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drawings/drawing17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8.xml" ContentType="application/vnd.openxmlformats-officedocument.drawingml.chart+xml"/>
  <Override PartName="/xl/charts/chart27.xml" ContentType="application/vnd.openxmlformats-officedocument.drawingml.chart+xml"/>
  <Override PartName="/xl/drawings/drawing13.xml" ContentType="application/vnd.openxmlformats-officedocument.drawing+xml"/>
  <Override PartName="/xl/charts/chart36.xml" ContentType="application/vnd.openxmlformats-officedocument.drawingml.chart+xml"/>
  <Override PartName="/xl/charts/chart38.xml" ContentType="application/vnd.openxmlformats-officedocument.drawingml.chart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charts/chart25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drawings/drawing20.xml" ContentType="application/vnd.openxmlformats-officedocument.drawing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chart10.xml" ContentType="application/vnd.openxmlformats-officedocument.drawingml.chart+xml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drawings/drawing5.xml" ContentType="application/vnd.openxmlformats-officedocument.drawing+xml"/>
  <Default Extension="jpeg" ContentType="image/jpeg"/>
  <Default Extension="emf" ContentType="image/x-emf"/>
  <Override PartName="/xl/charts/chart3.xml" ContentType="application/vnd.openxmlformats-officedocument.drawingml.chart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28.xml" ContentType="application/vnd.openxmlformats-officedocument.drawingml.chart+xml"/>
  <Override PartName="/xl/drawings/drawing14.xml" ContentType="application/vnd.openxmlformats-officedocument.drawing+xml"/>
  <Override PartName="/xl/charts/chart37.xml" ContentType="application/vnd.openxmlformats-officedocument.drawingml.chart+xml"/>
  <Override PartName="/xl/drawings/drawing23.xml" ContentType="application/vnd.openxmlformats-officedocument.drawing+xml"/>
  <Override PartName="/xl/charts/chart17.xml" ContentType="application/vnd.openxmlformats-officedocument.drawingml.chart+xml"/>
  <Override PartName="/xl/drawings/drawing12.xml" ContentType="application/vnd.openxmlformats-officedocument.drawing+xml"/>
  <Override PartName="/xl/charts/chart26.xml" ContentType="application/vnd.openxmlformats-officedocument.drawingml.chart+xml"/>
  <Override PartName="/xl/charts/chart35.xml" ContentType="application/vnd.openxmlformats-officedocument.drawingml.chart+xml"/>
  <Override PartName="/xl/charts/chart44.xml" ContentType="application/vnd.openxmlformats-officedocument.drawingml.chart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charts/chart42.xml" ContentType="application/vnd.openxmlformats-officedocument.drawingml.char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drawings/drawing15.xml" ContentType="application/vnd.openxmlformats-officedocument.drawing+xml"/>
  <Override PartName="/xl/drawings/drawing26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465" yWindow="30" windowWidth="11070" windowHeight="8205"/>
  </bookViews>
  <sheets>
    <sheet name="A1_Individu_Data_Keadaan_SDMK" sheetId="17" r:id="rId1"/>
    <sheet name="A2_Individu_Data_Dikjut_SDMK" sheetId="18" r:id="rId2"/>
    <sheet name="A3_Individu_Data_Pelatihan_SDMK" sheetId="16" r:id="rId3"/>
    <sheet name="A4_Individu_Reg_Ijin_Nakes" sheetId="13" r:id="rId4"/>
    <sheet name="A5_Individu_Data_SDMK_WNA" sheetId="15" r:id="rId5"/>
    <sheet name="NAVIGASI" sheetId="27" r:id="rId6"/>
    <sheet name="Sheet3" sheetId="42" r:id="rId7"/>
    <sheet name="Berita Acara" sheetId="28" r:id="rId8"/>
    <sheet name="B1_1_Rekapitulasi_SDMK" sheetId="38" r:id="rId9"/>
    <sheet name="B1_2_Renbut_Puskesmas" sheetId="21" r:id="rId10"/>
    <sheet name="B1_3_Renbut_Rumah_Sakit" sheetId="22" r:id="rId11"/>
    <sheet name="DASHBOARD 1" sheetId="11" r:id="rId12"/>
    <sheet name="DASHBOARD 2" sheetId="23" r:id="rId13"/>
    <sheet name="DASHBOARD 3" sheetId="24" r:id="rId14"/>
    <sheet name="DASHBOARD 4" sheetId="25" r:id="rId15"/>
    <sheet name="DASHBOARD 5" sheetId="26" r:id="rId16"/>
    <sheet name="IK1" sheetId="30" r:id="rId17"/>
    <sheet name="IK2" sheetId="31" r:id="rId18"/>
    <sheet name="IK3" sheetId="32" r:id="rId19"/>
    <sheet name="01_MASTER_KODE_WILAYAH" sheetId="20" r:id="rId20"/>
    <sheet name="02_MASTER_KODE_FASYANKES" sheetId="39" r:id="rId21"/>
    <sheet name="03_MASTER_KODE_SEKOLAH_PT" sheetId="6" r:id="rId22"/>
    <sheet name="04_MASTER_KODE_SDMK" sheetId="37" r:id="rId23"/>
    <sheet name="05_MASTER_KODE_PRODI" sheetId="3" r:id="rId24"/>
    <sheet name="06_MASTER_KODE_PELATIHAN" sheetId="7" r:id="rId25"/>
    <sheet name="07_MASTER_KODE_OP" sheetId="33" r:id="rId26"/>
    <sheet name="08_MASTER_KODE_WNA" sheetId="8" r:id="rId27"/>
    <sheet name="Sheet2" sheetId="41" r:id="rId28"/>
    <sheet name="Sheet1" sheetId="40" r:id="rId29"/>
  </sheets>
  <externalReferences>
    <externalReference r:id="rId30"/>
    <externalReference r:id="rId31"/>
  </externalReferences>
  <definedNames>
    <definedName name="_xlnm._FilterDatabase" localSheetId="19" hidden="1">'01_MASTER_KODE_WILAYAH'!$B$4:$F$518</definedName>
    <definedName name="_xlnm._FilterDatabase" localSheetId="20" hidden="1">'02_MASTER_KODE_FASYANKES'!$A$2:$P$2128</definedName>
    <definedName name="_xlnm._FilterDatabase" localSheetId="21" hidden="1">'03_MASTER_KODE_SEKOLAH_PT'!$A$4:$F$4985</definedName>
    <definedName name="_xlnm._FilterDatabase" localSheetId="22" hidden="1">'04_MASTER_KODE_SDMK'!$A$5:$Y$165</definedName>
    <definedName name="_xlnm._FilterDatabase" localSheetId="23" hidden="1">'05_MASTER_KODE_PRODI'!$A$2:$E$407</definedName>
    <definedName name="_xlnm._FilterDatabase" localSheetId="24" hidden="1">'06_MASTER_KODE_PELATIHAN'!$E$2:$I$329</definedName>
    <definedName name="_xlnm._FilterDatabase" localSheetId="25" hidden="1">'07_MASTER_KODE_OP'!$A$3:$C$27</definedName>
    <definedName name="_xlnm._FilterDatabase" localSheetId="26" hidden="1">'08_MASTER_KODE_WNA'!$E$2:$I$238</definedName>
    <definedName name="_xlnm._FilterDatabase" localSheetId="0" hidden="1">A1_Individu_Data_Keadaan_SDMK!$A$3:$AD$758</definedName>
    <definedName name="_xlnm._FilterDatabase" localSheetId="1" hidden="1">A2_Individu_Data_Dikjut_SDMK!$A$3:$Z$25</definedName>
    <definedName name="_xlnm._FilterDatabase" localSheetId="2" hidden="1">A3_Individu_Data_Pelatihan_SDMK!$A$3:$Y$52</definedName>
    <definedName name="_xlnm._FilterDatabase" localSheetId="3" hidden="1">A4_Individu_Reg_Ijin_Nakes!$A$3:$V$30</definedName>
    <definedName name="_xlnm._FilterDatabase" localSheetId="4" hidden="1">A5_Individu_Data_SDMK_WNA!$A$3:$V$20</definedName>
    <definedName name="LOGO">INDEX('01_MASTER_KODE_WILAYAH'!$J$1437:$J$1471,MATCH(NAVIGASI!$F$7,'01_MASTER_KODE_WILAYAH'!$I$1437:$I$1471,0))</definedName>
    <definedName name="_xlnm.Print_Area" localSheetId="7">'Berita Acara'!$A$13:$E$55</definedName>
    <definedName name="_xlnm.Print_Area" localSheetId="11">'DASHBOARD 1'!$A$4:$AD$187</definedName>
    <definedName name="_xlnm.Print_Area" localSheetId="12">'DASHBOARD 2'!$A$3:$AB$99</definedName>
    <definedName name="_xlnm.Print_Area" localSheetId="16">'IK1'!$A$4:$H$17</definedName>
    <definedName name="_xlnm.Print_Area" localSheetId="17">'IK2'!$A$4:$I$19</definedName>
    <definedName name="_xlnm.Print_Area" localSheetId="18">'IK3'!$A$4:$G$27</definedName>
    <definedName name="_xlnm.Print_Area" localSheetId="5">NAVIGASI!$A$1:$R$43</definedName>
    <definedName name="_xlnm.Print_Titles" localSheetId="11">'DASHBOARD 1'!$4:$5</definedName>
  </definedNames>
  <calcPr calcId="124519"/>
</workbook>
</file>

<file path=xl/calcChain.xml><?xml version="1.0" encoding="utf-8"?>
<calcChain xmlns="http://schemas.openxmlformats.org/spreadsheetml/2006/main">
  <c r="M59" i="18"/>
  <c r="N59"/>
  <c r="O59"/>
  <c r="P59"/>
  <c r="Q59"/>
  <c r="R59"/>
  <c r="S59"/>
  <c r="T59"/>
  <c r="U59"/>
  <c r="V59"/>
  <c r="W59"/>
  <c r="X59"/>
  <c r="Y59"/>
  <c r="M60"/>
  <c r="N60"/>
  <c r="O60"/>
  <c r="P60"/>
  <c r="Q60"/>
  <c r="R60"/>
  <c r="S60"/>
  <c r="T60"/>
  <c r="U60"/>
  <c r="V60"/>
  <c r="W60"/>
  <c r="X60"/>
  <c r="Y60"/>
  <c r="T21"/>
  <c r="Y21" s="1"/>
  <c r="S21"/>
  <c r="R21"/>
  <c r="X21" s="1"/>
  <c r="Q21"/>
  <c r="W21" s="1"/>
  <c r="P21"/>
  <c r="V21" s="1"/>
  <c r="M21"/>
  <c r="U21" s="1"/>
  <c r="Z21" s="1"/>
  <c r="M60" i="17"/>
  <c r="M61"/>
  <c r="Y61" s="1"/>
  <c r="M21"/>
  <c r="Y21" s="1"/>
  <c r="N60"/>
  <c r="O60"/>
  <c r="P60"/>
  <c r="Q60"/>
  <c r="R60"/>
  <c r="S60"/>
  <c r="Z60" s="1"/>
  <c r="T60"/>
  <c r="AA60" s="1"/>
  <c r="U60"/>
  <c r="V60"/>
  <c r="W60"/>
  <c r="X60"/>
  <c r="AC60" s="1"/>
  <c r="Y60"/>
  <c r="AB60"/>
  <c r="N61"/>
  <c r="O61"/>
  <c r="P61"/>
  <c r="Q61"/>
  <c r="R61"/>
  <c r="S61"/>
  <c r="Z61" s="1"/>
  <c r="T61"/>
  <c r="AA61" s="1"/>
  <c r="U61"/>
  <c r="AB61" s="1"/>
  <c r="V61"/>
  <c r="W61"/>
  <c r="X61"/>
  <c r="AC61" s="1"/>
  <c r="X21"/>
  <c r="AC21" s="1"/>
  <c r="W21"/>
  <c r="V21"/>
  <c r="U21"/>
  <c r="AB21" s="1"/>
  <c r="T21"/>
  <c r="AA21" s="1"/>
  <c r="S21"/>
  <c r="Z21" s="1"/>
  <c r="R21"/>
  <c r="Q21"/>
  <c r="P21"/>
  <c r="O21"/>
  <c r="N21"/>
  <c r="Z59" i="18" l="1"/>
  <c r="Z60"/>
  <c r="AD21" i="17"/>
  <c r="X8"/>
  <c r="X22"/>
  <c r="X14"/>
  <c r="M53" i="13"/>
  <c r="N53"/>
  <c r="O53"/>
  <c r="T53" s="1"/>
  <c r="P53"/>
  <c r="Q53"/>
  <c r="R53"/>
  <c r="S53"/>
  <c r="U53"/>
  <c r="M54"/>
  <c r="N54"/>
  <c r="O54"/>
  <c r="T54" s="1"/>
  <c r="P54"/>
  <c r="Q54"/>
  <c r="R54"/>
  <c r="S54"/>
  <c r="U54"/>
  <c r="M55"/>
  <c r="N55"/>
  <c r="O55"/>
  <c r="T55" s="1"/>
  <c r="P55"/>
  <c r="Q55"/>
  <c r="R55"/>
  <c r="S55"/>
  <c r="U55"/>
  <c r="M56"/>
  <c r="N56"/>
  <c r="O56"/>
  <c r="T56" s="1"/>
  <c r="P56"/>
  <c r="Q56"/>
  <c r="R56"/>
  <c r="S56"/>
  <c r="U56"/>
  <c r="M57"/>
  <c r="N57"/>
  <c r="O57"/>
  <c r="T57" s="1"/>
  <c r="P57"/>
  <c r="Q57"/>
  <c r="R57"/>
  <c r="S57"/>
  <c r="U57"/>
  <c r="M58"/>
  <c r="N58"/>
  <c r="O58"/>
  <c r="T58" s="1"/>
  <c r="P58"/>
  <c r="Q58"/>
  <c r="R58"/>
  <c r="S58"/>
  <c r="U58"/>
  <c r="M31"/>
  <c r="N31"/>
  <c r="O31"/>
  <c r="T31" s="1"/>
  <c r="P31"/>
  <c r="Q31"/>
  <c r="R31"/>
  <c r="S31"/>
  <c r="U31"/>
  <c r="M32"/>
  <c r="N32"/>
  <c r="O32"/>
  <c r="T32" s="1"/>
  <c r="P32"/>
  <c r="Q32"/>
  <c r="R32"/>
  <c r="S32"/>
  <c r="U32"/>
  <c r="M33"/>
  <c r="N33"/>
  <c r="O33"/>
  <c r="T33" s="1"/>
  <c r="P33"/>
  <c r="Q33"/>
  <c r="R33"/>
  <c r="S33"/>
  <c r="U33"/>
  <c r="M34"/>
  <c r="N34"/>
  <c r="O34"/>
  <c r="T34" s="1"/>
  <c r="P34"/>
  <c r="Q34"/>
  <c r="R34"/>
  <c r="S34"/>
  <c r="U34"/>
  <c r="M35"/>
  <c r="N35"/>
  <c r="O35"/>
  <c r="T35" s="1"/>
  <c r="P35"/>
  <c r="Q35"/>
  <c r="R35"/>
  <c r="S35"/>
  <c r="U35"/>
  <c r="M36"/>
  <c r="N36"/>
  <c r="O36"/>
  <c r="T36" s="1"/>
  <c r="P36"/>
  <c r="Q36"/>
  <c r="R36"/>
  <c r="S36"/>
  <c r="U36"/>
  <c r="M37"/>
  <c r="N37"/>
  <c r="O37"/>
  <c r="T37" s="1"/>
  <c r="P37"/>
  <c r="Q37"/>
  <c r="R37"/>
  <c r="S37"/>
  <c r="U37"/>
  <c r="M38"/>
  <c r="N38"/>
  <c r="O38"/>
  <c r="T38" s="1"/>
  <c r="P38"/>
  <c r="Q38"/>
  <c r="R38"/>
  <c r="S38"/>
  <c r="U38"/>
  <c r="M39"/>
  <c r="N39"/>
  <c r="O39"/>
  <c r="T39" s="1"/>
  <c r="P39"/>
  <c r="Q39"/>
  <c r="R39"/>
  <c r="S39"/>
  <c r="U39"/>
  <c r="M40"/>
  <c r="N40"/>
  <c r="O40"/>
  <c r="T40" s="1"/>
  <c r="P40"/>
  <c r="Q40"/>
  <c r="R40"/>
  <c r="S40"/>
  <c r="U40"/>
  <c r="M41"/>
  <c r="N41"/>
  <c r="O41"/>
  <c r="T41" s="1"/>
  <c r="P41"/>
  <c r="Q41"/>
  <c r="R41"/>
  <c r="S41"/>
  <c r="U41"/>
  <c r="M42"/>
  <c r="N42"/>
  <c r="O42"/>
  <c r="T42" s="1"/>
  <c r="P42"/>
  <c r="Q42"/>
  <c r="R42"/>
  <c r="S42"/>
  <c r="U42"/>
  <c r="M43"/>
  <c r="N43"/>
  <c r="O43"/>
  <c r="T43" s="1"/>
  <c r="P43"/>
  <c r="Q43"/>
  <c r="R43"/>
  <c r="S43"/>
  <c r="U43"/>
  <c r="M44"/>
  <c r="N44"/>
  <c r="S44" s="1"/>
  <c r="O44"/>
  <c r="T44" s="1"/>
  <c r="P44"/>
  <c r="U44" s="1"/>
  <c r="Q44"/>
  <c r="R44"/>
  <c r="M45"/>
  <c r="N45"/>
  <c r="S45" s="1"/>
  <c r="O45"/>
  <c r="T45" s="1"/>
  <c r="P45"/>
  <c r="Q45"/>
  <c r="R45"/>
  <c r="U45"/>
  <c r="M46"/>
  <c r="N46"/>
  <c r="S46" s="1"/>
  <c r="O46"/>
  <c r="T46" s="1"/>
  <c r="P46"/>
  <c r="Q46"/>
  <c r="R46"/>
  <c r="U46"/>
  <c r="M47"/>
  <c r="N47"/>
  <c r="S47" s="1"/>
  <c r="O47"/>
  <c r="T47" s="1"/>
  <c r="P47"/>
  <c r="Q47"/>
  <c r="R47"/>
  <c r="U47"/>
  <c r="M48"/>
  <c r="N48"/>
  <c r="S48" s="1"/>
  <c r="V48" s="1"/>
  <c r="O48"/>
  <c r="T48" s="1"/>
  <c r="P48"/>
  <c r="Q48"/>
  <c r="R48"/>
  <c r="U48"/>
  <c r="M49"/>
  <c r="N49"/>
  <c r="S49" s="1"/>
  <c r="O49"/>
  <c r="T49" s="1"/>
  <c r="P49"/>
  <c r="Q49"/>
  <c r="R49"/>
  <c r="U49"/>
  <c r="M50"/>
  <c r="N50"/>
  <c r="S50" s="1"/>
  <c r="O50"/>
  <c r="T50" s="1"/>
  <c r="P50"/>
  <c r="Q50"/>
  <c r="R50"/>
  <c r="U50"/>
  <c r="M51"/>
  <c r="N51"/>
  <c r="S51" s="1"/>
  <c r="O51"/>
  <c r="T51" s="1"/>
  <c r="P51"/>
  <c r="U51" s="1"/>
  <c r="Q51"/>
  <c r="R51"/>
  <c r="M52"/>
  <c r="N52"/>
  <c r="O52"/>
  <c r="T52" s="1"/>
  <c r="P52"/>
  <c r="Q52"/>
  <c r="R52"/>
  <c r="S52"/>
  <c r="U52"/>
  <c r="R30"/>
  <c r="Q30"/>
  <c r="P30"/>
  <c r="U30" s="1"/>
  <c r="O30"/>
  <c r="T30" s="1"/>
  <c r="N30"/>
  <c r="S30" s="1"/>
  <c r="M30"/>
  <c r="R29"/>
  <c r="Q29"/>
  <c r="P29"/>
  <c r="U29" s="1"/>
  <c r="O29"/>
  <c r="T29" s="1"/>
  <c r="N29"/>
  <c r="S29" s="1"/>
  <c r="M29"/>
  <c r="R28"/>
  <c r="Q28"/>
  <c r="P28"/>
  <c r="U28" s="1"/>
  <c r="O28"/>
  <c r="T28" s="1"/>
  <c r="N28"/>
  <c r="S28" s="1"/>
  <c r="M28"/>
  <c r="R27"/>
  <c r="Q27"/>
  <c r="P27"/>
  <c r="U27" s="1"/>
  <c r="O27"/>
  <c r="T27" s="1"/>
  <c r="N27"/>
  <c r="S27" s="1"/>
  <c r="M27"/>
  <c r="R26"/>
  <c r="Q26"/>
  <c r="P26"/>
  <c r="U26" s="1"/>
  <c r="O26"/>
  <c r="T26" s="1"/>
  <c r="N26"/>
  <c r="S26" s="1"/>
  <c r="M26"/>
  <c r="R25"/>
  <c r="Q25"/>
  <c r="P25"/>
  <c r="U25" s="1"/>
  <c r="O25"/>
  <c r="T25" s="1"/>
  <c r="N25"/>
  <c r="S25" s="1"/>
  <c r="M25"/>
  <c r="R24"/>
  <c r="Q24"/>
  <c r="P24"/>
  <c r="U24" s="1"/>
  <c r="O24"/>
  <c r="T24" s="1"/>
  <c r="N24"/>
  <c r="S24" s="1"/>
  <c r="M24"/>
  <c r="R23"/>
  <c r="Q23"/>
  <c r="P23"/>
  <c r="U23" s="1"/>
  <c r="O23"/>
  <c r="T23" s="1"/>
  <c r="N23"/>
  <c r="S23" s="1"/>
  <c r="M23"/>
  <c r="R22"/>
  <c r="Q22"/>
  <c r="P22"/>
  <c r="U22" s="1"/>
  <c r="O22"/>
  <c r="T22" s="1"/>
  <c r="N22"/>
  <c r="S22" s="1"/>
  <c r="M22"/>
  <c r="R21"/>
  <c r="Q21"/>
  <c r="P21"/>
  <c r="U21" s="1"/>
  <c r="O21"/>
  <c r="T21" s="1"/>
  <c r="N21"/>
  <c r="S21" s="1"/>
  <c r="M21"/>
  <c r="R20"/>
  <c r="Q20"/>
  <c r="P20"/>
  <c r="U20" s="1"/>
  <c r="O20"/>
  <c r="T20" s="1"/>
  <c r="N20"/>
  <c r="S20" s="1"/>
  <c r="M20"/>
  <c r="R19"/>
  <c r="Q19"/>
  <c r="P19"/>
  <c r="U19" s="1"/>
  <c r="O19"/>
  <c r="T19" s="1"/>
  <c r="N19"/>
  <c r="S19" s="1"/>
  <c r="M19"/>
  <c r="R18"/>
  <c r="Q18"/>
  <c r="P18"/>
  <c r="U18" s="1"/>
  <c r="O18"/>
  <c r="T18" s="1"/>
  <c r="N18"/>
  <c r="S18" s="1"/>
  <c r="M18"/>
  <c r="R17"/>
  <c r="Q17"/>
  <c r="P17"/>
  <c r="U17" s="1"/>
  <c r="O17"/>
  <c r="T17" s="1"/>
  <c r="N17"/>
  <c r="S17" s="1"/>
  <c r="M17"/>
  <c r="R16"/>
  <c r="Q16"/>
  <c r="P16"/>
  <c r="U16" s="1"/>
  <c r="O16"/>
  <c r="T16" s="1"/>
  <c r="N16"/>
  <c r="S16" s="1"/>
  <c r="M16"/>
  <c r="R15"/>
  <c r="Q15"/>
  <c r="P15"/>
  <c r="U15" s="1"/>
  <c r="O15"/>
  <c r="T15" s="1"/>
  <c r="N15"/>
  <c r="S15" s="1"/>
  <c r="M15"/>
  <c r="R14"/>
  <c r="Q14"/>
  <c r="P14"/>
  <c r="U14" s="1"/>
  <c r="O14"/>
  <c r="T14" s="1"/>
  <c r="N14"/>
  <c r="S14" s="1"/>
  <c r="M14"/>
  <c r="R13"/>
  <c r="Q13"/>
  <c r="P13"/>
  <c r="U13" s="1"/>
  <c r="O13"/>
  <c r="T13" s="1"/>
  <c r="N13"/>
  <c r="S13" s="1"/>
  <c r="M13"/>
  <c r="R12"/>
  <c r="Q12"/>
  <c r="P12"/>
  <c r="U12" s="1"/>
  <c r="O12"/>
  <c r="T12" s="1"/>
  <c r="N12"/>
  <c r="S12" s="1"/>
  <c r="M12"/>
  <c r="R11"/>
  <c r="Q11"/>
  <c r="P11"/>
  <c r="U11" s="1"/>
  <c r="O11"/>
  <c r="T11" s="1"/>
  <c r="N11"/>
  <c r="S11" s="1"/>
  <c r="M11"/>
  <c r="R10"/>
  <c r="Q10"/>
  <c r="P10"/>
  <c r="U10" s="1"/>
  <c r="O10"/>
  <c r="T10" s="1"/>
  <c r="N10"/>
  <c r="S10" s="1"/>
  <c r="M10"/>
  <c r="R9"/>
  <c r="Q9"/>
  <c r="P9"/>
  <c r="U9" s="1"/>
  <c r="O9"/>
  <c r="T9" s="1"/>
  <c r="N9"/>
  <c r="S9" s="1"/>
  <c r="M9"/>
  <c r="R8"/>
  <c r="Q8"/>
  <c r="P8"/>
  <c r="U8" s="1"/>
  <c r="O8"/>
  <c r="T8" s="1"/>
  <c r="N8"/>
  <c r="S8" s="1"/>
  <c r="M8"/>
  <c r="R7"/>
  <c r="Q7"/>
  <c r="P7"/>
  <c r="U7" s="1"/>
  <c r="O7"/>
  <c r="T7" s="1"/>
  <c r="N7"/>
  <c r="S7" s="1"/>
  <c r="M7"/>
  <c r="R6"/>
  <c r="Q6"/>
  <c r="P6"/>
  <c r="U6" s="1"/>
  <c r="O6"/>
  <c r="T6" s="1"/>
  <c r="N6"/>
  <c r="S6" s="1"/>
  <c r="M6"/>
  <c r="R5"/>
  <c r="Q5"/>
  <c r="P5"/>
  <c r="U5" s="1"/>
  <c r="O5"/>
  <c r="T5" s="1"/>
  <c r="N5"/>
  <c r="S5" s="1"/>
  <c r="M5"/>
  <c r="R4"/>
  <c r="Q4"/>
  <c r="P4"/>
  <c r="U4" s="1"/>
  <c r="O4"/>
  <c r="T4" s="1"/>
  <c r="N4"/>
  <c r="S4" s="1"/>
  <c r="M4"/>
  <c r="V42" l="1"/>
  <c r="V39"/>
  <c r="V37"/>
  <c r="V35"/>
  <c r="V43"/>
  <c r="V34"/>
  <c r="V51"/>
  <c r="V50"/>
  <c r="V44"/>
  <c r="V41"/>
  <c r="V55"/>
  <c r="V54"/>
  <c r="V52"/>
  <c r="V49"/>
  <c r="V47"/>
  <c r="V46"/>
  <c r="V45"/>
  <c r="V40"/>
  <c r="V38"/>
  <c r="V36"/>
  <c r="V32"/>
  <c r="V31"/>
  <c r="V33"/>
  <c r="V58"/>
  <c r="V57"/>
  <c r="V56"/>
  <c r="V53"/>
  <c r="V14"/>
  <c r="V15"/>
  <c r="V16"/>
  <c r="V17"/>
  <c r="V18"/>
  <c r="V19"/>
  <c r="V20"/>
  <c r="V21"/>
  <c r="V22"/>
  <c r="V23"/>
  <c r="V24"/>
  <c r="V25"/>
  <c r="V26"/>
  <c r="V27"/>
  <c r="V28"/>
  <c r="V29"/>
  <c r="V4"/>
  <c r="V5"/>
  <c r="V6"/>
  <c r="V7"/>
  <c r="V8"/>
  <c r="V9"/>
  <c r="V10"/>
  <c r="V11"/>
  <c r="V12"/>
  <c r="V13"/>
  <c r="V30"/>
  <c r="O53" i="16" l="1"/>
  <c r="U53" s="1"/>
  <c r="Q53"/>
  <c r="V53" s="1"/>
  <c r="R53"/>
  <c r="S53"/>
  <c r="T53"/>
  <c r="X53" s="1"/>
  <c r="W53"/>
  <c r="O54"/>
  <c r="U54" s="1"/>
  <c r="Q54"/>
  <c r="R54"/>
  <c r="W54" s="1"/>
  <c r="S54"/>
  <c r="T54"/>
  <c r="X54" s="1"/>
  <c r="V54"/>
  <c r="O55"/>
  <c r="U55" s="1"/>
  <c r="Q55"/>
  <c r="V55" s="1"/>
  <c r="R55"/>
  <c r="S55"/>
  <c r="T55"/>
  <c r="X55" s="1"/>
  <c r="W55"/>
  <c r="O56"/>
  <c r="U56" s="1"/>
  <c r="Q56"/>
  <c r="R56"/>
  <c r="W56" s="1"/>
  <c r="S56"/>
  <c r="T56"/>
  <c r="X56" s="1"/>
  <c r="V56"/>
  <c r="O57"/>
  <c r="U57" s="1"/>
  <c r="Q57"/>
  <c r="V57" s="1"/>
  <c r="R57"/>
  <c r="S57"/>
  <c r="T57"/>
  <c r="X57" s="1"/>
  <c r="W57"/>
  <c r="M55" i="18"/>
  <c r="U55" s="1"/>
  <c r="P55"/>
  <c r="Q55"/>
  <c r="W55" s="1"/>
  <c r="S55"/>
  <c r="T55"/>
  <c r="Y55" s="1"/>
  <c r="V55"/>
  <c r="M56"/>
  <c r="U56" s="1"/>
  <c r="P56"/>
  <c r="V56" s="1"/>
  <c r="Q56"/>
  <c r="W56" s="1"/>
  <c r="S56"/>
  <c r="T56"/>
  <c r="Y56" s="1"/>
  <c r="M57"/>
  <c r="U57" s="1"/>
  <c r="P57"/>
  <c r="V57" s="1"/>
  <c r="Q57"/>
  <c r="W57" s="1"/>
  <c r="S57"/>
  <c r="T57"/>
  <c r="Y57" s="1"/>
  <c r="M58"/>
  <c r="U58" s="1"/>
  <c r="P58"/>
  <c r="Q58"/>
  <c r="S58"/>
  <c r="T58"/>
  <c r="Y58" s="1"/>
  <c r="V58"/>
  <c r="W58"/>
  <c r="X58" i="17"/>
  <c r="AC58" s="1"/>
  <c r="W58"/>
  <c r="V58"/>
  <c r="U58"/>
  <c r="AB58" s="1"/>
  <c r="T58"/>
  <c r="AA58" s="1"/>
  <c r="S58"/>
  <c r="Z58" s="1"/>
  <c r="R58"/>
  <c r="Q58"/>
  <c r="P58"/>
  <c r="O58"/>
  <c r="N58"/>
  <c r="M58"/>
  <c r="Y58" s="1"/>
  <c r="X57"/>
  <c r="AC57" s="1"/>
  <c r="W57"/>
  <c r="V57"/>
  <c r="U57"/>
  <c r="AB57" s="1"/>
  <c r="T57"/>
  <c r="AA57" s="1"/>
  <c r="S57"/>
  <c r="Z57" s="1"/>
  <c r="R57"/>
  <c r="Q57"/>
  <c r="P57"/>
  <c r="O57"/>
  <c r="N57"/>
  <c r="M57"/>
  <c r="Y57" s="1"/>
  <c r="X56"/>
  <c r="AC56" s="1"/>
  <c r="W56"/>
  <c r="V56"/>
  <c r="U56"/>
  <c r="AB56" s="1"/>
  <c r="T56"/>
  <c r="AA56" s="1"/>
  <c r="S56"/>
  <c r="Z56" s="1"/>
  <c r="R56"/>
  <c r="Q56"/>
  <c r="P56"/>
  <c r="O56"/>
  <c r="N56"/>
  <c r="M56"/>
  <c r="Y56" s="1"/>
  <c r="X55"/>
  <c r="AC55" s="1"/>
  <c r="W55"/>
  <c r="V55"/>
  <c r="U55"/>
  <c r="AB55" s="1"/>
  <c r="T55"/>
  <c r="AA55" s="1"/>
  <c r="S55"/>
  <c r="Z55" s="1"/>
  <c r="R55"/>
  <c r="Q55"/>
  <c r="P55"/>
  <c r="O55"/>
  <c r="N55"/>
  <c r="M55"/>
  <c r="Y55" s="1"/>
  <c r="X54"/>
  <c r="AC54" s="1"/>
  <c r="W54"/>
  <c r="V54"/>
  <c r="U54"/>
  <c r="AB54" s="1"/>
  <c r="T54"/>
  <c r="AA54" s="1"/>
  <c r="S54"/>
  <c r="Z54" s="1"/>
  <c r="R54"/>
  <c r="Q54"/>
  <c r="P54"/>
  <c r="O54"/>
  <c r="N54"/>
  <c r="M54"/>
  <c r="Y54" s="1"/>
  <c r="X53"/>
  <c r="AC53" s="1"/>
  <c r="W53"/>
  <c r="V53"/>
  <c r="U53"/>
  <c r="AB53" s="1"/>
  <c r="T53"/>
  <c r="AA53" s="1"/>
  <c r="S53"/>
  <c r="Z53" s="1"/>
  <c r="R53"/>
  <c r="Q53"/>
  <c r="P53"/>
  <c r="O53"/>
  <c r="N53"/>
  <c r="M53"/>
  <c r="Y53" s="1"/>
  <c r="X52"/>
  <c r="AC52" s="1"/>
  <c r="W52"/>
  <c r="V52"/>
  <c r="U52"/>
  <c r="AB52" s="1"/>
  <c r="T52"/>
  <c r="AA52" s="1"/>
  <c r="S52"/>
  <c r="Z52" s="1"/>
  <c r="R52"/>
  <c r="Q52"/>
  <c r="P52"/>
  <c r="O52"/>
  <c r="N52"/>
  <c r="M52"/>
  <c r="Y52" s="1"/>
  <c r="X51"/>
  <c r="AC51" s="1"/>
  <c r="W51"/>
  <c r="V51"/>
  <c r="U51"/>
  <c r="AB51" s="1"/>
  <c r="T51"/>
  <c r="AA51" s="1"/>
  <c r="S51"/>
  <c r="Z51" s="1"/>
  <c r="R51"/>
  <c r="Q51"/>
  <c r="P51"/>
  <c r="O51"/>
  <c r="N51"/>
  <c r="M51"/>
  <c r="Y51" s="1"/>
  <c r="X50"/>
  <c r="AC50" s="1"/>
  <c r="W50"/>
  <c r="V50"/>
  <c r="U50"/>
  <c r="AB50" s="1"/>
  <c r="T50"/>
  <c r="AA50" s="1"/>
  <c r="S50"/>
  <c r="Z50" s="1"/>
  <c r="R50"/>
  <c r="Q50"/>
  <c r="P50"/>
  <c r="O50"/>
  <c r="N50"/>
  <c r="M50"/>
  <c r="Y50" s="1"/>
  <c r="X49"/>
  <c r="AC49" s="1"/>
  <c r="W49"/>
  <c r="V49"/>
  <c r="U49"/>
  <c r="AB49" s="1"/>
  <c r="T49"/>
  <c r="AA49" s="1"/>
  <c r="S49"/>
  <c r="Z49" s="1"/>
  <c r="R49"/>
  <c r="Q49"/>
  <c r="P49"/>
  <c r="O49"/>
  <c r="N49"/>
  <c r="M49"/>
  <c r="Y49" s="1"/>
  <c r="X48"/>
  <c r="AC48" s="1"/>
  <c r="W48"/>
  <c r="V48"/>
  <c r="U48"/>
  <c r="AB48" s="1"/>
  <c r="T48"/>
  <c r="AA48" s="1"/>
  <c r="S48"/>
  <c r="Z48" s="1"/>
  <c r="R48"/>
  <c r="Q48"/>
  <c r="P48"/>
  <c r="O48"/>
  <c r="N48"/>
  <c r="M48"/>
  <c r="Y48" s="1"/>
  <c r="X47"/>
  <c r="AC47" s="1"/>
  <c r="W47"/>
  <c r="V47"/>
  <c r="U47"/>
  <c r="AB47" s="1"/>
  <c r="T47"/>
  <c r="AA47" s="1"/>
  <c r="S47"/>
  <c r="Z47" s="1"/>
  <c r="R47"/>
  <c r="Q47"/>
  <c r="P47"/>
  <c r="O47"/>
  <c r="N47"/>
  <c r="M47"/>
  <c r="Y47" s="1"/>
  <c r="X46"/>
  <c r="AC46" s="1"/>
  <c r="W46"/>
  <c r="V46"/>
  <c r="U46"/>
  <c r="AB46" s="1"/>
  <c r="T46"/>
  <c r="AA46" s="1"/>
  <c r="S46"/>
  <c r="Z46" s="1"/>
  <c r="R46"/>
  <c r="Q46"/>
  <c r="P46"/>
  <c r="O46"/>
  <c r="N46"/>
  <c r="M46"/>
  <c r="Y46" s="1"/>
  <c r="X45"/>
  <c r="AC45" s="1"/>
  <c r="W45"/>
  <c r="V45"/>
  <c r="U45"/>
  <c r="AB45" s="1"/>
  <c r="T45"/>
  <c r="AA45" s="1"/>
  <c r="S45"/>
  <c r="Z45" s="1"/>
  <c r="R45"/>
  <c r="Q45"/>
  <c r="P45"/>
  <c r="O45"/>
  <c r="N45"/>
  <c r="M45"/>
  <c r="Y45" s="1"/>
  <c r="X44"/>
  <c r="AC44" s="1"/>
  <c r="W44"/>
  <c r="V44"/>
  <c r="U44"/>
  <c r="AB44" s="1"/>
  <c r="T44"/>
  <c r="AA44" s="1"/>
  <c r="S44"/>
  <c r="Z44" s="1"/>
  <c r="R44"/>
  <c r="Q44"/>
  <c r="P44"/>
  <c r="O44"/>
  <c r="N44"/>
  <c r="M44"/>
  <c r="Y44" s="1"/>
  <c r="X43"/>
  <c r="AC43" s="1"/>
  <c r="W43"/>
  <c r="V43"/>
  <c r="U43"/>
  <c r="AB43" s="1"/>
  <c r="T43"/>
  <c r="AA43" s="1"/>
  <c r="S43"/>
  <c r="Z43" s="1"/>
  <c r="R43"/>
  <c r="Q43"/>
  <c r="P43"/>
  <c r="O43"/>
  <c r="N43"/>
  <c r="M43"/>
  <c r="Y43" s="1"/>
  <c r="X42"/>
  <c r="AC42" s="1"/>
  <c r="W42"/>
  <c r="V42"/>
  <c r="U42"/>
  <c r="AB42" s="1"/>
  <c r="T42"/>
  <c r="AA42" s="1"/>
  <c r="S42"/>
  <c r="Z42" s="1"/>
  <c r="R42"/>
  <c r="Q42"/>
  <c r="P42"/>
  <c r="O42"/>
  <c r="N42"/>
  <c r="M42"/>
  <c r="Y42" s="1"/>
  <c r="X41"/>
  <c r="AC41" s="1"/>
  <c r="W41"/>
  <c r="V41"/>
  <c r="U41"/>
  <c r="AB41" s="1"/>
  <c r="T41"/>
  <c r="AA41" s="1"/>
  <c r="S41"/>
  <c r="Z41" s="1"/>
  <c r="R41"/>
  <c r="Q41"/>
  <c r="P41"/>
  <c r="O41"/>
  <c r="N41"/>
  <c r="M41"/>
  <c r="Y41" s="1"/>
  <c r="X40"/>
  <c r="AC40" s="1"/>
  <c r="W40"/>
  <c r="V40"/>
  <c r="U40"/>
  <c r="AB40" s="1"/>
  <c r="T40"/>
  <c r="AA40" s="1"/>
  <c r="S40"/>
  <c r="Z40" s="1"/>
  <c r="R40"/>
  <c r="Q40"/>
  <c r="P40"/>
  <c r="O40"/>
  <c r="N40"/>
  <c r="M40"/>
  <c r="Y40" s="1"/>
  <c r="X39"/>
  <c r="AC39" s="1"/>
  <c r="W39"/>
  <c r="V39"/>
  <c r="U39"/>
  <c r="AB39" s="1"/>
  <c r="T39"/>
  <c r="AA39" s="1"/>
  <c r="S39"/>
  <c r="Z39" s="1"/>
  <c r="R39"/>
  <c r="Q39"/>
  <c r="P39"/>
  <c r="O39"/>
  <c r="N39"/>
  <c r="M39"/>
  <c r="Y39" s="1"/>
  <c r="X38"/>
  <c r="AC38" s="1"/>
  <c r="W38"/>
  <c r="V38"/>
  <c r="U38"/>
  <c r="AB38" s="1"/>
  <c r="T38"/>
  <c r="AA38" s="1"/>
  <c r="S38"/>
  <c r="Z38" s="1"/>
  <c r="R38"/>
  <c r="Q38"/>
  <c r="P38"/>
  <c r="O38"/>
  <c r="N38"/>
  <c r="M38"/>
  <c r="Y38" s="1"/>
  <c r="X37"/>
  <c r="AC37" s="1"/>
  <c r="W37"/>
  <c r="V37"/>
  <c r="U37"/>
  <c r="AB37" s="1"/>
  <c r="T37"/>
  <c r="AA37" s="1"/>
  <c r="S37"/>
  <c r="Z37" s="1"/>
  <c r="R37"/>
  <c r="Q37"/>
  <c r="P37"/>
  <c r="O37"/>
  <c r="N37"/>
  <c r="M37"/>
  <c r="Y37" s="1"/>
  <c r="X36"/>
  <c r="AC36" s="1"/>
  <c r="W36"/>
  <c r="V36"/>
  <c r="U36"/>
  <c r="AB36" s="1"/>
  <c r="T36"/>
  <c r="AA36" s="1"/>
  <c r="S36"/>
  <c r="Z36" s="1"/>
  <c r="R36"/>
  <c r="Q36"/>
  <c r="P36"/>
  <c r="O36"/>
  <c r="N36"/>
  <c r="M36"/>
  <c r="Y36" s="1"/>
  <c r="X35"/>
  <c r="AC35" s="1"/>
  <c r="W35"/>
  <c r="V35"/>
  <c r="U35"/>
  <c r="AB35" s="1"/>
  <c r="T35"/>
  <c r="AA35" s="1"/>
  <c r="S35"/>
  <c r="Z35" s="1"/>
  <c r="R35"/>
  <c r="Q35"/>
  <c r="P35"/>
  <c r="O35"/>
  <c r="N35"/>
  <c r="M35"/>
  <c r="Y35" s="1"/>
  <c r="X34"/>
  <c r="AC34" s="1"/>
  <c r="W34"/>
  <c r="V34"/>
  <c r="U34"/>
  <c r="AB34" s="1"/>
  <c r="T34"/>
  <c r="AA34" s="1"/>
  <c r="S34"/>
  <c r="Z34" s="1"/>
  <c r="R34"/>
  <c r="Q34"/>
  <c r="P34"/>
  <c r="O34"/>
  <c r="N34"/>
  <c r="M34"/>
  <c r="Y34" s="1"/>
  <c r="X33"/>
  <c r="AC33" s="1"/>
  <c r="W33"/>
  <c r="U33"/>
  <c r="AB33" s="1"/>
  <c r="T33"/>
  <c r="AA33" s="1"/>
  <c r="S33"/>
  <c r="Z33" s="1"/>
  <c r="R33"/>
  <c r="Q33"/>
  <c r="P33"/>
  <c r="O33"/>
  <c r="N33"/>
  <c r="M33"/>
  <c r="Y33" s="1"/>
  <c r="X32"/>
  <c r="AC32" s="1"/>
  <c r="W32"/>
  <c r="V32"/>
  <c r="U32"/>
  <c r="AB32" s="1"/>
  <c r="T32"/>
  <c r="AA32" s="1"/>
  <c r="S32"/>
  <c r="Z32" s="1"/>
  <c r="R32"/>
  <c r="Q32"/>
  <c r="P32"/>
  <c r="O32"/>
  <c r="N32"/>
  <c r="M32"/>
  <c r="Y32" s="1"/>
  <c r="X31"/>
  <c r="AC31" s="1"/>
  <c r="W31"/>
  <c r="V31"/>
  <c r="U31"/>
  <c r="AB31" s="1"/>
  <c r="T31"/>
  <c r="AA31" s="1"/>
  <c r="S31"/>
  <c r="Z31" s="1"/>
  <c r="R31"/>
  <c r="Q31"/>
  <c r="P31"/>
  <c r="O31"/>
  <c r="N31"/>
  <c r="M31"/>
  <c r="Y31" s="1"/>
  <c r="X30"/>
  <c r="AC30" s="1"/>
  <c r="U30"/>
  <c r="AB30" s="1"/>
  <c r="T30"/>
  <c r="AA30" s="1"/>
  <c r="S30"/>
  <c r="Z30" s="1"/>
  <c r="R30"/>
  <c r="Q30"/>
  <c r="P30"/>
  <c r="O30"/>
  <c r="N30"/>
  <c r="M30"/>
  <c r="Y30" s="1"/>
  <c r="X29"/>
  <c r="AC29" s="1"/>
  <c r="W29"/>
  <c r="V29"/>
  <c r="U29"/>
  <c r="AB29" s="1"/>
  <c r="T29"/>
  <c r="AA29" s="1"/>
  <c r="S29"/>
  <c r="Z29" s="1"/>
  <c r="R29"/>
  <c r="Q29"/>
  <c r="P29"/>
  <c r="O29"/>
  <c r="N29"/>
  <c r="M29"/>
  <c r="Y29" s="1"/>
  <c r="X28"/>
  <c r="AC28" s="1"/>
  <c r="W28"/>
  <c r="V28"/>
  <c r="U28"/>
  <c r="AB28" s="1"/>
  <c r="T28"/>
  <c r="AA28" s="1"/>
  <c r="S28"/>
  <c r="Z28" s="1"/>
  <c r="R28"/>
  <c r="Q28"/>
  <c r="P28"/>
  <c r="O28"/>
  <c r="N28"/>
  <c r="M28"/>
  <c r="Y28" s="1"/>
  <c r="X27"/>
  <c r="AC27" s="1"/>
  <c r="W27"/>
  <c r="V27"/>
  <c r="U27"/>
  <c r="AB27" s="1"/>
  <c r="T27"/>
  <c r="AA27" s="1"/>
  <c r="S27"/>
  <c r="Z27" s="1"/>
  <c r="R27"/>
  <c r="Q27"/>
  <c r="P27"/>
  <c r="O27"/>
  <c r="N27"/>
  <c r="M27"/>
  <c r="Y27" s="1"/>
  <c r="X20"/>
  <c r="AC20" s="1"/>
  <c r="W20"/>
  <c r="V20"/>
  <c r="U20"/>
  <c r="AB20" s="1"/>
  <c r="T20"/>
  <c r="AA20" s="1"/>
  <c r="S20"/>
  <c r="Z20" s="1"/>
  <c r="R20"/>
  <c r="Q20"/>
  <c r="P20"/>
  <c r="O20"/>
  <c r="N20"/>
  <c r="M20"/>
  <c r="Y20" s="1"/>
  <c r="X26"/>
  <c r="AC26" s="1"/>
  <c r="W26"/>
  <c r="V26"/>
  <c r="U26"/>
  <c r="AB26" s="1"/>
  <c r="T26"/>
  <c r="AA26" s="1"/>
  <c r="S26"/>
  <c r="Z26" s="1"/>
  <c r="R26"/>
  <c r="Q26"/>
  <c r="P26"/>
  <c r="O26"/>
  <c r="N26"/>
  <c r="M26"/>
  <c r="Y26" s="1"/>
  <c r="X25"/>
  <c r="AC25" s="1"/>
  <c r="W25"/>
  <c r="V25"/>
  <c r="U25"/>
  <c r="AB25" s="1"/>
  <c r="T25"/>
  <c r="AA25" s="1"/>
  <c r="S25"/>
  <c r="Z25" s="1"/>
  <c r="R25"/>
  <c r="Q25"/>
  <c r="P25"/>
  <c r="O25"/>
  <c r="N25"/>
  <c r="M25"/>
  <c r="Y25" s="1"/>
  <c r="X24"/>
  <c r="AC24" s="1"/>
  <c r="W24"/>
  <c r="V24"/>
  <c r="U24"/>
  <c r="AB24" s="1"/>
  <c r="T24"/>
  <c r="AA24" s="1"/>
  <c r="S24"/>
  <c r="Z24" s="1"/>
  <c r="R24"/>
  <c r="Q24"/>
  <c r="P24"/>
  <c r="O24"/>
  <c r="N24"/>
  <c r="M24"/>
  <c r="Y24" s="1"/>
  <c r="X16"/>
  <c r="AC16" s="1"/>
  <c r="W16"/>
  <c r="V16"/>
  <c r="U16"/>
  <c r="AB16" s="1"/>
  <c r="T16"/>
  <c r="AA16" s="1"/>
  <c r="S16"/>
  <c r="Z16" s="1"/>
  <c r="R16"/>
  <c r="Q16"/>
  <c r="P16"/>
  <c r="O16"/>
  <c r="N16"/>
  <c r="M16"/>
  <c r="Y16" s="1"/>
  <c r="X23"/>
  <c r="AC23" s="1"/>
  <c r="W23"/>
  <c r="U23"/>
  <c r="AB23" s="1"/>
  <c r="T23"/>
  <c r="AA23" s="1"/>
  <c r="S23"/>
  <c r="Z23" s="1"/>
  <c r="R23"/>
  <c r="Q23"/>
  <c r="P23"/>
  <c r="O23"/>
  <c r="N23"/>
  <c r="M23"/>
  <c r="Y23" s="1"/>
  <c r="AC22"/>
  <c r="V22"/>
  <c r="U22"/>
  <c r="AB22" s="1"/>
  <c r="T22"/>
  <c r="AA22" s="1"/>
  <c r="S22"/>
  <c r="Z22" s="1"/>
  <c r="R22"/>
  <c r="Q22"/>
  <c r="P22"/>
  <c r="O22"/>
  <c r="N22"/>
  <c r="M22"/>
  <c r="Y22" s="1"/>
  <c r="X19"/>
  <c r="AC19" s="1"/>
  <c r="W19"/>
  <c r="V19"/>
  <c r="U19"/>
  <c r="AB19" s="1"/>
  <c r="T19"/>
  <c r="AA19" s="1"/>
  <c r="S19"/>
  <c r="Z19" s="1"/>
  <c r="R19"/>
  <c r="Q19"/>
  <c r="P19"/>
  <c r="O19"/>
  <c r="N19"/>
  <c r="M19"/>
  <c r="Y19" s="1"/>
  <c r="X18"/>
  <c r="AC18" s="1"/>
  <c r="W18"/>
  <c r="V18"/>
  <c r="U18"/>
  <c r="AB18" s="1"/>
  <c r="T18"/>
  <c r="AA18" s="1"/>
  <c r="S18"/>
  <c r="Z18" s="1"/>
  <c r="R18"/>
  <c r="Q18"/>
  <c r="P18"/>
  <c r="O18"/>
  <c r="N18"/>
  <c r="M18"/>
  <c r="Y18" s="1"/>
  <c r="X17"/>
  <c r="AC17" s="1"/>
  <c r="W17"/>
  <c r="V17"/>
  <c r="U17"/>
  <c r="AB17" s="1"/>
  <c r="T17"/>
  <c r="AA17" s="1"/>
  <c r="S17"/>
  <c r="Z17" s="1"/>
  <c r="R17"/>
  <c r="Q17"/>
  <c r="P17"/>
  <c r="O17"/>
  <c r="N17"/>
  <c r="M17"/>
  <c r="Y17" s="1"/>
  <c r="X15"/>
  <c r="AC15" s="1"/>
  <c r="W15"/>
  <c r="V15"/>
  <c r="U15"/>
  <c r="AB15" s="1"/>
  <c r="T15"/>
  <c r="AA15" s="1"/>
  <c r="S15"/>
  <c r="Z15" s="1"/>
  <c r="R15"/>
  <c r="Q15"/>
  <c r="P15"/>
  <c r="O15"/>
  <c r="N15"/>
  <c r="M15"/>
  <c r="Y15" s="1"/>
  <c r="AC14"/>
  <c r="W14"/>
  <c r="V14"/>
  <c r="U14"/>
  <c r="AB14" s="1"/>
  <c r="T14"/>
  <c r="AA14" s="1"/>
  <c r="S14"/>
  <c r="Z14" s="1"/>
  <c r="R14"/>
  <c r="Q14"/>
  <c r="P14"/>
  <c r="O14"/>
  <c r="N14"/>
  <c r="M14"/>
  <c r="Y14" s="1"/>
  <c r="X13"/>
  <c r="AC13" s="1"/>
  <c r="W13"/>
  <c r="V13"/>
  <c r="U13"/>
  <c r="AB13" s="1"/>
  <c r="T13"/>
  <c r="AA13" s="1"/>
  <c r="S13"/>
  <c r="Z13" s="1"/>
  <c r="R13"/>
  <c r="Q13"/>
  <c r="P13"/>
  <c r="O13"/>
  <c r="N13"/>
  <c r="M13"/>
  <c r="Y13" s="1"/>
  <c r="X12"/>
  <c r="AC12" s="1"/>
  <c r="W12"/>
  <c r="V12"/>
  <c r="U12"/>
  <c r="AB12" s="1"/>
  <c r="T12"/>
  <c r="AA12" s="1"/>
  <c r="S12"/>
  <c r="Z12" s="1"/>
  <c r="R12"/>
  <c r="Q12"/>
  <c r="P12"/>
  <c r="O12"/>
  <c r="N12"/>
  <c r="M12"/>
  <c r="Y12" s="1"/>
  <c r="X11"/>
  <c r="AC11" s="1"/>
  <c r="W11"/>
  <c r="V11"/>
  <c r="U11"/>
  <c r="AB11" s="1"/>
  <c r="T11"/>
  <c r="AA11" s="1"/>
  <c r="S11"/>
  <c r="Z11" s="1"/>
  <c r="R11"/>
  <c r="Q11"/>
  <c r="P11"/>
  <c r="O11"/>
  <c r="N11"/>
  <c r="M11"/>
  <c r="Y11" s="1"/>
  <c r="X10"/>
  <c r="AC10" s="1"/>
  <c r="W10"/>
  <c r="U10"/>
  <c r="AB10" s="1"/>
  <c r="T10"/>
  <c r="AA10" s="1"/>
  <c r="S10"/>
  <c r="Z10" s="1"/>
  <c r="R10"/>
  <c r="Q10"/>
  <c r="P10"/>
  <c r="O10"/>
  <c r="N10"/>
  <c r="M10"/>
  <c r="Y10" s="1"/>
  <c r="X9"/>
  <c r="AC9" s="1"/>
  <c r="W9"/>
  <c r="V9"/>
  <c r="U9"/>
  <c r="AB9" s="1"/>
  <c r="T9"/>
  <c r="AA9" s="1"/>
  <c r="S9"/>
  <c r="Z9" s="1"/>
  <c r="R9"/>
  <c r="Q9"/>
  <c r="P9"/>
  <c r="O9"/>
  <c r="N9"/>
  <c r="M9"/>
  <c r="Y9" s="1"/>
  <c r="AC8"/>
  <c r="W8"/>
  <c r="U8"/>
  <c r="AB8" s="1"/>
  <c r="T8"/>
  <c r="AA8" s="1"/>
  <c r="S8"/>
  <c r="Z8" s="1"/>
  <c r="R8"/>
  <c r="Q8"/>
  <c r="P8"/>
  <c r="O8"/>
  <c r="N8"/>
  <c r="M8"/>
  <c r="Y8" s="1"/>
  <c r="X7"/>
  <c r="AC7" s="1"/>
  <c r="W7"/>
  <c r="V7"/>
  <c r="U7"/>
  <c r="AB7" s="1"/>
  <c r="T7"/>
  <c r="AA7" s="1"/>
  <c r="S7"/>
  <c r="Z7" s="1"/>
  <c r="R7"/>
  <c r="Q7"/>
  <c r="P7"/>
  <c r="O7"/>
  <c r="N7"/>
  <c r="M7"/>
  <c r="Y7" s="1"/>
  <c r="X6"/>
  <c r="AC6" s="1"/>
  <c r="W6"/>
  <c r="V6"/>
  <c r="U6"/>
  <c r="AB6" s="1"/>
  <c r="T6"/>
  <c r="AA6" s="1"/>
  <c r="S6"/>
  <c r="Z6" s="1"/>
  <c r="R6"/>
  <c r="Q6"/>
  <c r="P6"/>
  <c r="O6"/>
  <c r="N6"/>
  <c r="M6"/>
  <c r="Y6" s="1"/>
  <c r="X5"/>
  <c r="AC5" s="1"/>
  <c r="W5"/>
  <c r="V5"/>
  <c r="U5"/>
  <c r="AB5" s="1"/>
  <c r="T5"/>
  <c r="AA5" s="1"/>
  <c r="S5"/>
  <c r="Z5" s="1"/>
  <c r="R5"/>
  <c r="Q5"/>
  <c r="P5"/>
  <c r="O5"/>
  <c r="N5"/>
  <c r="M5"/>
  <c r="Y5" s="1"/>
  <c r="X4"/>
  <c r="AC4" s="1"/>
  <c r="W4"/>
  <c r="V4"/>
  <c r="U4"/>
  <c r="AB4" s="1"/>
  <c r="T4"/>
  <c r="AA4" s="1"/>
  <c r="S4"/>
  <c r="Z4" s="1"/>
  <c r="R4"/>
  <c r="Q4"/>
  <c r="P4"/>
  <c r="O4"/>
  <c r="N4"/>
  <c r="M4"/>
  <c r="Y4" s="1"/>
  <c r="AD58" l="1"/>
  <c r="AD4"/>
  <c r="AD5"/>
  <c r="AD6"/>
  <c r="AD11"/>
  <c r="AD15"/>
  <c r="AD9"/>
  <c r="AD10"/>
  <c r="AD23"/>
  <c r="AD34"/>
  <c r="AD35"/>
  <c r="AD36"/>
  <c r="AD37"/>
  <c r="AD38"/>
  <c r="AD39"/>
  <c r="AD40"/>
  <c r="AD41"/>
  <c r="AD42"/>
  <c r="AD43"/>
  <c r="AD44"/>
  <c r="AD46"/>
  <c r="AD47"/>
  <c r="AD48"/>
  <c r="AD49"/>
  <c r="AD50"/>
  <c r="AD51"/>
  <c r="AD52"/>
  <c r="AD53"/>
  <c r="AD54"/>
  <c r="AD55"/>
  <c r="AD56"/>
  <c r="AD57"/>
  <c r="AD12"/>
  <c r="AD13"/>
  <c r="AD17"/>
  <c r="AD18"/>
  <c r="AD19"/>
  <c r="AD16"/>
  <c r="AD24"/>
  <c r="AD25"/>
  <c r="AD26"/>
  <c r="AD20"/>
  <c r="AD27"/>
  <c r="AD28"/>
  <c r="AD29"/>
  <c r="AD30"/>
  <c r="AD31"/>
  <c r="AD32"/>
  <c r="AD33"/>
  <c r="AD14"/>
  <c r="AD22"/>
  <c r="AD8"/>
  <c r="AD7"/>
  <c r="AD45"/>
  <c r="Y57" i="16"/>
  <c r="Y56"/>
  <c r="Y55"/>
  <c r="Y54"/>
  <c r="Y53"/>
  <c r="M59" i="17"/>
  <c r="Y59" s="1"/>
  <c r="N59"/>
  <c r="O59"/>
  <c r="P59"/>
  <c r="T59"/>
  <c r="AA59" s="1"/>
  <c r="U59"/>
  <c r="AB59" s="1"/>
  <c r="V59"/>
  <c r="W59"/>
  <c r="X59"/>
  <c r="AC59" s="1"/>
  <c r="M26" i="18"/>
  <c r="U26" s="1"/>
  <c r="P26"/>
  <c r="V26" s="1"/>
  <c r="Q26"/>
  <c r="W26" s="1"/>
  <c r="S26"/>
  <c r="T26"/>
  <c r="Y26" s="1"/>
  <c r="M20"/>
  <c r="U20" s="1"/>
  <c r="P20"/>
  <c r="Q20"/>
  <c r="S20"/>
  <c r="T20"/>
  <c r="Y20" s="1"/>
  <c r="V20"/>
  <c r="W20"/>
  <c r="M27"/>
  <c r="U27" s="1"/>
  <c r="P27"/>
  <c r="V27" s="1"/>
  <c r="Q27"/>
  <c r="W27" s="1"/>
  <c r="S27"/>
  <c r="T27"/>
  <c r="Y27" s="1"/>
  <c r="M28"/>
  <c r="U28" s="1"/>
  <c r="P28"/>
  <c r="Q28"/>
  <c r="S28"/>
  <c r="T28"/>
  <c r="Y28" s="1"/>
  <c r="V28"/>
  <c r="W28"/>
  <c r="M29"/>
  <c r="U29" s="1"/>
  <c r="P29"/>
  <c r="V29" s="1"/>
  <c r="Q29"/>
  <c r="W29" s="1"/>
  <c r="S29"/>
  <c r="T29"/>
  <c r="Y29" s="1"/>
  <c r="M30"/>
  <c r="P30"/>
  <c r="Q30"/>
  <c r="W30" s="1"/>
  <c r="R30"/>
  <c r="X30" s="1"/>
  <c r="S30"/>
  <c r="T30"/>
  <c r="Y30" s="1"/>
  <c r="U30"/>
  <c r="V30"/>
  <c r="M31"/>
  <c r="U31" s="1"/>
  <c r="P31"/>
  <c r="V31" s="1"/>
  <c r="Q31"/>
  <c r="W31" s="1"/>
  <c r="S31"/>
  <c r="T31"/>
  <c r="Y31" s="1"/>
  <c r="M32"/>
  <c r="U32" s="1"/>
  <c r="P32"/>
  <c r="Q32"/>
  <c r="W32" s="1"/>
  <c r="S32"/>
  <c r="T32"/>
  <c r="Y32" s="1"/>
  <c r="V32"/>
  <c r="M33"/>
  <c r="U33" s="1"/>
  <c r="P33"/>
  <c r="V33" s="1"/>
  <c r="Q33"/>
  <c r="R33"/>
  <c r="S33"/>
  <c r="T33"/>
  <c r="Y33" s="1"/>
  <c r="W33"/>
  <c r="X33"/>
  <c r="M34"/>
  <c r="U34" s="1"/>
  <c r="P34"/>
  <c r="V34" s="1"/>
  <c r="Q34"/>
  <c r="W34" s="1"/>
  <c r="S34"/>
  <c r="T34"/>
  <c r="Y34" s="1"/>
  <c r="M35"/>
  <c r="U35" s="1"/>
  <c r="P35"/>
  <c r="Q35"/>
  <c r="S35"/>
  <c r="T35"/>
  <c r="Y35" s="1"/>
  <c r="V35"/>
  <c r="W35"/>
  <c r="M36"/>
  <c r="U36" s="1"/>
  <c r="P36"/>
  <c r="Q36"/>
  <c r="W36" s="1"/>
  <c r="S36"/>
  <c r="T36"/>
  <c r="Y36" s="1"/>
  <c r="V36"/>
  <c r="M37"/>
  <c r="U37" s="1"/>
  <c r="P37"/>
  <c r="V37" s="1"/>
  <c r="Q37"/>
  <c r="W37" s="1"/>
  <c r="S37"/>
  <c r="T37"/>
  <c r="Y37" s="1"/>
  <c r="M38"/>
  <c r="U38" s="1"/>
  <c r="P38"/>
  <c r="V38" s="1"/>
  <c r="Q38"/>
  <c r="W38" s="1"/>
  <c r="S38"/>
  <c r="T38"/>
  <c r="Y38" s="1"/>
  <c r="M39"/>
  <c r="U39" s="1"/>
  <c r="P39"/>
  <c r="V39" s="1"/>
  <c r="Q39"/>
  <c r="W39" s="1"/>
  <c r="S39"/>
  <c r="T39"/>
  <c r="Y39" s="1"/>
  <c r="M40"/>
  <c r="U40" s="1"/>
  <c r="P40"/>
  <c r="V40" s="1"/>
  <c r="Q40"/>
  <c r="W40" s="1"/>
  <c r="S40"/>
  <c r="T40"/>
  <c r="Y40" s="1"/>
  <c r="M41"/>
  <c r="U41" s="1"/>
  <c r="P41"/>
  <c r="V41" s="1"/>
  <c r="Q41"/>
  <c r="W41" s="1"/>
  <c r="S41"/>
  <c r="T41"/>
  <c r="Y41" s="1"/>
  <c r="M42"/>
  <c r="U42" s="1"/>
  <c r="P42"/>
  <c r="Q42"/>
  <c r="W42" s="1"/>
  <c r="S42"/>
  <c r="T42"/>
  <c r="Y42" s="1"/>
  <c r="V42"/>
  <c r="M43"/>
  <c r="U43" s="1"/>
  <c r="P43"/>
  <c r="V43" s="1"/>
  <c r="Q43"/>
  <c r="W43" s="1"/>
  <c r="S43"/>
  <c r="T43"/>
  <c r="Y43" s="1"/>
  <c r="M44"/>
  <c r="U44" s="1"/>
  <c r="P44"/>
  <c r="V44" s="1"/>
  <c r="Q44"/>
  <c r="W44" s="1"/>
  <c r="S44"/>
  <c r="T44"/>
  <c r="Y44" s="1"/>
  <c r="M45"/>
  <c r="U45" s="1"/>
  <c r="P45"/>
  <c r="V45" s="1"/>
  <c r="Q45"/>
  <c r="W45" s="1"/>
  <c r="S45"/>
  <c r="T45"/>
  <c r="Y45" s="1"/>
  <c r="M46"/>
  <c r="U46" s="1"/>
  <c r="P46"/>
  <c r="V46" s="1"/>
  <c r="Q46"/>
  <c r="W46" s="1"/>
  <c r="S46"/>
  <c r="T46"/>
  <c r="Y46" s="1"/>
  <c r="M47"/>
  <c r="U47" s="1"/>
  <c r="P47"/>
  <c r="V47" s="1"/>
  <c r="Q47"/>
  <c r="W47" s="1"/>
  <c r="S47"/>
  <c r="T47"/>
  <c r="Y47" s="1"/>
  <c r="M48"/>
  <c r="U48" s="1"/>
  <c r="P48"/>
  <c r="V48" s="1"/>
  <c r="Q48"/>
  <c r="W48" s="1"/>
  <c r="S48"/>
  <c r="T48"/>
  <c r="Y48" s="1"/>
  <c r="M49"/>
  <c r="U49" s="1"/>
  <c r="P49"/>
  <c r="V49" s="1"/>
  <c r="Q49"/>
  <c r="W49" s="1"/>
  <c r="S49"/>
  <c r="T49"/>
  <c r="Y49" s="1"/>
  <c r="M50"/>
  <c r="U50" s="1"/>
  <c r="P50"/>
  <c r="V50" s="1"/>
  <c r="Q50"/>
  <c r="W50" s="1"/>
  <c r="S50"/>
  <c r="T50"/>
  <c r="Y50" s="1"/>
  <c r="M51"/>
  <c r="U51" s="1"/>
  <c r="P51"/>
  <c r="V51" s="1"/>
  <c r="Q51"/>
  <c r="W51" s="1"/>
  <c r="S51"/>
  <c r="T51"/>
  <c r="Y51" s="1"/>
  <c r="M52"/>
  <c r="U52" s="1"/>
  <c r="P52"/>
  <c r="V52" s="1"/>
  <c r="Q52"/>
  <c r="W52" s="1"/>
  <c r="S52"/>
  <c r="T52"/>
  <c r="Y52" s="1"/>
  <c r="M53"/>
  <c r="U53" s="1"/>
  <c r="P53"/>
  <c r="V53" s="1"/>
  <c r="Q53"/>
  <c r="W53" s="1"/>
  <c r="S53"/>
  <c r="T53"/>
  <c r="Y53" s="1"/>
  <c r="M54"/>
  <c r="U54" s="1"/>
  <c r="P54"/>
  <c r="V54" s="1"/>
  <c r="Q54"/>
  <c r="W54" s="1"/>
  <c r="S54"/>
  <c r="T54"/>
  <c r="Y54" s="1"/>
  <c r="Z33" l="1"/>
  <c r="Z30"/>
  <c r="N1652" i="39" l="1"/>
  <c r="P1652" s="1"/>
  <c r="M1652"/>
  <c r="L1652"/>
  <c r="K1652"/>
  <c r="N1651"/>
  <c r="P1651" s="1"/>
  <c r="M1651"/>
  <c r="L1651"/>
  <c r="K1651"/>
  <c r="N1650"/>
  <c r="P1650" s="1"/>
  <c r="M1650"/>
  <c r="L1650"/>
  <c r="K1650"/>
  <c r="BJ9" i="22"/>
  <c r="BJ10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J61"/>
  <c r="BJ62"/>
  <c r="BJ63"/>
  <c r="BJ64"/>
  <c r="BJ65"/>
  <c r="BJ66"/>
  <c r="BJ67"/>
  <c r="BJ68"/>
  <c r="BJ69"/>
  <c r="BJ70"/>
  <c r="BJ71"/>
  <c r="BJ72"/>
  <c r="BJ73"/>
  <c r="BJ74"/>
  <c r="BJ75"/>
  <c r="BJ76"/>
  <c r="BJ77"/>
  <c r="BJ78"/>
  <c r="BJ79"/>
  <c r="BJ80"/>
  <c r="BJ81"/>
  <c r="BJ82"/>
  <c r="BJ83"/>
  <c r="BJ84"/>
  <c r="BJ85"/>
  <c r="BJ86"/>
  <c r="BJ87"/>
  <c r="BJ88"/>
  <c r="BJ89"/>
  <c r="BJ90"/>
  <c r="BJ91"/>
  <c r="BJ92"/>
  <c r="BJ93"/>
  <c r="BJ94"/>
  <c r="BJ95"/>
  <c r="BJ96"/>
  <c r="BJ97"/>
  <c r="BJ98"/>
  <c r="BJ99"/>
  <c r="BJ100"/>
  <c r="BJ101"/>
  <c r="BJ102"/>
  <c r="BJ103"/>
  <c r="BJ104"/>
  <c r="BJ105"/>
  <c r="BJ106"/>
  <c r="BJ107"/>
  <c r="BJ108"/>
  <c r="BJ109"/>
  <c r="BJ110"/>
  <c r="BJ111"/>
  <c r="BJ112"/>
  <c r="BJ113"/>
  <c r="BJ114"/>
  <c r="BJ115"/>
  <c r="BJ116"/>
  <c r="BJ117"/>
  <c r="BJ118"/>
  <c r="BJ119"/>
  <c r="BJ120"/>
  <c r="BJ121"/>
  <c r="BJ122"/>
  <c r="BJ123"/>
  <c r="BJ124"/>
  <c r="BJ125"/>
  <c r="BJ126"/>
  <c r="BJ127"/>
  <c r="BJ128"/>
  <c r="BJ129"/>
  <c r="BJ130"/>
  <c r="BJ131"/>
  <c r="BJ132"/>
  <c r="BJ133"/>
  <c r="BJ134"/>
  <c r="BJ135"/>
  <c r="BJ136"/>
  <c r="BJ137"/>
  <c r="BJ138"/>
  <c r="BJ139"/>
  <c r="BJ140"/>
  <c r="BJ141"/>
  <c r="BJ142"/>
  <c r="BJ143"/>
  <c r="BJ144"/>
  <c r="BJ145"/>
  <c r="BJ146"/>
  <c r="BJ147"/>
  <c r="BJ148"/>
  <c r="BJ149"/>
  <c r="BJ150"/>
  <c r="BJ151"/>
  <c r="BJ152"/>
  <c r="BJ153"/>
  <c r="BJ154"/>
  <c r="BJ155"/>
  <c r="BJ156"/>
  <c r="BJ157"/>
  <c r="BJ158"/>
  <c r="BJ159"/>
  <c r="BJ160"/>
  <c r="BJ161"/>
  <c r="BJ162"/>
  <c r="BJ163"/>
  <c r="BJ164"/>
  <c r="BJ165"/>
  <c r="BJ166"/>
  <c r="BJ167"/>
  <c r="BJ168"/>
  <c r="BJ169"/>
  <c r="BJ170"/>
  <c r="BJ171"/>
  <c r="BJ172"/>
  <c r="BJ173"/>
  <c r="BJ174"/>
  <c r="BJ175"/>
  <c r="BJ176"/>
  <c r="BJ177"/>
  <c r="BJ178"/>
  <c r="BJ179"/>
  <c r="BJ180"/>
  <c r="BJ181"/>
  <c r="BJ182"/>
  <c r="BJ183"/>
  <c r="BJ184"/>
  <c r="BJ185"/>
  <c r="BJ186"/>
  <c r="BJ187"/>
  <c r="BJ188"/>
  <c r="BJ189"/>
  <c r="BJ190"/>
  <c r="BJ191"/>
  <c r="BJ192"/>
  <c r="BJ193"/>
  <c r="BJ194"/>
  <c r="BJ195"/>
  <c r="BJ196"/>
  <c r="BJ197"/>
  <c r="BJ198"/>
  <c r="BJ199"/>
  <c r="BJ200"/>
  <c r="BJ201"/>
  <c r="BJ202"/>
  <c r="BJ203"/>
  <c r="BJ204"/>
  <c r="BJ205"/>
  <c r="BJ206"/>
  <c r="BJ207"/>
  <c r="BJ208"/>
  <c r="BJ209"/>
  <c r="BJ210"/>
  <c r="BJ211"/>
  <c r="BJ212"/>
  <c r="BJ213"/>
  <c r="BJ214"/>
  <c r="BJ215"/>
  <c r="BJ216"/>
  <c r="BJ217"/>
  <c r="BJ218"/>
  <c r="BJ219"/>
  <c r="BJ220"/>
  <c r="BJ221"/>
  <c r="BJ222"/>
  <c r="BJ223"/>
  <c r="BJ224"/>
  <c r="BJ225"/>
  <c r="BJ226"/>
  <c r="BJ227"/>
  <c r="BJ228"/>
  <c r="BJ229"/>
  <c r="BJ230"/>
  <c r="BJ231"/>
  <c r="BJ232"/>
  <c r="BJ233"/>
  <c r="BJ234"/>
  <c r="BJ235"/>
  <c r="BJ236"/>
  <c r="BJ237"/>
  <c r="BJ238"/>
  <c r="BJ239"/>
  <c r="BJ240"/>
  <c r="BJ241"/>
  <c r="BJ242"/>
  <c r="BJ243"/>
  <c r="BJ244"/>
  <c r="BJ245"/>
  <c r="BJ246"/>
  <c r="BJ247"/>
  <c r="BJ248"/>
  <c r="BJ249"/>
  <c r="BJ250"/>
  <c r="BJ251"/>
  <c r="BJ252"/>
  <c r="BJ253"/>
  <c r="BJ254"/>
  <c r="BJ255"/>
  <c r="BJ256"/>
  <c r="BJ257"/>
  <c r="BJ258"/>
  <c r="BJ259"/>
  <c r="BJ260"/>
  <c r="BJ261"/>
  <c r="BJ262"/>
  <c r="BJ263"/>
  <c r="BJ264"/>
  <c r="BJ265"/>
  <c r="BJ266"/>
  <c r="BJ267"/>
  <c r="BJ268"/>
  <c r="BJ269"/>
  <c r="BJ270"/>
  <c r="BJ271"/>
  <c r="BJ272"/>
  <c r="BJ273"/>
  <c r="BJ274"/>
  <c r="BJ275"/>
  <c r="BJ276"/>
  <c r="BJ277"/>
  <c r="BJ278"/>
  <c r="BJ279"/>
  <c r="BJ280"/>
  <c r="BJ281"/>
  <c r="BJ282"/>
  <c r="BJ283"/>
  <c r="BJ284"/>
  <c r="BJ285"/>
  <c r="BJ286"/>
  <c r="BJ287"/>
  <c r="BJ288"/>
  <c r="BJ289"/>
  <c r="BJ290"/>
  <c r="BJ291"/>
  <c r="BJ292"/>
  <c r="BJ293"/>
  <c r="BJ294"/>
  <c r="BJ8"/>
  <c r="BF9"/>
  <c r="BF10"/>
  <c r="BF11"/>
  <c r="BF12"/>
  <c r="BF13"/>
  <c r="BF14"/>
  <c r="BF15"/>
  <c r="BF16"/>
  <c r="BF17"/>
  <c r="BF18"/>
  <c r="BF19"/>
  <c r="BF20"/>
  <c r="BF21"/>
  <c r="BF22"/>
  <c r="BF23"/>
  <c r="BF24"/>
  <c r="BF25"/>
  <c r="BF26"/>
  <c r="BF27"/>
  <c r="BF28"/>
  <c r="BF29"/>
  <c r="BF30"/>
  <c r="BF31"/>
  <c r="BF32"/>
  <c r="BF33"/>
  <c r="BF34"/>
  <c r="BF35"/>
  <c r="BF36"/>
  <c r="BF37"/>
  <c r="BF38"/>
  <c r="BF39"/>
  <c r="BF40"/>
  <c r="BF41"/>
  <c r="BF42"/>
  <c r="BF43"/>
  <c r="BF44"/>
  <c r="BF45"/>
  <c r="BF46"/>
  <c r="BF47"/>
  <c r="BF48"/>
  <c r="BF49"/>
  <c r="BF50"/>
  <c r="BF51"/>
  <c r="BF52"/>
  <c r="BF53"/>
  <c r="BF54"/>
  <c r="BF55"/>
  <c r="BF56"/>
  <c r="BF57"/>
  <c r="BF58"/>
  <c r="BF59"/>
  <c r="BF60"/>
  <c r="BF61"/>
  <c r="BF62"/>
  <c r="BF63"/>
  <c r="BF64"/>
  <c r="BF65"/>
  <c r="BF66"/>
  <c r="BF67"/>
  <c r="BF68"/>
  <c r="BF69"/>
  <c r="BF70"/>
  <c r="BF71"/>
  <c r="BF72"/>
  <c r="BF73"/>
  <c r="BF74"/>
  <c r="BF75"/>
  <c r="BF76"/>
  <c r="BF77"/>
  <c r="BF78"/>
  <c r="BF79"/>
  <c r="BF80"/>
  <c r="BF81"/>
  <c r="BF82"/>
  <c r="BF83"/>
  <c r="BF84"/>
  <c r="BF85"/>
  <c r="BF86"/>
  <c r="BF87"/>
  <c r="BF88"/>
  <c r="BF89"/>
  <c r="BF90"/>
  <c r="BF91"/>
  <c r="BF92"/>
  <c r="BF93"/>
  <c r="BF94"/>
  <c r="BF95"/>
  <c r="BF96"/>
  <c r="BF97"/>
  <c r="BF98"/>
  <c r="BF99"/>
  <c r="BF100"/>
  <c r="BF101"/>
  <c r="BF102"/>
  <c r="BF103"/>
  <c r="BF104"/>
  <c r="BF105"/>
  <c r="BF106"/>
  <c r="BF107"/>
  <c r="BF108"/>
  <c r="BF109"/>
  <c r="BF110"/>
  <c r="BF111"/>
  <c r="BF112"/>
  <c r="BF113"/>
  <c r="BF114"/>
  <c r="BF115"/>
  <c r="BF116"/>
  <c r="BF117"/>
  <c r="BF118"/>
  <c r="BF119"/>
  <c r="BF120"/>
  <c r="BF121"/>
  <c r="BF122"/>
  <c r="BF123"/>
  <c r="BF124"/>
  <c r="BF125"/>
  <c r="BF126"/>
  <c r="BF127"/>
  <c r="BF128"/>
  <c r="BF129"/>
  <c r="BF130"/>
  <c r="BF131"/>
  <c r="BF132"/>
  <c r="BF133"/>
  <c r="BF134"/>
  <c r="BF135"/>
  <c r="BF136"/>
  <c r="BF137"/>
  <c r="BF138"/>
  <c r="BF139"/>
  <c r="BF140"/>
  <c r="BF141"/>
  <c r="BF142"/>
  <c r="BF143"/>
  <c r="BF144"/>
  <c r="BF145"/>
  <c r="BF146"/>
  <c r="BF147"/>
  <c r="BF148"/>
  <c r="BF149"/>
  <c r="BF150"/>
  <c r="BF151"/>
  <c r="BF152"/>
  <c r="BF153"/>
  <c r="BF154"/>
  <c r="BF155"/>
  <c r="BF156"/>
  <c r="BF157"/>
  <c r="BF158"/>
  <c r="BF159"/>
  <c r="BF160"/>
  <c r="BF161"/>
  <c r="BF162"/>
  <c r="BF163"/>
  <c r="BF164"/>
  <c r="BF165"/>
  <c r="BF166"/>
  <c r="BF167"/>
  <c r="BF168"/>
  <c r="BF169"/>
  <c r="BF170"/>
  <c r="BF171"/>
  <c r="BF172"/>
  <c r="BF173"/>
  <c r="BF174"/>
  <c r="BF175"/>
  <c r="BF176"/>
  <c r="BF177"/>
  <c r="BF178"/>
  <c r="BF179"/>
  <c r="BF180"/>
  <c r="BF181"/>
  <c r="BF182"/>
  <c r="BF183"/>
  <c r="BF184"/>
  <c r="BF185"/>
  <c r="BF186"/>
  <c r="BF187"/>
  <c r="BF188"/>
  <c r="BF189"/>
  <c r="BF190"/>
  <c r="BF191"/>
  <c r="BF192"/>
  <c r="BF193"/>
  <c r="BF194"/>
  <c r="BF195"/>
  <c r="BF196"/>
  <c r="BF197"/>
  <c r="BF198"/>
  <c r="BF199"/>
  <c r="BF200"/>
  <c r="BF201"/>
  <c r="BF202"/>
  <c r="BF203"/>
  <c r="BF204"/>
  <c r="BF205"/>
  <c r="BF206"/>
  <c r="BF207"/>
  <c r="BF208"/>
  <c r="BF209"/>
  <c r="BF210"/>
  <c r="BF211"/>
  <c r="BF212"/>
  <c r="BF213"/>
  <c r="BF214"/>
  <c r="BF215"/>
  <c r="BF216"/>
  <c r="BF217"/>
  <c r="BF218"/>
  <c r="BF219"/>
  <c r="BF220"/>
  <c r="BF221"/>
  <c r="BF222"/>
  <c r="BF223"/>
  <c r="BF224"/>
  <c r="BF225"/>
  <c r="BF226"/>
  <c r="BF227"/>
  <c r="BF228"/>
  <c r="BF229"/>
  <c r="BF230"/>
  <c r="BF231"/>
  <c r="BF232"/>
  <c r="BF233"/>
  <c r="BF234"/>
  <c r="BF235"/>
  <c r="BF236"/>
  <c r="BF237"/>
  <c r="BF238"/>
  <c r="BF239"/>
  <c r="BF240"/>
  <c r="BF241"/>
  <c r="BF242"/>
  <c r="BF243"/>
  <c r="BF244"/>
  <c r="BF245"/>
  <c r="BF246"/>
  <c r="BF247"/>
  <c r="BF248"/>
  <c r="BF249"/>
  <c r="BF250"/>
  <c r="BF251"/>
  <c r="BF252"/>
  <c r="BF253"/>
  <c r="BF254"/>
  <c r="BF255"/>
  <c r="BF256"/>
  <c r="BF257"/>
  <c r="BF258"/>
  <c r="BF259"/>
  <c r="BF260"/>
  <c r="BF261"/>
  <c r="BF262"/>
  <c r="BF263"/>
  <c r="BF264"/>
  <c r="BF265"/>
  <c r="BF266"/>
  <c r="BF267"/>
  <c r="BF268"/>
  <c r="BF269"/>
  <c r="BF270"/>
  <c r="BF271"/>
  <c r="BF272"/>
  <c r="BF273"/>
  <c r="BF274"/>
  <c r="BF275"/>
  <c r="BF276"/>
  <c r="BF277"/>
  <c r="BF278"/>
  <c r="BF279"/>
  <c r="BF280"/>
  <c r="BF281"/>
  <c r="BF282"/>
  <c r="BF283"/>
  <c r="BF284"/>
  <c r="BF285"/>
  <c r="BF286"/>
  <c r="BF287"/>
  <c r="BF288"/>
  <c r="BF289"/>
  <c r="BF290"/>
  <c r="BF291"/>
  <c r="BF292"/>
  <c r="BF293"/>
  <c r="BF294"/>
  <c r="BF8"/>
  <c r="O5" i="16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M5" i="18"/>
  <c r="M6"/>
  <c r="M7"/>
  <c r="M8"/>
  <c r="M9"/>
  <c r="M10"/>
  <c r="M11"/>
  <c r="M12"/>
  <c r="M13"/>
  <c r="M14"/>
  <c r="M15"/>
  <c r="M17"/>
  <c r="M18"/>
  <c r="M19"/>
  <c r="M22"/>
  <c r="M23"/>
  <c r="M16"/>
  <c r="M24"/>
  <c r="M25"/>
  <c r="D45" i="28"/>
  <c r="B43"/>
  <c r="A17"/>
  <c r="O1651" i="39" l="1"/>
  <c r="O1652"/>
  <c r="O1650"/>
  <c r="BD9" i="21"/>
  <c r="BD10"/>
  <c r="BD11"/>
  <c r="BD12"/>
  <c r="BD13"/>
  <c r="BD14"/>
  <c r="BD15"/>
  <c r="BD16"/>
  <c r="BD17"/>
  <c r="BD18"/>
  <c r="BD19"/>
  <c r="BD20"/>
  <c r="BD21"/>
  <c r="BD22"/>
  <c r="BD23"/>
  <c r="BD24"/>
  <c r="BD25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D74"/>
  <c r="BD75"/>
  <c r="BD76"/>
  <c r="BD77"/>
  <c r="BD78"/>
  <c r="BD79"/>
  <c r="BD80"/>
  <c r="BD81"/>
  <c r="BD82"/>
  <c r="BD83"/>
  <c r="BD84"/>
  <c r="BD85"/>
  <c r="BD86"/>
  <c r="BD87"/>
  <c r="BD88"/>
  <c r="BD89"/>
  <c r="BD90"/>
  <c r="BD91"/>
  <c r="BD92"/>
  <c r="BD93"/>
  <c r="BD94"/>
  <c r="BD95"/>
  <c r="BD96"/>
  <c r="BD97"/>
  <c r="BD98"/>
  <c r="BD99"/>
  <c r="BD100"/>
  <c r="BD101"/>
  <c r="BD102"/>
  <c r="BD103"/>
  <c r="BD104"/>
  <c r="BD105"/>
  <c r="BD106"/>
  <c r="BD107"/>
  <c r="BD108"/>
  <c r="BD109"/>
  <c r="BD110"/>
  <c r="BD111"/>
  <c r="BD112"/>
  <c r="BD113"/>
  <c r="BD114"/>
  <c r="BD115"/>
  <c r="BD116"/>
  <c r="BD117"/>
  <c r="BD118"/>
  <c r="BD119"/>
  <c r="BD120"/>
  <c r="BD121"/>
  <c r="BD122"/>
  <c r="BD123"/>
  <c r="BD124"/>
  <c r="BD125"/>
  <c r="BD126"/>
  <c r="BD127"/>
  <c r="BD128"/>
  <c r="BD129"/>
  <c r="BD130"/>
  <c r="BD131"/>
  <c r="BD132"/>
  <c r="BD133"/>
  <c r="BD134"/>
  <c r="BD135"/>
  <c r="BD136"/>
  <c r="BD137"/>
  <c r="BD138"/>
  <c r="BD139"/>
  <c r="BD140"/>
  <c r="BD141"/>
  <c r="BD142"/>
  <c r="BD143"/>
  <c r="BD144"/>
  <c r="BD145"/>
  <c r="BD146"/>
  <c r="BD147"/>
  <c r="BD148"/>
  <c r="BD149"/>
  <c r="BD150"/>
  <c r="BD151"/>
  <c r="BD152"/>
  <c r="BD153"/>
  <c r="BD154"/>
  <c r="BD155"/>
  <c r="BD156"/>
  <c r="BD157"/>
  <c r="BD158"/>
  <c r="BD159"/>
  <c r="BD160"/>
  <c r="BD161"/>
  <c r="BD162"/>
  <c r="BD163"/>
  <c r="BD164"/>
  <c r="BD165"/>
  <c r="BD166"/>
  <c r="BD167"/>
  <c r="BD168"/>
  <c r="BD169"/>
  <c r="BD170"/>
  <c r="BD171"/>
  <c r="BD172"/>
  <c r="BD173"/>
  <c r="BD174"/>
  <c r="BD175"/>
  <c r="BD176"/>
  <c r="BD177"/>
  <c r="BD178"/>
  <c r="BD179"/>
  <c r="BD180"/>
  <c r="BD181"/>
  <c r="BD182"/>
  <c r="BD183"/>
  <c r="BD184"/>
  <c r="BD185"/>
  <c r="BD186"/>
  <c r="BD187"/>
  <c r="BD188"/>
  <c r="BD189"/>
  <c r="BD190"/>
  <c r="BD191"/>
  <c r="BD192"/>
  <c r="BD193"/>
  <c r="BD194"/>
  <c r="BD195"/>
  <c r="BD196"/>
  <c r="BD197"/>
  <c r="BD198"/>
  <c r="BD199"/>
  <c r="BD200"/>
  <c r="BD201"/>
  <c r="BD202"/>
  <c r="BD203"/>
  <c r="BD204"/>
  <c r="BD205"/>
  <c r="BD206"/>
  <c r="BD207"/>
  <c r="BD208"/>
  <c r="BD209"/>
  <c r="BD210"/>
  <c r="BD211"/>
  <c r="BD212"/>
  <c r="BD213"/>
  <c r="BD214"/>
  <c r="BD215"/>
  <c r="BD216"/>
  <c r="BD217"/>
  <c r="BD218"/>
  <c r="BD219"/>
  <c r="BD220"/>
  <c r="BD221"/>
  <c r="BD222"/>
  <c r="BD223"/>
  <c r="BD224"/>
  <c r="BD225"/>
  <c r="BD226"/>
  <c r="BD227"/>
  <c r="BD228"/>
  <c r="BD229"/>
  <c r="BD230"/>
  <c r="BD231"/>
  <c r="BD232"/>
  <c r="BD233"/>
  <c r="BD234"/>
  <c r="BD235"/>
  <c r="BD236"/>
  <c r="BD237"/>
  <c r="BD238"/>
  <c r="BD239"/>
  <c r="BD240"/>
  <c r="BD241"/>
  <c r="BD242"/>
  <c r="BD243"/>
  <c r="BD244"/>
  <c r="BD245"/>
  <c r="BD246"/>
  <c r="BD247"/>
  <c r="BD248"/>
  <c r="BD249"/>
  <c r="BD250"/>
  <c r="BD251"/>
  <c r="BD252"/>
  <c r="BD253"/>
  <c r="BD254"/>
  <c r="BD255"/>
  <c r="BD256"/>
  <c r="BD257"/>
  <c r="BD258"/>
  <c r="BD259"/>
  <c r="BD260"/>
  <c r="BD261"/>
  <c r="BD262"/>
  <c r="BD263"/>
  <c r="BD264"/>
  <c r="BD265"/>
  <c r="BD266"/>
  <c r="BD267"/>
  <c r="BD268"/>
  <c r="BD269"/>
  <c r="BD270"/>
  <c r="BD271"/>
  <c r="BD272"/>
  <c r="BD273"/>
  <c r="BD274"/>
  <c r="BD275"/>
  <c r="BD276"/>
  <c r="BD277"/>
  <c r="BD278"/>
  <c r="BD279"/>
  <c r="BD280"/>
  <c r="BD281"/>
  <c r="BD282"/>
  <c r="BD283"/>
  <c r="BD284"/>
  <c r="BD285"/>
  <c r="BD286"/>
  <c r="BD287"/>
  <c r="BD288"/>
  <c r="BD289"/>
  <c r="BD290"/>
  <c r="BD291"/>
  <c r="BD292"/>
  <c r="BD293"/>
  <c r="BD294"/>
  <c r="BD295"/>
  <c r="BD296"/>
  <c r="BD297"/>
  <c r="BD298"/>
  <c r="BD299"/>
  <c r="BD300"/>
  <c r="BD301"/>
  <c r="BD302"/>
  <c r="BD303"/>
  <c r="BD304"/>
  <c r="BD305"/>
  <c r="BD306"/>
  <c r="BD307"/>
  <c r="BD308"/>
  <c r="BD309"/>
  <c r="BD310"/>
  <c r="BD311"/>
  <c r="BD312"/>
  <c r="BD313"/>
  <c r="BD314"/>
  <c r="BD315"/>
  <c r="BD316"/>
  <c r="BD317"/>
  <c r="BD318"/>
  <c r="BD319"/>
  <c r="BD320"/>
  <c r="BD321"/>
  <c r="BD322"/>
  <c r="BD323"/>
  <c r="BD324"/>
  <c r="BD325"/>
  <c r="BD326"/>
  <c r="BD327"/>
  <c r="BD328"/>
  <c r="BD329"/>
  <c r="BD330"/>
  <c r="BD331"/>
  <c r="BD332"/>
  <c r="BD333"/>
  <c r="BD334"/>
  <c r="BD335"/>
  <c r="BD336"/>
  <c r="BD337"/>
  <c r="BD338"/>
  <c r="BD339"/>
  <c r="BD340"/>
  <c r="BD341"/>
  <c r="BD342"/>
  <c r="BD343"/>
  <c r="BD344"/>
  <c r="BD345"/>
  <c r="BD346"/>
  <c r="BD347"/>
  <c r="BD348"/>
  <c r="BD349"/>
  <c r="BD350"/>
  <c r="BD351"/>
  <c r="BD352"/>
  <c r="BD353"/>
  <c r="BD354"/>
  <c r="BD355"/>
  <c r="BD356"/>
  <c r="BD357"/>
  <c r="BD358"/>
  <c r="BD359"/>
  <c r="BD360"/>
  <c r="BD361"/>
  <c r="BD362"/>
  <c r="BD363"/>
  <c r="BD364"/>
  <c r="BD365"/>
  <c r="BD366"/>
  <c r="BD367"/>
  <c r="BD368"/>
  <c r="BD369"/>
  <c r="BD370"/>
  <c r="BD371"/>
  <c r="BD372"/>
  <c r="BD373"/>
  <c r="BD374"/>
  <c r="BD375"/>
  <c r="BD376"/>
  <c r="BD377"/>
  <c r="BD378"/>
  <c r="BD379"/>
  <c r="BD380"/>
  <c r="BD381"/>
  <c r="BD382"/>
  <c r="BD383"/>
  <c r="BD384"/>
  <c r="BD385"/>
  <c r="BD386"/>
  <c r="BD387"/>
  <c r="BD388"/>
  <c r="BD389"/>
  <c r="BD390"/>
  <c r="BD391"/>
  <c r="BD392"/>
  <c r="BD393"/>
  <c r="BD394"/>
  <c r="BD395"/>
  <c r="BD396"/>
  <c r="BD397"/>
  <c r="BD398"/>
  <c r="BD399"/>
  <c r="BD400"/>
  <c r="BD401"/>
  <c r="BD402"/>
  <c r="BD403"/>
  <c r="BD404"/>
  <c r="BD405"/>
  <c r="BD406"/>
  <c r="BD407"/>
  <c r="BD408"/>
  <c r="BD409"/>
  <c r="BD410"/>
  <c r="BD411"/>
  <c r="BD412"/>
  <c r="BD413"/>
  <c r="BD414"/>
  <c r="BD415"/>
  <c r="BD416"/>
  <c r="BD417"/>
  <c r="BD418"/>
  <c r="BD419"/>
  <c r="BD420"/>
  <c r="BD421"/>
  <c r="BD422"/>
  <c r="BD423"/>
  <c r="BD424"/>
  <c r="BD425"/>
  <c r="BD426"/>
  <c r="BD427"/>
  <c r="BD428"/>
  <c r="BD429"/>
  <c r="BD430"/>
  <c r="BD431"/>
  <c r="BD432"/>
  <c r="BD433"/>
  <c r="BD434"/>
  <c r="BD435"/>
  <c r="BD436"/>
  <c r="BD437"/>
  <c r="BD438"/>
  <c r="BD439"/>
  <c r="BD440"/>
  <c r="BD441"/>
  <c r="BD442"/>
  <c r="BD443"/>
  <c r="BD444"/>
  <c r="BD445"/>
  <c r="BD446"/>
  <c r="BD447"/>
  <c r="BD448"/>
  <c r="BD449"/>
  <c r="BD450"/>
  <c r="BD451"/>
  <c r="BD452"/>
  <c r="BD453"/>
  <c r="BD454"/>
  <c r="BD455"/>
  <c r="BD456"/>
  <c r="BD457"/>
  <c r="BD458"/>
  <c r="BD459"/>
  <c r="BD460"/>
  <c r="BD461"/>
  <c r="BD462"/>
  <c r="BD463"/>
  <c r="BD464"/>
  <c r="BD465"/>
  <c r="BD466"/>
  <c r="BD467"/>
  <c r="BD468"/>
  <c r="BD469"/>
  <c r="BD470"/>
  <c r="BD471"/>
  <c r="BD472"/>
  <c r="BD473"/>
  <c r="BD474"/>
  <c r="BD475"/>
  <c r="BD476"/>
  <c r="BD477"/>
  <c r="BD478"/>
  <c r="BD479"/>
  <c r="BD480"/>
  <c r="BD481"/>
  <c r="BD482"/>
  <c r="BD483"/>
  <c r="BD484"/>
  <c r="BD485"/>
  <c r="BD486"/>
  <c r="BD487"/>
  <c r="BD488"/>
  <c r="BD489"/>
  <c r="BD490"/>
  <c r="BD491"/>
  <c r="BD492"/>
  <c r="BD493"/>
  <c r="BD494"/>
  <c r="BD495"/>
  <c r="BD496"/>
  <c r="BD497"/>
  <c r="BD498"/>
  <c r="BD499"/>
  <c r="BD500"/>
  <c r="BD501"/>
  <c r="BD502"/>
  <c r="BD503"/>
  <c r="BD504"/>
  <c r="BD505"/>
  <c r="BD506"/>
  <c r="BD507"/>
  <c r="BD508"/>
  <c r="BD509"/>
  <c r="BD510"/>
  <c r="BD511"/>
  <c r="BD512"/>
  <c r="BD513"/>
  <c r="BD514"/>
  <c r="BD515"/>
  <c r="BD516"/>
  <c r="BD517"/>
  <c r="BD518"/>
  <c r="BD519"/>
  <c r="BD520"/>
  <c r="BD521"/>
  <c r="BD522"/>
  <c r="BD523"/>
  <c r="BD524"/>
  <c r="BD525"/>
  <c r="BD526"/>
  <c r="BD527"/>
  <c r="BD528"/>
  <c r="BD529"/>
  <c r="BD530"/>
  <c r="BD531"/>
  <c r="BD532"/>
  <c r="BD533"/>
  <c r="BD534"/>
  <c r="BD535"/>
  <c r="BD536"/>
  <c r="BD537"/>
  <c r="BD538"/>
  <c r="BD539"/>
  <c r="BD540"/>
  <c r="BD541"/>
  <c r="BD542"/>
  <c r="BD543"/>
  <c r="BD544"/>
  <c r="BD545"/>
  <c r="BD546"/>
  <c r="BD547"/>
  <c r="BD548"/>
  <c r="BD549"/>
  <c r="BD550"/>
  <c r="BD551"/>
  <c r="BD552"/>
  <c r="BD553"/>
  <c r="BD554"/>
  <c r="BD555"/>
  <c r="BD556"/>
  <c r="BD557"/>
  <c r="BD558"/>
  <c r="BD559"/>
  <c r="BD560"/>
  <c r="BD561"/>
  <c r="BD562"/>
  <c r="BD563"/>
  <c r="BD564"/>
  <c r="BD565"/>
  <c r="BD566"/>
  <c r="BD567"/>
  <c r="BD569"/>
  <c r="BD570"/>
  <c r="BD571"/>
  <c r="BD572"/>
  <c r="BD573"/>
  <c r="BD574"/>
  <c r="BD575"/>
  <c r="BD576"/>
  <c r="BD577"/>
  <c r="BD578"/>
  <c r="BD579"/>
  <c r="BD580"/>
  <c r="BD581"/>
  <c r="BD582"/>
  <c r="BD583"/>
  <c r="BD584"/>
  <c r="BD585"/>
  <c r="BD586"/>
  <c r="BD587"/>
  <c r="BD588"/>
  <c r="BD589"/>
  <c r="BD590"/>
  <c r="BD591"/>
  <c r="BD592"/>
  <c r="BD593"/>
  <c r="BD594"/>
  <c r="BD595"/>
  <c r="BD596"/>
  <c r="BD597"/>
  <c r="BD598"/>
  <c r="BD599"/>
  <c r="BD600"/>
  <c r="BD601"/>
  <c r="BD602"/>
  <c r="BD603"/>
  <c r="BD604"/>
  <c r="BD605"/>
  <c r="BD606"/>
  <c r="BD607"/>
  <c r="BD608"/>
  <c r="BD609"/>
  <c r="BD610"/>
  <c r="BD611"/>
  <c r="BD612"/>
  <c r="BD613"/>
  <c r="BD614"/>
  <c r="BD615"/>
  <c r="BD616"/>
  <c r="BD617"/>
  <c r="BD618"/>
  <c r="BD619"/>
  <c r="BD620"/>
  <c r="BD621"/>
  <c r="BD622"/>
  <c r="BD623"/>
  <c r="BD624"/>
  <c r="BD625"/>
  <c r="BD626"/>
  <c r="BD627"/>
  <c r="BD628"/>
  <c r="BD629"/>
  <c r="BD630"/>
  <c r="BD631"/>
  <c r="BD632"/>
  <c r="BD633"/>
  <c r="BD634"/>
  <c r="BD635"/>
  <c r="BD636"/>
  <c r="BD637"/>
  <c r="BD638"/>
  <c r="BD639"/>
  <c r="BD640"/>
  <c r="BD641"/>
  <c r="BD642"/>
  <c r="BD643"/>
  <c r="BD644"/>
  <c r="BD645"/>
  <c r="BD646"/>
  <c r="BD647"/>
  <c r="BD648"/>
  <c r="BD649"/>
  <c r="BD650"/>
  <c r="BD651"/>
  <c r="BD652"/>
  <c r="BD653"/>
  <c r="BD654"/>
  <c r="BD655"/>
  <c r="BD656"/>
  <c r="BD657"/>
  <c r="BD658"/>
  <c r="BD659"/>
  <c r="BD660"/>
  <c r="BD661"/>
  <c r="BD662"/>
  <c r="BD663"/>
  <c r="BD664"/>
  <c r="BD665"/>
  <c r="BD666"/>
  <c r="BD667"/>
  <c r="BD668"/>
  <c r="BD669"/>
  <c r="BD670"/>
  <c r="BD671"/>
  <c r="BD672"/>
  <c r="BD673"/>
  <c r="BD674"/>
  <c r="BD675"/>
  <c r="BD676"/>
  <c r="BD677"/>
  <c r="BD678"/>
  <c r="BD679"/>
  <c r="BD680"/>
  <c r="BD681"/>
  <c r="BD682"/>
  <c r="BD683"/>
  <c r="BD684"/>
  <c r="BD685"/>
  <c r="BD686"/>
  <c r="BD687"/>
  <c r="BD688"/>
  <c r="BD689"/>
  <c r="BD690"/>
  <c r="BD691"/>
  <c r="BD692"/>
  <c r="BD693"/>
  <c r="BD694"/>
  <c r="BD695"/>
  <c r="BD696"/>
  <c r="BD697"/>
  <c r="BD698"/>
  <c r="BD699"/>
  <c r="BD700"/>
  <c r="BD701"/>
  <c r="BD702"/>
  <c r="BD703"/>
  <c r="BD704"/>
  <c r="BD705"/>
  <c r="BD706"/>
  <c r="BD707"/>
  <c r="BD708"/>
  <c r="BD709"/>
  <c r="BD710"/>
  <c r="BD711"/>
  <c r="BD712"/>
  <c r="BD713"/>
  <c r="BD714"/>
  <c r="BD715"/>
  <c r="BD716"/>
  <c r="BD717"/>
  <c r="BD718"/>
  <c r="BD719"/>
  <c r="BD720"/>
  <c r="BD721"/>
  <c r="BD722"/>
  <c r="BD723"/>
  <c r="BD724"/>
  <c r="BD725"/>
  <c r="BD726"/>
  <c r="BD727"/>
  <c r="BD728"/>
  <c r="BD729"/>
  <c r="BD730"/>
  <c r="BD731"/>
  <c r="BD732"/>
  <c r="BD733"/>
  <c r="BD734"/>
  <c r="BD735"/>
  <c r="BD736"/>
  <c r="BD737"/>
  <c r="BD738"/>
  <c r="BD739"/>
  <c r="BD740"/>
  <c r="BD741"/>
  <c r="BD742"/>
  <c r="BD743"/>
  <c r="BD744"/>
  <c r="BD745"/>
  <c r="BD746"/>
  <c r="BD747"/>
  <c r="BD748"/>
  <c r="BD749"/>
  <c r="BD750"/>
  <c r="BD751"/>
  <c r="BD752"/>
  <c r="BD753"/>
  <c r="BD754"/>
  <c r="BD755"/>
  <c r="BD756"/>
  <c r="BD757"/>
  <c r="BD758"/>
  <c r="BD759"/>
  <c r="BD760"/>
  <c r="BD761"/>
  <c r="BD762"/>
  <c r="BD763"/>
  <c r="BD764"/>
  <c r="BD765"/>
  <c r="BD766"/>
  <c r="BD767"/>
  <c r="BD768"/>
  <c r="BD769"/>
  <c r="BD770"/>
  <c r="BD771"/>
  <c r="BD772"/>
  <c r="BD773"/>
  <c r="BD774"/>
  <c r="BD775"/>
  <c r="BD776"/>
  <c r="BD777"/>
  <c r="BD778"/>
  <c r="BD779"/>
  <c r="BD780"/>
  <c r="BD781"/>
  <c r="BD782"/>
  <c r="BD783"/>
  <c r="BD784"/>
  <c r="BD785"/>
  <c r="BD786"/>
  <c r="BD787"/>
  <c r="BD788"/>
  <c r="BD789"/>
  <c r="BD790"/>
  <c r="BD791"/>
  <c r="BD792"/>
  <c r="BD793"/>
  <c r="BD794"/>
  <c r="BD795"/>
  <c r="BD796"/>
  <c r="BD797"/>
  <c r="BD798"/>
  <c r="BD799"/>
  <c r="BD800"/>
  <c r="BD801"/>
  <c r="BD802"/>
  <c r="BD803"/>
  <c r="BD804"/>
  <c r="BD805"/>
  <c r="BD806"/>
  <c r="BD807"/>
  <c r="BD808"/>
  <c r="BD809"/>
  <c r="BD810"/>
  <c r="BD811"/>
  <c r="BD812"/>
  <c r="BD813"/>
  <c r="BD814"/>
  <c r="BD815"/>
  <c r="BD816"/>
  <c r="BD817"/>
  <c r="BD818"/>
  <c r="BD819"/>
  <c r="BD820"/>
  <c r="BD821"/>
  <c r="BD822"/>
  <c r="BD823"/>
  <c r="BD824"/>
  <c r="BD825"/>
  <c r="BD826"/>
  <c r="BD827"/>
  <c r="BD828"/>
  <c r="BD829"/>
  <c r="BD830"/>
  <c r="BD831"/>
  <c r="BD832"/>
  <c r="BD833"/>
  <c r="BD834"/>
  <c r="BD835"/>
  <c r="BD836"/>
  <c r="BD837"/>
  <c r="BD838"/>
  <c r="BD839"/>
  <c r="BD840"/>
  <c r="BD841"/>
  <c r="BD842"/>
  <c r="BD843"/>
  <c r="BD844"/>
  <c r="BD845"/>
  <c r="BD846"/>
  <c r="BD847"/>
  <c r="BD848"/>
  <c r="BD849"/>
  <c r="BD850"/>
  <c r="BD851"/>
  <c r="BD852"/>
  <c r="BD853"/>
  <c r="BD854"/>
  <c r="BD855"/>
  <c r="BD856"/>
  <c r="BD857"/>
  <c r="BD858"/>
  <c r="BD859"/>
  <c r="BD860"/>
  <c r="BD861"/>
  <c r="BD862"/>
  <c r="BD863"/>
  <c r="BD864"/>
  <c r="BD865"/>
  <c r="BD866"/>
  <c r="BD867"/>
  <c r="BD868"/>
  <c r="BD869"/>
  <c r="BD870"/>
  <c r="BD871"/>
  <c r="BD872"/>
  <c r="BD873"/>
  <c r="BD874"/>
  <c r="BD875"/>
  <c r="BD876"/>
  <c r="BD877"/>
  <c r="BD878"/>
  <c r="BD879"/>
  <c r="BD880"/>
  <c r="BD881"/>
  <c r="BD882"/>
  <c r="AV9"/>
  <c r="AV10"/>
  <c r="AV11"/>
  <c r="AV12"/>
  <c r="AV13"/>
  <c r="AV14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V74"/>
  <c r="AV75"/>
  <c r="AV76"/>
  <c r="AV77"/>
  <c r="AV78"/>
  <c r="AV79"/>
  <c r="AV80"/>
  <c r="AV81"/>
  <c r="AV82"/>
  <c r="AV83"/>
  <c r="AV84"/>
  <c r="AV85"/>
  <c r="AV86"/>
  <c r="AV87"/>
  <c r="AV88"/>
  <c r="AV89"/>
  <c r="AV90"/>
  <c r="AV91"/>
  <c r="AV92"/>
  <c r="AV93"/>
  <c r="AV94"/>
  <c r="AV95"/>
  <c r="AV96"/>
  <c r="AV97"/>
  <c r="AV98"/>
  <c r="AV99"/>
  <c r="AV100"/>
  <c r="AV101"/>
  <c r="AV102"/>
  <c r="AV103"/>
  <c r="AV104"/>
  <c r="AV105"/>
  <c r="AV106"/>
  <c r="AV107"/>
  <c r="AV108"/>
  <c r="AV109"/>
  <c r="AV110"/>
  <c r="AV111"/>
  <c r="AV112"/>
  <c r="AV113"/>
  <c r="AV114"/>
  <c r="AV115"/>
  <c r="AV116"/>
  <c r="AV117"/>
  <c r="AV118"/>
  <c r="AV119"/>
  <c r="AV120"/>
  <c r="AV121"/>
  <c r="AV122"/>
  <c r="AV123"/>
  <c r="AV124"/>
  <c r="AV125"/>
  <c r="AV126"/>
  <c r="AV127"/>
  <c r="AV128"/>
  <c r="AV129"/>
  <c r="AV130"/>
  <c r="AV131"/>
  <c r="AV132"/>
  <c r="AV133"/>
  <c r="AV134"/>
  <c r="AV135"/>
  <c r="AV136"/>
  <c r="AV137"/>
  <c r="AV138"/>
  <c r="AV139"/>
  <c r="AV140"/>
  <c r="AV141"/>
  <c r="AV142"/>
  <c r="AV143"/>
  <c r="AV144"/>
  <c r="AV145"/>
  <c r="AV146"/>
  <c r="AV147"/>
  <c r="AV148"/>
  <c r="AV149"/>
  <c r="AV150"/>
  <c r="AV151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V174"/>
  <c r="AV175"/>
  <c r="AV176"/>
  <c r="AV177"/>
  <c r="AV178"/>
  <c r="AV179"/>
  <c r="AV180"/>
  <c r="AV181"/>
  <c r="AV182"/>
  <c r="AV183"/>
  <c r="AV184"/>
  <c r="AV185"/>
  <c r="AV186"/>
  <c r="AV187"/>
  <c r="AV188"/>
  <c r="AV189"/>
  <c r="AV190"/>
  <c r="AV191"/>
  <c r="AV192"/>
  <c r="AV193"/>
  <c r="AV194"/>
  <c r="AV195"/>
  <c r="AV196"/>
  <c r="AV197"/>
  <c r="AV198"/>
  <c r="AV199"/>
  <c r="AV200"/>
  <c r="AV201"/>
  <c r="AV202"/>
  <c r="AV203"/>
  <c r="AV204"/>
  <c r="AV205"/>
  <c r="AV206"/>
  <c r="AV207"/>
  <c r="AV208"/>
  <c r="AV209"/>
  <c r="AV210"/>
  <c r="AV211"/>
  <c r="AV212"/>
  <c r="AV213"/>
  <c r="AV214"/>
  <c r="AV215"/>
  <c r="AV216"/>
  <c r="AV217"/>
  <c r="AV218"/>
  <c r="AV219"/>
  <c r="AV220"/>
  <c r="AV221"/>
  <c r="AV222"/>
  <c r="AV223"/>
  <c r="AV224"/>
  <c r="AV225"/>
  <c r="AV226"/>
  <c r="AV227"/>
  <c r="AV228"/>
  <c r="AV229"/>
  <c r="AV230"/>
  <c r="AV231"/>
  <c r="AV232"/>
  <c r="AV233"/>
  <c r="AV234"/>
  <c r="AV235"/>
  <c r="AV236"/>
  <c r="AV237"/>
  <c r="AV238"/>
  <c r="AV239"/>
  <c r="AV240"/>
  <c r="AV241"/>
  <c r="AV242"/>
  <c r="AV243"/>
  <c r="AV244"/>
  <c r="AV245"/>
  <c r="AV246"/>
  <c r="AV247"/>
  <c r="AV248"/>
  <c r="AV249"/>
  <c r="AV250"/>
  <c r="AV251"/>
  <c r="AV252"/>
  <c r="AV253"/>
  <c r="AV254"/>
  <c r="AV255"/>
  <c r="AV256"/>
  <c r="AV257"/>
  <c r="AV258"/>
  <c r="AV259"/>
  <c r="AV260"/>
  <c r="AV261"/>
  <c r="AV262"/>
  <c r="AV263"/>
  <c r="AV264"/>
  <c r="AV265"/>
  <c r="AV266"/>
  <c r="AV267"/>
  <c r="AV268"/>
  <c r="AV269"/>
  <c r="AV270"/>
  <c r="AV271"/>
  <c r="AV272"/>
  <c r="AV273"/>
  <c r="AV274"/>
  <c r="AV275"/>
  <c r="AV276"/>
  <c r="AV277"/>
  <c r="AV278"/>
  <c r="AV279"/>
  <c r="AV280"/>
  <c r="AV281"/>
  <c r="AV282"/>
  <c r="AV283"/>
  <c r="AV284"/>
  <c r="AV285"/>
  <c r="AV286"/>
  <c r="AV287"/>
  <c r="AV288"/>
  <c r="AV289"/>
  <c r="AV290"/>
  <c r="AV291"/>
  <c r="AV292"/>
  <c r="AV293"/>
  <c r="AV294"/>
  <c r="AV295"/>
  <c r="AV296"/>
  <c r="AV297"/>
  <c r="AV298"/>
  <c r="AV299"/>
  <c r="AV300"/>
  <c r="AV301"/>
  <c r="AV302"/>
  <c r="AV303"/>
  <c r="AV304"/>
  <c r="AV305"/>
  <c r="AV306"/>
  <c r="AV307"/>
  <c r="AV308"/>
  <c r="AV309"/>
  <c r="AV310"/>
  <c r="AV311"/>
  <c r="AV312"/>
  <c r="AV313"/>
  <c r="AV314"/>
  <c r="AV315"/>
  <c r="AV316"/>
  <c r="AV317"/>
  <c r="AV318"/>
  <c r="AV319"/>
  <c r="AV320"/>
  <c r="AV321"/>
  <c r="AV322"/>
  <c r="AV323"/>
  <c r="AV324"/>
  <c r="AV325"/>
  <c r="AV326"/>
  <c r="AV327"/>
  <c r="AV328"/>
  <c r="AV329"/>
  <c r="AV330"/>
  <c r="AV331"/>
  <c r="AV332"/>
  <c r="AV333"/>
  <c r="AV334"/>
  <c r="AV335"/>
  <c r="AV336"/>
  <c r="AV337"/>
  <c r="AV338"/>
  <c r="AV339"/>
  <c r="AV340"/>
  <c r="AV341"/>
  <c r="AV342"/>
  <c r="AV343"/>
  <c r="AV344"/>
  <c r="AV345"/>
  <c r="AV346"/>
  <c r="AV347"/>
  <c r="AV348"/>
  <c r="AV349"/>
  <c r="AV350"/>
  <c r="AV351"/>
  <c r="AV352"/>
  <c r="AV353"/>
  <c r="AV354"/>
  <c r="AV355"/>
  <c r="AV356"/>
  <c r="AV357"/>
  <c r="AV358"/>
  <c r="AV359"/>
  <c r="AV360"/>
  <c r="AV361"/>
  <c r="AV362"/>
  <c r="AV363"/>
  <c r="AV364"/>
  <c r="AV365"/>
  <c r="AV366"/>
  <c r="AV367"/>
  <c r="AV368"/>
  <c r="AV369"/>
  <c r="AV370"/>
  <c r="AV371"/>
  <c r="AV372"/>
  <c r="AV373"/>
  <c r="AV374"/>
  <c r="AV375"/>
  <c r="AV376"/>
  <c r="AV377"/>
  <c r="AV378"/>
  <c r="AV379"/>
  <c r="AV380"/>
  <c r="AV381"/>
  <c r="AV382"/>
  <c r="AV383"/>
  <c r="AV384"/>
  <c r="AV385"/>
  <c r="AV386"/>
  <c r="AV387"/>
  <c r="AV388"/>
  <c r="AV389"/>
  <c r="AV390"/>
  <c r="AV391"/>
  <c r="AV392"/>
  <c r="AV393"/>
  <c r="AV394"/>
  <c r="AV395"/>
  <c r="AV396"/>
  <c r="AV397"/>
  <c r="AV398"/>
  <c r="AV399"/>
  <c r="AV400"/>
  <c r="AV401"/>
  <c r="AV402"/>
  <c r="AV403"/>
  <c r="AV404"/>
  <c r="AV405"/>
  <c r="AV406"/>
  <c r="AV407"/>
  <c r="AV408"/>
  <c r="AV409"/>
  <c r="AV410"/>
  <c r="AV411"/>
  <c r="AV412"/>
  <c r="AV413"/>
  <c r="AV414"/>
  <c r="AV415"/>
  <c r="AV416"/>
  <c r="AV417"/>
  <c r="AV418"/>
  <c r="AV419"/>
  <c r="AV420"/>
  <c r="AV421"/>
  <c r="AV422"/>
  <c r="AV423"/>
  <c r="AV424"/>
  <c r="AV425"/>
  <c r="AV426"/>
  <c r="AV427"/>
  <c r="AV428"/>
  <c r="AV429"/>
  <c r="AV430"/>
  <c r="AV431"/>
  <c r="AV432"/>
  <c r="AV433"/>
  <c r="AV434"/>
  <c r="AV435"/>
  <c r="AV436"/>
  <c r="AV437"/>
  <c r="AV438"/>
  <c r="AV439"/>
  <c r="AV440"/>
  <c r="AV441"/>
  <c r="AV442"/>
  <c r="AV443"/>
  <c r="AV444"/>
  <c r="AV445"/>
  <c r="AV446"/>
  <c r="AV447"/>
  <c r="AV448"/>
  <c r="AV449"/>
  <c r="AV450"/>
  <c r="AV451"/>
  <c r="AV452"/>
  <c r="AV453"/>
  <c r="AV454"/>
  <c r="AV455"/>
  <c r="AV456"/>
  <c r="AV457"/>
  <c r="AV458"/>
  <c r="AV459"/>
  <c r="AV460"/>
  <c r="AV461"/>
  <c r="AV462"/>
  <c r="AV463"/>
  <c r="AV464"/>
  <c r="AV465"/>
  <c r="AV466"/>
  <c r="AV467"/>
  <c r="AV468"/>
  <c r="AV469"/>
  <c r="AV470"/>
  <c r="AV471"/>
  <c r="AV472"/>
  <c r="AV473"/>
  <c r="AV474"/>
  <c r="AV475"/>
  <c r="AV476"/>
  <c r="AV477"/>
  <c r="AV478"/>
  <c r="AV479"/>
  <c r="AV480"/>
  <c r="AV481"/>
  <c r="AV482"/>
  <c r="AV483"/>
  <c r="AV484"/>
  <c r="AV485"/>
  <c r="AV486"/>
  <c r="AV487"/>
  <c r="AV488"/>
  <c r="AV489"/>
  <c r="AV490"/>
  <c r="AV491"/>
  <c r="AV492"/>
  <c r="AV493"/>
  <c r="AV494"/>
  <c r="AV495"/>
  <c r="AV496"/>
  <c r="AV497"/>
  <c r="AV498"/>
  <c r="AV499"/>
  <c r="AV500"/>
  <c r="AV501"/>
  <c r="AV502"/>
  <c r="AV503"/>
  <c r="AV504"/>
  <c r="AV505"/>
  <c r="AV506"/>
  <c r="AV507"/>
  <c r="AV508"/>
  <c r="AV509"/>
  <c r="AV510"/>
  <c r="AV511"/>
  <c r="AV512"/>
  <c r="AV513"/>
  <c r="AV514"/>
  <c r="AV515"/>
  <c r="AV516"/>
  <c r="AV517"/>
  <c r="AV518"/>
  <c r="AV519"/>
  <c r="AV520"/>
  <c r="AV521"/>
  <c r="AV522"/>
  <c r="AV523"/>
  <c r="AV524"/>
  <c r="AV525"/>
  <c r="AV526"/>
  <c r="AV527"/>
  <c r="AV528"/>
  <c r="AV529"/>
  <c r="AV530"/>
  <c r="AV531"/>
  <c r="AV532"/>
  <c r="AV533"/>
  <c r="AV534"/>
  <c r="AV535"/>
  <c r="AV536"/>
  <c r="AV537"/>
  <c r="AV538"/>
  <c r="AV539"/>
  <c r="AV540"/>
  <c r="AV541"/>
  <c r="AV542"/>
  <c r="AV543"/>
  <c r="AV544"/>
  <c r="AV545"/>
  <c r="AV546"/>
  <c r="AV547"/>
  <c r="AV548"/>
  <c r="AV549"/>
  <c r="AV550"/>
  <c r="AV551"/>
  <c r="AV552"/>
  <c r="AV553"/>
  <c r="AV554"/>
  <c r="AV555"/>
  <c r="AV556"/>
  <c r="AV557"/>
  <c r="AV558"/>
  <c r="AV559"/>
  <c r="AV560"/>
  <c r="AV561"/>
  <c r="AV562"/>
  <c r="AV563"/>
  <c r="AV564"/>
  <c r="AV565"/>
  <c r="AV566"/>
  <c r="AV567"/>
  <c r="AV569"/>
  <c r="AV570"/>
  <c r="AV571"/>
  <c r="AV572"/>
  <c r="AV573"/>
  <c r="AV574"/>
  <c r="AV575"/>
  <c r="AV576"/>
  <c r="AV577"/>
  <c r="AV578"/>
  <c r="AV579"/>
  <c r="AV580"/>
  <c r="AV581"/>
  <c r="AV582"/>
  <c r="AV583"/>
  <c r="AV584"/>
  <c r="AV585"/>
  <c r="AV586"/>
  <c r="AV587"/>
  <c r="AV588"/>
  <c r="AV589"/>
  <c r="AV590"/>
  <c r="AV591"/>
  <c r="AV592"/>
  <c r="AV593"/>
  <c r="AV594"/>
  <c r="AV595"/>
  <c r="AV596"/>
  <c r="AV597"/>
  <c r="AV598"/>
  <c r="AV599"/>
  <c r="AV600"/>
  <c r="AV601"/>
  <c r="AV602"/>
  <c r="AV603"/>
  <c r="AV604"/>
  <c r="AV605"/>
  <c r="AV606"/>
  <c r="AV607"/>
  <c r="AV608"/>
  <c r="AV609"/>
  <c r="AV610"/>
  <c r="AV611"/>
  <c r="AV612"/>
  <c r="AV613"/>
  <c r="AV614"/>
  <c r="AV615"/>
  <c r="AV616"/>
  <c r="AV617"/>
  <c r="AV618"/>
  <c r="AV619"/>
  <c r="AV620"/>
  <c r="AV621"/>
  <c r="AV622"/>
  <c r="AV623"/>
  <c r="AV624"/>
  <c r="AV625"/>
  <c r="AV626"/>
  <c r="AV627"/>
  <c r="AV628"/>
  <c r="AV629"/>
  <c r="AV630"/>
  <c r="AV631"/>
  <c r="AV632"/>
  <c r="AV633"/>
  <c r="AV634"/>
  <c r="AV635"/>
  <c r="AV636"/>
  <c r="AV637"/>
  <c r="AV638"/>
  <c r="AV639"/>
  <c r="AV640"/>
  <c r="AV641"/>
  <c r="AV642"/>
  <c r="AV643"/>
  <c r="AV644"/>
  <c r="AV645"/>
  <c r="AV646"/>
  <c r="AV647"/>
  <c r="AV648"/>
  <c r="AV649"/>
  <c r="AV650"/>
  <c r="AV651"/>
  <c r="AV652"/>
  <c r="AV653"/>
  <c r="AV654"/>
  <c r="AV655"/>
  <c r="AV656"/>
  <c r="AV657"/>
  <c r="AV658"/>
  <c r="AV659"/>
  <c r="AV660"/>
  <c r="AV661"/>
  <c r="AV662"/>
  <c r="AV663"/>
  <c r="AV664"/>
  <c r="AV665"/>
  <c r="AV666"/>
  <c r="AV667"/>
  <c r="AV668"/>
  <c r="AV669"/>
  <c r="AV670"/>
  <c r="AV671"/>
  <c r="AV672"/>
  <c r="AV673"/>
  <c r="AV674"/>
  <c r="AV675"/>
  <c r="AV676"/>
  <c r="AV677"/>
  <c r="AV678"/>
  <c r="AV679"/>
  <c r="AV680"/>
  <c r="AV681"/>
  <c r="AV682"/>
  <c r="AV683"/>
  <c r="AV684"/>
  <c r="AV685"/>
  <c r="AV686"/>
  <c r="AV687"/>
  <c r="AV688"/>
  <c r="AV689"/>
  <c r="AV690"/>
  <c r="AV691"/>
  <c r="AV692"/>
  <c r="AV693"/>
  <c r="AV694"/>
  <c r="AV695"/>
  <c r="AV696"/>
  <c r="AV697"/>
  <c r="AV698"/>
  <c r="AV699"/>
  <c r="AV700"/>
  <c r="AV701"/>
  <c r="AV702"/>
  <c r="AV703"/>
  <c r="AV704"/>
  <c r="AV705"/>
  <c r="AV706"/>
  <c r="AV707"/>
  <c r="AV708"/>
  <c r="AV709"/>
  <c r="AV710"/>
  <c r="AV711"/>
  <c r="AV712"/>
  <c r="AV713"/>
  <c r="AV714"/>
  <c r="AV715"/>
  <c r="AV716"/>
  <c r="AV717"/>
  <c r="AV718"/>
  <c r="AV719"/>
  <c r="AV720"/>
  <c r="AV721"/>
  <c r="AV722"/>
  <c r="AV723"/>
  <c r="AV724"/>
  <c r="AV725"/>
  <c r="AV726"/>
  <c r="AV727"/>
  <c r="AV728"/>
  <c r="AV729"/>
  <c r="AV730"/>
  <c r="AV731"/>
  <c r="AV732"/>
  <c r="AV733"/>
  <c r="AV734"/>
  <c r="AV735"/>
  <c r="AV736"/>
  <c r="AV737"/>
  <c r="AV738"/>
  <c r="AV739"/>
  <c r="AV740"/>
  <c r="AV741"/>
  <c r="AV742"/>
  <c r="AV743"/>
  <c r="AV744"/>
  <c r="AV745"/>
  <c r="AV746"/>
  <c r="AV747"/>
  <c r="AV748"/>
  <c r="AV749"/>
  <c r="AV750"/>
  <c r="AV751"/>
  <c r="AV752"/>
  <c r="AV753"/>
  <c r="AV754"/>
  <c r="AV755"/>
  <c r="AV756"/>
  <c r="AV757"/>
  <c r="AV758"/>
  <c r="AV759"/>
  <c r="AV760"/>
  <c r="AV761"/>
  <c r="AV762"/>
  <c r="AV763"/>
  <c r="AV764"/>
  <c r="AV765"/>
  <c r="AV766"/>
  <c r="AV767"/>
  <c r="AV768"/>
  <c r="AV769"/>
  <c r="AV770"/>
  <c r="AV771"/>
  <c r="AV772"/>
  <c r="AV773"/>
  <c r="AV774"/>
  <c r="AV775"/>
  <c r="AV776"/>
  <c r="AV777"/>
  <c r="AV778"/>
  <c r="AV779"/>
  <c r="AV780"/>
  <c r="AV781"/>
  <c r="AV782"/>
  <c r="AV783"/>
  <c r="AV784"/>
  <c r="AV785"/>
  <c r="AV786"/>
  <c r="AV787"/>
  <c r="AV788"/>
  <c r="AV789"/>
  <c r="AV790"/>
  <c r="AV791"/>
  <c r="AV792"/>
  <c r="AV793"/>
  <c r="AV794"/>
  <c r="AV795"/>
  <c r="AV796"/>
  <c r="AV797"/>
  <c r="AV798"/>
  <c r="AV799"/>
  <c r="AV800"/>
  <c r="AV801"/>
  <c r="AV802"/>
  <c r="AV803"/>
  <c r="AV804"/>
  <c r="AV805"/>
  <c r="AV806"/>
  <c r="AV807"/>
  <c r="AV808"/>
  <c r="AV809"/>
  <c r="AV810"/>
  <c r="AV811"/>
  <c r="AV812"/>
  <c r="AV813"/>
  <c r="AV814"/>
  <c r="AV815"/>
  <c r="AV816"/>
  <c r="AV817"/>
  <c r="AV818"/>
  <c r="AV819"/>
  <c r="AV820"/>
  <c r="AV821"/>
  <c r="AV822"/>
  <c r="AV823"/>
  <c r="AV824"/>
  <c r="AV825"/>
  <c r="AV826"/>
  <c r="AV827"/>
  <c r="AV828"/>
  <c r="AV829"/>
  <c r="AV830"/>
  <c r="AV831"/>
  <c r="AV832"/>
  <c r="AV833"/>
  <c r="AV834"/>
  <c r="AV835"/>
  <c r="AV836"/>
  <c r="AV837"/>
  <c r="AV838"/>
  <c r="AV839"/>
  <c r="AV840"/>
  <c r="AV841"/>
  <c r="AV842"/>
  <c r="AV843"/>
  <c r="AV844"/>
  <c r="AV845"/>
  <c r="AV846"/>
  <c r="AV847"/>
  <c r="AV848"/>
  <c r="AV849"/>
  <c r="AV850"/>
  <c r="AV851"/>
  <c r="AV852"/>
  <c r="AV853"/>
  <c r="AV854"/>
  <c r="AV855"/>
  <c r="AV856"/>
  <c r="AV857"/>
  <c r="AV858"/>
  <c r="AV859"/>
  <c r="AV860"/>
  <c r="AV861"/>
  <c r="AV862"/>
  <c r="AV863"/>
  <c r="AV864"/>
  <c r="AV865"/>
  <c r="AV866"/>
  <c r="AV867"/>
  <c r="AV868"/>
  <c r="AV869"/>
  <c r="AV870"/>
  <c r="AV871"/>
  <c r="AV872"/>
  <c r="AV873"/>
  <c r="AV874"/>
  <c r="AV875"/>
  <c r="AV876"/>
  <c r="AV877"/>
  <c r="AV878"/>
  <c r="AV879"/>
  <c r="AV880"/>
  <c r="AV881"/>
  <c r="AV882"/>
  <c r="BC294" i="22"/>
  <c r="BB294"/>
  <c r="AY294"/>
  <c r="AX294"/>
  <c r="AZ294" s="1"/>
  <c r="AU294"/>
  <c r="AT294"/>
  <c r="AQ294"/>
  <c r="AP294"/>
  <c r="AR294" s="1"/>
  <c r="AM294"/>
  <c r="AL294"/>
  <c r="AI294"/>
  <c r="AH294"/>
  <c r="AJ294" s="1"/>
  <c r="AE294"/>
  <c r="AD294"/>
  <c r="BK294" s="1"/>
  <c r="AA294"/>
  <c r="Z294"/>
  <c r="AB294" s="1"/>
  <c r="W294"/>
  <c r="V294"/>
  <c r="T294"/>
  <c r="S294"/>
  <c r="R294"/>
  <c r="BG294" s="1"/>
  <c r="BC293"/>
  <c r="BB293"/>
  <c r="AY293"/>
  <c r="AX293"/>
  <c r="AU293"/>
  <c r="AT293"/>
  <c r="AQ293"/>
  <c r="AP293"/>
  <c r="AM293"/>
  <c r="AL293"/>
  <c r="AI293"/>
  <c r="AH293"/>
  <c r="AE293"/>
  <c r="AD293"/>
  <c r="BK293" s="1"/>
  <c r="AA293"/>
  <c r="Z293"/>
  <c r="W293"/>
  <c r="V293"/>
  <c r="T293"/>
  <c r="S293"/>
  <c r="R293"/>
  <c r="BG293" s="1"/>
  <c r="BC292"/>
  <c r="BB292"/>
  <c r="AY292"/>
  <c r="AX292"/>
  <c r="AU292"/>
  <c r="AT292"/>
  <c r="AQ292"/>
  <c r="AP292"/>
  <c r="AM292"/>
  <c r="AL292"/>
  <c r="AI292"/>
  <c r="AH292"/>
  <c r="AE292"/>
  <c r="AD292"/>
  <c r="AA292"/>
  <c r="Z292"/>
  <c r="W292"/>
  <c r="V292"/>
  <c r="T292"/>
  <c r="S292"/>
  <c r="R292"/>
  <c r="BG292" s="1"/>
  <c r="BH292" s="1"/>
  <c r="BC291"/>
  <c r="BB291"/>
  <c r="AY291"/>
  <c r="AX291"/>
  <c r="AU291"/>
  <c r="AT291"/>
  <c r="AQ291"/>
  <c r="AP291"/>
  <c r="AM291"/>
  <c r="AL291"/>
  <c r="AI291"/>
  <c r="AH291"/>
  <c r="AE291"/>
  <c r="AD291"/>
  <c r="AA291"/>
  <c r="Z291"/>
  <c r="W291"/>
  <c r="V291"/>
  <c r="T291"/>
  <c r="S291"/>
  <c r="R291"/>
  <c r="BG291" s="1"/>
  <c r="BC290"/>
  <c r="BB290"/>
  <c r="AY290"/>
  <c r="AX290"/>
  <c r="AU290"/>
  <c r="AT290"/>
  <c r="AQ290"/>
  <c r="AP290"/>
  <c r="AM290"/>
  <c r="AL290"/>
  <c r="AI290"/>
  <c r="AH290"/>
  <c r="AE290"/>
  <c r="AD290"/>
  <c r="AA290"/>
  <c r="Z290"/>
  <c r="W290"/>
  <c r="V290"/>
  <c r="T290"/>
  <c r="S290"/>
  <c r="R290"/>
  <c r="BG290" s="1"/>
  <c r="BH290" s="1"/>
  <c r="BC289"/>
  <c r="BB289"/>
  <c r="AY289"/>
  <c r="AX289"/>
  <c r="AU289"/>
  <c r="AT289"/>
  <c r="AQ289"/>
  <c r="AP289"/>
  <c r="AM289"/>
  <c r="AL289"/>
  <c r="AI289"/>
  <c r="AH289"/>
  <c r="AE289"/>
  <c r="AD289"/>
  <c r="AA289"/>
  <c r="Z289"/>
  <c r="W289"/>
  <c r="V289"/>
  <c r="T289"/>
  <c r="S289"/>
  <c r="R289"/>
  <c r="BG289" s="1"/>
  <c r="BI289" s="1"/>
  <c r="BC288"/>
  <c r="BB288"/>
  <c r="AY288"/>
  <c r="AX288"/>
  <c r="AU288"/>
  <c r="AT288"/>
  <c r="AQ288"/>
  <c r="AP288"/>
  <c r="AM288"/>
  <c r="AL288"/>
  <c r="AI288"/>
  <c r="AH288"/>
  <c r="AE288"/>
  <c r="AD288"/>
  <c r="AA288"/>
  <c r="Z288"/>
  <c r="W288"/>
  <c r="V288"/>
  <c r="T288"/>
  <c r="S288"/>
  <c r="R288"/>
  <c r="BG288" s="1"/>
  <c r="BC287"/>
  <c r="BB287"/>
  <c r="AY287"/>
  <c r="AX287"/>
  <c r="AU287"/>
  <c r="AT287"/>
  <c r="AQ287"/>
  <c r="AP287"/>
  <c r="AM287"/>
  <c r="AL287"/>
  <c r="AI287"/>
  <c r="AH287"/>
  <c r="AE287"/>
  <c r="AD287"/>
  <c r="AA287"/>
  <c r="Z287"/>
  <c r="W287"/>
  <c r="V287"/>
  <c r="T287"/>
  <c r="S287"/>
  <c r="R287"/>
  <c r="BG287" s="1"/>
  <c r="BC286"/>
  <c r="BB286"/>
  <c r="AY286"/>
  <c r="AX286"/>
  <c r="AU286"/>
  <c r="AT286"/>
  <c r="AQ286"/>
  <c r="AP286"/>
  <c r="AM286"/>
  <c r="AL286"/>
  <c r="AI286"/>
  <c r="AH286"/>
  <c r="AE286"/>
  <c r="AD286"/>
  <c r="AA286"/>
  <c r="Z286"/>
  <c r="W286"/>
  <c r="V286"/>
  <c r="T286"/>
  <c r="S286"/>
  <c r="R286"/>
  <c r="BG286" s="1"/>
  <c r="BH286" s="1"/>
  <c r="BC285"/>
  <c r="BB285"/>
  <c r="AY285"/>
  <c r="AX285"/>
  <c r="AU285"/>
  <c r="AT285"/>
  <c r="AQ285"/>
  <c r="AP285"/>
  <c r="AM285"/>
  <c r="AL285"/>
  <c r="AI285"/>
  <c r="AH285"/>
  <c r="AE285"/>
  <c r="AD285"/>
  <c r="AA285"/>
  <c r="Z285"/>
  <c r="W285"/>
  <c r="V285"/>
  <c r="T285"/>
  <c r="S285"/>
  <c r="R285"/>
  <c r="BG285" s="1"/>
  <c r="BH285" s="1"/>
  <c r="BC284"/>
  <c r="BB284"/>
  <c r="AY284"/>
  <c r="AX284"/>
  <c r="AU284"/>
  <c r="AT284"/>
  <c r="AQ284"/>
  <c r="AP284"/>
  <c r="AM284"/>
  <c r="AL284"/>
  <c r="AI284"/>
  <c r="AH284"/>
  <c r="AE284"/>
  <c r="AD284"/>
  <c r="AA284"/>
  <c r="Z284"/>
  <c r="W284"/>
  <c r="V284"/>
  <c r="T284"/>
  <c r="S284"/>
  <c r="R284"/>
  <c r="BG284" s="1"/>
  <c r="BC283"/>
  <c r="BB283"/>
  <c r="AY283"/>
  <c r="AX283"/>
  <c r="AU283"/>
  <c r="AT283"/>
  <c r="AQ283"/>
  <c r="AP283"/>
  <c r="AM283"/>
  <c r="AL283"/>
  <c r="AI283"/>
  <c r="AH283"/>
  <c r="AE283"/>
  <c r="AD283"/>
  <c r="AA283"/>
  <c r="Z283"/>
  <c r="W283"/>
  <c r="V283"/>
  <c r="T283"/>
  <c r="S283"/>
  <c r="R283"/>
  <c r="BG283" s="1"/>
  <c r="BC282"/>
  <c r="BB282"/>
  <c r="AY282"/>
  <c r="AX282"/>
  <c r="BA282" s="1"/>
  <c r="AU282"/>
  <c r="AT282"/>
  <c r="AQ282"/>
  <c r="AP282"/>
  <c r="AS282" s="1"/>
  <c r="AM282"/>
  <c r="AL282"/>
  <c r="AI282"/>
  <c r="AH282"/>
  <c r="AK282" s="1"/>
  <c r="AE282"/>
  <c r="AD282"/>
  <c r="AA282"/>
  <c r="Z282"/>
  <c r="AC282" s="1"/>
  <c r="W282"/>
  <c r="V282"/>
  <c r="T282"/>
  <c r="S282"/>
  <c r="R282"/>
  <c r="BG282" s="1"/>
  <c r="BI282" s="1"/>
  <c r="BC281"/>
  <c r="BB281"/>
  <c r="AY281"/>
  <c r="AX281"/>
  <c r="AU281"/>
  <c r="AT281"/>
  <c r="AQ281"/>
  <c r="AP281"/>
  <c r="AM281"/>
  <c r="AL281"/>
  <c r="AI281"/>
  <c r="AH281"/>
  <c r="AE281"/>
  <c r="AD281"/>
  <c r="AA281"/>
  <c r="Z281"/>
  <c r="W281"/>
  <c r="V281"/>
  <c r="T281"/>
  <c r="S281"/>
  <c r="R281"/>
  <c r="BG281" s="1"/>
  <c r="BI281" s="1"/>
  <c r="BC280"/>
  <c r="BB280"/>
  <c r="AY280"/>
  <c r="AX280"/>
  <c r="AU280"/>
  <c r="AT280"/>
  <c r="AQ280"/>
  <c r="AP280"/>
  <c r="AM280"/>
  <c r="AL280"/>
  <c r="AI280"/>
  <c r="AH280"/>
  <c r="AE280"/>
  <c r="AD280"/>
  <c r="AA280"/>
  <c r="Z280"/>
  <c r="W280"/>
  <c r="V280"/>
  <c r="T280"/>
  <c r="S280"/>
  <c r="R280"/>
  <c r="BG280" s="1"/>
  <c r="BC279"/>
  <c r="BB279"/>
  <c r="BD279" s="1"/>
  <c r="AY279"/>
  <c r="AX279"/>
  <c r="AU279"/>
  <c r="AT279"/>
  <c r="AV279" s="1"/>
  <c r="AQ279"/>
  <c r="AP279"/>
  <c r="AM279"/>
  <c r="AL279"/>
  <c r="AN279" s="1"/>
  <c r="AI279"/>
  <c r="AH279"/>
  <c r="AE279"/>
  <c r="AD279"/>
  <c r="BN279" s="1"/>
  <c r="AA279"/>
  <c r="Z279"/>
  <c r="W279"/>
  <c r="V279"/>
  <c r="X279" s="1"/>
  <c r="T279"/>
  <c r="S279"/>
  <c r="R279"/>
  <c r="BG279" s="1"/>
  <c r="BC278"/>
  <c r="BB278"/>
  <c r="AY278"/>
  <c r="AX278"/>
  <c r="AU278"/>
  <c r="AT278"/>
  <c r="AQ278"/>
  <c r="AP278"/>
  <c r="AM278"/>
  <c r="AL278"/>
  <c r="AI278"/>
  <c r="AH278"/>
  <c r="AE278"/>
  <c r="AD278"/>
  <c r="BK278" s="1"/>
  <c r="AA278"/>
  <c r="Z278"/>
  <c r="W278"/>
  <c r="V278"/>
  <c r="T278"/>
  <c r="S278"/>
  <c r="R278"/>
  <c r="BG278" s="1"/>
  <c r="BC277"/>
  <c r="BB277"/>
  <c r="AY277"/>
  <c r="AX277"/>
  <c r="BA277" s="1"/>
  <c r="AU277"/>
  <c r="AT277"/>
  <c r="AQ277"/>
  <c r="AP277"/>
  <c r="AM277"/>
  <c r="AL277"/>
  <c r="AI277"/>
  <c r="AH277"/>
  <c r="AK277" s="1"/>
  <c r="AE277"/>
  <c r="AD277"/>
  <c r="AA277"/>
  <c r="Z277"/>
  <c r="W277"/>
  <c r="V277"/>
  <c r="T277"/>
  <c r="S277"/>
  <c r="R277"/>
  <c r="BG277" s="1"/>
  <c r="BC276"/>
  <c r="BB276"/>
  <c r="AY276"/>
  <c r="AX276"/>
  <c r="AU276"/>
  <c r="AT276"/>
  <c r="AQ276"/>
  <c r="AP276"/>
  <c r="AM276"/>
  <c r="AL276"/>
  <c r="AI276"/>
  <c r="AH276"/>
  <c r="AE276"/>
  <c r="AD276"/>
  <c r="AA276"/>
  <c r="Z276"/>
  <c r="W276"/>
  <c r="V276"/>
  <c r="T276"/>
  <c r="S276"/>
  <c r="R276"/>
  <c r="BG276" s="1"/>
  <c r="BC275"/>
  <c r="BB275"/>
  <c r="BD275" s="1"/>
  <c r="AY275"/>
  <c r="AX275"/>
  <c r="AZ275" s="1"/>
  <c r="AU275"/>
  <c r="AT275"/>
  <c r="AV275" s="1"/>
  <c r="AQ275"/>
  <c r="AP275"/>
  <c r="AR275" s="1"/>
  <c r="AM275"/>
  <c r="AL275"/>
  <c r="AN275" s="1"/>
  <c r="AI275"/>
  <c r="AH275"/>
  <c r="AJ275" s="1"/>
  <c r="AE275"/>
  <c r="AD275"/>
  <c r="AA275"/>
  <c r="Z275"/>
  <c r="AB275" s="1"/>
  <c r="W275"/>
  <c r="V275"/>
  <c r="X275" s="1"/>
  <c r="T275"/>
  <c r="S275"/>
  <c r="R275"/>
  <c r="BG275" s="1"/>
  <c r="BI275" s="1"/>
  <c r="BC274"/>
  <c r="BB274"/>
  <c r="AY274"/>
  <c r="AX274"/>
  <c r="AU274"/>
  <c r="AT274"/>
  <c r="AQ274"/>
  <c r="AP274"/>
  <c r="AM274"/>
  <c r="AL274"/>
  <c r="AI274"/>
  <c r="AH274"/>
  <c r="AE274"/>
  <c r="AD274"/>
  <c r="BK274" s="1"/>
  <c r="AA274"/>
  <c r="Z274"/>
  <c r="W274"/>
  <c r="V274"/>
  <c r="T274"/>
  <c r="S274"/>
  <c r="R274"/>
  <c r="BG274" s="1"/>
  <c r="BI274" s="1"/>
  <c r="BC273"/>
  <c r="BB273"/>
  <c r="AY273"/>
  <c r="AX273"/>
  <c r="AU273"/>
  <c r="AT273"/>
  <c r="AQ273"/>
  <c r="AP273"/>
  <c r="AM273"/>
  <c r="AL273"/>
  <c r="AI273"/>
  <c r="AH273"/>
  <c r="AE273"/>
  <c r="AD273"/>
  <c r="AA273"/>
  <c r="Z273"/>
  <c r="W273"/>
  <c r="V273"/>
  <c r="T273"/>
  <c r="S273"/>
  <c r="R273"/>
  <c r="BG273" s="1"/>
  <c r="BC272"/>
  <c r="BB272"/>
  <c r="AY272"/>
  <c r="AX272"/>
  <c r="AU272"/>
  <c r="AT272"/>
  <c r="AQ272"/>
  <c r="AP272"/>
  <c r="AM272"/>
  <c r="AL272"/>
  <c r="AI272"/>
  <c r="AH272"/>
  <c r="AE272"/>
  <c r="AD272"/>
  <c r="AA272"/>
  <c r="Z272"/>
  <c r="W272"/>
  <c r="V272"/>
  <c r="T272"/>
  <c r="S272"/>
  <c r="R272"/>
  <c r="BG272" s="1"/>
  <c r="BI272" s="1"/>
  <c r="BC271"/>
  <c r="BB271"/>
  <c r="AY271"/>
  <c r="AX271"/>
  <c r="BA271" s="1"/>
  <c r="AU271"/>
  <c r="AT271"/>
  <c r="AW271" s="1"/>
  <c r="AQ271"/>
  <c r="AP271"/>
  <c r="AS271" s="1"/>
  <c r="AM271"/>
  <c r="AL271"/>
  <c r="AO271" s="1"/>
  <c r="AI271"/>
  <c r="AH271"/>
  <c r="AK271" s="1"/>
  <c r="AE271"/>
  <c r="AD271"/>
  <c r="AA271"/>
  <c r="Z271"/>
  <c r="AB271" s="1"/>
  <c r="W271"/>
  <c r="V271"/>
  <c r="X271" s="1"/>
  <c r="T271"/>
  <c r="S271"/>
  <c r="R271"/>
  <c r="BG271" s="1"/>
  <c r="BC270"/>
  <c r="BB270"/>
  <c r="AY270"/>
  <c r="AX270"/>
  <c r="AU270"/>
  <c r="AT270"/>
  <c r="AQ270"/>
  <c r="AP270"/>
  <c r="AM270"/>
  <c r="AL270"/>
  <c r="AI270"/>
  <c r="AH270"/>
  <c r="AE270"/>
  <c r="AD270"/>
  <c r="BK270" s="1"/>
  <c r="AA270"/>
  <c r="Z270"/>
  <c r="W270"/>
  <c r="V270"/>
  <c r="T270"/>
  <c r="S270"/>
  <c r="R270"/>
  <c r="BG270" s="1"/>
  <c r="BC269"/>
  <c r="BB269"/>
  <c r="AY269"/>
  <c r="AX269"/>
  <c r="AZ269" s="1"/>
  <c r="AU269"/>
  <c r="AT269"/>
  <c r="AV269" s="1"/>
  <c r="AQ269"/>
  <c r="AP269"/>
  <c r="AM269"/>
  <c r="AL269"/>
  <c r="AI269"/>
  <c r="AH269"/>
  <c r="AJ269" s="1"/>
  <c r="AE269"/>
  <c r="AD269"/>
  <c r="AF269" s="1"/>
  <c r="AA269"/>
  <c r="Z269"/>
  <c r="W269"/>
  <c r="V269"/>
  <c r="T269"/>
  <c r="S269"/>
  <c r="R269"/>
  <c r="BG269" s="1"/>
  <c r="BC268"/>
  <c r="BB268"/>
  <c r="AY268"/>
  <c r="AX268"/>
  <c r="AU268"/>
  <c r="AT268"/>
  <c r="AQ268"/>
  <c r="AP268"/>
  <c r="AM268"/>
  <c r="AL268"/>
  <c r="AI268"/>
  <c r="AH268"/>
  <c r="AE268"/>
  <c r="AD268"/>
  <c r="AA268"/>
  <c r="Z268"/>
  <c r="W268"/>
  <c r="V268"/>
  <c r="T268"/>
  <c r="S268"/>
  <c r="R268"/>
  <c r="BG268" s="1"/>
  <c r="BC267"/>
  <c r="BB267"/>
  <c r="AY267"/>
  <c r="AX267"/>
  <c r="BA267" s="1"/>
  <c r="AU267"/>
  <c r="AT267"/>
  <c r="AW267" s="1"/>
  <c r="AQ267"/>
  <c r="AP267"/>
  <c r="AS267" s="1"/>
  <c r="AM267"/>
  <c r="AL267"/>
  <c r="AO267" s="1"/>
  <c r="AI267"/>
  <c r="AH267"/>
  <c r="AJ267" s="1"/>
  <c r="AE267"/>
  <c r="AD267"/>
  <c r="AA267"/>
  <c r="Z267"/>
  <c r="AB267" s="1"/>
  <c r="W267"/>
  <c r="V267"/>
  <c r="X267" s="1"/>
  <c r="T267"/>
  <c r="S267"/>
  <c r="R267"/>
  <c r="BG267" s="1"/>
  <c r="BH267" s="1"/>
  <c r="BC266"/>
  <c r="BB266"/>
  <c r="AY266"/>
  <c r="AX266"/>
  <c r="AU266"/>
  <c r="AT266"/>
  <c r="AQ266"/>
  <c r="AP266"/>
  <c r="AM266"/>
  <c r="AL266"/>
  <c r="AI266"/>
  <c r="AH266"/>
  <c r="AE266"/>
  <c r="AD266"/>
  <c r="BK266" s="1"/>
  <c r="AA266"/>
  <c r="Z266"/>
  <c r="W266"/>
  <c r="V266"/>
  <c r="T266"/>
  <c r="S266"/>
  <c r="R266"/>
  <c r="BG266" s="1"/>
  <c r="BH266" s="1"/>
  <c r="BC265"/>
  <c r="BB265"/>
  <c r="BE265" s="1"/>
  <c r="AY265"/>
  <c r="AX265"/>
  <c r="BA265" s="1"/>
  <c r="AU265"/>
  <c r="AT265"/>
  <c r="AW265" s="1"/>
  <c r="AQ265"/>
  <c r="AP265"/>
  <c r="AS265" s="1"/>
  <c r="AM265"/>
  <c r="AL265"/>
  <c r="AO265" s="1"/>
  <c r="AI265"/>
  <c r="AH265"/>
  <c r="AK265" s="1"/>
  <c r="AE265"/>
  <c r="AD265"/>
  <c r="BN265" s="1"/>
  <c r="AA265"/>
  <c r="Z265"/>
  <c r="AC265" s="1"/>
  <c r="W265"/>
  <c r="V265"/>
  <c r="Y265" s="1"/>
  <c r="T265"/>
  <c r="S265"/>
  <c r="R265"/>
  <c r="BG265" s="1"/>
  <c r="BC264"/>
  <c r="BB264"/>
  <c r="AY264"/>
  <c r="AX264"/>
  <c r="AU264"/>
  <c r="AT264"/>
  <c r="AQ264"/>
  <c r="AP264"/>
  <c r="AM264"/>
  <c r="AL264"/>
  <c r="AI264"/>
  <c r="AH264"/>
  <c r="AE264"/>
  <c r="AD264"/>
  <c r="AA264"/>
  <c r="Z264"/>
  <c r="W264"/>
  <c r="V264"/>
  <c r="T264"/>
  <c r="S264"/>
  <c r="R264"/>
  <c r="BG264" s="1"/>
  <c r="BI264" s="1"/>
  <c r="BC263"/>
  <c r="BB263"/>
  <c r="BD263" s="1"/>
  <c r="AY263"/>
  <c r="AX263"/>
  <c r="AZ263" s="1"/>
  <c r="AU263"/>
  <c r="AT263"/>
  <c r="AV263" s="1"/>
  <c r="AQ263"/>
  <c r="AP263"/>
  <c r="AR263" s="1"/>
  <c r="AM263"/>
  <c r="AL263"/>
  <c r="AN263" s="1"/>
  <c r="AI263"/>
  <c r="AH263"/>
  <c r="AJ263" s="1"/>
  <c r="AE263"/>
  <c r="AD263"/>
  <c r="AA263"/>
  <c r="Z263"/>
  <c r="W263"/>
  <c r="V263"/>
  <c r="T263"/>
  <c r="S263"/>
  <c r="R263"/>
  <c r="BG263" s="1"/>
  <c r="BC262"/>
  <c r="BB262"/>
  <c r="AY262"/>
  <c r="AX262"/>
  <c r="AU262"/>
  <c r="AT262"/>
  <c r="AQ262"/>
  <c r="AP262"/>
  <c r="AM262"/>
  <c r="AL262"/>
  <c r="AI262"/>
  <c r="AH262"/>
  <c r="AE262"/>
  <c r="AD262"/>
  <c r="BK262" s="1"/>
  <c r="BL262" s="1"/>
  <c r="AA262"/>
  <c r="Z262"/>
  <c r="W262"/>
  <c r="V262"/>
  <c r="T262"/>
  <c r="S262"/>
  <c r="R262"/>
  <c r="BG262" s="1"/>
  <c r="BH262" s="1"/>
  <c r="BC261"/>
  <c r="BB261"/>
  <c r="AY261"/>
  <c r="AX261"/>
  <c r="AU261"/>
  <c r="AT261"/>
  <c r="AQ261"/>
  <c r="AP261"/>
  <c r="AM261"/>
  <c r="AL261"/>
  <c r="AI261"/>
  <c r="AH261"/>
  <c r="AE261"/>
  <c r="AD261"/>
  <c r="U261" s="1"/>
  <c r="AA261"/>
  <c r="Z261"/>
  <c r="W261"/>
  <c r="V261"/>
  <c r="T261"/>
  <c r="S261"/>
  <c r="R261"/>
  <c r="BG261" s="1"/>
  <c r="BI261" s="1"/>
  <c r="BC260"/>
  <c r="BB260"/>
  <c r="AY260"/>
  <c r="AX260"/>
  <c r="AU260"/>
  <c r="AT260"/>
  <c r="AQ260"/>
  <c r="AP260"/>
  <c r="AM260"/>
  <c r="AL260"/>
  <c r="AI260"/>
  <c r="AH260"/>
  <c r="AE260"/>
  <c r="AD260"/>
  <c r="AA260"/>
  <c r="Z260"/>
  <c r="W260"/>
  <c r="V260"/>
  <c r="T260"/>
  <c r="S260"/>
  <c r="R260"/>
  <c r="BG260" s="1"/>
  <c r="BC259"/>
  <c r="BB259"/>
  <c r="AY259"/>
  <c r="AX259"/>
  <c r="AU259"/>
  <c r="AT259"/>
  <c r="AQ259"/>
  <c r="AP259"/>
  <c r="AM259"/>
  <c r="AL259"/>
  <c r="AI259"/>
  <c r="AH259"/>
  <c r="AE259"/>
  <c r="AD259"/>
  <c r="AA259"/>
  <c r="Z259"/>
  <c r="W259"/>
  <c r="V259"/>
  <c r="T259"/>
  <c r="S259"/>
  <c r="R259"/>
  <c r="BG259" s="1"/>
  <c r="BC258"/>
  <c r="BB258"/>
  <c r="AY258"/>
  <c r="AX258"/>
  <c r="AU258"/>
  <c r="AT258"/>
  <c r="AQ258"/>
  <c r="AP258"/>
  <c r="AM258"/>
  <c r="AL258"/>
  <c r="AI258"/>
  <c r="AH258"/>
  <c r="AE258"/>
  <c r="AD258"/>
  <c r="BK258" s="1"/>
  <c r="AA258"/>
  <c r="Z258"/>
  <c r="W258"/>
  <c r="V258"/>
  <c r="T258"/>
  <c r="S258"/>
  <c r="R258"/>
  <c r="BG258" s="1"/>
  <c r="BC257"/>
  <c r="BB257"/>
  <c r="AY257"/>
  <c r="AX257"/>
  <c r="AU257"/>
  <c r="AT257"/>
  <c r="AQ257"/>
  <c r="AP257"/>
  <c r="AM257"/>
  <c r="AL257"/>
  <c r="AI257"/>
  <c r="AH257"/>
  <c r="AE257"/>
  <c r="AD257"/>
  <c r="AA257"/>
  <c r="Z257"/>
  <c r="W257"/>
  <c r="V257"/>
  <c r="T257"/>
  <c r="S257"/>
  <c r="R257"/>
  <c r="BG257" s="1"/>
  <c r="BI257" s="1"/>
  <c r="BC256"/>
  <c r="BB256"/>
  <c r="AY256"/>
  <c r="AX256"/>
  <c r="AU256"/>
  <c r="AT256"/>
  <c r="AQ256"/>
  <c r="AP256"/>
  <c r="AM256"/>
  <c r="AL256"/>
  <c r="AI256"/>
  <c r="AH256"/>
  <c r="AE256"/>
  <c r="AD256"/>
  <c r="AA256"/>
  <c r="Z256"/>
  <c r="W256"/>
  <c r="V256"/>
  <c r="T256"/>
  <c r="S256"/>
  <c r="R256"/>
  <c r="BG256" s="1"/>
  <c r="BH256" s="1"/>
  <c r="BC255"/>
  <c r="BB255"/>
  <c r="AY255"/>
  <c r="AX255"/>
  <c r="AU255"/>
  <c r="AT255"/>
  <c r="AQ255"/>
  <c r="AP255"/>
  <c r="AM255"/>
  <c r="AL255"/>
  <c r="AI255"/>
  <c r="AH255"/>
  <c r="AE255"/>
  <c r="AD255"/>
  <c r="BK255" s="1"/>
  <c r="AA255"/>
  <c r="Z255"/>
  <c r="W255"/>
  <c r="V255"/>
  <c r="T255"/>
  <c r="S255"/>
  <c r="R255"/>
  <c r="BG255" s="1"/>
  <c r="BH255" s="1"/>
  <c r="BC254"/>
  <c r="BB254"/>
  <c r="AY254"/>
  <c r="AX254"/>
  <c r="AU254"/>
  <c r="AT254"/>
  <c r="AQ254"/>
  <c r="AP254"/>
  <c r="AM254"/>
  <c r="AL254"/>
  <c r="AI254"/>
  <c r="AH254"/>
  <c r="AE254"/>
  <c r="AD254"/>
  <c r="BK254" s="1"/>
  <c r="AA254"/>
  <c r="Z254"/>
  <c r="W254"/>
  <c r="V254"/>
  <c r="T254"/>
  <c r="S254"/>
  <c r="R254"/>
  <c r="BG254" s="1"/>
  <c r="BC253"/>
  <c r="BB253"/>
  <c r="AY253"/>
  <c r="AX253"/>
  <c r="AU253"/>
  <c r="AT253"/>
  <c r="AQ253"/>
  <c r="AP253"/>
  <c r="AM253"/>
  <c r="AL253"/>
  <c r="AI253"/>
  <c r="AH253"/>
  <c r="AE253"/>
  <c r="AD253"/>
  <c r="AA253"/>
  <c r="Z253"/>
  <c r="W253"/>
  <c r="V253"/>
  <c r="T253"/>
  <c r="S253"/>
  <c r="R253"/>
  <c r="BG253" s="1"/>
  <c r="BH253" s="1"/>
  <c r="BC252"/>
  <c r="BB252"/>
  <c r="AY252"/>
  <c r="AX252"/>
  <c r="AU252"/>
  <c r="AT252"/>
  <c r="AQ252"/>
  <c r="AP252"/>
  <c r="AM252"/>
  <c r="AL252"/>
  <c r="AI252"/>
  <c r="AH252"/>
  <c r="AE252"/>
  <c r="AD252"/>
  <c r="AA252"/>
  <c r="Z252"/>
  <c r="W252"/>
  <c r="V252"/>
  <c r="T252"/>
  <c r="S252"/>
  <c r="R252"/>
  <c r="BG252" s="1"/>
  <c r="BH252" s="1"/>
  <c r="BC251"/>
  <c r="BB251"/>
  <c r="AY251"/>
  <c r="AX251"/>
  <c r="AU251"/>
  <c r="AT251"/>
  <c r="AQ251"/>
  <c r="AP251"/>
  <c r="AM251"/>
  <c r="AL251"/>
  <c r="AI251"/>
  <c r="AH251"/>
  <c r="AE251"/>
  <c r="AD251"/>
  <c r="AA251"/>
  <c r="Z251"/>
  <c r="W251"/>
  <c r="V251"/>
  <c r="T251"/>
  <c r="S251"/>
  <c r="R251"/>
  <c r="BG251" s="1"/>
  <c r="BH251" s="1"/>
  <c r="BC250"/>
  <c r="BB250"/>
  <c r="AY250"/>
  <c r="AX250"/>
  <c r="AU250"/>
  <c r="AT250"/>
  <c r="AQ250"/>
  <c r="AP250"/>
  <c r="AM250"/>
  <c r="AL250"/>
  <c r="AI250"/>
  <c r="AH250"/>
  <c r="AE250"/>
  <c r="AD250"/>
  <c r="BK250" s="1"/>
  <c r="AA250"/>
  <c r="Z250"/>
  <c r="W250"/>
  <c r="V250"/>
  <c r="T250"/>
  <c r="S250"/>
  <c r="R250"/>
  <c r="BG250" s="1"/>
  <c r="BC249"/>
  <c r="BB249"/>
  <c r="AY249"/>
  <c r="AX249"/>
  <c r="AU249"/>
  <c r="AT249"/>
  <c r="AQ249"/>
  <c r="AP249"/>
  <c r="AM249"/>
  <c r="AL249"/>
  <c r="AI249"/>
  <c r="AH249"/>
  <c r="AE249"/>
  <c r="AD249"/>
  <c r="AA249"/>
  <c r="Z249"/>
  <c r="W249"/>
  <c r="V249"/>
  <c r="T249"/>
  <c r="S249"/>
  <c r="R249"/>
  <c r="BG249" s="1"/>
  <c r="BI249" s="1"/>
  <c r="BC248"/>
  <c r="BB248"/>
  <c r="AY248"/>
  <c r="AX248"/>
  <c r="AU248"/>
  <c r="AT248"/>
  <c r="AQ248"/>
  <c r="AP248"/>
  <c r="AM248"/>
  <c r="AL248"/>
  <c r="AI248"/>
  <c r="AH248"/>
  <c r="AE248"/>
  <c r="AD248"/>
  <c r="AA248"/>
  <c r="Z248"/>
  <c r="W248"/>
  <c r="V248"/>
  <c r="T248"/>
  <c r="S248"/>
  <c r="R248"/>
  <c r="BG248" s="1"/>
  <c r="BC247"/>
  <c r="BB247"/>
  <c r="AY247"/>
  <c r="AX247"/>
  <c r="AU247"/>
  <c r="AT247"/>
  <c r="AQ247"/>
  <c r="AP247"/>
  <c r="AM247"/>
  <c r="AL247"/>
  <c r="AI247"/>
  <c r="AH247"/>
  <c r="AE247"/>
  <c r="AD247"/>
  <c r="BK247" s="1"/>
  <c r="AA247"/>
  <c r="Z247"/>
  <c r="W247"/>
  <c r="V247"/>
  <c r="T247"/>
  <c r="S247"/>
  <c r="R247"/>
  <c r="BG247" s="1"/>
  <c r="BH247" s="1"/>
  <c r="BC246"/>
  <c r="BB246"/>
  <c r="AY246"/>
  <c r="AX246"/>
  <c r="AU246"/>
  <c r="AT246"/>
  <c r="AQ246"/>
  <c r="AP246"/>
  <c r="AM246"/>
  <c r="AL246"/>
  <c r="AI246"/>
  <c r="AH246"/>
  <c r="AE246"/>
  <c r="AD246"/>
  <c r="BK246" s="1"/>
  <c r="AA246"/>
  <c r="Z246"/>
  <c r="W246"/>
  <c r="V246"/>
  <c r="T246"/>
  <c r="S246"/>
  <c r="R246"/>
  <c r="BG246" s="1"/>
  <c r="BC245"/>
  <c r="BB245"/>
  <c r="AY245"/>
  <c r="AX245"/>
  <c r="AZ245" s="1"/>
  <c r="AU245"/>
  <c r="AT245"/>
  <c r="AQ245"/>
  <c r="AP245"/>
  <c r="AR245" s="1"/>
  <c r="AM245"/>
  <c r="AL245"/>
  <c r="AI245"/>
  <c r="AH245"/>
  <c r="AJ245" s="1"/>
  <c r="AE245"/>
  <c r="AD245"/>
  <c r="AA245"/>
  <c r="Z245"/>
  <c r="AB245" s="1"/>
  <c r="W245"/>
  <c r="V245"/>
  <c r="T245"/>
  <c r="S245"/>
  <c r="R245"/>
  <c r="BG245" s="1"/>
  <c r="BH245" s="1"/>
  <c r="BC244"/>
  <c r="BB244"/>
  <c r="AY244"/>
  <c r="AX244"/>
  <c r="AU244"/>
  <c r="AT244"/>
  <c r="AQ244"/>
  <c r="AP244"/>
  <c r="AM244"/>
  <c r="AL244"/>
  <c r="AI244"/>
  <c r="AH244"/>
  <c r="AE244"/>
  <c r="AD244"/>
  <c r="AA244"/>
  <c r="Z244"/>
  <c r="W244"/>
  <c r="V244"/>
  <c r="T244"/>
  <c r="S244"/>
  <c r="R244"/>
  <c r="BG244" s="1"/>
  <c r="BH244" s="1"/>
  <c r="BC243"/>
  <c r="BB243"/>
  <c r="BE243" s="1"/>
  <c r="AY243"/>
  <c r="AX243"/>
  <c r="BA243" s="1"/>
  <c r="AU243"/>
  <c r="AT243"/>
  <c r="AW243" s="1"/>
  <c r="AQ243"/>
  <c r="AP243"/>
  <c r="AM243"/>
  <c r="AL243"/>
  <c r="AO243" s="1"/>
  <c r="AI243"/>
  <c r="AH243"/>
  <c r="AK243" s="1"/>
  <c r="AE243"/>
  <c r="AD243"/>
  <c r="AG243" s="1"/>
  <c r="AA243"/>
  <c r="Z243"/>
  <c r="AC243" s="1"/>
  <c r="W243"/>
  <c r="V243"/>
  <c r="Y243" s="1"/>
  <c r="T243"/>
  <c r="S243"/>
  <c r="R243"/>
  <c r="BG243" s="1"/>
  <c r="BH243" s="1"/>
  <c r="BC242"/>
  <c r="BB242"/>
  <c r="AY242"/>
  <c r="AX242"/>
  <c r="AU242"/>
  <c r="AT242"/>
  <c r="AQ242"/>
  <c r="AP242"/>
  <c r="AM242"/>
  <c r="AL242"/>
  <c r="AI242"/>
  <c r="AH242"/>
  <c r="AE242"/>
  <c r="AD242"/>
  <c r="BK242" s="1"/>
  <c r="AA242"/>
  <c r="Z242"/>
  <c r="W242"/>
  <c r="V242"/>
  <c r="T242"/>
  <c r="S242"/>
  <c r="R242"/>
  <c r="BG242" s="1"/>
  <c r="BC241"/>
  <c r="BB241"/>
  <c r="BD241" s="1"/>
  <c r="AY241"/>
  <c r="AX241"/>
  <c r="AU241"/>
  <c r="AT241"/>
  <c r="AV241" s="1"/>
  <c r="AQ241"/>
  <c r="AP241"/>
  <c r="AM241"/>
  <c r="AL241"/>
  <c r="AN241" s="1"/>
  <c r="AI241"/>
  <c r="AH241"/>
  <c r="AE241"/>
  <c r="AD241"/>
  <c r="AF241" s="1"/>
  <c r="AA241"/>
  <c r="Z241"/>
  <c r="W241"/>
  <c r="V241"/>
  <c r="X241" s="1"/>
  <c r="T241"/>
  <c r="S241"/>
  <c r="R241"/>
  <c r="BG241" s="1"/>
  <c r="BI241" s="1"/>
  <c r="BC240"/>
  <c r="BB240"/>
  <c r="AY240"/>
  <c r="AX240"/>
  <c r="AU240"/>
  <c r="AT240"/>
  <c r="AQ240"/>
  <c r="AP240"/>
  <c r="AM240"/>
  <c r="AL240"/>
  <c r="AI240"/>
  <c r="AH240"/>
  <c r="AE240"/>
  <c r="AD240"/>
  <c r="BK240" s="1"/>
  <c r="AA240"/>
  <c r="Z240"/>
  <c r="W240"/>
  <c r="V240"/>
  <c r="T240"/>
  <c r="S240"/>
  <c r="R240"/>
  <c r="BG240" s="1"/>
  <c r="BC239"/>
  <c r="BB239"/>
  <c r="BE239" s="1"/>
  <c r="AY239"/>
  <c r="AX239"/>
  <c r="BA239" s="1"/>
  <c r="AU239"/>
  <c r="AT239"/>
  <c r="AW239" s="1"/>
  <c r="AQ239"/>
  <c r="AP239"/>
  <c r="AS239" s="1"/>
  <c r="AM239"/>
  <c r="AL239"/>
  <c r="AO239" s="1"/>
  <c r="AI239"/>
  <c r="AH239"/>
  <c r="AE239"/>
  <c r="AD239"/>
  <c r="AA239"/>
  <c r="Z239"/>
  <c r="AB239" s="1"/>
  <c r="W239"/>
  <c r="V239"/>
  <c r="Y239" s="1"/>
  <c r="T239"/>
  <c r="S239"/>
  <c r="R239"/>
  <c r="BG239" s="1"/>
  <c r="BH239" s="1"/>
  <c r="BC238"/>
  <c r="BB238"/>
  <c r="AY238"/>
  <c r="AX238"/>
  <c r="AU238"/>
  <c r="AT238"/>
  <c r="AQ238"/>
  <c r="AP238"/>
  <c r="AM238"/>
  <c r="AL238"/>
  <c r="AI238"/>
  <c r="AH238"/>
  <c r="AE238"/>
  <c r="AD238"/>
  <c r="BK238" s="1"/>
  <c r="AA238"/>
  <c r="Z238"/>
  <c r="W238"/>
  <c r="V238"/>
  <c r="T238"/>
  <c r="S238"/>
  <c r="R238"/>
  <c r="BG238" s="1"/>
  <c r="BH238" s="1"/>
  <c r="BC237"/>
  <c r="BB237"/>
  <c r="AY237"/>
  <c r="AX237"/>
  <c r="AU237"/>
  <c r="AT237"/>
  <c r="AQ237"/>
  <c r="AP237"/>
  <c r="AR237" s="1"/>
  <c r="AM237"/>
  <c r="AL237"/>
  <c r="AI237"/>
  <c r="AH237"/>
  <c r="AE237"/>
  <c r="AD237"/>
  <c r="AA237"/>
  <c r="Z237"/>
  <c r="AB237" s="1"/>
  <c r="W237"/>
  <c r="V237"/>
  <c r="T237"/>
  <c r="S237"/>
  <c r="R237"/>
  <c r="BG237" s="1"/>
  <c r="BC236"/>
  <c r="BB236"/>
  <c r="AY236"/>
  <c r="AX236"/>
  <c r="AU236"/>
  <c r="AT236"/>
  <c r="AQ236"/>
  <c r="AP236"/>
  <c r="AM236"/>
  <c r="AL236"/>
  <c r="AI236"/>
  <c r="AH236"/>
  <c r="AE236"/>
  <c r="AD236"/>
  <c r="AA236"/>
  <c r="Z236"/>
  <c r="W236"/>
  <c r="V236"/>
  <c r="T236"/>
  <c r="S236"/>
  <c r="R236"/>
  <c r="BG236" s="1"/>
  <c r="BC235"/>
  <c r="BB235"/>
  <c r="AY235"/>
  <c r="AX235"/>
  <c r="AU235"/>
  <c r="AT235"/>
  <c r="AQ235"/>
  <c r="AP235"/>
  <c r="AM235"/>
  <c r="AL235"/>
  <c r="AI235"/>
  <c r="AH235"/>
  <c r="AE235"/>
  <c r="AD235"/>
  <c r="BK235" s="1"/>
  <c r="AA235"/>
  <c r="Z235"/>
  <c r="W235"/>
  <c r="V235"/>
  <c r="T235"/>
  <c r="S235"/>
  <c r="R235"/>
  <c r="BG235" s="1"/>
  <c r="BH235" s="1"/>
  <c r="BC234"/>
  <c r="BB234"/>
  <c r="AY234"/>
  <c r="AX234"/>
  <c r="AU234"/>
  <c r="AT234"/>
  <c r="AQ234"/>
  <c r="AP234"/>
  <c r="AM234"/>
  <c r="AL234"/>
  <c r="AI234"/>
  <c r="AH234"/>
  <c r="AE234"/>
  <c r="AD234"/>
  <c r="AA234"/>
  <c r="Z234"/>
  <c r="W234"/>
  <c r="V234"/>
  <c r="T234"/>
  <c r="S234"/>
  <c r="R234"/>
  <c r="BG234" s="1"/>
  <c r="BC233"/>
  <c r="BB233"/>
  <c r="AY233"/>
  <c r="AX233"/>
  <c r="AU233"/>
  <c r="AT233"/>
  <c r="AQ233"/>
  <c r="AP233"/>
  <c r="AM233"/>
  <c r="AL233"/>
  <c r="AI233"/>
  <c r="AH233"/>
  <c r="AE233"/>
  <c r="AD233"/>
  <c r="BK233" s="1"/>
  <c r="AA233"/>
  <c r="Z233"/>
  <c r="W233"/>
  <c r="V233"/>
  <c r="T233"/>
  <c r="S233"/>
  <c r="R233"/>
  <c r="BG233" s="1"/>
  <c r="BC232"/>
  <c r="BB232"/>
  <c r="AY232"/>
  <c r="AX232"/>
  <c r="AU232"/>
  <c r="AT232"/>
  <c r="AQ232"/>
  <c r="AP232"/>
  <c r="AM232"/>
  <c r="AL232"/>
  <c r="AI232"/>
  <c r="AH232"/>
  <c r="AE232"/>
  <c r="AD232"/>
  <c r="AA232"/>
  <c r="Z232"/>
  <c r="W232"/>
  <c r="V232"/>
  <c r="T232"/>
  <c r="S232"/>
  <c r="R232"/>
  <c r="BG232" s="1"/>
  <c r="BI232" s="1"/>
  <c r="BC231"/>
  <c r="BB231"/>
  <c r="AY231"/>
  <c r="AX231"/>
  <c r="AU231"/>
  <c r="AT231"/>
  <c r="AQ231"/>
  <c r="AP231"/>
  <c r="AM231"/>
  <c r="AL231"/>
  <c r="AI231"/>
  <c r="AH231"/>
  <c r="AE231"/>
  <c r="AD231"/>
  <c r="BK231" s="1"/>
  <c r="AA231"/>
  <c r="Z231"/>
  <c r="W231"/>
  <c r="V231"/>
  <c r="T231"/>
  <c r="S231"/>
  <c r="R231"/>
  <c r="BG231" s="1"/>
  <c r="BH231" s="1"/>
  <c r="BC230"/>
  <c r="BB230"/>
  <c r="AY230"/>
  <c r="AX230"/>
  <c r="AU230"/>
  <c r="AT230"/>
  <c r="AQ230"/>
  <c r="AP230"/>
  <c r="AM230"/>
  <c r="AL230"/>
  <c r="AI230"/>
  <c r="AH230"/>
  <c r="AE230"/>
  <c r="AD230"/>
  <c r="AA230"/>
  <c r="Z230"/>
  <c r="W230"/>
  <c r="V230"/>
  <c r="T230"/>
  <c r="S230"/>
  <c r="R230"/>
  <c r="BG230" s="1"/>
  <c r="BH230" s="1"/>
  <c r="BC229"/>
  <c r="BB229"/>
  <c r="AY229"/>
  <c r="AX229"/>
  <c r="AU229"/>
  <c r="AT229"/>
  <c r="AQ229"/>
  <c r="AP229"/>
  <c r="AM229"/>
  <c r="AL229"/>
  <c r="AI229"/>
  <c r="AH229"/>
  <c r="AE229"/>
  <c r="AD229"/>
  <c r="BK229" s="1"/>
  <c r="AA229"/>
  <c r="Z229"/>
  <c r="W229"/>
  <c r="V229"/>
  <c r="T229"/>
  <c r="S229"/>
  <c r="R229"/>
  <c r="BG229" s="1"/>
  <c r="BH229" s="1"/>
  <c r="BC228"/>
  <c r="BB228"/>
  <c r="AY228"/>
  <c r="AX228"/>
  <c r="AU228"/>
  <c r="AT228"/>
  <c r="AQ228"/>
  <c r="AP228"/>
  <c r="AM228"/>
  <c r="AL228"/>
  <c r="AI228"/>
  <c r="AH228"/>
  <c r="AE228"/>
  <c r="AD228"/>
  <c r="AA228"/>
  <c r="Z228"/>
  <c r="W228"/>
  <c r="V228"/>
  <c r="T228"/>
  <c r="S228"/>
  <c r="R228"/>
  <c r="BG228" s="1"/>
  <c r="BH228" s="1"/>
  <c r="BC227"/>
  <c r="BB227"/>
  <c r="AY227"/>
  <c r="AX227"/>
  <c r="AU227"/>
  <c r="AT227"/>
  <c r="AQ227"/>
  <c r="AP227"/>
  <c r="AM227"/>
  <c r="AL227"/>
  <c r="AI227"/>
  <c r="AH227"/>
  <c r="AE227"/>
  <c r="AD227"/>
  <c r="AA227"/>
  <c r="Z227"/>
  <c r="W227"/>
  <c r="V227"/>
  <c r="T227"/>
  <c r="S227"/>
  <c r="R227"/>
  <c r="BG227" s="1"/>
  <c r="BH227" s="1"/>
  <c r="BC226"/>
  <c r="BB226"/>
  <c r="AY226"/>
  <c r="AX226"/>
  <c r="AU226"/>
  <c r="AT226"/>
  <c r="AQ226"/>
  <c r="AP226"/>
  <c r="AM226"/>
  <c r="AL226"/>
  <c r="AI226"/>
  <c r="AH226"/>
  <c r="AE226"/>
  <c r="AD226"/>
  <c r="AA226"/>
  <c r="Z226"/>
  <c r="W226"/>
  <c r="V226"/>
  <c r="T226"/>
  <c r="S226"/>
  <c r="R226"/>
  <c r="BG226" s="1"/>
  <c r="BI226" s="1"/>
  <c r="BC225"/>
  <c r="BB225"/>
  <c r="BE225" s="1"/>
  <c r="AY225"/>
  <c r="AX225"/>
  <c r="AU225"/>
  <c r="AT225"/>
  <c r="AQ225"/>
  <c r="AP225"/>
  <c r="AM225"/>
  <c r="AL225"/>
  <c r="AO225" s="1"/>
  <c r="AI225"/>
  <c r="AH225"/>
  <c r="AE225"/>
  <c r="AD225"/>
  <c r="AA225"/>
  <c r="Z225"/>
  <c r="W225"/>
  <c r="V225"/>
  <c r="Y225" s="1"/>
  <c r="T225"/>
  <c r="S225"/>
  <c r="R225"/>
  <c r="BG225" s="1"/>
  <c r="BC224"/>
  <c r="BB224"/>
  <c r="AY224"/>
  <c r="AX224"/>
  <c r="AU224"/>
  <c r="AT224"/>
  <c r="AQ224"/>
  <c r="AP224"/>
  <c r="AM224"/>
  <c r="AL224"/>
  <c r="AI224"/>
  <c r="AH224"/>
  <c r="AE224"/>
  <c r="AD224"/>
  <c r="BK224" s="1"/>
  <c r="AA224"/>
  <c r="Z224"/>
  <c r="W224"/>
  <c r="V224"/>
  <c r="T224"/>
  <c r="S224"/>
  <c r="R224"/>
  <c r="BG224" s="1"/>
  <c r="BH224" s="1"/>
  <c r="BC223"/>
  <c r="BB223"/>
  <c r="AY223"/>
  <c r="AX223"/>
  <c r="AU223"/>
  <c r="AT223"/>
  <c r="AQ223"/>
  <c r="AP223"/>
  <c r="AM223"/>
  <c r="AL223"/>
  <c r="AI223"/>
  <c r="AH223"/>
  <c r="AE223"/>
  <c r="AD223"/>
  <c r="AA223"/>
  <c r="Z223"/>
  <c r="W223"/>
  <c r="V223"/>
  <c r="T223"/>
  <c r="S223"/>
  <c r="R223"/>
  <c r="BG223" s="1"/>
  <c r="BH223" s="1"/>
  <c r="BC222"/>
  <c r="BB222"/>
  <c r="AY222"/>
  <c r="AX222"/>
  <c r="AU222"/>
  <c r="AT222"/>
  <c r="AQ222"/>
  <c r="AP222"/>
  <c r="AM222"/>
  <c r="AL222"/>
  <c r="AI222"/>
  <c r="AH222"/>
  <c r="AE222"/>
  <c r="AD222"/>
  <c r="AA222"/>
  <c r="Z222"/>
  <c r="W222"/>
  <c r="V222"/>
  <c r="T222"/>
  <c r="S222"/>
  <c r="R222"/>
  <c r="BG222" s="1"/>
  <c r="BH222" s="1"/>
  <c r="BC221"/>
  <c r="BB221"/>
  <c r="AY221"/>
  <c r="AX221"/>
  <c r="AU221"/>
  <c r="AT221"/>
  <c r="AQ221"/>
  <c r="AP221"/>
  <c r="AM221"/>
  <c r="AL221"/>
  <c r="AI221"/>
  <c r="AH221"/>
  <c r="AE221"/>
  <c r="AD221"/>
  <c r="AA221"/>
  <c r="Z221"/>
  <c r="W221"/>
  <c r="V221"/>
  <c r="T221"/>
  <c r="S221"/>
  <c r="R221"/>
  <c r="BG221" s="1"/>
  <c r="BH221" s="1"/>
  <c r="BC220"/>
  <c r="BB220"/>
  <c r="AY220"/>
  <c r="AX220"/>
  <c r="AU220"/>
  <c r="AT220"/>
  <c r="AQ220"/>
  <c r="AP220"/>
  <c r="AM220"/>
  <c r="AL220"/>
  <c r="AI220"/>
  <c r="AH220"/>
  <c r="AE220"/>
  <c r="AD220"/>
  <c r="AA220"/>
  <c r="Z220"/>
  <c r="W220"/>
  <c r="V220"/>
  <c r="T220"/>
  <c r="S220"/>
  <c r="R220"/>
  <c r="BG220" s="1"/>
  <c r="BC219"/>
  <c r="BB219"/>
  <c r="AY219"/>
  <c r="AX219"/>
  <c r="AU219"/>
  <c r="AT219"/>
  <c r="AQ219"/>
  <c r="AP219"/>
  <c r="AM219"/>
  <c r="AL219"/>
  <c r="AI219"/>
  <c r="AH219"/>
  <c r="AE219"/>
  <c r="AD219"/>
  <c r="BK219" s="1"/>
  <c r="AA219"/>
  <c r="Z219"/>
  <c r="W219"/>
  <c r="V219"/>
  <c r="T219"/>
  <c r="S219"/>
  <c r="R219"/>
  <c r="BG219" s="1"/>
  <c r="BI219" s="1"/>
  <c r="BC218"/>
  <c r="BB218"/>
  <c r="AY218"/>
  <c r="AX218"/>
  <c r="AU218"/>
  <c r="AT218"/>
  <c r="AQ218"/>
  <c r="AP218"/>
  <c r="AM218"/>
  <c r="AL218"/>
  <c r="AI218"/>
  <c r="AH218"/>
  <c r="AE218"/>
  <c r="AD218"/>
  <c r="AA218"/>
  <c r="Z218"/>
  <c r="W218"/>
  <c r="V218"/>
  <c r="T218"/>
  <c r="S218"/>
  <c r="R218"/>
  <c r="BG218" s="1"/>
  <c r="BH218" s="1"/>
  <c r="BC217"/>
  <c r="BB217"/>
  <c r="AY217"/>
  <c r="AX217"/>
  <c r="AU217"/>
  <c r="AT217"/>
  <c r="AQ217"/>
  <c r="AP217"/>
  <c r="AM217"/>
  <c r="AL217"/>
  <c r="AI217"/>
  <c r="AH217"/>
  <c r="AE217"/>
  <c r="AD217"/>
  <c r="AA217"/>
  <c r="Z217"/>
  <c r="W217"/>
  <c r="V217"/>
  <c r="T217"/>
  <c r="S217"/>
  <c r="R217"/>
  <c r="BG217" s="1"/>
  <c r="BH217" s="1"/>
  <c r="BC216"/>
  <c r="BB216"/>
  <c r="AY216"/>
  <c r="AX216"/>
  <c r="AU216"/>
  <c r="AT216"/>
  <c r="AQ216"/>
  <c r="AP216"/>
  <c r="AM216"/>
  <c r="AL216"/>
  <c r="AI216"/>
  <c r="AH216"/>
  <c r="AE216"/>
  <c r="AD216"/>
  <c r="AA216"/>
  <c r="Z216"/>
  <c r="W216"/>
  <c r="V216"/>
  <c r="T216"/>
  <c r="S216"/>
  <c r="R216"/>
  <c r="BG216" s="1"/>
  <c r="BC215"/>
  <c r="BB215"/>
  <c r="AY215"/>
  <c r="AX215"/>
  <c r="AU215"/>
  <c r="AT215"/>
  <c r="AQ215"/>
  <c r="AP215"/>
  <c r="AM215"/>
  <c r="AL215"/>
  <c r="AI215"/>
  <c r="AH215"/>
  <c r="AE215"/>
  <c r="AD215"/>
  <c r="AA215"/>
  <c r="Z215"/>
  <c r="W215"/>
  <c r="V215"/>
  <c r="T215"/>
  <c r="S215"/>
  <c r="R215"/>
  <c r="BG215" s="1"/>
  <c r="BI215" s="1"/>
  <c r="BC214"/>
  <c r="BB214"/>
  <c r="AY214"/>
  <c r="AX214"/>
  <c r="AU214"/>
  <c r="AT214"/>
  <c r="AQ214"/>
  <c r="AP214"/>
  <c r="AM214"/>
  <c r="AL214"/>
  <c r="AI214"/>
  <c r="AH214"/>
  <c r="AE214"/>
  <c r="AD214"/>
  <c r="AA214"/>
  <c r="Z214"/>
  <c r="W214"/>
  <c r="V214"/>
  <c r="T214"/>
  <c r="S214"/>
  <c r="R214"/>
  <c r="BG214" s="1"/>
  <c r="BI214" s="1"/>
  <c r="BC213"/>
  <c r="BB213"/>
  <c r="AY213"/>
  <c r="AX213"/>
  <c r="AU213"/>
  <c r="AT213"/>
  <c r="AQ213"/>
  <c r="AP213"/>
  <c r="AM213"/>
  <c r="AL213"/>
  <c r="AI213"/>
  <c r="AH213"/>
  <c r="AE213"/>
  <c r="AD213"/>
  <c r="BN213" s="1"/>
  <c r="AA213"/>
  <c r="Z213"/>
  <c r="W213"/>
  <c r="V213"/>
  <c r="T213"/>
  <c r="S213"/>
  <c r="R213"/>
  <c r="BG213" s="1"/>
  <c r="BI213" s="1"/>
  <c r="BC212"/>
  <c r="BB212"/>
  <c r="AY212"/>
  <c r="AX212"/>
  <c r="AU212"/>
  <c r="AT212"/>
  <c r="AQ212"/>
  <c r="AP212"/>
  <c r="AM212"/>
  <c r="AL212"/>
  <c r="AI212"/>
  <c r="AH212"/>
  <c r="AE212"/>
  <c r="AD212"/>
  <c r="AA212"/>
  <c r="Z212"/>
  <c r="W212"/>
  <c r="V212"/>
  <c r="T212"/>
  <c r="S212"/>
  <c r="R212"/>
  <c r="BG212" s="1"/>
  <c r="BI212" s="1"/>
  <c r="BC211"/>
  <c r="BB211"/>
  <c r="AY211"/>
  <c r="AX211"/>
  <c r="AU211"/>
  <c r="AT211"/>
  <c r="AQ211"/>
  <c r="AP211"/>
  <c r="AM211"/>
  <c r="AL211"/>
  <c r="AI211"/>
  <c r="AH211"/>
  <c r="AE211"/>
  <c r="AD211"/>
  <c r="AA211"/>
  <c r="Z211"/>
  <c r="W211"/>
  <c r="V211"/>
  <c r="T211"/>
  <c r="S211"/>
  <c r="R211"/>
  <c r="BG211" s="1"/>
  <c r="BI211" s="1"/>
  <c r="BC210"/>
  <c r="BB210"/>
  <c r="AY210"/>
  <c r="AX210"/>
  <c r="AU210"/>
  <c r="AT210"/>
  <c r="AQ210"/>
  <c r="AP210"/>
  <c r="AM210"/>
  <c r="AL210"/>
  <c r="AI210"/>
  <c r="AH210"/>
  <c r="AE210"/>
  <c r="AD210"/>
  <c r="AA210"/>
  <c r="Z210"/>
  <c r="W210"/>
  <c r="V210"/>
  <c r="T210"/>
  <c r="S210"/>
  <c r="R210"/>
  <c r="BG210" s="1"/>
  <c r="BC209"/>
  <c r="BB209"/>
  <c r="AY209"/>
  <c r="AX209"/>
  <c r="AU209"/>
  <c r="AT209"/>
  <c r="AQ209"/>
  <c r="AP209"/>
  <c r="AM209"/>
  <c r="AL209"/>
  <c r="AI209"/>
  <c r="AH209"/>
  <c r="AE209"/>
  <c r="AD209"/>
  <c r="AA209"/>
  <c r="Z209"/>
  <c r="W209"/>
  <c r="V209"/>
  <c r="T209"/>
  <c r="S209"/>
  <c r="R209"/>
  <c r="BG209" s="1"/>
  <c r="BI209" s="1"/>
  <c r="BC208"/>
  <c r="BB208"/>
  <c r="AY208"/>
  <c r="AX208"/>
  <c r="AU208"/>
  <c r="AT208"/>
  <c r="AQ208"/>
  <c r="AP208"/>
  <c r="AM208"/>
  <c r="AL208"/>
  <c r="AI208"/>
  <c r="AH208"/>
  <c r="AE208"/>
  <c r="AD208"/>
  <c r="BN208" s="1"/>
  <c r="AA208"/>
  <c r="Z208"/>
  <c r="W208"/>
  <c r="V208"/>
  <c r="T208"/>
  <c r="S208"/>
  <c r="R208"/>
  <c r="BG208" s="1"/>
  <c r="BC207"/>
  <c r="BB207"/>
  <c r="AY207"/>
  <c r="AX207"/>
  <c r="AU207"/>
  <c r="AT207"/>
  <c r="AQ207"/>
  <c r="AP207"/>
  <c r="AM207"/>
  <c r="AL207"/>
  <c r="AI207"/>
  <c r="AH207"/>
  <c r="AE207"/>
  <c r="AD207"/>
  <c r="BK207" s="1"/>
  <c r="AA207"/>
  <c r="Z207"/>
  <c r="W207"/>
  <c r="V207"/>
  <c r="T207"/>
  <c r="S207"/>
  <c r="R207"/>
  <c r="BG207" s="1"/>
  <c r="BC206"/>
  <c r="BB206"/>
  <c r="AY206"/>
  <c r="AX206"/>
  <c r="AU206"/>
  <c r="AT206"/>
  <c r="AQ206"/>
  <c r="AP206"/>
  <c r="AM206"/>
  <c r="AL206"/>
  <c r="AI206"/>
  <c r="AH206"/>
  <c r="AE206"/>
  <c r="AD206"/>
  <c r="AA206"/>
  <c r="Z206"/>
  <c r="W206"/>
  <c r="V206"/>
  <c r="T206"/>
  <c r="S206"/>
  <c r="R206"/>
  <c r="BG206" s="1"/>
  <c r="BI206" s="1"/>
  <c r="BC205"/>
  <c r="BB205"/>
  <c r="AY205"/>
  <c r="AX205"/>
  <c r="AU205"/>
  <c r="AT205"/>
  <c r="AQ205"/>
  <c r="AP205"/>
  <c r="AM205"/>
  <c r="AL205"/>
  <c r="AI205"/>
  <c r="AH205"/>
  <c r="AE205"/>
  <c r="AD205"/>
  <c r="AA205"/>
  <c r="Z205"/>
  <c r="W205"/>
  <c r="V205"/>
  <c r="T205"/>
  <c r="S205"/>
  <c r="R205"/>
  <c r="BG205" s="1"/>
  <c r="BI205" s="1"/>
  <c r="BC204"/>
  <c r="BB204"/>
  <c r="AY204"/>
  <c r="AX204"/>
  <c r="AU204"/>
  <c r="AT204"/>
  <c r="AQ204"/>
  <c r="AP204"/>
  <c r="AM204"/>
  <c r="AL204"/>
  <c r="AI204"/>
  <c r="AH204"/>
  <c r="AE204"/>
  <c r="AD204"/>
  <c r="AA204"/>
  <c r="Z204"/>
  <c r="W204"/>
  <c r="V204"/>
  <c r="T204"/>
  <c r="S204"/>
  <c r="R204"/>
  <c r="BG204" s="1"/>
  <c r="BC203"/>
  <c r="BB203"/>
  <c r="AY203"/>
  <c r="AX203"/>
  <c r="AU203"/>
  <c r="AT203"/>
  <c r="AQ203"/>
  <c r="AP203"/>
  <c r="AM203"/>
  <c r="AL203"/>
  <c r="AI203"/>
  <c r="AH203"/>
  <c r="AE203"/>
  <c r="AD203"/>
  <c r="BK203" s="1"/>
  <c r="AA203"/>
  <c r="Z203"/>
  <c r="W203"/>
  <c r="V203"/>
  <c r="T203"/>
  <c r="S203"/>
  <c r="R203"/>
  <c r="BG203" s="1"/>
  <c r="BC202"/>
  <c r="BB202"/>
  <c r="AY202"/>
  <c r="AX202"/>
  <c r="AU202"/>
  <c r="AT202"/>
  <c r="AQ202"/>
  <c r="AP202"/>
  <c r="AM202"/>
  <c r="AL202"/>
  <c r="AI202"/>
  <c r="AH202"/>
  <c r="AE202"/>
  <c r="AD202"/>
  <c r="AA202"/>
  <c r="Z202"/>
  <c r="W202"/>
  <c r="V202"/>
  <c r="T202"/>
  <c r="S202"/>
  <c r="R202"/>
  <c r="BG202" s="1"/>
  <c r="BC201"/>
  <c r="BB201"/>
  <c r="AY201"/>
  <c r="AX201"/>
  <c r="AU201"/>
  <c r="AT201"/>
  <c r="AQ201"/>
  <c r="AP201"/>
  <c r="AM201"/>
  <c r="AL201"/>
  <c r="AI201"/>
  <c r="AH201"/>
  <c r="AE201"/>
  <c r="AD201"/>
  <c r="U201" s="1"/>
  <c r="AA201"/>
  <c r="Z201"/>
  <c r="W201"/>
  <c r="V201"/>
  <c r="T201"/>
  <c r="S201"/>
  <c r="R201"/>
  <c r="BG201" s="1"/>
  <c r="BC200"/>
  <c r="BB200"/>
  <c r="AY200"/>
  <c r="AX200"/>
  <c r="AU200"/>
  <c r="AT200"/>
  <c r="AQ200"/>
  <c r="AP200"/>
  <c r="AM200"/>
  <c r="AL200"/>
  <c r="AI200"/>
  <c r="AH200"/>
  <c r="AE200"/>
  <c r="AD200"/>
  <c r="AA200"/>
  <c r="Z200"/>
  <c r="W200"/>
  <c r="V200"/>
  <c r="T200"/>
  <c r="S200"/>
  <c r="R200"/>
  <c r="BG200" s="1"/>
  <c r="BI200" s="1"/>
  <c r="BC199"/>
  <c r="BB199"/>
  <c r="AY199"/>
  <c r="AX199"/>
  <c r="AU199"/>
  <c r="AT199"/>
  <c r="AQ199"/>
  <c r="AP199"/>
  <c r="AM199"/>
  <c r="AL199"/>
  <c r="AI199"/>
  <c r="AH199"/>
  <c r="AE199"/>
  <c r="AD199"/>
  <c r="AA199"/>
  <c r="Z199"/>
  <c r="W199"/>
  <c r="V199"/>
  <c r="T199"/>
  <c r="S199"/>
  <c r="R199"/>
  <c r="BG199" s="1"/>
  <c r="BI199" s="1"/>
  <c r="BC198"/>
  <c r="BB198"/>
  <c r="AY198"/>
  <c r="AX198"/>
  <c r="AU198"/>
  <c r="AT198"/>
  <c r="AQ198"/>
  <c r="AP198"/>
  <c r="AM198"/>
  <c r="AL198"/>
  <c r="AI198"/>
  <c r="AH198"/>
  <c r="AE198"/>
  <c r="AD198"/>
  <c r="BK198" s="1"/>
  <c r="AA198"/>
  <c r="Z198"/>
  <c r="W198"/>
  <c r="V198"/>
  <c r="T198"/>
  <c r="S198"/>
  <c r="R198"/>
  <c r="BG198" s="1"/>
  <c r="BC197"/>
  <c r="BB197"/>
  <c r="AY197"/>
  <c r="AX197"/>
  <c r="AU197"/>
  <c r="AT197"/>
  <c r="AQ197"/>
  <c r="AP197"/>
  <c r="AM197"/>
  <c r="AL197"/>
  <c r="AI197"/>
  <c r="AH197"/>
  <c r="AE197"/>
  <c r="AD197"/>
  <c r="U197" s="1"/>
  <c r="AA197"/>
  <c r="Z197"/>
  <c r="W197"/>
  <c r="V197"/>
  <c r="T197"/>
  <c r="S197"/>
  <c r="R197"/>
  <c r="BG197" s="1"/>
  <c r="BI197" s="1"/>
  <c r="BC196"/>
  <c r="BB196"/>
  <c r="AY196"/>
  <c r="AX196"/>
  <c r="AU196"/>
  <c r="AT196"/>
  <c r="AQ196"/>
  <c r="AP196"/>
  <c r="AM196"/>
  <c r="AL196"/>
  <c r="AI196"/>
  <c r="AH196"/>
  <c r="AE196"/>
  <c r="AD196"/>
  <c r="AA196"/>
  <c r="Z196"/>
  <c r="W196"/>
  <c r="V196"/>
  <c r="T196"/>
  <c r="S196"/>
  <c r="R196"/>
  <c r="BG196" s="1"/>
  <c r="BI196" s="1"/>
  <c r="BC195"/>
  <c r="BB195"/>
  <c r="AY195"/>
  <c r="AX195"/>
  <c r="AU195"/>
  <c r="AT195"/>
  <c r="AQ195"/>
  <c r="AP195"/>
  <c r="AM195"/>
  <c r="AL195"/>
  <c r="AI195"/>
  <c r="AH195"/>
  <c r="AE195"/>
  <c r="AD195"/>
  <c r="AA195"/>
  <c r="Z195"/>
  <c r="W195"/>
  <c r="V195"/>
  <c r="T195"/>
  <c r="S195"/>
  <c r="R195"/>
  <c r="BG195" s="1"/>
  <c r="BC194"/>
  <c r="BB194"/>
  <c r="AY194"/>
  <c r="AX194"/>
  <c r="AU194"/>
  <c r="AT194"/>
  <c r="AQ194"/>
  <c r="AP194"/>
  <c r="AM194"/>
  <c r="AL194"/>
  <c r="AI194"/>
  <c r="AH194"/>
  <c r="AE194"/>
  <c r="AD194"/>
  <c r="AA194"/>
  <c r="Z194"/>
  <c r="W194"/>
  <c r="V194"/>
  <c r="T194"/>
  <c r="S194"/>
  <c r="R194"/>
  <c r="BG194" s="1"/>
  <c r="BH194" s="1"/>
  <c r="BC193"/>
  <c r="BB193"/>
  <c r="AY193"/>
  <c r="AX193"/>
  <c r="AU193"/>
  <c r="AT193"/>
  <c r="AQ193"/>
  <c r="AP193"/>
  <c r="AM193"/>
  <c r="AL193"/>
  <c r="AI193"/>
  <c r="AH193"/>
  <c r="AE193"/>
  <c r="AD193"/>
  <c r="AA193"/>
  <c r="Z193"/>
  <c r="W193"/>
  <c r="V193"/>
  <c r="T193"/>
  <c r="S193"/>
  <c r="R193"/>
  <c r="BG193" s="1"/>
  <c r="BI193" s="1"/>
  <c r="BC192"/>
  <c r="BB192"/>
  <c r="AY192"/>
  <c r="AX192"/>
  <c r="AU192"/>
  <c r="AT192"/>
  <c r="AQ192"/>
  <c r="AP192"/>
  <c r="AM192"/>
  <c r="AL192"/>
  <c r="AI192"/>
  <c r="AH192"/>
  <c r="AE192"/>
  <c r="AD192"/>
  <c r="BK192" s="1"/>
  <c r="BL192" s="1"/>
  <c r="AA192"/>
  <c r="Z192"/>
  <c r="W192"/>
  <c r="V192"/>
  <c r="T192"/>
  <c r="S192"/>
  <c r="R192"/>
  <c r="BG192" s="1"/>
  <c r="BH192" s="1"/>
  <c r="BC191"/>
  <c r="BB191"/>
  <c r="AY191"/>
  <c r="AX191"/>
  <c r="AU191"/>
  <c r="AT191"/>
  <c r="AQ191"/>
  <c r="AP191"/>
  <c r="AM191"/>
  <c r="AL191"/>
  <c r="AI191"/>
  <c r="AH191"/>
  <c r="AE191"/>
  <c r="AD191"/>
  <c r="AA191"/>
  <c r="Z191"/>
  <c r="W191"/>
  <c r="V191"/>
  <c r="T191"/>
  <c r="S191"/>
  <c r="R191"/>
  <c r="BG191" s="1"/>
  <c r="BC190"/>
  <c r="BB190"/>
  <c r="AY190"/>
  <c r="AX190"/>
  <c r="AU190"/>
  <c r="AT190"/>
  <c r="AQ190"/>
  <c r="AP190"/>
  <c r="AM190"/>
  <c r="AL190"/>
  <c r="AI190"/>
  <c r="AH190"/>
  <c r="AE190"/>
  <c r="AD190"/>
  <c r="AA190"/>
  <c r="Z190"/>
  <c r="W190"/>
  <c r="V190"/>
  <c r="T190"/>
  <c r="S190"/>
  <c r="R190"/>
  <c r="BG190" s="1"/>
  <c r="BI190" s="1"/>
  <c r="BC189"/>
  <c r="BB189"/>
  <c r="AY189"/>
  <c r="AX189"/>
  <c r="AU189"/>
  <c r="AT189"/>
  <c r="AQ189"/>
  <c r="AP189"/>
  <c r="AM189"/>
  <c r="AL189"/>
  <c r="AI189"/>
  <c r="AH189"/>
  <c r="AE189"/>
  <c r="AD189"/>
  <c r="BN189" s="1"/>
  <c r="AA189"/>
  <c r="Z189"/>
  <c r="W189"/>
  <c r="V189"/>
  <c r="T189"/>
  <c r="S189"/>
  <c r="R189"/>
  <c r="BG189" s="1"/>
  <c r="BH189" s="1"/>
  <c r="BC188"/>
  <c r="BB188"/>
  <c r="AY188"/>
  <c r="AX188"/>
  <c r="AU188"/>
  <c r="AT188"/>
  <c r="AQ188"/>
  <c r="AP188"/>
  <c r="AM188"/>
  <c r="AL188"/>
  <c r="AI188"/>
  <c r="AH188"/>
  <c r="AE188"/>
  <c r="AD188"/>
  <c r="AA188"/>
  <c r="Z188"/>
  <c r="W188"/>
  <c r="V188"/>
  <c r="T188"/>
  <c r="S188"/>
  <c r="R188"/>
  <c r="BG188" s="1"/>
  <c r="BC187"/>
  <c r="BB187"/>
  <c r="AY187"/>
  <c r="AX187"/>
  <c r="AU187"/>
  <c r="AT187"/>
  <c r="AQ187"/>
  <c r="AP187"/>
  <c r="AM187"/>
  <c r="AL187"/>
  <c r="AI187"/>
  <c r="AH187"/>
  <c r="AE187"/>
  <c r="AD187"/>
  <c r="AA187"/>
  <c r="Z187"/>
  <c r="W187"/>
  <c r="V187"/>
  <c r="T187"/>
  <c r="S187"/>
  <c r="R187"/>
  <c r="BG187" s="1"/>
  <c r="BC186"/>
  <c r="BB186"/>
  <c r="AY186"/>
  <c r="AX186"/>
  <c r="AU186"/>
  <c r="AT186"/>
  <c r="AQ186"/>
  <c r="AP186"/>
  <c r="AM186"/>
  <c r="AL186"/>
  <c r="AI186"/>
  <c r="AH186"/>
  <c r="AE186"/>
  <c r="AD186"/>
  <c r="AA186"/>
  <c r="Z186"/>
  <c r="W186"/>
  <c r="V186"/>
  <c r="T186"/>
  <c r="S186"/>
  <c r="R186"/>
  <c r="BG186" s="1"/>
  <c r="BI186" s="1"/>
  <c r="BC185"/>
  <c r="BB185"/>
  <c r="AY185"/>
  <c r="AX185"/>
  <c r="AU185"/>
  <c r="AT185"/>
  <c r="AQ185"/>
  <c r="AP185"/>
  <c r="AM185"/>
  <c r="AL185"/>
  <c r="AI185"/>
  <c r="AH185"/>
  <c r="AE185"/>
  <c r="AD185"/>
  <c r="AA185"/>
  <c r="Z185"/>
  <c r="W185"/>
  <c r="V185"/>
  <c r="T185"/>
  <c r="S185"/>
  <c r="R185"/>
  <c r="BG185" s="1"/>
  <c r="BH185" s="1"/>
  <c r="BC184"/>
  <c r="BB184"/>
  <c r="AY184"/>
  <c r="AX184"/>
  <c r="AU184"/>
  <c r="AT184"/>
  <c r="AQ184"/>
  <c r="AP184"/>
  <c r="AM184"/>
  <c r="AL184"/>
  <c r="AI184"/>
  <c r="AH184"/>
  <c r="AE184"/>
  <c r="AD184"/>
  <c r="AA184"/>
  <c r="Z184"/>
  <c r="W184"/>
  <c r="V184"/>
  <c r="T184"/>
  <c r="S184"/>
  <c r="R184"/>
  <c r="BG184" s="1"/>
  <c r="BC183"/>
  <c r="BB183"/>
  <c r="AY183"/>
  <c r="AX183"/>
  <c r="AU183"/>
  <c r="AT183"/>
  <c r="AQ183"/>
  <c r="AP183"/>
  <c r="AM183"/>
  <c r="AL183"/>
  <c r="AI183"/>
  <c r="AH183"/>
  <c r="AE183"/>
  <c r="AD183"/>
  <c r="AA183"/>
  <c r="Z183"/>
  <c r="W183"/>
  <c r="V183"/>
  <c r="T183"/>
  <c r="S183"/>
  <c r="R183"/>
  <c r="BG183" s="1"/>
  <c r="BC182"/>
  <c r="BB182"/>
  <c r="AY182"/>
  <c r="AX182"/>
  <c r="AU182"/>
  <c r="AT182"/>
  <c r="AQ182"/>
  <c r="AP182"/>
  <c r="AM182"/>
  <c r="AL182"/>
  <c r="AI182"/>
  <c r="AH182"/>
  <c r="AE182"/>
  <c r="AD182"/>
  <c r="AA182"/>
  <c r="Z182"/>
  <c r="W182"/>
  <c r="V182"/>
  <c r="T182"/>
  <c r="S182"/>
  <c r="R182"/>
  <c r="BG182" s="1"/>
  <c r="BI182" s="1"/>
  <c r="BC181"/>
  <c r="BB181"/>
  <c r="AY181"/>
  <c r="AX181"/>
  <c r="AU181"/>
  <c r="AT181"/>
  <c r="AQ181"/>
  <c r="AP181"/>
  <c r="AM181"/>
  <c r="AL181"/>
  <c r="AI181"/>
  <c r="AH181"/>
  <c r="AE181"/>
  <c r="AD181"/>
  <c r="AA181"/>
  <c r="Z181"/>
  <c r="W181"/>
  <c r="V181"/>
  <c r="T181"/>
  <c r="S181"/>
  <c r="R181"/>
  <c r="BG181" s="1"/>
  <c r="BH181" s="1"/>
  <c r="BC180"/>
  <c r="BB180"/>
  <c r="AY180"/>
  <c r="AX180"/>
  <c r="AU180"/>
  <c r="AT180"/>
  <c r="AQ180"/>
  <c r="AP180"/>
  <c r="AM180"/>
  <c r="AL180"/>
  <c r="AI180"/>
  <c r="AH180"/>
  <c r="AE180"/>
  <c r="AD180"/>
  <c r="AA180"/>
  <c r="Z180"/>
  <c r="W180"/>
  <c r="V180"/>
  <c r="T180"/>
  <c r="S180"/>
  <c r="R180"/>
  <c r="BG180" s="1"/>
  <c r="BC179"/>
  <c r="BB179"/>
  <c r="AY179"/>
  <c r="AX179"/>
  <c r="AU179"/>
  <c r="AT179"/>
  <c r="AQ179"/>
  <c r="AP179"/>
  <c r="AM179"/>
  <c r="AL179"/>
  <c r="AI179"/>
  <c r="AH179"/>
  <c r="AE179"/>
  <c r="AD179"/>
  <c r="AA179"/>
  <c r="Z179"/>
  <c r="W179"/>
  <c r="V179"/>
  <c r="T179"/>
  <c r="S179"/>
  <c r="R179"/>
  <c r="BG179" s="1"/>
  <c r="BC178"/>
  <c r="BB178"/>
  <c r="AY178"/>
  <c r="AX178"/>
  <c r="AU178"/>
  <c r="AT178"/>
  <c r="AQ178"/>
  <c r="AP178"/>
  <c r="AM178"/>
  <c r="AL178"/>
  <c r="AI178"/>
  <c r="AH178"/>
  <c r="AE178"/>
  <c r="AD178"/>
  <c r="AA178"/>
  <c r="Z178"/>
  <c r="W178"/>
  <c r="V178"/>
  <c r="T178"/>
  <c r="S178"/>
  <c r="R178"/>
  <c r="BG178" s="1"/>
  <c r="BC177"/>
  <c r="BB177"/>
  <c r="AY177"/>
  <c r="AX177"/>
  <c r="AU177"/>
  <c r="AT177"/>
  <c r="AQ177"/>
  <c r="AP177"/>
  <c r="AM177"/>
  <c r="AL177"/>
  <c r="AI177"/>
  <c r="AH177"/>
  <c r="AE177"/>
  <c r="AD177"/>
  <c r="AA177"/>
  <c r="Z177"/>
  <c r="W177"/>
  <c r="V177"/>
  <c r="T177"/>
  <c r="S177"/>
  <c r="R177"/>
  <c r="BG177" s="1"/>
  <c r="BH177" s="1"/>
  <c r="BC176"/>
  <c r="BB176"/>
  <c r="AY176"/>
  <c r="AX176"/>
  <c r="AU176"/>
  <c r="AT176"/>
  <c r="AQ176"/>
  <c r="AP176"/>
  <c r="AM176"/>
  <c r="AL176"/>
  <c r="AI176"/>
  <c r="AH176"/>
  <c r="AE176"/>
  <c r="AD176"/>
  <c r="AA176"/>
  <c r="Z176"/>
  <c r="W176"/>
  <c r="V176"/>
  <c r="T176"/>
  <c r="S176"/>
  <c r="R176"/>
  <c r="BG176" s="1"/>
  <c r="BH176" s="1"/>
  <c r="BC175"/>
  <c r="BB175"/>
  <c r="AY175"/>
  <c r="AX175"/>
  <c r="AU175"/>
  <c r="AT175"/>
  <c r="AQ175"/>
  <c r="AP175"/>
  <c r="AM175"/>
  <c r="AL175"/>
  <c r="AI175"/>
  <c r="AH175"/>
  <c r="AE175"/>
  <c r="AD175"/>
  <c r="AA175"/>
  <c r="Z175"/>
  <c r="W175"/>
  <c r="V175"/>
  <c r="T175"/>
  <c r="S175"/>
  <c r="R175"/>
  <c r="BG175" s="1"/>
  <c r="BC174"/>
  <c r="BB174"/>
  <c r="AY174"/>
  <c r="AX174"/>
  <c r="AU174"/>
  <c r="AT174"/>
  <c r="AQ174"/>
  <c r="AP174"/>
  <c r="AM174"/>
  <c r="AL174"/>
  <c r="AI174"/>
  <c r="AH174"/>
  <c r="AE174"/>
  <c r="AD174"/>
  <c r="BK174" s="1"/>
  <c r="AA174"/>
  <c r="Z174"/>
  <c r="W174"/>
  <c r="V174"/>
  <c r="T174"/>
  <c r="S174"/>
  <c r="R174"/>
  <c r="BG174" s="1"/>
  <c r="BC173"/>
  <c r="BB173"/>
  <c r="AY173"/>
  <c r="AX173"/>
  <c r="AU173"/>
  <c r="AT173"/>
  <c r="AQ173"/>
  <c r="AP173"/>
  <c r="AM173"/>
  <c r="AL173"/>
  <c r="AI173"/>
  <c r="AH173"/>
  <c r="AE173"/>
  <c r="AD173"/>
  <c r="AA173"/>
  <c r="Z173"/>
  <c r="W173"/>
  <c r="V173"/>
  <c r="T173"/>
  <c r="S173"/>
  <c r="R173"/>
  <c r="BG173" s="1"/>
  <c r="BH173" s="1"/>
  <c r="BC172"/>
  <c r="BB172"/>
  <c r="AY172"/>
  <c r="AX172"/>
  <c r="AU172"/>
  <c r="AT172"/>
  <c r="AQ172"/>
  <c r="AP172"/>
  <c r="AM172"/>
  <c r="AL172"/>
  <c r="AI172"/>
  <c r="AH172"/>
  <c r="AE172"/>
  <c r="AD172"/>
  <c r="U172" s="1"/>
  <c r="AA172"/>
  <c r="Z172"/>
  <c r="W172"/>
  <c r="V172"/>
  <c r="T172"/>
  <c r="S172"/>
  <c r="R172"/>
  <c r="BG172" s="1"/>
  <c r="BH172" s="1"/>
  <c r="BC171"/>
  <c r="BB171"/>
  <c r="AY171"/>
  <c r="AX171"/>
  <c r="AU171"/>
  <c r="AT171"/>
  <c r="AQ171"/>
  <c r="AP171"/>
  <c r="AM171"/>
  <c r="AL171"/>
  <c r="AI171"/>
  <c r="AH171"/>
  <c r="AE171"/>
  <c r="AD171"/>
  <c r="BK171" s="1"/>
  <c r="BL171" s="1"/>
  <c r="AA171"/>
  <c r="Z171"/>
  <c r="W171"/>
  <c r="V171"/>
  <c r="T171"/>
  <c r="S171"/>
  <c r="R171"/>
  <c r="BG171" s="1"/>
  <c r="BC170"/>
  <c r="BB170"/>
  <c r="AY170"/>
  <c r="AX170"/>
  <c r="AU170"/>
  <c r="AT170"/>
  <c r="AQ170"/>
  <c r="AP170"/>
  <c r="AM170"/>
  <c r="AL170"/>
  <c r="AI170"/>
  <c r="AH170"/>
  <c r="AE170"/>
  <c r="AD170"/>
  <c r="AA170"/>
  <c r="Z170"/>
  <c r="W170"/>
  <c r="V170"/>
  <c r="T170"/>
  <c r="S170"/>
  <c r="R170"/>
  <c r="BG170" s="1"/>
  <c r="BC169"/>
  <c r="BB169"/>
  <c r="AY169"/>
  <c r="AX169"/>
  <c r="AU169"/>
  <c r="AT169"/>
  <c r="AQ169"/>
  <c r="AP169"/>
  <c r="AM169"/>
  <c r="AL169"/>
  <c r="AI169"/>
  <c r="AH169"/>
  <c r="AE169"/>
  <c r="AD169"/>
  <c r="BK169" s="1"/>
  <c r="AA169"/>
  <c r="Z169"/>
  <c r="W169"/>
  <c r="V169"/>
  <c r="T169"/>
  <c r="S169"/>
  <c r="R169"/>
  <c r="BG169" s="1"/>
  <c r="BC168"/>
  <c r="BB168"/>
  <c r="AY168"/>
  <c r="AX168"/>
  <c r="AU168"/>
  <c r="AT168"/>
  <c r="AQ168"/>
  <c r="AP168"/>
  <c r="AM168"/>
  <c r="AL168"/>
  <c r="AI168"/>
  <c r="AH168"/>
  <c r="AE168"/>
  <c r="AD168"/>
  <c r="AA168"/>
  <c r="Z168"/>
  <c r="W168"/>
  <c r="V168"/>
  <c r="T168"/>
  <c r="S168"/>
  <c r="R168"/>
  <c r="BG168" s="1"/>
  <c r="BC167"/>
  <c r="BB167"/>
  <c r="AY167"/>
  <c r="AX167"/>
  <c r="AU167"/>
  <c r="AT167"/>
  <c r="AQ167"/>
  <c r="AP167"/>
  <c r="AM167"/>
  <c r="AL167"/>
  <c r="AI167"/>
  <c r="AH167"/>
  <c r="AE167"/>
  <c r="AD167"/>
  <c r="BK167" s="1"/>
  <c r="BM167" s="1"/>
  <c r="AA167"/>
  <c r="Z167"/>
  <c r="W167"/>
  <c r="V167"/>
  <c r="T167"/>
  <c r="S167"/>
  <c r="R167"/>
  <c r="BG167" s="1"/>
  <c r="BH167" s="1"/>
  <c r="BC166"/>
  <c r="BB166"/>
  <c r="AY166"/>
  <c r="AX166"/>
  <c r="AU166"/>
  <c r="AT166"/>
  <c r="AQ166"/>
  <c r="AP166"/>
  <c r="AM166"/>
  <c r="AL166"/>
  <c r="AI166"/>
  <c r="AH166"/>
  <c r="AE166"/>
  <c r="AD166"/>
  <c r="AA166"/>
  <c r="Z166"/>
  <c r="W166"/>
  <c r="V166"/>
  <c r="T166"/>
  <c r="S166"/>
  <c r="R166"/>
  <c r="BG166" s="1"/>
  <c r="BC165"/>
  <c r="BB165"/>
  <c r="AY165"/>
  <c r="AX165"/>
  <c r="AU165"/>
  <c r="AT165"/>
  <c r="AQ165"/>
  <c r="AP165"/>
  <c r="AM165"/>
  <c r="AL165"/>
  <c r="AI165"/>
  <c r="AH165"/>
  <c r="AE165"/>
  <c r="AD165"/>
  <c r="BK165" s="1"/>
  <c r="AA165"/>
  <c r="Z165"/>
  <c r="W165"/>
  <c r="V165"/>
  <c r="T165"/>
  <c r="S165"/>
  <c r="R165"/>
  <c r="BG165" s="1"/>
  <c r="BC164"/>
  <c r="BB164"/>
  <c r="AY164"/>
  <c r="AX164"/>
  <c r="AU164"/>
  <c r="AT164"/>
  <c r="AQ164"/>
  <c r="AP164"/>
  <c r="AM164"/>
  <c r="AL164"/>
  <c r="AI164"/>
  <c r="AH164"/>
  <c r="AE164"/>
  <c r="AD164"/>
  <c r="BN164" s="1"/>
  <c r="AA164"/>
  <c r="Z164"/>
  <c r="W164"/>
  <c r="V164"/>
  <c r="T164"/>
  <c r="S164"/>
  <c r="R164"/>
  <c r="BG164" s="1"/>
  <c r="BH164" s="1"/>
  <c r="BC163"/>
  <c r="BB163"/>
  <c r="AY163"/>
  <c r="AX163"/>
  <c r="AU163"/>
  <c r="AT163"/>
  <c r="AQ163"/>
  <c r="AP163"/>
  <c r="AM163"/>
  <c r="AL163"/>
  <c r="AI163"/>
  <c r="AH163"/>
  <c r="AE163"/>
  <c r="AD163"/>
  <c r="BK163" s="1"/>
  <c r="AA163"/>
  <c r="Z163"/>
  <c r="W163"/>
  <c r="V163"/>
  <c r="T163"/>
  <c r="S163"/>
  <c r="R163"/>
  <c r="BG163" s="1"/>
  <c r="BH163" s="1"/>
  <c r="BC162"/>
  <c r="BB162"/>
  <c r="AY162"/>
  <c r="AX162"/>
  <c r="AU162"/>
  <c r="AT162"/>
  <c r="AQ162"/>
  <c r="AP162"/>
  <c r="AM162"/>
  <c r="AL162"/>
  <c r="AI162"/>
  <c r="AH162"/>
  <c r="AE162"/>
  <c r="AD162"/>
  <c r="AA162"/>
  <c r="Z162"/>
  <c r="W162"/>
  <c r="V162"/>
  <c r="T162"/>
  <c r="S162"/>
  <c r="R162"/>
  <c r="BG162" s="1"/>
  <c r="BC161"/>
  <c r="BB161"/>
  <c r="AY161"/>
  <c r="AX161"/>
  <c r="AU161"/>
  <c r="AT161"/>
  <c r="AW161" s="1"/>
  <c r="AQ161"/>
  <c r="AP161"/>
  <c r="AM161"/>
  <c r="AL161"/>
  <c r="AO161" s="1"/>
  <c r="AI161"/>
  <c r="AH161"/>
  <c r="AE161"/>
  <c r="AD161"/>
  <c r="AA161"/>
  <c r="Z161"/>
  <c r="W161"/>
  <c r="V161"/>
  <c r="T161"/>
  <c r="S161"/>
  <c r="R161"/>
  <c r="BG161" s="1"/>
  <c r="BH161" s="1"/>
  <c r="BC160"/>
  <c r="BB160"/>
  <c r="AY160"/>
  <c r="AX160"/>
  <c r="AU160"/>
  <c r="AT160"/>
  <c r="AQ160"/>
  <c r="AP160"/>
  <c r="AM160"/>
  <c r="AL160"/>
  <c r="AI160"/>
  <c r="AH160"/>
  <c r="AE160"/>
  <c r="AD160"/>
  <c r="BK160" s="1"/>
  <c r="AA160"/>
  <c r="Z160"/>
  <c r="W160"/>
  <c r="V160"/>
  <c r="T160"/>
  <c r="S160"/>
  <c r="R160"/>
  <c r="BG160" s="1"/>
  <c r="BC159"/>
  <c r="BB159"/>
  <c r="AY159"/>
  <c r="AX159"/>
  <c r="AU159"/>
  <c r="AT159"/>
  <c r="AQ159"/>
  <c r="AP159"/>
  <c r="AM159"/>
  <c r="AL159"/>
  <c r="AI159"/>
  <c r="AH159"/>
  <c r="AE159"/>
  <c r="AD159"/>
  <c r="AA159"/>
  <c r="Z159"/>
  <c r="W159"/>
  <c r="V159"/>
  <c r="T159"/>
  <c r="S159"/>
  <c r="R159"/>
  <c r="BG159" s="1"/>
  <c r="BH159" s="1"/>
  <c r="BC158"/>
  <c r="BB158"/>
  <c r="AY158"/>
  <c r="AX158"/>
  <c r="AU158"/>
  <c r="AT158"/>
  <c r="AQ158"/>
  <c r="AP158"/>
  <c r="AM158"/>
  <c r="AL158"/>
  <c r="AI158"/>
  <c r="AH158"/>
  <c r="AE158"/>
  <c r="AD158"/>
  <c r="AA158"/>
  <c r="Z158"/>
  <c r="W158"/>
  <c r="V158"/>
  <c r="T158"/>
  <c r="S158"/>
  <c r="R158"/>
  <c r="BG158" s="1"/>
  <c r="BC157"/>
  <c r="BB157"/>
  <c r="AY157"/>
  <c r="AX157"/>
  <c r="AU157"/>
  <c r="AT157"/>
  <c r="AQ157"/>
  <c r="AP157"/>
  <c r="AM157"/>
  <c r="AL157"/>
  <c r="AI157"/>
  <c r="AH157"/>
  <c r="AE157"/>
  <c r="AD157"/>
  <c r="AA157"/>
  <c r="Z157"/>
  <c r="W157"/>
  <c r="V157"/>
  <c r="T157"/>
  <c r="S157"/>
  <c r="R157"/>
  <c r="BG157" s="1"/>
  <c r="BC156"/>
  <c r="BB156"/>
  <c r="AY156"/>
  <c r="AX156"/>
  <c r="AU156"/>
  <c r="AT156"/>
  <c r="AQ156"/>
  <c r="AP156"/>
  <c r="AM156"/>
  <c r="AL156"/>
  <c r="AI156"/>
  <c r="AH156"/>
  <c r="AE156"/>
  <c r="AD156"/>
  <c r="BK156" s="1"/>
  <c r="AA156"/>
  <c r="Z156"/>
  <c r="W156"/>
  <c r="V156"/>
  <c r="T156"/>
  <c r="S156"/>
  <c r="R156"/>
  <c r="BG156" s="1"/>
  <c r="BC155"/>
  <c r="BB155"/>
  <c r="AY155"/>
  <c r="AX155"/>
  <c r="AU155"/>
  <c r="AT155"/>
  <c r="AQ155"/>
  <c r="AP155"/>
  <c r="AM155"/>
  <c r="AL155"/>
  <c r="AI155"/>
  <c r="AH155"/>
  <c r="AE155"/>
  <c r="AD155"/>
  <c r="AA155"/>
  <c r="Z155"/>
  <c r="W155"/>
  <c r="V155"/>
  <c r="T155"/>
  <c r="S155"/>
  <c r="R155"/>
  <c r="BG155" s="1"/>
  <c r="BH155" s="1"/>
  <c r="BC154"/>
  <c r="BB154"/>
  <c r="AY154"/>
  <c r="AX154"/>
  <c r="AU154"/>
  <c r="AT154"/>
  <c r="AQ154"/>
  <c r="AP154"/>
  <c r="AM154"/>
  <c r="AL154"/>
  <c r="AI154"/>
  <c r="AH154"/>
  <c r="AE154"/>
  <c r="AD154"/>
  <c r="AA154"/>
  <c r="Z154"/>
  <c r="W154"/>
  <c r="V154"/>
  <c r="T154"/>
  <c r="S154"/>
  <c r="R154"/>
  <c r="BG154" s="1"/>
  <c r="BC153"/>
  <c r="BB153"/>
  <c r="AY153"/>
  <c r="AX153"/>
  <c r="AU153"/>
  <c r="AT153"/>
  <c r="AQ153"/>
  <c r="AP153"/>
  <c r="AM153"/>
  <c r="AL153"/>
  <c r="AI153"/>
  <c r="AH153"/>
  <c r="AE153"/>
  <c r="AD153"/>
  <c r="U153" s="1"/>
  <c r="AA153"/>
  <c r="Z153"/>
  <c r="W153"/>
  <c r="V153"/>
  <c r="T153"/>
  <c r="S153"/>
  <c r="R153"/>
  <c r="BG153" s="1"/>
  <c r="BH153" s="1"/>
  <c r="BC152"/>
  <c r="BB152"/>
  <c r="AY152"/>
  <c r="AX152"/>
  <c r="AU152"/>
  <c r="AT152"/>
  <c r="AQ152"/>
  <c r="AP152"/>
  <c r="AM152"/>
  <c r="AL152"/>
  <c r="AI152"/>
  <c r="AH152"/>
  <c r="AE152"/>
  <c r="AD152"/>
  <c r="BK152" s="1"/>
  <c r="BL152" s="1"/>
  <c r="AA152"/>
  <c r="Z152"/>
  <c r="W152"/>
  <c r="V152"/>
  <c r="T152"/>
  <c r="S152"/>
  <c r="R152"/>
  <c r="BG152" s="1"/>
  <c r="BC151"/>
  <c r="BB151"/>
  <c r="AY151"/>
  <c r="AX151"/>
  <c r="AU151"/>
  <c r="AT151"/>
  <c r="AQ151"/>
  <c r="AP151"/>
  <c r="AM151"/>
  <c r="AL151"/>
  <c r="AI151"/>
  <c r="AH151"/>
  <c r="AE151"/>
  <c r="AD151"/>
  <c r="AA151"/>
  <c r="Z151"/>
  <c r="W151"/>
  <c r="V151"/>
  <c r="T151"/>
  <c r="S151"/>
  <c r="R151"/>
  <c r="BG151" s="1"/>
  <c r="BH151" s="1"/>
  <c r="BC150"/>
  <c r="BB150"/>
  <c r="AY150"/>
  <c r="AX150"/>
  <c r="AU150"/>
  <c r="AT150"/>
  <c r="AQ150"/>
  <c r="AP150"/>
  <c r="AM150"/>
  <c r="AL150"/>
  <c r="AI150"/>
  <c r="AH150"/>
  <c r="AE150"/>
  <c r="AD150"/>
  <c r="AA150"/>
  <c r="Z150"/>
  <c r="W150"/>
  <c r="V150"/>
  <c r="T150"/>
  <c r="S150"/>
  <c r="R150"/>
  <c r="BG150" s="1"/>
  <c r="BC149"/>
  <c r="BB149"/>
  <c r="AY149"/>
  <c r="AX149"/>
  <c r="AU149"/>
  <c r="AT149"/>
  <c r="AQ149"/>
  <c r="AP149"/>
  <c r="AM149"/>
  <c r="AL149"/>
  <c r="AI149"/>
  <c r="AH149"/>
  <c r="AE149"/>
  <c r="AD149"/>
  <c r="AA149"/>
  <c r="Z149"/>
  <c r="W149"/>
  <c r="V149"/>
  <c r="T149"/>
  <c r="S149"/>
  <c r="R149"/>
  <c r="BG149" s="1"/>
  <c r="BI149" s="1"/>
  <c r="BC148"/>
  <c r="BB148"/>
  <c r="AY148"/>
  <c r="AX148"/>
  <c r="AU148"/>
  <c r="AT148"/>
  <c r="AQ148"/>
  <c r="AP148"/>
  <c r="AM148"/>
  <c r="AL148"/>
  <c r="AI148"/>
  <c r="AH148"/>
  <c r="AE148"/>
  <c r="AD148"/>
  <c r="BK148" s="1"/>
  <c r="AA148"/>
  <c r="Z148"/>
  <c r="W148"/>
  <c r="V148"/>
  <c r="T148"/>
  <c r="S148"/>
  <c r="R148"/>
  <c r="BG148" s="1"/>
  <c r="BC147"/>
  <c r="BB147"/>
  <c r="AY147"/>
  <c r="AX147"/>
  <c r="AU147"/>
  <c r="AT147"/>
  <c r="AQ147"/>
  <c r="AP147"/>
  <c r="AM147"/>
  <c r="AL147"/>
  <c r="AI147"/>
  <c r="AH147"/>
  <c r="AE147"/>
  <c r="AD147"/>
  <c r="AA147"/>
  <c r="Z147"/>
  <c r="W147"/>
  <c r="V147"/>
  <c r="T147"/>
  <c r="S147"/>
  <c r="R147"/>
  <c r="BG147" s="1"/>
  <c r="BH147" s="1"/>
  <c r="BC146"/>
  <c r="BB146"/>
  <c r="AY146"/>
  <c r="AX146"/>
  <c r="AU146"/>
  <c r="AT146"/>
  <c r="AQ146"/>
  <c r="AP146"/>
  <c r="AM146"/>
  <c r="AL146"/>
  <c r="AI146"/>
  <c r="AH146"/>
  <c r="AE146"/>
  <c r="AD146"/>
  <c r="AA146"/>
  <c r="Z146"/>
  <c r="W146"/>
  <c r="V146"/>
  <c r="T146"/>
  <c r="S146"/>
  <c r="R146"/>
  <c r="BG146" s="1"/>
  <c r="BC145"/>
  <c r="BB145"/>
  <c r="AY145"/>
  <c r="AX145"/>
  <c r="AU145"/>
  <c r="AT145"/>
  <c r="AQ145"/>
  <c r="AP145"/>
  <c r="AM145"/>
  <c r="AL145"/>
  <c r="AI145"/>
  <c r="AH145"/>
  <c r="AE145"/>
  <c r="AD145"/>
  <c r="AA145"/>
  <c r="Z145"/>
  <c r="W145"/>
  <c r="V145"/>
  <c r="T145"/>
  <c r="S145"/>
  <c r="R145"/>
  <c r="BG145" s="1"/>
  <c r="BH145" s="1"/>
  <c r="BC144"/>
  <c r="BB144"/>
  <c r="AY144"/>
  <c r="AX144"/>
  <c r="AU144"/>
  <c r="AT144"/>
  <c r="AQ144"/>
  <c r="AP144"/>
  <c r="AM144"/>
  <c r="AL144"/>
  <c r="AI144"/>
  <c r="AH144"/>
  <c r="AE144"/>
  <c r="AD144"/>
  <c r="BK144" s="1"/>
  <c r="AA144"/>
  <c r="Z144"/>
  <c r="W144"/>
  <c r="V144"/>
  <c r="T144"/>
  <c r="S144"/>
  <c r="R144"/>
  <c r="BG144" s="1"/>
  <c r="BH144" s="1"/>
  <c r="BC143"/>
  <c r="BB143"/>
  <c r="AY143"/>
  <c r="AX143"/>
  <c r="AU143"/>
  <c r="AT143"/>
  <c r="AQ143"/>
  <c r="AP143"/>
  <c r="AM143"/>
  <c r="AL143"/>
  <c r="AI143"/>
  <c r="AH143"/>
  <c r="AE143"/>
  <c r="AD143"/>
  <c r="AA143"/>
  <c r="Z143"/>
  <c r="W143"/>
  <c r="V143"/>
  <c r="T143"/>
  <c r="S143"/>
  <c r="R143"/>
  <c r="BG143" s="1"/>
  <c r="BH143" s="1"/>
  <c r="BC142"/>
  <c r="BB142"/>
  <c r="AY142"/>
  <c r="AX142"/>
  <c r="AU142"/>
  <c r="AT142"/>
  <c r="AQ142"/>
  <c r="AP142"/>
  <c r="AM142"/>
  <c r="AL142"/>
  <c r="AI142"/>
  <c r="AH142"/>
  <c r="AE142"/>
  <c r="AD142"/>
  <c r="AA142"/>
  <c r="Z142"/>
  <c r="W142"/>
  <c r="V142"/>
  <c r="T142"/>
  <c r="S142"/>
  <c r="R142"/>
  <c r="BG142" s="1"/>
  <c r="BC141"/>
  <c r="BB141"/>
  <c r="AY141"/>
  <c r="AX141"/>
  <c r="AU141"/>
  <c r="AT141"/>
  <c r="AQ141"/>
  <c r="AP141"/>
  <c r="AM141"/>
  <c r="AL141"/>
  <c r="AI141"/>
  <c r="AH141"/>
  <c r="AE141"/>
  <c r="AD141"/>
  <c r="AA141"/>
  <c r="Z141"/>
  <c r="W141"/>
  <c r="V141"/>
  <c r="T141"/>
  <c r="S141"/>
  <c r="R141"/>
  <c r="BG141" s="1"/>
  <c r="BI141" s="1"/>
  <c r="BC140"/>
  <c r="BB140"/>
  <c r="AY140"/>
  <c r="AX140"/>
  <c r="AU140"/>
  <c r="AT140"/>
  <c r="AQ140"/>
  <c r="AP140"/>
  <c r="AM140"/>
  <c r="AL140"/>
  <c r="AI140"/>
  <c r="AH140"/>
  <c r="AE140"/>
  <c r="AD140"/>
  <c r="BK140" s="1"/>
  <c r="AA140"/>
  <c r="Z140"/>
  <c r="W140"/>
  <c r="V140"/>
  <c r="T140"/>
  <c r="S140"/>
  <c r="R140"/>
  <c r="BG140" s="1"/>
  <c r="BC139"/>
  <c r="BB139"/>
  <c r="AY139"/>
  <c r="AX139"/>
  <c r="AU139"/>
  <c r="AT139"/>
  <c r="AQ139"/>
  <c r="AP139"/>
  <c r="AM139"/>
  <c r="AL139"/>
  <c r="AI139"/>
  <c r="AH139"/>
  <c r="AE139"/>
  <c r="AD139"/>
  <c r="AA139"/>
  <c r="Z139"/>
  <c r="W139"/>
  <c r="V139"/>
  <c r="T139"/>
  <c r="S139"/>
  <c r="R139"/>
  <c r="BG139" s="1"/>
  <c r="BH139" s="1"/>
  <c r="BC138"/>
  <c r="BB138"/>
  <c r="AY138"/>
  <c r="AX138"/>
  <c r="AU138"/>
  <c r="AT138"/>
  <c r="AQ138"/>
  <c r="AP138"/>
  <c r="AM138"/>
  <c r="AL138"/>
  <c r="AI138"/>
  <c r="AH138"/>
  <c r="AE138"/>
  <c r="AD138"/>
  <c r="AA138"/>
  <c r="Z138"/>
  <c r="W138"/>
  <c r="V138"/>
  <c r="T138"/>
  <c r="S138"/>
  <c r="R138"/>
  <c r="BG138" s="1"/>
  <c r="BC137"/>
  <c r="BB137"/>
  <c r="AY137"/>
  <c r="AX137"/>
  <c r="AU137"/>
  <c r="AT137"/>
  <c r="AQ137"/>
  <c r="AP137"/>
  <c r="AM137"/>
  <c r="AL137"/>
  <c r="AI137"/>
  <c r="AH137"/>
  <c r="AE137"/>
  <c r="AD137"/>
  <c r="AA137"/>
  <c r="Z137"/>
  <c r="W137"/>
  <c r="V137"/>
  <c r="T137"/>
  <c r="S137"/>
  <c r="R137"/>
  <c r="BG137" s="1"/>
  <c r="BC136"/>
  <c r="BB136"/>
  <c r="AY136"/>
  <c r="AX136"/>
  <c r="AU136"/>
  <c r="AT136"/>
  <c r="AQ136"/>
  <c r="AP136"/>
  <c r="AM136"/>
  <c r="AL136"/>
  <c r="AI136"/>
  <c r="AH136"/>
  <c r="AE136"/>
  <c r="AD136"/>
  <c r="BK136" s="1"/>
  <c r="AA136"/>
  <c r="Z136"/>
  <c r="W136"/>
  <c r="V136"/>
  <c r="T136"/>
  <c r="S136"/>
  <c r="R136"/>
  <c r="BG136" s="1"/>
  <c r="BC135"/>
  <c r="BB135"/>
  <c r="AY135"/>
  <c r="AX135"/>
  <c r="AU135"/>
  <c r="AT135"/>
  <c r="AQ135"/>
  <c r="AP135"/>
  <c r="AM135"/>
  <c r="AL135"/>
  <c r="AI135"/>
  <c r="AH135"/>
  <c r="AE135"/>
  <c r="AD135"/>
  <c r="AA135"/>
  <c r="Z135"/>
  <c r="W135"/>
  <c r="V135"/>
  <c r="T135"/>
  <c r="S135"/>
  <c r="R135"/>
  <c r="BG135" s="1"/>
  <c r="BH135" s="1"/>
  <c r="BC134"/>
  <c r="BB134"/>
  <c r="AY134"/>
  <c r="AX134"/>
  <c r="AU134"/>
  <c r="AT134"/>
  <c r="AQ134"/>
  <c r="AP134"/>
  <c r="AM134"/>
  <c r="AL134"/>
  <c r="AI134"/>
  <c r="AH134"/>
  <c r="AE134"/>
  <c r="AD134"/>
  <c r="AA134"/>
  <c r="Z134"/>
  <c r="W134"/>
  <c r="V134"/>
  <c r="T134"/>
  <c r="S134"/>
  <c r="R134"/>
  <c r="BG134" s="1"/>
  <c r="BC133"/>
  <c r="BB133"/>
  <c r="AY133"/>
  <c r="AX133"/>
  <c r="AU133"/>
  <c r="AT133"/>
  <c r="AQ133"/>
  <c r="AP133"/>
  <c r="AM133"/>
  <c r="AL133"/>
  <c r="AI133"/>
  <c r="AH133"/>
  <c r="AE133"/>
  <c r="AD133"/>
  <c r="AA133"/>
  <c r="Z133"/>
  <c r="W133"/>
  <c r="V133"/>
  <c r="T133"/>
  <c r="S133"/>
  <c r="R133"/>
  <c r="BG133" s="1"/>
  <c r="BC132"/>
  <c r="BB132"/>
  <c r="AY132"/>
  <c r="AX132"/>
  <c r="AU132"/>
  <c r="AT132"/>
  <c r="AQ132"/>
  <c r="AP132"/>
  <c r="AM132"/>
  <c r="AL132"/>
  <c r="AI132"/>
  <c r="AH132"/>
  <c r="AE132"/>
  <c r="AD132"/>
  <c r="BK132" s="1"/>
  <c r="AA132"/>
  <c r="Z132"/>
  <c r="W132"/>
  <c r="V132"/>
  <c r="T132"/>
  <c r="S132"/>
  <c r="R132"/>
  <c r="BG132" s="1"/>
  <c r="BC131"/>
  <c r="BB131"/>
  <c r="AY131"/>
  <c r="AX131"/>
  <c r="AU131"/>
  <c r="AT131"/>
  <c r="AQ131"/>
  <c r="AP131"/>
  <c r="AM131"/>
  <c r="AL131"/>
  <c r="AI131"/>
  <c r="AH131"/>
  <c r="AE131"/>
  <c r="AD131"/>
  <c r="AA131"/>
  <c r="Z131"/>
  <c r="W131"/>
  <c r="V131"/>
  <c r="T131"/>
  <c r="S131"/>
  <c r="R131"/>
  <c r="BG131" s="1"/>
  <c r="BH131" s="1"/>
  <c r="BC130"/>
  <c r="BB130"/>
  <c r="AY130"/>
  <c r="AX130"/>
  <c r="AU130"/>
  <c r="AT130"/>
  <c r="AQ130"/>
  <c r="AP130"/>
  <c r="AM130"/>
  <c r="AL130"/>
  <c r="AI130"/>
  <c r="AH130"/>
  <c r="AE130"/>
  <c r="AD130"/>
  <c r="AA130"/>
  <c r="Z130"/>
  <c r="W130"/>
  <c r="V130"/>
  <c r="T130"/>
  <c r="S130"/>
  <c r="R130"/>
  <c r="BG130" s="1"/>
  <c r="BC129"/>
  <c r="BB129"/>
  <c r="AY129"/>
  <c r="AX129"/>
  <c r="AU129"/>
  <c r="AT129"/>
  <c r="AQ129"/>
  <c r="AP129"/>
  <c r="AM129"/>
  <c r="AL129"/>
  <c r="AI129"/>
  <c r="AH129"/>
  <c r="AE129"/>
  <c r="AD129"/>
  <c r="AA129"/>
  <c r="Z129"/>
  <c r="W129"/>
  <c r="V129"/>
  <c r="T129"/>
  <c r="S129"/>
  <c r="R129"/>
  <c r="BG129" s="1"/>
  <c r="BC128"/>
  <c r="BB128"/>
  <c r="AY128"/>
  <c r="AX128"/>
  <c r="AU128"/>
  <c r="AT128"/>
  <c r="AQ128"/>
  <c r="AP128"/>
  <c r="AM128"/>
  <c r="AL128"/>
  <c r="AI128"/>
  <c r="AH128"/>
  <c r="AE128"/>
  <c r="AD128"/>
  <c r="BK128" s="1"/>
  <c r="AA128"/>
  <c r="Z128"/>
  <c r="W128"/>
  <c r="V128"/>
  <c r="T128"/>
  <c r="S128"/>
  <c r="R128"/>
  <c r="BG128" s="1"/>
  <c r="BC127"/>
  <c r="BB127"/>
  <c r="AY127"/>
  <c r="AX127"/>
  <c r="AU127"/>
  <c r="AT127"/>
  <c r="AQ127"/>
  <c r="AP127"/>
  <c r="AM127"/>
  <c r="AL127"/>
  <c r="AI127"/>
  <c r="AH127"/>
  <c r="AE127"/>
  <c r="AD127"/>
  <c r="AA127"/>
  <c r="Z127"/>
  <c r="W127"/>
  <c r="V127"/>
  <c r="T127"/>
  <c r="S127"/>
  <c r="R127"/>
  <c r="BG127" s="1"/>
  <c r="BH127" s="1"/>
  <c r="BC126"/>
  <c r="BB126"/>
  <c r="AY126"/>
  <c r="AX126"/>
  <c r="AU126"/>
  <c r="AT126"/>
  <c r="AQ126"/>
  <c r="AP126"/>
  <c r="AM126"/>
  <c r="AL126"/>
  <c r="AI126"/>
  <c r="AH126"/>
  <c r="AE126"/>
  <c r="AD126"/>
  <c r="AA126"/>
  <c r="Z126"/>
  <c r="W126"/>
  <c r="V126"/>
  <c r="T126"/>
  <c r="S126"/>
  <c r="R126"/>
  <c r="BG126" s="1"/>
  <c r="BC125"/>
  <c r="BB125"/>
  <c r="AY125"/>
  <c r="AX125"/>
  <c r="AU125"/>
  <c r="AT125"/>
  <c r="AQ125"/>
  <c r="AP125"/>
  <c r="AM125"/>
  <c r="AL125"/>
  <c r="AI125"/>
  <c r="AH125"/>
  <c r="AE125"/>
  <c r="AD125"/>
  <c r="BK125" s="1"/>
  <c r="AA125"/>
  <c r="Z125"/>
  <c r="W125"/>
  <c r="V125"/>
  <c r="T125"/>
  <c r="S125"/>
  <c r="R125"/>
  <c r="BG125" s="1"/>
  <c r="BH125" s="1"/>
  <c r="BC124"/>
  <c r="BB124"/>
  <c r="AY124"/>
  <c r="AX124"/>
  <c r="AU124"/>
  <c r="AT124"/>
  <c r="AQ124"/>
  <c r="AP124"/>
  <c r="AM124"/>
  <c r="AL124"/>
  <c r="AI124"/>
  <c r="AH124"/>
  <c r="AE124"/>
  <c r="AD124"/>
  <c r="BK124" s="1"/>
  <c r="BL124" s="1"/>
  <c r="AA124"/>
  <c r="Z124"/>
  <c r="W124"/>
  <c r="V124"/>
  <c r="T124"/>
  <c r="S124"/>
  <c r="R124"/>
  <c r="BG124" s="1"/>
  <c r="BC123"/>
  <c r="BB123"/>
  <c r="AY123"/>
  <c r="AX123"/>
  <c r="AU123"/>
  <c r="AT123"/>
  <c r="AQ123"/>
  <c r="AP123"/>
  <c r="AM123"/>
  <c r="AL123"/>
  <c r="AI123"/>
  <c r="AH123"/>
  <c r="AE123"/>
  <c r="AD123"/>
  <c r="AA123"/>
  <c r="Z123"/>
  <c r="W123"/>
  <c r="V123"/>
  <c r="T123"/>
  <c r="S123"/>
  <c r="R123"/>
  <c r="BG123" s="1"/>
  <c r="BC122"/>
  <c r="BB122"/>
  <c r="AY122"/>
  <c r="AX122"/>
  <c r="AU122"/>
  <c r="AT122"/>
  <c r="AQ122"/>
  <c r="AP122"/>
  <c r="AM122"/>
  <c r="AL122"/>
  <c r="AI122"/>
  <c r="AH122"/>
  <c r="AE122"/>
  <c r="AD122"/>
  <c r="AA122"/>
  <c r="Z122"/>
  <c r="W122"/>
  <c r="V122"/>
  <c r="T122"/>
  <c r="S122"/>
  <c r="R122"/>
  <c r="BG122" s="1"/>
  <c r="BH122" s="1"/>
  <c r="BC121"/>
  <c r="BB121"/>
  <c r="AY121"/>
  <c r="AX121"/>
  <c r="AU121"/>
  <c r="AT121"/>
  <c r="AQ121"/>
  <c r="AP121"/>
  <c r="AM121"/>
  <c r="AL121"/>
  <c r="AI121"/>
  <c r="AH121"/>
  <c r="AE121"/>
  <c r="AD121"/>
  <c r="U121" s="1"/>
  <c r="AA121"/>
  <c r="Z121"/>
  <c r="W121"/>
  <c r="V121"/>
  <c r="T121"/>
  <c r="S121"/>
  <c r="R121"/>
  <c r="BG121" s="1"/>
  <c r="BH121" s="1"/>
  <c r="BC120"/>
  <c r="BB120"/>
  <c r="AY120"/>
  <c r="AX120"/>
  <c r="AU120"/>
  <c r="AT120"/>
  <c r="AQ120"/>
  <c r="AP120"/>
  <c r="AM120"/>
  <c r="AL120"/>
  <c r="AI120"/>
  <c r="AH120"/>
  <c r="AE120"/>
  <c r="AD120"/>
  <c r="AA120"/>
  <c r="Z120"/>
  <c r="W120"/>
  <c r="V120"/>
  <c r="T120"/>
  <c r="S120"/>
  <c r="R120"/>
  <c r="BG120" s="1"/>
  <c r="BC119"/>
  <c r="BB119"/>
  <c r="AY119"/>
  <c r="AX119"/>
  <c r="AU119"/>
  <c r="AT119"/>
  <c r="AQ119"/>
  <c r="AP119"/>
  <c r="AM119"/>
  <c r="AL119"/>
  <c r="AI119"/>
  <c r="AH119"/>
  <c r="AE119"/>
  <c r="AD119"/>
  <c r="AA119"/>
  <c r="Z119"/>
  <c r="W119"/>
  <c r="V119"/>
  <c r="T119"/>
  <c r="S119"/>
  <c r="R119"/>
  <c r="BG119" s="1"/>
  <c r="BC118"/>
  <c r="BB118"/>
  <c r="AY118"/>
  <c r="AX118"/>
  <c r="AU118"/>
  <c r="AT118"/>
  <c r="AQ118"/>
  <c r="AP118"/>
  <c r="AM118"/>
  <c r="AL118"/>
  <c r="AI118"/>
  <c r="AH118"/>
  <c r="AE118"/>
  <c r="AD118"/>
  <c r="AA118"/>
  <c r="Z118"/>
  <c r="W118"/>
  <c r="V118"/>
  <c r="T118"/>
  <c r="S118"/>
  <c r="R118"/>
  <c r="BG118" s="1"/>
  <c r="BC117"/>
  <c r="BB117"/>
  <c r="AY117"/>
  <c r="AX117"/>
  <c r="AU117"/>
  <c r="AT117"/>
  <c r="AQ117"/>
  <c r="AP117"/>
  <c r="AM117"/>
  <c r="AL117"/>
  <c r="AI117"/>
  <c r="AH117"/>
  <c r="AE117"/>
  <c r="AD117"/>
  <c r="BK117" s="1"/>
  <c r="AA117"/>
  <c r="Z117"/>
  <c r="W117"/>
  <c r="V117"/>
  <c r="T117"/>
  <c r="S117"/>
  <c r="R117"/>
  <c r="BG117" s="1"/>
  <c r="BI117" s="1"/>
  <c r="BC116"/>
  <c r="BB116"/>
  <c r="AY116"/>
  <c r="AX116"/>
  <c r="AU116"/>
  <c r="AT116"/>
  <c r="AQ116"/>
  <c r="AP116"/>
  <c r="AM116"/>
  <c r="AL116"/>
  <c r="AI116"/>
  <c r="AH116"/>
  <c r="AE116"/>
  <c r="AD116"/>
  <c r="BK116" s="1"/>
  <c r="AA116"/>
  <c r="Z116"/>
  <c r="W116"/>
  <c r="V116"/>
  <c r="T116"/>
  <c r="S116"/>
  <c r="R116"/>
  <c r="BG116" s="1"/>
  <c r="BH116" s="1"/>
  <c r="BC115"/>
  <c r="BB115"/>
  <c r="AY115"/>
  <c r="AX115"/>
  <c r="AU115"/>
  <c r="AT115"/>
  <c r="AQ115"/>
  <c r="AP115"/>
  <c r="AM115"/>
  <c r="AL115"/>
  <c r="AI115"/>
  <c r="AH115"/>
  <c r="AE115"/>
  <c r="AD115"/>
  <c r="AA115"/>
  <c r="Z115"/>
  <c r="W115"/>
  <c r="V115"/>
  <c r="T115"/>
  <c r="S115"/>
  <c r="R115"/>
  <c r="BG115" s="1"/>
  <c r="BC114"/>
  <c r="BB114"/>
  <c r="AY114"/>
  <c r="AX114"/>
  <c r="AU114"/>
  <c r="AT114"/>
  <c r="AQ114"/>
  <c r="AP114"/>
  <c r="AM114"/>
  <c r="AL114"/>
  <c r="AI114"/>
  <c r="AH114"/>
  <c r="AE114"/>
  <c r="AD114"/>
  <c r="BK114" s="1"/>
  <c r="AA114"/>
  <c r="Z114"/>
  <c r="W114"/>
  <c r="V114"/>
  <c r="T114"/>
  <c r="S114"/>
  <c r="R114"/>
  <c r="BG114" s="1"/>
  <c r="BH114" s="1"/>
  <c r="BC113"/>
  <c r="BB113"/>
  <c r="AY113"/>
  <c r="AX113"/>
  <c r="AU113"/>
  <c r="AT113"/>
  <c r="AQ113"/>
  <c r="AP113"/>
  <c r="AM113"/>
  <c r="AL113"/>
  <c r="AI113"/>
  <c r="AH113"/>
  <c r="AE113"/>
  <c r="AD113"/>
  <c r="AA113"/>
  <c r="Z113"/>
  <c r="W113"/>
  <c r="V113"/>
  <c r="T113"/>
  <c r="S113"/>
  <c r="R113"/>
  <c r="BG113" s="1"/>
  <c r="BI113" s="1"/>
  <c r="BC112"/>
  <c r="BB112"/>
  <c r="AY112"/>
  <c r="AX112"/>
  <c r="AU112"/>
  <c r="AT112"/>
  <c r="AQ112"/>
  <c r="AP112"/>
  <c r="AM112"/>
  <c r="AL112"/>
  <c r="AI112"/>
  <c r="AH112"/>
  <c r="AE112"/>
  <c r="AD112"/>
  <c r="AA112"/>
  <c r="Z112"/>
  <c r="W112"/>
  <c r="V112"/>
  <c r="T112"/>
  <c r="S112"/>
  <c r="R112"/>
  <c r="BG112" s="1"/>
  <c r="BC111"/>
  <c r="BB111"/>
  <c r="AY111"/>
  <c r="AX111"/>
  <c r="AU111"/>
  <c r="AT111"/>
  <c r="AQ111"/>
  <c r="AP111"/>
  <c r="AM111"/>
  <c r="AL111"/>
  <c r="AI111"/>
  <c r="AH111"/>
  <c r="AE111"/>
  <c r="AD111"/>
  <c r="AA111"/>
  <c r="Z111"/>
  <c r="W111"/>
  <c r="V111"/>
  <c r="T111"/>
  <c r="S111"/>
  <c r="R111"/>
  <c r="BG111" s="1"/>
  <c r="BC110"/>
  <c r="BB110"/>
  <c r="AY110"/>
  <c r="AX110"/>
  <c r="AU110"/>
  <c r="AT110"/>
  <c r="AQ110"/>
  <c r="AP110"/>
  <c r="AM110"/>
  <c r="AL110"/>
  <c r="AI110"/>
  <c r="AH110"/>
  <c r="AE110"/>
  <c r="AD110"/>
  <c r="BK110" s="1"/>
  <c r="AA110"/>
  <c r="Z110"/>
  <c r="W110"/>
  <c r="V110"/>
  <c r="T110"/>
  <c r="S110"/>
  <c r="R110"/>
  <c r="BG110" s="1"/>
  <c r="BH110" s="1"/>
  <c r="BC109"/>
  <c r="BB109"/>
  <c r="AY109"/>
  <c r="AX109"/>
  <c r="AU109"/>
  <c r="AT109"/>
  <c r="AW109" s="1"/>
  <c r="AQ109"/>
  <c r="AP109"/>
  <c r="AM109"/>
  <c r="AL109"/>
  <c r="AI109"/>
  <c r="AH109"/>
  <c r="AE109"/>
  <c r="AD109"/>
  <c r="AF109" s="1"/>
  <c r="AA109"/>
  <c r="Z109"/>
  <c r="W109"/>
  <c r="V109"/>
  <c r="X109" s="1"/>
  <c r="T109"/>
  <c r="S109"/>
  <c r="R109"/>
  <c r="BG109" s="1"/>
  <c r="BI109" s="1"/>
  <c r="BC108"/>
  <c r="BB108"/>
  <c r="AY108"/>
  <c r="AX108"/>
  <c r="AU108"/>
  <c r="AT108"/>
  <c r="AQ108"/>
  <c r="AP108"/>
  <c r="AM108"/>
  <c r="AL108"/>
  <c r="AI108"/>
  <c r="AH108"/>
  <c r="AE108"/>
  <c r="AD108"/>
  <c r="BK108" s="1"/>
  <c r="AA108"/>
  <c r="Z108"/>
  <c r="W108"/>
  <c r="V108"/>
  <c r="T108"/>
  <c r="S108"/>
  <c r="R108"/>
  <c r="BG108" s="1"/>
  <c r="BC107"/>
  <c r="BB107"/>
  <c r="AY107"/>
  <c r="AX107"/>
  <c r="AZ107" s="1"/>
  <c r="AU107"/>
  <c r="AT107"/>
  <c r="AQ107"/>
  <c r="AP107"/>
  <c r="AR107" s="1"/>
  <c r="AM107"/>
  <c r="AL107"/>
  <c r="AI107"/>
  <c r="AH107"/>
  <c r="AJ107" s="1"/>
  <c r="AE107"/>
  <c r="AD107"/>
  <c r="AA107"/>
  <c r="Z107"/>
  <c r="AB107" s="1"/>
  <c r="W107"/>
  <c r="V107"/>
  <c r="T107"/>
  <c r="S107"/>
  <c r="R107"/>
  <c r="BG107" s="1"/>
  <c r="BI107" s="1"/>
  <c r="BC106"/>
  <c r="BB106"/>
  <c r="AY106"/>
  <c r="AX106"/>
  <c r="AU106"/>
  <c r="AT106"/>
  <c r="AQ106"/>
  <c r="AP106"/>
  <c r="AM106"/>
  <c r="AL106"/>
  <c r="AI106"/>
  <c r="AH106"/>
  <c r="AE106"/>
  <c r="AD106"/>
  <c r="BK106" s="1"/>
  <c r="BM106" s="1"/>
  <c r="AA106"/>
  <c r="Z106"/>
  <c r="W106"/>
  <c r="V106"/>
  <c r="T106"/>
  <c r="S106"/>
  <c r="R106"/>
  <c r="BG106" s="1"/>
  <c r="BH106" s="1"/>
  <c r="BC105"/>
  <c r="BB105"/>
  <c r="AY105"/>
  <c r="AX105"/>
  <c r="AU105"/>
  <c r="AT105"/>
  <c r="AQ105"/>
  <c r="AP105"/>
  <c r="AM105"/>
  <c r="AL105"/>
  <c r="AI105"/>
  <c r="AH105"/>
  <c r="AE105"/>
  <c r="AD105"/>
  <c r="AA105"/>
  <c r="Z105"/>
  <c r="W105"/>
  <c r="V105"/>
  <c r="T105"/>
  <c r="S105"/>
  <c r="R105"/>
  <c r="BG105" s="1"/>
  <c r="BI105" s="1"/>
  <c r="BC104"/>
  <c r="BB104"/>
  <c r="AY104"/>
  <c r="AX104"/>
  <c r="AU104"/>
  <c r="AT104"/>
  <c r="AQ104"/>
  <c r="AP104"/>
  <c r="AM104"/>
  <c r="AL104"/>
  <c r="AI104"/>
  <c r="AH104"/>
  <c r="AE104"/>
  <c r="AD104"/>
  <c r="BK104" s="1"/>
  <c r="AA104"/>
  <c r="Z104"/>
  <c r="W104"/>
  <c r="V104"/>
  <c r="T104"/>
  <c r="S104"/>
  <c r="R104"/>
  <c r="BG104" s="1"/>
  <c r="BC103"/>
  <c r="BB103"/>
  <c r="AY103"/>
  <c r="AX103"/>
  <c r="AU103"/>
  <c r="AT103"/>
  <c r="AQ103"/>
  <c r="AP103"/>
  <c r="AM103"/>
  <c r="AL103"/>
  <c r="AI103"/>
  <c r="AH103"/>
  <c r="AE103"/>
  <c r="AD103"/>
  <c r="AA103"/>
  <c r="Z103"/>
  <c r="W103"/>
  <c r="V103"/>
  <c r="T103"/>
  <c r="S103"/>
  <c r="R103"/>
  <c r="BG103" s="1"/>
  <c r="BC102"/>
  <c r="BB102"/>
  <c r="AY102"/>
  <c r="AX102"/>
  <c r="AU102"/>
  <c r="AT102"/>
  <c r="AQ102"/>
  <c r="AP102"/>
  <c r="AM102"/>
  <c r="AL102"/>
  <c r="AI102"/>
  <c r="AH102"/>
  <c r="AE102"/>
  <c r="AD102"/>
  <c r="BK102" s="1"/>
  <c r="AA102"/>
  <c r="Z102"/>
  <c r="W102"/>
  <c r="V102"/>
  <c r="T102"/>
  <c r="S102"/>
  <c r="R102"/>
  <c r="BG102" s="1"/>
  <c r="BI102" s="1"/>
  <c r="BC101"/>
  <c r="BB101"/>
  <c r="AY101"/>
  <c r="AX101"/>
  <c r="AU101"/>
  <c r="AT101"/>
  <c r="AQ101"/>
  <c r="AP101"/>
  <c r="AM101"/>
  <c r="AL101"/>
  <c r="AI101"/>
  <c r="AH101"/>
  <c r="AE101"/>
  <c r="AD101"/>
  <c r="AA101"/>
  <c r="Z101"/>
  <c r="W101"/>
  <c r="V101"/>
  <c r="T101"/>
  <c r="S101"/>
  <c r="R101"/>
  <c r="BG101" s="1"/>
  <c r="BC100"/>
  <c r="BB100"/>
  <c r="AY100"/>
  <c r="AX100"/>
  <c r="AU100"/>
  <c r="AT100"/>
  <c r="AQ100"/>
  <c r="AP100"/>
  <c r="AM100"/>
  <c r="AL100"/>
  <c r="AI100"/>
  <c r="AH100"/>
  <c r="AE100"/>
  <c r="AD100"/>
  <c r="BK100" s="1"/>
  <c r="AA100"/>
  <c r="Z100"/>
  <c r="W100"/>
  <c r="V100"/>
  <c r="T100"/>
  <c r="S100"/>
  <c r="R100"/>
  <c r="BG100" s="1"/>
  <c r="BH100" s="1"/>
  <c r="BC99"/>
  <c r="BB99"/>
  <c r="AY99"/>
  <c r="AX99"/>
  <c r="AU99"/>
  <c r="AT99"/>
  <c r="AQ99"/>
  <c r="AP99"/>
  <c r="AM99"/>
  <c r="AL99"/>
  <c r="AI99"/>
  <c r="AH99"/>
  <c r="AE99"/>
  <c r="AD99"/>
  <c r="AA99"/>
  <c r="Z99"/>
  <c r="W99"/>
  <c r="V99"/>
  <c r="T99"/>
  <c r="S99"/>
  <c r="R99"/>
  <c r="BG99" s="1"/>
  <c r="BH99" s="1"/>
  <c r="BC98"/>
  <c r="BB98"/>
  <c r="AY98"/>
  <c r="AX98"/>
  <c r="AU98"/>
  <c r="AT98"/>
  <c r="AQ98"/>
  <c r="AP98"/>
  <c r="AM98"/>
  <c r="AL98"/>
  <c r="AI98"/>
  <c r="AH98"/>
  <c r="AE98"/>
  <c r="AD98"/>
  <c r="AA98"/>
  <c r="Z98"/>
  <c r="W98"/>
  <c r="V98"/>
  <c r="T98"/>
  <c r="S98"/>
  <c r="R98"/>
  <c r="BG98" s="1"/>
  <c r="BC97"/>
  <c r="BB97"/>
  <c r="BD97" s="1"/>
  <c r="AY97"/>
  <c r="AX97"/>
  <c r="AU97"/>
  <c r="AT97"/>
  <c r="AV97" s="1"/>
  <c r="AQ97"/>
  <c r="AP97"/>
  <c r="AM97"/>
  <c r="AL97"/>
  <c r="AI97"/>
  <c r="AH97"/>
  <c r="AE97"/>
  <c r="AD97"/>
  <c r="AF97" s="1"/>
  <c r="AA97"/>
  <c r="Z97"/>
  <c r="W97"/>
  <c r="V97"/>
  <c r="T97"/>
  <c r="S97"/>
  <c r="R97"/>
  <c r="BG97" s="1"/>
  <c r="BC96"/>
  <c r="BB96"/>
  <c r="AY96"/>
  <c r="AX96"/>
  <c r="AU96"/>
  <c r="AT96"/>
  <c r="AQ96"/>
  <c r="AP96"/>
  <c r="AM96"/>
  <c r="AL96"/>
  <c r="AI96"/>
  <c r="AH96"/>
  <c r="AE96"/>
  <c r="AD96"/>
  <c r="BK96" s="1"/>
  <c r="AA96"/>
  <c r="Z96"/>
  <c r="W96"/>
  <c r="V96"/>
  <c r="T96"/>
  <c r="S96"/>
  <c r="R96"/>
  <c r="BG96" s="1"/>
  <c r="BI96" s="1"/>
  <c r="BC95"/>
  <c r="BB95"/>
  <c r="AY95"/>
  <c r="AX95"/>
  <c r="AU95"/>
  <c r="AT95"/>
  <c r="AQ95"/>
  <c r="AP95"/>
  <c r="AM95"/>
  <c r="AL95"/>
  <c r="AI95"/>
  <c r="AH95"/>
  <c r="AE95"/>
  <c r="AD95"/>
  <c r="AA95"/>
  <c r="Z95"/>
  <c r="W95"/>
  <c r="V95"/>
  <c r="T95"/>
  <c r="S95"/>
  <c r="R95"/>
  <c r="BG95" s="1"/>
  <c r="BC94"/>
  <c r="BB94"/>
  <c r="AY94"/>
  <c r="AX94"/>
  <c r="AU94"/>
  <c r="AT94"/>
  <c r="AQ94"/>
  <c r="AP94"/>
  <c r="AM94"/>
  <c r="AL94"/>
  <c r="AI94"/>
  <c r="AH94"/>
  <c r="AE94"/>
  <c r="AD94"/>
  <c r="AA94"/>
  <c r="Z94"/>
  <c r="W94"/>
  <c r="V94"/>
  <c r="T94"/>
  <c r="S94"/>
  <c r="R94"/>
  <c r="BG94" s="1"/>
  <c r="BI94" s="1"/>
  <c r="BC93"/>
  <c r="BB93"/>
  <c r="AY93"/>
  <c r="AX93"/>
  <c r="AU93"/>
  <c r="AT93"/>
  <c r="AW93" s="1"/>
  <c r="AQ93"/>
  <c r="AP93"/>
  <c r="AM93"/>
  <c r="AL93"/>
  <c r="AI93"/>
  <c r="AH93"/>
  <c r="AE93"/>
  <c r="AD93"/>
  <c r="AF93" s="1"/>
  <c r="AA93"/>
  <c r="Z93"/>
  <c r="W93"/>
  <c r="V93"/>
  <c r="T93"/>
  <c r="S93"/>
  <c r="R93"/>
  <c r="BG93" s="1"/>
  <c r="BC92"/>
  <c r="BB92"/>
  <c r="AY92"/>
  <c r="AX92"/>
  <c r="AU92"/>
  <c r="AT92"/>
  <c r="AQ92"/>
  <c r="AP92"/>
  <c r="AM92"/>
  <c r="AL92"/>
  <c r="AI92"/>
  <c r="AH92"/>
  <c r="AE92"/>
  <c r="AD92"/>
  <c r="AA92"/>
  <c r="Z92"/>
  <c r="W92"/>
  <c r="V92"/>
  <c r="T92"/>
  <c r="S92"/>
  <c r="R92"/>
  <c r="BG92" s="1"/>
  <c r="BI92" s="1"/>
  <c r="BC91"/>
  <c r="BB91"/>
  <c r="AY91"/>
  <c r="AX91"/>
  <c r="AZ91" s="1"/>
  <c r="AU91"/>
  <c r="AT91"/>
  <c r="AQ91"/>
  <c r="AP91"/>
  <c r="AR91" s="1"/>
  <c r="AM91"/>
  <c r="AL91"/>
  <c r="AI91"/>
  <c r="AH91"/>
  <c r="AJ91" s="1"/>
  <c r="AE91"/>
  <c r="AD91"/>
  <c r="AA91"/>
  <c r="Z91"/>
  <c r="AB91" s="1"/>
  <c r="W91"/>
  <c r="V91"/>
  <c r="T91"/>
  <c r="S91"/>
  <c r="R91"/>
  <c r="BG91" s="1"/>
  <c r="BC90"/>
  <c r="BB90"/>
  <c r="AY90"/>
  <c r="AX90"/>
  <c r="AU90"/>
  <c r="AT90"/>
  <c r="AQ90"/>
  <c r="AP90"/>
  <c r="AM90"/>
  <c r="AL90"/>
  <c r="AI90"/>
  <c r="AH90"/>
  <c r="AE90"/>
  <c r="AD90"/>
  <c r="AA90"/>
  <c r="Z90"/>
  <c r="W90"/>
  <c r="V90"/>
  <c r="T90"/>
  <c r="S90"/>
  <c r="R90"/>
  <c r="BG90" s="1"/>
  <c r="BI90" s="1"/>
  <c r="BC89"/>
  <c r="BB89"/>
  <c r="BD89" s="1"/>
  <c r="AY89"/>
  <c r="AX89"/>
  <c r="AU89"/>
  <c r="AT89"/>
  <c r="AW89" s="1"/>
  <c r="AQ89"/>
  <c r="AP89"/>
  <c r="AM89"/>
  <c r="AL89"/>
  <c r="AN89" s="1"/>
  <c r="AI89"/>
  <c r="AH89"/>
  <c r="AE89"/>
  <c r="AD89"/>
  <c r="AA89"/>
  <c r="Z89"/>
  <c r="W89"/>
  <c r="V89"/>
  <c r="X89" s="1"/>
  <c r="T89"/>
  <c r="S89"/>
  <c r="R89"/>
  <c r="BG89" s="1"/>
  <c r="BI89" s="1"/>
  <c r="BC88"/>
  <c r="BB88"/>
  <c r="AY88"/>
  <c r="AX88"/>
  <c r="AU88"/>
  <c r="AT88"/>
  <c r="AQ88"/>
  <c r="AP88"/>
  <c r="AM88"/>
  <c r="AL88"/>
  <c r="AI88"/>
  <c r="AH88"/>
  <c r="AE88"/>
  <c r="AD88"/>
  <c r="AA88"/>
  <c r="Z88"/>
  <c r="W88"/>
  <c r="V88"/>
  <c r="T88"/>
  <c r="S88"/>
  <c r="R88"/>
  <c r="BG88" s="1"/>
  <c r="BI88" s="1"/>
  <c r="BC87"/>
  <c r="BB87"/>
  <c r="AY87"/>
  <c r="AX87"/>
  <c r="AU87"/>
  <c r="AT87"/>
  <c r="AQ87"/>
  <c r="AP87"/>
  <c r="AM87"/>
  <c r="AL87"/>
  <c r="AI87"/>
  <c r="AH87"/>
  <c r="AE87"/>
  <c r="AD87"/>
  <c r="AA87"/>
  <c r="Z87"/>
  <c r="W87"/>
  <c r="V87"/>
  <c r="T87"/>
  <c r="S87"/>
  <c r="R87"/>
  <c r="BG87" s="1"/>
  <c r="BC86"/>
  <c r="BB86"/>
  <c r="AY86"/>
  <c r="AX86"/>
  <c r="AU86"/>
  <c r="AT86"/>
  <c r="AQ86"/>
  <c r="AP86"/>
  <c r="AM86"/>
  <c r="AL86"/>
  <c r="AI86"/>
  <c r="AH86"/>
  <c r="AE86"/>
  <c r="AD86"/>
  <c r="AA86"/>
  <c r="Z86"/>
  <c r="W86"/>
  <c r="V86"/>
  <c r="T86"/>
  <c r="S86"/>
  <c r="R86"/>
  <c r="BG86" s="1"/>
  <c r="BI86" s="1"/>
  <c r="BC85"/>
  <c r="BB85"/>
  <c r="BE85" s="1"/>
  <c r="AY85"/>
  <c r="AX85"/>
  <c r="AU85"/>
  <c r="AT85"/>
  <c r="AW85" s="1"/>
  <c r="AQ85"/>
  <c r="AP85"/>
  <c r="AM85"/>
  <c r="AL85"/>
  <c r="AO85" s="1"/>
  <c r="AI85"/>
  <c r="AH85"/>
  <c r="AE85"/>
  <c r="AD85"/>
  <c r="BN85" s="1"/>
  <c r="AA85"/>
  <c r="Z85"/>
  <c r="W85"/>
  <c r="V85"/>
  <c r="Y85" s="1"/>
  <c r="T85"/>
  <c r="S85"/>
  <c r="R85"/>
  <c r="BG85" s="1"/>
  <c r="BC84"/>
  <c r="BB84"/>
  <c r="AY84"/>
  <c r="AX84"/>
  <c r="AU84"/>
  <c r="AT84"/>
  <c r="AQ84"/>
  <c r="AP84"/>
  <c r="AM84"/>
  <c r="AL84"/>
  <c r="AI84"/>
  <c r="AH84"/>
  <c r="AE84"/>
  <c r="AD84"/>
  <c r="U84" s="1"/>
  <c r="AA84"/>
  <c r="Z84"/>
  <c r="W84"/>
  <c r="V84"/>
  <c r="T84"/>
  <c r="S84"/>
  <c r="R84"/>
  <c r="BG84" s="1"/>
  <c r="BC83"/>
  <c r="BB83"/>
  <c r="AY83"/>
  <c r="AX83"/>
  <c r="AU83"/>
  <c r="AT83"/>
  <c r="AQ83"/>
  <c r="AP83"/>
  <c r="AM83"/>
  <c r="AL83"/>
  <c r="AI83"/>
  <c r="AH83"/>
  <c r="AE83"/>
  <c r="AD83"/>
  <c r="AA83"/>
  <c r="Z83"/>
  <c r="W83"/>
  <c r="V83"/>
  <c r="T83"/>
  <c r="S83"/>
  <c r="R83"/>
  <c r="BG83" s="1"/>
  <c r="BH83" s="1"/>
  <c r="BC82"/>
  <c r="BB82"/>
  <c r="AY82"/>
  <c r="AX82"/>
  <c r="AU82"/>
  <c r="AT82"/>
  <c r="AQ82"/>
  <c r="AP82"/>
  <c r="AM82"/>
  <c r="AL82"/>
  <c r="AI82"/>
  <c r="AH82"/>
  <c r="AE82"/>
  <c r="AD82"/>
  <c r="AA82"/>
  <c r="Z82"/>
  <c r="W82"/>
  <c r="V82"/>
  <c r="T82"/>
  <c r="S82"/>
  <c r="R82"/>
  <c r="BG82" s="1"/>
  <c r="BI82" s="1"/>
  <c r="BC81"/>
  <c r="BB81"/>
  <c r="AY81"/>
  <c r="AX81"/>
  <c r="AU81"/>
  <c r="AT81"/>
  <c r="AQ81"/>
  <c r="AP81"/>
  <c r="AM81"/>
  <c r="AL81"/>
  <c r="AI81"/>
  <c r="AH81"/>
  <c r="AE81"/>
  <c r="AD81"/>
  <c r="AA81"/>
  <c r="Z81"/>
  <c r="W81"/>
  <c r="V81"/>
  <c r="T81"/>
  <c r="S81"/>
  <c r="R81"/>
  <c r="BG81" s="1"/>
  <c r="BC80"/>
  <c r="BB80"/>
  <c r="AY80"/>
  <c r="AX80"/>
  <c r="AU80"/>
  <c r="AT80"/>
  <c r="AQ80"/>
  <c r="AP80"/>
  <c r="AM80"/>
  <c r="AL80"/>
  <c r="AI80"/>
  <c r="AH80"/>
  <c r="AE80"/>
  <c r="AD80"/>
  <c r="BK80" s="1"/>
  <c r="AA80"/>
  <c r="Z80"/>
  <c r="W80"/>
  <c r="V80"/>
  <c r="T80"/>
  <c r="S80"/>
  <c r="R80"/>
  <c r="BG80" s="1"/>
  <c r="BC79"/>
  <c r="BB79"/>
  <c r="AY79"/>
  <c r="AX79"/>
  <c r="AU79"/>
  <c r="AT79"/>
  <c r="AQ79"/>
  <c r="AP79"/>
  <c r="AM79"/>
  <c r="AL79"/>
  <c r="AI79"/>
  <c r="AH79"/>
  <c r="AE79"/>
  <c r="AD79"/>
  <c r="AA79"/>
  <c r="Z79"/>
  <c r="W79"/>
  <c r="V79"/>
  <c r="T79"/>
  <c r="S79"/>
  <c r="R79"/>
  <c r="BG79" s="1"/>
  <c r="BC78"/>
  <c r="BB78"/>
  <c r="AY78"/>
  <c r="AX78"/>
  <c r="AU78"/>
  <c r="AT78"/>
  <c r="AQ78"/>
  <c r="AP78"/>
  <c r="AM78"/>
  <c r="AL78"/>
  <c r="AI78"/>
  <c r="AH78"/>
  <c r="AE78"/>
  <c r="AD78"/>
  <c r="AA78"/>
  <c r="Z78"/>
  <c r="W78"/>
  <c r="V78"/>
  <c r="T78"/>
  <c r="S78"/>
  <c r="R78"/>
  <c r="BG78" s="1"/>
  <c r="BH78" s="1"/>
  <c r="BC77"/>
  <c r="BB77"/>
  <c r="AY77"/>
  <c r="AX77"/>
  <c r="AU77"/>
  <c r="AT77"/>
  <c r="AQ77"/>
  <c r="AP77"/>
  <c r="AM77"/>
  <c r="AL77"/>
  <c r="AI77"/>
  <c r="AH77"/>
  <c r="AE77"/>
  <c r="AD77"/>
  <c r="AA77"/>
  <c r="Z77"/>
  <c r="W77"/>
  <c r="V77"/>
  <c r="T77"/>
  <c r="S77"/>
  <c r="R77"/>
  <c r="BG77" s="1"/>
  <c r="BI77" s="1"/>
  <c r="BC76"/>
  <c r="BB76"/>
  <c r="AY76"/>
  <c r="AX76"/>
  <c r="AU76"/>
  <c r="AT76"/>
  <c r="AQ76"/>
  <c r="AP76"/>
  <c r="AM76"/>
  <c r="AL76"/>
  <c r="AI76"/>
  <c r="AH76"/>
  <c r="AE76"/>
  <c r="AD76"/>
  <c r="BK76" s="1"/>
  <c r="AA76"/>
  <c r="Z76"/>
  <c r="W76"/>
  <c r="V76"/>
  <c r="T76"/>
  <c r="S76"/>
  <c r="R76"/>
  <c r="BG76" s="1"/>
  <c r="BC75"/>
  <c r="BB75"/>
  <c r="AY75"/>
  <c r="AX75"/>
  <c r="AU75"/>
  <c r="AT75"/>
  <c r="AQ75"/>
  <c r="AP75"/>
  <c r="AM75"/>
  <c r="AL75"/>
  <c r="AI75"/>
  <c r="AH75"/>
  <c r="AE75"/>
  <c r="AD75"/>
  <c r="AA75"/>
  <c r="Z75"/>
  <c r="W75"/>
  <c r="V75"/>
  <c r="T75"/>
  <c r="S75"/>
  <c r="R75"/>
  <c r="BG75" s="1"/>
  <c r="BC74"/>
  <c r="BB74"/>
  <c r="AY74"/>
  <c r="AX74"/>
  <c r="AU74"/>
  <c r="AT74"/>
  <c r="AQ74"/>
  <c r="AP74"/>
  <c r="AM74"/>
  <c r="AL74"/>
  <c r="AI74"/>
  <c r="AH74"/>
  <c r="AE74"/>
  <c r="AD74"/>
  <c r="AA74"/>
  <c r="Z74"/>
  <c r="W74"/>
  <c r="V74"/>
  <c r="T74"/>
  <c r="S74"/>
  <c r="R74"/>
  <c r="BG74" s="1"/>
  <c r="BH74" s="1"/>
  <c r="BC73"/>
  <c r="BB73"/>
  <c r="AY73"/>
  <c r="AX73"/>
  <c r="AU73"/>
  <c r="AT73"/>
  <c r="AQ73"/>
  <c r="AP73"/>
  <c r="AM73"/>
  <c r="AL73"/>
  <c r="AI73"/>
  <c r="AH73"/>
  <c r="AE73"/>
  <c r="AD73"/>
  <c r="BK73" s="1"/>
  <c r="AA73"/>
  <c r="Z73"/>
  <c r="W73"/>
  <c r="V73"/>
  <c r="T73"/>
  <c r="S73"/>
  <c r="R73"/>
  <c r="BG73" s="1"/>
  <c r="BC72"/>
  <c r="BB72"/>
  <c r="AY72"/>
  <c r="AX72"/>
  <c r="AU72"/>
  <c r="AT72"/>
  <c r="AQ72"/>
  <c r="AP72"/>
  <c r="AM72"/>
  <c r="AL72"/>
  <c r="AI72"/>
  <c r="AH72"/>
  <c r="AE72"/>
  <c r="AD72"/>
  <c r="BK72" s="1"/>
  <c r="AA72"/>
  <c r="Z72"/>
  <c r="W72"/>
  <c r="V72"/>
  <c r="T72"/>
  <c r="S72"/>
  <c r="R72"/>
  <c r="BG72" s="1"/>
  <c r="BH72" s="1"/>
  <c r="BC71"/>
  <c r="BB71"/>
  <c r="AY71"/>
  <c r="AX71"/>
  <c r="AU71"/>
  <c r="AT71"/>
  <c r="AQ71"/>
  <c r="AP71"/>
  <c r="AM71"/>
  <c r="AL71"/>
  <c r="AI71"/>
  <c r="AH71"/>
  <c r="AE71"/>
  <c r="AD71"/>
  <c r="AA71"/>
  <c r="Z71"/>
  <c r="W71"/>
  <c r="V71"/>
  <c r="T71"/>
  <c r="S71"/>
  <c r="R71"/>
  <c r="BG71" s="1"/>
  <c r="BC70"/>
  <c r="BB70"/>
  <c r="AY70"/>
  <c r="AX70"/>
  <c r="AU70"/>
  <c r="AT70"/>
  <c r="AQ70"/>
  <c r="AP70"/>
  <c r="AM70"/>
  <c r="AL70"/>
  <c r="AI70"/>
  <c r="AH70"/>
  <c r="AE70"/>
  <c r="AD70"/>
  <c r="BK70" s="1"/>
  <c r="AA70"/>
  <c r="Z70"/>
  <c r="W70"/>
  <c r="V70"/>
  <c r="T70"/>
  <c r="S70"/>
  <c r="R70"/>
  <c r="BG70" s="1"/>
  <c r="BI70" s="1"/>
  <c r="BC69"/>
  <c r="BB69"/>
  <c r="AY69"/>
  <c r="AX69"/>
  <c r="AU69"/>
  <c r="AT69"/>
  <c r="AQ69"/>
  <c r="AP69"/>
  <c r="AM69"/>
  <c r="AL69"/>
  <c r="AI69"/>
  <c r="AH69"/>
  <c r="AE69"/>
  <c r="AD69"/>
  <c r="AA69"/>
  <c r="Z69"/>
  <c r="W69"/>
  <c r="V69"/>
  <c r="T69"/>
  <c r="S69"/>
  <c r="R69"/>
  <c r="BG69" s="1"/>
  <c r="BH69" s="1"/>
  <c r="BC68"/>
  <c r="BB68"/>
  <c r="AY68"/>
  <c r="AX68"/>
  <c r="AU68"/>
  <c r="AT68"/>
  <c r="AQ68"/>
  <c r="AP68"/>
  <c r="AM68"/>
  <c r="AL68"/>
  <c r="AI68"/>
  <c r="AH68"/>
  <c r="AE68"/>
  <c r="AD68"/>
  <c r="AA68"/>
  <c r="Z68"/>
  <c r="W68"/>
  <c r="V68"/>
  <c r="T68"/>
  <c r="S68"/>
  <c r="R68"/>
  <c r="BG68" s="1"/>
  <c r="BH68" s="1"/>
  <c r="BC67"/>
  <c r="BB67"/>
  <c r="AY67"/>
  <c r="AX67"/>
  <c r="AU67"/>
  <c r="AT67"/>
  <c r="AQ67"/>
  <c r="AP67"/>
  <c r="AM67"/>
  <c r="AL67"/>
  <c r="AI67"/>
  <c r="AH67"/>
  <c r="AE67"/>
  <c r="AD67"/>
  <c r="AA67"/>
  <c r="Z67"/>
  <c r="W67"/>
  <c r="V67"/>
  <c r="T67"/>
  <c r="S67"/>
  <c r="R67"/>
  <c r="BG67" s="1"/>
  <c r="BC66"/>
  <c r="BB66"/>
  <c r="AY66"/>
  <c r="AX66"/>
  <c r="AU66"/>
  <c r="AT66"/>
  <c r="AQ66"/>
  <c r="AP66"/>
  <c r="AM66"/>
  <c r="AL66"/>
  <c r="AI66"/>
  <c r="AH66"/>
  <c r="AE66"/>
  <c r="AD66"/>
  <c r="AA66"/>
  <c r="Z66"/>
  <c r="W66"/>
  <c r="V66"/>
  <c r="T66"/>
  <c r="S66"/>
  <c r="R66"/>
  <c r="BG66" s="1"/>
  <c r="BI66" s="1"/>
  <c r="BC65"/>
  <c r="BB65"/>
  <c r="AY65"/>
  <c r="AX65"/>
  <c r="AU65"/>
  <c r="AT65"/>
  <c r="AQ65"/>
  <c r="AP65"/>
  <c r="AM65"/>
  <c r="AL65"/>
  <c r="AI65"/>
  <c r="AH65"/>
  <c r="AE65"/>
  <c r="AD65"/>
  <c r="AA65"/>
  <c r="Z65"/>
  <c r="W65"/>
  <c r="V65"/>
  <c r="T65"/>
  <c r="S65"/>
  <c r="R65"/>
  <c r="BG65" s="1"/>
  <c r="BH65" s="1"/>
  <c r="BC64"/>
  <c r="BB64"/>
  <c r="AY64"/>
  <c r="AX64"/>
  <c r="AU64"/>
  <c r="AT64"/>
  <c r="AQ64"/>
  <c r="AP64"/>
  <c r="AM64"/>
  <c r="AL64"/>
  <c r="AI64"/>
  <c r="AH64"/>
  <c r="AE64"/>
  <c r="AD64"/>
  <c r="U64" s="1"/>
  <c r="AA64"/>
  <c r="Z64"/>
  <c r="W64"/>
  <c r="V64"/>
  <c r="T64"/>
  <c r="S64"/>
  <c r="R64"/>
  <c r="BG64" s="1"/>
  <c r="BH64" s="1"/>
  <c r="BC63"/>
  <c r="BB63"/>
  <c r="AY63"/>
  <c r="AX63"/>
  <c r="AU63"/>
  <c r="AT63"/>
  <c r="AQ63"/>
  <c r="AP63"/>
  <c r="AM63"/>
  <c r="AL63"/>
  <c r="AI63"/>
  <c r="AH63"/>
  <c r="AE63"/>
  <c r="AD63"/>
  <c r="AA63"/>
  <c r="Z63"/>
  <c r="W63"/>
  <c r="V63"/>
  <c r="T63"/>
  <c r="S63"/>
  <c r="R63"/>
  <c r="BG63" s="1"/>
  <c r="BC62"/>
  <c r="BB62"/>
  <c r="AY62"/>
  <c r="AX62"/>
  <c r="AU62"/>
  <c r="AT62"/>
  <c r="AQ62"/>
  <c r="AP62"/>
  <c r="AM62"/>
  <c r="AL62"/>
  <c r="AI62"/>
  <c r="AH62"/>
  <c r="AE62"/>
  <c r="AD62"/>
  <c r="AA62"/>
  <c r="Z62"/>
  <c r="W62"/>
  <c r="V62"/>
  <c r="T62"/>
  <c r="S62"/>
  <c r="R62"/>
  <c r="BG62" s="1"/>
  <c r="BI62" s="1"/>
  <c r="BC61"/>
  <c r="BB61"/>
  <c r="BE61" s="1"/>
  <c r="AY61"/>
  <c r="AX61"/>
  <c r="AU61"/>
  <c r="AT61"/>
  <c r="AW61" s="1"/>
  <c r="AQ61"/>
  <c r="AP61"/>
  <c r="AM61"/>
  <c r="AL61"/>
  <c r="AO61" s="1"/>
  <c r="AI61"/>
  <c r="AH61"/>
  <c r="AE61"/>
  <c r="AD61"/>
  <c r="AF61" s="1"/>
  <c r="AA61"/>
  <c r="Z61"/>
  <c r="W61"/>
  <c r="V61"/>
  <c r="Y61" s="1"/>
  <c r="T61"/>
  <c r="S61"/>
  <c r="R61"/>
  <c r="BG61" s="1"/>
  <c r="BH61" s="1"/>
  <c r="BC60"/>
  <c r="BB60"/>
  <c r="AY60"/>
  <c r="AX60"/>
  <c r="AU60"/>
  <c r="AT60"/>
  <c r="AQ60"/>
  <c r="AP60"/>
  <c r="AM60"/>
  <c r="AL60"/>
  <c r="AI60"/>
  <c r="AH60"/>
  <c r="AE60"/>
  <c r="AD60"/>
  <c r="AA60"/>
  <c r="Z60"/>
  <c r="W60"/>
  <c r="V60"/>
  <c r="T60"/>
  <c r="S60"/>
  <c r="R60"/>
  <c r="BG60" s="1"/>
  <c r="BH60" s="1"/>
  <c r="BC59"/>
  <c r="BB59"/>
  <c r="AY59"/>
  <c r="AX59"/>
  <c r="AZ59" s="1"/>
  <c r="AU59"/>
  <c r="AT59"/>
  <c r="AQ59"/>
  <c r="AP59"/>
  <c r="AR59" s="1"/>
  <c r="AM59"/>
  <c r="AL59"/>
  <c r="AI59"/>
  <c r="AH59"/>
  <c r="AJ59" s="1"/>
  <c r="AE59"/>
  <c r="AD59"/>
  <c r="AA59"/>
  <c r="Z59"/>
  <c r="AB59" s="1"/>
  <c r="W59"/>
  <c r="V59"/>
  <c r="T59"/>
  <c r="S59"/>
  <c r="R59"/>
  <c r="BG59" s="1"/>
  <c r="BH59" s="1"/>
  <c r="BC58"/>
  <c r="BB58"/>
  <c r="AY58"/>
  <c r="AX58"/>
  <c r="AU58"/>
  <c r="AT58"/>
  <c r="AQ58"/>
  <c r="AP58"/>
  <c r="AM58"/>
  <c r="AL58"/>
  <c r="AI58"/>
  <c r="AH58"/>
  <c r="AE58"/>
  <c r="AD58"/>
  <c r="AA58"/>
  <c r="Z58"/>
  <c r="W58"/>
  <c r="V58"/>
  <c r="T58"/>
  <c r="S58"/>
  <c r="R58"/>
  <c r="BG58" s="1"/>
  <c r="BI58" s="1"/>
  <c r="BC57"/>
  <c r="BB57"/>
  <c r="AY57"/>
  <c r="AX57"/>
  <c r="AU57"/>
  <c r="AT57"/>
  <c r="AQ57"/>
  <c r="AP57"/>
  <c r="AM57"/>
  <c r="AL57"/>
  <c r="AI57"/>
  <c r="AH57"/>
  <c r="AE57"/>
  <c r="AD57"/>
  <c r="AA57"/>
  <c r="Z57"/>
  <c r="W57"/>
  <c r="V57"/>
  <c r="T57"/>
  <c r="S57"/>
  <c r="R57"/>
  <c r="BG57" s="1"/>
  <c r="BI57" s="1"/>
  <c r="BC56"/>
  <c r="BB56"/>
  <c r="AY56"/>
  <c r="AX56"/>
  <c r="AU56"/>
  <c r="AT56"/>
  <c r="AQ56"/>
  <c r="AP56"/>
  <c r="AM56"/>
  <c r="AL56"/>
  <c r="AI56"/>
  <c r="AH56"/>
  <c r="AE56"/>
  <c r="AD56"/>
  <c r="AA56"/>
  <c r="Z56"/>
  <c r="W56"/>
  <c r="V56"/>
  <c r="T56"/>
  <c r="S56"/>
  <c r="R56"/>
  <c r="BG56" s="1"/>
  <c r="BC55"/>
  <c r="BB55"/>
  <c r="AY55"/>
  <c r="AX55"/>
  <c r="AU55"/>
  <c r="AT55"/>
  <c r="AQ55"/>
  <c r="AP55"/>
  <c r="AM55"/>
  <c r="AL55"/>
  <c r="AI55"/>
  <c r="AH55"/>
  <c r="AE55"/>
  <c r="AD55"/>
  <c r="AA55"/>
  <c r="Z55"/>
  <c r="W55"/>
  <c r="V55"/>
  <c r="T55"/>
  <c r="S55"/>
  <c r="R55"/>
  <c r="BG55" s="1"/>
  <c r="BC54"/>
  <c r="BB54"/>
  <c r="AY54"/>
  <c r="AX54"/>
  <c r="AU54"/>
  <c r="AT54"/>
  <c r="AQ54"/>
  <c r="AP54"/>
  <c r="AM54"/>
  <c r="AL54"/>
  <c r="AI54"/>
  <c r="AH54"/>
  <c r="AE54"/>
  <c r="AD54"/>
  <c r="AA54"/>
  <c r="Z54"/>
  <c r="W54"/>
  <c r="V54"/>
  <c r="T54"/>
  <c r="S54"/>
  <c r="R54"/>
  <c r="BG54" s="1"/>
  <c r="BI54" s="1"/>
  <c r="BC53"/>
  <c r="BB53"/>
  <c r="AY53"/>
  <c r="AX53"/>
  <c r="AU53"/>
  <c r="AT53"/>
  <c r="AQ53"/>
  <c r="AP53"/>
  <c r="AM53"/>
  <c r="AL53"/>
  <c r="AI53"/>
  <c r="AH53"/>
  <c r="AE53"/>
  <c r="AD53"/>
  <c r="AA53"/>
  <c r="Z53"/>
  <c r="W53"/>
  <c r="V53"/>
  <c r="T53"/>
  <c r="S53"/>
  <c r="R53"/>
  <c r="BG53" s="1"/>
  <c r="BC52"/>
  <c r="BB52"/>
  <c r="AY52"/>
  <c r="AX52"/>
  <c r="AU52"/>
  <c r="AT52"/>
  <c r="AQ52"/>
  <c r="AP52"/>
  <c r="AM52"/>
  <c r="AL52"/>
  <c r="AI52"/>
  <c r="AH52"/>
  <c r="AE52"/>
  <c r="AD52"/>
  <c r="AA52"/>
  <c r="Z52"/>
  <c r="W52"/>
  <c r="V52"/>
  <c r="T52"/>
  <c r="S52"/>
  <c r="R52"/>
  <c r="BG52" s="1"/>
  <c r="BC51"/>
  <c r="BB51"/>
  <c r="AY51"/>
  <c r="AX51"/>
  <c r="AU51"/>
  <c r="AT51"/>
  <c r="AQ51"/>
  <c r="AP51"/>
  <c r="AM51"/>
  <c r="AL51"/>
  <c r="AI51"/>
  <c r="AH51"/>
  <c r="AE51"/>
  <c r="AD51"/>
  <c r="AA51"/>
  <c r="Z51"/>
  <c r="W51"/>
  <c r="V51"/>
  <c r="T51"/>
  <c r="S51"/>
  <c r="R51"/>
  <c r="BG51" s="1"/>
  <c r="BC50"/>
  <c r="BB50"/>
  <c r="AY50"/>
  <c r="AX50"/>
  <c r="AU50"/>
  <c r="AT50"/>
  <c r="AQ50"/>
  <c r="AP50"/>
  <c r="AM50"/>
  <c r="AL50"/>
  <c r="AI50"/>
  <c r="AH50"/>
  <c r="AE50"/>
  <c r="AD50"/>
  <c r="AA50"/>
  <c r="Z50"/>
  <c r="W50"/>
  <c r="V50"/>
  <c r="T50"/>
  <c r="S50"/>
  <c r="R50"/>
  <c r="BG50" s="1"/>
  <c r="BI50" s="1"/>
  <c r="BC49"/>
  <c r="BB49"/>
  <c r="AY49"/>
  <c r="AX49"/>
  <c r="AU49"/>
  <c r="AT49"/>
  <c r="AQ49"/>
  <c r="AP49"/>
  <c r="AM49"/>
  <c r="AL49"/>
  <c r="AI49"/>
  <c r="AH49"/>
  <c r="AE49"/>
  <c r="AD49"/>
  <c r="AA49"/>
  <c r="Z49"/>
  <c r="W49"/>
  <c r="V49"/>
  <c r="T49"/>
  <c r="S49"/>
  <c r="R49"/>
  <c r="BG49" s="1"/>
  <c r="BC48"/>
  <c r="BB48"/>
  <c r="AY48"/>
  <c r="AX48"/>
  <c r="AU48"/>
  <c r="AT48"/>
  <c r="AQ48"/>
  <c r="AP48"/>
  <c r="AM48"/>
  <c r="AL48"/>
  <c r="AI48"/>
  <c r="AH48"/>
  <c r="AE48"/>
  <c r="AD48"/>
  <c r="AA48"/>
  <c r="Z48"/>
  <c r="W48"/>
  <c r="V48"/>
  <c r="T48"/>
  <c r="S48"/>
  <c r="R48"/>
  <c r="BG48" s="1"/>
  <c r="BC47"/>
  <c r="BB47"/>
  <c r="AY47"/>
  <c r="AX47"/>
  <c r="AU47"/>
  <c r="AT47"/>
  <c r="AQ47"/>
  <c r="AP47"/>
  <c r="AM47"/>
  <c r="AL47"/>
  <c r="AI47"/>
  <c r="AH47"/>
  <c r="AE47"/>
  <c r="AD47"/>
  <c r="AA47"/>
  <c r="Z47"/>
  <c r="W47"/>
  <c r="V47"/>
  <c r="T47"/>
  <c r="S47"/>
  <c r="R47"/>
  <c r="BG47" s="1"/>
  <c r="BI47" s="1"/>
  <c r="BC46"/>
  <c r="BB46"/>
  <c r="AY46"/>
  <c r="AX46"/>
  <c r="AU46"/>
  <c r="AT46"/>
  <c r="AQ46"/>
  <c r="AP46"/>
  <c r="AM46"/>
  <c r="AL46"/>
  <c r="AI46"/>
  <c r="AH46"/>
  <c r="AE46"/>
  <c r="AD46"/>
  <c r="AA46"/>
  <c r="Z46"/>
  <c r="W46"/>
  <c r="V46"/>
  <c r="T46"/>
  <c r="S46"/>
  <c r="R46"/>
  <c r="BG46" s="1"/>
  <c r="BC45"/>
  <c r="BB45"/>
  <c r="AY45"/>
  <c r="AX45"/>
  <c r="AU45"/>
  <c r="AT45"/>
  <c r="AQ45"/>
  <c r="AP45"/>
  <c r="AM45"/>
  <c r="AL45"/>
  <c r="AI45"/>
  <c r="AH45"/>
  <c r="AE45"/>
  <c r="AD45"/>
  <c r="AA45"/>
  <c r="Z45"/>
  <c r="W45"/>
  <c r="V45"/>
  <c r="T45"/>
  <c r="S45"/>
  <c r="R45"/>
  <c r="BG45" s="1"/>
  <c r="BC44"/>
  <c r="BB44"/>
  <c r="AY44"/>
  <c r="AX44"/>
  <c r="AU44"/>
  <c r="AT44"/>
  <c r="AQ44"/>
  <c r="AP44"/>
  <c r="AM44"/>
  <c r="AL44"/>
  <c r="AI44"/>
  <c r="AH44"/>
  <c r="AE44"/>
  <c r="AD44"/>
  <c r="U44" s="1"/>
  <c r="AA44"/>
  <c r="Z44"/>
  <c r="W44"/>
  <c r="V44"/>
  <c r="T44"/>
  <c r="S44"/>
  <c r="R44"/>
  <c r="BG44" s="1"/>
  <c r="BC43"/>
  <c r="BB43"/>
  <c r="AY43"/>
  <c r="AX43"/>
  <c r="AU43"/>
  <c r="AT43"/>
  <c r="AQ43"/>
  <c r="AP43"/>
  <c r="AM43"/>
  <c r="AL43"/>
  <c r="AI43"/>
  <c r="AH43"/>
  <c r="AK43" s="1"/>
  <c r="AE43"/>
  <c r="AD43"/>
  <c r="AA43"/>
  <c r="Z43"/>
  <c r="AC43" s="1"/>
  <c r="W43"/>
  <c r="V43"/>
  <c r="T43"/>
  <c r="S43"/>
  <c r="R43"/>
  <c r="BG43" s="1"/>
  <c r="BH43" s="1"/>
  <c r="BC42"/>
  <c r="BB42"/>
  <c r="AY42"/>
  <c r="AX42"/>
  <c r="AU42"/>
  <c r="AT42"/>
  <c r="AQ42"/>
  <c r="AP42"/>
  <c r="AM42"/>
  <c r="AL42"/>
  <c r="AI42"/>
  <c r="AH42"/>
  <c r="AE42"/>
  <c r="AD42"/>
  <c r="AA42"/>
  <c r="Z42"/>
  <c r="W42"/>
  <c r="V42"/>
  <c r="T42"/>
  <c r="S42"/>
  <c r="R42"/>
  <c r="BG42" s="1"/>
  <c r="BC41"/>
  <c r="BB41"/>
  <c r="AY41"/>
  <c r="AX41"/>
  <c r="AU41"/>
  <c r="AT41"/>
  <c r="AQ41"/>
  <c r="AP41"/>
  <c r="AM41"/>
  <c r="AL41"/>
  <c r="AI41"/>
  <c r="AH41"/>
  <c r="AE41"/>
  <c r="AD41"/>
  <c r="AA41"/>
  <c r="Z41"/>
  <c r="W41"/>
  <c r="V41"/>
  <c r="T41"/>
  <c r="S41"/>
  <c r="R41"/>
  <c r="BG41" s="1"/>
  <c r="BH41" s="1"/>
  <c r="BC40"/>
  <c r="BB40"/>
  <c r="AY40"/>
  <c r="AX40"/>
  <c r="AU40"/>
  <c r="AT40"/>
  <c r="AQ40"/>
  <c r="AP40"/>
  <c r="AM40"/>
  <c r="AL40"/>
  <c r="AI40"/>
  <c r="AH40"/>
  <c r="AE40"/>
  <c r="AD40"/>
  <c r="BK40" s="1"/>
  <c r="AA40"/>
  <c r="Z40"/>
  <c r="W40"/>
  <c r="V40"/>
  <c r="T40"/>
  <c r="S40"/>
  <c r="R40"/>
  <c r="BG40" s="1"/>
  <c r="BH40" s="1"/>
  <c r="BC39"/>
  <c r="BB39"/>
  <c r="AY39"/>
  <c r="AX39"/>
  <c r="BA39" s="1"/>
  <c r="AU39"/>
  <c r="AT39"/>
  <c r="AQ39"/>
  <c r="AP39"/>
  <c r="AS39" s="1"/>
  <c r="AM39"/>
  <c r="AL39"/>
  <c r="AI39"/>
  <c r="AH39"/>
  <c r="AK39" s="1"/>
  <c r="AE39"/>
  <c r="AD39"/>
  <c r="AA39"/>
  <c r="Z39"/>
  <c r="AC39" s="1"/>
  <c r="W39"/>
  <c r="V39"/>
  <c r="T39"/>
  <c r="S39"/>
  <c r="R39"/>
  <c r="BG39" s="1"/>
  <c r="BH39" s="1"/>
  <c r="BC38"/>
  <c r="BB38"/>
  <c r="AY38"/>
  <c r="AX38"/>
  <c r="AU38"/>
  <c r="AT38"/>
  <c r="AQ38"/>
  <c r="AP38"/>
  <c r="AM38"/>
  <c r="AL38"/>
  <c r="AI38"/>
  <c r="AH38"/>
  <c r="AE38"/>
  <c r="AD38"/>
  <c r="AA38"/>
  <c r="Z38"/>
  <c r="W38"/>
  <c r="V38"/>
  <c r="T38"/>
  <c r="S38"/>
  <c r="R38"/>
  <c r="BG38" s="1"/>
  <c r="BH38" s="1"/>
  <c r="BC37"/>
  <c r="BB37"/>
  <c r="AY37"/>
  <c r="AX37"/>
  <c r="AU37"/>
  <c r="AT37"/>
  <c r="AQ37"/>
  <c r="AP37"/>
  <c r="AM37"/>
  <c r="AL37"/>
  <c r="AO37" s="1"/>
  <c r="AI37"/>
  <c r="AH37"/>
  <c r="AE37"/>
  <c r="AD37"/>
  <c r="AA37"/>
  <c r="Z37"/>
  <c r="W37"/>
  <c r="V37"/>
  <c r="T37"/>
  <c r="S37"/>
  <c r="R37"/>
  <c r="BG37" s="1"/>
  <c r="BC36"/>
  <c r="BB36"/>
  <c r="AY36"/>
  <c r="AX36"/>
  <c r="AU36"/>
  <c r="AT36"/>
  <c r="AQ36"/>
  <c r="AP36"/>
  <c r="AM36"/>
  <c r="AL36"/>
  <c r="AI36"/>
  <c r="AH36"/>
  <c r="AE36"/>
  <c r="AD36"/>
  <c r="AA36"/>
  <c r="Z36"/>
  <c r="W36"/>
  <c r="V36"/>
  <c r="T36"/>
  <c r="S36"/>
  <c r="R36"/>
  <c r="BG36" s="1"/>
  <c r="BC35"/>
  <c r="BB35"/>
  <c r="AY35"/>
  <c r="AX35"/>
  <c r="AZ35" s="1"/>
  <c r="AU35"/>
  <c r="AT35"/>
  <c r="AQ35"/>
  <c r="AP35"/>
  <c r="AR35" s="1"/>
  <c r="AM35"/>
  <c r="AL35"/>
  <c r="AI35"/>
  <c r="AH35"/>
  <c r="AJ35" s="1"/>
  <c r="AE35"/>
  <c r="AD35"/>
  <c r="BK35" s="1"/>
  <c r="AA35"/>
  <c r="Z35"/>
  <c r="AB35" s="1"/>
  <c r="W35"/>
  <c r="V35"/>
  <c r="T35"/>
  <c r="S35"/>
  <c r="R35"/>
  <c r="BG35" s="1"/>
  <c r="BC34"/>
  <c r="BB34"/>
  <c r="AY34"/>
  <c r="AX34"/>
  <c r="AU34"/>
  <c r="AT34"/>
  <c r="AQ34"/>
  <c r="AP34"/>
  <c r="AM34"/>
  <c r="AL34"/>
  <c r="AI34"/>
  <c r="AH34"/>
  <c r="AE34"/>
  <c r="AD34"/>
  <c r="AA34"/>
  <c r="Z34"/>
  <c r="W34"/>
  <c r="V34"/>
  <c r="T34"/>
  <c r="S34"/>
  <c r="R34"/>
  <c r="BG34" s="1"/>
  <c r="BH34" s="1"/>
  <c r="BC33"/>
  <c r="BB33"/>
  <c r="AY33"/>
  <c r="AX33"/>
  <c r="AU33"/>
  <c r="AT33"/>
  <c r="AQ33"/>
  <c r="AP33"/>
  <c r="AM33"/>
  <c r="AL33"/>
  <c r="AI33"/>
  <c r="AH33"/>
  <c r="AE33"/>
  <c r="AD33"/>
  <c r="AA33"/>
  <c r="Z33"/>
  <c r="W33"/>
  <c r="V33"/>
  <c r="T33"/>
  <c r="S33"/>
  <c r="R33"/>
  <c r="BG33" s="1"/>
  <c r="BC32"/>
  <c r="BB32"/>
  <c r="AY32"/>
  <c r="AX32"/>
  <c r="AU32"/>
  <c r="AT32"/>
  <c r="AQ32"/>
  <c r="AP32"/>
  <c r="AM32"/>
  <c r="AL32"/>
  <c r="AI32"/>
  <c r="AH32"/>
  <c r="AE32"/>
  <c r="AD32"/>
  <c r="BK32" s="1"/>
  <c r="AA32"/>
  <c r="Z32"/>
  <c r="W32"/>
  <c r="V32"/>
  <c r="T32"/>
  <c r="S32"/>
  <c r="R32"/>
  <c r="BG32" s="1"/>
  <c r="BC31"/>
  <c r="BB31"/>
  <c r="AY31"/>
  <c r="AX31"/>
  <c r="AU31"/>
  <c r="AT31"/>
  <c r="AQ31"/>
  <c r="AP31"/>
  <c r="AM31"/>
  <c r="AL31"/>
  <c r="AI31"/>
  <c r="AH31"/>
  <c r="AE31"/>
  <c r="AD31"/>
  <c r="BK31" s="1"/>
  <c r="AA31"/>
  <c r="Z31"/>
  <c r="W31"/>
  <c r="V31"/>
  <c r="T31"/>
  <c r="S31"/>
  <c r="R31"/>
  <c r="BG31" s="1"/>
  <c r="BC30"/>
  <c r="BB30"/>
  <c r="AY30"/>
  <c r="AX30"/>
  <c r="AU30"/>
  <c r="AT30"/>
  <c r="AQ30"/>
  <c r="AP30"/>
  <c r="AM30"/>
  <c r="AL30"/>
  <c r="AI30"/>
  <c r="AH30"/>
  <c r="AE30"/>
  <c r="AD30"/>
  <c r="AA30"/>
  <c r="Z30"/>
  <c r="W30"/>
  <c r="V30"/>
  <c r="T30"/>
  <c r="S30"/>
  <c r="R30"/>
  <c r="BG30" s="1"/>
  <c r="BH30" s="1"/>
  <c r="BC29"/>
  <c r="BB29"/>
  <c r="BE29" s="1"/>
  <c r="AY29"/>
  <c r="AX29"/>
  <c r="AU29"/>
  <c r="AT29"/>
  <c r="AW29" s="1"/>
  <c r="AQ29"/>
  <c r="AP29"/>
  <c r="AM29"/>
  <c r="AL29"/>
  <c r="AO29" s="1"/>
  <c r="AI29"/>
  <c r="AH29"/>
  <c r="AE29"/>
  <c r="AD29"/>
  <c r="AG29" s="1"/>
  <c r="AA29"/>
  <c r="Z29"/>
  <c r="W29"/>
  <c r="V29"/>
  <c r="Y29" s="1"/>
  <c r="T29"/>
  <c r="S29"/>
  <c r="R29"/>
  <c r="BG29" s="1"/>
  <c r="BC28"/>
  <c r="BB28"/>
  <c r="AY28"/>
  <c r="AX28"/>
  <c r="AU28"/>
  <c r="AT28"/>
  <c r="AQ28"/>
  <c r="AP28"/>
  <c r="AM28"/>
  <c r="AL28"/>
  <c r="AI28"/>
  <c r="AH28"/>
  <c r="AE28"/>
  <c r="AD28"/>
  <c r="AA28"/>
  <c r="Z28"/>
  <c r="W28"/>
  <c r="V28"/>
  <c r="T28"/>
  <c r="S28"/>
  <c r="R28"/>
  <c r="BG28" s="1"/>
  <c r="BC27"/>
  <c r="BB27"/>
  <c r="AY27"/>
  <c r="AX27"/>
  <c r="AZ27" s="1"/>
  <c r="AU27"/>
  <c r="AT27"/>
  <c r="AQ27"/>
  <c r="AP27"/>
  <c r="AR27" s="1"/>
  <c r="AM27"/>
  <c r="AL27"/>
  <c r="AI27"/>
  <c r="AH27"/>
  <c r="AJ27" s="1"/>
  <c r="AE27"/>
  <c r="AD27"/>
  <c r="BK27" s="1"/>
  <c r="AA27"/>
  <c r="Z27"/>
  <c r="AB27" s="1"/>
  <c r="W27"/>
  <c r="V27"/>
  <c r="T27"/>
  <c r="S27"/>
  <c r="R27"/>
  <c r="BG27" s="1"/>
  <c r="BC26"/>
  <c r="BB26"/>
  <c r="AY26"/>
  <c r="AX26"/>
  <c r="AU26"/>
  <c r="AT26"/>
  <c r="AQ26"/>
  <c r="AP26"/>
  <c r="AM26"/>
  <c r="AL26"/>
  <c r="AI26"/>
  <c r="AH26"/>
  <c r="AE26"/>
  <c r="AD26"/>
  <c r="AA26"/>
  <c r="Z26"/>
  <c r="W26"/>
  <c r="V26"/>
  <c r="T26"/>
  <c r="S26"/>
  <c r="R26"/>
  <c r="BG26" s="1"/>
  <c r="BC25"/>
  <c r="BB25"/>
  <c r="AY25"/>
  <c r="AX25"/>
  <c r="AU25"/>
  <c r="AT25"/>
  <c r="AQ25"/>
  <c r="AP25"/>
  <c r="AM25"/>
  <c r="AL25"/>
  <c r="AI25"/>
  <c r="AH25"/>
  <c r="AE25"/>
  <c r="AD25"/>
  <c r="AA25"/>
  <c r="Z25"/>
  <c r="W25"/>
  <c r="V25"/>
  <c r="T25"/>
  <c r="S25"/>
  <c r="R25"/>
  <c r="BG25" s="1"/>
  <c r="BH25" s="1"/>
  <c r="BC24"/>
  <c r="BB24"/>
  <c r="AY24"/>
  <c r="AX24"/>
  <c r="AU24"/>
  <c r="AT24"/>
  <c r="AQ24"/>
  <c r="AP24"/>
  <c r="AM24"/>
  <c r="AL24"/>
  <c r="AI24"/>
  <c r="AH24"/>
  <c r="AE24"/>
  <c r="AD24"/>
  <c r="AA24"/>
  <c r="Z24"/>
  <c r="W24"/>
  <c r="V24"/>
  <c r="T24"/>
  <c r="S24"/>
  <c r="R24"/>
  <c r="BG24" s="1"/>
  <c r="BC23"/>
  <c r="BB23"/>
  <c r="AY23"/>
  <c r="AX23"/>
  <c r="AU23"/>
  <c r="AT23"/>
  <c r="AQ23"/>
  <c r="AP23"/>
  <c r="AM23"/>
  <c r="AL23"/>
  <c r="AI23"/>
  <c r="AH23"/>
  <c r="AE23"/>
  <c r="AD23"/>
  <c r="BK23" s="1"/>
  <c r="AA23"/>
  <c r="Z23"/>
  <c r="W23"/>
  <c r="V23"/>
  <c r="T23"/>
  <c r="S23"/>
  <c r="R23"/>
  <c r="BG23" s="1"/>
  <c r="BC22"/>
  <c r="BB22"/>
  <c r="AY22"/>
  <c r="AX22"/>
  <c r="AU22"/>
  <c r="AT22"/>
  <c r="AQ22"/>
  <c r="AP22"/>
  <c r="AM22"/>
  <c r="AL22"/>
  <c r="AI22"/>
  <c r="AH22"/>
  <c r="AE22"/>
  <c r="AD22"/>
  <c r="AA22"/>
  <c r="Z22"/>
  <c r="W22"/>
  <c r="V22"/>
  <c r="T22"/>
  <c r="S22"/>
  <c r="R22"/>
  <c r="BG22" s="1"/>
  <c r="BH22" s="1"/>
  <c r="BC21"/>
  <c r="BB21"/>
  <c r="BE21" s="1"/>
  <c r="AY21"/>
  <c r="AX21"/>
  <c r="AU21"/>
  <c r="AT21"/>
  <c r="AW21" s="1"/>
  <c r="AQ21"/>
  <c r="AP21"/>
  <c r="AM21"/>
  <c r="AL21"/>
  <c r="AO21" s="1"/>
  <c r="AI21"/>
  <c r="AH21"/>
  <c r="AE21"/>
  <c r="AD21"/>
  <c r="AA21"/>
  <c r="Z21"/>
  <c r="W21"/>
  <c r="V21"/>
  <c r="T21"/>
  <c r="S21"/>
  <c r="R21"/>
  <c r="BG21" s="1"/>
  <c r="BH21" s="1"/>
  <c r="AZ882" i="21"/>
  <c r="AR882"/>
  <c r="AN882"/>
  <c r="AJ882"/>
  <c r="AF882"/>
  <c r="AB882"/>
  <c r="X882"/>
  <c r="V882"/>
  <c r="BE882" s="1"/>
  <c r="U882"/>
  <c r="T882"/>
  <c r="AZ881"/>
  <c r="AR881"/>
  <c r="AN881"/>
  <c r="AJ881"/>
  <c r="AF881"/>
  <c r="AB881"/>
  <c r="X881"/>
  <c r="V881"/>
  <c r="U881"/>
  <c r="T881"/>
  <c r="AZ880"/>
  <c r="AR880"/>
  <c r="AN880"/>
  <c r="AJ880"/>
  <c r="AF880"/>
  <c r="AB880"/>
  <c r="X880"/>
  <c r="V880"/>
  <c r="U880"/>
  <c r="T880"/>
  <c r="AZ879"/>
  <c r="AR879"/>
  <c r="AN879"/>
  <c r="AJ879"/>
  <c r="AF879"/>
  <c r="AB879"/>
  <c r="X879"/>
  <c r="V879"/>
  <c r="U879"/>
  <c r="T879"/>
  <c r="AZ878"/>
  <c r="AR878"/>
  <c r="AN878"/>
  <c r="AJ878"/>
  <c r="AF878"/>
  <c r="AB878"/>
  <c r="X878"/>
  <c r="V878"/>
  <c r="U878"/>
  <c r="T878"/>
  <c r="AZ877"/>
  <c r="AR877"/>
  <c r="AN877"/>
  <c r="AJ877"/>
  <c r="AF877"/>
  <c r="AB877"/>
  <c r="X877"/>
  <c r="V877"/>
  <c r="U877"/>
  <c r="T877"/>
  <c r="AZ876"/>
  <c r="AR876"/>
  <c r="AN876"/>
  <c r="AJ876"/>
  <c r="AF876"/>
  <c r="AB876"/>
  <c r="X876"/>
  <c r="V876"/>
  <c r="U876"/>
  <c r="T876"/>
  <c r="AZ875"/>
  <c r="AR875"/>
  <c r="AN875"/>
  <c r="AJ875"/>
  <c r="AF875"/>
  <c r="AB875"/>
  <c r="X875"/>
  <c r="V875"/>
  <c r="U875"/>
  <c r="T875"/>
  <c r="AZ874"/>
  <c r="AR874"/>
  <c r="AN874"/>
  <c r="AJ874"/>
  <c r="AF874"/>
  <c r="AB874"/>
  <c r="X874"/>
  <c r="V874"/>
  <c r="U874"/>
  <c r="T874"/>
  <c r="AZ873"/>
  <c r="AR873"/>
  <c r="AN873"/>
  <c r="AJ873"/>
  <c r="AF873"/>
  <c r="AB873"/>
  <c r="X873"/>
  <c r="V873"/>
  <c r="U873"/>
  <c r="T873"/>
  <c r="AZ872"/>
  <c r="AR872"/>
  <c r="AN872"/>
  <c r="AJ872"/>
  <c r="AF872"/>
  <c r="AB872"/>
  <c r="X872"/>
  <c r="V872"/>
  <c r="U872"/>
  <c r="T872"/>
  <c r="AZ871"/>
  <c r="AR871"/>
  <c r="AN871"/>
  <c r="AJ871"/>
  <c r="AF871"/>
  <c r="AB871"/>
  <c r="X871"/>
  <c r="V871"/>
  <c r="U871"/>
  <c r="T871"/>
  <c r="AZ870"/>
  <c r="AR870"/>
  <c r="AN870"/>
  <c r="AJ870"/>
  <c r="AF870"/>
  <c r="AB870"/>
  <c r="X870"/>
  <c r="V870"/>
  <c r="U870"/>
  <c r="T870"/>
  <c r="AZ869"/>
  <c r="AR869"/>
  <c r="AN869"/>
  <c r="AJ869"/>
  <c r="AF869"/>
  <c r="AB869"/>
  <c r="X869"/>
  <c r="V869"/>
  <c r="U869"/>
  <c r="T869"/>
  <c r="AZ868"/>
  <c r="AR868"/>
  <c r="AN868"/>
  <c r="AJ868"/>
  <c r="AF868"/>
  <c r="AB868"/>
  <c r="X868"/>
  <c r="V868"/>
  <c r="U868"/>
  <c r="T868"/>
  <c r="AZ867"/>
  <c r="AR867"/>
  <c r="AN867"/>
  <c r="AJ867"/>
  <c r="AF867"/>
  <c r="AB867"/>
  <c r="X867"/>
  <c r="V867"/>
  <c r="U867"/>
  <c r="T867"/>
  <c r="AZ866"/>
  <c r="AR866"/>
  <c r="AN866"/>
  <c r="AJ866"/>
  <c r="AF866"/>
  <c r="AB866"/>
  <c r="X866"/>
  <c r="V866"/>
  <c r="U866"/>
  <c r="T866"/>
  <c r="AZ865"/>
  <c r="AR865"/>
  <c r="AN865"/>
  <c r="AJ865"/>
  <c r="AF865"/>
  <c r="AB865"/>
  <c r="X865"/>
  <c r="V865"/>
  <c r="U865"/>
  <c r="T865"/>
  <c r="AZ864"/>
  <c r="AR864"/>
  <c r="AN864"/>
  <c r="AJ864"/>
  <c r="AF864"/>
  <c r="AB864"/>
  <c r="X864"/>
  <c r="V864"/>
  <c r="U864"/>
  <c r="T864"/>
  <c r="AZ863"/>
  <c r="AR863"/>
  <c r="AN863"/>
  <c r="AJ863"/>
  <c r="AF863"/>
  <c r="AB863"/>
  <c r="X863"/>
  <c r="V863"/>
  <c r="U863"/>
  <c r="T863"/>
  <c r="AZ862"/>
  <c r="AR862"/>
  <c r="AN862"/>
  <c r="AJ862"/>
  <c r="AF862"/>
  <c r="AB862"/>
  <c r="X862"/>
  <c r="V862"/>
  <c r="U862"/>
  <c r="T862"/>
  <c r="AZ861"/>
  <c r="AR861"/>
  <c r="AN861"/>
  <c r="AJ861"/>
  <c r="AF861"/>
  <c r="AB861"/>
  <c r="X861"/>
  <c r="V861"/>
  <c r="U861"/>
  <c r="T861"/>
  <c r="AZ860"/>
  <c r="AR860"/>
  <c r="AN860"/>
  <c r="AJ860"/>
  <c r="AF860"/>
  <c r="AB860"/>
  <c r="X860"/>
  <c r="V860"/>
  <c r="U860"/>
  <c r="T860"/>
  <c r="AZ859"/>
  <c r="AR859"/>
  <c r="AN859"/>
  <c r="AJ859"/>
  <c r="AF859"/>
  <c r="AB859"/>
  <c r="X859"/>
  <c r="V859"/>
  <c r="U859"/>
  <c r="T859"/>
  <c r="AZ858"/>
  <c r="AR858"/>
  <c r="AN858"/>
  <c r="AJ858"/>
  <c r="AF858"/>
  <c r="AB858"/>
  <c r="X858"/>
  <c r="V858"/>
  <c r="U858"/>
  <c r="T858"/>
  <c r="AZ857"/>
  <c r="AR857"/>
  <c r="AN857"/>
  <c r="AJ857"/>
  <c r="AF857"/>
  <c r="AB857"/>
  <c r="X857"/>
  <c r="V857"/>
  <c r="AG857" s="1"/>
  <c r="U857"/>
  <c r="T857"/>
  <c r="AZ856"/>
  <c r="AR856"/>
  <c r="AN856"/>
  <c r="AJ856"/>
  <c r="AF856"/>
  <c r="AB856"/>
  <c r="X856"/>
  <c r="V856"/>
  <c r="AW856" s="1"/>
  <c r="U856"/>
  <c r="T856"/>
  <c r="AZ855"/>
  <c r="AR855"/>
  <c r="AN855"/>
  <c r="AJ855"/>
  <c r="AF855"/>
  <c r="AB855"/>
  <c r="X855"/>
  <c r="V855"/>
  <c r="BE855" s="1"/>
  <c r="U855"/>
  <c r="T855"/>
  <c r="BE854"/>
  <c r="BF854" s="1"/>
  <c r="AZ854"/>
  <c r="AS854"/>
  <c r="AR854"/>
  <c r="AN854"/>
  <c r="AJ854"/>
  <c r="AG854"/>
  <c r="AF854"/>
  <c r="AC854"/>
  <c r="AB854"/>
  <c r="X854"/>
  <c r="V854"/>
  <c r="BA854" s="1"/>
  <c r="U854"/>
  <c r="T854"/>
  <c r="AZ853"/>
  <c r="AR853"/>
  <c r="AN853"/>
  <c r="AJ853"/>
  <c r="AF853"/>
  <c r="AB853"/>
  <c r="X853"/>
  <c r="V853"/>
  <c r="BA853" s="1"/>
  <c r="U853"/>
  <c r="T853"/>
  <c r="AZ852"/>
  <c r="AR852"/>
  <c r="AN852"/>
  <c r="AJ852"/>
  <c r="AF852"/>
  <c r="AB852"/>
  <c r="X852"/>
  <c r="V852"/>
  <c r="AS852" s="1"/>
  <c r="U852"/>
  <c r="T852"/>
  <c r="BE851"/>
  <c r="AZ851"/>
  <c r="AW851"/>
  <c r="AR851"/>
  <c r="AN851"/>
  <c r="AJ851"/>
  <c r="AF851"/>
  <c r="AB851"/>
  <c r="X851"/>
  <c r="V851"/>
  <c r="BA851" s="1"/>
  <c r="U851"/>
  <c r="T851"/>
  <c r="AZ850"/>
  <c r="AR850"/>
  <c r="AN850"/>
  <c r="AJ850"/>
  <c r="AF850"/>
  <c r="AB850"/>
  <c r="X850"/>
  <c r="V850"/>
  <c r="BE850" s="1"/>
  <c r="U850"/>
  <c r="T850"/>
  <c r="AZ849"/>
  <c r="AR849"/>
  <c r="AN849"/>
  <c r="AJ849"/>
  <c r="AF849"/>
  <c r="AB849"/>
  <c r="X849"/>
  <c r="V849"/>
  <c r="AW849" s="1"/>
  <c r="U849"/>
  <c r="T849"/>
  <c r="AZ848"/>
  <c r="AR848"/>
  <c r="AN848"/>
  <c r="AJ848"/>
  <c r="AF848"/>
  <c r="AB848"/>
  <c r="X848"/>
  <c r="V848"/>
  <c r="AS848" s="1"/>
  <c r="U848"/>
  <c r="T848"/>
  <c r="AZ847"/>
  <c r="AR847"/>
  <c r="AN847"/>
  <c r="AJ847"/>
  <c r="AF847"/>
  <c r="AB847"/>
  <c r="X847"/>
  <c r="V847"/>
  <c r="AO847" s="1"/>
  <c r="U847"/>
  <c r="T847"/>
  <c r="AZ846"/>
  <c r="AR846"/>
  <c r="AN846"/>
  <c r="AJ846"/>
  <c r="AF846"/>
  <c r="AB846"/>
  <c r="X846"/>
  <c r="V846"/>
  <c r="BE846" s="1"/>
  <c r="U846"/>
  <c r="T846"/>
  <c r="AZ845"/>
  <c r="AR845"/>
  <c r="AN845"/>
  <c r="AJ845"/>
  <c r="AF845"/>
  <c r="AB845"/>
  <c r="X845"/>
  <c r="V845"/>
  <c r="BA845" s="1"/>
  <c r="U845"/>
  <c r="T845"/>
  <c r="AZ844"/>
  <c r="AR844"/>
  <c r="AN844"/>
  <c r="AJ844"/>
  <c r="AF844"/>
  <c r="AB844"/>
  <c r="X844"/>
  <c r="V844"/>
  <c r="BA844" s="1"/>
  <c r="U844"/>
  <c r="T844"/>
  <c r="AZ843"/>
  <c r="AR843"/>
  <c r="AN843"/>
  <c r="AJ843"/>
  <c r="AF843"/>
  <c r="AB843"/>
  <c r="X843"/>
  <c r="V843"/>
  <c r="BA843" s="1"/>
  <c r="U843"/>
  <c r="T843"/>
  <c r="BE842"/>
  <c r="BF842" s="1"/>
  <c r="AZ842"/>
  <c r="AR842"/>
  <c r="AO842"/>
  <c r="AN842"/>
  <c r="AJ842"/>
  <c r="AF842"/>
  <c r="AB842"/>
  <c r="X842"/>
  <c r="V842"/>
  <c r="BA842" s="1"/>
  <c r="BC842" s="1"/>
  <c r="U842"/>
  <c r="T842"/>
  <c r="AZ841"/>
  <c r="AR841"/>
  <c r="AN841"/>
  <c r="AJ841"/>
  <c r="AF841"/>
  <c r="AB841"/>
  <c r="X841"/>
  <c r="V841"/>
  <c r="BA841" s="1"/>
  <c r="U841"/>
  <c r="T841"/>
  <c r="AZ840"/>
  <c r="AR840"/>
  <c r="AN840"/>
  <c r="AJ840"/>
  <c r="AF840"/>
  <c r="AB840"/>
  <c r="X840"/>
  <c r="V840"/>
  <c r="BA840" s="1"/>
  <c r="U840"/>
  <c r="T840"/>
  <c r="AZ839"/>
  <c r="AR839"/>
  <c r="AN839"/>
  <c r="AJ839"/>
  <c r="AF839"/>
  <c r="AB839"/>
  <c r="X839"/>
  <c r="V839"/>
  <c r="BA839" s="1"/>
  <c r="U839"/>
  <c r="T839"/>
  <c r="AZ838"/>
  <c r="AR838"/>
  <c r="AN838"/>
  <c r="AJ838"/>
  <c r="AF838"/>
  <c r="AB838"/>
  <c r="X838"/>
  <c r="V838"/>
  <c r="BA838" s="1"/>
  <c r="U838"/>
  <c r="T838"/>
  <c r="AZ837"/>
  <c r="AR837"/>
  <c r="AN837"/>
  <c r="AJ837"/>
  <c r="AF837"/>
  <c r="AB837"/>
  <c r="X837"/>
  <c r="V837"/>
  <c r="BA837" s="1"/>
  <c r="U837"/>
  <c r="T837"/>
  <c r="AZ836"/>
  <c r="AR836"/>
  <c r="AN836"/>
  <c r="AJ836"/>
  <c r="AF836"/>
  <c r="AB836"/>
  <c r="X836"/>
  <c r="V836"/>
  <c r="BE836" s="1"/>
  <c r="U836"/>
  <c r="T836"/>
  <c r="AZ835"/>
  <c r="AR835"/>
  <c r="AN835"/>
  <c r="AJ835"/>
  <c r="AF835"/>
  <c r="AB835"/>
  <c r="X835"/>
  <c r="V835"/>
  <c r="BE835" s="1"/>
  <c r="U835"/>
  <c r="T835"/>
  <c r="AZ834"/>
  <c r="AR834"/>
  <c r="AN834"/>
  <c r="AJ834"/>
  <c r="AF834"/>
  <c r="AB834"/>
  <c r="X834"/>
  <c r="V834"/>
  <c r="AW834" s="1"/>
  <c r="U834"/>
  <c r="T834"/>
  <c r="AZ833"/>
  <c r="AR833"/>
  <c r="AN833"/>
  <c r="AJ833"/>
  <c r="AF833"/>
  <c r="AB833"/>
  <c r="X833"/>
  <c r="V833"/>
  <c r="BE833" s="1"/>
  <c r="U833"/>
  <c r="T833"/>
  <c r="AZ832"/>
  <c r="AR832"/>
  <c r="AN832"/>
  <c r="AJ832"/>
  <c r="AF832"/>
  <c r="AB832"/>
  <c r="X832"/>
  <c r="V832"/>
  <c r="BA832" s="1"/>
  <c r="U832"/>
  <c r="T832"/>
  <c r="AZ831"/>
  <c r="AR831"/>
  <c r="AN831"/>
  <c r="AJ831"/>
  <c r="AF831"/>
  <c r="AB831"/>
  <c r="X831"/>
  <c r="V831"/>
  <c r="AW831" s="1"/>
  <c r="U831"/>
  <c r="T831"/>
  <c r="AZ830"/>
  <c r="AR830"/>
  <c r="AN830"/>
  <c r="AJ830"/>
  <c r="AF830"/>
  <c r="AB830"/>
  <c r="X830"/>
  <c r="V830"/>
  <c r="U830"/>
  <c r="T830"/>
  <c r="AZ829"/>
  <c r="AR829"/>
  <c r="AN829"/>
  <c r="AJ829"/>
  <c r="AF829"/>
  <c r="AB829"/>
  <c r="X829"/>
  <c r="V829"/>
  <c r="AW829" s="1"/>
  <c r="U829"/>
  <c r="T829"/>
  <c r="AZ828"/>
  <c r="AR828"/>
  <c r="AN828"/>
  <c r="AJ828"/>
  <c r="AF828"/>
  <c r="AB828"/>
  <c r="X828"/>
  <c r="V828"/>
  <c r="AW828" s="1"/>
  <c r="U828"/>
  <c r="T828"/>
  <c r="AZ827"/>
  <c r="AR827"/>
  <c r="AN827"/>
  <c r="AJ827"/>
  <c r="AF827"/>
  <c r="AB827"/>
  <c r="X827"/>
  <c r="V827"/>
  <c r="AW827" s="1"/>
  <c r="U827"/>
  <c r="T827"/>
  <c r="AZ826"/>
  <c r="AR826"/>
  <c r="AN826"/>
  <c r="AJ826"/>
  <c r="AF826"/>
  <c r="AB826"/>
  <c r="X826"/>
  <c r="V826"/>
  <c r="U826"/>
  <c r="T826"/>
  <c r="AZ825"/>
  <c r="AR825"/>
  <c r="AN825"/>
  <c r="AJ825"/>
  <c r="AF825"/>
  <c r="AB825"/>
  <c r="X825"/>
  <c r="V825"/>
  <c r="AW825" s="1"/>
  <c r="U825"/>
  <c r="T825"/>
  <c r="AZ824"/>
  <c r="AR824"/>
  <c r="AN824"/>
  <c r="AJ824"/>
  <c r="AF824"/>
  <c r="AB824"/>
  <c r="X824"/>
  <c r="V824"/>
  <c r="U824"/>
  <c r="T824"/>
  <c r="AZ823"/>
  <c r="AR823"/>
  <c r="AN823"/>
  <c r="AJ823"/>
  <c r="AF823"/>
  <c r="AB823"/>
  <c r="X823"/>
  <c r="V823"/>
  <c r="AW823" s="1"/>
  <c r="AX823" s="1"/>
  <c r="U823"/>
  <c r="T823"/>
  <c r="AZ822"/>
  <c r="AR822"/>
  <c r="AN822"/>
  <c r="AJ822"/>
  <c r="AF822"/>
  <c r="AB822"/>
  <c r="X822"/>
  <c r="V822"/>
  <c r="U822"/>
  <c r="T822"/>
  <c r="AZ821"/>
  <c r="AR821"/>
  <c r="AN821"/>
  <c r="AJ821"/>
  <c r="AF821"/>
  <c r="AB821"/>
  <c r="X821"/>
  <c r="V821"/>
  <c r="AW821" s="1"/>
  <c r="AX821" s="1"/>
  <c r="U821"/>
  <c r="T821"/>
  <c r="AZ820"/>
  <c r="AR820"/>
  <c r="AN820"/>
  <c r="AJ820"/>
  <c r="AF820"/>
  <c r="AB820"/>
  <c r="X820"/>
  <c r="V820"/>
  <c r="U820"/>
  <c r="T820"/>
  <c r="AZ819"/>
  <c r="AR819"/>
  <c r="AN819"/>
  <c r="AJ819"/>
  <c r="AF819"/>
  <c r="AB819"/>
  <c r="X819"/>
  <c r="V819"/>
  <c r="AW819" s="1"/>
  <c r="AX819" s="1"/>
  <c r="U819"/>
  <c r="T819"/>
  <c r="AZ818"/>
  <c r="AR818"/>
  <c r="AN818"/>
  <c r="AJ818"/>
  <c r="AF818"/>
  <c r="AB818"/>
  <c r="X818"/>
  <c r="V818"/>
  <c r="U818"/>
  <c r="T818"/>
  <c r="AZ817"/>
  <c r="AR817"/>
  <c r="AN817"/>
  <c r="AJ817"/>
  <c r="AF817"/>
  <c r="AB817"/>
  <c r="X817"/>
  <c r="V817"/>
  <c r="AW817" s="1"/>
  <c r="AX817" s="1"/>
  <c r="U817"/>
  <c r="T817"/>
  <c r="AZ816"/>
  <c r="AR816"/>
  <c r="AN816"/>
  <c r="AJ816"/>
  <c r="AF816"/>
  <c r="AB816"/>
  <c r="X816"/>
  <c r="V816"/>
  <c r="U816"/>
  <c r="T816"/>
  <c r="AZ815"/>
  <c r="AR815"/>
  <c r="AN815"/>
  <c r="AJ815"/>
  <c r="AF815"/>
  <c r="AB815"/>
  <c r="X815"/>
  <c r="V815"/>
  <c r="AW815" s="1"/>
  <c r="AX815" s="1"/>
  <c r="U815"/>
  <c r="T815"/>
  <c r="AZ814"/>
  <c r="AR814"/>
  <c r="AN814"/>
  <c r="AJ814"/>
  <c r="AF814"/>
  <c r="AB814"/>
  <c r="X814"/>
  <c r="V814"/>
  <c r="U814"/>
  <c r="T814"/>
  <c r="AZ813"/>
  <c r="AR813"/>
  <c r="AN813"/>
  <c r="AJ813"/>
  <c r="AF813"/>
  <c r="AB813"/>
  <c r="X813"/>
  <c r="V813"/>
  <c r="AW813" s="1"/>
  <c r="AX813" s="1"/>
  <c r="U813"/>
  <c r="T813"/>
  <c r="AZ812"/>
  <c r="AR812"/>
  <c r="AN812"/>
  <c r="AJ812"/>
  <c r="AF812"/>
  <c r="AB812"/>
  <c r="X812"/>
  <c r="V812"/>
  <c r="U812"/>
  <c r="T812"/>
  <c r="AZ811"/>
  <c r="AR811"/>
  <c r="AN811"/>
  <c r="AJ811"/>
  <c r="AF811"/>
  <c r="AB811"/>
  <c r="X811"/>
  <c r="V811"/>
  <c r="Y811" s="1"/>
  <c r="U811"/>
  <c r="T811"/>
  <c r="AZ810"/>
  <c r="AR810"/>
  <c r="AN810"/>
  <c r="AJ810"/>
  <c r="AF810"/>
  <c r="AB810"/>
  <c r="X810"/>
  <c r="V810"/>
  <c r="AW810" s="1"/>
  <c r="U810"/>
  <c r="T810"/>
  <c r="AZ809"/>
  <c r="AR809"/>
  <c r="AN809"/>
  <c r="AJ809"/>
  <c r="AF809"/>
  <c r="AB809"/>
  <c r="X809"/>
  <c r="V809"/>
  <c r="U809"/>
  <c r="T809"/>
  <c r="AZ808"/>
  <c r="AR808"/>
  <c r="AN808"/>
  <c r="AJ808"/>
  <c r="AF808"/>
  <c r="AB808"/>
  <c r="X808"/>
  <c r="V808"/>
  <c r="AW808" s="1"/>
  <c r="U808"/>
  <c r="T808"/>
  <c r="AZ807"/>
  <c r="AR807"/>
  <c r="AN807"/>
  <c r="AJ807"/>
  <c r="AF807"/>
  <c r="AB807"/>
  <c r="X807"/>
  <c r="V807"/>
  <c r="U807"/>
  <c r="T807"/>
  <c r="AZ806"/>
  <c r="AR806"/>
  <c r="AN806"/>
  <c r="AJ806"/>
  <c r="AF806"/>
  <c r="AB806"/>
  <c r="X806"/>
  <c r="V806"/>
  <c r="AW806" s="1"/>
  <c r="U806"/>
  <c r="T806"/>
  <c r="AZ805"/>
  <c r="AR805"/>
  <c r="AN805"/>
  <c r="AJ805"/>
  <c r="AF805"/>
  <c r="AB805"/>
  <c r="X805"/>
  <c r="V805"/>
  <c r="U805"/>
  <c r="T805"/>
  <c r="AZ804"/>
  <c r="AR804"/>
  <c r="AN804"/>
  <c r="AJ804"/>
  <c r="AF804"/>
  <c r="AB804"/>
  <c r="X804"/>
  <c r="V804"/>
  <c r="U804"/>
  <c r="T804"/>
  <c r="AZ803"/>
  <c r="AR803"/>
  <c r="AN803"/>
  <c r="AJ803"/>
  <c r="AF803"/>
  <c r="AB803"/>
  <c r="X803"/>
  <c r="V803"/>
  <c r="U803"/>
  <c r="T803"/>
  <c r="AZ802"/>
  <c r="AR802"/>
  <c r="AN802"/>
  <c r="AJ802"/>
  <c r="AF802"/>
  <c r="AB802"/>
  <c r="X802"/>
  <c r="V802"/>
  <c r="AW802" s="1"/>
  <c r="U802"/>
  <c r="T802"/>
  <c r="AZ801"/>
  <c r="AR801"/>
  <c r="AN801"/>
  <c r="AJ801"/>
  <c r="AF801"/>
  <c r="AB801"/>
  <c r="X801"/>
  <c r="V801"/>
  <c r="U801"/>
  <c r="T801"/>
  <c r="AZ800"/>
  <c r="AR800"/>
  <c r="AN800"/>
  <c r="AJ800"/>
  <c r="AF800"/>
  <c r="AB800"/>
  <c r="X800"/>
  <c r="V800"/>
  <c r="U800"/>
  <c r="T800"/>
  <c r="AZ799"/>
  <c r="AR799"/>
  <c r="AN799"/>
  <c r="AJ799"/>
  <c r="AF799"/>
  <c r="AB799"/>
  <c r="X799"/>
  <c r="V799"/>
  <c r="U799"/>
  <c r="T799"/>
  <c r="BE798"/>
  <c r="BG798" s="1"/>
  <c r="AZ798"/>
  <c r="AR798"/>
  <c r="AN798"/>
  <c r="AJ798"/>
  <c r="AF798"/>
  <c r="AC798"/>
  <c r="AB798"/>
  <c r="X798"/>
  <c r="V798"/>
  <c r="AK798" s="1"/>
  <c r="U798"/>
  <c r="T798"/>
  <c r="AZ797"/>
  <c r="AR797"/>
  <c r="AN797"/>
  <c r="AJ797"/>
  <c r="AF797"/>
  <c r="AB797"/>
  <c r="X797"/>
  <c r="V797"/>
  <c r="U797"/>
  <c r="T797"/>
  <c r="AZ796"/>
  <c r="AR796"/>
  <c r="AN796"/>
  <c r="AJ796"/>
  <c r="AF796"/>
  <c r="AB796"/>
  <c r="X796"/>
  <c r="V796"/>
  <c r="U796"/>
  <c r="T796"/>
  <c r="AZ795"/>
  <c r="AR795"/>
  <c r="AN795"/>
  <c r="AJ795"/>
  <c r="AF795"/>
  <c r="AB795"/>
  <c r="X795"/>
  <c r="V795"/>
  <c r="U795"/>
  <c r="T795"/>
  <c r="AZ794"/>
  <c r="AR794"/>
  <c r="AN794"/>
  <c r="AJ794"/>
  <c r="AF794"/>
  <c r="AB794"/>
  <c r="X794"/>
  <c r="V794"/>
  <c r="AW794" s="1"/>
  <c r="U794"/>
  <c r="T794"/>
  <c r="AZ793"/>
  <c r="AR793"/>
  <c r="AN793"/>
  <c r="AJ793"/>
  <c r="AF793"/>
  <c r="AB793"/>
  <c r="X793"/>
  <c r="V793"/>
  <c r="U793"/>
  <c r="T793"/>
  <c r="AZ792"/>
  <c r="AR792"/>
  <c r="AN792"/>
  <c r="AJ792"/>
  <c r="AF792"/>
  <c r="AB792"/>
  <c r="X792"/>
  <c r="V792"/>
  <c r="U792"/>
  <c r="T792"/>
  <c r="AZ791"/>
  <c r="AR791"/>
  <c r="AN791"/>
  <c r="AJ791"/>
  <c r="AF791"/>
  <c r="AB791"/>
  <c r="X791"/>
  <c r="V791"/>
  <c r="U791"/>
  <c r="T791"/>
  <c r="AZ790"/>
  <c r="AR790"/>
  <c r="AN790"/>
  <c r="AJ790"/>
  <c r="AF790"/>
  <c r="AB790"/>
  <c r="X790"/>
  <c r="V790"/>
  <c r="AW790" s="1"/>
  <c r="U790"/>
  <c r="T790"/>
  <c r="AZ789"/>
  <c r="AR789"/>
  <c r="AN789"/>
  <c r="AJ789"/>
  <c r="AF789"/>
  <c r="AB789"/>
  <c r="X789"/>
  <c r="V789"/>
  <c r="U789"/>
  <c r="T789"/>
  <c r="AZ788"/>
  <c r="AR788"/>
  <c r="AN788"/>
  <c r="AJ788"/>
  <c r="AF788"/>
  <c r="AB788"/>
  <c r="X788"/>
  <c r="V788"/>
  <c r="AW788" s="1"/>
  <c r="U788"/>
  <c r="T788"/>
  <c r="AZ787"/>
  <c r="AR787"/>
  <c r="AN787"/>
  <c r="AJ787"/>
  <c r="AF787"/>
  <c r="AB787"/>
  <c r="X787"/>
  <c r="V787"/>
  <c r="U787"/>
  <c r="T787"/>
  <c r="AZ786"/>
  <c r="AR786"/>
  <c r="AN786"/>
  <c r="AJ786"/>
  <c r="AF786"/>
  <c r="AB786"/>
  <c r="X786"/>
  <c r="V786"/>
  <c r="U786"/>
  <c r="T786"/>
  <c r="AZ785"/>
  <c r="AR785"/>
  <c r="AN785"/>
  <c r="AJ785"/>
  <c r="AF785"/>
  <c r="AB785"/>
  <c r="X785"/>
  <c r="V785"/>
  <c r="U785"/>
  <c r="T785"/>
  <c r="AZ784"/>
  <c r="AR784"/>
  <c r="AN784"/>
  <c r="AJ784"/>
  <c r="AF784"/>
  <c r="AB784"/>
  <c r="X784"/>
  <c r="V784"/>
  <c r="AW784" s="1"/>
  <c r="AX784" s="1"/>
  <c r="U784"/>
  <c r="T784"/>
  <c r="AZ783"/>
  <c r="AR783"/>
  <c r="AN783"/>
  <c r="AJ783"/>
  <c r="AF783"/>
  <c r="AB783"/>
  <c r="X783"/>
  <c r="V783"/>
  <c r="U783"/>
  <c r="T783"/>
  <c r="AZ782"/>
  <c r="AR782"/>
  <c r="AN782"/>
  <c r="AJ782"/>
  <c r="AF782"/>
  <c r="AB782"/>
  <c r="X782"/>
  <c r="V782"/>
  <c r="AW782" s="1"/>
  <c r="AX782" s="1"/>
  <c r="U782"/>
  <c r="T782"/>
  <c r="AZ781"/>
  <c r="AR781"/>
  <c r="AN781"/>
  <c r="AJ781"/>
  <c r="AF781"/>
  <c r="AB781"/>
  <c r="X781"/>
  <c r="V781"/>
  <c r="U781"/>
  <c r="T781"/>
  <c r="AZ780"/>
  <c r="AR780"/>
  <c r="AN780"/>
  <c r="AJ780"/>
  <c r="AF780"/>
  <c r="AB780"/>
  <c r="X780"/>
  <c r="V780"/>
  <c r="BA780" s="1"/>
  <c r="U780"/>
  <c r="T780"/>
  <c r="AZ779"/>
  <c r="AR779"/>
  <c r="AN779"/>
  <c r="AJ779"/>
  <c r="AF779"/>
  <c r="AB779"/>
  <c r="X779"/>
  <c r="V779"/>
  <c r="U779"/>
  <c r="T779"/>
  <c r="AZ778"/>
  <c r="AR778"/>
  <c r="AN778"/>
  <c r="AJ778"/>
  <c r="AF778"/>
  <c r="AB778"/>
  <c r="X778"/>
  <c r="V778"/>
  <c r="AW778" s="1"/>
  <c r="AX778" s="1"/>
  <c r="U778"/>
  <c r="T778"/>
  <c r="AZ777"/>
  <c r="AR777"/>
  <c r="AN777"/>
  <c r="AJ777"/>
  <c r="AF777"/>
  <c r="AB777"/>
  <c r="X777"/>
  <c r="V777"/>
  <c r="U777"/>
  <c r="T777"/>
  <c r="AZ776"/>
  <c r="AR776"/>
  <c r="AN776"/>
  <c r="AJ776"/>
  <c r="AF776"/>
  <c r="AB776"/>
  <c r="X776"/>
  <c r="V776"/>
  <c r="AW776" s="1"/>
  <c r="U776"/>
  <c r="T776"/>
  <c r="AZ775"/>
  <c r="AR775"/>
  <c r="AN775"/>
  <c r="AJ775"/>
  <c r="AF775"/>
  <c r="AB775"/>
  <c r="X775"/>
  <c r="V775"/>
  <c r="U775"/>
  <c r="T775"/>
  <c r="AZ774"/>
  <c r="AR774"/>
  <c r="AN774"/>
  <c r="AJ774"/>
  <c r="AF774"/>
  <c r="AB774"/>
  <c r="X774"/>
  <c r="V774"/>
  <c r="AW774" s="1"/>
  <c r="U774"/>
  <c r="T774"/>
  <c r="AZ773"/>
  <c r="AR773"/>
  <c r="AN773"/>
  <c r="AJ773"/>
  <c r="AF773"/>
  <c r="AB773"/>
  <c r="X773"/>
  <c r="V773"/>
  <c r="U773"/>
  <c r="T773"/>
  <c r="AZ772"/>
  <c r="AR772"/>
  <c r="AN772"/>
  <c r="AJ772"/>
  <c r="AF772"/>
  <c r="AB772"/>
  <c r="X772"/>
  <c r="V772"/>
  <c r="AW772" s="1"/>
  <c r="U772"/>
  <c r="T772"/>
  <c r="AZ771"/>
  <c r="AR771"/>
  <c r="AN771"/>
  <c r="AJ771"/>
  <c r="AF771"/>
  <c r="AB771"/>
  <c r="X771"/>
  <c r="V771"/>
  <c r="U771"/>
  <c r="T771"/>
  <c r="AZ770"/>
  <c r="AR770"/>
  <c r="AN770"/>
  <c r="AJ770"/>
  <c r="AF770"/>
  <c r="AB770"/>
  <c r="X770"/>
  <c r="V770"/>
  <c r="AW770" s="1"/>
  <c r="U770"/>
  <c r="T770"/>
  <c r="AZ769"/>
  <c r="AR769"/>
  <c r="AN769"/>
  <c r="AJ769"/>
  <c r="AF769"/>
  <c r="AB769"/>
  <c r="X769"/>
  <c r="V769"/>
  <c r="BA769" s="1"/>
  <c r="U769"/>
  <c r="T769"/>
  <c r="AZ768"/>
  <c r="AR768"/>
  <c r="AN768"/>
  <c r="AJ768"/>
  <c r="AF768"/>
  <c r="AB768"/>
  <c r="X768"/>
  <c r="V768"/>
  <c r="BA768" s="1"/>
  <c r="U768"/>
  <c r="T768"/>
  <c r="AZ767"/>
  <c r="AR767"/>
  <c r="AN767"/>
  <c r="AJ767"/>
  <c r="AF767"/>
  <c r="AB767"/>
  <c r="X767"/>
  <c r="V767"/>
  <c r="BE767" s="1"/>
  <c r="BF767" s="1"/>
  <c r="U767"/>
  <c r="T767"/>
  <c r="AZ766"/>
  <c r="AR766"/>
  <c r="AN766"/>
  <c r="AJ766"/>
  <c r="AF766"/>
  <c r="AB766"/>
  <c r="X766"/>
  <c r="V766"/>
  <c r="BE766" s="1"/>
  <c r="U766"/>
  <c r="T766"/>
  <c r="AZ765"/>
  <c r="AR765"/>
  <c r="AN765"/>
  <c r="AJ765"/>
  <c r="AF765"/>
  <c r="AB765"/>
  <c r="X765"/>
  <c r="V765"/>
  <c r="U765"/>
  <c r="T765"/>
  <c r="AZ764"/>
  <c r="AR764"/>
  <c r="AN764"/>
  <c r="AJ764"/>
  <c r="AF764"/>
  <c r="AB764"/>
  <c r="X764"/>
  <c r="V764"/>
  <c r="BE764" s="1"/>
  <c r="U764"/>
  <c r="T764"/>
  <c r="AZ763"/>
  <c r="AR763"/>
  <c r="AN763"/>
  <c r="AJ763"/>
  <c r="AF763"/>
  <c r="AB763"/>
  <c r="X763"/>
  <c r="V763"/>
  <c r="U763"/>
  <c r="T763"/>
  <c r="AZ762"/>
  <c r="AR762"/>
  <c r="AN762"/>
  <c r="AJ762"/>
  <c r="AF762"/>
  <c r="AB762"/>
  <c r="X762"/>
  <c r="V762"/>
  <c r="BE762" s="1"/>
  <c r="U762"/>
  <c r="T762"/>
  <c r="AZ761"/>
  <c r="AR761"/>
  <c r="AN761"/>
  <c r="AJ761"/>
  <c r="AF761"/>
  <c r="AB761"/>
  <c r="X761"/>
  <c r="V761"/>
  <c r="U761"/>
  <c r="T761"/>
  <c r="AZ760"/>
  <c r="AR760"/>
  <c r="AN760"/>
  <c r="AJ760"/>
  <c r="AF760"/>
  <c r="AB760"/>
  <c r="X760"/>
  <c r="V760"/>
  <c r="BE760" s="1"/>
  <c r="U760"/>
  <c r="T760"/>
  <c r="AZ759"/>
  <c r="AR759"/>
  <c r="AN759"/>
  <c r="AJ759"/>
  <c r="AF759"/>
  <c r="AB759"/>
  <c r="X759"/>
  <c r="V759"/>
  <c r="U759"/>
  <c r="T759"/>
  <c r="AZ758"/>
  <c r="AR758"/>
  <c r="AN758"/>
  <c r="AJ758"/>
  <c r="AF758"/>
  <c r="AB758"/>
  <c r="X758"/>
  <c r="V758"/>
  <c r="BE758" s="1"/>
  <c r="U758"/>
  <c r="T758"/>
  <c r="AZ757"/>
  <c r="AR757"/>
  <c r="AN757"/>
  <c r="AJ757"/>
  <c r="AF757"/>
  <c r="AB757"/>
  <c r="X757"/>
  <c r="V757"/>
  <c r="U757"/>
  <c r="T757"/>
  <c r="AZ756"/>
  <c r="AR756"/>
  <c r="AN756"/>
  <c r="AJ756"/>
  <c r="AF756"/>
  <c r="AB756"/>
  <c r="X756"/>
  <c r="V756"/>
  <c r="BE756" s="1"/>
  <c r="U756"/>
  <c r="T756"/>
  <c r="AZ755"/>
  <c r="AR755"/>
  <c r="AN755"/>
  <c r="AJ755"/>
  <c r="AF755"/>
  <c r="AB755"/>
  <c r="X755"/>
  <c r="V755"/>
  <c r="U755"/>
  <c r="T755"/>
  <c r="AZ754"/>
  <c r="AR754"/>
  <c r="AN754"/>
  <c r="AJ754"/>
  <c r="AF754"/>
  <c r="AB754"/>
  <c r="X754"/>
  <c r="V754"/>
  <c r="BE754" s="1"/>
  <c r="U754"/>
  <c r="T754"/>
  <c r="AZ753"/>
  <c r="AR753"/>
  <c r="AN753"/>
  <c r="AJ753"/>
  <c r="AF753"/>
  <c r="AB753"/>
  <c r="X753"/>
  <c r="V753"/>
  <c r="U753"/>
  <c r="T753"/>
  <c r="AZ752"/>
  <c r="AR752"/>
  <c r="AN752"/>
  <c r="AJ752"/>
  <c r="AF752"/>
  <c r="AB752"/>
  <c r="X752"/>
  <c r="V752"/>
  <c r="BE752" s="1"/>
  <c r="U752"/>
  <c r="T752"/>
  <c r="AZ751"/>
  <c r="AR751"/>
  <c r="AN751"/>
  <c r="AJ751"/>
  <c r="AF751"/>
  <c r="AB751"/>
  <c r="X751"/>
  <c r="V751"/>
  <c r="U751"/>
  <c r="T751"/>
  <c r="AZ750"/>
  <c r="AR750"/>
  <c r="AN750"/>
  <c r="AJ750"/>
  <c r="AF750"/>
  <c r="AB750"/>
  <c r="X750"/>
  <c r="V750"/>
  <c r="BE750" s="1"/>
  <c r="U750"/>
  <c r="T750"/>
  <c r="AZ749"/>
  <c r="AR749"/>
  <c r="AN749"/>
  <c r="AJ749"/>
  <c r="AF749"/>
  <c r="AB749"/>
  <c r="X749"/>
  <c r="V749"/>
  <c r="U749"/>
  <c r="T749"/>
  <c r="AZ748"/>
  <c r="AR748"/>
  <c r="AN748"/>
  <c r="AJ748"/>
  <c r="AF748"/>
  <c r="AB748"/>
  <c r="X748"/>
  <c r="V748"/>
  <c r="BE748" s="1"/>
  <c r="U748"/>
  <c r="T748"/>
  <c r="AZ747"/>
  <c r="AR747"/>
  <c r="AN747"/>
  <c r="AJ747"/>
  <c r="AF747"/>
  <c r="AB747"/>
  <c r="X747"/>
  <c r="V747"/>
  <c r="U747"/>
  <c r="T747"/>
  <c r="AZ746"/>
  <c r="AR746"/>
  <c r="AN746"/>
  <c r="AJ746"/>
  <c r="AF746"/>
  <c r="AB746"/>
  <c r="X746"/>
  <c r="V746"/>
  <c r="BE746" s="1"/>
  <c r="U746"/>
  <c r="T746"/>
  <c r="AZ745"/>
  <c r="AR745"/>
  <c r="AN745"/>
  <c r="AJ745"/>
  <c r="AF745"/>
  <c r="AB745"/>
  <c r="X745"/>
  <c r="V745"/>
  <c r="U745"/>
  <c r="T745"/>
  <c r="AZ744"/>
  <c r="AR744"/>
  <c r="AN744"/>
  <c r="AJ744"/>
  <c r="AF744"/>
  <c r="AB744"/>
  <c r="X744"/>
  <c r="V744"/>
  <c r="BE744" s="1"/>
  <c r="U744"/>
  <c r="T744"/>
  <c r="AZ743"/>
  <c r="AR743"/>
  <c r="AN743"/>
  <c r="AJ743"/>
  <c r="AF743"/>
  <c r="AB743"/>
  <c r="X743"/>
  <c r="V743"/>
  <c r="U743"/>
  <c r="T743"/>
  <c r="AZ742"/>
  <c r="AR742"/>
  <c r="AN742"/>
  <c r="AJ742"/>
  <c r="AF742"/>
  <c r="AB742"/>
  <c r="X742"/>
  <c r="V742"/>
  <c r="BE742" s="1"/>
  <c r="U742"/>
  <c r="T742"/>
  <c r="AZ741"/>
  <c r="AR741"/>
  <c r="AN741"/>
  <c r="AJ741"/>
  <c r="AF741"/>
  <c r="AB741"/>
  <c r="X741"/>
  <c r="V741"/>
  <c r="U741"/>
  <c r="T741"/>
  <c r="AZ740"/>
  <c r="AR740"/>
  <c r="AN740"/>
  <c r="AJ740"/>
  <c r="AF740"/>
  <c r="AB740"/>
  <c r="X740"/>
  <c r="V740"/>
  <c r="BA740" s="1"/>
  <c r="U740"/>
  <c r="T740"/>
  <c r="AZ739"/>
  <c r="AR739"/>
  <c r="AN739"/>
  <c r="AJ739"/>
  <c r="AF739"/>
  <c r="AB739"/>
  <c r="X739"/>
  <c r="V739"/>
  <c r="U739"/>
  <c r="T739"/>
  <c r="AZ738"/>
  <c r="AR738"/>
  <c r="AN738"/>
  <c r="AJ738"/>
  <c r="AF738"/>
  <c r="AB738"/>
  <c r="X738"/>
  <c r="V738"/>
  <c r="BA738" s="1"/>
  <c r="U738"/>
  <c r="T738"/>
  <c r="AZ737"/>
  <c r="AR737"/>
  <c r="AN737"/>
  <c r="AJ737"/>
  <c r="AF737"/>
  <c r="AB737"/>
  <c r="X737"/>
  <c r="V737"/>
  <c r="U737"/>
  <c r="T737"/>
  <c r="AZ736"/>
  <c r="AR736"/>
  <c r="AN736"/>
  <c r="AJ736"/>
  <c r="AF736"/>
  <c r="AB736"/>
  <c r="X736"/>
  <c r="V736"/>
  <c r="BA736" s="1"/>
  <c r="U736"/>
  <c r="T736"/>
  <c r="AZ735"/>
  <c r="AR735"/>
  <c r="AN735"/>
  <c r="AJ735"/>
  <c r="AF735"/>
  <c r="AB735"/>
  <c r="X735"/>
  <c r="V735"/>
  <c r="U735"/>
  <c r="T735"/>
  <c r="AZ734"/>
  <c r="AR734"/>
  <c r="AN734"/>
  <c r="AJ734"/>
  <c r="AF734"/>
  <c r="AB734"/>
  <c r="X734"/>
  <c r="V734"/>
  <c r="BE734" s="1"/>
  <c r="U734"/>
  <c r="T734"/>
  <c r="AZ733"/>
  <c r="AR733"/>
  <c r="AN733"/>
  <c r="AJ733"/>
  <c r="AF733"/>
  <c r="AB733"/>
  <c r="X733"/>
  <c r="V733"/>
  <c r="U733"/>
  <c r="T733"/>
  <c r="AZ732"/>
  <c r="AR732"/>
  <c r="AN732"/>
  <c r="AJ732"/>
  <c r="AF732"/>
  <c r="AB732"/>
  <c r="X732"/>
  <c r="V732"/>
  <c r="BE732" s="1"/>
  <c r="U732"/>
  <c r="T732"/>
  <c r="AZ731"/>
  <c r="AR731"/>
  <c r="AN731"/>
  <c r="AJ731"/>
  <c r="AF731"/>
  <c r="AB731"/>
  <c r="X731"/>
  <c r="V731"/>
  <c r="U731"/>
  <c r="T731"/>
  <c r="AZ730"/>
  <c r="AR730"/>
  <c r="AN730"/>
  <c r="AJ730"/>
  <c r="AF730"/>
  <c r="AB730"/>
  <c r="X730"/>
  <c r="V730"/>
  <c r="BE730" s="1"/>
  <c r="U730"/>
  <c r="T730"/>
  <c r="AZ729"/>
  <c r="AR729"/>
  <c r="AN729"/>
  <c r="AJ729"/>
  <c r="AF729"/>
  <c r="AB729"/>
  <c r="X729"/>
  <c r="V729"/>
  <c r="U729"/>
  <c r="T729"/>
  <c r="AZ728"/>
  <c r="AR728"/>
  <c r="AN728"/>
  <c r="AJ728"/>
  <c r="AF728"/>
  <c r="AB728"/>
  <c r="X728"/>
  <c r="V728"/>
  <c r="AW728" s="1"/>
  <c r="AX728" s="1"/>
  <c r="U728"/>
  <c r="T728"/>
  <c r="AZ727"/>
  <c r="AR727"/>
  <c r="AN727"/>
  <c r="AJ727"/>
  <c r="AF727"/>
  <c r="AB727"/>
  <c r="X727"/>
  <c r="V727"/>
  <c r="U727"/>
  <c r="T727"/>
  <c r="AZ726"/>
  <c r="AR726"/>
  <c r="AN726"/>
  <c r="AJ726"/>
  <c r="AF726"/>
  <c r="AB726"/>
  <c r="X726"/>
  <c r="V726"/>
  <c r="U726"/>
  <c r="T726"/>
  <c r="AZ725"/>
  <c r="AR725"/>
  <c r="AN725"/>
  <c r="AJ725"/>
  <c r="AF725"/>
  <c r="AB725"/>
  <c r="X725"/>
  <c r="V725"/>
  <c r="U725"/>
  <c r="T725"/>
  <c r="AZ724"/>
  <c r="AR724"/>
  <c r="AN724"/>
  <c r="AJ724"/>
  <c r="AF724"/>
  <c r="AB724"/>
  <c r="X724"/>
  <c r="V724"/>
  <c r="AW724" s="1"/>
  <c r="AX724" s="1"/>
  <c r="U724"/>
  <c r="T724"/>
  <c r="AZ723"/>
  <c r="AR723"/>
  <c r="AN723"/>
  <c r="AJ723"/>
  <c r="AF723"/>
  <c r="AB723"/>
  <c r="X723"/>
  <c r="V723"/>
  <c r="U723"/>
  <c r="T723"/>
  <c r="AZ722"/>
  <c r="AR722"/>
  <c r="AN722"/>
  <c r="AJ722"/>
  <c r="AF722"/>
  <c r="AB722"/>
  <c r="X722"/>
  <c r="V722"/>
  <c r="AW722" s="1"/>
  <c r="AX722" s="1"/>
  <c r="U722"/>
  <c r="T722"/>
  <c r="AZ721"/>
  <c r="AR721"/>
  <c r="AN721"/>
  <c r="AJ721"/>
  <c r="AF721"/>
  <c r="AB721"/>
  <c r="X721"/>
  <c r="V721"/>
  <c r="U721"/>
  <c r="T721"/>
  <c r="AZ720"/>
  <c r="AR720"/>
  <c r="AN720"/>
  <c r="AJ720"/>
  <c r="AF720"/>
  <c r="AB720"/>
  <c r="X720"/>
  <c r="V720"/>
  <c r="BE720" s="1"/>
  <c r="U720"/>
  <c r="T720"/>
  <c r="AZ719"/>
  <c r="AR719"/>
  <c r="AN719"/>
  <c r="AJ719"/>
  <c r="AF719"/>
  <c r="AB719"/>
  <c r="X719"/>
  <c r="V719"/>
  <c r="U719"/>
  <c r="T719"/>
  <c r="AZ718"/>
  <c r="AR718"/>
  <c r="AN718"/>
  <c r="AJ718"/>
  <c r="AF718"/>
  <c r="AB718"/>
  <c r="X718"/>
  <c r="V718"/>
  <c r="AW718" s="1"/>
  <c r="AX718" s="1"/>
  <c r="U718"/>
  <c r="T718"/>
  <c r="AZ717"/>
  <c r="AR717"/>
  <c r="AN717"/>
  <c r="AJ717"/>
  <c r="AF717"/>
  <c r="AB717"/>
  <c r="X717"/>
  <c r="V717"/>
  <c r="U717"/>
  <c r="T717"/>
  <c r="AZ716"/>
  <c r="AR716"/>
  <c r="AN716"/>
  <c r="AJ716"/>
  <c r="AF716"/>
  <c r="AB716"/>
  <c r="X716"/>
  <c r="V716"/>
  <c r="AW716" s="1"/>
  <c r="AX716" s="1"/>
  <c r="U716"/>
  <c r="T716"/>
  <c r="AZ715"/>
  <c r="AR715"/>
  <c r="AN715"/>
  <c r="AJ715"/>
  <c r="AF715"/>
  <c r="AB715"/>
  <c r="X715"/>
  <c r="V715"/>
  <c r="U715"/>
  <c r="T715"/>
  <c r="AZ714"/>
  <c r="AR714"/>
  <c r="AN714"/>
  <c r="AJ714"/>
  <c r="AF714"/>
  <c r="AB714"/>
  <c r="X714"/>
  <c r="V714"/>
  <c r="BE714" s="1"/>
  <c r="U714"/>
  <c r="T714"/>
  <c r="AZ713"/>
  <c r="AR713"/>
  <c r="AN713"/>
  <c r="AJ713"/>
  <c r="AF713"/>
  <c r="AB713"/>
  <c r="X713"/>
  <c r="V713"/>
  <c r="U713"/>
  <c r="T713"/>
  <c r="AZ712"/>
  <c r="AR712"/>
  <c r="AN712"/>
  <c r="AJ712"/>
  <c r="AF712"/>
  <c r="AB712"/>
  <c r="X712"/>
  <c r="V712"/>
  <c r="AW712" s="1"/>
  <c r="AX712" s="1"/>
  <c r="U712"/>
  <c r="T712"/>
  <c r="AZ711"/>
  <c r="AR711"/>
  <c r="AN711"/>
  <c r="AJ711"/>
  <c r="AF711"/>
  <c r="AB711"/>
  <c r="X711"/>
  <c r="V711"/>
  <c r="U711"/>
  <c r="T711"/>
  <c r="AZ710"/>
  <c r="AR710"/>
  <c r="AN710"/>
  <c r="AJ710"/>
  <c r="AF710"/>
  <c r="AB710"/>
  <c r="X710"/>
  <c r="V710"/>
  <c r="BE710" s="1"/>
  <c r="U710"/>
  <c r="T710"/>
  <c r="AZ709"/>
  <c r="AR709"/>
  <c r="AN709"/>
  <c r="AJ709"/>
  <c r="AF709"/>
  <c r="AB709"/>
  <c r="X709"/>
  <c r="V709"/>
  <c r="U709"/>
  <c r="T709"/>
  <c r="AZ708"/>
  <c r="AR708"/>
  <c r="AN708"/>
  <c r="AJ708"/>
  <c r="AF708"/>
  <c r="AB708"/>
  <c r="X708"/>
  <c r="V708"/>
  <c r="BA708" s="1"/>
  <c r="U708"/>
  <c r="T708"/>
  <c r="AZ707"/>
  <c r="AR707"/>
  <c r="AN707"/>
  <c r="AJ707"/>
  <c r="AF707"/>
  <c r="AB707"/>
  <c r="X707"/>
  <c r="V707"/>
  <c r="U707"/>
  <c r="T707"/>
  <c r="AZ706"/>
  <c r="AR706"/>
  <c r="AN706"/>
  <c r="AJ706"/>
  <c r="AF706"/>
  <c r="AB706"/>
  <c r="X706"/>
  <c r="V706"/>
  <c r="BA706" s="1"/>
  <c r="U706"/>
  <c r="T706"/>
  <c r="AZ705"/>
  <c r="AR705"/>
  <c r="AN705"/>
  <c r="AJ705"/>
  <c r="AF705"/>
  <c r="AB705"/>
  <c r="X705"/>
  <c r="V705"/>
  <c r="U705"/>
  <c r="T705"/>
  <c r="AZ704"/>
  <c r="AR704"/>
  <c r="AN704"/>
  <c r="AJ704"/>
  <c r="AF704"/>
  <c r="AB704"/>
  <c r="X704"/>
  <c r="V704"/>
  <c r="BA704" s="1"/>
  <c r="U704"/>
  <c r="T704"/>
  <c r="AZ703"/>
  <c r="AR703"/>
  <c r="AN703"/>
  <c r="AJ703"/>
  <c r="AF703"/>
  <c r="AB703"/>
  <c r="X703"/>
  <c r="V703"/>
  <c r="U703"/>
  <c r="T703"/>
  <c r="AZ702"/>
  <c r="AR702"/>
  <c r="AN702"/>
  <c r="AJ702"/>
  <c r="AF702"/>
  <c r="AB702"/>
  <c r="X702"/>
  <c r="V702"/>
  <c r="BA702" s="1"/>
  <c r="U702"/>
  <c r="T702"/>
  <c r="AZ701"/>
  <c r="AR701"/>
  <c r="AN701"/>
  <c r="AJ701"/>
  <c r="AF701"/>
  <c r="AB701"/>
  <c r="X701"/>
  <c r="V701"/>
  <c r="U701"/>
  <c r="T701"/>
  <c r="AZ700"/>
  <c r="AR700"/>
  <c r="AN700"/>
  <c r="AJ700"/>
  <c r="AF700"/>
  <c r="AB700"/>
  <c r="X700"/>
  <c r="V700"/>
  <c r="BE700" s="1"/>
  <c r="U700"/>
  <c r="T700"/>
  <c r="AZ699"/>
  <c r="AR699"/>
  <c r="AN699"/>
  <c r="AJ699"/>
  <c r="AF699"/>
  <c r="AB699"/>
  <c r="X699"/>
  <c r="V699"/>
  <c r="U699"/>
  <c r="T699"/>
  <c r="AZ698"/>
  <c r="AR698"/>
  <c r="AN698"/>
  <c r="AJ698"/>
  <c r="AF698"/>
  <c r="AB698"/>
  <c r="X698"/>
  <c r="V698"/>
  <c r="BE698" s="1"/>
  <c r="U698"/>
  <c r="T698"/>
  <c r="AZ697"/>
  <c r="AR697"/>
  <c r="AN697"/>
  <c r="AJ697"/>
  <c r="AF697"/>
  <c r="AB697"/>
  <c r="X697"/>
  <c r="V697"/>
  <c r="U697"/>
  <c r="T697"/>
  <c r="AZ696"/>
  <c r="AR696"/>
  <c r="AN696"/>
  <c r="AJ696"/>
  <c r="AF696"/>
  <c r="AB696"/>
  <c r="X696"/>
  <c r="V696"/>
  <c r="BE696" s="1"/>
  <c r="U696"/>
  <c r="T696"/>
  <c r="AZ695"/>
  <c r="AR695"/>
  <c r="AN695"/>
  <c r="AJ695"/>
  <c r="AF695"/>
  <c r="AB695"/>
  <c r="X695"/>
  <c r="V695"/>
  <c r="U695"/>
  <c r="T695"/>
  <c r="AZ694"/>
  <c r="AR694"/>
  <c r="AN694"/>
  <c r="AJ694"/>
  <c r="AF694"/>
  <c r="AB694"/>
  <c r="X694"/>
  <c r="V694"/>
  <c r="BE694" s="1"/>
  <c r="U694"/>
  <c r="T694"/>
  <c r="AZ693"/>
  <c r="AR693"/>
  <c r="AN693"/>
  <c r="AJ693"/>
  <c r="AF693"/>
  <c r="AB693"/>
  <c r="X693"/>
  <c r="V693"/>
  <c r="U693"/>
  <c r="T693"/>
  <c r="AZ692"/>
  <c r="AR692"/>
  <c r="AN692"/>
  <c r="AJ692"/>
  <c r="AF692"/>
  <c r="AB692"/>
  <c r="X692"/>
  <c r="V692"/>
  <c r="BE692" s="1"/>
  <c r="U692"/>
  <c r="T692"/>
  <c r="AZ691"/>
  <c r="AR691"/>
  <c r="AN691"/>
  <c r="AJ691"/>
  <c r="AF691"/>
  <c r="AB691"/>
  <c r="X691"/>
  <c r="V691"/>
  <c r="U691"/>
  <c r="T691"/>
  <c r="AZ690"/>
  <c r="AR690"/>
  <c r="AN690"/>
  <c r="AJ690"/>
  <c r="AF690"/>
  <c r="AB690"/>
  <c r="X690"/>
  <c r="V690"/>
  <c r="BE690" s="1"/>
  <c r="U690"/>
  <c r="T690"/>
  <c r="AZ689"/>
  <c r="AR689"/>
  <c r="AN689"/>
  <c r="AJ689"/>
  <c r="AF689"/>
  <c r="AB689"/>
  <c r="X689"/>
  <c r="V689"/>
  <c r="U689"/>
  <c r="T689"/>
  <c r="AZ688"/>
  <c r="AR688"/>
  <c r="AN688"/>
  <c r="AJ688"/>
  <c r="AF688"/>
  <c r="AB688"/>
  <c r="X688"/>
  <c r="V688"/>
  <c r="BE688" s="1"/>
  <c r="U688"/>
  <c r="T688"/>
  <c r="AZ687"/>
  <c r="AR687"/>
  <c r="AN687"/>
  <c r="AJ687"/>
  <c r="AF687"/>
  <c r="AB687"/>
  <c r="X687"/>
  <c r="V687"/>
  <c r="AG687" s="1"/>
  <c r="U687"/>
  <c r="T687"/>
  <c r="AZ686"/>
  <c r="AR686"/>
  <c r="AN686"/>
  <c r="AJ686"/>
  <c r="AF686"/>
  <c r="AB686"/>
  <c r="X686"/>
  <c r="V686"/>
  <c r="BE686" s="1"/>
  <c r="BG686" s="1"/>
  <c r="U686"/>
  <c r="T686"/>
  <c r="AZ685"/>
  <c r="AR685"/>
  <c r="AN685"/>
  <c r="AJ685"/>
  <c r="AF685"/>
  <c r="AB685"/>
  <c r="X685"/>
  <c r="V685"/>
  <c r="AW685" s="1"/>
  <c r="U685"/>
  <c r="T685"/>
  <c r="AZ684"/>
  <c r="AR684"/>
  <c r="AN684"/>
  <c r="AJ684"/>
  <c r="AF684"/>
  <c r="AB684"/>
  <c r="X684"/>
  <c r="V684"/>
  <c r="BA684" s="1"/>
  <c r="U684"/>
  <c r="T684"/>
  <c r="AZ683"/>
  <c r="AR683"/>
  <c r="AN683"/>
  <c r="AJ683"/>
  <c r="AF683"/>
  <c r="AB683"/>
  <c r="X683"/>
  <c r="V683"/>
  <c r="U683"/>
  <c r="T683"/>
  <c r="AZ682"/>
  <c r="AR682"/>
  <c r="AN682"/>
  <c r="AJ682"/>
  <c r="AF682"/>
  <c r="AB682"/>
  <c r="X682"/>
  <c r="V682"/>
  <c r="BE682" s="1"/>
  <c r="U682"/>
  <c r="T682"/>
  <c r="AZ681"/>
  <c r="AR681"/>
  <c r="AN681"/>
  <c r="AJ681"/>
  <c r="AF681"/>
  <c r="AB681"/>
  <c r="X681"/>
  <c r="V681"/>
  <c r="U681"/>
  <c r="T681"/>
  <c r="AZ680"/>
  <c r="AR680"/>
  <c r="AN680"/>
  <c r="AJ680"/>
  <c r="AF680"/>
  <c r="AB680"/>
  <c r="X680"/>
  <c r="V680"/>
  <c r="BA680" s="1"/>
  <c r="U680"/>
  <c r="T680"/>
  <c r="AZ679"/>
  <c r="AR679"/>
  <c r="AN679"/>
  <c r="AJ679"/>
  <c r="AF679"/>
  <c r="AB679"/>
  <c r="X679"/>
  <c r="V679"/>
  <c r="U679"/>
  <c r="T679"/>
  <c r="AZ678"/>
  <c r="AR678"/>
  <c r="AN678"/>
  <c r="AJ678"/>
  <c r="AF678"/>
  <c r="AB678"/>
  <c r="X678"/>
  <c r="V678"/>
  <c r="BA678" s="1"/>
  <c r="U678"/>
  <c r="T678"/>
  <c r="AZ677"/>
  <c r="AR677"/>
  <c r="AN677"/>
  <c r="AJ677"/>
  <c r="AF677"/>
  <c r="AB677"/>
  <c r="X677"/>
  <c r="V677"/>
  <c r="U677"/>
  <c r="T677"/>
  <c r="AZ676"/>
  <c r="AR676"/>
  <c r="AN676"/>
  <c r="AJ676"/>
  <c r="AF676"/>
  <c r="AB676"/>
  <c r="X676"/>
  <c r="V676"/>
  <c r="BA676" s="1"/>
  <c r="U676"/>
  <c r="T676"/>
  <c r="AZ675"/>
  <c r="AR675"/>
  <c r="AN675"/>
  <c r="AJ675"/>
  <c r="AF675"/>
  <c r="AB675"/>
  <c r="X675"/>
  <c r="V675"/>
  <c r="U675"/>
  <c r="T675"/>
  <c r="AZ674"/>
  <c r="AR674"/>
  <c r="AN674"/>
  <c r="AJ674"/>
  <c r="AF674"/>
  <c r="AB674"/>
  <c r="X674"/>
  <c r="V674"/>
  <c r="BA674" s="1"/>
  <c r="U674"/>
  <c r="T674"/>
  <c r="AZ673"/>
  <c r="AR673"/>
  <c r="AN673"/>
  <c r="AJ673"/>
  <c r="AF673"/>
  <c r="AB673"/>
  <c r="X673"/>
  <c r="V673"/>
  <c r="U673"/>
  <c r="T673"/>
  <c r="AZ672"/>
  <c r="AR672"/>
  <c r="AN672"/>
  <c r="AJ672"/>
  <c r="AF672"/>
  <c r="AB672"/>
  <c r="X672"/>
  <c r="V672"/>
  <c r="BA672" s="1"/>
  <c r="U672"/>
  <c r="T672"/>
  <c r="AZ671"/>
  <c r="AR671"/>
  <c r="AN671"/>
  <c r="AJ671"/>
  <c r="AF671"/>
  <c r="AB671"/>
  <c r="X671"/>
  <c r="V671"/>
  <c r="U671"/>
  <c r="T671"/>
  <c r="AZ670"/>
  <c r="AR670"/>
  <c r="AN670"/>
  <c r="AJ670"/>
  <c r="AF670"/>
  <c r="AB670"/>
  <c r="X670"/>
  <c r="V670"/>
  <c r="BA670" s="1"/>
  <c r="U670"/>
  <c r="T670"/>
  <c r="AZ669"/>
  <c r="AR669"/>
  <c r="AN669"/>
  <c r="AJ669"/>
  <c r="AF669"/>
  <c r="AB669"/>
  <c r="X669"/>
  <c r="V669"/>
  <c r="U669"/>
  <c r="T669"/>
  <c r="AZ668"/>
  <c r="AR668"/>
  <c r="AN668"/>
  <c r="AJ668"/>
  <c r="AF668"/>
  <c r="AB668"/>
  <c r="X668"/>
  <c r="V668"/>
  <c r="BA668" s="1"/>
  <c r="U668"/>
  <c r="T668"/>
  <c r="AZ667"/>
  <c r="AR667"/>
  <c r="AN667"/>
  <c r="AJ667"/>
  <c r="AF667"/>
  <c r="AB667"/>
  <c r="X667"/>
  <c r="V667"/>
  <c r="U667"/>
  <c r="T667"/>
  <c r="AZ666"/>
  <c r="AR666"/>
  <c r="AN666"/>
  <c r="AJ666"/>
  <c r="AF666"/>
  <c r="AB666"/>
  <c r="X666"/>
  <c r="V666"/>
  <c r="BA666" s="1"/>
  <c r="U666"/>
  <c r="T666"/>
  <c r="AZ665"/>
  <c r="AR665"/>
  <c r="AN665"/>
  <c r="AJ665"/>
  <c r="AF665"/>
  <c r="AB665"/>
  <c r="X665"/>
  <c r="V665"/>
  <c r="U665"/>
  <c r="T665"/>
  <c r="AZ664"/>
  <c r="AR664"/>
  <c r="AN664"/>
  <c r="AJ664"/>
  <c r="AF664"/>
  <c r="AB664"/>
  <c r="X664"/>
  <c r="V664"/>
  <c r="BA664" s="1"/>
  <c r="U664"/>
  <c r="T664"/>
  <c r="AZ663"/>
  <c r="AR663"/>
  <c r="AN663"/>
  <c r="AJ663"/>
  <c r="AF663"/>
  <c r="AB663"/>
  <c r="X663"/>
  <c r="V663"/>
  <c r="U663"/>
  <c r="T663"/>
  <c r="AZ662"/>
  <c r="AR662"/>
  <c r="AN662"/>
  <c r="AJ662"/>
  <c r="AF662"/>
  <c r="AB662"/>
  <c r="X662"/>
  <c r="V662"/>
  <c r="BA662" s="1"/>
  <c r="U662"/>
  <c r="T662"/>
  <c r="AZ661"/>
  <c r="AR661"/>
  <c r="AN661"/>
  <c r="AJ661"/>
  <c r="AF661"/>
  <c r="AB661"/>
  <c r="X661"/>
  <c r="V661"/>
  <c r="U661"/>
  <c r="T661"/>
  <c r="AZ660"/>
  <c r="AR660"/>
  <c r="AN660"/>
  <c r="AJ660"/>
  <c r="AF660"/>
  <c r="AB660"/>
  <c r="X660"/>
  <c r="V660"/>
  <c r="BA660" s="1"/>
  <c r="U660"/>
  <c r="T660"/>
  <c r="AZ659"/>
  <c r="AR659"/>
  <c r="AN659"/>
  <c r="AJ659"/>
  <c r="AF659"/>
  <c r="AB659"/>
  <c r="X659"/>
  <c r="V659"/>
  <c r="U659"/>
  <c r="T659"/>
  <c r="AZ658"/>
  <c r="AR658"/>
  <c r="AN658"/>
  <c r="AJ658"/>
  <c r="AF658"/>
  <c r="AB658"/>
  <c r="X658"/>
  <c r="V658"/>
  <c r="BA658" s="1"/>
  <c r="U658"/>
  <c r="T658"/>
  <c r="AZ657"/>
  <c r="AR657"/>
  <c r="AN657"/>
  <c r="AJ657"/>
  <c r="AF657"/>
  <c r="AB657"/>
  <c r="X657"/>
  <c r="V657"/>
  <c r="U657"/>
  <c r="T657"/>
  <c r="AZ656"/>
  <c r="AR656"/>
  <c r="AN656"/>
  <c r="AJ656"/>
  <c r="AF656"/>
  <c r="AB656"/>
  <c r="X656"/>
  <c r="V656"/>
  <c r="AS656" s="1"/>
  <c r="U656"/>
  <c r="T656"/>
  <c r="AZ655"/>
  <c r="AR655"/>
  <c r="AN655"/>
  <c r="AJ655"/>
  <c r="AF655"/>
  <c r="AB655"/>
  <c r="X655"/>
  <c r="V655"/>
  <c r="AW655" s="1"/>
  <c r="U655"/>
  <c r="T655"/>
  <c r="AZ654"/>
  <c r="AR654"/>
  <c r="AN654"/>
  <c r="AJ654"/>
  <c r="AF654"/>
  <c r="AB654"/>
  <c r="X654"/>
  <c r="V654"/>
  <c r="BA654" s="1"/>
  <c r="U654"/>
  <c r="T654"/>
  <c r="AZ653"/>
  <c r="AR653"/>
  <c r="AN653"/>
  <c r="AJ653"/>
  <c r="AF653"/>
  <c r="AB653"/>
  <c r="X653"/>
  <c r="V653"/>
  <c r="U653"/>
  <c r="T653"/>
  <c r="AZ652"/>
  <c r="AR652"/>
  <c r="AO652"/>
  <c r="AN652"/>
  <c r="AJ652"/>
  <c r="AF652"/>
  <c r="AB652"/>
  <c r="X652"/>
  <c r="V652"/>
  <c r="BA652" s="1"/>
  <c r="U652"/>
  <c r="T652"/>
  <c r="AZ651"/>
  <c r="AR651"/>
  <c r="AN651"/>
  <c r="AJ651"/>
  <c r="AF651"/>
  <c r="AB651"/>
  <c r="X651"/>
  <c r="V651"/>
  <c r="U651"/>
  <c r="T651"/>
  <c r="AZ650"/>
  <c r="AR650"/>
  <c r="AO650"/>
  <c r="AN650"/>
  <c r="AJ650"/>
  <c r="AF650"/>
  <c r="AB650"/>
  <c r="X650"/>
  <c r="V650"/>
  <c r="BA650" s="1"/>
  <c r="U650"/>
  <c r="T650"/>
  <c r="AZ649"/>
  <c r="AR649"/>
  <c r="AN649"/>
  <c r="AJ649"/>
  <c r="AF649"/>
  <c r="AB649"/>
  <c r="X649"/>
  <c r="V649"/>
  <c r="U649"/>
  <c r="T649"/>
  <c r="AZ648"/>
  <c r="AR648"/>
  <c r="AN648"/>
  <c r="AJ648"/>
  <c r="AF648"/>
  <c r="AB648"/>
  <c r="X648"/>
  <c r="V648"/>
  <c r="BA648" s="1"/>
  <c r="U648"/>
  <c r="T648"/>
  <c r="AZ647"/>
  <c r="AR647"/>
  <c r="AN647"/>
  <c r="AJ647"/>
  <c r="AF647"/>
  <c r="AB647"/>
  <c r="X647"/>
  <c r="V647"/>
  <c r="U647"/>
  <c r="T647"/>
  <c r="AZ646"/>
  <c r="AR646"/>
  <c r="AN646"/>
  <c r="AJ646"/>
  <c r="AF646"/>
  <c r="AB646"/>
  <c r="X646"/>
  <c r="V646"/>
  <c r="BA646" s="1"/>
  <c r="U646"/>
  <c r="T646"/>
  <c r="AZ645"/>
  <c r="AR645"/>
  <c r="AN645"/>
  <c r="AJ645"/>
  <c r="AF645"/>
  <c r="AB645"/>
  <c r="X645"/>
  <c r="V645"/>
  <c r="U645"/>
  <c r="T645"/>
  <c r="AZ644"/>
  <c r="AR644"/>
  <c r="AN644"/>
  <c r="AJ644"/>
  <c r="AF644"/>
  <c r="AB644"/>
  <c r="X644"/>
  <c r="V644"/>
  <c r="BA644" s="1"/>
  <c r="U644"/>
  <c r="T644"/>
  <c r="AZ643"/>
  <c r="AR643"/>
  <c r="AN643"/>
  <c r="AJ643"/>
  <c r="AF643"/>
  <c r="AB643"/>
  <c r="X643"/>
  <c r="V643"/>
  <c r="U643"/>
  <c r="T643"/>
  <c r="AZ642"/>
  <c r="AR642"/>
  <c r="AN642"/>
  <c r="AJ642"/>
  <c r="AF642"/>
  <c r="AB642"/>
  <c r="X642"/>
  <c r="V642"/>
  <c r="BA642" s="1"/>
  <c r="U642"/>
  <c r="T642"/>
  <c r="AZ641"/>
  <c r="AR641"/>
  <c r="AN641"/>
  <c r="AJ641"/>
  <c r="AF641"/>
  <c r="AB641"/>
  <c r="X641"/>
  <c r="V641"/>
  <c r="U641"/>
  <c r="T641"/>
  <c r="AZ640"/>
  <c r="AR640"/>
  <c r="AN640"/>
  <c r="AJ640"/>
  <c r="AF640"/>
  <c r="AB640"/>
  <c r="X640"/>
  <c r="V640"/>
  <c r="BA640" s="1"/>
  <c r="U640"/>
  <c r="T640"/>
  <c r="AZ639"/>
  <c r="AR639"/>
  <c r="AN639"/>
  <c r="AJ639"/>
  <c r="AF639"/>
  <c r="AB639"/>
  <c r="X639"/>
  <c r="V639"/>
  <c r="U639"/>
  <c r="T639"/>
  <c r="AZ638"/>
  <c r="AR638"/>
  <c r="AN638"/>
  <c r="AJ638"/>
  <c r="AF638"/>
  <c r="AB638"/>
  <c r="X638"/>
  <c r="V638"/>
  <c r="BA638" s="1"/>
  <c r="U638"/>
  <c r="T638"/>
  <c r="AZ637"/>
  <c r="AR637"/>
  <c r="AN637"/>
  <c r="AJ637"/>
  <c r="AF637"/>
  <c r="AB637"/>
  <c r="X637"/>
  <c r="V637"/>
  <c r="U637"/>
  <c r="T637"/>
  <c r="AZ636"/>
  <c r="AR636"/>
  <c r="AN636"/>
  <c r="AJ636"/>
  <c r="AF636"/>
  <c r="AB636"/>
  <c r="X636"/>
  <c r="V636"/>
  <c r="BA636" s="1"/>
  <c r="U636"/>
  <c r="T636"/>
  <c r="AZ635"/>
  <c r="AR635"/>
  <c r="AN635"/>
  <c r="AJ635"/>
  <c r="AF635"/>
  <c r="AB635"/>
  <c r="X635"/>
  <c r="V635"/>
  <c r="U635"/>
  <c r="T635"/>
  <c r="AZ634"/>
  <c r="AR634"/>
  <c r="AN634"/>
  <c r="AJ634"/>
  <c r="AF634"/>
  <c r="AB634"/>
  <c r="X634"/>
  <c r="V634"/>
  <c r="BA634" s="1"/>
  <c r="U634"/>
  <c r="T634"/>
  <c r="AZ633"/>
  <c r="AR633"/>
  <c r="AN633"/>
  <c r="AJ633"/>
  <c r="AF633"/>
  <c r="AB633"/>
  <c r="X633"/>
  <c r="V633"/>
  <c r="U633"/>
  <c r="T633"/>
  <c r="AZ632"/>
  <c r="AR632"/>
  <c r="AN632"/>
  <c r="AJ632"/>
  <c r="AF632"/>
  <c r="AB632"/>
  <c r="X632"/>
  <c r="V632"/>
  <c r="BA632" s="1"/>
  <c r="U632"/>
  <c r="T632"/>
  <c r="AZ631"/>
  <c r="AR631"/>
  <c r="AN631"/>
  <c r="AJ631"/>
  <c r="AF631"/>
  <c r="AB631"/>
  <c r="X631"/>
  <c r="V631"/>
  <c r="U631"/>
  <c r="T631"/>
  <c r="AZ630"/>
  <c r="AR630"/>
  <c r="AN630"/>
  <c r="AJ630"/>
  <c r="AF630"/>
  <c r="AB630"/>
  <c r="X630"/>
  <c r="V630"/>
  <c r="AW630" s="1"/>
  <c r="AX630" s="1"/>
  <c r="U630"/>
  <c r="T630"/>
  <c r="AZ629"/>
  <c r="AR629"/>
  <c r="AN629"/>
  <c r="AJ629"/>
  <c r="AF629"/>
  <c r="AB629"/>
  <c r="X629"/>
  <c r="V629"/>
  <c r="U629"/>
  <c r="T629"/>
  <c r="AZ628"/>
  <c r="AR628"/>
  <c r="AN628"/>
  <c r="AJ628"/>
  <c r="AF628"/>
  <c r="AB628"/>
  <c r="X628"/>
  <c r="V628"/>
  <c r="AW628" s="1"/>
  <c r="AX628" s="1"/>
  <c r="U628"/>
  <c r="T628"/>
  <c r="AZ627"/>
  <c r="AR627"/>
  <c r="AN627"/>
  <c r="AJ627"/>
  <c r="AF627"/>
  <c r="AB627"/>
  <c r="X627"/>
  <c r="V627"/>
  <c r="U627"/>
  <c r="T627"/>
  <c r="AZ626"/>
  <c r="AR626"/>
  <c r="AN626"/>
  <c r="AJ626"/>
  <c r="AF626"/>
  <c r="AB626"/>
  <c r="X626"/>
  <c r="V626"/>
  <c r="BA626" s="1"/>
  <c r="U626"/>
  <c r="T626"/>
  <c r="AZ625"/>
  <c r="AR625"/>
  <c r="AN625"/>
  <c r="AJ625"/>
  <c r="AF625"/>
  <c r="AB625"/>
  <c r="X625"/>
  <c r="V625"/>
  <c r="U625"/>
  <c r="T625"/>
  <c r="AZ624"/>
  <c r="AR624"/>
  <c r="AN624"/>
  <c r="AJ624"/>
  <c r="AF624"/>
  <c r="AB624"/>
  <c r="X624"/>
  <c r="V624"/>
  <c r="AW624" s="1"/>
  <c r="AX624" s="1"/>
  <c r="U624"/>
  <c r="T624"/>
  <c r="AZ623"/>
  <c r="AR623"/>
  <c r="AN623"/>
  <c r="AJ623"/>
  <c r="AF623"/>
  <c r="AB623"/>
  <c r="X623"/>
  <c r="V623"/>
  <c r="AO623" s="1"/>
  <c r="U623"/>
  <c r="T623"/>
  <c r="AZ622"/>
  <c r="AR622"/>
  <c r="AN622"/>
  <c r="AJ622"/>
  <c r="AF622"/>
  <c r="AB622"/>
  <c r="X622"/>
  <c r="V622"/>
  <c r="U622"/>
  <c r="T622"/>
  <c r="AZ621"/>
  <c r="AR621"/>
  <c r="AN621"/>
  <c r="AJ621"/>
  <c r="AF621"/>
  <c r="AB621"/>
  <c r="X621"/>
  <c r="V621"/>
  <c r="AW621" s="1"/>
  <c r="U621"/>
  <c r="T621"/>
  <c r="AZ620"/>
  <c r="AR620"/>
  <c r="AN620"/>
  <c r="AJ620"/>
  <c r="AF620"/>
  <c r="AB620"/>
  <c r="X620"/>
  <c r="V620"/>
  <c r="U620"/>
  <c r="T620"/>
  <c r="AZ619"/>
  <c r="AR619"/>
  <c r="AN619"/>
  <c r="AJ619"/>
  <c r="AF619"/>
  <c r="AB619"/>
  <c r="X619"/>
  <c r="V619"/>
  <c r="AW619" s="1"/>
  <c r="U619"/>
  <c r="T619"/>
  <c r="AZ618"/>
  <c r="AR618"/>
  <c r="AN618"/>
  <c r="AJ618"/>
  <c r="AF618"/>
  <c r="AB618"/>
  <c r="X618"/>
  <c r="V618"/>
  <c r="U618"/>
  <c r="T618"/>
  <c r="AZ617"/>
  <c r="AR617"/>
  <c r="AN617"/>
  <c r="AJ617"/>
  <c r="AF617"/>
  <c r="AB617"/>
  <c r="X617"/>
  <c r="V617"/>
  <c r="AW617" s="1"/>
  <c r="U617"/>
  <c r="T617"/>
  <c r="AZ616"/>
  <c r="AR616"/>
  <c r="AN616"/>
  <c r="AJ616"/>
  <c r="AF616"/>
  <c r="AB616"/>
  <c r="X616"/>
  <c r="V616"/>
  <c r="U616"/>
  <c r="T616"/>
  <c r="AZ615"/>
  <c r="AR615"/>
  <c r="AN615"/>
  <c r="AJ615"/>
  <c r="AF615"/>
  <c r="AB615"/>
  <c r="X615"/>
  <c r="V615"/>
  <c r="AW615" s="1"/>
  <c r="U615"/>
  <c r="T615"/>
  <c r="AZ614"/>
  <c r="AR614"/>
  <c r="AN614"/>
  <c r="AJ614"/>
  <c r="AF614"/>
  <c r="AB614"/>
  <c r="X614"/>
  <c r="V614"/>
  <c r="U614"/>
  <c r="T614"/>
  <c r="AZ613"/>
  <c r="AR613"/>
  <c r="AN613"/>
  <c r="AJ613"/>
  <c r="AF613"/>
  <c r="AB613"/>
  <c r="X613"/>
  <c r="V613"/>
  <c r="AW613" s="1"/>
  <c r="AX613" s="1"/>
  <c r="U613"/>
  <c r="T613"/>
  <c r="AZ612"/>
  <c r="AR612"/>
  <c r="AN612"/>
  <c r="AJ612"/>
  <c r="AF612"/>
  <c r="AB612"/>
  <c r="X612"/>
  <c r="V612"/>
  <c r="U612"/>
  <c r="T612"/>
  <c r="AZ611"/>
  <c r="AR611"/>
  <c r="AN611"/>
  <c r="AJ611"/>
  <c r="AF611"/>
  <c r="AB611"/>
  <c r="X611"/>
  <c r="V611"/>
  <c r="AW611" s="1"/>
  <c r="AX611" s="1"/>
  <c r="U611"/>
  <c r="T611"/>
  <c r="AZ610"/>
  <c r="AR610"/>
  <c r="AN610"/>
  <c r="AJ610"/>
  <c r="AF610"/>
  <c r="AB610"/>
  <c r="X610"/>
  <c r="V610"/>
  <c r="U610"/>
  <c r="T610"/>
  <c r="AZ609"/>
  <c r="AR609"/>
  <c r="AN609"/>
  <c r="AJ609"/>
  <c r="AF609"/>
  <c r="AB609"/>
  <c r="X609"/>
  <c r="V609"/>
  <c r="AW609" s="1"/>
  <c r="AX609" s="1"/>
  <c r="U609"/>
  <c r="T609"/>
  <c r="AZ608"/>
  <c r="AR608"/>
  <c r="AN608"/>
  <c r="AJ608"/>
  <c r="AF608"/>
  <c r="AB608"/>
  <c r="X608"/>
  <c r="V608"/>
  <c r="U608"/>
  <c r="T608"/>
  <c r="AZ607"/>
  <c r="AR607"/>
  <c r="AN607"/>
  <c r="AJ607"/>
  <c r="AF607"/>
  <c r="AB607"/>
  <c r="X607"/>
  <c r="V607"/>
  <c r="AW607" s="1"/>
  <c r="AX607" s="1"/>
  <c r="U607"/>
  <c r="T607"/>
  <c r="AZ606"/>
  <c r="AR606"/>
  <c r="AN606"/>
  <c r="AJ606"/>
  <c r="AF606"/>
  <c r="AB606"/>
  <c r="X606"/>
  <c r="V606"/>
  <c r="U606"/>
  <c r="T606"/>
  <c r="AZ605"/>
  <c r="AR605"/>
  <c r="AN605"/>
  <c r="AJ605"/>
  <c r="AF605"/>
  <c r="AB605"/>
  <c r="X605"/>
  <c r="V605"/>
  <c r="AW605" s="1"/>
  <c r="AX605" s="1"/>
  <c r="U605"/>
  <c r="T605"/>
  <c r="AZ604"/>
  <c r="AR604"/>
  <c r="AN604"/>
  <c r="AJ604"/>
  <c r="AF604"/>
  <c r="AB604"/>
  <c r="X604"/>
  <c r="V604"/>
  <c r="U604"/>
  <c r="T604"/>
  <c r="AZ603"/>
  <c r="AR603"/>
  <c r="AN603"/>
  <c r="AJ603"/>
  <c r="AF603"/>
  <c r="AB603"/>
  <c r="X603"/>
  <c r="V603"/>
  <c r="AW603" s="1"/>
  <c r="AX603" s="1"/>
  <c r="U603"/>
  <c r="T603"/>
  <c r="AZ602"/>
  <c r="AR602"/>
  <c r="AN602"/>
  <c r="AJ602"/>
  <c r="AF602"/>
  <c r="AB602"/>
  <c r="X602"/>
  <c r="V602"/>
  <c r="U602"/>
  <c r="T602"/>
  <c r="AZ601"/>
  <c r="AR601"/>
  <c r="AN601"/>
  <c r="AJ601"/>
  <c r="AF601"/>
  <c r="AB601"/>
  <c r="X601"/>
  <c r="V601"/>
  <c r="AW601" s="1"/>
  <c r="AX601" s="1"/>
  <c r="U601"/>
  <c r="T601"/>
  <c r="AZ600"/>
  <c r="AR600"/>
  <c r="AN600"/>
  <c r="AJ600"/>
  <c r="AF600"/>
  <c r="AB600"/>
  <c r="X600"/>
  <c r="V600"/>
  <c r="U600"/>
  <c r="T600"/>
  <c r="AZ599"/>
  <c r="AR599"/>
  <c r="AN599"/>
  <c r="AJ599"/>
  <c r="AF599"/>
  <c r="AB599"/>
  <c r="X599"/>
  <c r="V599"/>
  <c r="AW599" s="1"/>
  <c r="AX599" s="1"/>
  <c r="U599"/>
  <c r="T599"/>
  <c r="AZ598"/>
  <c r="AR598"/>
  <c r="AN598"/>
  <c r="AJ598"/>
  <c r="AF598"/>
  <c r="AB598"/>
  <c r="X598"/>
  <c r="V598"/>
  <c r="U598"/>
  <c r="T598"/>
  <c r="AZ597"/>
  <c r="AR597"/>
  <c r="AN597"/>
  <c r="AJ597"/>
  <c r="AF597"/>
  <c r="AB597"/>
  <c r="X597"/>
  <c r="V597"/>
  <c r="AW597" s="1"/>
  <c r="AX597" s="1"/>
  <c r="U597"/>
  <c r="T597"/>
  <c r="AZ596"/>
  <c r="AR596"/>
  <c r="AN596"/>
  <c r="AJ596"/>
  <c r="AF596"/>
  <c r="AB596"/>
  <c r="X596"/>
  <c r="V596"/>
  <c r="U596"/>
  <c r="T596"/>
  <c r="AZ595"/>
  <c r="AR595"/>
  <c r="AN595"/>
  <c r="AJ595"/>
  <c r="AF595"/>
  <c r="AB595"/>
  <c r="X595"/>
  <c r="V595"/>
  <c r="AW595" s="1"/>
  <c r="AX595" s="1"/>
  <c r="U595"/>
  <c r="T595"/>
  <c r="AZ594"/>
  <c r="AR594"/>
  <c r="AN594"/>
  <c r="AJ594"/>
  <c r="AF594"/>
  <c r="AB594"/>
  <c r="X594"/>
  <c r="V594"/>
  <c r="U594"/>
  <c r="T594"/>
  <c r="AZ593"/>
  <c r="AR593"/>
  <c r="AN593"/>
  <c r="AJ593"/>
  <c r="AF593"/>
  <c r="AB593"/>
  <c r="X593"/>
  <c r="V593"/>
  <c r="AW593" s="1"/>
  <c r="AX593" s="1"/>
  <c r="U593"/>
  <c r="T593"/>
  <c r="AZ592"/>
  <c r="AR592"/>
  <c r="AN592"/>
  <c r="AJ592"/>
  <c r="AF592"/>
  <c r="AB592"/>
  <c r="X592"/>
  <c r="V592"/>
  <c r="U592"/>
  <c r="T592"/>
  <c r="AZ591"/>
  <c r="AR591"/>
  <c r="AN591"/>
  <c r="AJ591"/>
  <c r="AF591"/>
  <c r="AB591"/>
  <c r="X591"/>
  <c r="V591"/>
  <c r="AW591" s="1"/>
  <c r="AX591" s="1"/>
  <c r="U591"/>
  <c r="T591"/>
  <c r="AZ590"/>
  <c r="AR590"/>
  <c r="AN590"/>
  <c r="AJ590"/>
  <c r="AF590"/>
  <c r="AB590"/>
  <c r="X590"/>
  <c r="V590"/>
  <c r="U590"/>
  <c r="T590"/>
  <c r="AZ589"/>
  <c r="AR589"/>
  <c r="AN589"/>
  <c r="AJ589"/>
  <c r="AF589"/>
  <c r="AB589"/>
  <c r="X589"/>
  <c r="V589"/>
  <c r="AW589" s="1"/>
  <c r="AX589" s="1"/>
  <c r="U589"/>
  <c r="T589"/>
  <c r="AZ588"/>
  <c r="AR588"/>
  <c r="AN588"/>
  <c r="AJ588"/>
  <c r="AF588"/>
  <c r="AB588"/>
  <c r="X588"/>
  <c r="V588"/>
  <c r="U588"/>
  <c r="T588"/>
  <c r="AZ587"/>
  <c r="AR587"/>
  <c r="AN587"/>
  <c r="AJ587"/>
  <c r="AF587"/>
  <c r="AB587"/>
  <c r="X587"/>
  <c r="V587"/>
  <c r="AW587" s="1"/>
  <c r="AX587" s="1"/>
  <c r="U587"/>
  <c r="T587"/>
  <c r="AZ586"/>
  <c r="AR586"/>
  <c r="AN586"/>
  <c r="AJ586"/>
  <c r="AF586"/>
  <c r="AB586"/>
  <c r="X586"/>
  <c r="V586"/>
  <c r="U586"/>
  <c r="T586"/>
  <c r="AZ585"/>
  <c r="AR585"/>
  <c r="AN585"/>
  <c r="AJ585"/>
  <c r="AF585"/>
  <c r="AB585"/>
  <c r="X585"/>
  <c r="V585"/>
  <c r="AW585" s="1"/>
  <c r="AX585" s="1"/>
  <c r="U585"/>
  <c r="T585"/>
  <c r="AZ584"/>
  <c r="AR584"/>
  <c r="AN584"/>
  <c r="AJ584"/>
  <c r="AF584"/>
  <c r="AB584"/>
  <c r="X584"/>
  <c r="V584"/>
  <c r="U584"/>
  <c r="T584"/>
  <c r="AZ583"/>
  <c r="AR583"/>
  <c r="AN583"/>
  <c r="AJ583"/>
  <c r="AF583"/>
  <c r="AB583"/>
  <c r="X583"/>
  <c r="V583"/>
  <c r="AW583" s="1"/>
  <c r="AX583" s="1"/>
  <c r="U583"/>
  <c r="T583"/>
  <c r="AZ582"/>
  <c r="AR582"/>
  <c r="AN582"/>
  <c r="AJ582"/>
  <c r="AF582"/>
  <c r="AB582"/>
  <c r="X582"/>
  <c r="V582"/>
  <c r="U582"/>
  <c r="T582"/>
  <c r="AZ581"/>
  <c r="AR581"/>
  <c r="AN581"/>
  <c r="AJ581"/>
  <c r="AF581"/>
  <c r="AB581"/>
  <c r="X581"/>
  <c r="V581"/>
  <c r="AW581" s="1"/>
  <c r="AX581" s="1"/>
  <c r="U581"/>
  <c r="T581"/>
  <c r="AZ580"/>
  <c r="AR580"/>
  <c r="AN580"/>
  <c r="AJ580"/>
  <c r="AF580"/>
  <c r="AB580"/>
  <c r="X580"/>
  <c r="V580"/>
  <c r="U580"/>
  <c r="T580"/>
  <c r="AZ579"/>
  <c r="AR579"/>
  <c r="AN579"/>
  <c r="AJ579"/>
  <c r="AF579"/>
  <c r="AB579"/>
  <c r="X579"/>
  <c r="V579"/>
  <c r="AW579" s="1"/>
  <c r="AX579" s="1"/>
  <c r="U579"/>
  <c r="T579"/>
  <c r="AZ578"/>
  <c r="AR578"/>
  <c r="AN578"/>
  <c r="AJ578"/>
  <c r="AF578"/>
  <c r="AB578"/>
  <c r="X578"/>
  <c r="V578"/>
  <c r="U578"/>
  <c r="T578"/>
  <c r="AZ577"/>
  <c r="AR577"/>
  <c r="AN577"/>
  <c r="AJ577"/>
  <c r="AF577"/>
  <c r="AB577"/>
  <c r="X577"/>
  <c r="V577"/>
  <c r="AW577" s="1"/>
  <c r="AX577" s="1"/>
  <c r="U577"/>
  <c r="T577"/>
  <c r="AZ576"/>
  <c r="AR576"/>
  <c r="AN576"/>
  <c r="AJ576"/>
  <c r="AF576"/>
  <c r="AB576"/>
  <c r="X576"/>
  <c r="V576"/>
  <c r="U576"/>
  <c r="T576"/>
  <c r="AZ575"/>
  <c r="AR575"/>
  <c r="AN575"/>
  <c r="AJ575"/>
  <c r="AF575"/>
  <c r="AB575"/>
  <c r="X575"/>
  <c r="V575"/>
  <c r="AW575" s="1"/>
  <c r="AX575" s="1"/>
  <c r="U575"/>
  <c r="T575"/>
  <c r="AZ574"/>
  <c r="AR574"/>
  <c r="AN574"/>
  <c r="AJ574"/>
  <c r="AF574"/>
  <c r="AB574"/>
  <c r="X574"/>
  <c r="V574"/>
  <c r="U574"/>
  <c r="T574"/>
  <c r="AZ573"/>
  <c r="AR573"/>
  <c r="AN573"/>
  <c r="AJ573"/>
  <c r="AF573"/>
  <c r="AB573"/>
  <c r="X573"/>
  <c r="V573"/>
  <c r="AW573" s="1"/>
  <c r="AX573" s="1"/>
  <c r="U573"/>
  <c r="T573"/>
  <c r="AZ572"/>
  <c r="AR572"/>
  <c r="AN572"/>
  <c r="AJ572"/>
  <c r="AF572"/>
  <c r="AB572"/>
  <c r="X572"/>
  <c r="V572"/>
  <c r="U572"/>
  <c r="T572"/>
  <c r="AZ571"/>
  <c r="AR571"/>
  <c r="AN571"/>
  <c r="AJ571"/>
  <c r="AF571"/>
  <c r="AB571"/>
  <c r="X571"/>
  <c r="V571"/>
  <c r="AW571" s="1"/>
  <c r="AX571" s="1"/>
  <c r="U571"/>
  <c r="T571"/>
  <c r="AZ570"/>
  <c r="AR570"/>
  <c r="AN570"/>
  <c r="AJ570"/>
  <c r="AF570"/>
  <c r="AB570"/>
  <c r="X570"/>
  <c r="V570"/>
  <c r="U570"/>
  <c r="T570"/>
  <c r="AZ569"/>
  <c r="AR569"/>
  <c r="AN569"/>
  <c r="AJ569"/>
  <c r="AF569"/>
  <c r="AB569"/>
  <c r="X569"/>
  <c r="V569"/>
  <c r="AW569" s="1"/>
  <c r="AX569" s="1"/>
  <c r="U569"/>
  <c r="T569"/>
  <c r="V568"/>
  <c r="U568"/>
  <c r="T568"/>
  <c r="AZ567"/>
  <c r="AR567"/>
  <c r="AN567"/>
  <c r="AJ567"/>
  <c r="AF567"/>
  <c r="AB567"/>
  <c r="X567"/>
  <c r="V567"/>
  <c r="AW567" s="1"/>
  <c r="AX567" s="1"/>
  <c r="U567"/>
  <c r="T567"/>
  <c r="AZ566"/>
  <c r="AR566"/>
  <c r="AN566"/>
  <c r="AJ566"/>
  <c r="AF566"/>
  <c r="AB566"/>
  <c r="X566"/>
  <c r="V566"/>
  <c r="U566"/>
  <c r="T566"/>
  <c r="AZ565"/>
  <c r="AR565"/>
  <c r="AN565"/>
  <c r="AJ565"/>
  <c r="AF565"/>
  <c r="AB565"/>
  <c r="X565"/>
  <c r="V565"/>
  <c r="AW565" s="1"/>
  <c r="AX565" s="1"/>
  <c r="U565"/>
  <c r="T565"/>
  <c r="AZ564"/>
  <c r="AR564"/>
  <c r="AN564"/>
  <c r="AJ564"/>
  <c r="AF564"/>
  <c r="AB564"/>
  <c r="X564"/>
  <c r="V564"/>
  <c r="U564"/>
  <c r="T564"/>
  <c r="AZ563"/>
  <c r="AR563"/>
  <c r="AN563"/>
  <c r="AJ563"/>
  <c r="AF563"/>
  <c r="AB563"/>
  <c r="X563"/>
  <c r="V563"/>
  <c r="AW563" s="1"/>
  <c r="AX563" s="1"/>
  <c r="U563"/>
  <c r="T563"/>
  <c r="AZ562"/>
  <c r="AR562"/>
  <c r="AN562"/>
  <c r="AJ562"/>
  <c r="AF562"/>
  <c r="AB562"/>
  <c r="X562"/>
  <c r="V562"/>
  <c r="U562"/>
  <c r="T562"/>
  <c r="AZ561"/>
  <c r="AR561"/>
  <c r="AO561"/>
  <c r="AN561"/>
  <c r="AJ561"/>
  <c r="AF561"/>
  <c r="AB561"/>
  <c r="X561"/>
  <c r="V561"/>
  <c r="AW561" s="1"/>
  <c r="AX561" s="1"/>
  <c r="U561"/>
  <c r="T561"/>
  <c r="AZ560"/>
  <c r="AR560"/>
  <c r="AN560"/>
  <c r="AJ560"/>
  <c r="AF560"/>
  <c r="AB560"/>
  <c r="X560"/>
  <c r="V560"/>
  <c r="U560"/>
  <c r="T560"/>
  <c r="AZ559"/>
  <c r="AR559"/>
  <c r="AN559"/>
  <c r="AJ559"/>
  <c r="AF559"/>
  <c r="AB559"/>
  <c r="X559"/>
  <c r="V559"/>
  <c r="AW559" s="1"/>
  <c r="AX559" s="1"/>
  <c r="U559"/>
  <c r="T559"/>
  <c r="AZ558"/>
  <c r="AR558"/>
  <c r="AN558"/>
  <c r="AJ558"/>
  <c r="AF558"/>
  <c r="AB558"/>
  <c r="X558"/>
  <c r="V558"/>
  <c r="U558"/>
  <c r="T558"/>
  <c r="AZ557"/>
  <c r="AR557"/>
  <c r="AN557"/>
  <c r="AJ557"/>
  <c r="AF557"/>
  <c r="AB557"/>
  <c r="X557"/>
  <c r="V557"/>
  <c r="AW557" s="1"/>
  <c r="AX557" s="1"/>
  <c r="U557"/>
  <c r="T557"/>
  <c r="AZ556"/>
  <c r="AR556"/>
  <c r="AN556"/>
  <c r="AJ556"/>
  <c r="AF556"/>
  <c r="AB556"/>
  <c r="X556"/>
  <c r="V556"/>
  <c r="U556"/>
  <c r="T556"/>
  <c r="AZ555"/>
  <c r="AR555"/>
  <c r="AN555"/>
  <c r="AJ555"/>
  <c r="AF555"/>
  <c r="AB555"/>
  <c r="X555"/>
  <c r="V555"/>
  <c r="AW555" s="1"/>
  <c r="AX555" s="1"/>
  <c r="U555"/>
  <c r="T555"/>
  <c r="AZ554"/>
  <c r="AR554"/>
  <c r="AN554"/>
  <c r="AJ554"/>
  <c r="AF554"/>
  <c r="AB554"/>
  <c r="X554"/>
  <c r="V554"/>
  <c r="U554"/>
  <c r="T554"/>
  <c r="AZ553"/>
  <c r="AR553"/>
  <c r="AN553"/>
  <c r="AJ553"/>
  <c r="AF553"/>
  <c r="AB553"/>
  <c r="X553"/>
  <c r="V553"/>
  <c r="AW553" s="1"/>
  <c r="AX553" s="1"/>
  <c r="U553"/>
  <c r="T553"/>
  <c r="AZ552"/>
  <c r="AR552"/>
  <c r="AN552"/>
  <c r="AJ552"/>
  <c r="AF552"/>
  <c r="AB552"/>
  <c r="X552"/>
  <c r="V552"/>
  <c r="U552"/>
  <c r="T552"/>
  <c r="AZ551"/>
  <c r="AR551"/>
  <c r="AN551"/>
  <c r="AJ551"/>
  <c r="AF551"/>
  <c r="AB551"/>
  <c r="X551"/>
  <c r="V551"/>
  <c r="AW551" s="1"/>
  <c r="AX551" s="1"/>
  <c r="U551"/>
  <c r="T551"/>
  <c r="AZ550"/>
  <c r="AR550"/>
  <c r="AN550"/>
  <c r="AJ550"/>
  <c r="AF550"/>
  <c r="AB550"/>
  <c r="X550"/>
  <c r="V550"/>
  <c r="U550"/>
  <c r="T550"/>
  <c r="AZ549"/>
  <c r="AR549"/>
  <c r="AN549"/>
  <c r="AJ549"/>
  <c r="AF549"/>
  <c r="AB549"/>
  <c r="X549"/>
  <c r="V549"/>
  <c r="AW549" s="1"/>
  <c r="AX549" s="1"/>
  <c r="U549"/>
  <c r="T549"/>
  <c r="AZ548"/>
  <c r="AR548"/>
  <c r="AN548"/>
  <c r="AJ548"/>
  <c r="AF548"/>
  <c r="AB548"/>
  <c r="X548"/>
  <c r="V548"/>
  <c r="U548"/>
  <c r="T548"/>
  <c r="AZ547"/>
  <c r="AR547"/>
  <c r="AN547"/>
  <c r="AJ547"/>
  <c r="AF547"/>
  <c r="AB547"/>
  <c r="X547"/>
  <c r="V547"/>
  <c r="AW547" s="1"/>
  <c r="AX547" s="1"/>
  <c r="U547"/>
  <c r="T547"/>
  <c r="AZ546"/>
  <c r="AR546"/>
  <c r="AN546"/>
  <c r="AJ546"/>
  <c r="AF546"/>
  <c r="AB546"/>
  <c r="X546"/>
  <c r="V546"/>
  <c r="U546"/>
  <c r="T546"/>
  <c r="AZ545"/>
  <c r="AR545"/>
  <c r="AN545"/>
  <c r="AJ545"/>
  <c r="AF545"/>
  <c r="AB545"/>
  <c r="X545"/>
  <c r="V545"/>
  <c r="AW545" s="1"/>
  <c r="AX545" s="1"/>
  <c r="U545"/>
  <c r="T545"/>
  <c r="AZ544"/>
  <c r="AR544"/>
  <c r="AN544"/>
  <c r="AJ544"/>
  <c r="AF544"/>
  <c r="AB544"/>
  <c r="X544"/>
  <c r="V544"/>
  <c r="U544"/>
  <c r="T544"/>
  <c r="AZ543"/>
  <c r="AR543"/>
  <c r="AN543"/>
  <c r="AJ543"/>
  <c r="AF543"/>
  <c r="AB543"/>
  <c r="X543"/>
  <c r="V543"/>
  <c r="AG543" s="1"/>
  <c r="U543"/>
  <c r="T543"/>
  <c r="AZ542"/>
  <c r="AR542"/>
  <c r="AN542"/>
  <c r="AJ542"/>
  <c r="AF542"/>
  <c r="AB542"/>
  <c r="X542"/>
  <c r="V542"/>
  <c r="BA542" s="1"/>
  <c r="U542"/>
  <c r="T542"/>
  <c r="AZ541"/>
  <c r="AR541"/>
  <c r="AN541"/>
  <c r="AJ541"/>
  <c r="AF541"/>
  <c r="AB541"/>
  <c r="X541"/>
  <c r="V541"/>
  <c r="BE541" s="1"/>
  <c r="BG541" s="1"/>
  <c r="U541"/>
  <c r="T541"/>
  <c r="AZ540"/>
  <c r="AR540"/>
  <c r="AN540"/>
  <c r="AJ540"/>
  <c r="AF540"/>
  <c r="AB540"/>
  <c r="X540"/>
  <c r="V540"/>
  <c r="AS540" s="1"/>
  <c r="U540"/>
  <c r="T540"/>
  <c r="AZ539"/>
  <c r="AR539"/>
  <c r="AN539"/>
  <c r="AJ539"/>
  <c r="AF539"/>
  <c r="AB539"/>
  <c r="X539"/>
  <c r="V539"/>
  <c r="U539"/>
  <c r="T539"/>
  <c r="AZ538"/>
  <c r="AR538"/>
  <c r="AN538"/>
  <c r="AJ538"/>
  <c r="AF538"/>
  <c r="AB538"/>
  <c r="X538"/>
  <c r="V538"/>
  <c r="AS538" s="1"/>
  <c r="U538"/>
  <c r="T538"/>
  <c r="AZ537"/>
  <c r="AR537"/>
  <c r="AN537"/>
  <c r="AJ537"/>
  <c r="AF537"/>
  <c r="AB537"/>
  <c r="X537"/>
  <c r="V537"/>
  <c r="U537"/>
  <c r="T537"/>
  <c r="AZ536"/>
  <c r="AR536"/>
  <c r="AN536"/>
  <c r="AJ536"/>
  <c r="AF536"/>
  <c r="AB536"/>
  <c r="X536"/>
  <c r="V536"/>
  <c r="AS536" s="1"/>
  <c r="U536"/>
  <c r="T536"/>
  <c r="AZ535"/>
  <c r="AR535"/>
  <c r="AN535"/>
  <c r="AJ535"/>
  <c r="AF535"/>
  <c r="AB535"/>
  <c r="X535"/>
  <c r="V535"/>
  <c r="U535"/>
  <c r="T535"/>
  <c r="AZ534"/>
  <c r="AR534"/>
  <c r="AN534"/>
  <c r="AJ534"/>
  <c r="AF534"/>
  <c r="AB534"/>
  <c r="X534"/>
  <c r="V534"/>
  <c r="AS534" s="1"/>
  <c r="U534"/>
  <c r="T534"/>
  <c r="AZ533"/>
  <c r="AR533"/>
  <c r="AN533"/>
  <c r="AJ533"/>
  <c r="AF533"/>
  <c r="AB533"/>
  <c r="X533"/>
  <c r="V533"/>
  <c r="U533"/>
  <c r="T533"/>
  <c r="AZ532"/>
  <c r="AR532"/>
  <c r="AN532"/>
  <c r="AJ532"/>
  <c r="AF532"/>
  <c r="AB532"/>
  <c r="X532"/>
  <c r="V532"/>
  <c r="AS532" s="1"/>
  <c r="U532"/>
  <c r="T532"/>
  <c r="AZ531"/>
  <c r="AR531"/>
  <c r="AN531"/>
  <c r="AJ531"/>
  <c r="AF531"/>
  <c r="AB531"/>
  <c r="X531"/>
  <c r="V531"/>
  <c r="U531"/>
  <c r="T531"/>
  <c r="AZ530"/>
  <c r="AR530"/>
  <c r="AN530"/>
  <c r="AJ530"/>
  <c r="AF530"/>
  <c r="AB530"/>
  <c r="X530"/>
  <c r="V530"/>
  <c r="AS530" s="1"/>
  <c r="U530"/>
  <c r="T530"/>
  <c r="AZ529"/>
  <c r="AR529"/>
  <c r="AN529"/>
  <c r="AJ529"/>
  <c r="AF529"/>
  <c r="AB529"/>
  <c r="X529"/>
  <c r="V529"/>
  <c r="U529"/>
  <c r="T529"/>
  <c r="AZ528"/>
  <c r="AR528"/>
  <c r="AN528"/>
  <c r="AJ528"/>
  <c r="AF528"/>
  <c r="AB528"/>
  <c r="X528"/>
  <c r="V528"/>
  <c r="AS528" s="1"/>
  <c r="U528"/>
  <c r="T528"/>
  <c r="AZ527"/>
  <c r="AR527"/>
  <c r="AN527"/>
  <c r="AJ527"/>
  <c r="AF527"/>
  <c r="AB527"/>
  <c r="X527"/>
  <c r="V527"/>
  <c r="U527"/>
  <c r="T527"/>
  <c r="AZ526"/>
  <c r="AR526"/>
  <c r="AN526"/>
  <c r="AJ526"/>
  <c r="AF526"/>
  <c r="AB526"/>
  <c r="X526"/>
  <c r="V526"/>
  <c r="AS526" s="1"/>
  <c r="U526"/>
  <c r="T526"/>
  <c r="AZ525"/>
  <c r="AR525"/>
  <c r="AN525"/>
  <c r="AJ525"/>
  <c r="AF525"/>
  <c r="AB525"/>
  <c r="X525"/>
  <c r="V525"/>
  <c r="U525"/>
  <c r="T525"/>
  <c r="AZ524"/>
  <c r="AR524"/>
  <c r="AN524"/>
  <c r="AJ524"/>
  <c r="AF524"/>
  <c r="AB524"/>
  <c r="X524"/>
  <c r="V524"/>
  <c r="BE524" s="1"/>
  <c r="BF524" s="1"/>
  <c r="U524"/>
  <c r="T524"/>
  <c r="AZ523"/>
  <c r="AR523"/>
  <c r="AN523"/>
  <c r="AJ523"/>
  <c r="AF523"/>
  <c r="AB523"/>
  <c r="X523"/>
  <c r="V523"/>
  <c r="U523"/>
  <c r="T523"/>
  <c r="AZ522"/>
  <c r="AR522"/>
  <c r="AN522"/>
  <c r="AJ522"/>
  <c r="AF522"/>
  <c r="AB522"/>
  <c r="X522"/>
  <c r="V522"/>
  <c r="BA522" s="1"/>
  <c r="U522"/>
  <c r="T522"/>
  <c r="AZ521"/>
  <c r="AR521"/>
  <c r="AN521"/>
  <c r="AJ521"/>
  <c r="AF521"/>
  <c r="AB521"/>
  <c r="X521"/>
  <c r="V521"/>
  <c r="U521"/>
  <c r="T521"/>
  <c r="AZ520"/>
  <c r="AR520"/>
  <c r="AN520"/>
  <c r="AJ520"/>
  <c r="AF520"/>
  <c r="AB520"/>
  <c r="X520"/>
  <c r="V520"/>
  <c r="AW520" s="1"/>
  <c r="U520"/>
  <c r="T520"/>
  <c r="AZ519"/>
  <c r="AR519"/>
  <c r="AN519"/>
  <c r="AJ519"/>
  <c r="AF519"/>
  <c r="AB519"/>
  <c r="X519"/>
  <c r="V519"/>
  <c r="U519"/>
  <c r="T519"/>
  <c r="AZ518"/>
  <c r="AR518"/>
  <c r="AN518"/>
  <c r="AJ518"/>
  <c r="AF518"/>
  <c r="AB518"/>
  <c r="X518"/>
  <c r="V518"/>
  <c r="AW518" s="1"/>
  <c r="AX518" s="1"/>
  <c r="U518"/>
  <c r="T518"/>
  <c r="AZ517"/>
  <c r="AR517"/>
  <c r="AN517"/>
  <c r="AJ517"/>
  <c r="AF517"/>
  <c r="AB517"/>
  <c r="X517"/>
  <c r="V517"/>
  <c r="U517"/>
  <c r="T517"/>
  <c r="AZ516"/>
  <c r="AR516"/>
  <c r="AN516"/>
  <c r="AJ516"/>
  <c r="AF516"/>
  <c r="AB516"/>
  <c r="X516"/>
  <c r="V516"/>
  <c r="AW516" s="1"/>
  <c r="AX516" s="1"/>
  <c r="U516"/>
  <c r="T516"/>
  <c r="AZ515"/>
  <c r="AR515"/>
  <c r="AN515"/>
  <c r="AJ515"/>
  <c r="AF515"/>
  <c r="AB515"/>
  <c r="X515"/>
  <c r="V515"/>
  <c r="U515"/>
  <c r="T515"/>
  <c r="AZ514"/>
  <c r="AR514"/>
  <c r="AN514"/>
  <c r="AJ514"/>
  <c r="AF514"/>
  <c r="AB514"/>
  <c r="X514"/>
  <c r="V514"/>
  <c r="AW514" s="1"/>
  <c r="AX514" s="1"/>
  <c r="U514"/>
  <c r="T514"/>
  <c r="AZ513"/>
  <c r="AR513"/>
  <c r="AN513"/>
  <c r="AJ513"/>
  <c r="AF513"/>
  <c r="AB513"/>
  <c r="X513"/>
  <c r="V513"/>
  <c r="U513"/>
  <c r="T513"/>
  <c r="AZ512"/>
  <c r="AR512"/>
  <c r="AN512"/>
  <c r="AJ512"/>
  <c r="AF512"/>
  <c r="AB512"/>
  <c r="X512"/>
  <c r="V512"/>
  <c r="AS512" s="1"/>
  <c r="U512"/>
  <c r="T512"/>
  <c r="AZ511"/>
  <c r="AR511"/>
  <c r="AN511"/>
  <c r="AJ511"/>
  <c r="AF511"/>
  <c r="AB511"/>
  <c r="X511"/>
  <c r="V511"/>
  <c r="U511"/>
  <c r="T511"/>
  <c r="AZ510"/>
  <c r="AR510"/>
  <c r="AN510"/>
  <c r="AJ510"/>
  <c r="AF510"/>
  <c r="AB510"/>
  <c r="X510"/>
  <c r="V510"/>
  <c r="AS510" s="1"/>
  <c r="U510"/>
  <c r="T510"/>
  <c r="AZ509"/>
  <c r="AR509"/>
  <c r="AN509"/>
  <c r="AJ509"/>
  <c r="AF509"/>
  <c r="AB509"/>
  <c r="X509"/>
  <c r="V509"/>
  <c r="U509"/>
  <c r="T509"/>
  <c r="AZ508"/>
  <c r="AR508"/>
  <c r="AN508"/>
  <c r="AJ508"/>
  <c r="AF508"/>
  <c r="AB508"/>
  <c r="X508"/>
  <c r="V508"/>
  <c r="AS508" s="1"/>
  <c r="U508"/>
  <c r="T508"/>
  <c r="AZ507"/>
  <c r="AR507"/>
  <c r="AN507"/>
  <c r="AJ507"/>
  <c r="AF507"/>
  <c r="AB507"/>
  <c r="X507"/>
  <c r="V507"/>
  <c r="U507"/>
  <c r="T507"/>
  <c r="AZ506"/>
  <c r="AR506"/>
  <c r="AN506"/>
  <c r="AJ506"/>
  <c r="AF506"/>
  <c r="AB506"/>
  <c r="X506"/>
  <c r="V506"/>
  <c r="AS506" s="1"/>
  <c r="U506"/>
  <c r="T506"/>
  <c r="AZ505"/>
  <c r="AR505"/>
  <c r="AN505"/>
  <c r="AJ505"/>
  <c r="AF505"/>
  <c r="AB505"/>
  <c r="X505"/>
  <c r="V505"/>
  <c r="U505"/>
  <c r="T505"/>
  <c r="AZ504"/>
  <c r="AR504"/>
  <c r="AN504"/>
  <c r="AJ504"/>
  <c r="AF504"/>
  <c r="AB504"/>
  <c r="X504"/>
  <c r="V504"/>
  <c r="BE504" s="1"/>
  <c r="BF504" s="1"/>
  <c r="U504"/>
  <c r="T504"/>
  <c r="AZ503"/>
  <c r="AR503"/>
  <c r="AN503"/>
  <c r="AJ503"/>
  <c r="AF503"/>
  <c r="AB503"/>
  <c r="X503"/>
  <c r="V503"/>
  <c r="U503"/>
  <c r="T503"/>
  <c r="AZ502"/>
  <c r="AR502"/>
  <c r="AN502"/>
  <c r="AJ502"/>
  <c r="AF502"/>
  <c r="AB502"/>
  <c r="X502"/>
  <c r="V502"/>
  <c r="BA502" s="1"/>
  <c r="U502"/>
  <c r="T502"/>
  <c r="AZ501"/>
  <c r="AR501"/>
  <c r="AN501"/>
  <c r="AJ501"/>
  <c r="AF501"/>
  <c r="AB501"/>
  <c r="X501"/>
  <c r="V501"/>
  <c r="U501"/>
  <c r="T501"/>
  <c r="AZ500"/>
  <c r="AR500"/>
  <c r="AN500"/>
  <c r="AJ500"/>
  <c r="AF500"/>
  <c r="AB500"/>
  <c r="X500"/>
  <c r="V500"/>
  <c r="BA500" s="1"/>
  <c r="U500"/>
  <c r="T500"/>
  <c r="AZ499"/>
  <c r="AR499"/>
  <c r="AN499"/>
  <c r="AJ499"/>
  <c r="AF499"/>
  <c r="AB499"/>
  <c r="X499"/>
  <c r="V499"/>
  <c r="U499"/>
  <c r="T499"/>
  <c r="AZ498"/>
  <c r="AR498"/>
  <c r="AN498"/>
  <c r="AJ498"/>
  <c r="AF498"/>
  <c r="AB498"/>
  <c r="X498"/>
  <c r="V498"/>
  <c r="BA498" s="1"/>
  <c r="U498"/>
  <c r="T498"/>
  <c r="AZ497"/>
  <c r="AR497"/>
  <c r="AN497"/>
  <c r="AJ497"/>
  <c r="AF497"/>
  <c r="AB497"/>
  <c r="X497"/>
  <c r="V497"/>
  <c r="U497"/>
  <c r="T497"/>
  <c r="AZ496"/>
  <c r="AR496"/>
  <c r="AN496"/>
  <c r="AJ496"/>
  <c r="AF496"/>
  <c r="AB496"/>
  <c r="X496"/>
  <c r="V496"/>
  <c r="BA496" s="1"/>
  <c r="U496"/>
  <c r="T496"/>
  <c r="AZ495"/>
  <c r="AR495"/>
  <c r="AN495"/>
  <c r="AJ495"/>
  <c r="AF495"/>
  <c r="AB495"/>
  <c r="X495"/>
  <c r="V495"/>
  <c r="U495"/>
  <c r="T495"/>
  <c r="AZ494"/>
  <c r="AR494"/>
  <c r="AN494"/>
  <c r="AJ494"/>
  <c r="AF494"/>
  <c r="AB494"/>
  <c r="X494"/>
  <c r="V494"/>
  <c r="BA494" s="1"/>
  <c r="U494"/>
  <c r="T494"/>
  <c r="AZ493"/>
  <c r="AR493"/>
  <c r="AN493"/>
  <c r="AJ493"/>
  <c r="AF493"/>
  <c r="AB493"/>
  <c r="X493"/>
  <c r="V493"/>
  <c r="U493"/>
  <c r="T493"/>
  <c r="AZ492"/>
  <c r="AR492"/>
  <c r="AN492"/>
  <c r="AJ492"/>
  <c r="AF492"/>
  <c r="AB492"/>
  <c r="X492"/>
  <c r="V492"/>
  <c r="BA492" s="1"/>
  <c r="U492"/>
  <c r="T492"/>
  <c r="AZ491"/>
  <c r="AR491"/>
  <c r="AN491"/>
  <c r="AJ491"/>
  <c r="AF491"/>
  <c r="AB491"/>
  <c r="X491"/>
  <c r="V491"/>
  <c r="U491"/>
  <c r="T491"/>
  <c r="AZ490"/>
  <c r="AR490"/>
  <c r="AN490"/>
  <c r="AJ490"/>
  <c r="AF490"/>
  <c r="AB490"/>
  <c r="X490"/>
  <c r="V490"/>
  <c r="BA490" s="1"/>
  <c r="U490"/>
  <c r="T490"/>
  <c r="AZ489"/>
  <c r="AR489"/>
  <c r="AN489"/>
  <c r="AJ489"/>
  <c r="AF489"/>
  <c r="AB489"/>
  <c r="X489"/>
  <c r="V489"/>
  <c r="U489"/>
  <c r="T489"/>
  <c r="AZ488"/>
  <c r="AR488"/>
  <c r="AN488"/>
  <c r="AJ488"/>
  <c r="AF488"/>
  <c r="AB488"/>
  <c r="X488"/>
  <c r="V488"/>
  <c r="AW488" s="1"/>
  <c r="AX488" s="1"/>
  <c r="U488"/>
  <c r="T488"/>
  <c r="AZ487"/>
  <c r="AR487"/>
  <c r="AN487"/>
  <c r="AJ487"/>
  <c r="AF487"/>
  <c r="AB487"/>
  <c r="X487"/>
  <c r="V487"/>
  <c r="U487"/>
  <c r="T487"/>
  <c r="AZ486"/>
  <c r="AR486"/>
  <c r="AN486"/>
  <c r="AJ486"/>
  <c r="AF486"/>
  <c r="AB486"/>
  <c r="X486"/>
  <c r="V486"/>
  <c r="AW486" s="1"/>
  <c r="AX486" s="1"/>
  <c r="U486"/>
  <c r="T486"/>
  <c r="AZ485"/>
  <c r="AR485"/>
  <c r="AN485"/>
  <c r="AJ485"/>
  <c r="AF485"/>
  <c r="AB485"/>
  <c r="X485"/>
  <c r="V485"/>
  <c r="U485"/>
  <c r="T485"/>
  <c r="AZ484"/>
  <c r="AR484"/>
  <c r="AN484"/>
  <c r="AJ484"/>
  <c r="AF484"/>
  <c r="AB484"/>
  <c r="X484"/>
  <c r="V484"/>
  <c r="AW484" s="1"/>
  <c r="AX484" s="1"/>
  <c r="U484"/>
  <c r="T484"/>
  <c r="AZ483"/>
  <c r="AR483"/>
  <c r="AN483"/>
  <c r="AJ483"/>
  <c r="AF483"/>
  <c r="AB483"/>
  <c r="X483"/>
  <c r="V483"/>
  <c r="U483"/>
  <c r="T483"/>
  <c r="AZ482"/>
  <c r="AR482"/>
  <c r="AN482"/>
  <c r="AJ482"/>
  <c r="AF482"/>
  <c r="AB482"/>
  <c r="X482"/>
  <c r="V482"/>
  <c r="AW482" s="1"/>
  <c r="AX482" s="1"/>
  <c r="U482"/>
  <c r="T482"/>
  <c r="AZ481"/>
  <c r="AR481"/>
  <c r="AN481"/>
  <c r="AJ481"/>
  <c r="AF481"/>
  <c r="AB481"/>
  <c r="X481"/>
  <c r="V481"/>
  <c r="U481"/>
  <c r="T481"/>
  <c r="AZ480"/>
  <c r="AR480"/>
  <c r="AN480"/>
  <c r="AJ480"/>
  <c r="AF480"/>
  <c r="AB480"/>
  <c r="X480"/>
  <c r="V480"/>
  <c r="AW480" s="1"/>
  <c r="AX480" s="1"/>
  <c r="U480"/>
  <c r="T480"/>
  <c r="AZ479"/>
  <c r="AR479"/>
  <c r="AN479"/>
  <c r="AJ479"/>
  <c r="AF479"/>
  <c r="AB479"/>
  <c r="X479"/>
  <c r="V479"/>
  <c r="U479"/>
  <c r="T479"/>
  <c r="AZ478"/>
  <c r="AR478"/>
  <c r="AN478"/>
  <c r="AJ478"/>
  <c r="AF478"/>
  <c r="AB478"/>
  <c r="X478"/>
  <c r="V478"/>
  <c r="BA478" s="1"/>
  <c r="U478"/>
  <c r="T478"/>
  <c r="AZ477"/>
  <c r="AR477"/>
  <c r="AN477"/>
  <c r="AJ477"/>
  <c r="AF477"/>
  <c r="AB477"/>
  <c r="X477"/>
  <c r="V477"/>
  <c r="U477"/>
  <c r="T477"/>
  <c r="AZ476"/>
  <c r="AR476"/>
  <c r="AN476"/>
  <c r="AJ476"/>
  <c r="AF476"/>
  <c r="AB476"/>
  <c r="X476"/>
  <c r="V476"/>
  <c r="BA476" s="1"/>
  <c r="U476"/>
  <c r="T476"/>
  <c r="AZ475"/>
  <c r="AR475"/>
  <c r="AN475"/>
  <c r="AJ475"/>
  <c r="AF475"/>
  <c r="AB475"/>
  <c r="X475"/>
  <c r="V475"/>
  <c r="U475"/>
  <c r="T475"/>
  <c r="AZ474"/>
  <c r="AR474"/>
  <c r="AN474"/>
  <c r="AJ474"/>
  <c r="AF474"/>
  <c r="AB474"/>
  <c r="X474"/>
  <c r="V474"/>
  <c r="BA474" s="1"/>
  <c r="U474"/>
  <c r="T474"/>
  <c r="AZ473"/>
  <c r="AR473"/>
  <c r="AN473"/>
  <c r="AJ473"/>
  <c r="AF473"/>
  <c r="AB473"/>
  <c r="X473"/>
  <c r="V473"/>
  <c r="U473"/>
  <c r="T473"/>
  <c r="AZ472"/>
  <c r="AR472"/>
  <c r="AN472"/>
  <c r="AJ472"/>
  <c r="AF472"/>
  <c r="AB472"/>
  <c r="X472"/>
  <c r="V472"/>
  <c r="BA472" s="1"/>
  <c r="U472"/>
  <c r="T472"/>
  <c r="AZ471"/>
  <c r="AR471"/>
  <c r="AN471"/>
  <c r="AJ471"/>
  <c r="AF471"/>
  <c r="AB471"/>
  <c r="X471"/>
  <c r="V471"/>
  <c r="U471"/>
  <c r="T471"/>
  <c r="AZ470"/>
  <c r="AR470"/>
  <c r="AN470"/>
  <c r="AJ470"/>
  <c r="AF470"/>
  <c r="AB470"/>
  <c r="X470"/>
  <c r="V470"/>
  <c r="BA470" s="1"/>
  <c r="U470"/>
  <c r="T470"/>
  <c r="AZ469"/>
  <c r="AR469"/>
  <c r="AN469"/>
  <c r="AJ469"/>
  <c r="AF469"/>
  <c r="AB469"/>
  <c r="X469"/>
  <c r="V469"/>
  <c r="U469"/>
  <c r="T469"/>
  <c r="AZ468"/>
  <c r="AR468"/>
  <c r="AN468"/>
  <c r="AJ468"/>
  <c r="AF468"/>
  <c r="AB468"/>
  <c r="X468"/>
  <c r="V468"/>
  <c r="BA468" s="1"/>
  <c r="U468"/>
  <c r="T468"/>
  <c r="AZ467"/>
  <c r="AR467"/>
  <c r="AN467"/>
  <c r="AJ467"/>
  <c r="AF467"/>
  <c r="AB467"/>
  <c r="X467"/>
  <c r="V467"/>
  <c r="U467"/>
  <c r="T467"/>
  <c r="AZ466"/>
  <c r="AR466"/>
  <c r="AN466"/>
  <c r="AJ466"/>
  <c r="AF466"/>
  <c r="AB466"/>
  <c r="X466"/>
  <c r="V466"/>
  <c r="BA466" s="1"/>
  <c r="U466"/>
  <c r="T466"/>
  <c r="AZ465"/>
  <c r="AR465"/>
  <c r="AN465"/>
  <c r="AJ465"/>
  <c r="AF465"/>
  <c r="AB465"/>
  <c r="X465"/>
  <c r="V465"/>
  <c r="U465"/>
  <c r="T465"/>
  <c r="AZ464"/>
  <c r="AR464"/>
  <c r="AN464"/>
  <c r="AJ464"/>
  <c r="AF464"/>
  <c r="AB464"/>
  <c r="X464"/>
  <c r="V464"/>
  <c r="BA464" s="1"/>
  <c r="U464"/>
  <c r="T464"/>
  <c r="AZ463"/>
  <c r="AR463"/>
  <c r="AN463"/>
  <c r="AJ463"/>
  <c r="AF463"/>
  <c r="AB463"/>
  <c r="X463"/>
  <c r="V463"/>
  <c r="U463"/>
  <c r="T463"/>
  <c r="AZ462"/>
  <c r="AR462"/>
  <c r="AN462"/>
  <c r="AJ462"/>
  <c r="AF462"/>
  <c r="AB462"/>
  <c r="X462"/>
  <c r="V462"/>
  <c r="BA462" s="1"/>
  <c r="U462"/>
  <c r="T462"/>
  <c r="AZ461"/>
  <c r="AR461"/>
  <c r="AN461"/>
  <c r="AJ461"/>
  <c r="AF461"/>
  <c r="AB461"/>
  <c r="X461"/>
  <c r="V461"/>
  <c r="U461"/>
  <c r="T461"/>
  <c r="AZ460"/>
  <c r="AR460"/>
  <c r="AN460"/>
  <c r="AJ460"/>
  <c r="AF460"/>
  <c r="AB460"/>
  <c r="X460"/>
  <c r="V460"/>
  <c r="BA460" s="1"/>
  <c r="U460"/>
  <c r="T460"/>
  <c r="AZ459"/>
  <c r="AR459"/>
  <c r="AN459"/>
  <c r="AJ459"/>
  <c r="AF459"/>
  <c r="AB459"/>
  <c r="X459"/>
  <c r="V459"/>
  <c r="U459"/>
  <c r="T459"/>
  <c r="AZ458"/>
  <c r="AR458"/>
  <c r="AN458"/>
  <c r="AJ458"/>
  <c r="AF458"/>
  <c r="AB458"/>
  <c r="X458"/>
  <c r="V458"/>
  <c r="BA458" s="1"/>
  <c r="U458"/>
  <c r="T458"/>
  <c r="AZ457"/>
  <c r="AR457"/>
  <c r="AN457"/>
  <c r="AJ457"/>
  <c r="AF457"/>
  <c r="AB457"/>
  <c r="X457"/>
  <c r="V457"/>
  <c r="U457"/>
  <c r="T457"/>
  <c r="AZ456"/>
  <c r="AR456"/>
  <c r="AN456"/>
  <c r="AJ456"/>
  <c r="AF456"/>
  <c r="AB456"/>
  <c r="X456"/>
  <c r="V456"/>
  <c r="BA456" s="1"/>
  <c r="U456"/>
  <c r="T456"/>
  <c r="AZ455"/>
  <c r="AR455"/>
  <c r="AN455"/>
  <c r="AJ455"/>
  <c r="AF455"/>
  <c r="AB455"/>
  <c r="X455"/>
  <c r="V455"/>
  <c r="U455"/>
  <c r="T455"/>
  <c r="AZ454"/>
  <c r="AR454"/>
  <c r="AN454"/>
  <c r="AJ454"/>
  <c r="AF454"/>
  <c r="AB454"/>
  <c r="X454"/>
  <c r="V454"/>
  <c r="BA454" s="1"/>
  <c r="U454"/>
  <c r="T454"/>
  <c r="AZ453"/>
  <c r="AR453"/>
  <c r="AN453"/>
  <c r="AJ453"/>
  <c r="AF453"/>
  <c r="AB453"/>
  <c r="X453"/>
  <c r="V453"/>
  <c r="U453"/>
  <c r="T453"/>
  <c r="AZ452"/>
  <c r="AR452"/>
  <c r="AN452"/>
  <c r="AJ452"/>
  <c r="AF452"/>
  <c r="AB452"/>
  <c r="X452"/>
  <c r="V452"/>
  <c r="BA452" s="1"/>
  <c r="U452"/>
  <c r="T452"/>
  <c r="AZ451"/>
  <c r="AR451"/>
  <c r="AN451"/>
  <c r="AJ451"/>
  <c r="AF451"/>
  <c r="AB451"/>
  <c r="X451"/>
  <c r="V451"/>
  <c r="U451"/>
  <c r="T451"/>
  <c r="AZ450"/>
  <c r="AR450"/>
  <c r="AN450"/>
  <c r="AJ450"/>
  <c r="AF450"/>
  <c r="AB450"/>
  <c r="X450"/>
  <c r="V450"/>
  <c r="BA450" s="1"/>
  <c r="U450"/>
  <c r="T450"/>
  <c r="AZ449"/>
  <c r="AR449"/>
  <c r="AN449"/>
  <c r="AJ449"/>
  <c r="AF449"/>
  <c r="AB449"/>
  <c r="X449"/>
  <c r="V449"/>
  <c r="U449"/>
  <c r="T449"/>
  <c r="AZ448"/>
  <c r="AR448"/>
  <c r="AN448"/>
  <c r="AJ448"/>
  <c r="AF448"/>
  <c r="AB448"/>
  <c r="X448"/>
  <c r="V448"/>
  <c r="BA448" s="1"/>
  <c r="U448"/>
  <c r="T448"/>
  <c r="AZ447"/>
  <c r="AR447"/>
  <c r="AN447"/>
  <c r="AJ447"/>
  <c r="AF447"/>
  <c r="AB447"/>
  <c r="X447"/>
  <c r="V447"/>
  <c r="U447"/>
  <c r="T447"/>
  <c r="AZ446"/>
  <c r="AR446"/>
  <c r="AN446"/>
  <c r="AJ446"/>
  <c r="AF446"/>
  <c r="AB446"/>
  <c r="X446"/>
  <c r="V446"/>
  <c r="AW446" s="1"/>
  <c r="AX446" s="1"/>
  <c r="U446"/>
  <c r="T446"/>
  <c r="AZ445"/>
  <c r="AR445"/>
  <c r="AN445"/>
  <c r="AJ445"/>
  <c r="AF445"/>
  <c r="AB445"/>
  <c r="X445"/>
  <c r="V445"/>
  <c r="U445"/>
  <c r="T445"/>
  <c r="AZ444"/>
  <c r="AR444"/>
  <c r="AN444"/>
  <c r="AJ444"/>
  <c r="AF444"/>
  <c r="AB444"/>
  <c r="X444"/>
  <c r="V444"/>
  <c r="BE444" s="1"/>
  <c r="U444"/>
  <c r="T444"/>
  <c r="AZ443"/>
  <c r="AR443"/>
  <c r="AN443"/>
  <c r="AJ443"/>
  <c r="AF443"/>
  <c r="AB443"/>
  <c r="X443"/>
  <c r="V443"/>
  <c r="U443"/>
  <c r="T443"/>
  <c r="AZ442"/>
  <c r="AR442"/>
  <c r="AN442"/>
  <c r="AJ442"/>
  <c r="AF442"/>
  <c r="AB442"/>
  <c r="X442"/>
  <c r="V442"/>
  <c r="AW442" s="1"/>
  <c r="AX442" s="1"/>
  <c r="U442"/>
  <c r="T442"/>
  <c r="AZ441"/>
  <c r="AR441"/>
  <c r="AN441"/>
  <c r="AJ441"/>
  <c r="AF441"/>
  <c r="AB441"/>
  <c r="X441"/>
  <c r="V441"/>
  <c r="U441"/>
  <c r="T441"/>
  <c r="AZ440"/>
  <c r="AR440"/>
  <c r="AN440"/>
  <c r="AJ440"/>
  <c r="AF440"/>
  <c r="AB440"/>
  <c r="X440"/>
  <c r="V440"/>
  <c r="BE440" s="1"/>
  <c r="U440"/>
  <c r="T440"/>
  <c r="AZ439"/>
  <c r="AR439"/>
  <c r="AN439"/>
  <c r="AJ439"/>
  <c r="AF439"/>
  <c r="AB439"/>
  <c r="X439"/>
  <c r="V439"/>
  <c r="U439"/>
  <c r="T439"/>
  <c r="AZ438"/>
  <c r="AR438"/>
  <c r="AN438"/>
  <c r="AJ438"/>
  <c r="AF438"/>
  <c r="AB438"/>
  <c r="X438"/>
  <c r="V438"/>
  <c r="AW438" s="1"/>
  <c r="AX438" s="1"/>
  <c r="U438"/>
  <c r="T438"/>
  <c r="AZ437"/>
  <c r="AR437"/>
  <c r="AN437"/>
  <c r="AJ437"/>
  <c r="AF437"/>
  <c r="AB437"/>
  <c r="X437"/>
  <c r="V437"/>
  <c r="U437"/>
  <c r="T437"/>
  <c r="AZ436"/>
  <c r="AR436"/>
  <c r="AN436"/>
  <c r="AJ436"/>
  <c r="AF436"/>
  <c r="AB436"/>
  <c r="X436"/>
  <c r="V436"/>
  <c r="BE436" s="1"/>
  <c r="U436"/>
  <c r="T436"/>
  <c r="AZ435"/>
  <c r="AR435"/>
  <c r="AN435"/>
  <c r="AJ435"/>
  <c r="AF435"/>
  <c r="AB435"/>
  <c r="X435"/>
  <c r="V435"/>
  <c r="U435"/>
  <c r="T435"/>
  <c r="AZ434"/>
  <c r="AR434"/>
  <c r="AN434"/>
  <c r="AJ434"/>
  <c r="AF434"/>
  <c r="AB434"/>
  <c r="X434"/>
  <c r="V434"/>
  <c r="AW434" s="1"/>
  <c r="AX434" s="1"/>
  <c r="U434"/>
  <c r="T434"/>
  <c r="AZ433"/>
  <c r="AR433"/>
  <c r="AN433"/>
  <c r="AJ433"/>
  <c r="AF433"/>
  <c r="AB433"/>
  <c r="X433"/>
  <c r="V433"/>
  <c r="U433"/>
  <c r="T433"/>
  <c r="AZ432"/>
  <c r="AR432"/>
  <c r="AN432"/>
  <c r="AJ432"/>
  <c r="AF432"/>
  <c r="AB432"/>
  <c r="X432"/>
  <c r="V432"/>
  <c r="U432"/>
  <c r="T432"/>
  <c r="AZ431"/>
  <c r="AR431"/>
  <c r="AN431"/>
  <c r="AJ431"/>
  <c r="AF431"/>
  <c r="AB431"/>
  <c r="X431"/>
  <c r="V431"/>
  <c r="U431"/>
  <c r="T431"/>
  <c r="AZ430"/>
  <c r="AR430"/>
  <c r="AN430"/>
  <c r="AJ430"/>
  <c r="AF430"/>
  <c r="AB430"/>
  <c r="X430"/>
  <c r="V430"/>
  <c r="AS430" s="1"/>
  <c r="U430"/>
  <c r="T430"/>
  <c r="AZ429"/>
  <c r="AR429"/>
  <c r="AN429"/>
  <c r="AJ429"/>
  <c r="AF429"/>
  <c r="AB429"/>
  <c r="X429"/>
  <c r="V429"/>
  <c r="U429"/>
  <c r="T429"/>
  <c r="AZ428"/>
  <c r="AR428"/>
  <c r="AN428"/>
  <c r="AJ428"/>
  <c r="AF428"/>
  <c r="AB428"/>
  <c r="X428"/>
  <c r="V428"/>
  <c r="AS428" s="1"/>
  <c r="U428"/>
  <c r="T428"/>
  <c r="AZ427"/>
  <c r="AR427"/>
  <c r="AN427"/>
  <c r="AJ427"/>
  <c r="AF427"/>
  <c r="AB427"/>
  <c r="X427"/>
  <c r="V427"/>
  <c r="U427"/>
  <c r="T427"/>
  <c r="AZ426"/>
  <c r="AR426"/>
  <c r="AN426"/>
  <c r="AJ426"/>
  <c r="AF426"/>
  <c r="AB426"/>
  <c r="X426"/>
  <c r="V426"/>
  <c r="AS426" s="1"/>
  <c r="U426"/>
  <c r="T426"/>
  <c r="AZ425"/>
  <c r="AR425"/>
  <c r="AN425"/>
  <c r="AJ425"/>
  <c r="AF425"/>
  <c r="AB425"/>
  <c r="X425"/>
  <c r="V425"/>
  <c r="U425"/>
  <c r="T425"/>
  <c r="AZ424"/>
  <c r="AR424"/>
  <c r="AN424"/>
  <c r="AJ424"/>
  <c r="AF424"/>
  <c r="AB424"/>
  <c r="X424"/>
  <c r="V424"/>
  <c r="AS424" s="1"/>
  <c r="U424"/>
  <c r="T424"/>
  <c r="AZ423"/>
  <c r="AR423"/>
  <c r="AN423"/>
  <c r="AJ423"/>
  <c r="AF423"/>
  <c r="AB423"/>
  <c r="X423"/>
  <c r="V423"/>
  <c r="U423"/>
  <c r="T423"/>
  <c r="AZ422"/>
  <c r="AR422"/>
  <c r="AN422"/>
  <c r="AJ422"/>
  <c r="AF422"/>
  <c r="AB422"/>
  <c r="X422"/>
  <c r="V422"/>
  <c r="AS422" s="1"/>
  <c r="U422"/>
  <c r="T422"/>
  <c r="AZ421"/>
  <c r="AR421"/>
  <c r="AN421"/>
  <c r="AJ421"/>
  <c r="AF421"/>
  <c r="AB421"/>
  <c r="X421"/>
  <c r="V421"/>
  <c r="U421"/>
  <c r="T421"/>
  <c r="AZ420"/>
  <c r="AR420"/>
  <c r="AN420"/>
  <c r="AJ420"/>
  <c r="AF420"/>
  <c r="AB420"/>
  <c r="X420"/>
  <c r="V420"/>
  <c r="AS420" s="1"/>
  <c r="U420"/>
  <c r="T420"/>
  <c r="AZ419"/>
  <c r="AR419"/>
  <c r="AN419"/>
  <c r="AJ419"/>
  <c r="AF419"/>
  <c r="AB419"/>
  <c r="X419"/>
  <c r="V419"/>
  <c r="U419"/>
  <c r="T419"/>
  <c r="AZ418"/>
  <c r="AR418"/>
  <c r="AN418"/>
  <c r="AJ418"/>
  <c r="AF418"/>
  <c r="AB418"/>
  <c r="X418"/>
  <c r="V418"/>
  <c r="AS418" s="1"/>
  <c r="U418"/>
  <c r="T418"/>
  <c r="AZ417"/>
  <c r="AR417"/>
  <c r="AN417"/>
  <c r="AJ417"/>
  <c r="AF417"/>
  <c r="AB417"/>
  <c r="X417"/>
  <c r="V417"/>
  <c r="U417"/>
  <c r="T417"/>
  <c r="AZ416"/>
  <c r="AR416"/>
  <c r="AN416"/>
  <c r="AJ416"/>
  <c r="AF416"/>
  <c r="AB416"/>
  <c r="X416"/>
  <c r="V416"/>
  <c r="AS416" s="1"/>
  <c r="U416"/>
  <c r="T416"/>
  <c r="AZ415"/>
  <c r="AR415"/>
  <c r="AN415"/>
  <c r="AJ415"/>
  <c r="AF415"/>
  <c r="AB415"/>
  <c r="X415"/>
  <c r="V415"/>
  <c r="U415"/>
  <c r="T415"/>
  <c r="AZ414"/>
  <c r="AR414"/>
  <c r="AN414"/>
  <c r="AJ414"/>
  <c r="AF414"/>
  <c r="AB414"/>
  <c r="X414"/>
  <c r="V414"/>
  <c r="AS414" s="1"/>
  <c r="U414"/>
  <c r="T414"/>
  <c r="AZ413"/>
  <c r="AR413"/>
  <c r="AN413"/>
  <c r="AJ413"/>
  <c r="AF413"/>
  <c r="AB413"/>
  <c r="X413"/>
  <c r="V413"/>
  <c r="U413"/>
  <c r="T413"/>
  <c r="AZ412"/>
  <c r="AR412"/>
  <c r="AN412"/>
  <c r="AJ412"/>
  <c r="AF412"/>
  <c r="AB412"/>
  <c r="X412"/>
  <c r="V412"/>
  <c r="AS412" s="1"/>
  <c r="U412"/>
  <c r="T412"/>
  <c r="AZ411"/>
  <c r="AR411"/>
  <c r="AN411"/>
  <c r="AJ411"/>
  <c r="AF411"/>
  <c r="AB411"/>
  <c r="X411"/>
  <c r="V411"/>
  <c r="U411"/>
  <c r="T411"/>
  <c r="AZ410"/>
  <c r="AR410"/>
  <c r="AN410"/>
  <c r="AJ410"/>
  <c r="AF410"/>
  <c r="AB410"/>
  <c r="X410"/>
  <c r="V410"/>
  <c r="AS410" s="1"/>
  <c r="U410"/>
  <c r="T410"/>
  <c r="AZ409"/>
  <c r="AR409"/>
  <c r="AN409"/>
  <c r="AJ409"/>
  <c r="AF409"/>
  <c r="AB409"/>
  <c r="X409"/>
  <c r="V409"/>
  <c r="U409"/>
  <c r="T409"/>
  <c r="AZ408"/>
  <c r="AR408"/>
  <c r="AN408"/>
  <c r="AJ408"/>
  <c r="AF408"/>
  <c r="AB408"/>
  <c r="X408"/>
  <c r="V408"/>
  <c r="AG408" s="1"/>
  <c r="U408"/>
  <c r="T408"/>
  <c r="AZ407"/>
  <c r="AR407"/>
  <c r="AN407"/>
  <c r="AJ407"/>
  <c r="AF407"/>
  <c r="AB407"/>
  <c r="X407"/>
  <c r="V407"/>
  <c r="U407"/>
  <c r="T407"/>
  <c r="AZ406"/>
  <c r="AR406"/>
  <c r="AN406"/>
  <c r="AJ406"/>
  <c r="AF406"/>
  <c r="AB406"/>
  <c r="X406"/>
  <c r="V406"/>
  <c r="BE406" s="1"/>
  <c r="U406"/>
  <c r="T406"/>
  <c r="AZ405"/>
  <c r="AR405"/>
  <c r="AN405"/>
  <c r="AJ405"/>
  <c r="AF405"/>
  <c r="AB405"/>
  <c r="X405"/>
  <c r="V405"/>
  <c r="U405"/>
  <c r="T405"/>
  <c r="AZ404"/>
  <c r="AR404"/>
  <c r="AN404"/>
  <c r="AJ404"/>
  <c r="AF404"/>
  <c r="AB404"/>
  <c r="X404"/>
  <c r="V404"/>
  <c r="BE404" s="1"/>
  <c r="U404"/>
  <c r="T404"/>
  <c r="AZ403"/>
  <c r="AR403"/>
  <c r="AN403"/>
  <c r="AJ403"/>
  <c r="AF403"/>
  <c r="AB403"/>
  <c r="X403"/>
  <c r="V403"/>
  <c r="U403"/>
  <c r="T403"/>
  <c r="AZ402"/>
  <c r="AR402"/>
  <c r="AN402"/>
  <c r="AJ402"/>
  <c r="AF402"/>
  <c r="AB402"/>
  <c r="X402"/>
  <c r="V402"/>
  <c r="AO402" s="1"/>
  <c r="U402"/>
  <c r="T402"/>
  <c r="AZ401"/>
  <c r="AR401"/>
  <c r="AN401"/>
  <c r="AJ401"/>
  <c r="AF401"/>
  <c r="AB401"/>
  <c r="X401"/>
  <c r="V401"/>
  <c r="U401"/>
  <c r="T401"/>
  <c r="AZ400"/>
  <c r="AR400"/>
  <c r="AN400"/>
  <c r="AJ400"/>
  <c r="AF400"/>
  <c r="AB400"/>
  <c r="X400"/>
  <c r="V400"/>
  <c r="BE400" s="1"/>
  <c r="U400"/>
  <c r="T400"/>
  <c r="AZ399"/>
  <c r="AR399"/>
  <c r="AN399"/>
  <c r="AJ399"/>
  <c r="AF399"/>
  <c r="AB399"/>
  <c r="X399"/>
  <c r="V399"/>
  <c r="U399"/>
  <c r="T399"/>
  <c r="AZ398"/>
  <c r="AR398"/>
  <c r="AN398"/>
  <c r="AJ398"/>
  <c r="AF398"/>
  <c r="AB398"/>
  <c r="X398"/>
  <c r="V398"/>
  <c r="BE398" s="1"/>
  <c r="U398"/>
  <c r="T398"/>
  <c r="AZ397"/>
  <c r="AR397"/>
  <c r="AN397"/>
  <c r="AJ397"/>
  <c r="AF397"/>
  <c r="AB397"/>
  <c r="X397"/>
  <c r="V397"/>
  <c r="U397"/>
  <c r="T397"/>
  <c r="AZ396"/>
  <c r="AR396"/>
  <c r="AN396"/>
  <c r="AJ396"/>
  <c r="AF396"/>
  <c r="AB396"/>
  <c r="X396"/>
  <c r="V396"/>
  <c r="AW396" s="1"/>
  <c r="AX396" s="1"/>
  <c r="U396"/>
  <c r="T396"/>
  <c r="AZ395"/>
  <c r="AR395"/>
  <c r="AN395"/>
  <c r="AJ395"/>
  <c r="AF395"/>
  <c r="AB395"/>
  <c r="X395"/>
  <c r="V395"/>
  <c r="U395"/>
  <c r="T395"/>
  <c r="AZ394"/>
  <c r="AR394"/>
  <c r="AN394"/>
  <c r="AJ394"/>
  <c r="AF394"/>
  <c r="AB394"/>
  <c r="X394"/>
  <c r="V394"/>
  <c r="BE394" s="1"/>
  <c r="U394"/>
  <c r="T394"/>
  <c r="AZ393"/>
  <c r="AR393"/>
  <c r="AN393"/>
  <c r="AJ393"/>
  <c r="AF393"/>
  <c r="AB393"/>
  <c r="X393"/>
  <c r="V393"/>
  <c r="U393"/>
  <c r="T393"/>
  <c r="AZ392"/>
  <c r="AR392"/>
  <c r="AN392"/>
  <c r="AJ392"/>
  <c r="AF392"/>
  <c r="AB392"/>
  <c r="X392"/>
  <c r="V392"/>
  <c r="BE392" s="1"/>
  <c r="BF392" s="1"/>
  <c r="U392"/>
  <c r="T392"/>
  <c r="AZ391"/>
  <c r="AR391"/>
  <c r="AN391"/>
  <c r="AJ391"/>
  <c r="AF391"/>
  <c r="AB391"/>
  <c r="X391"/>
  <c r="V391"/>
  <c r="U391"/>
  <c r="T391"/>
  <c r="AZ390"/>
  <c r="AR390"/>
  <c r="AN390"/>
  <c r="AJ390"/>
  <c r="AF390"/>
  <c r="AB390"/>
  <c r="X390"/>
  <c r="V390"/>
  <c r="U390"/>
  <c r="T390"/>
  <c r="AZ389"/>
  <c r="AR389"/>
  <c r="AN389"/>
  <c r="AJ389"/>
  <c r="AF389"/>
  <c r="AB389"/>
  <c r="X389"/>
  <c r="V389"/>
  <c r="U389"/>
  <c r="T389"/>
  <c r="AZ388"/>
  <c r="AR388"/>
  <c r="AN388"/>
  <c r="AJ388"/>
  <c r="AF388"/>
  <c r="AB388"/>
  <c r="X388"/>
  <c r="V388"/>
  <c r="BE388" s="1"/>
  <c r="BF388" s="1"/>
  <c r="U388"/>
  <c r="T388"/>
  <c r="AZ387"/>
  <c r="AR387"/>
  <c r="AN387"/>
  <c r="AJ387"/>
  <c r="AF387"/>
  <c r="AB387"/>
  <c r="X387"/>
  <c r="V387"/>
  <c r="U387"/>
  <c r="T387"/>
  <c r="AZ386"/>
  <c r="AR386"/>
  <c r="AN386"/>
  <c r="AJ386"/>
  <c r="AF386"/>
  <c r="AB386"/>
  <c r="X386"/>
  <c r="V386"/>
  <c r="AW386" s="1"/>
  <c r="U386"/>
  <c r="T386"/>
  <c r="AZ385"/>
  <c r="AR385"/>
  <c r="AN385"/>
  <c r="AJ385"/>
  <c r="AF385"/>
  <c r="AB385"/>
  <c r="X385"/>
  <c r="V385"/>
  <c r="U385"/>
  <c r="T385"/>
  <c r="AZ384"/>
  <c r="AW384"/>
  <c r="AR384"/>
  <c r="AN384"/>
  <c r="AJ384"/>
  <c r="AF384"/>
  <c r="AB384"/>
  <c r="X384"/>
  <c r="V384"/>
  <c r="BE384" s="1"/>
  <c r="BF384" s="1"/>
  <c r="U384"/>
  <c r="T384"/>
  <c r="AZ383"/>
  <c r="AR383"/>
  <c r="AN383"/>
  <c r="AJ383"/>
  <c r="AF383"/>
  <c r="AB383"/>
  <c r="X383"/>
  <c r="V383"/>
  <c r="U383"/>
  <c r="T383"/>
  <c r="AZ382"/>
  <c r="AR382"/>
  <c r="AN382"/>
  <c r="AJ382"/>
  <c r="AF382"/>
  <c r="AB382"/>
  <c r="X382"/>
  <c r="V382"/>
  <c r="AW382" s="1"/>
  <c r="U382"/>
  <c r="T382"/>
  <c r="AZ381"/>
  <c r="AR381"/>
  <c r="AN381"/>
  <c r="AJ381"/>
  <c r="AF381"/>
  <c r="AB381"/>
  <c r="X381"/>
  <c r="V381"/>
  <c r="U381"/>
  <c r="T381"/>
  <c r="AZ380"/>
  <c r="AR380"/>
  <c r="AN380"/>
  <c r="AJ380"/>
  <c r="AF380"/>
  <c r="AB380"/>
  <c r="X380"/>
  <c r="V380"/>
  <c r="AW380" s="1"/>
  <c r="U380"/>
  <c r="T380"/>
  <c r="AZ379"/>
  <c r="AR379"/>
  <c r="AN379"/>
  <c r="AJ379"/>
  <c r="AF379"/>
  <c r="AB379"/>
  <c r="X379"/>
  <c r="V379"/>
  <c r="U379"/>
  <c r="T379"/>
  <c r="AZ378"/>
  <c r="AR378"/>
  <c r="AN378"/>
  <c r="AJ378"/>
  <c r="AF378"/>
  <c r="AB378"/>
  <c r="X378"/>
  <c r="V378"/>
  <c r="AW378" s="1"/>
  <c r="U378"/>
  <c r="T378"/>
  <c r="AZ377"/>
  <c r="AR377"/>
  <c r="AN377"/>
  <c r="AJ377"/>
  <c r="AF377"/>
  <c r="AB377"/>
  <c r="X377"/>
  <c r="V377"/>
  <c r="U377"/>
  <c r="T377"/>
  <c r="AZ376"/>
  <c r="AR376"/>
  <c r="AN376"/>
  <c r="AJ376"/>
  <c r="AF376"/>
  <c r="AB376"/>
  <c r="X376"/>
  <c r="V376"/>
  <c r="AW376" s="1"/>
  <c r="U376"/>
  <c r="T376"/>
  <c r="AZ375"/>
  <c r="AR375"/>
  <c r="AN375"/>
  <c r="AJ375"/>
  <c r="AF375"/>
  <c r="AB375"/>
  <c r="X375"/>
  <c r="V375"/>
  <c r="U375"/>
  <c r="T375"/>
  <c r="AZ374"/>
  <c r="AR374"/>
  <c r="AN374"/>
  <c r="AJ374"/>
  <c r="AF374"/>
  <c r="AB374"/>
  <c r="X374"/>
  <c r="V374"/>
  <c r="AW374" s="1"/>
  <c r="U374"/>
  <c r="T374"/>
  <c r="AZ373"/>
  <c r="AR373"/>
  <c r="AN373"/>
  <c r="AJ373"/>
  <c r="AF373"/>
  <c r="AB373"/>
  <c r="X373"/>
  <c r="V373"/>
  <c r="U373"/>
  <c r="T373"/>
  <c r="AZ372"/>
  <c r="AR372"/>
  <c r="AN372"/>
  <c r="AJ372"/>
  <c r="AF372"/>
  <c r="AB372"/>
  <c r="X372"/>
  <c r="V372"/>
  <c r="AW372" s="1"/>
  <c r="U372"/>
  <c r="T372"/>
  <c r="AZ371"/>
  <c r="AR371"/>
  <c r="AN371"/>
  <c r="AJ371"/>
  <c r="AF371"/>
  <c r="AB371"/>
  <c r="X371"/>
  <c r="V371"/>
  <c r="U371"/>
  <c r="T371"/>
  <c r="AZ370"/>
  <c r="AR370"/>
  <c r="AN370"/>
  <c r="AJ370"/>
  <c r="AF370"/>
  <c r="AB370"/>
  <c r="X370"/>
  <c r="V370"/>
  <c r="AW370" s="1"/>
  <c r="U370"/>
  <c r="T370"/>
  <c r="AZ369"/>
  <c r="AR369"/>
  <c r="AN369"/>
  <c r="AJ369"/>
  <c r="AF369"/>
  <c r="AB369"/>
  <c r="X369"/>
  <c r="V369"/>
  <c r="U369"/>
  <c r="T369"/>
  <c r="AZ368"/>
  <c r="AR368"/>
  <c r="AN368"/>
  <c r="AJ368"/>
  <c r="AF368"/>
  <c r="AB368"/>
  <c r="X368"/>
  <c r="V368"/>
  <c r="AW368" s="1"/>
  <c r="U368"/>
  <c r="T368"/>
  <c r="AZ367"/>
  <c r="AR367"/>
  <c r="AN367"/>
  <c r="AJ367"/>
  <c r="AF367"/>
  <c r="AB367"/>
  <c r="X367"/>
  <c r="V367"/>
  <c r="U367"/>
  <c r="T367"/>
  <c r="AZ366"/>
  <c r="AR366"/>
  <c r="AN366"/>
  <c r="AJ366"/>
  <c r="AF366"/>
  <c r="AB366"/>
  <c r="X366"/>
  <c r="V366"/>
  <c r="AW366" s="1"/>
  <c r="U366"/>
  <c r="T366"/>
  <c r="AZ365"/>
  <c r="AR365"/>
  <c r="AN365"/>
  <c r="AJ365"/>
  <c r="AF365"/>
  <c r="AB365"/>
  <c r="X365"/>
  <c r="V365"/>
  <c r="U365"/>
  <c r="T365"/>
  <c r="AZ364"/>
  <c r="AR364"/>
  <c r="AN364"/>
  <c r="AJ364"/>
  <c r="AF364"/>
  <c r="AB364"/>
  <c r="X364"/>
  <c r="V364"/>
  <c r="AW364" s="1"/>
  <c r="U364"/>
  <c r="T364"/>
  <c r="AZ363"/>
  <c r="AR363"/>
  <c r="AN363"/>
  <c r="AJ363"/>
  <c r="AF363"/>
  <c r="AB363"/>
  <c r="X363"/>
  <c r="V363"/>
  <c r="U363"/>
  <c r="T363"/>
  <c r="AZ362"/>
  <c r="AR362"/>
  <c r="AN362"/>
  <c r="AJ362"/>
  <c r="AF362"/>
  <c r="AB362"/>
  <c r="X362"/>
  <c r="V362"/>
  <c r="AW362" s="1"/>
  <c r="U362"/>
  <c r="T362"/>
  <c r="AZ361"/>
  <c r="AR361"/>
  <c r="AN361"/>
  <c r="AJ361"/>
  <c r="AF361"/>
  <c r="AB361"/>
  <c r="X361"/>
  <c r="V361"/>
  <c r="U361"/>
  <c r="T361"/>
  <c r="AZ360"/>
  <c r="AR360"/>
  <c r="AN360"/>
  <c r="AJ360"/>
  <c r="AF360"/>
  <c r="AB360"/>
  <c r="X360"/>
  <c r="V360"/>
  <c r="AW360" s="1"/>
  <c r="U360"/>
  <c r="T360"/>
  <c r="AZ359"/>
  <c r="AR359"/>
  <c r="AN359"/>
  <c r="AJ359"/>
  <c r="AF359"/>
  <c r="AB359"/>
  <c r="X359"/>
  <c r="V359"/>
  <c r="U359"/>
  <c r="T359"/>
  <c r="AZ358"/>
  <c r="AR358"/>
  <c r="AN358"/>
  <c r="AJ358"/>
  <c r="AF358"/>
  <c r="AB358"/>
  <c r="X358"/>
  <c r="V358"/>
  <c r="AW358" s="1"/>
  <c r="U358"/>
  <c r="T358"/>
  <c r="AZ357"/>
  <c r="AR357"/>
  <c r="AN357"/>
  <c r="AJ357"/>
  <c r="AF357"/>
  <c r="AB357"/>
  <c r="X357"/>
  <c r="V357"/>
  <c r="U357"/>
  <c r="T357"/>
  <c r="AZ356"/>
  <c r="AR356"/>
  <c r="AN356"/>
  <c r="AJ356"/>
  <c r="AF356"/>
  <c r="AB356"/>
  <c r="X356"/>
  <c r="V356"/>
  <c r="AW356" s="1"/>
  <c r="U356"/>
  <c r="T356"/>
  <c r="AZ355"/>
  <c r="AR355"/>
  <c r="AN355"/>
  <c r="AJ355"/>
  <c r="AF355"/>
  <c r="AB355"/>
  <c r="X355"/>
  <c r="V355"/>
  <c r="U355"/>
  <c r="T355"/>
  <c r="AZ354"/>
  <c r="AR354"/>
  <c r="AN354"/>
  <c r="AJ354"/>
  <c r="AF354"/>
  <c r="AB354"/>
  <c r="X354"/>
  <c r="V354"/>
  <c r="AW354" s="1"/>
  <c r="AX354" s="1"/>
  <c r="U354"/>
  <c r="T354"/>
  <c r="AZ353"/>
  <c r="AR353"/>
  <c r="AN353"/>
  <c r="AJ353"/>
  <c r="AF353"/>
  <c r="AB353"/>
  <c r="X353"/>
  <c r="V353"/>
  <c r="U353"/>
  <c r="T353"/>
  <c r="AZ352"/>
  <c r="AR352"/>
  <c r="AN352"/>
  <c r="AJ352"/>
  <c r="AF352"/>
  <c r="AB352"/>
  <c r="X352"/>
  <c r="V352"/>
  <c r="AW352" s="1"/>
  <c r="AX352" s="1"/>
  <c r="U352"/>
  <c r="T352"/>
  <c r="AZ351"/>
  <c r="AR351"/>
  <c r="AN351"/>
  <c r="AJ351"/>
  <c r="AF351"/>
  <c r="AB351"/>
  <c r="X351"/>
  <c r="V351"/>
  <c r="U351"/>
  <c r="T351"/>
  <c r="AZ350"/>
  <c r="AR350"/>
  <c r="AN350"/>
  <c r="AJ350"/>
  <c r="AF350"/>
  <c r="AB350"/>
  <c r="X350"/>
  <c r="V350"/>
  <c r="AW350" s="1"/>
  <c r="AX350" s="1"/>
  <c r="U350"/>
  <c r="T350"/>
  <c r="AZ349"/>
  <c r="AR349"/>
  <c r="AN349"/>
  <c r="AJ349"/>
  <c r="AF349"/>
  <c r="AB349"/>
  <c r="X349"/>
  <c r="V349"/>
  <c r="U349"/>
  <c r="T349"/>
  <c r="AZ348"/>
  <c r="AR348"/>
  <c r="AN348"/>
  <c r="AJ348"/>
  <c r="AF348"/>
  <c r="AB348"/>
  <c r="X348"/>
  <c r="V348"/>
  <c r="AW348" s="1"/>
  <c r="AX348" s="1"/>
  <c r="U348"/>
  <c r="T348"/>
  <c r="AZ347"/>
  <c r="AR347"/>
  <c r="AN347"/>
  <c r="AJ347"/>
  <c r="AF347"/>
  <c r="AB347"/>
  <c r="X347"/>
  <c r="V347"/>
  <c r="U347"/>
  <c r="T347"/>
  <c r="AZ346"/>
  <c r="AR346"/>
  <c r="AN346"/>
  <c r="AJ346"/>
  <c r="AF346"/>
  <c r="AB346"/>
  <c r="X346"/>
  <c r="V346"/>
  <c r="AW346" s="1"/>
  <c r="AX346" s="1"/>
  <c r="U346"/>
  <c r="T346"/>
  <c r="AZ345"/>
  <c r="AR345"/>
  <c r="AN345"/>
  <c r="AJ345"/>
  <c r="AF345"/>
  <c r="AB345"/>
  <c r="X345"/>
  <c r="V345"/>
  <c r="U345"/>
  <c r="T345"/>
  <c r="AZ344"/>
  <c r="AR344"/>
  <c r="AN344"/>
  <c r="AJ344"/>
  <c r="AF344"/>
  <c r="AB344"/>
  <c r="X344"/>
  <c r="V344"/>
  <c r="AW344" s="1"/>
  <c r="AX344" s="1"/>
  <c r="U344"/>
  <c r="T344"/>
  <c r="AZ343"/>
  <c r="AR343"/>
  <c r="AN343"/>
  <c r="AJ343"/>
  <c r="AF343"/>
  <c r="AB343"/>
  <c r="X343"/>
  <c r="V343"/>
  <c r="U343"/>
  <c r="T343"/>
  <c r="AZ342"/>
  <c r="AR342"/>
  <c r="AN342"/>
  <c r="AJ342"/>
  <c r="AF342"/>
  <c r="AB342"/>
  <c r="X342"/>
  <c r="V342"/>
  <c r="AW342" s="1"/>
  <c r="AX342" s="1"/>
  <c r="U342"/>
  <c r="T342"/>
  <c r="AZ341"/>
  <c r="AR341"/>
  <c r="AN341"/>
  <c r="AJ341"/>
  <c r="AF341"/>
  <c r="AB341"/>
  <c r="X341"/>
  <c r="V341"/>
  <c r="U341"/>
  <c r="T341"/>
  <c r="AZ340"/>
  <c r="AR340"/>
  <c r="AN340"/>
  <c r="AJ340"/>
  <c r="AF340"/>
  <c r="AB340"/>
  <c r="X340"/>
  <c r="V340"/>
  <c r="AW340" s="1"/>
  <c r="AX340" s="1"/>
  <c r="U340"/>
  <c r="T340"/>
  <c r="AZ339"/>
  <c r="AR339"/>
  <c r="AN339"/>
  <c r="AJ339"/>
  <c r="AF339"/>
  <c r="AB339"/>
  <c r="X339"/>
  <c r="V339"/>
  <c r="U339"/>
  <c r="T339"/>
  <c r="AZ338"/>
  <c r="AR338"/>
  <c r="AN338"/>
  <c r="AJ338"/>
  <c r="AF338"/>
  <c r="AB338"/>
  <c r="X338"/>
  <c r="V338"/>
  <c r="AW338" s="1"/>
  <c r="AX338" s="1"/>
  <c r="U338"/>
  <c r="T338"/>
  <c r="AZ337"/>
  <c r="AR337"/>
  <c r="AN337"/>
  <c r="AJ337"/>
  <c r="AF337"/>
  <c r="AB337"/>
  <c r="X337"/>
  <c r="V337"/>
  <c r="U337"/>
  <c r="T337"/>
  <c r="AZ336"/>
  <c r="AR336"/>
  <c r="AN336"/>
  <c r="AJ336"/>
  <c r="AF336"/>
  <c r="AB336"/>
  <c r="X336"/>
  <c r="V336"/>
  <c r="AW336" s="1"/>
  <c r="AX336" s="1"/>
  <c r="U336"/>
  <c r="T336"/>
  <c r="AZ335"/>
  <c r="AR335"/>
  <c r="AN335"/>
  <c r="AJ335"/>
  <c r="AF335"/>
  <c r="AB335"/>
  <c r="X335"/>
  <c r="V335"/>
  <c r="U335"/>
  <c r="T335"/>
  <c r="AZ334"/>
  <c r="AR334"/>
  <c r="AO334"/>
  <c r="AN334"/>
  <c r="AJ334"/>
  <c r="AF334"/>
  <c r="AB334"/>
  <c r="X334"/>
  <c r="V334"/>
  <c r="AW334" s="1"/>
  <c r="AX334" s="1"/>
  <c r="U334"/>
  <c r="T334"/>
  <c r="AZ333"/>
  <c r="AR333"/>
  <c r="AN333"/>
  <c r="AJ333"/>
  <c r="AF333"/>
  <c r="AB333"/>
  <c r="X333"/>
  <c r="V333"/>
  <c r="U333"/>
  <c r="T333"/>
  <c r="AZ332"/>
  <c r="AR332"/>
  <c r="AN332"/>
  <c r="AJ332"/>
  <c r="AF332"/>
  <c r="AB332"/>
  <c r="X332"/>
  <c r="V332"/>
  <c r="AW332" s="1"/>
  <c r="AX332" s="1"/>
  <c r="U332"/>
  <c r="T332"/>
  <c r="AZ331"/>
  <c r="AR331"/>
  <c r="AN331"/>
  <c r="AJ331"/>
  <c r="AF331"/>
  <c r="AB331"/>
  <c r="X331"/>
  <c r="V331"/>
  <c r="U331"/>
  <c r="T331"/>
  <c r="AZ330"/>
  <c r="AR330"/>
  <c r="AN330"/>
  <c r="AJ330"/>
  <c r="AF330"/>
  <c r="AB330"/>
  <c r="X330"/>
  <c r="V330"/>
  <c r="AW330" s="1"/>
  <c r="AX330" s="1"/>
  <c r="U330"/>
  <c r="T330"/>
  <c r="AZ329"/>
  <c r="AR329"/>
  <c r="AN329"/>
  <c r="AJ329"/>
  <c r="AF329"/>
  <c r="AB329"/>
  <c r="X329"/>
  <c r="V329"/>
  <c r="U329"/>
  <c r="T329"/>
  <c r="AZ328"/>
  <c r="AR328"/>
  <c r="AN328"/>
  <c r="AJ328"/>
  <c r="AF328"/>
  <c r="AB328"/>
  <c r="X328"/>
  <c r="V328"/>
  <c r="BE328" s="1"/>
  <c r="U328"/>
  <c r="T328"/>
  <c r="AZ327"/>
  <c r="AR327"/>
  <c r="AN327"/>
  <c r="AJ327"/>
  <c r="AF327"/>
  <c r="AB327"/>
  <c r="X327"/>
  <c r="V327"/>
  <c r="U327"/>
  <c r="T327"/>
  <c r="AZ326"/>
  <c r="AR326"/>
  <c r="AN326"/>
  <c r="AJ326"/>
  <c r="AF326"/>
  <c r="AB326"/>
  <c r="X326"/>
  <c r="V326"/>
  <c r="AW326" s="1"/>
  <c r="AX326" s="1"/>
  <c r="U326"/>
  <c r="T326"/>
  <c r="AZ325"/>
  <c r="AR325"/>
  <c r="AN325"/>
  <c r="AJ325"/>
  <c r="AF325"/>
  <c r="AB325"/>
  <c r="X325"/>
  <c r="V325"/>
  <c r="U325"/>
  <c r="T325"/>
  <c r="AZ324"/>
  <c r="AR324"/>
  <c r="AN324"/>
  <c r="AJ324"/>
  <c r="AF324"/>
  <c r="AB324"/>
  <c r="X324"/>
  <c r="V324"/>
  <c r="AW324" s="1"/>
  <c r="AX324" s="1"/>
  <c r="U324"/>
  <c r="T324"/>
  <c r="AZ323"/>
  <c r="AR323"/>
  <c r="AN323"/>
  <c r="AJ323"/>
  <c r="AF323"/>
  <c r="AB323"/>
  <c r="X323"/>
  <c r="V323"/>
  <c r="U323"/>
  <c r="T323"/>
  <c r="AZ322"/>
  <c r="AR322"/>
  <c r="AN322"/>
  <c r="AJ322"/>
  <c r="AF322"/>
  <c r="AB322"/>
  <c r="X322"/>
  <c r="V322"/>
  <c r="AW322" s="1"/>
  <c r="AX322" s="1"/>
  <c r="U322"/>
  <c r="T322"/>
  <c r="AZ321"/>
  <c r="AR321"/>
  <c r="AN321"/>
  <c r="AJ321"/>
  <c r="AF321"/>
  <c r="AB321"/>
  <c r="X321"/>
  <c r="V321"/>
  <c r="U321"/>
  <c r="T321"/>
  <c r="AZ320"/>
  <c r="AR320"/>
  <c r="AN320"/>
  <c r="AJ320"/>
  <c r="AF320"/>
  <c r="AB320"/>
  <c r="X320"/>
  <c r="V320"/>
  <c r="AW320" s="1"/>
  <c r="AX320" s="1"/>
  <c r="U320"/>
  <c r="T320"/>
  <c r="AZ319"/>
  <c r="AR319"/>
  <c r="AN319"/>
  <c r="AJ319"/>
  <c r="AF319"/>
  <c r="AB319"/>
  <c r="X319"/>
  <c r="V319"/>
  <c r="U319"/>
  <c r="T319"/>
  <c r="AZ318"/>
  <c r="AR318"/>
  <c r="AN318"/>
  <c r="AJ318"/>
  <c r="AF318"/>
  <c r="AB318"/>
  <c r="X318"/>
  <c r="V318"/>
  <c r="AW318" s="1"/>
  <c r="AX318" s="1"/>
  <c r="U318"/>
  <c r="T318"/>
  <c r="AZ317"/>
  <c r="AR317"/>
  <c r="AN317"/>
  <c r="AJ317"/>
  <c r="AF317"/>
  <c r="AB317"/>
  <c r="X317"/>
  <c r="V317"/>
  <c r="U317"/>
  <c r="T317"/>
  <c r="AZ316"/>
  <c r="AR316"/>
  <c r="AN316"/>
  <c r="AJ316"/>
  <c r="AF316"/>
  <c r="AB316"/>
  <c r="X316"/>
  <c r="V316"/>
  <c r="AW316" s="1"/>
  <c r="AX316" s="1"/>
  <c r="U316"/>
  <c r="T316"/>
  <c r="AZ315"/>
  <c r="AR315"/>
  <c r="AN315"/>
  <c r="AJ315"/>
  <c r="AF315"/>
  <c r="AB315"/>
  <c r="X315"/>
  <c r="V315"/>
  <c r="U315"/>
  <c r="T315"/>
  <c r="AZ314"/>
  <c r="AR314"/>
  <c r="AN314"/>
  <c r="AJ314"/>
  <c r="AF314"/>
  <c r="AB314"/>
  <c r="X314"/>
  <c r="V314"/>
  <c r="AW314" s="1"/>
  <c r="AX314" s="1"/>
  <c r="U314"/>
  <c r="T314"/>
  <c r="AZ313"/>
  <c r="AR313"/>
  <c r="AN313"/>
  <c r="AJ313"/>
  <c r="AF313"/>
  <c r="AB313"/>
  <c r="X313"/>
  <c r="V313"/>
  <c r="U313"/>
  <c r="T313"/>
  <c r="AZ312"/>
  <c r="AR312"/>
  <c r="AN312"/>
  <c r="AJ312"/>
  <c r="AF312"/>
  <c r="AB312"/>
  <c r="X312"/>
  <c r="V312"/>
  <c r="AW312" s="1"/>
  <c r="AX312" s="1"/>
  <c r="U312"/>
  <c r="T312"/>
  <c r="AZ311"/>
  <c r="AR311"/>
  <c r="AN311"/>
  <c r="AJ311"/>
  <c r="AF311"/>
  <c r="AB311"/>
  <c r="X311"/>
  <c r="V311"/>
  <c r="U311"/>
  <c r="T311"/>
  <c r="AZ310"/>
  <c r="AR310"/>
  <c r="AN310"/>
  <c r="AJ310"/>
  <c r="AF310"/>
  <c r="AB310"/>
  <c r="X310"/>
  <c r="V310"/>
  <c r="AW310" s="1"/>
  <c r="AX310" s="1"/>
  <c r="U310"/>
  <c r="T310"/>
  <c r="AZ309"/>
  <c r="AR309"/>
  <c r="AN309"/>
  <c r="AJ309"/>
  <c r="AF309"/>
  <c r="AB309"/>
  <c r="X309"/>
  <c r="V309"/>
  <c r="U309"/>
  <c r="T309"/>
  <c r="AZ308"/>
  <c r="AR308"/>
  <c r="AN308"/>
  <c r="AJ308"/>
  <c r="AF308"/>
  <c r="AB308"/>
  <c r="X308"/>
  <c r="V308"/>
  <c r="AW308" s="1"/>
  <c r="AX308" s="1"/>
  <c r="U308"/>
  <c r="T308"/>
  <c r="AZ307"/>
  <c r="AR307"/>
  <c r="AN307"/>
  <c r="AJ307"/>
  <c r="AF307"/>
  <c r="AB307"/>
  <c r="X307"/>
  <c r="V307"/>
  <c r="U307"/>
  <c r="T307"/>
  <c r="AZ306"/>
  <c r="AR306"/>
  <c r="AN306"/>
  <c r="AJ306"/>
  <c r="AF306"/>
  <c r="AB306"/>
  <c r="X306"/>
  <c r="V306"/>
  <c r="AW306" s="1"/>
  <c r="AX306" s="1"/>
  <c r="U306"/>
  <c r="T306"/>
  <c r="AZ305"/>
  <c r="AR305"/>
  <c r="AN305"/>
  <c r="AJ305"/>
  <c r="AF305"/>
  <c r="AB305"/>
  <c r="X305"/>
  <c r="V305"/>
  <c r="U305"/>
  <c r="T305"/>
  <c r="AZ304"/>
  <c r="AR304"/>
  <c r="AN304"/>
  <c r="AJ304"/>
  <c r="AF304"/>
  <c r="AB304"/>
  <c r="X304"/>
  <c r="V304"/>
  <c r="AW304" s="1"/>
  <c r="AX304" s="1"/>
  <c r="U304"/>
  <c r="T304"/>
  <c r="AZ303"/>
  <c r="AR303"/>
  <c r="AN303"/>
  <c r="AJ303"/>
  <c r="AF303"/>
  <c r="AB303"/>
  <c r="X303"/>
  <c r="V303"/>
  <c r="U303"/>
  <c r="T303"/>
  <c r="AZ302"/>
  <c r="AR302"/>
  <c r="AN302"/>
  <c r="AJ302"/>
  <c r="AF302"/>
  <c r="AB302"/>
  <c r="X302"/>
  <c r="V302"/>
  <c r="AW302" s="1"/>
  <c r="AX302" s="1"/>
  <c r="U302"/>
  <c r="T302"/>
  <c r="AZ301"/>
  <c r="AR301"/>
  <c r="AN301"/>
  <c r="AJ301"/>
  <c r="AF301"/>
  <c r="AB301"/>
  <c r="X301"/>
  <c r="V301"/>
  <c r="U301"/>
  <c r="T301"/>
  <c r="AZ300"/>
  <c r="AR300"/>
  <c r="AN300"/>
  <c r="AJ300"/>
  <c r="AF300"/>
  <c r="AB300"/>
  <c r="X300"/>
  <c r="V300"/>
  <c r="AW300" s="1"/>
  <c r="AX300" s="1"/>
  <c r="U300"/>
  <c r="T300"/>
  <c r="AZ299"/>
  <c r="AR299"/>
  <c r="AN299"/>
  <c r="AJ299"/>
  <c r="AF299"/>
  <c r="AB299"/>
  <c r="X299"/>
  <c r="V299"/>
  <c r="U299"/>
  <c r="T299"/>
  <c r="AZ298"/>
  <c r="AR298"/>
  <c r="AN298"/>
  <c r="AJ298"/>
  <c r="AF298"/>
  <c r="AB298"/>
  <c r="X298"/>
  <c r="V298"/>
  <c r="AW298" s="1"/>
  <c r="AX298" s="1"/>
  <c r="U298"/>
  <c r="T298"/>
  <c r="AZ297"/>
  <c r="AR297"/>
  <c r="AN297"/>
  <c r="AJ297"/>
  <c r="AF297"/>
  <c r="AB297"/>
  <c r="X297"/>
  <c r="V297"/>
  <c r="U297"/>
  <c r="T297"/>
  <c r="AZ296"/>
  <c r="AR296"/>
  <c r="AN296"/>
  <c r="AJ296"/>
  <c r="AF296"/>
  <c r="AB296"/>
  <c r="X296"/>
  <c r="V296"/>
  <c r="AW296" s="1"/>
  <c r="AX296" s="1"/>
  <c r="U296"/>
  <c r="T296"/>
  <c r="AZ295"/>
  <c r="AR295"/>
  <c r="AN295"/>
  <c r="AJ295"/>
  <c r="AF295"/>
  <c r="AB295"/>
  <c r="X295"/>
  <c r="V295"/>
  <c r="U295"/>
  <c r="T295"/>
  <c r="AZ294"/>
  <c r="AR294"/>
  <c r="AN294"/>
  <c r="AJ294"/>
  <c r="AF294"/>
  <c r="AB294"/>
  <c r="X294"/>
  <c r="V294"/>
  <c r="AW294" s="1"/>
  <c r="AX294" s="1"/>
  <c r="U294"/>
  <c r="T294"/>
  <c r="AZ293"/>
  <c r="AR293"/>
  <c r="AN293"/>
  <c r="AJ293"/>
  <c r="AF293"/>
  <c r="AB293"/>
  <c r="X293"/>
  <c r="V293"/>
  <c r="U293"/>
  <c r="T293"/>
  <c r="AZ292"/>
  <c r="AR292"/>
  <c r="AN292"/>
  <c r="AJ292"/>
  <c r="AF292"/>
  <c r="AB292"/>
  <c r="X292"/>
  <c r="V292"/>
  <c r="AW292" s="1"/>
  <c r="AX292" s="1"/>
  <c r="U292"/>
  <c r="T292"/>
  <c r="AZ291"/>
  <c r="AR291"/>
  <c r="AN291"/>
  <c r="AJ291"/>
  <c r="AF291"/>
  <c r="AB291"/>
  <c r="X291"/>
  <c r="V291"/>
  <c r="U291"/>
  <c r="T291"/>
  <c r="AZ290"/>
  <c r="AR290"/>
  <c r="AN290"/>
  <c r="AJ290"/>
  <c r="AF290"/>
  <c r="AB290"/>
  <c r="X290"/>
  <c r="V290"/>
  <c r="AW290" s="1"/>
  <c r="AX290" s="1"/>
  <c r="U290"/>
  <c r="T290"/>
  <c r="AZ289"/>
  <c r="AR289"/>
  <c r="AN289"/>
  <c r="AJ289"/>
  <c r="AF289"/>
  <c r="AB289"/>
  <c r="X289"/>
  <c r="V289"/>
  <c r="U289"/>
  <c r="T289"/>
  <c r="AZ288"/>
  <c r="AR288"/>
  <c r="AN288"/>
  <c r="AJ288"/>
  <c r="AF288"/>
  <c r="AB288"/>
  <c r="X288"/>
  <c r="V288"/>
  <c r="AW288" s="1"/>
  <c r="AX288" s="1"/>
  <c r="U288"/>
  <c r="T288"/>
  <c r="AZ287"/>
  <c r="AR287"/>
  <c r="AN287"/>
  <c r="AJ287"/>
  <c r="AF287"/>
  <c r="AB287"/>
  <c r="X287"/>
  <c r="V287"/>
  <c r="U287"/>
  <c r="T287"/>
  <c r="AZ286"/>
  <c r="AR286"/>
  <c r="AN286"/>
  <c r="AJ286"/>
  <c r="AF286"/>
  <c r="AB286"/>
  <c r="X286"/>
  <c r="V286"/>
  <c r="AW286" s="1"/>
  <c r="AX286" s="1"/>
  <c r="U286"/>
  <c r="T286"/>
  <c r="AZ285"/>
  <c r="AR285"/>
  <c r="AN285"/>
  <c r="AJ285"/>
  <c r="AF285"/>
  <c r="AB285"/>
  <c r="X285"/>
  <c r="V285"/>
  <c r="U285"/>
  <c r="T285"/>
  <c r="AZ284"/>
  <c r="AR284"/>
  <c r="AN284"/>
  <c r="AJ284"/>
  <c r="AF284"/>
  <c r="AB284"/>
  <c r="X284"/>
  <c r="V284"/>
  <c r="AW284" s="1"/>
  <c r="AX284" s="1"/>
  <c r="U284"/>
  <c r="T284"/>
  <c r="AZ283"/>
  <c r="AR283"/>
  <c r="AN283"/>
  <c r="AJ283"/>
  <c r="AF283"/>
  <c r="AB283"/>
  <c r="X283"/>
  <c r="V283"/>
  <c r="U283"/>
  <c r="T283"/>
  <c r="AZ282"/>
  <c r="AR282"/>
  <c r="AN282"/>
  <c r="AJ282"/>
  <c r="AF282"/>
  <c r="AB282"/>
  <c r="X282"/>
  <c r="V282"/>
  <c r="AW282" s="1"/>
  <c r="AX282" s="1"/>
  <c r="U282"/>
  <c r="T282"/>
  <c r="AZ281"/>
  <c r="AR281"/>
  <c r="AN281"/>
  <c r="AJ281"/>
  <c r="AF281"/>
  <c r="AB281"/>
  <c r="X281"/>
  <c r="V281"/>
  <c r="U281"/>
  <c r="T281"/>
  <c r="AZ280"/>
  <c r="AR280"/>
  <c r="AN280"/>
  <c r="AJ280"/>
  <c r="AF280"/>
  <c r="AB280"/>
  <c r="X280"/>
  <c r="V280"/>
  <c r="AW280" s="1"/>
  <c r="AX280" s="1"/>
  <c r="U280"/>
  <c r="T280"/>
  <c r="AZ279"/>
  <c r="AR279"/>
  <c r="AN279"/>
  <c r="AJ279"/>
  <c r="AF279"/>
  <c r="AB279"/>
  <c r="X279"/>
  <c r="V279"/>
  <c r="U279"/>
  <c r="T279"/>
  <c r="AZ278"/>
  <c r="AR278"/>
  <c r="AN278"/>
  <c r="AJ278"/>
  <c r="AF278"/>
  <c r="AB278"/>
  <c r="X278"/>
  <c r="V278"/>
  <c r="AW278" s="1"/>
  <c r="AX278" s="1"/>
  <c r="U278"/>
  <c r="T278"/>
  <c r="AZ277"/>
  <c r="AR277"/>
  <c r="AN277"/>
  <c r="AJ277"/>
  <c r="AF277"/>
  <c r="AB277"/>
  <c r="X277"/>
  <c r="V277"/>
  <c r="U277"/>
  <c r="T277"/>
  <c r="AZ276"/>
  <c r="AR276"/>
  <c r="AN276"/>
  <c r="AJ276"/>
  <c r="AF276"/>
  <c r="AB276"/>
  <c r="X276"/>
  <c r="V276"/>
  <c r="AW276" s="1"/>
  <c r="AX276" s="1"/>
  <c r="U276"/>
  <c r="T276"/>
  <c r="AZ275"/>
  <c r="AR275"/>
  <c r="AN275"/>
  <c r="AJ275"/>
  <c r="AF275"/>
  <c r="AB275"/>
  <c r="X275"/>
  <c r="V275"/>
  <c r="U275"/>
  <c r="T275"/>
  <c r="AZ274"/>
  <c r="AR274"/>
  <c r="AN274"/>
  <c r="AJ274"/>
  <c r="AF274"/>
  <c r="AB274"/>
  <c r="X274"/>
  <c r="V274"/>
  <c r="AW274" s="1"/>
  <c r="AX274" s="1"/>
  <c r="U274"/>
  <c r="T274"/>
  <c r="AZ273"/>
  <c r="AR273"/>
  <c r="AN273"/>
  <c r="AJ273"/>
  <c r="AF273"/>
  <c r="AB273"/>
  <c r="X273"/>
  <c r="V273"/>
  <c r="U273"/>
  <c r="T273"/>
  <c r="AZ272"/>
  <c r="AR272"/>
  <c r="AN272"/>
  <c r="AJ272"/>
  <c r="AF272"/>
  <c r="AB272"/>
  <c r="X272"/>
  <c r="V272"/>
  <c r="AW272" s="1"/>
  <c r="AX272" s="1"/>
  <c r="U272"/>
  <c r="T272"/>
  <c r="AZ271"/>
  <c r="AR271"/>
  <c r="AN271"/>
  <c r="AJ271"/>
  <c r="AF271"/>
  <c r="AB271"/>
  <c r="X271"/>
  <c r="V271"/>
  <c r="U271"/>
  <c r="T271"/>
  <c r="AZ270"/>
  <c r="AR270"/>
  <c r="AN270"/>
  <c r="AJ270"/>
  <c r="AF270"/>
  <c r="AB270"/>
  <c r="X270"/>
  <c r="V270"/>
  <c r="AW270" s="1"/>
  <c r="AX270" s="1"/>
  <c r="U270"/>
  <c r="T270"/>
  <c r="AZ269"/>
  <c r="AR269"/>
  <c r="AN269"/>
  <c r="AJ269"/>
  <c r="AF269"/>
  <c r="AB269"/>
  <c r="X269"/>
  <c r="V269"/>
  <c r="U269"/>
  <c r="T269"/>
  <c r="AZ268"/>
  <c r="AR268"/>
  <c r="AN268"/>
  <c r="AJ268"/>
  <c r="AF268"/>
  <c r="AB268"/>
  <c r="X268"/>
  <c r="V268"/>
  <c r="AW268" s="1"/>
  <c r="AX268" s="1"/>
  <c r="U268"/>
  <c r="T268"/>
  <c r="AZ267"/>
  <c r="AR267"/>
  <c r="AN267"/>
  <c r="AJ267"/>
  <c r="AF267"/>
  <c r="AB267"/>
  <c r="X267"/>
  <c r="V267"/>
  <c r="U267"/>
  <c r="T267"/>
  <c r="AZ266"/>
  <c r="AR266"/>
  <c r="AN266"/>
  <c r="AJ266"/>
  <c r="AF266"/>
  <c r="AB266"/>
  <c r="X266"/>
  <c r="V266"/>
  <c r="AW266" s="1"/>
  <c r="AX266" s="1"/>
  <c r="U266"/>
  <c r="T266"/>
  <c r="AZ265"/>
  <c r="AR265"/>
  <c r="AN265"/>
  <c r="AJ265"/>
  <c r="AF265"/>
  <c r="AB265"/>
  <c r="X265"/>
  <c r="V265"/>
  <c r="U265"/>
  <c r="T265"/>
  <c r="AZ264"/>
  <c r="AR264"/>
  <c r="AN264"/>
  <c r="AJ264"/>
  <c r="AF264"/>
  <c r="AB264"/>
  <c r="X264"/>
  <c r="V264"/>
  <c r="AW264" s="1"/>
  <c r="AX264" s="1"/>
  <c r="U264"/>
  <c r="T264"/>
  <c r="AZ263"/>
  <c r="AR263"/>
  <c r="AN263"/>
  <c r="AJ263"/>
  <c r="AF263"/>
  <c r="AB263"/>
  <c r="X263"/>
  <c r="V263"/>
  <c r="U263"/>
  <c r="T263"/>
  <c r="AZ262"/>
  <c r="AR262"/>
  <c r="AN262"/>
  <c r="AJ262"/>
  <c r="AF262"/>
  <c r="AB262"/>
  <c r="X262"/>
  <c r="V262"/>
  <c r="AW262" s="1"/>
  <c r="AX262" s="1"/>
  <c r="U262"/>
  <c r="T262"/>
  <c r="AZ261"/>
  <c r="AR261"/>
  <c r="AN261"/>
  <c r="AJ261"/>
  <c r="AF261"/>
  <c r="AB261"/>
  <c r="X261"/>
  <c r="V261"/>
  <c r="U261"/>
  <c r="T261"/>
  <c r="AZ260"/>
  <c r="AR260"/>
  <c r="AN260"/>
  <c r="AJ260"/>
  <c r="AF260"/>
  <c r="AB260"/>
  <c r="X260"/>
  <c r="V260"/>
  <c r="AW260" s="1"/>
  <c r="AX260" s="1"/>
  <c r="U260"/>
  <c r="T260"/>
  <c r="AZ259"/>
  <c r="AR259"/>
  <c r="AN259"/>
  <c r="AJ259"/>
  <c r="AF259"/>
  <c r="AB259"/>
  <c r="X259"/>
  <c r="V259"/>
  <c r="U259"/>
  <c r="T259"/>
  <c r="AZ258"/>
  <c r="AR258"/>
  <c r="AN258"/>
  <c r="AJ258"/>
  <c r="AF258"/>
  <c r="AB258"/>
  <c r="X258"/>
  <c r="V258"/>
  <c r="AW258" s="1"/>
  <c r="AX258" s="1"/>
  <c r="U258"/>
  <c r="T258"/>
  <c r="AZ257"/>
  <c r="AR257"/>
  <c r="AN257"/>
  <c r="AJ257"/>
  <c r="AF257"/>
  <c r="AB257"/>
  <c r="X257"/>
  <c r="V257"/>
  <c r="U257"/>
  <c r="T257"/>
  <c r="AZ256"/>
  <c r="AR256"/>
  <c r="AN256"/>
  <c r="AJ256"/>
  <c r="AF256"/>
  <c r="AB256"/>
  <c r="X256"/>
  <c r="V256"/>
  <c r="AW256" s="1"/>
  <c r="AX256" s="1"/>
  <c r="U256"/>
  <c r="T256"/>
  <c r="AZ255"/>
  <c r="AR255"/>
  <c r="AN255"/>
  <c r="AJ255"/>
  <c r="AF255"/>
  <c r="AB255"/>
  <c r="X255"/>
  <c r="V255"/>
  <c r="U255"/>
  <c r="T255"/>
  <c r="AZ254"/>
  <c r="AR254"/>
  <c r="AN254"/>
  <c r="AJ254"/>
  <c r="AF254"/>
  <c r="AB254"/>
  <c r="X254"/>
  <c r="V254"/>
  <c r="AW254" s="1"/>
  <c r="AX254" s="1"/>
  <c r="U254"/>
  <c r="T254"/>
  <c r="AZ253"/>
  <c r="AR253"/>
  <c r="AN253"/>
  <c r="AJ253"/>
  <c r="AF253"/>
  <c r="AB253"/>
  <c r="X253"/>
  <c r="V253"/>
  <c r="U253"/>
  <c r="T253"/>
  <c r="AZ252"/>
  <c r="AR252"/>
  <c r="AN252"/>
  <c r="AJ252"/>
  <c r="AF252"/>
  <c r="AB252"/>
  <c r="X252"/>
  <c r="V252"/>
  <c r="AW252" s="1"/>
  <c r="AX252" s="1"/>
  <c r="U252"/>
  <c r="T252"/>
  <c r="AZ251"/>
  <c r="AR251"/>
  <c r="AN251"/>
  <c r="AJ251"/>
  <c r="AF251"/>
  <c r="AB251"/>
  <c r="X251"/>
  <c r="V251"/>
  <c r="U251"/>
  <c r="T251"/>
  <c r="AZ250"/>
  <c r="AR250"/>
  <c r="AN250"/>
  <c r="AJ250"/>
  <c r="AF250"/>
  <c r="AB250"/>
  <c r="X250"/>
  <c r="V250"/>
  <c r="AW250" s="1"/>
  <c r="AX250" s="1"/>
  <c r="U250"/>
  <c r="T250"/>
  <c r="AZ249"/>
  <c r="AR249"/>
  <c r="AN249"/>
  <c r="AJ249"/>
  <c r="AF249"/>
  <c r="AB249"/>
  <c r="X249"/>
  <c r="V249"/>
  <c r="U249"/>
  <c r="T249"/>
  <c r="AZ248"/>
  <c r="AR248"/>
  <c r="AN248"/>
  <c r="AJ248"/>
  <c r="AF248"/>
  <c r="AB248"/>
  <c r="X248"/>
  <c r="V248"/>
  <c r="AW248" s="1"/>
  <c r="AX248" s="1"/>
  <c r="U248"/>
  <c r="T248"/>
  <c r="AZ247"/>
  <c r="AR247"/>
  <c r="AN247"/>
  <c r="AJ247"/>
  <c r="AF247"/>
  <c r="AB247"/>
  <c r="X247"/>
  <c r="V247"/>
  <c r="U247"/>
  <c r="T247"/>
  <c r="AZ246"/>
  <c r="AR246"/>
  <c r="AN246"/>
  <c r="AJ246"/>
  <c r="AF246"/>
  <c r="AB246"/>
  <c r="X246"/>
  <c r="V246"/>
  <c r="AW246" s="1"/>
  <c r="AX246" s="1"/>
  <c r="U246"/>
  <c r="T246"/>
  <c r="AZ245"/>
  <c r="AR245"/>
  <c r="AN245"/>
  <c r="AJ245"/>
  <c r="AF245"/>
  <c r="AB245"/>
  <c r="X245"/>
  <c r="V245"/>
  <c r="U245"/>
  <c r="T245"/>
  <c r="AZ244"/>
  <c r="AR244"/>
  <c r="AN244"/>
  <c r="AJ244"/>
  <c r="AF244"/>
  <c r="AB244"/>
  <c r="X244"/>
  <c r="V244"/>
  <c r="AW244" s="1"/>
  <c r="AX244" s="1"/>
  <c r="U244"/>
  <c r="T244"/>
  <c r="AZ243"/>
  <c r="AR243"/>
  <c r="AN243"/>
  <c r="AJ243"/>
  <c r="AF243"/>
  <c r="AB243"/>
  <c r="X243"/>
  <c r="V243"/>
  <c r="U243"/>
  <c r="T243"/>
  <c r="AZ242"/>
  <c r="AR242"/>
  <c r="AN242"/>
  <c r="AJ242"/>
  <c r="AF242"/>
  <c r="AB242"/>
  <c r="X242"/>
  <c r="V242"/>
  <c r="U242"/>
  <c r="T242"/>
  <c r="AZ241"/>
  <c r="AR241"/>
  <c r="AN241"/>
  <c r="AJ241"/>
  <c r="AF241"/>
  <c r="AB241"/>
  <c r="X241"/>
  <c r="V241"/>
  <c r="U241"/>
  <c r="T241"/>
  <c r="AZ240"/>
  <c r="AR240"/>
  <c r="AN240"/>
  <c r="AJ240"/>
  <c r="AF240"/>
  <c r="AB240"/>
  <c r="X240"/>
  <c r="V240"/>
  <c r="AC240" s="1"/>
  <c r="U240"/>
  <c r="T240"/>
  <c r="AZ239"/>
  <c r="AR239"/>
  <c r="AN239"/>
  <c r="AJ239"/>
  <c r="AF239"/>
  <c r="AB239"/>
  <c r="X239"/>
  <c r="V239"/>
  <c r="U239"/>
  <c r="T239"/>
  <c r="AZ238"/>
  <c r="AR238"/>
  <c r="AN238"/>
  <c r="AJ238"/>
  <c r="AF238"/>
  <c r="AB238"/>
  <c r="X238"/>
  <c r="V238"/>
  <c r="U238"/>
  <c r="T238"/>
  <c r="AZ237"/>
  <c r="AR237"/>
  <c r="AN237"/>
  <c r="AJ237"/>
  <c r="AF237"/>
  <c r="AB237"/>
  <c r="X237"/>
  <c r="V237"/>
  <c r="U237"/>
  <c r="T237"/>
  <c r="AZ236"/>
  <c r="AR236"/>
  <c r="AN236"/>
  <c r="AJ236"/>
  <c r="AF236"/>
  <c r="AB236"/>
  <c r="X236"/>
  <c r="V236"/>
  <c r="AC236" s="1"/>
  <c r="U236"/>
  <c r="T236"/>
  <c r="AZ235"/>
  <c r="AR235"/>
  <c r="AN235"/>
  <c r="AJ235"/>
  <c r="AF235"/>
  <c r="AB235"/>
  <c r="X235"/>
  <c r="V235"/>
  <c r="U235"/>
  <c r="T235"/>
  <c r="AZ234"/>
  <c r="AR234"/>
  <c r="AN234"/>
  <c r="AJ234"/>
  <c r="AF234"/>
  <c r="AB234"/>
  <c r="X234"/>
  <c r="V234"/>
  <c r="U234"/>
  <c r="T234"/>
  <c r="AZ233"/>
  <c r="AR233"/>
  <c r="AN233"/>
  <c r="AJ233"/>
  <c r="AF233"/>
  <c r="AB233"/>
  <c r="X233"/>
  <c r="V233"/>
  <c r="U233"/>
  <c r="T233"/>
  <c r="AZ232"/>
  <c r="AR232"/>
  <c r="AN232"/>
  <c r="AJ232"/>
  <c r="AF232"/>
  <c r="AB232"/>
  <c r="X232"/>
  <c r="V232"/>
  <c r="AC232" s="1"/>
  <c r="U232"/>
  <c r="T232"/>
  <c r="AZ231"/>
  <c r="AR231"/>
  <c r="AN231"/>
  <c r="AJ231"/>
  <c r="AF231"/>
  <c r="AB231"/>
  <c r="X231"/>
  <c r="V231"/>
  <c r="U231"/>
  <c r="T231"/>
  <c r="AZ230"/>
  <c r="AR230"/>
  <c r="AN230"/>
  <c r="AJ230"/>
  <c r="AF230"/>
  <c r="AB230"/>
  <c r="X230"/>
  <c r="V230"/>
  <c r="U230"/>
  <c r="T230"/>
  <c r="AZ229"/>
  <c r="AR229"/>
  <c r="AN229"/>
  <c r="AJ229"/>
  <c r="AF229"/>
  <c r="AB229"/>
  <c r="X229"/>
  <c r="V229"/>
  <c r="U229"/>
  <c r="T229"/>
  <c r="AZ228"/>
  <c r="AR228"/>
  <c r="AN228"/>
  <c r="AJ228"/>
  <c r="AF228"/>
  <c r="AB228"/>
  <c r="X228"/>
  <c r="V228"/>
  <c r="AC228" s="1"/>
  <c r="U228"/>
  <c r="T228"/>
  <c r="AZ227"/>
  <c r="AR227"/>
  <c r="AN227"/>
  <c r="AJ227"/>
  <c r="AF227"/>
  <c r="AB227"/>
  <c r="X227"/>
  <c r="V227"/>
  <c r="U227"/>
  <c r="T227"/>
  <c r="AZ226"/>
  <c r="AR226"/>
  <c r="AN226"/>
  <c r="AJ226"/>
  <c r="AF226"/>
  <c r="AB226"/>
  <c r="X226"/>
  <c r="V226"/>
  <c r="U226"/>
  <c r="T226"/>
  <c r="AZ225"/>
  <c r="AR225"/>
  <c r="AN225"/>
  <c r="AJ225"/>
  <c r="AF225"/>
  <c r="AB225"/>
  <c r="X225"/>
  <c r="V225"/>
  <c r="U225"/>
  <c r="T225"/>
  <c r="AZ224"/>
  <c r="AR224"/>
  <c r="AN224"/>
  <c r="AJ224"/>
  <c r="AF224"/>
  <c r="AB224"/>
  <c r="X224"/>
  <c r="V224"/>
  <c r="AC224" s="1"/>
  <c r="U224"/>
  <c r="T224"/>
  <c r="AZ223"/>
  <c r="AR223"/>
  <c r="AN223"/>
  <c r="AJ223"/>
  <c r="AF223"/>
  <c r="AB223"/>
  <c r="X223"/>
  <c r="V223"/>
  <c r="U223"/>
  <c r="T223"/>
  <c r="AZ222"/>
  <c r="AR222"/>
  <c r="AN222"/>
  <c r="AJ222"/>
  <c r="AF222"/>
  <c r="AB222"/>
  <c r="X222"/>
  <c r="V222"/>
  <c r="AC222" s="1"/>
  <c r="U222"/>
  <c r="T222"/>
  <c r="AZ221"/>
  <c r="AR221"/>
  <c r="AN221"/>
  <c r="AJ221"/>
  <c r="AF221"/>
  <c r="AB221"/>
  <c r="X221"/>
  <c r="V221"/>
  <c r="U221"/>
  <c r="T221"/>
  <c r="AZ220"/>
  <c r="AR220"/>
  <c r="AN220"/>
  <c r="AJ220"/>
  <c r="AF220"/>
  <c r="AB220"/>
  <c r="X220"/>
  <c r="V220"/>
  <c r="AO220" s="1"/>
  <c r="U220"/>
  <c r="T220"/>
  <c r="AZ219"/>
  <c r="AR219"/>
  <c r="AN219"/>
  <c r="AJ219"/>
  <c r="AF219"/>
  <c r="AB219"/>
  <c r="X219"/>
  <c r="V219"/>
  <c r="U219"/>
  <c r="T219"/>
  <c r="AZ218"/>
  <c r="AR218"/>
  <c r="AN218"/>
  <c r="AJ218"/>
  <c r="AF218"/>
  <c r="AB218"/>
  <c r="X218"/>
  <c r="V218"/>
  <c r="AO218" s="1"/>
  <c r="U218"/>
  <c r="T218"/>
  <c r="AZ217"/>
  <c r="AR217"/>
  <c r="AN217"/>
  <c r="AJ217"/>
  <c r="AF217"/>
  <c r="AB217"/>
  <c r="X217"/>
  <c r="V217"/>
  <c r="U217"/>
  <c r="T217"/>
  <c r="AZ216"/>
  <c r="AR216"/>
  <c r="AN216"/>
  <c r="AJ216"/>
  <c r="AF216"/>
  <c r="AB216"/>
  <c r="X216"/>
  <c r="V216"/>
  <c r="AO216" s="1"/>
  <c r="U216"/>
  <c r="T216"/>
  <c r="AZ215"/>
  <c r="AR215"/>
  <c r="AN215"/>
  <c r="AJ215"/>
  <c r="AF215"/>
  <c r="AB215"/>
  <c r="X215"/>
  <c r="V215"/>
  <c r="U215"/>
  <c r="T215"/>
  <c r="AZ214"/>
  <c r="AR214"/>
  <c r="AN214"/>
  <c r="AJ214"/>
  <c r="AF214"/>
  <c r="AB214"/>
  <c r="X214"/>
  <c r="V214"/>
  <c r="AW214" s="1"/>
  <c r="AX214" s="1"/>
  <c r="U214"/>
  <c r="T214"/>
  <c r="AZ213"/>
  <c r="AR213"/>
  <c r="AN213"/>
  <c r="AJ213"/>
  <c r="AF213"/>
  <c r="AB213"/>
  <c r="X213"/>
  <c r="V213"/>
  <c r="U213"/>
  <c r="T213"/>
  <c r="AZ212"/>
  <c r="AR212"/>
  <c r="AN212"/>
  <c r="AJ212"/>
  <c r="AF212"/>
  <c r="AB212"/>
  <c r="X212"/>
  <c r="V212"/>
  <c r="AW212" s="1"/>
  <c r="AX212" s="1"/>
  <c r="U212"/>
  <c r="T212"/>
  <c r="AZ211"/>
  <c r="AR211"/>
  <c r="AN211"/>
  <c r="AJ211"/>
  <c r="AF211"/>
  <c r="AB211"/>
  <c r="X211"/>
  <c r="V211"/>
  <c r="U211"/>
  <c r="T211"/>
  <c r="AZ210"/>
  <c r="AR210"/>
  <c r="AN210"/>
  <c r="AJ210"/>
  <c r="AF210"/>
  <c r="AB210"/>
  <c r="X210"/>
  <c r="V210"/>
  <c r="AW210" s="1"/>
  <c r="AX210" s="1"/>
  <c r="U210"/>
  <c r="T210"/>
  <c r="AZ209"/>
  <c r="AR209"/>
  <c r="AN209"/>
  <c r="AJ209"/>
  <c r="AF209"/>
  <c r="AB209"/>
  <c r="X209"/>
  <c r="V209"/>
  <c r="U209"/>
  <c r="T209"/>
  <c r="AZ208"/>
  <c r="AR208"/>
  <c r="AN208"/>
  <c r="AJ208"/>
  <c r="AF208"/>
  <c r="AB208"/>
  <c r="X208"/>
  <c r="V208"/>
  <c r="AW208" s="1"/>
  <c r="AX208" s="1"/>
  <c r="U208"/>
  <c r="T208"/>
  <c r="AZ207"/>
  <c r="AR207"/>
  <c r="AN207"/>
  <c r="AJ207"/>
  <c r="AF207"/>
  <c r="AB207"/>
  <c r="X207"/>
  <c r="V207"/>
  <c r="U207"/>
  <c r="T207"/>
  <c r="AZ206"/>
  <c r="AR206"/>
  <c r="AN206"/>
  <c r="AJ206"/>
  <c r="AF206"/>
  <c r="AB206"/>
  <c r="X206"/>
  <c r="V206"/>
  <c r="AW206" s="1"/>
  <c r="AX206" s="1"/>
  <c r="U206"/>
  <c r="T206"/>
  <c r="AZ205"/>
  <c r="AR205"/>
  <c r="AN205"/>
  <c r="AJ205"/>
  <c r="AF205"/>
  <c r="AB205"/>
  <c r="X205"/>
  <c r="V205"/>
  <c r="U205"/>
  <c r="T205"/>
  <c r="AZ204"/>
  <c r="AR204"/>
  <c r="AN204"/>
  <c r="AJ204"/>
  <c r="AF204"/>
  <c r="AB204"/>
  <c r="X204"/>
  <c r="V204"/>
  <c r="AW204" s="1"/>
  <c r="AX204" s="1"/>
  <c r="U204"/>
  <c r="T204"/>
  <c r="AZ203"/>
  <c r="AR203"/>
  <c r="AN203"/>
  <c r="AJ203"/>
  <c r="AF203"/>
  <c r="AB203"/>
  <c r="X203"/>
  <c r="V203"/>
  <c r="U203"/>
  <c r="T203"/>
  <c r="AZ202"/>
  <c r="AR202"/>
  <c r="AN202"/>
  <c r="AJ202"/>
  <c r="AF202"/>
  <c r="AB202"/>
  <c r="X202"/>
  <c r="V202"/>
  <c r="AW202" s="1"/>
  <c r="AX202" s="1"/>
  <c r="U202"/>
  <c r="T202"/>
  <c r="AZ201"/>
  <c r="AR201"/>
  <c r="AN201"/>
  <c r="AJ201"/>
  <c r="AF201"/>
  <c r="AB201"/>
  <c r="X201"/>
  <c r="V201"/>
  <c r="U201"/>
  <c r="T201"/>
  <c r="AZ200"/>
  <c r="AR200"/>
  <c r="AN200"/>
  <c r="AJ200"/>
  <c r="AF200"/>
  <c r="AB200"/>
  <c r="X200"/>
  <c r="V200"/>
  <c r="AW200" s="1"/>
  <c r="AX200" s="1"/>
  <c r="U200"/>
  <c r="T200"/>
  <c r="AZ199"/>
  <c r="AR199"/>
  <c r="AN199"/>
  <c r="AJ199"/>
  <c r="AF199"/>
  <c r="AB199"/>
  <c r="X199"/>
  <c r="V199"/>
  <c r="U199"/>
  <c r="T199"/>
  <c r="AZ198"/>
  <c r="AR198"/>
  <c r="AN198"/>
  <c r="AJ198"/>
  <c r="AF198"/>
  <c r="AB198"/>
  <c r="X198"/>
  <c r="V198"/>
  <c r="AW198" s="1"/>
  <c r="AX198" s="1"/>
  <c r="U198"/>
  <c r="T198"/>
  <c r="AZ197"/>
  <c r="AR197"/>
  <c r="AN197"/>
  <c r="AJ197"/>
  <c r="AF197"/>
  <c r="AB197"/>
  <c r="X197"/>
  <c r="V197"/>
  <c r="U197"/>
  <c r="T197"/>
  <c r="AZ196"/>
  <c r="AR196"/>
  <c r="AN196"/>
  <c r="AJ196"/>
  <c r="AF196"/>
  <c r="AB196"/>
  <c r="X196"/>
  <c r="V196"/>
  <c r="AW196" s="1"/>
  <c r="AX196" s="1"/>
  <c r="U196"/>
  <c r="T196"/>
  <c r="AZ195"/>
  <c r="AR195"/>
  <c r="AN195"/>
  <c r="AJ195"/>
  <c r="AF195"/>
  <c r="AB195"/>
  <c r="X195"/>
  <c r="V195"/>
  <c r="U195"/>
  <c r="T195"/>
  <c r="AZ194"/>
  <c r="AR194"/>
  <c r="AN194"/>
  <c r="AJ194"/>
  <c r="AF194"/>
  <c r="AB194"/>
  <c r="X194"/>
  <c r="V194"/>
  <c r="AW194" s="1"/>
  <c r="AX194" s="1"/>
  <c r="U194"/>
  <c r="T194"/>
  <c r="AZ193"/>
  <c r="AR193"/>
  <c r="AN193"/>
  <c r="AJ193"/>
  <c r="AF193"/>
  <c r="AB193"/>
  <c r="X193"/>
  <c r="V193"/>
  <c r="U193"/>
  <c r="T193"/>
  <c r="AZ192"/>
  <c r="AR192"/>
  <c r="AN192"/>
  <c r="AJ192"/>
  <c r="AF192"/>
  <c r="AB192"/>
  <c r="X192"/>
  <c r="V192"/>
  <c r="AW192" s="1"/>
  <c r="AX192" s="1"/>
  <c r="U192"/>
  <c r="T192"/>
  <c r="AZ191"/>
  <c r="AR191"/>
  <c r="AN191"/>
  <c r="AJ191"/>
  <c r="AF191"/>
  <c r="AB191"/>
  <c r="X191"/>
  <c r="V191"/>
  <c r="U191"/>
  <c r="T191"/>
  <c r="AZ190"/>
  <c r="AR190"/>
  <c r="AN190"/>
  <c r="AJ190"/>
  <c r="AF190"/>
  <c r="AB190"/>
  <c r="X190"/>
  <c r="V190"/>
  <c r="AW190" s="1"/>
  <c r="AX190" s="1"/>
  <c r="U190"/>
  <c r="T190"/>
  <c r="AZ189"/>
  <c r="AR189"/>
  <c r="AN189"/>
  <c r="AJ189"/>
  <c r="AF189"/>
  <c r="AB189"/>
  <c r="X189"/>
  <c r="V189"/>
  <c r="U189"/>
  <c r="T189"/>
  <c r="AZ188"/>
  <c r="AR188"/>
  <c r="AN188"/>
  <c r="AJ188"/>
  <c r="AF188"/>
  <c r="AB188"/>
  <c r="X188"/>
  <c r="V188"/>
  <c r="AW188" s="1"/>
  <c r="AX188" s="1"/>
  <c r="U188"/>
  <c r="T188"/>
  <c r="AZ187"/>
  <c r="AR187"/>
  <c r="AN187"/>
  <c r="AJ187"/>
  <c r="AF187"/>
  <c r="AB187"/>
  <c r="X187"/>
  <c r="V187"/>
  <c r="U187"/>
  <c r="T187"/>
  <c r="AZ186"/>
  <c r="AR186"/>
  <c r="AN186"/>
  <c r="AJ186"/>
  <c r="AF186"/>
  <c r="AB186"/>
  <c r="X186"/>
  <c r="V186"/>
  <c r="AW186" s="1"/>
  <c r="AX186" s="1"/>
  <c r="U186"/>
  <c r="T186"/>
  <c r="AZ185"/>
  <c r="AR185"/>
  <c r="AN185"/>
  <c r="AJ185"/>
  <c r="AF185"/>
  <c r="AB185"/>
  <c r="X185"/>
  <c r="V185"/>
  <c r="U185"/>
  <c r="T185"/>
  <c r="AZ184"/>
  <c r="AR184"/>
  <c r="AN184"/>
  <c r="AJ184"/>
  <c r="AF184"/>
  <c r="AB184"/>
  <c r="X184"/>
  <c r="V184"/>
  <c r="AW184" s="1"/>
  <c r="AX184" s="1"/>
  <c r="U184"/>
  <c r="T184"/>
  <c r="AZ183"/>
  <c r="AR183"/>
  <c r="AN183"/>
  <c r="AJ183"/>
  <c r="AF183"/>
  <c r="AB183"/>
  <c r="X183"/>
  <c r="V183"/>
  <c r="U183"/>
  <c r="T183"/>
  <c r="AZ182"/>
  <c r="AR182"/>
  <c r="AN182"/>
  <c r="AJ182"/>
  <c r="AF182"/>
  <c r="AB182"/>
  <c r="X182"/>
  <c r="V182"/>
  <c r="AW182" s="1"/>
  <c r="AX182" s="1"/>
  <c r="U182"/>
  <c r="T182"/>
  <c r="AZ181"/>
  <c r="AR181"/>
  <c r="AN181"/>
  <c r="AJ181"/>
  <c r="AF181"/>
  <c r="AB181"/>
  <c r="X181"/>
  <c r="V181"/>
  <c r="U181"/>
  <c r="T181"/>
  <c r="AZ180"/>
  <c r="AR180"/>
  <c r="AN180"/>
  <c r="AJ180"/>
  <c r="AF180"/>
  <c r="AB180"/>
  <c r="X180"/>
  <c r="V180"/>
  <c r="AW180" s="1"/>
  <c r="AX180" s="1"/>
  <c r="U180"/>
  <c r="T180"/>
  <c r="AZ179"/>
  <c r="AR179"/>
  <c r="AN179"/>
  <c r="AJ179"/>
  <c r="AF179"/>
  <c r="AB179"/>
  <c r="X179"/>
  <c r="V179"/>
  <c r="U179"/>
  <c r="T179"/>
  <c r="AZ178"/>
  <c r="AR178"/>
  <c r="AN178"/>
  <c r="AJ178"/>
  <c r="AF178"/>
  <c r="AB178"/>
  <c r="X178"/>
  <c r="V178"/>
  <c r="AG178" s="1"/>
  <c r="U178"/>
  <c r="T178"/>
  <c r="AZ177"/>
  <c r="AR177"/>
  <c r="AN177"/>
  <c r="AJ177"/>
  <c r="AF177"/>
  <c r="AB177"/>
  <c r="X177"/>
  <c r="V177"/>
  <c r="U177"/>
  <c r="T177"/>
  <c r="AZ176"/>
  <c r="AR176"/>
  <c r="AN176"/>
  <c r="AJ176"/>
  <c r="AF176"/>
  <c r="AB176"/>
  <c r="X176"/>
  <c r="V176"/>
  <c r="AW176" s="1"/>
  <c r="AX176" s="1"/>
  <c r="U176"/>
  <c r="T176"/>
  <c r="AZ175"/>
  <c r="AR175"/>
  <c r="AN175"/>
  <c r="AJ175"/>
  <c r="AF175"/>
  <c r="AB175"/>
  <c r="X175"/>
  <c r="V175"/>
  <c r="U175"/>
  <c r="T175"/>
  <c r="AZ174"/>
  <c r="AR174"/>
  <c r="AN174"/>
  <c r="AJ174"/>
  <c r="AF174"/>
  <c r="AB174"/>
  <c r="X174"/>
  <c r="V174"/>
  <c r="AG174" s="1"/>
  <c r="U174"/>
  <c r="T174"/>
  <c r="AZ173"/>
  <c r="AR173"/>
  <c r="AN173"/>
  <c r="AJ173"/>
  <c r="AF173"/>
  <c r="AB173"/>
  <c r="X173"/>
  <c r="V173"/>
  <c r="U173"/>
  <c r="T173"/>
  <c r="AZ172"/>
  <c r="AR172"/>
  <c r="AN172"/>
  <c r="AJ172"/>
  <c r="AF172"/>
  <c r="AB172"/>
  <c r="X172"/>
  <c r="V172"/>
  <c r="AW172" s="1"/>
  <c r="AX172" s="1"/>
  <c r="U172"/>
  <c r="T172"/>
  <c r="AZ171"/>
  <c r="AR171"/>
  <c r="AN171"/>
  <c r="AJ171"/>
  <c r="AF171"/>
  <c r="AB171"/>
  <c r="X171"/>
  <c r="V171"/>
  <c r="U171"/>
  <c r="T171"/>
  <c r="AZ170"/>
  <c r="AR170"/>
  <c r="AN170"/>
  <c r="AJ170"/>
  <c r="AF170"/>
  <c r="AB170"/>
  <c r="X170"/>
  <c r="V170"/>
  <c r="AW170" s="1"/>
  <c r="AX170" s="1"/>
  <c r="U170"/>
  <c r="T170"/>
  <c r="AZ169"/>
  <c r="AR169"/>
  <c r="AN169"/>
  <c r="AJ169"/>
  <c r="AF169"/>
  <c r="AB169"/>
  <c r="X169"/>
  <c r="V169"/>
  <c r="U169"/>
  <c r="T169"/>
  <c r="AZ168"/>
  <c r="AR168"/>
  <c r="AN168"/>
  <c r="AJ168"/>
  <c r="AF168"/>
  <c r="AB168"/>
  <c r="X168"/>
  <c r="V168"/>
  <c r="U168"/>
  <c r="T168"/>
  <c r="AZ167"/>
  <c r="AR167"/>
  <c r="AN167"/>
  <c r="AJ167"/>
  <c r="AF167"/>
  <c r="AB167"/>
  <c r="X167"/>
  <c r="V167"/>
  <c r="BE167" s="1"/>
  <c r="U167"/>
  <c r="T167"/>
  <c r="AZ166"/>
  <c r="AR166"/>
  <c r="AN166"/>
  <c r="AJ166"/>
  <c r="AF166"/>
  <c r="AB166"/>
  <c r="X166"/>
  <c r="V166"/>
  <c r="U166"/>
  <c r="T166"/>
  <c r="AZ165"/>
  <c r="AR165"/>
  <c r="AN165"/>
  <c r="AJ165"/>
  <c r="AF165"/>
  <c r="AB165"/>
  <c r="X165"/>
  <c r="V165"/>
  <c r="BE165" s="1"/>
  <c r="U165"/>
  <c r="T165"/>
  <c r="AZ164"/>
  <c r="AR164"/>
  <c r="AN164"/>
  <c r="AJ164"/>
  <c r="AF164"/>
  <c r="AB164"/>
  <c r="X164"/>
  <c r="V164"/>
  <c r="BA164" s="1"/>
  <c r="U164"/>
  <c r="T164"/>
  <c r="AZ163"/>
  <c r="AR163"/>
  <c r="AN163"/>
  <c r="AJ163"/>
  <c r="AF163"/>
  <c r="AB163"/>
  <c r="X163"/>
  <c r="V163"/>
  <c r="BE163" s="1"/>
  <c r="BG163" s="1"/>
  <c r="U163"/>
  <c r="T163"/>
  <c r="AZ162"/>
  <c r="AR162"/>
  <c r="AN162"/>
  <c r="AJ162"/>
  <c r="AF162"/>
  <c r="AB162"/>
  <c r="X162"/>
  <c r="V162"/>
  <c r="AW162" s="1"/>
  <c r="AX162" s="1"/>
  <c r="U162"/>
  <c r="T162"/>
  <c r="AZ161"/>
  <c r="AR161"/>
  <c r="AN161"/>
  <c r="AJ161"/>
  <c r="AF161"/>
  <c r="AB161"/>
  <c r="X161"/>
  <c r="V161"/>
  <c r="BE161" s="1"/>
  <c r="BG161" s="1"/>
  <c r="U161"/>
  <c r="T161"/>
  <c r="AZ160"/>
  <c r="AR160"/>
  <c r="AN160"/>
  <c r="AJ160"/>
  <c r="AF160"/>
  <c r="AB160"/>
  <c r="X160"/>
  <c r="V160"/>
  <c r="AW160" s="1"/>
  <c r="AX160" s="1"/>
  <c r="U160"/>
  <c r="T160"/>
  <c r="AZ159"/>
  <c r="AR159"/>
  <c r="AN159"/>
  <c r="AJ159"/>
  <c r="AF159"/>
  <c r="AB159"/>
  <c r="X159"/>
  <c r="V159"/>
  <c r="BE159" s="1"/>
  <c r="BG159" s="1"/>
  <c r="U159"/>
  <c r="T159"/>
  <c r="AZ158"/>
  <c r="AR158"/>
  <c r="AN158"/>
  <c r="AJ158"/>
  <c r="AF158"/>
  <c r="AB158"/>
  <c r="X158"/>
  <c r="V158"/>
  <c r="AW158" s="1"/>
  <c r="AX158" s="1"/>
  <c r="U158"/>
  <c r="T158"/>
  <c r="AZ157"/>
  <c r="AR157"/>
  <c r="AN157"/>
  <c r="AJ157"/>
  <c r="AF157"/>
  <c r="AB157"/>
  <c r="X157"/>
  <c r="V157"/>
  <c r="BE157" s="1"/>
  <c r="BG157" s="1"/>
  <c r="U157"/>
  <c r="T157"/>
  <c r="AZ156"/>
  <c r="AR156"/>
  <c r="AN156"/>
  <c r="AJ156"/>
  <c r="AF156"/>
  <c r="AB156"/>
  <c r="X156"/>
  <c r="V156"/>
  <c r="AW156" s="1"/>
  <c r="AX156" s="1"/>
  <c r="U156"/>
  <c r="T156"/>
  <c r="AZ155"/>
  <c r="AR155"/>
  <c r="AN155"/>
  <c r="AJ155"/>
  <c r="AF155"/>
  <c r="AB155"/>
  <c r="X155"/>
  <c r="V155"/>
  <c r="BE155" s="1"/>
  <c r="BG155" s="1"/>
  <c r="U155"/>
  <c r="T155"/>
  <c r="AZ154"/>
  <c r="AR154"/>
  <c r="AN154"/>
  <c r="AJ154"/>
  <c r="AF154"/>
  <c r="AB154"/>
  <c r="X154"/>
  <c r="V154"/>
  <c r="AW154" s="1"/>
  <c r="AX154" s="1"/>
  <c r="U154"/>
  <c r="T154"/>
  <c r="AZ153"/>
  <c r="AR153"/>
  <c r="AN153"/>
  <c r="AJ153"/>
  <c r="AF153"/>
  <c r="AB153"/>
  <c r="X153"/>
  <c r="V153"/>
  <c r="U153"/>
  <c r="T153"/>
  <c r="AZ152"/>
  <c r="AR152"/>
  <c r="AN152"/>
  <c r="AJ152"/>
  <c r="AF152"/>
  <c r="AB152"/>
  <c r="X152"/>
  <c r="V152"/>
  <c r="BE152" s="1"/>
  <c r="U152"/>
  <c r="T152"/>
  <c r="AZ151"/>
  <c r="AR151"/>
  <c r="AN151"/>
  <c r="AJ151"/>
  <c r="AF151"/>
  <c r="AB151"/>
  <c r="X151"/>
  <c r="V151"/>
  <c r="U151"/>
  <c r="T151"/>
  <c r="AZ150"/>
  <c r="AR150"/>
  <c r="AN150"/>
  <c r="AJ150"/>
  <c r="AF150"/>
  <c r="AB150"/>
  <c r="X150"/>
  <c r="V150"/>
  <c r="AW150" s="1"/>
  <c r="AX150" s="1"/>
  <c r="U150"/>
  <c r="T150"/>
  <c r="AZ149"/>
  <c r="AR149"/>
  <c r="AN149"/>
  <c r="AJ149"/>
  <c r="AF149"/>
  <c r="AB149"/>
  <c r="X149"/>
  <c r="V149"/>
  <c r="U149"/>
  <c r="T149"/>
  <c r="AZ148"/>
  <c r="AR148"/>
  <c r="AN148"/>
  <c r="AJ148"/>
  <c r="AF148"/>
  <c r="AB148"/>
  <c r="X148"/>
  <c r="V148"/>
  <c r="AW148" s="1"/>
  <c r="AX148" s="1"/>
  <c r="U148"/>
  <c r="T148"/>
  <c r="AZ147"/>
  <c r="AR147"/>
  <c r="AN147"/>
  <c r="AJ147"/>
  <c r="AF147"/>
  <c r="AB147"/>
  <c r="X147"/>
  <c r="V147"/>
  <c r="U147"/>
  <c r="T147"/>
  <c r="AZ146"/>
  <c r="AR146"/>
  <c r="AN146"/>
  <c r="AJ146"/>
  <c r="AF146"/>
  <c r="AB146"/>
  <c r="X146"/>
  <c r="V146"/>
  <c r="AW146" s="1"/>
  <c r="AX146" s="1"/>
  <c r="U146"/>
  <c r="T146"/>
  <c r="AZ145"/>
  <c r="AR145"/>
  <c r="AN145"/>
  <c r="AJ145"/>
  <c r="AF145"/>
  <c r="AB145"/>
  <c r="X145"/>
  <c r="V145"/>
  <c r="U145"/>
  <c r="T145"/>
  <c r="AZ144"/>
  <c r="AR144"/>
  <c r="AN144"/>
  <c r="AJ144"/>
  <c r="AF144"/>
  <c r="AB144"/>
  <c r="X144"/>
  <c r="V144"/>
  <c r="BE144" s="1"/>
  <c r="BF144" s="1"/>
  <c r="U144"/>
  <c r="T144"/>
  <c r="AZ143"/>
  <c r="AR143"/>
  <c r="AN143"/>
  <c r="AJ143"/>
  <c r="AF143"/>
  <c r="AB143"/>
  <c r="X143"/>
  <c r="V143"/>
  <c r="U143"/>
  <c r="T143"/>
  <c r="AZ142"/>
  <c r="AR142"/>
  <c r="AN142"/>
  <c r="AJ142"/>
  <c r="AF142"/>
  <c r="AB142"/>
  <c r="X142"/>
  <c r="V142"/>
  <c r="BE142" s="1"/>
  <c r="BF142" s="1"/>
  <c r="U142"/>
  <c r="T142"/>
  <c r="AZ141"/>
  <c r="AR141"/>
  <c r="AN141"/>
  <c r="AJ141"/>
  <c r="AF141"/>
  <c r="AB141"/>
  <c r="X141"/>
  <c r="V141"/>
  <c r="U141"/>
  <c r="T141"/>
  <c r="AZ140"/>
  <c r="AR140"/>
  <c r="AN140"/>
  <c r="AJ140"/>
  <c r="AF140"/>
  <c r="AB140"/>
  <c r="X140"/>
  <c r="V140"/>
  <c r="BE140" s="1"/>
  <c r="BF140" s="1"/>
  <c r="U140"/>
  <c r="T140"/>
  <c r="AZ139"/>
  <c r="AR139"/>
  <c r="AN139"/>
  <c r="AJ139"/>
  <c r="AF139"/>
  <c r="AB139"/>
  <c r="X139"/>
  <c r="V139"/>
  <c r="U139"/>
  <c r="T139"/>
  <c r="AZ138"/>
  <c r="AR138"/>
  <c r="AN138"/>
  <c r="AJ138"/>
  <c r="AF138"/>
  <c r="AB138"/>
  <c r="X138"/>
  <c r="V138"/>
  <c r="BE138" s="1"/>
  <c r="BF138" s="1"/>
  <c r="U138"/>
  <c r="T138"/>
  <c r="AZ137"/>
  <c r="AR137"/>
  <c r="AN137"/>
  <c r="AJ137"/>
  <c r="AF137"/>
  <c r="AB137"/>
  <c r="X137"/>
  <c r="V137"/>
  <c r="U137"/>
  <c r="T137"/>
  <c r="AZ136"/>
  <c r="AR136"/>
  <c r="AN136"/>
  <c r="AJ136"/>
  <c r="AF136"/>
  <c r="AB136"/>
  <c r="X136"/>
  <c r="V136"/>
  <c r="BE136" s="1"/>
  <c r="BF136" s="1"/>
  <c r="U136"/>
  <c r="T136"/>
  <c r="AZ135"/>
  <c r="AR135"/>
  <c r="AN135"/>
  <c r="AJ135"/>
  <c r="AF135"/>
  <c r="AB135"/>
  <c r="X135"/>
  <c r="V135"/>
  <c r="U135"/>
  <c r="T135"/>
  <c r="AZ134"/>
  <c r="AR134"/>
  <c r="AN134"/>
  <c r="AJ134"/>
  <c r="AF134"/>
  <c r="AB134"/>
  <c r="X134"/>
  <c r="V134"/>
  <c r="U134"/>
  <c r="T134"/>
  <c r="AZ133"/>
  <c r="AR133"/>
  <c r="AN133"/>
  <c r="AJ133"/>
  <c r="AF133"/>
  <c r="AB133"/>
  <c r="X133"/>
  <c r="V133"/>
  <c r="U133"/>
  <c r="T133"/>
  <c r="AZ132"/>
  <c r="AR132"/>
  <c r="AO132"/>
  <c r="AN132"/>
  <c r="AJ132"/>
  <c r="AF132"/>
  <c r="AB132"/>
  <c r="X132"/>
  <c r="V132"/>
  <c r="AW132" s="1"/>
  <c r="U132"/>
  <c r="T132"/>
  <c r="AZ131"/>
  <c r="AR131"/>
  <c r="AN131"/>
  <c r="AJ131"/>
  <c r="AF131"/>
  <c r="AB131"/>
  <c r="X131"/>
  <c r="V131"/>
  <c r="U131"/>
  <c r="T131"/>
  <c r="AZ130"/>
  <c r="AR130"/>
  <c r="AN130"/>
  <c r="AJ130"/>
  <c r="AF130"/>
  <c r="AB130"/>
  <c r="X130"/>
  <c r="V130"/>
  <c r="AW130" s="1"/>
  <c r="U130"/>
  <c r="T130"/>
  <c r="AZ129"/>
  <c r="AR129"/>
  <c r="AN129"/>
  <c r="AJ129"/>
  <c r="AF129"/>
  <c r="AB129"/>
  <c r="X129"/>
  <c r="V129"/>
  <c r="U129"/>
  <c r="T129"/>
  <c r="AZ128"/>
  <c r="AR128"/>
  <c r="AN128"/>
  <c r="AJ128"/>
  <c r="AF128"/>
  <c r="AB128"/>
  <c r="X128"/>
  <c r="V128"/>
  <c r="AW128" s="1"/>
  <c r="U128"/>
  <c r="T128"/>
  <c r="AZ127"/>
  <c r="AR127"/>
  <c r="AN127"/>
  <c r="AJ127"/>
  <c r="AF127"/>
  <c r="AB127"/>
  <c r="X127"/>
  <c r="V127"/>
  <c r="U127"/>
  <c r="T127"/>
  <c r="AZ126"/>
  <c r="AR126"/>
  <c r="AN126"/>
  <c r="AJ126"/>
  <c r="AF126"/>
  <c r="AB126"/>
  <c r="X126"/>
  <c r="V126"/>
  <c r="AW126" s="1"/>
  <c r="U126"/>
  <c r="T126"/>
  <c r="AZ125"/>
  <c r="AR125"/>
  <c r="AN125"/>
  <c r="AJ125"/>
  <c r="AF125"/>
  <c r="AB125"/>
  <c r="X125"/>
  <c r="V125"/>
  <c r="U125"/>
  <c r="T125"/>
  <c r="AZ124"/>
  <c r="AR124"/>
  <c r="AN124"/>
  <c r="AJ124"/>
  <c r="AF124"/>
  <c r="AB124"/>
  <c r="X124"/>
  <c r="V124"/>
  <c r="AW124" s="1"/>
  <c r="U124"/>
  <c r="T124"/>
  <c r="AZ123"/>
  <c r="AR123"/>
  <c r="AN123"/>
  <c r="AJ123"/>
  <c r="AF123"/>
  <c r="AB123"/>
  <c r="X123"/>
  <c r="V123"/>
  <c r="U123"/>
  <c r="T123"/>
  <c r="AZ122"/>
  <c r="AR122"/>
  <c r="AN122"/>
  <c r="AJ122"/>
  <c r="AF122"/>
  <c r="AB122"/>
  <c r="X122"/>
  <c r="V122"/>
  <c r="AW122" s="1"/>
  <c r="U122"/>
  <c r="T122"/>
  <c r="AZ121"/>
  <c r="AR121"/>
  <c r="AN121"/>
  <c r="AJ121"/>
  <c r="AF121"/>
  <c r="AB121"/>
  <c r="X121"/>
  <c r="V121"/>
  <c r="U121"/>
  <c r="T121"/>
  <c r="AZ120"/>
  <c r="AS120"/>
  <c r="AR120"/>
  <c r="AN120"/>
  <c r="AK120"/>
  <c r="AJ120"/>
  <c r="AF120"/>
  <c r="AB120"/>
  <c r="X120"/>
  <c r="V120"/>
  <c r="AW120" s="1"/>
  <c r="AX120" s="1"/>
  <c r="U120"/>
  <c r="T120"/>
  <c r="AZ119"/>
  <c r="AR119"/>
  <c r="AN119"/>
  <c r="AJ119"/>
  <c r="AF119"/>
  <c r="AB119"/>
  <c r="X119"/>
  <c r="V119"/>
  <c r="U119"/>
  <c r="T119"/>
  <c r="AZ118"/>
  <c r="AR118"/>
  <c r="AN118"/>
  <c r="AJ118"/>
  <c r="AF118"/>
  <c r="AB118"/>
  <c r="X118"/>
  <c r="V118"/>
  <c r="AW118" s="1"/>
  <c r="AX118" s="1"/>
  <c r="U118"/>
  <c r="T118"/>
  <c r="AZ117"/>
  <c r="AR117"/>
  <c r="AN117"/>
  <c r="AJ117"/>
  <c r="AF117"/>
  <c r="AB117"/>
  <c r="X117"/>
  <c r="V117"/>
  <c r="U117"/>
  <c r="T117"/>
  <c r="AZ116"/>
  <c r="AR116"/>
  <c r="AN116"/>
  <c r="AJ116"/>
  <c r="AF116"/>
  <c r="AB116"/>
  <c r="X116"/>
  <c r="V116"/>
  <c r="AW116" s="1"/>
  <c r="AX116" s="1"/>
  <c r="U116"/>
  <c r="T116"/>
  <c r="AZ115"/>
  <c r="AR115"/>
  <c r="AN115"/>
  <c r="AJ115"/>
  <c r="AF115"/>
  <c r="AB115"/>
  <c r="X115"/>
  <c r="V115"/>
  <c r="U115"/>
  <c r="T115"/>
  <c r="AZ114"/>
  <c r="AR114"/>
  <c r="AN114"/>
  <c r="AJ114"/>
  <c r="AF114"/>
  <c r="AB114"/>
  <c r="X114"/>
  <c r="V114"/>
  <c r="AW114" s="1"/>
  <c r="AX114" s="1"/>
  <c r="U114"/>
  <c r="T114"/>
  <c r="AZ113"/>
  <c r="AR113"/>
  <c r="AN113"/>
  <c r="AJ113"/>
  <c r="AF113"/>
  <c r="AB113"/>
  <c r="X113"/>
  <c r="V113"/>
  <c r="U113"/>
  <c r="T113"/>
  <c r="AZ112"/>
  <c r="AR112"/>
  <c r="AN112"/>
  <c r="AJ112"/>
  <c r="AF112"/>
  <c r="AB112"/>
  <c r="X112"/>
  <c r="V112"/>
  <c r="AW112" s="1"/>
  <c r="AX112" s="1"/>
  <c r="U112"/>
  <c r="T112"/>
  <c r="AZ111"/>
  <c r="AR111"/>
  <c r="AN111"/>
  <c r="AJ111"/>
  <c r="AF111"/>
  <c r="AB111"/>
  <c r="X111"/>
  <c r="V111"/>
  <c r="U111"/>
  <c r="T111"/>
  <c r="AZ110"/>
  <c r="AR110"/>
  <c r="AN110"/>
  <c r="AJ110"/>
  <c r="AF110"/>
  <c r="AB110"/>
  <c r="X110"/>
  <c r="V110"/>
  <c r="AW110" s="1"/>
  <c r="AX110" s="1"/>
  <c r="U110"/>
  <c r="T110"/>
  <c r="AZ109"/>
  <c r="AR109"/>
  <c r="AN109"/>
  <c r="AJ109"/>
  <c r="AF109"/>
  <c r="AB109"/>
  <c r="X109"/>
  <c r="V109"/>
  <c r="U109"/>
  <c r="T109"/>
  <c r="AZ108"/>
  <c r="AR108"/>
  <c r="AN108"/>
  <c r="AJ108"/>
  <c r="AF108"/>
  <c r="AB108"/>
  <c r="X108"/>
  <c r="V108"/>
  <c r="AW108" s="1"/>
  <c r="AX108" s="1"/>
  <c r="U108"/>
  <c r="T108"/>
  <c r="AZ107"/>
  <c r="AR107"/>
  <c r="AN107"/>
  <c r="AJ107"/>
  <c r="AF107"/>
  <c r="AB107"/>
  <c r="X107"/>
  <c r="V107"/>
  <c r="U107"/>
  <c r="T107"/>
  <c r="AZ106"/>
  <c r="AR106"/>
  <c r="AN106"/>
  <c r="AJ106"/>
  <c r="AF106"/>
  <c r="AB106"/>
  <c r="X106"/>
  <c r="V106"/>
  <c r="AW106" s="1"/>
  <c r="AX106" s="1"/>
  <c r="U106"/>
  <c r="T106"/>
  <c r="AZ105"/>
  <c r="AR105"/>
  <c r="AN105"/>
  <c r="AJ105"/>
  <c r="AF105"/>
  <c r="AB105"/>
  <c r="X105"/>
  <c r="V105"/>
  <c r="U105"/>
  <c r="T105"/>
  <c r="AZ104"/>
  <c r="AR104"/>
  <c r="AN104"/>
  <c r="AJ104"/>
  <c r="AF104"/>
  <c r="AB104"/>
  <c r="X104"/>
  <c r="V104"/>
  <c r="AW104" s="1"/>
  <c r="AX104" s="1"/>
  <c r="U104"/>
  <c r="T104"/>
  <c r="AZ103"/>
  <c r="AR103"/>
  <c r="AN103"/>
  <c r="AJ103"/>
  <c r="AF103"/>
  <c r="AB103"/>
  <c r="X103"/>
  <c r="V103"/>
  <c r="U103"/>
  <c r="T103"/>
  <c r="AZ102"/>
  <c r="AR102"/>
  <c r="AN102"/>
  <c r="AJ102"/>
  <c r="AF102"/>
  <c r="AB102"/>
  <c r="X102"/>
  <c r="V102"/>
  <c r="AW102" s="1"/>
  <c r="AX102" s="1"/>
  <c r="U102"/>
  <c r="T102"/>
  <c r="AZ101"/>
  <c r="AR101"/>
  <c r="AN101"/>
  <c r="AJ101"/>
  <c r="AF101"/>
  <c r="AB101"/>
  <c r="X101"/>
  <c r="V101"/>
  <c r="U101"/>
  <c r="T101"/>
  <c r="N2128" i="39"/>
  <c r="O2128" s="1"/>
  <c r="M2128"/>
  <c r="L2128"/>
  <c r="K2128"/>
  <c r="N2127"/>
  <c r="O2127" s="1"/>
  <c r="M2127"/>
  <c r="L2127"/>
  <c r="K2127"/>
  <c r="N2126"/>
  <c r="O2126" s="1"/>
  <c r="M2126"/>
  <c r="L2126"/>
  <c r="K2126"/>
  <c r="N2125"/>
  <c r="O2125" s="1"/>
  <c r="M2125"/>
  <c r="L2125"/>
  <c r="K2125"/>
  <c r="N2124"/>
  <c r="O2124" s="1"/>
  <c r="M2124"/>
  <c r="L2124"/>
  <c r="K2124"/>
  <c r="N2123"/>
  <c r="O2123" s="1"/>
  <c r="M2123"/>
  <c r="L2123"/>
  <c r="K2123"/>
  <c r="N2122"/>
  <c r="O2122" s="1"/>
  <c r="M2122"/>
  <c r="L2122"/>
  <c r="K2122"/>
  <c r="N2121"/>
  <c r="O2121" s="1"/>
  <c r="M2121"/>
  <c r="L2121"/>
  <c r="K2121"/>
  <c r="N2120"/>
  <c r="O2120" s="1"/>
  <c r="M2120"/>
  <c r="L2120"/>
  <c r="K2120"/>
  <c r="N2119"/>
  <c r="O2119" s="1"/>
  <c r="M2119"/>
  <c r="L2119"/>
  <c r="K2119"/>
  <c r="N2118"/>
  <c r="O2118" s="1"/>
  <c r="M2118"/>
  <c r="L2118"/>
  <c r="K2118"/>
  <c r="N2117"/>
  <c r="O2117" s="1"/>
  <c r="M2117"/>
  <c r="L2117"/>
  <c r="K2117"/>
  <c r="N2116"/>
  <c r="O2116" s="1"/>
  <c r="M2116"/>
  <c r="L2116"/>
  <c r="K2116"/>
  <c r="N2115"/>
  <c r="O2115" s="1"/>
  <c r="M2115"/>
  <c r="L2115"/>
  <c r="K2115"/>
  <c r="N2114"/>
  <c r="O2114" s="1"/>
  <c r="M2114"/>
  <c r="L2114"/>
  <c r="K2114"/>
  <c r="N2113"/>
  <c r="O2113" s="1"/>
  <c r="M2113"/>
  <c r="L2113"/>
  <c r="K2113"/>
  <c r="N2112"/>
  <c r="O2112" s="1"/>
  <c r="M2112"/>
  <c r="L2112"/>
  <c r="K2112"/>
  <c r="N2111"/>
  <c r="O2111" s="1"/>
  <c r="M2111"/>
  <c r="L2111"/>
  <c r="K2111"/>
  <c r="N2110"/>
  <c r="O2110" s="1"/>
  <c r="M2110"/>
  <c r="L2110"/>
  <c r="K2110"/>
  <c r="N2109"/>
  <c r="O2109" s="1"/>
  <c r="M2109"/>
  <c r="L2109"/>
  <c r="K2109"/>
  <c r="N2108"/>
  <c r="O2108" s="1"/>
  <c r="M2108"/>
  <c r="L2108"/>
  <c r="K2108"/>
  <c r="N2107"/>
  <c r="O2107" s="1"/>
  <c r="M2107"/>
  <c r="L2107"/>
  <c r="K2107"/>
  <c r="N2106"/>
  <c r="O2106" s="1"/>
  <c r="M2106"/>
  <c r="L2106"/>
  <c r="K2106"/>
  <c r="N2105"/>
  <c r="O2105" s="1"/>
  <c r="M2105"/>
  <c r="L2105"/>
  <c r="K2105"/>
  <c r="N2104"/>
  <c r="O2104" s="1"/>
  <c r="M2104"/>
  <c r="L2104"/>
  <c r="K2104"/>
  <c r="N2103"/>
  <c r="O2103" s="1"/>
  <c r="M2103"/>
  <c r="L2103"/>
  <c r="K2103"/>
  <c r="N2102"/>
  <c r="O2102" s="1"/>
  <c r="M2102"/>
  <c r="L2102"/>
  <c r="K2102"/>
  <c r="N2101"/>
  <c r="O2101" s="1"/>
  <c r="M2101"/>
  <c r="L2101"/>
  <c r="K2101"/>
  <c r="N2100"/>
  <c r="O2100" s="1"/>
  <c r="M2100"/>
  <c r="L2100"/>
  <c r="K2100"/>
  <c r="N2099"/>
  <c r="O2099" s="1"/>
  <c r="M2099"/>
  <c r="L2099"/>
  <c r="K2099"/>
  <c r="N2098"/>
  <c r="O2098" s="1"/>
  <c r="M2098"/>
  <c r="L2098"/>
  <c r="K2098"/>
  <c r="N2097"/>
  <c r="M2097"/>
  <c r="L2097"/>
  <c r="K2097"/>
  <c r="N2096"/>
  <c r="O2096" s="1"/>
  <c r="M2096"/>
  <c r="L2096"/>
  <c r="K2096"/>
  <c r="N2095"/>
  <c r="M2095"/>
  <c r="L2095"/>
  <c r="K2095"/>
  <c r="N2094"/>
  <c r="O2094" s="1"/>
  <c r="M2094"/>
  <c r="L2094"/>
  <c r="K2094"/>
  <c r="N2093"/>
  <c r="M2093"/>
  <c r="L2093"/>
  <c r="K2093"/>
  <c r="N2092"/>
  <c r="O2092" s="1"/>
  <c r="M2092"/>
  <c r="L2092"/>
  <c r="K2092"/>
  <c r="N2091"/>
  <c r="M2091"/>
  <c r="L2091"/>
  <c r="K2091"/>
  <c r="N2090"/>
  <c r="O2090" s="1"/>
  <c r="M2090"/>
  <c r="L2090"/>
  <c r="K2090"/>
  <c r="N2089"/>
  <c r="M2089"/>
  <c r="L2089"/>
  <c r="K2089"/>
  <c r="N2088"/>
  <c r="O2088" s="1"/>
  <c r="M2088"/>
  <c r="L2088"/>
  <c r="K2088"/>
  <c r="N2087"/>
  <c r="M2087"/>
  <c r="L2087"/>
  <c r="K2087"/>
  <c r="N2086"/>
  <c r="O2086" s="1"/>
  <c r="M2086"/>
  <c r="L2086"/>
  <c r="K2086"/>
  <c r="N2085"/>
  <c r="M2085"/>
  <c r="L2085"/>
  <c r="K2085"/>
  <c r="N2084"/>
  <c r="O2084" s="1"/>
  <c r="M2084"/>
  <c r="L2084"/>
  <c r="K2084"/>
  <c r="N2083"/>
  <c r="O2083" s="1"/>
  <c r="M2083"/>
  <c r="L2083"/>
  <c r="K2083"/>
  <c r="N2082"/>
  <c r="O2082" s="1"/>
  <c r="M2082"/>
  <c r="L2082"/>
  <c r="K2082"/>
  <c r="N2081"/>
  <c r="O2081" s="1"/>
  <c r="M2081"/>
  <c r="L2081"/>
  <c r="K2081"/>
  <c r="N2080"/>
  <c r="O2080" s="1"/>
  <c r="M2080"/>
  <c r="L2080"/>
  <c r="K2080"/>
  <c r="N2079"/>
  <c r="O2079" s="1"/>
  <c r="M2079"/>
  <c r="L2079"/>
  <c r="K2079"/>
  <c r="N2078"/>
  <c r="O2078" s="1"/>
  <c r="M2078"/>
  <c r="L2078"/>
  <c r="K2078"/>
  <c r="N2077"/>
  <c r="O2077" s="1"/>
  <c r="M2077"/>
  <c r="L2077"/>
  <c r="K2077"/>
  <c r="N2076"/>
  <c r="O2076" s="1"/>
  <c r="M2076"/>
  <c r="L2076"/>
  <c r="K2076"/>
  <c r="N2075"/>
  <c r="O2075" s="1"/>
  <c r="M2075"/>
  <c r="L2075"/>
  <c r="K2075"/>
  <c r="N2074"/>
  <c r="O2074" s="1"/>
  <c r="M2074"/>
  <c r="L2074"/>
  <c r="K2074"/>
  <c r="N2073"/>
  <c r="O2073" s="1"/>
  <c r="M2073"/>
  <c r="L2073"/>
  <c r="K2073"/>
  <c r="N2072"/>
  <c r="O2072" s="1"/>
  <c r="M2072"/>
  <c r="L2072"/>
  <c r="K2072"/>
  <c r="N2071"/>
  <c r="O2071" s="1"/>
  <c r="M2071"/>
  <c r="L2071"/>
  <c r="K2071"/>
  <c r="N2070"/>
  <c r="O2070" s="1"/>
  <c r="M2070"/>
  <c r="L2070"/>
  <c r="K2070"/>
  <c r="N2069"/>
  <c r="O2069" s="1"/>
  <c r="M2069"/>
  <c r="L2069"/>
  <c r="K2069"/>
  <c r="N2068"/>
  <c r="O2068" s="1"/>
  <c r="M2068"/>
  <c r="L2068"/>
  <c r="K2068"/>
  <c r="N2067"/>
  <c r="O2067" s="1"/>
  <c r="M2067"/>
  <c r="L2067"/>
  <c r="K2067"/>
  <c r="N2066"/>
  <c r="O2066" s="1"/>
  <c r="M2066"/>
  <c r="L2066"/>
  <c r="K2066"/>
  <c r="N2065"/>
  <c r="O2065" s="1"/>
  <c r="M2065"/>
  <c r="L2065"/>
  <c r="K2065"/>
  <c r="N2064"/>
  <c r="O2064" s="1"/>
  <c r="M2064"/>
  <c r="L2064"/>
  <c r="K2064"/>
  <c r="N2063"/>
  <c r="O2063" s="1"/>
  <c r="M2063"/>
  <c r="L2063"/>
  <c r="K2063"/>
  <c r="N2062"/>
  <c r="O2062" s="1"/>
  <c r="M2062"/>
  <c r="L2062"/>
  <c r="K2062"/>
  <c r="N2061"/>
  <c r="O2061" s="1"/>
  <c r="M2061"/>
  <c r="L2061"/>
  <c r="K2061"/>
  <c r="N2060"/>
  <c r="O2060" s="1"/>
  <c r="M2060"/>
  <c r="L2060"/>
  <c r="K2060"/>
  <c r="N2059"/>
  <c r="O2059" s="1"/>
  <c r="M2059"/>
  <c r="L2059"/>
  <c r="K2059"/>
  <c r="N2058"/>
  <c r="O2058" s="1"/>
  <c r="M2058"/>
  <c r="L2058"/>
  <c r="K2058"/>
  <c r="N2057"/>
  <c r="O2057" s="1"/>
  <c r="M2057"/>
  <c r="L2057"/>
  <c r="K2057"/>
  <c r="N2056"/>
  <c r="O2056" s="1"/>
  <c r="M2056"/>
  <c r="L2056"/>
  <c r="K2056"/>
  <c r="N2055"/>
  <c r="O2055" s="1"/>
  <c r="M2055"/>
  <c r="L2055"/>
  <c r="K2055"/>
  <c r="N2054"/>
  <c r="O2054" s="1"/>
  <c r="M2054"/>
  <c r="L2054"/>
  <c r="K2054"/>
  <c r="N2053"/>
  <c r="O2053" s="1"/>
  <c r="M2053"/>
  <c r="L2053"/>
  <c r="K2053"/>
  <c r="N2052"/>
  <c r="O2052" s="1"/>
  <c r="M2052"/>
  <c r="L2052"/>
  <c r="K2052"/>
  <c r="N2051"/>
  <c r="O2051" s="1"/>
  <c r="M2051"/>
  <c r="L2051"/>
  <c r="K2051"/>
  <c r="N2050"/>
  <c r="O2050" s="1"/>
  <c r="M2050"/>
  <c r="L2050"/>
  <c r="K2050"/>
  <c r="N2049"/>
  <c r="O2049" s="1"/>
  <c r="M2049"/>
  <c r="L2049"/>
  <c r="K2049"/>
  <c r="N2048"/>
  <c r="O2048" s="1"/>
  <c r="M2048"/>
  <c r="L2048"/>
  <c r="K2048"/>
  <c r="N2047"/>
  <c r="O2047" s="1"/>
  <c r="M2047"/>
  <c r="L2047"/>
  <c r="K2047"/>
  <c r="N2046"/>
  <c r="O2046" s="1"/>
  <c r="M2046"/>
  <c r="L2046"/>
  <c r="K2046"/>
  <c r="N2045"/>
  <c r="O2045" s="1"/>
  <c r="M2045"/>
  <c r="L2045"/>
  <c r="K2045"/>
  <c r="N2044"/>
  <c r="O2044" s="1"/>
  <c r="M2044"/>
  <c r="L2044"/>
  <c r="K2044"/>
  <c r="N2043"/>
  <c r="O2043" s="1"/>
  <c r="M2043"/>
  <c r="L2043"/>
  <c r="K2043"/>
  <c r="N2042"/>
  <c r="O2042" s="1"/>
  <c r="M2042"/>
  <c r="L2042"/>
  <c r="K2042"/>
  <c r="N2041"/>
  <c r="O2041" s="1"/>
  <c r="M2041"/>
  <c r="L2041"/>
  <c r="K2041"/>
  <c r="N2040"/>
  <c r="O2040" s="1"/>
  <c r="M2040"/>
  <c r="L2040"/>
  <c r="K2040"/>
  <c r="N2039"/>
  <c r="O2039" s="1"/>
  <c r="M2039"/>
  <c r="L2039"/>
  <c r="K2039"/>
  <c r="N2038"/>
  <c r="O2038" s="1"/>
  <c r="M2038"/>
  <c r="L2038"/>
  <c r="K2038"/>
  <c r="N2037"/>
  <c r="O2037" s="1"/>
  <c r="M2037"/>
  <c r="L2037"/>
  <c r="K2037"/>
  <c r="N2036"/>
  <c r="O2036" s="1"/>
  <c r="M2036"/>
  <c r="L2036"/>
  <c r="K2036"/>
  <c r="N2035"/>
  <c r="O2035" s="1"/>
  <c r="M2035"/>
  <c r="L2035"/>
  <c r="K2035"/>
  <c r="N2034"/>
  <c r="O2034" s="1"/>
  <c r="M2034"/>
  <c r="L2034"/>
  <c r="K2034"/>
  <c r="N2033"/>
  <c r="O2033" s="1"/>
  <c r="M2033"/>
  <c r="L2033"/>
  <c r="K2033"/>
  <c r="N2032"/>
  <c r="O2032" s="1"/>
  <c r="M2032"/>
  <c r="L2032"/>
  <c r="K2032"/>
  <c r="N2031"/>
  <c r="O2031" s="1"/>
  <c r="M2031"/>
  <c r="L2031"/>
  <c r="K2031"/>
  <c r="N2030"/>
  <c r="O2030" s="1"/>
  <c r="M2030"/>
  <c r="L2030"/>
  <c r="K2030"/>
  <c r="N2029"/>
  <c r="O2029" s="1"/>
  <c r="M2029"/>
  <c r="L2029"/>
  <c r="K2029"/>
  <c r="N2028"/>
  <c r="O2028" s="1"/>
  <c r="M2028"/>
  <c r="L2028"/>
  <c r="K2028"/>
  <c r="N2027"/>
  <c r="O2027" s="1"/>
  <c r="M2027"/>
  <c r="L2027"/>
  <c r="K2027"/>
  <c r="N2026"/>
  <c r="O2026" s="1"/>
  <c r="M2026"/>
  <c r="L2026"/>
  <c r="K2026"/>
  <c r="N2025"/>
  <c r="O2025" s="1"/>
  <c r="M2025"/>
  <c r="L2025"/>
  <c r="K2025"/>
  <c r="N2024"/>
  <c r="O2024" s="1"/>
  <c r="M2024"/>
  <c r="L2024"/>
  <c r="K2024"/>
  <c r="N2023"/>
  <c r="O2023" s="1"/>
  <c r="M2023"/>
  <c r="L2023"/>
  <c r="K2023"/>
  <c r="N2022"/>
  <c r="O2022" s="1"/>
  <c r="M2022"/>
  <c r="L2022"/>
  <c r="K2022"/>
  <c r="N2021"/>
  <c r="O2021" s="1"/>
  <c r="M2021"/>
  <c r="L2021"/>
  <c r="K2021"/>
  <c r="N2020"/>
  <c r="O2020" s="1"/>
  <c r="M2020"/>
  <c r="L2020"/>
  <c r="K2020"/>
  <c r="N2019"/>
  <c r="O2019" s="1"/>
  <c r="M2019"/>
  <c r="L2019"/>
  <c r="K2019"/>
  <c r="N2018"/>
  <c r="O2018" s="1"/>
  <c r="M2018"/>
  <c r="L2018"/>
  <c r="K2018"/>
  <c r="N2017"/>
  <c r="O2017" s="1"/>
  <c r="M2017"/>
  <c r="L2017"/>
  <c r="K2017"/>
  <c r="N2016"/>
  <c r="O2016" s="1"/>
  <c r="M2016"/>
  <c r="L2016"/>
  <c r="K2016"/>
  <c r="N2015"/>
  <c r="O2015" s="1"/>
  <c r="M2015"/>
  <c r="L2015"/>
  <c r="K2015"/>
  <c r="N2014"/>
  <c r="O2014" s="1"/>
  <c r="M2014"/>
  <c r="L2014"/>
  <c r="K2014"/>
  <c r="N2013"/>
  <c r="O2013" s="1"/>
  <c r="M2013"/>
  <c r="L2013"/>
  <c r="K2013"/>
  <c r="N2012"/>
  <c r="O2012" s="1"/>
  <c r="M2012"/>
  <c r="L2012"/>
  <c r="K2012"/>
  <c r="N2011"/>
  <c r="O2011" s="1"/>
  <c r="M2011"/>
  <c r="L2011"/>
  <c r="K2011"/>
  <c r="N2010"/>
  <c r="O2010" s="1"/>
  <c r="M2010"/>
  <c r="L2010"/>
  <c r="K2010"/>
  <c r="N2009"/>
  <c r="O2009" s="1"/>
  <c r="M2009"/>
  <c r="L2009"/>
  <c r="K2009"/>
  <c r="N2008"/>
  <c r="O2008" s="1"/>
  <c r="M2008"/>
  <c r="L2008"/>
  <c r="K2008"/>
  <c r="N2007"/>
  <c r="O2007" s="1"/>
  <c r="M2007"/>
  <c r="L2007"/>
  <c r="K2007"/>
  <c r="N2006"/>
  <c r="O2006" s="1"/>
  <c r="M2006"/>
  <c r="L2006"/>
  <c r="K2006"/>
  <c r="N2005"/>
  <c r="O2005" s="1"/>
  <c r="M2005"/>
  <c r="L2005"/>
  <c r="K2005"/>
  <c r="N2004"/>
  <c r="O2004" s="1"/>
  <c r="M2004"/>
  <c r="L2004"/>
  <c r="K2004"/>
  <c r="N2003"/>
  <c r="O2003" s="1"/>
  <c r="M2003"/>
  <c r="L2003"/>
  <c r="K2003"/>
  <c r="N2002"/>
  <c r="O2002" s="1"/>
  <c r="M2002"/>
  <c r="L2002"/>
  <c r="K2002"/>
  <c r="N2001"/>
  <c r="O2001" s="1"/>
  <c r="M2001"/>
  <c r="L2001"/>
  <c r="K2001"/>
  <c r="N2000"/>
  <c r="O2000" s="1"/>
  <c r="M2000"/>
  <c r="L2000"/>
  <c r="K2000"/>
  <c r="N1999"/>
  <c r="O1999" s="1"/>
  <c r="M1999"/>
  <c r="L1999"/>
  <c r="K1999"/>
  <c r="N1998"/>
  <c r="O1998" s="1"/>
  <c r="M1998"/>
  <c r="L1998"/>
  <c r="K1998"/>
  <c r="N1997"/>
  <c r="O1997" s="1"/>
  <c r="M1997"/>
  <c r="L1997"/>
  <c r="K1997"/>
  <c r="N1996"/>
  <c r="O1996" s="1"/>
  <c r="M1996"/>
  <c r="L1996"/>
  <c r="K1996"/>
  <c r="N1995"/>
  <c r="O1995" s="1"/>
  <c r="M1995"/>
  <c r="L1995"/>
  <c r="K1995"/>
  <c r="N1994"/>
  <c r="O1994" s="1"/>
  <c r="M1994"/>
  <c r="L1994"/>
  <c r="K1994"/>
  <c r="N1993"/>
  <c r="O1993" s="1"/>
  <c r="M1993"/>
  <c r="L1993"/>
  <c r="K1993"/>
  <c r="N1992"/>
  <c r="O1992" s="1"/>
  <c r="M1992"/>
  <c r="L1992"/>
  <c r="K1992"/>
  <c r="N1991"/>
  <c r="O1991" s="1"/>
  <c r="M1991"/>
  <c r="L1991"/>
  <c r="K1991"/>
  <c r="N1990"/>
  <c r="O1990" s="1"/>
  <c r="M1990"/>
  <c r="L1990"/>
  <c r="K1990"/>
  <c r="N1989"/>
  <c r="O1989" s="1"/>
  <c r="M1989"/>
  <c r="L1989"/>
  <c r="K1989"/>
  <c r="N1988"/>
  <c r="O1988" s="1"/>
  <c r="M1988"/>
  <c r="L1988"/>
  <c r="K1988"/>
  <c r="N1987"/>
  <c r="O1987" s="1"/>
  <c r="M1987"/>
  <c r="L1987"/>
  <c r="K1987"/>
  <c r="N1986"/>
  <c r="O1986" s="1"/>
  <c r="M1986"/>
  <c r="L1986"/>
  <c r="K1986"/>
  <c r="N1985"/>
  <c r="O1985" s="1"/>
  <c r="M1985"/>
  <c r="L1985"/>
  <c r="K1985"/>
  <c r="N1984"/>
  <c r="O1984" s="1"/>
  <c r="M1984"/>
  <c r="L1984"/>
  <c r="K1984"/>
  <c r="N1983"/>
  <c r="O1983" s="1"/>
  <c r="M1983"/>
  <c r="L1983"/>
  <c r="K1983"/>
  <c r="N1982"/>
  <c r="O1982" s="1"/>
  <c r="M1982"/>
  <c r="L1982"/>
  <c r="K1982"/>
  <c r="N1981"/>
  <c r="O1981" s="1"/>
  <c r="M1981"/>
  <c r="L1981"/>
  <c r="K1981"/>
  <c r="N1980"/>
  <c r="O1980" s="1"/>
  <c r="M1980"/>
  <c r="L1980"/>
  <c r="K1980"/>
  <c r="N1979"/>
  <c r="O1979" s="1"/>
  <c r="M1979"/>
  <c r="L1979"/>
  <c r="K1979"/>
  <c r="N1978"/>
  <c r="O1978" s="1"/>
  <c r="M1978"/>
  <c r="L1978"/>
  <c r="K1978"/>
  <c r="N1977"/>
  <c r="O1977" s="1"/>
  <c r="M1977"/>
  <c r="L1977"/>
  <c r="K1977"/>
  <c r="N1976"/>
  <c r="O1976" s="1"/>
  <c r="M1976"/>
  <c r="L1976"/>
  <c r="K1976"/>
  <c r="N1975"/>
  <c r="O1975" s="1"/>
  <c r="M1975"/>
  <c r="L1975"/>
  <c r="K1975"/>
  <c r="N1974"/>
  <c r="O1974" s="1"/>
  <c r="M1974"/>
  <c r="L1974"/>
  <c r="K1974"/>
  <c r="N1973"/>
  <c r="O1973" s="1"/>
  <c r="M1973"/>
  <c r="L1973"/>
  <c r="K1973"/>
  <c r="N1972"/>
  <c r="O1972" s="1"/>
  <c r="M1972"/>
  <c r="L1972"/>
  <c r="K1972"/>
  <c r="N1971"/>
  <c r="O1971" s="1"/>
  <c r="M1971"/>
  <c r="L1971"/>
  <c r="K1971"/>
  <c r="N1970"/>
  <c r="O1970" s="1"/>
  <c r="M1970"/>
  <c r="L1970"/>
  <c r="K1970"/>
  <c r="N1969"/>
  <c r="O1969" s="1"/>
  <c r="M1969"/>
  <c r="L1969"/>
  <c r="K1969"/>
  <c r="N1968"/>
  <c r="O1968" s="1"/>
  <c r="M1968"/>
  <c r="L1968"/>
  <c r="K1968"/>
  <c r="N1967"/>
  <c r="O1967" s="1"/>
  <c r="M1967"/>
  <c r="L1967"/>
  <c r="K1967"/>
  <c r="N1966"/>
  <c r="O1966" s="1"/>
  <c r="M1966"/>
  <c r="L1966"/>
  <c r="K1966"/>
  <c r="N1965"/>
  <c r="O1965" s="1"/>
  <c r="M1965"/>
  <c r="L1965"/>
  <c r="K1965"/>
  <c r="N1964"/>
  <c r="O1964" s="1"/>
  <c r="M1964"/>
  <c r="L1964"/>
  <c r="K1964"/>
  <c r="N1963"/>
  <c r="O1963" s="1"/>
  <c r="M1963"/>
  <c r="L1963"/>
  <c r="K1963"/>
  <c r="N1962"/>
  <c r="O1962" s="1"/>
  <c r="M1962"/>
  <c r="L1962"/>
  <c r="K1962"/>
  <c r="N1961"/>
  <c r="O1961" s="1"/>
  <c r="M1961"/>
  <c r="L1961"/>
  <c r="K1961"/>
  <c r="N1960"/>
  <c r="O1960" s="1"/>
  <c r="M1960"/>
  <c r="L1960"/>
  <c r="K1960"/>
  <c r="N1959"/>
  <c r="O1959" s="1"/>
  <c r="M1959"/>
  <c r="L1959"/>
  <c r="K1959"/>
  <c r="N1958"/>
  <c r="O1958" s="1"/>
  <c r="M1958"/>
  <c r="L1958"/>
  <c r="K1958"/>
  <c r="N1957"/>
  <c r="O1957" s="1"/>
  <c r="M1957"/>
  <c r="L1957"/>
  <c r="K1957"/>
  <c r="N1956"/>
  <c r="O1956" s="1"/>
  <c r="M1956"/>
  <c r="L1956"/>
  <c r="K1956"/>
  <c r="N1955"/>
  <c r="O1955" s="1"/>
  <c r="M1955"/>
  <c r="L1955"/>
  <c r="K1955"/>
  <c r="N1954"/>
  <c r="O1954" s="1"/>
  <c r="M1954"/>
  <c r="L1954"/>
  <c r="K1954"/>
  <c r="N1953"/>
  <c r="O1953" s="1"/>
  <c r="M1953"/>
  <c r="L1953"/>
  <c r="K1953"/>
  <c r="N1952"/>
  <c r="O1952" s="1"/>
  <c r="M1952"/>
  <c r="L1952"/>
  <c r="K1952"/>
  <c r="N1951"/>
  <c r="O1951" s="1"/>
  <c r="M1951"/>
  <c r="L1951"/>
  <c r="K1951"/>
  <c r="N1950"/>
  <c r="O1950" s="1"/>
  <c r="M1950"/>
  <c r="L1950"/>
  <c r="K1950"/>
  <c r="N1949"/>
  <c r="O1949" s="1"/>
  <c r="M1949"/>
  <c r="L1949"/>
  <c r="K1949"/>
  <c r="N1948"/>
  <c r="O1948" s="1"/>
  <c r="M1948"/>
  <c r="L1948"/>
  <c r="K1948"/>
  <c r="N1947"/>
  <c r="O1947" s="1"/>
  <c r="M1947"/>
  <c r="L1947"/>
  <c r="K1947"/>
  <c r="N1946"/>
  <c r="O1946" s="1"/>
  <c r="M1946"/>
  <c r="L1946"/>
  <c r="K1946"/>
  <c r="N1945"/>
  <c r="O1945" s="1"/>
  <c r="M1945"/>
  <c r="L1945"/>
  <c r="K1945"/>
  <c r="N1944"/>
  <c r="O1944" s="1"/>
  <c r="M1944"/>
  <c r="L1944"/>
  <c r="K1944"/>
  <c r="N1943"/>
  <c r="O1943" s="1"/>
  <c r="M1943"/>
  <c r="L1943"/>
  <c r="K1943"/>
  <c r="N1942"/>
  <c r="O1942" s="1"/>
  <c r="M1942"/>
  <c r="L1942"/>
  <c r="K1942"/>
  <c r="N1941"/>
  <c r="O1941" s="1"/>
  <c r="M1941"/>
  <c r="L1941"/>
  <c r="K1941"/>
  <c r="N1940"/>
  <c r="O1940" s="1"/>
  <c r="M1940"/>
  <c r="L1940"/>
  <c r="K1940"/>
  <c r="N1939"/>
  <c r="O1939" s="1"/>
  <c r="M1939"/>
  <c r="L1939"/>
  <c r="K1939"/>
  <c r="N1938"/>
  <c r="O1938" s="1"/>
  <c r="M1938"/>
  <c r="L1938"/>
  <c r="K1938"/>
  <c r="N1937"/>
  <c r="O1937" s="1"/>
  <c r="M1937"/>
  <c r="L1937"/>
  <c r="K1937"/>
  <c r="N1936"/>
  <c r="O1936" s="1"/>
  <c r="M1936"/>
  <c r="L1936"/>
  <c r="K1936"/>
  <c r="N1935"/>
  <c r="O1935" s="1"/>
  <c r="M1935"/>
  <c r="L1935"/>
  <c r="K1935"/>
  <c r="N1934"/>
  <c r="O1934" s="1"/>
  <c r="M1934"/>
  <c r="L1934"/>
  <c r="K1934"/>
  <c r="N1933"/>
  <c r="O1933" s="1"/>
  <c r="M1933"/>
  <c r="L1933"/>
  <c r="K1933"/>
  <c r="N1932"/>
  <c r="O1932" s="1"/>
  <c r="M1932"/>
  <c r="L1932"/>
  <c r="K1932"/>
  <c r="N1931"/>
  <c r="O1931" s="1"/>
  <c r="M1931"/>
  <c r="L1931"/>
  <c r="K1931"/>
  <c r="N1930"/>
  <c r="O1930" s="1"/>
  <c r="M1930"/>
  <c r="L1930"/>
  <c r="K1930"/>
  <c r="N1929"/>
  <c r="O1929" s="1"/>
  <c r="M1929"/>
  <c r="L1929"/>
  <c r="K1929"/>
  <c r="N1928"/>
  <c r="O1928" s="1"/>
  <c r="M1928"/>
  <c r="L1928"/>
  <c r="K1928"/>
  <c r="N1927"/>
  <c r="O1927" s="1"/>
  <c r="M1927"/>
  <c r="L1927"/>
  <c r="K1927"/>
  <c r="N1926"/>
  <c r="O1926" s="1"/>
  <c r="M1926"/>
  <c r="L1926"/>
  <c r="K1926"/>
  <c r="N1925"/>
  <c r="O1925" s="1"/>
  <c r="M1925"/>
  <c r="L1925"/>
  <c r="K1925"/>
  <c r="N1924"/>
  <c r="O1924" s="1"/>
  <c r="M1924"/>
  <c r="L1924"/>
  <c r="K1924"/>
  <c r="N1923"/>
  <c r="O1923" s="1"/>
  <c r="M1923"/>
  <c r="L1923"/>
  <c r="K1923"/>
  <c r="N1922"/>
  <c r="O1922" s="1"/>
  <c r="M1922"/>
  <c r="L1922"/>
  <c r="K1922"/>
  <c r="N1921"/>
  <c r="O1921" s="1"/>
  <c r="M1921"/>
  <c r="L1921"/>
  <c r="K1921"/>
  <c r="N1920"/>
  <c r="O1920" s="1"/>
  <c r="M1920"/>
  <c r="L1920"/>
  <c r="K1920"/>
  <c r="N1919"/>
  <c r="O1919" s="1"/>
  <c r="M1919"/>
  <c r="L1919"/>
  <c r="K1919"/>
  <c r="N1918"/>
  <c r="O1918" s="1"/>
  <c r="M1918"/>
  <c r="L1918"/>
  <c r="K1918"/>
  <c r="N1917"/>
  <c r="O1917" s="1"/>
  <c r="M1917"/>
  <c r="L1917"/>
  <c r="K1917"/>
  <c r="N1916"/>
  <c r="O1916" s="1"/>
  <c r="M1916"/>
  <c r="L1916"/>
  <c r="K1916"/>
  <c r="N1915"/>
  <c r="O1915" s="1"/>
  <c r="M1915"/>
  <c r="L1915"/>
  <c r="K1915"/>
  <c r="N1914"/>
  <c r="O1914" s="1"/>
  <c r="M1914"/>
  <c r="L1914"/>
  <c r="K1914"/>
  <c r="N1913"/>
  <c r="O1913" s="1"/>
  <c r="M1913"/>
  <c r="L1913"/>
  <c r="K1913"/>
  <c r="N1912"/>
  <c r="O1912" s="1"/>
  <c r="M1912"/>
  <c r="L1912"/>
  <c r="K1912"/>
  <c r="N1911"/>
  <c r="O1911" s="1"/>
  <c r="M1911"/>
  <c r="L1911"/>
  <c r="K1911"/>
  <c r="N1910"/>
  <c r="O1910" s="1"/>
  <c r="M1910"/>
  <c r="L1910"/>
  <c r="K1910"/>
  <c r="N1909"/>
  <c r="O1909" s="1"/>
  <c r="M1909"/>
  <c r="L1909"/>
  <c r="K1909"/>
  <c r="N1908"/>
  <c r="O1908" s="1"/>
  <c r="M1908"/>
  <c r="L1908"/>
  <c r="K1908"/>
  <c r="N1907"/>
  <c r="O1907" s="1"/>
  <c r="M1907"/>
  <c r="L1907"/>
  <c r="K1907"/>
  <c r="N1906"/>
  <c r="O1906" s="1"/>
  <c r="M1906"/>
  <c r="L1906"/>
  <c r="K1906"/>
  <c r="N1905"/>
  <c r="O1905" s="1"/>
  <c r="M1905"/>
  <c r="L1905"/>
  <c r="K1905"/>
  <c r="N1904"/>
  <c r="O1904" s="1"/>
  <c r="M1904"/>
  <c r="L1904"/>
  <c r="K1904"/>
  <c r="N1903"/>
  <c r="O1903" s="1"/>
  <c r="M1903"/>
  <c r="L1903"/>
  <c r="K1903"/>
  <c r="N1902"/>
  <c r="O1902" s="1"/>
  <c r="M1902"/>
  <c r="L1902"/>
  <c r="K1902"/>
  <c r="N1901"/>
  <c r="O1901" s="1"/>
  <c r="M1901"/>
  <c r="L1901"/>
  <c r="K1901"/>
  <c r="N1900"/>
  <c r="O1900" s="1"/>
  <c r="M1900"/>
  <c r="L1900"/>
  <c r="K1900"/>
  <c r="N1899"/>
  <c r="O1899" s="1"/>
  <c r="M1899"/>
  <c r="L1899"/>
  <c r="K1899"/>
  <c r="N1898"/>
  <c r="O1898" s="1"/>
  <c r="M1898"/>
  <c r="L1898"/>
  <c r="K1898"/>
  <c r="N1897"/>
  <c r="O1897" s="1"/>
  <c r="M1897"/>
  <c r="L1897"/>
  <c r="K1897"/>
  <c r="N1896"/>
  <c r="O1896" s="1"/>
  <c r="M1896"/>
  <c r="L1896"/>
  <c r="K1896"/>
  <c r="N1895"/>
  <c r="O1895" s="1"/>
  <c r="M1895"/>
  <c r="L1895"/>
  <c r="K1895"/>
  <c r="N1894"/>
  <c r="O1894" s="1"/>
  <c r="M1894"/>
  <c r="L1894"/>
  <c r="K1894"/>
  <c r="N1893"/>
  <c r="O1893" s="1"/>
  <c r="M1893"/>
  <c r="L1893"/>
  <c r="K1893"/>
  <c r="N1892"/>
  <c r="O1892" s="1"/>
  <c r="M1892"/>
  <c r="L1892"/>
  <c r="K1892"/>
  <c r="N1891"/>
  <c r="O1891" s="1"/>
  <c r="M1891"/>
  <c r="L1891"/>
  <c r="K1891"/>
  <c r="N1890"/>
  <c r="O1890" s="1"/>
  <c r="M1890"/>
  <c r="L1890"/>
  <c r="K1890"/>
  <c r="N1889"/>
  <c r="O1889" s="1"/>
  <c r="M1889"/>
  <c r="L1889"/>
  <c r="K1889"/>
  <c r="N1888"/>
  <c r="O1888" s="1"/>
  <c r="M1888"/>
  <c r="L1888"/>
  <c r="K1888"/>
  <c r="N1887"/>
  <c r="O1887" s="1"/>
  <c r="M1887"/>
  <c r="L1887"/>
  <c r="K1887"/>
  <c r="N1886"/>
  <c r="O1886" s="1"/>
  <c r="M1886"/>
  <c r="L1886"/>
  <c r="K1886"/>
  <c r="N1885"/>
  <c r="O1885" s="1"/>
  <c r="M1885"/>
  <c r="L1885"/>
  <c r="K1885"/>
  <c r="N1884"/>
  <c r="O1884" s="1"/>
  <c r="M1884"/>
  <c r="L1884"/>
  <c r="K1884"/>
  <c r="N1883"/>
  <c r="O1883" s="1"/>
  <c r="M1883"/>
  <c r="L1883"/>
  <c r="K1883"/>
  <c r="N1882"/>
  <c r="O1882" s="1"/>
  <c r="M1882"/>
  <c r="L1882"/>
  <c r="K1882"/>
  <c r="N1881"/>
  <c r="O1881" s="1"/>
  <c r="M1881"/>
  <c r="L1881"/>
  <c r="K1881"/>
  <c r="N1880"/>
  <c r="O1880" s="1"/>
  <c r="M1880"/>
  <c r="L1880"/>
  <c r="K1880"/>
  <c r="N1879"/>
  <c r="O1879" s="1"/>
  <c r="M1879"/>
  <c r="L1879"/>
  <c r="K1879"/>
  <c r="N1878"/>
  <c r="O1878" s="1"/>
  <c r="M1878"/>
  <c r="L1878"/>
  <c r="K1878"/>
  <c r="N1877"/>
  <c r="O1877" s="1"/>
  <c r="M1877"/>
  <c r="L1877"/>
  <c r="K1877"/>
  <c r="N1876"/>
  <c r="O1876" s="1"/>
  <c r="M1876"/>
  <c r="L1876"/>
  <c r="K1876"/>
  <c r="N1875"/>
  <c r="O1875" s="1"/>
  <c r="M1875"/>
  <c r="L1875"/>
  <c r="K1875"/>
  <c r="N1874"/>
  <c r="O1874" s="1"/>
  <c r="M1874"/>
  <c r="L1874"/>
  <c r="K1874"/>
  <c r="N1873"/>
  <c r="O1873" s="1"/>
  <c r="M1873"/>
  <c r="L1873"/>
  <c r="K1873"/>
  <c r="N1872"/>
  <c r="O1872" s="1"/>
  <c r="M1872"/>
  <c r="L1872"/>
  <c r="K1872"/>
  <c r="N1871"/>
  <c r="O1871" s="1"/>
  <c r="M1871"/>
  <c r="L1871"/>
  <c r="K1871"/>
  <c r="N1870"/>
  <c r="O1870" s="1"/>
  <c r="M1870"/>
  <c r="L1870"/>
  <c r="K1870"/>
  <c r="N1869"/>
  <c r="O1869" s="1"/>
  <c r="M1869"/>
  <c r="L1869"/>
  <c r="K1869"/>
  <c r="N1868"/>
  <c r="O1868" s="1"/>
  <c r="M1868"/>
  <c r="L1868"/>
  <c r="K1868"/>
  <c r="N1867"/>
  <c r="O1867" s="1"/>
  <c r="M1867"/>
  <c r="L1867"/>
  <c r="K1867"/>
  <c r="N1866"/>
  <c r="O1866" s="1"/>
  <c r="M1866"/>
  <c r="L1866"/>
  <c r="K1866"/>
  <c r="N1865"/>
  <c r="O1865" s="1"/>
  <c r="M1865"/>
  <c r="L1865"/>
  <c r="K1865"/>
  <c r="N1864"/>
  <c r="O1864" s="1"/>
  <c r="M1864"/>
  <c r="L1864"/>
  <c r="K1864"/>
  <c r="N1863"/>
  <c r="O1863" s="1"/>
  <c r="M1863"/>
  <c r="L1863"/>
  <c r="K1863"/>
  <c r="N1862"/>
  <c r="O1862" s="1"/>
  <c r="M1862"/>
  <c r="L1862"/>
  <c r="K1862"/>
  <c r="N1861"/>
  <c r="O1861" s="1"/>
  <c r="M1861"/>
  <c r="L1861"/>
  <c r="K1861"/>
  <c r="N1860"/>
  <c r="O1860" s="1"/>
  <c r="M1860"/>
  <c r="L1860"/>
  <c r="K1860"/>
  <c r="N1859"/>
  <c r="O1859" s="1"/>
  <c r="M1859"/>
  <c r="L1859"/>
  <c r="K1859"/>
  <c r="N1858"/>
  <c r="O1858" s="1"/>
  <c r="M1858"/>
  <c r="L1858"/>
  <c r="K1858"/>
  <c r="N1857"/>
  <c r="O1857" s="1"/>
  <c r="M1857"/>
  <c r="L1857"/>
  <c r="K1857"/>
  <c r="N1856"/>
  <c r="O1856" s="1"/>
  <c r="M1856"/>
  <c r="L1856"/>
  <c r="K1856"/>
  <c r="N1855"/>
  <c r="O1855" s="1"/>
  <c r="M1855"/>
  <c r="L1855"/>
  <c r="K1855"/>
  <c r="N1854"/>
  <c r="O1854" s="1"/>
  <c r="M1854"/>
  <c r="L1854"/>
  <c r="K1854"/>
  <c r="N1853"/>
  <c r="O1853" s="1"/>
  <c r="M1853"/>
  <c r="L1853"/>
  <c r="K1853"/>
  <c r="N1852"/>
  <c r="O1852" s="1"/>
  <c r="M1852"/>
  <c r="L1852"/>
  <c r="K1852"/>
  <c r="N1851"/>
  <c r="O1851" s="1"/>
  <c r="M1851"/>
  <c r="L1851"/>
  <c r="K1851"/>
  <c r="N1850"/>
  <c r="O1850" s="1"/>
  <c r="M1850"/>
  <c r="L1850"/>
  <c r="K1850"/>
  <c r="N1849"/>
  <c r="O1849" s="1"/>
  <c r="M1849"/>
  <c r="L1849"/>
  <c r="K1849"/>
  <c r="N1848"/>
  <c r="O1848" s="1"/>
  <c r="M1848"/>
  <c r="L1848"/>
  <c r="K1848"/>
  <c r="N1847"/>
  <c r="O1847" s="1"/>
  <c r="M1847"/>
  <c r="L1847"/>
  <c r="K1847"/>
  <c r="N1846"/>
  <c r="O1846" s="1"/>
  <c r="M1846"/>
  <c r="L1846"/>
  <c r="K1846"/>
  <c r="N1845"/>
  <c r="O1845" s="1"/>
  <c r="M1845"/>
  <c r="L1845"/>
  <c r="K1845"/>
  <c r="N1844"/>
  <c r="O1844" s="1"/>
  <c r="M1844"/>
  <c r="L1844"/>
  <c r="K1844"/>
  <c r="N1843"/>
  <c r="O1843" s="1"/>
  <c r="M1843"/>
  <c r="L1843"/>
  <c r="K1843"/>
  <c r="N1842"/>
  <c r="O1842" s="1"/>
  <c r="M1842"/>
  <c r="L1842"/>
  <c r="K1842"/>
  <c r="N1841"/>
  <c r="O1841" s="1"/>
  <c r="M1841"/>
  <c r="L1841"/>
  <c r="K1841"/>
  <c r="N1840"/>
  <c r="O1840" s="1"/>
  <c r="M1840"/>
  <c r="L1840"/>
  <c r="K1840"/>
  <c r="N1839"/>
  <c r="O1839" s="1"/>
  <c r="M1839"/>
  <c r="L1839"/>
  <c r="K1839"/>
  <c r="N1838"/>
  <c r="O1838" s="1"/>
  <c r="M1838"/>
  <c r="L1838"/>
  <c r="K1838"/>
  <c r="N1837"/>
  <c r="O1837" s="1"/>
  <c r="M1837"/>
  <c r="L1837"/>
  <c r="K1837"/>
  <c r="N1836"/>
  <c r="O1836" s="1"/>
  <c r="M1836"/>
  <c r="L1836"/>
  <c r="K1836"/>
  <c r="N1835"/>
  <c r="O1835" s="1"/>
  <c r="M1835"/>
  <c r="L1835"/>
  <c r="K1835"/>
  <c r="N1834"/>
  <c r="O1834" s="1"/>
  <c r="M1834"/>
  <c r="L1834"/>
  <c r="K1834"/>
  <c r="N1833"/>
  <c r="O1833" s="1"/>
  <c r="M1833"/>
  <c r="L1833"/>
  <c r="K1833"/>
  <c r="N1832"/>
  <c r="O1832" s="1"/>
  <c r="M1832"/>
  <c r="L1832"/>
  <c r="K1832"/>
  <c r="N1831"/>
  <c r="O1831" s="1"/>
  <c r="M1831"/>
  <c r="L1831"/>
  <c r="K1831"/>
  <c r="N1830"/>
  <c r="O1830" s="1"/>
  <c r="M1830"/>
  <c r="L1830"/>
  <c r="K1830"/>
  <c r="N1829"/>
  <c r="O1829" s="1"/>
  <c r="M1829"/>
  <c r="L1829"/>
  <c r="K1829"/>
  <c r="N1828"/>
  <c r="O1828" s="1"/>
  <c r="M1828"/>
  <c r="L1828"/>
  <c r="K1828"/>
  <c r="N1827"/>
  <c r="O1827" s="1"/>
  <c r="M1827"/>
  <c r="L1827"/>
  <c r="K1827"/>
  <c r="N1826"/>
  <c r="O1826" s="1"/>
  <c r="M1826"/>
  <c r="L1826"/>
  <c r="K1826"/>
  <c r="N1825"/>
  <c r="O1825" s="1"/>
  <c r="M1825"/>
  <c r="L1825"/>
  <c r="K1825"/>
  <c r="N1824"/>
  <c r="O1824" s="1"/>
  <c r="M1824"/>
  <c r="L1824"/>
  <c r="K1824"/>
  <c r="N1823"/>
  <c r="O1823" s="1"/>
  <c r="M1823"/>
  <c r="L1823"/>
  <c r="K1823"/>
  <c r="N1822"/>
  <c r="O1822" s="1"/>
  <c r="M1822"/>
  <c r="L1822"/>
  <c r="K1822"/>
  <c r="N1821"/>
  <c r="O1821" s="1"/>
  <c r="M1821"/>
  <c r="L1821"/>
  <c r="K1821"/>
  <c r="N1820"/>
  <c r="O1820" s="1"/>
  <c r="M1820"/>
  <c r="L1820"/>
  <c r="K1820"/>
  <c r="N1819"/>
  <c r="O1819" s="1"/>
  <c r="M1819"/>
  <c r="L1819"/>
  <c r="K1819"/>
  <c r="N1818"/>
  <c r="O1818" s="1"/>
  <c r="M1818"/>
  <c r="L1818"/>
  <c r="K1818"/>
  <c r="N1817"/>
  <c r="O1817" s="1"/>
  <c r="M1817"/>
  <c r="L1817"/>
  <c r="K1817"/>
  <c r="N1816"/>
  <c r="O1816" s="1"/>
  <c r="M1816"/>
  <c r="L1816"/>
  <c r="K1816"/>
  <c r="N1815"/>
  <c r="O1815" s="1"/>
  <c r="M1815"/>
  <c r="L1815"/>
  <c r="K1815"/>
  <c r="N1814"/>
  <c r="O1814" s="1"/>
  <c r="M1814"/>
  <c r="L1814"/>
  <c r="K1814"/>
  <c r="N1813"/>
  <c r="O1813" s="1"/>
  <c r="M1813"/>
  <c r="L1813"/>
  <c r="K1813"/>
  <c r="N1812"/>
  <c r="O1812" s="1"/>
  <c r="M1812"/>
  <c r="L1812"/>
  <c r="K1812"/>
  <c r="N1811"/>
  <c r="O1811" s="1"/>
  <c r="M1811"/>
  <c r="L1811"/>
  <c r="K1811"/>
  <c r="N1810"/>
  <c r="O1810" s="1"/>
  <c r="M1810"/>
  <c r="L1810"/>
  <c r="K1810"/>
  <c r="N1809"/>
  <c r="O1809" s="1"/>
  <c r="M1809"/>
  <c r="L1809"/>
  <c r="K1809"/>
  <c r="N1808"/>
  <c r="O1808" s="1"/>
  <c r="M1808"/>
  <c r="L1808"/>
  <c r="K1808"/>
  <c r="N1807"/>
  <c r="O1807" s="1"/>
  <c r="M1807"/>
  <c r="L1807"/>
  <c r="K1807"/>
  <c r="N1806"/>
  <c r="O1806" s="1"/>
  <c r="M1806"/>
  <c r="L1806"/>
  <c r="K1806"/>
  <c r="N1805"/>
  <c r="O1805" s="1"/>
  <c r="M1805"/>
  <c r="L1805"/>
  <c r="K1805"/>
  <c r="N1804"/>
  <c r="O1804" s="1"/>
  <c r="M1804"/>
  <c r="L1804"/>
  <c r="K1804"/>
  <c r="N1803"/>
  <c r="O1803" s="1"/>
  <c r="M1803"/>
  <c r="L1803"/>
  <c r="K1803"/>
  <c r="N1802"/>
  <c r="O1802" s="1"/>
  <c r="M1802"/>
  <c r="L1802"/>
  <c r="K1802"/>
  <c r="N1801"/>
  <c r="O1801" s="1"/>
  <c r="M1801"/>
  <c r="L1801"/>
  <c r="K1801"/>
  <c r="N1800"/>
  <c r="O1800" s="1"/>
  <c r="M1800"/>
  <c r="L1800"/>
  <c r="K1800"/>
  <c r="N1799"/>
  <c r="O1799" s="1"/>
  <c r="M1799"/>
  <c r="L1799"/>
  <c r="K1799"/>
  <c r="N1798"/>
  <c r="O1798" s="1"/>
  <c r="M1798"/>
  <c r="L1798"/>
  <c r="K1798"/>
  <c r="N1797"/>
  <c r="O1797" s="1"/>
  <c r="M1797"/>
  <c r="L1797"/>
  <c r="K1797"/>
  <c r="N1796"/>
  <c r="O1796" s="1"/>
  <c r="M1796"/>
  <c r="L1796"/>
  <c r="K1796"/>
  <c r="N1795"/>
  <c r="O1795" s="1"/>
  <c r="M1795"/>
  <c r="L1795"/>
  <c r="K1795"/>
  <c r="N1794"/>
  <c r="O1794" s="1"/>
  <c r="M1794"/>
  <c r="L1794"/>
  <c r="K1794"/>
  <c r="N1793"/>
  <c r="O1793" s="1"/>
  <c r="M1793"/>
  <c r="L1793"/>
  <c r="K1793"/>
  <c r="N1792"/>
  <c r="O1792" s="1"/>
  <c r="M1792"/>
  <c r="L1792"/>
  <c r="K1792"/>
  <c r="N1791"/>
  <c r="O1791" s="1"/>
  <c r="M1791"/>
  <c r="L1791"/>
  <c r="K1791"/>
  <c r="N1790"/>
  <c r="O1790" s="1"/>
  <c r="M1790"/>
  <c r="L1790"/>
  <c r="K1790"/>
  <c r="N1789"/>
  <c r="O1789" s="1"/>
  <c r="M1789"/>
  <c r="L1789"/>
  <c r="K1789"/>
  <c r="N1788"/>
  <c r="O1788" s="1"/>
  <c r="M1788"/>
  <c r="L1788"/>
  <c r="K1788"/>
  <c r="N1787"/>
  <c r="O1787" s="1"/>
  <c r="M1787"/>
  <c r="L1787"/>
  <c r="K1787"/>
  <c r="N1786"/>
  <c r="O1786" s="1"/>
  <c r="M1786"/>
  <c r="L1786"/>
  <c r="K1786"/>
  <c r="N1785"/>
  <c r="O1785" s="1"/>
  <c r="M1785"/>
  <c r="L1785"/>
  <c r="K1785"/>
  <c r="N1784"/>
  <c r="O1784" s="1"/>
  <c r="M1784"/>
  <c r="L1784"/>
  <c r="K1784"/>
  <c r="N1783"/>
  <c r="O1783" s="1"/>
  <c r="M1783"/>
  <c r="L1783"/>
  <c r="K1783"/>
  <c r="N1782"/>
  <c r="O1782" s="1"/>
  <c r="M1782"/>
  <c r="L1782"/>
  <c r="K1782"/>
  <c r="N1781"/>
  <c r="O1781" s="1"/>
  <c r="M1781"/>
  <c r="L1781"/>
  <c r="K1781"/>
  <c r="N1780"/>
  <c r="O1780" s="1"/>
  <c r="M1780"/>
  <c r="L1780"/>
  <c r="K1780"/>
  <c r="N1779"/>
  <c r="O1779" s="1"/>
  <c r="M1779"/>
  <c r="L1779"/>
  <c r="K1779"/>
  <c r="N1778"/>
  <c r="O1778" s="1"/>
  <c r="M1778"/>
  <c r="L1778"/>
  <c r="K1778"/>
  <c r="N1777"/>
  <c r="O1777" s="1"/>
  <c r="M1777"/>
  <c r="L1777"/>
  <c r="K1777"/>
  <c r="N1776"/>
  <c r="O1776" s="1"/>
  <c r="M1776"/>
  <c r="L1776"/>
  <c r="K1776"/>
  <c r="N1775"/>
  <c r="O1775" s="1"/>
  <c r="M1775"/>
  <c r="L1775"/>
  <c r="K1775"/>
  <c r="N1774"/>
  <c r="O1774" s="1"/>
  <c r="M1774"/>
  <c r="L1774"/>
  <c r="K1774"/>
  <c r="N1773"/>
  <c r="O1773" s="1"/>
  <c r="M1773"/>
  <c r="L1773"/>
  <c r="K1773"/>
  <c r="N1772"/>
  <c r="O1772" s="1"/>
  <c r="M1772"/>
  <c r="L1772"/>
  <c r="K1772"/>
  <c r="N1771"/>
  <c r="O1771" s="1"/>
  <c r="M1771"/>
  <c r="L1771"/>
  <c r="K1771"/>
  <c r="N1770"/>
  <c r="O1770" s="1"/>
  <c r="M1770"/>
  <c r="L1770"/>
  <c r="K1770"/>
  <c r="N1769"/>
  <c r="O1769" s="1"/>
  <c r="M1769"/>
  <c r="L1769"/>
  <c r="K1769"/>
  <c r="N1768"/>
  <c r="O1768" s="1"/>
  <c r="M1768"/>
  <c r="L1768"/>
  <c r="K1768"/>
  <c r="N1767"/>
  <c r="O1767" s="1"/>
  <c r="M1767"/>
  <c r="L1767"/>
  <c r="K1767"/>
  <c r="N1766"/>
  <c r="O1766" s="1"/>
  <c r="M1766"/>
  <c r="L1766"/>
  <c r="K1766"/>
  <c r="N1765"/>
  <c r="O1765" s="1"/>
  <c r="M1765"/>
  <c r="L1765"/>
  <c r="K1765"/>
  <c r="N1764"/>
  <c r="O1764" s="1"/>
  <c r="M1764"/>
  <c r="L1764"/>
  <c r="K1764"/>
  <c r="N1763"/>
  <c r="O1763" s="1"/>
  <c r="M1763"/>
  <c r="L1763"/>
  <c r="K1763"/>
  <c r="N1762"/>
  <c r="O1762" s="1"/>
  <c r="M1762"/>
  <c r="L1762"/>
  <c r="K1762"/>
  <c r="N1761"/>
  <c r="O1761" s="1"/>
  <c r="M1761"/>
  <c r="L1761"/>
  <c r="K1761"/>
  <c r="N1760"/>
  <c r="O1760" s="1"/>
  <c r="M1760"/>
  <c r="L1760"/>
  <c r="K1760"/>
  <c r="N1759"/>
  <c r="O1759" s="1"/>
  <c r="M1759"/>
  <c r="L1759"/>
  <c r="K1759"/>
  <c r="N1758"/>
  <c r="O1758" s="1"/>
  <c r="M1758"/>
  <c r="L1758"/>
  <c r="K1758"/>
  <c r="N1757"/>
  <c r="O1757" s="1"/>
  <c r="M1757"/>
  <c r="L1757"/>
  <c r="K1757"/>
  <c r="N1756"/>
  <c r="O1756" s="1"/>
  <c r="M1756"/>
  <c r="L1756"/>
  <c r="K1756"/>
  <c r="N1755"/>
  <c r="O1755" s="1"/>
  <c r="M1755"/>
  <c r="L1755"/>
  <c r="K1755"/>
  <c r="N1754"/>
  <c r="O1754" s="1"/>
  <c r="M1754"/>
  <c r="L1754"/>
  <c r="K1754"/>
  <c r="N1753"/>
  <c r="O1753" s="1"/>
  <c r="M1753"/>
  <c r="L1753"/>
  <c r="K1753"/>
  <c r="N1752"/>
  <c r="O1752" s="1"/>
  <c r="M1752"/>
  <c r="L1752"/>
  <c r="K1752"/>
  <c r="N1751"/>
  <c r="O1751" s="1"/>
  <c r="M1751"/>
  <c r="L1751"/>
  <c r="K1751"/>
  <c r="N1750"/>
  <c r="O1750" s="1"/>
  <c r="M1750"/>
  <c r="L1750"/>
  <c r="K1750"/>
  <c r="N1749"/>
  <c r="O1749" s="1"/>
  <c r="M1749"/>
  <c r="L1749"/>
  <c r="K1749"/>
  <c r="N1748"/>
  <c r="O1748" s="1"/>
  <c r="M1748"/>
  <c r="L1748"/>
  <c r="K1748"/>
  <c r="N1747"/>
  <c r="O1747" s="1"/>
  <c r="M1747"/>
  <c r="L1747"/>
  <c r="K1747"/>
  <c r="N1746"/>
  <c r="O1746" s="1"/>
  <c r="M1746"/>
  <c r="L1746"/>
  <c r="K1746"/>
  <c r="N1745"/>
  <c r="O1745" s="1"/>
  <c r="M1745"/>
  <c r="L1745"/>
  <c r="K1745"/>
  <c r="N1744"/>
  <c r="O1744" s="1"/>
  <c r="M1744"/>
  <c r="L1744"/>
  <c r="K1744"/>
  <c r="N1743"/>
  <c r="O1743" s="1"/>
  <c r="M1743"/>
  <c r="L1743"/>
  <c r="K1743"/>
  <c r="N1742"/>
  <c r="O1742" s="1"/>
  <c r="M1742"/>
  <c r="L1742"/>
  <c r="K1742"/>
  <c r="N1741"/>
  <c r="O1741" s="1"/>
  <c r="M1741"/>
  <c r="L1741"/>
  <c r="K1741"/>
  <c r="N1740"/>
  <c r="O1740" s="1"/>
  <c r="M1740"/>
  <c r="L1740"/>
  <c r="K1740"/>
  <c r="N1739"/>
  <c r="O1739" s="1"/>
  <c r="M1739"/>
  <c r="L1739"/>
  <c r="K1739"/>
  <c r="N1738"/>
  <c r="O1738" s="1"/>
  <c r="M1738"/>
  <c r="L1738"/>
  <c r="K1738"/>
  <c r="N1737"/>
  <c r="O1737" s="1"/>
  <c r="M1737"/>
  <c r="L1737"/>
  <c r="K1737"/>
  <c r="N1736"/>
  <c r="O1736" s="1"/>
  <c r="M1736"/>
  <c r="L1736"/>
  <c r="K1736"/>
  <c r="N1735"/>
  <c r="O1735" s="1"/>
  <c r="M1735"/>
  <c r="L1735"/>
  <c r="K1735"/>
  <c r="N1734"/>
  <c r="O1734" s="1"/>
  <c r="M1734"/>
  <c r="L1734"/>
  <c r="K1734"/>
  <c r="N1733"/>
  <c r="O1733" s="1"/>
  <c r="M1733"/>
  <c r="L1733"/>
  <c r="K1733"/>
  <c r="N1732"/>
  <c r="O1732" s="1"/>
  <c r="M1732"/>
  <c r="L1732"/>
  <c r="K1732"/>
  <c r="N1731"/>
  <c r="O1731" s="1"/>
  <c r="M1731"/>
  <c r="L1731"/>
  <c r="K1731"/>
  <c r="N1730"/>
  <c r="O1730" s="1"/>
  <c r="M1730"/>
  <c r="L1730"/>
  <c r="K1730"/>
  <c r="N1729"/>
  <c r="O1729" s="1"/>
  <c r="M1729"/>
  <c r="L1729"/>
  <c r="K1729"/>
  <c r="N1728"/>
  <c r="O1728" s="1"/>
  <c r="M1728"/>
  <c r="L1728"/>
  <c r="K1728"/>
  <c r="N1727"/>
  <c r="O1727" s="1"/>
  <c r="M1727"/>
  <c r="L1727"/>
  <c r="K1727"/>
  <c r="N1726"/>
  <c r="O1726" s="1"/>
  <c r="M1726"/>
  <c r="L1726"/>
  <c r="K1726"/>
  <c r="N1725"/>
  <c r="O1725" s="1"/>
  <c r="M1725"/>
  <c r="L1725"/>
  <c r="K1725"/>
  <c r="N1724"/>
  <c r="O1724" s="1"/>
  <c r="M1724"/>
  <c r="L1724"/>
  <c r="K1724"/>
  <c r="N1723"/>
  <c r="O1723" s="1"/>
  <c r="M1723"/>
  <c r="L1723"/>
  <c r="K1723"/>
  <c r="N1722"/>
  <c r="O1722" s="1"/>
  <c r="M1722"/>
  <c r="L1722"/>
  <c r="K1722"/>
  <c r="N1721"/>
  <c r="O1721" s="1"/>
  <c r="M1721"/>
  <c r="L1721"/>
  <c r="K1721"/>
  <c r="N1720"/>
  <c r="O1720" s="1"/>
  <c r="M1720"/>
  <c r="L1720"/>
  <c r="K1720"/>
  <c r="N1719"/>
  <c r="O1719" s="1"/>
  <c r="M1719"/>
  <c r="L1719"/>
  <c r="K1719"/>
  <c r="N1718"/>
  <c r="O1718" s="1"/>
  <c r="M1718"/>
  <c r="L1718"/>
  <c r="K1718"/>
  <c r="N1717"/>
  <c r="O1717" s="1"/>
  <c r="M1717"/>
  <c r="L1717"/>
  <c r="K1717"/>
  <c r="N1716"/>
  <c r="O1716" s="1"/>
  <c r="M1716"/>
  <c r="L1716"/>
  <c r="K1716"/>
  <c r="N1715"/>
  <c r="O1715" s="1"/>
  <c r="M1715"/>
  <c r="L1715"/>
  <c r="K1715"/>
  <c r="N1714"/>
  <c r="O1714" s="1"/>
  <c r="M1714"/>
  <c r="L1714"/>
  <c r="K1714"/>
  <c r="N1713"/>
  <c r="O1713" s="1"/>
  <c r="M1713"/>
  <c r="L1713"/>
  <c r="K1713"/>
  <c r="N1712"/>
  <c r="O1712" s="1"/>
  <c r="M1712"/>
  <c r="L1712"/>
  <c r="K1712"/>
  <c r="N1711"/>
  <c r="O1711" s="1"/>
  <c r="M1711"/>
  <c r="L1711"/>
  <c r="K1711"/>
  <c r="N1710"/>
  <c r="O1710" s="1"/>
  <c r="M1710"/>
  <c r="L1710"/>
  <c r="K1710"/>
  <c r="N1709"/>
  <c r="O1709" s="1"/>
  <c r="M1709"/>
  <c r="L1709"/>
  <c r="K1709"/>
  <c r="N1708"/>
  <c r="O1708" s="1"/>
  <c r="M1708"/>
  <c r="L1708"/>
  <c r="K1708"/>
  <c r="N1707"/>
  <c r="O1707" s="1"/>
  <c r="M1707"/>
  <c r="L1707"/>
  <c r="K1707"/>
  <c r="N1706"/>
  <c r="O1706" s="1"/>
  <c r="M1706"/>
  <c r="L1706"/>
  <c r="K1706"/>
  <c r="N1705"/>
  <c r="O1705" s="1"/>
  <c r="M1705"/>
  <c r="L1705"/>
  <c r="K1705"/>
  <c r="N1704"/>
  <c r="O1704" s="1"/>
  <c r="M1704"/>
  <c r="L1704"/>
  <c r="K1704"/>
  <c r="N1703"/>
  <c r="O1703" s="1"/>
  <c r="M1703"/>
  <c r="L1703"/>
  <c r="K1703"/>
  <c r="N1702"/>
  <c r="O1702" s="1"/>
  <c r="M1702"/>
  <c r="L1702"/>
  <c r="K1702"/>
  <c r="N1701"/>
  <c r="O1701" s="1"/>
  <c r="M1701"/>
  <c r="L1701"/>
  <c r="K1701"/>
  <c r="N1700"/>
  <c r="O1700" s="1"/>
  <c r="M1700"/>
  <c r="L1700"/>
  <c r="K1700"/>
  <c r="N1699"/>
  <c r="O1699" s="1"/>
  <c r="M1699"/>
  <c r="L1699"/>
  <c r="K1699"/>
  <c r="N1698"/>
  <c r="O1698" s="1"/>
  <c r="M1698"/>
  <c r="L1698"/>
  <c r="K1698"/>
  <c r="N1697"/>
  <c r="O1697" s="1"/>
  <c r="M1697"/>
  <c r="L1697"/>
  <c r="K1697"/>
  <c r="N1696"/>
  <c r="O1696" s="1"/>
  <c r="M1696"/>
  <c r="L1696"/>
  <c r="K1696"/>
  <c r="N1695"/>
  <c r="O1695" s="1"/>
  <c r="M1695"/>
  <c r="L1695"/>
  <c r="K1695"/>
  <c r="N1694"/>
  <c r="O1694" s="1"/>
  <c r="M1694"/>
  <c r="L1694"/>
  <c r="K1694"/>
  <c r="N1693"/>
  <c r="O1693" s="1"/>
  <c r="M1693"/>
  <c r="L1693"/>
  <c r="K1693"/>
  <c r="N1692"/>
  <c r="O1692" s="1"/>
  <c r="M1692"/>
  <c r="L1692"/>
  <c r="K1692"/>
  <c r="N1691"/>
  <c r="O1691" s="1"/>
  <c r="M1691"/>
  <c r="L1691"/>
  <c r="K1691"/>
  <c r="N1690"/>
  <c r="O1690" s="1"/>
  <c r="M1690"/>
  <c r="L1690"/>
  <c r="K1690"/>
  <c r="N1689"/>
  <c r="O1689" s="1"/>
  <c r="M1689"/>
  <c r="L1689"/>
  <c r="K1689"/>
  <c r="N1688"/>
  <c r="O1688" s="1"/>
  <c r="M1688"/>
  <c r="L1688"/>
  <c r="K1688"/>
  <c r="N1687"/>
  <c r="O1687" s="1"/>
  <c r="M1687"/>
  <c r="L1687"/>
  <c r="K1687"/>
  <c r="N1686"/>
  <c r="O1686" s="1"/>
  <c r="M1686"/>
  <c r="L1686"/>
  <c r="K1686"/>
  <c r="N1685"/>
  <c r="O1685" s="1"/>
  <c r="M1685"/>
  <c r="L1685"/>
  <c r="K1685"/>
  <c r="N1684"/>
  <c r="O1684" s="1"/>
  <c r="M1684"/>
  <c r="L1684"/>
  <c r="K1684"/>
  <c r="N1683"/>
  <c r="O1683" s="1"/>
  <c r="M1683"/>
  <c r="L1683"/>
  <c r="K1683"/>
  <c r="N1682"/>
  <c r="O1682" s="1"/>
  <c r="M1682"/>
  <c r="L1682"/>
  <c r="K1682"/>
  <c r="N1681"/>
  <c r="O1681" s="1"/>
  <c r="M1681"/>
  <c r="L1681"/>
  <c r="K1681"/>
  <c r="N1680"/>
  <c r="O1680" s="1"/>
  <c r="M1680"/>
  <c r="L1680"/>
  <c r="K1680"/>
  <c r="N1679"/>
  <c r="O1679" s="1"/>
  <c r="M1679"/>
  <c r="L1679"/>
  <c r="K1679"/>
  <c r="N1678"/>
  <c r="O1678" s="1"/>
  <c r="M1678"/>
  <c r="L1678"/>
  <c r="K1678"/>
  <c r="N1677"/>
  <c r="O1677" s="1"/>
  <c r="M1677"/>
  <c r="L1677"/>
  <c r="K1677"/>
  <c r="N1676"/>
  <c r="O1676" s="1"/>
  <c r="M1676"/>
  <c r="L1676"/>
  <c r="K1676"/>
  <c r="N1675"/>
  <c r="O1675" s="1"/>
  <c r="M1675"/>
  <c r="L1675"/>
  <c r="K1675"/>
  <c r="N1674"/>
  <c r="O1674" s="1"/>
  <c r="M1674"/>
  <c r="L1674"/>
  <c r="K1674"/>
  <c r="N1673"/>
  <c r="O1673" s="1"/>
  <c r="M1673"/>
  <c r="L1673"/>
  <c r="K1673"/>
  <c r="N1672"/>
  <c r="O1672" s="1"/>
  <c r="M1672"/>
  <c r="L1672"/>
  <c r="K1672"/>
  <c r="N1671"/>
  <c r="O1671" s="1"/>
  <c r="M1671"/>
  <c r="L1671"/>
  <c r="K1671"/>
  <c r="N1670"/>
  <c r="O1670" s="1"/>
  <c r="M1670"/>
  <c r="L1670"/>
  <c r="K1670"/>
  <c r="N1669"/>
  <c r="O1669" s="1"/>
  <c r="M1669"/>
  <c r="L1669"/>
  <c r="K1669"/>
  <c r="N1668"/>
  <c r="O1668" s="1"/>
  <c r="M1668"/>
  <c r="L1668"/>
  <c r="K1668"/>
  <c r="N1667"/>
  <c r="O1667" s="1"/>
  <c r="M1667"/>
  <c r="L1667"/>
  <c r="K1667"/>
  <c r="N1666"/>
  <c r="O1666" s="1"/>
  <c r="M1666"/>
  <c r="L1666"/>
  <c r="K1666"/>
  <c r="N1665"/>
  <c r="O1665" s="1"/>
  <c r="M1665"/>
  <c r="L1665"/>
  <c r="K1665"/>
  <c r="N1664"/>
  <c r="O1664" s="1"/>
  <c r="M1664"/>
  <c r="L1664"/>
  <c r="K1664"/>
  <c r="N1663"/>
  <c r="O1663" s="1"/>
  <c r="M1663"/>
  <c r="L1663"/>
  <c r="K1663"/>
  <c r="N1662"/>
  <c r="O1662" s="1"/>
  <c r="M1662"/>
  <c r="L1662"/>
  <c r="K1662"/>
  <c r="N1661"/>
  <c r="M1661"/>
  <c r="L1661"/>
  <c r="K1661"/>
  <c r="N1660"/>
  <c r="O1660" s="1"/>
  <c r="M1660"/>
  <c r="L1660"/>
  <c r="K1660"/>
  <c r="P1659"/>
  <c r="N1659"/>
  <c r="O1659" s="1"/>
  <c r="M1659"/>
  <c r="L1659"/>
  <c r="K1659"/>
  <c r="N1658"/>
  <c r="O1658" s="1"/>
  <c r="M1658"/>
  <c r="L1658"/>
  <c r="K1658"/>
  <c r="N1657"/>
  <c r="M1657"/>
  <c r="L1657"/>
  <c r="K1657"/>
  <c r="N1656"/>
  <c r="O1656" s="1"/>
  <c r="M1656"/>
  <c r="L1656"/>
  <c r="K1656"/>
  <c r="N1655"/>
  <c r="O1655" s="1"/>
  <c r="M1655"/>
  <c r="L1655"/>
  <c r="K1655"/>
  <c r="N1654"/>
  <c r="O1654" s="1"/>
  <c r="M1654"/>
  <c r="L1654"/>
  <c r="K1654"/>
  <c r="N1653"/>
  <c r="M1653"/>
  <c r="L1653"/>
  <c r="K1653"/>
  <c r="N1649"/>
  <c r="O1649" s="1"/>
  <c r="M1649"/>
  <c r="L1649"/>
  <c r="K1649"/>
  <c r="N1648"/>
  <c r="O1648" s="1"/>
  <c r="M1648"/>
  <c r="L1648"/>
  <c r="K1648"/>
  <c r="N1647"/>
  <c r="O1647" s="1"/>
  <c r="M1647"/>
  <c r="L1647"/>
  <c r="K1647"/>
  <c r="N1646"/>
  <c r="M1646"/>
  <c r="L1646"/>
  <c r="K1646"/>
  <c r="N1645"/>
  <c r="O1645" s="1"/>
  <c r="M1645"/>
  <c r="L1645"/>
  <c r="K1645"/>
  <c r="N1644"/>
  <c r="O1644" s="1"/>
  <c r="M1644"/>
  <c r="L1644"/>
  <c r="K1644"/>
  <c r="N1643"/>
  <c r="O1643" s="1"/>
  <c r="M1643"/>
  <c r="L1643"/>
  <c r="K1643"/>
  <c r="N1642"/>
  <c r="M1642"/>
  <c r="L1642"/>
  <c r="K1642"/>
  <c r="N1641"/>
  <c r="O1641" s="1"/>
  <c r="M1641"/>
  <c r="L1641"/>
  <c r="K1641"/>
  <c r="N1640"/>
  <c r="O1640" s="1"/>
  <c r="M1640"/>
  <c r="L1640"/>
  <c r="K1640"/>
  <c r="N1639"/>
  <c r="O1639" s="1"/>
  <c r="M1639"/>
  <c r="L1639"/>
  <c r="K1639"/>
  <c r="N1638"/>
  <c r="M1638"/>
  <c r="L1638"/>
  <c r="K1638"/>
  <c r="N1637"/>
  <c r="O1637" s="1"/>
  <c r="M1637"/>
  <c r="L1637"/>
  <c r="K1637"/>
  <c r="N1636"/>
  <c r="O1636" s="1"/>
  <c r="M1636"/>
  <c r="L1636"/>
  <c r="K1636"/>
  <c r="N1635"/>
  <c r="O1635" s="1"/>
  <c r="M1635"/>
  <c r="L1635"/>
  <c r="K1635"/>
  <c r="N1634"/>
  <c r="M1634"/>
  <c r="L1634"/>
  <c r="K1634"/>
  <c r="N1633"/>
  <c r="O1633" s="1"/>
  <c r="M1633"/>
  <c r="L1633"/>
  <c r="K1633"/>
  <c r="N1632"/>
  <c r="O1632" s="1"/>
  <c r="M1632"/>
  <c r="L1632"/>
  <c r="K1632"/>
  <c r="N1631"/>
  <c r="O1631" s="1"/>
  <c r="M1631"/>
  <c r="L1631"/>
  <c r="K1631"/>
  <c r="N1630"/>
  <c r="M1630"/>
  <c r="L1630"/>
  <c r="K1630"/>
  <c r="N1629"/>
  <c r="O1629" s="1"/>
  <c r="M1629"/>
  <c r="L1629"/>
  <c r="K1629"/>
  <c r="N1628"/>
  <c r="O1628" s="1"/>
  <c r="M1628"/>
  <c r="L1628"/>
  <c r="K1628"/>
  <c r="N1627"/>
  <c r="O1627" s="1"/>
  <c r="M1627"/>
  <c r="L1627"/>
  <c r="K1627"/>
  <c r="N1626"/>
  <c r="M1626"/>
  <c r="L1626"/>
  <c r="K1626"/>
  <c r="N1625"/>
  <c r="O1625" s="1"/>
  <c r="M1625"/>
  <c r="L1625"/>
  <c r="K1625"/>
  <c r="N1624"/>
  <c r="O1624" s="1"/>
  <c r="M1624"/>
  <c r="L1624"/>
  <c r="K1624"/>
  <c r="N1623"/>
  <c r="O1623" s="1"/>
  <c r="M1623"/>
  <c r="L1623"/>
  <c r="K1623"/>
  <c r="N1622"/>
  <c r="M1622"/>
  <c r="L1622"/>
  <c r="K1622"/>
  <c r="N1621"/>
  <c r="O1621" s="1"/>
  <c r="M1621"/>
  <c r="L1621"/>
  <c r="K1621"/>
  <c r="N1620"/>
  <c r="O1620" s="1"/>
  <c r="M1620"/>
  <c r="L1620"/>
  <c r="K1620"/>
  <c r="N1619"/>
  <c r="O1619" s="1"/>
  <c r="M1619"/>
  <c r="L1619"/>
  <c r="K1619"/>
  <c r="N1618"/>
  <c r="M1618"/>
  <c r="L1618"/>
  <c r="K1618"/>
  <c r="N1617"/>
  <c r="O1617" s="1"/>
  <c r="M1617"/>
  <c r="L1617"/>
  <c r="K1617"/>
  <c r="N1616"/>
  <c r="O1616" s="1"/>
  <c r="M1616"/>
  <c r="L1616"/>
  <c r="K1616"/>
  <c r="N1615"/>
  <c r="M1615"/>
  <c r="L1615"/>
  <c r="K1615"/>
  <c r="N1614"/>
  <c r="P1614" s="1"/>
  <c r="M1614"/>
  <c r="L1614"/>
  <c r="K1614"/>
  <c r="N1613"/>
  <c r="M1613"/>
  <c r="L1613"/>
  <c r="K1613"/>
  <c r="N1612"/>
  <c r="P1612" s="1"/>
  <c r="M1612"/>
  <c r="L1612"/>
  <c r="K1612"/>
  <c r="N1611"/>
  <c r="M1611"/>
  <c r="L1611"/>
  <c r="K1611"/>
  <c r="N1610"/>
  <c r="O1610" s="1"/>
  <c r="M1610"/>
  <c r="L1610"/>
  <c r="K1610"/>
  <c r="N1609"/>
  <c r="M1609"/>
  <c r="L1609"/>
  <c r="K1609"/>
  <c r="N1608"/>
  <c r="P1608" s="1"/>
  <c r="M1608"/>
  <c r="L1608"/>
  <c r="K1608"/>
  <c r="N1607"/>
  <c r="M1607"/>
  <c r="L1607"/>
  <c r="K1607"/>
  <c r="N1606"/>
  <c r="P1606" s="1"/>
  <c r="M1606"/>
  <c r="L1606"/>
  <c r="K1606"/>
  <c r="N1605"/>
  <c r="M1605"/>
  <c r="L1605"/>
  <c r="K1605"/>
  <c r="N1604"/>
  <c r="P1604" s="1"/>
  <c r="M1604"/>
  <c r="L1604"/>
  <c r="K1604"/>
  <c r="N1603"/>
  <c r="M1603"/>
  <c r="L1603"/>
  <c r="K1603"/>
  <c r="N1602"/>
  <c r="O1602" s="1"/>
  <c r="M1602"/>
  <c r="L1602"/>
  <c r="K1602"/>
  <c r="N1601"/>
  <c r="M1601"/>
  <c r="L1601"/>
  <c r="K1601"/>
  <c r="N1600"/>
  <c r="P1600" s="1"/>
  <c r="M1600"/>
  <c r="L1600"/>
  <c r="K1600"/>
  <c r="N1599"/>
  <c r="M1599"/>
  <c r="L1599"/>
  <c r="K1599"/>
  <c r="N1598"/>
  <c r="P1598" s="1"/>
  <c r="M1598"/>
  <c r="L1598"/>
  <c r="K1598"/>
  <c r="N1597"/>
  <c r="M1597"/>
  <c r="L1597"/>
  <c r="K1597"/>
  <c r="N1596"/>
  <c r="P1596" s="1"/>
  <c r="M1596"/>
  <c r="L1596"/>
  <c r="K1596"/>
  <c r="N1595"/>
  <c r="M1595"/>
  <c r="L1595"/>
  <c r="K1595"/>
  <c r="N1594"/>
  <c r="O1594" s="1"/>
  <c r="M1594"/>
  <c r="L1594"/>
  <c r="K1594"/>
  <c r="N1593"/>
  <c r="M1593"/>
  <c r="L1593"/>
  <c r="K1593"/>
  <c r="N1592"/>
  <c r="P1592" s="1"/>
  <c r="M1592"/>
  <c r="L1592"/>
  <c r="K1592"/>
  <c r="N1591"/>
  <c r="M1591"/>
  <c r="L1591"/>
  <c r="K1591"/>
  <c r="N1590"/>
  <c r="P1590" s="1"/>
  <c r="M1590"/>
  <c r="L1590"/>
  <c r="K1590"/>
  <c r="N1589"/>
  <c r="M1589"/>
  <c r="L1589"/>
  <c r="K1589"/>
  <c r="N1588"/>
  <c r="O1588" s="1"/>
  <c r="M1588"/>
  <c r="L1588"/>
  <c r="K1588"/>
  <c r="N1587"/>
  <c r="M1587"/>
  <c r="L1587"/>
  <c r="K1587"/>
  <c r="N1586"/>
  <c r="O1586" s="1"/>
  <c r="M1586"/>
  <c r="L1586"/>
  <c r="K1586"/>
  <c r="N1585"/>
  <c r="M1585"/>
  <c r="L1585"/>
  <c r="K1585"/>
  <c r="N1584"/>
  <c r="O1584" s="1"/>
  <c r="M1584"/>
  <c r="L1584"/>
  <c r="K1584"/>
  <c r="N1583"/>
  <c r="M1583"/>
  <c r="L1583"/>
  <c r="K1583"/>
  <c r="N1582"/>
  <c r="O1582" s="1"/>
  <c r="M1582"/>
  <c r="L1582"/>
  <c r="K1582"/>
  <c r="N1581"/>
  <c r="M1581"/>
  <c r="L1581"/>
  <c r="K1581"/>
  <c r="N1580"/>
  <c r="O1580" s="1"/>
  <c r="M1580"/>
  <c r="L1580"/>
  <c r="K1580"/>
  <c r="N1579"/>
  <c r="M1579"/>
  <c r="L1579"/>
  <c r="K1579"/>
  <c r="N1578"/>
  <c r="O1578" s="1"/>
  <c r="M1578"/>
  <c r="L1578"/>
  <c r="K1578"/>
  <c r="N1577"/>
  <c r="M1577"/>
  <c r="L1577"/>
  <c r="K1577"/>
  <c r="N1576"/>
  <c r="O1576" s="1"/>
  <c r="M1576"/>
  <c r="L1576"/>
  <c r="K1576"/>
  <c r="N1575"/>
  <c r="M1575"/>
  <c r="L1575"/>
  <c r="K1575"/>
  <c r="N1574"/>
  <c r="O1574" s="1"/>
  <c r="M1574"/>
  <c r="L1574"/>
  <c r="K1574"/>
  <c r="N1573"/>
  <c r="M1573"/>
  <c r="L1573"/>
  <c r="K1573"/>
  <c r="N1572"/>
  <c r="O1572" s="1"/>
  <c r="M1572"/>
  <c r="L1572"/>
  <c r="K1572"/>
  <c r="N1571"/>
  <c r="M1571"/>
  <c r="L1571"/>
  <c r="K1571"/>
  <c r="N1570"/>
  <c r="O1570" s="1"/>
  <c r="M1570"/>
  <c r="L1570"/>
  <c r="K1570"/>
  <c r="N1569"/>
  <c r="M1569"/>
  <c r="L1569"/>
  <c r="K1569"/>
  <c r="N1568"/>
  <c r="O1568" s="1"/>
  <c r="M1568"/>
  <c r="L1568"/>
  <c r="K1568"/>
  <c r="N1567"/>
  <c r="M1567"/>
  <c r="L1567"/>
  <c r="K1567"/>
  <c r="N1566"/>
  <c r="O1566" s="1"/>
  <c r="M1566"/>
  <c r="L1566"/>
  <c r="K1566"/>
  <c r="N1565"/>
  <c r="M1565"/>
  <c r="L1565"/>
  <c r="K1565"/>
  <c r="N1564"/>
  <c r="O1564" s="1"/>
  <c r="M1564"/>
  <c r="L1564"/>
  <c r="K1564"/>
  <c r="N1563"/>
  <c r="M1563"/>
  <c r="L1563"/>
  <c r="K1563"/>
  <c r="N1562"/>
  <c r="O1562" s="1"/>
  <c r="M1562"/>
  <c r="L1562"/>
  <c r="K1562"/>
  <c r="N1561"/>
  <c r="M1561"/>
  <c r="L1561"/>
  <c r="K1561"/>
  <c r="N1560"/>
  <c r="O1560" s="1"/>
  <c r="M1560"/>
  <c r="L1560"/>
  <c r="K1560"/>
  <c r="N1559"/>
  <c r="M1559"/>
  <c r="L1559"/>
  <c r="K1559"/>
  <c r="N1558"/>
  <c r="O1558" s="1"/>
  <c r="M1558"/>
  <c r="L1558"/>
  <c r="K1558"/>
  <c r="N1557"/>
  <c r="M1557"/>
  <c r="L1557"/>
  <c r="K1557"/>
  <c r="N1556"/>
  <c r="O1556" s="1"/>
  <c r="M1556"/>
  <c r="L1556"/>
  <c r="K1556"/>
  <c r="N1555"/>
  <c r="M1555"/>
  <c r="L1555"/>
  <c r="K1555"/>
  <c r="N1554"/>
  <c r="O1554" s="1"/>
  <c r="M1554"/>
  <c r="L1554"/>
  <c r="K1554"/>
  <c r="N1553"/>
  <c r="M1553"/>
  <c r="L1553"/>
  <c r="K1553"/>
  <c r="N1552"/>
  <c r="O1552" s="1"/>
  <c r="M1552"/>
  <c r="L1552"/>
  <c r="K1552"/>
  <c r="N1551"/>
  <c r="O1551" s="1"/>
  <c r="M1551"/>
  <c r="L1551"/>
  <c r="K1551"/>
  <c r="N1550"/>
  <c r="O1550" s="1"/>
  <c r="M1550"/>
  <c r="L1550"/>
  <c r="K1550"/>
  <c r="N1549"/>
  <c r="O1549" s="1"/>
  <c r="M1549"/>
  <c r="L1549"/>
  <c r="K1549"/>
  <c r="N1548"/>
  <c r="O1548" s="1"/>
  <c r="M1548"/>
  <c r="L1548"/>
  <c r="K1548"/>
  <c r="N1547"/>
  <c r="O1547" s="1"/>
  <c r="M1547"/>
  <c r="L1547"/>
  <c r="K1547"/>
  <c r="N1546"/>
  <c r="O1546" s="1"/>
  <c r="M1546"/>
  <c r="L1546"/>
  <c r="K1546"/>
  <c r="N1545"/>
  <c r="O1545" s="1"/>
  <c r="M1545"/>
  <c r="L1545"/>
  <c r="K1545"/>
  <c r="N1544"/>
  <c r="O1544" s="1"/>
  <c r="M1544"/>
  <c r="L1544"/>
  <c r="K1544"/>
  <c r="N1543"/>
  <c r="O1543" s="1"/>
  <c r="M1543"/>
  <c r="L1543"/>
  <c r="K1543"/>
  <c r="N1542"/>
  <c r="O1542" s="1"/>
  <c r="M1542"/>
  <c r="L1542"/>
  <c r="K1542"/>
  <c r="N1541"/>
  <c r="O1541" s="1"/>
  <c r="M1541"/>
  <c r="L1541"/>
  <c r="K1541"/>
  <c r="N1540"/>
  <c r="O1540" s="1"/>
  <c r="M1540"/>
  <c r="L1540"/>
  <c r="K1540"/>
  <c r="N1539"/>
  <c r="O1539" s="1"/>
  <c r="M1539"/>
  <c r="L1539"/>
  <c r="K1539"/>
  <c r="N1538"/>
  <c r="O1538" s="1"/>
  <c r="M1538"/>
  <c r="L1538"/>
  <c r="K1538"/>
  <c r="N1537"/>
  <c r="O1537" s="1"/>
  <c r="M1537"/>
  <c r="L1537"/>
  <c r="K1537"/>
  <c r="N1536"/>
  <c r="O1536" s="1"/>
  <c r="M1536"/>
  <c r="L1536"/>
  <c r="K1536"/>
  <c r="N1535"/>
  <c r="O1535" s="1"/>
  <c r="M1535"/>
  <c r="L1535"/>
  <c r="K1535"/>
  <c r="N1534"/>
  <c r="O1534" s="1"/>
  <c r="M1534"/>
  <c r="L1534"/>
  <c r="K1534"/>
  <c r="N1533"/>
  <c r="O1533" s="1"/>
  <c r="M1533"/>
  <c r="L1533"/>
  <c r="K1533"/>
  <c r="N1532"/>
  <c r="O1532" s="1"/>
  <c r="M1532"/>
  <c r="L1532"/>
  <c r="K1532"/>
  <c r="N1531"/>
  <c r="O1531" s="1"/>
  <c r="M1531"/>
  <c r="L1531"/>
  <c r="K1531"/>
  <c r="N1530"/>
  <c r="O1530" s="1"/>
  <c r="M1530"/>
  <c r="L1530"/>
  <c r="K1530"/>
  <c r="N1529"/>
  <c r="O1529" s="1"/>
  <c r="M1529"/>
  <c r="L1529"/>
  <c r="K1529"/>
  <c r="N1528"/>
  <c r="O1528" s="1"/>
  <c r="M1528"/>
  <c r="L1528"/>
  <c r="K1528"/>
  <c r="N1527"/>
  <c r="O1527" s="1"/>
  <c r="M1527"/>
  <c r="L1527"/>
  <c r="K1527"/>
  <c r="N1526"/>
  <c r="O1526" s="1"/>
  <c r="M1526"/>
  <c r="L1526"/>
  <c r="K1526"/>
  <c r="N1525"/>
  <c r="O1525" s="1"/>
  <c r="M1525"/>
  <c r="L1525"/>
  <c r="K1525"/>
  <c r="N1524"/>
  <c r="O1524" s="1"/>
  <c r="M1524"/>
  <c r="L1524"/>
  <c r="K1524"/>
  <c r="N1523"/>
  <c r="O1523" s="1"/>
  <c r="M1523"/>
  <c r="L1523"/>
  <c r="K1523"/>
  <c r="N1522"/>
  <c r="O1522" s="1"/>
  <c r="M1522"/>
  <c r="L1522"/>
  <c r="K1522"/>
  <c r="N1521"/>
  <c r="O1521" s="1"/>
  <c r="M1521"/>
  <c r="L1521"/>
  <c r="K1521"/>
  <c r="N1520"/>
  <c r="O1520" s="1"/>
  <c r="M1520"/>
  <c r="L1520"/>
  <c r="K1520"/>
  <c r="N1519"/>
  <c r="O1519" s="1"/>
  <c r="M1519"/>
  <c r="L1519"/>
  <c r="K1519"/>
  <c r="N1518"/>
  <c r="O1518" s="1"/>
  <c r="M1518"/>
  <c r="L1518"/>
  <c r="K1518"/>
  <c r="N1517"/>
  <c r="O1517" s="1"/>
  <c r="M1517"/>
  <c r="L1517"/>
  <c r="K1517"/>
  <c r="N1516"/>
  <c r="O1516" s="1"/>
  <c r="M1516"/>
  <c r="L1516"/>
  <c r="K1516"/>
  <c r="N1515"/>
  <c r="O1515" s="1"/>
  <c r="M1515"/>
  <c r="L1515"/>
  <c r="K1515"/>
  <c r="N1514"/>
  <c r="O1514" s="1"/>
  <c r="M1514"/>
  <c r="L1514"/>
  <c r="K1514"/>
  <c r="N1513"/>
  <c r="O1513" s="1"/>
  <c r="M1513"/>
  <c r="L1513"/>
  <c r="K1513"/>
  <c r="N1512"/>
  <c r="O1512" s="1"/>
  <c r="M1512"/>
  <c r="L1512"/>
  <c r="K1512"/>
  <c r="N1511"/>
  <c r="O1511" s="1"/>
  <c r="M1511"/>
  <c r="L1511"/>
  <c r="K1511"/>
  <c r="N1510"/>
  <c r="O1510" s="1"/>
  <c r="M1510"/>
  <c r="L1510"/>
  <c r="K1510"/>
  <c r="N1509"/>
  <c r="O1509" s="1"/>
  <c r="M1509"/>
  <c r="L1509"/>
  <c r="K1509"/>
  <c r="N1508"/>
  <c r="O1508" s="1"/>
  <c r="M1508"/>
  <c r="L1508"/>
  <c r="K1508"/>
  <c r="N1507"/>
  <c r="O1507" s="1"/>
  <c r="M1507"/>
  <c r="L1507"/>
  <c r="K1507"/>
  <c r="N1506"/>
  <c r="O1506" s="1"/>
  <c r="M1506"/>
  <c r="L1506"/>
  <c r="K1506"/>
  <c r="N1505"/>
  <c r="O1505" s="1"/>
  <c r="M1505"/>
  <c r="L1505"/>
  <c r="K1505"/>
  <c r="N1504"/>
  <c r="O1504" s="1"/>
  <c r="M1504"/>
  <c r="L1504"/>
  <c r="K1504"/>
  <c r="N1503"/>
  <c r="O1503" s="1"/>
  <c r="M1503"/>
  <c r="L1503"/>
  <c r="K1503"/>
  <c r="N1502"/>
  <c r="O1502" s="1"/>
  <c r="M1502"/>
  <c r="L1502"/>
  <c r="K1502"/>
  <c r="N1501"/>
  <c r="O1501" s="1"/>
  <c r="M1501"/>
  <c r="L1501"/>
  <c r="K1501"/>
  <c r="N1500"/>
  <c r="O1500" s="1"/>
  <c r="M1500"/>
  <c r="L1500"/>
  <c r="K1500"/>
  <c r="N1499"/>
  <c r="O1499" s="1"/>
  <c r="M1499"/>
  <c r="L1499"/>
  <c r="K1499"/>
  <c r="N1498"/>
  <c r="O1498" s="1"/>
  <c r="M1498"/>
  <c r="L1498"/>
  <c r="K1498"/>
  <c r="N1497"/>
  <c r="O1497" s="1"/>
  <c r="M1497"/>
  <c r="L1497"/>
  <c r="K1497"/>
  <c r="N1496"/>
  <c r="O1496" s="1"/>
  <c r="M1496"/>
  <c r="L1496"/>
  <c r="K1496"/>
  <c r="N1495"/>
  <c r="O1495" s="1"/>
  <c r="M1495"/>
  <c r="L1495"/>
  <c r="K1495"/>
  <c r="N1494"/>
  <c r="O1494" s="1"/>
  <c r="M1494"/>
  <c r="L1494"/>
  <c r="K1494"/>
  <c r="N1493"/>
  <c r="O1493" s="1"/>
  <c r="M1493"/>
  <c r="L1493"/>
  <c r="K1493"/>
  <c r="N1492"/>
  <c r="O1492" s="1"/>
  <c r="M1492"/>
  <c r="L1492"/>
  <c r="K1492"/>
  <c r="N1491"/>
  <c r="O1491" s="1"/>
  <c r="M1491"/>
  <c r="L1491"/>
  <c r="K1491"/>
  <c r="N1490"/>
  <c r="O1490" s="1"/>
  <c r="M1490"/>
  <c r="L1490"/>
  <c r="K1490"/>
  <c r="N1489"/>
  <c r="O1489" s="1"/>
  <c r="M1489"/>
  <c r="L1489"/>
  <c r="K1489"/>
  <c r="N1488"/>
  <c r="O1488" s="1"/>
  <c r="M1488"/>
  <c r="L1488"/>
  <c r="K1488"/>
  <c r="N1487"/>
  <c r="O1487" s="1"/>
  <c r="M1487"/>
  <c r="L1487"/>
  <c r="K1487"/>
  <c r="N1486"/>
  <c r="O1486" s="1"/>
  <c r="M1486"/>
  <c r="L1486"/>
  <c r="K1486"/>
  <c r="N1485"/>
  <c r="O1485" s="1"/>
  <c r="M1485"/>
  <c r="L1485"/>
  <c r="K1485"/>
  <c r="N1484"/>
  <c r="O1484" s="1"/>
  <c r="M1484"/>
  <c r="L1484"/>
  <c r="K1484"/>
  <c r="N1483"/>
  <c r="O1483" s="1"/>
  <c r="M1483"/>
  <c r="L1483"/>
  <c r="K1483"/>
  <c r="N1482"/>
  <c r="O1482" s="1"/>
  <c r="M1482"/>
  <c r="L1482"/>
  <c r="K1482"/>
  <c r="N1481"/>
  <c r="O1481" s="1"/>
  <c r="M1481"/>
  <c r="L1481"/>
  <c r="K1481"/>
  <c r="N1480"/>
  <c r="O1480" s="1"/>
  <c r="M1480"/>
  <c r="L1480"/>
  <c r="K1480"/>
  <c r="N1479"/>
  <c r="O1479" s="1"/>
  <c r="M1479"/>
  <c r="L1479"/>
  <c r="K1479"/>
  <c r="N1478"/>
  <c r="O1478" s="1"/>
  <c r="M1478"/>
  <c r="L1478"/>
  <c r="K1478"/>
  <c r="N1477"/>
  <c r="O1477" s="1"/>
  <c r="M1477"/>
  <c r="L1477"/>
  <c r="K1477"/>
  <c r="N1476"/>
  <c r="O1476" s="1"/>
  <c r="M1476"/>
  <c r="L1476"/>
  <c r="K1476"/>
  <c r="N1475"/>
  <c r="O1475" s="1"/>
  <c r="M1475"/>
  <c r="L1475"/>
  <c r="K1475"/>
  <c r="N1474"/>
  <c r="O1474" s="1"/>
  <c r="M1474"/>
  <c r="L1474"/>
  <c r="K1474"/>
  <c r="N1473"/>
  <c r="O1473" s="1"/>
  <c r="M1473"/>
  <c r="L1473"/>
  <c r="K1473"/>
  <c r="N1472"/>
  <c r="O1472" s="1"/>
  <c r="M1472"/>
  <c r="L1472"/>
  <c r="K1472"/>
  <c r="N1471"/>
  <c r="O1471" s="1"/>
  <c r="M1471"/>
  <c r="L1471"/>
  <c r="K1471"/>
  <c r="N1470"/>
  <c r="O1470" s="1"/>
  <c r="M1470"/>
  <c r="L1470"/>
  <c r="K1470"/>
  <c r="N1469"/>
  <c r="O1469" s="1"/>
  <c r="M1469"/>
  <c r="L1469"/>
  <c r="K1469"/>
  <c r="N1468"/>
  <c r="O1468" s="1"/>
  <c r="M1468"/>
  <c r="L1468"/>
  <c r="K1468"/>
  <c r="N1467"/>
  <c r="O1467" s="1"/>
  <c r="M1467"/>
  <c r="L1467"/>
  <c r="K1467"/>
  <c r="N1466"/>
  <c r="O1466" s="1"/>
  <c r="M1466"/>
  <c r="L1466"/>
  <c r="K1466"/>
  <c r="N1465"/>
  <c r="O1465" s="1"/>
  <c r="M1465"/>
  <c r="L1465"/>
  <c r="K1465"/>
  <c r="N1464"/>
  <c r="O1464" s="1"/>
  <c r="M1464"/>
  <c r="L1464"/>
  <c r="K1464"/>
  <c r="N1463"/>
  <c r="O1463" s="1"/>
  <c r="M1463"/>
  <c r="L1463"/>
  <c r="K1463"/>
  <c r="N1462"/>
  <c r="O1462" s="1"/>
  <c r="M1462"/>
  <c r="L1462"/>
  <c r="K1462"/>
  <c r="N1461"/>
  <c r="O1461" s="1"/>
  <c r="M1461"/>
  <c r="L1461"/>
  <c r="K1461"/>
  <c r="N1460"/>
  <c r="O1460" s="1"/>
  <c r="M1460"/>
  <c r="L1460"/>
  <c r="K1460"/>
  <c r="N1459"/>
  <c r="O1459" s="1"/>
  <c r="M1459"/>
  <c r="L1459"/>
  <c r="K1459"/>
  <c r="N1458"/>
  <c r="O1458" s="1"/>
  <c r="M1458"/>
  <c r="L1458"/>
  <c r="K1458"/>
  <c r="N1457"/>
  <c r="O1457" s="1"/>
  <c r="M1457"/>
  <c r="L1457"/>
  <c r="K1457"/>
  <c r="N1456"/>
  <c r="O1456" s="1"/>
  <c r="M1456"/>
  <c r="L1456"/>
  <c r="K1456"/>
  <c r="N1455"/>
  <c r="O1455" s="1"/>
  <c r="M1455"/>
  <c r="L1455"/>
  <c r="K1455"/>
  <c r="N1454"/>
  <c r="O1454" s="1"/>
  <c r="M1454"/>
  <c r="L1454"/>
  <c r="K1454"/>
  <c r="N1453"/>
  <c r="O1453" s="1"/>
  <c r="M1453"/>
  <c r="L1453"/>
  <c r="K1453"/>
  <c r="N1452"/>
  <c r="O1452" s="1"/>
  <c r="M1452"/>
  <c r="L1452"/>
  <c r="K1452"/>
  <c r="N1451"/>
  <c r="O1451" s="1"/>
  <c r="M1451"/>
  <c r="L1451"/>
  <c r="K1451"/>
  <c r="N1450"/>
  <c r="O1450" s="1"/>
  <c r="M1450"/>
  <c r="L1450"/>
  <c r="K1450"/>
  <c r="N1449"/>
  <c r="O1449" s="1"/>
  <c r="M1449"/>
  <c r="L1449"/>
  <c r="K1449"/>
  <c r="N1448"/>
  <c r="O1448" s="1"/>
  <c r="M1448"/>
  <c r="L1448"/>
  <c r="K1448"/>
  <c r="N1447"/>
  <c r="O1447" s="1"/>
  <c r="M1447"/>
  <c r="L1447"/>
  <c r="K1447"/>
  <c r="N1446"/>
  <c r="O1446" s="1"/>
  <c r="M1446"/>
  <c r="L1446"/>
  <c r="K1446"/>
  <c r="N1445"/>
  <c r="O1445" s="1"/>
  <c r="M1445"/>
  <c r="L1445"/>
  <c r="K1445"/>
  <c r="N1444"/>
  <c r="O1444" s="1"/>
  <c r="M1444"/>
  <c r="L1444"/>
  <c r="K1444"/>
  <c r="N1443"/>
  <c r="O1443" s="1"/>
  <c r="M1443"/>
  <c r="L1443"/>
  <c r="K1443"/>
  <c r="N1442"/>
  <c r="O1442" s="1"/>
  <c r="M1442"/>
  <c r="L1442"/>
  <c r="K1442"/>
  <c r="N1441"/>
  <c r="O1441" s="1"/>
  <c r="M1441"/>
  <c r="L1441"/>
  <c r="K1441"/>
  <c r="N1440"/>
  <c r="O1440" s="1"/>
  <c r="M1440"/>
  <c r="L1440"/>
  <c r="K1440"/>
  <c r="N1439"/>
  <c r="O1439" s="1"/>
  <c r="M1439"/>
  <c r="L1439"/>
  <c r="K1439"/>
  <c r="N1438"/>
  <c r="O1438" s="1"/>
  <c r="M1438"/>
  <c r="L1438"/>
  <c r="K1438"/>
  <c r="N1437"/>
  <c r="O1437" s="1"/>
  <c r="M1437"/>
  <c r="L1437"/>
  <c r="K1437"/>
  <c r="N1436"/>
  <c r="O1436" s="1"/>
  <c r="M1436"/>
  <c r="L1436"/>
  <c r="K1436"/>
  <c r="N1435"/>
  <c r="O1435" s="1"/>
  <c r="M1435"/>
  <c r="L1435"/>
  <c r="K1435"/>
  <c r="N1434"/>
  <c r="O1434" s="1"/>
  <c r="M1434"/>
  <c r="L1434"/>
  <c r="K1434"/>
  <c r="N1433"/>
  <c r="O1433" s="1"/>
  <c r="M1433"/>
  <c r="L1433"/>
  <c r="K1433"/>
  <c r="N1432"/>
  <c r="O1432" s="1"/>
  <c r="M1432"/>
  <c r="L1432"/>
  <c r="K1432"/>
  <c r="N1431"/>
  <c r="O1431" s="1"/>
  <c r="M1431"/>
  <c r="L1431"/>
  <c r="K1431"/>
  <c r="N1430"/>
  <c r="O1430" s="1"/>
  <c r="M1430"/>
  <c r="L1430"/>
  <c r="K1430"/>
  <c r="N1429"/>
  <c r="O1429" s="1"/>
  <c r="M1429"/>
  <c r="L1429"/>
  <c r="K1429"/>
  <c r="N1428"/>
  <c r="O1428" s="1"/>
  <c r="M1428"/>
  <c r="L1428"/>
  <c r="K1428"/>
  <c r="N1427"/>
  <c r="O1427" s="1"/>
  <c r="M1427"/>
  <c r="L1427"/>
  <c r="K1427"/>
  <c r="N1426"/>
  <c r="O1426" s="1"/>
  <c r="M1426"/>
  <c r="L1426"/>
  <c r="K1426"/>
  <c r="N1425"/>
  <c r="O1425" s="1"/>
  <c r="M1425"/>
  <c r="L1425"/>
  <c r="K1425"/>
  <c r="N1424"/>
  <c r="O1424" s="1"/>
  <c r="M1424"/>
  <c r="L1424"/>
  <c r="K1424"/>
  <c r="N1423"/>
  <c r="O1423" s="1"/>
  <c r="M1423"/>
  <c r="L1423"/>
  <c r="K1423"/>
  <c r="N1422"/>
  <c r="O1422" s="1"/>
  <c r="M1422"/>
  <c r="L1422"/>
  <c r="K1422"/>
  <c r="N1421"/>
  <c r="O1421" s="1"/>
  <c r="M1421"/>
  <c r="L1421"/>
  <c r="K1421"/>
  <c r="N1420"/>
  <c r="O1420" s="1"/>
  <c r="M1420"/>
  <c r="L1420"/>
  <c r="K1420"/>
  <c r="N1419"/>
  <c r="O1419" s="1"/>
  <c r="M1419"/>
  <c r="L1419"/>
  <c r="K1419"/>
  <c r="N1418"/>
  <c r="O1418" s="1"/>
  <c r="M1418"/>
  <c r="L1418"/>
  <c r="K1418"/>
  <c r="N1417"/>
  <c r="O1417" s="1"/>
  <c r="M1417"/>
  <c r="L1417"/>
  <c r="K1417"/>
  <c r="N1416"/>
  <c r="O1416" s="1"/>
  <c r="M1416"/>
  <c r="L1416"/>
  <c r="K1416"/>
  <c r="N1415"/>
  <c r="O1415" s="1"/>
  <c r="M1415"/>
  <c r="L1415"/>
  <c r="K1415"/>
  <c r="N1414"/>
  <c r="O1414" s="1"/>
  <c r="M1414"/>
  <c r="L1414"/>
  <c r="K1414"/>
  <c r="N1413"/>
  <c r="O1413" s="1"/>
  <c r="M1413"/>
  <c r="L1413"/>
  <c r="K1413"/>
  <c r="N1412"/>
  <c r="O1412" s="1"/>
  <c r="M1412"/>
  <c r="L1412"/>
  <c r="K1412"/>
  <c r="N1411"/>
  <c r="O1411" s="1"/>
  <c r="M1411"/>
  <c r="L1411"/>
  <c r="K1411"/>
  <c r="N1410"/>
  <c r="O1410" s="1"/>
  <c r="M1410"/>
  <c r="L1410"/>
  <c r="K1410"/>
  <c r="N1409"/>
  <c r="O1409" s="1"/>
  <c r="M1409"/>
  <c r="L1409"/>
  <c r="K1409"/>
  <c r="N1408"/>
  <c r="O1408" s="1"/>
  <c r="M1408"/>
  <c r="L1408"/>
  <c r="K1408"/>
  <c r="N1407"/>
  <c r="O1407" s="1"/>
  <c r="M1407"/>
  <c r="L1407"/>
  <c r="K1407"/>
  <c r="N1406"/>
  <c r="O1406" s="1"/>
  <c r="M1406"/>
  <c r="L1406"/>
  <c r="K1406"/>
  <c r="N1405"/>
  <c r="O1405" s="1"/>
  <c r="M1405"/>
  <c r="L1405"/>
  <c r="K1405"/>
  <c r="N1404"/>
  <c r="O1404" s="1"/>
  <c r="M1404"/>
  <c r="L1404"/>
  <c r="K1404"/>
  <c r="N1403"/>
  <c r="O1403" s="1"/>
  <c r="M1403"/>
  <c r="L1403"/>
  <c r="K1403"/>
  <c r="N1402"/>
  <c r="O1402" s="1"/>
  <c r="M1402"/>
  <c r="L1402"/>
  <c r="K1402"/>
  <c r="N1401"/>
  <c r="O1401" s="1"/>
  <c r="M1401"/>
  <c r="L1401"/>
  <c r="K1401"/>
  <c r="N1400"/>
  <c r="O1400" s="1"/>
  <c r="M1400"/>
  <c r="L1400"/>
  <c r="K1400"/>
  <c r="N1399"/>
  <c r="O1399" s="1"/>
  <c r="M1399"/>
  <c r="L1399"/>
  <c r="K1399"/>
  <c r="N1398"/>
  <c r="O1398" s="1"/>
  <c r="M1398"/>
  <c r="L1398"/>
  <c r="K1398"/>
  <c r="N1397"/>
  <c r="O1397" s="1"/>
  <c r="M1397"/>
  <c r="L1397"/>
  <c r="K1397"/>
  <c r="N1396"/>
  <c r="O1396" s="1"/>
  <c r="M1396"/>
  <c r="L1396"/>
  <c r="K1396"/>
  <c r="N1395"/>
  <c r="O1395" s="1"/>
  <c r="M1395"/>
  <c r="L1395"/>
  <c r="K1395"/>
  <c r="N1394"/>
  <c r="O1394" s="1"/>
  <c r="M1394"/>
  <c r="L1394"/>
  <c r="K1394"/>
  <c r="N1393"/>
  <c r="O1393" s="1"/>
  <c r="M1393"/>
  <c r="L1393"/>
  <c r="K1393"/>
  <c r="N1392"/>
  <c r="O1392" s="1"/>
  <c r="M1392"/>
  <c r="L1392"/>
  <c r="K1392"/>
  <c r="N1391"/>
  <c r="O1391" s="1"/>
  <c r="M1391"/>
  <c r="L1391"/>
  <c r="K1391"/>
  <c r="N1390"/>
  <c r="O1390" s="1"/>
  <c r="M1390"/>
  <c r="L1390"/>
  <c r="K1390"/>
  <c r="N1389"/>
  <c r="O1389" s="1"/>
  <c r="M1389"/>
  <c r="L1389"/>
  <c r="K1389"/>
  <c r="N1388"/>
  <c r="O1388" s="1"/>
  <c r="M1388"/>
  <c r="L1388"/>
  <c r="K1388"/>
  <c r="N1387"/>
  <c r="O1387" s="1"/>
  <c r="M1387"/>
  <c r="L1387"/>
  <c r="K1387"/>
  <c r="N1386"/>
  <c r="O1386" s="1"/>
  <c r="M1386"/>
  <c r="L1386"/>
  <c r="K1386"/>
  <c r="N1385"/>
  <c r="O1385" s="1"/>
  <c r="M1385"/>
  <c r="L1385"/>
  <c r="K1385"/>
  <c r="N1384"/>
  <c r="O1384" s="1"/>
  <c r="M1384"/>
  <c r="L1384"/>
  <c r="K1384"/>
  <c r="N1383"/>
  <c r="O1383" s="1"/>
  <c r="M1383"/>
  <c r="L1383"/>
  <c r="K1383"/>
  <c r="N1382"/>
  <c r="O1382" s="1"/>
  <c r="M1382"/>
  <c r="L1382"/>
  <c r="K1382"/>
  <c r="N1381"/>
  <c r="O1381" s="1"/>
  <c r="M1381"/>
  <c r="L1381"/>
  <c r="K1381"/>
  <c r="N1380"/>
  <c r="O1380" s="1"/>
  <c r="M1380"/>
  <c r="L1380"/>
  <c r="K1380"/>
  <c r="N1379"/>
  <c r="O1379" s="1"/>
  <c r="M1379"/>
  <c r="L1379"/>
  <c r="K1379"/>
  <c r="N1378"/>
  <c r="O1378" s="1"/>
  <c r="M1378"/>
  <c r="L1378"/>
  <c r="K1378"/>
  <c r="N1377"/>
  <c r="O1377" s="1"/>
  <c r="M1377"/>
  <c r="L1377"/>
  <c r="K1377"/>
  <c r="N1376"/>
  <c r="O1376" s="1"/>
  <c r="M1376"/>
  <c r="L1376"/>
  <c r="K1376"/>
  <c r="N1375"/>
  <c r="O1375" s="1"/>
  <c r="M1375"/>
  <c r="L1375"/>
  <c r="K1375"/>
  <c r="N1374"/>
  <c r="O1374" s="1"/>
  <c r="M1374"/>
  <c r="L1374"/>
  <c r="K1374"/>
  <c r="N1373"/>
  <c r="O1373" s="1"/>
  <c r="M1373"/>
  <c r="L1373"/>
  <c r="K1373"/>
  <c r="N1372"/>
  <c r="O1372" s="1"/>
  <c r="M1372"/>
  <c r="L1372"/>
  <c r="K1372"/>
  <c r="N1371"/>
  <c r="O1371" s="1"/>
  <c r="M1371"/>
  <c r="L1371"/>
  <c r="K1371"/>
  <c r="N1370"/>
  <c r="O1370" s="1"/>
  <c r="M1370"/>
  <c r="L1370"/>
  <c r="K1370"/>
  <c r="N1369"/>
  <c r="O1369" s="1"/>
  <c r="M1369"/>
  <c r="L1369"/>
  <c r="K1369"/>
  <c r="N1368"/>
  <c r="O1368" s="1"/>
  <c r="M1368"/>
  <c r="L1368"/>
  <c r="K1368"/>
  <c r="N1367"/>
  <c r="O1367" s="1"/>
  <c r="M1367"/>
  <c r="L1367"/>
  <c r="K1367"/>
  <c r="N1366"/>
  <c r="O1366" s="1"/>
  <c r="M1366"/>
  <c r="L1366"/>
  <c r="K1366"/>
  <c r="N1365"/>
  <c r="O1365" s="1"/>
  <c r="M1365"/>
  <c r="L1365"/>
  <c r="K1365"/>
  <c r="N1364"/>
  <c r="O1364" s="1"/>
  <c r="M1364"/>
  <c r="L1364"/>
  <c r="K1364"/>
  <c r="N1363"/>
  <c r="O1363" s="1"/>
  <c r="M1363"/>
  <c r="L1363"/>
  <c r="K1363"/>
  <c r="N1362"/>
  <c r="O1362" s="1"/>
  <c r="M1362"/>
  <c r="L1362"/>
  <c r="K1362"/>
  <c r="N1361"/>
  <c r="O1361" s="1"/>
  <c r="M1361"/>
  <c r="L1361"/>
  <c r="K1361"/>
  <c r="N1360"/>
  <c r="O1360" s="1"/>
  <c r="M1360"/>
  <c r="L1360"/>
  <c r="K1360"/>
  <c r="N1359"/>
  <c r="O1359" s="1"/>
  <c r="M1359"/>
  <c r="L1359"/>
  <c r="K1359"/>
  <c r="N1358"/>
  <c r="O1358" s="1"/>
  <c r="M1358"/>
  <c r="L1358"/>
  <c r="K1358"/>
  <c r="N1357"/>
  <c r="O1357" s="1"/>
  <c r="M1357"/>
  <c r="L1357"/>
  <c r="K1357"/>
  <c r="N1356"/>
  <c r="O1356" s="1"/>
  <c r="M1356"/>
  <c r="L1356"/>
  <c r="K1356"/>
  <c r="N1355"/>
  <c r="O1355" s="1"/>
  <c r="M1355"/>
  <c r="L1355"/>
  <c r="K1355"/>
  <c r="N1354"/>
  <c r="O1354" s="1"/>
  <c r="M1354"/>
  <c r="L1354"/>
  <c r="K1354"/>
  <c r="N1353"/>
  <c r="O1353" s="1"/>
  <c r="M1353"/>
  <c r="L1353"/>
  <c r="K1353"/>
  <c r="N1352"/>
  <c r="O1352" s="1"/>
  <c r="M1352"/>
  <c r="L1352"/>
  <c r="K1352"/>
  <c r="N1351"/>
  <c r="O1351" s="1"/>
  <c r="M1351"/>
  <c r="L1351"/>
  <c r="K1351"/>
  <c r="N1350"/>
  <c r="O1350" s="1"/>
  <c r="M1350"/>
  <c r="L1350"/>
  <c r="K1350"/>
  <c r="N1349"/>
  <c r="O1349" s="1"/>
  <c r="M1349"/>
  <c r="L1349"/>
  <c r="K1349"/>
  <c r="N1348"/>
  <c r="O1348" s="1"/>
  <c r="M1348"/>
  <c r="L1348"/>
  <c r="K1348"/>
  <c r="N1347"/>
  <c r="O1347" s="1"/>
  <c r="M1347"/>
  <c r="L1347"/>
  <c r="K1347"/>
  <c r="N1346"/>
  <c r="O1346" s="1"/>
  <c r="M1346"/>
  <c r="L1346"/>
  <c r="K1346"/>
  <c r="N1345"/>
  <c r="O1345" s="1"/>
  <c r="M1345"/>
  <c r="L1345"/>
  <c r="K1345"/>
  <c r="N1344"/>
  <c r="O1344" s="1"/>
  <c r="M1344"/>
  <c r="L1344"/>
  <c r="K1344"/>
  <c r="N1343"/>
  <c r="O1343" s="1"/>
  <c r="M1343"/>
  <c r="L1343"/>
  <c r="K1343"/>
  <c r="N1342"/>
  <c r="O1342" s="1"/>
  <c r="M1342"/>
  <c r="L1342"/>
  <c r="K1342"/>
  <c r="N1341"/>
  <c r="O1341" s="1"/>
  <c r="M1341"/>
  <c r="L1341"/>
  <c r="K1341"/>
  <c r="N1340"/>
  <c r="O1340" s="1"/>
  <c r="M1340"/>
  <c r="L1340"/>
  <c r="K1340"/>
  <c r="N1339"/>
  <c r="O1339" s="1"/>
  <c r="M1339"/>
  <c r="L1339"/>
  <c r="K1339"/>
  <c r="N1338"/>
  <c r="O1338" s="1"/>
  <c r="M1338"/>
  <c r="L1338"/>
  <c r="K1338"/>
  <c r="N1337"/>
  <c r="O1337" s="1"/>
  <c r="M1337"/>
  <c r="L1337"/>
  <c r="K1337"/>
  <c r="N1336"/>
  <c r="O1336" s="1"/>
  <c r="M1336"/>
  <c r="L1336"/>
  <c r="K1336"/>
  <c r="N1335"/>
  <c r="O1335" s="1"/>
  <c r="M1335"/>
  <c r="L1335"/>
  <c r="K1335"/>
  <c r="N1334"/>
  <c r="O1334" s="1"/>
  <c r="M1334"/>
  <c r="L1334"/>
  <c r="K1334"/>
  <c r="N1333"/>
  <c r="O1333" s="1"/>
  <c r="M1333"/>
  <c r="L1333"/>
  <c r="K1333"/>
  <c r="N1332"/>
  <c r="O1332" s="1"/>
  <c r="M1332"/>
  <c r="L1332"/>
  <c r="K1332"/>
  <c r="N1331"/>
  <c r="O1331" s="1"/>
  <c r="M1331"/>
  <c r="L1331"/>
  <c r="K1331"/>
  <c r="N1330"/>
  <c r="O1330" s="1"/>
  <c r="M1330"/>
  <c r="L1330"/>
  <c r="K1330"/>
  <c r="N1329"/>
  <c r="O1329" s="1"/>
  <c r="M1329"/>
  <c r="L1329"/>
  <c r="K1329"/>
  <c r="N1328"/>
  <c r="O1328" s="1"/>
  <c r="M1328"/>
  <c r="L1328"/>
  <c r="K1328"/>
  <c r="N1327"/>
  <c r="O1327" s="1"/>
  <c r="M1327"/>
  <c r="L1327"/>
  <c r="K1327"/>
  <c r="N1326"/>
  <c r="O1326" s="1"/>
  <c r="M1326"/>
  <c r="L1326"/>
  <c r="K1326"/>
  <c r="N1325"/>
  <c r="O1325" s="1"/>
  <c r="M1325"/>
  <c r="L1325"/>
  <c r="K1325"/>
  <c r="N1324"/>
  <c r="O1324" s="1"/>
  <c r="M1324"/>
  <c r="L1324"/>
  <c r="K1324"/>
  <c r="N1323"/>
  <c r="O1323" s="1"/>
  <c r="M1323"/>
  <c r="L1323"/>
  <c r="K1323"/>
  <c r="N1322"/>
  <c r="O1322" s="1"/>
  <c r="M1322"/>
  <c r="L1322"/>
  <c r="K1322"/>
  <c r="N1321"/>
  <c r="O1321" s="1"/>
  <c r="M1321"/>
  <c r="L1321"/>
  <c r="K1321"/>
  <c r="N1320"/>
  <c r="O1320" s="1"/>
  <c r="M1320"/>
  <c r="L1320"/>
  <c r="K1320"/>
  <c r="N1319"/>
  <c r="O1319" s="1"/>
  <c r="M1319"/>
  <c r="L1319"/>
  <c r="K1319"/>
  <c r="N1318"/>
  <c r="O1318" s="1"/>
  <c r="M1318"/>
  <c r="L1318"/>
  <c r="K1318"/>
  <c r="N1317"/>
  <c r="O1317" s="1"/>
  <c r="M1317"/>
  <c r="L1317"/>
  <c r="K1317"/>
  <c r="N1316"/>
  <c r="O1316" s="1"/>
  <c r="M1316"/>
  <c r="L1316"/>
  <c r="K1316"/>
  <c r="N1315"/>
  <c r="O1315" s="1"/>
  <c r="M1315"/>
  <c r="L1315"/>
  <c r="K1315"/>
  <c r="N1314"/>
  <c r="O1314" s="1"/>
  <c r="M1314"/>
  <c r="L1314"/>
  <c r="K1314"/>
  <c r="N1313"/>
  <c r="O1313" s="1"/>
  <c r="M1313"/>
  <c r="L1313"/>
  <c r="K1313"/>
  <c r="N1312"/>
  <c r="O1312" s="1"/>
  <c r="M1312"/>
  <c r="L1312"/>
  <c r="K1312"/>
  <c r="N1311"/>
  <c r="O1311" s="1"/>
  <c r="M1311"/>
  <c r="L1311"/>
  <c r="K1311"/>
  <c r="N1310"/>
  <c r="O1310" s="1"/>
  <c r="M1310"/>
  <c r="L1310"/>
  <c r="K1310"/>
  <c r="N1309"/>
  <c r="O1309" s="1"/>
  <c r="M1309"/>
  <c r="L1309"/>
  <c r="K1309"/>
  <c r="N1308"/>
  <c r="O1308" s="1"/>
  <c r="M1308"/>
  <c r="L1308"/>
  <c r="K1308"/>
  <c r="N1307"/>
  <c r="O1307" s="1"/>
  <c r="M1307"/>
  <c r="L1307"/>
  <c r="K1307"/>
  <c r="N1306"/>
  <c r="O1306" s="1"/>
  <c r="M1306"/>
  <c r="L1306"/>
  <c r="K1306"/>
  <c r="N1305"/>
  <c r="O1305" s="1"/>
  <c r="M1305"/>
  <c r="L1305"/>
  <c r="K1305"/>
  <c r="N1304"/>
  <c r="O1304" s="1"/>
  <c r="M1304"/>
  <c r="L1304"/>
  <c r="K1304"/>
  <c r="N1303"/>
  <c r="O1303" s="1"/>
  <c r="M1303"/>
  <c r="L1303"/>
  <c r="K1303"/>
  <c r="N1302"/>
  <c r="O1302" s="1"/>
  <c r="M1302"/>
  <c r="L1302"/>
  <c r="K1302"/>
  <c r="N1301"/>
  <c r="O1301" s="1"/>
  <c r="M1301"/>
  <c r="L1301"/>
  <c r="K1301"/>
  <c r="N1300"/>
  <c r="O1300" s="1"/>
  <c r="M1300"/>
  <c r="L1300"/>
  <c r="K1300"/>
  <c r="N1299"/>
  <c r="O1299" s="1"/>
  <c r="M1299"/>
  <c r="L1299"/>
  <c r="K1299"/>
  <c r="N1298"/>
  <c r="O1298" s="1"/>
  <c r="M1298"/>
  <c r="L1298"/>
  <c r="K1298"/>
  <c r="N1297"/>
  <c r="O1297" s="1"/>
  <c r="M1297"/>
  <c r="L1297"/>
  <c r="K1297"/>
  <c r="N1296"/>
  <c r="O1296" s="1"/>
  <c r="M1296"/>
  <c r="L1296"/>
  <c r="K1296"/>
  <c r="N1295"/>
  <c r="O1295" s="1"/>
  <c r="M1295"/>
  <c r="L1295"/>
  <c r="K1295"/>
  <c r="N1294"/>
  <c r="O1294" s="1"/>
  <c r="M1294"/>
  <c r="L1294"/>
  <c r="K1294"/>
  <c r="N1293"/>
  <c r="O1293" s="1"/>
  <c r="M1293"/>
  <c r="L1293"/>
  <c r="K1293"/>
  <c r="N1292"/>
  <c r="O1292" s="1"/>
  <c r="M1292"/>
  <c r="L1292"/>
  <c r="K1292"/>
  <c r="N1291"/>
  <c r="O1291" s="1"/>
  <c r="M1291"/>
  <c r="L1291"/>
  <c r="K1291"/>
  <c r="N1290"/>
  <c r="O1290" s="1"/>
  <c r="M1290"/>
  <c r="L1290"/>
  <c r="K1290"/>
  <c r="N1289"/>
  <c r="O1289" s="1"/>
  <c r="M1289"/>
  <c r="L1289"/>
  <c r="K1289"/>
  <c r="N1288"/>
  <c r="O1288" s="1"/>
  <c r="M1288"/>
  <c r="L1288"/>
  <c r="K1288"/>
  <c r="N1287"/>
  <c r="O1287" s="1"/>
  <c r="M1287"/>
  <c r="L1287"/>
  <c r="K1287"/>
  <c r="N1286"/>
  <c r="O1286" s="1"/>
  <c r="M1286"/>
  <c r="L1286"/>
  <c r="K1286"/>
  <c r="N1285"/>
  <c r="O1285" s="1"/>
  <c r="M1285"/>
  <c r="L1285"/>
  <c r="K1285"/>
  <c r="N1284"/>
  <c r="O1284" s="1"/>
  <c r="M1284"/>
  <c r="L1284"/>
  <c r="K1284"/>
  <c r="N1283"/>
  <c r="O1283" s="1"/>
  <c r="M1283"/>
  <c r="L1283"/>
  <c r="K1283"/>
  <c r="N1282"/>
  <c r="O1282" s="1"/>
  <c r="M1282"/>
  <c r="L1282"/>
  <c r="K1282"/>
  <c r="N1281"/>
  <c r="O1281" s="1"/>
  <c r="M1281"/>
  <c r="L1281"/>
  <c r="K1281"/>
  <c r="N1280"/>
  <c r="O1280" s="1"/>
  <c r="M1280"/>
  <c r="L1280"/>
  <c r="K1280"/>
  <c r="N1279"/>
  <c r="O1279" s="1"/>
  <c r="M1279"/>
  <c r="L1279"/>
  <c r="K1279"/>
  <c r="N1278"/>
  <c r="O1278" s="1"/>
  <c r="M1278"/>
  <c r="L1278"/>
  <c r="K1278"/>
  <c r="N1277"/>
  <c r="O1277" s="1"/>
  <c r="M1277"/>
  <c r="L1277"/>
  <c r="K1277"/>
  <c r="N1276"/>
  <c r="O1276" s="1"/>
  <c r="M1276"/>
  <c r="L1276"/>
  <c r="K1276"/>
  <c r="N1275"/>
  <c r="O1275" s="1"/>
  <c r="M1275"/>
  <c r="L1275"/>
  <c r="K1275"/>
  <c r="N1274"/>
  <c r="O1274" s="1"/>
  <c r="M1274"/>
  <c r="L1274"/>
  <c r="K1274"/>
  <c r="N1273"/>
  <c r="O1273" s="1"/>
  <c r="M1273"/>
  <c r="L1273"/>
  <c r="K1273"/>
  <c r="N1272"/>
  <c r="O1272" s="1"/>
  <c r="M1272"/>
  <c r="L1272"/>
  <c r="K1272"/>
  <c r="N1271"/>
  <c r="O1271" s="1"/>
  <c r="M1271"/>
  <c r="L1271"/>
  <c r="K1271"/>
  <c r="N1270"/>
  <c r="O1270" s="1"/>
  <c r="M1270"/>
  <c r="L1270"/>
  <c r="K1270"/>
  <c r="N1269"/>
  <c r="O1269" s="1"/>
  <c r="M1269"/>
  <c r="L1269"/>
  <c r="K1269"/>
  <c r="N1268"/>
  <c r="O1268" s="1"/>
  <c r="M1268"/>
  <c r="L1268"/>
  <c r="K1268"/>
  <c r="N1267"/>
  <c r="O1267" s="1"/>
  <c r="M1267"/>
  <c r="L1267"/>
  <c r="K1267"/>
  <c r="N1266"/>
  <c r="O1266" s="1"/>
  <c r="M1266"/>
  <c r="L1266"/>
  <c r="K1266"/>
  <c r="N1265"/>
  <c r="O1265" s="1"/>
  <c r="M1265"/>
  <c r="L1265"/>
  <c r="K1265"/>
  <c r="N1264"/>
  <c r="O1264" s="1"/>
  <c r="M1264"/>
  <c r="L1264"/>
  <c r="K1264"/>
  <c r="N1263"/>
  <c r="O1263" s="1"/>
  <c r="M1263"/>
  <c r="L1263"/>
  <c r="K1263"/>
  <c r="N1262"/>
  <c r="O1262" s="1"/>
  <c r="M1262"/>
  <c r="L1262"/>
  <c r="K1262"/>
  <c r="N1261"/>
  <c r="O1261" s="1"/>
  <c r="M1261"/>
  <c r="L1261"/>
  <c r="K1261"/>
  <c r="N1260"/>
  <c r="O1260" s="1"/>
  <c r="M1260"/>
  <c r="L1260"/>
  <c r="K1260"/>
  <c r="N1259"/>
  <c r="O1259" s="1"/>
  <c r="M1259"/>
  <c r="L1259"/>
  <c r="K1259"/>
  <c r="N1258"/>
  <c r="O1258" s="1"/>
  <c r="M1258"/>
  <c r="L1258"/>
  <c r="K1258"/>
  <c r="N1257"/>
  <c r="O1257" s="1"/>
  <c r="M1257"/>
  <c r="L1257"/>
  <c r="K1257"/>
  <c r="N1256"/>
  <c r="O1256" s="1"/>
  <c r="M1256"/>
  <c r="L1256"/>
  <c r="K1256"/>
  <c r="N1255"/>
  <c r="O1255" s="1"/>
  <c r="M1255"/>
  <c r="L1255"/>
  <c r="K1255"/>
  <c r="N1254"/>
  <c r="O1254" s="1"/>
  <c r="M1254"/>
  <c r="L1254"/>
  <c r="K1254"/>
  <c r="N1253"/>
  <c r="O1253" s="1"/>
  <c r="M1253"/>
  <c r="L1253"/>
  <c r="K1253"/>
  <c r="N1252"/>
  <c r="O1252" s="1"/>
  <c r="M1252"/>
  <c r="L1252"/>
  <c r="K1252"/>
  <c r="N1251"/>
  <c r="O1251" s="1"/>
  <c r="M1251"/>
  <c r="L1251"/>
  <c r="K1251"/>
  <c r="N1250"/>
  <c r="O1250" s="1"/>
  <c r="M1250"/>
  <c r="L1250"/>
  <c r="K1250"/>
  <c r="N1249"/>
  <c r="O1249" s="1"/>
  <c r="M1249"/>
  <c r="L1249"/>
  <c r="K1249"/>
  <c r="N1248"/>
  <c r="O1248" s="1"/>
  <c r="M1248"/>
  <c r="L1248"/>
  <c r="K1248"/>
  <c r="N1247"/>
  <c r="O1247" s="1"/>
  <c r="M1247"/>
  <c r="L1247"/>
  <c r="K1247"/>
  <c r="N1246"/>
  <c r="O1246" s="1"/>
  <c r="M1246"/>
  <c r="L1246"/>
  <c r="K1246"/>
  <c r="N1245"/>
  <c r="O1245" s="1"/>
  <c r="M1245"/>
  <c r="L1245"/>
  <c r="K1245"/>
  <c r="N1244"/>
  <c r="O1244" s="1"/>
  <c r="M1244"/>
  <c r="L1244"/>
  <c r="K1244"/>
  <c r="N1243"/>
  <c r="O1243" s="1"/>
  <c r="M1243"/>
  <c r="L1243"/>
  <c r="K1243"/>
  <c r="N1242"/>
  <c r="O1242" s="1"/>
  <c r="M1242"/>
  <c r="L1242"/>
  <c r="K1242"/>
  <c r="N1241"/>
  <c r="O1241" s="1"/>
  <c r="M1241"/>
  <c r="L1241"/>
  <c r="K1241"/>
  <c r="N1240"/>
  <c r="O1240" s="1"/>
  <c r="M1240"/>
  <c r="L1240"/>
  <c r="K1240"/>
  <c r="N1239"/>
  <c r="O1239" s="1"/>
  <c r="M1239"/>
  <c r="L1239"/>
  <c r="K1239"/>
  <c r="N1238"/>
  <c r="O1238" s="1"/>
  <c r="M1238"/>
  <c r="L1238"/>
  <c r="K1238"/>
  <c r="N1237"/>
  <c r="O1237" s="1"/>
  <c r="M1237"/>
  <c r="L1237"/>
  <c r="K1237"/>
  <c r="N1236"/>
  <c r="O1236" s="1"/>
  <c r="M1236"/>
  <c r="L1236"/>
  <c r="K1236"/>
  <c r="N1235"/>
  <c r="O1235" s="1"/>
  <c r="M1235"/>
  <c r="L1235"/>
  <c r="K1235"/>
  <c r="N1234"/>
  <c r="O1234" s="1"/>
  <c r="M1234"/>
  <c r="L1234"/>
  <c r="K1234"/>
  <c r="N1233"/>
  <c r="O1233" s="1"/>
  <c r="M1233"/>
  <c r="L1233"/>
  <c r="K1233"/>
  <c r="N1232"/>
  <c r="O1232" s="1"/>
  <c r="M1232"/>
  <c r="L1232"/>
  <c r="K1232"/>
  <c r="N1231"/>
  <c r="O1231" s="1"/>
  <c r="M1231"/>
  <c r="L1231"/>
  <c r="K1231"/>
  <c r="N1230"/>
  <c r="O1230" s="1"/>
  <c r="M1230"/>
  <c r="L1230"/>
  <c r="K1230"/>
  <c r="N1229"/>
  <c r="O1229" s="1"/>
  <c r="M1229"/>
  <c r="L1229"/>
  <c r="K1229"/>
  <c r="N1228"/>
  <c r="O1228" s="1"/>
  <c r="M1228"/>
  <c r="L1228"/>
  <c r="K1228"/>
  <c r="N1227"/>
  <c r="O1227" s="1"/>
  <c r="M1227"/>
  <c r="L1227"/>
  <c r="K1227"/>
  <c r="N1226"/>
  <c r="O1226" s="1"/>
  <c r="M1226"/>
  <c r="L1226"/>
  <c r="K1226"/>
  <c r="N1225"/>
  <c r="O1225" s="1"/>
  <c r="M1225"/>
  <c r="L1225"/>
  <c r="K1225"/>
  <c r="N1224"/>
  <c r="O1224" s="1"/>
  <c r="M1224"/>
  <c r="L1224"/>
  <c r="K1224"/>
  <c r="N1223"/>
  <c r="O1223" s="1"/>
  <c r="M1223"/>
  <c r="L1223"/>
  <c r="K1223"/>
  <c r="N1222"/>
  <c r="O1222" s="1"/>
  <c r="M1222"/>
  <c r="L1222"/>
  <c r="K1222"/>
  <c r="N1221"/>
  <c r="O1221" s="1"/>
  <c r="M1221"/>
  <c r="L1221"/>
  <c r="K1221"/>
  <c r="N1220"/>
  <c r="O1220" s="1"/>
  <c r="M1220"/>
  <c r="L1220"/>
  <c r="K1220"/>
  <c r="N1219"/>
  <c r="O1219" s="1"/>
  <c r="M1219"/>
  <c r="L1219"/>
  <c r="K1219"/>
  <c r="N1218"/>
  <c r="O1218" s="1"/>
  <c r="M1218"/>
  <c r="L1218"/>
  <c r="K1218"/>
  <c r="N1217"/>
  <c r="O1217" s="1"/>
  <c r="M1217"/>
  <c r="L1217"/>
  <c r="K1217"/>
  <c r="N1216"/>
  <c r="O1216" s="1"/>
  <c r="M1216"/>
  <c r="L1216"/>
  <c r="K1216"/>
  <c r="N1215"/>
  <c r="O1215" s="1"/>
  <c r="M1215"/>
  <c r="L1215"/>
  <c r="K1215"/>
  <c r="N1214"/>
  <c r="O1214" s="1"/>
  <c r="M1214"/>
  <c r="L1214"/>
  <c r="K1214"/>
  <c r="N1213"/>
  <c r="O1213" s="1"/>
  <c r="M1213"/>
  <c r="L1213"/>
  <c r="K1213"/>
  <c r="N1212"/>
  <c r="O1212" s="1"/>
  <c r="M1212"/>
  <c r="L1212"/>
  <c r="K1212"/>
  <c r="N1211"/>
  <c r="O1211" s="1"/>
  <c r="M1211"/>
  <c r="L1211"/>
  <c r="K1211"/>
  <c r="N1210"/>
  <c r="O1210" s="1"/>
  <c r="M1210"/>
  <c r="L1210"/>
  <c r="K1210"/>
  <c r="N1209"/>
  <c r="O1209" s="1"/>
  <c r="M1209"/>
  <c r="L1209"/>
  <c r="K1209"/>
  <c r="N1208"/>
  <c r="O1208" s="1"/>
  <c r="M1208"/>
  <c r="L1208"/>
  <c r="K1208"/>
  <c r="N1207"/>
  <c r="O1207" s="1"/>
  <c r="M1207"/>
  <c r="L1207"/>
  <c r="K1207"/>
  <c r="N1206"/>
  <c r="O1206" s="1"/>
  <c r="M1206"/>
  <c r="L1206"/>
  <c r="K1206"/>
  <c r="N1205"/>
  <c r="O1205" s="1"/>
  <c r="M1205"/>
  <c r="L1205"/>
  <c r="K1205"/>
  <c r="N1204"/>
  <c r="O1204" s="1"/>
  <c r="M1204"/>
  <c r="L1204"/>
  <c r="K1204"/>
  <c r="N1203"/>
  <c r="O1203" s="1"/>
  <c r="M1203"/>
  <c r="L1203"/>
  <c r="K1203"/>
  <c r="N1202"/>
  <c r="O1202" s="1"/>
  <c r="M1202"/>
  <c r="L1202"/>
  <c r="K1202"/>
  <c r="N1201"/>
  <c r="O1201" s="1"/>
  <c r="M1201"/>
  <c r="L1201"/>
  <c r="K1201"/>
  <c r="N1200"/>
  <c r="O1200" s="1"/>
  <c r="M1200"/>
  <c r="L1200"/>
  <c r="K1200"/>
  <c r="N1199"/>
  <c r="O1199" s="1"/>
  <c r="M1199"/>
  <c r="L1199"/>
  <c r="K1199"/>
  <c r="N1198"/>
  <c r="O1198" s="1"/>
  <c r="M1198"/>
  <c r="L1198"/>
  <c r="K1198"/>
  <c r="N1197"/>
  <c r="O1197" s="1"/>
  <c r="M1197"/>
  <c r="L1197"/>
  <c r="K1197"/>
  <c r="N1196"/>
  <c r="O1196" s="1"/>
  <c r="M1196"/>
  <c r="L1196"/>
  <c r="K1196"/>
  <c r="N1195"/>
  <c r="O1195" s="1"/>
  <c r="M1195"/>
  <c r="L1195"/>
  <c r="K1195"/>
  <c r="N1194"/>
  <c r="O1194" s="1"/>
  <c r="M1194"/>
  <c r="L1194"/>
  <c r="K1194"/>
  <c r="N1193"/>
  <c r="O1193" s="1"/>
  <c r="M1193"/>
  <c r="L1193"/>
  <c r="K1193"/>
  <c r="N1192"/>
  <c r="O1192" s="1"/>
  <c r="M1192"/>
  <c r="L1192"/>
  <c r="K1192"/>
  <c r="N1191"/>
  <c r="O1191" s="1"/>
  <c r="M1191"/>
  <c r="L1191"/>
  <c r="K1191"/>
  <c r="N1190"/>
  <c r="O1190" s="1"/>
  <c r="M1190"/>
  <c r="L1190"/>
  <c r="K1190"/>
  <c r="N1189"/>
  <c r="O1189" s="1"/>
  <c r="M1189"/>
  <c r="L1189"/>
  <c r="K1189"/>
  <c r="N1188"/>
  <c r="O1188" s="1"/>
  <c r="M1188"/>
  <c r="L1188"/>
  <c r="K1188"/>
  <c r="N1187"/>
  <c r="O1187" s="1"/>
  <c r="M1187"/>
  <c r="L1187"/>
  <c r="K1187"/>
  <c r="N1186"/>
  <c r="O1186" s="1"/>
  <c r="M1186"/>
  <c r="L1186"/>
  <c r="K1186"/>
  <c r="N1185"/>
  <c r="O1185" s="1"/>
  <c r="M1185"/>
  <c r="L1185"/>
  <c r="K1185"/>
  <c r="N1184"/>
  <c r="O1184" s="1"/>
  <c r="M1184"/>
  <c r="L1184"/>
  <c r="K1184"/>
  <c r="N1183"/>
  <c r="O1183" s="1"/>
  <c r="M1183"/>
  <c r="L1183"/>
  <c r="K1183"/>
  <c r="N1182"/>
  <c r="O1182" s="1"/>
  <c r="M1182"/>
  <c r="L1182"/>
  <c r="K1182"/>
  <c r="N1181"/>
  <c r="O1181" s="1"/>
  <c r="M1181"/>
  <c r="L1181"/>
  <c r="K1181"/>
  <c r="N1180"/>
  <c r="O1180" s="1"/>
  <c r="M1180"/>
  <c r="L1180"/>
  <c r="K1180"/>
  <c r="N1179"/>
  <c r="O1179" s="1"/>
  <c r="M1179"/>
  <c r="L1179"/>
  <c r="K1179"/>
  <c r="N1178"/>
  <c r="O1178" s="1"/>
  <c r="M1178"/>
  <c r="L1178"/>
  <c r="K1178"/>
  <c r="N1177"/>
  <c r="O1177" s="1"/>
  <c r="M1177"/>
  <c r="L1177"/>
  <c r="K1177"/>
  <c r="N1176"/>
  <c r="O1176" s="1"/>
  <c r="M1176"/>
  <c r="L1176"/>
  <c r="K1176"/>
  <c r="N1175"/>
  <c r="O1175" s="1"/>
  <c r="M1175"/>
  <c r="L1175"/>
  <c r="K1175"/>
  <c r="N1174"/>
  <c r="O1174" s="1"/>
  <c r="M1174"/>
  <c r="L1174"/>
  <c r="K1174"/>
  <c r="N1173"/>
  <c r="O1173" s="1"/>
  <c r="M1173"/>
  <c r="L1173"/>
  <c r="K1173"/>
  <c r="N1172"/>
  <c r="O1172" s="1"/>
  <c r="M1172"/>
  <c r="L1172"/>
  <c r="K1172"/>
  <c r="N1171"/>
  <c r="O1171" s="1"/>
  <c r="M1171"/>
  <c r="L1171"/>
  <c r="K1171"/>
  <c r="N1170"/>
  <c r="O1170" s="1"/>
  <c r="M1170"/>
  <c r="L1170"/>
  <c r="K1170"/>
  <c r="N1169"/>
  <c r="O1169" s="1"/>
  <c r="M1169"/>
  <c r="L1169"/>
  <c r="K1169"/>
  <c r="N1168"/>
  <c r="O1168" s="1"/>
  <c r="M1168"/>
  <c r="L1168"/>
  <c r="K1168"/>
  <c r="N1167"/>
  <c r="O1167" s="1"/>
  <c r="M1167"/>
  <c r="L1167"/>
  <c r="K1167"/>
  <c r="N1166"/>
  <c r="O1166" s="1"/>
  <c r="M1166"/>
  <c r="L1166"/>
  <c r="K1166"/>
  <c r="N1165"/>
  <c r="O1165" s="1"/>
  <c r="M1165"/>
  <c r="L1165"/>
  <c r="K1165"/>
  <c r="N1164"/>
  <c r="O1164" s="1"/>
  <c r="M1164"/>
  <c r="L1164"/>
  <c r="K1164"/>
  <c r="N1163"/>
  <c r="O1163" s="1"/>
  <c r="M1163"/>
  <c r="L1163"/>
  <c r="K1163"/>
  <c r="N1162"/>
  <c r="O1162" s="1"/>
  <c r="M1162"/>
  <c r="L1162"/>
  <c r="K1162"/>
  <c r="N1161"/>
  <c r="O1161" s="1"/>
  <c r="M1161"/>
  <c r="L1161"/>
  <c r="K1161"/>
  <c r="N1160"/>
  <c r="O1160" s="1"/>
  <c r="M1160"/>
  <c r="L1160"/>
  <c r="K1160"/>
  <c r="N1159"/>
  <c r="O1159" s="1"/>
  <c r="M1159"/>
  <c r="L1159"/>
  <c r="K1159"/>
  <c r="N1158"/>
  <c r="O1158" s="1"/>
  <c r="M1158"/>
  <c r="L1158"/>
  <c r="K1158"/>
  <c r="N1157"/>
  <c r="O1157" s="1"/>
  <c r="M1157"/>
  <c r="L1157"/>
  <c r="K1157"/>
  <c r="N1156"/>
  <c r="O1156" s="1"/>
  <c r="M1156"/>
  <c r="L1156"/>
  <c r="K1156"/>
  <c r="N1155"/>
  <c r="O1155" s="1"/>
  <c r="M1155"/>
  <c r="L1155"/>
  <c r="K1155"/>
  <c r="N1154"/>
  <c r="O1154" s="1"/>
  <c r="M1154"/>
  <c r="L1154"/>
  <c r="K1154"/>
  <c r="N1153"/>
  <c r="O1153" s="1"/>
  <c r="M1153"/>
  <c r="L1153"/>
  <c r="K1153"/>
  <c r="N1152"/>
  <c r="O1152" s="1"/>
  <c r="M1152"/>
  <c r="L1152"/>
  <c r="K1152"/>
  <c r="N1151"/>
  <c r="O1151" s="1"/>
  <c r="M1151"/>
  <c r="L1151"/>
  <c r="K1151"/>
  <c r="N1150"/>
  <c r="O1150" s="1"/>
  <c r="M1150"/>
  <c r="L1150"/>
  <c r="K1150"/>
  <c r="N1149"/>
  <c r="O1149" s="1"/>
  <c r="M1149"/>
  <c r="L1149"/>
  <c r="K1149"/>
  <c r="N1148"/>
  <c r="O1148" s="1"/>
  <c r="M1148"/>
  <c r="L1148"/>
  <c r="K1148"/>
  <c r="N1147"/>
  <c r="O1147" s="1"/>
  <c r="M1147"/>
  <c r="L1147"/>
  <c r="K1147"/>
  <c r="N1146"/>
  <c r="O1146" s="1"/>
  <c r="M1146"/>
  <c r="L1146"/>
  <c r="K1146"/>
  <c r="N1145"/>
  <c r="O1145" s="1"/>
  <c r="M1145"/>
  <c r="L1145"/>
  <c r="K1145"/>
  <c r="N1144"/>
  <c r="O1144" s="1"/>
  <c r="M1144"/>
  <c r="L1144"/>
  <c r="K1144"/>
  <c r="N1143"/>
  <c r="O1143" s="1"/>
  <c r="M1143"/>
  <c r="L1143"/>
  <c r="K1143"/>
  <c r="N1142"/>
  <c r="O1142" s="1"/>
  <c r="M1142"/>
  <c r="L1142"/>
  <c r="K1142"/>
  <c r="N1141"/>
  <c r="O1141" s="1"/>
  <c r="M1141"/>
  <c r="L1141"/>
  <c r="K1141"/>
  <c r="N1140"/>
  <c r="O1140" s="1"/>
  <c r="M1140"/>
  <c r="L1140"/>
  <c r="K1140"/>
  <c r="N1139"/>
  <c r="O1139" s="1"/>
  <c r="M1139"/>
  <c r="L1139"/>
  <c r="K1139"/>
  <c r="N1138"/>
  <c r="O1138" s="1"/>
  <c r="M1138"/>
  <c r="L1138"/>
  <c r="K1138"/>
  <c r="N1137"/>
  <c r="O1137" s="1"/>
  <c r="M1137"/>
  <c r="L1137"/>
  <c r="K1137"/>
  <c r="N1136"/>
  <c r="O1136" s="1"/>
  <c r="M1136"/>
  <c r="L1136"/>
  <c r="K1136"/>
  <c r="N1135"/>
  <c r="O1135" s="1"/>
  <c r="M1135"/>
  <c r="L1135"/>
  <c r="K1135"/>
  <c r="N1134"/>
  <c r="O1134" s="1"/>
  <c r="M1134"/>
  <c r="L1134"/>
  <c r="K1134"/>
  <c r="N1133"/>
  <c r="O1133" s="1"/>
  <c r="M1133"/>
  <c r="L1133"/>
  <c r="K1133"/>
  <c r="N1132"/>
  <c r="O1132" s="1"/>
  <c r="M1132"/>
  <c r="L1132"/>
  <c r="K1132"/>
  <c r="N1131"/>
  <c r="O1131" s="1"/>
  <c r="M1131"/>
  <c r="L1131"/>
  <c r="K1131"/>
  <c r="N1130"/>
  <c r="O1130" s="1"/>
  <c r="M1130"/>
  <c r="L1130"/>
  <c r="K1130"/>
  <c r="N1129"/>
  <c r="O1129" s="1"/>
  <c r="M1129"/>
  <c r="L1129"/>
  <c r="K1129"/>
  <c r="N1128"/>
  <c r="O1128" s="1"/>
  <c r="M1128"/>
  <c r="L1128"/>
  <c r="K1128"/>
  <c r="N1127"/>
  <c r="O1127" s="1"/>
  <c r="M1127"/>
  <c r="L1127"/>
  <c r="K1127"/>
  <c r="N1126"/>
  <c r="O1126" s="1"/>
  <c r="M1126"/>
  <c r="L1126"/>
  <c r="K1126"/>
  <c r="N1125"/>
  <c r="O1125" s="1"/>
  <c r="M1125"/>
  <c r="L1125"/>
  <c r="K1125"/>
  <c r="N1124"/>
  <c r="O1124" s="1"/>
  <c r="M1124"/>
  <c r="L1124"/>
  <c r="K1124"/>
  <c r="N1123"/>
  <c r="O1123" s="1"/>
  <c r="M1123"/>
  <c r="L1123"/>
  <c r="K1123"/>
  <c r="N1122"/>
  <c r="O1122" s="1"/>
  <c r="M1122"/>
  <c r="L1122"/>
  <c r="K1122"/>
  <c r="N1121"/>
  <c r="O1121" s="1"/>
  <c r="M1121"/>
  <c r="L1121"/>
  <c r="K1121"/>
  <c r="N1120"/>
  <c r="O1120" s="1"/>
  <c r="M1120"/>
  <c r="L1120"/>
  <c r="K1120"/>
  <c r="N1119"/>
  <c r="O1119" s="1"/>
  <c r="M1119"/>
  <c r="L1119"/>
  <c r="K1119"/>
  <c r="N1118"/>
  <c r="O1118" s="1"/>
  <c r="M1118"/>
  <c r="L1118"/>
  <c r="K1118"/>
  <c r="N1117"/>
  <c r="O1117" s="1"/>
  <c r="M1117"/>
  <c r="L1117"/>
  <c r="K1117"/>
  <c r="N1116"/>
  <c r="O1116" s="1"/>
  <c r="M1116"/>
  <c r="L1116"/>
  <c r="K1116"/>
  <c r="N1115"/>
  <c r="O1115" s="1"/>
  <c r="M1115"/>
  <c r="L1115"/>
  <c r="K1115"/>
  <c r="N1114"/>
  <c r="O1114" s="1"/>
  <c r="M1114"/>
  <c r="L1114"/>
  <c r="K1114"/>
  <c r="N1113"/>
  <c r="O1113" s="1"/>
  <c r="M1113"/>
  <c r="L1113"/>
  <c r="K1113"/>
  <c r="N1112"/>
  <c r="O1112" s="1"/>
  <c r="M1112"/>
  <c r="L1112"/>
  <c r="K1112"/>
  <c r="N1111"/>
  <c r="O1111" s="1"/>
  <c r="M1111"/>
  <c r="L1111"/>
  <c r="K1111"/>
  <c r="N1110"/>
  <c r="O1110" s="1"/>
  <c r="M1110"/>
  <c r="L1110"/>
  <c r="K1110"/>
  <c r="N1109"/>
  <c r="O1109" s="1"/>
  <c r="M1109"/>
  <c r="L1109"/>
  <c r="K1109"/>
  <c r="N1108"/>
  <c r="O1108" s="1"/>
  <c r="M1108"/>
  <c r="L1108"/>
  <c r="K1108"/>
  <c r="N1107"/>
  <c r="O1107" s="1"/>
  <c r="M1107"/>
  <c r="L1107"/>
  <c r="K1107"/>
  <c r="N1106"/>
  <c r="O1106" s="1"/>
  <c r="M1106"/>
  <c r="L1106"/>
  <c r="K1106"/>
  <c r="N1105"/>
  <c r="O1105" s="1"/>
  <c r="M1105"/>
  <c r="L1105"/>
  <c r="K1105"/>
  <c r="N1104"/>
  <c r="O1104" s="1"/>
  <c r="M1104"/>
  <c r="L1104"/>
  <c r="K1104"/>
  <c r="N1103"/>
  <c r="O1103" s="1"/>
  <c r="M1103"/>
  <c r="L1103"/>
  <c r="K1103"/>
  <c r="N1102"/>
  <c r="O1102" s="1"/>
  <c r="M1102"/>
  <c r="L1102"/>
  <c r="K1102"/>
  <c r="N1101"/>
  <c r="O1101" s="1"/>
  <c r="M1101"/>
  <c r="L1101"/>
  <c r="K1101"/>
  <c r="N1100"/>
  <c r="O1100" s="1"/>
  <c r="M1100"/>
  <c r="L1100"/>
  <c r="K1100"/>
  <c r="N1099"/>
  <c r="O1099" s="1"/>
  <c r="M1099"/>
  <c r="L1099"/>
  <c r="K1099"/>
  <c r="N1098"/>
  <c r="O1098" s="1"/>
  <c r="M1098"/>
  <c r="L1098"/>
  <c r="K1098"/>
  <c r="N1097"/>
  <c r="O1097" s="1"/>
  <c r="M1097"/>
  <c r="L1097"/>
  <c r="K1097"/>
  <c r="N1096"/>
  <c r="O1096" s="1"/>
  <c r="M1096"/>
  <c r="L1096"/>
  <c r="K1096"/>
  <c r="N1095"/>
  <c r="O1095" s="1"/>
  <c r="M1095"/>
  <c r="L1095"/>
  <c r="K1095"/>
  <c r="N1094"/>
  <c r="O1094" s="1"/>
  <c r="M1094"/>
  <c r="L1094"/>
  <c r="K1094"/>
  <c r="N1093"/>
  <c r="O1093" s="1"/>
  <c r="M1093"/>
  <c r="L1093"/>
  <c r="K1093"/>
  <c r="N1092"/>
  <c r="O1092" s="1"/>
  <c r="M1092"/>
  <c r="L1092"/>
  <c r="K1092"/>
  <c r="N1091"/>
  <c r="O1091" s="1"/>
  <c r="M1091"/>
  <c r="L1091"/>
  <c r="K1091"/>
  <c r="N1090"/>
  <c r="O1090" s="1"/>
  <c r="M1090"/>
  <c r="L1090"/>
  <c r="K1090"/>
  <c r="N1089"/>
  <c r="O1089" s="1"/>
  <c r="M1089"/>
  <c r="L1089"/>
  <c r="K1089"/>
  <c r="N1088"/>
  <c r="P1088" s="1"/>
  <c r="M1088"/>
  <c r="L1088"/>
  <c r="K1088"/>
  <c r="N1087"/>
  <c r="O1087" s="1"/>
  <c r="M1087"/>
  <c r="L1087"/>
  <c r="K1087"/>
  <c r="N1086"/>
  <c r="O1086" s="1"/>
  <c r="M1086"/>
  <c r="L1086"/>
  <c r="K1086"/>
  <c r="N1085"/>
  <c r="O1085" s="1"/>
  <c r="M1085"/>
  <c r="L1085"/>
  <c r="K1085"/>
  <c r="N1084"/>
  <c r="O1084" s="1"/>
  <c r="M1084"/>
  <c r="L1084"/>
  <c r="K1084"/>
  <c r="N1083"/>
  <c r="O1083" s="1"/>
  <c r="M1083"/>
  <c r="L1083"/>
  <c r="K1083"/>
  <c r="N1082"/>
  <c r="O1082" s="1"/>
  <c r="M1082"/>
  <c r="L1082"/>
  <c r="K1082"/>
  <c r="N1081"/>
  <c r="O1081" s="1"/>
  <c r="M1081"/>
  <c r="L1081"/>
  <c r="K1081"/>
  <c r="N1080"/>
  <c r="P1080" s="1"/>
  <c r="M1080"/>
  <c r="L1080"/>
  <c r="K1080"/>
  <c r="N1079"/>
  <c r="O1079" s="1"/>
  <c r="M1079"/>
  <c r="L1079"/>
  <c r="K1079"/>
  <c r="N1078"/>
  <c r="O1078" s="1"/>
  <c r="M1078"/>
  <c r="L1078"/>
  <c r="K1078"/>
  <c r="N1077"/>
  <c r="O1077" s="1"/>
  <c r="M1077"/>
  <c r="L1077"/>
  <c r="K1077"/>
  <c r="N1076"/>
  <c r="O1076" s="1"/>
  <c r="M1076"/>
  <c r="L1076"/>
  <c r="K1076"/>
  <c r="N1075"/>
  <c r="O1075" s="1"/>
  <c r="M1075"/>
  <c r="L1075"/>
  <c r="K1075"/>
  <c r="N1074"/>
  <c r="O1074" s="1"/>
  <c r="M1074"/>
  <c r="L1074"/>
  <c r="K1074"/>
  <c r="N1073"/>
  <c r="O1073" s="1"/>
  <c r="M1073"/>
  <c r="L1073"/>
  <c r="K1073"/>
  <c r="N1072"/>
  <c r="P1072" s="1"/>
  <c r="M1072"/>
  <c r="L1072"/>
  <c r="K1072"/>
  <c r="N1071"/>
  <c r="O1071" s="1"/>
  <c r="M1071"/>
  <c r="L1071"/>
  <c r="K1071"/>
  <c r="N1070"/>
  <c r="O1070" s="1"/>
  <c r="M1070"/>
  <c r="L1070"/>
  <c r="K1070"/>
  <c r="N1069"/>
  <c r="O1069" s="1"/>
  <c r="M1069"/>
  <c r="L1069"/>
  <c r="K1069"/>
  <c r="N1068"/>
  <c r="O1068" s="1"/>
  <c r="M1068"/>
  <c r="L1068"/>
  <c r="K1068"/>
  <c r="N1067"/>
  <c r="O1067" s="1"/>
  <c r="M1067"/>
  <c r="L1067"/>
  <c r="K1067"/>
  <c r="N1066"/>
  <c r="O1066" s="1"/>
  <c r="M1066"/>
  <c r="L1066"/>
  <c r="K1066"/>
  <c r="N1065"/>
  <c r="O1065" s="1"/>
  <c r="M1065"/>
  <c r="L1065"/>
  <c r="K1065"/>
  <c r="N1064"/>
  <c r="P1064" s="1"/>
  <c r="M1064"/>
  <c r="L1064"/>
  <c r="K1064"/>
  <c r="N1063"/>
  <c r="O1063" s="1"/>
  <c r="M1063"/>
  <c r="L1063"/>
  <c r="K1063"/>
  <c r="N1062"/>
  <c r="O1062" s="1"/>
  <c r="M1062"/>
  <c r="L1062"/>
  <c r="K1062"/>
  <c r="N1061"/>
  <c r="O1061" s="1"/>
  <c r="M1061"/>
  <c r="L1061"/>
  <c r="K1061"/>
  <c r="N1060"/>
  <c r="O1060" s="1"/>
  <c r="M1060"/>
  <c r="L1060"/>
  <c r="K1060"/>
  <c r="N1059"/>
  <c r="O1059" s="1"/>
  <c r="M1059"/>
  <c r="L1059"/>
  <c r="K1059"/>
  <c r="N1058"/>
  <c r="O1058" s="1"/>
  <c r="M1058"/>
  <c r="L1058"/>
  <c r="K1058"/>
  <c r="N1057"/>
  <c r="O1057" s="1"/>
  <c r="M1057"/>
  <c r="L1057"/>
  <c r="K1057"/>
  <c r="N1056"/>
  <c r="P1056" s="1"/>
  <c r="M1056"/>
  <c r="L1056"/>
  <c r="K1056"/>
  <c r="N1055"/>
  <c r="O1055" s="1"/>
  <c r="M1055"/>
  <c r="L1055"/>
  <c r="K1055"/>
  <c r="N1054"/>
  <c r="O1054" s="1"/>
  <c r="M1054"/>
  <c r="L1054"/>
  <c r="K1054"/>
  <c r="N1053"/>
  <c r="O1053" s="1"/>
  <c r="M1053"/>
  <c r="L1053"/>
  <c r="K1053"/>
  <c r="N1052"/>
  <c r="O1052" s="1"/>
  <c r="M1052"/>
  <c r="L1052"/>
  <c r="K1052"/>
  <c r="N1051"/>
  <c r="O1051" s="1"/>
  <c r="M1051"/>
  <c r="L1051"/>
  <c r="K1051"/>
  <c r="N1050"/>
  <c r="O1050" s="1"/>
  <c r="M1050"/>
  <c r="L1050"/>
  <c r="K1050"/>
  <c r="N1049"/>
  <c r="O1049" s="1"/>
  <c r="M1049"/>
  <c r="L1049"/>
  <c r="K1049"/>
  <c r="N1048"/>
  <c r="P1048" s="1"/>
  <c r="M1048"/>
  <c r="L1048"/>
  <c r="K1048"/>
  <c r="N1047"/>
  <c r="O1047" s="1"/>
  <c r="M1047"/>
  <c r="L1047"/>
  <c r="K1047"/>
  <c r="N1046"/>
  <c r="O1046" s="1"/>
  <c r="M1046"/>
  <c r="L1046"/>
  <c r="K1046"/>
  <c r="N1045"/>
  <c r="O1045" s="1"/>
  <c r="M1045"/>
  <c r="L1045"/>
  <c r="K1045"/>
  <c r="N1044"/>
  <c r="O1044" s="1"/>
  <c r="M1044"/>
  <c r="L1044"/>
  <c r="K1044"/>
  <c r="N1043"/>
  <c r="O1043" s="1"/>
  <c r="M1043"/>
  <c r="L1043"/>
  <c r="K1043"/>
  <c r="N1042"/>
  <c r="O1042" s="1"/>
  <c r="M1042"/>
  <c r="L1042"/>
  <c r="K1042"/>
  <c r="N1041"/>
  <c r="O1041" s="1"/>
  <c r="M1041"/>
  <c r="L1041"/>
  <c r="K1041"/>
  <c r="N1040"/>
  <c r="P1040" s="1"/>
  <c r="M1040"/>
  <c r="L1040"/>
  <c r="K1040"/>
  <c r="N1039"/>
  <c r="O1039" s="1"/>
  <c r="M1039"/>
  <c r="L1039"/>
  <c r="K1039"/>
  <c r="N1038"/>
  <c r="O1038" s="1"/>
  <c r="M1038"/>
  <c r="L1038"/>
  <c r="K1038"/>
  <c r="N1037"/>
  <c r="O1037" s="1"/>
  <c r="M1037"/>
  <c r="L1037"/>
  <c r="K1037"/>
  <c r="N1036"/>
  <c r="O1036" s="1"/>
  <c r="M1036"/>
  <c r="L1036"/>
  <c r="K1036"/>
  <c r="N1035"/>
  <c r="O1035" s="1"/>
  <c r="M1035"/>
  <c r="L1035"/>
  <c r="K1035"/>
  <c r="N1034"/>
  <c r="O1034" s="1"/>
  <c r="M1034"/>
  <c r="L1034"/>
  <c r="K1034"/>
  <c r="N1033"/>
  <c r="O1033" s="1"/>
  <c r="M1033"/>
  <c r="L1033"/>
  <c r="K1033"/>
  <c r="N1032"/>
  <c r="P1032" s="1"/>
  <c r="M1032"/>
  <c r="L1032"/>
  <c r="K1032"/>
  <c r="N1031"/>
  <c r="O1031" s="1"/>
  <c r="M1031"/>
  <c r="L1031"/>
  <c r="K1031"/>
  <c r="N1030"/>
  <c r="O1030" s="1"/>
  <c r="M1030"/>
  <c r="L1030"/>
  <c r="K1030"/>
  <c r="N1029"/>
  <c r="O1029" s="1"/>
  <c r="M1029"/>
  <c r="L1029"/>
  <c r="K1029"/>
  <c r="N1028"/>
  <c r="O1028" s="1"/>
  <c r="M1028"/>
  <c r="L1028"/>
  <c r="K1028"/>
  <c r="N1027"/>
  <c r="O1027" s="1"/>
  <c r="M1027"/>
  <c r="L1027"/>
  <c r="K1027"/>
  <c r="N1026"/>
  <c r="O1026" s="1"/>
  <c r="M1026"/>
  <c r="L1026"/>
  <c r="K1026"/>
  <c r="N1025"/>
  <c r="O1025" s="1"/>
  <c r="M1025"/>
  <c r="L1025"/>
  <c r="K1025"/>
  <c r="N1024"/>
  <c r="P1024" s="1"/>
  <c r="M1024"/>
  <c r="L1024"/>
  <c r="K1024"/>
  <c r="N1023"/>
  <c r="O1023" s="1"/>
  <c r="M1023"/>
  <c r="L1023"/>
  <c r="K1023"/>
  <c r="N1022"/>
  <c r="O1022" s="1"/>
  <c r="M1022"/>
  <c r="L1022"/>
  <c r="K1022"/>
  <c r="N1021"/>
  <c r="O1021" s="1"/>
  <c r="M1021"/>
  <c r="L1021"/>
  <c r="K1021"/>
  <c r="N1020"/>
  <c r="O1020" s="1"/>
  <c r="M1020"/>
  <c r="L1020"/>
  <c r="K1020"/>
  <c r="N1019"/>
  <c r="O1019" s="1"/>
  <c r="M1019"/>
  <c r="L1019"/>
  <c r="K1019"/>
  <c r="N1018"/>
  <c r="O1018" s="1"/>
  <c r="M1018"/>
  <c r="L1018"/>
  <c r="K1018"/>
  <c r="N1017"/>
  <c r="O1017" s="1"/>
  <c r="M1017"/>
  <c r="L1017"/>
  <c r="K1017"/>
  <c r="N1016"/>
  <c r="P1016" s="1"/>
  <c r="M1016"/>
  <c r="L1016"/>
  <c r="K1016"/>
  <c r="N1015"/>
  <c r="O1015" s="1"/>
  <c r="M1015"/>
  <c r="L1015"/>
  <c r="K1015"/>
  <c r="N1014"/>
  <c r="O1014" s="1"/>
  <c r="M1014"/>
  <c r="L1014"/>
  <c r="K1014"/>
  <c r="N1013"/>
  <c r="O1013" s="1"/>
  <c r="M1013"/>
  <c r="L1013"/>
  <c r="K1013"/>
  <c r="N1012"/>
  <c r="O1012" s="1"/>
  <c r="M1012"/>
  <c r="L1012"/>
  <c r="K1012"/>
  <c r="N1011"/>
  <c r="O1011" s="1"/>
  <c r="M1011"/>
  <c r="L1011"/>
  <c r="K1011"/>
  <c r="N1010"/>
  <c r="O1010" s="1"/>
  <c r="M1010"/>
  <c r="L1010"/>
  <c r="K1010"/>
  <c r="N1009"/>
  <c r="O1009" s="1"/>
  <c r="M1009"/>
  <c r="L1009"/>
  <c r="K1009"/>
  <c r="N1008"/>
  <c r="P1008" s="1"/>
  <c r="M1008"/>
  <c r="L1008"/>
  <c r="K1008"/>
  <c r="N1007"/>
  <c r="O1007" s="1"/>
  <c r="M1007"/>
  <c r="L1007"/>
  <c r="K1007"/>
  <c r="N1006"/>
  <c r="O1006" s="1"/>
  <c r="M1006"/>
  <c r="L1006"/>
  <c r="K1006"/>
  <c r="N1005"/>
  <c r="O1005" s="1"/>
  <c r="M1005"/>
  <c r="L1005"/>
  <c r="K1005"/>
  <c r="N1004"/>
  <c r="O1004" s="1"/>
  <c r="M1004"/>
  <c r="L1004"/>
  <c r="K1004"/>
  <c r="N1003"/>
  <c r="O1003" s="1"/>
  <c r="M1003"/>
  <c r="L1003"/>
  <c r="K1003"/>
  <c r="N1002"/>
  <c r="O1002" s="1"/>
  <c r="M1002"/>
  <c r="L1002"/>
  <c r="K1002"/>
  <c r="N1001"/>
  <c r="O1001" s="1"/>
  <c r="M1001"/>
  <c r="L1001"/>
  <c r="K1001"/>
  <c r="N1000"/>
  <c r="P1000" s="1"/>
  <c r="M1000"/>
  <c r="L1000"/>
  <c r="K1000"/>
  <c r="N999"/>
  <c r="O999" s="1"/>
  <c r="M999"/>
  <c r="L999"/>
  <c r="K999"/>
  <c r="N998"/>
  <c r="O998" s="1"/>
  <c r="M998"/>
  <c r="L998"/>
  <c r="K998"/>
  <c r="N997"/>
  <c r="O997" s="1"/>
  <c r="M997"/>
  <c r="L997"/>
  <c r="K997"/>
  <c r="N996"/>
  <c r="O996" s="1"/>
  <c r="M996"/>
  <c r="L996"/>
  <c r="K996"/>
  <c r="N995"/>
  <c r="O995" s="1"/>
  <c r="M995"/>
  <c r="L995"/>
  <c r="K995"/>
  <c r="N994"/>
  <c r="O994" s="1"/>
  <c r="M994"/>
  <c r="L994"/>
  <c r="K994"/>
  <c r="N993"/>
  <c r="O993" s="1"/>
  <c r="M993"/>
  <c r="L993"/>
  <c r="K993"/>
  <c r="N992"/>
  <c r="P992" s="1"/>
  <c r="M992"/>
  <c r="L992"/>
  <c r="K992"/>
  <c r="N991"/>
  <c r="O991" s="1"/>
  <c r="M991"/>
  <c r="L991"/>
  <c r="K991"/>
  <c r="N990"/>
  <c r="O990" s="1"/>
  <c r="M990"/>
  <c r="L990"/>
  <c r="K990"/>
  <c r="N989"/>
  <c r="O989" s="1"/>
  <c r="M989"/>
  <c r="L989"/>
  <c r="K989"/>
  <c r="N988"/>
  <c r="O988" s="1"/>
  <c r="M988"/>
  <c r="L988"/>
  <c r="K988"/>
  <c r="N987"/>
  <c r="O987" s="1"/>
  <c r="M987"/>
  <c r="L987"/>
  <c r="K987"/>
  <c r="N986"/>
  <c r="O986" s="1"/>
  <c r="M986"/>
  <c r="L986"/>
  <c r="K986"/>
  <c r="N985"/>
  <c r="O985" s="1"/>
  <c r="M985"/>
  <c r="L985"/>
  <c r="K985"/>
  <c r="N984"/>
  <c r="P984" s="1"/>
  <c r="M984"/>
  <c r="L984"/>
  <c r="K984"/>
  <c r="N983"/>
  <c r="O983" s="1"/>
  <c r="M983"/>
  <c r="L983"/>
  <c r="K983"/>
  <c r="N982"/>
  <c r="O982" s="1"/>
  <c r="M982"/>
  <c r="L982"/>
  <c r="K982"/>
  <c r="N981"/>
  <c r="O981" s="1"/>
  <c r="M981"/>
  <c r="L981"/>
  <c r="K981"/>
  <c r="N980"/>
  <c r="O980" s="1"/>
  <c r="M980"/>
  <c r="L980"/>
  <c r="K980"/>
  <c r="N979"/>
  <c r="O979" s="1"/>
  <c r="M979"/>
  <c r="L979"/>
  <c r="K979"/>
  <c r="N978"/>
  <c r="O978" s="1"/>
  <c r="M978"/>
  <c r="L978"/>
  <c r="K978"/>
  <c r="N977"/>
  <c r="O977" s="1"/>
  <c r="M977"/>
  <c r="L977"/>
  <c r="K977"/>
  <c r="N976"/>
  <c r="P976" s="1"/>
  <c r="M976"/>
  <c r="L976"/>
  <c r="K976"/>
  <c r="N975"/>
  <c r="O975" s="1"/>
  <c r="M975"/>
  <c r="L975"/>
  <c r="K975"/>
  <c r="N974"/>
  <c r="O974" s="1"/>
  <c r="M974"/>
  <c r="L974"/>
  <c r="K974"/>
  <c r="N973"/>
  <c r="O973" s="1"/>
  <c r="M973"/>
  <c r="L973"/>
  <c r="K973"/>
  <c r="N972"/>
  <c r="O972" s="1"/>
  <c r="M972"/>
  <c r="L972"/>
  <c r="K972"/>
  <c r="N971"/>
  <c r="O971" s="1"/>
  <c r="M971"/>
  <c r="L971"/>
  <c r="K971"/>
  <c r="N970"/>
  <c r="O970" s="1"/>
  <c r="M970"/>
  <c r="L970"/>
  <c r="K970"/>
  <c r="N969"/>
  <c r="O969" s="1"/>
  <c r="M969"/>
  <c r="L969"/>
  <c r="K969"/>
  <c r="N968"/>
  <c r="P968" s="1"/>
  <c r="M968"/>
  <c r="L968"/>
  <c r="K968"/>
  <c r="N967"/>
  <c r="O967" s="1"/>
  <c r="M967"/>
  <c r="L967"/>
  <c r="K967"/>
  <c r="N966"/>
  <c r="O966" s="1"/>
  <c r="M966"/>
  <c r="L966"/>
  <c r="K966"/>
  <c r="N965"/>
  <c r="O965" s="1"/>
  <c r="M965"/>
  <c r="L965"/>
  <c r="K965"/>
  <c r="N964"/>
  <c r="O964" s="1"/>
  <c r="M964"/>
  <c r="L964"/>
  <c r="K964"/>
  <c r="N963"/>
  <c r="O963" s="1"/>
  <c r="M963"/>
  <c r="L963"/>
  <c r="K963"/>
  <c r="N962"/>
  <c r="O962" s="1"/>
  <c r="M962"/>
  <c r="L962"/>
  <c r="K962"/>
  <c r="N961"/>
  <c r="O961" s="1"/>
  <c r="M961"/>
  <c r="L961"/>
  <c r="K961"/>
  <c r="N960"/>
  <c r="P960" s="1"/>
  <c r="M960"/>
  <c r="L960"/>
  <c r="K960"/>
  <c r="N959"/>
  <c r="O959" s="1"/>
  <c r="M959"/>
  <c r="L959"/>
  <c r="K959"/>
  <c r="N958"/>
  <c r="O958" s="1"/>
  <c r="M958"/>
  <c r="L958"/>
  <c r="K958"/>
  <c r="N957"/>
  <c r="O957" s="1"/>
  <c r="M957"/>
  <c r="L957"/>
  <c r="K957"/>
  <c r="N956"/>
  <c r="O956" s="1"/>
  <c r="M956"/>
  <c r="L956"/>
  <c r="K956"/>
  <c r="N955"/>
  <c r="O955" s="1"/>
  <c r="M955"/>
  <c r="L955"/>
  <c r="K955"/>
  <c r="N954"/>
  <c r="O954" s="1"/>
  <c r="M954"/>
  <c r="L954"/>
  <c r="K954"/>
  <c r="N953"/>
  <c r="O953" s="1"/>
  <c r="M953"/>
  <c r="L953"/>
  <c r="K953"/>
  <c r="N952"/>
  <c r="P952" s="1"/>
  <c r="M952"/>
  <c r="L952"/>
  <c r="K952"/>
  <c r="N951"/>
  <c r="O951" s="1"/>
  <c r="M951"/>
  <c r="L951"/>
  <c r="K951"/>
  <c r="N950"/>
  <c r="O950" s="1"/>
  <c r="M950"/>
  <c r="L950"/>
  <c r="K950"/>
  <c r="N949"/>
  <c r="O949" s="1"/>
  <c r="M949"/>
  <c r="L949"/>
  <c r="K949"/>
  <c r="N948"/>
  <c r="O948" s="1"/>
  <c r="M948"/>
  <c r="L948"/>
  <c r="K948"/>
  <c r="N947"/>
  <c r="O947" s="1"/>
  <c r="M947"/>
  <c r="L947"/>
  <c r="K947"/>
  <c r="N946"/>
  <c r="O946" s="1"/>
  <c r="M946"/>
  <c r="L946"/>
  <c r="K946"/>
  <c r="N945"/>
  <c r="O945" s="1"/>
  <c r="M945"/>
  <c r="L945"/>
  <c r="K945"/>
  <c r="N944"/>
  <c r="P944" s="1"/>
  <c r="M944"/>
  <c r="L944"/>
  <c r="K944"/>
  <c r="N943"/>
  <c r="O943" s="1"/>
  <c r="M943"/>
  <c r="L943"/>
  <c r="K943"/>
  <c r="N942"/>
  <c r="O942" s="1"/>
  <c r="M942"/>
  <c r="L942"/>
  <c r="K942"/>
  <c r="N941"/>
  <c r="O941" s="1"/>
  <c r="M941"/>
  <c r="L941"/>
  <c r="K941"/>
  <c r="N940"/>
  <c r="O940" s="1"/>
  <c r="M940"/>
  <c r="L940"/>
  <c r="K940"/>
  <c r="N939"/>
  <c r="O939" s="1"/>
  <c r="M939"/>
  <c r="L939"/>
  <c r="K939"/>
  <c r="N938"/>
  <c r="O938" s="1"/>
  <c r="M938"/>
  <c r="L938"/>
  <c r="K938"/>
  <c r="N937"/>
  <c r="O937" s="1"/>
  <c r="M937"/>
  <c r="L937"/>
  <c r="K937"/>
  <c r="N936"/>
  <c r="P936" s="1"/>
  <c r="M936"/>
  <c r="L936"/>
  <c r="K936"/>
  <c r="N935"/>
  <c r="O935" s="1"/>
  <c r="M935"/>
  <c r="L935"/>
  <c r="K935"/>
  <c r="N934"/>
  <c r="O934" s="1"/>
  <c r="M934"/>
  <c r="L934"/>
  <c r="K934"/>
  <c r="N933"/>
  <c r="O933" s="1"/>
  <c r="M933"/>
  <c r="L933"/>
  <c r="K933"/>
  <c r="N932"/>
  <c r="O932" s="1"/>
  <c r="M932"/>
  <c r="L932"/>
  <c r="K932"/>
  <c r="N931"/>
  <c r="O931" s="1"/>
  <c r="M931"/>
  <c r="L931"/>
  <c r="K931"/>
  <c r="N930"/>
  <c r="O930" s="1"/>
  <c r="M930"/>
  <c r="L930"/>
  <c r="K930"/>
  <c r="N929"/>
  <c r="O929" s="1"/>
  <c r="M929"/>
  <c r="L929"/>
  <c r="K929"/>
  <c r="N928"/>
  <c r="P928" s="1"/>
  <c r="M928"/>
  <c r="L928"/>
  <c r="K928"/>
  <c r="N927"/>
  <c r="O927" s="1"/>
  <c r="M927"/>
  <c r="L927"/>
  <c r="K927"/>
  <c r="N926"/>
  <c r="P926" s="1"/>
  <c r="M926"/>
  <c r="L926"/>
  <c r="K926"/>
  <c r="N925"/>
  <c r="P925" s="1"/>
  <c r="M925"/>
  <c r="L925"/>
  <c r="K925"/>
  <c r="N924"/>
  <c r="P924" s="1"/>
  <c r="M924"/>
  <c r="L924"/>
  <c r="K924"/>
  <c r="N923"/>
  <c r="O923" s="1"/>
  <c r="M923"/>
  <c r="L923"/>
  <c r="K923"/>
  <c r="N922"/>
  <c r="P922" s="1"/>
  <c r="M922"/>
  <c r="L922"/>
  <c r="K922"/>
  <c r="N921"/>
  <c r="P921" s="1"/>
  <c r="M921"/>
  <c r="L921"/>
  <c r="K921"/>
  <c r="N920"/>
  <c r="P920" s="1"/>
  <c r="M920"/>
  <c r="L920"/>
  <c r="K920"/>
  <c r="N919"/>
  <c r="O919" s="1"/>
  <c r="M919"/>
  <c r="L919"/>
  <c r="K919"/>
  <c r="N918"/>
  <c r="P918" s="1"/>
  <c r="M918"/>
  <c r="L918"/>
  <c r="K918"/>
  <c r="N917"/>
  <c r="P917" s="1"/>
  <c r="M917"/>
  <c r="L917"/>
  <c r="K917"/>
  <c r="N916"/>
  <c r="P916" s="1"/>
  <c r="M916"/>
  <c r="L916"/>
  <c r="K916"/>
  <c r="N915"/>
  <c r="O915" s="1"/>
  <c r="M915"/>
  <c r="L915"/>
  <c r="K915"/>
  <c r="N914"/>
  <c r="P914" s="1"/>
  <c r="M914"/>
  <c r="L914"/>
  <c r="K914"/>
  <c r="N913"/>
  <c r="P913" s="1"/>
  <c r="M913"/>
  <c r="L913"/>
  <c r="K913"/>
  <c r="N912"/>
  <c r="P912" s="1"/>
  <c r="M912"/>
  <c r="L912"/>
  <c r="K912"/>
  <c r="N911"/>
  <c r="O911" s="1"/>
  <c r="M911"/>
  <c r="L911"/>
  <c r="K911"/>
  <c r="N910"/>
  <c r="P910" s="1"/>
  <c r="M910"/>
  <c r="L910"/>
  <c r="K910"/>
  <c r="N909"/>
  <c r="P909" s="1"/>
  <c r="M909"/>
  <c r="L909"/>
  <c r="K909"/>
  <c r="N908"/>
  <c r="P908" s="1"/>
  <c r="M908"/>
  <c r="L908"/>
  <c r="K908"/>
  <c r="N907"/>
  <c r="O907" s="1"/>
  <c r="M907"/>
  <c r="L907"/>
  <c r="K907"/>
  <c r="N906"/>
  <c r="P906" s="1"/>
  <c r="M906"/>
  <c r="L906"/>
  <c r="K906"/>
  <c r="N905"/>
  <c r="P905" s="1"/>
  <c r="M905"/>
  <c r="L905"/>
  <c r="K905"/>
  <c r="N904"/>
  <c r="O904" s="1"/>
  <c r="M904"/>
  <c r="L904"/>
  <c r="K904"/>
  <c r="N903"/>
  <c r="P903" s="1"/>
  <c r="M903"/>
  <c r="L903"/>
  <c r="K903"/>
  <c r="N902"/>
  <c r="O902" s="1"/>
  <c r="M902"/>
  <c r="L902"/>
  <c r="K902"/>
  <c r="N901"/>
  <c r="P901" s="1"/>
  <c r="M901"/>
  <c r="L901"/>
  <c r="K901"/>
  <c r="N900"/>
  <c r="O900" s="1"/>
  <c r="M900"/>
  <c r="L900"/>
  <c r="K900"/>
  <c r="N899"/>
  <c r="P899" s="1"/>
  <c r="M899"/>
  <c r="L899"/>
  <c r="K899"/>
  <c r="N898"/>
  <c r="O898" s="1"/>
  <c r="M898"/>
  <c r="L898"/>
  <c r="K898"/>
  <c r="N897"/>
  <c r="O897" s="1"/>
  <c r="M897"/>
  <c r="L897"/>
  <c r="K897"/>
  <c r="N896"/>
  <c r="O896" s="1"/>
  <c r="M896"/>
  <c r="L896"/>
  <c r="K896"/>
  <c r="N895"/>
  <c r="O895" s="1"/>
  <c r="M895"/>
  <c r="L895"/>
  <c r="K895"/>
  <c r="N894"/>
  <c r="O894" s="1"/>
  <c r="M894"/>
  <c r="L894"/>
  <c r="K894"/>
  <c r="N893"/>
  <c r="O893" s="1"/>
  <c r="M893"/>
  <c r="L893"/>
  <c r="K893"/>
  <c r="N892"/>
  <c r="O892" s="1"/>
  <c r="M892"/>
  <c r="L892"/>
  <c r="K892"/>
  <c r="N891"/>
  <c r="O891" s="1"/>
  <c r="M891"/>
  <c r="L891"/>
  <c r="K891"/>
  <c r="N890"/>
  <c r="O890" s="1"/>
  <c r="M890"/>
  <c r="L890"/>
  <c r="K890"/>
  <c r="N889"/>
  <c r="O889" s="1"/>
  <c r="M889"/>
  <c r="L889"/>
  <c r="K889"/>
  <c r="N888"/>
  <c r="O888" s="1"/>
  <c r="M888"/>
  <c r="L888"/>
  <c r="K888"/>
  <c r="N887"/>
  <c r="O887" s="1"/>
  <c r="M887"/>
  <c r="L887"/>
  <c r="K887"/>
  <c r="N886"/>
  <c r="O886" s="1"/>
  <c r="M886"/>
  <c r="L886"/>
  <c r="K886"/>
  <c r="N885"/>
  <c r="O885" s="1"/>
  <c r="M885"/>
  <c r="L885"/>
  <c r="K885"/>
  <c r="N884"/>
  <c r="O884" s="1"/>
  <c r="M884"/>
  <c r="L884"/>
  <c r="K884"/>
  <c r="N883"/>
  <c r="O883" s="1"/>
  <c r="M883"/>
  <c r="L883"/>
  <c r="K883"/>
  <c r="N882"/>
  <c r="O882" s="1"/>
  <c r="M882"/>
  <c r="L882"/>
  <c r="K882"/>
  <c r="N881"/>
  <c r="O881" s="1"/>
  <c r="M881"/>
  <c r="L881"/>
  <c r="K881"/>
  <c r="N880"/>
  <c r="O880" s="1"/>
  <c r="M880"/>
  <c r="L880"/>
  <c r="K880"/>
  <c r="N879"/>
  <c r="O879" s="1"/>
  <c r="M879"/>
  <c r="L879"/>
  <c r="K879"/>
  <c r="N878"/>
  <c r="O878" s="1"/>
  <c r="M878"/>
  <c r="L878"/>
  <c r="K878"/>
  <c r="N877"/>
  <c r="O877" s="1"/>
  <c r="M877"/>
  <c r="L877"/>
  <c r="K877"/>
  <c r="N876"/>
  <c r="O876" s="1"/>
  <c r="M876"/>
  <c r="L876"/>
  <c r="K876"/>
  <c r="N875"/>
  <c r="O875" s="1"/>
  <c r="M875"/>
  <c r="L875"/>
  <c r="K875"/>
  <c r="N874"/>
  <c r="O874" s="1"/>
  <c r="M874"/>
  <c r="L874"/>
  <c r="K874"/>
  <c r="N873"/>
  <c r="O873" s="1"/>
  <c r="M873"/>
  <c r="L873"/>
  <c r="K873"/>
  <c r="N872"/>
  <c r="O872" s="1"/>
  <c r="M872"/>
  <c r="L872"/>
  <c r="K872"/>
  <c r="N871"/>
  <c r="O871" s="1"/>
  <c r="M871"/>
  <c r="L871"/>
  <c r="K871"/>
  <c r="N870"/>
  <c r="O870" s="1"/>
  <c r="M870"/>
  <c r="L870"/>
  <c r="K870"/>
  <c r="N869"/>
  <c r="O869" s="1"/>
  <c r="M869"/>
  <c r="L869"/>
  <c r="K869"/>
  <c r="N868"/>
  <c r="M868"/>
  <c r="L868"/>
  <c r="K868"/>
  <c r="N867"/>
  <c r="O867" s="1"/>
  <c r="M867"/>
  <c r="L867"/>
  <c r="K867"/>
  <c r="N866"/>
  <c r="M866"/>
  <c r="L866"/>
  <c r="K866"/>
  <c r="N865"/>
  <c r="O865" s="1"/>
  <c r="M865"/>
  <c r="L865"/>
  <c r="K865"/>
  <c r="N864"/>
  <c r="M864"/>
  <c r="L864"/>
  <c r="K864"/>
  <c r="N863"/>
  <c r="O863" s="1"/>
  <c r="M863"/>
  <c r="L863"/>
  <c r="K863"/>
  <c r="N862"/>
  <c r="O862" s="1"/>
  <c r="M862"/>
  <c r="L862"/>
  <c r="K862"/>
  <c r="N861"/>
  <c r="O861" s="1"/>
  <c r="M861"/>
  <c r="L861"/>
  <c r="K861"/>
  <c r="N860"/>
  <c r="O860" s="1"/>
  <c r="M860"/>
  <c r="L860"/>
  <c r="K860"/>
  <c r="N859"/>
  <c r="O859" s="1"/>
  <c r="M859"/>
  <c r="L859"/>
  <c r="K859"/>
  <c r="N858"/>
  <c r="O858" s="1"/>
  <c r="M858"/>
  <c r="L858"/>
  <c r="K858"/>
  <c r="N857"/>
  <c r="O857" s="1"/>
  <c r="M857"/>
  <c r="L857"/>
  <c r="K857"/>
  <c r="N856"/>
  <c r="O856" s="1"/>
  <c r="M856"/>
  <c r="L856"/>
  <c r="K856"/>
  <c r="N855"/>
  <c r="O855" s="1"/>
  <c r="M855"/>
  <c r="L855"/>
  <c r="K855"/>
  <c r="N854"/>
  <c r="O854" s="1"/>
  <c r="M854"/>
  <c r="L854"/>
  <c r="K854"/>
  <c r="N853"/>
  <c r="O853" s="1"/>
  <c r="M853"/>
  <c r="L853"/>
  <c r="K853"/>
  <c r="N852"/>
  <c r="O852" s="1"/>
  <c r="M852"/>
  <c r="L852"/>
  <c r="K852"/>
  <c r="N851"/>
  <c r="O851" s="1"/>
  <c r="M851"/>
  <c r="L851"/>
  <c r="K851"/>
  <c r="N850"/>
  <c r="O850" s="1"/>
  <c r="M850"/>
  <c r="L850"/>
  <c r="K850"/>
  <c r="N849"/>
  <c r="O849" s="1"/>
  <c r="M849"/>
  <c r="L849"/>
  <c r="K849"/>
  <c r="N848"/>
  <c r="O848" s="1"/>
  <c r="M848"/>
  <c r="L848"/>
  <c r="K848"/>
  <c r="N847"/>
  <c r="O847" s="1"/>
  <c r="M847"/>
  <c r="L847"/>
  <c r="K847"/>
  <c r="N846"/>
  <c r="O846" s="1"/>
  <c r="M846"/>
  <c r="L846"/>
  <c r="K846"/>
  <c r="N845"/>
  <c r="O845" s="1"/>
  <c r="M845"/>
  <c r="L845"/>
  <c r="K845"/>
  <c r="N844"/>
  <c r="O844" s="1"/>
  <c r="M844"/>
  <c r="L844"/>
  <c r="K844"/>
  <c r="N843"/>
  <c r="O843" s="1"/>
  <c r="M843"/>
  <c r="L843"/>
  <c r="K843"/>
  <c r="N842"/>
  <c r="O842" s="1"/>
  <c r="M842"/>
  <c r="L842"/>
  <c r="K842"/>
  <c r="N841"/>
  <c r="O841" s="1"/>
  <c r="M841"/>
  <c r="L841"/>
  <c r="K841"/>
  <c r="N840"/>
  <c r="O840" s="1"/>
  <c r="M840"/>
  <c r="L840"/>
  <c r="K840"/>
  <c r="N839"/>
  <c r="O839" s="1"/>
  <c r="M839"/>
  <c r="L839"/>
  <c r="K839"/>
  <c r="N838"/>
  <c r="O838" s="1"/>
  <c r="M838"/>
  <c r="L838"/>
  <c r="K838"/>
  <c r="N837"/>
  <c r="O837" s="1"/>
  <c r="M837"/>
  <c r="L837"/>
  <c r="K837"/>
  <c r="N836"/>
  <c r="O836" s="1"/>
  <c r="M836"/>
  <c r="L836"/>
  <c r="K836"/>
  <c r="N835"/>
  <c r="O835" s="1"/>
  <c r="M835"/>
  <c r="L835"/>
  <c r="K835"/>
  <c r="N834"/>
  <c r="O834" s="1"/>
  <c r="M834"/>
  <c r="L834"/>
  <c r="K834"/>
  <c r="N833"/>
  <c r="O833" s="1"/>
  <c r="M833"/>
  <c r="L833"/>
  <c r="K833"/>
  <c r="N832"/>
  <c r="O832" s="1"/>
  <c r="M832"/>
  <c r="L832"/>
  <c r="K832"/>
  <c r="N831"/>
  <c r="O831" s="1"/>
  <c r="M831"/>
  <c r="L831"/>
  <c r="K831"/>
  <c r="N830"/>
  <c r="O830" s="1"/>
  <c r="M830"/>
  <c r="L830"/>
  <c r="K830"/>
  <c r="N829"/>
  <c r="O829" s="1"/>
  <c r="M829"/>
  <c r="L829"/>
  <c r="K829"/>
  <c r="N828"/>
  <c r="O828" s="1"/>
  <c r="M828"/>
  <c r="L828"/>
  <c r="K828"/>
  <c r="N827"/>
  <c r="O827" s="1"/>
  <c r="M827"/>
  <c r="L827"/>
  <c r="K827"/>
  <c r="N826"/>
  <c r="O826" s="1"/>
  <c r="M826"/>
  <c r="L826"/>
  <c r="K826"/>
  <c r="N825"/>
  <c r="O825" s="1"/>
  <c r="M825"/>
  <c r="L825"/>
  <c r="K825"/>
  <c r="N824"/>
  <c r="O824" s="1"/>
  <c r="M824"/>
  <c r="L824"/>
  <c r="K824"/>
  <c r="N823"/>
  <c r="O823" s="1"/>
  <c r="M823"/>
  <c r="L823"/>
  <c r="K823"/>
  <c r="N822"/>
  <c r="O822" s="1"/>
  <c r="M822"/>
  <c r="L822"/>
  <c r="K822"/>
  <c r="N821"/>
  <c r="O821" s="1"/>
  <c r="M821"/>
  <c r="L821"/>
  <c r="K821"/>
  <c r="N820"/>
  <c r="O820" s="1"/>
  <c r="M820"/>
  <c r="L820"/>
  <c r="K820"/>
  <c r="N819"/>
  <c r="O819" s="1"/>
  <c r="M819"/>
  <c r="L819"/>
  <c r="K819"/>
  <c r="N818"/>
  <c r="O818" s="1"/>
  <c r="M818"/>
  <c r="L818"/>
  <c r="K818"/>
  <c r="N817"/>
  <c r="O817" s="1"/>
  <c r="M817"/>
  <c r="L817"/>
  <c r="K817"/>
  <c r="N816"/>
  <c r="O816" s="1"/>
  <c r="M816"/>
  <c r="L816"/>
  <c r="K816"/>
  <c r="N815"/>
  <c r="O815" s="1"/>
  <c r="M815"/>
  <c r="L815"/>
  <c r="K815"/>
  <c r="N814"/>
  <c r="O814" s="1"/>
  <c r="M814"/>
  <c r="L814"/>
  <c r="K814"/>
  <c r="N813"/>
  <c r="O813" s="1"/>
  <c r="M813"/>
  <c r="L813"/>
  <c r="K813"/>
  <c r="N812"/>
  <c r="O812" s="1"/>
  <c r="M812"/>
  <c r="L812"/>
  <c r="K812"/>
  <c r="N811"/>
  <c r="O811" s="1"/>
  <c r="M811"/>
  <c r="L811"/>
  <c r="K811"/>
  <c r="N810"/>
  <c r="O810" s="1"/>
  <c r="M810"/>
  <c r="L810"/>
  <c r="K810"/>
  <c r="N809"/>
  <c r="O809" s="1"/>
  <c r="M809"/>
  <c r="L809"/>
  <c r="K809"/>
  <c r="N808"/>
  <c r="O808" s="1"/>
  <c r="M808"/>
  <c r="L808"/>
  <c r="K808"/>
  <c r="N807"/>
  <c r="O807" s="1"/>
  <c r="M807"/>
  <c r="L807"/>
  <c r="K807"/>
  <c r="N806"/>
  <c r="O806" s="1"/>
  <c r="M806"/>
  <c r="L806"/>
  <c r="K806"/>
  <c r="N805"/>
  <c r="O805" s="1"/>
  <c r="M805"/>
  <c r="L805"/>
  <c r="K805"/>
  <c r="N804"/>
  <c r="O804" s="1"/>
  <c r="M804"/>
  <c r="L804"/>
  <c r="K804"/>
  <c r="N803"/>
  <c r="O803" s="1"/>
  <c r="M803"/>
  <c r="L803"/>
  <c r="K803"/>
  <c r="N802"/>
  <c r="O802" s="1"/>
  <c r="M802"/>
  <c r="L802"/>
  <c r="K802"/>
  <c r="N801"/>
  <c r="O801" s="1"/>
  <c r="M801"/>
  <c r="L801"/>
  <c r="K801"/>
  <c r="N800"/>
  <c r="O800" s="1"/>
  <c r="M800"/>
  <c r="L800"/>
  <c r="K800"/>
  <c r="N799"/>
  <c r="O799" s="1"/>
  <c r="M799"/>
  <c r="L799"/>
  <c r="K799"/>
  <c r="N798"/>
  <c r="O798" s="1"/>
  <c r="M798"/>
  <c r="L798"/>
  <c r="K798"/>
  <c r="N797"/>
  <c r="O797" s="1"/>
  <c r="M797"/>
  <c r="L797"/>
  <c r="K797"/>
  <c r="N796"/>
  <c r="O796" s="1"/>
  <c r="M796"/>
  <c r="L796"/>
  <c r="K796"/>
  <c r="P795"/>
  <c r="N795"/>
  <c r="O795" s="1"/>
  <c r="M795"/>
  <c r="L795"/>
  <c r="K795"/>
  <c r="N794"/>
  <c r="O794" s="1"/>
  <c r="M794"/>
  <c r="L794"/>
  <c r="K794"/>
  <c r="N793"/>
  <c r="O793" s="1"/>
  <c r="M793"/>
  <c r="L793"/>
  <c r="K793"/>
  <c r="N792"/>
  <c r="O792" s="1"/>
  <c r="M792"/>
  <c r="L792"/>
  <c r="K792"/>
  <c r="N791"/>
  <c r="O791" s="1"/>
  <c r="M791"/>
  <c r="L791"/>
  <c r="K791"/>
  <c r="N790"/>
  <c r="O790" s="1"/>
  <c r="M790"/>
  <c r="L790"/>
  <c r="K790"/>
  <c r="N789"/>
  <c r="O789" s="1"/>
  <c r="M789"/>
  <c r="L789"/>
  <c r="K789"/>
  <c r="N788"/>
  <c r="O788" s="1"/>
  <c r="M788"/>
  <c r="L788"/>
  <c r="K788"/>
  <c r="N787"/>
  <c r="O787" s="1"/>
  <c r="M787"/>
  <c r="L787"/>
  <c r="K787"/>
  <c r="N786"/>
  <c r="O786" s="1"/>
  <c r="M786"/>
  <c r="L786"/>
  <c r="K786"/>
  <c r="N785"/>
  <c r="O785" s="1"/>
  <c r="M785"/>
  <c r="L785"/>
  <c r="K785"/>
  <c r="N784"/>
  <c r="O784" s="1"/>
  <c r="M784"/>
  <c r="L784"/>
  <c r="K784"/>
  <c r="N783"/>
  <c r="O783" s="1"/>
  <c r="M783"/>
  <c r="L783"/>
  <c r="K783"/>
  <c r="N782"/>
  <c r="O782" s="1"/>
  <c r="M782"/>
  <c r="L782"/>
  <c r="K782"/>
  <c r="N781"/>
  <c r="O781" s="1"/>
  <c r="M781"/>
  <c r="L781"/>
  <c r="K781"/>
  <c r="N780"/>
  <c r="O780" s="1"/>
  <c r="M780"/>
  <c r="L780"/>
  <c r="K780"/>
  <c r="N779"/>
  <c r="O779" s="1"/>
  <c r="M779"/>
  <c r="L779"/>
  <c r="K779"/>
  <c r="N778"/>
  <c r="O778" s="1"/>
  <c r="M778"/>
  <c r="L778"/>
  <c r="K778"/>
  <c r="N777"/>
  <c r="O777" s="1"/>
  <c r="M777"/>
  <c r="L777"/>
  <c r="K777"/>
  <c r="N776"/>
  <c r="O776" s="1"/>
  <c r="M776"/>
  <c r="L776"/>
  <c r="K776"/>
  <c r="N775"/>
  <c r="O775" s="1"/>
  <c r="M775"/>
  <c r="L775"/>
  <c r="K775"/>
  <c r="N774"/>
  <c r="O774" s="1"/>
  <c r="M774"/>
  <c r="L774"/>
  <c r="K774"/>
  <c r="N773"/>
  <c r="O773" s="1"/>
  <c r="M773"/>
  <c r="L773"/>
  <c r="K773"/>
  <c r="N772"/>
  <c r="O772" s="1"/>
  <c r="M772"/>
  <c r="L772"/>
  <c r="K772"/>
  <c r="N771"/>
  <c r="O771" s="1"/>
  <c r="M771"/>
  <c r="L771"/>
  <c r="K771"/>
  <c r="N770"/>
  <c r="O770" s="1"/>
  <c r="M770"/>
  <c r="L770"/>
  <c r="K770"/>
  <c r="N769"/>
  <c r="O769" s="1"/>
  <c r="M769"/>
  <c r="L769"/>
  <c r="K769"/>
  <c r="N768"/>
  <c r="O768" s="1"/>
  <c r="M768"/>
  <c r="L768"/>
  <c r="K768"/>
  <c r="N767"/>
  <c r="O767" s="1"/>
  <c r="M767"/>
  <c r="L767"/>
  <c r="K767"/>
  <c r="N766"/>
  <c r="O766" s="1"/>
  <c r="M766"/>
  <c r="L766"/>
  <c r="K766"/>
  <c r="N765"/>
  <c r="O765" s="1"/>
  <c r="M765"/>
  <c r="L765"/>
  <c r="K765"/>
  <c r="N764"/>
  <c r="O764" s="1"/>
  <c r="M764"/>
  <c r="L764"/>
  <c r="K764"/>
  <c r="N763"/>
  <c r="O763" s="1"/>
  <c r="M763"/>
  <c r="L763"/>
  <c r="K763"/>
  <c r="N762"/>
  <c r="O762" s="1"/>
  <c r="M762"/>
  <c r="L762"/>
  <c r="K762"/>
  <c r="N761"/>
  <c r="O761" s="1"/>
  <c r="M761"/>
  <c r="L761"/>
  <c r="K761"/>
  <c r="N760"/>
  <c r="O760" s="1"/>
  <c r="M760"/>
  <c r="L760"/>
  <c r="K760"/>
  <c r="N759"/>
  <c r="O759" s="1"/>
  <c r="M759"/>
  <c r="L759"/>
  <c r="K759"/>
  <c r="N758"/>
  <c r="O758" s="1"/>
  <c r="M758"/>
  <c r="L758"/>
  <c r="K758"/>
  <c r="N757"/>
  <c r="O757" s="1"/>
  <c r="M757"/>
  <c r="L757"/>
  <c r="K757"/>
  <c r="N756"/>
  <c r="O756" s="1"/>
  <c r="M756"/>
  <c r="L756"/>
  <c r="K756"/>
  <c r="N755"/>
  <c r="O755" s="1"/>
  <c r="M755"/>
  <c r="L755"/>
  <c r="K755"/>
  <c r="N754"/>
  <c r="O754" s="1"/>
  <c r="M754"/>
  <c r="L754"/>
  <c r="K754"/>
  <c r="N753"/>
  <c r="O753" s="1"/>
  <c r="M753"/>
  <c r="L753"/>
  <c r="K753"/>
  <c r="N752"/>
  <c r="O752" s="1"/>
  <c r="M752"/>
  <c r="L752"/>
  <c r="K752"/>
  <c r="N751"/>
  <c r="O751" s="1"/>
  <c r="M751"/>
  <c r="L751"/>
  <c r="K751"/>
  <c r="N750"/>
  <c r="O750" s="1"/>
  <c r="M750"/>
  <c r="L750"/>
  <c r="K750"/>
  <c r="N749"/>
  <c r="O749" s="1"/>
  <c r="M749"/>
  <c r="L749"/>
  <c r="K749"/>
  <c r="N748"/>
  <c r="O748" s="1"/>
  <c r="M748"/>
  <c r="L748"/>
  <c r="K748"/>
  <c r="N747"/>
  <c r="O747" s="1"/>
  <c r="M747"/>
  <c r="L747"/>
  <c r="K747"/>
  <c r="N746"/>
  <c r="O746" s="1"/>
  <c r="M746"/>
  <c r="L746"/>
  <c r="K746"/>
  <c r="N745"/>
  <c r="O745" s="1"/>
  <c r="M745"/>
  <c r="L745"/>
  <c r="K745"/>
  <c r="N744"/>
  <c r="O744" s="1"/>
  <c r="M744"/>
  <c r="L744"/>
  <c r="K744"/>
  <c r="N743"/>
  <c r="O743" s="1"/>
  <c r="M743"/>
  <c r="L743"/>
  <c r="K743"/>
  <c r="N742"/>
  <c r="O742" s="1"/>
  <c r="M742"/>
  <c r="L742"/>
  <c r="K742"/>
  <c r="N741"/>
  <c r="O741" s="1"/>
  <c r="M741"/>
  <c r="L741"/>
  <c r="K741"/>
  <c r="N740"/>
  <c r="O740" s="1"/>
  <c r="M740"/>
  <c r="L740"/>
  <c r="K740"/>
  <c r="N739"/>
  <c r="O739" s="1"/>
  <c r="M739"/>
  <c r="L739"/>
  <c r="K739"/>
  <c r="N738"/>
  <c r="O738" s="1"/>
  <c r="M738"/>
  <c r="L738"/>
  <c r="K738"/>
  <c r="N737"/>
  <c r="O737" s="1"/>
  <c r="M737"/>
  <c r="L737"/>
  <c r="K737"/>
  <c r="N736"/>
  <c r="O736" s="1"/>
  <c r="M736"/>
  <c r="L736"/>
  <c r="K736"/>
  <c r="N735"/>
  <c r="O735" s="1"/>
  <c r="M735"/>
  <c r="L735"/>
  <c r="K735"/>
  <c r="N734"/>
  <c r="O734" s="1"/>
  <c r="M734"/>
  <c r="L734"/>
  <c r="K734"/>
  <c r="N733"/>
  <c r="O733" s="1"/>
  <c r="M733"/>
  <c r="L733"/>
  <c r="K733"/>
  <c r="N732"/>
  <c r="O732" s="1"/>
  <c r="M732"/>
  <c r="L732"/>
  <c r="K732"/>
  <c r="N731"/>
  <c r="O731" s="1"/>
  <c r="M731"/>
  <c r="L731"/>
  <c r="K731"/>
  <c r="N730"/>
  <c r="O730" s="1"/>
  <c r="M730"/>
  <c r="L730"/>
  <c r="K730"/>
  <c r="N729"/>
  <c r="O729" s="1"/>
  <c r="M729"/>
  <c r="L729"/>
  <c r="K729"/>
  <c r="N728"/>
  <c r="O728" s="1"/>
  <c r="M728"/>
  <c r="L728"/>
  <c r="K728"/>
  <c r="N727"/>
  <c r="O727" s="1"/>
  <c r="M727"/>
  <c r="L727"/>
  <c r="K727"/>
  <c r="N726"/>
  <c r="O726" s="1"/>
  <c r="M726"/>
  <c r="L726"/>
  <c r="K726"/>
  <c r="N725"/>
  <c r="O725" s="1"/>
  <c r="M725"/>
  <c r="L725"/>
  <c r="K725"/>
  <c r="N724"/>
  <c r="O724" s="1"/>
  <c r="M724"/>
  <c r="L724"/>
  <c r="K724"/>
  <c r="N723"/>
  <c r="O723" s="1"/>
  <c r="M723"/>
  <c r="L723"/>
  <c r="K723"/>
  <c r="N722"/>
  <c r="O722" s="1"/>
  <c r="M722"/>
  <c r="L722"/>
  <c r="K722"/>
  <c r="N721"/>
  <c r="O721" s="1"/>
  <c r="M721"/>
  <c r="L721"/>
  <c r="K721"/>
  <c r="N720"/>
  <c r="O720" s="1"/>
  <c r="M720"/>
  <c r="L720"/>
  <c r="K720"/>
  <c r="N719"/>
  <c r="O719" s="1"/>
  <c r="M719"/>
  <c r="L719"/>
  <c r="K719"/>
  <c r="N718"/>
  <c r="O718" s="1"/>
  <c r="M718"/>
  <c r="L718"/>
  <c r="K718"/>
  <c r="N717"/>
  <c r="O717" s="1"/>
  <c r="M717"/>
  <c r="L717"/>
  <c r="K717"/>
  <c r="N716"/>
  <c r="O716" s="1"/>
  <c r="M716"/>
  <c r="L716"/>
  <c r="K716"/>
  <c r="N715"/>
  <c r="O715" s="1"/>
  <c r="M715"/>
  <c r="L715"/>
  <c r="K715"/>
  <c r="N714"/>
  <c r="O714" s="1"/>
  <c r="M714"/>
  <c r="L714"/>
  <c r="K714"/>
  <c r="N713"/>
  <c r="O713" s="1"/>
  <c r="M713"/>
  <c r="L713"/>
  <c r="K713"/>
  <c r="N712"/>
  <c r="O712" s="1"/>
  <c r="M712"/>
  <c r="L712"/>
  <c r="K712"/>
  <c r="N711"/>
  <c r="O711" s="1"/>
  <c r="M711"/>
  <c r="L711"/>
  <c r="K711"/>
  <c r="N710"/>
  <c r="O710" s="1"/>
  <c r="M710"/>
  <c r="L710"/>
  <c r="K710"/>
  <c r="N709"/>
  <c r="O709" s="1"/>
  <c r="M709"/>
  <c r="L709"/>
  <c r="K709"/>
  <c r="N708"/>
  <c r="O708" s="1"/>
  <c r="M708"/>
  <c r="L708"/>
  <c r="K708"/>
  <c r="N707"/>
  <c r="O707" s="1"/>
  <c r="M707"/>
  <c r="L707"/>
  <c r="K707"/>
  <c r="N706"/>
  <c r="O706" s="1"/>
  <c r="M706"/>
  <c r="L706"/>
  <c r="K706"/>
  <c r="N705"/>
  <c r="O705" s="1"/>
  <c r="M705"/>
  <c r="L705"/>
  <c r="K705"/>
  <c r="N704"/>
  <c r="O704" s="1"/>
  <c r="M704"/>
  <c r="L704"/>
  <c r="K704"/>
  <c r="N703"/>
  <c r="O703" s="1"/>
  <c r="M703"/>
  <c r="L703"/>
  <c r="K703"/>
  <c r="N702"/>
  <c r="O702" s="1"/>
  <c r="M702"/>
  <c r="L702"/>
  <c r="K702"/>
  <c r="N701"/>
  <c r="O701" s="1"/>
  <c r="M701"/>
  <c r="L701"/>
  <c r="K701"/>
  <c r="N700"/>
  <c r="O700" s="1"/>
  <c r="M700"/>
  <c r="L700"/>
  <c r="K700"/>
  <c r="N699"/>
  <c r="O699" s="1"/>
  <c r="M699"/>
  <c r="L699"/>
  <c r="K699"/>
  <c r="N698"/>
  <c r="O698" s="1"/>
  <c r="M698"/>
  <c r="L698"/>
  <c r="K698"/>
  <c r="N697"/>
  <c r="O697" s="1"/>
  <c r="M697"/>
  <c r="L697"/>
  <c r="K697"/>
  <c r="N696"/>
  <c r="O696" s="1"/>
  <c r="M696"/>
  <c r="L696"/>
  <c r="K696"/>
  <c r="N695"/>
  <c r="O695" s="1"/>
  <c r="M695"/>
  <c r="L695"/>
  <c r="K695"/>
  <c r="N694"/>
  <c r="O694" s="1"/>
  <c r="M694"/>
  <c r="L694"/>
  <c r="K694"/>
  <c r="N693"/>
  <c r="O693" s="1"/>
  <c r="M693"/>
  <c r="L693"/>
  <c r="K693"/>
  <c r="N692"/>
  <c r="O692" s="1"/>
  <c r="M692"/>
  <c r="L692"/>
  <c r="K692"/>
  <c r="N691"/>
  <c r="O691" s="1"/>
  <c r="M691"/>
  <c r="L691"/>
  <c r="K691"/>
  <c r="N690"/>
  <c r="O690" s="1"/>
  <c r="M690"/>
  <c r="L690"/>
  <c r="K690"/>
  <c r="N689"/>
  <c r="O689" s="1"/>
  <c r="M689"/>
  <c r="L689"/>
  <c r="K689"/>
  <c r="N688"/>
  <c r="O688" s="1"/>
  <c r="M688"/>
  <c r="L688"/>
  <c r="K688"/>
  <c r="N687"/>
  <c r="O687" s="1"/>
  <c r="M687"/>
  <c r="L687"/>
  <c r="K687"/>
  <c r="N686"/>
  <c r="O686" s="1"/>
  <c r="M686"/>
  <c r="L686"/>
  <c r="K686"/>
  <c r="N685"/>
  <c r="O685" s="1"/>
  <c r="M685"/>
  <c r="L685"/>
  <c r="K685"/>
  <c r="N684"/>
  <c r="O684" s="1"/>
  <c r="M684"/>
  <c r="L684"/>
  <c r="K684"/>
  <c r="N683"/>
  <c r="O683" s="1"/>
  <c r="M683"/>
  <c r="L683"/>
  <c r="K683"/>
  <c r="N682"/>
  <c r="O682" s="1"/>
  <c r="M682"/>
  <c r="L682"/>
  <c r="K682"/>
  <c r="N681"/>
  <c r="O681" s="1"/>
  <c r="M681"/>
  <c r="L681"/>
  <c r="K681"/>
  <c r="N680"/>
  <c r="O680" s="1"/>
  <c r="M680"/>
  <c r="L680"/>
  <c r="K680"/>
  <c r="N679"/>
  <c r="O679" s="1"/>
  <c r="M679"/>
  <c r="L679"/>
  <c r="K679"/>
  <c r="N678"/>
  <c r="O678" s="1"/>
  <c r="M678"/>
  <c r="L678"/>
  <c r="K678"/>
  <c r="N677"/>
  <c r="O677" s="1"/>
  <c r="M677"/>
  <c r="L677"/>
  <c r="K677"/>
  <c r="N676"/>
  <c r="O676" s="1"/>
  <c r="M676"/>
  <c r="L676"/>
  <c r="K676"/>
  <c r="N675"/>
  <c r="O675" s="1"/>
  <c r="M675"/>
  <c r="L675"/>
  <c r="K675"/>
  <c r="N674"/>
  <c r="O674" s="1"/>
  <c r="M674"/>
  <c r="L674"/>
  <c r="K674"/>
  <c r="N673"/>
  <c r="O673" s="1"/>
  <c r="M673"/>
  <c r="L673"/>
  <c r="K673"/>
  <c r="N672"/>
  <c r="O672" s="1"/>
  <c r="M672"/>
  <c r="L672"/>
  <c r="K672"/>
  <c r="N671"/>
  <c r="O671" s="1"/>
  <c r="M671"/>
  <c r="L671"/>
  <c r="K671"/>
  <c r="N670"/>
  <c r="O670" s="1"/>
  <c r="M670"/>
  <c r="L670"/>
  <c r="K670"/>
  <c r="N669"/>
  <c r="O669" s="1"/>
  <c r="M669"/>
  <c r="L669"/>
  <c r="K669"/>
  <c r="N668"/>
  <c r="O668" s="1"/>
  <c r="M668"/>
  <c r="L668"/>
  <c r="K668"/>
  <c r="N667"/>
  <c r="O667" s="1"/>
  <c r="M667"/>
  <c r="L667"/>
  <c r="K667"/>
  <c r="N666"/>
  <c r="O666" s="1"/>
  <c r="M666"/>
  <c r="L666"/>
  <c r="K666"/>
  <c r="N665"/>
  <c r="O665" s="1"/>
  <c r="M665"/>
  <c r="L665"/>
  <c r="K665"/>
  <c r="N664"/>
  <c r="O664" s="1"/>
  <c r="M664"/>
  <c r="L664"/>
  <c r="K664"/>
  <c r="N663"/>
  <c r="O663" s="1"/>
  <c r="M663"/>
  <c r="L663"/>
  <c r="K663"/>
  <c r="N662"/>
  <c r="O662" s="1"/>
  <c r="M662"/>
  <c r="L662"/>
  <c r="K662"/>
  <c r="N661"/>
  <c r="O661" s="1"/>
  <c r="M661"/>
  <c r="L661"/>
  <c r="K661"/>
  <c r="N660"/>
  <c r="O660" s="1"/>
  <c r="M660"/>
  <c r="L660"/>
  <c r="K660"/>
  <c r="N659"/>
  <c r="O659" s="1"/>
  <c r="M659"/>
  <c r="L659"/>
  <c r="K659"/>
  <c r="N658"/>
  <c r="O658" s="1"/>
  <c r="M658"/>
  <c r="L658"/>
  <c r="K658"/>
  <c r="N657"/>
  <c r="O657" s="1"/>
  <c r="M657"/>
  <c r="L657"/>
  <c r="K657"/>
  <c r="N656"/>
  <c r="O656" s="1"/>
  <c r="M656"/>
  <c r="L656"/>
  <c r="K656"/>
  <c r="N655"/>
  <c r="O655" s="1"/>
  <c r="M655"/>
  <c r="L655"/>
  <c r="K655"/>
  <c r="N654"/>
  <c r="O654" s="1"/>
  <c r="M654"/>
  <c r="L654"/>
  <c r="K654"/>
  <c r="N653"/>
  <c r="O653" s="1"/>
  <c r="M653"/>
  <c r="L653"/>
  <c r="K653"/>
  <c r="N652"/>
  <c r="O652" s="1"/>
  <c r="M652"/>
  <c r="L652"/>
  <c r="K652"/>
  <c r="N651"/>
  <c r="O651" s="1"/>
  <c r="M651"/>
  <c r="L651"/>
  <c r="K651"/>
  <c r="N650"/>
  <c r="O650" s="1"/>
  <c r="M650"/>
  <c r="L650"/>
  <c r="K650"/>
  <c r="N649"/>
  <c r="O649" s="1"/>
  <c r="M649"/>
  <c r="L649"/>
  <c r="K649"/>
  <c r="N648"/>
  <c r="O648" s="1"/>
  <c r="M648"/>
  <c r="L648"/>
  <c r="K648"/>
  <c r="N647"/>
  <c r="O647" s="1"/>
  <c r="M647"/>
  <c r="L647"/>
  <c r="K647"/>
  <c r="N646"/>
  <c r="O646" s="1"/>
  <c r="M646"/>
  <c r="L646"/>
  <c r="K646"/>
  <c r="N645"/>
  <c r="O645" s="1"/>
  <c r="M645"/>
  <c r="L645"/>
  <c r="K645"/>
  <c r="N644"/>
  <c r="O644" s="1"/>
  <c r="M644"/>
  <c r="L644"/>
  <c r="K644"/>
  <c r="N643"/>
  <c r="O643" s="1"/>
  <c r="M643"/>
  <c r="L643"/>
  <c r="K643"/>
  <c r="N642"/>
  <c r="O642" s="1"/>
  <c r="M642"/>
  <c r="L642"/>
  <c r="K642"/>
  <c r="N641"/>
  <c r="O641" s="1"/>
  <c r="M641"/>
  <c r="L641"/>
  <c r="K641"/>
  <c r="N640"/>
  <c r="O640" s="1"/>
  <c r="M640"/>
  <c r="L640"/>
  <c r="K640"/>
  <c r="N639"/>
  <c r="O639" s="1"/>
  <c r="M639"/>
  <c r="L639"/>
  <c r="K639"/>
  <c r="N638"/>
  <c r="O638" s="1"/>
  <c r="M638"/>
  <c r="L638"/>
  <c r="K638"/>
  <c r="N637"/>
  <c r="O637" s="1"/>
  <c r="M637"/>
  <c r="L637"/>
  <c r="K637"/>
  <c r="N636"/>
  <c r="O636" s="1"/>
  <c r="M636"/>
  <c r="L636"/>
  <c r="K636"/>
  <c r="N635"/>
  <c r="O635" s="1"/>
  <c r="M635"/>
  <c r="L635"/>
  <c r="K635"/>
  <c r="N634"/>
  <c r="O634" s="1"/>
  <c r="M634"/>
  <c r="L634"/>
  <c r="K634"/>
  <c r="N633"/>
  <c r="O633" s="1"/>
  <c r="M633"/>
  <c r="L633"/>
  <c r="K633"/>
  <c r="N632"/>
  <c r="O632" s="1"/>
  <c r="M632"/>
  <c r="L632"/>
  <c r="K632"/>
  <c r="N631"/>
  <c r="O631" s="1"/>
  <c r="M631"/>
  <c r="L631"/>
  <c r="K631"/>
  <c r="N630"/>
  <c r="O630" s="1"/>
  <c r="M630"/>
  <c r="L630"/>
  <c r="K630"/>
  <c r="N629"/>
  <c r="O629" s="1"/>
  <c r="M629"/>
  <c r="L629"/>
  <c r="K629"/>
  <c r="N628"/>
  <c r="O628" s="1"/>
  <c r="M628"/>
  <c r="L628"/>
  <c r="K628"/>
  <c r="N627"/>
  <c r="O627" s="1"/>
  <c r="M627"/>
  <c r="L627"/>
  <c r="K627"/>
  <c r="N626"/>
  <c r="O626" s="1"/>
  <c r="M626"/>
  <c r="L626"/>
  <c r="K626"/>
  <c r="N625"/>
  <c r="O625" s="1"/>
  <c r="M625"/>
  <c r="L625"/>
  <c r="K625"/>
  <c r="N624"/>
  <c r="O624" s="1"/>
  <c r="M624"/>
  <c r="L624"/>
  <c r="K624"/>
  <c r="N623"/>
  <c r="O623" s="1"/>
  <c r="M623"/>
  <c r="L623"/>
  <c r="K623"/>
  <c r="N622"/>
  <c r="O622" s="1"/>
  <c r="M622"/>
  <c r="L622"/>
  <c r="K622"/>
  <c r="N621"/>
  <c r="O621" s="1"/>
  <c r="M621"/>
  <c r="L621"/>
  <c r="K621"/>
  <c r="N620"/>
  <c r="O620" s="1"/>
  <c r="M620"/>
  <c r="L620"/>
  <c r="K620"/>
  <c r="N619"/>
  <c r="O619" s="1"/>
  <c r="M619"/>
  <c r="L619"/>
  <c r="K619"/>
  <c r="N618"/>
  <c r="O618" s="1"/>
  <c r="M618"/>
  <c r="L618"/>
  <c r="K618"/>
  <c r="N617"/>
  <c r="O617" s="1"/>
  <c r="M617"/>
  <c r="L617"/>
  <c r="K617"/>
  <c r="N616"/>
  <c r="O616" s="1"/>
  <c r="M616"/>
  <c r="L616"/>
  <c r="K616"/>
  <c r="N615"/>
  <c r="O615" s="1"/>
  <c r="M615"/>
  <c r="L615"/>
  <c r="K615"/>
  <c r="N614"/>
  <c r="O614" s="1"/>
  <c r="M614"/>
  <c r="L614"/>
  <c r="K614"/>
  <c r="N613"/>
  <c r="O613" s="1"/>
  <c r="M613"/>
  <c r="L613"/>
  <c r="K613"/>
  <c r="N612"/>
  <c r="O612" s="1"/>
  <c r="M612"/>
  <c r="L612"/>
  <c r="K612"/>
  <c r="N611"/>
  <c r="O611" s="1"/>
  <c r="M611"/>
  <c r="L611"/>
  <c r="K611"/>
  <c r="N610"/>
  <c r="O610" s="1"/>
  <c r="M610"/>
  <c r="L610"/>
  <c r="K610"/>
  <c r="N609"/>
  <c r="O609" s="1"/>
  <c r="M609"/>
  <c r="L609"/>
  <c r="K609"/>
  <c r="N608"/>
  <c r="O608" s="1"/>
  <c r="M608"/>
  <c r="L608"/>
  <c r="K608"/>
  <c r="N607"/>
  <c r="O607" s="1"/>
  <c r="M607"/>
  <c r="L607"/>
  <c r="K607"/>
  <c r="N606"/>
  <c r="O606" s="1"/>
  <c r="M606"/>
  <c r="L606"/>
  <c r="K606"/>
  <c r="N605"/>
  <c r="O605" s="1"/>
  <c r="M605"/>
  <c r="L605"/>
  <c r="K605"/>
  <c r="N604"/>
  <c r="O604" s="1"/>
  <c r="M604"/>
  <c r="L604"/>
  <c r="K604"/>
  <c r="N603"/>
  <c r="O603" s="1"/>
  <c r="M603"/>
  <c r="L603"/>
  <c r="K603"/>
  <c r="N602"/>
  <c r="O602" s="1"/>
  <c r="M602"/>
  <c r="L602"/>
  <c r="K602"/>
  <c r="N601"/>
  <c r="O601" s="1"/>
  <c r="M601"/>
  <c r="L601"/>
  <c r="K601"/>
  <c r="N600"/>
  <c r="O600" s="1"/>
  <c r="M600"/>
  <c r="L600"/>
  <c r="K600"/>
  <c r="N599"/>
  <c r="O599" s="1"/>
  <c r="M599"/>
  <c r="L599"/>
  <c r="O21" i="18" s="1"/>
  <c r="K599" i="39"/>
  <c r="N21" i="18" s="1"/>
  <c r="N598" i="39"/>
  <c r="O598" s="1"/>
  <c r="M598"/>
  <c r="L598"/>
  <c r="K598"/>
  <c r="N597"/>
  <c r="O597" s="1"/>
  <c r="M597"/>
  <c r="L597"/>
  <c r="K597"/>
  <c r="N596"/>
  <c r="O596" s="1"/>
  <c r="M596"/>
  <c r="L596"/>
  <c r="K596"/>
  <c r="N595"/>
  <c r="O595" s="1"/>
  <c r="M595"/>
  <c r="L595"/>
  <c r="K595"/>
  <c r="N594"/>
  <c r="O594" s="1"/>
  <c r="M594"/>
  <c r="L594"/>
  <c r="K594"/>
  <c r="N593"/>
  <c r="O593" s="1"/>
  <c r="M593"/>
  <c r="L593"/>
  <c r="K593"/>
  <c r="N592"/>
  <c r="O592" s="1"/>
  <c r="M592"/>
  <c r="L592"/>
  <c r="K592"/>
  <c r="N591"/>
  <c r="O591" s="1"/>
  <c r="M591"/>
  <c r="L591"/>
  <c r="K591"/>
  <c r="N590"/>
  <c r="O590" s="1"/>
  <c r="M590"/>
  <c r="L590"/>
  <c r="K590"/>
  <c r="N589"/>
  <c r="O589" s="1"/>
  <c r="M589"/>
  <c r="L589"/>
  <c r="K589"/>
  <c r="N588"/>
  <c r="O588" s="1"/>
  <c r="M588"/>
  <c r="L588"/>
  <c r="K588"/>
  <c r="N587"/>
  <c r="O587" s="1"/>
  <c r="M587"/>
  <c r="L587"/>
  <c r="K587"/>
  <c r="N586"/>
  <c r="O586" s="1"/>
  <c r="M586"/>
  <c r="L586"/>
  <c r="K586"/>
  <c r="N585"/>
  <c r="O585" s="1"/>
  <c r="M585"/>
  <c r="L585"/>
  <c r="K585"/>
  <c r="N584"/>
  <c r="O584" s="1"/>
  <c r="M584"/>
  <c r="L584"/>
  <c r="K584"/>
  <c r="N583"/>
  <c r="O583" s="1"/>
  <c r="M583"/>
  <c r="L583"/>
  <c r="K583"/>
  <c r="N582"/>
  <c r="O582" s="1"/>
  <c r="M582"/>
  <c r="L582"/>
  <c r="K582"/>
  <c r="N581"/>
  <c r="O581" s="1"/>
  <c r="M581"/>
  <c r="L581"/>
  <c r="K581"/>
  <c r="N580"/>
  <c r="O580" s="1"/>
  <c r="M580"/>
  <c r="L580"/>
  <c r="K580"/>
  <c r="N579"/>
  <c r="O579" s="1"/>
  <c r="M579"/>
  <c r="L579"/>
  <c r="K579"/>
  <c r="N578"/>
  <c r="O578" s="1"/>
  <c r="M578"/>
  <c r="L578"/>
  <c r="K578"/>
  <c r="N577"/>
  <c r="O577" s="1"/>
  <c r="M577"/>
  <c r="L577"/>
  <c r="K577"/>
  <c r="N576"/>
  <c r="O576" s="1"/>
  <c r="M576"/>
  <c r="L576"/>
  <c r="K576"/>
  <c r="N575"/>
  <c r="O575" s="1"/>
  <c r="M575"/>
  <c r="L575"/>
  <c r="K575"/>
  <c r="N574"/>
  <c r="O574" s="1"/>
  <c r="M574"/>
  <c r="L574"/>
  <c r="K574"/>
  <c r="N573"/>
  <c r="O573" s="1"/>
  <c r="M573"/>
  <c r="L573"/>
  <c r="K573"/>
  <c r="N572"/>
  <c r="O572" s="1"/>
  <c r="M572"/>
  <c r="L572"/>
  <c r="K572"/>
  <c r="N571"/>
  <c r="O571" s="1"/>
  <c r="M571"/>
  <c r="L571"/>
  <c r="K571"/>
  <c r="N570"/>
  <c r="O570" s="1"/>
  <c r="M570"/>
  <c r="L570"/>
  <c r="K570"/>
  <c r="N569"/>
  <c r="O569" s="1"/>
  <c r="M569"/>
  <c r="L569"/>
  <c r="K569"/>
  <c r="N568"/>
  <c r="O568" s="1"/>
  <c r="M568"/>
  <c r="L568"/>
  <c r="K568"/>
  <c r="N567"/>
  <c r="O567" s="1"/>
  <c r="M567"/>
  <c r="L567"/>
  <c r="K567"/>
  <c r="N566"/>
  <c r="O566" s="1"/>
  <c r="M566"/>
  <c r="L566"/>
  <c r="K566"/>
  <c r="N565"/>
  <c r="O565" s="1"/>
  <c r="M565"/>
  <c r="L565"/>
  <c r="K565"/>
  <c r="N564"/>
  <c r="O564" s="1"/>
  <c r="M564"/>
  <c r="L564"/>
  <c r="K564"/>
  <c r="N563"/>
  <c r="O563" s="1"/>
  <c r="M563"/>
  <c r="L563"/>
  <c r="K563"/>
  <c r="N562"/>
  <c r="O562" s="1"/>
  <c r="M562"/>
  <c r="L562"/>
  <c r="K562"/>
  <c r="N561"/>
  <c r="O561" s="1"/>
  <c r="M561"/>
  <c r="L561"/>
  <c r="K561"/>
  <c r="N560"/>
  <c r="O560" s="1"/>
  <c r="M560"/>
  <c r="L560"/>
  <c r="K560"/>
  <c r="N559"/>
  <c r="O559" s="1"/>
  <c r="M559"/>
  <c r="L559"/>
  <c r="K559"/>
  <c r="N558"/>
  <c r="O558" s="1"/>
  <c r="M558"/>
  <c r="L558"/>
  <c r="K558"/>
  <c r="N557"/>
  <c r="O557" s="1"/>
  <c r="M557"/>
  <c r="L557"/>
  <c r="K557"/>
  <c r="N556"/>
  <c r="O556" s="1"/>
  <c r="M556"/>
  <c r="L556"/>
  <c r="K556"/>
  <c r="N555"/>
  <c r="O555" s="1"/>
  <c r="M555"/>
  <c r="L555"/>
  <c r="K555"/>
  <c r="N554"/>
  <c r="O554" s="1"/>
  <c r="M554"/>
  <c r="L554"/>
  <c r="K554"/>
  <c r="N553"/>
  <c r="O553" s="1"/>
  <c r="M553"/>
  <c r="L553"/>
  <c r="K553"/>
  <c r="N552"/>
  <c r="O552" s="1"/>
  <c r="M552"/>
  <c r="L552"/>
  <c r="K552"/>
  <c r="N551"/>
  <c r="O551" s="1"/>
  <c r="M551"/>
  <c r="L551"/>
  <c r="K551"/>
  <c r="N550"/>
  <c r="O550" s="1"/>
  <c r="M550"/>
  <c r="L550"/>
  <c r="K550"/>
  <c r="N549"/>
  <c r="O549" s="1"/>
  <c r="M549"/>
  <c r="L549"/>
  <c r="K549"/>
  <c r="N548"/>
  <c r="O548" s="1"/>
  <c r="M548"/>
  <c r="L548"/>
  <c r="K548"/>
  <c r="N547"/>
  <c r="O547" s="1"/>
  <c r="M547"/>
  <c r="L547"/>
  <c r="K547"/>
  <c r="N546"/>
  <c r="O546" s="1"/>
  <c r="M546"/>
  <c r="L546"/>
  <c r="K546"/>
  <c r="N545"/>
  <c r="O545" s="1"/>
  <c r="M545"/>
  <c r="L545"/>
  <c r="K545"/>
  <c r="N544"/>
  <c r="O544" s="1"/>
  <c r="M544"/>
  <c r="L544"/>
  <c r="K544"/>
  <c r="N543"/>
  <c r="O543" s="1"/>
  <c r="M543"/>
  <c r="L543"/>
  <c r="K543"/>
  <c r="N542"/>
  <c r="O542" s="1"/>
  <c r="M542"/>
  <c r="L542"/>
  <c r="K542"/>
  <c r="N541"/>
  <c r="O541" s="1"/>
  <c r="M541"/>
  <c r="L541"/>
  <c r="K541"/>
  <c r="N540"/>
  <c r="O540" s="1"/>
  <c r="M540"/>
  <c r="L540"/>
  <c r="K540"/>
  <c r="N539"/>
  <c r="O539" s="1"/>
  <c r="M539"/>
  <c r="L539"/>
  <c r="K539"/>
  <c r="N538"/>
  <c r="O538" s="1"/>
  <c r="M538"/>
  <c r="L538"/>
  <c r="K538"/>
  <c r="N537"/>
  <c r="O537" s="1"/>
  <c r="M537"/>
  <c r="L537"/>
  <c r="K537"/>
  <c r="N536"/>
  <c r="O536" s="1"/>
  <c r="M536"/>
  <c r="L536"/>
  <c r="K536"/>
  <c r="N535"/>
  <c r="O535" s="1"/>
  <c r="M535"/>
  <c r="L535"/>
  <c r="K535"/>
  <c r="N534"/>
  <c r="O534" s="1"/>
  <c r="M534"/>
  <c r="L534"/>
  <c r="K534"/>
  <c r="N533"/>
  <c r="O533" s="1"/>
  <c r="M533"/>
  <c r="L533"/>
  <c r="K533"/>
  <c r="N532"/>
  <c r="O532" s="1"/>
  <c r="M532"/>
  <c r="L532"/>
  <c r="K532"/>
  <c r="N531"/>
  <c r="O531" s="1"/>
  <c r="M531"/>
  <c r="L531"/>
  <c r="K531"/>
  <c r="N530"/>
  <c r="O530" s="1"/>
  <c r="M530"/>
  <c r="L530"/>
  <c r="K530"/>
  <c r="N529"/>
  <c r="O529" s="1"/>
  <c r="M529"/>
  <c r="L529"/>
  <c r="K529"/>
  <c r="N528"/>
  <c r="O528" s="1"/>
  <c r="M528"/>
  <c r="L528"/>
  <c r="K528"/>
  <c r="N527"/>
  <c r="O527" s="1"/>
  <c r="M527"/>
  <c r="L527"/>
  <c r="K527"/>
  <c r="N526"/>
  <c r="O526" s="1"/>
  <c r="M526"/>
  <c r="L526"/>
  <c r="K526"/>
  <c r="N525"/>
  <c r="O525" s="1"/>
  <c r="M525"/>
  <c r="L525"/>
  <c r="K525"/>
  <c r="N524"/>
  <c r="O524" s="1"/>
  <c r="M524"/>
  <c r="L524"/>
  <c r="K524"/>
  <c r="N523"/>
  <c r="O523" s="1"/>
  <c r="M523"/>
  <c r="L523"/>
  <c r="K523"/>
  <c r="N522"/>
  <c r="O522" s="1"/>
  <c r="M522"/>
  <c r="L522"/>
  <c r="K522"/>
  <c r="N521"/>
  <c r="O521" s="1"/>
  <c r="M521"/>
  <c r="L521"/>
  <c r="K521"/>
  <c r="N520"/>
  <c r="O520" s="1"/>
  <c r="M520"/>
  <c r="L520"/>
  <c r="K520"/>
  <c r="N519"/>
  <c r="O519" s="1"/>
  <c r="M519"/>
  <c r="L519"/>
  <c r="K519"/>
  <c r="N518"/>
  <c r="O518" s="1"/>
  <c r="M518"/>
  <c r="L518"/>
  <c r="K518"/>
  <c r="N517"/>
  <c r="O517" s="1"/>
  <c r="M517"/>
  <c r="L517"/>
  <c r="K517"/>
  <c r="N516"/>
  <c r="O516" s="1"/>
  <c r="M516"/>
  <c r="L516"/>
  <c r="K516"/>
  <c r="N515"/>
  <c r="O515" s="1"/>
  <c r="M515"/>
  <c r="L515"/>
  <c r="K515"/>
  <c r="N514"/>
  <c r="O514" s="1"/>
  <c r="M514"/>
  <c r="L514"/>
  <c r="K514"/>
  <c r="N513"/>
  <c r="O513" s="1"/>
  <c r="M513"/>
  <c r="L513"/>
  <c r="K513"/>
  <c r="N512"/>
  <c r="O512" s="1"/>
  <c r="M512"/>
  <c r="L512"/>
  <c r="K512"/>
  <c r="N511"/>
  <c r="O511" s="1"/>
  <c r="M511"/>
  <c r="L511"/>
  <c r="K511"/>
  <c r="N510"/>
  <c r="O510" s="1"/>
  <c r="M510"/>
  <c r="L510"/>
  <c r="K510"/>
  <c r="N509"/>
  <c r="O509" s="1"/>
  <c r="M509"/>
  <c r="L509"/>
  <c r="K509"/>
  <c r="N508"/>
  <c r="O508" s="1"/>
  <c r="M508"/>
  <c r="L508"/>
  <c r="K508"/>
  <c r="N507"/>
  <c r="O507" s="1"/>
  <c r="M507"/>
  <c r="L507"/>
  <c r="K507"/>
  <c r="N506"/>
  <c r="O506" s="1"/>
  <c r="M506"/>
  <c r="L506"/>
  <c r="K506"/>
  <c r="N505"/>
  <c r="O505" s="1"/>
  <c r="M505"/>
  <c r="L505"/>
  <c r="K505"/>
  <c r="N504"/>
  <c r="O504" s="1"/>
  <c r="M504"/>
  <c r="L504"/>
  <c r="K504"/>
  <c r="N503"/>
  <c r="O503" s="1"/>
  <c r="M503"/>
  <c r="L503"/>
  <c r="K503"/>
  <c r="N502"/>
  <c r="O502" s="1"/>
  <c r="M502"/>
  <c r="L502"/>
  <c r="K502"/>
  <c r="N501"/>
  <c r="O501" s="1"/>
  <c r="M501"/>
  <c r="L501"/>
  <c r="K501"/>
  <c r="N500"/>
  <c r="O500" s="1"/>
  <c r="M500"/>
  <c r="L500"/>
  <c r="K500"/>
  <c r="N499"/>
  <c r="O499" s="1"/>
  <c r="M499"/>
  <c r="L499"/>
  <c r="K499"/>
  <c r="N498"/>
  <c r="O498" s="1"/>
  <c r="M498"/>
  <c r="L498"/>
  <c r="K498"/>
  <c r="N497"/>
  <c r="O497" s="1"/>
  <c r="M497"/>
  <c r="L497"/>
  <c r="K497"/>
  <c r="N496"/>
  <c r="O496" s="1"/>
  <c r="M496"/>
  <c r="L496"/>
  <c r="K496"/>
  <c r="N495"/>
  <c r="O495" s="1"/>
  <c r="M495"/>
  <c r="L495"/>
  <c r="K495"/>
  <c r="N494"/>
  <c r="O494" s="1"/>
  <c r="M494"/>
  <c r="L494"/>
  <c r="K494"/>
  <c r="N493"/>
  <c r="O493" s="1"/>
  <c r="M493"/>
  <c r="L493"/>
  <c r="K493"/>
  <c r="N492"/>
  <c r="O492" s="1"/>
  <c r="M492"/>
  <c r="L492"/>
  <c r="K492"/>
  <c r="N491"/>
  <c r="O491" s="1"/>
  <c r="M491"/>
  <c r="L491"/>
  <c r="K491"/>
  <c r="N490"/>
  <c r="O490" s="1"/>
  <c r="M490"/>
  <c r="L490"/>
  <c r="K490"/>
  <c r="N489"/>
  <c r="O489" s="1"/>
  <c r="M489"/>
  <c r="L489"/>
  <c r="K489"/>
  <c r="N488"/>
  <c r="O488" s="1"/>
  <c r="M488"/>
  <c r="L488"/>
  <c r="K488"/>
  <c r="N487"/>
  <c r="O487" s="1"/>
  <c r="M487"/>
  <c r="L487"/>
  <c r="K487"/>
  <c r="N486"/>
  <c r="O486" s="1"/>
  <c r="M486"/>
  <c r="L486"/>
  <c r="K486"/>
  <c r="N485"/>
  <c r="O485" s="1"/>
  <c r="M485"/>
  <c r="L485"/>
  <c r="K485"/>
  <c r="N484"/>
  <c r="O484" s="1"/>
  <c r="M484"/>
  <c r="L484"/>
  <c r="K484"/>
  <c r="N483"/>
  <c r="O483" s="1"/>
  <c r="M483"/>
  <c r="L483"/>
  <c r="K483"/>
  <c r="N482"/>
  <c r="O482" s="1"/>
  <c r="M482"/>
  <c r="L482"/>
  <c r="K482"/>
  <c r="N481"/>
  <c r="O481" s="1"/>
  <c r="M481"/>
  <c r="L481"/>
  <c r="K481"/>
  <c r="N480"/>
  <c r="O480" s="1"/>
  <c r="M480"/>
  <c r="L480"/>
  <c r="K480"/>
  <c r="N479"/>
  <c r="O479" s="1"/>
  <c r="M479"/>
  <c r="L479"/>
  <c r="K479"/>
  <c r="N478"/>
  <c r="O478" s="1"/>
  <c r="M478"/>
  <c r="L478"/>
  <c r="K478"/>
  <c r="N477"/>
  <c r="O477" s="1"/>
  <c r="M477"/>
  <c r="L477"/>
  <c r="K477"/>
  <c r="N476"/>
  <c r="O476" s="1"/>
  <c r="M476"/>
  <c r="L476"/>
  <c r="K476"/>
  <c r="N475"/>
  <c r="O475" s="1"/>
  <c r="M475"/>
  <c r="L475"/>
  <c r="K475"/>
  <c r="N474"/>
  <c r="O474" s="1"/>
  <c r="M474"/>
  <c r="L474"/>
  <c r="K474"/>
  <c r="N473"/>
  <c r="O473" s="1"/>
  <c r="M473"/>
  <c r="L473"/>
  <c r="K473"/>
  <c r="N472"/>
  <c r="O472" s="1"/>
  <c r="M472"/>
  <c r="L472"/>
  <c r="K472"/>
  <c r="N471"/>
  <c r="O471" s="1"/>
  <c r="M471"/>
  <c r="L471"/>
  <c r="K471"/>
  <c r="N470"/>
  <c r="O470" s="1"/>
  <c r="M470"/>
  <c r="L470"/>
  <c r="K470"/>
  <c r="N469"/>
  <c r="O469" s="1"/>
  <c r="M469"/>
  <c r="L469"/>
  <c r="K469"/>
  <c r="N468"/>
  <c r="O468" s="1"/>
  <c r="M468"/>
  <c r="L468"/>
  <c r="K468"/>
  <c r="N467"/>
  <c r="O467" s="1"/>
  <c r="M467"/>
  <c r="L467"/>
  <c r="K467"/>
  <c r="N466"/>
  <c r="O466" s="1"/>
  <c r="M466"/>
  <c r="L466"/>
  <c r="K466"/>
  <c r="N465"/>
  <c r="O465" s="1"/>
  <c r="M465"/>
  <c r="L465"/>
  <c r="K465"/>
  <c r="N464"/>
  <c r="O464" s="1"/>
  <c r="M464"/>
  <c r="L464"/>
  <c r="K464"/>
  <c r="N463"/>
  <c r="O463" s="1"/>
  <c r="M463"/>
  <c r="L463"/>
  <c r="K463"/>
  <c r="N462"/>
  <c r="O462" s="1"/>
  <c r="M462"/>
  <c r="L462"/>
  <c r="K462"/>
  <c r="N461"/>
  <c r="O461" s="1"/>
  <c r="M461"/>
  <c r="L461"/>
  <c r="K461"/>
  <c r="N460"/>
  <c r="O460" s="1"/>
  <c r="M460"/>
  <c r="L460"/>
  <c r="K460"/>
  <c r="N459"/>
  <c r="O459" s="1"/>
  <c r="M459"/>
  <c r="L459"/>
  <c r="K459"/>
  <c r="N458"/>
  <c r="O458" s="1"/>
  <c r="M458"/>
  <c r="L458"/>
  <c r="K458"/>
  <c r="N457"/>
  <c r="O457" s="1"/>
  <c r="M457"/>
  <c r="L457"/>
  <c r="K457"/>
  <c r="N456"/>
  <c r="O456" s="1"/>
  <c r="M456"/>
  <c r="L456"/>
  <c r="K456"/>
  <c r="N455"/>
  <c r="O455" s="1"/>
  <c r="M455"/>
  <c r="L455"/>
  <c r="K455"/>
  <c r="N454"/>
  <c r="O454" s="1"/>
  <c r="M454"/>
  <c r="L454"/>
  <c r="K454"/>
  <c r="N453"/>
  <c r="O453" s="1"/>
  <c r="M453"/>
  <c r="L453"/>
  <c r="K453"/>
  <c r="N452"/>
  <c r="O452" s="1"/>
  <c r="M452"/>
  <c r="L452"/>
  <c r="K452"/>
  <c r="N451"/>
  <c r="O451" s="1"/>
  <c r="M451"/>
  <c r="L451"/>
  <c r="K451"/>
  <c r="N450"/>
  <c r="O450" s="1"/>
  <c r="M450"/>
  <c r="L450"/>
  <c r="K450"/>
  <c r="N449"/>
  <c r="O449" s="1"/>
  <c r="M449"/>
  <c r="L449"/>
  <c r="K449"/>
  <c r="N448"/>
  <c r="O448" s="1"/>
  <c r="M448"/>
  <c r="L448"/>
  <c r="K448"/>
  <c r="N447"/>
  <c r="O447" s="1"/>
  <c r="M447"/>
  <c r="L447"/>
  <c r="K447"/>
  <c r="N446"/>
  <c r="O446" s="1"/>
  <c r="M446"/>
  <c r="L446"/>
  <c r="K446"/>
  <c r="N445"/>
  <c r="O445" s="1"/>
  <c r="M445"/>
  <c r="L445"/>
  <c r="K445"/>
  <c r="N444"/>
  <c r="O444" s="1"/>
  <c r="M444"/>
  <c r="L444"/>
  <c r="K444"/>
  <c r="N443"/>
  <c r="O443" s="1"/>
  <c r="M443"/>
  <c r="L443"/>
  <c r="K443"/>
  <c r="N442"/>
  <c r="O442" s="1"/>
  <c r="M442"/>
  <c r="L442"/>
  <c r="K442"/>
  <c r="N441"/>
  <c r="O441" s="1"/>
  <c r="M441"/>
  <c r="L441"/>
  <c r="K441"/>
  <c r="N440"/>
  <c r="O440" s="1"/>
  <c r="M440"/>
  <c r="L440"/>
  <c r="K440"/>
  <c r="N439"/>
  <c r="O439" s="1"/>
  <c r="M439"/>
  <c r="L439"/>
  <c r="K439"/>
  <c r="N438"/>
  <c r="O438" s="1"/>
  <c r="M438"/>
  <c r="L438"/>
  <c r="K438"/>
  <c r="N437"/>
  <c r="O437" s="1"/>
  <c r="M437"/>
  <c r="L437"/>
  <c r="K437"/>
  <c r="N436"/>
  <c r="O436" s="1"/>
  <c r="M436"/>
  <c r="L436"/>
  <c r="K436"/>
  <c r="N435"/>
  <c r="O435" s="1"/>
  <c r="M435"/>
  <c r="L435"/>
  <c r="K435"/>
  <c r="N434"/>
  <c r="P434" s="1"/>
  <c r="M434"/>
  <c r="L434"/>
  <c r="K434"/>
  <c r="N433"/>
  <c r="O433" s="1"/>
  <c r="M433"/>
  <c r="L433"/>
  <c r="K433"/>
  <c r="N432"/>
  <c r="P432" s="1"/>
  <c r="M432"/>
  <c r="L432"/>
  <c r="K432"/>
  <c r="N431"/>
  <c r="P431" s="1"/>
  <c r="M431"/>
  <c r="L431"/>
  <c r="K431"/>
  <c r="N430"/>
  <c r="P430" s="1"/>
  <c r="M430"/>
  <c r="L430"/>
  <c r="K430"/>
  <c r="N429"/>
  <c r="O429" s="1"/>
  <c r="M429"/>
  <c r="L429"/>
  <c r="K429"/>
  <c r="N428"/>
  <c r="P428" s="1"/>
  <c r="M428"/>
  <c r="L428"/>
  <c r="K428"/>
  <c r="N427"/>
  <c r="P427" s="1"/>
  <c r="M427"/>
  <c r="L427"/>
  <c r="K427"/>
  <c r="N426"/>
  <c r="P426" s="1"/>
  <c r="M426"/>
  <c r="L426"/>
  <c r="K426"/>
  <c r="N425"/>
  <c r="O425" s="1"/>
  <c r="M425"/>
  <c r="L425"/>
  <c r="K425"/>
  <c r="N424"/>
  <c r="P424" s="1"/>
  <c r="M424"/>
  <c r="L424"/>
  <c r="K424"/>
  <c r="N423"/>
  <c r="P423" s="1"/>
  <c r="M423"/>
  <c r="L423"/>
  <c r="K423"/>
  <c r="N422"/>
  <c r="O422" s="1"/>
  <c r="M422"/>
  <c r="L422"/>
  <c r="K422"/>
  <c r="N421"/>
  <c r="O421" s="1"/>
  <c r="M421"/>
  <c r="L421"/>
  <c r="K421"/>
  <c r="N420"/>
  <c r="O420" s="1"/>
  <c r="M420"/>
  <c r="L420"/>
  <c r="K420"/>
  <c r="N419"/>
  <c r="P419" s="1"/>
  <c r="M419"/>
  <c r="L419"/>
  <c r="K419"/>
  <c r="N418"/>
  <c r="O418" s="1"/>
  <c r="M418"/>
  <c r="L418"/>
  <c r="K418"/>
  <c r="N417"/>
  <c r="P417" s="1"/>
  <c r="M417"/>
  <c r="L417"/>
  <c r="K417"/>
  <c r="N416"/>
  <c r="O416" s="1"/>
  <c r="M416"/>
  <c r="L416"/>
  <c r="K416"/>
  <c r="N415"/>
  <c r="P415" s="1"/>
  <c r="M415"/>
  <c r="L415"/>
  <c r="K415"/>
  <c r="N414"/>
  <c r="O414" s="1"/>
  <c r="M414"/>
  <c r="L414"/>
  <c r="K414"/>
  <c r="N413"/>
  <c r="P413" s="1"/>
  <c r="M413"/>
  <c r="L413"/>
  <c r="K413"/>
  <c r="N412"/>
  <c r="O412" s="1"/>
  <c r="M412"/>
  <c r="L412"/>
  <c r="K412"/>
  <c r="N411"/>
  <c r="P411" s="1"/>
  <c r="M411"/>
  <c r="L411"/>
  <c r="K411"/>
  <c r="N410"/>
  <c r="O410" s="1"/>
  <c r="M410"/>
  <c r="L410"/>
  <c r="K410"/>
  <c r="N409"/>
  <c r="P409" s="1"/>
  <c r="M409"/>
  <c r="L409"/>
  <c r="K409"/>
  <c r="N408"/>
  <c r="O408" s="1"/>
  <c r="M408"/>
  <c r="L408"/>
  <c r="K408"/>
  <c r="N407"/>
  <c r="P407" s="1"/>
  <c r="M407"/>
  <c r="L407"/>
  <c r="K407"/>
  <c r="N406"/>
  <c r="O406" s="1"/>
  <c r="M406"/>
  <c r="L406"/>
  <c r="K406"/>
  <c r="N405"/>
  <c r="P405" s="1"/>
  <c r="M405"/>
  <c r="L405"/>
  <c r="K405"/>
  <c r="N404"/>
  <c r="O404" s="1"/>
  <c r="M404"/>
  <c r="L404"/>
  <c r="K404"/>
  <c r="N403"/>
  <c r="P403" s="1"/>
  <c r="M403"/>
  <c r="L403"/>
  <c r="K403"/>
  <c r="N402"/>
  <c r="O402" s="1"/>
  <c r="M402"/>
  <c r="L402"/>
  <c r="K402"/>
  <c r="N401"/>
  <c r="P401" s="1"/>
  <c r="M401"/>
  <c r="L401"/>
  <c r="K401"/>
  <c r="N400"/>
  <c r="O400" s="1"/>
  <c r="M400"/>
  <c r="L400"/>
  <c r="K400"/>
  <c r="N399"/>
  <c r="P399" s="1"/>
  <c r="M399"/>
  <c r="L399"/>
  <c r="K399"/>
  <c r="N398"/>
  <c r="O398" s="1"/>
  <c r="M398"/>
  <c r="L398"/>
  <c r="K398"/>
  <c r="N397"/>
  <c r="O397" s="1"/>
  <c r="M397"/>
  <c r="L397"/>
  <c r="K397"/>
  <c r="N396"/>
  <c r="O396" s="1"/>
  <c r="M396"/>
  <c r="L396"/>
  <c r="K396"/>
  <c r="N395"/>
  <c r="P395" s="1"/>
  <c r="M395"/>
  <c r="L395"/>
  <c r="K395"/>
  <c r="N394"/>
  <c r="O394" s="1"/>
  <c r="M394"/>
  <c r="L394"/>
  <c r="K394"/>
  <c r="N393"/>
  <c r="P393" s="1"/>
  <c r="M393"/>
  <c r="L393"/>
  <c r="K393"/>
  <c r="N392"/>
  <c r="O392" s="1"/>
  <c r="M392"/>
  <c r="L392"/>
  <c r="K392"/>
  <c r="N391"/>
  <c r="P391" s="1"/>
  <c r="M391"/>
  <c r="L391"/>
  <c r="K391"/>
  <c r="N390"/>
  <c r="O390" s="1"/>
  <c r="M390"/>
  <c r="L390"/>
  <c r="K390"/>
  <c r="N389"/>
  <c r="P389" s="1"/>
  <c r="M389"/>
  <c r="L389"/>
  <c r="K389"/>
  <c r="N388"/>
  <c r="O388" s="1"/>
  <c r="M388"/>
  <c r="L388"/>
  <c r="K388"/>
  <c r="N387"/>
  <c r="P387" s="1"/>
  <c r="M387"/>
  <c r="L387"/>
  <c r="K387"/>
  <c r="N386"/>
  <c r="O386" s="1"/>
  <c r="M386"/>
  <c r="L386"/>
  <c r="K386"/>
  <c r="N385"/>
  <c r="P385" s="1"/>
  <c r="M385"/>
  <c r="L385"/>
  <c r="K385"/>
  <c r="N384"/>
  <c r="O384" s="1"/>
  <c r="M384"/>
  <c r="L384"/>
  <c r="K384"/>
  <c r="N383"/>
  <c r="P383" s="1"/>
  <c r="M383"/>
  <c r="L383"/>
  <c r="K383"/>
  <c r="N382"/>
  <c r="O382" s="1"/>
  <c r="M382"/>
  <c r="L382"/>
  <c r="K382"/>
  <c r="N381"/>
  <c r="P381" s="1"/>
  <c r="M381"/>
  <c r="L381"/>
  <c r="K381"/>
  <c r="N380"/>
  <c r="O380" s="1"/>
  <c r="M380"/>
  <c r="L380"/>
  <c r="K380"/>
  <c r="N379"/>
  <c r="P379" s="1"/>
  <c r="M379"/>
  <c r="L379"/>
  <c r="K379"/>
  <c r="N378"/>
  <c r="O378" s="1"/>
  <c r="M378"/>
  <c r="L378"/>
  <c r="K378"/>
  <c r="N377"/>
  <c r="P377" s="1"/>
  <c r="M377"/>
  <c r="L377"/>
  <c r="K377"/>
  <c r="N376"/>
  <c r="O376" s="1"/>
  <c r="M376"/>
  <c r="L376"/>
  <c r="K376"/>
  <c r="N375"/>
  <c r="O375" s="1"/>
  <c r="M375"/>
  <c r="L375"/>
  <c r="K375"/>
  <c r="N374"/>
  <c r="O374" s="1"/>
  <c r="M374"/>
  <c r="L374"/>
  <c r="K374"/>
  <c r="N373"/>
  <c r="O373" s="1"/>
  <c r="M373"/>
  <c r="L373"/>
  <c r="K373"/>
  <c r="N372"/>
  <c r="O372" s="1"/>
  <c r="M372"/>
  <c r="L372"/>
  <c r="K372"/>
  <c r="N371"/>
  <c r="O371" s="1"/>
  <c r="M371"/>
  <c r="L371"/>
  <c r="K371"/>
  <c r="N370"/>
  <c r="O370" s="1"/>
  <c r="M370"/>
  <c r="L370"/>
  <c r="K370"/>
  <c r="N369"/>
  <c r="O369" s="1"/>
  <c r="M369"/>
  <c r="L369"/>
  <c r="K369"/>
  <c r="N368"/>
  <c r="O368" s="1"/>
  <c r="M368"/>
  <c r="L368"/>
  <c r="K368"/>
  <c r="N367"/>
  <c r="O367" s="1"/>
  <c r="M367"/>
  <c r="L367"/>
  <c r="K367"/>
  <c r="N366"/>
  <c r="O366" s="1"/>
  <c r="M366"/>
  <c r="L366"/>
  <c r="K366"/>
  <c r="N365"/>
  <c r="O365" s="1"/>
  <c r="M365"/>
  <c r="L365"/>
  <c r="K365"/>
  <c r="N364"/>
  <c r="O364" s="1"/>
  <c r="M364"/>
  <c r="L364"/>
  <c r="K364"/>
  <c r="N363"/>
  <c r="O363" s="1"/>
  <c r="M363"/>
  <c r="L363"/>
  <c r="K363"/>
  <c r="N362"/>
  <c r="O362" s="1"/>
  <c r="M362"/>
  <c r="L362"/>
  <c r="K362"/>
  <c r="N361"/>
  <c r="O361" s="1"/>
  <c r="M361"/>
  <c r="L361"/>
  <c r="K361"/>
  <c r="N360"/>
  <c r="O360" s="1"/>
  <c r="M360"/>
  <c r="L360"/>
  <c r="K360"/>
  <c r="N359"/>
  <c r="O359" s="1"/>
  <c r="M359"/>
  <c r="L359"/>
  <c r="K359"/>
  <c r="N358"/>
  <c r="O358" s="1"/>
  <c r="M358"/>
  <c r="L358"/>
  <c r="K358"/>
  <c r="N357"/>
  <c r="O357" s="1"/>
  <c r="M357"/>
  <c r="L357"/>
  <c r="K357"/>
  <c r="N356"/>
  <c r="O356" s="1"/>
  <c r="M356"/>
  <c r="L356"/>
  <c r="K356"/>
  <c r="N355"/>
  <c r="O355" s="1"/>
  <c r="M355"/>
  <c r="L355"/>
  <c r="K355"/>
  <c r="N354"/>
  <c r="O354" s="1"/>
  <c r="M354"/>
  <c r="L354"/>
  <c r="K354"/>
  <c r="N353"/>
  <c r="O353" s="1"/>
  <c r="M353"/>
  <c r="L353"/>
  <c r="K353"/>
  <c r="N352"/>
  <c r="O352" s="1"/>
  <c r="M352"/>
  <c r="L352"/>
  <c r="K352"/>
  <c r="N351"/>
  <c r="O351" s="1"/>
  <c r="M351"/>
  <c r="L351"/>
  <c r="K351"/>
  <c r="N350"/>
  <c r="O350" s="1"/>
  <c r="M350"/>
  <c r="L350"/>
  <c r="K350"/>
  <c r="N349"/>
  <c r="O349" s="1"/>
  <c r="M349"/>
  <c r="L349"/>
  <c r="K349"/>
  <c r="N348"/>
  <c r="O348" s="1"/>
  <c r="M348"/>
  <c r="L348"/>
  <c r="K348"/>
  <c r="N347"/>
  <c r="O347" s="1"/>
  <c r="M347"/>
  <c r="L347"/>
  <c r="K347"/>
  <c r="N346"/>
  <c r="O346" s="1"/>
  <c r="M346"/>
  <c r="L346"/>
  <c r="K346"/>
  <c r="N345"/>
  <c r="O345" s="1"/>
  <c r="M345"/>
  <c r="L345"/>
  <c r="K345"/>
  <c r="N344"/>
  <c r="O344" s="1"/>
  <c r="M344"/>
  <c r="L344"/>
  <c r="K344"/>
  <c r="N343"/>
  <c r="O343" s="1"/>
  <c r="M343"/>
  <c r="L343"/>
  <c r="K343"/>
  <c r="N342"/>
  <c r="O342" s="1"/>
  <c r="M342"/>
  <c r="L342"/>
  <c r="K342"/>
  <c r="N341"/>
  <c r="O341" s="1"/>
  <c r="M341"/>
  <c r="L341"/>
  <c r="K341"/>
  <c r="N340"/>
  <c r="O340" s="1"/>
  <c r="M340"/>
  <c r="L340"/>
  <c r="K340"/>
  <c r="N339"/>
  <c r="O339" s="1"/>
  <c r="M339"/>
  <c r="L339"/>
  <c r="K339"/>
  <c r="N338"/>
  <c r="O338" s="1"/>
  <c r="M338"/>
  <c r="L338"/>
  <c r="K338"/>
  <c r="N337"/>
  <c r="O337" s="1"/>
  <c r="M337"/>
  <c r="L337"/>
  <c r="K337"/>
  <c r="N336"/>
  <c r="O336" s="1"/>
  <c r="M336"/>
  <c r="L336"/>
  <c r="K336"/>
  <c r="N335"/>
  <c r="O335" s="1"/>
  <c r="M335"/>
  <c r="L335"/>
  <c r="K335"/>
  <c r="N334"/>
  <c r="O334" s="1"/>
  <c r="M334"/>
  <c r="L334"/>
  <c r="K334"/>
  <c r="N333"/>
  <c r="O333" s="1"/>
  <c r="M333"/>
  <c r="L333"/>
  <c r="K333"/>
  <c r="N332"/>
  <c r="O332" s="1"/>
  <c r="M332"/>
  <c r="L332"/>
  <c r="K332"/>
  <c r="N331"/>
  <c r="O331" s="1"/>
  <c r="M331"/>
  <c r="L331"/>
  <c r="K331"/>
  <c r="N330"/>
  <c r="O330" s="1"/>
  <c r="M330"/>
  <c r="L330"/>
  <c r="K330"/>
  <c r="N329"/>
  <c r="O329" s="1"/>
  <c r="M329"/>
  <c r="L329"/>
  <c r="K329"/>
  <c r="N328"/>
  <c r="O328" s="1"/>
  <c r="M328"/>
  <c r="L328"/>
  <c r="K328"/>
  <c r="N327"/>
  <c r="O327" s="1"/>
  <c r="M327"/>
  <c r="L327"/>
  <c r="K327"/>
  <c r="N326"/>
  <c r="O326" s="1"/>
  <c r="M326"/>
  <c r="L326"/>
  <c r="K326"/>
  <c r="N325"/>
  <c r="O325" s="1"/>
  <c r="M325"/>
  <c r="L325"/>
  <c r="K325"/>
  <c r="N324"/>
  <c r="O324" s="1"/>
  <c r="M324"/>
  <c r="L324"/>
  <c r="K324"/>
  <c r="N323"/>
  <c r="O323" s="1"/>
  <c r="M323"/>
  <c r="L323"/>
  <c r="K323"/>
  <c r="N322"/>
  <c r="O322" s="1"/>
  <c r="M322"/>
  <c r="L322"/>
  <c r="K322"/>
  <c r="N321"/>
  <c r="O321" s="1"/>
  <c r="M321"/>
  <c r="L321"/>
  <c r="K321"/>
  <c r="N320"/>
  <c r="O320" s="1"/>
  <c r="M320"/>
  <c r="L320"/>
  <c r="K320"/>
  <c r="N319"/>
  <c r="O319" s="1"/>
  <c r="M319"/>
  <c r="L319"/>
  <c r="K319"/>
  <c r="N318"/>
  <c r="O318" s="1"/>
  <c r="M318"/>
  <c r="L318"/>
  <c r="K318"/>
  <c r="N317"/>
  <c r="O317" s="1"/>
  <c r="M317"/>
  <c r="L317"/>
  <c r="K317"/>
  <c r="N316"/>
  <c r="O316" s="1"/>
  <c r="M316"/>
  <c r="L316"/>
  <c r="K316"/>
  <c r="N315"/>
  <c r="O315" s="1"/>
  <c r="M315"/>
  <c r="L315"/>
  <c r="K315"/>
  <c r="N314"/>
  <c r="O314" s="1"/>
  <c r="M314"/>
  <c r="L314"/>
  <c r="K314"/>
  <c r="N313"/>
  <c r="O313" s="1"/>
  <c r="M313"/>
  <c r="L313"/>
  <c r="K313"/>
  <c r="N312"/>
  <c r="O312" s="1"/>
  <c r="M312"/>
  <c r="L312"/>
  <c r="K312"/>
  <c r="N311"/>
  <c r="O311" s="1"/>
  <c r="M311"/>
  <c r="L311"/>
  <c r="K311"/>
  <c r="N310"/>
  <c r="O310" s="1"/>
  <c r="M310"/>
  <c r="L310"/>
  <c r="K310"/>
  <c r="N309"/>
  <c r="O309" s="1"/>
  <c r="M309"/>
  <c r="L309"/>
  <c r="K309"/>
  <c r="N308"/>
  <c r="O308" s="1"/>
  <c r="M308"/>
  <c r="L308"/>
  <c r="K308"/>
  <c r="N307"/>
  <c r="O307" s="1"/>
  <c r="M307"/>
  <c r="L307"/>
  <c r="K307"/>
  <c r="N306"/>
  <c r="O306" s="1"/>
  <c r="M306"/>
  <c r="L306"/>
  <c r="K306"/>
  <c r="N305"/>
  <c r="O305" s="1"/>
  <c r="M305"/>
  <c r="L305"/>
  <c r="K305"/>
  <c r="N304"/>
  <c r="O304" s="1"/>
  <c r="M304"/>
  <c r="L304"/>
  <c r="K304"/>
  <c r="N303"/>
  <c r="O303" s="1"/>
  <c r="M303"/>
  <c r="L303"/>
  <c r="K303"/>
  <c r="N302"/>
  <c r="O302" s="1"/>
  <c r="M302"/>
  <c r="L302"/>
  <c r="K302"/>
  <c r="N301"/>
  <c r="O301" s="1"/>
  <c r="M301"/>
  <c r="L301"/>
  <c r="K301"/>
  <c r="N300"/>
  <c r="O300" s="1"/>
  <c r="M300"/>
  <c r="L300"/>
  <c r="K300"/>
  <c r="N299"/>
  <c r="O299" s="1"/>
  <c r="M299"/>
  <c r="L299"/>
  <c r="K299"/>
  <c r="N298"/>
  <c r="O298" s="1"/>
  <c r="M298"/>
  <c r="L298"/>
  <c r="K298"/>
  <c r="N297"/>
  <c r="O297" s="1"/>
  <c r="M297"/>
  <c r="L297"/>
  <c r="K297"/>
  <c r="N296"/>
  <c r="O296" s="1"/>
  <c r="M296"/>
  <c r="L296"/>
  <c r="K296"/>
  <c r="N295"/>
  <c r="O295" s="1"/>
  <c r="M295"/>
  <c r="L295"/>
  <c r="K295"/>
  <c r="N294"/>
  <c r="O294" s="1"/>
  <c r="M294"/>
  <c r="L294"/>
  <c r="K294"/>
  <c r="N293"/>
  <c r="O293" s="1"/>
  <c r="M293"/>
  <c r="L293"/>
  <c r="K293"/>
  <c r="N292"/>
  <c r="O292" s="1"/>
  <c r="M292"/>
  <c r="L292"/>
  <c r="K292"/>
  <c r="N291"/>
  <c r="O291" s="1"/>
  <c r="M291"/>
  <c r="L291"/>
  <c r="K291"/>
  <c r="N290"/>
  <c r="O290" s="1"/>
  <c r="M290"/>
  <c r="L290"/>
  <c r="K290"/>
  <c r="N289"/>
  <c r="O289" s="1"/>
  <c r="M289"/>
  <c r="L289"/>
  <c r="K289"/>
  <c r="N288"/>
  <c r="O288" s="1"/>
  <c r="M288"/>
  <c r="L288"/>
  <c r="K288"/>
  <c r="N287"/>
  <c r="O287" s="1"/>
  <c r="M287"/>
  <c r="L287"/>
  <c r="K287"/>
  <c r="N286"/>
  <c r="O286" s="1"/>
  <c r="M286"/>
  <c r="L286"/>
  <c r="K286"/>
  <c r="N285"/>
  <c r="O285" s="1"/>
  <c r="M285"/>
  <c r="L285"/>
  <c r="K285"/>
  <c r="N284"/>
  <c r="O284" s="1"/>
  <c r="M284"/>
  <c r="L284"/>
  <c r="K284"/>
  <c r="N283"/>
  <c r="O283" s="1"/>
  <c r="M283"/>
  <c r="L283"/>
  <c r="K283"/>
  <c r="N282"/>
  <c r="O282" s="1"/>
  <c r="M282"/>
  <c r="L282"/>
  <c r="K282"/>
  <c r="N281"/>
  <c r="O281" s="1"/>
  <c r="M281"/>
  <c r="L281"/>
  <c r="K281"/>
  <c r="N280"/>
  <c r="O280" s="1"/>
  <c r="M280"/>
  <c r="L280"/>
  <c r="K280"/>
  <c r="N279"/>
  <c r="O279" s="1"/>
  <c r="M279"/>
  <c r="L279"/>
  <c r="K279"/>
  <c r="N278"/>
  <c r="O278" s="1"/>
  <c r="M278"/>
  <c r="L278"/>
  <c r="K278"/>
  <c r="N277"/>
  <c r="O277" s="1"/>
  <c r="M277"/>
  <c r="L277"/>
  <c r="K277"/>
  <c r="N276"/>
  <c r="O276" s="1"/>
  <c r="M276"/>
  <c r="L276"/>
  <c r="K276"/>
  <c r="N275"/>
  <c r="O275" s="1"/>
  <c r="M275"/>
  <c r="L275"/>
  <c r="K275"/>
  <c r="N274"/>
  <c r="O274" s="1"/>
  <c r="M274"/>
  <c r="L274"/>
  <c r="K274"/>
  <c r="N273"/>
  <c r="O273" s="1"/>
  <c r="M273"/>
  <c r="L273"/>
  <c r="K273"/>
  <c r="N272"/>
  <c r="O272" s="1"/>
  <c r="M272"/>
  <c r="L272"/>
  <c r="K272"/>
  <c r="N271"/>
  <c r="O271" s="1"/>
  <c r="M271"/>
  <c r="L271"/>
  <c r="K271"/>
  <c r="N270"/>
  <c r="O270" s="1"/>
  <c r="M270"/>
  <c r="L270"/>
  <c r="K270"/>
  <c r="N269"/>
  <c r="O269" s="1"/>
  <c r="M269"/>
  <c r="L269"/>
  <c r="K269"/>
  <c r="N268"/>
  <c r="O268" s="1"/>
  <c r="M268"/>
  <c r="L268"/>
  <c r="K268"/>
  <c r="N267"/>
  <c r="O267" s="1"/>
  <c r="M267"/>
  <c r="L267"/>
  <c r="K267"/>
  <c r="N266"/>
  <c r="O266" s="1"/>
  <c r="M266"/>
  <c r="L266"/>
  <c r="K266"/>
  <c r="N265"/>
  <c r="O265" s="1"/>
  <c r="M265"/>
  <c r="L265"/>
  <c r="K265"/>
  <c r="N264"/>
  <c r="O264" s="1"/>
  <c r="M264"/>
  <c r="L264"/>
  <c r="K264"/>
  <c r="N263"/>
  <c r="O263" s="1"/>
  <c r="M263"/>
  <c r="L263"/>
  <c r="K263"/>
  <c r="N262"/>
  <c r="O262" s="1"/>
  <c r="M262"/>
  <c r="L262"/>
  <c r="K262"/>
  <c r="N261"/>
  <c r="O261" s="1"/>
  <c r="M261"/>
  <c r="L261"/>
  <c r="K261"/>
  <c r="N260"/>
  <c r="O260" s="1"/>
  <c r="M260"/>
  <c r="L260"/>
  <c r="K260"/>
  <c r="N259"/>
  <c r="O259" s="1"/>
  <c r="M259"/>
  <c r="L259"/>
  <c r="K259"/>
  <c r="N258"/>
  <c r="O258" s="1"/>
  <c r="M258"/>
  <c r="L258"/>
  <c r="K258"/>
  <c r="N257"/>
  <c r="O257" s="1"/>
  <c r="M257"/>
  <c r="L257"/>
  <c r="K257"/>
  <c r="N256"/>
  <c r="O256" s="1"/>
  <c r="M256"/>
  <c r="L256"/>
  <c r="K256"/>
  <c r="N255"/>
  <c r="O255" s="1"/>
  <c r="M255"/>
  <c r="L255"/>
  <c r="K255"/>
  <c r="N254"/>
  <c r="O254" s="1"/>
  <c r="M254"/>
  <c r="L254"/>
  <c r="K254"/>
  <c r="N253"/>
  <c r="O253" s="1"/>
  <c r="M253"/>
  <c r="L253"/>
  <c r="K253"/>
  <c r="N252"/>
  <c r="O252" s="1"/>
  <c r="M252"/>
  <c r="L252"/>
  <c r="K252"/>
  <c r="N251"/>
  <c r="O251" s="1"/>
  <c r="M251"/>
  <c r="L251"/>
  <c r="K251"/>
  <c r="N250"/>
  <c r="O250" s="1"/>
  <c r="M250"/>
  <c r="L250"/>
  <c r="K250"/>
  <c r="N249"/>
  <c r="O249" s="1"/>
  <c r="M249"/>
  <c r="L249"/>
  <c r="K249"/>
  <c r="N248"/>
  <c r="O248" s="1"/>
  <c r="M248"/>
  <c r="L248"/>
  <c r="K248"/>
  <c r="N247"/>
  <c r="O247" s="1"/>
  <c r="M247"/>
  <c r="L247"/>
  <c r="K247"/>
  <c r="N246"/>
  <c r="O246" s="1"/>
  <c r="M246"/>
  <c r="L246"/>
  <c r="K246"/>
  <c r="N245"/>
  <c r="O245" s="1"/>
  <c r="M245"/>
  <c r="L245"/>
  <c r="K245"/>
  <c r="N244"/>
  <c r="O244" s="1"/>
  <c r="M244"/>
  <c r="L244"/>
  <c r="K244"/>
  <c r="N243"/>
  <c r="O243" s="1"/>
  <c r="M243"/>
  <c r="L243"/>
  <c r="K243"/>
  <c r="N242"/>
  <c r="O242" s="1"/>
  <c r="M242"/>
  <c r="L242"/>
  <c r="K242"/>
  <c r="N241"/>
  <c r="O241" s="1"/>
  <c r="M241"/>
  <c r="L241"/>
  <c r="K241"/>
  <c r="N240"/>
  <c r="O240" s="1"/>
  <c r="M240"/>
  <c r="L240"/>
  <c r="K240"/>
  <c r="N239"/>
  <c r="O239" s="1"/>
  <c r="M239"/>
  <c r="L239"/>
  <c r="K239"/>
  <c r="N238"/>
  <c r="O238" s="1"/>
  <c r="M238"/>
  <c r="L238"/>
  <c r="K238"/>
  <c r="N237"/>
  <c r="O237" s="1"/>
  <c r="M237"/>
  <c r="L237"/>
  <c r="K237"/>
  <c r="N236"/>
  <c r="O236" s="1"/>
  <c r="M236"/>
  <c r="L236"/>
  <c r="K236"/>
  <c r="N235"/>
  <c r="O235" s="1"/>
  <c r="M235"/>
  <c r="L235"/>
  <c r="K235"/>
  <c r="N234"/>
  <c r="O234" s="1"/>
  <c r="M234"/>
  <c r="L234"/>
  <c r="K234"/>
  <c r="N233"/>
  <c r="O233" s="1"/>
  <c r="M233"/>
  <c r="L233"/>
  <c r="K233"/>
  <c r="N232"/>
  <c r="O232" s="1"/>
  <c r="M232"/>
  <c r="L232"/>
  <c r="K232"/>
  <c r="N231"/>
  <c r="O231" s="1"/>
  <c r="M231"/>
  <c r="L231"/>
  <c r="K231"/>
  <c r="N230"/>
  <c r="O230" s="1"/>
  <c r="M230"/>
  <c r="L230"/>
  <c r="K230"/>
  <c r="N229"/>
  <c r="O229" s="1"/>
  <c r="M229"/>
  <c r="L229"/>
  <c r="K229"/>
  <c r="N228"/>
  <c r="O228" s="1"/>
  <c r="M228"/>
  <c r="L228"/>
  <c r="K228"/>
  <c r="N227"/>
  <c r="O227" s="1"/>
  <c r="M227"/>
  <c r="L227"/>
  <c r="K227"/>
  <c r="N226"/>
  <c r="O226" s="1"/>
  <c r="M226"/>
  <c r="L226"/>
  <c r="K226"/>
  <c r="N225"/>
  <c r="O225" s="1"/>
  <c r="M225"/>
  <c r="L225"/>
  <c r="K225"/>
  <c r="N224"/>
  <c r="O224" s="1"/>
  <c r="M224"/>
  <c r="L224"/>
  <c r="K224"/>
  <c r="N223"/>
  <c r="O223" s="1"/>
  <c r="M223"/>
  <c r="L223"/>
  <c r="K223"/>
  <c r="N222"/>
  <c r="O222" s="1"/>
  <c r="M222"/>
  <c r="L222"/>
  <c r="K222"/>
  <c r="N221"/>
  <c r="O221" s="1"/>
  <c r="M221"/>
  <c r="L221"/>
  <c r="K221"/>
  <c r="N220"/>
  <c r="O220" s="1"/>
  <c r="M220"/>
  <c r="L220"/>
  <c r="K220"/>
  <c r="N219"/>
  <c r="O219" s="1"/>
  <c r="M219"/>
  <c r="L219"/>
  <c r="K219"/>
  <c r="N218"/>
  <c r="O218" s="1"/>
  <c r="M218"/>
  <c r="L218"/>
  <c r="K218"/>
  <c r="N217"/>
  <c r="O217" s="1"/>
  <c r="M217"/>
  <c r="L217"/>
  <c r="K217"/>
  <c r="N216"/>
  <c r="O216" s="1"/>
  <c r="M216"/>
  <c r="L216"/>
  <c r="K216"/>
  <c r="N215"/>
  <c r="O215" s="1"/>
  <c r="M215"/>
  <c r="L215"/>
  <c r="K215"/>
  <c r="N214"/>
  <c r="O214" s="1"/>
  <c r="M214"/>
  <c r="L214"/>
  <c r="K214"/>
  <c r="N213"/>
  <c r="O213" s="1"/>
  <c r="M213"/>
  <c r="L213"/>
  <c r="K213"/>
  <c r="N212"/>
  <c r="O212" s="1"/>
  <c r="M212"/>
  <c r="L212"/>
  <c r="K212"/>
  <c r="N211"/>
  <c r="O211" s="1"/>
  <c r="M211"/>
  <c r="L211"/>
  <c r="K211"/>
  <c r="N210"/>
  <c r="O210" s="1"/>
  <c r="M210"/>
  <c r="L210"/>
  <c r="K210"/>
  <c r="N209"/>
  <c r="O209" s="1"/>
  <c r="M209"/>
  <c r="L209"/>
  <c r="K209"/>
  <c r="N208"/>
  <c r="O208" s="1"/>
  <c r="M208"/>
  <c r="L208"/>
  <c r="K208"/>
  <c r="N207"/>
  <c r="O207" s="1"/>
  <c r="M207"/>
  <c r="L207"/>
  <c r="K207"/>
  <c r="N206"/>
  <c r="O206" s="1"/>
  <c r="M206"/>
  <c r="L206"/>
  <c r="K206"/>
  <c r="N205"/>
  <c r="O205" s="1"/>
  <c r="M205"/>
  <c r="L205"/>
  <c r="K205"/>
  <c r="N204"/>
  <c r="O204" s="1"/>
  <c r="M204"/>
  <c r="L204"/>
  <c r="K204"/>
  <c r="N203"/>
  <c r="O203" s="1"/>
  <c r="M203"/>
  <c r="L203"/>
  <c r="K203"/>
  <c r="N202"/>
  <c r="O202" s="1"/>
  <c r="M202"/>
  <c r="L202"/>
  <c r="K202"/>
  <c r="N201"/>
  <c r="O201" s="1"/>
  <c r="M201"/>
  <c r="L201"/>
  <c r="K201"/>
  <c r="N200"/>
  <c r="O200" s="1"/>
  <c r="M200"/>
  <c r="L200"/>
  <c r="K200"/>
  <c r="N199"/>
  <c r="O199" s="1"/>
  <c r="M199"/>
  <c r="L199"/>
  <c r="K199"/>
  <c r="N198"/>
  <c r="O198" s="1"/>
  <c r="M198"/>
  <c r="L198"/>
  <c r="K198"/>
  <c r="N197"/>
  <c r="O197" s="1"/>
  <c r="M197"/>
  <c r="L197"/>
  <c r="K197"/>
  <c r="N196"/>
  <c r="O196" s="1"/>
  <c r="M196"/>
  <c r="L196"/>
  <c r="K196"/>
  <c r="N195"/>
  <c r="O195" s="1"/>
  <c r="M195"/>
  <c r="L195"/>
  <c r="K195"/>
  <c r="N194"/>
  <c r="O194" s="1"/>
  <c r="M194"/>
  <c r="L194"/>
  <c r="K194"/>
  <c r="N193"/>
  <c r="O193" s="1"/>
  <c r="M193"/>
  <c r="L193"/>
  <c r="K193"/>
  <c r="N192"/>
  <c r="O192" s="1"/>
  <c r="M192"/>
  <c r="L192"/>
  <c r="K192"/>
  <c r="N191"/>
  <c r="O191" s="1"/>
  <c r="M191"/>
  <c r="L191"/>
  <c r="K191"/>
  <c r="N190"/>
  <c r="O190" s="1"/>
  <c r="M190"/>
  <c r="L190"/>
  <c r="K190"/>
  <c r="N189"/>
  <c r="O189" s="1"/>
  <c r="M189"/>
  <c r="L189"/>
  <c r="K189"/>
  <c r="N188"/>
  <c r="O188" s="1"/>
  <c r="M188"/>
  <c r="L188"/>
  <c r="K188"/>
  <c r="N187"/>
  <c r="O187" s="1"/>
  <c r="M187"/>
  <c r="L187"/>
  <c r="K187"/>
  <c r="N186"/>
  <c r="O186" s="1"/>
  <c r="M186"/>
  <c r="L186"/>
  <c r="K186"/>
  <c r="N185"/>
  <c r="O185" s="1"/>
  <c r="M185"/>
  <c r="L185"/>
  <c r="K185"/>
  <c r="N184"/>
  <c r="O184" s="1"/>
  <c r="M184"/>
  <c r="L184"/>
  <c r="K184"/>
  <c r="N183"/>
  <c r="O183" s="1"/>
  <c r="M183"/>
  <c r="L183"/>
  <c r="K183"/>
  <c r="N182"/>
  <c r="O182" s="1"/>
  <c r="M182"/>
  <c r="L182"/>
  <c r="K182"/>
  <c r="N181"/>
  <c r="O181" s="1"/>
  <c r="M181"/>
  <c r="L181"/>
  <c r="K181"/>
  <c r="N180"/>
  <c r="O180" s="1"/>
  <c r="M180"/>
  <c r="L180"/>
  <c r="K180"/>
  <c r="N179"/>
  <c r="O179" s="1"/>
  <c r="M179"/>
  <c r="L179"/>
  <c r="K179"/>
  <c r="N178"/>
  <c r="O178" s="1"/>
  <c r="M178"/>
  <c r="L178"/>
  <c r="K178"/>
  <c r="N177"/>
  <c r="O177" s="1"/>
  <c r="M177"/>
  <c r="L177"/>
  <c r="K177"/>
  <c r="N176"/>
  <c r="O176" s="1"/>
  <c r="M176"/>
  <c r="L176"/>
  <c r="K176"/>
  <c r="N175"/>
  <c r="O175" s="1"/>
  <c r="M175"/>
  <c r="L175"/>
  <c r="K175"/>
  <c r="N174"/>
  <c r="O174" s="1"/>
  <c r="M174"/>
  <c r="L174"/>
  <c r="K174"/>
  <c r="N173"/>
  <c r="O173" s="1"/>
  <c r="M173"/>
  <c r="L173"/>
  <c r="K173"/>
  <c r="N172"/>
  <c r="O172" s="1"/>
  <c r="M172"/>
  <c r="L172"/>
  <c r="K172"/>
  <c r="N171"/>
  <c r="O171" s="1"/>
  <c r="M171"/>
  <c r="L171"/>
  <c r="K171"/>
  <c r="N170"/>
  <c r="O170" s="1"/>
  <c r="M170"/>
  <c r="L170"/>
  <c r="K170"/>
  <c r="N169"/>
  <c r="O169" s="1"/>
  <c r="M169"/>
  <c r="L169"/>
  <c r="K169"/>
  <c r="N168"/>
  <c r="O168" s="1"/>
  <c r="M168"/>
  <c r="L168"/>
  <c r="K168"/>
  <c r="N167"/>
  <c r="O167" s="1"/>
  <c r="M167"/>
  <c r="L167"/>
  <c r="K167"/>
  <c r="N166"/>
  <c r="O166" s="1"/>
  <c r="M166"/>
  <c r="L166"/>
  <c r="K166"/>
  <c r="N165"/>
  <c r="O165" s="1"/>
  <c r="M165"/>
  <c r="L165"/>
  <c r="K165"/>
  <c r="N164"/>
  <c r="O164" s="1"/>
  <c r="M164"/>
  <c r="L164"/>
  <c r="K164"/>
  <c r="N163"/>
  <c r="O163" s="1"/>
  <c r="M163"/>
  <c r="L163"/>
  <c r="K163"/>
  <c r="N162"/>
  <c r="O162" s="1"/>
  <c r="M162"/>
  <c r="L162"/>
  <c r="K162"/>
  <c r="N161"/>
  <c r="O161" s="1"/>
  <c r="M161"/>
  <c r="L161"/>
  <c r="K161"/>
  <c r="N160"/>
  <c r="O160" s="1"/>
  <c r="M160"/>
  <c r="L160"/>
  <c r="K160"/>
  <c r="N159"/>
  <c r="O159" s="1"/>
  <c r="M159"/>
  <c r="L159"/>
  <c r="K159"/>
  <c r="N158"/>
  <c r="O158" s="1"/>
  <c r="M158"/>
  <c r="L158"/>
  <c r="K158"/>
  <c r="N157"/>
  <c r="O157" s="1"/>
  <c r="M157"/>
  <c r="L157"/>
  <c r="K157"/>
  <c r="N156"/>
  <c r="O156" s="1"/>
  <c r="M156"/>
  <c r="L156"/>
  <c r="K156"/>
  <c r="N155"/>
  <c r="O155" s="1"/>
  <c r="M155"/>
  <c r="L155"/>
  <c r="K155"/>
  <c r="N154"/>
  <c r="O154" s="1"/>
  <c r="M154"/>
  <c r="L154"/>
  <c r="K154"/>
  <c r="N153"/>
  <c r="O153" s="1"/>
  <c r="M153"/>
  <c r="L153"/>
  <c r="K153"/>
  <c r="N152"/>
  <c r="O152" s="1"/>
  <c r="M152"/>
  <c r="L152"/>
  <c r="K152"/>
  <c r="N151"/>
  <c r="O151" s="1"/>
  <c r="M151"/>
  <c r="L151"/>
  <c r="K151"/>
  <c r="N150"/>
  <c r="O150" s="1"/>
  <c r="M150"/>
  <c r="L150"/>
  <c r="K150"/>
  <c r="N149"/>
  <c r="O149" s="1"/>
  <c r="M149"/>
  <c r="L149"/>
  <c r="K149"/>
  <c r="N148"/>
  <c r="O148" s="1"/>
  <c r="M148"/>
  <c r="L148"/>
  <c r="K148"/>
  <c r="N147"/>
  <c r="O147" s="1"/>
  <c r="M147"/>
  <c r="L147"/>
  <c r="K147"/>
  <c r="N146"/>
  <c r="O146" s="1"/>
  <c r="M146"/>
  <c r="L146"/>
  <c r="K146"/>
  <c r="N145"/>
  <c r="O145" s="1"/>
  <c r="M145"/>
  <c r="L145"/>
  <c r="K145"/>
  <c r="N144"/>
  <c r="O144" s="1"/>
  <c r="M144"/>
  <c r="L144"/>
  <c r="K144"/>
  <c r="N143"/>
  <c r="O143" s="1"/>
  <c r="M143"/>
  <c r="L143"/>
  <c r="K143"/>
  <c r="N142"/>
  <c r="O142" s="1"/>
  <c r="M142"/>
  <c r="L142"/>
  <c r="K142"/>
  <c r="N141"/>
  <c r="O141" s="1"/>
  <c r="M141"/>
  <c r="L141"/>
  <c r="K141"/>
  <c r="N140"/>
  <c r="O140" s="1"/>
  <c r="M140"/>
  <c r="L140"/>
  <c r="K140"/>
  <c r="N139"/>
  <c r="O139" s="1"/>
  <c r="M139"/>
  <c r="L139"/>
  <c r="K139"/>
  <c r="N138"/>
  <c r="O138" s="1"/>
  <c r="M138"/>
  <c r="L138"/>
  <c r="K138"/>
  <c r="N137"/>
  <c r="O137" s="1"/>
  <c r="M137"/>
  <c r="L137"/>
  <c r="K137"/>
  <c r="N136"/>
  <c r="O136" s="1"/>
  <c r="M136"/>
  <c r="L136"/>
  <c r="K136"/>
  <c r="N135"/>
  <c r="O135" s="1"/>
  <c r="M135"/>
  <c r="L135"/>
  <c r="K135"/>
  <c r="N134"/>
  <c r="O134" s="1"/>
  <c r="M134"/>
  <c r="L134"/>
  <c r="K134"/>
  <c r="N133"/>
  <c r="O133" s="1"/>
  <c r="M133"/>
  <c r="L133"/>
  <c r="K133"/>
  <c r="N132"/>
  <c r="O132" s="1"/>
  <c r="M132"/>
  <c r="L132"/>
  <c r="K132"/>
  <c r="BE776" i="21" l="1"/>
  <c r="Y277" i="22"/>
  <c r="AG277"/>
  <c r="AO277"/>
  <c r="AW277"/>
  <c r="U281"/>
  <c r="BN285"/>
  <c r="AK480" i="21"/>
  <c r="AS480"/>
  <c r="BE832"/>
  <c r="BF832" s="1"/>
  <c r="Y838"/>
  <c r="AG838"/>
  <c r="AW838"/>
  <c r="AX838" s="1"/>
  <c r="BE840"/>
  <c r="BF840" s="1"/>
  <c r="BE844"/>
  <c r="BF844" s="1"/>
  <c r="AB32" i="22"/>
  <c r="BN66"/>
  <c r="Y122"/>
  <c r="AF122"/>
  <c r="AO122"/>
  <c r="AV122"/>
  <c r="BE122"/>
  <c r="AN142"/>
  <c r="AV142"/>
  <c r="BD142"/>
  <c r="AB144"/>
  <c r="AJ144"/>
  <c r="AR144"/>
  <c r="AZ144"/>
  <c r="X146"/>
  <c r="BN146"/>
  <c r="AN146"/>
  <c r="AV146"/>
  <c r="BD146"/>
  <c r="AB148"/>
  <c r="AJ148"/>
  <c r="AR148"/>
  <c r="AZ148"/>
  <c r="X162"/>
  <c r="AO162"/>
  <c r="AV162"/>
  <c r="BD162"/>
  <c r="AC164"/>
  <c r="AK164"/>
  <c r="AS164"/>
  <c r="BA164"/>
  <c r="Y166"/>
  <c r="AF166"/>
  <c r="AO166"/>
  <c r="AJ168"/>
  <c r="AZ168"/>
  <c r="AC196"/>
  <c r="AS196"/>
  <c r="AK248"/>
  <c r="BA248"/>
  <c r="AJ260"/>
  <c r="AR260"/>
  <c r="Y274"/>
  <c r="AO274"/>
  <c r="BE274"/>
  <c r="Y282"/>
  <c r="AO282"/>
  <c r="BE282"/>
  <c r="AC284"/>
  <c r="AK284"/>
  <c r="AS284"/>
  <c r="BA284"/>
  <c r="X294"/>
  <c r="AN294"/>
  <c r="AV294"/>
  <c r="AO120" i="21"/>
  <c r="BA120"/>
  <c r="AO304"/>
  <c r="AO573"/>
  <c r="BE577"/>
  <c r="BF577" s="1"/>
  <c r="AO589"/>
  <c r="AO634"/>
  <c r="AK784"/>
  <c r="AO808"/>
  <c r="AO840"/>
  <c r="AO844"/>
  <c r="AC65" i="22"/>
  <c r="AK65"/>
  <c r="AS65"/>
  <c r="BA65"/>
  <c r="X67"/>
  <c r="AF67"/>
  <c r="AN67"/>
  <c r="AV67"/>
  <c r="BD67"/>
  <c r="AK69"/>
  <c r="AS69"/>
  <c r="BA69"/>
  <c r="X71"/>
  <c r="AF71"/>
  <c r="AN71"/>
  <c r="AV71"/>
  <c r="BD71"/>
  <c r="AJ73"/>
  <c r="AZ73"/>
  <c r="X75"/>
  <c r="AF75"/>
  <c r="AN75"/>
  <c r="AV75"/>
  <c r="BD75"/>
  <c r="AB77"/>
  <c r="AJ77"/>
  <c r="AR77"/>
  <c r="AZ77"/>
  <c r="AJ81"/>
  <c r="AZ81"/>
  <c r="X83"/>
  <c r="AF83"/>
  <c r="AN83"/>
  <c r="AV83"/>
  <c r="BD83"/>
  <c r="AC85"/>
  <c r="X107"/>
  <c r="U107"/>
  <c r="AN107"/>
  <c r="BD107"/>
  <c r="AS109"/>
  <c r="BN111"/>
  <c r="BN115"/>
  <c r="BN119"/>
  <c r="AB161"/>
  <c r="AK161"/>
  <c r="AC173"/>
  <c r="BN191"/>
  <c r="U251"/>
  <c r="BN275"/>
  <c r="AO308" i="21"/>
  <c r="AO480"/>
  <c r="BA480"/>
  <c r="AO577"/>
  <c r="BE585"/>
  <c r="BF585" s="1"/>
  <c r="AO613"/>
  <c r="AO642"/>
  <c r="AS833"/>
  <c r="AC838"/>
  <c r="BE838"/>
  <c r="BF838" s="1"/>
  <c r="AC847"/>
  <c r="X48" i="22"/>
  <c r="AF48"/>
  <c r="AN48"/>
  <c r="AV48"/>
  <c r="AB50"/>
  <c r="X52"/>
  <c r="AF52"/>
  <c r="AN52"/>
  <c r="AV52"/>
  <c r="BE52"/>
  <c r="AB54"/>
  <c r="AW56"/>
  <c r="AK122"/>
  <c r="BA122"/>
  <c r="AC142"/>
  <c r="AJ142"/>
  <c r="AR142"/>
  <c r="AZ142"/>
  <c r="X144"/>
  <c r="AN144"/>
  <c r="AV144"/>
  <c r="BD144"/>
  <c r="AB146"/>
  <c r="AJ146"/>
  <c r="AR146"/>
  <c r="AZ146"/>
  <c r="AR162"/>
  <c r="AB166"/>
  <c r="X168"/>
  <c r="AF168"/>
  <c r="AN168"/>
  <c r="AV168"/>
  <c r="BD168"/>
  <c r="AC170"/>
  <c r="AS170"/>
  <c r="Y176"/>
  <c r="AF176"/>
  <c r="X180"/>
  <c r="AF180"/>
  <c r="AC182"/>
  <c r="AK182"/>
  <c r="X184"/>
  <c r="AC186"/>
  <c r="AK186"/>
  <c r="AN196"/>
  <c r="AV196"/>
  <c r="BD196"/>
  <c r="X220"/>
  <c r="AN220"/>
  <c r="AV220"/>
  <c r="BD220"/>
  <c r="AB238"/>
  <c r="AJ238"/>
  <c r="AR238"/>
  <c r="AZ238"/>
  <c r="AB246"/>
  <c r="AJ246"/>
  <c r="AR246"/>
  <c r="AZ246"/>
  <c r="AF248"/>
  <c r="X260"/>
  <c r="AG260"/>
  <c r="BD260"/>
  <c r="AJ262"/>
  <c r="AR262"/>
  <c r="Y272"/>
  <c r="AK274"/>
  <c r="BA274"/>
  <c r="N56" i="18"/>
  <c r="N58"/>
  <c r="N55"/>
  <c r="N57"/>
  <c r="N54"/>
  <c r="P53" i="16"/>
  <c r="P56"/>
  <c r="P57"/>
  <c r="O55" i="18"/>
  <c r="O57"/>
  <c r="P54" i="16"/>
  <c r="P55"/>
  <c r="O56" i="18"/>
  <c r="O58"/>
  <c r="O54"/>
  <c r="P39" i="16"/>
  <c r="P41"/>
  <c r="P43"/>
  <c r="P45"/>
  <c r="P47"/>
  <c r="P49"/>
  <c r="P51"/>
  <c r="P38"/>
  <c r="P40"/>
  <c r="P42"/>
  <c r="P44"/>
  <c r="P46"/>
  <c r="P48"/>
  <c r="P50"/>
  <c r="P52"/>
  <c r="AX770" i="21"/>
  <c r="AX772"/>
  <c r="AX774"/>
  <c r="AX776"/>
  <c r="AX788"/>
  <c r="AX790"/>
  <c r="AX794"/>
  <c r="AX802"/>
  <c r="AD236"/>
  <c r="AD228"/>
  <c r="AD232"/>
  <c r="AD222"/>
  <c r="AD240"/>
  <c r="BA86" i="22"/>
  <c r="AO90"/>
  <c r="AW90"/>
  <c r="BE90"/>
  <c r="BE92"/>
  <c r="AS94"/>
  <c r="BA94"/>
  <c r="AG90"/>
  <c r="BI166" i="21"/>
  <c r="W461"/>
  <c r="W467"/>
  <c r="Y92" i="22"/>
  <c r="AK94"/>
  <c r="AK100"/>
  <c r="W485" i="21"/>
  <c r="W493"/>
  <c r="W515"/>
  <c r="W663"/>
  <c r="P337" i="39"/>
  <c r="P1222"/>
  <c r="P1915"/>
  <c r="N26" i="18"/>
  <c r="N27"/>
  <c r="N29"/>
  <c r="N31"/>
  <c r="N33"/>
  <c r="N35"/>
  <c r="N37"/>
  <c r="N39"/>
  <c r="N41"/>
  <c r="N43"/>
  <c r="N45"/>
  <c r="N49"/>
  <c r="N51"/>
  <c r="N53"/>
  <c r="N44"/>
  <c r="N46"/>
  <c r="N47"/>
  <c r="N48"/>
  <c r="N52"/>
  <c r="N20"/>
  <c r="N28"/>
  <c r="N30"/>
  <c r="N32"/>
  <c r="N34"/>
  <c r="N36"/>
  <c r="N38"/>
  <c r="N40"/>
  <c r="N42"/>
  <c r="N50"/>
  <c r="N6"/>
  <c r="N10"/>
  <c r="N14"/>
  <c r="N19"/>
  <c r="N24"/>
  <c r="N5"/>
  <c r="N7"/>
  <c r="N9"/>
  <c r="N11"/>
  <c r="N13"/>
  <c r="N15"/>
  <c r="N18"/>
  <c r="N22"/>
  <c r="N16"/>
  <c r="N25"/>
  <c r="N8"/>
  <c r="N12"/>
  <c r="N17"/>
  <c r="N23"/>
  <c r="O20"/>
  <c r="O28"/>
  <c r="O30"/>
  <c r="O32"/>
  <c r="O34"/>
  <c r="O36"/>
  <c r="O38"/>
  <c r="O40"/>
  <c r="O42"/>
  <c r="O44"/>
  <c r="O46"/>
  <c r="O47"/>
  <c r="O48"/>
  <c r="O50"/>
  <c r="O52"/>
  <c r="O45"/>
  <c r="O49"/>
  <c r="O53"/>
  <c r="O26"/>
  <c r="O27"/>
  <c r="O29"/>
  <c r="O31"/>
  <c r="O33"/>
  <c r="O35"/>
  <c r="O37"/>
  <c r="O39"/>
  <c r="O41"/>
  <c r="O43"/>
  <c r="O51"/>
  <c r="P5" i="16"/>
  <c r="P7"/>
  <c r="P11"/>
  <c r="P15"/>
  <c r="P19"/>
  <c r="P23"/>
  <c r="P27"/>
  <c r="P31"/>
  <c r="P35"/>
  <c r="O9" i="18"/>
  <c r="O13"/>
  <c r="O18"/>
  <c r="O16"/>
  <c r="P6" i="16"/>
  <c r="P8"/>
  <c r="P10"/>
  <c r="P12"/>
  <c r="P14"/>
  <c r="P16"/>
  <c r="P18"/>
  <c r="P20"/>
  <c r="P22"/>
  <c r="P24"/>
  <c r="P26"/>
  <c r="P28"/>
  <c r="P30"/>
  <c r="P32"/>
  <c r="P34"/>
  <c r="P36"/>
  <c r="O6" i="18"/>
  <c r="O8"/>
  <c r="O10"/>
  <c r="O12"/>
  <c r="O14"/>
  <c r="O17"/>
  <c r="O19"/>
  <c r="O23"/>
  <c r="O24"/>
  <c r="P9" i="16"/>
  <c r="P13"/>
  <c r="P17"/>
  <c r="P21"/>
  <c r="P25"/>
  <c r="P29"/>
  <c r="P33"/>
  <c r="P37"/>
  <c r="O5" i="18"/>
  <c r="O7"/>
  <c r="O11"/>
  <c r="O15"/>
  <c r="O22"/>
  <c r="O25"/>
  <c r="P539" i="39"/>
  <c r="P990"/>
  <c r="P1478"/>
  <c r="P1787"/>
  <c r="P2035"/>
  <c r="W838" i="21"/>
  <c r="BH47" i="22"/>
  <c r="P207" i="39"/>
  <c r="O419"/>
  <c r="P667"/>
  <c r="O910"/>
  <c r="P1094"/>
  <c r="P1350"/>
  <c r="O1590"/>
  <c r="P1723"/>
  <c r="P1851"/>
  <c r="P1979"/>
  <c r="P2090"/>
  <c r="BI576" i="21"/>
  <c r="BH576"/>
  <c r="BC684"/>
  <c r="AI838"/>
  <c r="BA60" i="22"/>
  <c r="AJ163"/>
  <c r="AZ163"/>
  <c r="AF169"/>
  <c r="AB172"/>
  <c r="AJ172"/>
  <c r="AR172"/>
  <c r="AV172"/>
  <c r="AZ172"/>
  <c r="BD172"/>
  <c r="AF236"/>
  <c r="AF240"/>
  <c r="AN244"/>
  <c r="X247"/>
  <c r="AN247"/>
  <c r="AZ247"/>
  <c r="BD247"/>
  <c r="P143" i="39"/>
  <c r="P273"/>
  <c r="O387"/>
  <c r="P475"/>
  <c r="P603"/>
  <c r="P731"/>
  <c r="P867"/>
  <c r="P940"/>
  <c r="P1041"/>
  <c r="P1158"/>
  <c r="P1286"/>
  <c r="P1414"/>
  <c r="P1542"/>
  <c r="P1624"/>
  <c r="P1691"/>
  <c r="P1755"/>
  <c r="P1819"/>
  <c r="P1883"/>
  <c r="P1947"/>
  <c r="P2011"/>
  <c r="P2058"/>
  <c r="P2122"/>
  <c r="W119" i="21"/>
  <c r="BH119"/>
  <c r="AT120"/>
  <c r="BH147"/>
  <c r="BH151"/>
  <c r="BI156"/>
  <c r="AH408"/>
  <c r="BI833"/>
  <c r="AU833"/>
  <c r="W849"/>
  <c r="BI852"/>
  <c r="AV22" i="22"/>
  <c r="AZ22"/>
  <c r="BD22"/>
  <c r="Y24"/>
  <c r="AV24"/>
  <c r="BD24"/>
  <c r="AK28"/>
  <c r="AZ36"/>
  <c r="AR38"/>
  <c r="AV38"/>
  <c r="AZ38"/>
  <c r="Y40"/>
  <c r="AC40"/>
  <c r="AG40"/>
  <c r="AV42"/>
  <c r="AV46"/>
  <c r="BD46"/>
  <c r="AZ53"/>
  <c r="AG64"/>
  <c r="AC68"/>
  <c r="AK68"/>
  <c r="AS68"/>
  <c r="BA68"/>
  <c r="AS76"/>
  <c r="AN78"/>
  <c r="AV78"/>
  <c r="BD78"/>
  <c r="Y80"/>
  <c r="AG121"/>
  <c r="BA141"/>
  <c r="X270"/>
  <c r="AZ278"/>
  <c r="AG328" i="21"/>
  <c r="AG406"/>
  <c r="AH406" s="1"/>
  <c r="AW406"/>
  <c r="AX406" s="1"/>
  <c r="BA559"/>
  <c r="BE575"/>
  <c r="BF575" s="1"/>
  <c r="BE772"/>
  <c r="BE794"/>
  <c r="BG794" s="1"/>
  <c r="BE806"/>
  <c r="BG806" s="1"/>
  <c r="AS817"/>
  <c r="AT817" s="1"/>
  <c r="BE821"/>
  <c r="BF821" s="1"/>
  <c r="AG837"/>
  <c r="BE116"/>
  <c r="BG116" s="1"/>
  <c r="P239" i="39"/>
  <c r="P369"/>
  <c r="P443"/>
  <c r="P571"/>
  <c r="P699"/>
  <c r="P827"/>
  <c r="O922"/>
  <c r="P1017"/>
  <c r="P1126"/>
  <c r="P1254"/>
  <c r="P1382"/>
  <c r="P1510"/>
  <c r="O1606"/>
  <c r="P1675"/>
  <c r="P1739"/>
  <c r="P1803"/>
  <c r="P1867"/>
  <c r="P1931"/>
  <c r="P1995"/>
  <c r="P2046"/>
  <c r="P2106"/>
  <c r="AO102" i="21"/>
  <c r="AK108"/>
  <c r="AS108"/>
  <c r="AT108" s="1"/>
  <c r="AK112"/>
  <c r="AM112" s="1"/>
  <c r="AS112"/>
  <c r="W149"/>
  <c r="AO150"/>
  <c r="AQ150" s="1"/>
  <c r="BA150"/>
  <c r="BB150" s="1"/>
  <c r="AO312"/>
  <c r="BE332"/>
  <c r="BI452"/>
  <c r="BH461"/>
  <c r="W541"/>
  <c r="AO545"/>
  <c r="BH572"/>
  <c r="BE581"/>
  <c r="BF581" s="1"/>
  <c r="AO585"/>
  <c r="BE587"/>
  <c r="BF587" s="1"/>
  <c r="BI588"/>
  <c r="BH588"/>
  <c r="BE597"/>
  <c r="BF597" s="1"/>
  <c r="BH600"/>
  <c r="AS634"/>
  <c r="AO638"/>
  <c r="AP638" s="1"/>
  <c r="AS642"/>
  <c r="AO646"/>
  <c r="AO662"/>
  <c r="AQ662" s="1"/>
  <c r="BE662"/>
  <c r="BG662" s="1"/>
  <c r="AO670"/>
  <c r="BE769"/>
  <c r="BG769" s="1"/>
  <c r="BE774"/>
  <c r="AS776"/>
  <c r="W783"/>
  <c r="AO788"/>
  <c r="AS798"/>
  <c r="W835"/>
  <c r="W837"/>
  <c r="AW846"/>
  <c r="AX846" s="1"/>
  <c r="AS847"/>
  <c r="BB854"/>
  <c r="AJ32" i="22"/>
  <c r="AS32"/>
  <c r="BA32"/>
  <c r="W151" i="21"/>
  <c r="BE162"/>
  <c r="BG162" s="1"/>
  <c r="W165"/>
  <c r="BH165"/>
  <c r="BI173"/>
  <c r="BI177"/>
  <c r="W193"/>
  <c r="AO300"/>
  <c r="AG440"/>
  <c r="AH440" s="1"/>
  <c r="AS440"/>
  <c r="W544"/>
  <c r="BH544"/>
  <c r="AO581"/>
  <c r="BE583"/>
  <c r="BF583" s="1"/>
  <c r="BI584"/>
  <c r="BH584"/>
  <c r="AO597"/>
  <c r="BH618"/>
  <c r="AO648"/>
  <c r="BB652"/>
  <c r="BH661"/>
  <c r="W665"/>
  <c r="W667"/>
  <c r="AO708"/>
  <c r="AO817"/>
  <c r="BE817"/>
  <c r="AS832"/>
  <c r="BH837"/>
  <c r="AS840"/>
  <c r="AU840" s="1"/>
  <c r="AS842"/>
  <c r="AS844"/>
  <c r="AG853"/>
  <c r="AI853" s="1"/>
  <c r="AC21" i="22"/>
  <c r="AC25"/>
  <c r="AK25"/>
  <c r="AS25"/>
  <c r="BA25"/>
  <c r="X27"/>
  <c r="AN27"/>
  <c r="AV27"/>
  <c r="BD27"/>
  <c r="AC33"/>
  <c r="AK33"/>
  <c r="AS33"/>
  <c r="BA33"/>
  <c r="X35"/>
  <c r="AN35"/>
  <c r="AV35"/>
  <c r="BD35"/>
  <c r="AC36"/>
  <c r="AK37"/>
  <c r="AS37"/>
  <c r="AZ37"/>
  <c r="BH130" i="21"/>
  <c r="P175" i="39"/>
  <c r="P305"/>
  <c r="O403"/>
  <c r="P507"/>
  <c r="P635"/>
  <c r="P763"/>
  <c r="O899"/>
  <c r="P966"/>
  <c r="P1068"/>
  <c r="P1190"/>
  <c r="P1318"/>
  <c r="P1446"/>
  <c r="P1574"/>
  <c r="P1640"/>
  <c r="P1707"/>
  <c r="P1771"/>
  <c r="P1835"/>
  <c r="P1899"/>
  <c r="P1963"/>
  <c r="P2024"/>
  <c r="P2074"/>
  <c r="AO108" i="21"/>
  <c r="BA108"/>
  <c r="BC108" s="1"/>
  <c r="AO112"/>
  <c r="BA112"/>
  <c r="W115"/>
  <c r="AK150"/>
  <c r="AS150"/>
  <c r="AT150" s="1"/>
  <c r="BH162"/>
  <c r="BE298"/>
  <c r="BF298" s="1"/>
  <c r="BH451"/>
  <c r="W548"/>
  <c r="BE573"/>
  <c r="BF573" s="1"/>
  <c r="BE579"/>
  <c r="BF579" s="1"/>
  <c r="BI580"/>
  <c r="BH580"/>
  <c r="BE589"/>
  <c r="BF589" s="1"/>
  <c r="BI596"/>
  <c r="BH596"/>
  <c r="AP623"/>
  <c r="AS638"/>
  <c r="AS662"/>
  <c r="AT662" s="1"/>
  <c r="BI675"/>
  <c r="BH685"/>
  <c r="AG769"/>
  <c r="AS769"/>
  <c r="AT769" s="1"/>
  <c r="W777"/>
  <c r="AS778"/>
  <c r="BE819"/>
  <c r="AG839"/>
  <c r="AI839" s="1"/>
  <c r="AG841"/>
  <c r="AG843"/>
  <c r="AI843" s="1"/>
  <c r="AG845"/>
  <c r="BH847"/>
  <c r="BE852"/>
  <c r="BF852" s="1"/>
  <c r="W853"/>
  <c r="BE32" i="22"/>
  <c r="Y39"/>
  <c r="AO39"/>
  <c r="BE39"/>
  <c r="AC41"/>
  <c r="AS41"/>
  <c r="AF43"/>
  <c r="AO43"/>
  <c r="AW43"/>
  <c r="BE43"/>
  <c r="Y46"/>
  <c r="Y47"/>
  <c r="AG47"/>
  <c r="AO47"/>
  <c r="AW47"/>
  <c r="BE47"/>
  <c r="BD49"/>
  <c r="X50"/>
  <c r="BN50"/>
  <c r="AJ52"/>
  <c r="AZ52"/>
  <c r="U54"/>
  <c r="AB56"/>
  <c r="AJ56"/>
  <c r="AR56"/>
  <c r="BA56"/>
  <c r="AV57"/>
  <c r="U58"/>
  <c r="X62"/>
  <c r="BN62"/>
  <c r="AB67"/>
  <c r="X69"/>
  <c r="AV69"/>
  <c r="AB71"/>
  <c r="AJ71"/>
  <c r="AR71"/>
  <c r="AZ71"/>
  <c r="X73"/>
  <c r="AN73"/>
  <c r="AV73"/>
  <c r="BD73"/>
  <c r="AB75"/>
  <c r="AJ75"/>
  <c r="AR75"/>
  <c r="AZ75"/>
  <c r="X77"/>
  <c r="U77"/>
  <c r="AN77"/>
  <c r="BD77"/>
  <c r="AB79"/>
  <c r="AJ79"/>
  <c r="AR79"/>
  <c r="AZ79"/>
  <c r="AF81"/>
  <c r="AN81"/>
  <c r="AV81"/>
  <c r="BD81"/>
  <c r="AB83"/>
  <c r="AJ83"/>
  <c r="AR83"/>
  <c r="AZ83"/>
  <c r="AS85"/>
  <c r="X87"/>
  <c r="AF87"/>
  <c r="AN87"/>
  <c r="AV87"/>
  <c r="BD87"/>
  <c r="AC88"/>
  <c r="AC89"/>
  <c r="AS89"/>
  <c r="Y90"/>
  <c r="AC93"/>
  <c r="AK93"/>
  <c r="AS93"/>
  <c r="BA93"/>
  <c r="X95"/>
  <c r="AF95"/>
  <c r="AN95"/>
  <c r="AV95"/>
  <c r="BD95"/>
  <c r="AC96"/>
  <c r="AB97"/>
  <c r="AK97"/>
  <c r="AR97"/>
  <c r="AZ97"/>
  <c r="X59"/>
  <c r="AF59"/>
  <c r="AN59"/>
  <c r="AV59"/>
  <c r="BD59"/>
  <c r="AK61"/>
  <c r="BA61"/>
  <c r="AB102"/>
  <c r="AJ102"/>
  <c r="AR102"/>
  <c r="AZ102"/>
  <c r="AC104"/>
  <c r="AK104"/>
  <c r="AS104"/>
  <c r="BA104"/>
  <c r="X106"/>
  <c r="AN106"/>
  <c r="AW106"/>
  <c r="BD106"/>
  <c r="AZ112"/>
  <c r="AN114"/>
  <c r="AV114"/>
  <c r="BD114"/>
  <c r="AZ115"/>
  <c r="AB116"/>
  <c r="AR116"/>
  <c r="BN53"/>
  <c r="BN94"/>
  <c r="BE104"/>
  <c r="AJ106"/>
  <c r="AZ106"/>
  <c r="BL110"/>
  <c r="Y112"/>
  <c r="AO112"/>
  <c r="AW112"/>
  <c r="BE112"/>
  <c r="BL114"/>
  <c r="AC114"/>
  <c r="AK114"/>
  <c r="AR114"/>
  <c r="Y118"/>
  <c r="AF118"/>
  <c r="AW118"/>
  <c r="BE118"/>
  <c r="X125"/>
  <c r="AN125"/>
  <c r="BD125"/>
  <c r="Y129"/>
  <c r="AO129"/>
  <c r="AV129"/>
  <c r="BE129"/>
  <c r="AG133"/>
  <c r="AW133"/>
  <c r="Y137"/>
  <c r="AO137"/>
  <c r="AV137"/>
  <c r="BE137"/>
  <c r="X149"/>
  <c r="AG149"/>
  <c r="AN149"/>
  <c r="AW149"/>
  <c r="BD149"/>
  <c r="AK154"/>
  <c r="AZ154"/>
  <c r="AC176"/>
  <c r="AK176"/>
  <c r="AS176"/>
  <c r="BA176"/>
  <c r="AO178"/>
  <c r="AW178"/>
  <c r="BE178"/>
  <c r="Y182"/>
  <c r="AG182"/>
  <c r="AO182"/>
  <c r="AW182"/>
  <c r="BE182"/>
  <c r="Y186"/>
  <c r="AG186"/>
  <c r="AO186"/>
  <c r="AW186"/>
  <c r="BE186"/>
  <c r="AZ187"/>
  <c r="X189"/>
  <c r="AN189"/>
  <c r="AV189"/>
  <c r="BD189"/>
  <c r="AC190"/>
  <c r="AK190"/>
  <c r="AS190"/>
  <c r="BA190"/>
  <c r="X191"/>
  <c r="AN191"/>
  <c r="BD191"/>
  <c r="AB193"/>
  <c r="AJ193"/>
  <c r="AR193"/>
  <c r="AZ193"/>
  <c r="AB197"/>
  <c r="AJ197"/>
  <c r="AZ197"/>
  <c r="AG199"/>
  <c r="AV199"/>
  <c r="BD199"/>
  <c r="AR200"/>
  <c r="AZ200"/>
  <c r="AJ204"/>
  <c r="AS204"/>
  <c r="BA204"/>
  <c r="X206"/>
  <c r="AF206"/>
  <c r="AN206"/>
  <c r="BK223"/>
  <c r="BM223" s="1"/>
  <c r="U223"/>
  <c r="AZ114"/>
  <c r="BD115"/>
  <c r="AO116"/>
  <c r="AK118"/>
  <c r="AS118"/>
  <c r="BA118"/>
  <c r="BN123"/>
  <c r="AB125"/>
  <c r="AJ125"/>
  <c r="AR125"/>
  <c r="AZ125"/>
  <c r="AF126"/>
  <c r="AB129"/>
  <c r="AR129"/>
  <c r="AV130"/>
  <c r="AB133"/>
  <c r="AJ133"/>
  <c r="AR133"/>
  <c r="AZ133"/>
  <c r="AB137"/>
  <c r="AR137"/>
  <c r="BN139"/>
  <c r="AJ149"/>
  <c r="AZ149"/>
  <c r="BN151"/>
  <c r="Y154"/>
  <c r="AG154"/>
  <c r="AO154"/>
  <c r="AW154"/>
  <c r="BE154"/>
  <c r="AW157"/>
  <c r="Y158"/>
  <c r="AG158"/>
  <c r="AO158"/>
  <c r="AV158"/>
  <c r="BD158"/>
  <c r="BM163"/>
  <c r="AW175"/>
  <c r="AO176"/>
  <c r="AW176"/>
  <c r="BE176"/>
  <c r="AS178"/>
  <c r="BA178"/>
  <c r="AN180"/>
  <c r="AV180"/>
  <c r="BD180"/>
  <c r="AS182"/>
  <c r="BA182"/>
  <c r="AN184"/>
  <c r="AV184"/>
  <c r="BD184"/>
  <c r="AS186"/>
  <c r="BA186"/>
  <c r="BD187"/>
  <c r="AS188"/>
  <c r="BA188"/>
  <c r="AB189"/>
  <c r="AJ189"/>
  <c r="AR189"/>
  <c r="AZ189"/>
  <c r="Y190"/>
  <c r="AG190"/>
  <c r="AO190"/>
  <c r="AW190"/>
  <c r="BE190"/>
  <c r="AB191"/>
  <c r="AJ191"/>
  <c r="BA191"/>
  <c r="AV193"/>
  <c r="AC199"/>
  <c r="BA199"/>
  <c r="X200"/>
  <c r="AG203"/>
  <c r="Y204"/>
  <c r="AO204"/>
  <c r="AW204"/>
  <c r="BE204"/>
  <c r="AB206"/>
  <c r="AJ206"/>
  <c r="AR206"/>
  <c r="AZ206"/>
  <c r="X208"/>
  <c r="U159"/>
  <c r="X172"/>
  <c r="AF172"/>
  <c r="AN172"/>
  <c r="AF173"/>
  <c r="AN173"/>
  <c r="AW173"/>
  <c r="BD173"/>
  <c r="BN185"/>
  <c r="BN188"/>
  <c r="BN201"/>
  <c r="BN205"/>
  <c r="U209"/>
  <c r="AV206"/>
  <c r="BD206"/>
  <c r="AB208"/>
  <c r="AK208"/>
  <c r="AS208"/>
  <c r="BA208"/>
  <c r="X210"/>
  <c r="AF210"/>
  <c r="AN210"/>
  <c r="AV210"/>
  <c r="BD210"/>
  <c r="AB212"/>
  <c r="AK212"/>
  <c r="AS212"/>
  <c r="BA212"/>
  <c r="X214"/>
  <c r="AF214"/>
  <c r="AN214"/>
  <c r="AV214"/>
  <c r="BD214"/>
  <c r="AB215"/>
  <c r="AJ215"/>
  <c r="AR215"/>
  <c r="AZ215"/>
  <c r="Y217"/>
  <c r="AG217"/>
  <c r="AO217"/>
  <c r="AW217"/>
  <c r="BE217"/>
  <c r="X219"/>
  <c r="AN219"/>
  <c r="BD219"/>
  <c r="AC221"/>
  <c r="AK221"/>
  <c r="AV227"/>
  <c r="Y228"/>
  <c r="AF228"/>
  <c r="AO228"/>
  <c r="BE228"/>
  <c r="AS229"/>
  <c r="AC230"/>
  <c r="AS230"/>
  <c r="BD232"/>
  <c r="AN235"/>
  <c r="X249"/>
  <c r="AF249"/>
  <c r="AN249"/>
  <c r="AV249"/>
  <c r="BD249"/>
  <c r="AG252"/>
  <c r="AW252"/>
  <c r="AB254"/>
  <c r="AJ254"/>
  <c r="AR254"/>
  <c r="AZ254"/>
  <c r="AG256"/>
  <c r="AW256"/>
  <c r="AC258"/>
  <c r="AJ258"/>
  <c r="AR258"/>
  <c r="AZ258"/>
  <c r="AB261"/>
  <c r="AJ261"/>
  <c r="AR261"/>
  <c r="AZ261"/>
  <c r="Y276"/>
  <c r="Y280"/>
  <c r="BD286"/>
  <c r="X287"/>
  <c r="BN287"/>
  <c r="AN287"/>
  <c r="AV287"/>
  <c r="BD287"/>
  <c r="AC289"/>
  <c r="AS289"/>
  <c r="X291"/>
  <c r="AN291"/>
  <c r="AV291"/>
  <c r="BD291"/>
  <c r="AB293"/>
  <c r="AJ293"/>
  <c r="AR293"/>
  <c r="AZ293"/>
  <c r="BN220"/>
  <c r="U225"/>
  <c r="BN267"/>
  <c r="BE277"/>
  <c r="AV208"/>
  <c r="AB210"/>
  <c r="AJ210"/>
  <c r="AR210"/>
  <c r="AZ210"/>
  <c r="X212"/>
  <c r="AN212"/>
  <c r="BD212"/>
  <c r="AB214"/>
  <c r="AJ214"/>
  <c r="AR214"/>
  <c r="AZ214"/>
  <c r="X215"/>
  <c r="AF215"/>
  <c r="AN215"/>
  <c r="AV215"/>
  <c r="BD215"/>
  <c r="X218"/>
  <c r="AF218"/>
  <c r="AN218"/>
  <c r="AV218"/>
  <c r="BD218"/>
  <c r="AB219"/>
  <c r="AJ219"/>
  <c r="AR219"/>
  <c r="AZ219"/>
  <c r="AR227"/>
  <c r="AZ227"/>
  <c r="AC228"/>
  <c r="AK228"/>
  <c r="AS228"/>
  <c r="BA228"/>
  <c r="AO229"/>
  <c r="AW229"/>
  <c r="BD229"/>
  <c r="X230"/>
  <c r="BD230"/>
  <c r="AC232"/>
  <c r="AK232"/>
  <c r="AS232"/>
  <c r="Y233"/>
  <c r="AG233"/>
  <c r="AO233"/>
  <c r="AW233"/>
  <c r="AJ235"/>
  <c r="AR235"/>
  <c r="X250"/>
  <c r="AN250"/>
  <c r="AV250"/>
  <c r="BD250"/>
  <c r="AC252"/>
  <c r="AS252"/>
  <c r="X254"/>
  <c r="AN254"/>
  <c r="AV254"/>
  <c r="BD254"/>
  <c r="AK256"/>
  <c r="BA256"/>
  <c r="X261"/>
  <c r="AN261"/>
  <c r="AV261"/>
  <c r="BD261"/>
  <c r="X278"/>
  <c r="Y289"/>
  <c r="AG289"/>
  <c r="AO289"/>
  <c r="AW289"/>
  <c r="BE289"/>
  <c r="AB291"/>
  <c r="AJ291"/>
  <c r="AR291"/>
  <c r="AZ291"/>
  <c r="O411" i="39"/>
  <c r="O427"/>
  <c r="P459"/>
  <c r="P491"/>
  <c r="P523"/>
  <c r="P555"/>
  <c r="P587"/>
  <c r="P619"/>
  <c r="P651"/>
  <c r="P683"/>
  <c r="P715"/>
  <c r="P1526"/>
  <c r="P1558"/>
  <c r="P159"/>
  <c r="P191"/>
  <c r="P223"/>
  <c r="P255"/>
  <c r="P289"/>
  <c r="P321"/>
  <c r="P353"/>
  <c r="O379"/>
  <c r="O395"/>
  <c r="O1598"/>
  <c r="O1614"/>
  <c r="O432"/>
  <c r="P747"/>
  <c r="P779"/>
  <c r="P811"/>
  <c r="P843"/>
  <c r="P883"/>
  <c r="O906"/>
  <c r="O917"/>
  <c r="O926"/>
  <c r="P953"/>
  <c r="P977"/>
  <c r="P1004"/>
  <c r="P1030"/>
  <c r="P1054"/>
  <c r="P1081"/>
  <c r="P1110"/>
  <c r="P1142"/>
  <c r="P1174"/>
  <c r="P1206"/>
  <c r="P1238"/>
  <c r="P1270"/>
  <c r="P1302"/>
  <c r="P1334"/>
  <c r="P1366"/>
  <c r="P1398"/>
  <c r="P1430"/>
  <c r="P1462"/>
  <c r="P1494"/>
  <c r="AW134" i="21"/>
  <c r="BE134"/>
  <c r="BG134" s="1"/>
  <c r="P135" i="39"/>
  <c r="P151"/>
  <c r="P167"/>
  <c r="P183"/>
  <c r="P199"/>
  <c r="P215"/>
  <c r="P231"/>
  <c r="P247"/>
  <c r="P263"/>
  <c r="P281"/>
  <c r="P297"/>
  <c r="P313"/>
  <c r="P329"/>
  <c r="P345"/>
  <c r="P361"/>
  <c r="O377"/>
  <c r="O385"/>
  <c r="O393"/>
  <c r="O401"/>
  <c r="O409"/>
  <c r="O417"/>
  <c r="O424"/>
  <c r="O428"/>
  <c r="P435"/>
  <c r="P451"/>
  <c r="P467"/>
  <c r="P483"/>
  <c r="P499"/>
  <c r="P515"/>
  <c r="P531"/>
  <c r="P547"/>
  <c r="P563"/>
  <c r="P579"/>
  <c r="P595"/>
  <c r="P611"/>
  <c r="P627"/>
  <c r="P643"/>
  <c r="P659"/>
  <c r="P675"/>
  <c r="P691"/>
  <c r="P707"/>
  <c r="P723"/>
  <c r="P739"/>
  <c r="P755"/>
  <c r="P771"/>
  <c r="P787"/>
  <c r="P803"/>
  <c r="P819"/>
  <c r="P835"/>
  <c r="P853"/>
  <c r="P875"/>
  <c r="P891"/>
  <c r="O901"/>
  <c r="O909"/>
  <c r="O914"/>
  <c r="O918"/>
  <c r="O925"/>
  <c r="P934"/>
  <c r="P945"/>
  <c r="P958"/>
  <c r="P972"/>
  <c r="P985"/>
  <c r="P998"/>
  <c r="P1009"/>
  <c r="P1022"/>
  <c r="P1036"/>
  <c r="P1049"/>
  <c r="P1062"/>
  <c r="P1073"/>
  <c r="P1086"/>
  <c r="P1102"/>
  <c r="P1118"/>
  <c r="P1134"/>
  <c r="P1150"/>
  <c r="P1166"/>
  <c r="P1182"/>
  <c r="P1198"/>
  <c r="P1214"/>
  <c r="P1230"/>
  <c r="P1246"/>
  <c r="P1262"/>
  <c r="P1278"/>
  <c r="P1294"/>
  <c r="P1310"/>
  <c r="P1326"/>
  <c r="P1342"/>
  <c r="P1358"/>
  <c r="P1374"/>
  <c r="P1390"/>
  <c r="P1406"/>
  <c r="P1422"/>
  <c r="P1438"/>
  <c r="P1454"/>
  <c r="P1470"/>
  <c r="P1486"/>
  <c r="P1502"/>
  <c r="P1518"/>
  <c r="P1534"/>
  <c r="P1550"/>
  <c r="P1566"/>
  <c r="P1582"/>
  <c r="O1592"/>
  <c r="O1600"/>
  <c r="O1608"/>
  <c r="P1616"/>
  <c r="P1632"/>
  <c r="P1648"/>
  <c r="P1667"/>
  <c r="P1683"/>
  <c r="P1699"/>
  <c r="P1715"/>
  <c r="P1731"/>
  <c r="P1747"/>
  <c r="P1763"/>
  <c r="P1779"/>
  <c r="P1795"/>
  <c r="P1811"/>
  <c r="P1827"/>
  <c r="P1843"/>
  <c r="P1859"/>
  <c r="P1875"/>
  <c r="P1891"/>
  <c r="P1907"/>
  <c r="P1923"/>
  <c r="P1939"/>
  <c r="P1955"/>
  <c r="P1971"/>
  <c r="P1987"/>
  <c r="P2003"/>
  <c r="P2019"/>
  <c r="P2030"/>
  <c r="P2040"/>
  <c r="P2051"/>
  <c r="P2066"/>
  <c r="P2082"/>
  <c r="P2098"/>
  <c r="P2114"/>
  <c r="Y102" i="21"/>
  <c r="Y104"/>
  <c r="AK106"/>
  <c r="AO106"/>
  <c r="AS106"/>
  <c r="AT106" s="1"/>
  <c r="BA106"/>
  <c r="BE108"/>
  <c r="BG108" s="1"/>
  <c r="AK110"/>
  <c r="AO110"/>
  <c r="AS110"/>
  <c r="AT110" s="1"/>
  <c r="BA110"/>
  <c r="BE112"/>
  <c r="BG112" s="1"/>
  <c r="Y116"/>
  <c r="Z116" s="1"/>
  <c r="AK116"/>
  <c r="AO116"/>
  <c r="AQ116" s="1"/>
  <c r="AS116"/>
  <c r="BA116"/>
  <c r="BE120"/>
  <c r="BG120" s="1"/>
  <c r="BE122"/>
  <c r="BG122" s="1"/>
  <c r="AK124"/>
  <c r="AM124" s="1"/>
  <c r="AO124"/>
  <c r="AS124"/>
  <c r="AT124" s="1"/>
  <c r="BA124"/>
  <c r="Y128"/>
  <c r="Z128" s="1"/>
  <c r="Y132"/>
  <c r="Y134"/>
  <c r="AC134"/>
  <c r="AD134" s="1"/>
  <c r="AO134"/>
  <c r="AQ134" s="1"/>
  <c r="AS134"/>
  <c r="BA134"/>
  <c r="BE106"/>
  <c r="BG106" s="1"/>
  <c r="BE110"/>
  <c r="BG110" s="1"/>
  <c r="W113"/>
  <c r="Y114"/>
  <c r="BA122"/>
  <c r="Y124"/>
  <c r="Z124" s="1"/>
  <c r="AC124"/>
  <c r="AD124" s="1"/>
  <c r="BE124"/>
  <c r="BF124" s="1"/>
  <c r="Y130"/>
  <c r="Z130" s="1"/>
  <c r="AS130"/>
  <c r="AT130" s="1"/>
  <c r="BE130"/>
  <c r="BF130" s="1"/>
  <c r="Z132"/>
  <c r="Z134"/>
  <c r="AW786"/>
  <c r="AX786" s="1"/>
  <c r="AS786"/>
  <c r="BE792"/>
  <c r="BG792" s="1"/>
  <c r="AK792"/>
  <c r="BE150"/>
  <c r="BG150" s="1"/>
  <c r="AC154"/>
  <c r="BE154"/>
  <c r="BF154" s="1"/>
  <c r="AC160"/>
  <c r="AD160" s="1"/>
  <c r="Y162"/>
  <c r="AA162" s="1"/>
  <c r="AC162"/>
  <c r="AO162"/>
  <c r="AS162"/>
  <c r="BA162"/>
  <c r="Y170"/>
  <c r="AO174"/>
  <c r="AS174"/>
  <c r="AT174" s="1"/>
  <c r="BE174"/>
  <c r="BF174" s="1"/>
  <c r="AO178"/>
  <c r="AS178"/>
  <c r="BE178"/>
  <c r="BF178" s="1"/>
  <c r="Y182"/>
  <c r="W185"/>
  <c r="BH185"/>
  <c r="Y186"/>
  <c r="AS186"/>
  <c r="AT186" s="1"/>
  <c r="BE188"/>
  <c r="BG188" s="1"/>
  <c r="Y192"/>
  <c r="AS192"/>
  <c r="BE192"/>
  <c r="BG192" s="1"/>
  <c r="BH193"/>
  <c r="Y194"/>
  <c r="AS194"/>
  <c r="AT194" s="1"/>
  <c r="Y218"/>
  <c r="AO294"/>
  <c r="AS294"/>
  <c r="AT294" s="1"/>
  <c r="BE294"/>
  <c r="BF294" s="1"/>
  <c r="BI295"/>
  <c r="AO298"/>
  <c r="Y300"/>
  <c r="BE300"/>
  <c r="BF300" s="1"/>
  <c r="BI301"/>
  <c r="AO302"/>
  <c r="Y304"/>
  <c r="BE304"/>
  <c r="BF304" s="1"/>
  <c r="BI305"/>
  <c r="AO306"/>
  <c r="Y308"/>
  <c r="BE308"/>
  <c r="BF308" s="1"/>
  <c r="BI309"/>
  <c r="AO310"/>
  <c r="Y312"/>
  <c r="BE312"/>
  <c r="BF312" s="1"/>
  <c r="BI313"/>
  <c r="BH313"/>
  <c r="BH315"/>
  <c r="BH317"/>
  <c r="BH319"/>
  <c r="BH321"/>
  <c r="BH323"/>
  <c r="Y328"/>
  <c r="AO328"/>
  <c r="AW328"/>
  <c r="AY328" s="1"/>
  <c r="BA328"/>
  <c r="BC328" s="1"/>
  <c r="Y332"/>
  <c r="Y334"/>
  <c r="BE334"/>
  <c r="BE338"/>
  <c r="BF338" s="1"/>
  <c r="Y342"/>
  <c r="Z342" s="1"/>
  <c r="Y346"/>
  <c r="Y350"/>
  <c r="Y354"/>
  <c r="BE356"/>
  <c r="BF356" s="1"/>
  <c r="BI357"/>
  <c r="AO358"/>
  <c r="AP358" s="1"/>
  <c r="AO362"/>
  <c r="AP362" s="1"/>
  <c r="BE364"/>
  <c r="BF364" s="1"/>
  <c r="BI365"/>
  <c r="AO366"/>
  <c r="AP366" s="1"/>
  <c r="AO370"/>
  <c r="AP370" s="1"/>
  <c r="BE372"/>
  <c r="BF372" s="1"/>
  <c r="BI373"/>
  <c r="AO374"/>
  <c r="AP374" s="1"/>
  <c r="Y384"/>
  <c r="AK384"/>
  <c r="AL384" s="1"/>
  <c r="AG392"/>
  <c r="AW392"/>
  <c r="Y394"/>
  <c r="AW394"/>
  <c r="AG396"/>
  <c r="AH396" s="1"/>
  <c r="AG400"/>
  <c r="AW400"/>
  <c r="AX400" s="1"/>
  <c r="Y402"/>
  <c r="AW402"/>
  <c r="AX402" s="1"/>
  <c r="Y406"/>
  <c r="Y436"/>
  <c r="AW436"/>
  <c r="AX436" s="1"/>
  <c r="Y440"/>
  <c r="AW440"/>
  <c r="AX440" s="1"/>
  <c r="Y452"/>
  <c r="AS452"/>
  <c r="AT452" s="1"/>
  <c r="Y456"/>
  <c r="AS456"/>
  <c r="BE456"/>
  <c r="BG456" s="1"/>
  <c r="BE468"/>
  <c r="BG468" s="1"/>
  <c r="W469"/>
  <c r="W471"/>
  <c r="W473"/>
  <c r="BH473"/>
  <c r="BH477"/>
  <c r="BE480"/>
  <c r="BG480" s="1"/>
  <c r="W483"/>
  <c r="BE484"/>
  <c r="BG484" s="1"/>
  <c r="BH485"/>
  <c r="Y486"/>
  <c r="W487"/>
  <c r="AK488"/>
  <c r="AM488" s="1"/>
  <c r="AO488"/>
  <c r="AS488"/>
  <c r="AT488" s="1"/>
  <c r="BA488"/>
  <c r="W489"/>
  <c r="BH489"/>
  <c r="BE492"/>
  <c r="BG492" s="1"/>
  <c r="BH493"/>
  <c r="Y494"/>
  <c r="Z494" s="1"/>
  <c r="AS494"/>
  <c r="AT494" s="1"/>
  <c r="Y496"/>
  <c r="AS496"/>
  <c r="BE496"/>
  <c r="BG496" s="1"/>
  <c r="W499"/>
  <c r="AO502"/>
  <c r="AS502"/>
  <c r="AT502" s="1"/>
  <c r="BE502"/>
  <c r="BF502" s="1"/>
  <c r="AC504"/>
  <c r="W507"/>
  <c r="BE514"/>
  <c r="BG514" s="1"/>
  <c r="BH515"/>
  <c r="Y516"/>
  <c r="W517"/>
  <c r="AK518"/>
  <c r="AO518"/>
  <c r="AQ518" s="1"/>
  <c r="AS518"/>
  <c r="AT518" s="1"/>
  <c r="BA518"/>
  <c r="W519"/>
  <c r="BH519"/>
  <c r="BH521"/>
  <c r="Y526"/>
  <c r="Y543"/>
  <c r="AK543"/>
  <c r="AL543" s="1"/>
  <c r="Y547"/>
  <c r="BA547"/>
  <c r="Y555"/>
  <c r="AK555"/>
  <c r="AO555"/>
  <c r="AS555"/>
  <c r="BA555"/>
  <c r="Y557"/>
  <c r="BA557"/>
  <c r="Y567"/>
  <c r="BA567"/>
  <c r="BA569"/>
  <c r="Y593"/>
  <c r="BA593"/>
  <c r="BE595"/>
  <c r="BF595" s="1"/>
  <c r="AO601"/>
  <c r="BE601"/>
  <c r="BG601" s="1"/>
  <c r="BH604"/>
  <c r="AO605"/>
  <c r="BE605"/>
  <c r="BG605" s="1"/>
  <c r="BH608"/>
  <c r="AO609"/>
  <c r="Y613"/>
  <c r="BA617"/>
  <c r="BC617" s="1"/>
  <c r="AO619"/>
  <c r="AP619" s="1"/>
  <c r="AO621"/>
  <c r="Y626"/>
  <c r="AS626"/>
  <c r="AT626" s="1"/>
  <c r="Y630"/>
  <c r="Y632"/>
  <c r="BE632"/>
  <c r="Y636"/>
  <c r="Z636" s="1"/>
  <c r="BB636"/>
  <c r="BE636"/>
  <c r="BF636" s="1"/>
  <c r="Y640"/>
  <c r="BE640"/>
  <c r="BF640" s="1"/>
  <c r="Y644"/>
  <c r="BB644"/>
  <c r="BE644"/>
  <c r="BF644" s="1"/>
  <c r="AO654"/>
  <c r="AP654" s="1"/>
  <c r="Y658"/>
  <c r="Y660"/>
  <c r="BE660"/>
  <c r="Y664"/>
  <c r="AS664"/>
  <c r="AT664" s="1"/>
  <c r="BE664"/>
  <c r="BG664" s="1"/>
  <c r="Y672"/>
  <c r="Y674"/>
  <c r="AG682"/>
  <c r="Y685"/>
  <c r="AC685"/>
  <c r="AD685" s="1"/>
  <c r="AG685"/>
  <c r="AH685" s="1"/>
  <c r="BE685"/>
  <c r="AW687"/>
  <c r="AX687" s="1"/>
  <c r="Y688"/>
  <c r="Y706"/>
  <c r="Y714"/>
  <c r="Y720"/>
  <c r="Y740"/>
  <c r="BE740"/>
  <c r="Y767"/>
  <c r="AS767"/>
  <c r="Y786"/>
  <c r="AK786"/>
  <c r="BE786"/>
  <c r="BG786" s="1"/>
  <c r="AW780"/>
  <c r="AX780" s="1"/>
  <c r="AO780"/>
  <c r="AO804"/>
  <c r="AP804" s="1"/>
  <c r="AK804"/>
  <c r="Y148"/>
  <c r="AS154"/>
  <c r="AT154" s="1"/>
  <c r="BA154"/>
  <c r="BB154" s="1"/>
  <c r="AS160"/>
  <c r="AT160" s="1"/>
  <c r="BA160"/>
  <c r="BB160" s="1"/>
  <c r="AO172"/>
  <c r="AP172" s="1"/>
  <c r="AS172"/>
  <c r="AT172" s="1"/>
  <c r="BE172"/>
  <c r="BF172" s="1"/>
  <c r="AO176"/>
  <c r="AS176"/>
  <c r="AT176" s="1"/>
  <c r="BE176"/>
  <c r="BF176" s="1"/>
  <c r="BE180"/>
  <c r="BG180" s="1"/>
  <c r="Y184"/>
  <c r="Z184" s="1"/>
  <c r="AS184"/>
  <c r="AT184" s="1"/>
  <c r="BE184"/>
  <c r="BG184" s="1"/>
  <c r="Y190"/>
  <c r="Z192"/>
  <c r="Y288"/>
  <c r="AO296"/>
  <c r="AS296"/>
  <c r="BE296"/>
  <c r="BF296" s="1"/>
  <c r="Z300"/>
  <c r="Y302"/>
  <c r="Z302" s="1"/>
  <c r="BE302"/>
  <c r="BF302" s="1"/>
  <c r="Z304"/>
  <c r="Y306"/>
  <c r="Z306" s="1"/>
  <c r="BE306"/>
  <c r="BF306" s="1"/>
  <c r="Z308"/>
  <c r="Y310"/>
  <c r="Z310" s="1"/>
  <c r="BE310"/>
  <c r="BF310" s="1"/>
  <c r="Z312"/>
  <c r="Y326"/>
  <c r="Z326" s="1"/>
  <c r="Y330"/>
  <c r="AO338"/>
  <c r="AO340"/>
  <c r="Y344"/>
  <c r="Y348"/>
  <c r="Y352"/>
  <c r="Y356"/>
  <c r="Z356" s="1"/>
  <c r="Y358"/>
  <c r="BE358"/>
  <c r="BF358" s="1"/>
  <c r="Y364"/>
  <c r="Y366"/>
  <c r="Z366" s="1"/>
  <c r="BE366"/>
  <c r="BF366" s="1"/>
  <c r="Y372"/>
  <c r="Y374"/>
  <c r="BE374"/>
  <c r="BF374" s="1"/>
  <c r="Y392"/>
  <c r="Y400"/>
  <c r="Y408"/>
  <c r="W457"/>
  <c r="BH457"/>
  <c r="BE460"/>
  <c r="BG460" s="1"/>
  <c r="Y462"/>
  <c r="AS462"/>
  <c r="AT462" s="1"/>
  <c r="Y464"/>
  <c r="Z464" s="1"/>
  <c r="AS464"/>
  <c r="AT464" s="1"/>
  <c r="BE464"/>
  <c r="BG464" s="1"/>
  <c r="Y470"/>
  <c r="AS470"/>
  <c r="Y472"/>
  <c r="Z472" s="1"/>
  <c r="AS472"/>
  <c r="BE472"/>
  <c r="BG472" s="1"/>
  <c r="Y484"/>
  <c r="Z484" s="1"/>
  <c r="AK484"/>
  <c r="AM484" s="1"/>
  <c r="AO484"/>
  <c r="AS484"/>
  <c r="BA484"/>
  <c r="BE488"/>
  <c r="BG488" s="1"/>
  <c r="Z496"/>
  <c r="AO500"/>
  <c r="AS500"/>
  <c r="BE500"/>
  <c r="BF500" s="1"/>
  <c r="AC506"/>
  <c r="Y514"/>
  <c r="Z514" s="1"/>
  <c r="AK514"/>
  <c r="AO514"/>
  <c r="AS514"/>
  <c r="BA514"/>
  <c r="BE518"/>
  <c r="BG518" s="1"/>
  <c r="Z526"/>
  <c r="Y528"/>
  <c r="AS543"/>
  <c r="Y545"/>
  <c r="BA545"/>
  <c r="AO547"/>
  <c r="BA549"/>
  <c r="AT555"/>
  <c r="BE555"/>
  <c r="AO557"/>
  <c r="Y559"/>
  <c r="Y561"/>
  <c r="BA563"/>
  <c r="Z567"/>
  <c r="AO567"/>
  <c r="AP567" s="1"/>
  <c r="BE567"/>
  <c r="BF567" s="1"/>
  <c r="Y573"/>
  <c r="Z573" s="1"/>
  <c r="AP573"/>
  <c r="BA573"/>
  <c r="BA575"/>
  <c r="Y577"/>
  <c r="Z577" s="1"/>
  <c r="AP577"/>
  <c r="BA577"/>
  <c r="BA579"/>
  <c r="Y581"/>
  <c r="Z581" s="1"/>
  <c r="AP581"/>
  <c r="BA581"/>
  <c r="BA583"/>
  <c r="Y585"/>
  <c r="Z585" s="1"/>
  <c r="AP585"/>
  <c r="BA585"/>
  <c r="BA587"/>
  <c r="Y589"/>
  <c r="Z589" s="1"/>
  <c r="AP589"/>
  <c r="BA589"/>
  <c r="BE591"/>
  <c r="BF591" s="1"/>
  <c r="AO593"/>
  <c r="AP593" s="1"/>
  <c r="BE593"/>
  <c r="BF593" s="1"/>
  <c r="Y597"/>
  <c r="BA597"/>
  <c r="BC597" s="1"/>
  <c r="Y601"/>
  <c r="BA601"/>
  <c r="BC601" s="1"/>
  <c r="Y605"/>
  <c r="BA605"/>
  <c r="BC605" s="1"/>
  <c r="Y609"/>
  <c r="Z609" s="1"/>
  <c r="BA609"/>
  <c r="BC609" s="1"/>
  <c r="Y619"/>
  <c r="Y621"/>
  <c r="BA621"/>
  <c r="BC621" s="1"/>
  <c r="AO630"/>
  <c r="AO632"/>
  <c r="Y634"/>
  <c r="Z634" s="1"/>
  <c r="AT634"/>
  <c r="BB634"/>
  <c r="BE634"/>
  <c r="BF634" s="1"/>
  <c r="AO636"/>
  <c r="AS636"/>
  <c r="AT636" s="1"/>
  <c r="Y638"/>
  <c r="Z638" s="1"/>
  <c r="AT638"/>
  <c r="BE638"/>
  <c r="BF638" s="1"/>
  <c r="Z640"/>
  <c r="AO640"/>
  <c r="AS640"/>
  <c r="AT640" s="1"/>
  <c r="Y642"/>
  <c r="Z642" s="1"/>
  <c r="AT642"/>
  <c r="BB642"/>
  <c r="BE642"/>
  <c r="BF642" s="1"/>
  <c r="Z644"/>
  <c r="AO644"/>
  <c r="AS644"/>
  <c r="AT644" s="1"/>
  <c r="Y646"/>
  <c r="Z646" s="1"/>
  <c r="Y648"/>
  <c r="Z648" s="1"/>
  <c r="Y650"/>
  <c r="Z650" s="1"/>
  <c r="Y652"/>
  <c r="Z652" s="1"/>
  <c r="Y654"/>
  <c r="Z654" s="1"/>
  <c r="BE654"/>
  <c r="BF654" s="1"/>
  <c r="AO658"/>
  <c r="AO660"/>
  <c r="Y662"/>
  <c r="Y670"/>
  <c r="BE670"/>
  <c r="AO672"/>
  <c r="Y682"/>
  <c r="AO682"/>
  <c r="AW682"/>
  <c r="BA682"/>
  <c r="AO685"/>
  <c r="AS685"/>
  <c r="AT685" s="1"/>
  <c r="BA685"/>
  <c r="BC685" s="1"/>
  <c r="BI686"/>
  <c r="AK687"/>
  <c r="AL687" s="1"/>
  <c r="AO688"/>
  <c r="BI691"/>
  <c r="Y708"/>
  <c r="BE708"/>
  <c r="AG718"/>
  <c r="AH718" s="1"/>
  <c r="AS718"/>
  <c r="BE718"/>
  <c r="AG720"/>
  <c r="AH720" s="1"/>
  <c r="AW720"/>
  <c r="AX720" s="1"/>
  <c r="Y722"/>
  <c r="BI739"/>
  <c r="AO740"/>
  <c r="Y744"/>
  <c r="AG767"/>
  <c r="AH767" s="1"/>
  <c r="AK767"/>
  <c r="AT767"/>
  <c r="Y780"/>
  <c r="Z780" s="1"/>
  <c r="Y828"/>
  <c r="Y829"/>
  <c r="Z829" s="1"/>
  <c r="AC829"/>
  <c r="AD829" s="1"/>
  <c r="AO829"/>
  <c r="AS829"/>
  <c r="BA829"/>
  <c r="Y831"/>
  <c r="Z831" s="1"/>
  <c r="BA831"/>
  <c r="AG834"/>
  <c r="AI834" s="1"/>
  <c r="AG848"/>
  <c r="AW848"/>
  <c r="AC849"/>
  <c r="AS849"/>
  <c r="BE849"/>
  <c r="Y856"/>
  <c r="Z856" s="1"/>
  <c r="AC856"/>
  <c r="AE856" s="1"/>
  <c r="AO856"/>
  <c r="AS856"/>
  <c r="AT856" s="1"/>
  <c r="BA856"/>
  <c r="W768"/>
  <c r="Y769"/>
  <c r="Y772"/>
  <c r="Y774"/>
  <c r="Y776"/>
  <c r="AK776"/>
  <c r="Y778"/>
  <c r="AK778"/>
  <c r="AM778" s="1"/>
  <c r="BE778"/>
  <c r="BG778" s="1"/>
  <c r="AS784"/>
  <c r="BE784"/>
  <c r="BG784" s="1"/>
  <c r="W785"/>
  <c r="Y788"/>
  <c r="Z788" s="1"/>
  <c r="BA788"/>
  <c r="W791"/>
  <c r="Y794"/>
  <c r="AK794"/>
  <c r="AO794"/>
  <c r="AS794"/>
  <c r="AT794" s="1"/>
  <c r="BA794"/>
  <c r="W795"/>
  <c r="BH795"/>
  <c r="W799"/>
  <c r="BH799"/>
  <c r="Y802"/>
  <c r="Z802" s="1"/>
  <c r="AK802"/>
  <c r="AO802"/>
  <c r="AS802"/>
  <c r="AT802" s="1"/>
  <c r="BA802"/>
  <c r="BE802"/>
  <c r="BG802" s="1"/>
  <c r="Y806"/>
  <c r="Z806" s="1"/>
  <c r="AC806"/>
  <c r="AD806" s="1"/>
  <c r="AO806"/>
  <c r="AQ806" s="1"/>
  <c r="AS806"/>
  <c r="AT806" s="1"/>
  <c r="BA806"/>
  <c r="BH807"/>
  <c r="Y808"/>
  <c r="Z808" s="1"/>
  <c r="Y813"/>
  <c r="AS813"/>
  <c r="AT813" s="1"/>
  <c r="Y817"/>
  <c r="Y819"/>
  <c r="AO821"/>
  <c r="AP821" s="1"/>
  <c r="AO823"/>
  <c r="BH827"/>
  <c r="AO828"/>
  <c r="AQ828" s="1"/>
  <c r="AQ829"/>
  <c r="BE829"/>
  <c r="BG829" s="1"/>
  <c r="AO831"/>
  <c r="AP831" s="1"/>
  <c r="Y832"/>
  <c r="AA832" s="1"/>
  <c r="AK832"/>
  <c r="AL832" s="1"/>
  <c r="Y837"/>
  <c r="AA837" s="1"/>
  <c r="AO837"/>
  <c r="AW837"/>
  <c r="Z838"/>
  <c r="AD838"/>
  <c r="AO838"/>
  <c r="AP838" s="1"/>
  <c r="AS838"/>
  <c r="AT838" s="1"/>
  <c r="Y839"/>
  <c r="AH839"/>
  <c r="AO839"/>
  <c r="AW839"/>
  <c r="Y840"/>
  <c r="AC840"/>
  <c r="AD840" s="1"/>
  <c r="AG840"/>
  <c r="AI840" s="1"/>
  <c r="AP840"/>
  <c r="AT840"/>
  <c r="AW840"/>
  <c r="Y841"/>
  <c r="AA841" s="1"/>
  <c r="AO841"/>
  <c r="AW841"/>
  <c r="Y842"/>
  <c r="Z842" s="1"/>
  <c r="AC842"/>
  <c r="AG842"/>
  <c r="AI842" s="1"/>
  <c r="AP842"/>
  <c r="AW842"/>
  <c r="Y843"/>
  <c r="AO843"/>
  <c r="AW843"/>
  <c r="Y844"/>
  <c r="Z844" s="1"/>
  <c r="AC844"/>
  <c r="AG844"/>
  <c r="AI844" s="1"/>
  <c r="AP844"/>
  <c r="AW844"/>
  <c r="Y845"/>
  <c r="AA845" s="1"/>
  <c r="AO845"/>
  <c r="AW845"/>
  <c r="Y846"/>
  <c r="Z846" s="1"/>
  <c r="AC846"/>
  <c r="AG846"/>
  <c r="AI846" s="1"/>
  <c r="AS846"/>
  <c r="AY846"/>
  <c r="AK847"/>
  <c r="AW847"/>
  <c r="BE847"/>
  <c r="W848"/>
  <c r="AK849"/>
  <c r="Y851"/>
  <c r="Z851" s="1"/>
  <c r="AC851"/>
  <c r="AE851" s="1"/>
  <c r="AG851"/>
  <c r="AH851" s="1"/>
  <c r="AK851"/>
  <c r="AM851" s="1"/>
  <c r="AO851"/>
  <c r="AS851"/>
  <c r="AT852"/>
  <c r="AG852"/>
  <c r="Y853"/>
  <c r="AO853"/>
  <c r="AW853"/>
  <c r="AI854"/>
  <c r="AU854"/>
  <c r="BC854"/>
  <c r="BG854"/>
  <c r="AI857"/>
  <c r="AR21" i="22"/>
  <c r="AB24"/>
  <c r="AJ24"/>
  <c r="AS24"/>
  <c r="AW24"/>
  <c r="BA24"/>
  <c r="AN25"/>
  <c r="X26"/>
  <c r="AB26"/>
  <c r="AF26"/>
  <c r="AJ26"/>
  <c r="AN26"/>
  <c r="AR26"/>
  <c r="X28"/>
  <c r="AN28"/>
  <c r="AS28"/>
  <c r="AW28"/>
  <c r="BE28"/>
  <c r="AJ29"/>
  <c r="AV32"/>
  <c r="AV33"/>
  <c r="X34"/>
  <c r="AB34"/>
  <c r="AF34"/>
  <c r="AJ34"/>
  <c r="AN34"/>
  <c r="AR34"/>
  <c r="X36"/>
  <c r="AN36"/>
  <c r="AW36"/>
  <c r="BA36"/>
  <c r="BE36"/>
  <c r="X38"/>
  <c r="AO38"/>
  <c r="BA38"/>
  <c r="BE38"/>
  <c r="AJ40"/>
  <c r="AW40"/>
  <c r="AZ40"/>
  <c r="BD41"/>
  <c r="AC42"/>
  <c r="AS42"/>
  <c r="AZ43"/>
  <c r="AB46"/>
  <c r="AK46"/>
  <c r="AS46"/>
  <c r="AW46"/>
  <c r="BA46"/>
  <c r="AJ47"/>
  <c r="X49"/>
  <c r="AC49"/>
  <c r="AK49"/>
  <c r="AS49"/>
  <c r="BA49"/>
  <c r="X51"/>
  <c r="AB51"/>
  <c r="AF51"/>
  <c r="AJ51"/>
  <c r="AN51"/>
  <c r="AR51"/>
  <c r="AV51"/>
  <c r="AZ51"/>
  <c r="BD51"/>
  <c r="AS52"/>
  <c r="Y53"/>
  <c r="AC53"/>
  <c r="AO53"/>
  <c r="AS53"/>
  <c r="AW53"/>
  <c r="BE53"/>
  <c r="Y56"/>
  <c r="AV56"/>
  <c r="BD56"/>
  <c r="AC57"/>
  <c r="AK57"/>
  <c r="AS57"/>
  <c r="BA57"/>
  <c r="X58"/>
  <c r="AB58"/>
  <c r="AJ58"/>
  <c r="AN58"/>
  <c r="AR58"/>
  <c r="AV58"/>
  <c r="AZ58"/>
  <c r="BD58"/>
  <c r="X60"/>
  <c r="AB60"/>
  <c r="AF60"/>
  <c r="AN60"/>
  <c r="AR60"/>
  <c r="AV60"/>
  <c r="BD60"/>
  <c r="AB61"/>
  <c r="U62"/>
  <c r="AC62"/>
  <c r="AG62"/>
  <c r="AK62"/>
  <c r="AO62"/>
  <c r="AS62"/>
  <c r="AW62"/>
  <c r="BA62"/>
  <c r="BE62"/>
  <c r="AB64"/>
  <c r="AJ64"/>
  <c r="AR64"/>
  <c r="AZ64"/>
  <c r="AN65"/>
  <c r="X66"/>
  <c r="AB66"/>
  <c r="X68"/>
  <c r="AF68"/>
  <c r="AN68"/>
  <c r="AV68"/>
  <c r="BD68"/>
  <c r="X70"/>
  <c r="AB70"/>
  <c r="X72"/>
  <c r="AB72"/>
  <c r="AJ72"/>
  <c r="AN72"/>
  <c r="AR72"/>
  <c r="AV72"/>
  <c r="AZ72"/>
  <c r="BD72"/>
  <c r="AB73"/>
  <c r="Y74"/>
  <c r="AC74"/>
  <c r="AG74"/>
  <c r="AK74"/>
  <c r="AO74"/>
  <c r="AS74"/>
  <c r="AW74"/>
  <c r="BA74"/>
  <c r="BE74"/>
  <c r="AJ76"/>
  <c r="AW76"/>
  <c r="AZ76"/>
  <c r="BA77"/>
  <c r="AC78"/>
  <c r="AK78"/>
  <c r="AS78"/>
  <c r="BA78"/>
  <c r="AB80"/>
  <c r="AR80"/>
  <c r="AV80"/>
  <c r="Y82"/>
  <c r="AC82"/>
  <c r="AG82"/>
  <c r="AK82"/>
  <c r="AO82"/>
  <c r="AS82"/>
  <c r="AW82"/>
  <c r="BA82"/>
  <c r="BE82"/>
  <c r="X84"/>
  <c r="AB84"/>
  <c r="AJ84"/>
  <c r="AN84"/>
  <c r="AR84"/>
  <c r="AV84"/>
  <c r="AZ84"/>
  <c r="BD84"/>
  <c r="AZ85"/>
  <c r="Y86"/>
  <c r="AG86"/>
  <c r="AO86"/>
  <c r="X88"/>
  <c r="AG88"/>
  <c r="AJ88"/>
  <c r="AN88"/>
  <c r="AW88"/>
  <c r="AZ88"/>
  <c r="BD88"/>
  <c r="AJ89"/>
  <c r="AB92"/>
  <c r="AF92"/>
  <c r="AJ92"/>
  <c r="AR92"/>
  <c r="AV92"/>
  <c r="AZ92"/>
  <c r="AN93"/>
  <c r="X96"/>
  <c r="AJ96"/>
  <c r="AN96"/>
  <c r="AW96"/>
  <c r="AZ96"/>
  <c r="BD96"/>
  <c r="AN97"/>
  <c r="AC98"/>
  <c r="AB99"/>
  <c r="AJ99"/>
  <c r="AR99"/>
  <c r="AZ99"/>
  <c r="Y100"/>
  <c r="AB100"/>
  <c r="AO100"/>
  <c r="AR100"/>
  <c r="AV100"/>
  <c r="BE100"/>
  <c r="X101"/>
  <c r="AF101"/>
  <c r="AN101"/>
  <c r="AR101"/>
  <c r="BE101"/>
  <c r="AB105"/>
  <c r="AF105"/>
  <c r="AS105"/>
  <c r="AV105"/>
  <c r="AS106"/>
  <c r="AG107"/>
  <c r="AK107"/>
  <c r="AO108"/>
  <c r="AW108"/>
  <c r="BE108"/>
  <c r="AB110"/>
  <c r="AJ110"/>
  <c r="AR110"/>
  <c r="AZ110"/>
  <c r="X111"/>
  <c r="AB111"/>
  <c r="AJ111"/>
  <c r="AN111"/>
  <c r="AR111"/>
  <c r="AV111"/>
  <c r="AZ111"/>
  <c r="BD111"/>
  <c r="Y113"/>
  <c r="AC113"/>
  <c r="AF113"/>
  <c r="AO113"/>
  <c r="AR113"/>
  <c r="BA113"/>
  <c r="BE113"/>
  <c r="X115"/>
  <c r="AB115"/>
  <c r="AJ115"/>
  <c r="AN115"/>
  <c r="AR115"/>
  <c r="AV115"/>
  <c r="BA115"/>
  <c r="BE115"/>
  <c r="BD116"/>
  <c r="AK117"/>
  <c r="AN117"/>
  <c r="AW117"/>
  <c r="BA117"/>
  <c r="BD117"/>
  <c r="AZ118"/>
  <c r="BD118"/>
  <c r="U119"/>
  <c r="X121"/>
  <c r="AB121"/>
  <c r="AK121"/>
  <c r="AN121"/>
  <c r="AR121"/>
  <c r="BA121"/>
  <c r="BD121"/>
  <c r="AB122"/>
  <c r="U123"/>
  <c r="AN124"/>
  <c r="AV124"/>
  <c r="BD124"/>
  <c r="AW125"/>
  <c r="X126"/>
  <c r="AC126"/>
  <c r="AK126"/>
  <c r="AN126"/>
  <c r="AS126"/>
  <c r="BA126"/>
  <c r="BD126"/>
  <c r="X128"/>
  <c r="AB128"/>
  <c r="AJ128"/>
  <c r="AR128"/>
  <c r="AZ128"/>
  <c r="AK129"/>
  <c r="Y130"/>
  <c r="AC130"/>
  <c r="AJ130"/>
  <c r="AO130"/>
  <c r="AS130"/>
  <c r="AZ130"/>
  <c r="BD130"/>
  <c r="AB132"/>
  <c r="AO133"/>
  <c r="Y134"/>
  <c r="AB134"/>
  <c r="AG134"/>
  <c r="AO134"/>
  <c r="AR134"/>
  <c r="AV134"/>
  <c r="AZ134"/>
  <c r="BD134"/>
  <c r="X136"/>
  <c r="AB136"/>
  <c r="AJ136"/>
  <c r="AR136"/>
  <c r="AZ136"/>
  <c r="AK137"/>
  <c r="Y138"/>
  <c r="AC138"/>
  <c r="AJ138"/>
  <c r="AN138"/>
  <c r="AR138"/>
  <c r="AV138"/>
  <c r="AZ138"/>
  <c r="BD138"/>
  <c r="BE138"/>
  <c r="AV141"/>
  <c r="BD141"/>
  <c r="AF142"/>
  <c r="X145"/>
  <c r="AB145"/>
  <c r="AJ145"/>
  <c r="AN145"/>
  <c r="AS145"/>
  <c r="AW145"/>
  <c r="AZ145"/>
  <c r="U149"/>
  <c r="AB150"/>
  <c r="AG150"/>
  <c r="AK150"/>
  <c r="AR150"/>
  <c r="AW150"/>
  <c r="BA150"/>
  <c r="BD150"/>
  <c r="X152"/>
  <c r="AN152"/>
  <c r="AV152"/>
  <c r="BD152"/>
  <c r="X153"/>
  <c r="AB153"/>
  <c r="AJ153"/>
  <c r="AN153"/>
  <c r="AR153"/>
  <c r="AZ153"/>
  <c r="BD153"/>
  <c r="AB157"/>
  <c r="AJ157"/>
  <c r="AR157"/>
  <c r="AZ157"/>
  <c r="AB158"/>
  <c r="X159"/>
  <c r="AB159"/>
  <c r="AF159"/>
  <c r="AJ159"/>
  <c r="AN159"/>
  <c r="AR159"/>
  <c r="AV159"/>
  <c r="AZ159"/>
  <c r="BD159"/>
  <c r="X163"/>
  <c r="AB163"/>
  <c r="AO163"/>
  <c r="AW163"/>
  <c r="BE163"/>
  <c r="Y164"/>
  <c r="AB164"/>
  <c r="AN164"/>
  <c r="AR164"/>
  <c r="BD164"/>
  <c r="Y165"/>
  <c r="AV165"/>
  <c r="BA165"/>
  <c r="BE165"/>
  <c r="BA168"/>
  <c r="AJ169"/>
  <c r="AV169"/>
  <c r="AZ169"/>
  <c r="BE170"/>
  <c r="X173"/>
  <c r="X175"/>
  <c r="AB175"/>
  <c r="AJ175"/>
  <c r="AN175"/>
  <c r="AR175"/>
  <c r="AZ175"/>
  <c r="BD175"/>
  <c r="Y220"/>
  <c r="AG220"/>
  <c r="AO220"/>
  <c r="AW220"/>
  <c r="BE220"/>
  <c r="BK248"/>
  <c r="BM248" s="1"/>
  <c r="BH261"/>
  <c r="AC272"/>
  <c r="AG272"/>
  <c r="AK272"/>
  <c r="AO272"/>
  <c r="AS272"/>
  <c r="AW272"/>
  <c r="BA272"/>
  <c r="BE272"/>
  <c r="X273"/>
  <c r="AB273"/>
  <c r="AO273"/>
  <c r="AS273"/>
  <c r="AW273"/>
  <c r="BE273"/>
  <c r="AV274"/>
  <c r="AC276"/>
  <c r="AG276"/>
  <c r="AK276"/>
  <c r="AO276"/>
  <c r="AS276"/>
  <c r="AW276"/>
  <c r="BE276"/>
  <c r="AR277"/>
  <c r="AV277"/>
  <c r="AC278"/>
  <c r="AN278"/>
  <c r="AS278"/>
  <c r="AW278"/>
  <c r="BD278"/>
  <c r="AG280"/>
  <c r="AO280"/>
  <c r="AW280"/>
  <c r="BE280"/>
  <c r="X281"/>
  <c r="AB281"/>
  <c r="AJ281"/>
  <c r="AN281"/>
  <c r="AR281"/>
  <c r="AV281"/>
  <c r="AZ281"/>
  <c r="BD281"/>
  <c r="AF282"/>
  <c r="AB283"/>
  <c r="AJ283"/>
  <c r="AR283"/>
  <c r="AZ283"/>
  <c r="U285"/>
  <c r="X285"/>
  <c r="AB285"/>
  <c r="AF285"/>
  <c r="AJ285"/>
  <c r="AN285"/>
  <c r="AR285"/>
  <c r="AV285"/>
  <c r="AZ285"/>
  <c r="BD285"/>
  <c r="AC286"/>
  <c r="AG286"/>
  <c r="AK286"/>
  <c r="AS286"/>
  <c r="AW286"/>
  <c r="BA286"/>
  <c r="AC177"/>
  <c r="AS177"/>
  <c r="AB179"/>
  <c r="AF179"/>
  <c r="AK179"/>
  <c r="AO179"/>
  <c r="AS179"/>
  <c r="AW179"/>
  <c r="BA179"/>
  <c r="BE179"/>
  <c r="X181"/>
  <c r="AB181"/>
  <c r="AJ181"/>
  <c r="AN181"/>
  <c r="AR181"/>
  <c r="AV181"/>
  <c r="AZ181"/>
  <c r="BD181"/>
  <c r="Y183"/>
  <c r="AC183"/>
  <c r="AF183"/>
  <c r="AK183"/>
  <c r="AO183"/>
  <c r="AS183"/>
  <c r="AW183"/>
  <c r="BA183"/>
  <c r="BE183"/>
  <c r="X185"/>
  <c r="AB185"/>
  <c r="AJ185"/>
  <c r="AN185"/>
  <c r="AR185"/>
  <c r="AV185"/>
  <c r="AZ185"/>
  <c r="BD185"/>
  <c r="X188"/>
  <c r="AJ188"/>
  <c r="AN188"/>
  <c r="AV188"/>
  <c r="AZ188"/>
  <c r="BD188"/>
  <c r="AO193"/>
  <c r="AW193"/>
  <c r="Y194"/>
  <c r="AB194"/>
  <c r="AF194"/>
  <c r="AJ194"/>
  <c r="AO194"/>
  <c r="AR194"/>
  <c r="AV194"/>
  <c r="BE194"/>
  <c r="Y195"/>
  <c r="AC195"/>
  <c r="AF195"/>
  <c r="AK195"/>
  <c r="AO195"/>
  <c r="AV195"/>
  <c r="BA195"/>
  <c r="BE195"/>
  <c r="AK196"/>
  <c r="Y197"/>
  <c r="AC197"/>
  <c r="AO197"/>
  <c r="AS197"/>
  <c r="AS199"/>
  <c r="AC200"/>
  <c r="AF200"/>
  <c r="AK200"/>
  <c r="AO200"/>
  <c r="AS200"/>
  <c r="AW200"/>
  <c r="BA200"/>
  <c r="BE200"/>
  <c r="Y203"/>
  <c r="AB203"/>
  <c r="AJ203"/>
  <c r="AO203"/>
  <c r="AR203"/>
  <c r="AZ203"/>
  <c r="BE203"/>
  <c r="X207"/>
  <c r="AB207"/>
  <c r="AJ207"/>
  <c r="AN207"/>
  <c r="AR207"/>
  <c r="AV207"/>
  <c r="AZ207"/>
  <c r="BD207"/>
  <c r="AN208"/>
  <c r="X211"/>
  <c r="AB211"/>
  <c r="AF211"/>
  <c r="AJ211"/>
  <c r="AN211"/>
  <c r="AR211"/>
  <c r="AV211"/>
  <c r="AZ211"/>
  <c r="BD211"/>
  <c r="AV212"/>
  <c r="X216"/>
  <c r="AJ216"/>
  <c r="AN216"/>
  <c r="AS216"/>
  <c r="AV216"/>
  <c r="AZ216"/>
  <c r="BD216"/>
  <c r="AG219"/>
  <c r="U220"/>
  <c r="AB220"/>
  <c r="AC220"/>
  <c r="AJ220"/>
  <c r="AK220"/>
  <c r="AR220"/>
  <c r="AS220"/>
  <c r="AZ220"/>
  <c r="BA220"/>
  <c r="Y223"/>
  <c r="AB223"/>
  <c r="AK223"/>
  <c r="AO223"/>
  <c r="AR223"/>
  <c r="AW223"/>
  <c r="BA223"/>
  <c r="BE223"/>
  <c r="Y224"/>
  <c r="AC224"/>
  <c r="AK224"/>
  <c r="AV224"/>
  <c r="Y226"/>
  <c r="AF226"/>
  <c r="AJ226"/>
  <c r="AS226"/>
  <c r="AV226"/>
  <c r="AZ226"/>
  <c r="BE226"/>
  <c r="X227"/>
  <c r="AK227"/>
  <c r="AO227"/>
  <c r="BA227"/>
  <c r="BE227"/>
  <c r="AJ229"/>
  <c r="AZ229"/>
  <c r="AC231"/>
  <c r="AS231"/>
  <c r="AW231"/>
  <c r="X235"/>
  <c r="AO235"/>
  <c r="AS235"/>
  <c r="AW235"/>
  <c r="BA235"/>
  <c r="BE235"/>
  <c r="Y236"/>
  <c r="AJ236"/>
  <c r="AO236"/>
  <c r="AW236"/>
  <c r="BE236"/>
  <c r="AK240"/>
  <c r="BA240"/>
  <c r="X242"/>
  <c r="AN242"/>
  <c r="AV242"/>
  <c r="BD242"/>
  <c r="X244"/>
  <c r="AC244"/>
  <c r="AS244"/>
  <c r="BD244"/>
  <c r="Y247"/>
  <c r="AC247"/>
  <c r="AK247"/>
  <c r="AO247"/>
  <c r="AS247"/>
  <c r="AW247"/>
  <c r="AV248"/>
  <c r="Y251"/>
  <c r="AK251"/>
  <c r="AO251"/>
  <c r="AS251"/>
  <c r="BA251"/>
  <c r="BE251"/>
  <c r="AN252"/>
  <c r="X253"/>
  <c r="AB253"/>
  <c r="AF253"/>
  <c r="AJ253"/>
  <c r="AN253"/>
  <c r="AR253"/>
  <c r="AV253"/>
  <c r="AZ253"/>
  <c r="BD253"/>
  <c r="Y255"/>
  <c r="AC255"/>
  <c r="AO255"/>
  <c r="AS255"/>
  <c r="AW255"/>
  <c r="BE255"/>
  <c r="AB256"/>
  <c r="AB257"/>
  <c r="AJ257"/>
  <c r="AR257"/>
  <c r="AZ257"/>
  <c r="AO258"/>
  <c r="BE264"/>
  <c r="Y266"/>
  <c r="AC266"/>
  <c r="AN266"/>
  <c r="AR266"/>
  <c r="AV266"/>
  <c r="BD266"/>
  <c r="Y268"/>
  <c r="AC268"/>
  <c r="AG268"/>
  <c r="AK268"/>
  <c r="AO268"/>
  <c r="AS268"/>
  <c r="AW268"/>
  <c r="BA268"/>
  <c r="BE268"/>
  <c r="AS269"/>
  <c r="AC270"/>
  <c r="AR270"/>
  <c r="AV270"/>
  <c r="AZ270"/>
  <c r="X286"/>
  <c r="Y288"/>
  <c r="AG288"/>
  <c r="AO288"/>
  <c r="AW288"/>
  <c r="BA288"/>
  <c r="AZ289"/>
  <c r="X290"/>
  <c r="AB290"/>
  <c r="AF290"/>
  <c r="AJ290"/>
  <c r="AN290"/>
  <c r="AR290"/>
  <c r="AV290"/>
  <c r="AZ290"/>
  <c r="BD290"/>
  <c r="Y292"/>
  <c r="AC292"/>
  <c r="AG292"/>
  <c r="AK292"/>
  <c r="AO292"/>
  <c r="AS292"/>
  <c r="AW292"/>
  <c r="BA292"/>
  <c r="BE292"/>
  <c r="BD294"/>
  <c r="P397" i="39"/>
  <c r="P421"/>
  <c r="P1594"/>
  <c r="P1602"/>
  <c r="P1610"/>
  <c r="BI105" i="21"/>
  <c r="W147"/>
  <c r="P139" i="39"/>
  <c r="P147"/>
  <c r="P155"/>
  <c r="P163"/>
  <c r="P171"/>
  <c r="P179"/>
  <c r="P187"/>
  <c r="P195"/>
  <c r="P203"/>
  <c r="P211"/>
  <c r="P219"/>
  <c r="P227"/>
  <c r="P235"/>
  <c r="P243"/>
  <c r="P251"/>
  <c r="P259"/>
  <c r="P267"/>
  <c r="P277"/>
  <c r="P285"/>
  <c r="P293"/>
  <c r="P301"/>
  <c r="P309"/>
  <c r="P317"/>
  <c r="P325"/>
  <c r="P333"/>
  <c r="P341"/>
  <c r="P349"/>
  <c r="P357"/>
  <c r="P365"/>
  <c r="P373"/>
  <c r="O381"/>
  <c r="O383"/>
  <c r="O389"/>
  <c r="O391"/>
  <c r="O399"/>
  <c r="O405"/>
  <c r="O407"/>
  <c r="O413"/>
  <c r="O415"/>
  <c r="O423"/>
  <c r="P425"/>
  <c r="O431"/>
  <c r="P433"/>
  <c r="P439"/>
  <c r="P447"/>
  <c r="P455"/>
  <c r="P463"/>
  <c r="P471"/>
  <c r="P479"/>
  <c r="P487"/>
  <c r="P495"/>
  <c r="P503"/>
  <c r="P511"/>
  <c r="P519"/>
  <c r="P527"/>
  <c r="P535"/>
  <c r="P543"/>
  <c r="P551"/>
  <c r="P559"/>
  <c r="P567"/>
  <c r="P575"/>
  <c r="P583"/>
  <c r="P591"/>
  <c r="P599"/>
  <c r="P607"/>
  <c r="P615"/>
  <c r="P623"/>
  <c r="P631"/>
  <c r="P639"/>
  <c r="P647"/>
  <c r="P655"/>
  <c r="P663"/>
  <c r="P671"/>
  <c r="P679"/>
  <c r="P687"/>
  <c r="P695"/>
  <c r="P703"/>
  <c r="P711"/>
  <c r="P719"/>
  <c r="P727"/>
  <c r="P735"/>
  <c r="P743"/>
  <c r="P751"/>
  <c r="P759"/>
  <c r="P767"/>
  <c r="P775"/>
  <c r="P783"/>
  <c r="P791"/>
  <c r="P799"/>
  <c r="P807"/>
  <c r="P815"/>
  <c r="P823"/>
  <c r="P831"/>
  <c r="P839"/>
  <c r="P847"/>
  <c r="P861"/>
  <c r="P871"/>
  <c r="P879"/>
  <c r="P887"/>
  <c r="P895"/>
  <c r="O903"/>
  <c r="O905"/>
  <c r="P907"/>
  <c r="O913"/>
  <c r="P915"/>
  <c r="O921"/>
  <c r="P923"/>
  <c r="P929"/>
  <c r="P937"/>
  <c r="P942"/>
  <c r="P950"/>
  <c r="P956"/>
  <c r="P961"/>
  <c r="P969"/>
  <c r="P974"/>
  <c r="P982"/>
  <c r="P988"/>
  <c r="P993"/>
  <c r="P1001"/>
  <c r="P1006"/>
  <c r="P1014"/>
  <c r="P1020"/>
  <c r="P1025"/>
  <c r="P1033"/>
  <c r="P1038"/>
  <c r="P1046"/>
  <c r="P1052"/>
  <c r="P1057"/>
  <c r="P1065"/>
  <c r="P1070"/>
  <c r="P1078"/>
  <c r="P1084"/>
  <c r="P1089"/>
  <c r="P1098"/>
  <c r="P1106"/>
  <c r="P1114"/>
  <c r="P1122"/>
  <c r="P1130"/>
  <c r="P1138"/>
  <c r="P1146"/>
  <c r="P1154"/>
  <c r="P1162"/>
  <c r="P1170"/>
  <c r="P1178"/>
  <c r="P1186"/>
  <c r="P1194"/>
  <c r="P1202"/>
  <c r="P1210"/>
  <c r="P1218"/>
  <c r="P1226"/>
  <c r="P1234"/>
  <c r="P1242"/>
  <c r="P1250"/>
  <c r="P1258"/>
  <c r="P1266"/>
  <c r="P1274"/>
  <c r="P1282"/>
  <c r="P1290"/>
  <c r="P1298"/>
  <c r="P1306"/>
  <c r="P1314"/>
  <c r="P1322"/>
  <c r="P1330"/>
  <c r="P1338"/>
  <c r="P1346"/>
  <c r="P1354"/>
  <c r="P1362"/>
  <c r="P1370"/>
  <c r="P1378"/>
  <c r="P1386"/>
  <c r="P1394"/>
  <c r="P1402"/>
  <c r="P1410"/>
  <c r="P1418"/>
  <c r="P1426"/>
  <c r="P1434"/>
  <c r="P1442"/>
  <c r="P1450"/>
  <c r="P1458"/>
  <c r="P1466"/>
  <c r="P1474"/>
  <c r="P1482"/>
  <c r="P1490"/>
  <c r="P1498"/>
  <c r="P1506"/>
  <c r="P1514"/>
  <c r="P1522"/>
  <c r="P1530"/>
  <c r="P1538"/>
  <c r="P1546"/>
  <c r="P1554"/>
  <c r="P1562"/>
  <c r="P1570"/>
  <c r="P1578"/>
  <c r="P1586"/>
  <c r="O1596"/>
  <c r="O1604"/>
  <c r="O1612"/>
  <c r="P1620"/>
  <c r="P1628"/>
  <c r="P1636"/>
  <c r="P1644"/>
  <c r="P1655"/>
  <c r="P1663"/>
  <c r="P1671"/>
  <c r="P1679"/>
  <c r="P1687"/>
  <c r="P1695"/>
  <c r="P1703"/>
  <c r="P1711"/>
  <c r="P1719"/>
  <c r="P1727"/>
  <c r="P1735"/>
  <c r="P1743"/>
  <c r="P1751"/>
  <c r="P1759"/>
  <c r="P1767"/>
  <c r="P1775"/>
  <c r="P1783"/>
  <c r="P1791"/>
  <c r="P1799"/>
  <c r="P1807"/>
  <c r="P1815"/>
  <c r="P1823"/>
  <c r="P1831"/>
  <c r="P1839"/>
  <c r="P1847"/>
  <c r="P1855"/>
  <c r="P1863"/>
  <c r="P1871"/>
  <c r="P1879"/>
  <c r="P1887"/>
  <c r="P1895"/>
  <c r="P1903"/>
  <c r="P1911"/>
  <c r="P1919"/>
  <c r="P1927"/>
  <c r="P1935"/>
  <c r="P1943"/>
  <c r="P1951"/>
  <c r="P1959"/>
  <c r="P1967"/>
  <c r="P1975"/>
  <c r="P1983"/>
  <c r="P1991"/>
  <c r="P1999"/>
  <c r="P2007"/>
  <c r="P2015"/>
  <c r="P2022"/>
  <c r="P2027"/>
  <c r="P2032"/>
  <c r="P2038"/>
  <c r="P2043"/>
  <c r="P2048"/>
  <c r="P2054"/>
  <c r="P2062"/>
  <c r="P2070"/>
  <c r="P2078"/>
  <c r="P2086"/>
  <c r="P2094"/>
  <c r="P2102"/>
  <c r="P2110"/>
  <c r="P2118"/>
  <c r="P2126"/>
  <c r="AT112" i="21"/>
  <c r="AT116"/>
  <c r="W117"/>
  <c r="BI121"/>
  <c r="BH121"/>
  <c r="BH128"/>
  <c r="AT134"/>
  <c r="BH135"/>
  <c r="BH137"/>
  <c r="BH139"/>
  <c r="BH141"/>
  <c r="BH143"/>
  <c r="BH145"/>
  <c r="W153"/>
  <c r="BI154"/>
  <c r="AD154"/>
  <c r="BI160"/>
  <c r="AD162"/>
  <c r="AT162"/>
  <c r="BB162"/>
  <c r="AH174"/>
  <c r="BI175"/>
  <c r="BH175"/>
  <c r="AH178"/>
  <c r="AT178"/>
  <c r="BI179"/>
  <c r="BH179"/>
  <c r="W181"/>
  <c r="BH181"/>
  <c r="W183"/>
  <c r="W187"/>
  <c r="W189"/>
  <c r="BH189"/>
  <c r="W191"/>
  <c r="W195"/>
  <c r="AD224"/>
  <c r="BI291"/>
  <c r="BH293"/>
  <c r="AT296"/>
  <c r="BI297"/>
  <c r="BI299"/>
  <c r="BI303"/>
  <c r="BI307"/>
  <c r="BI311"/>
  <c r="BI327"/>
  <c r="BH327"/>
  <c r="Z364"/>
  <c r="Z372"/>
  <c r="BH377"/>
  <c r="BH379"/>
  <c r="BH381"/>
  <c r="Z394"/>
  <c r="AH400"/>
  <c r="BH408"/>
  <c r="W453"/>
  <c r="BH453"/>
  <c r="W459"/>
  <c r="W463"/>
  <c r="W465"/>
  <c r="BH465"/>
  <c r="BH469"/>
  <c r="AT470"/>
  <c r="W479"/>
  <c r="AT480"/>
  <c r="W481"/>
  <c r="BH481"/>
  <c r="AT484"/>
  <c r="W491"/>
  <c r="W495"/>
  <c r="W497"/>
  <c r="BH497"/>
  <c r="AT500"/>
  <c r="W505"/>
  <c r="AT514"/>
  <c r="W523"/>
  <c r="W525"/>
  <c r="AT528"/>
  <c r="Z528"/>
  <c r="BH542"/>
  <c r="BH554"/>
  <c r="W556"/>
  <c r="BH556"/>
  <c r="BI592"/>
  <c r="BH592"/>
  <c r="BH612"/>
  <c r="BI616"/>
  <c r="BH616"/>
  <c r="Z619"/>
  <c r="BH621"/>
  <c r="BI624"/>
  <c r="W625"/>
  <c r="BI658"/>
  <c r="BI683"/>
  <c r="BI685"/>
  <c r="AH687"/>
  <c r="W687"/>
  <c r="Z706"/>
  <c r="BI707"/>
  <c r="BI716"/>
  <c r="BI741"/>
  <c r="W836"/>
  <c r="AB25" i="22"/>
  <c r="Y28"/>
  <c r="BD29"/>
  <c r="AJ33"/>
  <c r="AR39"/>
  <c r="BH115"/>
  <c r="BI115"/>
  <c r="BI164" i="21"/>
  <c r="W767"/>
  <c r="AM767"/>
  <c r="BI768"/>
  <c r="W769"/>
  <c r="AI769"/>
  <c r="BI770"/>
  <c r="BH771"/>
  <c r="BH773"/>
  <c r="BH775"/>
  <c r="W779"/>
  <c r="W781"/>
  <c r="BH781"/>
  <c r="AT784"/>
  <c r="W787"/>
  <c r="W789"/>
  <c r="BH789"/>
  <c r="W793"/>
  <c r="W797"/>
  <c r="AD798"/>
  <c r="AT798"/>
  <c r="W801"/>
  <c r="W803"/>
  <c r="AP808"/>
  <c r="BH812"/>
  <c r="BI822"/>
  <c r="AA828"/>
  <c r="AT829"/>
  <c r="AU832"/>
  <c r="W833"/>
  <c r="BC840"/>
  <c r="W841"/>
  <c r="AA843"/>
  <c r="W845"/>
  <c r="BI849"/>
  <c r="BH851"/>
  <c r="W852"/>
  <c r="AA853"/>
  <c r="AQ853"/>
  <c r="BI856"/>
  <c r="X29" i="22"/>
  <c r="U32"/>
  <c r="AK32"/>
  <c r="BN155"/>
  <c r="U155"/>
  <c r="AF193"/>
  <c r="U193"/>
  <c r="AT854" i="21"/>
  <c r="AV21" i="22"/>
  <c r="AC24"/>
  <c r="AO24"/>
  <c r="X25"/>
  <c r="AR25"/>
  <c r="BD25"/>
  <c r="BN28"/>
  <c r="AO28"/>
  <c r="AR28"/>
  <c r="AZ28"/>
  <c r="AN29"/>
  <c r="AZ29"/>
  <c r="AV30"/>
  <c r="AZ30"/>
  <c r="BD30"/>
  <c r="AG32"/>
  <c r="BD32"/>
  <c r="AF33"/>
  <c r="AZ33"/>
  <c r="U36"/>
  <c r="AG36"/>
  <c r="AR36"/>
  <c r="AC38"/>
  <c r="AG38"/>
  <c r="AJ38"/>
  <c r="AF39"/>
  <c r="AK40"/>
  <c r="AO40"/>
  <c r="AS40"/>
  <c r="BD40"/>
  <c r="X41"/>
  <c r="BD43"/>
  <c r="Y44"/>
  <c r="AC44"/>
  <c r="AG44"/>
  <c r="AK44"/>
  <c r="AO44"/>
  <c r="AS44"/>
  <c r="AW44"/>
  <c r="BA44"/>
  <c r="AC46"/>
  <c r="AN46"/>
  <c r="AN47"/>
  <c r="AZ47"/>
  <c r="AB49"/>
  <c r="AN49"/>
  <c r="AC52"/>
  <c r="AW52"/>
  <c r="X53"/>
  <c r="AJ53"/>
  <c r="BD53"/>
  <c r="Y54"/>
  <c r="AG54"/>
  <c r="AK54"/>
  <c r="AO54"/>
  <c r="AS54"/>
  <c r="AW54"/>
  <c r="BA54"/>
  <c r="BE54"/>
  <c r="AC56"/>
  <c r="AO56"/>
  <c r="AF57"/>
  <c r="AZ57"/>
  <c r="Y60"/>
  <c r="AK60"/>
  <c r="BE60"/>
  <c r="AR61"/>
  <c r="AK64"/>
  <c r="AW64"/>
  <c r="X65"/>
  <c r="AR65"/>
  <c r="BD65"/>
  <c r="AN69"/>
  <c r="AZ69"/>
  <c r="BD69"/>
  <c r="AF73"/>
  <c r="BK74"/>
  <c r="BL74" s="1"/>
  <c r="AC76"/>
  <c r="AK77"/>
  <c r="AC80"/>
  <c r="AO80"/>
  <c r="AB81"/>
  <c r="Y84"/>
  <c r="BN84"/>
  <c r="AG84"/>
  <c r="AO84"/>
  <c r="AW84"/>
  <c r="BE84"/>
  <c r="X85"/>
  <c r="AJ85"/>
  <c r="BD85"/>
  <c r="AS88"/>
  <c r="BN89"/>
  <c r="AZ89"/>
  <c r="AC92"/>
  <c r="AO92"/>
  <c r="X93"/>
  <c r="AR93"/>
  <c r="BD93"/>
  <c r="AG96"/>
  <c r="AS96"/>
  <c r="X97"/>
  <c r="BA97"/>
  <c r="X98"/>
  <c r="AG98"/>
  <c r="AO98"/>
  <c r="AW98"/>
  <c r="BE98"/>
  <c r="AK101"/>
  <c r="Y103"/>
  <c r="AG103"/>
  <c r="AO103"/>
  <c r="AW103"/>
  <c r="BE103"/>
  <c r="AF104"/>
  <c r="AV104"/>
  <c r="Y105"/>
  <c r="AC106"/>
  <c r="AW107"/>
  <c r="BA107"/>
  <c r="Y111"/>
  <c r="AK111"/>
  <c r="AO111"/>
  <c r="BA111"/>
  <c r="BE111"/>
  <c r="AJ112"/>
  <c r="AO114"/>
  <c r="AS114"/>
  <c r="AW114"/>
  <c r="BA114"/>
  <c r="BE114"/>
  <c r="X116"/>
  <c r="AG117"/>
  <c r="AB118"/>
  <c r="AW121"/>
  <c r="AR122"/>
  <c r="U125"/>
  <c r="AG125"/>
  <c r="BA125"/>
  <c r="AJ126"/>
  <c r="AV126"/>
  <c r="BN129"/>
  <c r="BA129"/>
  <c r="AF130"/>
  <c r="X131"/>
  <c r="AF131"/>
  <c r="AN131"/>
  <c r="AV131"/>
  <c r="BD131"/>
  <c r="Y133"/>
  <c r="AS133"/>
  <c r="BE133"/>
  <c r="X134"/>
  <c r="AJ134"/>
  <c r="BN137"/>
  <c r="BA137"/>
  <c r="AF138"/>
  <c r="AO138"/>
  <c r="AW138"/>
  <c r="X139"/>
  <c r="AF139"/>
  <c r="AJ139"/>
  <c r="AN139"/>
  <c r="AR139"/>
  <c r="AV139"/>
  <c r="AZ139"/>
  <c r="BD139"/>
  <c r="BN145"/>
  <c r="X147"/>
  <c r="AF147"/>
  <c r="AN147"/>
  <c r="AV147"/>
  <c r="BD147"/>
  <c r="AF150"/>
  <c r="AV150"/>
  <c r="U151"/>
  <c r="AB151"/>
  <c r="AJ151"/>
  <c r="AR151"/>
  <c r="AZ151"/>
  <c r="AK153"/>
  <c r="AF154"/>
  <c r="BA154"/>
  <c r="BD154"/>
  <c r="BE158"/>
  <c r="AV163"/>
  <c r="U164"/>
  <c r="AV176"/>
  <c r="BD179"/>
  <c r="AJ183"/>
  <c r="AV204"/>
  <c r="AJ208"/>
  <c r="U219"/>
  <c r="AF196"/>
  <c r="U196"/>
  <c r="AB41"/>
  <c r="AN43"/>
  <c r="X47"/>
  <c r="BD47"/>
  <c r="AR49"/>
  <c r="AG52"/>
  <c r="AN53"/>
  <c r="AS56"/>
  <c r="AJ57"/>
  <c r="AO60"/>
  <c r="AV61"/>
  <c r="BA64"/>
  <c r="AB65"/>
  <c r="AR69"/>
  <c r="AG76"/>
  <c r="AS80"/>
  <c r="AC84"/>
  <c r="AK84"/>
  <c r="AS84"/>
  <c r="BA84"/>
  <c r="AN85"/>
  <c r="AS92"/>
  <c r="AB93"/>
  <c r="AW97"/>
  <c r="BE97"/>
  <c r="U98"/>
  <c r="U103"/>
  <c r="AG106"/>
  <c r="BM117"/>
  <c r="AK125"/>
  <c r="AZ126"/>
  <c r="BE130"/>
  <c r="AC133"/>
  <c r="AN134"/>
  <c r="AS138"/>
  <c r="BA138"/>
  <c r="AW141"/>
  <c r="AB142"/>
  <c r="U147"/>
  <c r="AK149"/>
  <c r="BA149"/>
  <c r="BA153"/>
  <c r="AV154"/>
  <c r="AS157"/>
  <c r="X158"/>
  <c r="BI164"/>
  <c r="AC175"/>
  <c r="AN179"/>
  <c r="AZ183"/>
  <c r="AG196"/>
  <c r="BH197"/>
  <c r="AC203"/>
  <c r="BN204"/>
  <c r="AN204"/>
  <c r="BD204"/>
  <c r="AR212"/>
  <c r="BA219"/>
  <c r="X224"/>
  <c r="AB224"/>
  <c r="AF224"/>
  <c r="AK229"/>
  <c r="U231"/>
  <c r="BI231"/>
  <c r="AG235"/>
  <c r="BD236"/>
  <c r="AZ240"/>
  <c r="AB244"/>
  <c r="AJ248"/>
  <c r="AG251"/>
  <c r="AB252"/>
  <c r="AV256"/>
  <c r="AC261"/>
  <c r="AK261"/>
  <c r="AS261"/>
  <c r="BA261"/>
  <c r="X265"/>
  <c r="AB265"/>
  <c r="AF265"/>
  <c r="AJ265"/>
  <c r="AN265"/>
  <c r="AR265"/>
  <c r="AV265"/>
  <c r="AZ265"/>
  <c r="BD265"/>
  <c r="AG269"/>
  <c r="Y273"/>
  <c r="AJ274"/>
  <c r="AC281"/>
  <c r="AK281"/>
  <c r="AS281"/>
  <c r="BA281"/>
  <c r="AZ282"/>
  <c r="AR286"/>
  <c r="AN289"/>
  <c r="X155"/>
  <c r="AB155"/>
  <c r="AF155"/>
  <c r="AJ155"/>
  <c r="AN155"/>
  <c r="AR155"/>
  <c r="AV155"/>
  <c r="AZ155"/>
  <c r="BD155"/>
  <c r="AC157"/>
  <c r="AG157"/>
  <c r="AN158"/>
  <c r="AR158"/>
  <c r="Y161"/>
  <c r="AK162"/>
  <c r="AN163"/>
  <c r="AF164"/>
  <c r="AJ164"/>
  <c r="AV164"/>
  <c r="AZ164"/>
  <c r="AR165"/>
  <c r="BA166"/>
  <c r="BE166"/>
  <c r="AK168"/>
  <c r="Y170"/>
  <c r="AR173"/>
  <c r="AJ176"/>
  <c r="AZ176"/>
  <c r="AF177"/>
  <c r="AJ177"/>
  <c r="AV177"/>
  <c r="AR179"/>
  <c r="AK180"/>
  <c r="BA180"/>
  <c r="AV183"/>
  <c r="AK184"/>
  <c r="BA184"/>
  <c r="AC188"/>
  <c r="AK188"/>
  <c r="BM192"/>
  <c r="Y193"/>
  <c r="AG193"/>
  <c r="BE193"/>
  <c r="AZ194"/>
  <c r="AS195"/>
  <c r="AW196"/>
  <c r="BA196"/>
  <c r="BE197"/>
  <c r="BE199"/>
  <c r="AJ200"/>
  <c r="AN200"/>
  <c r="AV200"/>
  <c r="BD200"/>
  <c r="AS203"/>
  <c r="AW203"/>
  <c r="X204"/>
  <c r="AB204"/>
  <c r="AR204"/>
  <c r="AZ204"/>
  <c r="AZ208"/>
  <c r="BD208"/>
  <c r="BN216"/>
  <c r="AB217"/>
  <c r="AJ217"/>
  <c r="AR217"/>
  <c r="AZ217"/>
  <c r="AK219"/>
  <c r="AW219"/>
  <c r="AF220"/>
  <c r="X221"/>
  <c r="AF221"/>
  <c r="AN221"/>
  <c r="AR221"/>
  <c r="AV221"/>
  <c r="AZ221"/>
  <c r="BD221"/>
  <c r="AK225"/>
  <c r="AW225"/>
  <c r="AZ225"/>
  <c r="BD225"/>
  <c r="AC227"/>
  <c r="AG227"/>
  <c r="AN227"/>
  <c r="AR228"/>
  <c r="AV228"/>
  <c r="Y229"/>
  <c r="AC229"/>
  <c r="AB230"/>
  <c r="AN230"/>
  <c r="AG231"/>
  <c r="AV231"/>
  <c r="AJ232"/>
  <c r="AN232"/>
  <c r="AZ232"/>
  <c r="AC235"/>
  <c r="AZ236"/>
  <c r="Y237"/>
  <c r="AG237"/>
  <c r="AO237"/>
  <c r="AW237"/>
  <c r="BD237"/>
  <c r="AC239"/>
  <c r="AN239"/>
  <c r="BD239"/>
  <c r="BI239"/>
  <c r="AJ240"/>
  <c r="AV240"/>
  <c r="AF243"/>
  <c r="AR243"/>
  <c r="AV243"/>
  <c r="AR244"/>
  <c r="BI247"/>
  <c r="AZ248"/>
  <c r="AB251"/>
  <c r="AF251"/>
  <c r="AV251"/>
  <c r="X252"/>
  <c r="AR252"/>
  <c r="BD252"/>
  <c r="AF256"/>
  <c r="AR256"/>
  <c r="AO257"/>
  <c r="AW257"/>
  <c r="BE257"/>
  <c r="AC260"/>
  <c r="Y261"/>
  <c r="BN261"/>
  <c r="AG261"/>
  <c r="AO261"/>
  <c r="AW261"/>
  <c r="BE261"/>
  <c r="AF262"/>
  <c r="U265"/>
  <c r="AG265"/>
  <c r="X266"/>
  <c r="AJ266"/>
  <c r="BK267"/>
  <c r="BL267" s="1"/>
  <c r="AC269"/>
  <c r="AW269"/>
  <c r="AB270"/>
  <c r="AF274"/>
  <c r="AZ274"/>
  <c r="AB277"/>
  <c r="AF277"/>
  <c r="AJ278"/>
  <c r="Y281"/>
  <c r="BN281"/>
  <c r="AG281"/>
  <c r="AO281"/>
  <c r="AW281"/>
  <c r="BE281"/>
  <c r="AJ282"/>
  <c r="AV282"/>
  <c r="AB286"/>
  <c r="AN286"/>
  <c r="BD288"/>
  <c r="X289"/>
  <c r="AJ289"/>
  <c r="BD289"/>
  <c r="AW222" i="21"/>
  <c r="AX222" s="1"/>
  <c r="Y222"/>
  <c r="BE222"/>
  <c r="BF222" s="1"/>
  <c r="AS222"/>
  <c r="AT222" s="1"/>
  <c r="AW224"/>
  <c r="AX224" s="1"/>
  <c r="AO224"/>
  <c r="AP224" s="1"/>
  <c r="Y224"/>
  <c r="Z224" s="1"/>
  <c r="BE224"/>
  <c r="BF224" s="1"/>
  <c r="AS224"/>
  <c r="AT224" s="1"/>
  <c r="P137" i="39"/>
  <c r="P145"/>
  <c r="P153"/>
  <c r="P161"/>
  <c r="P169"/>
  <c r="P177"/>
  <c r="P185"/>
  <c r="P193"/>
  <c r="P201"/>
  <c r="P209"/>
  <c r="P217"/>
  <c r="P225"/>
  <c r="P233"/>
  <c r="P241"/>
  <c r="P249"/>
  <c r="P257"/>
  <c r="P265"/>
  <c r="P275"/>
  <c r="P283"/>
  <c r="P291"/>
  <c r="P299"/>
  <c r="P307"/>
  <c r="P315"/>
  <c r="P323"/>
  <c r="P331"/>
  <c r="P339"/>
  <c r="P347"/>
  <c r="P355"/>
  <c r="P363"/>
  <c r="P371"/>
  <c r="O430"/>
  <c r="P437"/>
  <c r="P445"/>
  <c r="P453"/>
  <c r="P461"/>
  <c r="P469"/>
  <c r="P477"/>
  <c r="P485"/>
  <c r="P493"/>
  <c r="P501"/>
  <c r="P509"/>
  <c r="P517"/>
  <c r="P525"/>
  <c r="P533"/>
  <c r="P541"/>
  <c r="P549"/>
  <c r="P557"/>
  <c r="P565"/>
  <c r="P573"/>
  <c r="P581"/>
  <c r="P589"/>
  <c r="P597"/>
  <c r="P605"/>
  <c r="P613"/>
  <c r="P621"/>
  <c r="P629"/>
  <c r="P637"/>
  <c r="P645"/>
  <c r="P653"/>
  <c r="P661"/>
  <c r="P669"/>
  <c r="P677"/>
  <c r="P685"/>
  <c r="P693"/>
  <c r="P701"/>
  <c r="P709"/>
  <c r="P717"/>
  <c r="P725"/>
  <c r="P733"/>
  <c r="P741"/>
  <c r="P749"/>
  <c r="P757"/>
  <c r="P765"/>
  <c r="P773"/>
  <c r="P781"/>
  <c r="P789"/>
  <c r="P797"/>
  <c r="P805"/>
  <c r="P813"/>
  <c r="P821"/>
  <c r="P829"/>
  <c r="P837"/>
  <c r="P845"/>
  <c r="P857"/>
  <c r="P869"/>
  <c r="P877"/>
  <c r="P885"/>
  <c r="P893"/>
  <c r="O912"/>
  <c r="O920"/>
  <c r="O928"/>
  <c r="P933"/>
  <c r="O944"/>
  <c r="P949"/>
  <c r="O960"/>
  <c r="P965"/>
  <c r="O976"/>
  <c r="P981"/>
  <c r="O992"/>
  <c r="P997"/>
  <c r="O1008"/>
  <c r="P1013"/>
  <c r="O1024"/>
  <c r="P1029"/>
  <c r="O1040"/>
  <c r="P1045"/>
  <c r="O1056"/>
  <c r="P1061"/>
  <c r="O1072"/>
  <c r="P1077"/>
  <c r="O1088"/>
  <c r="P1096"/>
  <c r="P1104"/>
  <c r="P1112"/>
  <c r="P1120"/>
  <c r="P1128"/>
  <c r="P1136"/>
  <c r="P1144"/>
  <c r="P1152"/>
  <c r="P1160"/>
  <c r="P1168"/>
  <c r="P1176"/>
  <c r="P1184"/>
  <c r="P1192"/>
  <c r="P1200"/>
  <c r="P1208"/>
  <c r="P1216"/>
  <c r="P1224"/>
  <c r="P1232"/>
  <c r="P1240"/>
  <c r="P1248"/>
  <c r="P1256"/>
  <c r="P1264"/>
  <c r="P1272"/>
  <c r="P1280"/>
  <c r="P1288"/>
  <c r="P1296"/>
  <c r="P1304"/>
  <c r="P1312"/>
  <c r="P1320"/>
  <c r="P1328"/>
  <c r="P1336"/>
  <c r="P1344"/>
  <c r="P1352"/>
  <c r="P1360"/>
  <c r="P1368"/>
  <c r="P1376"/>
  <c r="P1384"/>
  <c r="P1392"/>
  <c r="P1400"/>
  <c r="P1408"/>
  <c r="P1416"/>
  <c r="P1424"/>
  <c r="P1432"/>
  <c r="P1440"/>
  <c r="P1448"/>
  <c r="P1456"/>
  <c r="P1464"/>
  <c r="P1472"/>
  <c r="P1480"/>
  <c r="P1488"/>
  <c r="P1496"/>
  <c r="P1504"/>
  <c r="P1512"/>
  <c r="P1520"/>
  <c r="P1528"/>
  <c r="P1536"/>
  <c r="P1544"/>
  <c r="P1552"/>
  <c r="P1560"/>
  <c r="P1568"/>
  <c r="P1576"/>
  <c r="P1584"/>
  <c r="P1621"/>
  <c r="P1629"/>
  <c r="P1637"/>
  <c r="P1645"/>
  <c r="P1656"/>
  <c r="P1664"/>
  <c r="P1672"/>
  <c r="P1680"/>
  <c r="P1688"/>
  <c r="P1696"/>
  <c r="P1704"/>
  <c r="P1712"/>
  <c r="P1720"/>
  <c r="P1728"/>
  <c r="P1736"/>
  <c r="P1744"/>
  <c r="P1752"/>
  <c r="P1760"/>
  <c r="P1768"/>
  <c r="P1776"/>
  <c r="P1784"/>
  <c r="P1792"/>
  <c r="P1800"/>
  <c r="P1808"/>
  <c r="P1816"/>
  <c r="P1824"/>
  <c r="P1832"/>
  <c r="P1840"/>
  <c r="P1848"/>
  <c r="P1856"/>
  <c r="P1864"/>
  <c r="P1872"/>
  <c r="P1880"/>
  <c r="P1888"/>
  <c r="P1896"/>
  <c r="P1904"/>
  <c r="P1912"/>
  <c r="P1920"/>
  <c r="P1928"/>
  <c r="P1936"/>
  <c r="P1944"/>
  <c r="P1952"/>
  <c r="P1960"/>
  <c r="P1968"/>
  <c r="P1976"/>
  <c r="P1984"/>
  <c r="P1992"/>
  <c r="P2000"/>
  <c r="P2008"/>
  <c r="P2016"/>
  <c r="P2023"/>
  <c r="P2028"/>
  <c r="P2034"/>
  <c r="P2039"/>
  <c r="P2044"/>
  <c r="P2050"/>
  <c r="P2055"/>
  <c r="P2064"/>
  <c r="P2072"/>
  <c r="P2080"/>
  <c r="P2088"/>
  <c r="P2096"/>
  <c r="P2104"/>
  <c r="P2112"/>
  <c r="P2120"/>
  <c r="P2128"/>
  <c r="BI101" i="21"/>
  <c r="BH101"/>
  <c r="BA102"/>
  <c r="BC102" s="1"/>
  <c r="Z104"/>
  <c r="BH105"/>
  <c r="AC106"/>
  <c r="AD106" s="1"/>
  <c r="AQ106"/>
  <c r="BC106"/>
  <c r="W107"/>
  <c r="AC108"/>
  <c r="AQ108"/>
  <c r="AC110"/>
  <c r="AD110" s="1"/>
  <c r="AQ110"/>
  <c r="BC110"/>
  <c r="W111"/>
  <c r="BH111"/>
  <c r="AC112"/>
  <c r="AQ112"/>
  <c r="BC112"/>
  <c r="AK114"/>
  <c r="AS114"/>
  <c r="BE114"/>
  <c r="BG114" s="1"/>
  <c r="AM116"/>
  <c r="AO118"/>
  <c r="BA118"/>
  <c r="AC120"/>
  <c r="AD120" s="1"/>
  <c r="AQ120"/>
  <c r="BC120"/>
  <c r="AC122"/>
  <c r="AK122"/>
  <c r="AM122" s="1"/>
  <c r="AS122"/>
  <c r="AT122" s="1"/>
  <c r="AQ124"/>
  <c r="BG124"/>
  <c r="AC126"/>
  <c r="AK126"/>
  <c r="BA126"/>
  <c r="AC128"/>
  <c r="AD128" s="1"/>
  <c r="AK128"/>
  <c r="AL128" s="1"/>
  <c r="BA128"/>
  <c r="AC130"/>
  <c r="AD130" s="1"/>
  <c r="AK130"/>
  <c r="AL130" s="1"/>
  <c r="BA130"/>
  <c r="BB130" s="1"/>
  <c r="AC132"/>
  <c r="AD132" s="1"/>
  <c r="AQ132"/>
  <c r="AS132"/>
  <c r="AT132" s="1"/>
  <c r="BE132"/>
  <c r="BB134"/>
  <c r="BA136"/>
  <c r="AC138"/>
  <c r="BH138"/>
  <c r="BA138"/>
  <c r="AC140"/>
  <c r="BH140"/>
  <c r="BA140"/>
  <c r="BB140" s="1"/>
  <c r="AC142"/>
  <c r="BH142"/>
  <c r="BA142"/>
  <c r="BB142" s="1"/>
  <c r="AC144"/>
  <c r="BH144"/>
  <c r="BA144"/>
  <c r="BB144" s="1"/>
  <c r="Z148"/>
  <c r="AO148"/>
  <c r="BA148"/>
  <c r="BH149"/>
  <c r="AC150"/>
  <c r="AD150" s="1"/>
  <c r="AK152"/>
  <c r="AL152" s="1"/>
  <c r="AS152"/>
  <c r="AT152" s="1"/>
  <c r="BH153"/>
  <c r="AK154"/>
  <c r="AL154" s="1"/>
  <c r="BG154"/>
  <c r="AC156"/>
  <c r="AD156" s="1"/>
  <c r="BA156"/>
  <c r="BB156" s="1"/>
  <c r="AC158"/>
  <c r="AD158" s="1"/>
  <c r="BH158"/>
  <c r="AS158"/>
  <c r="AT158" s="1"/>
  <c r="BE158"/>
  <c r="BF162"/>
  <c r="BH167"/>
  <c r="AS170"/>
  <c r="AT170" s="1"/>
  <c r="AC172"/>
  <c r="AD172" s="1"/>
  <c r="AC174"/>
  <c r="AD174" s="1"/>
  <c r="AP174"/>
  <c r="AC176"/>
  <c r="AD176" s="1"/>
  <c r="AP176"/>
  <c r="AC178"/>
  <c r="AD178" s="1"/>
  <c r="AP178"/>
  <c r="AC180"/>
  <c r="AD180" s="1"/>
  <c r="AO180"/>
  <c r="Z182"/>
  <c r="BE182"/>
  <c r="BG182" s="1"/>
  <c r="BH187"/>
  <c r="AC188"/>
  <c r="AD188" s="1"/>
  <c r="AO188"/>
  <c r="AQ188" s="1"/>
  <c r="Z190"/>
  <c r="BE190"/>
  <c r="BG190" s="1"/>
  <c r="AT192"/>
  <c r="BH195"/>
  <c r="AC196"/>
  <c r="AD196" s="1"/>
  <c r="AO196"/>
  <c r="AO198"/>
  <c r="AP198" s="1"/>
  <c r="AO200"/>
  <c r="AP200" s="1"/>
  <c r="AO202"/>
  <c r="AO204"/>
  <c r="AO206"/>
  <c r="AP206" s="1"/>
  <c r="AO208"/>
  <c r="AP208" s="1"/>
  <c r="AO210"/>
  <c r="AO212"/>
  <c r="AO214"/>
  <c r="AP214" s="1"/>
  <c r="AO222"/>
  <c r="AP222" s="1"/>
  <c r="AI543"/>
  <c r="AW216"/>
  <c r="AX216" s="1"/>
  <c r="BE216"/>
  <c r="BF216" s="1"/>
  <c r="AS216"/>
  <c r="AT216" s="1"/>
  <c r="AW220"/>
  <c r="AX220" s="1"/>
  <c r="BE220"/>
  <c r="BF220" s="1"/>
  <c r="AS220"/>
  <c r="AT220" s="1"/>
  <c r="AW226"/>
  <c r="AX226" s="1"/>
  <c r="AO226"/>
  <c r="Y226"/>
  <c r="BE226"/>
  <c r="BF226" s="1"/>
  <c r="AS226"/>
  <c r="AT226" s="1"/>
  <c r="AW230"/>
  <c r="AX230" s="1"/>
  <c r="AO230"/>
  <c r="Y230"/>
  <c r="Z230" s="1"/>
  <c r="BE230"/>
  <c r="BF230" s="1"/>
  <c r="AS230"/>
  <c r="AT230" s="1"/>
  <c r="AW234"/>
  <c r="AX234" s="1"/>
  <c r="AO234"/>
  <c r="Y234"/>
  <c r="Z234" s="1"/>
  <c r="BE234"/>
  <c r="BF234" s="1"/>
  <c r="AS234"/>
  <c r="AT234" s="1"/>
  <c r="AW238"/>
  <c r="AX238" s="1"/>
  <c r="AO238"/>
  <c r="AP238" s="1"/>
  <c r="Y238"/>
  <c r="BE238"/>
  <c r="BF238" s="1"/>
  <c r="AS238"/>
  <c r="AT238" s="1"/>
  <c r="AW242"/>
  <c r="AX242" s="1"/>
  <c r="AO242"/>
  <c r="Y242"/>
  <c r="BE242"/>
  <c r="BF242" s="1"/>
  <c r="AS242"/>
  <c r="AT242" s="1"/>
  <c r="P429" i="39"/>
  <c r="P927"/>
  <c r="P948"/>
  <c r="P1012"/>
  <c r="P1060"/>
  <c r="P1076"/>
  <c r="AC104" i="21"/>
  <c r="AD104" s="1"/>
  <c r="AK104"/>
  <c r="AL104" s="1"/>
  <c r="AS104"/>
  <c r="AT104" s="1"/>
  <c r="BE104"/>
  <c r="AM114"/>
  <c r="AC118"/>
  <c r="AQ118"/>
  <c r="AL126"/>
  <c r="BB126"/>
  <c r="BB128"/>
  <c r="AK132"/>
  <c r="Y136"/>
  <c r="Z136" s="1"/>
  <c r="AO136"/>
  <c r="BB136"/>
  <c r="AK138"/>
  <c r="BB138"/>
  <c r="AK140"/>
  <c r="AL140" s="1"/>
  <c r="AK142"/>
  <c r="AL142" s="1"/>
  <c r="AK144"/>
  <c r="Y146"/>
  <c r="Z146" s="1"/>
  <c r="AO146"/>
  <c r="AQ146" s="1"/>
  <c r="BA146"/>
  <c r="AC148"/>
  <c r="AD148" s="1"/>
  <c r="AQ148"/>
  <c r="BB148"/>
  <c r="Y152"/>
  <c r="AK156"/>
  <c r="AL156" s="1"/>
  <c r="AK158"/>
  <c r="AL158" s="1"/>
  <c r="BE170"/>
  <c r="AQ180"/>
  <c r="AC182"/>
  <c r="AD182" s="1"/>
  <c r="AO182"/>
  <c r="AQ182" s="1"/>
  <c r="AC190"/>
  <c r="AD190" s="1"/>
  <c r="AO190"/>
  <c r="AQ196"/>
  <c r="AC198"/>
  <c r="AD198" s="1"/>
  <c r="AC200"/>
  <c r="AD200" s="1"/>
  <c r="AC202"/>
  <c r="AD202" s="1"/>
  <c r="AP202"/>
  <c r="AC204"/>
  <c r="AD204" s="1"/>
  <c r="AP204"/>
  <c r="AC206"/>
  <c r="AD206" s="1"/>
  <c r="AC208"/>
  <c r="AD208" s="1"/>
  <c r="AC210"/>
  <c r="AD210" s="1"/>
  <c r="AP210"/>
  <c r="AC212"/>
  <c r="AD212" s="1"/>
  <c r="AP212"/>
  <c r="AC214"/>
  <c r="AD214" s="1"/>
  <c r="AC216"/>
  <c r="AD216" s="1"/>
  <c r="AP216"/>
  <c r="AC220"/>
  <c r="AD220" s="1"/>
  <c r="AP220"/>
  <c r="AY655"/>
  <c r="AX655"/>
  <c r="AX685"/>
  <c r="AY685"/>
  <c r="P911" i="39"/>
  <c r="P919"/>
  <c r="P932"/>
  <c r="P964"/>
  <c r="P980"/>
  <c r="P996"/>
  <c r="P1028"/>
  <c r="P1044"/>
  <c r="P133"/>
  <c r="P141"/>
  <c r="P149"/>
  <c r="P157"/>
  <c r="P165"/>
  <c r="P173"/>
  <c r="P181"/>
  <c r="P189"/>
  <c r="P197"/>
  <c r="P205"/>
  <c r="P213"/>
  <c r="P221"/>
  <c r="P229"/>
  <c r="P237"/>
  <c r="P245"/>
  <c r="P253"/>
  <c r="P261"/>
  <c r="P269"/>
  <c r="P279"/>
  <c r="P287"/>
  <c r="P295"/>
  <c r="P303"/>
  <c r="P311"/>
  <c r="P319"/>
  <c r="P327"/>
  <c r="P335"/>
  <c r="P343"/>
  <c r="P351"/>
  <c r="P359"/>
  <c r="P367"/>
  <c r="P375"/>
  <c r="O426"/>
  <c r="O434"/>
  <c r="P441"/>
  <c r="P449"/>
  <c r="P457"/>
  <c r="P465"/>
  <c r="P473"/>
  <c r="P481"/>
  <c r="P489"/>
  <c r="P497"/>
  <c r="P505"/>
  <c r="P513"/>
  <c r="P521"/>
  <c r="P529"/>
  <c r="P537"/>
  <c r="P545"/>
  <c r="P553"/>
  <c r="P561"/>
  <c r="P569"/>
  <c r="P577"/>
  <c r="P585"/>
  <c r="P593"/>
  <c r="P601"/>
  <c r="P609"/>
  <c r="P617"/>
  <c r="P625"/>
  <c r="P633"/>
  <c r="P641"/>
  <c r="P649"/>
  <c r="P657"/>
  <c r="P665"/>
  <c r="P673"/>
  <c r="P681"/>
  <c r="P689"/>
  <c r="P697"/>
  <c r="P705"/>
  <c r="P713"/>
  <c r="P721"/>
  <c r="P729"/>
  <c r="P737"/>
  <c r="P745"/>
  <c r="P753"/>
  <c r="P761"/>
  <c r="P769"/>
  <c r="P777"/>
  <c r="P785"/>
  <c r="P793"/>
  <c r="P801"/>
  <c r="P809"/>
  <c r="P817"/>
  <c r="P825"/>
  <c r="P833"/>
  <c r="P841"/>
  <c r="P849"/>
  <c r="P865"/>
  <c r="P873"/>
  <c r="P881"/>
  <c r="P889"/>
  <c r="P897"/>
  <c r="O908"/>
  <c r="O916"/>
  <c r="O924"/>
  <c r="O936"/>
  <c r="P941"/>
  <c r="O952"/>
  <c r="P957"/>
  <c r="O968"/>
  <c r="P973"/>
  <c r="O984"/>
  <c r="P989"/>
  <c r="O1000"/>
  <c r="P1005"/>
  <c r="O1016"/>
  <c r="P1021"/>
  <c r="O1032"/>
  <c r="P1037"/>
  <c r="O1048"/>
  <c r="P1053"/>
  <c r="O1064"/>
  <c r="P1069"/>
  <c r="O1080"/>
  <c r="P1085"/>
  <c r="P1092"/>
  <c r="P1100"/>
  <c r="P1108"/>
  <c r="P1116"/>
  <c r="P1124"/>
  <c r="P1132"/>
  <c r="P1140"/>
  <c r="P1148"/>
  <c r="P1156"/>
  <c r="P1164"/>
  <c r="P1172"/>
  <c r="P1180"/>
  <c r="P1188"/>
  <c r="P1196"/>
  <c r="P1204"/>
  <c r="P1212"/>
  <c r="P1220"/>
  <c r="P1228"/>
  <c r="P1236"/>
  <c r="P1244"/>
  <c r="P1252"/>
  <c r="P1260"/>
  <c r="P1268"/>
  <c r="P1276"/>
  <c r="P1284"/>
  <c r="P1292"/>
  <c r="P1300"/>
  <c r="P1308"/>
  <c r="P1316"/>
  <c r="P1324"/>
  <c r="P1332"/>
  <c r="P1340"/>
  <c r="P1348"/>
  <c r="P1356"/>
  <c r="P1364"/>
  <c r="P1372"/>
  <c r="P1380"/>
  <c r="P1388"/>
  <c r="P1396"/>
  <c r="P1404"/>
  <c r="P1412"/>
  <c r="P1420"/>
  <c r="P1428"/>
  <c r="P1436"/>
  <c r="P1444"/>
  <c r="P1452"/>
  <c r="P1460"/>
  <c r="P1468"/>
  <c r="P1476"/>
  <c r="P1484"/>
  <c r="P1492"/>
  <c r="P1500"/>
  <c r="P1508"/>
  <c r="P1516"/>
  <c r="P1524"/>
  <c r="P1532"/>
  <c r="P1540"/>
  <c r="P1548"/>
  <c r="P1556"/>
  <c r="P1564"/>
  <c r="P1572"/>
  <c r="P1580"/>
  <c r="P1588"/>
  <c r="P1617"/>
  <c r="P1625"/>
  <c r="P1633"/>
  <c r="P1641"/>
  <c r="P1649"/>
  <c r="P1660"/>
  <c r="P1668"/>
  <c r="P1676"/>
  <c r="P1684"/>
  <c r="P1692"/>
  <c r="P1700"/>
  <c r="P1708"/>
  <c r="P1716"/>
  <c r="P1724"/>
  <c r="P1732"/>
  <c r="P1740"/>
  <c r="P1748"/>
  <c r="P1756"/>
  <c r="P1764"/>
  <c r="P1772"/>
  <c r="P1780"/>
  <c r="P1788"/>
  <c r="P1796"/>
  <c r="P1804"/>
  <c r="P1812"/>
  <c r="P1820"/>
  <c r="P1828"/>
  <c r="P1836"/>
  <c r="P1844"/>
  <c r="P1852"/>
  <c r="P1860"/>
  <c r="P1868"/>
  <c r="P1876"/>
  <c r="P1884"/>
  <c r="P1892"/>
  <c r="P1900"/>
  <c r="P1908"/>
  <c r="P1916"/>
  <c r="P1924"/>
  <c r="P1932"/>
  <c r="P1940"/>
  <c r="P1948"/>
  <c r="P1956"/>
  <c r="P1964"/>
  <c r="P1972"/>
  <c r="P1980"/>
  <c r="P1988"/>
  <c r="P1996"/>
  <c r="P2004"/>
  <c r="P2012"/>
  <c r="P2020"/>
  <c r="P2026"/>
  <c r="P2031"/>
  <c r="P2036"/>
  <c r="P2042"/>
  <c r="P2047"/>
  <c r="P2052"/>
  <c r="P2060"/>
  <c r="P2068"/>
  <c r="P2076"/>
  <c r="P2084"/>
  <c r="P2092"/>
  <c r="P2100"/>
  <c r="P2108"/>
  <c r="P2116"/>
  <c r="P2124"/>
  <c r="BH102" i="21"/>
  <c r="BE102"/>
  <c r="BF102" s="1"/>
  <c r="BI103"/>
  <c r="AM104"/>
  <c r="BA104"/>
  <c r="Y106"/>
  <c r="AM106"/>
  <c r="Y108"/>
  <c r="Z108" s="1"/>
  <c r="AM108"/>
  <c r="Y110"/>
  <c r="AM110"/>
  <c r="Y112"/>
  <c r="AA112" s="1"/>
  <c r="AO114"/>
  <c r="BA114"/>
  <c r="BH115"/>
  <c r="AC116"/>
  <c r="AD116" s="1"/>
  <c r="BC116"/>
  <c r="BH117"/>
  <c r="AK118"/>
  <c r="AS118"/>
  <c r="AT118" s="1"/>
  <c r="BE118"/>
  <c r="BG118" s="1"/>
  <c r="Y120"/>
  <c r="Z120" s="1"/>
  <c r="AM120"/>
  <c r="Y122"/>
  <c r="Z122" s="1"/>
  <c r="AO122"/>
  <c r="AQ122" s="1"/>
  <c r="BC122"/>
  <c r="AP124"/>
  <c r="BC124"/>
  <c r="BH125"/>
  <c r="AO126"/>
  <c r="AP126" s="1"/>
  <c r="BH127"/>
  <c r="AO128"/>
  <c r="AP128" s="1"/>
  <c r="BH129"/>
  <c r="AO130"/>
  <c r="AP130" s="1"/>
  <c r="BH131"/>
  <c r="AL132"/>
  <c r="AP132"/>
  <c r="BA132"/>
  <c r="BH133"/>
  <c r="AK134"/>
  <c r="AL134" s="1"/>
  <c r="AC136"/>
  <c r="AD136" s="1"/>
  <c r="AS136"/>
  <c r="AT136" s="1"/>
  <c r="AL138"/>
  <c r="AS138"/>
  <c r="AS140"/>
  <c r="AS142"/>
  <c r="AL144"/>
  <c r="AS144"/>
  <c r="AT144" s="1"/>
  <c r="AC146"/>
  <c r="AD146" s="1"/>
  <c r="BB146"/>
  <c r="AK148"/>
  <c r="AS148"/>
  <c r="AT148" s="1"/>
  <c r="BE148"/>
  <c r="BG148" s="1"/>
  <c r="Y150"/>
  <c r="Z150" s="1"/>
  <c r="AL150"/>
  <c r="Z152"/>
  <c r="AO152"/>
  <c r="AQ152" s="1"/>
  <c r="BA152"/>
  <c r="Y154"/>
  <c r="Z154" s="1"/>
  <c r="AO154"/>
  <c r="AP154" s="1"/>
  <c r="AS156"/>
  <c r="AT156" s="1"/>
  <c r="BA158"/>
  <c r="BB158" s="1"/>
  <c r="BI158"/>
  <c r="AK160"/>
  <c r="AL160" s="1"/>
  <c r="AK162"/>
  <c r="AL162" s="1"/>
  <c r="BB164"/>
  <c r="AO170"/>
  <c r="Y172"/>
  <c r="Y174"/>
  <c r="Y176"/>
  <c r="Y178"/>
  <c r="Y180"/>
  <c r="AS180"/>
  <c r="AT180" s="1"/>
  <c r="BH183"/>
  <c r="AC184"/>
  <c r="AD184" s="1"/>
  <c r="AO184"/>
  <c r="AQ184" s="1"/>
  <c r="Z186"/>
  <c r="BE186"/>
  <c r="BG186" s="1"/>
  <c r="Y188"/>
  <c r="AS188"/>
  <c r="AT188" s="1"/>
  <c r="AQ190"/>
  <c r="BH191"/>
  <c r="AC192"/>
  <c r="AD192" s="1"/>
  <c r="AO192"/>
  <c r="Z194"/>
  <c r="BE194"/>
  <c r="BG194" s="1"/>
  <c r="Y196"/>
  <c r="AS196"/>
  <c r="AT196" s="1"/>
  <c r="BE196"/>
  <c r="BF196" s="1"/>
  <c r="BI197"/>
  <c r="AS198"/>
  <c r="AT198" s="1"/>
  <c r="BE198"/>
  <c r="BF198" s="1"/>
  <c r="BI199"/>
  <c r="AS200"/>
  <c r="AT200" s="1"/>
  <c r="BE200"/>
  <c r="BF200" s="1"/>
  <c r="BI201"/>
  <c r="AS202"/>
  <c r="AT202" s="1"/>
  <c r="BE202"/>
  <c r="BF202" s="1"/>
  <c r="BI203"/>
  <c r="AS204"/>
  <c r="AT204" s="1"/>
  <c r="BE204"/>
  <c r="BF204" s="1"/>
  <c r="BI205"/>
  <c r="AS206"/>
  <c r="AT206" s="1"/>
  <c r="BE206"/>
  <c r="BF206" s="1"/>
  <c r="BI207"/>
  <c r="AS208"/>
  <c r="AT208" s="1"/>
  <c r="BE208"/>
  <c r="BF208" s="1"/>
  <c r="BI209"/>
  <c r="AS210"/>
  <c r="AT210" s="1"/>
  <c r="BE210"/>
  <c r="BF210" s="1"/>
  <c r="BI211"/>
  <c r="AS212"/>
  <c r="AT212" s="1"/>
  <c r="BE212"/>
  <c r="BF212" s="1"/>
  <c r="BI213"/>
  <c r="AS214"/>
  <c r="AT214" s="1"/>
  <c r="BE214"/>
  <c r="BF214" s="1"/>
  <c r="BI215"/>
  <c r="Z218"/>
  <c r="AC226"/>
  <c r="AD226" s="1"/>
  <c r="AC230"/>
  <c r="AD230" s="1"/>
  <c r="AC234"/>
  <c r="AD234" s="1"/>
  <c r="AC238"/>
  <c r="AD238" s="1"/>
  <c r="AC242"/>
  <c r="AD242" s="1"/>
  <c r="AI687"/>
  <c r="AW218"/>
  <c r="AX218" s="1"/>
  <c r="BE218"/>
  <c r="BF218" s="1"/>
  <c r="AS218"/>
  <c r="AT218" s="1"/>
  <c r="AW228"/>
  <c r="AX228" s="1"/>
  <c r="AO228"/>
  <c r="AP228" s="1"/>
  <c r="Y228"/>
  <c r="Z228" s="1"/>
  <c r="BE228"/>
  <c r="BF228" s="1"/>
  <c r="AS228"/>
  <c r="AT228" s="1"/>
  <c r="AW232"/>
  <c r="AX232" s="1"/>
  <c r="AO232"/>
  <c r="AP232" s="1"/>
  <c r="Y232"/>
  <c r="BE232"/>
  <c r="BF232" s="1"/>
  <c r="AS232"/>
  <c r="AT232" s="1"/>
  <c r="AW236"/>
  <c r="AX236" s="1"/>
  <c r="AO236"/>
  <c r="AP236" s="1"/>
  <c r="Y236"/>
  <c r="BE236"/>
  <c r="BF236" s="1"/>
  <c r="AS236"/>
  <c r="AT236" s="1"/>
  <c r="AW240"/>
  <c r="AX240" s="1"/>
  <c r="AO240"/>
  <c r="AP240" s="1"/>
  <c r="Y240"/>
  <c r="BE240"/>
  <c r="BF240" s="1"/>
  <c r="AS240"/>
  <c r="AT240" s="1"/>
  <c r="AC102"/>
  <c r="AD102" s="1"/>
  <c r="AK102"/>
  <c r="AS102"/>
  <c r="AO104"/>
  <c r="BC104"/>
  <c r="Z110"/>
  <c r="AC114"/>
  <c r="AQ114"/>
  <c r="Y118"/>
  <c r="Z118" s="1"/>
  <c r="AM118"/>
  <c r="BH123"/>
  <c r="Y126"/>
  <c r="Z126" s="1"/>
  <c r="BH126"/>
  <c r="AS126"/>
  <c r="AT126" s="1"/>
  <c r="BE126"/>
  <c r="BF126" s="1"/>
  <c r="AS128"/>
  <c r="BE128"/>
  <c r="BF128" s="1"/>
  <c r="BB132"/>
  <c r="AK136"/>
  <c r="AL136" s="1"/>
  <c r="AK146"/>
  <c r="AL146" s="1"/>
  <c r="AS146"/>
  <c r="AT146" s="1"/>
  <c r="BE146"/>
  <c r="BG146" s="1"/>
  <c r="AL148"/>
  <c r="AC152"/>
  <c r="AD152" s="1"/>
  <c r="BB152"/>
  <c r="AQ154"/>
  <c r="Y158"/>
  <c r="AA158" s="1"/>
  <c r="AO158"/>
  <c r="AP158" s="1"/>
  <c r="Z162"/>
  <c r="AP162"/>
  <c r="BI162"/>
  <c r="BH166"/>
  <c r="AC170"/>
  <c r="AD170" s="1"/>
  <c r="AP170"/>
  <c r="Z172"/>
  <c r="Z174"/>
  <c r="Z176"/>
  <c r="Z178"/>
  <c r="Z180"/>
  <c r="AS182"/>
  <c r="AT182" s="1"/>
  <c r="AC186"/>
  <c r="AD186" s="1"/>
  <c r="AO186"/>
  <c r="AQ186" s="1"/>
  <c r="Z188"/>
  <c r="AS190"/>
  <c r="AT190" s="1"/>
  <c r="AQ192"/>
  <c r="AC194"/>
  <c r="AD194" s="1"/>
  <c r="AO194"/>
  <c r="AQ194" s="1"/>
  <c r="Z196"/>
  <c r="Y198"/>
  <c r="Z198" s="1"/>
  <c r="Y200"/>
  <c r="Z200" s="1"/>
  <c r="Y202"/>
  <c r="Z202" s="1"/>
  <c r="Y204"/>
  <c r="Z204" s="1"/>
  <c r="Y206"/>
  <c r="Z206" s="1"/>
  <c r="Y208"/>
  <c r="Z208" s="1"/>
  <c r="Y210"/>
  <c r="Z210" s="1"/>
  <c r="Y212"/>
  <c r="Z212" s="1"/>
  <c r="Y214"/>
  <c r="Z214" s="1"/>
  <c r="Y216"/>
  <c r="Z216" s="1"/>
  <c r="AC218"/>
  <c r="AD218" s="1"/>
  <c r="AP218"/>
  <c r="Y220"/>
  <c r="Z220" s="1"/>
  <c r="Z222"/>
  <c r="AP226"/>
  <c r="AP230"/>
  <c r="AP234"/>
  <c r="AP242"/>
  <c r="AW796"/>
  <c r="AX796" s="1"/>
  <c r="BE796"/>
  <c r="BG796" s="1"/>
  <c r="AS796"/>
  <c r="AT796" s="1"/>
  <c r="AK796"/>
  <c r="AW800"/>
  <c r="AX800" s="1"/>
  <c r="BA800"/>
  <c r="AO800"/>
  <c r="AY828"/>
  <c r="AX828"/>
  <c r="BB844"/>
  <c r="BC844"/>
  <c r="BH42" i="22"/>
  <c r="BI42"/>
  <c r="BI217" i="21"/>
  <c r="BI219"/>
  <c r="BI221"/>
  <c r="BI223"/>
  <c r="BI225"/>
  <c r="BI227"/>
  <c r="BI229"/>
  <c r="BI231"/>
  <c r="BI233"/>
  <c r="BI235"/>
  <c r="BI237"/>
  <c r="BI239"/>
  <c r="BI241"/>
  <c r="BI243"/>
  <c r="AS244"/>
  <c r="AT244" s="1"/>
  <c r="BE244"/>
  <c r="BF244" s="1"/>
  <c r="BI245"/>
  <c r="AS246"/>
  <c r="AT246" s="1"/>
  <c r="BE246"/>
  <c r="BF246" s="1"/>
  <c r="BI247"/>
  <c r="AS248"/>
  <c r="AT248" s="1"/>
  <c r="BE248"/>
  <c r="BF248" s="1"/>
  <c r="BI249"/>
  <c r="AO250"/>
  <c r="AP250" s="1"/>
  <c r="BE250"/>
  <c r="BF250" s="1"/>
  <c r="BI251"/>
  <c r="AO252"/>
  <c r="BE252"/>
  <c r="BF252" s="1"/>
  <c r="BI253"/>
  <c r="AO254"/>
  <c r="BE254"/>
  <c r="BF254" s="1"/>
  <c r="BI255"/>
  <c r="AO256"/>
  <c r="AP256" s="1"/>
  <c r="BE256"/>
  <c r="BF256" s="1"/>
  <c r="BI257"/>
  <c r="AO258"/>
  <c r="AP258" s="1"/>
  <c r="BE258"/>
  <c r="BF258" s="1"/>
  <c r="BI259"/>
  <c r="AO260"/>
  <c r="BE260"/>
  <c r="BF260" s="1"/>
  <c r="BI261"/>
  <c r="AO262"/>
  <c r="BE262"/>
  <c r="BF262" s="1"/>
  <c r="BI263"/>
  <c r="AO264"/>
  <c r="AP264" s="1"/>
  <c r="BE264"/>
  <c r="BF264" s="1"/>
  <c r="BI265"/>
  <c r="AO266"/>
  <c r="AP266" s="1"/>
  <c r="BE266"/>
  <c r="BF266" s="1"/>
  <c r="BI267"/>
  <c r="AO268"/>
  <c r="BE268"/>
  <c r="BF268" s="1"/>
  <c r="BI269"/>
  <c r="AO270"/>
  <c r="BE270"/>
  <c r="BF270" s="1"/>
  <c r="BI271"/>
  <c r="AO272"/>
  <c r="AP272" s="1"/>
  <c r="BE272"/>
  <c r="BF272" s="1"/>
  <c r="BI273"/>
  <c r="AO274"/>
  <c r="BE274"/>
  <c r="BF274" s="1"/>
  <c r="BI275"/>
  <c r="AO276"/>
  <c r="BE276"/>
  <c r="BF276" s="1"/>
  <c r="BI277"/>
  <c r="AO278"/>
  <c r="BE278"/>
  <c r="BF278" s="1"/>
  <c r="BI279"/>
  <c r="AO280"/>
  <c r="AP280" s="1"/>
  <c r="BE280"/>
  <c r="BF280" s="1"/>
  <c r="BI281"/>
  <c r="AO282"/>
  <c r="AP282" s="1"/>
  <c r="BE282"/>
  <c r="BF282" s="1"/>
  <c r="BI283"/>
  <c r="AO284"/>
  <c r="BE284"/>
  <c r="BF284" s="1"/>
  <c r="BI285"/>
  <c r="AO286"/>
  <c r="BE286"/>
  <c r="BF286" s="1"/>
  <c r="BI287"/>
  <c r="AO288"/>
  <c r="AC294"/>
  <c r="AD294" s="1"/>
  <c r="AP294"/>
  <c r="AC296"/>
  <c r="AD296" s="1"/>
  <c r="AP296"/>
  <c r="AC298"/>
  <c r="AD298" s="1"/>
  <c r="AP298"/>
  <c r="AP300"/>
  <c r="AP302"/>
  <c r="AP304"/>
  <c r="AP306"/>
  <c r="AP308"/>
  <c r="AP310"/>
  <c r="AP312"/>
  <c r="W327"/>
  <c r="BB328"/>
  <c r="AP334"/>
  <c r="AO336"/>
  <c r="Z344"/>
  <c r="Z346"/>
  <c r="Z348"/>
  <c r="Z350"/>
  <c r="Z352"/>
  <c r="Z354"/>
  <c r="Z358"/>
  <c r="BI359"/>
  <c r="AO360"/>
  <c r="AP360" s="1"/>
  <c r="BI367"/>
  <c r="AO368"/>
  <c r="AP368" s="1"/>
  <c r="Z374"/>
  <c r="BI375"/>
  <c r="Z384"/>
  <c r="AK386"/>
  <c r="Z392"/>
  <c r="AG394"/>
  <c r="AO396"/>
  <c r="BE396"/>
  <c r="Z402"/>
  <c r="AG402"/>
  <c r="AH402" s="1"/>
  <c r="BE402"/>
  <c r="BF402" s="1"/>
  <c r="BH409"/>
  <c r="BH411"/>
  <c r="BH413"/>
  <c r="BH415"/>
  <c r="BH417"/>
  <c r="BH419"/>
  <c r="BH421"/>
  <c r="BH423"/>
  <c r="BH425"/>
  <c r="BH427"/>
  <c r="BH429"/>
  <c r="BH431"/>
  <c r="AG436"/>
  <c r="AH436" s="1"/>
  <c r="AS436"/>
  <c r="AU436" s="1"/>
  <c r="AG438"/>
  <c r="AH438" s="1"/>
  <c r="AC448"/>
  <c r="AD448" s="1"/>
  <c r="AO448"/>
  <c r="BE448"/>
  <c r="BH449"/>
  <c r="AT456"/>
  <c r="BH459"/>
  <c r="AC460"/>
  <c r="AD460" s="1"/>
  <c r="AO460"/>
  <c r="Z462"/>
  <c r="BE462"/>
  <c r="BG462" s="1"/>
  <c r="BH467"/>
  <c r="AC468"/>
  <c r="AD468" s="1"/>
  <c r="AO468"/>
  <c r="AQ468" s="1"/>
  <c r="Z470"/>
  <c r="BE470"/>
  <c r="BG470" s="1"/>
  <c r="AT472"/>
  <c r="AS474"/>
  <c r="AT474" s="1"/>
  <c r="BE474"/>
  <c r="BF474" s="1"/>
  <c r="BI475"/>
  <c r="BH475"/>
  <c r="AS476"/>
  <c r="AT476" s="1"/>
  <c r="BE476"/>
  <c r="BF476" s="1"/>
  <c r="BI477"/>
  <c r="BH479"/>
  <c r="AC480"/>
  <c r="AD480" s="1"/>
  <c r="AQ480"/>
  <c r="BC480"/>
  <c r="AK482"/>
  <c r="AM482" s="1"/>
  <c r="AS482"/>
  <c r="AT482" s="1"/>
  <c r="BE482"/>
  <c r="BG482" s="1"/>
  <c r="Z486"/>
  <c r="AO486"/>
  <c r="BA486"/>
  <c r="BC486" s="1"/>
  <c r="BH487"/>
  <c r="AC488"/>
  <c r="AD488" s="1"/>
  <c r="AQ488"/>
  <c r="BC488"/>
  <c r="BH491"/>
  <c r="AC492"/>
  <c r="AD492" s="1"/>
  <c r="AO492"/>
  <c r="AQ492" s="1"/>
  <c r="BE494"/>
  <c r="BG494" s="1"/>
  <c r="AT496"/>
  <c r="AC500"/>
  <c r="AD500" s="1"/>
  <c r="AP500"/>
  <c r="AC502"/>
  <c r="AD502" s="1"/>
  <c r="AP502"/>
  <c r="BH503"/>
  <c r="AS504"/>
  <c r="BH505"/>
  <c r="AM514"/>
  <c r="Z516"/>
  <c r="AO516"/>
  <c r="BA516"/>
  <c r="BH517"/>
  <c r="AC518"/>
  <c r="AD518" s="1"/>
  <c r="BB518"/>
  <c r="AK520"/>
  <c r="AL520" s="1"/>
  <c r="AS520"/>
  <c r="AT520" s="1"/>
  <c r="BE520"/>
  <c r="BG520" s="1"/>
  <c r="BH523"/>
  <c r="AC524"/>
  <c r="AD524" s="1"/>
  <c r="AO524"/>
  <c r="AQ524" s="1"/>
  <c r="BH529"/>
  <c r="BH531"/>
  <c r="BH533"/>
  <c r="BH535"/>
  <c r="BH537"/>
  <c r="BH539"/>
  <c r="AS542"/>
  <c r="BI542"/>
  <c r="Z543"/>
  <c r="AT543"/>
  <c r="AW543"/>
  <c r="BE543"/>
  <c r="AC549"/>
  <c r="AD549" s="1"/>
  <c r="AK549"/>
  <c r="AS549"/>
  <c r="AT549" s="1"/>
  <c r="BE549"/>
  <c r="BH550"/>
  <c r="AK551"/>
  <c r="AS551"/>
  <c r="AT551" s="1"/>
  <c r="BE551"/>
  <c r="W552"/>
  <c r="BH552"/>
  <c r="BA553"/>
  <c r="AO559"/>
  <c r="AC563"/>
  <c r="AD563" s="1"/>
  <c r="AK563"/>
  <c r="AS563"/>
  <c r="AT563" s="1"/>
  <c r="BE563"/>
  <c r="BA565"/>
  <c r="AC569"/>
  <c r="AD569" s="1"/>
  <c r="AK569"/>
  <c r="AS569"/>
  <c r="AT569" s="1"/>
  <c r="BE569"/>
  <c r="BA571"/>
  <c r="BC573"/>
  <c r="AC575"/>
  <c r="AD575" s="1"/>
  <c r="AK575"/>
  <c r="AS575"/>
  <c r="AT575" s="1"/>
  <c r="BC577"/>
  <c r="AC579"/>
  <c r="AD579" s="1"/>
  <c r="AK579"/>
  <c r="AS579"/>
  <c r="AT579" s="1"/>
  <c r="BC581"/>
  <c r="AC583"/>
  <c r="AD583" s="1"/>
  <c r="AK583"/>
  <c r="AS583"/>
  <c r="AT583" s="1"/>
  <c r="BC585"/>
  <c r="AC587"/>
  <c r="AD587" s="1"/>
  <c r="AK587"/>
  <c r="AS587"/>
  <c r="AT587" s="1"/>
  <c r="BC589"/>
  <c r="AC591"/>
  <c r="AD591" s="1"/>
  <c r="AK591"/>
  <c r="AS591"/>
  <c r="AT591" s="1"/>
  <c r="BC593"/>
  <c r="AC595"/>
  <c r="AD595" s="1"/>
  <c r="AK595"/>
  <c r="AS595"/>
  <c r="AT595" s="1"/>
  <c r="AC599"/>
  <c r="AD599" s="1"/>
  <c r="AK599"/>
  <c r="AM599" s="1"/>
  <c r="AS599"/>
  <c r="AT599" s="1"/>
  <c r="AC603"/>
  <c r="AD603" s="1"/>
  <c r="AK603"/>
  <c r="AM603" s="1"/>
  <c r="AS603"/>
  <c r="AT603" s="1"/>
  <c r="AC607"/>
  <c r="AD607" s="1"/>
  <c r="AK607"/>
  <c r="AM607" s="1"/>
  <c r="AS607"/>
  <c r="AT607" s="1"/>
  <c r="AC611"/>
  <c r="AD611" s="1"/>
  <c r="AK611"/>
  <c r="AS611"/>
  <c r="AT611" s="1"/>
  <c r="AC615"/>
  <c r="AD615" s="1"/>
  <c r="AK615"/>
  <c r="AM615" s="1"/>
  <c r="AS615"/>
  <c r="AT615" s="1"/>
  <c r="BE615"/>
  <c r="BF615" s="1"/>
  <c r="AC623"/>
  <c r="AD623" s="1"/>
  <c r="AK623"/>
  <c r="AM623" s="1"/>
  <c r="AS623"/>
  <c r="AT623" s="1"/>
  <c r="AC628"/>
  <c r="AD628" s="1"/>
  <c r="AK628"/>
  <c r="AS628"/>
  <c r="AT628" s="1"/>
  <c r="AC655"/>
  <c r="AE655" s="1"/>
  <c r="AO655"/>
  <c r="AP655" s="1"/>
  <c r="BA655"/>
  <c r="BB655" s="1"/>
  <c r="AC668"/>
  <c r="AD668" s="1"/>
  <c r="BA686"/>
  <c r="BC686" s="1"/>
  <c r="AO702"/>
  <c r="BI709"/>
  <c r="AO710"/>
  <c r="BI712"/>
  <c r="AG722"/>
  <c r="AH722" s="1"/>
  <c r="AO742"/>
  <c r="AG768"/>
  <c r="AI768" s="1"/>
  <c r="BB769"/>
  <c r="AC770"/>
  <c r="AD770" s="1"/>
  <c r="AC782"/>
  <c r="AD782" s="1"/>
  <c r="AC790"/>
  <c r="AD790" s="1"/>
  <c r="AC796"/>
  <c r="AD796" s="1"/>
  <c r="AO796"/>
  <c r="AQ796" s="1"/>
  <c r="AC800"/>
  <c r="AD800" s="1"/>
  <c r="AQ800"/>
  <c r="BI60" i="22"/>
  <c r="AW804" i="21"/>
  <c r="BA804"/>
  <c r="BE804"/>
  <c r="AS804"/>
  <c r="AT804" s="1"/>
  <c r="BH46" i="22"/>
  <c r="BI46"/>
  <c r="BH52"/>
  <c r="BI52"/>
  <c r="BH56"/>
  <c r="BI56"/>
  <c r="BI81"/>
  <c r="BH81"/>
  <c r="Y244" i="21"/>
  <c r="Z244" s="1"/>
  <c r="Y246"/>
  <c r="Z246" s="1"/>
  <c r="Y248"/>
  <c r="Z248" s="1"/>
  <c r="Y250"/>
  <c r="Y252"/>
  <c r="Z252" s="1"/>
  <c r="AP252"/>
  <c r="Y254"/>
  <c r="AP254"/>
  <c r="Y256"/>
  <c r="Z256" s="1"/>
  <c r="Y258"/>
  <c r="Y260"/>
  <c r="Z260" s="1"/>
  <c r="AP260"/>
  <c r="Y262"/>
  <c r="AP262"/>
  <c r="Y264"/>
  <c r="Z264" s="1"/>
  <c r="Y266"/>
  <c r="Y268"/>
  <c r="Z268" s="1"/>
  <c r="AP268"/>
  <c r="Y270"/>
  <c r="AP270"/>
  <c r="Y272"/>
  <c r="Y274"/>
  <c r="AP274"/>
  <c r="Y276"/>
  <c r="Z276" s="1"/>
  <c r="AP276"/>
  <c r="Y278"/>
  <c r="AP278"/>
  <c r="Y280"/>
  <c r="Y282"/>
  <c r="Y284"/>
  <c r="Z284" s="1"/>
  <c r="AP284"/>
  <c r="Y286"/>
  <c r="AP286"/>
  <c r="AP288"/>
  <c r="BH328"/>
  <c r="Y336"/>
  <c r="BE336"/>
  <c r="Y360"/>
  <c r="Z360" s="1"/>
  <c r="BE360"/>
  <c r="BF360" s="1"/>
  <c r="BI361"/>
  <c r="Y368"/>
  <c r="Z368" s="1"/>
  <c r="BE368"/>
  <c r="BF368" s="1"/>
  <c r="BI369"/>
  <c r="Y376"/>
  <c r="Z376" s="1"/>
  <c r="Y388"/>
  <c r="Z388" s="1"/>
  <c r="AW388"/>
  <c r="AO394"/>
  <c r="AP394" s="1"/>
  <c r="Y398"/>
  <c r="AW398"/>
  <c r="AX398" s="1"/>
  <c r="Y404"/>
  <c r="AW404"/>
  <c r="AX404" s="1"/>
  <c r="AG442"/>
  <c r="AH442" s="1"/>
  <c r="Y444"/>
  <c r="AW444"/>
  <c r="AX444" s="1"/>
  <c r="Y450"/>
  <c r="AS450"/>
  <c r="AT450" s="1"/>
  <c r="Y454"/>
  <c r="AS454"/>
  <c r="AT454" s="1"/>
  <c r="Y458"/>
  <c r="AS458"/>
  <c r="AT458" s="1"/>
  <c r="AQ460"/>
  <c r="AC462"/>
  <c r="AD462" s="1"/>
  <c r="AO462"/>
  <c r="Y466"/>
  <c r="Z466" s="1"/>
  <c r="AS466"/>
  <c r="AT466" s="1"/>
  <c r="AC470"/>
  <c r="AD470" s="1"/>
  <c r="AO470"/>
  <c r="AQ470" s="1"/>
  <c r="Y474"/>
  <c r="Z474" s="1"/>
  <c r="Y476"/>
  <c r="Z476" s="1"/>
  <c r="Y478"/>
  <c r="AS478"/>
  <c r="AT478" s="1"/>
  <c r="Y482"/>
  <c r="AC486"/>
  <c r="AD486" s="1"/>
  <c r="AQ486"/>
  <c r="Y490"/>
  <c r="AS490"/>
  <c r="AT490" s="1"/>
  <c r="AC494"/>
  <c r="AD494" s="1"/>
  <c r="AO494"/>
  <c r="AQ494" s="1"/>
  <c r="Y498"/>
  <c r="AS498"/>
  <c r="AT498" s="1"/>
  <c r="BH499"/>
  <c r="BI501"/>
  <c r="BH501"/>
  <c r="BI503"/>
  <c r="AC516"/>
  <c r="AD516" s="1"/>
  <c r="AQ516"/>
  <c r="BC516"/>
  <c r="Y520"/>
  <c r="Y522"/>
  <c r="Z522" s="1"/>
  <c r="AS522"/>
  <c r="AT522" s="1"/>
  <c r="BI529"/>
  <c r="Y542"/>
  <c r="Z542" s="1"/>
  <c r="BE542"/>
  <c r="BG542" s="1"/>
  <c r="AC543"/>
  <c r="AE543" s="1"/>
  <c r="AO543"/>
  <c r="BA543"/>
  <c r="AC547"/>
  <c r="AD547" s="1"/>
  <c r="AK547"/>
  <c r="AS547"/>
  <c r="AT547" s="1"/>
  <c r="Y551"/>
  <c r="BA551"/>
  <c r="Y553"/>
  <c r="AO553"/>
  <c r="AC559"/>
  <c r="AD559" s="1"/>
  <c r="AC561"/>
  <c r="AD561" s="1"/>
  <c r="AK561"/>
  <c r="AS561"/>
  <c r="AT561" s="1"/>
  <c r="BE561"/>
  <c r="Y565"/>
  <c r="AO565"/>
  <c r="Y571"/>
  <c r="AO571"/>
  <c r="BI574"/>
  <c r="BH574"/>
  <c r="AM575"/>
  <c r="BI578"/>
  <c r="BH578"/>
  <c r="AM579"/>
  <c r="BI582"/>
  <c r="BH582"/>
  <c r="AM583"/>
  <c r="BI586"/>
  <c r="BH586"/>
  <c r="AM587"/>
  <c r="BI590"/>
  <c r="BH590"/>
  <c r="AM591"/>
  <c r="BA591"/>
  <c r="Z593"/>
  <c r="BI594"/>
  <c r="BH594"/>
  <c r="AM595"/>
  <c r="BA595"/>
  <c r="Z597"/>
  <c r="AP597"/>
  <c r="BI598"/>
  <c r="BH598"/>
  <c r="BA599"/>
  <c r="Z601"/>
  <c r="AQ601"/>
  <c r="BI602"/>
  <c r="BH602"/>
  <c r="BA603"/>
  <c r="BC603" s="1"/>
  <c r="Z605"/>
  <c r="AQ605"/>
  <c r="BI606"/>
  <c r="BH606"/>
  <c r="BA607"/>
  <c r="AP609"/>
  <c r="BE609"/>
  <c r="BF609" s="1"/>
  <c r="BI610"/>
  <c r="BH610"/>
  <c r="AM611"/>
  <c r="BA611"/>
  <c r="BC611" s="1"/>
  <c r="Z613"/>
  <c r="AQ613"/>
  <c r="BE613"/>
  <c r="BG613" s="1"/>
  <c r="BI614"/>
  <c r="BH614"/>
  <c r="BA615"/>
  <c r="Y617"/>
  <c r="Z617" s="1"/>
  <c r="AO617"/>
  <c r="AP617" s="1"/>
  <c r="BH619"/>
  <c r="AC621"/>
  <c r="AD621" s="1"/>
  <c r="AK621"/>
  <c r="AM621" s="1"/>
  <c r="AS621"/>
  <c r="AT621" s="1"/>
  <c r="BE621"/>
  <c r="BF621" s="1"/>
  <c r="BI622"/>
  <c r="BH622"/>
  <c r="AC626"/>
  <c r="AD626" s="1"/>
  <c r="AO626"/>
  <c r="BE626"/>
  <c r="BH627"/>
  <c r="BA628"/>
  <c r="AC632"/>
  <c r="AD632" s="1"/>
  <c r="AK632"/>
  <c r="AS632"/>
  <c r="AT632" s="1"/>
  <c r="AC634"/>
  <c r="AD634" s="1"/>
  <c r="AP634"/>
  <c r="AC636"/>
  <c r="AD636" s="1"/>
  <c r="AP636"/>
  <c r="AC638"/>
  <c r="AD638" s="1"/>
  <c r="AC640"/>
  <c r="AD640" s="1"/>
  <c r="AP640"/>
  <c r="AC642"/>
  <c r="AD642" s="1"/>
  <c r="AP642"/>
  <c r="AC644"/>
  <c r="AD644" s="1"/>
  <c r="AP644"/>
  <c r="AC646"/>
  <c r="AD646" s="1"/>
  <c r="AP646"/>
  <c r="AC648"/>
  <c r="AD648" s="1"/>
  <c r="AP648"/>
  <c r="AC650"/>
  <c r="AD650" s="1"/>
  <c r="AP650"/>
  <c r="AC652"/>
  <c r="AD652" s="1"/>
  <c r="AP652"/>
  <c r="AC654"/>
  <c r="AD654" s="1"/>
  <c r="AD655"/>
  <c r="AG655"/>
  <c r="AI655" s="1"/>
  <c r="Y656"/>
  <c r="AO656"/>
  <c r="W657"/>
  <c r="AC658"/>
  <c r="AD658" s="1"/>
  <c r="AK658"/>
  <c r="AS658"/>
  <c r="AT658" s="1"/>
  <c r="AC660"/>
  <c r="AD660" s="1"/>
  <c r="AK660"/>
  <c r="AS660"/>
  <c r="AT660" s="1"/>
  <c r="Y666"/>
  <c r="AS666"/>
  <c r="AT666" s="1"/>
  <c r="AS668"/>
  <c r="AT668" s="1"/>
  <c r="AC670"/>
  <c r="AD670" s="1"/>
  <c r="Y676"/>
  <c r="BH682"/>
  <c r="BH683"/>
  <c r="Y684"/>
  <c r="AG684"/>
  <c r="AO684"/>
  <c r="AW684"/>
  <c r="BE684"/>
  <c r="W685"/>
  <c r="Y686"/>
  <c r="AA686" s="1"/>
  <c r="AG686"/>
  <c r="AI686" s="1"/>
  <c r="AO686"/>
  <c r="AQ686" s="1"/>
  <c r="BB686"/>
  <c r="Y687"/>
  <c r="AO687"/>
  <c r="BI689"/>
  <c r="Y702"/>
  <c r="BE702"/>
  <c r="BI703"/>
  <c r="AO704"/>
  <c r="Y710"/>
  <c r="AG712"/>
  <c r="AH712" s="1"/>
  <c r="AW714"/>
  <c r="AX714" s="1"/>
  <c r="AO722"/>
  <c r="BE722"/>
  <c r="BI735"/>
  <c r="AO736"/>
  <c r="Y742"/>
  <c r="BI745"/>
  <c r="AC767"/>
  <c r="AL767"/>
  <c r="AO767"/>
  <c r="AP767" s="1"/>
  <c r="AW767"/>
  <c r="Y768"/>
  <c r="AA768" s="1"/>
  <c r="AO768"/>
  <c r="AQ768" s="1"/>
  <c r="AW768"/>
  <c r="AY768" s="1"/>
  <c r="AH769"/>
  <c r="AK769"/>
  <c r="AM769" s="1"/>
  <c r="BF769"/>
  <c r="AK770"/>
  <c r="AO772"/>
  <c r="BA772"/>
  <c r="AO774"/>
  <c r="BA774"/>
  <c r="AO776"/>
  <c r="BA776"/>
  <c r="Z778"/>
  <c r="AO778"/>
  <c r="AQ778" s="1"/>
  <c r="BA778"/>
  <c r="BH779"/>
  <c r="AC780"/>
  <c r="AD780" s="1"/>
  <c r="AQ780"/>
  <c r="BC780"/>
  <c r="AK782"/>
  <c r="AS782"/>
  <c r="AT782" s="1"/>
  <c r="BE782"/>
  <c r="BG782" s="1"/>
  <c r="Y784"/>
  <c r="AM784"/>
  <c r="Z786"/>
  <c r="AO786"/>
  <c r="AQ786" s="1"/>
  <c r="BA786"/>
  <c r="BH787"/>
  <c r="AC788"/>
  <c r="AD788" s="1"/>
  <c r="AQ788"/>
  <c r="AK790"/>
  <c r="AS790"/>
  <c r="AT790" s="1"/>
  <c r="BE790"/>
  <c r="BG790" s="1"/>
  <c r="Y792"/>
  <c r="Z792" s="1"/>
  <c r="AS792"/>
  <c r="AT792" s="1"/>
  <c r="BA796"/>
  <c r="AK800"/>
  <c r="BH803"/>
  <c r="AC804"/>
  <c r="AD804" s="1"/>
  <c r="BF836"/>
  <c r="BG836"/>
  <c r="BB838"/>
  <c r="BC838"/>
  <c r="AX856"/>
  <c r="AY856"/>
  <c r="Z226"/>
  <c r="Z232"/>
  <c r="Z236"/>
  <c r="Z238"/>
  <c r="Z240"/>
  <c r="Z242"/>
  <c r="AO244"/>
  <c r="AO246"/>
  <c r="AO248"/>
  <c r="AP248" s="1"/>
  <c r="Z250"/>
  <c r="Z254"/>
  <c r="Z258"/>
  <c r="Z262"/>
  <c r="Z266"/>
  <c r="Z270"/>
  <c r="Z272"/>
  <c r="Z274"/>
  <c r="Z278"/>
  <c r="Z280"/>
  <c r="Z282"/>
  <c r="Z286"/>
  <c r="Z288"/>
  <c r="BI289"/>
  <c r="Y294"/>
  <c r="Y296"/>
  <c r="Y298"/>
  <c r="Z298" s="1"/>
  <c r="AC326"/>
  <c r="AD326" s="1"/>
  <c r="AC328"/>
  <c r="AK328"/>
  <c r="AS328"/>
  <c r="AO330"/>
  <c r="BE330"/>
  <c r="BF330" s="1"/>
  <c r="AO332"/>
  <c r="Y338"/>
  <c r="Y340"/>
  <c r="BE340"/>
  <c r="AO342"/>
  <c r="AP342" s="1"/>
  <c r="BE342"/>
  <c r="BF342" s="1"/>
  <c r="BI343"/>
  <c r="AO344"/>
  <c r="BE344"/>
  <c r="BF344" s="1"/>
  <c r="BI345"/>
  <c r="AO346"/>
  <c r="BE346"/>
  <c r="BF346" s="1"/>
  <c r="BI347"/>
  <c r="AO348"/>
  <c r="AP348" s="1"/>
  <c r="BE348"/>
  <c r="BF348" s="1"/>
  <c r="BI349"/>
  <c r="AO350"/>
  <c r="AP350" s="1"/>
  <c r="BE350"/>
  <c r="BF350" s="1"/>
  <c r="BI351"/>
  <c r="AO352"/>
  <c r="BE352"/>
  <c r="BF352" s="1"/>
  <c r="BI353"/>
  <c r="AO354"/>
  <c r="BE354"/>
  <c r="BF354" s="1"/>
  <c r="BI355"/>
  <c r="AO356"/>
  <c r="AP356" s="1"/>
  <c r="Y362"/>
  <c r="Z362" s="1"/>
  <c r="BE362"/>
  <c r="BF362" s="1"/>
  <c r="BI363"/>
  <c r="AO364"/>
  <c r="AP364" s="1"/>
  <c r="Y370"/>
  <c r="Z370" s="1"/>
  <c r="BE370"/>
  <c r="BF370" s="1"/>
  <c r="BI371"/>
  <c r="AO372"/>
  <c r="AP372" s="1"/>
  <c r="BH385"/>
  <c r="AG388"/>
  <c r="AO392"/>
  <c r="AP392" s="1"/>
  <c r="Y396"/>
  <c r="AG398"/>
  <c r="AH398" s="1"/>
  <c r="AO400"/>
  <c r="AP402"/>
  <c r="AG404"/>
  <c r="AH404" s="1"/>
  <c r="AO406"/>
  <c r="AU440"/>
  <c r="AG444"/>
  <c r="AH444" s="1"/>
  <c r="AS444"/>
  <c r="AU444" s="1"/>
  <c r="AG446"/>
  <c r="AH446" s="1"/>
  <c r="Y448"/>
  <c r="AS448"/>
  <c r="AT448" s="1"/>
  <c r="AC452"/>
  <c r="AD452" s="1"/>
  <c r="AO452"/>
  <c r="BE452"/>
  <c r="W455"/>
  <c r="AC456"/>
  <c r="AD456" s="1"/>
  <c r="AO456"/>
  <c r="Z458"/>
  <c r="BE458"/>
  <c r="BG458" s="1"/>
  <c r="Y460"/>
  <c r="Z460" s="1"/>
  <c r="AS460"/>
  <c r="AT460" s="1"/>
  <c r="AQ462"/>
  <c r="BH463"/>
  <c r="AC464"/>
  <c r="AD464" s="1"/>
  <c r="AO464"/>
  <c r="BE466"/>
  <c r="BG466" s="1"/>
  <c r="Y468"/>
  <c r="Z468" s="1"/>
  <c r="AS468"/>
  <c r="AT468" s="1"/>
  <c r="BH471"/>
  <c r="AC472"/>
  <c r="AD472" s="1"/>
  <c r="AO472"/>
  <c r="AO474"/>
  <c r="AP474" s="1"/>
  <c r="BB474"/>
  <c r="AO476"/>
  <c r="AP476" s="1"/>
  <c r="BB476"/>
  <c r="Z478"/>
  <c r="BE478"/>
  <c r="BG478" s="1"/>
  <c r="Y480"/>
  <c r="AM480"/>
  <c r="Z482"/>
  <c r="AO482"/>
  <c r="AQ482" s="1"/>
  <c r="BA482"/>
  <c r="BC482" s="1"/>
  <c r="BH483"/>
  <c r="AC484"/>
  <c r="AD484" s="1"/>
  <c r="AQ484"/>
  <c r="BC484"/>
  <c r="AK486"/>
  <c r="AS486"/>
  <c r="AT486" s="1"/>
  <c r="BE486"/>
  <c r="BG486" s="1"/>
  <c r="Y488"/>
  <c r="Z488" s="1"/>
  <c r="Z490"/>
  <c r="BE490"/>
  <c r="BG490" s="1"/>
  <c r="Y492"/>
  <c r="AS492"/>
  <c r="AT492" s="1"/>
  <c r="BH495"/>
  <c r="AC496"/>
  <c r="AD496" s="1"/>
  <c r="AO496"/>
  <c r="Z498"/>
  <c r="BE498"/>
  <c r="BG498" s="1"/>
  <c r="Y500"/>
  <c r="Y502"/>
  <c r="BH507"/>
  <c r="BH509"/>
  <c r="BH511"/>
  <c r="BH513"/>
  <c r="AC514"/>
  <c r="AD514" s="1"/>
  <c r="AQ514"/>
  <c r="BC514"/>
  <c r="AK516"/>
  <c r="AS516"/>
  <c r="AT516" s="1"/>
  <c r="BE516"/>
  <c r="BG516" s="1"/>
  <c r="Y518"/>
  <c r="Z518" s="1"/>
  <c r="AL518"/>
  <c r="Z520"/>
  <c r="AO520"/>
  <c r="AQ520" s="1"/>
  <c r="BA520"/>
  <c r="BE522"/>
  <c r="BG522" s="1"/>
  <c r="Y524"/>
  <c r="AS524"/>
  <c r="AT524" s="1"/>
  <c r="BH525"/>
  <c r="AT526"/>
  <c r="BI527"/>
  <c r="BH527"/>
  <c r="AO542"/>
  <c r="AQ542" s="1"/>
  <c r="AD543"/>
  <c r="AU543"/>
  <c r="AC545"/>
  <c r="AD545" s="1"/>
  <c r="AK545"/>
  <c r="AS545"/>
  <c r="AT545" s="1"/>
  <c r="BE545"/>
  <c r="BE547"/>
  <c r="Y549"/>
  <c r="AO549"/>
  <c r="AO551"/>
  <c r="AC555"/>
  <c r="AD555" s="1"/>
  <c r="AC557"/>
  <c r="AD557" s="1"/>
  <c r="AK557"/>
  <c r="AS557"/>
  <c r="AT557" s="1"/>
  <c r="BE557"/>
  <c r="BH558"/>
  <c r="AK559"/>
  <c r="AS559"/>
  <c r="AT559" s="1"/>
  <c r="BE559"/>
  <c r="W560"/>
  <c r="BH560"/>
  <c r="BA561"/>
  <c r="Y563"/>
  <c r="AO563"/>
  <c r="AC567"/>
  <c r="AD567" s="1"/>
  <c r="AK567"/>
  <c r="AS567"/>
  <c r="AT567" s="1"/>
  <c r="Y569"/>
  <c r="AO569"/>
  <c r="AC573"/>
  <c r="AD573" s="1"/>
  <c r="AK573"/>
  <c r="AM573" s="1"/>
  <c r="AS573"/>
  <c r="AT573" s="1"/>
  <c r="Y575"/>
  <c r="AO575"/>
  <c r="BC575"/>
  <c r="AC577"/>
  <c r="AD577" s="1"/>
  <c r="AK577"/>
  <c r="AS577"/>
  <c r="AT577" s="1"/>
  <c r="Y579"/>
  <c r="Z579" s="1"/>
  <c r="AO579"/>
  <c r="BC579"/>
  <c r="AC581"/>
  <c r="AD581" s="1"/>
  <c r="AK581"/>
  <c r="AM581" s="1"/>
  <c r="AS581"/>
  <c r="AT581" s="1"/>
  <c r="Y583"/>
  <c r="AO583"/>
  <c r="BC583"/>
  <c r="AC585"/>
  <c r="AD585" s="1"/>
  <c r="AK585"/>
  <c r="AS585"/>
  <c r="AT585" s="1"/>
  <c r="Y587"/>
  <c r="Z587" s="1"/>
  <c r="AO587"/>
  <c r="BC587"/>
  <c r="AC589"/>
  <c r="AD589" s="1"/>
  <c r="AK589"/>
  <c r="AM589" s="1"/>
  <c r="AS589"/>
  <c r="AT589" s="1"/>
  <c r="Y591"/>
  <c r="AO591"/>
  <c r="BC591"/>
  <c r="AC593"/>
  <c r="AD593" s="1"/>
  <c r="AK593"/>
  <c r="AS593"/>
  <c r="AT593" s="1"/>
  <c r="Y595"/>
  <c r="Z595" s="1"/>
  <c r="AO595"/>
  <c r="BC595"/>
  <c r="AC597"/>
  <c r="AD597" s="1"/>
  <c r="AK597"/>
  <c r="AM597" s="1"/>
  <c r="AS597"/>
  <c r="AT597" s="1"/>
  <c r="Y599"/>
  <c r="AO599"/>
  <c r="BC599"/>
  <c r="AC601"/>
  <c r="AD601" s="1"/>
  <c r="AK601"/>
  <c r="AS601"/>
  <c r="AT601" s="1"/>
  <c r="Y603"/>
  <c r="Z603" s="1"/>
  <c r="AO603"/>
  <c r="AC605"/>
  <c r="AD605" s="1"/>
  <c r="AK605"/>
  <c r="AM605" s="1"/>
  <c r="AS605"/>
  <c r="AT605" s="1"/>
  <c r="Y607"/>
  <c r="AO607"/>
  <c r="BC607"/>
  <c r="AC609"/>
  <c r="AD609" s="1"/>
  <c r="AK609"/>
  <c r="AS609"/>
  <c r="AT609" s="1"/>
  <c r="Y611"/>
  <c r="Z611" s="1"/>
  <c r="AO611"/>
  <c r="AC613"/>
  <c r="AD613" s="1"/>
  <c r="AK613"/>
  <c r="AM613" s="1"/>
  <c r="AS613"/>
  <c r="AT613" s="1"/>
  <c r="Y615"/>
  <c r="Z615" s="1"/>
  <c r="AO615"/>
  <c r="AQ615" s="1"/>
  <c r="BC615"/>
  <c r="BH617"/>
  <c r="AC619"/>
  <c r="AD619" s="1"/>
  <c r="AK619"/>
  <c r="AM619" s="1"/>
  <c r="AS619"/>
  <c r="AT619" s="1"/>
  <c r="BE619"/>
  <c r="BF619" s="1"/>
  <c r="BI620"/>
  <c r="BH620"/>
  <c r="Y623"/>
  <c r="Z623" s="1"/>
  <c r="Y628"/>
  <c r="Z628" s="1"/>
  <c r="AO628"/>
  <c r="AC630"/>
  <c r="AD630" s="1"/>
  <c r="AK630"/>
  <c r="AS630"/>
  <c r="AT630" s="1"/>
  <c r="BE630"/>
  <c r="BI633"/>
  <c r="BH633"/>
  <c r="BI635"/>
  <c r="BH635"/>
  <c r="BI637"/>
  <c r="BH637"/>
  <c r="BI639"/>
  <c r="BH639"/>
  <c r="BI641"/>
  <c r="BH641"/>
  <c r="BI643"/>
  <c r="BH643"/>
  <c r="BI645"/>
  <c r="BH645"/>
  <c r="AS646"/>
  <c r="AT646" s="1"/>
  <c r="BE646"/>
  <c r="BF646" s="1"/>
  <c r="BI647"/>
  <c r="BH647"/>
  <c r="AS648"/>
  <c r="AT648" s="1"/>
  <c r="BE648"/>
  <c r="BF648" s="1"/>
  <c r="BI649"/>
  <c r="BH649"/>
  <c r="AS650"/>
  <c r="AT650" s="1"/>
  <c r="BE650"/>
  <c r="BF650" s="1"/>
  <c r="BI651"/>
  <c r="BH651"/>
  <c r="AS652"/>
  <c r="AT652" s="1"/>
  <c r="BE652"/>
  <c r="BF652" s="1"/>
  <c r="BI653"/>
  <c r="BH653"/>
  <c r="AS654"/>
  <c r="AT654" s="1"/>
  <c r="Y655"/>
  <c r="AA655" s="1"/>
  <c r="AH655"/>
  <c r="AK655"/>
  <c r="AS655"/>
  <c r="AU655" s="1"/>
  <c r="BE655"/>
  <c r="BF655" s="1"/>
  <c r="AC656"/>
  <c r="AD656" s="1"/>
  <c r="BE656"/>
  <c r="BE658"/>
  <c r="W659"/>
  <c r="AC662"/>
  <c r="AD662" s="1"/>
  <c r="AC664"/>
  <c r="AD664" s="1"/>
  <c r="AO664"/>
  <c r="AQ664" s="1"/>
  <c r="BE666"/>
  <c r="BG666" s="1"/>
  <c r="Y668"/>
  <c r="BE668"/>
  <c r="BI669"/>
  <c r="AS670"/>
  <c r="AT670" s="1"/>
  <c r="AC672"/>
  <c r="AD672" s="1"/>
  <c r="BE672"/>
  <c r="BI673"/>
  <c r="AO674"/>
  <c r="BB680"/>
  <c r="AC682"/>
  <c r="AK682"/>
  <c r="AS682"/>
  <c r="W683"/>
  <c r="BI684"/>
  <c r="AA685"/>
  <c r="AK685"/>
  <c r="AL685" s="1"/>
  <c r="AW686"/>
  <c r="AY686" s="1"/>
  <c r="AC687"/>
  <c r="AD687" s="1"/>
  <c r="AS687"/>
  <c r="AT687" s="1"/>
  <c r="Y690"/>
  <c r="BB702"/>
  <c r="Y704"/>
  <c r="BE704"/>
  <c r="BI705"/>
  <c r="AO706"/>
  <c r="BI711"/>
  <c r="AG714"/>
  <c r="AH714" s="1"/>
  <c r="AS714"/>
  <c r="AG716"/>
  <c r="AH716" s="1"/>
  <c r="Y718"/>
  <c r="AO720"/>
  <c r="BH724"/>
  <c r="BH728"/>
  <c r="Y736"/>
  <c r="BE736"/>
  <c r="BI737"/>
  <c r="AO738"/>
  <c r="BI743"/>
  <c r="AD767"/>
  <c r="AI767"/>
  <c r="BA767"/>
  <c r="BC767" s="1"/>
  <c r="BH768"/>
  <c r="AC769"/>
  <c r="AL769"/>
  <c r="AO769"/>
  <c r="AW769"/>
  <c r="BC769"/>
  <c r="Y770"/>
  <c r="AS770"/>
  <c r="AT770" s="1"/>
  <c r="AC772"/>
  <c r="AD772" s="1"/>
  <c r="AC774"/>
  <c r="AD774" s="1"/>
  <c r="AC776"/>
  <c r="AD776" s="1"/>
  <c r="BH777"/>
  <c r="AC778"/>
  <c r="AD778" s="1"/>
  <c r="BC778"/>
  <c r="AK780"/>
  <c r="AM780" s="1"/>
  <c r="AS780"/>
  <c r="AT780" s="1"/>
  <c r="BE780"/>
  <c r="BG780" s="1"/>
  <c r="Y782"/>
  <c r="Z782" s="1"/>
  <c r="AM782"/>
  <c r="Z784"/>
  <c r="AO784"/>
  <c r="BA784"/>
  <c r="BC784" s="1"/>
  <c r="BH785"/>
  <c r="AC786"/>
  <c r="AD786" s="1"/>
  <c r="AK788"/>
  <c r="AS788"/>
  <c r="AT788" s="1"/>
  <c r="BE788"/>
  <c r="BG788" s="1"/>
  <c r="Y790"/>
  <c r="Y796"/>
  <c r="Y800"/>
  <c r="Z800" s="1"/>
  <c r="AS800"/>
  <c r="AT800" s="1"/>
  <c r="AW792"/>
  <c r="AX792" s="1"/>
  <c r="BA792"/>
  <c r="AO792"/>
  <c r="AQ792" s="1"/>
  <c r="AW798"/>
  <c r="AX798" s="1"/>
  <c r="Y798"/>
  <c r="Z798" s="1"/>
  <c r="AY834"/>
  <c r="AX834"/>
  <c r="BG846"/>
  <c r="BF846"/>
  <c r="BF850"/>
  <c r="BG850"/>
  <c r="AC244"/>
  <c r="AD244" s="1"/>
  <c r="AP244"/>
  <c r="AC246"/>
  <c r="AD246" s="1"/>
  <c r="AP246"/>
  <c r="AC248"/>
  <c r="AD248" s="1"/>
  <c r="Y290"/>
  <c r="Z290" s="1"/>
  <c r="Z294"/>
  <c r="Z296"/>
  <c r="AP344"/>
  <c r="AP346"/>
  <c r="AP352"/>
  <c r="AP354"/>
  <c r="AO388"/>
  <c r="AP388" s="1"/>
  <c r="AO398"/>
  <c r="AO404"/>
  <c r="AG434"/>
  <c r="AH434" s="1"/>
  <c r="AC450"/>
  <c r="AD450" s="1"/>
  <c r="AO450"/>
  <c r="BE450"/>
  <c r="AC454"/>
  <c r="AD454" s="1"/>
  <c r="AO454"/>
  <c r="BE454"/>
  <c r="AC458"/>
  <c r="AD458" s="1"/>
  <c r="AO458"/>
  <c r="AQ458" s="1"/>
  <c r="AQ464"/>
  <c r="AC466"/>
  <c r="AD466" s="1"/>
  <c r="AO466"/>
  <c r="AQ466" s="1"/>
  <c r="AQ472"/>
  <c r="AC474"/>
  <c r="AD474" s="1"/>
  <c r="AC476"/>
  <c r="AD476" s="1"/>
  <c r="AC478"/>
  <c r="AD478" s="1"/>
  <c r="AO478"/>
  <c r="AQ478" s="1"/>
  <c r="Z480"/>
  <c r="AC482"/>
  <c r="AD482" s="1"/>
  <c r="AM486"/>
  <c r="AC490"/>
  <c r="AD490" s="1"/>
  <c r="AO490"/>
  <c r="AQ490" s="1"/>
  <c r="Z492"/>
  <c r="AQ496"/>
  <c r="AC498"/>
  <c r="AD498" s="1"/>
  <c r="AO498"/>
  <c r="AQ498" s="1"/>
  <c r="Z500"/>
  <c r="Z502"/>
  <c r="AM516"/>
  <c r="AC520"/>
  <c r="AD520" s="1"/>
  <c r="BB520"/>
  <c r="AC522"/>
  <c r="AD522" s="1"/>
  <c r="AO522"/>
  <c r="AQ522" s="1"/>
  <c r="Z524"/>
  <c r="AC542"/>
  <c r="AE542" s="1"/>
  <c r="AH543"/>
  <c r="AC551"/>
  <c r="AD551" s="1"/>
  <c r="AC553"/>
  <c r="AD553" s="1"/>
  <c r="AK553"/>
  <c r="AS553"/>
  <c r="AT553" s="1"/>
  <c r="BE553"/>
  <c r="AC565"/>
  <c r="AD565" s="1"/>
  <c r="AK565"/>
  <c r="AS565"/>
  <c r="AT565" s="1"/>
  <c r="BE565"/>
  <c r="AC571"/>
  <c r="AD571" s="1"/>
  <c r="AK571"/>
  <c r="AS571"/>
  <c r="AT571" s="1"/>
  <c r="BE571"/>
  <c r="Z575"/>
  <c r="AP575"/>
  <c r="AM577"/>
  <c r="AP579"/>
  <c r="Z583"/>
  <c r="AP583"/>
  <c r="AM585"/>
  <c r="AP587"/>
  <c r="Z591"/>
  <c r="AP591"/>
  <c r="AM593"/>
  <c r="AP595"/>
  <c r="Z599"/>
  <c r="AQ599"/>
  <c r="BE599"/>
  <c r="BG599" s="1"/>
  <c r="BI600"/>
  <c r="AM601"/>
  <c r="AQ603"/>
  <c r="BE603"/>
  <c r="BG603" s="1"/>
  <c r="BI604"/>
  <c r="Z607"/>
  <c r="AQ607"/>
  <c r="BE607"/>
  <c r="BG607" s="1"/>
  <c r="BI608"/>
  <c r="AM609"/>
  <c r="AP611"/>
  <c r="BE611"/>
  <c r="BF611" s="1"/>
  <c r="BI612"/>
  <c r="BA613"/>
  <c r="BC613" s="1"/>
  <c r="AC617"/>
  <c r="AD617" s="1"/>
  <c r="AK617"/>
  <c r="AM617" s="1"/>
  <c r="AS617"/>
  <c r="AT617" s="1"/>
  <c r="BE617"/>
  <c r="BF617" s="1"/>
  <c r="BI618"/>
  <c r="BA619"/>
  <c r="BC619" s="1"/>
  <c r="Z621"/>
  <c r="AP621"/>
  <c r="AP628"/>
  <c r="BE628"/>
  <c r="BF628" s="1"/>
  <c r="BA630"/>
  <c r="AL655"/>
  <c r="AT656"/>
  <c r="AC666"/>
  <c r="AD666" s="1"/>
  <c r="AO666"/>
  <c r="AQ666" s="1"/>
  <c r="AO668"/>
  <c r="BI671"/>
  <c r="BI677"/>
  <c r="AC684"/>
  <c r="AK684"/>
  <c r="AS684"/>
  <c r="Z685"/>
  <c r="AE685"/>
  <c r="BB685"/>
  <c r="W686"/>
  <c r="AC686"/>
  <c r="AE686" s="1"/>
  <c r="AK686"/>
  <c r="AM686" s="1"/>
  <c r="AS686"/>
  <c r="AU686" s="1"/>
  <c r="AM687"/>
  <c r="AY687"/>
  <c r="BE706"/>
  <c r="AU714"/>
  <c r="BB736"/>
  <c r="Y738"/>
  <c r="BE738"/>
  <c r="BB767"/>
  <c r="AC768"/>
  <c r="AE768" s="1"/>
  <c r="AS768"/>
  <c r="AU768" s="1"/>
  <c r="BE768"/>
  <c r="BG768" s="1"/>
  <c r="AD769"/>
  <c r="AK772"/>
  <c r="AS772"/>
  <c r="AT772" s="1"/>
  <c r="AK774"/>
  <c r="AS774"/>
  <c r="AT774" s="1"/>
  <c r="AT776"/>
  <c r="AT778"/>
  <c r="AO782"/>
  <c r="AQ782" s="1"/>
  <c r="BA782"/>
  <c r="BC782" s="1"/>
  <c r="BH783"/>
  <c r="AC784"/>
  <c r="AD784" s="1"/>
  <c r="AQ784"/>
  <c r="AT786"/>
  <c r="Z790"/>
  <c r="AO790"/>
  <c r="AQ790" s="1"/>
  <c r="BA790"/>
  <c r="BH791"/>
  <c r="AC792"/>
  <c r="AD792" s="1"/>
  <c r="Z794"/>
  <c r="Z796"/>
  <c r="BH797"/>
  <c r="AO798"/>
  <c r="AQ798" s="1"/>
  <c r="BA798"/>
  <c r="BE800"/>
  <c r="BG800" s="1"/>
  <c r="Y804"/>
  <c r="Z804" s="1"/>
  <c r="AU852"/>
  <c r="BI64" i="22"/>
  <c r="BN70"/>
  <c r="U70"/>
  <c r="AN76"/>
  <c r="AO76"/>
  <c r="AJ80"/>
  <c r="AK80"/>
  <c r="BD80"/>
  <c r="BE80"/>
  <c r="BI111"/>
  <c r="BH111"/>
  <c r="AQ804" i="21"/>
  <c r="BF806"/>
  <c r="BA808"/>
  <c r="BH809"/>
  <c r="AK810"/>
  <c r="AS810"/>
  <c r="AT810" s="1"/>
  <c r="BE810"/>
  <c r="BG810" s="1"/>
  <c r="AG811"/>
  <c r="AH811" s="1"/>
  <c r="AS811"/>
  <c r="AT811" s="1"/>
  <c r="BE811"/>
  <c r="AO815"/>
  <c r="AS819"/>
  <c r="AT819" s="1"/>
  <c r="AK828"/>
  <c r="BA828"/>
  <c r="BB828" s="1"/>
  <c r="BB832"/>
  <c r="AC834"/>
  <c r="AE834" s="1"/>
  <c r="AO834"/>
  <c r="BA834"/>
  <c r="BH835"/>
  <c r="BI835"/>
  <c r="AG836"/>
  <c r="AH836" s="1"/>
  <c r="AW836"/>
  <c r="AI837"/>
  <c r="AY838"/>
  <c r="BI847"/>
  <c r="AT848"/>
  <c r="BI848"/>
  <c r="AK850"/>
  <c r="AW850"/>
  <c r="BI851"/>
  <c r="BA855"/>
  <c r="AH857"/>
  <c r="Y21" i="22"/>
  <c r="AK21"/>
  <c r="BA21"/>
  <c r="AB22"/>
  <c r="AJ22"/>
  <c r="AR22"/>
  <c r="AB23"/>
  <c r="AJ23"/>
  <c r="AR23"/>
  <c r="AZ23"/>
  <c r="BN24"/>
  <c r="AZ24"/>
  <c r="BE24"/>
  <c r="AG25"/>
  <c r="AW25"/>
  <c r="AZ26"/>
  <c r="BH26"/>
  <c r="U28"/>
  <c r="AB28"/>
  <c r="AV28"/>
  <c r="BA28"/>
  <c r="AC29"/>
  <c r="AS29"/>
  <c r="X30"/>
  <c r="AF30"/>
  <c r="AN30"/>
  <c r="BK30"/>
  <c r="BL30" s="1"/>
  <c r="X31"/>
  <c r="AN31"/>
  <c r="AV31"/>
  <c r="BD31"/>
  <c r="X32"/>
  <c r="AN32"/>
  <c r="AR32"/>
  <c r="AW32"/>
  <c r="Y33"/>
  <c r="AO33"/>
  <c r="BE33"/>
  <c r="AV34"/>
  <c r="BD34"/>
  <c r="AJ36"/>
  <c r="AS36"/>
  <c r="BD36"/>
  <c r="AC37"/>
  <c r="AF37"/>
  <c r="AV37"/>
  <c r="BE37"/>
  <c r="BN38"/>
  <c r="AK38"/>
  <c r="BD38"/>
  <c r="BK38"/>
  <c r="BM38" s="1"/>
  <c r="AW39"/>
  <c r="AN40"/>
  <c r="BN41"/>
  <c r="AO41"/>
  <c r="BA41"/>
  <c r="Y42"/>
  <c r="BN42"/>
  <c r="AJ42"/>
  <c r="AR42"/>
  <c r="AW42"/>
  <c r="BD42"/>
  <c r="BK42"/>
  <c r="BL42" s="1"/>
  <c r="Y43"/>
  <c r="AS43"/>
  <c r="BN46"/>
  <c r="AJ46"/>
  <c r="AO46"/>
  <c r="AZ46"/>
  <c r="BE46"/>
  <c r="BK46"/>
  <c r="BL46" s="1"/>
  <c r="AC47"/>
  <c r="AS47"/>
  <c r="Y48"/>
  <c r="AG48"/>
  <c r="AO48"/>
  <c r="AW48"/>
  <c r="BH49"/>
  <c r="BN49"/>
  <c r="AW49"/>
  <c r="Y50"/>
  <c r="AG50"/>
  <c r="AO50"/>
  <c r="AW50"/>
  <c r="BE50"/>
  <c r="BD52"/>
  <c r="AB55"/>
  <c r="AJ55"/>
  <c r="AR55"/>
  <c r="AZ55"/>
  <c r="AF56"/>
  <c r="AZ56"/>
  <c r="BE56"/>
  <c r="BK56"/>
  <c r="BL56" s="1"/>
  <c r="Y57"/>
  <c r="AO57"/>
  <c r="BE57"/>
  <c r="AC58"/>
  <c r="AK58"/>
  <c r="AS58"/>
  <c r="BA58"/>
  <c r="U60"/>
  <c r="BK62"/>
  <c r="BM62" s="1"/>
  <c r="X63"/>
  <c r="AF63"/>
  <c r="AN63"/>
  <c r="AV63"/>
  <c r="BD63"/>
  <c r="X64"/>
  <c r="AN64"/>
  <c r="BD64"/>
  <c r="BN65"/>
  <c r="AW65"/>
  <c r="Y66"/>
  <c r="AG66"/>
  <c r="AO66"/>
  <c r="AW66"/>
  <c r="BE66"/>
  <c r="Y68"/>
  <c r="AG68"/>
  <c r="AO68"/>
  <c r="AW68"/>
  <c r="BE68"/>
  <c r="U73"/>
  <c r="BH85"/>
  <c r="BH107"/>
  <c r="BN69"/>
  <c r="AF69"/>
  <c r="X76"/>
  <c r="Y76"/>
  <c r="AW77"/>
  <c r="AV77"/>
  <c r="AU811" i="21"/>
  <c r="AC815"/>
  <c r="AD815" s="1"/>
  <c r="AP815"/>
  <c r="AD834"/>
  <c r="AP834"/>
  <c r="BB834"/>
  <c r="AK836"/>
  <c r="BA836"/>
  <c r="BI837"/>
  <c r="BH839"/>
  <c r="BI839"/>
  <c r="W840"/>
  <c r="BH841"/>
  <c r="BI841"/>
  <c r="W842"/>
  <c r="AD842"/>
  <c r="AT842"/>
  <c r="Z843"/>
  <c r="AH843"/>
  <c r="BH843"/>
  <c r="BI843"/>
  <c r="W844"/>
  <c r="AD844"/>
  <c r="AT844"/>
  <c r="BH845"/>
  <c r="BI845"/>
  <c r="W846"/>
  <c r="AD846"/>
  <c r="BI846"/>
  <c r="W847"/>
  <c r="AH848"/>
  <c r="AK848"/>
  <c r="AM848" s="1"/>
  <c r="BA848"/>
  <c r="BA849"/>
  <c r="Y850"/>
  <c r="AA850" s="1"/>
  <c r="AL850"/>
  <c r="AO850"/>
  <c r="BA850"/>
  <c r="BI850"/>
  <c r="W851"/>
  <c r="AH852"/>
  <c r="AK852"/>
  <c r="AW852"/>
  <c r="BH853"/>
  <c r="BI853"/>
  <c r="W854"/>
  <c r="AD854"/>
  <c r="Y855"/>
  <c r="AA855" s="1"/>
  <c r="AG855"/>
  <c r="AO855"/>
  <c r="AQ855" s="1"/>
  <c r="AP856"/>
  <c r="AC857"/>
  <c r="AK857"/>
  <c r="BK34" i="22"/>
  <c r="BM34" s="1"/>
  <c r="BL40"/>
  <c r="BK48"/>
  <c r="BL48" s="1"/>
  <c r="BK50"/>
  <c r="BL50" s="1"/>
  <c r="BH58"/>
  <c r="BK60"/>
  <c r="BM60" s="1"/>
  <c r="BK66"/>
  <c r="BM66" s="1"/>
  <c r="BK68"/>
  <c r="BL68" s="1"/>
  <c r="AJ69"/>
  <c r="AG77"/>
  <c r="AF77"/>
  <c r="BI180"/>
  <c r="BH180"/>
  <c r="BI184"/>
  <c r="BH184"/>
  <c r="BH793" i="21"/>
  <c r="AC794"/>
  <c r="AD794" s="1"/>
  <c r="AQ794"/>
  <c r="BH801"/>
  <c r="AC802"/>
  <c r="AD802" s="1"/>
  <c r="AQ802"/>
  <c r="BH805"/>
  <c r="AK806"/>
  <c r="AC808"/>
  <c r="AD808" s="1"/>
  <c r="AQ808"/>
  <c r="AS808"/>
  <c r="AT808" s="1"/>
  <c r="BE808"/>
  <c r="Y810"/>
  <c r="Z810" s="1"/>
  <c r="AO810"/>
  <c r="BA810"/>
  <c r="AW811"/>
  <c r="AX811" s="1"/>
  <c r="BE813"/>
  <c r="AS815"/>
  <c r="AT815" s="1"/>
  <c r="AC817"/>
  <c r="AD817" s="1"/>
  <c r="AP817"/>
  <c r="AO819"/>
  <c r="AP819" s="1"/>
  <c r="Y821"/>
  <c r="Y823"/>
  <c r="AP823"/>
  <c r="AC828"/>
  <c r="AE828" s="1"/>
  <c r="AP828"/>
  <c r="AS828"/>
  <c r="AU828" s="1"/>
  <c r="BE828"/>
  <c r="AK829"/>
  <c r="AC831"/>
  <c r="AD831" s="1"/>
  <c r="AQ831"/>
  <c r="AS831"/>
  <c r="AU831" s="1"/>
  <c r="AC832"/>
  <c r="AE832" s="1"/>
  <c r="AT832"/>
  <c r="AW832"/>
  <c r="AC833"/>
  <c r="AE833" s="1"/>
  <c r="Y834"/>
  <c r="AH834"/>
  <c r="AK834"/>
  <c r="AL834" s="1"/>
  <c r="AS834"/>
  <c r="AU834" s="1"/>
  <c r="BE834"/>
  <c r="BF834" s="1"/>
  <c r="AS835"/>
  <c r="AU835" s="1"/>
  <c r="Y836"/>
  <c r="AA836" s="1"/>
  <c r="AO836"/>
  <c r="AQ836" s="1"/>
  <c r="AC837"/>
  <c r="AE837" s="1"/>
  <c r="AK837"/>
  <c r="AS837"/>
  <c r="BE837"/>
  <c r="AA838"/>
  <c r="AH838"/>
  <c r="AK838"/>
  <c r="AM838" s="1"/>
  <c r="AQ838"/>
  <c r="BI838"/>
  <c r="W839"/>
  <c r="AC839"/>
  <c r="AE839" s="1"/>
  <c r="AK839"/>
  <c r="AS839"/>
  <c r="BE839"/>
  <c r="AH840"/>
  <c r="AK840"/>
  <c r="AM840" s="1"/>
  <c r="AQ840"/>
  <c r="BI840"/>
  <c r="AC841"/>
  <c r="AE841" s="1"/>
  <c r="AK841"/>
  <c r="AS841"/>
  <c r="BE841"/>
  <c r="AH842"/>
  <c r="AK842"/>
  <c r="AQ842"/>
  <c r="BI842"/>
  <c r="W843"/>
  <c r="AC843"/>
  <c r="AK843"/>
  <c r="AS843"/>
  <c r="BE843"/>
  <c r="AA844"/>
  <c r="AH844"/>
  <c r="AK844"/>
  <c r="AM844" s="1"/>
  <c r="AQ844"/>
  <c r="BI844"/>
  <c r="AC845"/>
  <c r="AK845"/>
  <c r="AS845"/>
  <c r="BE845"/>
  <c r="AH846"/>
  <c r="AK846"/>
  <c r="AM846" s="1"/>
  <c r="BA846"/>
  <c r="BC846" s="1"/>
  <c r="BA847"/>
  <c r="Y848"/>
  <c r="AA848" s="1"/>
  <c r="AL848"/>
  <c r="AO848"/>
  <c r="AQ848" s="1"/>
  <c r="AU848"/>
  <c r="BE848"/>
  <c r="Y849"/>
  <c r="AA849" s="1"/>
  <c r="AG849"/>
  <c r="AO849"/>
  <c r="Z850"/>
  <c r="AC850"/>
  <c r="AS850"/>
  <c r="AD851"/>
  <c r="AL851"/>
  <c r="Y852"/>
  <c r="AA852" s="1"/>
  <c r="AO852"/>
  <c r="BA852"/>
  <c r="AC853"/>
  <c r="AE853" s="1"/>
  <c r="AK853"/>
  <c r="AM853" s="1"/>
  <c r="AS853"/>
  <c r="BE853"/>
  <c r="AH854"/>
  <c r="AK854"/>
  <c r="AM854" s="1"/>
  <c r="AW854"/>
  <c r="Z855"/>
  <c r="BH855"/>
  <c r="AW855"/>
  <c r="BI855"/>
  <c r="W856"/>
  <c r="AG856"/>
  <c r="BE856"/>
  <c r="X21" i="22"/>
  <c r="AG21"/>
  <c r="AJ21"/>
  <c r="AS21"/>
  <c r="AZ21"/>
  <c r="BI21"/>
  <c r="X22"/>
  <c r="AF22"/>
  <c r="AN22"/>
  <c r="BK22"/>
  <c r="X23"/>
  <c r="AN23"/>
  <c r="AV23"/>
  <c r="BD23"/>
  <c r="X24"/>
  <c r="AG24"/>
  <c r="AN24"/>
  <c r="AR24"/>
  <c r="BK24"/>
  <c r="BL24" s="1"/>
  <c r="Y25"/>
  <c r="AF25"/>
  <c r="AO25"/>
  <c r="AV25"/>
  <c r="BE25"/>
  <c r="AV26"/>
  <c r="BD26"/>
  <c r="AC28"/>
  <c r="AJ28"/>
  <c r="BD28"/>
  <c r="BH29"/>
  <c r="AB29"/>
  <c r="AK29"/>
  <c r="AR29"/>
  <c r="BA29"/>
  <c r="AB30"/>
  <c r="AJ30"/>
  <c r="AR30"/>
  <c r="AB31"/>
  <c r="AJ31"/>
  <c r="AR31"/>
  <c r="AZ31"/>
  <c r="Y32"/>
  <c r="BN32"/>
  <c r="AO32"/>
  <c r="AZ32"/>
  <c r="X33"/>
  <c r="AG33"/>
  <c r="AN33"/>
  <c r="AW33"/>
  <c r="BD33"/>
  <c r="AS34"/>
  <c r="AZ34"/>
  <c r="AB36"/>
  <c r="AK36"/>
  <c r="AV36"/>
  <c r="AB37"/>
  <c r="BH37"/>
  <c r="U38"/>
  <c r="AB38"/>
  <c r="AN38"/>
  <c r="AV39"/>
  <c r="X40"/>
  <c r="Y41"/>
  <c r="AK41"/>
  <c r="AN41"/>
  <c r="AW41"/>
  <c r="BE41"/>
  <c r="U42"/>
  <c r="AG42"/>
  <c r="AN42"/>
  <c r="AZ42"/>
  <c r="X43"/>
  <c r="AR43"/>
  <c r="BA43"/>
  <c r="X44"/>
  <c r="AF44"/>
  <c r="AN44"/>
  <c r="AV44"/>
  <c r="BK44"/>
  <c r="BL44" s="1"/>
  <c r="X46"/>
  <c r="AG46"/>
  <c r="AR46"/>
  <c r="AB47"/>
  <c r="AK47"/>
  <c r="AR47"/>
  <c r="BA47"/>
  <c r="U48"/>
  <c r="AC48"/>
  <c r="AK48"/>
  <c r="AS48"/>
  <c r="BA48"/>
  <c r="AF49"/>
  <c r="AO49"/>
  <c r="AV49"/>
  <c r="BE49"/>
  <c r="U50"/>
  <c r="AC50"/>
  <c r="AK50"/>
  <c r="AS50"/>
  <c r="BA50"/>
  <c r="U52"/>
  <c r="AB52"/>
  <c r="AK52"/>
  <c r="AR52"/>
  <c r="BA52"/>
  <c r="BH53"/>
  <c r="AB53"/>
  <c r="AK53"/>
  <c r="AR53"/>
  <c r="BA53"/>
  <c r="X54"/>
  <c r="BN54"/>
  <c r="BK54"/>
  <c r="BL54" s="1"/>
  <c r="X55"/>
  <c r="AF55"/>
  <c r="AN55"/>
  <c r="AV55"/>
  <c r="BD55"/>
  <c r="X56"/>
  <c r="AG56"/>
  <c r="AN56"/>
  <c r="X57"/>
  <c r="BN57"/>
  <c r="AN57"/>
  <c r="AW57"/>
  <c r="BD57"/>
  <c r="Y58"/>
  <c r="AG58"/>
  <c r="AO58"/>
  <c r="AW58"/>
  <c r="BE58"/>
  <c r="AC60"/>
  <c r="AJ60"/>
  <c r="AS60"/>
  <c r="AZ60"/>
  <c r="AC61"/>
  <c r="AJ61"/>
  <c r="AS61"/>
  <c r="AZ61"/>
  <c r="AB62"/>
  <c r="AB63"/>
  <c r="AJ63"/>
  <c r="AR63"/>
  <c r="AZ63"/>
  <c r="BH63"/>
  <c r="Y64"/>
  <c r="AF64"/>
  <c r="AO64"/>
  <c r="AV64"/>
  <c r="BE64"/>
  <c r="BK64"/>
  <c r="BL64" s="1"/>
  <c r="Y65"/>
  <c r="AF65"/>
  <c r="AO65"/>
  <c r="AV65"/>
  <c r="BE65"/>
  <c r="U66"/>
  <c r="AC66"/>
  <c r="AK66"/>
  <c r="AS66"/>
  <c r="BA66"/>
  <c r="U68"/>
  <c r="AF72"/>
  <c r="U72"/>
  <c r="AS73"/>
  <c r="AR73"/>
  <c r="BD76"/>
  <c r="BE76"/>
  <c r="AZ80"/>
  <c r="BA80"/>
  <c r="Y81"/>
  <c r="X81"/>
  <c r="AS81"/>
  <c r="AR81"/>
  <c r="AP806" i="21"/>
  <c r="AK808"/>
  <c r="AC810"/>
  <c r="AD810" s="1"/>
  <c r="AQ810"/>
  <c r="AC813"/>
  <c r="AD813" s="1"/>
  <c r="AO813"/>
  <c r="AQ813" s="1"/>
  <c r="Y815"/>
  <c r="BE815"/>
  <c r="AC819"/>
  <c r="AD819" s="1"/>
  <c r="Z821"/>
  <c r="Z823"/>
  <c r="BH824"/>
  <c r="BH826"/>
  <c r="W828"/>
  <c r="AD828"/>
  <c r="AG828"/>
  <c r="AI828" s="1"/>
  <c r="AP829"/>
  <c r="AK831"/>
  <c r="BE831"/>
  <c r="AD832"/>
  <c r="AG832"/>
  <c r="AH832" s="1"/>
  <c r="AO832"/>
  <c r="AP832" s="1"/>
  <c r="BH833"/>
  <c r="AT834"/>
  <c r="AC835"/>
  <c r="AE835" s="1"/>
  <c r="BI836"/>
  <c r="AC836"/>
  <c r="AE836" s="1"/>
  <c r="AS836"/>
  <c r="AU836" s="1"/>
  <c r="AE838"/>
  <c r="AL838"/>
  <c r="AU838"/>
  <c r="BG838"/>
  <c r="AD839"/>
  <c r="AE840"/>
  <c r="BB840"/>
  <c r="BG840"/>
  <c r="AE842"/>
  <c r="AU842"/>
  <c r="BB842"/>
  <c r="BG842"/>
  <c r="AE844"/>
  <c r="AL844"/>
  <c r="AU844"/>
  <c r="BG844"/>
  <c r="AE846"/>
  <c r="AL846"/>
  <c r="AO846"/>
  <c r="AP846" s="1"/>
  <c r="Y847"/>
  <c r="AA847" s="1"/>
  <c r="AG847"/>
  <c r="Z848"/>
  <c r="AC848"/>
  <c r="AD848" s="1"/>
  <c r="AI848"/>
  <c r="BH849"/>
  <c r="W850"/>
  <c r="AG850"/>
  <c r="AI850" s="1"/>
  <c r="AM850"/>
  <c r="AA851"/>
  <c r="Z852"/>
  <c r="AC852"/>
  <c r="AD852" s="1"/>
  <c r="AI852"/>
  <c r="Y854"/>
  <c r="Z854" s="1"/>
  <c r="AE854"/>
  <c r="AL854"/>
  <c r="AO854"/>
  <c r="AP854" s="1"/>
  <c r="BI854"/>
  <c r="W855"/>
  <c r="AC855"/>
  <c r="AE855" s="1"/>
  <c r="AK855"/>
  <c r="AM855" s="1"/>
  <c r="AS855"/>
  <c r="AA856"/>
  <c r="AK856"/>
  <c r="AL856" s="1"/>
  <c r="AQ856"/>
  <c r="Y857"/>
  <c r="AA857" s="1"/>
  <c r="BH857"/>
  <c r="AB21" i="22"/>
  <c r="AN21"/>
  <c r="BD21"/>
  <c r="U24"/>
  <c r="AK24"/>
  <c r="AJ25"/>
  <c r="AZ25"/>
  <c r="BI25"/>
  <c r="BK26"/>
  <c r="BL26" s="1"/>
  <c r="AG28"/>
  <c r="BK28"/>
  <c r="BM28" s="1"/>
  <c r="AF29"/>
  <c r="AV29"/>
  <c r="AC32"/>
  <c r="BH33"/>
  <c r="AB33"/>
  <c r="AR33"/>
  <c r="Y36"/>
  <c r="BN36"/>
  <c r="AO36"/>
  <c r="Y38"/>
  <c r="AB39"/>
  <c r="U40"/>
  <c r="BA40"/>
  <c r="AR41"/>
  <c r="AV43"/>
  <c r="U46"/>
  <c r="AF47"/>
  <c r="AV47"/>
  <c r="AJ49"/>
  <c r="AZ49"/>
  <c r="Y52"/>
  <c r="AO52"/>
  <c r="BK52"/>
  <c r="BL52" s="1"/>
  <c r="AF53"/>
  <c r="AV53"/>
  <c r="AC54"/>
  <c r="U56"/>
  <c r="AK56"/>
  <c r="BH57"/>
  <c r="AB57"/>
  <c r="AR57"/>
  <c r="BN58"/>
  <c r="BK58"/>
  <c r="BM58" s="1"/>
  <c r="AG60"/>
  <c r="AW60"/>
  <c r="X61"/>
  <c r="BN61"/>
  <c r="AN61"/>
  <c r="BD61"/>
  <c r="Y62"/>
  <c r="AC64"/>
  <c r="AS64"/>
  <c r="AJ65"/>
  <c r="AZ65"/>
  <c r="BH77"/>
  <c r="U81"/>
  <c r="AC168"/>
  <c r="AB168"/>
  <c r="BI168"/>
  <c r="BH168"/>
  <c r="BN184"/>
  <c r="U184"/>
  <c r="AB187"/>
  <c r="AC187"/>
  <c r="AJ187"/>
  <c r="AK187"/>
  <c r="AR187"/>
  <c r="AS187"/>
  <c r="BK85"/>
  <c r="BL85" s="1"/>
  <c r="BK86"/>
  <c r="BL86" s="1"/>
  <c r="BK94"/>
  <c r="BL94" s="1"/>
  <c r="BK111"/>
  <c r="BM111" s="1"/>
  <c r="BL163"/>
  <c r="BN163"/>
  <c r="BK184"/>
  <c r="BM184" s="1"/>
  <c r="BK185"/>
  <c r="BM185" s="1"/>
  <c r="AS180"/>
  <c r="AR180"/>
  <c r="AC184"/>
  <c r="AB184"/>
  <c r="AJ67"/>
  <c r="AR67"/>
  <c r="AZ67"/>
  <c r="AB68"/>
  <c r="AJ68"/>
  <c r="AR68"/>
  <c r="AZ68"/>
  <c r="AB69"/>
  <c r="AO69"/>
  <c r="BE69"/>
  <c r="AC70"/>
  <c r="AK70"/>
  <c r="AS70"/>
  <c r="BA70"/>
  <c r="AC72"/>
  <c r="AK72"/>
  <c r="AS72"/>
  <c r="BA72"/>
  <c r="AC73"/>
  <c r="AG73"/>
  <c r="AW73"/>
  <c r="AJ74"/>
  <c r="AR74"/>
  <c r="AZ74"/>
  <c r="U76"/>
  <c r="AB76"/>
  <c r="AK76"/>
  <c r="AR76"/>
  <c r="BA76"/>
  <c r="BN77"/>
  <c r="BK77"/>
  <c r="BL77" s="1"/>
  <c r="Y78"/>
  <c r="AG78"/>
  <c r="AO78"/>
  <c r="AW78"/>
  <c r="BE78"/>
  <c r="BK78"/>
  <c r="BL78" s="1"/>
  <c r="X79"/>
  <c r="AF79"/>
  <c r="AN79"/>
  <c r="AV79"/>
  <c r="BD79"/>
  <c r="X80"/>
  <c r="AG80"/>
  <c r="AN80"/>
  <c r="AW80"/>
  <c r="AC81"/>
  <c r="AG81"/>
  <c r="AW81"/>
  <c r="AN82"/>
  <c r="AV82"/>
  <c r="BD82"/>
  <c r="AF84"/>
  <c r="AB85"/>
  <c r="AK85"/>
  <c r="AR85"/>
  <c r="BA85"/>
  <c r="U88"/>
  <c r="AB88"/>
  <c r="AK88"/>
  <c r="AR88"/>
  <c r="BA88"/>
  <c r="BH88"/>
  <c r="BH89"/>
  <c r="AB89"/>
  <c r="AK89"/>
  <c r="AR89"/>
  <c r="BA89"/>
  <c r="BN90"/>
  <c r="BK90"/>
  <c r="BM90" s="1"/>
  <c r="X91"/>
  <c r="AF91"/>
  <c r="AN91"/>
  <c r="AV91"/>
  <c r="BD91"/>
  <c r="X92"/>
  <c r="AG92"/>
  <c r="AN92"/>
  <c r="AW92"/>
  <c r="BD92"/>
  <c r="BK92"/>
  <c r="BL92" s="1"/>
  <c r="Y93"/>
  <c r="AO93"/>
  <c r="AV93"/>
  <c r="BE93"/>
  <c r="U94"/>
  <c r="AC94"/>
  <c r="U96"/>
  <c r="AB96"/>
  <c r="AK96"/>
  <c r="AR96"/>
  <c r="BA96"/>
  <c r="BH96"/>
  <c r="Y97"/>
  <c r="AO97"/>
  <c r="AC100"/>
  <c r="AJ100"/>
  <c r="AS100"/>
  <c r="BA100"/>
  <c r="AB101"/>
  <c r="AO101"/>
  <c r="AO104"/>
  <c r="AZ104"/>
  <c r="AC105"/>
  <c r="AZ105"/>
  <c r="U106"/>
  <c r="AB106"/>
  <c r="AK106"/>
  <c r="AR106"/>
  <c r="BA106"/>
  <c r="BI106"/>
  <c r="BN107"/>
  <c r="BK107"/>
  <c r="BM107" s="1"/>
  <c r="Y108"/>
  <c r="AZ108"/>
  <c r="BD108"/>
  <c r="AC109"/>
  <c r="AG109"/>
  <c r="BD109"/>
  <c r="BL111"/>
  <c r="AJ113"/>
  <c r="AV113"/>
  <c r="Y114"/>
  <c r="BK115"/>
  <c r="BM115" s="1"/>
  <c r="Y116"/>
  <c r="AN116"/>
  <c r="AW116"/>
  <c r="BE116"/>
  <c r="X117"/>
  <c r="BN117"/>
  <c r="AO117"/>
  <c r="AC118"/>
  <c r="AO118"/>
  <c r="AR118"/>
  <c r="Y121"/>
  <c r="BN121"/>
  <c r="AO121"/>
  <c r="AV121"/>
  <c r="BE121"/>
  <c r="AC122"/>
  <c r="AJ122"/>
  <c r="AS122"/>
  <c r="AZ122"/>
  <c r="AB124"/>
  <c r="AJ124"/>
  <c r="AR124"/>
  <c r="AZ124"/>
  <c r="BH124"/>
  <c r="Y125"/>
  <c r="BN125"/>
  <c r="AO125"/>
  <c r="AV125"/>
  <c r="BE125"/>
  <c r="AG126"/>
  <c r="AW126"/>
  <c r="X127"/>
  <c r="AF127"/>
  <c r="AN127"/>
  <c r="AV127"/>
  <c r="BD127"/>
  <c r="AC129"/>
  <c r="AJ129"/>
  <c r="AS129"/>
  <c r="AZ129"/>
  <c r="X130"/>
  <c r="AG130"/>
  <c r="AN130"/>
  <c r="AW130"/>
  <c r="BN131"/>
  <c r="BK131"/>
  <c r="BM131" s="1"/>
  <c r="X132"/>
  <c r="AN132"/>
  <c r="AV132"/>
  <c r="BD132"/>
  <c r="BI133"/>
  <c r="X133"/>
  <c r="AN133"/>
  <c r="BD133"/>
  <c r="AK134"/>
  <c r="AW134"/>
  <c r="BA134"/>
  <c r="BE134"/>
  <c r="X135"/>
  <c r="AF135"/>
  <c r="AN135"/>
  <c r="AV135"/>
  <c r="BD135"/>
  <c r="AC137"/>
  <c r="AJ137"/>
  <c r="AS137"/>
  <c r="AZ137"/>
  <c r="X138"/>
  <c r="AG138"/>
  <c r="BK139"/>
  <c r="BM139" s="1"/>
  <c r="X140"/>
  <c r="AN140"/>
  <c r="AV140"/>
  <c r="BD140"/>
  <c r="AB141"/>
  <c r="AJ141"/>
  <c r="AR141"/>
  <c r="BH141"/>
  <c r="Y142"/>
  <c r="AK142"/>
  <c r="AO142"/>
  <c r="AS142"/>
  <c r="AW142"/>
  <c r="BA142"/>
  <c r="BE142"/>
  <c r="X143"/>
  <c r="AF143"/>
  <c r="AN143"/>
  <c r="AV143"/>
  <c r="BD143"/>
  <c r="BD145"/>
  <c r="U146"/>
  <c r="Y146"/>
  <c r="AC146"/>
  <c r="AG146"/>
  <c r="AK146"/>
  <c r="AO146"/>
  <c r="AS146"/>
  <c r="AW146"/>
  <c r="BA146"/>
  <c r="BE146"/>
  <c r="AB149"/>
  <c r="AR149"/>
  <c r="BH149"/>
  <c r="Y150"/>
  <c r="AO150"/>
  <c r="AB152"/>
  <c r="AJ152"/>
  <c r="AR152"/>
  <c r="AZ152"/>
  <c r="BH152"/>
  <c r="Y153"/>
  <c r="BN153"/>
  <c r="AO153"/>
  <c r="AV153"/>
  <c r="BE153"/>
  <c r="AC154"/>
  <c r="AJ154"/>
  <c r="AS154"/>
  <c r="BK155"/>
  <c r="BM155" s="1"/>
  <c r="X156"/>
  <c r="AN156"/>
  <c r="AV156"/>
  <c r="BD156"/>
  <c r="BI157"/>
  <c r="X157"/>
  <c r="AN157"/>
  <c r="BD157"/>
  <c r="AK158"/>
  <c r="AZ158"/>
  <c r="AO164"/>
  <c r="BE164"/>
  <c r="BI170"/>
  <c r="AO170"/>
  <c r="BI176"/>
  <c r="AZ180"/>
  <c r="AJ184"/>
  <c r="AS168"/>
  <c r="AR168"/>
  <c r="BN176"/>
  <c r="AG176"/>
  <c r="U176"/>
  <c r="BN180"/>
  <c r="U180"/>
  <c r="BN183"/>
  <c r="AG183"/>
  <c r="U183"/>
  <c r="X187"/>
  <c r="Y187"/>
  <c r="BN187"/>
  <c r="AF187"/>
  <c r="AG187"/>
  <c r="U187"/>
  <c r="AN187"/>
  <c r="AO187"/>
  <c r="AV187"/>
  <c r="AW187"/>
  <c r="BN73"/>
  <c r="AK73"/>
  <c r="BA73"/>
  <c r="BI74"/>
  <c r="AV76"/>
  <c r="Y77"/>
  <c r="AO77"/>
  <c r="BE77"/>
  <c r="AJ78"/>
  <c r="AR78"/>
  <c r="AZ78"/>
  <c r="U80"/>
  <c r="BN81"/>
  <c r="AK81"/>
  <c r="BA81"/>
  <c r="BK81"/>
  <c r="BM81" s="1"/>
  <c r="BK82"/>
  <c r="BL82" s="1"/>
  <c r="BK84"/>
  <c r="BL84" s="1"/>
  <c r="AF85"/>
  <c r="AV85"/>
  <c r="AC86"/>
  <c r="AK86"/>
  <c r="AS86"/>
  <c r="AB87"/>
  <c r="AJ87"/>
  <c r="AR87"/>
  <c r="AZ87"/>
  <c r="Y88"/>
  <c r="AF88"/>
  <c r="AO88"/>
  <c r="AV88"/>
  <c r="BE88"/>
  <c r="BK88"/>
  <c r="BM88" s="1"/>
  <c r="Y89"/>
  <c r="AF89"/>
  <c r="AO89"/>
  <c r="AV89"/>
  <c r="BE89"/>
  <c r="U90"/>
  <c r="AC90"/>
  <c r="AK90"/>
  <c r="AS90"/>
  <c r="BA90"/>
  <c r="U92"/>
  <c r="AK92"/>
  <c r="BA92"/>
  <c r="AJ93"/>
  <c r="AZ93"/>
  <c r="AB95"/>
  <c r="AJ95"/>
  <c r="AR95"/>
  <c r="AZ95"/>
  <c r="Y96"/>
  <c r="AO96"/>
  <c r="AV96"/>
  <c r="BE96"/>
  <c r="AC97"/>
  <c r="AJ97"/>
  <c r="AS97"/>
  <c r="Y98"/>
  <c r="BN98"/>
  <c r="BK98"/>
  <c r="BM98" s="1"/>
  <c r="X99"/>
  <c r="AF99"/>
  <c r="AN99"/>
  <c r="AV99"/>
  <c r="BD99"/>
  <c r="X100"/>
  <c r="AG100"/>
  <c r="AN100"/>
  <c r="AW100"/>
  <c r="Y101"/>
  <c r="AV101"/>
  <c r="BD101"/>
  <c r="X102"/>
  <c r="BL102"/>
  <c r="AN102"/>
  <c r="AV102"/>
  <c r="BD102"/>
  <c r="BN103"/>
  <c r="BK103"/>
  <c r="BL103" s="1"/>
  <c r="Y104"/>
  <c r="AJ104"/>
  <c r="AJ105"/>
  <c r="AR105"/>
  <c r="BE105"/>
  <c r="Y106"/>
  <c r="AO106"/>
  <c r="AV106"/>
  <c r="BE106"/>
  <c r="Y107"/>
  <c r="AO107"/>
  <c r="BE107"/>
  <c r="AJ108"/>
  <c r="AN108"/>
  <c r="AN109"/>
  <c r="AV109"/>
  <c r="X110"/>
  <c r="AN110"/>
  <c r="AV110"/>
  <c r="BD110"/>
  <c r="AC111"/>
  <c r="AF111"/>
  <c r="AS111"/>
  <c r="AC112"/>
  <c r="AS112"/>
  <c r="BA112"/>
  <c r="AB113"/>
  <c r="AS113"/>
  <c r="U114"/>
  <c r="AJ114"/>
  <c r="U115"/>
  <c r="Y115"/>
  <c r="AC115"/>
  <c r="AG115"/>
  <c r="AK115"/>
  <c r="AO115"/>
  <c r="AS115"/>
  <c r="AW115"/>
  <c r="U117"/>
  <c r="AC117"/>
  <c r="BE117"/>
  <c r="BI118"/>
  <c r="AV118"/>
  <c r="AC121"/>
  <c r="AJ121"/>
  <c r="AS121"/>
  <c r="AZ121"/>
  <c r="X122"/>
  <c r="AG122"/>
  <c r="AN122"/>
  <c r="AW122"/>
  <c r="BD122"/>
  <c r="AC125"/>
  <c r="AS125"/>
  <c r="AB126"/>
  <c r="AR126"/>
  <c r="BN127"/>
  <c r="BK127"/>
  <c r="BL127" s="1"/>
  <c r="AN128"/>
  <c r="AV128"/>
  <c r="BD128"/>
  <c r="BI129"/>
  <c r="X129"/>
  <c r="AG129"/>
  <c r="AN129"/>
  <c r="AW129"/>
  <c r="BD129"/>
  <c r="AB130"/>
  <c r="AK130"/>
  <c r="AR130"/>
  <c r="BA130"/>
  <c r="U131"/>
  <c r="AB131"/>
  <c r="AJ131"/>
  <c r="AR131"/>
  <c r="AZ131"/>
  <c r="U133"/>
  <c r="AK133"/>
  <c r="BA133"/>
  <c r="AF134"/>
  <c r="BN135"/>
  <c r="BK135"/>
  <c r="BL135" s="1"/>
  <c r="AN136"/>
  <c r="AV136"/>
  <c r="BD136"/>
  <c r="BI137"/>
  <c r="X137"/>
  <c r="AG137"/>
  <c r="AN137"/>
  <c r="AW137"/>
  <c r="BD137"/>
  <c r="AB138"/>
  <c r="AK138"/>
  <c r="U139"/>
  <c r="AB139"/>
  <c r="BE141"/>
  <c r="BN143"/>
  <c r="BK143"/>
  <c r="BL143" s="1"/>
  <c r="AR145"/>
  <c r="BA145"/>
  <c r="AF146"/>
  <c r="BN147"/>
  <c r="BK147"/>
  <c r="BL147" s="1"/>
  <c r="X148"/>
  <c r="AN148"/>
  <c r="AV148"/>
  <c r="BD148"/>
  <c r="BN149"/>
  <c r="AO149"/>
  <c r="AV149"/>
  <c r="BE149"/>
  <c r="AC150"/>
  <c r="AJ150"/>
  <c r="AS150"/>
  <c r="AZ150"/>
  <c r="BE150"/>
  <c r="X151"/>
  <c r="AF151"/>
  <c r="AN151"/>
  <c r="AV151"/>
  <c r="BD151"/>
  <c r="AC153"/>
  <c r="AS153"/>
  <c r="X154"/>
  <c r="AN154"/>
  <c r="U157"/>
  <c r="AK157"/>
  <c r="BA157"/>
  <c r="AF158"/>
  <c r="AW158"/>
  <c r="AC161"/>
  <c r="BE162"/>
  <c r="AF163"/>
  <c r="X176"/>
  <c r="AN176"/>
  <c r="BD176"/>
  <c r="AR177"/>
  <c r="AV179"/>
  <c r="BK180"/>
  <c r="BL180" s="1"/>
  <c r="BN181"/>
  <c r="BK181"/>
  <c r="BL181" s="1"/>
  <c r="X183"/>
  <c r="AN183"/>
  <c r="BD183"/>
  <c r="AF184"/>
  <c r="BH193"/>
  <c r="BN168"/>
  <c r="U168"/>
  <c r="AC180"/>
  <c r="AB180"/>
  <c r="AS184"/>
  <c r="AR184"/>
  <c r="BI188"/>
  <c r="BH188"/>
  <c r="BH220"/>
  <c r="BI220"/>
  <c r="AW69"/>
  <c r="Y70"/>
  <c r="AG70"/>
  <c r="AO70"/>
  <c r="AW70"/>
  <c r="BE70"/>
  <c r="Y72"/>
  <c r="AG72"/>
  <c r="AO72"/>
  <c r="AW72"/>
  <c r="BE72"/>
  <c r="AO73"/>
  <c r="BE73"/>
  <c r="AF74"/>
  <c r="AN74"/>
  <c r="AV74"/>
  <c r="BD74"/>
  <c r="AC77"/>
  <c r="AS77"/>
  <c r="BI78"/>
  <c r="BH79"/>
  <c r="AO81"/>
  <c r="BE81"/>
  <c r="AJ82"/>
  <c r="AR82"/>
  <c r="AZ82"/>
  <c r="BH82"/>
  <c r="BI85"/>
  <c r="AW86"/>
  <c r="BE86"/>
  <c r="BH91"/>
  <c r="BN93"/>
  <c r="Y94"/>
  <c r="AG94"/>
  <c r="AO94"/>
  <c r="AW94"/>
  <c r="BE94"/>
  <c r="BN97"/>
  <c r="AB98"/>
  <c r="AK98"/>
  <c r="AS98"/>
  <c r="BA98"/>
  <c r="BI98"/>
  <c r="U100"/>
  <c r="BA101"/>
  <c r="AC103"/>
  <c r="AK103"/>
  <c r="AS103"/>
  <c r="BA103"/>
  <c r="BI103"/>
  <c r="AO105"/>
  <c r="AC107"/>
  <c r="AF107"/>
  <c r="AS107"/>
  <c r="AV107"/>
  <c r="X108"/>
  <c r="U111"/>
  <c r="AG111"/>
  <c r="AW111"/>
  <c r="AG114"/>
  <c r="AF115"/>
  <c r="AS117"/>
  <c r="BK119"/>
  <c r="BM119" s="1"/>
  <c r="BI121"/>
  <c r="BK123"/>
  <c r="BM123" s="1"/>
  <c r="BI125"/>
  <c r="Y126"/>
  <c r="AO126"/>
  <c r="BE126"/>
  <c r="U127"/>
  <c r="AB127"/>
  <c r="AJ127"/>
  <c r="AR127"/>
  <c r="AZ127"/>
  <c r="U129"/>
  <c r="AJ132"/>
  <c r="AR132"/>
  <c r="AZ132"/>
  <c r="BN133"/>
  <c r="AV133"/>
  <c r="AC134"/>
  <c r="AS134"/>
  <c r="U135"/>
  <c r="AB135"/>
  <c r="AJ135"/>
  <c r="AR135"/>
  <c r="AZ135"/>
  <c r="U137"/>
  <c r="AB140"/>
  <c r="AJ140"/>
  <c r="AR140"/>
  <c r="AZ140"/>
  <c r="X141"/>
  <c r="BN141"/>
  <c r="AN141"/>
  <c r="AS141"/>
  <c r="AZ141"/>
  <c r="X142"/>
  <c r="AG142"/>
  <c r="U143"/>
  <c r="AB143"/>
  <c r="AJ143"/>
  <c r="AR143"/>
  <c r="AZ143"/>
  <c r="BI145"/>
  <c r="AV145"/>
  <c r="BE145"/>
  <c r="AB147"/>
  <c r="AJ147"/>
  <c r="AR147"/>
  <c r="AZ147"/>
  <c r="AC149"/>
  <c r="AS149"/>
  <c r="X150"/>
  <c r="AN150"/>
  <c r="BK151"/>
  <c r="BL151" s="1"/>
  <c r="BI153"/>
  <c r="AG153"/>
  <c r="AW153"/>
  <c r="AB154"/>
  <c r="AR154"/>
  <c r="AB156"/>
  <c r="AJ156"/>
  <c r="AR156"/>
  <c r="AZ156"/>
  <c r="Y157"/>
  <c r="BN157"/>
  <c r="AO157"/>
  <c r="AV157"/>
  <c r="BE157"/>
  <c r="AC158"/>
  <c r="AJ158"/>
  <c r="AS158"/>
  <c r="BA158"/>
  <c r="U161"/>
  <c r="AV161"/>
  <c r="Y162"/>
  <c r="BD163"/>
  <c r="X164"/>
  <c r="AG164"/>
  <c r="AW164"/>
  <c r="AF165"/>
  <c r="BK168"/>
  <c r="BM168" s="1"/>
  <c r="AG175"/>
  <c r="AS175"/>
  <c r="AB176"/>
  <c r="AR176"/>
  <c r="BK176"/>
  <c r="BM176" s="1"/>
  <c r="AB177"/>
  <c r="AZ177"/>
  <c r="BI177"/>
  <c r="AJ179"/>
  <c r="AZ179"/>
  <c r="AJ180"/>
  <c r="AB183"/>
  <c r="AR183"/>
  <c r="AZ184"/>
  <c r="AC240"/>
  <c r="AB240"/>
  <c r="AO240"/>
  <c r="AN240"/>
  <c r="AK244"/>
  <c r="AJ244"/>
  <c r="AW244"/>
  <c r="AV244"/>
  <c r="Y248"/>
  <c r="X248"/>
  <c r="AS248"/>
  <c r="AR248"/>
  <c r="BE248"/>
  <c r="BD248"/>
  <c r="AK252"/>
  <c r="AJ252"/>
  <c r="Y256"/>
  <c r="X256"/>
  <c r="BM258"/>
  <c r="BL258"/>
  <c r="AC262"/>
  <c r="AB262"/>
  <c r="X269"/>
  <c r="Y269"/>
  <c r="AC274"/>
  <c r="AB274"/>
  <c r="AB160"/>
  <c r="AJ160"/>
  <c r="AR160"/>
  <c r="AZ160"/>
  <c r="BN161"/>
  <c r="AR161"/>
  <c r="BA161"/>
  <c r="AB162"/>
  <c r="AS163"/>
  <c r="BK164"/>
  <c r="BM164" s="1"/>
  <c r="AB165"/>
  <c r="AK165"/>
  <c r="AV166"/>
  <c r="X167"/>
  <c r="BL167"/>
  <c r="AN167"/>
  <c r="AV167"/>
  <c r="BD167"/>
  <c r="AG168"/>
  <c r="AW168"/>
  <c r="Y169"/>
  <c r="AR169"/>
  <c r="BE169"/>
  <c r="AK170"/>
  <c r="AV170"/>
  <c r="Y171"/>
  <c r="AO171"/>
  <c r="AW171"/>
  <c r="BE171"/>
  <c r="BN172"/>
  <c r="BK172"/>
  <c r="BL172" s="1"/>
  <c r="AJ173"/>
  <c r="AS173"/>
  <c r="AV173"/>
  <c r="AV175"/>
  <c r="AK177"/>
  <c r="AN177"/>
  <c r="AG180"/>
  <c r="AW180"/>
  <c r="AG184"/>
  <c r="AW184"/>
  <c r="U188"/>
  <c r="AG188"/>
  <c r="AW188"/>
  <c r="AW191"/>
  <c r="AB192"/>
  <c r="AJ192"/>
  <c r="AR192"/>
  <c r="AZ192"/>
  <c r="BI192"/>
  <c r="AC193"/>
  <c r="AS193"/>
  <c r="BA194"/>
  <c r="BI195"/>
  <c r="AR195"/>
  <c r="BH196"/>
  <c r="Y196"/>
  <c r="AJ196"/>
  <c r="AZ196"/>
  <c r="AK197"/>
  <c r="AW197"/>
  <c r="X199"/>
  <c r="AJ199"/>
  <c r="AR199"/>
  <c r="Y200"/>
  <c r="AZ202"/>
  <c r="BH202"/>
  <c r="AV203"/>
  <c r="AC204"/>
  <c r="Y205"/>
  <c r="AG205"/>
  <c r="AO205"/>
  <c r="AW205"/>
  <c r="BE205"/>
  <c r="BH206"/>
  <c r="AK207"/>
  <c r="AS207"/>
  <c r="BA207"/>
  <c r="BH208"/>
  <c r="AO208"/>
  <c r="BE208"/>
  <c r="AC209"/>
  <c r="AK209"/>
  <c r="AS209"/>
  <c r="BA209"/>
  <c r="U211"/>
  <c r="AC211"/>
  <c r="AK211"/>
  <c r="AS211"/>
  <c r="BA211"/>
  <c r="AW212"/>
  <c r="Y213"/>
  <c r="AG213"/>
  <c r="AO213"/>
  <c r="AW213"/>
  <c r="BE213"/>
  <c r="BH214"/>
  <c r="Y215"/>
  <c r="AG215"/>
  <c r="AO215"/>
  <c r="AW215"/>
  <c r="BE215"/>
  <c r="BH216"/>
  <c r="AO216"/>
  <c r="BE216"/>
  <c r="X217"/>
  <c r="AF217"/>
  <c r="AN217"/>
  <c r="AV217"/>
  <c r="BD217"/>
  <c r="AC219"/>
  <c r="AS219"/>
  <c r="BK220"/>
  <c r="BM220" s="1"/>
  <c r="Y221"/>
  <c r="AG221"/>
  <c r="AO221"/>
  <c r="AW221"/>
  <c r="BE221"/>
  <c r="BK221"/>
  <c r="BL221" s="1"/>
  <c r="X222"/>
  <c r="AF222"/>
  <c r="AN222"/>
  <c r="AV222"/>
  <c r="BD222"/>
  <c r="BI223"/>
  <c r="X223"/>
  <c r="AG223"/>
  <c r="AN223"/>
  <c r="BD223"/>
  <c r="AR224"/>
  <c r="BA224"/>
  <c r="AV225"/>
  <c r="BA226"/>
  <c r="BN227"/>
  <c r="BD227"/>
  <c r="BK227"/>
  <c r="BM227" s="1"/>
  <c r="AW228"/>
  <c r="AG229"/>
  <c r="AN229"/>
  <c r="AO230"/>
  <c r="BA230"/>
  <c r="BL231"/>
  <c r="Y231"/>
  <c r="BN231"/>
  <c r="AJ231"/>
  <c r="AR231"/>
  <c r="BD231"/>
  <c r="BH232"/>
  <c r="BA232"/>
  <c r="AK235"/>
  <c r="AZ235"/>
  <c r="AG236"/>
  <c r="AN236"/>
  <c r="AZ239"/>
  <c r="U243"/>
  <c r="AB243"/>
  <c r="BI245"/>
  <c r="AJ247"/>
  <c r="AR251"/>
  <c r="BM262"/>
  <c r="Y232"/>
  <c r="X232"/>
  <c r="BN239"/>
  <c r="U239"/>
  <c r="AG239"/>
  <c r="BN255"/>
  <c r="U255"/>
  <c r="AG255"/>
  <c r="AZ255"/>
  <c r="BA255"/>
  <c r="AV260"/>
  <c r="AW260"/>
  <c r="AK270"/>
  <c r="AJ270"/>
  <c r="BE270"/>
  <c r="BD270"/>
  <c r="BH277"/>
  <c r="BI277"/>
  <c r="BK188"/>
  <c r="BM188" s="1"/>
  <c r="BK189"/>
  <c r="BM189" s="1"/>
  <c r="BE191"/>
  <c r="BK194"/>
  <c r="BL194" s="1"/>
  <c r="BK205"/>
  <c r="BM205" s="1"/>
  <c r="BH211"/>
  <c r="BK213"/>
  <c r="BM213" s="1"/>
  <c r="BK215"/>
  <c r="BM215" s="1"/>
  <c r="BK217"/>
  <c r="BL217" s="1"/>
  <c r="AB221"/>
  <c r="AJ221"/>
  <c r="BL229"/>
  <c r="BI243"/>
  <c r="BK249"/>
  <c r="BM249" s="1"/>
  <c r="AW251"/>
  <c r="BI255"/>
  <c r="AW232"/>
  <c r="AV232"/>
  <c r="AF233"/>
  <c r="U233"/>
  <c r="AC236"/>
  <c r="AB236"/>
  <c r="AJ237"/>
  <c r="U237"/>
  <c r="Y240"/>
  <c r="X240"/>
  <c r="AS240"/>
  <c r="AR240"/>
  <c r="BE240"/>
  <c r="BD240"/>
  <c r="AG244"/>
  <c r="BK244"/>
  <c r="BM244" s="1"/>
  <c r="AF244"/>
  <c r="BA244"/>
  <c r="AZ244"/>
  <c r="AC248"/>
  <c r="AB248"/>
  <c r="AO248"/>
  <c r="AN248"/>
  <c r="AJ255"/>
  <c r="AK255"/>
  <c r="BE256"/>
  <c r="BD256"/>
  <c r="BA262"/>
  <c r="AZ262"/>
  <c r="BD269"/>
  <c r="BE269"/>
  <c r="AO270"/>
  <c r="AN270"/>
  <c r="AF273"/>
  <c r="U273"/>
  <c r="AG273"/>
  <c r="AZ273"/>
  <c r="BA273"/>
  <c r="BN159"/>
  <c r="BK159"/>
  <c r="BL159" s="1"/>
  <c r="X160"/>
  <c r="AN160"/>
  <c r="AV160"/>
  <c r="BD160"/>
  <c r="X161"/>
  <c r="AG161"/>
  <c r="BE161"/>
  <c r="AF162"/>
  <c r="AN162"/>
  <c r="BA162"/>
  <c r="AK163"/>
  <c r="AR163"/>
  <c r="BA163"/>
  <c r="BH165"/>
  <c r="AO165"/>
  <c r="AK166"/>
  <c r="AR166"/>
  <c r="AB167"/>
  <c r="AJ167"/>
  <c r="AR167"/>
  <c r="AZ167"/>
  <c r="BI167"/>
  <c r="Y168"/>
  <c r="AO168"/>
  <c r="BE168"/>
  <c r="AB169"/>
  <c r="AO169"/>
  <c r="BH169"/>
  <c r="AF170"/>
  <c r="BA170"/>
  <c r="AC171"/>
  <c r="AK171"/>
  <c r="AS171"/>
  <c r="BA171"/>
  <c r="BH171"/>
  <c r="AZ173"/>
  <c r="BN175"/>
  <c r="X177"/>
  <c r="BN177"/>
  <c r="BA177"/>
  <c r="BD177"/>
  <c r="BK177"/>
  <c r="BL177" s="1"/>
  <c r="Y180"/>
  <c r="AO180"/>
  <c r="BE180"/>
  <c r="Y184"/>
  <c r="AO184"/>
  <c r="BE184"/>
  <c r="BA187"/>
  <c r="BE187"/>
  <c r="Y188"/>
  <c r="AB188"/>
  <c r="AO188"/>
  <c r="AR188"/>
  <c r="BE188"/>
  <c r="U191"/>
  <c r="Y191"/>
  <c r="AC191"/>
  <c r="AG191"/>
  <c r="AK191"/>
  <c r="AR191"/>
  <c r="BK191"/>
  <c r="X192"/>
  <c r="AN192"/>
  <c r="AV192"/>
  <c r="BD192"/>
  <c r="X193"/>
  <c r="BN193"/>
  <c r="AK193"/>
  <c r="AN193"/>
  <c r="BA193"/>
  <c r="BD193"/>
  <c r="BK193"/>
  <c r="BM193" s="1"/>
  <c r="AK194"/>
  <c r="AB195"/>
  <c r="AB196"/>
  <c r="AR196"/>
  <c r="AG197"/>
  <c r="AR197"/>
  <c r="BA197"/>
  <c r="AB199"/>
  <c r="AN199"/>
  <c r="AZ199"/>
  <c r="BN200"/>
  <c r="BK201"/>
  <c r="BL201" s="1"/>
  <c r="BD202"/>
  <c r="BI203"/>
  <c r="X203"/>
  <c r="AN203"/>
  <c r="BD203"/>
  <c r="AK204"/>
  <c r="U205"/>
  <c r="AC205"/>
  <c r="AK205"/>
  <c r="AS205"/>
  <c r="BA205"/>
  <c r="BI207"/>
  <c r="AO207"/>
  <c r="AW207"/>
  <c r="BE207"/>
  <c r="AW208"/>
  <c r="Y209"/>
  <c r="AG209"/>
  <c r="AO209"/>
  <c r="AW209"/>
  <c r="BE209"/>
  <c r="BH210"/>
  <c r="Y211"/>
  <c r="AG211"/>
  <c r="AO211"/>
  <c r="AW211"/>
  <c r="BE211"/>
  <c r="BH212"/>
  <c r="AO212"/>
  <c r="BE212"/>
  <c r="U213"/>
  <c r="AC213"/>
  <c r="AK213"/>
  <c r="AS213"/>
  <c r="BA213"/>
  <c r="U215"/>
  <c r="AC215"/>
  <c r="AK215"/>
  <c r="AS215"/>
  <c r="BA215"/>
  <c r="AW216"/>
  <c r="BH219"/>
  <c r="AS221"/>
  <c r="BA221"/>
  <c r="BI221"/>
  <c r="AB222"/>
  <c r="AJ222"/>
  <c r="AR222"/>
  <c r="AZ222"/>
  <c r="AV223"/>
  <c r="BE224"/>
  <c r="AR225"/>
  <c r="AK226"/>
  <c r="U227"/>
  <c r="AB227"/>
  <c r="X229"/>
  <c r="Y230"/>
  <c r="AK230"/>
  <c r="AW230"/>
  <c r="BE230"/>
  <c r="AN231"/>
  <c r="AZ231"/>
  <c r="X233"/>
  <c r="AN233"/>
  <c r="AV233"/>
  <c r="BD235"/>
  <c r="BI235"/>
  <c r="BK239"/>
  <c r="BM239" s="1"/>
  <c r="BL250"/>
  <c r="BN235"/>
  <c r="U235"/>
  <c r="AS236"/>
  <c r="AR236"/>
  <c r="AJ239"/>
  <c r="AK239"/>
  <c r="BN247"/>
  <c r="U247"/>
  <c r="AG247"/>
  <c r="BA252"/>
  <c r="AZ252"/>
  <c r="AO256"/>
  <c r="AN256"/>
  <c r="AG266"/>
  <c r="AF266"/>
  <c r="BA266"/>
  <c r="AZ266"/>
  <c r="AN269"/>
  <c r="AO269"/>
  <c r="AJ273"/>
  <c r="AK273"/>
  <c r="AS274"/>
  <c r="AR274"/>
  <c r="AF188"/>
  <c r="AF191"/>
  <c r="AO191"/>
  <c r="AO196"/>
  <c r="BE196"/>
  <c r="BN197"/>
  <c r="BK197"/>
  <c r="BM197" s="1"/>
  <c r="AW199"/>
  <c r="AB200"/>
  <c r="U203"/>
  <c r="AK203"/>
  <c r="BA203"/>
  <c r="AF204"/>
  <c r="AR208"/>
  <c r="BN209"/>
  <c r="BK209"/>
  <c r="BL209" s="1"/>
  <c r="BK211"/>
  <c r="BM211" s="1"/>
  <c r="BN212"/>
  <c r="AJ212"/>
  <c r="AZ212"/>
  <c r="BH215"/>
  <c r="AB216"/>
  <c r="AK216"/>
  <c r="AR216"/>
  <c r="BA216"/>
  <c r="AC217"/>
  <c r="AK217"/>
  <c r="AS217"/>
  <c r="BA217"/>
  <c r="BI217"/>
  <c r="AB218"/>
  <c r="AJ218"/>
  <c r="AR218"/>
  <c r="AZ218"/>
  <c r="Y219"/>
  <c r="BM219"/>
  <c r="AO219"/>
  <c r="AV219"/>
  <c r="BE219"/>
  <c r="AC223"/>
  <c r="AJ223"/>
  <c r="AS223"/>
  <c r="AZ223"/>
  <c r="AO224"/>
  <c r="AB225"/>
  <c r="AC226"/>
  <c r="AO226"/>
  <c r="AW226"/>
  <c r="Y227"/>
  <c r="AB228"/>
  <c r="U229"/>
  <c r="BA229"/>
  <c r="AR230"/>
  <c r="AR232"/>
  <c r="Y235"/>
  <c r="X236"/>
  <c r="AV236"/>
  <c r="BK241"/>
  <c r="BL241" s="1"/>
  <c r="AS243"/>
  <c r="BA247"/>
  <c r="BE247"/>
  <c r="AC251"/>
  <c r="BI251"/>
  <c r="BH281"/>
  <c r="BK275"/>
  <c r="BL275" s="1"/>
  <c r="AO232"/>
  <c r="BE232"/>
  <c r="AC233"/>
  <c r="AK233"/>
  <c r="AS233"/>
  <c r="BA233"/>
  <c r="AB235"/>
  <c r="AV235"/>
  <c r="BH236"/>
  <c r="AK236"/>
  <c r="BA236"/>
  <c r="X237"/>
  <c r="AF237"/>
  <c r="AN237"/>
  <c r="AV237"/>
  <c r="BK237"/>
  <c r="BL237" s="1"/>
  <c r="X238"/>
  <c r="AN238"/>
  <c r="AV238"/>
  <c r="BD238"/>
  <c r="X239"/>
  <c r="AR239"/>
  <c r="AG240"/>
  <c r="AW240"/>
  <c r="AB241"/>
  <c r="AJ241"/>
  <c r="AR241"/>
  <c r="AZ241"/>
  <c r="BH241"/>
  <c r="AB242"/>
  <c r="AJ242"/>
  <c r="AR242"/>
  <c r="AZ242"/>
  <c r="BH242"/>
  <c r="BN243"/>
  <c r="AJ243"/>
  <c r="AZ243"/>
  <c r="BK243"/>
  <c r="BL243" s="1"/>
  <c r="Y244"/>
  <c r="AO244"/>
  <c r="BE244"/>
  <c r="X245"/>
  <c r="AF245"/>
  <c r="AN245"/>
  <c r="AV245"/>
  <c r="BD245"/>
  <c r="BK245"/>
  <c r="BL245" s="1"/>
  <c r="X246"/>
  <c r="AN246"/>
  <c r="AV246"/>
  <c r="BD246"/>
  <c r="AB247"/>
  <c r="AR247"/>
  <c r="AG248"/>
  <c r="AW248"/>
  <c r="AB249"/>
  <c r="AJ249"/>
  <c r="AR249"/>
  <c r="AZ249"/>
  <c r="BH249"/>
  <c r="AB250"/>
  <c r="AJ250"/>
  <c r="AR250"/>
  <c r="AZ250"/>
  <c r="BN251"/>
  <c r="AJ251"/>
  <c r="AZ251"/>
  <c r="BK251"/>
  <c r="BL251" s="1"/>
  <c r="Y252"/>
  <c r="AF252"/>
  <c r="AO252"/>
  <c r="AV252"/>
  <c r="BE252"/>
  <c r="AW253"/>
  <c r="BE253"/>
  <c r="X255"/>
  <c r="AN255"/>
  <c r="BD255"/>
  <c r="AC256"/>
  <c r="AJ256"/>
  <c r="AS256"/>
  <c r="AZ256"/>
  <c r="X257"/>
  <c r="BN257"/>
  <c r="AN257"/>
  <c r="AV257"/>
  <c r="BD257"/>
  <c r="X258"/>
  <c r="AF258"/>
  <c r="BA258"/>
  <c r="AB260"/>
  <c r="AN260"/>
  <c r="AS260"/>
  <c r="AZ260"/>
  <c r="BH260"/>
  <c r="AF261"/>
  <c r="X262"/>
  <c r="AS262"/>
  <c r="BE262"/>
  <c r="AB266"/>
  <c r="AK266"/>
  <c r="AO266"/>
  <c r="BE266"/>
  <c r="AR267"/>
  <c r="AZ267"/>
  <c r="U269"/>
  <c r="AB269"/>
  <c r="AK269"/>
  <c r="AR269"/>
  <c r="BA269"/>
  <c r="Y270"/>
  <c r="AF270"/>
  <c r="AS270"/>
  <c r="AF271"/>
  <c r="AN271"/>
  <c r="AV271"/>
  <c r="BD271"/>
  <c r="AC273"/>
  <c r="AN273"/>
  <c r="BD273"/>
  <c r="X274"/>
  <c r="AN274"/>
  <c r="AW274"/>
  <c r="BD274"/>
  <c r="BA275"/>
  <c r="U277"/>
  <c r="BH278"/>
  <c r="AB278"/>
  <c r="AK278"/>
  <c r="AR278"/>
  <c r="BA278"/>
  <c r="AB279"/>
  <c r="AJ279"/>
  <c r="AR279"/>
  <c r="AZ279"/>
  <c r="BH279"/>
  <c r="AC280"/>
  <c r="AK280"/>
  <c r="AS280"/>
  <c r="BA280"/>
  <c r="BI280"/>
  <c r="AF281"/>
  <c r="X282"/>
  <c r="AG282"/>
  <c r="AN282"/>
  <c r="AW282"/>
  <c r="BD282"/>
  <c r="BK282"/>
  <c r="BM282" s="1"/>
  <c r="X283"/>
  <c r="BN283"/>
  <c r="AN283"/>
  <c r="AV283"/>
  <c r="BD283"/>
  <c r="BK283"/>
  <c r="BL283" s="1"/>
  <c r="Y284"/>
  <c r="AG284"/>
  <c r="AO284"/>
  <c r="AW284"/>
  <c r="BE284"/>
  <c r="BK285"/>
  <c r="BL285" s="1"/>
  <c r="Y286"/>
  <c r="AF286"/>
  <c r="AO286"/>
  <c r="AV286"/>
  <c r="BE286"/>
  <c r="AB287"/>
  <c r="AJ287"/>
  <c r="AR287"/>
  <c r="AZ287"/>
  <c r="BH287"/>
  <c r="AC288"/>
  <c r="AK288"/>
  <c r="AS288"/>
  <c r="BH289"/>
  <c r="AB289"/>
  <c r="AK289"/>
  <c r="AR289"/>
  <c r="BA289"/>
  <c r="AB292"/>
  <c r="AJ292"/>
  <c r="AR292"/>
  <c r="AZ292"/>
  <c r="BK292"/>
  <c r="BL292" s="1"/>
  <c r="X293"/>
  <c r="AF293"/>
  <c r="AN293"/>
  <c r="AV293"/>
  <c r="BD293"/>
  <c r="AC237"/>
  <c r="AK237"/>
  <c r="AS237"/>
  <c r="AZ237"/>
  <c r="BH237"/>
  <c r="AV239"/>
  <c r="BH240"/>
  <c r="X243"/>
  <c r="AN243"/>
  <c r="BD243"/>
  <c r="BI244"/>
  <c r="AF247"/>
  <c r="AV247"/>
  <c r="BH248"/>
  <c r="BE249"/>
  <c r="X251"/>
  <c r="AN251"/>
  <c r="BD251"/>
  <c r="BK253"/>
  <c r="BM253" s="1"/>
  <c r="AB255"/>
  <c r="AR255"/>
  <c r="AS257"/>
  <c r="BA257"/>
  <c r="AS258"/>
  <c r="BE258"/>
  <c r="AK262"/>
  <c r="AW262"/>
  <c r="AS266"/>
  <c r="BI266"/>
  <c r="AW270"/>
  <c r="BN271"/>
  <c r="BK271"/>
  <c r="BL271" s="1"/>
  <c r="AR273"/>
  <c r="BH274"/>
  <c r="BH275"/>
  <c r="BA276"/>
  <c r="BN277"/>
  <c r="AJ277"/>
  <c r="AZ277"/>
  <c r="BK277"/>
  <c r="BL277" s="1"/>
  <c r="Y278"/>
  <c r="AF278"/>
  <c r="AO278"/>
  <c r="AV278"/>
  <c r="BE278"/>
  <c r="AB282"/>
  <c r="AR282"/>
  <c r="BH282"/>
  <c r="Y285"/>
  <c r="AC285"/>
  <c r="AG285"/>
  <c r="AK285"/>
  <c r="AO285"/>
  <c r="AS285"/>
  <c r="AW285"/>
  <c r="BA285"/>
  <c r="BE285"/>
  <c r="BI285"/>
  <c r="AJ286"/>
  <c r="AZ286"/>
  <c r="BI286"/>
  <c r="AV288"/>
  <c r="AF289"/>
  <c r="AV289"/>
  <c r="BK289"/>
  <c r="BM289" s="1"/>
  <c r="BK290"/>
  <c r="BL290" s="1"/>
  <c r="BN291"/>
  <c r="AS253"/>
  <c r="BA253"/>
  <c r="BI253"/>
  <c r="AF255"/>
  <c r="AV255"/>
  <c r="BH257"/>
  <c r="AK258"/>
  <c r="AW258"/>
  <c r="AO262"/>
  <c r="BI262"/>
  <c r="AW266"/>
  <c r="AN267"/>
  <c r="AV267"/>
  <c r="BD267"/>
  <c r="BA270"/>
  <c r="AJ271"/>
  <c r="AR271"/>
  <c r="AZ271"/>
  <c r="BH271"/>
  <c r="AV273"/>
  <c r="AW275"/>
  <c r="BE275"/>
  <c r="X277"/>
  <c r="AC277"/>
  <c r="AN277"/>
  <c r="AS277"/>
  <c r="BD277"/>
  <c r="BK279"/>
  <c r="BL279" s="1"/>
  <c r="BK281"/>
  <c r="BH283"/>
  <c r="BK286"/>
  <c r="BL286" s="1"/>
  <c r="BK287"/>
  <c r="BL287" s="1"/>
  <c r="AZ288"/>
  <c r="BE288"/>
  <c r="AF292"/>
  <c r="AN292"/>
  <c r="AV292"/>
  <c r="BD292"/>
  <c r="BH24"/>
  <c r="BI24"/>
  <c r="BH28"/>
  <c r="BI28"/>
  <c r="BL32"/>
  <c r="BM32"/>
  <c r="BL23"/>
  <c r="BH35"/>
  <c r="BH32"/>
  <c r="BI32"/>
  <c r="BH23"/>
  <c r="BL27"/>
  <c r="BI29"/>
  <c r="BH36"/>
  <c r="BI36"/>
  <c r="BH27"/>
  <c r="BL31"/>
  <c r="BI33"/>
  <c r="BH31"/>
  <c r="BL35"/>
  <c r="AG39"/>
  <c r="U39"/>
  <c r="BK39"/>
  <c r="BL39" s="1"/>
  <c r="BD44"/>
  <c r="BE44"/>
  <c r="BH80"/>
  <c r="BI80"/>
  <c r="BM100"/>
  <c r="BL100"/>
  <c r="BN23"/>
  <c r="BN27"/>
  <c r="BN31"/>
  <c r="BN35"/>
  <c r="AR37"/>
  <c r="BA37"/>
  <c r="AS38"/>
  <c r="BI38"/>
  <c r="X39"/>
  <c r="AN39"/>
  <c r="BD39"/>
  <c r="AF40"/>
  <c r="AV40"/>
  <c r="BE40"/>
  <c r="AJ41"/>
  <c r="AZ41"/>
  <c r="BI41"/>
  <c r="AB42"/>
  <c r="AK42"/>
  <c r="BA42"/>
  <c r="AB48"/>
  <c r="AJ48"/>
  <c r="AR48"/>
  <c r="AZ48"/>
  <c r="BI49"/>
  <c r="BH51"/>
  <c r="BI65"/>
  <c r="BH67"/>
  <c r="BH112"/>
  <c r="BK41"/>
  <c r="BL41" s="1"/>
  <c r="AG41"/>
  <c r="U41"/>
  <c r="X45"/>
  <c r="Y45"/>
  <c r="BK45"/>
  <c r="BM45" s="1"/>
  <c r="AF45"/>
  <c r="AG45"/>
  <c r="U45"/>
  <c r="AN45"/>
  <c r="AO45"/>
  <c r="AV45"/>
  <c r="AW45"/>
  <c r="BD45"/>
  <c r="BE45"/>
  <c r="BD48"/>
  <c r="BE48"/>
  <c r="BL73"/>
  <c r="BM73"/>
  <c r="BM74"/>
  <c r="BL76"/>
  <c r="BM76"/>
  <c r="BH84"/>
  <c r="BI84"/>
  <c r="BK21"/>
  <c r="BL21" s="1"/>
  <c r="BN22"/>
  <c r="U23"/>
  <c r="Y23"/>
  <c r="AC23"/>
  <c r="AG23"/>
  <c r="AK23"/>
  <c r="AO23"/>
  <c r="AS23"/>
  <c r="AW23"/>
  <c r="BA23"/>
  <c r="BE23"/>
  <c r="BI23"/>
  <c r="BM23"/>
  <c r="AF24"/>
  <c r="BK25"/>
  <c r="BM25" s="1"/>
  <c r="BN26"/>
  <c r="U27"/>
  <c r="Y27"/>
  <c r="AC27"/>
  <c r="AG27"/>
  <c r="AK27"/>
  <c r="AO27"/>
  <c r="AS27"/>
  <c r="AW27"/>
  <c r="BA27"/>
  <c r="BE27"/>
  <c r="BI27"/>
  <c r="BM27"/>
  <c r="AF28"/>
  <c r="BK29"/>
  <c r="BL29" s="1"/>
  <c r="BN30"/>
  <c r="U31"/>
  <c r="Y31"/>
  <c r="AC31"/>
  <c r="AG31"/>
  <c r="AK31"/>
  <c r="AO31"/>
  <c r="AS31"/>
  <c r="AW31"/>
  <c r="BA31"/>
  <c r="BE31"/>
  <c r="BI31"/>
  <c r="BM31"/>
  <c r="AF32"/>
  <c r="BK33"/>
  <c r="BL33" s="1"/>
  <c r="BN34"/>
  <c r="U35"/>
  <c r="Y35"/>
  <c r="AC35"/>
  <c r="AG35"/>
  <c r="AK35"/>
  <c r="AO35"/>
  <c r="AS35"/>
  <c r="AW35"/>
  <c r="BA35"/>
  <c r="BE35"/>
  <c r="BI35"/>
  <c r="BM35"/>
  <c r="AF36"/>
  <c r="Y37"/>
  <c r="AW38"/>
  <c r="BI40"/>
  <c r="AO42"/>
  <c r="BE42"/>
  <c r="AJ43"/>
  <c r="BI43"/>
  <c r="BN45"/>
  <c r="BI53"/>
  <c r="BH55"/>
  <c r="BI69"/>
  <c r="BH71"/>
  <c r="BH75"/>
  <c r="BH87"/>
  <c r="BH92"/>
  <c r="BH95"/>
  <c r="AG43"/>
  <c r="U43"/>
  <c r="BN43"/>
  <c r="BK43"/>
  <c r="BL43" s="1"/>
  <c r="BH44"/>
  <c r="BI44"/>
  <c r="BM70"/>
  <c r="BL70"/>
  <c r="BL72"/>
  <c r="BM72"/>
  <c r="BH73"/>
  <c r="BI73"/>
  <c r="BL96"/>
  <c r="BM96"/>
  <c r="BM108"/>
  <c r="BL108"/>
  <c r="BM116"/>
  <c r="BL116"/>
  <c r="AF21"/>
  <c r="BN21"/>
  <c r="U22"/>
  <c r="Y22"/>
  <c r="AC22"/>
  <c r="AG22"/>
  <c r="AK22"/>
  <c r="AO22"/>
  <c r="AS22"/>
  <c r="AW22"/>
  <c r="BA22"/>
  <c r="BE22"/>
  <c r="BI22"/>
  <c r="AF23"/>
  <c r="BN25"/>
  <c r="U26"/>
  <c r="Y26"/>
  <c r="AC26"/>
  <c r="AG26"/>
  <c r="AK26"/>
  <c r="AO26"/>
  <c r="AS26"/>
  <c r="AW26"/>
  <c r="BA26"/>
  <c r="BE26"/>
  <c r="BI26"/>
  <c r="AF27"/>
  <c r="BN29"/>
  <c r="U30"/>
  <c r="Y30"/>
  <c r="AC30"/>
  <c r="AG30"/>
  <c r="AK30"/>
  <c r="AO30"/>
  <c r="AS30"/>
  <c r="AW30"/>
  <c r="BA30"/>
  <c r="BE30"/>
  <c r="BI30"/>
  <c r="AF31"/>
  <c r="BN33"/>
  <c r="U34"/>
  <c r="Y34"/>
  <c r="AC34"/>
  <c r="AG34"/>
  <c r="AK34"/>
  <c r="AO34"/>
  <c r="AW34"/>
  <c r="BA34"/>
  <c r="BE34"/>
  <c r="BI34"/>
  <c r="AF35"/>
  <c r="AJ37"/>
  <c r="BI37"/>
  <c r="BN37"/>
  <c r="BK37"/>
  <c r="BM37" s="1"/>
  <c r="AG37"/>
  <c r="U37"/>
  <c r="AB45"/>
  <c r="AC45"/>
  <c r="AJ45"/>
  <c r="AK45"/>
  <c r="AR45"/>
  <c r="AS45"/>
  <c r="AZ45"/>
  <c r="BA45"/>
  <c r="BH45"/>
  <c r="BI45"/>
  <c r="BH48"/>
  <c r="BI48"/>
  <c r="BH76"/>
  <c r="BI76"/>
  <c r="BL80"/>
  <c r="BM80"/>
  <c r="BM92"/>
  <c r="BH93"/>
  <c r="BI93"/>
  <c r="BH97"/>
  <c r="BI97"/>
  <c r="BM104"/>
  <c r="BL104"/>
  <c r="U21"/>
  <c r="U25"/>
  <c r="U29"/>
  <c r="U33"/>
  <c r="BK36"/>
  <c r="BL36" s="1"/>
  <c r="X37"/>
  <c r="AN37"/>
  <c r="AW37"/>
  <c r="BD37"/>
  <c r="AJ39"/>
  <c r="AZ39"/>
  <c r="BI39"/>
  <c r="BN39"/>
  <c r="AB40"/>
  <c r="AR40"/>
  <c r="BM40"/>
  <c r="AF41"/>
  <c r="AV41"/>
  <c r="X42"/>
  <c r="AB43"/>
  <c r="AB44"/>
  <c r="AJ44"/>
  <c r="AR44"/>
  <c r="AZ44"/>
  <c r="BI61"/>
  <c r="AG112"/>
  <c r="U112"/>
  <c r="AB119"/>
  <c r="AC119"/>
  <c r="AJ119"/>
  <c r="AK119"/>
  <c r="AR119"/>
  <c r="AS119"/>
  <c r="AZ119"/>
  <c r="BA119"/>
  <c r="BH119"/>
  <c r="BI119"/>
  <c r="BI134"/>
  <c r="BH134"/>
  <c r="BI158"/>
  <c r="BH158"/>
  <c r="BM159"/>
  <c r="BM165"/>
  <c r="BL165"/>
  <c r="AF38"/>
  <c r="BN40"/>
  <c r="AF42"/>
  <c r="BN44"/>
  <c r="AF46"/>
  <c r="BK47"/>
  <c r="BL47" s="1"/>
  <c r="BN48"/>
  <c r="U49"/>
  <c r="Y49"/>
  <c r="AG49"/>
  <c r="AF50"/>
  <c r="AJ50"/>
  <c r="AN50"/>
  <c r="AR50"/>
  <c r="AV50"/>
  <c r="AZ50"/>
  <c r="BD50"/>
  <c r="BH50"/>
  <c r="BK51"/>
  <c r="BL51" s="1"/>
  <c r="BN52"/>
  <c r="U53"/>
  <c r="AG53"/>
  <c r="AF54"/>
  <c r="AJ54"/>
  <c r="AN54"/>
  <c r="AR54"/>
  <c r="AV54"/>
  <c r="AZ54"/>
  <c r="BD54"/>
  <c r="BH54"/>
  <c r="BK55"/>
  <c r="BL55" s="1"/>
  <c r="BN56"/>
  <c r="U57"/>
  <c r="AG57"/>
  <c r="AF58"/>
  <c r="BK59"/>
  <c r="BL59" s="1"/>
  <c r="BN60"/>
  <c r="U61"/>
  <c r="AG61"/>
  <c r="AF62"/>
  <c r="AJ62"/>
  <c r="AN62"/>
  <c r="AR62"/>
  <c r="AV62"/>
  <c r="AZ62"/>
  <c r="BD62"/>
  <c r="BH62"/>
  <c r="BK63"/>
  <c r="BL63" s="1"/>
  <c r="BN64"/>
  <c r="U65"/>
  <c r="AG65"/>
  <c r="AF66"/>
  <c r="AJ66"/>
  <c r="AN66"/>
  <c r="AR66"/>
  <c r="AV66"/>
  <c r="AZ66"/>
  <c r="BD66"/>
  <c r="BH66"/>
  <c r="BK67"/>
  <c r="BL67" s="1"/>
  <c r="BN68"/>
  <c r="U69"/>
  <c r="Y69"/>
  <c r="AC69"/>
  <c r="AG69"/>
  <c r="AF70"/>
  <c r="AJ70"/>
  <c r="AN70"/>
  <c r="AR70"/>
  <c r="AV70"/>
  <c r="AZ70"/>
  <c r="BD70"/>
  <c r="BH70"/>
  <c r="BK71"/>
  <c r="BL71" s="1"/>
  <c r="BN72"/>
  <c r="Y73"/>
  <c r="X74"/>
  <c r="AB74"/>
  <c r="BK75"/>
  <c r="BL75" s="1"/>
  <c r="BN76"/>
  <c r="X78"/>
  <c r="AB78"/>
  <c r="AF78"/>
  <c r="BK79"/>
  <c r="BL79" s="1"/>
  <c r="BN80"/>
  <c r="X82"/>
  <c r="AB82"/>
  <c r="AF82"/>
  <c r="BK83"/>
  <c r="BL83" s="1"/>
  <c r="U85"/>
  <c r="AG85"/>
  <c r="X86"/>
  <c r="AB86"/>
  <c r="AF86"/>
  <c r="AJ86"/>
  <c r="AN86"/>
  <c r="AR86"/>
  <c r="AV86"/>
  <c r="AZ86"/>
  <c r="BD86"/>
  <c r="BH86"/>
  <c r="BK87"/>
  <c r="BL87" s="1"/>
  <c r="BN88"/>
  <c r="U89"/>
  <c r="AG89"/>
  <c r="X90"/>
  <c r="AB90"/>
  <c r="AF90"/>
  <c r="AJ90"/>
  <c r="AN90"/>
  <c r="AR90"/>
  <c r="AV90"/>
  <c r="AZ90"/>
  <c r="BD90"/>
  <c r="BH90"/>
  <c r="BK91"/>
  <c r="BL91" s="1"/>
  <c r="BN92"/>
  <c r="U93"/>
  <c r="AG93"/>
  <c r="X94"/>
  <c r="AB94"/>
  <c r="AF94"/>
  <c r="AJ94"/>
  <c r="AN94"/>
  <c r="AR94"/>
  <c r="AV94"/>
  <c r="AZ94"/>
  <c r="BD94"/>
  <c r="BH94"/>
  <c r="BK95"/>
  <c r="BL95" s="1"/>
  <c r="BN96"/>
  <c r="U97"/>
  <c r="AG97"/>
  <c r="AF98"/>
  <c r="AJ98"/>
  <c r="AN98"/>
  <c r="AR98"/>
  <c r="AV98"/>
  <c r="AZ98"/>
  <c r="BD98"/>
  <c r="BH98"/>
  <c r="BK99"/>
  <c r="BL99" s="1"/>
  <c r="BN100"/>
  <c r="U101"/>
  <c r="BH101"/>
  <c r="BK101"/>
  <c r="BL101" s="1"/>
  <c r="BH102"/>
  <c r="BM102"/>
  <c r="X103"/>
  <c r="AB103"/>
  <c r="AF103"/>
  <c r="AJ103"/>
  <c r="AN103"/>
  <c r="AR103"/>
  <c r="AV103"/>
  <c r="AZ103"/>
  <c r="BD103"/>
  <c r="BH103"/>
  <c r="BL106"/>
  <c r="AC108"/>
  <c r="AS108"/>
  <c r="BI108"/>
  <c r="AJ109"/>
  <c r="AZ109"/>
  <c r="BN109"/>
  <c r="U110"/>
  <c r="Y110"/>
  <c r="AC110"/>
  <c r="AG110"/>
  <c r="AK110"/>
  <c r="AO110"/>
  <c r="AS110"/>
  <c r="AW110"/>
  <c r="BA110"/>
  <c r="BE110"/>
  <c r="X112"/>
  <c r="AN112"/>
  <c r="BD112"/>
  <c r="X113"/>
  <c r="AG113"/>
  <c r="AN113"/>
  <c r="AW113"/>
  <c r="BD113"/>
  <c r="X114"/>
  <c r="AB114"/>
  <c r="AF114"/>
  <c r="BI114"/>
  <c r="BN114"/>
  <c r="AK116"/>
  <c r="BA116"/>
  <c r="BN116"/>
  <c r="AB117"/>
  <c r="AR117"/>
  <c r="BH117"/>
  <c r="BI166"/>
  <c r="AG108"/>
  <c r="U108"/>
  <c r="AB120"/>
  <c r="AC120"/>
  <c r="AJ120"/>
  <c r="AK120"/>
  <c r="AR120"/>
  <c r="AS120"/>
  <c r="AZ120"/>
  <c r="BA120"/>
  <c r="BH120"/>
  <c r="BI120"/>
  <c r="BL123"/>
  <c r="X123"/>
  <c r="Y123"/>
  <c r="AF123"/>
  <c r="AG123"/>
  <c r="AN123"/>
  <c r="AO123"/>
  <c r="AV123"/>
  <c r="AW123"/>
  <c r="BD123"/>
  <c r="BE123"/>
  <c r="BL125"/>
  <c r="BM125"/>
  <c r="BI126"/>
  <c r="BH126"/>
  <c r="BI130"/>
  <c r="BH130"/>
  <c r="BI138"/>
  <c r="BH138"/>
  <c r="BM169"/>
  <c r="BL169"/>
  <c r="BN47"/>
  <c r="BN51"/>
  <c r="BN55"/>
  <c r="BN59"/>
  <c r="BN63"/>
  <c r="BN67"/>
  <c r="BI68"/>
  <c r="BN71"/>
  <c r="BI72"/>
  <c r="BN75"/>
  <c r="BN79"/>
  <c r="BN83"/>
  <c r="BN87"/>
  <c r="BN91"/>
  <c r="BN95"/>
  <c r="BN99"/>
  <c r="BI104"/>
  <c r="BN105"/>
  <c r="AF110"/>
  <c r="BI110"/>
  <c r="BN110"/>
  <c r="AB112"/>
  <c r="AK112"/>
  <c r="AR112"/>
  <c r="BN112"/>
  <c r="U113"/>
  <c r="AK113"/>
  <c r="BH113"/>
  <c r="BK113"/>
  <c r="BM113" s="1"/>
  <c r="BM114"/>
  <c r="AF116"/>
  <c r="AV116"/>
  <c r="Y117"/>
  <c r="AV117"/>
  <c r="AJ118"/>
  <c r="BL132"/>
  <c r="BH133"/>
  <c r="BL156"/>
  <c r="BH157"/>
  <c r="BI162"/>
  <c r="AG104"/>
  <c r="U104"/>
  <c r="AG118"/>
  <c r="U118"/>
  <c r="BN118"/>
  <c r="BK118"/>
  <c r="X119"/>
  <c r="Y119"/>
  <c r="AF119"/>
  <c r="AG119"/>
  <c r="AN119"/>
  <c r="AO119"/>
  <c r="AV119"/>
  <c r="AW119"/>
  <c r="BD119"/>
  <c r="BE119"/>
  <c r="X124"/>
  <c r="Y124"/>
  <c r="BL140"/>
  <c r="BM140"/>
  <c r="BI154"/>
  <c r="BH154"/>
  <c r="U47"/>
  <c r="BK49"/>
  <c r="BL49" s="1"/>
  <c r="U51"/>
  <c r="Y51"/>
  <c r="AC51"/>
  <c r="AG51"/>
  <c r="AK51"/>
  <c r="AO51"/>
  <c r="AS51"/>
  <c r="AW51"/>
  <c r="BA51"/>
  <c r="BE51"/>
  <c r="BI51"/>
  <c r="BK53"/>
  <c r="BL53" s="1"/>
  <c r="U55"/>
  <c r="Y55"/>
  <c r="AC55"/>
  <c r="AG55"/>
  <c r="AK55"/>
  <c r="AO55"/>
  <c r="AS55"/>
  <c r="AW55"/>
  <c r="BA55"/>
  <c r="BE55"/>
  <c r="BI55"/>
  <c r="BK57"/>
  <c r="BL57" s="1"/>
  <c r="U59"/>
  <c r="Y59"/>
  <c r="AC59"/>
  <c r="AG59"/>
  <c r="AK59"/>
  <c r="AO59"/>
  <c r="AS59"/>
  <c r="AW59"/>
  <c r="BA59"/>
  <c r="BE59"/>
  <c r="BI59"/>
  <c r="BK61"/>
  <c r="BL61" s="1"/>
  <c r="U63"/>
  <c r="Y63"/>
  <c r="AC63"/>
  <c r="AG63"/>
  <c r="AK63"/>
  <c r="AO63"/>
  <c r="AS63"/>
  <c r="AW63"/>
  <c r="BA63"/>
  <c r="BE63"/>
  <c r="BI63"/>
  <c r="BK65"/>
  <c r="BL65" s="1"/>
  <c r="U67"/>
  <c r="Y67"/>
  <c r="AC67"/>
  <c r="AG67"/>
  <c r="AK67"/>
  <c r="AO67"/>
  <c r="AS67"/>
  <c r="AW67"/>
  <c r="BA67"/>
  <c r="BE67"/>
  <c r="BI67"/>
  <c r="BK69"/>
  <c r="BL69" s="1"/>
  <c r="U71"/>
  <c r="Y71"/>
  <c r="AC71"/>
  <c r="AG71"/>
  <c r="AK71"/>
  <c r="AO71"/>
  <c r="AS71"/>
  <c r="AW71"/>
  <c r="BA71"/>
  <c r="BE71"/>
  <c r="BI71"/>
  <c r="BN74"/>
  <c r="U75"/>
  <c r="Y75"/>
  <c r="AC75"/>
  <c r="AG75"/>
  <c r="AK75"/>
  <c r="AO75"/>
  <c r="AS75"/>
  <c r="AW75"/>
  <c r="BA75"/>
  <c r="BE75"/>
  <c r="BI75"/>
  <c r="AF76"/>
  <c r="BN78"/>
  <c r="U79"/>
  <c r="Y79"/>
  <c r="AC79"/>
  <c r="AG79"/>
  <c r="AK79"/>
  <c r="AO79"/>
  <c r="AS79"/>
  <c r="AW79"/>
  <c r="BA79"/>
  <c r="BE79"/>
  <c r="BI79"/>
  <c r="AF80"/>
  <c r="BN82"/>
  <c r="U83"/>
  <c r="Y83"/>
  <c r="AC83"/>
  <c r="AG83"/>
  <c r="AK83"/>
  <c r="AO83"/>
  <c r="AS83"/>
  <c r="AW83"/>
  <c r="BA83"/>
  <c r="BE83"/>
  <c r="BI83"/>
  <c r="BN86"/>
  <c r="U87"/>
  <c r="Y87"/>
  <c r="AC87"/>
  <c r="AG87"/>
  <c r="AK87"/>
  <c r="AO87"/>
  <c r="AS87"/>
  <c r="AW87"/>
  <c r="BA87"/>
  <c r="BE87"/>
  <c r="BI87"/>
  <c r="BK89"/>
  <c r="BL89" s="1"/>
  <c r="U91"/>
  <c r="Y91"/>
  <c r="AC91"/>
  <c r="AG91"/>
  <c r="AK91"/>
  <c r="AO91"/>
  <c r="AS91"/>
  <c r="AW91"/>
  <c r="BA91"/>
  <c r="BE91"/>
  <c r="BI91"/>
  <c r="BK93"/>
  <c r="U95"/>
  <c r="Y95"/>
  <c r="AC95"/>
  <c r="AG95"/>
  <c r="AK95"/>
  <c r="AO95"/>
  <c r="AS95"/>
  <c r="AW95"/>
  <c r="BA95"/>
  <c r="BE95"/>
  <c r="BI95"/>
  <c r="AF96"/>
  <c r="BK97"/>
  <c r="BM97" s="1"/>
  <c r="U99"/>
  <c r="Y99"/>
  <c r="AC99"/>
  <c r="AG99"/>
  <c r="AK99"/>
  <c r="AO99"/>
  <c r="AS99"/>
  <c r="AW99"/>
  <c r="BA99"/>
  <c r="BE99"/>
  <c r="BI99"/>
  <c r="AF100"/>
  <c r="AZ100"/>
  <c r="BI100"/>
  <c r="AC101"/>
  <c r="AJ101"/>
  <c r="AS101"/>
  <c r="AZ101"/>
  <c r="BI101"/>
  <c r="BN101"/>
  <c r="U102"/>
  <c r="Y102"/>
  <c r="AC102"/>
  <c r="AG102"/>
  <c r="AK102"/>
  <c r="AO102"/>
  <c r="AS102"/>
  <c r="AW102"/>
  <c r="BA102"/>
  <c r="BE102"/>
  <c r="X104"/>
  <c r="AN104"/>
  <c r="AW104"/>
  <c r="BD104"/>
  <c r="X105"/>
  <c r="AG105"/>
  <c r="AN105"/>
  <c r="AW105"/>
  <c r="BD105"/>
  <c r="AF106"/>
  <c r="BN106"/>
  <c r="AB108"/>
  <c r="AK108"/>
  <c r="AR108"/>
  <c r="BA108"/>
  <c r="BH108"/>
  <c r="BN108"/>
  <c r="U109"/>
  <c r="AB109"/>
  <c r="AK109"/>
  <c r="AR109"/>
  <c r="BA109"/>
  <c r="BH109"/>
  <c r="BK109"/>
  <c r="BM109" s="1"/>
  <c r="BM110"/>
  <c r="AF112"/>
  <c r="AV112"/>
  <c r="AC116"/>
  <c r="AJ116"/>
  <c r="AS116"/>
  <c r="AZ116"/>
  <c r="BI116"/>
  <c r="BL117"/>
  <c r="AJ117"/>
  <c r="AZ117"/>
  <c r="X118"/>
  <c r="AN118"/>
  <c r="BH118"/>
  <c r="BI122"/>
  <c r="BL128"/>
  <c r="BH129"/>
  <c r="BH132"/>
  <c r="BL136"/>
  <c r="BH137"/>
  <c r="BH140"/>
  <c r="BH156"/>
  <c r="BL160"/>
  <c r="AG116"/>
  <c r="U116"/>
  <c r="X120"/>
  <c r="Y120"/>
  <c r="BK120"/>
  <c r="BM120" s="1"/>
  <c r="AF120"/>
  <c r="AG120"/>
  <c r="U120"/>
  <c r="AN120"/>
  <c r="AO120"/>
  <c r="AV120"/>
  <c r="AW120"/>
  <c r="BD120"/>
  <c r="BE120"/>
  <c r="AB123"/>
  <c r="AC123"/>
  <c r="AJ123"/>
  <c r="AK123"/>
  <c r="AR123"/>
  <c r="AS123"/>
  <c r="AZ123"/>
  <c r="BA123"/>
  <c r="BH123"/>
  <c r="BI123"/>
  <c r="BI142"/>
  <c r="BH142"/>
  <c r="BL144"/>
  <c r="BM144"/>
  <c r="BI146"/>
  <c r="BH146"/>
  <c r="BL148"/>
  <c r="BM148"/>
  <c r="BI150"/>
  <c r="BH150"/>
  <c r="BM174"/>
  <c r="BL174"/>
  <c r="U74"/>
  <c r="U78"/>
  <c r="U82"/>
  <c r="U86"/>
  <c r="BD100"/>
  <c r="AG101"/>
  <c r="AW101"/>
  <c r="AF102"/>
  <c r="BN102"/>
  <c r="AB104"/>
  <c r="AR104"/>
  <c r="BH104"/>
  <c r="BN104"/>
  <c r="U105"/>
  <c r="AK105"/>
  <c r="BA105"/>
  <c r="BH105"/>
  <c r="BK105"/>
  <c r="BM105" s="1"/>
  <c r="AF108"/>
  <c r="AV108"/>
  <c r="Y109"/>
  <c r="AO109"/>
  <c r="BE109"/>
  <c r="BI112"/>
  <c r="BK112"/>
  <c r="BL112" s="1"/>
  <c r="AZ113"/>
  <c r="BN113"/>
  <c r="BN120"/>
  <c r="BH128"/>
  <c r="BH136"/>
  <c r="BH148"/>
  <c r="BH160"/>
  <c r="AG169"/>
  <c r="U169"/>
  <c r="AC174"/>
  <c r="AB174"/>
  <c r="AK174"/>
  <c r="AJ174"/>
  <c r="AS174"/>
  <c r="AR174"/>
  <c r="BA174"/>
  <c r="AZ174"/>
  <c r="BI174"/>
  <c r="BH174"/>
  <c r="AC178"/>
  <c r="AB178"/>
  <c r="AK178"/>
  <c r="AJ178"/>
  <c r="BH183"/>
  <c r="BI183"/>
  <c r="BH187"/>
  <c r="BI187"/>
  <c r="BL198"/>
  <c r="BM198"/>
  <c r="BN124"/>
  <c r="BN128"/>
  <c r="BN132"/>
  <c r="BN136"/>
  <c r="BN140"/>
  <c r="U141"/>
  <c r="Y141"/>
  <c r="AC141"/>
  <c r="AG141"/>
  <c r="AK141"/>
  <c r="AO141"/>
  <c r="BN144"/>
  <c r="U145"/>
  <c r="Y145"/>
  <c r="AC145"/>
  <c r="AG145"/>
  <c r="AK145"/>
  <c r="AO145"/>
  <c r="BN148"/>
  <c r="Y149"/>
  <c r="BN152"/>
  <c r="BN156"/>
  <c r="BN160"/>
  <c r="AC165"/>
  <c r="AJ165"/>
  <c r="AS165"/>
  <c r="AZ165"/>
  <c r="BI165"/>
  <c r="AC166"/>
  <c r="AJ166"/>
  <c r="AS166"/>
  <c r="AZ166"/>
  <c r="BN166"/>
  <c r="U167"/>
  <c r="Y167"/>
  <c r="AC167"/>
  <c r="AG167"/>
  <c r="AK167"/>
  <c r="AO167"/>
  <c r="AS167"/>
  <c r="AW167"/>
  <c r="BA167"/>
  <c r="BE167"/>
  <c r="X169"/>
  <c r="AN169"/>
  <c r="AW169"/>
  <c r="BD169"/>
  <c r="X170"/>
  <c r="AG170"/>
  <c r="AN170"/>
  <c r="AW170"/>
  <c r="BD170"/>
  <c r="X171"/>
  <c r="AB171"/>
  <c r="AF171"/>
  <c r="AJ171"/>
  <c r="AN171"/>
  <c r="AR171"/>
  <c r="AV171"/>
  <c r="AZ171"/>
  <c r="BD171"/>
  <c r="BI171"/>
  <c r="BN171"/>
  <c r="Y172"/>
  <c r="AC172"/>
  <c r="AG172"/>
  <c r="AK172"/>
  <c r="AO172"/>
  <c r="AS172"/>
  <c r="AW172"/>
  <c r="BA172"/>
  <c r="BE172"/>
  <c r="BI172"/>
  <c r="AB173"/>
  <c r="AK173"/>
  <c r="BA173"/>
  <c r="BN174"/>
  <c r="U175"/>
  <c r="AK175"/>
  <c r="BA175"/>
  <c r="BH175"/>
  <c r="BI178"/>
  <c r="AG165"/>
  <c r="U165"/>
  <c r="AF175"/>
  <c r="BK175"/>
  <c r="BM175" s="1"/>
  <c r="BH179"/>
  <c r="BI179"/>
  <c r="AF117"/>
  <c r="AF121"/>
  <c r="BK122"/>
  <c r="U124"/>
  <c r="AC124"/>
  <c r="AG124"/>
  <c r="AK124"/>
  <c r="AO124"/>
  <c r="AS124"/>
  <c r="AW124"/>
  <c r="BA124"/>
  <c r="BE124"/>
  <c r="BI124"/>
  <c r="BM124"/>
  <c r="AF125"/>
  <c r="BK126"/>
  <c r="U128"/>
  <c r="Y128"/>
  <c r="AC128"/>
  <c r="AG128"/>
  <c r="AK128"/>
  <c r="AO128"/>
  <c r="AS128"/>
  <c r="AW128"/>
  <c r="BA128"/>
  <c r="BE128"/>
  <c r="BI128"/>
  <c r="BM128"/>
  <c r="AF129"/>
  <c r="BK130"/>
  <c r="U132"/>
  <c r="Y132"/>
  <c r="AC132"/>
  <c r="AG132"/>
  <c r="AK132"/>
  <c r="AO132"/>
  <c r="AS132"/>
  <c r="AW132"/>
  <c r="BA132"/>
  <c r="BE132"/>
  <c r="BI132"/>
  <c r="BM132"/>
  <c r="AF133"/>
  <c r="BK134"/>
  <c r="U136"/>
  <c r="Y136"/>
  <c r="AC136"/>
  <c r="AG136"/>
  <c r="AK136"/>
  <c r="AO136"/>
  <c r="AS136"/>
  <c r="AW136"/>
  <c r="BA136"/>
  <c r="BE136"/>
  <c r="BI136"/>
  <c r="BM136"/>
  <c r="AF137"/>
  <c r="BK138"/>
  <c r="U140"/>
  <c r="Y140"/>
  <c r="AC140"/>
  <c r="AG140"/>
  <c r="AK140"/>
  <c r="AO140"/>
  <c r="AS140"/>
  <c r="AW140"/>
  <c r="BA140"/>
  <c r="BE140"/>
  <c r="BI140"/>
  <c r="AF141"/>
  <c r="BK142"/>
  <c r="U144"/>
  <c r="Y144"/>
  <c r="AC144"/>
  <c r="AG144"/>
  <c r="AK144"/>
  <c r="AO144"/>
  <c r="AS144"/>
  <c r="AW144"/>
  <c r="BA144"/>
  <c r="BE144"/>
  <c r="BI144"/>
  <c r="AF145"/>
  <c r="BK146"/>
  <c r="U148"/>
  <c r="Y148"/>
  <c r="AC148"/>
  <c r="AG148"/>
  <c r="AK148"/>
  <c r="AO148"/>
  <c r="AS148"/>
  <c r="AW148"/>
  <c r="BA148"/>
  <c r="BE148"/>
  <c r="BI148"/>
  <c r="AF149"/>
  <c r="BK150"/>
  <c r="U152"/>
  <c r="Y152"/>
  <c r="AC152"/>
  <c r="AG152"/>
  <c r="AK152"/>
  <c r="AO152"/>
  <c r="AS152"/>
  <c r="AW152"/>
  <c r="BA152"/>
  <c r="BE152"/>
  <c r="BI152"/>
  <c r="BM152"/>
  <c r="AF153"/>
  <c r="BK154"/>
  <c r="U156"/>
  <c r="Y156"/>
  <c r="AC156"/>
  <c r="AG156"/>
  <c r="AK156"/>
  <c r="AO156"/>
  <c r="AS156"/>
  <c r="AW156"/>
  <c r="BA156"/>
  <c r="BE156"/>
  <c r="BI156"/>
  <c r="BM156"/>
  <c r="AF157"/>
  <c r="BK158"/>
  <c r="U160"/>
  <c r="Y160"/>
  <c r="AC160"/>
  <c r="AG160"/>
  <c r="AK160"/>
  <c r="AO160"/>
  <c r="AS160"/>
  <c r="AW160"/>
  <c r="BA160"/>
  <c r="BE160"/>
  <c r="BI160"/>
  <c r="BM160"/>
  <c r="AF161"/>
  <c r="AJ161"/>
  <c r="AS161"/>
  <c r="AZ161"/>
  <c r="BI161"/>
  <c r="BK161"/>
  <c r="BM161" s="1"/>
  <c r="AC162"/>
  <c r="AJ162"/>
  <c r="AS162"/>
  <c r="AZ162"/>
  <c r="BN162"/>
  <c r="U163"/>
  <c r="Y163"/>
  <c r="AC163"/>
  <c r="AG163"/>
  <c r="X165"/>
  <c r="AN165"/>
  <c r="AW165"/>
  <c r="BD165"/>
  <c r="X166"/>
  <c r="AG166"/>
  <c r="AN166"/>
  <c r="AW166"/>
  <c r="BD166"/>
  <c r="AF167"/>
  <c r="BN167"/>
  <c r="AK169"/>
  <c r="BA169"/>
  <c r="BN169"/>
  <c r="U170"/>
  <c r="AB170"/>
  <c r="AR170"/>
  <c r="BH170"/>
  <c r="BK170"/>
  <c r="BM170" s="1"/>
  <c r="BM171"/>
  <c r="Y173"/>
  <c r="AO173"/>
  <c r="BE173"/>
  <c r="Y175"/>
  <c r="AO175"/>
  <c r="BE175"/>
  <c r="Y177"/>
  <c r="AO177"/>
  <c r="BE177"/>
  <c r="Y174"/>
  <c r="X174"/>
  <c r="AG174"/>
  <c r="U174"/>
  <c r="AF174"/>
  <c r="AO174"/>
  <c r="AN174"/>
  <c r="AW174"/>
  <c r="AV174"/>
  <c r="BE174"/>
  <c r="BD174"/>
  <c r="Y178"/>
  <c r="X178"/>
  <c r="AG178"/>
  <c r="U178"/>
  <c r="BN178"/>
  <c r="AF178"/>
  <c r="X179"/>
  <c r="Y179"/>
  <c r="BK121"/>
  <c r="BM121" s="1"/>
  <c r="BN122"/>
  <c r="AF124"/>
  <c r="BN126"/>
  <c r="Y127"/>
  <c r="AC127"/>
  <c r="AG127"/>
  <c r="AK127"/>
  <c r="AO127"/>
  <c r="AS127"/>
  <c r="AW127"/>
  <c r="BA127"/>
  <c r="BE127"/>
  <c r="BI127"/>
  <c r="AF128"/>
  <c r="BK129"/>
  <c r="BM129" s="1"/>
  <c r="BN130"/>
  <c r="Y131"/>
  <c r="AC131"/>
  <c r="AG131"/>
  <c r="AK131"/>
  <c r="AO131"/>
  <c r="AS131"/>
  <c r="AW131"/>
  <c r="BA131"/>
  <c r="BE131"/>
  <c r="BI131"/>
  <c r="AF132"/>
  <c r="BK133"/>
  <c r="BM133" s="1"/>
  <c r="BN134"/>
  <c r="Y135"/>
  <c r="AC135"/>
  <c r="AG135"/>
  <c r="AK135"/>
  <c r="AO135"/>
  <c r="AS135"/>
  <c r="AW135"/>
  <c r="BA135"/>
  <c r="BE135"/>
  <c r="BI135"/>
  <c r="AF136"/>
  <c r="BK137"/>
  <c r="BL137" s="1"/>
  <c r="BN138"/>
  <c r="Y139"/>
  <c r="AC139"/>
  <c r="AG139"/>
  <c r="AK139"/>
  <c r="AO139"/>
  <c r="AS139"/>
  <c r="AW139"/>
  <c r="BA139"/>
  <c r="BE139"/>
  <c r="BI139"/>
  <c r="AF140"/>
  <c r="BK141"/>
  <c r="BM141" s="1"/>
  <c r="BN142"/>
  <c r="Y143"/>
  <c r="AC143"/>
  <c r="AG143"/>
  <c r="AK143"/>
  <c r="AO143"/>
  <c r="AS143"/>
  <c r="AW143"/>
  <c r="BA143"/>
  <c r="BE143"/>
  <c r="BI143"/>
  <c r="AF144"/>
  <c r="BK145"/>
  <c r="BM145" s="1"/>
  <c r="Y147"/>
  <c r="AC147"/>
  <c r="AG147"/>
  <c r="AK147"/>
  <c r="AO147"/>
  <c r="AS147"/>
  <c r="AW147"/>
  <c r="BA147"/>
  <c r="BE147"/>
  <c r="BI147"/>
  <c r="AF148"/>
  <c r="BK149"/>
  <c r="BM149" s="1"/>
  <c r="BN150"/>
  <c r="Y151"/>
  <c r="AC151"/>
  <c r="AG151"/>
  <c r="AK151"/>
  <c r="AO151"/>
  <c r="AS151"/>
  <c r="AW151"/>
  <c r="BA151"/>
  <c r="BE151"/>
  <c r="BI151"/>
  <c r="AF152"/>
  <c r="BK153"/>
  <c r="BM153" s="1"/>
  <c r="BN154"/>
  <c r="Y155"/>
  <c r="AC155"/>
  <c r="AG155"/>
  <c r="AK155"/>
  <c r="AO155"/>
  <c r="AS155"/>
  <c r="AW155"/>
  <c r="BA155"/>
  <c r="BE155"/>
  <c r="BI155"/>
  <c r="AF156"/>
  <c r="BK157"/>
  <c r="BM157" s="1"/>
  <c r="BN158"/>
  <c r="Y159"/>
  <c r="AC159"/>
  <c r="AG159"/>
  <c r="AK159"/>
  <c r="AO159"/>
  <c r="AS159"/>
  <c r="AW159"/>
  <c r="BA159"/>
  <c r="BE159"/>
  <c r="BI159"/>
  <c r="AF160"/>
  <c r="AN161"/>
  <c r="BD161"/>
  <c r="AG162"/>
  <c r="AW162"/>
  <c r="BI163"/>
  <c r="BN165"/>
  <c r="U166"/>
  <c r="BH166"/>
  <c r="BK166"/>
  <c r="BM166" s="1"/>
  <c r="BI173"/>
  <c r="BK178"/>
  <c r="BM178" s="1"/>
  <c r="BN173"/>
  <c r="AG173"/>
  <c r="U173"/>
  <c r="U122"/>
  <c r="U126"/>
  <c r="U130"/>
  <c r="U134"/>
  <c r="U138"/>
  <c r="U142"/>
  <c r="U150"/>
  <c r="U154"/>
  <c r="U158"/>
  <c r="U162"/>
  <c r="BH162"/>
  <c r="BK162"/>
  <c r="BL162" s="1"/>
  <c r="AC169"/>
  <c r="AS169"/>
  <c r="BI169"/>
  <c r="AJ170"/>
  <c r="AZ170"/>
  <c r="BN170"/>
  <c r="U171"/>
  <c r="AG171"/>
  <c r="BK173"/>
  <c r="BL173" s="1"/>
  <c r="BI175"/>
  <c r="AW177"/>
  <c r="BI191"/>
  <c r="AG194"/>
  <c r="U194"/>
  <c r="BK199"/>
  <c r="BL199" s="1"/>
  <c r="AF199"/>
  <c r="BN199"/>
  <c r="Y201"/>
  <c r="X201"/>
  <c r="AG201"/>
  <c r="AF201"/>
  <c r="AO201"/>
  <c r="AN201"/>
  <c r="AW201"/>
  <c r="AV201"/>
  <c r="BE201"/>
  <c r="BD201"/>
  <c r="BL203"/>
  <c r="BM203"/>
  <c r="BL207"/>
  <c r="BM207"/>
  <c r="BH225"/>
  <c r="BI225"/>
  <c r="U177"/>
  <c r="AG177"/>
  <c r="AN178"/>
  <c r="AR178"/>
  <c r="AV178"/>
  <c r="AZ178"/>
  <c r="BD178"/>
  <c r="BH178"/>
  <c r="BK179"/>
  <c r="U181"/>
  <c r="Y181"/>
  <c r="AC181"/>
  <c r="AG181"/>
  <c r="AK181"/>
  <c r="AO181"/>
  <c r="AS181"/>
  <c r="AW181"/>
  <c r="BA181"/>
  <c r="BE181"/>
  <c r="BI181"/>
  <c r="X182"/>
  <c r="AB182"/>
  <c r="AF182"/>
  <c r="AJ182"/>
  <c r="AN182"/>
  <c r="AR182"/>
  <c r="AV182"/>
  <c r="AZ182"/>
  <c r="BD182"/>
  <c r="BH182"/>
  <c r="BK183"/>
  <c r="U185"/>
  <c r="Y185"/>
  <c r="AC185"/>
  <c r="AG185"/>
  <c r="AK185"/>
  <c r="AO185"/>
  <c r="AS185"/>
  <c r="AW185"/>
  <c r="BA185"/>
  <c r="BE185"/>
  <c r="BI185"/>
  <c r="X186"/>
  <c r="AB186"/>
  <c r="AF186"/>
  <c r="AJ186"/>
  <c r="AN186"/>
  <c r="AR186"/>
  <c r="AV186"/>
  <c r="AZ186"/>
  <c r="BD186"/>
  <c r="BH186"/>
  <c r="BK187"/>
  <c r="U189"/>
  <c r="Y189"/>
  <c r="AC189"/>
  <c r="AG189"/>
  <c r="AK189"/>
  <c r="AO189"/>
  <c r="AS189"/>
  <c r="AW189"/>
  <c r="BA189"/>
  <c r="BE189"/>
  <c r="BI189"/>
  <c r="X190"/>
  <c r="AB190"/>
  <c r="AF190"/>
  <c r="AJ190"/>
  <c r="AN190"/>
  <c r="AR190"/>
  <c r="AV190"/>
  <c r="AZ190"/>
  <c r="BD190"/>
  <c r="BH190"/>
  <c r="AS191"/>
  <c r="AZ191"/>
  <c r="U192"/>
  <c r="Y192"/>
  <c r="AC192"/>
  <c r="AG192"/>
  <c r="AK192"/>
  <c r="AO192"/>
  <c r="AS192"/>
  <c r="AW192"/>
  <c r="BA192"/>
  <c r="BE192"/>
  <c r="X194"/>
  <c r="AN194"/>
  <c r="AW194"/>
  <c r="BD194"/>
  <c r="X195"/>
  <c r="AG195"/>
  <c r="AN195"/>
  <c r="AW195"/>
  <c r="BD195"/>
  <c r="X196"/>
  <c r="AF197"/>
  <c r="AV197"/>
  <c r="Y199"/>
  <c r="AO199"/>
  <c r="BH200"/>
  <c r="BH207"/>
  <c r="BI208"/>
  <c r="BI210"/>
  <c r="BI216"/>
  <c r="BL219"/>
  <c r="X198"/>
  <c r="Y198"/>
  <c r="AF198"/>
  <c r="AG198"/>
  <c r="U198"/>
  <c r="AN198"/>
  <c r="AO198"/>
  <c r="AV198"/>
  <c r="AW198"/>
  <c r="BD198"/>
  <c r="BE198"/>
  <c r="X202"/>
  <c r="Y202"/>
  <c r="AF202"/>
  <c r="AG202"/>
  <c r="U202"/>
  <c r="BN202"/>
  <c r="BK202"/>
  <c r="BL202" s="1"/>
  <c r="AN202"/>
  <c r="AO202"/>
  <c r="AV202"/>
  <c r="AW202"/>
  <c r="BH204"/>
  <c r="BI204"/>
  <c r="BM224"/>
  <c r="BL224"/>
  <c r="BN179"/>
  <c r="AF181"/>
  <c r="BK182"/>
  <c r="BM182" s="1"/>
  <c r="AF185"/>
  <c r="BK186"/>
  <c r="BM186" s="1"/>
  <c r="AF189"/>
  <c r="BK190"/>
  <c r="BM190" s="1"/>
  <c r="AF192"/>
  <c r="BN192"/>
  <c r="BN194"/>
  <c r="U195"/>
  <c r="BH195"/>
  <c r="BK195"/>
  <c r="BM195" s="1"/>
  <c r="BN196"/>
  <c r="BK196"/>
  <c r="AC201"/>
  <c r="AB201"/>
  <c r="AK201"/>
  <c r="AJ201"/>
  <c r="AS201"/>
  <c r="AR201"/>
  <c r="BA201"/>
  <c r="AZ201"/>
  <c r="BI201"/>
  <c r="BH201"/>
  <c r="U179"/>
  <c r="AC179"/>
  <c r="AG179"/>
  <c r="BN182"/>
  <c r="BN186"/>
  <c r="BN190"/>
  <c r="BH191"/>
  <c r="X197"/>
  <c r="AN197"/>
  <c r="BD197"/>
  <c r="BH203"/>
  <c r="AB198"/>
  <c r="AC198"/>
  <c r="AJ198"/>
  <c r="AK198"/>
  <c r="AR198"/>
  <c r="AS198"/>
  <c r="AZ198"/>
  <c r="BA198"/>
  <c r="BH198"/>
  <c r="BI198"/>
  <c r="AB202"/>
  <c r="AC202"/>
  <c r="AJ202"/>
  <c r="AK202"/>
  <c r="AR202"/>
  <c r="AS202"/>
  <c r="BL215"/>
  <c r="U182"/>
  <c r="U186"/>
  <c r="U190"/>
  <c r="AV191"/>
  <c r="AC194"/>
  <c r="AS194"/>
  <c r="BI194"/>
  <c r="AJ195"/>
  <c r="AZ195"/>
  <c r="BN195"/>
  <c r="BN198"/>
  <c r="U199"/>
  <c r="AK199"/>
  <c r="BH199"/>
  <c r="BL223"/>
  <c r="BK230"/>
  <c r="BL230" s="1"/>
  <c r="AG230"/>
  <c r="U230"/>
  <c r="X234"/>
  <c r="Y234"/>
  <c r="BK234"/>
  <c r="BL234" s="1"/>
  <c r="AF234"/>
  <c r="AG234"/>
  <c r="U234"/>
  <c r="BN234"/>
  <c r="AN234"/>
  <c r="AO234"/>
  <c r="AV234"/>
  <c r="AW234"/>
  <c r="BD234"/>
  <c r="BE234"/>
  <c r="BL247"/>
  <c r="BM247"/>
  <c r="U200"/>
  <c r="AG200"/>
  <c r="BN203"/>
  <c r="U204"/>
  <c r="AG204"/>
  <c r="X205"/>
  <c r="AB205"/>
  <c r="AF205"/>
  <c r="AJ205"/>
  <c r="AN205"/>
  <c r="AR205"/>
  <c r="AV205"/>
  <c r="AZ205"/>
  <c r="BD205"/>
  <c r="BH205"/>
  <c r="BK206"/>
  <c r="BM206" s="1"/>
  <c r="BN207"/>
  <c r="U208"/>
  <c r="Y208"/>
  <c r="AC208"/>
  <c r="AG208"/>
  <c r="X209"/>
  <c r="AB209"/>
  <c r="AF209"/>
  <c r="AJ209"/>
  <c r="AN209"/>
  <c r="AR209"/>
  <c r="AV209"/>
  <c r="AZ209"/>
  <c r="BD209"/>
  <c r="BH209"/>
  <c r="BK210"/>
  <c r="BL210" s="1"/>
  <c r="BN211"/>
  <c r="U212"/>
  <c r="Y212"/>
  <c r="AC212"/>
  <c r="AG212"/>
  <c r="X213"/>
  <c r="AB213"/>
  <c r="AF213"/>
  <c r="AJ213"/>
  <c r="AN213"/>
  <c r="AR213"/>
  <c r="AV213"/>
  <c r="AZ213"/>
  <c r="BD213"/>
  <c r="BH213"/>
  <c r="BK214"/>
  <c r="BL214" s="1"/>
  <c r="BN215"/>
  <c r="U216"/>
  <c r="Y216"/>
  <c r="AC216"/>
  <c r="AG216"/>
  <c r="BK218"/>
  <c r="BL218" s="1"/>
  <c r="BN219"/>
  <c r="BK222"/>
  <c r="BL222" s="1"/>
  <c r="BN223"/>
  <c r="U224"/>
  <c r="BN224"/>
  <c r="BA225"/>
  <c r="BH226"/>
  <c r="AW227"/>
  <c r="BI229"/>
  <c r="AO231"/>
  <c r="BE231"/>
  <c r="BI240"/>
  <c r="BL242"/>
  <c r="BI248"/>
  <c r="BH254"/>
  <c r="AF225"/>
  <c r="BN225"/>
  <c r="AG232"/>
  <c r="U232"/>
  <c r="BN232"/>
  <c r="BK232"/>
  <c r="BL232" s="1"/>
  <c r="BH233"/>
  <c r="BI233"/>
  <c r="BM240"/>
  <c r="BL240"/>
  <c r="BL248"/>
  <c r="BL249"/>
  <c r="BL255"/>
  <c r="BM255"/>
  <c r="BI258"/>
  <c r="BH258"/>
  <c r="BN206"/>
  <c r="U207"/>
  <c r="Y207"/>
  <c r="AC207"/>
  <c r="AG207"/>
  <c r="AF208"/>
  <c r="BN210"/>
  <c r="AF212"/>
  <c r="BN214"/>
  <c r="AF216"/>
  <c r="BN218"/>
  <c r="BN222"/>
  <c r="BK225"/>
  <c r="BM225" s="1"/>
  <c r="BN226"/>
  <c r="BH250"/>
  <c r="BI256"/>
  <c r="BK226"/>
  <c r="BL226" s="1"/>
  <c r="AG226"/>
  <c r="U226"/>
  <c r="AB234"/>
  <c r="AC234"/>
  <c r="AJ234"/>
  <c r="AK234"/>
  <c r="AR234"/>
  <c r="AS234"/>
  <c r="AZ234"/>
  <c r="BA234"/>
  <c r="BH234"/>
  <c r="BI234"/>
  <c r="BK200"/>
  <c r="BA202"/>
  <c r="BE202"/>
  <c r="BI202"/>
  <c r="AF203"/>
  <c r="BK204"/>
  <c r="U206"/>
  <c r="Y206"/>
  <c r="AC206"/>
  <c r="AG206"/>
  <c r="AK206"/>
  <c r="AO206"/>
  <c r="AS206"/>
  <c r="AW206"/>
  <c r="BA206"/>
  <c r="BE206"/>
  <c r="AF207"/>
  <c r="BK208"/>
  <c r="BL208" s="1"/>
  <c r="U210"/>
  <c r="Y210"/>
  <c r="AC210"/>
  <c r="AG210"/>
  <c r="AK210"/>
  <c r="AO210"/>
  <c r="AS210"/>
  <c r="AW210"/>
  <c r="BA210"/>
  <c r="BE210"/>
  <c r="BK212"/>
  <c r="BL212" s="1"/>
  <c r="U214"/>
  <c r="Y214"/>
  <c r="AC214"/>
  <c r="AG214"/>
  <c r="AK214"/>
  <c r="AO214"/>
  <c r="AS214"/>
  <c r="AW214"/>
  <c r="BA214"/>
  <c r="BE214"/>
  <c r="BK216"/>
  <c r="BM216" s="1"/>
  <c r="BN217"/>
  <c r="U218"/>
  <c r="Y218"/>
  <c r="AC218"/>
  <c r="AG218"/>
  <c r="AK218"/>
  <c r="AO218"/>
  <c r="AS218"/>
  <c r="AW218"/>
  <c r="BA218"/>
  <c r="BE218"/>
  <c r="BI218"/>
  <c r="AF219"/>
  <c r="BN221"/>
  <c r="U222"/>
  <c r="Y222"/>
  <c r="AC222"/>
  <c r="AG222"/>
  <c r="AK222"/>
  <c r="AO222"/>
  <c r="AS222"/>
  <c r="AW222"/>
  <c r="BA222"/>
  <c r="BE222"/>
  <c r="BI222"/>
  <c r="AF223"/>
  <c r="AJ224"/>
  <c r="AS224"/>
  <c r="AZ224"/>
  <c r="BI224"/>
  <c r="AC225"/>
  <c r="AJ225"/>
  <c r="AS225"/>
  <c r="X226"/>
  <c r="AN226"/>
  <c r="BD226"/>
  <c r="AJ228"/>
  <c r="AZ228"/>
  <c r="BI228"/>
  <c r="BN228"/>
  <c r="AB229"/>
  <c r="AR229"/>
  <c r="BM229"/>
  <c r="AF230"/>
  <c r="AV230"/>
  <c r="X231"/>
  <c r="AB232"/>
  <c r="AB233"/>
  <c r="AJ233"/>
  <c r="AR233"/>
  <c r="AZ233"/>
  <c r="BL238"/>
  <c r="BL246"/>
  <c r="BI252"/>
  <c r="AG228"/>
  <c r="U228"/>
  <c r="BK228"/>
  <c r="BM228" s="1"/>
  <c r="BL233"/>
  <c r="BM233"/>
  <c r="BD233"/>
  <c r="BE233"/>
  <c r="BL235"/>
  <c r="BM235"/>
  <c r="U217"/>
  <c r="U221"/>
  <c r="AG224"/>
  <c r="AN224"/>
  <c r="AW224"/>
  <c r="BD224"/>
  <c r="X225"/>
  <c r="AG225"/>
  <c r="AN225"/>
  <c r="AB226"/>
  <c r="AR226"/>
  <c r="AJ227"/>
  <c r="AS227"/>
  <c r="BI227"/>
  <c r="X228"/>
  <c r="AN228"/>
  <c r="BD228"/>
  <c r="AF229"/>
  <c r="AV229"/>
  <c r="BE229"/>
  <c r="AJ230"/>
  <c r="AZ230"/>
  <c r="BI230"/>
  <c r="BN230"/>
  <c r="AB231"/>
  <c r="AK231"/>
  <c r="BA231"/>
  <c r="BM231"/>
  <c r="AF232"/>
  <c r="BI236"/>
  <c r="BH246"/>
  <c r="BL254"/>
  <c r="X259"/>
  <c r="Y259"/>
  <c r="AF259"/>
  <c r="AG259"/>
  <c r="U259"/>
  <c r="AN259"/>
  <c r="AO259"/>
  <c r="AV259"/>
  <c r="AW259"/>
  <c r="BD259"/>
  <c r="BE259"/>
  <c r="AB263"/>
  <c r="AC263"/>
  <c r="AC264"/>
  <c r="AB264"/>
  <c r="AK264"/>
  <c r="AJ264"/>
  <c r="AS264"/>
  <c r="AR264"/>
  <c r="BA264"/>
  <c r="AZ264"/>
  <c r="BL266"/>
  <c r="BM266"/>
  <c r="BH269"/>
  <c r="BI269"/>
  <c r="BH270"/>
  <c r="BI270"/>
  <c r="BL278"/>
  <c r="BM278"/>
  <c r="BL294"/>
  <c r="BM294"/>
  <c r="BN238"/>
  <c r="BN242"/>
  <c r="BN246"/>
  <c r="BN250"/>
  <c r="BN254"/>
  <c r="BH263"/>
  <c r="BH294"/>
  <c r="BL274"/>
  <c r="BM274"/>
  <c r="BH291"/>
  <c r="BI291"/>
  <c r="AF227"/>
  <c r="BN229"/>
  <c r="AF231"/>
  <c r="BN233"/>
  <c r="AF235"/>
  <c r="BK236"/>
  <c r="BL236" s="1"/>
  <c r="BN237"/>
  <c r="U238"/>
  <c r="Y238"/>
  <c r="AC238"/>
  <c r="AG238"/>
  <c r="AK238"/>
  <c r="AO238"/>
  <c r="AS238"/>
  <c r="AW238"/>
  <c r="BA238"/>
  <c r="BE238"/>
  <c r="BI238"/>
  <c r="BM238"/>
  <c r="AF239"/>
  <c r="BN241"/>
  <c r="U242"/>
  <c r="Y242"/>
  <c r="AC242"/>
  <c r="AG242"/>
  <c r="AK242"/>
  <c r="AO242"/>
  <c r="AS242"/>
  <c r="AW242"/>
  <c r="BA242"/>
  <c r="BE242"/>
  <c r="BI242"/>
  <c r="BM242"/>
  <c r="BN245"/>
  <c r="U246"/>
  <c r="Y246"/>
  <c r="AC246"/>
  <c r="AG246"/>
  <c r="AK246"/>
  <c r="AO246"/>
  <c r="AS246"/>
  <c r="AW246"/>
  <c r="BA246"/>
  <c r="BE246"/>
  <c r="BI246"/>
  <c r="BM246"/>
  <c r="BN249"/>
  <c r="U250"/>
  <c r="Y250"/>
  <c r="AC250"/>
  <c r="AG250"/>
  <c r="AK250"/>
  <c r="AO250"/>
  <c r="AS250"/>
  <c r="AW250"/>
  <c r="BA250"/>
  <c r="BE250"/>
  <c r="BI250"/>
  <c r="BM250"/>
  <c r="BK252"/>
  <c r="BL252" s="1"/>
  <c r="BN253"/>
  <c r="U254"/>
  <c r="Y254"/>
  <c r="AC254"/>
  <c r="AG254"/>
  <c r="AK254"/>
  <c r="AO254"/>
  <c r="AS254"/>
  <c r="AW254"/>
  <c r="BA254"/>
  <c r="BE254"/>
  <c r="BI254"/>
  <c r="BM254"/>
  <c r="BK256"/>
  <c r="BL256" s="1"/>
  <c r="BK257"/>
  <c r="BM257" s="1"/>
  <c r="AG258"/>
  <c r="AN258"/>
  <c r="BD258"/>
  <c r="BI260"/>
  <c r="Y262"/>
  <c r="AV262"/>
  <c r="AB259"/>
  <c r="AC259"/>
  <c r="AJ259"/>
  <c r="AK259"/>
  <c r="AR259"/>
  <c r="AS259"/>
  <c r="AZ259"/>
  <c r="BA259"/>
  <c r="BH259"/>
  <c r="BI259"/>
  <c r="X263"/>
  <c r="Y263"/>
  <c r="BN263"/>
  <c r="AF263"/>
  <c r="AG263"/>
  <c r="U263"/>
  <c r="Y264"/>
  <c r="X264"/>
  <c r="AG264"/>
  <c r="U264"/>
  <c r="BN264"/>
  <c r="BK264"/>
  <c r="BM264" s="1"/>
  <c r="AF264"/>
  <c r="AO264"/>
  <c r="AN264"/>
  <c r="AW264"/>
  <c r="AV264"/>
  <c r="BH265"/>
  <c r="BI265"/>
  <c r="BH273"/>
  <c r="BI273"/>
  <c r="BI288"/>
  <c r="BH288"/>
  <c r="BN236"/>
  <c r="BA237"/>
  <c r="BE237"/>
  <c r="BI237"/>
  <c r="AF238"/>
  <c r="BN240"/>
  <c r="U241"/>
  <c r="Y241"/>
  <c r="AC241"/>
  <c r="AG241"/>
  <c r="AK241"/>
  <c r="AO241"/>
  <c r="AS241"/>
  <c r="AW241"/>
  <c r="BA241"/>
  <c r="BE241"/>
  <c r="AF242"/>
  <c r="BN244"/>
  <c r="U245"/>
  <c r="Y245"/>
  <c r="AC245"/>
  <c r="AG245"/>
  <c r="AK245"/>
  <c r="AO245"/>
  <c r="AS245"/>
  <c r="AW245"/>
  <c r="BA245"/>
  <c r="BE245"/>
  <c r="AF246"/>
  <c r="BN248"/>
  <c r="U249"/>
  <c r="Y249"/>
  <c r="AC249"/>
  <c r="AG249"/>
  <c r="AK249"/>
  <c r="AO249"/>
  <c r="AS249"/>
  <c r="AW249"/>
  <c r="BA249"/>
  <c r="AF250"/>
  <c r="BN252"/>
  <c r="U253"/>
  <c r="Y253"/>
  <c r="AC253"/>
  <c r="AG253"/>
  <c r="AK253"/>
  <c r="AO253"/>
  <c r="AF254"/>
  <c r="BN256"/>
  <c r="U257"/>
  <c r="Y257"/>
  <c r="AC257"/>
  <c r="AG257"/>
  <c r="AK257"/>
  <c r="AB258"/>
  <c r="BN259"/>
  <c r="U260"/>
  <c r="AK260"/>
  <c r="BA260"/>
  <c r="BN260"/>
  <c r="BK263"/>
  <c r="BL263" s="1"/>
  <c r="BI268"/>
  <c r="BI276"/>
  <c r="BI292"/>
  <c r="BK260"/>
  <c r="BL260" s="1"/>
  <c r="AF260"/>
  <c r="BL270"/>
  <c r="BM270"/>
  <c r="BL293"/>
  <c r="BM293"/>
  <c r="U236"/>
  <c r="U240"/>
  <c r="U244"/>
  <c r="U248"/>
  <c r="U252"/>
  <c r="U256"/>
  <c r="AF257"/>
  <c r="Y258"/>
  <c r="AV258"/>
  <c r="BK259"/>
  <c r="BM259" s="1"/>
  <c r="Y260"/>
  <c r="AO260"/>
  <c r="BE260"/>
  <c r="AG262"/>
  <c r="AN262"/>
  <c r="BD262"/>
  <c r="BI278"/>
  <c r="BI284"/>
  <c r="BH293"/>
  <c r="BN258"/>
  <c r="BK261"/>
  <c r="BL261" s="1"/>
  <c r="BN262"/>
  <c r="AK263"/>
  <c r="AO263"/>
  <c r="AS263"/>
  <c r="AW263"/>
  <c r="BA263"/>
  <c r="BE263"/>
  <c r="BI263"/>
  <c r="BD264"/>
  <c r="BH264"/>
  <c r="BK265"/>
  <c r="BM265" s="1"/>
  <c r="BN266"/>
  <c r="U267"/>
  <c r="Y267"/>
  <c r="AC267"/>
  <c r="AG267"/>
  <c r="AK267"/>
  <c r="BE267"/>
  <c r="BI267"/>
  <c r="X268"/>
  <c r="AB268"/>
  <c r="AF268"/>
  <c r="AJ268"/>
  <c r="AN268"/>
  <c r="AR268"/>
  <c r="AV268"/>
  <c r="AZ268"/>
  <c r="BD268"/>
  <c r="BH268"/>
  <c r="BK269"/>
  <c r="BM269" s="1"/>
  <c r="BN270"/>
  <c r="U271"/>
  <c r="Y271"/>
  <c r="AC271"/>
  <c r="AG271"/>
  <c r="BE271"/>
  <c r="BI271"/>
  <c r="X272"/>
  <c r="AB272"/>
  <c r="AF272"/>
  <c r="AJ272"/>
  <c r="AN272"/>
  <c r="AR272"/>
  <c r="AV272"/>
  <c r="AZ272"/>
  <c r="BD272"/>
  <c r="BH272"/>
  <c r="BK273"/>
  <c r="BL273" s="1"/>
  <c r="BN274"/>
  <c r="U275"/>
  <c r="Y275"/>
  <c r="AC275"/>
  <c r="AG275"/>
  <c r="AK275"/>
  <c r="AO275"/>
  <c r="AS275"/>
  <c r="X276"/>
  <c r="AB276"/>
  <c r="AF276"/>
  <c r="AJ276"/>
  <c r="AN276"/>
  <c r="AR276"/>
  <c r="AV276"/>
  <c r="AZ276"/>
  <c r="BD276"/>
  <c r="BH276"/>
  <c r="BN278"/>
  <c r="U279"/>
  <c r="Y279"/>
  <c r="AC279"/>
  <c r="AG279"/>
  <c r="AK279"/>
  <c r="AO279"/>
  <c r="AS279"/>
  <c r="AW279"/>
  <c r="BA279"/>
  <c r="BE279"/>
  <c r="BI279"/>
  <c r="X280"/>
  <c r="AB280"/>
  <c r="AF280"/>
  <c r="AJ280"/>
  <c r="AN280"/>
  <c r="AR280"/>
  <c r="AV280"/>
  <c r="AZ280"/>
  <c r="BD280"/>
  <c r="BH280"/>
  <c r="BN282"/>
  <c r="U283"/>
  <c r="Y283"/>
  <c r="AC283"/>
  <c r="AG283"/>
  <c r="AK283"/>
  <c r="AO283"/>
  <c r="AS283"/>
  <c r="AW283"/>
  <c r="BA283"/>
  <c r="BE283"/>
  <c r="BI283"/>
  <c r="X284"/>
  <c r="AB284"/>
  <c r="AF284"/>
  <c r="AJ284"/>
  <c r="AN284"/>
  <c r="AR284"/>
  <c r="AV284"/>
  <c r="AZ284"/>
  <c r="BD284"/>
  <c r="BH284"/>
  <c r="BN286"/>
  <c r="U287"/>
  <c r="Y287"/>
  <c r="AC287"/>
  <c r="AG287"/>
  <c r="AK287"/>
  <c r="AO287"/>
  <c r="AS287"/>
  <c r="AW287"/>
  <c r="BA287"/>
  <c r="BE287"/>
  <c r="BI287"/>
  <c r="X288"/>
  <c r="AB288"/>
  <c r="AF288"/>
  <c r="AJ288"/>
  <c r="AN288"/>
  <c r="AR288"/>
  <c r="BN290"/>
  <c r="U291"/>
  <c r="Y291"/>
  <c r="AC291"/>
  <c r="AG291"/>
  <c r="AK291"/>
  <c r="AO291"/>
  <c r="AS291"/>
  <c r="AW291"/>
  <c r="BA291"/>
  <c r="BE291"/>
  <c r="X292"/>
  <c r="BN294"/>
  <c r="U258"/>
  <c r="U262"/>
  <c r="U266"/>
  <c r="AF267"/>
  <c r="BK268"/>
  <c r="BM268" s="1"/>
  <c r="BN269"/>
  <c r="U270"/>
  <c r="AG270"/>
  <c r="BK272"/>
  <c r="BL272" s="1"/>
  <c r="BN273"/>
  <c r="U274"/>
  <c r="AG274"/>
  <c r="AF275"/>
  <c r="BK276"/>
  <c r="BL276" s="1"/>
  <c r="U278"/>
  <c r="AG278"/>
  <c r="AF279"/>
  <c r="BK280"/>
  <c r="BM280" s="1"/>
  <c r="U282"/>
  <c r="AF283"/>
  <c r="BK284"/>
  <c r="BM284" s="1"/>
  <c r="U286"/>
  <c r="AF287"/>
  <c r="BK288"/>
  <c r="BL288" s="1"/>
  <c r="BN289"/>
  <c r="U290"/>
  <c r="Y290"/>
  <c r="AC290"/>
  <c r="AG290"/>
  <c r="AK290"/>
  <c r="AO290"/>
  <c r="AS290"/>
  <c r="AW290"/>
  <c r="BA290"/>
  <c r="BE290"/>
  <c r="BI290"/>
  <c r="AF291"/>
  <c r="BN293"/>
  <c r="U294"/>
  <c r="Y294"/>
  <c r="AC294"/>
  <c r="AG294"/>
  <c r="AK294"/>
  <c r="AO294"/>
  <c r="AS294"/>
  <c r="AW294"/>
  <c r="BA294"/>
  <c r="BE294"/>
  <c r="BI294"/>
  <c r="BN268"/>
  <c r="BN272"/>
  <c r="BN276"/>
  <c r="BN280"/>
  <c r="BN284"/>
  <c r="BN288"/>
  <c r="U289"/>
  <c r="BK291"/>
  <c r="BL291" s="1"/>
  <c r="BN292"/>
  <c r="U293"/>
  <c r="Y293"/>
  <c r="AC293"/>
  <c r="AG293"/>
  <c r="AK293"/>
  <c r="AO293"/>
  <c r="AS293"/>
  <c r="AW293"/>
  <c r="BA293"/>
  <c r="BE293"/>
  <c r="BI293"/>
  <c r="AF294"/>
  <c r="U268"/>
  <c r="U272"/>
  <c r="U276"/>
  <c r="U280"/>
  <c r="U284"/>
  <c r="U288"/>
  <c r="U292"/>
  <c r="BF152" i="21"/>
  <c r="AA102"/>
  <c r="W102"/>
  <c r="W112"/>
  <c r="AA114"/>
  <c r="W114"/>
  <c r="BE101"/>
  <c r="BF101" s="1"/>
  <c r="BA101"/>
  <c r="BC101" s="1"/>
  <c r="AW101"/>
  <c r="AS101"/>
  <c r="AT101" s="1"/>
  <c r="AO101"/>
  <c r="AP101" s="1"/>
  <c r="AK101"/>
  <c r="AM101" s="1"/>
  <c r="AG101"/>
  <c r="AC101"/>
  <c r="AD101" s="1"/>
  <c r="Y101"/>
  <c r="Z101" s="1"/>
  <c r="BE103"/>
  <c r="BA103"/>
  <c r="BC103" s="1"/>
  <c r="AW103"/>
  <c r="AS103"/>
  <c r="AT103" s="1"/>
  <c r="AO103"/>
  <c r="AK103"/>
  <c r="AM103" s="1"/>
  <c r="AG103"/>
  <c r="AC103"/>
  <c r="AD103" s="1"/>
  <c r="Y103"/>
  <c r="BE105"/>
  <c r="BF105" s="1"/>
  <c r="BA105"/>
  <c r="BC105" s="1"/>
  <c r="AW105"/>
  <c r="AS105"/>
  <c r="AU105" s="1"/>
  <c r="AO105"/>
  <c r="AK105"/>
  <c r="AM105" s="1"/>
  <c r="AG105"/>
  <c r="AC105"/>
  <c r="Y105"/>
  <c r="AA105" s="1"/>
  <c r="BE107"/>
  <c r="BF107" s="1"/>
  <c r="BA107"/>
  <c r="BC107" s="1"/>
  <c r="AW107"/>
  <c r="AS107"/>
  <c r="AT107" s="1"/>
  <c r="AO107"/>
  <c r="AP107" s="1"/>
  <c r="AK107"/>
  <c r="AM107" s="1"/>
  <c r="AG107"/>
  <c r="AC107"/>
  <c r="Y107"/>
  <c r="Z107" s="1"/>
  <c r="BE109"/>
  <c r="BF109" s="1"/>
  <c r="BA109"/>
  <c r="BC109" s="1"/>
  <c r="AW109"/>
  <c r="AS109"/>
  <c r="AT109" s="1"/>
  <c r="AO109"/>
  <c r="AP109" s="1"/>
  <c r="AK109"/>
  <c r="AM109" s="1"/>
  <c r="AG109"/>
  <c r="AC109"/>
  <c r="AD109" s="1"/>
  <c r="Y109"/>
  <c r="Z109" s="1"/>
  <c r="BE111"/>
  <c r="BF111" s="1"/>
  <c r="BA111"/>
  <c r="BC111" s="1"/>
  <c r="AW111"/>
  <c r="AS111"/>
  <c r="AU111" s="1"/>
  <c r="AO111"/>
  <c r="AK111"/>
  <c r="AM111" s="1"/>
  <c r="AG111"/>
  <c r="AC111"/>
  <c r="AD111" s="1"/>
  <c r="Y111"/>
  <c r="BE113"/>
  <c r="BA113"/>
  <c r="BC113" s="1"/>
  <c r="AW113"/>
  <c r="AS113"/>
  <c r="AT113" s="1"/>
  <c r="AO113"/>
  <c r="AP113" s="1"/>
  <c r="AK113"/>
  <c r="AM113" s="1"/>
  <c r="AG113"/>
  <c r="AC113"/>
  <c r="Y113"/>
  <c r="Z113" s="1"/>
  <c r="BE115"/>
  <c r="BF115" s="1"/>
  <c r="BA115"/>
  <c r="BC115" s="1"/>
  <c r="AW115"/>
  <c r="AS115"/>
  <c r="AO115"/>
  <c r="AP115" s="1"/>
  <c r="AK115"/>
  <c r="AM115" s="1"/>
  <c r="AG115"/>
  <c r="AC115"/>
  <c r="AD115" s="1"/>
  <c r="Y115"/>
  <c r="Z115" s="1"/>
  <c r="BE117"/>
  <c r="BF117" s="1"/>
  <c r="BA117"/>
  <c r="BC117" s="1"/>
  <c r="AW117"/>
  <c r="AS117"/>
  <c r="AT117" s="1"/>
  <c r="AO117"/>
  <c r="AP117" s="1"/>
  <c r="AK117"/>
  <c r="AM117" s="1"/>
  <c r="AG117"/>
  <c r="AC117"/>
  <c r="AD117" s="1"/>
  <c r="Y117"/>
  <c r="Z117" s="1"/>
  <c r="BE119"/>
  <c r="BA119"/>
  <c r="BC119" s="1"/>
  <c r="AW119"/>
  <c r="AS119"/>
  <c r="AT119" s="1"/>
  <c r="AO119"/>
  <c r="AK119"/>
  <c r="AM119" s="1"/>
  <c r="AG119"/>
  <c r="AC119"/>
  <c r="AD119" s="1"/>
  <c r="Y119"/>
  <c r="BE121"/>
  <c r="BA121"/>
  <c r="BC121" s="1"/>
  <c r="AW121"/>
  <c r="AS121"/>
  <c r="AO121"/>
  <c r="AK121"/>
  <c r="AM121" s="1"/>
  <c r="AG121"/>
  <c r="AC121"/>
  <c r="Y121"/>
  <c r="AA121" s="1"/>
  <c r="BE123"/>
  <c r="BF123" s="1"/>
  <c r="BA123"/>
  <c r="BC123" s="1"/>
  <c r="AW123"/>
  <c r="AS123"/>
  <c r="AU123" s="1"/>
  <c r="AO123"/>
  <c r="AP123" s="1"/>
  <c r="AK123"/>
  <c r="AM123" s="1"/>
  <c r="AG123"/>
  <c r="AC123"/>
  <c r="AE123" s="1"/>
  <c r="Y123"/>
  <c r="Z123" s="1"/>
  <c r="BE125"/>
  <c r="BF125" s="1"/>
  <c r="BA125"/>
  <c r="AW125"/>
  <c r="AS125"/>
  <c r="AO125"/>
  <c r="AP125" s="1"/>
  <c r="AK125"/>
  <c r="AM125" s="1"/>
  <c r="AG125"/>
  <c r="AC125"/>
  <c r="AE125" s="1"/>
  <c r="Y125"/>
  <c r="Z125" s="1"/>
  <c r="BE127"/>
  <c r="BF127" s="1"/>
  <c r="BA127"/>
  <c r="BC127" s="1"/>
  <c r="AW127"/>
  <c r="AS127"/>
  <c r="AO127"/>
  <c r="AK127"/>
  <c r="AG127"/>
  <c r="AC127"/>
  <c r="Y127"/>
  <c r="Z127" s="1"/>
  <c r="BE129"/>
  <c r="BF129" s="1"/>
  <c r="BA129"/>
  <c r="BC129" s="1"/>
  <c r="AW129"/>
  <c r="AS129"/>
  <c r="AO129"/>
  <c r="AP129" s="1"/>
  <c r="AK129"/>
  <c r="AM129" s="1"/>
  <c r="AG129"/>
  <c r="AC129"/>
  <c r="Y129"/>
  <c r="Z129" s="1"/>
  <c r="BE131"/>
  <c r="BF131" s="1"/>
  <c r="BA131"/>
  <c r="BC131" s="1"/>
  <c r="AW131"/>
  <c r="AS131"/>
  <c r="AO131"/>
  <c r="AP131" s="1"/>
  <c r="AK131"/>
  <c r="AM131" s="1"/>
  <c r="AG131"/>
  <c r="AC131"/>
  <c r="Y131"/>
  <c r="Z131" s="1"/>
  <c r="BE133"/>
  <c r="BF133" s="1"/>
  <c r="BA133"/>
  <c r="AW133"/>
  <c r="AS133"/>
  <c r="AU133" s="1"/>
  <c r="AO133"/>
  <c r="AP133" s="1"/>
  <c r="AK133"/>
  <c r="AG133"/>
  <c r="AC133"/>
  <c r="AE133" s="1"/>
  <c r="Y133"/>
  <c r="Z133" s="1"/>
  <c r="BE135"/>
  <c r="BF135" s="1"/>
  <c r="BA135"/>
  <c r="BC135" s="1"/>
  <c r="AW135"/>
  <c r="AS135"/>
  <c r="AU135" s="1"/>
  <c r="AO135"/>
  <c r="AP135" s="1"/>
  <c r="AK135"/>
  <c r="AM135" s="1"/>
  <c r="AG135"/>
  <c r="AC135"/>
  <c r="AE135" s="1"/>
  <c r="Y135"/>
  <c r="Z135" s="1"/>
  <c r="BE137"/>
  <c r="BF137" s="1"/>
  <c r="BA137"/>
  <c r="BC137" s="1"/>
  <c r="AW137"/>
  <c r="AS137"/>
  <c r="AO137"/>
  <c r="AP137" s="1"/>
  <c r="AK137"/>
  <c r="AM137" s="1"/>
  <c r="AG137"/>
  <c r="AC137"/>
  <c r="AE137" s="1"/>
  <c r="Y137"/>
  <c r="Z137" s="1"/>
  <c r="BE139"/>
  <c r="BA139"/>
  <c r="BC139" s="1"/>
  <c r="AW139"/>
  <c r="AX139" s="1"/>
  <c r="AS139"/>
  <c r="AU139" s="1"/>
  <c r="AO139"/>
  <c r="AK139"/>
  <c r="AM139" s="1"/>
  <c r="AG139"/>
  <c r="AH139" s="1"/>
  <c r="AC139"/>
  <c r="AE139" s="1"/>
  <c r="Y139"/>
  <c r="BE141"/>
  <c r="BA141"/>
  <c r="AW141"/>
  <c r="AX141" s="1"/>
  <c r="AS141"/>
  <c r="AU141" s="1"/>
  <c r="AO141"/>
  <c r="AK141"/>
  <c r="AM141" s="1"/>
  <c r="AG141"/>
  <c r="AH141" s="1"/>
  <c r="AC141"/>
  <c r="AE141" s="1"/>
  <c r="Y141"/>
  <c r="BE143"/>
  <c r="BA143"/>
  <c r="BC143" s="1"/>
  <c r="AW143"/>
  <c r="AX143" s="1"/>
  <c r="AS143"/>
  <c r="AU143" s="1"/>
  <c r="AO143"/>
  <c r="AK143"/>
  <c r="AM143" s="1"/>
  <c r="AG143"/>
  <c r="AH143" s="1"/>
  <c r="AC143"/>
  <c r="AE143" s="1"/>
  <c r="Y143"/>
  <c r="BE145"/>
  <c r="BF145" s="1"/>
  <c r="BA145"/>
  <c r="BC145" s="1"/>
  <c r="AW145"/>
  <c r="AS145"/>
  <c r="AU145" s="1"/>
  <c r="AO145"/>
  <c r="AP145" s="1"/>
  <c r="AK145"/>
  <c r="AM145" s="1"/>
  <c r="AG145"/>
  <c r="AC145"/>
  <c r="AE145" s="1"/>
  <c r="Y145"/>
  <c r="Z145" s="1"/>
  <c r="BE147"/>
  <c r="BF147" s="1"/>
  <c r="BA147"/>
  <c r="BC147" s="1"/>
  <c r="AW147"/>
  <c r="AS147"/>
  <c r="AO147"/>
  <c r="AP147" s="1"/>
  <c r="AK147"/>
  <c r="AM147" s="1"/>
  <c r="AG147"/>
  <c r="AC147"/>
  <c r="AD147" s="1"/>
  <c r="Y147"/>
  <c r="Z147" s="1"/>
  <c r="BE149"/>
  <c r="BF149" s="1"/>
  <c r="BA149"/>
  <c r="BC149" s="1"/>
  <c r="AW149"/>
  <c r="AS149"/>
  <c r="AO149"/>
  <c r="AP149" s="1"/>
  <c r="AK149"/>
  <c r="AM149" s="1"/>
  <c r="AG149"/>
  <c r="AC149"/>
  <c r="AD149" s="1"/>
  <c r="Y149"/>
  <c r="Z149" s="1"/>
  <c r="BE151"/>
  <c r="BF151" s="1"/>
  <c r="BA151"/>
  <c r="BC151" s="1"/>
  <c r="AW151"/>
  <c r="AS151"/>
  <c r="AT151" s="1"/>
  <c r="AO151"/>
  <c r="AP151" s="1"/>
  <c r="AK151"/>
  <c r="AM151" s="1"/>
  <c r="AG151"/>
  <c r="AC151"/>
  <c r="AD151" s="1"/>
  <c r="Y151"/>
  <c r="Z151" s="1"/>
  <c r="BE153"/>
  <c r="BF153" s="1"/>
  <c r="BA153"/>
  <c r="BC153" s="1"/>
  <c r="AW153"/>
  <c r="AS153"/>
  <c r="AT153" s="1"/>
  <c r="AO153"/>
  <c r="AP153" s="1"/>
  <c r="AK153"/>
  <c r="AM153" s="1"/>
  <c r="AG153"/>
  <c r="AC153"/>
  <c r="Y153"/>
  <c r="Z153" s="1"/>
  <c r="BI168"/>
  <c r="BH169"/>
  <c r="AQ104"/>
  <c r="BH107"/>
  <c r="BI108"/>
  <c r="W109"/>
  <c r="BH109"/>
  <c r="BI112"/>
  <c r="BH113"/>
  <c r="AA101"/>
  <c r="AE102"/>
  <c r="AG102"/>
  <c r="AH102" s="1"/>
  <c r="BB102"/>
  <c r="AE104"/>
  <c r="AG104"/>
  <c r="AH104" s="1"/>
  <c r="AU104"/>
  <c r="BB104"/>
  <c r="BH104"/>
  <c r="BG105"/>
  <c r="AE106"/>
  <c r="AG106"/>
  <c r="AH106" s="1"/>
  <c r="AL106"/>
  <c r="AU106"/>
  <c r="BB106"/>
  <c r="BH106"/>
  <c r="AA107"/>
  <c r="AQ107"/>
  <c r="BG107"/>
  <c r="AG108"/>
  <c r="AH108" s="1"/>
  <c r="AL108"/>
  <c r="AU108"/>
  <c r="BB108"/>
  <c r="BH108"/>
  <c r="AQ109"/>
  <c r="AE110"/>
  <c r="AG110"/>
  <c r="AH110" s="1"/>
  <c r="AL110"/>
  <c r="AU110"/>
  <c r="BB110"/>
  <c r="BH110"/>
  <c r="AG112"/>
  <c r="AH112" s="1"/>
  <c r="AL112"/>
  <c r="AU112"/>
  <c r="BB112"/>
  <c r="BH112"/>
  <c r="AA113"/>
  <c r="AQ113"/>
  <c r="AG114"/>
  <c r="AL114"/>
  <c r="BH114"/>
  <c r="AA115"/>
  <c r="AQ115"/>
  <c r="BG115"/>
  <c r="AE116"/>
  <c r="AG116"/>
  <c r="AH116" s="1"/>
  <c r="AL116"/>
  <c r="AU116"/>
  <c r="BB116"/>
  <c r="BH116"/>
  <c r="AQ117"/>
  <c r="AG118"/>
  <c r="AH118" s="1"/>
  <c r="AL118"/>
  <c r="AU118"/>
  <c r="BH118"/>
  <c r="AE120"/>
  <c r="AG120"/>
  <c r="AH120" s="1"/>
  <c r="AL120"/>
  <c r="AU120"/>
  <c r="BB120"/>
  <c r="BH120"/>
  <c r="AL121"/>
  <c r="AQ121"/>
  <c r="BB121"/>
  <c r="AG122"/>
  <c r="AH122" s="1"/>
  <c r="AL122"/>
  <c r="AU122"/>
  <c r="BB122"/>
  <c r="BH122"/>
  <c r="AL123"/>
  <c r="AQ123"/>
  <c r="AE124"/>
  <c r="AG124"/>
  <c r="AI124" s="1"/>
  <c r="AL124"/>
  <c r="AU124"/>
  <c r="BB124"/>
  <c r="BH124"/>
  <c r="AG126"/>
  <c r="AI126" s="1"/>
  <c r="AU126"/>
  <c r="BB127"/>
  <c r="AE128"/>
  <c r="AG128"/>
  <c r="AL129"/>
  <c r="AQ129"/>
  <c r="BB129"/>
  <c r="AE130"/>
  <c r="AG130"/>
  <c r="AI130" s="1"/>
  <c r="AU130"/>
  <c r="AQ131"/>
  <c r="BB131"/>
  <c r="AE132"/>
  <c r="AG132"/>
  <c r="AU132"/>
  <c r="BH132"/>
  <c r="AE134"/>
  <c r="AG134"/>
  <c r="AI134" s="1"/>
  <c r="AU134"/>
  <c r="BH134"/>
  <c r="AL135"/>
  <c r="AE136"/>
  <c r="AG136"/>
  <c r="AH136" s="1"/>
  <c r="AU136"/>
  <c r="AW136"/>
  <c r="BH136"/>
  <c r="AL137"/>
  <c r="BB137"/>
  <c r="AE138"/>
  <c r="AG138"/>
  <c r="AI138" s="1"/>
  <c r="AU138"/>
  <c r="AW138"/>
  <c r="AE140"/>
  <c r="AG140"/>
  <c r="AI140" s="1"/>
  <c r="AU140"/>
  <c r="AW140"/>
  <c r="AY140" s="1"/>
  <c r="AE142"/>
  <c r="AG142"/>
  <c r="AI142" s="1"/>
  <c r="AU142"/>
  <c r="AW142"/>
  <c r="BB143"/>
  <c r="AE144"/>
  <c r="AG144"/>
  <c r="AI144" s="1"/>
  <c r="AU144"/>
  <c r="AW144"/>
  <c r="AX144" s="1"/>
  <c r="AL145"/>
  <c r="BB145"/>
  <c r="AE146"/>
  <c r="AG146"/>
  <c r="AI146" s="1"/>
  <c r="AU146"/>
  <c r="BH146"/>
  <c r="AE148"/>
  <c r="AG148"/>
  <c r="AH148" s="1"/>
  <c r="AU148"/>
  <c r="BH148"/>
  <c r="AE150"/>
  <c r="AG150"/>
  <c r="AH150" s="1"/>
  <c r="AU150"/>
  <c r="BH150"/>
  <c r="AE152"/>
  <c r="AG152"/>
  <c r="AH152" s="1"/>
  <c r="AU152"/>
  <c r="AW152"/>
  <c r="AX152" s="1"/>
  <c r="BH152"/>
  <c r="AL153"/>
  <c r="BB153"/>
  <c r="AE154"/>
  <c r="AG154"/>
  <c r="AH154" s="1"/>
  <c r="AU154"/>
  <c r="W155"/>
  <c r="Y156"/>
  <c r="Z156" s="1"/>
  <c r="AM156"/>
  <c r="AO156"/>
  <c r="AP156" s="1"/>
  <c r="BC156"/>
  <c r="BE156"/>
  <c r="BF156" s="1"/>
  <c r="AE158"/>
  <c r="AG158"/>
  <c r="AH158" s="1"/>
  <c r="AU158"/>
  <c r="W159"/>
  <c r="Y160"/>
  <c r="Z160" s="1"/>
  <c r="AM160"/>
  <c r="AO160"/>
  <c r="AP160" s="1"/>
  <c r="BC160"/>
  <c r="BE160"/>
  <c r="BF160" s="1"/>
  <c r="AE162"/>
  <c r="AG162"/>
  <c r="AH162" s="1"/>
  <c r="AU162"/>
  <c r="W163"/>
  <c r="Y164"/>
  <c r="Z164" s="1"/>
  <c r="AO164"/>
  <c r="AP164" s="1"/>
  <c r="BC164"/>
  <c r="BE164"/>
  <c r="BF164" s="1"/>
  <c r="BF170"/>
  <c r="AA106"/>
  <c r="W106"/>
  <c r="BI157"/>
  <c r="BI161"/>
  <c r="BI165"/>
  <c r="BG165"/>
  <c r="BF165"/>
  <c r="BE166"/>
  <c r="BF166" s="1"/>
  <c r="BA166"/>
  <c r="BB166" s="1"/>
  <c r="AW166"/>
  <c r="AX166" s="1"/>
  <c r="AS166"/>
  <c r="AT166" s="1"/>
  <c r="AO166"/>
  <c r="AP166" s="1"/>
  <c r="AK166"/>
  <c r="AL166" s="1"/>
  <c r="AG166"/>
  <c r="AH166" s="1"/>
  <c r="AC166"/>
  <c r="AD166" s="1"/>
  <c r="Y166"/>
  <c r="Z166" s="1"/>
  <c r="BH171"/>
  <c r="W101"/>
  <c r="AQ102"/>
  <c r="BH103"/>
  <c r="BG104"/>
  <c r="BI104"/>
  <c r="W105"/>
  <c r="Z102"/>
  <c r="AP102"/>
  <c r="AY102"/>
  <c r="AP104"/>
  <c r="AY104"/>
  <c r="BF104"/>
  <c r="Z105"/>
  <c r="Z106"/>
  <c r="AP106"/>
  <c r="AY106"/>
  <c r="BF106"/>
  <c r="AE107"/>
  <c r="AU107"/>
  <c r="AP108"/>
  <c r="AY108"/>
  <c r="BF108"/>
  <c r="AE109"/>
  <c r="AU109"/>
  <c r="AI110"/>
  <c r="AP110"/>
  <c r="AY110"/>
  <c r="BF110"/>
  <c r="Z112"/>
  <c r="AP112"/>
  <c r="AY112"/>
  <c r="BF112"/>
  <c r="Z114"/>
  <c r="AP114"/>
  <c r="AY114"/>
  <c r="BF114"/>
  <c r="AE115"/>
  <c r="AU115"/>
  <c r="AP116"/>
  <c r="AY116"/>
  <c r="BF116"/>
  <c r="AE117"/>
  <c r="AU117"/>
  <c r="AI118"/>
  <c r="AP118"/>
  <c r="AY118"/>
  <c r="BF118"/>
  <c r="AE119"/>
  <c r="AP120"/>
  <c r="AY120"/>
  <c r="BF120"/>
  <c r="Z121"/>
  <c r="AP121"/>
  <c r="AI122"/>
  <c r="AP122"/>
  <c r="AY122"/>
  <c r="BF122"/>
  <c r="AY124"/>
  <c r="AY126"/>
  <c r="AI128"/>
  <c r="AY128"/>
  <c r="AY130"/>
  <c r="AI132"/>
  <c r="AY132"/>
  <c r="AY134"/>
  <c r="AI136"/>
  <c r="AY138"/>
  <c r="AY142"/>
  <c r="AY144"/>
  <c r="AP146"/>
  <c r="AY146"/>
  <c r="BF146"/>
  <c r="AE147"/>
  <c r="AU147"/>
  <c r="AP148"/>
  <c r="AY148"/>
  <c r="BF148"/>
  <c r="AE149"/>
  <c r="AU149"/>
  <c r="AP150"/>
  <c r="AY150"/>
  <c r="BF150"/>
  <c r="AE151"/>
  <c r="AP152"/>
  <c r="AI154"/>
  <c r="AY154"/>
  <c r="BH155"/>
  <c r="AQ156"/>
  <c r="BF157"/>
  <c r="AY158"/>
  <c r="BH159"/>
  <c r="AA160"/>
  <c r="BF161"/>
  <c r="AI162"/>
  <c r="AY162"/>
  <c r="BH163"/>
  <c r="AC164"/>
  <c r="AD164" s="1"/>
  <c r="AQ164"/>
  <c r="AS164"/>
  <c r="AT164" s="1"/>
  <c r="BH168"/>
  <c r="W167"/>
  <c r="BI167"/>
  <c r="BF167"/>
  <c r="BG167"/>
  <c r="AW168"/>
  <c r="AX168" s="1"/>
  <c r="AS168"/>
  <c r="AT168" s="1"/>
  <c r="AO168"/>
  <c r="AP168" s="1"/>
  <c r="AK168"/>
  <c r="AL168" s="1"/>
  <c r="AG168"/>
  <c r="AH168" s="1"/>
  <c r="AC168"/>
  <c r="AD168" s="1"/>
  <c r="Y168"/>
  <c r="Z168" s="1"/>
  <c r="BA168"/>
  <c r="BC168" s="1"/>
  <c r="BI169"/>
  <c r="W169"/>
  <c r="BI107"/>
  <c r="AD107"/>
  <c r="BI109"/>
  <c r="BI111"/>
  <c r="AT111"/>
  <c r="BI113"/>
  <c r="BI115"/>
  <c r="AT115"/>
  <c r="BI117"/>
  <c r="BI119"/>
  <c r="BI123"/>
  <c r="BI125"/>
  <c r="AM126"/>
  <c r="BC126"/>
  <c r="BI127"/>
  <c r="AM128"/>
  <c r="BC128"/>
  <c r="BI129"/>
  <c r="AM130"/>
  <c r="BC130"/>
  <c r="BI131"/>
  <c r="AM132"/>
  <c r="BC132"/>
  <c r="BI133"/>
  <c r="AT133"/>
  <c r="AM134"/>
  <c r="BC134"/>
  <c r="BI135"/>
  <c r="AT135"/>
  <c r="AM136"/>
  <c r="BC136"/>
  <c r="BI137"/>
  <c r="Y138"/>
  <c r="Z138" s="1"/>
  <c r="AD138"/>
  <c r="AM138"/>
  <c r="AO138"/>
  <c r="AP138" s="1"/>
  <c r="AT138"/>
  <c r="BC138"/>
  <c r="BI139"/>
  <c r="AT139"/>
  <c r="Y140"/>
  <c r="Z140" s="1"/>
  <c r="AD140"/>
  <c r="AM140"/>
  <c r="AO140"/>
  <c r="AP140" s="1"/>
  <c r="AT140"/>
  <c r="BC140"/>
  <c r="BI141"/>
  <c r="AT141"/>
  <c r="Y142"/>
  <c r="Z142" s="1"/>
  <c r="AD142"/>
  <c r="AM142"/>
  <c r="AO142"/>
  <c r="AP142" s="1"/>
  <c r="AT142"/>
  <c r="BC142"/>
  <c r="BI143"/>
  <c r="AT143"/>
  <c r="Y144"/>
  <c r="Z144" s="1"/>
  <c r="AD144"/>
  <c r="AM144"/>
  <c r="AO144"/>
  <c r="AP144" s="1"/>
  <c r="BC144"/>
  <c r="BI145"/>
  <c r="AM146"/>
  <c r="BC146"/>
  <c r="BI147"/>
  <c r="AT147"/>
  <c r="AM148"/>
  <c r="BC148"/>
  <c r="BI149"/>
  <c r="AT149"/>
  <c r="AM150"/>
  <c r="BC150"/>
  <c r="BI151"/>
  <c r="AM152"/>
  <c r="BC152"/>
  <c r="BI153"/>
  <c r="AM154"/>
  <c r="BC154"/>
  <c r="AE156"/>
  <c r="AG156"/>
  <c r="AH156" s="1"/>
  <c r="AU156"/>
  <c r="W157"/>
  <c r="AM158"/>
  <c r="BC158"/>
  <c r="AE160"/>
  <c r="AG160"/>
  <c r="AH160" s="1"/>
  <c r="AU160"/>
  <c r="W161"/>
  <c r="AM162"/>
  <c r="BC162"/>
  <c r="AG164"/>
  <c r="AH164" s="1"/>
  <c r="AW164"/>
  <c r="AX164" s="1"/>
  <c r="AE166"/>
  <c r="AU166"/>
  <c r="BC166"/>
  <c r="BE168"/>
  <c r="BF168" s="1"/>
  <c r="Z170"/>
  <c r="AA104"/>
  <c r="W104"/>
  <c r="AA108"/>
  <c r="W108"/>
  <c r="AA110"/>
  <c r="W110"/>
  <c r="AA116"/>
  <c r="W116"/>
  <c r="AA118"/>
  <c r="W118"/>
  <c r="AA120"/>
  <c r="W120"/>
  <c r="AA122"/>
  <c r="W122"/>
  <c r="AA124"/>
  <c r="W124"/>
  <c r="AA126"/>
  <c r="W126"/>
  <c r="AA128"/>
  <c r="W128"/>
  <c r="AA130"/>
  <c r="W130"/>
  <c r="AA132"/>
  <c r="W132"/>
  <c r="AA134"/>
  <c r="W134"/>
  <c r="AA136"/>
  <c r="W136"/>
  <c r="W138"/>
  <c r="W140"/>
  <c r="W142"/>
  <c r="W144"/>
  <c r="AA146"/>
  <c r="W146"/>
  <c r="AA148"/>
  <c r="W148"/>
  <c r="AA150"/>
  <c r="W150"/>
  <c r="AA152"/>
  <c r="W152"/>
  <c r="BI155"/>
  <c r="BI159"/>
  <c r="BI163"/>
  <c r="BI171"/>
  <c r="W171"/>
  <c r="BG102"/>
  <c r="BI102"/>
  <c r="W103"/>
  <c r="BI106"/>
  <c r="BI110"/>
  <c r="BI114"/>
  <c r="BI116"/>
  <c r="BI118"/>
  <c r="BI120"/>
  <c r="W121"/>
  <c r="AX122"/>
  <c r="BI122"/>
  <c r="W123"/>
  <c r="AX124"/>
  <c r="BI124"/>
  <c r="W125"/>
  <c r="AH126"/>
  <c r="AQ126"/>
  <c r="AX126"/>
  <c r="BG126"/>
  <c r="BI126"/>
  <c r="W127"/>
  <c r="AH128"/>
  <c r="AQ128"/>
  <c r="AX128"/>
  <c r="BG128"/>
  <c r="BI128"/>
  <c r="W129"/>
  <c r="AH130"/>
  <c r="AQ130"/>
  <c r="AX130"/>
  <c r="BG130"/>
  <c r="BI130"/>
  <c r="W131"/>
  <c r="AH132"/>
  <c r="AX132"/>
  <c r="BI132"/>
  <c r="W133"/>
  <c r="AX134"/>
  <c r="BI134"/>
  <c r="W135"/>
  <c r="BG136"/>
  <c r="BI136"/>
  <c r="W137"/>
  <c r="AH138"/>
  <c r="AX138"/>
  <c r="BG138"/>
  <c r="BI138"/>
  <c r="W139"/>
  <c r="AH140"/>
  <c r="AX140"/>
  <c r="BG140"/>
  <c r="BI140"/>
  <c r="W141"/>
  <c r="AH142"/>
  <c r="AX142"/>
  <c r="BG142"/>
  <c r="BI142"/>
  <c r="W143"/>
  <c r="BG144"/>
  <c r="BI144"/>
  <c r="W145"/>
  <c r="BI146"/>
  <c r="BI148"/>
  <c r="BI150"/>
  <c r="BG152"/>
  <c r="BI152"/>
  <c r="BF155"/>
  <c r="AI156"/>
  <c r="AY156"/>
  <c r="BH157"/>
  <c r="BF159"/>
  <c r="AY160"/>
  <c r="BH161"/>
  <c r="BF163"/>
  <c r="AI164"/>
  <c r="AK164"/>
  <c r="AL164" s="1"/>
  <c r="AM168"/>
  <c r="BE175"/>
  <c r="BG175" s="1"/>
  <c r="BA175"/>
  <c r="AW175"/>
  <c r="AS175"/>
  <c r="AT175" s="1"/>
  <c r="AO175"/>
  <c r="AQ175" s="1"/>
  <c r="AK175"/>
  <c r="AG175"/>
  <c r="AC175"/>
  <c r="AD175" s="1"/>
  <c r="Y175"/>
  <c r="AA175" s="1"/>
  <c r="BE179"/>
  <c r="BA179"/>
  <c r="AW179"/>
  <c r="AS179"/>
  <c r="AT179" s="1"/>
  <c r="AO179"/>
  <c r="AP179" s="1"/>
  <c r="AK179"/>
  <c r="AG179"/>
  <c r="AC179"/>
  <c r="AD179" s="1"/>
  <c r="Y179"/>
  <c r="BH329"/>
  <c r="BI333"/>
  <c r="W333"/>
  <c r="BH337"/>
  <c r="BI341"/>
  <c r="W341"/>
  <c r="BH154"/>
  <c r="BH156"/>
  <c r="BH160"/>
  <c r="BH164"/>
  <c r="AU174"/>
  <c r="AW174"/>
  <c r="AX174" s="1"/>
  <c r="BH174"/>
  <c r="AE176"/>
  <c r="AG176"/>
  <c r="AH176" s="1"/>
  <c r="AU178"/>
  <c r="AW178"/>
  <c r="AX178" s="1"/>
  <c r="BH178"/>
  <c r="AQ179"/>
  <c r="W154"/>
  <c r="Y155"/>
  <c r="AA155" s="1"/>
  <c r="AC155"/>
  <c r="AD155" s="1"/>
  <c r="AG155"/>
  <c r="AI155" s="1"/>
  <c r="AK155"/>
  <c r="AM155" s="1"/>
  <c r="AO155"/>
  <c r="AQ155" s="1"/>
  <c r="AS155"/>
  <c r="AT155" s="1"/>
  <c r="AW155"/>
  <c r="AY155" s="1"/>
  <c r="BA155"/>
  <c r="BC155" s="1"/>
  <c r="W156"/>
  <c r="Y157"/>
  <c r="Z157" s="1"/>
  <c r="AC157"/>
  <c r="AE157" s="1"/>
  <c r="AG157"/>
  <c r="AI157" s="1"/>
  <c r="AK157"/>
  <c r="AL157" s="1"/>
  <c r="AO157"/>
  <c r="AQ157" s="1"/>
  <c r="AS157"/>
  <c r="AU157" s="1"/>
  <c r="AW157"/>
  <c r="AX157" s="1"/>
  <c r="BA157"/>
  <c r="BC157" s="1"/>
  <c r="W158"/>
  <c r="AQ158"/>
  <c r="Y159"/>
  <c r="Z159" s="1"/>
  <c r="AC159"/>
  <c r="AD159" s="1"/>
  <c r="AG159"/>
  <c r="AH159" s="1"/>
  <c r="AK159"/>
  <c r="AM159" s="1"/>
  <c r="AO159"/>
  <c r="AQ159" s="1"/>
  <c r="AS159"/>
  <c r="AU159" s="1"/>
  <c r="AW159"/>
  <c r="AY159" s="1"/>
  <c r="BA159"/>
  <c r="BB159" s="1"/>
  <c r="W160"/>
  <c r="Y161"/>
  <c r="AA161" s="1"/>
  <c r="AC161"/>
  <c r="AE161" s="1"/>
  <c r="AG161"/>
  <c r="AH161" s="1"/>
  <c r="AK161"/>
  <c r="AM161" s="1"/>
  <c r="AO161"/>
  <c r="AQ161" s="1"/>
  <c r="AS161"/>
  <c r="AT161" s="1"/>
  <c r="AW161"/>
  <c r="AY161" s="1"/>
  <c r="BA161"/>
  <c r="BC161" s="1"/>
  <c r="W162"/>
  <c r="AQ162"/>
  <c r="Y163"/>
  <c r="Z163" s="1"/>
  <c r="AC163"/>
  <c r="AD163" s="1"/>
  <c r="AG163"/>
  <c r="AH163" s="1"/>
  <c r="AK163"/>
  <c r="AM163" s="1"/>
  <c r="AO163"/>
  <c r="AP163" s="1"/>
  <c r="AS163"/>
  <c r="AT163" s="1"/>
  <c r="AW163"/>
  <c r="AY163" s="1"/>
  <c r="BA163"/>
  <c r="BC163" s="1"/>
  <c r="W164"/>
  <c r="Y165"/>
  <c r="AA165" s="1"/>
  <c r="AC165"/>
  <c r="AE165" s="1"/>
  <c r="AG165"/>
  <c r="AH165" s="1"/>
  <c r="AK165"/>
  <c r="AL165" s="1"/>
  <c r="AO165"/>
  <c r="AP165" s="1"/>
  <c r="AS165"/>
  <c r="AT165" s="1"/>
  <c r="AW165"/>
  <c r="AY165" s="1"/>
  <c r="BA165"/>
  <c r="BB165" s="1"/>
  <c r="W166"/>
  <c r="AQ166"/>
  <c r="Y167"/>
  <c r="AA167" s="1"/>
  <c r="AC167"/>
  <c r="AE167" s="1"/>
  <c r="AG167"/>
  <c r="AH167" s="1"/>
  <c r="AK167"/>
  <c r="AM167" s="1"/>
  <c r="AO167"/>
  <c r="AQ167" s="1"/>
  <c r="AS167"/>
  <c r="AU167" s="1"/>
  <c r="AW167"/>
  <c r="AY167" s="1"/>
  <c r="BA167"/>
  <c r="BB167" s="1"/>
  <c r="W168"/>
  <c r="AQ168"/>
  <c r="AK170"/>
  <c r="AL170" s="1"/>
  <c r="AY170"/>
  <c r="BA170"/>
  <c r="BB170" s="1"/>
  <c r="AK172"/>
  <c r="AM172" s="1"/>
  <c r="AY172"/>
  <c r="BA172"/>
  <c r="BC172" s="1"/>
  <c r="AI174"/>
  <c r="AK174"/>
  <c r="AM174" s="1"/>
  <c r="BA174"/>
  <c r="BB174" s="1"/>
  <c r="AK176"/>
  <c r="AL176" s="1"/>
  <c r="AY176"/>
  <c r="BA176"/>
  <c r="BC176" s="1"/>
  <c r="AI178"/>
  <c r="AK178"/>
  <c r="AM178" s="1"/>
  <c r="AY178"/>
  <c r="BA178"/>
  <c r="BB178" s="1"/>
  <c r="AK180"/>
  <c r="AM180" s="1"/>
  <c r="AP180"/>
  <c r="AY180"/>
  <c r="BA180"/>
  <c r="BF180"/>
  <c r="AK182"/>
  <c r="AP182"/>
  <c r="AY182"/>
  <c r="BA182"/>
  <c r="BC182" s="1"/>
  <c r="BF182"/>
  <c r="AK184"/>
  <c r="AM184" s="1"/>
  <c r="AP184"/>
  <c r="AY184"/>
  <c r="BA184"/>
  <c r="BF184"/>
  <c r="AK186"/>
  <c r="AM186" s="1"/>
  <c r="AP186"/>
  <c r="AY186"/>
  <c r="BA186"/>
  <c r="BC186" s="1"/>
  <c r="BF186"/>
  <c r="AK188"/>
  <c r="AP188"/>
  <c r="AY188"/>
  <c r="BA188"/>
  <c r="BF188"/>
  <c r="AK190"/>
  <c r="AM190" s="1"/>
  <c r="AP190"/>
  <c r="AY190"/>
  <c r="BA190"/>
  <c r="BF190"/>
  <c r="AK192"/>
  <c r="AM192" s="1"/>
  <c r="AP192"/>
  <c r="AY192"/>
  <c r="BA192"/>
  <c r="BF192"/>
  <c r="AK194"/>
  <c r="AM194" s="1"/>
  <c r="AP194"/>
  <c r="AY194"/>
  <c r="BA194"/>
  <c r="BC194" s="1"/>
  <c r="BF194"/>
  <c r="AK196"/>
  <c r="AM196" s="1"/>
  <c r="AP196"/>
  <c r="AY196"/>
  <c r="BA196"/>
  <c r="AK198"/>
  <c r="AY198"/>
  <c r="BA198"/>
  <c r="BC198" s="1"/>
  <c r="AK200"/>
  <c r="AY200"/>
  <c r="BA200"/>
  <c r="AK202"/>
  <c r="AM202" s="1"/>
  <c r="AY202"/>
  <c r="BA202"/>
  <c r="BC202" s="1"/>
  <c r="AK204"/>
  <c r="AY204"/>
  <c r="BA204"/>
  <c r="BC204" s="1"/>
  <c r="AK206"/>
  <c r="AY206"/>
  <c r="BA206"/>
  <c r="BC206" s="1"/>
  <c r="AK208"/>
  <c r="AM208" s="1"/>
  <c r="AY208"/>
  <c r="BA208"/>
  <c r="AK210"/>
  <c r="AM210" s="1"/>
  <c r="AY210"/>
  <c r="BA210"/>
  <c r="BC210" s="1"/>
  <c r="AK212"/>
  <c r="AY212"/>
  <c r="BA212"/>
  <c r="AK214"/>
  <c r="AM214" s="1"/>
  <c r="AY214"/>
  <c r="BA214"/>
  <c r="BC214" s="1"/>
  <c r="AK216"/>
  <c r="AM216" s="1"/>
  <c r="AY216"/>
  <c r="BA216"/>
  <c r="AK218"/>
  <c r="AM218" s="1"/>
  <c r="AY218"/>
  <c r="BA218"/>
  <c r="BC218" s="1"/>
  <c r="AK220"/>
  <c r="AY220"/>
  <c r="BA220"/>
  <c r="BC220" s="1"/>
  <c r="AK222"/>
  <c r="AY222"/>
  <c r="BA222"/>
  <c r="BC222" s="1"/>
  <c r="AK224"/>
  <c r="AM224" s="1"/>
  <c r="AY224"/>
  <c r="BA224"/>
  <c r="AK226"/>
  <c r="AM226" s="1"/>
  <c r="AY226"/>
  <c r="BA226"/>
  <c r="BC226" s="1"/>
  <c r="AK228"/>
  <c r="AY228"/>
  <c r="BA228"/>
  <c r="AK230"/>
  <c r="AM230" s="1"/>
  <c r="AY230"/>
  <c r="BA230"/>
  <c r="BC230" s="1"/>
  <c r="AK232"/>
  <c r="AM232" s="1"/>
  <c r="AY232"/>
  <c r="BA232"/>
  <c r="AK234"/>
  <c r="AM234" s="1"/>
  <c r="AY234"/>
  <c r="BA234"/>
  <c r="BC234" s="1"/>
  <c r="AK236"/>
  <c r="AY236"/>
  <c r="BA236"/>
  <c r="BC236" s="1"/>
  <c r="AK238"/>
  <c r="AY238"/>
  <c r="BA238"/>
  <c r="BC238" s="1"/>
  <c r="AK240"/>
  <c r="AM240" s="1"/>
  <c r="AY240"/>
  <c r="BA240"/>
  <c r="AK242"/>
  <c r="AM242" s="1"/>
  <c r="AY242"/>
  <c r="BA242"/>
  <c r="BC242" s="1"/>
  <c r="AK244"/>
  <c r="AY244"/>
  <c r="BA244"/>
  <c r="AK246"/>
  <c r="AM246" s="1"/>
  <c r="AY246"/>
  <c r="BA246"/>
  <c r="BC246" s="1"/>
  <c r="AK248"/>
  <c r="AM248" s="1"/>
  <c r="AY248"/>
  <c r="BA248"/>
  <c r="AK250"/>
  <c r="AM250" s="1"/>
  <c r="AY250"/>
  <c r="BA250"/>
  <c r="BC250" s="1"/>
  <c r="AK252"/>
  <c r="AY252"/>
  <c r="BA252"/>
  <c r="BC252" s="1"/>
  <c r="AK254"/>
  <c r="AY254"/>
  <c r="BA254"/>
  <c r="BC254" s="1"/>
  <c r="AK256"/>
  <c r="AM256" s="1"/>
  <c r="AY256"/>
  <c r="BA256"/>
  <c r="AK258"/>
  <c r="AM258" s="1"/>
  <c r="AY258"/>
  <c r="BA258"/>
  <c r="BC258" s="1"/>
  <c r="AK260"/>
  <c r="AY260"/>
  <c r="BA260"/>
  <c r="AK262"/>
  <c r="AM262" s="1"/>
  <c r="AY262"/>
  <c r="BA262"/>
  <c r="BC262" s="1"/>
  <c r="AK264"/>
  <c r="AM264" s="1"/>
  <c r="AY264"/>
  <c r="BA264"/>
  <c r="AK266"/>
  <c r="AM266" s="1"/>
  <c r="AY266"/>
  <c r="BA266"/>
  <c r="BC266" s="1"/>
  <c r="AK268"/>
  <c r="AY268"/>
  <c r="BA268"/>
  <c r="BC268" s="1"/>
  <c r="AK270"/>
  <c r="AY270"/>
  <c r="BA270"/>
  <c r="BC270" s="1"/>
  <c r="AK272"/>
  <c r="AM272" s="1"/>
  <c r="AY272"/>
  <c r="BA272"/>
  <c r="BC272" s="1"/>
  <c r="AK274"/>
  <c r="AM274" s="1"/>
  <c r="AY274"/>
  <c r="BA274"/>
  <c r="BC274" s="1"/>
  <c r="AK276"/>
  <c r="AM276" s="1"/>
  <c r="AY276"/>
  <c r="BA276"/>
  <c r="AK278"/>
  <c r="AM278" s="1"/>
  <c r="AY278"/>
  <c r="BA278"/>
  <c r="BC278" s="1"/>
  <c r="AK280"/>
  <c r="AM280" s="1"/>
  <c r="AY280"/>
  <c r="BA280"/>
  <c r="BC280" s="1"/>
  <c r="AK282"/>
  <c r="AM282" s="1"/>
  <c r="AY282"/>
  <c r="BA282"/>
  <c r="BC282" s="1"/>
  <c r="AK284"/>
  <c r="AM284" s="1"/>
  <c r="AY284"/>
  <c r="BA284"/>
  <c r="BC284" s="1"/>
  <c r="AK286"/>
  <c r="AY286"/>
  <c r="BA286"/>
  <c r="BC286" s="1"/>
  <c r="AK288"/>
  <c r="AM288" s="1"/>
  <c r="AY288"/>
  <c r="BA288"/>
  <c r="BC288" s="1"/>
  <c r="AK290"/>
  <c r="AM290" s="1"/>
  <c r="AY290"/>
  <c r="BA290"/>
  <c r="BC290" s="1"/>
  <c r="AK292"/>
  <c r="AM292" s="1"/>
  <c r="AY292"/>
  <c r="BA292"/>
  <c r="BC292" s="1"/>
  <c r="AK294"/>
  <c r="AM294" s="1"/>
  <c r="AY294"/>
  <c r="BA294"/>
  <c r="AK296"/>
  <c r="AM296" s="1"/>
  <c r="AY296"/>
  <c r="BA296"/>
  <c r="BC296" s="1"/>
  <c r="AK298"/>
  <c r="AM298" s="1"/>
  <c r="AY298"/>
  <c r="BA298"/>
  <c r="AK300"/>
  <c r="AY300"/>
  <c r="BA300"/>
  <c r="BC300" s="1"/>
  <c r="AK302"/>
  <c r="AM302" s="1"/>
  <c r="AY302"/>
  <c r="BA302"/>
  <c r="BC302" s="1"/>
  <c r="AK304"/>
  <c r="AM304" s="1"/>
  <c r="AY304"/>
  <c r="BA304"/>
  <c r="BC304" s="1"/>
  <c r="AK306"/>
  <c r="AM306" s="1"/>
  <c r="AY306"/>
  <c r="BA306"/>
  <c r="AK308"/>
  <c r="AY308"/>
  <c r="BA308"/>
  <c r="BC308" s="1"/>
  <c r="AK310"/>
  <c r="AM310" s="1"/>
  <c r="AY310"/>
  <c r="BA310"/>
  <c r="AK312"/>
  <c r="AY312"/>
  <c r="BA312"/>
  <c r="BC312" s="1"/>
  <c r="AK314"/>
  <c r="AL314" s="1"/>
  <c r="AY314"/>
  <c r="BA314"/>
  <c r="BB314" s="1"/>
  <c r="AK316"/>
  <c r="AY316"/>
  <c r="BA316"/>
  <c r="BB316" s="1"/>
  <c r="AK318"/>
  <c r="AL318" s="1"/>
  <c r="AY318"/>
  <c r="BA318"/>
  <c r="BB318" s="1"/>
  <c r="AK320"/>
  <c r="AL320" s="1"/>
  <c r="AY320"/>
  <c r="BA320"/>
  <c r="AK322"/>
  <c r="AL322" s="1"/>
  <c r="AY322"/>
  <c r="BA322"/>
  <c r="BB322" s="1"/>
  <c r="AK324"/>
  <c r="AY324"/>
  <c r="BA324"/>
  <c r="BB324" s="1"/>
  <c r="AK326"/>
  <c r="AM326" s="1"/>
  <c r="AY326"/>
  <c r="BA326"/>
  <c r="BC326" s="1"/>
  <c r="AP330"/>
  <c r="Z334"/>
  <c r="BF334"/>
  <c r="AP338"/>
  <c r="AE328"/>
  <c r="AD328"/>
  <c r="AM328"/>
  <c r="AL328"/>
  <c r="BI331"/>
  <c r="W331"/>
  <c r="BH335"/>
  <c r="BI339"/>
  <c r="W339"/>
  <c r="BC180"/>
  <c r="BI181"/>
  <c r="AM182"/>
  <c r="BI183"/>
  <c r="BI185"/>
  <c r="BI187"/>
  <c r="AM188"/>
  <c r="BC188"/>
  <c r="BI189"/>
  <c r="BC190"/>
  <c r="BI191"/>
  <c r="BI193"/>
  <c r="BI195"/>
  <c r="BC196"/>
  <c r="AM198"/>
  <c r="AM200"/>
  <c r="AM206"/>
  <c r="BC212"/>
  <c r="AM222"/>
  <c r="BC228"/>
  <c r="AM238"/>
  <c r="BC244"/>
  <c r="AM254"/>
  <c r="BC260"/>
  <c r="AM270"/>
  <c r="BC276"/>
  <c r="AM286"/>
  <c r="BE288"/>
  <c r="BF288" s="1"/>
  <c r="AO290"/>
  <c r="AP290" s="1"/>
  <c r="BE290"/>
  <c r="BF290" s="1"/>
  <c r="Y292"/>
  <c r="Z292" s="1"/>
  <c r="AO292"/>
  <c r="AP292" s="1"/>
  <c r="BE292"/>
  <c r="BF292" s="1"/>
  <c r="BI293"/>
  <c r="BC294"/>
  <c r="BC298"/>
  <c r="AM300"/>
  <c r="BC306"/>
  <c r="AM308"/>
  <c r="BC310"/>
  <c r="AM312"/>
  <c r="Y314"/>
  <c r="AM314"/>
  <c r="AO314"/>
  <c r="AP314" s="1"/>
  <c r="BC314"/>
  <c r="BE314"/>
  <c r="BF314" s="1"/>
  <c r="BI315"/>
  <c r="Y316"/>
  <c r="Z316" s="1"/>
  <c r="AO316"/>
  <c r="AP316" s="1"/>
  <c r="BE316"/>
  <c r="BF316" s="1"/>
  <c r="BI317"/>
  <c r="Y318"/>
  <c r="AO318"/>
  <c r="AP318" s="1"/>
  <c r="BE318"/>
  <c r="BF318" s="1"/>
  <c r="BI319"/>
  <c r="Y320"/>
  <c r="Z320" s="1"/>
  <c r="AO320"/>
  <c r="AP320" s="1"/>
  <c r="BE320"/>
  <c r="BF320" s="1"/>
  <c r="BI321"/>
  <c r="Y322"/>
  <c r="Z322" s="1"/>
  <c r="AM322"/>
  <c r="AO322"/>
  <c r="AP322" s="1"/>
  <c r="BE322"/>
  <c r="BF322" s="1"/>
  <c r="BI323"/>
  <c r="Y324"/>
  <c r="Z324" s="1"/>
  <c r="AO324"/>
  <c r="AP324" s="1"/>
  <c r="BE324"/>
  <c r="BF324" s="1"/>
  <c r="BI325"/>
  <c r="AO326"/>
  <c r="AP326" s="1"/>
  <c r="BE326"/>
  <c r="BF326" s="1"/>
  <c r="AU328"/>
  <c r="Z332"/>
  <c r="BF332"/>
  <c r="AP336"/>
  <c r="Z340"/>
  <c r="BF340"/>
  <c r="AA170"/>
  <c r="W170"/>
  <c r="AA172"/>
  <c r="W172"/>
  <c r="AA174"/>
  <c r="W174"/>
  <c r="AA176"/>
  <c r="W176"/>
  <c r="AA178"/>
  <c r="W178"/>
  <c r="AA180"/>
  <c r="W180"/>
  <c r="AA182"/>
  <c r="W182"/>
  <c r="AA184"/>
  <c r="W184"/>
  <c r="AA186"/>
  <c r="W186"/>
  <c r="AA188"/>
  <c r="W188"/>
  <c r="AA190"/>
  <c r="W190"/>
  <c r="AA192"/>
  <c r="W192"/>
  <c r="AA194"/>
  <c r="W194"/>
  <c r="AA196"/>
  <c r="W196"/>
  <c r="AA198"/>
  <c r="W198"/>
  <c r="AA200"/>
  <c r="W200"/>
  <c r="AA202"/>
  <c r="W202"/>
  <c r="AA204"/>
  <c r="W204"/>
  <c r="AA206"/>
  <c r="W206"/>
  <c r="AA208"/>
  <c r="W208"/>
  <c r="AA210"/>
  <c r="W210"/>
  <c r="AA212"/>
  <c r="W212"/>
  <c r="AA214"/>
  <c r="W214"/>
  <c r="AA216"/>
  <c r="W216"/>
  <c r="AA218"/>
  <c r="W218"/>
  <c r="AA220"/>
  <c r="W220"/>
  <c r="AA222"/>
  <c r="W222"/>
  <c r="AA224"/>
  <c r="W224"/>
  <c r="AA226"/>
  <c r="W226"/>
  <c r="AA228"/>
  <c r="W228"/>
  <c r="AA230"/>
  <c r="W230"/>
  <c r="AA232"/>
  <c r="W232"/>
  <c r="AA234"/>
  <c r="W234"/>
  <c r="AA236"/>
  <c r="W236"/>
  <c r="AA238"/>
  <c r="W238"/>
  <c r="AA240"/>
  <c r="W240"/>
  <c r="AA242"/>
  <c r="W242"/>
  <c r="AA244"/>
  <c r="W244"/>
  <c r="AA246"/>
  <c r="W246"/>
  <c r="AA248"/>
  <c r="W248"/>
  <c r="AA250"/>
  <c r="W250"/>
  <c r="AA252"/>
  <c r="W252"/>
  <c r="AA254"/>
  <c r="W254"/>
  <c r="AA256"/>
  <c r="W256"/>
  <c r="AA258"/>
  <c r="W258"/>
  <c r="AA260"/>
  <c r="W260"/>
  <c r="AA262"/>
  <c r="W262"/>
  <c r="AA264"/>
  <c r="W264"/>
  <c r="AA266"/>
  <c r="W266"/>
  <c r="AA268"/>
  <c r="W268"/>
  <c r="AA270"/>
  <c r="W270"/>
  <c r="AA272"/>
  <c r="W272"/>
  <c r="AA274"/>
  <c r="W274"/>
  <c r="AA276"/>
  <c r="W276"/>
  <c r="AA278"/>
  <c r="W278"/>
  <c r="AA280"/>
  <c r="W280"/>
  <c r="AA282"/>
  <c r="W282"/>
  <c r="AA284"/>
  <c r="W284"/>
  <c r="AA286"/>
  <c r="W286"/>
  <c r="AA288"/>
  <c r="W288"/>
  <c r="AA290"/>
  <c r="W290"/>
  <c r="AA292"/>
  <c r="W292"/>
  <c r="AA294"/>
  <c r="W294"/>
  <c r="AA296"/>
  <c r="W296"/>
  <c r="AA298"/>
  <c r="W298"/>
  <c r="AA300"/>
  <c r="W300"/>
  <c r="AA302"/>
  <c r="W302"/>
  <c r="AA304"/>
  <c r="W304"/>
  <c r="AA306"/>
  <c r="W306"/>
  <c r="AA308"/>
  <c r="W308"/>
  <c r="AA310"/>
  <c r="W310"/>
  <c r="AA312"/>
  <c r="W312"/>
  <c r="W314"/>
  <c r="AA316"/>
  <c r="W316"/>
  <c r="W318"/>
  <c r="AA320"/>
  <c r="W320"/>
  <c r="AA322"/>
  <c r="W322"/>
  <c r="AA324"/>
  <c r="W324"/>
  <c r="AA326"/>
  <c r="W326"/>
  <c r="BI329"/>
  <c r="W329"/>
  <c r="BH333"/>
  <c r="BI337"/>
  <c r="W337"/>
  <c r="BH341"/>
  <c r="AQ170"/>
  <c r="BG170"/>
  <c r="BI170"/>
  <c r="AQ172"/>
  <c r="BG172"/>
  <c r="BI172"/>
  <c r="W173"/>
  <c r="BH173"/>
  <c r="AQ174"/>
  <c r="BG174"/>
  <c r="BI174"/>
  <c r="W175"/>
  <c r="AQ176"/>
  <c r="BG176"/>
  <c r="BI176"/>
  <c r="W177"/>
  <c r="BH177"/>
  <c r="AQ178"/>
  <c r="BG178"/>
  <c r="BI178"/>
  <c r="W179"/>
  <c r="BI180"/>
  <c r="BI182"/>
  <c r="BI184"/>
  <c r="BI186"/>
  <c r="BI188"/>
  <c r="BI190"/>
  <c r="BI192"/>
  <c r="BI194"/>
  <c r="BG196"/>
  <c r="BI196"/>
  <c r="W197"/>
  <c r="BH197"/>
  <c r="AQ198"/>
  <c r="BG198"/>
  <c r="BI198"/>
  <c r="W199"/>
  <c r="BH199"/>
  <c r="AQ200"/>
  <c r="BG200"/>
  <c r="BI200"/>
  <c r="W201"/>
  <c r="BH201"/>
  <c r="AQ202"/>
  <c r="BG202"/>
  <c r="BI202"/>
  <c r="W203"/>
  <c r="BH203"/>
  <c r="AQ204"/>
  <c r="BG204"/>
  <c r="BI204"/>
  <c r="W205"/>
  <c r="BH205"/>
  <c r="AQ206"/>
  <c r="BG206"/>
  <c r="BI206"/>
  <c r="W207"/>
  <c r="BH207"/>
  <c r="AQ208"/>
  <c r="BG208"/>
  <c r="BI208"/>
  <c r="W209"/>
  <c r="BH209"/>
  <c r="AQ210"/>
  <c r="BG210"/>
  <c r="BI210"/>
  <c r="W211"/>
  <c r="BH211"/>
  <c r="AQ212"/>
  <c r="BG212"/>
  <c r="BI212"/>
  <c r="W213"/>
  <c r="BH213"/>
  <c r="AQ214"/>
  <c r="BG214"/>
  <c r="BI214"/>
  <c r="W215"/>
  <c r="BH215"/>
  <c r="AQ216"/>
  <c r="BG216"/>
  <c r="BI216"/>
  <c r="W217"/>
  <c r="BH217"/>
  <c r="AQ218"/>
  <c r="BG218"/>
  <c r="BI218"/>
  <c r="W219"/>
  <c r="BH219"/>
  <c r="AQ220"/>
  <c r="BG220"/>
  <c r="BI220"/>
  <c r="W221"/>
  <c r="BH221"/>
  <c r="AQ222"/>
  <c r="BG222"/>
  <c r="BI222"/>
  <c r="W223"/>
  <c r="BH223"/>
  <c r="AQ224"/>
  <c r="BG224"/>
  <c r="BI224"/>
  <c r="W225"/>
  <c r="BH225"/>
  <c r="AQ226"/>
  <c r="BG226"/>
  <c r="BI226"/>
  <c r="W227"/>
  <c r="BH227"/>
  <c r="AQ228"/>
  <c r="BG228"/>
  <c r="BI228"/>
  <c r="W229"/>
  <c r="BH229"/>
  <c r="AQ230"/>
  <c r="BG230"/>
  <c r="BI230"/>
  <c r="W231"/>
  <c r="BH231"/>
  <c r="AQ232"/>
  <c r="BG232"/>
  <c r="BI232"/>
  <c r="W233"/>
  <c r="BH233"/>
  <c r="AQ234"/>
  <c r="BG234"/>
  <c r="BI234"/>
  <c r="W235"/>
  <c r="BH235"/>
  <c r="AQ236"/>
  <c r="BG236"/>
  <c r="BI236"/>
  <c r="W237"/>
  <c r="BH237"/>
  <c r="AQ238"/>
  <c r="BG238"/>
  <c r="BI238"/>
  <c r="W239"/>
  <c r="BH239"/>
  <c r="AQ240"/>
  <c r="BG240"/>
  <c r="BI240"/>
  <c r="W241"/>
  <c r="BH241"/>
  <c r="AQ242"/>
  <c r="BG242"/>
  <c r="BI242"/>
  <c r="W243"/>
  <c r="BH243"/>
  <c r="AQ244"/>
  <c r="BG244"/>
  <c r="BI244"/>
  <c r="W245"/>
  <c r="BH245"/>
  <c r="AQ246"/>
  <c r="BG246"/>
  <c r="BI246"/>
  <c r="W247"/>
  <c r="BH247"/>
  <c r="AQ248"/>
  <c r="BG248"/>
  <c r="BI248"/>
  <c r="W249"/>
  <c r="BH249"/>
  <c r="AC250"/>
  <c r="AD250" s="1"/>
  <c r="AQ250"/>
  <c r="AS250"/>
  <c r="AT250" s="1"/>
  <c r="BG250"/>
  <c r="BI250"/>
  <c r="W251"/>
  <c r="BH251"/>
  <c r="AC252"/>
  <c r="AD252" s="1"/>
  <c r="AQ252"/>
  <c r="AS252"/>
  <c r="AT252" s="1"/>
  <c r="BG252"/>
  <c r="BI252"/>
  <c r="W253"/>
  <c r="BH253"/>
  <c r="AC254"/>
  <c r="AD254" s="1"/>
  <c r="AQ254"/>
  <c r="AS254"/>
  <c r="AT254" s="1"/>
  <c r="BG254"/>
  <c r="BI254"/>
  <c r="W255"/>
  <c r="BH255"/>
  <c r="AC256"/>
  <c r="AQ256"/>
  <c r="AS256"/>
  <c r="AT256" s="1"/>
  <c r="BG256"/>
  <c r="BI256"/>
  <c r="W257"/>
  <c r="BH257"/>
  <c r="AC258"/>
  <c r="AD258" s="1"/>
  <c r="AQ258"/>
  <c r="AS258"/>
  <c r="AT258" s="1"/>
  <c r="BG258"/>
  <c r="BI258"/>
  <c r="W259"/>
  <c r="BH259"/>
  <c r="AC260"/>
  <c r="AD260" s="1"/>
  <c r="AQ260"/>
  <c r="AS260"/>
  <c r="AT260" s="1"/>
  <c r="BG260"/>
  <c r="BI260"/>
  <c r="W261"/>
  <c r="BH261"/>
  <c r="AC262"/>
  <c r="AD262" s="1"/>
  <c r="AQ262"/>
  <c r="AS262"/>
  <c r="AT262" s="1"/>
  <c r="BG262"/>
  <c r="BI262"/>
  <c r="W263"/>
  <c r="BH263"/>
  <c r="AC264"/>
  <c r="AQ264"/>
  <c r="AS264"/>
  <c r="AT264" s="1"/>
  <c r="BG264"/>
  <c r="BI264"/>
  <c r="W265"/>
  <c r="BH265"/>
  <c r="AC266"/>
  <c r="AD266" s="1"/>
  <c r="AQ266"/>
  <c r="AS266"/>
  <c r="AT266" s="1"/>
  <c r="BG266"/>
  <c r="BI266"/>
  <c r="W267"/>
  <c r="BH267"/>
  <c r="AC268"/>
  <c r="AD268" s="1"/>
  <c r="AQ268"/>
  <c r="AS268"/>
  <c r="AT268" s="1"/>
  <c r="BG268"/>
  <c r="BI268"/>
  <c r="W269"/>
  <c r="BH269"/>
  <c r="AC270"/>
  <c r="AD270" s="1"/>
  <c r="AQ270"/>
  <c r="AS270"/>
  <c r="AT270" s="1"/>
  <c r="BG270"/>
  <c r="BI270"/>
  <c r="W271"/>
  <c r="BH271"/>
  <c r="AC272"/>
  <c r="AQ272"/>
  <c r="AS272"/>
  <c r="AT272" s="1"/>
  <c r="BG272"/>
  <c r="BI272"/>
  <c r="W273"/>
  <c r="BH273"/>
  <c r="AC274"/>
  <c r="AD274" s="1"/>
  <c r="AQ274"/>
  <c r="AS274"/>
  <c r="AT274" s="1"/>
  <c r="BG274"/>
  <c r="BI274"/>
  <c r="W275"/>
  <c r="BH275"/>
  <c r="AC276"/>
  <c r="AD276" s="1"/>
  <c r="AQ276"/>
  <c r="AS276"/>
  <c r="AT276" s="1"/>
  <c r="BG276"/>
  <c r="BI276"/>
  <c r="W277"/>
  <c r="BH277"/>
  <c r="AC278"/>
  <c r="AD278" s="1"/>
  <c r="AQ278"/>
  <c r="AS278"/>
  <c r="AT278" s="1"/>
  <c r="BG278"/>
  <c r="BI278"/>
  <c r="W279"/>
  <c r="BH279"/>
  <c r="AC280"/>
  <c r="AD280" s="1"/>
  <c r="AQ280"/>
  <c r="AS280"/>
  <c r="AT280" s="1"/>
  <c r="BG280"/>
  <c r="BI280"/>
  <c r="W281"/>
  <c r="BH281"/>
  <c r="AC282"/>
  <c r="AD282" s="1"/>
  <c r="AQ282"/>
  <c r="AS282"/>
  <c r="AT282" s="1"/>
  <c r="BG282"/>
  <c r="BI282"/>
  <c r="W283"/>
  <c r="BH283"/>
  <c r="AC284"/>
  <c r="AD284" s="1"/>
  <c r="AQ284"/>
  <c r="AS284"/>
  <c r="AT284" s="1"/>
  <c r="BG284"/>
  <c r="BI284"/>
  <c r="W285"/>
  <c r="BH285"/>
  <c r="AC286"/>
  <c r="AD286" s="1"/>
  <c r="AQ286"/>
  <c r="AS286"/>
  <c r="AT286" s="1"/>
  <c r="BG286"/>
  <c r="BI286"/>
  <c r="W287"/>
  <c r="BH287"/>
  <c r="AC288"/>
  <c r="AD288" s="1"/>
  <c r="AQ288"/>
  <c r="AS288"/>
  <c r="AT288" s="1"/>
  <c r="BG288"/>
  <c r="BI288"/>
  <c r="W289"/>
  <c r="BH289"/>
  <c r="AC290"/>
  <c r="AD290" s="1"/>
  <c r="AQ290"/>
  <c r="AS290"/>
  <c r="AT290" s="1"/>
  <c r="BG290"/>
  <c r="BI290"/>
  <c r="W291"/>
  <c r="BH291"/>
  <c r="AC292"/>
  <c r="AD292" s="1"/>
  <c r="AS292"/>
  <c r="AT292" s="1"/>
  <c r="BG292"/>
  <c r="BI292"/>
  <c r="W293"/>
  <c r="AQ294"/>
  <c r="BG294"/>
  <c r="BI294"/>
  <c r="W295"/>
  <c r="BH295"/>
  <c r="AQ296"/>
  <c r="BG296"/>
  <c r="BI296"/>
  <c r="W297"/>
  <c r="BH297"/>
  <c r="AQ298"/>
  <c r="AS298"/>
  <c r="AT298" s="1"/>
  <c r="BG298"/>
  <c r="BI298"/>
  <c r="W299"/>
  <c r="BH299"/>
  <c r="AC300"/>
  <c r="AD300" s="1"/>
  <c r="AQ300"/>
  <c r="AS300"/>
  <c r="AT300" s="1"/>
  <c r="BG300"/>
  <c r="BI300"/>
  <c r="W301"/>
  <c r="BH301"/>
  <c r="AC302"/>
  <c r="AD302" s="1"/>
  <c r="AQ302"/>
  <c r="AS302"/>
  <c r="AT302" s="1"/>
  <c r="BG302"/>
  <c r="BI302"/>
  <c r="W303"/>
  <c r="BH303"/>
  <c r="AC304"/>
  <c r="AD304" s="1"/>
  <c r="AQ304"/>
  <c r="AS304"/>
  <c r="AT304" s="1"/>
  <c r="BG304"/>
  <c r="BI304"/>
  <c r="W305"/>
  <c r="BH305"/>
  <c r="AC306"/>
  <c r="AD306" s="1"/>
  <c r="AQ306"/>
  <c r="AS306"/>
  <c r="AT306" s="1"/>
  <c r="BG306"/>
  <c r="BI306"/>
  <c r="W307"/>
  <c r="BH307"/>
  <c r="AC308"/>
  <c r="AD308" s="1"/>
  <c r="AQ308"/>
  <c r="AS308"/>
  <c r="AT308" s="1"/>
  <c r="BG308"/>
  <c r="BI308"/>
  <c r="W309"/>
  <c r="BH309"/>
  <c r="AC310"/>
  <c r="AD310" s="1"/>
  <c r="AQ310"/>
  <c r="AS310"/>
  <c r="AT310" s="1"/>
  <c r="BG310"/>
  <c r="BI310"/>
  <c r="W311"/>
  <c r="BH311"/>
  <c r="AC312"/>
  <c r="AD312" s="1"/>
  <c r="AQ312"/>
  <c r="AS312"/>
  <c r="AT312" s="1"/>
  <c r="BG312"/>
  <c r="BI312"/>
  <c r="W313"/>
  <c r="AC314"/>
  <c r="AD314" s="1"/>
  <c r="AQ314"/>
  <c r="AS314"/>
  <c r="AT314" s="1"/>
  <c r="BG314"/>
  <c r="BI314"/>
  <c r="W315"/>
  <c r="AC316"/>
  <c r="AD316" s="1"/>
  <c r="AQ316"/>
  <c r="AS316"/>
  <c r="AT316" s="1"/>
  <c r="BG316"/>
  <c r="BI316"/>
  <c r="W317"/>
  <c r="AC318"/>
  <c r="AD318" s="1"/>
  <c r="AQ318"/>
  <c r="AS318"/>
  <c r="AT318" s="1"/>
  <c r="BG318"/>
  <c r="BI318"/>
  <c r="W319"/>
  <c r="AC320"/>
  <c r="AD320" s="1"/>
  <c r="AQ320"/>
  <c r="AS320"/>
  <c r="AT320" s="1"/>
  <c r="BG320"/>
  <c r="BI320"/>
  <c r="W321"/>
  <c r="AC322"/>
  <c r="AD322" s="1"/>
  <c r="AQ322"/>
  <c r="AS322"/>
  <c r="AT322" s="1"/>
  <c r="BG322"/>
  <c r="BI322"/>
  <c r="W323"/>
  <c r="AC324"/>
  <c r="AD324" s="1"/>
  <c r="AQ324"/>
  <c r="AS324"/>
  <c r="AT324" s="1"/>
  <c r="BG324"/>
  <c r="BI324"/>
  <c r="W325"/>
  <c r="BH325"/>
  <c r="AQ326"/>
  <c r="AS326"/>
  <c r="AT326" s="1"/>
  <c r="BI326"/>
  <c r="Z330"/>
  <c r="Z338"/>
  <c r="BE169"/>
  <c r="BF169" s="1"/>
  <c r="BA169"/>
  <c r="AW169"/>
  <c r="AS169"/>
  <c r="AT169" s="1"/>
  <c r="AO169"/>
  <c r="AQ169" s="1"/>
  <c r="AK169"/>
  <c r="AG169"/>
  <c r="AC169"/>
  <c r="AD169" s="1"/>
  <c r="Y169"/>
  <c r="AA169" s="1"/>
  <c r="BE171"/>
  <c r="BF171" s="1"/>
  <c r="BA171"/>
  <c r="AW171"/>
  <c r="AS171"/>
  <c r="AT171" s="1"/>
  <c r="AO171"/>
  <c r="AP171" s="1"/>
  <c r="AK171"/>
  <c r="AG171"/>
  <c r="AC171"/>
  <c r="AD171" s="1"/>
  <c r="Y171"/>
  <c r="AA171" s="1"/>
  <c r="BE173"/>
  <c r="BF173" s="1"/>
  <c r="BA173"/>
  <c r="AW173"/>
  <c r="AS173"/>
  <c r="AT173" s="1"/>
  <c r="AO173"/>
  <c r="AQ173" s="1"/>
  <c r="AK173"/>
  <c r="AG173"/>
  <c r="AC173"/>
  <c r="AD173" s="1"/>
  <c r="Y173"/>
  <c r="Z173" s="1"/>
  <c r="BE177"/>
  <c r="BF177" s="1"/>
  <c r="BA177"/>
  <c r="AW177"/>
  <c r="AS177"/>
  <c r="AT177" s="1"/>
  <c r="AO177"/>
  <c r="AQ177" s="1"/>
  <c r="AK177"/>
  <c r="AG177"/>
  <c r="AC177"/>
  <c r="AD177" s="1"/>
  <c r="Y177"/>
  <c r="Z177" s="1"/>
  <c r="BE181"/>
  <c r="BF181" s="1"/>
  <c r="BA181"/>
  <c r="AW181"/>
  <c r="AS181"/>
  <c r="AT181" s="1"/>
  <c r="AO181"/>
  <c r="AP181" s="1"/>
  <c r="AK181"/>
  <c r="AG181"/>
  <c r="AC181"/>
  <c r="AD181" s="1"/>
  <c r="Y181"/>
  <c r="Z181" s="1"/>
  <c r="BE183"/>
  <c r="BG183" s="1"/>
  <c r="BA183"/>
  <c r="AW183"/>
  <c r="AS183"/>
  <c r="AT183" s="1"/>
  <c r="AO183"/>
  <c r="AP183" s="1"/>
  <c r="AK183"/>
  <c r="AG183"/>
  <c r="AC183"/>
  <c r="AD183" s="1"/>
  <c r="Y183"/>
  <c r="Z183" s="1"/>
  <c r="BE185"/>
  <c r="BF185" s="1"/>
  <c r="BA185"/>
  <c r="AW185"/>
  <c r="AS185"/>
  <c r="AT185" s="1"/>
  <c r="AO185"/>
  <c r="AQ185" s="1"/>
  <c r="AK185"/>
  <c r="AG185"/>
  <c r="AC185"/>
  <c r="AD185" s="1"/>
  <c r="Y185"/>
  <c r="Z185" s="1"/>
  <c r="BE187"/>
  <c r="BF187" s="1"/>
  <c r="BA187"/>
  <c r="AW187"/>
  <c r="AS187"/>
  <c r="AT187" s="1"/>
  <c r="AO187"/>
  <c r="AQ187" s="1"/>
  <c r="AK187"/>
  <c r="AG187"/>
  <c r="AC187"/>
  <c r="AE187" s="1"/>
  <c r="Y187"/>
  <c r="Z187" s="1"/>
  <c r="BE189"/>
  <c r="BG189" s="1"/>
  <c r="BA189"/>
  <c r="AW189"/>
  <c r="AS189"/>
  <c r="AT189" s="1"/>
  <c r="AO189"/>
  <c r="AQ189" s="1"/>
  <c r="AK189"/>
  <c r="AG189"/>
  <c r="AC189"/>
  <c r="AD189" s="1"/>
  <c r="Y189"/>
  <c r="Z189" s="1"/>
  <c r="BE191"/>
  <c r="BG191" s="1"/>
  <c r="BA191"/>
  <c r="AW191"/>
  <c r="AS191"/>
  <c r="AT191" s="1"/>
  <c r="AO191"/>
  <c r="AP191" s="1"/>
  <c r="AK191"/>
  <c r="AG191"/>
  <c r="AC191"/>
  <c r="AE191" s="1"/>
  <c r="Y191"/>
  <c r="Z191" s="1"/>
  <c r="BE193"/>
  <c r="BF193" s="1"/>
  <c r="BA193"/>
  <c r="AW193"/>
  <c r="AS193"/>
  <c r="AT193" s="1"/>
  <c r="AO193"/>
  <c r="AQ193" s="1"/>
  <c r="AK193"/>
  <c r="AG193"/>
  <c r="AC193"/>
  <c r="AD193" s="1"/>
  <c r="Y193"/>
  <c r="Z193" s="1"/>
  <c r="BE195"/>
  <c r="BG195" s="1"/>
  <c r="BA195"/>
  <c r="AW195"/>
  <c r="AS195"/>
  <c r="AT195" s="1"/>
  <c r="AO195"/>
  <c r="AP195" s="1"/>
  <c r="AK195"/>
  <c r="AG195"/>
  <c r="AC195"/>
  <c r="AD195" s="1"/>
  <c r="Y195"/>
  <c r="Z195" s="1"/>
  <c r="BE197"/>
  <c r="BF197" s="1"/>
  <c r="BA197"/>
  <c r="AW197"/>
  <c r="AS197"/>
  <c r="AT197" s="1"/>
  <c r="AO197"/>
  <c r="AQ197" s="1"/>
  <c r="AK197"/>
  <c r="AG197"/>
  <c r="AC197"/>
  <c r="AD197" s="1"/>
  <c r="Y197"/>
  <c r="Z197" s="1"/>
  <c r="BE199"/>
  <c r="BG199" s="1"/>
  <c r="BA199"/>
  <c r="AW199"/>
  <c r="AS199"/>
  <c r="AT199" s="1"/>
  <c r="AO199"/>
  <c r="AQ199" s="1"/>
  <c r="AK199"/>
  <c r="AG199"/>
  <c r="AC199"/>
  <c r="AD199" s="1"/>
  <c r="Y199"/>
  <c r="Z199" s="1"/>
  <c r="BE201"/>
  <c r="BF201" s="1"/>
  <c r="BA201"/>
  <c r="AW201"/>
  <c r="AS201"/>
  <c r="AT201" s="1"/>
  <c r="AO201"/>
  <c r="AQ201" s="1"/>
  <c r="AK201"/>
  <c r="AG201"/>
  <c r="AC201"/>
  <c r="AD201" s="1"/>
  <c r="Y201"/>
  <c r="Z201" s="1"/>
  <c r="BE203"/>
  <c r="BG203" s="1"/>
  <c r="BA203"/>
  <c r="AW203"/>
  <c r="AS203"/>
  <c r="AT203" s="1"/>
  <c r="AO203"/>
  <c r="AQ203" s="1"/>
  <c r="AK203"/>
  <c r="AG203"/>
  <c r="AC203"/>
  <c r="AD203" s="1"/>
  <c r="Y203"/>
  <c r="Z203" s="1"/>
  <c r="BE205"/>
  <c r="BF205" s="1"/>
  <c r="BA205"/>
  <c r="AW205"/>
  <c r="AS205"/>
  <c r="AT205" s="1"/>
  <c r="AO205"/>
  <c r="AQ205" s="1"/>
  <c r="AK205"/>
  <c r="AG205"/>
  <c r="AC205"/>
  <c r="AD205" s="1"/>
  <c r="Y205"/>
  <c r="Z205" s="1"/>
  <c r="BE207"/>
  <c r="BG207" s="1"/>
  <c r="BA207"/>
  <c r="AW207"/>
  <c r="AS207"/>
  <c r="AT207" s="1"/>
  <c r="AO207"/>
  <c r="AQ207" s="1"/>
  <c r="AK207"/>
  <c r="AG207"/>
  <c r="AC207"/>
  <c r="AD207" s="1"/>
  <c r="Y207"/>
  <c r="Z207" s="1"/>
  <c r="BE209"/>
  <c r="BF209" s="1"/>
  <c r="BA209"/>
  <c r="AW209"/>
  <c r="AS209"/>
  <c r="AT209" s="1"/>
  <c r="AO209"/>
  <c r="AQ209" s="1"/>
  <c r="AK209"/>
  <c r="AG209"/>
  <c r="AC209"/>
  <c r="AD209" s="1"/>
  <c r="Y209"/>
  <c r="Z209" s="1"/>
  <c r="BE211"/>
  <c r="BG211" s="1"/>
  <c r="BA211"/>
  <c r="AW211"/>
  <c r="AS211"/>
  <c r="AT211" s="1"/>
  <c r="AO211"/>
  <c r="AQ211" s="1"/>
  <c r="AK211"/>
  <c r="AG211"/>
  <c r="AC211"/>
  <c r="AD211" s="1"/>
  <c r="Y211"/>
  <c r="Z211" s="1"/>
  <c r="BE213"/>
  <c r="BF213" s="1"/>
  <c r="BA213"/>
  <c r="AW213"/>
  <c r="AS213"/>
  <c r="AT213" s="1"/>
  <c r="AO213"/>
  <c r="AQ213" s="1"/>
  <c r="AK213"/>
  <c r="AG213"/>
  <c r="AC213"/>
  <c r="AD213" s="1"/>
  <c r="Y213"/>
  <c r="Z213" s="1"/>
  <c r="BE215"/>
  <c r="BG215" s="1"/>
  <c r="BA215"/>
  <c r="AW215"/>
  <c r="AS215"/>
  <c r="AT215" s="1"/>
  <c r="AO215"/>
  <c r="AQ215" s="1"/>
  <c r="AK215"/>
  <c r="AG215"/>
  <c r="AC215"/>
  <c r="AD215" s="1"/>
  <c r="Y215"/>
  <c r="Z215" s="1"/>
  <c r="BE217"/>
  <c r="BF217" s="1"/>
  <c r="BA217"/>
  <c r="AW217"/>
  <c r="AS217"/>
  <c r="AT217" s="1"/>
  <c r="AO217"/>
  <c r="AQ217" s="1"/>
  <c r="AK217"/>
  <c r="AG217"/>
  <c r="AC217"/>
  <c r="AD217" s="1"/>
  <c r="Y217"/>
  <c r="Z217" s="1"/>
  <c r="BE219"/>
  <c r="BG219" s="1"/>
  <c r="BA219"/>
  <c r="AW219"/>
  <c r="AS219"/>
  <c r="AT219" s="1"/>
  <c r="AO219"/>
  <c r="AQ219" s="1"/>
  <c r="AK219"/>
  <c r="AG219"/>
  <c r="AC219"/>
  <c r="AD219" s="1"/>
  <c r="Y219"/>
  <c r="Z219" s="1"/>
  <c r="BE221"/>
  <c r="BF221" s="1"/>
  <c r="BA221"/>
  <c r="AW221"/>
  <c r="AS221"/>
  <c r="AT221" s="1"/>
  <c r="AO221"/>
  <c r="AQ221" s="1"/>
  <c r="AK221"/>
  <c r="AG221"/>
  <c r="AC221"/>
  <c r="AD221" s="1"/>
  <c r="Y221"/>
  <c r="Z221" s="1"/>
  <c r="BE223"/>
  <c r="BG223" s="1"/>
  <c r="BA223"/>
  <c r="AW223"/>
  <c r="AS223"/>
  <c r="AT223" s="1"/>
  <c r="AO223"/>
  <c r="AQ223" s="1"/>
  <c r="AK223"/>
  <c r="AG223"/>
  <c r="AC223"/>
  <c r="AD223" s="1"/>
  <c r="Y223"/>
  <c r="Z223" s="1"/>
  <c r="BE225"/>
  <c r="BF225" s="1"/>
  <c r="BA225"/>
  <c r="AW225"/>
  <c r="AS225"/>
  <c r="AT225" s="1"/>
  <c r="AO225"/>
  <c r="AQ225" s="1"/>
  <c r="AK225"/>
  <c r="AG225"/>
  <c r="AC225"/>
  <c r="AD225" s="1"/>
  <c r="Y225"/>
  <c r="Z225" s="1"/>
  <c r="BE227"/>
  <c r="BG227" s="1"/>
  <c r="BA227"/>
  <c r="AW227"/>
  <c r="AS227"/>
  <c r="AT227" s="1"/>
  <c r="AO227"/>
  <c r="AQ227" s="1"/>
  <c r="AK227"/>
  <c r="AG227"/>
  <c r="AC227"/>
  <c r="AD227" s="1"/>
  <c r="Y227"/>
  <c r="Z227" s="1"/>
  <c r="BE229"/>
  <c r="BF229" s="1"/>
  <c r="BA229"/>
  <c r="AW229"/>
  <c r="AS229"/>
  <c r="AT229" s="1"/>
  <c r="AO229"/>
  <c r="AQ229" s="1"/>
  <c r="AK229"/>
  <c r="AG229"/>
  <c r="AC229"/>
  <c r="AD229" s="1"/>
  <c r="Y229"/>
  <c r="Z229" s="1"/>
  <c r="BE231"/>
  <c r="BG231" s="1"/>
  <c r="BA231"/>
  <c r="AW231"/>
  <c r="AS231"/>
  <c r="AT231" s="1"/>
  <c r="AO231"/>
  <c r="AQ231" s="1"/>
  <c r="AK231"/>
  <c r="AG231"/>
  <c r="AC231"/>
  <c r="AD231" s="1"/>
  <c r="Y231"/>
  <c r="Z231" s="1"/>
  <c r="BE233"/>
  <c r="BF233" s="1"/>
  <c r="BA233"/>
  <c r="AW233"/>
  <c r="AS233"/>
  <c r="AT233" s="1"/>
  <c r="AO233"/>
  <c r="AQ233" s="1"/>
  <c r="AK233"/>
  <c r="AG233"/>
  <c r="AC233"/>
  <c r="AD233" s="1"/>
  <c r="Y233"/>
  <c r="Z233" s="1"/>
  <c r="BE235"/>
  <c r="BG235" s="1"/>
  <c r="BA235"/>
  <c r="AW235"/>
  <c r="AS235"/>
  <c r="AT235" s="1"/>
  <c r="AO235"/>
  <c r="AQ235" s="1"/>
  <c r="AK235"/>
  <c r="AG235"/>
  <c r="AC235"/>
  <c r="AD235" s="1"/>
  <c r="Y235"/>
  <c r="Z235" s="1"/>
  <c r="BE237"/>
  <c r="BF237" s="1"/>
  <c r="BA237"/>
  <c r="AW237"/>
  <c r="AS237"/>
  <c r="AT237" s="1"/>
  <c r="AO237"/>
  <c r="AQ237" s="1"/>
  <c r="AK237"/>
  <c r="AG237"/>
  <c r="AC237"/>
  <c r="AD237" s="1"/>
  <c r="Y237"/>
  <c r="Z237" s="1"/>
  <c r="BE239"/>
  <c r="BG239" s="1"/>
  <c r="BA239"/>
  <c r="AW239"/>
  <c r="AS239"/>
  <c r="AT239" s="1"/>
  <c r="AO239"/>
  <c r="AQ239" s="1"/>
  <c r="AK239"/>
  <c r="AG239"/>
  <c r="AC239"/>
  <c r="AD239" s="1"/>
  <c r="Y239"/>
  <c r="Z239" s="1"/>
  <c r="BE241"/>
  <c r="BF241" s="1"/>
  <c r="BA241"/>
  <c r="AW241"/>
  <c r="AS241"/>
  <c r="AT241" s="1"/>
  <c r="AO241"/>
  <c r="AQ241" s="1"/>
  <c r="AK241"/>
  <c r="AG241"/>
  <c r="AC241"/>
  <c r="AD241" s="1"/>
  <c r="Y241"/>
  <c r="Z241" s="1"/>
  <c r="BE243"/>
  <c r="BG243" s="1"/>
  <c r="BA243"/>
  <c r="AW243"/>
  <c r="AS243"/>
  <c r="AT243" s="1"/>
  <c r="AO243"/>
  <c r="AQ243" s="1"/>
  <c r="AK243"/>
  <c r="AG243"/>
  <c r="AC243"/>
  <c r="AD243" s="1"/>
  <c r="Y243"/>
  <c r="Z243" s="1"/>
  <c r="BE245"/>
  <c r="BF245" s="1"/>
  <c r="BA245"/>
  <c r="AW245"/>
  <c r="AS245"/>
  <c r="AT245" s="1"/>
  <c r="AO245"/>
  <c r="AQ245" s="1"/>
  <c r="AK245"/>
  <c r="AG245"/>
  <c r="AC245"/>
  <c r="AD245" s="1"/>
  <c r="Y245"/>
  <c r="Z245" s="1"/>
  <c r="BE247"/>
  <c r="BG247" s="1"/>
  <c r="BA247"/>
  <c r="AW247"/>
  <c r="AS247"/>
  <c r="AT247" s="1"/>
  <c r="AO247"/>
  <c r="AQ247" s="1"/>
  <c r="AK247"/>
  <c r="AG247"/>
  <c r="AC247"/>
  <c r="AD247" s="1"/>
  <c r="Y247"/>
  <c r="Z247" s="1"/>
  <c r="BE249"/>
  <c r="BF249" s="1"/>
  <c r="BA249"/>
  <c r="AW249"/>
  <c r="AY249" s="1"/>
  <c r="AS249"/>
  <c r="AT249" s="1"/>
  <c r="AO249"/>
  <c r="AQ249" s="1"/>
  <c r="AK249"/>
  <c r="AG249"/>
  <c r="AI249" s="1"/>
  <c r="AC249"/>
  <c r="AD249" s="1"/>
  <c r="Y249"/>
  <c r="Z249" s="1"/>
  <c r="BE251"/>
  <c r="BG251" s="1"/>
  <c r="BA251"/>
  <c r="AW251"/>
  <c r="AY251" s="1"/>
  <c r="AS251"/>
  <c r="AT251" s="1"/>
  <c r="AO251"/>
  <c r="AQ251" s="1"/>
  <c r="AK251"/>
  <c r="AG251"/>
  <c r="AI251" s="1"/>
  <c r="AC251"/>
  <c r="AD251" s="1"/>
  <c r="Y251"/>
  <c r="Z251" s="1"/>
  <c r="BE253"/>
  <c r="BG253" s="1"/>
  <c r="BA253"/>
  <c r="AW253"/>
  <c r="AY253" s="1"/>
  <c r="AS253"/>
  <c r="AT253" s="1"/>
  <c r="AO253"/>
  <c r="AQ253" s="1"/>
  <c r="AK253"/>
  <c r="AG253"/>
  <c r="AI253" s="1"/>
  <c r="AC253"/>
  <c r="AD253" s="1"/>
  <c r="Y253"/>
  <c r="BE255"/>
  <c r="BG255" s="1"/>
  <c r="BA255"/>
  <c r="AW255"/>
  <c r="AY255" s="1"/>
  <c r="AS255"/>
  <c r="AT255" s="1"/>
  <c r="AO255"/>
  <c r="AP255" s="1"/>
  <c r="AK255"/>
  <c r="AG255"/>
  <c r="AI255" s="1"/>
  <c r="AC255"/>
  <c r="AD255" s="1"/>
  <c r="Y255"/>
  <c r="Z255" s="1"/>
  <c r="BE257"/>
  <c r="BF257" s="1"/>
  <c r="BA257"/>
  <c r="AW257"/>
  <c r="AY257" s="1"/>
  <c r="AS257"/>
  <c r="AT257" s="1"/>
  <c r="AO257"/>
  <c r="AP257" s="1"/>
  <c r="AK257"/>
  <c r="AG257"/>
  <c r="AI257" s="1"/>
  <c r="AC257"/>
  <c r="AD257" s="1"/>
  <c r="Y257"/>
  <c r="Z257" s="1"/>
  <c r="BE259"/>
  <c r="BF259" s="1"/>
  <c r="BA259"/>
  <c r="AW259"/>
  <c r="AY259" s="1"/>
  <c r="AS259"/>
  <c r="AT259" s="1"/>
  <c r="AO259"/>
  <c r="AQ259" s="1"/>
  <c r="AK259"/>
  <c r="AG259"/>
  <c r="AI259" s="1"/>
  <c r="AC259"/>
  <c r="AD259" s="1"/>
  <c r="Y259"/>
  <c r="Z259" s="1"/>
  <c r="BE261"/>
  <c r="BF261" s="1"/>
  <c r="BA261"/>
  <c r="AW261"/>
  <c r="AY261" s="1"/>
  <c r="AS261"/>
  <c r="AT261" s="1"/>
  <c r="AO261"/>
  <c r="AQ261" s="1"/>
  <c r="AK261"/>
  <c r="AG261"/>
  <c r="AI261" s="1"/>
  <c r="AC261"/>
  <c r="AD261" s="1"/>
  <c r="Y261"/>
  <c r="BE263"/>
  <c r="BG263" s="1"/>
  <c r="BA263"/>
  <c r="AW263"/>
  <c r="AY263" s="1"/>
  <c r="AS263"/>
  <c r="AT263" s="1"/>
  <c r="AO263"/>
  <c r="AQ263" s="1"/>
  <c r="AK263"/>
  <c r="AG263"/>
  <c r="AI263" s="1"/>
  <c r="AC263"/>
  <c r="AD263" s="1"/>
  <c r="Y263"/>
  <c r="Z263" s="1"/>
  <c r="BE265"/>
  <c r="BF265" s="1"/>
  <c r="BA265"/>
  <c r="AW265"/>
  <c r="AY265" s="1"/>
  <c r="AS265"/>
  <c r="AT265" s="1"/>
  <c r="AO265"/>
  <c r="AQ265" s="1"/>
  <c r="AK265"/>
  <c r="AG265"/>
  <c r="AI265" s="1"/>
  <c r="AC265"/>
  <c r="AD265" s="1"/>
  <c r="Y265"/>
  <c r="Z265" s="1"/>
  <c r="BE267"/>
  <c r="BG267" s="1"/>
  <c r="BA267"/>
  <c r="AW267"/>
  <c r="AY267" s="1"/>
  <c r="AS267"/>
  <c r="AT267" s="1"/>
  <c r="AO267"/>
  <c r="AQ267" s="1"/>
  <c r="AK267"/>
  <c r="AG267"/>
  <c r="AI267" s="1"/>
  <c r="AC267"/>
  <c r="AD267" s="1"/>
  <c r="Y267"/>
  <c r="Z267" s="1"/>
  <c r="BE269"/>
  <c r="BG269" s="1"/>
  <c r="BA269"/>
  <c r="AW269"/>
  <c r="AY269" s="1"/>
  <c r="AS269"/>
  <c r="AT269" s="1"/>
  <c r="AO269"/>
  <c r="AQ269" s="1"/>
  <c r="AK269"/>
  <c r="AG269"/>
  <c r="AI269" s="1"/>
  <c r="AC269"/>
  <c r="AD269" s="1"/>
  <c r="Y269"/>
  <c r="BE271"/>
  <c r="BG271" s="1"/>
  <c r="BA271"/>
  <c r="AW271"/>
  <c r="AY271" s="1"/>
  <c r="AS271"/>
  <c r="AT271" s="1"/>
  <c r="AO271"/>
  <c r="AP271" s="1"/>
  <c r="AK271"/>
  <c r="AG271"/>
  <c r="AI271" s="1"/>
  <c r="AC271"/>
  <c r="AD271" s="1"/>
  <c r="Y271"/>
  <c r="Z271" s="1"/>
  <c r="BE273"/>
  <c r="BF273" s="1"/>
  <c r="BA273"/>
  <c r="AW273"/>
  <c r="AY273" s="1"/>
  <c r="AS273"/>
  <c r="AT273" s="1"/>
  <c r="AO273"/>
  <c r="AP273" s="1"/>
  <c r="AK273"/>
  <c r="AG273"/>
  <c r="AI273" s="1"/>
  <c r="AC273"/>
  <c r="AD273" s="1"/>
  <c r="Y273"/>
  <c r="Z273" s="1"/>
  <c r="BE275"/>
  <c r="BF275" s="1"/>
  <c r="BA275"/>
  <c r="AW275"/>
  <c r="AY275" s="1"/>
  <c r="AS275"/>
  <c r="AT275" s="1"/>
  <c r="AO275"/>
  <c r="AQ275" s="1"/>
  <c r="AK275"/>
  <c r="AG275"/>
  <c r="AI275" s="1"/>
  <c r="AC275"/>
  <c r="AD275" s="1"/>
  <c r="Y275"/>
  <c r="Z275" s="1"/>
  <c r="BE277"/>
  <c r="BF277" s="1"/>
  <c r="BA277"/>
  <c r="AW277"/>
  <c r="AY277" s="1"/>
  <c r="AS277"/>
  <c r="AT277" s="1"/>
  <c r="AO277"/>
  <c r="AQ277" s="1"/>
  <c r="AK277"/>
  <c r="AG277"/>
  <c r="AI277" s="1"/>
  <c r="AC277"/>
  <c r="AD277" s="1"/>
  <c r="Y277"/>
  <c r="Z277" s="1"/>
  <c r="BE279"/>
  <c r="BG279" s="1"/>
  <c r="BA279"/>
  <c r="AW279"/>
  <c r="AY279" s="1"/>
  <c r="AS279"/>
  <c r="AT279" s="1"/>
  <c r="AO279"/>
  <c r="AQ279" s="1"/>
  <c r="AK279"/>
  <c r="AG279"/>
  <c r="AI279" s="1"/>
  <c r="AC279"/>
  <c r="AD279" s="1"/>
  <c r="Y279"/>
  <c r="Z279" s="1"/>
  <c r="BE281"/>
  <c r="BF281" s="1"/>
  <c r="BA281"/>
  <c r="AW281"/>
  <c r="AY281" s="1"/>
  <c r="AS281"/>
  <c r="AT281" s="1"/>
  <c r="AO281"/>
  <c r="AQ281" s="1"/>
  <c r="AK281"/>
  <c r="AG281"/>
  <c r="AI281" s="1"/>
  <c r="AC281"/>
  <c r="AD281" s="1"/>
  <c r="Y281"/>
  <c r="Z281" s="1"/>
  <c r="BE283"/>
  <c r="BG283" s="1"/>
  <c r="BA283"/>
  <c r="AW283"/>
  <c r="AY283" s="1"/>
  <c r="AS283"/>
  <c r="AT283" s="1"/>
  <c r="AO283"/>
  <c r="AQ283" s="1"/>
  <c r="AK283"/>
  <c r="AG283"/>
  <c r="AI283" s="1"/>
  <c r="AC283"/>
  <c r="AD283" s="1"/>
  <c r="Y283"/>
  <c r="Z283" s="1"/>
  <c r="BE285"/>
  <c r="BG285" s="1"/>
  <c r="BA285"/>
  <c r="AW285"/>
  <c r="AY285" s="1"/>
  <c r="AS285"/>
  <c r="AT285" s="1"/>
  <c r="AO285"/>
  <c r="AQ285" s="1"/>
  <c r="AK285"/>
  <c r="AG285"/>
  <c r="AI285" s="1"/>
  <c r="AC285"/>
  <c r="AD285" s="1"/>
  <c r="Y285"/>
  <c r="Z285" s="1"/>
  <c r="BE287"/>
  <c r="BG287" s="1"/>
  <c r="BA287"/>
  <c r="AW287"/>
  <c r="AY287" s="1"/>
  <c r="AS287"/>
  <c r="AT287" s="1"/>
  <c r="AO287"/>
  <c r="AP287" s="1"/>
  <c r="AK287"/>
  <c r="AG287"/>
  <c r="AI287" s="1"/>
  <c r="AC287"/>
  <c r="AD287" s="1"/>
  <c r="Y287"/>
  <c r="Z287" s="1"/>
  <c r="BE289"/>
  <c r="BF289" s="1"/>
  <c r="BA289"/>
  <c r="AW289"/>
  <c r="AY289" s="1"/>
  <c r="AS289"/>
  <c r="AT289" s="1"/>
  <c r="AO289"/>
  <c r="AP289" s="1"/>
  <c r="AK289"/>
  <c r="AG289"/>
  <c r="AI289" s="1"/>
  <c r="AC289"/>
  <c r="AD289" s="1"/>
  <c r="Y289"/>
  <c r="Z289" s="1"/>
  <c r="BE291"/>
  <c r="BG291" s="1"/>
  <c r="BA291"/>
  <c r="AW291"/>
  <c r="AX291" s="1"/>
  <c r="AS291"/>
  <c r="AT291" s="1"/>
  <c r="AO291"/>
  <c r="AQ291" s="1"/>
  <c r="AK291"/>
  <c r="AG291"/>
  <c r="AI291" s="1"/>
  <c r="AC291"/>
  <c r="AD291" s="1"/>
  <c r="Y291"/>
  <c r="Z291" s="1"/>
  <c r="BE293"/>
  <c r="BG293" s="1"/>
  <c r="BA293"/>
  <c r="AW293"/>
  <c r="AX293" s="1"/>
  <c r="AS293"/>
  <c r="AT293" s="1"/>
  <c r="AO293"/>
  <c r="AQ293" s="1"/>
  <c r="AK293"/>
  <c r="AG293"/>
  <c r="AH293" s="1"/>
  <c r="AC293"/>
  <c r="AD293" s="1"/>
  <c r="Y293"/>
  <c r="AA293" s="1"/>
  <c r="BE295"/>
  <c r="BG295" s="1"/>
  <c r="BA295"/>
  <c r="AW295"/>
  <c r="AS295"/>
  <c r="AT295" s="1"/>
  <c r="AO295"/>
  <c r="AQ295" s="1"/>
  <c r="AK295"/>
  <c r="AG295"/>
  <c r="AC295"/>
  <c r="AD295" s="1"/>
  <c r="Y295"/>
  <c r="Z295" s="1"/>
  <c r="BE297"/>
  <c r="BG297" s="1"/>
  <c r="BA297"/>
  <c r="AW297"/>
  <c r="AS297"/>
  <c r="AT297" s="1"/>
  <c r="AO297"/>
  <c r="AQ297" s="1"/>
  <c r="AK297"/>
  <c r="AG297"/>
  <c r="AC297"/>
  <c r="AD297" s="1"/>
  <c r="Y297"/>
  <c r="Z297" s="1"/>
  <c r="BE299"/>
  <c r="BG299" s="1"/>
  <c r="BA299"/>
  <c r="AW299"/>
  <c r="AY299" s="1"/>
  <c r="AS299"/>
  <c r="AT299" s="1"/>
  <c r="AO299"/>
  <c r="AQ299" s="1"/>
  <c r="AK299"/>
  <c r="AG299"/>
  <c r="AI299" s="1"/>
  <c r="AC299"/>
  <c r="AD299" s="1"/>
  <c r="Y299"/>
  <c r="Z299" s="1"/>
  <c r="BE301"/>
  <c r="BG301" s="1"/>
  <c r="BA301"/>
  <c r="AW301"/>
  <c r="AY301" s="1"/>
  <c r="AS301"/>
  <c r="AT301" s="1"/>
  <c r="AO301"/>
  <c r="AQ301" s="1"/>
  <c r="AK301"/>
  <c r="AG301"/>
  <c r="AI301" s="1"/>
  <c r="AC301"/>
  <c r="AD301" s="1"/>
  <c r="Y301"/>
  <c r="Z301" s="1"/>
  <c r="BE303"/>
  <c r="BF303" s="1"/>
  <c r="BA303"/>
  <c r="AW303"/>
  <c r="AY303" s="1"/>
  <c r="AS303"/>
  <c r="AT303" s="1"/>
  <c r="AO303"/>
  <c r="AP303" s="1"/>
  <c r="AK303"/>
  <c r="AG303"/>
  <c r="AI303" s="1"/>
  <c r="AC303"/>
  <c r="AD303" s="1"/>
  <c r="Y303"/>
  <c r="Z303" s="1"/>
  <c r="BE305"/>
  <c r="BG305" s="1"/>
  <c r="BA305"/>
  <c r="AW305"/>
  <c r="AY305" s="1"/>
  <c r="AS305"/>
  <c r="AT305" s="1"/>
  <c r="AO305"/>
  <c r="AQ305" s="1"/>
  <c r="AK305"/>
  <c r="AG305"/>
  <c r="AI305" s="1"/>
  <c r="AC305"/>
  <c r="AD305" s="1"/>
  <c r="Y305"/>
  <c r="Z305" s="1"/>
  <c r="BE307"/>
  <c r="BG307" s="1"/>
  <c r="BA307"/>
  <c r="AW307"/>
  <c r="AY307" s="1"/>
  <c r="AS307"/>
  <c r="AT307" s="1"/>
  <c r="AO307"/>
  <c r="AQ307" s="1"/>
  <c r="AK307"/>
  <c r="AG307"/>
  <c r="AI307" s="1"/>
  <c r="AC307"/>
  <c r="AD307" s="1"/>
  <c r="Y307"/>
  <c r="Z307" s="1"/>
  <c r="BE309"/>
  <c r="BG309" s="1"/>
  <c r="BA309"/>
  <c r="AW309"/>
  <c r="AY309" s="1"/>
  <c r="AS309"/>
  <c r="AT309" s="1"/>
  <c r="AO309"/>
  <c r="AP309" s="1"/>
  <c r="AK309"/>
  <c r="AG309"/>
  <c r="AI309" s="1"/>
  <c r="AC309"/>
  <c r="AD309" s="1"/>
  <c r="Y309"/>
  <c r="Z309" s="1"/>
  <c r="BE311"/>
  <c r="BF311" s="1"/>
  <c r="BA311"/>
  <c r="AW311"/>
  <c r="AY311" s="1"/>
  <c r="AS311"/>
  <c r="AT311" s="1"/>
  <c r="AO311"/>
  <c r="AQ311" s="1"/>
  <c r="AK311"/>
  <c r="AG311"/>
  <c r="AI311" s="1"/>
  <c r="AC311"/>
  <c r="AD311" s="1"/>
  <c r="Y311"/>
  <c r="Z311" s="1"/>
  <c r="BE313"/>
  <c r="BG313" s="1"/>
  <c r="BA313"/>
  <c r="AW313"/>
  <c r="AX313" s="1"/>
  <c r="AS313"/>
  <c r="AT313" s="1"/>
  <c r="AO313"/>
  <c r="AQ313" s="1"/>
  <c r="AK313"/>
  <c r="AG313"/>
  <c r="AH313" s="1"/>
  <c r="AC313"/>
  <c r="AD313" s="1"/>
  <c r="Y313"/>
  <c r="Z313" s="1"/>
  <c r="BE315"/>
  <c r="BG315" s="1"/>
  <c r="BA315"/>
  <c r="AW315"/>
  <c r="AY315" s="1"/>
  <c r="AS315"/>
  <c r="AT315" s="1"/>
  <c r="AO315"/>
  <c r="AQ315" s="1"/>
  <c r="AK315"/>
  <c r="AG315"/>
  <c r="AH315" s="1"/>
  <c r="AC315"/>
  <c r="AD315" s="1"/>
  <c r="Y315"/>
  <c r="AA315" s="1"/>
  <c r="BE317"/>
  <c r="BG317" s="1"/>
  <c r="BA317"/>
  <c r="AW317"/>
  <c r="AX317" s="1"/>
  <c r="AS317"/>
  <c r="AT317" s="1"/>
  <c r="AO317"/>
  <c r="AQ317" s="1"/>
  <c r="AK317"/>
  <c r="AG317"/>
  <c r="AH317" s="1"/>
  <c r="AC317"/>
  <c r="AD317" s="1"/>
  <c r="Y317"/>
  <c r="AA317" s="1"/>
  <c r="BE319"/>
  <c r="BG319" s="1"/>
  <c r="BA319"/>
  <c r="AW319"/>
  <c r="AY319" s="1"/>
  <c r="AS319"/>
  <c r="AT319" s="1"/>
  <c r="AO319"/>
  <c r="AQ319" s="1"/>
  <c r="AK319"/>
  <c r="AG319"/>
  <c r="AH319" s="1"/>
  <c r="AC319"/>
  <c r="AD319" s="1"/>
  <c r="Y319"/>
  <c r="AA319" s="1"/>
  <c r="BE321"/>
  <c r="BG321" s="1"/>
  <c r="BA321"/>
  <c r="AW321"/>
  <c r="AX321" s="1"/>
  <c r="AS321"/>
  <c r="AT321" s="1"/>
  <c r="AO321"/>
  <c r="AQ321" s="1"/>
  <c r="AK321"/>
  <c r="AG321"/>
  <c r="AH321" s="1"/>
  <c r="AC321"/>
  <c r="AD321" s="1"/>
  <c r="Y321"/>
  <c r="AA321" s="1"/>
  <c r="BE323"/>
  <c r="BG323" s="1"/>
  <c r="BA323"/>
  <c r="AW323"/>
  <c r="AY323" s="1"/>
  <c r="AS323"/>
  <c r="AU323" s="1"/>
  <c r="AO323"/>
  <c r="AQ323" s="1"/>
  <c r="AK323"/>
  <c r="AG323"/>
  <c r="AH323" s="1"/>
  <c r="AC323"/>
  <c r="AD323" s="1"/>
  <c r="Y323"/>
  <c r="AA323" s="1"/>
  <c r="BE325"/>
  <c r="BG325" s="1"/>
  <c r="BA325"/>
  <c r="AW325"/>
  <c r="AS325"/>
  <c r="AT325" s="1"/>
  <c r="AO325"/>
  <c r="AQ325" s="1"/>
  <c r="AK325"/>
  <c r="AG325"/>
  <c r="AH325" s="1"/>
  <c r="AC325"/>
  <c r="AD325" s="1"/>
  <c r="Y325"/>
  <c r="AA325" s="1"/>
  <c r="BE327"/>
  <c r="BA327"/>
  <c r="AW327"/>
  <c r="AS327"/>
  <c r="AO327"/>
  <c r="AK327"/>
  <c r="AG327"/>
  <c r="AC327"/>
  <c r="Y327"/>
  <c r="AA328"/>
  <c r="W328"/>
  <c r="BI328"/>
  <c r="Z328"/>
  <c r="AI328"/>
  <c r="AH328"/>
  <c r="BH331"/>
  <c r="BI335"/>
  <c r="W335"/>
  <c r="BH339"/>
  <c r="AU168"/>
  <c r="AE170"/>
  <c r="AG170"/>
  <c r="AH170" s="1"/>
  <c r="AU170"/>
  <c r="BH170"/>
  <c r="AE172"/>
  <c r="AG172"/>
  <c r="AH172" s="1"/>
  <c r="AL172"/>
  <c r="AU172"/>
  <c r="BB172"/>
  <c r="BH172"/>
  <c r="AA173"/>
  <c r="AE174"/>
  <c r="AL174"/>
  <c r="AU176"/>
  <c r="BB176"/>
  <c r="BH176"/>
  <c r="AA177"/>
  <c r="AE178"/>
  <c r="AL178"/>
  <c r="AE180"/>
  <c r="AG180"/>
  <c r="AH180" s="1"/>
  <c r="AL180"/>
  <c r="AU180"/>
  <c r="BB180"/>
  <c r="BH180"/>
  <c r="AA181"/>
  <c r="AE182"/>
  <c r="AG182"/>
  <c r="AH182" s="1"/>
  <c r="AL182"/>
  <c r="AU182"/>
  <c r="BB182"/>
  <c r="BH182"/>
  <c r="AA183"/>
  <c r="AE184"/>
  <c r="AG184"/>
  <c r="AH184" s="1"/>
  <c r="AL184"/>
  <c r="AU184"/>
  <c r="BH184"/>
  <c r="AA185"/>
  <c r="AE186"/>
  <c r="AG186"/>
  <c r="AH186" s="1"/>
  <c r="AL186"/>
  <c r="AU186"/>
  <c r="BB186"/>
  <c r="BH186"/>
  <c r="AE188"/>
  <c r="AG188"/>
  <c r="AH188" s="1"/>
  <c r="AL188"/>
  <c r="AU188"/>
  <c r="BB188"/>
  <c r="BH188"/>
  <c r="AE190"/>
  <c r="AG190"/>
  <c r="AH190" s="1"/>
  <c r="AL190"/>
  <c r="AU190"/>
  <c r="BB190"/>
  <c r="BH190"/>
  <c r="AA191"/>
  <c r="AE192"/>
  <c r="AG192"/>
  <c r="AH192" s="1"/>
  <c r="AL192"/>
  <c r="AU192"/>
  <c r="BH192"/>
  <c r="AA193"/>
  <c r="AE194"/>
  <c r="AG194"/>
  <c r="AH194" s="1"/>
  <c r="AL194"/>
  <c r="AU194"/>
  <c r="BB194"/>
  <c r="BH194"/>
  <c r="AA195"/>
  <c r="AE196"/>
  <c r="AG196"/>
  <c r="AH196" s="1"/>
  <c r="AL196"/>
  <c r="AU196"/>
  <c r="BB196"/>
  <c r="BH196"/>
  <c r="AE198"/>
  <c r="AG198"/>
  <c r="AH198" s="1"/>
  <c r="AL198"/>
  <c r="AU198"/>
  <c r="BB198"/>
  <c r="BH198"/>
  <c r="AA199"/>
  <c r="AE200"/>
  <c r="AG200"/>
  <c r="AH200" s="1"/>
  <c r="AL200"/>
  <c r="AU200"/>
  <c r="BH200"/>
  <c r="AA201"/>
  <c r="AE202"/>
  <c r="AG202"/>
  <c r="AH202" s="1"/>
  <c r="AL202"/>
  <c r="AU202"/>
  <c r="BB202"/>
  <c r="BH202"/>
  <c r="AE204"/>
  <c r="AG204"/>
  <c r="AH204" s="1"/>
  <c r="AU204"/>
  <c r="BB204"/>
  <c r="BH204"/>
  <c r="AE206"/>
  <c r="AG206"/>
  <c r="AH206" s="1"/>
  <c r="AL206"/>
  <c r="AU206"/>
  <c r="BB206"/>
  <c r="BH206"/>
  <c r="AE208"/>
  <c r="AG208"/>
  <c r="AH208" s="1"/>
  <c r="AL208"/>
  <c r="AU208"/>
  <c r="BH208"/>
  <c r="AA209"/>
  <c r="AE210"/>
  <c r="AG210"/>
  <c r="AH210" s="1"/>
  <c r="AL210"/>
  <c r="AU210"/>
  <c r="BB210"/>
  <c r="BH210"/>
  <c r="AA211"/>
  <c r="AE212"/>
  <c r="AG212"/>
  <c r="AH212" s="1"/>
  <c r="AU212"/>
  <c r="BB212"/>
  <c r="BH212"/>
  <c r="AE214"/>
  <c r="AG214"/>
  <c r="AH214" s="1"/>
  <c r="AL214"/>
  <c r="AU214"/>
  <c r="BB214"/>
  <c r="BH214"/>
  <c r="AA215"/>
  <c r="AE216"/>
  <c r="AG216"/>
  <c r="AH216" s="1"/>
  <c r="AL216"/>
  <c r="AU216"/>
  <c r="BH216"/>
  <c r="AA217"/>
  <c r="AE218"/>
  <c r="AG218"/>
  <c r="AH218" s="1"/>
  <c r="AL218"/>
  <c r="AU218"/>
  <c r="BB218"/>
  <c r="BH218"/>
  <c r="AE220"/>
  <c r="AG220"/>
  <c r="AH220" s="1"/>
  <c r="AU220"/>
  <c r="BB220"/>
  <c r="BH220"/>
  <c r="AE222"/>
  <c r="AG222"/>
  <c r="AH222" s="1"/>
  <c r="AL222"/>
  <c r="AU222"/>
  <c r="BB222"/>
  <c r="BH222"/>
  <c r="AE224"/>
  <c r="AG224"/>
  <c r="AH224" s="1"/>
  <c r="AL224"/>
  <c r="AU224"/>
  <c r="BH224"/>
  <c r="AA225"/>
  <c r="AE226"/>
  <c r="AG226"/>
  <c r="AH226" s="1"/>
  <c r="AL226"/>
  <c r="AU226"/>
  <c r="BB226"/>
  <c r="BH226"/>
  <c r="AA227"/>
  <c r="AE228"/>
  <c r="AG228"/>
  <c r="AH228" s="1"/>
  <c r="AU228"/>
  <c r="BB228"/>
  <c r="BH228"/>
  <c r="AE230"/>
  <c r="AG230"/>
  <c r="AH230" s="1"/>
  <c r="AL230"/>
  <c r="AU230"/>
  <c r="BB230"/>
  <c r="BH230"/>
  <c r="AA231"/>
  <c r="AE232"/>
  <c r="AG232"/>
  <c r="AH232" s="1"/>
  <c r="AL232"/>
  <c r="AU232"/>
  <c r="BH232"/>
  <c r="AA233"/>
  <c r="AE234"/>
  <c r="AG234"/>
  <c r="AH234" s="1"/>
  <c r="AL234"/>
  <c r="AU234"/>
  <c r="BB234"/>
  <c r="BH234"/>
  <c r="AE236"/>
  <c r="AG236"/>
  <c r="AH236" s="1"/>
  <c r="AU236"/>
  <c r="BB236"/>
  <c r="BH236"/>
  <c r="AE238"/>
  <c r="AG238"/>
  <c r="AH238" s="1"/>
  <c r="AL238"/>
  <c r="AU238"/>
  <c r="BB238"/>
  <c r="BH238"/>
  <c r="AE240"/>
  <c r="AG240"/>
  <c r="AH240" s="1"/>
  <c r="AL240"/>
  <c r="AU240"/>
  <c r="BH240"/>
  <c r="AA241"/>
  <c r="AE242"/>
  <c r="AG242"/>
  <c r="AH242" s="1"/>
  <c r="AL242"/>
  <c r="AU242"/>
  <c r="BB242"/>
  <c r="BH242"/>
  <c r="AA243"/>
  <c r="AE244"/>
  <c r="AG244"/>
  <c r="AH244" s="1"/>
  <c r="AU244"/>
  <c r="BB244"/>
  <c r="BH244"/>
  <c r="AE246"/>
  <c r="AG246"/>
  <c r="AH246" s="1"/>
  <c r="AL246"/>
  <c r="AU246"/>
  <c r="BB246"/>
  <c r="BH246"/>
  <c r="AE248"/>
  <c r="AG248"/>
  <c r="AH248" s="1"/>
  <c r="AL248"/>
  <c r="AU248"/>
  <c r="BH248"/>
  <c r="AA249"/>
  <c r="AE250"/>
  <c r="AG250"/>
  <c r="AH250" s="1"/>
  <c r="AL250"/>
  <c r="AU250"/>
  <c r="BB250"/>
  <c r="BH250"/>
  <c r="AE252"/>
  <c r="AG252"/>
  <c r="AH252" s="1"/>
  <c r="AU252"/>
  <c r="BB252"/>
  <c r="BH252"/>
  <c r="AE254"/>
  <c r="AG254"/>
  <c r="AH254" s="1"/>
  <c r="AL254"/>
  <c r="AU254"/>
  <c r="BB254"/>
  <c r="BH254"/>
  <c r="AG256"/>
  <c r="AH256" s="1"/>
  <c r="AL256"/>
  <c r="AU256"/>
  <c r="BH256"/>
  <c r="AA257"/>
  <c r="AE258"/>
  <c r="AG258"/>
  <c r="AH258" s="1"/>
  <c r="AL258"/>
  <c r="AU258"/>
  <c r="BB258"/>
  <c r="BH258"/>
  <c r="AE260"/>
  <c r="AG260"/>
  <c r="AH260" s="1"/>
  <c r="AU260"/>
  <c r="BB260"/>
  <c r="BH260"/>
  <c r="AE262"/>
  <c r="AG262"/>
  <c r="AH262" s="1"/>
  <c r="AL262"/>
  <c r="AU262"/>
  <c r="BB262"/>
  <c r="BH262"/>
  <c r="AG264"/>
  <c r="AH264" s="1"/>
  <c r="AL264"/>
  <c r="AU264"/>
  <c r="BH264"/>
  <c r="AA265"/>
  <c r="AE266"/>
  <c r="AG266"/>
  <c r="AH266" s="1"/>
  <c r="AL266"/>
  <c r="AU266"/>
  <c r="BB266"/>
  <c r="BH266"/>
  <c r="AE268"/>
  <c r="AG268"/>
  <c r="AH268" s="1"/>
  <c r="AU268"/>
  <c r="BB268"/>
  <c r="BH268"/>
  <c r="AE270"/>
  <c r="AG270"/>
  <c r="AH270" s="1"/>
  <c r="AL270"/>
  <c r="AU270"/>
  <c r="BB270"/>
  <c r="BH270"/>
  <c r="AG272"/>
  <c r="AH272" s="1"/>
  <c r="AL272"/>
  <c r="AU272"/>
  <c r="BB272"/>
  <c r="BH272"/>
  <c r="AA273"/>
  <c r="AE274"/>
  <c r="AG274"/>
  <c r="AH274" s="1"/>
  <c r="AL274"/>
  <c r="AU274"/>
  <c r="BB274"/>
  <c r="BH274"/>
  <c r="AA275"/>
  <c r="AG276"/>
  <c r="AH276" s="1"/>
  <c r="AL276"/>
  <c r="AU276"/>
  <c r="BB276"/>
  <c r="BH276"/>
  <c r="AA277"/>
  <c r="AE278"/>
  <c r="AG278"/>
  <c r="AH278" s="1"/>
  <c r="AL278"/>
  <c r="AU278"/>
  <c r="BB278"/>
  <c r="BH278"/>
  <c r="AE280"/>
  <c r="AG280"/>
  <c r="AH280" s="1"/>
  <c r="AL280"/>
  <c r="AU280"/>
  <c r="BB280"/>
  <c r="BH280"/>
  <c r="AA281"/>
  <c r="AE282"/>
  <c r="AG282"/>
  <c r="AH282" s="1"/>
  <c r="AL282"/>
  <c r="AU282"/>
  <c r="BB282"/>
  <c r="BH282"/>
  <c r="AA283"/>
  <c r="AG284"/>
  <c r="AH284" s="1"/>
  <c r="AL284"/>
  <c r="AU284"/>
  <c r="BB284"/>
  <c r="BH284"/>
  <c r="AA285"/>
  <c r="AE286"/>
  <c r="AG286"/>
  <c r="AH286" s="1"/>
  <c r="AL286"/>
  <c r="AU286"/>
  <c r="BB286"/>
  <c r="BH286"/>
  <c r="AE288"/>
  <c r="AG288"/>
  <c r="AH288" s="1"/>
  <c r="AL288"/>
  <c r="AU288"/>
  <c r="BB288"/>
  <c r="BH288"/>
  <c r="AA289"/>
  <c r="AE290"/>
  <c r="AG290"/>
  <c r="AH290" s="1"/>
  <c r="AL290"/>
  <c r="AU290"/>
  <c r="BB290"/>
  <c r="BH290"/>
  <c r="AA291"/>
  <c r="AG292"/>
  <c r="AH292" s="1"/>
  <c r="AL292"/>
  <c r="AU292"/>
  <c r="BB292"/>
  <c r="BH292"/>
  <c r="AE294"/>
  <c r="AG294"/>
  <c r="AH294" s="1"/>
  <c r="AL294"/>
  <c r="AU294"/>
  <c r="BB294"/>
  <c r="BH294"/>
  <c r="AE296"/>
  <c r="AG296"/>
  <c r="AH296" s="1"/>
  <c r="AL296"/>
  <c r="AU296"/>
  <c r="BH296"/>
  <c r="AA297"/>
  <c r="AE298"/>
  <c r="AG298"/>
  <c r="AH298" s="1"/>
  <c r="AL298"/>
  <c r="AU298"/>
  <c r="BB298"/>
  <c r="BH298"/>
  <c r="AE300"/>
  <c r="AG300"/>
  <c r="AH300" s="1"/>
  <c r="AL300"/>
  <c r="AU300"/>
  <c r="BB300"/>
  <c r="BH300"/>
  <c r="AA301"/>
  <c r="AG302"/>
  <c r="AH302" s="1"/>
  <c r="AL302"/>
  <c r="AU302"/>
  <c r="BB302"/>
  <c r="BH302"/>
  <c r="AE304"/>
  <c r="AG304"/>
  <c r="AH304" s="1"/>
  <c r="AL304"/>
  <c r="AU304"/>
  <c r="BB304"/>
  <c r="BH304"/>
  <c r="AA305"/>
  <c r="AE306"/>
  <c r="AG306"/>
  <c r="AH306" s="1"/>
  <c r="AL306"/>
  <c r="BB306"/>
  <c r="BH306"/>
  <c r="AE308"/>
  <c r="AG308"/>
  <c r="AH308" s="1"/>
  <c r="AL308"/>
  <c r="AU308"/>
  <c r="BB308"/>
  <c r="BH308"/>
  <c r="AA309"/>
  <c r="AE310"/>
  <c r="AG310"/>
  <c r="AH310" s="1"/>
  <c r="AL310"/>
  <c r="AU310"/>
  <c r="BB310"/>
  <c r="BH310"/>
  <c r="AE312"/>
  <c r="AG312"/>
  <c r="AH312" s="1"/>
  <c r="AL312"/>
  <c r="AU312"/>
  <c r="BH312"/>
  <c r="AA313"/>
  <c r="AE314"/>
  <c r="AG314"/>
  <c r="AH314" s="1"/>
  <c r="AU314"/>
  <c r="BH314"/>
  <c r="AE316"/>
  <c r="AG316"/>
  <c r="AH316" s="1"/>
  <c r="AU316"/>
  <c r="BH316"/>
  <c r="AE318"/>
  <c r="AG318"/>
  <c r="AH318" s="1"/>
  <c r="AU318"/>
  <c r="BH318"/>
  <c r="AE320"/>
  <c r="AG320"/>
  <c r="AH320" s="1"/>
  <c r="AU320"/>
  <c r="BH320"/>
  <c r="AE322"/>
  <c r="AG322"/>
  <c r="AH322" s="1"/>
  <c r="AU322"/>
  <c r="BH322"/>
  <c r="AE324"/>
  <c r="AG324"/>
  <c r="AH324" s="1"/>
  <c r="AU324"/>
  <c r="BH324"/>
  <c r="AE326"/>
  <c r="AG326"/>
  <c r="AH326" s="1"/>
  <c r="AL326"/>
  <c r="AU326"/>
  <c r="BB326"/>
  <c r="BH326"/>
  <c r="AX328"/>
  <c r="BF328"/>
  <c r="AP332"/>
  <c r="Z336"/>
  <c r="BF336"/>
  <c r="AP340"/>
  <c r="BE383"/>
  <c r="BF383" s="1"/>
  <c r="BA383"/>
  <c r="BB383" s="1"/>
  <c r="AW383"/>
  <c r="AY383" s="1"/>
  <c r="AS383"/>
  <c r="AO383"/>
  <c r="AK383"/>
  <c r="AL383" s="1"/>
  <c r="AG383"/>
  <c r="AI383" s="1"/>
  <c r="AC383"/>
  <c r="Y383"/>
  <c r="Z383" s="1"/>
  <c r="BI389"/>
  <c r="W389"/>
  <c r="BH389"/>
  <c r="AS390"/>
  <c r="AT390" s="1"/>
  <c r="AC390"/>
  <c r="AD390" s="1"/>
  <c r="BA390"/>
  <c r="BB390" s="1"/>
  <c r="AK390"/>
  <c r="AL390" s="1"/>
  <c r="BE395"/>
  <c r="BG395" s="1"/>
  <c r="BA395"/>
  <c r="AW395"/>
  <c r="AY395" s="1"/>
  <c r="AS395"/>
  <c r="AT395" s="1"/>
  <c r="AO395"/>
  <c r="AQ395" s="1"/>
  <c r="AK395"/>
  <c r="AG395"/>
  <c r="AI395" s="1"/>
  <c r="AC395"/>
  <c r="AD395" s="1"/>
  <c r="Y395"/>
  <c r="AA395" s="1"/>
  <c r="BI397"/>
  <c r="W397"/>
  <c r="BH397"/>
  <c r="AS398"/>
  <c r="AT398" s="1"/>
  <c r="AC398"/>
  <c r="AD398" s="1"/>
  <c r="BA398"/>
  <c r="BB398" s="1"/>
  <c r="AK398"/>
  <c r="AL398" s="1"/>
  <c r="BE403"/>
  <c r="BG403" s="1"/>
  <c r="BA403"/>
  <c r="AW403"/>
  <c r="AY403" s="1"/>
  <c r="AS403"/>
  <c r="AT403" s="1"/>
  <c r="AO403"/>
  <c r="AQ403" s="1"/>
  <c r="AK403"/>
  <c r="AG403"/>
  <c r="AI403" s="1"/>
  <c r="AC403"/>
  <c r="AD403" s="1"/>
  <c r="Y403"/>
  <c r="AA403" s="1"/>
  <c r="BI405"/>
  <c r="W405"/>
  <c r="BH405"/>
  <c r="AS406"/>
  <c r="AT406" s="1"/>
  <c r="AC406"/>
  <c r="AD406" s="1"/>
  <c r="BA406"/>
  <c r="BB406" s="1"/>
  <c r="AK406"/>
  <c r="AL406" s="1"/>
  <c r="AP328"/>
  <c r="AT328"/>
  <c r="AK330"/>
  <c r="AM330" s="1"/>
  <c r="AY330"/>
  <c r="BA330"/>
  <c r="BC330" s="1"/>
  <c r="AK332"/>
  <c r="AL332" s="1"/>
  <c r="AY332"/>
  <c r="BA332"/>
  <c r="BC332" s="1"/>
  <c r="AK334"/>
  <c r="AL334" s="1"/>
  <c r="AY334"/>
  <c r="BA334"/>
  <c r="BC334" s="1"/>
  <c r="AK336"/>
  <c r="AL336" s="1"/>
  <c r="AY336"/>
  <c r="BA336"/>
  <c r="BB336" s="1"/>
  <c r="AK338"/>
  <c r="AL338" s="1"/>
  <c r="AY338"/>
  <c r="BA338"/>
  <c r="BB338" s="1"/>
  <c r="AK340"/>
  <c r="AL340" s="1"/>
  <c r="AY340"/>
  <c r="BA340"/>
  <c r="BB340" s="1"/>
  <c r="AK342"/>
  <c r="AM342" s="1"/>
  <c r="AY342"/>
  <c r="BA342"/>
  <c r="BC342" s="1"/>
  <c r="AK344"/>
  <c r="AM344" s="1"/>
  <c r="AY344"/>
  <c r="BA344"/>
  <c r="AK346"/>
  <c r="AM346" s="1"/>
  <c r="AY346"/>
  <c r="BA346"/>
  <c r="BC346" s="1"/>
  <c r="AK348"/>
  <c r="AY348"/>
  <c r="BA348"/>
  <c r="BC348" s="1"/>
  <c r="AK350"/>
  <c r="AM350" s="1"/>
  <c r="AY350"/>
  <c r="BA350"/>
  <c r="BC350" s="1"/>
  <c r="AK352"/>
  <c r="AY352"/>
  <c r="BA352"/>
  <c r="AK354"/>
  <c r="AM354" s="1"/>
  <c r="AY354"/>
  <c r="BA354"/>
  <c r="BB354" s="1"/>
  <c r="AK356"/>
  <c r="AY356"/>
  <c r="BA356"/>
  <c r="AK358"/>
  <c r="AM358" s="1"/>
  <c r="AY358"/>
  <c r="BA358"/>
  <c r="BC358" s="1"/>
  <c r="AK360"/>
  <c r="AY360"/>
  <c r="BA360"/>
  <c r="AK362"/>
  <c r="AM362" s="1"/>
  <c r="AY362"/>
  <c r="BA362"/>
  <c r="BC362" s="1"/>
  <c r="AK364"/>
  <c r="AY364"/>
  <c r="BA364"/>
  <c r="AK366"/>
  <c r="AM366" s="1"/>
  <c r="AY366"/>
  <c r="BA366"/>
  <c r="BC366" s="1"/>
  <c r="AK368"/>
  <c r="AY368"/>
  <c r="BA368"/>
  <c r="AK370"/>
  <c r="AM370" s="1"/>
  <c r="AY370"/>
  <c r="BA370"/>
  <c r="BC370" s="1"/>
  <c r="AK372"/>
  <c r="AY372"/>
  <c r="BA372"/>
  <c r="AK374"/>
  <c r="AM374" s="1"/>
  <c r="AY374"/>
  <c r="BA374"/>
  <c r="BC374" s="1"/>
  <c r="AK376"/>
  <c r="AM376" s="1"/>
  <c r="AY376"/>
  <c r="BA376"/>
  <c r="BB376" s="1"/>
  <c r="AK378"/>
  <c r="AL378" s="1"/>
  <c r="AY378"/>
  <c r="BA378"/>
  <c r="BB378" s="1"/>
  <c r="AK380"/>
  <c r="AL380" s="1"/>
  <c r="AY380"/>
  <c r="BA380"/>
  <c r="BB380" s="1"/>
  <c r="AG382"/>
  <c r="AI382" s="1"/>
  <c r="BA382"/>
  <c r="BB382" s="1"/>
  <c r="BH388"/>
  <c r="BH396"/>
  <c r="Z400"/>
  <c r="AP400"/>
  <c r="BF400"/>
  <c r="BH404"/>
  <c r="Z408"/>
  <c r="AS386"/>
  <c r="AT386" s="1"/>
  <c r="AC386"/>
  <c r="AD386" s="1"/>
  <c r="AY386"/>
  <c r="AX386"/>
  <c r="BI387"/>
  <c r="W387"/>
  <c r="BE389"/>
  <c r="BF389" s="1"/>
  <c r="BA389"/>
  <c r="BB389" s="1"/>
  <c r="AW389"/>
  <c r="AX389" s="1"/>
  <c r="AS389"/>
  <c r="AO389"/>
  <c r="AP389" s="1"/>
  <c r="AK389"/>
  <c r="AL389" s="1"/>
  <c r="AG389"/>
  <c r="AH389" s="1"/>
  <c r="AC389"/>
  <c r="Y389"/>
  <c r="Z389" s="1"/>
  <c r="BI391"/>
  <c r="W391"/>
  <c r="BH391"/>
  <c r="AS392"/>
  <c r="AT392" s="1"/>
  <c r="AC392"/>
  <c r="AD392" s="1"/>
  <c r="BA392"/>
  <c r="BB392" s="1"/>
  <c r="AK392"/>
  <c r="AL392" s="1"/>
  <c r="BE397"/>
  <c r="BG397" s="1"/>
  <c r="BA397"/>
  <c r="AW397"/>
  <c r="AX397" s="1"/>
  <c r="AS397"/>
  <c r="AT397" s="1"/>
  <c r="AO397"/>
  <c r="AP397" s="1"/>
  <c r="AK397"/>
  <c r="AG397"/>
  <c r="AH397" s="1"/>
  <c r="AC397"/>
  <c r="AD397" s="1"/>
  <c r="Y397"/>
  <c r="Z397" s="1"/>
  <c r="BI399"/>
  <c r="W399"/>
  <c r="BH399"/>
  <c r="AS400"/>
  <c r="AT400" s="1"/>
  <c r="AC400"/>
  <c r="AD400" s="1"/>
  <c r="BA400"/>
  <c r="BB400" s="1"/>
  <c r="AK400"/>
  <c r="AL400" s="1"/>
  <c r="BE405"/>
  <c r="BG405" s="1"/>
  <c r="BA405"/>
  <c r="AW405"/>
  <c r="AX405" s="1"/>
  <c r="AS405"/>
  <c r="AT405" s="1"/>
  <c r="AO405"/>
  <c r="AP405" s="1"/>
  <c r="AK405"/>
  <c r="AG405"/>
  <c r="AH405" s="1"/>
  <c r="AC405"/>
  <c r="AD405" s="1"/>
  <c r="Y405"/>
  <c r="Z405" s="1"/>
  <c r="BI407"/>
  <c r="W407"/>
  <c r="BH407"/>
  <c r="AS408"/>
  <c r="AT408" s="1"/>
  <c r="AC408"/>
  <c r="AD408" s="1"/>
  <c r="BE408"/>
  <c r="AO408"/>
  <c r="AP408" s="1"/>
  <c r="BA408"/>
  <c r="BB408" s="1"/>
  <c r="AK408"/>
  <c r="AL408" s="1"/>
  <c r="BC344"/>
  <c r="AM348"/>
  <c r="AM352"/>
  <c r="BC352"/>
  <c r="BC354"/>
  <c r="AM356"/>
  <c r="BC356"/>
  <c r="AM360"/>
  <c r="BC360"/>
  <c r="AM364"/>
  <c r="BC364"/>
  <c r="AM368"/>
  <c r="BC368"/>
  <c r="AM372"/>
  <c r="BC372"/>
  <c r="AO376"/>
  <c r="AP376" s="1"/>
  <c r="BC376"/>
  <c r="BE376"/>
  <c r="BF376" s="1"/>
  <c r="BI377"/>
  <c r="Y378"/>
  <c r="Z378" s="1"/>
  <c r="AO378"/>
  <c r="AP378" s="1"/>
  <c r="BE378"/>
  <c r="BF378" s="1"/>
  <c r="BI379"/>
  <c r="Y380"/>
  <c r="Z380" s="1"/>
  <c r="AM380"/>
  <c r="AO380"/>
  <c r="AP380" s="1"/>
  <c r="BE380"/>
  <c r="BF380" s="1"/>
  <c r="BI381"/>
  <c r="Y382"/>
  <c r="Z382" s="1"/>
  <c r="BC382"/>
  <c r="BE382"/>
  <c r="BF382" s="1"/>
  <c r="BH383"/>
  <c r="BC383"/>
  <c r="AM386"/>
  <c r="AO386"/>
  <c r="AP386" s="1"/>
  <c r="BH386"/>
  <c r="AE390"/>
  <c r="BH390"/>
  <c r="BF394"/>
  <c r="AU395"/>
  <c r="AE398"/>
  <c r="AM398"/>
  <c r="BH398"/>
  <c r="AE403"/>
  <c r="AU403"/>
  <c r="AE406"/>
  <c r="AM406"/>
  <c r="BH406"/>
  <c r="AW408"/>
  <c r="AX408" s="1"/>
  <c r="AA330"/>
  <c r="W330"/>
  <c r="AA332"/>
  <c r="W332"/>
  <c r="AA334"/>
  <c r="W334"/>
  <c r="AA336"/>
  <c r="W336"/>
  <c r="AA338"/>
  <c r="W338"/>
  <c r="AA340"/>
  <c r="W340"/>
  <c r="AA342"/>
  <c r="W342"/>
  <c r="AA344"/>
  <c r="W344"/>
  <c r="AA346"/>
  <c r="W346"/>
  <c r="AA348"/>
  <c r="W348"/>
  <c r="AA350"/>
  <c r="W350"/>
  <c r="AA352"/>
  <c r="W352"/>
  <c r="AA354"/>
  <c r="W354"/>
  <c r="AA356"/>
  <c r="W356"/>
  <c r="AA358"/>
  <c r="W358"/>
  <c r="AA360"/>
  <c r="W360"/>
  <c r="AA362"/>
  <c r="W362"/>
  <c r="AA364"/>
  <c r="W364"/>
  <c r="AA366"/>
  <c r="W366"/>
  <c r="AA368"/>
  <c r="W368"/>
  <c r="AA370"/>
  <c r="W370"/>
  <c r="AA372"/>
  <c r="W372"/>
  <c r="AA374"/>
  <c r="W374"/>
  <c r="AA376"/>
  <c r="W376"/>
  <c r="W378"/>
  <c r="W380"/>
  <c r="AS384"/>
  <c r="AU384" s="1"/>
  <c r="AC384"/>
  <c r="AD384" s="1"/>
  <c r="AY384"/>
  <c r="AX384"/>
  <c r="BI385"/>
  <c r="W385"/>
  <c r="BE387"/>
  <c r="BG387" s="1"/>
  <c r="BA387"/>
  <c r="BB387" s="1"/>
  <c r="AW387"/>
  <c r="AY387" s="1"/>
  <c r="AS387"/>
  <c r="AO387"/>
  <c r="AQ387" s="1"/>
  <c r="AK387"/>
  <c r="AL387" s="1"/>
  <c r="AG387"/>
  <c r="AI387" s="1"/>
  <c r="AC387"/>
  <c r="Y387"/>
  <c r="Z387" s="1"/>
  <c r="BE391"/>
  <c r="BG391" s="1"/>
  <c r="BA391"/>
  <c r="BB391" s="1"/>
  <c r="AW391"/>
  <c r="AY391" s="1"/>
  <c r="AS391"/>
  <c r="AO391"/>
  <c r="AQ391" s="1"/>
  <c r="AK391"/>
  <c r="AL391" s="1"/>
  <c r="AG391"/>
  <c r="AI391" s="1"/>
  <c r="AC391"/>
  <c r="Y391"/>
  <c r="AA391" s="1"/>
  <c r="BI393"/>
  <c r="W393"/>
  <c r="BH393"/>
  <c r="AS394"/>
  <c r="AT394" s="1"/>
  <c r="AC394"/>
  <c r="AD394" s="1"/>
  <c r="BA394"/>
  <c r="BB394" s="1"/>
  <c r="AK394"/>
  <c r="AL394" s="1"/>
  <c r="BE399"/>
  <c r="BG399" s="1"/>
  <c r="BA399"/>
  <c r="AW399"/>
  <c r="AY399" s="1"/>
  <c r="AS399"/>
  <c r="AT399" s="1"/>
  <c r="AO399"/>
  <c r="AP399" s="1"/>
  <c r="AK399"/>
  <c r="AG399"/>
  <c r="AH399" s="1"/>
  <c r="AC399"/>
  <c r="AD399" s="1"/>
  <c r="Y399"/>
  <c r="AA399" s="1"/>
  <c r="BI401"/>
  <c r="W401"/>
  <c r="BH401"/>
  <c r="AS402"/>
  <c r="AT402" s="1"/>
  <c r="AC402"/>
  <c r="AD402" s="1"/>
  <c r="BA402"/>
  <c r="BB402" s="1"/>
  <c r="AK402"/>
  <c r="AL402" s="1"/>
  <c r="BE407"/>
  <c r="BF407" s="1"/>
  <c r="BA407"/>
  <c r="AW407"/>
  <c r="AX407" s="1"/>
  <c r="AS407"/>
  <c r="AT407" s="1"/>
  <c r="AO407"/>
  <c r="AQ407" s="1"/>
  <c r="AK407"/>
  <c r="AG407"/>
  <c r="AH407" s="1"/>
  <c r="AC407"/>
  <c r="AD407" s="1"/>
  <c r="Y407"/>
  <c r="Z407" s="1"/>
  <c r="BE409"/>
  <c r="BG409" s="1"/>
  <c r="BA409"/>
  <c r="AW409"/>
  <c r="AX409" s="1"/>
  <c r="AS409"/>
  <c r="AT409" s="1"/>
  <c r="AO409"/>
  <c r="AQ409" s="1"/>
  <c r="AK409"/>
  <c r="AG409"/>
  <c r="AH409" s="1"/>
  <c r="AC409"/>
  <c r="AD409" s="1"/>
  <c r="Y409"/>
  <c r="AA409" s="1"/>
  <c r="BG328"/>
  <c r="AC330"/>
  <c r="AD330" s="1"/>
  <c r="AQ330"/>
  <c r="AS330"/>
  <c r="AT330" s="1"/>
  <c r="BG330"/>
  <c r="BI330"/>
  <c r="AC332"/>
  <c r="AD332" s="1"/>
  <c r="AQ332"/>
  <c r="AS332"/>
  <c r="AT332" s="1"/>
  <c r="BG332"/>
  <c r="BI332"/>
  <c r="AC334"/>
  <c r="AD334" s="1"/>
  <c r="AQ334"/>
  <c r="AS334"/>
  <c r="AT334" s="1"/>
  <c r="BG334"/>
  <c r="BI334"/>
  <c r="AC336"/>
  <c r="AD336" s="1"/>
  <c r="AQ336"/>
  <c r="AS336"/>
  <c r="AT336" s="1"/>
  <c r="BG336"/>
  <c r="BI336"/>
  <c r="AC338"/>
  <c r="AD338" s="1"/>
  <c r="AQ338"/>
  <c r="AS338"/>
  <c r="AT338" s="1"/>
  <c r="BG338"/>
  <c r="BI338"/>
  <c r="AC340"/>
  <c r="AD340" s="1"/>
  <c r="AQ340"/>
  <c r="AS340"/>
  <c r="AT340" s="1"/>
  <c r="BG340"/>
  <c r="BI340"/>
  <c r="AC342"/>
  <c r="AD342" s="1"/>
  <c r="AQ342"/>
  <c r="AS342"/>
  <c r="AT342" s="1"/>
  <c r="BG342"/>
  <c r="BI342"/>
  <c r="W343"/>
  <c r="BH343"/>
  <c r="AC344"/>
  <c r="AD344" s="1"/>
  <c r="AQ344"/>
  <c r="AS344"/>
  <c r="AT344" s="1"/>
  <c r="BG344"/>
  <c r="BI344"/>
  <c r="W345"/>
  <c r="BH345"/>
  <c r="AC346"/>
  <c r="AD346" s="1"/>
  <c r="AQ346"/>
  <c r="AS346"/>
  <c r="AT346" s="1"/>
  <c r="BG346"/>
  <c r="BI346"/>
  <c r="W347"/>
  <c r="BH347"/>
  <c r="AC348"/>
  <c r="AD348" s="1"/>
  <c r="AQ348"/>
  <c r="AS348"/>
  <c r="AT348" s="1"/>
  <c r="BG348"/>
  <c r="BI348"/>
  <c r="W349"/>
  <c r="BH349"/>
  <c r="AC350"/>
  <c r="AD350" s="1"/>
  <c r="AQ350"/>
  <c r="AS350"/>
  <c r="AT350" s="1"/>
  <c r="BG350"/>
  <c r="BI350"/>
  <c r="W351"/>
  <c r="BH351"/>
  <c r="AC352"/>
  <c r="AD352" s="1"/>
  <c r="AQ352"/>
  <c r="AS352"/>
  <c r="AT352" s="1"/>
  <c r="BG352"/>
  <c r="BI352"/>
  <c r="W353"/>
  <c r="BH353"/>
  <c r="AC354"/>
  <c r="AD354" s="1"/>
  <c r="AQ354"/>
  <c r="AS354"/>
  <c r="AT354" s="1"/>
  <c r="BG354"/>
  <c r="BI354"/>
  <c r="W355"/>
  <c r="BH355"/>
  <c r="AC356"/>
  <c r="AD356" s="1"/>
  <c r="AQ356"/>
  <c r="AS356"/>
  <c r="AT356" s="1"/>
  <c r="AX356"/>
  <c r="BG356"/>
  <c r="BI356"/>
  <c r="W357"/>
  <c r="BH357"/>
  <c r="AC358"/>
  <c r="AD358" s="1"/>
  <c r="AQ358"/>
  <c r="AS358"/>
  <c r="AT358" s="1"/>
  <c r="AX358"/>
  <c r="BG358"/>
  <c r="BI358"/>
  <c r="W359"/>
  <c r="BH359"/>
  <c r="AC360"/>
  <c r="AD360" s="1"/>
  <c r="AQ360"/>
  <c r="AS360"/>
  <c r="AT360" s="1"/>
  <c r="AX360"/>
  <c r="BG360"/>
  <c r="BI360"/>
  <c r="W361"/>
  <c r="BH361"/>
  <c r="AC362"/>
  <c r="AD362" s="1"/>
  <c r="AQ362"/>
  <c r="AS362"/>
  <c r="AT362" s="1"/>
  <c r="AX362"/>
  <c r="BG362"/>
  <c r="BI362"/>
  <c r="W363"/>
  <c r="BH363"/>
  <c r="AC364"/>
  <c r="AD364" s="1"/>
  <c r="AQ364"/>
  <c r="AS364"/>
  <c r="AT364" s="1"/>
  <c r="AX364"/>
  <c r="BG364"/>
  <c r="BI364"/>
  <c r="W365"/>
  <c r="BH365"/>
  <c r="AC366"/>
  <c r="AD366" s="1"/>
  <c r="AQ366"/>
  <c r="AS366"/>
  <c r="AT366" s="1"/>
  <c r="AX366"/>
  <c r="BG366"/>
  <c r="BI366"/>
  <c r="W367"/>
  <c r="BH367"/>
  <c r="AC368"/>
  <c r="AD368" s="1"/>
  <c r="AQ368"/>
  <c r="AS368"/>
  <c r="AT368" s="1"/>
  <c r="AX368"/>
  <c r="BG368"/>
  <c r="BI368"/>
  <c r="W369"/>
  <c r="BH369"/>
  <c r="AC370"/>
  <c r="AD370" s="1"/>
  <c r="AQ370"/>
  <c r="AS370"/>
  <c r="AT370" s="1"/>
  <c r="AX370"/>
  <c r="BG370"/>
  <c r="BI370"/>
  <c r="W371"/>
  <c r="BH371"/>
  <c r="AC372"/>
  <c r="AD372" s="1"/>
  <c r="AQ372"/>
  <c r="AS372"/>
  <c r="AT372" s="1"/>
  <c r="AX372"/>
  <c r="BG372"/>
  <c r="BI372"/>
  <c r="W373"/>
  <c r="BH373"/>
  <c r="AC374"/>
  <c r="AD374" s="1"/>
  <c r="AQ374"/>
  <c r="AS374"/>
  <c r="AT374" s="1"/>
  <c r="AX374"/>
  <c r="BG374"/>
  <c r="BI374"/>
  <c r="W375"/>
  <c r="BH375"/>
  <c r="AC376"/>
  <c r="AD376" s="1"/>
  <c r="AQ376"/>
  <c r="AS376"/>
  <c r="AT376" s="1"/>
  <c r="AX376"/>
  <c r="BI376"/>
  <c r="W377"/>
  <c r="AC378"/>
  <c r="AD378" s="1"/>
  <c r="AS378"/>
  <c r="AT378" s="1"/>
  <c r="AX378"/>
  <c r="BI378"/>
  <c r="W379"/>
  <c r="AC380"/>
  <c r="AD380" s="1"/>
  <c r="AS380"/>
  <c r="AT380" s="1"/>
  <c r="AX380"/>
  <c r="BI380"/>
  <c r="W381"/>
  <c r="AK382"/>
  <c r="AL382" s="1"/>
  <c r="AM384"/>
  <c r="AO384"/>
  <c r="AP384" s="1"/>
  <c r="BH384"/>
  <c r="AG386"/>
  <c r="AH386" s="1"/>
  <c r="BA386"/>
  <c r="BB386" s="1"/>
  <c r="Y390"/>
  <c r="Z390" s="1"/>
  <c r="AG390"/>
  <c r="AO390"/>
  <c r="AP390" s="1"/>
  <c r="AW390"/>
  <c r="AY390" s="1"/>
  <c r="BE390"/>
  <c r="BF390" s="1"/>
  <c r="AU392"/>
  <c r="BC392"/>
  <c r="BH392"/>
  <c r="Z396"/>
  <c r="AP396"/>
  <c r="BF396"/>
  <c r="AE397"/>
  <c r="AU400"/>
  <c r="BC400"/>
  <c r="BH400"/>
  <c r="Z404"/>
  <c r="AP404"/>
  <c r="BF404"/>
  <c r="AE405"/>
  <c r="BF408"/>
  <c r="BE329"/>
  <c r="BF329" s="1"/>
  <c r="BA329"/>
  <c r="AW329"/>
  <c r="AY329" s="1"/>
  <c r="AS329"/>
  <c r="AT329" s="1"/>
  <c r="AO329"/>
  <c r="AQ329" s="1"/>
  <c r="AK329"/>
  <c r="AG329"/>
  <c r="AI329" s="1"/>
  <c r="AC329"/>
  <c r="AD329" s="1"/>
  <c r="Y329"/>
  <c r="AA329" s="1"/>
  <c r="BE331"/>
  <c r="BF331" s="1"/>
  <c r="BA331"/>
  <c r="AW331"/>
  <c r="AY331" s="1"/>
  <c r="AS331"/>
  <c r="AT331" s="1"/>
  <c r="AO331"/>
  <c r="AP331" s="1"/>
  <c r="AK331"/>
  <c r="AG331"/>
  <c r="AI331" s="1"/>
  <c r="AC331"/>
  <c r="AD331" s="1"/>
  <c r="Y331"/>
  <c r="AA331" s="1"/>
  <c r="BE333"/>
  <c r="BG333" s="1"/>
  <c r="BA333"/>
  <c r="AW333"/>
  <c r="AY333" s="1"/>
  <c r="AS333"/>
  <c r="AT333" s="1"/>
  <c r="AO333"/>
  <c r="AP333" s="1"/>
  <c r="AK333"/>
  <c r="AG333"/>
  <c r="AI333" s="1"/>
  <c r="AC333"/>
  <c r="AD333" s="1"/>
  <c r="Y333"/>
  <c r="Z333" s="1"/>
  <c r="BE335"/>
  <c r="BF335" s="1"/>
  <c r="BA335"/>
  <c r="AW335"/>
  <c r="AY335" s="1"/>
  <c r="AS335"/>
  <c r="AT335" s="1"/>
  <c r="AO335"/>
  <c r="AP335" s="1"/>
  <c r="AK335"/>
  <c r="AG335"/>
  <c r="AI335" s="1"/>
  <c r="AC335"/>
  <c r="AD335" s="1"/>
  <c r="Y335"/>
  <c r="AA335" s="1"/>
  <c r="BE337"/>
  <c r="BF337" s="1"/>
  <c r="BA337"/>
  <c r="AW337"/>
  <c r="AY337" s="1"/>
  <c r="AS337"/>
  <c r="AT337" s="1"/>
  <c r="AO337"/>
  <c r="AQ337" s="1"/>
  <c r="AK337"/>
  <c r="AG337"/>
  <c r="AI337" s="1"/>
  <c r="AC337"/>
  <c r="AD337" s="1"/>
  <c r="Y337"/>
  <c r="AA337" s="1"/>
  <c r="BE339"/>
  <c r="BF339" s="1"/>
  <c r="BA339"/>
  <c r="AW339"/>
  <c r="AY339" s="1"/>
  <c r="AS339"/>
  <c r="AT339" s="1"/>
  <c r="AO339"/>
  <c r="AQ339" s="1"/>
  <c r="AK339"/>
  <c r="AG339"/>
  <c r="AI339" s="1"/>
  <c r="AC339"/>
  <c r="AD339" s="1"/>
  <c r="Y339"/>
  <c r="AA339" s="1"/>
  <c r="BE341"/>
  <c r="BG341" s="1"/>
  <c r="BA341"/>
  <c r="AW341"/>
  <c r="AY341" s="1"/>
  <c r="AS341"/>
  <c r="AT341" s="1"/>
  <c r="AO341"/>
  <c r="AQ341" s="1"/>
  <c r="AK341"/>
  <c r="AG341"/>
  <c r="AI341" s="1"/>
  <c r="AC341"/>
  <c r="AD341" s="1"/>
  <c r="Y341"/>
  <c r="Z341" s="1"/>
  <c r="BE343"/>
  <c r="BG343" s="1"/>
  <c r="BA343"/>
  <c r="AW343"/>
  <c r="AY343" s="1"/>
  <c r="AS343"/>
  <c r="AT343" s="1"/>
  <c r="AO343"/>
  <c r="AP343" s="1"/>
  <c r="AK343"/>
  <c r="AG343"/>
  <c r="AI343" s="1"/>
  <c r="AC343"/>
  <c r="AD343" s="1"/>
  <c r="Y343"/>
  <c r="Z343" s="1"/>
  <c r="BE345"/>
  <c r="BF345" s="1"/>
  <c r="BA345"/>
  <c r="AW345"/>
  <c r="AY345" s="1"/>
  <c r="AS345"/>
  <c r="AT345" s="1"/>
  <c r="AO345"/>
  <c r="AQ345" s="1"/>
  <c r="AK345"/>
  <c r="AG345"/>
  <c r="AI345" s="1"/>
  <c r="AC345"/>
  <c r="AD345" s="1"/>
  <c r="Y345"/>
  <c r="Z345" s="1"/>
  <c r="BE347"/>
  <c r="BF347" s="1"/>
  <c r="BA347"/>
  <c r="AW347"/>
  <c r="AY347" s="1"/>
  <c r="AS347"/>
  <c r="AT347" s="1"/>
  <c r="AO347"/>
  <c r="AQ347" s="1"/>
  <c r="AK347"/>
  <c r="AG347"/>
  <c r="AI347" s="1"/>
  <c r="AC347"/>
  <c r="AD347" s="1"/>
  <c r="Y347"/>
  <c r="Z347" s="1"/>
  <c r="BE349"/>
  <c r="BF349" s="1"/>
  <c r="BA349"/>
  <c r="AW349"/>
  <c r="AY349" s="1"/>
  <c r="AS349"/>
  <c r="AT349" s="1"/>
  <c r="AO349"/>
  <c r="AQ349" s="1"/>
  <c r="AK349"/>
  <c r="AG349"/>
  <c r="AI349" s="1"/>
  <c r="AC349"/>
  <c r="AD349" s="1"/>
  <c r="Y349"/>
  <c r="Z349" s="1"/>
  <c r="BE351"/>
  <c r="BG351" s="1"/>
  <c r="BA351"/>
  <c r="AW351"/>
  <c r="AY351" s="1"/>
  <c r="AS351"/>
  <c r="AT351" s="1"/>
  <c r="AO351"/>
  <c r="AP351" s="1"/>
  <c r="AK351"/>
  <c r="AG351"/>
  <c r="AI351" s="1"/>
  <c r="AC351"/>
  <c r="AD351" s="1"/>
  <c r="Y351"/>
  <c r="Z351" s="1"/>
  <c r="BE353"/>
  <c r="BF353" s="1"/>
  <c r="BA353"/>
  <c r="AW353"/>
  <c r="AY353" s="1"/>
  <c r="AS353"/>
  <c r="AT353" s="1"/>
  <c r="AO353"/>
  <c r="AP353" s="1"/>
  <c r="AK353"/>
  <c r="AG353"/>
  <c r="AI353" s="1"/>
  <c r="AC353"/>
  <c r="AD353" s="1"/>
  <c r="Y353"/>
  <c r="Z353" s="1"/>
  <c r="BE355"/>
  <c r="BG355" s="1"/>
  <c r="BA355"/>
  <c r="BB355" s="1"/>
  <c r="AW355"/>
  <c r="AY355" s="1"/>
  <c r="AS355"/>
  <c r="AT355" s="1"/>
  <c r="AO355"/>
  <c r="AQ355" s="1"/>
  <c r="AK355"/>
  <c r="AL355" s="1"/>
  <c r="AG355"/>
  <c r="AI355" s="1"/>
  <c r="AC355"/>
  <c r="AD355" s="1"/>
  <c r="Y355"/>
  <c r="Z355" s="1"/>
  <c r="BE357"/>
  <c r="BF357" s="1"/>
  <c r="BA357"/>
  <c r="BB357" s="1"/>
  <c r="AW357"/>
  <c r="AY357" s="1"/>
  <c r="AS357"/>
  <c r="AO357"/>
  <c r="AQ357" s="1"/>
  <c r="AK357"/>
  <c r="AL357" s="1"/>
  <c r="AG357"/>
  <c r="AI357" s="1"/>
  <c r="AC357"/>
  <c r="Y357"/>
  <c r="Z357" s="1"/>
  <c r="BE359"/>
  <c r="BG359" s="1"/>
  <c r="BA359"/>
  <c r="BB359" s="1"/>
  <c r="AW359"/>
  <c r="AY359" s="1"/>
  <c r="AS359"/>
  <c r="AO359"/>
  <c r="AP359" s="1"/>
  <c r="AK359"/>
  <c r="AL359" s="1"/>
  <c r="AG359"/>
  <c r="AI359" s="1"/>
  <c r="AC359"/>
  <c r="Y359"/>
  <c r="Z359" s="1"/>
  <c r="BE361"/>
  <c r="BF361" s="1"/>
  <c r="BA361"/>
  <c r="BB361" s="1"/>
  <c r="AW361"/>
  <c r="AY361" s="1"/>
  <c r="AS361"/>
  <c r="AO361"/>
  <c r="AP361" s="1"/>
  <c r="AK361"/>
  <c r="AL361" s="1"/>
  <c r="AG361"/>
  <c r="AI361" s="1"/>
  <c r="AC361"/>
  <c r="Y361"/>
  <c r="Z361" s="1"/>
  <c r="BE363"/>
  <c r="BF363" s="1"/>
  <c r="BA363"/>
  <c r="BB363" s="1"/>
  <c r="AW363"/>
  <c r="AY363" s="1"/>
  <c r="AS363"/>
  <c r="AO363"/>
  <c r="AQ363" s="1"/>
  <c r="AK363"/>
  <c r="AL363" s="1"/>
  <c r="AG363"/>
  <c r="AI363" s="1"/>
  <c r="AC363"/>
  <c r="Y363"/>
  <c r="Z363" s="1"/>
  <c r="BE365"/>
  <c r="BG365" s="1"/>
  <c r="BA365"/>
  <c r="BB365" s="1"/>
  <c r="AW365"/>
  <c r="AY365" s="1"/>
  <c r="AS365"/>
  <c r="AO365"/>
  <c r="AQ365" s="1"/>
  <c r="AK365"/>
  <c r="AL365" s="1"/>
  <c r="AG365"/>
  <c r="AI365" s="1"/>
  <c r="AC365"/>
  <c r="Y365"/>
  <c r="Z365" s="1"/>
  <c r="BE367"/>
  <c r="BG367" s="1"/>
  <c r="BA367"/>
  <c r="BB367" s="1"/>
  <c r="AW367"/>
  <c r="AY367" s="1"/>
  <c r="AS367"/>
  <c r="AO367"/>
  <c r="AP367" s="1"/>
  <c r="AK367"/>
  <c r="AL367" s="1"/>
  <c r="AG367"/>
  <c r="AI367" s="1"/>
  <c r="AC367"/>
  <c r="Y367"/>
  <c r="Z367" s="1"/>
  <c r="BE369"/>
  <c r="BF369" s="1"/>
  <c r="BA369"/>
  <c r="BB369" s="1"/>
  <c r="AW369"/>
  <c r="AY369" s="1"/>
  <c r="AS369"/>
  <c r="AO369"/>
  <c r="AQ369" s="1"/>
  <c r="AK369"/>
  <c r="AL369" s="1"/>
  <c r="AG369"/>
  <c r="AI369" s="1"/>
  <c r="AC369"/>
  <c r="Y369"/>
  <c r="Z369" s="1"/>
  <c r="BE371"/>
  <c r="BG371" s="1"/>
  <c r="BA371"/>
  <c r="BB371" s="1"/>
  <c r="AW371"/>
  <c r="AY371" s="1"/>
  <c r="AS371"/>
  <c r="AO371"/>
  <c r="AQ371" s="1"/>
  <c r="AK371"/>
  <c r="AL371" s="1"/>
  <c r="AG371"/>
  <c r="AI371" s="1"/>
  <c r="AC371"/>
  <c r="Y371"/>
  <c r="Z371" s="1"/>
  <c r="BE373"/>
  <c r="BF373" s="1"/>
  <c r="BA373"/>
  <c r="BB373" s="1"/>
  <c r="AW373"/>
  <c r="AY373" s="1"/>
  <c r="AS373"/>
  <c r="AO373"/>
  <c r="AQ373" s="1"/>
  <c r="AK373"/>
  <c r="AL373" s="1"/>
  <c r="AG373"/>
  <c r="AI373" s="1"/>
  <c r="AC373"/>
  <c r="Y373"/>
  <c r="Z373" s="1"/>
  <c r="BE375"/>
  <c r="BG375" s="1"/>
  <c r="BA375"/>
  <c r="BB375" s="1"/>
  <c r="AW375"/>
  <c r="AY375" s="1"/>
  <c r="AS375"/>
  <c r="AO375"/>
  <c r="AP375" s="1"/>
  <c r="AK375"/>
  <c r="AL375" s="1"/>
  <c r="AG375"/>
  <c r="AI375" s="1"/>
  <c r="AC375"/>
  <c r="Y375"/>
  <c r="Z375" s="1"/>
  <c r="BE377"/>
  <c r="BA377"/>
  <c r="BB377" s="1"/>
  <c r="AW377"/>
  <c r="AY377" s="1"/>
  <c r="AS377"/>
  <c r="AO377"/>
  <c r="AK377"/>
  <c r="AL377" s="1"/>
  <c r="AG377"/>
  <c r="AI377" s="1"/>
  <c r="AC377"/>
  <c r="Y377"/>
  <c r="BE379"/>
  <c r="BA379"/>
  <c r="BB379" s="1"/>
  <c r="AW379"/>
  <c r="AY379" s="1"/>
  <c r="AS379"/>
  <c r="AO379"/>
  <c r="AK379"/>
  <c r="AL379" s="1"/>
  <c r="AG379"/>
  <c r="AH379" s="1"/>
  <c r="AC379"/>
  <c r="Y379"/>
  <c r="BE381"/>
  <c r="BA381"/>
  <c r="BB381" s="1"/>
  <c r="AW381"/>
  <c r="AY381" s="1"/>
  <c r="AS381"/>
  <c r="AO381"/>
  <c r="AK381"/>
  <c r="AM381" s="1"/>
  <c r="AG381"/>
  <c r="AI381" s="1"/>
  <c r="AC381"/>
  <c r="Y381"/>
  <c r="AS382"/>
  <c r="AT382" s="1"/>
  <c r="AC382"/>
  <c r="AD382" s="1"/>
  <c r="AY382"/>
  <c r="AX382"/>
  <c r="BI383"/>
  <c r="W383"/>
  <c r="BE385"/>
  <c r="BA385"/>
  <c r="BC385" s="1"/>
  <c r="AW385"/>
  <c r="AY385" s="1"/>
  <c r="AS385"/>
  <c r="AO385"/>
  <c r="AQ385" s="1"/>
  <c r="AK385"/>
  <c r="AL385" s="1"/>
  <c r="AG385"/>
  <c r="AH385" s="1"/>
  <c r="AC385"/>
  <c r="Y385"/>
  <c r="AI386"/>
  <c r="BH387"/>
  <c r="AP387"/>
  <c r="AS388"/>
  <c r="AU388" s="1"/>
  <c r="AC388"/>
  <c r="AE388" s="1"/>
  <c r="BA388"/>
  <c r="BC388" s="1"/>
  <c r="AK388"/>
  <c r="AM388" s="1"/>
  <c r="BE393"/>
  <c r="BG393" s="1"/>
  <c r="BA393"/>
  <c r="BB393" s="1"/>
  <c r="AW393"/>
  <c r="AY393" s="1"/>
  <c r="AS393"/>
  <c r="AO393"/>
  <c r="AQ393" s="1"/>
  <c r="AK393"/>
  <c r="AL393" s="1"/>
  <c r="AG393"/>
  <c r="AI393" s="1"/>
  <c r="AC393"/>
  <c r="Y393"/>
  <c r="AA393" s="1"/>
  <c r="BI395"/>
  <c r="W395"/>
  <c r="BH395"/>
  <c r="AS396"/>
  <c r="AU396" s="1"/>
  <c r="AC396"/>
  <c r="AE396" s="1"/>
  <c r="BA396"/>
  <c r="BC396" s="1"/>
  <c r="AK396"/>
  <c r="AM396" s="1"/>
  <c r="BE401"/>
  <c r="BG401" s="1"/>
  <c r="BA401"/>
  <c r="AW401"/>
  <c r="AY401" s="1"/>
  <c r="AS401"/>
  <c r="AT401" s="1"/>
  <c r="AO401"/>
  <c r="AQ401" s="1"/>
  <c r="AK401"/>
  <c r="AG401"/>
  <c r="AI401" s="1"/>
  <c r="AC401"/>
  <c r="AD401" s="1"/>
  <c r="Y401"/>
  <c r="AA401" s="1"/>
  <c r="BI403"/>
  <c r="W403"/>
  <c r="BH403"/>
  <c r="AS404"/>
  <c r="AU404" s="1"/>
  <c r="AC404"/>
  <c r="AE404" s="1"/>
  <c r="BA404"/>
  <c r="BC404" s="1"/>
  <c r="AK404"/>
  <c r="AM404" s="1"/>
  <c r="AU408"/>
  <c r="AQ328"/>
  <c r="AG330"/>
  <c r="AH330" s="1"/>
  <c r="BH330"/>
  <c r="AG332"/>
  <c r="AH332" s="1"/>
  <c r="AU332"/>
  <c r="BH332"/>
  <c r="AG334"/>
  <c r="AH334" s="1"/>
  <c r="BH334"/>
  <c r="AE336"/>
  <c r="AG336"/>
  <c r="AH336" s="1"/>
  <c r="BH336"/>
  <c r="AG338"/>
  <c r="AH338" s="1"/>
  <c r="BH338"/>
  <c r="AG340"/>
  <c r="AH340" s="1"/>
  <c r="AU340"/>
  <c r="BH340"/>
  <c r="AG342"/>
  <c r="AH342" s="1"/>
  <c r="BB342"/>
  <c r="BH342"/>
  <c r="AA343"/>
  <c r="AE344"/>
  <c r="AG344"/>
  <c r="AH344" s="1"/>
  <c r="AL344"/>
  <c r="AU344"/>
  <c r="BB344"/>
  <c r="BH344"/>
  <c r="AG346"/>
  <c r="AH346" s="1"/>
  <c r="BH346"/>
  <c r="AE348"/>
  <c r="AG348"/>
  <c r="AH348" s="1"/>
  <c r="AL348"/>
  <c r="BB348"/>
  <c r="BH348"/>
  <c r="AA349"/>
  <c r="AG350"/>
  <c r="AH350" s="1"/>
  <c r="BB350"/>
  <c r="BH350"/>
  <c r="AA351"/>
  <c r="AE352"/>
  <c r="AG352"/>
  <c r="AH352" s="1"/>
  <c r="AL352"/>
  <c r="AU352"/>
  <c r="BB352"/>
  <c r="BH352"/>
  <c r="AG354"/>
  <c r="AH354" s="1"/>
  <c r="BH354"/>
  <c r="AE356"/>
  <c r="AG356"/>
  <c r="AI356" s="1"/>
  <c r="AL356"/>
  <c r="BB356"/>
  <c r="BH356"/>
  <c r="AA357"/>
  <c r="AE358"/>
  <c r="AG358"/>
  <c r="AI358" s="1"/>
  <c r="AU358"/>
  <c r="BH358"/>
  <c r="AA359"/>
  <c r="AE360"/>
  <c r="AG360"/>
  <c r="AH360" s="1"/>
  <c r="AL360"/>
  <c r="AU360"/>
  <c r="BB360"/>
  <c r="BH360"/>
  <c r="AA361"/>
  <c r="AE362"/>
  <c r="AG362"/>
  <c r="AH362" s="1"/>
  <c r="AU362"/>
  <c r="BH362"/>
  <c r="AE364"/>
  <c r="AG364"/>
  <c r="AI364" s="1"/>
  <c r="AL364"/>
  <c r="BB364"/>
  <c r="BH364"/>
  <c r="AA365"/>
  <c r="AE366"/>
  <c r="AG366"/>
  <c r="AI366" s="1"/>
  <c r="AU366"/>
  <c r="BH366"/>
  <c r="AA367"/>
  <c r="AE368"/>
  <c r="AG368"/>
  <c r="AH368" s="1"/>
  <c r="AL368"/>
  <c r="AU368"/>
  <c r="BB368"/>
  <c r="BH368"/>
  <c r="AA369"/>
  <c r="AE370"/>
  <c r="AG370"/>
  <c r="AH370" s="1"/>
  <c r="AU370"/>
  <c r="BH370"/>
  <c r="AE372"/>
  <c r="AG372"/>
  <c r="AI372" s="1"/>
  <c r="AL372"/>
  <c r="BB372"/>
  <c r="BH372"/>
  <c r="AA373"/>
  <c r="AE374"/>
  <c r="AG374"/>
  <c r="AI374" s="1"/>
  <c r="AU374"/>
  <c r="BH374"/>
  <c r="AA375"/>
  <c r="AE376"/>
  <c r="AG376"/>
  <c r="AH376" s="1"/>
  <c r="AL376"/>
  <c r="AU376"/>
  <c r="BH376"/>
  <c r="AG378"/>
  <c r="AH378" s="1"/>
  <c r="BH378"/>
  <c r="AE380"/>
  <c r="AG380"/>
  <c r="AI380" s="1"/>
  <c r="BH380"/>
  <c r="AM382"/>
  <c r="AO382"/>
  <c r="AP382" s="1"/>
  <c r="BH382"/>
  <c r="AM383"/>
  <c r="AX383"/>
  <c r="AG384"/>
  <c r="AH384" s="1"/>
  <c r="BA384"/>
  <c r="BB384" s="1"/>
  <c r="AI385"/>
  <c r="AP385"/>
  <c r="Y386"/>
  <c r="Z386" s="1"/>
  <c r="AL386"/>
  <c r="AU386"/>
  <c r="BE386"/>
  <c r="BF386" s="1"/>
  <c r="AA387"/>
  <c r="AH387"/>
  <c r="BF387"/>
  <c r="AD388"/>
  <c r="AL388"/>
  <c r="AA389"/>
  <c r="AI389"/>
  <c r="AQ389"/>
  <c r="AY389"/>
  <c r="BG389"/>
  <c r="BC391"/>
  <c r="AM394"/>
  <c r="BC394"/>
  <c r="BH394"/>
  <c r="AX395"/>
  <c r="AD396"/>
  <c r="AL396"/>
  <c r="AA397"/>
  <c r="AI397"/>
  <c r="AY397"/>
  <c r="Z398"/>
  <c r="AP398"/>
  <c r="BF398"/>
  <c r="AE399"/>
  <c r="AU399"/>
  <c r="AE402"/>
  <c r="AU402"/>
  <c r="BH402"/>
  <c r="AH403"/>
  <c r="AD404"/>
  <c r="AL404"/>
  <c r="AA405"/>
  <c r="AI405"/>
  <c r="AQ405"/>
  <c r="AY405"/>
  <c r="Z406"/>
  <c r="AP406"/>
  <c r="BF406"/>
  <c r="AU407"/>
  <c r="BE411"/>
  <c r="BG411" s="1"/>
  <c r="BA411"/>
  <c r="BB411" s="1"/>
  <c r="AW411"/>
  <c r="AX411" s="1"/>
  <c r="AS411"/>
  <c r="AT411" s="1"/>
  <c r="AO411"/>
  <c r="AQ411" s="1"/>
  <c r="AK411"/>
  <c r="AL411" s="1"/>
  <c r="AG411"/>
  <c r="AH411" s="1"/>
  <c r="AC411"/>
  <c r="AD411" s="1"/>
  <c r="Y411"/>
  <c r="AA411" s="1"/>
  <c r="BE413"/>
  <c r="BG413" s="1"/>
  <c r="BA413"/>
  <c r="BB413" s="1"/>
  <c r="AW413"/>
  <c r="AX413" s="1"/>
  <c r="AS413"/>
  <c r="AO413"/>
  <c r="AQ413" s="1"/>
  <c r="AK413"/>
  <c r="AL413" s="1"/>
  <c r="AG413"/>
  <c r="AH413" s="1"/>
  <c r="AC413"/>
  <c r="Y413"/>
  <c r="AA413" s="1"/>
  <c r="BE415"/>
  <c r="BG415" s="1"/>
  <c r="BA415"/>
  <c r="BB415" s="1"/>
  <c r="AW415"/>
  <c r="AX415" s="1"/>
  <c r="AS415"/>
  <c r="AO415"/>
  <c r="AQ415" s="1"/>
  <c r="AK415"/>
  <c r="AL415" s="1"/>
  <c r="AG415"/>
  <c r="AH415" s="1"/>
  <c r="AC415"/>
  <c r="Y415"/>
  <c r="AA415" s="1"/>
  <c r="BE417"/>
  <c r="BG417" s="1"/>
  <c r="BA417"/>
  <c r="BB417" s="1"/>
  <c r="AW417"/>
  <c r="AX417" s="1"/>
  <c r="AS417"/>
  <c r="AO417"/>
  <c r="AQ417" s="1"/>
  <c r="AK417"/>
  <c r="AL417" s="1"/>
  <c r="AG417"/>
  <c r="AH417" s="1"/>
  <c r="AC417"/>
  <c r="Y417"/>
  <c r="AA417" s="1"/>
  <c r="BE419"/>
  <c r="BG419" s="1"/>
  <c r="BA419"/>
  <c r="BB419" s="1"/>
  <c r="AW419"/>
  <c r="AX419" s="1"/>
  <c r="AS419"/>
  <c r="AO419"/>
  <c r="AQ419" s="1"/>
  <c r="AK419"/>
  <c r="AL419" s="1"/>
  <c r="AG419"/>
  <c r="AH419" s="1"/>
  <c r="AC419"/>
  <c r="Y419"/>
  <c r="AA419" s="1"/>
  <c r="BE421"/>
  <c r="BG421" s="1"/>
  <c r="BA421"/>
  <c r="BB421" s="1"/>
  <c r="AW421"/>
  <c r="AX421" s="1"/>
  <c r="AS421"/>
  <c r="AO421"/>
  <c r="AQ421" s="1"/>
  <c r="AK421"/>
  <c r="AL421" s="1"/>
  <c r="AG421"/>
  <c r="AH421" s="1"/>
  <c r="AC421"/>
  <c r="Y421"/>
  <c r="AA421" s="1"/>
  <c r="BE423"/>
  <c r="BG423" s="1"/>
  <c r="BA423"/>
  <c r="BB423" s="1"/>
  <c r="AW423"/>
  <c r="AX423" s="1"/>
  <c r="AS423"/>
  <c r="AO423"/>
  <c r="AQ423" s="1"/>
  <c r="AK423"/>
  <c r="AL423" s="1"/>
  <c r="AG423"/>
  <c r="AH423" s="1"/>
  <c r="AC423"/>
  <c r="Y423"/>
  <c r="AA423" s="1"/>
  <c r="BE425"/>
  <c r="BG425" s="1"/>
  <c r="BA425"/>
  <c r="BB425" s="1"/>
  <c r="AW425"/>
  <c r="AX425" s="1"/>
  <c r="AS425"/>
  <c r="AO425"/>
  <c r="AQ425" s="1"/>
  <c r="AK425"/>
  <c r="AL425" s="1"/>
  <c r="AG425"/>
  <c r="AH425" s="1"/>
  <c r="AC425"/>
  <c r="Y425"/>
  <c r="AA425" s="1"/>
  <c r="BE427"/>
  <c r="BG427" s="1"/>
  <c r="BA427"/>
  <c r="BB427" s="1"/>
  <c r="AW427"/>
  <c r="AX427" s="1"/>
  <c r="AS427"/>
  <c r="AO427"/>
  <c r="AQ427" s="1"/>
  <c r="AK427"/>
  <c r="AL427" s="1"/>
  <c r="AG427"/>
  <c r="AH427" s="1"/>
  <c r="AC427"/>
  <c r="Y427"/>
  <c r="AA427" s="1"/>
  <c r="BE429"/>
  <c r="BG429" s="1"/>
  <c r="BA429"/>
  <c r="BB429" s="1"/>
  <c r="AW429"/>
  <c r="AX429" s="1"/>
  <c r="AS429"/>
  <c r="AO429"/>
  <c r="AQ429" s="1"/>
  <c r="AK429"/>
  <c r="AL429" s="1"/>
  <c r="AG429"/>
  <c r="AH429" s="1"/>
  <c r="AC429"/>
  <c r="Y429"/>
  <c r="AA429" s="1"/>
  <c r="BE431"/>
  <c r="BG431" s="1"/>
  <c r="BA431"/>
  <c r="BB431" s="1"/>
  <c r="AW431"/>
  <c r="AX431" s="1"/>
  <c r="AS431"/>
  <c r="AO431"/>
  <c r="AQ431" s="1"/>
  <c r="AK431"/>
  <c r="AL431" s="1"/>
  <c r="AG431"/>
  <c r="AH431" s="1"/>
  <c r="AC431"/>
  <c r="Y431"/>
  <c r="AA431" s="1"/>
  <c r="BA432"/>
  <c r="BB432" s="1"/>
  <c r="AK432"/>
  <c r="AL432" s="1"/>
  <c r="BE433"/>
  <c r="BG433" s="1"/>
  <c r="BA433"/>
  <c r="AW433"/>
  <c r="AY433" s="1"/>
  <c r="AS433"/>
  <c r="AT433" s="1"/>
  <c r="AO433"/>
  <c r="AP433" s="1"/>
  <c r="AK433"/>
  <c r="AG433"/>
  <c r="AH433" s="1"/>
  <c r="AC433"/>
  <c r="Y433"/>
  <c r="AA433" s="1"/>
  <c r="W434"/>
  <c r="BI435"/>
  <c r="BE437"/>
  <c r="BG437" s="1"/>
  <c r="BA437"/>
  <c r="AW437"/>
  <c r="AY437" s="1"/>
  <c r="AS437"/>
  <c r="AT437" s="1"/>
  <c r="AO437"/>
  <c r="AK437"/>
  <c r="AG437"/>
  <c r="AH437" s="1"/>
  <c r="AC437"/>
  <c r="AD437" s="1"/>
  <c r="Y437"/>
  <c r="AA437" s="1"/>
  <c r="W438"/>
  <c r="BI439"/>
  <c r="BE441"/>
  <c r="BG441" s="1"/>
  <c r="BA441"/>
  <c r="AW441"/>
  <c r="AY441" s="1"/>
  <c r="AS441"/>
  <c r="AT441" s="1"/>
  <c r="AO441"/>
  <c r="AQ441" s="1"/>
  <c r="AK441"/>
  <c r="AG441"/>
  <c r="AH441" s="1"/>
  <c r="AC441"/>
  <c r="Y441"/>
  <c r="AA441" s="1"/>
  <c r="W442"/>
  <c r="BI443"/>
  <c r="BE445"/>
  <c r="BG445" s="1"/>
  <c r="BA445"/>
  <c r="AW445"/>
  <c r="AY445" s="1"/>
  <c r="AS445"/>
  <c r="AT445" s="1"/>
  <c r="AO445"/>
  <c r="AK445"/>
  <c r="AG445"/>
  <c r="AH445" s="1"/>
  <c r="AC445"/>
  <c r="AD445" s="1"/>
  <c r="Y445"/>
  <c r="AA445" s="1"/>
  <c r="W446"/>
  <c r="BI447"/>
  <c r="AA448"/>
  <c r="W448"/>
  <c r="Z448"/>
  <c r="AQ448"/>
  <c r="AP448"/>
  <c r="BH448"/>
  <c r="BG448"/>
  <c r="BF448"/>
  <c r="AA450"/>
  <c r="W450"/>
  <c r="Z450"/>
  <c r="AQ450"/>
  <c r="AP450"/>
  <c r="BH450"/>
  <c r="BG450"/>
  <c r="BF450"/>
  <c r="AA452"/>
  <c r="W452"/>
  <c r="Z452"/>
  <c r="AQ452"/>
  <c r="AP452"/>
  <c r="BH452"/>
  <c r="AQ456"/>
  <c r="AP456"/>
  <c r="BH456"/>
  <c r="AG410"/>
  <c r="AH410" s="1"/>
  <c r="AU410"/>
  <c r="AW410"/>
  <c r="AX410" s="1"/>
  <c r="BH410"/>
  <c r="AG412"/>
  <c r="AU412"/>
  <c r="AW412"/>
  <c r="AY412" s="1"/>
  <c r="BH412"/>
  <c r="AG414"/>
  <c r="AU414"/>
  <c r="AW414"/>
  <c r="AX414" s="1"/>
  <c r="BH414"/>
  <c r="AG416"/>
  <c r="AU416"/>
  <c r="AW416"/>
  <c r="BH416"/>
  <c r="AG418"/>
  <c r="AU418"/>
  <c r="AW418"/>
  <c r="BH418"/>
  <c r="AG420"/>
  <c r="AU420"/>
  <c r="AW420"/>
  <c r="BH420"/>
  <c r="AG422"/>
  <c r="AU422"/>
  <c r="AW422"/>
  <c r="AY422" s="1"/>
  <c r="BH422"/>
  <c r="AG424"/>
  <c r="AU424"/>
  <c r="AW424"/>
  <c r="AX424" s="1"/>
  <c r="BH424"/>
  <c r="AG426"/>
  <c r="AU426"/>
  <c r="AW426"/>
  <c r="BH426"/>
  <c r="AG428"/>
  <c r="AU428"/>
  <c r="AW428"/>
  <c r="BH428"/>
  <c r="AG430"/>
  <c r="AU430"/>
  <c r="AW430"/>
  <c r="AX430" s="1"/>
  <c r="BH430"/>
  <c r="AG432"/>
  <c r="AH432" s="1"/>
  <c r="BC432"/>
  <c r="BH432"/>
  <c r="AE433"/>
  <c r="BH433"/>
  <c r="AT436"/>
  <c r="BH436"/>
  <c r="AI437"/>
  <c r="AP437"/>
  <c r="BH437"/>
  <c r="AT440"/>
  <c r="BH440"/>
  <c r="AE441"/>
  <c r="BH441"/>
  <c r="AT444"/>
  <c r="BH444"/>
  <c r="AI445"/>
  <c r="AP445"/>
  <c r="BH445"/>
  <c r="BH447"/>
  <c r="BB454"/>
  <c r="BB458"/>
  <c r="BB462"/>
  <c r="BB466"/>
  <c r="BB470"/>
  <c r="BB490"/>
  <c r="BB494"/>
  <c r="BB498"/>
  <c r="BB500"/>
  <c r="BB522"/>
  <c r="BA434"/>
  <c r="BB434" s="1"/>
  <c r="AK434"/>
  <c r="AM434" s="1"/>
  <c r="BA438"/>
  <c r="BB438" s="1"/>
  <c r="AK438"/>
  <c r="AM438" s="1"/>
  <c r="BA442"/>
  <c r="BB442" s="1"/>
  <c r="AK442"/>
  <c r="AM442" s="1"/>
  <c r="BA446"/>
  <c r="BB446" s="1"/>
  <c r="AK446"/>
  <c r="AM446" s="1"/>
  <c r="BC448"/>
  <c r="BB448"/>
  <c r="BI449"/>
  <c r="BC450"/>
  <c r="BB450"/>
  <c r="BI451"/>
  <c r="BG452"/>
  <c r="BF452"/>
  <c r="AA454"/>
  <c r="W454"/>
  <c r="Z454"/>
  <c r="AI388"/>
  <c r="AY388"/>
  <c r="AI390"/>
  <c r="AI392"/>
  <c r="AY392"/>
  <c r="AI394"/>
  <c r="AY394"/>
  <c r="AI396"/>
  <c r="AY396"/>
  <c r="AI398"/>
  <c r="AY398"/>
  <c r="AI400"/>
  <c r="AY400"/>
  <c r="AI402"/>
  <c r="AY402"/>
  <c r="AI404"/>
  <c r="AY404"/>
  <c r="AI406"/>
  <c r="AY406"/>
  <c r="AI408"/>
  <c r="AY408"/>
  <c r="AI410"/>
  <c r="AK410"/>
  <c r="AL410" s="1"/>
  <c r="AY410"/>
  <c r="BA410"/>
  <c r="BB410" s="1"/>
  <c r="AP411"/>
  <c r="AI412"/>
  <c r="AK412"/>
  <c r="AL412" s="1"/>
  <c r="BA412"/>
  <c r="BB412" s="1"/>
  <c r="AI414"/>
  <c r="AK414"/>
  <c r="AL414" s="1"/>
  <c r="AY414"/>
  <c r="BA414"/>
  <c r="BB414" s="1"/>
  <c r="AP415"/>
  <c r="AI416"/>
  <c r="AK416"/>
  <c r="AL416" s="1"/>
  <c r="AY416"/>
  <c r="BA416"/>
  <c r="BB416" s="1"/>
  <c r="AI418"/>
  <c r="AK418"/>
  <c r="AL418" s="1"/>
  <c r="AY418"/>
  <c r="BA418"/>
  <c r="BB418" s="1"/>
  <c r="AI420"/>
  <c r="AK420"/>
  <c r="AL420" s="1"/>
  <c r="AY420"/>
  <c r="BA420"/>
  <c r="BB420" s="1"/>
  <c r="AI422"/>
  <c r="AK422"/>
  <c r="AL422" s="1"/>
  <c r="BA422"/>
  <c r="BB422" s="1"/>
  <c r="AP423"/>
  <c r="AI424"/>
  <c r="AK424"/>
  <c r="AL424" s="1"/>
  <c r="AY424"/>
  <c r="BA424"/>
  <c r="BB424" s="1"/>
  <c r="AI426"/>
  <c r="AK426"/>
  <c r="AL426" s="1"/>
  <c r="AY426"/>
  <c r="BA426"/>
  <c r="BB426" s="1"/>
  <c r="AP427"/>
  <c r="AI428"/>
  <c r="AK428"/>
  <c r="AL428" s="1"/>
  <c r="AY428"/>
  <c r="BA428"/>
  <c r="BB428" s="1"/>
  <c r="AI430"/>
  <c r="AK430"/>
  <c r="AL430" s="1"/>
  <c r="AY430"/>
  <c r="BA430"/>
  <c r="BB430" s="1"/>
  <c r="AP431"/>
  <c r="AI432"/>
  <c r="AS432"/>
  <c r="AT432" s="1"/>
  <c r="BE432"/>
  <c r="BG432" s="1"/>
  <c r="AC434"/>
  <c r="AD434" s="1"/>
  <c r="AO434"/>
  <c r="AP434" s="1"/>
  <c r="BI434"/>
  <c r="W435"/>
  <c r="AC438"/>
  <c r="AD438" s="1"/>
  <c r="AO438"/>
  <c r="AQ438" s="1"/>
  <c r="BI438"/>
  <c r="W439"/>
  <c r="AC442"/>
  <c r="AD442" s="1"/>
  <c r="AO442"/>
  <c r="AP442" s="1"/>
  <c r="BI442"/>
  <c r="W443"/>
  <c r="AC446"/>
  <c r="AD446" s="1"/>
  <c r="AO446"/>
  <c r="AP446" s="1"/>
  <c r="BI446"/>
  <c r="W447"/>
  <c r="BI454"/>
  <c r="BB502"/>
  <c r="BF432"/>
  <c r="BI433"/>
  <c r="BE435"/>
  <c r="BF435" s="1"/>
  <c r="BA435"/>
  <c r="AW435"/>
  <c r="AY435" s="1"/>
  <c r="AS435"/>
  <c r="AU435" s="1"/>
  <c r="AO435"/>
  <c r="AQ435" s="1"/>
  <c r="AK435"/>
  <c r="AG435"/>
  <c r="AI435" s="1"/>
  <c r="AC435"/>
  <c r="AD435" s="1"/>
  <c r="Y435"/>
  <c r="Z435" s="1"/>
  <c r="AA436"/>
  <c r="W436"/>
  <c r="Z436"/>
  <c r="BG436"/>
  <c r="BF436"/>
  <c r="BI437"/>
  <c r="Z437"/>
  <c r="AP438"/>
  <c r="BE439"/>
  <c r="BF439" s="1"/>
  <c r="BA439"/>
  <c r="AW439"/>
  <c r="AX439" s="1"/>
  <c r="AS439"/>
  <c r="AU439" s="1"/>
  <c r="AO439"/>
  <c r="AQ439" s="1"/>
  <c r="AK439"/>
  <c r="AG439"/>
  <c r="AI439" s="1"/>
  <c r="AC439"/>
  <c r="AD439" s="1"/>
  <c r="Y439"/>
  <c r="Z439" s="1"/>
  <c r="AA440"/>
  <c r="W440"/>
  <c r="Z440"/>
  <c r="BG440"/>
  <c r="BF440"/>
  <c r="BI441"/>
  <c r="BE443"/>
  <c r="BF443" s="1"/>
  <c r="BA443"/>
  <c r="AW443"/>
  <c r="AX443" s="1"/>
  <c r="AS443"/>
  <c r="AU443" s="1"/>
  <c r="AO443"/>
  <c r="AQ443" s="1"/>
  <c r="AK443"/>
  <c r="AG443"/>
  <c r="AI443" s="1"/>
  <c r="AC443"/>
  <c r="AD443" s="1"/>
  <c r="Y443"/>
  <c r="Z443" s="1"/>
  <c r="AA444"/>
  <c r="W444"/>
  <c r="Z444"/>
  <c r="BG444"/>
  <c r="BF444"/>
  <c r="BI445"/>
  <c r="Z445"/>
  <c r="AQ446"/>
  <c r="BE447"/>
  <c r="BF447" s="1"/>
  <c r="BA447"/>
  <c r="AW447"/>
  <c r="AS447"/>
  <c r="AU447" s="1"/>
  <c r="AO447"/>
  <c r="AQ447" s="1"/>
  <c r="AK447"/>
  <c r="AG447"/>
  <c r="AI447" s="1"/>
  <c r="AC447"/>
  <c r="AD447" s="1"/>
  <c r="Y447"/>
  <c r="Z447" s="1"/>
  <c r="AQ454"/>
  <c r="AP454"/>
  <c r="BH454"/>
  <c r="BC542"/>
  <c r="BB542"/>
  <c r="BC408"/>
  <c r="BI409"/>
  <c r="AY409"/>
  <c r="Y410"/>
  <c r="Z410" s="1"/>
  <c r="AM410"/>
  <c r="AO410"/>
  <c r="AP410" s="1"/>
  <c r="AT410"/>
  <c r="BE410"/>
  <c r="BF410" s="1"/>
  <c r="BI411"/>
  <c r="AI411"/>
  <c r="AY411"/>
  <c r="Y412"/>
  <c r="Z412" s="1"/>
  <c r="AO412"/>
  <c r="AP412" s="1"/>
  <c r="AT412"/>
  <c r="BC412"/>
  <c r="BE412"/>
  <c r="BF412" s="1"/>
  <c r="BI413"/>
  <c r="Y414"/>
  <c r="Z414" s="1"/>
  <c r="AM414"/>
  <c r="AO414"/>
  <c r="AP414" s="1"/>
  <c r="AT414"/>
  <c r="BE414"/>
  <c r="BF414" s="1"/>
  <c r="BI415"/>
  <c r="AY415"/>
  <c r="Y416"/>
  <c r="Z416" s="1"/>
  <c r="AM416"/>
  <c r="AO416"/>
  <c r="AP416" s="1"/>
  <c r="AT416"/>
  <c r="BE416"/>
  <c r="BF416" s="1"/>
  <c r="BI417"/>
  <c r="Y418"/>
  <c r="Z418" s="1"/>
  <c r="AM418"/>
  <c r="AO418"/>
  <c r="AP418" s="1"/>
  <c r="AT418"/>
  <c r="BE418"/>
  <c r="BF418" s="1"/>
  <c r="BI419"/>
  <c r="AI419"/>
  <c r="AY419"/>
  <c r="Y420"/>
  <c r="Z420" s="1"/>
  <c r="AO420"/>
  <c r="AP420" s="1"/>
  <c r="AT420"/>
  <c r="BC420"/>
  <c r="BE420"/>
  <c r="BF420" s="1"/>
  <c r="BI421"/>
  <c r="Y422"/>
  <c r="Z422" s="1"/>
  <c r="AO422"/>
  <c r="AP422" s="1"/>
  <c r="AT422"/>
  <c r="BE422"/>
  <c r="BF422" s="1"/>
  <c r="BI423"/>
  <c r="AI423"/>
  <c r="AY423"/>
  <c r="Y424"/>
  <c r="Z424" s="1"/>
  <c r="AM424"/>
  <c r="AO424"/>
  <c r="AP424" s="1"/>
  <c r="AT424"/>
  <c r="BE424"/>
  <c r="BF424" s="1"/>
  <c r="BI425"/>
  <c r="AY425"/>
  <c r="Y426"/>
  <c r="Z426" s="1"/>
  <c r="AM426"/>
  <c r="AO426"/>
  <c r="AP426" s="1"/>
  <c r="AT426"/>
  <c r="BE426"/>
  <c r="BF426" s="1"/>
  <c r="BI427"/>
  <c r="AI427"/>
  <c r="AY427"/>
  <c r="Y428"/>
  <c r="Z428" s="1"/>
  <c r="AO428"/>
  <c r="AP428" s="1"/>
  <c r="AT428"/>
  <c r="BC428"/>
  <c r="BE428"/>
  <c r="BF428" s="1"/>
  <c r="BI429"/>
  <c r="Y430"/>
  <c r="Z430" s="1"/>
  <c r="AM430"/>
  <c r="AO430"/>
  <c r="AP430" s="1"/>
  <c r="AT430"/>
  <c r="BE430"/>
  <c r="BF430" s="1"/>
  <c r="BI431"/>
  <c r="AY431"/>
  <c r="Y432"/>
  <c r="Z432" s="1"/>
  <c r="AM432"/>
  <c r="AW432"/>
  <c r="AX432" s="1"/>
  <c r="AU433"/>
  <c r="BC434"/>
  <c r="BH434"/>
  <c r="AP435"/>
  <c r="BH435"/>
  <c r="BF437"/>
  <c r="BC438"/>
  <c r="BH438"/>
  <c r="AP439"/>
  <c r="BH439"/>
  <c r="AU441"/>
  <c r="BC442"/>
  <c r="BH442"/>
  <c r="AP443"/>
  <c r="BH443"/>
  <c r="AU445"/>
  <c r="BF445"/>
  <c r="BC446"/>
  <c r="BH446"/>
  <c r="AE447"/>
  <c r="BI448"/>
  <c r="W449"/>
  <c r="BI450"/>
  <c r="W451"/>
  <c r="BB452"/>
  <c r="BB456"/>
  <c r="BB460"/>
  <c r="BB464"/>
  <c r="BB468"/>
  <c r="BB472"/>
  <c r="BB478"/>
  <c r="BB492"/>
  <c r="BB496"/>
  <c r="AA382"/>
  <c r="W382"/>
  <c r="AA384"/>
  <c r="W384"/>
  <c r="AA386"/>
  <c r="W386"/>
  <c r="AA388"/>
  <c r="W388"/>
  <c r="AA390"/>
  <c r="W390"/>
  <c r="AA392"/>
  <c r="W392"/>
  <c r="AA394"/>
  <c r="W394"/>
  <c r="AA396"/>
  <c r="W396"/>
  <c r="AA398"/>
  <c r="W398"/>
  <c r="AA400"/>
  <c r="W400"/>
  <c r="AA402"/>
  <c r="W402"/>
  <c r="AA404"/>
  <c r="W404"/>
  <c r="AA406"/>
  <c r="W406"/>
  <c r="AA408"/>
  <c r="W408"/>
  <c r="AA410"/>
  <c r="W410"/>
  <c r="W412"/>
  <c r="AA414"/>
  <c r="W414"/>
  <c r="W416"/>
  <c r="W418"/>
  <c r="W420"/>
  <c r="AA422"/>
  <c r="W422"/>
  <c r="W424"/>
  <c r="AA426"/>
  <c r="W426"/>
  <c r="W428"/>
  <c r="W430"/>
  <c r="W432"/>
  <c r="BA436"/>
  <c r="BC436" s="1"/>
  <c r="AK436"/>
  <c r="AL436" s="1"/>
  <c r="BA440"/>
  <c r="BC440" s="1"/>
  <c r="AK440"/>
  <c r="AL440" s="1"/>
  <c r="BA444"/>
  <c r="BC444" s="1"/>
  <c r="AK444"/>
  <c r="AM444" s="1"/>
  <c r="BG454"/>
  <c r="BF454"/>
  <c r="AA456"/>
  <c r="W456"/>
  <c r="BI456"/>
  <c r="Z456"/>
  <c r="BG382"/>
  <c r="BI382"/>
  <c r="AQ384"/>
  <c r="BG384"/>
  <c r="BI384"/>
  <c r="AQ386"/>
  <c r="BI386"/>
  <c r="AH388"/>
  <c r="AQ388"/>
  <c r="AX388"/>
  <c r="BG388"/>
  <c r="BI388"/>
  <c r="AH390"/>
  <c r="AQ390"/>
  <c r="AX390"/>
  <c r="BI390"/>
  <c r="AH392"/>
  <c r="AQ392"/>
  <c r="AX392"/>
  <c r="BG392"/>
  <c r="BI392"/>
  <c r="AH394"/>
  <c r="AQ394"/>
  <c r="AX394"/>
  <c r="BG394"/>
  <c r="BI394"/>
  <c r="AQ396"/>
  <c r="BG396"/>
  <c r="BI396"/>
  <c r="AQ398"/>
  <c r="BG398"/>
  <c r="BI398"/>
  <c r="AQ400"/>
  <c r="BG400"/>
  <c r="BI400"/>
  <c r="AQ402"/>
  <c r="BG402"/>
  <c r="BI402"/>
  <c r="AQ404"/>
  <c r="BG404"/>
  <c r="BI404"/>
  <c r="AQ406"/>
  <c r="BG406"/>
  <c r="BI406"/>
  <c r="AQ408"/>
  <c r="BG408"/>
  <c r="BI408"/>
  <c r="W409"/>
  <c r="AC410"/>
  <c r="AD410" s="1"/>
  <c r="AQ410"/>
  <c r="BI410"/>
  <c r="W411"/>
  <c r="AC412"/>
  <c r="AE412" s="1"/>
  <c r="AH412"/>
  <c r="AX412"/>
  <c r="BG412"/>
  <c r="BI412"/>
  <c r="W413"/>
  <c r="AC414"/>
  <c r="AE414" s="1"/>
  <c r="AH414"/>
  <c r="AQ414"/>
  <c r="BI414"/>
  <c r="W415"/>
  <c r="AC416"/>
  <c r="AE416" s="1"/>
  <c r="AH416"/>
  <c r="AQ416"/>
  <c r="AX416"/>
  <c r="BG416"/>
  <c r="BI416"/>
  <c r="W417"/>
  <c r="AC418"/>
  <c r="AD418" s="1"/>
  <c r="AH418"/>
  <c r="AQ418"/>
  <c r="AX418"/>
  <c r="BI418"/>
  <c r="W419"/>
  <c r="AC420"/>
  <c r="AE420" s="1"/>
  <c r="AH420"/>
  <c r="AX420"/>
  <c r="BI420"/>
  <c r="W421"/>
  <c r="AC422"/>
  <c r="AE422" s="1"/>
  <c r="AH422"/>
  <c r="AQ422"/>
  <c r="AX422"/>
  <c r="BI422"/>
  <c r="W423"/>
  <c r="AC424"/>
  <c r="AE424" s="1"/>
  <c r="AH424"/>
  <c r="AQ424"/>
  <c r="BG424"/>
  <c r="BI424"/>
  <c r="W425"/>
  <c r="AC426"/>
  <c r="AD426" s="1"/>
  <c r="AH426"/>
  <c r="AQ426"/>
  <c r="AX426"/>
  <c r="BI426"/>
  <c r="W427"/>
  <c r="AC428"/>
  <c r="AE428" s="1"/>
  <c r="AH428"/>
  <c r="AX428"/>
  <c r="BG428"/>
  <c r="BI428"/>
  <c r="W429"/>
  <c r="AC430"/>
  <c r="AE430" s="1"/>
  <c r="AH430"/>
  <c r="AQ430"/>
  <c r="BI430"/>
  <c r="W431"/>
  <c r="AC432"/>
  <c r="AE432" s="1"/>
  <c r="AO432"/>
  <c r="AP432" s="1"/>
  <c r="BI432"/>
  <c r="W433"/>
  <c r="AD433"/>
  <c r="Y434"/>
  <c r="AA434" s="1"/>
  <c r="AL434"/>
  <c r="AS434"/>
  <c r="AT434" s="1"/>
  <c r="BE434"/>
  <c r="BF434" s="1"/>
  <c r="AA435"/>
  <c r="AT435"/>
  <c r="BG435"/>
  <c r="AC436"/>
  <c r="AD436" s="1"/>
  <c r="AO436"/>
  <c r="AP436" s="1"/>
  <c r="BB436"/>
  <c r="BI436"/>
  <c r="W437"/>
  <c r="AQ437"/>
  <c r="Y438"/>
  <c r="Z438" s="1"/>
  <c r="AS438"/>
  <c r="AT438" s="1"/>
  <c r="BE438"/>
  <c r="BF438" s="1"/>
  <c r="AT439"/>
  <c r="BG439"/>
  <c r="AC440"/>
  <c r="AD440" s="1"/>
  <c r="AO440"/>
  <c r="AP440" s="1"/>
  <c r="BB440"/>
  <c r="BI440"/>
  <c r="W441"/>
  <c r="AD441"/>
  <c r="Y442"/>
  <c r="AA442" s="1"/>
  <c r="AL442"/>
  <c r="AS442"/>
  <c r="AT442" s="1"/>
  <c r="BE442"/>
  <c r="BF442" s="1"/>
  <c r="AT443"/>
  <c r="AC444"/>
  <c r="AD444" s="1"/>
  <c r="AO444"/>
  <c r="AP444" s="1"/>
  <c r="BI444"/>
  <c r="W445"/>
  <c r="AQ445"/>
  <c r="Y446"/>
  <c r="Z446" s="1"/>
  <c r="AS446"/>
  <c r="AT446" s="1"/>
  <c r="BE446"/>
  <c r="BF446" s="1"/>
  <c r="AT447"/>
  <c r="BH455"/>
  <c r="BE449"/>
  <c r="BG449" s="1"/>
  <c r="BA449"/>
  <c r="AW449"/>
  <c r="AS449"/>
  <c r="AU449" s="1"/>
  <c r="AO449"/>
  <c r="AQ449" s="1"/>
  <c r="AK449"/>
  <c r="AG449"/>
  <c r="AC449"/>
  <c r="AE449" s="1"/>
  <c r="Y449"/>
  <c r="AA449" s="1"/>
  <c r="BE451"/>
  <c r="BG451" s="1"/>
  <c r="BA451"/>
  <c r="AW451"/>
  <c r="AS451"/>
  <c r="AT451" s="1"/>
  <c r="AO451"/>
  <c r="AP451" s="1"/>
  <c r="AK451"/>
  <c r="AG451"/>
  <c r="AC451"/>
  <c r="AE451" s="1"/>
  <c r="Y451"/>
  <c r="AA451" s="1"/>
  <c r="BE453"/>
  <c r="BF453" s="1"/>
  <c r="BA453"/>
  <c r="AW453"/>
  <c r="AS453"/>
  <c r="AU453" s="1"/>
  <c r="AO453"/>
  <c r="AK453"/>
  <c r="AG453"/>
  <c r="AC453"/>
  <c r="AE453" s="1"/>
  <c r="Y453"/>
  <c r="Z453" s="1"/>
  <c r="BE455"/>
  <c r="BF455" s="1"/>
  <c r="BA455"/>
  <c r="AW455"/>
  <c r="AS455"/>
  <c r="AU455" s="1"/>
  <c r="AO455"/>
  <c r="AP455" s="1"/>
  <c r="AK455"/>
  <c r="AG455"/>
  <c r="AC455"/>
  <c r="AE455" s="1"/>
  <c r="Y455"/>
  <c r="Z455" s="1"/>
  <c r="BE457"/>
  <c r="BF457" s="1"/>
  <c r="BA457"/>
  <c r="AW457"/>
  <c r="AS457"/>
  <c r="AO457"/>
  <c r="AP457" s="1"/>
  <c r="AK457"/>
  <c r="AG457"/>
  <c r="AC457"/>
  <c r="AD457" s="1"/>
  <c r="Y457"/>
  <c r="Z457" s="1"/>
  <c r="BE459"/>
  <c r="BF459" s="1"/>
  <c r="BA459"/>
  <c r="AW459"/>
  <c r="AS459"/>
  <c r="AT459" s="1"/>
  <c r="AO459"/>
  <c r="AP459" s="1"/>
  <c r="AK459"/>
  <c r="AG459"/>
  <c r="AC459"/>
  <c r="AD459" s="1"/>
  <c r="Y459"/>
  <c r="Z459" s="1"/>
  <c r="BE461"/>
  <c r="BF461" s="1"/>
  <c r="BA461"/>
  <c r="AW461"/>
  <c r="AS461"/>
  <c r="AO461"/>
  <c r="AK461"/>
  <c r="AG461"/>
  <c r="AC461"/>
  <c r="AD461" s="1"/>
  <c r="Y461"/>
  <c r="Z461" s="1"/>
  <c r="BE463"/>
  <c r="BF463" s="1"/>
  <c r="BA463"/>
  <c r="AW463"/>
  <c r="AS463"/>
  <c r="AO463"/>
  <c r="AP463" s="1"/>
  <c r="AK463"/>
  <c r="AG463"/>
  <c r="AC463"/>
  <c r="AD463" s="1"/>
  <c r="Y463"/>
  <c r="Z463" s="1"/>
  <c r="BE465"/>
  <c r="BF465" s="1"/>
  <c r="BA465"/>
  <c r="AW465"/>
  <c r="AS465"/>
  <c r="AO465"/>
  <c r="AP465" s="1"/>
  <c r="AK465"/>
  <c r="AG465"/>
  <c r="AC465"/>
  <c r="AD465" s="1"/>
  <c r="Y465"/>
  <c r="Z465" s="1"/>
  <c r="BE467"/>
  <c r="BF467" s="1"/>
  <c r="BA467"/>
  <c r="AW467"/>
  <c r="AS467"/>
  <c r="AT467" s="1"/>
  <c r="AO467"/>
  <c r="AP467" s="1"/>
  <c r="AK467"/>
  <c r="AG467"/>
  <c r="AC467"/>
  <c r="AD467" s="1"/>
  <c r="Y467"/>
  <c r="Z467" s="1"/>
  <c r="BE469"/>
  <c r="BF469" s="1"/>
  <c r="BA469"/>
  <c r="AW469"/>
  <c r="AS469"/>
  <c r="AU469" s="1"/>
  <c r="AO469"/>
  <c r="AK469"/>
  <c r="AG469"/>
  <c r="AC469"/>
  <c r="AD469" s="1"/>
  <c r="Y469"/>
  <c r="Z469" s="1"/>
  <c r="BE471"/>
  <c r="BF471" s="1"/>
  <c r="BA471"/>
  <c r="AW471"/>
  <c r="AS471"/>
  <c r="AT471" s="1"/>
  <c r="AO471"/>
  <c r="AP471" s="1"/>
  <c r="AK471"/>
  <c r="AG471"/>
  <c r="AC471"/>
  <c r="AD471" s="1"/>
  <c r="Y471"/>
  <c r="Z471" s="1"/>
  <c r="BE473"/>
  <c r="BF473" s="1"/>
  <c r="BA473"/>
  <c r="AW473"/>
  <c r="AS473"/>
  <c r="AO473"/>
  <c r="AP473" s="1"/>
  <c r="AK473"/>
  <c r="AG473"/>
  <c r="AC473"/>
  <c r="AD473" s="1"/>
  <c r="Y473"/>
  <c r="Z473" s="1"/>
  <c r="BE475"/>
  <c r="BF475" s="1"/>
  <c r="BA475"/>
  <c r="AW475"/>
  <c r="AS475"/>
  <c r="AT475" s="1"/>
  <c r="AO475"/>
  <c r="AQ475" s="1"/>
  <c r="AK475"/>
  <c r="AG475"/>
  <c r="AC475"/>
  <c r="AD475" s="1"/>
  <c r="Y475"/>
  <c r="AA475" s="1"/>
  <c r="BE477"/>
  <c r="BF477" s="1"/>
  <c r="BA477"/>
  <c r="AW477"/>
  <c r="AS477"/>
  <c r="AU477" s="1"/>
  <c r="AO477"/>
  <c r="AK477"/>
  <c r="AG477"/>
  <c r="AC477"/>
  <c r="AD477" s="1"/>
  <c r="Y477"/>
  <c r="BE479"/>
  <c r="BF479" s="1"/>
  <c r="BA479"/>
  <c r="BC479" s="1"/>
  <c r="AW479"/>
  <c r="AS479"/>
  <c r="AU479" s="1"/>
  <c r="AO479"/>
  <c r="AP479" s="1"/>
  <c r="AK479"/>
  <c r="AG479"/>
  <c r="AC479"/>
  <c r="AD479" s="1"/>
  <c r="Y479"/>
  <c r="Z479" s="1"/>
  <c r="BE481"/>
  <c r="BF481" s="1"/>
  <c r="BA481"/>
  <c r="BC481" s="1"/>
  <c r="AW481"/>
  <c r="AS481"/>
  <c r="AO481"/>
  <c r="AP481" s="1"/>
  <c r="AK481"/>
  <c r="AM481" s="1"/>
  <c r="AG481"/>
  <c r="AC481"/>
  <c r="AD481" s="1"/>
  <c r="Y481"/>
  <c r="Z481" s="1"/>
  <c r="BE483"/>
  <c r="BF483" s="1"/>
  <c r="BA483"/>
  <c r="BC483" s="1"/>
  <c r="AW483"/>
  <c r="AS483"/>
  <c r="AU483" s="1"/>
  <c r="AO483"/>
  <c r="AP483" s="1"/>
  <c r="AK483"/>
  <c r="AM483" s="1"/>
  <c r="AG483"/>
  <c r="AC483"/>
  <c r="AD483" s="1"/>
  <c r="Y483"/>
  <c r="Z483" s="1"/>
  <c r="BE485"/>
  <c r="BA485"/>
  <c r="BC485" s="1"/>
  <c r="AW485"/>
  <c r="AS485"/>
  <c r="AT485" s="1"/>
  <c r="AO485"/>
  <c r="AP485" s="1"/>
  <c r="AK485"/>
  <c r="AM485" s="1"/>
  <c r="AG485"/>
  <c r="AC485"/>
  <c r="AD485" s="1"/>
  <c r="Y485"/>
  <c r="BE487"/>
  <c r="BF487" s="1"/>
  <c r="BA487"/>
  <c r="BC487" s="1"/>
  <c r="AW487"/>
  <c r="AS487"/>
  <c r="AU487" s="1"/>
  <c r="AO487"/>
  <c r="AP487" s="1"/>
  <c r="AK487"/>
  <c r="AM487" s="1"/>
  <c r="AG487"/>
  <c r="AC487"/>
  <c r="AD487" s="1"/>
  <c r="Y487"/>
  <c r="Z487" s="1"/>
  <c r="BE489"/>
  <c r="BF489" s="1"/>
  <c r="BA489"/>
  <c r="AW489"/>
  <c r="AS489"/>
  <c r="AO489"/>
  <c r="AP489" s="1"/>
  <c r="AK489"/>
  <c r="AM489" s="1"/>
  <c r="AG489"/>
  <c r="AC489"/>
  <c r="AD489" s="1"/>
  <c r="Y489"/>
  <c r="Z489" s="1"/>
  <c r="BE491"/>
  <c r="BF491" s="1"/>
  <c r="BA491"/>
  <c r="AW491"/>
  <c r="AS491"/>
  <c r="AT491" s="1"/>
  <c r="AO491"/>
  <c r="AP491" s="1"/>
  <c r="AK491"/>
  <c r="AG491"/>
  <c r="AC491"/>
  <c r="AD491" s="1"/>
  <c r="Y491"/>
  <c r="Z491" s="1"/>
  <c r="BE493"/>
  <c r="BA493"/>
  <c r="AW493"/>
  <c r="AS493"/>
  <c r="AU493" s="1"/>
  <c r="AO493"/>
  <c r="AP493" s="1"/>
  <c r="AK493"/>
  <c r="AG493"/>
  <c r="AC493"/>
  <c r="AD493" s="1"/>
  <c r="Y493"/>
  <c r="Z493" s="1"/>
  <c r="BE495"/>
  <c r="BF495" s="1"/>
  <c r="BA495"/>
  <c r="AW495"/>
  <c r="AS495"/>
  <c r="AU495" s="1"/>
  <c r="AO495"/>
  <c r="AP495" s="1"/>
  <c r="AK495"/>
  <c r="AG495"/>
  <c r="AC495"/>
  <c r="AD495" s="1"/>
  <c r="Y495"/>
  <c r="Z495" s="1"/>
  <c r="BE497"/>
  <c r="BF497" s="1"/>
  <c r="BA497"/>
  <c r="AW497"/>
  <c r="AS497"/>
  <c r="AO497"/>
  <c r="AP497" s="1"/>
  <c r="AK497"/>
  <c r="AG497"/>
  <c r="AC497"/>
  <c r="AD497" s="1"/>
  <c r="Y497"/>
  <c r="Z497" s="1"/>
  <c r="BE499"/>
  <c r="BF499" s="1"/>
  <c r="BA499"/>
  <c r="AW499"/>
  <c r="AS499"/>
  <c r="AT499" s="1"/>
  <c r="AO499"/>
  <c r="AQ499" s="1"/>
  <c r="AK499"/>
  <c r="AG499"/>
  <c r="AC499"/>
  <c r="AD499" s="1"/>
  <c r="Y499"/>
  <c r="Z499" s="1"/>
  <c r="BE501"/>
  <c r="BA501"/>
  <c r="AW501"/>
  <c r="AS501"/>
  <c r="AT501" s="1"/>
  <c r="AO501"/>
  <c r="AQ501" s="1"/>
  <c r="AK501"/>
  <c r="AG501"/>
  <c r="AC501"/>
  <c r="AD501" s="1"/>
  <c r="Y501"/>
  <c r="Z501" s="1"/>
  <c r="BE503"/>
  <c r="BF503" s="1"/>
  <c r="BA503"/>
  <c r="AW503"/>
  <c r="AX503" s="1"/>
  <c r="AS503"/>
  <c r="AU503" s="1"/>
  <c r="AO503"/>
  <c r="AP503" s="1"/>
  <c r="AK503"/>
  <c r="AG503"/>
  <c r="AH503" s="1"/>
  <c r="AC503"/>
  <c r="Y503"/>
  <c r="BE505"/>
  <c r="BG505" s="1"/>
  <c r="BA505"/>
  <c r="AW505"/>
  <c r="AX505" s="1"/>
  <c r="AS505"/>
  <c r="AO505"/>
  <c r="AQ505" s="1"/>
  <c r="AK505"/>
  <c r="AG505"/>
  <c r="AH505" s="1"/>
  <c r="AC505"/>
  <c r="AD505" s="1"/>
  <c r="Y505"/>
  <c r="AA505" s="1"/>
  <c r="BE507"/>
  <c r="BG507" s="1"/>
  <c r="BA507"/>
  <c r="AW507"/>
  <c r="AX507" s="1"/>
  <c r="AS507"/>
  <c r="AU507" s="1"/>
  <c r="AO507"/>
  <c r="AQ507" s="1"/>
  <c r="AK507"/>
  <c r="AG507"/>
  <c r="AH507" s="1"/>
  <c r="AC507"/>
  <c r="AD507" s="1"/>
  <c r="Y507"/>
  <c r="AA507" s="1"/>
  <c r="BE509"/>
  <c r="BG509" s="1"/>
  <c r="BA509"/>
  <c r="AW509"/>
  <c r="AX509" s="1"/>
  <c r="AS509"/>
  <c r="AU509" s="1"/>
  <c r="AO509"/>
  <c r="AQ509" s="1"/>
  <c r="AK509"/>
  <c r="AG509"/>
  <c r="AH509" s="1"/>
  <c r="AC509"/>
  <c r="AD509" s="1"/>
  <c r="Y509"/>
  <c r="AA509" s="1"/>
  <c r="BE511"/>
  <c r="BG511" s="1"/>
  <c r="BA511"/>
  <c r="AW511"/>
  <c r="AX511" s="1"/>
  <c r="AS511"/>
  <c r="AO511"/>
  <c r="AQ511" s="1"/>
  <c r="AK511"/>
  <c r="AG511"/>
  <c r="AH511" s="1"/>
  <c r="AC511"/>
  <c r="AD511" s="1"/>
  <c r="Y511"/>
  <c r="AA511" s="1"/>
  <c r="BE513"/>
  <c r="BF513" s="1"/>
  <c r="BA513"/>
  <c r="BC513" s="1"/>
  <c r="AW513"/>
  <c r="AX513" s="1"/>
  <c r="AS513"/>
  <c r="AO513"/>
  <c r="AQ513" s="1"/>
  <c r="AK513"/>
  <c r="AG513"/>
  <c r="AH513" s="1"/>
  <c r="AC513"/>
  <c r="AD513" s="1"/>
  <c r="Y513"/>
  <c r="AA513" s="1"/>
  <c r="BE515"/>
  <c r="BF515" s="1"/>
  <c r="BA515"/>
  <c r="BC515" s="1"/>
  <c r="AW515"/>
  <c r="AS515"/>
  <c r="AU515" s="1"/>
  <c r="AO515"/>
  <c r="AP515" s="1"/>
  <c r="AK515"/>
  <c r="AM515" s="1"/>
  <c r="AG515"/>
  <c r="AC515"/>
  <c r="AD515" s="1"/>
  <c r="Y515"/>
  <c r="Z515" s="1"/>
  <c r="BE517"/>
  <c r="BF517" s="1"/>
  <c r="BA517"/>
  <c r="BC517" s="1"/>
  <c r="AW517"/>
  <c r="AS517"/>
  <c r="AT517" s="1"/>
  <c r="AO517"/>
  <c r="AP517" s="1"/>
  <c r="AK517"/>
  <c r="AM517" s="1"/>
  <c r="AG517"/>
  <c r="AC517"/>
  <c r="AD517" s="1"/>
  <c r="Y517"/>
  <c r="Z517" s="1"/>
  <c r="BE519"/>
  <c r="BF519" s="1"/>
  <c r="BA519"/>
  <c r="BC519" s="1"/>
  <c r="AW519"/>
  <c r="AS519"/>
  <c r="AU519" s="1"/>
  <c r="AO519"/>
  <c r="AP519" s="1"/>
  <c r="AK519"/>
  <c r="AM519" s="1"/>
  <c r="AG519"/>
  <c r="AC519"/>
  <c r="AD519" s="1"/>
  <c r="Y519"/>
  <c r="Z519" s="1"/>
  <c r="BE521"/>
  <c r="BF521" s="1"/>
  <c r="BA521"/>
  <c r="AW521"/>
  <c r="AS521"/>
  <c r="AO521"/>
  <c r="AP521" s="1"/>
  <c r="AK521"/>
  <c r="AM521" s="1"/>
  <c r="AG521"/>
  <c r="AC521"/>
  <c r="AE521" s="1"/>
  <c r="Y521"/>
  <c r="Z521" s="1"/>
  <c r="BE523"/>
  <c r="BF523" s="1"/>
  <c r="BA523"/>
  <c r="AW523"/>
  <c r="AS523"/>
  <c r="AU523" s="1"/>
  <c r="AO523"/>
  <c r="AP523" s="1"/>
  <c r="AK523"/>
  <c r="AG523"/>
  <c r="AC523"/>
  <c r="AD523" s="1"/>
  <c r="Y523"/>
  <c r="Z523" s="1"/>
  <c r="BE525"/>
  <c r="BF525" s="1"/>
  <c r="BA525"/>
  <c r="AW525"/>
  <c r="AS525"/>
  <c r="AU525" s="1"/>
  <c r="AO525"/>
  <c r="AP525" s="1"/>
  <c r="AK525"/>
  <c r="AG525"/>
  <c r="AC525"/>
  <c r="AD525" s="1"/>
  <c r="Y525"/>
  <c r="Z525" s="1"/>
  <c r="BE527"/>
  <c r="BF527" s="1"/>
  <c r="BA527"/>
  <c r="BB527" s="1"/>
  <c r="AW527"/>
  <c r="AX527" s="1"/>
  <c r="AS527"/>
  <c r="AO527"/>
  <c r="AK527"/>
  <c r="AL527" s="1"/>
  <c r="AG527"/>
  <c r="AH527" s="1"/>
  <c r="AC527"/>
  <c r="Y527"/>
  <c r="BE529"/>
  <c r="BA529"/>
  <c r="BB529" s="1"/>
  <c r="AW529"/>
  <c r="AS529"/>
  <c r="AU529" s="1"/>
  <c r="AO529"/>
  <c r="AK529"/>
  <c r="AL529" s="1"/>
  <c r="AG529"/>
  <c r="AH529" s="1"/>
  <c r="AC529"/>
  <c r="AE529" s="1"/>
  <c r="Y529"/>
  <c r="AA529" s="1"/>
  <c r="BE531"/>
  <c r="BA531"/>
  <c r="BB531" s="1"/>
  <c r="AW531"/>
  <c r="AX531" s="1"/>
  <c r="AS531"/>
  <c r="AU531" s="1"/>
  <c r="AO531"/>
  <c r="AK531"/>
  <c r="AL531" s="1"/>
  <c r="AG531"/>
  <c r="AH531" s="1"/>
  <c r="AC531"/>
  <c r="AE531" s="1"/>
  <c r="Y531"/>
  <c r="BE533"/>
  <c r="BA533"/>
  <c r="BB533" s="1"/>
  <c r="AW533"/>
  <c r="AX533" s="1"/>
  <c r="AS533"/>
  <c r="AU533" s="1"/>
  <c r="AO533"/>
  <c r="AK533"/>
  <c r="AL533" s="1"/>
  <c r="AG533"/>
  <c r="AH533" s="1"/>
  <c r="AC533"/>
  <c r="AE533" s="1"/>
  <c r="Y533"/>
  <c r="BE535"/>
  <c r="BA535"/>
  <c r="BB535" s="1"/>
  <c r="AW535"/>
  <c r="AX535" s="1"/>
  <c r="AS535"/>
  <c r="AU535" s="1"/>
  <c r="AO535"/>
  <c r="AK535"/>
  <c r="AL535" s="1"/>
  <c r="AG535"/>
  <c r="AH535" s="1"/>
  <c r="AC535"/>
  <c r="AE535" s="1"/>
  <c r="Y535"/>
  <c r="BE537"/>
  <c r="BA537"/>
  <c r="BB537" s="1"/>
  <c r="AW537"/>
  <c r="AX537" s="1"/>
  <c r="AS537"/>
  <c r="AU537" s="1"/>
  <c r="AO537"/>
  <c r="AK537"/>
  <c r="AL537" s="1"/>
  <c r="AG537"/>
  <c r="AC537"/>
  <c r="AE537" s="1"/>
  <c r="Y537"/>
  <c r="BE539"/>
  <c r="BA539"/>
  <c r="BB539" s="1"/>
  <c r="AW539"/>
  <c r="AX539" s="1"/>
  <c r="AS539"/>
  <c r="AU539" s="1"/>
  <c r="AO539"/>
  <c r="AK539"/>
  <c r="AL539" s="1"/>
  <c r="AG539"/>
  <c r="AH539" s="1"/>
  <c r="AC539"/>
  <c r="AE539" s="1"/>
  <c r="Y539"/>
  <c r="BC543"/>
  <c r="BB543"/>
  <c r="BG545"/>
  <c r="BF545"/>
  <c r="AA547"/>
  <c r="W547"/>
  <c r="Z547"/>
  <c r="BC547"/>
  <c r="BB547"/>
  <c r="BG549"/>
  <c r="BF549"/>
  <c r="AA551"/>
  <c r="W551"/>
  <c r="Z551"/>
  <c r="BC551"/>
  <c r="BB551"/>
  <c r="BG553"/>
  <c r="BF553"/>
  <c r="AA555"/>
  <c r="W555"/>
  <c r="Z555"/>
  <c r="BC555"/>
  <c r="BB555"/>
  <c r="BG557"/>
  <c r="BF557"/>
  <c r="AA559"/>
  <c r="W559"/>
  <c r="Z559"/>
  <c r="BC559"/>
  <c r="BB559"/>
  <c r="BG561"/>
  <c r="BF561"/>
  <c r="BH564"/>
  <c r="AM565"/>
  <c r="AL565"/>
  <c r="BC565"/>
  <c r="BB565"/>
  <c r="AE448"/>
  <c r="AG448"/>
  <c r="AH448" s="1"/>
  <c r="AU448"/>
  <c r="AW448"/>
  <c r="AX448" s="1"/>
  <c r="AE450"/>
  <c r="AG450"/>
  <c r="AH450" s="1"/>
  <c r="AU450"/>
  <c r="AW450"/>
  <c r="AX450" s="1"/>
  <c r="AE452"/>
  <c r="AG452"/>
  <c r="AH452" s="1"/>
  <c r="AU452"/>
  <c r="AW452"/>
  <c r="AX452" s="1"/>
  <c r="AE454"/>
  <c r="AG454"/>
  <c r="AH454" s="1"/>
  <c r="AU454"/>
  <c r="AW454"/>
  <c r="AX454" s="1"/>
  <c r="AA455"/>
  <c r="AQ455"/>
  <c r="BG455"/>
  <c r="AE456"/>
  <c r="AG456"/>
  <c r="AH456" s="1"/>
  <c r="AU456"/>
  <c r="AW456"/>
  <c r="AE458"/>
  <c r="AG458"/>
  <c r="AH458" s="1"/>
  <c r="AU458"/>
  <c r="AW458"/>
  <c r="AX458" s="1"/>
  <c r="BH458"/>
  <c r="BG459"/>
  <c r="AE460"/>
  <c r="AG460"/>
  <c r="AH460" s="1"/>
  <c r="AU460"/>
  <c r="AW460"/>
  <c r="AX460" s="1"/>
  <c r="BH460"/>
  <c r="AE462"/>
  <c r="AG462"/>
  <c r="AH462" s="1"/>
  <c r="AU462"/>
  <c r="AW462"/>
  <c r="AX462" s="1"/>
  <c r="BH462"/>
  <c r="AA463"/>
  <c r="AQ463"/>
  <c r="BG463"/>
  <c r="AE464"/>
  <c r="AG464"/>
  <c r="AH464" s="1"/>
  <c r="AU464"/>
  <c r="AW464"/>
  <c r="AX464" s="1"/>
  <c r="BH464"/>
  <c r="AQ465"/>
  <c r="AE466"/>
  <c r="AG466"/>
  <c r="AH466" s="1"/>
  <c r="AU466"/>
  <c r="AW466"/>
  <c r="AX466" s="1"/>
  <c r="BH466"/>
  <c r="AE468"/>
  <c r="AG468"/>
  <c r="AH468" s="1"/>
  <c r="AU468"/>
  <c r="AW468"/>
  <c r="AX468" s="1"/>
  <c r="BH468"/>
  <c r="AE470"/>
  <c r="AG470"/>
  <c r="AH470" s="1"/>
  <c r="AU470"/>
  <c r="AW470"/>
  <c r="AX470" s="1"/>
  <c r="BH470"/>
  <c r="AA471"/>
  <c r="AQ471"/>
  <c r="BG471"/>
  <c r="AE472"/>
  <c r="AG472"/>
  <c r="AH472" s="1"/>
  <c r="AU472"/>
  <c r="AW472"/>
  <c r="AX472" s="1"/>
  <c r="BH472"/>
  <c r="AE474"/>
  <c r="AG474"/>
  <c r="AH474" s="1"/>
  <c r="AU474"/>
  <c r="AW474"/>
  <c r="AX474" s="1"/>
  <c r="BH474"/>
  <c r="BG475"/>
  <c r="AE476"/>
  <c r="AG476"/>
  <c r="AH476" s="1"/>
  <c r="AU476"/>
  <c r="AW476"/>
  <c r="AX476" s="1"/>
  <c r="BH476"/>
  <c r="AE478"/>
  <c r="AG478"/>
  <c r="AH478" s="1"/>
  <c r="AU478"/>
  <c r="AW478"/>
  <c r="AX478" s="1"/>
  <c r="BH478"/>
  <c r="AA479"/>
  <c r="AQ479"/>
  <c r="BG479"/>
  <c r="AE480"/>
  <c r="AG480"/>
  <c r="AH480" s="1"/>
  <c r="AL480"/>
  <c r="AU480"/>
  <c r="BB480"/>
  <c r="BH480"/>
  <c r="AA481"/>
  <c r="AE482"/>
  <c r="AG482"/>
  <c r="AH482" s="1"/>
  <c r="AL482"/>
  <c r="AU482"/>
  <c r="BB482"/>
  <c r="BH482"/>
  <c r="AE484"/>
  <c r="AG484"/>
  <c r="AH484" s="1"/>
  <c r="AL484"/>
  <c r="AU484"/>
  <c r="BB484"/>
  <c r="BH484"/>
  <c r="AE486"/>
  <c r="AG486"/>
  <c r="AH486" s="1"/>
  <c r="AL486"/>
  <c r="AU486"/>
  <c r="BB486"/>
  <c r="BH486"/>
  <c r="AA487"/>
  <c r="AQ487"/>
  <c r="BG487"/>
  <c r="AE488"/>
  <c r="AG488"/>
  <c r="AH488" s="1"/>
  <c r="AL488"/>
  <c r="AU488"/>
  <c r="BB488"/>
  <c r="BH488"/>
  <c r="AA489"/>
  <c r="BG489"/>
  <c r="AE490"/>
  <c r="AG490"/>
  <c r="AH490" s="1"/>
  <c r="AU490"/>
  <c r="AW490"/>
  <c r="AX490" s="1"/>
  <c r="BH490"/>
  <c r="AE492"/>
  <c r="AG492"/>
  <c r="AH492" s="1"/>
  <c r="AU492"/>
  <c r="AW492"/>
  <c r="AX492" s="1"/>
  <c r="BH492"/>
  <c r="AE494"/>
  <c r="AG494"/>
  <c r="AH494" s="1"/>
  <c r="AU494"/>
  <c r="AW494"/>
  <c r="AX494" s="1"/>
  <c r="BH494"/>
  <c r="AA495"/>
  <c r="AQ495"/>
  <c r="BG495"/>
  <c r="AE496"/>
  <c r="AG496"/>
  <c r="AH496" s="1"/>
  <c r="AU496"/>
  <c r="AW496"/>
  <c r="AX496" s="1"/>
  <c r="BH496"/>
  <c r="AA497"/>
  <c r="BG497"/>
  <c r="AE498"/>
  <c r="AG498"/>
  <c r="AH498" s="1"/>
  <c r="AU498"/>
  <c r="AW498"/>
  <c r="AX498" s="1"/>
  <c r="BH498"/>
  <c r="AE500"/>
  <c r="AG500"/>
  <c r="AH500" s="1"/>
  <c r="AU500"/>
  <c r="AW500"/>
  <c r="AX500" s="1"/>
  <c r="BH500"/>
  <c r="AA501"/>
  <c r="AE502"/>
  <c r="AG502"/>
  <c r="AH502" s="1"/>
  <c r="AU502"/>
  <c r="AW502"/>
  <c r="AX502" s="1"/>
  <c r="BH502"/>
  <c r="AA503"/>
  <c r="AQ503"/>
  <c r="BG503"/>
  <c r="AE504"/>
  <c r="AG504"/>
  <c r="AH504" s="1"/>
  <c r="AU504"/>
  <c r="AW504"/>
  <c r="AX504" s="1"/>
  <c r="BH504"/>
  <c r="AE506"/>
  <c r="AG506"/>
  <c r="AU506"/>
  <c r="AW506"/>
  <c r="AX506" s="1"/>
  <c r="BH506"/>
  <c r="AG508"/>
  <c r="AH508" s="1"/>
  <c r="AU508"/>
  <c r="AW508"/>
  <c r="AX508" s="1"/>
  <c r="BH508"/>
  <c r="AG510"/>
  <c r="AH510" s="1"/>
  <c r="AU510"/>
  <c r="AW510"/>
  <c r="AX510" s="1"/>
  <c r="BH510"/>
  <c r="AG512"/>
  <c r="AU512"/>
  <c r="AW512"/>
  <c r="AX512" s="1"/>
  <c r="BH512"/>
  <c r="AE514"/>
  <c r="AG514"/>
  <c r="AH514" s="1"/>
  <c r="AL514"/>
  <c r="AU514"/>
  <c r="BB514"/>
  <c r="BH514"/>
  <c r="AE516"/>
  <c r="AG516"/>
  <c r="AH516" s="1"/>
  <c r="AL516"/>
  <c r="AU516"/>
  <c r="BB516"/>
  <c r="BH516"/>
  <c r="AE518"/>
  <c r="AG518"/>
  <c r="AH518" s="1"/>
  <c r="AU518"/>
  <c r="BH518"/>
  <c r="BB519"/>
  <c r="AE520"/>
  <c r="AG520"/>
  <c r="AH520" s="1"/>
  <c r="AU520"/>
  <c r="BH520"/>
  <c r="AE522"/>
  <c r="AG522"/>
  <c r="AH522" s="1"/>
  <c r="AU522"/>
  <c r="AW522"/>
  <c r="AX522" s="1"/>
  <c r="BH522"/>
  <c r="AE524"/>
  <c r="AG524"/>
  <c r="AH524" s="1"/>
  <c r="AU524"/>
  <c r="AW524"/>
  <c r="AX524" s="1"/>
  <c r="BH524"/>
  <c r="AG526"/>
  <c r="AI526" s="1"/>
  <c r="AU526"/>
  <c r="AW526"/>
  <c r="AY526" s="1"/>
  <c r="BH526"/>
  <c r="AA527"/>
  <c r="AQ527"/>
  <c r="BG527"/>
  <c r="AG528"/>
  <c r="AU528"/>
  <c r="AW528"/>
  <c r="BH528"/>
  <c r="AG530"/>
  <c r="AU530"/>
  <c r="AW530"/>
  <c r="AX530" s="1"/>
  <c r="BH530"/>
  <c r="AG532"/>
  <c r="AU532"/>
  <c r="AW532"/>
  <c r="BH532"/>
  <c r="AG534"/>
  <c r="AU534"/>
  <c r="AW534"/>
  <c r="AX534" s="1"/>
  <c r="BH534"/>
  <c r="AG536"/>
  <c r="AU536"/>
  <c r="AW536"/>
  <c r="BH536"/>
  <c r="AG538"/>
  <c r="AU538"/>
  <c r="AW538"/>
  <c r="AX538" s="1"/>
  <c r="BH538"/>
  <c r="AG540"/>
  <c r="AI540" s="1"/>
  <c r="AU540"/>
  <c r="AW540"/>
  <c r="AX540" s="1"/>
  <c r="BI540"/>
  <c r="BI543"/>
  <c r="BH546"/>
  <c r="BI547"/>
  <c r="BI551"/>
  <c r="BI555"/>
  <c r="BI559"/>
  <c r="Z569"/>
  <c r="AP569"/>
  <c r="BF569"/>
  <c r="BH543"/>
  <c r="AP543"/>
  <c r="AQ545"/>
  <c r="AP545"/>
  <c r="BH545"/>
  <c r="BI546"/>
  <c r="AM547"/>
  <c r="AL547"/>
  <c r="AQ549"/>
  <c r="AP549"/>
  <c r="BH549"/>
  <c r="BI550"/>
  <c r="AM551"/>
  <c r="AL551"/>
  <c r="AQ553"/>
  <c r="AP553"/>
  <c r="BH553"/>
  <c r="BI554"/>
  <c r="AM555"/>
  <c r="AL555"/>
  <c r="AQ557"/>
  <c r="AP557"/>
  <c r="BH557"/>
  <c r="BI558"/>
  <c r="AM559"/>
  <c r="AL559"/>
  <c r="AQ561"/>
  <c r="AP561"/>
  <c r="BH561"/>
  <c r="BI562"/>
  <c r="BH562"/>
  <c r="AM563"/>
  <c r="AL563"/>
  <c r="BC563"/>
  <c r="BB563"/>
  <c r="BI566"/>
  <c r="W566"/>
  <c r="BH570"/>
  <c r="AM571"/>
  <c r="AL571"/>
  <c r="BC571"/>
  <c r="BB571"/>
  <c r="AY432"/>
  <c r="AI434"/>
  <c r="AY434"/>
  <c r="AI436"/>
  <c r="AY436"/>
  <c r="AI438"/>
  <c r="AY438"/>
  <c r="AI440"/>
  <c r="AY440"/>
  <c r="AI442"/>
  <c r="AY442"/>
  <c r="AI444"/>
  <c r="AY444"/>
  <c r="AI446"/>
  <c r="AY446"/>
  <c r="AI448"/>
  <c r="AK448"/>
  <c r="AL448" s="1"/>
  <c r="AK450"/>
  <c r="AL450" s="1"/>
  <c r="AI452"/>
  <c r="AK452"/>
  <c r="AL452" s="1"/>
  <c r="AK454"/>
  <c r="AL454" s="1"/>
  <c r="AY454"/>
  <c r="AI456"/>
  <c r="AK456"/>
  <c r="AL456" s="1"/>
  <c r="BF456"/>
  <c r="AE457"/>
  <c r="AU457"/>
  <c r="AK458"/>
  <c r="AL458" s="1"/>
  <c r="AP458"/>
  <c r="BF458"/>
  <c r="AU459"/>
  <c r="AI460"/>
  <c r="AK460"/>
  <c r="AL460" s="1"/>
  <c r="AP460"/>
  <c r="BF460"/>
  <c r="AU461"/>
  <c r="AK462"/>
  <c r="AL462" s="1"/>
  <c r="AP462"/>
  <c r="AY462"/>
  <c r="BF462"/>
  <c r="AK464"/>
  <c r="AL464" s="1"/>
  <c r="AP464"/>
  <c r="AY464"/>
  <c r="BF464"/>
  <c r="AE465"/>
  <c r="AU465"/>
  <c r="AI466"/>
  <c r="AK466"/>
  <c r="AL466" s="1"/>
  <c r="AP466"/>
  <c r="AY466"/>
  <c r="BF466"/>
  <c r="AU467"/>
  <c r="AI468"/>
  <c r="AK468"/>
  <c r="AP468"/>
  <c r="BF468"/>
  <c r="AE469"/>
  <c r="AK470"/>
  <c r="AP470"/>
  <c r="BF470"/>
  <c r="AU471"/>
  <c r="AI472"/>
  <c r="AK472"/>
  <c r="AL472" s="1"/>
  <c r="AP472"/>
  <c r="AY472"/>
  <c r="BF472"/>
  <c r="AE473"/>
  <c r="AU473"/>
  <c r="AI474"/>
  <c r="AK474"/>
  <c r="AL474" s="1"/>
  <c r="AI476"/>
  <c r="AK476"/>
  <c r="AK478"/>
  <c r="AL478" s="1"/>
  <c r="AP478"/>
  <c r="AY478"/>
  <c r="BF478"/>
  <c r="AE479"/>
  <c r="AI480"/>
  <c r="AP480"/>
  <c r="AY480"/>
  <c r="BF480"/>
  <c r="AE481"/>
  <c r="AU481"/>
  <c r="AP482"/>
  <c r="AY482"/>
  <c r="BF482"/>
  <c r="AI484"/>
  <c r="AP484"/>
  <c r="AY484"/>
  <c r="BF484"/>
  <c r="AI486"/>
  <c r="AP486"/>
  <c r="AY486"/>
  <c r="BF486"/>
  <c r="AE487"/>
  <c r="AI488"/>
  <c r="AP488"/>
  <c r="AY488"/>
  <c r="BF488"/>
  <c r="AE489"/>
  <c r="AU489"/>
  <c r="AI490"/>
  <c r="AK490"/>
  <c r="AP490"/>
  <c r="BF490"/>
  <c r="AU491"/>
  <c r="AK492"/>
  <c r="AL492" s="1"/>
  <c r="AP492"/>
  <c r="BF492"/>
  <c r="AK494"/>
  <c r="AP494"/>
  <c r="BF494"/>
  <c r="AK496"/>
  <c r="AL496" s="1"/>
  <c r="AP496"/>
  <c r="AY496"/>
  <c r="BF496"/>
  <c r="AE497"/>
  <c r="AU497"/>
  <c r="AK498"/>
  <c r="AL498" s="1"/>
  <c r="AP498"/>
  <c r="BF498"/>
  <c r="AK500"/>
  <c r="AL500" s="1"/>
  <c r="AK502"/>
  <c r="AY502"/>
  <c r="Z503"/>
  <c r="AI504"/>
  <c r="AK504"/>
  <c r="AY504"/>
  <c r="BA504"/>
  <c r="BB504" s="1"/>
  <c r="AE505"/>
  <c r="AU505"/>
  <c r="AK506"/>
  <c r="AL506" s="1"/>
  <c r="AY506"/>
  <c r="BA506"/>
  <c r="AK508"/>
  <c r="AL508" s="1"/>
  <c r="AY508"/>
  <c r="BA508"/>
  <c r="BB508" s="1"/>
  <c r="AK510"/>
  <c r="AL510" s="1"/>
  <c r="AY510"/>
  <c r="BA510"/>
  <c r="AK512"/>
  <c r="AL512" s="1"/>
  <c r="AY512"/>
  <c r="BA512"/>
  <c r="BB512" s="1"/>
  <c r="AE513"/>
  <c r="AU513"/>
  <c r="AI514"/>
  <c r="AP514"/>
  <c r="AY514"/>
  <c r="BF514"/>
  <c r="AE515"/>
  <c r="AP516"/>
  <c r="AY516"/>
  <c r="BF516"/>
  <c r="AU517"/>
  <c r="AI518"/>
  <c r="AP518"/>
  <c r="AY518"/>
  <c r="BF518"/>
  <c r="AP520"/>
  <c r="AY520"/>
  <c r="BF520"/>
  <c r="AU521"/>
  <c r="AK522"/>
  <c r="AL522" s="1"/>
  <c r="AP522"/>
  <c r="AY522"/>
  <c r="BF522"/>
  <c r="AE523"/>
  <c r="AI524"/>
  <c r="AK524"/>
  <c r="AL524" s="1"/>
  <c r="AP524"/>
  <c r="AY524"/>
  <c r="BA524"/>
  <c r="BB524" s="1"/>
  <c r="AK526"/>
  <c r="AL526" s="1"/>
  <c r="BA526"/>
  <c r="BB526" s="1"/>
  <c r="Z527"/>
  <c r="AP527"/>
  <c r="AK528"/>
  <c r="AL528" s="1"/>
  <c r="AY528"/>
  <c r="BA528"/>
  <c r="AK530"/>
  <c r="AL530" s="1"/>
  <c r="AY530"/>
  <c r="BA530"/>
  <c r="BB530" s="1"/>
  <c r="AK532"/>
  <c r="AL532" s="1"/>
  <c r="AY532"/>
  <c r="BA532"/>
  <c r="BB532" s="1"/>
  <c r="AK534"/>
  <c r="AL534" s="1"/>
  <c r="AY534"/>
  <c r="BA534"/>
  <c r="AK536"/>
  <c r="AL536" s="1"/>
  <c r="AY536"/>
  <c r="BA536"/>
  <c r="BB536" s="1"/>
  <c r="AK538"/>
  <c r="AL538" s="1"/>
  <c r="AY538"/>
  <c r="BA538"/>
  <c r="AK540"/>
  <c r="AL540" s="1"/>
  <c r="AY540"/>
  <c r="BA540"/>
  <c r="BH541"/>
  <c r="AA542"/>
  <c r="BG543"/>
  <c r="BF543"/>
  <c r="AA545"/>
  <c r="W545"/>
  <c r="Z545"/>
  <c r="BC545"/>
  <c r="BB545"/>
  <c r="BG547"/>
  <c r="BF547"/>
  <c r="AA549"/>
  <c r="W549"/>
  <c r="Z549"/>
  <c r="BC549"/>
  <c r="BB549"/>
  <c r="BG551"/>
  <c r="BF551"/>
  <c r="AA553"/>
  <c r="W553"/>
  <c r="Z553"/>
  <c r="BC553"/>
  <c r="BB553"/>
  <c r="BG555"/>
  <c r="BF555"/>
  <c r="AA557"/>
  <c r="W557"/>
  <c r="Z557"/>
  <c r="BC557"/>
  <c r="BB557"/>
  <c r="BG559"/>
  <c r="BF559"/>
  <c r="AA561"/>
  <c r="W561"/>
  <c r="Z561"/>
  <c r="BC561"/>
  <c r="BB561"/>
  <c r="BI564"/>
  <c r="W564"/>
  <c r="AM569"/>
  <c r="AL569"/>
  <c r="BC569"/>
  <c r="BB569"/>
  <c r="BI572"/>
  <c r="W572"/>
  <c r="BC452"/>
  <c r="BI453"/>
  <c r="BC454"/>
  <c r="BI455"/>
  <c r="AM456"/>
  <c r="BC456"/>
  <c r="BI457"/>
  <c r="AT457"/>
  <c r="BC458"/>
  <c r="BI459"/>
  <c r="AM460"/>
  <c r="BC460"/>
  <c r="BI461"/>
  <c r="AT461"/>
  <c r="AM462"/>
  <c r="BC462"/>
  <c r="BI463"/>
  <c r="AM464"/>
  <c r="BC464"/>
  <c r="BI465"/>
  <c r="AT465"/>
  <c r="AM466"/>
  <c r="BC466"/>
  <c r="BI467"/>
  <c r="BC468"/>
  <c r="BI469"/>
  <c r="BC470"/>
  <c r="BI471"/>
  <c r="BC472"/>
  <c r="BI473"/>
  <c r="AT473"/>
  <c r="BC474"/>
  <c r="BC476"/>
  <c r="AT477"/>
  <c r="BC478"/>
  <c r="BI479"/>
  <c r="AT479"/>
  <c r="BI481"/>
  <c r="AT481"/>
  <c r="BI483"/>
  <c r="AT483"/>
  <c r="BI485"/>
  <c r="BI487"/>
  <c r="AT487"/>
  <c r="BI489"/>
  <c r="AT489"/>
  <c r="BC490"/>
  <c r="BI491"/>
  <c r="BC492"/>
  <c r="BI493"/>
  <c r="AT493"/>
  <c r="BC494"/>
  <c r="BI495"/>
  <c r="AT495"/>
  <c r="BC496"/>
  <c r="BI497"/>
  <c r="AT497"/>
  <c r="AM498"/>
  <c r="BC498"/>
  <c r="BI499"/>
  <c r="BC500"/>
  <c r="BC502"/>
  <c r="Y504"/>
  <c r="Z504" s="1"/>
  <c r="AD504"/>
  <c r="AO504"/>
  <c r="AP504" s="1"/>
  <c r="AT504"/>
  <c r="BI505"/>
  <c r="AT505"/>
  <c r="Y506"/>
  <c r="AD506"/>
  <c r="AM506"/>
  <c r="AO506"/>
  <c r="AP506" s="1"/>
  <c r="AT506"/>
  <c r="BE506"/>
  <c r="BF506" s="1"/>
  <c r="BI507"/>
  <c r="AI507"/>
  <c r="AY507"/>
  <c r="Y508"/>
  <c r="Z508" s="1"/>
  <c r="AM508"/>
  <c r="AO508"/>
  <c r="AP508" s="1"/>
  <c r="AT508"/>
  <c r="BE508"/>
  <c r="BF508" s="1"/>
  <c r="BI509"/>
  <c r="Y510"/>
  <c r="Z510" s="1"/>
  <c r="AO510"/>
  <c r="AP510" s="1"/>
  <c r="AT510"/>
  <c r="BE510"/>
  <c r="BF510" s="1"/>
  <c r="BI511"/>
  <c r="AI511"/>
  <c r="Y512"/>
  <c r="Z512" s="1"/>
  <c r="AM512"/>
  <c r="AO512"/>
  <c r="AP512" s="1"/>
  <c r="AT512"/>
  <c r="BC512"/>
  <c r="BE512"/>
  <c r="BF512" s="1"/>
  <c r="BI513"/>
  <c r="AT513"/>
  <c r="BI515"/>
  <c r="BI517"/>
  <c r="AM518"/>
  <c r="BC518"/>
  <c r="BI519"/>
  <c r="AM520"/>
  <c r="BC520"/>
  <c r="BI521"/>
  <c r="AT521"/>
  <c r="BC522"/>
  <c r="BI523"/>
  <c r="AM524"/>
  <c r="BI525"/>
  <c r="AM526"/>
  <c r="AO526"/>
  <c r="BC526"/>
  <c r="BE526"/>
  <c r="BF526" s="1"/>
  <c r="AY527"/>
  <c r="AM528"/>
  <c r="AO528"/>
  <c r="AP528" s="1"/>
  <c r="BE528"/>
  <c r="AT529"/>
  <c r="Y530"/>
  <c r="Z530" s="1"/>
  <c r="AM530"/>
  <c r="AO530"/>
  <c r="AP530" s="1"/>
  <c r="AT530"/>
  <c r="BC530"/>
  <c r="BE530"/>
  <c r="BI531"/>
  <c r="AI531"/>
  <c r="AY531"/>
  <c r="Y532"/>
  <c r="AO532"/>
  <c r="AP532" s="1"/>
  <c r="AT532"/>
  <c r="BC532"/>
  <c r="BE532"/>
  <c r="BF532" s="1"/>
  <c r="BI533"/>
  <c r="AI533"/>
  <c r="AT533"/>
  <c r="Y534"/>
  <c r="Z534" s="1"/>
  <c r="AM534"/>
  <c r="AO534"/>
  <c r="AP534" s="1"/>
  <c r="AT534"/>
  <c r="BE534"/>
  <c r="BI535"/>
  <c r="Y536"/>
  <c r="Z536" s="1"/>
  <c r="AM536"/>
  <c r="AO536"/>
  <c r="AP536" s="1"/>
  <c r="AT536"/>
  <c r="BC536"/>
  <c r="BE536"/>
  <c r="BF536" s="1"/>
  <c r="BI537"/>
  <c r="AT537"/>
  <c r="AY537"/>
  <c r="Y538"/>
  <c r="Z538" s="1"/>
  <c r="AM538"/>
  <c r="AO538"/>
  <c r="AP538" s="1"/>
  <c r="AT538"/>
  <c r="BE538"/>
  <c r="BF538" s="1"/>
  <c r="BI539"/>
  <c r="AI539"/>
  <c r="AY539"/>
  <c r="Y540"/>
  <c r="Z540" s="1"/>
  <c r="AM540"/>
  <c r="AO540"/>
  <c r="AT540"/>
  <c r="BE540"/>
  <c r="BF540" s="1"/>
  <c r="AG542"/>
  <c r="AW542"/>
  <c r="W543"/>
  <c r="AM543"/>
  <c r="BI545"/>
  <c r="W546"/>
  <c r="BH548"/>
  <c r="BI549"/>
  <c r="W550"/>
  <c r="BI553"/>
  <c r="W554"/>
  <c r="BI557"/>
  <c r="W558"/>
  <c r="BI561"/>
  <c r="W562"/>
  <c r="Z565"/>
  <c r="AP565"/>
  <c r="BF565"/>
  <c r="AA458"/>
  <c r="W458"/>
  <c r="AA460"/>
  <c r="W460"/>
  <c r="AA462"/>
  <c r="W462"/>
  <c r="AA464"/>
  <c r="W464"/>
  <c r="AA466"/>
  <c r="W466"/>
  <c r="AA468"/>
  <c r="W468"/>
  <c r="AA470"/>
  <c r="W470"/>
  <c r="AA472"/>
  <c r="W472"/>
  <c r="AA474"/>
  <c r="W474"/>
  <c r="AA476"/>
  <c r="W476"/>
  <c r="AA478"/>
  <c r="W478"/>
  <c r="AA480"/>
  <c r="W480"/>
  <c r="AA482"/>
  <c r="W482"/>
  <c r="AA484"/>
  <c r="W484"/>
  <c r="AA486"/>
  <c r="W486"/>
  <c r="AA488"/>
  <c r="W488"/>
  <c r="AA490"/>
  <c r="W490"/>
  <c r="AA492"/>
  <c r="W492"/>
  <c r="AA494"/>
  <c r="W494"/>
  <c r="AA496"/>
  <c r="W496"/>
  <c r="AA498"/>
  <c r="W498"/>
  <c r="AA500"/>
  <c r="W500"/>
  <c r="AA502"/>
  <c r="W502"/>
  <c r="AA504"/>
  <c r="W504"/>
  <c r="W506"/>
  <c r="W508"/>
  <c r="W510"/>
  <c r="W512"/>
  <c r="AA514"/>
  <c r="W514"/>
  <c r="AA516"/>
  <c r="W516"/>
  <c r="AA518"/>
  <c r="W518"/>
  <c r="AA520"/>
  <c r="W520"/>
  <c r="AA522"/>
  <c r="W522"/>
  <c r="AA524"/>
  <c r="W524"/>
  <c r="AA526"/>
  <c r="W526"/>
  <c r="AA528"/>
  <c r="W528"/>
  <c r="AA530"/>
  <c r="W530"/>
  <c r="W532"/>
  <c r="W534"/>
  <c r="AA536"/>
  <c r="W536"/>
  <c r="AA538"/>
  <c r="W538"/>
  <c r="W540"/>
  <c r="BH540"/>
  <c r="BI541"/>
  <c r="BI544"/>
  <c r="AM545"/>
  <c r="AL545"/>
  <c r="AQ547"/>
  <c r="AP547"/>
  <c r="BH547"/>
  <c r="BI548"/>
  <c r="AM549"/>
  <c r="AL549"/>
  <c r="AQ551"/>
  <c r="AP551"/>
  <c r="BH551"/>
  <c r="BI552"/>
  <c r="AM553"/>
  <c r="AL553"/>
  <c r="AQ555"/>
  <c r="AP555"/>
  <c r="BH555"/>
  <c r="BI556"/>
  <c r="AM557"/>
  <c r="AL557"/>
  <c r="AQ559"/>
  <c r="AP559"/>
  <c r="BH559"/>
  <c r="BI560"/>
  <c r="AM561"/>
  <c r="AL561"/>
  <c r="BH566"/>
  <c r="AM567"/>
  <c r="AL567"/>
  <c r="BC567"/>
  <c r="BB567"/>
  <c r="BI570"/>
  <c r="W570"/>
  <c r="BI458"/>
  <c r="BI460"/>
  <c r="BI462"/>
  <c r="BI464"/>
  <c r="BI466"/>
  <c r="BI468"/>
  <c r="BI470"/>
  <c r="BI472"/>
  <c r="AQ474"/>
  <c r="BG474"/>
  <c r="BI474"/>
  <c r="W475"/>
  <c r="AQ476"/>
  <c r="BG476"/>
  <c r="BI476"/>
  <c r="W477"/>
  <c r="BI478"/>
  <c r="BI480"/>
  <c r="BI482"/>
  <c r="BI484"/>
  <c r="BI486"/>
  <c r="BI488"/>
  <c r="BI490"/>
  <c r="BI492"/>
  <c r="BI494"/>
  <c r="BI496"/>
  <c r="BI498"/>
  <c r="AQ500"/>
  <c r="BG500"/>
  <c r="BI500"/>
  <c r="W501"/>
  <c r="AQ502"/>
  <c r="BG502"/>
  <c r="BI502"/>
  <c r="W503"/>
  <c r="BG504"/>
  <c r="BI504"/>
  <c r="BG506"/>
  <c r="BI506"/>
  <c r="AC508"/>
  <c r="AD508" s="1"/>
  <c r="BG508"/>
  <c r="BI508"/>
  <c r="W509"/>
  <c r="AC510"/>
  <c r="AD510" s="1"/>
  <c r="BG510"/>
  <c r="BI510"/>
  <c r="W511"/>
  <c r="AC512"/>
  <c r="AE512" s="1"/>
  <c r="AQ512"/>
  <c r="BG512"/>
  <c r="BI512"/>
  <c r="W513"/>
  <c r="BI514"/>
  <c r="BI516"/>
  <c r="BI518"/>
  <c r="AX520"/>
  <c r="BI520"/>
  <c r="W521"/>
  <c r="BI522"/>
  <c r="BG524"/>
  <c r="BI524"/>
  <c r="AC526"/>
  <c r="AD526" s="1"/>
  <c r="BG526"/>
  <c r="BI526"/>
  <c r="W527"/>
  <c r="AC528"/>
  <c r="AD528" s="1"/>
  <c r="AQ528"/>
  <c r="AX528"/>
  <c r="BI528"/>
  <c r="W529"/>
  <c r="AC530"/>
  <c r="AD530" s="1"/>
  <c r="AQ530"/>
  <c r="BI530"/>
  <c r="W531"/>
  <c r="AC532"/>
  <c r="AE532" s="1"/>
  <c r="AQ532"/>
  <c r="AX532"/>
  <c r="BI532"/>
  <c r="W533"/>
  <c r="AC534"/>
  <c r="AD534" s="1"/>
  <c r="BI534"/>
  <c r="W535"/>
  <c r="AC536"/>
  <c r="AE536" s="1"/>
  <c r="AQ536"/>
  <c r="AX536"/>
  <c r="BI536"/>
  <c r="W537"/>
  <c r="AC538"/>
  <c r="AD538" s="1"/>
  <c r="AQ538"/>
  <c r="BI538"/>
  <c r="W539"/>
  <c r="AC540"/>
  <c r="AE540" s="1"/>
  <c r="AH540"/>
  <c r="BG540"/>
  <c r="BF541"/>
  <c r="AK542"/>
  <c r="AP542"/>
  <c r="BF542"/>
  <c r="AA543"/>
  <c r="AQ543"/>
  <c r="Z563"/>
  <c r="AP563"/>
  <c r="BF563"/>
  <c r="Z571"/>
  <c r="AP571"/>
  <c r="BF571"/>
  <c r="BE544"/>
  <c r="BF544" s="1"/>
  <c r="BA544"/>
  <c r="BC544" s="1"/>
  <c r="AW544"/>
  <c r="AS544"/>
  <c r="AT544" s="1"/>
  <c r="AO544"/>
  <c r="AQ544" s="1"/>
  <c r="AK544"/>
  <c r="AM544" s="1"/>
  <c r="AG544"/>
  <c r="AC544"/>
  <c r="AD544" s="1"/>
  <c r="Y544"/>
  <c r="Z544" s="1"/>
  <c r="BE546"/>
  <c r="BG546" s="1"/>
  <c r="BA546"/>
  <c r="BC546" s="1"/>
  <c r="AW546"/>
  <c r="AS546"/>
  <c r="AU546" s="1"/>
  <c r="AO546"/>
  <c r="AQ546" s="1"/>
  <c r="AK546"/>
  <c r="AM546" s="1"/>
  <c r="AG546"/>
  <c r="AC546"/>
  <c r="AE546" s="1"/>
  <c r="Y546"/>
  <c r="AA546" s="1"/>
  <c r="BE548"/>
  <c r="BF548" s="1"/>
  <c r="BA548"/>
  <c r="BC548" s="1"/>
  <c r="AW548"/>
  <c r="AS548"/>
  <c r="AT548" s="1"/>
  <c r="AO548"/>
  <c r="AQ548" s="1"/>
  <c r="AK548"/>
  <c r="AM548" s="1"/>
  <c r="AG548"/>
  <c r="AC548"/>
  <c r="AD548" s="1"/>
  <c r="Y548"/>
  <c r="Z548" s="1"/>
  <c r="BE550"/>
  <c r="BG550" s="1"/>
  <c r="BA550"/>
  <c r="BC550" s="1"/>
  <c r="AW550"/>
  <c r="AS550"/>
  <c r="AU550" s="1"/>
  <c r="AO550"/>
  <c r="AQ550" s="1"/>
  <c r="AK550"/>
  <c r="AM550" s="1"/>
  <c r="AG550"/>
  <c r="AC550"/>
  <c r="AE550" s="1"/>
  <c r="Y550"/>
  <c r="AA550" s="1"/>
  <c r="BE552"/>
  <c r="BF552" s="1"/>
  <c r="BA552"/>
  <c r="BC552" s="1"/>
  <c r="AW552"/>
  <c r="AS552"/>
  <c r="AT552" s="1"/>
  <c r="AO552"/>
  <c r="AQ552" s="1"/>
  <c r="AK552"/>
  <c r="AM552" s="1"/>
  <c r="AG552"/>
  <c r="AC552"/>
  <c r="AD552" s="1"/>
  <c r="Y552"/>
  <c r="Z552" s="1"/>
  <c r="BE554"/>
  <c r="BG554" s="1"/>
  <c r="BA554"/>
  <c r="BC554" s="1"/>
  <c r="AW554"/>
  <c r="AS554"/>
  <c r="AT554" s="1"/>
  <c r="AO554"/>
  <c r="AQ554" s="1"/>
  <c r="AK554"/>
  <c r="AM554" s="1"/>
  <c r="AG554"/>
  <c r="AC554"/>
  <c r="AE554" s="1"/>
  <c r="Y554"/>
  <c r="AA554" s="1"/>
  <c r="BE556"/>
  <c r="BF556" s="1"/>
  <c r="BA556"/>
  <c r="BC556" s="1"/>
  <c r="AW556"/>
  <c r="AS556"/>
  <c r="AT556" s="1"/>
  <c r="AO556"/>
  <c r="AQ556" s="1"/>
  <c r="AK556"/>
  <c r="AM556" s="1"/>
  <c r="AG556"/>
  <c r="AC556"/>
  <c r="AD556" s="1"/>
  <c r="Y556"/>
  <c r="Z556" s="1"/>
  <c r="BE558"/>
  <c r="BG558" s="1"/>
  <c r="BA558"/>
  <c r="BC558" s="1"/>
  <c r="AW558"/>
  <c r="AS558"/>
  <c r="AT558" s="1"/>
  <c r="AO558"/>
  <c r="AQ558" s="1"/>
  <c r="AK558"/>
  <c r="AM558" s="1"/>
  <c r="AG558"/>
  <c r="AC558"/>
  <c r="AE558" s="1"/>
  <c r="Y558"/>
  <c r="AA558" s="1"/>
  <c r="BE560"/>
  <c r="BF560" s="1"/>
  <c r="BA560"/>
  <c r="BC560" s="1"/>
  <c r="AW560"/>
  <c r="AS560"/>
  <c r="AT560" s="1"/>
  <c r="AO560"/>
  <c r="AQ560" s="1"/>
  <c r="AK560"/>
  <c r="AM560" s="1"/>
  <c r="AG560"/>
  <c r="AC560"/>
  <c r="AD560" s="1"/>
  <c r="Y560"/>
  <c r="Z560" s="1"/>
  <c r="BE562"/>
  <c r="BF562" s="1"/>
  <c r="BA562"/>
  <c r="BC562" s="1"/>
  <c r="AW562"/>
  <c r="AS562"/>
  <c r="AT562" s="1"/>
  <c r="AO562"/>
  <c r="AQ562" s="1"/>
  <c r="AK562"/>
  <c r="AM562" s="1"/>
  <c r="AG562"/>
  <c r="AC562"/>
  <c r="AE562" s="1"/>
  <c r="Y562"/>
  <c r="AA562" s="1"/>
  <c r="BE564"/>
  <c r="BG564" s="1"/>
  <c r="BA564"/>
  <c r="BC564" s="1"/>
  <c r="AW564"/>
  <c r="AS564"/>
  <c r="AT564" s="1"/>
  <c r="AO564"/>
  <c r="AQ564" s="1"/>
  <c r="AK564"/>
  <c r="AM564" s="1"/>
  <c r="AG564"/>
  <c r="AC564"/>
  <c r="AD564" s="1"/>
  <c r="Y564"/>
  <c r="Z564" s="1"/>
  <c r="BE566"/>
  <c r="BF566" s="1"/>
  <c r="BA566"/>
  <c r="BC566" s="1"/>
  <c r="AW566"/>
  <c r="AS566"/>
  <c r="AT566" s="1"/>
  <c r="AO566"/>
  <c r="AQ566" s="1"/>
  <c r="AK566"/>
  <c r="AM566" s="1"/>
  <c r="AG566"/>
  <c r="AC566"/>
  <c r="AD566" s="1"/>
  <c r="Y566"/>
  <c r="AA566" s="1"/>
  <c r="BE568"/>
  <c r="BA568"/>
  <c r="AW568"/>
  <c r="AS568"/>
  <c r="AO568"/>
  <c r="AK568"/>
  <c r="AG568"/>
  <c r="AC568"/>
  <c r="Y568"/>
  <c r="BE570"/>
  <c r="BG570" s="1"/>
  <c r="BA570"/>
  <c r="BC570" s="1"/>
  <c r="AW570"/>
  <c r="AS570"/>
  <c r="AT570" s="1"/>
  <c r="AO570"/>
  <c r="AQ570" s="1"/>
  <c r="AK570"/>
  <c r="AM570" s="1"/>
  <c r="AG570"/>
  <c r="AC570"/>
  <c r="AD570" s="1"/>
  <c r="Y570"/>
  <c r="AA570" s="1"/>
  <c r="BE572"/>
  <c r="BA572"/>
  <c r="BC572" s="1"/>
  <c r="AW572"/>
  <c r="AS572"/>
  <c r="AT572" s="1"/>
  <c r="AO572"/>
  <c r="AK572"/>
  <c r="AM572" s="1"/>
  <c r="AG572"/>
  <c r="AC572"/>
  <c r="AD572" s="1"/>
  <c r="Y572"/>
  <c r="AA572" s="1"/>
  <c r="BE574"/>
  <c r="BF574" s="1"/>
  <c r="BA574"/>
  <c r="BC574" s="1"/>
  <c r="AW574"/>
  <c r="AS574"/>
  <c r="AT574" s="1"/>
  <c r="AO574"/>
  <c r="AK574"/>
  <c r="AM574" s="1"/>
  <c r="AG574"/>
  <c r="AC574"/>
  <c r="AD574" s="1"/>
  <c r="Y574"/>
  <c r="BE576"/>
  <c r="BF576" s="1"/>
  <c r="BA576"/>
  <c r="BC576" s="1"/>
  <c r="AW576"/>
  <c r="AS576"/>
  <c r="AT576" s="1"/>
  <c r="AO576"/>
  <c r="AK576"/>
  <c r="AM576" s="1"/>
  <c r="AG576"/>
  <c r="AC576"/>
  <c r="AD576" s="1"/>
  <c r="Y576"/>
  <c r="BE578"/>
  <c r="BF578" s="1"/>
  <c r="BA578"/>
  <c r="BC578" s="1"/>
  <c r="AW578"/>
  <c r="AS578"/>
  <c r="AT578" s="1"/>
  <c r="AO578"/>
  <c r="AP578" s="1"/>
  <c r="AK578"/>
  <c r="AM578" s="1"/>
  <c r="AG578"/>
  <c r="AC578"/>
  <c r="AD578" s="1"/>
  <c r="Y578"/>
  <c r="AA578" s="1"/>
  <c r="BE580"/>
  <c r="BA580"/>
  <c r="BC580" s="1"/>
  <c r="AW580"/>
  <c r="AS580"/>
  <c r="AT580" s="1"/>
  <c r="AO580"/>
  <c r="AK580"/>
  <c r="AM580" s="1"/>
  <c r="AG580"/>
  <c r="AC580"/>
  <c r="AD580" s="1"/>
  <c r="Y580"/>
  <c r="Z580" s="1"/>
  <c r="BE582"/>
  <c r="BF582" s="1"/>
  <c r="BA582"/>
  <c r="BC582" s="1"/>
  <c r="AW582"/>
  <c r="AS582"/>
  <c r="AT582" s="1"/>
  <c r="AO582"/>
  <c r="AP582" s="1"/>
  <c r="AK582"/>
  <c r="AM582" s="1"/>
  <c r="AG582"/>
  <c r="AC582"/>
  <c r="AD582" s="1"/>
  <c r="Y582"/>
  <c r="BE584"/>
  <c r="BF584" s="1"/>
  <c r="BA584"/>
  <c r="BC584" s="1"/>
  <c r="AW584"/>
  <c r="AS584"/>
  <c r="AT584" s="1"/>
  <c r="AO584"/>
  <c r="AK584"/>
  <c r="AM584" s="1"/>
  <c r="AG584"/>
  <c r="AC584"/>
  <c r="AD584" s="1"/>
  <c r="Y584"/>
  <c r="BE586"/>
  <c r="BF586" s="1"/>
  <c r="BA586"/>
  <c r="BC586" s="1"/>
  <c r="AW586"/>
  <c r="AS586"/>
  <c r="AT586" s="1"/>
  <c r="AO586"/>
  <c r="AP586" s="1"/>
  <c r="AK586"/>
  <c r="AM586" s="1"/>
  <c r="AG586"/>
  <c r="AC586"/>
  <c r="AD586" s="1"/>
  <c r="Y586"/>
  <c r="AA586" s="1"/>
  <c r="BE588"/>
  <c r="BF588" s="1"/>
  <c r="BA588"/>
  <c r="BC588" s="1"/>
  <c r="AW588"/>
  <c r="AS588"/>
  <c r="AT588" s="1"/>
  <c r="AO588"/>
  <c r="AP588" s="1"/>
  <c r="AK588"/>
  <c r="AM588" s="1"/>
  <c r="AG588"/>
  <c r="AC588"/>
  <c r="AD588" s="1"/>
  <c r="Y588"/>
  <c r="AA588" s="1"/>
  <c r="BE590"/>
  <c r="BF590" s="1"/>
  <c r="BA590"/>
  <c r="BC590" s="1"/>
  <c r="AW590"/>
  <c r="AS590"/>
  <c r="AT590" s="1"/>
  <c r="AO590"/>
  <c r="AP590" s="1"/>
  <c r="AK590"/>
  <c r="AM590" s="1"/>
  <c r="AG590"/>
  <c r="AC590"/>
  <c r="AD590" s="1"/>
  <c r="Y590"/>
  <c r="AA590" s="1"/>
  <c r="BE592"/>
  <c r="BF592" s="1"/>
  <c r="BA592"/>
  <c r="BC592" s="1"/>
  <c r="AW592"/>
  <c r="AS592"/>
  <c r="AT592" s="1"/>
  <c r="AO592"/>
  <c r="AK592"/>
  <c r="AM592" s="1"/>
  <c r="AG592"/>
  <c r="AC592"/>
  <c r="AD592" s="1"/>
  <c r="Y592"/>
  <c r="BE594"/>
  <c r="BF594" s="1"/>
  <c r="BA594"/>
  <c r="BC594" s="1"/>
  <c r="AW594"/>
  <c r="AS594"/>
  <c r="AT594" s="1"/>
  <c r="AO594"/>
  <c r="AP594" s="1"/>
  <c r="AK594"/>
  <c r="AM594" s="1"/>
  <c r="AG594"/>
  <c r="AC594"/>
  <c r="AD594" s="1"/>
  <c r="Y594"/>
  <c r="AA594" s="1"/>
  <c r="BE596"/>
  <c r="BF596" s="1"/>
  <c r="BA596"/>
  <c r="BC596" s="1"/>
  <c r="AW596"/>
  <c r="AS596"/>
  <c r="AT596" s="1"/>
  <c r="AO596"/>
  <c r="AK596"/>
  <c r="AM596" s="1"/>
  <c r="AG596"/>
  <c r="AC596"/>
  <c r="AD596" s="1"/>
  <c r="Y596"/>
  <c r="BE598"/>
  <c r="BF598" s="1"/>
  <c r="BA598"/>
  <c r="BC598" s="1"/>
  <c r="AW598"/>
  <c r="AS598"/>
  <c r="AT598" s="1"/>
  <c r="AO598"/>
  <c r="AK598"/>
  <c r="AM598" s="1"/>
  <c r="AG598"/>
  <c r="AC598"/>
  <c r="AD598" s="1"/>
  <c r="Y598"/>
  <c r="BE600"/>
  <c r="BF600" s="1"/>
  <c r="BA600"/>
  <c r="BC600" s="1"/>
  <c r="AW600"/>
  <c r="AS600"/>
  <c r="AT600" s="1"/>
  <c r="AO600"/>
  <c r="AK600"/>
  <c r="AM600" s="1"/>
  <c r="AG600"/>
  <c r="AC600"/>
  <c r="AD600" s="1"/>
  <c r="Y600"/>
  <c r="BE602"/>
  <c r="BF602" s="1"/>
  <c r="BA602"/>
  <c r="BC602" s="1"/>
  <c r="AW602"/>
  <c r="AS602"/>
  <c r="AT602" s="1"/>
  <c r="AO602"/>
  <c r="AQ602" s="1"/>
  <c r="AK602"/>
  <c r="AM602" s="1"/>
  <c r="AG602"/>
  <c r="AC602"/>
  <c r="AD602" s="1"/>
  <c r="Y602"/>
  <c r="AA602" s="1"/>
  <c r="BE604"/>
  <c r="BA604"/>
  <c r="BC604" s="1"/>
  <c r="AW604"/>
  <c r="AS604"/>
  <c r="AT604" s="1"/>
  <c r="AO604"/>
  <c r="AQ604" s="1"/>
  <c r="AK604"/>
  <c r="AM604" s="1"/>
  <c r="AG604"/>
  <c r="AC604"/>
  <c r="AD604" s="1"/>
  <c r="Y604"/>
  <c r="Z604" s="1"/>
  <c r="BE606"/>
  <c r="BF606" s="1"/>
  <c r="BA606"/>
  <c r="BC606" s="1"/>
  <c r="AW606"/>
  <c r="AS606"/>
  <c r="AT606" s="1"/>
  <c r="AO606"/>
  <c r="AQ606" s="1"/>
  <c r="AK606"/>
  <c r="AM606" s="1"/>
  <c r="AG606"/>
  <c r="AC606"/>
  <c r="Y606"/>
  <c r="BE608"/>
  <c r="BF608" s="1"/>
  <c r="BA608"/>
  <c r="BC608" s="1"/>
  <c r="AW608"/>
  <c r="AS608"/>
  <c r="AT608" s="1"/>
  <c r="AO608"/>
  <c r="AK608"/>
  <c r="AM608" s="1"/>
  <c r="AG608"/>
  <c r="AC608"/>
  <c r="AD608" s="1"/>
  <c r="Y608"/>
  <c r="BE610"/>
  <c r="BF610" s="1"/>
  <c r="BA610"/>
  <c r="BC610" s="1"/>
  <c r="AW610"/>
  <c r="AS610"/>
  <c r="AT610" s="1"/>
  <c r="AO610"/>
  <c r="AP610" s="1"/>
  <c r="AK610"/>
  <c r="AM610" s="1"/>
  <c r="AG610"/>
  <c r="AC610"/>
  <c r="AD610" s="1"/>
  <c r="Y610"/>
  <c r="AA610" s="1"/>
  <c r="BE612"/>
  <c r="BA612"/>
  <c r="BC612" s="1"/>
  <c r="AW612"/>
  <c r="AS612"/>
  <c r="AT612" s="1"/>
  <c r="AO612"/>
  <c r="AP612" s="1"/>
  <c r="AK612"/>
  <c r="AM612" s="1"/>
  <c r="AG612"/>
  <c r="AC612"/>
  <c r="AD612" s="1"/>
  <c r="Y612"/>
  <c r="BE614"/>
  <c r="BF614" s="1"/>
  <c r="BA614"/>
  <c r="BC614" s="1"/>
  <c r="AW614"/>
  <c r="AS614"/>
  <c r="AT614" s="1"/>
  <c r="AO614"/>
  <c r="AP614" s="1"/>
  <c r="AK614"/>
  <c r="AM614" s="1"/>
  <c r="AG614"/>
  <c r="AC614"/>
  <c r="Y614"/>
  <c r="BE616"/>
  <c r="BF616" s="1"/>
  <c r="BA616"/>
  <c r="BC616" s="1"/>
  <c r="AW616"/>
  <c r="AS616"/>
  <c r="AO616"/>
  <c r="AK616"/>
  <c r="AM616" s="1"/>
  <c r="AG616"/>
  <c r="AC616"/>
  <c r="Y616"/>
  <c r="BE618"/>
  <c r="BF618" s="1"/>
  <c r="BA618"/>
  <c r="AW618"/>
  <c r="AS618"/>
  <c r="AO618"/>
  <c r="AP618" s="1"/>
  <c r="AK618"/>
  <c r="AM618" s="1"/>
  <c r="AG618"/>
  <c r="AC618"/>
  <c r="Y618"/>
  <c r="Z618" s="1"/>
  <c r="BE620"/>
  <c r="BA620"/>
  <c r="BC620" s="1"/>
  <c r="AW620"/>
  <c r="AS620"/>
  <c r="AO620"/>
  <c r="AP620" s="1"/>
  <c r="AK620"/>
  <c r="AM620" s="1"/>
  <c r="AG620"/>
  <c r="AC620"/>
  <c r="Y620"/>
  <c r="AA620" s="1"/>
  <c r="BE622"/>
  <c r="BF622" s="1"/>
  <c r="BA622"/>
  <c r="BC622" s="1"/>
  <c r="AW622"/>
  <c r="AS622"/>
  <c r="AO622"/>
  <c r="AQ622" s="1"/>
  <c r="AK622"/>
  <c r="AM622" s="1"/>
  <c r="AG622"/>
  <c r="AC622"/>
  <c r="Y622"/>
  <c r="Z622" s="1"/>
  <c r="BE623"/>
  <c r="BG623" s="1"/>
  <c r="BA623"/>
  <c r="AW623"/>
  <c r="AY623" s="1"/>
  <c r="BI629"/>
  <c r="W629"/>
  <c r="AE545"/>
  <c r="AG545"/>
  <c r="AH545" s="1"/>
  <c r="AU545"/>
  <c r="AE547"/>
  <c r="AG547"/>
  <c r="AH547" s="1"/>
  <c r="AU547"/>
  <c r="AE549"/>
  <c r="AG549"/>
  <c r="AH549" s="1"/>
  <c r="AU549"/>
  <c r="AE551"/>
  <c r="AG551"/>
  <c r="AH551" s="1"/>
  <c r="AU551"/>
  <c r="AE553"/>
  <c r="AG553"/>
  <c r="AU553"/>
  <c r="AE555"/>
  <c r="AG555"/>
  <c r="AH555" s="1"/>
  <c r="AU555"/>
  <c r="AE557"/>
  <c r="AG557"/>
  <c r="AH557" s="1"/>
  <c r="AU557"/>
  <c r="AE559"/>
  <c r="AG559"/>
  <c r="AH559" s="1"/>
  <c r="AU559"/>
  <c r="AE561"/>
  <c r="AG561"/>
  <c r="AH561" s="1"/>
  <c r="AU561"/>
  <c r="AE563"/>
  <c r="AG563"/>
  <c r="AH563" s="1"/>
  <c r="AU563"/>
  <c r="BH563"/>
  <c r="AE565"/>
  <c r="AG565"/>
  <c r="AH565" s="1"/>
  <c r="AU565"/>
  <c r="BH565"/>
  <c r="AE567"/>
  <c r="AG567"/>
  <c r="AH567" s="1"/>
  <c r="AU567"/>
  <c r="BH567"/>
  <c r="AE569"/>
  <c r="AG569"/>
  <c r="AH569" s="1"/>
  <c r="AU569"/>
  <c r="BH569"/>
  <c r="AE571"/>
  <c r="AG571"/>
  <c r="AH571" s="1"/>
  <c r="AU571"/>
  <c r="BH571"/>
  <c r="AE573"/>
  <c r="AG573"/>
  <c r="AH573" s="1"/>
  <c r="AL573"/>
  <c r="AU573"/>
  <c r="BB573"/>
  <c r="BH573"/>
  <c r="AE575"/>
  <c r="AG575"/>
  <c r="AL575"/>
  <c r="AU575"/>
  <c r="BB575"/>
  <c r="BH575"/>
  <c r="AA576"/>
  <c r="AQ576"/>
  <c r="BG576"/>
  <c r="AE577"/>
  <c r="AG577"/>
  <c r="AL577"/>
  <c r="AU577"/>
  <c r="BB577"/>
  <c r="BH577"/>
  <c r="AE579"/>
  <c r="AG579"/>
  <c r="AH579" s="1"/>
  <c r="AL579"/>
  <c r="AU579"/>
  <c r="BB579"/>
  <c r="BH579"/>
  <c r="AA580"/>
  <c r="AQ580"/>
  <c r="AE581"/>
  <c r="AG581"/>
  <c r="AH581" s="1"/>
  <c r="AL581"/>
  <c r="AU581"/>
  <c r="BB581"/>
  <c r="BH581"/>
  <c r="AQ582"/>
  <c r="AE583"/>
  <c r="AG583"/>
  <c r="AH583" s="1"/>
  <c r="AL583"/>
  <c r="AU583"/>
  <c r="BB583"/>
  <c r="BH583"/>
  <c r="AA584"/>
  <c r="AQ584"/>
  <c r="BG584"/>
  <c r="AE585"/>
  <c r="AG585"/>
  <c r="AH585" s="1"/>
  <c r="AL585"/>
  <c r="AU585"/>
  <c r="BB585"/>
  <c r="BH585"/>
  <c r="AE587"/>
  <c r="AG587"/>
  <c r="AH587" s="1"/>
  <c r="AL587"/>
  <c r="AU587"/>
  <c r="BB587"/>
  <c r="BH587"/>
  <c r="BG588"/>
  <c r="AE589"/>
  <c r="AG589"/>
  <c r="AH589" s="1"/>
  <c r="AL589"/>
  <c r="AU589"/>
  <c r="BB589"/>
  <c r="BH589"/>
  <c r="AE591"/>
  <c r="AG591"/>
  <c r="AH591" s="1"/>
  <c r="AL591"/>
  <c r="AU591"/>
  <c r="BB591"/>
  <c r="BH591"/>
  <c r="AA592"/>
  <c r="AQ592"/>
  <c r="BG592"/>
  <c r="AE593"/>
  <c r="AG593"/>
  <c r="AH593" s="1"/>
  <c r="AL593"/>
  <c r="AU593"/>
  <c r="BB593"/>
  <c r="BH593"/>
  <c r="AE595"/>
  <c r="AG595"/>
  <c r="AH595" s="1"/>
  <c r="AL595"/>
  <c r="AU595"/>
  <c r="BB595"/>
  <c r="BH595"/>
  <c r="BG596"/>
  <c r="AE597"/>
  <c r="AG597"/>
  <c r="AH597" s="1"/>
  <c r="AL597"/>
  <c r="AU597"/>
  <c r="BB597"/>
  <c r="BH597"/>
  <c r="AE599"/>
  <c r="AG599"/>
  <c r="AL599"/>
  <c r="AU599"/>
  <c r="BB599"/>
  <c r="BH599"/>
  <c r="AA600"/>
  <c r="AQ600"/>
  <c r="BG600"/>
  <c r="AE601"/>
  <c r="AG601"/>
  <c r="AH601" s="1"/>
  <c r="AL601"/>
  <c r="AU601"/>
  <c r="BB601"/>
  <c r="BH601"/>
  <c r="AE603"/>
  <c r="AG603"/>
  <c r="AH603" s="1"/>
  <c r="AL603"/>
  <c r="AU603"/>
  <c r="BB603"/>
  <c r="BH603"/>
  <c r="AA604"/>
  <c r="AE605"/>
  <c r="AG605"/>
  <c r="AL605"/>
  <c r="AU605"/>
  <c r="BB605"/>
  <c r="BH605"/>
  <c r="AE607"/>
  <c r="AG607"/>
  <c r="AL607"/>
  <c r="AU607"/>
  <c r="BB607"/>
  <c r="BH607"/>
  <c r="AA608"/>
  <c r="AQ608"/>
  <c r="BG608"/>
  <c r="AE609"/>
  <c r="AG609"/>
  <c r="AH609" s="1"/>
  <c r="AL609"/>
  <c r="AU609"/>
  <c r="BB609"/>
  <c r="BH609"/>
  <c r="AE611"/>
  <c r="AG611"/>
  <c r="AH611" s="1"/>
  <c r="AL611"/>
  <c r="AU611"/>
  <c r="BB611"/>
  <c r="BH611"/>
  <c r="AA612"/>
  <c r="AQ612"/>
  <c r="AE613"/>
  <c r="AG613"/>
  <c r="AL613"/>
  <c r="AU613"/>
  <c r="BB613"/>
  <c r="BH613"/>
  <c r="AQ614"/>
  <c r="AE615"/>
  <c r="AG615"/>
  <c r="AH615" s="1"/>
  <c r="AL615"/>
  <c r="AU615"/>
  <c r="BB615"/>
  <c r="BH615"/>
  <c r="AA616"/>
  <c r="AQ616"/>
  <c r="BG616"/>
  <c r="AE617"/>
  <c r="AG617"/>
  <c r="AI617" s="1"/>
  <c r="AL617"/>
  <c r="AU617"/>
  <c r="BB617"/>
  <c r="AL618"/>
  <c r="AQ618"/>
  <c r="AE619"/>
  <c r="AG619"/>
  <c r="AL619"/>
  <c r="AU619"/>
  <c r="BB619"/>
  <c r="AQ620"/>
  <c r="AE621"/>
  <c r="AG621"/>
  <c r="AI621" s="1"/>
  <c r="AL621"/>
  <c r="AU621"/>
  <c r="BB621"/>
  <c r="AL622"/>
  <c r="BB622"/>
  <c r="BG622"/>
  <c r="AE623"/>
  <c r="AG623"/>
  <c r="AI623" s="1"/>
  <c r="AL623"/>
  <c r="AU623"/>
  <c r="AX623"/>
  <c r="Y624"/>
  <c r="AA624" s="1"/>
  <c r="AS624"/>
  <c r="AU624" s="1"/>
  <c r="BE624"/>
  <c r="BF624" s="1"/>
  <c r="Z630"/>
  <c r="AP630"/>
  <c r="BF630"/>
  <c r="BF632"/>
  <c r="BB638"/>
  <c r="BB646"/>
  <c r="BB654"/>
  <c r="W624"/>
  <c r="BI625"/>
  <c r="AA626"/>
  <c r="W626"/>
  <c r="Z626"/>
  <c r="AQ626"/>
  <c r="AP626"/>
  <c r="BH626"/>
  <c r="BG626"/>
  <c r="BF626"/>
  <c r="BH631"/>
  <c r="AM632"/>
  <c r="AL632"/>
  <c r="BC632"/>
  <c r="BB632"/>
  <c r="Y541"/>
  <c r="AA541" s="1"/>
  <c r="AC541"/>
  <c r="AE541" s="1"/>
  <c r="AG541"/>
  <c r="AI541" s="1"/>
  <c r="AK541"/>
  <c r="AM541" s="1"/>
  <c r="AO541"/>
  <c r="AQ541" s="1"/>
  <c r="AS541"/>
  <c r="AU541" s="1"/>
  <c r="AW541"/>
  <c r="AX541" s="1"/>
  <c r="BA541"/>
  <c r="BC541" s="1"/>
  <c r="W542"/>
  <c r="AI545"/>
  <c r="AY545"/>
  <c r="AY547"/>
  <c r="AI549"/>
  <c r="AY549"/>
  <c r="AY551"/>
  <c r="AY553"/>
  <c r="AY555"/>
  <c r="AI557"/>
  <c r="AY557"/>
  <c r="AY559"/>
  <c r="AI561"/>
  <c r="AY561"/>
  <c r="AY563"/>
  <c r="AY565"/>
  <c r="AY567"/>
  <c r="AY569"/>
  <c r="AY571"/>
  <c r="AI573"/>
  <c r="AY573"/>
  <c r="AY575"/>
  <c r="Z576"/>
  <c r="AP576"/>
  <c r="AY577"/>
  <c r="AI579"/>
  <c r="AY579"/>
  <c r="AP580"/>
  <c r="AI581"/>
  <c r="AY581"/>
  <c r="AI583"/>
  <c r="AY583"/>
  <c r="Z584"/>
  <c r="AP584"/>
  <c r="AI585"/>
  <c r="AY585"/>
  <c r="AI587"/>
  <c r="AY587"/>
  <c r="Z588"/>
  <c r="AI589"/>
  <c r="AY589"/>
  <c r="Z590"/>
  <c r="AI591"/>
  <c r="AY591"/>
  <c r="Z592"/>
  <c r="AP592"/>
  <c r="AY593"/>
  <c r="AY595"/>
  <c r="AI597"/>
  <c r="AY597"/>
  <c r="AP599"/>
  <c r="AY599"/>
  <c r="BF599"/>
  <c r="Z600"/>
  <c r="AP600"/>
  <c r="AI601"/>
  <c r="AP601"/>
  <c r="AY601"/>
  <c r="BF601"/>
  <c r="Z602"/>
  <c r="AE602"/>
  <c r="AU602"/>
  <c r="AP603"/>
  <c r="AY603"/>
  <c r="BF603"/>
  <c r="AP604"/>
  <c r="AP605"/>
  <c r="AY605"/>
  <c r="BF605"/>
  <c r="AU606"/>
  <c r="AP607"/>
  <c r="AY607"/>
  <c r="BF607"/>
  <c r="Z608"/>
  <c r="AP608"/>
  <c r="AY609"/>
  <c r="AY611"/>
  <c r="Z612"/>
  <c r="AP613"/>
  <c r="AY613"/>
  <c r="BF613"/>
  <c r="AU614"/>
  <c r="AP615"/>
  <c r="AY615"/>
  <c r="Z616"/>
  <c r="AP616"/>
  <c r="AY617"/>
  <c r="AY619"/>
  <c r="AY621"/>
  <c r="AP622"/>
  <c r="BH623"/>
  <c r="BH625"/>
  <c r="BB640"/>
  <c r="BB648"/>
  <c r="BA624"/>
  <c r="BB624" s="1"/>
  <c r="AK624"/>
  <c r="AL624" s="1"/>
  <c r="BC626"/>
  <c r="BB626"/>
  <c r="BI627"/>
  <c r="BH629"/>
  <c r="AM630"/>
  <c r="AL630"/>
  <c r="BC630"/>
  <c r="BB630"/>
  <c r="AC624"/>
  <c r="AD624" s="1"/>
  <c r="AO624"/>
  <c r="AQ624" s="1"/>
  <c r="BB650"/>
  <c r="AA563"/>
  <c r="W563"/>
  <c r="AA565"/>
  <c r="W565"/>
  <c r="AA567"/>
  <c r="W567"/>
  <c r="AA569"/>
  <c r="W569"/>
  <c r="AA571"/>
  <c r="W571"/>
  <c r="AA573"/>
  <c r="W573"/>
  <c r="AA575"/>
  <c r="W575"/>
  <c r="AA577"/>
  <c r="W577"/>
  <c r="AA579"/>
  <c r="W579"/>
  <c r="AA581"/>
  <c r="W581"/>
  <c r="AA583"/>
  <c r="W583"/>
  <c r="AA585"/>
  <c r="W585"/>
  <c r="AA587"/>
  <c r="W587"/>
  <c r="AA589"/>
  <c r="W589"/>
  <c r="AA591"/>
  <c r="W591"/>
  <c r="AA593"/>
  <c r="W593"/>
  <c r="AA595"/>
  <c r="W595"/>
  <c r="AA597"/>
  <c r="W597"/>
  <c r="AA599"/>
  <c r="W599"/>
  <c r="AA601"/>
  <c r="W601"/>
  <c r="AA603"/>
  <c r="W603"/>
  <c r="AA605"/>
  <c r="W605"/>
  <c r="AA607"/>
  <c r="W607"/>
  <c r="AA609"/>
  <c r="W609"/>
  <c r="AA611"/>
  <c r="W611"/>
  <c r="AA613"/>
  <c r="W613"/>
  <c r="AA615"/>
  <c r="W615"/>
  <c r="AA617"/>
  <c r="W617"/>
  <c r="AA619"/>
  <c r="W619"/>
  <c r="AA621"/>
  <c r="W621"/>
  <c r="BI623"/>
  <c r="AA623"/>
  <c r="W623"/>
  <c r="BE625"/>
  <c r="BG625" s="1"/>
  <c r="BA625"/>
  <c r="AW625"/>
  <c r="AS625"/>
  <c r="AU625" s="1"/>
  <c r="AO625"/>
  <c r="AQ625" s="1"/>
  <c r="AK625"/>
  <c r="AG625"/>
  <c r="AH625" s="1"/>
  <c r="AC625"/>
  <c r="Y625"/>
  <c r="AA625" s="1"/>
  <c r="AM628"/>
  <c r="AL628"/>
  <c r="BC628"/>
  <c r="BB628"/>
  <c r="BI631"/>
  <c r="W631"/>
  <c r="AQ563"/>
  <c r="BG563"/>
  <c r="BI563"/>
  <c r="AQ565"/>
  <c r="BG565"/>
  <c r="BI565"/>
  <c r="AQ567"/>
  <c r="BG567"/>
  <c r="BI567"/>
  <c r="AQ569"/>
  <c r="BG569"/>
  <c r="BI569"/>
  <c r="AQ571"/>
  <c r="BG571"/>
  <c r="BI571"/>
  <c r="AQ573"/>
  <c r="BG573"/>
  <c r="BI573"/>
  <c r="W574"/>
  <c r="AQ575"/>
  <c r="BG575"/>
  <c r="BI575"/>
  <c r="W576"/>
  <c r="AQ577"/>
  <c r="BG577"/>
  <c r="BI577"/>
  <c r="W578"/>
  <c r="AQ579"/>
  <c r="BG579"/>
  <c r="BI579"/>
  <c r="W580"/>
  <c r="AQ581"/>
  <c r="BG581"/>
  <c r="BI581"/>
  <c r="W582"/>
  <c r="AQ583"/>
  <c r="BG583"/>
  <c r="BI583"/>
  <c r="W584"/>
  <c r="AQ585"/>
  <c r="BG585"/>
  <c r="BI585"/>
  <c r="W586"/>
  <c r="AQ587"/>
  <c r="BG587"/>
  <c r="BI587"/>
  <c r="W588"/>
  <c r="AQ589"/>
  <c r="BG589"/>
  <c r="BI589"/>
  <c r="W590"/>
  <c r="AQ591"/>
  <c r="BG591"/>
  <c r="BI591"/>
  <c r="W592"/>
  <c r="AQ593"/>
  <c r="BG593"/>
  <c r="BI593"/>
  <c r="W594"/>
  <c r="AQ595"/>
  <c r="BG595"/>
  <c r="BI595"/>
  <c r="W596"/>
  <c r="AQ597"/>
  <c r="BG597"/>
  <c r="BI597"/>
  <c r="W598"/>
  <c r="BI599"/>
  <c r="W600"/>
  <c r="BI601"/>
  <c r="W602"/>
  <c r="BI603"/>
  <c r="W604"/>
  <c r="BI605"/>
  <c r="W606"/>
  <c r="BI607"/>
  <c r="W608"/>
  <c r="AQ609"/>
  <c r="BG609"/>
  <c r="BI609"/>
  <c r="W610"/>
  <c r="AQ611"/>
  <c r="BG611"/>
  <c r="BI611"/>
  <c r="W612"/>
  <c r="BI613"/>
  <c r="W614"/>
  <c r="AX615"/>
  <c r="BG615"/>
  <c r="BI615"/>
  <c r="W616"/>
  <c r="AH617"/>
  <c r="AQ617"/>
  <c r="AX617"/>
  <c r="BG617"/>
  <c r="BI617"/>
  <c r="W618"/>
  <c r="AQ619"/>
  <c r="AX619"/>
  <c r="BG619"/>
  <c r="BI619"/>
  <c r="W620"/>
  <c r="AQ621"/>
  <c r="AX621"/>
  <c r="BG621"/>
  <c r="BI621"/>
  <c r="W622"/>
  <c r="AH623"/>
  <c r="AQ623"/>
  <c r="BF623"/>
  <c r="AG624"/>
  <c r="AH624" s="1"/>
  <c r="BH624"/>
  <c r="BI626"/>
  <c r="W627"/>
  <c r="Z632"/>
  <c r="AP632"/>
  <c r="BE627"/>
  <c r="BG627" s="1"/>
  <c r="BA627"/>
  <c r="BC627" s="1"/>
  <c r="AW627"/>
  <c r="AS627"/>
  <c r="AT627" s="1"/>
  <c r="AO627"/>
  <c r="AQ627" s="1"/>
  <c r="AK627"/>
  <c r="AG627"/>
  <c r="AC627"/>
  <c r="AD627" s="1"/>
  <c r="Y627"/>
  <c r="AA627" s="1"/>
  <c r="BE629"/>
  <c r="BG629" s="1"/>
  <c r="BA629"/>
  <c r="BC629" s="1"/>
  <c r="AW629"/>
  <c r="AS629"/>
  <c r="AT629" s="1"/>
  <c r="AO629"/>
  <c r="AP629" s="1"/>
  <c r="AK629"/>
  <c r="AM629" s="1"/>
  <c r="AG629"/>
  <c r="AC629"/>
  <c r="AD629" s="1"/>
  <c r="Y629"/>
  <c r="Z629" s="1"/>
  <c r="BE631"/>
  <c r="BF631" s="1"/>
  <c r="BA631"/>
  <c r="BC631" s="1"/>
  <c r="AW631"/>
  <c r="AS631"/>
  <c r="AT631" s="1"/>
  <c r="AO631"/>
  <c r="AQ631" s="1"/>
  <c r="AK631"/>
  <c r="AM631" s="1"/>
  <c r="AG631"/>
  <c r="AC631"/>
  <c r="AD631" s="1"/>
  <c r="Y631"/>
  <c r="AA631" s="1"/>
  <c r="BE633"/>
  <c r="BF633" s="1"/>
  <c r="BA633"/>
  <c r="BC633" s="1"/>
  <c r="AW633"/>
  <c r="AS633"/>
  <c r="AT633" s="1"/>
  <c r="AO633"/>
  <c r="AQ633" s="1"/>
  <c r="AK633"/>
  <c r="AM633" s="1"/>
  <c r="AG633"/>
  <c r="AC633"/>
  <c r="AD633" s="1"/>
  <c r="Y633"/>
  <c r="Z633" s="1"/>
  <c r="BE635"/>
  <c r="BF635" s="1"/>
  <c r="BA635"/>
  <c r="BC635" s="1"/>
  <c r="AW635"/>
  <c r="AS635"/>
  <c r="AT635" s="1"/>
  <c r="AO635"/>
  <c r="AK635"/>
  <c r="AM635" s="1"/>
  <c r="AG635"/>
  <c r="AC635"/>
  <c r="AD635" s="1"/>
  <c r="Y635"/>
  <c r="AA635" s="1"/>
  <c r="BE637"/>
  <c r="BG637" s="1"/>
  <c r="BA637"/>
  <c r="BC637" s="1"/>
  <c r="AW637"/>
  <c r="AS637"/>
  <c r="AT637" s="1"/>
  <c r="AO637"/>
  <c r="AQ637" s="1"/>
  <c r="AK637"/>
  <c r="AM637" s="1"/>
  <c r="AG637"/>
  <c r="AC637"/>
  <c r="AD637" s="1"/>
  <c r="Y637"/>
  <c r="BE639"/>
  <c r="BG639" s="1"/>
  <c r="BA639"/>
  <c r="BC639" s="1"/>
  <c r="AW639"/>
  <c r="AS639"/>
  <c r="AT639" s="1"/>
  <c r="AO639"/>
  <c r="AK639"/>
  <c r="AM639" s="1"/>
  <c r="AG639"/>
  <c r="AC639"/>
  <c r="AD639" s="1"/>
  <c r="Y639"/>
  <c r="Z639" s="1"/>
  <c r="BE641"/>
  <c r="BF641" s="1"/>
  <c r="BA641"/>
  <c r="BC641" s="1"/>
  <c r="AW641"/>
  <c r="AS641"/>
  <c r="AT641" s="1"/>
  <c r="AO641"/>
  <c r="AQ641" s="1"/>
  <c r="AK641"/>
  <c r="AM641" s="1"/>
  <c r="AG641"/>
  <c r="AC641"/>
  <c r="AD641" s="1"/>
  <c r="Y641"/>
  <c r="Z641" s="1"/>
  <c r="BE643"/>
  <c r="BA643"/>
  <c r="BC643" s="1"/>
  <c r="AW643"/>
  <c r="AS643"/>
  <c r="AT643" s="1"/>
  <c r="AO643"/>
  <c r="AK643"/>
  <c r="AM643" s="1"/>
  <c r="AG643"/>
  <c r="AC643"/>
  <c r="AD643" s="1"/>
  <c r="Y643"/>
  <c r="BE645"/>
  <c r="BF645" s="1"/>
  <c r="BA645"/>
  <c r="BC645" s="1"/>
  <c r="AW645"/>
  <c r="AS645"/>
  <c r="AT645" s="1"/>
  <c r="AO645"/>
  <c r="AQ645" s="1"/>
  <c r="AK645"/>
  <c r="AM645" s="1"/>
  <c r="AG645"/>
  <c r="AC645"/>
  <c r="AD645" s="1"/>
  <c r="Y645"/>
  <c r="AA645" s="1"/>
  <c r="BE647"/>
  <c r="BG647" s="1"/>
  <c r="BA647"/>
  <c r="BC647" s="1"/>
  <c r="AW647"/>
  <c r="AS647"/>
  <c r="AT647" s="1"/>
  <c r="AO647"/>
  <c r="AK647"/>
  <c r="AM647" s="1"/>
  <c r="AG647"/>
  <c r="AC647"/>
  <c r="AD647" s="1"/>
  <c r="Y647"/>
  <c r="Z647" s="1"/>
  <c r="BE649"/>
  <c r="BF649" s="1"/>
  <c r="BA649"/>
  <c r="BC649" s="1"/>
  <c r="AW649"/>
  <c r="AS649"/>
  <c r="AT649" s="1"/>
  <c r="AO649"/>
  <c r="AQ649" s="1"/>
  <c r="AK649"/>
  <c r="AM649" s="1"/>
  <c r="AG649"/>
  <c r="AC649"/>
  <c r="AD649" s="1"/>
  <c r="Y649"/>
  <c r="Z649" s="1"/>
  <c r="BE651"/>
  <c r="BF651" s="1"/>
  <c r="BA651"/>
  <c r="BC651" s="1"/>
  <c r="AW651"/>
  <c r="AS651"/>
  <c r="AT651" s="1"/>
  <c r="AO651"/>
  <c r="AK651"/>
  <c r="AM651" s="1"/>
  <c r="AG651"/>
  <c r="AC651"/>
  <c r="AD651" s="1"/>
  <c r="Y651"/>
  <c r="BE653"/>
  <c r="BG653" s="1"/>
  <c r="BA653"/>
  <c r="BC653" s="1"/>
  <c r="AW653"/>
  <c r="AS653"/>
  <c r="AT653" s="1"/>
  <c r="AO653"/>
  <c r="AP653" s="1"/>
  <c r="AK653"/>
  <c r="AM653" s="1"/>
  <c r="AG653"/>
  <c r="AC653"/>
  <c r="AD653" s="1"/>
  <c r="Y653"/>
  <c r="AA653" s="1"/>
  <c r="W656"/>
  <c r="BI657"/>
  <c r="AM658"/>
  <c r="AL658"/>
  <c r="AE626"/>
  <c r="AG626"/>
  <c r="AH626" s="1"/>
  <c r="AU626"/>
  <c r="AW626"/>
  <c r="AX626" s="1"/>
  <c r="AE628"/>
  <c r="AG628"/>
  <c r="AH628" s="1"/>
  <c r="AU628"/>
  <c r="BH628"/>
  <c r="AE630"/>
  <c r="AG630"/>
  <c r="AH630" s="1"/>
  <c r="AU630"/>
  <c r="BH630"/>
  <c r="AE632"/>
  <c r="AG632"/>
  <c r="AH632" s="1"/>
  <c r="AU632"/>
  <c r="AW632"/>
  <c r="AX632" s="1"/>
  <c r="BH632"/>
  <c r="AA633"/>
  <c r="AE634"/>
  <c r="AG634"/>
  <c r="AH634" s="1"/>
  <c r="AU634"/>
  <c r="AW634"/>
  <c r="AX634" s="1"/>
  <c r="BH634"/>
  <c r="AQ635"/>
  <c r="BG635"/>
  <c r="AE636"/>
  <c r="AG636"/>
  <c r="AH636" s="1"/>
  <c r="AU636"/>
  <c r="AW636"/>
  <c r="AX636" s="1"/>
  <c r="BH636"/>
  <c r="AA637"/>
  <c r="AE638"/>
  <c r="AG638"/>
  <c r="AU638"/>
  <c r="AW638"/>
  <c r="AX638" s="1"/>
  <c r="BH638"/>
  <c r="AA639"/>
  <c r="AE640"/>
  <c r="AG640"/>
  <c r="AH640" s="1"/>
  <c r="AU640"/>
  <c r="AW640"/>
  <c r="BH640"/>
  <c r="AE642"/>
  <c r="AG642"/>
  <c r="AH642" s="1"/>
  <c r="AU642"/>
  <c r="AW642"/>
  <c r="AX642" s="1"/>
  <c r="BH642"/>
  <c r="AA643"/>
  <c r="AE644"/>
  <c r="AG644"/>
  <c r="AH644" s="1"/>
  <c r="AU644"/>
  <c r="AW644"/>
  <c r="AX644" s="1"/>
  <c r="BH644"/>
  <c r="AE646"/>
  <c r="AG646"/>
  <c r="AU646"/>
  <c r="AW646"/>
  <c r="AX646" s="1"/>
  <c r="BH646"/>
  <c r="AA647"/>
  <c r="AE648"/>
  <c r="AG648"/>
  <c r="AH648" s="1"/>
  <c r="AU648"/>
  <c r="AW648"/>
  <c r="AX648" s="1"/>
  <c r="BH648"/>
  <c r="AE650"/>
  <c r="AG650"/>
  <c r="AH650" s="1"/>
  <c r="AU650"/>
  <c r="AW650"/>
  <c r="AX650" s="1"/>
  <c r="BH650"/>
  <c r="AA651"/>
  <c r="BG651"/>
  <c r="AE652"/>
  <c r="AG652"/>
  <c r="AH652" s="1"/>
  <c r="AU652"/>
  <c r="AW652"/>
  <c r="AX652" s="1"/>
  <c r="BH652"/>
  <c r="AQ653"/>
  <c r="AE654"/>
  <c r="AG654"/>
  <c r="AU654"/>
  <c r="AW654"/>
  <c r="AX654" s="1"/>
  <c r="BI654"/>
  <c r="W655"/>
  <c r="AM655"/>
  <c r="BC655"/>
  <c r="BH655"/>
  <c r="BA656"/>
  <c r="BB656" s="1"/>
  <c r="AK656"/>
  <c r="AM656" s="1"/>
  <c r="AW656"/>
  <c r="AX656" s="1"/>
  <c r="AG656"/>
  <c r="AH656" s="1"/>
  <c r="AQ660"/>
  <c r="AP660"/>
  <c r="BH660"/>
  <c r="BG660"/>
  <c r="BF660"/>
  <c r="AA662"/>
  <c r="W662"/>
  <c r="Z662"/>
  <c r="BI662"/>
  <c r="AY624"/>
  <c r="AK626"/>
  <c r="AM626" s="1"/>
  <c r="AY628"/>
  <c r="AI630"/>
  <c r="AY630"/>
  <c r="AI634"/>
  <c r="AK634"/>
  <c r="AL634" s="1"/>
  <c r="Z635"/>
  <c r="AP635"/>
  <c r="AI636"/>
  <c r="AK636"/>
  <c r="AL636" s="1"/>
  <c r="Z637"/>
  <c r="AK638"/>
  <c r="AL638" s="1"/>
  <c r="AY638"/>
  <c r="AK640"/>
  <c r="AL640" s="1"/>
  <c r="AK642"/>
  <c r="AL642" s="1"/>
  <c r="AY642"/>
  <c r="Z643"/>
  <c r="AK644"/>
  <c r="AL644" s="1"/>
  <c r="Z645"/>
  <c r="AK646"/>
  <c r="AL646" s="1"/>
  <c r="AY646"/>
  <c r="AK648"/>
  <c r="AL648" s="1"/>
  <c r="AK650"/>
  <c r="AL650" s="1"/>
  <c r="Z651"/>
  <c r="AK652"/>
  <c r="AL652" s="1"/>
  <c r="Z653"/>
  <c r="AK654"/>
  <c r="AL654" s="1"/>
  <c r="AY654"/>
  <c r="AQ655"/>
  <c r="BG655"/>
  <c r="BI656"/>
  <c r="AQ658"/>
  <c r="AP658"/>
  <c r="BH658"/>
  <c r="BG658"/>
  <c r="BF658"/>
  <c r="AA660"/>
  <c r="W660"/>
  <c r="Z660"/>
  <c r="BC660"/>
  <c r="BB660"/>
  <c r="BI661"/>
  <c r="AM634"/>
  <c r="BC634"/>
  <c r="BC636"/>
  <c r="BC638"/>
  <c r="BC640"/>
  <c r="BC642"/>
  <c r="BC644"/>
  <c r="BC646"/>
  <c r="BC648"/>
  <c r="BC650"/>
  <c r="BC652"/>
  <c r="AM654"/>
  <c r="BC654"/>
  <c r="BH659"/>
  <c r="AA628"/>
  <c r="W628"/>
  <c r="AA630"/>
  <c r="W630"/>
  <c r="AA632"/>
  <c r="W632"/>
  <c r="AA634"/>
  <c r="W634"/>
  <c r="AA636"/>
  <c r="W636"/>
  <c r="AA638"/>
  <c r="W638"/>
  <c r="AA640"/>
  <c r="W640"/>
  <c r="AA642"/>
  <c r="W642"/>
  <c r="AA644"/>
  <c r="W644"/>
  <c r="AA646"/>
  <c r="W646"/>
  <c r="AA648"/>
  <c r="W648"/>
  <c r="AA650"/>
  <c r="W650"/>
  <c r="AA652"/>
  <c r="W652"/>
  <c r="AA654"/>
  <c r="W654"/>
  <c r="AQ654"/>
  <c r="BH654"/>
  <c r="BI655"/>
  <c r="Z655"/>
  <c r="AQ656"/>
  <c r="AP656"/>
  <c r="BH656"/>
  <c r="BG656"/>
  <c r="BF656"/>
  <c r="AA658"/>
  <c r="W658"/>
  <c r="Z658"/>
  <c r="BC658"/>
  <c r="BB658"/>
  <c r="BI659"/>
  <c r="AM660"/>
  <c r="AL660"/>
  <c r="AQ628"/>
  <c r="BG628"/>
  <c r="BI628"/>
  <c r="AQ630"/>
  <c r="BG630"/>
  <c r="BI630"/>
  <c r="AQ632"/>
  <c r="BG632"/>
  <c r="BI632"/>
  <c r="W633"/>
  <c r="AQ634"/>
  <c r="BG634"/>
  <c r="BI634"/>
  <c r="W635"/>
  <c r="AQ636"/>
  <c r="BG636"/>
  <c r="BI636"/>
  <c r="W637"/>
  <c r="AQ638"/>
  <c r="BG638"/>
  <c r="BI638"/>
  <c r="W639"/>
  <c r="AQ640"/>
  <c r="BG640"/>
  <c r="BI640"/>
  <c r="W641"/>
  <c r="AQ642"/>
  <c r="BG642"/>
  <c r="BI642"/>
  <c r="W643"/>
  <c r="AQ644"/>
  <c r="BG644"/>
  <c r="BI644"/>
  <c r="W645"/>
  <c r="AQ646"/>
  <c r="BG646"/>
  <c r="BI646"/>
  <c r="W647"/>
  <c r="AQ648"/>
  <c r="BG648"/>
  <c r="BI648"/>
  <c r="W649"/>
  <c r="AQ650"/>
  <c r="BG650"/>
  <c r="BI650"/>
  <c r="W651"/>
  <c r="AQ652"/>
  <c r="BG652"/>
  <c r="BI652"/>
  <c r="W653"/>
  <c r="BG654"/>
  <c r="BH657"/>
  <c r="BI660"/>
  <c r="W661"/>
  <c r="AD682"/>
  <c r="AE682"/>
  <c r="AL682"/>
  <c r="AM682"/>
  <c r="AT682"/>
  <c r="AU682"/>
  <c r="BB682"/>
  <c r="BC682"/>
  <c r="BE683"/>
  <c r="BA683"/>
  <c r="AW683"/>
  <c r="AS683"/>
  <c r="AO683"/>
  <c r="AK683"/>
  <c r="AG683"/>
  <c r="AC683"/>
  <c r="Y683"/>
  <c r="BC662"/>
  <c r="BI663"/>
  <c r="BC664"/>
  <c r="BI665"/>
  <c r="BC666"/>
  <c r="BI667"/>
  <c r="BC668"/>
  <c r="BC670"/>
  <c r="BC672"/>
  <c r="BC674"/>
  <c r="BE674"/>
  <c r="BG674" s="1"/>
  <c r="AO676"/>
  <c r="BC676"/>
  <c r="BE676"/>
  <c r="Y678"/>
  <c r="Z678" s="1"/>
  <c r="AO678"/>
  <c r="BC678"/>
  <c r="BE678"/>
  <c r="BF678" s="1"/>
  <c r="BI679"/>
  <c r="Y680"/>
  <c r="AO680"/>
  <c r="AP680" s="1"/>
  <c r="BC680"/>
  <c r="BE680"/>
  <c r="BF680" s="1"/>
  <c r="BI681"/>
  <c r="BH681"/>
  <c r="Z686"/>
  <c r="AH686"/>
  <c r="AP686"/>
  <c r="AX686"/>
  <c r="BF686"/>
  <c r="BB706"/>
  <c r="AA664"/>
  <c r="W664"/>
  <c r="AA666"/>
  <c r="W666"/>
  <c r="AA668"/>
  <c r="W668"/>
  <c r="AA670"/>
  <c r="W670"/>
  <c r="AA672"/>
  <c r="W672"/>
  <c r="AA674"/>
  <c r="W674"/>
  <c r="AA676"/>
  <c r="W676"/>
  <c r="W678"/>
  <c r="W680"/>
  <c r="AD684"/>
  <c r="AE684"/>
  <c r="AL684"/>
  <c r="AM684"/>
  <c r="BH663"/>
  <c r="BI664"/>
  <c r="BH665"/>
  <c r="BI666"/>
  <c r="BH667"/>
  <c r="AQ668"/>
  <c r="BG668"/>
  <c r="BI668"/>
  <c r="W669"/>
  <c r="BH669"/>
  <c r="AQ670"/>
  <c r="BG670"/>
  <c r="BI670"/>
  <c r="W671"/>
  <c r="BH671"/>
  <c r="AQ672"/>
  <c r="AS672"/>
  <c r="AT672" s="1"/>
  <c r="BG672"/>
  <c r="BI672"/>
  <c r="W673"/>
  <c r="BH673"/>
  <c r="AC674"/>
  <c r="AQ674"/>
  <c r="AS674"/>
  <c r="BI674"/>
  <c r="W675"/>
  <c r="BH675"/>
  <c r="AC676"/>
  <c r="AS676"/>
  <c r="BI676"/>
  <c r="W677"/>
  <c r="BH677"/>
  <c r="AC678"/>
  <c r="AS678"/>
  <c r="AT678" s="1"/>
  <c r="BI678"/>
  <c r="W679"/>
  <c r="BH679"/>
  <c r="AC680"/>
  <c r="AD680" s="1"/>
  <c r="AQ680"/>
  <c r="AS680"/>
  <c r="BG680"/>
  <c r="BI680"/>
  <c r="W681"/>
  <c r="AT684"/>
  <c r="BB684"/>
  <c r="BB708"/>
  <c r="BE657"/>
  <c r="BG657" s="1"/>
  <c r="BA657"/>
  <c r="BC657" s="1"/>
  <c r="AW657"/>
  <c r="AS657"/>
  <c r="AT657" s="1"/>
  <c r="AO657"/>
  <c r="AQ657" s="1"/>
  <c r="AK657"/>
  <c r="AM657" s="1"/>
  <c r="AG657"/>
  <c r="AC657"/>
  <c r="AD657" s="1"/>
  <c r="Y657"/>
  <c r="AA657" s="1"/>
  <c r="BE659"/>
  <c r="BF659" s="1"/>
  <c r="BA659"/>
  <c r="BC659" s="1"/>
  <c r="AW659"/>
  <c r="AS659"/>
  <c r="AU659" s="1"/>
  <c r="AO659"/>
  <c r="AQ659" s="1"/>
  <c r="AK659"/>
  <c r="AM659" s="1"/>
  <c r="AG659"/>
  <c r="AC659"/>
  <c r="AD659" s="1"/>
  <c r="Y659"/>
  <c r="Z659" s="1"/>
  <c r="BE661"/>
  <c r="BG661" s="1"/>
  <c r="BA661"/>
  <c r="BC661" s="1"/>
  <c r="AW661"/>
  <c r="AS661"/>
  <c r="AT661" s="1"/>
  <c r="AO661"/>
  <c r="AQ661" s="1"/>
  <c r="AK661"/>
  <c r="AM661" s="1"/>
  <c r="AG661"/>
  <c r="AC661"/>
  <c r="AD661" s="1"/>
  <c r="Y661"/>
  <c r="AA661" s="1"/>
  <c r="BE663"/>
  <c r="BA663"/>
  <c r="BC663" s="1"/>
  <c r="AW663"/>
  <c r="AS663"/>
  <c r="AT663" s="1"/>
  <c r="AO663"/>
  <c r="AK663"/>
  <c r="AM663" s="1"/>
  <c r="AG663"/>
  <c r="AC663"/>
  <c r="AE663" s="1"/>
  <c r="Y663"/>
  <c r="AA663" s="1"/>
  <c r="BE665"/>
  <c r="BA665"/>
  <c r="BC665" s="1"/>
  <c r="AW665"/>
  <c r="AS665"/>
  <c r="AT665" s="1"/>
  <c r="AO665"/>
  <c r="AP665" s="1"/>
  <c r="AK665"/>
  <c r="AM665" s="1"/>
  <c r="AG665"/>
  <c r="AC665"/>
  <c r="AD665" s="1"/>
  <c r="Y665"/>
  <c r="AA665" s="1"/>
  <c r="BE667"/>
  <c r="BF667" s="1"/>
  <c r="BA667"/>
  <c r="BC667" s="1"/>
  <c r="AW667"/>
  <c r="AS667"/>
  <c r="AT667" s="1"/>
  <c r="AO667"/>
  <c r="AP667" s="1"/>
  <c r="AK667"/>
  <c r="AM667" s="1"/>
  <c r="AG667"/>
  <c r="AC667"/>
  <c r="AE667" s="1"/>
  <c r="Y667"/>
  <c r="BE669"/>
  <c r="BF669" s="1"/>
  <c r="BA669"/>
  <c r="BC669" s="1"/>
  <c r="AW669"/>
  <c r="AS669"/>
  <c r="AT669" s="1"/>
  <c r="AO669"/>
  <c r="AK669"/>
  <c r="AM669" s="1"/>
  <c r="AG669"/>
  <c r="AC669"/>
  <c r="AD669" s="1"/>
  <c r="Y669"/>
  <c r="Z669" s="1"/>
  <c r="BE671"/>
  <c r="BF671" s="1"/>
  <c r="BA671"/>
  <c r="BC671" s="1"/>
  <c r="AW671"/>
  <c r="AS671"/>
  <c r="AT671" s="1"/>
  <c r="AO671"/>
  <c r="AK671"/>
  <c r="AM671" s="1"/>
  <c r="AG671"/>
  <c r="AC671"/>
  <c r="AD671" s="1"/>
  <c r="Y671"/>
  <c r="AA671" s="1"/>
  <c r="BE673"/>
  <c r="BF673" s="1"/>
  <c r="BA673"/>
  <c r="BC673" s="1"/>
  <c r="AW673"/>
  <c r="AY673" s="1"/>
  <c r="AS673"/>
  <c r="AT673" s="1"/>
  <c r="AO673"/>
  <c r="AK673"/>
  <c r="AM673" s="1"/>
  <c r="AG673"/>
  <c r="AI673" s="1"/>
  <c r="AC673"/>
  <c r="AD673" s="1"/>
  <c r="Y673"/>
  <c r="AA673" s="1"/>
  <c r="BE675"/>
  <c r="BF675" s="1"/>
  <c r="BA675"/>
  <c r="BB675" s="1"/>
  <c r="AW675"/>
  <c r="AY675" s="1"/>
  <c r="AS675"/>
  <c r="AT675" s="1"/>
  <c r="AO675"/>
  <c r="AP675" s="1"/>
  <c r="AK675"/>
  <c r="AL675" s="1"/>
  <c r="AG675"/>
  <c r="AI675" s="1"/>
  <c r="AC675"/>
  <c r="AD675" s="1"/>
  <c r="Y675"/>
  <c r="BE677"/>
  <c r="BA677"/>
  <c r="BB677" s="1"/>
  <c r="AW677"/>
  <c r="AY677" s="1"/>
  <c r="AS677"/>
  <c r="AO677"/>
  <c r="AP677" s="1"/>
  <c r="AK677"/>
  <c r="AL677" s="1"/>
  <c r="AG677"/>
  <c r="AH677" s="1"/>
  <c r="AC677"/>
  <c r="Y677"/>
  <c r="BE679"/>
  <c r="BG679" s="1"/>
  <c r="BA679"/>
  <c r="BB679" s="1"/>
  <c r="AW679"/>
  <c r="AY679" s="1"/>
  <c r="AS679"/>
  <c r="AO679"/>
  <c r="AQ679" s="1"/>
  <c r="AK679"/>
  <c r="AL679" s="1"/>
  <c r="AG679"/>
  <c r="AH679" s="1"/>
  <c r="AC679"/>
  <c r="Y679"/>
  <c r="BE681"/>
  <c r="BA681"/>
  <c r="BB681" s="1"/>
  <c r="AW681"/>
  <c r="AY681" s="1"/>
  <c r="AS681"/>
  <c r="AO681"/>
  <c r="AK681"/>
  <c r="AL681" s="1"/>
  <c r="AG681"/>
  <c r="AH681" s="1"/>
  <c r="AC681"/>
  <c r="Y681"/>
  <c r="Z682"/>
  <c r="AA682"/>
  <c r="W682"/>
  <c r="AH682"/>
  <c r="AI682"/>
  <c r="AP682"/>
  <c r="AQ682"/>
  <c r="AX682"/>
  <c r="AY682"/>
  <c r="BF682"/>
  <c r="BG682"/>
  <c r="AE656"/>
  <c r="AU656"/>
  <c r="AE658"/>
  <c r="AG658"/>
  <c r="AU658"/>
  <c r="AW658"/>
  <c r="AE660"/>
  <c r="AG660"/>
  <c r="AU660"/>
  <c r="AW660"/>
  <c r="AX660" s="1"/>
  <c r="AE662"/>
  <c r="AG662"/>
  <c r="AH662" s="1"/>
  <c r="AU662"/>
  <c r="AW662"/>
  <c r="AX662" s="1"/>
  <c r="BB662"/>
  <c r="BH662"/>
  <c r="AE664"/>
  <c r="AG664"/>
  <c r="AU664"/>
  <c r="AW664"/>
  <c r="AX664" s="1"/>
  <c r="BB664"/>
  <c r="BH664"/>
  <c r="AQ665"/>
  <c r="AE666"/>
  <c r="AG666"/>
  <c r="AH666" s="1"/>
  <c r="AU666"/>
  <c r="AW666"/>
  <c r="BB666"/>
  <c r="BH666"/>
  <c r="AE668"/>
  <c r="AG668"/>
  <c r="AU668"/>
  <c r="AW668"/>
  <c r="AX668" s="1"/>
  <c r="BB668"/>
  <c r="BH668"/>
  <c r="BG669"/>
  <c r="AE670"/>
  <c r="AG670"/>
  <c r="AU670"/>
  <c r="AW670"/>
  <c r="AX670" s="1"/>
  <c r="BB670"/>
  <c r="BH670"/>
  <c r="BG671"/>
  <c r="AE672"/>
  <c r="AG672"/>
  <c r="AH672" s="1"/>
  <c r="AW672"/>
  <c r="BB672"/>
  <c r="BH672"/>
  <c r="BG673"/>
  <c r="AG674"/>
  <c r="AH674" s="1"/>
  <c r="AW674"/>
  <c r="AX674" s="1"/>
  <c r="BB674"/>
  <c r="BH674"/>
  <c r="AG676"/>
  <c r="AH676" s="1"/>
  <c r="AW676"/>
  <c r="BB676"/>
  <c r="BH676"/>
  <c r="AG678"/>
  <c r="AH678" s="1"/>
  <c r="AU678"/>
  <c r="AW678"/>
  <c r="AX678" s="1"/>
  <c r="BB678"/>
  <c r="BH678"/>
  <c r="AE680"/>
  <c r="AG680"/>
  <c r="AH680" s="1"/>
  <c r="AW680"/>
  <c r="AY680" s="1"/>
  <c r="BH680"/>
  <c r="Z684"/>
  <c r="AA684"/>
  <c r="W684"/>
  <c r="AH684"/>
  <c r="AI684"/>
  <c r="AP684"/>
  <c r="AQ684"/>
  <c r="BH684"/>
  <c r="BH687"/>
  <c r="AI656"/>
  <c r="AI662"/>
  <c r="AK662"/>
  <c r="AL662" s="1"/>
  <c r="AP662"/>
  <c r="BF662"/>
  <c r="Z663"/>
  <c r="Z664"/>
  <c r="AK664"/>
  <c r="AM664" s="1"/>
  <c r="AP664"/>
  <c r="AY664"/>
  <c r="BF664"/>
  <c r="Z666"/>
  <c r="AK666"/>
  <c r="AM666" s="1"/>
  <c r="AP666"/>
  <c r="BF666"/>
  <c r="Z668"/>
  <c r="AK668"/>
  <c r="AM668" s="1"/>
  <c r="AP668"/>
  <c r="BF668"/>
  <c r="Z670"/>
  <c r="AK670"/>
  <c r="AM670" s="1"/>
  <c r="AP670"/>
  <c r="BF670"/>
  <c r="Z671"/>
  <c r="Z672"/>
  <c r="AI672"/>
  <c r="AK672"/>
  <c r="AM672" s="1"/>
  <c r="AP672"/>
  <c r="BF672"/>
  <c r="Z674"/>
  <c r="AK674"/>
  <c r="AM674" s="1"/>
  <c r="AP674"/>
  <c r="AY674"/>
  <c r="Z676"/>
  <c r="AI676"/>
  <c r="AK676"/>
  <c r="AM676" s="1"/>
  <c r="AI678"/>
  <c r="AK678"/>
  <c r="AL678" s="1"/>
  <c r="AK680"/>
  <c r="AL680" s="1"/>
  <c r="BI682"/>
  <c r="BB704"/>
  <c r="BE687"/>
  <c r="BG687" s="1"/>
  <c r="BA687"/>
  <c r="AA688"/>
  <c r="W688"/>
  <c r="AA690"/>
  <c r="W690"/>
  <c r="W692"/>
  <c r="W694"/>
  <c r="W696"/>
  <c r="W698"/>
  <c r="W700"/>
  <c r="AA702"/>
  <c r="W702"/>
  <c r="AA704"/>
  <c r="W704"/>
  <c r="AA706"/>
  <c r="W706"/>
  <c r="AA708"/>
  <c r="W708"/>
  <c r="AA710"/>
  <c r="W710"/>
  <c r="BA712"/>
  <c r="AK712"/>
  <c r="AL712" s="1"/>
  <c r="BA716"/>
  <c r="AK716"/>
  <c r="AL716" s="1"/>
  <c r="BE719"/>
  <c r="BG719" s="1"/>
  <c r="BA719"/>
  <c r="AW719"/>
  <c r="AS719"/>
  <c r="AT719" s="1"/>
  <c r="AO719"/>
  <c r="AQ719" s="1"/>
  <c r="AK719"/>
  <c r="AG719"/>
  <c r="AI719" s="1"/>
  <c r="AC719"/>
  <c r="AD719" s="1"/>
  <c r="Y719"/>
  <c r="BI721"/>
  <c r="W721"/>
  <c r="BH721"/>
  <c r="BA722"/>
  <c r="AK722"/>
  <c r="AL722" s="1"/>
  <c r="AS722"/>
  <c r="AC722"/>
  <c r="AD722" s="1"/>
  <c r="BE727"/>
  <c r="BA727"/>
  <c r="AW727"/>
  <c r="AY727" s="1"/>
  <c r="AS727"/>
  <c r="AT727" s="1"/>
  <c r="AO727"/>
  <c r="AK727"/>
  <c r="AG727"/>
  <c r="AI727" s="1"/>
  <c r="AC727"/>
  <c r="AD727" s="1"/>
  <c r="Y727"/>
  <c r="AA727" s="1"/>
  <c r="BH686"/>
  <c r="AC688"/>
  <c r="AD688" s="1"/>
  <c r="AQ688"/>
  <c r="AS688"/>
  <c r="AT688" s="1"/>
  <c r="BG688"/>
  <c r="BI688"/>
  <c r="W689"/>
  <c r="BH689"/>
  <c r="AC690"/>
  <c r="AD690" s="1"/>
  <c r="AS690"/>
  <c r="AT690" s="1"/>
  <c r="BG690"/>
  <c r="BI690"/>
  <c r="W691"/>
  <c r="BH691"/>
  <c r="AC692"/>
  <c r="AS692"/>
  <c r="BG692"/>
  <c r="BI692"/>
  <c r="W693"/>
  <c r="BH693"/>
  <c r="AC694"/>
  <c r="AD694" s="1"/>
  <c r="AS694"/>
  <c r="AU694" s="1"/>
  <c r="BG694"/>
  <c r="BI694"/>
  <c r="W695"/>
  <c r="BH695"/>
  <c r="AC696"/>
  <c r="AS696"/>
  <c r="BG696"/>
  <c r="BI696"/>
  <c r="W697"/>
  <c r="BH697"/>
  <c r="AC698"/>
  <c r="AE698" s="1"/>
  <c r="AS698"/>
  <c r="AU698" s="1"/>
  <c r="BG698"/>
  <c r="BI698"/>
  <c r="W699"/>
  <c r="BH699"/>
  <c r="AC700"/>
  <c r="AS700"/>
  <c r="AT700" s="1"/>
  <c r="BG700"/>
  <c r="BI700"/>
  <c r="W701"/>
  <c r="BH701"/>
  <c r="AC702"/>
  <c r="AD702" s="1"/>
  <c r="AQ702"/>
  <c r="AS702"/>
  <c r="AT702" s="1"/>
  <c r="BG702"/>
  <c r="BI702"/>
  <c r="W703"/>
  <c r="BH703"/>
  <c r="AC704"/>
  <c r="AQ704"/>
  <c r="AS704"/>
  <c r="BG704"/>
  <c r="BI704"/>
  <c r="W705"/>
  <c r="BH705"/>
  <c r="AC706"/>
  <c r="AD706" s="1"/>
  <c r="AQ706"/>
  <c r="AS706"/>
  <c r="AT706" s="1"/>
  <c r="BG706"/>
  <c r="BI706"/>
  <c r="W707"/>
  <c r="BH707"/>
  <c r="AC708"/>
  <c r="AQ708"/>
  <c r="AS708"/>
  <c r="BG708"/>
  <c r="BI708"/>
  <c r="W709"/>
  <c r="BH709"/>
  <c r="AC710"/>
  <c r="AD710" s="1"/>
  <c r="AQ710"/>
  <c r="AS710"/>
  <c r="AT710" s="1"/>
  <c r="BG710"/>
  <c r="BI710"/>
  <c r="W711"/>
  <c r="AC712"/>
  <c r="AO712"/>
  <c r="AQ712" s="1"/>
  <c r="W713"/>
  <c r="AC716"/>
  <c r="AD716" s="1"/>
  <c r="AO716"/>
  <c r="AQ716" s="1"/>
  <c r="W717"/>
  <c r="BH720"/>
  <c r="BB738"/>
  <c r="BE689"/>
  <c r="BF689" s="1"/>
  <c r="BA689"/>
  <c r="AW689"/>
  <c r="AY689" s="1"/>
  <c r="AS689"/>
  <c r="AT689" s="1"/>
  <c r="AO689"/>
  <c r="AP689" s="1"/>
  <c r="AK689"/>
  <c r="AG689"/>
  <c r="AI689" s="1"/>
  <c r="AC689"/>
  <c r="AD689" s="1"/>
  <c r="Y689"/>
  <c r="Z689" s="1"/>
  <c r="BE691"/>
  <c r="BA691"/>
  <c r="AW691"/>
  <c r="AY691" s="1"/>
  <c r="AS691"/>
  <c r="AT691" s="1"/>
  <c r="AO691"/>
  <c r="AK691"/>
  <c r="AG691"/>
  <c r="AI691" s="1"/>
  <c r="AC691"/>
  <c r="AD691" s="1"/>
  <c r="Y691"/>
  <c r="BE693"/>
  <c r="BG693" s="1"/>
  <c r="BA693"/>
  <c r="AW693"/>
  <c r="AX693" s="1"/>
  <c r="AS693"/>
  <c r="AT693" s="1"/>
  <c r="AO693"/>
  <c r="AQ693" s="1"/>
  <c r="AK693"/>
  <c r="AG693"/>
  <c r="AH693" s="1"/>
  <c r="AC693"/>
  <c r="AD693" s="1"/>
  <c r="Y693"/>
  <c r="AA693" s="1"/>
  <c r="BE695"/>
  <c r="BG695" s="1"/>
  <c r="BA695"/>
  <c r="AW695"/>
  <c r="AY695" s="1"/>
  <c r="AS695"/>
  <c r="AT695" s="1"/>
  <c r="AO695"/>
  <c r="AQ695" s="1"/>
  <c r="AK695"/>
  <c r="AG695"/>
  <c r="AH695" s="1"/>
  <c r="AC695"/>
  <c r="AD695" s="1"/>
  <c r="Y695"/>
  <c r="AA695" s="1"/>
  <c r="BE697"/>
  <c r="BG697" s="1"/>
  <c r="BA697"/>
  <c r="AW697"/>
  <c r="AY697" s="1"/>
  <c r="AS697"/>
  <c r="AT697" s="1"/>
  <c r="AO697"/>
  <c r="AQ697" s="1"/>
  <c r="AK697"/>
  <c r="AG697"/>
  <c r="AI697" s="1"/>
  <c r="AC697"/>
  <c r="AD697" s="1"/>
  <c r="Y697"/>
  <c r="AA697" s="1"/>
  <c r="BE699"/>
  <c r="BG699" s="1"/>
  <c r="BA699"/>
  <c r="AW699"/>
  <c r="AY699" s="1"/>
  <c r="AS699"/>
  <c r="AT699" s="1"/>
  <c r="AO699"/>
  <c r="AQ699" s="1"/>
  <c r="AK699"/>
  <c r="AG699"/>
  <c r="AI699" s="1"/>
  <c r="AC699"/>
  <c r="AD699" s="1"/>
  <c r="Y699"/>
  <c r="AA699" s="1"/>
  <c r="BE701"/>
  <c r="BF701" s="1"/>
  <c r="BA701"/>
  <c r="AW701"/>
  <c r="AY701" s="1"/>
  <c r="AS701"/>
  <c r="AT701" s="1"/>
  <c r="AO701"/>
  <c r="AP701" s="1"/>
  <c r="AK701"/>
  <c r="AG701"/>
  <c r="AH701" s="1"/>
  <c r="AC701"/>
  <c r="AD701" s="1"/>
  <c r="Y701"/>
  <c r="AA701" s="1"/>
  <c r="BE703"/>
  <c r="BF703" s="1"/>
  <c r="BA703"/>
  <c r="BB703" s="1"/>
  <c r="AW703"/>
  <c r="AY703" s="1"/>
  <c r="AS703"/>
  <c r="AT703" s="1"/>
  <c r="AO703"/>
  <c r="AK703"/>
  <c r="AL703" s="1"/>
  <c r="AG703"/>
  <c r="AI703" s="1"/>
  <c r="AC703"/>
  <c r="AD703" s="1"/>
  <c r="Y703"/>
  <c r="Z703" s="1"/>
  <c r="BE705"/>
  <c r="BF705" s="1"/>
  <c r="BA705"/>
  <c r="BB705" s="1"/>
  <c r="AW705"/>
  <c r="AY705" s="1"/>
  <c r="AS705"/>
  <c r="AO705"/>
  <c r="AP705" s="1"/>
  <c r="AK705"/>
  <c r="AL705" s="1"/>
  <c r="AG705"/>
  <c r="AI705" s="1"/>
  <c r="AC705"/>
  <c r="Y705"/>
  <c r="BE707"/>
  <c r="BF707" s="1"/>
  <c r="BA707"/>
  <c r="AW707"/>
  <c r="AY707" s="1"/>
  <c r="AS707"/>
  <c r="AT707" s="1"/>
  <c r="AO707"/>
  <c r="AK707"/>
  <c r="AG707"/>
  <c r="AI707" s="1"/>
  <c r="AC707"/>
  <c r="AD707" s="1"/>
  <c r="Y707"/>
  <c r="BE709"/>
  <c r="BF709" s="1"/>
  <c r="BA709"/>
  <c r="AW709"/>
  <c r="AY709" s="1"/>
  <c r="AS709"/>
  <c r="AT709" s="1"/>
  <c r="AO709"/>
  <c r="AK709"/>
  <c r="AG709"/>
  <c r="AI709" s="1"/>
  <c r="AC709"/>
  <c r="AD709" s="1"/>
  <c r="Y709"/>
  <c r="BE711"/>
  <c r="BA711"/>
  <c r="AW711"/>
  <c r="AX711" s="1"/>
  <c r="AS711"/>
  <c r="AO711"/>
  <c r="AQ711" s="1"/>
  <c r="AK711"/>
  <c r="AG711"/>
  <c r="AH711" s="1"/>
  <c r="AC711"/>
  <c r="AD711" s="1"/>
  <c r="Y711"/>
  <c r="Z711" s="1"/>
  <c r="BE713"/>
  <c r="BG713" s="1"/>
  <c r="BA713"/>
  <c r="AW713"/>
  <c r="AX713" s="1"/>
  <c r="AS713"/>
  <c r="AO713"/>
  <c r="AQ713" s="1"/>
  <c r="AK713"/>
  <c r="AG713"/>
  <c r="AI713" s="1"/>
  <c r="AC713"/>
  <c r="Y713"/>
  <c r="AA713" s="1"/>
  <c r="AA714"/>
  <c r="W714"/>
  <c r="Z714"/>
  <c r="BG714"/>
  <c r="BF714"/>
  <c r="BI715"/>
  <c r="AP716"/>
  <c r="BE717"/>
  <c r="BA717"/>
  <c r="AW717"/>
  <c r="AX717" s="1"/>
  <c r="AS717"/>
  <c r="AT717" s="1"/>
  <c r="AO717"/>
  <c r="AK717"/>
  <c r="AG717"/>
  <c r="AH717" s="1"/>
  <c r="AC717"/>
  <c r="AD717" s="1"/>
  <c r="Y717"/>
  <c r="AA718"/>
  <c r="W718"/>
  <c r="Z718"/>
  <c r="BI718"/>
  <c r="BE721"/>
  <c r="BG721" s="1"/>
  <c r="BA721"/>
  <c r="AW721"/>
  <c r="AX721" s="1"/>
  <c r="AS721"/>
  <c r="AO721"/>
  <c r="AP721" s="1"/>
  <c r="AK721"/>
  <c r="AG721"/>
  <c r="AH721" s="1"/>
  <c r="AC721"/>
  <c r="Y721"/>
  <c r="BI723"/>
  <c r="W723"/>
  <c r="BE726"/>
  <c r="AO726"/>
  <c r="AP726" s="1"/>
  <c r="Y726"/>
  <c r="BA726"/>
  <c r="BB726" s="1"/>
  <c r="AK726"/>
  <c r="AS726"/>
  <c r="AT726" s="1"/>
  <c r="AC726"/>
  <c r="AE726" s="1"/>
  <c r="BG766"/>
  <c r="BF766"/>
  <c r="AU684"/>
  <c r="AE688"/>
  <c r="AG688"/>
  <c r="AH688" s="1"/>
  <c r="AU688"/>
  <c r="AW688"/>
  <c r="BH688"/>
  <c r="AA689"/>
  <c r="AQ689"/>
  <c r="BG689"/>
  <c r="AG690"/>
  <c r="AH690" s="1"/>
  <c r="AU690"/>
  <c r="AW690"/>
  <c r="BH690"/>
  <c r="AE692"/>
  <c r="AG692"/>
  <c r="AH692" s="1"/>
  <c r="AW692"/>
  <c r="BH692"/>
  <c r="AG694"/>
  <c r="AW694"/>
  <c r="BH694"/>
  <c r="AE696"/>
  <c r="AG696"/>
  <c r="AH696" s="1"/>
  <c r="AW696"/>
  <c r="BH696"/>
  <c r="AG698"/>
  <c r="AW698"/>
  <c r="BH698"/>
  <c r="AE700"/>
  <c r="AG700"/>
  <c r="AH700" s="1"/>
  <c r="AW700"/>
  <c r="AX700" s="1"/>
  <c r="BH700"/>
  <c r="AQ701"/>
  <c r="BG701"/>
  <c r="AG702"/>
  <c r="AH702" s="1"/>
  <c r="AU702"/>
  <c r="AW702"/>
  <c r="BH702"/>
  <c r="BG703"/>
  <c r="AG704"/>
  <c r="AW704"/>
  <c r="AX704" s="1"/>
  <c r="BH704"/>
  <c r="AA705"/>
  <c r="AQ705"/>
  <c r="BG705"/>
  <c r="AG706"/>
  <c r="AU706"/>
  <c r="AW706"/>
  <c r="AX706" s="1"/>
  <c r="BH706"/>
  <c r="AG708"/>
  <c r="AH708" s="1"/>
  <c r="AW708"/>
  <c r="BH708"/>
  <c r="BG709"/>
  <c r="AE710"/>
  <c r="AG710"/>
  <c r="AU710"/>
  <c r="AW710"/>
  <c r="BH710"/>
  <c r="AE712"/>
  <c r="BH712"/>
  <c r="AP713"/>
  <c r="BH713"/>
  <c r="AE716"/>
  <c r="BH716"/>
  <c r="AE717"/>
  <c r="AI717"/>
  <c r="BH717"/>
  <c r="AU718"/>
  <c r="BG718"/>
  <c r="AU719"/>
  <c r="AE722"/>
  <c r="AM722"/>
  <c r="BH722"/>
  <c r="AG726"/>
  <c r="AE727"/>
  <c r="BB740"/>
  <c r="BA714"/>
  <c r="AK714"/>
  <c r="AM714" s="1"/>
  <c r="BA718"/>
  <c r="BB718" s="1"/>
  <c r="AK718"/>
  <c r="AL718" s="1"/>
  <c r="BE723"/>
  <c r="BG723" s="1"/>
  <c r="BA723"/>
  <c r="AW723"/>
  <c r="AS723"/>
  <c r="AO723"/>
  <c r="AQ723" s="1"/>
  <c r="AK723"/>
  <c r="AG723"/>
  <c r="AH723" s="1"/>
  <c r="AC723"/>
  <c r="Y723"/>
  <c r="Z723" s="1"/>
  <c r="BE725"/>
  <c r="BG725" s="1"/>
  <c r="BA725"/>
  <c r="AW725"/>
  <c r="AX725" s="1"/>
  <c r="AS725"/>
  <c r="AT725" s="1"/>
  <c r="AO725"/>
  <c r="AK725"/>
  <c r="AG725"/>
  <c r="AI725" s="1"/>
  <c r="AC725"/>
  <c r="AD725" s="1"/>
  <c r="Y725"/>
  <c r="AA725" s="1"/>
  <c r="AX727"/>
  <c r="BE729"/>
  <c r="BG729" s="1"/>
  <c r="BA729"/>
  <c r="AW729"/>
  <c r="AY729" s="1"/>
  <c r="AS729"/>
  <c r="AO729"/>
  <c r="AQ729" s="1"/>
  <c r="AK729"/>
  <c r="AG729"/>
  <c r="AI729" s="1"/>
  <c r="AC729"/>
  <c r="AD729" s="1"/>
  <c r="Y729"/>
  <c r="AA729" s="1"/>
  <c r="BI687"/>
  <c r="Z688"/>
  <c r="AI688"/>
  <c r="AK688"/>
  <c r="AL688" s="1"/>
  <c r="AP688"/>
  <c r="BA688"/>
  <c r="BF688"/>
  <c r="Z690"/>
  <c r="AI690"/>
  <c r="AK690"/>
  <c r="AL690" s="1"/>
  <c r="BA690"/>
  <c r="BB690" s="1"/>
  <c r="BF690"/>
  <c r="AI692"/>
  <c r="AK692"/>
  <c r="AL692" s="1"/>
  <c r="BA692"/>
  <c r="BF692"/>
  <c r="AK694"/>
  <c r="AL694" s="1"/>
  <c r="BA694"/>
  <c r="BF694"/>
  <c r="AI696"/>
  <c r="AK696"/>
  <c r="AL696" s="1"/>
  <c r="BA696"/>
  <c r="BB696" s="1"/>
  <c r="BF696"/>
  <c r="AK698"/>
  <c r="AL698" s="1"/>
  <c r="BA698"/>
  <c r="BF698"/>
  <c r="AK700"/>
  <c r="AY700"/>
  <c r="BA700"/>
  <c r="BB700" s="1"/>
  <c r="BF700"/>
  <c r="Z702"/>
  <c r="AK702"/>
  <c r="AL702" s="1"/>
  <c r="AP702"/>
  <c r="BF702"/>
  <c r="Z704"/>
  <c r="AK704"/>
  <c r="AL704" s="1"/>
  <c r="AP704"/>
  <c r="BF704"/>
  <c r="Z705"/>
  <c r="AK706"/>
  <c r="AP706"/>
  <c r="BF706"/>
  <c r="Z708"/>
  <c r="AK708"/>
  <c r="AL708" s="1"/>
  <c r="AP708"/>
  <c r="BF708"/>
  <c r="Z710"/>
  <c r="AK710"/>
  <c r="AL710" s="1"/>
  <c r="AP710"/>
  <c r="BA710"/>
  <c r="BB710" s="1"/>
  <c r="BF710"/>
  <c r="Y712"/>
  <c r="Z712" s="1"/>
  <c r="AS712"/>
  <c r="AT712" s="1"/>
  <c r="BE712"/>
  <c r="BG712" s="1"/>
  <c r="AC714"/>
  <c r="AD714" s="1"/>
  <c r="AO714"/>
  <c r="AP714" s="1"/>
  <c r="BI714"/>
  <c r="W715"/>
  <c r="Y716"/>
  <c r="AS716"/>
  <c r="BE716"/>
  <c r="AC718"/>
  <c r="AD718" s="1"/>
  <c r="AO718"/>
  <c r="AQ718" s="1"/>
  <c r="W712"/>
  <c r="BI713"/>
  <c r="Z713"/>
  <c r="BE715"/>
  <c r="BG715" s="1"/>
  <c r="BA715"/>
  <c r="AW715"/>
  <c r="AX715" s="1"/>
  <c r="AS715"/>
  <c r="AT715" s="1"/>
  <c r="AO715"/>
  <c r="AK715"/>
  <c r="AG715"/>
  <c r="AH715" s="1"/>
  <c r="AC715"/>
  <c r="Y715"/>
  <c r="Z715" s="1"/>
  <c r="W716"/>
  <c r="BG716"/>
  <c r="BF716"/>
  <c r="BI717"/>
  <c r="BI719"/>
  <c r="W719"/>
  <c r="AP719"/>
  <c r="BH719"/>
  <c r="BA720"/>
  <c r="AK720"/>
  <c r="AM720" s="1"/>
  <c r="AS720"/>
  <c r="AU720" s="1"/>
  <c r="AC720"/>
  <c r="AE720" s="1"/>
  <c r="BE724"/>
  <c r="AO724"/>
  <c r="Y724"/>
  <c r="Z724" s="1"/>
  <c r="BA724"/>
  <c r="BB724" s="1"/>
  <c r="AK724"/>
  <c r="AL724" s="1"/>
  <c r="AS724"/>
  <c r="AT724" s="1"/>
  <c r="AC724"/>
  <c r="AE724" s="1"/>
  <c r="AD726"/>
  <c r="BE728"/>
  <c r="AO728"/>
  <c r="AP728" s="1"/>
  <c r="Y728"/>
  <c r="AA728" s="1"/>
  <c r="BA728"/>
  <c r="AK728"/>
  <c r="AL728" s="1"/>
  <c r="AS728"/>
  <c r="AU728" s="1"/>
  <c r="AC728"/>
  <c r="AD728" s="1"/>
  <c r="AT728"/>
  <c r="BC768"/>
  <c r="BB768"/>
  <c r="AM690"/>
  <c r="AO690"/>
  <c r="AP690" s="1"/>
  <c r="Y692"/>
  <c r="Z692" s="1"/>
  <c r="AD692"/>
  <c r="AM692"/>
  <c r="AO692"/>
  <c r="AP692" s="1"/>
  <c r="BI693"/>
  <c r="Y694"/>
  <c r="AA694" s="1"/>
  <c r="AO694"/>
  <c r="AQ694" s="1"/>
  <c r="AT694"/>
  <c r="BI695"/>
  <c r="Y696"/>
  <c r="Z696" s="1"/>
  <c r="AD696"/>
  <c r="AM696"/>
  <c r="AO696"/>
  <c r="AQ696" s="1"/>
  <c r="BI697"/>
  <c r="Y698"/>
  <c r="AA698" s="1"/>
  <c r="AD698"/>
  <c r="AO698"/>
  <c r="AP698" s="1"/>
  <c r="AT698"/>
  <c r="BI699"/>
  <c r="Y700"/>
  <c r="Z700" s="1"/>
  <c r="AD700"/>
  <c r="AO700"/>
  <c r="AP700" s="1"/>
  <c r="BC700"/>
  <c r="BI701"/>
  <c r="AM702"/>
  <c r="BC702"/>
  <c r="BC704"/>
  <c r="BC706"/>
  <c r="AM708"/>
  <c r="BC708"/>
  <c r="AP711"/>
  <c r="BH711"/>
  <c r="AD712"/>
  <c r="AU712"/>
  <c r="BF713"/>
  <c r="AT714"/>
  <c r="BH714"/>
  <c r="BH715"/>
  <c r="AM716"/>
  <c r="AE718"/>
  <c r="AT718"/>
  <c r="BC718"/>
  <c r="BH718"/>
  <c r="AH719"/>
  <c r="AI721"/>
  <c r="AQ721"/>
  <c r="AY721"/>
  <c r="BF723"/>
  <c r="AG724"/>
  <c r="AE725"/>
  <c r="AW726"/>
  <c r="BH726"/>
  <c r="Z727"/>
  <c r="AU727"/>
  <c r="AG728"/>
  <c r="AH728" s="1"/>
  <c r="AA720"/>
  <c r="W720"/>
  <c r="AA722"/>
  <c r="W722"/>
  <c r="W724"/>
  <c r="AA726"/>
  <c r="W726"/>
  <c r="W728"/>
  <c r="W730"/>
  <c r="W732"/>
  <c r="W734"/>
  <c r="AA736"/>
  <c r="W736"/>
  <c r="AA738"/>
  <c r="W738"/>
  <c r="AA740"/>
  <c r="W740"/>
  <c r="AA742"/>
  <c r="W742"/>
  <c r="AA744"/>
  <c r="W744"/>
  <c r="W746"/>
  <c r="W748"/>
  <c r="W750"/>
  <c r="W752"/>
  <c r="W754"/>
  <c r="W756"/>
  <c r="W758"/>
  <c r="W760"/>
  <c r="W762"/>
  <c r="W764"/>
  <c r="W766"/>
  <c r="BH766"/>
  <c r="Z767"/>
  <c r="BI767"/>
  <c r="Z769"/>
  <c r="BI769"/>
  <c r="AP769"/>
  <c r="BH769"/>
  <c r="AQ720"/>
  <c r="BG720"/>
  <c r="BI720"/>
  <c r="AQ722"/>
  <c r="BG722"/>
  <c r="BI722"/>
  <c r="BH723"/>
  <c r="AQ724"/>
  <c r="BI724"/>
  <c r="W725"/>
  <c r="BH725"/>
  <c r="BI726"/>
  <c r="W727"/>
  <c r="BH727"/>
  <c r="BG728"/>
  <c r="BI728"/>
  <c r="W729"/>
  <c r="BH729"/>
  <c r="AC730"/>
  <c r="AS730"/>
  <c r="BG730"/>
  <c r="BI730"/>
  <c r="W731"/>
  <c r="BH731"/>
  <c r="AC732"/>
  <c r="AS732"/>
  <c r="BG732"/>
  <c r="BI732"/>
  <c r="W733"/>
  <c r="BH733"/>
  <c r="AC734"/>
  <c r="AS734"/>
  <c r="BG734"/>
  <c r="BI734"/>
  <c r="W735"/>
  <c r="BH735"/>
  <c r="AC736"/>
  <c r="AD736" s="1"/>
  <c r="AQ736"/>
  <c r="AS736"/>
  <c r="AT736" s="1"/>
  <c r="BG736"/>
  <c r="BI736"/>
  <c r="W737"/>
  <c r="BH737"/>
  <c r="AC738"/>
  <c r="AQ738"/>
  <c r="AS738"/>
  <c r="AT738" s="1"/>
  <c r="BG738"/>
  <c r="BI738"/>
  <c r="W739"/>
  <c r="BH739"/>
  <c r="AC740"/>
  <c r="AD740" s="1"/>
  <c r="AQ740"/>
  <c r="AS740"/>
  <c r="AT740" s="1"/>
  <c r="BG740"/>
  <c r="BI740"/>
  <c r="W741"/>
  <c r="BH741"/>
  <c r="AC742"/>
  <c r="AD742" s="1"/>
  <c r="AQ742"/>
  <c r="AS742"/>
  <c r="BG742"/>
  <c r="BI742"/>
  <c r="W743"/>
  <c r="BH743"/>
  <c r="AC744"/>
  <c r="AD744" s="1"/>
  <c r="AS744"/>
  <c r="AT744" s="1"/>
  <c r="BG744"/>
  <c r="BI744"/>
  <c r="W745"/>
  <c r="BH745"/>
  <c r="AC746"/>
  <c r="AS746"/>
  <c r="AT746" s="1"/>
  <c r="BG746"/>
  <c r="BI746"/>
  <c r="W747"/>
  <c r="BH747"/>
  <c r="AC748"/>
  <c r="AE748" s="1"/>
  <c r="AS748"/>
  <c r="BG748"/>
  <c r="BI748"/>
  <c r="W749"/>
  <c r="BH749"/>
  <c r="AC750"/>
  <c r="AE750" s="1"/>
  <c r="AS750"/>
  <c r="AU750" s="1"/>
  <c r="BG750"/>
  <c r="BI750"/>
  <c r="W751"/>
  <c r="BH751"/>
  <c r="AC752"/>
  <c r="AE752" s="1"/>
  <c r="AS752"/>
  <c r="BG752"/>
  <c r="BI752"/>
  <c r="W753"/>
  <c r="BH753"/>
  <c r="AC754"/>
  <c r="AD754" s="1"/>
  <c r="AS754"/>
  <c r="AU754" s="1"/>
  <c r="BG754"/>
  <c r="BI754"/>
  <c r="W755"/>
  <c r="BH755"/>
  <c r="AC756"/>
  <c r="AE756" s="1"/>
  <c r="AS756"/>
  <c r="BG756"/>
  <c r="BI756"/>
  <c r="W757"/>
  <c r="BH757"/>
  <c r="AC758"/>
  <c r="AS758"/>
  <c r="BG758"/>
  <c r="BI758"/>
  <c r="W759"/>
  <c r="BH759"/>
  <c r="AC760"/>
  <c r="AE760" s="1"/>
  <c r="AS760"/>
  <c r="BG760"/>
  <c r="BI760"/>
  <c r="W761"/>
  <c r="BH761"/>
  <c r="AC762"/>
  <c r="AS762"/>
  <c r="AU762" s="1"/>
  <c r="BG762"/>
  <c r="BI762"/>
  <c r="W763"/>
  <c r="BH763"/>
  <c r="AC764"/>
  <c r="AE764" s="1"/>
  <c r="AS764"/>
  <c r="BG764"/>
  <c r="BI764"/>
  <c r="W765"/>
  <c r="BH765"/>
  <c r="AC766"/>
  <c r="AE766" s="1"/>
  <c r="AS766"/>
  <c r="AT766" s="1"/>
  <c r="AH768"/>
  <c r="AX768"/>
  <c r="BE731"/>
  <c r="BG731" s="1"/>
  <c r="BA731"/>
  <c r="AW731"/>
  <c r="AX731" s="1"/>
  <c r="AS731"/>
  <c r="AT731" s="1"/>
  <c r="AO731"/>
  <c r="AQ731" s="1"/>
  <c r="AK731"/>
  <c r="AG731"/>
  <c r="AH731" s="1"/>
  <c r="AC731"/>
  <c r="AD731" s="1"/>
  <c r="Y731"/>
  <c r="AA731" s="1"/>
  <c r="BE733"/>
  <c r="BG733" s="1"/>
  <c r="BA733"/>
  <c r="AW733"/>
  <c r="AY733" s="1"/>
  <c r="AS733"/>
  <c r="AT733" s="1"/>
  <c r="AO733"/>
  <c r="AQ733" s="1"/>
  <c r="AK733"/>
  <c r="AG733"/>
  <c r="AH733" s="1"/>
  <c r="AC733"/>
  <c r="AD733" s="1"/>
  <c r="Y733"/>
  <c r="AA733" s="1"/>
  <c r="BE735"/>
  <c r="BA735"/>
  <c r="AW735"/>
  <c r="AY735" s="1"/>
  <c r="AS735"/>
  <c r="AT735" s="1"/>
  <c r="AO735"/>
  <c r="AP735" s="1"/>
  <c r="AK735"/>
  <c r="AG735"/>
  <c r="AI735" s="1"/>
  <c r="AC735"/>
  <c r="AD735" s="1"/>
  <c r="Y735"/>
  <c r="BE737"/>
  <c r="BF737" s="1"/>
  <c r="BA737"/>
  <c r="AW737"/>
  <c r="AY737" s="1"/>
  <c r="AS737"/>
  <c r="AT737" s="1"/>
  <c r="AO737"/>
  <c r="AP737" s="1"/>
  <c r="AK737"/>
  <c r="AG737"/>
  <c r="AI737" s="1"/>
  <c r="AC737"/>
  <c r="AD737" s="1"/>
  <c r="Y737"/>
  <c r="BE739"/>
  <c r="BA739"/>
  <c r="AW739"/>
  <c r="AY739" s="1"/>
  <c r="AS739"/>
  <c r="AT739" s="1"/>
  <c r="AO739"/>
  <c r="AP739" s="1"/>
  <c r="AK739"/>
  <c r="AG739"/>
  <c r="AI739" s="1"/>
  <c r="AC739"/>
  <c r="AD739" s="1"/>
  <c r="Y739"/>
  <c r="BE741"/>
  <c r="BF741" s="1"/>
  <c r="BA741"/>
  <c r="AW741"/>
  <c r="AY741" s="1"/>
  <c r="AS741"/>
  <c r="AT741" s="1"/>
  <c r="AO741"/>
  <c r="AK741"/>
  <c r="AG741"/>
  <c r="AI741" s="1"/>
  <c r="AC741"/>
  <c r="AD741" s="1"/>
  <c r="Y741"/>
  <c r="BE743"/>
  <c r="BA743"/>
  <c r="AW743"/>
  <c r="AY743" s="1"/>
  <c r="AS743"/>
  <c r="AT743" s="1"/>
  <c r="AO743"/>
  <c r="AP743" s="1"/>
  <c r="AK743"/>
  <c r="AG743"/>
  <c r="AI743" s="1"/>
  <c r="AC743"/>
  <c r="AD743" s="1"/>
  <c r="Y743"/>
  <c r="AA743" s="1"/>
  <c r="BE745"/>
  <c r="BF745" s="1"/>
  <c r="BA745"/>
  <c r="AW745"/>
  <c r="AY745" s="1"/>
  <c r="AS745"/>
  <c r="AT745" s="1"/>
  <c r="AO745"/>
  <c r="AP745" s="1"/>
  <c r="AK745"/>
  <c r="AG745"/>
  <c r="AH745" s="1"/>
  <c r="AC745"/>
  <c r="AD745" s="1"/>
  <c r="Y745"/>
  <c r="Z745" s="1"/>
  <c r="BE747"/>
  <c r="BG747" s="1"/>
  <c r="BA747"/>
  <c r="AW747"/>
  <c r="AY747" s="1"/>
  <c r="AS747"/>
  <c r="AT747" s="1"/>
  <c r="AO747"/>
  <c r="AQ747" s="1"/>
  <c r="AK747"/>
  <c r="AG747"/>
  <c r="AI747" s="1"/>
  <c r="AC747"/>
  <c r="AD747" s="1"/>
  <c r="Y747"/>
  <c r="AA747" s="1"/>
  <c r="BE749"/>
  <c r="BG749" s="1"/>
  <c r="BA749"/>
  <c r="AW749"/>
  <c r="AX749" s="1"/>
  <c r="AS749"/>
  <c r="AT749" s="1"/>
  <c r="AO749"/>
  <c r="AQ749" s="1"/>
  <c r="AK749"/>
  <c r="AG749"/>
  <c r="AH749" s="1"/>
  <c r="AC749"/>
  <c r="AD749" s="1"/>
  <c r="Y749"/>
  <c r="AA749" s="1"/>
  <c r="BE751"/>
  <c r="BG751" s="1"/>
  <c r="BA751"/>
  <c r="AW751"/>
  <c r="AY751" s="1"/>
  <c r="AS751"/>
  <c r="AT751" s="1"/>
  <c r="AO751"/>
  <c r="AQ751" s="1"/>
  <c r="AK751"/>
  <c r="AG751"/>
  <c r="AI751" s="1"/>
  <c r="AC751"/>
  <c r="AD751" s="1"/>
  <c r="Y751"/>
  <c r="AA751" s="1"/>
  <c r="BE753"/>
  <c r="BG753" s="1"/>
  <c r="BA753"/>
  <c r="AW753"/>
  <c r="AY753" s="1"/>
  <c r="AS753"/>
  <c r="AT753" s="1"/>
  <c r="AO753"/>
  <c r="AQ753" s="1"/>
  <c r="AK753"/>
  <c r="AG753"/>
  <c r="AH753" s="1"/>
  <c r="AC753"/>
  <c r="AD753" s="1"/>
  <c r="Y753"/>
  <c r="AA753" s="1"/>
  <c r="BE755"/>
  <c r="BG755" s="1"/>
  <c r="BA755"/>
  <c r="AW755"/>
  <c r="AY755" s="1"/>
  <c r="AS755"/>
  <c r="AT755" s="1"/>
  <c r="AO755"/>
  <c r="AQ755" s="1"/>
  <c r="AK755"/>
  <c r="AG755"/>
  <c r="AI755" s="1"/>
  <c r="AC755"/>
  <c r="AD755" s="1"/>
  <c r="Y755"/>
  <c r="AA755" s="1"/>
  <c r="BE757"/>
  <c r="BG757" s="1"/>
  <c r="BA757"/>
  <c r="AW757"/>
  <c r="AX757" s="1"/>
  <c r="AS757"/>
  <c r="AO757"/>
  <c r="AQ757" s="1"/>
  <c r="AK757"/>
  <c r="AG757"/>
  <c r="AH757" s="1"/>
  <c r="AC757"/>
  <c r="AD757" s="1"/>
  <c r="Y757"/>
  <c r="AA757" s="1"/>
  <c r="BE759"/>
  <c r="BG759" s="1"/>
  <c r="BA759"/>
  <c r="AW759"/>
  <c r="AY759" s="1"/>
  <c r="AS759"/>
  <c r="AT759" s="1"/>
  <c r="AO759"/>
  <c r="AQ759" s="1"/>
  <c r="AK759"/>
  <c r="AG759"/>
  <c r="AI759" s="1"/>
  <c r="AC759"/>
  <c r="Y759"/>
  <c r="AA759" s="1"/>
  <c r="BE761"/>
  <c r="BG761" s="1"/>
  <c r="BA761"/>
  <c r="AW761"/>
  <c r="AY761" s="1"/>
  <c r="AS761"/>
  <c r="AO761"/>
  <c r="AQ761" s="1"/>
  <c r="AK761"/>
  <c r="AG761"/>
  <c r="AH761" s="1"/>
  <c r="AC761"/>
  <c r="AD761" s="1"/>
  <c r="Y761"/>
  <c r="AA761" s="1"/>
  <c r="BE763"/>
  <c r="BG763" s="1"/>
  <c r="BA763"/>
  <c r="AW763"/>
  <c r="AY763" s="1"/>
  <c r="AS763"/>
  <c r="AT763" s="1"/>
  <c r="AO763"/>
  <c r="AQ763" s="1"/>
  <c r="AK763"/>
  <c r="AG763"/>
  <c r="AI763" s="1"/>
  <c r="AC763"/>
  <c r="AD763" s="1"/>
  <c r="Y763"/>
  <c r="AA763" s="1"/>
  <c r="BE765"/>
  <c r="BG765" s="1"/>
  <c r="BA765"/>
  <c r="AW765"/>
  <c r="AX765" s="1"/>
  <c r="AS765"/>
  <c r="AO765"/>
  <c r="AQ765" s="1"/>
  <c r="AK765"/>
  <c r="AG765"/>
  <c r="AH765" s="1"/>
  <c r="AC765"/>
  <c r="Y765"/>
  <c r="AA765" s="1"/>
  <c r="Z770"/>
  <c r="AA770"/>
  <c r="AA772"/>
  <c r="W772"/>
  <c r="Z772"/>
  <c r="AQ772"/>
  <c r="BH772"/>
  <c r="AP772"/>
  <c r="BG772"/>
  <c r="BF772"/>
  <c r="AA774"/>
  <c r="W774"/>
  <c r="Z774"/>
  <c r="AQ774"/>
  <c r="BH774"/>
  <c r="AP774"/>
  <c r="BG774"/>
  <c r="BF774"/>
  <c r="AA776"/>
  <c r="W776"/>
  <c r="Z776"/>
  <c r="AQ776"/>
  <c r="BH776"/>
  <c r="AP776"/>
  <c r="BG776"/>
  <c r="BF776"/>
  <c r="AE730"/>
  <c r="AG730"/>
  <c r="AH730" s="1"/>
  <c r="AW730"/>
  <c r="AX730" s="1"/>
  <c r="BH730"/>
  <c r="AG732"/>
  <c r="AU732"/>
  <c r="AW732"/>
  <c r="BH732"/>
  <c r="AE734"/>
  <c r="AG734"/>
  <c r="AH734" s="1"/>
  <c r="AW734"/>
  <c r="BH734"/>
  <c r="AQ735"/>
  <c r="AE736"/>
  <c r="AG736"/>
  <c r="AU736"/>
  <c r="AW736"/>
  <c r="AX736" s="1"/>
  <c r="BH736"/>
  <c r="AA737"/>
  <c r="AQ737"/>
  <c r="AG738"/>
  <c r="AH738" s="1"/>
  <c r="AU738"/>
  <c r="AW738"/>
  <c r="AX738" s="1"/>
  <c r="BH738"/>
  <c r="AQ739"/>
  <c r="AE740"/>
  <c r="AG740"/>
  <c r="AH740" s="1"/>
  <c r="AU740"/>
  <c r="AW740"/>
  <c r="AX740" s="1"/>
  <c r="BH740"/>
  <c r="AE742"/>
  <c r="AG742"/>
  <c r="AH742" s="1"/>
  <c r="AW742"/>
  <c r="AX742" s="1"/>
  <c r="BH742"/>
  <c r="AQ743"/>
  <c r="AE744"/>
  <c r="AG744"/>
  <c r="AH744" s="1"/>
  <c r="AU744"/>
  <c r="AW744"/>
  <c r="BH744"/>
  <c r="AA745"/>
  <c r="AQ745"/>
  <c r="BG745"/>
  <c r="AG746"/>
  <c r="AH746" s="1"/>
  <c r="AW746"/>
  <c r="AX746" s="1"/>
  <c r="BH746"/>
  <c r="AG748"/>
  <c r="AU748"/>
  <c r="AW748"/>
  <c r="BH748"/>
  <c r="AG750"/>
  <c r="AW750"/>
  <c r="AX750" s="1"/>
  <c r="BH750"/>
  <c r="AG752"/>
  <c r="AU752"/>
  <c r="AW752"/>
  <c r="BH752"/>
  <c r="AE754"/>
  <c r="AG754"/>
  <c r="AW754"/>
  <c r="AX754" s="1"/>
  <c r="BH754"/>
  <c r="AG756"/>
  <c r="AU756"/>
  <c r="AW756"/>
  <c r="BH756"/>
  <c r="AE758"/>
  <c r="AG758"/>
  <c r="AH758" s="1"/>
  <c r="AW758"/>
  <c r="AX758" s="1"/>
  <c r="BH758"/>
  <c r="AG760"/>
  <c r="AU760"/>
  <c r="AW760"/>
  <c r="BH760"/>
  <c r="AG762"/>
  <c r="AH762" s="1"/>
  <c r="AW762"/>
  <c r="BH762"/>
  <c r="AG764"/>
  <c r="AU764"/>
  <c r="AW764"/>
  <c r="BH764"/>
  <c r="AG766"/>
  <c r="AH766" s="1"/>
  <c r="AW766"/>
  <c r="BI766"/>
  <c r="BH767"/>
  <c r="BH770"/>
  <c r="W770"/>
  <c r="AI712"/>
  <c r="AY712"/>
  <c r="AI714"/>
  <c r="AY714"/>
  <c r="AI716"/>
  <c r="AY716"/>
  <c r="AI718"/>
  <c r="AY718"/>
  <c r="BF718"/>
  <c r="Z720"/>
  <c r="AI720"/>
  <c r="AP720"/>
  <c r="AY720"/>
  <c r="BF720"/>
  <c r="Z722"/>
  <c r="AI722"/>
  <c r="AP722"/>
  <c r="AY722"/>
  <c r="BF722"/>
  <c r="AP724"/>
  <c r="AY724"/>
  <c r="Z726"/>
  <c r="AI728"/>
  <c r="AY728"/>
  <c r="BF728"/>
  <c r="AK730"/>
  <c r="AL730" s="1"/>
  <c r="BA730"/>
  <c r="BB730" s="1"/>
  <c r="BF730"/>
  <c r="AK732"/>
  <c r="BA732"/>
  <c r="BF732"/>
  <c r="AI734"/>
  <c r="AK734"/>
  <c r="AL734" s="1"/>
  <c r="BA734"/>
  <c r="BB734" s="1"/>
  <c r="BF734"/>
  <c r="Z736"/>
  <c r="AK736"/>
  <c r="AP736"/>
  <c r="AY736"/>
  <c r="BF736"/>
  <c r="Z737"/>
  <c r="Z738"/>
  <c r="AI738"/>
  <c r="AK738"/>
  <c r="AL738" s="1"/>
  <c r="AP738"/>
  <c r="AY738"/>
  <c r="BF738"/>
  <c r="Z740"/>
  <c r="AK740"/>
  <c r="AL740" s="1"/>
  <c r="AP740"/>
  <c r="AY740"/>
  <c r="BF740"/>
  <c r="Z742"/>
  <c r="AI742"/>
  <c r="AK742"/>
  <c r="AL742" s="1"/>
  <c r="AP742"/>
  <c r="AY742"/>
  <c r="BA742"/>
  <c r="BF742"/>
  <c r="Z743"/>
  <c r="Z744"/>
  <c r="AI744"/>
  <c r="AK744"/>
  <c r="AL744" s="1"/>
  <c r="BA744"/>
  <c r="BB744" s="1"/>
  <c r="BF744"/>
  <c r="AI746"/>
  <c r="AK746"/>
  <c r="AL746" s="1"/>
  <c r="BA746"/>
  <c r="BB746" s="1"/>
  <c r="BF746"/>
  <c r="AK748"/>
  <c r="BA748"/>
  <c r="BF748"/>
  <c r="AK750"/>
  <c r="AY750"/>
  <c r="BA750"/>
  <c r="BB750" s="1"/>
  <c r="BF750"/>
  <c r="AK752"/>
  <c r="AL752" s="1"/>
  <c r="BA752"/>
  <c r="BF752"/>
  <c r="AK754"/>
  <c r="AY754"/>
  <c r="BA754"/>
  <c r="BB754" s="1"/>
  <c r="BF754"/>
  <c r="AE755"/>
  <c r="AU755"/>
  <c r="AK756"/>
  <c r="AL756" s="1"/>
  <c r="BA756"/>
  <c r="BB756" s="1"/>
  <c r="BF756"/>
  <c r="AE757"/>
  <c r="AI758"/>
  <c r="AK758"/>
  <c r="AL758" s="1"/>
  <c r="BA758"/>
  <c r="BB758" s="1"/>
  <c r="BF758"/>
  <c r="AK760"/>
  <c r="AL760" s="1"/>
  <c r="BA760"/>
  <c r="BB760" s="1"/>
  <c r="BF760"/>
  <c r="AE761"/>
  <c r="AI762"/>
  <c r="AK762"/>
  <c r="AL762" s="1"/>
  <c r="BA762"/>
  <c r="BF762"/>
  <c r="AU763"/>
  <c r="AK764"/>
  <c r="BA764"/>
  <c r="BB764" s="1"/>
  <c r="BF764"/>
  <c r="AK766"/>
  <c r="AL766" s="1"/>
  <c r="BA766"/>
  <c r="AA767"/>
  <c r="AQ767"/>
  <c r="BG767"/>
  <c r="Z768"/>
  <c r="AK768"/>
  <c r="AP768"/>
  <c r="BF768"/>
  <c r="AA769"/>
  <c r="AQ769"/>
  <c r="AM724"/>
  <c r="BC724"/>
  <c r="BI725"/>
  <c r="BC726"/>
  <c r="BI727"/>
  <c r="AM728"/>
  <c r="BI729"/>
  <c r="Y730"/>
  <c r="Z730" s="1"/>
  <c r="AD730"/>
  <c r="AM730"/>
  <c r="AO730"/>
  <c r="AP730" s="1"/>
  <c r="BC730"/>
  <c r="BI731"/>
  <c r="Y732"/>
  <c r="AA732" s="1"/>
  <c r="AO732"/>
  <c r="AQ732" s="1"/>
  <c r="AT732"/>
  <c r="BI733"/>
  <c r="Y734"/>
  <c r="AA734" s="1"/>
  <c r="AD734"/>
  <c r="AM734"/>
  <c r="AO734"/>
  <c r="AQ734" s="1"/>
  <c r="BC734"/>
  <c r="BC736"/>
  <c r="AM738"/>
  <c r="BC738"/>
  <c r="AM740"/>
  <c r="BC740"/>
  <c r="AM742"/>
  <c r="AM744"/>
  <c r="AO744"/>
  <c r="AQ744" s="1"/>
  <c r="Y746"/>
  <c r="Z746" s="1"/>
  <c r="AM746"/>
  <c r="AO746"/>
  <c r="AQ746" s="1"/>
  <c r="BC746"/>
  <c r="BI747"/>
  <c r="Y748"/>
  <c r="AA748" s="1"/>
  <c r="AD748"/>
  <c r="AO748"/>
  <c r="AQ748" s="1"/>
  <c r="AT748"/>
  <c r="BI749"/>
  <c r="Y750"/>
  <c r="AA750" s="1"/>
  <c r="AD750"/>
  <c r="AO750"/>
  <c r="AP750" s="1"/>
  <c r="AT750"/>
  <c r="BC750"/>
  <c r="BI751"/>
  <c r="Y752"/>
  <c r="AA752" s="1"/>
  <c r="AD752"/>
  <c r="AO752"/>
  <c r="AQ752" s="1"/>
  <c r="AT752"/>
  <c r="BI753"/>
  <c r="Y754"/>
  <c r="Z754" s="1"/>
  <c r="AO754"/>
  <c r="AQ754" s="1"/>
  <c r="AT754"/>
  <c r="BC754"/>
  <c r="BI755"/>
  <c r="Y756"/>
  <c r="AA756" s="1"/>
  <c r="AD756"/>
  <c r="AM756"/>
  <c r="AO756"/>
  <c r="AP756" s="1"/>
  <c r="AT756"/>
  <c r="BC756"/>
  <c r="BI757"/>
  <c r="Y758"/>
  <c r="AA758" s="1"/>
  <c r="AD758"/>
  <c r="AM758"/>
  <c r="AO758"/>
  <c r="AP758" s="1"/>
  <c r="BI759"/>
  <c r="Y760"/>
  <c r="AA760" s="1"/>
  <c r="AD760"/>
  <c r="AM760"/>
  <c r="AO760"/>
  <c r="AQ760" s="1"/>
  <c r="AT760"/>
  <c r="BC760"/>
  <c r="BI761"/>
  <c r="Y762"/>
  <c r="Z762" s="1"/>
  <c r="AM762"/>
  <c r="AO762"/>
  <c r="AQ762" s="1"/>
  <c r="AT762"/>
  <c r="BI763"/>
  <c r="Y764"/>
  <c r="AA764" s="1"/>
  <c r="AD764"/>
  <c r="AO764"/>
  <c r="AP764" s="1"/>
  <c r="AT764"/>
  <c r="BC764"/>
  <c r="BI765"/>
  <c r="Y766"/>
  <c r="AA766" s="1"/>
  <c r="AD766"/>
  <c r="AM766"/>
  <c r="AO766"/>
  <c r="AP766" s="1"/>
  <c r="AE767"/>
  <c r="AU767"/>
  <c r="AE769"/>
  <c r="AU769"/>
  <c r="W771"/>
  <c r="BI772"/>
  <c r="W773"/>
  <c r="BI774"/>
  <c r="W775"/>
  <c r="BI776"/>
  <c r="BE812"/>
  <c r="BF812" s="1"/>
  <c r="BA812"/>
  <c r="AW812"/>
  <c r="AS812"/>
  <c r="AO812"/>
  <c r="AQ812" s="1"/>
  <c r="AK812"/>
  <c r="AG812"/>
  <c r="AC812"/>
  <c r="Y812"/>
  <c r="AA812" s="1"/>
  <c r="AA813"/>
  <c r="W813"/>
  <c r="BI813"/>
  <c r="Z813"/>
  <c r="BI814"/>
  <c r="W814"/>
  <c r="BH818"/>
  <c r="AY770"/>
  <c r="BA770"/>
  <c r="AY772"/>
  <c r="AY774"/>
  <c r="AY776"/>
  <c r="AP778"/>
  <c r="AY778"/>
  <c r="BF778"/>
  <c r="AP780"/>
  <c r="AY780"/>
  <c r="BF780"/>
  <c r="AP782"/>
  <c r="AY782"/>
  <c r="BF782"/>
  <c r="AP784"/>
  <c r="AY784"/>
  <c r="BF784"/>
  <c r="AP786"/>
  <c r="AY786"/>
  <c r="BF786"/>
  <c r="AP788"/>
  <c r="AY788"/>
  <c r="BF788"/>
  <c r="AP790"/>
  <c r="AY790"/>
  <c r="BF790"/>
  <c r="AP792"/>
  <c r="AY792"/>
  <c r="BF792"/>
  <c r="AP794"/>
  <c r="AY794"/>
  <c r="BF794"/>
  <c r="AP796"/>
  <c r="AY796"/>
  <c r="BF796"/>
  <c r="AP798"/>
  <c r="AY798"/>
  <c r="BF798"/>
  <c r="AP800"/>
  <c r="AY800"/>
  <c r="BF800"/>
  <c r="AP802"/>
  <c r="AY802"/>
  <c r="BF802"/>
  <c r="AY804"/>
  <c r="AY806"/>
  <c r="AY808"/>
  <c r="AP810"/>
  <c r="AY810"/>
  <c r="BF810"/>
  <c r="BH811"/>
  <c r="AE812"/>
  <c r="AU812"/>
  <c r="Z815"/>
  <c r="BF819"/>
  <c r="BG812"/>
  <c r="BI816"/>
  <c r="W816"/>
  <c r="BH820"/>
  <c r="AM770"/>
  <c r="AO770"/>
  <c r="AP770" s="1"/>
  <c r="BC770"/>
  <c r="BE770"/>
  <c r="BG770" s="1"/>
  <c r="BI771"/>
  <c r="AM772"/>
  <c r="BC772"/>
  <c r="BI773"/>
  <c r="AM774"/>
  <c r="BC774"/>
  <c r="BI775"/>
  <c r="AM776"/>
  <c r="BC776"/>
  <c r="BI777"/>
  <c r="BI779"/>
  <c r="BI781"/>
  <c r="BI783"/>
  <c r="BI785"/>
  <c r="AM786"/>
  <c r="BC786"/>
  <c r="BI787"/>
  <c r="AM788"/>
  <c r="BC788"/>
  <c r="BI789"/>
  <c r="AM790"/>
  <c r="BC790"/>
  <c r="BI791"/>
  <c r="AM792"/>
  <c r="BC792"/>
  <c r="BI793"/>
  <c r="AM794"/>
  <c r="BC794"/>
  <c r="BI795"/>
  <c r="AM796"/>
  <c r="BC796"/>
  <c r="BI797"/>
  <c r="AM798"/>
  <c r="BC798"/>
  <c r="BI799"/>
  <c r="AM800"/>
  <c r="BC800"/>
  <c r="BI801"/>
  <c r="AM802"/>
  <c r="BC802"/>
  <c r="BI803"/>
  <c r="AM804"/>
  <c r="BC804"/>
  <c r="BI805"/>
  <c r="AM806"/>
  <c r="BC806"/>
  <c r="BI807"/>
  <c r="AM808"/>
  <c r="BC808"/>
  <c r="BI809"/>
  <c r="AM810"/>
  <c r="BC810"/>
  <c r="BF813"/>
  <c r="Z817"/>
  <c r="AA778"/>
  <c r="W778"/>
  <c r="AA780"/>
  <c r="W780"/>
  <c r="AA782"/>
  <c r="W782"/>
  <c r="AA784"/>
  <c r="W784"/>
  <c r="AA786"/>
  <c r="W786"/>
  <c r="AA788"/>
  <c r="W788"/>
  <c r="AA790"/>
  <c r="W790"/>
  <c r="AA792"/>
  <c r="W792"/>
  <c r="AA794"/>
  <c r="W794"/>
  <c r="AA796"/>
  <c r="W796"/>
  <c r="AA798"/>
  <c r="W798"/>
  <c r="AA800"/>
  <c r="W800"/>
  <c r="AA802"/>
  <c r="W802"/>
  <c r="AA804"/>
  <c r="W804"/>
  <c r="AA806"/>
  <c r="W806"/>
  <c r="AA808"/>
  <c r="W808"/>
  <c r="AA810"/>
  <c r="W810"/>
  <c r="AA811"/>
  <c r="W811"/>
  <c r="Z811"/>
  <c r="BG811"/>
  <c r="BF811"/>
  <c r="BI812"/>
  <c r="BH814"/>
  <c r="BI818"/>
  <c r="W818"/>
  <c r="BI778"/>
  <c r="BI780"/>
  <c r="BI782"/>
  <c r="BI784"/>
  <c r="BI786"/>
  <c r="BI788"/>
  <c r="BI790"/>
  <c r="BI792"/>
  <c r="BI794"/>
  <c r="BI796"/>
  <c r="BI798"/>
  <c r="BI800"/>
  <c r="BI802"/>
  <c r="AX804"/>
  <c r="BI804"/>
  <c r="W805"/>
  <c r="AX806"/>
  <c r="BI806"/>
  <c r="W807"/>
  <c r="AX808"/>
  <c r="BI808"/>
  <c r="W809"/>
  <c r="AX810"/>
  <c r="BI810"/>
  <c r="BF815"/>
  <c r="Z819"/>
  <c r="BE771"/>
  <c r="BF771" s="1"/>
  <c r="BA771"/>
  <c r="BC771" s="1"/>
  <c r="AW771"/>
  <c r="AS771"/>
  <c r="AU771" s="1"/>
  <c r="AO771"/>
  <c r="AP771" s="1"/>
  <c r="AK771"/>
  <c r="AM771" s="1"/>
  <c r="AG771"/>
  <c r="AC771"/>
  <c r="AE771" s="1"/>
  <c r="Y771"/>
  <c r="Z771" s="1"/>
  <c r="BE773"/>
  <c r="BF773" s="1"/>
  <c r="BA773"/>
  <c r="BC773" s="1"/>
  <c r="AW773"/>
  <c r="AS773"/>
  <c r="AT773" s="1"/>
  <c r="AO773"/>
  <c r="AP773" s="1"/>
  <c r="AK773"/>
  <c r="AM773" s="1"/>
  <c r="AG773"/>
  <c r="AC773"/>
  <c r="AE773" s="1"/>
  <c r="Y773"/>
  <c r="Z773" s="1"/>
  <c r="BE775"/>
  <c r="BF775" s="1"/>
  <c r="BA775"/>
  <c r="BC775" s="1"/>
  <c r="AW775"/>
  <c r="AS775"/>
  <c r="AU775" s="1"/>
  <c r="AO775"/>
  <c r="AP775" s="1"/>
  <c r="AK775"/>
  <c r="AM775" s="1"/>
  <c r="AG775"/>
  <c r="AC775"/>
  <c r="AE775" s="1"/>
  <c r="Y775"/>
  <c r="BE777"/>
  <c r="BF777" s="1"/>
  <c r="BA777"/>
  <c r="BC777" s="1"/>
  <c r="AW777"/>
  <c r="AS777"/>
  <c r="AU777" s="1"/>
  <c r="AO777"/>
  <c r="AP777" s="1"/>
  <c r="AK777"/>
  <c r="AM777" s="1"/>
  <c r="AG777"/>
  <c r="AC777"/>
  <c r="AD777" s="1"/>
  <c r="Y777"/>
  <c r="Z777" s="1"/>
  <c r="BE779"/>
  <c r="BF779" s="1"/>
  <c r="BA779"/>
  <c r="BC779" s="1"/>
  <c r="AW779"/>
  <c r="AS779"/>
  <c r="AU779" s="1"/>
  <c r="AO779"/>
  <c r="AQ779" s="1"/>
  <c r="AK779"/>
  <c r="AM779" s="1"/>
  <c r="AG779"/>
  <c r="AC779"/>
  <c r="AD779" s="1"/>
  <c r="Y779"/>
  <c r="Z779" s="1"/>
  <c r="BE781"/>
  <c r="BG781" s="1"/>
  <c r="BA781"/>
  <c r="BC781" s="1"/>
  <c r="AW781"/>
  <c r="AS781"/>
  <c r="AU781" s="1"/>
  <c r="AO781"/>
  <c r="AQ781" s="1"/>
  <c r="AK781"/>
  <c r="AM781" s="1"/>
  <c r="AG781"/>
  <c r="AC781"/>
  <c r="AD781" s="1"/>
  <c r="Y781"/>
  <c r="Z781" s="1"/>
  <c r="BE783"/>
  <c r="BF783" s="1"/>
  <c r="BA783"/>
  <c r="BC783" s="1"/>
  <c r="AW783"/>
  <c r="AS783"/>
  <c r="AU783" s="1"/>
  <c r="AO783"/>
  <c r="AQ783" s="1"/>
  <c r="AK783"/>
  <c r="AM783" s="1"/>
  <c r="AG783"/>
  <c r="AC783"/>
  <c r="AD783" s="1"/>
  <c r="Y783"/>
  <c r="Z783" s="1"/>
  <c r="BE785"/>
  <c r="BF785" s="1"/>
  <c r="BA785"/>
  <c r="BC785" s="1"/>
  <c r="AW785"/>
  <c r="AS785"/>
  <c r="AU785" s="1"/>
  <c r="AO785"/>
  <c r="AP785" s="1"/>
  <c r="AK785"/>
  <c r="AM785" s="1"/>
  <c r="AG785"/>
  <c r="AC785"/>
  <c r="AD785" s="1"/>
  <c r="Y785"/>
  <c r="Z785" s="1"/>
  <c r="BE787"/>
  <c r="BF787" s="1"/>
  <c r="BA787"/>
  <c r="BC787" s="1"/>
  <c r="AW787"/>
  <c r="AS787"/>
  <c r="AU787" s="1"/>
  <c r="AO787"/>
  <c r="AP787" s="1"/>
  <c r="AK787"/>
  <c r="AM787" s="1"/>
  <c r="AG787"/>
  <c r="AC787"/>
  <c r="AD787" s="1"/>
  <c r="Y787"/>
  <c r="Z787" s="1"/>
  <c r="BE789"/>
  <c r="BF789" s="1"/>
  <c r="BA789"/>
  <c r="BC789" s="1"/>
  <c r="AW789"/>
  <c r="AS789"/>
  <c r="AU789" s="1"/>
  <c r="AO789"/>
  <c r="AP789" s="1"/>
  <c r="AK789"/>
  <c r="AM789" s="1"/>
  <c r="AG789"/>
  <c r="AC789"/>
  <c r="AD789" s="1"/>
  <c r="Y789"/>
  <c r="Z789" s="1"/>
  <c r="BE791"/>
  <c r="BF791" s="1"/>
  <c r="BA791"/>
  <c r="BC791" s="1"/>
  <c r="AW791"/>
  <c r="AS791"/>
  <c r="AU791" s="1"/>
  <c r="AO791"/>
  <c r="AP791" s="1"/>
  <c r="AK791"/>
  <c r="AM791" s="1"/>
  <c r="AG791"/>
  <c r="AC791"/>
  <c r="AE791" s="1"/>
  <c r="Y791"/>
  <c r="Z791" s="1"/>
  <c r="BE793"/>
  <c r="BF793" s="1"/>
  <c r="BA793"/>
  <c r="BC793" s="1"/>
  <c r="AW793"/>
  <c r="AS793"/>
  <c r="AU793" s="1"/>
  <c r="AO793"/>
  <c r="AP793" s="1"/>
  <c r="AK793"/>
  <c r="AM793" s="1"/>
  <c r="AG793"/>
  <c r="AC793"/>
  <c r="AD793" s="1"/>
  <c r="Y793"/>
  <c r="Z793" s="1"/>
  <c r="BE795"/>
  <c r="BF795" s="1"/>
  <c r="BA795"/>
  <c r="BC795" s="1"/>
  <c r="AW795"/>
  <c r="AS795"/>
  <c r="AU795" s="1"/>
  <c r="AO795"/>
  <c r="AP795" s="1"/>
  <c r="AK795"/>
  <c r="AM795" s="1"/>
  <c r="AG795"/>
  <c r="AC795"/>
  <c r="AD795" s="1"/>
  <c r="Y795"/>
  <c r="Z795" s="1"/>
  <c r="BE797"/>
  <c r="BF797" s="1"/>
  <c r="BA797"/>
  <c r="BC797" s="1"/>
  <c r="AW797"/>
  <c r="AS797"/>
  <c r="AU797" s="1"/>
  <c r="AO797"/>
  <c r="AP797" s="1"/>
  <c r="AK797"/>
  <c r="AM797" s="1"/>
  <c r="AG797"/>
  <c r="AC797"/>
  <c r="AD797" s="1"/>
  <c r="Y797"/>
  <c r="Z797" s="1"/>
  <c r="BE799"/>
  <c r="BF799" s="1"/>
  <c r="BA799"/>
  <c r="BC799" s="1"/>
  <c r="AW799"/>
  <c r="AS799"/>
  <c r="AU799" s="1"/>
  <c r="AO799"/>
  <c r="AP799" s="1"/>
  <c r="AK799"/>
  <c r="AM799" s="1"/>
  <c r="AG799"/>
  <c r="AC799"/>
  <c r="AE799" s="1"/>
  <c r="Y799"/>
  <c r="Z799" s="1"/>
  <c r="BE801"/>
  <c r="BF801" s="1"/>
  <c r="BA801"/>
  <c r="BC801" s="1"/>
  <c r="AW801"/>
  <c r="AS801"/>
  <c r="AU801" s="1"/>
  <c r="AO801"/>
  <c r="AP801" s="1"/>
  <c r="AK801"/>
  <c r="AM801" s="1"/>
  <c r="AG801"/>
  <c r="AC801"/>
  <c r="AD801" s="1"/>
  <c r="Y801"/>
  <c r="Z801" s="1"/>
  <c r="BE803"/>
  <c r="BF803" s="1"/>
  <c r="BA803"/>
  <c r="BB803" s="1"/>
  <c r="AW803"/>
  <c r="AS803"/>
  <c r="AU803" s="1"/>
  <c r="AO803"/>
  <c r="AP803" s="1"/>
  <c r="AK803"/>
  <c r="AM803" s="1"/>
  <c r="AG803"/>
  <c r="AC803"/>
  <c r="AD803" s="1"/>
  <c r="Y803"/>
  <c r="Z803" s="1"/>
  <c r="BE805"/>
  <c r="BF805" s="1"/>
  <c r="BA805"/>
  <c r="BC805" s="1"/>
  <c r="AW805"/>
  <c r="AS805"/>
  <c r="AU805" s="1"/>
  <c r="AO805"/>
  <c r="AP805" s="1"/>
  <c r="AK805"/>
  <c r="AM805" s="1"/>
  <c r="AG805"/>
  <c r="AC805"/>
  <c r="AE805" s="1"/>
  <c r="Y805"/>
  <c r="Z805" s="1"/>
  <c r="BE807"/>
  <c r="BF807" s="1"/>
  <c r="BA807"/>
  <c r="BB807" s="1"/>
  <c r="AW807"/>
  <c r="AS807"/>
  <c r="AU807" s="1"/>
  <c r="AO807"/>
  <c r="AP807" s="1"/>
  <c r="AK807"/>
  <c r="AM807" s="1"/>
  <c r="AG807"/>
  <c r="AC807"/>
  <c r="AE807" s="1"/>
  <c r="Y807"/>
  <c r="Z807" s="1"/>
  <c r="BE809"/>
  <c r="BF809" s="1"/>
  <c r="BA809"/>
  <c r="BC809" s="1"/>
  <c r="AW809"/>
  <c r="AS809"/>
  <c r="AU809" s="1"/>
  <c r="AO809"/>
  <c r="AP809" s="1"/>
  <c r="AK809"/>
  <c r="AL809" s="1"/>
  <c r="AG809"/>
  <c r="AC809"/>
  <c r="AE809" s="1"/>
  <c r="Y809"/>
  <c r="Z809" s="1"/>
  <c r="BA811"/>
  <c r="BC811" s="1"/>
  <c r="AK811"/>
  <c r="AL811" s="1"/>
  <c r="BH816"/>
  <c r="BI820"/>
  <c r="W820"/>
  <c r="AY827"/>
  <c r="AX827"/>
  <c r="AE770"/>
  <c r="AG770"/>
  <c r="AH770" s="1"/>
  <c r="AL770"/>
  <c r="AU770"/>
  <c r="BB770"/>
  <c r="AA771"/>
  <c r="AE772"/>
  <c r="AG772"/>
  <c r="AH772" s="1"/>
  <c r="AL772"/>
  <c r="AU772"/>
  <c r="BB772"/>
  <c r="AA773"/>
  <c r="AE774"/>
  <c r="AG774"/>
  <c r="AH774" s="1"/>
  <c r="AL774"/>
  <c r="AU774"/>
  <c r="BB774"/>
  <c r="AE776"/>
  <c r="AG776"/>
  <c r="AH776" s="1"/>
  <c r="AL776"/>
  <c r="AU776"/>
  <c r="BB776"/>
  <c r="AA777"/>
  <c r="AE778"/>
  <c r="AG778"/>
  <c r="AH778" s="1"/>
  <c r="AL778"/>
  <c r="AU778"/>
  <c r="BB778"/>
  <c r="BH778"/>
  <c r="AA779"/>
  <c r="AE780"/>
  <c r="AG780"/>
  <c r="AH780" s="1"/>
  <c r="AL780"/>
  <c r="AU780"/>
  <c r="BB780"/>
  <c r="BH780"/>
  <c r="AE782"/>
  <c r="AG782"/>
  <c r="AH782" s="1"/>
  <c r="AL782"/>
  <c r="AU782"/>
  <c r="BB782"/>
  <c r="BH782"/>
  <c r="AE784"/>
  <c r="AG784"/>
  <c r="AH784" s="1"/>
  <c r="AL784"/>
  <c r="AU784"/>
  <c r="BB784"/>
  <c r="BH784"/>
  <c r="AA785"/>
  <c r="AE786"/>
  <c r="AG786"/>
  <c r="AH786" s="1"/>
  <c r="AL786"/>
  <c r="AU786"/>
  <c r="BB786"/>
  <c r="BH786"/>
  <c r="AA787"/>
  <c r="AE788"/>
  <c r="AG788"/>
  <c r="AH788" s="1"/>
  <c r="AL788"/>
  <c r="AU788"/>
  <c r="BB788"/>
  <c r="BH788"/>
  <c r="AE790"/>
  <c r="AG790"/>
  <c r="AH790" s="1"/>
  <c r="AL790"/>
  <c r="AU790"/>
  <c r="BB790"/>
  <c r="BH790"/>
  <c r="AE792"/>
  <c r="AG792"/>
  <c r="AH792" s="1"/>
  <c r="AL792"/>
  <c r="AU792"/>
  <c r="BB792"/>
  <c r="BH792"/>
  <c r="AA793"/>
  <c r="AE794"/>
  <c r="AG794"/>
  <c r="AH794" s="1"/>
  <c r="AL794"/>
  <c r="AU794"/>
  <c r="BB794"/>
  <c r="BH794"/>
  <c r="AA795"/>
  <c r="AE796"/>
  <c r="AG796"/>
  <c r="AH796" s="1"/>
  <c r="AL796"/>
  <c r="AU796"/>
  <c r="BB796"/>
  <c r="BH796"/>
  <c r="AE798"/>
  <c r="AG798"/>
  <c r="AH798" s="1"/>
  <c r="AL798"/>
  <c r="AU798"/>
  <c r="BB798"/>
  <c r="BH798"/>
  <c r="AE800"/>
  <c r="AG800"/>
  <c r="AH800" s="1"/>
  <c r="AL800"/>
  <c r="AU800"/>
  <c r="BB800"/>
  <c r="BH800"/>
  <c r="AA801"/>
  <c r="AE802"/>
  <c r="AG802"/>
  <c r="AH802" s="1"/>
  <c r="AL802"/>
  <c r="AU802"/>
  <c r="BB802"/>
  <c r="BH802"/>
  <c r="AA803"/>
  <c r="AE804"/>
  <c r="AG804"/>
  <c r="AH804" s="1"/>
  <c r="AL804"/>
  <c r="AU804"/>
  <c r="BB804"/>
  <c r="BH804"/>
  <c r="AE806"/>
  <c r="AG806"/>
  <c r="AH806" s="1"/>
  <c r="AL806"/>
  <c r="AU806"/>
  <c r="BB806"/>
  <c r="BH806"/>
  <c r="AA807"/>
  <c r="AE808"/>
  <c r="AG808"/>
  <c r="AH808" s="1"/>
  <c r="AL808"/>
  <c r="AU808"/>
  <c r="BB808"/>
  <c r="BH808"/>
  <c r="AA809"/>
  <c r="AE810"/>
  <c r="AG810"/>
  <c r="AH810" s="1"/>
  <c r="AL810"/>
  <c r="AU810"/>
  <c r="BB810"/>
  <c r="BH810"/>
  <c r="AC811"/>
  <c r="AE811" s="1"/>
  <c r="AO811"/>
  <c r="AP811" s="1"/>
  <c r="BB811"/>
  <c r="BI811"/>
  <c r="W812"/>
  <c r="AD812"/>
  <c r="AT812"/>
  <c r="BF817"/>
  <c r="AI811"/>
  <c r="AY811"/>
  <c r="AK813"/>
  <c r="AL813" s="1"/>
  <c r="AP813"/>
  <c r="AY813"/>
  <c r="BA813"/>
  <c r="BB813" s="1"/>
  <c r="AK815"/>
  <c r="AM815" s="1"/>
  <c r="AY815"/>
  <c r="BA815"/>
  <c r="BB815" s="1"/>
  <c r="AK817"/>
  <c r="AL817" s="1"/>
  <c r="AY817"/>
  <c r="BA817"/>
  <c r="BB817" s="1"/>
  <c r="AK819"/>
  <c r="AL819" s="1"/>
  <c r="AY819"/>
  <c r="BA819"/>
  <c r="BB819" s="1"/>
  <c r="AK821"/>
  <c r="AY821"/>
  <c r="BA821"/>
  <c r="BC821" s="1"/>
  <c r="AK823"/>
  <c r="AY823"/>
  <c r="BA823"/>
  <c r="AK825"/>
  <c r="AL825" s="1"/>
  <c r="AY825"/>
  <c r="BA825"/>
  <c r="BB825" s="1"/>
  <c r="AK827"/>
  <c r="AL827" s="1"/>
  <c r="BA827"/>
  <c r="W830"/>
  <c r="AM821"/>
  <c r="BC823"/>
  <c r="BE823"/>
  <c r="BF823" s="1"/>
  <c r="BI824"/>
  <c r="Y825"/>
  <c r="Z825" s="1"/>
  <c r="AO825"/>
  <c r="AP825" s="1"/>
  <c r="BE825"/>
  <c r="BF825" s="1"/>
  <c r="BI826"/>
  <c r="Y827"/>
  <c r="Z827" s="1"/>
  <c r="AM827"/>
  <c r="AO827"/>
  <c r="AP827" s="1"/>
  <c r="BE827"/>
  <c r="AA815"/>
  <c r="W815"/>
  <c r="AA817"/>
  <c r="W817"/>
  <c r="AA819"/>
  <c r="W819"/>
  <c r="AA821"/>
  <c r="W821"/>
  <c r="AA823"/>
  <c r="W823"/>
  <c r="W825"/>
  <c r="W827"/>
  <c r="Z828"/>
  <c r="BI828"/>
  <c r="AY831"/>
  <c r="AX831"/>
  <c r="BC831"/>
  <c r="BB831"/>
  <c r="BG835"/>
  <c r="BF835"/>
  <c r="BG813"/>
  <c r="AQ815"/>
  <c r="BG815"/>
  <c r="BI815"/>
  <c r="AQ817"/>
  <c r="BG817"/>
  <c r="BI817"/>
  <c r="AQ819"/>
  <c r="BG819"/>
  <c r="BI819"/>
  <c r="AC821"/>
  <c r="AD821" s="1"/>
  <c r="AQ821"/>
  <c r="AS821"/>
  <c r="AT821" s="1"/>
  <c r="BG821"/>
  <c r="BI821"/>
  <c r="W822"/>
  <c r="BH822"/>
  <c r="AC823"/>
  <c r="AD823" s="1"/>
  <c r="AQ823"/>
  <c r="AS823"/>
  <c r="AT823" s="1"/>
  <c r="BI823"/>
  <c r="W824"/>
  <c r="AC825"/>
  <c r="AD825" s="1"/>
  <c r="AQ825"/>
  <c r="AS825"/>
  <c r="AT825" s="1"/>
  <c r="AX825"/>
  <c r="BI825"/>
  <c r="W826"/>
  <c r="AC827"/>
  <c r="AD827" s="1"/>
  <c r="AS827"/>
  <c r="AL829"/>
  <c r="BB829"/>
  <c r="BE814"/>
  <c r="BG814" s="1"/>
  <c r="BA814"/>
  <c r="AW814"/>
  <c r="AS814"/>
  <c r="AT814" s="1"/>
  <c r="AO814"/>
  <c r="AP814" s="1"/>
  <c r="AK814"/>
  <c r="AG814"/>
  <c r="AC814"/>
  <c r="AD814" s="1"/>
  <c r="Y814"/>
  <c r="Z814" s="1"/>
  <c r="BE816"/>
  <c r="BG816" s="1"/>
  <c r="BA816"/>
  <c r="AW816"/>
  <c r="AS816"/>
  <c r="AT816" s="1"/>
  <c r="AO816"/>
  <c r="AQ816" s="1"/>
  <c r="AK816"/>
  <c r="AG816"/>
  <c r="AC816"/>
  <c r="AD816" s="1"/>
  <c r="Y816"/>
  <c r="Z816" s="1"/>
  <c r="BE818"/>
  <c r="BF818" s="1"/>
  <c r="BA818"/>
  <c r="AW818"/>
  <c r="AS818"/>
  <c r="AT818" s="1"/>
  <c r="AO818"/>
  <c r="AQ818" s="1"/>
  <c r="AK818"/>
  <c r="AG818"/>
  <c r="AC818"/>
  <c r="AD818" s="1"/>
  <c r="Y818"/>
  <c r="AA818" s="1"/>
  <c r="BE820"/>
  <c r="BG820" s="1"/>
  <c r="BA820"/>
  <c r="AW820"/>
  <c r="AS820"/>
  <c r="AT820" s="1"/>
  <c r="AO820"/>
  <c r="AQ820" s="1"/>
  <c r="AK820"/>
  <c r="AG820"/>
  <c r="AC820"/>
  <c r="AD820" s="1"/>
  <c r="Y820"/>
  <c r="Z820" s="1"/>
  <c r="BE822"/>
  <c r="BG822" s="1"/>
  <c r="BA822"/>
  <c r="AW822"/>
  <c r="AY822" s="1"/>
  <c r="AS822"/>
  <c r="AT822" s="1"/>
  <c r="AO822"/>
  <c r="AQ822" s="1"/>
  <c r="AK822"/>
  <c r="AG822"/>
  <c r="AI822" s="1"/>
  <c r="AC822"/>
  <c r="AD822" s="1"/>
  <c r="Y822"/>
  <c r="Z822" s="1"/>
  <c r="BE824"/>
  <c r="BG824" s="1"/>
  <c r="BA824"/>
  <c r="BB824" s="1"/>
  <c r="AW824"/>
  <c r="AX824" s="1"/>
  <c r="AS824"/>
  <c r="AT824" s="1"/>
  <c r="AO824"/>
  <c r="AQ824" s="1"/>
  <c r="AK824"/>
  <c r="AL824" s="1"/>
  <c r="AG824"/>
  <c r="AH824" s="1"/>
  <c r="AC824"/>
  <c r="AD824" s="1"/>
  <c r="Y824"/>
  <c r="AA824" s="1"/>
  <c r="BE826"/>
  <c r="BG826" s="1"/>
  <c r="BA826"/>
  <c r="BB826" s="1"/>
  <c r="AW826"/>
  <c r="AY826" s="1"/>
  <c r="AS826"/>
  <c r="AU826" s="1"/>
  <c r="AO826"/>
  <c r="AQ826" s="1"/>
  <c r="AK826"/>
  <c r="AL826" s="1"/>
  <c r="AG826"/>
  <c r="AH826" s="1"/>
  <c r="AC826"/>
  <c r="Y826"/>
  <c r="AA826" s="1"/>
  <c r="AY829"/>
  <c r="AX829"/>
  <c r="BG833"/>
  <c r="BF833"/>
  <c r="AE813"/>
  <c r="AG813"/>
  <c r="AH813" s="1"/>
  <c r="AU813"/>
  <c r="BH813"/>
  <c r="AE815"/>
  <c r="AG815"/>
  <c r="AH815" s="1"/>
  <c r="AU815"/>
  <c r="BH815"/>
  <c r="AE817"/>
  <c r="AG817"/>
  <c r="AH817" s="1"/>
  <c r="AU817"/>
  <c r="BH817"/>
  <c r="AE819"/>
  <c r="AG819"/>
  <c r="AH819" s="1"/>
  <c r="AU819"/>
  <c r="BH819"/>
  <c r="AE821"/>
  <c r="AG821"/>
  <c r="AH821" s="1"/>
  <c r="AL821"/>
  <c r="AU821"/>
  <c r="BB821"/>
  <c r="BH821"/>
  <c r="AA822"/>
  <c r="AG823"/>
  <c r="AH823" s="1"/>
  <c r="BB823"/>
  <c r="BH823"/>
  <c r="AE825"/>
  <c r="AG825"/>
  <c r="AI825" s="1"/>
  <c r="AU825"/>
  <c r="BH825"/>
  <c r="AE827"/>
  <c r="AG827"/>
  <c r="AI827" s="1"/>
  <c r="BI827"/>
  <c r="AL831"/>
  <c r="AA829"/>
  <c r="W829"/>
  <c r="AA831"/>
  <c r="W831"/>
  <c r="BI832"/>
  <c r="Z832"/>
  <c r="BI834"/>
  <c r="Z834"/>
  <c r="AQ837"/>
  <c r="AP837"/>
  <c r="AY837"/>
  <c r="AX837"/>
  <c r="BG837"/>
  <c r="BF837"/>
  <c r="AM841"/>
  <c r="AL841"/>
  <c r="AU841"/>
  <c r="AT841"/>
  <c r="BC841"/>
  <c r="BB841"/>
  <c r="AI845"/>
  <c r="AH845"/>
  <c r="AQ845"/>
  <c r="AP845"/>
  <c r="AY845"/>
  <c r="AX845"/>
  <c r="BG845"/>
  <c r="BF845"/>
  <c r="AE849"/>
  <c r="AD849"/>
  <c r="AM849"/>
  <c r="AL849"/>
  <c r="AU849"/>
  <c r="AT849"/>
  <c r="BC849"/>
  <c r="BB849"/>
  <c r="AY853"/>
  <c r="AX853"/>
  <c r="BG853"/>
  <c r="BF853"/>
  <c r="BI859"/>
  <c r="W859"/>
  <c r="BH859"/>
  <c r="AQ827"/>
  <c r="BI829"/>
  <c r="BH830"/>
  <c r="AI832"/>
  <c r="BH858"/>
  <c r="BE830"/>
  <c r="BF830" s="1"/>
  <c r="BA830"/>
  <c r="BB830" s="1"/>
  <c r="AW830"/>
  <c r="AS830"/>
  <c r="AU830" s="1"/>
  <c r="AO830"/>
  <c r="AP830" s="1"/>
  <c r="AK830"/>
  <c r="AM830" s="1"/>
  <c r="AG830"/>
  <c r="AC830"/>
  <c r="AE830" s="1"/>
  <c r="Y830"/>
  <c r="Z830" s="1"/>
  <c r="AQ839"/>
  <c r="AP839"/>
  <c r="AY839"/>
  <c r="AX839"/>
  <c r="BG839"/>
  <c r="BF839"/>
  <c r="AM843"/>
  <c r="AL843"/>
  <c r="AU843"/>
  <c r="AT843"/>
  <c r="BC843"/>
  <c r="BB843"/>
  <c r="AI847"/>
  <c r="AH847"/>
  <c r="AQ847"/>
  <c r="AP847"/>
  <c r="AY847"/>
  <c r="AX847"/>
  <c r="BG847"/>
  <c r="BF847"/>
  <c r="AU851"/>
  <c r="AT851"/>
  <c r="BC851"/>
  <c r="BB851"/>
  <c r="AY855"/>
  <c r="AX855"/>
  <c r="BG855"/>
  <c r="BF855"/>
  <c r="BH828"/>
  <c r="AE829"/>
  <c r="AG829"/>
  <c r="AI829" s="1"/>
  <c r="AU829"/>
  <c r="BH829"/>
  <c r="AE831"/>
  <c r="AG831"/>
  <c r="AH831" s="1"/>
  <c r="BI831"/>
  <c r="W832"/>
  <c r="AM832"/>
  <c r="BC832"/>
  <c r="BH832"/>
  <c r="AG833"/>
  <c r="AW833"/>
  <c r="W834"/>
  <c r="AM834"/>
  <c r="BC834"/>
  <c r="BH834"/>
  <c r="AG835"/>
  <c r="AW835"/>
  <c r="Z837"/>
  <c r="AH837"/>
  <c r="AD841"/>
  <c r="Z845"/>
  <c r="Z853"/>
  <c r="AH853"/>
  <c r="AM837"/>
  <c r="AL837"/>
  <c r="AU837"/>
  <c r="AT837"/>
  <c r="BC837"/>
  <c r="BB837"/>
  <c r="AI841"/>
  <c r="AH841"/>
  <c r="AQ841"/>
  <c r="AP841"/>
  <c r="AY841"/>
  <c r="AX841"/>
  <c r="BG841"/>
  <c r="BF841"/>
  <c r="AE845"/>
  <c r="AD845"/>
  <c r="AM845"/>
  <c r="AL845"/>
  <c r="AU845"/>
  <c r="AT845"/>
  <c r="BC845"/>
  <c r="BB845"/>
  <c r="AI849"/>
  <c r="AH849"/>
  <c r="AQ849"/>
  <c r="AP849"/>
  <c r="AY849"/>
  <c r="AX849"/>
  <c r="BG849"/>
  <c r="BF849"/>
  <c r="AU853"/>
  <c r="AT853"/>
  <c r="BC853"/>
  <c r="BB853"/>
  <c r="AQ832"/>
  <c r="BG832"/>
  <c r="AK833"/>
  <c r="BA833"/>
  <c r="AA834"/>
  <c r="AQ834"/>
  <c r="BG834"/>
  <c r="AK835"/>
  <c r="BA835"/>
  <c r="AM839"/>
  <c r="AL839"/>
  <c r="AU839"/>
  <c r="AT839"/>
  <c r="BC839"/>
  <c r="BB839"/>
  <c r="AQ843"/>
  <c r="AP843"/>
  <c r="AY843"/>
  <c r="AX843"/>
  <c r="BG843"/>
  <c r="BF843"/>
  <c r="AE847"/>
  <c r="AD847"/>
  <c r="AM847"/>
  <c r="AL847"/>
  <c r="AU847"/>
  <c r="AT847"/>
  <c r="BC847"/>
  <c r="BB847"/>
  <c r="AQ851"/>
  <c r="AP851"/>
  <c r="AY851"/>
  <c r="AX851"/>
  <c r="BG851"/>
  <c r="BF851"/>
  <c r="AU855"/>
  <c r="AT855"/>
  <c r="BC855"/>
  <c r="BB855"/>
  <c r="W857"/>
  <c r="AM829"/>
  <c r="BC829"/>
  <c r="BI830"/>
  <c r="AM831"/>
  <c r="AT831"/>
  <c r="Y833"/>
  <c r="AD833"/>
  <c r="AO833"/>
  <c r="AT833"/>
  <c r="Y835"/>
  <c r="AD835"/>
  <c r="AO835"/>
  <c r="AT835"/>
  <c r="AD837"/>
  <c r="Z841"/>
  <c r="Z849"/>
  <c r="AD853"/>
  <c r="AL853"/>
  <c r="BE857"/>
  <c r="BF857" s="1"/>
  <c r="BA857"/>
  <c r="BB857" s="1"/>
  <c r="AW857"/>
  <c r="AX857" s="1"/>
  <c r="AS857"/>
  <c r="AU857" s="1"/>
  <c r="AO857"/>
  <c r="AP857" s="1"/>
  <c r="BE858"/>
  <c r="BF858" s="1"/>
  <c r="BA858"/>
  <c r="BB858" s="1"/>
  <c r="AW858"/>
  <c r="AX858" s="1"/>
  <c r="AS858"/>
  <c r="AT858" s="1"/>
  <c r="AO858"/>
  <c r="AP858" s="1"/>
  <c r="AK858"/>
  <c r="AL858" s="1"/>
  <c r="AG858"/>
  <c r="AH858" s="1"/>
  <c r="AC858"/>
  <c r="AD858" s="1"/>
  <c r="Y858"/>
  <c r="Z858" s="1"/>
  <c r="BE860"/>
  <c r="BF860" s="1"/>
  <c r="BA860"/>
  <c r="BB860" s="1"/>
  <c r="AW860"/>
  <c r="AX860" s="1"/>
  <c r="AS860"/>
  <c r="AT860" s="1"/>
  <c r="AO860"/>
  <c r="AP860" s="1"/>
  <c r="AK860"/>
  <c r="AL860" s="1"/>
  <c r="AG860"/>
  <c r="AH860" s="1"/>
  <c r="AC860"/>
  <c r="AD860" s="1"/>
  <c r="Y860"/>
  <c r="Z860" s="1"/>
  <c r="BE862"/>
  <c r="BF862" s="1"/>
  <c r="BA862"/>
  <c r="BB862" s="1"/>
  <c r="AW862"/>
  <c r="AX862" s="1"/>
  <c r="AS862"/>
  <c r="AT862" s="1"/>
  <c r="AO862"/>
  <c r="AP862" s="1"/>
  <c r="AK862"/>
  <c r="AL862" s="1"/>
  <c r="AG862"/>
  <c r="AH862" s="1"/>
  <c r="AC862"/>
  <c r="AD862" s="1"/>
  <c r="Y862"/>
  <c r="Z862" s="1"/>
  <c r="BE864"/>
  <c r="BF864" s="1"/>
  <c r="BA864"/>
  <c r="BB864" s="1"/>
  <c r="AW864"/>
  <c r="AX864" s="1"/>
  <c r="AS864"/>
  <c r="AT864" s="1"/>
  <c r="AO864"/>
  <c r="AP864" s="1"/>
  <c r="AK864"/>
  <c r="AL864" s="1"/>
  <c r="AG864"/>
  <c r="AH864" s="1"/>
  <c r="AC864"/>
  <c r="AD864" s="1"/>
  <c r="Y864"/>
  <c r="Z864" s="1"/>
  <c r="BE866"/>
  <c r="BF866" s="1"/>
  <c r="BA866"/>
  <c r="BB866" s="1"/>
  <c r="AW866"/>
  <c r="AX866" s="1"/>
  <c r="AS866"/>
  <c r="AT866" s="1"/>
  <c r="AO866"/>
  <c r="AP866" s="1"/>
  <c r="AK866"/>
  <c r="AL866" s="1"/>
  <c r="AG866"/>
  <c r="AH866" s="1"/>
  <c r="AC866"/>
  <c r="AD866" s="1"/>
  <c r="Y866"/>
  <c r="Z866" s="1"/>
  <c r="BE868"/>
  <c r="BF868" s="1"/>
  <c r="BA868"/>
  <c r="BB868" s="1"/>
  <c r="AW868"/>
  <c r="AX868" s="1"/>
  <c r="AS868"/>
  <c r="AT868" s="1"/>
  <c r="AO868"/>
  <c r="AP868" s="1"/>
  <c r="AK868"/>
  <c r="AL868" s="1"/>
  <c r="AG868"/>
  <c r="AH868" s="1"/>
  <c r="AC868"/>
  <c r="AD868" s="1"/>
  <c r="Y868"/>
  <c r="Z868" s="1"/>
  <c r="BE870"/>
  <c r="BF870" s="1"/>
  <c r="BA870"/>
  <c r="BB870" s="1"/>
  <c r="AW870"/>
  <c r="AX870" s="1"/>
  <c r="AS870"/>
  <c r="AT870" s="1"/>
  <c r="AO870"/>
  <c r="AP870" s="1"/>
  <c r="AK870"/>
  <c r="AL870" s="1"/>
  <c r="AG870"/>
  <c r="AH870" s="1"/>
  <c r="AC870"/>
  <c r="AD870" s="1"/>
  <c r="Y870"/>
  <c r="Z870" s="1"/>
  <c r="BE872"/>
  <c r="BF872" s="1"/>
  <c r="BA872"/>
  <c r="BB872" s="1"/>
  <c r="AW872"/>
  <c r="AX872" s="1"/>
  <c r="AS872"/>
  <c r="AT872" s="1"/>
  <c r="AO872"/>
  <c r="AP872" s="1"/>
  <c r="AK872"/>
  <c r="AL872" s="1"/>
  <c r="AG872"/>
  <c r="AH872" s="1"/>
  <c r="AC872"/>
  <c r="AD872" s="1"/>
  <c r="Y872"/>
  <c r="Z872" s="1"/>
  <c r="BE874"/>
  <c r="BF874" s="1"/>
  <c r="BA874"/>
  <c r="BB874" s="1"/>
  <c r="AW874"/>
  <c r="AX874" s="1"/>
  <c r="AS874"/>
  <c r="AT874" s="1"/>
  <c r="AO874"/>
  <c r="AP874" s="1"/>
  <c r="AK874"/>
  <c r="AL874" s="1"/>
  <c r="AG874"/>
  <c r="AH874" s="1"/>
  <c r="AC874"/>
  <c r="AD874" s="1"/>
  <c r="Y874"/>
  <c r="Z874" s="1"/>
  <c r="BE876"/>
  <c r="BF876" s="1"/>
  <c r="BA876"/>
  <c r="BB876" s="1"/>
  <c r="AW876"/>
  <c r="AX876" s="1"/>
  <c r="AS876"/>
  <c r="AT876" s="1"/>
  <c r="AO876"/>
  <c r="AP876" s="1"/>
  <c r="AK876"/>
  <c r="AL876" s="1"/>
  <c r="AG876"/>
  <c r="AH876" s="1"/>
  <c r="AC876"/>
  <c r="AD876" s="1"/>
  <c r="Y876"/>
  <c r="Z876" s="1"/>
  <c r="BE878"/>
  <c r="BF878" s="1"/>
  <c r="BA878"/>
  <c r="BB878" s="1"/>
  <c r="AW878"/>
  <c r="AX878" s="1"/>
  <c r="AS878"/>
  <c r="AT878" s="1"/>
  <c r="AO878"/>
  <c r="AP878" s="1"/>
  <c r="AK878"/>
  <c r="AL878" s="1"/>
  <c r="AG878"/>
  <c r="AH878" s="1"/>
  <c r="AC878"/>
  <c r="AD878" s="1"/>
  <c r="Y878"/>
  <c r="Z878" s="1"/>
  <c r="BE880"/>
  <c r="BF880" s="1"/>
  <c r="BA880"/>
  <c r="BB880" s="1"/>
  <c r="AW880"/>
  <c r="AX880" s="1"/>
  <c r="AS880"/>
  <c r="AT880" s="1"/>
  <c r="AO880"/>
  <c r="AP880" s="1"/>
  <c r="AK880"/>
  <c r="AL880" s="1"/>
  <c r="AG880"/>
  <c r="AH880" s="1"/>
  <c r="AC880"/>
  <c r="AD880" s="1"/>
  <c r="Y880"/>
  <c r="Z880" s="1"/>
  <c r="W882"/>
  <c r="BI882"/>
  <c r="BH882"/>
  <c r="BH836"/>
  <c r="BH838"/>
  <c r="BH840"/>
  <c r="BH842"/>
  <c r="BH844"/>
  <c r="BH846"/>
  <c r="BH848"/>
  <c r="BH850"/>
  <c r="BH852"/>
  <c r="AP853"/>
  <c r="BH854"/>
  <c r="AP855"/>
  <c r="BH856"/>
  <c r="BF882"/>
  <c r="BI861"/>
  <c r="W861"/>
  <c r="BI863"/>
  <c r="W863"/>
  <c r="BI865"/>
  <c r="W865"/>
  <c r="BI867"/>
  <c r="W867"/>
  <c r="BI869"/>
  <c r="W869"/>
  <c r="BI871"/>
  <c r="W871"/>
  <c r="BI873"/>
  <c r="W873"/>
  <c r="BI875"/>
  <c r="W875"/>
  <c r="BI877"/>
  <c r="W877"/>
  <c r="BI879"/>
  <c r="W879"/>
  <c r="BI881"/>
  <c r="W881"/>
  <c r="BH881"/>
  <c r="AE860"/>
  <c r="BH860"/>
  <c r="AE862"/>
  <c r="AM862"/>
  <c r="AU862"/>
  <c r="BC862"/>
  <c r="BH862"/>
  <c r="AE864"/>
  <c r="AU864"/>
  <c r="BH864"/>
  <c r="AE866"/>
  <c r="AM866"/>
  <c r="AU866"/>
  <c r="BC866"/>
  <c r="BH866"/>
  <c r="AE868"/>
  <c r="BH868"/>
  <c r="AE870"/>
  <c r="AM870"/>
  <c r="AU870"/>
  <c r="BC870"/>
  <c r="BH870"/>
  <c r="AE872"/>
  <c r="AU872"/>
  <c r="BH872"/>
  <c r="AE874"/>
  <c r="AM874"/>
  <c r="AU874"/>
  <c r="BC874"/>
  <c r="BH874"/>
  <c r="AE876"/>
  <c r="BH876"/>
  <c r="AE878"/>
  <c r="AM878"/>
  <c r="AU878"/>
  <c r="BC878"/>
  <c r="BH878"/>
  <c r="AE880"/>
  <c r="AU880"/>
  <c r="BH880"/>
  <c r="BE859"/>
  <c r="BF859" s="1"/>
  <c r="BA859"/>
  <c r="BB859" s="1"/>
  <c r="AW859"/>
  <c r="AX859" s="1"/>
  <c r="AS859"/>
  <c r="AT859" s="1"/>
  <c r="AO859"/>
  <c r="AP859" s="1"/>
  <c r="AK859"/>
  <c r="AL859" s="1"/>
  <c r="AG859"/>
  <c r="AH859" s="1"/>
  <c r="AC859"/>
  <c r="AD859" s="1"/>
  <c r="Y859"/>
  <c r="Z859" s="1"/>
  <c r="BE861"/>
  <c r="BG861" s="1"/>
  <c r="BA861"/>
  <c r="BB861" s="1"/>
  <c r="AW861"/>
  <c r="AX861" s="1"/>
  <c r="AS861"/>
  <c r="AT861" s="1"/>
  <c r="AO861"/>
  <c r="AP861" s="1"/>
  <c r="AK861"/>
  <c r="AL861" s="1"/>
  <c r="AG861"/>
  <c r="AI861" s="1"/>
  <c r="AC861"/>
  <c r="AD861" s="1"/>
  <c r="Y861"/>
  <c r="Z861" s="1"/>
  <c r="BE863"/>
  <c r="BF863" s="1"/>
  <c r="BA863"/>
  <c r="BB863" s="1"/>
  <c r="AW863"/>
  <c r="AX863" s="1"/>
  <c r="AS863"/>
  <c r="AT863" s="1"/>
  <c r="AO863"/>
  <c r="AP863" s="1"/>
  <c r="AK863"/>
  <c r="AL863" s="1"/>
  <c r="AG863"/>
  <c r="AI863" s="1"/>
  <c r="AC863"/>
  <c r="AD863" s="1"/>
  <c r="Y863"/>
  <c r="AA863" s="1"/>
  <c r="BE865"/>
  <c r="BG865" s="1"/>
  <c r="BA865"/>
  <c r="BB865" s="1"/>
  <c r="AW865"/>
  <c r="AX865" s="1"/>
  <c r="AS865"/>
  <c r="AT865" s="1"/>
  <c r="AO865"/>
  <c r="AP865" s="1"/>
  <c r="AK865"/>
  <c r="AL865" s="1"/>
  <c r="AG865"/>
  <c r="AH865" s="1"/>
  <c r="AC865"/>
  <c r="AD865" s="1"/>
  <c r="Y865"/>
  <c r="Z865" s="1"/>
  <c r="BE867"/>
  <c r="BF867" s="1"/>
  <c r="BA867"/>
  <c r="BB867" s="1"/>
  <c r="AW867"/>
  <c r="AY867" s="1"/>
  <c r="AS867"/>
  <c r="AT867" s="1"/>
  <c r="AO867"/>
  <c r="AQ867" s="1"/>
  <c r="AK867"/>
  <c r="AL867" s="1"/>
  <c r="AG867"/>
  <c r="AH867" s="1"/>
  <c r="AC867"/>
  <c r="AD867" s="1"/>
  <c r="Y867"/>
  <c r="AA867" s="1"/>
  <c r="BE869"/>
  <c r="BG869" s="1"/>
  <c r="BA869"/>
  <c r="BB869" s="1"/>
  <c r="AW869"/>
  <c r="AX869" s="1"/>
  <c r="AS869"/>
  <c r="AT869" s="1"/>
  <c r="AO869"/>
  <c r="AP869" s="1"/>
  <c r="AK869"/>
  <c r="AL869" s="1"/>
  <c r="AG869"/>
  <c r="AI869" s="1"/>
  <c r="AC869"/>
  <c r="AD869" s="1"/>
  <c r="Y869"/>
  <c r="Z869" s="1"/>
  <c r="BE871"/>
  <c r="BF871" s="1"/>
  <c r="BA871"/>
  <c r="BB871" s="1"/>
  <c r="AW871"/>
  <c r="AX871" s="1"/>
  <c r="AS871"/>
  <c r="AT871" s="1"/>
  <c r="AO871"/>
  <c r="AP871" s="1"/>
  <c r="AK871"/>
  <c r="AL871" s="1"/>
  <c r="AG871"/>
  <c r="AI871" s="1"/>
  <c r="AC871"/>
  <c r="AD871" s="1"/>
  <c r="Y871"/>
  <c r="AA871" s="1"/>
  <c r="BE873"/>
  <c r="BG873" s="1"/>
  <c r="BA873"/>
  <c r="BB873" s="1"/>
  <c r="AW873"/>
  <c r="AX873" s="1"/>
  <c r="AS873"/>
  <c r="AT873" s="1"/>
  <c r="AO873"/>
  <c r="AP873" s="1"/>
  <c r="AK873"/>
  <c r="AL873" s="1"/>
  <c r="AG873"/>
  <c r="AH873" s="1"/>
  <c r="AC873"/>
  <c r="AD873" s="1"/>
  <c r="Y873"/>
  <c r="Z873" s="1"/>
  <c r="BE875"/>
  <c r="BF875" s="1"/>
  <c r="BA875"/>
  <c r="BB875" s="1"/>
  <c r="AW875"/>
  <c r="AY875" s="1"/>
  <c r="AS875"/>
  <c r="AT875" s="1"/>
  <c r="AO875"/>
  <c r="AQ875" s="1"/>
  <c r="AK875"/>
  <c r="AL875" s="1"/>
  <c r="AG875"/>
  <c r="AH875" s="1"/>
  <c r="AC875"/>
  <c r="AD875" s="1"/>
  <c r="Y875"/>
  <c r="AA875" s="1"/>
  <c r="BE877"/>
  <c r="BG877" s="1"/>
  <c r="BA877"/>
  <c r="BB877" s="1"/>
  <c r="AW877"/>
  <c r="AX877" s="1"/>
  <c r="AS877"/>
  <c r="AT877" s="1"/>
  <c r="AO877"/>
  <c r="AP877" s="1"/>
  <c r="AK877"/>
  <c r="AL877" s="1"/>
  <c r="AG877"/>
  <c r="AI877" s="1"/>
  <c r="AC877"/>
  <c r="AD877" s="1"/>
  <c r="Y877"/>
  <c r="Z877" s="1"/>
  <c r="BE879"/>
  <c r="BF879" s="1"/>
  <c r="BA879"/>
  <c r="BB879" s="1"/>
  <c r="AW879"/>
  <c r="AX879" s="1"/>
  <c r="AS879"/>
  <c r="AT879" s="1"/>
  <c r="AO879"/>
  <c r="AP879" s="1"/>
  <c r="AK879"/>
  <c r="AL879" s="1"/>
  <c r="AG879"/>
  <c r="AI879" s="1"/>
  <c r="AC879"/>
  <c r="AD879" s="1"/>
  <c r="Y879"/>
  <c r="AA879" s="1"/>
  <c r="BE881"/>
  <c r="BF881" s="1"/>
  <c r="BA881"/>
  <c r="BB881" s="1"/>
  <c r="AW881"/>
  <c r="AX881" s="1"/>
  <c r="AS881"/>
  <c r="AT881" s="1"/>
  <c r="AO881"/>
  <c r="AP881" s="1"/>
  <c r="AK881"/>
  <c r="AL881" s="1"/>
  <c r="AG881"/>
  <c r="AH881" s="1"/>
  <c r="AC881"/>
  <c r="AD881" s="1"/>
  <c r="Y881"/>
  <c r="Z881" s="1"/>
  <c r="BH831"/>
  <c r="Z836"/>
  <c r="BI857"/>
  <c r="AT857"/>
  <c r="W858"/>
  <c r="BI858"/>
  <c r="AA860"/>
  <c r="W860"/>
  <c r="BI860"/>
  <c r="W862"/>
  <c r="BI862"/>
  <c r="AA864"/>
  <c r="W864"/>
  <c r="BI864"/>
  <c r="W866"/>
  <c r="BI866"/>
  <c r="AA868"/>
  <c r="W868"/>
  <c r="BI868"/>
  <c r="W870"/>
  <c r="BI870"/>
  <c r="AA872"/>
  <c r="W872"/>
  <c r="BI872"/>
  <c r="W874"/>
  <c r="BI874"/>
  <c r="AA876"/>
  <c r="W876"/>
  <c r="BI876"/>
  <c r="W878"/>
  <c r="BI878"/>
  <c r="AA880"/>
  <c r="W880"/>
  <c r="BI880"/>
  <c r="AQ858"/>
  <c r="BG858"/>
  <c r="AM859"/>
  <c r="BC859"/>
  <c r="AI860"/>
  <c r="AQ860"/>
  <c r="AY860"/>
  <c r="BG860"/>
  <c r="AE861"/>
  <c r="AM861"/>
  <c r="AU861"/>
  <c r="BC861"/>
  <c r="BH861"/>
  <c r="AI862"/>
  <c r="AY862"/>
  <c r="AE863"/>
  <c r="AU863"/>
  <c r="BH863"/>
  <c r="AI864"/>
  <c r="AQ864"/>
  <c r="AY864"/>
  <c r="BG864"/>
  <c r="AE865"/>
  <c r="AM865"/>
  <c r="AU865"/>
  <c r="BC865"/>
  <c r="BH865"/>
  <c r="AI866"/>
  <c r="AY866"/>
  <c r="AE867"/>
  <c r="AU867"/>
  <c r="BH867"/>
  <c r="AI868"/>
  <c r="AQ868"/>
  <c r="AY868"/>
  <c r="BG868"/>
  <c r="AE869"/>
  <c r="AM869"/>
  <c r="AU869"/>
  <c r="BC869"/>
  <c r="BH869"/>
  <c r="AI870"/>
  <c r="AY870"/>
  <c r="AE871"/>
  <c r="AU871"/>
  <c r="BH871"/>
  <c r="AI872"/>
  <c r="AQ872"/>
  <c r="AY872"/>
  <c r="BG872"/>
  <c r="AE873"/>
  <c r="AM873"/>
  <c r="AU873"/>
  <c r="BC873"/>
  <c r="BH873"/>
  <c r="AI874"/>
  <c r="AY874"/>
  <c r="AE875"/>
  <c r="AU875"/>
  <c r="BH875"/>
  <c r="AI876"/>
  <c r="AQ876"/>
  <c r="AY876"/>
  <c r="BG876"/>
  <c r="AE877"/>
  <c r="AM877"/>
  <c r="AU877"/>
  <c r="BC877"/>
  <c r="BH877"/>
  <c r="AI878"/>
  <c r="AY878"/>
  <c r="AE879"/>
  <c r="AU879"/>
  <c r="BH879"/>
  <c r="AI880"/>
  <c r="AQ880"/>
  <c r="AY880"/>
  <c r="BG880"/>
  <c r="AE881"/>
  <c r="AU881"/>
  <c r="BC881"/>
  <c r="Y882"/>
  <c r="Z882" s="1"/>
  <c r="AC882"/>
  <c r="AD882" s="1"/>
  <c r="AG882"/>
  <c r="AH882" s="1"/>
  <c r="AK882"/>
  <c r="AM882" s="1"/>
  <c r="AO882"/>
  <c r="AP882" s="1"/>
  <c r="AS882"/>
  <c r="AU882" s="1"/>
  <c r="AW882"/>
  <c r="AY882" s="1"/>
  <c r="BA882"/>
  <c r="BC882" s="1"/>
  <c r="BG882"/>
  <c r="P132" i="39"/>
  <c r="P138"/>
  <c r="P140"/>
  <c r="P146"/>
  <c r="P148"/>
  <c r="P152"/>
  <c r="P156"/>
  <c r="P160"/>
  <c r="P166"/>
  <c r="P170"/>
  <c r="P174"/>
  <c r="P178"/>
  <c r="P182"/>
  <c r="P186"/>
  <c r="P190"/>
  <c r="P194"/>
  <c r="P196"/>
  <c r="P200"/>
  <c r="P204"/>
  <c r="P208"/>
  <c r="P212"/>
  <c r="P216"/>
  <c r="P220"/>
  <c r="P224"/>
  <c r="P230"/>
  <c r="P234"/>
  <c r="P236"/>
  <c r="P238"/>
  <c r="P240"/>
  <c r="P242"/>
  <c r="P244"/>
  <c r="P246"/>
  <c r="P248"/>
  <c r="P250"/>
  <c r="P252"/>
  <c r="P254"/>
  <c r="P256"/>
  <c r="P258"/>
  <c r="P260"/>
  <c r="P262"/>
  <c r="P264"/>
  <c r="P266"/>
  <c r="P268"/>
  <c r="P270"/>
  <c r="P278"/>
  <c r="P282"/>
  <c r="P286"/>
  <c r="P290"/>
  <c r="P294"/>
  <c r="P298"/>
  <c r="P304"/>
  <c r="P306"/>
  <c r="P310"/>
  <c r="P316"/>
  <c r="P320"/>
  <c r="P324"/>
  <c r="P328"/>
  <c r="P332"/>
  <c r="P336"/>
  <c r="P340"/>
  <c r="P344"/>
  <c r="P348"/>
  <c r="P352"/>
  <c r="P356"/>
  <c r="P360"/>
  <c r="P364"/>
  <c r="P368"/>
  <c r="P372"/>
  <c r="P374"/>
  <c r="P380"/>
  <c r="P384"/>
  <c r="P388"/>
  <c r="P390"/>
  <c r="P392"/>
  <c r="P394"/>
  <c r="P396"/>
  <c r="P398"/>
  <c r="P400"/>
  <c r="P402"/>
  <c r="P404"/>
  <c r="P406"/>
  <c r="P408"/>
  <c r="P410"/>
  <c r="P412"/>
  <c r="P414"/>
  <c r="P416"/>
  <c r="P418"/>
  <c r="P420"/>
  <c r="P422"/>
  <c r="P438"/>
  <c r="P442"/>
  <c r="P446"/>
  <c r="P450"/>
  <c r="P454"/>
  <c r="P458"/>
  <c r="P462"/>
  <c r="P466"/>
  <c r="P470"/>
  <c r="P474"/>
  <c r="P478"/>
  <c r="P482"/>
  <c r="P486"/>
  <c r="P490"/>
  <c r="P494"/>
  <c r="P498"/>
  <c r="P502"/>
  <c r="P506"/>
  <c r="P510"/>
  <c r="P514"/>
  <c r="P518"/>
  <c r="P522"/>
  <c r="P526"/>
  <c r="P530"/>
  <c r="P534"/>
  <c r="P538"/>
  <c r="P542"/>
  <c r="P546"/>
  <c r="P550"/>
  <c r="P554"/>
  <c r="P558"/>
  <c r="P562"/>
  <c r="P566"/>
  <c r="P570"/>
  <c r="P574"/>
  <c r="P578"/>
  <c r="P582"/>
  <c r="P586"/>
  <c r="P590"/>
  <c r="P594"/>
  <c r="P598"/>
  <c r="P602"/>
  <c r="P606"/>
  <c r="P610"/>
  <c r="P614"/>
  <c r="P618"/>
  <c r="P622"/>
  <c r="P626"/>
  <c r="P630"/>
  <c r="P634"/>
  <c r="P638"/>
  <c r="P642"/>
  <c r="P646"/>
  <c r="P650"/>
  <c r="P654"/>
  <c r="P658"/>
  <c r="P662"/>
  <c r="P666"/>
  <c r="P670"/>
  <c r="P674"/>
  <c r="P678"/>
  <c r="P682"/>
  <c r="P686"/>
  <c r="P690"/>
  <c r="P694"/>
  <c r="P698"/>
  <c r="P702"/>
  <c r="P706"/>
  <c r="P710"/>
  <c r="P714"/>
  <c r="P718"/>
  <c r="P722"/>
  <c r="P726"/>
  <c r="P730"/>
  <c r="P734"/>
  <c r="P738"/>
  <c r="P742"/>
  <c r="P746"/>
  <c r="P750"/>
  <c r="P754"/>
  <c r="P758"/>
  <c r="P762"/>
  <c r="P766"/>
  <c r="P770"/>
  <c r="P774"/>
  <c r="P778"/>
  <c r="P782"/>
  <c r="P786"/>
  <c r="P790"/>
  <c r="P794"/>
  <c r="P798"/>
  <c r="P802"/>
  <c r="P806"/>
  <c r="P810"/>
  <c r="P814"/>
  <c r="P818"/>
  <c r="P822"/>
  <c r="P826"/>
  <c r="P830"/>
  <c r="P834"/>
  <c r="P838"/>
  <c r="P842"/>
  <c r="P846"/>
  <c r="P850"/>
  <c r="P854"/>
  <c r="P858"/>
  <c r="P862"/>
  <c r="O868"/>
  <c r="P868"/>
  <c r="P134"/>
  <c r="P136"/>
  <c r="P142"/>
  <c r="P144"/>
  <c r="P150"/>
  <c r="P154"/>
  <c r="P158"/>
  <c r="P162"/>
  <c r="P164"/>
  <c r="P168"/>
  <c r="P172"/>
  <c r="P176"/>
  <c r="P180"/>
  <c r="P184"/>
  <c r="P188"/>
  <c r="P192"/>
  <c r="P198"/>
  <c r="P202"/>
  <c r="P206"/>
  <c r="P210"/>
  <c r="P214"/>
  <c r="P218"/>
  <c r="P222"/>
  <c r="P226"/>
  <c r="P228"/>
  <c r="P232"/>
  <c r="P272"/>
  <c r="P274"/>
  <c r="P276"/>
  <c r="P280"/>
  <c r="P284"/>
  <c r="P288"/>
  <c r="P292"/>
  <c r="P296"/>
  <c r="P300"/>
  <c r="P302"/>
  <c r="P308"/>
  <c r="P312"/>
  <c r="P314"/>
  <c r="P318"/>
  <c r="P322"/>
  <c r="P326"/>
  <c r="P330"/>
  <c r="P334"/>
  <c r="P338"/>
  <c r="P342"/>
  <c r="P346"/>
  <c r="P350"/>
  <c r="P354"/>
  <c r="P358"/>
  <c r="P362"/>
  <c r="P366"/>
  <c r="P370"/>
  <c r="P376"/>
  <c r="P378"/>
  <c r="P382"/>
  <c r="P386"/>
  <c r="O866"/>
  <c r="P866"/>
  <c r="P436"/>
  <c r="P440"/>
  <c r="P444"/>
  <c r="P448"/>
  <c r="P452"/>
  <c r="P456"/>
  <c r="P460"/>
  <c r="P464"/>
  <c r="P468"/>
  <c r="P472"/>
  <c r="P476"/>
  <c r="P480"/>
  <c r="P484"/>
  <c r="P488"/>
  <c r="P492"/>
  <c r="P496"/>
  <c r="P500"/>
  <c r="P504"/>
  <c r="P508"/>
  <c r="P512"/>
  <c r="P516"/>
  <c r="P520"/>
  <c r="P524"/>
  <c r="P528"/>
  <c r="P532"/>
  <c r="P536"/>
  <c r="P540"/>
  <c r="P544"/>
  <c r="P548"/>
  <c r="P552"/>
  <c r="P556"/>
  <c r="P560"/>
  <c r="P564"/>
  <c r="P568"/>
  <c r="P572"/>
  <c r="P576"/>
  <c r="P580"/>
  <c r="P584"/>
  <c r="P588"/>
  <c r="P592"/>
  <c r="P596"/>
  <c r="P600"/>
  <c r="P604"/>
  <c r="P608"/>
  <c r="P612"/>
  <c r="P616"/>
  <c r="P620"/>
  <c r="P624"/>
  <c r="P628"/>
  <c r="P632"/>
  <c r="P636"/>
  <c r="P640"/>
  <c r="P644"/>
  <c r="P648"/>
  <c r="P652"/>
  <c r="P656"/>
  <c r="P660"/>
  <c r="P664"/>
  <c r="P668"/>
  <c r="P672"/>
  <c r="P676"/>
  <c r="P680"/>
  <c r="P684"/>
  <c r="P688"/>
  <c r="P692"/>
  <c r="P696"/>
  <c r="P700"/>
  <c r="P704"/>
  <c r="P708"/>
  <c r="P712"/>
  <c r="P716"/>
  <c r="P720"/>
  <c r="P724"/>
  <c r="P728"/>
  <c r="P732"/>
  <c r="P736"/>
  <c r="P740"/>
  <c r="P744"/>
  <c r="P748"/>
  <c r="P752"/>
  <c r="P756"/>
  <c r="P760"/>
  <c r="P764"/>
  <c r="P768"/>
  <c r="P772"/>
  <c r="P776"/>
  <c r="P780"/>
  <c r="P784"/>
  <c r="P788"/>
  <c r="P792"/>
  <c r="P796"/>
  <c r="P800"/>
  <c r="P804"/>
  <c r="P808"/>
  <c r="P812"/>
  <c r="P816"/>
  <c r="P820"/>
  <c r="P824"/>
  <c r="P828"/>
  <c r="P832"/>
  <c r="P836"/>
  <c r="P840"/>
  <c r="P844"/>
  <c r="P848"/>
  <c r="P852"/>
  <c r="P856"/>
  <c r="P860"/>
  <c r="O864"/>
  <c r="P864"/>
  <c r="P271"/>
  <c r="P851"/>
  <c r="P855"/>
  <c r="P859"/>
  <c r="P863"/>
  <c r="O1553"/>
  <c r="P1553"/>
  <c r="O1561"/>
  <c r="P1561"/>
  <c r="O1569"/>
  <c r="P1569"/>
  <c r="O1577"/>
  <c r="P1577"/>
  <c r="O1585"/>
  <c r="P1585"/>
  <c r="O1591"/>
  <c r="P1591"/>
  <c r="O1595"/>
  <c r="P1595"/>
  <c r="O1599"/>
  <c r="P1599"/>
  <c r="O1603"/>
  <c r="P1603"/>
  <c r="O1607"/>
  <c r="P1607"/>
  <c r="O1611"/>
  <c r="P1611"/>
  <c r="O1615"/>
  <c r="P1615"/>
  <c r="O1622"/>
  <c r="P1622"/>
  <c r="O1630"/>
  <c r="P1630"/>
  <c r="O1638"/>
  <c r="P1638"/>
  <c r="O1646"/>
  <c r="P1646"/>
  <c r="O1657"/>
  <c r="P1657"/>
  <c r="O1559"/>
  <c r="P1559"/>
  <c r="O1567"/>
  <c r="P1567"/>
  <c r="O1575"/>
  <c r="P1575"/>
  <c r="O1583"/>
  <c r="P1583"/>
  <c r="P870"/>
  <c r="P872"/>
  <c r="P874"/>
  <c r="P876"/>
  <c r="P878"/>
  <c r="P880"/>
  <c r="P882"/>
  <c r="P884"/>
  <c r="P886"/>
  <c r="P888"/>
  <c r="P890"/>
  <c r="P892"/>
  <c r="P894"/>
  <c r="P896"/>
  <c r="P898"/>
  <c r="P900"/>
  <c r="P902"/>
  <c r="P904"/>
  <c r="P931"/>
  <c r="P939"/>
  <c r="P947"/>
  <c r="P955"/>
  <c r="P963"/>
  <c r="P971"/>
  <c r="P979"/>
  <c r="P987"/>
  <c r="P995"/>
  <c r="P1003"/>
  <c r="P1011"/>
  <c r="P1019"/>
  <c r="P1027"/>
  <c r="P1035"/>
  <c r="P1043"/>
  <c r="P1051"/>
  <c r="P1059"/>
  <c r="P1067"/>
  <c r="P1075"/>
  <c r="P1083"/>
  <c r="P1091"/>
  <c r="P1095"/>
  <c r="P1099"/>
  <c r="P1103"/>
  <c r="P1107"/>
  <c r="P1111"/>
  <c r="P1115"/>
  <c r="P1119"/>
  <c r="P1123"/>
  <c r="P1127"/>
  <c r="P1131"/>
  <c r="P1135"/>
  <c r="P1139"/>
  <c r="P1143"/>
  <c r="P1147"/>
  <c r="P1151"/>
  <c r="P1155"/>
  <c r="P1159"/>
  <c r="P1163"/>
  <c r="P1167"/>
  <c r="P1171"/>
  <c r="P1175"/>
  <c r="P1179"/>
  <c r="P1183"/>
  <c r="P1187"/>
  <c r="P1191"/>
  <c r="P1195"/>
  <c r="P1199"/>
  <c r="P1203"/>
  <c r="P1207"/>
  <c r="P1211"/>
  <c r="P1215"/>
  <c r="P1219"/>
  <c r="P1223"/>
  <c r="P1227"/>
  <c r="P1231"/>
  <c r="P1235"/>
  <c r="P1239"/>
  <c r="P1243"/>
  <c r="P1247"/>
  <c r="P1251"/>
  <c r="P1255"/>
  <c r="P1259"/>
  <c r="P1263"/>
  <c r="P1267"/>
  <c r="P1271"/>
  <c r="P1275"/>
  <c r="P1279"/>
  <c r="P1283"/>
  <c r="P1287"/>
  <c r="P1291"/>
  <c r="P1295"/>
  <c r="P1299"/>
  <c r="P1303"/>
  <c r="P1307"/>
  <c r="P1311"/>
  <c r="P1315"/>
  <c r="P1319"/>
  <c r="P1323"/>
  <c r="P1327"/>
  <c r="P1331"/>
  <c r="P1335"/>
  <c r="P1339"/>
  <c r="P1343"/>
  <c r="P1347"/>
  <c r="P1351"/>
  <c r="P1355"/>
  <c r="P1359"/>
  <c r="P1363"/>
  <c r="P1367"/>
  <c r="P1371"/>
  <c r="P1375"/>
  <c r="P1379"/>
  <c r="P1383"/>
  <c r="P1387"/>
  <c r="P1391"/>
  <c r="P1395"/>
  <c r="P1399"/>
  <c r="P1403"/>
  <c r="P1407"/>
  <c r="P1411"/>
  <c r="P1415"/>
  <c r="P1419"/>
  <c r="P1423"/>
  <c r="P1427"/>
  <c r="P1431"/>
  <c r="P1435"/>
  <c r="P1439"/>
  <c r="P1443"/>
  <c r="P1447"/>
  <c r="P1451"/>
  <c r="P1455"/>
  <c r="P1459"/>
  <c r="P1463"/>
  <c r="P1467"/>
  <c r="P1471"/>
  <c r="P1475"/>
  <c r="P1479"/>
  <c r="P1483"/>
  <c r="P1487"/>
  <c r="P1491"/>
  <c r="P1495"/>
  <c r="P1499"/>
  <c r="P1503"/>
  <c r="P1507"/>
  <c r="P1511"/>
  <c r="P1515"/>
  <c r="P1519"/>
  <c r="P1523"/>
  <c r="P1527"/>
  <c r="P1531"/>
  <c r="P1535"/>
  <c r="P1539"/>
  <c r="P1543"/>
  <c r="P1547"/>
  <c r="P1551"/>
  <c r="O1557"/>
  <c r="P1557"/>
  <c r="O1565"/>
  <c r="P1565"/>
  <c r="O1573"/>
  <c r="P1573"/>
  <c r="O1581"/>
  <c r="P1581"/>
  <c r="O1589"/>
  <c r="P1589"/>
  <c r="O1593"/>
  <c r="P1593"/>
  <c r="O1597"/>
  <c r="P1597"/>
  <c r="O1601"/>
  <c r="P1601"/>
  <c r="O1605"/>
  <c r="P1605"/>
  <c r="O1609"/>
  <c r="P1609"/>
  <c r="O1613"/>
  <c r="P1613"/>
  <c r="O1618"/>
  <c r="P1618"/>
  <c r="O1626"/>
  <c r="P1626"/>
  <c r="O1634"/>
  <c r="P1634"/>
  <c r="O1642"/>
  <c r="P1642"/>
  <c r="O1653"/>
  <c r="P1653"/>
  <c r="O1661"/>
  <c r="P1661"/>
  <c r="P930"/>
  <c r="P938"/>
  <c r="P946"/>
  <c r="P954"/>
  <c r="P962"/>
  <c r="P970"/>
  <c r="P978"/>
  <c r="P986"/>
  <c r="P994"/>
  <c r="P1002"/>
  <c r="P1010"/>
  <c r="P1018"/>
  <c r="P1026"/>
  <c r="P1034"/>
  <c r="P1042"/>
  <c r="P1050"/>
  <c r="P1058"/>
  <c r="P1066"/>
  <c r="P1074"/>
  <c r="P1082"/>
  <c r="P1090"/>
  <c r="O1555"/>
  <c r="P1555"/>
  <c r="O1563"/>
  <c r="P1563"/>
  <c r="O1571"/>
  <c r="P1571"/>
  <c r="O1579"/>
  <c r="P1579"/>
  <c r="O1587"/>
  <c r="P1587"/>
  <c r="P935"/>
  <c r="P943"/>
  <c r="P951"/>
  <c r="P959"/>
  <c r="P967"/>
  <c r="P975"/>
  <c r="P983"/>
  <c r="P991"/>
  <c r="P999"/>
  <c r="P1007"/>
  <c r="P1015"/>
  <c r="P1023"/>
  <c r="P1031"/>
  <c r="P1039"/>
  <c r="P1047"/>
  <c r="P1055"/>
  <c r="P1063"/>
  <c r="P1071"/>
  <c r="P1079"/>
  <c r="P1087"/>
  <c r="P1093"/>
  <c r="P1097"/>
  <c r="P1101"/>
  <c r="P1105"/>
  <c r="P1109"/>
  <c r="P1113"/>
  <c r="P1117"/>
  <c r="P1121"/>
  <c r="P1125"/>
  <c r="P1129"/>
  <c r="P1133"/>
  <c r="P1137"/>
  <c r="P1141"/>
  <c r="P1145"/>
  <c r="P1149"/>
  <c r="P1153"/>
  <c r="P1157"/>
  <c r="P1161"/>
  <c r="P1165"/>
  <c r="P1169"/>
  <c r="P1173"/>
  <c r="P1177"/>
  <c r="P1181"/>
  <c r="P1185"/>
  <c r="P1189"/>
  <c r="P1193"/>
  <c r="P1197"/>
  <c r="P1201"/>
  <c r="P1205"/>
  <c r="P1209"/>
  <c r="P1213"/>
  <c r="P1217"/>
  <c r="P1221"/>
  <c r="P1225"/>
  <c r="P1229"/>
  <c r="P1233"/>
  <c r="P1237"/>
  <c r="P1241"/>
  <c r="P1245"/>
  <c r="P1249"/>
  <c r="P1253"/>
  <c r="P1257"/>
  <c r="P1261"/>
  <c r="P1265"/>
  <c r="P1269"/>
  <c r="P1273"/>
  <c r="P1277"/>
  <c r="P1281"/>
  <c r="P1285"/>
  <c r="P1289"/>
  <c r="P1293"/>
  <c r="P1297"/>
  <c r="P1301"/>
  <c r="P1305"/>
  <c r="P1309"/>
  <c r="P1313"/>
  <c r="P1317"/>
  <c r="P1321"/>
  <c r="P1325"/>
  <c r="P1329"/>
  <c r="P1333"/>
  <c r="P1337"/>
  <c r="P1341"/>
  <c r="P1345"/>
  <c r="P1349"/>
  <c r="P1353"/>
  <c r="P1357"/>
  <c r="P1361"/>
  <c r="P1365"/>
  <c r="P1369"/>
  <c r="P1373"/>
  <c r="P1377"/>
  <c r="P1381"/>
  <c r="P1385"/>
  <c r="P1389"/>
  <c r="P1393"/>
  <c r="P1397"/>
  <c r="P1401"/>
  <c r="P1405"/>
  <c r="P1409"/>
  <c r="P1413"/>
  <c r="P1417"/>
  <c r="P1421"/>
  <c r="P1425"/>
  <c r="P1429"/>
  <c r="P1433"/>
  <c r="P1437"/>
  <c r="P1441"/>
  <c r="P1445"/>
  <c r="P1449"/>
  <c r="P1453"/>
  <c r="P1457"/>
  <c r="P1461"/>
  <c r="P1465"/>
  <c r="P1469"/>
  <c r="P1473"/>
  <c r="P1477"/>
  <c r="P1481"/>
  <c r="P1485"/>
  <c r="P1489"/>
  <c r="P1493"/>
  <c r="P1497"/>
  <c r="P1501"/>
  <c r="P1505"/>
  <c r="P1509"/>
  <c r="P1513"/>
  <c r="P1517"/>
  <c r="P1521"/>
  <c r="P1525"/>
  <c r="P1529"/>
  <c r="P1533"/>
  <c r="P1537"/>
  <c r="P1541"/>
  <c r="P1545"/>
  <c r="P1549"/>
  <c r="O2089"/>
  <c r="P2089"/>
  <c r="O2097"/>
  <c r="P2097"/>
  <c r="P1619"/>
  <c r="P1623"/>
  <c r="P1627"/>
  <c r="P1631"/>
  <c r="P1635"/>
  <c r="P1639"/>
  <c r="P1643"/>
  <c r="P1647"/>
  <c r="P1654"/>
  <c r="P1658"/>
  <c r="P1662"/>
  <c r="P1666"/>
  <c r="P1670"/>
  <c r="P1674"/>
  <c r="P1678"/>
  <c r="P1682"/>
  <c r="P1686"/>
  <c r="P1690"/>
  <c r="P1694"/>
  <c r="P1698"/>
  <c r="P1702"/>
  <c r="P1706"/>
  <c r="P1710"/>
  <c r="P1714"/>
  <c r="P1718"/>
  <c r="P1722"/>
  <c r="P1726"/>
  <c r="P1730"/>
  <c r="P1734"/>
  <c r="P1738"/>
  <c r="P1742"/>
  <c r="P1746"/>
  <c r="P1750"/>
  <c r="P1754"/>
  <c r="P1758"/>
  <c r="P1762"/>
  <c r="P1766"/>
  <c r="P1770"/>
  <c r="P1774"/>
  <c r="P1778"/>
  <c r="P1782"/>
  <c r="P1786"/>
  <c r="P1790"/>
  <c r="P1794"/>
  <c r="P1798"/>
  <c r="P1802"/>
  <c r="P1806"/>
  <c r="P1810"/>
  <c r="P1814"/>
  <c r="P1818"/>
  <c r="P1822"/>
  <c r="P1826"/>
  <c r="P1830"/>
  <c r="P1834"/>
  <c r="P1838"/>
  <c r="P1842"/>
  <c r="P1846"/>
  <c r="P1850"/>
  <c r="P1854"/>
  <c r="P1858"/>
  <c r="P1862"/>
  <c r="P1866"/>
  <c r="P1870"/>
  <c r="P1874"/>
  <c r="P1878"/>
  <c r="P1882"/>
  <c r="P1886"/>
  <c r="P1890"/>
  <c r="P1894"/>
  <c r="P1898"/>
  <c r="P1902"/>
  <c r="P1906"/>
  <c r="P1910"/>
  <c r="P1914"/>
  <c r="P1918"/>
  <c r="P1922"/>
  <c r="P1926"/>
  <c r="P1930"/>
  <c r="P1934"/>
  <c r="P1938"/>
  <c r="P1942"/>
  <c r="P1946"/>
  <c r="P1950"/>
  <c r="P1954"/>
  <c r="P1958"/>
  <c r="P1962"/>
  <c r="P1966"/>
  <c r="P1970"/>
  <c r="P1974"/>
  <c r="P1978"/>
  <c r="P1982"/>
  <c r="P1986"/>
  <c r="P1990"/>
  <c r="P1994"/>
  <c r="P1998"/>
  <c r="P2002"/>
  <c r="P2006"/>
  <c r="P2010"/>
  <c r="P2014"/>
  <c r="P2018"/>
  <c r="O2087"/>
  <c r="P2087"/>
  <c r="O2095"/>
  <c r="P2095"/>
  <c r="P1665"/>
  <c r="P1669"/>
  <c r="P1673"/>
  <c r="P1677"/>
  <c r="P1681"/>
  <c r="P1685"/>
  <c r="P1689"/>
  <c r="P1693"/>
  <c r="P1697"/>
  <c r="P1701"/>
  <c r="P1705"/>
  <c r="P1709"/>
  <c r="P1713"/>
  <c r="P1717"/>
  <c r="P1721"/>
  <c r="P1725"/>
  <c r="P1729"/>
  <c r="P1733"/>
  <c r="P1737"/>
  <c r="P1741"/>
  <c r="P1745"/>
  <c r="P1749"/>
  <c r="P1753"/>
  <c r="P1757"/>
  <c r="P1761"/>
  <c r="P1765"/>
  <c r="P1769"/>
  <c r="P1773"/>
  <c r="P1777"/>
  <c r="P1781"/>
  <c r="P1785"/>
  <c r="P1789"/>
  <c r="P1793"/>
  <c r="P1797"/>
  <c r="P1801"/>
  <c r="P1805"/>
  <c r="P1809"/>
  <c r="P1813"/>
  <c r="P1817"/>
  <c r="P1821"/>
  <c r="P1825"/>
  <c r="P1829"/>
  <c r="P1833"/>
  <c r="P1837"/>
  <c r="P1841"/>
  <c r="P1845"/>
  <c r="P1849"/>
  <c r="P1853"/>
  <c r="P1857"/>
  <c r="P1861"/>
  <c r="P1865"/>
  <c r="P1869"/>
  <c r="P1873"/>
  <c r="P1877"/>
  <c r="P1881"/>
  <c r="P1885"/>
  <c r="P1889"/>
  <c r="P1893"/>
  <c r="P1897"/>
  <c r="P1901"/>
  <c r="P1905"/>
  <c r="P1909"/>
  <c r="P1913"/>
  <c r="P1917"/>
  <c r="P1921"/>
  <c r="P1925"/>
  <c r="P1929"/>
  <c r="P1933"/>
  <c r="P1937"/>
  <c r="P1941"/>
  <c r="P1945"/>
  <c r="P1949"/>
  <c r="P1953"/>
  <c r="P1957"/>
  <c r="P1961"/>
  <c r="P1965"/>
  <c r="P1969"/>
  <c r="P1973"/>
  <c r="P1977"/>
  <c r="P1981"/>
  <c r="P1985"/>
  <c r="P1989"/>
  <c r="P1993"/>
  <c r="P1997"/>
  <c r="P2001"/>
  <c r="P2005"/>
  <c r="P2009"/>
  <c r="P2013"/>
  <c r="P2017"/>
  <c r="P2021"/>
  <c r="P2025"/>
  <c r="P2029"/>
  <c r="P2033"/>
  <c r="P2037"/>
  <c r="P2041"/>
  <c r="P2045"/>
  <c r="P2049"/>
  <c r="P2053"/>
  <c r="P2057"/>
  <c r="P2061"/>
  <c r="P2065"/>
  <c r="P2069"/>
  <c r="P2073"/>
  <c r="P2077"/>
  <c r="P2081"/>
  <c r="O2085"/>
  <c r="P2085"/>
  <c r="O2093"/>
  <c r="P2093"/>
  <c r="P2056"/>
  <c r="O2091"/>
  <c r="P2091"/>
  <c r="P2059"/>
  <c r="P2063"/>
  <c r="P2067"/>
  <c r="P2071"/>
  <c r="P2075"/>
  <c r="P2079"/>
  <c r="P2083"/>
  <c r="P2099"/>
  <c r="P2101"/>
  <c r="P2103"/>
  <c r="P2105"/>
  <c r="P2107"/>
  <c r="P2109"/>
  <c r="P2111"/>
  <c r="P2113"/>
  <c r="P2115"/>
  <c r="P2117"/>
  <c r="P2119"/>
  <c r="P2121"/>
  <c r="P2123"/>
  <c r="P2125"/>
  <c r="P2127"/>
  <c r="F419" i="3"/>
  <c r="F418"/>
  <c r="F417"/>
  <c r="R10" i="18" s="1"/>
  <c r="F416" i="3"/>
  <c r="F415"/>
  <c r="F414"/>
  <c r="F413"/>
  <c r="F412"/>
  <c r="F411"/>
  <c r="F410"/>
  <c r="R38" i="18" s="1"/>
  <c r="X38" s="1"/>
  <c r="Z38" s="1"/>
  <c r="F409" i="3"/>
  <c r="R43" i="18" s="1"/>
  <c r="X43" s="1"/>
  <c r="Z43" s="1"/>
  <c r="F408" i="3"/>
  <c r="B18" i="26"/>
  <c r="B19"/>
  <c r="C18"/>
  <c r="C19"/>
  <c r="C17"/>
  <c r="B17"/>
  <c r="C13"/>
  <c r="C12"/>
  <c r="B13"/>
  <c r="B12"/>
  <c r="Q5" i="15"/>
  <c r="Q6"/>
  <c r="Q7"/>
  <c r="Q8"/>
  <c r="Q9"/>
  <c r="Q10"/>
  <c r="Q11"/>
  <c r="Q12"/>
  <c r="Q13"/>
  <c r="Q14"/>
  <c r="Q15"/>
  <c r="Q16"/>
  <c r="Q17"/>
  <c r="Q18"/>
  <c r="Q19"/>
  <c r="Q20"/>
  <c r="Q4"/>
  <c r="P4"/>
  <c r="O4"/>
  <c r="C24" i="25"/>
  <c r="S5" i="16"/>
  <c r="T5"/>
  <c r="S6"/>
  <c r="T6"/>
  <c r="S7"/>
  <c r="T7"/>
  <c r="S8"/>
  <c r="T8"/>
  <c r="S9"/>
  <c r="T9"/>
  <c r="S10"/>
  <c r="T10"/>
  <c r="S11"/>
  <c r="T11"/>
  <c r="S12"/>
  <c r="T12"/>
  <c r="S13"/>
  <c r="T13"/>
  <c r="S14"/>
  <c r="T14"/>
  <c r="S15"/>
  <c r="T15"/>
  <c r="S16"/>
  <c r="T16"/>
  <c r="S17"/>
  <c r="T17"/>
  <c r="S18"/>
  <c r="T18"/>
  <c r="S19"/>
  <c r="T19"/>
  <c r="S20"/>
  <c r="T20"/>
  <c r="S21"/>
  <c r="T21"/>
  <c r="S22"/>
  <c r="T22"/>
  <c r="S23"/>
  <c r="T23"/>
  <c r="S24"/>
  <c r="T24"/>
  <c r="S25"/>
  <c r="T25"/>
  <c r="S26"/>
  <c r="T26"/>
  <c r="S27"/>
  <c r="T27"/>
  <c r="S28"/>
  <c r="T28"/>
  <c r="S29"/>
  <c r="T29"/>
  <c r="S30"/>
  <c r="T30"/>
  <c r="S31"/>
  <c r="T31"/>
  <c r="S32"/>
  <c r="T32"/>
  <c r="S33"/>
  <c r="T33"/>
  <c r="S34"/>
  <c r="T34"/>
  <c r="S35"/>
  <c r="T35"/>
  <c r="S36"/>
  <c r="T36"/>
  <c r="S37"/>
  <c r="T37"/>
  <c r="S38"/>
  <c r="T38"/>
  <c r="S39"/>
  <c r="T39"/>
  <c r="S40"/>
  <c r="T40"/>
  <c r="S41"/>
  <c r="T41"/>
  <c r="S42"/>
  <c r="T42"/>
  <c r="S43"/>
  <c r="T43"/>
  <c r="S44"/>
  <c r="T44"/>
  <c r="S45"/>
  <c r="T45"/>
  <c r="S46"/>
  <c r="T46"/>
  <c r="S47"/>
  <c r="T47"/>
  <c r="S48"/>
  <c r="T48"/>
  <c r="S49"/>
  <c r="T49"/>
  <c r="S50"/>
  <c r="T50"/>
  <c r="S51"/>
  <c r="T51"/>
  <c r="S52"/>
  <c r="T52"/>
  <c r="T4"/>
  <c r="S4"/>
  <c r="S5" i="18"/>
  <c r="T5"/>
  <c r="S6"/>
  <c r="T6"/>
  <c r="S7"/>
  <c r="T7"/>
  <c r="R8"/>
  <c r="S8"/>
  <c r="T8"/>
  <c r="S9"/>
  <c r="T9"/>
  <c r="S10"/>
  <c r="T10"/>
  <c r="S11"/>
  <c r="T11"/>
  <c r="S12"/>
  <c r="T12"/>
  <c r="S13"/>
  <c r="T13"/>
  <c r="S14"/>
  <c r="T14"/>
  <c r="S15"/>
  <c r="T15"/>
  <c r="S17"/>
  <c r="T17"/>
  <c r="S18"/>
  <c r="T18"/>
  <c r="S19"/>
  <c r="T19"/>
  <c r="S22"/>
  <c r="T22"/>
  <c r="R23"/>
  <c r="S23"/>
  <c r="T23"/>
  <c r="S16"/>
  <c r="T16"/>
  <c r="S24"/>
  <c r="T24"/>
  <c r="S25"/>
  <c r="T25"/>
  <c r="T4"/>
  <c r="S4"/>
  <c r="O5" i="15"/>
  <c r="O6"/>
  <c r="O7"/>
  <c r="O8"/>
  <c r="O9"/>
  <c r="O10"/>
  <c r="O11"/>
  <c r="O12"/>
  <c r="O13"/>
  <c r="O14"/>
  <c r="O15"/>
  <c r="O16"/>
  <c r="O17"/>
  <c r="O18"/>
  <c r="O19"/>
  <c r="O20"/>
  <c r="C21" i="25"/>
  <c r="C29"/>
  <c r="C33"/>
  <c r="C37"/>
  <c r="C41"/>
  <c r="B23"/>
  <c r="B27"/>
  <c r="B32"/>
  <c r="B36"/>
  <c r="B40"/>
  <c r="B17" i="24"/>
  <c r="B21"/>
  <c r="B24"/>
  <c r="C17"/>
  <c r="O4" i="16"/>
  <c r="N5" i="23"/>
  <c r="N4"/>
  <c r="E19"/>
  <c r="M4" i="18"/>
  <c r="BM260" i="22" l="1"/>
  <c r="BM283"/>
  <c r="BM285"/>
  <c r="BL244"/>
  <c r="BM56"/>
  <c r="BM48"/>
  <c r="BM46"/>
  <c r="AM823" i="21"/>
  <c r="AL823"/>
  <c r="Z775"/>
  <c r="AA775"/>
  <c r="Z812"/>
  <c r="BC758"/>
  <c r="AU759"/>
  <c r="BB748"/>
  <c r="BC748"/>
  <c r="AY746"/>
  <c r="AH750"/>
  <c r="AI750"/>
  <c r="BF719"/>
  <c r="AL706"/>
  <c r="AM706"/>
  <c r="AU700"/>
  <c r="AT711"/>
  <c r="AU711"/>
  <c r="AA709"/>
  <c r="Z709"/>
  <c r="AP709"/>
  <c r="AQ709"/>
  <c r="Z680"/>
  <c r="AA680"/>
  <c r="AP678"/>
  <c r="AQ678"/>
  <c r="AQ676"/>
  <c r="AP676"/>
  <c r="AH638"/>
  <c r="AI638"/>
  <c r="AQ647"/>
  <c r="AP647"/>
  <c r="AQ639"/>
  <c r="AP639"/>
  <c r="BC879"/>
  <c r="BG878"/>
  <c r="AM875"/>
  <c r="AQ874"/>
  <c r="BC871"/>
  <c r="BG870"/>
  <c r="AM867"/>
  <c r="AQ866"/>
  <c r="BC863"/>
  <c r="BG862"/>
  <c r="AE859"/>
  <c r="AI858"/>
  <c r="AA874"/>
  <c r="AA866"/>
  <c r="AA858"/>
  <c r="AM880"/>
  <c r="BC876"/>
  <c r="AM872"/>
  <c r="BC868"/>
  <c r="AM864"/>
  <c r="BC860"/>
  <c r="AE823"/>
  <c r="AA783"/>
  <c r="BB762"/>
  <c r="BC762"/>
  <c r="BB752"/>
  <c r="BC752"/>
  <c r="AL748"/>
  <c r="AM748"/>
  <c r="AX744"/>
  <c r="AY744"/>
  <c r="AH736"/>
  <c r="AI736"/>
  <c r="AX734"/>
  <c r="AY734"/>
  <c r="AQ715"/>
  <c r="AP715"/>
  <c r="AX688"/>
  <c r="AY688"/>
  <c r="Z721"/>
  <c r="AA721"/>
  <c r="BG727"/>
  <c r="BF727"/>
  <c r="AX672"/>
  <c r="AY672"/>
  <c r="AD676"/>
  <c r="AE676"/>
  <c r="AU876"/>
  <c r="AU868"/>
  <c r="AU860"/>
  <c r="AA791"/>
  <c r="AL764"/>
  <c r="AM764"/>
  <c r="AL750"/>
  <c r="AM750"/>
  <c r="BB742"/>
  <c r="BC742"/>
  <c r="AX762"/>
  <c r="AY762"/>
  <c r="AD759"/>
  <c r="AE759"/>
  <c r="AA741"/>
  <c r="Z741"/>
  <c r="AP741"/>
  <c r="AQ741"/>
  <c r="AU758"/>
  <c r="AT758"/>
  <c r="AT742"/>
  <c r="AU742"/>
  <c r="AD738"/>
  <c r="AE738"/>
  <c r="AU734"/>
  <c r="AT734"/>
  <c r="AU730"/>
  <c r="AT730"/>
  <c r="AH724"/>
  <c r="AI724"/>
  <c r="AL700"/>
  <c r="AM700"/>
  <c r="AD723"/>
  <c r="AE723"/>
  <c r="AT723"/>
  <c r="AU723"/>
  <c r="AX692"/>
  <c r="AY692"/>
  <c r="AX690"/>
  <c r="AY690"/>
  <c r="BG726"/>
  <c r="BF726"/>
  <c r="AH654"/>
  <c r="AI654"/>
  <c r="AH646"/>
  <c r="AI646"/>
  <c r="AD625"/>
  <c r="AE625"/>
  <c r="AM879"/>
  <c r="AQ878"/>
  <c r="BC875"/>
  <c r="BG874"/>
  <c r="AM871"/>
  <c r="AQ870"/>
  <c r="BC867"/>
  <c r="BG866"/>
  <c r="AM863"/>
  <c r="AQ862"/>
  <c r="AU859"/>
  <c r="AY858"/>
  <c r="AA878"/>
  <c r="AA870"/>
  <c r="AA862"/>
  <c r="BC880"/>
  <c r="AM876"/>
  <c r="BC872"/>
  <c r="AM868"/>
  <c r="BC864"/>
  <c r="AM860"/>
  <c r="AU823"/>
  <c r="AA799"/>
  <c r="AP812"/>
  <c r="AI766"/>
  <c r="AY758"/>
  <c r="AL754"/>
  <c r="AM754"/>
  <c r="AL732"/>
  <c r="AM732"/>
  <c r="AI730"/>
  <c r="Z728"/>
  <c r="AU766"/>
  <c r="AH754"/>
  <c r="AI754"/>
  <c r="AU746"/>
  <c r="AD765"/>
  <c r="AE765"/>
  <c r="AE762"/>
  <c r="AD762"/>
  <c r="AE746"/>
  <c r="AD746"/>
  <c r="AQ726"/>
  <c r="AA724"/>
  <c r="AD720"/>
  <c r="AY704"/>
  <c r="AI700"/>
  <c r="BB692"/>
  <c r="BC692"/>
  <c r="AH660"/>
  <c r="AI660"/>
  <c r="AH658"/>
  <c r="AI658"/>
  <c r="AA679"/>
  <c r="Z679"/>
  <c r="AP671"/>
  <c r="AQ671"/>
  <c r="AP663"/>
  <c r="AQ663"/>
  <c r="BF663"/>
  <c r="BG663"/>
  <c r="AE694"/>
  <c r="Z673"/>
  <c r="AU672"/>
  <c r="AM650"/>
  <c r="AA641"/>
  <c r="AP606"/>
  <c r="AH613"/>
  <c r="AI613"/>
  <c r="AH553"/>
  <c r="AI553"/>
  <c r="BF620"/>
  <c r="BG620"/>
  <c r="BC618"/>
  <c r="BB618"/>
  <c r="AD614"/>
  <c r="AE614"/>
  <c r="BF612"/>
  <c r="BG612"/>
  <c r="AD606"/>
  <c r="AE606"/>
  <c r="BF604"/>
  <c r="BG604"/>
  <c r="AA596"/>
  <c r="Z596"/>
  <c r="AQ596"/>
  <c r="AP596"/>
  <c r="BF580"/>
  <c r="BG580"/>
  <c r="AQ572"/>
  <c r="AP572"/>
  <c r="BF572"/>
  <c r="BG572"/>
  <c r="AP540"/>
  <c r="AQ540"/>
  <c r="AI529"/>
  <c r="AM500"/>
  <c r="BB528"/>
  <c r="BC528"/>
  <c r="AE511"/>
  <c r="AH512"/>
  <c r="AI512"/>
  <c r="AH506"/>
  <c r="AI506"/>
  <c r="AA805"/>
  <c r="AA797"/>
  <c r="AA789"/>
  <c r="AA781"/>
  <c r="AE763"/>
  <c r="AY730"/>
  <c r="BG737"/>
  <c r="AX729"/>
  <c r="AQ728"/>
  <c r="AU717"/>
  <c r="AM712"/>
  <c r="BC710"/>
  <c r="BC696"/>
  <c r="BC690"/>
  <c r="BF712"/>
  <c r="AI702"/>
  <c r="AE719"/>
  <c r="AE706"/>
  <c r="AE702"/>
  <c r="AE690"/>
  <c r="AY678"/>
  <c r="AY668"/>
  <c r="Z665"/>
  <c r="AQ677"/>
  <c r="AA669"/>
  <c r="AI644"/>
  <c r="AQ651"/>
  <c r="AP651"/>
  <c r="AQ643"/>
  <c r="AP643"/>
  <c r="BF643"/>
  <c r="BG643"/>
  <c r="AE624"/>
  <c r="Z620"/>
  <c r="AI609"/>
  <c r="AI603"/>
  <c r="AI595"/>
  <c r="AI619"/>
  <c r="AH619"/>
  <c r="AH605"/>
  <c r="AI605"/>
  <c r="AQ590"/>
  <c r="AQ588"/>
  <c r="AQ534"/>
  <c r="AQ506"/>
  <c r="BF534"/>
  <c r="BG534"/>
  <c r="Z532"/>
  <c r="AA532"/>
  <c r="BF530"/>
  <c r="BG530"/>
  <c r="BF528"/>
  <c r="BG528"/>
  <c r="AT503"/>
  <c r="BB538"/>
  <c r="BC538"/>
  <c r="AE519"/>
  <c r="BB510"/>
  <c r="BC510"/>
  <c r="AL476"/>
  <c r="AM476"/>
  <c r="AY452"/>
  <c r="AY448"/>
  <c r="AH538"/>
  <c r="AI538"/>
  <c r="AI536"/>
  <c r="AH536"/>
  <c r="AH534"/>
  <c r="AI534"/>
  <c r="AI532"/>
  <c r="AH532"/>
  <c r="AH530"/>
  <c r="AI530"/>
  <c r="AI528"/>
  <c r="AH528"/>
  <c r="AQ525"/>
  <c r="AA493"/>
  <c r="AX640"/>
  <c r="AY640"/>
  <c r="AA622"/>
  <c r="AH577"/>
  <c r="AI577"/>
  <c r="Z506"/>
  <c r="AA506"/>
  <c r="BB540"/>
  <c r="BC540"/>
  <c r="AL504"/>
  <c r="AM504"/>
  <c r="AL502"/>
  <c r="AM502"/>
  <c r="AL490"/>
  <c r="AM490"/>
  <c r="AH537"/>
  <c r="AI537"/>
  <c r="AX529"/>
  <c r="AY529"/>
  <c r="AU511"/>
  <c r="AT511"/>
  <c r="AD503"/>
  <c r="AE503"/>
  <c r="BF501"/>
  <c r="BG501"/>
  <c r="BF493"/>
  <c r="BG493"/>
  <c r="Z485"/>
  <c r="AA485"/>
  <c r="BF485"/>
  <c r="BG485"/>
  <c r="AA477"/>
  <c r="Z477"/>
  <c r="AP477"/>
  <c r="AQ477"/>
  <c r="AP469"/>
  <c r="AQ469"/>
  <c r="AT463"/>
  <c r="AU463"/>
  <c r="AP461"/>
  <c r="AQ461"/>
  <c r="AP453"/>
  <c r="AQ453"/>
  <c r="AH607"/>
  <c r="AI607"/>
  <c r="AH599"/>
  <c r="AI599"/>
  <c r="AH575"/>
  <c r="AI575"/>
  <c r="AA614"/>
  <c r="Z614"/>
  <c r="AA606"/>
  <c r="Z606"/>
  <c r="AA598"/>
  <c r="Z598"/>
  <c r="AP598"/>
  <c r="AQ598"/>
  <c r="AA582"/>
  <c r="Z582"/>
  <c r="AA574"/>
  <c r="Z574"/>
  <c r="AP574"/>
  <c r="AQ574"/>
  <c r="AP526"/>
  <c r="AQ526"/>
  <c r="BB534"/>
  <c r="BC534"/>
  <c r="BB506"/>
  <c r="BC506"/>
  <c r="AL494"/>
  <c r="AM494"/>
  <c r="AL470"/>
  <c r="AM470"/>
  <c r="AL468"/>
  <c r="AM468"/>
  <c r="AX456"/>
  <c r="AY456"/>
  <c r="AQ420"/>
  <c r="BC416"/>
  <c r="AP413"/>
  <c r="BF395"/>
  <c r="AM391"/>
  <c r="AL374"/>
  <c r="BB370"/>
  <c r="AL366"/>
  <c r="BB362"/>
  <c r="AL358"/>
  <c r="BB346"/>
  <c r="AP403"/>
  <c r="Z395"/>
  <c r="AE408"/>
  <c r="AE400"/>
  <c r="AE392"/>
  <c r="BC406"/>
  <c r="AA271"/>
  <c r="AA267"/>
  <c r="AA263"/>
  <c r="AA259"/>
  <c r="AA255"/>
  <c r="AA251"/>
  <c r="AA223"/>
  <c r="AA219"/>
  <c r="Z269"/>
  <c r="AA269"/>
  <c r="Z261"/>
  <c r="AA261"/>
  <c r="Z253"/>
  <c r="AA253"/>
  <c r="Z318"/>
  <c r="AA318"/>
  <c r="Z179"/>
  <c r="AA179"/>
  <c r="BG179"/>
  <c r="BF179"/>
  <c r="AT145"/>
  <c r="AL125"/>
  <c r="AY535"/>
  <c r="AI527"/>
  <c r="AY511"/>
  <c r="AI522"/>
  <c r="AI502"/>
  <c r="AI494"/>
  <c r="AU485"/>
  <c r="AE477"/>
  <c r="AP475"/>
  <c r="AY470"/>
  <c r="AY460"/>
  <c r="AI458"/>
  <c r="AA499"/>
  <c r="BG491"/>
  <c r="AA439"/>
  <c r="AA430"/>
  <c r="AM422"/>
  <c r="AY417"/>
  <c r="Z433"/>
  <c r="AP421"/>
  <c r="AE445"/>
  <c r="BF403"/>
  <c r="BB396"/>
  <c r="AU354"/>
  <c r="AL350"/>
  <c r="AU346"/>
  <c r="AL342"/>
  <c r="AQ380"/>
  <c r="BG378"/>
  <c r="AU390"/>
  <c r="AA287"/>
  <c r="AA279"/>
  <c r="AA247"/>
  <c r="AD272"/>
  <c r="AE272"/>
  <c r="AD264"/>
  <c r="AE264"/>
  <c r="AD256"/>
  <c r="AE256"/>
  <c r="AD153"/>
  <c r="AE153"/>
  <c r="BC141"/>
  <c r="BB141"/>
  <c r="AU137"/>
  <c r="AT137"/>
  <c r="AM133"/>
  <c r="AL133"/>
  <c r="BC133"/>
  <c r="BB133"/>
  <c r="AP127"/>
  <c r="AQ127"/>
  <c r="BC125"/>
  <c r="BB125"/>
  <c r="AD121"/>
  <c r="AE121"/>
  <c r="AT121"/>
  <c r="AU121"/>
  <c r="Z119"/>
  <c r="AA119"/>
  <c r="AQ119"/>
  <c r="AP119"/>
  <c r="BF119"/>
  <c r="BG119"/>
  <c r="AD113"/>
  <c r="AE113"/>
  <c r="Z111"/>
  <c r="AA111"/>
  <c r="AP111"/>
  <c r="AQ111"/>
  <c r="AD105"/>
  <c r="AE105"/>
  <c r="Z103"/>
  <c r="AA103"/>
  <c r="AP103"/>
  <c r="AQ103"/>
  <c r="BF103"/>
  <c r="BG103"/>
  <c r="AT624"/>
  <c r="AI615"/>
  <c r="AI611"/>
  <c r="AI593"/>
  <c r="Z586"/>
  <c r="AI535"/>
  <c r="AY533"/>
  <c r="AM532"/>
  <c r="AT525"/>
  <c r="AT509"/>
  <c r="AT507"/>
  <c r="BC504"/>
  <c r="AM472"/>
  <c r="AT469"/>
  <c r="AI520"/>
  <c r="AE507"/>
  <c r="AE483"/>
  <c r="AI462"/>
  <c r="AI454"/>
  <c r="AQ521"/>
  <c r="BG481"/>
  <c r="AQ473"/>
  <c r="BG467"/>
  <c r="AQ457"/>
  <c r="AQ433"/>
  <c r="AQ428"/>
  <c r="BG420"/>
  <c r="AQ412"/>
  <c r="BG390"/>
  <c r="AQ382"/>
  <c r="AA418"/>
  <c r="AP447"/>
  <c r="AE443"/>
  <c r="AE438"/>
  <c r="AU432"/>
  <c r="AI431"/>
  <c r="BC424"/>
  <c r="AI415"/>
  <c r="AP429"/>
  <c r="AP419"/>
  <c r="AP409"/>
  <c r="AE407"/>
  <c r="AT404"/>
  <c r="AX403"/>
  <c r="AM402"/>
  <c r="AQ397"/>
  <c r="AH395"/>
  <c r="AE394"/>
  <c r="AT388"/>
  <c r="AX387"/>
  <c r="BC386"/>
  <c r="BB385"/>
  <c r="AT384"/>
  <c r="AU380"/>
  <c r="BB374"/>
  <c r="AU372"/>
  <c r="AA371"/>
  <c r="AL370"/>
  <c r="BB366"/>
  <c r="AU364"/>
  <c r="AA363"/>
  <c r="AL362"/>
  <c r="BB358"/>
  <c r="AU356"/>
  <c r="AA355"/>
  <c r="AL354"/>
  <c r="AU348"/>
  <c r="AA347"/>
  <c r="AL346"/>
  <c r="AE340"/>
  <c r="AU336"/>
  <c r="AE332"/>
  <c r="Z403"/>
  <c r="AP395"/>
  <c r="BF409"/>
  <c r="BC389"/>
  <c r="AU398"/>
  <c r="AE395"/>
  <c r="AM390"/>
  <c r="BC380"/>
  <c r="BB312"/>
  <c r="AU306"/>
  <c r="AE302"/>
  <c r="BB296"/>
  <c r="AE292"/>
  <c r="AE284"/>
  <c r="AE276"/>
  <c r="AA239"/>
  <c r="AA235"/>
  <c r="AA207"/>
  <c r="AA203"/>
  <c r="AA187"/>
  <c r="Z314"/>
  <c r="AA314"/>
  <c r="AU153"/>
  <c r="AL141"/>
  <c r="AX136"/>
  <c r="AY136"/>
  <c r="AL324"/>
  <c r="AM324"/>
  <c r="BB320"/>
  <c r="BC320"/>
  <c r="AL316"/>
  <c r="AM316"/>
  <c r="AL268"/>
  <c r="AM268"/>
  <c r="BB264"/>
  <c r="BC264"/>
  <c r="AL260"/>
  <c r="AM260"/>
  <c r="BB256"/>
  <c r="BC256"/>
  <c r="AL252"/>
  <c r="AM252"/>
  <c r="BB248"/>
  <c r="BC248"/>
  <c r="AL244"/>
  <c r="AM244"/>
  <c r="BB240"/>
  <c r="BC240"/>
  <c r="AL236"/>
  <c r="AM236"/>
  <c r="BB232"/>
  <c r="BC232"/>
  <c r="AL228"/>
  <c r="AM228"/>
  <c r="BB224"/>
  <c r="BC224"/>
  <c r="AL220"/>
  <c r="AM220"/>
  <c r="BB216"/>
  <c r="BC216"/>
  <c r="AL212"/>
  <c r="AM212"/>
  <c r="BB208"/>
  <c r="BC208"/>
  <c r="AL204"/>
  <c r="AM204"/>
  <c r="BC200"/>
  <c r="BB200"/>
  <c r="BC192"/>
  <c r="BB192"/>
  <c r="BB184"/>
  <c r="BC184"/>
  <c r="AT105"/>
  <c r="AU113"/>
  <c r="AH114"/>
  <c r="AI114"/>
  <c r="BG111"/>
  <c r="BM22" i="22"/>
  <c r="BL22"/>
  <c r="AE843" i="21"/>
  <c r="AD843"/>
  <c r="AM842"/>
  <c r="AL842"/>
  <c r="AM857"/>
  <c r="AL857"/>
  <c r="AI855"/>
  <c r="AH855"/>
  <c r="AQ850"/>
  <c r="AP850"/>
  <c r="BC848"/>
  <c r="BB848"/>
  <c r="AL828"/>
  <c r="AM828"/>
  <c r="AT128"/>
  <c r="AU128"/>
  <c r="AD126"/>
  <c r="AE126"/>
  <c r="AD108"/>
  <c r="AE108"/>
  <c r="BC324"/>
  <c r="AQ852"/>
  <c r="AP852"/>
  <c r="AE857"/>
  <c r="AD857"/>
  <c r="AD114"/>
  <c r="AE114"/>
  <c r="AT102"/>
  <c r="AU102"/>
  <c r="AD118"/>
  <c r="AE118"/>
  <c r="AD122"/>
  <c r="AE122"/>
  <c r="BC118"/>
  <c r="BB118"/>
  <c r="AT114"/>
  <c r="AU114"/>
  <c r="AD112"/>
  <c r="AE112"/>
  <c r="BB856"/>
  <c r="BC856"/>
  <c r="AY848"/>
  <c r="AX848"/>
  <c r="AQ685"/>
  <c r="AP685"/>
  <c r="AL840"/>
  <c r="AI836"/>
  <c r="AE850"/>
  <c r="AD850"/>
  <c r="AM836"/>
  <c r="AL836"/>
  <c r="AM102"/>
  <c r="AL102"/>
  <c r="BC114"/>
  <c r="BB114"/>
  <c r="AA245"/>
  <c r="AA237"/>
  <c r="AA229"/>
  <c r="AA221"/>
  <c r="AA213"/>
  <c r="AA205"/>
  <c r="AA197"/>
  <c r="AA189"/>
  <c r="BC322"/>
  <c r="AM318"/>
  <c r="BC316"/>
  <c r="AY164"/>
  <c r="AH146"/>
  <c r="AM166"/>
  <c r="AQ160"/>
  <c r="AM127"/>
  <c r="AL127"/>
  <c r="BF121"/>
  <c r="BG121"/>
  <c r="BF113"/>
  <c r="BG113"/>
  <c r="AP105"/>
  <c r="AQ105"/>
  <c r="BL281" i="22"/>
  <c r="BM281"/>
  <c r="BM191"/>
  <c r="BL191"/>
  <c r="AT828" i="21"/>
  <c r="AI856"/>
  <c r="AH856"/>
  <c r="AM852"/>
  <c r="AL852"/>
  <c r="AP136"/>
  <c r="AQ136"/>
  <c r="AT846"/>
  <c r="AU846"/>
  <c r="Z840"/>
  <c r="AA840"/>
  <c r="Z839"/>
  <c r="AA839"/>
  <c r="BG852"/>
  <c r="AD856"/>
  <c r="AA842"/>
  <c r="AU685"/>
  <c r="BF134"/>
  <c r="AI685"/>
  <c r="AI851"/>
  <c r="AA846"/>
  <c r="BF829"/>
  <c r="AP134"/>
  <c r="C10" i="23"/>
  <c r="C18" i="24"/>
  <c r="E30" i="23"/>
  <c r="D18"/>
  <c r="D30"/>
  <c r="B25" i="24"/>
  <c r="B23"/>
  <c r="B21" i="25"/>
  <c r="B38"/>
  <c r="B34"/>
  <c r="B30"/>
  <c r="B25"/>
  <c r="B19"/>
  <c r="C39"/>
  <c r="C35"/>
  <c r="C31"/>
  <c r="D38" i="23"/>
  <c r="B18" i="24"/>
  <c r="C19" i="25"/>
  <c r="BM292" i="22"/>
  <c r="BM267"/>
  <c r="BL188"/>
  <c r="D19" i="23"/>
  <c r="D23"/>
  <c r="D27"/>
  <c r="D31"/>
  <c r="D35"/>
  <c r="E18"/>
  <c r="F18" s="1"/>
  <c r="E23"/>
  <c r="F23" s="1"/>
  <c r="E27"/>
  <c r="E31"/>
  <c r="F31" s="1"/>
  <c r="C25" i="24"/>
  <c r="C24"/>
  <c r="C23"/>
  <c r="C21"/>
  <c r="B20"/>
  <c r="C25" i="25"/>
  <c r="B41"/>
  <c r="B39"/>
  <c r="B37"/>
  <c r="B35"/>
  <c r="B33"/>
  <c r="B31"/>
  <c r="B29"/>
  <c r="B26"/>
  <c r="B24"/>
  <c r="B22"/>
  <c r="C18"/>
  <c r="C40"/>
  <c r="C38"/>
  <c r="C36"/>
  <c r="C34"/>
  <c r="C32"/>
  <c r="C30"/>
  <c r="C26"/>
  <c r="C22"/>
  <c r="BL131" i="22"/>
  <c r="BL211"/>
  <c r="BM194"/>
  <c r="BM85"/>
  <c r="BL45"/>
  <c r="BL66"/>
  <c r="BM75"/>
  <c r="BL213"/>
  <c r="BL220"/>
  <c r="BL155"/>
  <c r="BM51"/>
  <c r="BM86"/>
  <c r="BM68"/>
  <c r="BM50"/>
  <c r="BL38"/>
  <c r="BL109"/>
  <c r="BM287"/>
  <c r="BM202"/>
  <c r="BM241"/>
  <c r="BL253"/>
  <c r="BM127"/>
  <c r="BL60"/>
  <c r="BM44"/>
  <c r="BM30"/>
  <c r="BL34"/>
  <c r="BM251"/>
  <c r="BM230"/>
  <c r="BL185"/>
  <c r="BL139"/>
  <c r="BM99"/>
  <c r="BM95"/>
  <c r="BM63"/>
  <c r="BM143"/>
  <c r="BL90"/>
  <c r="BM82"/>
  <c r="BL88"/>
  <c r="BL62"/>
  <c r="BL176"/>
  <c r="BL264"/>
  <c r="BM234"/>
  <c r="BM279"/>
  <c r="BL289"/>
  <c r="BL227"/>
  <c r="BM245"/>
  <c r="BL239"/>
  <c r="BM209"/>
  <c r="BL175"/>
  <c r="BL189"/>
  <c r="BM181"/>
  <c r="BM180"/>
  <c r="BL119"/>
  <c r="BM147"/>
  <c r="BM43"/>
  <c r="BM94"/>
  <c r="BL81"/>
  <c r="BM77"/>
  <c r="BM52"/>
  <c r="BM84"/>
  <c r="BL193"/>
  <c r="BL184"/>
  <c r="BL58"/>
  <c r="BM78"/>
  <c r="BL98"/>
  <c r="BL28"/>
  <c r="BM26"/>
  <c r="BL168"/>
  <c r="BM286"/>
  <c r="BM277"/>
  <c r="BM275"/>
  <c r="BL282"/>
  <c r="BM290"/>
  <c r="BM271"/>
  <c r="BM226"/>
  <c r="BM232"/>
  <c r="BM243"/>
  <c r="BM237"/>
  <c r="BL205"/>
  <c r="BM217"/>
  <c r="BM221"/>
  <c r="BM201"/>
  <c r="BL166"/>
  <c r="BM172"/>
  <c r="BM87"/>
  <c r="BM71"/>
  <c r="BM151"/>
  <c r="BM103"/>
  <c r="BM135"/>
  <c r="BM54"/>
  <c r="BM42"/>
  <c r="BM64"/>
  <c r="BM24"/>
  <c r="AX696" i="21"/>
  <c r="AY696"/>
  <c r="AH668"/>
  <c r="AI668"/>
  <c r="AX666"/>
  <c r="AY666"/>
  <c r="AX658"/>
  <c r="AY658"/>
  <c r="AA675"/>
  <c r="Z675"/>
  <c r="AA667"/>
  <c r="Z667"/>
  <c r="AT680"/>
  <c r="AU680"/>
  <c r="AD678"/>
  <c r="AE678"/>
  <c r="AT676"/>
  <c r="AU676"/>
  <c r="BG676"/>
  <c r="BF676"/>
  <c r="AA716"/>
  <c r="Z716"/>
  <c r="AX710"/>
  <c r="AY710"/>
  <c r="AD721"/>
  <c r="AE721"/>
  <c r="AA717"/>
  <c r="Z717"/>
  <c r="Z707"/>
  <c r="AA707"/>
  <c r="AP691"/>
  <c r="AQ691"/>
  <c r="AT696"/>
  <c r="AU696"/>
  <c r="AT692"/>
  <c r="AU692"/>
  <c r="AQ727"/>
  <c r="AP727"/>
  <c r="BB722"/>
  <c r="BC722"/>
  <c r="AA719"/>
  <c r="Z719"/>
  <c r="AM752"/>
  <c r="BC744"/>
  <c r="AI740"/>
  <c r="BG741"/>
  <c r="AE714"/>
  <c r="AM710"/>
  <c r="AP718"/>
  <c r="AP641"/>
  <c r="AI632"/>
  <c r="AI628"/>
  <c r="AA649"/>
  <c r="BC624"/>
  <c r="AH621"/>
  <c r="Z610"/>
  <c r="AP602"/>
  <c r="Z594"/>
  <c r="Z578"/>
  <c r="BG618"/>
  <c r="AA618"/>
  <c r="AM522"/>
  <c r="BC508"/>
  <c r="AM452"/>
  <c r="AE525"/>
  <c r="AP499"/>
  <c r="AI498"/>
  <c r="AI482"/>
  <c r="AI478"/>
  <c r="AY476"/>
  <c r="Z475"/>
  <c r="AI470"/>
  <c r="AY468"/>
  <c r="AI464"/>
  <c r="AE461"/>
  <c r="AY458"/>
  <c r="AQ523"/>
  <c r="AL521"/>
  <c r="BG515"/>
  <c r="BG499"/>
  <c r="AA491"/>
  <c r="AQ483"/>
  <c r="AA467"/>
  <c r="AA459"/>
  <c r="AL446"/>
  <c r="AA432"/>
  <c r="AA428"/>
  <c r="AA424"/>
  <c r="AA420"/>
  <c r="AA416"/>
  <c r="AA412"/>
  <c r="AE446"/>
  <c r="AE442"/>
  <c r="AU437"/>
  <c r="AP441"/>
  <c r="AI409"/>
  <c r="AH383"/>
  <c r="AM320"/>
  <c r="BC318"/>
  <c r="AM176"/>
  <c r="BF175"/>
  <c r="AY168"/>
  <c r="AH144"/>
  <c r="BG164"/>
  <c r="BG160"/>
  <c r="AU119"/>
  <c r="AE111"/>
  <c r="AQ125"/>
  <c r="BB123"/>
  <c r="BG101"/>
  <c r="BM199" i="22"/>
  <c r="AM646" i="21"/>
  <c r="AM640"/>
  <c r="AY644"/>
  <c r="BG641"/>
  <c r="BG633"/>
  <c r="BG624"/>
  <c r="BG538"/>
  <c r="AA534"/>
  <c r="AE509"/>
  <c r="AI508"/>
  <c r="AE493"/>
  <c r="AY474"/>
  <c r="AA523"/>
  <c r="AA483"/>
  <c r="BB444"/>
  <c r="AL438"/>
  <c r="AE434"/>
  <c r="AM428"/>
  <c r="AM420"/>
  <c r="AM412"/>
  <c r="Z441"/>
  <c r="AP425"/>
  <c r="AP417"/>
  <c r="AA353"/>
  <c r="AU342"/>
  <c r="AE386"/>
  <c r="BC174"/>
  <c r="Z175"/>
  <c r="AQ142"/>
  <c r="AQ138"/>
  <c r="AH124"/>
  <c r="AU151"/>
  <c r="AI112"/>
  <c r="BG117"/>
  <c r="BG109"/>
  <c r="AQ101"/>
  <c r="BL228" i="22"/>
  <c r="AM648" i="21"/>
  <c r="AM638"/>
  <c r="BG649"/>
  <c r="AQ610"/>
  <c r="AQ594"/>
  <c r="AQ586"/>
  <c r="AQ578"/>
  <c r="AQ508"/>
  <c r="AA540"/>
  <c r="AM510"/>
  <c r="AM474"/>
  <c r="AM458"/>
  <c r="AE517"/>
  <c r="AI516"/>
  <c r="AI510"/>
  <c r="AY492"/>
  <c r="AE485"/>
  <c r="BG523"/>
  <c r="AQ491"/>
  <c r="BG483"/>
  <c r="AQ467"/>
  <c r="AQ459"/>
  <c r="BG386"/>
  <c r="AY429"/>
  <c r="AY421"/>
  <c r="AY413"/>
  <c r="AE437"/>
  <c r="AU350"/>
  <c r="AA345"/>
  <c r="BG326"/>
  <c r="AQ292"/>
  <c r="BG168"/>
  <c r="AI176"/>
  <c r="AY174"/>
  <c r="AI160"/>
  <c r="AQ144"/>
  <c r="AQ140"/>
  <c r="AH134"/>
  <c r="AI106"/>
  <c r="BB139"/>
  <c r="AA117"/>
  <c r="AA109"/>
  <c r="BB732"/>
  <c r="BC732"/>
  <c r="AX760"/>
  <c r="AY760"/>
  <c r="AH760"/>
  <c r="AI760"/>
  <c r="AX752"/>
  <c r="AY752"/>
  <c r="AH752"/>
  <c r="AI752"/>
  <c r="AX732"/>
  <c r="AY732"/>
  <c r="AH732"/>
  <c r="AI732"/>
  <c r="BG724"/>
  <c r="BF724"/>
  <c r="BC720"/>
  <c r="BB720"/>
  <c r="AD715"/>
  <c r="AE715"/>
  <c r="AT716"/>
  <c r="AU716"/>
  <c r="BB688"/>
  <c r="BC688"/>
  <c r="AT729"/>
  <c r="AU729"/>
  <c r="AQ725"/>
  <c r="AP725"/>
  <c r="AH706"/>
  <c r="AI706"/>
  <c r="AH698"/>
  <c r="AI698"/>
  <c r="AX694"/>
  <c r="AY694"/>
  <c r="BG711"/>
  <c r="BF711"/>
  <c r="AP707"/>
  <c r="AQ707"/>
  <c r="AP703"/>
  <c r="AQ703"/>
  <c r="AA691"/>
  <c r="Z691"/>
  <c r="BF691"/>
  <c r="BG691"/>
  <c r="AT708"/>
  <c r="AU708"/>
  <c r="AD708"/>
  <c r="AE708"/>
  <c r="AT704"/>
  <c r="AU704"/>
  <c r="AD704"/>
  <c r="AE704"/>
  <c r="AX676"/>
  <c r="AY676"/>
  <c r="AH664"/>
  <c r="AI664"/>
  <c r="AA677"/>
  <c r="Z677"/>
  <c r="BF677"/>
  <c r="BG677"/>
  <c r="AP673"/>
  <c r="AQ673"/>
  <c r="AP669"/>
  <c r="AQ669"/>
  <c r="BF665"/>
  <c r="BG665"/>
  <c r="AH727"/>
  <c r="AL736"/>
  <c r="AM736"/>
  <c r="AX764"/>
  <c r="AY764"/>
  <c r="AH764"/>
  <c r="AI764"/>
  <c r="AX756"/>
  <c r="AY756"/>
  <c r="AH756"/>
  <c r="AI756"/>
  <c r="AX748"/>
  <c r="AY748"/>
  <c r="AH748"/>
  <c r="AI748"/>
  <c r="AT765"/>
  <c r="AU765"/>
  <c r="AT761"/>
  <c r="AU761"/>
  <c r="AT757"/>
  <c r="AU757"/>
  <c r="BF743"/>
  <c r="BG743"/>
  <c r="AA739"/>
  <c r="Z739"/>
  <c r="BF739"/>
  <c r="BG739"/>
  <c r="AA735"/>
  <c r="Z735"/>
  <c r="BF735"/>
  <c r="BG735"/>
  <c r="AE732"/>
  <c r="AD732"/>
  <c r="AX726"/>
  <c r="AY726"/>
  <c r="BB728"/>
  <c r="BC728"/>
  <c r="BB698"/>
  <c r="BC698"/>
  <c r="BB694"/>
  <c r="BC694"/>
  <c r="AY723"/>
  <c r="AX723"/>
  <c r="BB714"/>
  <c r="BC714"/>
  <c r="AH726"/>
  <c r="AI726"/>
  <c r="AH710"/>
  <c r="AI710"/>
  <c r="AX708"/>
  <c r="AY708"/>
  <c r="AH704"/>
  <c r="AI704"/>
  <c r="AX702"/>
  <c r="AY702"/>
  <c r="AX698"/>
  <c r="AY698"/>
  <c r="AH694"/>
  <c r="AI694"/>
  <c r="AL726"/>
  <c r="AM726"/>
  <c r="AT721"/>
  <c r="AU721"/>
  <c r="AQ717"/>
  <c r="AP717"/>
  <c r="BG717"/>
  <c r="BF717"/>
  <c r="AD713"/>
  <c r="AE713"/>
  <c r="AT713"/>
  <c r="AU713"/>
  <c r="AT722"/>
  <c r="AU722"/>
  <c r="AY719"/>
  <c r="AX719"/>
  <c r="BB716"/>
  <c r="BC716"/>
  <c r="BB712"/>
  <c r="BC712"/>
  <c r="AH670"/>
  <c r="AI670"/>
  <c r="AT674"/>
  <c r="AU674"/>
  <c r="AD674"/>
  <c r="AE674"/>
  <c r="AM881"/>
  <c r="AA827"/>
  <c r="BC825"/>
  <c r="AE729"/>
  <c r="AT720"/>
  <c r="AM704"/>
  <c r="AM698"/>
  <c r="AM694"/>
  <c r="AI708"/>
  <c r="AY706"/>
  <c r="AH725"/>
  <c r="AY711"/>
  <c r="AA711"/>
  <c r="BG707"/>
  <c r="AA703"/>
  <c r="AP712"/>
  <c r="AX844"/>
  <c r="AY844"/>
  <c r="AX842"/>
  <c r="AY842"/>
  <c r="AX840"/>
  <c r="AY840"/>
  <c r="BF674"/>
  <c r="AY656"/>
  <c r="AA678"/>
  <c r="AY652"/>
  <c r="AY650"/>
  <c r="AP649"/>
  <c r="AY648"/>
  <c r="AI648"/>
  <c r="AP645"/>
  <c r="AP637"/>
  <c r="AP633"/>
  <c r="AY632"/>
  <c r="AY626"/>
  <c r="AI626"/>
  <c r="AI624"/>
  <c r="AE643"/>
  <c r="AP624"/>
  <c r="AU608"/>
  <c r="AE608"/>
  <c r="AU604"/>
  <c r="AE604"/>
  <c r="AU600"/>
  <c r="AE600"/>
  <c r="AI571"/>
  <c r="AI569"/>
  <c r="AI567"/>
  <c r="AI565"/>
  <c r="AI563"/>
  <c r="AI559"/>
  <c r="AI555"/>
  <c r="AI551"/>
  <c r="AI547"/>
  <c r="Z624"/>
  <c r="BB620"/>
  <c r="AL620"/>
  <c r="BB616"/>
  <c r="AL616"/>
  <c r="BG614"/>
  <c r="BG610"/>
  <c r="BG606"/>
  <c r="BG602"/>
  <c r="BG598"/>
  <c r="BG594"/>
  <c r="BG590"/>
  <c r="BG586"/>
  <c r="BG582"/>
  <c r="BG578"/>
  <c r="BG574"/>
  <c r="BG536"/>
  <c r="BG532"/>
  <c r="AX526"/>
  <c r="AH526"/>
  <c r="AQ510"/>
  <c r="AQ504"/>
  <c r="AA512"/>
  <c r="AA510"/>
  <c r="AA508"/>
  <c r="AT539"/>
  <c r="AT535"/>
  <c r="AT531"/>
  <c r="BC524"/>
  <c r="AT523"/>
  <c r="AT519"/>
  <c r="AT515"/>
  <c r="AY513"/>
  <c r="AI513"/>
  <c r="AY509"/>
  <c r="AI509"/>
  <c r="AM496"/>
  <c r="AM492"/>
  <c r="AM478"/>
  <c r="AM454"/>
  <c r="Z529"/>
  <c r="AP501"/>
  <c r="AY500"/>
  <c r="AI500"/>
  <c r="AE499"/>
  <c r="AY498"/>
  <c r="AI496"/>
  <c r="AE495"/>
  <c r="AY494"/>
  <c r="AI492"/>
  <c r="AE491"/>
  <c r="AY490"/>
  <c r="AE471"/>
  <c r="AE467"/>
  <c r="AE463"/>
  <c r="AE459"/>
  <c r="AY450"/>
  <c r="AI450"/>
  <c r="BG525"/>
  <c r="AA525"/>
  <c r="BG521"/>
  <c r="AL519"/>
  <c r="BG513"/>
  <c r="AQ497"/>
  <c r="AQ493"/>
  <c r="AQ489"/>
  <c r="AQ485"/>
  <c r="AQ481"/>
  <c r="BG477"/>
  <c r="BG473"/>
  <c r="AA473"/>
  <c r="BG469"/>
  <c r="AA469"/>
  <c r="BG465"/>
  <c r="AA465"/>
  <c r="BG461"/>
  <c r="AA461"/>
  <c r="BG457"/>
  <c r="AA457"/>
  <c r="BG453"/>
  <c r="AA453"/>
  <c r="AA447"/>
  <c r="BG443"/>
  <c r="AA443"/>
  <c r="BG430"/>
  <c r="BG426"/>
  <c r="BG422"/>
  <c r="BG418"/>
  <c r="BG414"/>
  <c r="BG410"/>
  <c r="BF441"/>
  <c r="AE439"/>
  <c r="AE435"/>
  <c r="BF433"/>
  <c r="BC430"/>
  <c r="AI429"/>
  <c r="BC426"/>
  <c r="AI425"/>
  <c r="BC422"/>
  <c r="AI421"/>
  <c r="BC418"/>
  <c r="AI417"/>
  <c r="BC414"/>
  <c r="AI413"/>
  <c r="BC410"/>
  <c r="AQ442"/>
  <c r="AI441"/>
  <c r="AI433"/>
  <c r="AE409"/>
  <c r="BB404"/>
  <c r="BC402"/>
  <c r="AT396"/>
  <c r="AU394"/>
  <c r="BB388"/>
  <c r="AE382"/>
  <c r="AU378"/>
  <c r="AE378"/>
  <c r="AE354"/>
  <c r="AE350"/>
  <c r="AE346"/>
  <c r="AE342"/>
  <c r="AU338"/>
  <c r="AE338"/>
  <c r="AU334"/>
  <c r="AE334"/>
  <c r="AU330"/>
  <c r="AE330"/>
  <c r="AM408"/>
  <c r="AU405"/>
  <c r="AM400"/>
  <c r="AU397"/>
  <c r="AM392"/>
  <c r="AM389"/>
  <c r="AE384"/>
  <c r="BG380"/>
  <c r="AQ378"/>
  <c r="BG376"/>
  <c r="AA380"/>
  <c r="AA378"/>
  <c r="AU406"/>
  <c r="BC398"/>
  <c r="BC390"/>
  <c r="BG383"/>
  <c r="AA383"/>
  <c r="BC378"/>
  <c r="AM378"/>
  <c r="AA311"/>
  <c r="AA307"/>
  <c r="AA303"/>
  <c r="AA299"/>
  <c r="AA295"/>
  <c r="BC178"/>
  <c r="AP175"/>
  <c r="AE168"/>
  <c r="AA144"/>
  <c r="AA142"/>
  <c r="AA140"/>
  <c r="AA138"/>
  <c r="AU164"/>
  <c r="AE164"/>
  <c r="AA164"/>
  <c r="AI158"/>
  <c r="BG156"/>
  <c r="AA156"/>
  <c r="AY152"/>
  <c r="AI152"/>
  <c r="AI150"/>
  <c r="AI148"/>
  <c r="AI120"/>
  <c r="AI116"/>
  <c r="AI108"/>
  <c r="AI104"/>
  <c r="AI102"/>
  <c r="AL143"/>
  <c r="AL139"/>
  <c r="BB135"/>
  <c r="AL131"/>
  <c r="BL225" i="22"/>
  <c r="BM222"/>
  <c r="BM218"/>
  <c r="BM83"/>
  <c r="BM55"/>
  <c r="AP848" i="21"/>
  <c r="BB846"/>
  <c r="AP836"/>
  <c r="AT655"/>
  <c r="AA154"/>
  <c r="AU856"/>
  <c r="BF685"/>
  <c r="BG685"/>
  <c r="AU643"/>
  <c r="BC411"/>
  <c r="BL195" i="22"/>
  <c r="BL197"/>
  <c r="BL170"/>
  <c r="BM101"/>
  <c r="BM91"/>
  <c r="BM79"/>
  <c r="BM67"/>
  <c r="BM59"/>
  <c r="BM41"/>
  <c r="BM39"/>
  <c r="BL107"/>
  <c r="BB852" i="21"/>
  <c r="BC852"/>
  <c r="BG808"/>
  <c r="BF808"/>
  <c r="BB850"/>
  <c r="BC850"/>
  <c r="BB836"/>
  <c r="BC836"/>
  <c r="AY543"/>
  <c r="AX543"/>
  <c r="AU724"/>
  <c r="AQ714"/>
  <c r="AI680"/>
  <c r="AY670"/>
  <c r="AY662"/>
  <c r="AY660"/>
  <c r="AQ675"/>
  <c r="AQ667"/>
  <c r="BG678"/>
  <c r="AM642"/>
  <c r="AI640"/>
  <c r="AY636"/>
  <c r="AL639"/>
  <c r="AE629"/>
  <c r="AU564"/>
  <c r="AL562"/>
  <c r="BL115" i="22"/>
  <c r="AQ854" i="21"/>
  <c r="AE848"/>
  <c r="AQ846"/>
  <c r="Z857"/>
  <c r="AD855"/>
  <c r="Z847"/>
  <c r="AT836"/>
  <c r="BC828"/>
  <c r="AT686"/>
  <c r="AM685"/>
  <c r="AT768"/>
  <c r="AX854"/>
  <c r="AY854"/>
  <c r="AT850"/>
  <c r="AU850"/>
  <c r="BF848"/>
  <c r="BG848"/>
  <c r="AX852"/>
  <c r="AY852"/>
  <c r="AY836"/>
  <c r="AX836"/>
  <c r="AX767"/>
  <c r="AY767"/>
  <c r="Z687"/>
  <c r="AA687"/>
  <c r="BF158"/>
  <c r="BG158"/>
  <c r="BF132"/>
  <c r="BG132"/>
  <c r="AL720"/>
  <c r="AA712"/>
  <c r="AH729"/>
  <c r="BG675"/>
  <c r="BG667"/>
  <c r="BB546"/>
  <c r="AA854"/>
  <c r="AE852"/>
  <c r="AL855"/>
  <c r="AH850"/>
  <c r="Z158"/>
  <c r="AD542"/>
  <c r="BG831"/>
  <c r="BF831"/>
  <c r="AX832"/>
  <c r="AY832"/>
  <c r="BF828"/>
  <c r="BG828"/>
  <c r="AY684"/>
  <c r="AX684"/>
  <c r="AD550"/>
  <c r="AQ434"/>
  <c r="BL164" i="22"/>
  <c r="BM177"/>
  <c r="AM856" i="21"/>
  <c r="AD836"/>
  <c r="AH828"/>
  <c r="AD768"/>
  <c r="AE687"/>
  <c r="AD686"/>
  <c r="AU687"/>
  <c r="BF856"/>
  <c r="BG856"/>
  <c r="AX850"/>
  <c r="AY850"/>
  <c r="AX769"/>
  <c r="AY769"/>
  <c r="AP687"/>
  <c r="AQ687"/>
  <c r="BG684"/>
  <c r="BF684"/>
  <c r="AA656"/>
  <c r="Z656"/>
  <c r="BG804"/>
  <c r="BF804"/>
  <c r="AU542"/>
  <c r="AT542"/>
  <c r="AI674"/>
  <c r="AI666"/>
  <c r="AY634"/>
  <c r="BB647"/>
  <c r="AM624"/>
  <c r="AD558"/>
  <c r="AL686"/>
  <c r="BL204" i="22"/>
  <c r="BM204"/>
  <c r="BL179"/>
  <c r="BM179"/>
  <c r="BM138"/>
  <c r="BL138"/>
  <c r="BM130"/>
  <c r="BL130"/>
  <c r="BL268"/>
  <c r="BM272"/>
  <c r="BM273"/>
  <c r="BL257"/>
  <c r="BM291"/>
  <c r="BM263"/>
  <c r="BM252"/>
  <c r="BM256"/>
  <c r="BM208"/>
  <c r="BL216"/>
  <c r="BL190"/>
  <c r="BM173"/>
  <c r="BL178"/>
  <c r="BL121"/>
  <c r="BL153"/>
  <c r="BL149"/>
  <c r="BL161"/>
  <c r="BM137"/>
  <c r="BM49"/>
  <c r="BL97"/>
  <c r="BM57"/>
  <c r="BM36"/>
  <c r="BM33"/>
  <c r="BL37"/>
  <c r="BL25"/>
  <c r="BM21"/>
  <c r="BM154"/>
  <c r="BL154"/>
  <c r="BM142"/>
  <c r="BL142"/>
  <c r="BM122"/>
  <c r="BL122"/>
  <c r="BM118"/>
  <c r="BL118"/>
  <c r="BL284"/>
  <c r="BM276"/>
  <c r="BM261"/>
  <c r="BM288"/>
  <c r="BL265"/>
  <c r="BL259"/>
  <c r="BM210"/>
  <c r="BL186"/>
  <c r="BL141"/>
  <c r="BL129"/>
  <c r="BL120"/>
  <c r="BM69"/>
  <c r="BM53"/>
  <c r="BM29"/>
  <c r="BM200"/>
  <c r="BL200"/>
  <c r="BL187"/>
  <c r="BM187"/>
  <c r="BM146"/>
  <c r="BL146"/>
  <c r="BM134"/>
  <c r="BL134"/>
  <c r="BM126"/>
  <c r="BL126"/>
  <c r="BL93"/>
  <c r="BM93"/>
  <c r="BL280"/>
  <c r="BL269"/>
  <c r="BM236"/>
  <c r="BL206"/>
  <c r="BM212"/>
  <c r="BL182"/>
  <c r="BM162"/>
  <c r="BL157"/>
  <c r="BL133"/>
  <c r="BL145"/>
  <c r="BM61"/>
  <c r="BL113"/>
  <c r="BL105"/>
  <c r="BM112"/>
  <c r="BM47"/>
  <c r="BL196"/>
  <c r="BM196"/>
  <c r="BL183"/>
  <c r="BM183"/>
  <c r="BM158"/>
  <c r="BL158"/>
  <c r="BM150"/>
  <c r="BL150"/>
  <c r="BM214"/>
  <c r="BM65"/>
  <c r="BM89"/>
  <c r="BC835" i="21"/>
  <c r="BB835"/>
  <c r="AY835"/>
  <c r="AX835"/>
  <c r="AL820"/>
  <c r="AM820"/>
  <c r="BB820"/>
  <c r="BC820"/>
  <c r="AH818"/>
  <c r="AI818"/>
  <c r="AX818"/>
  <c r="AY818"/>
  <c r="AH803"/>
  <c r="AI803"/>
  <c r="AX803"/>
  <c r="AY803"/>
  <c r="AH795"/>
  <c r="AI795"/>
  <c r="AX795"/>
  <c r="AY795"/>
  <c r="AH787"/>
  <c r="AI787"/>
  <c r="AX787"/>
  <c r="AY787"/>
  <c r="AH779"/>
  <c r="AI779"/>
  <c r="AX779"/>
  <c r="AY779"/>
  <c r="AI771"/>
  <c r="AH771"/>
  <c r="AY771"/>
  <c r="AX771"/>
  <c r="AH812"/>
  <c r="AI812"/>
  <c r="AX812"/>
  <c r="AY812"/>
  <c r="BC766"/>
  <c r="BB766"/>
  <c r="AL765"/>
  <c r="AM765"/>
  <c r="BB765"/>
  <c r="BC765"/>
  <c r="AL757"/>
  <c r="AM757"/>
  <c r="BB757"/>
  <c r="BC757"/>
  <c r="AL749"/>
  <c r="AM749"/>
  <c r="BB749"/>
  <c r="BC749"/>
  <c r="AL741"/>
  <c r="AM741"/>
  <c r="BB741"/>
  <c r="BC741"/>
  <c r="AL733"/>
  <c r="AM733"/>
  <c r="BB733"/>
  <c r="BC733"/>
  <c r="AL715"/>
  <c r="AM715"/>
  <c r="BB715"/>
  <c r="BC715"/>
  <c r="AL729"/>
  <c r="AM729"/>
  <c r="BB729"/>
  <c r="BC729"/>
  <c r="AM723"/>
  <c r="AL723"/>
  <c r="BC723"/>
  <c r="BB723"/>
  <c r="AM721"/>
  <c r="AL721"/>
  <c r="BC721"/>
  <c r="BB721"/>
  <c r="AL707"/>
  <c r="AM707"/>
  <c r="BB707"/>
  <c r="BC707"/>
  <c r="AL699"/>
  <c r="AM699"/>
  <c r="BB699"/>
  <c r="BC699"/>
  <c r="AL691"/>
  <c r="AM691"/>
  <c r="BB691"/>
  <c r="BC691"/>
  <c r="AE679"/>
  <c r="AD679"/>
  <c r="AU679"/>
  <c r="AT679"/>
  <c r="AH665"/>
  <c r="AI665"/>
  <c r="AX665"/>
  <c r="AY665"/>
  <c r="AI657"/>
  <c r="AH657"/>
  <c r="AY657"/>
  <c r="AX657"/>
  <c r="AD683"/>
  <c r="AE683"/>
  <c r="AT683"/>
  <c r="AU683"/>
  <c r="AH647"/>
  <c r="AI647"/>
  <c r="AX647"/>
  <c r="AY647"/>
  <c r="AH639"/>
  <c r="AI639"/>
  <c r="AX639"/>
  <c r="AY639"/>
  <c r="AH631"/>
  <c r="AI631"/>
  <c r="AX631"/>
  <c r="AY631"/>
  <c r="AX625"/>
  <c r="AY625"/>
  <c r="AD622"/>
  <c r="AE622"/>
  <c r="AT622"/>
  <c r="AU622"/>
  <c r="AH616"/>
  <c r="AI616"/>
  <c r="AX616"/>
  <c r="AY616"/>
  <c r="AH608"/>
  <c r="AI608"/>
  <c r="AX608"/>
  <c r="AY608"/>
  <c r="AH600"/>
  <c r="AI600"/>
  <c r="AX600"/>
  <c r="AY600"/>
  <c r="AH592"/>
  <c r="AI592"/>
  <c r="AX592"/>
  <c r="AY592"/>
  <c r="AH584"/>
  <c r="AI584"/>
  <c r="AX584"/>
  <c r="AY584"/>
  <c r="AH576"/>
  <c r="AI576"/>
  <c r="AX576"/>
  <c r="AY576"/>
  <c r="AH560"/>
  <c r="AI560"/>
  <c r="AX560"/>
  <c r="AY560"/>
  <c r="AH552"/>
  <c r="AI552"/>
  <c r="AX552"/>
  <c r="AY552"/>
  <c r="AH544"/>
  <c r="AI544"/>
  <c r="AX544"/>
  <c r="AY544"/>
  <c r="Z535"/>
  <c r="AA535"/>
  <c r="AP535"/>
  <c r="AQ535"/>
  <c r="BF535"/>
  <c r="BG535"/>
  <c r="AM525"/>
  <c r="AL525"/>
  <c r="BC525"/>
  <c r="BB525"/>
  <c r="AH523"/>
  <c r="AI523"/>
  <c r="AX523"/>
  <c r="AY523"/>
  <c r="AH515"/>
  <c r="AI515"/>
  <c r="AX515"/>
  <c r="AY515"/>
  <c r="AM509"/>
  <c r="AL509"/>
  <c r="BC509"/>
  <c r="BB509"/>
  <c r="AM501"/>
  <c r="AL501"/>
  <c r="BC501"/>
  <c r="BB501"/>
  <c r="AH499"/>
  <c r="AI499"/>
  <c r="AX499"/>
  <c r="AY499"/>
  <c r="AM493"/>
  <c r="AL493"/>
  <c r="BC493"/>
  <c r="BB493"/>
  <c r="AH491"/>
  <c r="AI491"/>
  <c r="AX491"/>
  <c r="AY491"/>
  <c r="AH483"/>
  <c r="AI483"/>
  <c r="AX483"/>
  <c r="AY483"/>
  <c r="AM477"/>
  <c r="AL477"/>
  <c r="BC477"/>
  <c r="BB477"/>
  <c r="AH475"/>
  <c r="AI475"/>
  <c r="AX475"/>
  <c r="AY475"/>
  <c r="AM469"/>
  <c r="AL469"/>
  <c r="BC469"/>
  <c r="BB469"/>
  <c r="AH467"/>
  <c r="AI467"/>
  <c r="AX467"/>
  <c r="AY467"/>
  <c r="AM461"/>
  <c r="AL461"/>
  <c r="BC461"/>
  <c r="BB461"/>
  <c r="AH459"/>
  <c r="AI459"/>
  <c r="AX459"/>
  <c r="AY459"/>
  <c r="AL453"/>
  <c r="AM453"/>
  <c r="BB453"/>
  <c r="BC453"/>
  <c r="AH451"/>
  <c r="AI451"/>
  <c r="AX451"/>
  <c r="AY451"/>
  <c r="AD431"/>
  <c r="AE431"/>
  <c r="AT431"/>
  <c r="AU431"/>
  <c r="AD423"/>
  <c r="AE423"/>
  <c r="AT423"/>
  <c r="AU423"/>
  <c r="AD415"/>
  <c r="AE415"/>
  <c r="AT415"/>
  <c r="AU415"/>
  <c r="AD385"/>
  <c r="AE385"/>
  <c r="AU385"/>
  <c r="AT385"/>
  <c r="AD379"/>
  <c r="AE379"/>
  <c r="AT379"/>
  <c r="AU379"/>
  <c r="AA377"/>
  <c r="Z377"/>
  <c r="AQ377"/>
  <c r="AP377"/>
  <c r="BG377"/>
  <c r="BF377"/>
  <c r="AD371"/>
  <c r="AE371"/>
  <c r="AT371"/>
  <c r="AU371"/>
  <c r="AD363"/>
  <c r="AE363"/>
  <c r="AT363"/>
  <c r="AU363"/>
  <c r="AL351"/>
  <c r="AM351"/>
  <c r="BB351"/>
  <c r="BC351"/>
  <c r="AL343"/>
  <c r="AM343"/>
  <c r="BB343"/>
  <c r="BC343"/>
  <c r="AL335"/>
  <c r="AM335"/>
  <c r="BB335"/>
  <c r="BC335"/>
  <c r="AM407"/>
  <c r="AL407"/>
  <c r="BC407"/>
  <c r="BB407"/>
  <c r="AM405"/>
  <c r="AL405"/>
  <c r="BC405"/>
  <c r="BB405"/>
  <c r="AM395"/>
  <c r="AL395"/>
  <c r="BC395"/>
  <c r="BB395"/>
  <c r="AA327"/>
  <c r="Z327"/>
  <c r="AQ327"/>
  <c r="AP327"/>
  <c r="BG327"/>
  <c r="BF327"/>
  <c r="AL325"/>
  <c r="AM325"/>
  <c r="BB325"/>
  <c r="BC325"/>
  <c r="AL317"/>
  <c r="AM317"/>
  <c r="BB317"/>
  <c r="BC317"/>
  <c r="AL309"/>
  <c r="AM309"/>
  <c r="BB309"/>
  <c r="BC309"/>
  <c r="AL301"/>
  <c r="AM301"/>
  <c r="BB301"/>
  <c r="BC301"/>
  <c r="AL293"/>
  <c r="AM293"/>
  <c r="BB293"/>
  <c r="BC293"/>
  <c r="AL285"/>
  <c r="AM285"/>
  <c r="BB285"/>
  <c r="BC285"/>
  <c r="AL277"/>
  <c r="AM277"/>
  <c r="BB277"/>
  <c r="BC277"/>
  <c r="AL269"/>
  <c r="AM269"/>
  <c r="BB269"/>
  <c r="BC269"/>
  <c r="AL261"/>
  <c r="AM261"/>
  <c r="BB261"/>
  <c r="BC261"/>
  <c r="AL253"/>
  <c r="AM253"/>
  <c r="BB253"/>
  <c r="BC253"/>
  <c r="AL245"/>
  <c r="AM245"/>
  <c r="BB245"/>
  <c r="BC245"/>
  <c r="AH243"/>
  <c r="AI243"/>
  <c r="AX243"/>
  <c r="AY243"/>
  <c r="AL237"/>
  <c r="AM237"/>
  <c r="BB237"/>
  <c r="BC237"/>
  <c r="AH235"/>
  <c r="AI235"/>
  <c r="AX235"/>
  <c r="AY235"/>
  <c r="AL229"/>
  <c r="AM229"/>
  <c r="BB229"/>
  <c r="BC229"/>
  <c r="AH227"/>
  <c r="AI227"/>
  <c r="AX227"/>
  <c r="AY227"/>
  <c r="AL221"/>
  <c r="AM221"/>
  <c r="BB221"/>
  <c r="BC221"/>
  <c r="AH219"/>
  <c r="AI219"/>
  <c r="AX219"/>
  <c r="AY219"/>
  <c r="AL213"/>
  <c r="AM213"/>
  <c r="BB213"/>
  <c r="BC213"/>
  <c r="AH211"/>
  <c r="AI211"/>
  <c r="AX211"/>
  <c r="AY211"/>
  <c r="AL205"/>
  <c r="AM205"/>
  <c r="BB205"/>
  <c r="BC205"/>
  <c r="AH203"/>
  <c r="AI203"/>
  <c r="AX203"/>
  <c r="AY203"/>
  <c r="AL197"/>
  <c r="AM197"/>
  <c r="BB197"/>
  <c r="BC197"/>
  <c r="AH195"/>
  <c r="AI195"/>
  <c r="AX195"/>
  <c r="AY195"/>
  <c r="AL189"/>
  <c r="AM189"/>
  <c r="BB189"/>
  <c r="BC189"/>
  <c r="AH187"/>
  <c r="AI187"/>
  <c r="AX187"/>
  <c r="AY187"/>
  <c r="AL181"/>
  <c r="AM181"/>
  <c r="BB181"/>
  <c r="BC181"/>
  <c r="AH177"/>
  <c r="AI177"/>
  <c r="AX177"/>
  <c r="AY177"/>
  <c r="AL169"/>
  <c r="AM169"/>
  <c r="BB169"/>
  <c r="BC169"/>
  <c r="AH153"/>
  <c r="AI153"/>
  <c r="AX153"/>
  <c r="AY153"/>
  <c r="AH145"/>
  <c r="AI145"/>
  <c r="AX145"/>
  <c r="AY145"/>
  <c r="Z141"/>
  <c r="AA141"/>
  <c r="AP141"/>
  <c r="AQ141"/>
  <c r="BF141"/>
  <c r="BG141"/>
  <c r="AH137"/>
  <c r="AI137"/>
  <c r="AX137"/>
  <c r="AY137"/>
  <c r="AH129"/>
  <c r="AI129"/>
  <c r="AX129"/>
  <c r="AY129"/>
  <c r="AD127"/>
  <c r="AE127"/>
  <c r="AT127"/>
  <c r="AU127"/>
  <c r="AH121"/>
  <c r="AI121"/>
  <c r="AX121"/>
  <c r="AY121"/>
  <c r="AI113"/>
  <c r="AH113"/>
  <c r="AY113"/>
  <c r="AX113"/>
  <c r="AI105"/>
  <c r="AH105"/>
  <c r="AX105"/>
  <c r="AY105"/>
  <c r="AE882"/>
  <c r="AI882"/>
  <c r="AI881"/>
  <c r="AQ879"/>
  <c r="AY877"/>
  <c r="BG875"/>
  <c r="AI873"/>
  <c r="AQ871"/>
  <c r="AY869"/>
  <c r="BG867"/>
  <c r="AI865"/>
  <c r="AQ863"/>
  <c r="AY861"/>
  <c r="BG859"/>
  <c r="AL882"/>
  <c r="AA881"/>
  <c r="AA873"/>
  <c r="AA865"/>
  <c r="AQ882"/>
  <c r="AA882"/>
  <c r="BC858"/>
  <c r="Z879"/>
  <c r="BF877"/>
  <c r="Z875"/>
  <c r="BF873"/>
  <c r="Z871"/>
  <c r="BF869"/>
  <c r="Z867"/>
  <c r="BF865"/>
  <c r="Z863"/>
  <c r="BF861"/>
  <c r="AY857"/>
  <c r="AQ859"/>
  <c r="AE858"/>
  <c r="BC830"/>
  <c r="AH829"/>
  <c r="AM825"/>
  <c r="AL830"/>
  <c r="BF822"/>
  <c r="AI813"/>
  <c r="AI831"/>
  <c r="AM824"/>
  <c r="AU818"/>
  <c r="AA820"/>
  <c r="AP816"/>
  <c r="BC815"/>
  <c r="Z826"/>
  <c r="BF824"/>
  <c r="AH822"/>
  <c r="BC807"/>
  <c r="BC803"/>
  <c r="Z818"/>
  <c r="AL815"/>
  <c r="AQ814"/>
  <c r="AU824"/>
  <c r="AU814"/>
  <c r="AT809"/>
  <c r="AT807"/>
  <c r="AT805"/>
  <c r="AT803"/>
  <c r="AT801"/>
  <c r="AT799"/>
  <c r="AT797"/>
  <c r="AT795"/>
  <c r="AT793"/>
  <c r="AT791"/>
  <c r="AT789"/>
  <c r="AT787"/>
  <c r="AT785"/>
  <c r="AT781"/>
  <c r="AT777"/>
  <c r="BF816"/>
  <c r="AA816"/>
  <c r="AX826"/>
  <c r="AE816"/>
  <c r="AI808"/>
  <c r="AI804"/>
  <c r="AE801"/>
  <c r="AI800"/>
  <c r="AE797"/>
  <c r="AI796"/>
  <c r="AE793"/>
  <c r="AI792"/>
  <c r="AE789"/>
  <c r="AI788"/>
  <c r="AE785"/>
  <c r="AI784"/>
  <c r="AE783"/>
  <c r="AI782"/>
  <c r="AE781"/>
  <c r="AI780"/>
  <c r="AE779"/>
  <c r="AI778"/>
  <c r="AI770"/>
  <c r="BF814"/>
  <c r="AA814"/>
  <c r="AQ811"/>
  <c r="AL807"/>
  <c r="BB801"/>
  <c r="BB797"/>
  <c r="BB793"/>
  <c r="BB789"/>
  <c r="BB785"/>
  <c r="BB781"/>
  <c r="BB777"/>
  <c r="AU773"/>
  <c r="BG807"/>
  <c r="BG801"/>
  <c r="BG797"/>
  <c r="BG793"/>
  <c r="BG789"/>
  <c r="BG785"/>
  <c r="BG779"/>
  <c r="AQ777"/>
  <c r="AL773"/>
  <c r="Z766"/>
  <c r="AP760"/>
  <c r="Z758"/>
  <c r="Z750"/>
  <c r="AP748"/>
  <c r="AP734"/>
  <c r="BB809"/>
  <c r="AL805"/>
  <c r="AD773"/>
  <c r="AQ809"/>
  <c r="AQ775"/>
  <c r="AQ771"/>
  <c r="AQ764"/>
  <c r="AH763"/>
  <c r="AX761"/>
  <c r="AQ756"/>
  <c r="AH755"/>
  <c r="AX753"/>
  <c r="AH747"/>
  <c r="AX745"/>
  <c r="AX733"/>
  <c r="BF770"/>
  <c r="AQ766"/>
  <c r="AU751"/>
  <c r="AU747"/>
  <c r="AX743"/>
  <c r="AE735"/>
  <c r="AE731"/>
  <c r="AI765"/>
  <c r="AI761"/>
  <c r="AI757"/>
  <c r="AI753"/>
  <c r="AI749"/>
  <c r="AI745"/>
  <c r="AH735"/>
  <c r="AI731"/>
  <c r="Z698"/>
  <c r="AP696"/>
  <c r="AX741"/>
  <c r="AE739"/>
  <c r="AP723"/>
  <c r="AY715"/>
  <c r="AU726"/>
  <c r="AD724"/>
  <c r="AP765"/>
  <c r="Z763"/>
  <c r="BF759"/>
  <c r="AP757"/>
  <c r="Z755"/>
  <c r="BF751"/>
  <c r="AP749"/>
  <c r="Z747"/>
  <c r="AE743"/>
  <c r="AU737"/>
  <c r="BF731"/>
  <c r="AP729"/>
  <c r="AQ698"/>
  <c r="AH697"/>
  <c r="AX695"/>
  <c r="AQ690"/>
  <c r="AA700"/>
  <c r="AA696"/>
  <c r="AA692"/>
  <c r="AH705"/>
  <c r="BF699"/>
  <c r="AP697"/>
  <c r="Z695"/>
  <c r="AI723"/>
  <c r="AL714"/>
  <c r="AU709"/>
  <c r="AX703"/>
  <c r="AU699"/>
  <c r="AU695"/>
  <c r="AU691"/>
  <c r="AM688"/>
  <c r="AL676"/>
  <c r="AL672"/>
  <c r="AL668"/>
  <c r="AL664"/>
  <c r="AH713"/>
  <c r="AX709"/>
  <c r="AE707"/>
  <c r="AI701"/>
  <c r="AI693"/>
  <c r="AA723"/>
  <c r="AH707"/>
  <c r="AM680"/>
  <c r="AM678"/>
  <c r="AD663"/>
  <c r="BF679"/>
  <c r="AU675"/>
  <c r="BG659"/>
  <c r="AA659"/>
  <c r="AE665"/>
  <c r="AL657"/>
  <c r="AM652"/>
  <c r="AM644"/>
  <c r="AM636"/>
  <c r="BF661"/>
  <c r="Z661"/>
  <c r="AX681"/>
  <c r="AX679"/>
  <c r="AX677"/>
  <c r="BC675"/>
  <c r="AU669"/>
  <c r="BB659"/>
  <c r="AI652"/>
  <c r="BC681"/>
  <c r="BC677"/>
  <c r="AX673"/>
  <c r="AU667"/>
  <c r="AU663"/>
  <c r="BF657"/>
  <c r="Z657"/>
  <c r="AL656"/>
  <c r="AU651"/>
  <c r="AL647"/>
  <c r="AU635"/>
  <c r="BG631"/>
  <c r="AT659"/>
  <c r="BF647"/>
  <c r="AU641"/>
  <c r="AL637"/>
  <c r="AL631"/>
  <c r="AQ629"/>
  <c r="BF627"/>
  <c r="Z627"/>
  <c r="AL626"/>
  <c r="AL651"/>
  <c r="AE647"/>
  <c r="BF637"/>
  <c r="BB629"/>
  <c r="Z625"/>
  <c r="AU653"/>
  <c r="AL649"/>
  <c r="AE645"/>
  <c r="BB631"/>
  <c r="AA629"/>
  <c r="AE612"/>
  <c r="AL592"/>
  <c r="BB584"/>
  <c r="AE580"/>
  <c r="AU572"/>
  <c r="AD562"/>
  <c r="BB554"/>
  <c r="AT550"/>
  <c r="AT546"/>
  <c r="BF570"/>
  <c r="BG562"/>
  <c r="BG560"/>
  <c r="AA560"/>
  <c r="BG556"/>
  <c r="AA556"/>
  <c r="BG552"/>
  <c r="AA552"/>
  <c r="BG548"/>
  <c r="AA548"/>
  <c r="BG544"/>
  <c r="AA544"/>
  <c r="AL602"/>
  <c r="BB594"/>
  <c r="AE590"/>
  <c r="AU582"/>
  <c r="AE570"/>
  <c r="AU560"/>
  <c r="AU556"/>
  <c r="AU552"/>
  <c r="AD540"/>
  <c r="AD532"/>
  <c r="Z572"/>
  <c r="AA564"/>
  <c r="BB612"/>
  <c r="AL588"/>
  <c r="BB580"/>
  <c r="AE576"/>
  <c r="BB560"/>
  <c r="BB552"/>
  <c r="BB544"/>
  <c r="BB541"/>
  <c r="BG566"/>
  <c r="AP558"/>
  <c r="AP554"/>
  <c r="AP550"/>
  <c r="AP546"/>
  <c r="AL614"/>
  <c r="BB606"/>
  <c r="AU594"/>
  <c r="AL582"/>
  <c r="BB574"/>
  <c r="AU570"/>
  <c r="AL566"/>
  <c r="AE538"/>
  <c r="AE530"/>
  <c r="AE508"/>
  <c r="AP564"/>
  <c r="AY541"/>
  <c r="BC537"/>
  <c r="BC533"/>
  <c r="BC529"/>
  <c r="AA521"/>
  <c r="AL517"/>
  <c r="AU475"/>
  <c r="AT449"/>
  <c r="AD455"/>
  <c r="AT453"/>
  <c r="AA519"/>
  <c r="AP513"/>
  <c r="AP509"/>
  <c r="AY505"/>
  <c r="AM436"/>
  <c r="AD432"/>
  <c r="AD428"/>
  <c r="AD424"/>
  <c r="AD420"/>
  <c r="AD416"/>
  <c r="AD412"/>
  <c r="AD537"/>
  <c r="AD529"/>
  <c r="AU501"/>
  <c r="AQ451"/>
  <c r="AM450"/>
  <c r="AP449"/>
  <c r="BG447"/>
  <c r="AP505"/>
  <c r="AU499"/>
  <c r="BB485"/>
  <c r="BB481"/>
  <c r="AU446"/>
  <c r="AY439"/>
  <c r="BG446"/>
  <c r="AQ440"/>
  <c r="BG438"/>
  <c r="AQ432"/>
  <c r="AM431"/>
  <c r="AM427"/>
  <c r="AM423"/>
  <c r="AM419"/>
  <c r="AM415"/>
  <c r="AM411"/>
  <c r="AX435"/>
  <c r="BF431"/>
  <c r="BF427"/>
  <c r="BF423"/>
  <c r="BF419"/>
  <c r="BF415"/>
  <c r="Z411"/>
  <c r="AH393"/>
  <c r="BC381"/>
  <c r="AH380"/>
  <c r="AH372"/>
  <c r="AH364"/>
  <c r="AH356"/>
  <c r="Z401"/>
  <c r="AP393"/>
  <c r="AL444"/>
  <c r="AU411"/>
  <c r="AX399"/>
  <c r="AH391"/>
  <c r="AP407"/>
  <c r="Z399"/>
  <c r="AP391"/>
  <c r="AH382"/>
  <c r="AX433"/>
  <c r="AE401"/>
  <c r="BF397"/>
  <c r="BC393"/>
  <c r="BC384"/>
  <c r="BF375"/>
  <c r="AP373"/>
  <c r="AI370"/>
  <c r="BF367"/>
  <c r="AP365"/>
  <c r="AI362"/>
  <c r="BF359"/>
  <c r="AP357"/>
  <c r="AI354"/>
  <c r="BF351"/>
  <c r="AP349"/>
  <c r="AI346"/>
  <c r="BF343"/>
  <c r="AI384"/>
  <c r="AX375"/>
  <c r="BC369"/>
  <c r="BG363"/>
  <c r="AX359"/>
  <c r="AX351"/>
  <c r="BG347"/>
  <c r="AX341"/>
  <c r="AH337"/>
  <c r="AE333"/>
  <c r="AP339"/>
  <c r="BC338"/>
  <c r="AM334"/>
  <c r="BB330"/>
  <c r="AI407"/>
  <c r="AX379"/>
  <c r="BC375"/>
  <c r="BG369"/>
  <c r="AX365"/>
  <c r="BC359"/>
  <c r="AU355"/>
  <c r="AX349"/>
  <c r="BG345"/>
  <c r="AH331"/>
  <c r="AP341"/>
  <c r="BC340"/>
  <c r="AM336"/>
  <c r="BB332"/>
  <c r="Z329"/>
  <c r="AL381"/>
  <c r="AM377"/>
  <c r="AM373"/>
  <c r="AQ367"/>
  <c r="AH363"/>
  <c r="AM357"/>
  <c r="AE353"/>
  <c r="AH347"/>
  <c r="AQ343"/>
  <c r="AU333"/>
  <c r="AX329"/>
  <c r="AY293"/>
  <c r="AY291"/>
  <c r="AM338"/>
  <c r="BB334"/>
  <c r="Z331"/>
  <c r="AL330"/>
  <c r="AA407"/>
  <c r="BG373"/>
  <c r="AX369"/>
  <c r="BC363"/>
  <c r="BG357"/>
  <c r="AX353"/>
  <c r="BG349"/>
  <c r="AU343"/>
  <c r="AE339"/>
  <c r="AI326"/>
  <c r="AE325"/>
  <c r="AI324"/>
  <c r="AP319"/>
  <c r="AI318"/>
  <c r="AI312"/>
  <c r="BF309"/>
  <c r="AP307"/>
  <c r="AI304"/>
  <c r="BF301"/>
  <c r="AP299"/>
  <c r="AI296"/>
  <c r="BF293"/>
  <c r="AI290"/>
  <c r="BF287"/>
  <c r="AP285"/>
  <c r="AI282"/>
  <c r="BF279"/>
  <c r="AP277"/>
  <c r="AI274"/>
  <c r="BF271"/>
  <c r="AP269"/>
  <c r="AI266"/>
  <c r="BF263"/>
  <c r="AP261"/>
  <c r="AI258"/>
  <c r="BF255"/>
  <c r="AP253"/>
  <c r="AI250"/>
  <c r="BF247"/>
  <c r="AP245"/>
  <c r="AI242"/>
  <c r="BF239"/>
  <c r="AP237"/>
  <c r="AI234"/>
  <c r="BF231"/>
  <c r="AP229"/>
  <c r="AI226"/>
  <c r="BF223"/>
  <c r="AP221"/>
  <c r="AI218"/>
  <c r="BF215"/>
  <c r="AP213"/>
  <c r="AI210"/>
  <c r="BF207"/>
  <c r="AP205"/>
  <c r="AI202"/>
  <c r="BF199"/>
  <c r="AP197"/>
  <c r="AU195"/>
  <c r="AI194"/>
  <c r="AE193"/>
  <c r="AU191"/>
  <c r="AI190"/>
  <c r="AE189"/>
  <c r="AU187"/>
  <c r="AI186"/>
  <c r="AE185"/>
  <c r="AU183"/>
  <c r="AI182"/>
  <c r="AE181"/>
  <c r="AI172"/>
  <c r="BG177"/>
  <c r="BG173"/>
  <c r="BF333"/>
  <c r="AA333"/>
  <c r="AP329"/>
  <c r="Z323"/>
  <c r="BF321"/>
  <c r="Z315"/>
  <c r="BF313"/>
  <c r="AE307"/>
  <c r="AH301"/>
  <c r="AE295"/>
  <c r="AX285"/>
  <c r="BG281"/>
  <c r="AU275"/>
  <c r="AX269"/>
  <c r="BG265"/>
  <c r="AU259"/>
  <c r="AX253"/>
  <c r="BG249"/>
  <c r="BG241"/>
  <c r="BG233"/>
  <c r="BG225"/>
  <c r="BG217"/>
  <c r="BG209"/>
  <c r="BG201"/>
  <c r="BG187"/>
  <c r="AQ183"/>
  <c r="AU169"/>
  <c r="AX163"/>
  <c r="BB161"/>
  <c r="AP159"/>
  <c r="AT157"/>
  <c r="AH155"/>
  <c r="Z171"/>
  <c r="BC167"/>
  <c r="AX165"/>
  <c r="Z155"/>
  <c r="BG311"/>
  <c r="AU305"/>
  <c r="AX299"/>
  <c r="AX289"/>
  <c r="AX283"/>
  <c r="AU273"/>
  <c r="AX267"/>
  <c r="AU257"/>
  <c r="AX251"/>
  <c r="AD187"/>
  <c r="BC165"/>
  <c r="AX323"/>
  <c r="AX319"/>
  <c r="AX315"/>
  <c r="AU311"/>
  <c r="AX305"/>
  <c r="AU287"/>
  <c r="AX281"/>
  <c r="BG277"/>
  <c r="AU271"/>
  <c r="AX265"/>
  <c r="BG261"/>
  <c r="AU255"/>
  <c r="AX249"/>
  <c r="BG245"/>
  <c r="BG237"/>
  <c r="BG229"/>
  <c r="BG221"/>
  <c r="BG213"/>
  <c r="BG205"/>
  <c r="BG197"/>
  <c r="BG185"/>
  <c r="AQ181"/>
  <c r="AE177"/>
  <c r="AI168"/>
  <c r="BB163"/>
  <c r="AP161"/>
  <c r="AL159"/>
  <c r="BB155"/>
  <c r="AQ171"/>
  <c r="AT167"/>
  <c r="Z165"/>
  <c r="AH311"/>
  <c r="AE301"/>
  <c r="AE297"/>
  <c r="AQ289"/>
  <c r="AU285"/>
  <c r="AX279"/>
  <c r="BG275"/>
  <c r="AU269"/>
  <c r="AX263"/>
  <c r="BG259"/>
  <c r="AU253"/>
  <c r="AU245"/>
  <c r="AU237"/>
  <c r="AU229"/>
  <c r="AU221"/>
  <c r="AU213"/>
  <c r="AU205"/>
  <c r="AU197"/>
  <c r="BG166"/>
  <c r="AP169"/>
  <c r="BB168"/>
  <c r="AI167"/>
  <c r="AD165"/>
  <c r="AU161"/>
  <c r="BG149"/>
  <c r="AQ147"/>
  <c r="AD141"/>
  <c r="AD123"/>
  <c r="AL107"/>
  <c r="BC159"/>
  <c r="AI141"/>
  <c r="AQ133"/>
  <c r="AA163"/>
  <c r="AA159"/>
  <c r="AD133"/>
  <c r="BB119"/>
  <c r="BB115"/>
  <c r="BB111"/>
  <c r="AE163"/>
  <c r="AE159"/>
  <c r="AE155"/>
  <c r="BB151"/>
  <c r="BB147"/>
  <c r="AA145"/>
  <c r="BG135"/>
  <c r="AA131"/>
  <c r="AA127"/>
  <c r="AA123"/>
  <c r="BB109"/>
  <c r="AL101"/>
  <c r="AA835"/>
  <c r="Z835"/>
  <c r="AA833"/>
  <c r="Z833"/>
  <c r="AI833"/>
  <c r="AH833"/>
  <c r="AD826"/>
  <c r="AE826"/>
  <c r="AL822"/>
  <c r="AM822"/>
  <c r="BB822"/>
  <c r="BC822"/>
  <c r="AH820"/>
  <c r="AI820"/>
  <c r="AX820"/>
  <c r="AY820"/>
  <c r="AL814"/>
  <c r="AM814"/>
  <c r="BB814"/>
  <c r="BC814"/>
  <c r="BC827"/>
  <c r="BB827"/>
  <c r="AH805"/>
  <c r="AI805"/>
  <c r="AX805"/>
  <c r="AY805"/>
  <c r="AH797"/>
  <c r="AI797"/>
  <c r="AX797"/>
  <c r="AY797"/>
  <c r="AH789"/>
  <c r="AI789"/>
  <c r="AX789"/>
  <c r="AY789"/>
  <c r="AH781"/>
  <c r="AI781"/>
  <c r="AX781"/>
  <c r="AY781"/>
  <c r="AI773"/>
  <c r="AH773"/>
  <c r="AY773"/>
  <c r="AX773"/>
  <c r="AM768"/>
  <c r="AL768"/>
  <c r="AL759"/>
  <c r="AM759"/>
  <c r="BB759"/>
  <c r="BC759"/>
  <c r="AL751"/>
  <c r="AM751"/>
  <c r="BB751"/>
  <c r="BC751"/>
  <c r="AL743"/>
  <c r="AM743"/>
  <c r="BB743"/>
  <c r="BC743"/>
  <c r="AL735"/>
  <c r="AM735"/>
  <c r="BB735"/>
  <c r="BC735"/>
  <c r="AL713"/>
  <c r="AM713"/>
  <c r="BB713"/>
  <c r="BC713"/>
  <c r="AL709"/>
  <c r="AM709"/>
  <c r="BB709"/>
  <c r="BC709"/>
  <c r="AD705"/>
  <c r="AE705"/>
  <c r="AT705"/>
  <c r="AU705"/>
  <c r="AL701"/>
  <c r="AM701"/>
  <c r="BB701"/>
  <c r="BC701"/>
  <c r="AL693"/>
  <c r="AM693"/>
  <c r="BB693"/>
  <c r="BC693"/>
  <c r="AM727"/>
  <c r="AL727"/>
  <c r="BC727"/>
  <c r="BB727"/>
  <c r="AM719"/>
  <c r="AL719"/>
  <c r="BC719"/>
  <c r="BB719"/>
  <c r="AE681"/>
  <c r="AD681"/>
  <c r="AU681"/>
  <c r="AT681"/>
  <c r="AH667"/>
  <c r="AI667"/>
  <c r="AX667"/>
  <c r="AY667"/>
  <c r="AH659"/>
  <c r="AI659"/>
  <c r="AX659"/>
  <c r="AY659"/>
  <c r="Z683"/>
  <c r="AA683"/>
  <c r="AP683"/>
  <c r="AQ683"/>
  <c r="BF683"/>
  <c r="BG683"/>
  <c r="AH649"/>
  <c r="AI649"/>
  <c r="AX649"/>
  <c r="AY649"/>
  <c r="AH641"/>
  <c r="AI641"/>
  <c r="AX641"/>
  <c r="AY641"/>
  <c r="AH633"/>
  <c r="AI633"/>
  <c r="AX633"/>
  <c r="AY633"/>
  <c r="AL627"/>
  <c r="AM627"/>
  <c r="AH618"/>
  <c r="AI618"/>
  <c r="AX618"/>
  <c r="AY618"/>
  <c r="AD616"/>
  <c r="AE616"/>
  <c r="AT616"/>
  <c r="AU616"/>
  <c r="AH610"/>
  <c r="AI610"/>
  <c r="AX610"/>
  <c r="AY610"/>
  <c r="AH602"/>
  <c r="AI602"/>
  <c r="AX602"/>
  <c r="AY602"/>
  <c r="AH594"/>
  <c r="AI594"/>
  <c r="AX594"/>
  <c r="AY594"/>
  <c r="AH586"/>
  <c r="AI586"/>
  <c r="AX586"/>
  <c r="AY586"/>
  <c r="AH578"/>
  <c r="AI578"/>
  <c r="AX578"/>
  <c r="AY578"/>
  <c r="AH570"/>
  <c r="AI570"/>
  <c r="AX570"/>
  <c r="AY570"/>
  <c r="AH562"/>
  <c r="AI562"/>
  <c r="AX562"/>
  <c r="AY562"/>
  <c r="AH554"/>
  <c r="AI554"/>
  <c r="AX554"/>
  <c r="AY554"/>
  <c r="AH546"/>
  <c r="AI546"/>
  <c r="AX546"/>
  <c r="AY546"/>
  <c r="AM542"/>
  <c r="AL542"/>
  <c r="Z537"/>
  <c r="AA537"/>
  <c r="AP537"/>
  <c r="AQ537"/>
  <c r="BF537"/>
  <c r="BG537"/>
  <c r="AP529"/>
  <c r="AQ529"/>
  <c r="BF529"/>
  <c r="BG529"/>
  <c r="AH525"/>
  <c r="AI525"/>
  <c r="AX525"/>
  <c r="AY525"/>
  <c r="AH517"/>
  <c r="AI517"/>
  <c r="AX517"/>
  <c r="AY517"/>
  <c r="AM511"/>
  <c r="AL511"/>
  <c r="BC511"/>
  <c r="BB511"/>
  <c r="AM503"/>
  <c r="AL503"/>
  <c r="BC503"/>
  <c r="BB503"/>
  <c r="AH501"/>
  <c r="AI501"/>
  <c r="AX501"/>
  <c r="AY501"/>
  <c r="AM495"/>
  <c r="AL495"/>
  <c r="BC495"/>
  <c r="BB495"/>
  <c r="AH493"/>
  <c r="AI493"/>
  <c r="AX493"/>
  <c r="AY493"/>
  <c r="AH485"/>
  <c r="AI485"/>
  <c r="AX485"/>
  <c r="AY485"/>
  <c r="AM479"/>
  <c r="AL479"/>
  <c r="AH477"/>
  <c r="AI477"/>
  <c r="AX477"/>
  <c r="AY477"/>
  <c r="AM471"/>
  <c r="AL471"/>
  <c r="BC471"/>
  <c r="BB471"/>
  <c r="AH469"/>
  <c r="AI469"/>
  <c r="AX469"/>
  <c r="AY469"/>
  <c r="AM463"/>
  <c r="AL463"/>
  <c r="BC463"/>
  <c r="BB463"/>
  <c r="AH461"/>
  <c r="AI461"/>
  <c r="AX461"/>
  <c r="AY461"/>
  <c r="AL455"/>
  <c r="AM455"/>
  <c r="BB455"/>
  <c r="BC455"/>
  <c r="AI453"/>
  <c r="AH453"/>
  <c r="AY453"/>
  <c r="AX453"/>
  <c r="AM447"/>
  <c r="AL447"/>
  <c r="BB447"/>
  <c r="BC447"/>
  <c r="AM439"/>
  <c r="AL439"/>
  <c r="BB439"/>
  <c r="BC439"/>
  <c r="AL445"/>
  <c r="AM445"/>
  <c r="BC445"/>
  <c r="BB445"/>
  <c r="AL437"/>
  <c r="AM437"/>
  <c r="BC437"/>
  <c r="BB437"/>
  <c r="AD425"/>
  <c r="AE425"/>
  <c r="AT425"/>
  <c r="AU425"/>
  <c r="AD417"/>
  <c r="AE417"/>
  <c r="AT417"/>
  <c r="AU417"/>
  <c r="AM401"/>
  <c r="AL401"/>
  <c r="BC401"/>
  <c r="BB401"/>
  <c r="AE393"/>
  <c r="AD393"/>
  <c r="AU393"/>
  <c r="AT393"/>
  <c r="Z385"/>
  <c r="AA385"/>
  <c r="BF385"/>
  <c r="BG385"/>
  <c r="AD381"/>
  <c r="AE381"/>
  <c r="AT381"/>
  <c r="AU381"/>
  <c r="AA379"/>
  <c r="Z379"/>
  <c r="AQ379"/>
  <c r="AP379"/>
  <c r="BG379"/>
  <c r="BF379"/>
  <c r="AD373"/>
  <c r="AE373"/>
  <c r="AT373"/>
  <c r="AU373"/>
  <c r="AD365"/>
  <c r="AE365"/>
  <c r="AT365"/>
  <c r="AU365"/>
  <c r="AD357"/>
  <c r="AE357"/>
  <c r="AT357"/>
  <c r="AU357"/>
  <c r="AL353"/>
  <c r="AM353"/>
  <c r="BB353"/>
  <c r="BC353"/>
  <c r="AL345"/>
  <c r="AM345"/>
  <c r="BB345"/>
  <c r="BC345"/>
  <c r="AL337"/>
  <c r="AM337"/>
  <c r="BB337"/>
  <c r="BC337"/>
  <c r="AL329"/>
  <c r="AM329"/>
  <c r="BB329"/>
  <c r="BC329"/>
  <c r="AM409"/>
  <c r="AL409"/>
  <c r="BC409"/>
  <c r="BB409"/>
  <c r="AD387"/>
  <c r="AE387"/>
  <c r="AU387"/>
  <c r="AT387"/>
  <c r="AL327"/>
  <c r="AM327"/>
  <c r="BB327"/>
  <c r="BC327"/>
  <c r="AX325"/>
  <c r="AY325"/>
  <c r="AL319"/>
  <c r="AM319"/>
  <c r="BB319"/>
  <c r="BC319"/>
  <c r="AL311"/>
  <c r="AM311"/>
  <c r="BB311"/>
  <c r="BC311"/>
  <c r="AL303"/>
  <c r="AM303"/>
  <c r="BB303"/>
  <c r="BC303"/>
  <c r="AL295"/>
  <c r="AM295"/>
  <c r="BB295"/>
  <c r="BC295"/>
  <c r="AL287"/>
  <c r="AM287"/>
  <c r="BB287"/>
  <c r="BC287"/>
  <c r="AL279"/>
  <c r="AM279"/>
  <c r="BB279"/>
  <c r="BC279"/>
  <c r="AL271"/>
  <c r="AM271"/>
  <c r="BB271"/>
  <c r="BC271"/>
  <c r="AL263"/>
  <c r="AM263"/>
  <c r="BB263"/>
  <c r="BC263"/>
  <c r="AL255"/>
  <c r="AM255"/>
  <c r="BB255"/>
  <c r="BC255"/>
  <c r="AL247"/>
  <c r="AM247"/>
  <c r="BB247"/>
  <c r="BC247"/>
  <c r="AH245"/>
  <c r="AI245"/>
  <c r="AX245"/>
  <c r="AY245"/>
  <c r="AL239"/>
  <c r="AM239"/>
  <c r="BB239"/>
  <c r="BC239"/>
  <c r="AH237"/>
  <c r="AI237"/>
  <c r="AX237"/>
  <c r="AY237"/>
  <c r="AL231"/>
  <c r="AM231"/>
  <c r="BB231"/>
  <c r="BC231"/>
  <c r="AH229"/>
  <c r="AI229"/>
  <c r="AX229"/>
  <c r="AY229"/>
  <c r="AL223"/>
  <c r="AM223"/>
  <c r="BB223"/>
  <c r="BC223"/>
  <c r="AH221"/>
  <c r="AI221"/>
  <c r="AX221"/>
  <c r="AY221"/>
  <c r="AL215"/>
  <c r="AM215"/>
  <c r="BB215"/>
  <c r="BC215"/>
  <c r="AH213"/>
  <c r="AI213"/>
  <c r="AX213"/>
  <c r="AY213"/>
  <c r="AL207"/>
  <c r="AM207"/>
  <c r="BB207"/>
  <c r="BC207"/>
  <c r="AH205"/>
  <c r="AI205"/>
  <c r="AX205"/>
  <c r="AY205"/>
  <c r="AL199"/>
  <c r="AM199"/>
  <c r="BB199"/>
  <c r="BC199"/>
  <c r="AH197"/>
  <c r="AI197"/>
  <c r="AX197"/>
  <c r="AY197"/>
  <c r="AL191"/>
  <c r="AM191"/>
  <c r="BB191"/>
  <c r="BC191"/>
  <c r="AH189"/>
  <c r="AI189"/>
  <c r="AX189"/>
  <c r="AY189"/>
  <c r="AL183"/>
  <c r="AM183"/>
  <c r="BB183"/>
  <c r="BC183"/>
  <c r="AH181"/>
  <c r="AI181"/>
  <c r="AX181"/>
  <c r="AY181"/>
  <c r="AL171"/>
  <c r="AM171"/>
  <c r="BB171"/>
  <c r="BC171"/>
  <c r="AH169"/>
  <c r="AI169"/>
  <c r="AX169"/>
  <c r="AY169"/>
  <c r="AM175"/>
  <c r="AL175"/>
  <c r="BB175"/>
  <c r="BC175"/>
  <c r="AH147"/>
  <c r="AI147"/>
  <c r="AX147"/>
  <c r="AY147"/>
  <c r="Z143"/>
  <c r="AA143"/>
  <c r="AP143"/>
  <c r="AQ143"/>
  <c r="BF143"/>
  <c r="BG143"/>
  <c r="AH131"/>
  <c r="AI131"/>
  <c r="AX131"/>
  <c r="AY131"/>
  <c r="AD129"/>
  <c r="AE129"/>
  <c r="AT129"/>
  <c r="AU129"/>
  <c r="AH123"/>
  <c r="AI123"/>
  <c r="AX123"/>
  <c r="AY123"/>
  <c r="AH115"/>
  <c r="AI115"/>
  <c r="AX115"/>
  <c r="AY115"/>
  <c r="AI107"/>
  <c r="AH107"/>
  <c r="AY107"/>
  <c r="AX107"/>
  <c r="AT882"/>
  <c r="AX882"/>
  <c r="AY881"/>
  <c r="AY879"/>
  <c r="AI875"/>
  <c r="AQ873"/>
  <c r="AY871"/>
  <c r="AI867"/>
  <c r="AQ865"/>
  <c r="AY863"/>
  <c r="BC857"/>
  <c r="AH879"/>
  <c r="AH877"/>
  <c r="AH871"/>
  <c r="AH869"/>
  <c r="AH863"/>
  <c r="AH861"/>
  <c r="BG857"/>
  <c r="AP875"/>
  <c r="AP867"/>
  <c r="AA859"/>
  <c r="AA830"/>
  <c r="AH827"/>
  <c r="BG825"/>
  <c r="AH825"/>
  <c r="BG823"/>
  <c r="AA825"/>
  <c r="AI826"/>
  <c r="AI824"/>
  <c r="AP824"/>
  <c r="AI823"/>
  <c r="BF820"/>
  <c r="AI819"/>
  <c r="AI817"/>
  <c r="AI815"/>
  <c r="BC824"/>
  <c r="AM817"/>
  <c r="BF826"/>
  <c r="AX822"/>
  <c r="AU816"/>
  <c r="AM809"/>
  <c r="BG818"/>
  <c r="AP820"/>
  <c r="BC819"/>
  <c r="AM813"/>
  <c r="AP783"/>
  <c r="AP781"/>
  <c r="AP779"/>
  <c r="AE777"/>
  <c r="AI774"/>
  <c r="AP818"/>
  <c r="BC817"/>
  <c r="AL803"/>
  <c r="AL799"/>
  <c r="AL795"/>
  <c r="AL791"/>
  <c r="AL787"/>
  <c r="AL783"/>
  <c r="AL779"/>
  <c r="AT775"/>
  <c r="AT771"/>
  <c r="AQ803"/>
  <c r="AQ799"/>
  <c r="AQ795"/>
  <c r="AQ791"/>
  <c r="AQ787"/>
  <c r="BG777"/>
  <c r="BG773"/>
  <c r="AP762"/>
  <c r="Z760"/>
  <c r="AP754"/>
  <c r="Z748"/>
  <c r="AP746"/>
  <c r="AP744"/>
  <c r="Z734"/>
  <c r="AP732"/>
  <c r="AQ770"/>
  <c r="BB805"/>
  <c r="AD799"/>
  <c r="AD791"/>
  <c r="BG809"/>
  <c r="BB775"/>
  <c r="BB771"/>
  <c r="AX763"/>
  <c r="AQ758"/>
  <c r="AX755"/>
  <c r="AQ750"/>
  <c r="AX747"/>
  <c r="AQ730"/>
  <c r="AA762"/>
  <c r="AA754"/>
  <c r="AA746"/>
  <c r="AA730"/>
  <c r="AE753"/>
  <c r="AE749"/>
  <c r="AE745"/>
  <c r="AU735"/>
  <c r="AU731"/>
  <c r="AY765"/>
  <c r="AY757"/>
  <c r="AY749"/>
  <c r="AE741"/>
  <c r="AX735"/>
  <c r="AY731"/>
  <c r="AP694"/>
  <c r="AU739"/>
  <c r="Z725"/>
  <c r="AM718"/>
  <c r="BF715"/>
  <c r="BF765"/>
  <c r="AP763"/>
  <c r="Z761"/>
  <c r="BF757"/>
  <c r="AP755"/>
  <c r="Z753"/>
  <c r="BF749"/>
  <c r="AP747"/>
  <c r="AU743"/>
  <c r="Z733"/>
  <c r="BF729"/>
  <c r="AQ700"/>
  <c r="AH699"/>
  <c r="AX697"/>
  <c r="AQ692"/>
  <c r="AH691"/>
  <c r="AI711"/>
  <c r="AX705"/>
  <c r="AE703"/>
  <c r="Z701"/>
  <c r="BF697"/>
  <c r="AP695"/>
  <c r="Z693"/>
  <c r="AE689"/>
  <c r="BF687"/>
  <c r="AA715"/>
  <c r="AM705"/>
  <c r="AE701"/>
  <c r="AE697"/>
  <c r="AE693"/>
  <c r="AH689"/>
  <c r="AY713"/>
  <c r="AU707"/>
  <c r="AX701"/>
  <c r="AY693"/>
  <c r="AX707"/>
  <c r="AI681"/>
  <c r="AI679"/>
  <c r="AI677"/>
  <c r="AL673"/>
  <c r="AL669"/>
  <c r="AP659"/>
  <c r="AU665"/>
  <c r="AM662"/>
  <c r="BB657"/>
  <c r="AE673"/>
  <c r="AE661"/>
  <c r="AM679"/>
  <c r="AL671"/>
  <c r="AL665"/>
  <c r="AL661"/>
  <c r="BC656"/>
  <c r="Z631"/>
  <c r="AL653"/>
  <c r="AE649"/>
  <c r="BB637"/>
  <c r="AE633"/>
  <c r="BF625"/>
  <c r="BB651"/>
  <c r="AU647"/>
  <c r="AL643"/>
  <c r="AE639"/>
  <c r="AE627"/>
  <c r="BB649"/>
  <c r="AU645"/>
  <c r="AL641"/>
  <c r="AE637"/>
  <c r="BF629"/>
  <c r="AU612"/>
  <c r="AL600"/>
  <c r="BB592"/>
  <c r="AE588"/>
  <c r="AU580"/>
  <c r="BB550"/>
  <c r="AH541"/>
  <c r="AP560"/>
  <c r="AP556"/>
  <c r="AP552"/>
  <c r="AP548"/>
  <c r="AP544"/>
  <c r="Z541"/>
  <c r="AL610"/>
  <c r="BB602"/>
  <c r="AE598"/>
  <c r="AU590"/>
  <c r="AL578"/>
  <c r="AL570"/>
  <c r="AD512"/>
  <c r="BF564"/>
  <c r="AT625"/>
  <c r="AL596"/>
  <c r="BB588"/>
  <c r="AE584"/>
  <c r="AU576"/>
  <c r="AE572"/>
  <c r="AE564"/>
  <c r="AL556"/>
  <c r="AL548"/>
  <c r="AD541"/>
  <c r="Z566"/>
  <c r="AP562"/>
  <c r="AI625"/>
  <c r="BB614"/>
  <c r="AE610"/>
  <c r="AL590"/>
  <c r="BB582"/>
  <c r="AE578"/>
  <c r="BB570"/>
  <c r="AU562"/>
  <c r="AE510"/>
  <c r="AM539"/>
  <c r="AM535"/>
  <c r="AM531"/>
  <c r="BB517"/>
  <c r="BB513"/>
  <c r="AD451"/>
  <c r="AQ519"/>
  <c r="AA517"/>
  <c r="Z511"/>
  <c r="BF509"/>
  <c r="Z507"/>
  <c r="AM440"/>
  <c r="AD539"/>
  <c r="AD531"/>
  <c r="AD453"/>
  <c r="BF451"/>
  <c r="Z451"/>
  <c r="AM448"/>
  <c r="AM527"/>
  <c r="BF505"/>
  <c r="AL487"/>
  <c r="AL483"/>
  <c r="AY443"/>
  <c r="AE436"/>
  <c r="AU434"/>
  <c r="AE426"/>
  <c r="AE418"/>
  <c r="AE410"/>
  <c r="AA446"/>
  <c r="Z442"/>
  <c r="AA438"/>
  <c r="Z434"/>
  <c r="AX445"/>
  <c r="BC431"/>
  <c r="BC427"/>
  <c r="BC423"/>
  <c r="BC419"/>
  <c r="BC415"/>
  <c r="AX441"/>
  <c r="Z429"/>
  <c r="Z425"/>
  <c r="Z421"/>
  <c r="Z417"/>
  <c r="Z413"/>
  <c r="BF411"/>
  <c r="AH401"/>
  <c r="AX393"/>
  <c r="AX385"/>
  <c r="AM379"/>
  <c r="AH374"/>
  <c r="AH366"/>
  <c r="AH358"/>
  <c r="AX437"/>
  <c r="Z409"/>
  <c r="BF399"/>
  <c r="AX391"/>
  <c r="AM387"/>
  <c r="AU382"/>
  <c r="BF405"/>
  <c r="AU401"/>
  <c r="AI378"/>
  <c r="AI376"/>
  <c r="AP371"/>
  <c r="AI368"/>
  <c r="BF365"/>
  <c r="AP363"/>
  <c r="AI360"/>
  <c r="AP355"/>
  <c r="AI352"/>
  <c r="AP347"/>
  <c r="AI344"/>
  <c r="BF341"/>
  <c r="AI340"/>
  <c r="AI338"/>
  <c r="AI336"/>
  <c r="AI334"/>
  <c r="AI332"/>
  <c r="AI330"/>
  <c r="AH367"/>
  <c r="AM361"/>
  <c r="AE349"/>
  <c r="AH343"/>
  <c r="AU337"/>
  <c r="AX333"/>
  <c r="AH329"/>
  <c r="Z335"/>
  <c r="AQ331"/>
  <c r="AY407"/>
  <c r="AI399"/>
  <c r="AH381"/>
  <c r="AH377"/>
  <c r="AH373"/>
  <c r="AM367"/>
  <c r="AQ361"/>
  <c r="AH357"/>
  <c r="AQ353"/>
  <c r="AE347"/>
  <c r="AH339"/>
  <c r="AU331"/>
  <c r="Z337"/>
  <c r="AQ333"/>
  <c r="BG329"/>
  <c r="BC377"/>
  <c r="BC373"/>
  <c r="AX363"/>
  <c r="BC357"/>
  <c r="AU353"/>
  <c r="AX347"/>
  <c r="AI325"/>
  <c r="AI323"/>
  <c r="AI321"/>
  <c r="AI319"/>
  <c r="AI317"/>
  <c r="AI315"/>
  <c r="AI313"/>
  <c r="Z339"/>
  <c r="AQ335"/>
  <c r="BG331"/>
  <c r="AQ399"/>
  <c r="AM371"/>
  <c r="AH361"/>
  <c r="AM355"/>
  <c r="AE351"/>
  <c r="AH345"/>
  <c r="AX339"/>
  <c r="AH335"/>
  <c r="AE331"/>
  <c r="AP325"/>
  <c r="AP321"/>
  <c r="AI320"/>
  <c r="AP313"/>
  <c r="AI310"/>
  <c r="BF307"/>
  <c r="AP305"/>
  <c r="AI302"/>
  <c r="BF299"/>
  <c r="AP297"/>
  <c r="AI294"/>
  <c r="AP291"/>
  <c r="AI288"/>
  <c r="BF285"/>
  <c r="AP283"/>
  <c r="AI280"/>
  <c r="AP275"/>
  <c r="AI272"/>
  <c r="BF269"/>
  <c r="AP267"/>
  <c r="AI264"/>
  <c r="AP259"/>
  <c r="AI256"/>
  <c r="BF253"/>
  <c r="AP251"/>
  <c r="AI248"/>
  <c r="AP243"/>
  <c r="AI240"/>
  <c r="AP235"/>
  <c r="AI232"/>
  <c r="AP227"/>
  <c r="AI224"/>
  <c r="AP219"/>
  <c r="AI216"/>
  <c r="AP211"/>
  <c r="AI208"/>
  <c r="AP203"/>
  <c r="AI200"/>
  <c r="BF195"/>
  <c r="AP193"/>
  <c r="BF191"/>
  <c r="AP189"/>
  <c r="AP185"/>
  <c r="BF183"/>
  <c r="AP173"/>
  <c r="AA341"/>
  <c r="AP337"/>
  <c r="BC336"/>
  <c r="AM332"/>
  <c r="Z325"/>
  <c r="BF323"/>
  <c r="Z317"/>
  <c r="BF315"/>
  <c r="AU307"/>
  <c r="AX301"/>
  <c r="AU295"/>
  <c r="AE289"/>
  <c r="AE283"/>
  <c r="AH277"/>
  <c r="AQ273"/>
  <c r="AE267"/>
  <c r="AH261"/>
  <c r="AQ257"/>
  <c r="AE251"/>
  <c r="AE243"/>
  <c r="AE235"/>
  <c r="AE227"/>
  <c r="AE219"/>
  <c r="AE211"/>
  <c r="AE203"/>
  <c r="AQ195"/>
  <c r="BG171"/>
  <c r="AD161"/>
  <c r="AX159"/>
  <c r="BB157"/>
  <c r="AP155"/>
  <c r="AL167"/>
  <c r="AI165"/>
  <c r="AE323"/>
  <c r="AE321"/>
  <c r="AE319"/>
  <c r="AE317"/>
  <c r="AE315"/>
  <c r="AE313"/>
  <c r="AH307"/>
  <c r="AQ303"/>
  <c r="AE293"/>
  <c r="AE291"/>
  <c r="AQ287"/>
  <c r="AE281"/>
  <c r="AH275"/>
  <c r="AQ271"/>
  <c r="AE265"/>
  <c r="AH259"/>
  <c r="AQ255"/>
  <c r="AE249"/>
  <c r="AE241"/>
  <c r="AE233"/>
  <c r="AE225"/>
  <c r="AE217"/>
  <c r="AE209"/>
  <c r="AE201"/>
  <c r="AD191"/>
  <c r="AE179"/>
  <c r="Z169"/>
  <c r="AQ309"/>
  <c r="AE303"/>
  <c r="AH291"/>
  <c r="AE279"/>
  <c r="AH273"/>
  <c r="AE263"/>
  <c r="AH257"/>
  <c r="AE247"/>
  <c r="AE239"/>
  <c r="AE231"/>
  <c r="AE223"/>
  <c r="AE215"/>
  <c r="AE207"/>
  <c r="AE199"/>
  <c r="BG181"/>
  <c r="AU177"/>
  <c r="AX161"/>
  <c r="AT159"/>
  <c r="AH157"/>
  <c r="AQ165"/>
  <c r="Z161"/>
  <c r="AX311"/>
  <c r="AU301"/>
  <c r="AU297"/>
  <c r="BG289"/>
  <c r="AH287"/>
  <c r="AE277"/>
  <c r="AH271"/>
  <c r="AE261"/>
  <c r="AH255"/>
  <c r="AE175"/>
  <c r="AA166"/>
  <c r="AM164"/>
  <c r="AM170"/>
  <c r="AX167"/>
  <c r="AU165"/>
  <c r="AI163"/>
  <c r="AI159"/>
  <c r="AA151"/>
  <c r="BG147"/>
  <c r="AD143"/>
  <c r="AD135"/>
  <c r="AT123"/>
  <c r="BB107"/>
  <c r="AI161"/>
  <c r="AY141"/>
  <c r="BG133"/>
  <c r="AQ163"/>
  <c r="AL117"/>
  <c r="AL113"/>
  <c r="AU163"/>
  <c r="AU155"/>
  <c r="AA153"/>
  <c r="AL149"/>
  <c r="AQ145"/>
  <c r="AA137"/>
  <c r="BG131"/>
  <c r="BG127"/>
  <c r="BG123"/>
  <c r="BB101"/>
  <c r="AM833"/>
  <c r="AL833"/>
  <c r="AY833"/>
  <c r="AX833"/>
  <c r="AI830"/>
  <c r="AH830"/>
  <c r="AY830"/>
  <c r="AX830"/>
  <c r="AL816"/>
  <c r="AM816"/>
  <c r="BB816"/>
  <c r="BC816"/>
  <c r="AH814"/>
  <c r="AI814"/>
  <c r="AX814"/>
  <c r="AY814"/>
  <c r="AU827"/>
  <c r="AT827"/>
  <c r="BG827"/>
  <c r="BF827"/>
  <c r="AH807"/>
  <c r="AI807"/>
  <c r="AX807"/>
  <c r="AY807"/>
  <c r="AH799"/>
  <c r="AI799"/>
  <c r="AX799"/>
  <c r="AY799"/>
  <c r="AH791"/>
  <c r="AI791"/>
  <c r="AX791"/>
  <c r="AY791"/>
  <c r="AH783"/>
  <c r="AI783"/>
  <c r="AX783"/>
  <c r="AY783"/>
  <c r="AI775"/>
  <c r="AH775"/>
  <c r="AY775"/>
  <c r="AX775"/>
  <c r="AL761"/>
  <c r="AM761"/>
  <c r="BB761"/>
  <c r="BC761"/>
  <c r="AL753"/>
  <c r="AM753"/>
  <c r="BB753"/>
  <c r="BC753"/>
  <c r="AL745"/>
  <c r="AM745"/>
  <c r="BB745"/>
  <c r="BC745"/>
  <c r="AL737"/>
  <c r="AM737"/>
  <c r="BB737"/>
  <c r="BC737"/>
  <c r="AL711"/>
  <c r="AM711"/>
  <c r="BB711"/>
  <c r="BC711"/>
  <c r="AL695"/>
  <c r="AM695"/>
  <c r="BB695"/>
  <c r="BC695"/>
  <c r="Z681"/>
  <c r="AA681"/>
  <c r="AP681"/>
  <c r="AQ681"/>
  <c r="BF681"/>
  <c r="BG681"/>
  <c r="AH669"/>
  <c r="AI669"/>
  <c r="AX669"/>
  <c r="AY669"/>
  <c r="AH661"/>
  <c r="AI661"/>
  <c r="AX661"/>
  <c r="AY661"/>
  <c r="AM683"/>
  <c r="AL683"/>
  <c r="BC683"/>
  <c r="BB683"/>
  <c r="AH651"/>
  <c r="AI651"/>
  <c r="AX651"/>
  <c r="AY651"/>
  <c r="AH643"/>
  <c r="AI643"/>
  <c r="AX643"/>
  <c r="AY643"/>
  <c r="AH635"/>
  <c r="AI635"/>
  <c r="AX635"/>
  <c r="AY635"/>
  <c r="AH627"/>
  <c r="AI627"/>
  <c r="AX627"/>
  <c r="AY627"/>
  <c r="AH620"/>
  <c r="AI620"/>
  <c r="AX620"/>
  <c r="AY620"/>
  <c r="AD618"/>
  <c r="AE618"/>
  <c r="AT618"/>
  <c r="AU618"/>
  <c r="AH612"/>
  <c r="AI612"/>
  <c r="AX612"/>
  <c r="AY612"/>
  <c r="AH604"/>
  <c r="AI604"/>
  <c r="AX604"/>
  <c r="AY604"/>
  <c r="AH596"/>
  <c r="AI596"/>
  <c r="AX596"/>
  <c r="AY596"/>
  <c r="AH588"/>
  <c r="AI588"/>
  <c r="AX588"/>
  <c r="AY588"/>
  <c r="AH580"/>
  <c r="AI580"/>
  <c r="AX580"/>
  <c r="AY580"/>
  <c r="AH572"/>
  <c r="AI572"/>
  <c r="AX572"/>
  <c r="AY572"/>
  <c r="AH564"/>
  <c r="AI564"/>
  <c r="AX564"/>
  <c r="AY564"/>
  <c r="AH556"/>
  <c r="AI556"/>
  <c r="AX556"/>
  <c r="AY556"/>
  <c r="AH548"/>
  <c r="AI548"/>
  <c r="AX548"/>
  <c r="AY548"/>
  <c r="AI542"/>
  <c r="AH542"/>
  <c r="Z539"/>
  <c r="AA539"/>
  <c r="AP539"/>
  <c r="AQ539"/>
  <c r="BF539"/>
  <c r="BG539"/>
  <c r="Z531"/>
  <c r="AA531"/>
  <c r="AP531"/>
  <c r="AQ531"/>
  <c r="BF531"/>
  <c r="BG531"/>
  <c r="BC521"/>
  <c r="BB521"/>
  <c r="AH519"/>
  <c r="AI519"/>
  <c r="AX519"/>
  <c r="AY519"/>
  <c r="AM513"/>
  <c r="AL513"/>
  <c r="AM505"/>
  <c r="AL505"/>
  <c r="BC505"/>
  <c r="BB505"/>
  <c r="AM497"/>
  <c r="AL497"/>
  <c r="BC497"/>
  <c r="BB497"/>
  <c r="AH495"/>
  <c r="AI495"/>
  <c r="AX495"/>
  <c r="AY495"/>
  <c r="BC489"/>
  <c r="BB489"/>
  <c r="AH487"/>
  <c r="AI487"/>
  <c r="AX487"/>
  <c r="AY487"/>
  <c r="AH479"/>
  <c r="AI479"/>
  <c r="AX479"/>
  <c r="AY479"/>
  <c r="AM473"/>
  <c r="AL473"/>
  <c r="BC473"/>
  <c r="BB473"/>
  <c r="AH471"/>
  <c r="AI471"/>
  <c r="AX471"/>
  <c r="AY471"/>
  <c r="AM465"/>
  <c r="AL465"/>
  <c r="BC465"/>
  <c r="BB465"/>
  <c r="AH463"/>
  <c r="AI463"/>
  <c r="AX463"/>
  <c r="AY463"/>
  <c r="AM457"/>
  <c r="AL457"/>
  <c r="BC457"/>
  <c r="BB457"/>
  <c r="AI455"/>
  <c r="AH455"/>
  <c r="AY455"/>
  <c r="AX455"/>
  <c r="AL449"/>
  <c r="AM449"/>
  <c r="BB449"/>
  <c r="BC449"/>
  <c r="AX447"/>
  <c r="AY447"/>
  <c r="AD427"/>
  <c r="AE427"/>
  <c r="AT427"/>
  <c r="AU427"/>
  <c r="AD419"/>
  <c r="AE419"/>
  <c r="AT419"/>
  <c r="AU419"/>
  <c r="AA381"/>
  <c r="Z381"/>
  <c r="AQ381"/>
  <c r="AP381"/>
  <c r="BG381"/>
  <c r="BF381"/>
  <c r="AD375"/>
  <c r="AE375"/>
  <c r="AT375"/>
  <c r="AU375"/>
  <c r="AD367"/>
  <c r="AE367"/>
  <c r="AT367"/>
  <c r="AU367"/>
  <c r="AD359"/>
  <c r="AE359"/>
  <c r="AT359"/>
  <c r="AU359"/>
  <c r="AL347"/>
  <c r="AM347"/>
  <c r="BB347"/>
  <c r="BC347"/>
  <c r="AL339"/>
  <c r="AM339"/>
  <c r="BB339"/>
  <c r="BC339"/>
  <c r="AL331"/>
  <c r="AM331"/>
  <c r="BB331"/>
  <c r="BC331"/>
  <c r="AM399"/>
  <c r="AL399"/>
  <c r="BC399"/>
  <c r="BB399"/>
  <c r="AE391"/>
  <c r="AD391"/>
  <c r="AU391"/>
  <c r="AT391"/>
  <c r="AM397"/>
  <c r="AL397"/>
  <c r="BC397"/>
  <c r="BB397"/>
  <c r="AE389"/>
  <c r="AD389"/>
  <c r="AU389"/>
  <c r="AT389"/>
  <c r="AM403"/>
  <c r="AL403"/>
  <c r="BC403"/>
  <c r="BB403"/>
  <c r="AD383"/>
  <c r="AE383"/>
  <c r="AT383"/>
  <c r="AU383"/>
  <c r="AH327"/>
  <c r="AI327"/>
  <c r="AX327"/>
  <c r="AY327"/>
  <c r="AL321"/>
  <c r="AM321"/>
  <c r="BB321"/>
  <c r="BC321"/>
  <c r="AL313"/>
  <c r="AM313"/>
  <c r="BB313"/>
  <c r="BC313"/>
  <c r="AL305"/>
  <c r="AM305"/>
  <c r="BB305"/>
  <c r="BC305"/>
  <c r="AL297"/>
  <c r="AM297"/>
  <c r="BB297"/>
  <c r="BC297"/>
  <c r="AH295"/>
  <c r="AI295"/>
  <c r="AX295"/>
  <c r="AY295"/>
  <c r="AL289"/>
  <c r="AM289"/>
  <c r="BB289"/>
  <c r="BC289"/>
  <c r="AL281"/>
  <c r="AM281"/>
  <c r="BB281"/>
  <c r="BC281"/>
  <c r="AL273"/>
  <c r="AM273"/>
  <c r="BB273"/>
  <c r="BC273"/>
  <c r="AL265"/>
  <c r="AM265"/>
  <c r="BB265"/>
  <c r="BC265"/>
  <c r="AL257"/>
  <c r="AM257"/>
  <c r="BB257"/>
  <c r="BC257"/>
  <c r="AL249"/>
  <c r="AM249"/>
  <c r="BB249"/>
  <c r="BC249"/>
  <c r="AH247"/>
  <c r="AI247"/>
  <c r="AX247"/>
  <c r="AY247"/>
  <c r="AL241"/>
  <c r="AM241"/>
  <c r="BB241"/>
  <c r="BC241"/>
  <c r="AH239"/>
  <c r="AI239"/>
  <c r="AX239"/>
  <c r="AY239"/>
  <c r="AL233"/>
  <c r="AM233"/>
  <c r="BB233"/>
  <c r="BC233"/>
  <c r="AH231"/>
  <c r="AI231"/>
  <c r="AX231"/>
  <c r="AY231"/>
  <c r="AL225"/>
  <c r="AM225"/>
  <c r="BB225"/>
  <c r="BC225"/>
  <c r="AH223"/>
  <c r="AI223"/>
  <c r="AX223"/>
  <c r="AY223"/>
  <c r="AL217"/>
  <c r="AM217"/>
  <c r="BB217"/>
  <c r="BC217"/>
  <c r="AH215"/>
  <c r="AI215"/>
  <c r="AX215"/>
  <c r="AY215"/>
  <c r="AL209"/>
  <c r="AM209"/>
  <c r="BB209"/>
  <c r="BC209"/>
  <c r="AH207"/>
  <c r="AI207"/>
  <c r="AX207"/>
  <c r="AY207"/>
  <c r="AL201"/>
  <c r="AM201"/>
  <c r="BB201"/>
  <c r="BC201"/>
  <c r="AH199"/>
  <c r="AI199"/>
  <c r="AX199"/>
  <c r="AY199"/>
  <c r="AL193"/>
  <c r="AM193"/>
  <c r="BB193"/>
  <c r="BC193"/>
  <c r="AH191"/>
  <c r="AI191"/>
  <c r="AX191"/>
  <c r="AY191"/>
  <c r="AL185"/>
  <c r="AM185"/>
  <c r="BB185"/>
  <c r="BC185"/>
  <c r="AH183"/>
  <c r="AI183"/>
  <c r="AX183"/>
  <c r="AY183"/>
  <c r="AL173"/>
  <c r="AM173"/>
  <c r="BC173"/>
  <c r="BB173"/>
  <c r="AH171"/>
  <c r="AI171"/>
  <c r="AX171"/>
  <c r="AY171"/>
  <c r="AM179"/>
  <c r="AL179"/>
  <c r="BB179"/>
  <c r="BC179"/>
  <c r="AH175"/>
  <c r="AI175"/>
  <c r="AX175"/>
  <c r="AY175"/>
  <c r="AH149"/>
  <c r="AI149"/>
  <c r="AX149"/>
  <c r="AY149"/>
  <c r="AH133"/>
  <c r="AI133"/>
  <c r="AX133"/>
  <c r="AY133"/>
  <c r="AD131"/>
  <c r="AE131"/>
  <c r="AT131"/>
  <c r="AU131"/>
  <c r="AH125"/>
  <c r="AI125"/>
  <c r="AX125"/>
  <c r="AY125"/>
  <c r="AH117"/>
  <c r="AI117"/>
  <c r="AX117"/>
  <c r="AY117"/>
  <c r="AH109"/>
  <c r="AI109"/>
  <c r="AY109"/>
  <c r="AX109"/>
  <c r="AI101"/>
  <c r="AH101"/>
  <c r="AX101"/>
  <c r="AY101"/>
  <c r="BG881"/>
  <c r="BG879"/>
  <c r="AY873"/>
  <c r="BG871"/>
  <c r="AY865"/>
  <c r="BG863"/>
  <c r="BB882"/>
  <c r="AA877"/>
  <c r="AA869"/>
  <c r="AA861"/>
  <c r="AX875"/>
  <c r="AX867"/>
  <c r="AY859"/>
  <c r="AI859"/>
  <c r="AM858"/>
  <c r="AU858"/>
  <c r="AT830"/>
  <c r="AY824"/>
  <c r="AD830"/>
  <c r="AP826"/>
  <c r="AI821"/>
  <c r="AM826"/>
  <c r="AE822"/>
  <c r="AE814"/>
  <c r="AD811"/>
  <c r="BC813"/>
  <c r="AE818"/>
  <c r="AT783"/>
  <c r="AT779"/>
  <c r="AU820"/>
  <c r="AI810"/>
  <c r="AI806"/>
  <c r="AE803"/>
  <c r="AI802"/>
  <c r="AI798"/>
  <c r="AE795"/>
  <c r="AI794"/>
  <c r="AI790"/>
  <c r="AE787"/>
  <c r="AI786"/>
  <c r="AM819"/>
  <c r="AD809"/>
  <c r="BB799"/>
  <c r="BB795"/>
  <c r="BB791"/>
  <c r="BB787"/>
  <c r="BB783"/>
  <c r="BB779"/>
  <c r="BG803"/>
  <c r="BG799"/>
  <c r="BG795"/>
  <c r="BG791"/>
  <c r="BG787"/>
  <c r="BG783"/>
  <c r="AL775"/>
  <c r="AL771"/>
  <c r="AP752"/>
  <c r="Z732"/>
  <c r="AD807"/>
  <c r="AD775"/>
  <c r="AD771"/>
  <c r="AQ805"/>
  <c r="AQ773"/>
  <c r="AH759"/>
  <c r="AH751"/>
  <c r="AU753"/>
  <c r="AU749"/>
  <c r="AU745"/>
  <c r="AH737"/>
  <c r="AE733"/>
  <c r="AU741"/>
  <c r="AI733"/>
  <c r="Z694"/>
  <c r="AU725"/>
  <c r="AE728"/>
  <c r="BF763"/>
  <c r="AP761"/>
  <c r="Z759"/>
  <c r="BF755"/>
  <c r="AP753"/>
  <c r="Z751"/>
  <c r="BF747"/>
  <c r="AH739"/>
  <c r="AP733"/>
  <c r="Z731"/>
  <c r="AX699"/>
  <c r="AX691"/>
  <c r="AY725"/>
  <c r="AU703"/>
  <c r="Z699"/>
  <c r="BF695"/>
  <c r="AP693"/>
  <c r="AU689"/>
  <c r="AY717"/>
  <c r="BC705"/>
  <c r="AU701"/>
  <c r="AU697"/>
  <c r="AU693"/>
  <c r="AX689"/>
  <c r="AL674"/>
  <c r="AL670"/>
  <c r="AL666"/>
  <c r="AM703"/>
  <c r="AI695"/>
  <c r="AI715"/>
  <c r="AE711"/>
  <c r="AD667"/>
  <c r="BB673"/>
  <c r="BB669"/>
  <c r="AE657"/>
  <c r="AH675"/>
  <c r="AE671"/>
  <c r="AL667"/>
  <c r="AL663"/>
  <c r="AE659"/>
  <c r="AP661"/>
  <c r="AX680"/>
  <c r="AU673"/>
  <c r="AU661"/>
  <c r="BC679"/>
  <c r="BB671"/>
  <c r="BB665"/>
  <c r="BB661"/>
  <c r="AP657"/>
  <c r="BB653"/>
  <c r="AU649"/>
  <c r="AL645"/>
  <c r="BF639"/>
  <c r="AU633"/>
  <c r="AP627"/>
  <c r="BF653"/>
  <c r="BB643"/>
  <c r="AU639"/>
  <c r="AL635"/>
  <c r="AU627"/>
  <c r="AP631"/>
  <c r="BB641"/>
  <c r="AU637"/>
  <c r="AL633"/>
  <c r="AL608"/>
  <c r="BB600"/>
  <c r="AE596"/>
  <c r="AU588"/>
  <c r="AL576"/>
  <c r="BB564"/>
  <c r="AL558"/>
  <c r="AD554"/>
  <c r="AD546"/>
  <c r="AP541"/>
  <c r="Z570"/>
  <c r="AP566"/>
  <c r="BB610"/>
  <c r="AU598"/>
  <c r="AL586"/>
  <c r="BB578"/>
  <c r="AE574"/>
  <c r="AU566"/>
  <c r="AE548"/>
  <c r="AE544"/>
  <c r="AD536"/>
  <c r="AL604"/>
  <c r="BB596"/>
  <c r="AE592"/>
  <c r="AU584"/>
  <c r="AL572"/>
  <c r="AL564"/>
  <c r="BB556"/>
  <c r="BB548"/>
  <c r="AL541"/>
  <c r="AP570"/>
  <c r="Z562"/>
  <c r="BF558"/>
  <c r="Z558"/>
  <c r="BF554"/>
  <c r="Z554"/>
  <c r="BF550"/>
  <c r="Z550"/>
  <c r="BF546"/>
  <c r="Z546"/>
  <c r="AU610"/>
  <c r="AL598"/>
  <c r="BB590"/>
  <c r="AE586"/>
  <c r="AU578"/>
  <c r="BB562"/>
  <c r="AU558"/>
  <c r="AE534"/>
  <c r="AE528"/>
  <c r="AE526"/>
  <c r="BC539"/>
  <c r="BC535"/>
  <c r="BC531"/>
  <c r="AL515"/>
  <c r="BG519"/>
  <c r="AQ517"/>
  <c r="AA515"/>
  <c r="AP511"/>
  <c r="AP507"/>
  <c r="AD430"/>
  <c r="AD422"/>
  <c r="AD414"/>
  <c r="AD533"/>
  <c r="AI503"/>
  <c r="AT455"/>
  <c r="BF449"/>
  <c r="Z449"/>
  <c r="BC527"/>
  <c r="BB487"/>
  <c r="BB483"/>
  <c r="BB479"/>
  <c r="AU451"/>
  <c r="AE440"/>
  <c r="AU438"/>
  <c r="AQ444"/>
  <c r="BG442"/>
  <c r="AQ436"/>
  <c r="BG434"/>
  <c r="AM429"/>
  <c r="AM425"/>
  <c r="AM421"/>
  <c r="AM417"/>
  <c r="AM413"/>
  <c r="BF429"/>
  <c r="BF425"/>
  <c r="BF421"/>
  <c r="BF417"/>
  <c r="BF413"/>
  <c r="AX401"/>
  <c r="BF393"/>
  <c r="BC379"/>
  <c r="AP401"/>
  <c r="Z393"/>
  <c r="AU409"/>
  <c r="BF391"/>
  <c r="BC387"/>
  <c r="AI379"/>
  <c r="Z391"/>
  <c r="AH443"/>
  <c r="BF371"/>
  <c r="AP369"/>
  <c r="BF355"/>
  <c r="AI350"/>
  <c r="AP345"/>
  <c r="AI342"/>
  <c r="AX367"/>
  <c r="BC361"/>
  <c r="AU349"/>
  <c r="AX343"/>
  <c r="AU329"/>
  <c r="BG335"/>
  <c r="AX381"/>
  <c r="AX377"/>
  <c r="AX373"/>
  <c r="BC367"/>
  <c r="BG361"/>
  <c r="AX357"/>
  <c r="BG353"/>
  <c r="AU347"/>
  <c r="AU339"/>
  <c r="AE335"/>
  <c r="BG337"/>
  <c r="AQ375"/>
  <c r="AH371"/>
  <c r="AM365"/>
  <c r="AQ359"/>
  <c r="AH355"/>
  <c r="AQ351"/>
  <c r="AE345"/>
  <c r="AH341"/>
  <c r="AE337"/>
  <c r="AY321"/>
  <c r="AY317"/>
  <c r="AY313"/>
  <c r="BG339"/>
  <c r="BG407"/>
  <c r="BC371"/>
  <c r="AX361"/>
  <c r="BC355"/>
  <c r="AU351"/>
  <c r="AX345"/>
  <c r="AU335"/>
  <c r="AX331"/>
  <c r="AU325"/>
  <c r="AP323"/>
  <c r="AI322"/>
  <c r="AP315"/>
  <c r="AI314"/>
  <c r="AP311"/>
  <c r="AI308"/>
  <c r="BF305"/>
  <c r="AI300"/>
  <c r="BF297"/>
  <c r="AP295"/>
  <c r="BF291"/>
  <c r="AI286"/>
  <c r="BF283"/>
  <c r="AP281"/>
  <c r="AI278"/>
  <c r="AI270"/>
  <c r="BF267"/>
  <c r="AP265"/>
  <c r="AI262"/>
  <c r="AI254"/>
  <c r="BF251"/>
  <c r="AP249"/>
  <c r="AI246"/>
  <c r="BF243"/>
  <c r="AP241"/>
  <c r="AI238"/>
  <c r="BF235"/>
  <c r="AP233"/>
  <c r="AI230"/>
  <c r="BF227"/>
  <c r="AP225"/>
  <c r="AI222"/>
  <c r="BF219"/>
  <c r="AP217"/>
  <c r="AI214"/>
  <c r="BF211"/>
  <c r="AP209"/>
  <c r="AI206"/>
  <c r="BF203"/>
  <c r="AP201"/>
  <c r="AI198"/>
  <c r="AI196"/>
  <c r="AE195"/>
  <c r="AU193"/>
  <c r="AI192"/>
  <c r="AU189"/>
  <c r="AI188"/>
  <c r="AU185"/>
  <c r="AI184"/>
  <c r="AE183"/>
  <c r="AU181"/>
  <c r="AI180"/>
  <c r="AP177"/>
  <c r="AM340"/>
  <c r="Z319"/>
  <c r="BF317"/>
  <c r="AH309"/>
  <c r="AE299"/>
  <c r="Z293"/>
  <c r="AU289"/>
  <c r="AU283"/>
  <c r="AX277"/>
  <c r="BG273"/>
  <c r="AU267"/>
  <c r="AX261"/>
  <c r="BG257"/>
  <c r="AU251"/>
  <c r="AU243"/>
  <c r="AU235"/>
  <c r="AU227"/>
  <c r="AU219"/>
  <c r="AU211"/>
  <c r="AU203"/>
  <c r="AQ191"/>
  <c r="AE173"/>
  <c r="AL161"/>
  <c r="AD157"/>
  <c r="AX155"/>
  <c r="AT323"/>
  <c r="AU321"/>
  <c r="AU319"/>
  <c r="AU317"/>
  <c r="AU315"/>
  <c r="AU313"/>
  <c r="AX307"/>
  <c r="BG303"/>
  <c r="AU293"/>
  <c r="AU291"/>
  <c r="AU281"/>
  <c r="AX275"/>
  <c r="AU265"/>
  <c r="AX259"/>
  <c r="AU249"/>
  <c r="AU241"/>
  <c r="AU233"/>
  <c r="AU225"/>
  <c r="AU217"/>
  <c r="AU209"/>
  <c r="AU201"/>
  <c r="AU179"/>
  <c r="AE171"/>
  <c r="BG169"/>
  <c r="AP167"/>
  <c r="Z167"/>
  <c r="AM165"/>
  <c r="AU303"/>
  <c r="AU279"/>
  <c r="AX273"/>
  <c r="AU263"/>
  <c r="AX257"/>
  <c r="AU247"/>
  <c r="AU239"/>
  <c r="AU231"/>
  <c r="AU223"/>
  <c r="AU215"/>
  <c r="AU207"/>
  <c r="AU199"/>
  <c r="BG193"/>
  <c r="AE169"/>
  <c r="AL163"/>
  <c r="AP157"/>
  <c r="AL155"/>
  <c r="BC170"/>
  <c r="AD167"/>
  <c r="AE309"/>
  <c r="AH303"/>
  <c r="AX287"/>
  <c r="AU277"/>
  <c r="AX271"/>
  <c r="AU261"/>
  <c r="AX255"/>
  <c r="AU175"/>
  <c r="AU171"/>
  <c r="AI166"/>
  <c r="AQ151"/>
  <c r="AA149"/>
  <c r="AD145"/>
  <c r="AD137"/>
  <c r="AD125"/>
  <c r="AL103"/>
  <c r="AY157"/>
  <c r="AI143"/>
  <c r="AI139"/>
  <c r="AL105"/>
  <c r="AE101"/>
  <c r="AM157"/>
  <c r="BB117"/>
  <c r="BB113"/>
  <c r="AE103"/>
  <c r="AA157"/>
  <c r="AQ153"/>
  <c r="BB149"/>
  <c r="BG145"/>
  <c r="AQ137"/>
  <c r="AA135"/>
  <c r="AA129"/>
  <c r="AA125"/>
  <c r="AQ835"/>
  <c r="AP835"/>
  <c r="AQ833"/>
  <c r="AP833"/>
  <c r="AM835"/>
  <c r="AL835"/>
  <c r="BC833"/>
  <c r="BB833"/>
  <c r="AI835"/>
  <c r="AH835"/>
  <c r="AL818"/>
  <c r="AM818"/>
  <c r="BB818"/>
  <c r="BC818"/>
  <c r="AH816"/>
  <c r="AI816"/>
  <c r="AX816"/>
  <c r="AY816"/>
  <c r="AH809"/>
  <c r="AI809"/>
  <c r="AX809"/>
  <c r="AY809"/>
  <c r="AH801"/>
  <c r="AI801"/>
  <c r="AX801"/>
  <c r="AY801"/>
  <c r="AH793"/>
  <c r="AI793"/>
  <c r="AX793"/>
  <c r="AY793"/>
  <c r="AH785"/>
  <c r="AI785"/>
  <c r="AX785"/>
  <c r="AY785"/>
  <c r="AH777"/>
  <c r="AI777"/>
  <c r="AX777"/>
  <c r="AY777"/>
  <c r="AL812"/>
  <c r="AM812"/>
  <c r="BB812"/>
  <c r="BC812"/>
  <c r="AY766"/>
  <c r="AX766"/>
  <c r="AL763"/>
  <c r="AM763"/>
  <c r="BB763"/>
  <c r="BC763"/>
  <c r="AL755"/>
  <c r="AM755"/>
  <c r="BB755"/>
  <c r="BC755"/>
  <c r="AL747"/>
  <c r="AM747"/>
  <c r="BB747"/>
  <c r="BC747"/>
  <c r="AL739"/>
  <c r="AM739"/>
  <c r="BB739"/>
  <c r="BC739"/>
  <c r="AL731"/>
  <c r="AM731"/>
  <c r="BB731"/>
  <c r="BC731"/>
  <c r="AM725"/>
  <c r="AL725"/>
  <c r="BC725"/>
  <c r="BB725"/>
  <c r="AL717"/>
  <c r="AM717"/>
  <c r="BB717"/>
  <c r="BC717"/>
  <c r="AL697"/>
  <c r="AM697"/>
  <c r="BB697"/>
  <c r="BC697"/>
  <c r="AL689"/>
  <c r="AM689"/>
  <c r="BB689"/>
  <c r="BC689"/>
  <c r="BB687"/>
  <c r="BC687"/>
  <c r="AE677"/>
  <c r="AD677"/>
  <c r="AU677"/>
  <c r="AT677"/>
  <c r="AH671"/>
  <c r="AI671"/>
  <c r="AX671"/>
  <c r="AY671"/>
  <c r="AH663"/>
  <c r="AI663"/>
  <c r="AX663"/>
  <c r="AY663"/>
  <c r="AH683"/>
  <c r="AI683"/>
  <c r="AX683"/>
  <c r="AY683"/>
  <c r="AH653"/>
  <c r="AI653"/>
  <c r="AX653"/>
  <c r="AY653"/>
  <c r="AH645"/>
  <c r="AI645"/>
  <c r="AX645"/>
  <c r="AY645"/>
  <c r="AH637"/>
  <c r="AI637"/>
  <c r="AX637"/>
  <c r="AY637"/>
  <c r="AH629"/>
  <c r="AI629"/>
  <c r="AX629"/>
  <c r="AY629"/>
  <c r="AL625"/>
  <c r="AM625"/>
  <c r="BB625"/>
  <c r="BC625"/>
  <c r="BB623"/>
  <c r="BC623"/>
  <c r="AH622"/>
  <c r="AI622"/>
  <c r="AX622"/>
  <c r="AY622"/>
  <c r="AD620"/>
  <c r="AE620"/>
  <c r="AT620"/>
  <c r="AU620"/>
  <c r="AH614"/>
  <c r="AI614"/>
  <c r="AX614"/>
  <c r="AY614"/>
  <c r="AH606"/>
  <c r="AI606"/>
  <c r="AX606"/>
  <c r="AY606"/>
  <c r="AH598"/>
  <c r="AI598"/>
  <c r="AX598"/>
  <c r="AY598"/>
  <c r="AH590"/>
  <c r="AI590"/>
  <c r="AX590"/>
  <c r="AY590"/>
  <c r="AH582"/>
  <c r="AI582"/>
  <c r="AX582"/>
  <c r="AY582"/>
  <c r="AH574"/>
  <c r="AI574"/>
  <c r="AX574"/>
  <c r="AY574"/>
  <c r="AH566"/>
  <c r="AI566"/>
  <c r="AX566"/>
  <c r="AY566"/>
  <c r="AH558"/>
  <c r="AI558"/>
  <c r="AX558"/>
  <c r="AY558"/>
  <c r="AH550"/>
  <c r="AI550"/>
  <c r="AX550"/>
  <c r="AY550"/>
  <c r="AY542"/>
  <c r="AX542"/>
  <c r="Z533"/>
  <c r="AA533"/>
  <c r="AP533"/>
  <c r="AQ533"/>
  <c r="BF533"/>
  <c r="BG533"/>
  <c r="AD527"/>
  <c r="AE527"/>
  <c r="AT527"/>
  <c r="AU527"/>
  <c r="AM523"/>
  <c r="AL523"/>
  <c r="BC523"/>
  <c r="BB523"/>
  <c r="AH521"/>
  <c r="AI521"/>
  <c r="AX521"/>
  <c r="AY521"/>
  <c r="AM507"/>
  <c r="AL507"/>
  <c r="BC507"/>
  <c r="BB507"/>
  <c r="AM499"/>
  <c r="AL499"/>
  <c r="BC499"/>
  <c r="BB499"/>
  <c r="AH497"/>
  <c r="AI497"/>
  <c r="AX497"/>
  <c r="AY497"/>
  <c r="AM491"/>
  <c r="AL491"/>
  <c r="BC491"/>
  <c r="BB491"/>
  <c r="AH489"/>
  <c r="AI489"/>
  <c r="AX489"/>
  <c r="AY489"/>
  <c r="AH481"/>
  <c r="AI481"/>
  <c r="AX481"/>
  <c r="AY481"/>
  <c r="AM475"/>
  <c r="AL475"/>
  <c r="BC475"/>
  <c r="BB475"/>
  <c r="AH473"/>
  <c r="AI473"/>
  <c r="AX473"/>
  <c r="AY473"/>
  <c r="AM467"/>
  <c r="AL467"/>
  <c r="BC467"/>
  <c r="BB467"/>
  <c r="AH465"/>
  <c r="AI465"/>
  <c r="AX465"/>
  <c r="AY465"/>
  <c r="AM459"/>
  <c r="AL459"/>
  <c r="BC459"/>
  <c r="BB459"/>
  <c r="AH457"/>
  <c r="AI457"/>
  <c r="AX457"/>
  <c r="AY457"/>
  <c r="AL451"/>
  <c r="AM451"/>
  <c r="BB451"/>
  <c r="BC451"/>
  <c r="AH449"/>
  <c r="AI449"/>
  <c r="AX449"/>
  <c r="AY449"/>
  <c r="AM443"/>
  <c r="AL443"/>
  <c r="BB443"/>
  <c r="BC443"/>
  <c r="AM435"/>
  <c r="AL435"/>
  <c r="BB435"/>
  <c r="BC435"/>
  <c r="AL441"/>
  <c r="AM441"/>
  <c r="BC441"/>
  <c r="BB441"/>
  <c r="AL433"/>
  <c r="AM433"/>
  <c r="BC433"/>
  <c r="BB433"/>
  <c r="AD429"/>
  <c r="AE429"/>
  <c r="AT429"/>
  <c r="AU429"/>
  <c r="AD421"/>
  <c r="AE421"/>
  <c r="AT421"/>
  <c r="AU421"/>
  <c r="AD413"/>
  <c r="AE413"/>
  <c r="AT413"/>
  <c r="AU413"/>
  <c r="AD377"/>
  <c r="AE377"/>
  <c r="AT377"/>
  <c r="AU377"/>
  <c r="AD369"/>
  <c r="AE369"/>
  <c r="AT369"/>
  <c r="AU369"/>
  <c r="AD361"/>
  <c r="AE361"/>
  <c r="AT361"/>
  <c r="AU361"/>
  <c r="AL349"/>
  <c r="AM349"/>
  <c r="BB349"/>
  <c r="BC349"/>
  <c r="AL341"/>
  <c r="AM341"/>
  <c r="BB341"/>
  <c r="BC341"/>
  <c r="AL333"/>
  <c r="AM333"/>
  <c r="BB333"/>
  <c r="BC333"/>
  <c r="AQ383"/>
  <c r="AP383"/>
  <c r="AD327"/>
  <c r="AE327"/>
  <c r="AT327"/>
  <c r="AU327"/>
  <c r="AL323"/>
  <c r="AM323"/>
  <c r="BB323"/>
  <c r="BC323"/>
  <c r="AL315"/>
  <c r="AM315"/>
  <c r="BB315"/>
  <c r="BC315"/>
  <c r="AL307"/>
  <c r="AM307"/>
  <c r="BB307"/>
  <c r="BC307"/>
  <c r="AL299"/>
  <c r="AM299"/>
  <c r="BB299"/>
  <c r="BC299"/>
  <c r="AH297"/>
  <c r="AI297"/>
  <c r="AX297"/>
  <c r="AY297"/>
  <c r="AL291"/>
  <c r="AM291"/>
  <c r="BB291"/>
  <c r="BC291"/>
  <c r="AL283"/>
  <c r="AM283"/>
  <c r="BB283"/>
  <c r="BC283"/>
  <c r="AL275"/>
  <c r="AM275"/>
  <c r="BB275"/>
  <c r="BC275"/>
  <c r="AL267"/>
  <c r="AM267"/>
  <c r="BB267"/>
  <c r="BC267"/>
  <c r="AL259"/>
  <c r="AM259"/>
  <c r="BB259"/>
  <c r="BC259"/>
  <c r="AL251"/>
  <c r="AM251"/>
  <c r="BB251"/>
  <c r="BC251"/>
  <c r="AL243"/>
  <c r="AM243"/>
  <c r="BB243"/>
  <c r="BC243"/>
  <c r="AH241"/>
  <c r="AI241"/>
  <c r="AX241"/>
  <c r="AY241"/>
  <c r="AL235"/>
  <c r="AM235"/>
  <c r="BB235"/>
  <c r="BC235"/>
  <c r="AH233"/>
  <c r="AI233"/>
  <c r="AX233"/>
  <c r="AY233"/>
  <c r="AL227"/>
  <c r="AM227"/>
  <c r="BB227"/>
  <c r="BC227"/>
  <c r="AH225"/>
  <c r="AI225"/>
  <c r="AX225"/>
  <c r="AY225"/>
  <c r="AL219"/>
  <c r="AM219"/>
  <c r="BB219"/>
  <c r="BC219"/>
  <c r="AH217"/>
  <c r="AI217"/>
  <c r="AX217"/>
  <c r="AY217"/>
  <c r="AL211"/>
  <c r="AM211"/>
  <c r="BB211"/>
  <c r="BC211"/>
  <c r="AH209"/>
  <c r="AI209"/>
  <c r="AX209"/>
  <c r="AY209"/>
  <c r="AL203"/>
  <c r="AM203"/>
  <c r="BB203"/>
  <c r="BC203"/>
  <c r="AH201"/>
  <c r="AI201"/>
  <c r="AX201"/>
  <c r="AY201"/>
  <c r="AL195"/>
  <c r="AM195"/>
  <c r="BB195"/>
  <c r="BC195"/>
  <c r="AH193"/>
  <c r="AI193"/>
  <c r="AX193"/>
  <c r="AY193"/>
  <c r="AL187"/>
  <c r="AM187"/>
  <c r="BB187"/>
  <c r="BC187"/>
  <c r="AH185"/>
  <c r="AI185"/>
  <c r="AX185"/>
  <c r="AY185"/>
  <c r="AL177"/>
  <c r="AM177"/>
  <c r="BC177"/>
  <c r="BB177"/>
  <c r="AH173"/>
  <c r="AI173"/>
  <c r="AX173"/>
  <c r="AY173"/>
  <c r="AH179"/>
  <c r="AI179"/>
  <c r="AX179"/>
  <c r="AY179"/>
  <c r="AH151"/>
  <c r="AI151"/>
  <c r="AX151"/>
  <c r="AY151"/>
  <c r="Z139"/>
  <c r="AA139"/>
  <c r="AP139"/>
  <c r="AQ139"/>
  <c r="BF139"/>
  <c r="BG139"/>
  <c r="AH135"/>
  <c r="AI135"/>
  <c r="AX135"/>
  <c r="AY135"/>
  <c r="AH127"/>
  <c r="AI127"/>
  <c r="AX127"/>
  <c r="AY127"/>
  <c r="AT125"/>
  <c r="AU125"/>
  <c r="AH119"/>
  <c r="AI119"/>
  <c r="AX119"/>
  <c r="AY119"/>
  <c r="AI111"/>
  <c r="AH111"/>
  <c r="AX111"/>
  <c r="AY111"/>
  <c r="AI103"/>
  <c r="AH103"/>
  <c r="AX103"/>
  <c r="AY103"/>
  <c r="AQ877"/>
  <c r="AQ869"/>
  <c r="AQ861"/>
  <c r="AQ881"/>
  <c r="AQ857"/>
  <c r="BG830"/>
  <c r="AQ830"/>
  <c r="AP822"/>
  <c r="BC826"/>
  <c r="AU822"/>
  <c r="Z824"/>
  <c r="AE820"/>
  <c r="AM811"/>
  <c r="AT826"/>
  <c r="AE824"/>
  <c r="BF781"/>
  <c r="AI776"/>
  <c r="AI772"/>
  <c r="AD805"/>
  <c r="AL801"/>
  <c r="AL797"/>
  <c r="AL793"/>
  <c r="AL789"/>
  <c r="AL785"/>
  <c r="AL781"/>
  <c r="AL777"/>
  <c r="AQ807"/>
  <c r="AQ801"/>
  <c r="AQ797"/>
  <c r="AQ793"/>
  <c r="AQ789"/>
  <c r="AQ785"/>
  <c r="BG775"/>
  <c r="BG771"/>
  <c r="Z764"/>
  <c r="Z756"/>
  <c r="Z752"/>
  <c r="BG805"/>
  <c r="BB773"/>
  <c r="AX759"/>
  <c r="AX751"/>
  <c r="AE751"/>
  <c r="AE747"/>
  <c r="AH743"/>
  <c r="AX737"/>
  <c r="AU733"/>
  <c r="AH741"/>
  <c r="Z729"/>
  <c r="BF725"/>
  <c r="AU715"/>
  <c r="Z765"/>
  <c r="BF761"/>
  <c r="AP759"/>
  <c r="Z757"/>
  <c r="BF753"/>
  <c r="AP751"/>
  <c r="Z749"/>
  <c r="AX739"/>
  <c r="AE737"/>
  <c r="BF733"/>
  <c r="AP731"/>
  <c r="BF721"/>
  <c r="AP699"/>
  <c r="Z697"/>
  <c r="BF693"/>
  <c r="AE709"/>
  <c r="AH703"/>
  <c r="AE699"/>
  <c r="AE695"/>
  <c r="AE691"/>
  <c r="AH709"/>
  <c r="BC703"/>
  <c r="AP679"/>
  <c r="AE675"/>
  <c r="AU657"/>
  <c r="AX675"/>
  <c r="AU671"/>
  <c r="BB667"/>
  <c r="BB663"/>
  <c r="AM675"/>
  <c r="AE669"/>
  <c r="AL659"/>
  <c r="AI650"/>
  <c r="AI642"/>
  <c r="AM681"/>
  <c r="AM677"/>
  <c r="AH673"/>
  <c r="BG645"/>
  <c r="AE651"/>
  <c r="BB639"/>
  <c r="AE635"/>
  <c r="AL629"/>
  <c r="AP625"/>
  <c r="BB645"/>
  <c r="AE641"/>
  <c r="AE631"/>
  <c r="BB635"/>
  <c r="AU629"/>
  <c r="AE653"/>
  <c r="BB633"/>
  <c r="AU631"/>
  <c r="BB627"/>
  <c r="BB608"/>
  <c r="AU596"/>
  <c r="AL584"/>
  <c r="BB576"/>
  <c r="BB558"/>
  <c r="AL554"/>
  <c r="AL550"/>
  <c r="AL546"/>
  <c r="AL594"/>
  <c r="BB586"/>
  <c r="AE582"/>
  <c r="AU574"/>
  <c r="BB566"/>
  <c r="AE560"/>
  <c r="AE556"/>
  <c r="AE552"/>
  <c r="AU548"/>
  <c r="AU544"/>
  <c r="AL612"/>
  <c r="BB604"/>
  <c r="AU592"/>
  <c r="AL580"/>
  <c r="BB572"/>
  <c r="AL560"/>
  <c r="AL552"/>
  <c r="AL544"/>
  <c r="AT541"/>
  <c r="AL606"/>
  <c r="BB598"/>
  <c r="AE594"/>
  <c r="AU586"/>
  <c r="AL574"/>
  <c r="AE566"/>
  <c r="AU554"/>
  <c r="AM537"/>
  <c r="AM533"/>
  <c r="AM529"/>
  <c r="BB515"/>
  <c r="AE475"/>
  <c r="AD449"/>
  <c r="AD521"/>
  <c r="BG517"/>
  <c r="AQ515"/>
  <c r="Z513"/>
  <c r="BF511"/>
  <c r="Z509"/>
  <c r="BF507"/>
  <c r="AI505"/>
  <c r="AD535"/>
  <c r="AY503"/>
  <c r="AE501"/>
  <c r="Z505"/>
  <c r="AL489"/>
  <c r="AL485"/>
  <c r="AL481"/>
  <c r="AE444"/>
  <c r="AU442"/>
  <c r="AH439"/>
  <c r="BC429"/>
  <c r="BC425"/>
  <c r="BC421"/>
  <c r="BC417"/>
  <c r="BC413"/>
  <c r="AH435"/>
  <c r="Z431"/>
  <c r="Z427"/>
  <c r="Z423"/>
  <c r="Z419"/>
  <c r="Z415"/>
  <c r="BF401"/>
  <c r="AM385"/>
  <c r="AH447"/>
  <c r="AE411"/>
  <c r="AM393"/>
  <c r="AI348"/>
  <c r="AH375"/>
  <c r="AM369"/>
  <c r="AH359"/>
  <c r="AH351"/>
  <c r="AE341"/>
  <c r="AM375"/>
  <c r="AH365"/>
  <c r="AM359"/>
  <c r="AE355"/>
  <c r="AH349"/>
  <c r="AX335"/>
  <c r="AX371"/>
  <c r="BC365"/>
  <c r="AX355"/>
  <c r="AU345"/>
  <c r="AU341"/>
  <c r="AX337"/>
  <c r="AH333"/>
  <c r="AE329"/>
  <c r="AI293"/>
  <c r="AH369"/>
  <c r="AM363"/>
  <c r="AH353"/>
  <c r="AE343"/>
  <c r="BF325"/>
  <c r="AP317"/>
  <c r="AI316"/>
  <c r="AI306"/>
  <c r="AP301"/>
  <c r="AI298"/>
  <c r="BF295"/>
  <c r="AP293"/>
  <c r="AI292"/>
  <c r="AI284"/>
  <c r="AP279"/>
  <c r="AI276"/>
  <c r="AI268"/>
  <c r="AP263"/>
  <c r="AI260"/>
  <c r="AI252"/>
  <c r="AP247"/>
  <c r="AI244"/>
  <c r="AP239"/>
  <c r="AI236"/>
  <c r="AP231"/>
  <c r="AI228"/>
  <c r="AP223"/>
  <c r="AI220"/>
  <c r="AP215"/>
  <c r="AI212"/>
  <c r="AP207"/>
  <c r="AI204"/>
  <c r="AP199"/>
  <c r="BF189"/>
  <c r="AP187"/>
  <c r="AI170"/>
  <c r="Z321"/>
  <c r="BF319"/>
  <c r="AX309"/>
  <c r="AU299"/>
  <c r="AH285"/>
  <c r="AE275"/>
  <c r="AH269"/>
  <c r="AE259"/>
  <c r="AH253"/>
  <c r="AU173"/>
  <c r="AE305"/>
  <c r="AH299"/>
  <c r="AH289"/>
  <c r="AH283"/>
  <c r="AE273"/>
  <c r="AH267"/>
  <c r="AE257"/>
  <c r="AH251"/>
  <c r="AE311"/>
  <c r="AH305"/>
  <c r="AE287"/>
  <c r="AH281"/>
  <c r="AE271"/>
  <c r="AH265"/>
  <c r="AE255"/>
  <c r="AH249"/>
  <c r="AA168"/>
  <c r="AU309"/>
  <c r="AX303"/>
  <c r="AE285"/>
  <c r="AH279"/>
  <c r="AE269"/>
  <c r="AH263"/>
  <c r="AE253"/>
  <c r="AE245"/>
  <c r="AE237"/>
  <c r="AE229"/>
  <c r="AE221"/>
  <c r="AE213"/>
  <c r="AE205"/>
  <c r="AE197"/>
  <c r="AY166"/>
  <c r="BG151"/>
  <c r="AQ149"/>
  <c r="AA147"/>
  <c r="AD139"/>
  <c r="BB103"/>
  <c r="AY143"/>
  <c r="AY139"/>
  <c r="AA133"/>
  <c r="BB105"/>
  <c r="AU101"/>
  <c r="AL119"/>
  <c r="AL115"/>
  <c r="AL111"/>
  <c r="AU103"/>
  <c r="BG153"/>
  <c r="AL151"/>
  <c r="AL147"/>
  <c r="BG137"/>
  <c r="AQ135"/>
  <c r="BG129"/>
  <c r="BG125"/>
  <c r="AL109"/>
  <c r="C5" i="26"/>
  <c r="B5"/>
  <c r="C6"/>
  <c r="B6"/>
  <c r="C8"/>
  <c r="B7"/>
  <c r="C4"/>
  <c r="C7"/>
  <c r="B8"/>
  <c r="B4"/>
  <c r="H8" i="25"/>
  <c r="H12"/>
  <c r="H13"/>
  <c r="H9"/>
  <c r="H14"/>
  <c r="D21" i="23"/>
  <c r="D39"/>
  <c r="E17"/>
  <c r="E21"/>
  <c r="E39"/>
  <c r="E38"/>
  <c r="C11"/>
  <c r="C7"/>
  <c r="D20"/>
  <c r="E20"/>
  <c r="D37"/>
  <c r="C8"/>
  <c r="C4"/>
  <c r="D17"/>
  <c r="E35"/>
  <c r="E37"/>
  <c r="F19"/>
  <c r="F27" l="1"/>
  <c r="F30"/>
  <c r="F38"/>
  <c r="F20"/>
  <c r="F21"/>
  <c r="F39"/>
  <c r="F37"/>
  <c r="F35"/>
  <c r="F17"/>
  <c r="P177" i="11"/>
  <c r="Q177"/>
  <c r="P183"/>
  <c r="Q183"/>
  <c r="P160"/>
  <c r="Q160"/>
  <c r="Q34"/>
  <c r="Q35"/>
  <c r="Q39"/>
  <c r="Q40"/>
  <c r="Q43"/>
  <c r="Q31"/>
  <c r="P31"/>
  <c r="P34"/>
  <c r="P35"/>
  <c r="P39"/>
  <c r="P40"/>
  <c r="P43"/>
  <c r="C21"/>
  <c r="C9" i="22"/>
  <c r="AQ9"/>
  <c r="AQ10"/>
  <c r="AQ11"/>
  <c r="AQ12"/>
  <c r="AQ13"/>
  <c r="AQ14"/>
  <c r="AQ15"/>
  <c r="AQ16"/>
  <c r="AQ17"/>
  <c r="AQ18"/>
  <c r="AQ19"/>
  <c r="AQ20"/>
  <c r="AQ8"/>
  <c r="AM9"/>
  <c r="AM10"/>
  <c r="AM11"/>
  <c r="AM12"/>
  <c r="AM13"/>
  <c r="AM14"/>
  <c r="AM15"/>
  <c r="AM16"/>
  <c r="AM17"/>
  <c r="AM18"/>
  <c r="AM19"/>
  <c r="AM20"/>
  <c r="AM8"/>
  <c r="AI9"/>
  <c r="AI10"/>
  <c r="AI11"/>
  <c r="AI12"/>
  <c r="AI13"/>
  <c r="AI14"/>
  <c r="AI15"/>
  <c r="AI16"/>
  <c r="AI17"/>
  <c r="AI18"/>
  <c r="AI19"/>
  <c r="AI20"/>
  <c r="AI8"/>
  <c r="AE9"/>
  <c r="AE10"/>
  <c r="AE11"/>
  <c r="AE12"/>
  <c r="AE13"/>
  <c r="AE14"/>
  <c r="AE15"/>
  <c r="AE16"/>
  <c r="AE17"/>
  <c r="AE18"/>
  <c r="AE19"/>
  <c r="AE20"/>
  <c r="AE8"/>
  <c r="AA9"/>
  <c r="AA10"/>
  <c r="AA11"/>
  <c r="AA12"/>
  <c r="AA13"/>
  <c r="AA14"/>
  <c r="AA15"/>
  <c r="AA16"/>
  <c r="AA17"/>
  <c r="AA18"/>
  <c r="AA19"/>
  <c r="AA20"/>
  <c r="AA8"/>
  <c r="W9"/>
  <c r="W10"/>
  <c r="W11"/>
  <c r="W12"/>
  <c r="W13"/>
  <c r="W14"/>
  <c r="W15"/>
  <c r="W16"/>
  <c r="W17"/>
  <c r="W18"/>
  <c r="W19"/>
  <c r="W20"/>
  <c r="W8"/>
  <c r="Z9"/>
  <c r="Z10"/>
  <c r="Z11"/>
  <c r="Z12"/>
  <c r="Z13"/>
  <c r="Z14"/>
  <c r="Z15"/>
  <c r="Z16"/>
  <c r="Z18"/>
  <c r="Z19"/>
  <c r="Z20"/>
  <c r="AB20" s="1"/>
  <c r="Z8"/>
  <c r="V8"/>
  <c r="V9"/>
  <c r="V10"/>
  <c r="V11"/>
  <c r="V12"/>
  <c r="V13"/>
  <c r="V14"/>
  <c r="V15"/>
  <c r="V16"/>
  <c r="V18"/>
  <c r="X18" s="1"/>
  <c r="V19"/>
  <c r="X19" s="1"/>
  <c r="V20"/>
  <c r="AD8"/>
  <c r="BC9"/>
  <c r="BC10"/>
  <c r="BC11"/>
  <c r="BC12"/>
  <c r="BC13"/>
  <c r="BC14"/>
  <c r="BC15"/>
  <c r="BC16"/>
  <c r="BC17"/>
  <c r="BC18"/>
  <c r="BC19"/>
  <c r="BC20"/>
  <c r="BC8"/>
  <c r="AY9"/>
  <c r="AY10"/>
  <c r="AY11"/>
  <c r="AY12"/>
  <c r="AY13"/>
  <c r="AY14"/>
  <c r="AY15"/>
  <c r="AY16"/>
  <c r="AY17"/>
  <c r="AY18"/>
  <c r="AY19"/>
  <c r="AY20"/>
  <c r="AY8"/>
  <c r="AU8"/>
  <c r="AU9"/>
  <c r="AU10"/>
  <c r="AU11"/>
  <c r="AU12"/>
  <c r="AU13"/>
  <c r="AU14"/>
  <c r="AU15"/>
  <c r="AU16"/>
  <c r="AU17"/>
  <c r="AU18"/>
  <c r="AU19"/>
  <c r="AU20"/>
  <c r="AB16" l="1"/>
  <c r="R177" i="11"/>
  <c r="R183"/>
  <c r="R160"/>
  <c r="R39"/>
  <c r="R43"/>
  <c r="R31"/>
  <c r="R35"/>
  <c r="R40"/>
  <c r="R34"/>
  <c r="AB19" i="22"/>
  <c r="X16"/>
  <c r="AB18"/>
  <c r="AB8"/>
  <c r="X20"/>
  <c r="Y8"/>
  <c r="X8"/>
  <c r="Y16"/>
  <c r="Y18"/>
  <c r="Y19"/>
  <c r="Y20"/>
  <c r="AC8"/>
  <c r="AC16"/>
  <c r="AC18"/>
  <c r="AC19"/>
  <c r="AC20"/>
  <c r="B18" i="28" l="1"/>
  <c r="C12" i="11"/>
  <c r="C14"/>
  <c r="C15"/>
  <c r="C16"/>
  <c r="C17"/>
  <c r="C19"/>
  <c r="C20"/>
  <c r="C22"/>
  <c r="C23"/>
  <c r="C26" i="28"/>
  <c r="C28"/>
  <c r="C29"/>
  <c r="C30"/>
  <c r="C31"/>
  <c r="C33"/>
  <c r="C34"/>
  <c r="C35"/>
  <c r="C36"/>
  <c r="C37"/>
  <c r="K124" i="39"/>
  <c r="C39" i="28" s="1"/>
  <c r="L124" i="39"/>
  <c r="M124"/>
  <c r="N124"/>
  <c r="P124" s="1"/>
  <c r="K125"/>
  <c r="L125"/>
  <c r="M125"/>
  <c r="N125"/>
  <c r="O125" s="1"/>
  <c r="K126"/>
  <c r="L126"/>
  <c r="M126"/>
  <c r="N126"/>
  <c r="O126" s="1"/>
  <c r="K127"/>
  <c r="L127"/>
  <c r="M127"/>
  <c r="N127"/>
  <c r="P127" s="1"/>
  <c r="K128"/>
  <c r="L128"/>
  <c r="M128"/>
  <c r="N128"/>
  <c r="O128" s="1"/>
  <c r="K129"/>
  <c r="L129"/>
  <c r="M129"/>
  <c r="N129"/>
  <c r="P129" s="1"/>
  <c r="K130"/>
  <c r="L130"/>
  <c r="M130"/>
  <c r="N130"/>
  <c r="O130" s="1"/>
  <c r="K131"/>
  <c r="L131"/>
  <c r="M131"/>
  <c r="N131"/>
  <c r="P131" s="1"/>
  <c r="K23"/>
  <c r="L23"/>
  <c r="M23"/>
  <c r="N23"/>
  <c r="O23" s="1"/>
  <c r="K24"/>
  <c r="L24"/>
  <c r="M24"/>
  <c r="N24"/>
  <c r="P24" s="1"/>
  <c r="K25"/>
  <c r="L25"/>
  <c r="M25"/>
  <c r="N25"/>
  <c r="O25" s="1"/>
  <c r="K26"/>
  <c r="L26"/>
  <c r="M26"/>
  <c r="N26"/>
  <c r="P26" s="1"/>
  <c r="K27"/>
  <c r="L27"/>
  <c r="M27"/>
  <c r="N27"/>
  <c r="O27" s="1"/>
  <c r="K28"/>
  <c r="L28"/>
  <c r="M28"/>
  <c r="N28"/>
  <c r="P28" s="1"/>
  <c r="K29"/>
  <c r="L29"/>
  <c r="M29"/>
  <c r="N29"/>
  <c r="O29" s="1"/>
  <c r="K30"/>
  <c r="L30"/>
  <c r="M30"/>
  <c r="N30"/>
  <c r="P30" s="1"/>
  <c r="K31"/>
  <c r="L31"/>
  <c r="M31"/>
  <c r="N31"/>
  <c r="O31" s="1"/>
  <c r="K32"/>
  <c r="L32"/>
  <c r="M32"/>
  <c r="N32"/>
  <c r="P32" s="1"/>
  <c r="K33"/>
  <c r="L33"/>
  <c r="M33"/>
  <c r="N33"/>
  <c r="O33" s="1"/>
  <c r="K34"/>
  <c r="L34"/>
  <c r="M34"/>
  <c r="N34"/>
  <c r="P34" s="1"/>
  <c r="K35"/>
  <c r="L35"/>
  <c r="M35"/>
  <c r="N35"/>
  <c r="O35" s="1"/>
  <c r="K36"/>
  <c r="L36"/>
  <c r="M36"/>
  <c r="N36"/>
  <c r="O36" s="1"/>
  <c r="K37"/>
  <c r="L37"/>
  <c r="M37"/>
  <c r="N37"/>
  <c r="O37" s="1"/>
  <c r="K38"/>
  <c r="L38"/>
  <c r="M38"/>
  <c r="N38"/>
  <c r="P38" s="1"/>
  <c r="K39"/>
  <c r="L39"/>
  <c r="M39"/>
  <c r="N39"/>
  <c r="O39" s="1"/>
  <c r="K40"/>
  <c r="L40"/>
  <c r="M40"/>
  <c r="N40"/>
  <c r="O40" s="1"/>
  <c r="K41"/>
  <c r="L41"/>
  <c r="M41"/>
  <c r="N41"/>
  <c r="O41" s="1"/>
  <c r="K42"/>
  <c r="L42"/>
  <c r="M42"/>
  <c r="N42"/>
  <c r="P42" s="1"/>
  <c r="K43"/>
  <c r="L43"/>
  <c r="M43"/>
  <c r="N43"/>
  <c r="O43" s="1"/>
  <c r="K44"/>
  <c r="L44"/>
  <c r="M44"/>
  <c r="N44"/>
  <c r="O44" s="1"/>
  <c r="K45"/>
  <c r="L45"/>
  <c r="M45"/>
  <c r="N45"/>
  <c r="O45" s="1"/>
  <c r="K46"/>
  <c r="L46"/>
  <c r="M46"/>
  <c r="N46"/>
  <c r="P46" s="1"/>
  <c r="K47"/>
  <c r="L47"/>
  <c r="M47"/>
  <c r="N47"/>
  <c r="O47" s="1"/>
  <c r="K48"/>
  <c r="L48"/>
  <c r="M48"/>
  <c r="N48"/>
  <c r="O48" s="1"/>
  <c r="K49"/>
  <c r="L49"/>
  <c r="M49"/>
  <c r="N49"/>
  <c r="O49" s="1"/>
  <c r="K50"/>
  <c r="L50"/>
  <c r="M50"/>
  <c r="N50"/>
  <c r="P50" s="1"/>
  <c r="K51"/>
  <c r="L51"/>
  <c r="M51"/>
  <c r="N51"/>
  <c r="O51" s="1"/>
  <c r="K52"/>
  <c r="L52"/>
  <c r="M52"/>
  <c r="N52"/>
  <c r="O52" s="1"/>
  <c r="K53"/>
  <c r="L53"/>
  <c r="M53"/>
  <c r="N53"/>
  <c r="O53" s="1"/>
  <c r="K54"/>
  <c r="L54"/>
  <c r="M54"/>
  <c r="N54"/>
  <c r="P54" s="1"/>
  <c r="K55"/>
  <c r="L55"/>
  <c r="M55"/>
  <c r="N55"/>
  <c r="O55" s="1"/>
  <c r="K56"/>
  <c r="L56"/>
  <c r="M56"/>
  <c r="N56"/>
  <c r="O56" s="1"/>
  <c r="K57"/>
  <c r="L57"/>
  <c r="M57"/>
  <c r="N57"/>
  <c r="O57" s="1"/>
  <c r="K58"/>
  <c r="L58"/>
  <c r="M58"/>
  <c r="N58"/>
  <c r="P58" s="1"/>
  <c r="K59"/>
  <c r="L59"/>
  <c r="M59"/>
  <c r="N59"/>
  <c r="O59" s="1"/>
  <c r="K60"/>
  <c r="L60"/>
  <c r="M60"/>
  <c r="N60"/>
  <c r="O60" s="1"/>
  <c r="K61"/>
  <c r="L61"/>
  <c r="M61"/>
  <c r="N61"/>
  <c r="O61" s="1"/>
  <c r="K62"/>
  <c r="L62"/>
  <c r="M62"/>
  <c r="N62"/>
  <c r="P62" s="1"/>
  <c r="K63"/>
  <c r="L63"/>
  <c r="M63"/>
  <c r="N63"/>
  <c r="O63" s="1"/>
  <c r="K64"/>
  <c r="L64"/>
  <c r="M64"/>
  <c r="N64"/>
  <c r="O64" s="1"/>
  <c r="K65"/>
  <c r="L65"/>
  <c r="M65"/>
  <c r="N65"/>
  <c r="O65" s="1"/>
  <c r="K66"/>
  <c r="L66"/>
  <c r="M66"/>
  <c r="N66"/>
  <c r="P66" s="1"/>
  <c r="K67"/>
  <c r="L67"/>
  <c r="M67"/>
  <c r="N67"/>
  <c r="O67" s="1"/>
  <c r="K68"/>
  <c r="L68"/>
  <c r="M68"/>
  <c r="N68"/>
  <c r="O68" s="1"/>
  <c r="K69"/>
  <c r="L69"/>
  <c r="M69"/>
  <c r="N69"/>
  <c r="O69" s="1"/>
  <c r="K70"/>
  <c r="L70"/>
  <c r="M70"/>
  <c r="N70"/>
  <c r="P70" s="1"/>
  <c r="K71"/>
  <c r="L71"/>
  <c r="M71"/>
  <c r="N71"/>
  <c r="O71" s="1"/>
  <c r="K72"/>
  <c r="L72"/>
  <c r="M72"/>
  <c r="N72"/>
  <c r="O72" s="1"/>
  <c r="K73"/>
  <c r="L73"/>
  <c r="M73"/>
  <c r="N73"/>
  <c r="O73" s="1"/>
  <c r="K74"/>
  <c r="L74"/>
  <c r="M74"/>
  <c r="N74"/>
  <c r="P74" s="1"/>
  <c r="K75"/>
  <c r="L75"/>
  <c r="M75"/>
  <c r="N75"/>
  <c r="O75" s="1"/>
  <c r="K76"/>
  <c r="L76"/>
  <c r="M76"/>
  <c r="N76"/>
  <c r="O76" s="1"/>
  <c r="K77"/>
  <c r="L77"/>
  <c r="M77"/>
  <c r="N77"/>
  <c r="O77" s="1"/>
  <c r="K78"/>
  <c r="L78"/>
  <c r="M78"/>
  <c r="N78"/>
  <c r="P78" s="1"/>
  <c r="K79"/>
  <c r="L79"/>
  <c r="M79"/>
  <c r="N79"/>
  <c r="O79" s="1"/>
  <c r="K80"/>
  <c r="L80"/>
  <c r="M80"/>
  <c r="N80"/>
  <c r="O80" s="1"/>
  <c r="K81"/>
  <c r="L81"/>
  <c r="M81"/>
  <c r="N81"/>
  <c r="O81" s="1"/>
  <c r="K82"/>
  <c r="L82"/>
  <c r="M82"/>
  <c r="N82"/>
  <c r="P82" s="1"/>
  <c r="K83"/>
  <c r="L83"/>
  <c r="M83"/>
  <c r="N83"/>
  <c r="O83" s="1"/>
  <c r="K84"/>
  <c r="L84"/>
  <c r="M84"/>
  <c r="N84"/>
  <c r="P84" s="1"/>
  <c r="K85"/>
  <c r="L85"/>
  <c r="M85"/>
  <c r="N85"/>
  <c r="O85" s="1"/>
  <c r="K86"/>
  <c r="L86"/>
  <c r="M86"/>
  <c r="N86"/>
  <c r="O86" s="1"/>
  <c r="K87"/>
  <c r="L87"/>
  <c r="M87"/>
  <c r="N87"/>
  <c r="O87" s="1"/>
  <c r="K88"/>
  <c r="L88"/>
  <c r="M88"/>
  <c r="N88"/>
  <c r="P88" s="1"/>
  <c r="K89"/>
  <c r="L89"/>
  <c r="M89"/>
  <c r="N89"/>
  <c r="O89" s="1"/>
  <c r="K90"/>
  <c r="L90"/>
  <c r="M90"/>
  <c r="N90"/>
  <c r="O90" s="1"/>
  <c r="K91"/>
  <c r="L91"/>
  <c r="M91"/>
  <c r="N91"/>
  <c r="O91" s="1"/>
  <c r="K92"/>
  <c r="L92"/>
  <c r="M92"/>
  <c r="N92"/>
  <c r="P92" s="1"/>
  <c r="K93"/>
  <c r="L93"/>
  <c r="M93"/>
  <c r="N93"/>
  <c r="O93" s="1"/>
  <c r="K94"/>
  <c r="L94"/>
  <c r="M94"/>
  <c r="N94"/>
  <c r="O94" s="1"/>
  <c r="K95"/>
  <c r="L95"/>
  <c r="M95"/>
  <c r="N95"/>
  <c r="O95" s="1"/>
  <c r="K96"/>
  <c r="L96"/>
  <c r="M96"/>
  <c r="N96"/>
  <c r="P96" s="1"/>
  <c r="K97"/>
  <c r="L97"/>
  <c r="M97"/>
  <c r="N97"/>
  <c r="O97" s="1"/>
  <c r="K98"/>
  <c r="L98"/>
  <c r="M98"/>
  <c r="N98"/>
  <c r="O98" s="1"/>
  <c r="K99"/>
  <c r="L99"/>
  <c r="M99"/>
  <c r="N99"/>
  <c r="O99" s="1"/>
  <c r="K100"/>
  <c r="L100"/>
  <c r="M100"/>
  <c r="N100"/>
  <c r="P100" s="1"/>
  <c r="K101"/>
  <c r="L101"/>
  <c r="M101"/>
  <c r="N101"/>
  <c r="O101" s="1"/>
  <c r="K102"/>
  <c r="L102"/>
  <c r="M102"/>
  <c r="N102"/>
  <c r="O102" s="1"/>
  <c r="K103"/>
  <c r="L103"/>
  <c r="M103"/>
  <c r="N103"/>
  <c r="O103" s="1"/>
  <c r="K104"/>
  <c r="L104"/>
  <c r="M104"/>
  <c r="N104"/>
  <c r="O104" s="1"/>
  <c r="K105"/>
  <c r="L105"/>
  <c r="M105"/>
  <c r="N105"/>
  <c r="O105" s="1"/>
  <c r="K106"/>
  <c r="L106"/>
  <c r="M106"/>
  <c r="N106"/>
  <c r="P106" s="1"/>
  <c r="K107"/>
  <c r="L107"/>
  <c r="M107"/>
  <c r="N107"/>
  <c r="O107" s="1"/>
  <c r="K108"/>
  <c r="L108"/>
  <c r="M108"/>
  <c r="N108"/>
  <c r="O108" s="1"/>
  <c r="K109"/>
  <c r="L109"/>
  <c r="M109"/>
  <c r="N109"/>
  <c r="O109" s="1"/>
  <c r="K110"/>
  <c r="L110"/>
  <c r="M110"/>
  <c r="N110"/>
  <c r="P110" s="1"/>
  <c r="K111"/>
  <c r="L111"/>
  <c r="M111"/>
  <c r="N111"/>
  <c r="O111" s="1"/>
  <c r="K112"/>
  <c r="L112"/>
  <c r="M112"/>
  <c r="N112"/>
  <c r="O112" s="1"/>
  <c r="K113"/>
  <c r="L113"/>
  <c r="M113"/>
  <c r="N113"/>
  <c r="O113" s="1"/>
  <c r="K114"/>
  <c r="L114"/>
  <c r="M114"/>
  <c r="N114"/>
  <c r="P114" s="1"/>
  <c r="K115"/>
  <c r="L115"/>
  <c r="M115"/>
  <c r="N115"/>
  <c r="O115" s="1"/>
  <c r="K116"/>
  <c r="C27" i="28" s="1"/>
  <c r="L116" i="39"/>
  <c r="M116"/>
  <c r="N116"/>
  <c r="O116" s="1"/>
  <c r="C13" i="11" s="1"/>
  <c r="K117" i="39"/>
  <c r="L117"/>
  <c r="M117"/>
  <c r="N117"/>
  <c r="O117" s="1"/>
  <c r="K118"/>
  <c r="L118"/>
  <c r="M118"/>
  <c r="N118"/>
  <c r="P118" s="1"/>
  <c r="K119"/>
  <c r="L119"/>
  <c r="M119"/>
  <c r="N119"/>
  <c r="O119" s="1"/>
  <c r="K120"/>
  <c r="L120"/>
  <c r="M120"/>
  <c r="N120"/>
  <c r="O120" s="1"/>
  <c r="K121"/>
  <c r="L121"/>
  <c r="M121"/>
  <c r="N121"/>
  <c r="O121" s="1"/>
  <c r="K122"/>
  <c r="L122"/>
  <c r="M122"/>
  <c r="N122"/>
  <c r="P122" s="1"/>
  <c r="K123"/>
  <c r="L123"/>
  <c r="M123"/>
  <c r="N123"/>
  <c r="O123" s="1"/>
  <c r="O4" i="18" l="1"/>
  <c r="B20" i="25"/>
  <c r="N4" i="18"/>
  <c r="C25" i="28"/>
  <c r="C38"/>
  <c r="C32"/>
  <c r="P65" i="39"/>
  <c r="P81"/>
  <c r="P97"/>
  <c r="P35"/>
  <c r="P25"/>
  <c r="P113"/>
  <c r="P49"/>
  <c r="P103"/>
  <c r="P71"/>
  <c r="P39"/>
  <c r="P126"/>
  <c r="P119"/>
  <c r="P87"/>
  <c r="P55"/>
  <c r="P27"/>
  <c r="P121"/>
  <c r="P105"/>
  <c r="P89"/>
  <c r="P73"/>
  <c r="P57"/>
  <c r="P41"/>
  <c r="P31"/>
  <c r="P128"/>
  <c r="P111"/>
  <c r="P95"/>
  <c r="P79"/>
  <c r="P63"/>
  <c r="P47"/>
  <c r="P33"/>
  <c r="P23"/>
  <c r="P123"/>
  <c r="P115"/>
  <c r="P107"/>
  <c r="P99"/>
  <c r="P91"/>
  <c r="P83"/>
  <c r="P75"/>
  <c r="P67"/>
  <c r="P59"/>
  <c r="P51"/>
  <c r="P43"/>
  <c r="P117"/>
  <c r="P109"/>
  <c r="P101"/>
  <c r="P93"/>
  <c r="P85"/>
  <c r="P77"/>
  <c r="P69"/>
  <c r="P61"/>
  <c r="P53"/>
  <c r="P45"/>
  <c r="P37"/>
  <c r="P29"/>
  <c r="P130"/>
  <c r="P125"/>
  <c r="O124"/>
  <c r="C25" i="11" s="1"/>
  <c r="O131" i="39"/>
  <c r="O129"/>
  <c r="O127"/>
  <c r="P120"/>
  <c r="P116"/>
  <c r="P112"/>
  <c r="P108"/>
  <c r="P104"/>
  <c r="P102"/>
  <c r="P98"/>
  <c r="P94"/>
  <c r="P90"/>
  <c r="P86"/>
  <c r="P80"/>
  <c r="P76"/>
  <c r="P72"/>
  <c r="P68"/>
  <c r="P64"/>
  <c r="P60"/>
  <c r="P56"/>
  <c r="P52"/>
  <c r="P48"/>
  <c r="P44"/>
  <c r="P40"/>
  <c r="P36"/>
  <c r="O122"/>
  <c r="O118"/>
  <c r="O114"/>
  <c r="O110"/>
  <c r="O106"/>
  <c r="O100"/>
  <c r="O96"/>
  <c r="O92"/>
  <c r="O88"/>
  <c r="O84"/>
  <c r="O82"/>
  <c r="O78"/>
  <c r="O74"/>
  <c r="O70"/>
  <c r="O66"/>
  <c r="O62"/>
  <c r="O58"/>
  <c r="O54"/>
  <c r="O50"/>
  <c r="O46"/>
  <c r="O42"/>
  <c r="O38"/>
  <c r="O34"/>
  <c r="O32"/>
  <c r="O30"/>
  <c r="O28"/>
  <c r="O26"/>
  <c r="O24"/>
  <c r="N7" i="23" l="1"/>
  <c r="C6"/>
  <c r="E29"/>
  <c r="D29"/>
  <c r="C28" i="25"/>
  <c r="H7"/>
  <c r="C23"/>
  <c r="B18"/>
  <c r="H5"/>
  <c r="C27"/>
  <c r="H10"/>
  <c r="H11"/>
  <c r="B28"/>
  <c r="N8" i="23"/>
  <c r="C9"/>
  <c r="N6"/>
  <c r="C5"/>
  <c r="C24" i="11"/>
  <c r="C11"/>
  <c r="C18"/>
  <c r="F29" i="23" l="1"/>
  <c r="L4" i="39"/>
  <c r="L5"/>
  <c r="L6"/>
  <c r="L7"/>
  <c r="L8"/>
  <c r="L9"/>
  <c r="L10"/>
  <c r="L11"/>
  <c r="L12"/>
  <c r="L13"/>
  <c r="L14"/>
  <c r="L15"/>
  <c r="L16"/>
  <c r="L17"/>
  <c r="L18"/>
  <c r="L19"/>
  <c r="L20"/>
  <c r="L21"/>
  <c r="L22"/>
  <c r="L3"/>
  <c r="K3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P4" i="16" l="1"/>
  <c r="C22" i="24"/>
  <c r="B22"/>
  <c r="C20"/>
  <c r="B9" i="30"/>
  <c r="C23" i="28"/>
  <c r="C24"/>
  <c r="N22" i="39"/>
  <c r="O22" s="1"/>
  <c r="M22"/>
  <c r="N21"/>
  <c r="O21" s="1"/>
  <c r="M21"/>
  <c r="N20"/>
  <c r="O20" s="1"/>
  <c r="M20"/>
  <c r="N19"/>
  <c r="O19" s="1"/>
  <c r="M19"/>
  <c r="N18"/>
  <c r="O18" s="1"/>
  <c r="M18"/>
  <c r="N17"/>
  <c r="O17" s="1"/>
  <c r="M17"/>
  <c r="N16"/>
  <c r="O16" s="1"/>
  <c r="M16"/>
  <c r="N15"/>
  <c r="O15" s="1"/>
  <c r="M15"/>
  <c r="N14"/>
  <c r="O14" s="1"/>
  <c r="M14"/>
  <c r="N13"/>
  <c r="O13" s="1"/>
  <c r="M13"/>
  <c r="N12"/>
  <c r="O12" s="1"/>
  <c r="M12"/>
  <c r="N11"/>
  <c r="O11" s="1"/>
  <c r="M11"/>
  <c r="N10"/>
  <c r="O10" s="1"/>
  <c r="M10"/>
  <c r="N9"/>
  <c r="O9" s="1"/>
  <c r="M9"/>
  <c r="N8"/>
  <c r="O8" s="1"/>
  <c r="M8"/>
  <c r="N7"/>
  <c r="O7" s="1"/>
  <c r="M7"/>
  <c r="N6"/>
  <c r="O6" s="1"/>
  <c r="M6"/>
  <c r="N5"/>
  <c r="O5" s="1"/>
  <c r="M5"/>
  <c r="N4"/>
  <c r="O4" s="1"/>
  <c r="M4"/>
  <c r="N3"/>
  <c r="O3" s="1"/>
  <c r="M3"/>
  <c r="C9" i="11" l="1"/>
  <c r="H6" i="25"/>
  <c r="C20"/>
  <c r="C10" i="11"/>
  <c r="D25" i="28"/>
  <c r="D29"/>
  <c r="D33"/>
  <c r="D37"/>
  <c r="D24"/>
  <c r="D28"/>
  <c r="D32"/>
  <c r="D36"/>
  <c r="D23"/>
  <c r="D27"/>
  <c r="D31"/>
  <c r="D35"/>
  <c r="D39"/>
  <c r="D26"/>
  <c r="D30"/>
  <c r="D34"/>
  <c r="D38"/>
  <c r="P3" i="39"/>
  <c r="P4"/>
  <c r="P5"/>
  <c r="P6"/>
  <c r="P7"/>
  <c r="P8"/>
  <c r="P9"/>
  <c r="P10"/>
  <c r="P11"/>
  <c r="P12"/>
  <c r="P13"/>
  <c r="P14"/>
  <c r="P15"/>
  <c r="P16"/>
  <c r="P17"/>
  <c r="P18"/>
  <c r="P19"/>
  <c r="P20"/>
  <c r="P21"/>
  <c r="P22"/>
  <c r="BB9" i="22"/>
  <c r="BB10"/>
  <c r="BB11"/>
  <c r="BB12"/>
  <c r="BB13"/>
  <c r="BB14"/>
  <c r="BB15"/>
  <c r="BB16"/>
  <c r="BB18"/>
  <c r="BB19"/>
  <c r="BB20"/>
  <c r="BB8"/>
  <c r="AX9"/>
  <c r="AX10"/>
  <c r="AX11"/>
  <c r="AX12"/>
  <c r="AX13"/>
  <c r="AX14"/>
  <c r="AX15"/>
  <c r="AX16"/>
  <c r="AX18"/>
  <c r="AX19"/>
  <c r="AX20"/>
  <c r="AX8"/>
  <c r="AT9"/>
  <c r="AT10"/>
  <c r="AT11"/>
  <c r="AT12"/>
  <c r="AT13"/>
  <c r="AT14"/>
  <c r="AT15"/>
  <c r="AT16"/>
  <c r="AT18"/>
  <c r="AT19"/>
  <c r="AT20"/>
  <c r="AT8"/>
  <c r="AP9"/>
  <c r="AP10"/>
  <c r="AP11"/>
  <c r="AP12"/>
  <c r="AP13"/>
  <c r="AP14"/>
  <c r="AP15"/>
  <c r="AP16"/>
  <c r="AP18"/>
  <c r="AP19"/>
  <c r="AP20"/>
  <c r="AP8"/>
  <c r="AL9"/>
  <c r="AL10"/>
  <c r="AL11"/>
  <c r="AL12"/>
  <c r="AL13"/>
  <c r="AL14"/>
  <c r="AL15"/>
  <c r="AL16"/>
  <c r="AL18"/>
  <c r="AL19"/>
  <c r="AL20"/>
  <c r="AL8"/>
  <c r="AH9"/>
  <c r="AH10"/>
  <c r="AH11"/>
  <c r="AH12"/>
  <c r="AH13"/>
  <c r="AH14"/>
  <c r="AH15"/>
  <c r="AH16"/>
  <c r="AH18"/>
  <c r="AH19"/>
  <c r="AH20"/>
  <c r="AH8"/>
  <c r="BK8"/>
  <c r="AD9"/>
  <c r="BK9" s="1"/>
  <c r="AD10"/>
  <c r="BK10" s="1"/>
  <c r="AD11"/>
  <c r="BK11" s="1"/>
  <c r="AD12"/>
  <c r="BK12" s="1"/>
  <c r="AD13"/>
  <c r="AD14"/>
  <c r="BK14" s="1"/>
  <c r="AD15"/>
  <c r="BK15" s="1"/>
  <c r="AD16"/>
  <c r="BK16" s="1"/>
  <c r="AD18"/>
  <c r="BK18" s="1"/>
  <c r="AD19"/>
  <c r="BK19" s="1"/>
  <c r="AD20"/>
  <c r="BK20" s="1"/>
  <c r="BK13" l="1"/>
  <c r="BN8"/>
  <c r="C26" i="11"/>
  <c r="T9" i="22"/>
  <c r="T10"/>
  <c r="T11"/>
  <c r="T12"/>
  <c r="T13"/>
  <c r="T14"/>
  <c r="T15"/>
  <c r="T16"/>
  <c r="T17"/>
  <c r="T18"/>
  <c r="T19"/>
  <c r="T20"/>
  <c r="T8"/>
  <c r="R9"/>
  <c r="BG9" s="1"/>
  <c r="S9"/>
  <c r="R10"/>
  <c r="BG10" s="1"/>
  <c r="S10"/>
  <c r="R11"/>
  <c r="BG11" s="1"/>
  <c r="S11"/>
  <c r="R12"/>
  <c r="BG12" s="1"/>
  <c r="S12"/>
  <c r="R13"/>
  <c r="BG13" s="1"/>
  <c r="S13"/>
  <c r="R14"/>
  <c r="BG14" s="1"/>
  <c r="S14"/>
  <c r="R15"/>
  <c r="BG15" s="1"/>
  <c r="S15"/>
  <c r="R16"/>
  <c r="BG16" s="1"/>
  <c r="S16"/>
  <c r="R17"/>
  <c r="BG17" s="1"/>
  <c r="S17"/>
  <c r="R18"/>
  <c r="BG18" s="1"/>
  <c r="S18"/>
  <c r="R19"/>
  <c r="BG19" s="1"/>
  <c r="S19"/>
  <c r="R20"/>
  <c r="BG20" s="1"/>
  <c r="S20"/>
  <c r="S8"/>
  <c r="U8" i="21"/>
  <c r="R8" i="22"/>
  <c r="BG8" s="1"/>
  <c r="T8" i="21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D15" i="31" l="1"/>
  <c r="G15"/>
  <c r="F15"/>
  <c r="C16"/>
  <c r="I15"/>
  <c r="G16"/>
  <c r="F16"/>
  <c r="C27" i="22"/>
  <c r="B9" i="31"/>
  <c r="H15"/>
  <c r="E15"/>
  <c r="D16"/>
  <c r="C15"/>
  <c r="H16"/>
  <c r="E16"/>
  <c r="I16"/>
  <c r="D33" i="22"/>
  <c r="D29"/>
  <c r="D30"/>
  <c r="D27"/>
  <c r="D31"/>
  <c r="D32"/>
  <c r="D28"/>
  <c r="D18"/>
  <c r="BM19"/>
  <c r="BL19"/>
  <c r="BM15"/>
  <c r="BL15"/>
  <c r="BM11"/>
  <c r="BL11"/>
  <c r="BM18"/>
  <c r="BL18"/>
  <c r="BM14"/>
  <c r="BL14"/>
  <c r="BM10"/>
  <c r="BL10"/>
  <c r="BM16"/>
  <c r="BL16"/>
  <c r="BM12"/>
  <c r="BL12"/>
  <c r="BM20"/>
  <c r="BL20"/>
  <c r="BM13"/>
  <c r="BL13"/>
  <c r="BM9"/>
  <c r="BL9"/>
  <c r="BH8"/>
  <c r="BI8"/>
  <c r="BI20"/>
  <c r="BH20"/>
  <c r="BH18"/>
  <c r="BI18"/>
  <c r="BH16"/>
  <c r="BI16"/>
  <c r="BI14"/>
  <c r="BH14"/>
  <c r="BI12"/>
  <c r="BH12"/>
  <c r="BI10"/>
  <c r="BH10"/>
  <c r="BH19"/>
  <c r="BI19"/>
  <c r="BI17"/>
  <c r="BH17"/>
  <c r="BH15"/>
  <c r="BI15"/>
  <c r="BH13"/>
  <c r="BI13"/>
  <c r="BH11"/>
  <c r="BI11"/>
  <c r="BH9"/>
  <c r="BI9"/>
  <c r="C3" i="27"/>
  <c r="BM8" i="22" l="1"/>
  <c r="D19"/>
  <c r="G18"/>
  <c r="E18"/>
  <c r="BL8"/>
  <c r="B9" i="38"/>
  <c r="B19" s="1"/>
  <c r="BD8" i="21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8"/>
  <c r="AV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8"/>
  <c r="AN9"/>
  <c r="AN10"/>
  <c r="AN11"/>
  <c r="AN12"/>
  <c r="AN13"/>
  <c r="AN14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8"/>
  <c r="AJ9"/>
  <c r="AJ10"/>
  <c r="AJ11"/>
  <c r="AJ12"/>
  <c r="AJ13"/>
  <c r="AJ14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J85"/>
  <c r="AJ86"/>
  <c r="AJ87"/>
  <c r="AJ88"/>
  <c r="AJ89"/>
  <c r="AJ90"/>
  <c r="AJ8"/>
  <c r="AF9"/>
  <c r="AF10"/>
  <c r="AF11"/>
  <c r="AF12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8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V9"/>
  <c r="Y9" s="1"/>
  <c r="V10"/>
  <c r="AG10" s="1"/>
  <c r="V11"/>
  <c r="AG11" s="1"/>
  <c r="V12"/>
  <c r="BE12" s="1"/>
  <c r="V13"/>
  <c r="Y13" s="1"/>
  <c r="V14"/>
  <c r="AG14" s="1"/>
  <c r="V15"/>
  <c r="AG15" s="1"/>
  <c r="V16"/>
  <c r="Y16" s="1"/>
  <c r="V17"/>
  <c r="Y17" s="1"/>
  <c r="V18"/>
  <c r="AG18" s="1"/>
  <c r="V19"/>
  <c r="AC19" s="1"/>
  <c r="V20"/>
  <c r="Y20" s="1"/>
  <c r="V21"/>
  <c r="Y21" s="1"/>
  <c r="V22"/>
  <c r="AG22" s="1"/>
  <c r="V23"/>
  <c r="AC23" s="1"/>
  <c r="V24"/>
  <c r="Y24" s="1"/>
  <c r="V25"/>
  <c r="Y25" s="1"/>
  <c r="V26"/>
  <c r="AC26" s="1"/>
  <c r="V27"/>
  <c r="AC27" s="1"/>
  <c r="V28"/>
  <c r="AC28" s="1"/>
  <c r="V29"/>
  <c r="Y29" s="1"/>
  <c r="V30"/>
  <c r="AC30" s="1"/>
  <c r="V31"/>
  <c r="AC31" s="1"/>
  <c r="V32"/>
  <c r="AC32" s="1"/>
  <c r="V33"/>
  <c r="AG33" s="1"/>
  <c r="V34"/>
  <c r="AC34" s="1"/>
  <c r="V35"/>
  <c r="AG35" s="1"/>
  <c r="V36"/>
  <c r="Y36" s="1"/>
  <c r="V37"/>
  <c r="AC37" s="1"/>
  <c r="V38"/>
  <c r="AG38" s="1"/>
  <c r="V39"/>
  <c r="Y39" s="1"/>
  <c r="V40"/>
  <c r="Y40" s="1"/>
  <c r="V41"/>
  <c r="AC41" s="1"/>
  <c r="V42"/>
  <c r="Y42" s="1"/>
  <c r="V43"/>
  <c r="Y43" s="1"/>
  <c r="V44"/>
  <c r="AG44" s="1"/>
  <c r="V45"/>
  <c r="Y45" s="1"/>
  <c r="V46"/>
  <c r="Y46" s="1"/>
  <c r="V47"/>
  <c r="AC47" s="1"/>
  <c r="V48"/>
  <c r="AC48" s="1"/>
  <c r="V49"/>
  <c r="AG49" s="1"/>
  <c r="V50"/>
  <c r="AC50" s="1"/>
  <c r="V51"/>
  <c r="AG51" s="1"/>
  <c r="V52"/>
  <c r="Y52" s="1"/>
  <c r="V53"/>
  <c r="AC53" s="1"/>
  <c r="V54"/>
  <c r="AG54" s="1"/>
  <c r="V55"/>
  <c r="Y55" s="1"/>
  <c r="V56"/>
  <c r="AC56" s="1"/>
  <c r="V57"/>
  <c r="Y57" s="1"/>
  <c r="V58"/>
  <c r="AC58" s="1"/>
  <c r="V59"/>
  <c r="AC59" s="1"/>
  <c r="V60"/>
  <c r="Y60" s="1"/>
  <c r="V61"/>
  <c r="AC61" s="1"/>
  <c r="V62"/>
  <c r="AC62" s="1"/>
  <c r="V63"/>
  <c r="AG63" s="1"/>
  <c r="V64"/>
  <c r="AC64" s="1"/>
  <c r="V65"/>
  <c r="Y65" s="1"/>
  <c r="V66"/>
  <c r="AK66" s="1"/>
  <c r="V67"/>
  <c r="Y67" s="1"/>
  <c r="V68"/>
  <c r="Y68" s="1"/>
  <c r="V69"/>
  <c r="AC69" s="1"/>
  <c r="V70"/>
  <c r="Y70" s="1"/>
  <c r="V71"/>
  <c r="Y71" s="1"/>
  <c r="V72"/>
  <c r="Y72" s="1"/>
  <c r="V73"/>
  <c r="AG73" s="1"/>
  <c r="V74"/>
  <c r="AC74" s="1"/>
  <c r="V75"/>
  <c r="Y75" s="1"/>
  <c r="V76"/>
  <c r="AC76" s="1"/>
  <c r="V77"/>
  <c r="Y77" s="1"/>
  <c r="V78"/>
  <c r="Y78" s="1"/>
  <c r="V79"/>
  <c r="Y79" s="1"/>
  <c r="V80"/>
  <c r="Y80" s="1"/>
  <c r="V81"/>
  <c r="Y81" s="1"/>
  <c r="V82"/>
  <c r="AC82" s="1"/>
  <c r="V83"/>
  <c r="Y83" s="1"/>
  <c r="V84"/>
  <c r="AC84" s="1"/>
  <c r="V85"/>
  <c r="AC85" s="1"/>
  <c r="V86"/>
  <c r="Y86" s="1"/>
  <c r="V87"/>
  <c r="Y87" s="1"/>
  <c r="V88"/>
  <c r="Y88" s="1"/>
  <c r="V89"/>
  <c r="AG89" s="1"/>
  <c r="V90"/>
  <c r="AC90" s="1"/>
  <c r="V91"/>
  <c r="Y91" s="1"/>
  <c r="V92"/>
  <c r="AC92" s="1"/>
  <c r="V93"/>
  <c r="AC93" s="1"/>
  <c r="V94"/>
  <c r="Y94" s="1"/>
  <c r="V95"/>
  <c r="Y95" s="1"/>
  <c r="V96"/>
  <c r="Y96" s="1"/>
  <c r="V97"/>
  <c r="Y97" s="1"/>
  <c r="V98"/>
  <c r="AC98" s="1"/>
  <c r="V99"/>
  <c r="Y99" s="1"/>
  <c r="V100"/>
  <c r="AG100" s="1"/>
  <c r="V8"/>
  <c r="BA81" l="1"/>
  <c r="AS30"/>
  <c r="BE9"/>
  <c r="BE95"/>
  <c r="AS91"/>
  <c r="BA88"/>
  <c r="AO85"/>
  <c r="B16" i="38"/>
  <c r="C9"/>
  <c r="D9"/>
  <c r="AS83" i="21"/>
  <c r="BA65"/>
  <c r="AK30"/>
  <c r="AW93"/>
  <c r="BA56"/>
  <c r="AW41"/>
  <c r="BE30"/>
  <c r="AS25"/>
  <c r="B51" i="38"/>
  <c r="B47"/>
  <c r="B43"/>
  <c r="B39"/>
  <c r="B35"/>
  <c r="B31"/>
  <c r="B25"/>
  <c r="B21"/>
  <c r="B52"/>
  <c r="B48"/>
  <c r="B44"/>
  <c r="B40"/>
  <c r="B36"/>
  <c r="B32"/>
  <c r="B28"/>
  <c r="B22"/>
  <c r="B18"/>
  <c r="B53"/>
  <c r="B49"/>
  <c r="B45"/>
  <c r="B41"/>
  <c r="B37"/>
  <c r="B33"/>
  <c r="B29"/>
  <c r="B23"/>
  <c r="B50"/>
  <c r="B46"/>
  <c r="B42"/>
  <c r="B38"/>
  <c r="B34"/>
  <c r="B30"/>
  <c r="B24"/>
  <c r="B20"/>
  <c r="B17"/>
  <c r="B27"/>
  <c r="B26"/>
  <c r="BE83" i="21"/>
  <c r="BA36"/>
  <c r="AC35"/>
  <c r="AO30"/>
  <c r="AS35"/>
  <c r="AK97"/>
  <c r="AO95"/>
  <c r="AK93"/>
  <c r="AK83"/>
  <c r="AK73"/>
  <c r="AK56"/>
  <c r="AK49"/>
  <c r="BA46"/>
  <c r="BA43"/>
  <c r="AK41"/>
  <c r="BA35"/>
  <c r="AW23"/>
  <c r="AS81"/>
  <c r="BE79"/>
  <c r="BA77"/>
  <c r="BE75"/>
  <c r="AW56"/>
  <c r="AG56"/>
  <c r="BE52"/>
  <c r="BA51"/>
  <c r="BA32"/>
  <c r="Y64"/>
  <c r="AG62"/>
  <c r="BE56"/>
  <c r="AO56"/>
  <c r="Y56"/>
  <c r="AC52"/>
  <c r="BA40"/>
  <c r="Y19"/>
  <c r="BE99"/>
  <c r="AC81"/>
  <c r="AO79"/>
  <c r="AK77"/>
  <c r="AO75"/>
  <c r="AO69"/>
  <c r="BA66"/>
  <c r="BE64"/>
  <c r="BA62"/>
  <c r="BA60"/>
  <c r="AS56"/>
  <c r="AK54"/>
  <c r="BA52"/>
  <c r="AK51"/>
  <c r="BA38"/>
  <c r="AG32"/>
  <c r="BA30"/>
  <c r="Y30"/>
  <c r="AW27"/>
  <c r="AW22"/>
  <c r="BE19"/>
  <c r="AK17"/>
  <c r="BA14"/>
  <c r="AO98"/>
  <c r="BE91"/>
  <c r="AK91"/>
  <c r="BA85"/>
  <c r="AG85"/>
  <c r="AS77"/>
  <c r="AC77"/>
  <c r="AW75"/>
  <c r="AG75"/>
  <c r="AS68"/>
  <c r="BE67"/>
  <c r="AO48"/>
  <c r="BE44"/>
  <c r="BA98"/>
  <c r="BE93"/>
  <c r="Y93"/>
  <c r="AO91"/>
  <c r="BE85"/>
  <c r="AK85"/>
  <c r="BA83"/>
  <c r="AC83"/>
  <c r="AW77"/>
  <c r="AG77"/>
  <c r="BA75"/>
  <c r="AK75"/>
  <c r="BE69"/>
  <c r="BE68"/>
  <c r="AC65"/>
  <c r="AW64"/>
  <c r="AK63"/>
  <c r="AO62"/>
  <c r="AW61"/>
  <c r="AK60"/>
  <c r="BA49"/>
  <c r="BA48"/>
  <c r="AK46"/>
  <c r="AO41"/>
  <c r="AC40"/>
  <c r="AC38"/>
  <c r="BE27"/>
  <c r="Y27"/>
  <c r="AK26"/>
  <c r="BA21"/>
  <c r="AK16"/>
  <c r="AK15"/>
  <c r="AG13"/>
  <c r="AK9"/>
  <c r="AK65"/>
  <c r="AK40"/>
  <c r="AK38"/>
  <c r="AG27"/>
  <c r="BA26"/>
  <c r="BA15"/>
  <c r="AS13"/>
  <c r="AW9"/>
  <c r="BA100"/>
  <c r="AG98"/>
  <c r="AO93"/>
  <c r="BA91"/>
  <c r="AC91"/>
  <c r="AW85"/>
  <c r="Y85"/>
  <c r="AO83"/>
  <c r="BE77"/>
  <c r="AO77"/>
  <c r="AS75"/>
  <c r="AC75"/>
  <c r="AK68"/>
  <c r="AO67"/>
  <c r="AC66"/>
  <c r="AS65"/>
  <c r="BA54"/>
  <c r="AS52"/>
  <c r="AG48"/>
  <c r="AS44"/>
  <c r="BE41"/>
  <c r="Y41"/>
  <c r="AS40"/>
  <c r="AS38"/>
  <c r="AK35"/>
  <c r="AO27"/>
  <c r="BE24"/>
  <c r="AO23"/>
  <c r="AW19"/>
  <c r="AK18"/>
  <c r="BA13"/>
  <c r="BA9"/>
  <c r="AC100"/>
  <c r="AW98"/>
  <c r="Y98"/>
  <c r="AG95"/>
  <c r="BA89"/>
  <c r="BE87"/>
  <c r="AG79"/>
  <c r="BA69"/>
  <c r="AK69"/>
  <c r="AO68"/>
  <c r="AS67"/>
  <c r="AC67"/>
  <c r="AS66"/>
  <c r="AO64"/>
  <c r="BA63"/>
  <c r="BE62"/>
  <c r="AK62"/>
  <c r="Y61"/>
  <c r="AS60"/>
  <c r="AW58"/>
  <c r="BE49"/>
  <c r="AO49"/>
  <c r="Y49"/>
  <c r="AW48"/>
  <c r="Y48"/>
  <c r="AC46"/>
  <c r="AC44"/>
  <c r="AS43"/>
  <c r="BA41"/>
  <c r="AG41"/>
  <c r="BE38"/>
  <c r="AO38"/>
  <c r="Y38"/>
  <c r="BE35"/>
  <c r="AO35"/>
  <c r="Y35"/>
  <c r="BA28"/>
  <c r="BA25"/>
  <c r="BA22"/>
  <c r="AC22"/>
  <c r="AO15"/>
  <c r="AK13"/>
  <c r="AK11"/>
  <c r="AK10"/>
  <c r="AK100"/>
  <c r="AW67"/>
  <c r="AG67"/>
  <c r="AK61"/>
  <c r="BE58"/>
  <c r="AS49"/>
  <c r="AC49"/>
  <c r="AK22"/>
  <c r="BA11"/>
  <c r="BA10"/>
  <c r="AS100"/>
  <c r="BE98"/>
  <c r="AK98"/>
  <c r="BA96"/>
  <c r="AW95"/>
  <c r="BA93"/>
  <c r="AG93"/>
  <c r="AW91"/>
  <c r="AG91"/>
  <c r="AK89"/>
  <c r="AO87"/>
  <c r="AS85"/>
  <c r="AW83"/>
  <c r="AG83"/>
  <c r="AK81"/>
  <c r="BA80"/>
  <c r="AW79"/>
  <c r="BA73"/>
  <c r="BA72"/>
  <c r="AO71"/>
  <c r="AS69"/>
  <c r="Y69"/>
  <c r="BA68"/>
  <c r="AC68"/>
  <c r="BA67"/>
  <c r="AK67"/>
  <c r="AW62"/>
  <c r="Y62"/>
  <c r="AO61"/>
  <c r="AC60"/>
  <c r="AW49"/>
  <c r="AK48"/>
  <c r="AS46"/>
  <c r="BA44"/>
  <c r="AC43"/>
  <c r="AW38"/>
  <c r="AW35"/>
  <c r="AK33"/>
  <c r="AO32"/>
  <c r="AW30"/>
  <c r="AG30"/>
  <c r="AG28"/>
  <c r="AK25"/>
  <c r="AS22"/>
  <c r="AO19"/>
  <c r="BA18"/>
  <c r="BA17"/>
  <c r="BA16"/>
  <c r="BE15"/>
  <c r="Y15"/>
  <c r="AK14"/>
  <c r="AW13"/>
  <c r="AC13"/>
  <c r="AO9"/>
  <c r="AS89"/>
  <c r="AW87"/>
  <c r="BE71"/>
  <c r="AW69"/>
  <c r="AG69"/>
  <c r="AK43"/>
  <c r="BA33"/>
  <c r="AO28"/>
  <c r="BE100"/>
  <c r="AO100"/>
  <c r="Y100"/>
  <c r="AW99"/>
  <c r="AS98"/>
  <c r="AS97"/>
  <c r="AC96"/>
  <c r="BA95"/>
  <c r="AK95"/>
  <c r="BE89"/>
  <c r="AO89"/>
  <c r="Y89"/>
  <c r="AS88"/>
  <c r="AS87"/>
  <c r="AC87"/>
  <c r="AW81"/>
  <c r="AG81"/>
  <c r="AC80"/>
  <c r="BA79"/>
  <c r="AK79"/>
  <c r="BE73"/>
  <c r="AO73"/>
  <c r="Y73"/>
  <c r="AS72"/>
  <c r="AS71"/>
  <c r="AC71"/>
  <c r="AW65"/>
  <c r="AG65"/>
  <c r="AG64"/>
  <c r="BE63"/>
  <c r="AO63"/>
  <c r="Y63"/>
  <c r="AW60"/>
  <c r="AG60"/>
  <c r="BA58"/>
  <c r="BE54"/>
  <c r="AO54"/>
  <c r="Y54"/>
  <c r="AK52"/>
  <c r="BE51"/>
  <c r="AO51"/>
  <c r="Y51"/>
  <c r="AW46"/>
  <c r="AG46"/>
  <c r="AW43"/>
  <c r="AG43"/>
  <c r="AW40"/>
  <c r="AG40"/>
  <c r="BE36"/>
  <c r="AC36"/>
  <c r="BE33"/>
  <c r="AO33"/>
  <c r="Y33"/>
  <c r="AW32"/>
  <c r="Y32"/>
  <c r="AW28"/>
  <c r="Y28"/>
  <c r="AW26"/>
  <c r="AG26"/>
  <c r="AC25"/>
  <c r="BA24"/>
  <c r="AG23"/>
  <c r="BE22"/>
  <c r="AO22"/>
  <c r="Y22"/>
  <c r="AS21"/>
  <c r="AG19"/>
  <c r="BE18"/>
  <c r="AO18"/>
  <c r="Y18"/>
  <c r="AS17"/>
  <c r="AS15"/>
  <c r="AC15"/>
  <c r="BE14"/>
  <c r="AO14"/>
  <c r="Y14"/>
  <c r="BE11"/>
  <c r="AO11"/>
  <c r="Y11"/>
  <c r="AG9"/>
  <c r="AK96"/>
  <c r="AC89"/>
  <c r="AG87"/>
  <c r="AK80"/>
  <c r="AS73"/>
  <c r="AC73"/>
  <c r="AW71"/>
  <c r="AG71"/>
  <c r="AS63"/>
  <c r="AC63"/>
  <c r="AS54"/>
  <c r="AC54"/>
  <c r="AS51"/>
  <c r="AC51"/>
  <c r="AK36"/>
  <c r="AS33"/>
  <c r="AC33"/>
  <c r="AS18"/>
  <c r="AC18"/>
  <c r="AW15"/>
  <c r="AS14"/>
  <c r="AC14"/>
  <c r="BE13"/>
  <c r="AO13"/>
  <c r="AS11"/>
  <c r="AC11"/>
  <c r="BE10"/>
  <c r="AO10"/>
  <c r="Y10"/>
  <c r="AW100"/>
  <c r="AG99"/>
  <c r="AC97"/>
  <c r="AS96"/>
  <c r="AS95"/>
  <c r="AC95"/>
  <c r="AS93"/>
  <c r="AW89"/>
  <c r="AC88"/>
  <c r="BA87"/>
  <c r="AK87"/>
  <c r="BE81"/>
  <c r="AO81"/>
  <c r="AS80"/>
  <c r="AS79"/>
  <c r="AC79"/>
  <c r="AW73"/>
  <c r="AC72"/>
  <c r="BA71"/>
  <c r="AK71"/>
  <c r="AW68"/>
  <c r="AG68"/>
  <c r="BE65"/>
  <c r="AO65"/>
  <c r="AW63"/>
  <c r="AS62"/>
  <c r="BA61"/>
  <c r="AG61"/>
  <c r="BE60"/>
  <c r="AO60"/>
  <c r="AG58"/>
  <c r="AW54"/>
  <c r="AW51"/>
  <c r="BE46"/>
  <c r="AO46"/>
  <c r="AK44"/>
  <c r="BE43"/>
  <c r="AO43"/>
  <c r="AS41"/>
  <c r="BE40"/>
  <c r="AO40"/>
  <c r="AS36"/>
  <c r="AW33"/>
  <c r="AK32"/>
  <c r="BE28"/>
  <c r="AK28"/>
  <c r="BE26"/>
  <c r="AO26"/>
  <c r="Y26"/>
  <c r="AK24"/>
  <c r="AC21"/>
  <c r="AK20"/>
  <c r="AW18"/>
  <c r="AC17"/>
  <c r="AW14"/>
  <c r="AW11"/>
  <c r="AS10"/>
  <c r="AC10"/>
  <c r="AO99"/>
  <c r="AK88"/>
  <c r="AK72"/>
  <c r="AS26"/>
  <c r="AW24"/>
  <c r="BE23"/>
  <c r="Y23"/>
  <c r="AK21"/>
  <c r="BA20"/>
  <c r="AW10"/>
  <c r="AS9"/>
  <c r="AC9"/>
  <c r="Y66"/>
  <c r="AG66"/>
  <c r="AO66"/>
  <c r="AW66"/>
  <c r="BE66"/>
  <c r="BE97"/>
  <c r="AW97"/>
  <c r="AG97"/>
  <c r="BA94"/>
  <c r="AS94"/>
  <c r="AK94"/>
  <c r="AC94"/>
  <c r="BE92"/>
  <c r="AW92"/>
  <c r="AO92"/>
  <c r="AG92"/>
  <c r="Y92"/>
  <c r="BE90"/>
  <c r="AW90"/>
  <c r="AO90"/>
  <c r="AG90"/>
  <c r="Y90"/>
  <c r="BA86"/>
  <c r="AS86"/>
  <c r="AK86"/>
  <c r="AC86"/>
  <c r="BE84"/>
  <c r="AW84"/>
  <c r="AO84"/>
  <c r="AG84"/>
  <c r="Y84"/>
  <c r="BE82"/>
  <c r="AW82"/>
  <c r="AO82"/>
  <c r="AG82"/>
  <c r="Y82"/>
  <c r="BA78"/>
  <c r="AS78"/>
  <c r="AK78"/>
  <c r="AC78"/>
  <c r="BE76"/>
  <c r="AW76"/>
  <c r="AO76"/>
  <c r="AG76"/>
  <c r="Y76"/>
  <c r="BE74"/>
  <c r="AW74"/>
  <c r="AO74"/>
  <c r="AG74"/>
  <c r="Y74"/>
  <c r="BA70"/>
  <c r="AS70"/>
  <c r="AK70"/>
  <c r="AC70"/>
  <c r="BA99"/>
  <c r="AS99"/>
  <c r="AK99"/>
  <c r="AC99"/>
  <c r="BA97"/>
  <c r="AO97"/>
  <c r="BE96"/>
  <c r="AW96"/>
  <c r="AO96"/>
  <c r="AG96"/>
  <c r="BE94"/>
  <c r="AW94"/>
  <c r="AO94"/>
  <c r="AG94"/>
  <c r="BA92"/>
  <c r="AS92"/>
  <c r="AK92"/>
  <c r="BA90"/>
  <c r="AS90"/>
  <c r="AK90"/>
  <c r="BE88"/>
  <c r="AW88"/>
  <c r="AO88"/>
  <c r="AG88"/>
  <c r="BE86"/>
  <c r="AW86"/>
  <c r="AO86"/>
  <c r="AG86"/>
  <c r="BA84"/>
  <c r="AS84"/>
  <c r="AK84"/>
  <c r="BA82"/>
  <c r="AS82"/>
  <c r="AK82"/>
  <c r="BE80"/>
  <c r="AW80"/>
  <c r="AO80"/>
  <c r="AG80"/>
  <c r="BE78"/>
  <c r="AW78"/>
  <c r="AO78"/>
  <c r="AG78"/>
  <c r="BA76"/>
  <c r="AS76"/>
  <c r="AK76"/>
  <c r="BA74"/>
  <c r="AS74"/>
  <c r="AK74"/>
  <c r="BE72"/>
  <c r="AW72"/>
  <c r="AO72"/>
  <c r="AG72"/>
  <c r="BE70"/>
  <c r="AW70"/>
  <c r="AO70"/>
  <c r="AG70"/>
  <c r="BE59"/>
  <c r="AW59"/>
  <c r="AO59"/>
  <c r="AG59"/>
  <c r="Y59"/>
  <c r="Y58"/>
  <c r="BA55"/>
  <c r="AS55"/>
  <c r="AK55"/>
  <c r="AC55"/>
  <c r="BE53"/>
  <c r="AW53"/>
  <c r="AO53"/>
  <c r="AG53"/>
  <c r="Y53"/>
  <c r="AW52"/>
  <c r="AG52"/>
  <c r="BE50"/>
  <c r="AW50"/>
  <c r="AO50"/>
  <c r="AG50"/>
  <c r="Y50"/>
  <c r="BE47"/>
  <c r="AW47"/>
  <c r="AO47"/>
  <c r="AG47"/>
  <c r="Y47"/>
  <c r="BA45"/>
  <c r="AS45"/>
  <c r="AK45"/>
  <c r="AC45"/>
  <c r="AO44"/>
  <c r="Y44"/>
  <c r="BA42"/>
  <c r="AS42"/>
  <c r="AK42"/>
  <c r="AC42"/>
  <c r="BA39"/>
  <c r="AS39"/>
  <c r="AK39"/>
  <c r="AC39"/>
  <c r="BE37"/>
  <c r="AW37"/>
  <c r="AO37"/>
  <c r="AG37"/>
  <c r="Y37"/>
  <c r="AW36"/>
  <c r="AG36"/>
  <c r="BE34"/>
  <c r="AW34"/>
  <c r="AO34"/>
  <c r="AG34"/>
  <c r="Y34"/>
  <c r="BE31"/>
  <c r="AW31"/>
  <c r="AO31"/>
  <c r="AG31"/>
  <c r="Y31"/>
  <c r="BA29"/>
  <c r="AS29"/>
  <c r="AK29"/>
  <c r="AC29"/>
  <c r="AG24"/>
  <c r="AW20"/>
  <c r="AG20"/>
  <c r="AW16"/>
  <c r="AG16"/>
  <c r="BA12"/>
  <c r="AW12"/>
  <c r="AS12"/>
  <c r="AO12"/>
  <c r="AK12"/>
  <c r="AG12"/>
  <c r="AC12"/>
  <c r="Y12"/>
  <c r="BA64"/>
  <c r="AS64"/>
  <c r="AK64"/>
  <c r="BE61"/>
  <c r="AS61"/>
  <c r="BA59"/>
  <c r="AS59"/>
  <c r="AK59"/>
  <c r="AO58"/>
  <c r="BE55"/>
  <c r="AW55"/>
  <c r="AO55"/>
  <c r="AG55"/>
  <c r="BA53"/>
  <c r="AS53"/>
  <c r="AK53"/>
  <c r="AO52"/>
  <c r="BA50"/>
  <c r="AS50"/>
  <c r="AK50"/>
  <c r="BE48"/>
  <c r="AS48"/>
  <c r="BA47"/>
  <c r="AS47"/>
  <c r="AK47"/>
  <c r="BE45"/>
  <c r="AW45"/>
  <c r="AO45"/>
  <c r="AG45"/>
  <c r="AW44"/>
  <c r="BE42"/>
  <c r="AW42"/>
  <c r="AO42"/>
  <c r="AG42"/>
  <c r="BE39"/>
  <c r="AW39"/>
  <c r="AO39"/>
  <c r="AG39"/>
  <c r="BA37"/>
  <c r="AS37"/>
  <c r="AK37"/>
  <c r="AO36"/>
  <c r="BA34"/>
  <c r="AS34"/>
  <c r="AK34"/>
  <c r="BE32"/>
  <c r="AS32"/>
  <c r="BA31"/>
  <c r="AS31"/>
  <c r="AK31"/>
  <c r="BE29"/>
  <c r="AW29"/>
  <c r="AO29"/>
  <c r="AG29"/>
  <c r="AS28"/>
  <c r="BA27"/>
  <c r="AS27"/>
  <c r="AK27"/>
  <c r="BE25"/>
  <c r="AW25"/>
  <c r="AO25"/>
  <c r="AG25"/>
  <c r="AS24"/>
  <c r="AC24"/>
  <c r="BA23"/>
  <c r="AS23"/>
  <c r="AK23"/>
  <c r="BE21"/>
  <c r="AW21"/>
  <c r="AO21"/>
  <c r="AG21"/>
  <c r="AS20"/>
  <c r="AC20"/>
  <c r="BA19"/>
  <c r="AS19"/>
  <c r="AK19"/>
  <c r="BE17"/>
  <c r="AW17"/>
  <c r="AO17"/>
  <c r="AG17"/>
  <c r="AS16"/>
  <c r="AC16"/>
  <c r="AO24"/>
  <c r="BE20"/>
  <c r="AO20"/>
  <c r="BE16"/>
  <c r="AO16"/>
  <c r="AK58"/>
  <c r="BA57"/>
  <c r="AS57"/>
  <c r="AK57"/>
  <c r="AC57"/>
  <c r="AS58"/>
  <c r="BE57"/>
  <c r="AW57"/>
  <c r="AO57"/>
  <c r="AG57"/>
  <c r="S5" i="15"/>
  <c r="P5"/>
  <c r="T5" s="1"/>
  <c r="R5"/>
  <c r="U5" s="1"/>
  <c r="S6"/>
  <c r="P6"/>
  <c r="T6" s="1"/>
  <c r="R6"/>
  <c r="U6" s="1"/>
  <c r="S7"/>
  <c r="P7"/>
  <c r="T7" s="1"/>
  <c r="R7"/>
  <c r="U7" s="1"/>
  <c r="S8"/>
  <c r="P8"/>
  <c r="T8" s="1"/>
  <c r="R8"/>
  <c r="U8" s="1"/>
  <c r="S9"/>
  <c r="P9"/>
  <c r="T9" s="1"/>
  <c r="R9"/>
  <c r="U9" s="1"/>
  <c r="S10"/>
  <c r="P10"/>
  <c r="T10" s="1"/>
  <c r="R10"/>
  <c r="U10" s="1"/>
  <c r="S11"/>
  <c r="P11"/>
  <c r="T11" s="1"/>
  <c r="R11"/>
  <c r="U11" s="1"/>
  <c r="S12"/>
  <c r="P12"/>
  <c r="T12" s="1"/>
  <c r="R12"/>
  <c r="U12" s="1"/>
  <c r="S13"/>
  <c r="P13"/>
  <c r="T13" s="1"/>
  <c r="R13"/>
  <c r="U13" s="1"/>
  <c r="S14"/>
  <c r="P14"/>
  <c r="T14" s="1"/>
  <c r="R14"/>
  <c r="U14" s="1"/>
  <c r="S15"/>
  <c r="P15"/>
  <c r="T15" s="1"/>
  <c r="R15"/>
  <c r="U15" s="1"/>
  <c r="S16"/>
  <c r="P16"/>
  <c r="T16" s="1"/>
  <c r="R16"/>
  <c r="U16" s="1"/>
  <c r="S17"/>
  <c r="P17"/>
  <c r="T17" s="1"/>
  <c r="R17"/>
  <c r="U17" s="1"/>
  <c r="S18"/>
  <c r="P18"/>
  <c r="T18" s="1"/>
  <c r="R18"/>
  <c r="U18" s="1"/>
  <c r="S19"/>
  <c r="P19"/>
  <c r="T19" s="1"/>
  <c r="R19"/>
  <c r="U19" s="1"/>
  <c r="S20"/>
  <c r="P20"/>
  <c r="T20" s="1"/>
  <c r="R20"/>
  <c r="U20" s="1"/>
  <c r="V7" l="1"/>
  <c r="D38" i="38"/>
  <c r="C38"/>
  <c r="C32"/>
  <c r="D32"/>
  <c r="C31"/>
  <c r="D31"/>
  <c r="D26"/>
  <c r="C26"/>
  <c r="C24"/>
  <c r="D24"/>
  <c r="D42"/>
  <c r="C42"/>
  <c r="C23"/>
  <c r="D23"/>
  <c r="D41"/>
  <c r="C41"/>
  <c r="D18"/>
  <c r="C18"/>
  <c r="C36"/>
  <c r="D36"/>
  <c r="C52"/>
  <c r="D52"/>
  <c r="C35"/>
  <c r="D35"/>
  <c r="C51"/>
  <c r="D51"/>
  <c r="D16"/>
  <c r="C16"/>
  <c r="C19"/>
  <c r="D19"/>
  <c r="D53"/>
  <c r="C53"/>
  <c r="C47"/>
  <c r="D47"/>
  <c r="D17"/>
  <c r="C17"/>
  <c r="D34"/>
  <c r="C34"/>
  <c r="D50"/>
  <c r="C50"/>
  <c r="D33"/>
  <c r="C33"/>
  <c r="D49"/>
  <c r="C49"/>
  <c r="C28"/>
  <c r="D28"/>
  <c r="C44"/>
  <c r="D44"/>
  <c r="D25"/>
  <c r="C25"/>
  <c r="C43"/>
  <c r="D43"/>
  <c r="C20"/>
  <c r="D20"/>
  <c r="D37"/>
  <c r="C37"/>
  <c r="C48"/>
  <c r="D48"/>
  <c r="C27"/>
  <c r="D27"/>
  <c r="D30"/>
  <c r="C30"/>
  <c r="D46"/>
  <c r="C46"/>
  <c r="D29"/>
  <c r="C29"/>
  <c r="D45"/>
  <c r="C45"/>
  <c r="D22"/>
  <c r="C22"/>
  <c r="C40"/>
  <c r="D40"/>
  <c r="D21"/>
  <c r="C21"/>
  <c r="C39"/>
  <c r="D39"/>
  <c r="V9" i="15"/>
  <c r="V16"/>
  <c r="V5"/>
  <c r="V6"/>
  <c r="B66" i="38"/>
  <c r="B82"/>
  <c r="B98"/>
  <c r="AP53"/>
  <c r="AJ53"/>
  <c r="AD53"/>
  <c r="X53"/>
  <c r="R53"/>
  <c r="L53"/>
  <c r="F53"/>
  <c r="AQ53"/>
  <c r="AK53"/>
  <c r="AE53"/>
  <c r="Y53"/>
  <c r="S53"/>
  <c r="N53"/>
  <c r="H53"/>
  <c r="AM53"/>
  <c r="AG53"/>
  <c r="AA53"/>
  <c r="U53"/>
  <c r="O53"/>
  <c r="I53"/>
  <c r="AN53"/>
  <c r="AH53"/>
  <c r="AB53"/>
  <c r="V53"/>
  <c r="P53"/>
  <c r="K53"/>
  <c r="E53"/>
  <c r="B73"/>
  <c r="B89"/>
  <c r="B68"/>
  <c r="B84"/>
  <c r="B63"/>
  <c r="B79"/>
  <c r="B95"/>
  <c r="B62"/>
  <c r="B78"/>
  <c r="B94"/>
  <c r="B69"/>
  <c r="B85"/>
  <c r="B64"/>
  <c r="B80"/>
  <c r="AN51"/>
  <c r="AH51"/>
  <c r="X51"/>
  <c r="R51"/>
  <c r="L51"/>
  <c r="F51"/>
  <c r="AP51"/>
  <c r="AJ51"/>
  <c r="AD51"/>
  <c r="Y51"/>
  <c r="S51"/>
  <c r="N51"/>
  <c r="H51"/>
  <c r="B96"/>
  <c r="AQ51"/>
  <c r="AK51"/>
  <c r="AE51"/>
  <c r="AA51"/>
  <c r="U51"/>
  <c r="O51"/>
  <c r="I51"/>
  <c r="AM51"/>
  <c r="AG51"/>
  <c r="AB51"/>
  <c r="V51"/>
  <c r="P51"/>
  <c r="K51"/>
  <c r="M51" s="1"/>
  <c r="E51"/>
  <c r="B75"/>
  <c r="B91"/>
  <c r="B74"/>
  <c r="B90"/>
  <c r="B65"/>
  <c r="B81"/>
  <c r="AQ52"/>
  <c r="AK52"/>
  <c r="AE52"/>
  <c r="Y52"/>
  <c r="S52"/>
  <c r="N52"/>
  <c r="H52"/>
  <c r="AM52"/>
  <c r="AG52"/>
  <c r="AA52"/>
  <c r="U52"/>
  <c r="O52"/>
  <c r="I52"/>
  <c r="E52"/>
  <c r="AN52"/>
  <c r="AH52"/>
  <c r="AB52"/>
  <c r="V52"/>
  <c r="P52"/>
  <c r="K52"/>
  <c r="F52"/>
  <c r="B97"/>
  <c r="AP52"/>
  <c r="AJ52"/>
  <c r="AD52"/>
  <c r="X52"/>
  <c r="R52"/>
  <c r="L52"/>
  <c r="B76"/>
  <c r="B92"/>
  <c r="B71"/>
  <c r="B87"/>
  <c r="B70"/>
  <c r="B86"/>
  <c r="B61"/>
  <c r="B77"/>
  <c r="B93"/>
  <c r="B72"/>
  <c r="B88"/>
  <c r="B67"/>
  <c r="B83"/>
  <c r="V20" i="15"/>
  <c r="V11"/>
  <c r="V10"/>
  <c r="V19"/>
  <c r="V18"/>
  <c r="V17"/>
  <c r="V12"/>
  <c r="V15"/>
  <c r="V14"/>
  <c r="V13"/>
  <c r="V8"/>
  <c r="D88" i="38" l="1"/>
  <c r="C88"/>
  <c r="D72"/>
  <c r="C72"/>
  <c r="D93"/>
  <c r="C93"/>
  <c r="D81"/>
  <c r="C81"/>
  <c r="C90"/>
  <c r="D90"/>
  <c r="D80"/>
  <c r="C80"/>
  <c r="D85"/>
  <c r="C85"/>
  <c r="C62"/>
  <c r="D62"/>
  <c r="D84"/>
  <c r="C84"/>
  <c r="D73"/>
  <c r="C73"/>
  <c r="C98"/>
  <c r="D98"/>
  <c r="D54"/>
  <c r="C83"/>
  <c r="D83"/>
  <c r="C61"/>
  <c r="D61"/>
  <c r="C86"/>
  <c r="D86"/>
  <c r="C71"/>
  <c r="D71"/>
  <c r="D97"/>
  <c r="C97"/>
  <c r="C74"/>
  <c r="D74"/>
  <c r="C91"/>
  <c r="D91"/>
  <c r="D96"/>
  <c r="C96"/>
  <c r="D69"/>
  <c r="C69"/>
  <c r="C94"/>
  <c r="D94"/>
  <c r="C63"/>
  <c r="D63"/>
  <c r="C66"/>
  <c r="D66"/>
  <c r="D77"/>
  <c r="C77"/>
  <c r="C87"/>
  <c r="D87"/>
  <c r="D65"/>
  <c r="C65"/>
  <c r="D64"/>
  <c r="C64"/>
  <c r="C95"/>
  <c r="D95"/>
  <c r="C79"/>
  <c r="D79"/>
  <c r="D89"/>
  <c r="C89"/>
  <c r="C82"/>
  <c r="D82"/>
  <c r="C67"/>
  <c r="D67"/>
  <c r="C70"/>
  <c r="D70"/>
  <c r="D92"/>
  <c r="C92"/>
  <c r="D76"/>
  <c r="C76"/>
  <c r="C75"/>
  <c r="D75"/>
  <c r="C78"/>
  <c r="D78"/>
  <c r="D68"/>
  <c r="C68"/>
  <c r="C54"/>
  <c r="AI51"/>
  <c r="AL52"/>
  <c r="AT53"/>
  <c r="Z52"/>
  <c r="G52"/>
  <c r="W51"/>
  <c r="T52"/>
  <c r="AR52"/>
  <c r="AO51"/>
  <c r="AL51"/>
  <c r="T51"/>
  <c r="AF53"/>
  <c r="M53"/>
  <c r="AF52"/>
  <c r="AC51"/>
  <c r="AI53"/>
  <c r="T53"/>
  <c r="AR53"/>
  <c r="W52"/>
  <c r="Q51"/>
  <c r="J51"/>
  <c r="AF51"/>
  <c r="AS51"/>
  <c r="G51"/>
  <c r="K98"/>
  <c r="H98"/>
  <c r="AB98"/>
  <c r="F98"/>
  <c r="V98"/>
  <c r="E98"/>
  <c r="AA98"/>
  <c r="AC98" s="1"/>
  <c r="Y98"/>
  <c r="U98"/>
  <c r="O98"/>
  <c r="X98"/>
  <c r="L98"/>
  <c r="P98"/>
  <c r="I98"/>
  <c r="S98"/>
  <c r="N98"/>
  <c r="R98"/>
  <c r="M52"/>
  <c r="Q52"/>
  <c r="AO52"/>
  <c r="AT51"/>
  <c r="Q53"/>
  <c r="AO53"/>
  <c r="Z53"/>
  <c r="U96"/>
  <c r="P96"/>
  <c r="AA96"/>
  <c r="F96"/>
  <c r="V96"/>
  <c r="L96"/>
  <c r="S96"/>
  <c r="E96"/>
  <c r="Y96"/>
  <c r="I96"/>
  <c r="X96"/>
  <c r="K96"/>
  <c r="O96"/>
  <c r="R96"/>
  <c r="T96" s="1"/>
  <c r="AB96"/>
  <c r="N96"/>
  <c r="H96"/>
  <c r="J96" s="1"/>
  <c r="AS53"/>
  <c r="AU53" s="1"/>
  <c r="G53"/>
  <c r="AT52"/>
  <c r="AI52"/>
  <c r="AR51"/>
  <c r="Z51"/>
  <c r="I97"/>
  <c r="P97"/>
  <c r="S97"/>
  <c r="E97"/>
  <c r="L97"/>
  <c r="U97"/>
  <c r="X97"/>
  <c r="AA97"/>
  <c r="N97"/>
  <c r="H97"/>
  <c r="K97"/>
  <c r="M97" s="1"/>
  <c r="Y97"/>
  <c r="V97"/>
  <c r="R97"/>
  <c r="AB97"/>
  <c r="O97"/>
  <c r="F97"/>
  <c r="AS52"/>
  <c r="AU52" s="1"/>
  <c r="AC52"/>
  <c r="J52"/>
  <c r="W53"/>
  <c r="AC53"/>
  <c r="J53"/>
  <c r="AL53"/>
  <c r="W78" i="21"/>
  <c r="W61"/>
  <c r="W58"/>
  <c r="W31"/>
  <c r="W70"/>
  <c r="W64"/>
  <c r="W83"/>
  <c r="W28"/>
  <c r="R4" i="15"/>
  <c r="U4" s="1"/>
  <c r="T4"/>
  <c r="S4"/>
  <c r="Q5" i="16"/>
  <c r="V5" s="1"/>
  <c r="R5"/>
  <c r="W5" s="1"/>
  <c r="U5"/>
  <c r="X5"/>
  <c r="Q6"/>
  <c r="V6" s="1"/>
  <c r="R6"/>
  <c r="W6" s="1"/>
  <c r="U6"/>
  <c r="X6"/>
  <c r="Q7"/>
  <c r="V7" s="1"/>
  <c r="R7"/>
  <c r="W7" s="1"/>
  <c r="U7"/>
  <c r="X7"/>
  <c r="Q8"/>
  <c r="V8" s="1"/>
  <c r="R8"/>
  <c r="W8" s="1"/>
  <c r="U8"/>
  <c r="X8"/>
  <c r="Q9"/>
  <c r="V9" s="1"/>
  <c r="R9"/>
  <c r="W9" s="1"/>
  <c r="U9"/>
  <c r="X9"/>
  <c r="Q10"/>
  <c r="V10" s="1"/>
  <c r="R10"/>
  <c r="W10" s="1"/>
  <c r="U10"/>
  <c r="X10"/>
  <c r="Q11"/>
  <c r="V11" s="1"/>
  <c r="R11"/>
  <c r="W11" s="1"/>
  <c r="U11"/>
  <c r="X11"/>
  <c r="Q12"/>
  <c r="V12" s="1"/>
  <c r="R12"/>
  <c r="W12" s="1"/>
  <c r="U12"/>
  <c r="X12"/>
  <c r="Q13"/>
  <c r="V13" s="1"/>
  <c r="R13"/>
  <c r="U13"/>
  <c r="W13"/>
  <c r="X13"/>
  <c r="Q14"/>
  <c r="V14" s="1"/>
  <c r="R14"/>
  <c r="U14"/>
  <c r="W14"/>
  <c r="X14"/>
  <c r="Q15"/>
  <c r="V15" s="1"/>
  <c r="R15"/>
  <c r="W15" s="1"/>
  <c r="U15"/>
  <c r="X15"/>
  <c r="Q16"/>
  <c r="V16" s="1"/>
  <c r="R16"/>
  <c r="W16" s="1"/>
  <c r="U16"/>
  <c r="X16"/>
  <c r="Q17"/>
  <c r="V17" s="1"/>
  <c r="R17"/>
  <c r="W17" s="1"/>
  <c r="U17"/>
  <c r="X17"/>
  <c r="Q18"/>
  <c r="V18" s="1"/>
  <c r="R18"/>
  <c r="W18" s="1"/>
  <c r="U18"/>
  <c r="X18"/>
  <c r="Q19"/>
  <c r="V19" s="1"/>
  <c r="R19"/>
  <c r="W19" s="1"/>
  <c r="U19"/>
  <c r="X19"/>
  <c r="Q20"/>
  <c r="V20" s="1"/>
  <c r="R20"/>
  <c r="W20" s="1"/>
  <c r="U20"/>
  <c r="X20"/>
  <c r="Q21"/>
  <c r="V21" s="1"/>
  <c r="R21"/>
  <c r="W21" s="1"/>
  <c r="U21"/>
  <c r="X21"/>
  <c r="Q22"/>
  <c r="V22" s="1"/>
  <c r="R22"/>
  <c r="W22" s="1"/>
  <c r="U22"/>
  <c r="X22"/>
  <c r="Q23"/>
  <c r="V23" s="1"/>
  <c r="R23"/>
  <c r="W23" s="1"/>
  <c r="U23"/>
  <c r="X23"/>
  <c r="Q24"/>
  <c r="V24" s="1"/>
  <c r="R24"/>
  <c r="W24" s="1"/>
  <c r="U24"/>
  <c r="X24"/>
  <c r="Q25"/>
  <c r="V25" s="1"/>
  <c r="R25"/>
  <c r="W25" s="1"/>
  <c r="U25"/>
  <c r="X25"/>
  <c r="Q26"/>
  <c r="V26" s="1"/>
  <c r="R26"/>
  <c r="W26" s="1"/>
  <c r="U26"/>
  <c r="X26"/>
  <c r="Q27"/>
  <c r="V27" s="1"/>
  <c r="R27"/>
  <c r="W27" s="1"/>
  <c r="U27"/>
  <c r="X27"/>
  <c r="Q28"/>
  <c r="V28" s="1"/>
  <c r="R28"/>
  <c r="W28" s="1"/>
  <c r="U28"/>
  <c r="X28"/>
  <c r="Q29"/>
  <c r="V29" s="1"/>
  <c r="R29"/>
  <c r="W29" s="1"/>
  <c r="U29"/>
  <c r="X29"/>
  <c r="Q30"/>
  <c r="V30" s="1"/>
  <c r="R30"/>
  <c r="W30" s="1"/>
  <c r="U30"/>
  <c r="X30"/>
  <c r="Q31"/>
  <c r="V31" s="1"/>
  <c r="R31"/>
  <c r="W31" s="1"/>
  <c r="U31"/>
  <c r="X31"/>
  <c r="Q32"/>
  <c r="V32" s="1"/>
  <c r="R32"/>
  <c r="W32" s="1"/>
  <c r="U32"/>
  <c r="X32"/>
  <c r="Q33"/>
  <c r="V33" s="1"/>
  <c r="R33"/>
  <c r="W33" s="1"/>
  <c r="U33"/>
  <c r="X33"/>
  <c r="Q34"/>
  <c r="V34" s="1"/>
  <c r="R34"/>
  <c r="W34" s="1"/>
  <c r="U34"/>
  <c r="X34"/>
  <c r="Q35"/>
  <c r="V35" s="1"/>
  <c r="R35"/>
  <c r="W35" s="1"/>
  <c r="U35"/>
  <c r="X35"/>
  <c r="Q36"/>
  <c r="V36" s="1"/>
  <c r="R36"/>
  <c r="W36" s="1"/>
  <c r="U36"/>
  <c r="X36"/>
  <c r="Q37"/>
  <c r="V37" s="1"/>
  <c r="R37"/>
  <c r="W37" s="1"/>
  <c r="U37"/>
  <c r="X37"/>
  <c r="Q38"/>
  <c r="V38" s="1"/>
  <c r="R38"/>
  <c r="W38" s="1"/>
  <c r="U38"/>
  <c r="X38"/>
  <c r="Q39"/>
  <c r="V39" s="1"/>
  <c r="R39"/>
  <c r="W39" s="1"/>
  <c r="U39"/>
  <c r="X39"/>
  <c r="Q40"/>
  <c r="V40" s="1"/>
  <c r="R40"/>
  <c r="U40"/>
  <c r="W40"/>
  <c r="X40"/>
  <c r="Q41"/>
  <c r="V41" s="1"/>
  <c r="R41"/>
  <c r="W41" s="1"/>
  <c r="U41"/>
  <c r="X41"/>
  <c r="Q42"/>
  <c r="V42" s="1"/>
  <c r="R42"/>
  <c r="U42"/>
  <c r="W42"/>
  <c r="X42"/>
  <c r="Q43"/>
  <c r="V43" s="1"/>
  <c r="R43"/>
  <c r="W43" s="1"/>
  <c r="U43"/>
  <c r="X43"/>
  <c r="Q44"/>
  <c r="V44" s="1"/>
  <c r="R44"/>
  <c r="W44" s="1"/>
  <c r="U44"/>
  <c r="X44"/>
  <c r="Q45"/>
  <c r="V45" s="1"/>
  <c r="R45"/>
  <c r="W45" s="1"/>
  <c r="U45"/>
  <c r="X45"/>
  <c r="Q46"/>
  <c r="V46" s="1"/>
  <c r="R46"/>
  <c r="W46" s="1"/>
  <c r="U46"/>
  <c r="X46"/>
  <c r="Q47"/>
  <c r="V47" s="1"/>
  <c r="R47"/>
  <c r="W47" s="1"/>
  <c r="U47"/>
  <c r="X47"/>
  <c r="Q48"/>
  <c r="V48" s="1"/>
  <c r="R48"/>
  <c r="W48" s="1"/>
  <c r="U48"/>
  <c r="X48"/>
  <c r="Q49"/>
  <c r="V49" s="1"/>
  <c r="R49"/>
  <c r="W49" s="1"/>
  <c r="U49"/>
  <c r="X49"/>
  <c r="Q50"/>
  <c r="V50" s="1"/>
  <c r="R50"/>
  <c r="W50" s="1"/>
  <c r="U50"/>
  <c r="X50"/>
  <c r="Q51"/>
  <c r="V51" s="1"/>
  <c r="R51"/>
  <c r="W51" s="1"/>
  <c r="U51"/>
  <c r="X51"/>
  <c r="Q52"/>
  <c r="R52"/>
  <c r="X52"/>
  <c r="U52"/>
  <c r="V52"/>
  <c r="W52"/>
  <c r="X4"/>
  <c r="U4"/>
  <c r="R4"/>
  <c r="Q4"/>
  <c r="V4" s="1"/>
  <c r="Y4" i="18"/>
  <c r="Y25"/>
  <c r="Q25"/>
  <c r="W25" s="1"/>
  <c r="P25"/>
  <c r="V25" s="1"/>
  <c r="U25"/>
  <c r="Y24"/>
  <c r="Q24"/>
  <c r="W24" s="1"/>
  <c r="P24"/>
  <c r="V24" s="1"/>
  <c r="U24"/>
  <c r="Y16"/>
  <c r="Q16"/>
  <c r="W16" s="1"/>
  <c r="P16"/>
  <c r="V16" s="1"/>
  <c r="U16"/>
  <c r="Y23"/>
  <c r="Q23"/>
  <c r="W23" s="1"/>
  <c r="P23"/>
  <c r="V23" s="1"/>
  <c r="U23"/>
  <c r="Y22"/>
  <c r="Q22"/>
  <c r="W22" s="1"/>
  <c r="P22"/>
  <c r="V22" s="1"/>
  <c r="U22"/>
  <c r="Y19"/>
  <c r="Q19"/>
  <c r="W19" s="1"/>
  <c r="P19"/>
  <c r="V19" s="1"/>
  <c r="U19"/>
  <c r="Y18"/>
  <c r="Q18"/>
  <c r="W18" s="1"/>
  <c r="P18"/>
  <c r="V18" s="1"/>
  <c r="U18"/>
  <c r="Y17"/>
  <c r="Q17"/>
  <c r="W17" s="1"/>
  <c r="P17"/>
  <c r="V17" s="1"/>
  <c r="U17"/>
  <c r="Y15"/>
  <c r="Q15"/>
  <c r="W15" s="1"/>
  <c r="P15"/>
  <c r="V15" s="1"/>
  <c r="U15"/>
  <c r="Y14"/>
  <c r="Q14"/>
  <c r="P14"/>
  <c r="V14" s="1"/>
  <c r="U14"/>
  <c r="Y13"/>
  <c r="Q13"/>
  <c r="W13" s="1"/>
  <c r="P13"/>
  <c r="V13" s="1"/>
  <c r="U13"/>
  <c r="Y12"/>
  <c r="Q12"/>
  <c r="W12" s="1"/>
  <c r="P12"/>
  <c r="V12" s="1"/>
  <c r="U12"/>
  <c r="Y11"/>
  <c r="Q11"/>
  <c r="W11" s="1"/>
  <c r="P11"/>
  <c r="V11" s="1"/>
  <c r="U11"/>
  <c r="Y10"/>
  <c r="Q10"/>
  <c r="W10" s="1"/>
  <c r="P10"/>
  <c r="V10" s="1"/>
  <c r="U10"/>
  <c r="Y9"/>
  <c r="Q9"/>
  <c r="W9" s="1"/>
  <c r="P9"/>
  <c r="V9" s="1"/>
  <c r="U9"/>
  <c r="Y8"/>
  <c r="Q8"/>
  <c r="W8" s="1"/>
  <c r="P8"/>
  <c r="V8" s="1"/>
  <c r="U8"/>
  <c r="Y7"/>
  <c r="Q7"/>
  <c r="W7" s="1"/>
  <c r="P7"/>
  <c r="V7" s="1"/>
  <c r="U7"/>
  <c r="Y6"/>
  <c r="Q6"/>
  <c r="P6"/>
  <c r="V6" s="1"/>
  <c r="U6"/>
  <c r="Y5"/>
  <c r="Q5"/>
  <c r="P5"/>
  <c r="V5" s="1"/>
  <c r="U5"/>
  <c r="Q4"/>
  <c r="P4"/>
  <c r="V4" s="1"/>
  <c r="U4"/>
  <c r="F297" i="3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R4" i="18" s="1"/>
  <c r="X4" s="1"/>
  <c r="F87" i="3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R28" i="18" s="1"/>
  <c r="X28" s="1"/>
  <c r="Z28" s="1"/>
  <c r="F106" i="3"/>
  <c r="F107"/>
  <c r="F108"/>
  <c r="F109"/>
  <c r="F110"/>
  <c r="F111"/>
  <c r="F112"/>
  <c r="F113"/>
  <c r="F114"/>
  <c r="F115"/>
  <c r="F116"/>
  <c r="F117"/>
  <c r="R6" i="18" s="1"/>
  <c r="F118" i="3"/>
  <c r="F119"/>
  <c r="F120"/>
  <c r="F121"/>
  <c r="F122"/>
  <c r="F123"/>
  <c r="F124"/>
  <c r="F125"/>
  <c r="F126"/>
  <c r="F127"/>
  <c r="F128"/>
  <c r="F129"/>
  <c r="F130"/>
  <c r="F131"/>
  <c r="F132"/>
  <c r="F133"/>
  <c r="R35" i="18" s="1"/>
  <c r="X35" s="1"/>
  <c r="Z35" s="1"/>
  <c r="F134" i="3"/>
  <c r="F135"/>
  <c r="F136"/>
  <c r="F137"/>
  <c r="F138"/>
  <c r="F139"/>
  <c r="F140"/>
  <c r="F141"/>
  <c r="F142"/>
  <c r="F143"/>
  <c r="F144"/>
  <c r="F145"/>
  <c r="R17" i="18" s="1"/>
  <c r="F146" i="3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3"/>
  <c r="R55" i="18" l="1"/>
  <c r="X55" s="1"/>
  <c r="Z55" s="1"/>
  <c r="R57"/>
  <c r="X57" s="1"/>
  <c r="Z57" s="1"/>
  <c r="R32"/>
  <c r="X32" s="1"/>
  <c r="Z32" s="1"/>
  <c r="R48"/>
  <c r="X48" s="1"/>
  <c r="Z48" s="1"/>
  <c r="R53"/>
  <c r="X53" s="1"/>
  <c r="Z53" s="1"/>
  <c r="R36"/>
  <c r="X36" s="1"/>
  <c r="Z36" s="1"/>
  <c r="R37"/>
  <c r="X37" s="1"/>
  <c r="Z37" s="1"/>
  <c r="R39"/>
  <c r="X39" s="1"/>
  <c r="Z39" s="1"/>
  <c r="R41"/>
  <c r="X41" s="1"/>
  <c r="Z41" s="1"/>
  <c r="R44"/>
  <c r="X44" s="1"/>
  <c r="Z44" s="1"/>
  <c r="R50"/>
  <c r="X50" s="1"/>
  <c r="Z50" s="1"/>
  <c r="R54"/>
  <c r="X54" s="1"/>
  <c r="Z54" s="1"/>
  <c r="R46"/>
  <c r="X46" s="1"/>
  <c r="Z46" s="1"/>
  <c r="R27"/>
  <c r="X27" s="1"/>
  <c r="Z27" s="1"/>
  <c r="R29"/>
  <c r="X29" s="1"/>
  <c r="Z29" s="1"/>
  <c r="R31"/>
  <c r="X31" s="1"/>
  <c r="Z31" s="1"/>
  <c r="R40"/>
  <c r="X40" s="1"/>
  <c r="Z40" s="1"/>
  <c r="R14"/>
  <c r="R15"/>
  <c r="R5"/>
  <c r="R9"/>
  <c r="R56"/>
  <c r="X56" s="1"/>
  <c r="Z56" s="1"/>
  <c r="R20"/>
  <c r="X20" s="1"/>
  <c r="Z20" s="1"/>
  <c r="R47"/>
  <c r="X47" s="1"/>
  <c r="Z47" s="1"/>
  <c r="R24"/>
  <c r="R12"/>
  <c r="R25"/>
  <c r="R58"/>
  <c r="X58" s="1"/>
  <c r="Z58" s="1"/>
  <c r="R52"/>
  <c r="X52" s="1"/>
  <c r="Z52" s="1"/>
  <c r="R7"/>
  <c r="R22"/>
  <c r="R45"/>
  <c r="X45" s="1"/>
  <c r="Z45" s="1"/>
  <c r="R51"/>
  <c r="X51" s="1"/>
  <c r="Z51" s="1"/>
  <c r="R49"/>
  <c r="X49" s="1"/>
  <c r="Z49" s="1"/>
  <c r="R19"/>
  <c r="R18"/>
  <c r="R16"/>
  <c r="W5"/>
  <c r="D24" i="23"/>
  <c r="E32"/>
  <c r="D32"/>
  <c r="E24"/>
  <c r="E40"/>
  <c r="D40"/>
  <c r="W6" i="18"/>
  <c r="D41" i="23"/>
  <c r="D25"/>
  <c r="E41"/>
  <c r="F41" s="1"/>
  <c r="D33"/>
  <c r="E25"/>
  <c r="E33"/>
  <c r="W14" i="18"/>
  <c r="D34" i="23"/>
  <c r="D42"/>
  <c r="D26"/>
  <c r="E34"/>
  <c r="E26"/>
  <c r="E42"/>
  <c r="R34" i="18"/>
  <c r="X34" s="1"/>
  <c r="Z34" s="1"/>
  <c r="R42"/>
  <c r="X42" s="1"/>
  <c r="Z42" s="1"/>
  <c r="R26"/>
  <c r="X26" s="1"/>
  <c r="Z26" s="1"/>
  <c r="R13"/>
  <c r="R11"/>
  <c r="D36" i="23"/>
  <c r="E28"/>
  <c r="D28"/>
  <c r="E36"/>
  <c r="D22"/>
  <c r="E22"/>
  <c r="W4" i="16"/>
  <c r="C19" i="24"/>
  <c r="B19"/>
  <c r="W4" i="18"/>
  <c r="D67" i="23"/>
  <c r="D63"/>
  <c r="C68"/>
  <c r="C63"/>
  <c r="C56"/>
  <c r="C53"/>
  <c r="D49"/>
  <c r="D68"/>
  <c r="D64"/>
  <c r="C64"/>
  <c r="C66"/>
  <c r="D56"/>
  <c r="C54"/>
  <c r="C50"/>
  <c r="D48"/>
  <c r="D65"/>
  <c r="D62"/>
  <c r="C65"/>
  <c r="C61"/>
  <c r="D54"/>
  <c r="D51"/>
  <c r="C49"/>
  <c r="E49" s="1"/>
  <c r="D66"/>
  <c r="D61"/>
  <c r="C67"/>
  <c r="E67" s="1"/>
  <c r="C62"/>
  <c r="C55"/>
  <c r="C52"/>
  <c r="D53"/>
  <c r="D55"/>
  <c r="C51"/>
  <c r="D50"/>
  <c r="C48"/>
  <c r="D52"/>
  <c r="F5"/>
  <c r="F4"/>
  <c r="C99" i="38"/>
  <c r="D99"/>
  <c r="AV19" i="22"/>
  <c r="AW19"/>
  <c r="AO19"/>
  <c r="AN19"/>
  <c r="AO20"/>
  <c r="AN20"/>
  <c r="AR19"/>
  <c r="AS19"/>
  <c r="AK20"/>
  <c r="AJ20"/>
  <c r="AK19"/>
  <c r="AJ19"/>
  <c r="AV20"/>
  <c r="AW20"/>
  <c r="BA20"/>
  <c r="AZ20"/>
  <c r="AR20"/>
  <c r="AS20"/>
  <c r="BE19"/>
  <c r="BD19"/>
  <c r="AG19"/>
  <c r="AF19"/>
  <c r="U19"/>
  <c r="BN19"/>
  <c r="BE20"/>
  <c r="BD20"/>
  <c r="BA19"/>
  <c r="AZ19"/>
  <c r="AG20"/>
  <c r="AF20"/>
  <c r="BN20"/>
  <c r="U20"/>
  <c r="J97" i="38"/>
  <c r="Q98"/>
  <c r="G98"/>
  <c r="Q97"/>
  <c r="AC97"/>
  <c r="J98"/>
  <c r="M98"/>
  <c r="T98"/>
  <c r="M96"/>
  <c r="W96"/>
  <c r="G96"/>
  <c r="AE96"/>
  <c r="Z96"/>
  <c r="AD96"/>
  <c r="AD98"/>
  <c r="AU51"/>
  <c r="AE97"/>
  <c r="W97"/>
  <c r="AE98"/>
  <c r="G97"/>
  <c r="AD97"/>
  <c r="AF97" s="1"/>
  <c r="T97"/>
  <c r="Z97"/>
  <c r="Q96"/>
  <c r="AC96"/>
  <c r="Z98"/>
  <c r="W98"/>
  <c r="W14" i="21"/>
  <c r="W10"/>
  <c r="W75"/>
  <c r="W15"/>
  <c r="W11"/>
  <c r="W50"/>
  <c r="W57"/>
  <c r="W34"/>
  <c r="W35"/>
  <c r="W22"/>
  <c r="W77"/>
  <c r="W87"/>
  <c r="W20"/>
  <c r="W80"/>
  <c r="W41"/>
  <c r="W86"/>
  <c r="W79"/>
  <c r="W18"/>
  <c r="W59"/>
  <c r="W32"/>
  <c r="W26"/>
  <c r="W49"/>
  <c r="W63"/>
  <c r="W52"/>
  <c r="W36"/>
  <c r="W53"/>
  <c r="W56"/>
  <c r="W29"/>
  <c r="W62"/>
  <c r="W82"/>
  <c r="W69"/>
  <c r="W48"/>
  <c r="W54"/>
  <c r="W37"/>
  <c r="W74"/>
  <c r="W30"/>
  <c r="W90"/>
  <c r="W13"/>
  <c r="W19"/>
  <c r="W38"/>
  <c r="W21"/>
  <c r="W24"/>
  <c r="W27"/>
  <c r="W16"/>
  <c r="W12"/>
  <c r="W68"/>
  <c r="W55"/>
  <c r="W71"/>
  <c r="W72"/>
  <c r="W47"/>
  <c r="W66"/>
  <c r="W67"/>
  <c r="W39"/>
  <c r="W23"/>
  <c r="W17"/>
  <c r="W89"/>
  <c r="W85"/>
  <c r="W76"/>
  <c r="W9"/>
  <c r="W81"/>
  <c r="W65"/>
  <c r="W25"/>
  <c r="W51"/>
  <c r="W73"/>
  <c r="W45"/>
  <c r="W42"/>
  <c r="W43"/>
  <c r="W88"/>
  <c r="W46"/>
  <c r="W33"/>
  <c r="W84"/>
  <c r="W60"/>
  <c r="W44"/>
  <c r="W40"/>
  <c r="AE87"/>
  <c r="AD87"/>
  <c r="AH88"/>
  <c r="AI88"/>
  <c r="AY91"/>
  <c r="AX91"/>
  <c r="AY85"/>
  <c r="AX85"/>
  <c r="AY95"/>
  <c r="AX95"/>
  <c r="AY97"/>
  <c r="AX97"/>
  <c r="AI89"/>
  <c r="AH89"/>
  <c r="AT82"/>
  <c r="AU82"/>
  <c r="AX94"/>
  <c r="AY94"/>
  <c r="AM87"/>
  <c r="AL87"/>
  <c r="AT84"/>
  <c r="AU84"/>
  <c r="AY98"/>
  <c r="AX98"/>
  <c r="AX90"/>
  <c r="AY90"/>
  <c r="Z85"/>
  <c r="AA85"/>
  <c r="BI85"/>
  <c r="AY89"/>
  <c r="AX89"/>
  <c r="Z89"/>
  <c r="AA89"/>
  <c r="BI89"/>
  <c r="AX88"/>
  <c r="AY88"/>
  <c r="AY99"/>
  <c r="AX99"/>
  <c r="BF85"/>
  <c r="BG85"/>
  <c r="BH85"/>
  <c r="AQ85"/>
  <c r="AP85"/>
  <c r="AX96"/>
  <c r="AY96"/>
  <c r="AE82"/>
  <c r="AD82"/>
  <c r="BF89"/>
  <c r="BG89"/>
  <c r="BB84"/>
  <c r="BC84"/>
  <c r="AU87"/>
  <c r="AT87"/>
  <c r="BC87"/>
  <c r="BB87"/>
  <c r="BB86"/>
  <c r="BC86"/>
  <c r="BB90"/>
  <c r="BC90"/>
  <c r="AP82"/>
  <c r="AQ82"/>
  <c r="BB77"/>
  <c r="BC77"/>
  <c r="BI70"/>
  <c r="AA70"/>
  <c r="Z70"/>
  <c r="AE63"/>
  <c r="AD63"/>
  <c r="AM55"/>
  <c r="AL55"/>
  <c r="AT50"/>
  <c r="AU50"/>
  <c r="BH34"/>
  <c r="BG34"/>
  <c r="BF34"/>
  <c r="AA28"/>
  <c r="BI28"/>
  <c r="Z28"/>
  <c r="AD16"/>
  <c r="AE16"/>
  <c r="BI78"/>
  <c r="AA78"/>
  <c r="Z78"/>
  <c r="AX72"/>
  <c r="AY72"/>
  <c r="AM68"/>
  <c r="AL68"/>
  <c r="AM62"/>
  <c r="AL62"/>
  <c r="BF55"/>
  <c r="BG55"/>
  <c r="AQ48"/>
  <c r="AP48"/>
  <c r="BH48"/>
  <c r="AE42"/>
  <c r="AD42"/>
  <c r="AE38"/>
  <c r="AD38"/>
  <c r="AI32"/>
  <c r="AH32"/>
  <c r="AI19"/>
  <c r="AH19"/>
  <c r="BF13"/>
  <c r="BG13"/>
  <c r="Z9"/>
  <c r="AA9"/>
  <c r="BI9"/>
  <c r="BH86"/>
  <c r="AP86"/>
  <c r="AQ86"/>
  <c r="AA81"/>
  <c r="Z81"/>
  <c r="BI81"/>
  <c r="AE76"/>
  <c r="AD76"/>
  <c r="Z65"/>
  <c r="AA65"/>
  <c r="BI65"/>
  <c r="AA59"/>
  <c r="BI59"/>
  <c r="Z59"/>
  <c r="AI54"/>
  <c r="AH54"/>
  <c r="AY47"/>
  <c r="AX47"/>
  <c r="BH39"/>
  <c r="AQ39"/>
  <c r="AP39"/>
  <c r="Z32"/>
  <c r="BI32"/>
  <c r="AA32"/>
  <c r="AT25"/>
  <c r="AU25"/>
  <c r="AA19"/>
  <c r="BI19"/>
  <c r="Z19"/>
  <c r="BB9"/>
  <c r="BC9"/>
  <c r="BH75"/>
  <c r="AQ75"/>
  <c r="AP75"/>
  <c r="AE71"/>
  <c r="AD71"/>
  <c r="AE67"/>
  <c r="AD67"/>
  <c r="AI60"/>
  <c r="AH60"/>
  <c r="AM44"/>
  <c r="AL44"/>
  <c r="AH40"/>
  <c r="AI40"/>
  <c r="AM35"/>
  <c r="AL35"/>
  <c r="AY28"/>
  <c r="AX28"/>
  <c r="AM22"/>
  <c r="AL22"/>
  <c r="BC15"/>
  <c r="BB15"/>
  <c r="BC11"/>
  <c r="BB11"/>
  <c r="AD89"/>
  <c r="AE89"/>
  <c r="AY83"/>
  <c r="AX83"/>
  <c r="AM79"/>
  <c r="AL79"/>
  <c r="BI72"/>
  <c r="BF72"/>
  <c r="BG72"/>
  <c r="AT64"/>
  <c r="AU64"/>
  <c r="BC56"/>
  <c r="BB56"/>
  <c r="BG51"/>
  <c r="BF51"/>
  <c r="AU46"/>
  <c r="AT46"/>
  <c r="AH37"/>
  <c r="AI37"/>
  <c r="AY24"/>
  <c r="AX24"/>
  <c r="AI18"/>
  <c r="AH18"/>
  <c r="BI80"/>
  <c r="BG80"/>
  <c r="BF80"/>
  <c r="BF73"/>
  <c r="BG73"/>
  <c r="BH69"/>
  <c r="AP69"/>
  <c r="AQ69"/>
  <c r="AY64"/>
  <c r="AX64"/>
  <c r="AM58"/>
  <c r="AL58"/>
  <c r="BF49"/>
  <c r="BG49"/>
  <c r="AX43"/>
  <c r="AY43"/>
  <c r="AM39"/>
  <c r="AL39"/>
  <c r="AT34"/>
  <c r="AU34"/>
  <c r="AY21"/>
  <c r="AX21"/>
  <c r="AA15"/>
  <c r="BI15"/>
  <c r="Z15"/>
  <c r="AA11"/>
  <c r="Z11"/>
  <c r="BI11"/>
  <c r="AH82"/>
  <c r="AI82"/>
  <c r="AY77"/>
  <c r="AX77"/>
  <c r="AE66"/>
  <c r="AD66"/>
  <c r="AI61"/>
  <c r="AH61"/>
  <c r="AU55"/>
  <c r="AT55"/>
  <c r="BB50"/>
  <c r="BC50"/>
  <c r="AX33"/>
  <c r="AY33"/>
  <c r="AA27"/>
  <c r="BI27"/>
  <c r="Z27"/>
  <c r="BF20"/>
  <c r="BG20"/>
  <c r="AH78"/>
  <c r="AI78"/>
  <c r="AH72"/>
  <c r="AI72"/>
  <c r="AI68"/>
  <c r="AH68"/>
  <c r="AQ61"/>
  <c r="AP61"/>
  <c r="BH61"/>
  <c r="AX53"/>
  <c r="AY53"/>
  <c r="AM47"/>
  <c r="AL47"/>
  <c r="AM41"/>
  <c r="AL41"/>
  <c r="AU36"/>
  <c r="AT36"/>
  <c r="BH30"/>
  <c r="AQ30"/>
  <c r="AP30"/>
  <c r="BH23"/>
  <c r="BG23"/>
  <c r="BF23"/>
  <c r="BG17"/>
  <c r="BF17"/>
  <c r="AL13"/>
  <c r="AM13"/>
  <c r="AD88"/>
  <c r="AE88"/>
  <c r="AL84"/>
  <c r="AM84"/>
  <c r="AX86"/>
  <c r="AY86"/>
  <c r="AU80"/>
  <c r="AT80"/>
  <c r="BB65"/>
  <c r="BC65"/>
  <c r="AY58"/>
  <c r="AX58"/>
  <c r="BC53"/>
  <c r="BB53"/>
  <c r="AA42"/>
  <c r="Z42"/>
  <c r="BI42"/>
  <c r="AD33"/>
  <c r="AE33"/>
  <c r="AI26"/>
  <c r="AH26"/>
  <c r="AP19"/>
  <c r="AQ19"/>
  <c r="BF9"/>
  <c r="BG9"/>
  <c r="AU75"/>
  <c r="AT75"/>
  <c r="AL60"/>
  <c r="AM60"/>
  <c r="Z53"/>
  <c r="AA53"/>
  <c r="BI53"/>
  <c r="BH45"/>
  <c r="AQ45"/>
  <c r="AP45"/>
  <c r="BC40"/>
  <c r="BB40"/>
  <c r="BG35"/>
  <c r="BF35"/>
  <c r="AU30"/>
  <c r="AT30"/>
  <c r="BG22"/>
  <c r="BF22"/>
  <c r="AH16"/>
  <c r="AI16"/>
  <c r="AH12"/>
  <c r="AI12"/>
  <c r="BC83"/>
  <c r="BB83"/>
  <c r="AI79"/>
  <c r="AH79"/>
  <c r="BI71"/>
  <c r="AA71"/>
  <c r="Z71"/>
  <c r="AI63"/>
  <c r="AH63"/>
  <c r="BG56"/>
  <c r="BF56"/>
  <c r="AA46"/>
  <c r="BI46"/>
  <c r="Z46"/>
  <c r="BB36"/>
  <c r="BC36"/>
  <c r="Z29"/>
  <c r="BI29"/>
  <c r="AA29"/>
  <c r="BC23"/>
  <c r="BB23"/>
  <c r="AI17"/>
  <c r="AH17"/>
  <c r="BB73"/>
  <c r="BC73"/>
  <c r="AL69"/>
  <c r="AM69"/>
  <c r="BG62"/>
  <c r="BF62"/>
  <c r="BC57"/>
  <c r="BB57"/>
  <c r="AL49"/>
  <c r="AM49"/>
  <c r="BC42"/>
  <c r="BB42"/>
  <c r="BH38"/>
  <c r="AQ38"/>
  <c r="AP38"/>
  <c r="AM32"/>
  <c r="AL32"/>
  <c r="BG25"/>
  <c r="BF25"/>
  <c r="AL20"/>
  <c r="AM20"/>
  <c r="AQ14"/>
  <c r="BH14"/>
  <c r="AP14"/>
  <c r="AQ10"/>
  <c r="AP10"/>
  <c r="BH10"/>
  <c r="AU88"/>
  <c r="AT88"/>
  <c r="AD85"/>
  <c r="AE85"/>
  <c r="AA87"/>
  <c r="Z87"/>
  <c r="BI87"/>
  <c r="AD81"/>
  <c r="AE81"/>
  <c r="AL76"/>
  <c r="AM76"/>
  <c r="BG58"/>
  <c r="BF58"/>
  <c r="AE54"/>
  <c r="AD54"/>
  <c r="AI48"/>
  <c r="AH48"/>
  <c r="BH42"/>
  <c r="AP42"/>
  <c r="AQ42"/>
  <c r="AL33"/>
  <c r="AM33"/>
  <c r="AQ26"/>
  <c r="BH26"/>
  <c r="AP26"/>
  <c r="Z20"/>
  <c r="BI20"/>
  <c r="AA20"/>
  <c r="BB75"/>
  <c r="BC75"/>
  <c r="AI71"/>
  <c r="AH71"/>
  <c r="AI67"/>
  <c r="AH67"/>
  <c r="AU60"/>
  <c r="AT60"/>
  <c r="AP53"/>
  <c r="AQ53"/>
  <c r="BG45"/>
  <c r="BF45"/>
  <c r="Z41"/>
  <c r="BI41"/>
  <c r="AA41"/>
  <c r="AE36"/>
  <c r="AD36"/>
  <c r="BC30"/>
  <c r="BB30"/>
  <c r="AD23"/>
  <c r="AE23"/>
  <c r="AT16"/>
  <c r="AU16"/>
  <c r="AX12"/>
  <c r="AY12"/>
  <c r="Z84"/>
  <c r="AA84"/>
  <c r="BH79"/>
  <c r="AQ79"/>
  <c r="AP79"/>
  <c r="BH72"/>
  <c r="AP72"/>
  <c r="AQ72"/>
  <c r="AQ63"/>
  <c r="AP63"/>
  <c r="BH63"/>
  <c r="AH57"/>
  <c r="AI57"/>
  <c r="AI52"/>
  <c r="AH52"/>
  <c r="AI46"/>
  <c r="AH46"/>
  <c r="Z37"/>
  <c r="AA37"/>
  <c r="BI37"/>
  <c r="BH29"/>
  <c r="AQ29"/>
  <c r="AP29"/>
  <c r="AD24"/>
  <c r="AE24"/>
  <c r="AU17"/>
  <c r="AT17"/>
  <c r="AL82"/>
  <c r="AM82"/>
  <c r="BI74"/>
  <c r="Z74"/>
  <c r="AA74"/>
  <c r="AU69"/>
  <c r="AT69"/>
  <c r="AI58"/>
  <c r="AH58"/>
  <c r="AT49"/>
  <c r="AU49"/>
  <c r="AD43"/>
  <c r="AE43"/>
  <c r="AY38"/>
  <c r="AX38"/>
  <c r="BB32"/>
  <c r="BC32"/>
  <c r="AY20"/>
  <c r="AX20"/>
  <c r="AY14"/>
  <c r="AX14"/>
  <c r="AY10"/>
  <c r="AX10"/>
  <c r="BH89"/>
  <c r="AQ89"/>
  <c r="AP89"/>
  <c r="Z83"/>
  <c r="AA83"/>
  <c r="BI83"/>
  <c r="BG87"/>
  <c r="BF87"/>
  <c r="AQ83"/>
  <c r="AP83"/>
  <c r="BH83"/>
  <c r="AE79"/>
  <c r="AD79"/>
  <c r="AM72"/>
  <c r="AL72"/>
  <c r="Z64"/>
  <c r="BI64"/>
  <c r="AA64"/>
  <c r="AU56"/>
  <c r="AT56"/>
  <c r="AX51"/>
  <c r="AY51"/>
  <c r="AM46"/>
  <c r="AL46"/>
  <c r="BG36"/>
  <c r="BF36"/>
  <c r="AY29"/>
  <c r="AX29"/>
  <c r="AM24"/>
  <c r="AL24"/>
  <c r="AA18"/>
  <c r="BI18"/>
  <c r="Z18"/>
  <c r="AM80"/>
  <c r="AL80"/>
  <c r="AX73"/>
  <c r="AY73"/>
  <c r="AH69"/>
  <c r="AI69"/>
  <c r="AM64"/>
  <c r="AL64"/>
  <c r="BI58"/>
  <c r="AA58"/>
  <c r="Z58"/>
  <c r="AX49"/>
  <c r="AY49"/>
  <c r="BH43"/>
  <c r="AQ43"/>
  <c r="AP43"/>
  <c r="AE34"/>
  <c r="AD34"/>
  <c r="BC28"/>
  <c r="BB28"/>
  <c r="AD21"/>
  <c r="AE21"/>
  <c r="BC14"/>
  <c r="BB14"/>
  <c r="BC10"/>
  <c r="BB10"/>
  <c r="BI88"/>
  <c r="BF88"/>
  <c r="BG88"/>
  <c r="BF81"/>
  <c r="BG81"/>
  <c r="BH77"/>
  <c r="AP77"/>
  <c r="AQ77"/>
  <c r="BF65"/>
  <c r="BG65"/>
  <c r="AE55"/>
  <c r="AD55"/>
  <c r="AL50"/>
  <c r="AM50"/>
  <c r="AX42"/>
  <c r="AY42"/>
  <c r="AP33"/>
  <c r="BH33"/>
  <c r="AQ33"/>
  <c r="BC26"/>
  <c r="BB26"/>
  <c r="AT20"/>
  <c r="AU20"/>
  <c r="BI12"/>
  <c r="BB12"/>
  <c r="BC12"/>
  <c r="AY76"/>
  <c r="AX76"/>
  <c r="BI61"/>
  <c r="AA61"/>
  <c r="Z61"/>
  <c r="AH53"/>
  <c r="AI53"/>
  <c r="AD41"/>
  <c r="AE41"/>
  <c r="AI36"/>
  <c r="AH36"/>
  <c r="AI30"/>
  <c r="AH30"/>
  <c r="AT23"/>
  <c r="AU23"/>
  <c r="AL17"/>
  <c r="AM17"/>
  <c r="AD13"/>
  <c r="AE13"/>
  <c r="AT86"/>
  <c r="AU86"/>
  <c r="AH90"/>
  <c r="AI90"/>
  <c r="AH86"/>
  <c r="AI86"/>
  <c r="AH80"/>
  <c r="AI80"/>
  <c r="Z75"/>
  <c r="AA75"/>
  <c r="BI75"/>
  <c r="AU65"/>
  <c r="AT65"/>
  <c r="AM53"/>
  <c r="AL53"/>
  <c r="BH47"/>
  <c r="BG47"/>
  <c r="BF47"/>
  <c r="AT32"/>
  <c r="AU32"/>
  <c r="AA26"/>
  <c r="Z26"/>
  <c r="BI26"/>
  <c r="AE19"/>
  <c r="AD19"/>
  <c r="AX9"/>
  <c r="AY9"/>
  <c r="AM75"/>
  <c r="AL75"/>
  <c r="AT70"/>
  <c r="AU70"/>
  <c r="BF66"/>
  <c r="BG66"/>
  <c r="AE60"/>
  <c r="AD60"/>
  <c r="BB52"/>
  <c r="BC52"/>
  <c r="BI45"/>
  <c r="Z45"/>
  <c r="AA45"/>
  <c r="AU40"/>
  <c r="AT40"/>
  <c r="AY35"/>
  <c r="AX35"/>
  <c r="AM30"/>
  <c r="AL30"/>
  <c r="AY22"/>
  <c r="AX22"/>
  <c r="BH15"/>
  <c r="BG15"/>
  <c r="BF15"/>
  <c r="BG11"/>
  <c r="BF11"/>
  <c r="AU83"/>
  <c r="AT83"/>
  <c r="AX70"/>
  <c r="AY70"/>
  <c r="AA63"/>
  <c r="Z63"/>
  <c r="BI63"/>
  <c r="AY56"/>
  <c r="AX56"/>
  <c r="BC51"/>
  <c r="BB51"/>
  <c r="AT45"/>
  <c r="AU45"/>
  <c r="BH36"/>
  <c r="AQ36"/>
  <c r="AP36"/>
  <c r="AT28"/>
  <c r="AU28"/>
  <c r="AI23"/>
  <c r="AH23"/>
  <c r="BC80"/>
  <c r="BB80"/>
  <c r="AT73"/>
  <c r="AU73"/>
  <c r="AD69"/>
  <c r="AE69"/>
  <c r="AX62"/>
  <c r="AY62"/>
  <c r="AM57"/>
  <c r="AL57"/>
  <c r="AD49"/>
  <c r="AE49"/>
  <c r="AM42"/>
  <c r="AL42"/>
  <c r="AI38"/>
  <c r="AH38"/>
  <c r="AY31"/>
  <c r="AX31"/>
  <c r="AL25"/>
  <c r="AM25"/>
  <c r="AI14"/>
  <c r="AH14"/>
  <c r="AH10"/>
  <c r="AI10"/>
  <c r="BB85"/>
  <c r="BC85"/>
  <c r="BB81"/>
  <c r="BC81"/>
  <c r="AL77"/>
  <c r="AM77"/>
  <c r="Z68"/>
  <c r="AA68"/>
  <c r="AL61"/>
  <c r="AM61"/>
  <c r="BC54"/>
  <c r="BB54"/>
  <c r="AD44"/>
  <c r="AE44"/>
  <c r="AA34"/>
  <c r="Z34"/>
  <c r="BI34"/>
  <c r="AD27"/>
  <c r="AE27"/>
  <c r="AL21"/>
  <c r="AM21"/>
  <c r="BI76"/>
  <c r="BF76"/>
  <c r="BG76"/>
  <c r="BG71"/>
  <c r="BF71"/>
  <c r="BG67"/>
  <c r="BF67"/>
  <c r="AT61"/>
  <c r="AU61"/>
  <c r="AA55"/>
  <c r="BI55"/>
  <c r="Z55"/>
  <c r="AU47"/>
  <c r="AT47"/>
  <c r="AX41"/>
  <c r="AY41"/>
  <c r="AM37"/>
  <c r="AL37"/>
  <c r="BH31"/>
  <c r="BG31"/>
  <c r="BF31"/>
  <c r="BH25"/>
  <c r="AQ25"/>
  <c r="AP25"/>
  <c r="BB17"/>
  <c r="BC17"/>
  <c r="BH13"/>
  <c r="AP13"/>
  <c r="AQ13"/>
  <c r="AD80"/>
  <c r="AE80"/>
  <c r="AL74"/>
  <c r="AM74"/>
  <c r="AE64"/>
  <c r="AD64"/>
  <c r="BH58"/>
  <c r="AQ58"/>
  <c r="AP58"/>
  <c r="AU53"/>
  <c r="AT53"/>
  <c r="BG46"/>
  <c r="BF46"/>
  <c r="AD31"/>
  <c r="AE31"/>
  <c r="AU18"/>
  <c r="AT18"/>
  <c r="AL9"/>
  <c r="AM9"/>
  <c r="AL70"/>
  <c r="AM70"/>
  <c r="AP66"/>
  <c r="AQ66"/>
  <c r="AT59"/>
  <c r="AU59"/>
  <c r="AQ50"/>
  <c r="AP50"/>
  <c r="BC43"/>
  <c r="BB43"/>
  <c r="AU39"/>
  <c r="AT39"/>
  <c r="BB34"/>
  <c r="BC34"/>
  <c r="AU21"/>
  <c r="AT21"/>
  <c r="AL15"/>
  <c r="AM15"/>
  <c r="AM11"/>
  <c r="AL11"/>
  <c r="AL90"/>
  <c r="AM90"/>
  <c r="BI82"/>
  <c r="Z82"/>
  <c r="AA82"/>
  <c r="AT77"/>
  <c r="AU77"/>
  <c r="BC61"/>
  <c r="BB61"/>
  <c r="AE50"/>
  <c r="AD50"/>
  <c r="AX44"/>
  <c r="AY44"/>
  <c r="AQ34"/>
  <c r="AP34"/>
  <c r="AQ27"/>
  <c r="BH27"/>
  <c r="AP27"/>
  <c r="BG21"/>
  <c r="BF21"/>
  <c r="AE72"/>
  <c r="AD72"/>
  <c r="AE68"/>
  <c r="AD68"/>
  <c r="AE62"/>
  <c r="AD62"/>
  <c r="BH55"/>
  <c r="AP55"/>
  <c r="AQ55"/>
  <c r="Z48"/>
  <c r="BI48"/>
  <c r="AA48"/>
  <c r="BF41"/>
  <c r="BG41"/>
  <c r="BC37"/>
  <c r="BB37"/>
  <c r="BB25"/>
  <c r="BC25"/>
  <c r="AX13"/>
  <c r="AY13"/>
  <c r="BI86"/>
  <c r="AA86"/>
  <c r="Z86"/>
  <c r="AX80"/>
  <c r="AY80"/>
  <c r="BB74"/>
  <c r="BC74"/>
  <c r="AQ64"/>
  <c r="BH64"/>
  <c r="AP64"/>
  <c r="BC58"/>
  <c r="BB58"/>
  <c r="AA54"/>
  <c r="BI54"/>
  <c r="Z54"/>
  <c r="AI47"/>
  <c r="AH47"/>
  <c r="AA39"/>
  <c r="BI39"/>
  <c r="Z39"/>
  <c r="AU31"/>
  <c r="AT31"/>
  <c r="AI25"/>
  <c r="AH25"/>
  <c r="BC18"/>
  <c r="BB18"/>
  <c r="AT9"/>
  <c r="AU9"/>
  <c r="AI75"/>
  <c r="AH75"/>
  <c r="BB70"/>
  <c r="BC70"/>
  <c r="BC66"/>
  <c r="BB66"/>
  <c r="BI60"/>
  <c r="AA60"/>
  <c r="Z60"/>
  <c r="BH50"/>
  <c r="BG50"/>
  <c r="BF50"/>
  <c r="BI44"/>
  <c r="Z44"/>
  <c r="AA44"/>
  <c r="AA40"/>
  <c r="Z40"/>
  <c r="BI40"/>
  <c r="AD35"/>
  <c r="AE35"/>
  <c r="AI28"/>
  <c r="AH28"/>
  <c r="AE22"/>
  <c r="AD22"/>
  <c r="AT15"/>
  <c r="AU15"/>
  <c r="AU11"/>
  <c r="AT11"/>
  <c r="AD86"/>
  <c r="AE86"/>
  <c r="AI85"/>
  <c r="AH85"/>
  <c r="AE84"/>
  <c r="AD84"/>
  <c r="BB89"/>
  <c r="BC89"/>
  <c r="AY84"/>
  <c r="AX84"/>
  <c r="AT74"/>
  <c r="AU74"/>
  <c r="AM65"/>
  <c r="AL65"/>
  <c r="BG57"/>
  <c r="BF57"/>
  <c r="AQ47"/>
  <c r="AP47"/>
  <c r="AX39"/>
  <c r="AY39"/>
  <c r="AE32"/>
  <c r="AD32"/>
  <c r="AY25"/>
  <c r="AX25"/>
  <c r="BG18"/>
  <c r="BF18"/>
  <c r="AP9"/>
  <c r="BH9"/>
  <c r="AQ9"/>
  <c r="AE75"/>
  <c r="AD75"/>
  <c r="AD70"/>
  <c r="AE70"/>
  <c r="AM66"/>
  <c r="AL66"/>
  <c r="BB59"/>
  <c r="BC59"/>
  <c r="BH52"/>
  <c r="AP52"/>
  <c r="AQ52"/>
  <c r="BB44"/>
  <c r="BC44"/>
  <c r="AM40"/>
  <c r="AL40"/>
  <c r="BH35"/>
  <c r="AQ35"/>
  <c r="AP35"/>
  <c r="AE30"/>
  <c r="AD30"/>
  <c r="AQ22"/>
  <c r="BH22"/>
  <c r="AP22"/>
  <c r="AX15"/>
  <c r="AY15"/>
  <c r="AY11"/>
  <c r="AX11"/>
  <c r="AM83"/>
  <c r="AL83"/>
  <c r="AT78"/>
  <c r="AU78"/>
  <c r="AH70"/>
  <c r="AI70"/>
  <c r="AQ56"/>
  <c r="BH56"/>
  <c r="AP56"/>
  <c r="AT51"/>
  <c r="AU51"/>
  <c r="AD45"/>
  <c r="AE45"/>
  <c r="AX34"/>
  <c r="AY34"/>
  <c r="AE28"/>
  <c r="AD28"/>
  <c r="AX16"/>
  <c r="AY16"/>
  <c r="AP80"/>
  <c r="BH80"/>
  <c r="AQ80"/>
  <c r="AL73"/>
  <c r="AM73"/>
  <c r="BI68"/>
  <c r="BF68"/>
  <c r="BG68"/>
  <c r="BH62"/>
  <c r="AQ62"/>
  <c r="AP62"/>
  <c r="AT48"/>
  <c r="AU48"/>
  <c r="BI38"/>
  <c r="Z38"/>
  <c r="AA38"/>
  <c r="AI31"/>
  <c r="AH31"/>
  <c r="BI25"/>
  <c r="Z25"/>
  <c r="AA25"/>
  <c r="AX19"/>
  <c r="AY19"/>
  <c r="AA14"/>
  <c r="BI14"/>
  <c r="Z14"/>
  <c r="AA10"/>
  <c r="Z10"/>
  <c r="BI10"/>
  <c r="BH90"/>
  <c r="BF90"/>
  <c r="BG90"/>
  <c r="AT85"/>
  <c r="AU85"/>
  <c r="BC88"/>
  <c r="BB88"/>
  <c r="AU81"/>
  <c r="AT81"/>
  <c r="AD77"/>
  <c r="AE77"/>
  <c r="BH66"/>
  <c r="AT66"/>
  <c r="AU66"/>
  <c r="AY59"/>
  <c r="AX59"/>
  <c r="AU54"/>
  <c r="AT54"/>
  <c r="BF48"/>
  <c r="BG48"/>
  <c r="BB33"/>
  <c r="BC33"/>
  <c r="BG26"/>
  <c r="BF26"/>
  <c r="Z21"/>
  <c r="AA21"/>
  <c r="BI21"/>
  <c r="AT12"/>
  <c r="AU12"/>
  <c r="BH76"/>
  <c r="AQ76"/>
  <c r="AP76"/>
  <c r="AY71"/>
  <c r="AX71"/>
  <c r="AX67"/>
  <c r="AY67"/>
  <c r="AE61"/>
  <c r="AD61"/>
  <c r="AD47"/>
  <c r="AE47"/>
  <c r="BH41"/>
  <c r="AP41"/>
  <c r="AQ41"/>
  <c r="AQ31"/>
  <c r="AP31"/>
  <c r="Z24"/>
  <c r="AA24"/>
  <c r="BI24"/>
  <c r="BH17"/>
  <c r="AQ17"/>
  <c r="AP17"/>
  <c r="AH13"/>
  <c r="AI13"/>
  <c r="BI84"/>
  <c r="BF84"/>
  <c r="BG84"/>
  <c r="BG79"/>
  <c r="BF79"/>
  <c r="BG63"/>
  <c r="BF63"/>
  <c r="AE58"/>
  <c r="AD58"/>
  <c r="AE53"/>
  <c r="AD53"/>
  <c r="AY46"/>
  <c r="AX46"/>
  <c r="BH37"/>
  <c r="BF37"/>
  <c r="BG37"/>
  <c r="BC24"/>
  <c r="BB24"/>
  <c r="AM18"/>
  <c r="AL18"/>
  <c r="AD9"/>
  <c r="AE9"/>
  <c r="BH74"/>
  <c r="BF74"/>
  <c r="BG74"/>
  <c r="BB64"/>
  <c r="BC64"/>
  <c r="AE59"/>
  <c r="AD59"/>
  <c r="AA50"/>
  <c r="Z50"/>
  <c r="BI50"/>
  <c r="AT43"/>
  <c r="AU43"/>
  <c r="AE39"/>
  <c r="AD39"/>
  <c r="AL34"/>
  <c r="AM34"/>
  <c r="AY27"/>
  <c r="AX27"/>
  <c r="AI21"/>
  <c r="AH21"/>
  <c r="AD15"/>
  <c r="AE15"/>
  <c r="AE11"/>
  <c r="AD11"/>
  <c r="AY100"/>
  <c r="AX100"/>
  <c r="BH87"/>
  <c r="AQ87"/>
  <c r="AP87"/>
  <c r="AL78"/>
  <c r="AM78"/>
  <c r="BF70"/>
  <c r="BG70"/>
  <c r="AU63"/>
  <c r="AT63"/>
  <c r="AE56"/>
  <c r="AD56"/>
  <c r="AH51"/>
  <c r="AI51"/>
  <c r="BB45"/>
  <c r="BC45"/>
  <c r="BI36"/>
  <c r="Z36"/>
  <c r="AA36"/>
  <c r="BG28"/>
  <c r="BF28"/>
  <c r="AX23"/>
  <c r="AY23"/>
  <c r="AD17"/>
  <c r="AE17"/>
  <c r="BF78"/>
  <c r="BG78"/>
  <c r="AI73"/>
  <c r="AH73"/>
  <c r="BC68"/>
  <c r="BB68"/>
  <c r="BC62"/>
  <c r="BB62"/>
  <c r="AE57"/>
  <c r="AD57"/>
  <c r="AH49"/>
  <c r="AI49"/>
  <c r="AA43"/>
  <c r="BI43"/>
  <c r="Z43"/>
  <c r="AU38"/>
  <c r="AT38"/>
  <c r="BF32"/>
  <c r="BG32"/>
  <c r="BB27"/>
  <c r="BC27"/>
  <c r="AD20"/>
  <c r="AE20"/>
  <c r="AM14"/>
  <c r="AL14"/>
  <c r="AM10"/>
  <c r="AL10"/>
  <c r="AA88"/>
  <c r="Z88"/>
  <c r="AP81"/>
  <c r="BH81"/>
  <c r="AQ81"/>
  <c r="AA77"/>
  <c r="Z77"/>
  <c r="BI77"/>
  <c r="BH65"/>
  <c r="AP65"/>
  <c r="AQ65"/>
  <c r="BH59"/>
  <c r="BG59"/>
  <c r="BF59"/>
  <c r="AY54"/>
  <c r="AX54"/>
  <c r="BB48"/>
  <c r="BC48"/>
  <c r="Z33"/>
  <c r="BI33"/>
  <c r="AA33"/>
  <c r="AM26"/>
  <c r="AL26"/>
  <c r="BH19"/>
  <c r="BG19"/>
  <c r="BF19"/>
  <c r="BG75"/>
  <c r="BF75"/>
  <c r="AU71"/>
  <c r="AT71"/>
  <c r="AU67"/>
  <c r="AT67"/>
  <c r="AY60"/>
  <c r="AX60"/>
  <c r="AM52"/>
  <c r="AL52"/>
  <c r="AI45"/>
  <c r="AH45"/>
  <c r="AY40"/>
  <c r="AX40"/>
  <c r="BC35"/>
  <c r="BB35"/>
  <c r="AT29"/>
  <c r="AU29"/>
  <c r="BC22"/>
  <c r="BB22"/>
  <c r="BC16"/>
  <c r="BB16"/>
  <c r="BH12"/>
  <c r="AP12"/>
  <c r="AQ12"/>
  <c r="AY87"/>
  <c r="AX87"/>
  <c r="AI83"/>
  <c r="AH83"/>
  <c r="BB78"/>
  <c r="BC78"/>
  <c r="Z72"/>
  <c r="AA72"/>
  <c r="BC63"/>
  <c r="BB63"/>
  <c r="AM56"/>
  <c r="AL56"/>
  <c r="BH51"/>
  <c r="AP51"/>
  <c r="AQ51"/>
  <c r="AE46"/>
  <c r="AD46"/>
  <c r="AM36"/>
  <c r="AL36"/>
  <c r="AI29"/>
  <c r="AH29"/>
  <c r="AY17"/>
  <c r="AX17"/>
  <c r="AA80"/>
  <c r="Z80"/>
  <c r="AP73"/>
  <c r="AQ73"/>
  <c r="BH73"/>
  <c r="AA69"/>
  <c r="Z69"/>
  <c r="BI69"/>
  <c r="AU57"/>
  <c r="AT57"/>
  <c r="AP49"/>
  <c r="BH49"/>
  <c r="AQ49"/>
  <c r="AH43"/>
  <c r="AI43"/>
  <c r="BC38"/>
  <c r="BB38"/>
  <c r="AM28"/>
  <c r="AL28"/>
  <c r="BH20"/>
  <c r="AQ20"/>
  <c r="AP20"/>
  <c r="AU14"/>
  <c r="AT14"/>
  <c r="AU10"/>
  <c r="AT10"/>
  <c r="AM88"/>
  <c r="AL88"/>
  <c r="AY81"/>
  <c r="AX81"/>
  <c r="AI77"/>
  <c r="AH77"/>
  <c r="AX65"/>
  <c r="AY65"/>
  <c r="BG54"/>
  <c r="BF54"/>
  <c r="AH42"/>
  <c r="AI42"/>
  <c r="AI33"/>
  <c r="AH33"/>
  <c r="AU26"/>
  <c r="AT26"/>
  <c r="AI20"/>
  <c r="AH20"/>
  <c r="AL12"/>
  <c r="AM12"/>
  <c r="AH76"/>
  <c r="AI76"/>
  <c r="BC71"/>
  <c r="BB71"/>
  <c r="BC67"/>
  <c r="BB67"/>
  <c r="BG60"/>
  <c r="BF60"/>
  <c r="BG52"/>
  <c r="BF52"/>
  <c r="AY45"/>
  <c r="AX45"/>
  <c r="BG40"/>
  <c r="BF40"/>
  <c r="AA30"/>
  <c r="BI30"/>
  <c r="Z30"/>
  <c r="AA23"/>
  <c r="BI23"/>
  <c r="Z23"/>
  <c r="BI17"/>
  <c r="Z17"/>
  <c r="AA17"/>
  <c r="BG12"/>
  <c r="BF12"/>
  <c r="AP90"/>
  <c r="AQ90"/>
  <c r="AX92"/>
  <c r="AY92"/>
  <c r="AL86"/>
  <c r="AM86"/>
  <c r="BI90"/>
  <c r="Z90"/>
  <c r="AA90"/>
  <c r="AM85"/>
  <c r="AL85"/>
  <c r="BH88"/>
  <c r="AP88"/>
  <c r="AQ88"/>
  <c r="AL81"/>
  <c r="AM81"/>
  <c r="BB76"/>
  <c r="BC76"/>
  <c r="BI66"/>
  <c r="AH66"/>
  <c r="AI66"/>
  <c r="AH59"/>
  <c r="AI59"/>
  <c r="AL54"/>
  <c r="AM54"/>
  <c r="AY48"/>
  <c r="AX48"/>
  <c r="BF42"/>
  <c r="BG42"/>
  <c r="AT33"/>
  <c r="AU33"/>
  <c r="AY26"/>
  <c r="AX26"/>
  <c r="BC20"/>
  <c r="BB20"/>
  <c r="AD12"/>
  <c r="AE12"/>
  <c r="Z76"/>
  <c r="AA76"/>
  <c r="BH71"/>
  <c r="AQ71"/>
  <c r="AP71"/>
  <c r="BH67"/>
  <c r="AQ67"/>
  <c r="AP67"/>
  <c r="BB60"/>
  <c r="BC60"/>
  <c r="BH53"/>
  <c r="BF53"/>
  <c r="BG53"/>
  <c r="AH41"/>
  <c r="AI41"/>
  <c r="AY36"/>
  <c r="AX36"/>
  <c r="BI31"/>
  <c r="Z31"/>
  <c r="AA31"/>
  <c r="AP23"/>
  <c r="AQ23"/>
  <c r="BF16"/>
  <c r="BG16"/>
  <c r="Z13"/>
  <c r="BI13"/>
  <c r="AA13"/>
  <c r="BH84"/>
  <c r="AP84"/>
  <c r="AQ84"/>
  <c r="AY79"/>
  <c r="AX79"/>
  <c r="BC72"/>
  <c r="BB72"/>
  <c r="AY63"/>
  <c r="AX63"/>
  <c r="AX57"/>
  <c r="AY57"/>
  <c r="AU52"/>
  <c r="AT52"/>
  <c r="BH46"/>
  <c r="AQ46"/>
  <c r="AP46"/>
  <c r="AP37"/>
  <c r="AQ37"/>
  <c r="BG29"/>
  <c r="BF29"/>
  <c r="BH24"/>
  <c r="AQ24"/>
  <c r="AP24"/>
  <c r="AE18"/>
  <c r="AD18"/>
  <c r="BB82"/>
  <c r="BC82"/>
  <c r="AP74"/>
  <c r="AQ74"/>
  <c r="BB69"/>
  <c r="BC69"/>
  <c r="AH64"/>
  <c r="AI64"/>
  <c r="AU58"/>
  <c r="AT58"/>
  <c r="BB49"/>
  <c r="BC49"/>
  <c r="AL43"/>
  <c r="AM43"/>
  <c r="BF38"/>
  <c r="BG38"/>
  <c r="AM27"/>
  <c r="AL27"/>
  <c r="BG14"/>
  <c r="BF14"/>
  <c r="BG10"/>
  <c r="BF10"/>
  <c r="AI87"/>
  <c r="AH87"/>
  <c r="BH82"/>
  <c r="BF82"/>
  <c r="BG82"/>
  <c r="BH70"/>
  <c r="AP70"/>
  <c r="AQ70"/>
  <c r="AM63"/>
  <c r="AL63"/>
  <c r="BC55"/>
  <c r="BB55"/>
  <c r="AA51"/>
  <c r="BI51"/>
  <c r="Z51"/>
  <c r="AL45"/>
  <c r="AM45"/>
  <c r="AP28"/>
  <c r="AQ28"/>
  <c r="BH28"/>
  <c r="AM23"/>
  <c r="AL23"/>
  <c r="BH16"/>
  <c r="AQ16"/>
  <c r="AP16"/>
  <c r="BH78"/>
  <c r="AP78"/>
  <c r="AQ78"/>
  <c r="Z73"/>
  <c r="AA73"/>
  <c r="BI73"/>
  <c r="AU68"/>
  <c r="AT68"/>
  <c r="AU62"/>
  <c r="AT62"/>
  <c r="Z49"/>
  <c r="BI49"/>
  <c r="AA49"/>
  <c r="AU42"/>
  <c r="AT42"/>
  <c r="AL38"/>
  <c r="AM38"/>
  <c r="AY32"/>
  <c r="AX32"/>
  <c r="AH27"/>
  <c r="AI27"/>
  <c r="BC19"/>
  <c r="BB19"/>
  <c r="AE14"/>
  <c r="AD14"/>
  <c r="AD10"/>
  <c r="AE10"/>
  <c r="BF86"/>
  <c r="BG86"/>
  <c r="AH81"/>
  <c r="AI81"/>
  <c r="AT76"/>
  <c r="AU76"/>
  <c r="AI65"/>
  <c r="AH65"/>
  <c r="AQ59"/>
  <c r="AP59"/>
  <c r="BH54"/>
  <c r="AQ54"/>
  <c r="AP54"/>
  <c r="AM48"/>
  <c r="AL48"/>
  <c r="BF39"/>
  <c r="BG39"/>
  <c r="AP32"/>
  <c r="AQ32"/>
  <c r="BH32"/>
  <c r="AE26"/>
  <c r="AD26"/>
  <c r="AU19"/>
  <c r="AT19"/>
  <c r="AY75"/>
  <c r="AX75"/>
  <c r="AM71"/>
  <c r="AL71"/>
  <c r="AM67"/>
  <c r="AL67"/>
  <c r="BH60"/>
  <c r="AQ60"/>
  <c r="AP60"/>
  <c r="AA52"/>
  <c r="BI52"/>
  <c r="Z52"/>
  <c r="BG44"/>
  <c r="BF44"/>
  <c r="AQ40"/>
  <c r="BH40"/>
  <c r="AP40"/>
  <c r="AT35"/>
  <c r="AU35"/>
  <c r="AD29"/>
  <c r="AE29"/>
  <c r="AU22"/>
  <c r="AT22"/>
  <c r="AA16"/>
  <c r="Z16"/>
  <c r="BI16"/>
  <c r="Z12"/>
  <c r="AA12"/>
  <c r="AL89"/>
  <c r="AM89"/>
  <c r="AY93"/>
  <c r="AX93"/>
  <c r="BG83"/>
  <c r="BF83"/>
  <c r="AU79"/>
  <c r="AT79"/>
  <c r="BF64"/>
  <c r="BG64"/>
  <c r="BI57"/>
  <c r="Z57"/>
  <c r="AA57"/>
  <c r="AE52"/>
  <c r="AD52"/>
  <c r="BC46"/>
  <c r="BB46"/>
  <c r="AX37"/>
  <c r="AY37"/>
  <c r="AL31"/>
  <c r="AM31"/>
  <c r="BG24"/>
  <c r="BF24"/>
  <c r="AQ18"/>
  <c r="BH18"/>
  <c r="AP18"/>
  <c r="AH74"/>
  <c r="AI74"/>
  <c r="AY69"/>
  <c r="AX69"/>
  <c r="AI50"/>
  <c r="AH50"/>
  <c r="BG43"/>
  <c r="BF43"/>
  <c r="BC39"/>
  <c r="BB39"/>
  <c r="AA35"/>
  <c r="BI35"/>
  <c r="Z35"/>
  <c r="AL29"/>
  <c r="AM29"/>
  <c r="AA22"/>
  <c r="Z22"/>
  <c r="BI22"/>
  <c r="AH15"/>
  <c r="AI15"/>
  <c r="AI11"/>
  <c r="AH11"/>
  <c r="AE90"/>
  <c r="AD90"/>
  <c r="AX82"/>
  <c r="AY82"/>
  <c r="BF77"/>
  <c r="BG77"/>
  <c r="AX66"/>
  <c r="AY66"/>
  <c r="AY61"/>
  <c r="AX61"/>
  <c r="AA56"/>
  <c r="Z56"/>
  <c r="BI56"/>
  <c r="AD51"/>
  <c r="AE51"/>
  <c r="AI44"/>
  <c r="AH44"/>
  <c r="BF33"/>
  <c r="BG33"/>
  <c r="AT27"/>
  <c r="AU27"/>
  <c r="BH21"/>
  <c r="AQ21"/>
  <c r="AP21"/>
  <c r="AX78"/>
  <c r="AY78"/>
  <c r="AU72"/>
  <c r="AT72"/>
  <c r="AQ68"/>
  <c r="BH68"/>
  <c r="AP68"/>
  <c r="BI62"/>
  <c r="AA62"/>
  <c r="Z62"/>
  <c r="AH55"/>
  <c r="AI55"/>
  <c r="BC47"/>
  <c r="BB47"/>
  <c r="AT41"/>
  <c r="AU41"/>
  <c r="AE37"/>
  <c r="AD37"/>
  <c r="AY30"/>
  <c r="AX30"/>
  <c r="AH24"/>
  <c r="AI24"/>
  <c r="AU13"/>
  <c r="AT13"/>
  <c r="AT89"/>
  <c r="AU89"/>
  <c r="AI84"/>
  <c r="AH84"/>
  <c r="BC79"/>
  <c r="BB79"/>
  <c r="AE74"/>
  <c r="AD74"/>
  <c r="AD65"/>
  <c r="AE65"/>
  <c r="BH57"/>
  <c r="AQ57"/>
  <c r="AP57"/>
  <c r="AY52"/>
  <c r="AX52"/>
  <c r="BI47"/>
  <c r="Z47"/>
  <c r="AA47"/>
  <c r="AI39"/>
  <c r="AH39"/>
  <c r="BB31"/>
  <c r="BC31"/>
  <c r="AD25"/>
  <c r="AE25"/>
  <c r="AY18"/>
  <c r="AX18"/>
  <c r="AH9"/>
  <c r="AI9"/>
  <c r="AX74"/>
  <c r="AY74"/>
  <c r="BF69"/>
  <c r="BG69"/>
  <c r="Z66"/>
  <c r="AA66"/>
  <c r="AL59"/>
  <c r="AM59"/>
  <c r="AX50"/>
  <c r="AY50"/>
  <c r="BH44"/>
  <c r="AP44"/>
  <c r="AQ44"/>
  <c r="AE40"/>
  <c r="AD40"/>
  <c r="AH35"/>
  <c r="AI35"/>
  <c r="BB29"/>
  <c r="BC29"/>
  <c r="AI22"/>
  <c r="AH22"/>
  <c r="AQ15"/>
  <c r="AP15"/>
  <c r="AQ11"/>
  <c r="BH11"/>
  <c r="AP11"/>
  <c r="AT90"/>
  <c r="AU90"/>
  <c r="AE83"/>
  <c r="AD83"/>
  <c r="AD78"/>
  <c r="AE78"/>
  <c r="AA67"/>
  <c r="Z67"/>
  <c r="BI67"/>
  <c r="BG61"/>
  <c r="BF61"/>
  <c r="AH56"/>
  <c r="AI56"/>
  <c r="AL51"/>
  <c r="AM51"/>
  <c r="AU44"/>
  <c r="AT44"/>
  <c r="AI34"/>
  <c r="AH34"/>
  <c r="BG27"/>
  <c r="BF27"/>
  <c r="BB21"/>
  <c r="BC21"/>
  <c r="AL16"/>
  <c r="AM16"/>
  <c r="AA79"/>
  <c r="Z79"/>
  <c r="BI79"/>
  <c r="AD73"/>
  <c r="AE73"/>
  <c r="AY68"/>
  <c r="AX68"/>
  <c r="AI62"/>
  <c r="AH62"/>
  <c r="AX55"/>
  <c r="AY55"/>
  <c r="AE48"/>
  <c r="AD48"/>
  <c r="BB41"/>
  <c r="BC41"/>
  <c r="AU37"/>
  <c r="AT37"/>
  <c r="BG30"/>
  <c r="BF30"/>
  <c r="AT24"/>
  <c r="AU24"/>
  <c r="AL19"/>
  <c r="AM19"/>
  <c r="BB13"/>
  <c r="BC13"/>
  <c r="Y49" i="16"/>
  <c r="Y45"/>
  <c r="Y41"/>
  <c r="Y37"/>
  <c r="Y33"/>
  <c r="Y29"/>
  <c r="Y25"/>
  <c r="Y21"/>
  <c r="Y17"/>
  <c r="Y13"/>
  <c r="Y9"/>
  <c r="Y5"/>
  <c r="Y18"/>
  <c r="Y10"/>
  <c r="Y6"/>
  <c r="Y14"/>
  <c r="Y4"/>
  <c r="V4" i="15"/>
  <c r="Y47" i="16"/>
  <c r="Y31"/>
  <c r="Y15"/>
  <c r="Y51"/>
  <c r="Y35"/>
  <c r="Y19"/>
  <c r="Y50"/>
  <c r="Y34"/>
  <c r="Y30"/>
  <c r="Y46"/>
  <c r="Y22"/>
  <c r="Y52"/>
  <c r="Y36"/>
  <c r="Y20"/>
  <c r="Y40"/>
  <c r="Y38"/>
  <c r="Y24"/>
  <c r="Y8"/>
  <c r="Y44"/>
  <c r="Y42"/>
  <c r="Y39"/>
  <c r="Y28"/>
  <c r="Y26"/>
  <c r="Y23"/>
  <c r="Y12"/>
  <c r="Y7"/>
  <c r="Y48"/>
  <c r="Y43"/>
  <c r="Y32"/>
  <c r="Y27"/>
  <c r="Y16"/>
  <c r="Y11"/>
  <c r="Z4" i="18"/>
  <c r="F26" i="23" l="1"/>
  <c r="F28"/>
  <c r="F40"/>
  <c r="F32"/>
  <c r="E43"/>
  <c r="D43"/>
  <c r="F22"/>
  <c r="F36"/>
  <c r="F25"/>
  <c r="F24"/>
  <c r="F42"/>
  <c r="F34"/>
  <c r="F33"/>
  <c r="E55"/>
  <c r="E52"/>
  <c r="E62"/>
  <c r="E65"/>
  <c r="E51"/>
  <c r="E64"/>
  <c r="D69"/>
  <c r="E63"/>
  <c r="E54"/>
  <c r="E56"/>
  <c r="E50"/>
  <c r="E53"/>
  <c r="E48"/>
  <c r="C57"/>
  <c r="E61"/>
  <c r="C69"/>
  <c r="D57"/>
  <c r="E66"/>
  <c r="E68"/>
  <c r="AF96" i="38"/>
  <c r="AF98"/>
  <c r="F43" i="23" l="1"/>
  <c r="E57"/>
  <c r="E69"/>
  <c r="B7" i="37" l="1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6"/>
  <c r="F27" i="32"/>
  <c r="E27"/>
  <c r="F26"/>
  <c r="E26"/>
  <c r="F25"/>
  <c r="E25"/>
  <c r="F24"/>
  <c r="E24"/>
  <c r="F23"/>
  <c r="E23"/>
  <c r="F22"/>
  <c r="E22"/>
  <c r="F21"/>
  <c r="E21"/>
  <c r="F20"/>
  <c r="E20"/>
  <c r="F19"/>
  <c r="E19"/>
  <c r="Q59" i="17" l="1"/>
  <c r="R59"/>
  <c r="S59"/>
  <c r="Z59" s="1"/>
  <c r="AD59" s="1"/>
  <c r="X24" i="18"/>
  <c r="Z24" s="1"/>
  <c r="X19"/>
  <c r="Z19" s="1"/>
  <c r="X14"/>
  <c r="Z14" s="1"/>
  <c r="X10"/>
  <c r="Z10" s="1"/>
  <c r="X6"/>
  <c r="Z6" s="1"/>
  <c r="X25"/>
  <c r="Z25" s="1"/>
  <c r="X23"/>
  <c r="Z23" s="1"/>
  <c r="X18"/>
  <c r="Z18" s="1"/>
  <c r="X7"/>
  <c r="Z7" s="1"/>
  <c r="X22"/>
  <c r="Z22" s="1"/>
  <c r="X5"/>
  <c r="Z5" s="1"/>
  <c r="Q173" i="11"/>
  <c r="X11" i="18"/>
  <c r="Z11" s="1"/>
  <c r="X8"/>
  <c r="Z8" s="1"/>
  <c r="X17"/>
  <c r="Z17" s="1"/>
  <c r="X13"/>
  <c r="Z13" s="1"/>
  <c r="X16"/>
  <c r="Z16" s="1"/>
  <c r="X15"/>
  <c r="Z15" s="1"/>
  <c r="X12"/>
  <c r="Z12" s="1"/>
  <c r="X9"/>
  <c r="Z9" s="1"/>
  <c r="E23" i="28"/>
  <c r="E24"/>
  <c r="E28"/>
  <c r="E32"/>
  <c r="E36"/>
  <c r="E27"/>
  <c r="E31"/>
  <c r="E35"/>
  <c r="E39"/>
  <c r="E26"/>
  <c r="E30"/>
  <c r="E34"/>
  <c r="E38"/>
  <c r="E25"/>
  <c r="E29"/>
  <c r="E33"/>
  <c r="E37"/>
  <c r="E14" i="32"/>
  <c r="F15"/>
  <c r="E16"/>
  <c r="F14"/>
  <c r="E15"/>
  <c r="E17"/>
  <c r="F16"/>
  <c r="F17"/>
  <c r="D24" i="24"/>
  <c r="D25"/>
  <c r="G19" i="32"/>
  <c r="G20"/>
  <c r="G21"/>
  <c r="G22"/>
  <c r="G23"/>
  <c r="G24"/>
  <c r="G25"/>
  <c r="G27"/>
  <c r="D19" i="26"/>
  <c r="D17"/>
  <c r="D13"/>
  <c r="D12"/>
  <c r="BD568" i="21" l="1"/>
  <c r="X568"/>
  <c r="AB568"/>
  <c r="AV568"/>
  <c r="AZ568"/>
  <c r="AN568"/>
  <c r="AF568"/>
  <c r="AR568"/>
  <c r="AJ568"/>
  <c r="AB90" i="38"/>
  <c r="AA93"/>
  <c r="AB86"/>
  <c r="AA91"/>
  <c r="AA89"/>
  <c r="AA88"/>
  <c r="AB92"/>
  <c r="AB88"/>
  <c r="AB85"/>
  <c r="AB94"/>
  <c r="AB93"/>
  <c r="AB91"/>
  <c r="AA87"/>
  <c r="AB95"/>
  <c r="AA95"/>
  <c r="AA90"/>
  <c r="AC90" s="1"/>
  <c r="AA86"/>
  <c r="AC86" s="1"/>
  <c r="AB89"/>
  <c r="AA92"/>
  <c r="AC92" s="1"/>
  <c r="AA84"/>
  <c r="AB84"/>
  <c r="AB87"/>
  <c r="AA85"/>
  <c r="AC85" s="1"/>
  <c r="AA94"/>
  <c r="AC94" s="1"/>
  <c r="E90"/>
  <c r="I93"/>
  <c r="E93"/>
  <c r="H91"/>
  <c r="H89"/>
  <c r="E92"/>
  <c r="F92"/>
  <c r="H84"/>
  <c r="F88"/>
  <c r="I88"/>
  <c r="F87"/>
  <c r="H87"/>
  <c r="E85"/>
  <c r="E94"/>
  <c r="I94"/>
  <c r="H95"/>
  <c r="H90"/>
  <c r="H86"/>
  <c r="E86"/>
  <c r="F86"/>
  <c r="E91"/>
  <c r="I89"/>
  <c r="F89"/>
  <c r="H92"/>
  <c r="E84"/>
  <c r="F84"/>
  <c r="I85"/>
  <c r="F95"/>
  <c r="I90"/>
  <c r="F90"/>
  <c r="I86"/>
  <c r="F91"/>
  <c r="E89"/>
  <c r="I92"/>
  <c r="I84"/>
  <c r="H88"/>
  <c r="J88" s="1"/>
  <c r="H85"/>
  <c r="J85" s="1"/>
  <c r="H94"/>
  <c r="J94" s="1"/>
  <c r="I95"/>
  <c r="H93"/>
  <c r="J93" s="1"/>
  <c r="F93"/>
  <c r="I91"/>
  <c r="E88"/>
  <c r="I87"/>
  <c r="E87"/>
  <c r="F85"/>
  <c r="F94"/>
  <c r="E95"/>
  <c r="X44"/>
  <c r="AQ44"/>
  <c r="S44"/>
  <c r="AM44"/>
  <c r="O44"/>
  <c r="AB44"/>
  <c r="E44"/>
  <c r="AA39"/>
  <c r="V39"/>
  <c r="AP39"/>
  <c r="R39"/>
  <c r="AK39"/>
  <c r="N39"/>
  <c r="AQ50"/>
  <c r="U50"/>
  <c r="AM50"/>
  <c r="P50"/>
  <c r="AH50"/>
  <c r="F50"/>
  <c r="Y50"/>
  <c r="AH49"/>
  <c r="K49"/>
  <c r="AD49"/>
  <c r="F49"/>
  <c r="Y49"/>
  <c r="AM49"/>
  <c r="O49"/>
  <c r="AK40"/>
  <c r="N40"/>
  <c r="AA40"/>
  <c r="V40"/>
  <c r="AP40"/>
  <c r="R40"/>
  <c r="AG46"/>
  <c r="I46"/>
  <c r="V46"/>
  <c r="AP46"/>
  <c r="R46"/>
  <c r="AK46"/>
  <c r="N46"/>
  <c r="AH45"/>
  <c r="K45"/>
  <c r="AD45"/>
  <c r="F45"/>
  <c r="Y45"/>
  <c r="U45"/>
  <c r="AE47"/>
  <c r="H47"/>
  <c r="AN47"/>
  <c r="L47"/>
  <c r="F42"/>
  <c r="AD41"/>
  <c r="O41"/>
  <c r="R48"/>
  <c r="AH43"/>
  <c r="AD44"/>
  <c r="F44"/>
  <c r="Y44"/>
  <c r="U44"/>
  <c r="AH44"/>
  <c r="K44"/>
  <c r="AG39"/>
  <c r="I39"/>
  <c r="AB39"/>
  <c r="E39"/>
  <c r="X39"/>
  <c r="AQ39"/>
  <c r="S39"/>
  <c r="AA50"/>
  <c r="V50"/>
  <c r="AN50"/>
  <c r="L50"/>
  <c r="AD50"/>
  <c r="H50"/>
  <c r="AN49"/>
  <c r="P49"/>
  <c r="AJ49"/>
  <c r="L49"/>
  <c r="AE49"/>
  <c r="H49"/>
  <c r="U49"/>
  <c r="AQ40"/>
  <c r="S40"/>
  <c r="AG40"/>
  <c r="I40"/>
  <c r="AB40"/>
  <c r="E40"/>
  <c r="X40"/>
  <c r="AM46"/>
  <c r="O46"/>
  <c r="AB46"/>
  <c r="E46"/>
  <c r="X46"/>
  <c r="AQ46"/>
  <c r="S46"/>
  <c r="AN45"/>
  <c r="P45"/>
  <c r="AJ45"/>
  <c r="L45"/>
  <c r="AE45"/>
  <c r="H45"/>
  <c r="AA45"/>
  <c r="AK47"/>
  <c r="N47"/>
  <c r="AG47"/>
  <c r="I47"/>
  <c r="V47"/>
  <c r="AP47"/>
  <c r="R47"/>
  <c r="U42"/>
  <c r="AH42"/>
  <c r="K42"/>
  <c r="AD42"/>
  <c r="H42"/>
  <c r="Y42"/>
  <c r="AJ41"/>
  <c r="L41"/>
  <c r="AE41"/>
  <c r="H41"/>
  <c r="U41"/>
  <c r="AN41"/>
  <c r="P41"/>
  <c r="X48"/>
  <c r="AQ48"/>
  <c r="S48"/>
  <c r="AG48"/>
  <c r="I48"/>
  <c r="AB48"/>
  <c r="E48"/>
  <c r="AE43"/>
  <c r="H43"/>
  <c r="AA43"/>
  <c r="AN43"/>
  <c r="P43"/>
  <c r="AJ43"/>
  <c r="L43"/>
  <c r="R44"/>
  <c r="T44" s="1"/>
  <c r="AG44"/>
  <c r="AI44" s="1"/>
  <c r="V44"/>
  <c r="P39"/>
  <c r="AE39"/>
  <c r="O50"/>
  <c r="Q50" s="1"/>
  <c r="K50"/>
  <c r="M50" s="1"/>
  <c r="S50"/>
  <c r="X49"/>
  <c r="Z49" s="1"/>
  <c r="AG49"/>
  <c r="AI49" s="1"/>
  <c r="H40"/>
  <c r="J40" s="1"/>
  <c r="P40"/>
  <c r="AN46"/>
  <c r="L46"/>
  <c r="AB45"/>
  <c r="AQ45"/>
  <c r="O45"/>
  <c r="Q45" s="1"/>
  <c r="Y47"/>
  <c r="K47"/>
  <c r="M47" s="1"/>
  <c r="AG42"/>
  <c r="AI42" s="1"/>
  <c r="AP42"/>
  <c r="N42"/>
  <c r="S41"/>
  <c r="AB41"/>
  <c r="L48"/>
  <c r="U48"/>
  <c r="AQ43"/>
  <c r="O43"/>
  <c r="Q43" s="1"/>
  <c r="X43"/>
  <c r="AJ47"/>
  <c r="AL47" s="1"/>
  <c r="AB42"/>
  <c r="S42"/>
  <c r="AM41"/>
  <c r="AO41" s="1"/>
  <c r="AP48"/>
  <c r="AR48" s="1"/>
  <c r="AA48"/>
  <c r="AC48" s="1"/>
  <c r="Y43"/>
  <c r="AD43"/>
  <c r="AF43" s="1"/>
  <c r="AJ44"/>
  <c r="L44"/>
  <c r="AE44"/>
  <c r="H44"/>
  <c r="AA44"/>
  <c r="AC44" s="1"/>
  <c r="AN44"/>
  <c r="P44"/>
  <c r="AM39"/>
  <c r="O39"/>
  <c r="Q39" s="1"/>
  <c r="AH39"/>
  <c r="K39"/>
  <c r="AD39"/>
  <c r="AF39" s="1"/>
  <c r="F39"/>
  <c r="Y39"/>
  <c r="AE50"/>
  <c r="I50"/>
  <c r="AB50"/>
  <c r="E50"/>
  <c r="R50"/>
  <c r="T50" s="1"/>
  <c r="AJ50"/>
  <c r="N50"/>
  <c r="V49"/>
  <c r="AP49"/>
  <c r="R49"/>
  <c r="AK49"/>
  <c r="N49"/>
  <c r="AA49"/>
  <c r="Y40"/>
  <c r="AM40"/>
  <c r="O40"/>
  <c r="Q40" s="1"/>
  <c r="AH40"/>
  <c r="K40"/>
  <c r="AD40"/>
  <c r="F40"/>
  <c r="U46"/>
  <c r="W46" s="1"/>
  <c r="AH46"/>
  <c r="K46"/>
  <c r="M46" s="1"/>
  <c r="AD46"/>
  <c r="F46"/>
  <c r="Y46"/>
  <c r="V45"/>
  <c r="AP45"/>
  <c r="AR45" s="1"/>
  <c r="R45"/>
  <c r="AK45"/>
  <c r="N45"/>
  <c r="AG45"/>
  <c r="AI45" s="1"/>
  <c r="I45"/>
  <c r="AQ47"/>
  <c r="S47"/>
  <c r="AM47"/>
  <c r="AO47" s="1"/>
  <c r="O47"/>
  <c r="AB47"/>
  <c r="E47"/>
  <c r="X47"/>
  <c r="Z47" s="1"/>
  <c r="AA42"/>
  <c r="AC42" s="1"/>
  <c r="AN42"/>
  <c r="P42"/>
  <c r="AJ42"/>
  <c r="L42"/>
  <c r="AE42"/>
  <c r="I42"/>
  <c r="AP41"/>
  <c r="R41"/>
  <c r="T41" s="1"/>
  <c r="AK41"/>
  <c r="N41"/>
  <c r="AA41"/>
  <c r="AC41" s="1"/>
  <c r="V41"/>
  <c r="AD48"/>
  <c r="F48"/>
  <c r="Y48"/>
  <c r="AM48"/>
  <c r="O48"/>
  <c r="AH48"/>
  <c r="K48"/>
  <c r="M48" s="1"/>
  <c r="AK43"/>
  <c r="N43"/>
  <c r="AG43"/>
  <c r="AI43" s="1"/>
  <c r="I43"/>
  <c r="V43"/>
  <c r="AP43"/>
  <c r="AR43" s="1"/>
  <c r="R43"/>
  <c r="AP44"/>
  <c r="AR44" s="1"/>
  <c r="N44"/>
  <c r="I44"/>
  <c r="AN39"/>
  <c r="L39"/>
  <c r="AK50"/>
  <c r="X50"/>
  <c r="Z50" s="1"/>
  <c r="AB49"/>
  <c r="AQ49"/>
  <c r="I49"/>
  <c r="U40"/>
  <c r="W40" s="1"/>
  <c r="AJ40"/>
  <c r="AL40" s="1"/>
  <c r="AA46"/>
  <c r="AC46" s="1"/>
  <c r="AJ46"/>
  <c r="AL46" s="1"/>
  <c r="H46"/>
  <c r="J46" s="1"/>
  <c r="X45"/>
  <c r="Z45" s="1"/>
  <c r="AM45"/>
  <c r="AO45" s="1"/>
  <c r="AH47"/>
  <c r="F47"/>
  <c r="E42"/>
  <c r="R42"/>
  <c r="T42" s="1"/>
  <c r="X41"/>
  <c r="AG41"/>
  <c r="E41"/>
  <c r="AE48"/>
  <c r="AN48"/>
  <c r="S43"/>
  <c r="AB43"/>
  <c r="AA47"/>
  <c r="AC47" s="1"/>
  <c r="AM42"/>
  <c r="AO42" s="1"/>
  <c r="AQ42"/>
  <c r="Y41"/>
  <c r="K41"/>
  <c r="M41" s="1"/>
  <c r="N48"/>
  <c r="U43"/>
  <c r="W43" s="1"/>
  <c r="F43"/>
  <c r="AK44"/>
  <c r="U39"/>
  <c r="W39" s="1"/>
  <c r="AJ39"/>
  <c r="AL39" s="1"/>
  <c r="H39"/>
  <c r="J39" s="1"/>
  <c r="AG50"/>
  <c r="AI50" s="1"/>
  <c r="AP50"/>
  <c r="AR50" s="1"/>
  <c r="E49"/>
  <c r="S49"/>
  <c r="AE40"/>
  <c r="AN40"/>
  <c r="L40"/>
  <c r="P46"/>
  <c r="AE46"/>
  <c r="E45"/>
  <c r="S45"/>
  <c r="U47"/>
  <c r="W47" s="1"/>
  <c r="AD47"/>
  <c r="AF47" s="1"/>
  <c r="V42"/>
  <c r="AK42"/>
  <c r="AQ41"/>
  <c r="I41"/>
  <c r="AJ48"/>
  <c r="H48"/>
  <c r="J48" s="1"/>
  <c r="P48"/>
  <c r="AM43"/>
  <c r="AO43" s="1"/>
  <c r="E43"/>
  <c r="P47"/>
  <c r="O42"/>
  <c r="Q42" s="1"/>
  <c r="X42"/>
  <c r="Z42" s="1"/>
  <c r="F41"/>
  <c r="AH41"/>
  <c r="AK48"/>
  <c r="V48"/>
  <c r="K43"/>
  <c r="M43" s="1"/>
  <c r="L90"/>
  <c r="R90"/>
  <c r="P93"/>
  <c r="V93"/>
  <c r="O86"/>
  <c r="K86"/>
  <c r="V86"/>
  <c r="Y91"/>
  <c r="O91"/>
  <c r="L89"/>
  <c r="O89"/>
  <c r="O92"/>
  <c r="X92"/>
  <c r="U84"/>
  <c r="P84"/>
  <c r="V84"/>
  <c r="U88"/>
  <c r="R88"/>
  <c r="P87"/>
  <c r="S87"/>
  <c r="X85"/>
  <c r="P85"/>
  <c r="O85"/>
  <c r="O94"/>
  <c r="K94"/>
  <c r="R94"/>
  <c r="S95"/>
  <c r="P95"/>
  <c r="O95"/>
  <c r="S90"/>
  <c r="Y90"/>
  <c r="X90"/>
  <c r="N93"/>
  <c r="U93"/>
  <c r="W93" s="1"/>
  <c r="S93"/>
  <c r="X93"/>
  <c r="P86"/>
  <c r="V91"/>
  <c r="P91"/>
  <c r="L91"/>
  <c r="U89"/>
  <c r="P89"/>
  <c r="X89"/>
  <c r="U92"/>
  <c r="P92"/>
  <c r="L92"/>
  <c r="Y84"/>
  <c r="N84"/>
  <c r="R84"/>
  <c r="S88"/>
  <c r="O88"/>
  <c r="K88"/>
  <c r="K87"/>
  <c r="R87"/>
  <c r="T87" s="1"/>
  <c r="X87"/>
  <c r="O87"/>
  <c r="U85"/>
  <c r="L85"/>
  <c r="S85"/>
  <c r="L94"/>
  <c r="U94"/>
  <c r="N94"/>
  <c r="Y95"/>
  <c r="X95"/>
  <c r="N95"/>
  <c r="P90"/>
  <c r="K90"/>
  <c r="M90" s="1"/>
  <c r="O90"/>
  <c r="Q90" s="1"/>
  <c r="K93"/>
  <c r="R93"/>
  <c r="Y93"/>
  <c r="Y86"/>
  <c r="S86"/>
  <c r="R86"/>
  <c r="X91"/>
  <c r="Z91" s="1"/>
  <c r="U91"/>
  <c r="W91" s="1"/>
  <c r="N91"/>
  <c r="N89"/>
  <c r="Y89"/>
  <c r="V89"/>
  <c r="N92"/>
  <c r="R92"/>
  <c r="V92"/>
  <c r="K84"/>
  <c r="O84"/>
  <c r="Q84" s="1"/>
  <c r="L84"/>
  <c r="X88"/>
  <c r="P88"/>
  <c r="L88"/>
  <c r="L87"/>
  <c r="U87"/>
  <c r="Y87"/>
  <c r="R85"/>
  <c r="T85" s="1"/>
  <c r="V85"/>
  <c r="N85"/>
  <c r="V94"/>
  <c r="X94"/>
  <c r="P94"/>
  <c r="K95"/>
  <c r="N90"/>
  <c r="U90"/>
  <c r="V90"/>
  <c r="L93"/>
  <c r="O93"/>
  <c r="Q93" s="1"/>
  <c r="N86"/>
  <c r="L86"/>
  <c r="X86"/>
  <c r="U86"/>
  <c r="W86" s="1"/>
  <c r="K91"/>
  <c r="M91" s="1"/>
  <c r="R91"/>
  <c r="S91"/>
  <c r="S89"/>
  <c r="R89"/>
  <c r="K89"/>
  <c r="M89" s="1"/>
  <c r="S92"/>
  <c r="Y92"/>
  <c r="K92"/>
  <c r="M92" s="1"/>
  <c r="X84"/>
  <c r="Z84" s="1"/>
  <c r="S84"/>
  <c r="V88"/>
  <c r="Y88"/>
  <c r="N88"/>
  <c r="V87"/>
  <c r="N87"/>
  <c r="K85"/>
  <c r="M85" s="1"/>
  <c r="Y85"/>
  <c r="Y94"/>
  <c r="S94"/>
  <c r="L95"/>
  <c r="V95"/>
  <c r="U95"/>
  <c r="R95"/>
  <c r="T95" s="1"/>
  <c r="Q176" i="11"/>
  <c r="Q159"/>
  <c r="P176"/>
  <c r="R176" s="1"/>
  <c r="P159"/>
  <c r="D175"/>
  <c r="D165"/>
  <c r="D142"/>
  <c r="D131"/>
  <c r="D135"/>
  <c r="C175"/>
  <c r="C129"/>
  <c r="C133"/>
  <c r="D119"/>
  <c r="C118"/>
  <c r="D95"/>
  <c r="C92"/>
  <c r="D104"/>
  <c r="D108"/>
  <c r="D103"/>
  <c r="C106"/>
  <c r="C110"/>
  <c r="D68"/>
  <c r="D72"/>
  <c r="C69"/>
  <c r="D160"/>
  <c r="D164"/>
  <c r="D143"/>
  <c r="D147"/>
  <c r="D130"/>
  <c r="C162"/>
  <c r="C143"/>
  <c r="C147"/>
  <c r="C132"/>
  <c r="C121"/>
  <c r="D118"/>
  <c r="C111"/>
  <c r="C95"/>
  <c r="E95" s="1"/>
  <c r="D107"/>
  <c r="D111"/>
  <c r="C109"/>
  <c r="C73"/>
  <c r="D71"/>
  <c r="C68"/>
  <c r="C72"/>
  <c r="D55"/>
  <c r="C55"/>
  <c r="C159"/>
  <c r="D146"/>
  <c r="D129"/>
  <c r="D133"/>
  <c r="C128"/>
  <c r="C165"/>
  <c r="C146"/>
  <c r="C131"/>
  <c r="C135"/>
  <c r="D121"/>
  <c r="C120"/>
  <c r="D93"/>
  <c r="D106"/>
  <c r="D110"/>
  <c r="C104"/>
  <c r="C108"/>
  <c r="D91"/>
  <c r="D70"/>
  <c r="C71"/>
  <c r="D54"/>
  <c r="C54"/>
  <c r="D162"/>
  <c r="D159"/>
  <c r="D145"/>
  <c r="C142"/>
  <c r="D132"/>
  <c r="D128"/>
  <c r="C160"/>
  <c r="C164"/>
  <c r="C145"/>
  <c r="C130"/>
  <c r="D120"/>
  <c r="C119"/>
  <c r="D92"/>
  <c r="C93"/>
  <c r="D109"/>
  <c r="C103"/>
  <c r="C107"/>
  <c r="C91"/>
  <c r="D69"/>
  <c r="D73"/>
  <c r="C70"/>
  <c r="D53"/>
  <c r="C53"/>
  <c r="Q53"/>
  <c r="Q57"/>
  <c r="Q52"/>
  <c r="P55"/>
  <c r="P59"/>
  <c r="D81"/>
  <c r="C81"/>
  <c r="Q56"/>
  <c r="Q60"/>
  <c r="P54"/>
  <c r="P58"/>
  <c r="D80"/>
  <c r="Q55"/>
  <c r="Q59"/>
  <c r="P53"/>
  <c r="P57"/>
  <c r="C80"/>
  <c r="D83"/>
  <c r="C83"/>
  <c r="Q54"/>
  <c r="Q58"/>
  <c r="P52"/>
  <c r="P56"/>
  <c r="P60"/>
  <c r="D82"/>
  <c r="C82"/>
  <c r="D35"/>
  <c r="D39"/>
  <c r="C32"/>
  <c r="D42"/>
  <c r="C35"/>
  <c r="C39"/>
  <c r="D37"/>
  <c r="C42"/>
  <c r="D32"/>
  <c r="C37"/>
  <c r="P173"/>
  <c r="R173" s="1"/>
  <c r="X94" i="21"/>
  <c r="AB94"/>
  <c r="AN95"/>
  <c r="AR95"/>
  <c r="AF95"/>
  <c r="AZ95"/>
  <c r="AJ95"/>
  <c r="X91"/>
  <c r="AB91"/>
  <c r="X93"/>
  <c r="AB93"/>
  <c r="AN91"/>
  <c r="AR91"/>
  <c r="AF91"/>
  <c r="AZ91"/>
  <c r="AJ91"/>
  <c r="X99"/>
  <c r="AB99"/>
  <c r="X95"/>
  <c r="AB95"/>
  <c r="AB96"/>
  <c r="X96"/>
  <c r="X98"/>
  <c r="AB98"/>
  <c r="AR96"/>
  <c r="AF96"/>
  <c r="AZ96"/>
  <c r="AJ96"/>
  <c r="AN96"/>
  <c r="AF97"/>
  <c r="AZ97"/>
  <c r="AJ97"/>
  <c r="AN97"/>
  <c r="AR97"/>
  <c r="V17" i="22"/>
  <c r="D9" s="1"/>
  <c r="Z17"/>
  <c r="BB17"/>
  <c r="D17" s="1"/>
  <c r="AL17"/>
  <c r="D13" s="1"/>
  <c r="AP17"/>
  <c r="D14" s="1"/>
  <c r="AD17"/>
  <c r="AT17"/>
  <c r="D15" s="1"/>
  <c r="AX17"/>
  <c r="D16" s="1"/>
  <c r="AH17"/>
  <c r="AZ94" i="21"/>
  <c r="AJ94"/>
  <c r="AN94"/>
  <c r="AR94"/>
  <c r="AF94"/>
  <c r="AB100"/>
  <c r="X100"/>
  <c r="AF93"/>
  <c r="AZ93"/>
  <c r="AJ93"/>
  <c r="AN93"/>
  <c r="AR93"/>
  <c r="X97"/>
  <c r="AB97"/>
  <c r="AR100"/>
  <c r="AF100"/>
  <c r="AZ100"/>
  <c r="AJ100"/>
  <c r="AN100"/>
  <c r="AZ98"/>
  <c r="AJ98"/>
  <c r="AN98"/>
  <c r="AR98"/>
  <c r="AF98"/>
  <c r="AB92"/>
  <c r="X92"/>
  <c r="AN99"/>
  <c r="AR99"/>
  <c r="AF99"/>
  <c r="AZ99"/>
  <c r="AJ99"/>
  <c r="AR92"/>
  <c r="AF92"/>
  <c r="AZ92"/>
  <c r="AJ92"/>
  <c r="AN92"/>
  <c r="AB79" i="38"/>
  <c r="AB83"/>
  <c r="AA76"/>
  <c r="AA80"/>
  <c r="AA79"/>
  <c r="AA77"/>
  <c r="AB75"/>
  <c r="AA75"/>
  <c r="AB80"/>
  <c r="AA83"/>
  <c r="AB77"/>
  <c r="AB76"/>
  <c r="AA78"/>
  <c r="AB82"/>
  <c r="AA82"/>
  <c r="AB78"/>
  <c r="AP37"/>
  <c r="R37"/>
  <c r="AK37"/>
  <c r="N37"/>
  <c r="AG37"/>
  <c r="I37"/>
  <c r="AH37"/>
  <c r="K37"/>
  <c r="X34"/>
  <c r="AP34"/>
  <c r="S34"/>
  <c r="AQ34"/>
  <c r="U34"/>
  <c r="AM34"/>
  <c r="P34"/>
  <c r="AQ33"/>
  <c r="S33"/>
  <c r="AM33"/>
  <c r="O33"/>
  <c r="AH33"/>
  <c r="K33"/>
  <c r="AJ33"/>
  <c r="L33"/>
  <c r="AM35"/>
  <c r="O35"/>
  <c r="AN35"/>
  <c r="P35"/>
  <c r="AJ35"/>
  <c r="L35"/>
  <c r="AE35"/>
  <c r="H35"/>
  <c r="AA30"/>
  <c r="V30"/>
  <c r="AN30"/>
  <c r="L30"/>
  <c r="AD30"/>
  <c r="H30"/>
  <c r="O36"/>
  <c r="P36"/>
  <c r="AJ36"/>
  <c r="AP31"/>
  <c r="R31"/>
  <c r="AQ31"/>
  <c r="S31"/>
  <c r="AM31"/>
  <c r="O31"/>
  <c r="AH31"/>
  <c r="K31"/>
  <c r="AA32"/>
  <c r="E32"/>
  <c r="R32"/>
  <c r="AP32"/>
  <c r="S32"/>
  <c r="AQ32"/>
  <c r="U32"/>
  <c r="AH38"/>
  <c r="K38"/>
  <c r="AD38"/>
  <c r="F38"/>
  <c r="Y38"/>
  <c r="U38"/>
  <c r="O34"/>
  <c r="AB33"/>
  <c r="F33"/>
  <c r="AH35"/>
  <c r="F35"/>
  <c r="U30"/>
  <c r="AH30"/>
  <c r="AK36"/>
  <c r="I36"/>
  <c r="L31"/>
  <c r="AG31"/>
  <c r="E31"/>
  <c r="V32"/>
  <c r="AJ32"/>
  <c r="O32"/>
  <c r="X38"/>
  <c r="AM38"/>
  <c r="X37"/>
  <c r="AQ37"/>
  <c r="S37"/>
  <c r="AM37"/>
  <c r="O37"/>
  <c r="AN37"/>
  <c r="P37"/>
  <c r="AH34"/>
  <c r="F34"/>
  <c r="Y34"/>
  <c r="AA34"/>
  <c r="V34"/>
  <c r="Y33"/>
  <c r="U33"/>
  <c r="AN33"/>
  <c r="P33"/>
  <c r="AP33"/>
  <c r="AR33" s="1"/>
  <c r="R33"/>
  <c r="U35"/>
  <c r="V35"/>
  <c r="AP35"/>
  <c r="R35"/>
  <c r="AK35"/>
  <c r="N35"/>
  <c r="AE30"/>
  <c r="I30"/>
  <c r="AB30"/>
  <c r="E30"/>
  <c r="R30"/>
  <c r="AJ30"/>
  <c r="N30"/>
  <c r="U36"/>
  <c r="V36"/>
  <c r="X31"/>
  <c r="Y31"/>
  <c r="U31"/>
  <c r="AN31"/>
  <c r="P31"/>
  <c r="AG32"/>
  <c r="K32"/>
  <c r="AB32"/>
  <c r="X32"/>
  <c r="Y32"/>
  <c r="AN38"/>
  <c r="P38"/>
  <c r="AJ38"/>
  <c r="L38"/>
  <c r="AE38"/>
  <c r="H38"/>
  <c r="AA38"/>
  <c r="L37"/>
  <c r="H37"/>
  <c r="J37" s="1"/>
  <c r="AA37"/>
  <c r="E37"/>
  <c r="R34"/>
  <c r="N34"/>
  <c r="AG34"/>
  <c r="AI34" s="1"/>
  <c r="AK33"/>
  <c r="AG33"/>
  <c r="AI33" s="1"/>
  <c r="E33"/>
  <c r="AG35"/>
  <c r="AI35" s="1"/>
  <c r="K35"/>
  <c r="M35" s="1"/>
  <c r="Y35"/>
  <c r="AM30"/>
  <c r="AO30" s="1"/>
  <c r="F30"/>
  <c r="AK31"/>
  <c r="I31"/>
  <c r="L32"/>
  <c r="N32"/>
  <c r="E38"/>
  <c r="S38"/>
  <c r="AD37"/>
  <c r="F37"/>
  <c r="Y37"/>
  <c r="U37"/>
  <c r="V37"/>
  <c r="AN34"/>
  <c r="L34"/>
  <c r="AD34"/>
  <c r="H34"/>
  <c r="AE34"/>
  <c r="I34"/>
  <c r="AB34"/>
  <c r="E34"/>
  <c r="AE33"/>
  <c r="H33"/>
  <c r="AA33"/>
  <c r="AC33" s="1"/>
  <c r="V33"/>
  <c r="X33"/>
  <c r="Z33" s="1"/>
  <c r="AA35"/>
  <c r="AB35"/>
  <c r="E35"/>
  <c r="X35"/>
  <c r="AQ35"/>
  <c r="S35"/>
  <c r="AK30"/>
  <c r="O30"/>
  <c r="AG30"/>
  <c r="K30"/>
  <c r="X30"/>
  <c r="AP30"/>
  <c r="S30"/>
  <c r="H36"/>
  <c r="AA36"/>
  <c r="AB36"/>
  <c r="AD31"/>
  <c r="F31"/>
  <c r="AE31"/>
  <c r="H31"/>
  <c r="AA31"/>
  <c r="V31"/>
  <c r="AM32"/>
  <c r="P32"/>
  <c r="AH32"/>
  <c r="F32"/>
  <c r="AD32"/>
  <c r="H32"/>
  <c r="AE32"/>
  <c r="I32"/>
  <c r="V38"/>
  <c r="AP38"/>
  <c r="R38"/>
  <c r="AK38"/>
  <c r="N38"/>
  <c r="AG38"/>
  <c r="AI38" s="1"/>
  <c r="I38"/>
  <c r="AJ37"/>
  <c r="AL37" s="1"/>
  <c r="AE37"/>
  <c r="AB37"/>
  <c r="AJ34"/>
  <c r="AK34"/>
  <c r="K34"/>
  <c r="M34" s="1"/>
  <c r="N33"/>
  <c r="I33"/>
  <c r="AD33"/>
  <c r="I35"/>
  <c r="AD35"/>
  <c r="AF35" s="1"/>
  <c r="AQ30"/>
  <c r="P30"/>
  <c r="Y30"/>
  <c r="AJ31"/>
  <c r="AL31" s="1"/>
  <c r="N31"/>
  <c r="AB31"/>
  <c r="AN32"/>
  <c r="AK32"/>
  <c r="AB38"/>
  <c r="AQ38"/>
  <c r="O38"/>
  <c r="P80"/>
  <c r="V80"/>
  <c r="Y80"/>
  <c r="X80"/>
  <c r="S79"/>
  <c r="Y79"/>
  <c r="R79"/>
  <c r="N83"/>
  <c r="P83"/>
  <c r="V83"/>
  <c r="S82"/>
  <c r="O82"/>
  <c r="K82"/>
  <c r="L82"/>
  <c r="Y82"/>
  <c r="Y77"/>
  <c r="N77"/>
  <c r="R77"/>
  <c r="N75"/>
  <c r="U75"/>
  <c r="R75"/>
  <c r="Y76"/>
  <c r="N76"/>
  <c r="R76"/>
  <c r="X76"/>
  <c r="X78"/>
  <c r="L78"/>
  <c r="Y78"/>
  <c r="R80"/>
  <c r="P79"/>
  <c r="X79"/>
  <c r="O79"/>
  <c r="K83"/>
  <c r="U83"/>
  <c r="L83"/>
  <c r="R83"/>
  <c r="P82"/>
  <c r="K77"/>
  <c r="O77"/>
  <c r="S77"/>
  <c r="V81"/>
  <c r="U81"/>
  <c r="O81"/>
  <c r="S75"/>
  <c r="U76"/>
  <c r="K76"/>
  <c r="O76"/>
  <c r="S78"/>
  <c r="P78"/>
  <c r="O78"/>
  <c r="R78"/>
  <c r="S80"/>
  <c r="O80"/>
  <c r="Q80" s="1"/>
  <c r="U80"/>
  <c r="W80" s="1"/>
  <c r="U79"/>
  <c r="V79"/>
  <c r="L79"/>
  <c r="N79"/>
  <c r="Y83"/>
  <c r="O83"/>
  <c r="U82"/>
  <c r="R82"/>
  <c r="X77"/>
  <c r="U77"/>
  <c r="P81"/>
  <c r="X75"/>
  <c r="P75"/>
  <c r="V75"/>
  <c r="L76"/>
  <c r="P76"/>
  <c r="S76"/>
  <c r="U78"/>
  <c r="L80"/>
  <c r="N80"/>
  <c r="K80"/>
  <c r="K79"/>
  <c r="X83"/>
  <c r="S83"/>
  <c r="N82"/>
  <c r="X82"/>
  <c r="V82"/>
  <c r="P77"/>
  <c r="V77"/>
  <c r="L77"/>
  <c r="L75"/>
  <c r="O75"/>
  <c r="Y75"/>
  <c r="K75"/>
  <c r="V76"/>
  <c r="V78"/>
  <c r="K78"/>
  <c r="M78" s="1"/>
  <c r="N78"/>
  <c r="H80"/>
  <c r="H79"/>
  <c r="I83"/>
  <c r="E77"/>
  <c r="I77"/>
  <c r="I75"/>
  <c r="F78"/>
  <c r="E80"/>
  <c r="F80"/>
  <c r="F82"/>
  <c r="E82"/>
  <c r="H81"/>
  <c r="E75"/>
  <c r="F75"/>
  <c r="F76"/>
  <c r="E83"/>
  <c r="F83"/>
  <c r="H82"/>
  <c r="I82"/>
  <c r="F77"/>
  <c r="I81"/>
  <c r="I78"/>
  <c r="H78"/>
  <c r="I80"/>
  <c r="I79"/>
  <c r="F79"/>
  <c r="E79"/>
  <c r="H83"/>
  <c r="H77"/>
  <c r="H75"/>
  <c r="E76"/>
  <c r="H76"/>
  <c r="I76"/>
  <c r="E78"/>
  <c r="AA72"/>
  <c r="AB71"/>
  <c r="AB74"/>
  <c r="AB73"/>
  <c r="AA71"/>
  <c r="AB72"/>
  <c r="AA74"/>
  <c r="AC74" s="1"/>
  <c r="AA73"/>
  <c r="AC73" s="1"/>
  <c r="AB67"/>
  <c r="AA62"/>
  <c r="AB70"/>
  <c r="AA70"/>
  <c r="AA63"/>
  <c r="AB63"/>
  <c r="AA65"/>
  <c r="AA69"/>
  <c r="AB62"/>
  <c r="AA67"/>
  <c r="AB64"/>
  <c r="AA64"/>
  <c r="AB65"/>
  <c r="AA61"/>
  <c r="AB68"/>
  <c r="AB69"/>
  <c r="AB61"/>
  <c r="AA68"/>
  <c r="AQ28"/>
  <c r="U28"/>
  <c r="AM28"/>
  <c r="P28"/>
  <c r="AN28"/>
  <c r="L28"/>
  <c r="AD28"/>
  <c r="H28"/>
  <c r="AH29"/>
  <c r="F29"/>
  <c r="X29"/>
  <c r="Y29"/>
  <c r="AA29"/>
  <c r="E29"/>
  <c r="AJ26"/>
  <c r="N26"/>
  <c r="AE26"/>
  <c r="I26"/>
  <c r="AB26"/>
  <c r="E26"/>
  <c r="R26"/>
  <c r="AH27"/>
  <c r="K27"/>
  <c r="AJ27"/>
  <c r="L27"/>
  <c r="AE27"/>
  <c r="H27"/>
  <c r="AA27"/>
  <c r="Y28"/>
  <c r="V28"/>
  <c r="R28"/>
  <c r="AJ28"/>
  <c r="N28"/>
  <c r="AN29"/>
  <c r="L29"/>
  <c r="AD29"/>
  <c r="H29"/>
  <c r="AE29"/>
  <c r="I29"/>
  <c r="AG29"/>
  <c r="K29"/>
  <c r="AP26"/>
  <c r="S26"/>
  <c r="AK26"/>
  <c r="O26"/>
  <c r="AG26"/>
  <c r="K26"/>
  <c r="X26"/>
  <c r="AN27"/>
  <c r="P27"/>
  <c r="AP27"/>
  <c r="R27"/>
  <c r="AK27"/>
  <c r="N27"/>
  <c r="AG27"/>
  <c r="I27"/>
  <c r="AE28"/>
  <c r="I28"/>
  <c r="AA28"/>
  <c r="E28"/>
  <c r="AB28"/>
  <c r="AP28"/>
  <c r="S28"/>
  <c r="R29"/>
  <c r="AJ29"/>
  <c r="N29"/>
  <c r="AK29"/>
  <c r="O29"/>
  <c r="AM29"/>
  <c r="P29"/>
  <c r="Y26"/>
  <c r="AQ26"/>
  <c r="U26"/>
  <c r="AM26"/>
  <c r="P26"/>
  <c r="AH26"/>
  <c r="F26"/>
  <c r="V27"/>
  <c r="X27"/>
  <c r="AQ27"/>
  <c r="S27"/>
  <c r="AM27"/>
  <c r="O27"/>
  <c r="AK28"/>
  <c r="O28"/>
  <c r="Q28" s="1"/>
  <c r="AG28"/>
  <c r="K28"/>
  <c r="AH28"/>
  <c r="F28"/>
  <c r="X28"/>
  <c r="AB29"/>
  <c r="AP29"/>
  <c r="S29"/>
  <c r="AQ29"/>
  <c r="U29"/>
  <c r="V29"/>
  <c r="AD26"/>
  <c r="AF26" s="1"/>
  <c r="H26"/>
  <c r="J26" s="1"/>
  <c r="AA26"/>
  <c r="AC26" s="1"/>
  <c r="V26"/>
  <c r="AN26"/>
  <c r="L26"/>
  <c r="AB27"/>
  <c r="E27"/>
  <c r="AD27"/>
  <c r="F27"/>
  <c r="Y27"/>
  <c r="U27"/>
  <c r="U72"/>
  <c r="S72"/>
  <c r="P71"/>
  <c r="K71"/>
  <c r="S71"/>
  <c r="S74"/>
  <c r="R74"/>
  <c r="V72"/>
  <c r="R72"/>
  <c r="L72"/>
  <c r="R71"/>
  <c r="Y71"/>
  <c r="U71"/>
  <c r="U74"/>
  <c r="L73"/>
  <c r="P73"/>
  <c r="O72"/>
  <c r="K72"/>
  <c r="M72" s="1"/>
  <c r="P72"/>
  <c r="L71"/>
  <c r="O71"/>
  <c r="X71"/>
  <c r="O74"/>
  <c r="V74"/>
  <c r="K74"/>
  <c r="P74"/>
  <c r="N74"/>
  <c r="U73"/>
  <c r="R73"/>
  <c r="X72"/>
  <c r="Y72"/>
  <c r="N72"/>
  <c r="N71"/>
  <c r="V71"/>
  <c r="L74"/>
  <c r="X74"/>
  <c r="Y74"/>
  <c r="Y73"/>
  <c r="N73"/>
  <c r="O73"/>
  <c r="Q73" s="1"/>
  <c r="K73"/>
  <c r="X73"/>
  <c r="Z73" s="1"/>
  <c r="S73"/>
  <c r="V73"/>
  <c r="K67"/>
  <c r="N64"/>
  <c r="O62"/>
  <c r="AA25"/>
  <c r="E25"/>
  <c r="AA24"/>
  <c r="F24"/>
  <c r="V23"/>
  <c r="AQ22"/>
  <c r="V22"/>
  <c r="AM20"/>
  <c r="H20"/>
  <c r="X19"/>
  <c r="AM18"/>
  <c r="L18"/>
  <c r="X17"/>
  <c r="AN16"/>
  <c r="L16"/>
  <c r="L67"/>
  <c r="L63"/>
  <c r="AB25"/>
  <c r="F25"/>
  <c r="AB24"/>
  <c r="AH23"/>
  <c r="L23"/>
  <c r="AB22"/>
  <c r="X20"/>
  <c r="AN19"/>
  <c r="S19"/>
  <c r="AD18"/>
  <c r="H18"/>
  <c r="Y17"/>
  <c r="AD16"/>
  <c r="I16"/>
  <c r="U64"/>
  <c r="K62"/>
  <c r="X25"/>
  <c r="AN24"/>
  <c r="N24"/>
  <c r="AD23"/>
  <c r="I23"/>
  <c r="S22"/>
  <c r="AJ21"/>
  <c r="I21"/>
  <c r="S20"/>
  <c r="AP19"/>
  <c r="O19"/>
  <c r="AE18"/>
  <c r="I18"/>
  <c r="AA17"/>
  <c r="E17"/>
  <c r="AA16"/>
  <c r="L68"/>
  <c r="P63"/>
  <c r="AP25"/>
  <c r="O25"/>
  <c r="Y24"/>
  <c r="E24"/>
  <c r="U23"/>
  <c r="AJ22"/>
  <c r="O22"/>
  <c r="AK21"/>
  <c r="AE20"/>
  <c r="L20"/>
  <c r="AA19"/>
  <c r="F19"/>
  <c r="AA18"/>
  <c r="F18"/>
  <c r="V17"/>
  <c r="AQ16"/>
  <c r="V16"/>
  <c r="AJ9"/>
  <c r="L61"/>
  <c r="V61"/>
  <c r="S68"/>
  <c r="Y68"/>
  <c r="P61"/>
  <c r="X65"/>
  <c r="Y69"/>
  <c r="U70"/>
  <c r="U68"/>
  <c r="R61"/>
  <c r="K61"/>
  <c r="R70"/>
  <c r="X69"/>
  <c r="N69"/>
  <c r="U65"/>
  <c r="R64"/>
  <c r="S61"/>
  <c r="N67"/>
  <c r="S70"/>
  <c r="S67"/>
  <c r="Y64"/>
  <c r="X62"/>
  <c r="AK25"/>
  <c r="K25"/>
  <c r="AE24"/>
  <c r="L24"/>
  <c r="AA23"/>
  <c r="F23"/>
  <c r="AA22"/>
  <c r="AC22" s="1"/>
  <c r="F22"/>
  <c r="AQ20"/>
  <c r="V20"/>
  <c r="AB19"/>
  <c r="H19"/>
  <c r="R18"/>
  <c r="AD17"/>
  <c r="H17"/>
  <c r="R16"/>
  <c r="U67"/>
  <c r="U63"/>
  <c r="AG25"/>
  <c r="L25"/>
  <c r="AG24"/>
  <c r="AM23"/>
  <c r="R23"/>
  <c r="AH22"/>
  <c r="AH20"/>
  <c r="I20"/>
  <c r="J20" s="1"/>
  <c r="Y19"/>
  <c r="AN18"/>
  <c r="N18"/>
  <c r="AE17"/>
  <c r="AJ16"/>
  <c r="N16"/>
  <c r="S62"/>
  <c r="AD25"/>
  <c r="H25"/>
  <c r="R24"/>
  <c r="AJ23"/>
  <c r="N23"/>
  <c r="X22"/>
  <c r="Y20"/>
  <c r="E20"/>
  <c r="U19"/>
  <c r="AJ18"/>
  <c r="O18"/>
  <c r="AK17"/>
  <c r="K17"/>
  <c r="AE16"/>
  <c r="E16"/>
  <c r="Y63"/>
  <c r="O61"/>
  <c r="Y25"/>
  <c r="AD24"/>
  <c r="K24"/>
  <c r="AE23"/>
  <c r="AP22"/>
  <c r="U22"/>
  <c r="W22" s="1"/>
  <c r="AK20"/>
  <c r="P20"/>
  <c r="AG19"/>
  <c r="K19"/>
  <c r="AG18"/>
  <c r="K18"/>
  <c r="AB17"/>
  <c r="F17"/>
  <c r="AB16"/>
  <c r="F16"/>
  <c r="K64"/>
  <c r="N63"/>
  <c r="S69"/>
  <c r="Y65"/>
  <c r="AA9"/>
  <c r="S65"/>
  <c r="O68"/>
  <c r="X70"/>
  <c r="X61"/>
  <c r="N65"/>
  <c r="U69"/>
  <c r="K68"/>
  <c r="P70"/>
  <c r="H9"/>
  <c r="I9"/>
  <c r="R63"/>
  <c r="L70"/>
  <c r="P68"/>
  <c r="K63"/>
  <c r="AQ25"/>
  <c r="P25"/>
  <c r="AK24"/>
  <c r="P24"/>
  <c r="AG23"/>
  <c r="K23"/>
  <c r="AG22"/>
  <c r="AI22" s="1"/>
  <c r="K22"/>
  <c r="AB21"/>
  <c r="AB20"/>
  <c r="AH19"/>
  <c r="L19"/>
  <c r="AB18"/>
  <c r="AH17"/>
  <c r="N17"/>
  <c r="X16"/>
  <c r="X68"/>
  <c r="P64"/>
  <c r="AM25"/>
  <c r="R25"/>
  <c r="AM24"/>
  <c r="H24"/>
  <c r="X23"/>
  <c r="AM22"/>
  <c r="L22"/>
  <c r="AN20"/>
  <c r="N20"/>
  <c r="AD19"/>
  <c r="I19"/>
  <c r="S18"/>
  <c r="AJ17"/>
  <c r="I17"/>
  <c r="S16"/>
  <c r="O67"/>
  <c r="O63"/>
  <c r="AH25"/>
  <c r="N25"/>
  <c r="X24"/>
  <c r="AN23"/>
  <c r="S23"/>
  <c r="AD22"/>
  <c r="H22"/>
  <c r="AD20"/>
  <c r="K20"/>
  <c r="M20" s="1"/>
  <c r="AE19"/>
  <c r="AP18"/>
  <c r="U18"/>
  <c r="AQ17"/>
  <c r="P17"/>
  <c r="AK16"/>
  <c r="O16"/>
  <c r="P67"/>
  <c r="L64"/>
  <c r="N62"/>
  <c r="AE25"/>
  <c r="AJ24"/>
  <c r="O24"/>
  <c r="AK23"/>
  <c r="E23"/>
  <c r="Y22"/>
  <c r="E22"/>
  <c r="AP20"/>
  <c r="U20"/>
  <c r="AQ19"/>
  <c r="P19"/>
  <c r="AK18"/>
  <c r="P18"/>
  <c r="AG17"/>
  <c r="L17"/>
  <c r="AG16"/>
  <c r="K16"/>
  <c r="U62"/>
  <c r="N61"/>
  <c r="Y70"/>
  <c r="O70"/>
  <c r="AB9"/>
  <c r="O64"/>
  <c r="R62"/>
  <c r="V65"/>
  <c r="V67"/>
  <c r="O69"/>
  <c r="K70"/>
  <c r="X64"/>
  <c r="R67"/>
  <c r="K69"/>
  <c r="L65"/>
  <c r="N70"/>
  <c r="N68"/>
  <c r="S63"/>
  <c r="U61"/>
  <c r="U25"/>
  <c r="AP24"/>
  <c r="U24"/>
  <c r="AQ23"/>
  <c r="P23"/>
  <c r="AK22"/>
  <c r="P22"/>
  <c r="AG20"/>
  <c r="AM19"/>
  <c r="AO19" s="1"/>
  <c r="R19"/>
  <c r="AH18"/>
  <c r="AN17"/>
  <c r="S17"/>
  <c r="AH16"/>
  <c r="H16"/>
  <c r="P62"/>
  <c r="V25"/>
  <c r="AQ24"/>
  <c r="V24"/>
  <c r="AB23"/>
  <c r="H23"/>
  <c r="J23" s="1"/>
  <c r="R22"/>
  <c r="H21"/>
  <c r="J21" s="1"/>
  <c r="R20"/>
  <c r="T20" s="1"/>
  <c r="AJ19"/>
  <c r="N19"/>
  <c r="X18"/>
  <c r="AP17"/>
  <c r="O17"/>
  <c r="Y16"/>
  <c r="X67"/>
  <c r="X63"/>
  <c r="AN25"/>
  <c r="S25"/>
  <c r="AH24"/>
  <c r="I24"/>
  <c r="Y23"/>
  <c r="AN22"/>
  <c r="N22"/>
  <c r="AJ20"/>
  <c r="O20"/>
  <c r="AK19"/>
  <c r="E19"/>
  <c r="Y18"/>
  <c r="E18"/>
  <c r="U17"/>
  <c r="AP16"/>
  <c r="U16"/>
  <c r="Y67"/>
  <c r="V64"/>
  <c r="V62"/>
  <c r="AJ25"/>
  <c r="AL25" s="1"/>
  <c r="I25"/>
  <c r="S24"/>
  <c r="AP23"/>
  <c r="O23"/>
  <c r="AE22"/>
  <c r="I22"/>
  <c r="AA21"/>
  <c r="AA20"/>
  <c r="F20"/>
  <c r="V19"/>
  <c r="W19" s="1"/>
  <c r="AQ18"/>
  <c r="V18"/>
  <c r="AM17"/>
  <c r="R17"/>
  <c r="AM16"/>
  <c r="P16"/>
  <c r="O65"/>
  <c r="P65"/>
  <c r="L69"/>
  <c r="V69"/>
  <c r="Y62"/>
  <c r="Z62" s="1"/>
  <c r="R65"/>
  <c r="T65" s="1"/>
  <c r="V70"/>
  <c r="V68"/>
  <c r="R69"/>
  <c r="S64"/>
  <c r="L62"/>
  <c r="Y61"/>
  <c r="V63"/>
  <c r="R68"/>
  <c r="T68" s="1"/>
  <c r="AK9"/>
  <c r="K65"/>
  <c r="P69"/>
  <c r="H72"/>
  <c r="H71"/>
  <c r="F71"/>
  <c r="I72"/>
  <c r="F74"/>
  <c r="I74"/>
  <c r="I73"/>
  <c r="E72"/>
  <c r="H73"/>
  <c r="E73"/>
  <c r="F73"/>
  <c r="AE73" s="1"/>
  <c r="F72"/>
  <c r="AE72" s="1"/>
  <c r="E71"/>
  <c r="I71"/>
  <c r="H74"/>
  <c r="E74"/>
  <c r="E64"/>
  <c r="E67"/>
  <c r="H62"/>
  <c r="I64"/>
  <c r="I63"/>
  <c r="E70"/>
  <c r="H64"/>
  <c r="F68"/>
  <c r="H61"/>
  <c r="I70"/>
  <c r="E68"/>
  <c r="H68"/>
  <c r="E63"/>
  <c r="I67"/>
  <c r="F70"/>
  <c r="E62"/>
  <c r="H69"/>
  <c r="F63"/>
  <c r="E69"/>
  <c r="I69"/>
  <c r="F64"/>
  <c r="H67"/>
  <c r="E61"/>
  <c r="F65"/>
  <c r="E65"/>
  <c r="F67"/>
  <c r="H65"/>
  <c r="I65"/>
  <c r="F62"/>
  <c r="I68"/>
  <c r="H63"/>
  <c r="H70"/>
  <c r="I61"/>
  <c r="I62"/>
  <c r="F61"/>
  <c r="F69"/>
  <c r="G15" i="32"/>
  <c r="G16"/>
  <c r="E18"/>
  <c r="G17"/>
  <c r="G14"/>
  <c r="F18"/>
  <c r="D4" i="26"/>
  <c r="D7"/>
  <c r="D8"/>
  <c r="D5"/>
  <c r="D6"/>
  <c r="D10" i="32"/>
  <c r="T93" i="38" l="1"/>
  <c r="Q87"/>
  <c r="Z83"/>
  <c r="W23"/>
  <c r="Z79"/>
  <c r="Q38"/>
  <c r="Z86"/>
  <c r="Z82"/>
  <c r="M79"/>
  <c r="Q83"/>
  <c r="T38"/>
  <c r="Q34"/>
  <c r="T89"/>
  <c r="AL568" i="21"/>
  <c r="AM568"/>
  <c r="AH568"/>
  <c r="AI568"/>
  <c r="BB568"/>
  <c r="BC568"/>
  <c r="AD568"/>
  <c r="AE568"/>
  <c r="BF568"/>
  <c r="BG568"/>
  <c r="AT568"/>
  <c r="AU568"/>
  <c r="BH568"/>
  <c r="AQ568"/>
  <c r="AP568"/>
  <c r="AX568"/>
  <c r="AY568"/>
  <c r="D14"/>
  <c r="BI568"/>
  <c r="W568"/>
  <c r="Z568"/>
  <c r="AA568"/>
  <c r="Q95" i="38"/>
  <c r="Z80"/>
  <c r="W90"/>
  <c r="W94"/>
  <c r="Z43"/>
  <c r="Z94"/>
  <c r="M93"/>
  <c r="W85"/>
  <c r="M87"/>
  <c r="Q91"/>
  <c r="AF48"/>
  <c r="J31"/>
  <c r="AI30"/>
  <c r="T33"/>
  <c r="T91"/>
  <c r="M84"/>
  <c r="Z95"/>
  <c r="Z90"/>
  <c r="AC88"/>
  <c r="G49"/>
  <c r="AS49"/>
  <c r="G48"/>
  <c r="AS48"/>
  <c r="AS39"/>
  <c r="G39"/>
  <c r="AD87"/>
  <c r="G87"/>
  <c r="AD89"/>
  <c r="G89"/>
  <c r="AD84"/>
  <c r="G84"/>
  <c r="G91"/>
  <c r="AD91"/>
  <c r="AD85"/>
  <c r="G85"/>
  <c r="G90"/>
  <c r="AD90"/>
  <c r="T84"/>
  <c r="W89"/>
  <c r="M94"/>
  <c r="Z85"/>
  <c r="W88"/>
  <c r="Z92"/>
  <c r="Q86"/>
  <c r="AI41"/>
  <c r="AT47"/>
  <c r="Q48"/>
  <c r="M40"/>
  <c r="T49"/>
  <c r="AL50"/>
  <c r="AO39"/>
  <c r="J44"/>
  <c r="AR42"/>
  <c r="AF42"/>
  <c r="T47"/>
  <c r="AI47"/>
  <c r="J45"/>
  <c r="Z46"/>
  <c r="AO46"/>
  <c r="W49"/>
  <c r="AL49"/>
  <c r="AF50"/>
  <c r="AC50"/>
  <c r="M44"/>
  <c r="AT44"/>
  <c r="Q41"/>
  <c r="AR46"/>
  <c r="T40"/>
  <c r="Q44"/>
  <c r="Z44"/>
  <c r="AE93"/>
  <c r="J90"/>
  <c r="AE88"/>
  <c r="J89"/>
  <c r="AC87"/>
  <c r="AC89"/>
  <c r="G41"/>
  <c r="AS41"/>
  <c r="AS42"/>
  <c r="G42"/>
  <c r="AS47"/>
  <c r="G47"/>
  <c r="G94"/>
  <c r="AD94"/>
  <c r="AD92"/>
  <c r="G92"/>
  <c r="T92"/>
  <c r="T86"/>
  <c r="T94"/>
  <c r="T88"/>
  <c r="W84"/>
  <c r="M86"/>
  <c r="T90"/>
  <c r="AT43"/>
  <c r="T43"/>
  <c r="AT48"/>
  <c r="AF40"/>
  <c r="AO40"/>
  <c r="AT39"/>
  <c r="AL44"/>
  <c r="W48"/>
  <c r="AI48"/>
  <c r="J42"/>
  <c r="W42"/>
  <c r="AC45"/>
  <c r="AL45"/>
  <c r="Q46"/>
  <c r="J50"/>
  <c r="Z39"/>
  <c r="AI39"/>
  <c r="T48"/>
  <c r="W45"/>
  <c r="M45"/>
  <c r="T46"/>
  <c r="AI46"/>
  <c r="AC40"/>
  <c r="AO49"/>
  <c r="M49"/>
  <c r="AR39"/>
  <c r="AE85"/>
  <c r="AE90"/>
  <c r="AE84"/>
  <c r="J86"/>
  <c r="AC93"/>
  <c r="AS50"/>
  <c r="G50"/>
  <c r="G40"/>
  <c r="AS40"/>
  <c r="G44"/>
  <c r="AS44"/>
  <c r="G88"/>
  <c r="AD88"/>
  <c r="G86"/>
  <c r="AD86"/>
  <c r="AD93"/>
  <c r="AF93" s="1"/>
  <c r="G93"/>
  <c r="W95"/>
  <c r="M95"/>
  <c r="W87"/>
  <c r="Z88"/>
  <c r="Z87"/>
  <c r="Q88"/>
  <c r="Z89"/>
  <c r="Q85"/>
  <c r="Q89"/>
  <c r="AR41"/>
  <c r="AL42"/>
  <c r="AF46"/>
  <c r="AT40"/>
  <c r="AL43"/>
  <c r="J43"/>
  <c r="Z48"/>
  <c r="J41"/>
  <c r="W44"/>
  <c r="AT42"/>
  <c r="AF45"/>
  <c r="Q49"/>
  <c r="AF49"/>
  <c r="AT50"/>
  <c r="W50"/>
  <c r="T39"/>
  <c r="AE94"/>
  <c r="AE89"/>
  <c r="AE87"/>
  <c r="AE92"/>
  <c r="AC95"/>
  <c r="G43"/>
  <c r="AS43"/>
  <c r="AU43" s="1"/>
  <c r="G45"/>
  <c r="AS45"/>
  <c r="G46"/>
  <c r="AS46"/>
  <c r="AD95"/>
  <c r="G95"/>
  <c r="M88"/>
  <c r="W92"/>
  <c r="Z93"/>
  <c r="Q94"/>
  <c r="Q92"/>
  <c r="AT41"/>
  <c r="AL48"/>
  <c r="Z41"/>
  <c r="AO48"/>
  <c r="Q47"/>
  <c r="T45"/>
  <c r="AT46"/>
  <c r="AC49"/>
  <c r="AR49"/>
  <c r="M39"/>
  <c r="AC43"/>
  <c r="W41"/>
  <c r="AL41"/>
  <c r="M42"/>
  <c r="AR47"/>
  <c r="Z40"/>
  <c r="AI40"/>
  <c r="J49"/>
  <c r="AF44"/>
  <c r="AF41"/>
  <c r="J47"/>
  <c r="AT45"/>
  <c r="AR40"/>
  <c r="AT49"/>
  <c r="AO50"/>
  <c r="AC39"/>
  <c r="AO44"/>
  <c r="AE91"/>
  <c r="AE95"/>
  <c r="J92"/>
  <c r="AE86"/>
  <c r="J95"/>
  <c r="J87"/>
  <c r="J84"/>
  <c r="J91"/>
  <c r="AC84"/>
  <c r="AC91"/>
  <c r="AC82"/>
  <c r="E93" i="11"/>
  <c r="W30" i="38"/>
  <c r="R60" i="11"/>
  <c r="AC83" i="38"/>
  <c r="AI31"/>
  <c r="R56" i="11"/>
  <c r="R53"/>
  <c r="T67" i="38"/>
  <c r="AF24"/>
  <c r="AD83"/>
  <c r="M80"/>
  <c r="M83"/>
  <c r="Z35"/>
  <c r="W35"/>
  <c r="Z38"/>
  <c r="M29"/>
  <c r="J29"/>
  <c r="Q70"/>
  <c r="Q79"/>
  <c r="Z78"/>
  <c r="AC80"/>
  <c r="R57" i="11"/>
  <c r="R159"/>
  <c r="R58"/>
  <c r="Q61"/>
  <c r="R55"/>
  <c r="R59"/>
  <c r="R52"/>
  <c r="P61"/>
  <c r="R54"/>
  <c r="E92"/>
  <c r="Q23" i="38"/>
  <c r="J76"/>
  <c r="J82"/>
  <c r="T82"/>
  <c r="Q78"/>
  <c r="T79"/>
  <c r="AL24"/>
  <c r="M24"/>
  <c r="J78"/>
  <c r="AE77"/>
  <c r="J81"/>
  <c r="J80"/>
  <c r="AL34"/>
  <c r="AC36"/>
  <c r="AT37"/>
  <c r="AC34"/>
  <c r="Q33"/>
  <c r="AR23"/>
  <c r="AO37"/>
  <c r="AO35"/>
  <c r="Z69"/>
  <c r="M73"/>
  <c r="Q71"/>
  <c r="Q77"/>
  <c r="T77"/>
  <c r="Z76"/>
  <c r="AC31"/>
  <c r="AF31"/>
  <c r="Q30"/>
  <c r="M32"/>
  <c r="W31"/>
  <c r="Q31"/>
  <c r="T31"/>
  <c r="AC75"/>
  <c r="Q24"/>
  <c r="T32"/>
  <c r="AL92" i="21"/>
  <c r="AM92"/>
  <c r="AM99"/>
  <c r="AL99"/>
  <c r="AP99"/>
  <c r="BH99"/>
  <c r="AQ99"/>
  <c r="AH98"/>
  <c r="AI98"/>
  <c r="BB98"/>
  <c r="BC98"/>
  <c r="AI100"/>
  <c r="AH100"/>
  <c r="BI97"/>
  <c r="Z97"/>
  <c r="W97"/>
  <c r="AA97"/>
  <c r="BB93"/>
  <c r="BC93"/>
  <c r="AE100"/>
  <c r="AD100"/>
  <c r="AM94"/>
  <c r="AL94"/>
  <c r="AU97"/>
  <c r="AT97"/>
  <c r="AI97"/>
  <c r="AH97"/>
  <c r="AI96"/>
  <c r="AH96"/>
  <c r="Z98"/>
  <c r="AA98"/>
  <c r="W98"/>
  <c r="BI98"/>
  <c r="AE95"/>
  <c r="AD95"/>
  <c r="Z99"/>
  <c r="BI99"/>
  <c r="W99"/>
  <c r="AA99"/>
  <c r="AI91"/>
  <c r="AH91"/>
  <c r="D10"/>
  <c r="BG93"/>
  <c r="BF93"/>
  <c r="BF91"/>
  <c r="BG91"/>
  <c r="D16"/>
  <c r="AT95"/>
  <c r="AU95"/>
  <c r="BI94"/>
  <c r="Z94"/>
  <c r="W94"/>
  <c r="AA94"/>
  <c r="BH92"/>
  <c r="AP92"/>
  <c r="AQ92"/>
  <c r="AT92"/>
  <c r="AU92"/>
  <c r="AU99"/>
  <c r="AT99"/>
  <c r="AD92"/>
  <c r="AE92"/>
  <c r="AL98"/>
  <c r="AM98"/>
  <c r="BB100"/>
  <c r="BC100"/>
  <c r="BG97"/>
  <c r="BF97"/>
  <c r="AL93"/>
  <c r="AM93"/>
  <c r="W100"/>
  <c r="Z100"/>
  <c r="AA100"/>
  <c r="BI100"/>
  <c r="BH94"/>
  <c r="AQ94"/>
  <c r="AP94"/>
  <c r="BB97"/>
  <c r="BC97"/>
  <c r="BB96"/>
  <c r="BC96"/>
  <c r="BG98"/>
  <c r="BF98"/>
  <c r="AE96"/>
  <c r="AD96"/>
  <c r="AE99"/>
  <c r="AD99"/>
  <c r="BB91"/>
  <c r="BC91"/>
  <c r="D15"/>
  <c r="AE93"/>
  <c r="AD93"/>
  <c r="D8"/>
  <c r="Z91"/>
  <c r="W91"/>
  <c r="BI91"/>
  <c r="AA91"/>
  <c r="AI95"/>
  <c r="AH95"/>
  <c r="BG94"/>
  <c r="BF94"/>
  <c r="AH92"/>
  <c r="AI92"/>
  <c r="AI99"/>
  <c r="AH99"/>
  <c r="AA92"/>
  <c r="BI92"/>
  <c r="Z92"/>
  <c r="W92"/>
  <c r="AP98"/>
  <c r="AQ98"/>
  <c r="BH98"/>
  <c r="AL100"/>
  <c r="AM100"/>
  <c r="AD97"/>
  <c r="AE97"/>
  <c r="AP93"/>
  <c r="AQ93"/>
  <c r="BH93"/>
  <c r="BF100"/>
  <c r="BG100"/>
  <c r="AU94"/>
  <c r="AT94"/>
  <c r="D12" i="22"/>
  <c r="Y17"/>
  <c r="X17"/>
  <c r="AM97" i="21"/>
  <c r="AL97"/>
  <c r="AL96"/>
  <c r="AM96"/>
  <c r="AD98"/>
  <c r="AE98"/>
  <c r="AA96"/>
  <c r="Z96"/>
  <c r="BI96"/>
  <c r="W96"/>
  <c r="BG95"/>
  <c r="BF95"/>
  <c r="AL91"/>
  <c r="AM91"/>
  <c r="D11"/>
  <c r="BH91"/>
  <c r="AQ91"/>
  <c r="AP91"/>
  <c r="D12"/>
  <c r="AD91"/>
  <c r="AE91"/>
  <c r="D9"/>
  <c r="BC95"/>
  <c r="BB95"/>
  <c r="AE94"/>
  <c r="AD94"/>
  <c r="BB92"/>
  <c r="BC92"/>
  <c r="BB99"/>
  <c r="BC99"/>
  <c r="BF92"/>
  <c r="BG92"/>
  <c r="AT98"/>
  <c r="AU98"/>
  <c r="AP100"/>
  <c r="BH100"/>
  <c r="AQ100"/>
  <c r="AT100"/>
  <c r="AU100"/>
  <c r="AT93"/>
  <c r="AU93"/>
  <c r="AI93"/>
  <c r="AH93"/>
  <c r="AI94"/>
  <c r="AH94"/>
  <c r="BC94"/>
  <c r="BB94"/>
  <c r="BK17" i="22"/>
  <c r="D11"/>
  <c r="AB17"/>
  <c r="D10"/>
  <c r="AC17"/>
  <c r="BH97" i="21"/>
  <c r="AQ97"/>
  <c r="AP97"/>
  <c r="AQ96"/>
  <c r="AP96"/>
  <c r="BH96"/>
  <c r="AT96"/>
  <c r="AU96"/>
  <c r="BG96"/>
  <c r="BF96"/>
  <c r="W95"/>
  <c r="BI95"/>
  <c r="Z95"/>
  <c r="AA95"/>
  <c r="BG99"/>
  <c r="BF99"/>
  <c r="AT91"/>
  <c r="AU91"/>
  <c r="D13"/>
  <c r="W93"/>
  <c r="AA93"/>
  <c r="BI93"/>
  <c r="Z93"/>
  <c r="AL95"/>
  <c r="AM95"/>
  <c r="AQ95"/>
  <c r="BH95"/>
  <c r="AP95"/>
  <c r="T19" i="38"/>
  <c r="Q64"/>
  <c r="Z63"/>
  <c r="AI20"/>
  <c r="AF20"/>
  <c r="AL17"/>
  <c r="Z20"/>
  <c r="W17"/>
  <c r="AC64"/>
  <c r="Q63"/>
  <c r="AD80"/>
  <c r="G80"/>
  <c r="G33"/>
  <c r="AS33"/>
  <c r="G31"/>
  <c r="AS31"/>
  <c r="AS32"/>
  <c r="G32"/>
  <c r="W77"/>
  <c r="T80"/>
  <c r="T75"/>
  <c r="Q82"/>
  <c r="AR30"/>
  <c r="AT35"/>
  <c r="AF38"/>
  <c r="J35"/>
  <c r="AD76"/>
  <c r="G76"/>
  <c r="AD79"/>
  <c r="G79"/>
  <c r="G83"/>
  <c r="AE83"/>
  <c r="G75"/>
  <c r="AD75"/>
  <c r="AS38"/>
  <c r="G38"/>
  <c r="G30"/>
  <c r="AS30"/>
  <c r="AO24"/>
  <c r="AC17"/>
  <c r="J83"/>
  <c r="AE80"/>
  <c r="J79"/>
  <c r="Q75"/>
  <c r="W78"/>
  <c r="W82"/>
  <c r="W76"/>
  <c r="W81"/>
  <c r="M77"/>
  <c r="W83"/>
  <c r="M82"/>
  <c r="AF33"/>
  <c r="AT32"/>
  <c r="AT31"/>
  <c r="J33"/>
  <c r="AT30"/>
  <c r="AC37"/>
  <c r="J38"/>
  <c r="AO38"/>
  <c r="AT38"/>
  <c r="W32"/>
  <c r="AL36"/>
  <c r="AF30"/>
  <c r="AC30"/>
  <c r="AL35"/>
  <c r="M37"/>
  <c r="AC79"/>
  <c r="AS37"/>
  <c r="G37"/>
  <c r="J77"/>
  <c r="AE75"/>
  <c r="AE82"/>
  <c r="M76"/>
  <c r="AF32"/>
  <c r="AO32"/>
  <c r="M30"/>
  <c r="AC35"/>
  <c r="AF34"/>
  <c r="W37"/>
  <c r="AC38"/>
  <c r="AL38"/>
  <c r="Z32"/>
  <c r="Z31"/>
  <c r="W36"/>
  <c r="T30"/>
  <c r="AR35"/>
  <c r="AT34"/>
  <c r="Q37"/>
  <c r="Z37"/>
  <c r="AL32"/>
  <c r="AT33"/>
  <c r="AR32"/>
  <c r="M31"/>
  <c r="Q36"/>
  <c r="J30"/>
  <c r="Q35"/>
  <c r="M33"/>
  <c r="W34"/>
  <c r="Z34"/>
  <c r="AI37"/>
  <c r="AR37"/>
  <c r="AC78"/>
  <c r="AC77"/>
  <c r="G78"/>
  <c r="AD78"/>
  <c r="AD82"/>
  <c r="G82"/>
  <c r="AD77"/>
  <c r="G77"/>
  <c r="G35"/>
  <c r="AS35"/>
  <c r="AS34"/>
  <c r="G34"/>
  <c r="M62"/>
  <c r="AC20"/>
  <c r="T62"/>
  <c r="AI17"/>
  <c r="Z24"/>
  <c r="M63"/>
  <c r="J75"/>
  <c r="AE79"/>
  <c r="AE76"/>
  <c r="AE78"/>
  <c r="M75"/>
  <c r="Z75"/>
  <c r="Z77"/>
  <c r="W79"/>
  <c r="T78"/>
  <c r="Q76"/>
  <c r="Q81"/>
  <c r="T83"/>
  <c r="T76"/>
  <c r="W75"/>
  <c r="AR38"/>
  <c r="J32"/>
  <c r="J36"/>
  <c r="Z30"/>
  <c r="J34"/>
  <c r="AF37"/>
  <c r="T34"/>
  <c r="AI32"/>
  <c r="AL30"/>
  <c r="T35"/>
  <c r="W33"/>
  <c r="Q32"/>
  <c r="W38"/>
  <c r="M38"/>
  <c r="AC32"/>
  <c r="AO31"/>
  <c r="AR31"/>
  <c r="AL33"/>
  <c r="AO33"/>
  <c r="AO34"/>
  <c r="AR34"/>
  <c r="T37"/>
  <c r="AC76"/>
  <c r="Z71"/>
  <c r="W67"/>
  <c r="M23"/>
  <c r="Z28"/>
  <c r="AO27"/>
  <c r="AR28"/>
  <c r="T71"/>
  <c r="AI29"/>
  <c r="Q72"/>
  <c r="AL29"/>
  <c r="AR17"/>
  <c r="Z72"/>
  <c r="W74"/>
  <c r="AT27"/>
  <c r="AI28"/>
  <c r="AO26"/>
  <c r="AI26"/>
  <c r="AR26"/>
  <c r="AC63"/>
  <c r="AC70"/>
  <c r="J65"/>
  <c r="AR20"/>
  <c r="M25"/>
  <c r="W63"/>
  <c r="Q65"/>
  <c r="AC21"/>
  <c r="Z64"/>
  <c r="W20"/>
  <c r="Q20"/>
  <c r="M70"/>
  <c r="AC25"/>
  <c r="T17"/>
  <c r="M69"/>
  <c r="W18"/>
  <c r="AF19"/>
  <c r="AI19"/>
  <c r="M17"/>
  <c r="T24"/>
  <c r="Z25"/>
  <c r="AO20"/>
  <c r="M65"/>
  <c r="AL19"/>
  <c r="M19"/>
  <c r="Z17"/>
  <c r="AC67"/>
  <c r="AE64"/>
  <c r="J64"/>
  <c r="J62"/>
  <c r="AR24"/>
  <c r="J22"/>
  <c r="AC68"/>
  <c r="AD62"/>
  <c r="G62"/>
  <c r="G73"/>
  <c r="AD73"/>
  <c r="AF73" s="1"/>
  <c r="G19"/>
  <c r="AS19"/>
  <c r="W61"/>
  <c r="Q16"/>
  <c r="AE61"/>
  <c r="G74"/>
  <c r="AD74"/>
  <c r="AD72"/>
  <c r="AF72" s="1"/>
  <c r="G72"/>
  <c r="G18"/>
  <c r="AS18"/>
  <c r="AS22"/>
  <c r="G22"/>
  <c r="AD71"/>
  <c r="G71"/>
  <c r="Z16"/>
  <c r="AT16"/>
  <c r="AS20"/>
  <c r="G20"/>
  <c r="T61"/>
  <c r="AA54"/>
  <c r="AC16"/>
  <c r="AE62"/>
  <c r="AE69"/>
  <c r="J70"/>
  <c r="AE67"/>
  <c r="J67"/>
  <c r="AE70"/>
  <c r="J68"/>
  <c r="AE68"/>
  <c r="J73"/>
  <c r="AE74"/>
  <c r="J72"/>
  <c r="T69"/>
  <c r="AO17"/>
  <c r="AT20"/>
  <c r="Z67"/>
  <c r="Z18"/>
  <c r="W24"/>
  <c r="W62"/>
  <c r="AK54"/>
  <c r="AR18"/>
  <c r="AO22"/>
  <c r="T25"/>
  <c r="J9"/>
  <c r="Z70"/>
  <c r="M18"/>
  <c r="Z22"/>
  <c r="J25"/>
  <c r="AO23"/>
  <c r="AF17"/>
  <c r="AT19"/>
  <c r="AR25"/>
  <c r="AF18"/>
  <c r="AF23"/>
  <c r="AT25"/>
  <c r="AO18"/>
  <c r="T73"/>
  <c r="M74"/>
  <c r="W71"/>
  <c r="T72"/>
  <c r="W72"/>
  <c r="AF27"/>
  <c r="AT28"/>
  <c r="AT26"/>
  <c r="W26"/>
  <c r="AO29"/>
  <c r="Q26"/>
  <c r="T26"/>
  <c r="AC29"/>
  <c r="AC69"/>
  <c r="AC71"/>
  <c r="AC72"/>
  <c r="M61"/>
  <c r="AF16"/>
  <c r="G25"/>
  <c r="AS25"/>
  <c r="G29"/>
  <c r="AS29"/>
  <c r="T23"/>
  <c r="AI25"/>
  <c r="J17"/>
  <c r="AT22"/>
  <c r="W70"/>
  <c r="AC18"/>
  <c r="AL22"/>
  <c r="Q25"/>
  <c r="M67"/>
  <c r="AT29"/>
  <c r="W28"/>
  <c r="AC62"/>
  <c r="G69"/>
  <c r="AD69"/>
  <c r="J61"/>
  <c r="AR16"/>
  <c r="AD70"/>
  <c r="G70"/>
  <c r="G67"/>
  <c r="AD67"/>
  <c r="AO16"/>
  <c r="W16"/>
  <c r="J16"/>
  <c r="H54"/>
  <c r="M16"/>
  <c r="Z61"/>
  <c r="Q61"/>
  <c r="T16"/>
  <c r="AC61"/>
  <c r="J71"/>
  <c r="J63"/>
  <c r="AE65"/>
  <c r="J69"/>
  <c r="J74"/>
  <c r="AE71"/>
  <c r="Q17"/>
  <c r="W25"/>
  <c r="Q69"/>
  <c r="Q67"/>
  <c r="AF22"/>
  <c r="J24"/>
  <c r="M68"/>
  <c r="M64"/>
  <c r="AT17"/>
  <c r="AL18"/>
  <c r="AL23"/>
  <c r="J19"/>
  <c r="AC23"/>
  <c r="W65"/>
  <c r="W68"/>
  <c r="AL9"/>
  <c r="AT18"/>
  <c r="Q22"/>
  <c r="AR19"/>
  <c r="T22"/>
  <c r="I54"/>
  <c r="AI23"/>
  <c r="AC24"/>
  <c r="Q74"/>
  <c r="T74"/>
  <c r="W29"/>
  <c r="M28"/>
  <c r="Q27"/>
  <c r="Z27"/>
  <c r="AC28"/>
  <c r="AI27"/>
  <c r="AR27"/>
  <c r="M26"/>
  <c r="T28"/>
  <c r="J27"/>
  <c r="M27"/>
  <c r="AL26"/>
  <c r="Z29"/>
  <c r="AF28"/>
  <c r="AO28"/>
  <c r="AD61"/>
  <c r="G61"/>
  <c r="G63"/>
  <c r="AD63"/>
  <c r="G64"/>
  <c r="AD64"/>
  <c r="AI16"/>
  <c r="AS23"/>
  <c r="G23"/>
  <c r="AD65"/>
  <c r="G65"/>
  <c r="AD68"/>
  <c r="AF68" s="1"/>
  <c r="G68"/>
  <c r="G16"/>
  <c r="AS16"/>
  <c r="AL16"/>
  <c r="AJ54"/>
  <c r="AS24"/>
  <c r="G24"/>
  <c r="G17"/>
  <c r="AS17"/>
  <c r="AS27"/>
  <c r="G27"/>
  <c r="G28"/>
  <c r="AS28"/>
  <c r="AS26"/>
  <c r="G26"/>
  <c r="W69"/>
  <c r="AE63"/>
  <c r="Z23"/>
  <c r="AO25"/>
  <c r="M22"/>
  <c r="T63"/>
  <c r="Q68"/>
  <c r="AC9"/>
  <c r="AB54"/>
  <c r="AI18"/>
  <c r="AL20"/>
  <c r="AR22"/>
  <c r="Q18"/>
  <c r="AF25"/>
  <c r="AI24"/>
  <c r="T18"/>
  <c r="AT23"/>
  <c r="T64"/>
  <c r="T70"/>
  <c r="Z65"/>
  <c r="Z68"/>
  <c r="AC19"/>
  <c r="Q19"/>
  <c r="AL21"/>
  <c r="W64"/>
  <c r="J18"/>
  <c r="Z19"/>
  <c r="AT24"/>
  <c r="Q62"/>
  <c r="Z74"/>
  <c r="W73"/>
  <c r="M71"/>
  <c r="W27"/>
  <c r="AR29"/>
  <c r="Q29"/>
  <c r="T29"/>
  <c r="T27"/>
  <c r="Z26"/>
  <c r="AF29"/>
  <c r="AL28"/>
  <c r="AC27"/>
  <c r="AL27"/>
  <c r="J28"/>
  <c r="AC65"/>
  <c r="D39" i="25"/>
  <c r="D25"/>
  <c r="D33"/>
  <c r="G18" i="32"/>
  <c r="C10" s="1"/>
  <c r="B10" s="1"/>
  <c r="AU35" i="38" l="1"/>
  <c r="AF88"/>
  <c r="AU44"/>
  <c r="AU45"/>
  <c r="AU47"/>
  <c r="AU46"/>
  <c r="AU40"/>
  <c r="AF94"/>
  <c r="AF89"/>
  <c r="AU39"/>
  <c r="AF95"/>
  <c r="AU50"/>
  <c r="AF92"/>
  <c r="AF90"/>
  <c r="AF91"/>
  <c r="AU49"/>
  <c r="AF86"/>
  <c r="AU41"/>
  <c r="AF85"/>
  <c r="AF84"/>
  <c r="AF87"/>
  <c r="AU34"/>
  <c r="AU42"/>
  <c r="AU48"/>
  <c r="AU37"/>
  <c r="AF83"/>
  <c r="AU27"/>
  <c r="AF77"/>
  <c r="AU38"/>
  <c r="R61" i="11"/>
  <c r="AF79" i="38"/>
  <c r="AF80"/>
  <c r="BM17" i="22"/>
  <c r="G19" s="1"/>
  <c r="BL17"/>
  <c r="E19" s="1"/>
  <c r="D31" i="25"/>
  <c r="D26"/>
  <c r="AF64" i="38"/>
  <c r="AF78"/>
  <c r="AF75"/>
  <c r="AU31"/>
  <c r="AF82"/>
  <c r="AF76"/>
  <c r="AU32"/>
  <c r="AU26"/>
  <c r="AU30"/>
  <c r="AU33"/>
  <c r="AU28"/>
  <c r="AU17"/>
  <c r="AF69"/>
  <c r="AF70"/>
  <c r="AU25"/>
  <c r="AF65"/>
  <c r="AF67"/>
  <c r="AU24"/>
  <c r="AU19"/>
  <c r="AL54"/>
  <c r="J54"/>
  <c r="AF71"/>
  <c r="AU22"/>
  <c r="AF62"/>
  <c r="AF61"/>
  <c r="AF63"/>
  <c r="AU20"/>
  <c r="AU16"/>
  <c r="AU23"/>
  <c r="AU29"/>
  <c r="AC54"/>
  <c r="AU18"/>
  <c r="AF74"/>
  <c r="D30" i="25"/>
  <c r="D29"/>
  <c r="D32"/>
  <c r="D35"/>
  <c r="D19"/>
  <c r="D28"/>
  <c r="D21"/>
  <c r="D24"/>
  <c r="C42"/>
  <c r="C7" s="1"/>
  <c r="D23"/>
  <c r="D36"/>
  <c r="D34"/>
  <c r="D40"/>
  <c r="D20"/>
  <c r="B42"/>
  <c r="C6" s="1"/>
  <c r="D37"/>
  <c r="D18"/>
  <c r="D27"/>
  <c r="D38"/>
  <c r="D22"/>
  <c r="Q41" i="11" l="1"/>
  <c r="P41"/>
  <c r="P181"/>
  <c r="P83"/>
  <c r="Q106"/>
  <c r="Q70"/>
  <c r="P106"/>
  <c r="R106" s="1"/>
  <c r="P70"/>
  <c r="R70" s="1"/>
  <c r="Q181"/>
  <c r="Q83"/>
  <c r="Q32"/>
  <c r="P32"/>
  <c r="Q174"/>
  <c r="P174"/>
  <c r="D134"/>
  <c r="AE36" i="38"/>
  <c r="C134" i="11"/>
  <c r="C40"/>
  <c r="D40"/>
  <c r="AD36" i="38"/>
  <c r="AF36" s="1"/>
  <c r="AB81"/>
  <c r="AA81"/>
  <c r="D144" i="11"/>
  <c r="C144"/>
  <c r="D41"/>
  <c r="C41"/>
  <c r="AH36" i="38"/>
  <c r="AG36"/>
  <c r="C34" i="11"/>
  <c r="N36" i="38"/>
  <c r="N81"/>
  <c r="D34" i="11"/>
  <c r="Q33"/>
  <c r="P33"/>
  <c r="Q175"/>
  <c r="D43"/>
  <c r="P158"/>
  <c r="Q158"/>
  <c r="D161"/>
  <c r="C161"/>
  <c r="C43"/>
  <c r="P175"/>
  <c r="AM36" i="38"/>
  <c r="AN36"/>
  <c r="D67" i="11"/>
  <c r="L36" i="38"/>
  <c r="K36"/>
  <c r="K81"/>
  <c r="C67" i="11"/>
  <c r="D33"/>
  <c r="C33"/>
  <c r="L81" i="38"/>
  <c r="Q37" i="11"/>
  <c r="P37"/>
  <c r="D38"/>
  <c r="P179"/>
  <c r="P67"/>
  <c r="P128"/>
  <c r="P103"/>
  <c r="Q80"/>
  <c r="Q142"/>
  <c r="Q118"/>
  <c r="Q91"/>
  <c r="D94"/>
  <c r="C94"/>
  <c r="C38"/>
  <c r="P80"/>
  <c r="R80" s="1"/>
  <c r="P142"/>
  <c r="P118"/>
  <c r="R118" s="1"/>
  <c r="P91"/>
  <c r="Q179"/>
  <c r="Q67"/>
  <c r="Q128"/>
  <c r="Q103"/>
  <c r="Y36" i="38"/>
  <c r="X36"/>
  <c r="X81"/>
  <c r="Y81"/>
  <c r="D105" i="11"/>
  <c r="C36"/>
  <c r="D36"/>
  <c r="S36" i="38"/>
  <c r="S81"/>
  <c r="C105" i="11"/>
  <c r="R36" i="38"/>
  <c r="R81"/>
  <c r="C163" i="11"/>
  <c r="D163"/>
  <c r="Q36"/>
  <c r="P36"/>
  <c r="Q66"/>
  <c r="Q127"/>
  <c r="Q102"/>
  <c r="Q178"/>
  <c r="Q79"/>
  <c r="P141"/>
  <c r="P117"/>
  <c r="P90"/>
  <c r="P178"/>
  <c r="Q141"/>
  <c r="Q117"/>
  <c r="Q90"/>
  <c r="P127"/>
  <c r="P102"/>
  <c r="P79"/>
  <c r="R79" s="1"/>
  <c r="P66"/>
  <c r="D174"/>
  <c r="C174"/>
  <c r="C52"/>
  <c r="D31"/>
  <c r="F36" i="38"/>
  <c r="E36"/>
  <c r="F81"/>
  <c r="AE81" s="1"/>
  <c r="D52" i="11"/>
  <c r="C31"/>
  <c r="E81" i="38"/>
  <c r="Q38" i="11"/>
  <c r="P38"/>
  <c r="Q129"/>
  <c r="Q104"/>
  <c r="Q68"/>
  <c r="Q81"/>
  <c r="P143"/>
  <c r="P119"/>
  <c r="P92"/>
  <c r="P180"/>
  <c r="Q143"/>
  <c r="Q119"/>
  <c r="Q92"/>
  <c r="Q180"/>
  <c r="P129"/>
  <c r="R129" s="1"/>
  <c r="P104"/>
  <c r="R104" s="1"/>
  <c r="P68"/>
  <c r="R68" s="1"/>
  <c r="P81"/>
  <c r="R81" s="1"/>
  <c r="E21" i="38"/>
  <c r="I66"/>
  <c r="I99" s="1"/>
  <c r="H66"/>
  <c r="K21"/>
  <c r="L66"/>
  <c r="L99" s="1"/>
  <c r="K66"/>
  <c r="K9"/>
  <c r="L21"/>
  <c r="L54" s="1"/>
  <c r="L9"/>
  <c r="AM21"/>
  <c r="AM54" s="1"/>
  <c r="AN21"/>
  <c r="AN9"/>
  <c r="AM9"/>
  <c r="AP21"/>
  <c r="AQ21"/>
  <c r="AG9"/>
  <c r="AH9"/>
  <c r="AH21"/>
  <c r="AH54" s="1"/>
  <c r="AG21"/>
  <c r="N9"/>
  <c r="N21"/>
  <c r="N54" s="1"/>
  <c r="N66"/>
  <c r="N99" s="1"/>
  <c r="AD21"/>
  <c r="AD9"/>
  <c r="AE9"/>
  <c r="AE21"/>
  <c r="AE54" s="1"/>
  <c r="X9"/>
  <c r="Y9"/>
  <c r="X66"/>
  <c r="Y21"/>
  <c r="Y54" s="1"/>
  <c r="Y66"/>
  <c r="Y99" s="1"/>
  <c r="X21"/>
  <c r="E66"/>
  <c r="F66"/>
  <c r="F21"/>
  <c r="E9"/>
  <c r="F9"/>
  <c r="R21"/>
  <c r="S9"/>
  <c r="R66"/>
  <c r="S21"/>
  <c r="S54" s="1"/>
  <c r="R9"/>
  <c r="S66"/>
  <c r="S99" s="1"/>
  <c r="AA66"/>
  <c r="AB66"/>
  <c r="AB99" s="1"/>
  <c r="O9"/>
  <c r="P66"/>
  <c r="P99" s="1"/>
  <c r="O21"/>
  <c r="O54" s="1"/>
  <c r="P21"/>
  <c r="P9"/>
  <c r="O66"/>
  <c r="D42" i="25"/>
  <c r="D52" i="28"/>
  <c r="B52"/>
  <c r="D51"/>
  <c r="B51"/>
  <c r="B47"/>
  <c r="R66" i="11" l="1"/>
  <c r="R102"/>
  <c r="R91"/>
  <c r="R142"/>
  <c r="R127"/>
  <c r="R175"/>
  <c r="R178"/>
  <c r="R83"/>
  <c r="R41"/>
  <c r="R181"/>
  <c r="T81" i="38"/>
  <c r="M36"/>
  <c r="R32" i="11"/>
  <c r="AO36" i="38"/>
  <c r="AI36"/>
  <c r="AC81"/>
  <c r="R38" i="11"/>
  <c r="R36"/>
  <c r="Z81" i="38"/>
  <c r="R158" i="11"/>
  <c r="R162" s="1"/>
  <c r="G81" i="38"/>
  <c r="AD81"/>
  <c r="AF81" s="1"/>
  <c r="G36"/>
  <c r="E94" i="11"/>
  <c r="C96"/>
  <c r="R180"/>
  <c r="R119"/>
  <c r="R90"/>
  <c r="R141"/>
  <c r="R103"/>
  <c r="R67"/>
  <c r="R174"/>
  <c r="R92"/>
  <c r="R143"/>
  <c r="R117"/>
  <c r="T36" i="38"/>
  <c r="Z36"/>
  <c r="R128" i="11"/>
  <c r="R179"/>
  <c r="R37"/>
  <c r="M81" i="38"/>
  <c r="R33" i="11"/>
  <c r="T9" i="38"/>
  <c r="AI9"/>
  <c r="F54"/>
  <c r="M21"/>
  <c r="M54" s="1"/>
  <c r="K54"/>
  <c r="Q21"/>
  <c r="Q54" s="1"/>
  <c r="P54"/>
  <c r="G9"/>
  <c r="G66"/>
  <c r="G99" s="1"/>
  <c r="E99"/>
  <c r="Z66"/>
  <c r="Z99" s="1"/>
  <c r="X99"/>
  <c r="Z21"/>
  <c r="Z54" s="1"/>
  <c r="X54"/>
  <c r="T66"/>
  <c r="T99" s="1"/>
  <c r="R99"/>
  <c r="F99"/>
  <c r="AF21"/>
  <c r="AF54" s="1"/>
  <c r="AD54"/>
  <c r="AR21"/>
  <c r="M66"/>
  <c r="M99" s="1"/>
  <c r="K99"/>
  <c r="H99"/>
  <c r="J66"/>
  <c r="J99" s="1"/>
  <c r="Q9"/>
  <c r="AO9"/>
  <c r="T21"/>
  <c r="R54"/>
  <c r="AI21"/>
  <c r="AI54" s="1"/>
  <c r="AG54"/>
  <c r="AO21"/>
  <c r="AN54"/>
  <c r="Q66"/>
  <c r="Q99" s="1"/>
  <c r="O99"/>
  <c r="AC66"/>
  <c r="AA99"/>
  <c r="G21"/>
  <c r="G54" s="1"/>
  <c r="E54"/>
  <c r="Z9"/>
  <c r="AF9"/>
  <c r="M9"/>
  <c r="E174" i="11"/>
  <c r="E162"/>
  <c r="E161"/>
  <c r="E163"/>
  <c r="E160"/>
  <c r="E165"/>
  <c r="E159"/>
  <c r="C166"/>
  <c r="D166"/>
  <c r="E164"/>
  <c r="E175"/>
  <c r="AC99" i="38" l="1"/>
  <c r="AO54"/>
  <c r="T54"/>
  <c r="Q42" i="11"/>
  <c r="P42"/>
  <c r="C173"/>
  <c r="D173"/>
  <c r="C44"/>
  <c r="D44"/>
  <c r="Q82"/>
  <c r="Q105"/>
  <c r="Q69"/>
  <c r="P82"/>
  <c r="P105"/>
  <c r="R105" s="1"/>
  <c r="AP36" i="38"/>
  <c r="Q182" i="11"/>
  <c r="Q93"/>
  <c r="P69"/>
  <c r="P182"/>
  <c r="P93"/>
  <c r="R93" s="1"/>
  <c r="AQ36" i="38"/>
  <c r="AP9"/>
  <c r="AQ9"/>
  <c r="Q44" i="11"/>
  <c r="Q45" s="1"/>
  <c r="P44"/>
  <c r="P45" s="1"/>
  <c r="Q84"/>
  <c r="Q85" s="1"/>
  <c r="Q144"/>
  <c r="Q145" s="1"/>
  <c r="D45"/>
  <c r="P94"/>
  <c r="P161"/>
  <c r="P162" s="1"/>
  <c r="P107"/>
  <c r="Q94"/>
  <c r="Q95" s="1"/>
  <c r="Q161"/>
  <c r="Q162" s="1"/>
  <c r="Q107"/>
  <c r="Q108" s="1"/>
  <c r="P184"/>
  <c r="P120"/>
  <c r="Q184"/>
  <c r="Q185" s="1"/>
  <c r="Q120"/>
  <c r="Q121" s="1"/>
  <c r="P71"/>
  <c r="P130"/>
  <c r="Q71"/>
  <c r="Q72" s="1"/>
  <c r="Q130"/>
  <c r="Q131" s="1"/>
  <c r="C45"/>
  <c r="C46" s="1"/>
  <c r="P84"/>
  <c r="P144"/>
  <c r="U9" i="38"/>
  <c r="V66"/>
  <c r="U21"/>
  <c r="U66"/>
  <c r="V21"/>
  <c r="V9"/>
  <c r="AT9" s="1"/>
  <c r="D176" i="11"/>
  <c r="E166"/>
  <c r="C26" i="24"/>
  <c r="G10" s="1"/>
  <c r="B26"/>
  <c r="G9" s="1"/>
  <c r="D17"/>
  <c r="D23"/>
  <c r="D22"/>
  <c r="D21"/>
  <c r="D20"/>
  <c r="D19"/>
  <c r="D18"/>
  <c r="R69" i="11" l="1"/>
  <c r="R182"/>
  <c r="R42"/>
  <c r="R82"/>
  <c r="AQ54" i="38"/>
  <c r="AT36"/>
  <c r="AR36"/>
  <c r="AR54" s="1"/>
  <c r="AS36"/>
  <c r="AU36" s="1"/>
  <c r="AP54"/>
  <c r="AR9"/>
  <c r="R120" i="11"/>
  <c r="R121" s="1"/>
  <c r="P121"/>
  <c r="R84"/>
  <c r="P85"/>
  <c r="R144"/>
  <c r="R145" s="1"/>
  <c r="P145"/>
  <c r="R94"/>
  <c r="R95" s="1"/>
  <c r="P95"/>
  <c r="R44"/>
  <c r="R45" s="1"/>
  <c r="R130"/>
  <c r="R131" s="1"/>
  <c r="P131"/>
  <c r="R71"/>
  <c r="R72" s="1"/>
  <c r="P72"/>
  <c r="R184"/>
  <c r="R185" s="1"/>
  <c r="P185"/>
  <c r="R107"/>
  <c r="R108" s="1"/>
  <c r="P108"/>
  <c r="U99" i="38"/>
  <c r="W66"/>
  <c r="W99" s="1"/>
  <c r="AD66"/>
  <c r="V54"/>
  <c r="AT21"/>
  <c r="AT54" s="1"/>
  <c r="V99"/>
  <c r="AE66"/>
  <c r="AE99" s="1"/>
  <c r="W9"/>
  <c r="AS9"/>
  <c r="AU9" s="1"/>
  <c r="U54"/>
  <c r="W21"/>
  <c r="W54" s="1"/>
  <c r="AS21"/>
  <c r="AZ17" i="22"/>
  <c r="BA17"/>
  <c r="BE12"/>
  <c r="BD12"/>
  <c r="AO11"/>
  <c r="AN11"/>
  <c r="AS9"/>
  <c r="AR9"/>
  <c r="AO15"/>
  <c r="AN15"/>
  <c r="AK14"/>
  <c r="AJ14"/>
  <c r="AJ17"/>
  <c r="AK17"/>
  <c r="BN16"/>
  <c r="AG16"/>
  <c r="U16"/>
  <c r="AF16"/>
  <c r="AW11"/>
  <c r="AV11"/>
  <c r="AG18"/>
  <c r="AF18"/>
  <c r="U18"/>
  <c r="BN18"/>
  <c r="AG17"/>
  <c r="AF17"/>
  <c r="BN17"/>
  <c r="U17"/>
  <c r="BD13"/>
  <c r="BE13"/>
  <c r="AR14"/>
  <c r="AS14"/>
  <c r="BE16"/>
  <c r="BD16"/>
  <c r="AF13"/>
  <c r="AG13"/>
  <c r="BN13"/>
  <c r="U13"/>
  <c r="BA16"/>
  <c r="AZ16"/>
  <c r="U14"/>
  <c r="AG14"/>
  <c r="AF14"/>
  <c r="BN14"/>
  <c r="AN18"/>
  <c r="AO18"/>
  <c r="BA10"/>
  <c r="AZ10"/>
  <c r="AV14"/>
  <c r="AW14"/>
  <c r="BD14"/>
  <c r="BE14"/>
  <c r="AN13"/>
  <c r="AO13"/>
  <c r="AF12"/>
  <c r="U12"/>
  <c r="AG12"/>
  <c r="BN12"/>
  <c r="AO16"/>
  <c r="AN16"/>
  <c r="AS17"/>
  <c r="AR17"/>
  <c r="BE11"/>
  <c r="BD11"/>
  <c r="AS10"/>
  <c r="AR10"/>
  <c r="AS15"/>
  <c r="AR15"/>
  <c r="BE17"/>
  <c r="BD17"/>
  <c r="AK16"/>
  <c r="AJ16"/>
  <c r="BA11"/>
  <c r="AZ11"/>
  <c r="BA14"/>
  <c r="AZ14"/>
  <c r="U10"/>
  <c r="AF10"/>
  <c r="BN10"/>
  <c r="AG10"/>
  <c r="AK11"/>
  <c r="AJ11"/>
  <c r="AN12"/>
  <c r="AO12"/>
  <c r="AN9"/>
  <c r="AO9"/>
  <c r="BE18"/>
  <c r="BD18"/>
  <c r="AS13"/>
  <c r="AR13"/>
  <c r="AO17"/>
  <c r="AN17"/>
  <c r="BE9"/>
  <c r="BD9"/>
  <c r="AV18"/>
  <c r="AW18"/>
  <c r="AV12"/>
  <c r="AW12"/>
  <c r="AG15"/>
  <c r="U15"/>
  <c r="AF15"/>
  <c r="BN15"/>
  <c r="AW15"/>
  <c r="AV15"/>
  <c r="AW17"/>
  <c r="AV17"/>
  <c r="AZ15"/>
  <c r="BA15"/>
  <c r="AK18"/>
  <c r="AJ18"/>
  <c r="AW10"/>
  <c r="AV10"/>
  <c r="BD10"/>
  <c r="BE10"/>
  <c r="AZ13"/>
  <c r="BA13"/>
  <c r="BD15"/>
  <c r="BE15"/>
  <c r="AO10"/>
  <c r="AN10"/>
  <c r="AS18"/>
  <c r="AR18"/>
  <c r="AK15"/>
  <c r="AJ15"/>
  <c r="AR12"/>
  <c r="AS12"/>
  <c r="AV16"/>
  <c r="AW16"/>
  <c r="AV9"/>
  <c r="AW9"/>
  <c r="BA18"/>
  <c r="AZ18"/>
  <c r="AO14"/>
  <c r="AN14"/>
  <c r="AK10"/>
  <c r="AJ10"/>
  <c r="BA9"/>
  <c r="AZ9"/>
  <c r="AS11"/>
  <c r="AR11"/>
  <c r="AG11"/>
  <c r="AF11"/>
  <c r="BN11"/>
  <c r="U11"/>
  <c r="AV13"/>
  <c r="AW13"/>
  <c r="AS16"/>
  <c r="AR16"/>
  <c r="AK12"/>
  <c r="AJ12"/>
  <c r="AJ13"/>
  <c r="AK13"/>
  <c r="AJ9"/>
  <c r="AK9"/>
  <c r="BA12"/>
  <c r="AZ12"/>
  <c r="AF9"/>
  <c r="AG9"/>
  <c r="BN9"/>
  <c r="U9"/>
  <c r="C176" i="11"/>
  <c r="E173"/>
  <c r="E176" s="1"/>
  <c r="D26" i="24"/>
  <c r="E45" i="11"/>
  <c r="R85" l="1"/>
  <c r="D9" i="31"/>
  <c r="C9"/>
  <c r="AF66" i="38"/>
  <c r="AF99" s="1"/>
  <c r="AD99"/>
  <c r="AU21"/>
  <c r="AU54" s="1"/>
  <c r="AS54"/>
  <c r="C26" i="21" l="1"/>
  <c r="C8"/>
  <c r="BA8" l="1"/>
  <c r="AK8"/>
  <c r="AW8"/>
  <c r="AG8"/>
  <c r="AS8"/>
  <c r="AC8"/>
  <c r="BE8"/>
  <c r="AO8"/>
  <c r="Y8"/>
  <c r="W8" l="1"/>
  <c r="U8" i="22"/>
  <c r="D32" i="21"/>
  <c r="E32" s="1"/>
  <c r="D34"/>
  <c r="E34" s="1"/>
  <c r="D27"/>
  <c r="E27" s="1"/>
  <c r="D31"/>
  <c r="E31" s="1"/>
  <c r="D33"/>
  <c r="E33" s="1"/>
  <c r="AF8" i="22"/>
  <c r="AG8"/>
  <c r="D28" i="21"/>
  <c r="E28" s="1"/>
  <c r="AO8" i="22"/>
  <c r="AN8"/>
  <c r="AR8"/>
  <c r="AS8"/>
  <c r="BD8"/>
  <c r="BE8"/>
  <c r="D29" i="21"/>
  <c r="E29" s="1"/>
  <c r="D30"/>
  <c r="E30" s="1"/>
  <c r="D26"/>
  <c r="E26" s="1"/>
  <c r="BA8" i="22"/>
  <c r="AZ8"/>
  <c r="AJ8"/>
  <c r="AK8"/>
  <c r="AV8"/>
  <c r="AW8"/>
  <c r="AY8" i="21"/>
  <c r="AX8"/>
  <c r="AL8"/>
  <c r="AM8"/>
  <c r="AU8"/>
  <c r="AT8"/>
  <c r="BI8"/>
  <c r="AA8"/>
  <c r="Z8"/>
  <c r="AH8"/>
  <c r="AI8"/>
  <c r="BH8"/>
  <c r="AQ8"/>
  <c r="AP8"/>
  <c r="BG8"/>
  <c r="BF8"/>
  <c r="AD8"/>
  <c r="AE8"/>
  <c r="BC8"/>
  <c r="BB8"/>
  <c r="E8" l="1"/>
  <c r="F8" s="1"/>
  <c r="G12" i="22"/>
  <c r="G28"/>
  <c r="H28" s="1"/>
  <c r="E17"/>
  <c r="E33"/>
  <c r="F33" s="1"/>
  <c r="G29"/>
  <c r="H29" s="1"/>
  <c r="G13"/>
  <c r="H13" s="1"/>
  <c r="E31"/>
  <c r="F31" s="1"/>
  <c r="E15"/>
  <c r="G32"/>
  <c r="H32" s="1"/>
  <c r="G16"/>
  <c r="G17"/>
  <c r="G33"/>
  <c r="H33" s="1"/>
  <c r="E29"/>
  <c r="F29" s="1"/>
  <c r="E13"/>
  <c r="E11"/>
  <c r="F11" s="1"/>
  <c r="E27"/>
  <c r="F27" s="1"/>
  <c r="G31"/>
  <c r="H31" s="1"/>
  <c r="G15"/>
  <c r="H15" s="1"/>
  <c r="E32"/>
  <c r="F32" s="1"/>
  <c r="E16"/>
  <c r="F16" s="1"/>
  <c r="E14"/>
  <c r="E30"/>
  <c r="F30" s="1"/>
  <c r="G27"/>
  <c r="H27" s="1"/>
  <c r="G11"/>
  <c r="H11" s="1"/>
  <c r="E28"/>
  <c r="F28" s="1"/>
  <c r="E12"/>
  <c r="F12" s="1"/>
  <c r="G30"/>
  <c r="H30" s="1"/>
  <c r="G14"/>
  <c r="H14" s="1"/>
  <c r="F19"/>
  <c r="F13"/>
  <c r="F14"/>
  <c r="F15"/>
  <c r="H12"/>
  <c r="F18"/>
  <c r="F17"/>
  <c r="H16"/>
  <c r="H18"/>
  <c r="H19"/>
  <c r="H17"/>
  <c r="AB14"/>
  <c r="AC14"/>
  <c r="AB15"/>
  <c r="AC15"/>
  <c r="AB10"/>
  <c r="AC10"/>
  <c r="AB13"/>
  <c r="AC13"/>
  <c r="AB9"/>
  <c r="AC9"/>
  <c r="AB11"/>
  <c r="AC11"/>
  <c r="AB12"/>
  <c r="AC12"/>
  <c r="E11" i="21"/>
  <c r="F11" s="1"/>
  <c r="E9"/>
  <c r="F9" s="1"/>
  <c r="D9" i="30"/>
  <c r="C9"/>
  <c r="C14"/>
  <c r="G12" i="21"/>
  <c r="H12" s="1"/>
  <c r="G13"/>
  <c r="H13" s="1"/>
  <c r="D14" i="30"/>
  <c r="E14"/>
  <c r="G14" i="21"/>
  <c r="H14" s="1"/>
  <c r="C13" i="30"/>
  <c r="E12" i="21"/>
  <c r="F12" s="1"/>
  <c r="E13"/>
  <c r="F13" s="1"/>
  <c r="D13" i="30"/>
  <c r="E13"/>
  <c r="E14" i="21"/>
  <c r="F14" s="1"/>
  <c r="E10"/>
  <c r="F10" s="1"/>
  <c r="G15"/>
  <c r="H15" s="1"/>
  <c r="F14" i="30"/>
  <c r="G14"/>
  <c r="G16" i="21"/>
  <c r="H16" s="1"/>
  <c r="E15"/>
  <c r="F15" s="1"/>
  <c r="F13" i="30"/>
  <c r="G13"/>
  <c r="E16" i="21"/>
  <c r="F16" s="1"/>
  <c r="G8"/>
  <c r="H8" s="1"/>
  <c r="D46" i="11"/>
  <c r="I13" i="21"/>
  <c r="I16"/>
  <c r="I11"/>
  <c r="G11"/>
  <c r="H11" s="1"/>
  <c r="I9"/>
  <c r="G9"/>
  <c r="H9" s="1"/>
  <c r="I10"/>
  <c r="G10"/>
  <c r="H10" s="1"/>
  <c r="I14"/>
  <c r="F30"/>
  <c r="G30" s="1"/>
  <c r="H26"/>
  <c r="I26" s="1"/>
  <c r="I15"/>
  <c r="I12"/>
  <c r="I8"/>
  <c r="E133" i="11"/>
  <c r="E129"/>
  <c r="E131"/>
  <c r="E109"/>
  <c r="E144"/>
  <c r="E134"/>
  <c r="E107"/>
  <c r="E70"/>
  <c r="E71"/>
  <c r="E135"/>
  <c r="D136"/>
  <c r="E121"/>
  <c r="E111"/>
  <c r="E105"/>
  <c r="E72"/>
  <c r="E54"/>
  <c r="E52"/>
  <c r="E53"/>
  <c r="E10" i="22" l="1"/>
  <c r="F10" s="1"/>
  <c r="G10"/>
  <c r="H10" s="1"/>
  <c r="X9"/>
  <c r="Y9"/>
  <c r="X10"/>
  <c r="Y10"/>
  <c r="X12"/>
  <c r="Y12"/>
  <c r="X15"/>
  <c r="Y15"/>
  <c r="X11"/>
  <c r="Y11"/>
  <c r="X13"/>
  <c r="Y13"/>
  <c r="X14"/>
  <c r="Y14"/>
  <c r="E37" i="11"/>
  <c r="E32"/>
  <c r="E39"/>
  <c r="C56"/>
  <c r="E38"/>
  <c r="E130"/>
  <c r="E103"/>
  <c r="C112"/>
  <c r="D148"/>
  <c r="E68"/>
  <c r="D96"/>
  <c r="E69"/>
  <c r="E147"/>
  <c r="D56"/>
  <c r="C122"/>
  <c r="E118"/>
  <c r="D112"/>
  <c r="E120"/>
  <c r="E132"/>
  <c r="E55"/>
  <c r="E56" s="1"/>
  <c r="E143"/>
  <c r="D74"/>
  <c r="E83"/>
  <c r="E82"/>
  <c r="E128"/>
  <c r="C136"/>
  <c r="E91"/>
  <c r="E142"/>
  <c r="C148"/>
  <c r="C84"/>
  <c r="E80"/>
  <c r="E104"/>
  <c r="D122"/>
  <c r="E145"/>
  <c r="E110"/>
  <c r="E146"/>
  <c r="E108"/>
  <c r="E73"/>
  <c r="E106"/>
  <c r="E119"/>
  <c r="D84"/>
  <c r="E81"/>
  <c r="E44"/>
  <c r="E31"/>
  <c r="E42"/>
  <c r="E33"/>
  <c r="E67"/>
  <c r="C74"/>
  <c r="E40"/>
  <c r="E41"/>
  <c r="E34"/>
  <c r="E36"/>
  <c r="E35"/>
  <c r="E43"/>
  <c r="E9" i="22" l="1"/>
  <c r="F9" s="1"/>
  <c r="G9"/>
  <c r="H9" s="1"/>
  <c r="E46" i="11"/>
  <c r="C41" i="28" s="1"/>
  <c r="E96" i="11"/>
  <c r="E74"/>
  <c r="E112"/>
  <c r="E122"/>
  <c r="E84"/>
  <c r="E148"/>
  <c r="E136"/>
</calcChain>
</file>

<file path=xl/sharedStrings.xml><?xml version="1.0" encoding="utf-8"?>
<sst xmlns="http://schemas.openxmlformats.org/spreadsheetml/2006/main" count="49102" uniqueCount="16878">
  <si>
    <t>NO</t>
  </si>
  <si>
    <t>KODE SDMK (BARU)</t>
  </si>
  <si>
    <t>JENIS SDMK</t>
  </si>
  <si>
    <t>RUMPUN SDMK</t>
  </si>
  <si>
    <t>SUBRUMPUN SDMK</t>
  </si>
  <si>
    <t>STATUS KERJA</t>
  </si>
  <si>
    <t>Dokter Umum</t>
  </si>
  <si>
    <t>01. Medis</t>
  </si>
  <si>
    <t>01. Dokter</t>
  </si>
  <si>
    <t>TNI AD</t>
  </si>
  <si>
    <t>Dokter Gigi</t>
  </si>
  <si>
    <t>02. Dokter Gigi</t>
  </si>
  <si>
    <t>Dokter Spesialis Penyakit Dalam (Sp.PD)</t>
  </si>
  <si>
    <t>03. Dokter spesialis</t>
  </si>
  <si>
    <t>Dokter Spesialis Obstetri &amp; Ginekologi - Kebidanan &amp; Kandungan (Sp.OG)</t>
  </si>
  <si>
    <t>Dokter Spesialis Anak (Sp.A)</t>
  </si>
  <si>
    <t>Dokter Spesialis Bedah (Sp.B)</t>
  </si>
  <si>
    <t>Dokter Spesialis Radiologi (Sp.Rad)</t>
  </si>
  <si>
    <t>Dokter Spesialis Anastesiologi (Sp.An)</t>
  </si>
  <si>
    <t>Dokter Spesialis Patologi Klinik (SP.PK)</t>
  </si>
  <si>
    <t>Dokter Spesialis Patologi Anatomi (Sp.PA)</t>
  </si>
  <si>
    <t>Dokter Spesialis Rehabilitasi Medik (Sp.RM)</t>
  </si>
  <si>
    <t>Dokter Spesialis Okupasi (Sp.OK)</t>
  </si>
  <si>
    <t>Dokter Spesialis Penerbangan (Sp.KP)</t>
  </si>
  <si>
    <t>Dokter Spesialis Gizi Klinik (Sp.GK)</t>
  </si>
  <si>
    <t>Dokter Spesialis Bedah Thoraks Dan Kardiovaskuler (Sp.BTKV)</t>
  </si>
  <si>
    <t>Dokter Spesialis Mikrobiologi Klinik (Sp.MK)</t>
  </si>
  <si>
    <t>Dokter Spesialis Bedah Syaraf (Sp.BS)</t>
  </si>
  <si>
    <t>Dokter Spesialis Kelautan</t>
  </si>
  <si>
    <t>Dokter Spesialis Urologi (Sp.U)</t>
  </si>
  <si>
    <t>Dokter Spesialis Ilmu Kesehatan Kulit Dan Kelamin (Sp.KK)</t>
  </si>
  <si>
    <t>Dokter Spesialis Neorologi/Saraf (Sp.S)</t>
  </si>
  <si>
    <t>Dokter Spesialis Orthopedi &amp; Traumatologi (Sp.OT)</t>
  </si>
  <si>
    <t>Dokter Spesialis Paru  - Pulmonologi (Sp.P)</t>
  </si>
  <si>
    <t>Dokter Spesialis Forensik (Sp.F)</t>
  </si>
  <si>
    <t>Dokter Spesialis Parasitologi Klinik (Sp.ParK)</t>
  </si>
  <si>
    <t>Dokter Spesialis Bedah Anak (Sp.BA)</t>
  </si>
  <si>
    <t>Dokter Spesialis Farmakologi Klinik (Sp.FK)</t>
  </si>
  <si>
    <t>Dokter Spesialis Kedokteran Olah Raga (Sp.KO)</t>
  </si>
  <si>
    <t>Dokter Spesialis Psikiatri - Kedokteran Jiwa (Sp.KJ)</t>
  </si>
  <si>
    <t>Dokter Spesialis Ofthalmologi</t>
  </si>
  <si>
    <t>Dokter Spesialis Kedokteran Fisik Dan Rehabilitasi (Sp.KFR)</t>
  </si>
  <si>
    <t>Dokter Spesialis Nuklir (Sp.KN)</t>
  </si>
  <si>
    <t>Dokter Spesialis Ilmu Kesehatan THT Kl  (Sp.THT-KL)</t>
  </si>
  <si>
    <t>Dokter Spesialis Bedah Plastik (Sp.BP)</t>
  </si>
  <si>
    <t>Dokter Spesialis Andrologi (Sp.And)</t>
  </si>
  <si>
    <t>Dokter Spesialis Mata (Sp.M)</t>
  </si>
  <si>
    <t>Dokter Spesialis Jantung dan Pembuluh Darah (Sp.JP)</t>
  </si>
  <si>
    <t>Dokter Spesialis Bedah Orthopedi</t>
  </si>
  <si>
    <t>Dokter Spesialis Patologi Forensik</t>
  </si>
  <si>
    <t>Dokter Spesialis Gizi Medik</t>
  </si>
  <si>
    <t>Dokter Spesialis Kedaruratan Medik - Emergency (Sp.EM)</t>
  </si>
  <si>
    <t>Dokter Spesialis Akupunktur Klinik (Sp.Ak)</t>
  </si>
  <si>
    <t>Dokter Spesialis Onkologi Radiasi (Sp.Onk.Rad)</t>
  </si>
  <si>
    <t>Dokter Spesialis Lainnya yang belum tercantum</t>
  </si>
  <si>
    <t>Dokter Sub Spesialis</t>
  </si>
  <si>
    <t>Dokter Gigi Spesialis Kawat Gigi - Orthodontis (Sp.Ort)</t>
  </si>
  <si>
    <t>04. Dokter Gigi Spesialis</t>
  </si>
  <si>
    <t>Dokter Gigi Spesialis Bedah mulut / Maksilofasial (Sp.BM)</t>
  </si>
  <si>
    <t>Dokter Gigi Spesialis Anak - Pedodontis (Sp.KGA)</t>
  </si>
  <si>
    <t>Dokter Gigi Spesialis Konservasi Gigi (Sp.KG)</t>
  </si>
  <si>
    <t>Dokter Gigi Spesialis Gigi Tiruan (Prostodontis) (Sp.Pros)</t>
  </si>
  <si>
    <t>Dokter Gigi Spesialis Penyakit Mulut (Sp.PM)</t>
  </si>
  <si>
    <t>Dokter Gigi Spesialis Periodonsia (Sp.Perio)</t>
  </si>
  <si>
    <t>Dokter Gigi Spesialis lainnya yang belum tercantum</t>
  </si>
  <si>
    <t>Dokter Gigi Spesialis Radiologi kedokteran gigi (Sp.RKG)</t>
  </si>
  <si>
    <t>Dokter Gigi Sub Spesialis</t>
  </si>
  <si>
    <t>Psikologi Klinis</t>
  </si>
  <si>
    <t>02. Psikologi Klinis</t>
  </si>
  <si>
    <t>01. Psikologi Klinis</t>
  </si>
  <si>
    <t>Perawat (Non Ners)</t>
  </si>
  <si>
    <t>03. Keperawatan</t>
  </si>
  <si>
    <t>01. Perawat Kesehatan Masyarakat</t>
  </si>
  <si>
    <t>Ners</t>
  </si>
  <si>
    <t>Jenis Perawat Lainnya yang belum tercantum</t>
  </si>
  <si>
    <t>Perawat Kesehatan Anak</t>
  </si>
  <si>
    <t>02. Perawat Kesehatan Anak</t>
  </si>
  <si>
    <t>Perawat Maternitas</t>
  </si>
  <si>
    <t>03. Perawat Maternitas</t>
  </si>
  <si>
    <t>Perawat Medikal Bedah</t>
  </si>
  <si>
    <t>04. Perawat Medikal Bedah</t>
  </si>
  <si>
    <t>Perawat Geriatri - Lansia</t>
  </si>
  <si>
    <t>05. Perawat Geriatri</t>
  </si>
  <si>
    <t>Perawat Kesehatan Jiwa</t>
  </si>
  <si>
    <t>06. Perawat Kesehatan Jiwa</t>
  </si>
  <si>
    <t>Perawat Komunitas</t>
  </si>
  <si>
    <t>07. Perawat Komunitas</t>
  </si>
  <si>
    <t>Bidan</t>
  </si>
  <si>
    <t>04. Kebidanan</t>
  </si>
  <si>
    <t>01. Bidan</t>
  </si>
  <si>
    <t>Bidan Desa</t>
  </si>
  <si>
    <t>Jenis Bidan Lainnya yang belum tercantum</t>
  </si>
  <si>
    <t>Bidan Pendidik</t>
  </si>
  <si>
    <t>02. Bidan Pendidik</t>
  </si>
  <si>
    <t>Apoteker</t>
  </si>
  <si>
    <t>05. Kefarmasian</t>
  </si>
  <si>
    <t>01. Apoteker</t>
  </si>
  <si>
    <t>Ahli Madya Farmasi (Asisten Apoteker)</t>
  </si>
  <si>
    <t>02. Tenaga Teknik Kefarmasian</t>
  </si>
  <si>
    <t>Sarjana, Magister Farmasi (Non Apoteker)</t>
  </si>
  <si>
    <t>Analis Farmasi</t>
  </si>
  <si>
    <t>Kesehatan Masyarakat (Lainnya)</t>
  </si>
  <si>
    <t>06. Kesehatan Masyarakat</t>
  </si>
  <si>
    <t>01. Kesehatan Masyarakat (Lainnya)</t>
  </si>
  <si>
    <t>Epidemiolog Kesehatan</t>
  </si>
  <si>
    <t>02. Epidemiolog Kesehatan</t>
  </si>
  <si>
    <t>Promosi Kesehatan</t>
  </si>
  <si>
    <t>03. Promosi Kesehatan</t>
  </si>
  <si>
    <t>Ilmu Perilaku</t>
  </si>
  <si>
    <t>04. Ilmu Perilaku</t>
  </si>
  <si>
    <t>Kesehatan Kerja</t>
  </si>
  <si>
    <t>05. Kesehatan Kerja</t>
  </si>
  <si>
    <t>Administrasi dan Kebijakan Kesehatan</t>
  </si>
  <si>
    <t>06. Administrasi dan Kebijakan Kesehatan</t>
  </si>
  <si>
    <t>Biostatistik dan Kependudukan</t>
  </si>
  <si>
    <t>07. Biostatistik dan Kependudukan</t>
  </si>
  <si>
    <t>Reproduksi dan Keluarga</t>
  </si>
  <si>
    <t>08. Reproduksi dan Keluarga</t>
  </si>
  <si>
    <t>Informatika Kesehatan</t>
  </si>
  <si>
    <t>09. Informatika Kesehatan</t>
  </si>
  <si>
    <t>Sanitasi Lingkungan</t>
  </si>
  <si>
    <t>07. Kesehatan Lingkungan</t>
  </si>
  <si>
    <t>01. Sanitasi Lingkungan</t>
  </si>
  <si>
    <t>Entomolog Kesehatan</t>
  </si>
  <si>
    <t>02. Entomolog Kesehatan</t>
  </si>
  <si>
    <t>Mikrobiolog Kesehatan</t>
  </si>
  <si>
    <t>03. Mikrobiolog Kesehatan</t>
  </si>
  <si>
    <t>Nutrisionis</t>
  </si>
  <si>
    <t>08. Gizi</t>
  </si>
  <si>
    <t>01. Nutrisionis</t>
  </si>
  <si>
    <t>Dietisien</t>
  </si>
  <si>
    <t>02. Dietisien</t>
  </si>
  <si>
    <t>Fisioterapis</t>
  </si>
  <si>
    <t>09. Keterapian Fisik</t>
  </si>
  <si>
    <t>01. Fisioterapis</t>
  </si>
  <si>
    <t>Okupasi Terapis</t>
  </si>
  <si>
    <t>02. Okupasi Terapis</t>
  </si>
  <si>
    <t>Terapis Wicara</t>
  </si>
  <si>
    <t>03. Terapis Wicara</t>
  </si>
  <si>
    <t>Akupunktur</t>
  </si>
  <si>
    <t>04. Akupunktur</t>
  </si>
  <si>
    <t>Perekam Medis dan Informasi Kesehatan</t>
  </si>
  <si>
    <t>10. Keteknisian Medis</t>
  </si>
  <si>
    <t>01. Perekam Medis dan Informasi Kesehatan</t>
  </si>
  <si>
    <t>Teknisi Kardiovaskular</t>
  </si>
  <si>
    <t>02. Teknisi Kardiovaskular</t>
  </si>
  <si>
    <t>Teknisis Pelayanan Darah</t>
  </si>
  <si>
    <t>03. Teknisi Pelayanan Darah</t>
  </si>
  <si>
    <t>Refraksionis Optisien/Optometris</t>
  </si>
  <si>
    <t>04. Refraksionis Optisien/Optometris</t>
  </si>
  <si>
    <t>Teknisi Gigi</t>
  </si>
  <si>
    <t>05. Teknisi Gigi</t>
  </si>
  <si>
    <t>Penata Anestesi</t>
  </si>
  <si>
    <t>06. Penata Anestesi</t>
  </si>
  <si>
    <t>Terapis Gigi dan Mulut</t>
  </si>
  <si>
    <t>07. Terapis Gigi dan Mulut</t>
  </si>
  <si>
    <t>Audiologis</t>
  </si>
  <si>
    <t>08. Audiologis</t>
  </si>
  <si>
    <t>Radiografer</t>
  </si>
  <si>
    <t>11. Teknik Biomedika</t>
  </si>
  <si>
    <t>01. Radiografer</t>
  </si>
  <si>
    <t>Elektromedis</t>
  </si>
  <si>
    <t>02. Elektromedis</t>
  </si>
  <si>
    <t>Ahli Teknologi Laboratorium Medik (Analis Kesehatan)</t>
  </si>
  <si>
    <t>03. Ahli Teknologi Laboratorium Medik</t>
  </si>
  <si>
    <t>Fisikawan Medik</t>
  </si>
  <si>
    <t>04. Fisikawan Medik</t>
  </si>
  <si>
    <t>Radioterapis</t>
  </si>
  <si>
    <t>05. Radioterapis</t>
  </si>
  <si>
    <t>Ortotik Prostetik</t>
  </si>
  <si>
    <t>06. Ortotik Prostetik</t>
  </si>
  <si>
    <t>Tenaga Kesehatan Tradisional Ramuan</t>
  </si>
  <si>
    <t>12. Kesehatan Tradisional</t>
  </si>
  <si>
    <t>01. Tenaga Kesehatan Tradisional Ramuan</t>
  </si>
  <si>
    <t>Tenaga Kesehatan Tradisional Ketrampilan</t>
  </si>
  <si>
    <t>02. Tenaga Kesehatan Tradisional Ketrampilan</t>
  </si>
  <si>
    <t>Perawat (Asisten)</t>
  </si>
  <si>
    <t>13. Asisten Tenaga Kesehatan</t>
  </si>
  <si>
    <t>01. Keperawatan</t>
  </si>
  <si>
    <t>Bidan (Asisten)</t>
  </si>
  <si>
    <t>02. Kebidanan</t>
  </si>
  <si>
    <t>Farmasi (Asisten)</t>
  </si>
  <si>
    <t>03. Kefarmasian</t>
  </si>
  <si>
    <t>Analis Kesehatan (Asisten)</t>
  </si>
  <si>
    <t>04. Teknik Biomedika</t>
  </si>
  <si>
    <t>Kesehatan Lingkungan (Asisten)</t>
  </si>
  <si>
    <t>05. Kesehatan Lingkungan</t>
  </si>
  <si>
    <t>Gizi (asisten)</t>
  </si>
  <si>
    <t>06. Gizi</t>
  </si>
  <si>
    <t>Terapis Gigi dan Mulut (Asisten)</t>
  </si>
  <si>
    <t>07. Keteknisian Medis</t>
  </si>
  <si>
    <t>Pelaporan</t>
  </si>
  <si>
    <t>14. Tenaga Penunjang</t>
  </si>
  <si>
    <t>02. Dukungan Manajemen</t>
  </si>
  <si>
    <t>Keuangan</t>
  </si>
  <si>
    <t>Pengelola Sistem Informasi dan Basis Data (Database)</t>
  </si>
  <si>
    <t>Hubungan Masyarakat</t>
  </si>
  <si>
    <t>Hukum</t>
  </si>
  <si>
    <t>Perencanaan</t>
  </si>
  <si>
    <t>Pekarya</t>
  </si>
  <si>
    <t>Jaminan Kesehatan</t>
  </si>
  <si>
    <t>Perpustakaan</t>
  </si>
  <si>
    <t>Juru Mudi</t>
  </si>
  <si>
    <t>Mutasi Pegawai</t>
  </si>
  <si>
    <t>Pengelola Program</t>
  </si>
  <si>
    <t>Monitoring dan Evaluasi</t>
  </si>
  <si>
    <t>Aset</t>
  </si>
  <si>
    <t>Gaji</t>
  </si>
  <si>
    <t>Pengembangan Pegawai</t>
  </si>
  <si>
    <t>Gaji dan Umum</t>
  </si>
  <si>
    <t>Organisasi</t>
  </si>
  <si>
    <t>Publikasi dan Informasi Publik</t>
  </si>
  <si>
    <t>Pengelola Jaringan Komputer</t>
  </si>
  <si>
    <t>Pengelola Website</t>
  </si>
  <si>
    <t>Pengelola Data</t>
  </si>
  <si>
    <t>Pengarsipan</t>
  </si>
  <si>
    <t>Keamanan</t>
  </si>
  <si>
    <t>Tenaga Umum Lainnya yang belum tercantum</t>
  </si>
  <si>
    <t>Asisten Ahli</t>
  </si>
  <si>
    <t>03. Pendidikan dan Pelatihan</t>
  </si>
  <si>
    <t>Widyaiswara Muda</t>
  </si>
  <si>
    <t>Lektor</t>
  </si>
  <si>
    <t>Lektor Kepala</t>
  </si>
  <si>
    <t>Profesor</t>
  </si>
  <si>
    <t>Guru</t>
  </si>
  <si>
    <t>Instruktur</t>
  </si>
  <si>
    <t>Widyaiswara Pertama</t>
  </si>
  <si>
    <t>Widyaiswara Madya</t>
  </si>
  <si>
    <t>Widyaiswara Utama</t>
  </si>
  <si>
    <t>TNI AL</t>
  </si>
  <si>
    <t>Kepala Badan / Eselon 1 Lainnya</t>
  </si>
  <si>
    <t>01. Struktural</t>
  </si>
  <si>
    <t>Kepala Pusat</t>
  </si>
  <si>
    <t>Kepala Bidang</t>
  </si>
  <si>
    <t>Kepala Subbidang</t>
  </si>
  <si>
    <t>Kepala Dinas</t>
  </si>
  <si>
    <t>Sekretaris / Direktur</t>
  </si>
  <si>
    <t>Wakil Direktur</t>
  </si>
  <si>
    <t>Kepala Bagian</t>
  </si>
  <si>
    <t>Kepala Subbagian</t>
  </si>
  <si>
    <t>Kepala Seksi</t>
  </si>
  <si>
    <t>Kepala Puskesmas</t>
  </si>
  <si>
    <t>TNI AU</t>
  </si>
  <si>
    <t>POLRI</t>
  </si>
  <si>
    <t>PNS</t>
  </si>
  <si>
    <t>PTT Pusat</t>
  </si>
  <si>
    <t>PTT Daerah</t>
  </si>
  <si>
    <t>Kontrak Daerah</t>
  </si>
  <si>
    <t>Kontrak Sukarela</t>
  </si>
  <si>
    <t>Residen</t>
  </si>
  <si>
    <t>Internsip</t>
  </si>
  <si>
    <t>Nusantara Sehat</t>
  </si>
  <si>
    <t>Penugasan Khusus Lainnya</t>
  </si>
  <si>
    <t>Swasta (Tetap)</t>
  </si>
  <si>
    <t>Swasta (Tidak Tetap)</t>
  </si>
  <si>
    <t>Tenaga Ahli Dalam Negeri</t>
  </si>
  <si>
    <t>Tenaga Ahli Luar Negeri</t>
  </si>
  <si>
    <t>Lainnya (yang belum tercantum)</t>
  </si>
  <si>
    <t>KODE UNIT</t>
  </si>
  <si>
    <t>NAMA UNIT</t>
  </si>
  <si>
    <t>TIPE</t>
  </si>
  <si>
    <t>KELAS</t>
  </si>
  <si>
    <t>KODE PROV</t>
  </si>
  <si>
    <t>KODE KAB /KOTA</t>
  </si>
  <si>
    <t>KODE UNIT (OLD)</t>
  </si>
  <si>
    <t>NAMA PROV</t>
  </si>
  <si>
    <t>NAMA KAB/KOTA</t>
  </si>
  <si>
    <t>Puskesmas</t>
  </si>
  <si>
    <t>-</t>
  </si>
  <si>
    <t>SUMATERA UTARA</t>
  </si>
  <si>
    <t>SUMATERA BARAT</t>
  </si>
  <si>
    <t>RIAU</t>
  </si>
  <si>
    <t>JAMBI</t>
  </si>
  <si>
    <t>SUMATERA SELATAN</t>
  </si>
  <si>
    <t>BENGKULU</t>
  </si>
  <si>
    <t>LAMPUNG</t>
  </si>
  <si>
    <t>KEPULAUAN BANGKA BELITUNG</t>
  </si>
  <si>
    <t>KEPULAUAN RIAU</t>
  </si>
  <si>
    <t>DKI JAKARTA</t>
  </si>
  <si>
    <t>JAWA BARAT</t>
  </si>
  <si>
    <t>KODE PROGRAM STUDI</t>
  </si>
  <si>
    <t>RUMPUN KETENAGAAN</t>
  </si>
  <si>
    <t>PROGRAM STUDI</t>
  </si>
  <si>
    <t>01 - MEDIS</t>
  </si>
  <si>
    <t>S-3</t>
  </si>
  <si>
    <t>Ilmu Kedokteran</t>
  </si>
  <si>
    <t>Ilmu Kedokteran Dasar</t>
  </si>
  <si>
    <t>S-2</t>
  </si>
  <si>
    <t>Ilmu Kedokteran Dasar &amp; Biomedis</t>
  </si>
  <si>
    <t>Ilmu Kedokteran Keluarga</t>
  </si>
  <si>
    <t>Ilmu Kedokteran Klinik</t>
  </si>
  <si>
    <t>Ilmu Kedokteran Tropis</t>
  </si>
  <si>
    <t>Ilmu Kedokteran Kesehatan Kerja</t>
  </si>
  <si>
    <t>Ilmu Pendidikan Kedokteran</t>
  </si>
  <si>
    <t>Ilmu Kesehatan Olah Raga</t>
  </si>
  <si>
    <t>S-1</t>
  </si>
  <si>
    <t>Sp-1</t>
  </si>
  <si>
    <t>Ilmu Kesehatan Mata</t>
  </si>
  <si>
    <t>Ilmu Penyakit Dalam</t>
  </si>
  <si>
    <t>Ilmu Penyakit Syaraf</t>
  </si>
  <si>
    <t>Ilmu Kesehatan Kulit Dan Kelamin</t>
  </si>
  <si>
    <t>Ilmu Penyakit THT</t>
  </si>
  <si>
    <t>Ilmu Anestesiologi</t>
  </si>
  <si>
    <t>Ilmu Anestesiologi Dan Reanimasi</t>
  </si>
  <si>
    <t>Ilmu Bedah</t>
  </si>
  <si>
    <t>Ilmu Kebidanan Dan Penyakit Kandungan</t>
  </si>
  <si>
    <t>Ilmu Penyakit Paru</t>
  </si>
  <si>
    <t>Ilmu Kedokteran Forensik</t>
  </si>
  <si>
    <t>Ilmu Kesehatan Anak</t>
  </si>
  <si>
    <t>Ilmu Bedah Ortopaedi</t>
  </si>
  <si>
    <t>Ilmu Bedah Urologi</t>
  </si>
  <si>
    <t>Ilmu Bedah Plastik</t>
  </si>
  <si>
    <t>Ilmu Penyakit Jantung Dan Pembuluh Darah</t>
  </si>
  <si>
    <t>Ilmu Bedah Anak</t>
  </si>
  <si>
    <t>Ilmu Patologi Anatomi</t>
  </si>
  <si>
    <t>Ilmu Patologi Klinik</t>
  </si>
  <si>
    <t>Ilmu Kedokteran Nuklir</t>
  </si>
  <si>
    <t>Ilmu Kedokteran Fisik Dan Rehabilitasi</t>
  </si>
  <si>
    <t>Ilmu Kedokteran Olahraga</t>
  </si>
  <si>
    <t>Radiologi</t>
  </si>
  <si>
    <t>Psikiatri</t>
  </si>
  <si>
    <t>Mikrobiologi Klinik</t>
  </si>
  <si>
    <t>Farmakologi Klinik</t>
  </si>
  <si>
    <t>Kedokteran Okupasi</t>
  </si>
  <si>
    <t>Ilmu Bedah Orthopaedi Dan Traumatologi</t>
  </si>
  <si>
    <t>Ilmu Bedah Syaraf</t>
  </si>
  <si>
    <t>Bedah Torak Kardiovaskuler</t>
  </si>
  <si>
    <t>Onkologi Radiasi</t>
  </si>
  <si>
    <t>Kedokteran Penerbangan</t>
  </si>
  <si>
    <t>Akupunktur Medik</t>
  </si>
  <si>
    <t>Radiologi Kedokteran Gigi</t>
  </si>
  <si>
    <t>Sp-2</t>
  </si>
  <si>
    <t>Ilmu Kedokteran Gigi</t>
  </si>
  <si>
    <t>Ilmu Kedokteran Gigi Klinik</t>
  </si>
  <si>
    <t>Ilmu Kedokteran Gigi Komunitas</t>
  </si>
  <si>
    <t>Ilmu Bedah Mulut</t>
  </si>
  <si>
    <t>Ilmu Penyakit Mulut</t>
  </si>
  <si>
    <t>Ilmu Kesehatan Gigi Anak</t>
  </si>
  <si>
    <t>Periodonsia</t>
  </si>
  <si>
    <t>Ortodonsia</t>
  </si>
  <si>
    <t>Prostodonsia</t>
  </si>
  <si>
    <t>03 - KEPERAWATAN</t>
  </si>
  <si>
    <t>Ners Spesialis Keperawatan Medikal Bedah</t>
  </si>
  <si>
    <t>Ners Spesialis Keperawatan Anak</t>
  </si>
  <si>
    <t>Ners Spesialis Keperawatan Jiwa</t>
  </si>
  <si>
    <t>Ilmu Keperawatan</t>
  </si>
  <si>
    <t>Ilmu Keperawatan Gigi</t>
  </si>
  <si>
    <t>D-4</t>
  </si>
  <si>
    <t>Perawat Pendidik</t>
  </si>
  <si>
    <t>D-3</t>
  </si>
  <si>
    <t>Keperawatan</t>
  </si>
  <si>
    <t>Profesi</t>
  </si>
  <si>
    <t>Profesi Ners</t>
  </si>
  <si>
    <t>04 - KEBIDANAN</t>
  </si>
  <si>
    <t>Ilmu Kebidanan</t>
  </si>
  <si>
    <t>Kebidanan</t>
  </si>
  <si>
    <t>05 - KEFARMASIAN</t>
  </si>
  <si>
    <t>Analisis Kimia</t>
  </si>
  <si>
    <t>Ilmu Farmasi</t>
  </si>
  <si>
    <t>Farmasi Klinik</t>
  </si>
  <si>
    <t>Farmasi</t>
  </si>
  <si>
    <t>Farmasi Klinik Dan Komunitas</t>
  </si>
  <si>
    <t>Analis Farmasi dan Makanan</t>
  </si>
  <si>
    <t>Profesi Apoteker</t>
  </si>
  <si>
    <t>06 - KESEHATAN MASYARAKAT</t>
  </si>
  <si>
    <t>Ilmu Kesehatan Masyarakat</t>
  </si>
  <si>
    <t>Epidemiologi</t>
  </si>
  <si>
    <t>Kesehatan Reproduksi</t>
  </si>
  <si>
    <t>Keselamatan Dan Kesehatan Kerja</t>
  </si>
  <si>
    <t>Administrasi Rumah Sakit</t>
  </si>
  <si>
    <t>Administrasi Dan Kebijakan Kesehatan</t>
  </si>
  <si>
    <t>Kesehatan Masyarakat</t>
  </si>
  <si>
    <t>Kesehatan Dan Keselamatan Kerja</t>
  </si>
  <si>
    <t>Hiperkes Dan Keselamatan Kerja</t>
  </si>
  <si>
    <t>Profesi Kesehatan Masyarakat</t>
  </si>
  <si>
    <t>Kesehatan Masyarakat Veteriner</t>
  </si>
  <si>
    <t>07 - KESEHATAN LINGKUNGAN</t>
  </si>
  <si>
    <t>Kesehatan Lingkungan</t>
  </si>
  <si>
    <t>Mikrobiologi</t>
  </si>
  <si>
    <t>Fitopatologi</t>
  </si>
  <si>
    <t>Parasitologi Dan Entomologi Kesehatan</t>
  </si>
  <si>
    <t>Mikrobiologi Medik</t>
  </si>
  <si>
    <t>Teknik Dan Manajemen Lingkungan</t>
  </si>
  <si>
    <t>08 - GIZI</t>
  </si>
  <si>
    <t>Ilmu Gizi</t>
  </si>
  <si>
    <t>Gizi</t>
  </si>
  <si>
    <t>09 - KETERAPIAN FISIK</t>
  </si>
  <si>
    <t>Fisioterapi</t>
  </si>
  <si>
    <t>Okupasi Terapi</t>
  </si>
  <si>
    <t>Terapi Wicara</t>
  </si>
  <si>
    <t>10 - KETEKNISIAN MEDIS</t>
  </si>
  <si>
    <t>Refraksionis Optisien</t>
  </si>
  <si>
    <t>Teknik Kardiovaskuler</t>
  </si>
  <si>
    <t>D-1</t>
  </si>
  <si>
    <t>Teknologi Transfusi Darah</t>
  </si>
  <si>
    <t>Keperawatan Gigi</t>
  </si>
  <si>
    <t>Teknik Gigi</t>
  </si>
  <si>
    <t>Kesehatan Gigi dan Mulut (Keperawatan Gigi)</t>
  </si>
  <si>
    <t>Perekam dan Informasi Kesehatan</t>
  </si>
  <si>
    <t>Rekam Medik Dan Informasi Kesehatan</t>
  </si>
  <si>
    <t>11 - TEKNIK BIOMEDIKA</t>
  </si>
  <si>
    <t>Radiografi</t>
  </si>
  <si>
    <t>Teknik Radiodiagnostik &amp; Radioterapi</t>
  </si>
  <si>
    <t>Analis Kesehatan</t>
  </si>
  <si>
    <t>Teknik Elektromedik</t>
  </si>
  <si>
    <t>12 - NAKES TRADISIONAL</t>
  </si>
  <si>
    <t>Jamu</t>
  </si>
  <si>
    <t>14 - TENAGA PENUNJANG</t>
  </si>
  <si>
    <t>Teknik Elektro dan Informatika</t>
  </si>
  <si>
    <t>Opto Elektroteknika Laser</t>
  </si>
  <si>
    <t>Teknik Elektro</t>
  </si>
  <si>
    <t>Teknik Telekomunikasi</t>
  </si>
  <si>
    <t>Teknik Tenaga Listrik</t>
  </si>
  <si>
    <t>Teknik Elektro Industri</t>
  </si>
  <si>
    <t>Teknik Listrik</t>
  </si>
  <si>
    <t>Jaringan Telekomunikasi Digital</t>
  </si>
  <si>
    <t>Teknik Elektronika</t>
  </si>
  <si>
    <t>Teknik Listrik / Elektro</t>
  </si>
  <si>
    <t>Ilmu Teknik Mesin</t>
  </si>
  <si>
    <t>Teknik Mesin</t>
  </si>
  <si>
    <t>Mekanik Industri Dan Desain</t>
  </si>
  <si>
    <t>Teknik Mesin dan Manufaktur</t>
  </si>
  <si>
    <t>Teknik Otomotif Elektronik</t>
  </si>
  <si>
    <t>Teknik Pendingin dan Tata Udara</t>
  </si>
  <si>
    <t>Teknik Energi</t>
  </si>
  <si>
    <t>Teknik Manufaktur</t>
  </si>
  <si>
    <t>Teknik Mekatronika</t>
  </si>
  <si>
    <t>Teknik Mesin Industri</t>
  </si>
  <si>
    <t>Teknik Otomotif Dan Alat Berat</t>
  </si>
  <si>
    <t>Teknik Pendingin Dan Tata Udara</t>
  </si>
  <si>
    <t>Teknik Konversi Energi</t>
  </si>
  <si>
    <t>Teknik Pemeliharaan Mesin</t>
  </si>
  <si>
    <t>Teknik Perancangan Mekanik Umum</t>
  </si>
  <si>
    <t>Teknik Pengecoran Logam</t>
  </si>
  <si>
    <t>Teknik Perancangan Perkakas Presisi</t>
  </si>
  <si>
    <t>Teknik Mekanik Umum</t>
  </si>
  <si>
    <t>D-2</t>
  </si>
  <si>
    <t>Teknik Otomotif</t>
  </si>
  <si>
    <t>Ilmu Teknik Sipil</t>
  </si>
  <si>
    <t>Teknik Sipil</t>
  </si>
  <si>
    <t>Teknik Perencanaan Prasarana</t>
  </si>
  <si>
    <t>Teknik Pengairan</t>
  </si>
  <si>
    <t>Teknik Perancangan Jalan Dan Jembatan</t>
  </si>
  <si>
    <t>Teknik Perawatan Dan Perbaikan Gedung</t>
  </si>
  <si>
    <t>Teknik Perencanaan Irigasi Dan Rawa</t>
  </si>
  <si>
    <t>Teknik Konstruksi Sipil</t>
  </si>
  <si>
    <t>Teknik Bangunan</t>
  </si>
  <si>
    <t>Teknik Sipil Bangunan Air</t>
  </si>
  <si>
    <t>Teknik Sipil Bangunan Transportasi</t>
  </si>
  <si>
    <t>Teknik Jalan Raya</t>
  </si>
  <si>
    <t>Teknik Arsitektur</t>
  </si>
  <si>
    <t>Ilmu Teknik Kimia</t>
  </si>
  <si>
    <t>Teknik Kimia</t>
  </si>
  <si>
    <t>Teknik Kimia Produksi Bersih</t>
  </si>
  <si>
    <t>Analis Kimia</t>
  </si>
  <si>
    <t>Teknik Tekstil</t>
  </si>
  <si>
    <t>Teknik Lingkungan</t>
  </si>
  <si>
    <t>Ilmu Teknik Industri</t>
  </si>
  <si>
    <t>Teknik Industri</t>
  </si>
  <si>
    <t>Teknik Manajemen Industri Pertahanan</t>
  </si>
  <si>
    <t>Teknik Manajemen Pabrik</t>
  </si>
  <si>
    <t>Teknik Metalurgi Dan Material</t>
  </si>
  <si>
    <t>Teknik Metalurgi</t>
  </si>
  <si>
    <t>Ilmu Dan Teknik Material</t>
  </si>
  <si>
    <t>Teknik Material</t>
  </si>
  <si>
    <t>Teknik Geodesi &amp; Geomatika</t>
  </si>
  <si>
    <t>Teknik Goedesi &amp; Geomatika</t>
  </si>
  <si>
    <t>Teknik Geodesi</t>
  </si>
  <si>
    <t>Teknik Geomatika</t>
  </si>
  <si>
    <t>Teknik Fisika</t>
  </si>
  <si>
    <t>Teknik Pertambangan</t>
  </si>
  <si>
    <t>Teknik Keselamatan Dan Kesehatan Kerja</t>
  </si>
  <si>
    <t>Geoinformatika</t>
  </si>
  <si>
    <t>Lingkungan</t>
  </si>
  <si>
    <t>Bioteknologi Tanah Dan Lingkungan</t>
  </si>
  <si>
    <t>Manajemen Pesisir Dan Teknik Kelautan</t>
  </si>
  <si>
    <t>Ekonomi Sumber Daya</t>
  </si>
  <si>
    <t>Manajemen Ekowisata Dan Jasa Lingkungan</t>
  </si>
  <si>
    <t>Sosial Ekonomi Perikanan Po</t>
  </si>
  <si>
    <t>Komunikasi</t>
  </si>
  <si>
    <t>Ilmu Komputer</t>
  </si>
  <si>
    <t>Teknik Informatika</t>
  </si>
  <si>
    <t>Sistem Komputer</t>
  </si>
  <si>
    <t>Teknik Komputer</t>
  </si>
  <si>
    <t>Manajemen Informatika Kesehatan</t>
  </si>
  <si>
    <t>Manajemen Informatika</t>
  </si>
  <si>
    <t>Komputerisasi Akuntansi</t>
  </si>
  <si>
    <t>Ilmu Ekonomi</t>
  </si>
  <si>
    <t>Ekonomi Pembangunan</t>
  </si>
  <si>
    <t>Ekonomi Syariah</t>
  </si>
  <si>
    <t>Ekonomi Pembangunan (Kampus Payakumbuh)</t>
  </si>
  <si>
    <t>Manajemen Teknik</t>
  </si>
  <si>
    <t>Perbankan Syariah (Ekonomi Syariah)</t>
  </si>
  <si>
    <t>Manajemen Administrasi</t>
  </si>
  <si>
    <t>Administrasi Perpajakan</t>
  </si>
  <si>
    <t>Ilmu Akuntansi</t>
  </si>
  <si>
    <t>Akuntansi</t>
  </si>
  <si>
    <t>Akuntansi Syariah</t>
  </si>
  <si>
    <t>Akuntansi Manajemen Pemerintahan</t>
  </si>
  <si>
    <t>Profesi Akuntansi</t>
  </si>
  <si>
    <t>Ilmu Administrasi</t>
  </si>
  <si>
    <t>Ilmu Administrasi Publik</t>
  </si>
  <si>
    <t>Ilmu Administrasi Negara</t>
  </si>
  <si>
    <t>Administrasi Bisnis</t>
  </si>
  <si>
    <t>MM</t>
  </si>
  <si>
    <t>Ilmi Manajemen Pemasaran</t>
  </si>
  <si>
    <t>Ilmu Administrasi Niaga</t>
  </si>
  <si>
    <t>Ilmu Administrasi Perpajakan</t>
  </si>
  <si>
    <t>Administrasi Negara</t>
  </si>
  <si>
    <t>Administrasi Pertahanan</t>
  </si>
  <si>
    <t>Kesekretariatan Dan Administrasi Kantor</t>
  </si>
  <si>
    <t>Administrasi Logistik</t>
  </si>
  <si>
    <t>Administrasi Niaga</t>
  </si>
  <si>
    <t>Administrasi Pemerintahan</t>
  </si>
  <si>
    <t>Ilmu Komunikasi</t>
  </si>
  <si>
    <t>Komunikasi dan Penyiaran Islam</t>
  </si>
  <si>
    <t>Teknik Penyiaran Radio &amp; TV</t>
  </si>
  <si>
    <t>Komunikasi Massa</t>
  </si>
  <si>
    <t>Ilmu Perpustakaan</t>
  </si>
  <si>
    <t>Ilmu Informasi dan Perpustakaan</t>
  </si>
  <si>
    <t>Ilmu Psikologi</t>
  </si>
  <si>
    <t>Psikologi</t>
  </si>
  <si>
    <t>Psikologi Profesi</t>
  </si>
  <si>
    <t>Ilmu Hukum</t>
  </si>
  <si>
    <t>Hukum Keluarga (Akhwal Syaksiyah)</t>
  </si>
  <si>
    <t>Sains Hukum dan Pembangunan</t>
  </si>
  <si>
    <t>Hukum Kesehatan</t>
  </si>
  <si>
    <t>Hukum Ekonomi Syariah</t>
  </si>
  <si>
    <t>Ilmu Hukum (Kampus Jakarta)</t>
  </si>
  <si>
    <t>Hukum Bisnis Syariah</t>
  </si>
  <si>
    <t>Hukum Pidana Islam (Jinayah)</t>
  </si>
  <si>
    <t>Perbandingan Mazhab dan Hukum</t>
  </si>
  <si>
    <t>Hukum Ekonomi Syariah (Muamalah)</t>
  </si>
  <si>
    <t>Hukum Tatanegara (Siyasah)</t>
  </si>
  <si>
    <t>Administrasi Peradilan</t>
  </si>
  <si>
    <t>Ilmu Susastra</t>
  </si>
  <si>
    <t>Sastra Indonesia</t>
  </si>
  <si>
    <t>Sastra Inggris</t>
  </si>
  <si>
    <t>Sastra Arab</t>
  </si>
  <si>
    <t>Sastra Jepang</t>
  </si>
  <si>
    <t>Sastra Perancis</t>
  </si>
  <si>
    <t>Sastra Jerman</t>
  </si>
  <si>
    <t>Sastra Rusia</t>
  </si>
  <si>
    <t>Sastra Belanda</t>
  </si>
  <si>
    <t>Sastra Cina</t>
  </si>
  <si>
    <t>Sastra Korea</t>
  </si>
  <si>
    <t>Sastra Nusantara</t>
  </si>
  <si>
    <t>Sastra Jawa</t>
  </si>
  <si>
    <t>Sastra Batak</t>
  </si>
  <si>
    <t>Sastra Daerah</t>
  </si>
  <si>
    <t>Sastra Melayu</t>
  </si>
  <si>
    <t>Pendidikan Teknik Elektro</t>
  </si>
  <si>
    <t>Pendidikan Teknik Informatika &amp; Komputer</t>
  </si>
  <si>
    <t>Pendidikan Ekonomi</t>
  </si>
  <si>
    <t>Pendidikan Akuntansi</t>
  </si>
  <si>
    <t>Ilmu Seni Rupa Dan Desain</t>
  </si>
  <si>
    <t>Desain</t>
  </si>
  <si>
    <t>Desain Produk</t>
  </si>
  <si>
    <t>Desain Interior</t>
  </si>
  <si>
    <t>Desain Komunikasi Visual</t>
  </si>
  <si>
    <t>Desain Grafis</t>
  </si>
  <si>
    <t>Komputer Multimedia</t>
  </si>
  <si>
    <t>Teknik Grafis</t>
  </si>
  <si>
    <t>Teknik Kemasan</t>
  </si>
  <si>
    <t>Asuransi Jiwa</t>
  </si>
  <si>
    <t>Asuransi Kesehatan</t>
  </si>
  <si>
    <t>Asuransi</t>
  </si>
  <si>
    <t>Pengelolaan Sda Dan Lingkungan</t>
  </si>
  <si>
    <t>Pendidikan Kependudukan &amp; Lingkungan Hidu</t>
  </si>
  <si>
    <t>Pend Kependudukan Dan Lingkungan Hidup</t>
  </si>
  <si>
    <t>Ilmu Lingkungan</t>
  </si>
  <si>
    <t>Pendidikan Kependudukan &amp; Lingkungan Hidup</t>
  </si>
  <si>
    <t>Pengelolaan Sumber Daya Alam dan Lingkungan</t>
  </si>
  <si>
    <t>Kajian Sastra dan Budaya</t>
  </si>
  <si>
    <t>Perencanaan Dan Monitoring Pembangunan</t>
  </si>
  <si>
    <t>SD</t>
  </si>
  <si>
    <t>Sekolah Dasar</t>
  </si>
  <si>
    <t>SMP</t>
  </si>
  <si>
    <t>SMP / Setara</t>
  </si>
  <si>
    <t>Sekolah Menengah Pertama</t>
  </si>
  <si>
    <t>SMA</t>
  </si>
  <si>
    <t>SMA / Setara</t>
  </si>
  <si>
    <t>Sekolah Menengah Atas</t>
  </si>
  <si>
    <t>SMK</t>
  </si>
  <si>
    <t>Sekolah Menengah Kejuruan</t>
  </si>
  <si>
    <t>SPAG</t>
  </si>
  <si>
    <t>Sekolah Pendidikan Akademi Gizi</t>
  </si>
  <si>
    <t>D1-BIDAN</t>
  </si>
  <si>
    <t>P2B</t>
  </si>
  <si>
    <t>SMAK</t>
  </si>
  <si>
    <t>Sekolah Menengah Analis Kesehatan</t>
  </si>
  <si>
    <t>SPRG</t>
  </si>
  <si>
    <t>Sekolah Pengatur Rawat Gigi</t>
  </si>
  <si>
    <t>SMF</t>
  </si>
  <si>
    <t>Sekolah Menengah Farmasi</t>
  </si>
  <si>
    <t>SPK</t>
  </si>
  <si>
    <t>Sekolah Perawat Kesehatan</t>
  </si>
  <si>
    <t>SPPH</t>
  </si>
  <si>
    <t>Sekolah Pembantu Penilik Hygiene</t>
  </si>
  <si>
    <t>Dokter Umum 
(Keadaan)</t>
  </si>
  <si>
    <t>Dokter Umum 
(Standar)</t>
  </si>
  <si>
    <t>Dokter Umum 
(+)</t>
  </si>
  <si>
    <t>Dokter Umum 
(-)</t>
  </si>
  <si>
    <t>Dokter Gigi
(Keadaan)</t>
  </si>
  <si>
    <t>Dokter Gigi
(Standar)</t>
  </si>
  <si>
    <t>Dokter Gigi
(+)</t>
  </si>
  <si>
    <t>Dokter Gigi
(-)</t>
  </si>
  <si>
    <t>Perawat
(Keadaan)</t>
  </si>
  <si>
    <t>Perawat
(Standar)</t>
  </si>
  <si>
    <t>Perawat
(+)</t>
  </si>
  <si>
    <t>Perawat
(-)</t>
  </si>
  <si>
    <t>Bidan
(Keadaan)</t>
  </si>
  <si>
    <t>Bidan
(Standar)</t>
  </si>
  <si>
    <t>Bidan 
(+)</t>
  </si>
  <si>
    <t>Bidan 
(-)</t>
  </si>
  <si>
    <t>Tenaga Farmasi
(Keadaan)</t>
  </si>
  <si>
    <t>Tenaga Farmasi
(Standar)</t>
  </si>
  <si>
    <t>Tenaga Farmasi
(+)</t>
  </si>
  <si>
    <t>Tenaga Farmasi
(-)</t>
  </si>
  <si>
    <t>Tenaga Kesmas
(Keadaan)</t>
  </si>
  <si>
    <t>Tenaga Kesmas
(Standar)</t>
  </si>
  <si>
    <t>KesMas 
(+)</t>
  </si>
  <si>
    <t>KesMas 
(-)</t>
  </si>
  <si>
    <t>Tenaga Kesling
(Keadaan)</t>
  </si>
  <si>
    <t>Tenaga Kesling
(Standar)</t>
  </si>
  <si>
    <t>Tenaga Kesling
(+)</t>
  </si>
  <si>
    <t>Tenaga Kesling
(-)</t>
  </si>
  <si>
    <t>Tenaga Gizi
(Keadaan)</t>
  </si>
  <si>
    <t>Tenaga Gizi
(Standar)</t>
  </si>
  <si>
    <t>Tenaga Gizi
(+)</t>
  </si>
  <si>
    <t>Tenaga Gizi
(-)</t>
  </si>
  <si>
    <t>Tenaga ATLM
(Keadaan)</t>
  </si>
  <si>
    <t>Tenaga ATLM
(Standar)</t>
  </si>
  <si>
    <t>Tenaga ATLM
(+)</t>
  </si>
  <si>
    <t>Tenaga ATLM
(-)</t>
  </si>
  <si>
    <t>Provinsi</t>
  </si>
  <si>
    <t>Dinas Kesehatan</t>
  </si>
  <si>
    <t>Kabupaten/Kota</t>
  </si>
  <si>
    <t>JAWA TENGAH</t>
  </si>
  <si>
    <t>DI YOGYAKARTA</t>
  </si>
  <si>
    <t>JAWA TIMUR</t>
  </si>
  <si>
    <t>BANTEN</t>
  </si>
  <si>
    <t>BALI</t>
  </si>
  <si>
    <t>NUSA TENGGARA BARAT</t>
  </si>
  <si>
    <t>NUSA TENGGARA TIMUR</t>
  </si>
  <si>
    <t>KALIMANTAN BARAT</t>
  </si>
  <si>
    <t>KALIMANTAN TENGAH</t>
  </si>
  <si>
    <t>KALIMANTAN SELATAN</t>
  </si>
  <si>
    <t>KALIMANTAN TIMUR</t>
  </si>
  <si>
    <t>KALIMANTAN UTARA</t>
  </si>
  <si>
    <t>SULAWESI UTARA</t>
  </si>
  <si>
    <t>SULAWESI TENGAH</t>
  </si>
  <si>
    <t>SULAWESI SELATAN</t>
  </si>
  <si>
    <t>SULAWESI TENGGARA</t>
  </si>
  <si>
    <t>GORONTALO</t>
  </si>
  <si>
    <t>SULAWESI BARAT</t>
  </si>
  <si>
    <t>MALUKU</t>
  </si>
  <si>
    <t>MALUKU UTARA</t>
  </si>
  <si>
    <t>PAPUA BARAT</t>
  </si>
  <si>
    <t>PAPUA</t>
  </si>
  <si>
    <t>Akademi Farmasi Indah Deli Serdang</t>
  </si>
  <si>
    <t>Akademi Kebidanan Nusantara 2000</t>
  </si>
  <si>
    <t>Akademi Kebidanan Sari Mutiara</t>
  </si>
  <si>
    <t>Akademi Kebidanan Helvetia Medan</t>
  </si>
  <si>
    <t>Akademi Kebidanan Imelda</t>
  </si>
  <si>
    <t>Akademi Kebidanan Bakti Inang Persada</t>
  </si>
  <si>
    <t>Akademi Kebidanan Bina Husada Tebing Tinggi</t>
  </si>
  <si>
    <t>Akademi Kebidanan Hendersen</t>
  </si>
  <si>
    <t>Akademi Kebidanan Darmo Medan</t>
  </si>
  <si>
    <t>Akademi Keperawatan Surya Nusantara</t>
  </si>
  <si>
    <t>Akademi Keperawatan Teladan Bahagia</t>
  </si>
  <si>
    <t>Akademi Kebidanan Sehat Medan</t>
  </si>
  <si>
    <t>Akademi Kebidanan Widya Husada</t>
  </si>
  <si>
    <t>Akademi Keperawatan Indah</t>
  </si>
  <si>
    <t>Akademi Kebidanan Indah</t>
  </si>
  <si>
    <t>Akademi Kebidanan Langkat</t>
  </si>
  <si>
    <t>Akademi Kebidanan Jaya Wijaya</t>
  </si>
  <si>
    <t>Akademi Kebidanan Sentral</t>
  </si>
  <si>
    <t>Akademi Kebidanan Agatha</t>
  </si>
  <si>
    <t>Akademi Keperawatan Pemkab Tapanuli Utara</t>
  </si>
  <si>
    <t>Akademi Kebidanan Senior</t>
  </si>
  <si>
    <t>Akademi Kebidanan Darussalam</t>
  </si>
  <si>
    <t>Akademi Kesehatan Lingkungan Binalita Sudama</t>
  </si>
  <si>
    <t>Akademi Refraksi Optisi Binalita Sudama</t>
  </si>
  <si>
    <t>Akademi Keperawatan Binalita Sudama</t>
  </si>
  <si>
    <t>Akademi Teknik Elektro Medik Binalita Sudama</t>
  </si>
  <si>
    <t>Akademi Kebidanan Dewi Maya</t>
  </si>
  <si>
    <t>Akademi Kebidanan Arta Kabanjahe</t>
  </si>
  <si>
    <t>Akademi Keperawatan Yappkes Aceh Singkil</t>
  </si>
  <si>
    <t>Akademi Kebidanan Hasarma Medan</t>
  </si>
  <si>
    <t>Akademi Keperawatan Helvetia Medan</t>
  </si>
  <si>
    <t>Akademi Kebidanan Cipto Medan</t>
  </si>
  <si>
    <t>Akademi Keperawatan Teungku Fakinah Banda Aceh</t>
  </si>
  <si>
    <t>Akademi Kebidanan Harapan Mama Deli Serdang</t>
  </si>
  <si>
    <t>Akademi Kebidanan Bustanul Ulum Langsa</t>
  </si>
  <si>
    <t>Akademi Keperawatan Darmo Medan</t>
  </si>
  <si>
    <t>Akademi Keperawatan Imelda Medan</t>
  </si>
  <si>
    <t>Akademi Kebidanan Public Health Medical Nursing</t>
  </si>
  <si>
    <t>Akademi Kebidanan YYS Pendidikan Dr Rusdi Medan</t>
  </si>
  <si>
    <t>Akademi Kebidanan Mitra Husada Medan</t>
  </si>
  <si>
    <t>Akademi Kebidanan Hafsyah Medan</t>
  </si>
  <si>
    <t>Akademi Kebidanan Ika Bina Labuhan Batu</t>
  </si>
  <si>
    <t>Akademi Kebidanan Saleha</t>
  </si>
  <si>
    <t>Akademi Kebidanan Harapan Ibu Langsa</t>
  </si>
  <si>
    <t>Akademi Kebidanan Budi Mulia Medan</t>
  </si>
  <si>
    <t>Akademi Kebidanan Sehati</t>
  </si>
  <si>
    <t>Akademi Kebidanan Nurul Hasanah</t>
  </si>
  <si>
    <t>Akademi Kebidanan Kesehatan Baru</t>
  </si>
  <si>
    <t>AKPER Gita Matura Abadi Kisaran</t>
  </si>
  <si>
    <t>Akademi Kebidanan Matorkis</t>
  </si>
  <si>
    <t>Akademi Kebidanan Yayasan Pendidikan Mona</t>
  </si>
  <si>
    <t>Akademi Kebidanan Medica Putro Bungsu</t>
  </si>
  <si>
    <t>Akademi Kebidanan Takasima Kabanjahe</t>
  </si>
  <si>
    <t>Akademi Kebidanan Mitra Syuhada Padangsidimpuan</t>
  </si>
  <si>
    <t>Akademi Kebidanan Namira Kotanopan</t>
  </si>
  <si>
    <t>Akademi Kebidanan Darmais Padangsidimpuan</t>
  </si>
  <si>
    <t>Akademi Kebidanan Madina Husada</t>
  </si>
  <si>
    <t>Akademi Kebidanan Ibtisam Aulia</t>
  </si>
  <si>
    <t>Akademi Kebidanan Bina Daya Husada</t>
  </si>
  <si>
    <t>Akademi Kebidanan Nadhirah</t>
  </si>
  <si>
    <t>Akademi Kebidanan Baruna Husada Sibuhuan</t>
  </si>
  <si>
    <t>Akademi Kebidanan Eunice Rajawali Binjai</t>
  </si>
  <si>
    <t>Akademi Kebidanan Harapan Keluarga</t>
  </si>
  <si>
    <t>Akademi Kebidanan Sari Husada</t>
  </si>
  <si>
    <t>Akademi Keperawatan Arta Kaban Jahe</t>
  </si>
  <si>
    <t>Akademi Kebidanan Medica Bakti Persada</t>
  </si>
  <si>
    <t>Akademi Kebidanan Munawarrah Bireuen</t>
  </si>
  <si>
    <t>AKPER Tenaga Pembangunan Arjuna Laguboti</t>
  </si>
  <si>
    <t>Akademi Kebidanan Palapa Husada</t>
  </si>
  <si>
    <t>Akademi Fisioterapi Harapan Bangsa Banda Aceh</t>
  </si>
  <si>
    <t>Akademi Analis Farmasi Dan Makanan Banda Aceh</t>
  </si>
  <si>
    <t>Akademi Keperawatan Harapan Mama Deli Serdang</t>
  </si>
  <si>
    <t>Akademi Kebidanan Gayo Lues</t>
  </si>
  <si>
    <t>Akademi Kebidanan Paluta Husada</t>
  </si>
  <si>
    <t>Akademi Keperawatan Columbia Asia</t>
  </si>
  <si>
    <t>Akademi Keperawatan Bina Husada Tebing Tinggi</t>
  </si>
  <si>
    <t>Akademi Kebidanan Adhira Mustika Gayo</t>
  </si>
  <si>
    <t>Akademi Kebidanan Darul Husada</t>
  </si>
  <si>
    <t>Akademi Kebidanan Bunga Bangsa Idi</t>
  </si>
  <si>
    <t>Akademi Keperawatan Sehat Binjai</t>
  </si>
  <si>
    <t>Akademi Keperawatan Malahayati Medan</t>
  </si>
  <si>
    <t>Akademi Kebidanan Medica Alas Leuser</t>
  </si>
  <si>
    <t>Akademi Kebidanan Kharisma Husada Binjai</t>
  </si>
  <si>
    <t>Akademi Keperawatan Ibnu Sina Kota Sabang</t>
  </si>
  <si>
    <t>Akademi Kebidanan Sifra Husada</t>
  </si>
  <si>
    <t>Akademi Kebidanan Medica Bakti Nusantara</t>
  </si>
  <si>
    <t>Akademi Kebidanan Pidie Jaya</t>
  </si>
  <si>
    <t>Akademi Farmasi YPPM Mandiri</t>
  </si>
  <si>
    <t>Akademi Keperawatan Takasima Kabanjahe</t>
  </si>
  <si>
    <t>Akademi Kebidanan Audi Husada Medan</t>
  </si>
  <si>
    <t>Akademi Keperawatan RSU Herna</t>
  </si>
  <si>
    <t>Akademi Fisioterapi Siti Hajar Medan</t>
  </si>
  <si>
    <t>Akademi Kebidanan Bina Sejaktera Ameta</t>
  </si>
  <si>
    <t>Akademi Keperawatan Abdi Florensia</t>
  </si>
  <si>
    <t>Akademi Kebidanan Muhammadiyah Banda Aceh</t>
  </si>
  <si>
    <t>Akademi Keperawatan Kesdam I/Bukit Barisan Pematang Siantar</t>
  </si>
  <si>
    <t>Akademi Keperawatan Kesdam I/Bukit Barisan Binjai</t>
  </si>
  <si>
    <t>Akademi Keperawatan Kesdam I/Bukit Barisan Medan</t>
  </si>
  <si>
    <t>Akademi Keperawatan Abulyatama</t>
  </si>
  <si>
    <t>Akademi Keperawatan Kesdam Iskandar Muda Lhokseumawe</t>
  </si>
  <si>
    <t>Akademi Farmasi Yayasan Tenaga Pembangunan Arjuna Laguboti</t>
  </si>
  <si>
    <t>Akademi Keperawatan Sari Mutiara Medan</t>
  </si>
  <si>
    <t>Akademi Keperawatan Kesdam Iskandar Muda Banda Aceh</t>
  </si>
  <si>
    <t>Akademi Keperawatan Syuhada Padangsidempuan</t>
  </si>
  <si>
    <t>Akademi Kesehatan Lingkungan Jabal Ghafur</t>
  </si>
  <si>
    <t>Akademi Keperawatan HKBP Balige</t>
  </si>
  <si>
    <t>Akademi Analis Kesehatan Widya Dharma</t>
  </si>
  <si>
    <t>Apikes Widya Dharma</t>
  </si>
  <si>
    <t>Akd Teknik Radiodiag. Dan Radioterapi Widya Dharma</t>
  </si>
  <si>
    <t>Akademi Kebidanan Wira Buana</t>
  </si>
  <si>
    <t>Akademi Analis Kesehatan Harapan Bangsa</t>
  </si>
  <si>
    <t>Akademi Kebidanan Aisyiyah Palembang</t>
  </si>
  <si>
    <t>Akademi Kebidanan Budi Mulia Palembang</t>
  </si>
  <si>
    <t>Akademi Kebidanan Panca Bhakti</t>
  </si>
  <si>
    <t>AKTEK Radiodiagnostik &amp; Radioterapi Patriot Bangsa</t>
  </si>
  <si>
    <t>Akademi Kebidanan Heppy Zal</t>
  </si>
  <si>
    <t>Akademi Kebidanan Patriot Bangsa Husada</t>
  </si>
  <si>
    <t>Akademi Kebidanan Nusantara Palembang</t>
  </si>
  <si>
    <t>Akademi Kebidanan Hampar Baiduri</t>
  </si>
  <si>
    <t>Akademi Keperawatan Malahayati Bandar Lampung</t>
  </si>
  <si>
    <t>Akademi Keperawatan Baitul Hikmah</t>
  </si>
  <si>
    <t>Akademi Keperawatan Panca Bhakti</t>
  </si>
  <si>
    <t>Akademi Keperawatan Dharma Wacana</t>
  </si>
  <si>
    <t>Akademi Keperawatan Bunda Delima</t>
  </si>
  <si>
    <t>Akademi Kebidanan Al-Sua Ibah Palembang</t>
  </si>
  <si>
    <t>Akademi Kebidanan Adila</t>
  </si>
  <si>
    <t>Akademi Kebidanan Wahana Husada Bandar Jaya</t>
  </si>
  <si>
    <t>Akademi Kebidanan Persada Palembang</t>
  </si>
  <si>
    <t>Akbid Gemilang Husada Kotabumi</t>
  </si>
  <si>
    <t>Akademi Kebidanan Bangka Belitung</t>
  </si>
  <si>
    <t>Akademi Kebidanan Rizki Patya</t>
  </si>
  <si>
    <t>Akademi Kebidanan Manna</t>
  </si>
  <si>
    <t>Akademi Kebidanan Abdurahman</t>
  </si>
  <si>
    <t>Akademi Kebidanan Tunas Harapan Bangsa</t>
  </si>
  <si>
    <t>Akademi Kebidanan An-Nur Husada Walisongo</t>
  </si>
  <si>
    <t>Akademi Kebidanan Nusantara Indonesia Lubuklinggau</t>
  </si>
  <si>
    <t>Akademi Kebidanan Alifa Pringsewu Lampung</t>
  </si>
  <si>
    <t>Akademi Farmasi Yayasan Al-Fatah</t>
  </si>
  <si>
    <t>Akademi Kebidanan Sungailiat Bangka</t>
  </si>
  <si>
    <t>Akademi Kebidanan Dehasen Bengkulu</t>
  </si>
  <si>
    <t>Akademi Kebidanan Bunga Bangsaku Bangka</t>
  </si>
  <si>
    <t>Akademi Kebidanan Rangga Husada Prabumulih</t>
  </si>
  <si>
    <t>Akademi Kebidanan Pondok Pesantren Assanadiyah</t>
  </si>
  <si>
    <t>Akademi Kesehatan Yayasan Sapta Bakti Bengkulu</t>
  </si>
  <si>
    <t>Akademi Keperawatan Sapta Karya</t>
  </si>
  <si>
    <t>Akademi Kebidanan Sapta Karya</t>
  </si>
  <si>
    <t>Akademi Kebidanan Nadira</t>
  </si>
  <si>
    <t>Akademi Kebidanan Budi Mulia Prabumulih</t>
  </si>
  <si>
    <t>Akademi Keperawatan Pangkalpinang</t>
  </si>
  <si>
    <t>Akademi Keperawatan Kesdam II Sriwijaya</t>
  </si>
  <si>
    <t>Akademi Keperawatan Aisyiyah Palembang</t>
  </si>
  <si>
    <t>Akademi Keperawatan RS DGI Cikini</t>
  </si>
  <si>
    <t>Akademi Kebidanan Keris Husada</t>
  </si>
  <si>
    <t>Akademi Keperawatan Keris Husada</t>
  </si>
  <si>
    <t>Akademi Kebidanan Al-Fathonah</t>
  </si>
  <si>
    <t>Akademi Kebidanan Pelita Persada</t>
  </si>
  <si>
    <t>Akademi Kebidanan Suluh Bangsa</t>
  </si>
  <si>
    <t>Akademi Kebidanan Kartika Mitra Husada</t>
  </si>
  <si>
    <t>Akademi Kebidanan Sismadi</t>
  </si>
  <si>
    <t>Akademi Kebidanan YPDR</t>
  </si>
  <si>
    <t>Akademi Kebidanan Prestasi Agung</t>
  </si>
  <si>
    <t>Akademi Kebidanan Mitra Persahabatan</t>
  </si>
  <si>
    <t>Akademi Kebidanan Yaspen Tugu Ibu</t>
  </si>
  <si>
    <t>Akademi Keperawatan Yayasan Jalan Kimia</t>
  </si>
  <si>
    <t>Akademi Keperawatan Rumah Sakit Jakarta</t>
  </si>
  <si>
    <t>Akademi Keperawatan As-Syafi iyah</t>
  </si>
  <si>
    <t>Akademi Kebidanan Farama Mulya</t>
  </si>
  <si>
    <t>Akademi Keperawatan Hang Tuah Jakarta</t>
  </si>
  <si>
    <t>Akademi Keperawatan Pasar Rebo Jakarta</t>
  </si>
  <si>
    <t>Akademi Keperawatan Yaspen Jakarta</t>
  </si>
  <si>
    <t>Akademi Keperawatan RSP TNI-AU Jakarta</t>
  </si>
  <si>
    <t>Akademi Keperawatan Royhan</t>
  </si>
  <si>
    <t>Akademi Farmasi Hang Tuah Jakarta</t>
  </si>
  <si>
    <t>Akademi Teknik Gigi Hang Tuah Jakarta</t>
  </si>
  <si>
    <t>Akademi Keperawatan Manggala Husada</t>
  </si>
  <si>
    <t>Akademi Keperawatan Berkala Widya Husada</t>
  </si>
  <si>
    <t>Akademi Keperawatan RSU FK-UKI</t>
  </si>
  <si>
    <t>Akademi Keperawatan Harum</t>
  </si>
  <si>
    <t>Akademi Kesehatan Swakarsa Jakarta</t>
  </si>
  <si>
    <t>Akademi Farmasi Bhumi Husada</t>
  </si>
  <si>
    <t>Akademi Kebidanan Bhinneka Jakarta Satu</t>
  </si>
  <si>
    <t>Akademi Refraksi Optisi Kartika Indera Persada</t>
  </si>
  <si>
    <t>Akademi Kebidanan Yayasan Rumah Sakit Jakarta</t>
  </si>
  <si>
    <t>Akademi Farmasi Mahadhika</t>
  </si>
  <si>
    <t>Akademi Keperawatan RS Husada</t>
  </si>
  <si>
    <t>Akademi Kebidanan Jayakarta Sehat</t>
  </si>
  <si>
    <t>Akademi Terapi Wicara Jakarta</t>
  </si>
  <si>
    <t>Akademi Keperawatan Bina Insan Jakarta</t>
  </si>
  <si>
    <t>Akademi Keperawatan POLRI</t>
  </si>
  <si>
    <t>Akademi Keperawatan Husada Karya Jaya</t>
  </si>
  <si>
    <t>Akademi Kebidanan Kartini Jakarta</t>
  </si>
  <si>
    <t>Akademi Keperawatan Fatmawati</t>
  </si>
  <si>
    <t>Akademi Keperawatan Mitra Keluarga Jakarta</t>
  </si>
  <si>
    <t>Akademi Keperawatan UPN Veteran Jakarta</t>
  </si>
  <si>
    <t>Akademi Fisioterapi UPN Veteran Jakarta</t>
  </si>
  <si>
    <t>Akademi Keperawatan Sumber Waras</t>
  </si>
  <si>
    <t>Akademi Kebidanan Budi Kemuliaan</t>
  </si>
  <si>
    <t>Akademi Kebidanan RSPAD Gatot Soebroto</t>
  </si>
  <si>
    <t>Akademi Farmasi IKIFA</t>
  </si>
  <si>
    <t>Akademi Keperawatan Pelni</t>
  </si>
  <si>
    <t>Akademi Keperawatan RSPAD Gatot Subroto</t>
  </si>
  <si>
    <t>Akademi Kesehatan Gigi Ditkesad Jakarta</t>
  </si>
  <si>
    <t>Akademi Keperawatan Andalusia Jakarta</t>
  </si>
  <si>
    <t>Akademi Kesehatan Lingkungan Andalusia</t>
  </si>
  <si>
    <t>Akademi Gizi Andalusia</t>
  </si>
  <si>
    <t>Akademi Keperawatan YPDR</t>
  </si>
  <si>
    <t>Akademi Refraksi Optisi dan Optometry Gapopin</t>
  </si>
  <si>
    <t>Akademi Keperawatan Antariksa</t>
  </si>
  <si>
    <t>Akademi Teknik Radiodiagnostik dan Radioterapi Nusantara</t>
  </si>
  <si>
    <t>Akademi Fisioterapi Rumah Sakit Dustira</t>
  </si>
  <si>
    <t>Akademi Kebidanan Yayasan Husada Madani</t>
  </si>
  <si>
    <t>Akademi Kebidanan Bina Husada Tangerang</t>
  </si>
  <si>
    <t>Akademi Kebidanan Assyifa Tangerang</t>
  </si>
  <si>
    <t>Akademi Kebidanan Al-Ishlah Cilegon</t>
  </si>
  <si>
    <t>Akademi Kebidanan Karya Bunda Husada</t>
  </si>
  <si>
    <t>Akademi Kebidanan Salsabila</t>
  </si>
  <si>
    <t>Akademi Kebidanan Aisyiyah Serang</t>
  </si>
  <si>
    <t>Akademi Keperawatan Kebonjati</t>
  </si>
  <si>
    <t>Akademi Keperawatan Bhakti Husada Cikarang</t>
  </si>
  <si>
    <t>Akademi Keperawatan YPIB Majalengka</t>
  </si>
  <si>
    <t>Akademi Keperawatan RS Dustira</t>
  </si>
  <si>
    <t>Akademi Keperawatan Raflesia</t>
  </si>
  <si>
    <t>Akademi Keperawatan Saifudin Zuhri</t>
  </si>
  <si>
    <t>Akademi Keperawatan Muhammadiyah Cirebon</t>
  </si>
  <si>
    <t>Akademi Keperawatan Buntet Pesantren</t>
  </si>
  <si>
    <t>Akademi Kebidanan Bhakti Bangsa</t>
  </si>
  <si>
    <t>Akademi Kebidanan YPSDMI</t>
  </si>
  <si>
    <t>Akademi Kebidanan Tri Dharma Bandung</t>
  </si>
  <si>
    <t>Akademi Keperawatan Yatna Yuana Lebak</t>
  </si>
  <si>
    <t>Akademi Keperawatan Islamic Village</t>
  </si>
  <si>
    <t>Akademi Kebidanan Isma Husada Cirebon</t>
  </si>
  <si>
    <t>Akademi Kebidanan Bhakti Asih Purwakarta</t>
  </si>
  <si>
    <t>Akademi Kebidanan Bhakti Husada Cikarang</t>
  </si>
  <si>
    <t>Akademi Keperawatan Bhakti Kencana Bandung</t>
  </si>
  <si>
    <t>Akademi Kebidanan Gema Nusantara Bekasi</t>
  </si>
  <si>
    <t>Akademi Keperawatan Dharma Husada Cirebon</t>
  </si>
  <si>
    <t>Akademi Farmasi Al-Ishlah Cilegon</t>
  </si>
  <si>
    <t>Akademi Radiognostik Dan Radioterapi Yapenpernus</t>
  </si>
  <si>
    <t>Akademi Kebidanan Ar-Rahmah Bandung</t>
  </si>
  <si>
    <t>Akademi Kebidanan Bhakti Purna Husada</t>
  </si>
  <si>
    <t>Akademi Kebidanan Pelita Ilmu Depok</t>
  </si>
  <si>
    <t>Akademi Kebidanan La Tansa Mashiro</t>
  </si>
  <si>
    <t>Akademi Kebidanan Cianjur</t>
  </si>
  <si>
    <t>Akademi Refraksi Optisi Polycore Indonesia</t>
  </si>
  <si>
    <t>Akademi Kebidanan Muhammadiyah Cirebon</t>
  </si>
  <si>
    <t>Akademi Kebidanan Prima Husada</t>
  </si>
  <si>
    <t>Akademi Kebidanan Citama Raya Depok</t>
  </si>
  <si>
    <t>Akademi Kebidanan Bhakti Mitra Husada</t>
  </si>
  <si>
    <t>Akademi Kebidanan Suka Wangi Bekasi</t>
  </si>
  <si>
    <t>Akademi Kebidanan Syahida Komunika</t>
  </si>
  <si>
    <t>Akademi Kebidanan Bhakti Nugraha</t>
  </si>
  <si>
    <t>Akademi Kebidanan Bunda Auni Bogor</t>
  </si>
  <si>
    <t>Akademi Kebidanan Prima Indonesia</t>
  </si>
  <si>
    <t>Akademi Keperawatan Al-Ikhlas Cisarua</t>
  </si>
  <si>
    <t>Akademi Kebidanan Al-Ikhlas Cisarua</t>
  </si>
  <si>
    <t>Akademi Farmasi Muhammadiyah Cirebon</t>
  </si>
  <si>
    <t>Akademi Kebidanan Bakti Indonesia Bogor</t>
  </si>
  <si>
    <t>Akademi Kebidanan Bogor Husada</t>
  </si>
  <si>
    <t>Akademi Kebidanan Sentra Bina Yudistira Tangerang</t>
  </si>
  <si>
    <t>Akademi Kebidanan Dewi Sartika Bandung</t>
  </si>
  <si>
    <t>Akademi Kebidanan Bina Husada Serang</t>
  </si>
  <si>
    <t>Akademi Kebidanan Tiara Bunda</t>
  </si>
  <si>
    <t>Akademi Kebidanan Respati</t>
  </si>
  <si>
    <t>Akademi Kebidanan Sayid Sabiq Indramayu</t>
  </si>
  <si>
    <t>Akademi Kebidanan Medica Obgin</t>
  </si>
  <si>
    <t>Akademi Kebidanan Graha Husada Cirebon</t>
  </si>
  <si>
    <t>Akademi Kebidanan Wijaya Husada</t>
  </si>
  <si>
    <t>Akademi Farmasi Muhammadiyah Kabupaten Kuningan</t>
  </si>
  <si>
    <t>Akademi Kebidanan Bandung</t>
  </si>
  <si>
    <t>Akademi Kebidanan Bhakti Asih Cileduk</t>
  </si>
  <si>
    <t>Akademi Keperawatan RS Efarina</t>
  </si>
  <si>
    <t>Akademi Kebidanan Cipta Daya Husada</t>
  </si>
  <si>
    <t>Akademi Keperawatan Bidara Mukti</t>
  </si>
  <si>
    <t>Akademi Farmasi YPF</t>
  </si>
  <si>
    <t>Akademi Fisioterapi YAB Yogyakarta</t>
  </si>
  <si>
    <t>Akademi Analis Farmasi Al-Islam</t>
  </si>
  <si>
    <t>Akademi Kebidanan Yogyakarta</t>
  </si>
  <si>
    <t>Akademi Keperawatan YKY Yogyakarta</t>
  </si>
  <si>
    <t>Akademi Keperawatan Panti Rapih Yogyakarta</t>
  </si>
  <si>
    <t>Akademi Keperawatan Notokusumo</t>
  </si>
  <si>
    <t>Akademi Analis Kesehatan Manggala Yogyakarta</t>
  </si>
  <si>
    <t>Akademi Kebidanan Ummi Khasanah</t>
  </si>
  <si>
    <t>Akademi Kebidanan Nyai Ahmad Dahlan</t>
  </si>
  <si>
    <t>Akademi Kesehatan Karya Husada Yogyakarta</t>
  </si>
  <si>
    <t>Akademi Farmasi Indonesia Yogyakarta</t>
  </si>
  <si>
    <t>Akademi Analis Kesehatan Pekalongan</t>
  </si>
  <si>
    <t>Akademi Kebidanan Mamba ul Ulum Surakarta</t>
  </si>
  <si>
    <t>Akademi Kebidanan Estu Utomo</t>
  </si>
  <si>
    <t>Akademi Kebidanan Ngudi Waluyo</t>
  </si>
  <si>
    <t>Akademi Kebidanan An-Nur Purwodadi</t>
  </si>
  <si>
    <t>Akademi Kebidanan Giri Satria Husada</t>
  </si>
  <si>
    <t>Akademi Kebidanan YLPP Purwokerto</t>
  </si>
  <si>
    <t>Akademi Kebidanan Paguwarmas Maos</t>
  </si>
  <si>
    <t>Akademi Kebidanan Karsa Mulia</t>
  </si>
  <si>
    <t>Akademi Keperawatan Yappi Sragen</t>
  </si>
  <si>
    <t>Akademi Kebidanan Abdi Husada</t>
  </si>
  <si>
    <t>Akademi Kebidanan Mitra Husada Karanganyar</t>
  </si>
  <si>
    <t>Akademi Keperawatan Al-Hikmah Brebes</t>
  </si>
  <si>
    <t>Akademi Farmasi Nasional Surakarta</t>
  </si>
  <si>
    <t>Akademi Keperawatan Panti Kosala</t>
  </si>
  <si>
    <t>Akademi Kebidanan Mardirahayu</t>
  </si>
  <si>
    <t>Akademi Keperawatan Pemerintah Kab Purworejo</t>
  </si>
  <si>
    <t>Akademi Kebidanan Bakti Utama Pati</t>
  </si>
  <si>
    <t>Akademi Kebidanan Islam Al-hikmah</t>
  </si>
  <si>
    <t>Akademi Kebidanan Duta Dharma Pati</t>
  </si>
  <si>
    <t>Akademi Keperawatan Yakpermas Banyumas</t>
  </si>
  <si>
    <t>Akademi Keperawatan Mamba ul Ulum Surakarta</t>
  </si>
  <si>
    <t>Akademi Farmasi Kusuma Husada Purwokerto</t>
  </si>
  <si>
    <t>Akademi Keperawatan Ngesti Waluyo Parakan</t>
  </si>
  <si>
    <t>Akademi Keperawatan Karya Bhakti Nusantara</t>
  </si>
  <si>
    <t>Akademi Keperawatan Alkautsar Temanggung</t>
  </si>
  <si>
    <t>Akademi Kebidanan Uniska</t>
  </si>
  <si>
    <t>Akademi Kebidanan Yappi Sragen</t>
  </si>
  <si>
    <t>Akademi Keperawatan Muhammadiyah Kendal</t>
  </si>
  <si>
    <t>Akademi Keperawatan Serulingmas</t>
  </si>
  <si>
    <t>Akademi Kebidanan Panti Wilasa</t>
  </si>
  <si>
    <t>Akademi Kebidanan Dulang Mas</t>
  </si>
  <si>
    <t>Akademi Keperawatan Krida Husada</t>
  </si>
  <si>
    <t>Akademi Keperawatan Giri Satria Husada</t>
  </si>
  <si>
    <t>Akademi Kebidanan Siti Fatimah</t>
  </si>
  <si>
    <t>Akademi Farmasi Theresiana Semarang</t>
  </si>
  <si>
    <t>Akademi Kebidanan Perwira Husada Purwokerto</t>
  </si>
  <si>
    <t>Akademi Kebidanan Bhakti Pertiwi Pemalang</t>
  </si>
  <si>
    <t>Akademi Kebidanan Ar-Rum Salatiga</t>
  </si>
  <si>
    <t>Akademi Kebidanan Citra Medika Surakarta</t>
  </si>
  <si>
    <t>Akademi Kebidanan Bhakti Nusantara Salatiga</t>
  </si>
  <si>
    <t>Akademi Analis Kesehatan 17 Agustus 1945 Semarang</t>
  </si>
  <si>
    <t>Akademi Kebidanan Harapan Ibu Pekalongan</t>
  </si>
  <si>
    <t>Akademi Kebidanan YPBHK Brebes</t>
  </si>
  <si>
    <t>Akademi Keperawatan Patria Husada Surakarta</t>
  </si>
  <si>
    <t>Akademi Kebidanan Bhakti Putra Bangsa Purworejo</t>
  </si>
  <si>
    <t>Akademi Kebidanan KH Putra</t>
  </si>
  <si>
    <t>Akademi Kebidanan Muslimat Nahdlatul Ulama Kudus</t>
  </si>
  <si>
    <t>Akademi Analis Kesehatan Nasional Surakarta</t>
  </si>
  <si>
    <t>Akademi Kebidanan Soko Tunggal</t>
  </si>
  <si>
    <t>Akademi Keperawatan Ngudi Waluyo Ungaran</t>
  </si>
  <si>
    <t>Akademi Keperawatan 17 Karanganyar</t>
  </si>
  <si>
    <t>Akademi Keperawatan Kesdam IV/Diponegoro</t>
  </si>
  <si>
    <t>Akademi Kebidanan Graha Mandiri Cilacap</t>
  </si>
  <si>
    <t>Akademi Farmasi Nusaputera Semarang</t>
  </si>
  <si>
    <t>Akademi Kesehatan Asih Husada</t>
  </si>
  <si>
    <t>AKBID Wira Husada Nusantara</t>
  </si>
  <si>
    <t>Akademi Fisioterapi Widya Husada</t>
  </si>
  <si>
    <t>Akademi Keperawatan Widya Husada</t>
  </si>
  <si>
    <t>Akademi Analis Farmasi dan Makanan 17 Agustus 1945</t>
  </si>
  <si>
    <t>Akademi Analis Kesehatan Theresiana</t>
  </si>
  <si>
    <t>Akademi Teknik Elektro Medik</t>
  </si>
  <si>
    <t>Akademi Keperawatan Pragolopati</t>
  </si>
  <si>
    <t>Akademi Analis Kesehatan Unmuh Surabaya</t>
  </si>
  <si>
    <t>Akademi Keperawatan Bahrul Ulum Jombang</t>
  </si>
  <si>
    <t>Akademi Keperawatan Dian Husada</t>
  </si>
  <si>
    <t>Akademi Analis Kesehatan YPM Sidoarjo</t>
  </si>
  <si>
    <t>Akademi Keperawatan Hafshawaty Zainul Hasan</t>
  </si>
  <si>
    <t>Akademi Kebidanan Dharma Husada Kediri</t>
  </si>
  <si>
    <t>Akademi Keperawatan Dharma Husada Kediri</t>
  </si>
  <si>
    <t>Akademi Keperawatan Pamenang</t>
  </si>
  <si>
    <t>Akademi Keperawatan Nazhatut Thullab Sampang</t>
  </si>
  <si>
    <t>Akademi Keperawatan Kerta Cendekia Sidoarjo</t>
  </si>
  <si>
    <t>Akademi Kebidanan Pamenang</t>
  </si>
  <si>
    <t>Akademi Kebidanan Ngudia Husada Madura</t>
  </si>
  <si>
    <t>Akademi Kebidanan Griya Husada</t>
  </si>
  <si>
    <t>Akademi Keperawatan Bina Sehat PPNI Mojokerto</t>
  </si>
  <si>
    <t>Akademi Kebidanan Jember</t>
  </si>
  <si>
    <t>AKBID Siti Khotidjah Muhammadiyah Sepanjang</t>
  </si>
  <si>
    <t>Akademi Keperawatan William Booth Surabaya</t>
  </si>
  <si>
    <t>Akademi Keperawatan Adi Husada</t>
  </si>
  <si>
    <t>Akademi Kesehatan Rajekwesi Bojonegoro</t>
  </si>
  <si>
    <t>Akademi Keperawatan Pemerintah Kabupaten Ngawi</t>
  </si>
  <si>
    <t>Akademi Refraksi Optisi Surabaya</t>
  </si>
  <si>
    <t>Akademi Farmasi Putera Indonesia Malang</t>
  </si>
  <si>
    <t>Akademi Analis Farmasi &amp; Makanan Putera Indonesia</t>
  </si>
  <si>
    <t>Akbid Harapan Mulya Ponorogo</t>
  </si>
  <si>
    <t>Akademi Kebidanan Mitra Sehat Sidoarjo</t>
  </si>
  <si>
    <t>Akademi Kebidanan Mandiri Gresik</t>
  </si>
  <si>
    <t>Akademi Kebidanan Delima Persada Gresik</t>
  </si>
  <si>
    <t>Akademi Kebidanan Bina Husada Jember</t>
  </si>
  <si>
    <t>Akademi Kebidanan Aifa Husada</t>
  </si>
  <si>
    <t>Akademi Kebidanan Ar-Rahma Bangil</t>
  </si>
  <si>
    <t>Akademi Keperawatan Panti Waluya Malang</t>
  </si>
  <si>
    <t>Akademi Kebidanan Medika Wiyata Kediri</t>
  </si>
  <si>
    <t>Akademi Kebidanan Wira Husada Nusantara</t>
  </si>
  <si>
    <t>Akademi Analis Farmasi Dan Makanan Sunan Giri</t>
  </si>
  <si>
    <t>Akademi Kebidanan Wijaya Kusuma Malang</t>
  </si>
  <si>
    <t>Akademi Kebidanan Hafshawaty Zainul Hasan Genggong</t>
  </si>
  <si>
    <t>Akademi Kebidanan Wiyata Mitra Husada Nganjuk</t>
  </si>
  <si>
    <t>Akademi Kebidanan Sakinah</t>
  </si>
  <si>
    <t>Akademi Kebidanan Muhammadiyah Madiun</t>
  </si>
  <si>
    <t>Akademi Kesehatan Arga Husada</t>
  </si>
  <si>
    <t>Akademi Analis Kesehatan Malang</t>
  </si>
  <si>
    <t>Akademi Kebidanan Berlian Nusantara</t>
  </si>
  <si>
    <t>Akademi Kebidanan Ibrahimy Situbondo</t>
  </si>
  <si>
    <t>Akademi Kebidanan PGRI Kediri</t>
  </si>
  <si>
    <t>Akademi Kebidanan Wahana Sehat Sidoarjo</t>
  </si>
  <si>
    <t>Akademi Kebidanan Global Medika</t>
  </si>
  <si>
    <t>Akademi Kebidanan Dharma Praja Bondowoso</t>
  </si>
  <si>
    <t>Akademi Kebidanan Sukawati Lawang</t>
  </si>
  <si>
    <t>Akademi Farmasi Mitra Sehat Mandiri Sidoarjo</t>
  </si>
  <si>
    <t>Akademi Kebidanan Surya Sehat</t>
  </si>
  <si>
    <t>Akademi Kebidanan Dr Soebandi</t>
  </si>
  <si>
    <t>Akademi Kebidanan Brawijaya Husada</t>
  </si>
  <si>
    <t>Akademi Analis Kesehatan Delima Husada Gresik</t>
  </si>
  <si>
    <t>Akademi Farmasi Jember</t>
  </si>
  <si>
    <t>Akademi Kebidanan Graha Husada Sampang</t>
  </si>
  <si>
    <t>Akademi Kesehatan Rustida</t>
  </si>
  <si>
    <t>Akademi Keperawatan Kosgoro Mojokerto</t>
  </si>
  <si>
    <t>Akademi Kebidanan Permata Delima</t>
  </si>
  <si>
    <t>Akademi Keperawatan Samawa</t>
  </si>
  <si>
    <t>Akademi Keperawatan Maranatha Groups</t>
  </si>
  <si>
    <t>Akademi Kebidanan Kartini</t>
  </si>
  <si>
    <t>Akademi Kebidanan Harapan Bunda Bima</t>
  </si>
  <si>
    <t>Akademi Kebidanan Bali Wisnu Dharma</t>
  </si>
  <si>
    <t>Akademi Kebidanan Bhakti Kencana</t>
  </si>
  <si>
    <t>Akademi Keperawatan Mandiri</t>
  </si>
  <si>
    <t>AKTEK Radiodiagnostik Dan Radioterapi Bali</t>
  </si>
  <si>
    <t>Akademi Kebidanan Surya Mandiri Kota Bima</t>
  </si>
  <si>
    <t>Akademi Kesehatan Gigi Karya Adi Husada Mataram</t>
  </si>
  <si>
    <t>Akademi Keperawatan Kesdam IX/Udayana</t>
  </si>
  <si>
    <t>Akademi Farmasi Saraswati Denpasar</t>
  </si>
  <si>
    <t>Akademi Ilmu Gizi YPAG Makassar</t>
  </si>
  <si>
    <t>Akademi Keperawatan Muhammadiyah Makassar</t>
  </si>
  <si>
    <t>Akademi Hiperkes Makassar</t>
  </si>
  <si>
    <t>Akademi Analis Kimia Yapika Makassar</t>
  </si>
  <si>
    <t>Akademi Farmasi Bina Husada Kendari</t>
  </si>
  <si>
    <t>Akademi Keperawatan Yapenas 21 Maros</t>
  </si>
  <si>
    <t>Akademi Kebidanan Salewangan Maros</t>
  </si>
  <si>
    <t>Akademi Keperawatan Nusantara Jaya Makassar</t>
  </si>
  <si>
    <t>Akademi Keperawatan Baramuli</t>
  </si>
  <si>
    <t>Akademi Kebidanan Bina Sejahtera</t>
  </si>
  <si>
    <t>Akademi Keperawatan YPPP Wonomulyo</t>
  </si>
  <si>
    <t>Akademi Keperawatan Kamanre</t>
  </si>
  <si>
    <t>Akademi Keperawatan Batari Toja</t>
  </si>
  <si>
    <t>Akademi Keperawatan Reformasi</t>
  </si>
  <si>
    <t>Akademi Kebidanan Sandi Karsa</t>
  </si>
  <si>
    <t>Akademi Keperawatan Sandi Karsa</t>
  </si>
  <si>
    <t>Akademi Keperawatan Putra Pertiwi</t>
  </si>
  <si>
    <t>Akademi Keperawatan Yapi</t>
  </si>
  <si>
    <t>Akademi Keperawatan Rantepao</t>
  </si>
  <si>
    <t>Akademi Keperawatan Fatima Mamuju</t>
  </si>
  <si>
    <t>Akademi Keperawatan Makasar</t>
  </si>
  <si>
    <t>Akademi Kebidanan Muhammadiyah Makassar</t>
  </si>
  <si>
    <t>Akademi Kebidanan Palu Sulawesi Tengah</t>
  </si>
  <si>
    <t>Akademi Keperawatan Al-Hambra Makassar</t>
  </si>
  <si>
    <t>Akademi Kebidanan Pelita Ibu Kendari</t>
  </si>
  <si>
    <t>Akademi Keperawatan Totabuan Kotamobagu</t>
  </si>
  <si>
    <t>Akademi Kebidanan Yapma Makassar</t>
  </si>
  <si>
    <t>Akademi Kebidanan Bakti Nusantara Rantepao</t>
  </si>
  <si>
    <t>Akademi Analis Kesehatan Kendari</t>
  </si>
  <si>
    <t>Akademi Kebidanan Kamanre Palopo</t>
  </si>
  <si>
    <t>Akademi Kebidanan Syekh Yusuf Gowa</t>
  </si>
  <si>
    <t>Akademi Kebidanan Minasa Upa</t>
  </si>
  <si>
    <t>Akademi Kebidanan Madani Sinjai</t>
  </si>
  <si>
    <t>Akademi Kebidanan Konawe</t>
  </si>
  <si>
    <t>Akademi Kebidanan Muhammadiyah Palopo</t>
  </si>
  <si>
    <t>Akademi Keperawatan Sawerigading Pemda Luwu</t>
  </si>
  <si>
    <t>Akademi Keperawatan Fatima Pare-pare</t>
  </si>
  <si>
    <t>Akademi Keperawatan Gunung Maria</t>
  </si>
  <si>
    <t>Akademi Teknik Elektromedik Muhammadiyah Makassar</t>
  </si>
  <si>
    <t>Akademi Farmasi Kebangsaan Makassar</t>
  </si>
  <si>
    <t>AKTEK Radiodiagnostik &amp; Radioterapi Muhammadiyah</t>
  </si>
  <si>
    <t>Akademi Keperawatan Pemda Sengkang</t>
  </si>
  <si>
    <t>Akademi Kesehatan Lingkungan Mandala Waluya</t>
  </si>
  <si>
    <t>AKPER Putra Pertiwi Watansoppeng</t>
  </si>
  <si>
    <t>Akademi Keperawatan Lapatau Bone</t>
  </si>
  <si>
    <t>Akademi Keperawatan Bethesda Tomohon</t>
  </si>
  <si>
    <t>Akademi Keperawatan PPNI Kendari</t>
  </si>
  <si>
    <t>Akademi Keperawatan Justitia</t>
  </si>
  <si>
    <t>Akademi Farmasi Medika Nusantara</t>
  </si>
  <si>
    <t>Akademi Kebidanan Nusantara Jaya</t>
  </si>
  <si>
    <t>Akademi Kebidanan Batari Toja</t>
  </si>
  <si>
    <t>Akademi Kebidanan Bunda Kotamobagu</t>
  </si>
  <si>
    <t>Akademi Kebidanan Lapatau Bone</t>
  </si>
  <si>
    <t>Akademi Kesehatan Gigi Kendari</t>
  </si>
  <si>
    <t>Akademi Kebidanan Persada Wajo</t>
  </si>
  <si>
    <t>Akademi Analis Kesehatan Muhammadiyah Makassar</t>
  </si>
  <si>
    <t>Akademi Kebidanan Bina Sehat Nusantara</t>
  </si>
  <si>
    <t>Akademi Kebidanan Andi Makkasau</t>
  </si>
  <si>
    <t>Akademi Farmasi Sandi Karsa</t>
  </si>
  <si>
    <t>Akademi Kesehatan Lingkungan Muhammadiyah Makassar</t>
  </si>
  <si>
    <t>Akademi Kebidanan Dian Harapan</t>
  </si>
  <si>
    <t>Akademi Kebidanan Inau</t>
  </si>
  <si>
    <t>Akademi Kebidanan Sinar Kasih Toraja</t>
  </si>
  <si>
    <t>Akademi Kebidanan Sumber Kasih Enrekang</t>
  </si>
  <si>
    <t>Akademi Kebidanan Trinita Manado</t>
  </si>
  <si>
    <t>Akademi Keperawatan Toraya</t>
  </si>
  <si>
    <t>Akademi Kebidanan Prima Sengkang</t>
  </si>
  <si>
    <t>Akademi Kebidanan Tahirah Al Baeti Bulukumba</t>
  </si>
  <si>
    <t>Akademi Kebidanan Masamba</t>
  </si>
  <si>
    <t>Akademi Kebidanan Mayapada Gading Persada</t>
  </si>
  <si>
    <t>Akademi Kebidanan Graha Ananda</t>
  </si>
  <si>
    <t>Akademi Kebidanan Menara Primadani</t>
  </si>
  <si>
    <t>Akademi Kebidanan Pelamonia Kesdam VIIWirabuana</t>
  </si>
  <si>
    <t>Akademi Kebidanan Haji Amirullah</t>
  </si>
  <si>
    <t>Akademi Kebidanan Menara Bunda</t>
  </si>
  <si>
    <t>Akademi Keperawatan Metuari Waya Manado</t>
  </si>
  <si>
    <t>Akademi Kebidanan Yayasan Kesehatan Nasional</t>
  </si>
  <si>
    <t>Akademi Kebidanan Paramata Raha</t>
  </si>
  <si>
    <t>Akademi Kebidanan Bambapuang Prima Persada</t>
  </si>
  <si>
    <t>Akademi Kebidanan Aisyah Kabupaten Pangkep</t>
  </si>
  <si>
    <t>Akademi Kebidanan Buton Raya</t>
  </si>
  <si>
    <t>Akademi Kebidanan Reformasi</t>
  </si>
  <si>
    <t>Akademi Kebidanan Graha Rabita Anugerah</t>
  </si>
  <si>
    <t>Akademi Keperawatan Rumkit Tingkat III Manado</t>
  </si>
  <si>
    <t>Akademi Keperawatan Rumah Sakit Tk. II Pelamonia</t>
  </si>
  <si>
    <t>Akademi Keperawatan Bala Keselamatan</t>
  </si>
  <si>
    <t>Akademi Keperawatan Baiturrahmah</t>
  </si>
  <si>
    <t>Apikes Iris</t>
  </si>
  <si>
    <t>Akademi Kesehatan Fisioterapi</t>
  </si>
  <si>
    <t>Akademi Farmasi Dwi Frama</t>
  </si>
  <si>
    <t>Akademi Kebidanan Alifah Padang</t>
  </si>
  <si>
    <t>Akademi Kebidanan Dharma Husada Pekanbaru</t>
  </si>
  <si>
    <t>Akademi Keperawatan Dharma Husada Pekanbaru</t>
  </si>
  <si>
    <t>Akademi Keperawatan Jambi</t>
  </si>
  <si>
    <t>Akademi Farmasi Ranah Minang</t>
  </si>
  <si>
    <t>Akademi Keperawatan Sri Bunga Tanjung</t>
  </si>
  <si>
    <t>Akademi Keperawatan Bina Insani Sakti</t>
  </si>
  <si>
    <t>Akademi Kebidanan Tuanku Tambusai</t>
  </si>
  <si>
    <t>Akademi Keperawatan Nabila</t>
  </si>
  <si>
    <t>Akademi Kebidanan Internasional Pekanbaru</t>
  </si>
  <si>
    <t>Akademi Keperawatan Prima Jambi</t>
  </si>
  <si>
    <t>Akademi Kebidanan Prima Jambi</t>
  </si>
  <si>
    <t>Akademi Analis Kesehatan Pekanbaru</t>
  </si>
  <si>
    <t>Akademi Keperawatan YPTK Solok</t>
  </si>
  <si>
    <t>Akademi Kebidanan Sempena Negeri Pekanbaru</t>
  </si>
  <si>
    <t>Akademi Kebidanan Helvetia Pekanbaru</t>
  </si>
  <si>
    <t>Akademi Keperawatan Setih Setio</t>
  </si>
  <si>
    <t>Akademi Kebidanan Husada Gemilang</t>
  </si>
  <si>
    <t>Akademi Kebidanan Laksamana</t>
  </si>
  <si>
    <t>Akademi Kebidanan Bunda Serumpun</t>
  </si>
  <si>
    <t>Akademi Keperawatan Aisyiyah Padang</t>
  </si>
  <si>
    <t>Akademi Kebidanan Tuti Rahayu</t>
  </si>
  <si>
    <t>Akademi Kebidanan Bina Nusantara Mandiri</t>
  </si>
  <si>
    <t>Akademi Keperawatan Purna Bhakti Husada</t>
  </si>
  <si>
    <t>Akademi Kebidanan Puteri Andalas</t>
  </si>
  <si>
    <t>Akademi Kebidanan Mitra Husada Padang</t>
  </si>
  <si>
    <t>Akademi Kebidanan Petro Mandau Husada</t>
  </si>
  <si>
    <t>Akademi Kebidanan Umi Bagan Batu</t>
  </si>
  <si>
    <t>Akademi Kebidanan Amanah Muara Bungo</t>
  </si>
  <si>
    <t>Akademi Kebidanan Keluarga Bunda Jambi</t>
  </si>
  <si>
    <t>Akademi Analis Kesehatan Putra Jaya Batam</t>
  </si>
  <si>
    <t>Akademi Kebidanan Pelita Andalas</t>
  </si>
  <si>
    <t>Akademi Kebidanan Anugerah Bintan</t>
  </si>
  <si>
    <t>Akademi Kebidanan Satu Enam Lima</t>
  </si>
  <si>
    <t>Akademi Kebidanan Salma</t>
  </si>
  <si>
    <t>Akademi Kebidanan Imam Bonjol</t>
  </si>
  <si>
    <t>Akademi Teknik Gigi YLPTK Padang</t>
  </si>
  <si>
    <t>Akademi Kebidanan Sumatera Barat</t>
  </si>
  <si>
    <t>Akademi Kebidanan Payung Pelalawan</t>
  </si>
  <si>
    <t>Akademi Kebidanan Putra Jaya Mandiri Batam</t>
  </si>
  <si>
    <t>Akademi Kebidanan Pasaman Barat</t>
  </si>
  <si>
    <t>Akademi Kebidanan Budi Mulia Kotabaru</t>
  </si>
  <si>
    <t>Akademi Keperawatan YPSBR Muara Bulian</t>
  </si>
  <si>
    <t>Akademi Farmasi Prayoga Padang</t>
  </si>
  <si>
    <t>Akademi Kebidanan Putri Bangsa Pariaman</t>
  </si>
  <si>
    <t>Akademi Kebidanan Hang Jebat</t>
  </si>
  <si>
    <t>Akademi Refraksi Optisi YLPTK</t>
  </si>
  <si>
    <t>Akademi Keperawatan Kesdam I/Bukit Barisan Padang</t>
  </si>
  <si>
    <t>Akademi Kebidanan Indragiri</t>
  </si>
  <si>
    <t>Akademi Farmasi Imam Bonjol</t>
  </si>
  <si>
    <t>Akademi Kebidanan Jakarta Mitra Sejahtera</t>
  </si>
  <si>
    <t>Akademi Keperawatan Dirgahayu Samarinda</t>
  </si>
  <si>
    <t>Akademi Farmasi Samarinda</t>
  </si>
  <si>
    <t>Akademi Kebidanan Martapura</t>
  </si>
  <si>
    <t>Akademi Keperawatan Kaltara Tarakan</t>
  </si>
  <si>
    <t>Akademi Keperawatan Yarsi Samarinda</t>
  </si>
  <si>
    <t>Akademi Kebidanan Bunga Kalimantan</t>
  </si>
  <si>
    <t>Akademi Kebidanan Sari Mulia</t>
  </si>
  <si>
    <t>Akademi Keperawatan Bethesda Serukam</t>
  </si>
  <si>
    <t>Akademi Kebidanan Singkawang</t>
  </si>
  <si>
    <t>Akademi Keperawatan Pandan Harum Banjarmasin</t>
  </si>
  <si>
    <t>Akademi Kebidanan Aisyiyah Pontianak</t>
  </si>
  <si>
    <t>Akademi Kebidanan Betang Asi Raya</t>
  </si>
  <si>
    <t>Akademi Kebidanan Bunga Husada</t>
  </si>
  <si>
    <t>Akademi Kebidanan Borneo Medistra</t>
  </si>
  <si>
    <t>Akademi Farmasi Yarsi Pontianak</t>
  </si>
  <si>
    <t>Akademi Kebidanan Bakti Indonesia Balikpapan</t>
  </si>
  <si>
    <t>Akademi Kebidanan Permata Husada Samarinda</t>
  </si>
  <si>
    <t>Akademi Kebidanan Kutai Husada</t>
  </si>
  <si>
    <t>Akademi Kebidanan Muhammadiyah Kotim</t>
  </si>
  <si>
    <t>Akademi Kebidanan Mutiara Mahakam</t>
  </si>
  <si>
    <t>Akademi Kebidanan Banjarbaru</t>
  </si>
  <si>
    <t>Akademi Kebidanan Banua Bina Husada</t>
  </si>
  <si>
    <t>Akademi Kebidanan Abdi Persada Banjarmasin</t>
  </si>
  <si>
    <t>AKTEK Radiodiagnostik &amp; Terapi Citra Intan Persada</t>
  </si>
  <si>
    <t>Akademi Kebidanan YAPKESBI Banjarbaru</t>
  </si>
  <si>
    <t>Akademi Kebidanan St Benedicta Pontianak</t>
  </si>
  <si>
    <t>Akademi Keperawatan Dharma Insan Pontianak</t>
  </si>
  <si>
    <t>Akademi Analis Kesehatan Borneo Lestari Banjarbaru</t>
  </si>
  <si>
    <t>Akademi Keperawatan Kesdam VI/Tanjung Pura</t>
  </si>
  <si>
    <t>Akademi Keperawatan Intan Martapura</t>
  </si>
  <si>
    <t>Akademi Keperawatan Jayapura</t>
  </si>
  <si>
    <t>Akademi Kebidanan Makariwo</t>
  </si>
  <si>
    <t>Akademi Kebidanan Aru</t>
  </si>
  <si>
    <t>Akademi Kebidanan Gatra Buana Gurabati Tidore</t>
  </si>
  <si>
    <t>Akademi Keperawatan RS Marthen Indey</t>
  </si>
  <si>
    <t>Akademi Kebidanan Yaleka Maro Merauke</t>
  </si>
  <si>
    <t>AKPER Rumkit Tk.III Dr. JA.A. Latumentten Kesdam XVI</t>
  </si>
  <si>
    <t>BBPK, Bapelkes/Bapelkesnas</t>
  </si>
  <si>
    <t>Kantor Kesehatan Pelabuhan (KKP)</t>
  </si>
  <si>
    <t>Instalasi / Gudang Farmasi</t>
  </si>
  <si>
    <t>Poliklinik / Praktek Bersama</t>
  </si>
  <si>
    <t>Praktek Dokter / Dokter Gigi / Bidan Mandiri</t>
  </si>
  <si>
    <t>Apotik</t>
  </si>
  <si>
    <t>Balai Pengobatan / Kesehatan Masyarakat</t>
  </si>
  <si>
    <t>Fasyankes Lainnya</t>
  </si>
  <si>
    <t>Optik</t>
  </si>
  <si>
    <t>Klinik</t>
  </si>
  <si>
    <t>Laboratorium Kesehatan</t>
  </si>
  <si>
    <t>Poltekkes Kemenkes Medan</t>
  </si>
  <si>
    <t>Poltekkes Kemenkes Riau</t>
  </si>
  <si>
    <t>Poltekkes Kemenkes Padang</t>
  </si>
  <si>
    <t>Poltekkes Kemenkes Jambi</t>
  </si>
  <si>
    <t>Poltekkes Kemenkes Bengkulu</t>
  </si>
  <si>
    <t>Poltekkes Kemenkes Palembang</t>
  </si>
  <si>
    <t>Poltekkes Kemenkes Jakarta I</t>
  </si>
  <si>
    <t>Poltekkes Kemenkes Jakarta II</t>
  </si>
  <si>
    <t>Poltekkes Kemenkes Jakarta III</t>
  </si>
  <si>
    <t>Poltekkes Kemenkes Bandung</t>
  </si>
  <si>
    <t>Poltekkes Kemenkes Tasikmalaya</t>
  </si>
  <si>
    <t>Poltekkes Kemenkes Semarang</t>
  </si>
  <si>
    <t>Poltekkes Kemenkes Surakarta</t>
  </si>
  <si>
    <t>Poltekkes Kemenkes Yogyakarta</t>
  </si>
  <si>
    <t>Poltekkes Kemenkes Surabaya</t>
  </si>
  <si>
    <t>Poltekkes Kemenkes Malang</t>
  </si>
  <si>
    <t>Poltekkes Kemenkes Denpasar</t>
  </si>
  <si>
    <t>Poltekkes Kemenkes Mataram</t>
  </si>
  <si>
    <t>Poltekkes Kemenkes Kupang</t>
  </si>
  <si>
    <t>Poltekkes Kemenkes Pontianak</t>
  </si>
  <si>
    <t>Poltekkes Kemenkes Banjarmasin</t>
  </si>
  <si>
    <t>Poltekkes Kemenkes Palangkaraya</t>
  </si>
  <si>
    <t>Poltekkes Kemenkes Kalimantan Timur</t>
  </si>
  <si>
    <t>Poltekkes Kemenkes Manado</t>
  </si>
  <si>
    <t>Poltekkes Kemenkes Makassar</t>
  </si>
  <si>
    <t>Poltekkes Kemenkes Kendari</t>
  </si>
  <si>
    <t>Poltekkes Kemenkes Ternate</t>
  </si>
  <si>
    <t>Poltekkes Kemenkes Jayapura</t>
  </si>
  <si>
    <t>Poltekkes Kemenkes Gorontalo</t>
  </si>
  <si>
    <t>Poltekkes Kemenkes Banten</t>
  </si>
  <si>
    <t>Poltekkes Kemenkes Pangkal Pinang</t>
  </si>
  <si>
    <t>Poltekkes Kemenkes Tanjung Pinang</t>
  </si>
  <si>
    <t>Poltekkes Kemenkes Mamuju</t>
  </si>
  <si>
    <t>Poltekkes Kemenkes Sorong</t>
  </si>
  <si>
    <t>Poltekkes Kemenkes Tanjung Karang</t>
  </si>
  <si>
    <t>Rumah Bersalin</t>
  </si>
  <si>
    <t>SPK Kesdam IX/Udayana</t>
  </si>
  <si>
    <t>SMK ANALIS CITRA BANGSA MANDIRI PWT</t>
  </si>
  <si>
    <t>SMK FARMASI CIPTA BANGSA MANDIRI PURWOKERTO</t>
  </si>
  <si>
    <t>SMK KEPERAWATAN CITRA BANGSA MANDIRI PWT</t>
  </si>
  <si>
    <t>SMK Farmasi Pertiwi Kartasura</t>
  </si>
  <si>
    <t>SMK Bhakti Mulia Program Farmasi</t>
  </si>
  <si>
    <t>SMK Farmasi Karanganyar</t>
  </si>
  <si>
    <t>SMK FARMASI Al Manar Pml</t>
  </si>
  <si>
    <t>SMK FARMASI Medika Farma Petarukan</t>
  </si>
  <si>
    <t>SMK Keperawatan Medika Farma Petarukan</t>
  </si>
  <si>
    <t>SMK FARMASI BARUNA DKHWARU SLAWI</t>
  </si>
  <si>
    <t>SMK FARMASI BINA NUSA SLAWI</t>
  </si>
  <si>
    <t>SMK FARMASI DIPONEGORO LEBAKSIU</t>
  </si>
  <si>
    <t>SMK FARMASI SAKA MEDIKA KAB. TEGAL</t>
  </si>
  <si>
    <t>SMK MUHAMMADIYAH LEBAKSIU</t>
  </si>
  <si>
    <t>SMK Farmasi YPIB</t>
  </si>
  <si>
    <t>SMK Panca Atma Jaya Klungkung</t>
  </si>
  <si>
    <t>SMK Bali Medika</t>
  </si>
  <si>
    <t>SMK Bintang Persada</t>
  </si>
  <si>
    <t>SMK Farmasi (SMF) Saraswati 3 Denpasar</t>
  </si>
  <si>
    <t>SMK YKN</t>
  </si>
  <si>
    <t>STIKES Muhammadiyah Pekajangan</t>
  </si>
  <si>
    <t>Sekolah Tinggi Ilmu Kesehatan Mutiara Indonesia</t>
  </si>
  <si>
    <t>Sekolah Tinggi Ilmu Kesehatan Helvetia</t>
  </si>
  <si>
    <t>Sekolah Tinggi Ilmu Kesehatan Medistra</t>
  </si>
  <si>
    <t>Sekolah Tinggi Ilmu Kesehatan Deli Husada</t>
  </si>
  <si>
    <t>Sekolah Tinggi Ilmu Kesehatan Sumatera Utara</t>
  </si>
  <si>
    <t>Sekolah Tinggi Ilmu Kesehatan Binalita Sudama</t>
  </si>
  <si>
    <t>Sekolah Tinggi Ilmu Kesehatan Harapan Bangsa</t>
  </si>
  <si>
    <t>STIKES Payung Negeri Aceh Darussalam</t>
  </si>
  <si>
    <t>Sekolah Tinggi Ilmu Kesehatan U budiyah</t>
  </si>
  <si>
    <t>STIKES Cut Nyak Dhien Langsa</t>
  </si>
  <si>
    <t>Sekolah Tinggi Ilmu Kesehatan Langsa</t>
  </si>
  <si>
    <t>STIKES Darussalam Lhokseumawe</t>
  </si>
  <si>
    <t>STIKES Santa Elisabeth Medan</t>
  </si>
  <si>
    <t>STIKES Putra Abadi Langkat</t>
  </si>
  <si>
    <t>STIKES Muhammadiyah Lhokseumawe</t>
  </si>
  <si>
    <t>STIKES Medika Seramoe Barat</t>
  </si>
  <si>
    <t>STIKES Medika Nurul Islam</t>
  </si>
  <si>
    <t>STIKES Bumi Persada Lhokseumawe</t>
  </si>
  <si>
    <t>STIKES Getsempena Lhoksukon</t>
  </si>
  <si>
    <t>STIKES Bina Nusantara</t>
  </si>
  <si>
    <t>STIKES Bina Bangsa Kuala Simpang</t>
  </si>
  <si>
    <t>Sekolah Tinggi Ilmu Kesehatan RS Haji Medan</t>
  </si>
  <si>
    <t>Sekolah Tinggi Ilmu Kesehatan Flora</t>
  </si>
  <si>
    <t>STIKES Nurul Hasanah Kutacane</t>
  </si>
  <si>
    <t>STIKES Nauli Husada</t>
  </si>
  <si>
    <t>STIKES Aufa Royhan</t>
  </si>
  <si>
    <t>STIKESMAS Widya Dharma Palembang</t>
  </si>
  <si>
    <t>Sekolah Tinggi Ilmu Kesehatan Bina Husada</t>
  </si>
  <si>
    <t>STIKESMAS Nusantara</t>
  </si>
  <si>
    <t>STIKESMAS Abdi Nusa</t>
  </si>
  <si>
    <t>Sekolah Tinggi Ilmu Kesehatan Mitra Lampung</t>
  </si>
  <si>
    <t>STIKES Tri Mandiri Sakti Bengkulu</t>
  </si>
  <si>
    <t>Sekolah Tinggi Ilmu Kesehatan Abdi Nusa</t>
  </si>
  <si>
    <t>Sekolah Tinggi Ilmu Kesehatan Al Ma arif</t>
  </si>
  <si>
    <t>STIKES Bhakti Husada Bengkulu</t>
  </si>
  <si>
    <t>Sekolah Tinggi Ilmu Kesehatan Siti Khadijah</t>
  </si>
  <si>
    <t>STIKES Pembina Palembang</t>
  </si>
  <si>
    <t>Sekolah Tinggi Ilmu Kesehatan Fitrah Aldar</t>
  </si>
  <si>
    <t>Sekolah Tinggi Ilmu Kesehatan Perdhaki Charitas</t>
  </si>
  <si>
    <t>STIKES Muhammadiyah Palembang</t>
  </si>
  <si>
    <t>Sekolah Tinggi Ilmu Kesehatan Dehasen</t>
  </si>
  <si>
    <t>Sekolah Tinggi Ilmu Kesehatan Mitra Adiguna</t>
  </si>
  <si>
    <t>STIKES Muhammadiyah Pringsewu</t>
  </si>
  <si>
    <t>Sekolah Tinggi Ilmu Kesehatan Permata Nusantara</t>
  </si>
  <si>
    <t>STIKES Aisyah Pringsewu</t>
  </si>
  <si>
    <t>STIKES Citra Delima Bangka Belitung</t>
  </si>
  <si>
    <t>Sekolah Tinggi Ilmu Kesehatan Sint Carolus</t>
  </si>
  <si>
    <t>Sekolah Tinggi Ilmu Kesehatan Indonesia Maju</t>
  </si>
  <si>
    <t>Sekolah Tinggi Ilmu Kesehatan Binawan</t>
  </si>
  <si>
    <t>Sekolah Tinggi Ilmu Kesehatan Pamentas</t>
  </si>
  <si>
    <t>Sekolah Tinggi Ilmu Kesehatan Istara Nusantara</t>
  </si>
  <si>
    <t>Sekolah Tinggi Ilmu Kesehatan Medistra Indonesia</t>
  </si>
  <si>
    <t>STIKES Kesetiakawanan Sosial Indonesia</t>
  </si>
  <si>
    <t>STIKES Persada Husada Indonesia</t>
  </si>
  <si>
    <t>Sekolah Tinggi Ilmu Kesehatan Mitra Ria Husada</t>
  </si>
  <si>
    <t>STIKES Mohammad Husni Thamrin</t>
  </si>
  <si>
    <t>Sekolah Tinggi Ilmu Kesehatan Abdi Nusantara</t>
  </si>
  <si>
    <t>Sekolah Tinggi Ilmu Kesehatan Jayakarta</t>
  </si>
  <si>
    <t>Sekolah Tinggi Ilmu Kesehatan Pertamedika</t>
  </si>
  <si>
    <t>Sekolah Tinggi Ilmu Kesehatan Sismadi</t>
  </si>
  <si>
    <t>STIKES Bhakti Pertiwi Indonesia</t>
  </si>
  <si>
    <t>STIKES Kharisma Persada</t>
  </si>
  <si>
    <t>Sekolah Tinggi Farmasi Bandung</t>
  </si>
  <si>
    <t>Sekolah Tinggi Ilmu Kesehatan Faletehan</t>
  </si>
  <si>
    <t>Sekolah Tinggi Ilmu Kesehatan Cirebon</t>
  </si>
  <si>
    <t>Sekolah Tinggi Kesehatan Indonesia Wirautama</t>
  </si>
  <si>
    <t>Sekolah Tinggi Ilmu Kesehatan Bina Putra Banjar</t>
  </si>
  <si>
    <t>Sekolah Tinggi Farmasi Indonesia Bandung</t>
  </si>
  <si>
    <t>Sekolah Tinggi Farmasi YPIB Cirebon</t>
  </si>
  <si>
    <t>Sekolah Tinggi Ilmu Kesehatan Bhakti Kencana</t>
  </si>
  <si>
    <t>Sekolah Tinggi Ilmu Kesehatan Immanuel Bandung</t>
  </si>
  <si>
    <t>Sekolah Tinggi Ilmu Kesehatan Garut</t>
  </si>
  <si>
    <t>Sekolah Tinggi Ilmu Kesehatan Dharma Husada</t>
  </si>
  <si>
    <t>Sekolah Tinggi Ilmu Kesehatan Indramayu</t>
  </si>
  <si>
    <t>Sekolah Tinggi Ilmu Kesehatan Mahardika Cirebon</t>
  </si>
  <si>
    <t>Sekolah Tinggi Ilmu Kesehatan Jenderal Achmad Yani</t>
  </si>
  <si>
    <t>Sekolah Tinggi Ilmu Kesehatan Respati</t>
  </si>
  <si>
    <t>STIKES Muhammadiyah Tasikmalaya</t>
  </si>
  <si>
    <t>Sekolah Tinggi Ilmu Kesehatan Banten</t>
  </si>
  <si>
    <t>Sekolah Tinggi Ilmu Kesehatan Bakti Tunas Husada</t>
  </si>
  <si>
    <t>Sekolah Tinggi Ilmu Kesehatan Bakti Indonesia</t>
  </si>
  <si>
    <t>Sekolah Tinggi Ilmu Kesehatan YPIB</t>
  </si>
  <si>
    <t>Sekolah Tinggi Ilmu Kesehatan Medika Cikarang</t>
  </si>
  <si>
    <t>STIKES Wijaya Husada Bogor</t>
  </si>
  <si>
    <t>Sekolah Tinggi Farmasi Muhammadiyah Tangerang</t>
  </si>
  <si>
    <t>Sekolah Tinggi Ilmu Kesehatan Yatsi</t>
  </si>
  <si>
    <t>STIKES Muhammadiyah Ciamis</t>
  </si>
  <si>
    <t>Sekolah Tinggi Ilmu Kesehatan Mitra Kencana</t>
  </si>
  <si>
    <t>STIKES Sebelas April Sumedang</t>
  </si>
  <si>
    <t>STIKES Widya Dharma Husada Tangerang</t>
  </si>
  <si>
    <t>Sekolah Tinggi Ilmu Kesehatan Budhi Luhur Cimahi</t>
  </si>
  <si>
    <t>Sekolah Tinggi Ilmu Kesehatan Sukabumi</t>
  </si>
  <si>
    <t>Sekolah Tinggi Ilmu Kesehatan Kuningan Garawangi</t>
  </si>
  <si>
    <t>STIKES Faathir Husada</t>
  </si>
  <si>
    <t>Sekolah Tinggi Ilmu Kesehatan Bani Saleh</t>
  </si>
  <si>
    <t>STIKES Karsa Husada Garut</t>
  </si>
  <si>
    <t>Sekolah Tinggi Ilmu Kesehatan Santo Borromeus</t>
  </si>
  <si>
    <t>Sekolah Tinggi Ilmu Kesehatan Rajawali</t>
  </si>
  <si>
    <t>STIKES Kharisma Karawang</t>
  </si>
  <si>
    <t>STIKES Ichsan Medical Centre Bintaro</t>
  </si>
  <si>
    <t>STIKES Bina Permata Medika</t>
  </si>
  <si>
    <t>Sekolah Tinggi Ilmu Kesehatan 'Aisyiyah Bandung</t>
  </si>
  <si>
    <t>Sekolah Tinggi Ilmu Kesehatan Wira Husada</t>
  </si>
  <si>
    <t>Sekolah Tinggi Ilmu Kesehatan Surya Global</t>
  </si>
  <si>
    <t>Sekolah Tinggi Ilmu Kesehatan Aisyiyah Yogyakarta</t>
  </si>
  <si>
    <t>Sekolah Tinggi Ilmu Kesehatan Achmad Yani Yogya</t>
  </si>
  <si>
    <t>Sekolah Tinggi Ilmu Kesehatan Alma Ata Yogyakarta</t>
  </si>
  <si>
    <t>Sekolah Tinggi Ilmu Kesehatan Bethesda Yakkum</t>
  </si>
  <si>
    <t>STIKES Yogyakarta</t>
  </si>
  <si>
    <t>STIKES Guna Bangsa Yogyakarta</t>
  </si>
  <si>
    <t>STIKES AL-Islam Yogyakarta</t>
  </si>
  <si>
    <t>Sekolah Tinggi Ilmu Kesehatan Madani Yogyakarta</t>
  </si>
  <si>
    <t>Sekolah Tinggi Ilmu Kesehatan Ngudi Waluyo</t>
  </si>
  <si>
    <t>Sekolah Tinggi Ilmu Kesehatan Muhammadiyah Gombong</t>
  </si>
  <si>
    <t>Sekolah Tinggi Ilmu Kesehatan Hakli</t>
  </si>
  <si>
    <t>Sekolah Tinggi Ilmu Kesehatan Cendekia Utama</t>
  </si>
  <si>
    <t>Sekolah Tinggi Ilmu Kesehatan Kendal</t>
  </si>
  <si>
    <t>Sekolah Tinggi Kesehatan Bina Cipta Husada</t>
  </si>
  <si>
    <t>Sekolah Tinggi Ilmu Kesehatan Duta Gama Klaten</t>
  </si>
  <si>
    <t>STIKES Bhakti Mandala Husada Slawi</t>
  </si>
  <si>
    <t>STIKES Muhammadiyah Klaten</t>
  </si>
  <si>
    <t>STIKES Karya Husada Semarang</t>
  </si>
  <si>
    <t>STIKES An-Nur Purwodadi</t>
  </si>
  <si>
    <t>Sekolah Tinggi Ilmu Kesehatan Widya Husada</t>
  </si>
  <si>
    <t>STIKES Telogorejo Semarang</t>
  </si>
  <si>
    <t>STIKES Muhammadiyah Kudus</t>
  </si>
  <si>
    <t>STIKES Kusuma Husada Surakarta</t>
  </si>
  <si>
    <t>STIKES Al Irsyad Al Islamiyyah Cilacap</t>
  </si>
  <si>
    <t>STIKES PKU Muhammadiyah Surakarta</t>
  </si>
  <si>
    <t>STIKES Insan Unggul Surabaya</t>
  </si>
  <si>
    <t>STIKES Surya Mitra Husada</t>
  </si>
  <si>
    <t>Sekolah Tinggi Ilmu Kesehatan Majapahit</t>
  </si>
  <si>
    <t>Sekolah Tinggi Ilmu Kesehatan Artha Bodhi Iswara</t>
  </si>
  <si>
    <t>STIKES Bina Sehat PPNI Mojokerto</t>
  </si>
  <si>
    <t>STIKES Insan Cendekia Medika Jombang</t>
  </si>
  <si>
    <t>STIKES Muhammadiyah Lamongan</t>
  </si>
  <si>
    <t>Sekolah Tinggi Ilmu Kesehatan Hang Tuah</t>
  </si>
  <si>
    <t>STIKES Katolik St Vincentius A Paulo Surabaya</t>
  </si>
  <si>
    <t>STIKES Insan Se Agung</t>
  </si>
  <si>
    <t>STIKES Patria Husada</t>
  </si>
  <si>
    <t>STIKES Bhakti Mulia</t>
  </si>
  <si>
    <t>STIKES Banyuwangi</t>
  </si>
  <si>
    <t>STIKES Satria Bhakti Nganjuk</t>
  </si>
  <si>
    <t>Sekolah Tinggi Ilmu Kesehatan Husada Jombang</t>
  </si>
  <si>
    <t>STIKES Dian Husada</t>
  </si>
  <si>
    <t>STIKES Yarsi Surabaya</t>
  </si>
  <si>
    <t>STIKES RS Baptis Kediri</t>
  </si>
  <si>
    <t>Sekolah Tinggi Ilmu Kesehatan Maharani</t>
  </si>
  <si>
    <t>Sekolah Tinggi Ilmu Kesehatan Pemkab Jombang</t>
  </si>
  <si>
    <t>STIKES Widyagama Husada Malang</t>
  </si>
  <si>
    <t>Sekolah Tinggi Ilmu Kesehatan Surabaya</t>
  </si>
  <si>
    <t>STIKES Bahrul Ulum Jombang</t>
  </si>
  <si>
    <t>STIKES Nahdlatul Ulama Tuban</t>
  </si>
  <si>
    <t>Sekolah Tinggi Ilmu Kesehatan Kepanjen</t>
  </si>
  <si>
    <t>STIKES Hafshawaty Pesantren Zainul Hasan</t>
  </si>
  <si>
    <t>Sekolah Tinggi Ilmu Kesehatan Kendedes</t>
  </si>
  <si>
    <t>STIKES Ngudia Husada Madura</t>
  </si>
  <si>
    <t>STIKES Ganesha Husada Kediri</t>
  </si>
  <si>
    <t>STIKES Widya Cipta Husada</t>
  </si>
  <si>
    <t>Sekolah Tinggi Ilmu Kesehatan Nurul Jadid</t>
  </si>
  <si>
    <t>STIKES Insan Cendekia Husada Bojonegoro</t>
  </si>
  <si>
    <t>STIKES Hutama Abdi Husada Tulungagung</t>
  </si>
  <si>
    <t>Sekolah Tinggi Ilmu Kesehatan William Booth</t>
  </si>
  <si>
    <t>STIKES Bhakti Husada Mulia</t>
  </si>
  <si>
    <t>Sekolah Tinggi Ilmu Kesehatan Mataram</t>
  </si>
  <si>
    <t>Sekolah Tinggi Ilmu Kesehatan Bali</t>
  </si>
  <si>
    <t>STIKES Yarsi Mataram</t>
  </si>
  <si>
    <t>STIKES Qamarul Huda</t>
  </si>
  <si>
    <t>STIKES Bina Usada Bali</t>
  </si>
  <si>
    <t>STIKES Wira Medika Bali</t>
  </si>
  <si>
    <t>Sekolah Tinggi Ilmu Kesehatan Jembrana</t>
  </si>
  <si>
    <t>Sekolah Tinggi Ilmu Kesehatan Majapahit Singaraja</t>
  </si>
  <si>
    <t>STIKES Citra Husada Mandiri</t>
  </si>
  <si>
    <t>STIKES Advaita Medika Tabanan</t>
  </si>
  <si>
    <t>STIKES Hamzar Memben Lombok Timur</t>
  </si>
  <si>
    <t>STIKES Yahya Bima</t>
  </si>
  <si>
    <t>STIKES Maranatha Kupang</t>
  </si>
  <si>
    <t>STIKES Nusantara Oebobo</t>
  </si>
  <si>
    <t>Sekolah Tinggi Ilmu Kesehatan Tamalatea Makassar</t>
  </si>
  <si>
    <t>Sekolah Tinggi Ilmu Kesehatan Makassar</t>
  </si>
  <si>
    <t>Sekolah Tinggi Ilmu Kesehatan Indonesia Jaya</t>
  </si>
  <si>
    <t>Sekolah Tinggi Ilmu Kesehatan Avicenna</t>
  </si>
  <si>
    <t>Sekolah Tinggi Ilmu Keperawatan Famika</t>
  </si>
  <si>
    <t>Sekolah Tinggi Ilmu Kesehatan Yapika</t>
  </si>
  <si>
    <t>Sekolah Tinggi Ilmu Kesehatan Nani Hasanuddin</t>
  </si>
  <si>
    <t>Sekolah Tinggi Ilmu Kesehatan Baramuli</t>
  </si>
  <si>
    <t>Sekolah Tinggi Ilmu Kesehatan Tana Toraja</t>
  </si>
  <si>
    <t>Sekolah Tinggi Ilmu Kesehatan Mega Rezky</t>
  </si>
  <si>
    <t>Sekolah Tinggi Ilmu Keperawatan Gunung Sari</t>
  </si>
  <si>
    <t>STIKES Mandala Waluya Kendari</t>
  </si>
  <si>
    <t>STIKES Tanawali Takalar</t>
  </si>
  <si>
    <t>STIKES Bhakti Pertiwi Luwu Raya</t>
  </si>
  <si>
    <t>STIKES Bina Generasi Polewali Mandar</t>
  </si>
  <si>
    <t>STIKES Kurnia Jaya Persada</t>
  </si>
  <si>
    <t>STIKES Panakkukang</t>
  </si>
  <si>
    <t>STIKES Lakipadada</t>
  </si>
  <si>
    <t>STIKES Graha Edukasi</t>
  </si>
  <si>
    <t>Sekolah Tinggi Ilmu Kesehatan Stella Maris Makasar</t>
  </si>
  <si>
    <t>STIKES Nusantara Lasinrang</t>
  </si>
  <si>
    <t>STIKES RSU Daya Makassar</t>
  </si>
  <si>
    <t>STIKES Marendeng Majene</t>
  </si>
  <si>
    <t>Sekolah Tinggi Ilmu Kesehatan St Fatimah</t>
  </si>
  <si>
    <t>Sekolah Tinggi Ilmu Kesehatan Muhamadiyah Manado</t>
  </si>
  <si>
    <t>STIKES Andini Persada</t>
  </si>
  <si>
    <t>Sekolah Tinggi Ilmu Kesehatan Widya Nusantara Palu</t>
  </si>
  <si>
    <t>STIKES Amanah Makassar</t>
  </si>
  <si>
    <t>Sekolah Tinggi Ilmu Kesehatan Panrita Husada</t>
  </si>
  <si>
    <t>STIKES Puangrimanggalatung</t>
  </si>
  <si>
    <t>STIKES Mega Buana Palopo</t>
  </si>
  <si>
    <t>STIKES Muhammadiyah Sidrap</t>
  </si>
  <si>
    <t>STIKES IST Buton</t>
  </si>
  <si>
    <t>STIKES Bataraguru Soroaka</t>
  </si>
  <si>
    <t>STIKES Graha Medika</t>
  </si>
  <si>
    <t>Sekolah Tinggi Farmasi Indonesia Perintis Padang</t>
  </si>
  <si>
    <t>Sekolah Tinggi Ilmu Kesehatan Harapan Ibu Jambi</t>
  </si>
  <si>
    <t>Sekolah Tinggi Ilmu Kesehatan Ceria Buana</t>
  </si>
  <si>
    <t>Sekolah Tinggi Ilmu Kesehatan Alifah Padang</t>
  </si>
  <si>
    <t>Sekolah Tinggi Ilmu Kesehatan Baiturrahim</t>
  </si>
  <si>
    <t>STIKES Tuanku Tambusai</t>
  </si>
  <si>
    <t>STIKES Perintis Padang</t>
  </si>
  <si>
    <t>STIKES Piala Sakti Pariaman</t>
  </si>
  <si>
    <t>STIKES Tengku Maharatu</t>
  </si>
  <si>
    <t>Sekolah Tinggi Ilmu Kesehatan Indonesia Padang</t>
  </si>
  <si>
    <t>Sekolah Tinggi Ilmu Kesehatan YPAK Padang</t>
  </si>
  <si>
    <t>STIKES Dharmasraya</t>
  </si>
  <si>
    <t>STIKES Hang Tuah Tanjung Pinang</t>
  </si>
  <si>
    <t>STIKES Purna Bhakti Husada Batusangkar</t>
  </si>
  <si>
    <t>Sekolah Tinggi Ilmu Kesehatan Ibnu Sina Batam</t>
  </si>
  <si>
    <t>Sekolah Tinggi Ilmu Kesehatan Payung Negeri</t>
  </si>
  <si>
    <t>STIKES Yarsi Sumatera Barat</t>
  </si>
  <si>
    <t>Sekolah Tinggi Ilmu Kesehatan Syedza Saintika</t>
  </si>
  <si>
    <t>STIKES Ranah Minang</t>
  </si>
  <si>
    <t>Sekolah Tinggi Ilmu Kesehatan Karimun</t>
  </si>
  <si>
    <t>STIKES Dharma Landbouw</t>
  </si>
  <si>
    <t>STIKES Awal Bros Batam</t>
  </si>
  <si>
    <t>STIKES Pekanbaru Medical Center</t>
  </si>
  <si>
    <t>STIKES Al-Insyirah Pekanbaru</t>
  </si>
  <si>
    <t>STIKES Nan Tongga</t>
  </si>
  <si>
    <t>STIKES Prima Nusantara</t>
  </si>
  <si>
    <t>STIKES Mitra Bunda Persada</t>
  </si>
  <si>
    <t>Sekolah Tinggi Ilmu Kesehatan Prima</t>
  </si>
  <si>
    <t>Sekolah Tinggi Ilmu Kesehatan Merangin</t>
  </si>
  <si>
    <t>Sekolah Tinggi Ilmu Kesehatan Cahaya Bangsa</t>
  </si>
  <si>
    <t>STIKES Muhammadiyah Banjarmasin</t>
  </si>
  <si>
    <t>STIKES Suaka Insan</t>
  </si>
  <si>
    <t>STIKES Husada Borneo</t>
  </si>
  <si>
    <t>STIKES Wiyata Husada Samarinda</t>
  </si>
  <si>
    <t>STIKES Darul Azhar Batulicin</t>
  </si>
  <si>
    <t>STIKES Sari Mulia</t>
  </si>
  <si>
    <t>STIKES Kapuas Raya</t>
  </si>
  <si>
    <t>STIKES Muhammadiyah Samarinda</t>
  </si>
  <si>
    <t>STIKES Yarsi Pontianak</t>
  </si>
  <si>
    <t>Sekolah Tinggi Ilmu Kesehatan Papua</t>
  </si>
  <si>
    <t>Sekolah Tinggi Ilmu Kesehatan Halmahera</t>
  </si>
  <si>
    <t>Sekolah Tinggi Ilmu Kesehatan Jayapura</t>
  </si>
  <si>
    <t>STIKES Maluku Husada</t>
  </si>
  <si>
    <t>STIKES Pasapua Ambon</t>
  </si>
  <si>
    <t>Toko Obat Tradisional</t>
  </si>
  <si>
    <t>Universitas Gadjah Mada</t>
  </si>
  <si>
    <t>Universitas Indonesia</t>
  </si>
  <si>
    <t>Universitas Sumatera Utara</t>
  </si>
  <si>
    <t>Universitas Airlangga</t>
  </si>
  <si>
    <t>Universitas Hasanuddin</t>
  </si>
  <si>
    <t>Universitas Andalas</t>
  </si>
  <si>
    <t>Universitas Padjadjaran</t>
  </si>
  <si>
    <t>Universitas Diponegoro</t>
  </si>
  <si>
    <t>Universitas Sriwijaya</t>
  </si>
  <si>
    <t>Universitas Lambung Mangkurat</t>
  </si>
  <si>
    <t>Universitas Sam Ratulangi</t>
  </si>
  <si>
    <t>Universitas Udayana</t>
  </si>
  <si>
    <t>Universitas Nusa Cendana</t>
  </si>
  <si>
    <t>Universitas Mulawarman</t>
  </si>
  <si>
    <t>Universitas Mataram</t>
  </si>
  <si>
    <t>Universitas Riau</t>
  </si>
  <si>
    <t>Universitas Cenderawasih</t>
  </si>
  <si>
    <t>Universitas Brawijaya</t>
  </si>
  <si>
    <t>Universitas Jambi</t>
  </si>
  <si>
    <t>Universitas Pattimura</t>
  </si>
  <si>
    <t>Universitas Tanjungpura</t>
  </si>
  <si>
    <t>Universitas Jenderal Soedirman</t>
  </si>
  <si>
    <t>Universitas Palangka Raya</t>
  </si>
  <si>
    <t>Universitas Jember</t>
  </si>
  <si>
    <t>Universitas Lampung</t>
  </si>
  <si>
    <t>Universitas Sebelas Maret</t>
  </si>
  <si>
    <t>Universitas Tadulako</t>
  </si>
  <si>
    <t>Universitas Bengkulu</t>
  </si>
  <si>
    <t>Universitas Terbuka</t>
  </si>
  <si>
    <t>Universitas Negeri Padang</t>
  </si>
  <si>
    <t>Universitas Negeri Malang</t>
  </si>
  <si>
    <t>Universitas Pendidikan Indonesia</t>
  </si>
  <si>
    <t>Universitas Negeri Manado</t>
  </si>
  <si>
    <t>Universitas Negeri Makassar</t>
  </si>
  <si>
    <t>Universitas Negeri Jakarta</t>
  </si>
  <si>
    <t>Universitas Negeri Yogyakarta</t>
  </si>
  <si>
    <t>Universitas Negeri Surabaya</t>
  </si>
  <si>
    <t>Universitas Negeri Medan</t>
  </si>
  <si>
    <t>Universitas Negeri Semarang</t>
  </si>
  <si>
    <t>Universitas Sultan Ageng Tirtayasa</t>
  </si>
  <si>
    <t>Universitas Trunojoyo</t>
  </si>
  <si>
    <t>Universitas Khairun</t>
  </si>
  <si>
    <t>Universitas Malikussaleh</t>
  </si>
  <si>
    <t>Universitas Negeri Gorontalo</t>
  </si>
  <si>
    <t>Universitas Pendidikan Ganesha</t>
  </si>
  <si>
    <t>Universitas Bangka Belitung</t>
  </si>
  <si>
    <t>Universitas Borneo Tarakan</t>
  </si>
  <si>
    <t>Universitas Musamus Merauke</t>
  </si>
  <si>
    <t>Universitas Maritim Raja Ali Haji (UMRAH)</t>
  </si>
  <si>
    <t>Rumah Sakit</t>
  </si>
  <si>
    <t>TIPE FASYANKES</t>
  </si>
  <si>
    <t>Klinik Pengobatan Tradisional (Batra)</t>
  </si>
  <si>
    <t>JUMLAH</t>
  </si>
  <si>
    <t>JUMLAH FASYANKES</t>
  </si>
  <si>
    <t>Form A1 - Individu - Data Keadaan SDM Kesehatan di Fasyankes</t>
  </si>
  <si>
    <t>Kode Unit Kerja (Fasyankes)</t>
  </si>
  <si>
    <t>NIK                          (Nomor Induk Kependudukan)</t>
  </si>
  <si>
    <t>ID/NIP/NRP</t>
  </si>
  <si>
    <t>Nama (Nama Lengkap)</t>
  </si>
  <si>
    <t>Jenis Kela min</t>
  </si>
  <si>
    <t>Status Kepega waian</t>
  </si>
  <si>
    <t>Pekerjaan</t>
  </si>
  <si>
    <t>Pendidikan</t>
  </si>
  <si>
    <t>VALIDASI</t>
  </si>
  <si>
    <t>Kode SDMK</t>
  </si>
  <si>
    <t>Mulai</t>
  </si>
  <si>
    <t>Berakhir</t>
  </si>
  <si>
    <t>Kode Prog. Studi</t>
  </si>
  <si>
    <t>Tahun Lulus</t>
  </si>
  <si>
    <t>Kode Sekolah /Perguruan Tinggi</t>
  </si>
  <si>
    <t>Tipe Fasyankes</t>
  </si>
  <si>
    <t>Nama Fasyankes</t>
  </si>
  <si>
    <t>Rumpun SDMK</t>
  </si>
  <si>
    <t>Subrumpun SDMK</t>
  </si>
  <si>
    <t>Jenis SDMK</t>
  </si>
  <si>
    <t>Jenis Kelamin</t>
  </si>
  <si>
    <t>Jenjang</t>
  </si>
  <si>
    <t>Program Studi</t>
  </si>
  <si>
    <t>L</t>
  </si>
  <si>
    <t>P</t>
  </si>
  <si>
    <t>NAMA PROVINSI</t>
  </si>
  <si>
    <t>KODE KABUPATEN</t>
  </si>
  <si>
    <t>NAMA KABUPATEN</t>
  </si>
  <si>
    <t>ID</t>
  </si>
  <si>
    <t>JENIS PELATIHAN</t>
  </si>
  <si>
    <t>STATUS AKREDITASI</t>
  </si>
  <si>
    <t>KODE DIKLAT</t>
  </si>
  <si>
    <t>DETAIL JENIS PELATIHAN</t>
  </si>
  <si>
    <t>Prajabatan</t>
  </si>
  <si>
    <t>Memuaskan</t>
  </si>
  <si>
    <t>Prajabatan Tingkat II</t>
  </si>
  <si>
    <t>Prajabatan Tingkat II Umum</t>
  </si>
  <si>
    <t>Pratugas</t>
  </si>
  <si>
    <t>Baik</t>
  </si>
  <si>
    <t>Prajabatan Tingkat II Khusus</t>
  </si>
  <si>
    <t>Penjenjangan</t>
  </si>
  <si>
    <t>Terakreditasi</t>
  </si>
  <si>
    <t>Prajabatan Tingkat III</t>
  </si>
  <si>
    <t>Prajabatan Tingkat III Umum</t>
  </si>
  <si>
    <t>Teknis Program/Upaya Kesehatan</t>
  </si>
  <si>
    <t>Tidak terakreditasi</t>
  </si>
  <si>
    <t>Prajabatan Tingkat III Khusus</t>
  </si>
  <si>
    <t>Teknis Profesi Kesehatan</t>
  </si>
  <si>
    <t>Pratugas Tingkat II</t>
  </si>
  <si>
    <t>Pratugas Bidan</t>
  </si>
  <si>
    <t>Fungsional Kesehatan</t>
  </si>
  <si>
    <t>Pratugas Tingkat III</t>
  </si>
  <si>
    <t>Pratugas Dokter PTT</t>
  </si>
  <si>
    <t>Fungsional Non Kesehatan (Umum)</t>
  </si>
  <si>
    <t>Pratugas Dokter Gigi PTT</t>
  </si>
  <si>
    <t>Diklat PIM I</t>
  </si>
  <si>
    <t>Teknis Umum /Administrasi &amp; Manajemen</t>
  </si>
  <si>
    <t>Diklat PIM II</t>
  </si>
  <si>
    <t>Diklat PIM III</t>
  </si>
  <si>
    <t>Diklat PIM IV</t>
  </si>
  <si>
    <t>Manajemen Kesehatan</t>
  </si>
  <si>
    <t>Manajemen Kesehatan Tingkat Nasional</t>
  </si>
  <si>
    <t>Manajemen Kesehatan Tingkat Propinsi</t>
  </si>
  <si>
    <t>Manajemen Kesehatan Tingkat Kabupaten/Kota</t>
  </si>
  <si>
    <t>Manajemen Kesehatan Tingkat Kecamatan</t>
  </si>
  <si>
    <t>Manajemen Kesehatan Tingkat Kelurahan/desa</t>
  </si>
  <si>
    <t>Manajemen Non Kesehatan</t>
  </si>
  <si>
    <t>Manajemen Kediklatan</t>
  </si>
  <si>
    <t>Manajemen Non Kediklatan</t>
  </si>
  <si>
    <t>Tenaga Medis</t>
  </si>
  <si>
    <t>Dokter</t>
  </si>
  <si>
    <t>Tenaga Keperawatan</t>
  </si>
  <si>
    <t>Perawat</t>
  </si>
  <si>
    <t>Tenaga Kefarmasian</t>
  </si>
  <si>
    <t>Analis farmasi</t>
  </si>
  <si>
    <t>Asisten Apoteker</t>
  </si>
  <si>
    <t>Tenaga Kesehatan Masyarakat</t>
  </si>
  <si>
    <t xml:space="preserve">Tenaga Gizi </t>
  </si>
  <si>
    <t>Keterapian Fisik</t>
  </si>
  <si>
    <t>Okupasiterapis</t>
  </si>
  <si>
    <t>Keteknisian Medis</t>
  </si>
  <si>
    <t>radiografer</t>
  </si>
  <si>
    <t>radioterapis</t>
  </si>
  <si>
    <t>teknisi gigi</t>
  </si>
  <si>
    <t>teknisi elektromedis</t>
  </si>
  <si>
    <t>analis kesehatan</t>
  </si>
  <si>
    <t>refraksionis optisien</t>
  </si>
  <si>
    <t>otorik prostetik</t>
  </si>
  <si>
    <t>teknisi transfusi</t>
  </si>
  <si>
    <t>perekam medis</t>
  </si>
  <si>
    <t>Kesehatan Ibu</t>
  </si>
  <si>
    <t xml:space="preserve">kesehatan ibu hamil </t>
  </si>
  <si>
    <t xml:space="preserve">kesehatan ibu bersalin dan nifas </t>
  </si>
  <si>
    <t xml:space="preserve">kesehatan maternal dengan pencegahan komplikasi </t>
  </si>
  <si>
    <t xml:space="preserve">kesehatan keluarga berencana </t>
  </si>
  <si>
    <t>perlindungan kesehatan reproduksi</t>
  </si>
  <si>
    <t>Kesehatan Anak</t>
  </si>
  <si>
    <t xml:space="preserve">kesehatan bayi </t>
  </si>
  <si>
    <t xml:space="preserve">kesehatan anak balita dan pra sekolah </t>
  </si>
  <si>
    <t xml:space="preserve">kesehatan anak usia sekolah </t>
  </si>
  <si>
    <t xml:space="preserve">kesehatan anak remaja </t>
  </si>
  <si>
    <t>kesehatan anak khusus</t>
  </si>
  <si>
    <t xml:space="preserve">Kesehatan komunitas </t>
  </si>
  <si>
    <t>institusi kesehatan dasar dan upaya kesehatan berbasis masyarakat</t>
  </si>
  <si>
    <t xml:space="preserve">upaya kesehatan perkotaan dan olah raga </t>
  </si>
  <si>
    <t xml:space="preserve">upaya kesehatan daerah tertinggal, perbatasan, dan kepulauan </t>
  </si>
  <si>
    <t xml:space="preserve">upaya kesehatan indera dan usia lanjut </t>
  </si>
  <si>
    <t>upaya kesehatan tradisional</t>
  </si>
  <si>
    <t xml:space="preserve">Gizi masyarakat </t>
  </si>
  <si>
    <t xml:space="preserve">gizi makro </t>
  </si>
  <si>
    <t xml:space="preserve">gizi mikro </t>
  </si>
  <si>
    <t xml:space="preserve">gizi klinik </t>
  </si>
  <si>
    <t xml:space="preserve">konsumsi makanan </t>
  </si>
  <si>
    <t>kewaspadaan gizi</t>
  </si>
  <si>
    <t>Kesehatan kerja</t>
  </si>
  <si>
    <t xml:space="preserve">promosi kesehatan kerja </t>
  </si>
  <si>
    <t xml:space="preserve">kedokteran kerja </t>
  </si>
  <si>
    <t xml:space="preserve">ergonomi </t>
  </si>
  <si>
    <t xml:space="preserve">kapasitas kerja </t>
  </si>
  <si>
    <t>lingkungan kerja</t>
  </si>
  <si>
    <t xml:space="preserve">Pelayanan medik dasar </t>
  </si>
  <si>
    <t xml:space="preserve">Pelayanan medik dasar di institusi </t>
  </si>
  <si>
    <t xml:space="preserve">Pelayanan kedokteran keluarga </t>
  </si>
  <si>
    <t xml:space="preserve">Pelayanan kedokteran gigi keluarga </t>
  </si>
  <si>
    <t xml:space="preserve">Pelayanan medik gawat darurat dan evakuasi </t>
  </si>
  <si>
    <t>Pelayanan medik komplementer dan alternatif</t>
  </si>
  <si>
    <t xml:space="preserve">Pelayanan medik spesialistik </t>
  </si>
  <si>
    <t xml:space="preserve">Pelayanan medik Spes. di RSU Pendidikan </t>
  </si>
  <si>
    <t xml:space="preserve">Pelayanan medik Spes.di RSU non Pendidikan </t>
  </si>
  <si>
    <t xml:space="preserve">Pelayanan medik Spes. Di RS Khusus </t>
  </si>
  <si>
    <t xml:space="preserve">Penapisan teknologi Pelayanan medik Spes. </t>
  </si>
  <si>
    <t xml:space="preserve">Akreditasi sarana kesehatan Pelayanan medik Spes. </t>
  </si>
  <si>
    <t xml:space="preserve">Pelayanan keperawatan </t>
  </si>
  <si>
    <t xml:space="preserve">Pelayanan keperawatan dasar </t>
  </si>
  <si>
    <t xml:space="preserve">Pelayanan keperawatan spesialistik </t>
  </si>
  <si>
    <t xml:space="preserve">Pelayanan keperawatan intensif </t>
  </si>
  <si>
    <t xml:space="preserve">Pelayanan keperawatan kebidanan </t>
  </si>
  <si>
    <t>Pelayanan keperawatan keluarga</t>
  </si>
  <si>
    <t xml:space="preserve">Pelayanan penjunjang medik </t>
  </si>
  <si>
    <t xml:space="preserve">Pelayanan mikrobiologi dan imunologi </t>
  </si>
  <si>
    <t xml:space="preserve">Pelayanan patologi dan toksikologi </t>
  </si>
  <si>
    <t xml:space="preserve">Pelayanan Radiologi </t>
  </si>
  <si>
    <t xml:space="preserve">Pelayanan Keteknisian medik dan keterapian fisik </t>
  </si>
  <si>
    <t>Akreditasi dan pemantapan mutu penunjang medik</t>
  </si>
  <si>
    <t>Pelayanan kesehatan jiwa</t>
  </si>
  <si>
    <t xml:space="preserve">Pelayanan kesehatan jiwa di sarana kesehatan </t>
  </si>
  <si>
    <t xml:space="preserve">Pelayanan kesehatan jiwa di saranan non kesehatan </t>
  </si>
  <si>
    <t xml:space="preserve">Pelayanan kesehatan jiwa anak dan remaja </t>
  </si>
  <si>
    <t xml:space="preserve">Pelayanan kesehatan jiwa dewasa dan lanjut usia </t>
  </si>
  <si>
    <t>Pelayanan pencegahan dan penanggulangan masalah napza, rokok, dan alkohol</t>
  </si>
  <si>
    <t>Surveilans epid, imunisasi, dan kesehatan matra</t>
  </si>
  <si>
    <t xml:space="preserve">Survailans epidemiologi </t>
  </si>
  <si>
    <t xml:space="preserve">Kesehatan matra </t>
  </si>
  <si>
    <t xml:space="preserve">Imunisasi </t>
  </si>
  <si>
    <t xml:space="preserve">Karantina kesehatan </t>
  </si>
  <si>
    <t>Kesehatan haji</t>
  </si>
  <si>
    <t>Pengendalian penyakit menular langsung</t>
  </si>
  <si>
    <t xml:space="preserve">Tuberkulosis </t>
  </si>
  <si>
    <t xml:space="preserve">Aids dan penyakit menular seksual </t>
  </si>
  <si>
    <t xml:space="preserve">Infeksi saluran pernapasan akut </t>
  </si>
  <si>
    <t xml:space="preserve">Diare. Kecacingan, dan infeksi saluran pencernaan lainnya </t>
  </si>
  <si>
    <t>Kusta dan frambusia</t>
  </si>
  <si>
    <t xml:space="preserve">Pengendalian penyakit bersumber binatang </t>
  </si>
  <si>
    <t xml:space="preserve">Malaria </t>
  </si>
  <si>
    <t xml:space="preserve">Arbovirosis </t>
  </si>
  <si>
    <t xml:space="preserve">Zoonosis </t>
  </si>
  <si>
    <t xml:space="preserve">Filariasi dan schistosomiasis </t>
  </si>
  <si>
    <t>Pengendalian vektor</t>
  </si>
  <si>
    <t>Pengendalian penyakit tidak menular</t>
  </si>
  <si>
    <t xml:space="preserve">Penyakit jantung dan pembuluh darah </t>
  </si>
  <si>
    <t xml:space="preserve">Diabetes militus dan penyakit metabolik </t>
  </si>
  <si>
    <t xml:space="preserve">Penyakit kanker </t>
  </si>
  <si>
    <t xml:space="preserve">Penyakit kronis dan degeneratif lainnya </t>
  </si>
  <si>
    <t>Gangguan akibat kecelakaan dan cedera</t>
  </si>
  <si>
    <t>Penyehatan lingkungan</t>
  </si>
  <si>
    <t xml:space="preserve">Penyehatan air </t>
  </si>
  <si>
    <t xml:space="preserve">Pengawasan kualitas lingkungan </t>
  </si>
  <si>
    <t xml:space="preserve">Penyehatan kawasan dan sanitasi darurat </t>
  </si>
  <si>
    <t xml:space="preserve">Sanitasi  makanan dan bahan pangan </t>
  </si>
  <si>
    <t>Pengamanan limbah</t>
  </si>
  <si>
    <t>Penggunaan obat rasional</t>
  </si>
  <si>
    <t xml:space="preserve">Obat rasional </t>
  </si>
  <si>
    <t>Obat esensial nasional</t>
  </si>
  <si>
    <t>Farmasi komunitas dan klinik</t>
  </si>
  <si>
    <t xml:space="preserve">Farmasi komunitas </t>
  </si>
  <si>
    <t>Farmasi klinik</t>
  </si>
  <si>
    <t>Obat publik dan perbekalan kesehatan</t>
  </si>
  <si>
    <t>Produksi dan distribusi alkes</t>
  </si>
  <si>
    <t xml:space="preserve">Alat kesehatan elektromodik </t>
  </si>
  <si>
    <t xml:space="preserve">Alat kesehatan non elektromodik </t>
  </si>
  <si>
    <t xml:space="preserve">Produk diagnostik dan reagensia </t>
  </si>
  <si>
    <t>Perbekalan kesehatan rumah tangga</t>
  </si>
  <si>
    <t>Penelitian dan Pengembangan kesehatan</t>
  </si>
  <si>
    <t xml:space="preserve">Litbang sistem dan kebijakan kesehatan </t>
  </si>
  <si>
    <t xml:space="preserve">Litbang biomedis dan farmasi </t>
  </si>
  <si>
    <t xml:space="preserve">Litbang ekologi dan status kesehatan </t>
  </si>
  <si>
    <t>Litbang gizi dan makanan</t>
  </si>
  <si>
    <t>Data dan informasi kesehatan</t>
  </si>
  <si>
    <t>Kajian pembangunan kesehatan</t>
  </si>
  <si>
    <t>Promosi kesehatan</t>
  </si>
  <si>
    <t>Pembiayaan dan jaminan kesehatan</t>
  </si>
  <si>
    <t>Sarana, prasarana, dan peralatan kesehatan</t>
  </si>
  <si>
    <t>Penanggulangan krisis</t>
  </si>
  <si>
    <t>Komunikasi Publik</t>
  </si>
  <si>
    <t>Teknis Pelatihan</t>
  </si>
  <si>
    <t>Training Need Assesment (TNA)</t>
  </si>
  <si>
    <t>Design Pengembangan Kurikulum Pelatihan</t>
  </si>
  <si>
    <t>Kualitas Pelatihan (Training Quality)</t>
  </si>
  <si>
    <t>Evaluasi Pelatihan (Training evaluation)</t>
  </si>
  <si>
    <t>Metologi Pelatihan</t>
  </si>
  <si>
    <t>Teknis Fungsi Manajemen</t>
  </si>
  <si>
    <t>Kepemimpinan</t>
  </si>
  <si>
    <t>Pelaksanaan</t>
  </si>
  <si>
    <t>System Informasi</t>
  </si>
  <si>
    <t>Jabatan Fungsional Dokter</t>
  </si>
  <si>
    <t>Dokter Pertama</t>
  </si>
  <si>
    <t>Dokter Muda</t>
  </si>
  <si>
    <t>Dokter Madya</t>
  </si>
  <si>
    <t>Dokter Utama</t>
  </si>
  <si>
    <t>Jabatan Fungsional Dokter Gigi</t>
  </si>
  <si>
    <t>Dokter gigi pertama</t>
  </si>
  <si>
    <t>Dokter gigi muda</t>
  </si>
  <si>
    <t>Dokter gigi madya</t>
  </si>
  <si>
    <t>Dokter gigi utama</t>
  </si>
  <si>
    <t>Jabatan Fungsional Apoteker</t>
  </si>
  <si>
    <t>Apoteker pertama</t>
  </si>
  <si>
    <t>Apoteker muda</t>
  </si>
  <si>
    <t>Apoteker madya</t>
  </si>
  <si>
    <t>Apoteker utama</t>
  </si>
  <si>
    <t>Jabatan Fungsional Perawat</t>
  </si>
  <si>
    <t>Terampil Pelaksana</t>
  </si>
  <si>
    <t>Terampil Pelaksana lanjutan</t>
  </si>
  <si>
    <t>Terampil Penyelia</t>
  </si>
  <si>
    <t>Ahli Pertama</t>
  </si>
  <si>
    <t>Ahli Muda</t>
  </si>
  <si>
    <t>Ahli Madya</t>
  </si>
  <si>
    <t>Jabatan Fungsional Bidan</t>
  </si>
  <si>
    <t>Jabatan Fungsional Asisten apoteker</t>
  </si>
  <si>
    <t>Jabatan Fungsional Pranata Laboratorium</t>
  </si>
  <si>
    <t>Jabatan Fungsional Penyuluhan kesmas</t>
  </si>
  <si>
    <t>Jabatan Fungsional Administrasi Kes</t>
  </si>
  <si>
    <t>Jabatan Fungsional Sanitarian</t>
  </si>
  <si>
    <t>Jabatan Fungsional Entomolog Kesehatan</t>
  </si>
  <si>
    <t>Jabatan Fungsional Epidemiolog Kesehatan</t>
  </si>
  <si>
    <t>Jabatan Fungsional Perawat gigi</t>
  </si>
  <si>
    <t>Jabatan Fungsional Nutrisionis</t>
  </si>
  <si>
    <t>Jabatan Fungsional Radiografer</t>
  </si>
  <si>
    <t>Jabatan Fungsional Perekam medis</t>
  </si>
  <si>
    <t>Jabatan Fungsional Teknisi Eletromedik</t>
  </si>
  <si>
    <t>Jabatan Fungsional Fisioterapis</t>
  </si>
  <si>
    <t>Jabatan Fungsional Refraksionis Optisien</t>
  </si>
  <si>
    <t>Jabatan Fungsional Terapis Wicara</t>
  </si>
  <si>
    <t>Jabatan Fungsional Okupasi therapis</t>
  </si>
  <si>
    <t>Jabatan Fungsional Ortotis proteksi</t>
  </si>
  <si>
    <t>Jabatan Fungsional Widyaiswara</t>
  </si>
  <si>
    <t>Jabatan Fungsional Peneliti</t>
  </si>
  <si>
    <t>Peneliti Pertama</t>
  </si>
  <si>
    <t>Peneliti Muda</t>
  </si>
  <si>
    <t>Peneliti Madya</t>
  </si>
  <si>
    <t>Peneliti Utama</t>
  </si>
  <si>
    <t>Jabatan Fungsional Perencana</t>
  </si>
  <si>
    <t>Perencana Pertama</t>
  </si>
  <si>
    <t>Perencana Muda</t>
  </si>
  <si>
    <t>Perencana Madya</t>
  </si>
  <si>
    <t>Perencana Utama</t>
  </si>
  <si>
    <t>Jabatan Fungsional Auditor</t>
  </si>
  <si>
    <t>Jabatan Fungsional Statistisi</t>
  </si>
  <si>
    <t>Jabatan Fungsional Analisis Kepegawaian</t>
  </si>
  <si>
    <t>Jabatan Fungsional Arsiparis</t>
  </si>
  <si>
    <t>Jabatan Fungsional Pustakawan</t>
  </si>
  <si>
    <t>Jabatan Fungsional Pranata komputer</t>
  </si>
  <si>
    <t>Jabatan Fungsional Pranata Hubungan Masyarakat</t>
  </si>
  <si>
    <t>JENIS VISA</t>
  </si>
  <si>
    <t xml:space="preserve">KODE NEGARA </t>
  </si>
  <si>
    <t>KODE NEGARA (ISO)</t>
  </si>
  <si>
    <t>NAMA NEGARA</t>
  </si>
  <si>
    <t>Visa Bisnis/Wisatawan</t>
  </si>
  <si>
    <t xml:space="preserve">AF / AFG </t>
  </si>
  <si>
    <t>Afghanistan</t>
  </si>
  <si>
    <t>Visa Kerja</t>
  </si>
  <si>
    <t xml:space="preserve">AL / ALB </t>
  </si>
  <si>
    <t>Albania</t>
  </si>
  <si>
    <t>Visa Pelajar</t>
  </si>
  <si>
    <t xml:space="preserve">DZ / DZA </t>
  </si>
  <si>
    <t>Algeria</t>
  </si>
  <si>
    <t>Visa Pertukaran Pengunjung</t>
  </si>
  <si>
    <t xml:space="preserve">1 684 </t>
  </si>
  <si>
    <t xml:space="preserve">AS / ASM </t>
  </si>
  <si>
    <t>American Samoa</t>
  </si>
  <si>
    <t>Visa Transit dan Crew Kapal</t>
  </si>
  <si>
    <t xml:space="preserve">AD / AND </t>
  </si>
  <si>
    <t>Andorra</t>
  </si>
  <si>
    <t>Visa Agama Pekerja</t>
  </si>
  <si>
    <t xml:space="preserve">AO / AGO </t>
  </si>
  <si>
    <t>Angola</t>
  </si>
  <si>
    <t>Visa Pekerja Domestik</t>
  </si>
  <si>
    <t xml:space="preserve">1 264 </t>
  </si>
  <si>
    <t xml:space="preserve">AI / AIA </t>
  </si>
  <si>
    <t>Anguilla</t>
  </si>
  <si>
    <t>Visa Wartawan dan Media</t>
  </si>
  <si>
    <t xml:space="preserve">AQ / ATA </t>
  </si>
  <si>
    <t>Antarctica</t>
  </si>
  <si>
    <t>Daftar Visa Non-Imigran</t>
  </si>
  <si>
    <t xml:space="preserve">1 268 </t>
  </si>
  <si>
    <t xml:space="preserve">AG / ATG </t>
  </si>
  <si>
    <t>Antigua and Barbuda</t>
  </si>
  <si>
    <t xml:space="preserve">AR / ARG </t>
  </si>
  <si>
    <t>Argentina</t>
  </si>
  <si>
    <t xml:space="preserve">AM / ARM </t>
  </si>
  <si>
    <t>Armenia</t>
  </si>
  <si>
    <t xml:space="preserve">AW / ABW </t>
  </si>
  <si>
    <t>Aruba</t>
  </si>
  <si>
    <t xml:space="preserve">AU / AUS </t>
  </si>
  <si>
    <t>Australia</t>
  </si>
  <si>
    <t xml:space="preserve">AT / AUT </t>
  </si>
  <si>
    <t>Austria</t>
  </si>
  <si>
    <t xml:space="preserve">AZ / AZE </t>
  </si>
  <si>
    <t>Azerbaijan</t>
  </si>
  <si>
    <t xml:space="preserve">1 242 </t>
  </si>
  <si>
    <t xml:space="preserve">BS / BHS </t>
  </si>
  <si>
    <t>Bahamas</t>
  </si>
  <si>
    <t xml:space="preserve">BH / BHR </t>
  </si>
  <si>
    <t>Bahrain</t>
  </si>
  <si>
    <t xml:space="preserve">BD / BGD </t>
  </si>
  <si>
    <t>Bangladesh</t>
  </si>
  <si>
    <t xml:space="preserve">1 246 </t>
  </si>
  <si>
    <t xml:space="preserve">BB / BRB </t>
  </si>
  <si>
    <t>Barbados</t>
  </si>
  <si>
    <t xml:space="preserve">BY / BLR </t>
  </si>
  <si>
    <t>Belarus</t>
  </si>
  <si>
    <t xml:space="preserve">BE / BEL </t>
  </si>
  <si>
    <t>Belgium</t>
  </si>
  <si>
    <t xml:space="preserve">BZ / BLZ </t>
  </si>
  <si>
    <t>Belize</t>
  </si>
  <si>
    <t xml:space="preserve">BJ / BEN </t>
  </si>
  <si>
    <t>Benin</t>
  </si>
  <si>
    <t xml:space="preserve">1 441 </t>
  </si>
  <si>
    <t xml:space="preserve">BM / BMU </t>
  </si>
  <si>
    <t>Bermuda</t>
  </si>
  <si>
    <t xml:space="preserve">BT / BTN </t>
  </si>
  <si>
    <t>Bhutan</t>
  </si>
  <si>
    <t xml:space="preserve">BO / BOL </t>
  </si>
  <si>
    <t>Bolivia</t>
  </si>
  <si>
    <t xml:space="preserve">BA / BIH </t>
  </si>
  <si>
    <t>Bosnia and Herzegovina</t>
  </si>
  <si>
    <t xml:space="preserve">BW / BWA </t>
  </si>
  <si>
    <t>Botswana</t>
  </si>
  <si>
    <t xml:space="preserve">BR / BRA </t>
  </si>
  <si>
    <t>Brazil</t>
  </si>
  <si>
    <t xml:space="preserve">1 284 </t>
  </si>
  <si>
    <t xml:space="preserve">VG / VGB </t>
  </si>
  <si>
    <t>British Virgin Islands</t>
  </si>
  <si>
    <t xml:space="preserve">BN / BRN </t>
  </si>
  <si>
    <t>Brunei</t>
  </si>
  <si>
    <t xml:space="preserve">BG / BGR </t>
  </si>
  <si>
    <t>Bulgaria</t>
  </si>
  <si>
    <t xml:space="preserve">BF / BFA </t>
  </si>
  <si>
    <t>Burkina Faso</t>
  </si>
  <si>
    <t xml:space="preserve">MM / MMR </t>
  </si>
  <si>
    <t>Burma (Myanmar)</t>
  </si>
  <si>
    <t xml:space="preserve">BI / BDI </t>
  </si>
  <si>
    <t>Burundi</t>
  </si>
  <si>
    <t xml:space="preserve">KH / KHM </t>
  </si>
  <si>
    <t>Cambodia</t>
  </si>
  <si>
    <t xml:space="preserve">CM / CMR </t>
  </si>
  <si>
    <t>Cameroon</t>
  </si>
  <si>
    <t xml:space="preserve">CA / CAN </t>
  </si>
  <si>
    <t>Canada</t>
  </si>
  <si>
    <t xml:space="preserve">CV / CPV </t>
  </si>
  <si>
    <t>Cape Verde</t>
  </si>
  <si>
    <t xml:space="preserve">1 345 </t>
  </si>
  <si>
    <t xml:space="preserve">KY / CYM </t>
  </si>
  <si>
    <t>Cayman Islands</t>
  </si>
  <si>
    <t xml:space="preserve">CF / CAF </t>
  </si>
  <si>
    <t>Central African Republic</t>
  </si>
  <si>
    <t xml:space="preserve">TD / TCD </t>
  </si>
  <si>
    <t>Chad</t>
  </si>
  <si>
    <t xml:space="preserve">CL / CHL </t>
  </si>
  <si>
    <t>Chile</t>
  </si>
  <si>
    <t xml:space="preserve">CN / CHN </t>
  </si>
  <si>
    <t>China</t>
  </si>
  <si>
    <t xml:space="preserve">CX / CXR </t>
  </si>
  <si>
    <t>Christmas Island</t>
  </si>
  <si>
    <t xml:space="preserve">CC / CCK </t>
  </si>
  <si>
    <t>Cocos (Keeling) Islands</t>
  </si>
  <si>
    <t xml:space="preserve">CO / COL </t>
  </si>
  <si>
    <t>Colombia</t>
  </si>
  <si>
    <t xml:space="preserve">KM / COM </t>
  </si>
  <si>
    <t>Comoros</t>
  </si>
  <si>
    <t xml:space="preserve">CK / COK </t>
  </si>
  <si>
    <t>Cook Islands</t>
  </si>
  <si>
    <t xml:space="preserve">CR / CRC </t>
  </si>
  <si>
    <t>Costa Rica</t>
  </si>
  <si>
    <t xml:space="preserve">HR / HRV </t>
  </si>
  <si>
    <t>Croatia</t>
  </si>
  <si>
    <t xml:space="preserve">CU / CUB </t>
  </si>
  <si>
    <t>Cuba</t>
  </si>
  <si>
    <t xml:space="preserve">CY / CYP </t>
  </si>
  <si>
    <t>Cyprus</t>
  </si>
  <si>
    <t xml:space="preserve">CZ / CZE </t>
  </si>
  <si>
    <t>Czech Republic</t>
  </si>
  <si>
    <t xml:space="preserve">CD / COD </t>
  </si>
  <si>
    <t>Democratic Republic of the Congo</t>
  </si>
  <si>
    <t xml:space="preserve">DK / DNK </t>
  </si>
  <si>
    <t>Denmark</t>
  </si>
  <si>
    <t xml:space="preserve">DJ / DJI </t>
  </si>
  <si>
    <t>Djibouti</t>
  </si>
  <si>
    <t xml:space="preserve">1 767 </t>
  </si>
  <si>
    <t xml:space="preserve">DM / DMA </t>
  </si>
  <si>
    <t>Dominica</t>
  </si>
  <si>
    <t xml:space="preserve">1 809 </t>
  </si>
  <si>
    <t xml:space="preserve">DO / DOM </t>
  </si>
  <si>
    <t>Dominican Republic</t>
  </si>
  <si>
    <t xml:space="preserve">EC / ECU </t>
  </si>
  <si>
    <t>Ecuador</t>
  </si>
  <si>
    <t xml:space="preserve">EG / EGY </t>
  </si>
  <si>
    <t>Egypt</t>
  </si>
  <si>
    <t xml:space="preserve">SV / SLV </t>
  </si>
  <si>
    <t>El Salvador</t>
  </si>
  <si>
    <t xml:space="preserve">GQ / GNQ </t>
  </si>
  <si>
    <t>Equatorial Guinea</t>
  </si>
  <si>
    <t xml:space="preserve">ER / ERI </t>
  </si>
  <si>
    <t>Eritrea</t>
  </si>
  <si>
    <t xml:space="preserve">EE / EST </t>
  </si>
  <si>
    <t>Estonia</t>
  </si>
  <si>
    <t xml:space="preserve">ET / ETH </t>
  </si>
  <si>
    <t>Ethiopia</t>
  </si>
  <si>
    <t xml:space="preserve">FK / FLK </t>
  </si>
  <si>
    <t>Falkland Islands</t>
  </si>
  <si>
    <t xml:space="preserve">FO / FRO </t>
  </si>
  <si>
    <t>Faroe Islands</t>
  </si>
  <si>
    <t xml:space="preserve">FJ / FJI </t>
  </si>
  <si>
    <t>Fiji</t>
  </si>
  <si>
    <t xml:space="preserve">FI / FIN </t>
  </si>
  <si>
    <t>Finland</t>
  </si>
  <si>
    <t xml:space="preserve">FR / FRA </t>
  </si>
  <si>
    <t>France</t>
  </si>
  <si>
    <t xml:space="preserve">PF / PYF </t>
  </si>
  <si>
    <t>French Polynesia</t>
  </si>
  <si>
    <t xml:space="preserve">GA / GAB </t>
  </si>
  <si>
    <t>Gabon</t>
  </si>
  <si>
    <t xml:space="preserve">GM / GMB </t>
  </si>
  <si>
    <t>Gambia</t>
  </si>
  <si>
    <t xml:space="preserve"> /  </t>
  </si>
  <si>
    <t>Gaza Strip</t>
  </si>
  <si>
    <t xml:space="preserve">GE / GEO </t>
  </si>
  <si>
    <t>Georgia</t>
  </si>
  <si>
    <t xml:space="preserve">DE / DEU </t>
  </si>
  <si>
    <t>Germany</t>
  </si>
  <si>
    <t xml:space="preserve">GH / GHA </t>
  </si>
  <si>
    <t>Ghana</t>
  </si>
  <si>
    <t xml:space="preserve">GI / GIB </t>
  </si>
  <si>
    <t>Gibraltar</t>
  </si>
  <si>
    <t xml:space="preserve">GR / GRC </t>
  </si>
  <si>
    <t>Greece</t>
  </si>
  <si>
    <t xml:space="preserve">GL / GRL </t>
  </si>
  <si>
    <t>Greenland</t>
  </si>
  <si>
    <t xml:space="preserve">1 473 </t>
  </si>
  <si>
    <t xml:space="preserve">GD / GRD </t>
  </si>
  <si>
    <t>Grenada</t>
  </si>
  <si>
    <t xml:space="preserve">1 671 </t>
  </si>
  <si>
    <t xml:space="preserve">GU / GUM </t>
  </si>
  <si>
    <t>Guam</t>
  </si>
  <si>
    <t xml:space="preserve">GT / GTM </t>
  </si>
  <si>
    <t>Guatemala</t>
  </si>
  <si>
    <t xml:space="preserve">GN / GIN </t>
  </si>
  <si>
    <t>Guinea</t>
  </si>
  <si>
    <t xml:space="preserve">GW / GNB </t>
  </si>
  <si>
    <t>Guinea-Bissau</t>
  </si>
  <si>
    <t xml:space="preserve">GY / GUY </t>
  </si>
  <si>
    <t>Guyana</t>
  </si>
  <si>
    <t xml:space="preserve">HT / HTI </t>
  </si>
  <si>
    <t>Haiti</t>
  </si>
  <si>
    <t xml:space="preserve">VA / VAT </t>
  </si>
  <si>
    <t>Holy See (Vatican City)</t>
  </si>
  <si>
    <t xml:space="preserve">HN / HND </t>
  </si>
  <si>
    <t>Honduras</t>
  </si>
  <si>
    <t xml:space="preserve">HK / HKG </t>
  </si>
  <si>
    <t>Hong Kong</t>
  </si>
  <si>
    <t xml:space="preserve">HU / HUN </t>
  </si>
  <si>
    <t>Hungary</t>
  </si>
  <si>
    <t xml:space="preserve">IS / IS </t>
  </si>
  <si>
    <t>Iceland</t>
  </si>
  <si>
    <t xml:space="preserve">IN / IND </t>
  </si>
  <si>
    <t>India</t>
  </si>
  <si>
    <t xml:space="preserve">ID / IDN </t>
  </si>
  <si>
    <t>Indonesia</t>
  </si>
  <si>
    <t xml:space="preserve">IR / IRN </t>
  </si>
  <si>
    <t>Iran</t>
  </si>
  <si>
    <t xml:space="preserve">IQ / IRQ </t>
  </si>
  <si>
    <t>Iraq</t>
  </si>
  <si>
    <t xml:space="preserve">IE / IRL </t>
  </si>
  <si>
    <t>Ireland</t>
  </si>
  <si>
    <t xml:space="preserve">IM / IMN </t>
  </si>
  <si>
    <t>Isle of Man</t>
  </si>
  <si>
    <t xml:space="preserve">IL / ISR </t>
  </si>
  <si>
    <t>Israel</t>
  </si>
  <si>
    <t xml:space="preserve">IT / ITA </t>
  </si>
  <si>
    <t>Italy</t>
  </si>
  <si>
    <t xml:space="preserve">CI / CIV </t>
  </si>
  <si>
    <t>Ivory Coast</t>
  </si>
  <si>
    <t xml:space="preserve">1 876 </t>
  </si>
  <si>
    <t xml:space="preserve">JM / JAM </t>
  </si>
  <si>
    <t>Jamaica</t>
  </si>
  <si>
    <t xml:space="preserve">JP / JPN </t>
  </si>
  <si>
    <t>Japan</t>
  </si>
  <si>
    <t xml:space="preserve"> </t>
  </si>
  <si>
    <t xml:space="preserve">JE / JEY </t>
  </si>
  <si>
    <t>Jersey</t>
  </si>
  <si>
    <t xml:space="preserve">JO / JOR </t>
  </si>
  <si>
    <t>Jordan</t>
  </si>
  <si>
    <t xml:space="preserve">KZ / KAZ </t>
  </si>
  <si>
    <t>Kazakhstan</t>
  </si>
  <si>
    <t xml:space="preserve">KE / KEN </t>
  </si>
  <si>
    <t>Kenya</t>
  </si>
  <si>
    <t xml:space="preserve">KI / KIR </t>
  </si>
  <si>
    <t>Kiribati</t>
  </si>
  <si>
    <t>Kosovo</t>
  </si>
  <si>
    <t xml:space="preserve">KW / KWT </t>
  </si>
  <si>
    <t>Kuwait</t>
  </si>
  <si>
    <t xml:space="preserve">KG / KGZ </t>
  </si>
  <si>
    <t>Kyrgyzstan</t>
  </si>
  <si>
    <t xml:space="preserve">LA / LAO </t>
  </si>
  <si>
    <t>Laos</t>
  </si>
  <si>
    <t xml:space="preserve">LV / LVA </t>
  </si>
  <si>
    <t>Latvia</t>
  </si>
  <si>
    <t xml:space="preserve">LB / LBN </t>
  </si>
  <si>
    <t>Lebanon</t>
  </si>
  <si>
    <t xml:space="preserve">LS / LSO </t>
  </si>
  <si>
    <t>Lesotho</t>
  </si>
  <si>
    <t xml:space="preserve">LR / LBR </t>
  </si>
  <si>
    <t>Liberia</t>
  </si>
  <si>
    <t xml:space="preserve">LY / LBY </t>
  </si>
  <si>
    <t>Libya</t>
  </si>
  <si>
    <t xml:space="preserve">LI / LIE </t>
  </si>
  <si>
    <t>Liechtenstein</t>
  </si>
  <si>
    <t xml:space="preserve">LT / LTU </t>
  </si>
  <si>
    <t>Lithuania</t>
  </si>
  <si>
    <t xml:space="preserve">LU / LUX </t>
  </si>
  <si>
    <t>Luxembourg</t>
  </si>
  <si>
    <t xml:space="preserve">MO / MAC </t>
  </si>
  <si>
    <t>Macau</t>
  </si>
  <si>
    <t xml:space="preserve">MK / MKD </t>
  </si>
  <si>
    <t>Macedonia</t>
  </si>
  <si>
    <t xml:space="preserve">MG / MDG </t>
  </si>
  <si>
    <t>Madagascar</t>
  </si>
  <si>
    <t xml:space="preserve">MW / MWI </t>
  </si>
  <si>
    <t>Malawi</t>
  </si>
  <si>
    <t xml:space="preserve">MY / MYS </t>
  </si>
  <si>
    <t>Malaysia</t>
  </si>
  <si>
    <t xml:space="preserve">MV / MDV </t>
  </si>
  <si>
    <t>Maldives</t>
  </si>
  <si>
    <t xml:space="preserve">ML / MLI </t>
  </si>
  <si>
    <t>Mali</t>
  </si>
  <si>
    <t xml:space="preserve">MT / MLT </t>
  </si>
  <si>
    <t>Malta</t>
  </si>
  <si>
    <t xml:space="preserve">MH / MHL </t>
  </si>
  <si>
    <t>Marshall Islands</t>
  </si>
  <si>
    <t xml:space="preserve">MR / MRT </t>
  </si>
  <si>
    <t>Mauritania</t>
  </si>
  <si>
    <t xml:space="preserve">MU / MUS </t>
  </si>
  <si>
    <t>Mauritius</t>
  </si>
  <si>
    <t xml:space="preserve">YT / MYT </t>
  </si>
  <si>
    <t>Mayotte</t>
  </si>
  <si>
    <t xml:space="preserve">MX / MEX </t>
  </si>
  <si>
    <t>Mexico</t>
  </si>
  <si>
    <t xml:space="preserve">FM / FSM </t>
  </si>
  <si>
    <t>Micronesia</t>
  </si>
  <si>
    <t xml:space="preserve">MD / MDA </t>
  </si>
  <si>
    <t>Moldova</t>
  </si>
  <si>
    <t xml:space="preserve">MC / MCO </t>
  </si>
  <si>
    <t>Monaco</t>
  </si>
  <si>
    <t xml:space="preserve">MN / MNG </t>
  </si>
  <si>
    <t>Mongolia</t>
  </si>
  <si>
    <t xml:space="preserve">ME / MNE </t>
  </si>
  <si>
    <t>Montenegro</t>
  </si>
  <si>
    <t xml:space="preserve">1 664 </t>
  </si>
  <si>
    <t xml:space="preserve">MS / MSR </t>
  </si>
  <si>
    <t>Montserrat</t>
  </si>
  <si>
    <t xml:space="preserve">MA / MAR </t>
  </si>
  <si>
    <t>Morocco</t>
  </si>
  <si>
    <t xml:space="preserve">MZ / MOZ </t>
  </si>
  <si>
    <t>Mozambique</t>
  </si>
  <si>
    <t xml:space="preserve">NA / NAM </t>
  </si>
  <si>
    <t>Namibia</t>
  </si>
  <si>
    <t xml:space="preserve">NR / NRU </t>
  </si>
  <si>
    <t>Nauru</t>
  </si>
  <si>
    <t xml:space="preserve">NP / NPL </t>
  </si>
  <si>
    <t>Nepal</t>
  </si>
  <si>
    <t xml:space="preserve">NL / NLD </t>
  </si>
  <si>
    <t>Netherlands</t>
  </si>
  <si>
    <t xml:space="preserve">AN / ANT </t>
  </si>
  <si>
    <t>Netherlands Antilles</t>
  </si>
  <si>
    <t xml:space="preserve">NC / NCL </t>
  </si>
  <si>
    <t>New Caledonia</t>
  </si>
  <si>
    <t xml:space="preserve">NZ / NZL </t>
  </si>
  <si>
    <t>New Zealand</t>
  </si>
  <si>
    <t xml:space="preserve">NI / NIC </t>
  </si>
  <si>
    <t>Nicaragua</t>
  </si>
  <si>
    <t xml:space="preserve">NE / NER </t>
  </si>
  <si>
    <t>Niger</t>
  </si>
  <si>
    <t xml:space="preserve">NG / NGA </t>
  </si>
  <si>
    <t>Nigeria</t>
  </si>
  <si>
    <t xml:space="preserve">NU / NIU </t>
  </si>
  <si>
    <t>Niue</t>
  </si>
  <si>
    <t xml:space="preserve"> / NFK </t>
  </si>
  <si>
    <t>Norfolk Island</t>
  </si>
  <si>
    <t xml:space="preserve">KP / PRK </t>
  </si>
  <si>
    <t>North Korea</t>
  </si>
  <si>
    <t xml:space="preserve">1 670 </t>
  </si>
  <si>
    <t xml:space="preserve">MP / MNP </t>
  </si>
  <si>
    <t>Northern Mariana Islands</t>
  </si>
  <si>
    <t xml:space="preserve">NO / NOR </t>
  </si>
  <si>
    <t>Norway</t>
  </si>
  <si>
    <t xml:space="preserve">OM / OMN </t>
  </si>
  <si>
    <t>Oman</t>
  </si>
  <si>
    <t xml:space="preserve">PK / PAK </t>
  </si>
  <si>
    <t>Pakistan</t>
  </si>
  <si>
    <t xml:space="preserve">PW / PLW </t>
  </si>
  <si>
    <t>Palau</t>
  </si>
  <si>
    <t xml:space="preserve">PA / PAN </t>
  </si>
  <si>
    <t>Panama</t>
  </si>
  <si>
    <t xml:space="preserve">PG / PNG </t>
  </si>
  <si>
    <t>Papua New Guinea</t>
  </si>
  <si>
    <t xml:space="preserve">PY / PRY </t>
  </si>
  <si>
    <t>Paraguay</t>
  </si>
  <si>
    <t xml:space="preserve">PE / PER </t>
  </si>
  <si>
    <t>Peru</t>
  </si>
  <si>
    <t xml:space="preserve">PH / PHL </t>
  </si>
  <si>
    <t>Philippines</t>
  </si>
  <si>
    <t xml:space="preserve">PN / PCN </t>
  </si>
  <si>
    <t>Pitcairn Islands</t>
  </si>
  <si>
    <t xml:space="preserve">PL / POL </t>
  </si>
  <si>
    <t>Poland</t>
  </si>
  <si>
    <t xml:space="preserve">PT / PRT </t>
  </si>
  <si>
    <t>Portugal</t>
  </si>
  <si>
    <t xml:space="preserve">PR / PRI </t>
  </si>
  <si>
    <t>Puerto Rico</t>
  </si>
  <si>
    <t xml:space="preserve">QA / QAT </t>
  </si>
  <si>
    <t>Qatar</t>
  </si>
  <si>
    <t xml:space="preserve">CG / COG </t>
  </si>
  <si>
    <t>Republic of the Congo</t>
  </si>
  <si>
    <t xml:space="preserve">RO / ROU </t>
  </si>
  <si>
    <t>Romania</t>
  </si>
  <si>
    <t xml:space="preserve">RU / RUS </t>
  </si>
  <si>
    <t>Russia</t>
  </si>
  <si>
    <t xml:space="preserve">RW / RWA </t>
  </si>
  <si>
    <t>Rwanda</t>
  </si>
  <si>
    <t xml:space="preserve">BL / BLM </t>
  </si>
  <si>
    <t>Saint Barthelemy</t>
  </si>
  <si>
    <t xml:space="preserve">SH / SHN </t>
  </si>
  <si>
    <t>Saint Helena</t>
  </si>
  <si>
    <t xml:space="preserve">1 869 </t>
  </si>
  <si>
    <t xml:space="preserve">KN / KNA </t>
  </si>
  <si>
    <t>Saint Kitts and Nevis</t>
  </si>
  <si>
    <t xml:space="preserve">1 758 </t>
  </si>
  <si>
    <t xml:space="preserve">LC / LCA </t>
  </si>
  <si>
    <t>Saint Lucia</t>
  </si>
  <si>
    <t xml:space="preserve">1 599 </t>
  </si>
  <si>
    <t xml:space="preserve">MF / MAF </t>
  </si>
  <si>
    <t>Saint Martin</t>
  </si>
  <si>
    <t xml:space="preserve">PM / SPM </t>
  </si>
  <si>
    <t>Saint Pierre and Miquelon</t>
  </si>
  <si>
    <t xml:space="preserve">1 784 </t>
  </si>
  <si>
    <t xml:space="preserve">VC / VCT </t>
  </si>
  <si>
    <t>Saint Vincent and the Grenadines</t>
  </si>
  <si>
    <t xml:space="preserve">WS / WSM </t>
  </si>
  <si>
    <t>Samoa</t>
  </si>
  <si>
    <t xml:space="preserve">SM / SMR </t>
  </si>
  <si>
    <t>San Marino</t>
  </si>
  <si>
    <t xml:space="preserve">ST / STP </t>
  </si>
  <si>
    <t>Sao Tome and Principe</t>
  </si>
  <si>
    <t xml:space="preserve">SA / SAU </t>
  </si>
  <si>
    <t>Saudi Arabia</t>
  </si>
  <si>
    <t xml:space="preserve">SN / SEN </t>
  </si>
  <si>
    <t>Senegal</t>
  </si>
  <si>
    <t xml:space="preserve">RS / SRB </t>
  </si>
  <si>
    <t>Serbia</t>
  </si>
  <si>
    <t xml:space="preserve">SC / SYC </t>
  </si>
  <si>
    <t>Seychelles</t>
  </si>
  <si>
    <t xml:space="preserve">SL / SLE </t>
  </si>
  <si>
    <t>Sierra Leone</t>
  </si>
  <si>
    <t xml:space="preserve">SG / SGP </t>
  </si>
  <si>
    <t>Singapore</t>
  </si>
  <si>
    <t xml:space="preserve">SK / SVK </t>
  </si>
  <si>
    <t>Slovakia</t>
  </si>
  <si>
    <t xml:space="preserve">SI / SVN </t>
  </si>
  <si>
    <t>Slovenia</t>
  </si>
  <si>
    <t xml:space="preserve">SB / SLB </t>
  </si>
  <si>
    <t>Solomon Islands</t>
  </si>
  <si>
    <t xml:space="preserve">SO / SOM </t>
  </si>
  <si>
    <t>Somalia</t>
  </si>
  <si>
    <t xml:space="preserve">ZA / ZAF </t>
  </si>
  <si>
    <t>South Africa</t>
  </si>
  <si>
    <t xml:space="preserve">KR / KOR </t>
  </si>
  <si>
    <t>South Korea</t>
  </si>
  <si>
    <t xml:space="preserve">ES / ESP </t>
  </si>
  <si>
    <t>Spain</t>
  </si>
  <si>
    <t xml:space="preserve">LK / LKA </t>
  </si>
  <si>
    <t>Sri Lanka</t>
  </si>
  <si>
    <t xml:space="preserve">SD / SDN </t>
  </si>
  <si>
    <t>Sudan</t>
  </si>
  <si>
    <t xml:space="preserve">SR / SUR </t>
  </si>
  <si>
    <t>Suriname</t>
  </si>
  <si>
    <t xml:space="preserve">SJ / SJM </t>
  </si>
  <si>
    <t>Svalbard</t>
  </si>
  <si>
    <t xml:space="preserve">SZ / SWZ </t>
  </si>
  <si>
    <t>Swaziland</t>
  </si>
  <si>
    <t xml:space="preserve">SE / SWE </t>
  </si>
  <si>
    <t>Sweden</t>
  </si>
  <si>
    <t xml:space="preserve">CH / CHE </t>
  </si>
  <si>
    <t>Switzerland</t>
  </si>
  <si>
    <t xml:space="preserve">SY / SYR </t>
  </si>
  <si>
    <t>Syria</t>
  </si>
  <si>
    <t xml:space="preserve">TW / TWN </t>
  </si>
  <si>
    <t>Taiwan</t>
  </si>
  <si>
    <t xml:space="preserve">TJ / TJK </t>
  </si>
  <si>
    <t>Tajikistan</t>
  </si>
  <si>
    <t xml:space="preserve">TZ / TZA </t>
  </si>
  <si>
    <t>Tanzania</t>
  </si>
  <si>
    <t xml:space="preserve">TH / THA </t>
  </si>
  <si>
    <t>Thailand</t>
  </si>
  <si>
    <t xml:space="preserve">TL / TLS </t>
  </si>
  <si>
    <t>Timor-Leste</t>
  </si>
  <si>
    <t xml:space="preserve">TG / TGO </t>
  </si>
  <si>
    <t>Togo</t>
  </si>
  <si>
    <t xml:space="preserve">TK / TKL </t>
  </si>
  <si>
    <t>Tokelau</t>
  </si>
  <si>
    <t xml:space="preserve">TO / TON </t>
  </si>
  <si>
    <t>Tonga</t>
  </si>
  <si>
    <t xml:space="preserve">1 868 </t>
  </si>
  <si>
    <t xml:space="preserve">TT / TTO </t>
  </si>
  <si>
    <t>Trinidad and Tobago</t>
  </si>
  <si>
    <t xml:space="preserve">TN / TUN </t>
  </si>
  <si>
    <t>Tunisia</t>
  </si>
  <si>
    <t xml:space="preserve">TR / TUR </t>
  </si>
  <si>
    <t>Turkey</t>
  </si>
  <si>
    <t xml:space="preserve">TM / TKM </t>
  </si>
  <si>
    <t>Turkmenistan</t>
  </si>
  <si>
    <t xml:space="preserve">1 649 </t>
  </si>
  <si>
    <t xml:space="preserve">TC / TCA </t>
  </si>
  <si>
    <t>Turks and Caicos Islands</t>
  </si>
  <si>
    <t xml:space="preserve">TV / TUV </t>
  </si>
  <si>
    <t>Tuvalu</t>
  </si>
  <si>
    <t xml:space="preserve">UG / UGA </t>
  </si>
  <si>
    <t>Uganda</t>
  </si>
  <si>
    <t xml:space="preserve">UA / UKR </t>
  </si>
  <si>
    <t>Ukraine</t>
  </si>
  <si>
    <t xml:space="preserve">AE / ARE </t>
  </si>
  <si>
    <t>United Arab Emirates</t>
  </si>
  <si>
    <t xml:space="preserve">GB / GBR </t>
  </si>
  <si>
    <t>United Kingdom</t>
  </si>
  <si>
    <t xml:space="preserve">US / USA </t>
  </si>
  <si>
    <t>United States</t>
  </si>
  <si>
    <t xml:space="preserve">UY / URY </t>
  </si>
  <si>
    <t>Uruguay</t>
  </si>
  <si>
    <t xml:space="preserve">1 340 </t>
  </si>
  <si>
    <t xml:space="preserve">VI / VIR </t>
  </si>
  <si>
    <t>US Virgin Islands</t>
  </si>
  <si>
    <t xml:space="preserve">UZ / UZB </t>
  </si>
  <si>
    <t>Uzbekistan</t>
  </si>
  <si>
    <t xml:space="preserve">VU / VUT </t>
  </si>
  <si>
    <t>Vanuatu</t>
  </si>
  <si>
    <t xml:space="preserve">VE / VEN </t>
  </si>
  <si>
    <t>Venezuela</t>
  </si>
  <si>
    <t xml:space="preserve">VN / VNM </t>
  </si>
  <si>
    <t>Vietnam</t>
  </si>
  <si>
    <t xml:space="preserve">WF / WLF </t>
  </si>
  <si>
    <t>Wallis and Futuna</t>
  </si>
  <si>
    <t>West Bank</t>
  </si>
  <si>
    <t xml:space="preserve">EH / ESH </t>
  </si>
  <si>
    <t>Western Sahara</t>
  </si>
  <si>
    <t xml:space="preserve">YE / YEM </t>
  </si>
  <si>
    <t>Yemen</t>
  </si>
  <si>
    <t xml:space="preserve">ZM / ZMB </t>
  </si>
  <si>
    <t>Zambia</t>
  </si>
  <si>
    <t xml:space="preserve">ZW / ZWE </t>
  </si>
  <si>
    <t>Zimbabwe</t>
  </si>
  <si>
    <t>No.</t>
  </si>
  <si>
    <t>Kategori</t>
  </si>
  <si>
    <t>Status</t>
  </si>
  <si>
    <t>001011</t>
  </si>
  <si>
    <t>Universitas Syiah Kuala</t>
  </si>
  <si>
    <t>Prop. Aceh</t>
  </si>
  <si>
    <t>Negeri</t>
  </si>
  <si>
    <t>Aktif</t>
  </si>
  <si>
    <t>001046</t>
  </si>
  <si>
    <t>001053</t>
  </si>
  <si>
    <t>Universitas Samudra</t>
  </si>
  <si>
    <t>001058</t>
  </si>
  <si>
    <t>Universitas Teuku Umar</t>
  </si>
  <si>
    <t>002011</t>
  </si>
  <si>
    <t>Institut Seni Budaya Indonesia Aceh</t>
  </si>
  <si>
    <t>005016</t>
  </si>
  <si>
    <t>Politeknik Negeri Lhokseumawe</t>
  </si>
  <si>
    <t>006003</t>
  </si>
  <si>
    <t>Akademi Komunitas Negeri Aceh Barat</t>
  </si>
  <si>
    <t>Universitas Islam Negeri Ar-Raniry Banda Aceh</t>
  </si>
  <si>
    <t>IAIN Ar-raniry</t>
  </si>
  <si>
    <t>IAIN Langsa</t>
  </si>
  <si>
    <t>Alih Bentuk</t>
  </si>
  <si>
    <t xml:space="preserve">STAIN Malikussaleh </t>
  </si>
  <si>
    <t>STAIN Zawiyah Cot Kala Langsa</t>
  </si>
  <si>
    <t>STAIN Gajah Putih Takengon Aceh Tengah</t>
  </si>
  <si>
    <t xml:space="preserve">STAIN Tengku Dirundeng Meulaboh </t>
  </si>
  <si>
    <t>Akademi Keperawatan Pemkab Pidie Di Sigli</t>
  </si>
  <si>
    <t>Akademi Keperawatan Pemkab Aceh Selatan</t>
  </si>
  <si>
    <t>Akademi Keperawatan Tjoet Nya' Dhien Banda Aceh</t>
  </si>
  <si>
    <t>Akademi Keperawatan Pemkab Aceh Tenggara</t>
  </si>
  <si>
    <t>Akademi Kebidanan Pemkab Aceh Utara Lhokseumawe</t>
  </si>
  <si>
    <t>Akademi Kebidanan Pemkab Aceh Tengah Takengon</t>
  </si>
  <si>
    <t>Akademi Analis Kesehatan Pemerintah Aceh</t>
  </si>
  <si>
    <t>Akademi Farmasi Nad</t>
  </si>
  <si>
    <t>011019</t>
  </si>
  <si>
    <t>Universitas Samudra Langsa</t>
  </si>
  <si>
    <t>Swasta</t>
  </si>
  <si>
    <t>013053</t>
  </si>
  <si>
    <t>Sekolah Tinggi Pertanian Gunung Leuser</t>
  </si>
  <si>
    <t>Tutup</t>
  </si>
  <si>
    <t>013092</t>
  </si>
  <si>
    <t>Sekolah Tinggi Ilmu Ekonomi Gunung Leuser</t>
  </si>
  <si>
    <t>013094</t>
  </si>
  <si>
    <t>STKIP Gunung Leuser</t>
  </si>
  <si>
    <t>013123</t>
  </si>
  <si>
    <t>Sekolah Tinggi Ilmu Teknik Gunung Leuser</t>
  </si>
  <si>
    <t>Universitas Jabal Ghafur</t>
  </si>
  <si>
    <t>Universitas Iskandar Muda</t>
  </si>
  <si>
    <t>Universitas Muhammadiyah Aceh</t>
  </si>
  <si>
    <t>Universitas Serambi Mekkah</t>
  </si>
  <si>
    <t>Universitas Al Muslim</t>
  </si>
  <si>
    <t>Universitas Teuku Umar Meulaboh</t>
  </si>
  <si>
    <t>Universitas Gajah Putih</t>
  </si>
  <si>
    <t>Universitas Gunung Leuser Aceh</t>
  </si>
  <si>
    <t>Universitas Sains Cut Nyak Dhien</t>
  </si>
  <si>
    <t>Sekolah Tinggi Ilmu Ekonomi Indonesia Banda Aceh</t>
  </si>
  <si>
    <t>Sekolah Tinggi Ilmu Manajemen</t>
  </si>
  <si>
    <t>Sekolah Tinggi Ilmu Ekonomi Sabang</t>
  </si>
  <si>
    <t>STMIK Abulyatama</t>
  </si>
  <si>
    <t>Sekolah Tinggi Ilmu Kehutanan Pante Kulu</t>
  </si>
  <si>
    <t>Sekolah Tinggi Ilmu Administrasi Iskandar Thani</t>
  </si>
  <si>
    <t>Sekolah Tinggi Teknik Iskandar Thani</t>
  </si>
  <si>
    <t>Sekolah Tinggi Ilmu Manajemen Pase</t>
  </si>
  <si>
    <t>Sekolah Tinggi Teknik Bina Cendikia</t>
  </si>
  <si>
    <t>Sekolah Tinggi Ilmu Hukum Muhammadiyah Takengon</t>
  </si>
  <si>
    <t>STMIK Bina Bangsa</t>
  </si>
  <si>
    <t>Sekolah Tinggi Ilmu Manajemen Indonesia Meulaboh</t>
  </si>
  <si>
    <t>Sekolah Tinggi Ilmu Administrasi Nasional</t>
  </si>
  <si>
    <t>STKIP Al-Washliyah</t>
  </si>
  <si>
    <t>STKIP An-nur Nangro Aceh</t>
  </si>
  <si>
    <t>STKIP Bina Bangsa Getsempena</t>
  </si>
  <si>
    <t>Sekolah Tinggi Ilmu Pertanian Yashafa</t>
  </si>
  <si>
    <t>STKIP Muhammadiyah Aceh Tengah</t>
  </si>
  <si>
    <t>STIE Bumi Persada Lhokseumawe</t>
  </si>
  <si>
    <t>Sekolah Tinggi Ilmu Ekonomi Lhokseumawe</t>
  </si>
  <si>
    <t>STMIK U budiyah Indonesia</t>
  </si>
  <si>
    <t>Sekolah Tinggi Ilmu Administrasi Pelita Nusantara</t>
  </si>
  <si>
    <t>Sekolah Tinggi Ilmu Ekonomi Kebangsaan Bireuen</t>
  </si>
  <si>
    <t>STKIP Muhammadiyah Aceh Barat Daya</t>
  </si>
  <si>
    <t>STKIP Bina Bangsa Meulaboh</t>
  </si>
  <si>
    <t>STKIP Usman Safri Kutacane</t>
  </si>
  <si>
    <t>STKIP Bumi Persada Lhokseumawe</t>
  </si>
  <si>
    <t>STIKES Medika Teuku Umar</t>
  </si>
  <si>
    <t>STIKES Bustanul Ulum Langsa</t>
  </si>
  <si>
    <t>STMIK Indonesia Banda Aceh</t>
  </si>
  <si>
    <t>STKIP Citra Bangsa Aceh Utara</t>
  </si>
  <si>
    <t>Akademi Manajemen Banda Aceh</t>
  </si>
  <si>
    <t>Akademi Sekretari Manajemen Tanah Rencong</t>
  </si>
  <si>
    <t>Akademi Sekretari Manajemen Nusantara</t>
  </si>
  <si>
    <t>AMIK Indonesia</t>
  </si>
  <si>
    <t>Akademi Pariwisata Muhammadiyah Banda Aceh</t>
  </si>
  <si>
    <t>Akademi Keuangan Perbankan Nusantara</t>
  </si>
  <si>
    <t>AMIK Jabal Ghafur</t>
  </si>
  <si>
    <t>Akademi Maritim Nusantara Malahayati</t>
  </si>
  <si>
    <t>Akademi Maritim Aceh Darussalam</t>
  </si>
  <si>
    <t xml:space="preserve">Akademi Keperawatan Jabal Ghafur </t>
  </si>
  <si>
    <t>Akademi kebidanan Meuligoe Nur Amin</t>
  </si>
  <si>
    <t>Akademi Perekam dan Info Kes Sihat Beurata</t>
  </si>
  <si>
    <t>Akademi Teknik Elektromedik Kupula Aceh</t>
  </si>
  <si>
    <t>Akademi Teknik Radiodiagnostik Dan Radioterapi (ATRO) Banda Aceh</t>
  </si>
  <si>
    <t>Akademi Fisioterapi Muhammadiyah Aceh</t>
  </si>
  <si>
    <t>Akademi Keperawatan Muhammadiyah Bireuen</t>
  </si>
  <si>
    <t>Akademi Manajemen Gunung Leuser</t>
  </si>
  <si>
    <t>Politeknik Aceh</t>
  </si>
  <si>
    <t>Politeknik Indonesia Venezuela</t>
  </si>
  <si>
    <t>Politeknik Aceh Selatan</t>
  </si>
  <si>
    <t xml:space="preserve">Institut Agama Islam (IAI) Al-Aziziyah Samalanga Biereun Aceh </t>
  </si>
  <si>
    <t>STAI Al-Aziziyah Samalanga Bireun NAD</t>
  </si>
  <si>
    <t>STAI Darul Hikmah Aceh Barat</t>
  </si>
  <si>
    <t>STAI Tapaktuan Aceh Selatan</t>
  </si>
  <si>
    <t>STIT Muhammadiyah Aceh Barat Daya</t>
  </si>
  <si>
    <t>STAI PTIQ Kota Banda Aceh</t>
  </si>
  <si>
    <t>STAI Sepakat Segenep Kutacane Aceh Tenggara</t>
  </si>
  <si>
    <t>STAI Syekh Abdur Rauf Singkil</t>
  </si>
  <si>
    <t>STAI Teungku Dirundeng Meulaboh Aceh Barat</t>
  </si>
  <si>
    <t>STAI Tgk. Chik Pante Kulu Kota Banda Aceh</t>
  </si>
  <si>
    <t>STIS Al-Hilal Sigli Kab. Pidie</t>
  </si>
  <si>
    <t>STAI Jami`atul Tarbiyah Lhoksukon Aceh Utara</t>
  </si>
  <si>
    <t>STIT PTI Al-Hilal Sigli Kab. Pidie</t>
  </si>
  <si>
    <t>STAI Nusantara Kota Banda Aceh</t>
  </si>
  <si>
    <t>STIT Syekhsaman Al-Hasan</t>
  </si>
  <si>
    <t>STI Ekonomi Syari`ah Baktiya Aceh Utara</t>
  </si>
  <si>
    <t>Sekolah Tinggi Ilmu Syariah (STIS) Dayah Amal</t>
  </si>
  <si>
    <t>Sekolah Tinggi Ilmu Syariah (STIS) Al-Aziziyah Sabang</t>
  </si>
  <si>
    <t>Sekolah Tinggi Ilmu Syariah (STIS) Ummul Ayman Pidie Jaya</t>
  </si>
  <si>
    <t>Sekolah Tinggi Ilmu Syari'ah (STIS) Nahdlatul Ulama Aceh</t>
  </si>
  <si>
    <t xml:space="preserve">Sekolah Tinggi Ilmu Al-Qur'an Ash-Shiddiq Aceh Besar </t>
  </si>
  <si>
    <t xml:space="preserve">STIT Darussalam Lhokseumawe </t>
  </si>
  <si>
    <t>001013</t>
  </si>
  <si>
    <t>Prop. Bali</t>
  </si>
  <si>
    <t>001048</t>
  </si>
  <si>
    <t>002007</t>
  </si>
  <si>
    <t>Institut Seni Indonesia Denpasar</t>
  </si>
  <si>
    <t>005010</t>
  </si>
  <si>
    <t>Politeknik Negeri Bali</t>
  </si>
  <si>
    <t>Institut Hindu Dharma Negeri Denpasar</t>
  </si>
  <si>
    <t>081001</t>
  </si>
  <si>
    <t>Universitas Mahendradatta</t>
  </si>
  <si>
    <t>081002</t>
  </si>
  <si>
    <t>Universitas Ngurah Rai</t>
  </si>
  <si>
    <t>081003</t>
  </si>
  <si>
    <t>Universitas Mahasaraswati Denpasar</t>
  </si>
  <si>
    <t>081004</t>
  </si>
  <si>
    <t>Universitas Pendidikan Nasional</t>
  </si>
  <si>
    <t>081005</t>
  </si>
  <si>
    <t>Universitas Dwijendra</t>
  </si>
  <si>
    <t>081006</t>
  </si>
  <si>
    <t>Universitas Tabanan</t>
  </si>
  <si>
    <t>081007</t>
  </si>
  <si>
    <t>Universitas Warmadewa</t>
  </si>
  <si>
    <t>081008</t>
  </si>
  <si>
    <t>Universitas Panji Sakti Singaraja</t>
  </si>
  <si>
    <t>081009</t>
  </si>
  <si>
    <t>Universitas Hindu Indonesia</t>
  </si>
  <si>
    <t>081026</t>
  </si>
  <si>
    <t>Universitas Teknologi Indonesia</t>
  </si>
  <si>
    <t>081029</t>
  </si>
  <si>
    <t>Universitas Dhyana Pura</t>
  </si>
  <si>
    <t>082001</t>
  </si>
  <si>
    <t>IKIP Saraswati</t>
  </si>
  <si>
    <t>082002</t>
  </si>
  <si>
    <t>IKIP PGRI Bali</t>
  </si>
  <si>
    <t>082007</t>
  </si>
  <si>
    <t>Institut Ilmu Kesehatan Medika Persada Bali</t>
  </si>
  <si>
    <t>083001</t>
  </si>
  <si>
    <t>Sekolah Tinggi Ilmu Administrasi Denpasar</t>
  </si>
  <si>
    <t>083002</t>
  </si>
  <si>
    <t>Sekolah Tinggi Ilmu Manajemen Handayani</t>
  </si>
  <si>
    <t>083003</t>
  </si>
  <si>
    <t>Sekolah Tinggi Ilmu Sosial Politik Wira Bhakti</t>
  </si>
  <si>
    <t>083004</t>
  </si>
  <si>
    <t>STKIP Agama Hindu Singaraja</t>
  </si>
  <si>
    <t>083005</t>
  </si>
  <si>
    <t>STISIP Margarana</t>
  </si>
  <si>
    <t>083006</t>
  </si>
  <si>
    <t>STKIP Agama Hindu Amlapura</t>
  </si>
  <si>
    <t>083007</t>
  </si>
  <si>
    <t>Sekolah Tinggi Manajemen Taman Pendidikan 45</t>
  </si>
  <si>
    <t>083008</t>
  </si>
  <si>
    <t>Sekolah Tinggi Ilmu Ekonomi Satya Dharma</t>
  </si>
  <si>
    <t>083009</t>
  </si>
  <si>
    <t>Sekolah Tinggi Ilmu Ekonomi Triatma Mulya</t>
  </si>
  <si>
    <t>083010</t>
  </si>
  <si>
    <t>083030</t>
  </si>
  <si>
    <t>STIMIK - STIKOM Bali</t>
  </si>
  <si>
    <t>083032</t>
  </si>
  <si>
    <t>Sekolah Tinggi Ilmu Bahasa (STIBA) Hita Widya Singaraja</t>
  </si>
  <si>
    <t>083033</t>
  </si>
  <si>
    <t>Sekolah Tinggi Bahasa Asing Saraswati</t>
  </si>
  <si>
    <t>083036</t>
  </si>
  <si>
    <t>STMIK Bandung Bali</t>
  </si>
  <si>
    <t>083038</t>
  </si>
  <si>
    <t>Sekolah Tinggi Ilmu Teknik Jembrana</t>
  </si>
  <si>
    <t>083042</t>
  </si>
  <si>
    <t>083046</t>
  </si>
  <si>
    <t>STMIK Denpasar</t>
  </si>
  <si>
    <t>083050</t>
  </si>
  <si>
    <t>083052</t>
  </si>
  <si>
    <t>Sekolah Tinggi Pariwisata Bali Internasional</t>
  </si>
  <si>
    <t>083054</t>
  </si>
  <si>
    <t>083055</t>
  </si>
  <si>
    <t>083056</t>
  </si>
  <si>
    <t>STMIK STIKOM Indonesia</t>
  </si>
  <si>
    <t>083058</t>
  </si>
  <si>
    <t>Sekolah Tinggi Pariwisata Triatma Jaya</t>
  </si>
  <si>
    <t>083060</t>
  </si>
  <si>
    <t>083063</t>
  </si>
  <si>
    <t>STKIP Suar Bangli</t>
  </si>
  <si>
    <t>083065</t>
  </si>
  <si>
    <t>083075</t>
  </si>
  <si>
    <t>Sekolah Tinggi Desain Bali</t>
  </si>
  <si>
    <t>083080</t>
  </si>
  <si>
    <t>STMIK Primakara</t>
  </si>
  <si>
    <t>083086</t>
  </si>
  <si>
    <t>STIKES Panca Atma Jaya</t>
  </si>
  <si>
    <t>083089</t>
  </si>
  <si>
    <t>Sekolah Tinggi Ilmu Kesehatan Buleleng</t>
  </si>
  <si>
    <t>083093</t>
  </si>
  <si>
    <t>STKIP Jembrana</t>
  </si>
  <si>
    <t>084001</t>
  </si>
  <si>
    <t>Akademi Akuntansi Denpasar</t>
  </si>
  <si>
    <t>084002</t>
  </si>
  <si>
    <t>Akademi Pariwisata Denpasar</t>
  </si>
  <si>
    <t>084003</t>
  </si>
  <si>
    <t>Akademi Keuangan Dan Perbankan Denpasar</t>
  </si>
  <si>
    <t>084026</t>
  </si>
  <si>
    <t>084030</t>
  </si>
  <si>
    <t>084033</t>
  </si>
  <si>
    <t>084034</t>
  </si>
  <si>
    <t>084037</t>
  </si>
  <si>
    <t>AMIK New Media</t>
  </si>
  <si>
    <t>084038</t>
  </si>
  <si>
    <t>Akademi Bahasa Asing New Media</t>
  </si>
  <si>
    <t>084039</t>
  </si>
  <si>
    <t>084040</t>
  </si>
  <si>
    <t>085001</t>
  </si>
  <si>
    <t>Politeknik Nasional Denpasar</t>
  </si>
  <si>
    <t>085003</t>
  </si>
  <si>
    <t>Politeknik Ganesa Guru</t>
  </si>
  <si>
    <t>085004</t>
  </si>
  <si>
    <t>Politeknik Widya Dharma Bali</t>
  </si>
  <si>
    <t>STAI Denpasar Bali</t>
  </si>
  <si>
    <t>STAI Istiqlal Buleleng Bali</t>
  </si>
  <si>
    <t>STIT Jembrana Kab. Jembrana, Bali</t>
  </si>
  <si>
    <t>Sekolah Tinggi Teologi Johanes Calvin Bali</t>
  </si>
  <si>
    <t>Sekolah Tinggi Teologi Injili Indonesia Bali</t>
  </si>
  <si>
    <t>Sekolah Tinggi Teologi Kingdom Bali</t>
  </si>
  <si>
    <t xml:space="preserve">STT Pelita Hati </t>
  </si>
  <si>
    <t>001049</t>
  </si>
  <si>
    <t>Prop. Bangka Belitung</t>
  </si>
  <si>
    <t>005028</t>
  </si>
  <si>
    <t>Politeknik Manufaktur Negeri Bangka Belitung</t>
  </si>
  <si>
    <t>STAIN Syaikh Abdurrahman Siddik Bangka Belitung</t>
  </si>
  <si>
    <t>021020</t>
  </si>
  <si>
    <t>023009</t>
  </si>
  <si>
    <t>Sekolah Tinggi Ilmu Ekonomi Pertiba</t>
  </si>
  <si>
    <t>023012</t>
  </si>
  <si>
    <t>Sekolah Tinggi Ilmu Hukum Pertiba Pangkalpinang</t>
  </si>
  <si>
    <t>023060</t>
  </si>
  <si>
    <t>STIE IBEK Pangkalpinang Bangka</t>
  </si>
  <si>
    <t>023079</t>
  </si>
  <si>
    <t>023106</t>
  </si>
  <si>
    <t>STISIPOL Pahlawan 12</t>
  </si>
  <si>
    <t>023115</t>
  </si>
  <si>
    <t>023117</t>
  </si>
  <si>
    <t>023118</t>
  </si>
  <si>
    <t>STMIK Atma Luhur</t>
  </si>
  <si>
    <t>023120</t>
  </si>
  <si>
    <t>STKIP Muhammadiyah Bangka Belitung</t>
  </si>
  <si>
    <t>024018</t>
  </si>
  <si>
    <t>Akademi Akuntansi Bhakti</t>
  </si>
  <si>
    <t>024042</t>
  </si>
  <si>
    <t>Akademi Manajemen Belitung</t>
  </si>
  <si>
    <t>024054</t>
  </si>
  <si>
    <t>AMIK Atma Luhur</t>
  </si>
  <si>
    <t>024109</t>
  </si>
  <si>
    <t>024119</t>
  </si>
  <si>
    <t>024122</t>
  </si>
  <si>
    <t>024132</t>
  </si>
  <si>
    <t>025001</t>
  </si>
  <si>
    <t>Politeknik Manufaktur Timah</t>
  </si>
  <si>
    <t>025013</t>
  </si>
  <si>
    <t>Politeknik Darma Ganesha</t>
  </si>
  <si>
    <t>Sekolah Tinggi Teologi Ratson Bangka Belitung</t>
  </si>
  <si>
    <t>001042</t>
  </si>
  <si>
    <t>Prop. Banten</t>
  </si>
  <si>
    <t>IAIN Sultan Maulana Hasanuddin Banten</t>
  </si>
  <si>
    <t>Sekolah Tinggi Agama Buddha Negeri Sriwijaya Tangerang</t>
  </si>
  <si>
    <t>Sekolah Tinggi Meteorologi Klimatologi dan Geofisika</t>
  </si>
  <si>
    <t>Akademi Meteorologi Klimatologi dan Geofisika</t>
  </si>
  <si>
    <t>031034</t>
  </si>
  <si>
    <t>Universitas Pelita Harapan</t>
  </si>
  <si>
    <t>031051</t>
  </si>
  <si>
    <t>Universitas Multimedia Nusantara</t>
  </si>
  <si>
    <t>031060</t>
  </si>
  <si>
    <t>Universitas Matana</t>
  </si>
  <si>
    <t>033126</t>
  </si>
  <si>
    <t>Sekolah Tinggi Ilmu Ekonomi Wiyatamandala</t>
  </si>
  <si>
    <t>033149</t>
  </si>
  <si>
    <t>STMIK Jibes</t>
  </si>
  <si>
    <t>033159</t>
  </si>
  <si>
    <t>STKIP Suluh Bangsa</t>
  </si>
  <si>
    <t>033185</t>
  </si>
  <si>
    <t>Sekolah Tinggi Pariwisata Pelita Harapan</t>
  </si>
  <si>
    <t>033189</t>
  </si>
  <si>
    <t>Sekolah Tinggi Internasional Konservatori Musik Indonesia</t>
  </si>
  <si>
    <t>034237</t>
  </si>
  <si>
    <t>Akademi Refraksi Optisi Leprindo Jakarta</t>
  </si>
  <si>
    <t>035002</t>
  </si>
  <si>
    <t>Politeknik Swadharma</t>
  </si>
  <si>
    <t>041005</t>
  </si>
  <si>
    <t>Universitas Islam Syekh Yusuf</t>
  </si>
  <si>
    <t>041026</t>
  </si>
  <si>
    <t>Universitas Swiss German</t>
  </si>
  <si>
    <t>041032</t>
  </si>
  <si>
    <t>Universitas Mathla ul Anwar</t>
  </si>
  <si>
    <t>041033</t>
  </si>
  <si>
    <t>Universitas Pamulang</t>
  </si>
  <si>
    <t>041039</t>
  </si>
  <si>
    <t>Universitas Pramita Indonesia</t>
  </si>
  <si>
    <t>041049</t>
  </si>
  <si>
    <t>Universitas Serang Raya</t>
  </si>
  <si>
    <t>041050</t>
  </si>
  <si>
    <t>Universitas Teknologi Nusantara Cilegon</t>
  </si>
  <si>
    <t>041051</t>
  </si>
  <si>
    <t>Universitas Muhammadiyah Tangerang</t>
  </si>
  <si>
    <t>041053</t>
  </si>
  <si>
    <t>Universitas Pembangunan Jaya Tangerang</t>
  </si>
  <si>
    <t>041055</t>
  </si>
  <si>
    <t>Universitas Banten Jaya</t>
  </si>
  <si>
    <t>041056</t>
  </si>
  <si>
    <t>Universitas Surya Bogor</t>
  </si>
  <si>
    <t>041058</t>
  </si>
  <si>
    <t>Universitas Lintas Internasional Indonesia</t>
  </si>
  <si>
    <t>041060</t>
  </si>
  <si>
    <t>Universitas Buddhi Dharma</t>
  </si>
  <si>
    <t>043010</t>
  </si>
  <si>
    <t>Sekolah Tinggi Ilmu Administrasi Maulana Yusuf</t>
  </si>
  <si>
    <t>043028</t>
  </si>
  <si>
    <t>Sekolah Tinggi Teknologi Yupentek</t>
  </si>
  <si>
    <t>043064</t>
  </si>
  <si>
    <t>Sekolah Tinggi Ilmu Ekonomi La Tansa Mashiro</t>
  </si>
  <si>
    <t>043072</t>
  </si>
  <si>
    <t>Sekolah Tinggi Ilmu Bahasa Banten Raya</t>
  </si>
  <si>
    <t>043083</t>
  </si>
  <si>
    <t>Sekolah Tinggi Ilmu Ekonomi Budhi Tangerang</t>
  </si>
  <si>
    <t>043085</t>
  </si>
  <si>
    <t>STISIP Yupentek Tangerang</t>
  </si>
  <si>
    <t>043091</t>
  </si>
  <si>
    <t>Sekolah Tinggi Teknologi Mutu Muhammadiyah</t>
  </si>
  <si>
    <t>043093</t>
  </si>
  <si>
    <t>Sekolah Tinggi Ilmu Ekonomi YP-Karya</t>
  </si>
  <si>
    <t>043102</t>
  </si>
  <si>
    <t>STMIK Budhi</t>
  </si>
  <si>
    <t>043106</t>
  </si>
  <si>
    <t>Sekolah Tinggi Ilmu Hukum Gunung Jati</t>
  </si>
  <si>
    <t>043121</t>
  </si>
  <si>
    <t>STMIK Cilegon</t>
  </si>
  <si>
    <t>043173</t>
  </si>
  <si>
    <t>043175</t>
  </si>
  <si>
    <t>STMIK Raharja</t>
  </si>
  <si>
    <t>043180</t>
  </si>
  <si>
    <t>Sekolah Tinggi Ilmu Ekonomi Bisma Lepisi</t>
  </si>
  <si>
    <t>043193</t>
  </si>
  <si>
    <t>Sekolah Tinggi Ilmu Ekonomi Insan Pembangunan</t>
  </si>
  <si>
    <t>043194</t>
  </si>
  <si>
    <t>Sekolah Tinggi Ilmu Ekonomi Ppi</t>
  </si>
  <si>
    <t>043195</t>
  </si>
  <si>
    <t>Sekolah Tinggi Ilmu Ekonomi Paripurna</t>
  </si>
  <si>
    <t>043196</t>
  </si>
  <si>
    <t>Sekolah Tinggi Bahasa Asing Technocrat</t>
  </si>
  <si>
    <t>043197</t>
  </si>
  <si>
    <t>Sekolah Tinggi Ilmu Ekonomi Al-Khairiyah</t>
  </si>
  <si>
    <t>043204</t>
  </si>
  <si>
    <t>Sekolah Tinggi Teknologi Banten Jaya</t>
  </si>
  <si>
    <t>043215</t>
  </si>
  <si>
    <t>Sekolah Tinggi Ilmu Administrasi Banten</t>
  </si>
  <si>
    <t>043218</t>
  </si>
  <si>
    <t>Sekolah Tinggi Teknologi Fatahillah Cilegon</t>
  </si>
  <si>
    <t>043223</t>
  </si>
  <si>
    <t>STKIP Setiabudhi</t>
  </si>
  <si>
    <t>043225</t>
  </si>
  <si>
    <t>STMIK Insan Pembangunan</t>
  </si>
  <si>
    <t>043231</t>
  </si>
  <si>
    <t>043234</t>
  </si>
  <si>
    <t>Sekolah Tinggi Teknik Ilmu Komputer Insan Unggul</t>
  </si>
  <si>
    <t>043239</t>
  </si>
  <si>
    <t>STISIP Banten Raya</t>
  </si>
  <si>
    <t>043240</t>
  </si>
  <si>
    <t>Sekolah Tinggi Teknologi Banten</t>
  </si>
  <si>
    <t>043242</t>
  </si>
  <si>
    <t>STMIK PGRI Tangerang</t>
  </si>
  <si>
    <t>043249</t>
  </si>
  <si>
    <t>Sekolah Tinggi Teknik Multimedia Cendikia Abditama</t>
  </si>
  <si>
    <t>043250</t>
  </si>
  <si>
    <t>Sekolah Tinggi Ilmu Ekonomi Islamiyah</t>
  </si>
  <si>
    <t>043251</t>
  </si>
  <si>
    <t>STMIK Masa Depan</t>
  </si>
  <si>
    <t>043252</t>
  </si>
  <si>
    <t>STISIP Setia Budhi</t>
  </si>
  <si>
    <t>043258</t>
  </si>
  <si>
    <t>Sekolah Tinggi Ilmu Komunikasi Wangsa Jaya</t>
  </si>
  <si>
    <t>043259</t>
  </si>
  <si>
    <t>Sekolah Tinggi Analis Kimia Cilegon</t>
  </si>
  <si>
    <t>043266</t>
  </si>
  <si>
    <t>Sekolah Tinggi Ilmu Ekonomi Banten</t>
  </si>
  <si>
    <t>043271</t>
  </si>
  <si>
    <t>043274</t>
  </si>
  <si>
    <t>Sekolah Tinggi Bahasa Asing Buddhi</t>
  </si>
  <si>
    <t>043276</t>
  </si>
  <si>
    <t>043278</t>
  </si>
  <si>
    <t>Sekolah Tinggi Ilmu Komputer Al-khairiyah</t>
  </si>
  <si>
    <t>043282</t>
  </si>
  <si>
    <t>043283</t>
  </si>
  <si>
    <t>STMIK Bina Sarana Global</t>
  </si>
  <si>
    <t>043289</t>
  </si>
  <si>
    <t>STKIP Banten</t>
  </si>
  <si>
    <t>043292</t>
  </si>
  <si>
    <t>043300</t>
  </si>
  <si>
    <t>Sekolah Tinggi Ilmu Bahasa Asing Nusa Mandiri</t>
  </si>
  <si>
    <t>043304</t>
  </si>
  <si>
    <t>Sekolah Tinggi Ilmu Ekonomi Bina Bangsa</t>
  </si>
  <si>
    <t>043308</t>
  </si>
  <si>
    <t>Sekolah Tinggi Ilmu Manajemen Prima Graha</t>
  </si>
  <si>
    <t>043309</t>
  </si>
  <si>
    <t>STMIK Muhammadiyah Banten</t>
  </si>
  <si>
    <t>043311</t>
  </si>
  <si>
    <t>STMIK Antar Bangsa</t>
  </si>
  <si>
    <t>043314</t>
  </si>
  <si>
    <t>043316</t>
  </si>
  <si>
    <t>Sekolah Tinggi Ilmu Ekonomi Dwimulya</t>
  </si>
  <si>
    <t>043321</t>
  </si>
  <si>
    <t>STKIP Surya</t>
  </si>
  <si>
    <t>043328</t>
  </si>
  <si>
    <t>043329</t>
  </si>
  <si>
    <t>Sekolah Tinggi Ilmu Hukum Painan</t>
  </si>
  <si>
    <t>043333</t>
  </si>
  <si>
    <t>STKIP Mutiara Banten</t>
  </si>
  <si>
    <t>043338</t>
  </si>
  <si>
    <t>STKIP Arastamar di Tangerang</t>
  </si>
  <si>
    <t>043339</t>
  </si>
  <si>
    <t>STKIP Situs Banten di Serang</t>
  </si>
  <si>
    <t>043340</t>
  </si>
  <si>
    <t>043341</t>
  </si>
  <si>
    <t>STISIP Trimasda Cilegon</t>
  </si>
  <si>
    <t>043342</t>
  </si>
  <si>
    <t>STIE ISM</t>
  </si>
  <si>
    <t>043343</t>
  </si>
  <si>
    <t>STKIP Pelita Pratama</t>
  </si>
  <si>
    <t>043344</t>
  </si>
  <si>
    <t>043349</t>
  </si>
  <si>
    <t>Sekolah Tinggi Ilmu Ekonomi Ekadharma Indonesia</t>
  </si>
  <si>
    <t>043350</t>
  </si>
  <si>
    <t>STKIP Babunnajah Pandeglang</t>
  </si>
  <si>
    <t>044008</t>
  </si>
  <si>
    <t>Akademi Bahasa Asing YPKK Tangerang</t>
  </si>
  <si>
    <t>044009</t>
  </si>
  <si>
    <t>AMIK Wira Nusantara</t>
  </si>
  <si>
    <t>044038</t>
  </si>
  <si>
    <t>Akademi Sekretari &amp; Manajemen Industri Budhi</t>
  </si>
  <si>
    <t>044060</t>
  </si>
  <si>
    <t>Akademi Manajemen Informatika Dan Komputer Serang</t>
  </si>
  <si>
    <t>044070</t>
  </si>
  <si>
    <t>Akademi Sekretari Dan Manajemen Lepisi</t>
  </si>
  <si>
    <t>044090</t>
  </si>
  <si>
    <t>AMIK Raharja Informatika</t>
  </si>
  <si>
    <t>044110</t>
  </si>
  <si>
    <t>AMIK Wahana Mandiri Tangerang</t>
  </si>
  <si>
    <t>044112</t>
  </si>
  <si>
    <t>AMIK PGRI Tangerang</t>
  </si>
  <si>
    <t>044116</t>
  </si>
  <si>
    <t>044123</t>
  </si>
  <si>
    <t>AMIK Pakarti Luhur</t>
  </si>
  <si>
    <t>044127</t>
  </si>
  <si>
    <t>044129</t>
  </si>
  <si>
    <t>044130</t>
  </si>
  <si>
    <t>Pembinaan</t>
  </si>
  <si>
    <t>044134</t>
  </si>
  <si>
    <t>044135</t>
  </si>
  <si>
    <t>044137</t>
  </si>
  <si>
    <t>044164</t>
  </si>
  <si>
    <t>AMIK BSI Tangerang</t>
  </si>
  <si>
    <t>044172</t>
  </si>
  <si>
    <t>044173</t>
  </si>
  <si>
    <t>044176</t>
  </si>
  <si>
    <t>Akademi Perpajakan Maria Mediatrix</t>
  </si>
  <si>
    <t>044186</t>
  </si>
  <si>
    <t>044190</t>
  </si>
  <si>
    <t>044192</t>
  </si>
  <si>
    <t>044198</t>
  </si>
  <si>
    <t>044203</t>
  </si>
  <si>
    <t>Akademi Pariwisata Nusantara Tangerang</t>
  </si>
  <si>
    <t>044215</t>
  </si>
  <si>
    <t>044219</t>
  </si>
  <si>
    <t>044229</t>
  </si>
  <si>
    <t>044231</t>
  </si>
  <si>
    <t>044233</t>
  </si>
  <si>
    <t>AMIK Mapan Tangerang</t>
  </si>
  <si>
    <t>044237</t>
  </si>
  <si>
    <t>Akademi Akuntansi Keuangan dan Perbankan Indonesia</t>
  </si>
  <si>
    <t>045003</t>
  </si>
  <si>
    <t>Politeknik Gajah Tunggal</t>
  </si>
  <si>
    <t>045006</t>
  </si>
  <si>
    <t>Politeknik Krakatau</t>
  </si>
  <si>
    <t>045010</t>
  </si>
  <si>
    <t>Politeknik Piksi Input Serang</t>
  </si>
  <si>
    <t>045028</t>
  </si>
  <si>
    <t>Politeknik PGRI Banten</t>
  </si>
  <si>
    <t>Institut Ilmu Al-Qur`an (IIQ) Jakarta, Jakarta Selatan</t>
  </si>
  <si>
    <t xml:space="preserve">Institut Agama Islam Banten </t>
  </si>
  <si>
    <t>STES Islamic Village Tangerang</t>
  </si>
  <si>
    <t>STAI Nurul Hidayah Lebak Banten</t>
  </si>
  <si>
    <t>STIT Al-Amin Kreo Tangerang</t>
  </si>
  <si>
    <t>STIT Darul Fatah Tangerang Banten</t>
  </si>
  <si>
    <t>STAI KH. Abdul Kabier Serang</t>
  </si>
  <si>
    <t>STAI La Tansa Mashiro Rangkasbitung Lebak</t>
  </si>
  <si>
    <t>STAI Syekh Manshur Pandeglang</t>
  </si>
  <si>
    <t>STIT Al-Khairiyah Citangkil Cilegon</t>
  </si>
  <si>
    <t>STAI Babunnajah Pandeglang, Banten</t>
  </si>
  <si>
    <t>STAI Fatahillah Serpong, Tangerang</t>
  </si>
  <si>
    <t>STIT Serang</t>
  </si>
  <si>
    <t>STIT Islamic Village Tangerang Banten</t>
  </si>
  <si>
    <t>STAI As-Salamiyah Cikande Serang</t>
  </si>
  <si>
    <t>STAI Washilatul Falah, Rangkasbitung, Lebak</t>
  </si>
  <si>
    <t>STAI KH Abdul Kabier</t>
  </si>
  <si>
    <t>STIT Ad-Da`wah Rangkasbitung</t>
  </si>
  <si>
    <t>STAI Binamadani Tangerang</t>
  </si>
  <si>
    <t>STIT Muslim Asia Afrika, Tangerang</t>
  </si>
  <si>
    <t>STIT Tangerang Raya Yayasan Purgantorio</t>
  </si>
  <si>
    <t>STIT YA`MAL Tangerang</t>
  </si>
  <si>
    <t>Sekolah Tinggi Ilmu Syariah Nahdlatul Ulama (STISNU) Nusantara Tangerang</t>
  </si>
  <si>
    <t>Sekolah Tinggi Theologia Injili Arastamar (SETIA) Jakarta</t>
  </si>
  <si>
    <t>STT Internasional Harvest Tangerang</t>
  </si>
  <si>
    <t>STT PRESBYTERIAN INDONESIA</t>
  </si>
  <si>
    <t>STT Bina Muda Wirawan Tangerang</t>
  </si>
  <si>
    <t>Sekolah Tinggi Teologi Moriah Tangerang</t>
  </si>
  <si>
    <t>Sekolah Tinggi Teologi Sunergeo Banten</t>
  </si>
  <si>
    <t>STT Pelita Dunia Banten</t>
  </si>
  <si>
    <t>Sekolah Tinggi Agama Buddha Dharma Widya</t>
  </si>
  <si>
    <t>001030</t>
  </si>
  <si>
    <t>Prop. Bengkulu</t>
  </si>
  <si>
    <t>IAIN Bengkulu</t>
  </si>
  <si>
    <t>STAIN Curup</t>
  </si>
  <si>
    <t>021005</t>
  </si>
  <si>
    <t>Universitas Prof Dr Hazairin SH</t>
  </si>
  <si>
    <t>021010</t>
  </si>
  <si>
    <t>Universitas Muhammadiyah Bengkulu</t>
  </si>
  <si>
    <t>021018</t>
  </si>
  <si>
    <t>Universitas Ratu Samban</t>
  </si>
  <si>
    <t>021023</t>
  </si>
  <si>
    <t>Universitas Dehasen Bengkulu</t>
  </si>
  <si>
    <t>023004</t>
  </si>
  <si>
    <t>Sekolah Tinggi Ilmu Administrasi Bengkulu</t>
  </si>
  <si>
    <t>023077</t>
  </si>
  <si>
    <t>023088</t>
  </si>
  <si>
    <t>Sekolah Tinggi Ilmu Teknik Trisula</t>
  </si>
  <si>
    <t>023089</t>
  </si>
  <si>
    <t>023092</t>
  </si>
  <si>
    <t>Sekolah Tinggi Ilmu Pertanian Rejang Lebong</t>
  </si>
  <si>
    <t>023110</t>
  </si>
  <si>
    <t>024085</t>
  </si>
  <si>
    <t>024111</t>
  </si>
  <si>
    <t>024118</t>
  </si>
  <si>
    <t>024121</t>
  </si>
  <si>
    <t>024126</t>
  </si>
  <si>
    <t>025007</t>
  </si>
  <si>
    <t>Politeknik Raflesia</t>
  </si>
  <si>
    <t>STAI Miftahul Ulum Mukomuko</t>
  </si>
  <si>
    <t>STIT Al-Quraniyah, Manna, Bengkulu Selatan</t>
  </si>
  <si>
    <t>Sekolah Tinggi Teologi Injili Arastamar Bengkulu</t>
  </si>
  <si>
    <t>001001</t>
  </si>
  <si>
    <t>Prop. D.I. Yogyakarta</t>
  </si>
  <si>
    <t>001038</t>
  </si>
  <si>
    <t>001062</t>
  </si>
  <si>
    <t>Universitas Pembangunan Nasional Veteran Yogyakarta</t>
  </si>
  <si>
    <t>002005</t>
  </si>
  <si>
    <t>Institut Seni Indonesia Yogyakarta</t>
  </si>
  <si>
    <t>Universitas Islam Negeri Sunan Kalijaga</t>
  </si>
  <si>
    <t>Sekolah Tinggi Pertanahan Nasional Yogyakarta</t>
  </si>
  <si>
    <t>Sekolah Tinggi Teknologi Nuklir Yogyakarta</t>
  </si>
  <si>
    <t>051001</t>
  </si>
  <si>
    <t>Universitas Islam Indonesia</t>
  </si>
  <si>
    <t>051002</t>
  </si>
  <si>
    <t>Universitas Sarjanawiyata Tamansiswa</t>
  </si>
  <si>
    <t>051003</t>
  </si>
  <si>
    <t>Universitas Janabadra</t>
  </si>
  <si>
    <t>051004</t>
  </si>
  <si>
    <t>Universitas Proklamasi 45</t>
  </si>
  <si>
    <t>051005</t>
  </si>
  <si>
    <t>Universitas Atma Jaya Yogyakarta</t>
  </si>
  <si>
    <t>051006</t>
  </si>
  <si>
    <t>Universitas Cokroaminoto</t>
  </si>
  <si>
    <t>051007</t>
  </si>
  <si>
    <t>Universitas Muhammadiyah Yogyakarta</t>
  </si>
  <si>
    <t>051008</t>
  </si>
  <si>
    <t>Universitas Widya Mataram</t>
  </si>
  <si>
    <t>051010</t>
  </si>
  <si>
    <t>Universitas Kristen Immanuel</t>
  </si>
  <si>
    <t>051011</t>
  </si>
  <si>
    <t>Universitas Kristen Duta Wacana</t>
  </si>
  <si>
    <t>051012</t>
  </si>
  <si>
    <t>Universitas Sanata Dharma</t>
  </si>
  <si>
    <t>051013</t>
  </si>
  <si>
    <t>Universitas Ahmad Dahlan</t>
  </si>
  <si>
    <t>051014</t>
  </si>
  <si>
    <t>Universitas Pembangunan Nasional Veteran</t>
  </si>
  <si>
    <t>051015</t>
  </si>
  <si>
    <t>Universitas PGRI Yogyakarta</t>
  </si>
  <si>
    <t>051017</t>
  </si>
  <si>
    <t>Universitas Gunung Kidul</t>
  </si>
  <si>
    <t>051018</t>
  </si>
  <si>
    <t>Universitas Teknologi Yogyakarta</t>
  </si>
  <si>
    <t>051019</t>
  </si>
  <si>
    <t>Universitas Mercu Buana Yogyakarta</t>
  </si>
  <si>
    <t>051020</t>
  </si>
  <si>
    <t>Universitas Respati Yogyakarta</t>
  </si>
  <si>
    <t>051021</t>
  </si>
  <si>
    <t>Universitas Alma Ata</t>
  </si>
  <si>
    <t>052001</t>
  </si>
  <si>
    <t>IKIP PGRI Wates</t>
  </si>
  <si>
    <t>052002</t>
  </si>
  <si>
    <t>Institut Pertanian Intan</t>
  </si>
  <si>
    <t>052003</t>
  </si>
  <si>
    <t>Institut Sains Dan Teknologi Akprind</t>
  </si>
  <si>
    <t>052004</t>
  </si>
  <si>
    <t>Institut Pertanian Stiper</t>
  </si>
  <si>
    <t>052005</t>
  </si>
  <si>
    <t>Institut Teknologi Yogyakarta</t>
  </si>
  <si>
    <t>053001</t>
  </si>
  <si>
    <t>STIKIP Catur Sakti</t>
  </si>
  <si>
    <t>053002</t>
  </si>
  <si>
    <t>Sekolah Tinggi Teknologi Nasional</t>
  </si>
  <si>
    <t>053003</t>
  </si>
  <si>
    <t>Sekolah Tinggi Ilmu Ekonomi Ykpn</t>
  </si>
  <si>
    <t>053004</t>
  </si>
  <si>
    <t>Sekolah Tinggi Ilmu Ekonomi Widya Wiwaha</t>
  </si>
  <si>
    <t>053005</t>
  </si>
  <si>
    <t>Sekolah Tinggi Ilmu Ekonomi Nusa Megar Kencana</t>
  </si>
  <si>
    <t>053006</t>
  </si>
  <si>
    <t>STISIP Kartika Bangsa</t>
  </si>
  <si>
    <t>053007</t>
  </si>
  <si>
    <t>Sekolah Tinggi Teknik Lingkungan</t>
  </si>
  <si>
    <t>053008</t>
  </si>
  <si>
    <t>Sekolah Tinggi Ilmu Ekonomi Kerja Sama</t>
  </si>
  <si>
    <t>053009</t>
  </si>
  <si>
    <t>Sekolah Tinggi Pembangunan Masyarakat Desa APMD</t>
  </si>
  <si>
    <t>053010</t>
  </si>
  <si>
    <t>STMIK Akakom</t>
  </si>
  <si>
    <t>053012</t>
  </si>
  <si>
    <t>Sekolah Tinggi Ilmu Ekonomi Sbi</t>
  </si>
  <si>
    <t>053013</t>
  </si>
  <si>
    <t>Sekolah Tinggi Ilmu Ekonomi Mitra Indonesia</t>
  </si>
  <si>
    <t>053014</t>
  </si>
  <si>
    <t>Sekolah Tinggi Ilmu Ekonomi Bisnis Dan Perbankan</t>
  </si>
  <si>
    <t>053015</t>
  </si>
  <si>
    <t>Sekolah Tinggi Ilmu Ekonomi Ykp</t>
  </si>
  <si>
    <t>053017</t>
  </si>
  <si>
    <t>Sekolah Tinggi Ilmu Ekonomi Isti Ekatana Upaweda</t>
  </si>
  <si>
    <t>053018</t>
  </si>
  <si>
    <t>Sekolah Tinggi Teknologi Kedirgantaraan</t>
  </si>
  <si>
    <t>053019</t>
  </si>
  <si>
    <t>Sekolah Tinggi Ilmu Administrasi Aan</t>
  </si>
  <si>
    <t>053020</t>
  </si>
  <si>
    <t>Sekolah Tinggi Pariwisata Ampta Yogyakarta</t>
  </si>
  <si>
    <t>053021</t>
  </si>
  <si>
    <t>STMIK Amikom</t>
  </si>
  <si>
    <t>053022</t>
  </si>
  <si>
    <t>Sekolah Tinggi Ilmu Ekonomi Pariwisata Api</t>
  </si>
  <si>
    <t>053023</t>
  </si>
  <si>
    <t>Sekolah Tinggi Bahasa Asing LIA Yogyakarta</t>
  </si>
  <si>
    <t>053024</t>
  </si>
  <si>
    <t>Sekolah Tinggi Teknologi Adisutjipto</t>
  </si>
  <si>
    <t>053025</t>
  </si>
  <si>
    <t>STMIK El Rahma</t>
  </si>
  <si>
    <t>053026</t>
  </si>
  <si>
    <t>STMIK Proactive</t>
  </si>
  <si>
    <t>053027</t>
  </si>
  <si>
    <t>053028</t>
  </si>
  <si>
    <t>Sekolah Tinggi Psikologi Yogyakarta</t>
  </si>
  <si>
    <t>053029</t>
  </si>
  <si>
    <t>STMIK Pelita Nusantara Yogyakarta</t>
  </si>
  <si>
    <t>053030</t>
  </si>
  <si>
    <t>053031</t>
  </si>
  <si>
    <t>Sekolah Tinggi Teknologi Informasi Respati</t>
  </si>
  <si>
    <t>053032</t>
  </si>
  <si>
    <t>053033</t>
  </si>
  <si>
    <t>053034</t>
  </si>
  <si>
    <t>Sekolah Tinggi Ilmu Manajemen Ykpn</t>
  </si>
  <si>
    <t>053035</t>
  </si>
  <si>
    <t>053036</t>
  </si>
  <si>
    <t>053037</t>
  </si>
  <si>
    <t>Sekolah Tinggi Pariwisata Ambarrukmo Yogyakarta</t>
  </si>
  <si>
    <t>053038</t>
  </si>
  <si>
    <t>STMIK Jenderal Achmad Yani</t>
  </si>
  <si>
    <t>053039</t>
  </si>
  <si>
    <t>Sekolah Tinggi Seni Rupa Dan Desain Visi Indonesia</t>
  </si>
  <si>
    <t>053040</t>
  </si>
  <si>
    <t>053041</t>
  </si>
  <si>
    <t>053042</t>
  </si>
  <si>
    <t>053043</t>
  </si>
  <si>
    <t>053044</t>
  </si>
  <si>
    <t>054001</t>
  </si>
  <si>
    <t>Akademi Akuntansi YKPN</t>
  </si>
  <si>
    <t>054002</t>
  </si>
  <si>
    <t>Akademi Kesejahteraan Sosial Tarakanita</t>
  </si>
  <si>
    <t>054003</t>
  </si>
  <si>
    <t>Akademi Bahasa Asing YIPK Yogyakarta</t>
  </si>
  <si>
    <t>054004</t>
  </si>
  <si>
    <t>Akademi Keuangan Dan Perbankan YIPK</t>
  </si>
  <si>
    <t>054005</t>
  </si>
  <si>
    <t>Akademi Teknik YKPN</t>
  </si>
  <si>
    <t>054006</t>
  </si>
  <si>
    <t>Akademi Manajemen Putra Jaya</t>
  </si>
  <si>
    <t>054007</t>
  </si>
  <si>
    <t>Akademi Kesejahteraan Sosial AKK</t>
  </si>
  <si>
    <t>054009</t>
  </si>
  <si>
    <t>Akademi Sekretari Dan Manajemen Indonesia Bantul</t>
  </si>
  <si>
    <t>054010</t>
  </si>
  <si>
    <t>Akademi Pariwisata Buana Wisata Yogyakarta</t>
  </si>
  <si>
    <t>054011</t>
  </si>
  <si>
    <t>Akademi Peternakan Brahma Putra</t>
  </si>
  <si>
    <t>054012</t>
  </si>
  <si>
    <t>Akademi Maritim Yogyakarta</t>
  </si>
  <si>
    <t>054013</t>
  </si>
  <si>
    <t>Akademi Komunikasi Yogyakarta</t>
  </si>
  <si>
    <t>054014</t>
  </si>
  <si>
    <t>Akademi Ketatalaksanaan Pelayaran Niaga Bahtera</t>
  </si>
  <si>
    <t>054015</t>
  </si>
  <si>
    <t>Akademi Pertanian Yogyakarta</t>
  </si>
  <si>
    <t>054016</t>
  </si>
  <si>
    <t>ASM Marsudirini Santa Maria</t>
  </si>
  <si>
    <t>054017</t>
  </si>
  <si>
    <t>Akademi Perikanan Yogyakarta</t>
  </si>
  <si>
    <t>054018</t>
  </si>
  <si>
    <t>Akademi Manajemen Informatika &amp; Komputer Aster</t>
  </si>
  <si>
    <t>Alih Kelola</t>
  </si>
  <si>
    <t>054020</t>
  </si>
  <si>
    <t>Akademi Pariwisata Indraprasta</t>
  </si>
  <si>
    <t>054021</t>
  </si>
  <si>
    <t>AMIK Wira Setya Mulya</t>
  </si>
  <si>
    <t>054022</t>
  </si>
  <si>
    <t>Akademi Sekretari Dan Manajemen Desanta</t>
  </si>
  <si>
    <t>054023</t>
  </si>
  <si>
    <t>Akademi Teknik Piri</t>
  </si>
  <si>
    <t>054024</t>
  </si>
  <si>
    <t>Akademi Telekomunikasi Indonesia Sleman</t>
  </si>
  <si>
    <t>054025</t>
  </si>
  <si>
    <t>Akademi Akuntansi Sapta Widya Tama</t>
  </si>
  <si>
    <t>054026</t>
  </si>
  <si>
    <t>Akademi Pariwisata Yogyakarta</t>
  </si>
  <si>
    <t>054027</t>
  </si>
  <si>
    <t>Akademi Komunikasi Indonesia YPK</t>
  </si>
  <si>
    <t>054028</t>
  </si>
  <si>
    <t>Akademi Pariwisata Dharma Nusantara Sakti</t>
  </si>
  <si>
    <t>054029</t>
  </si>
  <si>
    <t>Akademi Teknologi Otomotif Nasional</t>
  </si>
  <si>
    <t>054030</t>
  </si>
  <si>
    <t>Akademi Pariwisata Stipary</t>
  </si>
  <si>
    <t>054031</t>
  </si>
  <si>
    <t>Akademi Maritim Ganesha Yogyakarta</t>
  </si>
  <si>
    <t>054032</t>
  </si>
  <si>
    <t>AMIK Kartika Yani</t>
  </si>
  <si>
    <t>054033</t>
  </si>
  <si>
    <t>Akademi Desain Visi Yogyakarta</t>
  </si>
  <si>
    <t>054035</t>
  </si>
  <si>
    <t>Akademi Komunikasi Radya Binatama</t>
  </si>
  <si>
    <t>054036</t>
  </si>
  <si>
    <t>Akademi Seni Rupa Dan Desain Akseri</t>
  </si>
  <si>
    <t>054038</t>
  </si>
  <si>
    <t>Akademi Manajemen Informatika &amp; Komputer Yappindo</t>
  </si>
  <si>
    <t>054039</t>
  </si>
  <si>
    <t>Akademi Manajemen Administrasi Yogyakarta</t>
  </si>
  <si>
    <t>054040</t>
  </si>
  <si>
    <t>Akademi Bahasa Asing Yappindo</t>
  </si>
  <si>
    <t>054041</t>
  </si>
  <si>
    <t>Akademi Seni Rupa Dan Desain MSD</t>
  </si>
  <si>
    <t>054043</t>
  </si>
  <si>
    <t>Akademi Manajemen Administrasi YPK Yogyakarta</t>
  </si>
  <si>
    <t>054044</t>
  </si>
  <si>
    <t>054046</t>
  </si>
  <si>
    <t>Akademi Manajemen Administrasi Dharmala</t>
  </si>
  <si>
    <t>054047</t>
  </si>
  <si>
    <t>AMIK BSI Yogyakarta</t>
  </si>
  <si>
    <t>054048</t>
  </si>
  <si>
    <t>054049</t>
  </si>
  <si>
    <t>Akademi Seni Rupa Dan Desain Ada Yogyakarta</t>
  </si>
  <si>
    <t>054050</t>
  </si>
  <si>
    <t>054051</t>
  </si>
  <si>
    <t>Akademi Keperawatan Al-Islam Yogyakarta</t>
  </si>
  <si>
    <t>054052</t>
  </si>
  <si>
    <t>Akademi Kesehatan Lingkungan Wiyata Husada</t>
  </si>
  <si>
    <t>054053</t>
  </si>
  <si>
    <t>Akademi Keperawatan Karya Husada Yogyakarta</t>
  </si>
  <si>
    <t>054054</t>
  </si>
  <si>
    <t>Akademi Keperawatan Wiyata Husada Yogyakarta</t>
  </si>
  <si>
    <t>054055</t>
  </si>
  <si>
    <t>054056</t>
  </si>
  <si>
    <t>Akademi Pariwisata BSI Yogyakarta</t>
  </si>
  <si>
    <t>054057</t>
  </si>
  <si>
    <t>054058</t>
  </si>
  <si>
    <t>Akademi Kebidanan Karya Husada Yogyakarta</t>
  </si>
  <si>
    <t>054059</t>
  </si>
  <si>
    <t>Akademi Keperawatan Bethesda Yakkum</t>
  </si>
  <si>
    <t>054060</t>
  </si>
  <si>
    <t>054061</t>
  </si>
  <si>
    <t>054062</t>
  </si>
  <si>
    <t>054063</t>
  </si>
  <si>
    <t>Akademi Perawatan Karya Bakti Husada Yogyakarta</t>
  </si>
  <si>
    <t>054064</t>
  </si>
  <si>
    <t>054065</t>
  </si>
  <si>
    <t>Akademi Bahasa Asing Sinema Yogyakarta</t>
  </si>
  <si>
    <t>054066</t>
  </si>
  <si>
    <t>054067</t>
  </si>
  <si>
    <t>054068</t>
  </si>
  <si>
    <t>Akademi Teknik Radiodiagnostik dan Radioterapi (ATRO)</t>
  </si>
  <si>
    <t>055001</t>
  </si>
  <si>
    <t>Politeknik API Yogyakarta</t>
  </si>
  <si>
    <t>055002</t>
  </si>
  <si>
    <t>Politeknik LPP Yogyakarta</t>
  </si>
  <si>
    <t>055003</t>
  </si>
  <si>
    <t>Politeknik PPKP</t>
  </si>
  <si>
    <t>055004</t>
  </si>
  <si>
    <t>Politeknik YDHI</t>
  </si>
  <si>
    <t>055006</t>
  </si>
  <si>
    <t>Politeknik Seni Yogyakarta</t>
  </si>
  <si>
    <t>055007</t>
  </si>
  <si>
    <t>Politeknik Muhammadiyah Yogyakarta</t>
  </si>
  <si>
    <t>055008</t>
  </si>
  <si>
    <t>Politeknik Kesehatan Bhakti Setya Indonesia</t>
  </si>
  <si>
    <t>055009</t>
  </si>
  <si>
    <t>Politeknik Kesehatan Permata Indonesia Yogyakarta</t>
  </si>
  <si>
    <t>055010</t>
  </si>
  <si>
    <t>Politeknik Mekatronika Sanata Dharma</t>
  </si>
  <si>
    <t>STAI Al-Muhsin Krapyak Yogyakarta</t>
  </si>
  <si>
    <t>STAI Terpadu Yogyakarta</t>
  </si>
  <si>
    <t>Sekolah Tinggi Ekonomi Islam (STEI Yogyakarta)</t>
  </si>
  <si>
    <t>Sekolah Tinggi Ekonomi Islam (STEI) Hamfara Yogyakarta</t>
  </si>
  <si>
    <t>Sekolah Tinggi Ilmu Al-Qur`an (STIQ) An-Nur Yogyakarta</t>
  </si>
  <si>
    <t>Sekolah Tinggi Pendidikan Islam (STPI) Bina Insan Mulia Yogyakarta</t>
  </si>
  <si>
    <t>STAI Alma Ata Yogyakarta</t>
  </si>
  <si>
    <t>STAI Masjid Syuhada Yogyakarta</t>
  </si>
  <si>
    <t>STAI Sunan Pandanaran Yogyakarta</t>
  </si>
  <si>
    <t>STAI Yogyakarta Wonosari, Gunung Kidul</t>
  </si>
  <si>
    <t>STIT Muhammadiyah Wates, Kulonprogo</t>
  </si>
  <si>
    <t>Sekolah Tinggi Teologi Injili Indonesia Yogyakarta</t>
  </si>
  <si>
    <t>Sekolah Tinggi Agama Kristen Marturia Yogyakarta</t>
  </si>
  <si>
    <t>Sekolah Tinggi Teologi Nazarene Yogyakarta</t>
  </si>
  <si>
    <t>Sekolah Tinggi Teologi Kadesi Yogyakarta</t>
  </si>
  <si>
    <t>Sekolah Tinggi Teologi Lutheran Yogya</t>
  </si>
  <si>
    <t>STT Berita Kitab Wahyu International</t>
  </si>
  <si>
    <t>Sekolah Tinggi Teologi Biwara Wacana</t>
  </si>
  <si>
    <t>Sekolah Tinggi Agama Kristen Teruna Bhakti</t>
  </si>
  <si>
    <t>Sekolah Tinggi Teologi Galilea Indonesia</t>
  </si>
  <si>
    <t>001002</t>
  </si>
  <si>
    <t>Prop. D.K.I. Jakarta</t>
  </si>
  <si>
    <t>001031</t>
  </si>
  <si>
    <t>001037</t>
  </si>
  <si>
    <t>001061</t>
  </si>
  <si>
    <t>Universitas Pembangunan Nasional Veteran Jakarta</t>
  </si>
  <si>
    <t>005027</t>
  </si>
  <si>
    <t>Politeknik Negeri Media Kreatif</t>
  </si>
  <si>
    <t>Institut Teknologi Kesehatan Indonesia</t>
  </si>
  <si>
    <t>Universitas Islam Negeri Syarif Hidayatullah</t>
  </si>
  <si>
    <t>Sekolah Tinggi Agama Hindu Dharma Nusantara Jakarta</t>
  </si>
  <si>
    <t>Sekolah Tinggi Ilmu Statistik</t>
  </si>
  <si>
    <t>031001</t>
  </si>
  <si>
    <t>Universitas Ibnu Chaldun</t>
  </si>
  <si>
    <t>031003</t>
  </si>
  <si>
    <t>Universitas Islam Jakarta</t>
  </si>
  <si>
    <t>031005</t>
  </si>
  <si>
    <t>Universitas Jakarta</t>
  </si>
  <si>
    <t>031006</t>
  </si>
  <si>
    <t>Universitas Jayabaya</t>
  </si>
  <si>
    <t>031007</t>
  </si>
  <si>
    <t>Universitas Katolik Indonesia Atma Jaya</t>
  </si>
  <si>
    <t>031008</t>
  </si>
  <si>
    <t>Universitas Krisnadwipayana</t>
  </si>
  <si>
    <t>031009</t>
  </si>
  <si>
    <t>Universitas Kristen Indonesia</t>
  </si>
  <si>
    <t>031010</t>
  </si>
  <si>
    <t>Universitas Kristen Krida Wacana</t>
  </si>
  <si>
    <t>031011</t>
  </si>
  <si>
    <t>Universitas Muhammadiyah Jakarta</t>
  </si>
  <si>
    <t>031012</t>
  </si>
  <si>
    <t>Universitas Nasional</t>
  </si>
  <si>
    <t>031013</t>
  </si>
  <si>
    <t>Universitas Pancasila</t>
  </si>
  <si>
    <t>031014</t>
  </si>
  <si>
    <t>Universitas Prof Dr Moestopo (Beragama)</t>
  </si>
  <si>
    <t>031015</t>
  </si>
  <si>
    <t>Universitas Tarumanagara</t>
  </si>
  <si>
    <t>031016</t>
  </si>
  <si>
    <t>Universitas Trisakti</t>
  </si>
  <si>
    <t>031017</t>
  </si>
  <si>
    <t>Universitas 17 Agustus 1945 Jakarta</t>
  </si>
  <si>
    <t>031018</t>
  </si>
  <si>
    <t>Universitas Borobudur</t>
  </si>
  <si>
    <t>031019</t>
  </si>
  <si>
    <t>Universitas Mercu Buana</t>
  </si>
  <si>
    <t>031020</t>
  </si>
  <si>
    <t>Universitas Persada Indonesia Yai</t>
  </si>
  <si>
    <t>031021</t>
  </si>
  <si>
    <t>Universitas Islam As-syafiiyah</t>
  </si>
  <si>
    <t>031022</t>
  </si>
  <si>
    <t>Universitas Wiraswasta Indonesia</t>
  </si>
  <si>
    <t>031023</t>
  </si>
  <si>
    <t>Universitas Darma Persada</t>
  </si>
  <si>
    <t>031024</t>
  </si>
  <si>
    <t>Universitas Mpu Tantular</t>
  </si>
  <si>
    <t>031025</t>
  </si>
  <si>
    <t>Universitas Satya Negara Indonesia</t>
  </si>
  <si>
    <t>031026</t>
  </si>
  <si>
    <t>Universitas Yarsi</t>
  </si>
  <si>
    <t>031027</t>
  </si>
  <si>
    <t>Universitas Respati Indonesia</t>
  </si>
  <si>
    <t>031029</t>
  </si>
  <si>
    <t>Universitas Surapati</t>
  </si>
  <si>
    <t>031030</t>
  </si>
  <si>
    <t>Universitas Sahid</t>
  </si>
  <si>
    <t>031031</t>
  </si>
  <si>
    <t>Universitas Satyagama</t>
  </si>
  <si>
    <t>031032</t>
  </si>
  <si>
    <t>Universitas Islam Attahiriyah</t>
  </si>
  <si>
    <t>031033</t>
  </si>
  <si>
    <t>Universitas Esa Unggul</t>
  </si>
  <si>
    <t>031035</t>
  </si>
  <si>
    <t>031036</t>
  </si>
  <si>
    <t>Universitas Bhayangkara Jakarta Raya</t>
  </si>
  <si>
    <t>031038</t>
  </si>
  <si>
    <t>Universitas Bina Nusantara</t>
  </si>
  <si>
    <t>031039</t>
  </si>
  <si>
    <t>Universitas Muhammadiyah Prof Dr Hamka</t>
  </si>
  <si>
    <t>031040</t>
  </si>
  <si>
    <t>Universitas Azzahra</t>
  </si>
  <si>
    <t>031041</t>
  </si>
  <si>
    <t>Universitas Paramadina</t>
  </si>
  <si>
    <t>031042</t>
  </si>
  <si>
    <t>Universitas Bung Karno</t>
  </si>
  <si>
    <t>031043</t>
  </si>
  <si>
    <t>Universitas Suryadarma</t>
  </si>
  <si>
    <t>031044</t>
  </si>
  <si>
    <t>Universitas Al-azhar Indonesia</t>
  </si>
  <si>
    <t>031045</t>
  </si>
  <si>
    <t>Universitas Budi Luhur</t>
  </si>
  <si>
    <t>031047</t>
  </si>
  <si>
    <t>Universitas Kejuangan 45 Jakarta</t>
  </si>
  <si>
    <t>031048</t>
  </si>
  <si>
    <t>Universitas Bunda Mulia</t>
  </si>
  <si>
    <t>031049</t>
  </si>
  <si>
    <t>Universitas Indraprasta PGRI</t>
  </si>
  <si>
    <t>031050</t>
  </si>
  <si>
    <t>Universitas Tama Jagakarsa</t>
  </si>
  <si>
    <t>031052</t>
  </si>
  <si>
    <t>Universitas Timbul Nusantara</t>
  </si>
  <si>
    <t>031053</t>
  </si>
  <si>
    <t>Universitas Bakrie</t>
  </si>
  <si>
    <t>031054</t>
  </si>
  <si>
    <t>Universitas Tanri Abeng</t>
  </si>
  <si>
    <t>031055</t>
  </si>
  <si>
    <t>Universitas Trilogi</t>
  </si>
  <si>
    <t>031056</t>
  </si>
  <si>
    <t>Universitas Siswa Bangsa Internasional</t>
  </si>
  <si>
    <t>031057</t>
  </si>
  <si>
    <t>Universitas Agung Podomoro</t>
  </si>
  <si>
    <t>031059</t>
  </si>
  <si>
    <t>Universitas Mohammad Husni Thamrin Jakarta</t>
  </si>
  <si>
    <t>031061</t>
  </si>
  <si>
    <t>Universitas Nahdlatul Ulama Indonesia</t>
  </si>
  <si>
    <t>032002</t>
  </si>
  <si>
    <t>Institut Kesenian Jakarta - LPKJ</t>
  </si>
  <si>
    <t>032004</t>
  </si>
  <si>
    <t>Institut Sains Dan Teknologi Nasional</t>
  </si>
  <si>
    <t>032005</t>
  </si>
  <si>
    <t>Institut Ilmu Sosial Dan Ilmu Politik Jakarta</t>
  </si>
  <si>
    <t>032006</t>
  </si>
  <si>
    <t>Institut Teknologi Indonesia</t>
  </si>
  <si>
    <t>032007</t>
  </si>
  <si>
    <t>Institut Teknologi Budi Utomo</t>
  </si>
  <si>
    <t>032008</t>
  </si>
  <si>
    <t>Institut Sains Dan Teknologi Al-Kamal</t>
  </si>
  <si>
    <t>032009</t>
  </si>
  <si>
    <t>Institut Bisnis Dan Informatika Kwik Kian Gie</t>
  </si>
  <si>
    <t>032011</t>
  </si>
  <si>
    <t>Institut Keu Perbankan Dan Inf Asia Perbanas</t>
  </si>
  <si>
    <t>032012</t>
  </si>
  <si>
    <t>Institut Bisnis Nusantara</t>
  </si>
  <si>
    <t>032013</t>
  </si>
  <si>
    <t>Institut Teknologi dan Bisnis Kalbis</t>
  </si>
  <si>
    <t>032014</t>
  </si>
  <si>
    <t>Institut Bisnis dan Multimedia Asmi Jakarta</t>
  </si>
  <si>
    <t>032015</t>
  </si>
  <si>
    <t>Institut Bisnis dan Informatika (IBI) Kosgoro 1957</t>
  </si>
  <si>
    <t>032016</t>
  </si>
  <si>
    <t>Institut Bio Scientia Internasional Indonesia</t>
  </si>
  <si>
    <t>032017</t>
  </si>
  <si>
    <t>Institut Ilmu Sosial dan Manajemen STIAMI</t>
  </si>
  <si>
    <t>032018</t>
  </si>
  <si>
    <t>Institut Kesehatan Indonesia</t>
  </si>
  <si>
    <t>033001</t>
  </si>
  <si>
    <t>Sekolah Tinggi Filsafat Driyarkara</t>
  </si>
  <si>
    <t>033004</t>
  </si>
  <si>
    <t>STISIP Widuri</t>
  </si>
  <si>
    <t>033006</t>
  </si>
  <si>
    <t>Sekolah Tinggi Teknologi Jakarta</t>
  </si>
  <si>
    <t>033009</t>
  </si>
  <si>
    <t>Sekolah Tinggi Filsafat Theologi Jakarta</t>
  </si>
  <si>
    <t>033011</t>
  </si>
  <si>
    <t>STKIP Purnama</t>
  </si>
  <si>
    <t>033012</t>
  </si>
  <si>
    <t>Sekolah Tinggi Ilmu Ekonomi Indonesia Jakarta</t>
  </si>
  <si>
    <t>033014</t>
  </si>
  <si>
    <t>STKIP Kusumanegara</t>
  </si>
  <si>
    <t>033015</t>
  </si>
  <si>
    <t>Sekolah Tinggi Ilmu Ekonomi Swadaya</t>
  </si>
  <si>
    <t>033019</t>
  </si>
  <si>
    <t>Sekolah Tinggi Ilmu Administrasi Yapann</t>
  </si>
  <si>
    <t>033022</t>
  </si>
  <si>
    <t>STMIK Jakarta Sti&amp;k</t>
  </si>
  <si>
    <t>033028</t>
  </si>
  <si>
    <t>Sekolah Tinggi Ilmu Administrasi YPIAMI</t>
  </si>
  <si>
    <t>033029</t>
  </si>
  <si>
    <t>Sekolah Tinggi Manajemen Transpor Trisakti</t>
  </si>
  <si>
    <t>033031</t>
  </si>
  <si>
    <t>STMIK Indonesia Jakarta</t>
  </si>
  <si>
    <t>033032</t>
  </si>
  <si>
    <t>Sekolah Tinggi Ilmu Ekonomi Kusuma Negara</t>
  </si>
  <si>
    <t>033034</t>
  </si>
  <si>
    <t>STMIK Kuwera</t>
  </si>
  <si>
    <t>033037</t>
  </si>
  <si>
    <t>Sekolah Tinggi Ilmu Administrasi Mandala Indonesia</t>
  </si>
  <si>
    <t>033038</t>
  </si>
  <si>
    <t>Sekolah Tinggi Ilmu Ekonomi Bhakti Pembangunan</t>
  </si>
  <si>
    <t>033040</t>
  </si>
  <si>
    <t>Sekolah Tinggi Ilmu Ekonomi Tri Dharma Widya</t>
  </si>
  <si>
    <t>033041</t>
  </si>
  <si>
    <t>Sekolah Tinggi Keuangan Niaga &amp; Negara Pembangunan</t>
  </si>
  <si>
    <t>033044</t>
  </si>
  <si>
    <t>Sekolah Tinggi Ilmu Ekonomi Nasional Indonesia</t>
  </si>
  <si>
    <t>033046</t>
  </si>
  <si>
    <t>Sekolah Tinggi Teknologi Indonesia</t>
  </si>
  <si>
    <t>033047</t>
  </si>
  <si>
    <t>Sekolah Tinggi Manajemen Industri Indonesia</t>
  </si>
  <si>
    <t>033049</t>
  </si>
  <si>
    <t>Sekolah Tinggi Teknologi Kelautan Hatawana</t>
  </si>
  <si>
    <t>033052</t>
  </si>
  <si>
    <t>STISIP Pusaka Nusantara</t>
  </si>
  <si>
    <t>033054</t>
  </si>
  <si>
    <t>Sekolah Tinggi Ilmu Manajemen Kosgoro</t>
  </si>
  <si>
    <t>033059</t>
  </si>
  <si>
    <t>Sekolah Tinggi Ilmu Ekonomi Jayakarta</t>
  </si>
  <si>
    <t>033060</t>
  </si>
  <si>
    <t>Sekolah Tinggi Ilmu Ekonomi Bisnis Indonesia</t>
  </si>
  <si>
    <t>033061</t>
  </si>
  <si>
    <t>Sekolah Tinggi Hukum Indonesia Jakarta</t>
  </si>
  <si>
    <t>033062</t>
  </si>
  <si>
    <t>Sekolah Tinggi Ilmu Ekonomi Gotong Royong</t>
  </si>
  <si>
    <t>033063</t>
  </si>
  <si>
    <t>STMIK Swadharma</t>
  </si>
  <si>
    <t>033064</t>
  </si>
  <si>
    <t>Sekolah Tinggi Manajemen Labora</t>
  </si>
  <si>
    <t>033066</t>
  </si>
  <si>
    <t>Sekolah Tinggi Ilmu Ekonomi Trisakti</t>
  </si>
  <si>
    <t>033068</t>
  </si>
  <si>
    <t>Sekolah Tinggi Manajemen Ipmi</t>
  </si>
  <si>
    <t>033069</t>
  </si>
  <si>
    <t>Sekolah Tinggi Manajemen Ppm</t>
  </si>
  <si>
    <t>033070</t>
  </si>
  <si>
    <t>Sekolah Tinggi Penerbangan Aviasi</t>
  </si>
  <si>
    <t>033072</t>
  </si>
  <si>
    <t>Sekolah Tinggi Ilmu Ekonomi IGI</t>
  </si>
  <si>
    <t>033074</t>
  </si>
  <si>
    <t>Sekolah Tinggi Ilmu Ekonomi IPWI Jakarta</t>
  </si>
  <si>
    <t>033075</t>
  </si>
  <si>
    <t>Sekolah Tinggi Manajemen Imni</t>
  </si>
  <si>
    <t>033076</t>
  </si>
  <si>
    <t>Sekolah Tinggi Ilmu Ekonomi Ganesha</t>
  </si>
  <si>
    <t>033077</t>
  </si>
  <si>
    <t>Sekolah Tinggi Manajemen Immi</t>
  </si>
  <si>
    <t>033080</t>
  </si>
  <si>
    <t>STMIK Jayakarta</t>
  </si>
  <si>
    <t>033082</t>
  </si>
  <si>
    <t>STIE Jakarta International College</t>
  </si>
  <si>
    <t>033084</t>
  </si>
  <si>
    <t>Sekolah Tinggi Ilmu Ekonomi Widya Jayakarta</t>
  </si>
  <si>
    <t>033085</t>
  </si>
  <si>
    <t>Sekolah Tinggi Ilmu Manajemen Lpmi</t>
  </si>
  <si>
    <t>033086</t>
  </si>
  <si>
    <t>Sekolah Tinggi Ilmu Ekonomi Taman Siswa</t>
  </si>
  <si>
    <t>033087</t>
  </si>
  <si>
    <t>Sekolah Tinggi Ilmu Ekonomi Trianandra</t>
  </si>
  <si>
    <t>033088</t>
  </si>
  <si>
    <t>STMIK Muhammadiyah Jakarta</t>
  </si>
  <si>
    <t>033092</t>
  </si>
  <si>
    <t>STKIP Albana</t>
  </si>
  <si>
    <t>033093</t>
  </si>
  <si>
    <t>Sekolah Tinggi Ilmu Ekonomi Moh Husni Thamrin</t>
  </si>
  <si>
    <t>033094</t>
  </si>
  <si>
    <t>Sekolah Tinggi Perpajakan Indonesia</t>
  </si>
  <si>
    <t>033095</t>
  </si>
  <si>
    <t>Sekolah Tinggi Ilmu Ekonomi Dwipa Wacana</t>
  </si>
  <si>
    <t>033096</t>
  </si>
  <si>
    <t>Sekolah Tinggi Ilmu Ekonomi Muhammadiyah Jakarta</t>
  </si>
  <si>
    <t>033099</t>
  </si>
  <si>
    <t>Sekolah Tinggi Ilmu Ekonomi Dr Moechtar Talib</t>
  </si>
  <si>
    <t>033101</t>
  </si>
  <si>
    <t>STMIK Satyagama</t>
  </si>
  <si>
    <t>033103</t>
  </si>
  <si>
    <t>Sekolah Tinggi Ilmu Ekonomi Ahmad Dahlan Jakarta</t>
  </si>
  <si>
    <t>033104</t>
  </si>
  <si>
    <t>Sekolah Tinggi Teknik Pln</t>
  </si>
  <si>
    <t>033105</t>
  </si>
  <si>
    <t>Sekolah Tinggi Ilmu Ekonomi Triguna</t>
  </si>
  <si>
    <t>033106</t>
  </si>
  <si>
    <t>Sekolah Tinggi Ilmu Komunikasi Inter Studi</t>
  </si>
  <si>
    <t>033107</t>
  </si>
  <si>
    <t>Sekolah Tinggi Ilmu Ekonomi Tunas Nusantara</t>
  </si>
  <si>
    <t>033109</t>
  </si>
  <si>
    <t>Sekolah Tinggi Ilmu Ekonomi ISM</t>
  </si>
  <si>
    <t>033110</t>
  </si>
  <si>
    <t>STMIK Bina Mulya</t>
  </si>
  <si>
    <t>033111</t>
  </si>
  <si>
    <t>Sekolah Tinggi Bahasa Asing LIA Jakarta</t>
  </si>
  <si>
    <t>033112</t>
  </si>
  <si>
    <t>Sekolah Tinggi Ilmu Komunikasi Lspr</t>
  </si>
  <si>
    <t>033114</t>
  </si>
  <si>
    <t>Sekolah Tinggi Pariwisata Trisakti</t>
  </si>
  <si>
    <t>033115</t>
  </si>
  <si>
    <t>STIE Pengembangan Bisnis Dan Manajemen</t>
  </si>
  <si>
    <t>033116</t>
  </si>
  <si>
    <t>Sekolah Tinggi Bahasa Asing Pertiwi Indonesia</t>
  </si>
  <si>
    <t>033117</t>
  </si>
  <si>
    <t>033119</t>
  </si>
  <si>
    <t>Sekolah Tinggi Ilmu Ekonomi Jayakusuma</t>
  </si>
  <si>
    <t>033120</t>
  </si>
  <si>
    <t>Sekolah Tinggi Ilmu Ekonomi Kasih Bangsa</t>
  </si>
  <si>
    <t>033121</t>
  </si>
  <si>
    <t>Sekolah Tinggi Ilmu Ekonomi Dharma Bumi Putra</t>
  </si>
  <si>
    <t>033124</t>
  </si>
  <si>
    <t>Sekolah Tinggi Ilmu Ekonomi Sailendra</t>
  </si>
  <si>
    <t>033125</t>
  </si>
  <si>
    <t>Sekolah Tinggi Ilmu Ekonomi Maiji</t>
  </si>
  <si>
    <t>033127</t>
  </si>
  <si>
    <t>STMIK Muhammad Husni Thamrin</t>
  </si>
  <si>
    <t>033129</t>
  </si>
  <si>
    <t>033132</t>
  </si>
  <si>
    <t>STIE Pariwisata Internasional</t>
  </si>
  <si>
    <t>033134</t>
  </si>
  <si>
    <t>Sekolah Tinggi Pariwisata Sahid</t>
  </si>
  <si>
    <t>033135</t>
  </si>
  <si>
    <t>033136</t>
  </si>
  <si>
    <t>Sekolah Tinggi Teknologi 10 November</t>
  </si>
  <si>
    <t>033137</t>
  </si>
  <si>
    <t>Sekolah Tinggi Bahasa Asing IEC Jakarta</t>
  </si>
  <si>
    <t>033138</t>
  </si>
  <si>
    <t>Sekolah Tinggi Ilmu Maritim Ami</t>
  </si>
  <si>
    <t>033139</t>
  </si>
  <si>
    <t>033140</t>
  </si>
  <si>
    <t>STMIK Widuri</t>
  </si>
  <si>
    <t>033143</t>
  </si>
  <si>
    <t>Sekolah Tinggi Manajemen Transportasi Malahayati</t>
  </si>
  <si>
    <t>033147</t>
  </si>
  <si>
    <t>033150</t>
  </si>
  <si>
    <t>St Ilmu Komputer Cipta Karya Informatika</t>
  </si>
  <si>
    <t>033151</t>
  </si>
  <si>
    <t>Sekolah Tinggi Ilmu Komunikasi ITKP</t>
  </si>
  <si>
    <t>033152</t>
  </si>
  <si>
    <t>Sekolah Tinggi Manajemen Asuransi Trisakti</t>
  </si>
  <si>
    <t>033154</t>
  </si>
  <si>
    <t>Sekolah Tinggi Ilmu Komunikasi Profesi Indonesia</t>
  </si>
  <si>
    <t>033157</t>
  </si>
  <si>
    <t>Sekolah Tinggi Ilmu Ekonomi Widya Persada</t>
  </si>
  <si>
    <t>033158</t>
  </si>
  <si>
    <t>Sekolah Tinggi Ilmu Ekonomi Gandhi</t>
  </si>
  <si>
    <t>033160</t>
  </si>
  <si>
    <t>Sekolah Tinggi Teknologi Sapta Taruna</t>
  </si>
  <si>
    <t>033162</t>
  </si>
  <si>
    <t>STMIK Jakarta Institute Of Technology</t>
  </si>
  <si>
    <t>033163</t>
  </si>
  <si>
    <t>Sekolah Tinggi Ilmu Komunikasi Indonesia Maju</t>
  </si>
  <si>
    <t>033164</t>
  </si>
  <si>
    <t>STMIK Mahakarya</t>
  </si>
  <si>
    <t>033165</t>
  </si>
  <si>
    <t>STMIK Nusa Mandiri Jakarta</t>
  </si>
  <si>
    <t>033167</t>
  </si>
  <si>
    <t>033168</t>
  </si>
  <si>
    <t>STIE Indonesia Banking School</t>
  </si>
  <si>
    <t>033170</t>
  </si>
  <si>
    <t>033171</t>
  </si>
  <si>
    <t>033172</t>
  </si>
  <si>
    <t>033173</t>
  </si>
  <si>
    <t>033175</t>
  </si>
  <si>
    <t>Sekolah Tinggi Teknologi Informasi NIIT</t>
  </si>
  <si>
    <t>033176</t>
  </si>
  <si>
    <t>Sekolah Tinggi Manajemen Resiko Dan Asuransi</t>
  </si>
  <si>
    <t>033177</t>
  </si>
  <si>
    <t>Sekolah Tinggi Ilmu Pemerintahan Abdi Negara</t>
  </si>
  <si>
    <t>033178</t>
  </si>
  <si>
    <t>STIMIK Jayabaya Jakarta</t>
  </si>
  <si>
    <t>033179</t>
  </si>
  <si>
    <t>033181</t>
  </si>
  <si>
    <t>STMIK Inovasi Sains Teknologi Bisnis</t>
  </si>
  <si>
    <t>033182</t>
  </si>
  <si>
    <t>STIBA Indonesia LPI</t>
  </si>
  <si>
    <t>033183</t>
  </si>
  <si>
    <t>Sekolah Tinggi Ilmu Ekonomi Santa Ursula</t>
  </si>
  <si>
    <t>033184</t>
  </si>
  <si>
    <t>Sekolah Tinggi Desain Interstudi</t>
  </si>
  <si>
    <t>033187</t>
  </si>
  <si>
    <t>STMIK Bidakara</t>
  </si>
  <si>
    <t>033188</t>
  </si>
  <si>
    <t>STIE Unisadhuguna</t>
  </si>
  <si>
    <t>033190</t>
  </si>
  <si>
    <t>033192</t>
  </si>
  <si>
    <t>033193</t>
  </si>
  <si>
    <t>STKIP Kebangkitan Nasional</t>
  </si>
  <si>
    <t>033194</t>
  </si>
  <si>
    <t>STIKS Tarakanita</t>
  </si>
  <si>
    <t>033195</t>
  </si>
  <si>
    <t>Sekolah Tinggi Media Komunikasi Trisakti</t>
  </si>
  <si>
    <t>033196</t>
  </si>
  <si>
    <t>STMIK Eresha</t>
  </si>
  <si>
    <t>033197</t>
  </si>
  <si>
    <t>STIE Manajemen Bisnis Indonesia</t>
  </si>
  <si>
    <t>033198</t>
  </si>
  <si>
    <t>STMIK Islam Internasional</t>
  </si>
  <si>
    <t>033199</t>
  </si>
  <si>
    <t>Sekolah Tinggi Desain La Salle</t>
  </si>
  <si>
    <t>033200</t>
  </si>
  <si>
    <t>033201</t>
  </si>
  <si>
    <t>033202</t>
  </si>
  <si>
    <t>STIE Putera Sampoerna</t>
  </si>
  <si>
    <t>033203</t>
  </si>
  <si>
    <t>Sekolah Tinggi Ilmu Ekonomi BPKP</t>
  </si>
  <si>
    <t>033204</t>
  </si>
  <si>
    <t>STIE Prasetiya Mulya</t>
  </si>
  <si>
    <t>033205</t>
  </si>
  <si>
    <t>Sekolah Tinggi Kepemerintahan dan Kebijakan Publik</t>
  </si>
  <si>
    <t>033206</t>
  </si>
  <si>
    <t>Sekolah Tinggi Ilmu Manajemen dan Ilmu Komputer ESQ</t>
  </si>
  <si>
    <t>033207</t>
  </si>
  <si>
    <t>Sekolah Tinggi Musik Basuki Indonesia</t>
  </si>
  <si>
    <t>033208</t>
  </si>
  <si>
    <t>STIH Indonesia Jentera</t>
  </si>
  <si>
    <t>033210</t>
  </si>
  <si>
    <t>STIH Litigasi</t>
  </si>
  <si>
    <t>033211</t>
  </si>
  <si>
    <t>Sekolah Tinggi Ilmu Manajemen Saint Mary</t>
  </si>
  <si>
    <t>034004</t>
  </si>
  <si>
    <t>Akademi Akuntansi Borobudur</t>
  </si>
  <si>
    <t>034006</t>
  </si>
  <si>
    <t>Akademi Akuntansi Artawiyata Indo-lpi</t>
  </si>
  <si>
    <t>034008</t>
  </si>
  <si>
    <t>Akademi Akuntansi Jayabaya</t>
  </si>
  <si>
    <t>034009</t>
  </si>
  <si>
    <t>Akademi Akuntansi Nasional Jakarta</t>
  </si>
  <si>
    <t>034011</t>
  </si>
  <si>
    <t>Akademi Akuntansi YAI Jakarta</t>
  </si>
  <si>
    <t>034013</t>
  </si>
  <si>
    <t>Akademi Bahasa Asing Borobudur</t>
  </si>
  <si>
    <t>034018</t>
  </si>
  <si>
    <t>Akademi Keuangan Dan Perbankan YPK</t>
  </si>
  <si>
    <t>034024</t>
  </si>
  <si>
    <t>Akademi Teknologi Grafika Indonesia Jakarta</t>
  </si>
  <si>
    <t>034030</t>
  </si>
  <si>
    <t>Akademi Maritim Nasional Jaya</t>
  </si>
  <si>
    <t>034036</t>
  </si>
  <si>
    <t>034058</t>
  </si>
  <si>
    <t>Akademi Maritim Djadajat</t>
  </si>
  <si>
    <t>034062</t>
  </si>
  <si>
    <t>Akademi Pariwisata Indonesia Jakarta</t>
  </si>
  <si>
    <t>034075</t>
  </si>
  <si>
    <t>Akademi Teknologi Grafika Trisakti</t>
  </si>
  <si>
    <t>034079</t>
  </si>
  <si>
    <t>Akademi Sekretari Dan Manajemen Saint Mary</t>
  </si>
  <si>
    <t>034081</t>
  </si>
  <si>
    <t>Akademi Litigasi Indonesia Pengayoman</t>
  </si>
  <si>
    <t>034084</t>
  </si>
  <si>
    <t>Akademi Pariwisata Tridaya</t>
  </si>
  <si>
    <t>034086</t>
  </si>
  <si>
    <t>Akademi Akuntansi Syafa at Indonesia</t>
  </si>
  <si>
    <t>034089</t>
  </si>
  <si>
    <t>Akademi Sekretaris ISWI Jakarta</t>
  </si>
  <si>
    <t>034090</t>
  </si>
  <si>
    <t>AMIK Andalan Jakarta</t>
  </si>
  <si>
    <t>034091</t>
  </si>
  <si>
    <t>Akademi Bahasa Asing Saint Mary</t>
  </si>
  <si>
    <t>034093</t>
  </si>
  <si>
    <t>Akademi Perbankan Yuki</t>
  </si>
  <si>
    <t>034099</t>
  </si>
  <si>
    <t>Akademi Bahasa Asing Santa Ursula</t>
  </si>
  <si>
    <t>034103</t>
  </si>
  <si>
    <t>Akademi Pariwisata Paramitha Jakarta</t>
  </si>
  <si>
    <t>034104</t>
  </si>
  <si>
    <t>Akademi Sekretari Budi Luhur Jakarta</t>
  </si>
  <si>
    <t>034105</t>
  </si>
  <si>
    <t>Akademi Sekretari Dan Manajemen Don Bosco</t>
  </si>
  <si>
    <t>034106</t>
  </si>
  <si>
    <t>Akademi Pariwisata Jakarta International Hotel</t>
  </si>
  <si>
    <t>034109</t>
  </si>
  <si>
    <t>Akademi Pariwisata Patria Indonesia</t>
  </si>
  <si>
    <t>034110</t>
  </si>
  <si>
    <t>AMIK BSI Jakarta</t>
  </si>
  <si>
    <t>034112</t>
  </si>
  <si>
    <t>Akademi Komunikasi Media Radio Dan TV Jakarta</t>
  </si>
  <si>
    <t>034117</t>
  </si>
  <si>
    <t>Akademi Akuntansi Bentara Indonesia</t>
  </si>
  <si>
    <t>034118</t>
  </si>
  <si>
    <t>Akademi Televisi Indonesia</t>
  </si>
  <si>
    <t>034119</t>
  </si>
  <si>
    <t>Akademi Telekomunikasi Indonesia Gemilang</t>
  </si>
  <si>
    <t>034120</t>
  </si>
  <si>
    <t>Akademi Pariwisata Jakarta</t>
  </si>
  <si>
    <t>034121</t>
  </si>
  <si>
    <t>Akademi Maritim Pembangunan Jakarta</t>
  </si>
  <si>
    <t>034124</t>
  </si>
  <si>
    <t>Akademi Pariwisata Pertiwi</t>
  </si>
  <si>
    <t>034125</t>
  </si>
  <si>
    <t>Akademi Bahasa Asing Prawira Marta Jakarta</t>
  </si>
  <si>
    <t>034128</t>
  </si>
  <si>
    <t>Akademi Pariwisata Matoa</t>
  </si>
  <si>
    <t>034129</t>
  </si>
  <si>
    <t>AMIK Mpu Tantular</t>
  </si>
  <si>
    <t>034130</t>
  </si>
  <si>
    <t>Akademi Pariwisata Gsp Internasional</t>
  </si>
  <si>
    <t>034134</t>
  </si>
  <si>
    <t>Akademi Pariwisata Saint Mary</t>
  </si>
  <si>
    <t>034135</t>
  </si>
  <si>
    <t>Akademi Sekretari Interstudi</t>
  </si>
  <si>
    <t>034136</t>
  </si>
  <si>
    <t>Akademi Sekretari &amp; Manajemen Dharma Budhi Bhakti</t>
  </si>
  <si>
    <t>034137</t>
  </si>
  <si>
    <t>Akademi Sekretari Dan Manajemen BSI Jakarta</t>
  </si>
  <si>
    <t>034138</t>
  </si>
  <si>
    <t>Akademi Sekretari Dan Manajemen Pitaloka</t>
  </si>
  <si>
    <t>034139</t>
  </si>
  <si>
    <t>034140</t>
  </si>
  <si>
    <t>034141</t>
  </si>
  <si>
    <t>AMIK Laksi-31</t>
  </si>
  <si>
    <t>034142</t>
  </si>
  <si>
    <t>034147</t>
  </si>
  <si>
    <t>Akademi Teknik Informatika Tunas Bangsa</t>
  </si>
  <si>
    <t>034149</t>
  </si>
  <si>
    <t>Akademi Teknik Telekomunikasi Sandhy Putra Jakarta</t>
  </si>
  <si>
    <t>034150</t>
  </si>
  <si>
    <t>Akademi Pariwisata Krisanti Widya Mandiri</t>
  </si>
  <si>
    <t>034151</t>
  </si>
  <si>
    <t>Akademi Pariwisata Bunda Mulia</t>
  </si>
  <si>
    <t>034154</t>
  </si>
  <si>
    <t>034156</t>
  </si>
  <si>
    <t>Akademi Bahasa Asing BSI Jakarta</t>
  </si>
  <si>
    <t>034157</t>
  </si>
  <si>
    <t>034159</t>
  </si>
  <si>
    <t>034160</t>
  </si>
  <si>
    <t>034161</t>
  </si>
  <si>
    <t>Akademi Kebidanan Widya Karsa Jayakarta</t>
  </si>
  <si>
    <t>034162</t>
  </si>
  <si>
    <t>Akademi Komunikasi BSI Jakarta</t>
  </si>
  <si>
    <t>034163</t>
  </si>
  <si>
    <t>034167</t>
  </si>
  <si>
    <t>034168</t>
  </si>
  <si>
    <t>Akademi Komunikasi The Next Academy</t>
  </si>
  <si>
    <t>034169</t>
  </si>
  <si>
    <t>034170</t>
  </si>
  <si>
    <t>034171</t>
  </si>
  <si>
    <t>034173</t>
  </si>
  <si>
    <t>034174</t>
  </si>
  <si>
    <t>034177</t>
  </si>
  <si>
    <t>034178</t>
  </si>
  <si>
    <t>034179</t>
  </si>
  <si>
    <t>034180</t>
  </si>
  <si>
    <t>034181</t>
  </si>
  <si>
    <t>034182</t>
  </si>
  <si>
    <t>034183</t>
  </si>
  <si>
    <t>034186</t>
  </si>
  <si>
    <t>034187</t>
  </si>
  <si>
    <t>034190</t>
  </si>
  <si>
    <t>034191</t>
  </si>
  <si>
    <t>034194</t>
  </si>
  <si>
    <t>Akademi Pariwisata Sinar Surya</t>
  </si>
  <si>
    <t>034195</t>
  </si>
  <si>
    <t>Akademi Perekam Medis Dan Infokes Bhumi Husada</t>
  </si>
  <si>
    <t>034196</t>
  </si>
  <si>
    <t>034197</t>
  </si>
  <si>
    <t>034198</t>
  </si>
  <si>
    <t>034199</t>
  </si>
  <si>
    <t>034201</t>
  </si>
  <si>
    <t>034202</t>
  </si>
  <si>
    <t>034204</t>
  </si>
  <si>
    <t>034205</t>
  </si>
  <si>
    <t>Akademi Manajemen Keuangan BSI Jakarta</t>
  </si>
  <si>
    <t>034206</t>
  </si>
  <si>
    <t>Akademi Audiologi Indonesia Jakarta</t>
  </si>
  <si>
    <t>034207</t>
  </si>
  <si>
    <t>034208</t>
  </si>
  <si>
    <t>034209</t>
  </si>
  <si>
    <t>034210</t>
  </si>
  <si>
    <t>034211</t>
  </si>
  <si>
    <t>034212</t>
  </si>
  <si>
    <t>034213</t>
  </si>
  <si>
    <t>Akademi Pariwisata Bhakti Nusantara</t>
  </si>
  <si>
    <t>034214</t>
  </si>
  <si>
    <t>034215</t>
  </si>
  <si>
    <t>034216</t>
  </si>
  <si>
    <t>034217</t>
  </si>
  <si>
    <t>034218</t>
  </si>
  <si>
    <t>034219</t>
  </si>
  <si>
    <t>034220</t>
  </si>
  <si>
    <t>034221</t>
  </si>
  <si>
    <t>034223</t>
  </si>
  <si>
    <t>034224</t>
  </si>
  <si>
    <t>034225</t>
  </si>
  <si>
    <t>034226</t>
  </si>
  <si>
    <t>034227</t>
  </si>
  <si>
    <t>034228</t>
  </si>
  <si>
    <t>034229</t>
  </si>
  <si>
    <t>034230</t>
  </si>
  <si>
    <t>034234</t>
  </si>
  <si>
    <t>034235</t>
  </si>
  <si>
    <t>Akademi Keperawatan Yayasan Dharma Bhakti Jakarta</t>
  </si>
  <si>
    <t>034239</t>
  </si>
  <si>
    <t>Akademi Keperawatan Andakara</t>
  </si>
  <si>
    <t>034240</t>
  </si>
  <si>
    <t>Akademi Teknik Elektromedik Andakara</t>
  </si>
  <si>
    <t>035003</t>
  </si>
  <si>
    <t>Politeknik Manufaktur Astra</t>
  </si>
  <si>
    <t>035004</t>
  </si>
  <si>
    <t>Politeknik Bunda Kandung</t>
  </si>
  <si>
    <t>035006</t>
  </si>
  <si>
    <t>Politeknik Tugu Jakarta</t>
  </si>
  <si>
    <t>035008</t>
  </si>
  <si>
    <t>Politeknik LP3I Jakarta</t>
  </si>
  <si>
    <t>035009</t>
  </si>
  <si>
    <t>Politeknik Global Indonesia</t>
  </si>
  <si>
    <t>035010</t>
  </si>
  <si>
    <t>Politeknik Karya Husada</t>
  </si>
  <si>
    <t>035012</t>
  </si>
  <si>
    <t>Politeknik Soca</t>
  </si>
  <si>
    <t>036001</t>
  </si>
  <si>
    <t>Akademi Komunitas Kosmetik Ristra</t>
  </si>
  <si>
    <t>Institut Agama Islam Al-Ghuraba Rawamangun Jakarta Timur</t>
  </si>
  <si>
    <t>Institut Agama Islam Jami`at Khair Jakarta Pusat</t>
  </si>
  <si>
    <t>Institut Pembina Rohani Islam (IPRIJA) Jakarta, Ciracas, Jakarta Timur</t>
  </si>
  <si>
    <t>Institut PTIQ Jakarta, Jakarta Selatan</t>
  </si>
  <si>
    <t>STEI Tiara Rawamangun</t>
  </si>
  <si>
    <t>STAI Acprilesma Indonesia</t>
  </si>
  <si>
    <t>Sekolah Tinggi Filsafat Islam (STFI) Sadra Jakarta</t>
  </si>
  <si>
    <t>STAI Al-Aqidah Al-Hasyimiyah Jakarta, Jakarta Timur</t>
  </si>
  <si>
    <t>STAI ALHIKMAH Jakarta Selatan</t>
  </si>
  <si>
    <t>STAI Nahdlatul Ulama (STAINU) Jakarta</t>
  </si>
  <si>
    <t>Sekolah Tinggi Ekonomi Islam (STEI) Husnayain Jakarta Timur</t>
  </si>
  <si>
    <t>STAI Azziyadah Klender, Jakarta Timur</t>
  </si>
  <si>
    <t>STAI Darul Ma`arif, Cipete Jakarta Selatan</t>
  </si>
  <si>
    <t>STAI Darunnajah Jakarta Yayasan Darunnajah, Jakarta Selatan</t>
  </si>
  <si>
    <t>STAI Imam Syafi`i Tomang Jakbar</t>
  </si>
  <si>
    <t>STAI Indonesia</t>
  </si>
  <si>
    <t>STAI INSIDA Jakarta Timur</t>
  </si>
  <si>
    <t>STAI Lan Taboer Pondok Gede, Jakarta Timur</t>
  </si>
  <si>
    <t>STAI PTDII Jakarta</t>
  </si>
  <si>
    <t>STAI Shalahuddin Al-Ayyubi Jakarta Utara</t>
  </si>
  <si>
    <t>STID Dirosat Islamiyah Al-Hikmah Mampang Jakarta Selatan</t>
  </si>
  <si>
    <t>STIU Dirosat Islamiyah Al-Hikmah Jakarta Selatan</t>
  </si>
  <si>
    <t>Sekolah Tinggi Ekonomi dan Perbankan Islam Mr. Sjafruddin Prawiranegara</t>
  </si>
  <si>
    <t>Sekolah Tinggi Ilmu Syariah (STIS) Al-Manar</t>
  </si>
  <si>
    <t>Sekolah Tinggi Teologi Injili Indonesia Jakarta</t>
  </si>
  <si>
    <t>Sekolah Tinggi Teologi Jakarta</t>
  </si>
  <si>
    <t>STT Bethel Indonesia Jakarta</t>
  </si>
  <si>
    <t>Sekolah Tinggi Teologi Jaffray Jakarta</t>
  </si>
  <si>
    <t>STT Periago</t>
  </si>
  <si>
    <t>Sekolah Tinggi Teologi IKSM Santosa Asih</t>
  </si>
  <si>
    <t>Sekolah Tinggi Teologi Inalta</t>
  </si>
  <si>
    <t>Sekolah Tinggi Teologi Pelita Bangsa</t>
  </si>
  <si>
    <t>Sekolah Tinggi Teologi Reformed Indonesia</t>
  </si>
  <si>
    <t>STT Baptis Independen Jakarta</t>
  </si>
  <si>
    <t>Sekolah Tinggi Teologi Lintas Budaya Jakarta</t>
  </si>
  <si>
    <t>Sekolah Tinggi Teologi Tiberias Jakarta</t>
  </si>
  <si>
    <t>Sekolah Tinggi Teologi Wesley Methodist Indonesia</t>
  </si>
  <si>
    <t>Sekolah Tinggi Teologi Bethel The Way, Jakarta</t>
  </si>
  <si>
    <t>Sekolah Tinggi Teologi Paulus Jakarta</t>
  </si>
  <si>
    <t>Sekolah Tinggi Teologi Apollos Jakarta</t>
  </si>
  <si>
    <t>Sekolah Tinggi Teologi Baptis Jakarta</t>
  </si>
  <si>
    <t>Sekolah Tinggi Teologi IKAT Jakarta</t>
  </si>
  <si>
    <t>Sekolah Tinggi Teologi Immanuel Nusantara Jakarta</t>
  </si>
  <si>
    <t>Sekolah Tinggi Teologi Agapes Jakarta</t>
  </si>
  <si>
    <t>Sekolah Tinggi Teologi Doulos Jakarta</t>
  </si>
  <si>
    <t>Sekolah Tinggi Teologi Pantekosta Jakarta</t>
  </si>
  <si>
    <t>STAK Sola Scriptura Jakarta</t>
  </si>
  <si>
    <t>Sekolah Tinggi Teologi Rahmat Emmanuel Jakarta</t>
  </si>
  <si>
    <t>Sekolah Tinggi Teologi Sunsugos Jakarta</t>
  </si>
  <si>
    <t>Sekolah Tinggi Teologi Abdi Filadelfia Internasional</t>
  </si>
  <si>
    <t>STT SAMUEL ELIZABETH</t>
  </si>
  <si>
    <t>STT EKUMENE JAKARTA</t>
  </si>
  <si>
    <t>STT Misi Bethany Jakarta</t>
  </si>
  <si>
    <t>Sekolah Tinggi Teologi Reformed Injili Internasional</t>
  </si>
  <si>
    <t>Sekolah Tinggi Teologi Indonesia Jakarta</t>
  </si>
  <si>
    <t>Sekolah Tinggi Teologi Obaja Jakarta</t>
  </si>
  <si>
    <t>Sekolah Tinggi Teologi Parausorat Nauli Jakarta</t>
  </si>
  <si>
    <t>Sekolah Tinggi Teologi Global Glow Indonesia Jakarta</t>
  </si>
  <si>
    <t>Sekolah Tinggi Seni Musik Cantata Jakarta</t>
  </si>
  <si>
    <t>STT Sangkakala Jakarta</t>
  </si>
  <si>
    <t>STT Real Jakarta</t>
  </si>
  <si>
    <t>STT Pokok Anggur Jakarta</t>
  </si>
  <si>
    <t>STT Krisba</t>
  </si>
  <si>
    <t>STT Permata Bangsa Barito</t>
  </si>
  <si>
    <t>STT Taman Firdaus Jakarta</t>
  </si>
  <si>
    <t>STT PAIS JAKARTA</t>
  </si>
  <si>
    <t>STT Makedonia Jakarta</t>
  </si>
  <si>
    <t>Sekolah Tinggi Teologi Andatu</t>
  </si>
  <si>
    <t>Sekolah Tinggi Alkitab Kalam Kristus Jakarta</t>
  </si>
  <si>
    <t>Sekolah Tinggi Teologi Baptis Kalvari Jakarta</t>
  </si>
  <si>
    <t>Institute Agama Buddha Nasional Divyarajya</t>
  </si>
  <si>
    <t>Sekolah Tinggi Agama Buddha Dutavira</t>
  </si>
  <si>
    <t>Sekolah Tinggi Agama Buddha Samantabadra - NSI</t>
  </si>
  <si>
    <t>Sekolah Tinggi Agama Buddha Maha Prajna Jakarta</t>
  </si>
  <si>
    <t>Sekolah Tinggi Agama Buddha Maitreyawira</t>
  </si>
  <si>
    <t>Sekolah Tinggi Agama Buddha Nalanda</t>
  </si>
  <si>
    <t>001047</t>
  </si>
  <si>
    <t>Prop. Gorontalo</t>
  </si>
  <si>
    <t>IAIN Sultan Amai Gorontalo</t>
  </si>
  <si>
    <t>091031</t>
  </si>
  <si>
    <t>Universitas Gorontalo</t>
  </si>
  <si>
    <t>091033</t>
  </si>
  <si>
    <t>Universitas Ichsan Gorontalo</t>
  </si>
  <si>
    <t>091044</t>
  </si>
  <si>
    <t>Universitas Muhammadiyah Gorontalo</t>
  </si>
  <si>
    <t>093083</t>
  </si>
  <si>
    <t>Sekolah Tinggi Ilmu Administrasi Bina Taruna</t>
  </si>
  <si>
    <t>093092</t>
  </si>
  <si>
    <t>STITEK Bina Taruna</t>
  </si>
  <si>
    <t>093094</t>
  </si>
  <si>
    <t>STMIK Ichsan</t>
  </si>
  <si>
    <t>093095</t>
  </si>
  <si>
    <t>Sekolah Tinggi Ilmu Ekonomi Ichsan</t>
  </si>
  <si>
    <t>093136</t>
  </si>
  <si>
    <t>STMIK Boalemo</t>
  </si>
  <si>
    <t>093165</t>
  </si>
  <si>
    <t>Sekolah Tinggi Ilmu Manajemen dan Bisnis Gorontalo</t>
  </si>
  <si>
    <t>093184</t>
  </si>
  <si>
    <t>STIM Boalemo</t>
  </si>
  <si>
    <t>093185</t>
  </si>
  <si>
    <t>STIKES Bina Mandiri Gorontalo di Kota Gorontalo</t>
  </si>
  <si>
    <t>093186</t>
  </si>
  <si>
    <t>STIKES Bakti Nusantara Gorontalo</t>
  </si>
  <si>
    <t>094054</t>
  </si>
  <si>
    <t>Akademi Komputer Mall Cendikia</t>
  </si>
  <si>
    <t>095004</t>
  </si>
  <si>
    <t>Politeknik Gorontalo</t>
  </si>
  <si>
    <t>001020</t>
  </si>
  <si>
    <t>Prop. Jambi</t>
  </si>
  <si>
    <t>IAIN Sultan Thaha Saifuddin Jambi</t>
  </si>
  <si>
    <t>STAIN Kerinci</t>
  </si>
  <si>
    <t>Universitas Batanghari Jambi</t>
  </si>
  <si>
    <t>Universitas Muara Bungo</t>
  </si>
  <si>
    <t>STKIP YPM Bangko</t>
  </si>
  <si>
    <t>STIP Graha Karya</t>
  </si>
  <si>
    <t>STKIP Muhammadiyah Sungai Penuh</t>
  </si>
  <si>
    <t>Sekolah Tinggi Ilmu Ekonomi Jambi</t>
  </si>
  <si>
    <t>STMIK Nurdin Hamzah</t>
  </si>
  <si>
    <t>Sekolah Tinggi Ilmu Ekonomi Sakti Alam Kerinci</t>
  </si>
  <si>
    <t>STIE Graha Karya Muara Bulian</t>
  </si>
  <si>
    <t>Sekolah Tinggi Ilmu Komputer Dinamika Bangsa</t>
  </si>
  <si>
    <t>Sekolah Tinggi Ilmu Administrasi Setih Setio</t>
  </si>
  <si>
    <t>STISIP Nurdin Hamzah</t>
  </si>
  <si>
    <t>Sekolah Tinggi Ilmu Ekonomi Muhammadiyah Jambi</t>
  </si>
  <si>
    <t>STIA Nusantara Sakti Sungai Penuh</t>
  </si>
  <si>
    <t>STKIP Al Azhar Diniyyah Jambi</t>
  </si>
  <si>
    <t>STKIP Muhammadiyah Muara Bungo</t>
  </si>
  <si>
    <t>Akademi Manajemen Koperasi Graha Karya</t>
  </si>
  <si>
    <t>Akademi Teknik Adikarya</t>
  </si>
  <si>
    <t>Akademi Bahasa Asing Nurdin Hamzah</t>
  </si>
  <si>
    <t>AMIK Depati Parbo Kerinci</t>
  </si>
  <si>
    <t>Akademi Akuntansi Dan Manajemen Pembangunan</t>
  </si>
  <si>
    <t>Akademi Keperawatan Garuda Putih Jambi</t>
  </si>
  <si>
    <t>Politeknik Jambi</t>
  </si>
  <si>
    <t>STAI Ahsanta Jambi</t>
  </si>
  <si>
    <t>STAI Al-Anwar Kuala Tungkal Jambi</t>
  </si>
  <si>
    <t>STAI Ma`arif Sarolangun</t>
  </si>
  <si>
    <t>STAI Mau`izhah Tanjung Jabung Barat</t>
  </si>
  <si>
    <t>STAI An-Nadwah Kuala Tungkal, Jambi</t>
  </si>
  <si>
    <t>STAI Ma`arif, Jambi</t>
  </si>
  <si>
    <t>STAI Muara Bulian Batanghari, Jambi</t>
  </si>
  <si>
    <t>STAI Syekh Maulana Qori (SMQ) Bangko, Jambi</t>
  </si>
  <si>
    <t>STAI Yayasan Nurul Islam (YASNI) Muara Bungo</t>
  </si>
  <si>
    <t>STIT Al-Azhar Diniyyah (STITAD) Muaro Bungo, Jambi</t>
  </si>
  <si>
    <t>STIT Al-Falah Rimbo Bujang, Tebo, Jambi</t>
  </si>
  <si>
    <t>STIT Darul Ulum, Sarolangun, Jambi</t>
  </si>
  <si>
    <t>STIT YAPIMA Muara Bungo</t>
  </si>
  <si>
    <t>STIT YPI Kerinci</t>
  </si>
  <si>
    <t>STIE Syari`ah Al-Mujaddid</t>
  </si>
  <si>
    <t>STIT Kabupaten Tebo</t>
  </si>
  <si>
    <t>001007</t>
  </si>
  <si>
    <t>Prop. Jawa Barat</t>
  </si>
  <si>
    <t>001034</t>
  </si>
  <si>
    <t>001057</t>
  </si>
  <si>
    <t>Universitas Siliwangi</t>
  </si>
  <si>
    <t>001063</t>
  </si>
  <si>
    <t>Universitas Singaperbangsa Karawang</t>
  </si>
  <si>
    <t>002001</t>
  </si>
  <si>
    <t>Institut Teknologi Bandung</t>
  </si>
  <si>
    <t>002003</t>
  </si>
  <si>
    <t>Institut Pertanian Bogor</t>
  </si>
  <si>
    <t>002010</t>
  </si>
  <si>
    <t>Institut Seni Budaya Indonesia Bandung</t>
  </si>
  <si>
    <t>003004</t>
  </si>
  <si>
    <t>Sekolah Tinggi Seni Indonesia Bandung</t>
  </si>
  <si>
    <t>005001</t>
  </si>
  <si>
    <t>Politeknik Manufaktur Bandung</t>
  </si>
  <si>
    <t>005002</t>
  </si>
  <si>
    <t>Politeknik Negeri Jakarta</t>
  </si>
  <si>
    <t>005004</t>
  </si>
  <si>
    <t>Politeknik Negeri Bandung</t>
  </si>
  <si>
    <t>005040</t>
  </si>
  <si>
    <t>Politeknik Negeri Subang</t>
  </si>
  <si>
    <t>Universitas Islam Negeri Sunan Gunung Jati</t>
  </si>
  <si>
    <t>IAIN Syekh Nurjati Cirebon</t>
  </si>
  <si>
    <t>Institut Pemerintahan Dalam Negeri</t>
  </si>
  <si>
    <t>031037</t>
  </si>
  <si>
    <t>Universitas Gunadarma</t>
  </si>
  <si>
    <t>033073</t>
  </si>
  <si>
    <t>Sekolah Tinggi Ilmu Hukum IBLAM</t>
  </si>
  <si>
    <t>033156</t>
  </si>
  <si>
    <t>033209</t>
  </si>
  <si>
    <t>034095</t>
  </si>
  <si>
    <t>Akademi Kimia Analis Caraka Nusantara</t>
  </si>
  <si>
    <t>034102</t>
  </si>
  <si>
    <t>Akademi Pariwisata Nusantara Jaya</t>
  </si>
  <si>
    <t>034175</t>
  </si>
  <si>
    <t>034231</t>
  </si>
  <si>
    <t>041001</t>
  </si>
  <si>
    <t>Universitas Ibn Khaldun</t>
  </si>
  <si>
    <t>041002</t>
  </si>
  <si>
    <t>Universitas Islam Bandung</t>
  </si>
  <si>
    <t>041003</t>
  </si>
  <si>
    <t>Universitas Islam Nusantara</t>
  </si>
  <si>
    <t>041004</t>
  </si>
  <si>
    <t>Universitas Pakuan</t>
  </si>
  <si>
    <t>041006</t>
  </si>
  <si>
    <t>Universitas Katolik Parahyangan</t>
  </si>
  <si>
    <t>041007</t>
  </si>
  <si>
    <t>Universitas Kristen Maranatha</t>
  </si>
  <si>
    <t>041008</t>
  </si>
  <si>
    <t>Universitas Pasundan</t>
  </si>
  <si>
    <t>041009</t>
  </si>
  <si>
    <t>Universitas Swadaya Gunung Djati</t>
  </si>
  <si>
    <t>041010</t>
  </si>
  <si>
    <t>Universitas 17 Agustus 1945 Cirebon</t>
  </si>
  <si>
    <t>041011</t>
  </si>
  <si>
    <t>Universitas Advent Indonesia</t>
  </si>
  <si>
    <t>041012</t>
  </si>
  <si>
    <t>041014</t>
  </si>
  <si>
    <t>Universitas Wiralodra</t>
  </si>
  <si>
    <t>041015</t>
  </si>
  <si>
    <t>Universitas Langlang Buana</t>
  </si>
  <si>
    <t>041016</t>
  </si>
  <si>
    <t>Universitas Bandung Raya</t>
  </si>
  <si>
    <t>041017</t>
  </si>
  <si>
    <t>041018</t>
  </si>
  <si>
    <t>Universitas Islam 45</t>
  </si>
  <si>
    <t>041019</t>
  </si>
  <si>
    <t>Universitas Djuanda</t>
  </si>
  <si>
    <t>041020</t>
  </si>
  <si>
    <t>Universitas Nusa Bangsa</t>
  </si>
  <si>
    <t>041021</t>
  </si>
  <si>
    <t>Universitas Jenderal Achmad Yani</t>
  </si>
  <si>
    <t>041022</t>
  </si>
  <si>
    <t>Universitas Winaya Mukti</t>
  </si>
  <si>
    <t>041023</t>
  </si>
  <si>
    <t>Universitas Galuh Ciamis</t>
  </si>
  <si>
    <t>041024</t>
  </si>
  <si>
    <t>Universitas Garut</t>
  </si>
  <si>
    <t>041025</t>
  </si>
  <si>
    <t>Universitas Nurtanio</t>
  </si>
  <si>
    <t>041027</t>
  </si>
  <si>
    <t>Universitas Komputer Indonesia</t>
  </si>
  <si>
    <t>041029</t>
  </si>
  <si>
    <t>Universitas Muhammadiyah Cirebon</t>
  </si>
  <si>
    <t>041030</t>
  </si>
  <si>
    <t>Universitas Suryakancana</t>
  </si>
  <si>
    <t>041031</t>
  </si>
  <si>
    <t>Universitas Nasional Pasim</t>
  </si>
  <si>
    <t>041034</t>
  </si>
  <si>
    <t>Universitas Widyatama</t>
  </si>
  <si>
    <t>041035</t>
  </si>
  <si>
    <t>Universitas Putra Indonesia</t>
  </si>
  <si>
    <t>041036</t>
  </si>
  <si>
    <t>Universitas Kebangsaan</t>
  </si>
  <si>
    <t>041037</t>
  </si>
  <si>
    <t>Universitas Al-ghifari</t>
  </si>
  <si>
    <t>041038</t>
  </si>
  <si>
    <t>Universitas Kuningan</t>
  </si>
  <si>
    <t>041040</t>
  </si>
  <si>
    <t>Universitas Muhammadiyah Sukabumi</t>
  </si>
  <si>
    <t>041041</t>
  </si>
  <si>
    <t>Universitas Presiden</t>
  </si>
  <si>
    <t>041042</t>
  </si>
  <si>
    <t>Universitas Subang</t>
  </si>
  <si>
    <t>041043</t>
  </si>
  <si>
    <t>Universitas Majalengka</t>
  </si>
  <si>
    <t>041044</t>
  </si>
  <si>
    <t>Universitas Sangga Buana</t>
  </si>
  <si>
    <t>041045</t>
  </si>
  <si>
    <t>Universitas Purwakarta</t>
  </si>
  <si>
    <t>041046</t>
  </si>
  <si>
    <t>Universitas Informatika Dan Bisnis Indonesia</t>
  </si>
  <si>
    <t>041047</t>
  </si>
  <si>
    <t>Universitas Wanita Internasional</t>
  </si>
  <si>
    <t>041048</t>
  </si>
  <si>
    <t>Universitas Bale Bandung</t>
  </si>
  <si>
    <t>041052</t>
  </si>
  <si>
    <t>Universitas BSI</t>
  </si>
  <si>
    <t>041054</t>
  </si>
  <si>
    <t>Universitas Nahdlatul Ulama Cirebon</t>
  </si>
  <si>
    <t>041057</t>
  </si>
  <si>
    <t>Universitas Telkom</t>
  </si>
  <si>
    <t>041059</t>
  </si>
  <si>
    <t>Universitas Islam Al-Ihya Kuningan</t>
  </si>
  <si>
    <t>041061</t>
  </si>
  <si>
    <t>Universitas Muhammadiyah Tasikmalaya</t>
  </si>
  <si>
    <t>041062</t>
  </si>
  <si>
    <t>Universitas Buana Perjuangan Karawang</t>
  </si>
  <si>
    <t>042001</t>
  </si>
  <si>
    <t>Institut Manajemen Koperasi Indonesia</t>
  </si>
  <si>
    <t>042002</t>
  </si>
  <si>
    <t>Institut Teknologi Nasional Bandung</t>
  </si>
  <si>
    <t>042005</t>
  </si>
  <si>
    <t>Institut Teknologi Sains Bandung</t>
  </si>
  <si>
    <t>042006</t>
  </si>
  <si>
    <t>Institut Teknologi Harapan Bangsa</t>
  </si>
  <si>
    <t>042008</t>
  </si>
  <si>
    <t>Institut Teknologi Telkom</t>
  </si>
  <si>
    <t>042009</t>
  </si>
  <si>
    <t>Institut Manajemen Telkom</t>
  </si>
  <si>
    <t>042010</t>
  </si>
  <si>
    <t>Institut Bisnis Muhammadiyah Bekasi</t>
  </si>
  <si>
    <t>042011</t>
  </si>
  <si>
    <t>Institut Manajemen Wiyata Indonesia</t>
  </si>
  <si>
    <t>043001</t>
  </si>
  <si>
    <t>Sekolah Tinggi Hukum Bandung</t>
  </si>
  <si>
    <t>043002</t>
  </si>
  <si>
    <t>Sekolah Tinggi Hukum Galunggung</t>
  </si>
  <si>
    <t>043003</t>
  </si>
  <si>
    <t>Sekolah Tinggi Hukum Pasundan</t>
  </si>
  <si>
    <t>043014</t>
  </si>
  <si>
    <t>Sekolah Tinggi Ilmu Administrasi YPPT Tasikmalaya</t>
  </si>
  <si>
    <t>043018</t>
  </si>
  <si>
    <t>Sekolah Tinggi Ilmu Ekonomi Tridharma</t>
  </si>
  <si>
    <t>043019</t>
  </si>
  <si>
    <t>STKIP Sebelas April</t>
  </si>
  <si>
    <t>043021</t>
  </si>
  <si>
    <t>Sekolah Tinggi Ilmu Ekonomi Indonesia Membangun (Inaba)</t>
  </si>
  <si>
    <t>043022</t>
  </si>
  <si>
    <t>Sekolah Tinggi Ilmu Ekonomi Ekuitas</t>
  </si>
  <si>
    <t>043024</t>
  </si>
  <si>
    <t>Sekolah Tinggi Ilmu Ekonomi Pertiwi</t>
  </si>
  <si>
    <t>043026</t>
  </si>
  <si>
    <t>Sekolah Tinggi Ilmu Ekonomi STEMBI</t>
  </si>
  <si>
    <t>043027</t>
  </si>
  <si>
    <t>STMIK Mardira Indonesia</t>
  </si>
  <si>
    <t>043029</t>
  </si>
  <si>
    <t>Sekolah Tinggi Hukum Garut</t>
  </si>
  <si>
    <t>043030</t>
  </si>
  <si>
    <t>STKIP Garut</t>
  </si>
  <si>
    <t>043033</t>
  </si>
  <si>
    <t>Sekolah Tinggi Ilmu Administrasi Menara Siswa</t>
  </si>
  <si>
    <t>043034</t>
  </si>
  <si>
    <t>STKIP Pasundan</t>
  </si>
  <si>
    <t>043035</t>
  </si>
  <si>
    <t>Sekolah Tinggi Bahasa Asing Yapari</t>
  </si>
  <si>
    <t>043036</t>
  </si>
  <si>
    <t>STKIP PGRI Sukabumi</t>
  </si>
  <si>
    <t>043038</t>
  </si>
  <si>
    <t>Sekolah Tinggi Sains Dan Teknologi Indonesia</t>
  </si>
  <si>
    <t>043040</t>
  </si>
  <si>
    <t>Sekolah Tinggi Teknologi Mandala</t>
  </si>
  <si>
    <t>043041</t>
  </si>
  <si>
    <t>STKIP Siliwangi</t>
  </si>
  <si>
    <t>043042</t>
  </si>
  <si>
    <t>Sekolah Tinggi Ilmu Administrasi Bagasasi</t>
  </si>
  <si>
    <t>043043</t>
  </si>
  <si>
    <t>Sekolah Tinggi Ilmu Ekonomi Pasundan</t>
  </si>
  <si>
    <t>043044</t>
  </si>
  <si>
    <t>Sekolah Tinggi Teknologi Bina Tunggal</t>
  </si>
  <si>
    <t>043045</t>
  </si>
  <si>
    <t>Sekolah Tinggi Ilmu Komunikasi Bandung</t>
  </si>
  <si>
    <t>043046</t>
  </si>
  <si>
    <t>Sekolah Tinggi Pertanian Jawa Barat</t>
  </si>
  <si>
    <t>043049</t>
  </si>
  <si>
    <t>Sekolah Tinggi Teknologi Mineral Indonesia</t>
  </si>
  <si>
    <t>043050</t>
  </si>
  <si>
    <t>Sekolah Tinggi Teknologi Cirebon</t>
  </si>
  <si>
    <t>043051</t>
  </si>
  <si>
    <t>Sekolah Tinggi Teknologi Garut</t>
  </si>
  <si>
    <t>043056</t>
  </si>
  <si>
    <t>Sekolah Tinggi Ilmu Ekonomi Pariwisata YAPARI</t>
  </si>
  <si>
    <t>043057</t>
  </si>
  <si>
    <t>Sekolah Tinggi Matematika &amp; Ilmu Pengetahuan Alam</t>
  </si>
  <si>
    <t>043059</t>
  </si>
  <si>
    <t>Sekolah Tinggi Teknologi Bandung</t>
  </si>
  <si>
    <t>043061</t>
  </si>
  <si>
    <t>Sekolah Tinggi Ilmu Ekonomi Binaniaga</t>
  </si>
  <si>
    <t>043063</t>
  </si>
  <si>
    <t>STMIK Bandung</t>
  </si>
  <si>
    <t>043071</t>
  </si>
  <si>
    <t>STMIK Likmi</t>
  </si>
  <si>
    <t>043073</t>
  </si>
  <si>
    <t>STMIK IM</t>
  </si>
  <si>
    <t>043074</t>
  </si>
  <si>
    <t>Sekolah Tinggi Ilmu Ekonomi Yasa Anggana</t>
  </si>
  <si>
    <t>043075</t>
  </si>
  <si>
    <t>043078</t>
  </si>
  <si>
    <t>Sekolah Tinggi Pariwisata Ars Internasional</t>
  </si>
  <si>
    <t>043079</t>
  </si>
  <si>
    <t>Sekolah Tinggi Desain Indonesia Bandung</t>
  </si>
  <si>
    <t>043081</t>
  </si>
  <si>
    <t>Sekolah Tinggi Ilmu Ekonomi Sebelas April</t>
  </si>
  <si>
    <t>043082</t>
  </si>
  <si>
    <t>Sekolah Tinggi Ilmu Ekonomi Penguji Sukabumi</t>
  </si>
  <si>
    <t>043084</t>
  </si>
  <si>
    <t>Sekolah Tinggi Ilmu Ekonomi PGRI Sukabumi</t>
  </si>
  <si>
    <t>043086</t>
  </si>
  <si>
    <t>STMIK Jabar</t>
  </si>
  <si>
    <t>043088</t>
  </si>
  <si>
    <t>Sekolah Tinggi Ilmu Ekonomi Miftahul Huda Subang</t>
  </si>
  <si>
    <t>043089</t>
  </si>
  <si>
    <t>Sekolah Tinggi Ilmu Ekonomi Mulia Pratama</t>
  </si>
  <si>
    <t>043090</t>
  </si>
  <si>
    <t>Sekolah Tinggi Ilmu Administrasi Sebelas April</t>
  </si>
  <si>
    <t>043094</t>
  </si>
  <si>
    <t>Sekolah Tinggi Ilmu Ekonomi Cirebon</t>
  </si>
  <si>
    <t>043096</t>
  </si>
  <si>
    <t>Sekolah Tinggi Ilmu Ekonomi Tri Bhakti</t>
  </si>
  <si>
    <t>043097</t>
  </si>
  <si>
    <t>Sekolah Tinggi Ilmu Ekonomi Kesatuan</t>
  </si>
  <si>
    <t>043100</t>
  </si>
  <si>
    <t>Sekolah Tinggi Teknologi Cipasung</t>
  </si>
  <si>
    <t>043103</t>
  </si>
  <si>
    <t>STISIP Widyapuri Mandiri</t>
  </si>
  <si>
    <t>043104</t>
  </si>
  <si>
    <t>STMIK Tulus Cendekia</t>
  </si>
  <si>
    <t>043105</t>
  </si>
  <si>
    <t>STMIK Mikar</t>
  </si>
  <si>
    <t>043107</t>
  </si>
  <si>
    <t>Sekolah Tinggi Teknologi Texmaco</t>
  </si>
  <si>
    <t>043108</t>
  </si>
  <si>
    <t>STMIK Bani Saleh</t>
  </si>
  <si>
    <t>043109</t>
  </si>
  <si>
    <t>STMIK Pranata Indonesia</t>
  </si>
  <si>
    <t>043110</t>
  </si>
  <si>
    <t>STISIP Tasikmalaya</t>
  </si>
  <si>
    <t>043111</t>
  </si>
  <si>
    <t>STKIP Arrahmaniyah</t>
  </si>
  <si>
    <t>043113</t>
  </si>
  <si>
    <t>Sekolah Tinggi Teknologi Jawa Barat</t>
  </si>
  <si>
    <t>043114</t>
  </si>
  <si>
    <t>Sekolah Tinggi Ilmu Ekonomi Yasmi</t>
  </si>
  <si>
    <t>043115</t>
  </si>
  <si>
    <t>043118</t>
  </si>
  <si>
    <t>STMIK DCI</t>
  </si>
  <si>
    <t>043119</t>
  </si>
  <si>
    <t>Sekolah Tinggi Ilmu Ekonomi Sutaatmadja</t>
  </si>
  <si>
    <t>043120</t>
  </si>
  <si>
    <t>STMIK Catur Insan Cendekia</t>
  </si>
  <si>
    <t>043122</t>
  </si>
  <si>
    <t>STMIK Subang</t>
  </si>
  <si>
    <t>043123</t>
  </si>
  <si>
    <t>STKIP Subang</t>
  </si>
  <si>
    <t>043127</t>
  </si>
  <si>
    <t>Sekolah Tinggi Ilmu Ekonomi Fajar</t>
  </si>
  <si>
    <t>043128</t>
  </si>
  <si>
    <t>Sekolah Tinggi Ilmu Ekonomi Gema Widya Bangsa</t>
  </si>
  <si>
    <t>043130</t>
  </si>
  <si>
    <t>Sekolah Tinggi Ilmu Ekonomi Cipasung</t>
  </si>
  <si>
    <t>043131</t>
  </si>
  <si>
    <t>Sekolah Tinggi Bahasa Asing JIA</t>
  </si>
  <si>
    <t>043132</t>
  </si>
  <si>
    <t>Sekolah Tinggi Teknologi Industri Farmasi Bogor</t>
  </si>
  <si>
    <t>043134</t>
  </si>
  <si>
    <t>Sekolah Tinggi Ilmu Ekonomi YPN</t>
  </si>
  <si>
    <t>043135</t>
  </si>
  <si>
    <t>Sekolah Tinggi Ilmu Ekonomi Muhammadiyah Bandung</t>
  </si>
  <si>
    <t>043137</t>
  </si>
  <si>
    <t>STMIK Amik Bandung</t>
  </si>
  <si>
    <t>043139</t>
  </si>
  <si>
    <t>STMIK Rosma</t>
  </si>
  <si>
    <t>043140</t>
  </si>
  <si>
    <t>STKIP Yasika</t>
  </si>
  <si>
    <t>043141</t>
  </si>
  <si>
    <t>Sekolah Tinggi Ilmu Administrasi Bandung</t>
  </si>
  <si>
    <t>043142</t>
  </si>
  <si>
    <t>STMIK Sumedang</t>
  </si>
  <si>
    <t>043144</t>
  </si>
  <si>
    <t>STMIK Pamitran</t>
  </si>
  <si>
    <t>043145</t>
  </si>
  <si>
    <t>STMIK Kharisma Karawang</t>
  </si>
  <si>
    <t>043148</t>
  </si>
  <si>
    <t>STISIP Syamsul Ulun</t>
  </si>
  <si>
    <t>043149</t>
  </si>
  <si>
    <t>Sekolah Tinggi Ilmu Ekonomi Pandu Madania</t>
  </si>
  <si>
    <t>043153</t>
  </si>
  <si>
    <t>Sekolah Tinggi Ilmu Ekonomi Stan Im</t>
  </si>
  <si>
    <t>043154</t>
  </si>
  <si>
    <t>Sekolah Tinggi Ilmu Ekonomi Adhy Niaga</t>
  </si>
  <si>
    <t>043155</t>
  </si>
  <si>
    <t>Sekolah Tinggi Ilmu Ekonomi Stmy</t>
  </si>
  <si>
    <t>043156</t>
  </si>
  <si>
    <t>Sekolah Tinggi Ilmu Ekonomi Dharma Agung Bandung</t>
  </si>
  <si>
    <t>043165</t>
  </si>
  <si>
    <t>Sekolah Tinggi Bahasa Asing Sebelas April Sumedang</t>
  </si>
  <si>
    <t>043166</t>
  </si>
  <si>
    <t>STKIP Persatuan Islam</t>
  </si>
  <si>
    <t>043167</t>
  </si>
  <si>
    <t>Sekolah Tinggi Teknologi Wastukancana</t>
  </si>
  <si>
    <t>043170</t>
  </si>
  <si>
    <t>Sekolah Tinggi Ilmu Ekonomi Latifah Mubarokiyah</t>
  </si>
  <si>
    <t>043171</t>
  </si>
  <si>
    <t>Sekolah Tinggi Ilmu Ekonomi Dewantara</t>
  </si>
  <si>
    <t>043172</t>
  </si>
  <si>
    <t>Sekolah Tinggi Ilmu Ekonomi Wibawa Karta Raharja</t>
  </si>
  <si>
    <t>043176</t>
  </si>
  <si>
    <t>Sekolah Tinggi Ilmu Ekonomi Kalpataru</t>
  </si>
  <si>
    <t>043177</t>
  </si>
  <si>
    <t>Sekolah Tinggi Ilmu Komputer Poltek Cirebon</t>
  </si>
  <si>
    <t>043178</t>
  </si>
  <si>
    <t>043181</t>
  </si>
  <si>
    <t>Sekolah Tinggi Ilmu Ekonomi Tribuana Tambun</t>
  </si>
  <si>
    <t>043182</t>
  </si>
  <si>
    <t>Sekolah Tinggi Ilmu Teknik Bina Putra</t>
  </si>
  <si>
    <t>043183</t>
  </si>
  <si>
    <t>STISIP Bina Putera Banjar</t>
  </si>
  <si>
    <t>043185</t>
  </si>
  <si>
    <t>STMIK IKMI Cirebon</t>
  </si>
  <si>
    <t>043186</t>
  </si>
  <si>
    <t>043187</t>
  </si>
  <si>
    <t>Sekolah Tinggi Seni Musik Bandung</t>
  </si>
  <si>
    <t>043188</t>
  </si>
  <si>
    <t>043189</t>
  </si>
  <si>
    <t>Sekolah Tinggi Teknologi Dr Kh Ez Muttaqien</t>
  </si>
  <si>
    <t>043191</t>
  </si>
  <si>
    <t>043192</t>
  </si>
  <si>
    <t>Sekolah Tinggi Teknologi Informatika Sony Sugema</t>
  </si>
  <si>
    <t>043198</t>
  </si>
  <si>
    <t>STMIK Ganesha Bandung</t>
  </si>
  <si>
    <t>043199</t>
  </si>
  <si>
    <t>Sekolah Tinggi Ilmu Ekonomi Dr Kh Ez Mutaqien</t>
  </si>
  <si>
    <t>043200</t>
  </si>
  <si>
    <t>STMIK Tasikmalaya</t>
  </si>
  <si>
    <t>043201</t>
  </si>
  <si>
    <t>043203</t>
  </si>
  <si>
    <t>043205</t>
  </si>
  <si>
    <t>043207</t>
  </si>
  <si>
    <t>Sekolah Tinggi Ilmu Manajemen Budi Bakti</t>
  </si>
  <si>
    <t>043211</t>
  </si>
  <si>
    <t>043212</t>
  </si>
  <si>
    <t>043213</t>
  </si>
  <si>
    <t>043214</t>
  </si>
  <si>
    <t>Sekolah Tinggi Ilmu Administrasi Sandikta</t>
  </si>
  <si>
    <t>043216</t>
  </si>
  <si>
    <t>043217</t>
  </si>
  <si>
    <t>Sekolah Tinggi Teknik Karawang</t>
  </si>
  <si>
    <t>043219</t>
  </si>
  <si>
    <t>043220</t>
  </si>
  <si>
    <t>043222</t>
  </si>
  <si>
    <t>043224</t>
  </si>
  <si>
    <t>STMIK Triguna Utama</t>
  </si>
  <si>
    <t>043226</t>
  </si>
  <si>
    <t>Sekolah Tinggi Teknologi Telematika Cakrawala</t>
  </si>
  <si>
    <t>043227</t>
  </si>
  <si>
    <t>Sekolah Tinggi Ilmu Ekonomi BII Bekasi</t>
  </si>
  <si>
    <t>043229</t>
  </si>
  <si>
    <t>Sekolah Tinggi Teknologi Mitra Karya</t>
  </si>
  <si>
    <t>043232</t>
  </si>
  <si>
    <t>STMIK Mercusuar</t>
  </si>
  <si>
    <t>043233</t>
  </si>
  <si>
    <t>STMIK Dharma Putra</t>
  </si>
  <si>
    <t>043236</t>
  </si>
  <si>
    <t>Sekolah Tinggi Ilmu Ekonomi Budi Pertiwi</t>
  </si>
  <si>
    <t>043238</t>
  </si>
  <si>
    <t>STMIK MIC Cikarang</t>
  </si>
  <si>
    <t>043241</t>
  </si>
  <si>
    <t>Sekolah Tinggi Ilmu Sosial Dan Ilmu Politik Bekasi</t>
  </si>
  <si>
    <t>043243</t>
  </si>
  <si>
    <t>STMIK LPKIA Bandung</t>
  </si>
  <si>
    <t>043244</t>
  </si>
  <si>
    <t>043246</t>
  </si>
  <si>
    <t>Sekolah Tinggi Bahasa Asing Cipto Hadi Pranoto</t>
  </si>
  <si>
    <t>043247</t>
  </si>
  <si>
    <t>Sekolah Tinggi Ilmu Hukum Dharma Andhiga</t>
  </si>
  <si>
    <t>043248</t>
  </si>
  <si>
    <t>Sekolah Tinggi Ilmu Komputer Binaniaga</t>
  </si>
  <si>
    <t>043253</t>
  </si>
  <si>
    <t>Sekolah Tinggi Teknologi Muhammadiyah Cileungsi</t>
  </si>
  <si>
    <t>043254</t>
  </si>
  <si>
    <t>STMIK Cikarang</t>
  </si>
  <si>
    <t>043255</t>
  </si>
  <si>
    <t>Sekolah Tinggi Ilmu Administrasi Cimahi</t>
  </si>
  <si>
    <t>043256</t>
  </si>
  <si>
    <t>043257</t>
  </si>
  <si>
    <t>Sekolah Tinggi Ilmu Bahasa Asing Invada</t>
  </si>
  <si>
    <t>043260</t>
  </si>
  <si>
    <t>Sekolah Tinggi Teknologi Geusan Ulun</t>
  </si>
  <si>
    <t>043261</t>
  </si>
  <si>
    <t>043262</t>
  </si>
  <si>
    <t>Sekolah Tinggi Teknologi Pratama Adi</t>
  </si>
  <si>
    <t>043263</t>
  </si>
  <si>
    <t>STMIK Bina Insani</t>
  </si>
  <si>
    <t>043264</t>
  </si>
  <si>
    <t>Sekolah Tinggi Teknologi Pelita Bangsa</t>
  </si>
  <si>
    <t>043265</t>
  </si>
  <si>
    <t>043268</t>
  </si>
  <si>
    <t>STMIK Dharma Negara</t>
  </si>
  <si>
    <t>043269</t>
  </si>
  <si>
    <t>STIE Dharma Negara</t>
  </si>
  <si>
    <t>043270</t>
  </si>
  <si>
    <t>043272</t>
  </si>
  <si>
    <t>Sekolah Tinggi Bahasa Asing Bina Dinamika Cianjur</t>
  </si>
  <si>
    <t>043273</t>
  </si>
  <si>
    <t>Sekolah Tinggi Ilmu Ekonomi Gici</t>
  </si>
  <si>
    <t>043275</t>
  </si>
  <si>
    <t>Sekolah Tinggi Ilmu Ekonomi Kridatama Bandung</t>
  </si>
  <si>
    <t>043277</t>
  </si>
  <si>
    <t>043279</t>
  </si>
  <si>
    <t>043280</t>
  </si>
  <si>
    <t>043284</t>
  </si>
  <si>
    <t>043286</t>
  </si>
  <si>
    <t>043288</t>
  </si>
  <si>
    <t>043290</t>
  </si>
  <si>
    <t>Sekolah Tinggi Teknologi Duta Bangsa</t>
  </si>
  <si>
    <t>043291</t>
  </si>
  <si>
    <t>STMIK WIT Cirebon</t>
  </si>
  <si>
    <t>043295</t>
  </si>
  <si>
    <t>043296</t>
  </si>
  <si>
    <t>Sekolah Tinggi Ilmu Ekonomi Harapan Bangsa</t>
  </si>
  <si>
    <t>043297</t>
  </si>
  <si>
    <t>STMIK Nusa Mandiri Sukabumi</t>
  </si>
  <si>
    <t>043298</t>
  </si>
  <si>
    <t>043301</t>
  </si>
  <si>
    <t>043302</t>
  </si>
  <si>
    <t>Sekolah Tinggi Teknologi Nusa Putra</t>
  </si>
  <si>
    <t>043305</t>
  </si>
  <si>
    <t>STMIK Pasim Sukabumi</t>
  </si>
  <si>
    <t>043306</t>
  </si>
  <si>
    <t>STIE Pasim Sukabumi</t>
  </si>
  <si>
    <t>043307</t>
  </si>
  <si>
    <t>043310</t>
  </si>
  <si>
    <t>Sekolah Tinggi Ilmu Ekonomi Hidayatullah Depok</t>
  </si>
  <si>
    <t>043312</t>
  </si>
  <si>
    <t>Sekolah Tinggi Bahasa Asing IEC Bekasi</t>
  </si>
  <si>
    <t>043313</t>
  </si>
  <si>
    <t>043315</t>
  </si>
  <si>
    <t>Sekolah Tinggi Ilmu Keperawatan PPNI Jawa Barat</t>
  </si>
  <si>
    <t>043317</t>
  </si>
  <si>
    <t>Sekolah Tinggi Analis Bakti Asih</t>
  </si>
  <si>
    <t>043318</t>
  </si>
  <si>
    <t>STIEB Perdana Mandiri</t>
  </si>
  <si>
    <t>043319</t>
  </si>
  <si>
    <t>Sekolah Tinggi Pariwisata Bogor</t>
  </si>
  <si>
    <t>043320</t>
  </si>
  <si>
    <t>STKIP Panca Sakti Bekasi</t>
  </si>
  <si>
    <t>043322</t>
  </si>
  <si>
    <t>STKIP Muhammadiyah Bogor</t>
  </si>
  <si>
    <t>043323</t>
  </si>
  <si>
    <t>STKIP Muhammadiyah Kuningan</t>
  </si>
  <si>
    <t>043324</t>
  </si>
  <si>
    <t>STISI TELKOM</t>
  </si>
  <si>
    <t>043325</t>
  </si>
  <si>
    <t>Sekolah Tinggi Teknologi YBS Internasional</t>
  </si>
  <si>
    <t>043326</t>
  </si>
  <si>
    <t>Sekolah Tinggi Keguruan dan Ilmu Pendidikan Bina Mutiara</t>
  </si>
  <si>
    <t>043327</t>
  </si>
  <si>
    <t>STISIP Guna Nusantara</t>
  </si>
  <si>
    <t>043330</t>
  </si>
  <si>
    <t>043331</t>
  </si>
  <si>
    <t>Sekolah Tinggi Teknologi Terpadu Nurul Fikri</t>
  </si>
  <si>
    <t>043332</t>
  </si>
  <si>
    <t>Sekolah Tinggi Ilmu Kesehatan Holistik</t>
  </si>
  <si>
    <t>043334</t>
  </si>
  <si>
    <t>STKIP Nahdlatul Ulama Indramayu</t>
  </si>
  <si>
    <t>043335</t>
  </si>
  <si>
    <t>STKIP Purwakarta</t>
  </si>
  <si>
    <t>043336</t>
  </si>
  <si>
    <t>STKIP Pangeran Dharma Kusuma Segeran Juntinyuat Indramayu</t>
  </si>
  <si>
    <t>043337</t>
  </si>
  <si>
    <t>Sekolah Tinggi Manajemen Logistik Indonesia</t>
  </si>
  <si>
    <t>043345</t>
  </si>
  <si>
    <t>Sekolah Tinggi Keguruan dan Ilmu Pendidikan Invada Cirebon</t>
  </si>
  <si>
    <t>043346</t>
  </si>
  <si>
    <t>Sekolah Tinggi Keguruan dan Ilmu Pendidikan Al-Amin Indramayu</t>
  </si>
  <si>
    <t>043347</t>
  </si>
  <si>
    <t>STIKES An Nasher Cirebon</t>
  </si>
  <si>
    <t>043348</t>
  </si>
  <si>
    <t>STIKES Prima Indonesia</t>
  </si>
  <si>
    <t>044001</t>
  </si>
  <si>
    <t>Akademi Manajemen Informatika Dan Komputer Yasika</t>
  </si>
  <si>
    <t>044002</t>
  </si>
  <si>
    <t>Akademi Akuntansi Bandung</t>
  </si>
  <si>
    <t>044003</t>
  </si>
  <si>
    <t>Akademi Akuntansi Bina Insani</t>
  </si>
  <si>
    <t>044004</t>
  </si>
  <si>
    <t>Akademi Sekretari Dan Manajemen Bina Insani</t>
  </si>
  <si>
    <t>044022</t>
  </si>
  <si>
    <t>Akademi Sekretari Manajemen Taruna Bakti</t>
  </si>
  <si>
    <t>044033</t>
  </si>
  <si>
    <t>Akademi Manajemen Informatika Dan Komputer Hass</t>
  </si>
  <si>
    <t>044035</t>
  </si>
  <si>
    <t>Akademi Maritim Suaka Bahari</t>
  </si>
  <si>
    <t>044045</t>
  </si>
  <si>
    <t>AMIK Bumi Nusantara</t>
  </si>
  <si>
    <t>044049</t>
  </si>
  <si>
    <t>Akademi Sekretari Dan Manajemen Kencana Bandung</t>
  </si>
  <si>
    <t>044050</t>
  </si>
  <si>
    <t>Akademi Pariwisata Bandung</t>
  </si>
  <si>
    <t>044051</t>
  </si>
  <si>
    <t>Akademi Perdagangan Bandung</t>
  </si>
  <si>
    <t>044052</t>
  </si>
  <si>
    <t>Akademi Maritim Cirebon</t>
  </si>
  <si>
    <t>044054</t>
  </si>
  <si>
    <t>Akademi Kesenian Bogor</t>
  </si>
  <si>
    <t>044056</t>
  </si>
  <si>
    <t>Akademi Pariwisata Yasmi</t>
  </si>
  <si>
    <t>044062</t>
  </si>
  <si>
    <t>Akademi Sekretari Dan Manajemen Tunas Harapan</t>
  </si>
  <si>
    <t>044064</t>
  </si>
  <si>
    <t>Akademi Manajemen Informatika Dan Komputer Garut</t>
  </si>
  <si>
    <t>044065</t>
  </si>
  <si>
    <t>Akademi Pariwisata Siliwangi</t>
  </si>
  <si>
    <t>044068</t>
  </si>
  <si>
    <t>AMIK Sultan Agung</t>
  </si>
  <si>
    <t>044069</t>
  </si>
  <si>
    <t>Akademi Sekretari Triguna</t>
  </si>
  <si>
    <t>044071</t>
  </si>
  <si>
    <t>Akademi Sekretari Dan Manajemen Ariyanti</t>
  </si>
  <si>
    <t>044072</t>
  </si>
  <si>
    <t>Akademi Tata Boga Bandung</t>
  </si>
  <si>
    <t>044074</t>
  </si>
  <si>
    <t>Akademi Teknologi Bandung</t>
  </si>
  <si>
    <t>044075</t>
  </si>
  <si>
    <t>Akademi Industri Tekstil Bandung</t>
  </si>
  <si>
    <t>044078</t>
  </si>
  <si>
    <t>Akademi Teknologi Bogor</t>
  </si>
  <si>
    <t>044081</t>
  </si>
  <si>
    <t>AMIK Al-Ma soem</t>
  </si>
  <si>
    <t>044082</t>
  </si>
  <si>
    <t>Akademi Pariwisata Sandhy Putra</t>
  </si>
  <si>
    <t>044089</t>
  </si>
  <si>
    <t>Akademi Manajemen Informatika Dan Komputer YPAT</t>
  </si>
  <si>
    <t>044093</t>
  </si>
  <si>
    <t>Akademi Pariwisata Nasional Indonesia Bandung</t>
  </si>
  <si>
    <t>044098</t>
  </si>
  <si>
    <t>Akademi Sekretari Dan Manajemen Insulindo</t>
  </si>
  <si>
    <t>044102</t>
  </si>
  <si>
    <t>AMIK Purnama Niaga</t>
  </si>
  <si>
    <t>044105</t>
  </si>
  <si>
    <t>Akademi Telekomunikasi Bogor</t>
  </si>
  <si>
    <t>044107</t>
  </si>
  <si>
    <t>Akademi Pariwisata Citra Buana Indonesia</t>
  </si>
  <si>
    <t>044108</t>
  </si>
  <si>
    <t>AMIK Citra Buana Indonesia</t>
  </si>
  <si>
    <t>044109</t>
  </si>
  <si>
    <t>Akademi Perekam Medis &amp; Informatika Kesehatan</t>
  </si>
  <si>
    <t>044111</t>
  </si>
  <si>
    <t>Akademi Pariwisata NHI Bandung</t>
  </si>
  <si>
    <t>044114</t>
  </si>
  <si>
    <t>044118</t>
  </si>
  <si>
    <t>Akademi Minyak Dan Gas Balongan</t>
  </si>
  <si>
    <t>044122</t>
  </si>
  <si>
    <t>AMIK Al-Muslim Bekasi</t>
  </si>
  <si>
    <t>044126</t>
  </si>
  <si>
    <t>Akademi Telekomunikasi Nusantara</t>
  </si>
  <si>
    <t>044131</t>
  </si>
  <si>
    <t>AMIK BSI Bekasi</t>
  </si>
  <si>
    <t>044132</t>
  </si>
  <si>
    <t>Akademi Analisi Kesehatan An-Nasher</t>
  </si>
  <si>
    <t>044133</t>
  </si>
  <si>
    <t>Akademi Bahasa Asing Internasional Bandung</t>
  </si>
  <si>
    <t>044136</t>
  </si>
  <si>
    <t>Akademi Teknik Mesin Industri Cikarang</t>
  </si>
  <si>
    <t>044143</t>
  </si>
  <si>
    <t>044149</t>
  </si>
  <si>
    <t>044152</t>
  </si>
  <si>
    <t>044154</t>
  </si>
  <si>
    <t>044155</t>
  </si>
  <si>
    <t>044156</t>
  </si>
  <si>
    <t>044157</t>
  </si>
  <si>
    <t>044160</t>
  </si>
  <si>
    <t>044161</t>
  </si>
  <si>
    <t>044162</t>
  </si>
  <si>
    <t>AMIK BSI Bandung</t>
  </si>
  <si>
    <t>044163</t>
  </si>
  <si>
    <t>AMIK BSI Bogor</t>
  </si>
  <si>
    <t>044165</t>
  </si>
  <si>
    <t>044168</t>
  </si>
  <si>
    <t>Akademi Sekretari Dan Manajemen BSI Bandung</t>
  </si>
  <si>
    <t>044169</t>
  </si>
  <si>
    <t>AMIK BSI Tasikmalaya</t>
  </si>
  <si>
    <t>044170</t>
  </si>
  <si>
    <t>044174</t>
  </si>
  <si>
    <t>044175</t>
  </si>
  <si>
    <t>044177</t>
  </si>
  <si>
    <t>044180</t>
  </si>
  <si>
    <t>044182</t>
  </si>
  <si>
    <t>044184</t>
  </si>
  <si>
    <t>Akademi Manajemen Informatika Dan Komputer Bogor</t>
  </si>
  <si>
    <t>044185</t>
  </si>
  <si>
    <t>044187</t>
  </si>
  <si>
    <t>044188</t>
  </si>
  <si>
    <t>044189</t>
  </si>
  <si>
    <t>Akademi Pariwisata Bogor BHI</t>
  </si>
  <si>
    <t>044191</t>
  </si>
  <si>
    <t>044193</t>
  </si>
  <si>
    <t>044195</t>
  </si>
  <si>
    <t>044196</t>
  </si>
  <si>
    <t>044199</t>
  </si>
  <si>
    <t>044200</t>
  </si>
  <si>
    <t>044201</t>
  </si>
  <si>
    <t>044204</t>
  </si>
  <si>
    <t>044205</t>
  </si>
  <si>
    <t>Akademi Perdagangan Catur Insan Cendekia</t>
  </si>
  <si>
    <t>044206</t>
  </si>
  <si>
    <t>044207</t>
  </si>
  <si>
    <t>044208</t>
  </si>
  <si>
    <t>044210</t>
  </si>
  <si>
    <t>044211</t>
  </si>
  <si>
    <t>044214</t>
  </si>
  <si>
    <t>044217</t>
  </si>
  <si>
    <t>044220</t>
  </si>
  <si>
    <t>044221</t>
  </si>
  <si>
    <t>044222</t>
  </si>
  <si>
    <t>AMIK BSI Sukabumi</t>
  </si>
  <si>
    <t>044223</t>
  </si>
  <si>
    <t>044224</t>
  </si>
  <si>
    <t>044225</t>
  </si>
  <si>
    <t>044226</t>
  </si>
  <si>
    <t>044227</t>
  </si>
  <si>
    <t>044228</t>
  </si>
  <si>
    <t>044230</t>
  </si>
  <si>
    <t>044232</t>
  </si>
  <si>
    <t>AMIK BSI Karawang</t>
  </si>
  <si>
    <t>044234</t>
  </si>
  <si>
    <t>044235</t>
  </si>
  <si>
    <t>Akademi Perpajakan Padang (AKAP) Bekasi</t>
  </si>
  <si>
    <t>044236</t>
  </si>
  <si>
    <t>Akademi Pariwisata BSI Bandung</t>
  </si>
  <si>
    <t>044238</t>
  </si>
  <si>
    <t>044239</t>
  </si>
  <si>
    <t>Akademi Farmasi Bumi Siliwangi</t>
  </si>
  <si>
    <t>045002</t>
  </si>
  <si>
    <t>Politeknik Pajajaran Insan Cinta Bangsa Bandung</t>
  </si>
  <si>
    <t>045004</t>
  </si>
  <si>
    <t>Politeknik Bina Budaya Cipta</t>
  </si>
  <si>
    <t>045008</t>
  </si>
  <si>
    <t>Politeknik Komputer Niaga Lpkia</t>
  </si>
  <si>
    <t>045009</t>
  </si>
  <si>
    <t>Politeknik Pos Indonesia</t>
  </si>
  <si>
    <t>045012</t>
  </si>
  <si>
    <t>Politeknik Tri Mitra Karya Mandiri</t>
  </si>
  <si>
    <t>045013</t>
  </si>
  <si>
    <t>Politeknik LP3I Bandung</t>
  </si>
  <si>
    <t>045016</t>
  </si>
  <si>
    <t>Politeknik TEDC</t>
  </si>
  <si>
    <t>045018</t>
  </si>
  <si>
    <t>Politeknik Praktisi Bandung</t>
  </si>
  <si>
    <t>045019</t>
  </si>
  <si>
    <t>Politeknik Gunakarya Indonesia Bekasi</t>
  </si>
  <si>
    <t>045020</t>
  </si>
  <si>
    <t>Politeknik Sukabumi</t>
  </si>
  <si>
    <t>045022</t>
  </si>
  <si>
    <t>Politeknik Agroindustri</t>
  </si>
  <si>
    <t>045023</t>
  </si>
  <si>
    <t>Politeknik Perdana Mandiri</t>
  </si>
  <si>
    <t>045025</t>
  </si>
  <si>
    <t>Politeknik Kent</t>
  </si>
  <si>
    <t>045027</t>
  </si>
  <si>
    <t>Politeknik Piksi Ganesha</t>
  </si>
  <si>
    <t>045029</t>
  </si>
  <si>
    <t>Politenik Kesehatan Yapkesbi Sukabumi</t>
  </si>
  <si>
    <t>045030</t>
  </si>
  <si>
    <t>Politeknik Al-Islam Bandung</t>
  </si>
  <si>
    <t>045032</t>
  </si>
  <si>
    <t>Politeknik Kelapa Sawit Citra Widya Edukasi</t>
  </si>
  <si>
    <t>045033</t>
  </si>
  <si>
    <t>Politeknik Kesehatan Bhakti Pertiwi Husada</t>
  </si>
  <si>
    <t>045034</t>
  </si>
  <si>
    <t>Politeknik Kesehatan TNI-AU Ciumbuleuit</t>
  </si>
  <si>
    <t>045035</t>
  </si>
  <si>
    <t>Politeknik Telkom</t>
  </si>
  <si>
    <t>045036</t>
  </si>
  <si>
    <t>Politeknik Geologi Dan Pertambangan Agp</t>
  </si>
  <si>
    <t>045037</t>
  </si>
  <si>
    <t>Politeknik Triguna Tasikmalaya</t>
  </si>
  <si>
    <t>045038</t>
  </si>
  <si>
    <t>Politeknik Indramayu</t>
  </si>
  <si>
    <t>045040</t>
  </si>
  <si>
    <t>Sekolah Tinggi Seni Rupa dan Desain Indonesia Bandung</t>
  </si>
  <si>
    <t>045042</t>
  </si>
  <si>
    <t>Politeknik Enjinering Indorama</t>
  </si>
  <si>
    <t>045043</t>
  </si>
  <si>
    <t>Politeknik Meta Industri Cikarang</t>
  </si>
  <si>
    <t>046001</t>
  </si>
  <si>
    <t>Akademi Komunitas Multistrada</t>
  </si>
  <si>
    <t>Institut Studi Islam Fahmina (ISIF)</t>
  </si>
  <si>
    <t>Institut Agama Islam Latifah Mubarokiyah (IAILM) Suryalaya Tasikmalaya</t>
  </si>
  <si>
    <t>Institut Agama Islam Cipasung (IAIC) Tasikmalaya</t>
  </si>
  <si>
    <t>Institut Agama Islam Darussalam (IAID) Ciamis Jawa Barat</t>
  </si>
  <si>
    <t>Institut Agama Islam Shalahuddin Al-Ayyubi (INISA) Tambun Bekasi</t>
  </si>
  <si>
    <t>Institut Agama Islam Al Zaytun Indonesia</t>
  </si>
  <si>
    <t xml:space="preserve">Institut Agama Islam Bunga Bangsa Cirebon </t>
  </si>
  <si>
    <t>Institut Agama Islam Terpadu Modern Sahid Bogor</t>
  </si>
  <si>
    <t>STAI Bhakti Persada Majalaya Bandung</t>
  </si>
  <si>
    <t>STIES Darul Ulum Purwakarta</t>
  </si>
  <si>
    <t>STAI Duta Bangsa Bekasi</t>
  </si>
  <si>
    <t>STAI Imam Syafi`i Cianjur</t>
  </si>
  <si>
    <t>STAI Muhammadiyah Garut</t>
  </si>
  <si>
    <t>STAI Nahdlatul Ulama (STAINU) Tasikmalaya</t>
  </si>
  <si>
    <t>STAI Nurul Iman Parung, Bogor</t>
  </si>
  <si>
    <t>STAI Terpadu Modern Sahid Bogor</t>
  </si>
  <si>
    <t>STAI Al-Ma`arif Ciamis</t>
  </si>
  <si>
    <t>STID Al-Biruni Babakan Ciwaringin</t>
  </si>
  <si>
    <t>STIT As-Shiddiqin Cianjur</t>
  </si>
  <si>
    <t>STIT At-Taqwa Gegerkalong Bandung</t>
  </si>
  <si>
    <t>STEI Al-Ishlah Bobos Dukupuntang Cirebon</t>
  </si>
  <si>
    <t>STAI Al-Andina Sukabumi</t>
  </si>
  <si>
    <t>STAI Al-Aulia Bogor</t>
  </si>
  <si>
    <t>STAI Al-Barokah Sukabumi</t>
  </si>
  <si>
    <t>STAI Al-Falah Cicalengka, Bandung</t>
  </si>
  <si>
    <t>STAI Al-Fatah Cileungsi Bogor</t>
  </si>
  <si>
    <t>STAI Al-Muhajirin Purwakarta</t>
  </si>
  <si>
    <t>STAI Al-Musdariyah Cimahi</t>
  </si>
  <si>
    <t>STAI Asshiddiqiyah Karawang</t>
  </si>
  <si>
    <t>STAI Azzakiyah Ujungberung Bandung</t>
  </si>
  <si>
    <t>STAI Darul Falah Cililin Cihampelas Bandung Barat</t>
  </si>
  <si>
    <t>STAI Darussalam Sukabumi</t>
  </si>
  <si>
    <t>STAI Laa Roiba Bogor</t>
  </si>
  <si>
    <t>STAI Madinatul Ilmi Depok</t>
  </si>
  <si>
    <t>STAI Ma`had `Ali Cirebon</t>
  </si>
  <si>
    <t>STAI Miftahul Huda Al-Azhar Banjar</t>
  </si>
  <si>
    <t>STAI Miftahul Ulum Tasikmalaya</t>
  </si>
  <si>
    <t>STAI Muhammadiyah Bandung</t>
  </si>
  <si>
    <t>STAI Pangeran Dharma Kusuma Segaran Indramayu</t>
  </si>
  <si>
    <t>STAI Pelabuhan Ratu, Sukabumi</t>
  </si>
  <si>
    <t>STAI Persatuan Islam (PERSIS)</t>
  </si>
  <si>
    <t>STAI Persis Garut</t>
  </si>
  <si>
    <t>STAI PUI Majalengka</t>
  </si>
  <si>
    <t>STAI Putra Galuh Ciamis</t>
  </si>
  <si>
    <t>STAI Sabili Bandung</t>
  </si>
  <si>
    <t>STAI Sayid Sabiq Indramayu</t>
  </si>
  <si>
    <t>STAI Sebelas April Sumedang</t>
  </si>
  <si>
    <t>STAI Siliwangi Bandung</t>
  </si>
  <si>
    <t>STAI Syamsul Ulum Gunung Puyuh</t>
  </si>
  <si>
    <t>STAI Tasikmalaya</t>
  </si>
  <si>
    <t>STIT Al-Amin Indramayu</t>
  </si>
  <si>
    <t>STIT At-Taqwa Ciparay Bandung</t>
  </si>
  <si>
    <t>STIT Muhammadiyah Banjar</t>
  </si>
  <si>
    <t>STIT Nurul Hikmah Cianjur</t>
  </si>
  <si>
    <t>STAI Haji Agus Salim Cikarang Bekasi</t>
  </si>
  <si>
    <t>STAI Miftahul Huda Pamanukan Subang</t>
  </si>
  <si>
    <t>STAI Nida El Adabi Parung Panjang Bogor</t>
  </si>
  <si>
    <t>STAI Riyadhul Jannah Subang</t>
  </si>
  <si>
    <t>STAI Siliwangi Garut</t>
  </si>
  <si>
    <t>STAI Sukabumi</t>
  </si>
  <si>
    <t>STIT Tarbiyatun Nisa Sentul-Bogor</t>
  </si>
  <si>
    <t>STAI Al-Azhary Cianjur, Jawa Barat</t>
  </si>
  <si>
    <t>STAI YAMISA Soreang</t>
  </si>
  <si>
    <t>STAI YAPATA Al-Jawami Bandung</t>
  </si>
  <si>
    <t>STAI YAPERI Cibinong</t>
  </si>
  <si>
    <t>STIT Sirojul Falah Bogor</t>
  </si>
  <si>
    <t>STAI Al-Hidayah Bogor</t>
  </si>
  <si>
    <t>STAI Al-Ihya Kuningan</t>
  </si>
  <si>
    <t>STAI Al-Karimiyah Sawangan Depok</t>
  </si>
  <si>
    <t>STAI Al-Mas`udiyah, Sukabumi</t>
  </si>
  <si>
    <t>STAI Al-Mukhlisin Bogor</t>
  </si>
  <si>
    <t>STAI Baitul Arqam Al-Islamy Bandung</t>
  </si>
  <si>
    <t>STAI Bunga Bangsa Cirebon</t>
  </si>
  <si>
    <t>STAI Cirebon</t>
  </si>
  <si>
    <t>STAI Darul Arqam Muhammadiyah Garut</t>
  </si>
  <si>
    <t>STIT Al-Hidayah Tasikmalaya</t>
  </si>
  <si>
    <t>STIS Nahdlatul Ulama Cianjur</t>
  </si>
  <si>
    <t>STIBA Ar Raayah</t>
  </si>
  <si>
    <t>STEI LPPM Padalarang</t>
  </si>
  <si>
    <t>STEI Bina Cipta Madani</t>
  </si>
  <si>
    <t>STAI Dr. KH. EZ. Muttaqien Purwakarta</t>
  </si>
  <si>
    <t>STAI Bani Saleh Bekasi</t>
  </si>
  <si>
    <t>Sekolah Tinggi Ekonomi Islam (STEI) Tazkia, Bogor</t>
  </si>
  <si>
    <t>STIT Insan Kamil Bogor Jawa Barat</t>
  </si>
  <si>
    <t>Sekolah Tinggi Kulliyatul Qur'an Al-Hikam Depok</t>
  </si>
  <si>
    <t>STAI Kharisma Cicurug, Sukabumi</t>
  </si>
  <si>
    <t>STIT Muhammadiyah Banjar, Kota Banjar</t>
  </si>
  <si>
    <t>Sekolah Tinggi Ekonomi Islam SEBI (STEI SEBI) Ciputat Tangerang</t>
  </si>
  <si>
    <t>STAI Al-Hamidiyah Jakarta</t>
  </si>
  <si>
    <t>STAI At-Taqwa Bekasi</t>
  </si>
  <si>
    <t>STAI Nur El Ghazy Bekasi</t>
  </si>
  <si>
    <t>STID Mohammad Natsir Bekasi</t>
  </si>
  <si>
    <t>STIT Al-Marhalah Al-`Ulya Bekasi</t>
  </si>
  <si>
    <t>STIU Darul Hikmah Bekasi</t>
  </si>
  <si>
    <t>STAI Al-Musaddadiyah Garut</t>
  </si>
  <si>
    <t>STAI Pelita Bangsa</t>
  </si>
  <si>
    <t>STAI Al-Qudwah Depok</t>
  </si>
  <si>
    <t>Sekolah Tinggi Ilmu Syariah Wal Aqidah Ash-Shofa Manonjaya</t>
  </si>
  <si>
    <t>Sekolah Tinggi Ilmu Dakwah Sirnarasa</t>
  </si>
  <si>
    <t>Sekolah Tinggi Ekonomi Manajemen Bisnis Islam (STEMBI) Bandung</t>
  </si>
  <si>
    <t>Sekolah Tinggi Ilmu Ekonomi Syariah Sayaga Saniskara Nusantara (STIES GASANTARA)</t>
  </si>
  <si>
    <t>Sekolah Tinggi Ekonomi dan Bisnis Islam (STEBIS) Muhammadiyah Sumedang</t>
  </si>
  <si>
    <t>Sekolah Tinggi Ilmu Tarbiyah Nahdlatul Ulama (STITNU) Al-Farabi Pangandaran</t>
  </si>
  <si>
    <t xml:space="preserve">STEBI Global Mulia Cikarang </t>
  </si>
  <si>
    <t xml:space="preserve">STIS As-Sa'adah Sukasari Sumedang </t>
  </si>
  <si>
    <t xml:space="preserve">Sekolah Tinggi Ilmu Perbankan Syariah Al-Ma'soem Bandung </t>
  </si>
  <si>
    <t xml:space="preserve">Sekolah Tinggi Sains Islam Bina Cendekia Utama Cirebon </t>
  </si>
  <si>
    <t>Sekolah Tinggi Alkitab Tiranus Bandung</t>
  </si>
  <si>
    <t>Sekolah Tinggi Teologi Baptis Bandung</t>
  </si>
  <si>
    <t>Sekolah Tinggi Teologi Kharisma Bandung</t>
  </si>
  <si>
    <t>Sekolah Tinggi Teologi Bethesda</t>
  </si>
  <si>
    <t>Sekolah Tinggi Teologi Kadesi Bogor</t>
  </si>
  <si>
    <t>Sekolah Tinggi Teologi Cianjur</t>
  </si>
  <si>
    <t>Sekolah Tinggi Teologi Cipanas</t>
  </si>
  <si>
    <t>Sekolah Tinggi Teologi Bandung</t>
  </si>
  <si>
    <t>Sekolah Tinggi Teologi SAPPI Ciranjang</t>
  </si>
  <si>
    <t>STT Lighthouse Equipping Theological School (Lets)</t>
  </si>
  <si>
    <t>Sekolah Tinggi Teologi Victory Cibubur</t>
  </si>
  <si>
    <t>Sekolah Tinggi Teologia Kabar Baik</t>
  </si>
  <si>
    <t>Sekolah Tinggi Teologi Inti Bandung</t>
  </si>
  <si>
    <t>Sekolah Tinggi Teologi Misi Tuaian Semesta Bandung</t>
  </si>
  <si>
    <t>Sekolah Tinggi Teologi Presbyterian Shema</t>
  </si>
  <si>
    <t>Sekolah Tinggi Teologi Arrabona Bogor</t>
  </si>
  <si>
    <t>Sekolah Tinggi Alkitab Penyebaran Injil (STAPIN) Majalengka</t>
  </si>
  <si>
    <t>Sekolah Tinggi Teologi Katharos Indonesia Bekasi</t>
  </si>
  <si>
    <t>STT Tabernakel Kemuliaan-Nya</t>
  </si>
  <si>
    <t>STT SKRIPTURA INDONESIA</t>
  </si>
  <si>
    <t>STT Kalam Mulia Bandung</t>
  </si>
  <si>
    <t>STT Bethel Bekasi</t>
  </si>
  <si>
    <t>001008</t>
  </si>
  <si>
    <t>Prop. Jawa Tengah</t>
  </si>
  <si>
    <t>001023</t>
  </si>
  <si>
    <t>001027</t>
  </si>
  <si>
    <t>001041</t>
  </si>
  <si>
    <t>001056</t>
  </si>
  <si>
    <t>Universitas Tidar</t>
  </si>
  <si>
    <t>002008</t>
  </si>
  <si>
    <t>Institut Seni Indonesia Surakarta</t>
  </si>
  <si>
    <t>005005</t>
  </si>
  <si>
    <t>Politeknik Negeri Semarang</t>
  </si>
  <si>
    <t>005034</t>
  </si>
  <si>
    <t>Politeknik Maritim Negeri Indonesia</t>
  </si>
  <si>
    <t>005042</t>
  </si>
  <si>
    <t>Politeknik Negeri Cilacap</t>
  </si>
  <si>
    <t>Universitas Islam Negeri Walisongo Semarang</t>
  </si>
  <si>
    <t>IAIN Surakarta</t>
  </si>
  <si>
    <t>IAIN Walisongo semarang</t>
  </si>
  <si>
    <t>IAIN Salatiga</t>
  </si>
  <si>
    <t>IAIN Purwokerto</t>
  </si>
  <si>
    <t>STAIN Pekalongan</t>
  </si>
  <si>
    <t>STAIN Salatiga</t>
  </si>
  <si>
    <t>STAIN Kudus</t>
  </si>
  <si>
    <t>STAIN Purwokerto</t>
  </si>
  <si>
    <t>Sekolah Tinggi Hindu Dharma Klaten Jawa Tengah</t>
  </si>
  <si>
    <t>Sekolah Tinggi Agama Buddha Negeri Raden Wijaya</t>
  </si>
  <si>
    <t>061001</t>
  </si>
  <si>
    <t>Universitas Kristen Satya Wacana</t>
  </si>
  <si>
    <t>061002</t>
  </si>
  <si>
    <t>Universitas Islam Sultan Agung</t>
  </si>
  <si>
    <t>061003</t>
  </si>
  <si>
    <t>Universitas 17 Agustus 1945 Semarang</t>
  </si>
  <si>
    <t>061004</t>
  </si>
  <si>
    <t>Universitas Muhammadiyah Magelang</t>
  </si>
  <si>
    <t>061005</t>
  </si>
  <si>
    <t>Universitas Tidar Magelang</t>
  </si>
  <si>
    <t>061006</t>
  </si>
  <si>
    <t>Universitas Slamet Riyadi</t>
  </si>
  <si>
    <t>061007</t>
  </si>
  <si>
    <t>Universitas Wijaya Kusuma Purwokerto</t>
  </si>
  <si>
    <t>061008</t>
  </si>
  <si>
    <t>Universitas Muhammadiyah Surakarta</t>
  </si>
  <si>
    <t>061009</t>
  </si>
  <si>
    <t>Universitas Muria Kudus</t>
  </si>
  <si>
    <t>061010</t>
  </si>
  <si>
    <t>Universitas Tunas Pembangunan Surakarta (UTP)</t>
  </si>
  <si>
    <t>061011</t>
  </si>
  <si>
    <t>Universitas Pekalongan</t>
  </si>
  <si>
    <t>061012</t>
  </si>
  <si>
    <t>Universitas Katolik Soegijapranata</t>
  </si>
  <si>
    <t>061013</t>
  </si>
  <si>
    <t>Universitas Pancasakti</t>
  </si>
  <si>
    <t>061014</t>
  </si>
  <si>
    <t>Universitas Darul Ulum Islamic Centre Sudirman</t>
  </si>
  <si>
    <t>061015</t>
  </si>
  <si>
    <t>Universitas Islam Batik</t>
  </si>
  <si>
    <t>061016</t>
  </si>
  <si>
    <t>Universitas Veteran Bangun Nusantara</t>
  </si>
  <si>
    <t>061017</t>
  </si>
  <si>
    <t>Universitas Semarang</t>
  </si>
  <si>
    <t>061018</t>
  </si>
  <si>
    <t>Universitas Widya Dharma</t>
  </si>
  <si>
    <t>061019</t>
  </si>
  <si>
    <t>Universitas Muhammadiyah Purwokerto</t>
  </si>
  <si>
    <t>061020</t>
  </si>
  <si>
    <t>Universitas Kristen Surakarta</t>
  </si>
  <si>
    <t>061021</t>
  </si>
  <si>
    <t>Universitas Pandanaran</t>
  </si>
  <si>
    <t>061022</t>
  </si>
  <si>
    <t>Universitas Setia Budi Surakarta</t>
  </si>
  <si>
    <t>061024</t>
  </si>
  <si>
    <t>Universitas Surakarta</t>
  </si>
  <si>
    <t>061025</t>
  </si>
  <si>
    <t>Universitas Muhammadiyah Purworejo</t>
  </si>
  <si>
    <t>061026</t>
  </si>
  <si>
    <t>Universitas Muhammadiyah Semarang</t>
  </si>
  <si>
    <t>061027</t>
  </si>
  <si>
    <t>Universitas Wahid Hasyim</t>
  </si>
  <si>
    <t>061028</t>
  </si>
  <si>
    <t>Universitas Nahdlatul Ulama</t>
  </si>
  <si>
    <t>061029</t>
  </si>
  <si>
    <t>Universitas Stikubank</t>
  </si>
  <si>
    <t>061030</t>
  </si>
  <si>
    <t>Universitas Sains Alqur an</t>
  </si>
  <si>
    <t>061031</t>
  </si>
  <si>
    <t>Universitas Dian Nuswantoro</t>
  </si>
  <si>
    <t>061032</t>
  </si>
  <si>
    <t>Universitas Sultan Fatah</t>
  </si>
  <si>
    <t>061033</t>
  </si>
  <si>
    <t>Universitas Sahid Surakarta</t>
  </si>
  <si>
    <t>061034</t>
  </si>
  <si>
    <t>Universitas Aki</t>
  </si>
  <si>
    <t>061035</t>
  </si>
  <si>
    <t>Universitas Boyolali</t>
  </si>
  <si>
    <t>061036</t>
  </si>
  <si>
    <t>Universitas Muhadi Setiabudi</t>
  </si>
  <si>
    <t>061037</t>
  </si>
  <si>
    <t>Universitas Islam Nahdlatul Ulama Jepara</t>
  </si>
  <si>
    <t>061038</t>
  </si>
  <si>
    <t>Universitas PGRI Semarang</t>
  </si>
  <si>
    <t>061040</t>
  </si>
  <si>
    <t>Universitas Ma'arif Nahdlatul Ulama Kebumen</t>
  </si>
  <si>
    <t>061041</t>
  </si>
  <si>
    <t>Universitas Nahdlatul Ulama Al Ghazali Cilacap</t>
  </si>
  <si>
    <t>061042</t>
  </si>
  <si>
    <t>Universitas Peradaban</t>
  </si>
  <si>
    <t>062001</t>
  </si>
  <si>
    <t>IKIP Veteran Jawa Tengah</t>
  </si>
  <si>
    <t>062002</t>
  </si>
  <si>
    <t>IKIP PGRI Semarang</t>
  </si>
  <si>
    <t>063001</t>
  </si>
  <si>
    <t>Sekolah Tinggi Ilmu Komunikasi</t>
  </si>
  <si>
    <t>063003</t>
  </si>
  <si>
    <t>Sekolah Tinggi Ilmu Ekonomi Anindyaguna</t>
  </si>
  <si>
    <t>063004</t>
  </si>
  <si>
    <t>Sekolah Tinggi Ilmu Ekonomi Surakarta</t>
  </si>
  <si>
    <t>063005</t>
  </si>
  <si>
    <t>Sekolah Tinggi Ilmu Ekonomi Satria</t>
  </si>
  <si>
    <t>063006</t>
  </si>
  <si>
    <t>Sekolah Tinggi Ilmu Ekonomi Atma Bhakti</t>
  </si>
  <si>
    <t>063007</t>
  </si>
  <si>
    <t>Sekolah Tinggi Ilmu Ekonomi Widya Manggala</t>
  </si>
  <si>
    <t>063008</t>
  </si>
  <si>
    <t>Sekolah Tinggi Ilmu Ekonomi Dharma Putra Semarang</t>
  </si>
  <si>
    <t>063009</t>
  </si>
  <si>
    <t>Sekolah Tinggi Ilmu Pertanian Farming</t>
  </si>
  <si>
    <t>063010</t>
  </si>
  <si>
    <t>Sekolah Tinggi Ilmu Ekonomi Pariwisata Indonesia</t>
  </si>
  <si>
    <t>063011</t>
  </si>
  <si>
    <t>Sekolah Tinggi Ilmu Ekonomi Cendekia Karya Utama</t>
  </si>
  <si>
    <t>063012</t>
  </si>
  <si>
    <t>Sekolah Tinggi Ilmu Ekonomi St Pignatelli</t>
  </si>
  <si>
    <t>063013</t>
  </si>
  <si>
    <t>Sekolah Tinggi Ilmu Ekonomi Bank Bpd Jawa Tengah</t>
  </si>
  <si>
    <t>063014</t>
  </si>
  <si>
    <t>Sekolah Tinggi Ilmu Ekonomi Widya Manggalia</t>
  </si>
  <si>
    <t>063015</t>
  </si>
  <si>
    <t>Sekolah Tinggi Ilmu Ekonomi Nahdlatul Ulama</t>
  </si>
  <si>
    <t>063016</t>
  </si>
  <si>
    <t>063017</t>
  </si>
  <si>
    <t>Sekolah Tinggi Bahasa Asing Satya Wacana</t>
  </si>
  <si>
    <t>063018</t>
  </si>
  <si>
    <t>Sekolah Tinggi Ilmu Ekonomi Swasta Mandiri</t>
  </si>
  <si>
    <t>063020</t>
  </si>
  <si>
    <t>STMIK Widya Utama</t>
  </si>
  <si>
    <t>063021</t>
  </si>
  <si>
    <t>STMIK Bina Patria</t>
  </si>
  <si>
    <t>063022</t>
  </si>
  <si>
    <t>Sekolah Tinggi Ilmu Ekonomi AMA</t>
  </si>
  <si>
    <t>063024</t>
  </si>
  <si>
    <t>Sekolah Tinggi Ilmu Ekonomi Adi Unggul Bhirawa</t>
  </si>
  <si>
    <t>063025</t>
  </si>
  <si>
    <t>Sekolah Tinggi Ilmu Ekonomi Semarang</t>
  </si>
  <si>
    <t>063026</t>
  </si>
  <si>
    <t>Sekolah Tinggi Ilmu Ekonomi Totalwin</t>
  </si>
  <si>
    <t>063027</t>
  </si>
  <si>
    <t>Sekolah Tinggi Ilmu Ekonomi Wijaya Mulya</t>
  </si>
  <si>
    <t>063028</t>
  </si>
  <si>
    <t>Sekolah Tinggi Ilmu Ekonomi Pelita Nusantara</t>
  </si>
  <si>
    <t>063030</t>
  </si>
  <si>
    <t>Sekolah Tinggi Ilmu Ekonomi Assholeh</t>
  </si>
  <si>
    <t>063031</t>
  </si>
  <si>
    <t>Sekolah Tinggi Ilmu Ekonomi YPPI</t>
  </si>
  <si>
    <t>063032</t>
  </si>
  <si>
    <t>Sekolah Tinggi Ilmu Farmasi Yayasan Pharmasi</t>
  </si>
  <si>
    <t>063036</t>
  </si>
  <si>
    <t>063037</t>
  </si>
  <si>
    <t>Sekolah Tinggi Ilmu Ekonomi Putra Bangsa</t>
  </si>
  <si>
    <t>063039</t>
  </si>
  <si>
    <t>Sekolah Tinggi Ilmu Ekonomi Rajawali</t>
  </si>
  <si>
    <t>063040</t>
  </si>
  <si>
    <t>STMIK Sinar Nusantara</t>
  </si>
  <si>
    <t>063042</t>
  </si>
  <si>
    <t>STMIK AUB Surakarta</t>
  </si>
  <si>
    <t>063043</t>
  </si>
  <si>
    <t>STMIK Widya Pratama</t>
  </si>
  <si>
    <t>063044</t>
  </si>
  <si>
    <t>Sekolah Tinggi Teknik Wiworotomo</t>
  </si>
  <si>
    <t>063045</t>
  </si>
  <si>
    <t>Sekolah Tinggi Ilmu Administrasi Madani</t>
  </si>
  <si>
    <t>063046</t>
  </si>
  <si>
    <t>063047</t>
  </si>
  <si>
    <t>STMIK Himsya</t>
  </si>
  <si>
    <t>063048</t>
  </si>
  <si>
    <t>Sekolah Tinggi Teknologi Muhammadiyah Kebumen</t>
  </si>
  <si>
    <t>063049</t>
  </si>
  <si>
    <t>Sekolah Tinggi Elektronika Dan Komputer Pat</t>
  </si>
  <si>
    <t>063051</t>
  </si>
  <si>
    <t>063052</t>
  </si>
  <si>
    <t>Sekolah Tinggi Teknologi Ronggolawe</t>
  </si>
  <si>
    <t>063053</t>
  </si>
  <si>
    <t>063054</t>
  </si>
  <si>
    <t>STMIK AKI Pati</t>
  </si>
  <si>
    <t>063056</t>
  </si>
  <si>
    <t>Sekolah Tinggi Ilmu Ekonomi Tamansiswa</t>
  </si>
  <si>
    <t>063057</t>
  </si>
  <si>
    <t>063058</t>
  </si>
  <si>
    <t>STIMIK Pro Visi</t>
  </si>
  <si>
    <t>063059</t>
  </si>
  <si>
    <t>STMIK Duta Bangsa</t>
  </si>
  <si>
    <t>063060</t>
  </si>
  <si>
    <t>063061</t>
  </si>
  <si>
    <t>STMIK YMI Tegal</t>
  </si>
  <si>
    <t>063062</t>
  </si>
  <si>
    <t>STIE Muhammadiyah Pekalongan</t>
  </si>
  <si>
    <t>063063</t>
  </si>
  <si>
    <t>Sekolah Tinggi Teknologi &amp; Desain Nahdlatul Ulama</t>
  </si>
  <si>
    <t>063064</t>
  </si>
  <si>
    <t>Sekolah Tinggi Ilmu Ekonomi Muhammadiyah Cilacap</t>
  </si>
  <si>
    <t>063065</t>
  </si>
  <si>
    <t>STMIK Amikom Purwokerto</t>
  </si>
  <si>
    <t>063066</t>
  </si>
  <si>
    <t>Sekolah Tinggi Ilmu Kesehatan 'Aisyiyah Surakarta</t>
  </si>
  <si>
    <t>063067</t>
  </si>
  <si>
    <t>STIMIK Tunas Bangsa Banjarnegara</t>
  </si>
  <si>
    <t>063068</t>
  </si>
  <si>
    <t>063069</t>
  </si>
  <si>
    <t>063070</t>
  </si>
  <si>
    <t>063071</t>
  </si>
  <si>
    <t>063072</t>
  </si>
  <si>
    <t>063073</t>
  </si>
  <si>
    <t>Sekolah Tinggi Ilmu Komputer Yos Sudarso</t>
  </si>
  <si>
    <t>063074</t>
  </si>
  <si>
    <t>063075</t>
  </si>
  <si>
    <t>Sekolah Tinggi Pariwisata Sahid Surakarta</t>
  </si>
  <si>
    <t>063078</t>
  </si>
  <si>
    <t>063079</t>
  </si>
  <si>
    <t>063080</t>
  </si>
  <si>
    <t>Sekolah Tinggi Maritim Dan Transpor AMNI</t>
  </si>
  <si>
    <t>063081</t>
  </si>
  <si>
    <t>Sekolah Tinggi Ilmu Kesehatan Elisabeth Semarang</t>
  </si>
  <si>
    <t>063082</t>
  </si>
  <si>
    <t>STIA Asuh Mitra Solo</t>
  </si>
  <si>
    <t>063083</t>
  </si>
  <si>
    <t>STKIP Islam Bumi Ayu</t>
  </si>
  <si>
    <t>063084</t>
  </si>
  <si>
    <t>Sekolah Tinggi Ilmu Ekonomi AKA</t>
  </si>
  <si>
    <t>063085</t>
  </si>
  <si>
    <t>063086</t>
  </si>
  <si>
    <t>063087</t>
  </si>
  <si>
    <t>063088</t>
  </si>
  <si>
    <t>STIE Islam Bumiayu</t>
  </si>
  <si>
    <t>063089</t>
  </si>
  <si>
    <t>063090</t>
  </si>
  <si>
    <t>Sekolah Tinggi Teknologi Telematika Telkom</t>
  </si>
  <si>
    <t>063091</t>
  </si>
  <si>
    <t>Sekolah Tinggi Ilmu Ekonomi Selamat Sri Kendal</t>
  </si>
  <si>
    <t>063093</t>
  </si>
  <si>
    <t>Sekolah Tinggi Ilmu Ekonomi AAS</t>
  </si>
  <si>
    <t>063094</t>
  </si>
  <si>
    <t>STIKES Paguwarmas Maos</t>
  </si>
  <si>
    <t>063095</t>
  </si>
  <si>
    <t>STKIP Darussalam Cilacap</t>
  </si>
  <si>
    <t>063096</t>
  </si>
  <si>
    <t>STIKES Mitra Husada Karanganyar</t>
  </si>
  <si>
    <t>063097</t>
  </si>
  <si>
    <t xml:space="preserve">STKIP Majenang </t>
  </si>
  <si>
    <t>063098</t>
  </si>
  <si>
    <t>STIKES Estu Utomo</t>
  </si>
  <si>
    <t>064003</t>
  </si>
  <si>
    <t>Akademi Teknik Mesin Industri Surakarta</t>
  </si>
  <si>
    <t>064004</t>
  </si>
  <si>
    <t>Akademi Pelayaran Niaga Indonesia Semarang</t>
  </si>
  <si>
    <t>064006</t>
  </si>
  <si>
    <t>Akademi Teknologi Semarang</t>
  </si>
  <si>
    <t>064007</t>
  </si>
  <si>
    <t>Akademi Sekretari Marsudirini Santa Maria</t>
  </si>
  <si>
    <t>064010</t>
  </si>
  <si>
    <t>Akademi Kesejahteraan Sosial Ibu Kartini</t>
  </si>
  <si>
    <t>064011</t>
  </si>
  <si>
    <t>Akademi Pertanian Hkti Banyumas</t>
  </si>
  <si>
    <t>064012</t>
  </si>
  <si>
    <t>Akademi Peternakan Karanganyar</t>
  </si>
  <si>
    <t>064014</t>
  </si>
  <si>
    <t>Akademi Kimia Industri Santo Paulus Semarang</t>
  </si>
  <si>
    <t>064018</t>
  </si>
  <si>
    <t>Akademi Maritim Nusantara Cilacap</t>
  </si>
  <si>
    <t>064021</t>
  </si>
  <si>
    <t>AMIK Veteran Purwokerto</t>
  </si>
  <si>
    <t>064024</t>
  </si>
  <si>
    <t>AMIK Harapan Bangsa Surakarta</t>
  </si>
  <si>
    <t>064025</t>
  </si>
  <si>
    <t>Akademi Statistika Muhammadiyah Semarang</t>
  </si>
  <si>
    <t>064026</t>
  </si>
  <si>
    <t>Akademi Teknnologi Warga Surakarta</t>
  </si>
  <si>
    <t>064027</t>
  </si>
  <si>
    <t>Akademi Pariwisata Widya Nusantara Surakarta</t>
  </si>
  <si>
    <t>064028</t>
  </si>
  <si>
    <t>AMIK YMI Tegal</t>
  </si>
  <si>
    <t>064037</t>
  </si>
  <si>
    <t>AMIK PGRI Kebumen</t>
  </si>
  <si>
    <t>064039</t>
  </si>
  <si>
    <t>Akademi Teknik Perkapalan Veteran</t>
  </si>
  <si>
    <t>064040</t>
  </si>
  <si>
    <t>Akademi Pariwisata Mandala Bhakti</t>
  </si>
  <si>
    <t>064046</t>
  </si>
  <si>
    <t>Akademi Akuntansi Muhammadiyah Klaten</t>
  </si>
  <si>
    <t>064049</t>
  </si>
  <si>
    <t>AMIK Cipta Darma</t>
  </si>
  <si>
    <t>064051</t>
  </si>
  <si>
    <t>Akademi Teknik Wacana Manunggal Semarang</t>
  </si>
  <si>
    <t>064053</t>
  </si>
  <si>
    <t>Akademi Manajemen Indonesia Semarang</t>
  </si>
  <si>
    <t>064055</t>
  </si>
  <si>
    <t>Akademi Akuntansi Effendi Harahap</t>
  </si>
  <si>
    <t>064057</t>
  </si>
  <si>
    <t>Akademi Seni Dan Desain Indonesia Surakarta</t>
  </si>
  <si>
    <t>064059</t>
  </si>
  <si>
    <t>Akademi Sekretari Dan Manajemen Santa Anna</t>
  </si>
  <si>
    <t>064061</t>
  </si>
  <si>
    <t>Akademi Teknik Tirta Wiyata</t>
  </si>
  <si>
    <t>064062</t>
  </si>
  <si>
    <t>064063</t>
  </si>
  <si>
    <t>Akademi Bahasa Asing Harapan Bangsa</t>
  </si>
  <si>
    <t>064064</t>
  </si>
  <si>
    <t>Akademi Perikanan Baruna</t>
  </si>
  <si>
    <t>064065</t>
  </si>
  <si>
    <t>064066</t>
  </si>
  <si>
    <t>AMIK Jakarta Teknologi Cipta</t>
  </si>
  <si>
    <t>064071</t>
  </si>
  <si>
    <t>064072</t>
  </si>
  <si>
    <t>064073</t>
  </si>
  <si>
    <t>Akademi Bahasa Asing Prawira Martha Sukoharjo</t>
  </si>
  <si>
    <t>064074</t>
  </si>
  <si>
    <t>064076</t>
  </si>
  <si>
    <t>Akademi Teknologi AUB</t>
  </si>
  <si>
    <t>064077</t>
  </si>
  <si>
    <t>Akademi Bahasa Asing IEC Putra Bangsa tegal</t>
  </si>
  <si>
    <t>064078</t>
  </si>
  <si>
    <t>Akademi Teknik Telekomunikasi</t>
  </si>
  <si>
    <t>064079</t>
  </si>
  <si>
    <t>064080</t>
  </si>
  <si>
    <t>Akademi Bahasa Asing RA Kartini Surakarta</t>
  </si>
  <si>
    <t>064087</t>
  </si>
  <si>
    <t>064088</t>
  </si>
  <si>
    <t>Akademi Perekam Medik &amp; Info Kes Citra Medika</t>
  </si>
  <si>
    <t>064089</t>
  </si>
  <si>
    <t>064090</t>
  </si>
  <si>
    <t>064091</t>
  </si>
  <si>
    <t>064092</t>
  </si>
  <si>
    <t>Akademi Keuangan Perbankan Widya Buana</t>
  </si>
  <si>
    <t>064093</t>
  </si>
  <si>
    <t>Akademi Manajemen Rumah Sakit Kusuma Husada</t>
  </si>
  <si>
    <t>064094</t>
  </si>
  <si>
    <t>Akademi Perekam Medik Dan Infokes Mitra Husada</t>
  </si>
  <si>
    <t>064095</t>
  </si>
  <si>
    <t>064096</t>
  </si>
  <si>
    <t>064097</t>
  </si>
  <si>
    <t>Akademi Pelayaran Nasional Surakarta</t>
  </si>
  <si>
    <t>064099</t>
  </si>
  <si>
    <t>064100</t>
  </si>
  <si>
    <t>064101</t>
  </si>
  <si>
    <t>064102</t>
  </si>
  <si>
    <t>064103</t>
  </si>
  <si>
    <t>064104</t>
  </si>
  <si>
    <t>064105</t>
  </si>
  <si>
    <t>064106</t>
  </si>
  <si>
    <t>064107</t>
  </si>
  <si>
    <t>064108</t>
  </si>
  <si>
    <t>064109</t>
  </si>
  <si>
    <t>Akademi Seni Mangkunegaran Surakarta</t>
  </si>
  <si>
    <t>064110</t>
  </si>
  <si>
    <t>064111</t>
  </si>
  <si>
    <t>Akademi Keperawatan Insan Husada Surakarta</t>
  </si>
  <si>
    <t>064112</t>
  </si>
  <si>
    <t>064113</t>
  </si>
  <si>
    <t>Akademi Keperawatan Kendal</t>
  </si>
  <si>
    <t>064114</t>
  </si>
  <si>
    <t>064115</t>
  </si>
  <si>
    <t>064116</t>
  </si>
  <si>
    <t>064118</t>
  </si>
  <si>
    <t>064122</t>
  </si>
  <si>
    <t>064124</t>
  </si>
  <si>
    <t>AMIK BSI Purwokerto</t>
  </si>
  <si>
    <t>064125</t>
  </si>
  <si>
    <t>064126</t>
  </si>
  <si>
    <t>064128</t>
  </si>
  <si>
    <t>064129</t>
  </si>
  <si>
    <t>064130</t>
  </si>
  <si>
    <t>064131</t>
  </si>
  <si>
    <t>064132</t>
  </si>
  <si>
    <t>064133</t>
  </si>
  <si>
    <t>064134</t>
  </si>
  <si>
    <t>064135</t>
  </si>
  <si>
    <t>Akademi Akuntansi Surakarta</t>
  </si>
  <si>
    <t>064136</t>
  </si>
  <si>
    <t>064137</t>
  </si>
  <si>
    <t>064138</t>
  </si>
  <si>
    <t>064139</t>
  </si>
  <si>
    <t>064141</t>
  </si>
  <si>
    <t>064142</t>
  </si>
  <si>
    <t>064144</t>
  </si>
  <si>
    <t>064145</t>
  </si>
  <si>
    <t>064146</t>
  </si>
  <si>
    <t>064148</t>
  </si>
  <si>
    <t>064149</t>
  </si>
  <si>
    <t>064150</t>
  </si>
  <si>
    <t>Akademi Enterpreneurship Terang Bangsa</t>
  </si>
  <si>
    <t>064151</t>
  </si>
  <si>
    <t>064152</t>
  </si>
  <si>
    <t>064153</t>
  </si>
  <si>
    <t>064154</t>
  </si>
  <si>
    <t>064155</t>
  </si>
  <si>
    <t>064156</t>
  </si>
  <si>
    <t>064157</t>
  </si>
  <si>
    <t>064158</t>
  </si>
  <si>
    <t>064159</t>
  </si>
  <si>
    <t>064160</t>
  </si>
  <si>
    <t>064163</t>
  </si>
  <si>
    <t>AMIK BSI Tegal</t>
  </si>
  <si>
    <t>064164</t>
  </si>
  <si>
    <t>Akademi Teknik PIKA</t>
  </si>
  <si>
    <t>064165</t>
  </si>
  <si>
    <t>Akademi Kebidanan Kudus</t>
  </si>
  <si>
    <t>065002</t>
  </si>
  <si>
    <t>Politeknik Pratama Mulia</t>
  </si>
  <si>
    <t>065004</t>
  </si>
  <si>
    <t>Politeknik Muhammadiyah Magelang</t>
  </si>
  <si>
    <t>065005</t>
  </si>
  <si>
    <t>Politeknik Surakarta</t>
  </si>
  <si>
    <t>065006</t>
  </si>
  <si>
    <t>Politeknik Pratama</t>
  </si>
  <si>
    <t>065007</t>
  </si>
  <si>
    <t>Politeknik Ma arif</t>
  </si>
  <si>
    <t>065008</t>
  </si>
  <si>
    <t>Politeknik Sawunggalih Aji</t>
  </si>
  <si>
    <t>065010</t>
  </si>
  <si>
    <t>Politeknik Dharma Patria</t>
  </si>
  <si>
    <t>065012</t>
  </si>
  <si>
    <t>Politeknik Harapan Bersama</t>
  </si>
  <si>
    <t>065013</t>
  </si>
  <si>
    <t>Politeknik Indonusa Surakarta</t>
  </si>
  <si>
    <t>065014</t>
  </si>
  <si>
    <t>Politeknik Pusmanu</t>
  </si>
  <si>
    <t>065015</t>
  </si>
  <si>
    <t>Politeknik Purbaya</t>
  </si>
  <si>
    <t>065016</t>
  </si>
  <si>
    <t>Politeknik Unggulan Sragen</t>
  </si>
  <si>
    <t>065017</t>
  </si>
  <si>
    <t>Politeknik Manufaktur Ceper</t>
  </si>
  <si>
    <t>065018</t>
  </si>
  <si>
    <t>Politeknik Stibisnis</t>
  </si>
  <si>
    <t>065019</t>
  </si>
  <si>
    <t>Politeknik Muhammadiyah Pekalongan</t>
  </si>
  <si>
    <t>065020</t>
  </si>
  <si>
    <t>Politeknik Cilacap</t>
  </si>
  <si>
    <t>065021</t>
  </si>
  <si>
    <t>Politeknik Banjarnegara</t>
  </si>
  <si>
    <t>065022</t>
  </si>
  <si>
    <t>Politeknik Muhammadiyah Tegal</t>
  </si>
  <si>
    <t>065023</t>
  </si>
  <si>
    <t>Politeknik Kesehatan BHakti Mulia</t>
  </si>
  <si>
    <t>065024</t>
  </si>
  <si>
    <t>Politeknik ATMI</t>
  </si>
  <si>
    <t>065025</t>
  </si>
  <si>
    <t>Politeknik Trisila Dharma</t>
  </si>
  <si>
    <t>065026</t>
  </si>
  <si>
    <t>Politeknik Baja Tegal</t>
  </si>
  <si>
    <t>065027</t>
  </si>
  <si>
    <t>Politeknik Mitra Karya Mandiri</t>
  </si>
  <si>
    <t>066001</t>
  </si>
  <si>
    <t>Akademi Komunitas Balekambang</t>
  </si>
  <si>
    <t>Institut Agama Islam Imam Ghozali (IAIIG) Cilacap</t>
  </si>
  <si>
    <t>Institut Islam Nahdlatul Ulama Jepara (INISNU), Jawa Tengah</t>
  </si>
  <si>
    <t>Institut Agama Islam Nahdlatul Ulama (IAI NU) Kebumen</t>
  </si>
  <si>
    <t>Sekolah Tinggi Ilmu Al-Qur`an (STIQ) Islamic Center Demak</t>
  </si>
  <si>
    <t>Sekolah Tinggi Ilmu Al-Qur`an (STIQ) Isy Karima Karanganyar</t>
  </si>
  <si>
    <t>Sekolah Tinggi Islam Al-Mukmin Ngruki Cemani Sukoharjo</t>
  </si>
  <si>
    <t>STAI Al-Anwar Sarang Rembang</t>
  </si>
  <si>
    <t>STAI Al-Hikmah 2</t>
  </si>
  <si>
    <t>STAI Al-Kamal Sarang Rembang, Jawa Tengah</t>
  </si>
  <si>
    <t>STAI Grobogan Jawa Tengah</t>
  </si>
  <si>
    <t>STAI Ki Ageng Pekalongan</t>
  </si>
  <si>
    <t>STAI Mathali`ul Falah Kajen Margoyoso Pati</t>
  </si>
  <si>
    <t>STAI Sufyan Tsauri Majenang</t>
  </si>
  <si>
    <t>STIS Kebumen Jawa Tengah</t>
  </si>
  <si>
    <t>Sekolah Tinggi Islam Kendal (STIK)</t>
  </si>
  <si>
    <t>STAI Al-Husain Magelang (STI AIH), Jawa Tengah</t>
  </si>
  <si>
    <t>STAI Al-Muhammad Cepu</t>
  </si>
  <si>
    <t>STAI An-Nawawi Purworejo</t>
  </si>
  <si>
    <t>STAI Bakti Negara Tegal</t>
  </si>
  <si>
    <t>STAI Brebes, Jawa Tengah</t>
  </si>
  <si>
    <t>STAI Chozinatul Ulum, Blora, Jawa Tengah</t>
  </si>
  <si>
    <t>STAI Mamba`ul Ulum Surakarta (STAIMUS)</t>
  </si>
  <si>
    <t>STAI Muhammadiyah (STAIM) Blora, Jawa Tengah</t>
  </si>
  <si>
    <t>STAI Muhammadiyah (STAIM) Klaten, Jawa Tengah</t>
  </si>
  <si>
    <t>STAI Nahdlatul Ulama (STAINU) Kebumen, Jawa Tengah</t>
  </si>
  <si>
    <t>STAI Nahdlatul Ulama (STAINU), Purworejo, Jawa Tengah</t>
  </si>
  <si>
    <t>STAI Nahdlatul Ulama (STAINU), Temanggung, Jawa Tengah</t>
  </si>
  <si>
    <t>STAI Pati (STAIP), Jawa Tengah</t>
  </si>
  <si>
    <t>STAI Walisembilan Semarang (SETIAWS), Jawa Tengah</t>
  </si>
  <si>
    <t>STIT Muhammadiyah, Kendal, Jawa Tengah</t>
  </si>
  <si>
    <t>STIT Pemalang</t>
  </si>
  <si>
    <t>STIT Madina Sragen</t>
  </si>
  <si>
    <t>Sekolah Tinggi Teologi Berita Hidup</t>
  </si>
  <si>
    <t>Sekolah Tinggi Teologi Baptis Indonesia</t>
  </si>
  <si>
    <t>Sekolah Tinggi Teologi Intheos Surakarta</t>
  </si>
  <si>
    <t>Sekolah Tinggi Teologi Efata Salatiga</t>
  </si>
  <si>
    <t>STT Rhema Salatiga</t>
  </si>
  <si>
    <t>Sekolah Tinggi Teologi Abdiel Ungaran</t>
  </si>
  <si>
    <t>Sekolah Tinggi Teologi Magelang</t>
  </si>
  <si>
    <t>Sekolah Tinggi Teologi Diakonos</t>
  </si>
  <si>
    <t>Sekolah Tinggi Teologi El-Shadday Surakarta</t>
  </si>
  <si>
    <t>STT Institut Alkitab Baptis Independen Indonesia</t>
  </si>
  <si>
    <t>STT Salatiga</t>
  </si>
  <si>
    <t>Sekolah Tinggi Teologi Alkitabiah Eklesia</t>
  </si>
  <si>
    <t>Sekolah Tinggi Teologi Kanaan Nusantara Ungaran</t>
  </si>
  <si>
    <t>Sekolah Tinggi Teologi Kristus Alfa Omega</t>
  </si>
  <si>
    <t>STT Internasional Harvest Semarang</t>
  </si>
  <si>
    <t>Sekolah Tinggi Agama Kristen Terpadu Pesat Salatiga</t>
  </si>
  <si>
    <t>Sekolah Tinggi Teologi Berea Salatiga</t>
  </si>
  <si>
    <t>Sekolah Tinggi Teologi Nusantara Salatiga</t>
  </si>
  <si>
    <t>Sekolah Tinggi Teologi Sangkakala</t>
  </si>
  <si>
    <t>Sekolah Tinggi Teologi Soteria Purwokerto</t>
  </si>
  <si>
    <t>Sekolah Tinggi Teologi Injili Indonesia Purwokerto</t>
  </si>
  <si>
    <t>Sekolah Tinggi Teologi Tawangmangu</t>
  </si>
  <si>
    <t>Sekolah Tinggi Teologi Gamaliel</t>
  </si>
  <si>
    <t>Sekolah Tinggi Teologi Torsina</t>
  </si>
  <si>
    <t>STT Agape Indonesia Misi Internasional (AIMI)</t>
  </si>
  <si>
    <t>Sekolah Tinggi Teologi Simpson Ungaran</t>
  </si>
  <si>
    <t>Sekolah Tinggi Agama Kristen Wiyata Wacana Pati</t>
  </si>
  <si>
    <t>Sekolah Tinggi Teologi Bina Muda Wirawan Wonogiri</t>
  </si>
  <si>
    <t xml:space="preserve">STPKat St. Fransiskus Asisi </t>
  </si>
  <si>
    <t>Sekolah Tinggi Agama Buddha Syailendra</t>
  </si>
  <si>
    <t>Sekolah Tinggi Ilmu Agama Buddha Smaratungga</t>
  </si>
  <si>
    <t>001004</t>
  </si>
  <si>
    <t>Prop. Jawa Timur</t>
  </si>
  <si>
    <t>001019</t>
  </si>
  <si>
    <t>001025</t>
  </si>
  <si>
    <t>001033</t>
  </si>
  <si>
    <t>001039</t>
  </si>
  <si>
    <t>001043</t>
  </si>
  <si>
    <t>001059</t>
  </si>
  <si>
    <t>Universitas Pembangunan Nasional Veteran Jawa Timur</t>
  </si>
  <si>
    <t>002002</t>
  </si>
  <si>
    <t>Institut Teknologi Sepuluh Nopember</t>
  </si>
  <si>
    <t>005014</t>
  </si>
  <si>
    <t>Politeknik Perkapalan Negeri Surabaya</t>
  </si>
  <si>
    <t>005018</t>
  </si>
  <si>
    <t>Politeknik Elektronik Negeri Surabaya</t>
  </si>
  <si>
    <t>005019</t>
  </si>
  <si>
    <t>Politeknik Negeri Jember</t>
  </si>
  <si>
    <t>005023</t>
  </si>
  <si>
    <t>Politeknik Negeri Malang</t>
  </si>
  <si>
    <t>005033</t>
  </si>
  <si>
    <t>Politeknik Negeri Madura</t>
  </si>
  <si>
    <t>005035</t>
  </si>
  <si>
    <t>Politeknik Negeri Banyuwangi</t>
  </si>
  <si>
    <t>005036</t>
  </si>
  <si>
    <t>Politeknik Negeri Madiun</t>
  </si>
  <si>
    <t>006001</t>
  </si>
  <si>
    <t>Akademi Komunitas Negeri Pacitan</t>
  </si>
  <si>
    <t>006002</t>
  </si>
  <si>
    <t>Akademi Komunitas Negeri Putra Sang Fajar Blitar</t>
  </si>
  <si>
    <t>Universitas Islam Negeri Maulana Malik Ibrahim</t>
  </si>
  <si>
    <t xml:space="preserve">Universitas Islam Negeri Sunan Ampel </t>
  </si>
  <si>
    <t>IAIN Sunan Ampel</t>
  </si>
  <si>
    <t>IAIN Tulungagung</t>
  </si>
  <si>
    <t>IAIN Jember</t>
  </si>
  <si>
    <t>STAIN Pamekasan</t>
  </si>
  <si>
    <t>STAIN Ponorogo</t>
  </si>
  <si>
    <t>STAIN Tulungagung</t>
  </si>
  <si>
    <t>STAIN Jember</t>
  </si>
  <si>
    <t>STAIN Kediri</t>
  </si>
  <si>
    <t>Sekolah Tinggi Agama Hindu Shantika Dharma Malang</t>
  </si>
  <si>
    <t>071001</t>
  </si>
  <si>
    <t>Universitas 17 Agustus 1945 Surabaya</t>
  </si>
  <si>
    <t>071002</t>
  </si>
  <si>
    <t>Universitas Kristen Petra</t>
  </si>
  <si>
    <t>071003</t>
  </si>
  <si>
    <t>Universitas Katolik Widya Mandala Surabaya</t>
  </si>
  <si>
    <t>071004</t>
  </si>
  <si>
    <t>Universitas Surabaya</t>
  </si>
  <si>
    <t>071005</t>
  </si>
  <si>
    <t>Universitas Dr Soetomo</t>
  </si>
  <si>
    <t>071006</t>
  </si>
  <si>
    <t>Universitas Merdeka Surabaya</t>
  </si>
  <si>
    <t>071007</t>
  </si>
  <si>
    <t>Universitas Sunan Giri</t>
  </si>
  <si>
    <t>071008</t>
  </si>
  <si>
    <t>Universitas Narotama</t>
  </si>
  <si>
    <t>071009</t>
  </si>
  <si>
    <t>Universitas Wijaya Kusuma Surabaya</t>
  </si>
  <si>
    <t>071010</t>
  </si>
  <si>
    <t>Universitas Bhayangkara Surabaya</t>
  </si>
  <si>
    <t>071011</t>
  </si>
  <si>
    <t>Universitas Wijaya Putra</t>
  </si>
  <si>
    <t>071012</t>
  </si>
  <si>
    <t>Universitas Muhammadiyah Surabaya</t>
  </si>
  <si>
    <t>071013</t>
  </si>
  <si>
    <t>Universitas Yos Sudarso</t>
  </si>
  <si>
    <t>071014</t>
  </si>
  <si>
    <t>Universitas W R Supratman</t>
  </si>
  <si>
    <t>071015</t>
  </si>
  <si>
    <t>Universitas Putra Bangsa</t>
  </si>
  <si>
    <t>071016</t>
  </si>
  <si>
    <t>Universitas 45 Surabaya</t>
  </si>
  <si>
    <t>071017</t>
  </si>
  <si>
    <t>Universitas Widya Kartika</t>
  </si>
  <si>
    <t>071018</t>
  </si>
  <si>
    <t>Universitas Kartini</t>
  </si>
  <si>
    <t>071019</t>
  </si>
  <si>
    <t>Universitas Katolik Darma Cendika</t>
  </si>
  <si>
    <t>071020</t>
  </si>
  <si>
    <t>Universitas Gresik</t>
  </si>
  <si>
    <t>071022</t>
  </si>
  <si>
    <t>Universitas Mayjen Sungkono</t>
  </si>
  <si>
    <t>071023</t>
  </si>
  <si>
    <t>Universitas Darul ulum</t>
  </si>
  <si>
    <t>071024</t>
  </si>
  <si>
    <t>Universitas Muhammadiyah Malang</t>
  </si>
  <si>
    <t>071025</t>
  </si>
  <si>
    <t>Universitas Merdeka Malang</t>
  </si>
  <si>
    <t>071026</t>
  </si>
  <si>
    <t>Universitas Katolik Widya Karya</t>
  </si>
  <si>
    <t>071027</t>
  </si>
  <si>
    <t>Universitas Islam Malang</t>
  </si>
  <si>
    <t>071028</t>
  </si>
  <si>
    <t>Universitas Wisnuwardhana</t>
  </si>
  <si>
    <t>071029</t>
  </si>
  <si>
    <t>Universitas Kristen Cipta Wacana</t>
  </si>
  <si>
    <t>071030</t>
  </si>
  <si>
    <t>Universitas Widya Gama</t>
  </si>
  <si>
    <t>071031</t>
  </si>
  <si>
    <t>Universitas Merdeka Pasuruan</t>
  </si>
  <si>
    <t>071032</t>
  </si>
  <si>
    <t>Universitas Muhammadiyah Jember</t>
  </si>
  <si>
    <t>071033</t>
  </si>
  <si>
    <t>Universitas Mochammad Sroedji</t>
  </si>
  <si>
    <t>071034</t>
  </si>
  <si>
    <t>Universitas Islam Jember</t>
  </si>
  <si>
    <t>071035</t>
  </si>
  <si>
    <t>Universitas 17 Agustus 1945 Banyuwangi</t>
  </si>
  <si>
    <t>071036</t>
  </si>
  <si>
    <t>Universitas Abdurachman Saleh</t>
  </si>
  <si>
    <t>071037</t>
  </si>
  <si>
    <t>Universitas Bondowoso</t>
  </si>
  <si>
    <t>071038</t>
  </si>
  <si>
    <t>Universitas Panca Marga</t>
  </si>
  <si>
    <t>071039</t>
  </si>
  <si>
    <t>Universitas Kadiri</t>
  </si>
  <si>
    <t>071040</t>
  </si>
  <si>
    <t>Universitas Islam Kadiri</t>
  </si>
  <si>
    <t>071041</t>
  </si>
  <si>
    <t>Universitas Tulungagung</t>
  </si>
  <si>
    <t>071042</t>
  </si>
  <si>
    <t>Universitas Merdeka Madiun</t>
  </si>
  <si>
    <t>071043</t>
  </si>
  <si>
    <t>Universitas Merdeka Ponorogo</t>
  </si>
  <si>
    <t>071044</t>
  </si>
  <si>
    <t>Universitas Muhammadiyah Ponorogo</t>
  </si>
  <si>
    <t>071045</t>
  </si>
  <si>
    <t>Universitas Soerjo</t>
  </si>
  <si>
    <t>071046</t>
  </si>
  <si>
    <t>Universitas Bojonegoro</t>
  </si>
  <si>
    <t>071047</t>
  </si>
  <si>
    <t>Universitas Sunan Bonang</t>
  </si>
  <si>
    <t>071048</t>
  </si>
  <si>
    <t>Universitas Madura</t>
  </si>
  <si>
    <t>071049</t>
  </si>
  <si>
    <t>Universitas PGRI Adi Buana</t>
  </si>
  <si>
    <t>071050</t>
  </si>
  <si>
    <t>Universitas Kanjuruhan</t>
  </si>
  <si>
    <t>071051</t>
  </si>
  <si>
    <t>Universitas Gajayana</t>
  </si>
  <si>
    <t>071052</t>
  </si>
  <si>
    <t>Universitas Pawyatan Daha</t>
  </si>
  <si>
    <t>071053</t>
  </si>
  <si>
    <t>Universitas Katolik Widya Mandala Madiun</t>
  </si>
  <si>
    <t>071054</t>
  </si>
  <si>
    <t>Universitas Tri Tunggal</t>
  </si>
  <si>
    <t>071055</t>
  </si>
  <si>
    <t>Universitas Lumajang</t>
  </si>
  <si>
    <t>071056</t>
  </si>
  <si>
    <t>Universitas Hang Tuah</t>
  </si>
  <si>
    <t>071057</t>
  </si>
  <si>
    <t>Universitas Teknologi Surabaya</t>
  </si>
  <si>
    <t>071058</t>
  </si>
  <si>
    <t>Universitas Wiraraja</t>
  </si>
  <si>
    <t>071059</t>
  </si>
  <si>
    <t>Universitas Muhammadiyah Gresik</t>
  </si>
  <si>
    <t>071060</t>
  </si>
  <si>
    <t>Universitas Muhammadiyah Sidoarjo</t>
  </si>
  <si>
    <t>071061</t>
  </si>
  <si>
    <t>Universitas Tribhuwana Tungga Dewi</t>
  </si>
  <si>
    <t>071062</t>
  </si>
  <si>
    <t>Universitas Islam Darul `ulum</t>
  </si>
  <si>
    <t>071064</t>
  </si>
  <si>
    <t>Universitas Pembangunan Nasional Veteran Jatim</t>
  </si>
  <si>
    <t>071065</t>
  </si>
  <si>
    <t>Universitas Pesantren Tinggi Darul ulum</t>
  </si>
  <si>
    <t>071066</t>
  </si>
  <si>
    <t>Universitas Islam Majapahit</t>
  </si>
  <si>
    <t>071067</t>
  </si>
  <si>
    <t>Universitas Islam Lamongan</t>
  </si>
  <si>
    <t>071068</t>
  </si>
  <si>
    <t>Universitas Islam Madura</t>
  </si>
  <si>
    <t>071069</t>
  </si>
  <si>
    <t>Universitas Yudharta Pasuruan</t>
  </si>
  <si>
    <t>071070</t>
  </si>
  <si>
    <t>Universitas Islam Balitar</t>
  </si>
  <si>
    <t>071071</t>
  </si>
  <si>
    <t>Universitas Ciputra Surabaya</t>
  </si>
  <si>
    <t>071072</t>
  </si>
  <si>
    <t>Universitas Nusantara PGRI Kediri</t>
  </si>
  <si>
    <t>071073</t>
  </si>
  <si>
    <t>Universitas PGRI Ronggolawe</t>
  </si>
  <si>
    <t>071074</t>
  </si>
  <si>
    <t>Universitas Ma Chung</t>
  </si>
  <si>
    <t>071075</t>
  </si>
  <si>
    <t>Universitas PGRI Banyuwangi</t>
  </si>
  <si>
    <t>071076</t>
  </si>
  <si>
    <t>Universitas Cakrawala</t>
  </si>
  <si>
    <t>071077</t>
  </si>
  <si>
    <t>Universitas Pelita Harapan Surabaya</t>
  </si>
  <si>
    <t>071078</t>
  </si>
  <si>
    <t>Universitas Bakti Indonesia</t>
  </si>
  <si>
    <t>071079</t>
  </si>
  <si>
    <t>Universitas Nahdlatul Ulama Surabaya</t>
  </si>
  <si>
    <t>071080</t>
  </si>
  <si>
    <t>Universitas Hasyim Asy'ari Tebuireng Jombang</t>
  </si>
  <si>
    <t>071081</t>
  </si>
  <si>
    <t>Universitas KH. A. Wahab Hasbullah</t>
  </si>
  <si>
    <t>071082</t>
  </si>
  <si>
    <t>Universitas Nahdlatul Ulama Sidoarjo</t>
  </si>
  <si>
    <t>071083</t>
  </si>
  <si>
    <t>Universitas Kahuripan Kediri</t>
  </si>
  <si>
    <t>071084</t>
  </si>
  <si>
    <t>Universitas Islam Raden Rahmat</t>
  </si>
  <si>
    <t>071085</t>
  </si>
  <si>
    <t>Universitas Darussalam Gontor</t>
  </si>
  <si>
    <t>071086</t>
  </si>
  <si>
    <t>Universitas Maarif Hasyim Latif</t>
  </si>
  <si>
    <t>071087</t>
  </si>
  <si>
    <t>Universitas Wahidiyah</t>
  </si>
  <si>
    <t>071088</t>
  </si>
  <si>
    <t>Universitas Nahdlatul Ulama Sunan Giri</t>
  </si>
  <si>
    <t>071089</t>
  </si>
  <si>
    <t>Universitas Internasional Semen Indonesia</t>
  </si>
  <si>
    <t>072001</t>
  </si>
  <si>
    <t>Institut Teknologi Pembangunan Surabaya</t>
  </si>
  <si>
    <t>072002</t>
  </si>
  <si>
    <t>Institut Teknologi Adhi Tama Surabaya</t>
  </si>
  <si>
    <t>072003</t>
  </si>
  <si>
    <t>IKIP Widya Darma</t>
  </si>
  <si>
    <t>072004</t>
  </si>
  <si>
    <t>Institut Teknologi Nasional Malang</t>
  </si>
  <si>
    <t>072005</t>
  </si>
  <si>
    <t>IKIP Budi Utomo</t>
  </si>
  <si>
    <t>072006</t>
  </si>
  <si>
    <t>Institut Pertanian Malang</t>
  </si>
  <si>
    <t>072007</t>
  </si>
  <si>
    <t>IKIP PGRI Jember</t>
  </si>
  <si>
    <t>072010</t>
  </si>
  <si>
    <t>IKIP PGRI Madiun</t>
  </si>
  <si>
    <t>072011</t>
  </si>
  <si>
    <t>IKIP PGRI Bojonegoro</t>
  </si>
  <si>
    <t>072013</t>
  </si>
  <si>
    <t>Institut Sains Dan Teknologi Palapa</t>
  </si>
  <si>
    <t>072014</t>
  </si>
  <si>
    <t>Institut Informatika Indonesia Surabaya</t>
  </si>
  <si>
    <t>072015</t>
  </si>
  <si>
    <t>Institut Ilmu Kesehatan Bhakti Wiyata Kediri</t>
  </si>
  <si>
    <t>072016</t>
  </si>
  <si>
    <t>Institut Bisnis dan Informatika STIKOM Surabaya</t>
  </si>
  <si>
    <t>073001</t>
  </si>
  <si>
    <t>Sekolah Tinggi Ilmu Ekonomi Indonesia Surabaya</t>
  </si>
  <si>
    <t>073002</t>
  </si>
  <si>
    <t>Sekolah Tinggi Ilmu Ekonomi Perbanas Surabaya</t>
  </si>
  <si>
    <t>073003</t>
  </si>
  <si>
    <t>Sekolah Tinggi Kesenian Wilwatikta</t>
  </si>
  <si>
    <t>073004</t>
  </si>
  <si>
    <t>Sekolah Tinggi Ilmu Ekonomi Mahardhika</t>
  </si>
  <si>
    <t>073005</t>
  </si>
  <si>
    <t>Sekolah Tinggi Teknik Surabaya</t>
  </si>
  <si>
    <t>073006</t>
  </si>
  <si>
    <t>Sekolah Tinggi Ilmu Ekonomi Urip Sumohardjo</t>
  </si>
  <si>
    <t>073007</t>
  </si>
  <si>
    <t>Sekolah Tinggi Ilmu Ekonomi Artha Bodhi Iswara</t>
  </si>
  <si>
    <t>073008</t>
  </si>
  <si>
    <t>Sekolah Tinggi Ilmu Ekonomi Pariwisata Satya Widya</t>
  </si>
  <si>
    <t>073010</t>
  </si>
  <si>
    <t>Sekolah Tinggi Ilmu Komunikasi Aws</t>
  </si>
  <si>
    <t>073011</t>
  </si>
  <si>
    <t>Sekolah Tinggi Ilmu Bahasa Dan Sastra Satya Widya</t>
  </si>
  <si>
    <t>073012</t>
  </si>
  <si>
    <t>STKIP Tri Bhuwana</t>
  </si>
  <si>
    <t>073014</t>
  </si>
  <si>
    <t>STMIK Surabaya</t>
  </si>
  <si>
    <t>073015</t>
  </si>
  <si>
    <t>Sekolah Tinggi Teknik Raden Wijaya</t>
  </si>
  <si>
    <t>073017</t>
  </si>
  <si>
    <t>STKIP PGRI Jombang</t>
  </si>
  <si>
    <t>073018</t>
  </si>
  <si>
    <t>Sekolah Tinggi Ilmu Ekonomi Jaya Negara</t>
  </si>
  <si>
    <t>073019</t>
  </si>
  <si>
    <t>Sekolah Tinggi Ilmu Ekonomi Malangkucecwara</t>
  </si>
  <si>
    <t>073020</t>
  </si>
  <si>
    <t>Sekolah Tinggi Filsafat Teologi Widya Sasana</t>
  </si>
  <si>
    <t>073021</t>
  </si>
  <si>
    <t>Sekolah Tinggi Ilmu Hukum Sunan Giri</t>
  </si>
  <si>
    <t>073022</t>
  </si>
  <si>
    <t>Sekolah Tinggi Ilmu Ekonomi Kertanegara</t>
  </si>
  <si>
    <t>073023</t>
  </si>
  <si>
    <t>Sekolah Tinggi Ilmu Administrasi Malang</t>
  </si>
  <si>
    <t>073024</t>
  </si>
  <si>
    <t>Sekolah Tinggi Ilmu Ekonomi Indonesia Malang</t>
  </si>
  <si>
    <t>073025</t>
  </si>
  <si>
    <t>STIKI Malang</t>
  </si>
  <si>
    <t>073026</t>
  </si>
  <si>
    <t>Sekolah Tinggi Sosial Politik Waskita Darma</t>
  </si>
  <si>
    <t>073027</t>
  </si>
  <si>
    <t>STKIP PGRI Pasuruan</t>
  </si>
  <si>
    <t>073028</t>
  </si>
  <si>
    <t>Sekolah Tinggi Ilmu Ekonomi Dharma Nasional Jember</t>
  </si>
  <si>
    <t>073029</t>
  </si>
  <si>
    <t>Sekolah Tinggi Ilmu Pertanian</t>
  </si>
  <si>
    <t>073030</t>
  </si>
  <si>
    <t>Sekolah Tinggi Ilmu Ekonomi Mandala</t>
  </si>
  <si>
    <t>073031</t>
  </si>
  <si>
    <t>Sekolah Tinggi Ilmu Ekonomi Kosgoro</t>
  </si>
  <si>
    <t>073032</t>
  </si>
  <si>
    <t>STKIP PGRI Situbondo</t>
  </si>
  <si>
    <t>073033</t>
  </si>
  <si>
    <t>STKIP PGRI Lumajang</t>
  </si>
  <si>
    <t>073034</t>
  </si>
  <si>
    <t>Sekolah Tinggi Ilmu Hukum Jenderal Sudirman</t>
  </si>
  <si>
    <t>073035</t>
  </si>
  <si>
    <t>STKIP Muhammadiyah Lumajang</t>
  </si>
  <si>
    <t>073038</t>
  </si>
  <si>
    <t>Sekolah Tinggi Ilmu Administrasi Bayuangga</t>
  </si>
  <si>
    <t>073039</t>
  </si>
  <si>
    <t>STKIP PGRI Blitar</t>
  </si>
  <si>
    <t>073040</t>
  </si>
  <si>
    <t>STKIP PGRI Tulungagung</t>
  </si>
  <si>
    <t>073041</t>
  </si>
  <si>
    <t>STKIP PGRI Nganjuk</t>
  </si>
  <si>
    <t>073042</t>
  </si>
  <si>
    <t>STKIP Widya Yuwana</t>
  </si>
  <si>
    <t>073043</t>
  </si>
  <si>
    <t>STISIP Muhammadiyah Madiun</t>
  </si>
  <si>
    <t>073044</t>
  </si>
  <si>
    <t>STKIP PGRI Ponorogo</t>
  </si>
  <si>
    <t>073045</t>
  </si>
  <si>
    <t>STKIP PGRI Trenggalek</t>
  </si>
  <si>
    <t>073046</t>
  </si>
  <si>
    <t>STKIP PGRI Ngawi</t>
  </si>
  <si>
    <t>073048</t>
  </si>
  <si>
    <t>STKIP PGRI Lamongan</t>
  </si>
  <si>
    <t>073049</t>
  </si>
  <si>
    <t>STKIP PGRI Bangkalan</t>
  </si>
  <si>
    <t>073050</t>
  </si>
  <si>
    <t>STKIP PGRI Sampang</t>
  </si>
  <si>
    <t>073051</t>
  </si>
  <si>
    <t>STKIP PGRI Sumenep</t>
  </si>
  <si>
    <t>073052</t>
  </si>
  <si>
    <t>Sekolah Tinggi Ilmu Administrasi Panglima Sudirman</t>
  </si>
  <si>
    <t>073053</t>
  </si>
  <si>
    <t>Sekolah Tinggi Pariwisata Satya Widya</t>
  </si>
  <si>
    <t>073054</t>
  </si>
  <si>
    <t>Sekolah Tinggi Ilmu Ekonomi Wilwatikta</t>
  </si>
  <si>
    <t>073055</t>
  </si>
  <si>
    <t>Sekolah Tinggi Bahasa Asing Malang</t>
  </si>
  <si>
    <t>073057</t>
  </si>
  <si>
    <t>Sekolah Tinggi Teknik Malang</t>
  </si>
  <si>
    <t>073058</t>
  </si>
  <si>
    <t>Sekolah Tinggi Ilmu Administrasi Pembangunan</t>
  </si>
  <si>
    <t>073060</t>
  </si>
  <si>
    <t>Sekolah Tinggi Teknik Industri Turen</t>
  </si>
  <si>
    <t>073061</t>
  </si>
  <si>
    <t>Sekolah Tinggi Ilmu Ekonomi Widya Gama</t>
  </si>
  <si>
    <t>073063</t>
  </si>
  <si>
    <t>Sekolah Tinggi Ilmu Ekonomi Kesumanegara</t>
  </si>
  <si>
    <t>073064</t>
  </si>
  <si>
    <t>STKIP PGRI Sidoarjo</t>
  </si>
  <si>
    <t>073065</t>
  </si>
  <si>
    <t>STKIP PGRI Pacitan</t>
  </si>
  <si>
    <t>073066</t>
  </si>
  <si>
    <t>STMIK Yadika Bangil</t>
  </si>
  <si>
    <t>073067</t>
  </si>
  <si>
    <t>Sekolah Tinggi Ilmu Perikanan Malang</t>
  </si>
  <si>
    <t>073069</t>
  </si>
  <si>
    <t>Sekolah Tinggi Ilmu Ekonomi IEU</t>
  </si>
  <si>
    <t>073070</t>
  </si>
  <si>
    <t>Sekolah Tinggi Teknik Budi Utomo</t>
  </si>
  <si>
    <t>073072</t>
  </si>
  <si>
    <t>Sekolah Tinggi Ilmu Komputer PGRI Banyuwangi</t>
  </si>
  <si>
    <t>073075</t>
  </si>
  <si>
    <t>Sekolah Tinggi Ilmu Ekonomi IBMT</t>
  </si>
  <si>
    <t>073076</t>
  </si>
  <si>
    <t>Sekolah Tinggi Ilmu Ekonomi Nganjuk</t>
  </si>
  <si>
    <t>073077</t>
  </si>
  <si>
    <t>Sekolah Tinggi Teknik Widya Darma</t>
  </si>
  <si>
    <t>073079</t>
  </si>
  <si>
    <t>Sekolah Tinggi Ilmu Ekonomi Widya Darma</t>
  </si>
  <si>
    <t>073080</t>
  </si>
  <si>
    <t>Sekolah Tinggi Ilmu Ekonomi PGRI Dewantara</t>
  </si>
  <si>
    <t>073081</t>
  </si>
  <si>
    <t>Sekolah Tinggi Teknologi Cahaya Surya</t>
  </si>
  <si>
    <t>073082</t>
  </si>
  <si>
    <t>Sekolah Tinggi Ilmu Ekonomi Widya Dharma</t>
  </si>
  <si>
    <t>073084</t>
  </si>
  <si>
    <t>Sekolah Tinggi Ilmu Ekonomi Dharma Iswara</t>
  </si>
  <si>
    <t>073085</t>
  </si>
  <si>
    <t>Sekolah Tinggi Teknik Dharma Iswara</t>
  </si>
  <si>
    <t>073086</t>
  </si>
  <si>
    <t>Sekolah Tinggi Ilmu Ekonomi Fatahillah</t>
  </si>
  <si>
    <t>073087</t>
  </si>
  <si>
    <t>STIE Muhammadiyah Paciran Lamongan</t>
  </si>
  <si>
    <t>073088</t>
  </si>
  <si>
    <t>STIA Dan Manajemen Kepelabuhan Barunawati</t>
  </si>
  <si>
    <t>073089</t>
  </si>
  <si>
    <t>Sekolah Tinggi Ilmu Ekonomi Cendekia Bojonegoro</t>
  </si>
  <si>
    <t>073090</t>
  </si>
  <si>
    <t>Sekolah Tinggi Ilmu Ekonomi KH Ahmad Dahlan</t>
  </si>
  <si>
    <t>073096</t>
  </si>
  <si>
    <t>Sekolah Tinggi Teknologi Stikma Internasional</t>
  </si>
  <si>
    <t>073097</t>
  </si>
  <si>
    <t>Sekolah Tinggi Teknologi Nurul Jadid</t>
  </si>
  <si>
    <t>073098</t>
  </si>
  <si>
    <t>Sekolah Tinggi Ilmu Ekonomi Nu Trate</t>
  </si>
  <si>
    <t>073099</t>
  </si>
  <si>
    <t>Sekolah Tinggi Ilmu Ekonomi Canda Bhirawa</t>
  </si>
  <si>
    <t>073100</t>
  </si>
  <si>
    <t>Sekolah Tinggi Teknik Atlas Nusantara</t>
  </si>
  <si>
    <t>073102</t>
  </si>
  <si>
    <t>Sekolah Tinggi Ilmu Ekonomi Pemnas Indonesia</t>
  </si>
  <si>
    <t>073104</t>
  </si>
  <si>
    <t>STMIK PPKIA Pradnya Paramita</t>
  </si>
  <si>
    <t>073105</t>
  </si>
  <si>
    <t>Sekolah Tinggi Teknologi Walisongo Gempol</t>
  </si>
  <si>
    <t>073106</t>
  </si>
  <si>
    <t>Sekolah Tinggi Ilmu Ekonomi Gempol</t>
  </si>
  <si>
    <t>073107</t>
  </si>
  <si>
    <t>Sekolah Tinggi Ilmu Ekonomi Muhammadiyah Tuban</t>
  </si>
  <si>
    <t>073108</t>
  </si>
  <si>
    <t>Sekolah Tinggi Ilmu Ekonomi Pemuda</t>
  </si>
  <si>
    <t>073109</t>
  </si>
  <si>
    <t>Sekolah Tinggi Ilmu Hukum Ypm Sepanjang</t>
  </si>
  <si>
    <t>073110</t>
  </si>
  <si>
    <t>Sekolah Tinggi Ilmu Ekonomi Asia Malang</t>
  </si>
  <si>
    <t>073111</t>
  </si>
  <si>
    <t>Sekolah Tinggi Ilmu Ekonomi Indocakti</t>
  </si>
  <si>
    <t>073112</t>
  </si>
  <si>
    <t>STMIK Kadiri</t>
  </si>
  <si>
    <t>073113</t>
  </si>
  <si>
    <t>Sekolah Tinggi Teknologi Pomosda</t>
  </si>
  <si>
    <t>073114</t>
  </si>
  <si>
    <t>Sekolah Tinggi Ilmu Ekonomi YAPAN</t>
  </si>
  <si>
    <t>073115</t>
  </si>
  <si>
    <t>Sekolah Tinggi Ilmu Ekonomi Yadika Bangil</t>
  </si>
  <si>
    <t>073116</t>
  </si>
  <si>
    <t>STMIK Asia Malang</t>
  </si>
  <si>
    <t>073118</t>
  </si>
  <si>
    <t>Sekolah Tinggi Bahasa Asing Cahaya Surya</t>
  </si>
  <si>
    <t>073119</t>
  </si>
  <si>
    <t>STMIK Bahrul ulum Jombang</t>
  </si>
  <si>
    <t>073120</t>
  </si>
  <si>
    <t>073121</t>
  </si>
  <si>
    <t>STMIK Patria Wacana</t>
  </si>
  <si>
    <t>073122</t>
  </si>
  <si>
    <t>073123</t>
  </si>
  <si>
    <t>073124</t>
  </si>
  <si>
    <t>Sekolah Tinggi Teknik Qomaruddin</t>
  </si>
  <si>
    <t>073125</t>
  </si>
  <si>
    <t>073126</t>
  </si>
  <si>
    <t>073127</t>
  </si>
  <si>
    <t>073128</t>
  </si>
  <si>
    <t>STIKES Karya Husada Kediri</t>
  </si>
  <si>
    <t>073129</t>
  </si>
  <si>
    <t>STKIP Bina Insan Mandiri</t>
  </si>
  <si>
    <t>073130</t>
  </si>
  <si>
    <t>073132</t>
  </si>
  <si>
    <t>073133</t>
  </si>
  <si>
    <t>073134</t>
  </si>
  <si>
    <t>073135</t>
  </si>
  <si>
    <t>073136</t>
  </si>
  <si>
    <t>073137</t>
  </si>
  <si>
    <t>073138</t>
  </si>
  <si>
    <t>073140</t>
  </si>
  <si>
    <t>073141</t>
  </si>
  <si>
    <t>073142</t>
  </si>
  <si>
    <t>073143</t>
  </si>
  <si>
    <t>073144</t>
  </si>
  <si>
    <t>073145</t>
  </si>
  <si>
    <t>073146</t>
  </si>
  <si>
    <t>073148</t>
  </si>
  <si>
    <t>073149</t>
  </si>
  <si>
    <t>073150</t>
  </si>
  <si>
    <t>073151</t>
  </si>
  <si>
    <t>073152</t>
  </si>
  <si>
    <t>073153</t>
  </si>
  <si>
    <t>STIKES Dr. Soebandi Jember</t>
  </si>
  <si>
    <t>073154</t>
  </si>
  <si>
    <t>073155</t>
  </si>
  <si>
    <t>073156</t>
  </si>
  <si>
    <t>073157</t>
  </si>
  <si>
    <t>073158</t>
  </si>
  <si>
    <t>073159</t>
  </si>
  <si>
    <t>073160</t>
  </si>
  <si>
    <t>073161</t>
  </si>
  <si>
    <t>STKIP Doktor Nugroho Magetan</t>
  </si>
  <si>
    <t>073162</t>
  </si>
  <si>
    <t>073163</t>
  </si>
  <si>
    <t>STIKES Yayasan RS. Dr. Soetomo</t>
  </si>
  <si>
    <t>073164</t>
  </si>
  <si>
    <t>STIKES Buana Husada Ponorogo</t>
  </si>
  <si>
    <t>073165</t>
  </si>
  <si>
    <t>Sekolah Tinggi Manajemen Semen Indonesia</t>
  </si>
  <si>
    <t>073166</t>
  </si>
  <si>
    <t>STIKES Bhakti Al-Qodiri</t>
  </si>
  <si>
    <t>073167</t>
  </si>
  <si>
    <t>STKIP Al Hikmah Surabaya</t>
  </si>
  <si>
    <t>073169</t>
  </si>
  <si>
    <t>STIKES Muhammadiyah Bojonegoro</t>
  </si>
  <si>
    <t>073170</t>
  </si>
  <si>
    <t>STKIP Modern Ngawi</t>
  </si>
  <si>
    <t>073171</t>
  </si>
  <si>
    <t>073172</t>
  </si>
  <si>
    <t>STKIP Qomaruddin Gresik</t>
  </si>
  <si>
    <t>074001</t>
  </si>
  <si>
    <t>Akademi Teknologi Industri Tekstil Surabaya</t>
  </si>
  <si>
    <t>074002</t>
  </si>
  <si>
    <t>Akademi Sekretari Dan Manajemen Indonesia Surabaya</t>
  </si>
  <si>
    <t>074003</t>
  </si>
  <si>
    <t>Akademi Akupunktur Surabaya</t>
  </si>
  <si>
    <t>074005</t>
  </si>
  <si>
    <t>Akademi Teknik Nasional Sidoarjo</t>
  </si>
  <si>
    <t>074006</t>
  </si>
  <si>
    <t>Akademi Bahasa Asing Webb</t>
  </si>
  <si>
    <t>074014</t>
  </si>
  <si>
    <t>Akademi Manajemen Koperasi Tantular</t>
  </si>
  <si>
    <t>074018</t>
  </si>
  <si>
    <t>Akademi Manajemen Perpajakan Indonesia Blitar</t>
  </si>
  <si>
    <t>074020</t>
  </si>
  <si>
    <t>Akademi Perikanan Qomaruddin</t>
  </si>
  <si>
    <t>074023</t>
  </si>
  <si>
    <t>Akademi Manajemen Informatika Dan Komputer Jombang</t>
  </si>
  <si>
    <t>074027</t>
  </si>
  <si>
    <t>Akademi Pariwisata 17 Agustus 1945 Surabaya</t>
  </si>
  <si>
    <t>074030</t>
  </si>
  <si>
    <t>Akademi Pariwisata Muhammadiyah Jember</t>
  </si>
  <si>
    <t>074031</t>
  </si>
  <si>
    <t>Akademi Sekretari Widya Mandala Surabaya</t>
  </si>
  <si>
    <t>074032</t>
  </si>
  <si>
    <t>Akademi Pariwisata Majapahit</t>
  </si>
  <si>
    <t>074033</t>
  </si>
  <si>
    <t>Akademi Manajemen Informatika Dan Komputer Taruna</t>
  </si>
  <si>
    <t>074035</t>
  </si>
  <si>
    <t>AMIK Ibrahimy</t>
  </si>
  <si>
    <t>074036</t>
  </si>
  <si>
    <t>Akademi Perikanan Ibrahimy</t>
  </si>
  <si>
    <t>074038</t>
  </si>
  <si>
    <t>074039</t>
  </si>
  <si>
    <t>ASM Widya Mandala Madiun</t>
  </si>
  <si>
    <t>074040</t>
  </si>
  <si>
    <t>074043</t>
  </si>
  <si>
    <t>074045</t>
  </si>
  <si>
    <t>074046</t>
  </si>
  <si>
    <t>074049</t>
  </si>
  <si>
    <t>074050</t>
  </si>
  <si>
    <t>074051</t>
  </si>
  <si>
    <t>074052</t>
  </si>
  <si>
    <t>074053</t>
  </si>
  <si>
    <t>Akademi Kelautan Banyuwangi</t>
  </si>
  <si>
    <t>074055</t>
  </si>
  <si>
    <t>074057</t>
  </si>
  <si>
    <t>Akademi Kuliner Monas Pasifik</t>
  </si>
  <si>
    <t>074064</t>
  </si>
  <si>
    <t>Akademi Pariwisata Dan Perhotelan Ganesha</t>
  </si>
  <si>
    <t>074070</t>
  </si>
  <si>
    <t>074072</t>
  </si>
  <si>
    <t>074073</t>
  </si>
  <si>
    <t>074074</t>
  </si>
  <si>
    <t>074075</t>
  </si>
  <si>
    <t>074078</t>
  </si>
  <si>
    <t>074079</t>
  </si>
  <si>
    <t>074080</t>
  </si>
  <si>
    <t>074082</t>
  </si>
  <si>
    <t>074085</t>
  </si>
  <si>
    <t>074088</t>
  </si>
  <si>
    <t>074089</t>
  </si>
  <si>
    <t>074092</t>
  </si>
  <si>
    <t>074093</t>
  </si>
  <si>
    <t>074094</t>
  </si>
  <si>
    <t>074095</t>
  </si>
  <si>
    <t>074096</t>
  </si>
  <si>
    <t>074097</t>
  </si>
  <si>
    <t>074098</t>
  </si>
  <si>
    <t>074099</t>
  </si>
  <si>
    <t>074100</t>
  </si>
  <si>
    <t>074101</t>
  </si>
  <si>
    <t>074102</t>
  </si>
  <si>
    <t>074103</t>
  </si>
  <si>
    <t>074104</t>
  </si>
  <si>
    <t>074106</t>
  </si>
  <si>
    <t>074107</t>
  </si>
  <si>
    <t>074108</t>
  </si>
  <si>
    <t>074110</t>
  </si>
  <si>
    <t>074111</t>
  </si>
  <si>
    <t>074112</t>
  </si>
  <si>
    <t>074113</t>
  </si>
  <si>
    <t>074114</t>
  </si>
  <si>
    <t>074115</t>
  </si>
  <si>
    <t>074116</t>
  </si>
  <si>
    <t>074117</t>
  </si>
  <si>
    <t>074118</t>
  </si>
  <si>
    <t>074119</t>
  </si>
  <si>
    <t>074120</t>
  </si>
  <si>
    <t>074121</t>
  </si>
  <si>
    <t>074122</t>
  </si>
  <si>
    <t>074123</t>
  </si>
  <si>
    <t>074124</t>
  </si>
  <si>
    <t>074125</t>
  </si>
  <si>
    <t>074126</t>
  </si>
  <si>
    <t>074127</t>
  </si>
  <si>
    <t>Akademi Kebidanan Anindya</t>
  </si>
  <si>
    <t>074128</t>
  </si>
  <si>
    <t>Akademi Gizi Karya Husada Kediri</t>
  </si>
  <si>
    <t>074129</t>
  </si>
  <si>
    <t xml:space="preserve">Akademi Farmasi Surabaya </t>
  </si>
  <si>
    <t>074130</t>
  </si>
  <si>
    <t>Akademi Kuliner dan Patiseri Ottimmo Internasional</t>
  </si>
  <si>
    <t>075002</t>
  </si>
  <si>
    <t>Politeknik NSC Surabaya</t>
  </si>
  <si>
    <t>075003</t>
  </si>
  <si>
    <t>Politeknik Ubaya</t>
  </si>
  <si>
    <t>075006</t>
  </si>
  <si>
    <t>Politeknik Kesehatan Majapahit</t>
  </si>
  <si>
    <t>075007</t>
  </si>
  <si>
    <t>Politeknik Sakti Surabaya</t>
  </si>
  <si>
    <t>075009</t>
  </si>
  <si>
    <t>Politeknik Kesehatan RS Dr Soepraoen Kesdam V</t>
  </si>
  <si>
    <t>075010</t>
  </si>
  <si>
    <t>Politeknik Kota Malang</t>
  </si>
  <si>
    <t>075012</t>
  </si>
  <si>
    <t>Politeknik Kediri</t>
  </si>
  <si>
    <t>075013</t>
  </si>
  <si>
    <t>Politeknik 17 Agustus 1945 Surabaya</t>
  </si>
  <si>
    <t>075014</t>
  </si>
  <si>
    <t>Politeknik Pertanian dan Peternakan Mapena</t>
  </si>
  <si>
    <t>076001</t>
  </si>
  <si>
    <t>Akademi Komunitas Semen Indonesia</t>
  </si>
  <si>
    <t>Institut Agama Islam Ibrahimy (IAII) Sukorejo Situbondo</t>
  </si>
  <si>
    <t>Institut Agama Islam Nurul Jadid Paiton Probolinggo (IAINJ)</t>
  </si>
  <si>
    <t>Institut Agama Islam Riyadlatul Mujahidin Ngabar (IAIRM) Ponorogo</t>
  </si>
  <si>
    <t>Institut Agama Islam Sunan Giri (INSURI) Ponorogo</t>
  </si>
  <si>
    <t>Institut Agama Islam Tribakti (IAIT) Kediri</t>
  </si>
  <si>
    <t>Institut Ilmu KeIslaman Annuqayah (INSTIKA) Guluk-Guluk Sumenep</t>
  </si>
  <si>
    <t>Institut Keislaman Abdullah Faqih (INKAFA) Manyar Gresik</t>
  </si>
  <si>
    <t>Institut KeIslaman Hasyim As`ari (IKAHA) Tebuireng Jombang</t>
  </si>
  <si>
    <t>Institut Studi Islam Darussalam (ISID) Gontor Ponorogo</t>
  </si>
  <si>
    <t>Institut Agama Islam Darullughah Wadda'wah Bangil, Pasuruan</t>
  </si>
  <si>
    <t xml:space="preserve">Institut Agama Islam (IAI) Bani Fattah Jombang </t>
  </si>
  <si>
    <t>Institut Agama Islam (IAI) Pangeran Diponegoro Nganjuk</t>
  </si>
  <si>
    <t xml:space="preserve">Institut Agama Islam (IAI) Syarifuddin Wonorejo Lumajang </t>
  </si>
  <si>
    <t>Institut Agama Islam IAI Sunan Giri Bojonegoro</t>
  </si>
  <si>
    <t>Institut Agama Islam (IAI) Qomaruddin Gresik</t>
  </si>
  <si>
    <t>Institut Agama Islam (IAI) Al-Qolam</t>
  </si>
  <si>
    <t xml:space="preserve">Institut Agama Islam (IAI) Darussalam </t>
  </si>
  <si>
    <t>Institut Agama Islam (IAI) Al-Khoziny</t>
  </si>
  <si>
    <t>Institut Agama Islam Darussalam Balokagung Banyuwangi</t>
  </si>
  <si>
    <t xml:space="preserve">Institut Pesantren KH. Abdul Chalim Pacet Mojokerto </t>
  </si>
  <si>
    <t xml:space="preserve">Institut Ilmu Keislaman Zainul Hasan Genggong </t>
  </si>
  <si>
    <t>Institut Pesantren Sunan Drajat Lamongan</t>
  </si>
  <si>
    <t xml:space="preserve">Institut Agama Islam Uluwiyah Mojokerto </t>
  </si>
  <si>
    <t>Institut Agama Islam Ibrahimy Genteng Banyuwangi</t>
  </si>
  <si>
    <t>Sekolah Tinggi Ilmu Tarbiyah (STIT) Al-Karimiyyah Berjigapura Sumenep</t>
  </si>
  <si>
    <t>Sekolah Tinggi Islam Bani Fatah Tambakberas Jombang</t>
  </si>
  <si>
    <t>STAI Al-Fithrah Surabaya</t>
  </si>
  <si>
    <t>STAI Al-Hikmah Tuban</t>
  </si>
  <si>
    <t>STAI Al-Yasini Pasuruan</t>
  </si>
  <si>
    <t>STAI Ali bin Abi Thalib Surabaya</t>
  </si>
  <si>
    <t>STAI An-Najah Surabaya</t>
  </si>
  <si>
    <t>STAI At-Tahdzib Rejoagung Ngoro Jombang</t>
  </si>
  <si>
    <t>STAI At-Tanwir Bojonegoro</t>
  </si>
  <si>
    <t>STAI Badrus Sholeh Purwoasri Kediri</t>
  </si>
  <si>
    <t>STAI Hasan Jufri Bawean</t>
  </si>
  <si>
    <t>STAI Cendekia Insani Situbondo</t>
  </si>
  <si>
    <t>STAI Darul Ulum Banyuwangi</t>
  </si>
  <si>
    <t>STAI Darussalam Nganjuk</t>
  </si>
  <si>
    <t>Sekolah Tinggi Dirasat Islamiyah Imam Syafi`i Jember</t>
  </si>
  <si>
    <t>STAI Ma`arif Magetan</t>
  </si>
  <si>
    <t>STAI Ma`arif Sampang Madura, Jawa Timur</t>
  </si>
  <si>
    <t>STAI Miftahul Ulum Tarate Pandian Sumenep</t>
  </si>
  <si>
    <t>STAI Nahdlatul Ulama (STAINU) Madiun</t>
  </si>
  <si>
    <t>STAI Nahdlatul Ulama (STAINU) Malang</t>
  </si>
  <si>
    <t>STAI Ngawi Jawa Timur</t>
  </si>
  <si>
    <t>STAI Nurul Huda Kapongan Situbondo</t>
  </si>
  <si>
    <t>STAI Pangeran Diponegoro Nganjuk Jawa Timur</t>
  </si>
  <si>
    <t>STAI Raden Qosim Lamongan</t>
  </si>
  <si>
    <t>STIT Al-Ibrohimy Bangkalan</t>
  </si>
  <si>
    <t>STIPI Khadidjah Surabaya</t>
  </si>
  <si>
    <t>STAI Al-Azhar Menganti Gresik</t>
  </si>
  <si>
    <t>STAI Al-Falah As-Sunniyah Kencong Jember</t>
  </si>
  <si>
    <t>STAI Al-Fattah (STAIFA) Pacitan</t>
  </si>
  <si>
    <t>STAI Al-Hamidiyah Bangkalan</t>
  </si>
  <si>
    <t>STAI Al-Khairat Pamekasan</t>
  </si>
  <si>
    <t>STAI Al-Khoziny Buduran Sidoarjo</t>
  </si>
  <si>
    <t>STAI Al-Qodiri Jember</t>
  </si>
  <si>
    <t>STAI Al-Qolam Gondanglegi Malang</t>
  </si>
  <si>
    <t>STAI Ar-Rosyid Surabaya</t>
  </si>
  <si>
    <t>STAI At-Taqwa Bondowoso Jawa Timur</t>
  </si>
  <si>
    <t>STAI Bahrul Ulum Tambakberas, Jombang</t>
  </si>
  <si>
    <t>Sekolah Tinggi Islam Blambangan Banyuwangi</t>
  </si>
  <si>
    <t>STAI Bustanul Ulum Krai, Lumajang</t>
  </si>
  <si>
    <t>STAI Darul Hikmah Bangkalan</t>
  </si>
  <si>
    <t>STAI Darullughah Wadda'wah Bangil, Pasuruan</t>
  </si>
  <si>
    <t>STAI Darussalam (STAIDA) Blokagung Tegalsari Banyuwangi</t>
  </si>
  <si>
    <t>STAI Daruttaqwa Gresik</t>
  </si>
  <si>
    <t>STAI Diponegoro Tulungagung</t>
  </si>
  <si>
    <t>STAI Hasanuddin Pare Kediri</t>
  </si>
  <si>
    <t>STAI Ibrahimy Genteng Banyuwangi</t>
  </si>
  <si>
    <t>STAI Ihyaul Ulum Gresik</t>
  </si>
  <si>
    <t>STAI Luqman Al-Hakim (STAIL) Surabaya</t>
  </si>
  <si>
    <t>STAI Madiun Jawa Timur</t>
  </si>
  <si>
    <t>STAI Ma`had Aly Al-Hikam Malang</t>
  </si>
  <si>
    <t>STAI Miftahul Ula Nglawak Kertosono, Nganjuk</t>
  </si>
  <si>
    <t>STAI Miftahul Ulum Pamekasan</t>
  </si>
  <si>
    <t>STAI Muhammadiyah Paciran, Lamongan</t>
  </si>
  <si>
    <t>STAI Muhammadiyah Probolinggo</t>
  </si>
  <si>
    <t>STAI Muhammadiyah Tulungagung</t>
  </si>
  <si>
    <t>STAI Nahdlatul Ulama (STAINU) Pacitan</t>
  </si>
  <si>
    <t>STAI Nazhatut Thullab Sampang Madura</t>
  </si>
  <si>
    <t>STAI Pancawahana (STAIPANA) Bangil, Pasuruan</t>
  </si>
  <si>
    <t>STAI Qomaruddin Gresik</t>
  </si>
  <si>
    <t>STAI Raden Rahmat Kepanjen Malang</t>
  </si>
  <si>
    <t>STAI Salahuddin Pasuruan</t>
  </si>
  <si>
    <t>STAI Sunan Drajat Lamongan</t>
  </si>
  <si>
    <t>STAI Sunan Giri Bojonegoro</t>
  </si>
  <si>
    <t>STAI Syaichona Moh. Cholil Bangkalan</t>
  </si>
  <si>
    <t>STAI Syarifuddin (STAIS) Lumajang Jawa Timur</t>
  </si>
  <si>
    <t>STAI Taruna Surabaya</t>
  </si>
  <si>
    <t>STAI Taswirul Afkar Surabaya</t>
  </si>
  <si>
    <t>STAI YPBWI Surabaya</t>
  </si>
  <si>
    <t>STAI Zainul Hasan Genggong Kraksan Probolinggo</t>
  </si>
  <si>
    <t>STID Al-Hadid Surabaya</t>
  </si>
  <si>
    <t>STIS Al-Wahidiyah Kediri Jawa Timur</t>
  </si>
  <si>
    <t>STIS Sentra Bisnis Islami Surabaya</t>
  </si>
  <si>
    <t>STIT Al-Azhar Sidoarjo</t>
  </si>
  <si>
    <t>STIT Al-Fatah Siman Lamongan</t>
  </si>
  <si>
    <t>STIT Al-Ishlah Bondowoso</t>
  </si>
  <si>
    <t>STIT Al-Muslihun Tlogo Kanaigoro Blitar</t>
  </si>
  <si>
    <t>STIT Al-Urwatul Wutsqo Jombang</t>
  </si>
  <si>
    <t>STIT Aqidah Usymuni Sumenep</t>
  </si>
  <si>
    <t>STIT Ibnu Sina Malang</t>
  </si>
  <si>
    <t>STIT Islamiyah Karya Pembangunan Paron Ngawi</t>
  </si>
  <si>
    <t>STIT Makhdum Ibrahim (STITMA) Tuban</t>
  </si>
  <si>
    <t>STITNU Al Hikmah Mojokerto</t>
  </si>
  <si>
    <t>STAI Ma`arif Kendal Ngawi</t>
  </si>
  <si>
    <t>STEI Walisongo sampang</t>
  </si>
  <si>
    <t>STIS Faqih Asy`ari</t>
  </si>
  <si>
    <t>STIT Muhammadiyah Paciran</t>
  </si>
  <si>
    <t>Sekolah Tinggi Ilmu Syari`ah Miftahul Ulum Lumajang</t>
  </si>
  <si>
    <t>Sekolah Tinggi Ilmu Al-Qur'an Nurul Islam</t>
  </si>
  <si>
    <t>Sekolah Tinggi Ilmu Syariah (STIS) Nurud Dhalam</t>
  </si>
  <si>
    <t>Sekolah Tinggi Ilmu Dakwah dan Komunikasi Al-Hamidy Pamekasan</t>
  </si>
  <si>
    <t xml:space="preserve">Sekolah Tinggi Ekonomi dan Bisnis Islam Syaikhona Kholil Sidogiri Pasuruan </t>
  </si>
  <si>
    <t>Sekolah Tinggi Ilmu Dakwah dan Komunikasi Islam Ar-rahmah Surabaya</t>
  </si>
  <si>
    <t>Sekolah Tinggi Teologi Patria Blitar</t>
  </si>
  <si>
    <t>Sekolah Tinggi Alkitab Jember</t>
  </si>
  <si>
    <t>Sekolah Tinggi Teologi Duta Panisal Jember</t>
  </si>
  <si>
    <t>Sekolah Tinggi Pendidikan Agama Kristen (STIPAK) Malang</t>
  </si>
  <si>
    <t>Sekolah Tinggi Teologi Yestoya Malang</t>
  </si>
  <si>
    <t>Sekolah Tinggi Alkitab Surabaya</t>
  </si>
  <si>
    <t>Sekolah Tinggi Teologi Injili Indonesia Surabaya</t>
  </si>
  <si>
    <t>Sekolah Tinggi Theologi Injili Abdi Allah</t>
  </si>
  <si>
    <t>Sekolah Tinggi Alkitab Nusantara</t>
  </si>
  <si>
    <t>STT Institut Injil Indonesia Batu (I-3)</t>
  </si>
  <si>
    <t>Sekolah Tinggi Teologi Providensia</t>
  </si>
  <si>
    <t>Sekolah Tinggi Teologi Elohim</t>
  </si>
  <si>
    <t>Sekolah Tinggi Teologi Salem</t>
  </si>
  <si>
    <t>Sekolah Tinggi Teologi Satyabhakti</t>
  </si>
  <si>
    <t>Sekolah Tinggi Alkitab Batu Malang</t>
  </si>
  <si>
    <t>Sekolah Tinggi Teologi Bethany Surabaya</t>
  </si>
  <si>
    <t>Sekolah Tinggi Teologi Parakletos Surabaya</t>
  </si>
  <si>
    <t>STT Tabernakel Indonesia Surabaya</t>
  </si>
  <si>
    <t>Sekolah Tinggi Teologi Aletheia</t>
  </si>
  <si>
    <t>Sekolah Tinggi Teologi Tabernakel Lawang</t>
  </si>
  <si>
    <t>Sekolah Tinggi Teologi Happy Family</t>
  </si>
  <si>
    <t xml:space="preserve">STAK Anak Bangsa </t>
  </si>
  <si>
    <t xml:space="preserve">STT Anugrah </t>
  </si>
  <si>
    <t>Sekolah Tinggi Teologi Sabda Agung (STTSA)</t>
  </si>
  <si>
    <t>Sekolah Tinggi Teologi Abdi Gusti Nganjuk</t>
  </si>
  <si>
    <t>Sekolah Tinggi Teologi Providensia Adonay</t>
  </si>
  <si>
    <t>Sekolah Tinggi Teologi Injili Indonesia Madiun</t>
  </si>
  <si>
    <t>Sekolah Tinggi Teologi Imanuel Pacet</t>
  </si>
  <si>
    <t xml:space="preserve">STP- IPI Malang </t>
  </si>
  <si>
    <t>Sekolah Tinggi Agama Buddha Kertarajasa</t>
  </si>
  <si>
    <t>001022</t>
  </si>
  <si>
    <t>Prop. Kalimantan Barat</t>
  </si>
  <si>
    <t>005011</t>
  </si>
  <si>
    <t>Politeknik Negeri Pontianak</t>
  </si>
  <si>
    <t>005038</t>
  </si>
  <si>
    <t>Politeknik Negeri Sambas</t>
  </si>
  <si>
    <t>005041</t>
  </si>
  <si>
    <t>Politeknik Negeri Ketapang</t>
  </si>
  <si>
    <t>IAIN Pontianak</t>
  </si>
  <si>
    <t>STAIN Pontianak</t>
  </si>
  <si>
    <t>Universitas Panca Bhakti</t>
  </si>
  <si>
    <t>Universitas Muhammadiyah Pontianak</t>
  </si>
  <si>
    <t>Universitas Kapuas Sintang</t>
  </si>
  <si>
    <t>Universitas Nahdlatul Ulama Kalimantan Barat</t>
  </si>
  <si>
    <t>IKIP PGRI Pontianak</t>
  </si>
  <si>
    <t>Sekolah Tinggi Ilmu Ekonomi Pontianak</t>
  </si>
  <si>
    <t>STKIP PGRI Pontianak</t>
  </si>
  <si>
    <t>Sekolah Tinggi Ilmu Hukum Soelthan M Tsjafioeddin</t>
  </si>
  <si>
    <t>Sekolah Tinggi Ilmu Ekonomi Boedi Oetomo</t>
  </si>
  <si>
    <t>STMIK Pontianak</t>
  </si>
  <si>
    <t>Sekolah Tinggi Ilmu Ekonomi Indonesia Pontianak</t>
  </si>
  <si>
    <t>Sekolah Tinggi Pertanian Panca Bhakti</t>
  </si>
  <si>
    <t>STIK Muhammadiyah Pontianak</t>
  </si>
  <si>
    <t>STKIP Persada Khatulistiwa Sintang</t>
  </si>
  <si>
    <t>Sekolah Tinggi Ilmu Ekonomi Mulia Singkawang</t>
  </si>
  <si>
    <t>STKIP Melawi</t>
  </si>
  <si>
    <t>STMIK Widya Dharma</t>
  </si>
  <si>
    <t>STKIP Singkawang</t>
  </si>
  <si>
    <t>STKIP Pamane Talino</t>
  </si>
  <si>
    <t>Sekolah Tinggi Bahasa Asing Pontianak</t>
  </si>
  <si>
    <t>Sekolah Tinggi Bahasa Harapan Bersama</t>
  </si>
  <si>
    <t>Akademi Manajemen Perusahaan Panca Bhakti</t>
  </si>
  <si>
    <t>Akademi Sekretari &amp; Manajemen Widya Dharma</t>
  </si>
  <si>
    <t>Akademi Keuangan &amp; Perbankan Grha Arta Katulistiwa</t>
  </si>
  <si>
    <t>Akademi Sekretari Manajemen Indonesia Pontianak</t>
  </si>
  <si>
    <t>Akademi Bahasa Asing Pontianak</t>
  </si>
  <si>
    <t>Akademi Bahasa Asing Widya Dharma</t>
  </si>
  <si>
    <t>AMIK Panca Bhakti</t>
  </si>
  <si>
    <t>Akademi Perpajakan Panca Bhakti</t>
  </si>
  <si>
    <t>Akademi Pertanian Dan Perkebunan Abditama Sanggau</t>
  </si>
  <si>
    <t>Akademi Manajemen Bumi Sebalo Bengkayang</t>
  </si>
  <si>
    <t>Akademi Agrobisnis Bumi Sebalo</t>
  </si>
  <si>
    <t>Akademi Manajemen Komputer dan Informatika Ketapang</t>
  </si>
  <si>
    <t>AMIK BSI Pontianak</t>
  </si>
  <si>
    <t xml:space="preserve">Akademi Kebidanan Panca Bhakti </t>
  </si>
  <si>
    <t xml:space="preserve">Akademi Gizi Sinka Dharma Madani Singkawang </t>
  </si>
  <si>
    <t>Politeknik Tonggak Equator</t>
  </si>
  <si>
    <t>Politeknik Putra Bangsa Pontianak</t>
  </si>
  <si>
    <t>Politeknik Ketapang</t>
  </si>
  <si>
    <t>Politeknik Terpikat Sambas</t>
  </si>
  <si>
    <t>Institut Agama Islam Sultan Muhammad Syafiuddin Sambas</t>
  </si>
  <si>
    <t>STAI Mempawah Pontianak</t>
  </si>
  <si>
    <t>STAI Al-Haudl Ketapang, Kalimantan Barat</t>
  </si>
  <si>
    <t>STAI Ma`arif Sintang, Kalimantan Barat</t>
  </si>
  <si>
    <t>STAI Sulthan M. Syafi`uddin Sambas, Kalimantan Barat</t>
  </si>
  <si>
    <t>STIS Syarif Abdurrahman Pontianak, Kalimantan Barat</t>
  </si>
  <si>
    <t>STIT Iqra` Kapuas Hulu, Kalimantan Barat</t>
  </si>
  <si>
    <t>STIT Syarif Abdurrahman Singkawang, Kalimantan Barat</t>
  </si>
  <si>
    <t>Sekolah Tinggi Agama Kristen Abdi Wacana Pontianak</t>
  </si>
  <si>
    <t>Sekolah Tinggi Teologi Ekklesia Pontianak</t>
  </si>
  <si>
    <t xml:space="preserve">Sekolah Tinggi Teologi Kalimantan </t>
  </si>
  <si>
    <t>Sekolah Tinggi Teologi Pontianak</t>
  </si>
  <si>
    <t>Sekolah Tinggi Teologi ATI Anjungan Pontianak</t>
  </si>
  <si>
    <t>Sekolah Tinggi Teologi Berea Pontianak</t>
  </si>
  <si>
    <t>Sekolah Tinggi Theologia Injili Indonesia Pontianak</t>
  </si>
  <si>
    <t>Sekolah Tinggi Teologi Borneo</t>
  </si>
  <si>
    <t>Sekolah Tinggi Teologi Khatulistiwa Sintang</t>
  </si>
  <si>
    <t>Sekolah Tinggi Teologi Immanuel Sintang Kal-bar</t>
  </si>
  <si>
    <t>Sekolah Tinggi Teologi Injil Arastamar Ngabang</t>
  </si>
  <si>
    <t>STT Kadesi Kalimantan</t>
  </si>
  <si>
    <t>STT Injil Arastamar Ngabang (Kal-bar)</t>
  </si>
  <si>
    <t>Sekolah Tinggi Agama Kristen Kapuas Raya Sintang</t>
  </si>
  <si>
    <t>Sekolah Tinggi Teologi Injili Humble Bengkayang</t>
  </si>
  <si>
    <t>STP St. Agustinus Keuskupan Agung Pontianak</t>
  </si>
  <si>
    <t>STIKAS Santo Yohanes Salib</t>
  </si>
  <si>
    <t>001010</t>
  </si>
  <si>
    <t>Prop. Kalimantan Selatan</t>
  </si>
  <si>
    <t>005015</t>
  </si>
  <si>
    <t>Politeknik Negeri Banjarmasin</t>
  </si>
  <si>
    <t>005039</t>
  </si>
  <si>
    <t>Politeknik Negeri Tanah Laut</t>
  </si>
  <si>
    <t>IAIN Antasari Banjarmasin</t>
  </si>
  <si>
    <t>Universitas Achmad Yani Banjarmasin</t>
  </si>
  <si>
    <t>Universitas Islam Kalimantan M A B Banjarmasin</t>
  </si>
  <si>
    <t>Universitas Nahdlatul Ulama Kalimantan Selatan</t>
  </si>
  <si>
    <t>Sekolah Tinggi Ilmu Ekonomi Indonesia Banjarmasin</t>
  </si>
  <si>
    <t>STIA Bina Banua Banjarmasin</t>
  </si>
  <si>
    <t>STIMI Banjarmasin</t>
  </si>
  <si>
    <t>Sekolah Tinggi Ilmu Hukum Sultan Adam</t>
  </si>
  <si>
    <t>Sekolah Tinggi Ilmu Ekonomi Nasional Banjarmasin</t>
  </si>
  <si>
    <t>STKIP PGRI Banjarmasin</t>
  </si>
  <si>
    <t>Sekolah Tinggi Ilmu Ekonomi Pancasetia</t>
  </si>
  <si>
    <t>Sekolah Tinggi Bahasa Asing Dinamik</t>
  </si>
  <si>
    <t>Sekolah Tinggi Ilmu Administrasi Amuntai</t>
  </si>
  <si>
    <t>STMIK Banjarbaru</t>
  </si>
  <si>
    <t>Sekolah Tinggi Ilmu Pertanian Amuntai</t>
  </si>
  <si>
    <t>STMIK Indonesia Banjarmasin</t>
  </si>
  <si>
    <t>Sekolah Tinggi Ilmu Administrasi Tabalong</t>
  </si>
  <si>
    <t>STKIP Paris Barantai</t>
  </si>
  <si>
    <t>Sekolah Tinggi Farmasi Borneo Lestari</t>
  </si>
  <si>
    <t>Akademi Teknik Pembangunan Nasional</t>
  </si>
  <si>
    <t>Akademi Manajemen Koperasi Barabai</t>
  </si>
  <si>
    <t>Akademi Filsafat Gereja Kalimantan Evangelis</t>
  </si>
  <si>
    <t>Akademi Maritim Nusantara Banjarmasin</t>
  </si>
  <si>
    <t>Akademi Keguruan Paris Barantai Kotabaru</t>
  </si>
  <si>
    <t>Akademi Pariwisata Nasional Banjarmasin</t>
  </si>
  <si>
    <t>ASMI Citra Nusantara</t>
  </si>
  <si>
    <t xml:space="preserve">Akademi Farmasi ISFI Banjarmasin </t>
  </si>
  <si>
    <t>Politeknik Kotabaru</t>
  </si>
  <si>
    <t>Politeknik Islam Syekh Salman Al-Farisi Rantau</t>
  </si>
  <si>
    <t>Politeknik Tanah Laut</t>
  </si>
  <si>
    <t>Politeknik Hasnur</t>
  </si>
  <si>
    <t>Sekolah Tinggi Ilmu Qur`an (STIQ) Amuntai, Kalimantan Selatan</t>
  </si>
  <si>
    <t>STAI Al-Falah Banjarbaru, Banjarmasin Kalimantan Selatan</t>
  </si>
  <si>
    <t>STAI Al-Jami Banjarmasin, Kalimantan Selatan</t>
  </si>
  <si>
    <t>STAI Al-Washliyah Barabai</t>
  </si>
  <si>
    <t>STIT Darul Hijrah Martapura</t>
  </si>
  <si>
    <t>STAI Darul Ulum Kandangan, Kalimantan Selatan</t>
  </si>
  <si>
    <t>STAI Darussalam Martapura, Kalimantan Selatan</t>
  </si>
  <si>
    <t>STAI Rasyidiyah Khalidiyah (RAKHA) Amuntai, Kalimantan Selatan</t>
  </si>
  <si>
    <t>STIT Darul Ulum Kotabaru, Kalimantan Selatan</t>
  </si>
  <si>
    <t>Sekolah Tinggi Teologi Gereja Kalimantan Evangelis (GKE)</t>
  </si>
  <si>
    <t>Sekolah Tinggi Teologi Bethel Banjar Baru</t>
  </si>
  <si>
    <t>Sekolah Tinggi Teologi Malinggang</t>
  </si>
  <si>
    <t>001024</t>
  </si>
  <si>
    <t>Prop. Kalimantan Tengah</t>
  </si>
  <si>
    <t>IAIN Palangkaraya</t>
  </si>
  <si>
    <t>STAIN Palangkaraya</t>
  </si>
  <si>
    <t>STAK Negeri Palangka Raya</t>
  </si>
  <si>
    <t>Sekolah Tinggi Agama Hindu Negeri Tampung Penyang Palangka Raya</t>
  </si>
  <si>
    <t>Universitas Muhammadiyah Palangka Raya</t>
  </si>
  <si>
    <t>Universitas Kristen Palangka Raya</t>
  </si>
  <si>
    <t>Universitas PGRI Palangka Raya</t>
  </si>
  <si>
    <t>Universitas Antakusuma</t>
  </si>
  <si>
    <t>Universitas Darwan Ali</t>
  </si>
  <si>
    <t>Sekolah Tinggi Ilmu Ekonomi Palangka Raya</t>
  </si>
  <si>
    <t>Sekolah Tinggi Ilmu Hukum Tambun Bungai</t>
  </si>
  <si>
    <t>Sekolah Tinggi Ilmu Ekonomi Sampit</t>
  </si>
  <si>
    <t>Sekolah Tinggi Ilmu Hukum Habaring Hurung Sampit</t>
  </si>
  <si>
    <t>STKIP Muhammadiyah Sampit</t>
  </si>
  <si>
    <t>Sekolah Tinggi Ilmu Ekonomi Kuala Kapuas</t>
  </si>
  <si>
    <t>Sekolah Tinggi Ilmu Ekonomi Muara Teweh</t>
  </si>
  <si>
    <t>Sekolah Tinggi Ilmu Pertanian Palangka Raya</t>
  </si>
  <si>
    <t>Sekolah Tinggi Ilmu Bahasa Asing Palangka Raya</t>
  </si>
  <si>
    <t>Sekolah Tinggi Pertanian Pgri Buntok</t>
  </si>
  <si>
    <t>Sekolah Tinggi Ilmu Ekonomi Dahani Dahanai Buntok</t>
  </si>
  <si>
    <t>STIE YBPK Palangka Raya</t>
  </si>
  <si>
    <t>Sekolah Tinggi Ilmu Pendidikan Bunga Bangsa</t>
  </si>
  <si>
    <t>STMIK Palangka Raya</t>
  </si>
  <si>
    <t>Sekolah Tinggi Ilmu Hukum Kuala Kapuas</t>
  </si>
  <si>
    <t>STIKES Eka Harap</t>
  </si>
  <si>
    <t>STIKES Borneo Cendekia Medika</t>
  </si>
  <si>
    <t>Akademi Manajemen Koperasi Kosgoro Pontianak</t>
  </si>
  <si>
    <t>ASMI Palangka Raya</t>
  </si>
  <si>
    <t>Akademi Teknik Mesin Putra Khatulistiwa Pontianak</t>
  </si>
  <si>
    <t>Akademi Keperawatan Yarsi Pontianak</t>
  </si>
  <si>
    <t>Politeknik Batang Garing Palangka Raya</t>
  </si>
  <si>
    <t>Politeknik Muara Teweh</t>
  </si>
  <si>
    <t>STAI Al-Ma`arif Buntok</t>
  </si>
  <si>
    <t>STAI Kuala Kapuas, Kalimantan Tengah</t>
  </si>
  <si>
    <t>STAI Siti Khadijah Muara Teweh Barito Utara, Kalimantan Tengah</t>
  </si>
  <si>
    <t>Sekolah Tinggi Teologi Dian Eka Sabda Kalimantan Tengah</t>
  </si>
  <si>
    <t xml:space="preserve">STIPAS Tahasak Danum Pambelum Keuskupan Palangkaraya </t>
  </si>
  <si>
    <t>001015</t>
  </si>
  <si>
    <t>Prop. Kalimantan Timur</t>
  </si>
  <si>
    <t>001050</t>
  </si>
  <si>
    <t>002013</t>
  </si>
  <si>
    <t>Institut Teknologi Kalimantan</t>
  </si>
  <si>
    <t>005024</t>
  </si>
  <si>
    <t>Politeknik Pertanian Negeri Samarinda</t>
  </si>
  <si>
    <t>005026</t>
  </si>
  <si>
    <t>Politeknik Negeri Samarinda</t>
  </si>
  <si>
    <t>005032</t>
  </si>
  <si>
    <t>Politeknik Negeri Balikpapan</t>
  </si>
  <si>
    <t>IAIN Samarinda</t>
  </si>
  <si>
    <t>STAIN Samarinda</t>
  </si>
  <si>
    <t>Universitas 17 Agustus 1945 Samarinda</t>
  </si>
  <si>
    <t>Universitas Tridharma</t>
  </si>
  <si>
    <t>Universitas Balikpapan</t>
  </si>
  <si>
    <t>Universitas Widya Gama Mahakam Samarinda</t>
  </si>
  <si>
    <t>Universitas Kutai Kartanegara Tenggarong</t>
  </si>
  <si>
    <t>Universitas Trunajaya Bontang</t>
  </si>
  <si>
    <t>Universitas Kaltara</t>
  </si>
  <si>
    <t>Universitas Nahdlatul Ulama Kalimantan Timur</t>
  </si>
  <si>
    <t>IKIP PGRI Kaltim</t>
  </si>
  <si>
    <t>Sekolah Tinggi Ilmu Ekonomi Muhammadiyah Samarinda</t>
  </si>
  <si>
    <t>Sekolah Tinggi Ilmu Ekonomi Balikpapan</t>
  </si>
  <si>
    <t>Sekolah Tinggi Ilmu Komunikasi Mahakam</t>
  </si>
  <si>
    <t>STMIK Samarinda</t>
  </si>
  <si>
    <t>STIMI Samarinda</t>
  </si>
  <si>
    <t>Sekolah Tinggi Ilmu Ekonomi Bulungan Tarakan</t>
  </si>
  <si>
    <t>Sekolah Tinggi Ilmu Ekonomi Samarinda</t>
  </si>
  <si>
    <t>STIE Muhammadiyah Tanjung Redeb</t>
  </si>
  <si>
    <t>STMIK Widya Cipta Dharma Samarinda</t>
  </si>
  <si>
    <t>Sekolah Tinggi Ilmu Ekonomi Nasional Samarinda</t>
  </si>
  <si>
    <t>STMIK Balikpapan</t>
  </si>
  <si>
    <t>STIPER Muhammadiyah Tanah Grogot</t>
  </si>
  <si>
    <t>Sekolah Tinggi Teknologi Industri Bontang</t>
  </si>
  <si>
    <t>Sekolah Tinggi Ilmu Ekonomi Tanjung Selor</t>
  </si>
  <si>
    <t>Sekolah Tinggi Pertanian Kutai Timur</t>
  </si>
  <si>
    <t>Sekolah Tinggi Teknologi Migas</t>
  </si>
  <si>
    <t>Sekolah Tinggi Ilmu Pertanian Berau</t>
  </si>
  <si>
    <t>Sekolah Tinggi Teknologi Bontang</t>
  </si>
  <si>
    <t>Sekolah Tinggi Ilmu Ekonomi Tenggarong</t>
  </si>
  <si>
    <t>Sekolah Tinggi Ilmu Ekonomi Widya Praja</t>
  </si>
  <si>
    <t>STMIK Sentra Pendidikan Bisnis</t>
  </si>
  <si>
    <t>STMIK PPKIA Tarakanita Rahmawati Tarakan</t>
  </si>
  <si>
    <t>STIE Madani Balikpapan</t>
  </si>
  <si>
    <t>STMIK Borneo Internasional</t>
  </si>
  <si>
    <t>Sekolah Tinggi Ilmu Ekonomi Nusantara Sangatta</t>
  </si>
  <si>
    <t>ASMI KMPI Samarinda</t>
  </si>
  <si>
    <t>AMIK Balikpapan</t>
  </si>
  <si>
    <t>Akademi Keuangan &amp; Perbankan Widya Praja Samarinda</t>
  </si>
  <si>
    <t>Akademi Pariwisata Nasional Samarinda</t>
  </si>
  <si>
    <t>Akademi Akuntansi Balikpapan</t>
  </si>
  <si>
    <t>ASMI Tanjung Selor</t>
  </si>
  <si>
    <t>Akademi Bahasa Asing Balikpapan</t>
  </si>
  <si>
    <t>Akademi Bahasa Asing Colorado Samarinda</t>
  </si>
  <si>
    <t>Akademi Kesehatan Lingkungan MuhammadiyahSamarinda</t>
  </si>
  <si>
    <t>Akademi Keperawatan Muhammadiyah Samarinda</t>
  </si>
  <si>
    <t>Akademi Maritim Indonesia Samarinda</t>
  </si>
  <si>
    <t>Akademi Bisnis Internasional Samarinda</t>
  </si>
  <si>
    <t>Akademi Sekretari Indonesia Samarinda</t>
  </si>
  <si>
    <t>AMIK PPKIA Tarakanita Rahmawati Tarakan</t>
  </si>
  <si>
    <t>ASMI Airlangga Balikpapan</t>
  </si>
  <si>
    <t>Akademi Akuntansi Edita Sangatta</t>
  </si>
  <si>
    <t>Akademi Bahasa Asing Permata Hati Tarakan</t>
  </si>
  <si>
    <t>Politeknik Balikpapan</t>
  </si>
  <si>
    <t>Politeknik Sendawar</t>
  </si>
  <si>
    <t>Politeknik Malinau</t>
  </si>
  <si>
    <t>Politeknik Bisnis Lamda</t>
  </si>
  <si>
    <t>STAI Sangatta</t>
  </si>
  <si>
    <t>STIT Balikpapan (STITBA)</t>
  </si>
  <si>
    <t>STIT Syamsul Ma`arif Bontang</t>
  </si>
  <si>
    <t>STAI Balikpapan, Kalimantan Timur</t>
  </si>
  <si>
    <t>STIS Hidayatullah Balikpapan, Kalimantan Timur</t>
  </si>
  <si>
    <t>STIS Samarinda, Kalimantan Timur</t>
  </si>
  <si>
    <t>STIT Ibnu Khaldun Nunukan, Kalimantan Timur</t>
  </si>
  <si>
    <t>STIT Muhammadiyah Tanjung Redep, Berau, Kalimantan Timur</t>
  </si>
  <si>
    <t xml:space="preserve">STIT Al-Anshar Tanjung Selor Bulungan </t>
  </si>
  <si>
    <t>Sekolah Tinggi Ekonomi Islam (STEI) Al-Arsyadi Kalimantan Timur</t>
  </si>
  <si>
    <t>Institut Kristen Borneo</t>
  </si>
  <si>
    <t>Sekolah Tinggi Agama Kristen Samarinda</t>
  </si>
  <si>
    <t>Sekolah Tinggi Teologi Bethel Samarinda</t>
  </si>
  <si>
    <t>STT Bethany Balikpapan</t>
  </si>
  <si>
    <t>Sekolah Tinggi Teologi Tenggarong</t>
  </si>
  <si>
    <t>Sekolah Tinggi Teologi Injili Indonesia Samarinda</t>
  </si>
  <si>
    <t xml:space="preserve">STT Petra </t>
  </si>
  <si>
    <t xml:space="preserve">STKPK Bina Insan </t>
  </si>
  <si>
    <t>001052</t>
  </si>
  <si>
    <t>Prop. Kepulauan Riau</t>
  </si>
  <si>
    <t>005029</t>
  </si>
  <si>
    <t>Politeknik Negeri Batam</t>
  </si>
  <si>
    <t>Universitas Batam</t>
  </si>
  <si>
    <t>Universitas Internasional Batam</t>
  </si>
  <si>
    <t>Universitas Riau Kepulauan</t>
  </si>
  <si>
    <t>Universitas Putera Batam</t>
  </si>
  <si>
    <t>Universitas Karimun</t>
  </si>
  <si>
    <t>Universitas Universal</t>
  </si>
  <si>
    <t>Sekolah Tinggi Ilmu Ekonomi Ibnusina</t>
  </si>
  <si>
    <t>STISIPOL Raja Haji</t>
  </si>
  <si>
    <t>Sekolah Tinggi Ilmu Ekonomi Bentara Persada Batam</t>
  </si>
  <si>
    <t>Sekolah Tinggi Teknik Ibnu Sina</t>
  </si>
  <si>
    <t>STMIK Putera Batam</t>
  </si>
  <si>
    <t>STIE Pembangunan Tanjungpinang</t>
  </si>
  <si>
    <t>Sekolah Tinggi Ilmu Komunikasi Internasional Gurindam Archipelago</t>
  </si>
  <si>
    <t>Sekolah Tinggi Ilmu Ekonomi Cakrawala</t>
  </si>
  <si>
    <t>Sekolah Tinggi Teknologi Indonesia Tanjung Pinang</t>
  </si>
  <si>
    <t xml:space="preserve">STISIP Bunda Tanah Melayu </t>
  </si>
  <si>
    <t>Sekolah Tinggi Ilmu Komputer Muhammadiyah Batam</t>
  </si>
  <si>
    <t>STIE Nagoya Indonesia</t>
  </si>
  <si>
    <t>Politeknik Pariwisata Batam</t>
  </si>
  <si>
    <t>STAI Ibnu Sina Batam</t>
  </si>
  <si>
    <t>STAI Miftahul Ulum Tanjung Pinang</t>
  </si>
  <si>
    <t>STAI Natuna</t>
  </si>
  <si>
    <t>STEI Ar - Rachman</t>
  </si>
  <si>
    <t>STIDKI Al-AZIZ Batam</t>
  </si>
  <si>
    <t>STIQ Kepulauan Riau</t>
  </si>
  <si>
    <t>Sekolah Tinggi Ilmu Tarbiyah (STIT) Mumtaz</t>
  </si>
  <si>
    <t>Sekolah Tinggi Teologi Basom</t>
  </si>
  <si>
    <t>Sekolah Tinggi Teologi Injili Indonesia Batam</t>
  </si>
  <si>
    <t>STT Lintas Budaya Batam</t>
  </si>
  <si>
    <t>Sekolah Tinggi Teologi Calvary Batam</t>
  </si>
  <si>
    <t>Sekolah Tinggi Teologi Huperetes Batam</t>
  </si>
  <si>
    <t>Sekolah Tinggi Teologi Pantekosta Batam</t>
  </si>
  <si>
    <t>Sekolah Tinggi Teologi Real Batam</t>
  </si>
  <si>
    <t>STT IKAT di Batam</t>
  </si>
  <si>
    <t>STT Krisba Batam</t>
  </si>
  <si>
    <t>Sekolah Tinggi Teologi Injil Bhakti Caraka Batam</t>
  </si>
  <si>
    <t>001026</t>
  </si>
  <si>
    <t>Prop. Lampung</t>
  </si>
  <si>
    <t>002014</t>
  </si>
  <si>
    <t>Institut Teknologi Sumatera</t>
  </si>
  <si>
    <t>005007</t>
  </si>
  <si>
    <t>Politeknik Negeri Lampung</t>
  </si>
  <si>
    <t>IAIN Raden Intan Lampung</t>
  </si>
  <si>
    <t>STAIN Jurai Siwo Metro</t>
  </si>
  <si>
    <t>Sekolah Tinggi Agama Hindu Lampung</t>
  </si>
  <si>
    <t>021002</t>
  </si>
  <si>
    <t>Universitas Muhammadiyah Lampung</t>
  </si>
  <si>
    <t>021003</t>
  </si>
  <si>
    <t>Universitas Sang Bumi Ruwa Jurai</t>
  </si>
  <si>
    <t>021004</t>
  </si>
  <si>
    <t>Universitas Muhammadiyah Metro</t>
  </si>
  <si>
    <t>021009</t>
  </si>
  <si>
    <t>Universitas Malahayati</t>
  </si>
  <si>
    <t>021012</t>
  </si>
  <si>
    <t>Universitas Bandar Lampung</t>
  </si>
  <si>
    <t>021014</t>
  </si>
  <si>
    <t>Universitas Tulang Bawang</t>
  </si>
  <si>
    <t>021021</t>
  </si>
  <si>
    <t>Universitas Megou Pak Tulang Bawang</t>
  </si>
  <si>
    <t>021026</t>
  </si>
  <si>
    <t>Universitas Nahdlatul Ulama Lampung</t>
  </si>
  <si>
    <t>022001</t>
  </si>
  <si>
    <t>Institut Informatika Dan Bisnis Darmajaya</t>
  </si>
  <si>
    <t>023001</t>
  </si>
  <si>
    <t>Sekolah Tinggi Ilmu Ekonomi Muhammadiyah Pringsewu</t>
  </si>
  <si>
    <t>023003</t>
  </si>
  <si>
    <t>Sekolah Tinggi Ilmu Pertanian Surya Dharma</t>
  </si>
  <si>
    <t>023006</t>
  </si>
  <si>
    <t>Sekolah Tinggi Ilmu Pertanian Dharma Wacana</t>
  </si>
  <si>
    <t>023008</t>
  </si>
  <si>
    <t>STKIP PGRI Metro</t>
  </si>
  <si>
    <t>023010</t>
  </si>
  <si>
    <t>STKIP Muhammadiyah Kotabumi</t>
  </si>
  <si>
    <t>023011</t>
  </si>
  <si>
    <t>STKIP Muhammadiyah Pringsewu</t>
  </si>
  <si>
    <t>023013</t>
  </si>
  <si>
    <t>STKIP PGRI Bandar Lampung</t>
  </si>
  <si>
    <t>023016</t>
  </si>
  <si>
    <t>Sekolah Tinggi Ilmu Ekonomi Ragam Tunas</t>
  </si>
  <si>
    <t>023021</t>
  </si>
  <si>
    <t>STISIPOL Dharma Wacana</t>
  </si>
  <si>
    <t>023022</t>
  </si>
  <si>
    <t>Sekolah Tinggi Perkebunan Lampung</t>
  </si>
  <si>
    <t>023026</t>
  </si>
  <si>
    <t>Sekolah Tinggi Teknologi Nusantara Lampung</t>
  </si>
  <si>
    <t>023030</t>
  </si>
  <si>
    <t>STKIP Dharma Wacana</t>
  </si>
  <si>
    <t>023031</t>
  </si>
  <si>
    <t>Sekolah Tinggi Bahasa Asing Yunisla Bandar Lampung</t>
  </si>
  <si>
    <t>023033</t>
  </si>
  <si>
    <t>Sekolah Tinggi Ilmu Ekonomi Muhammadiyah Kalianda</t>
  </si>
  <si>
    <t>023036</t>
  </si>
  <si>
    <t>STMIK Tunas Bangsa</t>
  </si>
  <si>
    <t>023039</t>
  </si>
  <si>
    <t>Sekolah Tinggi Ilmu Ekonomi Prasetiya Mandiri Lampung</t>
  </si>
  <si>
    <t>023046</t>
  </si>
  <si>
    <t>Sekolah Tinggi Ilmu Ekonomi Satu Nusa</t>
  </si>
  <si>
    <t>023049</t>
  </si>
  <si>
    <t>Sekolah Tinggi Bahasa Asing Teknokrat</t>
  </si>
  <si>
    <t>023050</t>
  </si>
  <si>
    <t>Sekolah Tinggi Ilmu Hukum Muhammadiyah Kotabumi</t>
  </si>
  <si>
    <t>023063</t>
  </si>
  <si>
    <t>STMIK Surya Intan</t>
  </si>
  <si>
    <t>023064</t>
  </si>
  <si>
    <t>STMIK Dharma Wacana</t>
  </si>
  <si>
    <t>023071</t>
  </si>
  <si>
    <t>Sekolah Tinggi Ilmu Hukum Muhammadiyah Kalianda</t>
  </si>
  <si>
    <t>023073</t>
  </si>
  <si>
    <t>Sekolah Tinggi Ilmu Ekonomi Mitra Lampung</t>
  </si>
  <si>
    <t>023075</t>
  </si>
  <si>
    <t>STMIK Mitra Lampung</t>
  </si>
  <si>
    <t>023076</t>
  </si>
  <si>
    <t>023081</t>
  </si>
  <si>
    <t>Sekolah Tinggi Ilmu Maritim Mutiara Jaya</t>
  </si>
  <si>
    <t>023086</t>
  </si>
  <si>
    <t>STMIK Teknokrat</t>
  </si>
  <si>
    <t>023087</t>
  </si>
  <si>
    <t>Sekolah Tinggi Ilmu Ekonomi Lampung Timur</t>
  </si>
  <si>
    <t>023100</t>
  </si>
  <si>
    <t>Sekolah Tinggi Ilmu Ekonomi Gentiaras</t>
  </si>
  <si>
    <t>023109</t>
  </si>
  <si>
    <t>STMIK Pringsewu</t>
  </si>
  <si>
    <t>023112</t>
  </si>
  <si>
    <t>STMIK Dian Cipta Cendikia Kotabumi</t>
  </si>
  <si>
    <t>023114</t>
  </si>
  <si>
    <t>023116</t>
  </si>
  <si>
    <t>023119</t>
  </si>
  <si>
    <t>STKIP Al Islam Tunas Bangsa</t>
  </si>
  <si>
    <t>023122</t>
  </si>
  <si>
    <t>Sekolah Tinggi Keguruan dan Ilmu Pendidikan Kumala Lampung</t>
  </si>
  <si>
    <t>023126</t>
  </si>
  <si>
    <t>STKIP Tunas Palapa</t>
  </si>
  <si>
    <t>023128</t>
  </si>
  <si>
    <t>Sekolah Tinggi Ilmu Ekonomi Krakatau</t>
  </si>
  <si>
    <t>024008</t>
  </si>
  <si>
    <t>Akademi Pariwisata Satu Nusa</t>
  </si>
  <si>
    <t>024009</t>
  </si>
  <si>
    <t>Akademi Manajemen Informatika &amp; Komputer Starteck</t>
  </si>
  <si>
    <t>024010</t>
  </si>
  <si>
    <t>Akademi Akuntansi Lampung</t>
  </si>
  <si>
    <t>024012</t>
  </si>
  <si>
    <t>AMIK Mitra Lampung</t>
  </si>
  <si>
    <t>024015</t>
  </si>
  <si>
    <t>Akademi Perikanan Bhima Sakti</t>
  </si>
  <si>
    <t>024017</t>
  </si>
  <si>
    <t>Akademi Bahasa Asing Dian Cipta Cendikia Lampung</t>
  </si>
  <si>
    <t>024029</t>
  </si>
  <si>
    <t>Akademi Akuntansi Dan Manajemen Mitra Lampung</t>
  </si>
  <si>
    <t>024030</t>
  </si>
  <si>
    <t>AMIK Master Lampung</t>
  </si>
  <si>
    <t>024033</t>
  </si>
  <si>
    <t>AMIK Dian Cipta Cendikia</t>
  </si>
  <si>
    <t>024036</t>
  </si>
  <si>
    <t>Akademi Manajemen Informatika Dan Komputer Lampung</t>
  </si>
  <si>
    <t>024039</t>
  </si>
  <si>
    <t>AMIK Teknokrat</t>
  </si>
  <si>
    <t>024083</t>
  </si>
  <si>
    <t>Akademi Perpajakan Tridarma</t>
  </si>
  <si>
    <t>024084</t>
  </si>
  <si>
    <t>024089</t>
  </si>
  <si>
    <t>024090</t>
  </si>
  <si>
    <t>024092</t>
  </si>
  <si>
    <t>Akademi Teknologi Pringsewu</t>
  </si>
  <si>
    <t>024093</t>
  </si>
  <si>
    <t>024096</t>
  </si>
  <si>
    <t>024098</t>
  </si>
  <si>
    <t>024099</t>
  </si>
  <si>
    <t>024100</t>
  </si>
  <si>
    <t>024101</t>
  </si>
  <si>
    <t>024102</t>
  </si>
  <si>
    <t>024104</t>
  </si>
  <si>
    <t>024105</t>
  </si>
  <si>
    <t>024106</t>
  </si>
  <si>
    <t>Akademi Keperawatan Muhammadiyah Pringsewu</t>
  </si>
  <si>
    <t>024108</t>
  </si>
  <si>
    <t>024112</t>
  </si>
  <si>
    <t>Akademi Kebidanan Muhammadiyah Pringsewu</t>
  </si>
  <si>
    <t>024115</t>
  </si>
  <si>
    <t>024117</t>
  </si>
  <si>
    <t>024123</t>
  </si>
  <si>
    <t>Akademi Bahasa Asing Dian Cipta Cendikia Kotabumi</t>
  </si>
  <si>
    <t>024129</t>
  </si>
  <si>
    <t>024133</t>
  </si>
  <si>
    <t>AMIK Dian Cipta Cendikia Pringsewu</t>
  </si>
  <si>
    <t>024137</t>
  </si>
  <si>
    <t>AKAFARMA Putra Indonesia Lampung</t>
  </si>
  <si>
    <t>024140</t>
  </si>
  <si>
    <t>025008</t>
  </si>
  <si>
    <t>Politeknik Gajah Sakti</t>
  </si>
  <si>
    <t xml:space="preserve">Institut Agama Islam Ma'arif NU (IAIMNU) Metro Lampung </t>
  </si>
  <si>
    <t>STAI Al-Ma`arif Waikanan Lampung</t>
  </si>
  <si>
    <t>STAI Ma`arif Kalirejo Lampung Tengah</t>
  </si>
  <si>
    <t>STAI Tulang Bawang, Lampung</t>
  </si>
  <si>
    <t>STAI YASBA Kalianda Lampung Selatan</t>
  </si>
  <si>
    <t>STAINU Kotabumi Lampung Utara</t>
  </si>
  <si>
    <t>STIT Bustanul `Ulum Lampung Tengah</t>
  </si>
  <si>
    <t>STIT Pringsewu Lampung Selatan</t>
  </si>
  <si>
    <t>STAI An-Nur Lampung Selatan</t>
  </si>
  <si>
    <t>STAI Ma`arif Metro, Kota Metro, Lampung</t>
  </si>
  <si>
    <t>STIS Darussalam, Lampung Selatan, Lampung</t>
  </si>
  <si>
    <t>STIT Agus Salim Metro Lampung</t>
  </si>
  <si>
    <t>STIT Darul Fattah Bandar Lampung</t>
  </si>
  <si>
    <t>STAI Darussalam Lampung</t>
  </si>
  <si>
    <t>STIT Ibnu Rusyd Kota Bumi Lampung Utara</t>
  </si>
  <si>
    <t>STIT Multazam</t>
  </si>
  <si>
    <t xml:space="preserve">Sekolah Tinggi Ekonomi Islam (STEI) Darul Qur'an Minak Selebah </t>
  </si>
  <si>
    <t xml:space="preserve">Sekolah Tinggi Ilmu Syari'ah (STIS) Muhammadiyah Pringsewu </t>
  </si>
  <si>
    <t>Sekolah Tinggi Ekonomi dan Bisnis Islam (STEBIS) Nur Ilmi Al-Ismailiyun</t>
  </si>
  <si>
    <t>Sekolah Tinggi Ilmu Syariah (STIS) Darul Ulum Lampung Timur</t>
  </si>
  <si>
    <t>Sekolah Tinggi Teologi Agape Bandar Lampung</t>
  </si>
  <si>
    <t>Sekolah Tinggi Teologi Syalom Bandar Lampung</t>
  </si>
  <si>
    <t>Sekolah Tinggi Ilmu Agama Buddha Jinarakkhita</t>
  </si>
  <si>
    <t>001021</t>
  </si>
  <si>
    <t>Prop. Maluku</t>
  </si>
  <si>
    <t>005008</t>
  </si>
  <si>
    <t>Politeknik Negeri Ambon</t>
  </si>
  <si>
    <t>005022</t>
  </si>
  <si>
    <t>Politeknik Perikanan Negeri Tual</t>
  </si>
  <si>
    <t>IAIN Ambon</t>
  </si>
  <si>
    <t>STAK Negeri Ambon</t>
  </si>
  <si>
    <t>Sekolah Tinggi Ilmu Administrasi Langgur</t>
  </si>
  <si>
    <t>Sekolah Tinggi Ilmu Sosial Ilmu Politik Kebangsaan</t>
  </si>
  <si>
    <t>Sekolah Tinggi Ilmu Ekonomi Saumlaki</t>
  </si>
  <si>
    <t>STKIP Gotong Royong Masohi</t>
  </si>
  <si>
    <t>Sekolah Tinggi Ilmu Ekonomi Manajemen Rutu Nusa</t>
  </si>
  <si>
    <t>Sekolah Tinggi Ilmu Administrasi Said Perintah</t>
  </si>
  <si>
    <t>Sekolah Tinggi Ilmu Administrasi Saumlaki</t>
  </si>
  <si>
    <t>STKIP Hatta Sjahrir</t>
  </si>
  <si>
    <t>Sekolah Tinggi Ilmu Komputer Ambon</t>
  </si>
  <si>
    <t>Sekolah Tinggi Keguruan dan Ilmu Pendidikan Saumlaki</t>
  </si>
  <si>
    <t>Sekolah Tinggi Ilmu Hukum Muhammad Thaha Tual di Kota Tual</t>
  </si>
  <si>
    <t>STKIP Ita Wotu Nusa</t>
  </si>
  <si>
    <t>Akademi Maritim Maluku</t>
  </si>
  <si>
    <t>STAI Al-Khairaat Halmahera Selatan</t>
  </si>
  <si>
    <t>STAI Said Perintah Masohi, Maluku Tengah, Maluku</t>
  </si>
  <si>
    <t>STAI Seram Timur Geser, Maluku</t>
  </si>
  <si>
    <t>STIT As-Salama Tual Maluku Tenggara, Maluku</t>
  </si>
  <si>
    <t>Sekolah Tinggi Teologi Injili Indonesia Ambon</t>
  </si>
  <si>
    <t>Sekolah Tinggi Teologi Bethel Ambon</t>
  </si>
  <si>
    <t>Sekolah Tinggi Keguruan dan Ilmu Pendidikan Samaritan</t>
  </si>
  <si>
    <t>Sekolah Tinggi Teologi Injili Mahkota Sion Saumlaki</t>
  </si>
  <si>
    <t>STPAK St. Yohanes Penginjil Ambon</t>
  </si>
  <si>
    <t>001044</t>
  </si>
  <si>
    <t>Prop. Maluku Utara</t>
  </si>
  <si>
    <t>IAIN Ternate</t>
  </si>
  <si>
    <t>STAIN Ternate</t>
  </si>
  <si>
    <t>STKIP Kie Raha</t>
  </si>
  <si>
    <t>STMIK Tidore Mandiri</t>
  </si>
  <si>
    <t>Sekolah Tinggi Pertanian Labuha</t>
  </si>
  <si>
    <t>Sekolah Tinggi Pertanian Kewirausahaan Banau</t>
  </si>
  <si>
    <t>Akademi Ilmu Komputer Ternate</t>
  </si>
  <si>
    <t>Politeknik Perdamaian Halmahera</t>
  </si>
  <si>
    <t>Politeknik Sains &amp; Teknologi Wiratama Maluku Utara</t>
  </si>
  <si>
    <t>Politeknik Halmahera</t>
  </si>
  <si>
    <t>STAI Babussalam Sula Maluku Utara</t>
  </si>
  <si>
    <t>Sekolah Tinggi Teologi Dian Halmahera</t>
  </si>
  <si>
    <t>Sekolah Tinggi Agama Kristen Maluku Utara</t>
  </si>
  <si>
    <t>001016</t>
  </si>
  <si>
    <t>Prop. Nusa Tenggara Barat</t>
  </si>
  <si>
    <t>IAIN Mataram</t>
  </si>
  <si>
    <t>Sekolah Tinggi Agama Hindu Negeri Gde Pudja Mataram</t>
  </si>
  <si>
    <t>081010</t>
  </si>
  <si>
    <t>Universitas Muhammadiyah Mataram</t>
  </si>
  <si>
    <t>081011</t>
  </si>
  <si>
    <t>Universitas Mahasaraswati Mataram</t>
  </si>
  <si>
    <t>081012</t>
  </si>
  <si>
    <t>Universitas Islam Al-azhar Mataram</t>
  </si>
  <si>
    <t>081013</t>
  </si>
  <si>
    <t>Universitas 45 Mataram</t>
  </si>
  <si>
    <t>081014</t>
  </si>
  <si>
    <t>Universitas Nahdlatul Wathan Mataram</t>
  </si>
  <si>
    <t>081015</t>
  </si>
  <si>
    <t>Universitas Gunung Rinjani</t>
  </si>
  <si>
    <t>081016</t>
  </si>
  <si>
    <t>Universitas Samawa</t>
  </si>
  <si>
    <t>081017</t>
  </si>
  <si>
    <t>Universitas Nusa Tenggara Barat</t>
  </si>
  <si>
    <t>081028</t>
  </si>
  <si>
    <t>Universitas Cordova</t>
  </si>
  <si>
    <t>081030</t>
  </si>
  <si>
    <t>Universitas Teknologi Sumbawa</t>
  </si>
  <si>
    <t>081032</t>
  </si>
  <si>
    <t>Universitas Nahdlatul Ulama Nusa Tenggara Barat</t>
  </si>
  <si>
    <t>082003</t>
  </si>
  <si>
    <t>IKIP Mataram</t>
  </si>
  <si>
    <t>082006</t>
  </si>
  <si>
    <t>Institut Ilmu Sosial dan Budaya Samawa Rea</t>
  </si>
  <si>
    <t>083012</t>
  </si>
  <si>
    <t>STKIP Bima</t>
  </si>
  <si>
    <t>083013</t>
  </si>
  <si>
    <t>STKIP Hamzanwadi</t>
  </si>
  <si>
    <t>083014</t>
  </si>
  <si>
    <t>Sekolah Tinggi Administrasi Muhammadiyah Selong</t>
  </si>
  <si>
    <t>083015</t>
  </si>
  <si>
    <t>Sekolah Tinggi Ilmu Sosial Dan Politik Mbojo</t>
  </si>
  <si>
    <t>083016</t>
  </si>
  <si>
    <t>Sekolah Tinggi Ilmu Ekonomi 45 Mataram</t>
  </si>
  <si>
    <t>083017</t>
  </si>
  <si>
    <t>Sekolah Tinggi Ilmu Hukum Muhammadiyah Bima</t>
  </si>
  <si>
    <t>083018</t>
  </si>
  <si>
    <t>Sekolah Tinggi Ilmu Administrasi Mataram</t>
  </si>
  <si>
    <t>083019</t>
  </si>
  <si>
    <t>STMIK Bumi Gora</t>
  </si>
  <si>
    <t>083020</t>
  </si>
  <si>
    <t>Sekolah Tinggi Ilmu Ekonomi Nasional</t>
  </si>
  <si>
    <t>083021</t>
  </si>
  <si>
    <t>Sekolah Tinggi Ilmu Ekonomi Yapis</t>
  </si>
  <si>
    <t>083022</t>
  </si>
  <si>
    <t>083034</t>
  </si>
  <si>
    <t>Sekolah Tinggi Ilmu Ekonomi Bima</t>
  </si>
  <si>
    <t>083041</t>
  </si>
  <si>
    <t>STMIK Lombok</t>
  </si>
  <si>
    <t>083043</t>
  </si>
  <si>
    <t>Sekolah Tinggi Ilmu Ekonomi AMM</t>
  </si>
  <si>
    <t>083045</t>
  </si>
  <si>
    <t>Sekolah Tinggi Teknik Lingkungan Mataram</t>
  </si>
  <si>
    <t>083047</t>
  </si>
  <si>
    <t>083048</t>
  </si>
  <si>
    <t>STMIK Syaikh Zainuddin Nahdlatul Wathan</t>
  </si>
  <si>
    <t>083049</t>
  </si>
  <si>
    <t>083051</t>
  </si>
  <si>
    <t>STKIP Taman Siswa Bima</t>
  </si>
  <si>
    <t>083062</t>
  </si>
  <si>
    <t>STKIP Yapis Dompu</t>
  </si>
  <si>
    <t>083064</t>
  </si>
  <si>
    <t>Sekolah Tinggi Teknik Bima</t>
  </si>
  <si>
    <t>083066</t>
  </si>
  <si>
    <t>STKIP Al Amin Dompu</t>
  </si>
  <si>
    <t>083067</t>
  </si>
  <si>
    <t>083068</t>
  </si>
  <si>
    <t>083071</t>
  </si>
  <si>
    <t>STKIP Hamzar</t>
  </si>
  <si>
    <t>083073</t>
  </si>
  <si>
    <t>STKIP Qamarul Huda</t>
  </si>
  <si>
    <t>083076</t>
  </si>
  <si>
    <t>STKIP Paracendekia N W Sumbawa</t>
  </si>
  <si>
    <t>083078</t>
  </si>
  <si>
    <t>STT Hamzanwadi</t>
  </si>
  <si>
    <t>083090</t>
  </si>
  <si>
    <t>STIBA Bumi Gora Mataram</t>
  </si>
  <si>
    <t>083091</t>
  </si>
  <si>
    <t>STKIP Harapan Bima</t>
  </si>
  <si>
    <t>084010</t>
  </si>
  <si>
    <t>Akademi Pariwisata Mataram</t>
  </si>
  <si>
    <t>084011</t>
  </si>
  <si>
    <t>Akademi Sekretari Dan Manajemen Mataram</t>
  </si>
  <si>
    <t>084012</t>
  </si>
  <si>
    <t>Akademi Bahasa Asing Bumi Gora Mataram</t>
  </si>
  <si>
    <t>084013</t>
  </si>
  <si>
    <t>Akademi Teknik Bima</t>
  </si>
  <si>
    <t>084022</t>
  </si>
  <si>
    <t>Akademi Manajemen Informatika &amp; Komputer Mataram</t>
  </si>
  <si>
    <t>084024</t>
  </si>
  <si>
    <t>084028</t>
  </si>
  <si>
    <t>Akademi Kebidanan Anugrah Abadi</t>
  </si>
  <si>
    <t>084029</t>
  </si>
  <si>
    <t>084031</t>
  </si>
  <si>
    <t>084035</t>
  </si>
  <si>
    <t>084036</t>
  </si>
  <si>
    <t>085005</t>
  </si>
  <si>
    <t>Politeknik Medica Farma Husada Mataram</t>
  </si>
  <si>
    <t>Institut Agama Islam Hamzanwadi NW Pancor Lombok Timur</t>
  </si>
  <si>
    <t>Institut Agama Islam Qomarul Huda Bagu Lombok Tengah NTB</t>
  </si>
  <si>
    <t xml:space="preserve">Institut Agama Islam Hamzanwadi NW Lombok Timur </t>
  </si>
  <si>
    <t>Institut Agama Islam (IAI) Nurul Hakim Kediri Lombok Barat NTB</t>
  </si>
  <si>
    <t xml:space="preserve">Institut Agama Islam Muhammadiyah Bima </t>
  </si>
  <si>
    <t>STIT Manhalul Ma`arif Praya Lombok Tengah</t>
  </si>
  <si>
    <t>STES Harapan Bima Nusa Tenggara Barat</t>
  </si>
  <si>
    <t>STAI Sultan Abdul Kahir Bima</t>
  </si>
  <si>
    <t>STIT Al-Aziziyah Kapek Gunungsari Lombok Barat Nusa Tenggara</t>
  </si>
  <si>
    <t>STIT Palapa Nusantara Lombok Nusa Tenggara Barat</t>
  </si>
  <si>
    <t>STITNU Al-Mahsuni</t>
  </si>
  <si>
    <t>STEI Hamzar Lombok Timur</t>
  </si>
  <si>
    <t>STAI Al-Amin Gersik Kediri Lombok Barat</t>
  </si>
  <si>
    <t>STAI Al-Amin Dompu NTB</t>
  </si>
  <si>
    <t>STAI Darul Kamal NW Kembang Kerang NTB</t>
  </si>
  <si>
    <t>STAI Muhammadiyah (STAIM) Bima</t>
  </si>
  <si>
    <t>STAI Nahdlatul Wathan Samawa Sumbawa Besar NTB</t>
  </si>
  <si>
    <t>STAI Nurul Hakim Kediri Lombok Barat NTB</t>
  </si>
  <si>
    <t>STID Mustafa Ibrahim Al-Ishlahuddiny Kediri Lombok Barat NTB</t>
  </si>
  <si>
    <t>STIS Al-Ittihad Bima Yayasan Pendidikan Al-Itihad Bima NTB</t>
  </si>
  <si>
    <t>STIT Darussalimin NW Praya Lombok Tengah Nusa Tenggara Barat</t>
  </si>
  <si>
    <t>Sekolah Tinggi Ilmu Al-Qur'an (STIQ) Bima</t>
  </si>
  <si>
    <t>Sekolah Tinggi Ilmu Tarbiyah (STIT) Islamiyah Nusa Tenggara Barat</t>
  </si>
  <si>
    <t>Sekolah Tinggi Ilmu Tarbiyah (STIT) Bahana Sumbawa Barat</t>
  </si>
  <si>
    <t>Sekolah Tinggi Theologia Injili Indonesia Lombok</t>
  </si>
  <si>
    <t>STT ARASTAMAR MATARAM</t>
  </si>
  <si>
    <t>001014</t>
  </si>
  <si>
    <t>Prop. Nusa Tenggara Timur</t>
  </si>
  <si>
    <t>001060</t>
  </si>
  <si>
    <t>Universitas Timor</t>
  </si>
  <si>
    <t>005017</t>
  </si>
  <si>
    <t>Politeknik Negeri Kupang</t>
  </si>
  <si>
    <t>005021</t>
  </si>
  <si>
    <t>Politeknik Pertanian Negeri Kupang</t>
  </si>
  <si>
    <t>STAK Negeri Kupang</t>
  </si>
  <si>
    <t>081018</t>
  </si>
  <si>
    <t>Universitas Katolik Widya Mandira Kupang</t>
  </si>
  <si>
    <t>081019</t>
  </si>
  <si>
    <t>Universitas Flores</t>
  </si>
  <si>
    <t>081020</t>
  </si>
  <si>
    <t>Universitas Kristen Artha Wacana</t>
  </si>
  <si>
    <t>081021</t>
  </si>
  <si>
    <t>Universitas Muhammadiyah Kupang</t>
  </si>
  <si>
    <t>081022</t>
  </si>
  <si>
    <t>Universitas PGRI Kupang</t>
  </si>
  <si>
    <t>081023</t>
  </si>
  <si>
    <t>081024</t>
  </si>
  <si>
    <t>Universitas Nusa Lontar Rote</t>
  </si>
  <si>
    <t>081025</t>
  </si>
  <si>
    <t>Universitas Nusa Nipa</t>
  </si>
  <si>
    <t>081027</t>
  </si>
  <si>
    <t>Universitas Tribuana Kalabahi</t>
  </si>
  <si>
    <t>081031</t>
  </si>
  <si>
    <t>Universitas Karyadarma Kupang</t>
  </si>
  <si>
    <t>082004</t>
  </si>
  <si>
    <t>IKIP Muhammadiyah Maumere</t>
  </si>
  <si>
    <t>082005</t>
  </si>
  <si>
    <t>Institut Keguruan dan Teknologi Larantuka</t>
  </si>
  <si>
    <t>083023</t>
  </si>
  <si>
    <t>Sekolah Tinggi Filsafat Katolik Ledalero</t>
  </si>
  <si>
    <t>083024</t>
  </si>
  <si>
    <t>STKIP Santu Paulus</t>
  </si>
  <si>
    <t>083025</t>
  </si>
  <si>
    <t>Sekolah Tinggi Ilmu Manajemen Kupang</t>
  </si>
  <si>
    <t>083026</t>
  </si>
  <si>
    <t>Sekolah Tinggi Ilmu Ekonomi Wirawacana</t>
  </si>
  <si>
    <t>083027</t>
  </si>
  <si>
    <t>STMIKOM Uyelindo Kupang</t>
  </si>
  <si>
    <t>083028</t>
  </si>
  <si>
    <t>Sekolah Tinggi Ilmu Ekonomi Oemathonis</t>
  </si>
  <si>
    <t>083029</t>
  </si>
  <si>
    <t>Sekolah Tinggi Pembangunan Masyarakat Santa Ursula</t>
  </si>
  <si>
    <t>083031</t>
  </si>
  <si>
    <t>Sekolah Tinggi Bahasa Asing Cakrawala Nusantara</t>
  </si>
  <si>
    <t>083035</t>
  </si>
  <si>
    <t>Sekolah Tinggi Bahasa Asing Mentari Kupang</t>
  </si>
  <si>
    <t>083037</t>
  </si>
  <si>
    <t>Sekolah Tinggi Ilmu Ekonomi Putra Timor</t>
  </si>
  <si>
    <t>083040</t>
  </si>
  <si>
    <t>Sekolah Tinggi Ilmu Sosial Dan Politik Fajar Timur</t>
  </si>
  <si>
    <t>083044</t>
  </si>
  <si>
    <t>STIMIK Kupang</t>
  </si>
  <si>
    <t>083053</t>
  </si>
  <si>
    <t>Sekolah Tinggi Informatika Komputer Artha Buana</t>
  </si>
  <si>
    <t>083061</t>
  </si>
  <si>
    <t>083069</t>
  </si>
  <si>
    <t>083070</t>
  </si>
  <si>
    <t>083072</t>
  </si>
  <si>
    <t>Sekolah Tinggi Keguruan dan Ilmu Pendidikan Citra Bakti</t>
  </si>
  <si>
    <t>083074</t>
  </si>
  <si>
    <t>STKIP Nusa Bunga Floresta</t>
  </si>
  <si>
    <t>083077</t>
  </si>
  <si>
    <t>STKIP Soe</t>
  </si>
  <si>
    <t>083079</t>
  </si>
  <si>
    <t>STKIP Sinar Pancasila</t>
  </si>
  <si>
    <t>083081</t>
  </si>
  <si>
    <t>STIKES Santu Paulus Ruteng</t>
  </si>
  <si>
    <t>083082</t>
  </si>
  <si>
    <t>STKIP Weetebula</t>
  </si>
  <si>
    <t>083083</t>
  </si>
  <si>
    <t>STKIP Citra Bina Nusantara</t>
  </si>
  <si>
    <t>083084</t>
  </si>
  <si>
    <t>STKIP Nusa Timor</t>
  </si>
  <si>
    <t>083085</t>
  </si>
  <si>
    <t>STKIP Simbiosis</t>
  </si>
  <si>
    <t>083087</t>
  </si>
  <si>
    <t>STKIP Muhammadiyah Kalabahi</t>
  </si>
  <si>
    <t>083088</t>
  </si>
  <si>
    <t>Sekolah Tinggi Manajemen Informatika Komputer Stella Maris Sumba</t>
  </si>
  <si>
    <t>083092</t>
  </si>
  <si>
    <t>Sekolah Tinggi Ilmu Ekonomi Karya</t>
  </si>
  <si>
    <t>084014</t>
  </si>
  <si>
    <t>Akademi Teknik Kupang</t>
  </si>
  <si>
    <t>084018</t>
  </si>
  <si>
    <t>Akademi Keuangan Dan Perbankan Effata Kupang</t>
  </si>
  <si>
    <t>084019</t>
  </si>
  <si>
    <t>Akademi Pekerjaan Sosial Kupang</t>
  </si>
  <si>
    <t>084020</t>
  </si>
  <si>
    <t>Akademi Pariwisata Kupang</t>
  </si>
  <si>
    <t>084021</t>
  </si>
  <si>
    <t>Akademi Koperasi Indonesia Ratu Jelita</t>
  </si>
  <si>
    <t>084023</t>
  </si>
  <si>
    <t>Akademi Bahasa Asing Santa Mary Ende</t>
  </si>
  <si>
    <t>084025</t>
  </si>
  <si>
    <t>084041</t>
  </si>
  <si>
    <t xml:space="preserve">Akademi Keperawatan ST Elisabeth Lela </t>
  </si>
  <si>
    <t>084042</t>
  </si>
  <si>
    <t xml:space="preserve">Akademi Kebidanan Santa Elisabeth Kefamenanu </t>
  </si>
  <si>
    <t>084043</t>
  </si>
  <si>
    <t>Akademi Farmasi Santo Fransiskus Xaverius</t>
  </si>
  <si>
    <t>085002</t>
  </si>
  <si>
    <t>Politeknik St Wilhelmus</t>
  </si>
  <si>
    <t>Sekolah Tinggi Ilmu Tarbiyah Kupang</t>
  </si>
  <si>
    <t>Sekolah Tinggi Teologi Injili dan Kejuruan Kupang</t>
  </si>
  <si>
    <t>STT Abalbalat Wesleyan Kupang</t>
  </si>
  <si>
    <t>Sekolah Tinggi Agama Kristen Informatika Timor</t>
  </si>
  <si>
    <t>Sekolah Tinggi Teologi Terpadu Waingapu</t>
  </si>
  <si>
    <t>STT Gereja Kristen Sumba</t>
  </si>
  <si>
    <t>STT SOE Prov. Nusa Tenggara Timur</t>
  </si>
  <si>
    <t>STT INJILI INDONESIA KUPANG</t>
  </si>
  <si>
    <t>Sekolah Tinggi Agama Kristen Arastamar Soe (STAKAS)</t>
  </si>
  <si>
    <t xml:space="preserve">STIPAR Ende </t>
  </si>
  <si>
    <t xml:space="preserve">STIPAS Keuskupan Agung Kupang </t>
  </si>
  <si>
    <t xml:space="preserve">STIPAS St.Sirilus Ruteng </t>
  </si>
  <si>
    <t>STP ST. Petrus Keuskupan Atambua</t>
  </si>
  <si>
    <t>STP Reinha Waibalun Larantuka - Flores Timur - NTT</t>
  </si>
  <si>
    <t>STFK Ledalero Nita Maumere</t>
  </si>
  <si>
    <t>001018</t>
  </si>
  <si>
    <t>Prop. Papua</t>
  </si>
  <si>
    <t>001051</t>
  </si>
  <si>
    <t>002012</t>
  </si>
  <si>
    <t>Institut Seni Budaya Indonesia Tanah Papua</t>
  </si>
  <si>
    <t>STAIN Al-Fatah Jayapura</t>
  </si>
  <si>
    <t>STAK Negeri Sentani</t>
  </si>
  <si>
    <t>073056</t>
  </si>
  <si>
    <t>Sekolah Tinggi Ilmu Ekonomi Koperasi Malang</t>
  </si>
  <si>
    <t>093018</t>
  </si>
  <si>
    <t>STKIP Veteran Sidrap</t>
  </si>
  <si>
    <t>Akademi Bank Yapis</t>
  </si>
  <si>
    <t>Universitas Sains Dan Teknologi Jayapura</t>
  </si>
  <si>
    <t>Universitas Yapis Papua</t>
  </si>
  <si>
    <t>Universitas Satya Wiyata Mandala</t>
  </si>
  <si>
    <t>Universitas Timika</t>
  </si>
  <si>
    <t>Universitas Ottow Geissler Jayapura</t>
  </si>
  <si>
    <t>Iisip Yapis Biak</t>
  </si>
  <si>
    <t>STISIP Silas Papare Jayapura</t>
  </si>
  <si>
    <t>STFT Gki Izaak Samuel Kijne Jayapura</t>
  </si>
  <si>
    <t>Sekolah Tinggi Filsafat Fajar Timur Jayapura</t>
  </si>
  <si>
    <t>Sekolah Tinggi Ilmu Administrasi Karya Dharma</t>
  </si>
  <si>
    <t>STKIP Abdi Wacana Wamena</t>
  </si>
  <si>
    <t>Sekolah Tinggi Ilmu Ekonomi Port Numbay Jayapura</t>
  </si>
  <si>
    <t>STIPER Santo Thomas Aquinas Jayapura</t>
  </si>
  <si>
    <t>Sekolah Tinggi Ilmu Ekonomi Ottow &amp; Geissler Serui</t>
  </si>
  <si>
    <t>STIKOM Muhammadiyah Jayapura</t>
  </si>
  <si>
    <t>Sekolah Tinggi Ilmu Ekonomi Jembatan Bulan</t>
  </si>
  <si>
    <t>Sekolah Tinggi Ilmu Hukum Umel Mandiri</t>
  </si>
  <si>
    <t>Sekolah Tinggi Seni Papua</t>
  </si>
  <si>
    <t>Sekolah Tinggi Ilmu Ekonomi Amor</t>
  </si>
  <si>
    <t>Sekolah Tinggi Ilmu Hukum Biak-Papua</t>
  </si>
  <si>
    <t>STMIK Sepuluh Nopember Jayapura</t>
  </si>
  <si>
    <t>STKIP Kristen Wamena</t>
  </si>
  <si>
    <t>STISIPOL Yaleka Maro</t>
  </si>
  <si>
    <t>STISIP Amal Ilmiah Yapis Wamena</t>
  </si>
  <si>
    <t>STMIK Agamua Wamena Papua</t>
  </si>
  <si>
    <t>Sekolah Tinggi Ilmu Eknomi Yapis Merauke</t>
  </si>
  <si>
    <t>STIE Saint Theresa</t>
  </si>
  <si>
    <t>STKIP Hermon Timika</t>
  </si>
  <si>
    <t>Akademi Sekretari Dan Manajemen Indonesia Jayapura</t>
  </si>
  <si>
    <t>Akademi Pariwisata 45 Jayapura</t>
  </si>
  <si>
    <t>Akademi Pariwisata Petrus Kafiar Biak</t>
  </si>
  <si>
    <t>Akademi Perikanan Kamasan Biak</t>
  </si>
  <si>
    <t>Akademi Teknik Biak</t>
  </si>
  <si>
    <t>AMIK Umel Mandiri</t>
  </si>
  <si>
    <t>Akademi Bahasa Asing Netaiken Wamena</t>
  </si>
  <si>
    <t>Politeknik Amamapare</t>
  </si>
  <si>
    <t>Politeknik Pertanian Yasanto</t>
  </si>
  <si>
    <t>STAI Asy-Syafi`iyah Nabire</t>
  </si>
  <si>
    <t>STAI YAMRA Merauke, Papua</t>
  </si>
  <si>
    <t>Sekolah Tinggi Teologi Baptis Papua, Abepura</t>
  </si>
  <si>
    <t>STAK Oikumene Noseni Biak Numfor</t>
  </si>
  <si>
    <t>STFT GKI Izaak Samuel Kijne Jayapura</t>
  </si>
  <si>
    <t>Sekolah Tinggi Agama Kristen Merauke</t>
  </si>
  <si>
    <t>Sekolah Tinggi Teologi Walter Post Jayapura Papua</t>
  </si>
  <si>
    <t>Sekolah Tinggi Agama Kristen Mesias Sorong</t>
  </si>
  <si>
    <t>STT Gereja Injili di Indonesia</t>
  </si>
  <si>
    <t>Sekolah Tinggi Agama Kristen Ampari Serui</t>
  </si>
  <si>
    <t>Sekolah Tinggi Agama Kristen Diaspora Wamena</t>
  </si>
  <si>
    <t>Sekolah Tinggi Teologi Reformasi Wamena</t>
  </si>
  <si>
    <t>STT LEVINUS RUMASEB SENTANI</t>
  </si>
  <si>
    <t>STT ARASTAMAR WAMENA</t>
  </si>
  <si>
    <t>STT INJILI ARASTAMAR NABIRE</t>
  </si>
  <si>
    <t>STT ARASTAMAR MERAUKE</t>
  </si>
  <si>
    <t>STT PAPUA di Supiori</t>
  </si>
  <si>
    <t xml:space="preserve">STT Advent Papua </t>
  </si>
  <si>
    <t>Sekolah Tinggi Agama Kristen Arastamar Grimenawa Jayapura</t>
  </si>
  <si>
    <t xml:space="preserve">STK St. Yakobus Merauke </t>
  </si>
  <si>
    <t>STPK St. Yohanes Rasul Jayapura</t>
  </si>
  <si>
    <t xml:space="preserve">STK Touye Paapaa Deiyai Keuskupan Timika </t>
  </si>
  <si>
    <t>001045</t>
  </si>
  <si>
    <t>Universitas Papua</t>
  </si>
  <si>
    <t>Prop. Papua Barat</t>
  </si>
  <si>
    <t>005037</t>
  </si>
  <si>
    <t>Politeknik Negeri Fakfak</t>
  </si>
  <si>
    <t>STAIN Sorong</t>
  </si>
  <si>
    <t>Universitas Muhammadiyah Sorong</t>
  </si>
  <si>
    <t>Universitas Kristen Papua</t>
  </si>
  <si>
    <t>Universitas Victory Sorong</t>
  </si>
  <si>
    <t>Universitas Nani Bili Nusantara</t>
  </si>
  <si>
    <t>Institut Sains Dan Teknologi Indonesia Manokwari</t>
  </si>
  <si>
    <t>Sekolah Tinggi Ilmu Hukum Manokwari</t>
  </si>
  <si>
    <t>STIE Ottow &amp; Geissler Fak-fak</t>
  </si>
  <si>
    <t>Sekolah Tinggi Ilmu Administrasi Asy Syafi iyah</t>
  </si>
  <si>
    <t>Sekolah Tinggi Ilmu Hukum Bintuni</t>
  </si>
  <si>
    <t>Sekolah Tinggi Ilmu Ekonomi Mah-eisa</t>
  </si>
  <si>
    <t>Sekolah Tinggi Ilmu Ekonomi Bukit Zaitun Sorong</t>
  </si>
  <si>
    <t>STKIP Muhammadiyah Sorong</t>
  </si>
  <si>
    <t>STKIP Muhammadiyah Manokwari</t>
  </si>
  <si>
    <t>Sekolah Tinggi Keguruan dan Ilmu Pendidikan Nuuwar</t>
  </si>
  <si>
    <t>STMIK Kreatindo Manokwari</t>
  </si>
  <si>
    <t>STIE Trinitas Sorong</t>
  </si>
  <si>
    <t>Akademi Akuntansi Trinitas Sorong</t>
  </si>
  <si>
    <t>Politeknik Katolik Saint Paul</t>
  </si>
  <si>
    <t>Politeknik Papua Internasional Sorong</t>
  </si>
  <si>
    <t>STAI Al-Mahdi Fakfak</t>
  </si>
  <si>
    <t>STIT YAPIS Manokwari</t>
  </si>
  <si>
    <t>STT Gereja Protestan Indonesia (GPI) Papua</t>
  </si>
  <si>
    <t>Sekolah Tinggi Teologi Erikson Tritt</t>
  </si>
  <si>
    <t>STT Gereja Kemah Injil Indonesia (GKII)</t>
  </si>
  <si>
    <t xml:space="preserve">STPK St. Benediktus </t>
  </si>
  <si>
    <t>001017</t>
  </si>
  <si>
    <t>Prop. Riau</t>
  </si>
  <si>
    <t>005031</t>
  </si>
  <si>
    <t>Politeknik Negeri Bengkalis</t>
  </si>
  <si>
    <t>Universitas Islam Negeri Sulthan Syarif Kasim</t>
  </si>
  <si>
    <t>STAIN Bengkalis</t>
  </si>
  <si>
    <t>Universitas Islam Riau</t>
  </si>
  <si>
    <t>Universitas Lancang Kuning</t>
  </si>
  <si>
    <t>Universitas Abdurrab</t>
  </si>
  <si>
    <t>Universitas Islam Indragiri</t>
  </si>
  <si>
    <t>Universitas Muhammadiyah Riau</t>
  </si>
  <si>
    <t>Universitas Pasir Pengaraian</t>
  </si>
  <si>
    <t>Universitas Islam Kuantan Singingi</t>
  </si>
  <si>
    <t>Sekolah Tinggi Ilmu Ekonomi Purna Graha</t>
  </si>
  <si>
    <t>STMIK Amik Riau</t>
  </si>
  <si>
    <t>Sekolah Tinggi Ilmu Ekonomi Riau</t>
  </si>
  <si>
    <t>Sekolah Tinggi Ilmu Ekonomi Indragiri Rengat</t>
  </si>
  <si>
    <t>Sekolah Tinggi Ilmu Administrasi Lancang Kuning</t>
  </si>
  <si>
    <t>Sekolah Tinggi Ilmu Ekonomi Bangkinang</t>
  </si>
  <si>
    <t>Sekolah Tinggi Ilmu Ekonomi Dharma Putra Pekanbaru</t>
  </si>
  <si>
    <t>STISIP Persada Bunda</t>
  </si>
  <si>
    <t>Sekolah Tinggi Ilmu Ekonomi Persada Bunda</t>
  </si>
  <si>
    <t>Sekolah Tinggi Teknologi Unggulan Swarna Dwipa</t>
  </si>
  <si>
    <t>Sekolah Tinggi Ilmu Pertanian Swarna Dwipa</t>
  </si>
  <si>
    <t>Sekolah Tinggi Ilmu Farmasi Riau</t>
  </si>
  <si>
    <t>STKIP Aisyiyah Riau</t>
  </si>
  <si>
    <t>Sekolah Tinggi Teknologi Duri</t>
  </si>
  <si>
    <t>Sekolah Tinggi Pariwisata Riau</t>
  </si>
  <si>
    <t>Sekolah Tinggi Teknologi Dumai</t>
  </si>
  <si>
    <t>Sekolah Tinggi Ilmu Komputer Pelita Indonesia</t>
  </si>
  <si>
    <t>Sekolah Tinggi Teknologi Pekanbaru</t>
  </si>
  <si>
    <t>Sekolah Tinggi Bahasa Asing Persada Bunda</t>
  </si>
  <si>
    <t>STMIK Dumai</t>
  </si>
  <si>
    <t>Sekolah Tinggi Ilmu Hukum Persada Bunda</t>
  </si>
  <si>
    <t>STMIK Dharmapala Riau</t>
  </si>
  <si>
    <t>Sekolah Tinggi Ilmu Ekonomi Pelita Indonesia</t>
  </si>
  <si>
    <t>Sekolah Tinggi Teknologi Indragiri</t>
  </si>
  <si>
    <t>STKIP Insan Madani Airmolek</t>
  </si>
  <si>
    <t>STMIK Hang Tuah Pekanbaru</t>
  </si>
  <si>
    <t>STKIP Pahlawan Tuanku Tambusai</t>
  </si>
  <si>
    <t>STIE Prakarti Mulya</t>
  </si>
  <si>
    <t>STIE Mahaputra Riau</t>
  </si>
  <si>
    <t>STIA Indragiri</t>
  </si>
  <si>
    <t>STKIP Rokania</t>
  </si>
  <si>
    <t>STMIK Indragiri</t>
  </si>
  <si>
    <t>Sekolah Tinggi Keguruan dan Ilmu Pendidikan Meranti</t>
  </si>
  <si>
    <t>Akademi Pariwisata Engku Putri Hamidah</t>
  </si>
  <si>
    <t>Akademi Keuangan Dan Perbankan Riau</t>
  </si>
  <si>
    <t xml:space="preserve">Akademi Akuntansi Riau </t>
  </si>
  <si>
    <t>Akademi Sekretari Dan Manajemen Persada Bunda</t>
  </si>
  <si>
    <t>Akademi Bahasa Asing Persada Bunda</t>
  </si>
  <si>
    <t>Akademi Manajemen Informatika Dan Komputer Dumai</t>
  </si>
  <si>
    <t>AMIK Mitra Gama</t>
  </si>
  <si>
    <t>AMIK Mahaputra Riau</t>
  </si>
  <si>
    <t>AMIK Tri Dharma Pekanbaru</t>
  </si>
  <si>
    <t>Akademi Kesenian Melayu Riau</t>
  </si>
  <si>
    <t>AMIK Selat Panjang</t>
  </si>
  <si>
    <t>Akademi Kesehatan John Paul II Pekanbaru</t>
  </si>
  <si>
    <t>Politeknik Caltex</t>
  </si>
  <si>
    <t>Politeknik Kampar</t>
  </si>
  <si>
    <t>Institut Agama Islam IAI Tafaqquh Fiddin Dumai</t>
  </si>
  <si>
    <t xml:space="preserve">Institut Sains Al-Qur'an Syekh Ibrahim Pasir Pangaraian Rokan Hulu </t>
  </si>
  <si>
    <t>STAI Nurul Falah Airmolek</t>
  </si>
  <si>
    <t>STAI Al-Azhar Pekanbaru</t>
  </si>
  <si>
    <t>Sekolah Tinggi Ilmu Ekonomi Syariah Bengkalis</t>
  </si>
  <si>
    <t>STEI Iqra Annisa Pekanbaru</t>
  </si>
  <si>
    <t>STAI Diniyah Pekanbaru</t>
  </si>
  <si>
    <t>STAI Hubbulwathan Duri</t>
  </si>
  <si>
    <t>STAI Al-Kautsar</t>
  </si>
  <si>
    <t>STAI Ar-Ridho</t>
  </si>
  <si>
    <t>STAI Auliaurrasyidin</t>
  </si>
  <si>
    <t>STAI HM Lukman Edy</t>
  </si>
  <si>
    <t>STAI Rokan</t>
  </si>
  <si>
    <t>STAI Sultan Syarif Hasyim</t>
  </si>
  <si>
    <t>STAI Tafaqquhfiddin Dumai</t>
  </si>
  <si>
    <t>STAI Tuanku Tambusai</t>
  </si>
  <si>
    <t>STIT Ar - Risalah</t>
  </si>
  <si>
    <t>STIT Dar Aswaja</t>
  </si>
  <si>
    <t>STT ARASTAMAR RIAU</t>
  </si>
  <si>
    <t>Sekolah Tinggi Teologi Periago Pekanbaru</t>
  </si>
  <si>
    <t>001054</t>
  </si>
  <si>
    <t>Universitas Sulawesi Barat</t>
  </si>
  <si>
    <t>Prop. Sulawesi Barat</t>
  </si>
  <si>
    <t>091037</t>
  </si>
  <si>
    <t>Universitas Al Asyariah Mandar</t>
  </si>
  <si>
    <t>091043</t>
  </si>
  <si>
    <t>091046</t>
  </si>
  <si>
    <t>Universitas Tomakaka</t>
  </si>
  <si>
    <t>093050</t>
  </si>
  <si>
    <t>Sekolah Tinggi Ilmu Ekonomi Yapman Majene</t>
  </si>
  <si>
    <t>093077</t>
  </si>
  <si>
    <t>Sekolah Tinggi Ilmu Ekonomi Muhammadiyah Mamuju</t>
  </si>
  <si>
    <t>093140</t>
  </si>
  <si>
    <t>Sekolah Tinggi Ilmu Kesehatan Bina Bangsa Majene</t>
  </si>
  <si>
    <t>093150</t>
  </si>
  <si>
    <t>093153</t>
  </si>
  <si>
    <t>STKIP Darud Da wah Wal Irsyad Mamuju</t>
  </si>
  <si>
    <t>093161</t>
  </si>
  <si>
    <t>093163</t>
  </si>
  <si>
    <t>093168</t>
  </si>
  <si>
    <t>STISIP Bina Generasi Polewali</t>
  </si>
  <si>
    <t>093169</t>
  </si>
  <si>
    <t>093193</t>
  </si>
  <si>
    <t>STMIK Hasan Sulur Wonomulyo</t>
  </si>
  <si>
    <t>094047</t>
  </si>
  <si>
    <t xml:space="preserve">AMIK Tomakaka </t>
  </si>
  <si>
    <t>094059</t>
  </si>
  <si>
    <t>094067</t>
  </si>
  <si>
    <t>094070</t>
  </si>
  <si>
    <t>094115</t>
  </si>
  <si>
    <t>Institut Agama Islam Darul Da'wah Wal Irsyad Polewali Mandar</t>
  </si>
  <si>
    <t>STAI Al-Azhary Mamuju, Sulawesi Barat</t>
  </si>
  <si>
    <t>STAI Al-Mardhiyah Majene</t>
  </si>
  <si>
    <t>STAI DDI Majene</t>
  </si>
  <si>
    <t>STAI DDI Polman, Sulawesi Barat</t>
  </si>
  <si>
    <t>STIT DDI Pasangkayu, Mamuju, Sulawesi Barat</t>
  </si>
  <si>
    <t>Sekolah Tinggi Ilmu Tarbiyah (STIT) Al-Chaeriyah Mamuju Sulawesi Barat</t>
  </si>
  <si>
    <t>Sekolah Tinggi Teologi Mamasa</t>
  </si>
  <si>
    <t>001005</t>
  </si>
  <si>
    <t>Prop. Sulawesi Selatan</t>
  </si>
  <si>
    <t>001036</t>
  </si>
  <si>
    <t>005012</t>
  </si>
  <si>
    <t>Politeknik Negeri Ujung Pandang</t>
  </si>
  <si>
    <t>005020</t>
  </si>
  <si>
    <t>Politeknik Pertanian Negeri Pangkajene Kepulauan</t>
  </si>
  <si>
    <t>Universitas Islam Negeri Alauddin</t>
  </si>
  <si>
    <t>IAIN Palopo</t>
  </si>
  <si>
    <t xml:space="preserve">STAIN Palopo </t>
  </si>
  <si>
    <t>STAIN Parepare</t>
  </si>
  <si>
    <t>STAIN Watampone</t>
  </si>
  <si>
    <t>STAK Negeri Toraja</t>
  </si>
  <si>
    <t>091001</t>
  </si>
  <si>
    <t>Universitas Veteran Republik Indonesia</t>
  </si>
  <si>
    <t>091002</t>
  </si>
  <si>
    <t>Universitas Muslim Indonesia</t>
  </si>
  <si>
    <t>091003</t>
  </si>
  <si>
    <t>Universitas Kristen Indonesia Paulus</t>
  </si>
  <si>
    <t>091004</t>
  </si>
  <si>
    <t>Universitas Muhammadiyah Makassar</t>
  </si>
  <si>
    <t>091008</t>
  </si>
  <si>
    <t>Universitas Pepabri Makassar</t>
  </si>
  <si>
    <t>091009</t>
  </si>
  <si>
    <t>Universitas Atma Jaya Makassar</t>
  </si>
  <si>
    <t>091010</t>
  </si>
  <si>
    <t>Universitas 45 Makassar</t>
  </si>
  <si>
    <t>091013</t>
  </si>
  <si>
    <t>Universitas Sawerigading Makassar</t>
  </si>
  <si>
    <t>091016</t>
  </si>
  <si>
    <t>Universitas Satria Makassar</t>
  </si>
  <si>
    <t>091017</t>
  </si>
  <si>
    <t>091019</t>
  </si>
  <si>
    <t>Universitas Cokroaminoto Makassar</t>
  </si>
  <si>
    <t>091020</t>
  </si>
  <si>
    <t>Universitas Kristen Indonesia Toraja</t>
  </si>
  <si>
    <t>091023</t>
  </si>
  <si>
    <t>Universitas Andi Djemma Palopo</t>
  </si>
  <si>
    <t>091024</t>
  </si>
  <si>
    <t>Universitas Muhammadiyah Pare-pare</t>
  </si>
  <si>
    <t>091028</t>
  </si>
  <si>
    <t>Universitas Islam Makassar</t>
  </si>
  <si>
    <t>091034</t>
  </si>
  <si>
    <t>Universitas Indonesia Timur</t>
  </si>
  <si>
    <t>091039</t>
  </si>
  <si>
    <t>Universitas Cokroaminoto Palopo</t>
  </si>
  <si>
    <t>091040</t>
  </si>
  <si>
    <t>Universitas Teknologi Sulawesi</t>
  </si>
  <si>
    <t>091045</t>
  </si>
  <si>
    <t>Universitas Fajar</t>
  </si>
  <si>
    <t>091047</t>
  </si>
  <si>
    <t>Universitas Patria Artha</t>
  </si>
  <si>
    <t>091048</t>
  </si>
  <si>
    <t>Universitas Pejuang Republik Indonesia</t>
  </si>
  <si>
    <t>091049</t>
  </si>
  <si>
    <t>Universitas Bosowa</t>
  </si>
  <si>
    <t>092001</t>
  </si>
  <si>
    <t>Institut Sains Dan Teknologi Pembangunan Indonesia</t>
  </si>
  <si>
    <t>092003</t>
  </si>
  <si>
    <t>Institut Kesenian Makassar</t>
  </si>
  <si>
    <t>093001</t>
  </si>
  <si>
    <t>STKIP Muhammadiyah Bone</t>
  </si>
  <si>
    <t>093002</t>
  </si>
  <si>
    <t>STKIP Muhammadiyah Bulukumba</t>
  </si>
  <si>
    <t>093003</t>
  </si>
  <si>
    <t>STKIP Muhammadiyah Enrekang</t>
  </si>
  <si>
    <t>093004</t>
  </si>
  <si>
    <t>STKIP Muhammadiyah Rappang</t>
  </si>
  <si>
    <t>093005</t>
  </si>
  <si>
    <t>Sekolah Tinggi Ilmu Administrasi Al Gazali Barru</t>
  </si>
  <si>
    <t>093006</t>
  </si>
  <si>
    <t>STISIP 17-8-1945 Makassar</t>
  </si>
  <si>
    <t>093008</t>
  </si>
  <si>
    <t>STKIP Cokroaminoto Pinrang</t>
  </si>
  <si>
    <t>093009</t>
  </si>
  <si>
    <t>STKIP YPUP Makassar</t>
  </si>
  <si>
    <t>093010</t>
  </si>
  <si>
    <t>STKIP Muhammadiyah Barru</t>
  </si>
  <si>
    <t>093011</t>
  </si>
  <si>
    <t>Sekolah Tinggi Ilmu Administrasi Al Gazali Soppeng</t>
  </si>
  <si>
    <t>093012</t>
  </si>
  <si>
    <t>Sekolah Tinggi Ilmu Hukum Al Gazali Soppeng</t>
  </si>
  <si>
    <t>093015</t>
  </si>
  <si>
    <t>Sekolah Tinggi Filsafat Jaffray Makassar</t>
  </si>
  <si>
    <t>093016</t>
  </si>
  <si>
    <t>Sekolah Tinggi Ilmu Ekonomi Indonesia Makassar</t>
  </si>
  <si>
    <t>093017</t>
  </si>
  <si>
    <t>STISIP Veteran Palopo</t>
  </si>
  <si>
    <t>093019</t>
  </si>
  <si>
    <t>Sekolah Tinggi Ilmu Ekonomi YPUP Makassar</t>
  </si>
  <si>
    <t>093020</t>
  </si>
  <si>
    <t>Sekolah Tinggi Ilmu Administrasi YAPPI Makassa</t>
  </si>
  <si>
    <t>093023</t>
  </si>
  <si>
    <t>STITEK Dharma Yadi Makassar</t>
  </si>
  <si>
    <t>093025</t>
  </si>
  <si>
    <t>STIA Puangrimaggalatung</t>
  </si>
  <si>
    <t>093026</t>
  </si>
  <si>
    <t>STKIP Puangrimaggalatung Sengkang</t>
  </si>
  <si>
    <t>093027</t>
  </si>
  <si>
    <t>Sekolah Tinggi Ilmu Ekonomi Yas Pend Bongaya Makassar</t>
  </si>
  <si>
    <t>093031</t>
  </si>
  <si>
    <t>Sekolah Tinggi Ilmu Ekonomi Muhammadiyah Palopo</t>
  </si>
  <si>
    <t>093033</t>
  </si>
  <si>
    <t>Sekolah Tinggi Ilmu Ekonomi Amsir Pare-pare</t>
  </si>
  <si>
    <t>093034</t>
  </si>
  <si>
    <t>STKIP Yapti Jeneponto</t>
  </si>
  <si>
    <t>093037</t>
  </si>
  <si>
    <t>STKIP Pembangunan Indonesia</t>
  </si>
  <si>
    <t>093038</t>
  </si>
  <si>
    <t>Sekolah Tinggi Ilmu Ekonomi Pembangunan Indonesia</t>
  </si>
  <si>
    <t>093041</t>
  </si>
  <si>
    <t>STKIP Yapim Maros</t>
  </si>
  <si>
    <t>093043</t>
  </si>
  <si>
    <t>Sekolah Tinggi Ilmu Ekonomi Bajiminasa Makassar</t>
  </si>
  <si>
    <t>093044</t>
  </si>
  <si>
    <t>STIKS Tamalanrea Makassar</t>
  </si>
  <si>
    <t>093045</t>
  </si>
  <si>
    <t>STIM LPI Makassar</t>
  </si>
  <si>
    <t>093046</t>
  </si>
  <si>
    <t>Sekolah Tinggi Ilmu Manajemen Indonesia YAPMI</t>
  </si>
  <si>
    <t>093048</t>
  </si>
  <si>
    <t>Sekolah Tinggi Ilmu Ekonomi LPI Makassar</t>
  </si>
  <si>
    <t>093052</t>
  </si>
  <si>
    <t>STMIK Dipanegara Makassar</t>
  </si>
  <si>
    <t>093053</t>
  </si>
  <si>
    <t>Sekolah Tinggi Ilmu Ekonomi Nusantara Makassar</t>
  </si>
  <si>
    <t>093058</t>
  </si>
  <si>
    <t>STISIP Petta Baringeng Soppeng</t>
  </si>
  <si>
    <t>093061</t>
  </si>
  <si>
    <t>Sekolah Tinggi Ilmu Ekonomi Yapti Jeneponto</t>
  </si>
  <si>
    <t>093062</t>
  </si>
  <si>
    <t>Sekolah Tinggi Ilmu Hukum Damarica Palopo</t>
  </si>
  <si>
    <t>093064</t>
  </si>
  <si>
    <t>Sekolah Tinggi Ilmu Ekonomi Amkop Makassar</t>
  </si>
  <si>
    <t>093065</t>
  </si>
  <si>
    <t>Sekolah Tinggi Ilmu Manajemen Nitro Makassar</t>
  </si>
  <si>
    <t>093066</t>
  </si>
  <si>
    <t>093069</t>
  </si>
  <si>
    <t>STMIK Handayani Makassar</t>
  </si>
  <si>
    <t>093072</t>
  </si>
  <si>
    <t>Sekolah Tinggi Ilmu Manajemen Yapim Maros</t>
  </si>
  <si>
    <t>093074</t>
  </si>
  <si>
    <t>Sekolah Tinggi Theologia Intim Makassar</t>
  </si>
  <si>
    <t>093075</t>
  </si>
  <si>
    <t>Sekolah Tinggi Ilmu Pertanian Puangrimanggalatung</t>
  </si>
  <si>
    <t>093076</t>
  </si>
  <si>
    <t>Sekolah Tinggi Ilmu Ekonomi Rizky</t>
  </si>
  <si>
    <t>093080</t>
  </si>
  <si>
    <t>093081</t>
  </si>
  <si>
    <t>Sekolah Tinggi Ilmu Ekonomi Makassar Maju</t>
  </si>
  <si>
    <t>093082</t>
  </si>
  <si>
    <t>Sekolah Tinggi Ilmu Ekonomi Tri Dharma Nusantara</t>
  </si>
  <si>
    <t>093084</t>
  </si>
  <si>
    <t>STIE Nobel Indonesia Makassar</t>
  </si>
  <si>
    <t>093090</t>
  </si>
  <si>
    <t>Sekolah Tinggi Ilmu Hukum Pengayoman</t>
  </si>
  <si>
    <t>093091</t>
  </si>
  <si>
    <t>Sekolah Tinggi Ilmu Manajemen Publik Makassar</t>
  </si>
  <si>
    <t>093093</t>
  </si>
  <si>
    <t>STMIK Kharisma Makassar</t>
  </si>
  <si>
    <t>093096</t>
  </si>
  <si>
    <t>STISIP Muhammadiyah Rappang</t>
  </si>
  <si>
    <t>093097</t>
  </si>
  <si>
    <t>STKIP Andi Mattappa</t>
  </si>
  <si>
    <t>093098</t>
  </si>
  <si>
    <t>Sekolah Tinggi Ilmu Hukum Lamaddukelleng</t>
  </si>
  <si>
    <t>093099</t>
  </si>
  <si>
    <t>Sekolah Tinggi Ilmu Ekonomi Lamaddukelleng</t>
  </si>
  <si>
    <t>093100</t>
  </si>
  <si>
    <t>Sekolah Tinggi Ilmu Ekonomi Wira Bhakti</t>
  </si>
  <si>
    <t>093101</t>
  </si>
  <si>
    <t>Sekolah Tinggi Ilmu Teknik Baramuli</t>
  </si>
  <si>
    <t>093104</t>
  </si>
  <si>
    <t>Sekolah Tinggi Ilmu Ekonomi Lamappoleonro</t>
  </si>
  <si>
    <t>093107</t>
  </si>
  <si>
    <t>Sekolah Tinggi Ilmu Hukum Amsir</t>
  </si>
  <si>
    <t>093108</t>
  </si>
  <si>
    <t>Sekolah Tinggi Ilmu Ekonomi Yapi Bone</t>
  </si>
  <si>
    <t>093109</t>
  </si>
  <si>
    <t>Sekolah Tinggi Ilmu Pertanian Yapi Bone</t>
  </si>
  <si>
    <t>093110</t>
  </si>
  <si>
    <t>Sekolah Tinggi Ilmu Administrasi Prima</t>
  </si>
  <si>
    <t>093113</t>
  </si>
  <si>
    <t>093114</t>
  </si>
  <si>
    <t>STIM Lasharan Jaya Makassar</t>
  </si>
  <si>
    <t>093115</t>
  </si>
  <si>
    <t>Sekolah Tinggi Teknologi Kelautan Balik Diwa</t>
  </si>
  <si>
    <t>093118</t>
  </si>
  <si>
    <t>Sekolah Tinggi Ilmu Hukum Cokroaminoto</t>
  </si>
  <si>
    <t>093123</t>
  </si>
  <si>
    <t>STIP Muhammadiyah Sinjai</t>
  </si>
  <si>
    <t>093126</t>
  </si>
  <si>
    <t>STIKES Gema Insan Akademik</t>
  </si>
  <si>
    <t>093127</t>
  </si>
  <si>
    <t>Sekolah Tinggi Ilmu Pertanian Yapim Maros</t>
  </si>
  <si>
    <t>093128</t>
  </si>
  <si>
    <t>STISIP Muhammadiah Sinjai</t>
  </si>
  <si>
    <t>093129</t>
  </si>
  <si>
    <t>STIMED Nusa Palapa</t>
  </si>
  <si>
    <t>093130</t>
  </si>
  <si>
    <t>093134</t>
  </si>
  <si>
    <t>093135</t>
  </si>
  <si>
    <t>STIMIK Lamappapoleonro</t>
  </si>
  <si>
    <t>093138</t>
  </si>
  <si>
    <t>093139</t>
  </si>
  <si>
    <t>Sekolah Tinggi Ilmu Administrasi Abdul Haris</t>
  </si>
  <si>
    <t>093141</t>
  </si>
  <si>
    <t>093142</t>
  </si>
  <si>
    <t>Sekolah Tinggi Teknologi Nusantara Indonesia</t>
  </si>
  <si>
    <t>093143</t>
  </si>
  <si>
    <t>Sekolah Tinggi Ilmu Farmasi Makassar</t>
  </si>
  <si>
    <t>093144</t>
  </si>
  <si>
    <t>093145</t>
  </si>
  <si>
    <t>093146</t>
  </si>
  <si>
    <t>093148</t>
  </si>
  <si>
    <t>093149</t>
  </si>
  <si>
    <t>093151</t>
  </si>
  <si>
    <t>093152</t>
  </si>
  <si>
    <t>093154</t>
  </si>
  <si>
    <t>STKIP Darud Da wah Wal Irsyad Pinrang</t>
  </si>
  <si>
    <t>093155</t>
  </si>
  <si>
    <t>093156</t>
  </si>
  <si>
    <t>093157</t>
  </si>
  <si>
    <t>093158</t>
  </si>
  <si>
    <t>093159</t>
  </si>
  <si>
    <t>093166</t>
  </si>
  <si>
    <t>STMIK AKBA</t>
  </si>
  <si>
    <t>093167</t>
  </si>
  <si>
    <t>Sekolah Tinggi Ilmu Ekonomi Pelita Buana</t>
  </si>
  <si>
    <t>093171</t>
  </si>
  <si>
    <t>093172</t>
  </si>
  <si>
    <t>093173</t>
  </si>
  <si>
    <t>093174</t>
  </si>
  <si>
    <t>093175</t>
  </si>
  <si>
    <t>093177</t>
  </si>
  <si>
    <t>STMIK Profesional Makassar</t>
  </si>
  <si>
    <t>093178</t>
  </si>
  <si>
    <t>093183</t>
  </si>
  <si>
    <t>STIKES Nusantara Jaya</t>
  </si>
  <si>
    <t>093188</t>
  </si>
  <si>
    <t>STKIP Mega Rezky</t>
  </si>
  <si>
    <t>093189</t>
  </si>
  <si>
    <t>Sekolah Tinggi Manajemen Informatika dan Komputer Bina Adinata</t>
  </si>
  <si>
    <t>093190</t>
  </si>
  <si>
    <t>Sekolah Tinggi Ilmu Kesehatan Pelamonia Kesdam VII Wirabuana</t>
  </si>
  <si>
    <t>093196</t>
  </si>
  <si>
    <t>Sekolah Tinggi Ilmu Kesehatan Salewangan Maros</t>
  </si>
  <si>
    <t>093197</t>
  </si>
  <si>
    <t>STKIP Muhammadiyah Palopo</t>
  </si>
  <si>
    <t>094001</t>
  </si>
  <si>
    <t>Akademi Bahasa Asing UMI Makassar</t>
  </si>
  <si>
    <t>094002</t>
  </si>
  <si>
    <t>Akademi Maritim Indonesia AIPI</t>
  </si>
  <si>
    <t>094003</t>
  </si>
  <si>
    <t>Akademi Manajemen Perpajakan Makassar</t>
  </si>
  <si>
    <t>094004</t>
  </si>
  <si>
    <t>Akademi Bahasa Asing Atmajaya Makassar</t>
  </si>
  <si>
    <t>094005</t>
  </si>
  <si>
    <t>094007</t>
  </si>
  <si>
    <t>Akademi Sekretari Manajemen Indonesia Publik</t>
  </si>
  <si>
    <t>094008</t>
  </si>
  <si>
    <t>Akademi Maritim Indonesia Veteran Makassar</t>
  </si>
  <si>
    <t>094010</t>
  </si>
  <si>
    <t>Akademi Sekretari Manajemen Atmajaya Makassar</t>
  </si>
  <si>
    <t>094014</t>
  </si>
  <si>
    <t>AMIK Rizky Makassar</t>
  </si>
  <si>
    <t>094015</t>
  </si>
  <si>
    <t>094018</t>
  </si>
  <si>
    <t>Akademi Teknik Soroako</t>
  </si>
  <si>
    <t>094025</t>
  </si>
  <si>
    <t>AMIK Ibnu Khaldum Palopo</t>
  </si>
  <si>
    <t>094027</t>
  </si>
  <si>
    <t>AMIK Makassar</t>
  </si>
  <si>
    <t>094029</t>
  </si>
  <si>
    <t>Akademi Sekretari Manajemen Indonesia Lpi Makassar</t>
  </si>
  <si>
    <t>094030</t>
  </si>
  <si>
    <t>Akademi Sekretari Manajemen Amsir Pare-Pare</t>
  </si>
  <si>
    <t>094031</t>
  </si>
  <si>
    <t>Akademi Teknik Pratama Makale</t>
  </si>
  <si>
    <t>094036</t>
  </si>
  <si>
    <t>094038</t>
  </si>
  <si>
    <t>Akademi Teknologi Industri Dewantara Palopo</t>
  </si>
  <si>
    <t>094041</t>
  </si>
  <si>
    <t>AMIK Lamappapoleonro Soppeng</t>
  </si>
  <si>
    <t>094050</t>
  </si>
  <si>
    <t>094051</t>
  </si>
  <si>
    <t>094055</t>
  </si>
  <si>
    <t>Akademi Teknik Otomotive Makassar</t>
  </si>
  <si>
    <t>094058</t>
  </si>
  <si>
    <t>094061</t>
  </si>
  <si>
    <t>094062</t>
  </si>
  <si>
    <t>094063</t>
  </si>
  <si>
    <t>094064</t>
  </si>
  <si>
    <t>094065</t>
  </si>
  <si>
    <t>094066</t>
  </si>
  <si>
    <t>094068</t>
  </si>
  <si>
    <t>094069</t>
  </si>
  <si>
    <t>094071</t>
  </si>
  <si>
    <t>094072</t>
  </si>
  <si>
    <t>094074</t>
  </si>
  <si>
    <t>094077</t>
  </si>
  <si>
    <t>094078</t>
  </si>
  <si>
    <t>094080</t>
  </si>
  <si>
    <t>094081</t>
  </si>
  <si>
    <t>094082</t>
  </si>
  <si>
    <t>094083</t>
  </si>
  <si>
    <t>094085</t>
  </si>
  <si>
    <t>094086</t>
  </si>
  <si>
    <t>094090</t>
  </si>
  <si>
    <t>094092</t>
  </si>
  <si>
    <t>094094</t>
  </si>
  <si>
    <t>094095</t>
  </si>
  <si>
    <t>094096</t>
  </si>
  <si>
    <t>094098</t>
  </si>
  <si>
    <t>094099</t>
  </si>
  <si>
    <t>094104</t>
  </si>
  <si>
    <t>094105</t>
  </si>
  <si>
    <t>094107</t>
  </si>
  <si>
    <t>094109</t>
  </si>
  <si>
    <t>094110</t>
  </si>
  <si>
    <t>094111</t>
  </si>
  <si>
    <t>094112</t>
  </si>
  <si>
    <t>094113</t>
  </si>
  <si>
    <t>094114</t>
  </si>
  <si>
    <t>094116</t>
  </si>
  <si>
    <t>094117</t>
  </si>
  <si>
    <t>094118</t>
  </si>
  <si>
    <t>094120</t>
  </si>
  <si>
    <t>094121</t>
  </si>
  <si>
    <t>094122</t>
  </si>
  <si>
    <t>094123</t>
  </si>
  <si>
    <t>094124</t>
  </si>
  <si>
    <t>094126</t>
  </si>
  <si>
    <t>094127</t>
  </si>
  <si>
    <t>094128</t>
  </si>
  <si>
    <t>094133</t>
  </si>
  <si>
    <t>094134</t>
  </si>
  <si>
    <t>094136</t>
  </si>
  <si>
    <t>094137</t>
  </si>
  <si>
    <t>094139</t>
  </si>
  <si>
    <t>094142</t>
  </si>
  <si>
    <t xml:space="preserve">Akademi Farmasi Yamasi Makassar </t>
  </si>
  <si>
    <t>094143</t>
  </si>
  <si>
    <t xml:space="preserve">AKPER Mappa Oudang Makassar </t>
  </si>
  <si>
    <t>094145</t>
  </si>
  <si>
    <t>Akademi Kebidanan Gunung Sari Makassar</t>
  </si>
  <si>
    <t>094146</t>
  </si>
  <si>
    <t>Akademi Farmasi Toraja</t>
  </si>
  <si>
    <t>095001</t>
  </si>
  <si>
    <t>Politeknik Internasional Indonesia Makassar</t>
  </si>
  <si>
    <t>095002</t>
  </si>
  <si>
    <t xml:space="preserve">Politeknik Informatika Nasional </t>
  </si>
  <si>
    <t>095007</t>
  </si>
  <si>
    <t>Politeknik Bosowa</t>
  </si>
  <si>
    <t>STAI Al-Azhar Gowa, Sulawesi Selatan</t>
  </si>
  <si>
    <t>STAI Al-Amanah Jeneponto, Sulawesi Selatan</t>
  </si>
  <si>
    <t>STAI Al-Furqan Makassar, Sulawesi Selatan</t>
  </si>
  <si>
    <t>STAI Al-Gazali Bone, Sulawesi Selatan</t>
  </si>
  <si>
    <t>STAI Al-Ghazali Barru, Sulawesi Selatan</t>
  </si>
  <si>
    <t>STAI Al-Ghazali Bulukumba, Sulawesi Selatan</t>
  </si>
  <si>
    <t>STAI Al-Ghazali Soppeng, Sulawesi Selatan</t>
  </si>
  <si>
    <t>STAI As`adiyah Sengkang Wajo</t>
  </si>
  <si>
    <t>STAI DDI Jeneponto, Sulawesi Selatan</t>
  </si>
  <si>
    <t>STAI DDI Kota Makassar, Sulawesi Selatan</t>
  </si>
  <si>
    <t>STAI DDI Maros, Sulawesi Selatan</t>
  </si>
  <si>
    <t>STAI DDI Pangkep, Sulawesi Selatan</t>
  </si>
  <si>
    <t>STAI DDI Parepare, Sulawesi Selatan</t>
  </si>
  <si>
    <t>STAI DDI Pinrang, Sulawesi Selatan</t>
  </si>
  <si>
    <t>STAI DDI Sidrap, Sulawesi Selatan</t>
  </si>
  <si>
    <t>STAI Muhammadiyah Sinjai</t>
  </si>
  <si>
    <t>STAI YAPIS Takalar, Sulawesi Selatan</t>
  </si>
  <si>
    <t>STAI YAPNAS Jeneponto, Sulawesi Selatan</t>
  </si>
  <si>
    <t>STAI DDI Mangkoso, Barru, Sulawesi Selatan</t>
  </si>
  <si>
    <t>Sekolah Tinggi Ilmu Islam dan Bahasa Arab (STIBA) Makassar</t>
  </si>
  <si>
    <t>STT BISANRY MAKASSAR</t>
  </si>
  <si>
    <t>Sekolah Tinggi Teologi Kibaid Makale</t>
  </si>
  <si>
    <t>STT YESYURUN ARASTAMAR SERITI LUWU</t>
  </si>
  <si>
    <t>Sekolah Tinggi Teologi Blessing Indonesia Makassar</t>
  </si>
  <si>
    <t>STIKPAR Toraja</t>
  </si>
  <si>
    <t>001028</t>
  </si>
  <si>
    <t>Prop. Sulawesi Tengah</t>
  </si>
  <si>
    <t xml:space="preserve">IAIN Palu </t>
  </si>
  <si>
    <t>STAIN Datokarama Palu</t>
  </si>
  <si>
    <t>Sekolah Tinggi Agama Hindu Dharma Sentana Sulawesi Tengah</t>
  </si>
  <si>
    <t>091011</t>
  </si>
  <si>
    <t>Universitas Muhammadiyah Palu</t>
  </si>
  <si>
    <t>091012</t>
  </si>
  <si>
    <t>Universitas Sintuwu Maroso Poso</t>
  </si>
  <si>
    <t>091018</t>
  </si>
  <si>
    <t>091025</t>
  </si>
  <si>
    <t>Universitas Muhammadiyah Luwuk Banggai</t>
  </si>
  <si>
    <t>091026</t>
  </si>
  <si>
    <t>Universitas Tompotika Luwuk Banggai</t>
  </si>
  <si>
    <t>091035</t>
  </si>
  <si>
    <t>Universitas Madako Toli-toli</t>
  </si>
  <si>
    <t>091042</t>
  </si>
  <si>
    <t>Universitas Kristen Tentena</t>
  </si>
  <si>
    <t>093028</t>
  </si>
  <si>
    <t>Sekolah Tinggi Ilmu Administrasi Pancamarga Palu</t>
  </si>
  <si>
    <t>093029</t>
  </si>
  <si>
    <t>STISIP Panca Bhakti Palu</t>
  </si>
  <si>
    <t>093030</t>
  </si>
  <si>
    <t>Sekolah Tinggi Ilmu Ekonomi Panca Bhakti Palu</t>
  </si>
  <si>
    <t>093055</t>
  </si>
  <si>
    <t>Sekolah Tinggi Ilmu Pertanian Mujahidin Toli-toli</t>
  </si>
  <si>
    <t>093087</t>
  </si>
  <si>
    <t>Sekolah Tinggi Ilmu Farmasi Pelita Mas</t>
  </si>
  <si>
    <t>093088</t>
  </si>
  <si>
    <t>093103</t>
  </si>
  <si>
    <t>STMIK Bina Mulia</t>
  </si>
  <si>
    <t>093106</t>
  </si>
  <si>
    <t>093111</t>
  </si>
  <si>
    <t>STMIK Adhi Guna</t>
  </si>
  <si>
    <t>093120</t>
  </si>
  <si>
    <t>STISIPOL Mujahidin</t>
  </si>
  <si>
    <t>093121</t>
  </si>
  <si>
    <t>Sekolah Tinggi Ilmu Ekonomi Mujahidin</t>
  </si>
  <si>
    <t>093137</t>
  </si>
  <si>
    <t>Sekolah Tinggi Perikanan Dan Kelautan Palu</t>
  </si>
  <si>
    <t>093170</t>
  </si>
  <si>
    <t>093179</t>
  </si>
  <si>
    <t>Sekolah Tinggi Ilmu Hukum dan HAM</t>
  </si>
  <si>
    <t>093182</t>
  </si>
  <si>
    <t>Sekolah Tinggi Ilmu Kesehatan Husada Mandiri Poso</t>
  </si>
  <si>
    <t>093195</t>
  </si>
  <si>
    <t>Sekolah Tinggi Ilmu Hukum dan Politik Palu</t>
  </si>
  <si>
    <t>094019</t>
  </si>
  <si>
    <t>AMIK Tri Dharma Palu</t>
  </si>
  <si>
    <t>094053</t>
  </si>
  <si>
    <t>ASMI Shita Palu</t>
  </si>
  <si>
    <t>094056</t>
  </si>
  <si>
    <t>AMIK Luwuk Banggai</t>
  </si>
  <si>
    <t>094073</t>
  </si>
  <si>
    <t>094102</t>
  </si>
  <si>
    <t>094103</t>
  </si>
  <si>
    <t>094125</t>
  </si>
  <si>
    <t>094140</t>
  </si>
  <si>
    <t>094141</t>
  </si>
  <si>
    <t xml:space="preserve">Akademi Farmasi Tadulako Farma </t>
  </si>
  <si>
    <t>094147</t>
  </si>
  <si>
    <t>Akademi Farmasi Bina Farmasi</t>
  </si>
  <si>
    <t>095005</t>
  </si>
  <si>
    <t>Politeknik Palu</t>
  </si>
  <si>
    <t>STAI Al-Ikhlas Poso Sulawesi Tengah</t>
  </si>
  <si>
    <t>STAI Al-Munawwaroh Tolitoli</t>
  </si>
  <si>
    <t>STIS Muhammadiyah Tolitoli, Sulawesi Tengah</t>
  </si>
  <si>
    <t>STT Bala Keselamatan Palu</t>
  </si>
  <si>
    <t>Sekolah Tinggi Teologi Injili Indonesia Palu</t>
  </si>
  <si>
    <t>Sekolah Tinggi Teologi Marturia Palu</t>
  </si>
  <si>
    <t>Sekolah Tinggi Teologi Pantekosta Poso</t>
  </si>
  <si>
    <t>STT Gereja Kristen Sulawesi Tengah</t>
  </si>
  <si>
    <t>STT STAR'S LUB LUWUK BANGGAI</t>
  </si>
  <si>
    <t>001029</t>
  </si>
  <si>
    <t>Universitas Halu Oleo</t>
  </si>
  <si>
    <t>Prop. Sulawesi Tenggara</t>
  </si>
  <si>
    <t>001055</t>
  </si>
  <si>
    <t>Universitas Sembilanbelas November Kolaka</t>
  </si>
  <si>
    <t>IAIN Kendari</t>
  </si>
  <si>
    <t>STAIN Sultan Qaimuddin Kendari</t>
  </si>
  <si>
    <t>091006</t>
  </si>
  <si>
    <t>Universitas Dayanu Ikhsanuddin</t>
  </si>
  <si>
    <t>091015</t>
  </si>
  <si>
    <t>Universitas Sulawesi Tenggara</t>
  </si>
  <si>
    <t>091021</t>
  </si>
  <si>
    <t>Universitas Lakidende Unahaa</t>
  </si>
  <si>
    <t>091032</t>
  </si>
  <si>
    <t>Universitas Muhammadiyah Buton</t>
  </si>
  <si>
    <t>091036</t>
  </si>
  <si>
    <t>Universitas Muhammadiyah Kendari</t>
  </si>
  <si>
    <t>091038</t>
  </si>
  <si>
    <t>Universitas 19 November Kolaka</t>
  </si>
  <si>
    <t>093049</t>
  </si>
  <si>
    <t>Sekolah Tinggi Ilmu Pertanian Wuna Raha</t>
  </si>
  <si>
    <t>093059</t>
  </si>
  <si>
    <t>Sekolah Tinggi Ilmu Ekonomi Dharma Barata Kendari</t>
  </si>
  <si>
    <t>093060</t>
  </si>
  <si>
    <t>Sekolah Tinggi Ilmu Ekonomi Enam Enam Kendari</t>
  </si>
  <si>
    <t>093063</t>
  </si>
  <si>
    <t>Sekolah Tinggi Ilmu Pertanian Kendari</t>
  </si>
  <si>
    <t>093112</t>
  </si>
  <si>
    <t>093122</t>
  </si>
  <si>
    <t>STIMIK Bina Bangsa</t>
  </si>
  <si>
    <t>093124</t>
  </si>
  <si>
    <t>093125</t>
  </si>
  <si>
    <t>STMIK Catur Sakti Kendari</t>
  </si>
  <si>
    <t>093147</t>
  </si>
  <si>
    <t>093176</t>
  </si>
  <si>
    <t>093181</t>
  </si>
  <si>
    <t>Sekolah Tinggi Ilmu Kesehatan Karya Kesehatan</t>
  </si>
  <si>
    <t>093192</t>
  </si>
  <si>
    <t xml:space="preserve">Sekolah Tinggi Ilmu Kesehatan Budi Mulia </t>
  </si>
  <si>
    <t>093194</t>
  </si>
  <si>
    <t>STKIP Pelita Nusantara Buton</t>
  </si>
  <si>
    <t>094012</t>
  </si>
  <si>
    <t>Akademi Teknik Kendari</t>
  </si>
  <si>
    <t>094022</t>
  </si>
  <si>
    <t>AMIK Milan Kendari</t>
  </si>
  <si>
    <t>094024</t>
  </si>
  <si>
    <t>AMIK Yapenas Kendari</t>
  </si>
  <si>
    <t>094026</t>
  </si>
  <si>
    <t>AMIK Catur Sakti Kendari</t>
  </si>
  <si>
    <t>094034</t>
  </si>
  <si>
    <t>Akademi Manajemen Informatika Dan Komputer Kendari</t>
  </si>
  <si>
    <t>094040</t>
  </si>
  <si>
    <t>Akademi Ketalak Pelayaran Niagakeplb Kendari</t>
  </si>
  <si>
    <t>094042</t>
  </si>
  <si>
    <t>Akademi Bahasa Asing Barakati Kendari</t>
  </si>
  <si>
    <t>094048</t>
  </si>
  <si>
    <t>AMIK Mikenium Kolaka</t>
  </si>
  <si>
    <t>094049</t>
  </si>
  <si>
    <t>094075</t>
  </si>
  <si>
    <t>094079</t>
  </si>
  <si>
    <t>094084</t>
  </si>
  <si>
    <t>094097</t>
  </si>
  <si>
    <t>094101</t>
  </si>
  <si>
    <t>094108</t>
  </si>
  <si>
    <t>094129</t>
  </si>
  <si>
    <t>094131</t>
  </si>
  <si>
    <t>094132</t>
  </si>
  <si>
    <t>094135</t>
  </si>
  <si>
    <t>095006</t>
  </si>
  <si>
    <t>Politeknik Indotec Kendari</t>
  </si>
  <si>
    <t>Institut Ilmu Al-Qur`an Jannatu Adnin Kendari, Sulawesi Teng</t>
  </si>
  <si>
    <t>STAI Al-Mawaddah Warrahmah Kolaka</t>
  </si>
  <si>
    <t>STAI Wakatobi Sulawesi Tenggara</t>
  </si>
  <si>
    <t>STAI Syarif Muhammad Raha, Muna, Sulawesi Tenggara</t>
  </si>
  <si>
    <t>STAI YPIQ Baubau, Sulawesi Tenggara</t>
  </si>
  <si>
    <t>001012</t>
  </si>
  <si>
    <t>Prop. Sulawesi Utara</t>
  </si>
  <si>
    <t>001035</t>
  </si>
  <si>
    <t>005013</t>
  </si>
  <si>
    <t>Politeknik Negeri Manado</t>
  </si>
  <si>
    <t>005030</t>
  </si>
  <si>
    <t>Politeknik Negeri Nusa Utara</t>
  </si>
  <si>
    <t>IAIN Manado</t>
  </si>
  <si>
    <t>STAIN Manado</t>
  </si>
  <si>
    <t>STAK Negeri Manado</t>
  </si>
  <si>
    <t>091005</t>
  </si>
  <si>
    <t>Universitas Kristen Indonesia Tomohon</t>
  </si>
  <si>
    <t>091007</t>
  </si>
  <si>
    <t>Universitas Klabat</t>
  </si>
  <si>
    <t>091014</t>
  </si>
  <si>
    <t>Universitas Dumoga Bone Kotamubagu</t>
  </si>
  <si>
    <t>091022</t>
  </si>
  <si>
    <t>Universitas Nusantara Manado</t>
  </si>
  <si>
    <t>091027</t>
  </si>
  <si>
    <t>Universitas Sari Putra Indonesia Tomohon</t>
  </si>
  <si>
    <t>091029</t>
  </si>
  <si>
    <t>Universitas Katolik De La Salle</t>
  </si>
  <si>
    <t>091030</t>
  </si>
  <si>
    <t>Universitas Pembangunan Indonesia</t>
  </si>
  <si>
    <t>091041</t>
  </si>
  <si>
    <t>Universitas Teknologi Sulawesi Utara</t>
  </si>
  <si>
    <t>092002</t>
  </si>
  <si>
    <t>Institut Teknologi Minaesa</t>
  </si>
  <si>
    <t>093021</t>
  </si>
  <si>
    <t>STISIP Merdeka Manado</t>
  </si>
  <si>
    <t>093032</t>
  </si>
  <si>
    <t>Sekolah Tinggi Filsafat Seminari Pineleng</t>
  </si>
  <si>
    <t>093035</t>
  </si>
  <si>
    <t>Sekolah Tinggi Ilmu Kesejahteraan Sosial Manado</t>
  </si>
  <si>
    <t>093036</t>
  </si>
  <si>
    <t>Sekolah Tinggi Ilmu Komunikasi Manado</t>
  </si>
  <si>
    <t>093039</t>
  </si>
  <si>
    <t>Sekolah Tinggi Ilmu Ekonomi Sulawesi Utara</t>
  </si>
  <si>
    <t>093047</t>
  </si>
  <si>
    <t>Sekolah Tinggi Ilmu Ekonomi Budi Utomo Manado</t>
  </si>
  <si>
    <t>093051</t>
  </si>
  <si>
    <t>Sekolah Tinggi Ilmu Ekonomi Eben Haezer Manado</t>
  </si>
  <si>
    <t>093054</t>
  </si>
  <si>
    <t>Sekolah Tinggi Ilmu Ekonomi El Fatah Manado</t>
  </si>
  <si>
    <t>093056</t>
  </si>
  <si>
    <t>STMIK Matuari</t>
  </si>
  <si>
    <t>093057</t>
  </si>
  <si>
    <t>STKIP PGRI Manado</t>
  </si>
  <si>
    <t>093068</t>
  </si>
  <si>
    <t>Sekolah Tinggi Ilmu Ekonomi Pioner Manado</t>
  </si>
  <si>
    <t>093078</t>
  </si>
  <si>
    <t>Sekolah Tinggi Ilmu Ekonomi Petra</t>
  </si>
  <si>
    <t>093079</t>
  </si>
  <si>
    <t>Sekolah Tinggi Ilmu Ekonomi Swadaya Manado</t>
  </si>
  <si>
    <t>093085</t>
  </si>
  <si>
    <t>Sekolah Tinggi Ilmu Ekonomi Pariwisata</t>
  </si>
  <si>
    <t>093089</t>
  </si>
  <si>
    <t>Sekolah Tinggi Ilmu Bahasa Asing Bumi Beringin</t>
  </si>
  <si>
    <t>093102</t>
  </si>
  <si>
    <t>093116</t>
  </si>
  <si>
    <t>STMIK Parnaraya</t>
  </si>
  <si>
    <t>093117</t>
  </si>
  <si>
    <t>STISIP Swadaya</t>
  </si>
  <si>
    <t>093132</t>
  </si>
  <si>
    <t>STMIK Multicom Bolaan Mongondow</t>
  </si>
  <si>
    <t>093133</t>
  </si>
  <si>
    <t>Sekolah Tinggi Ilmu Pariwisata Manado</t>
  </si>
  <si>
    <t>093160</t>
  </si>
  <si>
    <t>Sekolah Tinggi Ilmu Komputer Rajawali</t>
  </si>
  <si>
    <t>093164</t>
  </si>
  <si>
    <t>093180</t>
  </si>
  <si>
    <t>093187</t>
  </si>
  <si>
    <t>Sekolah Tinggi Bisnis dan Manajemen Dua Saudara</t>
  </si>
  <si>
    <t>093191</t>
  </si>
  <si>
    <t>STIK Trinita Manado</t>
  </si>
  <si>
    <t>094011</t>
  </si>
  <si>
    <t>Akademi Pariwisata Manado</t>
  </si>
  <si>
    <t>094013</t>
  </si>
  <si>
    <t>Akademi Maritim Indonesia Bitung</t>
  </si>
  <si>
    <t>094020</t>
  </si>
  <si>
    <t>Akademi Pariwisata Air Madidi</t>
  </si>
  <si>
    <t>094021</t>
  </si>
  <si>
    <t>Akademi Keuangan Perbankan Tahuna</t>
  </si>
  <si>
    <t>094023</t>
  </si>
  <si>
    <t>Akademi Sekretari Manajemen Indonesia Klabat</t>
  </si>
  <si>
    <t>094037</t>
  </si>
  <si>
    <t>AMIK Parnaraya Manado</t>
  </si>
  <si>
    <t>094057</t>
  </si>
  <si>
    <t>094076</t>
  </si>
  <si>
    <t>094091</t>
  </si>
  <si>
    <t>094100</t>
  </si>
  <si>
    <t>094106</t>
  </si>
  <si>
    <t>094119</t>
  </si>
  <si>
    <t>094130</t>
  </si>
  <si>
    <t>094138</t>
  </si>
  <si>
    <t>094144</t>
  </si>
  <si>
    <t>Akademi Fisioterapi ST Lukas Tomohon</t>
  </si>
  <si>
    <t>095003</t>
  </si>
  <si>
    <t>Politeknik Nusa Utara</t>
  </si>
  <si>
    <t>Sekolah Tinggi Agama Kristen Manado</t>
  </si>
  <si>
    <t>Sekolah Tinggi Teologi Anderson Manado</t>
  </si>
  <si>
    <t>Sekolah Tinggi Teologi IKI El-Shaddai</t>
  </si>
  <si>
    <t>Sekolah Tinggi Teologi Injili Indonesia Manado</t>
  </si>
  <si>
    <t>STT Seapin Filadelfia Pinangunian Bitung</t>
  </si>
  <si>
    <t>STT Indonesia Manado (STTI Manado)</t>
  </si>
  <si>
    <t>Sekolah Tinggi Alkitab Ginosko Airmadidi</t>
  </si>
  <si>
    <t>Sekolah Tinggi Agama Kristen Apollos Manado</t>
  </si>
  <si>
    <t>Sekolah Tinggi Teologi Missio Dei Indonesia</t>
  </si>
  <si>
    <t>Sekolah Tinggi Teologi Rhema Pneumatikos</t>
  </si>
  <si>
    <t>Sekolah Tinggi Teologi Pentakosta Mooat</t>
  </si>
  <si>
    <t>Sekolah Tinggi Teologi Parakletos Tomohon</t>
  </si>
  <si>
    <t>Sekolah Tinggi Teologi Filadelfia Langowan</t>
  </si>
  <si>
    <t>Sekolah Tinggi Teologi Agape Manado</t>
  </si>
  <si>
    <t>Sekolah Tinggi Teologi Transformasi Indonesia</t>
  </si>
  <si>
    <t>Sekolah Tinggi Teologi Manado</t>
  </si>
  <si>
    <t>Sekolah Tinggi Teologi Hasta Marturia Manado</t>
  </si>
  <si>
    <t>Sekolah Tinggi Teologi Kalvari Manado</t>
  </si>
  <si>
    <t>Sekolah Tinggi Agama Kristen Pais Talaud</t>
  </si>
  <si>
    <t>STT Tabut Elohim Langowan</t>
  </si>
  <si>
    <t>STT Rumah Murid Kristus Bitung</t>
  </si>
  <si>
    <t>Sekolah Tinggi Teologi Yerusalem Baru Manado</t>
  </si>
  <si>
    <t>Sekolah Tinggi Agama Kristen Lentera Bangsa Manado</t>
  </si>
  <si>
    <t>Sekolah Tinggi Agama Kristen Didaskalos Sangihe</t>
  </si>
  <si>
    <t>STP Don Bosco Tomohon</t>
  </si>
  <si>
    <t>001006</t>
  </si>
  <si>
    <t>Prop. Sumatera Barat</t>
  </si>
  <si>
    <t>001032</t>
  </si>
  <si>
    <t>002009</t>
  </si>
  <si>
    <t>Institut Seni Indonesia Padang Panjang</t>
  </si>
  <si>
    <t>005009</t>
  </si>
  <si>
    <t>Politeknik Negeri Padang</t>
  </si>
  <si>
    <t>005025</t>
  </si>
  <si>
    <t>Politeknik Pertanian Negeri Payakumbuh</t>
  </si>
  <si>
    <t>IAIN Imam Bonjol Padang</t>
  </si>
  <si>
    <t>IAIN Bukittinggi</t>
  </si>
  <si>
    <t>STAIN Batusangkar</t>
  </si>
  <si>
    <t>STAIN Sjech M. Djamil Djambek Bukittinggi</t>
  </si>
  <si>
    <t>Universitas Bung Hatta</t>
  </si>
  <si>
    <t>Universitas Muhammadiyah Sumatera Barat</t>
  </si>
  <si>
    <t>Universitas Ekasakti</t>
  </si>
  <si>
    <t>Universitas Mahaputra Muhammad Yamin</t>
  </si>
  <si>
    <t>Universitas Tamansiswa</t>
  </si>
  <si>
    <t>Universitas Baiturrahmah</t>
  </si>
  <si>
    <t>Universitas Putra Indonesia Yptk Padang</t>
  </si>
  <si>
    <t>Universitas Islam Sumatera Barat</t>
  </si>
  <si>
    <t>Universitas Dharma Andalas</t>
  </si>
  <si>
    <t>Universitas Mohammad Natsir Bukittinggi</t>
  </si>
  <si>
    <t>Universitas Dharmas Indonesia</t>
  </si>
  <si>
    <t>Institut Sains Dan Teknologi Pembangunan Nusantara</t>
  </si>
  <si>
    <t>Institut Teknologi Padang</t>
  </si>
  <si>
    <t>STKIP Yayasan Abdi Pendidikan</t>
  </si>
  <si>
    <t>STKIP Ahlussunnah</t>
  </si>
  <si>
    <t>STKIP PGRI Sumatera Barat</t>
  </si>
  <si>
    <t>STKIP YDB Lubuk Alung</t>
  </si>
  <si>
    <t>Sekolah Tinggi Ilmu Hukum Lubuk Sikaping</t>
  </si>
  <si>
    <t>Sekolah Tinggi Ilmu Manajemen Sumbar</t>
  </si>
  <si>
    <t>Sekolah Tinggi Ilmu Ekonomi H Agus Salim</t>
  </si>
  <si>
    <t>Sekolah Tinggi Ilmu Ekonomi KBP</t>
  </si>
  <si>
    <t>Sekolah Tinggi Ilmu Ekonomi Pasaman</t>
  </si>
  <si>
    <t>Sekolah Tinggi Ilmu Ekonomi Sumbar</t>
  </si>
  <si>
    <t>Sekolah Tinggi Ilmu Administrasi Adabiah</t>
  </si>
  <si>
    <t>Sekolah Tinggi Bahasa Asing Prayoga</t>
  </si>
  <si>
    <t>Sekolah Tinggi Ilmu Administrasi Lppn</t>
  </si>
  <si>
    <t>STISIP Imam Bonjol</t>
  </si>
  <si>
    <t>STISIP Padang</t>
  </si>
  <si>
    <t>Sekolah Tinggi Teknologi Industri Padang</t>
  </si>
  <si>
    <t>Sekolah Tinggi Ilmu Ekonomi Perdagangan</t>
  </si>
  <si>
    <t>STISIP Pancasakti</t>
  </si>
  <si>
    <t>Sekolah Tinggi Ilmu Ekonomi Dharma Andalas</t>
  </si>
  <si>
    <t>Sekolah Tinggi Ilmu Administrasi Pagaruyung</t>
  </si>
  <si>
    <t>Sekolah Tinggi Ilmu Hukum Padang</t>
  </si>
  <si>
    <t>Sekolah Tinggi Ilmu Ekonomi Perbankan Indonesia</t>
  </si>
  <si>
    <t>Sekolah Tinggi Ilmu Ekonomi Pagaruyung</t>
  </si>
  <si>
    <t>STIA Pariaman</t>
  </si>
  <si>
    <t>STMIK Indonesia Padang</t>
  </si>
  <si>
    <t>STMIK Jaya Nusa</t>
  </si>
  <si>
    <t>STIPER Sawahlunto Sijunjung</t>
  </si>
  <si>
    <t>Sekolah Tinggi Ilmu Kesehatan Fort De Kock</t>
  </si>
  <si>
    <t>Sekolah Tinggi Teknologi Payakumbuh</t>
  </si>
  <si>
    <t>Sekolah Tinggi Ilmu Farmasi Padang</t>
  </si>
  <si>
    <t>STIKES Mercubaktijaya Padang</t>
  </si>
  <si>
    <t>STMIK Dharmasraya</t>
  </si>
  <si>
    <t>Sekolah Tinggi Ilmu Ekonomi El Hakim</t>
  </si>
  <si>
    <t>STBA Haji Agus Salim</t>
  </si>
  <si>
    <t>STKIP Adzkia</t>
  </si>
  <si>
    <t xml:space="preserve">STKIP Nasional </t>
  </si>
  <si>
    <t>Sekolah Tinggi Pertanian Haji Agus Salim</t>
  </si>
  <si>
    <t xml:space="preserve">STKIP Dharmasraya </t>
  </si>
  <si>
    <t>Sekolah Tinggi Ilmu Kesehatan (STIKES) Lenggogeni Padang</t>
  </si>
  <si>
    <t>STKIP Pesisir Selatan</t>
  </si>
  <si>
    <t>STIH Putri Maharaja</t>
  </si>
  <si>
    <t>Akademi Pembangunan Pertanian Lubuk Alung</t>
  </si>
  <si>
    <t>Akademi Pariwisata Bunda Padang</t>
  </si>
  <si>
    <t>Akademi Ilmu Komunikasi Padang</t>
  </si>
  <si>
    <t>Akademi Keuangan Dan Perbankan Padang</t>
  </si>
  <si>
    <t>Akademi Akuntansi Indonesia Padang</t>
  </si>
  <si>
    <t>Akademi Teknologi Pratama</t>
  </si>
  <si>
    <t>Akademi Maritim Sapta Samudra</t>
  </si>
  <si>
    <t>Akademi Manajemen Informatika &amp; Komputer Jaya Nusa</t>
  </si>
  <si>
    <t>Akademi Teknik Taman Siswa</t>
  </si>
  <si>
    <t>Akademi Bahasa Asing Alaska Padang</t>
  </si>
  <si>
    <t>AMIK Bukittinggi</t>
  </si>
  <si>
    <t>AMIK Datuk Parpatiah Nan Sabatang</t>
  </si>
  <si>
    <t>Akademi Pariwisata Paramitha Bukittinggi</t>
  </si>
  <si>
    <t>Akademi Manajemen Informatika Dan Komputer Kosgoro</t>
  </si>
  <si>
    <t>Akademi Akuntansi Bukittinggi</t>
  </si>
  <si>
    <t>Politeknik Tri Dharma</t>
  </si>
  <si>
    <t>Politeknik Kesehatan Siteba</t>
  </si>
  <si>
    <t>STAI Darul Qur`an Payakumbuh</t>
  </si>
  <si>
    <t>STAI Al-Hikmah Pariangan Batusangkar, Tanah Datar</t>
  </si>
  <si>
    <t>STAI Madrasah `Arabiyah (STAIMA) Bayang, Pesisir Selatan, Sumatera Barat</t>
  </si>
  <si>
    <t>STAI Pengembangan Ilmu Al-Qur`an (STAIPIQ), Kota Padang, Sumatera Barat</t>
  </si>
  <si>
    <t>STAI Solok Nan Indah, Kota Padang</t>
  </si>
  <si>
    <t>STAI Umar Bin Khattab di Ujunggading, Pasaman Barat, Sumatera Barat</t>
  </si>
  <si>
    <t>STAI YPPTI Balaisalasa, Pesisir Selatan, Sumatera Barat</t>
  </si>
  <si>
    <t>STAI Yayasan Kebangkitan Islam (YKI) Sumatera Barat, Padang</t>
  </si>
  <si>
    <t>STAI Yayasan Tarbiyah Islamiyah (YASTIS) Lubuk Bagalung Padang</t>
  </si>
  <si>
    <t>STAI YDI Lubuk Sikaping, Pasaman, Sumatera Barat</t>
  </si>
  <si>
    <t>STAI YPI Al-Ikhlas Painan, Pesisir Selatan, Sumatera Barat</t>
  </si>
  <si>
    <t>STAI YPK Imam Bonjol Padang Panjang, Sumatera Barat</t>
  </si>
  <si>
    <t>STIT Adzkia Padang</t>
  </si>
  <si>
    <t>STIT Ahlussunnah Bukittinggi</t>
  </si>
  <si>
    <t>STIT Diniyyah Puteri Rahmah El-Yunusiyyah Kota Padang Panjang</t>
  </si>
  <si>
    <t>STIT Syekh Burhanuddin Pariaman</t>
  </si>
  <si>
    <t>STIT YAPTIP Simpang Pasaman Barat</t>
  </si>
  <si>
    <t>STIT YPI Al-Yaqin Muaro Sijunjung, Sawahlunto</t>
  </si>
  <si>
    <t>STIT YPI Payakumbuh</t>
  </si>
  <si>
    <t>STITNU Sakinah Dharmasraya</t>
  </si>
  <si>
    <t>STT Kasih Mentawai</t>
  </si>
  <si>
    <t>001009</t>
  </si>
  <si>
    <t>Prop. Sumatera Selatan</t>
  </si>
  <si>
    <t>005006</t>
  </si>
  <si>
    <t>Politeknik Negeri Sriwijaya</t>
  </si>
  <si>
    <t>Universitas Islam Negeri Raden Fatah Palembang</t>
  </si>
  <si>
    <t>IAIN Raden Fatah Palembang</t>
  </si>
  <si>
    <t>021001</t>
  </si>
  <si>
    <t>Universitas Muhammadiyah Palembang</t>
  </si>
  <si>
    <t>021006</t>
  </si>
  <si>
    <t>Universitas Palembang</t>
  </si>
  <si>
    <t>021007</t>
  </si>
  <si>
    <t>Universitas IBA</t>
  </si>
  <si>
    <t>021008</t>
  </si>
  <si>
    <t>Universitas Tridinanti</t>
  </si>
  <si>
    <t>021011</t>
  </si>
  <si>
    <t>021013</t>
  </si>
  <si>
    <t>Universitas Sjakhyakirti</t>
  </si>
  <si>
    <t>021015</t>
  </si>
  <si>
    <t>Universitas Baturaja</t>
  </si>
  <si>
    <t>021016</t>
  </si>
  <si>
    <t>Universitas PGRI Palembang</t>
  </si>
  <si>
    <t>021017</t>
  </si>
  <si>
    <t>Universitas Kader Bangsa</t>
  </si>
  <si>
    <t>021019</t>
  </si>
  <si>
    <t>Universitas Bina Darma</t>
  </si>
  <si>
    <t>021022</t>
  </si>
  <si>
    <t>Universitas Islam Ogan Komering Ilir Kayuagung</t>
  </si>
  <si>
    <t>021024</t>
  </si>
  <si>
    <t>Universitas Indo Global Mandiri</t>
  </si>
  <si>
    <t>021025</t>
  </si>
  <si>
    <t>Universitas Musi Rawas</t>
  </si>
  <si>
    <t>021027</t>
  </si>
  <si>
    <t>Universitas Katolik Musi Charitas</t>
  </si>
  <si>
    <t>023002</t>
  </si>
  <si>
    <t>STKIP PGRI Lubuk Linggau</t>
  </si>
  <si>
    <t>023005</t>
  </si>
  <si>
    <t>STISIPOL Candradimuka</t>
  </si>
  <si>
    <t>023014</t>
  </si>
  <si>
    <t>Sekolah Tinggi Teknik Musi</t>
  </si>
  <si>
    <t>023015</t>
  </si>
  <si>
    <t>STIE Sultan Mahmud Badaruddin</t>
  </si>
  <si>
    <t>023017</t>
  </si>
  <si>
    <t>Sekolah Tinggi Ilmu Pertanian Sriwigama</t>
  </si>
  <si>
    <t>023018</t>
  </si>
  <si>
    <t>Sekolah Tinggi Ilmu Pertanian Bumi Silampari</t>
  </si>
  <si>
    <t>023019</t>
  </si>
  <si>
    <t>Sekolah Tinggi Ilmu Ekonomi Aprin</t>
  </si>
  <si>
    <t>023020</t>
  </si>
  <si>
    <t>Sekolah Tinggi Ilmu Manajemen Amkop</t>
  </si>
  <si>
    <t>023023</t>
  </si>
  <si>
    <t>Sekolah Tinggi Ilmu Ekonomi Serasan Muara Enim</t>
  </si>
  <si>
    <t>023024</t>
  </si>
  <si>
    <t>Sekolah Tinggi Ilmu Hukum Sumpah Pemuda</t>
  </si>
  <si>
    <t>023025</t>
  </si>
  <si>
    <t>Sekolah Tinggi Ilmu Ekonomi Serelo Lahat</t>
  </si>
  <si>
    <t>023027</t>
  </si>
  <si>
    <t>Sekolah Tinggi Ilmu Ekonomi Trisna Negara</t>
  </si>
  <si>
    <t>023037</t>
  </si>
  <si>
    <t>Sekolah Tinggi Ilmu Hukum Serasan Muara Enim</t>
  </si>
  <si>
    <t>023038</t>
  </si>
  <si>
    <t>Sekolah Tinggi Ilmu Teknik Serasan</t>
  </si>
  <si>
    <t>023041</t>
  </si>
  <si>
    <t>STIPSI Widya Dharma</t>
  </si>
  <si>
    <t>023042</t>
  </si>
  <si>
    <t>Sekolah Tinggi Ilmu Ekonomi Mulia Darma Pratama</t>
  </si>
  <si>
    <t>023043</t>
  </si>
  <si>
    <t>Sekolah Tinggi Ilmu Ekonomi Dwi Sakti Baturaja</t>
  </si>
  <si>
    <t>023044</t>
  </si>
  <si>
    <t>Sekolah Tinggi Ilmu Ekonomi Rahmaniyah</t>
  </si>
  <si>
    <t>023045</t>
  </si>
  <si>
    <t>Sekolah Tinggi Ilmu Ekonomi Musi Rawas</t>
  </si>
  <si>
    <t>023047</t>
  </si>
  <si>
    <t>Sekolah Tinggi Bahasa Asing Methodist</t>
  </si>
  <si>
    <t>023048</t>
  </si>
  <si>
    <t>Sekolah Tinggi Ilmu Ekonomi Musi</t>
  </si>
  <si>
    <t>023051</t>
  </si>
  <si>
    <t>023052</t>
  </si>
  <si>
    <t>Sekolah Tinggi Ilmu Administrasi Satya Negara</t>
  </si>
  <si>
    <t>023053</t>
  </si>
  <si>
    <t>Sekolah Tinggi Bahasa Asing Widya Dharma Palembang</t>
  </si>
  <si>
    <t>023055</t>
  </si>
  <si>
    <t>Sekolah Tinggi Ilmu Hukum Rahmaniyah</t>
  </si>
  <si>
    <t>023057</t>
  </si>
  <si>
    <t>023059</t>
  </si>
  <si>
    <t>Sekolah Tinggi Ilmu Ekonomi Prabumulih</t>
  </si>
  <si>
    <t>023061</t>
  </si>
  <si>
    <t>STKIP Muhammadiyah Pagaralam</t>
  </si>
  <si>
    <t>023062</t>
  </si>
  <si>
    <t>Sekolah Tinggi Ilmu Ekonomi Lembah Dempo</t>
  </si>
  <si>
    <t>023065</t>
  </si>
  <si>
    <t>023066</t>
  </si>
  <si>
    <t>STMIK Prabumulih</t>
  </si>
  <si>
    <t>023067</t>
  </si>
  <si>
    <t>Sekolah Tinggi Ilmu Teknik Prabumulih</t>
  </si>
  <si>
    <t>023068</t>
  </si>
  <si>
    <t>Sekolah Tinggi Ilmu Ekonomi Abdi Nusa</t>
  </si>
  <si>
    <t>023069</t>
  </si>
  <si>
    <t>023072</t>
  </si>
  <si>
    <t>Sekolah Tinggi Ilmu Ekonomi Bina Warga</t>
  </si>
  <si>
    <t>023074</t>
  </si>
  <si>
    <t>Sekolah Tinggi Ilmu Pertanian Belitang</t>
  </si>
  <si>
    <t>023078</t>
  </si>
  <si>
    <t>STIPSI Abdi Nusa</t>
  </si>
  <si>
    <t>023080</t>
  </si>
  <si>
    <t>023083</t>
  </si>
  <si>
    <t>Sekolah Tinggi Ilmu Farmasi Bhakti Pertiwi</t>
  </si>
  <si>
    <t>023084</t>
  </si>
  <si>
    <t>STMIK Global Informatika Mdp</t>
  </si>
  <si>
    <t>023085</t>
  </si>
  <si>
    <t>STKIP Sera</t>
  </si>
  <si>
    <t>023094</t>
  </si>
  <si>
    <t>STMIK Muara Dua</t>
  </si>
  <si>
    <t>023095</t>
  </si>
  <si>
    <t>STIA &amp; Pemerintahan Annisa Dwi Salfarizi</t>
  </si>
  <si>
    <t>023096</t>
  </si>
  <si>
    <t>STMIK Musi Rawas</t>
  </si>
  <si>
    <t>023097</t>
  </si>
  <si>
    <t>023098</t>
  </si>
  <si>
    <t>023099</t>
  </si>
  <si>
    <t>023101</t>
  </si>
  <si>
    <t>023102</t>
  </si>
  <si>
    <t>Sekolah Tinggi Teknologi Pagaralam</t>
  </si>
  <si>
    <t>023103</t>
  </si>
  <si>
    <t>STMIK Palcomtech</t>
  </si>
  <si>
    <t>023105</t>
  </si>
  <si>
    <t>023107</t>
  </si>
  <si>
    <t>STMIK Bina Nusantara Jaya Lubuk Linggau</t>
  </si>
  <si>
    <t>023108</t>
  </si>
  <si>
    <t>STKIP Nurul Huda di Sukaraja</t>
  </si>
  <si>
    <t>023111</t>
  </si>
  <si>
    <t>023113</t>
  </si>
  <si>
    <t>STIE Multi Data Palembang</t>
  </si>
  <si>
    <t>023123</t>
  </si>
  <si>
    <t>STISIP Bina Marta</t>
  </si>
  <si>
    <t>023124</t>
  </si>
  <si>
    <t>STIKES Aisyiyah Palembang</t>
  </si>
  <si>
    <t>023125</t>
  </si>
  <si>
    <t>STMIK MBC Palembang</t>
  </si>
  <si>
    <t>023127</t>
  </si>
  <si>
    <t>STIA Bala Putra Dewa</t>
  </si>
  <si>
    <t>024003</t>
  </si>
  <si>
    <t>Akademi Akuntansi Sjakhyakirti</t>
  </si>
  <si>
    <t>024006</t>
  </si>
  <si>
    <t>Akademi Sekretari Dan Manajemen Sriwijaya</t>
  </si>
  <si>
    <t>024007</t>
  </si>
  <si>
    <t>AMIK Sigma</t>
  </si>
  <si>
    <t>024014</t>
  </si>
  <si>
    <t>Akademi Akuntansi Unggulan SMB Palembang</t>
  </si>
  <si>
    <t>024027</t>
  </si>
  <si>
    <t>Akademi Pariwisata Widya Dharma</t>
  </si>
  <si>
    <t>024032</t>
  </si>
  <si>
    <t>024034</t>
  </si>
  <si>
    <t>024035</t>
  </si>
  <si>
    <t>Akademi Keuangan Dan Bank Mulia Darma Pratama</t>
  </si>
  <si>
    <t>024038</t>
  </si>
  <si>
    <t>Akademi Sains Dan Teknologi Pembangunan</t>
  </si>
  <si>
    <t>024040</t>
  </si>
  <si>
    <t>024043</t>
  </si>
  <si>
    <t>AMIK Lembah Dempo</t>
  </si>
  <si>
    <t>024044</t>
  </si>
  <si>
    <t>Akademi Manajemen Informatika Dan Komputer Mdp</t>
  </si>
  <si>
    <t>024050</t>
  </si>
  <si>
    <t>Akademi Bahasa Asing Bina Insan Indonesia</t>
  </si>
  <si>
    <t>024053</t>
  </si>
  <si>
    <t>Akademi Perikanan Wachyuni Mandira</t>
  </si>
  <si>
    <t>024063</t>
  </si>
  <si>
    <t>AMIK AKMI</t>
  </si>
  <si>
    <t>024086</t>
  </si>
  <si>
    <t>024087</t>
  </si>
  <si>
    <t>024088</t>
  </si>
  <si>
    <t>Akademi Maritim Bina Bahari</t>
  </si>
  <si>
    <t>024091</t>
  </si>
  <si>
    <t>024095</t>
  </si>
  <si>
    <t>024103</t>
  </si>
  <si>
    <t>024107</t>
  </si>
  <si>
    <t>024110</t>
  </si>
  <si>
    <t>024113</t>
  </si>
  <si>
    <t>024114</t>
  </si>
  <si>
    <t>024116</t>
  </si>
  <si>
    <t>024120</t>
  </si>
  <si>
    <t>AMIK Bina Sriwijaya</t>
  </si>
  <si>
    <t>024124</t>
  </si>
  <si>
    <t>024125</t>
  </si>
  <si>
    <t>024127</t>
  </si>
  <si>
    <t>024128</t>
  </si>
  <si>
    <t>024130</t>
  </si>
  <si>
    <t>024134</t>
  </si>
  <si>
    <t>024135</t>
  </si>
  <si>
    <t>024136</t>
  </si>
  <si>
    <t>Akademi Kebidanan Agung Husada</t>
  </si>
  <si>
    <t>024138</t>
  </si>
  <si>
    <t>Akademi Keperawatan Al Ma Arif</t>
  </si>
  <si>
    <t>024139</t>
  </si>
  <si>
    <t>Akademi Keperawatan Pembina</t>
  </si>
  <si>
    <t>025002</t>
  </si>
  <si>
    <t>Politeknik Anika Palembang</t>
  </si>
  <si>
    <t>025004</t>
  </si>
  <si>
    <t>025006</t>
  </si>
  <si>
    <t>Politeknik YPPB Belitang</t>
  </si>
  <si>
    <t>025009</t>
  </si>
  <si>
    <t>Politeknik Muara Dua</t>
  </si>
  <si>
    <t>025010</t>
  </si>
  <si>
    <t>Politeknik Palcomtech</t>
  </si>
  <si>
    <t>025011</t>
  </si>
  <si>
    <t>Politeknik Akamigas Palembang</t>
  </si>
  <si>
    <t>025012</t>
  </si>
  <si>
    <t>Politeknik Sekayu</t>
  </si>
  <si>
    <t>026001</t>
  </si>
  <si>
    <t>Institut Agama Islam (IAI) Al-Azhaar Lubuklinggau</t>
  </si>
  <si>
    <t>STAI Al-Azhar Lubuklinggau, Sumatera Selatan</t>
  </si>
  <si>
    <t>STAI Ash-Shiddiqiyah Lempuing Jaya OKI</t>
  </si>
  <si>
    <t>STAI Bumi Silampari Lubuk Linggau, Sumatera Selatan</t>
  </si>
  <si>
    <t>STAI Rahmaniyah (STAIR) Sekayu, Musi Banyuasin, Sumatera Selatan</t>
  </si>
  <si>
    <t>STAI YPI Baturaja, OKU, Sumatera Selatan</t>
  </si>
  <si>
    <t>STIT Al-Qur`an Al-Ittifaqiah (STITQI) Ogan Ilir Sumatera Selatan</t>
  </si>
  <si>
    <t>STIT Misbahul Ulum Gumawang Belitang OKU Timur, Sumatera Selatan</t>
  </si>
  <si>
    <t>STIT Muara Enim, Sumatera Selatan</t>
  </si>
  <si>
    <t>STIT Nurul Huda Sukaraja OKU Timur, Sumatera Selatan</t>
  </si>
  <si>
    <t>STIT Pagar Alam, Sumatera Selatan</t>
  </si>
  <si>
    <t>STIT Raudhatul Ulum, Sakatiga Indralaya, Kota Palembang, Sumatera Selatan</t>
  </si>
  <si>
    <t>STIT YPI Lahat</t>
  </si>
  <si>
    <t>Sekolah Tinggi Ekonomi dan Bisnis Syariah (STEBIS) Indo Global Mandiri</t>
  </si>
  <si>
    <t>Sekolah Tinggi Ilmu Al-Quran (STIQ) An-Nur Lempuing OKI</t>
  </si>
  <si>
    <t>Sekolah Tinggi Ekonomi dan Bisnis Islam (STEBIS) Pagaralam</t>
  </si>
  <si>
    <t>Sekolah Tinggi Teologi Palembang</t>
  </si>
  <si>
    <t>STT Ebenhaezer Tanjung Enim</t>
  </si>
  <si>
    <t>STT Sriwijaya Palembang</t>
  </si>
  <si>
    <t>STT Injili di Palembang</t>
  </si>
  <si>
    <t>001003</t>
  </si>
  <si>
    <t>Prop. Sumatera Utara</t>
  </si>
  <si>
    <t>001040</t>
  </si>
  <si>
    <t>005003</t>
  </si>
  <si>
    <t>Politeknik Negeri Medan</t>
  </si>
  <si>
    <t>Universitas Islam Negeri Sumatera Utara Medan</t>
  </si>
  <si>
    <t>IAIN Sumatera Utara</t>
  </si>
  <si>
    <t>IAIN Padangsidimpuan</t>
  </si>
  <si>
    <t>STAIN Padangsidempuan</t>
  </si>
  <si>
    <t>STAK Negeri Tarutung</t>
  </si>
  <si>
    <t>Akademi Keperawatan Pemkab Labuhan Batu</t>
  </si>
  <si>
    <t>Akademi Keperawatan Pemkab Dairi</t>
  </si>
  <si>
    <t>Akademi Keperawatan Pemkab Langkat</t>
  </si>
  <si>
    <t>Akademi Kebidanan Pemkot Tebing Tinggi</t>
  </si>
  <si>
    <t>Akademi Keperawatan Gunungsitoli Pemerintah Kabupaten Nias</t>
  </si>
  <si>
    <t xml:space="preserve">Akademi Keperawatan Pemkab Asahan Kisaran </t>
  </si>
  <si>
    <t>011001</t>
  </si>
  <si>
    <t>Universitas Islam Sumatera Utara</t>
  </si>
  <si>
    <t>011002</t>
  </si>
  <si>
    <t>Universitas HKBP Nommensen</t>
  </si>
  <si>
    <t>011003</t>
  </si>
  <si>
    <t>Universitas Muhammadiyah Sumatera Utara</t>
  </si>
  <si>
    <t>011004</t>
  </si>
  <si>
    <t>Universitas Pembangunan Panca Budi</t>
  </si>
  <si>
    <t>011005</t>
  </si>
  <si>
    <t>Universitas Simalungun</t>
  </si>
  <si>
    <t>011006</t>
  </si>
  <si>
    <t>Universitas Methodist Indonesia</t>
  </si>
  <si>
    <t>011007</t>
  </si>
  <si>
    <t>Universitas Darma Agung</t>
  </si>
  <si>
    <t>011008</t>
  </si>
  <si>
    <t>Universitas Medan Area</t>
  </si>
  <si>
    <t>011009</t>
  </si>
  <si>
    <t>Universitas Katolik Santo Thomas</t>
  </si>
  <si>
    <t>011010</t>
  </si>
  <si>
    <t>Universitas Amir Hamzah</t>
  </si>
  <si>
    <t>011011</t>
  </si>
  <si>
    <t>Universitas Sisingamangaraja XII</t>
  </si>
  <si>
    <t>011012</t>
  </si>
  <si>
    <t>Universitas Dharmawangsa</t>
  </si>
  <si>
    <t>011013</t>
  </si>
  <si>
    <t>Universitas Karo</t>
  </si>
  <si>
    <t>011014</t>
  </si>
  <si>
    <t>Universitas Muhammadiyah Tapanuli Selatan</t>
  </si>
  <si>
    <t>011015</t>
  </si>
  <si>
    <t>Universitas Graha Nusantara</t>
  </si>
  <si>
    <t>011016</t>
  </si>
  <si>
    <t>Universitas Asahan</t>
  </si>
  <si>
    <t>011017</t>
  </si>
  <si>
    <t>Universitas Alwashliyah</t>
  </si>
  <si>
    <t>011018</t>
  </si>
  <si>
    <t>Universitas Sisingamangaraja XII Tapanuli Utara</t>
  </si>
  <si>
    <t>011025</t>
  </si>
  <si>
    <t>Universitas Pembinaan Masyarakat Indonesia</t>
  </si>
  <si>
    <t>011026</t>
  </si>
  <si>
    <t>Universitas Al-azhar</t>
  </si>
  <si>
    <t>011027</t>
  </si>
  <si>
    <t>Universitas Muslim Nusantara Al-wasliyah</t>
  </si>
  <si>
    <t>011028</t>
  </si>
  <si>
    <t>Universitas Islam Labuhan Batu</t>
  </si>
  <si>
    <t>011029</t>
  </si>
  <si>
    <t>Universitas Tjut Nyak Dhien</t>
  </si>
  <si>
    <t>011031</t>
  </si>
  <si>
    <t>Universitas Tri Karya</t>
  </si>
  <si>
    <t>011033</t>
  </si>
  <si>
    <t>Universitas Prima Indonesia</t>
  </si>
  <si>
    <t>011035</t>
  </si>
  <si>
    <t>Universitas Preston Indonesia</t>
  </si>
  <si>
    <t>011036</t>
  </si>
  <si>
    <t>Universitas Dian Nusantara</t>
  </si>
  <si>
    <t>011037</t>
  </si>
  <si>
    <t>Universitas Setia Budi Mandiri</t>
  </si>
  <si>
    <t>011038</t>
  </si>
  <si>
    <t>Universitas Al-washliyah Labuhan Batu</t>
  </si>
  <si>
    <t>011040</t>
  </si>
  <si>
    <t>Universitas Quality</t>
  </si>
  <si>
    <t>011041</t>
  </si>
  <si>
    <t>Universitas Sutomo</t>
  </si>
  <si>
    <t>011042</t>
  </si>
  <si>
    <t>Universitas Pelita Harapan Medan</t>
  </si>
  <si>
    <t>011044</t>
  </si>
  <si>
    <t>Universitas Efarina</t>
  </si>
  <si>
    <t>011045</t>
  </si>
  <si>
    <t>Universitas Sari Mutiara Indonesia Medan</t>
  </si>
  <si>
    <t>011046</t>
  </si>
  <si>
    <t>Universitas Potensi Utama</t>
  </si>
  <si>
    <t>011047</t>
  </si>
  <si>
    <t>Universitas Nahdlatul Ulama Sumatera Utara</t>
  </si>
  <si>
    <t>012001</t>
  </si>
  <si>
    <t>IKIP Gunung Sitoli</t>
  </si>
  <si>
    <t>012003</t>
  </si>
  <si>
    <t>Institut Teknologi Medan</t>
  </si>
  <si>
    <t>012004</t>
  </si>
  <si>
    <t>Institut Sains Dan Teknologi Td Pardede</t>
  </si>
  <si>
    <t>012005</t>
  </si>
  <si>
    <t>013001</t>
  </si>
  <si>
    <t>Sekolah Tinggi Hukum YNI</t>
  </si>
  <si>
    <t>013002</t>
  </si>
  <si>
    <t>STKIP Riama</t>
  </si>
  <si>
    <t>013003</t>
  </si>
  <si>
    <t>Sekolah Tinggi Ilmu Ekonomi Swadaya Medan</t>
  </si>
  <si>
    <t>013004</t>
  </si>
  <si>
    <t>Sekolah Tinggi Bahasa Asing Swadaya Medan</t>
  </si>
  <si>
    <t>013005</t>
  </si>
  <si>
    <t>Sekolah Tinggi Ilmu Hukum Swadaya</t>
  </si>
  <si>
    <t>013009</t>
  </si>
  <si>
    <t>Sekolah Tinggi Ilmu Ekonomi Harapan</t>
  </si>
  <si>
    <t>013010</t>
  </si>
  <si>
    <t>Sekolah Tinggi Bahasa Asing Harapan</t>
  </si>
  <si>
    <t>013011</t>
  </si>
  <si>
    <t>Sekolah Tinggi Teknik Harapan</t>
  </si>
  <si>
    <t>013012</t>
  </si>
  <si>
    <t>STKIP Teladan Medan</t>
  </si>
  <si>
    <t>013020</t>
  </si>
  <si>
    <t>Sekolah Tinggi Ilmu Hukum Benteng Huraba</t>
  </si>
  <si>
    <t>013022</t>
  </si>
  <si>
    <t>Sekolah Tinggi Ilmu Ekonomi Nusa Bangsa</t>
  </si>
  <si>
    <t>013024</t>
  </si>
  <si>
    <t>Sekolah Tinggi Olahraga Dan Kesehatan Bina Guna</t>
  </si>
  <si>
    <t>013026</t>
  </si>
  <si>
    <t>Sekolah Tinggi Teologi HKBP</t>
  </si>
  <si>
    <t>013027</t>
  </si>
  <si>
    <t>Sekolah Tinggi Ilmu Ekonomi Pelita Bangsa</t>
  </si>
  <si>
    <t>013028</t>
  </si>
  <si>
    <t>STKIP Pelita Bangsa</t>
  </si>
  <si>
    <t>013029</t>
  </si>
  <si>
    <t>STKIP Budi Daya</t>
  </si>
  <si>
    <t>013030</t>
  </si>
  <si>
    <t>Sekolah Tinggi Ilmu Ekonomi Al-Washliyah</t>
  </si>
  <si>
    <t>013031</t>
  </si>
  <si>
    <t>STKIP Tapanuli Selatan</t>
  </si>
  <si>
    <t>013036</t>
  </si>
  <si>
    <t>Sekolah Tinggi Pertanian Benteng Huraba</t>
  </si>
  <si>
    <t>013037</t>
  </si>
  <si>
    <t>Sekolah Tinggi Ilmu Manajemen Medan</t>
  </si>
  <si>
    <t>013041</t>
  </si>
  <si>
    <t>Sekolah Tinggi Teknologi Immanuel</t>
  </si>
  <si>
    <t>013042</t>
  </si>
  <si>
    <t>Sekolah Tinggi Ilmu Komunikasi Pembangunan</t>
  </si>
  <si>
    <t>013043</t>
  </si>
  <si>
    <t>Sekolah Tinggi Ilmu Ekonomi Muhammadiyah Kisaran</t>
  </si>
  <si>
    <t>013046</t>
  </si>
  <si>
    <t>Sekolah Tinggi Teknik Pelita Bangsa</t>
  </si>
  <si>
    <t>013047</t>
  </si>
  <si>
    <t>Sekolah Tinggi Ilmu Ekonomi Mars</t>
  </si>
  <si>
    <t>013051</t>
  </si>
  <si>
    <t>Sekolah Tinggi Ilmu Ekonomi Surya Nusantara</t>
  </si>
  <si>
    <t>013057</t>
  </si>
  <si>
    <t>Sekolah Tinggi Ekonomi Teladan</t>
  </si>
  <si>
    <t>013060</t>
  </si>
  <si>
    <t>Sekolah Tinggi Ilmu Hukum Muhammadiyah Kisaran</t>
  </si>
  <si>
    <t>013061</t>
  </si>
  <si>
    <t>STMIK Budi Darma</t>
  </si>
  <si>
    <t>013063</t>
  </si>
  <si>
    <t>STMIK Mikroskil</t>
  </si>
  <si>
    <t>013064</t>
  </si>
  <si>
    <t>Sekolah Tinggi Ilmu Ekonomi Tricom</t>
  </si>
  <si>
    <t>013066</t>
  </si>
  <si>
    <t>Sekolah Tinggi Ilmu Ekonomi Al-Hikmah</t>
  </si>
  <si>
    <t>013067</t>
  </si>
  <si>
    <t>Sekolah Tinggi Ilmu Ekonomi Eka Prasetya</t>
  </si>
  <si>
    <t>013068</t>
  </si>
  <si>
    <t>Sekolah Tinggi Ilmu Ekonomi Graha Kirana</t>
  </si>
  <si>
    <t>013069</t>
  </si>
  <si>
    <t>Sekolah Tinggi Ilmu Hukum Graha Kirana</t>
  </si>
  <si>
    <t>013070</t>
  </si>
  <si>
    <t>Sekolah Tinggi Ilmu Hukum Al-hikmah</t>
  </si>
  <si>
    <t>013071</t>
  </si>
  <si>
    <t>Sekolah Tinggi Ilmu Ekonomi Indonesia Medan</t>
  </si>
  <si>
    <t>013072</t>
  </si>
  <si>
    <t>STMIK Sisingamangaraja XII</t>
  </si>
  <si>
    <t>013073</t>
  </si>
  <si>
    <t>Sekolah Tinggi Ilmu Ekonomi Labuhan Batu</t>
  </si>
  <si>
    <t>013074</t>
  </si>
  <si>
    <t>Sekolah Tinggi Ilmu Ekonomi IBBI</t>
  </si>
  <si>
    <t>013076</t>
  </si>
  <si>
    <t>Sekolah Tinggi Ilmu Ekonomi Y P Kampus</t>
  </si>
  <si>
    <t>013077</t>
  </si>
  <si>
    <t>Sekolah Tinggi Ilmu Ekonomi LMII</t>
  </si>
  <si>
    <t>013079</t>
  </si>
  <si>
    <t>Sekolah Tinggi Teknik Graha Kirana</t>
  </si>
  <si>
    <t>013081</t>
  </si>
  <si>
    <t>Sekolah Tinggi Ilmu Ekonomi Riama</t>
  </si>
  <si>
    <t>013082</t>
  </si>
  <si>
    <t>STKIP Labuhan Batu</t>
  </si>
  <si>
    <t>013083</t>
  </si>
  <si>
    <t>Sekolah Tinggi Ilmu Pertanian Labuhan Batu</t>
  </si>
  <si>
    <t>013084</t>
  </si>
  <si>
    <t>Sekolah Tinggi Ilmu Hukum Labuhan Batu</t>
  </si>
  <si>
    <t>013085</t>
  </si>
  <si>
    <t>Sekolah Tinggi Ilmu Manajemen Sukma</t>
  </si>
  <si>
    <t>013088</t>
  </si>
  <si>
    <t>Sekolah Tinggi Ilmu Ekonomi Sultan Agung</t>
  </si>
  <si>
    <t>013089</t>
  </si>
  <si>
    <t>Sekolah Tinggi Ilmu Ekonomi Pembangunan</t>
  </si>
  <si>
    <t>013090</t>
  </si>
  <si>
    <t>Sekolah Tinggi Filsafat Theologi S Nusantara</t>
  </si>
  <si>
    <t>013091</t>
  </si>
  <si>
    <t>Sekolah Tinggi Ilmu Ekonomi ITMI Medan</t>
  </si>
  <si>
    <t>013093</t>
  </si>
  <si>
    <t>013095</t>
  </si>
  <si>
    <t>Sekolah Tinggi Perikanan Sibolga</t>
  </si>
  <si>
    <t>013097</t>
  </si>
  <si>
    <t>Sekolah Tinggi Ilmu Ekonomi Bina Karya</t>
  </si>
  <si>
    <t>013098</t>
  </si>
  <si>
    <t>Sekolah Tinggi Ilmu Bahasa Asing ITMI Medan</t>
  </si>
  <si>
    <t>013099</t>
  </si>
  <si>
    <t>STIE IBMI Medan</t>
  </si>
  <si>
    <t>013100</t>
  </si>
  <si>
    <t>Sekolah Tinggi Kelautan Dan Perikanan Indonesia</t>
  </si>
  <si>
    <t>013101</t>
  </si>
  <si>
    <t>013102</t>
  </si>
  <si>
    <t>013104</t>
  </si>
  <si>
    <t>013105</t>
  </si>
  <si>
    <t>STMIK Time</t>
  </si>
  <si>
    <t>013108</t>
  </si>
  <si>
    <t>013109</t>
  </si>
  <si>
    <t>STMIK Logika</t>
  </si>
  <si>
    <t>013113</t>
  </si>
  <si>
    <t>Sekolah Tinggi Teknik Poliprofesi</t>
  </si>
  <si>
    <t>013115</t>
  </si>
  <si>
    <t>STMIK IBBI</t>
  </si>
  <si>
    <t>013117</t>
  </si>
  <si>
    <t>STMIK Potensi Utama</t>
  </si>
  <si>
    <t>013118</t>
  </si>
  <si>
    <t>STMIK Kaputama</t>
  </si>
  <si>
    <t>013119</t>
  </si>
  <si>
    <t>Sekolah Tinggi Teknologi Sinar Husni</t>
  </si>
  <si>
    <t>013122</t>
  </si>
  <si>
    <t>013130</t>
  </si>
  <si>
    <t>STMIK ITMI Medan</t>
  </si>
  <si>
    <t>013131</t>
  </si>
  <si>
    <t>STIPER Agrobisnis Perkebunan</t>
  </si>
  <si>
    <t>013134</t>
  </si>
  <si>
    <t>STIE Akuntansi Dan Bisnis Internasional</t>
  </si>
  <si>
    <t>013140</t>
  </si>
  <si>
    <t>013141</t>
  </si>
  <si>
    <t>013142</t>
  </si>
  <si>
    <t>STIE Informasi Teknologi Dan Bisnis</t>
  </si>
  <si>
    <t>013147</t>
  </si>
  <si>
    <t>STMIK Pelita Nusantara Medan</t>
  </si>
  <si>
    <t>013148</t>
  </si>
  <si>
    <t>Sekolah Tinggi Ilmu Komputer Medan</t>
  </si>
  <si>
    <t>013150</t>
  </si>
  <si>
    <t>STIE Nias Selatan</t>
  </si>
  <si>
    <t>013151</t>
  </si>
  <si>
    <t>STKIP Nias Selatan</t>
  </si>
  <si>
    <t>013155</t>
  </si>
  <si>
    <t>STMIK Kristen Neumann Indonesia</t>
  </si>
  <si>
    <t>013156</t>
  </si>
  <si>
    <t>Sekolah Tinggi Ilmu Hukum Indonesia Medan</t>
  </si>
  <si>
    <t>013157</t>
  </si>
  <si>
    <t>STMIK Triguna Dharma</t>
  </si>
  <si>
    <t>013158</t>
  </si>
  <si>
    <t>Stba Persahabatan Internasional Asia</t>
  </si>
  <si>
    <t>013159</t>
  </si>
  <si>
    <t>Sekolah Tinggi Ilmu Ekonomi Sutomo Deli Serdang</t>
  </si>
  <si>
    <t>013161</t>
  </si>
  <si>
    <t>013162</t>
  </si>
  <si>
    <t>013163</t>
  </si>
  <si>
    <t>STIE Professional Manajemen College Indonesia</t>
  </si>
  <si>
    <t>013165</t>
  </si>
  <si>
    <t>STIE Mikroskill</t>
  </si>
  <si>
    <t>013167</t>
  </si>
  <si>
    <t>STIKES Adiwangsa Tebing Tinggi</t>
  </si>
  <si>
    <t>013168</t>
  </si>
  <si>
    <t>013171</t>
  </si>
  <si>
    <t>STKIP Barus Tapanuli Tengah</t>
  </si>
  <si>
    <t>013172</t>
  </si>
  <si>
    <t>013173</t>
  </si>
  <si>
    <t>Sekolah Tinggi Manajemen Informatika dan Komputer Royal</t>
  </si>
  <si>
    <t>013175</t>
  </si>
  <si>
    <t>013176</t>
  </si>
  <si>
    <t>013177</t>
  </si>
  <si>
    <t>STIKES Syuhada di Padangsidimpuan</t>
  </si>
  <si>
    <t>013178</t>
  </si>
  <si>
    <t>Sekolah Tinggi Ilmu Hukum Nias Selatan</t>
  </si>
  <si>
    <t>013179</t>
  </si>
  <si>
    <t>S.T. Manajemen Bisnis Multi Sarana Manajemen Administrasi dan Rekayasa Teknologi</t>
  </si>
  <si>
    <t>013180</t>
  </si>
  <si>
    <t>STIKES Nurliana Medan</t>
  </si>
  <si>
    <t>013181</t>
  </si>
  <si>
    <t>013182</t>
  </si>
  <si>
    <t>STMIK Methodist Binjai</t>
  </si>
  <si>
    <t>013183</t>
  </si>
  <si>
    <t>STIKES Sakinah Husada Tanjung Balai</t>
  </si>
  <si>
    <t>013184</t>
  </si>
  <si>
    <t>STIKES Darmais Padangsidimpuan</t>
  </si>
  <si>
    <t>013185</t>
  </si>
  <si>
    <t>STIKES Senior Medan</t>
  </si>
  <si>
    <t>013186</t>
  </si>
  <si>
    <t>STIKES Siti Hajar</t>
  </si>
  <si>
    <t>013187</t>
  </si>
  <si>
    <t>Sekolah Tinggi Ilmu Ekonomi Profesional Indonesia</t>
  </si>
  <si>
    <t>014001</t>
  </si>
  <si>
    <t>Akademi Perniagaan dan Perusahaan APIPSU Medan</t>
  </si>
  <si>
    <t>014002</t>
  </si>
  <si>
    <t>Akademi Keuangan Perbankan Swadaya Medan</t>
  </si>
  <si>
    <t>014003</t>
  </si>
  <si>
    <t>Akademi Pertanian Gunung Sitoli</t>
  </si>
  <si>
    <t>014005</t>
  </si>
  <si>
    <t>Akademi Maritim Indonesia Medan</t>
  </si>
  <si>
    <t>014006</t>
  </si>
  <si>
    <t>Akademi Akuntansi YPK Medan</t>
  </si>
  <si>
    <t>014008</t>
  </si>
  <si>
    <t>Akademi Pariwisata Dan Perhotelan Darma Agung</t>
  </si>
  <si>
    <t>014010</t>
  </si>
  <si>
    <t>Akademi Sekretari Manajemen Maria Goreti</t>
  </si>
  <si>
    <t>014013</t>
  </si>
  <si>
    <t>Akademi Teknik Indonesia Cut Meutia</t>
  </si>
  <si>
    <t>014015</t>
  </si>
  <si>
    <t>014020</t>
  </si>
  <si>
    <t>Akademi Maritim Belawan</t>
  </si>
  <si>
    <t>014021</t>
  </si>
  <si>
    <t>Akademi Teknologi Lorena</t>
  </si>
  <si>
    <t>014027</t>
  </si>
  <si>
    <t>Akademi Sekretari Manajemen Cendana</t>
  </si>
  <si>
    <t>014028</t>
  </si>
  <si>
    <t>Akademi Sekretari Manajemen Lancang Kuning</t>
  </si>
  <si>
    <t>014029</t>
  </si>
  <si>
    <t>Akademi Pariwisata Taman Harapan</t>
  </si>
  <si>
    <t>014030</t>
  </si>
  <si>
    <t>Akademi Teknik Industri Immanuel</t>
  </si>
  <si>
    <t>014036</t>
  </si>
  <si>
    <t>AMIK Medan Business Polytechnic</t>
  </si>
  <si>
    <t>014037</t>
  </si>
  <si>
    <t>Akademi Manajemen Informatika Dan Komputer Itmi</t>
  </si>
  <si>
    <t>014039</t>
  </si>
  <si>
    <t>Akademi Pariwisata Nusantara Medan</t>
  </si>
  <si>
    <t>014040</t>
  </si>
  <si>
    <t>AMIK Parbina Nusantara</t>
  </si>
  <si>
    <t>014041</t>
  </si>
  <si>
    <t>014042</t>
  </si>
  <si>
    <t>014043</t>
  </si>
  <si>
    <t>Akademi Manajemen Informatika &amp; Komputer Universal</t>
  </si>
  <si>
    <t>014044</t>
  </si>
  <si>
    <t>AMIK Widya Loka Medan</t>
  </si>
  <si>
    <t>014045</t>
  </si>
  <si>
    <t>AMIK Labuhan Batu</t>
  </si>
  <si>
    <t>014046</t>
  </si>
  <si>
    <t>Akademi Manajemen Informatika Dan Komputer Logika</t>
  </si>
  <si>
    <t>014047</t>
  </si>
  <si>
    <t>014052</t>
  </si>
  <si>
    <t>Akademi Teknik Deli Serdang</t>
  </si>
  <si>
    <t>014053</t>
  </si>
  <si>
    <t>014054</t>
  </si>
  <si>
    <t>Akademi Kholisatur Rahmi</t>
  </si>
  <si>
    <t>014055</t>
  </si>
  <si>
    <t>Akademi Kebidanan Flora</t>
  </si>
  <si>
    <t>014056</t>
  </si>
  <si>
    <t>014057</t>
  </si>
  <si>
    <t>014058</t>
  </si>
  <si>
    <t>AMIK Polibisnis Medan</t>
  </si>
  <si>
    <t>014059</t>
  </si>
  <si>
    <t>014060</t>
  </si>
  <si>
    <t>014061</t>
  </si>
  <si>
    <t>AMIK Stiekom Sumatera Utara</t>
  </si>
  <si>
    <t>014062</t>
  </si>
  <si>
    <t>014064</t>
  </si>
  <si>
    <t>Akademi Keperawatan Nauli Husada</t>
  </si>
  <si>
    <t>014065</t>
  </si>
  <si>
    <t>Akademi Kebidanan Nauli Husada</t>
  </si>
  <si>
    <t>014066</t>
  </si>
  <si>
    <t>Akademi Kebidanan Rumah Sakit Haji Medan</t>
  </si>
  <si>
    <t>014067</t>
  </si>
  <si>
    <t>014068</t>
  </si>
  <si>
    <t>Akademi Manajemen Informatika &amp; Komputer Multicom</t>
  </si>
  <si>
    <t>014069</t>
  </si>
  <si>
    <t>014070</t>
  </si>
  <si>
    <t>014072</t>
  </si>
  <si>
    <t>014117</t>
  </si>
  <si>
    <t>Akademi Manajemen Informatika Dan Komputer Medan</t>
  </si>
  <si>
    <t>014118</t>
  </si>
  <si>
    <t>Akademi Manajemen Informatika &amp; Komputer Royal</t>
  </si>
  <si>
    <t>014119</t>
  </si>
  <si>
    <t>014120</t>
  </si>
  <si>
    <t>014121</t>
  </si>
  <si>
    <t>AMIK Intelcom Global Indo Kisaran</t>
  </si>
  <si>
    <t>014122</t>
  </si>
  <si>
    <t>014123</t>
  </si>
  <si>
    <t>AMIK Tunas Bangsa</t>
  </si>
  <si>
    <t>014124</t>
  </si>
  <si>
    <t>014125</t>
  </si>
  <si>
    <t>014126</t>
  </si>
  <si>
    <t>Akademi Informatika Dan Komputer Medicom</t>
  </si>
  <si>
    <t>014127</t>
  </si>
  <si>
    <t>014128</t>
  </si>
  <si>
    <t>014129</t>
  </si>
  <si>
    <t>014132</t>
  </si>
  <si>
    <t>014133</t>
  </si>
  <si>
    <t>014134</t>
  </si>
  <si>
    <t>014135</t>
  </si>
  <si>
    <t>014137</t>
  </si>
  <si>
    <t>014138</t>
  </si>
  <si>
    <t>014140</t>
  </si>
  <si>
    <t>Akademi Pariwisata Medan Hotel School</t>
  </si>
  <si>
    <t>014141</t>
  </si>
  <si>
    <t>014142</t>
  </si>
  <si>
    <t>014143</t>
  </si>
  <si>
    <t>014145</t>
  </si>
  <si>
    <t>014147</t>
  </si>
  <si>
    <t>014148</t>
  </si>
  <si>
    <t>014150</t>
  </si>
  <si>
    <t>014152</t>
  </si>
  <si>
    <t>014153</t>
  </si>
  <si>
    <t>014154</t>
  </si>
  <si>
    <t>014157</t>
  </si>
  <si>
    <t>014158</t>
  </si>
  <si>
    <t>014160</t>
  </si>
  <si>
    <t>014161</t>
  </si>
  <si>
    <t>Akademi Keperawatan Rumah Sakit Haji Medan</t>
  </si>
  <si>
    <t>014163</t>
  </si>
  <si>
    <t>014164</t>
  </si>
  <si>
    <t>Akademi Keperawatan Flora</t>
  </si>
  <si>
    <t>014165</t>
  </si>
  <si>
    <t>AMIK Harapan Medan</t>
  </si>
  <si>
    <t>014166</t>
  </si>
  <si>
    <t>Akademik Kebidanan Armina Centre Panyabungan</t>
  </si>
  <si>
    <t>014167</t>
  </si>
  <si>
    <t>014168</t>
  </si>
  <si>
    <t>Akademi Keuangan Dan Perbankan ICM Cantrika Mitra</t>
  </si>
  <si>
    <t>014171</t>
  </si>
  <si>
    <t>014172</t>
  </si>
  <si>
    <t>014173</t>
  </si>
  <si>
    <t>014174</t>
  </si>
  <si>
    <t>014175</t>
  </si>
  <si>
    <t>014176</t>
  </si>
  <si>
    <t>014177</t>
  </si>
  <si>
    <t>014178</t>
  </si>
  <si>
    <t>014180</t>
  </si>
  <si>
    <t>014181</t>
  </si>
  <si>
    <t>014183</t>
  </si>
  <si>
    <t>Akademi Kebidanan As-Syifa Kisaran</t>
  </si>
  <si>
    <t>014184</t>
  </si>
  <si>
    <t>014186</t>
  </si>
  <si>
    <t>014187</t>
  </si>
  <si>
    <t>Akademi Akuntansi Profesional Indonesia</t>
  </si>
  <si>
    <t>014188</t>
  </si>
  <si>
    <t>014191</t>
  </si>
  <si>
    <t>014192</t>
  </si>
  <si>
    <t>014195</t>
  </si>
  <si>
    <t>Akademi Perekam Medik Dan Infokes Imelda</t>
  </si>
  <si>
    <t>014196</t>
  </si>
  <si>
    <t>014198</t>
  </si>
  <si>
    <t>014199</t>
  </si>
  <si>
    <t>014200</t>
  </si>
  <si>
    <t>014204</t>
  </si>
  <si>
    <t>014205</t>
  </si>
  <si>
    <t>014207</t>
  </si>
  <si>
    <t>014209</t>
  </si>
  <si>
    <t>014213</t>
  </si>
  <si>
    <t>Akademi Manajemen Informatika dan Komputer Imelda</t>
  </si>
  <si>
    <t>014214</t>
  </si>
  <si>
    <t>014215</t>
  </si>
  <si>
    <t>014216</t>
  </si>
  <si>
    <t>014217</t>
  </si>
  <si>
    <t>014219</t>
  </si>
  <si>
    <t>014220</t>
  </si>
  <si>
    <t>014222</t>
  </si>
  <si>
    <t>014223</t>
  </si>
  <si>
    <t>014224</t>
  </si>
  <si>
    <t>014227</t>
  </si>
  <si>
    <t>014228</t>
  </si>
  <si>
    <t>014229</t>
  </si>
  <si>
    <t>014231</t>
  </si>
  <si>
    <t>Akademi Analis Farmasi dan Makanan Sari Mutiara (alih bina</t>
  </si>
  <si>
    <t>014232</t>
  </si>
  <si>
    <t>014234</t>
  </si>
  <si>
    <t>014236</t>
  </si>
  <si>
    <t>014238</t>
  </si>
  <si>
    <t>Akademi Kebidanan Deli Husada Delitua Medan</t>
  </si>
  <si>
    <t>014239</t>
  </si>
  <si>
    <t>Akademi Keperawatan Deli Husada Delitua Medan</t>
  </si>
  <si>
    <t>014240</t>
  </si>
  <si>
    <t>014241</t>
  </si>
  <si>
    <t>Akademi Kebidanan Medistra Lubuk Pakam</t>
  </si>
  <si>
    <t>014246</t>
  </si>
  <si>
    <t>Akademi Keperawatan Bas Balimbangan Pematang Siantar</t>
  </si>
  <si>
    <t>014248</t>
  </si>
  <si>
    <t>ATRO Yayasan Amal Sinar Bhakti Medan</t>
  </si>
  <si>
    <t>014249</t>
  </si>
  <si>
    <t>Akademi Pendidikan Kesehatan Talitakum</t>
  </si>
  <si>
    <t>014250</t>
  </si>
  <si>
    <t>Akademi Keperawatan RSU Hisarma Medan</t>
  </si>
  <si>
    <t>015002</t>
  </si>
  <si>
    <t>Politeknik Informatika Del Toba Samosir</t>
  </si>
  <si>
    <t>015003</t>
  </si>
  <si>
    <t>Politeknik Unggul LP3M</t>
  </si>
  <si>
    <t>015004</t>
  </si>
  <si>
    <t>Politeknik Ganesha</t>
  </si>
  <si>
    <t>015005</t>
  </si>
  <si>
    <t>Politeknik Mandiri Bina Prestasi</t>
  </si>
  <si>
    <t>015007</t>
  </si>
  <si>
    <t>Politeknik Profesional Mandiri</t>
  </si>
  <si>
    <t>015008</t>
  </si>
  <si>
    <t>Politeknik Poliprofesi Medan</t>
  </si>
  <si>
    <t>015009</t>
  </si>
  <si>
    <t>Politeknik LP3I Medan</t>
  </si>
  <si>
    <t>015010</t>
  </si>
  <si>
    <t>Politeknik Tugu 45 Medan</t>
  </si>
  <si>
    <t>015011</t>
  </si>
  <si>
    <t>Politeknik Santo Thomas</t>
  </si>
  <si>
    <t>015012</t>
  </si>
  <si>
    <t>Politeknik Trijaya Krama</t>
  </si>
  <si>
    <t>015013</t>
  </si>
  <si>
    <t>Politeknik Yanada</t>
  </si>
  <si>
    <t>015015</t>
  </si>
  <si>
    <t>Politeknik Tanjungbalai</t>
  </si>
  <si>
    <t>015016</t>
  </si>
  <si>
    <t>Politeknik Kesehatan YRSU Dr Rusdi</t>
  </si>
  <si>
    <t>015017</t>
  </si>
  <si>
    <t>Politeknik IT&amp;B Medan</t>
  </si>
  <si>
    <t>015021</t>
  </si>
  <si>
    <t>Politeknik Bisnis Indonesia</t>
  </si>
  <si>
    <t>015022</t>
  </si>
  <si>
    <t>Politeknik Gihon</t>
  </si>
  <si>
    <t>015023</t>
  </si>
  <si>
    <t>Politeknik Wilmar Bisnis Indonesia</t>
  </si>
  <si>
    <t>Institut Agama Islam Daar Al-Ulum (IAIDU) Asahan, Sumatera Utara</t>
  </si>
  <si>
    <t>STAI Bahriyatul Ulum Pandan</t>
  </si>
  <si>
    <t>STAI Al-Ikhlas Sidikalang, Dairi, Sumatera Utara</t>
  </si>
  <si>
    <t>STAI As-Sunnah Deli Serdang Sumatera Utara</t>
  </si>
  <si>
    <t>STAI Barumun Raya Sibuhan</t>
  </si>
  <si>
    <t>STAI Nias</t>
  </si>
  <si>
    <t>STAI Panca Budi Medan</t>
  </si>
  <si>
    <t>STIT Al-Hikmah Tebing Tinggi Sumatera Utara</t>
  </si>
  <si>
    <t>STIT Ar-Raudhah</t>
  </si>
  <si>
    <t>STAI Al-Hikmah Medan, Sumatera Utara</t>
  </si>
  <si>
    <t>STAI Al-Hikmah, Tanjung Balai, Sumatera Utara</t>
  </si>
  <si>
    <t>STIT Al-Washliyah Binjai</t>
  </si>
  <si>
    <t>STAI Darul Arafah (STAIDA) Lau Bakeri Deli Serdang, Sumatera Utara</t>
  </si>
  <si>
    <t>STAI Hikmatul Fadhilah Medan, Sumatera Utara</t>
  </si>
  <si>
    <t>STAI Jam`iyah Mahmudiyah Tanjungpura Langkat, Sumatera Utara</t>
  </si>
  <si>
    <t>STAI Madina (STAIM) Panyabungan, Mandailing Natal, Sumatera Utara</t>
  </si>
  <si>
    <t>STAI PERTINU Padangsidimpuan, Sumatera Utara</t>
  </si>
  <si>
    <t>STAI Raudhatul Akmal, Deli Serdang, Sumatera Utara</t>
  </si>
  <si>
    <t>STAI Serdang Lubuk Pakam, Sumatera Utara</t>
  </si>
  <si>
    <t>STAI Sumatera (STAIS) Medan, Sumatera Utara</t>
  </si>
  <si>
    <t>STAI Syekh H. Abdul Halim Hasan Al-Islahiyah Binjai, Sumatera Utara</t>
  </si>
  <si>
    <t>STAI Tebing Tinggi Deli, Sumatera Utara</t>
  </si>
  <si>
    <t>STAI UISU, Pematang Siantar, Sumatera Utara</t>
  </si>
  <si>
    <t>STIT Gunung Tua, Padang Lawas Utara, Tapanuli Selatan, Sumatera Utara</t>
  </si>
  <si>
    <t>STIT Hamzah Al-Fansuri Sibolga Barus (STIT HASIBA) Tapanuli Tengah, Sumatera Uta</t>
  </si>
  <si>
    <t>STIT Muhammadiyah Sibolga, Tapanuli Tengah, Sumatera Utara</t>
  </si>
  <si>
    <t xml:space="preserve">STEBIS Al-Ulum Terpadu Medan </t>
  </si>
  <si>
    <t>Sekolah Tinggi Teologi Abdi Sabda Medan</t>
  </si>
  <si>
    <t>Sekolah Tinggi Teologi Bethel Medan</t>
  </si>
  <si>
    <t>Sekolah Tinggi Teologi Injili Bethsaida Medan</t>
  </si>
  <si>
    <t>Sekolah Tinggi Teologi Paulus Medan</t>
  </si>
  <si>
    <t>Sekolah Tinggi Teologi Imanuel (SETITEL) Teluk Dalam Kabupaten Nias Selatan</t>
  </si>
  <si>
    <t>Sekolah Tinggi Teologi Baptis Medan</t>
  </si>
  <si>
    <t>Sekolah Tinggi Teologi Marturia Tanjung Balai</t>
  </si>
  <si>
    <t>STT Banua Niha Keriso Protestan Sundermann Nias</t>
  </si>
  <si>
    <t>STT Gereja Kristen Lutheran Indonesia Sihabong</t>
  </si>
  <si>
    <t>STT Gereja Metodis Indonesia (GMI) Bandar Baru</t>
  </si>
  <si>
    <t>Sekolah Tinggi Teologi Sola Gratia Medan</t>
  </si>
  <si>
    <t>Sekolah Tinggi Teologi Sumatera Medan</t>
  </si>
  <si>
    <t>Sekolah Tinggi Teologi Sumatera Utara</t>
  </si>
  <si>
    <t>Sekolah Tinggi Teologi William Carey Medan</t>
  </si>
  <si>
    <t>STT Injili Indonesia Medan</t>
  </si>
  <si>
    <t>Sekolah Tinggi Teologi Renatus Pematang Siantar</t>
  </si>
  <si>
    <t>Sekolah Tinggi Teologi Nias</t>
  </si>
  <si>
    <t>STT Oikumene Injili Sidikalang</t>
  </si>
  <si>
    <t>Sekolah Tinggi Teologi Imanuel Ministry El Shadday</t>
  </si>
  <si>
    <t>Sekolah Tinggi Teologi Syalom Nias</t>
  </si>
  <si>
    <t>Sekolah Tinggi Teologi Pelita Kebenaran</t>
  </si>
  <si>
    <t>STT Sola Fide</t>
  </si>
  <si>
    <t>Sekolah Tinggi Agama Kristen Emmanuel Agung Nias</t>
  </si>
  <si>
    <t>Sekolah Tinggi Teologi Reformed Injili Lumbantor</t>
  </si>
  <si>
    <t>STT INJILI ARASTAMAR NIAS SELATAN</t>
  </si>
  <si>
    <t>STT TRINITY PARAPAT</t>
  </si>
  <si>
    <t>Sekolah Tinggi Teologi Diakones HKBP Balige</t>
  </si>
  <si>
    <t>Sekolah Tinggi Teologi Guru Huria HKBP Sipoholon</t>
  </si>
  <si>
    <t>Sekolah Tinggi Bibelvrouw HKBP Laguboti</t>
  </si>
  <si>
    <t>Sekolah Tinggi Teologi Injili Arastamar Tapanuli (STT Siarnauli)</t>
  </si>
  <si>
    <t>Sekolah Tinggi Teologi Bina Muda Wirawan Medan</t>
  </si>
  <si>
    <t>STT Anugerah Sinagoge Sumut</t>
  </si>
  <si>
    <t>Sekolah Tinggi Teologi Perjanjiannya Kabanjahe</t>
  </si>
  <si>
    <t>Sekolah Tinggi Teologi Bina Insani Indonesia Kasih Abadi Pematang Siantar</t>
  </si>
  <si>
    <t xml:space="preserve">Sekolah Tinggi Teologi Amsal </t>
  </si>
  <si>
    <t>Sekolah Tinggi Teologi Deli Serdang Medan</t>
  </si>
  <si>
    <t>Sekolah Tinggi Teologi Pantekosta Sumut - Aceh</t>
  </si>
  <si>
    <t>STP Dian Mandala Gunung Sitoli Nias Keuskupan Sibolga</t>
  </si>
  <si>
    <t xml:space="preserve">STP St. Bonaventura Delitua Medan </t>
  </si>
  <si>
    <t>Sekolah Tinggi Agama Buddha Bodhi Dharma</t>
  </si>
  <si>
    <t>Sekolah Tinggi Agama Buddha Dharmaduta Mahayana Tanah Suci Indonesia</t>
  </si>
  <si>
    <t>003002</t>
  </si>
  <si>
    <t>Sekolah Tinggi Seni Indonesia Padang Panjang</t>
  </si>
  <si>
    <t>STAIN Surakarta</t>
  </si>
  <si>
    <t>Akademi Keperawatan Pemkab Aceh Utara</t>
  </si>
  <si>
    <t>Akper Pemkot Tanjung Balai</t>
  </si>
  <si>
    <t>Akademi Kebidanan Tarutung Pemkab Tapanuli Utara</t>
  </si>
  <si>
    <t>Akademi Kebidanan Kabanjahe</t>
  </si>
  <si>
    <t>023121</t>
  </si>
  <si>
    <t>031046</t>
  </si>
  <si>
    <t>Universitas Internasional Sedaya</t>
  </si>
  <si>
    <t>033024</t>
  </si>
  <si>
    <t>Sekolah Tinggi Ilmu Ekonomi YAI</t>
  </si>
  <si>
    <t>033025</t>
  </si>
  <si>
    <t>Sekolah Tinggi Ilmu Ekonomi Kampus Ungu</t>
  </si>
  <si>
    <t>033036</t>
  </si>
  <si>
    <t>Sekolah Tinggi Ilmu Ekonomi dan Keuangan dan Perbankan</t>
  </si>
  <si>
    <t>033050</t>
  </si>
  <si>
    <t>Sekolah Tinggi Ilmu Administrasi Kawula Indonesia</t>
  </si>
  <si>
    <t>033051</t>
  </si>
  <si>
    <t>Sekolah Tinggi Ilmu Ekonomi Nusantara</t>
  </si>
  <si>
    <t>033067</t>
  </si>
  <si>
    <t>Sekolah Tinggi Manajemen Prasetiya Mulya</t>
  </si>
  <si>
    <t>033078</t>
  </si>
  <si>
    <t>Sekolah Tinggi Ilmu Ekonomi Supra</t>
  </si>
  <si>
    <t>033083</t>
  </si>
  <si>
    <t>Sekolah Tinggi Teknik Informatik Benarif Indonesia</t>
  </si>
  <si>
    <t>033122</t>
  </si>
  <si>
    <t>Sekolah Tinggi Ilmu Administrasi &amp; Sekretari Asmi</t>
  </si>
  <si>
    <t>033123</t>
  </si>
  <si>
    <t>Sekolah Tinggi Manajemen Yaksi</t>
  </si>
  <si>
    <t>033128</t>
  </si>
  <si>
    <t>Sekolah Tinggi Ilmu Ekonomi YPBI</t>
  </si>
  <si>
    <t>033131</t>
  </si>
  <si>
    <t>Sekolah Tinggi Ilmu Ekonomi Wira Bakti</t>
  </si>
  <si>
    <t>033133</t>
  </si>
  <si>
    <t>STIAS Bunda Hati Kudus</t>
  </si>
  <si>
    <t>033166</t>
  </si>
  <si>
    <t>Sttik Meridian</t>
  </si>
  <si>
    <t>033180</t>
  </si>
  <si>
    <t>STIMIK Supra</t>
  </si>
  <si>
    <t>033186</t>
  </si>
  <si>
    <t>STIE Bakrie School Of Management</t>
  </si>
  <si>
    <t>033191</t>
  </si>
  <si>
    <t>Sekolah Tinggi Fashion IIFI Jakarta</t>
  </si>
  <si>
    <t>034019</t>
  </si>
  <si>
    <t>Akademi Keuangan Dan Perbankan LPI</t>
  </si>
  <si>
    <t>034032</t>
  </si>
  <si>
    <t>Akademi Manajemen Perusahaan Jayabaya</t>
  </si>
  <si>
    <t>034033</t>
  </si>
  <si>
    <t>Akademi Keuangan Dan Perbankan Borobudur</t>
  </si>
  <si>
    <t>034042</t>
  </si>
  <si>
    <t>Akademi Sekretaris LPK Tarakanita</t>
  </si>
  <si>
    <t>034050</t>
  </si>
  <si>
    <t>Akademi Bahasa Asing Nasional Jakarta</t>
  </si>
  <si>
    <t>034060</t>
  </si>
  <si>
    <t>Akademi Sekretari Dan Manajemen Purnama</t>
  </si>
  <si>
    <t>034061</t>
  </si>
  <si>
    <t>Akademi Pariwisata Nasional Jakarta</t>
  </si>
  <si>
    <t>034083</t>
  </si>
  <si>
    <t>Akademi Seni Rupa Dan Desain ISWI Jakarta</t>
  </si>
  <si>
    <t>034123</t>
  </si>
  <si>
    <t>Akademi Pelayaran Niaga Indonesia Jakarta</t>
  </si>
  <si>
    <t>034131</t>
  </si>
  <si>
    <t>Akademi Manajemen Informatika Dan Komputer Yapri</t>
  </si>
  <si>
    <t>034144</t>
  </si>
  <si>
    <t>Akademi Keperawatan Syafaat Indonesia</t>
  </si>
  <si>
    <t>034145</t>
  </si>
  <si>
    <t>Akademi Sekretari Saint Theresia</t>
  </si>
  <si>
    <t>034148</t>
  </si>
  <si>
    <t>Akademi Kebidanan Bhakti Pertiwi Indonesia</t>
  </si>
  <si>
    <t>034172</t>
  </si>
  <si>
    <t>Akademi Sekretaris Dan Manajemen Laksi-31</t>
  </si>
  <si>
    <t>034192</t>
  </si>
  <si>
    <t>Akademi Keperawatan Sismadi</t>
  </si>
  <si>
    <t>034200</t>
  </si>
  <si>
    <t>034232</t>
  </si>
  <si>
    <t>Akademi Keperawatan Yayasan Perguruan Djubleg Ranuatmadja</t>
  </si>
  <si>
    <t>034233</t>
  </si>
  <si>
    <t>Akademi Keperawatan Antariksa Jakarta</t>
  </si>
  <si>
    <t>034236</t>
  </si>
  <si>
    <t>Akademi Fisioterapi Universitas Kristen Indonesia</t>
  </si>
  <si>
    <t>034238</t>
  </si>
  <si>
    <t>Djubleg Ranuatmadja</t>
  </si>
  <si>
    <t>035001</t>
  </si>
  <si>
    <t>035007</t>
  </si>
  <si>
    <t>035011</t>
  </si>
  <si>
    <t>Akademi Kesehatan Lingkungan Andalusia Jakarta</t>
  </si>
  <si>
    <t>041028</t>
  </si>
  <si>
    <t>Universitas Ars Internasional</t>
  </si>
  <si>
    <t>043047</t>
  </si>
  <si>
    <t>043053</t>
  </si>
  <si>
    <t>STISI Bandung</t>
  </si>
  <si>
    <t>043065</t>
  </si>
  <si>
    <t>Sekolah Tinggi Manajemen Bisnis Telkom</t>
  </si>
  <si>
    <t>043068</t>
  </si>
  <si>
    <t>Sekolah Tinggi Ilmu Ekonomi Muhammadiyah Tangerang</t>
  </si>
  <si>
    <t>043069</t>
  </si>
  <si>
    <t>043101</t>
  </si>
  <si>
    <t>STMIK Serang</t>
  </si>
  <si>
    <t>043112</t>
  </si>
  <si>
    <t>STMIK Banten Jaya</t>
  </si>
  <si>
    <t>043151</t>
  </si>
  <si>
    <t>Sekolah Tinggi Ilmu Ekonomi AKPI</t>
  </si>
  <si>
    <t>043168</t>
  </si>
  <si>
    <t>Sekolah Tinggi Ilmu Ekonomi Serang</t>
  </si>
  <si>
    <t>043169</t>
  </si>
  <si>
    <t>043184</t>
  </si>
  <si>
    <t>Sekolah Tinggi Ilmu Ekonomi Soemita Adikoesoema</t>
  </si>
  <si>
    <t>043202</t>
  </si>
  <si>
    <t>Sekolah Tinggi Teknologi Ar-rahmah Cianjur</t>
  </si>
  <si>
    <t>043208</t>
  </si>
  <si>
    <t>Sekolah Tinggi Teknologi Nasional Bandung</t>
  </si>
  <si>
    <t>043209</t>
  </si>
  <si>
    <t>Sekolah Tinggi Teknik Cikarang</t>
  </si>
  <si>
    <t>043245</t>
  </si>
  <si>
    <t>STMIK Abdi Negara</t>
  </si>
  <si>
    <t>043267</t>
  </si>
  <si>
    <t>STIKES Muhammadiyah Tangerang</t>
  </si>
  <si>
    <t>043285</t>
  </si>
  <si>
    <t>Sekolah Tinggi Bahasa Asing Cirebon</t>
  </si>
  <si>
    <t>043293</t>
  </si>
  <si>
    <t>Sekolah Tinggi Teknologi Muhammadiyah Karawang</t>
  </si>
  <si>
    <t>043299</t>
  </si>
  <si>
    <t>STIKES HMS Bintaro</t>
  </si>
  <si>
    <t>044006</t>
  </si>
  <si>
    <t>Akademi Sekretari Dan Manajemen Bhakti</t>
  </si>
  <si>
    <t>044028</t>
  </si>
  <si>
    <t>Akademi Manajemen Kesatuan Bogor</t>
  </si>
  <si>
    <t>044041</t>
  </si>
  <si>
    <t>Akademi Pariwisata Ars Internasional</t>
  </si>
  <si>
    <t>044053</t>
  </si>
  <si>
    <t>AMIK Muhammadiyah Serang</t>
  </si>
  <si>
    <t>044055</t>
  </si>
  <si>
    <t>Akademi Teknologi Patriot</t>
  </si>
  <si>
    <t>044066</t>
  </si>
  <si>
    <t>Akademi Bahasa Asing Budhi Tangerang</t>
  </si>
  <si>
    <t>044077</t>
  </si>
  <si>
    <t>Akademi Komunikasi Radio Dan Televisi Hutama</t>
  </si>
  <si>
    <t>044080</t>
  </si>
  <si>
    <t>Akademi Akuntansi Perdana Mandiri</t>
  </si>
  <si>
    <t>044083</t>
  </si>
  <si>
    <t>Akademi Sekretari Dan Manajemen Prima Graha</t>
  </si>
  <si>
    <t>044091</t>
  </si>
  <si>
    <t>AMIK Masa Depan</t>
  </si>
  <si>
    <t>044092</t>
  </si>
  <si>
    <t>Akademi Teknologi Aeronautika Siliwangi</t>
  </si>
  <si>
    <t>044094</t>
  </si>
  <si>
    <t>Akademi Akuntansi Keuangan Dan Perbankan Indonesia</t>
  </si>
  <si>
    <t>044097</t>
  </si>
  <si>
    <t>AMIK MIC Cikarang</t>
  </si>
  <si>
    <t>044117</t>
  </si>
  <si>
    <t>AMIK BK3</t>
  </si>
  <si>
    <t>044124</t>
  </si>
  <si>
    <t>Akademi Keuangan dan Bisnis Indonesia Internasional</t>
  </si>
  <si>
    <t>044125</t>
  </si>
  <si>
    <t>AKMI Guna Nusantara</t>
  </si>
  <si>
    <t>044138</t>
  </si>
  <si>
    <t>Akademi Kebidanan Kharisma Pangkal Perjuangan</t>
  </si>
  <si>
    <t>044140</t>
  </si>
  <si>
    <t>Akademi Keperawatan Bidaramukti</t>
  </si>
  <si>
    <t>044141</t>
  </si>
  <si>
    <t>Akademi Keperawatan PPNI Jawa Barat</t>
  </si>
  <si>
    <t>044142</t>
  </si>
  <si>
    <t>Akademi Keperawatan Aisyiyah Bandung</t>
  </si>
  <si>
    <t>044145</t>
  </si>
  <si>
    <t>Akademi Keperawatan Kharisma</t>
  </si>
  <si>
    <t>044194</t>
  </si>
  <si>
    <t>044197</t>
  </si>
  <si>
    <t>044202</t>
  </si>
  <si>
    <t>Akademi Kebidanan Wijaya Husada Bogor</t>
  </si>
  <si>
    <t>044209</t>
  </si>
  <si>
    <t>Akademi Analis Kesehatan Bakti Asih</t>
  </si>
  <si>
    <t>044212</t>
  </si>
  <si>
    <t>Akademi Kebidanan Karsa Husada Garut</t>
  </si>
  <si>
    <t>044216</t>
  </si>
  <si>
    <t>Akademi Kebidanan Aisyiyah Bandung</t>
  </si>
  <si>
    <t>045011</t>
  </si>
  <si>
    <t>Politeknik Manufaktur Igasa Pindad</t>
  </si>
  <si>
    <t>045014</t>
  </si>
  <si>
    <t>Politeknik AKMB Bandung</t>
  </si>
  <si>
    <t>045017</t>
  </si>
  <si>
    <t>Politeknik Garuda Nusantara Bandung</t>
  </si>
  <si>
    <t>045021</t>
  </si>
  <si>
    <t>Politeknik Mitra Kusuma</t>
  </si>
  <si>
    <t>045031</t>
  </si>
  <si>
    <t>Politeknik Kridatama Bandung</t>
  </si>
  <si>
    <t>045041</t>
  </si>
  <si>
    <t>Politeknik Tunas Pemuda</t>
  </si>
  <si>
    <t>063038</t>
  </si>
  <si>
    <t>Sekolah Tinggi Ilmu Perikanan Kalinyamat</t>
  </si>
  <si>
    <t>063041</t>
  </si>
  <si>
    <t>STIMIK Banjarnegara</t>
  </si>
  <si>
    <t>063050</t>
  </si>
  <si>
    <t>Sekolah Tinggi Bahasa Asing IEC Solo</t>
  </si>
  <si>
    <t>063055</t>
  </si>
  <si>
    <t>STIKES Al-Irsyad Al-Islamiyyah</t>
  </si>
  <si>
    <t>063076</t>
  </si>
  <si>
    <t>063077</t>
  </si>
  <si>
    <t>Sekolah Tinggi Teknologi YPT Purbalingga</t>
  </si>
  <si>
    <t>063092</t>
  </si>
  <si>
    <t>Sekolah Tinggi Teknologi Telekomunikasi Purwokerto</t>
  </si>
  <si>
    <t>064002</t>
  </si>
  <si>
    <t>Akademi Bahasa 17 Agustus 1945 Semarang</t>
  </si>
  <si>
    <t>064005</t>
  </si>
  <si>
    <t>Akademi Keuangan Dan Akuntansi Wika Jasa</t>
  </si>
  <si>
    <t>064008</t>
  </si>
  <si>
    <t>Akademi Sekretari Dan Manajemen Indonesia Solo</t>
  </si>
  <si>
    <t>064009</t>
  </si>
  <si>
    <t>Akademi Bahasa Asing IEC Semarang</t>
  </si>
  <si>
    <t>064013</t>
  </si>
  <si>
    <t>Akademi Bahasa Asing St Pignatelli</t>
  </si>
  <si>
    <t>064016</t>
  </si>
  <si>
    <t>Akademi Pertanian Muhammadiyah Pemalang</t>
  </si>
  <si>
    <t>064020</t>
  </si>
  <si>
    <t>Akademi Manajemen Industri Surakarta</t>
  </si>
  <si>
    <t>064022</t>
  </si>
  <si>
    <t>Akademi Pertanian Pragolapati</t>
  </si>
  <si>
    <t>064033</t>
  </si>
  <si>
    <t>Akademi Pertanian PGRI Wonosobo</t>
  </si>
  <si>
    <t>064034</t>
  </si>
  <si>
    <t>Akademi Akuntansi Dian Kartika</t>
  </si>
  <si>
    <t>064042</t>
  </si>
  <si>
    <t>Akademi Teknik Fajar Indonesia Surakarta</t>
  </si>
  <si>
    <t>064044</t>
  </si>
  <si>
    <t>Akademi Teknologi Arie Lasut</t>
  </si>
  <si>
    <t>064045</t>
  </si>
  <si>
    <t>Akademi Pariwisata Eka Sakti</t>
  </si>
  <si>
    <t>064050</t>
  </si>
  <si>
    <t>Akademi Desain Surakarta</t>
  </si>
  <si>
    <t>064052</t>
  </si>
  <si>
    <t>Akademi Perikanan Dan Kelautan Sri Mukti</t>
  </si>
  <si>
    <t>064067</t>
  </si>
  <si>
    <t>Akademi Kebidanan Kusuma Husada</t>
  </si>
  <si>
    <t>064068</t>
  </si>
  <si>
    <t>Akademi Keperawatan Kusuma Husada</t>
  </si>
  <si>
    <t>064069</t>
  </si>
  <si>
    <t>Akademi Keperawatan Bhakti Mulia</t>
  </si>
  <si>
    <t>064070</t>
  </si>
  <si>
    <t>Akademi Farmasi Bhakti Mulia</t>
  </si>
  <si>
    <t>064075</t>
  </si>
  <si>
    <t>064081</t>
  </si>
  <si>
    <t>Akademi Kesehatan Muhammadiyah Kudus</t>
  </si>
  <si>
    <t>064083</t>
  </si>
  <si>
    <t>Apikes Bhakti Mulia</t>
  </si>
  <si>
    <t>064117</t>
  </si>
  <si>
    <t>Akademi Keperawatan Islam Sultan Agung Semarang</t>
  </si>
  <si>
    <t>064120</t>
  </si>
  <si>
    <t>Akademi Keperawatan Asih Husada Semarang</t>
  </si>
  <si>
    <t>064121</t>
  </si>
  <si>
    <t>064123</t>
  </si>
  <si>
    <t>Akademi Keperawatan St Elizabeth Semarang</t>
  </si>
  <si>
    <t>064127</t>
  </si>
  <si>
    <t>064140</t>
  </si>
  <si>
    <t>Akademi Kebidanan Bhakti Mulia</t>
  </si>
  <si>
    <t>064143</t>
  </si>
  <si>
    <t>Akademi Kebidanan Muhammadiyah Surakarta</t>
  </si>
  <si>
    <t>064147</t>
  </si>
  <si>
    <t>AKPER PKU Muhammadiyah Surakarta</t>
  </si>
  <si>
    <t>064161</t>
  </si>
  <si>
    <t>064162</t>
  </si>
  <si>
    <t xml:space="preserve">Akademi Kebidanan Pemerintah Kabupaten Kudus </t>
  </si>
  <si>
    <t>065001</t>
  </si>
  <si>
    <t>Politeknik Jawa Dwipa</t>
  </si>
  <si>
    <t>065003</t>
  </si>
  <si>
    <t>Politeknik Muhammadiyah Karanganyar</t>
  </si>
  <si>
    <t>073013</t>
  </si>
  <si>
    <t>Sekolah Tinggi Teknik Rajasa Surabaya</t>
  </si>
  <si>
    <t>073037</t>
  </si>
  <si>
    <t>Sekolah Tinggi Ilmu Hukum Zainul Hasan</t>
  </si>
  <si>
    <t>073071</t>
  </si>
  <si>
    <t>Sekolah Tinggi Ilmu Ekonomi Kediri</t>
  </si>
  <si>
    <t>073074</t>
  </si>
  <si>
    <t>Sekolah Tinggi Ilmu Ekonomi Cakrawala Malang</t>
  </si>
  <si>
    <t>073092</t>
  </si>
  <si>
    <t>Sekolah Tinggi Teknik Ypm Sepanjang</t>
  </si>
  <si>
    <t>073093</t>
  </si>
  <si>
    <t>Sekolah Tinggi Ilmu Ekonomi YPM Sepanjang</t>
  </si>
  <si>
    <t>073094</t>
  </si>
  <si>
    <t>Sekolah Tinggi Ilmu Ekonomi Al-Anwar</t>
  </si>
  <si>
    <t>073095</t>
  </si>
  <si>
    <t>Sekolah Tinggi Ilmu Ekonomi Wahidiyah</t>
  </si>
  <si>
    <t>073117</t>
  </si>
  <si>
    <t>STMIK Cahaya Surya</t>
  </si>
  <si>
    <t>073139</t>
  </si>
  <si>
    <t>073147</t>
  </si>
  <si>
    <t>073168</t>
  </si>
  <si>
    <t>STIKES Karya Putra Bangsa Tulungagung</t>
  </si>
  <si>
    <t>074011</t>
  </si>
  <si>
    <t>Akademi Bahasa Asing Bakti Pertiwi</t>
  </si>
  <si>
    <t>074013</t>
  </si>
  <si>
    <t>Akademi Manajemen Koperasi Kediri</t>
  </si>
  <si>
    <t>074017</t>
  </si>
  <si>
    <t>Akademi Pariwisata Prapanca Surabaya</t>
  </si>
  <si>
    <t>074026</t>
  </si>
  <si>
    <t>Akademi Akuntansi PGRI Jember</t>
  </si>
  <si>
    <t>074028</t>
  </si>
  <si>
    <t>Akademi Pariwisata Ardjuna Malang</t>
  </si>
  <si>
    <t>074037</t>
  </si>
  <si>
    <t>074041</t>
  </si>
  <si>
    <t>Akademi Kebidanan Darul Ulum Jombang</t>
  </si>
  <si>
    <t>074047</t>
  </si>
  <si>
    <t>Akademi Perekam Medik Dan Infokes Pena Husada</t>
  </si>
  <si>
    <t>074054</t>
  </si>
  <si>
    <t>Akademi Keperawatan Kendedes</t>
  </si>
  <si>
    <t>074056</t>
  </si>
  <si>
    <t>Akademi Kebidanan Nahdlatul Ulama Tuban</t>
  </si>
  <si>
    <t>074065</t>
  </si>
  <si>
    <t>Akademi Keperawatan Rustida</t>
  </si>
  <si>
    <t>074076</t>
  </si>
  <si>
    <t>074081</t>
  </si>
  <si>
    <t>074083</t>
  </si>
  <si>
    <t>Akademi Kebidanan Kendedes Malang</t>
  </si>
  <si>
    <t>074090</t>
  </si>
  <si>
    <t>Akademi Keperawatan Pemkab Jombang</t>
  </si>
  <si>
    <t>074091</t>
  </si>
  <si>
    <t>Akademi Kebidanan Bhakti Husada Mulia</t>
  </si>
  <si>
    <t>074105</t>
  </si>
  <si>
    <t>AKPER Hutama Abdi Husada Pemkab Tulungagung</t>
  </si>
  <si>
    <t>074109</t>
  </si>
  <si>
    <t>Akademi Kebidanan Bakti Indonesia Banyuwangi</t>
  </si>
  <si>
    <t>075001</t>
  </si>
  <si>
    <t>Politeknik Cahaya Surya</t>
  </si>
  <si>
    <t>075004</t>
  </si>
  <si>
    <t>Politeknik Surabaya</t>
  </si>
  <si>
    <t>075005</t>
  </si>
  <si>
    <t>Politeknik Unisma Malang</t>
  </si>
  <si>
    <t>075008</t>
  </si>
  <si>
    <t>Politeknik Madiun</t>
  </si>
  <si>
    <t>075011</t>
  </si>
  <si>
    <t>Politeknik Banyuwangi</t>
  </si>
  <si>
    <t>083011</t>
  </si>
  <si>
    <t>Sekolah Tinggi Ilmu Manajemen Dyana Pura</t>
  </si>
  <si>
    <t>083039</t>
  </si>
  <si>
    <t>Sekolah Tinggi Ilmu Teknologi Kelautan</t>
  </si>
  <si>
    <t>083059</t>
  </si>
  <si>
    <t>STKIP Indonesia Kupang</t>
  </si>
  <si>
    <t>084027</t>
  </si>
  <si>
    <t>Akademi Kebidanan Kesatria Praya</t>
  </si>
  <si>
    <t>093070</t>
  </si>
  <si>
    <t>Sekolah Tinggi Ilmu Pertanian Tanratupattanabali</t>
  </si>
  <si>
    <t>093086</t>
  </si>
  <si>
    <t>Sekolah Tinggi Ilmu Ekonomi Patria Artha</t>
  </si>
  <si>
    <t>093105</t>
  </si>
  <si>
    <t>Sekolah Tinggi Teknologi Dirgantara Makassar</t>
  </si>
  <si>
    <t>093119</t>
  </si>
  <si>
    <t>STISIP Tanratupattanabali</t>
  </si>
  <si>
    <t>093131</t>
  </si>
  <si>
    <t>STMIK Samudra Bitung</t>
  </si>
  <si>
    <t>094006</t>
  </si>
  <si>
    <t>Akademi Pariwisata YPAG Makassar</t>
  </si>
  <si>
    <t>094032</t>
  </si>
  <si>
    <t>AMIK Profesional Makassar</t>
  </si>
  <si>
    <t>094035</t>
  </si>
  <si>
    <t>ASMI Yapika Makassar</t>
  </si>
  <si>
    <t>094043</t>
  </si>
  <si>
    <t>094046</t>
  </si>
  <si>
    <t>Akademi Pertambangan Makassar</t>
  </si>
  <si>
    <t>094052</t>
  </si>
  <si>
    <t>094060</t>
  </si>
  <si>
    <t>Akademi Parawisata Kendari</t>
  </si>
  <si>
    <t>Universitas Maritim Raja Ali Haji</t>
  </si>
  <si>
    <t>Sekolah Tinggi Teknik Bentara Persada Batam</t>
  </si>
  <si>
    <t>STKIP Widyaswara Indonesia</t>
  </si>
  <si>
    <t>STIE Widyaswara Indonesia</t>
  </si>
  <si>
    <t>Akademi Koperasi Sumbar</t>
  </si>
  <si>
    <t>Akademi Bahasa Asing H Agus Salim Bukittinggi</t>
  </si>
  <si>
    <t>Akademi Sekretari Dan Manajemen Jambi</t>
  </si>
  <si>
    <t>Akademi Akuntansi Mahaputra Riau</t>
  </si>
  <si>
    <t>Akademi Manajemen El-hakim</t>
  </si>
  <si>
    <t>Akademi Telekomunikasi Indonesia Jambi</t>
  </si>
  <si>
    <t>Akademi Bahasa Asing Tanjung Pinang</t>
  </si>
  <si>
    <t>Akademi Perpajakan YPKM</t>
  </si>
  <si>
    <t>Akademi Keperawatan Mitra Bunda Persada</t>
  </si>
  <si>
    <t>Akademi Kebidanan Prima Nusantara</t>
  </si>
  <si>
    <t>Akademi Kebidanan Dayang Suri</t>
  </si>
  <si>
    <t>Akademi Kebidanan Merangin</t>
  </si>
  <si>
    <t>Akademi Kebidanan Dharma Landbouw</t>
  </si>
  <si>
    <t>Akademi Kebidanan Ranah Minang</t>
  </si>
  <si>
    <t>Akademi Keperawatan Nan Tongga</t>
  </si>
  <si>
    <t>Akademi Kebidanan Baiturrahim Jambi</t>
  </si>
  <si>
    <t>Akademi Kebidanan Pasir Pengaraian</t>
  </si>
  <si>
    <t>Akademi Manajemen Informatika Dan Komputer Gici</t>
  </si>
  <si>
    <t>Akademi Bahasa Asing Permata Harapan</t>
  </si>
  <si>
    <t>Akademi Akuntansi Permata Harapan Batam</t>
  </si>
  <si>
    <t>Politeknik Batam</t>
  </si>
  <si>
    <t>Politeknik Bengkalis</t>
  </si>
  <si>
    <t>Politeknik Pasir Pengaraian</t>
  </si>
  <si>
    <t>STIA Amal Ilmiah Wamena</t>
  </si>
  <si>
    <t>Universitas Abulyatama</t>
  </si>
  <si>
    <t>Sekolah Tinggi Ilmu Ekonomi YPHB</t>
  </si>
  <si>
    <t>Sekolah Tinggi Ilmu Psikologi Harapan Bangsa</t>
  </si>
  <si>
    <t>STISIP Al Washliyah Banda Aceh</t>
  </si>
  <si>
    <t>Akademi Keuangan Perbankan Nasional</t>
  </si>
  <si>
    <t>Akademi Perikanan Dan Ilmu Kelautan</t>
  </si>
  <si>
    <t>Akademik Teknik Otomotif Banda Aceh</t>
  </si>
  <si>
    <t>Akademi Kebidanan Medika Anugerah Tasya</t>
  </si>
  <si>
    <t>Sekolah Tinggi Ilmu Pertanian Petra Baliem Wamena</t>
  </si>
  <si>
    <t>Sekolah Tinggi Keguruan dan Ilmu Pendidikan Biak</t>
  </si>
  <si>
    <t>Akademi Manajemen Indonesia Jayapura</t>
  </si>
  <si>
    <t>STAI Samora Pematang Siantar, Sumatera Utara</t>
  </si>
  <si>
    <t>STAI Tapanuli (STAITA) Padangsidempuan, Sumatera Utara</t>
  </si>
  <si>
    <t>Sekolah Tinggi Ilmu Dakwah Surakarta (STIDS)</t>
  </si>
  <si>
    <t>Sekolah Tinggi Ekonomi Islam (STEI) Madani Banjarmasin, Kalimantan Selatan</t>
  </si>
  <si>
    <t>STIT Ibnu Rusyd Grogot Paser, Kalimantan Timur</t>
  </si>
  <si>
    <t>STIT Al Falah</t>
  </si>
  <si>
    <t>STIU Al-Mujtama Pamekasan</t>
  </si>
  <si>
    <t>STAI YPPTIPS Balaiselasa</t>
  </si>
  <si>
    <t>STIT Bustanul Arifin</t>
  </si>
  <si>
    <t>STAI Asy-Syukriyyah Tangerang</t>
  </si>
  <si>
    <t>STAI Darul Qalam Tangerang</t>
  </si>
  <si>
    <t>STAI Publisistik Thawalib, Kwitang Jakarta Pusat</t>
  </si>
  <si>
    <t>STIU Al-Hikmah Mampang Jakarta Selatan</t>
  </si>
  <si>
    <t>STAI Al-Masthuriyah Sukabumi</t>
  </si>
  <si>
    <t>STAI Kuansing</t>
  </si>
  <si>
    <t>STAI Madinatunnajah</t>
  </si>
  <si>
    <t>STAI Nurul Hidayah</t>
  </si>
  <si>
    <t>STAI Sultan Abdur Rahman</t>
  </si>
  <si>
    <t>STIT Babussalam, Aceh Tenggara</t>
  </si>
  <si>
    <t>Institut Agama dan Keagamaan Oikumene Indonesia Timur Ambon</t>
  </si>
  <si>
    <t>STT INTIM Makassar</t>
  </si>
  <si>
    <t>Sekolah Tinggi Teologi Amanat Agung</t>
  </si>
  <si>
    <t>Sekolah Tinggi Teologi Apostolos Jakarta</t>
  </si>
  <si>
    <t>Sekolah Tinggi Teologi Ecclesia Christi Jakarta</t>
  </si>
  <si>
    <t>Sekolah Tinggi Teologi Eklesia Jakarta</t>
  </si>
  <si>
    <t>Sekolah Tinggi Teologi Apostolic Jakarta</t>
  </si>
  <si>
    <t>STT MAHKOTA Sion</t>
  </si>
  <si>
    <t>STT Biblika Jakarta</t>
  </si>
  <si>
    <t>SAAT MINISTRY CENTER</t>
  </si>
  <si>
    <t>STT BAKTI FILADELFIA</t>
  </si>
  <si>
    <t>STT INJILI JAKARTA</t>
  </si>
  <si>
    <t>Sekolah Tinggi Teologi Misi Indonesia Bandung</t>
  </si>
  <si>
    <t>Sekolah Tinggi Teologi Saint Paul Bandung</t>
  </si>
  <si>
    <t>STT Kerusso Indonesia Bekasi</t>
  </si>
  <si>
    <t>STT Injili Philadelphia Tangerang</t>
  </si>
  <si>
    <t>STT Harapan Indah</t>
  </si>
  <si>
    <t>STT Anugerah Alianse Semarang</t>
  </si>
  <si>
    <t>STT Jemaat Kristus Indonesia Salatiga</t>
  </si>
  <si>
    <t>Sekolah Tinggi Agama Kristen Abdi Wacana</t>
  </si>
  <si>
    <t>Sekolah Tinggi Teologi Efrata Surabaya</t>
  </si>
  <si>
    <t>Sekolah Tinggi Teologi Adhi Wacana Surabaya</t>
  </si>
  <si>
    <t>Sekolah Tinggi Alkitab GPDI Beiji</t>
  </si>
  <si>
    <t>STT WIDYA AGAPE MALANG</t>
  </si>
  <si>
    <t>Sekolah Tinggi Teologi Krestotes Indonesia Bali</t>
  </si>
  <si>
    <t>Sekolah Tinggi Teologi Global Misi Medan</t>
  </si>
  <si>
    <t>Sekolah Tinggi Teologi Itia Medan</t>
  </si>
  <si>
    <t>Sekolah Tinggi Teologi Siloam Medan</t>
  </si>
  <si>
    <t>Sekolah Tinggi Teologi Presbyterian Batam</t>
  </si>
  <si>
    <t>Sekolah Tinggi Teologi Sidang Jemaat Kristus</t>
  </si>
  <si>
    <t>Sekolah Tinggi Teologi Willfingger Kampung Baru</t>
  </si>
  <si>
    <t>STT SULBAR DI MAMUJU</t>
  </si>
  <si>
    <t>Sekolah Tinggi Teologi Tabernakel Tomohon</t>
  </si>
  <si>
    <t>STT BAHTERA JOSIAS</t>
  </si>
  <si>
    <t>STT INJILI SETIA SIAU</t>
  </si>
  <si>
    <t>Sekolah Tinggi Teologi Istto Hikmat Wahyu</t>
  </si>
  <si>
    <t>Sekolah Tinggi Teologi Palu</t>
  </si>
  <si>
    <t>Sekolah Tinggi Teologi Kalvari Maluku Utara</t>
  </si>
  <si>
    <t>Sekolah Tinggi Teologi Arta Wacana Kupang</t>
  </si>
  <si>
    <t>Sekolah Tinggi Teologi Iman Jakarta</t>
  </si>
  <si>
    <t>Sekolah Tinggi Teologi Kenos Jakarta</t>
  </si>
  <si>
    <t>Sekolah Tinggi Teologi Siloam Internasional</t>
  </si>
  <si>
    <t>Sekolah Tinggi Teologi Hagiasmos Mission Jakarta</t>
  </si>
  <si>
    <t>Sekolah Tinggi Agama Kristen Bina Citra Persada Medan</t>
  </si>
  <si>
    <t>Sekolah Tinggi Teologi Injili Betania Medan</t>
  </si>
  <si>
    <t>Sekolah Tinggi Teologi Injili Setia Sintang</t>
  </si>
  <si>
    <t>Sekolah Tinggi Teologi Huperetes Manado</t>
  </si>
  <si>
    <t>Sekolah Tinggi Teologi Maranatha Manado</t>
  </si>
  <si>
    <t>Sekolah Tinggi Agama Kristen Manokwari</t>
  </si>
  <si>
    <t>Sekolah Tinggi Teologi Russel Timika</t>
  </si>
  <si>
    <t>Kode Sekolah / Perguruan Tinggi</t>
  </si>
  <si>
    <t>Nama Sekolah / Perguruan Tinggi</t>
  </si>
  <si>
    <t xml:space="preserve">SMK FARMASI KAYA TEKNOLOGI JATILAWANG </t>
  </si>
  <si>
    <t xml:space="preserve">SMK FARMASI MAARIF NU 2 AJIBARANG </t>
  </si>
  <si>
    <t xml:space="preserve">SMK KEPERAWATAN KARYA TEKNOLGI JATILAWANG </t>
  </si>
  <si>
    <t xml:space="preserve">SMK KEPERAWATAN MAARIF NU 2 AJIBARANG </t>
  </si>
  <si>
    <t xml:space="preserve">SMK ANALIS KES SAKA MEDIKA </t>
  </si>
  <si>
    <t xml:space="preserve">SMAKES Jayapura </t>
  </si>
  <si>
    <t>405023</t>
  </si>
  <si>
    <t>405028</t>
  </si>
  <si>
    <t>405031</t>
  </si>
  <si>
    <t>405037</t>
  </si>
  <si>
    <t>405001</t>
  </si>
  <si>
    <t>405003</t>
  </si>
  <si>
    <t>405004</t>
  </si>
  <si>
    <t>405005</t>
  </si>
  <si>
    <t>405006</t>
  </si>
  <si>
    <t>405008</t>
  </si>
  <si>
    <t>405009</t>
  </si>
  <si>
    <t>405011</t>
  </si>
  <si>
    <t>405012</t>
  </si>
  <si>
    <t>405018</t>
  </si>
  <si>
    <t>405022</t>
  </si>
  <si>
    <t>405030</t>
  </si>
  <si>
    <t>405034</t>
  </si>
  <si>
    <t>405010</t>
  </si>
  <si>
    <t>405014</t>
  </si>
  <si>
    <t>405015</t>
  </si>
  <si>
    <t>405016</t>
  </si>
  <si>
    <t>405017</t>
  </si>
  <si>
    <t>405019</t>
  </si>
  <si>
    <t>405020</t>
  </si>
  <si>
    <t>405021</t>
  </si>
  <si>
    <t>405024</t>
  </si>
  <si>
    <t>405025</t>
  </si>
  <si>
    <t>405032</t>
  </si>
  <si>
    <t>405002</t>
  </si>
  <si>
    <t>405007</t>
  </si>
  <si>
    <t>405013</t>
  </si>
  <si>
    <t>405026</t>
  </si>
  <si>
    <t>405027</t>
  </si>
  <si>
    <t>405029</t>
  </si>
  <si>
    <t>405033</t>
  </si>
  <si>
    <t>405035</t>
  </si>
  <si>
    <t>405036</t>
  </si>
  <si>
    <t>405038</t>
  </si>
  <si>
    <t>DASHBOARD SDMK 1 - REKAPITULASI SDMK DI FASYANKES</t>
  </si>
  <si>
    <t>1.</t>
  </si>
  <si>
    <t>REKAPITULASI SDMK DI FASYANKES BERDASARKAN FUNGSI (KODE SDMK)</t>
  </si>
  <si>
    <t>JENIS KELAMIN</t>
  </si>
  <si>
    <t>LAKI-LAKI</t>
  </si>
  <si>
    <t>PEREMPUAN</t>
  </si>
  <si>
    <t>01. MEDIS</t>
  </si>
  <si>
    <t>02. PSIKOLOGI KLINIS</t>
  </si>
  <si>
    <t>03. KEPERAWATAN</t>
  </si>
  <si>
    <t>04. KEBIDANAN</t>
  </si>
  <si>
    <t>05. KEFARMASIAN</t>
  </si>
  <si>
    <t>06. KESEHATAN MASYARAKAT</t>
  </si>
  <si>
    <t>07. KESEHATAN LINGKUNGAN</t>
  </si>
  <si>
    <t>08. GIZI</t>
  </si>
  <si>
    <t>09. KETERAPIAN FISIK</t>
  </si>
  <si>
    <t>10. KETEKNISIAN MEDIS</t>
  </si>
  <si>
    <t>11. TEKNIK BIOMEDIKA</t>
  </si>
  <si>
    <t>12. KESEHATAN TRADISIONAL</t>
  </si>
  <si>
    <t>13. ASISTEN TENAGA KESEHATAN</t>
  </si>
  <si>
    <t>14. TENAGA PENUNJANG</t>
  </si>
  <si>
    <t>TOTAL</t>
  </si>
  <si>
    <t>REKAPITULASI SDMK DI FASYANKES BERDASARKAN JENJANG PENDIDIKAN (KODE PRODI)</t>
  </si>
  <si>
    <t>JENJANG PENDIDIKAN</t>
  </si>
  <si>
    <t>Kode Unit Kerja</t>
  </si>
  <si>
    <t>NIK</t>
  </si>
  <si>
    <t>ID/NIP</t>
  </si>
  <si>
    <t>Nama</t>
  </si>
  <si>
    <t>Status Kepegawaian</t>
  </si>
  <si>
    <t>Pendidikan Terakhir</t>
  </si>
  <si>
    <t>Pendidikan Berkelanjutan yang Dilaksanakan</t>
  </si>
  <si>
    <t>Kode Program Studi</t>
  </si>
  <si>
    <t>Sumber Dana</t>
  </si>
  <si>
    <t>Status Pendidikan Berkelanjutan</t>
  </si>
  <si>
    <t>Form A4 - Individu - Data Registrasi dan Perijinan Tenaga Kesehatan</t>
  </si>
  <si>
    <t>Registrasi</t>
  </si>
  <si>
    <t>Perijinan</t>
  </si>
  <si>
    <t>No. Surat Tanda Registrasi (STR)</t>
  </si>
  <si>
    <t>Jenis Profesi</t>
  </si>
  <si>
    <t>No. Surat Ijin Praktik (SIP)</t>
  </si>
  <si>
    <t>Tanggal penerbitan SIP</t>
  </si>
  <si>
    <t>J</t>
  </si>
  <si>
    <t>Form A5 - Individu - Data SDM Kesehatan Warna Negara Asing (WNA) yang didayagunakan di Fasyankes</t>
  </si>
  <si>
    <t>No. Identitas WNA / No. Paspor</t>
  </si>
  <si>
    <t>Jenis Visa WNA</t>
  </si>
  <si>
    <t>Kode Negara Asal WNA</t>
  </si>
  <si>
    <t>Nama WNA</t>
  </si>
  <si>
    <t>Status WNA di Unit Kerja</t>
  </si>
  <si>
    <t>Bidang Pelayanan</t>
  </si>
  <si>
    <t>No. Surat Rekomendasi (RPTKA)</t>
  </si>
  <si>
    <t>Nama Pendamping Nakes</t>
  </si>
  <si>
    <t>Form A3 - Individu - Data SDM Kesehatan yang mengikuti Pendidikan dan Pelatihan (Diklat)</t>
  </si>
  <si>
    <t>Diklat yang diikuti</t>
  </si>
  <si>
    <t>Kodifikasi Diklat</t>
  </si>
  <si>
    <t>Nama Diklat</t>
  </si>
  <si>
    <t xml:space="preserve">Akreditasi Pelatihan </t>
  </si>
  <si>
    <t>Tempat Pelaksanaan</t>
  </si>
  <si>
    <t>Tgl Pelaksanaan</t>
  </si>
  <si>
    <t>Lama Pelatihan (Hari)</t>
  </si>
  <si>
    <t>Jumlah JPL</t>
  </si>
  <si>
    <t>REKAPITULASI TENAGA MEDIS DI FASYANKES BERDASARKAN FUNGSI (KODE SDMK)</t>
  </si>
  <si>
    <t>TENAGA MEDIS</t>
  </si>
  <si>
    <t>TENAGA KEPERAWATAN</t>
  </si>
  <si>
    <t>REKAPITULASI TENAGA FARMASI DI FASYANKES BERDASARKAN FUNGSI (KODE SDMK)</t>
  </si>
  <si>
    <t>TENAGA FARMASI</t>
  </si>
  <si>
    <t>REKAPITULASI TENAGA KESMAS DI FASYANKES BERDASARKAN FUNGSI (KODE SDMK)</t>
  </si>
  <si>
    <t>REKAPITULASI TENAGA KETERAPIAN FISIK DI FASYANKES BERDASARKAN FUNGSI (KODE SDMK)</t>
  </si>
  <si>
    <t>REKAPITULASI TENAGA KETEKNISIAN MEDIS DI FASYANKES BERDASARKAN FUNGSI (KODE SDMK)</t>
  </si>
  <si>
    <t>TENAGA KETEKNISIAN MEDIS</t>
  </si>
  <si>
    <t>REKAPITULASI TENAGA TEKNIK BIOMEDIKA DI FASYANKES BERDASARKAN FUNGSI (KODE SDMK)</t>
  </si>
  <si>
    <t>3302003</t>
  </si>
  <si>
    <t>3302012</t>
  </si>
  <si>
    <t>3302015</t>
  </si>
  <si>
    <t>3302016</t>
  </si>
  <si>
    <t>3302021</t>
  </si>
  <si>
    <t>3302022</t>
  </si>
  <si>
    <t>3302023</t>
  </si>
  <si>
    <t>3311018</t>
  </si>
  <si>
    <t>3312006</t>
  </si>
  <si>
    <t>3326014</t>
  </si>
  <si>
    <t>3327009</t>
  </si>
  <si>
    <t>3327017</t>
  </si>
  <si>
    <t>3327024</t>
  </si>
  <si>
    <t>3328004</t>
  </si>
  <si>
    <t>3328010</t>
  </si>
  <si>
    <t>3328011</t>
  </si>
  <si>
    <t>3328013</t>
  </si>
  <si>
    <t>3328019</t>
  </si>
  <si>
    <t>3328025</t>
  </si>
  <si>
    <t>3329020</t>
  </si>
  <si>
    <t>5105026</t>
  </si>
  <si>
    <t>5171001</t>
  </si>
  <si>
    <t>5171005</t>
  </si>
  <si>
    <t>5171007</t>
  </si>
  <si>
    <t>5171008</t>
  </si>
  <si>
    <t>7472002</t>
  </si>
  <si>
    <t>9400001</t>
  </si>
  <si>
    <t>Form A2 - Individu - Data Pendidikan Berkelanjutan SDM Kesehatan di Fasyankes</t>
  </si>
  <si>
    <t>REKAPITULASI FASYANKES YANG TERCAKUP PADA PEMETAAN SDMK DI FASYANKES</t>
  </si>
  <si>
    <t>Tanggal Penerbitan STR</t>
  </si>
  <si>
    <t>Tanggal Penerbitan RPTKA</t>
  </si>
  <si>
    <t>Instansi yang menerbitkan RPTKA</t>
  </si>
  <si>
    <t>ID  / NIP / No. Pegawai Pendamping</t>
  </si>
  <si>
    <t>Registrasi &amp; Perijinan</t>
  </si>
  <si>
    <t>Non Rawat Inap</t>
  </si>
  <si>
    <t>Rawat Inap</t>
  </si>
  <si>
    <t>BELUM SESUAI STANDAR</t>
  </si>
  <si>
    <t>Kode Prov</t>
  </si>
  <si>
    <t>Nama Provinsi</t>
  </si>
  <si>
    <t>KODE  KAB</t>
  </si>
  <si>
    <t>Nama Kabupaten/Kota</t>
  </si>
  <si>
    <t>kode tipe pusk</t>
  </si>
  <si>
    <t>Tipe Puskesmas</t>
  </si>
  <si>
    <t>1. DOKTER UMUM</t>
  </si>
  <si>
    <t>2. DOKTER GIGI</t>
  </si>
  <si>
    <t>3. PERAWAT</t>
  </si>
  <si>
    <t>4. BIDAN</t>
  </si>
  <si>
    <t>5. KEFARMASIAN</t>
  </si>
  <si>
    <t>6. KESEHATAN MASYARAKAT</t>
  </si>
  <si>
    <t>7. SANITARIAN</t>
  </si>
  <si>
    <t>8. GIZI</t>
  </si>
  <si>
    <t>9. AHLI TEK. LAB. MEDIK</t>
  </si>
  <si>
    <t>PUSKESMAS TIDAK ADA NAKES</t>
  </si>
  <si>
    <t>%</t>
  </si>
  <si>
    <t xml:space="preserve">KEADAAN DAN KEBUTUHAN TENAGA KESEHATAN </t>
  </si>
  <si>
    <t xml:space="preserve">          &lt;=== NAMA KABUPATEN/KOTA</t>
  </si>
  <si>
    <t>PEMENUHAN 5 JENIS TENAGA (Farmasi, Kesmas, Kesling, Gizi, ATLM)</t>
  </si>
  <si>
    <t>PEMENUHAN 9 JENIS TENAGA KESEHATAN MINIMAL</t>
  </si>
  <si>
    <t>PUSKESMAS TIDAK ADA NAKES (5 JENIS NAKES)</t>
  </si>
  <si>
    <t>PUSKESMAS TIDAK ADA NAKES (9 JENIS NAKES)</t>
  </si>
  <si>
    <t>2001</t>
  </si>
  <si>
    <t>JENIS DIKJUT</t>
  </si>
  <si>
    <t>PEREM PUAN</t>
  </si>
  <si>
    <t>PPDS</t>
  </si>
  <si>
    <t>PPDGS</t>
  </si>
  <si>
    <t>TUBEL PUSAT</t>
  </si>
  <si>
    <t>TUBEL DAERAH</t>
  </si>
  <si>
    <t>IBEL</t>
  </si>
  <si>
    <t>JENJANG</t>
  </si>
  <si>
    <t>JENIS DIKLAT</t>
  </si>
  <si>
    <t>Lainnya</t>
  </si>
  <si>
    <t>RUMPUN PELATIHAN</t>
  </si>
  <si>
    <t>Rumpun Pelatihan</t>
  </si>
  <si>
    <t>JENIS PROFESI</t>
  </si>
  <si>
    <t>:</t>
  </si>
  <si>
    <t>DATA UMUM</t>
  </si>
  <si>
    <t xml:space="preserve">   04. NOMOR FAX</t>
  </si>
  <si>
    <t>TABEL REFERENSI</t>
  </si>
  <si>
    <t>N/A (BELUM VALID)</t>
  </si>
  <si>
    <t>BERITA ACARA</t>
  </si>
  <si>
    <t>REKONSILIASI DATA SUMBER DAYA MANUSIA KESEHATAN</t>
  </si>
  <si>
    <t>INSERT HARI :</t>
  </si>
  <si>
    <t>INSERT TANGGAL :</t>
  </si>
  <si>
    <t>INSERT BULAN :</t>
  </si>
  <si>
    <t>No</t>
  </si>
  <si>
    <t>Uraian</t>
  </si>
  <si>
    <t>Total</t>
  </si>
  <si>
    <t>Mengetahui,</t>
  </si>
  <si>
    <t>PEJABAT TTD :</t>
  </si>
  <si>
    <t>JABATAN :</t>
  </si>
  <si>
    <t xml:space="preserve">Pengelola Data dan Informasi </t>
  </si>
  <si>
    <t>NIP PEJABAT :</t>
  </si>
  <si>
    <t xml:space="preserve">             Yang telah dimutakhirkan data SDMK terdiri dari :</t>
  </si>
  <si>
    <t>KEKURANGAN NAKES        (Orang)</t>
  </si>
  <si>
    <t>SESUAI STANDAR            (Puskesmas)</t>
  </si>
  <si>
    <t>JUMLAH SELURUH PUSKESMAS</t>
  </si>
  <si>
    <t>JML PUSK                                &lt; STANDAR   (Puskesmas)</t>
  </si>
  <si>
    <t>JUMLAH TENAGA KESEHATAN</t>
  </si>
  <si>
    <t>03. Dokter Spesialis</t>
  </si>
  <si>
    <r>
      <t xml:space="preserve">            Dengan jumlah Total Data SDMK di </t>
    </r>
    <r>
      <rPr>
        <i/>
        <sz val="11"/>
        <color theme="1"/>
        <rFont val="Arial"/>
        <family val="2"/>
      </rPr>
      <t>update</t>
    </r>
    <r>
      <rPr>
        <sz val="11"/>
        <color theme="1"/>
        <rFont val="Arial"/>
        <family val="2"/>
      </rPr>
      <t xml:space="preserve"> :</t>
    </r>
  </si>
  <si>
    <t>Orang</t>
  </si>
  <si>
    <r>
      <t xml:space="preserve">Yang di </t>
    </r>
    <r>
      <rPr>
        <b/>
        <i/>
        <sz val="11"/>
        <rFont val="Arial"/>
        <family val="2"/>
      </rPr>
      <t>update</t>
    </r>
  </si>
  <si>
    <t>Sekolah / Perguruan Tinggi</t>
  </si>
  <si>
    <t>STIA-Lembaga Administrasi Negara Jakarta</t>
  </si>
  <si>
    <t>TABEL MASTER 7 - ORANISASI PROFESI</t>
  </si>
  <si>
    <t>PROFESI NAKES</t>
  </si>
  <si>
    <t>NAMA ORGANISASI PROFESI</t>
  </si>
  <si>
    <t>01. DOKTER</t>
  </si>
  <si>
    <t>Ikatan Dokter Indonesia (IDI)</t>
  </si>
  <si>
    <t>02. DOKTER GIGI</t>
  </si>
  <si>
    <t>Persatuan Dokter Gigi Indonesia (PDGI)</t>
  </si>
  <si>
    <t>03. PERAWAT</t>
  </si>
  <si>
    <t>Persatuan Perawat Nasional Indonesia (PPNI)</t>
  </si>
  <si>
    <t>04. TERAPIS GIGI DAN MULUT (PERAWAT GIGI)</t>
  </si>
  <si>
    <t>Persatuan Perawat Gigi Nasional Indonesia (PPGI)</t>
  </si>
  <si>
    <t>05. PENATA ANESTESI (PERAWAT ANESTESI)</t>
  </si>
  <si>
    <t>Ikatan Perawat Anestesi Indonesia (IPAI)</t>
  </si>
  <si>
    <t>06. BIDAN</t>
  </si>
  <si>
    <t>Ikatan Bidan Indonesia (IBI)</t>
  </si>
  <si>
    <t>Ikatan Apoteker Indonesia (IAI)</t>
  </si>
  <si>
    <t>Persatuan Ahli Gizi Indonesia (PERSAGI)</t>
  </si>
  <si>
    <t>Ikatan Fisioterapis Indonesia (IFI)</t>
  </si>
  <si>
    <t>Ikatan Okupasi Terapi Indonesia (IOTI)</t>
  </si>
  <si>
    <t>Ikatan Terapis Wicara Indonesia (IKATWI)</t>
  </si>
  <si>
    <t>Persatuan Akupunkturis Seluruh Indonesia ( PAKSI )</t>
  </si>
  <si>
    <t>Perhimpunan Radiografer Indonesia (PARI)</t>
  </si>
  <si>
    <t>Ikatan Elektromedis Indonesia (IKATEMI)</t>
  </si>
  <si>
    <t>Ikatan Refraksionis Optisien (IROPIN)</t>
  </si>
  <si>
    <t>Ikatan Ortotis Prostetis Indonesia (IOPI)</t>
  </si>
  <si>
    <t>Persatuan Tenaga Laboratorium Kesehatan Indonesia (PATELKI)</t>
  </si>
  <si>
    <t>Persatuan Teknisi Gigi Indonesia (PTGI)</t>
  </si>
  <si>
    <t>Ikatan Teknisi Transfusi Darah Indonesia (ITTDI)</t>
  </si>
  <si>
    <t>Ikatan Fisikawan Medis Indonesia (IKAFMI)</t>
  </si>
  <si>
    <t>07. APOTEKER</t>
  </si>
  <si>
    <t>Persatuan Ahli Farmasi Indonesia (PAFI)</t>
  </si>
  <si>
    <t>RUMPUN NAKES</t>
  </si>
  <si>
    <t>08. TEKNIS KEFARMASIAN (FARMASI NON APOTEKER)</t>
  </si>
  <si>
    <t>Nakes Pendamping</t>
  </si>
  <si>
    <t>BENUA</t>
  </si>
  <si>
    <t>AMERIKA</t>
  </si>
  <si>
    <t>ASIA</t>
  </si>
  <si>
    <t>EROPA</t>
  </si>
  <si>
    <t>AFRIKA</t>
  </si>
  <si>
    <t>AUSTRALIA</t>
  </si>
  <si>
    <t>BIDANG PELAYANAN</t>
  </si>
  <si>
    <t>KESEHATAN</t>
  </si>
  <si>
    <t>NON KESEHATAN</t>
  </si>
  <si>
    <t>PEGAWAI TETAP</t>
  </si>
  <si>
    <t>PEGAWAI KONTRAK</t>
  </si>
  <si>
    <t>TENAGA AHLI</t>
  </si>
  <si>
    <t>Menurut Asal Benua</t>
  </si>
  <si>
    <t>Menurut Bidang Pelayanan</t>
  </si>
  <si>
    <t>Menurut Status Kerja di Fasyankes</t>
  </si>
  <si>
    <t>Terpenuhi</t>
  </si>
  <si>
    <t>Belum Terpenuhi</t>
  </si>
  <si>
    <t>Jumlah Puskesmas</t>
  </si>
  <si>
    <t>Gambaran Puskesmas yang memiliki 5 Tenaga Kesehatan Promotif dan Preventif di Indonesia</t>
  </si>
  <si>
    <t>Jumlah Puskesmas Memenuhi</t>
  </si>
  <si>
    <t xml:space="preserve">Jumlah Puskesmas Belum Memenuhi </t>
  </si>
  <si>
    <t>Total Puskesmas</t>
  </si>
  <si>
    <t>Ahli Teknologi Laboratorium Medik</t>
  </si>
  <si>
    <t>INDIKATOR KINERJA I  RENSTRA KEMENTERIAN KESEHATAN</t>
  </si>
  <si>
    <t xml:space="preserve">   &lt;=== NAMA KABUPATEN/KOTA</t>
  </si>
  <si>
    <t>INDIKATOR KINERJA II  RENSTRA KEMENTERIAN KESEHATAN</t>
  </si>
  <si>
    <t>Gambaran RS Tipe C Milik Pemda yang memiliki 4 Dokter Spesialis Dasar dan 3 Dokter Spesialis Penunjang</t>
  </si>
  <si>
    <t>Total RS Kelas C Milik PEMDA</t>
  </si>
  <si>
    <t>Jumlah RS Terpenuhi</t>
  </si>
  <si>
    <t>Jumlah RS Belum Terpenuhi</t>
  </si>
  <si>
    <t>Jumlah RS Kelas C Milik PEMDA</t>
  </si>
  <si>
    <t>4 Dokter Spesialis Dasar</t>
  </si>
  <si>
    <t>3 Dokter Spesialis Penunjang</t>
  </si>
  <si>
    <t>Penyakit Dalam</t>
  </si>
  <si>
    <t>Obgyn</t>
  </si>
  <si>
    <t>Bedah</t>
  </si>
  <si>
    <t>Anestesi</t>
  </si>
  <si>
    <t>Patologi Klinik</t>
  </si>
  <si>
    <t>INDIKATOR KINERJA III  RENSTRA KEMENTERIAN KESEHATAN</t>
  </si>
  <si>
    <t>Gambaran SDM Kesehatan yang ditingkatkan Kompetensinya melalui Pendidikan dan Pelatihan</t>
  </si>
  <si>
    <t>Total SDM Kesehatan</t>
  </si>
  <si>
    <t>SDM Kesehatan yang Mengikuti Pelatihan</t>
  </si>
  <si>
    <t>Jenis Peningkatan Kompetensi</t>
  </si>
  <si>
    <t>(1)</t>
  </si>
  <si>
    <t>(1)+(2)</t>
  </si>
  <si>
    <t>(2)</t>
  </si>
  <si>
    <t>Laki-Laki</t>
  </si>
  <si>
    <t>Perempuan</t>
  </si>
  <si>
    <t>Pendidikan Berkelanjutan</t>
  </si>
  <si>
    <t>Pelatihan</t>
  </si>
  <si>
    <t>Tugas Belajar Pusat</t>
  </si>
  <si>
    <t>Tugas Belajar Daerah</t>
  </si>
  <si>
    <t>Ijin Belajar</t>
  </si>
  <si>
    <t>SDM Kesehatan yang Mengikuti Pendidikan Berkelanjutan</t>
  </si>
  <si>
    <t>REKAPITULASI TENAGA PENUNJANG KESEHATAN DI FASYANKES BERDASARKAN FUNGSI (KODE SDMK)</t>
  </si>
  <si>
    <t>REKAPITULASI ASISTEN TENAGA KESEHATAN DI FASYANKES BERDASARKAN FUNGSI (KODE SDMK)</t>
  </si>
  <si>
    <t>ASISTEN NAKES</t>
  </si>
  <si>
    <t>TENAGA PENUNJANG</t>
  </si>
  <si>
    <t xml:space="preserve">TAHUN </t>
  </si>
  <si>
    <t>CNT</t>
  </si>
  <si>
    <t>VAL_CNT</t>
  </si>
  <si>
    <t>Dokter Spesialis Penyakit Dalam
(Keadaan)</t>
  </si>
  <si>
    <t>Dokter Spesialis Penyakit Dalam
(Standar)</t>
  </si>
  <si>
    <t>Dokter Spesialis Penyakit Dalam
(+)</t>
  </si>
  <si>
    <t>Dokter Spesialis Penyakit Dalam
(-)</t>
  </si>
  <si>
    <t>Dokter Spesialis Obgyn
(Keadaan)</t>
  </si>
  <si>
    <t>Dokter Spesialis Obgyn
(Standar)</t>
  </si>
  <si>
    <t>Dokter Spesialis Obgyn
(+)</t>
  </si>
  <si>
    <t>Dokter Spesialis Obgyn
(-)</t>
  </si>
  <si>
    <t>Dokter Spesialis Anak
(Keadaan)</t>
  </si>
  <si>
    <t>Dokter Spesialis Anak
(Standar)</t>
  </si>
  <si>
    <t>Dokter Spesialis Anak
(+)</t>
  </si>
  <si>
    <t>Dokter Spesialis Anak
(-)</t>
  </si>
  <si>
    <t>Dokter Spesialis Bedah
(Keadaan)</t>
  </si>
  <si>
    <t>Dokter Spesialis Bedah
(Standar)</t>
  </si>
  <si>
    <t>Dokter Spesialis Bedah
(+)</t>
  </si>
  <si>
    <t>Dokter Spesialis Bedah
(-)</t>
  </si>
  <si>
    <t>Dokter Spesialis Radiologi
(Keadaan)</t>
  </si>
  <si>
    <t>Dokter Spesialis Radiologi
(Standar)</t>
  </si>
  <si>
    <t>Dokter Spesialis Radiologi
(+)</t>
  </si>
  <si>
    <t>Dokter Spesialis Radiologi
(-)</t>
  </si>
  <si>
    <t>Dokter Spesialis Patologi Klinik
(Keadaan)</t>
  </si>
  <si>
    <t>Dokter Spesialis Patologi Klinik
(Standar)</t>
  </si>
  <si>
    <t>Dokter Spesialis Patologi Klinik
(+)</t>
  </si>
  <si>
    <t>Dokter Spesialis Patologi Klinik
(-)</t>
  </si>
  <si>
    <t>Dokter Spesialis Anestesi
(Keadaan)</t>
  </si>
  <si>
    <t>Dokter Spesialis Anestesi
(Standar)</t>
  </si>
  <si>
    <t>Dokter Spesialis Anestesi
(+)</t>
  </si>
  <si>
    <t>Dokter Spesialis Anestesi
(-)</t>
  </si>
  <si>
    <t>114064</t>
  </si>
  <si>
    <t>114036</t>
  </si>
  <si>
    <t>104076</t>
  </si>
  <si>
    <t>104114</t>
  </si>
  <si>
    <t>114083</t>
  </si>
  <si>
    <t>104005</t>
  </si>
  <si>
    <t>104024</t>
  </si>
  <si>
    <t>104117</t>
  </si>
  <si>
    <t>104018</t>
  </si>
  <si>
    <t>144004</t>
  </si>
  <si>
    <t>134029</t>
  </si>
  <si>
    <t>114094</t>
  </si>
  <si>
    <t>104088</t>
  </si>
  <si>
    <t>344008</t>
  </si>
  <si>
    <t>344022</t>
  </si>
  <si>
    <t>Akademi Analis Kesehatan Provinsi Jambi</t>
  </si>
  <si>
    <t>104113</t>
  </si>
  <si>
    <t xml:space="preserve">Akademi Analis Kesehatan Sari Mutiara </t>
  </si>
  <si>
    <t>474003</t>
  </si>
  <si>
    <t>Akademi Angkatan Laut Surabaya</t>
  </si>
  <si>
    <t>474002</t>
  </si>
  <si>
    <t>Akademi Angkatan Udara (AAU)</t>
  </si>
  <si>
    <t>104041</t>
  </si>
  <si>
    <t>114041</t>
  </si>
  <si>
    <t>114042</t>
  </si>
  <si>
    <t>104008</t>
  </si>
  <si>
    <t>144009</t>
  </si>
  <si>
    <t>104058</t>
  </si>
  <si>
    <t>104116</t>
  </si>
  <si>
    <t>114095</t>
  </si>
  <si>
    <t>104032</t>
  </si>
  <si>
    <t>114034</t>
  </si>
  <si>
    <t>104049</t>
  </si>
  <si>
    <t>114047</t>
  </si>
  <si>
    <t>124015</t>
  </si>
  <si>
    <t>114052</t>
  </si>
  <si>
    <t>104047</t>
  </si>
  <si>
    <t>104137</t>
  </si>
  <si>
    <t>114101</t>
  </si>
  <si>
    <t>344009</t>
  </si>
  <si>
    <t>104131</t>
  </si>
  <si>
    <t>344023</t>
  </si>
  <si>
    <t>Akademi Farmasi Propinsi Jambi</t>
  </si>
  <si>
    <t>104074</t>
  </si>
  <si>
    <t>114054</t>
  </si>
  <si>
    <t>114079</t>
  </si>
  <si>
    <t>134038</t>
  </si>
  <si>
    <t>114029</t>
  </si>
  <si>
    <t>134028</t>
  </si>
  <si>
    <t>134051</t>
  </si>
  <si>
    <t>114102</t>
  </si>
  <si>
    <t>344049</t>
  </si>
  <si>
    <t>Akademi Gizi Surabaya</t>
  </si>
  <si>
    <t>124010</t>
  </si>
  <si>
    <t>104003</t>
  </si>
  <si>
    <t>364001</t>
  </si>
  <si>
    <t>Akademi Ilmu Pemasyarakatan</t>
  </si>
  <si>
    <t>364002</t>
  </si>
  <si>
    <t>Akademi Imigrasi Kementerian Hukum dan Ham</t>
  </si>
  <si>
    <t>114089</t>
  </si>
  <si>
    <t>134031</t>
  </si>
  <si>
    <t>114074</t>
  </si>
  <si>
    <t>104052</t>
  </si>
  <si>
    <t>104111</t>
  </si>
  <si>
    <t>104119</t>
  </si>
  <si>
    <t>124016</t>
  </si>
  <si>
    <t>104097</t>
  </si>
  <si>
    <t>114080</t>
  </si>
  <si>
    <t>114087</t>
  </si>
  <si>
    <t>114088</t>
  </si>
  <si>
    <t>114076</t>
  </si>
  <si>
    <t>104103</t>
  </si>
  <si>
    <t>114078</t>
  </si>
  <si>
    <t>104129</t>
  </si>
  <si>
    <t>104100</t>
  </si>
  <si>
    <t>134033</t>
  </si>
  <si>
    <t>114077</t>
  </si>
  <si>
    <t>114067</t>
  </si>
  <si>
    <t>134017</t>
  </si>
  <si>
    <t>134032</t>
  </si>
  <si>
    <t>134014</t>
  </si>
  <si>
    <t>104068</t>
  </si>
  <si>
    <t xml:space="preserve">Akademi Kebidanan Delima </t>
  </si>
  <si>
    <t>104056</t>
  </si>
  <si>
    <t>104079</t>
  </si>
  <si>
    <t>124018</t>
  </si>
  <si>
    <t>134030</t>
  </si>
  <si>
    <t>104133</t>
  </si>
  <si>
    <t>134020</t>
  </si>
  <si>
    <t>104091</t>
  </si>
  <si>
    <t>104096</t>
  </si>
  <si>
    <t>104123</t>
  </si>
  <si>
    <t>104136</t>
  </si>
  <si>
    <t>104083</t>
  </si>
  <si>
    <t>104138</t>
  </si>
  <si>
    <t>344015</t>
  </si>
  <si>
    <t>104112</t>
  </si>
  <si>
    <t>114082</t>
  </si>
  <si>
    <t>104098</t>
  </si>
  <si>
    <t>124014</t>
  </si>
  <si>
    <t>114059</t>
  </si>
  <si>
    <t>134034</t>
  </si>
  <si>
    <t>134036</t>
  </si>
  <si>
    <t>134026</t>
  </si>
  <si>
    <t>134023</t>
  </si>
  <si>
    <t>134049</t>
  </si>
  <si>
    <t>134039</t>
  </si>
  <si>
    <t>Akademi Kebidanan Medika Sri Tamiang</t>
  </si>
  <si>
    <t>104071</t>
  </si>
  <si>
    <t>134046</t>
  </si>
  <si>
    <t>104108</t>
  </si>
  <si>
    <t>134040</t>
  </si>
  <si>
    <t>114085</t>
  </si>
  <si>
    <t>134027</t>
  </si>
  <si>
    <t>114086</t>
  </si>
  <si>
    <t>134024</t>
  </si>
  <si>
    <t>134021</t>
  </si>
  <si>
    <t>114098</t>
  </si>
  <si>
    <t>104128</t>
  </si>
  <si>
    <t>104107</t>
  </si>
  <si>
    <t>104126</t>
  </si>
  <si>
    <t>104118</t>
  </si>
  <si>
    <t>344007</t>
  </si>
  <si>
    <t>344006</t>
  </si>
  <si>
    <t>344048</t>
  </si>
  <si>
    <t>Akademi Kebidanan Pemkab Bojonegoro</t>
  </si>
  <si>
    <t>344039</t>
  </si>
  <si>
    <t>Akademi Kebidanan Pemkab Kendal</t>
  </si>
  <si>
    <t>344038</t>
  </si>
  <si>
    <t>Akademi Kebidanan Pemkab Kudus</t>
  </si>
  <si>
    <t>344026</t>
  </si>
  <si>
    <t>Akademi Kebidanan Pemkab Muara Enim</t>
  </si>
  <si>
    <t>344016</t>
  </si>
  <si>
    <t>344050</t>
  </si>
  <si>
    <t>Akademi Kebidanan Pemprov Bali singaraja</t>
  </si>
  <si>
    <t>344029</t>
  </si>
  <si>
    <t>Akademi Kebidanan Pemprov Bengkulu</t>
  </si>
  <si>
    <t>114081</t>
  </si>
  <si>
    <t>104109</t>
  </si>
  <si>
    <t>134037</t>
  </si>
  <si>
    <t>104085</t>
  </si>
  <si>
    <t>104062</t>
  </si>
  <si>
    <t>134018</t>
  </si>
  <si>
    <t>104105</t>
  </si>
  <si>
    <t>104127</t>
  </si>
  <si>
    <t>104132</t>
  </si>
  <si>
    <t>104086</t>
  </si>
  <si>
    <t>134019</t>
  </si>
  <si>
    <t>104122</t>
  </si>
  <si>
    <t>114068</t>
  </si>
  <si>
    <t>104120</t>
  </si>
  <si>
    <t>104090</t>
  </si>
  <si>
    <t>114071</t>
  </si>
  <si>
    <t>114092</t>
  </si>
  <si>
    <t>104125</t>
  </si>
  <si>
    <t>344014</t>
  </si>
  <si>
    <t>104081</t>
  </si>
  <si>
    <t>104102</t>
  </si>
  <si>
    <t>104110</t>
  </si>
  <si>
    <t>104106</t>
  </si>
  <si>
    <t>144012</t>
  </si>
  <si>
    <t>114091</t>
  </si>
  <si>
    <t>134022</t>
  </si>
  <si>
    <t>114044</t>
  </si>
  <si>
    <t>134041</t>
  </si>
  <si>
    <t>104101</t>
  </si>
  <si>
    <t>344061</t>
  </si>
  <si>
    <t>Akademi Keperawatan Anging Mammiri Pemprov Sulsel</t>
  </si>
  <si>
    <t>104025</t>
  </si>
  <si>
    <t>114069</t>
  </si>
  <si>
    <t>104080</t>
  </si>
  <si>
    <t>104057</t>
  </si>
  <si>
    <t>114093</t>
  </si>
  <si>
    <t>114043</t>
  </si>
  <si>
    <t>344047</t>
  </si>
  <si>
    <t>Akademi Keperawatan Dr. Soedono Madiun Prov. Jawa Timur</t>
  </si>
  <si>
    <t>104139</t>
  </si>
  <si>
    <t>344017</t>
  </si>
  <si>
    <t>134035</t>
  </si>
  <si>
    <t>114099</t>
  </si>
  <si>
    <t>134045</t>
  </si>
  <si>
    <t>104069</t>
  </si>
  <si>
    <t>344030</t>
  </si>
  <si>
    <t>Akademi Keperawatan Jayakarta Prov Dki Jakarta</t>
  </si>
  <si>
    <t>144007</t>
  </si>
  <si>
    <t>114065</t>
  </si>
  <si>
    <t>104135</t>
  </si>
  <si>
    <t>134043</t>
  </si>
  <si>
    <t>134042</t>
  </si>
  <si>
    <t>114097</t>
  </si>
  <si>
    <t>Akademi Keperawatan Kharisma Gowa Raya</t>
  </si>
  <si>
    <t>344067</t>
  </si>
  <si>
    <t>Akademi Keperawatan Luwuk</t>
  </si>
  <si>
    <t xml:space="preserve">Akademi Keperawatan Medistra Lubuk Pakam </t>
  </si>
  <si>
    <t>104060</t>
  </si>
  <si>
    <t>134052</t>
  </si>
  <si>
    <t>114046</t>
  </si>
  <si>
    <t>344057</t>
  </si>
  <si>
    <t>Akademi Keperawatan Murakata Barabai</t>
  </si>
  <si>
    <t>104082</t>
  </si>
  <si>
    <t>104095</t>
  </si>
  <si>
    <t>114073</t>
  </si>
  <si>
    <t>344070</t>
  </si>
  <si>
    <t>Akademi Keperawatan Pemda Kabupaten Serang</t>
  </si>
  <si>
    <t>344068</t>
  </si>
  <si>
    <t>Akademi Keperawatan Pemda Toli-Toli</t>
  </si>
  <si>
    <t>344003</t>
  </si>
  <si>
    <t>344005</t>
  </si>
  <si>
    <t>344001</t>
  </si>
  <si>
    <t>344018</t>
  </si>
  <si>
    <t>344069</t>
  </si>
  <si>
    <t>Akademi Keperawatan Pemkab Belitung</t>
  </si>
  <si>
    <t>344052</t>
  </si>
  <si>
    <t>Akademi Keperawatan Pemkab Belu</t>
  </si>
  <si>
    <t>344059</t>
  </si>
  <si>
    <t>Akademi Keperawatan Pemkab Bulukumba</t>
  </si>
  <si>
    <t>344062</t>
  </si>
  <si>
    <t>Akademi Keperawatan Pemkab Buton</t>
  </si>
  <si>
    <t>344035</t>
  </si>
  <si>
    <t>Akademi Keperawatan Pemkab Cianjur</t>
  </si>
  <si>
    <t>344011</t>
  </si>
  <si>
    <t>344066</t>
  </si>
  <si>
    <t>Akademi Keperawatan Pemkab Donggala</t>
  </si>
  <si>
    <t>344033</t>
  </si>
  <si>
    <t>Akademi Keperawatan Pemkab Garut</t>
  </si>
  <si>
    <t>344044</t>
  </si>
  <si>
    <t>Akademi Keperawatan Pemkab Gresik</t>
  </si>
  <si>
    <t>344032</t>
  </si>
  <si>
    <t>Akademi Keperawatan Pemkab Indramayu</t>
  </si>
  <si>
    <t>344056</t>
  </si>
  <si>
    <t>Akademi Keperawatan Pemkab Kapuas</t>
  </si>
  <si>
    <t>344055</t>
  </si>
  <si>
    <t>Akademi Keperawatan Pemkab Ketapang</t>
  </si>
  <si>
    <t>344063</t>
  </si>
  <si>
    <t>Akademi Keperawatan Pemkab Kolaka</t>
  </si>
  <si>
    <t>344065</t>
  </si>
  <si>
    <t>Akademi Keperawatan Pemkab Konawe</t>
  </si>
  <si>
    <t>344071</t>
  </si>
  <si>
    <t>Akademi Keperawatan Pemkab Kotawaringin Timur Kalteng</t>
  </si>
  <si>
    <t>344010</t>
  </si>
  <si>
    <t>344024</t>
  </si>
  <si>
    <t>Akademi Keperawatan Pemkab Lahat</t>
  </si>
  <si>
    <t>344043</t>
  </si>
  <si>
    <t>Akademi Keperawatan Pemkab Lamongan</t>
  </si>
  <si>
    <t>344012</t>
  </si>
  <si>
    <t>344042</t>
  </si>
  <si>
    <t>Akademi Keperawatan Pemkab Lumajang</t>
  </si>
  <si>
    <t>344064</t>
  </si>
  <si>
    <t>Akademi Keperawatan Pemkab Muna</t>
  </si>
  <si>
    <t>344025</t>
  </si>
  <si>
    <t>Akademi Keperawatan Pemkab Musi Banyuasin</t>
  </si>
  <si>
    <t>344020</t>
  </si>
  <si>
    <t>Akademi Keperawatan Pemkab Padang Pariaman</t>
  </si>
  <si>
    <t>344045</t>
  </si>
  <si>
    <t>Akademi Keperawatan Pemkab Pamekasan</t>
  </si>
  <si>
    <t>344002</t>
  </si>
  <si>
    <t>344040</t>
  </si>
  <si>
    <t>Akademi Keperawatan Pemkab Ponorogo</t>
  </si>
  <si>
    <t>344034</t>
  </si>
  <si>
    <t>Akademi Keperawatan Pemkab Subang</t>
  </si>
  <si>
    <t>344031</t>
  </si>
  <si>
    <t>Akademi Keperawatan Pemkab Sumedang</t>
  </si>
  <si>
    <t>344019</t>
  </si>
  <si>
    <t>Akademi Keperawatan Pemkab Tapanuli Tengah</t>
  </si>
  <si>
    <t>344041</t>
  </si>
  <si>
    <t>Akademi Keperawatan Pemkab Trenggalek</t>
  </si>
  <si>
    <t>344060</t>
  </si>
  <si>
    <t>Akademi Keperawatan Pemkab Wajo</t>
  </si>
  <si>
    <t>344046</t>
  </si>
  <si>
    <t>Akademi Keperawatan Pemkot Pasuruan</t>
  </si>
  <si>
    <t>344037</t>
  </si>
  <si>
    <t>Akademi Keperawatan Pemkot Tegal</t>
  </si>
  <si>
    <t>344028</t>
  </si>
  <si>
    <t>Akademi Keperawatan Pemprov Bengkulu</t>
  </si>
  <si>
    <t>344036</t>
  </si>
  <si>
    <t>Akademi Keperawatan Pemprov Jawa Tengah</t>
  </si>
  <si>
    <t>344054</t>
  </si>
  <si>
    <t>Akademi Keperawatan Pemprov Kalbar di Sintang</t>
  </si>
  <si>
    <t>344058</t>
  </si>
  <si>
    <t>Akademi Keperawatan Pemprov Kaltim</t>
  </si>
  <si>
    <t>104084</t>
  </si>
  <si>
    <t>104104</t>
  </si>
  <si>
    <t>144011</t>
  </si>
  <si>
    <t>104093</t>
  </si>
  <si>
    <t>104077</t>
  </si>
  <si>
    <t>134016</t>
  </si>
  <si>
    <t>344004</t>
  </si>
  <si>
    <t>344053</t>
  </si>
  <si>
    <t>Akademi Keperawatan Waikabubak Pemda Sumba Barat</t>
  </si>
  <si>
    <t xml:space="preserve">Akademi Keperawatan Wirahusada Medan </t>
  </si>
  <si>
    <t>134015</t>
  </si>
  <si>
    <t>114072</t>
  </si>
  <si>
    <t>114066</t>
  </si>
  <si>
    <t>104130</t>
  </si>
  <si>
    <t>104089</t>
  </si>
  <si>
    <t>484001</t>
  </si>
  <si>
    <t>Akademi Kepolisian (AKPOL)</t>
  </si>
  <si>
    <t>344021</t>
  </si>
  <si>
    <t>Akademi Kesehatan Dinas Kesehatan Provinsi Riau</t>
  </si>
  <si>
    <t>104045</t>
  </si>
  <si>
    <t>104140</t>
  </si>
  <si>
    <t>134044</t>
  </si>
  <si>
    <t>114045</t>
  </si>
  <si>
    <t>344027</t>
  </si>
  <si>
    <t>Akademi Kesehatan Lingkungan Pemprov Sumatera Selatan</t>
  </si>
  <si>
    <t>104067</t>
  </si>
  <si>
    <t>114025</t>
  </si>
  <si>
    <t>114031</t>
  </si>
  <si>
    <t>104004</t>
  </si>
  <si>
    <t>104017</t>
  </si>
  <si>
    <t>134010</t>
  </si>
  <si>
    <t>134008</t>
  </si>
  <si>
    <t>434003</t>
  </si>
  <si>
    <t>Akademi Kimia Analisis</t>
  </si>
  <si>
    <t>Akademi Komunitas Palembang</t>
  </si>
  <si>
    <t>046002</t>
  </si>
  <si>
    <t>Akademi Komunitas Toyota Indonesia</t>
  </si>
  <si>
    <t>104006</t>
  </si>
  <si>
    <t>134001</t>
  </si>
  <si>
    <t>114061</t>
  </si>
  <si>
    <t>104028</t>
  </si>
  <si>
    <t>134053</t>
  </si>
  <si>
    <t>144010</t>
  </si>
  <si>
    <t>104030</t>
  </si>
  <si>
    <t>104040</t>
  </si>
  <si>
    <t>104115</t>
  </si>
  <si>
    <t>104072</t>
  </si>
  <si>
    <t>114070</t>
  </si>
  <si>
    <t>114005</t>
  </si>
  <si>
    <t>104015</t>
  </si>
  <si>
    <t>114009</t>
  </si>
  <si>
    <t>114008</t>
  </si>
  <si>
    <t>134012</t>
  </si>
  <si>
    <t>114048</t>
  </si>
  <si>
    <t>124001</t>
  </si>
  <si>
    <t>114039</t>
  </si>
  <si>
    <t>134011</t>
  </si>
  <si>
    <t>104027</t>
  </si>
  <si>
    <t>304001</t>
  </si>
  <si>
    <t>474001</t>
  </si>
  <si>
    <t>Akademi Militer Magelang</t>
  </si>
  <si>
    <t>354001</t>
  </si>
  <si>
    <t>Akademi Minyak dan Gas Bumi (STEM)</t>
  </si>
  <si>
    <t>144002</t>
  </si>
  <si>
    <t>104002</t>
  </si>
  <si>
    <t>104012</t>
  </si>
  <si>
    <t>383003</t>
  </si>
  <si>
    <t>Akademi Pariwisata Makassar</t>
  </si>
  <si>
    <t>383004</t>
  </si>
  <si>
    <t>Akademi Pariwisata Medan</t>
  </si>
  <si>
    <t>134007</t>
  </si>
  <si>
    <t>114058</t>
  </si>
  <si>
    <t>114035</t>
  </si>
  <si>
    <t>104066</t>
  </si>
  <si>
    <t>144003</t>
  </si>
  <si>
    <t>104001</t>
  </si>
  <si>
    <t>344051</t>
  </si>
  <si>
    <t>Akademi Perawat Kesehatan Provinsi NTB</t>
  </si>
  <si>
    <t>134047</t>
  </si>
  <si>
    <t>394002</t>
  </si>
  <si>
    <t xml:space="preserve">Akademi Perikanan Bitung </t>
  </si>
  <si>
    <t>134013</t>
  </si>
  <si>
    <t>144005</t>
  </si>
  <si>
    <t>394003</t>
  </si>
  <si>
    <t>Akademi Perikanan Sidoarjo</t>
  </si>
  <si>
    <t>394004</t>
  </si>
  <si>
    <t>Akademi Perikanan Sorong</t>
  </si>
  <si>
    <t>424007</t>
  </si>
  <si>
    <t>Akademi Perkeretaapian Indonesia Madiun</t>
  </si>
  <si>
    <t>114050</t>
  </si>
  <si>
    <t>104053</t>
  </si>
  <si>
    <t>114051</t>
  </si>
  <si>
    <t>434004</t>
  </si>
  <si>
    <t>Akademi Pimpinan Perusahaan</t>
  </si>
  <si>
    <t>104134</t>
  </si>
  <si>
    <t>114011</t>
  </si>
  <si>
    <t>144001</t>
  </si>
  <si>
    <t>104016</t>
  </si>
  <si>
    <t>104019</t>
  </si>
  <si>
    <t>114053</t>
  </si>
  <si>
    <t>114033</t>
  </si>
  <si>
    <t>134005</t>
  </si>
  <si>
    <t>134004</t>
  </si>
  <si>
    <t>104043</t>
  </si>
  <si>
    <t>144006</t>
  </si>
  <si>
    <t>424005</t>
  </si>
  <si>
    <t>Akademi Teknik dan Keselamatan Penerbangan Makassar</t>
  </si>
  <si>
    <t>424004</t>
  </si>
  <si>
    <t>Akademi Teknik dan Keselamatan Penerbangan Medan</t>
  </si>
  <si>
    <t>424006</t>
  </si>
  <si>
    <t>Akademi Teknik dan Keselamatan Penerbangan Surabaya</t>
  </si>
  <si>
    <t>134048</t>
  </si>
  <si>
    <t>104124</t>
  </si>
  <si>
    <t>434005</t>
  </si>
  <si>
    <t>Akademi Teknik Industri Makassar</t>
  </si>
  <si>
    <t>114060</t>
  </si>
  <si>
    <t>114003</t>
  </si>
  <si>
    <t>134050</t>
  </si>
  <si>
    <t>104039</t>
  </si>
  <si>
    <t>434006</t>
  </si>
  <si>
    <t>Akademi Teknologi Industri Padang</t>
  </si>
  <si>
    <t>434008</t>
  </si>
  <si>
    <t>Akademi Teknologi Kimia Industri Medan</t>
  </si>
  <si>
    <t>434007</t>
  </si>
  <si>
    <t>Akademi teknologi Kulit Yogyakarta</t>
  </si>
  <si>
    <t>104026</t>
  </si>
  <si>
    <t>104044</t>
  </si>
  <si>
    <t>134025</t>
  </si>
  <si>
    <t>344013</t>
  </si>
  <si>
    <t>124021</t>
  </si>
  <si>
    <t>114090</t>
  </si>
  <si>
    <t>114017</t>
  </si>
  <si>
    <t>114096</t>
  </si>
  <si>
    <t>104048</t>
  </si>
  <si>
    <t>104050</t>
  </si>
  <si>
    <t>104078</t>
  </si>
  <si>
    <t>134006</t>
  </si>
  <si>
    <t>134009</t>
  </si>
  <si>
    <t>104059</t>
  </si>
  <si>
    <t>104051</t>
  </si>
  <si>
    <t>114049</t>
  </si>
  <si>
    <t>114062</t>
  </si>
  <si>
    <t>104075</t>
  </si>
  <si>
    <t>104065</t>
  </si>
  <si>
    <t>144008</t>
  </si>
  <si>
    <t>104042</t>
  </si>
  <si>
    <t>114063</t>
  </si>
  <si>
    <t>114084</t>
  </si>
  <si>
    <t>114016</t>
  </si>
  <si>
    <t>114021</t>
  </si>
  <si>
    <t>114037</t>
  </si>
  <si>
    <t>202009</t>
  </si>
  <si>
    <t>202011</t>
  </si>
  <si>
    <t>202015</t>
  </si>
  <si>
    <t>202016</t>
  </si>
  <si>
    <t>202031</t>
  </si>
  <si>
    <t>202001</t>
  </si>
  <si>
    <t>202028</t>
  </si>
  <si>
    <t>202022</t>
  </si>
  <si>
    <t>202025</t>
  </si>
  <si>
    <t>202020</t>
  </si>
  <si>
    <t>202014</t>
  </si>
  <si>
    <t>202018</t>
  </si>
  <si>
    <t>202026</t>
  </si>
  <si>
    <t>202021</t>
  </si>
  <si>
    <t>202019</t>
  </si>
  <si>
    <t>202030</t>
  </si>
  <si>
    <t>202029</t>
  </si>
  <si>
    <t>202002</t>
  </si>
  <si>
    <t>202013</t>
  </si>
  <si>
    <t>202023</t>
  </si>
  <si>
    <t>202027</t>
  </si>
  <si>
    <t>202010</t>
  </si>
  <si>
    <t>202003</t>
  </si>
  <si>
    <t>202004</t>
  </si>
  <si>
    <t>202012</t>
  </si>
  <si>
    <t>202005</t>
  </si>
  <si>
    <t>202006</t>
  </si>
  <si>
    <t>202007</t>
  </si>
  <si>
    <t>202024</t>
  </si>
  <si>
    <t>202017</t>
  </si>
  <si>
    <t>202008</t>
  </si>
  <si>
    <t>142001</t>
  </si>
  <si>
    <t>112001</t>
  </si>
  <si>
    <t>112002</t>
  </si>
  <si>
    <t>232001</t>
  </si>
  <si>
    <t>212039</t>
  </si>
  <si>
    <t>212038</t>
  </si>
  <si>
    <t>212046</t>
  </si>
  <si>
    <t>212032</t>
  </si>
  <si>
    <t>Institut Agama Islam (IAI) Almuslim Aceh</t>
  </si>
  <si>
    <t>212044</t>
  </si>
  <si>
    <t>212035</t>
  </si>
  <si>
    <t>212045</t>
  </si>
  <si>
    <t>212040</t>
  </si>
  <si>
    <t>212036</t>
  </si>
  <si>
    <t>212043</t>
  </si>
  <si>
    <t>212037</t>
  </si>
  <si>
    <t>212028</t>
  </si>
  <si>
    <t>212022</t>
  </si>
  <si>
    <t>212033</t>
  </si>
  <si>
    <t>212056</t>
  </si>
  <si>
    <t>212004</t>
  </si>
  <si>
    <t>212018</t>
  </si>
  <si>
    <t>212034</t>
  </si>
  <si>
    <t>212029</t>
  </si>
  <si>
    <t>212005</t>
  </si>
  <si>
    <t>212048</t>
  </si>
  <si>
    <t>212021</t>
  </si>
  <si>
    <t>212006</t>
  </si>
  <si>
    <t>212041</t>
  </si>
  <si>
    <t>212042</t>
  </si>
  <si>
    <t>212007</t>
  </si>
  <si>
    <t>212055</t>
  </si>
  <si>
    <t>212019</t>
  </si>
  <si>
    <t>212023</t>
  </si>
  <si>
    <t>212003</t>
  </si>
  <si>
    <t>212030</t>
  </si>
  <si>
    <t>212054</t>
  </si>
  <si>
    <t>212031</t>
  </si>
  <si>
    <t>212008</t>
  </si>
  <si>
    <t>212009</t>
  </si>
  <si>
    <t>212010</t>
  </si>
  <si>
    <t>212024</t>
  </si>
  <si>
    <t>212047</t>
  </si>
  <si>
    <t>212011</t>
  </si>
  <si>
    <t>212057</t>
  </si>
  <si>
    <t>212012</t>
  </si>
  <si>
    <t>212053</t>
  </si>
  <si>
    <t>212013</t>
  </si>
  <si>
    <t>Institut Dirosat Islamiyah Al-Amien Prenduan Sumenep</t>
  </si>
  <si>
    <t>242001</t>
  </si>
  <si>
    <t>212025</t>
  </si>
  <si>
    <t>212002</t>
  </si>
  <si>
    <t>212014</t>
  </si>
  <si>
    <t>212051</t>
  </si>
  <si>
    <t>212020</t>
  </si>
  <si>
    <t>212015</t>
  </si>
  <si>
    <t>212016</t>
  </si>
  <si>
    <t>232002</t>
  </si>
  <si>
    <t>212026</t>
  </si>
  <si>
    <t>342001</t>
  </si>
  <si>
    <t>212050</t>
  </si>
  <si>
    <t>212052</t>
  </si>
  <si>
    <t>212027</t>
  </si>
  <si>
    <t>212049</t>
  </si>
  <si>
    <t>142002</t>
  </si>
  <si>
    <t>102001</t>
  </si>
  <si>
    <t>212017</t>
  </si>
  <si>
    <t>212001</t>
  </si>
  <si>
    <t xml:space="preserve">Institut Teknologi Del </t>
  </si>
  <si>
    <t>102002</t>
  </si>
  <si>
    <t>292001</t>
  </si>
  <si>
    <t>135001</t>
  </si>
  <si>
    <t>135003</t>
  </si>
  <si>
    <t>435005</t>
  </si>
  <si>
    <t>Politeknik AKA Bogor</t>
  </si>
  <si>
    <t>145001</t>
  </si>
  <si>
    <t>435006</t>
  </si>
  <si>
    <t>Politeknik APP Jakarta</t>
  </si>
  <si>
    <t>435008</t>
  </si>
  <si>
    <t>Politeknik ATI Makassar</t>
  </si>
  <si>
    <t>435003</t>
  </si>
  <si>
    <t>Politeknik ATI Padang</t>
  </si>
  <si>
    <t>435007</t>
  </si>
  <si>
    <t>Politeknik ATK Yogyakarta</t>
  </si>
  <si>
    <t>115002</t>
  </si>
  <si>
    <t>105001</t>
  </si>
  <si>
    <t>115005</t>
  </si>
  <si>
    <t>115017</t>
  </si>
  <si>
    <t>Politeknik Batulicin</t>
  </si>
  <si>
    <t>105004</t>
  </si>
  <si>
    <t>115013</t>
  </si>
  <si>
    <t>105002</t>
  </si>
  <si>
    <t xml:space="preserve">Politeknik Darusalam </t>
  </si>
  <si>
    <t>125007</t>
  </si>
  <si>
    <t>115014</t>
  </si>
  <si>
    <t>115015</t>
  </si>
  <si>
    <t>Politeknik Ilmu Pelayaran Balikpapan</t>
  </si>
  <si>
    <t>425007</t>
  </si>
  <si>
    <t xml:space="preserve">Politeknik Ilmu Pelayaran Makassar </t>
  </si>
  <si>
    <t>425008</t>
  </si>
  <si>
    <t xml:space="preserve">Politeknik Ilmu Pelayaran Semarang </t>
  </si>
  <si>
    <t>365001</t>
  </si>
  <si>
    <t>Politeknik Ilmu Pemasyarakatan</t>
  </si>
  <si>
    <t>135002</t>
  </si>
  <si>
    <t>115011</t>
  </si>
  <si>
    <t>105006</t>
  </si>
  <si>
    <t>105009</t>
  </si>
  <si>
    <t>145002</t>
  </si>
  <si>
    <t>395002</t>
  </si>
  <si>
    <t>Politeknik Kelautan dan Perikanan Bitung</t>
  </si>
  <si>
    <t>395003</t>
  </si>
  <si>
    <t>Politeknik Kelautan dan Perikanan Sidoarjo</t>
  </si>
  <si>
    <t>395001</t>
  </si>
  <si>
    <t>Politeknik Kelautan dan Perikanan Sorong</t>
  </si>
  <si>
    <t>105008</t>
  </si>
  <si>
    <t>425006</t>
  </si>
  <si>
    <t>Politeknik Keselamatan Transportasi Jalan</t>
  </si>
  <si>
    <t>115007</t>
  </si>
  <si>
    <t>415001</t>
  </si>
  <si>
    <t>Politeknik Keuangan Negara STAN</t>
  </si>
  <si>
    <t>115004</t>
  </si>
  <si>
    <t>115009</t>
  </si>
  <si>
    <t>115008</t>
  </si>
  <si>
    <t>005043</t>
  </si>
  <si>
    <t>Politeknik Negeri Indramayu</t>
  </si>
  <si>
    <t>145004</t>
  </si>
  <si>
    <t>105010</t>
  </si>
  <si>
    <t>105005</t>
  </si>
  <si>
    <t>425009</t>
  </si>
  <si>
    <t>Politeknik Pelayaran Surabaya</t>
  </si>
  <si>
    <t>125003</t>
  </si>
  <si>
    <t>145003</t>
  </si>
  <si>
    <t>115003</t>
  </si>
  <si>
    <t>125004</t>
  </si>
  <si>
    <t>065028</t>
  </si>
  <si>
    <t>Politeknik Santo Paulus Surakarta</t>
  </si>
  <si>
    <t>115006</t>
  </si>
  <si>
    <t>435002</t>
  </si>
  <si>
    <t>Politeknik STMI Jakarta</t>
  </si>
  <si>
    <t>435004</t>
  </si>
  <si>
    <t>Politeknik STTT Bandung</t>
  </si>
  <si>
    <t>115012</t>
  </si>
  <si>
    <t>435001</t>
  </si>
  <si>
    <t>Politeknik Teknologi Kimia Industri Medan</t>
  </si>
  <si>
    <t>115010</t>
  </si>
  <si>
    <t>115001</t>
  </si>
  <si>
    <t>105003</t>
  </si>
  <si>
    <t>115016</t>
  </si>
  <si>
    <t>Politeknik Unggulan Kalimantan</t>
  </si>
  <si>
    <t>Poltekkes Kemenkes Maluku</t>
  </si>
  <si>
    <t>Poltekkes Kemenkes NAD</t>
  </si>
  <si>
    <t xml:space="preserve">Poltekkes Kemenkes Palu </t>
  </si>
  <si>
    <t>233120</t>
  </si>
  <si>
    <t>293004</t>
  </si>
  <si>
    <t>293002</t>
  </si>
  <si>
    <t>293010</t>
  </si>
  <si>
    <t>293001</t>
  </si>
  <si>
    <t>293012</t>
  </si>
  <si>
    <t>293006</t>
  </si>
  <si>
    <t>293007</t>
  </si>
  <si>
    <t>293008</t>
  </si>
  <si>
    <t>283002</t>
  </si>
  <si>
    <t>283001</t>
  </si>
  <si>
    <t>293003</t>
  </si>
  <si>
    <t>293009</t>
  </si>
  <si>
    <t>243003</t>
  </si>
  <si>
    <t>243004</t>
  </si>
  <si>
    <t>243005</t>
  </si>
  <si>
    <t>243001</t>
  </si>
  <si>
    <t>243002</t>
  </si>
  <si>
    <t>243006</t>
  </si>
  <si>
    <t>233165</t>
  </si>
  <si>
    <t>233047</t>
  </si>
  <si>
    <t>233260</t>
  </si>
  <si>
    <t>233232</t>
  </si>
  <si>
    <t>233338</t>
  </si>
  <si>
    <t>233307</t>
  </si>
  <si>
    <t>233288</t>
  </si>
  <si>
    <t>233261</t>
  </si>
  <si>
    <t>233342</t>
  </si>
  <si>
    <t>233200</t>
  </si>
  <si>
    <t>233251</t>
  </si>
  <si>
    <t>233335</t>
  </si>
  <si>
    <t>233337</t>
  </si>
  <si>
    <t>233339</t>
  </si>
  <si>
    <t>233057</t>
  </si>
  <si>
    <t>233308</t>
  </si>
  <si>
    <t>233034</t>
  </si>
  <si>
    <t>233072</t>
  </si>
  <si>
    <t>233074</t>
  </si>
  <si>
    <t>233215</t>
  </si>
  <si>
    <t>Sekolah Tinggi Agama Kristen PAIS Batam</t>
  </si>
  <si>
    <t>233305</t>
  </si>
  <si>
    <t>233054</t>
  </si>
  <si>
    <t>233145</t>
  </si>
  <si>
    <t>233287</t>
  </si>
  <si>
    <t>233157</t>
  </si>
  <si>
    <t>413001</t>
  </si>
  <si>
    <t>Sekolah Tinggi Akuntansi Negara</t>
  </si>
  <si>
    <t>233162</t>
  </si>
  <si>
    <t>233231</t>
  </si>
  <si>
    <t>233172</t>
  </si>
  <si>
    <t>233024</t>
  </si>
  <si>
    <t>233333</t>
  </si>
  <si>
    <t>233032</t>
  </si>
  <si>
    <t>233131</t>
  </si>
  <si>
    <t>233029</t>
  </si>
  <si>
    <t>233006</t>
  </si>
  <si>
    <t>113028</t>
  </si>
  <si>
    <t>103072</t>
  </si>
  <si>
    <t>113088</t>
  </si>
  <si>
    <t>103013</t>
  </si>
  <si>
    <t>113090</t>
  </si>
  <si>
    <t>233292</t>
  </si>
  <si>
    <t>213058</t>
  </si>
  <si>
    <t>213539</t>
  </si>
  <si>
    <t>213534</t>
  </si>
  <si>
    <t>213538</t>
  </si>
  <si>
    <t>213544</t>
  </si>
  <si>
    <t>213517</t>
  </si>
  <si>
    <t>213487</t>
  </si>
  <si>
    <t>213185</t>
  </si>
  <si>
    <t>214001</t>
  </si>
  <si>
    <t>213527</t>
  </si>
  <si>
    <t>213186</t>
  </si>
  <si>
    <t>213455</t>
  </si>
  <si>
    <t>213397</t>
  </si>
  <si>
    <t>213178</t>
  </si>
  <si>
    <t>213456</t>
  </si>
  <si>
    <t>213535</t>
  </si>
  <si>
    <t>353001</t>
  </si>
  <si>
    <t>Sekolah Tinggi Energi dan Mineral</t>
  </si>
  <si>
    <t>113087</t>
  </si>
  <si>
    <t>103033</t>
  </si>
  <si>
    <t>143004</t>
  </si>
  <si>
    <t>213172</t>
  </si>
  <si>
    <t>233227</t>
  </si>
  <si>
    <t>243007</t>
  </si>
  <si>
    <t>473003</t>
  </si>
  <si>
    <t>Sekolah Tinggi Hukum Militer AHM - PTHM</t>
  </si>
  <si>
    <t>103012</t>
  </si>
  <si>
    <t>113035</t>
  </si>
  <si>
    <t>143008</t>
  </si>
  <si>
    <t>123022</t>
  </si>
  <si>
    <t>Sekolah Tinggi Ilmu Administrasi Darul Rahman Tual</t>
  </si>
  <si>
    <t>133006</t>
  </si>
  <si>
    <t>143005</t>
  </si>
  <si>
    <t>103037</t>
  </si>
  <si>
    <t>123031</t>
  </si>
  <si>
    <t>103014</t>
  </si>
  <si>
    <t>133015</t>
  </si>
  <si>
    <t>103039</t>
  </si>
  <si>
    <t>133034</t>
  </si>
  <si>
    <t>123046</t>
  </si>
  <si>
    <t>123053</t>
  </si>
  <si>
    <t>103069</t>
  </si>
  <si>
    <t>113057</t>
  </si>
  <si>
    <t>123008</t>
  </si>
  <si>
    <t>Sekolah Tinggi Ilmu Administrasi Trinitas</t>
  </si>
  <si>
    <t>293005</t>
  </si>
  <si>
    <t>293011</t>
  </si>
  <si>
    <t>213187</t>
  </si>
  <si>
    <t>213033</t>
  </si>
  <si>
    <t>213034</t>
  </si>
  <si>
    <t>213529</t>
  </si>
  <si>
    <t>213521</t>
  </si>
  <si>
    <t>213546</t>
  </si>
  <si>
    <t>213524</t>
  </si>
  <si>
    <t>113042</t>
  </si>
  <si>
    <t>213543</t>
  </si>
  <si>
    <t>213545</t>
  </si>
  <si>
    <t>213528</t>
  </si>
  <si>
    <t>213379</t>
  </si>
  <si>
    <t>143033</t>
  </si>
  <si>
    <t>143020</t>
  </si>
  <si>
    <t>113012</t>
  </si>
  <si>
    <t>103038</t>
  </si>
  <si>
    <t>103050</t>
  </si>
  <si>
    <t>113010</t>
  </si>
  <si>
    <t>143017</t>
  </si>
  <si>
    <t>113023</t>
  </si>
  <si>
    <t>103101</t>
  </si>
  <si>
    <t>113045</t>
  </si>
  <si>
    <t>103025</t>
  </si>
  <si>
    <t>103045</t>
  </si>
  <si>
    <t>103106</t>
  </si>
  <si>
    <t>103008</t>
  </si>
  <si>
    <t>103028</t>
  </si>
  <si>
    <t>133001</t>
  </si>
  <si>
    <t>113001</t>
  </si>
  <si>
    <t>113034</t>
  </si>
  <si>
    <t>103036</t>
  </si>
  <si>
    <t>103027</t>
  </si>
  <si>
    <t>143013</t>
  </si>
  <si>
    <t>103009</t>
  </si>
  <si>
    <t>133039</t>
  </si>
  <si>
    <t>113026</t>
  </si>
  <si>
    <t>133027</t>
  </si>
  <si>
    <t>143015</t>
  </si>
  <si>
    <t>123040</t>
  </si>
  <si>
    <t>113036</t>
  </si>
  <si>
    <t>103075</t>
  </si>
  <si>
    <t>113011</t>
  </si>
  <si>
    <t>113065</t>
  </si>
  <si>
    <t>113005</t>
  </si>
  <si>
    <t>113032</t>
  </si>
  <si>
    <t>113079</t>
  </si>
  <si>
    <t>143011</t>
  </si>
  <si>
    <t>103043</t>
  </si>
  <si>
    <t>113016</t>
  </si>
  <si>
    <t>113022</t>
  </si>
  <si>
    <t>103010</t>
  </si>
  <si>
    <t>103092</t>
  </si>
  <si>
    <t>103042</t>
  </si>
  <si>
    <t>103018</t>
  </si>
  <si>
    <t>103047</t>
  </si>
  <si>
    <t>113007</t>
  </si>
  <si>
    <t>143009</t>
  </si>
  <si>
    <t>103029</t>
  </si>
  <si>
    <t>103032</t>
  </si>
  <si>
    <t>133003</t>
  </si>
  <si>
    <t>103044</t>
  </si>
  <si>
    <t>113025</t>
  </si>
  <si>
    <t>113018</t>
  </si>
  <si>
    <t>123033</t>
  </si>
  <si>
    <t>103011</t>
  </si>
  <si>
    <t>213446</t>
  </si>
  <si>
    <t>213536</t>
  </si>
  <si>
    <t>113043</t>
  </si>
  <si>
    <t>113058</t>
  </si>
  <si>
    <t>123026</t>
  </si>
  <si>
    <t>Sekolah Tinggi Ilmu Ekonomi Umel</t>
  </si>
  <si>
    <t>113033</t>
  </si>
  <si>
    <t>113061</t>
  </si>
  <si>
    <t>133009</t>
  </si>
  <si>
    <t>103081</t>
  </si>
  <si>
    <t>103058</t>
  </si>
  <si>
    <t>143022</t>
  </si>
  <si>
    <t>143014</t>
  </si>
  <si>
    <t>113019</t>
  </si>
  <si>
    <t>113074</t>
  </si>
  <si>
    <t>103006</t>
  </si>
  <si>
    <t>143001</t>
  </si>
  <si>
    <t>123067</t>
  </si>
  <si>
    <t>133011</t>
  </si>
  <si>
    <t>103040</t>
  </si>
  <si>
    <t>103005</t>
  </si>
  <si>
    <t>103087</t>
  </si>
  <si>
    <t>113009</t>
  </si>
  <si>
    <t>113004</t>
  </si>
  <si>
    <t>113017</t>
  </si>
  <si>
    <t>143016</t>
  </si>
  <si>
    <t>213489</t>
  </si>
  <si>
    <t>133005</t>
  </si>
  <si>
    <t>483001</t>
  </si>
  <si>
    <t>Sekolah Tinggi Ilmu Kepolisian</t>
  </si>
  <si>
    <t>103133</t>
  </si>
  <si>
    <t>103076</t>
  </si>
  <si>
    <t>103077</t>
  </si>
  <si>
    <t>113051</t>
  </si>
  <si>
    <t>103064</t>
  </si>
  <si>
    <t>103073</t>
  </si>
  <si>
    <t>123052</t>
  </si>
  <si>
    <t>103061</t>
  </si>
  <si>
    <t>133021</t>
  </si>
  <si>
    <t>103041</t>
  </si>
  <si>
    <t>103095</t>
  </si>
  <si>
    <t>103088</t>
  </si>
  <si>
    <t>143028</t>
  </si>
  <si>
    <t>103109</t>
  </si>
  <si>
    <t>133029</t>
  </si>
  <si>
    <t>103127</t>
  </si>
  <si>
    <t>143021</t>
  </si>
  <si>
    <t>103096</t>
  </si>
  <si>
    <t>103124</t>
  </si>
  <si>
    <t>103103</t>
  </si>
  <si>
    <t>133023</t>
  </si>
  <si>
    <t>103089</t>
  </si>
  <si>
    <t>123062</t>
  </si>
  <si>
    <t>103056</t>
  </si>
  <si>
    <t>103136</t>
  </si>
  <si>
    <t>103070</t>
  </si>
  <si>
    <t>103100</t>
  </si>
  <si>
    <t>113013</t>
  </si>
  <si>
    <t>133002</t>
  </si>
  <si>
    <t>133013</t>
  </si>
  <si>
    <t>133008</t>
  </si>
  <si>
    <t>103007</t>
  </si>
  <si>
    <t>423001</t>
  </si>
  <si>
    <t>Sekolah Tinggi Ilmu Pelayaran Jakarta</t>
  </si>
  <si>
    <t>113064</t>
  </si>
  <si>
    <t>213549</t>
  </si>
  <si>
    <t>113054</t>
  </si>
  <si>
    <t>113053</t>
  </si>
  <si>
    <t>113037</t>
  </si>
  <si>
    <t>143024</t>
  </si>
  <si>
    <t>103053</t>
  </si>
  <si>
    <t>133019</t>
  </si>
  <si>
    <t>133014</t>
  </si>
  <si>
    <t>213398</t>
  </si>
  <si>
    <t>123032</t>
  </si>
  <si>
    <t>123028</t>
  </si>
  <si>
    <t>Sekolah Tinggi Ilmu Sosial Mutiara</t>
  </si>
  <si>
    <t>333001</t>
  </si>
  <si>
    <t>213440</t>
  </si>
  <si>
    <t>213525</t>
  </si>
  <si>
    <t>213519</t>
  </si>
  <si>
    <t>213541</t>
  </si>
  <si>
    <t>213523</t>
  </si>
  <si>
    <t>213533</t>
  </si>
  <si>
    <t>213532</t>
  </si>
  <si>
    <t>213530</t>
  </si>
  <si>
    <t>213531</t>
  </si>
  <si>
    <t>213520</t>
  </si>
  <si>
    <t>213526</t>
  </si>
  <si>
    <t>213518</t>
  </si>
  <si>
    <t>213044</t>
  </si>
  <si>
    <t>213540</t>
  </si>
  <si>
    <t>213522</t>
  </si>
  <si>
    <t>214002</t>
  </si>
  <si>
    <t>213441</t>
  </si>
  <si>
    <t>213542</t>
  </si>
  <si>
    <t>473002</t>
  </si>
  <si>
    <t>Sekolah Tinggi Intelijen Negara</t>
  </si>
  <si>
    <t>213035</t>
  </si>
  <si>
    <t>213045</t>
  </si>
  <si>
    <t>213209</t>
  </si>
  <si>
    <t>213380</t>
  </si>
  <si>
    <t>143031</t>
  </si>
  <si>
    <t>103144</t>
  </si>
  <si>
    <t>143029</t>
  </si>
  <si>
    <t>233306</t>
  </si>
  <si>
    <t>123065</t>
  </si>
  <si>
    <t xml:space="preserve">Sekolah Tinggi Kesehatan Imelda </t>
  </si>
  <si>
    <t>453001</t>
  </si>
  <si>
    <t xml:space="preserve">Sekolah Tinggi Kesejahteraan Sosial (STKS) </t>
  </si>
  <si>
    <t>213183</t>
  </si>
  <si>
    <t>433001</t>
  </si>
  <si>
    <t>Sekolah Tinggi Manajemen Industri</t>
  </si>
  <si>
    <t>103145</t>
  </si>
  <si>
    <t>Sekolah Tinggi Manajemen Informatika dan Komputer Gici</t>
  </si>
  <si>
    <t>303001</t>
  </si>
  <si>
    <t>373001</t>
  </si>
  <si>
    <t xml:space="preserve">Sekolah Tinggi Multi Media "MMTC" Yogyakarta </t>
  </si>
  <si>
    <t>383002</t>
  </si>
  <si>
    <t>Sekolah Tinggi Pariwisata Bandung</t>
  </si>
  <si>
    <t>383001</t>
  </si>
  <si>
    <t xml:space="preserve">Sekolah Tinggi Pariwisata Nusa Dua Bali </t>
  </si>
  <si>
    <t>103066</t>
  </si>
  <si>
    <t>Sekolah Tinggi Pariwisata Tamalatea Makassar</t>
  </si>
  <si>
    <t>233026</t>
  </si>
  <si>
    <t>213188</t>
  </si>
  <si>
    <t>423002</t>
  </si>
  <si>
    <t xml:space="preserve">Sekolah Tinggi Penerbangan Indonesia Curug </t>
  </si>
  <si>
    <t>443001</t>
  </si>
  <si>
    <t>Sekolah Tinggi Penyuluhan Pertanian (STPP) Magelang</t>
  </si>
  <si>
    <t>443002</t>
  </si>
  <si>
    <t>Sekolah Tinggi Penyuluhan Pertanian Bogor</t>
  </si>
  <si>
    <t>443003</t>
  </si>
  <si>
    <t xml:space="preserve">Sekolah Tinggi Penyuluhan Pertanian Gowa </t>
  </si>
  <si>
    <t>443004</t>
  </si>
  <si>
    <t xml:space="preserve">Sekolah Tinggi Penyuluhan Pertanian Malang </t>
  </si>
  <si>
    <t>443006</t>
  </si>
  <si>
    <t>Sekolah Tinggi Penyuluhan Pertanian Manokwari</t>
  </si>
  <si>
    <t>443005</t>
  </si>
  <si>
    <t>sekolah Tinggi Penyuluhan Pertanian Medan</t>
  </si>
  <si>
    <t>393001</t>
  </si>
  <si>
    <t>Sekolah Tinggi Perikanan</t>
  </si>
  <si>
    <t>123021</t>
  </si>
  <si>
    <t>Sekolah Tinggi Perikanan Hatta-sjahrir</t>
  </si>
  <si>
    <t>313001</t>
  </si>
  <si>
    <t>103126</t>
  </si>
  <si>
    <t>123055</t>
  </si>
  <si>
    <t>113046</t>
  </si>
  <si>
    <t>123051</t>
  </si>
  <si>
    <t>113047</t>
  </si>
  <si>
    <t>113044</t>
  </si>
  <si>
    <t>213551</t>
  </si>
  <si>
    <t>463001</t>
  </si>
  <si>
    <t>Sekolah Tinggi Sandi Negara</t>
  </si>
  <si>
    <t>233311</t>
  </si>
  <si>
    <t>143018</t>
  </si>
  <si>
    <t>103051</t>
  </si>
  <si>
    <t>133010</t>
  </si>
  <si>
    <t>103055</t>
  </si>
  <si>
    <t>133007</t>
  </si>
  <si>
    <t>473001</t>
  </si>
  <si>
    <t>Sekolah Tinggi Teknologi Angkatan Laut</t>
  </si>
  <si>
    <t>113056</t>
  </si>
  <si>
    <t>103068</t>
  </si>
  <si>
    <t>103065</t>
  </si>
  <si>
    <t>103102</t>
  </si>
  <si>
    <t>103105</t>
  </si>
  <si>
    <t>113041</t>
  </si>
  <si>
    <t>103017</t>
  </si>
  <si>
    <t>Sekolah Tinggi Teknologi Mekongga</t>
  </si>
  <si>
    <t>113049</t>
  </si>
  <si>
    <t>103067</t>
  </si>
  <si>
    <t>323001</t>
  </si>
  <si>
    <t>103080</t>
  </si>
  <si>
    <t>103071</t>
  </si>
  <si>
    <t>433002</t>
  </si>
  <si>
    <t>Sekolah tinggi Teknologi Tekstil Bandung</t>
  </si>
  <si>
    <t>103052</t>
  </si>
  <si>
    <t>233115</t>
  </si>
  <si>
    <t>233285</t>
  </si>
  <si>
    <t>233038</t>
  </si>
  <si>
    <t>233020</t>
  </si>
  <si>
    <t>233168</t>
  </si>
  <si>
    <t>233206</t>
  </si>
  <si>
    <t>233298</t>
  </si>
  <si>
    <t>233107</t>
  </si>
  <si>
    <t>233169</t>
  </si>
  <si>
    <t>233140</t>
  </si>
  <si>
    <t>233093</t>
  </si>
  <si>
    <t>233345</t>
  </si>
  <si>
    <t>233355</t>
  </si>
  <si>
    <t>233058</t>
  </si>
  <si>
    <t>233103</t>
  </si>
  <si>
    <t>233108</t>
  </si>
  <si>
    <t>233094</t>
  </si>
  <si>
    <t>233238</t>
  </si>
  <si>
    <t>Sekolah Tinggi Teologi Arastamar Mamasa</t>
  </si>
  <si>
    <t>233130</t>
  </si>
  <si>
    <t>233252</t>
  </si>
  <si>
    <t>233216</t>
  </si>
  <si>
    <t>233077</t>
  </si>
  <si>
    <t>233007</t>
  </si>
  <si>
    <t>233016</t>
  </si>
  <si>
    <t>233104</t>
  </si>
  <si>
    <t>233344</t>
  </si>
  <si>
    <t>233076</t>
  </si>
  <si>
    <t>233067</t>
  </si>
  <si>
    <t>233044</t>
  </si>
  <si>
    <t>233217</t>
  </si>
  <si>
    <t>233146</t>
  </si>
  <si>
    <t>233015</t>
  </si>
  <si>
    <t>233163</t>
  </si>
  <si>
    <t>233250</t>
  </si>
  <si>
    <t>233052</t>
  </si>
  <si>
    <t>233039</t>
  </si>
  <si>
    <t>233055</t>
  </si>
  <si>
    <t>233099</t>
  </si>
  <si>
    <t>233009</t>
  </si>
  <si>
    <t>233343</t>
  </si>
  <si>
    <t>233294</t>
  </si>
  <si>
    <t>233349</t>
  </si>
  <si>
    <t>233177</t>
  </si>
  <si>
    <t>233297</t>
  </si>
  <si>
    <t>233219</t>
  </si>
  <si>
    <t>233209</t>
  </si>
  <si>
    <t>233011</t>
  </si>
  <si>
    <t>233012</t>
  </si>
  <si>
    <t>233347</t>
  </si>
  <si>
    <t>233289</t>
  </si>
  <si>
    <t>233022</t>
  </si>
  <si>
    <t>233310</t>
  </si>
  <si>
    <t>233064</t>
  </si>
  <si>
    <t>233109</t>
  </si>
  <si>
    <t>233025</t>
  </si>
  <si>
    <t>233100</t>
  </si>
  <si>
    <t>233018</t>
  </si>
  <si>
    <t>233167</t>
  </si>
  <si>
    <t>233048</t>
  </si>
  <si>
    <t>233101</t>
  </si>
  <si>
    <t>233159</t>
  </si>
  <si>
    <t>233079</t>
  </si>
  <si>
    <t>233071</t>
  </si>
  <si>
    <t>233242</t>
  </si>
  <si>
    <t>233353</t>
  </si>
  <si>
    <t>233153</t>
  </si>
  <si>
    <t>233051</t>
  </si>
  <si>
    <t>233282</t>
  </si>
  <si>
    <t>233183</t>
  </si>
  <si>
    <t>233290</t>
  </si>
  <si>
    <t>233280</t>
  </si>
  <si>
    <t>233171</t>
  </si>
  <si>
    <t>233302</t>
  </si>
  <si>
    <t>233193</t>
  </si>
  <si>
    <t>233210</t>
  </si>
  <si>
    <t>233300</t>
  </si>
  <si>
    <t>233105</t>
  </si>
  <si>
    <t>233059</t>
  </si>
  <si>
    <t>233088</t>
  </si>
  <si>
    <t>233275</t>
  </si>
  <si>
    <t>233042</t>
  </si>
  <si>
    <t>233196</t>
  </si>
  <si>
    <t>233352</t>
  </si>
  <si>
    <t>233106</t>
  </si>
  <si>
    <t>233221</t>
  </si>
  <si>
    <t>233089</t>
  </si>
  <si>
    <t>233278</t>
  </si>
  <si>
    <t>233223</t>
  </si>
  <si>
    <t>233334</t>
  </si>
  <si>
    <t>233208</t>
  </si>
  <si>
    <t>233293</t>
  </si>
  <si>
    <t>233291</t>
  </si>
  <si>
    <t>233040</t>
  </si>
  <si>
    <t>233065</t>
  </si>
  <si>
    <t>233341</t>
  </si>
  <si>
    <t>233063</t>
  </si>
  <si>
    <t>233037</t>
  </si>
  <si>
    <t>233045</t>
  </si>
  <si>
    <t>233001</t>
  </si>
  <si>
    <t>233351</t>
  </si>
  <si>
    <t>233060</t>
  </si>
  <si>
    <t>233243</t>
  </si>
  <si>
    <t>233151</t>
  </si>
  <si>
    <t>233225</t>
  </si>
  <si>
    <t>233030</t>
  </si>
  <si>
    <t>233033</t>
  </si>
  <si>
    <t>233340</t>
  </si>
  <si>
    <t>233296</t>
  </si>
  <si>
    <t>233017</t>
  </si>
  <si>
    <t>233124</t>
  </si>
  <si>
    <t>233241</t>
  </si>
  <si>
    <t>233184</t>
  </si>
  <si>
    <t>233005</t>
  </si>
  <si>
    <t>233002</t>
  </si>
  <si>
    <t>233036</t>
  </si>
  <si>
    <t>233010</t>
  </si>
  <si>
    <t>233174</t>
  </si>
  <si>
    <t>233049</t>
  </si>
  <si>
    <t>233249</t>
  </si>
  <si>
    <t>233303</t>
  </si>
  <si>
    <t>233141</t>
  </si>
  <si>
    <t>233135</t>
  </si>
  <si>
    <t>233276</t>
  </si>
  <si>
    <t>233008</t>
  </si>
  <si>
    <t>233220</t>
  </si>
  <si>
    <t>233226</t>
  </si>
  <si>
    <t>233179</t>
  </si>
  <si>
    <t>233178</t>
  </si>
  <si>
    <t>233142</t>
  </si>
  <si>
    <t>233095</t>
  </si>
  <si>
    <t>233175</t>
  </si>
  <si>
    <t>233021</t>
  </si>
  <si>
    <t>233053</t>
  </si>
  <si>
    <t>233229</t>
  </si>
  <si>
    <t>233301</t>
  </si>
  <si>
    <t>233304</t>
  </si>
  <si>
    <t>233244</t>
  </si>
  <si>
    <t>233082</t>
  </si>
  <si>
    <t>233125</t>
  </si>
  <si>
    <t>233126</t>
  </si>
  <si>
    <t>233233</t>
  </si>
  <si>
    <t>233134</t>
  </si>
  <si>
    <t>233035</t>
  </si>
  <si>
    <t>233194</t>
  </si>
  <si>
    <t>233147</t>
  </si>
  <si>
    <t>233279</t>
  </si>
  <si>
    <t>233043</t>
  </si>
  <si>
    <t>233245</t>
  </si>
  <si>
    <t>233213</t>
  </si>
  <si>
    <t>233110</t>
  </si>
  <si>
    <t>233246</t>
  </si>
  <si>
    <t>233348</t>
  </si>
  <si>
    <t>233164</t>
  </si>
  <si>
    <t>233236</t>
  </si>
  <si>
    <t>233281</t>
  </si>
  <si>
    <t>233023</t>
  </si>
  <si>
    <t>233102</t>
  </si>
  <si>
    <t>233041</t>
  </si>
  <si>
    <t>233090</t>
  </si>
  <si>
    <t>233198</t>
  </si>
  <si>
    <t>233235</t>
  </si>
  <si>
    <t>233346</t>
  </si>
  <si>
    <t>233331</t>
  </si>
  <si>
    <t>233050</t>
  </si>
  <si>
    <t>233211</t>
  </si>
  <si>
    <t>233127</t>
  </si>
  <si>
    <t>233158</t>
  </si>
  <si>
    <t>233286</t>
  </si>
  <si>
    <t>233113</t>
  </si>
  <si>
    <t>233354</t>
  </si>
  <si>
    <t>233295</t>
  </si>
  <si>
    <t>233262</t>
  </si>
  <si>
    <t>233091</t>
  </si>
  <si>
    <t>233274</t>
  </si>
  <si>
    <t>233201</t>
  </si>
  <si>
    <t>233192</t>
  </si>
  <si>
    <t>233234</t>
  </si>
  <si>
    <t>233309</t>
  </si>
  <si>
    <t>233028</t>
  </si>
  <si>
    <t>Sekolah Tinggi Teologi SAAT</t>
  </si>
  <si>
    <t>233284</t>
  </si>
  <si>
    <t>233128</t>
  </si>
  <si>
    <t>233160</t>
  </si>
  <si>
    <t>233148</t>
  </si>
  <si>
    <t>233078</t>
  </si>
  <si>
    <t>233161</t>
  </si>
  <si>
    <t>233212</t>
  </si>
  <si>
    <t>233277</t>
  </si>
  <si>
    <t>233185</t>
  </si>
  <si>
    <t>233156</t>
  </si>
  <si>
    <t>233350</t>
  </si>
  <si>
    <t>Sekolah Tinggi Teologi Sola Gratia Indonesia</t>
  </si>
  <si>
    <t>233186</t>
  </si>
  <si>
    <t>233150</t>
  </si>
  <si>
    <t>233187</t>
  </si>
  <si>
    <t>233188</t>
  </si>
  <si>
    <t>233283</t>
  </si>
  <si>
    <t>233114</t>
  </si>
  <si>
    <t>233207</t>
  </si>
  <si>
    <t>233197</t>
  </si>
  <si>
    <t>233170</t>
  </si>
  <si>
    <t>233237</t>
  </si>
  <si>
    <t>233152</t>
  </si>
  <si>
    <t>233222</t>
  </si>
  <si>
    <t>233253</t>
  </si>
  <si>
    <t>233096</t>
  </si>
  <si>
    <t>233154</t>
  </si>
  <si>
    <t>233299</t>
  </si>
  <si>
    <t>233111</t>
  </si>
  <si>
    <t>233073</t>
  </si>
  <si>
    <t>233097</t>
  </si>
  <si>
    <t>233224</t>
  </si>
  <si>
    <t>233189</t>
  </si>
  <si>
    <t>233336</t>
  </si>
  <si>
    <t>233027</t>
  </si>
  <si>
    <t>123012</t>
  </si>
  <si>
    <t>Sekolah Tinggi Teologia GMIH Tobelo</t>
  </si>
  <si>
    <t>233123</t>
  </si>
  <si>
    <t>233031</t>
  </si>
  <si>
    <t>233004</t>
  </si>
  <si>
    <t>233255</t>
  </si>
  <si>
    <t>233218</t>
  </si>
  <si>
    <t>423003</t>
  </si>
  <si>
    <t>Sekolah Tinggi Transportasi Darat Bekasi</t>
  </si>
  <si>
    <t>213016</t>
  </si>
  <si>
    <t>213017</t>
  </si>
  <si>
    <t>213327</t>
  </si>
  <si>
    <t>213197</t>
  </si>
  <si>
    <t>213196</t>
  </si>
  <si>
    <t>213105</t>
  </si>
  <si>
    <t>213018</t>
  </si>
  <si>
    <t>213036</t>
  </si>
  <si>
    <t>213173</t>
  </si>
  <si>
    <t>213106</t>
  </si>
  <si>
    <t>213091</t>
  </si>
  <si>
    <t>213097</t>
  </si>
  <si>
    <t>213198</t>
  </si>
  <si>
    <t>213443</t>
  </si>
  <si>
    <t>213148</t>
  </si>
  <si>
    <t>213328</t>
  </si>
  <si>
    <t>213001</t>
  </si>
  <si>
    <t>213107</t>
  </si>
  <si>
    <t>213199</t>
  </si>
  <si>
    <t>213399</t>
  </si>
  <si>
    <t>213108</t>
  </si>
  <si>
    <t>213109</t>
  </si>
  <si>
    <t>213200</t>
  </si>
  <si>
    <t>213046</t>
  </si>
  <si>
    <t>213329</t>
  </si>
  <si>
    <t>213330</t>
  </si>
  <si>
    <t>213331</t>
  </si>
  <si>
    <t>213332</t>
  </si>
  <si>
    <t>213333</t>
  </si>
  <si>
    <t>213201</t>
  </si>
  <si>
    <t>213458</t>
  </si>
  <si>
    <t>213400</t>
  </si>
  <si>
    <t>213154</t>
  </si>
  <si>
    <t>213037</t>
  </si>
  <si>
    <t>213174</t>
  </si>
  <si>
    <t>213360</t>
  </si>
  <si>
    <t>213289</t>
  </si>
  <si>
    <t>213047</t>
  </si>
  <si>
    <t>213361</t>
  </si>
  <si>
    <t>213381</t>
  </si>
  <si>
    <t>213049</t>
  </si>
  <si>
    <t>213155</t>
  </si>
  <si>
    <t>213092</t>
  </si>
  <si>
    <t>213090</t>
  </si>
  <si>
    <t>213401</t>
  </si>
  <si>
    <t>213038</t>
  </si>
  <si>
    <t>213156</t>
  </si>
  <si>
    <t>213491</t>
  </si>
  <si>
    <t>213083</t>
  </si>
  <si>
    <t>213202</t>
  </si>
  <si>
    <t>213203</t>
  </si>
  <si>
    <t>213189</t>
  </si>
  <si>
    <t>213071</t>
  </si>
  <si>
    <t>213029</t>
  </si>
  <si>
    <t>213076</t>
  </si>
  <si>
    <t>213334</t>
  </si>
  <si>
    <t>213335</t>
  </si>
  <si>
    <t>213157</t>
  </si>
  <si>
    <t>213492</t>
  </si>
  <si>
    <t>213094</t>
  </si>
  <si>
    <t>213110</t>
  </si>
  <si>
    <t>213382</t>
  </si>
  <si>
    <t>213013</t>
  </si>
  <si>
    <t>213158</t>
  </si>
  <si>
    <t>213093</t>
  </si>
  <si>
    <t>213486</t>
  </si>
  <si>
    <t>213111</t>
  </si>
  <si>
    <t>213277</t>
  </si>
  <si>
    <t>STAI Almuslim Bireun</t>
  </si>
  <si>
    <t>213204</t>
  </si>
  <si>
    <t>213205</t>
  </si>
  <si>
    <t>213493</t>
  </si>
  <si>
    <t>213278</t>
  </si>
  <si>
    <t>STAI Al-Washliyah Banda Aceh</t>
  </si>
  <si>
    <t>213402</t>
  </si>
  <si>
    <t>213048</t>
  </si>
  <si>
    <t>213423</t>
  </si>
  <si>
    <t>213050</t>
  </si>
  <si>
    <t>213383</t>
  </si>
  <si>
    <t>213308</t>
  </si>
  <si>
    <t>213279</t>
  </si>
  <si>
    <t>STAI Ar-Rahman Aceh Selatan</t>
  </si>
  <si>
    <t>213494</t>
  </si>
  <si>
    <t>213206</t>
  </si>
  <si>
    <t>213337</t>
  </si>
  <si>
    <t>213309</t>
  </si>
  <si>
    <t>213179</t>
  </si>
  <si>
    <t>213112</t>
  </si>
  <si>
    <t>213098</t>
  </si>
  <si>
    <t>213336</t>
  </si>
  <si>
    <t>213460</t>
  </si>
  <si>
    <t>213051</t>
  </si>
  <si>
    <t>213052</t>
  </si>
  <si>
    <t>213461</t>
  </si>
  <si>
    <t>213207</t>
  </si>
  <si>
    <t>213495</t>
  </si>
  <si>
    <t>213113</t>
  </si>
  <si>
    <t>213462</t>
  </si>
  <si>
    <t>213159</t>
  </si>
  <si>
    <t>213084</t>
  </si>
  <si>
    <t>213053</t>
  </si>
  <si>
    <t>213075</t>
  </si>
  <si>
    <t>213208</t>
  </si>
  <si>
    <t>213160</t>
  </si>
  <si>
    <t>213384</t>
  </si>
  <si>
    <t>213403</t>
  </si>
  <si>
    <t>213175</t>
  </si>
  <si>
    <t>213099</t>
  </si>
  <si>
    <t>213021</t>
  </si>
  <si>
    <t>213463</t>
  </si>
  <si>
    <t>213385</t>
  </si>
  <si>
    <t>213310</t>
  </si>
  <si>
    <t>213161</t>
  </si>
  <si>
    <t>213210</t>
  </si>
  <si>
    <t>213055</t>
  </si>
  <si>
    <t>213386</t>
  </si>
  <si>
    <t>213162</t>
  </si>
  <si>
    <t>213363</t>
  </si>
  <si>
    <t>213163</t>
  </si>
  <si>
    <t>213114</t>
  </si>
  <si>
    <t>213003</t>
  </si>
  <si>
    <t>213211</t>
  </si>
  <si>
    <t>213212</t>
  </si>
  <si>
    <t>213464</t>
  </si>
  <si>
    <t>213465</t>
  </si>
  <si>
    <t>213096</t>
  </si>
  <si>
    <t>213056</t>
  </si>
  <si>
    <t>213405</t>
  </si>
  <si>
    <t>213213</t>
  </si>
  <si>
    <t>213466</t>
  </si>
  <si>
    <t>213214</t>
  </si>
  <si>
    <t>213319</t>
  </si>
  <si>
    <t>213406</t>
  </si>
  <si>
    <t>213057</t>
  </si>
  <si>
    <t>213115</t>
  </si>
  <si>
    <t>213215</t>
  </si>
  <si>
    <t>213338</t>
  </si>
  <si>
    <t>213339</t>
  </si>
  <si>
    <t>213340</t>
  </si>
  <si>
    <t>213356</t>
  </si>
  <si>
    <t>213341</t>
  </si>
  <si>
    <t>213342</t>
  </si>
  <si>
    <t>213343</t>
  </si>
  <si>
    <t>213344</t>
  </si>
  <si>
    <t>213345</t>
  </si>
  <si>
    <t>213346</t>
  </si>
  <si>
    <t>213006</t>
  </si>
  <si>
    <t>213453</t>
  </si>
  <si>
    <t>213216</t>
  </si>
  <si>
    <t>213170</t>
  </si>
  <si>
    <t>213023</t>
  </si>
  <si>
    <t>213164</t>
  </si>
  <si>
    <t>213039</t>
  </si>
  <si>
    <t>213139</t>
  </si>
  <si>
    <t>213054</t>
  </si>
  <si>
    <t>213217</t>
  </si>
  <si>
    <t>213364</t>
  </si>
  <si>
    <t>213497</t>
  </si>
  <si>
    <t>213454</t>
  </si>
  <si>
    <t>213449</t>
  </si>
  <si>
    <t>213218</t>
  </si>
  <si>
    <t>213219</t>
  </si>
  <si>
    <t>213024</t>
  </si>
  <si>
    <t>213467</t>
  </si>
  <si>
    <t>213468</t>
  </si>
  <si>
    <t>213469</t>
  </si>
  <si>
    <t>213007</t>
  </si>
  <si>
    <t>213365</t>
  </si>
  <si>
    <t>213287</t>
  </si>
  <si>
    <t>213182</t>
  </si>
  <si>
    <t>213116</t>
  </si>
  <si>
    <t>213184</t>
  </si>
  <si>
    <t>213040</t>
  </si>
  <si>
    <t>213407</t>
  </si>
  <si>
    <t>213498</t>
  </si>
  <si>
    <t>213140</t>
  </si>
  <si>
    <t>213117</t>
  </si>
  <si>
    <t>213470</t>
  </si>
  <si>
    <t>213220</t>
  </si>
  <si>
    <t>213077</t>
  </si>
  <si>
    <t>213434</t>
  </si>
  <si>
    <t>213059</t>
  </si>
  <si>
    <t>213311</t>
  </si>
  <si>
    <t>213060</t>
  </si>
  <si>
    <t>213019</t>
  </si>
  <si>
    <t>213408</t>
  </si>
  <si>
    <t>213424</t>
  </si>
  <si>
    <t>213119</t>
  </si>
  <si>
    <t>213222</t>
  </si>
  <si>
    <t>213366</t>
  </si>
  <si>
    <t>213118</t>
  </si>
  <si>
    <t>213499</t>
  </si>
  <si>
    <t>213221</t>
  </si>
  <si>
    <t>213290</t>
  </si>
  <si>
    <t>213387</t>
  </si>
  <si>
    <t>213190</t>
  </si>
  <si>
    <t>213041</t>
  </si>
  <si>
    <t>213020</t>
  </si>
  <si>
    <t>213070</t>
  </si>
  <si>
    <t>213120</t>
  </si>
  <si>
    <t>213141</t>
  </si>
  <si>
    <t>213223</t>
  </si>
  <si>
    <t>213012</t>
  </si>
  <si>
    <t>213224</t>
  </si>
  <si>
    <t>213452</t>
  </si>
  <si>
    <t>213061</t>
  </si>
  <si>
    <t>213121</t>
  </si>
  <si>
    <t>213425</t>
  </si>
  <si>
    <t>213225</t>
  </si>
  <si>
    <t>213388</t>
  </si>
  <si>
    <t>213389</t>
  </si>
  <si>
    <t>213122</t>
  </si>
  <si>
    <t>213025</t>
  </si>
  <si>
    <t>213226</t>
  </si>
  <si>
    <t>213227</t>
  </si>
  <si>
    <t>213347</t>
  </si>
  <si>
    <t>213228</t>
  </si>
  <si>
    <t>213176</t>
  </si>
  <si>
    <t>213390</t>
  </si>
  <si>
    <t>213062</t>
  </si>
  <si>
    <t>213063</t>
  </si>
  <si>
    <t>213229</t>
  </si>
  <si>
    <t>213026</t>
  </si>
  <si>
    <t>213391</t>
  </si>
  <si>
    <t>213392</t>
  </si>
  <si>
    <t>213230</t>
  </si>
  <si>
    <t>213500</t>
  </si>
  <si>
    <t>213231</t>
  </si>
  <si>
    <t>213064</t>
  </si>
  <si>
    <t>213100</t>
  </si>
  <si>
    <t>213142</t>
  </si>
  <si>
    <t>213472</t>
  </si>
  <si>
    <t>213442</t>
  </si>
  <si>
    <t>213232</t>
  </si>
  <si>
    <t>213501</t>
  </si>
  <si>
    <t>213009</t>
  </si>
  <si>
    <t>213065</t>
  </si>
  <si>
    <t>213027</t>
  </si>
  <si>
    <t>213280</t>
  </si>
  <si>
    <t>213101</t>
  </si>
  <si>
    <t>213233</t>
  </si>
  <si>
    <t>213123</t>
  </si>
  <si>
    <t>213066</t>
  </si>
  <si>
    <t>213393</t>
  </si>
  <si>
    <t>213124</t>
  </si>
  <si>
    <t>213490</t>
  </si>
  <si>
    <t>213291</t>
  </si>
  <si>
    <t>213125</t>
  </si>
  <si>
    <t>213126</t>
  </si>
  <si>
    <t>213367</t>
  </si>
  <si>
    <t>213473</t>
  </si>
  <si>
    <t>213281</t>
  </si>
  <si>
    <t>213474</t>
  </si>
  <si>
    <t>213127</t>
  </si>
  <si>
    <t>213128</t>
  </si>
  <si>
    <t>213234</t>
  </si>
  <si>
    <t>213067</t>
  </si>
  <si>
    <t>213235</t>
  </si>
  <si>
    <t>213312</t>
  </si>
  <si>
    <t>213409</t>
  </si>
  <si>
    <t>213368</t>
  </si>
  <si>
    <t>213143</t>
  </si>
  <si>
    <t>213503</t>
  </si>
  <si>
    <t>213129</t>
  </si>
  <si>
    <t>213348</t>
  </si>
  <si>
    <t>213236</t>
  </si>
  <si>
    <t>213369</t>
  </si>
  <si>
    <t>213072</t>
  </si>
  <si>
    <t>213130</t>
  </si>
  <si>
    <t>213131</t>
  </si>
  <si>
    <t>213282</t>
  </si>
  <si>
    <t>213349</t>
  </si>
  <si>
    <t>213370</t>
  </si>
  <si>
    <t>213475</t>
  </si>
  <si>
    <t>213132</t>
  </si>
  <si>
    <t>213144</t>
  </si>
  <si>
    <t>213410</t>
  </si>
  <si>
    <t>213292</t>
  </si>
  <si>
    <t>213042</t>
  </si>
  <si>
    <t>213145</t>
  </si>
  <si>
    <t>213086</t>
  </si>
  <si>
    <t>213504</t>
  </si>
  <si>
    <t>213505</t>
  </si>
  <si>
    <t>213411</t>
  </si>
  <si>
    <t>213371</t>
  </si>
  <si>
    <t>213237</t>
  </si>
  <si>
    <t>213238</t>
  </si>
  <si>
    <t>213191</t>
  </si>
  <si>
    <t>213239</t>
  </si>
  <si>
    <t>213133</t>
  </si>
  <si>
    <t>213350</t>
  </si>
  <si>
    <t>213240</t>
  </si>
  <si>
    <t>213283</t>
  </si>
  <si>
    <t>213372</t>
  </si>
  <si>
    <t>213146</t>
  </si>
  <si>
    <t>213426</t>
  </si>
  <si>
    <t>213506</t>
  </si>
  <si>
    <t>213004</t>
  </si>
  <si>
    <t>213373</t>
  </si>
  <si>
    <t>213241</t>
  </si>
  <si>
    <t>213134</t>
  </si>
  <si>
    <t>213242</t>
  </si>
  <si>
    <t>213374</t>
  </si>
  <si>
    <t>213028</t>
  </si>
  <si>
    <t>213014</t>
  </si>
  <si>
    <t>213284</t>
  </si>
  <si>
    <t>213285</t>
  </si>
  <si>
    <t>213507</t>
  </si>
  <si>
    <t>213078</t>
  </si>
  <si>
    <t>213375</t>
  </si>
  <si>
    <t>213293</t>
  </si>
  <si>
    <t>213095</t>
  </si>
  <si>
    <t>213394</t>
  </si>
  <si>
    <t>213180</t>
  </si>
  <si>
    <t>213149</t>
  </si>
  <si>
    <t>213351</t>
  </si>
  <si>
    <t>213150</t>
  </si>
  <si>
    <t>213151</t>
  </si>
  <si>
    <t>213353</t>
  </si>
  <si>
    <t>213354</t>
  </si>
  <si>
    <t>213079</t>
  </si>
  <si>
    <t>213295</t>
  </si>
  <si>
    <t>213427</t>
  </si>
  <si>
    <t>213296</t>
  </si>
  <si>
    <t>213297</t>
  </si>
  <si>
    <t>213192</t>
  </si>
  <si>
    <t>213243</t>
  </si>
  <si>
    <t>213298</t>
  </si>
  <si>
    <t>213313</t>
  </si>
  <si>
    <t>213355</t>
  </si>
  <si>
    <t>213299</t>
  </si>
  <si>
    <t>213294</t>
  </si>
  <si>
    <t>213444</t>
  </si>
  <si>
    <t>213244</t>
  </si>
  <si>
    <t>203019</t>
  </si>
  <si>
    <t>203002</t>
  </si>
  <si>
    <t>203035</t>
  </si>
  <si>
    <t>203021</t>
  </si>
  <si>
    <t>203024</t>
  </si>
  <si>
    <t>203033</t>
  </si>
  <si>
    <t>203029</t>
  </si>
  <si>
    <t>203028</t>
  </si>
  <si>
    <t>203030</t>
  </si>
  <si>
    <t>203027</t>
  </si>
  <si>
    <t>203017</t>
  </si>
  <si>
    <t>203018</t>
  </si>
  <si>
    <t>203004</t>
  </si>
  <si>
    <t>203005</t>
  </si>
  <si>
    <t>203025</t>
  </si>
  <si>
    <t>203006</t>
  </si>
  <si>
    <t>203007</t>
  </si>
  <si>
    <t>203008</t>
  </si>
  <si>
    <t>203009</t>
  </si>
  <si>
    <t>203010</t>
  </si>
  <si>
    <t>203011</t>
  </si>
  <si>
    <t>203031</t>
  </si>
  <si>
    <t>203016</t>
  </si>
  <si>
    <t>203026</t>
  </si>
  <si>
    <t>203012</t>
  </si>
  <si>
    <t>203032</t>
  </si>
  <si>
    <t>203013</t>
  </si>
  <si>
    <t>203001</t>
  </si>
  <si>
    <t>203014</t>
  </si>
  <si>
    <t>203034</t>
  </si>
  <si>
    <t>203022</t>
  </si>
  <si>
    <t>203015</t>
  </si>
  <si>
    <t>203023</t>
  </si>
  <si>
    <t>203020</t>
  </si>
  <si>
    <t>213080</t>
  </si>
  <si>
    <t>233268</t>
  </si>
  <si>
    <t>223004</t>
  </si>
  <si>
    <t>223005</t>
  </si>
  <si>
    <t>223003</t>
  </si>
  <si>
    <t>223002</t>
  </si>
  <si>
    <t>223006</t>
  </si>
  <si>
    <t>223001</t>
  </si>
  <si>
    <t>223007</t>
  </si>
  <si>
    <t>233068</t>
  </si>
  <si>
    <t>233112</t>
  </si>
  <si>
    <t>103111</t>
  </si>
  <si>
    <t>213547</t>
  </si>
  <si>
    <t>213552</t>
  </si>
  <si>
    <t>213104</t>
  </si>
  <si>
    <t>213508</t>
  </si>
  <si>
    <t>213169</t>
  </si>
  <si>
    <t>213194</t>
  </si>
  <si>
    <t>213450</t>
  </si>
  <si>
    <t>213168</t>
  </si>
  <si>
    <t>213015</t>
  </si>
  <si>
    <t>213436</t>
  </si>
  <si>
    <t>213085</t>
  </si>
  <si>
    <t>213008</t>
  </si>
  <si>
    <t>273019</t>
  </si>
  <si>
    <t>143003</t>
  </si>
  <si>
    <t>233070</t>
  </si>
  <si>
    <t>213509</t>
  </si>
  <si>
    <t>123023</t>
  </si>
  <si>
    <t>STIA Abdul Azis Kataloka</t>
  </si>
  <si>
    <t>123038</t>
  </si>
  <si>
    <t>113002</t>
  </si>
  <si>
    <t>103137</t>
  </si>
  <si>
    <t>103078</t>
  </si>
  <si>
    <t>103048</t>
  </si>
  <si>
    <t>493001</t>
  </si>
  <si>
    <t>STIA-Lembaga Administrasi Negara Bandung</t>
  </si>
  <si>
    <t>493003</t>
  </si>
  <si>
    <t>493002</t>
  </si>
  <si>
    <t>STIA-Lembaga Administrasi Negara Makassar</t>
  </si>
  <si>
    <t>213167</t>
  </si>
  <si>
    <t>213030</t>
  </si>
  <si>
    <t>213245</t>
  </si>
  <si>
    <t>213476</t>
  </si>
  <si>
    <t>213477</t>
  </si>
  <si>
    <t>213246</t>
  </si>
  <si>
    <t>213510</t>
  </si>
  <si>
    <t>073174</t>
  </si>
  <si>
    <t>STIE Bakti Bangsa</t>
  </si>
  <si>
    <t>STIE BIITM Kuta Badung</t>
  </si>
  <si>
    <t>133025</t>
  </si>
  <si>
    <t>103049</t>
  </si>
  <si>
    <t>113076</t>
  </si>
  <si>
    <t>103134</t>
  </si>
  <si>
    <t>113027</t>
  </si>
  <si>
    <t>103139</t>
  </si>
  <si>
    <t>143007</t>
  </si>
  <si>
    <t>123004</t>
  </si>
  <si>
    <t>STIE Ottow &amp; Geissler Jayapura</t>
  </si>
  <si>
    <t>103099</t>
  </si>
  <si>
    <t>103131</t>
  </si>
  <si>
    <t>143034</t>
  </si>
  <si>
    <t>213485</t>
  </si>
  <si>
    <t>143037</t>
  </si>
  <si>
    <t>103114</t>
  </si>
  <si>
    <t>113059</t>
  </si>
  <si>
    <t>213022</t>
  </si>
  <si>
    <t>103140</t>
  </si>
  <si>
    <t>093198</t>
  </si>
  <si>
    <t>STIK Imanuel Indonesia</t>
  </si>
  <si>
    <t>113060</t>
  </si>
  <si>
    <t>274001</t>
  </si>
  <si>
    <t>103118</t>
  </si>
  <si>
    <t>103115</t>
  </si>
  <si>
    <t>133038</t>
  </si>
  <si>
    <t>133037</t>
  </si>
  <si>
    <t>113089</t>
  </si>
  <si>
    <t>133035</t>
  </si>
  <si>
    <t>133046</t>
  </si>
  <si>
    <t>133026</t>
  </si>
  <si>
    <t>113073</t>
  </si>
  <si>
    <t>133030</t>
  </si>
  <si>
    <t>STIKES Delima Persada Gresik</t>
  </si>
  <si>
    <t>103110</t>
  </si>
  <si>
    <t>103091</t>
  </si>
  <si>
    <t>113084</t>
  </si>
  <si>
    <t>133036</t>
  </si>
  <si>
    <t>083094</t>
  </si>
  <si>
    <t>STIKES Griya Husada Sumbawa</t>
  </si>
  <si>
    <t>103093</t>
  </si>
  <si>
    <t>113071</t>
  </si>
  <si>
    <t>113081</t>
  </si>
  <si>
    <t>123058</t>
  </si>
  <si>
    <t>133033</t>
  </si>
  <si>
    <t>133032</t>
  </si>
  <si>
    <t>133045</t>
  </si>
  <si>
    <t>103082</t>
  </si>
  <si>
    <t>103122</t>
  </si>
  <si>
    <t xml:space="preserve">STIKES Mitra Keluarga </t>
  </si>
  <si>
    <t>113052</t>
  </si>
  <si>
    <t>133031</t>
  </si>
  <si>
    <t>113082</t>
  </si>
  <si>
    <t>103120</t>
  </si>
  <si>
    <t>133041</t>
  </si>
  <si>
    <t>123059</t>
  </si>
  <si>
    <t>133022</t>
  </si>
  <si>
    <t>103116</t>
  </si>
  <si>
    <t>103084</t>
  </si>
  <si>
    <t>103085</t>
  </si>
  <si>
    <t>103121</t>
  </si>
  <si>
    <t>103094</t>
  </si>
  <si>
    <t>103104</t>
  </si>
  <si>
    <t>073173</t>
  </si>
  <si>
    <t>STIKES Rumah Sakit Anwar Medika</t>
  </si>
  <si>
    <t>113077</t>
  </si>
  <si>
    <t>113063</t>
  </si>
  <si>
    <t>103086</t>
  </si>
  <si>
    <t>103083</t>
  </si>
  <si>
    <t xml:space="preserve">STIKES Widya Husada Medan </t>
  </si>
  <si>
    <t>113072</t>
  </si>
  <si>
    <t>113083</t>
  </si>
  <si>
    <t>103098</t>
  </si>
  <si>
    <t>143012</t>
  </si>
  <si>
    <t xml:space="preserve">STIKOM Tunas Bangsa </t>
  </si>
  <si>
    <t>273004</t>
  </si>
  <si>
    <t>113003</t>
  </si>
  <si>
    <t>113021</t>
  </si>
  <si>
    <t>103021</t>
  </si>
  <si>
    <t>273002</t>
  </si>
  <si>
    <t>273003</t>
  </si>
  <si>
    <t>273005</t>
  </si>
  <si>
    <t>273018</t>
  </si>
  <si>
    <t>113039</t>
  </si>
  <si>
    <t>143010</t>
  </si>
  <si>
    <t>103063</t>
  </si>
  <si>
    <t>213195</t>
  </si>
  <si>
    <t>213511</t>
  </si>
  <si>
    <t>213286</t>
  </si>
  <si>
    <t>213247</t>
  </si>
  <si>
    <t>213248</t>
  </si>
  <si>
    <t>213548</t>
  </si>
  <si>
    <t>213314</t>
  </si>
  <si>
    <t>213437</t>
  </si>
  <si>
    <t>213412</t>
  </si>
  <si>
    <t>213043</t>
  </si>
  <si>
    <t>213357</t>
  </si>
  <si>
    <t>213166</t>
  </si>
  <si>
    <t>213413</t>
  </si>
  <si>
    <t>213249</t>
  </si>
  <si>
    <t>213414</t>
  </si>
  <si>
    <t>133024</t>
  </si>
  <si>
    <t>143030</t>
  </si>
  <si>
    <t>103135</t>
  </si>
  <si>
    <t>103015</t>
  </si>
  <si>
    <t>103074</t>
  </si>
  <si>
    <t>103016</t>
  </si>
  <si>
    <t>103019</t>
  </si>
  <si>
    <t>103046</t>
  </si>
  <si>
    <t>143002</t>
  </si>
  <si>
    <t>103035</t>
  </si>
  <si>
    <t>143026</t>
  </si>
  <si>
    <t>213447</t>
  </si>
  <si>
    <t>213301</t>
  </si>
  <si>
    <t>213315</t>
  </si>
  <si>
    <t>213302</t>
  </si>
  <si>
    <t>213422</t>
  </si>
  <si>
    <t>213135</t>
  </si>
  <si>
    <t>213010</t>
  </si>
  <si>
    <t>213553</t>
  </si>
  <si>
    <t>213428</t>
  </si>
  <si>
    <t>213250</t>
  </si>
  <si>
    <t>213087</t>
  </si>
  <si>
    <t>213429</t>
  </si>
  <si>
    <t>213251</t>
  </si>
  <si>
    <t>213165</t>
  </si>
  <si>
    <t>213102</t>
  </si>
  <si>
    <t>213068</t>
  </si>
  <si>
    <t>213252</t>
  </si>
  <si>
    <t>213152</t>
  </si>
  <si>
    <t>213478</t>
  </si>
  <si>
    <t>213253</t>
  </si>
  <si>
    <t>213317</t>
  </si>
  <si>
    <t>213316</t>
  </si>
  <si>
    <t>213254</t>
  </si>
  <si>
    <t>213362</t>
  </si>
  <si>
    <t>213255</t>
  </si>
  <si>
    <t>213512</t>
  </si>
  <si>
    <t>213103</t>
  </si>
  <si>
    <t>213358</t>
  </si>
  <si>
    <t>213031</t>
  </si>
  <si>
    <t>213136</t>
  </si>
  <si>
    <t>213032</t>
  </si>
  <si>
    <t>213513</t>
  </si>
  <si>
    <t>213073</t>
  </si>
  <si>
    <t>213081</t>
  </si>
  <si>
    <t>213445</t>
  </si>
  <si>
    <t>213514</t>
  </si>
  <si>
    <t>213011</t>
  </si>
  <si>
    <t>213318</t>
  </si>
  <si>
    <t>213404</t>
  </si>
  <si>
    <t>213415</t>
  </si>
  <si>
    <t>213430</t>
  </si>
  <si>
    <t>213550</t>
  </si>
  <si>
    <t>213256</t>
  </si>
  <si>
    <t>213359</t>
  </si>
  <si>
    <t>213303</t>
  </si>
  <si>
    <t>213376</t>
  </si>
  <si>
    <t>213377</t>
  </si>
  <si>
    <t>213416</t>
  </si>
  <si>
    <t>213417</t>
  </si>
  <si>
    <t>213320</t>
  </si>
  <si>
    <t>213257</t>
  </si>
  <si>
    <t>213181</t>
  </si>
  <si>
    <t>213418</t>
  </si>
  <si>
    <t>213177</t>
  </si>
  <si>
    <t>213258</t>
  </si>
  <si>
    <t>213259</t>
  </si>
  <si>
    <t>213488</t>
  </si>
  <si>
    <t>213439</t>
  </si>
  <si>
    <t>213260</t>
  </si>
  <si>
    <t>213069</t>
  </si>
  <si>
    <t>213261</t>
  </si>
  <si>
    <t>STIT Maskumambang Gresik</t>
  </si>
  <si>
    <t>213262</t>
  </si>
  <si>
    <t>STIT Miftahul Ulum Bangkalan</t>
  </si>
  <si>
    <t>213321</t>
  </si>
  <si>
    <t>213322</t>
  </si>
  <si>
    <t>213005</t>
  </si>
  <si>
    <t>213263</t>
  </si>
  <si>
    <t>STIT Muhammadiyah Bangil, Pasuruan</t>
  </si>
  <si>
    <t>213137</t>
  </si>
  <si>
    <t>213419</t>
  </si>
  <si>
    <t>213264</t>
  </si>
  <si>
    <t>STIT Muhammadiyah Bojonegoro</t>
  </si>
  <si>
    <t>213265</t>
  </si>
  <si>
    <t>STIT Muhammadiyah Kediri</t>
  </si>
  <si>
    <t>213266</t>
  </si>
  <si>
    <t>STIT Muhammadiyah Lumajang</t>
  </si>
  <si>
    <t>213267</t>
  </si>
  <si>
    <t>STIT Muhammadiyah Mojosari Mojokerto</t>
  </si>
  <si>
    <t>213438</t>
  </si>
  <si>
    <t>213268</t>
  </si>
  <si>
    <t>STIT Muhammadiyah Pacitan</t>
  </si>
  <si>
    <t>213378</t>
  </si>
  <si>
    <t>213420</t>
  </si>
  <si>
    <t>213269</t>
  </si>
  <si>
    <t>STIT Muhammadiyah Tempurejo Ngawi</t>
  </si>
  <si>
    <t>213270</t>
  </si>
  <si>
    <t>STIT Muhammadiyah Trenggalek</t>
  </si>
  <si>
    <t>213193</t>
  </si>
  <si>
    <t>213395</t>
  </si>
  <si>
    <t>213516</t>
  </si>
  <si>
    <t>213479</t>
  </si>
  <si>
    <t>213138</t>
  </si>
  <si>
    <t>213323</t>
  </si>
  <si>
    <t>213324</t>
  </si>
  <si>
    <t>213088</t>
  </si>
  <si>
    <t>213396</t>
  </si>
  <si>
    <t>213271</t>
  </si>
  <si>
    <t>STIT PGRI Pasuruan</t>
  </si>
  <si>
    <t>213082</t>
  </si>
  <si>
    <t>213288</t>
  </si>
  <si>
    <t>213272</t>
  </si>
  <si>
    <t>STIT Raden Santri Gresik</t>
  </si>
  <si>
    <t>213273</t>
  </si>
  <si>
    <t>STIT Raden Wijaya Mojokerto</t>
  </si>
  <si>
    <t>213325</t>
  </si>
  <si>
    <t>213171</t>
  </si>
  <si>
    <t>213153</t>
  </si>
  <si>
    <t>213274</t>
  </si>
  <si>
    <t>STIT Sunan Giri Bima, NTB</t>
  </si>
  <si>
    <t>213275</t>
  </si>
  <si>
    <t>STIT Sunan Giri Trenggalek</t>
  </si>
  <si>
    <t>213074</t>
  </si>
  <si>
    <t>213421</t>
  </si>
  <si>
    <t>213304</t>
  </si>
  <si>
    <t>213451</t>
  </si>
  <si>
    <t>213480</t>
  </si>
  <si>
    <t>213147</t>
  </si>
  <si>
    <t>213276</t>
  </si>
  <si>
    <t>STIT Uluwiyah Mojosari Mojokerto</t>
  </si>
  <si>
    <t>213481</t>
  </si>
  <si>
    <t>213431</t>
  </si>
  <si>
    <t>213352</t>
  </si>
  <si>
    <t>213305</t>
  </si>
  <si>
    <t>213306</t>
  </si>
  <si>
    <t>213432</t>
  </si>
  <si>
    <t>213326</t>
  </si>
  <si>
    <t>213307</t>
  </si>
  <si>
    <t>213433</t>
  </si>
  <si>
    <t>213089</t>
  </si>
  <si>
    <t>213448</t>
  </si>
  <si>
    <t>213482</t>
  </si>
  <si>
    <t>213435</t>
  </si>
  <si>
    <t>213483</t>
  </si>
  <si>
    <t>213484</t>
  </si>
  <si>
    <t>273006</t>
  </si>
  <si>
    <t>273020</t>
  </si>
  <si>
    <t>143006</t>
  </si>
  <si>
    <t>103112</t>
  </si>
  <si>
    <t>103002</t>
  </si>
  <si>
    <t>103060</t>
  </si>
  <si>
    <t>103107</t>
  </si>
  <si>
    <t>133016</t>
  </si>
  <si>
    <t>133017</t>
  </si>
  <si>
    <t>133018</t>
  </si>
  <si>
    <t>133042</t>
  </si>
  <si>
    <t>133044</t>
  </si>
  <si>
    <t>133048</t>
  </si>
  <si>
    <t>103128</t>
  </si>
  <si>
    <t>123037</t>
  </si>
  <si>
    <t>123056</t>
  </si>
  <si>
    <t>143035</t>
  </si>
  <si>
    <t>103117</t>
  </si>
  <si>
    <t>123068</t>
  </si>
  <si>
    <t>123034</t>
  </si>
  <si>
    <t>143025</t>
  </si>
  <si>
    <t>113067</t>
  </si>
  <si>
    <t>133040</t>
  </si>
  <si>
    <t>133020</t>
  </si>
  <si>
    <t>143027</t>
  </si>
  <si>
    <t>103142</t>
  </si>
  <si>
    <t>113020</t>
  </si>
  <si>
    <t>143019</t>
  </si>
  <si>
    <t>103022</t>
  </si>
  <si>
    <t>103119</t>
  </si>
  <si>
    <t>103129</t>
  </si>
  <si>
    <t>113086</t>
  </si>
  <si>
    <t xml:space="preserve">STKIP PANCAKARYA </t>
  </si>
  <si>
    <t>113080</t>
  </si>
  <si>
    <t>113062</t>
  </si>
  <si>
    <t>103138</t>
  </si>
  <si>
    <t>113006</t>
  </si>
  <si>
    <t>113008</t>
  </si>
  <si>
    <t>103003</t>
  </si>
  <si>
    <t>103141</t>
  </si>
  <si>
    <t>113085</t>
  </si>
  <si>
    <t xml:space="preserve">STKIP Syekh Manshur </t>
  </si>
  <si>
    <t>133043</t>
  </si>
  <si>
    <t>103113</t>
  </si>
  <si>
    <t>103001</t>
  </si>
  <si>
    <t>103004</t>
  </si>
  <si>
    <t>103020</t>
  </si>
  <si>
    <t>273014</t>
  </si>
  <si>
    <t>133004</t>
  </si>
  <si>
    <t>143032</t>
  </si>
  <si>
    <t>103031</t>
  </si>
  <si>
    <t>113038</t>
  </si>
  <si>
    <t>113048</t>
  </si>
  <si>
    <t>133012</t>
  </si>
  <si>
    <t>113078</t>
  </si>
  <si>
    <t>103090</t>
  </si>
  <si>
    <t>103097</t>
  </si>
  <si>
    <t>103079</t>
  </si>
  <si>
    <t>103123</t>
  </si>
  <si>
    <t>133047</t>
  </si>
  <si>
    <t>113055</t>
  </si>
  <si>
    <t>103054</t>
  </si>
  <si>
    <t>103143</t>
  </si>
  <si>
    <t>103057</t>
  </si>
  <si>
    <t>143036</t>
  </si>
  <si>
    <t>103030</t>
  </si>
  <si>
    <t>113066</t>
  </si>
  <si>
    <t>113029</t>
  </si>
  <si>
    <t>113075</t>
  </si>
  <si>
    <t>103059</t>
  </si>
  <si>
    <t>113014</t>
  </si>
  <si>
    <t>113070</t>
  </si>
  <si>
    <t>143023</t>
  </si>
  <si>
    <t>123045</t>
  </si>
  <si>
    <t>133028</t>
  </si>
  <si>
    <t>113030</t>
  </si>
  <si>
    <t>113068</t>
  </si>
  <si>
    <t>273011</t>
  </si>
  <si>
    <t>273016</t>
  </si>
  <si>
    <t>273001</t>
  </si>
  <si>
    <t>273013</t>
  </si>
  <si>
    <t>273007</t>
  </si>
  <si>
    <t>273017</t>
  </si>
  <si>
    <t>273012</t>
  </si>
  <si>
    <t>273015</t>
  </si>
  <si>
    <t>273010</t>
  </si>
  <si>
    <t>273008</t>
  </si>
  <si>
    <t>273009</t>
  </si>
  <si>
    <t>233066</t>
  </si>
  <si>
    <t>233272</t>
  </si>
  <si>
    <t>233155</t>
  </si>
  <si>
    <t>233144</t>
  </si>
  <si>
    <t>233314</t>
  </si>
  <si>
    <t>233269</t>
  </si>
  <si>
    <t>233256</t>
  </si>
  <si>
    <t>233266</t>
  </si>
  <si>
    <t>233214</t>
  </si>
  <si>
    <t>233264</t>
  </si>
  <si>
    <t>233239</t>
  </si>
  <si>
    <t>233121</t>
  </si>
  <si>
    <t>233062</t>
  </si>
  <si>
    <t>233180</t>
  </si>
  <si>
    <t>233092</t>
  </si>
  <si>
    <t>233176</t>
  </si>
  <si>
    <t>233085</t>
  </si>
  <si>
    <t>233323</t>
  </si>
  <si>
    <t>233003</t>
  </si>
  <si>
    <t>233117</t>
  </si>
  <si>
    <t>233132</t>
  </si>
  <si>
    <t>233056</t>
  </si>
  <si>
    <t>233205</t>
  </si>
  <si>
    <t>233119</t>
  </si>
  <si>
    <t>233259</t>
  </si>
  <si>
    <t>233075</t>
  </si>
  <si>
    <t>233181</t>
  </si>
  <si>
    <t>233247</t>
  </si>
  <si>
    <t>233254</t>
  </si>
  <si>
    <t>233182</t>
  </si>
  <si>
    <t>233069</t>
  </si>
  <si>
    <t>233138</t>
  </si>
  <si>
    <t>233325</t>
  </si>
  <si>
    <t>233087</t>
  </si>
  <si>
    <t>233329</t>
  </si>
  <si>
    <t>233265</t>
  </si>
  <si>
    <t>233202</t>
  </si>
  <si>
    <t>233313</t>
  </si>
  <si>
    <t>233258</t>
  </si>
  <si>
    <t>233191</t>
  </si>
  <si>
    <t>233122</t>
  </si>
  <si>
    <t>233133</t>
  </si>
  <si>
    <t>233240</t>
  </si>
  <si>
    <t>233081</t>
  </si>
  <si>
    <t>233080</t>
  </si>
  <si>
    <t>233143</t>
  </si>
  <si>
    <t>233013</t>
  </si>
  <si>
    <t>233086</t>
  </si>
  <si>
    <t>233149</t>
  </si>
  <si>
    <t>233326</t>
  </si>
  <si>
    <t>233139</t>
  </si>
  <si>
    <t>233204</t>
  </si>
  <si>
    <t>233129</t>
  </si>
  <si>
    <t>233318</t>
  </si>
  <si>
    <t>233330</t>
  </si>
  <si>
    <t>233263</t>
  </si>
  <si>
    <t>233098</t>
  </si>
  <si>
    <t>233046</t>
  </si>
  <si>
    <t>233116</t>
  </si>
  <si>
    <t>233322</t>
  </si>
  <si>
    <t>233273</t>
  </si>
  <si>
    <t>233195</t>
  </si>
  <si>
    <t>233321</t>
  </si>
  <si>
    <t>233267</t>
  </si>
  <si>
    <t>233324</t>
  </si>
  <si>
    <t>233270</t>
  </si>
  <si>
    <t>233083</t>
  </si>
  <si>
    <t>233319</t>
  </si>
  <si>
    <t>233271</t>
  </si>
  <si>
    <t>233317</t>
  </si>
  <si>
    <t>233014</t>
  </si>
  <si>
    <t>233316</t>
  </si>
  <si>
    <t>233019</t>
  </si>
  <si>
    <t>233328</t>
  </si>
  <si>
    <t>233084</t>
  </si>
  <si>
    <t>233118</t>
  </si>
  <si>
    <t>233315</t>
  </si>
  <si>
    <t>233061</t>
  </si>
  <si>
    <t>233137</t>
  </si>
  <si>
    <t>233257</t>
  </si>
  <si>
    <t>233199</t>
  </si>
  <si>
    <t>233312</t>
  </si>
  <si>
    <t>233248</t>
  </si>
  <si>
    <t>233230</t>
  </si>
  <si>
    <t>233166</t>
  </si>
  <si>
    <t>233136</t>
  </si>
  <si>
    <t>233327</t>
  </si>
  <si>
    <t>233320</t>
  </si>
  <si>
    <t>233203</t>
  </si>
  <si>
    <t>233173</t>
  </si>
  <si>
    <t>233228</t>
  </si>
  <si>
    <t>111001</t>
  </si>
  <si>
    <t>101013</t>
  </si>
  <si>
    <t>131003</t>
  </si>
  <si>
    <t>111002</t>
  </si>
  <si>
    <t>131006</t>
  </si>
  <si>
    <t>Universitas Alchairaat</t>
  </si>
  <si>
    <t>111017</t>
  </si>
  <si>
    <t>101009</t>
  </si>
  <si>
    <t>111006</t>
  </si>
  <si>
    <t>101010</t>
  </si>
  <si>
    <t>101008</t>
  </si>
  <si>
    <t>111016</t>
  </si>
  <si>
    <t>121017</t>
  </si>
  <si>
    <t>Universitas Bumi Hijrah Tidore</t>
  </si>
  <si>
    <t>101001</t>
  </si>
  <si>
    <t>121002</t>
  </si>
  <si>
    <t>Universitas Darussalam Ambon</t>
  </si>
  <si>
    <t>111018</t>
  </si>
  <si>
    <t>101024</t>
  </si>
  <si>
    <t>101027</t>
  </si>
  <si>
    <t>101003</t>
  </si>
  <si>
    <t>131008</t>
  </si>
  <si>
    <t>131009</t>
  </si>
  <si>
    <t>121015</t>
  </si>
  <si>
    <t>Universitas Halmahera</t>
  </si>
  <si>
    <t>101011</t>
  </si>
  <si>
    <t>121007</t>
  </si>
  <si>
    <t>Universitas Iqra Buru</t>
  </si>
  <si>
    <t>131002</t>
  </si>
  <si>
    <t>101017</t>
  </si>
  <si>
    <t>111003</t>
  </si>
  <si>
    <t>101023</t>
  </si>
  <si>
    <t>201006</t>
  </si>
  <si>
    <t>201011</t>
  </si>
  <si>
    <t>201003</t>
  </si>
  <si>
    <t>201009</t>
  </si>
  <si>
    <t>201005</t>
  </si>
  <si>
    <t>201008</t>
  </si>
  <si>
    <t>201007</t>
  </si>
  <si>
    <t>201004</t>
  </si>
  <si>
    <t>201002</t>
  </si>
  <si>
    <t>201001</t>
  </si>
  <si>
    <t>201010</t>
  </si>
  <si>
    <t>101006</t>
  </si>
  <si>
    <t>101022</t>
  </si>
  <si>
    <t>131001</t>
  </si>
  <si>
    <t>111019</t>
  </si>
  <si>
    <t>111014</t>
  </si>
  <si>
    <t>101020</t>
  </si>
  <si>
    <t>121003</t>
  </si>
  <si>
    <t>Universitas Kristen Indonesia Maluku</t>
  </si>
  <si>
    <t>111010</t>
  </si>
  <si>
    <t>141005</t>
  </si>
  <si>
    <t>111008</t>
  </si>
  <si>
    <t>101007</t>
  </si>
  <si>
    <t>101004</t>
  </si>
  <si>
    <t>101015</t>
  </si>
  <si>
    <t>101026</t>
  </si>
  <si>
    <t>101016</t>
  </si>
  <si>
    <t>131004</t>
  </si>
  <si>
    <t>121005</t>
  </si>
  <si>
    <t>Universitas Muhammadiyah Maluku Utara</t>
  </si>
  <si>
    <t>111009</t>
  </si>
  <si>
    <t>111013</t>
  </si>
  <si>
    <t>101018</t>
  </si>
  <si>
    <t>141001</t>
  </si>
  <si>
    <t>101002</t>
  </si>
  <si>
    <t>121012</t>
  </si>
  <si>
    <t>111022</t>
  </si>
  <si>
    <t>111021</t>
  </si>
  <si>
    <t>111020</t>
  </si>
  <si>
    <t>141009</t>
  </si>
  <si>
    <t>121004</t>
  </si>
  <si>
    <t>Universitas Nuku</t>
  </si>
  <si>
    <t>141008</t>
  </si>
  <si>
    <t>111004</t>
  </si>
  <si>
    <t>121018</t>
  </si>
  <si>
    <t>Universitas Pasifik Morotai</t>
  </si>
  <si>
    <t>101021</t>
  </si>
  <si>
    <t>041063</t>
  </si>
  <si>
    <t>Universitas Perjuangan Tasikmalaya</t>
  </si>
  <si>
    <t>471001</t>
  </si>
  <si>
    <t>Universitas Pertahanan</t>
  </si>
  <si>
    <t>111015</t>
  </si>
  <si>
    <t>101019</t>
  </si>
  <si>
    <t>101012</t>
  </si>
  <si>
    <t>101014</t>
  </si>
  <si>
    <t>131011</t>
  </si>
  <si>
    <t>141002</t>
  </si>
  <si>
    <t>141004</t>
  </si>
  <si>
    <t>131005</t>
  </si>
  <si>
    <t>101005</t>
  </si>
  <si>
    <t>131007</t>
  </si>
  <si>
    <t>141006</t>
  </si>
  <si>
    <t>111005</t>
  </si>
  <si>
    <t>111012</t>
  </si>
  <si>
    <t>131010</t>
  </si>
  <si>
    <t>Universitas Ubudiyah Indonesia</t>
  </si>
  <si>
    <t>101025</t>
  </si>
  <si>
    <t>141007</t>
  </si>
  <si>
    <t>111007</t>
  </si>
  <si>
    <t>141003</t>
  </si>
  <si>
    <t>DASHBOARD SDMK 4 - IJIN DAN REGISTRASI TENAGA KESEHATAN</t>
  </si>
  <si>
    <t>DASHBOARD SDMK 5 - SDM KESEHATAN WNA YANG BEKERJA DI FASYANKES INDONESIA</t>
  </si>
  <si>
    <t>TABEL MASTER 1 - KODIFIKASI WILAYAH</t>
  </si>
  <si>
    <t>KODIFIKASI PROVINSI</t>
  </si>
  <si>
    <t>TABEL MASTER 2 - KODIFIKASI FASYANKES</t>
  </si>
  <si>
    <t>TABEL MASTER 3 - KODIFIKASI SEKOLAH/PERGURUAN TINGGI</t>
  </si>
  <si>
    <t>KODE SDMK (BERDASARKAN STATUS KEPEGAWAIAN)</t>
  </si>
  <si>
    <t>TABEL MASTER 4 - KODIFIKASI SDM KESEHATAN</t>
  </si>
  <si>
    <t>ID KEY</t>
  </si>
  <si>
    <t>Jumlah SDM Kesehatan</t>
  </si>
  <si>
    <t>Medis</t>
  </si>
  <si>
    <t>Kefarmasian</t>
  </si>
  <si>
    <t>Teknik Biomedika</t>
  </si>
  <si>
    <t>Tenaga Kesehatan Tradisional</t>
  </si>
  <si>
    <t>Tenaga Penunjang Kesehatan</t>
  </si>
  <si>
    <t>Jumlah Rumah Sakit</t>
  </si>
  <si>
    <t>Asisten Tenaga Kes</t>
  </si>
  <si>
    <t>Rabu</t>
  </si>
  <si>
    <t>nama pejabat</t>
  </si>
  <si>
    <t>NIP Pejabat</t>
  </si>
  <si>
    <t>Jabatan</t>
  </si>
  <si>
    <t>LOMBOK BARAT</t>
  </si>
  <si>
    <t>LOMBOK TENGAH</t>
  </si>
  <si>
    <t>LOMBOK TIMUR</t>
  </si>
  <si>
    <t>SUMBAWA</t>
  </si>
  <si>
    <t>DOMPU</t>
  </si>
  <si>
    <t>BIMA</t>
  </si>
  <si>
    <t>SUMBAWA BARAT</t>
  </si>
  <si>
    <t>LOMBOK UTARA</t>
  </si>
  <si>
    <t>KOTA MATARAM</t>
  </si>
  <si>
    <t>KOTA BIMA</t>
  </si>
  <si>
    <t>KEDIRI</t>
  </si>
  <si>
    <t>FORM B1.2 - PERENCANAAN KEBUTUHAN SDMK DI PUSKESMAS</t>
  </si>
  <si>
    <t>FORM B1.1 - REKAPITULASI SDMK YANG DIDAYAGUNAKAN DI FASYANKES</t>
  </si>
  <si>
    <t>PENYELENGGARA</t>
  </si>
  <si>
    <t>Penyelenggara</t>
  </si>
  <si>
    <t>K1</t>
  </si>
  <si>
    <t>K2</t>
  </si>
  <si>
    <t>K3</t>
  </si>
  <si>
    <t>K4</t>
  </si>
  <si>
    <t>K5</t>
  </si>
  <si>
    <t>% VALIDASI</t>
  </si>
  <si>
    <t>Program Studi (dikjut)</t>
  </si>
  <si>
    <t>Program Studi (saat ini)</t>
  </si>
  <si>
    <t>Kode Diklat</t>
  </si>
  <si>
    <t>Pemerintah Provinsi</t>
  </si>
  <si>
    <t>Profesi Sesuai STR</t>
  </si>
  <si>
    <t>Himpunan Ahli Kesehatan Lingkungan (HAKLI)</t>
  </si>
  <si>
    <t>Ikatan Ahli Kesehatan Masyarakat Indonesia (IAKMI)</t>
  </si>
  <si>
    <t>09. KESEHATAN MASYARAKAT</t>
  </si>
  <si>
    <t>10. KESLING</t>
  </si>
  <si>
    <t>11. GIZI</t>
  </si>
  <si>
    <t>12. FISIOTERAPI</t>
  </si>
  <si>
    <t>13. OKUPASI TERAPIS</t>
  </si>
  <si>
    <t>14. TERAPIS WICARA</t>
  </si>
  <si>
    <t>15. TENAGA AKUPUNKTUR</t>
  </si>
  <si>
    <t>16. RADIOGRAFER</t>
  </si>
  <si>
    <t>17. ELEKTROMEDIS</t>
  </si>
  <si>
    <t>18. REFRAKSI OPTISIEN</t>
  </si>
  <si>
    <t>19. ORTOTIS PROSTETIS</t>
  </si>
  <si>
    <t>20. AHLI TEKNOLOGI LABORATORIUM</t>
  </si>
  <si>
    <t>21. PEREKAM MEDIS</t>
  </si>
  <si>
    <t>22. TEKNISI GIGI</t>
  </si>
  <si>
    <t>23. TEKNISI TRANSFUSI DARAH</t>
  </si>
  <si>
    <t>24. FISIKAWAN MEDIS</t>
  </si>
  <si>
    <t>Asal Negara</t>
  </si>
  <si>
    <t>91012</t>
  </si>
  <si>
    <t>91022</t>
  </si>
  <si>
    <t>91202</t>
  </si>
  <si>
    <t>TABEL MASTER 5 - KODIFIKASI PROGRAM STUDI SDM KESEHATAN</t>
  </si>
  <si>
    <t>TABEL MASTER 6 - KODIFIKASI JENIS PELATIHAN</t>
  </si>
  <si>
    <t>TABEL MASTER 8 - MASTER UNTUK NAKES WNA</t>
  </si>
  <si>
    <t>SIMEULUE</t>
  </si>
  <si>
    <t>ACEH SINGKIL</t>
  </si>
  <si>
    <t>ACEH SELATAN</t>
  </si>
  <si>
    <t>ACEH TENGGARA</t>
  </si>
  <si>
    <t>ACEH TIMUR</t>
  </si>
  <si>
    <t>ACEH TENGAH</t>
  </si>
  <si>
    <t>ACEH BARAT</t>
  </si>
  <si>
    <t>ACEH BESAR</t>
  </si>
  <si>
    <t>PIDIE</t>
  </si>
  <si>
    <t>BIREUEN</t>
  </si>
  <si>
    <t>ACEH UTARA</t>
  </si>
  <si>
    <t>ACEH BARAT DAYA</t>
  </si>
  <si>
    <t>GAYO LUES</t>
  </si>
  <si>
    <t>ACEH TAMIANG</t>
  </si>
  <si>
    <t>NAGAN RAYA</t>
  </si>
  <si>
    <t>ACEH JAYA</t>
  </si>
  <si>
    <t>BENER MERIAH</t>
  </si>
  <si>
    <t>PIDIE JAYA</t>
  </si>
  <si>
    <t>KOTA BANDA ACEH</t>
  </si>
  <si>
    <t>KOTA SABANG</t>
  </si>
  <si>
    <t>KOTA LANGSA</t>
  </si>
  <si>
    <t>KOTA LHOKSEUMAWE</t>
  </si>
  <si>
    <t>KOTA SUBULUSSALAM</t>
  </si>
  <si>
    <t>NIAS</t>
  </si>
  <si>
    <t>MANDAILING NATAL</t>
  </si>
  <si>
    <t>TAPANULI SELATAN</t>
  </si>
  <si>
    <t>TAPANULI TENGAH</t>
  </si>
  <si>
    <t>TAPANULI UTARA</t>
  </si>
  <si>
    <t>TOBA SAMOSIR</t>
  </si>
  <si>
    <t>LABUHAN BATU</t>
  </si>
  <si>
    <t>ASAHAN</t>
  </si>
  <si>
    <t>SIMALUNGUN</t>
  </si>
  <si>
    <t>DAIRI</t>
  </si>
  <si>
    <t>KARO</t>
  </si>
  <si>
    <t>DELI SERDANG</t>
  </si>
  <si>
    <t>LANGKAT</t>
  </si>
  <si>
    <t>NIAS SELATAN</t>
  </si>
  <si>
    <t>HUMBANG HASUNDUTAN</t>
  </si>
  <si>
    <t>PAKPAK BHARAT</t>
  </si>
  <si>
    <t>SAMOSIR</t>
  </si>
  <si>
    <t>SERDANG BEDAGAI</t>
  </si>
  <si>
    <t>BATU BARA</t>
  </si>
  <si>
    <t>PADANG LAWAS UTARA</t>
  </si>
  <si>
    <t>PADANG LAWAS</t>
  </si>
  <si>
    <t>LABUHAN BATU SELATAN</t>
  </si>
  <si>
    <t>LABUHAN BATU UTARA</t>
  </si>
  <si>
    <t>NIAS UTARA</t>
  </si>
  <si>
    <t>NIAS BARAT</t>
  </si>
  <si>
    <t>KOTA SIBOLGA</t>
  </si>
  <si>
    <t>KOTA TANJUNG BALAI</t>
  </si>
  <si>
    <t>KOTA PEMATANG SIANTAR</t>
  </si>
  <si>
    <t>KOTA TEBING TINGGI</t>
  </si>
  <si>
    <t>KOTA MEDAN</t>
  </si>
  <si>
    <t>KOTA BINJAI</t>
  </si>
  <si>
    <t>KOTA PADANGSIDIMPUAN</t>
  </si>
  <si>
    <t>KOTA GUNUNGSITOLI</t>
  </si>
  <si>
    <t>KEPULAUAN MENTAWAI</t>
  </si>
  <si>
    <t>PESISIR SELATAN</t>
  </si>
  <si>
    <t>SOLOK</t>
  </si>
  <si>
    <t>SIJUNJUNG</t>
  </si>
  <si>
    <t>TANAH DATAR</t>
  </si>
  <si>
    <t>PADANG PARIAMAN</t>
  </si>
  <si>
    <t>AGAM</t>
  </si>
  <si>
    <t>LIMA PULUH KOTA</t>
  </si>
  <si>
    <t>PASAMAN</t>
  </si>
  <si>
    <t>SOLOK SELATAN</t>
  </si>
  <si>
    <t>DHARMASRAYA</t>
  </si>
  <si>
    <t>PASAMAN BARAT</t>
  </si>
  <si>
    <t>KOTA PADANG</t>
  </si>
  <si>
    <t>KOTA SOLOK</t>
  </si>
  <si>
    <t>KOTA SAWAH LUNTO</t>
  </si>
  <si>
    <t>KOTA PADANG PANJANG</t>
  </si>
  <si>
    <t>KOTA BUKITTINGGI</t>
  </si>
  <si>
    <t>KOTA PAYAKUMBUH</t>
  </si>
  <si>
    <t>KOTA PARIAMAN</t>
  </si>
  <si>
    <t>KUANTAN SINGINGI</t>
  </si>
  <si>
    <t>INDRAGIRI HULU</t>
  </si>
  <si>
    <t>INDRAGIRI HILIR</t>
  </si>
  <si>
    <t>PELALAWAN</t>
  </si>
  <si>
    <t>S I A K</t>
  </si>
  <si>
    <t>KAMPAR</t>
  </si>
  <si>
    <t>ROKAN HULU</t>
  </si>
  <si>
    <t>BENGKALIS</t>
  </si>
  <si>
    <t>ROKAN HILIR</t>
  </si>
  <si>
    <t>KEPULAUAN MERANTI</t>
  </si>
  <si>
    <t>KOTA PEKANBARU</t>
  </si>
  <si>
    <t>KOTA D U M A I</t>
  </si>
  <si>
    <t>KERINCI</t>
  </si>
  <si>
    <t>MERANGIN</t>
  </si>
  <si>
    <t>SAROLANGUN</t>
  </si>
  <si>
    <t>BATANG HARI</t>
  </si>
  <si>
    <t>MUARO JAMBI</t>
  </si>
  <si>
    <t>TANJUNG JABUNG TIMUR</t>
  </si>
  <si>
    <t>TANJUNG JABUNG BARAT</t>
  </si>
  <si>
    <t>TEBO</t>
  </si>
  <si>
    <t>BUNGO</t>
  </si>
  <si>
    <t>KOTA JAMBI</t>
  </si>
  <si>
    <t>KOTA SUNGAI PENUH</t>
  </si>
  <si>
    <t>OGAN KOMERING ULU</t>
  </si>
  <si>
    <t>OGAN KOMERING ILIR</t>
  </si>
  <si>
    <t>MUARA ENIM</t>
  </si>
  <si>
    <t>LAHAT</t>
  </si>
  <si>
    <t>MUSI RAWAS</t>
  </si>
  <si>
    <t>MUSI RAWAS UTARA</t>
  </si>
  <si>
    <t>MUSI BANYUASIN</t>
  </si>
  <si>
    <t>BANYU ASIN</t>
  </si>
  <si>
    <t>OGAN KOMERING ULU SELATAN</t>
  </si>
  <si>
    <t>OGAN KOMERING ULU TIMUR</t>
  </si>
  <si>
    <t>OGAN ILIR</t>
  </si>
  <si>
    <t>EMPAT LAWANG</t>
  </si>
  <si>
    <t>PENUKAL ABAB LEMATANG ILIR</t>
  </si>
  <si>
    <t>KOTA PALEMBANG</t>
  </si>
  <si>
    <t>KOTA PRABUMULIH</t>
  </si>
  <si>
    <t>KOTA PAGAR ALAM</t>
  </si>
  <si>
    <t>KOTA LUBUKLINGGAU</t>
  </si>
  <si>
    <t>BENGKULU SELATAN</t>
  </si>
  <si>
    <t>REJANG LEBONG</t>
  </si>
  <si>
    <t>BENGKULU UTARA</t>
  </si>
  <si>
    <t>KAUR</t>
  </si>
  <si>
    <t>SELUMA</t>
  </si>
  <si>
    <t>MUKOMUKO</t>
  </si>
  <si>
    <t>LEBONG</t>
  </si>
  <si>
    <t>KEPAHIANG</t>
  </si>
  <si>
    <t>BENGKULU TENGAH</t>
  </si>
  <si>
    <t>KOTA BENGKULU</t>
  </si>
  <si>
    <t>LAMPUNG BARAT</t>
  </si>
  <si>
    <t>TANGGAMUS</t>
  </si>
  <si>
    <t>LAMPUNG SELATAN</t>
  </si>
  <si>
    <t>LAMPUNG TIMUR</t>
  </si>
  <si>
    <t>LAMPUNG TENGAH</t>
  </si>
  <si>
    <t>LAMPUNG UTARA</t>
  </si>
  <si>
    <t>WAY KANAN</t>
  </si>
  <si>
    <t>TULANGBAWANG</t>
  </si>
  <si>
    <t>PESAWARAN</t>
  </si>
  <si>
    <t>PRINGSEWU</t>
  </si>
  <si>
    <t>MESUJI</t>
  </si>
  <si>
    <t>TULANG BAWANG BARAT</t>
  </si>
  <si>
    <t>PESISIR BARAT</t>
  </si>
  <si>
    <t>KOTA BANDAR LAMPUNG</t>
  </si>
  <si>
    <t>KOTA METRO</t>
  </si>
  <si>
    <t>BANGKA</t>
  </si>
  <si>
    <t>BELITUNG</t>
  </si>
  <si>
    <t>BANGKA BARAT</t>
  </si>
  <si>
    <t>BANGKA TENGAH</t>
  </si>
  <si>
    <t>BANGKA SELATAN</t>
  </si>
  <si>
    <t>BELITUNG TIMUR</t>
  </si>
  <si>
    <t>KOTA PANGKAL PINANG</t>
  </si>
  <si>
    <t>KARIMUN</t>
  </si>
  <si>
    <t>BINTAN</t>
  </si>
  <si>
    <t>NATUNA</t>
  </si>
  <si>
    <t>LINGGA</t>
  </si>
  <si>
    <t>KEPULAUAN ANAMBAS</t>
  </si>
  <si>
    <t>KOTA B A T A M</t>
  </si>
  <si>
    <t>KOTA TANJUNG PINANG</t>
  </si>
  <si>
    <t>KEPULAUAN SERIBU</t>
  </si>
  <si>
    <t>KOTA JAKARTA SELATAN</t>
  </si>
  <si>
    <t>KOTA JAKARTA TIMUR</t>
  </si>
  <si>
    <t>KOTA JAKARTA PUSAT</t>
  </si>
  <si>
    <t>KOTA JAKARTA BARAT</t>
  </si>
  <si>
    <t>KOTA JAKARTA UTARA</t>
  </si>
  <si>
    <t>BOGOR</t>
  </si>
  <si>
    <t>SUKABUMI</t>
  </si>
  <si>
    <t>CIANJUR</t>
  </si>
  <si>
    <t>BANDUNG</t>
  </si>
  <si>
    <t>GARUT</t>
  </si>
  <si>
    <t>TASIKMALAYA</t>
  </si>
  <si>
    <t>CIAMIS</t>
  </si>
  <si>
    <t>KUNINGAN</t>
  </si>
  <si>
    <t>CIREBON</t>
  </si>
  <si>
    <t>MAJALENGKA</t>
  </si>
  <si>
    <t>SUMEDANG</t>
  </si>
  <si>
    <t>INDRAMAYU</t>
  </si>
  <si>
    <t>SUBANG</t>
  </si>
  <si>
    <t>PURWAKARTA</t>
  </si>
  <si>
    <t>KARAWANG</t>
  </si>
  <si>
    <t>BEKASI</t>
  </si>
  <si>
    <t>BANDUNG BARAT</t>
  </si>
  <si>
    <t>PANGANDARAN</t>
  </si>
  <si>
    <t>KOTA BOGOR</t>
  </si>
  <si>
    <t>KOTA SUKABUMI</t>
  </si>
  <si>
    <t>KOTA BANDUNG</t>
  </si>
  <si>
    <t>KOTA CIREBON</t>
  </si>
  <si>
    <t>KOTA BEKASI</t>
  </si>
  <si>
    <t>KOTA DEPOK</t>
  </si>
  <si>
    <t>KOTA CIMAHI</t>
  </si>
  <si>
    <t>KOTA TASIKMALAYA</t>
  </si>
  <si>
    <t>KOTA BANJAR</t>
  </si>
  <si>
    <t>CILACAP</t>
  </si>
  <si>
    <t>BANYUMAS</t>
  </si>
  <si>
    <t>PURBALINGGA</t>
  </si>
  <si>
    <t>BANJARNEGARA</t>
  </si>
  <si>
    <t>KEBUMEN</t>
  </si>
  <si>
    <t>PURWOREJO</t>
  </si>
  <si>
    <t>WONOSOBO</t>
  </si>
  <si>
    <t>MAGELANG</t>
  </si>
  <si>
    <t>BOYOLALI</t>
  </si>
  <si>
    <t>KLATEN</t>
  </si>
  <si>
    <t>SUKOHARJO</t>
  </si>
  <si>
    <t>WONOGIRI</t>
  </si>
  <si>
    <t>KARANGANYAR</t>
  </si>
  <si>
    <t>SRAGEN</t>
  </si>
  <si>
    <t>GROBOGAN</t>
  </si>
  <si>
    <t>BLORA</t>
  </si>
  <si>
    <t>REMBANG</t>
  </si>
  <si>
    <t>PATI</t>
  </si>
  <si>
    <t>KUDUS</t>
  </si>
  <si>
    <t>JEPARA</t>
  </si>
  <si>
    <t>DEMAK</t>
  </si>
  <si>
    <t>SEMARANG</t>
  </si>
  <si>
    <t>TEMANGGUNG</t>
  </si>
  <si>
    <t>KENDAL</t>
  </si>
  <si>
    <t>BATANG</t>
  </si>
  <si>
    <t>PEKALONGAN</t>
  </si>
  <si>
    <t>PEMALANG</t>
  </si>
  <si>
    <t>TEGAL</t>
  </si>
  <si>
    <t>BREBES</t>
  </si>
  <si>
    <t>KOTA MAGELANG</t>
  </si>
  <si>
    <t>KOTA SURAKARTA</t>
  </si>
  <si>
    <t>KOTA SALATIGA</t>
  </si>
  <si>
    <t>KOTA SEMARANG</t>
  </si>
  <si>
    <t>KOTA PEKALONGAN</t>
  </si>
  <si>
    <t>KOTA TEGAL</t>
  </si>
  <si>
    <t>KULON PROGO</t>
  </si>
  <si>
    <t>BANTUL</t>
  </si>
  <si>
    <t>GUNUNG KIDUL</t>
  </si>
  <si>
    <t>SLEMAN</t>
  </si>
  <si>
    <t>KOTA YOGYAKARTA</t>
  </si>
  <si>
    <t>PACITAN</t>
  </si>
  <si>
    <t>PONOROGO</t>
  </si>
  <si>
    <t>TRENGGALEK</t>
  </si>
  <si>
    <t>TULUNGAGUNG</t>
  </si>
  <si>
    <t>BLITAR</t>
  </si>
  <si>
    <t>MALANG</t>
  </si>
  <si>
    <t>LUMAJANG</t>
  </si>
  <si>
    <t>JEMBER</t>
  </si>
  <si>
    <t>BANYUWANGI</t>
  </si>
  <si>
    <t>BONDOWOSO</t>
  </si>
  <si>
    <t>SITUBONDO</t>
  </si>
  <si>
    <t>PROBOLINGGO</t>
  </si>
  <si>
    <t>PASURUAN</t>
  </si>
  <si>
    <t>SIDOARJO</t>
  </si>
  <si>
    <t>MOJOKERTO</t>
  </si>
  <si>
    <t>JOMBANG</t>
  </si>
  <si>
    <t>NGANJUK</t>
  </si>
  <si>
    <t>MADIUN</t>
  </si>
  <si>
    <t>MAGETAN</t>
  </si>
  <si>
    <t>NGAWI</t>
  </si>
  <si>
    <t>BOJONEGORO</t>
  </si>
  <si>
    <t>TUBAN</t>
  </si>
  <si>
    <t>LAMONGAN</t>
  </si>
  <si>
    <t>GRESIK</t>
  </si>
  <si>
    <t>BANGKALAN</t>
  </si>
  <si>
    <t>SAMPANG</t>
  </si>
  <si>
    <t>PAMEKASAN</t>
  </si>
  <si>
    <t>SUMENEP</t>
  </si>
  <si>
    <t>KOTA KEDIRI</t>
  </si>
  <si>
    <t>KOTA BLITAR</t>
  </si>
  <si>
    <t>KOTA MALANG</t>
  </si>
  <si>
    <t>KOTA PROBOLINGGO</t>
  </si>
  <si>
    <t>KOTA PASURUAN</t>
  </si>
  <si>
    <t>KOTA MOJOKERTO</t>
  </si>
  <si>
    <t>KOTA MADIUN</t>
  </si>
  <si>
    <t>KOTA SURABAYA</t>
  </si>
  <si>
    <t>KOTA BATU</t>
  </si>
  <si>
    <t>PANDEGLANG</t>
  </si>
  <si>
    <t>LEBAK</t>
  </si>
  <si>
    <t>TANGERANG</t>
  </si>
  <si>
    <t>SERANG</t>
  </si>
  <si>
    <t>KOTA TANGERANG</t>
  </si>
  <si>
    <t>KOTA CILEGON</t>
  </si>
  <si>
    <t>KOTA SERANG</t>
  </si>
  <si>
    <t>KOTA TANGERANG SELATAN</t>
  </si>
  <si>
    <t>JEMBRANA</t>
  </si>
  <si>
    <t>TABANAN</t>
  </si>
  <si>
    <t>BADUNG</t>
  </si>
  <si>
    <t>GIANYAR</t>
  </si>
  <si>
    <t>KLUNGKUNG</t>
  </si>
  <si>
    <t>BANGLI</t>
  </si>
  <si>
    <t>KARANG ASEM</t>
  </si>
  <si>
    <t>BULELENG</t>
  </si>
  <si>
    <t>KOTA DENPASAR</t>
  </si>
  <si>
    <t>SUMBA BARAT</t>
  </si>
  <si>
    <t>SUMBA TIMUR</t>
  </si>
  <si>
    <t>KUPANG</t>
  </si>
  <si>
    <t>TIMOR TENGAH SELATAN</t>
  </si>
  <si>
    <t>TIMOR TENGAH UTARA</t>
  </si>
  <si>
    <t>BELU</t>
  </si>
  <si>
    <t>ALOR</t>
  </si>
  <si>
    <t>LEMBATA</t>
  </si>
  <si>
    <t>FLORES TIMUR</t>
  </si>
  <si>
    <t>SIKKA</t>
  </si>
  <si>
    <t>ENDE</t>
  </si>
  <si>
    <t>NGADA</t>
  </si>
  <si>
    <t>MANGGARAI</t>
  </si>
  <si>
    <t>ROTE NDAO</t>
  </si>
  <si>
    <t>MANGGARAI BARAT</t>
  </si>
  <si>
    <t>SUMBA TENGAH</t>
  </si>
  <si>
    <t>SUMBA BARAT DAYA</t>
  </si>
  <si>
    <t>NAGEKEO</t>
  </si>
  <si>
    <t>MANGGARAI TIMUR</t>
  </si>
  <si>
    <t>SABU RAIJUA</t>
  </si>
  <si>
    <t>MALAKA</t>
  </si>
  <si>
    <t>KOTA KUPANG</t>
  </si>
  <si>
    <t>SAMBAS</t>
  </si>
  <si>
    <t>BENGKAYANG</t>
  </si>
  <si>
    <t>LANDAK</t>
  </si>
  <si>
    <t>SANGGAU</t>
  </si>
  <si>
    <t>KETAPANG</t>
  </si>
  <si>
    <t>SINTANG</t>
  </si>
  <si>
    <t>KAPUAS HULU</t>
  </si>
  <si>
    <t>SEKADAU</t>
  </si>
  <si>
    <t>MELAWI</t>
  </si>
  <si>
    <t>KAYONG UTARA</t>
  </si>
  <si>
    <t>KUBU RAYA</t>
  </si>
  <si>
    <t>KOTA PONTIANAK</t>
  </si>
  <si>
    <t>KOTA SINGKAWANG</t>
  </si>
  <si>
    <t>KOTAWARINGIN BARAT</t>
  </si>
  <si>
    <t>KOTAWARINGIN TIMUR</t>
  </si>
  <si>
    <t>KAPUAS</t>
  </si>
  <si>
    <t>BARITO SELATAN</t>
  </si>
  <si>
    <t>BARITO UTARA</t>
  </si>
  <si>
    <t>SUKAMARA</t>
  </si>
  <si>
    <t>LAMANDAU</t>
  </si>
  <si>
    <t>SERUYAN</t>
  </si>
  <si>
    <t>KATINGAN</t>
  </si>
  <si>
    <t>PULANG PISAU</t>
  </si>
  <si>
    <t>GUNUNG MAS</t>
  </si>
  <si>
    <t>BARITO TIMUR</t>
  </si>
  <si>
    <t>MURUNG RAYA</t>
  </si>
  <si>
    <t>KOTA PALANGKA RAYA</t>
  </si>
  <si>
    <t>TANAH LAUT</t>
  </si>
  <si>
    <t>KOTA BARU</t>
  </si>
  <si>
    <t>BANJAR</t>
  </si>
  <si>
    <t>BARITO KUALA</t>
  </si>
  <si>
    <t>TAPIN</t>
  </si>
  <si>
    <t>HULU SUNGAI SELATAN</t>
  </si>
  <si>
    <t>HULU SUNGAI TENGAH</t>
  </si>
  <si>
    <t>HULU SUNGAI UTARA</t>
  </si>
  <si>
    <t>TABALONG</t>
  </si>
  <si>
    <t>TANAH BUMBU</t>
  </si>
  <si>
    <t>BALANGAN</t>
  </si>
  <si>
    <t>KOTA BANJARMASIN</t>
  </si>
  <si>
    <t>KOTA BANJAR BARU</t>
  </si>
  <si>
    <t>PASER</t>
  </si>
  <si>
    <t>KUTAI BARAT</t>
  </si>
  <si>
    <t>KUTAI KARTANEGARA</t>
  </si>
  <si>
    <t>KUTAI TIMUR</t>
  </si>
  <si>
    <t>BERAU</t>
  </si>
  <si>
    <t>PENAJAM PASER UTARA</t>
  </si>
  <si>
    <t>MAHAKAM HULU</t>
  </si>
  <si>
    <t>KOTA BALIKPAPAN</t>
  </si>
  <si>
    <t>KOTA SAMARINDA</t>
  </si>
  <si>
    <t>KOTA BONTANG</t>
  </si>
  <si>
    <t>MALINAU</t>
  </si>
  <si>
    <t>BULUNGAN</t>
  </si>
  <si>
    <t>TANA TIDUNG</t>
  </si>
  <si>
    <t>NUNUKAN</t>
  </si>
  <si>
    <t>KOTA TARAKAN</t>
  </si>
  <si>
    <t>BOLAANG MONGONDOW</t>
  </si>
  <si>
    <t>MINAHASA</t>
  </si>
  <si>
    <t>KEPULAUAN SANGIHE</t>
  </si>
  <si>
    <t>KEPULAUAN TALAUD</t>
  </si>
  <si>
    <t>MINAHASA SELATAN</t>
  </si>
  <si>
    <t>MINAHASA UTARA</t>
  </si>
  <si>
    <t>BOLAANG MONGONDOW UTARA</t>
  </si>
  <si>
    <t>SIAU TAGULANDANG BIARO</t>
  </si>
  <si>
    <t>MINAHASA TENGGARA</t>
  </si>
  <si>
    <t>BOLAANG MONGONDOW SELATAN</t>
  </si>
  <si>
    <t>BOLAANG MONGONDOW TIMUR</t>
  </si>
  <si>
    <t>KOTA MANADO</t>
  </si>
  <si>
    <t>KOTA BITUNG</t>
  </si>
  <si>
    <t>KOTA TOMOHON</t>
  </si>
  <si>
    <t>KOTA KOTAMOBAGU</t>
  </si>
  <si>
    <t>BANGGAI KEPULAUAN</t>
  </si>
  <si>
    <t>BANGGAI LAUT</t>
  </si>
  <si>
    <t>BANGGAI</t>
  </si>
  <si>
    <t>MOROWALI</t>
  </si>
  <si>
    <t>MOROWALI UTARA</t>
  </si>
  <si>
    <t>POSO</t>
  </si>
  <si>
    <t>DONGGALA</t>
  </si>
  <si>
    <t>BUOL</t>
  </si>
  <si>
    <t>PARIGI MOUTONG</t>
  </si>
  <si>
    <t>SIGI</t>
  </si>
  <si>
    <t>KOTA PALU</t>
  </si>
  <si>
    <t>KEPULAUAN SELAYAR</t>
  </si>
  <si>
    <t>BULUKUMBA</t>
  </si>
  <si>
    <t>BANTAENG</t>
  </si>
  <si>
    <t>JENEPONTO</t>
  </si>
  <si>
    <t>TAKALAR</t>
  </si>
  <si>
    <t>GOWA</t>
  </si>
  <si>
    <t>SINJAI</t>
  </si>
  <si>
    <t>MAROS</t>
  </si>
  <si>
    <t>PANGKAJENE DAN KEPULAUAN</t>
  </si>
  <si>
    <t>BARRU</t>
  </si>
  <si>
    <t>BONE</t>
  </si>
  <si>
    <t>SOPPENG</t>
  </si>
  <si>
    <t>WAJO</t>
  </si>
  <si>
    <t>SIDENRENG RAPPANG</t>
  </si>
  <si>
    <t>PINRANG</t>
  </si>
  <si>
    <t>ENREKANG</t>
  </si>
  <si>
    <t>LUWU</t>
  </si>
  <si>
    <t>TANA TORAJA</t>
  </si>
  <si>
    <t>LUWU UTARA</t>
  </si>
  <si>
    <t>LUWU TIMUR</t>
  </si>
  <si>
    <t>TORAJA UTARA</t>
  </si>
  <si>
    <t>KOTA MAKASSAR</t>
  </si>
  <si>
    <t>KOTA PAREPARE</t>
  </si>
  <si>
    <t>KOTA PALOPO</t>
  </si>
  <si>
    <t>BUTON</t>
  </si>
  <si>
    <t>MUNA</t>
  </si>
  <si>
    <t>KONAWE</t>
  </si>
  <si>
    <t>KONAWE KEPULAUAN</t>
  </si>
  <si>
    <t>KOLAKA</t>
  </si>
  <si>
    <t>KONAWE SELATAN</t>
  </si>
  <si>
    <t>BOMBANA</t>
  </si>
  <si>
    <t>WAKATOBI</t>
  </si>
  <si>
    <t>KOLAKA UTARA</t>
  </si>
  <si>
    <t>BUTON UTARA</t>
  </si>
  <si>
    <t>KONAWE UTARA</t>
  </si>
  <si>
    <t>KOLAKA TIMUR</t>
  </si>
  <si>
    <t>MUNA BARAT</t>
  </si>
  <si>
    <t>BUTON TENGAH</t>
  </si>
  <si>
    <t>BUTON SELATAN</t>
  </si>
  <si>
    <t>KOTA KENDARI</t>
  </si>
  <si>
    <t>KOTA BAUBAU</t>
  </si>
  <si>
    <t>BOALEMO</t>
  </si>
  <si>
    <t>POHUWATO</t>
  </si>
  <si>
    <t>BONE BOLANGO</t>
  </si>
  <si>
    <t>GORONTALO UTARA</t>
  </si>
  <si>
    <t>KOTA GORONTALO</t>
  </si>
  <si>
    <t>MAJENE</t>
  </si>
  <si>
    <t>POLEWALI MANDAR</t>
  </si>
  <si>
    <t>MAMASA</t>
  </si>
  <si>
    <t>MAMUJU</t>
  </si>
  <si>
    <t>MAMUJU UTARA</t>
  </si>
  <si>
    <t>MAMUJU TENGAH</t>
  </si>
  <si>
    <t>MALUKU TENGGARA BARAT</t>
  </si>
  <si>
    <t>MALUKU TENGGARA</t>
  </si>
  <si>
    <t>MALUKU TENGAH</t>
  </si>
  <si>
    <t>BURU</t>
  </si>
  <si>
    <t>KEPULAUAN ARU</t>
  </si>
  <si>
    <t>SERAM BAGIAN BARAT</t>
  </si>
  <si>
    <t>SERAM BAGIAN TIMUR</t>
  </si>
  <si>
    <t>MALUKU BARAT DAYA</t>
  </si>
  <si>
    <t>BURU SELATAN</t>
  </si>
  <si>
    <t>KOTA AMBON</t>
  </si>
  <si>
    <t>KOTA TUAL</t>
  </si>
  <si>
    <t>HALMAHERA BARAT</t>
  </si>
  <si>
    <t>HALMAHERA TENGAH</t>
  </si>
  <si>
    <t>KEPULAUAN SULA</t>
  </si>
  <si>
    <t>HALMAHERA SELATAN</t>
  </si>
  <si>
    <t>HALMAHERA UTARA</t>
  </si>
  <si>
    <t>HALMAHERA TIMUR</t>
  </si>
  <si>
    <t>PULAU MOROTAI</t>
  </si>
  <si>
    <t>PULAU TALIABU</t>
  </si>
  <si>
    <t>KOTA TERNATE</t>
  </si>
  <si>
    <t>KOTA TIDORE KEPULAUAN</t>
  </si>
  <si>
    <t>FAKFAK</t>
  </si>
  <si>
    <t>KAIMANA</t>
  </si>
  <si>
    <t>TELUK WONDAMA</t>
  </si>
  <si>
    <t>TELUK BINTUNI</t>
  </si>
  <si>
    <t>MANOKWARI</t>
  </si>
  <si>
    <t>MANOKWARI SELATAN</t>
  </si>
  <si>
    <t>PEGUNUNGAN ARFAK</t>
  </si>
  <si>
    <t>SORONG SELATAN</t>
  </si>
  <si>
    <t>SORONG</t>
  </si>
  <si>
    <t>RAJA AMPAT</t>
  </si>
  <si>
    <t>TAMBRAUW</t>
  </si>
  <si>
    <t>MAYBRAT</t>
  </si>
  <si>
    <t>KOTA SORONG</t>
  </si>
  <si>
    <t>MERAUKE</t>
  </si>
  <si>
    <t>JAYAWIJAYA</t>
  </si>
  <si>
    <t>JAYAPURA</t>
  </si>
  <si>
    <t>NABIRE</t>
  </si>
  <si>
    <t>KEPULAUAN YAPEN</t>
  </si>
  <si>
    <t>BIAK NUMFOR</t>
  </si>
  <si>
    <t>PANIAI</t>
  </si>
  <si>
    <t>PUNCAK JAYA</t>
  </si>
  <si>
    <t>MIMIKA</t>
  </si>
  <si>
    <t>BOVEN DIGOEL</t>
  </si>
  <si>
    <t>MAPPI</t>
  </si>
  <si>
    <t>ASMAT</t>
  </si>
  <si>
    <t>YAHUKIMO</t>
  </si>
  <si>
    <t>PEGUNUNGAN BINTANG</t>
  </si>
  <si>
    <t>TOLIKARA</t>
  </si>
  <si>
    <t>SARMI</t>
  </si>
  <si>
    <t>KEEROM</t>
  </si>
  <si>
    <t>WAROPEN</t>
  </si>
  <si>
    <t>SUPIORI</t>
  </si>
  <si>
    <t>MAMBERAMO RAYA</t>
  </si>
  <si>
    <t>NDUGA</t>
  </si>
  <si>
    <t>LANNY JAYA</t>
  </si>
  <si>
    <t>MAMBERAMO TENGAH</t>
  </si>
  <si>
    <t>YALIMO</t>
  </si>
  <si>
    <t>PUNCAK</t>
  </si>
  <si>
    <t>DOGIYAI</t>
  </si>
  <si>
    <t>INTAN JAYA</t>
  </si>
  <si>
    <t>DEIYAI</t>
  </si>
  <si>
    <t>KOTA JAYAPURA</t>
  </si>
  <si>
    <t>Pemerintah Kabupaten</t>
  </si>
  <si>
    <t>Pemerintah Kota</t>
  </si>
  <si>
    <t>Organisasi Sosial</t>
  </si>
  <si>
    <t>Swasta/Lainnya</t>
  </si>
  <si>
    <t>Perusahaan</t>
  </si>
  <si>
    <t>Organisasi Islam</t>
  </si>
  <si>
    <t>B</t>
  </si>
  <si>
    <t>C</t>
  </si>
  <si>
    <t>D</t>
  </si>
  <si>
    <t>Perhimpunan Perekam Medis dan Informasi Kesehatan Indonesia (PORMIKI)</t>
  </si>
  <si>
    <t>CROP_P</t>
  </si>
  <si>
    <t>Prov</t>
  </si>
  <si>
    <t>Kab</t>
  </si>
  <si>
    <t>Jumlah (Per Kab/Kota)</t>
  </si>
  <si>
    <t>JUMLAH SDMK BERDASARKAN RUMPUN KETENAGAAN DI PROVINSI</t>
  </si>
  <si>
    <t>JUMLAH SDMK BERDASARKAN RUMPUN KETENAGAAN PER KABUPATEN</t>
  </si>
  <si>
    <t>JUMLAH SDMK DI PUSKESMAS (9 JENIS TENAGA STRATEGIS)</t>
  </si>
  <si>
    <t>Ahli Farmasi</t>
  </si>
  <si>
    <t>Jumlah Tenaga Kesehatan</t>
  </si>
  <si>
    <t>Jenis Tenaga Kesehatan</t>
  </si>
  <si>
    <t>Tipe</t>
  </si>
  <si>
    <t>FORM B - REKAPITULASI</t>
  </si>
  <si>
    <t>FORM A - DATA INDIVIDU</t>
  </si>
  <si>
    <t>KODE STATUS</t>
  </si>
  <si>
    <t>STATUS KEPEGAWAIAAN SDMK</t>
  </si>
  <si>
    <t>TNI-AD</t>
  </si>
  <si>
    <t>TNI-AL</t>
  </si>
  <si>
    <t>TNI-AU</t>
  </si>
  <si>
    <t>Polri</t>
  </si>
  <si>
    <t>PPPK</t>
  </si>
  <si>
    <t>Penugasan Lainnya</t>
  </si>
  <si>
    <t>Tenaga Swasta Tetap</t>
  </si>
  <si>
    <t>Tenaga Swasta Tidak Tetap</t>
  </si>
  <si>
    <t>BLU / BLUD</t>
  </si>
  <si>
    <t>KODE STATUS KEPEGAWAIAN</t>
  </si>
  <si>
    <t>OUTPUT - DASHBOARD INFO SDMK</t>
  </si>
  <si>
    <t>INSTRUMEN PEMETAAN DATA SDM KESEHATAN INDONESIA</t>
  </si>
  <si>
    <t xml:space="preserve">   06. NOMOR HP</t>
  </si>
  <si>
    <t>07. KABID SDK  / SDMK</t>
  </si>
  <si>
    <t xml:space="preserve">   08. NOMOR HP</t>
  </si>
  <si>
    <t>09. NIP KABID</t>
  </si>
  <si>
    <t>10. PENGELOLA DATA 1</t>
  </si>
  <si>
    <t xml:space="preserve">   11. NOMOR HP</t>
  </si>
  <si>
    <t>12. NIP PENGELOLA DATA 1</t>
  </si>
  <si>
    <t>13. PENGELOLA DATA 2</t>
  </si>
  <si>
    <t xml:space="preserve">   14. NOMOR HP</t>
  </si>
  <si>
    <t>15. NIP PENGELOLA DATA 1</t>
  </si>
  <si>
    <t>JML KAB</t>
  </si>
  <si>
    <t>TOLITOLI</t>
  </si>
  <si>
    <t>TOJO UNAUNA</t>
  </si>
  <si>
    <t>LOGO</t>
  </si>
  <si>
    <t>OUTPUT - INDIKATOR KINERJA PROGRAM PPSDMK RENSTRA KEMKES 2015-2019</t>
  </si>
  <si>
    <t xml:space="preserve">  </t>
  </si>
  <si>
    <t>Non Kelas</t>
  </si>
  <si>
    <t>KET</t>
  </si>
  <si>
    <t>JUMLAH RUMAH SAKIT</t>
  </si>
  <si>
    <t>FORM B1.3 - PERENCANAAN KEBUTUHAN TENAGA MEDIS DI RUMAH SAKIT</t>
  </si>
  <si>
    <t>Jenis Fasyankes</t>
  </si>
  <si>
    <t>Kode Fasyankes</t>
  </si>
  <si>
    <t>cut_penyelenggara</t>
  </si>
  <si>
    <t>Kelas</t>
  </si>
  <si>
    <t>JENIS TENAGA KESEHATAN</t>
  </si>
  <si>
    <t>SESUAI STANDAR            (RSUD Kelas C)</t>
  </si>
  <si>
    <t>JUMLAH TENAGA MEDIS</t>
  </si>
  <si>
    <t>JML RS                                BELUM SESUAI STANDAR                      (RSUD Kelas C)</t>
  </si>
  <si>
    <t>TENAGA KESLING</t>
  </si>
  <si>
    <t>JML SDMK (Periode Sebelumnya)</t>
  </si>
  <si>
    <t>Kontrak BLU /   BLUD</t>
  </si>
  <si>
    <t>JENJANG - PRODI</t>
  </si>
  <si>
    <t>MEMPAWAH</t>
  </si>
  <si>
    <t>JUMLAH NAKES (9 Nakes Strategis)</t>
  </si>
  <si>
    <t>Dokter Spesialis Patologi anatomi
(Keadaan)</t>
  </si>
  <si>
    <t>Dokter Spesialis Patologi Anatomi
(Standar)</t>
  </si>
  <si>
    <t>Dokter Spesialis Patologi Anatomi
(+)</t>
  </si>
  <si>
    <t>Dokter Spesialis Patologi Anatomi
(-)</t>
  </si>
  <si>
    <t>Dokter Spesialis Rehabilitasi Medik
(Keadaan)</t>
  </si>
  <si>
    <t>Dokter Spesialis  Rehabilitasi Medik
(Standar)</t>
  </si>
  <si>
    <t>Dokter Spesialis  Rehabilitasi Medik
(+)</t>
  </si>
  <si>
    <t>Dokter Spesialis  Rehabilitasi Medik
(-)</t>
  </si>
  <si>
    <t>PEMENUHAN TENAGA MEDIS</t>
  </si>
  <si>
    <t>Dokter  Umum
(Keadaan)</t>
  </si>
  <si>
    <t>Dokter Umum
(Standar)</t>
  </si>
  <si>
    <t>Dokter Umum
(+)</t>
  </si>
  <si>
    <t>Dokter Umum
(-)</t>
  </si>
  <si>
    <t>Medis Umum</t>
  </si>
  <si>
    <t>Dokter Spesialis Dasar</t>
  </si>
  <si>
    <t>Dokter Spesialis Penunjang</t>
  </si>
  <si>
    <t>KEADAAN DAN KEBUTUHAN TENAGA MEDIS</t>
  </si>
  <si>
    <t>Jumlah (Provinsi)</t>
  </si>
  <si>
    <t>JENIS TENAGA MEDIS</t>
  </si>
  <si>
    <t>1. DOKTER SPESIALIS PENYAKIT DALAM</t>
  </si>
  <si>
    <t>3. DOKTER SPESIALIS ANAK</t>
  </si>
  <si>
    <t>4. DOKTER SPESIALIS BEDAH</t>
  </si>
  <si>
    <t>5. DOKTER SPESIALIS RADIOLOGI</t>
  </si>
  <si>
    <t>6. DOKTER SPESIALIS ANESTESI</t>
  </si>
  <si>
    <t>7. DOKTER SPESIALIS PATOLOGI KLINIK</t>
  </si>
  <si>
    <t>3. DOKTER SPESIALIS PENYAKIT DALAM</t>
  </si>
  <si>
    <t>4. DOKTER SPESIALIS OBSGYN</t>
  </si>
  <si>
    <t>5. DOKTER SPESIALIS ANAK</t>
  </si>
  <si>
    <t>6. DOKTER SPESIALIS BEDAH</t>
  </si>
  <si>
    <t>7. DOKTER SPESIALIS RADIOLOGI</t>
  </si>
  <si>
    <t>8. DOKTER SPESIALIS ANESTESI</t>
  </si>
  <si>
    <t>9. DOKTER SPESIALIS PATOLOGI KLINIK</t>
  </si>
  <si>
    <t>10. DOKTER SPESIALIS PATOLOGI ANATOMI</t>
  </si>
  <si>
    <t>11. DOKTER SPESIALIS REHAB MEDIK (FISIK)</t>
  </si>
  <si>
    <t>2. DOKTER SPESIALIS OBSGYN</t>
  </si>
  <si>
    <t xml:space="preserve">JML RS                                BELUM SESUAI STANDAR      </t>
  </si>
  <si>
    <t xml:space="preserve">SESUAI STANDAR  </t>
  </si>
  <si>
    <t>JUMLAH RUMAH SAKIT                                 (RS KELAS C PEMDA)</t>
  </si>
  <si>
    <t>KEADAAN DAN KEBUTUHAN TENAGA KESEHATAN DI PUSKESMAS SESUAI PERMENKES NO 75 TAHUN 2014</t>
  </si>
  <si>
    <t>KEADAAN DAN KEBUTUHAN TENAGA KESEHATAN DI PUSKESMAS SESUAI INDIKATOR 1 RENSTRA KEMKES PROGRAM PPSDMK</t>
  </si>
  <si>
    <t>KEADAAN DAN KEBUTUHAN TENAGA MEDIS DI RUMAH SAKIT SESUAI PERMENKES NO 56 TAHUN 2014</t>
  </si>
  <si>
    <t>KEADAAN DAN KEBUTUHAN TENAGA MEDIS DI RUMAH SAKIT SESUAI RENSTRA KEMKES PROGRAM PPSDMK</t>
  </si>
  <si>
    <t xml:space="preserve">01. WILAYAH PROVINSI </t>
  </si>
  <si>
    <t>PILIH KABUPATEN/KOTA :</t>
  </si>
  <si>
    <t>ACEH</t>
  </si>
  <si>
    <t>REKAPITULASI TENAGA KEPERAWATAN DI FASYANKES BERDASARKAN FUNGSI (KODE SDMK)</t>
  </si>
  <si>
    <t>REKAPITULASI TENAGA KESLING DAN GIZI DI FASYANKES BERDASARKAN FUNGSI (KODE SDMK)</t>
  </si>
  <si>
    <t>REKAPITULASI TENAGA MEDIS SPESIALIS DI FASYANKES BERDASARKAN FUNGSI (KODE SDMK)</t>
  </si>
  <si>
    <t>TENAGA MEDIS SPESIALIS</t>
  </si>
  <si>
    <t>JENJANG PENDIDIKAN TENAGA KEPERAWATAN</t>
  </si>
  <si>
    <t>REKAPITULASI TENAGA KEPERAWATAN DI FASYANKES BERDASARKAN JENJANG PENDIDIKAN (KODE PRODI)</t>
  </si>
  <si>
    <t>REKAPITULASI TENAGA KEFARMASIAN DI FASYANKES BERDASARKAN JENJANG PENDIDIKAN (KODE PRODI)</t>
  </si>
  <si>
    <t>JENJANG PENDIDIKAN TENAGA KEFARMASIAN</t>
  </si>
  <si>
    <t>REKAPITULASI TENAGA KESLING DI FASYANKES BERDASARKAN JENJANG PENDIDIKAN (KODE PRODI)</t>
  </si>
  <si>
    <t>JENJANG PENDIDIKAN TENAGA KESLING</t>
  </si>
  <si>
    <t>REKAPITULASI TENAGA KESMAS DI FASYANKES BERDASARKAN JENJANG PENDIDIKAN (KODE PRODI)</t>
  </si>
  <si>
    <t>JENJANG PENDIDIKAN TENAGA KETERAPIAN FISIK</t>
  </si>
  <si>
    <t>REKAPITULASI TENAGA KETERAPIAN FISIK DI FASYANKES BERDASARKAN JENJANG PENDIDIKAN (KODE PRODI)</t>
  </si>
  <si>
    <t>JENJANG PENDIDIKAN TENAGA KETEKNISIAN MEDIS</t>
  </si>
  <si>
    <t>REKAPITULASI TENAGA KETEKNISIAN MEDIS DI FASYANKES BERDASARKAN JENJANG PENDIDIKAN (KODE PRODI)</t>
  </si>
  <si>
    <t>REKAPITULASI TENAGA PENUNJANG DI FASYANKES BERDASARKAN JENJANG PENDIDIKAN (KODE PRODI)</t>
  </si>
  <si>
    <t>JENJANG PENDIDIKAN TENAGA PENUNJANG KESEHATAN</t>
  </si>
  <si>
    <t>REKAPITULASI TENAGA TEKNIK BIOMEDIKA DI FASYANKES BERDASARKAN JENJANG PENDIDIKAN (KODE PRODI)</t>
  </si>
  <si>
    <t>JENJANG PENDIDIKAN TENAGA TEKNIK BIOMEDIKA</t>
  </si>
  <si>
    <t>REKAPITULASI TENAGA ASISTEN NAKES DI FASYANKES BERDASARKAN JENJANG PENDIDIKAN (KODE PRODI)</t>
  </si>
  <si>
    <t>JENJANG PENDIDIKAN TENAGA ASISTEN NAKES</t>
  </si>
  <si>
    <t>prov</t>
  </si>
  <si>
    <t>kab</t>
  </si>
  <si>
    <t>Jenjang Dikjut</t>
  </si>
  <si>
    <t>DASHBOARD SDMK 2 - REKAPITULASI SDM KESEHATAN YANG MELANJUTKAN PENDIDIKAN</t>
  </si>
  <si>
    <t>REKAPITULASI SDM KESEHATAN YANG MELANJUTKAN PENDIDIKAN BERDASARKAN JENIS DIKJUT DAN JENJANG PENDIDIKAN</t>
  </si>
  <si>
    <t>REKAPITULASI DOKTER YANG MELANJUTKAN PENDIDIKAN SPESIALIS</t>
  </si>
  <si>
    <t>JENIS SPESIALIS</t>
  </si>
  <si>
    <t>REKAPITULASI DOKTER GIGI YANG MELANJUTKAN PENDIDIKAN SPESIALIS</t>
  </si>
  <si>
    <t>&lt;&lt;---- PILIH NAMA KABUPATEN/KOTA</t>
  </si>
  <si>
    <t>Rumpun Diklat</t>
  </si>
  <si>
    <t>REKAPITULASI SDM KESEHATAN YANG MENGIKUTI DIKLAT BERDASARKAN JENIS KELAMIN &amp; RUMPUN DIKLAT</t>
  </si>
  <si>
    <t>DASHBOARD SDMK 3 - SDMK YANG MENGIKUTI DIKLAT (BERDASARKAN PERMENKES 844 TAHUN 2006)</t>
  </si>
  <si>
    <t>Laki-laki</t>
  </si>
  <si>
    <t>Ketenagaan</t>
  </si>
  <si>
    <t>Benua</t>
  </si>
  <si>
    <t>D3300</t>
  </si>
  <si>
    <t>DINAS KESEHATAN PROVINSI JAWA TENGAH</t>
  </si>
  <si>
    <t>D3301</t>
  </si>
  <si>
    <t>DINAS KESEHATAN KAB. CILACAP</t>
  </si>
  <si>
    <t>D3302</t>
  </si>
  <si>
    <t>DINAS KESEHATAN KAB. BANYUMAS</t>
  </si>
  <si>
    <t>D3303</t>
  </si>
  <si>
    <t>DINAS KESEHATAN KAB. PURBALINGGA</t>
  </si>
  <si>
    <t>D3304</t>
  </si>
  <si>
    <t>DINAS KESEHATAN KAB. BANJARNEGARA</t>
  </si>
  <si>
    <t>D3305</t>
  </si>
  <si>
    <t>DINAS KESEHATAN KAB. KEBUMEN</t>
  </si>
  <si>
    <t>D3306</t>
  </si>
  <si>
    <t>DINAS KESEHATAN KAB. PURWOREJO</t>
  </si>
  <si>
    <t>D3307</t>
  </si>
  <si>
    <t>DINAS KESEHATAN KAB. WONOSOBO</t>
  </si>
  <si>
    <t>D3308</t>
  </si>
  <si>
    <t>DINAS KESEHATAN KAB. MAGELANG</t>
  </si>
  <si>
    <t>D3309</t>
  </si>
  <si>
    <t>DINAS KESEHATAN KAB. BOYOLALI</t>
  </si>
  <si>
    <t>D3310</t>
  </si>
  <si>
    <t>DINAS KESEHATAN KAB. KLATEN</t>
  </si>
  <si>
    <t>D3311</t>
  </si>
  <si>
    <t>DINAS KESEHATAN KAB. SUKOHARJO</t>
  </si>
  <si>
    <t>D3312</t>
  </si>
  <si>
    <t>DINAS KESEHATAN KAB. WONOGIRI</t>
  </si>
  <si>
    <t>D3313</t>
  </si>
  <si>
    <t>DINAS KESEHATAN KAB. KARANGANYAR</t>
  </si>
  <si>
    <t>D3314</t>
  </si>
  <si>
    <t>DINAS KESEHATAN KAB. SRAGEN</t>
  </si>
  <si>
    <t>D3315</t>
  </si>
  <si>
    <t>DINAS KESEHATAN KAB. GROBOGAN</t>
  </si>
  <si>
    <t>D3316</t>
  </si>
  <si>
    <t>DINAS KESEHATAN KAB. BLORA</t>
  </si>
  <si>
    <t>D3317</t>
  </si>
  <si>
    <t>DINAS KESEHATAN KAB. REMBANG</t>
  </si>
  <si>
    <t>D3318</t>
  </si>
  <si>
    <t>DINAS KESEHATAN KAB. PATI</t>
  </si>
  <si>
    <t>D3319</t>
  </si>
  <si>
    <t>DINAS KESEHATAN KAB. KUDUS</t>
  </si>
  <si>
    <t>D3320</t>
  </si>
  <si>
    <t>DINAS KESEHATAN KAB. JEPARA</t>
  </si>
  <si>
    <t>D3321</t>
  </si>
  <si>
    <t>DINAS KESEHATAN KAB. DEMAK</t>
  </si>
  <si>
    <t>D3322</t>
  </si>
  <si>
    <t>DINAS KESEHATAN KAB. SEMARANG</t>
  </si>
  <si>
    <t>D3323</t>
  </si>
  <si>
    <t>DINAS KESEHATAN KAB. TEMANGGUNG</t>
  </si>
  <si>
    <t>D3324</t>
  </si>
  <si>
    <t>DINAS KESEHATAN KAB. KENDAL</t>
  </si>
  <si>
    <t>D3325</t>
  </si>
  <si>
    <t>DINAS KESEHATAN KAB. BATANG</t>
  </si>
  <si>
    <t>D3326</t>
  </si>
  <si>
    <t>DINAS KESEHATAN KAB. PEKALONGAN</t>
  </si>
  <si>
    <t>D3327</t>
  </si>
  <si>
    <t>DINAS KESEHATAN KAB. PEMALANG</t>
  </si>
  <si>
    <t>D3328</t>
  </si>
  <si>
    <t>DINAS KESEHATAN KAB. TEGAL</t>
  </si>
  <si>
    <t>D3329</t>
  </si>
  <si>
    <t>DINAS KESEHATAN KAB. BREBES</t>
  </si>
  <si>
    <t>D3371</t>
  </si>
  <si>
    <t>DINAS KESEHATAN KOTA MAGELANG</t>
  </si>
  <si>
    <t>D3372</t>
  </si>
  <si>
    <t>DINAS KESEHATAN KOTA SURAKARTA</t>
  </si>
  <si>
    <t>D3373</t>
  </si>
  <si>
    <t>DINAS KESEHATAN KOTA SALATIGA</t>
  </si>
  <si>
    <t>D3374</t>
  </si>
  <si>
    <t>DINAS KESEHATAN KOTA SEMARANG</t>
  </si>
  <si>
    <t>D3375</t>
  </si>
  <si>
    <t>DINAS KESEHATAN KOTA PEKALONGAN</t>
  </si>
  <si>
    <t>D3376</t>
  </si>
  <si>
    <t>DINAS KESEHATAN KOTA TEGAL</t>
  </si>
  <si>
    <t>P3301010101</t>
  </si>
  <si>
    <t>DAYEUH LUHUR  I</t>
  </si>
  <si>
    <t>P3301010202</t>
  </si>
  <si>
    <t>DAYEUH LUHUR  II</t>
  </si>
  <si>
    <t>P3301020101</t>
  </si>
  <si>
    <t>WANAREJA I</t>
  </si>
  <si>
    <t>P3301020202</t>
  </si>
  <si>
    <t>WANAREJA II</t>
  </si>
  <si>
    <t>P3301030201</t>
  </si>
  <si>
    <t>MAJENANG I</t>
  </si>
  <si>
    <t>P3301030202</t>
  </si>
  <si>
    <t>MAJENANG II</t>
  </si>
  <si>
    <t>P3301040101</t>
  </si>
  <si>
    <t>CIMANGGU I</t>
  </si>
  <si>
    <t>P3301040202</t>
  </si>
  <si>
    <t>CIMANGGU II</t>
  </si>
  <si>
    <t>P3301050101</t>
  </si>
  <si>
    <t>KARANG PUNCUNG  I</t>
  </si>
  <si>
    <t>P3301050202</t>
  </si>
  <si>
    <t>KARANG PUNCUNG  II</t>
  </si>
  <si>
    <t>P3301060101</t>
  </si>
  <si>
    <t>CIPARI</t>
  </si>
  <si>
    <t>P3301070101</t>
  </si>
  <si>
    <t>SIDAREJA</t>
  </si>
  <si>
    <t>P3301080201</t>
  </si>
  <si>
    <t>KEDUNG REJA</t>
  </si>
  <si>
    <t>P3301090201</t>
  </si>
  <si>
    <t>PATIMUAN</t>
  </si>
  <si>
    <t>P3301100101</t>
  </si>
  <si>
    <t>GANDRUNG MANGU I</t>
  </si>
  <si>
    <t>P3301100202</t>
  </si>
  <si>
    <t>GANDRUNG MANGU II</t>
  </si>
  <si>
    <t>P3301110201</t>
  </si>
  <si>
    <t>BANTARSARI</t>
  </si>
  <si>
    <t>P3301120101</t>
  </si>
  <si>
    <t>KAWUNGANTEN</t>
  </si>
  <si>
    <t>P3301121201</t>
  </si>
  <si>
    <t>KAMPUNG LAUT</t>
  </si>
  <si>
    <t>P3301130201</t>
  </si>
  <si>
    <t>JERUK LEGI  I</t>
  </si>
  <si>
    <t>P3301130202</t>
  </si>
  <si>
    <t>JERUK LEGI  II</t>
  </si>
  <si>
    <t>P3301140201</t>
  </si>
  <si>
    <t>KESUGIHAN I</t>
  </si>
  <si>
    <t>P3301140202</t>
  </si>
  <si>
    <t>KESUGIHAN II</t>
  </si>
  <si>
    <t>P3301150101</t>
  </si>
  <si>
    <t>ADIPALA I</t>
  </si>
  <si>
    <t>P3301150202</t>
  </si>
  <si>
    <t>ADIPALA II</t>
  </si>
  <si>
    <t>P3301160101</t>
  </si>
  <si>
    <t>MAOS</t>
  </si>
  <si>
    <t>P3301170101</t>
  </si>
  <si>
    <t>P3301180101</t>
  </si>
  <si>
    <t>KROYA I</t>
  </si>
  <si>
    <t>P3301180202</t>
  </si>
  <si>
    <t>KROYA II</t>
  </si>
  <si>
    <t>P3301190101</t>
  </si>
  <si>
    <t>BINANGUN</t>
  </si>
  <si>
    <t>P3301200102</t>
  </si>
  <si>
    <t>NUSA WUNGU II</t>
  </si>
  <si>
    <t>P3301200201</t>
  </si>
  <si>
    <t>NUSA WUNGU I</t>
  </si>
  <si>
    <t>P3301710201</t>
  </si>
  <si>
    <t>CILACAP SEL.  I</t>
  </si>
  <si>
    <t>P3301710202</t>
  </si>
  <si>
    <t>CILACAP SEL.  II</t>
  </si>
  <si>
    <t>P3301720201</t>
  </si>
  <si>
    <t>CILACAP TENGAH I</t>
  </si>
  <si>
    <t>P3301720202</t>
  </si>
  <si>
    <t>CILACAP TENGAH II</t>
  </si>
  <si>
    <t>P3301730201</t>
  </si>
  <si>
    <t>CILACAP UTARA  I</t>
  </si>
  <si>
    <t>P3301730202</t>
  </si>
  <si>
    <t>CILACAP UTARA  II</t>
  </si>
  <si>
    <t>P3302010201</t>
  </si>
  <si>
    <t>LUMBIR</t>
  </si>
  <si>
    <t>P3302020101</t>
  </si>
  <si>
    <t>WANGON I</t>
  </si>
  <si>
    <t>P3302020102</t>
  </si>
  <si>
    <t>WANGON II</t>
  </si>
  <si>
    <t>P3302030101</t>
  </si>
  <si>
    <t>JATILAWANG</t>
  </si>
  <si>
    <t>P3302040101</t>
  </si>
  <si>
    <t>RAWALO</t>
  </si>
  <si>
    <t>P3302050101</t>
  </si>
  <si>
    <t>KEBASEN</t>
  </si>
  <si>
    <t>P3302060101</t>
  </si>
  <si>
    <t>KEMRANJEN I</t>
  </si>
  <si>
    <t>P3302060102</t>
  </si>
  <si>
    <t>KEMRANJEN II</t>
  </si>
  <si>
    <t>P3302070101</t>
  </si>
  <si>
    <t>SUMPIUH I</t>
  </si>
  <si>
    <t>P3302070202</t>
  </si>
  <si>
    <t>SUMPIUH II</t>
  </si>
  <si>
    <t>P3302080101</t>
  </si>
  <si>
    <t>TAMBAK I</t>
  </si>
  <si>
    <t>P3302080202</t>
  </si>
  <si>
    <t>TAMBAK II</t>
  </si>
  <si>
    <t>P3302090201</t>
  </si>
  <si>
    <t>SOMAGEDE</t>
  </si>
  <si>
    <t>P3302100201</t>
  </si>
  <si>
    <t>KALIBAGOR</t>
  </si>
  <si>
    <t>P3302110201</t>
  </si>
  <si>
    <t>P3302120201</t>
  </si>
  <si>
    <t>PATIK RAJA</t>
  </si>
  <si>
    <t>P3302130201</t>
  </si>
  <si>
    <t>PURWOJATI</t>
  </si>
  <si>
    <t>P3302140101</t>
  </si>
  <si>
    <t>AJIBARANG I</t>
  </si>
  <si>
    <t>P3302140202</t>
  </si>
  <si>
    <t>AJIBARANG II</t>
  </si>
  <si>
    <t>P3302150101</t>
  </si>
  <si>
    <t>GUMELAR</t>
  </si>
  <si>
    <t>P3302160101</t>
  </si>
  <si>
    <t>PEKUNCEN</t>
  </si>
  <si>
    <t>P3302170101</t>
  </si>
  <si>
    <t>CILONGOK I</t>
  </si>
  <si>
    <t>P3302170202</t>
  </si>
  <si>
    <t>CILONGOK II</t>
  </si>
  <si>
    <t>P3302180201</t>
  </si>
  <si>
    <t>KARANG LEWAS</t>
  </si>
  <si>
    <t>P3302190201</t>
  </si>
  <si>
    <t>KEDUNG BANTENG</t>
  </si>
  <si>
    <t>P3302200201</t>
  </si>
  <si>
    <t>BATURADEN I</t>
  </si>
  <si>
    <t>P3302200202</t>
  </si>
  <si>
    <t>BATURADEN II</t>
  </si>
  <si>
    <t>P3302210201</t>
  </si>
  <si>
    <t>SUMBANG I</t>
  </si>
  <si>
    <t>P3302210202</t>
  </si>
  <si>
    <t>SUMBANG II</t>
  </si>
  <si>
    <t>P3302220201</t>
  </si>
  <si>
    <t>KEMBARAN I</t>
  </si>
  <si>
    <t>P3302220202</t>
  </si>
  <si>
    <t>KEMBARAN II</t>
  </si>
  <si>
    <t>P3302230101</t>
  </si>
  <si>
    <t>SOKARAJA I</t>
  </si>
  <si>
    <t>P3302230202</t>
  </si>
  <si>
    <t>SOKARAJA II</t>
  </si>
  <si>
    <t>P3302710201</t>
  </si>
  <si>
    <t>PURWOKERTO SELATAN</t>
  </si>
  <si>
    <t>P3302720201</t>
  </si>
  <si>
    <t>PURWOKERTO BARAT</t>
  </si>
  <si>
    <t>P3302730201</t>
  </si>
  <si>
    <t>PURWOKERTO TIMUR I</t>
  </si>
  <si>
    <t>P3302730202</t>
  </si>
  <si>
    <t>PURWOKERTO TIMUR II</t>
  </si>
  <si>
    <t>P3302740201</t>
  </si>
  <si>
    <t>PURWOKERTO UTARA I</t>
  </si>
  <si>
    <t>P3302740202</t>
  </si>
  <si>
    <t>PURWOKERTO UTARA II</t>
  </si>
  <si>
    <t>P3303010201</t>
  </si>
  <si>
    <t>KEMANGKON</t>
  </si>
  <si>
    <t>P3303020101</t>
  </si>
  <si>
    <t>BUKATEJA</t>
  </si>
  <si>
    <t>P3303020202</t>
  </si>
  <si>
    <t>KUTAWIS</t>
  </si>
  <si>
    <t>P3303030101</t>
  </si>
  <si>
    <t>KEJOBONG</t>
  </si>
  <si>
    <t>P3303040201</t>
  </si>
  <si>
    <t>PENGADEGAN</t>
  </si>
  <si>
    <t>P3303050201</t>
  </si>
  <si>
    <t>KALIGONDANG</t>
  </si>
  <si>
    <t>P3303050202</t>
  </si>
  <si>
    <t>KALIKAJAR</t>
  </si>
  <si>
    <t>P3303060201</t>
  </si>
  <si>
    <t>P3303060202</t>
  </si>
  <si>
    <t>BOJONG</t>
  </si>
  <si>
    <t>P3303070101</t>
  </si>
  <si>
    <t>KALIMANAH</t>
  </si>
  <si>
    <t>P3303080101</t>
  </si>
  <si>
    <t>PADAMARA</t>
  </si>
  <si>
    <t>P3303090201</t>
  </si>
  <si>
    <t>KUTASARI</t>
  </si>
  <si>
    <t>P3303100201</t>
  </si>
  <si>
    <t>BOJONGSARI</t>
  </si>
  <si>
    <t>P3303110102</t>
  </si>
  <si>
    <t>SERAYU LARANGAN</t>
  </si>
  <si>
    <t>P3303110201</t>
  </si>
  <si>
    <t>MREBET</t>
  </si>
  <si>
    <t>P3303120101</t>
  </si>
  <si>
    <t>BOBOTSARI</t>
  </si>
  <si>
    <t>P3303130101</t>
  </si>
  <si>
    <t>KARANGREJA</t>
  </si>
  <si>
    <t>P3303131101</t>
  </si>
  <si>
    <t>KARANGJAMBU</t>
  </si>
  <si>
    <t>P3303140101</t>
  </si>
  <si>
    <t>P3303141201</t>
  </si>
  <si>
    <t>KARANG TENGAH</t>
  </si>
  <si>
    <t>P3303150101</t>
  </si>
  <si>
    <t>KARANGMONCOL</t>
  </si>
  <si>
    <t>P3303160101</t>
  </si>
  <si>
    <t>P3304010101</t>
  </si>
  <si>
    <t>SUSUKAN I</t>
  </si>
  <si>
    <t>P3304010202</t>
  </si>
  <si>
    <t>SUSUKAN II</t>
  </si>
  <si>
    <t>P3304020101</t>
  </si>
  <si>
    <t>KLAMPOK I</t>
  </si>
  <si>
    <t>P3304020202</t>
  </si>
  <si>
    <t>KLAMPOK II</t>
  </si>
  <si>
    <t>P3304030101</t>
  </si>
  <si>
    <t>MANDIRAJA I</t>
  </si>
  <si>
    <t>P3304030102</t>
  </si>
  <si>
    <t>MANDIRAJA II</t>
  </si>
  <si>
    <t>P3304040101</t>
  </si>
  <si>
    <t>PURWANEGARA I</t>
  </si>
  <si>
    <t>P3304040202</t>
  </si>
  <si>
    <t>PURWANEGARA II</t>
  </si>
  <si>
    <t>P3304050201</t>
  </si>
  <si>
    <t>BAWANG I</t>
  </si>
  <si>
    <t>P3304050202</t>
  </si>
  <si>
    <t>BAWANG-II</t>
  </si>
  <si>
    <t>P3304060201</t>
  </si>
  <si>
    <t>BANJARNEGARA I</t>
  </si>
  <si>
    <t>P3304060202</t>
  </si>
  <si>
    <t>BANJARNEGARA II</t>
  </si>
  <si>
    <t>P3304061201</t>
  </si>
  <si>
    <t>PAGEDONGAN</t>
  </si>
  <si>
    <t>P3304070101</t>
  </si>
  <si>
    <t>SIGALUH I</t>
  </si>
  <si>
    <t>P3304070202</t>
  </si>
  <si>
    <t>SIGALUH II</t>
  </si>
  <si>
    <t>P3304080101</t>
  </si>
  <si>
    <t>MADUKARA I</t>
  </si>
  <si>
    <t>P3304080202</t>
  </si>
  <si>
    <t>MADUKARA II</t>
  </si>
  <si>
    <t>P3304090101</t>
  </si>
  <si>
    <t>BANJARMANGU I</t>
  </si>
  <si>
    <t>P3304090202</t>
  </si>
  <si>
    <t>BANJARMANGU II</t>
  </si>
  <si>
    <t>P3304100101</t>
  </si>
  <si>
    <t>WANADADI I</t>
  </si>
  <si>
    <t>P3304100202</t>
  </si>
  <si>
    <t>WANADADI II</t>
  </si>
  <si>
    <t>P3304110101</t>
  </si>
  <si>
    <t>RAKIT I</t>
  </si>
  <si>
    <t>P3304110202</t>
  </si>
  <si>
    <t>RAKIT II</t>
  </si>
  <si>
    <t>P3304120101</t>
  </si>
  <si>
    <t>PUNGGELAN- I</t>
  </si>
  <si>
    <t>P3304120202</t>
  </si>
  <si>
    <t>PUNGGELAN-II</t>
  </si>
  <si>
    <t>P3304130101</t>
  </si>
  <si>
    <t>KARANGKOBAR 1</t>
  </si>
  <si>
    <t>P3304140201</t>
  </si>
  <si>
    <t>PAGENTAN I</t>
  </si>
  <si>
    <t>P3304140202</t>
  </si>
  <si>
    <t>PAGETAN II</t>
  </si>
  <si>
    <t>P3304150101</t>
  </si>
  <si>
    <t>PEJAWARAN</t>
  </si>
  <si>
    <t>P3304160101</t>
  </si>
  <si>
    <t>BATUR I</t>
  </si>
  <si>
    <t>P3304160202</t>
  </si>
  <si>
    <t>BATUR II</t>
  </si>
  <si>
    <t>P3304170201</t>
  </si>
  <si>
    <t>WANAYASA I</t>
  </si>
  <si>
    <t>P3304170202</t>
  </si>
  <si>
    <t>WANAYASA II</t>
  </si>
  <si>
    <t>P3304180101</t>
  </si>
  <si>
    <t>KALIBENING</t>
  </si>
  <si>
    <t>P3304181201</t>
  </si>
  <si>
    <t>PANDANARUM</t>
  </si>
  <si>
    <t>P3305010101</t>
  </si>
  <si>
    <t>AYAH  I</t>
  </si>
  <si>
    <t>P3305010202</t>
  </si>
  <si>
    <t>AYAH  II</t>
  </si>
  <si>
    <t>P3305020201</t>
  </si>
  <si>
    <t>BUAYAN</t>
  </si>
  <si>
    <t>P3305030201</t>
  </si>
  <si>
    <t>PURING</t>
  </si>
  <si>
    <t>P3305040101</t>
  </si>
  <si>
    <t>PETANAHAN</t>
  </si>
  <si>
    <t>P3305050201</t>
  </si>
  <si>
    <t>KLIRONG I</t>
  </si>
  <si>
    <t>P3305050202</t>
  </si>
  <si>
    <t>KLIRONG II</t>
  </si>
  <si>
    <t>P3305060201</t>
  </si>
  <si>
    <t>BULUSPESANTREN I</t>
  </si>
  <si>
    <t>P3305060202</t>
  </si>
  <si>
    <t>BULUSPESANTREN II</t>
  </si>
  <si>
    <t>P3305070101</t>
  </si>
  <si>
    <t>AMBAL I</t>
  </si>
  <si>
    <t>P3305070202</t>
  </si>
  <si>
    <t>AMBAL II</t>
  </si>
  <si>
    <t>P3305080101</t>
  </si>
  <si>
    <t>MIRIT</t>
  </si>
  <si>
    <t>P3305081201</t>
  </si>
  <si>
    <t>BONOROWO</t>
  </si>
  <si>
    <t>P3305090101</t>
  </si>
  <si>
    <t>PREMBUN</t>
  </si>
  <si>
    <t>P3305091201</t>
  </si>
  <si>
    <t>PADURESO</t>
  </si>
  <si>
    <t>P3305100101</t>
  </si>
  <si>
    <t>KUTOWINANGUN</t>
  </si>
  <si>
    <t>P3305110101</t>
  </si>
  <si>
    <t>ALIAN</t>
  </si>
  <si>
    <t>P3305111201</t>
  </si>
  <si>
    <t>PONCOWARNO</t>
  </si>
  <si>
    <t>P3305120201</t>
  </si>
  <si>
    <t>KEBUMEN  I</t>
  </si>
  <si>
    <t>P3305120202</t>
  </si>
  <si>
    <t>KEBUMEN  II</t>
  </si>
  <si>
    <t>P3305120203</t>
  </si>
  <si>
    <t>KEBUMEN  III</t>
  </si>
  <si>
    <t>P3305130201</t>
  </si>
  <si>
    <t>PEJAGOAN</t>
  </si>
  <si>
    <t>P3305140201</t>
  </si>
  <si>
    <t>SRUWENG</t>
  </si>
  <si>
    <t>P3305150201</t>
  </si>
  <si>
    <t>ADIMULYO</t>
  </si>
  <si>
    <t>P3305160201</t>
  </si>
  <si>
    <t>KUWARASAN</t>
  </si>
  <si>
    <t>P3305170201</t>
  </si>
  <si>
    <t>ROWOKELE</t>
  </si>
  <si>
    <t>P3305180201</t>
  </si>
  <si>
    <t>SEMPOR I</t>
  </si>
  <si>
    <t>P3305180202</t>
  </si>
  <si>
    <t>SEMPOR II</t>
  </si>
  <si>
    <t>P3305190101</t>
  </si>
  <si>
    <t>GOMBONG I</t>
  </si>
  <si>
    <t>P3305190202</t>
  </si>
  <si>
    <t>GOMBONG II</t>
  </si>
  <si>
    <t>P3305200101</t>
  </si>
  <si>
    <t>P3305210201</t>
  </si>
  <si>
    <t>KARANGGAYAM II</t>
  </si>
  <si>
    <t>P3305210202</t>
  </si>
  <si>
    <t>KARANGGAYAM I</t>
  </si>
  <si>
    <t>P3305220201</t>
  </si>
  <si>
    <t>SADANG</t>
  </si>
  <si>
    <t>P3305221101</t>
  </si>
  <si>
    <t>KARANGSAMBUNG</t>
  </si>
  <si>
    <t>P3306010201</t>
  </si>
  <si>
    <t>GRABAG</t>
  </si>
  <si>
    <t>P3306020101</t>
  </si>
  <si>
    <t>NGOMBOL</t>
  </si>
  <si>
    <t>P3306030101</t>
  </si>
  <si>
    <t>BRAGOLAN</t>
  </si>
  <si>
    <t>P3306030102</t>
  </si>
  <si>
    <t>BUBUTAN PURWODADI</t>
  </si>
  <si>
    <t>P3306040102</t>
  </si>
  <si>
    <t>DADIREJO</t>
  </si>
  <si>
    <t>P3306040201</t>
  </si>
  <si>
    <t>BAGELEN</t>
  </si>
  <si>
    <t>P3306050101</t>
  </si>
  <si>
    <t>KALI GESING</t>
  </si>
  <si>
    <t>P3306060103</t>
  </si>
  <si>
    <t>CANGKREP</t>
  </si>
  <si>
    <t>P3306060201</t>
  </si>
  <si>
    <t>P3306060202</t>
  </si>
  <si>
    <t xml:space="preserve">MRANTI  </t>
  </si>
  <si>
    <t>P3306070201</t>
  </si>
  <si>
    <t>BANYU URIP</t>
  </si>
  <si>
    <t>P3306070202</t>
  </si>
  <si>
    <t xml:space="preserve">SEBOROKRAPYAK </t>
  </si>
  <si>
    <t>P3306080201</t>
  </si>
  <si>
    <t>BAYAN</t>
  </si>
  <si>
    <t>P3306090101</t>
  </si>
  <si>
    <t>KUTOARJO</t>
  </si>
  <si>
    <t>P3306090103</t>
  </si>
  <si>
    <t xml:space="preserve">SEMAWUNG DALEMAN </t>
  </si>
  <si>
    <t>P3306090202</t>
  </si>
  <si>
    <t>WIRUN</t>
  </si>
  <si>
    <t>P3306100201</t>
  </si>
  <si>
    <t>BUTUH</t>
  </si>
  <si>
    <t>P3306100202</t>
  </si>
  <si>
    <t>SRUWOHREJO</t>
  </si>
  <si>
    <t>P3306110101</t>
  </si>
  <si>
    <t>PITURUH</t>
  </si>
  <si>
    <t>P3306110202</t>
  </si>
  <si>
    <t>KARANGETAS</t>
  </si>
  <si>
    <t>P3306120201</t>
  </si>
  <si>
    <t>KEMIRI</t>
  </si>
  <si>
    <t>P3306120202</t>
  </si>
  <si>
    <t>WINONG</t>
  </si>
  <si>
    <t>P3306130101</t>
  </si>
  <si>
    <t>BRUNO</t>
  </si>
  <si>
    <t>P3306140201</t>
  </si>
  <si>
    <t>GEBANG</t>
  </si>
  <si>
    <t>P3306150101</t>
  </si>
  <si>
    <t>LOANO</t>
  </si>
  <si>
    <t>P3306150102</t>
  </si>
  <si>
    <t>BANYUASIN</t>
  </si>
  <si>
    <t>P3306160201</t>
  </si>
  <si>
    <t>BENER</t>
  </si>
  <si>
    <t>P3307010101</t>
  </si>
  <si>
    <t>WADASLINTANG I</t>
  </si>
  <si>
    <t>P3307010202</t>
  </si>
  <si>
    <t>WADASLINTANG II</t>
  </si>
  <si>
    <t>P3307020101</t>
  </si>
  <si>
    <t>KEPIL  I</t>
  </si>
  <si>
    <t>P3307020102</t>
  </si>
  <si>
    <t>KEPIL  II</t>
  </si>
  <si>
    <t>P3307030101</t>
  </si>
  <si>
    <t xml:space="preserve">SAPURAN </t>
  </si>
  <si>
    <t>P3307031201</t>
  </si>
  <si>
    <t>KALIBAWANG</t>
  </si>
  <si>
    <t>P3307040101</t>
  </si>
  <si>
    <t>KALIWIRO</t>
  </si>
  <si>
    <t>P3307050201</t>
  </si>
  <si>
    <t>LEKSONO I</t>
  </si>
  <si>
    <t>P3307050202</t>
  </si>
  <si>
    <t>LEKSONO II</t>
  </si>
  <si>
    <t>P3307051201</t>
  </si>
  <si>
    <t>SUKOHARJO I</t>
  </si>
  <si>
    <t>P3307051202</t>
  </si>
  <si>
    <t>SUKOHARJO  II</t>
  </si>
  <si>
    <t>P3307060101</t>
  </si>
  <si>
    <t>SELOMERTO</t>
  </si>
  <si>
    <t>P3307060202</t>
  </si>
  <si>
    <t>SELOMERTO II</t>
  </si>
  <si>
    <t>P3307070102</t>
  </si>
  <si>
    <t>KALIKAJAR 2</t>
  </si>
  <si>
    <t>P3307070201</t>
  </si>
  <si>
    <t>KALIKAJAR I</t>
  </si>
  <si>
    <t>P3307080201</t>
  </si>
  <si>
    <t>KRETEK  I</t>
  </si>
  <si>
    <t>P3307080202</t>
  </si>
  <si>
    <t>KRETEK  II</t>
  </si>
  <si>
    <t>P3307090201</t>
  </si>
  <si>
    <t>WONOSOBO I</t>
  </si>
  <si>
    <t>P3307090202</t>
  </si>
  <si>
    <t>WONOSOBO  II</t>
  </si>
  <si>
    <t>P3307100201</t>
  </si>
  <si>
    <t>WATUMALANG</t>
  </si>
  <si>
    <t>P3307110201</t>
  </si>
  <si>
    <t>MOJOTENGAH</t>
  </si>
  <si>
    <t>P3307120201</t>
  </si>
  <si>
    <t>G A R U N G</t>
  </si>
  <si>
    <t>P3307130101</t>
  </si>
  <si>
    <t>KEJAJAR I</t>
  </si>
  <si>
    <t>P3307130202</t>
  </si>
  <si>
    <t>KEJAJAR II</t>
  </si>
  <si>
    <t>P3308010101</t>
  </si>
  <si>
    <t>SALAMAN I</t>
  </si>
  <si>
    <t>P3308010202</t>
  </si>
  <si>
    <t>SALAMAN II</t>
  </si>
  <si>
    <t>P3308020101</t>
  </si>
  <si>
    <t>BOROBUDUR</t>
  </si>
  <si>
    <t>P3308030201</t>
  </si>
  <si>
    <t>NGLUWAR</t>
  </si>
  <si>
    <t>P3308040201</t>
  </si>
  <si>
    <t>SALAM</t>
  </si>
  <si>
    <t>P3308050201</t>
  </si>
  <si>
    <t>SRUMBUNG</t>
  </si>
  <si>
    <t>P3308060201</t>
  </si>
  <si>
    <t>DUKUN</t>
  </si>
  <si>
    <t>P3308070201</t>
  </si>
  <si>
    <t>MUNTILAN I</t>
  </si>
  <si>
    <t>P3308070202</t>
  </si>
  <si>
    <t>MUNTILAN II</t>
  </si>
  <si>
    <t>P3308080201</t>
  </si>
  <si>
    <t>MUNGKID</t>
  </si>
  <si>
    <t>P3308090201</t>
  </si>
  <si>
    <t>SAWANGAN I</t>
  </si>
  <si>
    <t>P3308090202</t>
  </si>
  <si>
    <t>SAWANGAN II</t>
  </si>
  <si>
    <t>P3308100201</t>
  </si>
  <si>
    <t>CANDIMULYO</t>
  </si>
  <si>
    <t>P3308110201</t>
  </si>
  <si>
    <t>MERTOYUDAN I</t>
  </si>
  <si>
    <t>P3308110202</t>
  </si>
  <si>
    <t>MERTOYUDAN II</t>
  </si>
  <si>
    <t>P3308110203</t>
  </si>
  <si>
    <t>KOTA MUNGKID</t>
  </si>
  <si>
    <t>P3308120201</t>
  </si>
  <si>
    <t>TEMPURAN</t>
  </si>
  <si>
    <t>P3308130201</t>
  </si>
  <si>
    <t>KAJORAN I</t>
  </si>
  <si>
    <t>P3308130202</t>
  </si>
  <si>
    <t>KAJORAN II</t>
  </si>
  <si>
    <t>P3308140201</t>
  </si>
  <si>
    <t>KALIANGKRIK</t>
  </si>
  <si>
    <t>P3308150201</t>
  </si>
  <si>
    <t>BANDONGAN</t>
  </si>
  <si>
    <t>P3308160201</t>
  </si>
  <si>
    <t>WINDUSARI</t>
  </si>
  <si>
    <t>P3308170201</t>
  </si>
  <si>
    <t>SECANG I</t>
  </si>
  <si>
    <t>P3308170202</t>
  </si>
  <si>
    <t>SECANG II</t>
  </si>
  <si>
    <t>P3308180201</t>
  </si>
  <si>
    <t>TEGALREJO</t>
  </si>
  <si>
    <t>P3308190201</t>
  </si>
  <si>
    <t>PAKIS</t>
  </si>
  <si>
    <t>P3308200101</t>
  </si>
  <si>
    <t>GRABAG I</t>
  </si>
  <si>
    <t>P3308200202</t>
  </si>
  <si>
    <t>GRABAG II</t>
  </si>
  <si>
    <t>P3308210201</t>
  </si>
  <si>
    <t>NGABLAK</t>
  </si>
  <si>
    <t>P3309010101</t>
  </si>
  <si>
    <t>SELO</t>
  </si>
  <si>
    <t>P3309020101</t>
  </si>
  <si>
    <t>AMPEL I</t>
  </si>
  <si>
    <t>P3309020202</t>
  </si>
  <si>
    <t>AMPEL II</t>
  </si>
  <si>
    <t>P3309030101</t>
  </si>
  <si>
    <t>CEPOGO</t>
  </si>
  <si>
    <t>P3309040102</t>
  </si>
  <si>
    <t>MUSUK II</t>
  </si>
  <si>
    <t>P3309040201</t>
  </si>
  <si>
    <t>MUSUK I</t>
  </si>
  <si>
    <t>P3309050201</t>
  </si>
  <si>
    <t>BOYOLALI I</t>
  </si>
  <si>
    <t>P3309050202</t>
  </si>
  <si>
    <t>BOYOLALI II</t>
  </si>
  <si>
    <t>P3309050203</t>
  </si>
  <si>
    <t>BOYOLALI III</t>
  </si>
  <si>
    <t>P3309060201</t>
  </si>
  <si>
    <t>MOJOSONGO</t>
  </si>
  <si>
    <t>P3309070201</t>
  </si>
  <si>
    <t>TERAS</t>
  </si>
  <si>
    <t>P3309080102</t>
  </si>
  <si>
    <t>SAWIT II</t>
  </si>
  <si>
    <t>P3309080201</t>
  </si>
  <si>
    <t>SAWIT I</t>
  </si>
  <si>
    <t>P3309090201</t>
  </si>
  <si>
    <t>BANYUDONO I</t>
  </si>
  <si>
    <t>P3309090202</t>
  </si>
  <si>
    <t>BANYUDONO II</t>
  </si>
  <si>
    <t>P3309100201</t>
  </si>
  <si>
    <t>SAMBI I</t>
  </si>
  <si>
    <t>P3309100202</t>
  </si>
  <si>
    <t>SAMBI II</t>
  </si>
  <si>
    <t>P3309110101</t>
  </si>
  <si>
    <t>NGEMPLAK</t>
  </si>
  <si>
    <t>P3309120101</t>
  </si>
  <si>
    <t>NOGOSARI</t>
  </si>
  <si>
    <t>P3309130201</t>
  </si>
  <si>
    <t>SIMO</t>
  </si>
  <si>
    <t>P3309140101</t>
  </si>
  <si>
    <t>KARANGGEDE</t>
  </si>
  <si>
    <t>P3309150101</t>
  </si>
  <si>
    <t>KLEGO I</t>
  </si>
  <si>
    <t>P3309150202</t>
  </si>
  <si>
    <t>KLEGO II</t>
  </si>
  <si>
    <t>P3309160101</t>
  </si>
  <si>
    <t>ANDONG</t>
  </si>
  <si>
    <t>P3309170101</t>
  </si>
  <si>
    <t>KEMUSU I</t>
  </si>
  <si>
    <t>P3309170202</t>
  </si>
  <si>
    <t>KEMUSU II</t>
  </si>
  <si>
    <t>P3309180101</t>
  </si>
  <si>
    <t>WONO SEGORO I</t>
  </si>
  <si>
    <t>P3309180102</t>
  </si>
  <si>
    <t>WONOSEGORO II</t>
  </si>
  <si>
    <t>P3309190101</t>
  </si>
  <si>
    <t>JUWANGI</t>
  </si>
  <si>
    <t>P3310010102</t>
  </si>
  <si>
    <t>PRAMBANAN</t>
  </si>
  <si>
    <t>P3310010201</t>
  </si>
  <si>
    <t>KEBONDALEM LOR</t>
  </si>
  <si>
    <t>P3310020101</t>
  </si>
  <si>
    <t>GANTIWARNO</t>
  </si>
  <si>
    <t>P3310030201</t>
  </si>
  <si>
    <t>WEDI</t>
  </si>
  <si>
    <t>P3310040101</t>
  </si>
  <si>
    <t>BAYAT</t>
  </si>
  <si>
    <t>P3310050101</t>
  </si>
  <si>
    <t>CAWAS  I</t>
  </si>
  <si>
    <t>P3310050202</t>
  </si>
  <si>
    <t>CAWAS  II</t>
  </si>
  <si>
    <t>P3310060101</t>
  </si>
  <si>
    <t>TRUCUK  I</t>
  </si>
  <si>
    <t>P3310060202</t>
  </si>
  <si>
    <t>TRUCUK II</t>
  </si>
  <si>
    <t>P3310070201</t>
  </si>
  <si>
    <t>KALIKOTES</t>
  </si>
  <si>
    <t>P3310080201</t>
  </si>
  <si>
    <t>KEBONARUM</t>
  </si>
  <si>
    <t>P3310090101</t>
  </si>
  <si>
    <t>JOGONALAN  I</t>
  </si>
  <si>
    <t>P3310090202</t>
  </si>
  <si>
    <t>JOGONALAN  II</t>
  </si>
  <si>
    <t>P3310100101</t>
  </si>
  <si>
    <t>MANISRENGGO</t>
  </si>
  <si>
    <t>P3310110201</t>
  </si>
  <si>
    <t>KARANGNONGKO</t>
  </si>
  <si>
    <t>P3310120201</t>
  </si>
  <si>
    <t>NGAWEN</t>
  </si>
  <si>
    <t>P3310130201</t>
  </si>
  <si>
    <t>CEPER</t>
  </si>
  <si>
    <t>P3310130202</t>
  </si>
  <si>
    <t>JAMBUKULON</t>
  </si>
  <si>
    <t>P3310140101</t>
  </si>
  <si>
    <t>PEDAN</t>
  </si>
  <si>
    <t>P3310150101</t>
  </si>
  <si>
    <t>KARANGDOWO</t>
  </si>
  <si>
    <t>P3310160101</t>
  </si>
  <si>
    <t>JUWIRING</t>
  </si>
  <si>
    <t>P3310170101</t>
  </si>
  <si>
    <t>WONOSARI  I</t>
  </si>
  <si>
    <t>P3310170202</t>
  </si>
  <si>
    <t>WONOSARI  II</t>
  </si>
  <si>
    <t>P3310180101</t>
  </si>
  <si>
    <t>DELANGGU</t>
  </si>
  <si>
    <t>P3310190201</t>
  </si>
  <si>
    <t>POLANHARJO</t>
  </si>
  <si>
    <t>P3310200201</t>
  </si>
  <si>
    <t>KARANGANOM</t>
  </si>
  <si>
    <t>P3310210102</t>
  </si>
  <si>
    <t>MAJEGAN</t>
  </si>
  <si>
    <t>P3310210201</t>
  </si>
  <si>
    <t>TULUNG</t>
  </si>
  <si>
    <t>P3310220101</t>
  </si>
  <si>
    <t>JATINOM</t>
  </si>
  <si>
    <t>P3310220202</t>
  </si>
  <si>
    <t>KAYUMAS</t>
  </si>
  <si>
    <t>P3310230101</t>
  </si>
  <si>
    <t>KEMALANG</t>
  </si>
  <si>
    <t>P3310710201</t>
  </si>
  <si>
    <t>KLATEN SELATAN</t>
  </si>
  <si>
    <t>P3310720201</t>
  </si>
  <si>
    <t>KLATEN TENGAH</t>
  </si>
  <si>
    <t>P3310730201</t>
  </si>
  <si>
    <t>KLATEN UTARA</t>
  </si>
  <si>
    <t>P3311010101</t>
  </si>
  <si>
    <t>WERU</t>
  </si>
  <si>
    <t>P3311020101</t>
  </si>
  <si>
    <t>BULU</t>
  </si>
  <si>
    <t>P3311030101</t>
  </si>
  <si>
    <t xml:space="preserve">TAWANGSARI  </t>
  </si>
  <si>
    <t>P3311040201</t>
  </si>
  <si>
    <t>P3311050101</t>
  </si>
  <si>
    <t xml:space="preserve">NGUTER </t>
  </si>
  <si>
    <t>P3311060201</t>
  </si>
  <si>
    <t>BENDOSARI</t>
  </si>
  <si>
    <t>P3311070101</t>
  </si>
  <si>
    <t xml:space="preserve">POLOKARTO </t>
  </si>
  <si>
    <t>P3311080101</t>
  </si>
  <si>
    <t xml:space="preserve">MOJOLABAN  </t>
  </si>
  <si>
    <t>P3311090101</t>
  </si>
  <si>
    <t xml:space="preserve">GROGOL </t>
  </si>
  <si>
    <t>P3311100101</t>
  </si>
  <si>
    <t xml:space="preserve">BAKI </t>
  </si>
  <si>
    <t>P3311110101</t>
  </si>
  <si>
    <t xml:space="preserve">GATAK </t>
  </si>
  <si>
    <t>P3311120101</t>
  </si>
  <si>
    <t xml:space="preserve">KARTASURA </t>
  </si>
  <si>
    <t>P3312010101</t>
  </si>
  <si>
    <t>PRACIMANTORO  I</t>
  </si>
  <si>
    <t>P3312010202</t>
  </si>
  <si>
    <t>PRACIMANTORO  II</t>
  </si>
  <si>
    <t>P3312020201</t>
  </si>
  <si>
    <t>PARANGGUPITO</t>
  </si>
  <si>
    <t>P3312030201</t>
  </si>
  <si>
    <t>GIRITONTRO</t>
  </si>
  <si>
    <t>P3312040201</t>
  </si>
  <si>
    <t>GIRIWOYO    I</t>
  </si>
  <si>
    <t>P3312040202</t>
  </si>
  <si>
    <t>GIRIWOYO    II</t>
  </si>
  <si>
    <t>P3312050201</t>
  </si>
  <si>
    <t>BATUWARNO</t>
  </si>
  <si>
    <t>P3312060201</t>
  </si>
  <si>
    <t>KARANGTENGAH</t>
  </si>
  <si>
    <t>P3312070201</t>
  </si>
  <si>
    <t>TIRTOMOYO    I</t>
  </si>
  <si>
    <t>P3312070202</t>
  </si>
  <si>
    <t>TIRTOMOYO    II</t>
  </si>
  <si>
    <t>P3312080201</t>
  </si>
  <si>
    <t>NGUNTORONADI  I</t>
  </si>
  <si>
    <t>P3312080202</t>
  </si>
  <si>
    <t>NGUNTORONADI  II</t>
  </si>
  <si>
    <t>P3312090101</t>
  </si>
  <si>
    <t>BATURETNO    I</t>
  </si>
  <si>
    <t>P3312090202</t>
  </si>
  <si>
    <t>BATURETNO   II</t>
  </si>
  <si>
    <t>P3312100201</t>
  </si>
  <si>
    <t>EROMOKO  I</t>
  </si>
  <si>
    <t>P3312100202</t>
  </si>
  <si>
    <t>EROMOKO  II</t>
  </si>
  <si>
    <t>P3312110101</t>
  </si>
  <si>
    <t>WURYANTORO</t>
  </si>
  <si>
    <t>P3312120201</t>
  </si>
  <si>
    <t>MANYARAN</t>
  </si>
  <si>
    <t>P3312130201</t>
  </si>
  <si>
    <t>SELOGIRI</t>
  </si>
  <si>
    <t>P3312140201</t>
  </si>
  <si>
    <t>WONOGIRI   I</t>
  </si>
  <si>
    <t>P3312140202</t>
  </si>
  <si>
    <t>WONOGIRI   II</t>
  </si>
  <si>
    <t>P3312150201</t>
  </si>
  <si>
    <t>NGADIROJO</t>
  </si>
  <si>
    <t>P3312160201</t>
  </si>
  <si>
    <t>SIDOHARJO</t>
  </si>
  <si>
    <t>P3312170201</t>
  </si>
  <si>
    <t>JATIROTO</t>
  </si>
  <si>
    <t>P3312180201</t>
  </si>
  <si>
    <t>KISMANTORO</t>
  </si>
  <si>
    <t>P3312190101</t>
  </si>
  <si>
    <t>PURWANTORO  I</t>
  </si>
  <si>
    <t>P3312190202</t>
  </si>
  <si>
    <t>PURWANTORO  II</t>
  </si>
  <si>
    <t>P3312200201</t>
  </si>
  <si>
    <t>BULUKERTO</t>
  </si>
  <si>
    <t>P3312201201</t>
  </si>
  <si>
    <t>PUHPELEM</t>
  </si>
  <si>
    <t>P3312210201</t>
  </si>
  <si>
    <t>SLOGOHIMO</t>
  </si>
  <si>
    <t>P3312220101</t>
  </si>
  <si>
    <t>JATISRONO  I</t>
  </si>
  <si>
    <t>P3312220202</t>
  </si>
  <si>
    <t>JATISRONO  II</t>
  </si>
  <si>
    <t>P3312230201</t>
  </si>
  <si>
    <t>JATIPURNO</t>
  </si>
  <si>
    <t>P3312240201</t>
  </si>
  <si>
    <t>GIRIMARTO</t>
  </si>
  <si>
    <t>P3313010101</t>
  </si>
  <si>
    <t>JATIPURO</t>
  </si>
  <si>
    <t>P3313020101</t>
  </si>
  <si>
    <t>JATIYOSO</t>
  </si>
  <si>
    <t>P3313030101</t>
  </si>
  <si>
    <t>JUMAPOLO</t>
  </si>
  <si>
    <t>P3313040101</t>
  </si>
  <si>
    <t>JUMANTONO</t>
  </si>
  <si>
    <t>P3313050101</t>
  </si>
  <si>
    <t>MATESIH</t>
  </si>
  <si>
    <t>P3313060101</t>
  </si>
  <si>
    <t>TAWANGMANGU</t>
  </si>
  <si>
    <t>P3313070101</t>
  </si>
  <si>
    <t>NGARGOYOSO</t>
  </si>
  <si>
    <t>P3313080101</t>
  </si>
  <si>
    <t>KARANGPANDAN</t>
  </si>
  <si>
    <t>P3313090201</t>
  </si>
  <si>
    <t>P3313100201</t>
  </si>
  <si>
    <t>TASIKMADU</t>
  </si>
  <si>
    <t>P3313110201</t>
  </si>
  <si>
    <t>JATEN I</t>
  </si>
  <si>
    <t>P3313110202</t>
  </si>
  <si>
    <t>JATEN II</t>
  </si>
  <si>
    <t>P3313120101</t>
  </si>
  <si>
    <t>COLOMADU  I</t>
  </si>
  <si>
    <t>P3313120202</t>
  </si>
  <si>
    <t>COLOMADU  II</t>
  </si>
  <si>
    <t>P3313130101</t>
  </si>
  <si>
    <t>GONDANGREJO</t>
  </si>
  <si>
    <t>P3313140101</t>
  </si>
  <si>
    <t>KEBAKRAMAT I</t>
  </si>
  <si>
    <t>P3313140202</t>
  </si>
  <si>
    <t>KEBAKRAMAT II</t>
  </si>
  <si>
    <t>P3313150201</t>
  </si>
  <si>
    <t>MOJOGEDANG  I</t>
  </si>
  <si>
    <t>P3313150202</t>
  </si>
  <si>
    <t>MOJOGEDANG  II</t>
  </si>
  <si>
    <t>P3313160101</t>
  </si>
  <si>
    <t>KERJO</t>
  </si>
  <si>
    <t>P3313170101</t>
  </si>
  <si>
    <t>JENAWI</t>
  </si>
  <si>
    <t>P3314010101</t>
  </si>
  <si>
    <t>KALIJAMBE</t>
  </si>
  <si>
    <t>P3314020101</t>
  </si>
  <si>
    <t>PLUPUH   I</t>
  </si>
  <si>
    <t>P3314020202</t>
  </si>
  <si>
    <t>PLUPUH  II</t>
  </si>
  <si>
    <t>P3314030101</t>
  </si>
  <si>
    <t>MASARAN  II</t>
  </si>
  <si>
    <t>P3314030202</t>
  </si>
  <si>
    <t>MASARAN  I</t>
  </si>
  <si>
    <t>P3314040101</t>
  </si>
  <si>
    <t>KEDAWUNG  I</t>
  </si>
  <si>
    <t>P3314040102</t>
  </si>
  <si>
    <t>KEDAWUNG  II</t>
  </si>
  <si>
    <t>P3314050101</t>
  </si>
  <si>
    <t>SAMBIREJO</t>
  </si>
  <si>
    <t>P3314060101</t>
  </si>
  <si>
    <t>GONDANG</t>
  </si>
  <si>
    <t>P3314070201</t>
  </si>
  <si>
    <t>SEMBUNG MACAN I</t>
  </si>
  <si>
    <t>P3314070202</t>
  </si>
  <si>
    <t>SEMBUNG MACAN II</t>
  </si>
  <si>
    <t>P3314080201</t>
  </si>
  <si>
    <t>NGRAMPAL</t>
  </si>
  <si>
    <t>P3314090201</t>
  </si>
  <si>
    <t>KARANG MALANG</t>
  </si>
  <si>
    <t>P3314100201</t>
  </si>
  <si>
    <t>P3314110201</t>
  </si>
  <si>
    <t>P3314120201</t>
  </si>
  <si>
    <t>TANON  I</t>
  </si>
  <si>
    <t>P3314120202</t>
  </si>
  <si>
    <t>TANON  II</t>
  </si>
  <si>
    <t>P3314130201</t>
  </si>
  <si>
    <t>GEMOLONG  II</t>
  </si>
  <si>
    <t>P3314140201</t>
  </si>
  <si>
    <t>MIRI</t>
  </si>
  <si>
    <t>P3314150101</t>
  </si>
  <si>
    <t>SUMBERLAWANG</t>
  </si>
  <si>
    <t>P3314160201</t>
  </si>
  <si>
    <t>MONDOKAN</t>
  </si>
  <si>
    <t>P3314170101</t>
  </si>
  <si>
    <t>SUKODONO</t>
  </si>
  <si>
    <t>P3314180201</t>
  </si>
  <si>
    <t>GESI</t>
  </si>
  <si>
    <t>P3314190101</t>
  </si>
  <si>
    <t>TANGEN</t>
  </si>
  <si>
    <t>P3314200201</t>
  </si>
  <si>
    <t>JENAR</t>
  </si>
  <si>
    <t>P3315010101</t>
  </si>
  <si>
    <t>KEDUNGJATI</t>
  </si>
  <si>
    <t>P3315020101</t>
  </si>
  <si>
    <t>KARANGRAYUNG  I</t>
  </si>
  <si>
    <t>P3315020202</t>
  </si>
  <si>
    <t>KARANGRAYUNG  II</t>
  </si>
  <si>
    <t>P3315030201</t>
  </si>
  <si>
    <t>PENAWANGAN  I</t>
  </si>
  <si>
    <t>P3315030202</t>
  </si>
  <si>
    <t>PENAWANGAN  II</t>
  </si>
  <si>
    <t>P3315040101</t>
  </si>
  <si>
    <t>TOROH  I</t>
  </si>
  <si>
    <t>P3315040202</t>
  </si>
  <si>
    <t>TOROH  II</t>
  </si>
  <si>
    <t>P3315050101</t>
  </si>
  <si>
    <t>GEYER  I</t>
  </si>
  <si>
    <t>P3315050202</t>
  </si>
  <si>
    <t>GEYER  II</t>
  </si>
  <si>
    <t>P3315060101</t>
  </si>
  <si>
    <t>PULOKULON  I</t>
  </si>
  <si>
    <t>P3315060202</t>
  </si>
  <si>
    <t>PULOKULON  II</t>
  </si>
  <si>
    <t>P3315070101</t>
  </si>
  <si>
    <t>KRADENAN  I</t>
  </si>
  <si>
    <t>P3315070202</t>
  </si>
  <si>
    <t>KRADENAN  II</t>
  </si>
  <si>
    <t>P3315080101</t>
  </si>
  <si>
    <t>GABUS  I</t>
  </si>
  <si>
    <t>P3315080202</t>
  </si>
  <si>
    <t>GABUS  II</t>
  </si>
  <si>
    <t>P3315090101</t>
  </si>
  <si>
    <t>NGARINGAN</t>
  </si>
  <si>
    <t>P3315100101</t>
  </si>
  <si>
    <t>WIROSARI  I</t>
  </si>
  <si>
    <t>P3315100202</t>
  </si>
  <si>
    <t>WIROSARI  II</t>
  </si>
  <si>
    <t>P3315110201</t>
  </si>
  <si>
    <t>TAWANGHARJO</t>
  </si>
  <si>
    <t>P3315120101</t>
  </si>
  <si>
    <t>P3315130201</t>
  </si>
  <si>
    <t>PURWODADI  I</t>
  </si>
  <si>
    <t>P3315130202</t>
  </si>
  <si>
    <t>PURWODADI  II</t>
  </si>
  <si>
    <t>P3315140201</t>
  </si>
  <si>
    <t>BRATI</t>
  </si>
  <si>
    <t>P3315150101</t>
  </si>
  <si>
    <t>KLAMBU</t>
  </si>
  <si>
    <t>P3315160101</t>
  </si>
  <si>
    <t>GODONG  I</t>
  </si>
  <si>
    <t>P3315160202</t>
  </si>
  <si>
    <t>GODONG  II</t>
  </si>
  <si>
    <t>P3315170101</t>
  </si>
  <si>
    <t>GUBUG  I</t>
  </si>
  <si>
    <t>P3315170202</t>
  </si>
  <si>
    <t>GUBUG  II</t>
  </si>
  <si>
    <t>P3315180201</t>
  </si>
  <si>
    <t>TEGOWANU</t>
  </si>
  <si>
    <t>P3315190201</t>
  </si>
  <si>
    <t>TANGGUNGHARJO</t>
  </si>
  <si>
    <t>P3316010101</t>
  </si>
  <si>
    <t>DOPLANG</t>
  </si>
  <si>
    <t>P3316010202</t>
  </si>
  <si>
    <t>RADU LAWANG</t>
  </si>
  <si>
    <t>P3316020101</t>
  </si>
  <si>
    <t>RANDUBLATUNG</t>
  </si>
  <si>
    <t>P3316020103</t>
  </si>
  <si>
    <t>MENDEN</t>
  </si>
  <si>
    <t>P3316020202</t>
  </si>
  <si>
    <t>KUTUKAN</t>
  </si>
  <si>
    <t>P3316040201</t>
  </si>
  <si>
    <t>KEDUNG TUBAN</t>
  </si>
  <si>
    <t>P3316040202</t>
  </si>
  <si>
    <t>KETUWAN</t>
  </si>
  <si>
    <t>P3316050201</t>
  </si>
  <si>
    <t>CEPU</t>
  </si>
  <si>
    <t>P3316050202</t>
  </si>
  <si>
    <t>NGROTO</t>
  </si>
  <si>
    <t>P3316050203</t>
  </si>
  <si>
    <t>KAPUAN</t>
  </si>
  <si>
    <t>P3316060201</t>
  </si>
  <si>
    <t>SAMBONG</t>
  </si>
  <si>
    <t>P3316070101</t>
  </si>
  <si>
    <t>JIKEN</t>
  </si>
  <si>
    <t>P3316080201</t>
  </si>
  <si>
    <t>BOGOREJO</t>
  </si>
  <si>
    <t>P3316090201</t>
  </si>
  <si>
    <t>JEPON</t>
  </si>
  <si>
    <t>P3316090202</t>
  </si>
  <si>
    <t>PULEDAGEL</t>
  </si>
  <si>
    <t>P3316100201</t>
  </si>
  <si>
    <t>P3316100202</t>
  </si>
  <si>
    <t>MEDANG</t>
  </si>
  <si>
    <t>P3316110101</t>
  </si>
  <si>
    <t>BANJAREJO</t>
  </si>
  <si>
    <t>P3316120201</t>
  </si>
  <si>
    <t>TUNJUNGAN</t>
  </si>
  <si>
    <t>P3316130101</t>
  </si>
  <si>
    <t>JAPAH</t>
  </si>
  <si>
    <t>P3316140101</t>
  </si>
  <si>
    <t>P3316140102</t>
  </si>
  <si>
    <t>ROWO BUNGKUL</t>
  </si>
  <si>
    <t>P3316150101</t>
  </si>
  <si>
    <t>KUNDURAN</t>
  </si>
  <si>
    <t>P3316150202</t>
  </si>
  <si>
    <t>SONOKIDUL</t>
  </si>
  <si>
    <t>P3316160101</t>
  </si>
  <si>
    <t>TODANAN</t>
  </si>
  <si>
    <t>P3316160202</t>
  </si>
  <si>
    <t>GONDORIYO</t>
  </si>
  <si>
    <t>P3317010101</t>
  </si>
  <si>
    <t>SUMBER</t>
  </si>
  <si>
    <t>P3317020201</t>
  </si>
  <si>
    <t>P3317030201</t>
  </si>
  <si>
    <t>GUNEM</t>
  </si>
  <si>
    <t>P3317040101</t>
  </si>
  <si>
    <t>SALE</t>
  </si>
  <si>
    <t>P3317050101</t>
  </si>
  <si>
    <t>SARANG</t>
  </si>
  <si>
    <t>P3317060101</t>
  </si>
  <si>
    <t>SEDAN</t>
  </si>
  <si>
    <t>P3317070101</t>
  </si>
  <si>
    <t>PAMOTAN</t>
  </si>
  <si>
    <t>P3317080101</t>
  </si>
  <si>
    <t>SULANG</t>
  </si>
  <si>
    <t>P3317090101</t>
  </si>
  <si>
    <t>KALIORI</t>
  </si>
  <si>
    <t>P3317090201</t>
  </si>
  <si>
    <t>P3317100201</t>
  </si>
  <si>
    <t>REMBANG I</t>
  </si>
  <si>
    <t>P3317100202</t>
  </si>
  <si>
    <t>REMBANG II</t>
  </si>
  <si>
    <t>P3317110201</t>
  </si>
  <si>
    <t>PANCUR</t>
  </si>
  <si>
    <t>P3317120101</t>
  </si>
  <si>
    <t>KRAGAN  I</t>
  </si>
  <si>
    <t>P3317120102</t>
  </si>
  <si>
    <t>KRAGAN  II</t>
  </si>
  <si>
    <t>P3317130101</t>
  </si>
  <si>
    <t>SLUKE</t>
  </si>
  <si>
    <t>P3317140101</t>
  </si>
  <si>
    <t>LASEM</t>
  </si>
  <si>
    <t>P3318010201</t>
  </si>
  <si>
    <t>SUKOLILO  I</t>
  </si>
  <si>
    <t>P3318010202</t>
  </si>
  <si>
    <t>SUKOLILO  II</t>
  </si>
  <si>
    <t>P3318020201</t>
  </si>
  <si>
    <t>KAYEN</t>
  </si>
  <si>
    <t>P3318030201</t>
  </si>
  <si>
    <t>TAMBAKROMO</t>
  </si>
  <si>
    <t>P3318040201</t>
  </si>
  <si>
    <t>WINONG I</t>
  </si>
  <si>
    <t>P3318040202</t>
  </si>
  <si>
    <t>WINONG II</t>
  </si>
  <si>
    <t>P3318050101</t>
  </si>
  <si>
    <t>PUNCAKWANGI I</t>
  </si>
  <si>
    <t>P3318050102</t>
  </si>
  <si>
    <t>PUNCAKWANGI II</t>
  </si>
  <si>
    <t>P3318060201</t>
  </si>
  <si>
    <t>JAKEN</t>
  </si>
  <si>
    <t>P3318070101</t>
  </si>
  <si>
    <t>BATANGAN</t>
  </si>
  <si>
    <t>P3318080101</t>
  </si>
  <si>
    <t>JUWANA</t>
  </si>
  <si>
    <t>P3318090101</t>
  </si>
  <si>
    <t>JAKENAN</t>
  </si>
  <si>
    <t>P3318100201</t>
  </si>
  <si>
    <t>PATI  I</t>
  </si>
  <si>
    <t>P3318100202</t>
  </si>
  <si>
    <t>PATI  II</t>
  </si>
  <si>
    <t>P3318110201</t>
  </si>
  <si>
    <t>P3318110202</t>
  </si>
  <si>
    <t>P3318120201</t>
  </si>
  <si>
    <t>MARGOREJO</t>
  </si>
  <si>
    <t>P3318130201</t>
  </si>
  <si>
    <t>GEMBONG</t>
  </si>
  <si>
    <t>P3318140201</t>
  </si>
  <si>
    <t>TLOGOWUNGU</t>
  </si>
  <si>
    <t>P3318150201</t>
  </si>
  <si>
    <t>WEDARIJAKSA  I</t>
  </si>
  <si>
    <t>P3318150202</t>
  </si>
  <si>
    <t>WEDARIJAKSA  II</t>
  </si>
  <si>
    <t>P3318160201</t>
  </si>
  <si>
    <t>TRANGKIL</t>
  </si>
  <si>
    <t>P3318170101</t>
  </si>
  <si>
    <t>MARGOYOSO I</t>
  </si>
  <si>
    <t>P3318170202</t>
  </si>
  <si>
    <t>MARGOYOSO II</t>
  </si>
  <si>
    <t>P3318180201</t>
  </si>
  <si>
    <t>GUNUNG WUNGKAL</t>
  </si>
  <si>
    <t>P3318190201</t>
  </si>
  <si>
    <t>CLUWAK</t>
  </si>
  <si>
    <t>P3318200201</t>
  </si>
  <si>
    <t>TAYU  I</t>
  </si>
  <si>
    <t>P3318200202</t>
  </si>
  <si>
    <t>TAYU  II</t>
  </si>
  <si>
    <t>P3318210201</t>
  </si>
  <si>
    <t>DUKUHSETI</t>
  </si>
  <si>
    <t>P3319010201</t>
  </si>
  <si>
    <t>KALIWUNGU</t>
  </si>
  <si>
    <t>P3319010202</t>
  </si>
  <si>
    <t>SIDOREKSO</t>
  </si>
  <si>
    <t>P3319020201</t>
  </si>
  <si>
    <t>WERGU WETAN</t>
  </si>
  <si>
    <t>P3319020202</t>
  </si>
  <si>
    <t>PURWOSARI</t>
  </si>
  <si>
    <t>P3319020203</t>
  </si>
  <si>
    <t>RENDENG</t>
  </si>
  <si>
    <t>P3319030201</t>
  </si>
  <si>
    <t>JATI</t>
  </si>
  <si>
    <t>P3319030202</t>
  </si>
  <si>
    <t>NGEMBAL KULON</t>
  </si>
  <si>
    <t>P3319040101</t>
  </si>
  <si>
    <t>UNDAAN</t>
  </si>
  <si>
    <t>P3319040202</t>
  </si>
  <si>
    <t>P3319050101</t>
  </si>
  <si>
    <t>MEJOBO</t>
  </si>
  <si>
    <t>P3319050202</t>
  </si>
  <si>
    <t>JEPANG</t>
  </si>
  <si>
    <t>P3319060101</t>
  </si>
  <si>
    <t>JEKULO</t>
  </si>
  <si>
    <t>P3319060202</t>
  </si>
  <si>
    <t>TANJUNGREJO</t>
  </si>
  <si>
    <t>P3319070201</t>
  </si>
  <si>
    <t>BAE</t>
  </si>
  <si>
    <t>P3319070202</t>
  </si>
  <si>
    <t>DERSALAM</t>
  </si>
  <si>
    <t>P3319080101</t>
  </si>
  <si>
    <t>GRIBIG</t>
  </si>
  <si>
    <t>P3319080202</t>
  </si>
  <si>
    <t>GONDOSARI</t>
  </si>
  <si>
    <t>P3319090101</t>
  </si>
  <si>
    <t>DAWE</t>
  </si>
  <si>
    <t>P3319090102</t>
  </si>
  <si>
    <t>REJOSARI</t>
  </si>
  <si>
    <t>P3320010101</t>
  </si>
  <si>
    <t>KEDUNG  I</t>
  </si>
  <si>
    <t>P3320010103</t>
  </si>
  <si>
    <t>DONOROJO</t>
  </si>
  <si>
    <t>P3320010202</t>
  </si>
  <si>
    <t>KEDUNG  II</t>
  </si>
  <si>
    <t>P3320020101</t>
  </si>
  <si>
    <t>PECANGAAN</t>
  </si>
  <si>
    <t>P3320021101</t>
  </si>
  <si>
    <t>KALINYAMATAN</t>
  </si>
  <si>
    <t>P3320030101</t>
  </si>
  <si>
    <t>WELAHAN I</t>
  </si>
  <si>
    <t>P3320030102</t>
  </si>
  <si>
    <t>WELAHAN II</t>
  </si>
  <si>
    <t>P3320040101</t>
  </si>
  <si>
    <t>MAYONG  I</t>
  </si>
  <si>
    <t>P3320040202</t>
  </si>
  <si>
    <t>MAYONG  II</t>
  </si>
  <si>
    <t>P3320050101</t>
  </si>
  <si>
    <t>NALUMSARI</t>
  </si>
  <si>
    <t>P3320060101</t>
  </si>
  <si>
    <t>BATEALIT</t>
  </si>
  <si>
    <t>P3320070201</t>
  </si>
  <si>
    <t>TAHUNAN</t>
  </si>
  <si>
    <t>P3320080201</t>
  </si>
  <si>
    <t>P3320090101</t>
  </si>
  <si>
    <t xml:space="preserve">MLONGGO </t>
  </si>
  <si>
    <t>P3320090102</t>
  </si>
  <si>
    <t>PAKIS AJI</t>
  </si>
  <si>
    <t>P3320100101</t>
  </si>
  <si>
    <t>BANGSRI  I</t>
  </si>
  <si>
    <t>P3320100202</t>
  </si>
  <si>
    <t>BANGSRI II</t>
  </si>
  <si>
    <t>P3320101201</t>
  </si>
  <si>
    <t>KEMBANG</t>
  </si>
  <si>
    <t>P3320110101</t>
  </si>
  <si>
    <t>KELING  I</t>
  </si>
  <si>
    <t>P3320110202</t>
  </si>
  <si>
    <t>KELING  II</t>
  </si>
  <si>
    <t>P3320120101</t>
  </si>
  <si>
    <t>KARIMUNJAWA</t>
  </si>
  <si>
    <t>P3321010201</t>
  </si>
  <si>
    <t>MRANGGEN 1</t>
  </si>
  <si>
    <t>P3321010202</t>
  </si>
  <si>
    <t>MRANGGEN 2</t>
  </si>
  <si>
    <t>P3321010203</t>
  </si>
  <si>
    <t>MRANGGEN 3</t>
  </si>
  <si>
    <t>P3321020101</t>
  </si>
  <si>
    <t>KARANGAWEN I</t>
  </si>
  <si>
    <t>P3321020202</t>
  </si>
  <si>
    <t>KARANGAWEN II</t>
  </si>
  <si>
    <t>P3321030101</t>
  </si>
  <si>
    <t>GUNTUR I</t>
  </si>
  <si>
    <t>P3321030202</t>
  </si>
  <si>
    <t>GUNTUR II</t>
  </si>
  <si>
    <t>P3321040201</t>
  </si>
  <si>
    <t>SAYUNG I</t>
  </si>
  <si>
    <t>P3321040202</t>
  </si>
  <si>
    <t>SAYUNG II</t>
  </si>
  <si>
    <t>P3321050201</t>
  </si>
  <si>
    <t>P3321060101</t>
  </si>
  <si>
    <t>BONANG I</t>
  </si>
  <si>
    <t>P3321060202</t>
  </si>
  <si>
    <t>BONANG II</t>
  </si>
  <si>
    <t>P3321070201</t>
  </si>
  <si>
    <t>DEMAK I</t>
  </si>
  <si>
    <t>P3321070202</t>
  </si>
  <si>
    <t>DEMAK II</t>
  </si>
  <si>
    <t>P3321070203</t>
  </si>
  <si>
    <t>DEMAK III</t>
  </si>
  <si>
    <t>P3321080102</t>
  </si>
  <si>
    <t>WONOSALAM  2</t>
  </si>
  <si>
    <t>P3321080202</t>
  </si>
  <si>
    <t>P3321080201</t>
  </si>
  <si>
    <t>WONOSALAM  1</t>
  </si>
  <si>
    <t>P3321090101</t>
  </si>
  <si>
    <t>DEMPET</t>
  </si>
  <si>
    <t>P3321091101</t>
  </si>
  <si>
    <t>KEBONAGUNG</t>
  </si>
  <si>
    <t>P3321100101</t>
  </si>
  <si>
    <t>GAJAH 1</t>
  </si>
  <si>
    <t>P3321100102</t>
  </si>
  <si>
    <t>GAJAH 2</t>
  </si>
  <si>
    <t>P3321110101</t>
  </si>
  <si>
    <t>KARANGANYAR I</t>
  </si>
  <si>
    <t>P3321110102</t>
  </si>
  <si>
    <t>KARANGANYAR II</t>
  </si>
  <si>
    <t>P3321120101</t>
  </si>
  <si>
    <t>MIJEN I</t>
  </si>
  <si>
    <t>P3321120102</t>
  </si>
  <si>
    <t>MIJEN II</t>
  </si>
  <si>
    <t>P3321130102</t>
  </si>
  <si>
    <t>WEDUNG II</t>
  </si>
  <si>
    <t>P3321130201</t>
  </si>
  <si>
    <t>WEDUNG I</t>
  </si>
  <si>
    <t>P3322010101</t>
  </si>
  <si>
    <t>GETASAN</t>
  </si>
  <si>
    <t>P3322010202</t>
  </si>
  <si>
    <t>JETAK</t>
  </si>
  <si>
    <t>P3322020101</t>
  </si>
  <si>
    <t>TENGARAN</t>
  </si>
  <si>
    <t>P3322030101</t>
  </si>
  <si>
    <t>SUSUKAN</t>
  </si>
  <si>
    <t>P3322031101</t>
  </si>
  <si>
    <t>P3322040101</t>
  </si>
  <si>
    <t>SURUH</t>
  </si>
  <si>
    <t>P3322040202</t>
  </si>
  <si>
    <t>DADAPAYAM</t>
  </si>
  <si>
    <t>P3322050101</t>
  </si>
  <si>
    <t>PABELAN</t>
  </si>
  <si>
    <t>P3322050202</t>
  </si>
  <si>
    <t>SEMOWO</t>
  </si>
  <si>
    <t>P3322060201</t>
  </si>
  <si>
    <t>TUNTANG</t>
  </si>
  <si>
    <t>P3322060202</t>
  </si>
  <si>
    <t>GEDANGAN</t>
  </si>
  <si>
    <t>P3322070201</t>
  </si>
  <si>
    <t>BANYUBIRU</t>
  </si>
  <si>
    <t>P3322080201</t>
  </si>
  <si>
    <t>JAMBU</t>
  </si>
  <si>
    <t>P3322090101</t>
  </si>
  <si>
    <t>SUMOWONO</t>
  </si>
  <si>
    <t>P3322100201</t>
  </si>
  <si>
    <t>AMBARAWA</t>
  </si>
  <si>
    <t>P3322101201</t>
  </si>
  <si>
    <t>DUREN</t>
  </si>
  <si>
    <t>P3322101202</t>
  </si>
  <si>
    <t>JIMBARAN</t>
  </si>
  <si>
    <t>P3322110202</t>
  </si>
  <si>
    <t>P3322110201</t>
  </si>
  <si>
    <t>BAWEN</t>
  </si>
  <si>
    <t>P3322120101</t>
  </si>
  <si>
    <t>BRINGIN</t>
  </si>
  <si>
    <t>P3322121101</t>
  </si>
  <si>
    <t>BANCAK</t>
  </si>
  <si>
    <t>P3322130101</t>
  </si>
  <si>
    <t>PRINGAPUS</t>
  </si>
  <si>
    <t>P3322140101</t>
  </si>
  <si>
    <t>BERGAS</t>
  </si>
  <si>
    <t>P3322151102</t>
  </si>
  <si>
    <t>LEREP</t>
  </si>
  <si>
    <t>P3322152101</t>
  </si>
  <si>
    <t>P3322151203</t>
  </si>
  <si>
    <t>UNGARAN</t>
  </si>
  <si>
    <t>P3322152202</t>
  </si>
  <si>
    <t>P3322152203</t>
  </si>
  <si>
    <t>KALONGAN</t>
  </si>
  <si>
    <t>P3322152204</t>
  </si>
  <si>
    <t>LEYANGAN</t>
  </si>
  <si>
    <t>P3322151201</t>
  </si>
  <si>
    <t>P3323010201</t>
  </si>
  <si>
    <t>PARAKAN</t>
  </si>
  <si>
    <t>P3323010202</t>
  </si>
  <si>
    <t>TRAJI</t>
  </si>
  <si>
    <t>P3323011201</t>
  </si>
  <si>
    <t>KLEDUNG</t>
  </si>
  <si>
    <t>P3323012201</t>
  </si>
  <si>
    <t>BANSARI</t>
  </si>
  <si>
    <t>P3323020201</t>
  </si>
  <si>
    <t>P3323030201</t>
  </si>
  <si>
    <t>P3323030202</t>
  </si>
  <si>
    <t>DHARMARINI</t>
  </si>
  <si>
    <t>P3323031201</t>
  </si>
  <si>
    <t>TLOGOMULYO</t>
  </si>
  <si>
    <t>P3323040201</t>
  </si>
  <si>
    <t>TEMBARAK</t>
  </si>
  <si>
    <t>P3323041201</t>
  </si>
  <si>
    <t>SELOPAMPANG</t>
  </si>
  <si>
    <t>P3323050201</t>
  </si>
  <si>
    <t>KRANGGAN</t>
  </si>
  <si>
    <t>P3323050202</t>
  </si>
  <si>
    <t>PARE</t>
  </si>
  <si>
    <t>P3323060101</t>
  </si>
  <si>
    <t>PRINGSURAT</t>
  </si>
  <si>
    <t>P3323070201</t>
  </si>
  <si>
    <t>KALORAN</t>
  </si>
  <si>
    <t>P3323070202</t>
  </si>
  <si>
    <t>TEPUSEN</t>
  </si>
  <si>
    <t>P3323080201</t>
  </si>
  <si>
    <t>KANDANGAN</t>
  </si>
  <si>
    <t>P3323090201</t>
  </si>
  <si>
    <t>KEDU</t>
  </si>
  <si>
    <t>P3323100101</t>
  </si>
  <si>
    <t>NGADIREJO</t>
  </si>
  <si>
    <t>P3323110201</t>
  </si>
  <si>
    <t>JUMO</t>
  </si>
  <si>
    <t>P3323111201</t>
  </si>
  <si>
    <t>GEMAWANG</t>
  </si>
  <si>
    <t>P3323120201</t>
  </si>
  <si>
    <t>CANDIROTO</t>
  </si>
  <si>
    <t>P3323121101</t>
  </si>
  <si>
    <t>BEJEN</t>
  </si>
  <si>
    <t>P3323130201</t>
  </si>
  <si>
    <t>TRETEP</t>
  </si>
  <si>
    <t>P3323131201</t>
  </si>
  <si>
    <t>WONOBOYO</t>
  </si>
  <si>
    <t>P3324010201</t>
  </si>
  <si>
    <t>PLANTUNGAN</t>
  </si>
  <si>
    <t>P3324020101</t>
  </si>
  <si>
    <t>SUKOREJO  I</t>
  </si>
  <si>
    <t>P3324020202</t>
  </si>
  <si>
    <t>SUKOREJO  II</t>
  </si>
  <si>
    <t>P3324030201</t>
  </si>
  <si>
    <t>PAGERUYUNG</t>
  </si>
  <si>
    <t>P3324040101</t>
  </si>
  <si>
    <t>PATEAN</t>
  </si>
  <si>
    <t>P3324050201</t>
  </si>
  <si>
    <t>SINGOROJO  I</t>
  </si>
  <si>
    <t>P3324050202</t>
  </si>
  <si>
    <t>SINGOROJO  II</t>
  </si>
  <si>
    <t>P3324060101</t>
  </si>
  <si>
    <t>LIMBANGAN</t>
  </si>
  <si>
    <t>P3324070101</t>
  </si>
  <si>
    <t>BOJA I</t>
  </si>
  <si>
    <t>P3324070202</t>
  </si>
  <si>
    <t>BOJA II</t>
  </si>
  <si>
    <t>P3324080101</t>
  </si>
  <si>
    <t>P3324081201</t>
  </si>
  <si>
    <t>KALIWUNGU SELATAN</t>
  </si>
  <si>
    <t>P3324090102</t>
  </si>
  <si>
    <t>BRANGSONG  II</t>
  </si>
  <si>
    <t>P3324090201</t>
  </si>
  <si>
    <t>BRANGSONG  I</t>
  </si>
  <si>
    <t>P3324100101</t>
  </si>
  <si>
    <t>PEGANDON</t>
  </si>
  <si>
    <t>P3324101201</t>
  </si>
  <si>
    <t>NGAMPEL</t>
  </si>
  <si>
    <t>P3324110201</t>
  </si>
  <si>
    <t>GEMUH I</t>
  </si>
  <si>
    <t>P3324110202</t>
  </si>
  <si>
    <t>GEMUH II</t>
  </si>
  <si>
    <t>P3324111201</t>
  </si>
  <si>
    <t>RINGINARUM</t>
  </si>
  <si>
    <t>P3324120101</t>
  </si>
  <si>
    <t>WELERI  I</t>
  </si>
  <si>
    <t>P3324120202</t>
  </si>
  <si>
    <t>WELERI  II</t>
  </si>
  <si>
    <t>P3324130102</t>
  </si>
  <si>
    <t>ROWOSARI  II</t>
  </si>
  <si>
    <t>P3324130201</t>
  </si>
  <si>
    <t>ROWOSARI  I</t>
  </si>
  <si>
    <t>P3324140201</t>
  </si>
  <si>
    <t>KANGKUNG I</t>
  </si>
  <si>
    <t>P3324140202</t>
  </si>
  <si>
    <t>KANGKUNG II</t>
  </si>
  <si>
    <t>P3324150101</t>
  </si>
  <si>
    <t>CEPIRING</t>
  </si>
  <si>
    <t>P3324160201</t>
  </si>
  <si>
    <t>PATEBON I</t>
  </si>
  <si>
    <t>P3324160202</t>
  </si>
  <si>
    <t>PATEBON II</t>
  </si>
  <si>
    <t>P3324170101</t>
  </si>
  <si>
    <t>KENDAL I</t>
  </si>
  <si>
    <t>P3324170202</t>
  </si>
  <si>
    <t>KENDAL II</t>
  </si>
  <si>
    <t>P3325010201</t>
  </si>
  <si>
    <t>WONOTUNGGAL</t>
  </si>
  <si>
    <t>P3325020101</t>
  </si>
  <si>
    <t>BANDAR  I</t>
  </si>
  <si>
    <t>P3325020202</t>
  </si>
  <si>
    <t>BANDAR  II</t>
  </si>
  <si>
    <t>P3325030201</t>
  </si>
  <si>
    <t>BLADO  I</t>
  </si>
  <si>
    <t>P3325030202</t>
  </si>
  <si>
    <t>BLADO  II</t>
  </si>
  <si>
    <t>P3325040201</t>
  </si>
  <si>
    <t>REBAN</t>
  </si>
  <si>
    <t>P3325050101</t>
  </si>
  <si>
    <t>BAWANG</t>
  </si>
  <si>
    <t>P3325060201</t>
  </si>
  <si>
    <t>TERSONO</t>
  </si>
  <si>
    <t>P3325070101</t>
  </si>
  <si>
    <t>GRINGSING  I</t>
  </si>
  <si>
    <t>P3325070202</t>
  </si>
  <si>
    <t>GRINGSING  II</t>
  </si>
  <si>
    <t>P3325080101</t>
  </si>
  <si>
    <t>LIMPUNG</t>
  </si>
  <si>
    <t>P3325081201</t>
  </si>
  <si>
    <t>BANYUPUTIH</t>
  </si>
  <si>
    <t>P3325090101</t>
  </si>
  <si>
    <t>SUBAH</t>
  </si>
  <si>
    <t>P3325091201</t>
  </si>
  <si>
    <t>PECALUNGAN</t>
  </si>
  <si>
    <t>P3325100201</t>
  </si>
  <si>
    <t>TULIS</t>
  </si>
  <si>
    <t>P3325101201</t>
  </si>
  <si>
    <t>KANDEMAN</t>
  </si>
  <si>
    <t>P3325110201</t>
  </si>
  <si>
    <t>BATANG  I</t>
  </si>
  <si>
    <t>P3325110202</t>
  </si>
  <si>
    <t>BATANG  II</t>
  </si>
  <si>
    <t>P3325110203</t>
  </si>
  <si>
    <t>BATANG  III</t>
  </si>
  <si>
    <t>P3325110204</t>
  </si>
  <si>
    <t>BATANG  IV</t>
  </si>
  <si>
    <t>P3325120201</t>
  </si>
  <si>
    <t>WARUNG ASEM</t>
  </si>
  <si>
    <t>P3326010101</t>
  </si>
  <si>
    <t>KANDANG SERANG</t>
  </si>
  <si>
    <t>P3326020101</t>
  </si>
  <si>
    <t>PANINGGARAN</t>
  </si>
  <si>
    <t>P3326030201</t>
  </si>
  <si>
    <t>LEBAK BARANG</t>
  </si>
  <si>
    <t>P3326040101</t>
  </si>
  <si>
    <t>PATUNG KRIONO</t>
  </si>
  <si>
    <t>P3326050201</t>
  </si>
  <si>
    <t>TALUN</t>
  </si>
  <si>
    <t>P3326060101</t>
  </si>
  <si>
    <t>DORO I</t>
  </si>
  <si>
    <t>P3326060202</t>
  </si>
  <si>
    <t>DORO II</t>
  </si>
  <si>
    <t>P3326070201</t>
  </si>
  <si>
    <t>KARANG ANYAR</t>
  </si>
  <si>
    <t>P3326080201</t>
  </si>
  <si>
    <t>KAJEN  I</t>
  </si>
  <si>
    <t>P3326080202</t>
  </si>
  <si>
    <t>KAJEN  II</t>
  </si>
  <si>
    <t>P3326090101</t>
  </si>
  <si>
    <t>KESESI  I</t>
  </si>
  <si>
    <t>P3326090202</t>
  </si>
  <si>
    <t>KESESI  II</t>
  </si>
  <si>
    <t>P3326100101</t>
  </si>
  <si>
    <t>SRAGI  I</t>
  </si>
  <si>
    <t>P3326100202</t>
  </si>
  <si>
    <t>SRAGI  II</t>
  </si>
  <si>
    <t>P3326101201</t>
  </si>
  <si>
    <t>SIWALAN</t>
  </si>
  <si>
    <t>P3326110201</t>
  </si>
  <si>
    <t>BOJONG I</t>
  </si>
  <si>
    <t>P3326110202</t>
  </si>
  <si>
    <t>BOJONG II</t>
  </si>
  <si>
    <t>P3326120201</t>
  </si>
  <si>
    <t>WONOPRINGGO</t>
  </si>
  <si>
    <t>P3326130201</t>
  </si>
  <si>
    <t>KEDUNG WUNI I</t>
  </si>
  <si>
    <t>P3326130202</t>
  </si>
  <si>
    <t>KEDUNG WUNI II</t>
  </si>
  <si>
    <t>P3326131101</t>
  </si>
  <si>
    <t>KARANG DADAP</t>
  </si>
  <si>
    <t>P3326140201</t>
  </si>
  <si>
    <t>BUARAN</t>
  </si>
  <si>
    <t>P3326150201</t>
  </si>
  <si>
    <t>TIRTO I</t>
  </si>
  <si>
    <t>P3326150202</t>
  </si>
  <si>
    <t>TIRTO II</t>
  </si>
  <si>
    <t>P3326160201</t>
  </si>
  <si>
    <t>WIRADESA</t>
  </si>
  <si>
    <t>P3326160202</t>
  </si>
  <si>
    <t>WONOKERTO</t>
  </si>
  <si>
    <t>P3327010201</t>
  </si>
  <si>
    <t>BANYUMUDAL</t>
  </si>
  <si>
    <t>P3327011201</t>
  </si>
  <si>
    <t>WARUNGPRING</t>
  </si>
  <si>
    <t>P3327020201</t>
  </si>
  <si>
    <t>PULOSARI</t>
  </si>
  <si>
    <t>P3327030201</t>
  </si>
  <si>
    <t>BELIK</t>
  </si>
  <si>
    <t>P3327040101</t>
  </si>
  <si>
    <t>WATUKUMPUL</t>
  </si>
  <si>
    <t>P3327050101</t>
  </si>
  <si>
    <t>KEBANDARAN</t>
  </si>
  <si>
    <t>P3327060201</t>
  </si>
  <si>
    <t>BANTARBOLANG</t>
  </si>
  <si>
    <t>P3327070101</t>
  </si>
  <si>
    <t>RANDUDONGKAL</t>
  </si>
  <si>
    <t>P3327070202</t>
  </si>
  <si>
    <t>KALIMAS</t>
  </si>
  <si>
    <t>P3327080201</t>
  </si>
  <si>
    <t>PADURAKSA</t>
  </si>
  <si>
    <t>P3327080202</t>
  </si>
  <si>
    <t>MULYOHARJO</t>
  </si>
  <si>
    <t>P3327080203</t>
  </si>
  <si>
    <t>KEBONDALEM</t>
  </si>
  <si>
    <t>P3327090201</t>
  </si>
  <si>
    <t>BANJARDAWA</t>
  </si>
  <si>
    <t>P3327090202</t>
  </si>
  <si>
    <t>KABUNAN</t>
  </si>
  <si>
    <t>P3327090203</t>
  </si>
  <si>
    <t>JEBED</t>
  </si>
  <si>
    <t>P3327100201</t>
  </si>
  <si>
    <t>PETARUKAN</t>
  </si>
  <si>
    <t>P3327100202</t>
  </si>
  <si>
    <t>KLAREYAN</t>
  </si>
  <si>
    <t>P3327110201</t>
  </si>
  <si>
    <t>LOSARI</t>
  </si>
  <si>
    <t>P3327120101</t>
  </si>
  <si>
    <t>PURWOHARJO</t>
  </si>
  <si>
    <t>P3327120202</t>
  </si>
  <si>
    <t>SARWODADI</t>
  </si>
  <si>
    <t>P3327130201</t>
  </si>
  <si>
    <t>ROWOSARI</t>
  </si>
  <si>
    <t>P3327130202</t>
  </si>
  <si>
    <t>MOJO</t>
  </si>
  <si>
    <t>P3328010101</t>
  </si>
  <si>
    <t>MARGASARI</t>
  </si>
  <si>
    <t>P3328010102</t>
  </si>
  <si>
    <t>KESAMBI</t>
  </si>
  <si>
    <t>P3328020101</t>
  </si>
  <si>
    <t>BUMIJAWA</t>
  </si>
  <si>
    <t>P3328030201</t>
  </si>
  <si>
    <t>P3328030202</t>
  </si>
  <si>
    <t>DANASARI</t>
  </si>
  <si>
    <t>P3328040101</t>
  </si>
  <si>
    <t>BALAPULANG</t>
  </si>
  <si>
    <t>P3328040202</t>
  </si>
  <si>
    <t>KALIBAKUNG</t>
  </si>
  <si>
    <t>P3328050101</t>
  </si>
  <si>
    <t>PAGERBARANG</t>
  </si>
  <si>
    <t>P3328060201</t>
  </si>
  <si>
    <t>LEBAKSIU</t>
  </si>
  <si>
    <t>P3328060202</t>
  </si>
  <si>
    <t>KAMBANGAN</t>
  </si>
  <si>
    <t>P3328070101</t>
  </si>
  <si>
    <t>JATINEGARA</t>
  </si>
  <si>
    <t>P3328080201</t>
  </si>
  <si>
    <t>P3328090201</t>
  </si>
  <si>
    <t>PANGKAH</t>
  </si>
  <si>
    <t>P3328090202</t>
  </si>
  <si>
    <t>PENUSUPAN</t>
  </si>
  <si>
    <t>P3328100201</t>
  </si>
  <si>
    <t>SLAWI</t>
  </si>
  <si>
    <t>P3328110201</t>
  </si>
  <si>
    <t>DUKUHWARU</t>
  </si>
  <si>
    <t>P3328120102</t>
  </si>
  <si>
    <t>PAGIYANTEN</t>
  </si>
  <si>
    <t>P3328120201</t>
  </si>
  <si>
    <t>ADIWERNA</t>
  </si>
  <si>
    <t>P3328130201</t>
  </si>
  <si>
    <t>DUKUHTURI</t>
  </si>
  <si>
    <t>P3328130202</t>
  </si>
  <si>
    <t>KUPU</t>
  </si>
  <si>
    <t>P3328140201</t>
  </si>
  <si>
    <t>TALANG</t>
  </si>
  <si>
    <t>P3328140202</t>
  </si>
  <si>
    <t>KALADAWA</t>
  </si>
  <si>
    <t>P3328150101</t>
  </si>
  <si>
    <t>TARUB</t>
  </si>
  <si>
    <t>P3328150202</t>
  </si>
  <si>
    <t>KESAMIRAN</t>
  </si>
  <si>
    <t>P3328160101</t>
  </si>
  <si>
    <t>KRAMAT</t>
  </si>
  <si>
    <t>P3328160202</t>
  </si>
  <si>
    <t>BANGUN GALIH</t>
  </si>
  <si>
    <t>P3328170201</t>
  </si>
  <si>
    <t>SURADADI</t>
  </si>
  <si>
    <t>P3328170202</t>
  </si>
  <si>
    <t>JATIBOGOR</t>
  </si>
  <si>
    <t>P3328180101</t>
  </si>
  <si>
    <t>WARUREJO</t>
  </si>
  <si>
    <t>P3329010101</t>
  </si>
  <si>
    <t>SALEM</t>
  </si>
  <si>
    <t>P3329010202</t>
  </si>
  <si>
    <t>BENTAR</t>
  </si>
  <si>
    <t>P3329020101</t>
  </si>
  <si>
    <t>BANTARKAWUNG</t>
  </si>
  <si>
    <t>P3329020202</t>
  </si>
  <si>
    <t>P3329030201</t>
  </si>
  <si>
    <t>BUMIAYU</t>
  </si>
  <si>
    <t>P3329030202</t>
  </si>
  <si>
    <t>KALIWADAS</t>
  </si>
  <si>
    <t>P3329040101</t>
  </si>
  <si>
    <t>PAGUYANGAN</t>
  </si>
  <si>
    <t>P3329040202</t>
  </si>
  <si>
    <t>WINDUAJI</t>
  </si>
  <si>
    <t>P3329050101</t>
  </si>
  <si>
    <t>SIRAMPOG</t>
  </si>
  <si>
    <t>P3329060101</t>
  </si>
  <si>
    <t>TONJONG</t>
  </si>
  <si>
    <t>P3329060202</t>
  </si>
  <si>
    <t>KUTAMENDALA</t>
  </si>
  <si>
    <t>P3329070101</t>
  </si>
  <si>
    <t>LARANGAN</t>
  </si>
  <si>
    <t>P3329070202</t>
  </si>
  <si>
    <t>SITANGGAL</t>
  </si>
  <si>
    <t>P3329080101</t>
  </si>
  <si>
    <t>KETANGGUNGAN</t>
  </si>
  <si>
    <t>P3329080102</t>
  </si>
  <si>
    <t>CIKEUSAL KIDUL</t>
  </si>
  <si>
    <t>P3329090101</t>
  </si>
  <si>
    <t>BANJARHARJO</t>
  </si>
  <si>
    <t>P3329090103</t>
  </si>
  <si>
    <t>BANDUNGSARI</t>
  </si>
  <si>
    <t>P3329090202</t>
  </si>
  <si>
    <t>CIKAKAK</t>
  </si>
  <si>
    <t>P3329100101</t>
  </si>
  <si>
    <t>P3329100102</t>
  </si>
  <si>
    <t>P3329100103</t>
  </si>
  <si>
    <t>KECIPIR</t>
  </si>
  <si>
    <t>P3329110101</t>
  </si>
  <si>
    <t>TANJUNG</t>
  </si>
  <si>
    <t>P3329110202</t>
  </si>
  <si>
    <t>KEMURANG WETAN</t>
  </si>
  <si>
    <t>P3329110203</t>
  </si>
  <si>
    <t>LUWUNGGEDE</t>
  </si>
  <si>
    <t>P3329120201</t>
  </si>
  <si>
    <t>KERSANA</t>
  </si>
  <si>
    <t>P3329130101</t>
  </si>
  <si>
    <t>KLUWUT</t>
  </si>
  <si>
    <t>P3329130102</t>
  </si>
  <si>
    <t>BULAKAMBA</t>
  </si>
  <si>
    <t>P3329130203</t>
  </si>
  <si>
    <t>SIWULUH</t>
  </si>
  <si>
    <t>P3329140201</t>
  </si>
  <si>
    <t>WANASARI</t>
  </si>
  <si>
    <t>P3329140202</t>
  </si>
  <si>
    <t>JAGALEMPENI</t>
  </si>
  <si>
    <t>P3329140203</t>
  </si>
  <si>
    <t>SIDAMULYA</t>
  </si>
  <si>
    <t>P3329150101</t>
  </si>
  <si>
    <t>JATIROKEH</t>
  </si>
  <si>
    <t>P3329160101</t>
  </si>
  <si>
    <t>JATIBARANG</t>
  </si>
  <si>
    <t>P3329160202</t>
  </si>
  <si>
    <t>KLIKIRAN</t>
  </si>
  <si>
    <t>P3329170201</t>
  </si>
  <si>
    <t>P3329170202</t>
  </si>
  <si>
    <t>PEMARON</t>
  </si>
  <si>
    <t>P3329170203</t>
  </si>
  <si>
    <t>KALIMATI</t>
  </si>
  <si>
    <t>P3329170204</t>
  </si>
  <si>
    <t>KALIGANGSA</t>
  </si>
  <si>
    <t>P3371010201</t>
  </si>
  <si>
    <t>MAGELANG SELATAN</t>
  </si>
  <si>
    <t>P3371010202</t>
  </si>
  <si>
    <t>JURANG OMBO</t>
  </si>
  <si>
    <t>P3371011201</t>
  </si>
  <si>
    <t>MAGELANG TENGAH</t>
  </si>
  <si>
    <t>P3371011202</t>
  </si>
  <si>
    <t>KERKOPAN</t>
  </si>
  <si>
    <t>P3371020201</t>
  </si>
  <si>
    <t>MAGELANG UTARA</t>
  </si>
  <si>
    <t>P3372010101</t>
  </si>
  <si>
    <t>PAJANG</t>
  </si>
  <si>
    <t>P3372010202</t>
  </si>
  <si>
    <t>PENUMPING</t>
  </si>
  <si>
    <t>P3372010203</t>
  </si>
  <si>
    <t>P3372020201</t>
  </si>
  <si>
    <t>KRATONAN</t>
  </si>
  <si>
    <t>P3372020202</t>
  </si>
  <si>
    <t>JAYENGAN</t>
  </si>
  <si>
    <t>P3372030101</t>
  </si>
  <si>
    <t>GAJAHAN</t>
  </si>
  <si>
    <t>P3372030202</t>
  </si>
  <si>
    <t>SANGKRAH</t>
  </si>
  <si>
    <t>P3372040104</t>
  </si>
  <si>
    <t>SIBELA</t>
  </si>
  <si>
    <t>P3372040201</t>
  </si>
  <si>
    <t>PURWODININGRATAN</t>
  </si>
  <si>
    <t>P3372040202</t>
  </si>
  <si>
    <t>NGORESAN</t>
  </si>
  <si>
    <t>P3372040203</t>
  </si>
  <si>
    <t>PUCANGSAWIT</t>
  </si>
  <si>
    <t>P3372050104</t>
  </si>
  <si>
    <t>BANYUANYAR</t>
  </si>
  <si>
    <t>P3372050201</t>
  </si>
  <si>
    <t>MANAHAN</t>
  </si>
  <si>
    <t>P3372050202</t>
  </si>
  <si>
    <t>NUSUKAN</t>
  </si>
  <si>
    <t>P3372050203</t>
  </si>
  <si>
    <t>GILINGAN</t>
  </si>
  <si>
    <t>P3372050205</t>
  </si>
  <si>
    <t>SETABELAN</t>
  </si>
  <si>
    <t>P3372050206</t>
  </si>
  <si>
    <t>GAMBIR SARI</t>
  </si>
  <si>
    <t>P3373010101</t>
  </si>
  <si>
    <t>CEBONGAN</t>
  </si>
  <si>
    <t>P3373010202</t>
  </si>
  <si>
    <t>P3373020201</t>
  </si>
  <si>
    <t>SIDOREJO KIDUL</t>
  </si>
  <si>
    <t>P3373030201</t>
  </si>
  <si>
    <t>MANGUNSARI</t>
  </si>
  <si>
    <t>P3373030202</t>
  </si>
  <si>
    <t>KALICACING</t>
  </si>
  <si>
    <t>P3373040201</t>
  </si>
  <si>
    <t>SIDOREJO LOR</t>
  </si>
  <si>
    <t>P3374010101</t>
  </si>
  <si>
    <t>MIJEN</t>
  </si>
  <si>
    <t>P3374010102</t>
  </si>
  <si>
    <t>P3374020101</t>
  </si>
  <si>
    <t>GUNUNG PATI</t>
  </si>
  <si>
    <t>P3374020202</t>
  </si>
  <si>
    <t>SEKARAN</t>
  </si>
  <si>
    <t>P3374030101</t>
  </si>
  <si>
    <t>SRONDOL</t>
  </si>
  <si>
    <t>P3374030102</t>
  </si>
  <si>
    <t>NGESREP</t>
  </si>
  <si>
    <t>P3374030203</t>
  </si>
  <si>
    <t>PADANG SARI</t>
  </si>
  <si>
    <t>P3374030204</t>
  </si>
  <si>
    <t>PUNDAKPAYUNG</t>
  </si>
  <si>
    <t>P3374040201</t>
  </si>
  <si>
    <t>PEGANDAN</t>
  </si>
  <si>
    <t>P3374050101</t>
  </si>
  <si>
    <t>PANDANARAN</t>
  </si>
  <si>
    <t>P3374050202</t>
  </si>
  <si>
    <t>LAMPER TENGAH</t>
  </si>
  <si>
    <t>P3374060201</t>
  </si>
  <si>
    <t>CANDILAMA</t>
  </si>
  <si>
    <t>P3374060202</t>
  </si>
  <si>
    <t>KAGOK</t>
  </si>
  <si>
    <t>P3374070201</t>
  </si>
  <si>
    <t>KEDUNG MUNDU</t>
  </si>
  <si>
    <t>P3374070202</t>
  </si>
  <si>
    <t>P3374080101</t>
  </si>
  <si>
    <t>TELOGOSARI KULON</t>
  </si>
  <si>
    <t>P3374080202</t>
  </si>
  <si>
    <t>TELOGOSARI WETAN</t>
  </si>
  <si>
    <t>P3374090101</t>
  </si>
  <si>
    <t>GENUK</t>
  </si>
  <si>
    <t>P3374090102</t>
  </si>
  <si>
    <t>BANGET AYU</t>
  </si>
  <si>
    <t>P3374100201</t>
  </si>
  <si>
    <t>GAYAM SARI</t>
  </si>
  <si>
    <t>P3374110101</t>
  </si>
  <si>
    <t>HALMAHERA</t>
  </si>
  <si>
    <t>P3374110102</t>
  </si>
  <si>
    <t>KARANG DORO</t>
  </si>
  <si>
    <t>P3374110203</t>
  </si>
  <si>
    <t>BUGANGAN</t>
  </si>
  <si>
    <t>P3374120201</t>
  </si>
  <si>
    <t>BANDARHARJO</t>
  </si>
  <si>
    <t>P3374120202</t>
  </si>
  <si>
    <t>BULU LOR</t>
  </si>
  <si>
    <t>P3374130201</t>
  </si>
  <si>
    <t>PONCOL</t>
  </si>
  <si>
    <t>P3374130202</t>
  </si>
  <si>
    <t>MIROTO</t>
  </si>
  <si>
    <t>P3374140201</t>
  </si>
  <si>
    <t>KARANG AYU</t>
  </si>
  <si>
    <t>P3374140202</t>
  </si>
  <si>
    <t>LEBDOSARI</t>
  </si>
  <si>
    <t>P3374140203</t>
  </si>
  <si>
    <t>P3374140204</t>
  </si>
  <si>
    <t>KROBOKAN</t>
  </si>
  <si>
    <t>P3374140205</t>
  </si>
  <si>
    <t>NGEMPLAK SIMONGAN</t>
  </si>
  <si>
    <t>P3374150101</t>
  </si>
  <si>
    <t>MANGKANG</t>
  </si>
  <si>
    <t>P3374150202</t>
  </si>
  <si>
    <t>P3374160101</t>
  </si>
  <si>
    <t>NGALIAN</t>
  </si>
  <si>
    <t>P3374160202</t>
  </si>
  <si>
    <t>TAMBAK AJI</t>
  </si>
  <si>
    <t>P3374160203</t>
  </si>
  <si>
    <t>PURWOYOSO</t>
  </si>
  <si>
    <t>P3375010101</t>
  </si>
  <si>
    <t>BENDAN</t>
  </si>
  <si>
    <t>P3375010202</t>
  </si>
  <si>
    <t>KRAMATSARI</t>
  </si>
  <si>
    <t>P3375010203</t>
  </si>
  <si>
    <t>TIRTO</t>
  </si>
  <si>
    <t>P3375010204</t>
  </si>
  <si>
    <t>MEDONO</t>
  </si>
  <si>
    <t>P3375020104</t>
  </si>
  <si>
    <t>SOKOREJO</t>
  </si>
  <si>
    <t>P3375020201</t>
  </si>
  <si>
    <t>NOYONTAAN</t>
  </si>
  <si>
    <t>P3375020202</t>
  </si>
  <si>
    <t>TONDANO</t>
  </si>
  <si>
    <t>P3375020203</t>
  </si>
  <si>
    <t>KLEGO</t>
  </si>
  <si>
    <t>P3375030101</t>
  </si>
  <si>
    <t>PEKALONGAN SELATAN</t>
  </si>
  <si>
    <t>P3375030202</t>
  </si>
  <si>
    <t>JENGGOT</t>
  </si>
  <si>
    <t>P3375030203</t>
  </si>
  <si>
    <t>P3375040101</t>
  </si>
  <si>
    <t>KUSUMA BANGSA</t>
  </si>
  <si>
    <t>P3375040202</t>
  </si>
  <si>
    <t>KRAPYAK KIDUL</t>
  </si>
  <si>
    <t>P3375040203</t>
  </si>
  <si>
    <t>DUKUH</t>
  </si>
  <si>
    <t>P3376010201</t>
  </si>
  <si>
    <t>TEGAL SELATAN</t>
  </si>
  <si>
    <t>P3376010202</t>
  </si>
  <si>
    <t xml:space="preserve">BANDUNG </t>
  </si>
  <si>
    <t>P3376020201</t>
  </si>
  <si>
    <t>TEGAL TIMUR</t>
  </si>
  <si>
    <t>P3376020202</t>
  </si>
  <si>
    <t>SLEROK</t>
  </si>
  <si>
    <t>P3376030201</t>
  </si>
  <si>
    <t>TEGAL BARAT</t>
  </si>
  <si>
    <t>P3376030202</t>
  </si>
  <si>
    <t>DEBONG LOR</t>
  </si>
  <si>
    <t>P3376040101</t>
  </si>
  <si>
    <t>MARGADANA</t>
  </si>
  <si>
    <t>P3376040202</t>
  </si>
  <si>
    <t>R3301014</t>
  </si>
  <si>
    <t>RSU Cilacap</t>
  </si>
  <si>
    <t>R3301036</t>
  </si>
  <si>
    <t>RS Pertamina Cilacap</t>
  </si>
  <si>
    <t>BUMN</t>
  </si>
  <si>
    <t>R3301073</t>
  </si>
  <si>
    <t>RS Islam Fatimah</t>
  </si>
  <si>
    <t>R3301084</t>
  </si>
  <si>
    <t>RSUD Majenang</t>
  </si>
  <si>
    <t>R3301095</t>
  </si>
  <si>
    <t>RSB Annisa</t>
  </si>
  <si>
    <t>R3301105</t>
  </si>
  <si>
    <t>RSAB Aprilia</t>
  </si>
  <si>
    <t>R3301106S</t>
  </si>
  <si>
    <t>RSB Duta Mulya</t>
  </si>
  <si>
    <t>R3301107S</t>
  </si>
  <si>
    <t>RSU Santa Maria Cilacap</t>
  </si>
  <si>
    <t>Organisasi Katholik</t>
  </si>
  <si>
    <t>R3301108</t>
  </si>
  <si>
    <t>RSU AGHISNA MEDIKA KROYA</t>
  </si>
  <si>
    <t>R3301109S</t>
  </si>
  <si>
    <t>RSIA AFDILA</t>
  </si>
  <si>
    <t>R3301110</t>
  </si>
  <si>
    <t>Rumah Sakit Pertamina Cilacap</t>
  </si>
  <si>
    <t>R3302015</t>
  </si>
  <si>
    <t>RSUD Banyumas</t>
  </si>
  <si>
    <t>R3302026</t>
  </si>
  <si>
    <t>RSUD Prof Dr. M Soekarjo</t>
  </si>
  <si>
    <t>R3302030</t>
  </si>
  <si>
    <t>Rumkit Tk III Wijayakusuma</t>
  </si>
  <si>
    <t>III</t>
  </si>
  <si>
    <t>R3302041</t>
  </si>
  <si>
    <t>RS Santa Elizabeth</t>
  </si>
  <si>
    <t>R3302052</t>
  </si>
  <si>
    <t>RSK Bedah Orthopedi</t>
  </si>
  <si>
    <t>R3302063</t>
  </si>
  <si>
    <t>RSK Bedah Jatiwinangun</t>
  </si>
  <si>
    <t>R3302074</t>
  </si>
  <si>
    <t>RSU An-Ni'Mah</t>
  </si>
  <si>
    <t>R3302121</t>
  </si>
  <si>
    <t>RSIA Amanah</t>
  </si>
  <si>
    <t>R3302132</t>
  </si>
  <si>
    <t>RS Islam Purwokerto</t>
  </si>
  <si>
    <t>R3302143</t>
  </si>
  <si>
    <t>RSU Hidayah Purwokerto</t>
  </si>
  <si>
    <t>R3302154</t>
  </si>
  <si>
    <t>RSU Bunda</t>
  </si>
  <si>
    <t>R3302165</t>
  </si>
  <si>
    <t>RSU Ananda Purwokerto</t>
  </si>
  <si>
    <t>R3302174</t>
  </si>
  <si>
    <t>RSIA Bunda Arif</t>
  </si>
  <si>
    <t>R3302180</t>
  </si>
  <si>
    <t>RS Sinar Kasih</t>
  </si>
  <si>
    <t>R3302191</t>
  </si>
  <si>
    <t>RSUD Ajibarang</t>
  </si>
  <si>
    <t>R3302202</t>
  </si>
  <si>
    <t>RSU Wishnu Husada</t>
  </si>
  <si>
    <t>R3302213</t>
  </si>
  <si>
    <t>RSU WIRADADI HUSADA</t>
  </si>
  <si>
    <t>R3302224</t>
  </si>
  <si>
    <t>RSK Bedah Siaga Medika Banyumas</t>
  </si>
  <si>
    <t>R3302225S</t>
  </si>
  <si>
    <t>Mitra Ariva</t>
  </si>
  <si>
    <t>R3302226S</t>
  </si>
  <si>
    <t>Budhi Asih</t>
  </si>
  <si>
    <t>R3302227</t>
  </si>
  <si>
    <t>RSU Medika Lestari Banyumas</t>
  </si>
  <si>
    <t>R3302228S</t>
  </si>
  <si>
    <t>RS Gigi &amp; Mulut Universitas Jenderal Soedirman</t>
  </si>
  <si>
    <t>Kementerian Lain</t>
  </si>
  <si>
    <t>R3302229S</t>
  </si>
  <si>
    <t>RSU DADI KELUARGA</t>
  </si>
  <si>
    <t>R3303016</t>
  </si>
  <si>
    <t>RSUD dr. R. GOETENG TAROENADIBRATA</t>
  </si>
  <si>
    <t>R3303064</t>
  </si>
  <si>
    <t>RS Nirmala</t>
  </si>
  <si>
    <t>R3303075</t>
  </si>
  <si>
    <t>RSU Harapan Ibu</t>
  </si>
  <si>
    <t>R3303097</t>
  </si>
  <si>
    <t>Rumah Sakit Khusus Bersalin Daerah Panti Nugroho</t>
  </si>
  <si>
    <t>R3303098S</t>
  </si>
  <si>
    <t>RSIA KASIH IBU PURBALINGGA</t>
  </si>
  <si>
    <t>Perorangan</t>
  </si>
  <si>
    <t>R3303099</t>
  </si>
  <si>
    <t>RSIA Ummu Hani</t>
  </si>
  <si>
    <t>R3303099S</t>
  </si>
  <si>
    <t>R3304010</t>
  </si>
  <si>
    <t>RSUD Hj. ANNA LASMANAH</t>
  </si>
  <si>
    <t>R3304021</t>
  </si>
  <si>
    <t>RSU Emmanuel</t>
  </si>
  <si>
    <t>Organisasi Protestan</t>
  </si>
  <si>
    <t>R3304032</t>
  </si>
  <si>
    <t>RS Islam Banjarnegara</t>
  </si>
  <si>
    <t>R3305011</t>
  </si>
  <si>
    <t>RSUD Kebumen</t>
  </si>
  <si>
    <t>R3305023</t>
  </si>
  <si>
    <t>RUMAH SAKIT PERMATA MEDIKA KEBUMEN</t>
  </si>
  <si>
    <t>R3305033</t>
  </si>
  <si>
    <t>RS Palang Biro Gombong</t>
  </si>
  <si>
    <t>R3305066</t>
  </si>
  <si>
    <t>RSU PKU Muhamadiyah Gombong</t>
  </si>
  <si>
    <t>R3305070</t>
  </si>
  <si>
    <t>RSIA Dewi Queen</t>
  </si>
  <si>
    <t>R3305081</t>
  </si>
  <si>
    <t>RSK Anak Wijayakusuma</t>
  </si>
  <si>
    <t>R3305092</t>
  </si>
  <si>
    <t>RS Purbowangi</t>
  </si>
  <si>
    <t>R3305103</t>
  </si>
  <si>
    <t>RS PKU Muhammadiyah Sruweng</t>
  </si>
  <si>
    <t>R3305114</t>
  </si>
  <si>
    <t>RSU Purwogondo</t>
  </si>
  <si>
    <t>R3305115</t>
  </si>
  <si>
    <t>RSKIA WISMA RUKTI</t>
  </si>
  <si>
    <t>R3305116S</t>
  </si>
  <si>
    <t>RS Islam Siti Khadijah</t>
  </si>
  <si>
    <t>R3305117S</t>
  </si>
  <si>
    <t>RSU PKU Muhammadiyah Petanahan Kebumen</t>
  </si>
  <si>
    <t>R3305118S</t>
  </si>
  <si>
    <t>RS MUHAMMADIYAH KUTOWINANGUN</t>
  </si>
  <si>
    <t>R3306012</t>
  </si>
  <si>
    <t>RSUD Dr. Tjitrowardojo Purworejo</t>
  </si>
  <si>
    <t>R3306023</t>
  </si>
  <si>
    <t>RSU Aisyiyah</t>
  </si>
  <si>
    <t>R3306082</t>
  </si>
  <si>
    <t>RS Panti Waluyo Yakkum Purworejo</t>
  </si>
  <si>
    <t>R3306093</t>
  </si>
  <si>
    <t>RSU PKU Muhammadiyah Purworejo</t>
  </si>
  <si>
    <t>R3306104</t>
  </si>
  <si>
    <t>RS Palang Biru Kutoarjo</t>
  </si>
  <si>
    <t>R3306105</t>
  </si>
  <si>
    <t>RSIA PERMATA</t>
  </si>
  <si>
    <t>R3306105S</t>
  </si>
  <si>
    <t>R3306106S</t>
  </si>
  <si>
    <t>RS Khusus Purwa Husada</t>
  </si>
  <si>
    <t>R3306108S</t>
  </si>
  <si>
    <t>RS Ibu dan Anak KASIH IBU Purworejo</t>
  </si>
  <si>
    <t>R3306109</t>
  </si>
  <si>
    <t>RS Islam Purworejo</t>
  </si>
  <si>
    <t>R3306110</t>
  </si>
  <si>
    <t>Budi Sehat Purworejo</t>
  </si>
  <si>
    <t>R3307013</t>
  </si>
  <si>
    <t>RSU Wonosobo</t>
  </si>
  <si>
    <t>R3307035</t>
  </si>
  <si>
    <t>RSIA Adina</t>
  </si>
  <si>
    <t>R3307050</t>
  </si>
  <si>
    <t>RS Islam Wonosobo</t>
  </si>
  <si>
    <t>R3307051</t>
  </si>
  <si>
    <t>RS PKU Muhammadiyah Wonosobo</t>
  </si>
  <si>
    <t>R3308014</t>
  </si>
  <si>
    <t>RSUD Muntilan Kab. Magelang</t>
  </si>
  <si>
    <t>R3308017</t>
  </si>
  <si>
    <t>RS AISYIYAH MUNTILAN</t>
  </si>
  <si>
    <t>R3308018S</t>
  </si>
  <si>
    <t>RSU ' N21-GEMILANG'</t>
  </si>
  <si>
    <t>R3308019</t>
  </si>
  <si>
    <t>RS Padma Lalita</t>
  </si>
  <si>
    <t>R3309015</t>
  </si>
  <si>
    <t>RSUD Pandan Arang Boyolali</t>
  </si>
  <si>
    <t>R3309041</t>
  </si>
  <si>
    <t>RS Dr. Oen Sawit</t>
  </si>
  <si>
    <t>R3309063</t>
  </si>
  <si>
    <t>RS PKU Aisyiyah Boyolali</t>
  </si>
  <si>
    <t>R3309074</t>
  </si>
  <si>
    <t>RS Umi Barokah</t>
  </si>
  <si>
    <t>R3309085</t>
  </si>
  <si>
    <t>RS Karanggede Sisma Medika</t>
  </si>
  <si>
    <t>R3309096</t>
  </si>
  <si>
    <t>RSUD Banyudono</t>
  </si>
  <si>
    <t>R3309107</t>
  </si>
  <si>
    <t>RSUD Simo</t>
  </si>
  <si>
    <t>R3309128</t>
  </si>
  <si>
    <t>RSU Asy-Syifa Sambi</t>
  </si>
  <si>
    <t>R3309129S</t>
  </si>
  <si>
    <t>RSU Hidayah Boyolali</t>
  </si>
  <si>
    <t>R3309131S</t>
  </si>
  <si>
    <t>RS Islam BANYUBENING BOYOLALI</t>
  </si>
  <si>
    <t>R3310015</t>
  </si>
  <si>
    <t>RSUP dr. Soeradji Tirtonegoro</t>
  </si>
  <si>
    <t>Kementeran Kesehatan</t>
  </si>
  <si>
    <t>R3310026</t>
  </si>
  <si>
    <t>RS Jiwa Dr.R.M.Soedjarwadi Klaten</t>
  </si>
  <si>
    <t>A</t>
  </si>
  <si>
    <t>R3310052</t>
  </si>
  <si>
    <t>RSIA Aisyiah</t>
  </si>
  <si>
    <t>R3310384</t>
  </si>
  <si>
    <t>RS Islam Klaten</t>
  </si>
  <si>
    <t>R3310395</t>
  </si>
  <si>
    <t>RS Cakra Husada</t>
  </si>
  <si>
    <t>R3310405</t>
  </si>
  <si>
    <t>RSK Bedah Diponegoro</t>
  </si>
  <si>
    <t>R3310416</t>
  </si>
  <si>
    <t>RSU PKU Muhammdiyah DI</t>
  </si>
  <si>
    <t>R3310417S</t>
  </si>
  <si>
    <t>RSK Bedah Islam Cawas Klaten</t>
  </si>
  <si>
    <t>R3310418S</t>
  </si>
  <si>
    <t>RS PKU MUHAMMADIYAH JATINOM KLATEN</t>
  </si>
  <si>
    <t>R3310419</t>
  </si>
  <si>
    <t>RSU Mitra Keluarga Husada Klaten</t>
  </si>
  <si>
    <t>R3310420</t>
  </si>
  <si>
    <t>RSKB IPHI PEDAN</t>
  </si>
  <si>
    <t>R3310421</t>
  </si>
  <si>
    <t>RUMAH SAKIT UMUM DAERAH BAGAS WARAS</t>
  </si>
  <si>
    <t>R3311016</t>
  </si>
  <si>
    <t>RSUD Sukoharjo</t>
  </si>
  <si>
    <t>R3311027</t>
  </si>
  <si>
    <t>RS Khusus Bedah Karima Utama</t>
  </si>
  <si>
    <t>R3311213</t>
  </si>
  <si>
    <t>RSU Nirmala Suri</t>
  </si>
  <si>
    <t>R3311224</t>
  </si>
  <si>
    <t>RS Dr.Oen Solo Baru</t>
  </si>
  <si>
    <t>R3311225S</t>
  </si>
  <si>
    <t>RS PKU Muhammadiyah Sukoharjo</t>
  </si>
  <si>
    <t>R3311228</t>
  </si>
  <si>
    <t>Rumah Sakit Universitas Sebelas Maret</t>
  </si>
  <si>
    <t>R3312010</t>
  </si>
  <si>
    <t>RSUD Dr. Soediran MS Wonogiri</t>
  </si>
  <si>
    <t>R3312021</t>
  </si>
  <si>
    <t>RS. Maguan Husada</t>
  </si>
  <si>
    <t>R3312273</t>
  </si>
  <si>
    <t>RSU Marga Husada</t>
  </si>
  <si>
    <t>R3312284</t>
  </si>
  <si>
    <t>RS Muhammadiyah Wonogiri</t>
  </si>
  <si>
    <t>R3312295</t>
  </si>
  <si>
    <t>RS Medika Mulya</t>
  </si>
  <si>
    <t>R3312306</t>
  </si>
  <si>
    <t>RS Amal Sehat</t>
  </si>
  <si>
    <t>R3312307</t>
  </si>
  <si>
    <t>RSB FITRI CANDRA</t>
  </si>
  <si>
    <t>R3312308</t>
  </si>
  <si>
    <t>Rumah Sakit MULIA HATI Wonogiri</t>
  </si>
  <si>
    <t>R3312309S</t>
  </si>
  <si>
    <t>RS ASTRINI</t>
  </si>
  <si>
    <t>R3313011</t>
  </si>
  <si>
    <t>RSUD Karanganyar</t>
  </si>
  <si>
    <t>R3313022</t>
  </si>
  <si>
    <t>RS Lanuma Adisumarmo</t>
  </si>
  <si>
    <t>R3313033</t>
  </si>
  <si>
    <t>RS PKU Muhammadiyah K.A</t>
  </si>
  <si>
    <t>R3313042</t>
  </si>
  <si>
    <t>RSIA 'Dian Pertiwi'</t>
  </si>
  <si>
    <t>R3313053</t>
  </si>
  <si>
    <t>RSU JATI HUSADA</t>
  </si>
  <si>
    <t>R3313054</t>
  </si>
  <si>
    <t>INDO SEHAT KARANGANYAR</t>
  </si>
  <si>
    <t>R3313055S</t>
  </si>
  <si>
    <t>RS Jafar Medika Karanganyar</t>
  </si>
  <si>
    <t>R3313056S</t>
  </si>
  <si>
    <t>RS Khusus Bedah Mojosongo 2</t>
  </si>
  <si>
    <t>R3314012</t>
  </si>
  <si>
    <t>RSUD dr. SOEHADI PRIJONEGORO</t>
  </si>
  <si>
    <t>R3314023</t>
  </si>
  <si>
    <t>RS Mardi Lestari Sragen</t>
  </si>
  <si>
    <t>R3314045</t>
  </si>
  <si>
    <t>RSIA Sarila Husada</t>
  </si>
  <si>
    <t>R3314056</t>
  </si>
  <si>
    <t>RSU Amal Sehat Sragen</t>
  </si>
  <si>
    <t>R3314067</t>
  </si>
  <si>
    <t>RSU Assalam</t>
  </si>
  <si>
    <t>R3314078</t>
  </si>
  <si>
    <t>RSIA Restu Ibu</t>
  </si>
  <si>
    <t>R3314089</t>
  </si>
  <si>
    <t>RSUD dr. SOERATNO GEMOLONG</t>
  </si>
  <si>
    <t>R3314090</t>
  </si>
  <si>
    <t>RSU PKU MUHAMMADIYAH SRAGEN</t>
  </si>
  <si>
    <t>R3314092S</t>
  </si>
  <si>
    <t>RSU Islam YAKSSI Gemolong</t>
  </si>
  <si>
    <t>R3314093S</t>
  </si>
  <si>
    <t>RS Ibu Anak Dentatama , Sragen</t>
  </si>
  <si>
    <t>R3314095</t>
  </si>
  <si>
    <t>RSIA PERMATA HATI ABADI</t>
  </si>
  <si>
    <t>R3315013</t>
  </si>
  <si>
    <t>RSUD Dr. R.Soedjati Soemodiardjo</t>
  </si>
  <si>
    <t>R3315024</t>
  </si>
  <si>
    <t>RS Panti Rahayu</t>
  </si>
  <si>
    <t>R3315035</t>
  </si>
  <si>
    <t>RSB Permata Bunda</t>
  </si>
  <si>
    <t>R3315046</t>
  </si>
  <si>
    <t>RS Muhammadiyah Gubug</t>
  </si>
  <si>
    <t>R3315057</t>
  </si>
  <si>
    <t>RSU "Habibullah"</t>
  </si>
  <si>
    <t>R3315058S</t>
  </si>
  <si>
    <t>RS ENGGAL WARAS</t>
  </si>
  <si>
    <t>R3315059</t>
  </si>
  <si>
    <t>RUMAH SAKIT ISLAM PURWODADI</t>
  </si>
  <si>
    <t>R3316014</t>
  </si>
  <si>
    <t>RS Dr. R. Soetijono Blora</t>
  </si>
  <si>
    <t>R3316025</t>
  </si>
  <si>
    <t>RS Dr. R. Soeprapto Cepu</t>
  </si>
  <si>
    <t>R3316040</t>
  </si>
  <si>
    <t>RSU PERMATA BLORA</t>
  </si>
  <si>
    <t>R3316051</t>
  </si>
  <si>
    <t>RS PKU Muhammadiyah Cepu</t>
  </si>
  <si>
    <t>R3316062</t>
  </si>
  <si>
    <t>Rumkitban Blora</t>
  </si>
  <si>
    <t>R3316063</t>
  </si>
  <si>
    <t>RS PKU MUHAMMADIYAH BLORA</t>
  </si>
  <si>
    <t>R3317015</t>
  </si>
  <si>
    <t>RSUD dr. R. Soetrasno Rembang</t>
  </si>
  <si>
    <t>R3317026</t>
  </si>
  <si>
    <t>RS Islam Arafah</t>
  </si>
  <si>
    <t>R3318016</t>
  </si>
  <si>
    <t>RSUD RAA Soewondo</t>
  </si>
  <si>
    <t>R3318064</t>
  </si>
  <si>
    <t>RS Islam Pati</t>
  </si>
  <si>
    <t>R3318075</t>
  </si>
  <si>
    <t>RS Mitra Bangsa Pati</t>
  </si>
  <si>
    <t>R3318086</t>
  </si>
  <si>
    <t>RSUD Kayen Pati</t>
  </si>
  <si>
    <t>R3318097</t>
  </si>
  <si>
    <t>Rumkinban Pati</t>
  </si>
  <si>
    <t>R3318108</t>
  </si>
  <si>
    <t>RS Keluarga Sehat</t>
  </si>
  <si>
    <t>R3318109S</t>
  </si>
  <si>
    <t>RS Budi Agung Pati</t>
  </si>
  <si>
    <t>R3318110</t>
  </si>
  <si>
    <t>RSU FASTABIQ SEHAT PKU MUHAMMADIYAH PATI</t>
  </si>
  <si>
    <t>R3318111</t>
  </si>
  <si>
    <t>RSU Sebening Kasih</t>
  </si>
  <si>
    <t>R3319010</t>
  </si>
  <si>
    <t>RSUD dr. LOEKMONO HADI</t>
  </si>
  <si>
    <t>R3319021</t>
  </si>
  <si>
    <t>Rumah Sakit Aisyiyah Kudus</t>
  </si>
  <si>
    <t>R3319022</t>
  </si>
  <si>
    <t>RSU KUMALA SIWIMIJEN KUDUS</t>
  </si>
  <si>
    <t>R3319023S</t>
  </si>
  <si>
    <t>RSB Harapan Bunda</t>
  </si>
  <si>
    <t>R3319024S</t>
  </si>
  <si>
    <t>RS BUAH HATI WOMEN &amp; CHILDREN HOSPITAL KUDUS</t>
  </si>
  <si>
    <t>R3319032</t>
  </si>
  <si>
    <t>RS Mardi Rahayu</t>
  </si>
  <si>
    <t>R3319043</t>
  </si>
  <si>
    <t>RSU Nurussyifa</t>
  </si>
  <si>
    <t>R3319080</t>
  </si>
  <si>
    <t>RSU Islam Sunan Kudus</t>
  </si>
  <si>
    <t>R3319091</t>
  </si>
  <si>
    <t>RSB Permata Hati</t>
  </si>
  <si>
    <t>R3319102</t>
  </si>
  <si>
    <t>Rumkitban Kudus</t>
  </si>
  <si>
    <t>R3320010</t>
  </si>
  <si>
    <t>RSU R.A. Kartini</t>
  </si>
  <si>
    <t>R3320021</t>
  </si>
  <si>
    <t>RSUD Kelet Provinsi Jawa Tengah</t>
  </si>
  <si>
    <t>R3320032</t>
  </si>
  <si>
    <t>RS Sultan Hadlirin Jepara</t>
  </si>
  <si>
    <t>R3320043</t>
  </si>
  <si>
    <t>RS Graha Husada</t>
  </si>
  <si>
    <t>R3320044</t>
  </si>
  <si>
    <t>RSIA KUMALA SIWI</t>
  </si>
  <si>
    <t>R3320045S</t>
  </si>
  <si>
    <t>RSIA Siti Khadijah</t>
  </si>
  <si>
    <t>R3320089</t>
  </si>
  <si>
    <t>RS PKU Muhammadiyah Mayong, jepara</t>
  </si>
  <si>
    <t>R3321011</t>
  </si>
  <si>
    <t>RSU Sunan Kalijaga</t>
  </si>
  <si>
    <t>R3321033</t>
  </si>
  <si>
    <t>RS Islam NU Demak</t>
  </si>
  <si>
    <t>R3321034</t>
  </si>
  <si>
    <t>RS Pelita Anugerah</t>
  </si>
  <si>
    <t>R3322012</t>
  </si>
  <si>
    <t>RSUD Ambarawa</t>
  </si>
  <si>
    <t>R3322023</t>
  </si>
  <si>
    <t>RSUD Ungaran</t>
  </si>
  <si>
    <t>R3322034</t>
  </si>
  <si>
    <t>RS. KEN SARAS</t>
  </si>
  <si>
    <t>R3322071</t>
  </si>
  <si>
    <t>RSU Bina Kasih</t>
  </si>
  <si>
    <t>R3322072S</t>
  </si>
  <si>
    <t>RUMAH SAKIT IBU DAN ANAK PLAMONGAN INDAH</t>
  </si>
  <si>
    <t>R3322073</t>
  </si>
  <si>
    <t>RS KUSUMA UNGARAN</t>
  </si>
  <si>
    <t>R3323013</t>
  </si>
  <si>
    <t>RSUD Djojonegoro Temanggung</t>
  </si>
  <si>
    <t>R3323024</t>
  </si>
  <si>
    <t>RS Ngesti Waluyo</t>
  </si>
  <si>
    <t>R3323046</t>
  </si>
  <si>
    <t>RSU Gunung Sawo Kab. Temanggung</t>
  </si>
  <si>
    <t>R3323050</t>
  </si>
  <si>
    <t>RS PKU Muhammadiyah</t>
  </si>
  <si>
    <t>R3324014</t>
  </si>
  <si>
    <t>RSU Dr. H.Soewondo Kendal</t>
  </si>
  <si>
    <t>R3324036</t>
  </si>
  <si>
    <t>RS Islam Kendal</t>
  </si>
  <si>
    <t>R3324037S</t>
  </si>
  <si>
    <t>RSIA Daru Istiqomah Kendal</t>
  </si>
  <si>
    <t>R3324038</t>
  </si>
  <si>
    <t>RS. Baitul Hikmah</t>
  </si>
  <si>
    <t>R3325015</t>
  </si>
  <si>
    <t>RSUD Kab. Batang</t>
  </si>
  <si>
    <t>R3325026</t>
  </si>
  <si>
    <t>RSU Bhakti Waluyo</t>
  </si>
  <si>
    <t>R3325037</t>
  </si>
  <si>
    <t>Rumah Sakit QIM</t>
  </si>
  <si>
    <t>R3326011</t>
  </si>
  <si>
    <t>RSUD Kraton Kab. Pekalongan</t>
  </si>
  <si>
    <t>R3326016</t>
  </si>
  <si>
    <t>RSI PKU Muhammadiyah Pekajangan</t>
  </si>
  <si>
    <t>R3326038</t>
  </si>
  <si>
    <t>RSUD Kajen Kab.Pekalongan</t>
  </si>
  <si>
    <t>R3326049</t>
  </si>
  <si>
    <t>RSUD Bendan Kota Pekalongan</t>
  </si>
  <si>
    <t>R3327010</t>
  </si>
  <si>
    <t>RSUD Dr. M Ashasi Pemalang</t>
  </si>
  <si>
    <t>R3327021</t>
  </si>
  <si>
    <t>RS Santa Maria Pemalang</t>
  </si>
  <si>
    <t>R3327032</t>
  </si>
  <si>
    <t>RS Islam Moga</t>
  </si>
  <si>
    <t>R3327043</t>
  </si>
  <si>
    <t>RS Islam Al-Ikhlas</t>
  </si>
  <si>
    <t>R3327044</t>
  </si>
  <si>
    <t>RSU SIAGA MEDIKA PEMALANG</t>
  </si>
  <si>
    <t>R3327044S</t>
  </si>
  <si>
    <t>R3327045</t>
  </si>
  <si>
    <t>RS PRIMA MEDIKA</t>
  </si>
  <si>
    <t>R3327046</t>
  </si>
  <si>
    <t>RS Ibu dan Anak SITI AMINAH Pemalang</t>
  </si>
  <si>
    <t>R3328011</t>
  </si>
  <si>
    <t>RSU Dr. H.RM Soeselo W</t>
  </si>
  <si>
    <t>R3328035</t>
  </si>
  <si>
    <t>RSUD SURADADI</t>
  </si>
  <si>
    <t>R3328042</t>
  </si>
  <si>
    <t>RSU Mitra Keluarga Tegal</t>
  </si>
  <si>
    <t>R3328055</t>
  </si>
  <si>
    <t>RS Islam PKU Muhammadiyah</t>
  </si>
  <si>
    <t>R3328078</t>
  </si>
  <si>
    <t>RS ADELLA</t>
  </si>
  <si>
    <t>R3328079</t>
  </si>
  <si>
    <t>RSIA PALA RAYA</t>
  </si>
  <si>
    <t>R3329012</t>
  </si>
  <si>
    <t>RSU Brebes</t>
  </si>
  <si>
    <t>R3329045</t>
  </si>
  <si>
    <t>RS Siti Asiyah</t>
  </si>
  <si>
    <t>R3329056</t>
  </si>
  <si>
    <t>RSU Muhammadiyah Siti Aminah</t>
  </si>
  <si>
    <t>R3329067</t>
  </si>
  <si>
    <t>RSU Dedy Jaya</t>
  </si>
  <si>
    <t>R3329078</t>
  </si>
  <si>
    <t>RS Bhakti Asih</t>
  </si>
  <si>
    <t>R3329101</t>
  </si>
  <si>
    <t>Dera As-Syifa</t>
  </si>
  <si>
    <t>R3329102</t>
  </si>
  <si>
    <t>RSUD BUMIAYU</t>
  </si>
  <si>
    <t>R3329103</t>
  </si>
  <si>
    <t>RSIA Mutiara Bunda</t>
  </si>
  <si>
    <t>R3329104S</t>
  </si>
  <si>
    <t>RS SITI AMALIYAH</t>
  </si>
  <si>
    <t>R3329105S</t>
  </si>
  <si>
    <t>RS BERSALIN PERMATA INSANI</t>
  </si>
  <si>
    <t>R3329108S</t>
  </si>
  <si>
    <t>RSU ALLAM MEDICA</t>
  </si>
  <si>
    <t>R3329109</t>
  </si>
  <si>
    <t>RSU AMANAH MAHMUDAH</t>
  </si>
  <si>
    <t>R3371014</t>
  </si>
  <si>
    <t>RSU Tidar</t>
  </si>
  <si>
    <t>R3371025</t>
  </si>
  <si>
    <t>Rumkit Tk II Dr. Soedjono</t>
  </si>
  <si>
    <t>II</t>
  </si>
  <si>
    <t>R3371040</t>
  </si>
  <si>
    <t>RS Jiwa Prof. Dr. Soerojo</t>
  </si>
  <si>
    <t>R3371084</t>
  </si>
  <si>
    <t>RSU Lestari Raharja</t>
  </si>
  <si>
    <t>R3371105</t>
  </si>
  <si>
    <t>RSB Gladiool</t>
  </si>
  <si>
    <t>R3371131</t>
  </si>
  <si>
    <t>RS Harapan</t>
  </si>
  <si>
    <t>R3371142</t>
  </si>
  <si>
    <t>RS Islam Magelang</t>
  </si>
  <si>
    <t>R3372015</t>
  </si>
  <si>
    <t>RSU Dr. Moewardi Surakarta</t>
  </si>
  <si>
    <t>R3372026</t>
  </si>
  <si>
    <t>RS Dr.Oen</t>
  </si>
  <si>
    <t>R3372030</t>
  </si>
  <si>
    <t>Rumkit Tk IV Slamet Riyadi Surakarta</t>
  </si>
  <si>
    <t>R3372041</t>
  </si>
  <si>
    <t>RS Brayat Minulya</t>
  </si>
  <si>
    <t>R3372052</t>
  </si>
  <si>
    <t>RS Jiwa Surakarta</t>
  </si>
  <si>
    <t>R3372063</t>
  </si>
  <si>
    <t>RS Orthopedi Prof. Dr. R. Soeharso</t>
  </si>
  <si>
    <t>R3372074</t>
  </si>
  <si>
    <t>RSU Panti Waluyo</t>
  </si>
  <si>
    <t>R3372096</t>
  </si>
  <si>
    <t>R3372132</t>
  </si>
  <si>
    <t>RS Islam Kustati</t>
  </si>
  <si>
    <t>R3372165</t>
  </si>
  <si>
    <t>RSU Kasih Ibu</t>
  </si>
  <si>
    <t>R3372180</t>
  </si>
  <si>
    <t>RS Islam Surakarta</t>
  </si>
  <si>
    <t>R3372191</t>
  </si>
  <si>
    <t>RSU Triharsi</t>
  </si>
  <si>
    <t>R3372234</t>
  </si>
  <si>
    <t>RSUD Kota Surakarta</t>
  </si>
  <si>
    <t>R3372235S</t>
  </si>
  <si>
    <t>RUMAH SAKIT MATA SOLO</t>
  </si>
  <si>
    <t>R3372236S</t>
  </si>
  <si>
    <t>RS Hermina Solo</t>
  </si>
  <si>
    <t>R3373016</t>
  </si>
  <si>
    <t>RSU Salatiga</t>
  </si>
  <si>
    <t>R3373020</t>
  </si>
  <si>
    <t>RS Tk. IV 04.07.03 dr. ASMIR</t>
  </si>
  <si>
    <t>R3373042</t>
  </si>
  <si>
    <t>RS Paru dr. Ario Wirawan</t>
  </si>
  <si>
    <t>R3373075</t>
  </si>
  <si>
    <t>RSU Ananda Salatiga</t>
  </si>
  <si>
    <t>R3373086</t>
  </si>
  <si>
    <t>RSK THT Syifaa Rohmani</t>
  </si>
  <si>
    <t>R3373090</t>
  </si>
  <si>
    <t>RS Puri Asih</t>
  </si>
  <si>
    <t>R3373091</t>
  </si>
  <si>
    <t>RS Sejahtera Bhakti</t>
  </si>
  <si>
    <t>R3373092</t>
  </si>
  <si>
    <t>RS Bersalin Mutiara Bunda Salatiga</t>
  </si>
  <si>
    <t>R3374010</t>
  </si>
  <si>
    <t>RSUP Dr. Kariadi</t>
  </si>
  <si>
    <t>R3374021</t>
  </si>
  <si>
    <t>RS St. Elisabeth Semarang</t>
  </si>
  <si>
    <t>R3374032</t>
  </si>
  <si>
    <t>RS William Booth</t>
  </si>
  <si>
    <t>R3374043</t>
  </si>
  <si>
    <t>RS Telogorejo Semarang</t>
  </si>
  <si>
    <t>R3374054</t>
  </si>
  <si>
    <t>RS Permata Medika</t>
  </si>
  <si>
    <t>R3374065</t>
  </si>
  <si>
    <t>Rumkit Tk.III Bhakti Wira Tamtama Smg</t>
  </si>
  <si>
    <t>R3374076</t>
  </si>
  <si>
    <t>RS Sultan Agung Semarang</t>
  </si>
  <si>
    <t>R3374080</t>
  </si>
  <si>
    <t>RSU Roemani</t>
  </si>
  <si>
    <t>R3374091</t>
  </si>
  <si>
    <t>RS BHAYANGKARA TK III SEMARANG</t>
  </si>
  <si>
    <t>R3374112</t>
  </si>
  <si>
    <t>RSU Panti Wilasa I</t>
  </si>
  <si>
    <t>R3374123</t>
  </si>
  <si>
    <t>RS Jiwa Dr. Amino Gondohutomo</t>
  </si>
  <si>
    <t>R3374134</t>
  </si>
  <si>
    <t>RSUD Tugurejo Semarang</t>
  </si>
  <si>
    <t>R3374145</t>
  </si>
  <si>
    <t>RS HERMINA PANDANARAN</t>
  </si>
  <si>
    <t>R3374203</t>
  </si>
  <si>
    <t>RS Akabri Pol Semarang</t>
  </si>
  <si>
    <t>IV</t>
  </si>
  <si>
    <t>R3374240</t>
  </si>
  <si>
    <t>RS Panti Wilasa II</t>
  </si>
  <si>
    <t>R3374273</t>
  </si>
  <si>
    <t>RSB Anugerah</t>
  </si>
  <si>
    <t>R3374284</t>
  </si>
  <si>
    <t>RSB Bunda Semarang</t>
  </si>
  <si>
    <t>R3374316</t>
  </si>
  <si>
    <t>RSIA Gunung Sawo</t>
  </si>
  <si>
    <t>R3374331</t>
  </si>
  <si>
    <t>RS Banyumanik</t>
  </si>
  <si>
    <t>R3374342</t>
  </si>
  <si>
    <t>RSUD Kota Semarang</t>
  </si>
  <si>
    <t>R3374353</t>
  </si>
  <si>
    <t>RSB Kusuma</t>
  </si>
  <si>
    <t>R3374364</t>
  </si>
  <si>
    <t>RSB Permata Sari</t>
  </si>
  <si>
    <t>R3374365</t>
  </si>
  <si>
    <t>RS Hermina Banyumanik Semarang</t>
  </si>
  <si>
    <t>R3374366</t>
  </si>
  <si>
    <t>RS Columbia Asia Semarang</t>
  </si>
  <si>
    <t>R3374366S</t>
  </si>
  <si>
    <t>R3374367</t>
  </si>
  <si>
    <t>RS NASIONAL DIPONEGORO</t>
  </si>
  <si>
    <t>R3374369</t>
  </si>
  <si>
    <t>RSIA ANANDA PASAR ACE</t>
  </si>
  <si>
    <t>R3375022</t>
  </si>
  <si>
    <t>RS Budi Rahayu</t>
  </si>
  <si>
    <t>R3375033</t>
  </si>
  <si>
    <t>RS Siti Khodijah</t>
  </si>
  <si>
    <t>R3375071</t>
  </si>
  <si>
    <t>RS Karomah Holistic</t>
  </si>
  <si>
    <t>R3375072S</t>
  </si>
  <si>
    <t>RSIA ANUGERAH PEKALONGAN</t>
  </si>
  <si>
    <t>R3375072</t>
  </si>
  <si>
    <t>R3375073</t>
  </si>
  <si>
    <t>RSU H.A. Djunaid</t>
  </si>
  <si>
    <t>R3375074S</t>
  </si>
  <si>
    <t>RS BEDAH ARO</t>
  </si>
  <si>
    <t>R3376012</t>
  </si>
  <si>
    <t>RSUD Kardinah</t>
  </si>
  <si>
    <t>R3376023</t>
  </si>
  <si>
    <t>RS Mitra Siaga</t>
  </si>
  <si>
    <t>R3376034</t>
  </si>
  <si>
    <t>Rumkit Tk.IV Tegal</t>
  </si>
  <si>
    <t>R3376082</t>
  </si>
  <si>
    <t>RS Islam Harapan Anda</t>
  </si>
  <si>
    <t>R3376093</t>
  </si>
  <si>
    <t>RSIA Kasih Ibu Tegal</t>
  </si>
  <si>
    <t>B330101</t>
  </si>
  <si>
    <t>Bapelkesnas Salaman Magelang</t>
  </si>
  <si>
    <t>B330202</t>
  </si>
  <si>
    <t>Balai Pelatihan Teknis Profesi Kesehatan (BPTPK) Gombong</t>
  </si>
  <si>
    <t>E330101</t>
  </si>
  <si>
    <t>Kantor Kesehatan Pelabuhan (KKP) Kls II Cilacap</t>
  </si>
  <si>
    <t>E337401</t>
  </si>
  <si>
    <t>Kantor Kesehatan Pelabuhan (KKP) Kls II Semarang</t>
  </si>
  <si>
    <t>H3302029</t>
  </si>
  <si>
    <t>BP. Mtra Sehat</t>
  </si>
  <si>
    <t>H3302030</t>
  </si>
  <si>
    <t>BP. Bina Sehat</t>
  </si>
  <si>
    <t>H3302031</t>
  </si>
  <si>
    <t>BP Yos Sudarso</t>
  </si>
  <si>
    <t>H3302033</t>
  </si>
  <si>
    <t>BP Tanjung</t>
  </si>
  <si>
    <t>H3302034</t>
  </si>
  <si>
    <t>BP Adi Dharma</t>
  </si>
  <si>
    <t>H3302036</t>
  </si>
  <si>
    <t>BP Marchya Medika Abadi</t>
  </si>
  <si>
    <t>H3302037</t>
  </si>
  <si>
    <t>BP FATIMATUZZAHRO</t>
  </si>
  <si>
    <t>H3302038</t>
  </si>
  <si>
    <t>BP MUHAMADIYAH 2</t>
  </si>
  <si>
    <t>H3302039</t>
  </si>
  <si>
    <t>BP KALIMASADA</t>
  </si>
  <si>
    <t>H3302040</t>
  </si>
  <si>
    <t>BP. PMI</t>
  </si>
  <si>
    <t>H3302041</t>
  </si>
  <si>
    <t>BP MUHAMMADIYAH I</t>
  </si>
  <si>
    <t>H3302043</t>
  </si>
  <si>
    <t>BP BHAYANGKARA</t>
  </si>
  <si>
    <t>H3302044</t>
  </si>
  <si>
    <t>BP UNSOED</t>
  </si>
  <si>
    <t>H3302045</t>
  </si>
  <si>
    <t>BP AN-NUR</t>
  </si>
  <si>
    <t>H3302046</t>
  </si>
  <si>
    <t>BP ARDELIA</t>
  </si>
  <si>
    <t>H3302047</t>
  </si>
  <si>
    <t>BP PMI</t>
  </si>
  <si>
    <t>H3302048</t>
  </si>
  <si>
    <t>BP FAJAR SEHAT</t>
  </si>
  <si>
    <t>H3302049</t>
  </si>
  <si>
    <t>BP CITRA MEDIKA</t>
  </si>
  <si>
    <t>H3302050</t>
  </si>
  <si>
    <t>BP GRAND MEDICA</t>
  </si>
  <si>
    <t>H3302051</t>
  </si>
  <si>
    <t>BP KOTAYASA</t>
  </si>
  <si>
    <t>H3302052</t>
  </si>
  <si>
    <t>BP. DUKUH WALUH</t>
  </si>
  <si>
    <t>H3302053</t>
  </si>
  <si>
    <t>BP MANUNGGAL</t>
  </si>
  <si>
    <t>H3302054</t>
  </si>
  <si>
    <t>BP SILOAM MEDIKA</t>
  </si>
  <si>
    <t>H3302055</t>
  </si>
  <si>
    <t>BP MUTIARA ZHALZHA FAJAR</t>
  </si>
  <si>
    <t>H3302056</t>
  </si>
  <si>
    <t>BP MITRA HUSADA</t>
  </si>
  <si>
    <t>H3302057</t>
  </si>
  <si>
    <t>BP SAWANGAN</t>
  </si>
  <si>
    <t>H3303088</t>
  </si>
  <si>
    <t>BP BOJONGSARI</t>
  </si>
  <si>
    <t>H3303093</t>
  </si>
  <si>
    <t>DHARMA KASIH</t>
  </si>
  <si>
    <t>H3304009</t>
  </si>
  <si>
    <t>BALAI PENGOBATAN</t>
  </si>
  <si>
    <t>H3307101</t>
  </si>
  <si>
    <t>BP. Winong Sari</t>
  </si>
  <si>
    <t>H3307103</t>
  </si>
  <si>
    <t>BP/RB Siti Khotijah</t>
  </si>
  <si>
    <t>H3307105</t>
  </si>
  <si>
    <t>BP TAMBI</t>
  </si>
  <si>
    <t>H3308056</t>
  </si>
  <si>
    <t>BP Patal Secang</t>
  </si>
  <si>
    <t>H3308057</t>
  </si>
  <si>
    <t>BP PT Djohar</t>
  </si>
  <si>
    <t>H3308058</t>
  </si>
  <si>
    <t>BP Radia Medika</t>
  </si>
  <si>
    <t>H3308059</t>
  </si>
  <si>
    <t>BP Al Amien PKU M Secang</t>
  </si>
  <si>
    <t>H3308060</t>
  </si>
  <si>
    <t>BP Dwi Puspita</t>
  </si>
  <si>
    <t>H3308061</t>
  </si>
  <si>
    <t>BP Mitra Sehat</t>
  </si>
  <si>
    <t>H3308063</t>
  </si>
  <si>
    <t>BP AN Najeah Baitus Sichan</t>
  </si>
  <si>
    <t>H3308064</t>
  </si>
  <si>
    <t>BP Mer-C</t>
  </si>
  <si>
    <t>H3308066</t>
  </si>
  <si>
    <t>BP Al Ikhlas Borobudur</t>
  </si>
  <si>
    <t>H3308067</t>
  </si>
  <si>
    <t>BP Muslimat NU</t>
  </si>
  <si>
    <t>H3308068</t>
  </si>
  <si>
    <t>BP Yoga Darma</t>
  </si>
  <si>
    <t>H3308069</t>
  </si>
  <si>
    <t>BP Puruhito Health Centre</t>
  </si>
  <si>
    <t>H3308070</t>
  </si>
  <si>
    <t>BP ICB Salam</t>
  </si>
  <si>
    <t>H3308071</t>
  </si>
  <si>
    <t>BP Siti Khadhijah</t>
  </si>
  <si>
    <t>H3308072</t>
  </si>
  <si>
    <t>BP Gumuk Walik Medika</t>
  </si>
  <si>
    <t>H3308073</t>
  </si>
  <si>
    <t>BP Uswatun Khasanah</t>
  </si>
  <si>
    <t>H3308074</t>
  </si>
  <si>
    <t>BP Amanah</t>
  </si>
  <si>
    <t>H3308075</t>
  </si>
  <si>
    <t>BP Aisyiyah Bandongan</t>
  </si>
  <si>
    <t>H3309005</t>
  </si>
  <si>
    <t>BP ETIKA</t>
  </si>
  <si>
    <t>H3309006</t>
  </si>
  <si>
    <t>BP PKU Muhammadiyah Simo</t>
  </si>
  <si>
    <t>H3309007</t>
  </si>
  <si>
    <t>BP ASY SYIFAIYYAH</t>
  </si>
  <si>
    <t>H3309008</t>
  </si>
  <si>
    <t>BP MEDIKA</t>
  </si>
  <si>
    <t>H3315003</t>
  </si>
  <si>
    <t>BP WALISONGO BRATI</t>
  </si>
  <si>
    <t>H3315004</t>
  </si>
  <si>
    <t>BP SIMPANG LIMA HUSADA PURWODADI</t>
  </si>
  <si>
    <t>H3315005</t>
  </si>
  <si>
    <t>BP HARAPAN KITA SEDADI</t>
  </si>
  <si>
    <t>H3315006</t>
  </si>
  <si>
    <t>BP MARDI LESTARI WIROSARI</t>
  </si>
  <si>
    <t>H3315007</t>
  </si>
  <si>
    <t>BP LEMBAGA PUTRI ASIH TWHARJO</t>
  </si>
  <si>
    <t>H3316002</t>
  </si>
  <si>
    <t>BP Mediska Cepu</t>
  </si>
  <si>
    <t>H3316003</t>
  </si>
  <si>
    <t>BP/RB Bagas Cepu</t>
  </si>
  <si>
    <t>H3316004</t>
  </si>
  <si>
    <t>BP NU Cepu</t>
  </si>
  <si>
    <t>H3316006</t>
  </si>
  <si>
    <t>BP/RB Keluarga Randublatung</t>
  </si>
  <si>
    <t>H3316007</t>
  </si>
  <si>
    <t>BP PKU Muh Kunduran</t>
  </si>
  <si>
    <t>H3316008</t>
  </si>
  <si>
    <t>BP/RB Kasih Ibu Kunduran</t>
  </si>
  <si>
    <t>H3316009</t>
  </si>
  <si>
    <t>BP/RB Tali Kasih Jepon</t>
  </si>
  <si>
    <t>H3316010</t>
  </si>
  <si>
    <t>BP/RB Pancasila Randublatung</t>
  </si>
  <si>
    <t>H3316011</t>
  </si>
  <si>
    <t>BP. Mulia Husada Blora</t>
  </si>
  <si>
    <t>H3316013</t>
  </si>
  <si>
    <t>BP/RB PKU Muh Randublatung</t>
  </si>
  <si>
    <t>H3316015</t>
  </si>
  <si>
    <t>BP Pertamina Cepu</t>
  </si>
  <si>
    <t>H3317005</t>
  </si>
  <si>
    <t>BP Panti Bahagia</t>
  </si>
  <si>
    <t>H3317006</t>
  </si>
  <si>
    <t>BP Nususyifa</t>
  </si>
  <si>
    <t>H3318005</t>
  </si>
  <si>
    <t>BP ASRINA</t>
  </si>
  <si>
    <t>H3319001</t>
  </si>
  <si>
    <t>BP Sukun Group</t>
  </si>
  <si>
    <t>H3319002</t>
  </si>
  <si>
    <t>BP Bina Sehat 1</t>
  </si>
  <si>
    <t>H3319003</t>
  </si>
  <si>
    <t>BP Bina Sehat 3</t>
  </si>
  <si>
    <t>H3319004</t>
  </si>
  <si>
    <t>BP Asy Syifa</t>
  </si>
  <si>
    <t>H3319005</t>
  </si>
  <si>
    <t>BP Prambatan Sehat</t>
  </si>
  <si>
    <t>H3319006</t>
  </si>
  <si>
    <t>BP BKKRK</t>
  </si>
  <si>
    <t>H3319008</t>
  </si>
  <si>
    <t>BP Pura Kawasan II</t>
  </si>
  <si>
    <t>H3319009</t>
  </si>
  <si>
    <t>BP Pura Kawasan IV</t>
  </si>
  <si>
    <t>H3319010</t>
  </si>
  <si>
    <t>BP Pura Kawasan V</t>
  </si>
  <si>
    <t>H3319011</t>
  </si>
  <si>
    <t>BP PG Rendeng</t>
  </si>
  <si>
    <t>H3319012</t>
  </si>
  <si>
    <t>BP Mardi Waluyo</t>
  </si>
  <si>
    <t>H3319013</t>
  </si>
  <si>
    <t>BP Elim</t>
  </si>
  <si>
    <t>H3319014</t>
  </si>
  <si>
    <t>BP Mardi Utama</t>
  </si>
  <si>
    <t>H3319015</t>
  </si>
  <si>
    <t>BP Haji.Djalal</t>
  </si>
  <si>
    <t>H3319016</t>
  </si>
  <si>
    <t>BP Al Fatah</t>
  </si>
  <si>
    <t>H3319017</t>
  </si>
  <si>
    <t>BP Miriam</t>
  </si>
  <si>
    <t>H3319018</t>
  </si>
  <si>
    <t>BP Masyithoh</t>
  </si>
  <si>
    <t>H3319019</t>
  </si>
  <si>
    <t>BP Humanika</t>
  </si>
  <si>
    <t>H3319020</t>
  </si>
  <si>
    <t>BP Salma Medika</t>
  </si>
  <si>
    <t>H3319021</t>
  </si>
  <si>
    <t>BP Kusuma Medika</t>
  </si>
  <si>
    <t>H3321012</t>
  </si>
  <si>
    <t>BP. Gading Medika</t>
  </si>
  <si>
    <t>H3321013</t>
  </si>
  <si>
    <t>BP. Sultan Agung</t>
  </si>
  <si>
    <t>H3321014</t>
  </si>
  <si>
    <t>BP. Saras</t>
  </si>
  <si>
    <t>H3321015</t>
  </si>
  <si>
    <t>BP. NU-MWC Mranggen</t>
  </si>
  <si>
    <t>H3321016</t>
  </si>
  <si>
    <t>BP. Nur Istiqomah</t>
  </si>
  <si>
    <t>H3321017</t>
  </si>
  <si>
    <t>BP. Sayung Husada</t>
  </si>
  <si>
    <t>H3321018</t>
  </si>
  <si>
    <t>BP. Jamsostek Demak</t>
  </si>
  <si>
    <t>H3321019</t>
  </si>
  <si>
    <t>BP. Nayaka Era Husada</t>
  </si>
  <si>
    <t>H3321020</t>
  </si>
  <si>
    <t>BP. Setia Husada</t>
  </si>
  <si>
    <t>H3321021</t>
  </si>
  <si>
    <t>BP. Darusy Syifa</t>
  </si>
  <si>
    <t>H3321022</t>
  </si>
  <si>
    <t>BP. Az Zahro</t>
  </si>
  <si>
    <t>H3321023</t>
  </si>
  <si>
    <t>BP. Sami Waras</t>
  </si>
  <si>
    <t>H3321025</t>
  </si>
  <si>
    <t>BP. Sinar Plataco</t>
  </si>
  <si>
    <t>H3321026</t>
  </si>
  <si>
    <t>BP. YKWP XI</t>
  </si>
  <si>
    <t>H3321027</t>
  </si>
  <si>
    <t>BP. An - Nur</t>
  </si>
  <si>
    <t>H3321028</t>
  </si>
  <si>
    <t>BP. Surya Medika Karangawen</t>
  </si>
  <si>
    <t>H3321029</t>
  </si>
  <si>
    <t>BP. YKWP Karang Tengah</t>
  </si>
  <si>
    <t>H3321030</t>
  </si>
  <si>
    <t>BP. YKWP IV Mranggen</t>
  </si>
  <si>
    <t>H3321031</t>
  </si>
  <si>
    <t>BP. YKWP XII</t>
  </si>
  <si>
    <t>H3321032</t>
  </si>
  <si>
    <t>BP. As-Syifa</t>
  </si>
  <si>
    <t>H3321033</t>
  </si>
  <si>
    <t>BP. Mitra Sehat</t>
  </si>
  <si>
    <t>H3321034</t>
  </si>
  <si>
    <t>BP. YKWK III</t>
  </si>
  <si>
    <t>H3321035</t>
  </si>
  <si>
    <t>BP. Harapan Bunda</t>
  </si>
  <si>
    <t>H3321036</t>
  </si>
  <si>
    <t>BP. Al Faraq</t>
  </si>
  <si>
    <t>H3321037</t>
  </si>
  <si>
    <t>BP. Narwastu</t>
  </si>
  <si>
    <t>H3321038</t>
  </si>
  <si>
    <t>BP. Slamet</t>
  </si>
  <si>
    <t>H3321039</t>
  </si>
  <si>
    <t>BP. Permata Hati</t>
  </si>
  <si>
    <t>H3321040</t>
  </si>
  <si>
    <t>BP. Darussalam Muhamadiyah</t>
  </si>
  <si>
    <t>H3321041</t>
  </si>
  <si>
    <t>BP. YKWP XIII</t>
  </si>
  <si>
    <t>H3321042</t>
  </si>
  <si>
    <t>BP. Giri Kesumo</t>
  </si>
  <si>
    <t>H3321043</t>
  </si>
  <si>
    <t>BP. Sehat</t>
  </si>
  <si>
    <t>H3321044</t>
  </si>
  <si>
    <t>BP. Nayaka Husada IV</t>
  </si>
  <si>
    <t>H3321045</t>
  </si>
  <si>
    <t>BP. Nayaka HusadaV</t>
  </si>
  <si>
    <t>H3321046</t>
  </si>
  <si>
    <t>BP. Dwi Puspita</t>
  </si>
  <si>
    <t>H3321047</t>
  </si>
  <si>
    <t>BP. Kita</t>
  </si>
  <si>
    <t>H3321048</t>
  </si>
  <si>
    <t>BP. Kawan Sejati</t>
  </si>
  <si>
    <t>H3323002</t>
  </si>
  <si>
    <t>BP Pancasila</t>
  </si>
  <si>
    <t>H3323003</t>
  </si>
  <si>
    <t>BP Aviel Parakan</t>
  </si>
  <si>
    <t>H3323004</t>
  </si>
  <si>
    <t>BP Mitra Keluarga</t>
  </si>
  <si>
    <t>H3323006</t>
  </si>
  <si>
    <t>BP PMI Cab. Temanggung</t>
  </si>
  <si>
    <t>H3323008</t>
  </si>
  <si>
    <t>BP Adi Husada</t>
  </si>
  <si>
    <t>H3323009</t>
  </si>
  <si>
    <t>BP KARYA HUSADA</t>
  </si>
  <si>
    <t>H3323010</t>
  </si>
  <si>
    <t>BP Fatima</t>
  </si>
  <si>
    <t>H3323012</t>
  </si>
  <si>
    <t>BP Brastomolo</t>
  </si>
  <si>
    <t>H3323013</t>
  </si>
  <si>
    <t>BP Nindra Medika</t>
  </si>
  <si>
    <t>H3323014</t>
  </si>
  <si>
    <t>BP Kasih</t>
  </si>
  <si>
    <t>H3323015</t>
  </si>
  <si>
    <t>BP Darul Hadlonah</t>
  </si>
  <si>
    <t>H3323016</t>
  </si>
  <si>
    <t>BP Al-Kautsar</t>
  </si>
  <si>
    <t>H3327006</t>
  </si>
  <si>
    <t>BP Pemda</t>
  </si>
  <si>
    <t>H3327008</t>
  </si>
  <si>
    <t>BP Detasemen Kesehatan KODIM</t>
  </si>
  <si>
    <t>H3329002</t>
  </si>
  <si>
    <t>Balai Pengobatan dan Rumah Bersalin</t>
  </si>
  <si>
    <t>H3372107</t>
  </si>
  <si>
    <t>BP &amp; RB Al Firdaus</t>
  </si>
  <si>
    <t>H3372109</t>
  </si>
  <si>
    <t>BP UNS Medical Center</t>
  </si>
  <si>
    <t>H3372110</t>
  </si>
  <si>
    <t>BP Gotong Royong</t>
  </si>
  <si>
    <t>H3372111</t>
  </si>
  <si>
    <t>BP Jati Margo</t>
  </si>
  <si>
    <t>H3372114</t>
  </si>
  <si>
    <t>PKU Muhammadiyah Solo Utara</t>
  </si>
  <si>
    <t>H3372115</t>
  </si>
  <si>
    <t>BP PMS Surakarta</t>
  </si>
  <si>
    <t>H3372116</t>
  </si>
  <si>
    <t>BP Penumping</t>
  </si>
  <si>
    <t>H3372118</t>
  </si>
  <si>
    <t>BP &amp; Apotek Nurwina</t>
  </si>
  <si>
    <t>H3372119</t>
  </si>
  <si>
    <t>BP Demangan Sehat</t>
  </si>
  <si>
    <t>H3372121</t>
  </si>
  <si>
    <t>BP Husada</t>
  </si>
  <si>
    <t>H3372122</t>
  </si>
  <si>
    <t>H3372133</t>
  </si>
  <si>
    <t>BP/RB Annisa Husada</t>
  </si>
  <si>
    <t>H3372198</t>
  </si>
  <si>
    <t>BP Sherly Indratno &amp; ADC</t>
  </si>
  <si>
    <t>H3372200</t>
  </si>
  <si>
    <t>BP Betesda</t>
  </si>
  <si>
    <t>H3372202</t>
  </si>
  <si>
    <t>BP Budi Peni Surakarta</t>
  </si>
  <si>
    <t>H3372219</t>
  </si>
  <si>
    <t>BP Nabur Tresno</t>
  </si>
  <si>
    <t>H3372257</t>
  </si>
  <si>
    <t>BP Gigi UKGS YP Warga</t>
  </si>
  <si>
    <t>H3372258</t>
  </si>
  <si>
    <t>BPG Mecadita</t>
  </si>
  <si>
    <t>H3372259</t>
  </si>
  <si>
    <t>BP Bhakti Sehat</t>
  </si>
  <si>
    <t>H3372260</t>
  </si>
  <si>
    <t>BP Cita Medika Husada</t>
  </si>
  <si>
    <t>H3372262</t>
  </si>
  <si>
    <t>BP Vivo Dental Klinik</t>
  </si>
  <si>
    <t>H3373003</t>
  </si>
  <si>
    <t>BP SYIFA HUSADA</t>
  </si>
  <si>
    <t>H3373005</t>
  </si>
  <si>
    <t>BP ELIM</t>
  </si>
  <si>
    <t>H3376160</t>
  </si>
  <si>
    <t>BP Sentra Medika</t>
  </si>
  <si>
    <t>H3376161</t>
  </si>
  <si>
    <t>BP Mitra Medika</t>
  </si>
  <si>
    <t>H3376162</t>
  </si>
  <si>
    <t>BP Dr. Diana</t>
  </si>
  <si>
    <t>H3376163</t>
  </si>
  <si>
    <t>BP Dr. Esis</t>
  </si>
  <si>
    <t>H3376164</t>
  </si>
  <si>
    <t>BP Dr. Nurbaiti</t>
  </si>
  <si>
    <t>H3376165</t>
  </si>
  <si>
    <t>BP Dr. Endang II</t>
  </si>
  <si>
    <t>H3376166</t>
  </si>
  <si>
    <t>BP Marinan</t>
  </si>
  <si>
    <t>H3376167</t>
  </si>
  <si>
    <t>BP Perintis</t>
  </si>
  <si>
    <t>H3376168</t>
  </si>
  <si>
    <t>BP Sentanan Medika</t>
  </si>
  <si>
    <t>H3376169</t>
  </si>
  <si>
    <t>BP Medika</t>
  </si>
  <si>
    <t>H3376170</t>
  </si>
  <si>
    <t>BP Aisiyah</t>
  </si>
  <si>
    <t>H3376172</t>
  </si>
  <si>
    <t>BP Asy Syifa Plus</t>
  </si>
  <si>
    <t>H3376174</t>
  </si>
  <si>
    <t>BP Fx. Hermanto</t>
  </si>
  <si>
    <t>H3376175</t>
  </si>
  <si>
    <t>BP Dr. Alfiyanto Bittie</t>
  </si>
  <si>
    <t>H3376176</t>
  </si>
  <si>
    <t>BP Sumber Waras Jaya</t>
  </si>
  <si>
    <t>H3376177</t>
  </si>
  <si>
    <t>BP Diklat Transportasi Darat</t>
  </si>
  <si>
    <t>H3376178</t>
  </si>
  <si>
    <t>BP Grup Teteco</t>
  </si>
  <si>
    <t>H3376185</t>
  </si>
  <si>
    <t>BP POLRI</t>
  </si>
  <si>
    <t>H3376186</t>
  </si>
  <si>
    <t>BP Jasa Putra</t>
  </si>
  <si>
    <t>H3376187</t>
  </si>
  <si>
    <t>BP Tri Dharma</t>
  </si>
  <si>
    <t>H3376188</t>
  </si>
  <si>
    <t>BP Ibu Sulastri</t>
  </si>
  <si>
    <t>H3376189</t>
  </si>
  <si>
    <t>BP Dr. Endang I</t>
  </si>
  <si>
    <t>H3376190</t>
  </si>
  <si>
    <t>BP Santo Yosef</t>
  </si>
  <si>
    <t>H3376192</t>
  </si>
  <si>
    <t>BP PP</t>
  </si>
  <si>
    <t>H3376193</t>
  </si>
  <si>
    <t>BP Permata</t>
  </si>
  <si>
    <t>H3376195</t>
  </si>
  <si>
    <t>BP Bina Sehat</t>
  </si>
  <si>
    <t>H3376197</t>
  </si>
  <si>
    <t>BP Sumber Waras</t>
  </si>
  <si>
    <t>H3376198</t>
  </si>
  <si>
    <t>BP Pepabri Tadjri</t>
  </si>
  <si>
    <t>H3376199</t>
  </si>
  <si>
    <t>BP Sumber Sehat</t>
  </si>
  <si>
    <t>H3376200</t>
  </si>
  <si>
    <t>F3302019</t>
  </si>
  <si>
    <t>PROFESI NERS UNSOED</t>
  </si>
  <si>
    <t>F3302042</t>
  </si>
  <si>
    <t>PKU MUHAMMADIYAH</t>
  </si>
  <si>
    <t>F3302058</t>
  </si>
  <si>
    <t>RB Permata Hati</t>
  </si>
  <si>
    <t>F3302059</t>
  </si>
  <si>
    <t>AM (Ada Murah)</t>
  </si>
  <si>
    <t>F3302060</t>
  </si>
  <si>
    <t>Adil Farma</t>
  </si>
  <si>
    <t>F3302061</t>
  </si>
  <si>
    <t>Adrio Farma</t>
  </si>
  <si>
    <t>F3302062</t>
  </si>
  <si>
    <t>Ajibarang</t>
  </si>
  <si>
    <t>F3302063</t>
  </si>
  <si>
    <t>Akasia</t>
  </si>
  <si>
    <t>F3302064</t>
  </si>
  <si>
    <t>Amanda</t>
  </si>
  <si>
    <t>F3302065</t>
  </si>
  <si>
    <t>Anugrah Berkoh</t>
  </si>
  <si>
    <t>F3302066</t>
  </si>
  <si>
    <t>Aprilia Farma</t>
  </si>
  <si>
    <t>F3302067</t>
  </si>
  <si>
    <t>Asy Syifa</t>
  </si>
  <si>
    <t>F3302068</t>
  </si>
  <si>
    <t>Aurora</t>
  </si>
  <si>
    <t>F3302069</t>
  </si>
  <si>
    <t>Baturraden</t>
  </si>
  <si>
    <t>F3302070</t>
  </si>
  <si>
    <t>Bina Estetika Nugraha</t>
  </si>
  <si>
    <t>F3302071</t>
  </si>
  <si>
    <t>Bina Sehat</t>
  </si>
  <si>
    <t>F3302072</t>
  </si>
  <si>
    <t>Binar</t>
  </si>
  <si>
    <t>F3302073</t>
  </si>
  <si>
    <t>Bintang Sehat</t>
  </si>
  <si>
    <t>F3302074</t>
  </si>
  <si>
    <t>Bulupitu</t>
  </si>
  <si>
    <t>F3302075</t>
  </si>
  <si>
    <t>Cilongok</t>
  </si>
  <si>
    <t>F3302076</t>
  </si>
  <si>
    <t>Dunia Medika</t>
  </si>
  <si>
    <t>F3302077</t>
  </si>
  <si>
    <t>Enggal Waras</t>
  </si>
  <si>
    <t>F3302078</t>
  </si>
  <si>
    <t>Fajar Sehat</t>
  </si>
  <si>
    <t>F3302079</t>
  </si>
  <si>
    <t>Farrel Farma</t>
  </si>
  <si>
    <t>F3302080</t>
  </si>
  <si>
    <t>Fawnia</t>
  </si>
  <si>
    <t>F3302081</t>
  </si>
  <si>
    <t>Gayatri</t>
  </si>
  <si>
    <t>F3302082</t>
  </si>
  <si>
    <t>Gita Bina Nugraha</t>
  </si>
  <si>
    <t>F3302083</t>
  </si>
  <si>
    <t>Griya Farma</t>
  </si>
  <si>
    <t>F3302084</t>
  </si>
  <si>
    <t>Hutami</t>
  </si>
  <si>
    <t>F3302085</t>
  </si>
  <si>
    <t>Jayanti</t>
  </si>
  <si>
    <t>F3302086</t>
  </si>
  <si>
    <t>Jitu</t>
  </si>
  <si>
    <t>F3302087</t>
  </si>
  <si>
    <t>Kalibogor</t>
  </si>
  <si>
    <t>F3302088</t>
  </si>
  <si>
    <t>Karanglewas</t>
  </si>
  <si>
    <t>F3302089</t>
  </si>
  <si>
    <t>Karesidenan</t>
  </si>
  <si>
    <t>F3302090</t>
  </si>
  <si>
    <t>Kartika</t>
  </si>
  <si>
    <t>F3302091</t>
  </si>
  <si>
    <t>Karya Sehat</t>
  </si>
  <si>
    <t>F3302092</t>
  </si>
  <si>
    <t>Kebondalem Farma</t>
  </si>
  <si>
    <t>F3302093</t>
  </si>
  <si>
    <t>Kemranjen</t>
  </si>
  <si>
    <t>F3302094</t>
  </si>
  <si>
    <t>Kimia Farma</t>
  </si>
  <si>
    <t>F3302095</t>
  </si>
  <si>
    <t>Lestari F</t>
  </si>
  <si>
    <t>F3302096</t>
  </si>
  <si>
    <t>Maju Sehat</t>
  </si>
  <si>
    <t>F3302097</t>
  </si>
  <si>
    <t>Medica</t>
  </si>
  <si>
    <t>F3302098</t>
  </si>
  <si>
    <t>Memory</t>
  </si>
  <si>
    <t>F3302099</t>
  </si>
  <si>
    <t>Menmari</t>
  </si>
  <si>
    <t>F3302100</t>
  </si>
  <si>
    <t>Merdeka 34</t>
  </si>
  <si>
    <t>F3302101</t>
  </si>
  <si>
    <t>Mirah</t>
  </si>
  <si>
    <t>F3302102</t>
  </si>
  <si>
    <t>Mlati</t>
  </si>
  <si>
    <t>F3302103</t>
  </si>
  <si>
    <t>Natasha</t>
  </si>
  <si>
    <t>F3302104</t>
  </si>
  <si>
    <t>Notria Farma</t>
  </si>
  <si>
    <t>F3302105</t>
  </si>
  <si>
    <t>Nuraya Farma</t>
  </si>
  <si>
    <t>F3302106</t>
  </si>
  <si>
    <t>Omnia Farma</t>
  </si>
  <si>
    <t>F3302107</t>
  </si>
  <si>
    <t>Pahlawan</t>
  </si>
  <si>
    <t>F3302108</t>
  </si>
  <si>
    <t>Pahlawan Baru</t>
  </si>
  <si>
    <t>F3302109</t>
  </si>
  <si>
    <t>Panca Farma</t>
  </si>
  <si>
    <t>F3302110</t>
  </si>
  <si>
    <t>Panti Waras</t>
  </si>
  <si>
    <t>F3302111</t>
  </si>
  <si>
    <t>Patikraja</t>
  </si>
  <si>
    <t>F3302112</t>
  </si>
  <si>
    <t>Permata Bunda</t>
  </si>
  <si>
    <t>F3302113</t>
  </si>
  <si>
    <t>PMI</t>
  </si>
  <si>
    <t>F3302114</t>
  </si>
  <si>
    <t>Pramuka</t>
  </si>
  <si>
    <t>F3302115</t>
  </si>
  <si>
    <t>Prima Farma</t>
  </si>
  <si>
    <t>F3302116</t>
  </si>
  <si>
    <t>Purba Farma</t>
  </si>
  <si>
    <t>F3302117</t>
  </si>
  <si>
    <t>Puri Sehat</t>
  </si>
  <si>
    <t>F3302118</t>
  </si>
  <si>
    <t>Purwojati</t>
  </si>
  <si>
    <t>F3302119</t>
  </si>
  <si>
    <t>Rahayu Baru</t>
  </si>
  <si>
    <t>F3302120</t>
  </si>
  <si>
    <t>Rahma</t>
  </si>
  <si>
    <t>F3302121</t>
  </si>
  <si>
    <t>Rahmatika Farma</t>
  </si>
  <si>
    <t>F3302122</t>
  </si>
  <si>
    <t>Ramadhan</t>
  </si>
  <si>
    <t>F3302123</t>
  </si>
  <si>
    <t>Raudhah</t>
  </si>
  <si>
    <t>F3302124</t>
  </si>
  <si>
    <t>Rawalo</t>
  </si>
  <si>
    <t>F3302125</t>
  </si>
  <si>
    <t>Safindra</t>
  </si>
  <si>
    <t>F3302126</t>
  </si>
  <si>
    <t>Saga Farma</t>
  </si>
  <si>
    <t>F3302127</t>
  </si>
  <si>
    <t>Sahabat</t>
  </si>
  <si>
    <t>F3302128</t>
  </si>
  <si>
    <t>Samara</t>
  </si>
  <si>
    <t>F3302129</t>
  </si>
  <si>
    <t>Sanitas</t>
  </si>
  <si>
    <t>F3302130</t>
  </si>
  <si>
    <t>Sawangan</t>
  </si>
  <si>
    <t>F3302131</t>
  </si>
  <si>
    <t>Sehat Farma</t>
  </si>
  <si>
    <t>F3302132</t>
  </si>
  <si>
    <t>Sejahtera</t>
  </si>
  <si>
    <t>F3302133</t>
  </si>
  <si>
    <t>Serayu Mas</t>
  </si>
  <si>
    <t>F3302134</t>
  </si>
  <si>
    <t>Seruling Mas</t>
  </si>
  <si>
    <t>F3302135</t>
  </si>
  <si>
    <t>Sinar Karunia</t>
  </si>
  <si>
    <t>F3302136</t>
  </si>
  <si>
    <t>Sokaraja</t>
  </si>
  <si>
    <t>F3302137</t>
  </si>
  <si>
    <t>Sokawera</t>
  </si>
  <si>
    <t>F3302138</t>
  </si>
  <si>
    <t>Sukanegara</t>
  </si>
  <si>
    <t>F3302139</t>
  </si>
  <si>
    <t>Sumber Sehat</t>
  </si>
  <si>
    <t>F3302140</t>
  </si>
  <si>
    <t>Sumpiuh</t>
  </si>
  <si>
    <t>F3302141</t>
  </si>
  <si>
    <t>Tambak Farma</t>
  </si>
  <si>
    <t>F3302142</t>
  </si>
  <si>
    <t>Tanjung Sehat</t>
  </si>
  <si>
    <t>F3302143</t>
  </si>
  <si>
    <t>Tunggal Perkasa</t>
  </si>
  <si>
    <t>F3302144</t>
  </si>
  <si>
    <t>UMP</t>
  </si>
  <si>
    <t>F3302145</t>
  </si>
  <si>
    <t>Usaha Tama</t>
  </si>
  <si>
    <t>F3302146</t>
  </si>
  <si>
    <t>Vindi Farma</t>
  </si>
  <si>
    <t>F3302147</t>
  </si>
  <si>
    <t>Waluyo</t>
  </si>
  <si>
    <t>F3302148</t>
  </si>
  <si>
    <t>Wangon</t>
  </si>
  <si>
    <t>F3302149</t>
  </si>
  <si>
    <t>Whotara Farma</t>
  </si>
  <si>
    <t>F3302150</t>
  </si>
  <si>
    <t>Widuri</t>
  </si>
  <si>
    <t>F3302151</t>
  </si>
  <si>
    <t>Wijaya</t>
  </si>
  <si>
    <t>F3302152</t>
  </si>
  <si>
    <t>Wijayakusuma</t>
  </si>
  <si>
    <t>F3302153</t>
  </si>
  <si>
    <t>Idola Farma</t>
  </si>
  <si>
    <t>F3302154</t>
  </si>
  <si>
    <t>Salma</t>
  </si>
  <si>
    <t>F3302155</t>
  </si>
  <si>
    <t>Benoa Farma</t>
  </si>
  <si>
    <t>F3302156</t>
  </si>
  <si>
    <t>Marem</t>
  </si>
  <si>
    <t>F3302157</t>
  </si>
  <si>
    <t>Salwa</t>
  </si>
  <si>
    <t>F3302158</t>
  </si>
  <si>
    <t>Astari</t>
  </si>
  <si>
    <t>F3302159</t>
  </si>
  <si>
    <t>Nyata Banar</t>
  </si>
  <si>
    <t>F3302160</t>
  </si>
  <si>
    <t>Menara gading</t>
  </si>
  <si>
    <t>F3302161</t>
  </si>
  <si>
    <t>Kedungbanteng</t>
  </si>
  <si>
    <t>F3302162</t>
  </si>
  <si>
    <t>Arca Mandiri</t>
  </si>
  <si>
    <t>F3302163</t>
  </si>
  <si>
    <t>Pliken</t>
  </si>
  <si>
    <t>F3302164</t>
  </si>
  <si>
    <t>Indah farma</t>
  </si>
  <si>
    <t>F3302165</t>
  </si>
  <si>
    <t>Margasana Sehat</t>
  </si>
  <si>
    <t>F3302166</t>
  </si>
  <si>
    <t>Karunia Sehat</t>
  </si>
  <si>
    <t>F3302167</t>
  </si>
  <si>
    <t>Az-Zahra</t>
  </si>
  <si>
    <t>F3302168</t>
  </si>
  <si>
    <t>Rhidho Farma</t>
  </si>
  <si>
    <t>F3302169</t>
  </si>
  <si>
    <t>Kita</t>
  </si>
  <si>
    <t>F3302170</t>
  </si>
  <si>
    <t>Pasir</t>
  </si>
  <si>
    <t>F3302171</t>
  </si>
  <si>
    <t>Pekuncen</t>
  </si>
  <si>
    <t>F3302172</t>
  </si>
  <si>
    <t>Ihsan</t>
  </si>
  <si>
    <t>F3303086</t>
  </si>
  <si>
    <t>PRIMA MEDIKA</t>
  </si>
  <si>
    <t>F3303089</t>
  </si>
  <si>
    <t>PURI MEDIKA</t>
  </si>
  <si>
    <t>F3303090</t>
  </si>
  <si>
    <t>AN NUR</t>
  </si>
  <si>
    <t>F3303091</t>
  </si>
  <si>
    <t>SAKINAH</t>
  </si>
  <si>
    <t>F3303092</t>
  </si>
  <si>
    <t>BINA SEHAT</t>
  </si>
  <si>
    <t>F3304001</t>
  </si>
  <si>
    <t>F3307102</t>
  </si>
  <si>
    <t>BKIA Mabarot, Tieng</t>
  </si>
  <si>
    <t>F3307104</t>
  </si>
  <si>
    <t>PKU Muhammadiyah</t>
  </si>
  <si>
    <t>F3307110</t>
  </si>
  <si>
    <t>Matahari Lab</t>
  </si>
  <si>
    <t>F3307111</t>
  </si>
  <si>
    <t>PKU Muhammdiyah Tieng</t>
  </si>
  <si>
    <t>F3307112</t>
  </si>
  <si>
    <t>ANISSA</t>
  </si>
  <si>
    <t>F3307113</t>
  </si>
  <si>
    <t>ANUGRAH</t>
  </si>
  <si>
    <t>F3307114</t>
  </si>
  <si>
    <t>ARDI FARMA</t>
  </si>
  <si>
    <t>F3307115</t>
  </si>
  <si>
    <t>ASRI</t>
  </si>
  <si>
    <t>F3307116</t>
  </si>
  <si>
    <t>BHAKTI HUSADA II</t>
  </si>
  <si>
    <t>F3307117</t>
  </si>
  <si>
    <t>F3307118</t>
  </si>
  <si>
    <t>CAHAYA I</t>
  </si>
  <si>
    <t>F3307119</t>
  </si>
  <si>
    <t>CAHAYA II</t>
  </si>
  <si>
    <t>F3307120</t>
  </si>
  <si>
    <t>CINTA KASIH</t>
  </si>
  <si>
    <t>F3307121</t>
  </si>
  <si>
    <t>GARUNG</t>
  </si>
  <si>
    <t>F3307122</t>
  </si>
  <si>
    <t>F3307123</t>
  </si>
  <si>
    <t>HIDAYAT</t>
  </si>
  <si>
    <t>F3307124</t>
  </si>
  <si>
    <t>ISYKA FARMA</t>
  </si>
  <si>
    <t>F3307125</t>
  </si>
  <si>
    <t>JOGO SEHAT</t>
  </si>
  <si>
    <t>F3307126</t>
  </si>
  <si>
    <t>KARUNIA SEHAT</t>
  </si>
  <si>
    <t>F3307127</t>
  </si>
  <si>
    <t>KEJAJAR</t>
  </si>
  <si>
    <t>F3307128</t>
  </si>
  <si>
    <t>KITA</t>
  </si>
  <si>
    <t>F3307129</t>
  </si>
  <si>
    <t>KONDANG WARAS</t>
  </si>
  <si>
    <t>F3307130</t>
  </si>
  <si>
    <t>KURNIA FARMA</t>
  </si>
  <si>
    <t>F3307131</t>
  </si>
  <si>
    <t>MERCUSUAR</t>
  </si>
  <si>
    <t>F3307132</t>
  </si>
  <si>
    <t>MK FARMA</t>
  </si>
  <si>
    <t>F3307133</t>
  </si>
  <si>
    <t>MOROJODO</t>
  </si>
  <si>
    <t>F3307134</t>
  </si>
  <si>
    <t>SAPURAN</t>
  </si>
  <si>
    <t>F3307135</t>
  </si>
  <si>
    <t>SIFA</t>
  </si>
  <si>
    <t>F3307136</t>
  </si>
  <si>
    <t>SINDORO</t>
  </si>
  <si>
    <t>F3307137</t>
  </si>
  <si>
    <t>SUMBER SEJAHTERA</t>
  </si>
  <si>
    <t>F3307138</t>
  </si>
  <si>
    <t>SUMBERAN</t>
  </si>
  <si>
    <t>F3307139</t>
  </si>
  <si>
    <t>F3308001</t>
  </si>
  <si>
    <t>Apotek Blabak</t>
  </si>
  <si>
    <t>F3308002</t>
  </si>
  <si>
    <t>Apotek Kawedanan</t>
  </si>
  <si>
    <t>F3308003</t>
  </si>
  <si>
    <t>Apotek Triana</t>
  </si>
  <si>
    <t>F3308004</t>
  </si>
  <si>
    <t>Apotek Candi Husada</t>
  </si>
  <si>
    <t>F3308005</t>
  </si>
  <si>
    <t>Apotek Adi Farma</t>
  </si>
  <si>
    <t>F3308006</t>
  </si>
  <si>
    <t>Apotek Mitra Husada</t>
  </si>
  <si>
    <t>F3308007</t>
  </si>
  <si>
    <t>Apotek Perintis Farma</t>
  </si>
  <si>
    <t>F3308008</t>
  </si>
  <si>
    <t>Apotek Mega Farma</t>
  </si>
  <si>
    <t>F3308009</t>
  </si>
  <si>
    <t>Apotek Kartini</t>
  </si>
  <si>
    <t>F3308011</t>
  </si>
  <si>
    <t>Apotek Wonolelo</t>
  </si>
  <si>
    <t>F3308012</t>
  </si>
  <si>
    <t>Apotek Metro</t>
  </si>
  <si>
    <t>F3308013</t>
  </si>
  <si>
    <t>Apotek Nusantara</t>
  </si>
  <si>
    <t>F3308014</t>
  </si>
  <si>
    <t>Apotek Grabag Farma</t>
  </si>
  <si>
    <t>F3308015</t>
  </si>
  <si>
    <t>Apotek Mertoyudan Farma</t>
  </si>
  <si>
    <t>F3308016</t>
  </si>
  <si>
    <t>Apotek Jumoyo</t>
  </si>
  <si>
    <t>F3308017</t>
  </si>
  <si>
    <t>Apotek Plaza</t>
  </si>
  <si>
    <t>F3308018</t>
  </si>
  <si>
    <t>Apotek Gulon Sejahtera</t>
  </si>
  <si>
    <t>F3308019</t>
  </si>
  <si>
    <t>Apotek Salaman</t>
  </si>
  <si>
    <t>F3308020</t>
  </si>
  <si>
    <t>Apotek Minna</t>
  </si>
  <si>
    <t>F3308021</t>
  </si>
  <si>
    <t>Apotek Secara Farma</t>
  </si>
  <si>
    <t>F3308022</t>
  </si>
  <si>
    <t>Apotek Wijaya Kusuma</t>
  </si>
  <si>
    <t>F3308023</t>
  </si>
  <si>
    <t>Apotek Triningsih</t>
  </si>
  <si>
    <t>F3308024</t>
  </si>
  <si>
    <t>Apotek Novel</t>
  </si>
  <si>
    <t>F3308025</t>
  </si>
  <si>
    <t>Apotek Sawitan</t>
  </si>
  <si>
    <t>F3308026</t>
  </si>
  <si>
    <t>Apotek Radja</t>
  </si>
  <si>
    <t>F3308027</t>
  </si>
  <si>
    <t>Apotek Syailendra Farma</t>
  </si>
  <si>
    <t>F3308028</t>
  </si>
  <si>
    <t>Apotek Raharjo</t>
  </si>
  <si>
    <t>F3308029</t>
  </si>
  <si>
    <t>Apotek Anugrah</t>
  </si>
  <si>
    <t>F3308030</t>
  </si>
  <si>
    <t>Apotek Tempuran Farma</t>
  </si>
  <si>
    <t>F3308031</t>
  </si>
  <si>
    <t>Apotek Asy Syifa</t>
  </si>
  <si>
    <t>F3308032</t>
  </si>
  <si>
    <t>Apotek Kauman</t>
  </si>
  <si>
    <t>F3308033</t>
  </si>
  <si>
    <t>Apotek Prima Husada</t>
  </si>
  <si>
    <t>F3308034</t>
  </si>
  <si>
    <t>Apotek Merbabu</t>
  </si>
  <si>
    <t>F3308035</t>
  </si>
  <si>
    <t>Apotek Samadiyah Usup</t>
  </si>
  <si>
    <t>F3308036</t>
  </si>
  <si>
    <t>Apotek Elinda</t>
  </si>
  <si>
    <t>F3308037</t>
  </si>
  <si>
    <t>Apotek Bandongan</t>
  </si>
  <si>
    <t>F3308038</t>
  </si>
  <si>
    <t>Apotek Pratiwi</t>
  </si>
  <si>
    <t>F3308039</t>
  </si>
  <si>
    <t>Apotek Harmoni</t>
  </si>
  <si>
    <t>F3308040</t>
  </si>
  <si>
    <t>Apotek Karunia</t>
  </si>
  <si>
    <t>F3308041</t>
  </si>
  <si>
    <t>Apotek Herbal Lestari</t>
  </si>
  <si>
    <t>F3308042</t>
  </si>
  <si>
    <t>Apotek Barokah</t>
  </si>
  <si>
    <t>F3308043</t>
  </si>
  <si>
    <t>Apotek Payaman Farma</t>
  </si>
  <si>
    <t>F3308044</t>
  </si>
  <si>
    <t>Apotek Tanjung Farma</t>
  </si>
  <si>
    <t>F3308045</t>
  </si>
  <si>
    <t>Apotek Medika Farma</t>
  </si>
  <si>
    <t>F3308046</t>
  </si>
  <si>
    <t>Apotek Wijaya Farma</t>
  </si>
  <si>
    <t>F3309001</t>
  </si>
  <si>
    <t>BHAYANGKARA POLRES BOYOLALI</t>
  </si>
  <si>
    <t>F3309002</t>
  </si>
  <si>
    <t>SARI WARAS BOYOLALI</t>
  </si>
  <si>
    <t>F3309003</t>
  </si>
  <si>
    <t>ESTU UTOMO KARANGGEDE</t>
  </si>
  <si>
    <t>F3309004</t>
  </si>
  <si>
    <t>Kondang Sehat Simo</t>
  </si>
  <si>
    <t>F3309016</t>
  </si>
  <si>
    <t>AMAL SEHAT</t>
  </si>
  <si>
    <t>F3311276</t>
  </si>
  <si>
    <t>APOTIK</t>
  </si>
  <si>
    <t>F3315008</t>
  </si>
  <si>
    <t>APOTIK KASIH IBU</t>
  </si>
  <si>
    <t>F3315009</t>
  </si>
  <si>
    <t>APOTIK PELITA PURWODADI</t>
  </si>
  <si>
    <t>F3315010</t>
  </si>
  <si>
    <t>APOTIK HINDRO FARMA</t>
  </si>
  <si>
    <t>F3315011</t>
  </si>
  <si>
    <t>APOTIK KUARON GUBUG</t>
  </si>
  <si>
    <t>F3315012</t>
  </si>
  <si>
    <t>APOTIK KUWU</t>
  </si>
  <si>
    <t>F3315013</t>
  </si>
  <si>
    <t>APOTIK SUMBER WARAS</t>
  </si>
  <si>
    <t>F3315014</t>
  </si>
  <si>
    <t>APOTIK TEGOWANU</t>
  </si>
  <si>
    <t>F3315015</t>
  </si>
  <si>
    <t>APOTIK BAITUS SYIFA</t>
  </si>
  <si>
    <t>F3315016</t>
  </si>
  <si>
    <t>APOTIK ENGGAL WARAS</t>
  </si>
  <si>
    <t>F3315017</t>
  </si>
  <si>
    <t>APOTIK PENAWANGAN</t>
  </si>
  <si>
    <t>F3315018</t>
  </si>
  <si>
    <t>APOTIK NUGRAHA</t>
  </si>
  <si>
    <t>F3315019</t>
  </si>
  <si>
    <t>APOTIK DEWA SEHAT</t>
  </si>
  <si>
    <t>F3315020</t>
  </si>
  <si>
    <t>APOTIK PRIMA MEDIKA</t>
  </si>
  <si>
    <t>F3315021</t>
  </si>
  <si>
    <t>APOTIK LUSI FARMA</t>
  </si>
  <si>
    <t>F3315022</t>
  </si>
  <si>
    <t>APOTIK DEPOK</t>
  </si>
  <si>
    <t>F3315023</t>
  </si>
  <si>
    <t>APOTIK SUMBER MULYO</t>
  </si>
  <si>
    <t>F3315024</t>
  </si>
  <si>
    <t>APOTIK SINTA FARMA</t>
  </si>
  <si>
    <t>F3315025</t>
  </si>
  <si>
    <t>APOTIK SEGER WARAS KUWU</t>
  </si>
  <si>
    <t>F3315026</t>
  </si>
  <si>
    <t>APOTIK SEJAHTERA GROBOGAN</t>
  </si>
  <si>
    <t>F3315027</t>
  </si>
  <si>
    <t>APOTIK SUMBER SEHAT KRADENAN</t>
  </si>
  <si>
    <t>F3315028</t>
  </si>
  <si>
    <t>APOTIK KURNIA FARMA GODONG</t>
  </si>
  <si>
    <t>F3315029</t>
  </si>
  <si>
    <t>APOTIK IBUNDA PURWODADI</t>
  </si>
  <si>
    <t>F3315030</t>
  </si>
  <si>
    <t>APOTIK HUSADA</t>
  </si>
  <si>
    <t>F3315031</t>
  </si>
  <si>
    <t>APOTIK SEHAT GODONG</t>
  </si>
  <si>
    <t>F3315032</t>
  </si>
  <si>
    <t>APOTIK WARAS</t>
  </si>
  <si>
    <t>F3315033</t>
  </si>
  <si>
    <t>APOTIK SISKA FARMA</t>
  </si>
  <si>
    <t>F3315034</t>
  </si>
  <si>
    <t>APOTIK ASA</t>
  </si>
  <si>
    <t>F3315035</t>
  </si>
  <si>
    <t>APOTIK SARAS 2 GUNDI</t>
  </si>
  <si>
    <t>F3315036</t>
  </si>
  <si>
    <t>APOTIK SARAS DANYANG</t>
  </si>
  <si>
    <t>F3315037</t>
  </si>
  <si>
    <t>APOTIK SEHAT FARMA GUBUG</t>
  </si>
  <si>
    <t>F3318007</t>
  </si>
  <si>
    <t>APOTEK RAHAYU</t>
  </si>
  <si>
    <t>F3321001</t>
  </si>
  <si>
    <t>Apotek Hasanah Farma</t>
  </si>
  <si>
    <t>F3321002</t>
  </si>
  <si>
    <t>Apotek Adi Husada</t>
  </si>
  <si>
    <t>F3321003</t>
  </si>
  <si>
    <t>Apotek Hidayah Farma Abadi</t>
  </si>
  <si>
    <t>F3321004</t>
  </si>
  <si>
    <t>Apotek Sehat Farma</t>
  </si>
  <si>
    <t>F3321005</t>
  </si>
  <si>
    <t>Apotek Hamzah Farma</t>
  </si>
  <si>
    <t>F3321006</t>
  </si>
  <si>
    <t>Apotek Meilandri Farma</t>
  </si>
  <si>
    <t>F3321007</t>
  </si>
  <si>
    <t>Apotek Enggal Waras</t>
  </si>
  <si>
    <t>F3321008</t>
  </si>
  <si>
    <t>Apotek Sehat</t>
  </si>
  <si>
    <t>F3321009</t>
  </si>
  <si>
    <t>Apotek Astna Farfma</t>
  </si>
  <si>
    <t>F3321010</t>
  </si>
  <si>
    <t>Apotek Komplit 24 Jam</t>
  </si>
  <si>
    <t>Apotek Yudistira Farma</t>
  </si>
  <si>
    <t>F3323017</t>
  </si>
  <si>
    <t>Apotek Donur Farma</t>
  </si>
  <si>
    <t>F3323018</t>
  </si>
  <si>
    <t>Apotek Sehat Abadi</t>
  </si>
  <si>
    <t>F3323019</t>
  </si>
  <si>
    <t>Apotek Cahaya Anugrah</t>
  </si>
  <si>
    <t>F3323020</t>
  </si>
  <si>
    <t>Apotek Kusuma</t>
  </si>
  <si>
    <t>F3323021</t>
  </si>
  <si>
    <t>Apotek Indo Prima</t>
  </si>
  <si>
    <t>F3323022</t>
  </si>
  <si>
    <t>Apotek Kasih Farma</t>
  </si>
  <si>
    <t>F3323023</t>
  </si>
  <si>
    <t>Apotek Fitri</t>
  </si>
  <si>
    <t>F3323024</t>
  </si>
  <si>
    <t>Apotek Kranggan</t>
  </si>
  <si>
    <t>F3323025</t>
  </si>
  <si>
    <t>PD. Apotek Waringin Mulyo</t>
  </si>
  <si>
    <t>F3323026</t>
  </si>
  <si>
    <t>Apotek Regina</t>
  </si>
  <si>
    <t>F3323027</t>
  </si>
  <si>
    <t>Apotek Krisna</t>
  </si>
  <si>
    <t>F3323028</t>
  </si>
  <si>
    <t>Apotek Jago</t>
  </si>
  <si>
    <t>F3323029</t>
  </si>
  <si>
    <t>Apotek Madia Farma</t>
  </si>
  <si>
    <t>F3323030</t>
  </si>
  <si>
    <t>Apotek Puspa</t>
  </si>
  <si>
    <t>F3323031</t>
  </si>
  <si>
    <t>Apotek Pingit Farma</t>
  </si>
  <si>
    <t>F3323032</t>
  </si>
  <si>
    <t>Apotek Merdeka</t>
  </si>
  <si>
    <t>F3323033</t>
  </si>
  <si>
    <t>Apotek Hidup</t>
  </si>
  <si>
    <t>F3323034</t>
  </si>
  <si>
    <t>Apotek Temanggung</t>
  </si>
  <si>
    <t>F3323035</t>
  </si>
  <si>
    <t>Apotek Siaga</t>
  </si>
  <si>
    <t>F3323036</t>
  </si>
  <si>
    <t>Apotek Waringin II</t>
  </si>
  <si>
    <t>F3323037</t>
  </si>
  <si>
    <t>Apotek Kiyara</t>
  </si>
  <si>
    <t>F3323038</t>
  </si>
  <si>
    <t>Apotek Kandangan</t>
  </si>
  <si>
    <t>F3323039</t>
  </si>
  <si>
    <t>Apotek Asri Farma</t>
  </si>
  <si>
    <t>F3323040</t>
  </si>
  <si>
    <t>Apotek Duta Farma</t>
  </si>
  <si>
    <t>F3323041</t>
  </si>
  <si>
    <t>Apotek Mahardika</t>
  </si>
  <si>
    <t>F3323042</t>
  </si>
  <si>
    <t>Apotek Shina Farma</t>
  </si>
  <si>
    <t>F3326010</t>
  </si>
  <si>
    <t>Apotek ANUGRAH</t>
  </si>
  <si>
    <t>F3326011</t>
  </si>
  <si>
    <t>Apotek DOROFARMA</t>
  </si>
  <si>
    <t>F3326012</t>
  </si>
  <si>
    <t>Apotek SYIFA KPRI</t>
  </si>
  <si>
    <t>F3326013</t>
  </si>
  <si>
    <t>Apotek PEKUNCEN FARMA</t>
  </si>
  <si>
    <t>F3326014</t>
  </si>
  <si>
    <t>Apotek RETNO HUSODO</t>
  </si>
  <si>
    <t>F3326015</t>
  </si>
  <si>
    <t>Apotek ISTIZMAH</t>
  </si>
  <si>
    <t>F3326016</t>
  </si>
  <si>
    <t>Apotek SIMBANG</t>
  </si>
  <si>
    <t>F3326017</t>
  </si>
  <si>
    <t>Apotek BERKAH SEHAT</t>
  </si>
  <si>
    <t>F3326018</t>
  </si>
  <si>
    <t>Apotek LESTARI</t>
  </si>
  <si>
    <t>F3326019</t>
  </si>
  <si>
    <t>Apotek SRAGI</t>
  </si>
  <si>
    <t>F3326020</t>
  </si>
  <si>
    <t>Apotek SUMBER WARAS</t>
  </si>
  <si>
    <t>F3329001</t>
  </si>
  <si>
    <t>Apotek</t>
  </si>
  <si>
    <t>F3372124</t>
  </si>
  <si>
    <t>Apotek Solo Eye Center</t>
  </si>
  <si>
    <t>F3372125</t>
  </si>
  <si>
    <t>Apotek Anugrah Putra</t>
  </si>
  <si>
    <t>F3372126</t>
  </si>
  <si>
    <t>Apotek Kondang Sehat</t>
  </si>
  <si>
    <t>F3372127</t>
  </si>
  <si>
    <t>Apotek Anugrah Abadi</t>
  </si>
  <si>
    <t>F3372128</t>
  </si>
  <si>
    <t>Apotek Rahma</t>
  </si>
  <si>
    <t>F3372129</t>
  </si>
  <si>
    <t>Apotek MM Farma</t>
  </si>
  <si>
    <t>F3372131</t>
  </si>
  <si>
    <t>Apotek Mojo Surakarta</t>
  </si>
  <si>
    <t>F3372134</t>
  </si>
  <si>
    <t>Apotek Tisanda Medika</t>
  </si>
  <si>
    <t>F3372135</t>
  </si>
  <si>
    <t>Apotek Widuran</t>
  </si>
  <si>
    <t>F3372136</t>
  </si>
  <si>
    <t>Apotek Medika Jaya</t>
  </si>
  <si>
    <t>F3372137</t>
  </si>
  <si>
    <t>Apotek Sakti</t>
  </si>
  <si>
    <t>F3372138</t>
  </si>
  <si>
    <t>Apotek Kondang Waras</t>
  </si>
  <si>
    <t>F3372139</t>
  </si>
  <si>
    <t>Apotek Apollo</t>
  </si>
  <si>
    <t>F3372140</t>
  </si>
  <si>
    <t>Apotek Dawung</t>
  </si>
  <si>
    <t>F3372141</t>
  </si>
  <si>
    <t>Apotek Sumber Sehat</t>
  </si>
  <si>
    <t>F3372142</t>
  </si>
  <si>
    <t>Apotek Nugraheni</t>
  </si>
  <si>
    <t>F3372143</t>
  </si>
  <si>
    <t>Apotek Talenta</t>
  </si>
  <si>
    <t>F3372144</t>
  </si>
  <si>
    <t>Apotek Puri Waluyo</t>
  </si>
  <si>
    <t>F3372145</t>
  </si>
  <si>
    <t>Apotek Luwes</t>
  </si>
  <si>
    <t>F3372146</t>
  </si>
  <si>
    <t>Apotek Pasar Legi</t>
  </si>
  <si>
    <t>F3372147</t>
  </si>
  <si>
    <t>Apotek &amp; Praktek Dokter Kratonan</t>
  </si>
  <si>
    <t>F3372148</t>
  </si>
  <si>
    <t>Apotek Cempaka Medika</t>
  </si>
  <si>
    <t>F3372149</t>
  </si>
  <si>
    <t>Apotek Kimia Farma No. 87</t>
  </si>
  <si>
    <t>F3372150</t>
  </si>
  <si>
    <t>Apotek Kimia Farma No. 63</t>
  </si>
  <si>
    <t>F3372151</t>
  </si>
  <si>
    <t>Apotek Kimia Farma Veteran</t>
  </si>
  <si>
    <t>F3372152</t>
  </si>
  <si>
    <t>Apotek Mulia Farma</t>
  </si>
  <si>
    <t>F3372153</t>
  </si>
  <si>
    <t>Apotek Tugu Lilin</t>
  </si>
  <si>
    <t>F3372154</t>
  </si>
  <si>
    <t>Apotek Indra</t>
  </si>
  <si>
    <t>F3372155</t>
  </si>
  <si>
    <t>Apotek Tjojudan</t>
  </si>
  <si>
    <t>F3372156</t>
  </si>
  <si>
    <t>Apotek Joglo Farma</t>
  </si>
  <si>
    <t>F3372157</t>
  </si>
  <si>
    <t>Apotek Cahaya Sehat</t>
  </si>
  <si>
    <t>F3372158</t>
  </si>
  <si>
    <t>Apotek Matea</t>
  </si>
  <si>
    <t>F3372159</t>
  </si>
  <si>
    <t>Apotek Mikro</t>
  </si>
  <si>
    <t>F3372160</t>
  </si>
  <si>
    <t>F3372161</t>
  </si>
  <si>
    <t>Apotek Juanda</t>
  </si>
  <si>
    <t>F3372162</t>
  </si>
  <si>
    <t>Apotek Taruna Sehat</t>
  </si>
  <si>
    <t>F3372163</t>
  </si>
  <si>
    <t>Apotek Surya Sehat</t>
  </si>
  <si>
    <t>F3372164</t>
  </si>
  <si>
    <t>Apotek Jati Waluyo</t>
  </si>
  <si>
    <t>F3372165</t>
  </si>
  <si>
    <t>Apotek Fajar</t>
  </si>
  <si>
    <t>F3372166</t>
  </si>
  <si>
    <t>Apotek Gajahan</t>
  </si>
  <si>
    <t>F3372167</t>
  </si>
  <si>
    <t>Apotek Ratna</t>
  </si>
  <si>
    <t>F3372168</t>
  </si>
  <si>
    <t>Apotek Berseri</t>
  </si>
  <si>
    <t>F3372169</t>
  </si>
  <si>
    <t>Apotek Setiabudi</t>
  </si>
  <si>
    <t>F3372170</t>
  </si>
  <si>
    <t>Apotek &amp; Klinik Padma</t>
  </si>
  <si>
    <t>F3372171</t>
  </si>
  <si>
    <t>Apotek Budi Asih</t>
  </si>
  <si>
    <t>F3372172</t>
  </si>
  <si>
    <t>Apotek Rapi</t>
  </si>
  <si>
    <t>F3372173</t>
  </si>
  <si>
    <t>Apotek Alam Jaya</t>
  </si>
  <si>
    <t>F3372174</t>
  </si>
  <si>
    <t>Apotek Gading</t>
  </si>
  <si>
    <t>F3372175</t>
  </si>
  <si>
    <t>Apotek Restu Saras</t>
  </si>
  <si>
    <t>F3372176</t>
  </si>
  <si>
    <t>Apotek Subur</t>
  </si>
  <si>
    <t>F3372177</t>
  </si>
  <si>
    <t>Apotek &amp; Klinik Nusukan</t>
  </si>
  <si>
    <t>F3372178</t>
  </si>
  <si>
    <t>Apotek Aria</t>
  </si>
  <si>
    <t>F3372179</t>
  </si>
  <si>
    <t>Apotek Hidup Sehat</t>
  </si>
  <si>
    <t>F3372180</t>
  </si>
  <si>
    <t>Apotek Joyotakan Farma</t>
  </si>
  <si>
    <t>F3372181</t>
  </si>
  <si>
    <t>Apotek Totogan</t>
  </si>
  <si>
    <t>F3372182</t>
  </si>
  <si>
    <t>Apotek Munggung</t>
  </si>
  <si>
    <t>F3372183</t>
  </si>
  <si>
    <t>Apotek Natasha</t>
  </si>
  <si>
    <t>F3372184</t>
  </si>
  <si>
    <t>Apotek Balapan</t>
  </si>
  <si>
    <t>F3372185</t>
  </si>
  <si>
    <t>Apotek Podo Waras</t>
  </si>
  <si>
    <t>F3372186</t>
  </si>
  <si>
    <t>Apotek Pringgolayan</t>
  </si>
  <si>
    <t>F3372187</t>
  </si>
  <si>
    <t>Apotek Katangan</t>
  </si>
  <si>
    <t>F3372188</t>
  </si>
  <si>
    <t>Apotek Solo Farma</t>
  </si>
  <si>
    <t>F3372189</t>
  </si>
  <si>
    <t>Apotek Tiphara</t>
  </si>
  <si>
    <t>F3372190</t>
  </si>
  <si>
    <t>Apotek San Farma</t>
  </si>
  <si>
    <t>F3372191</t>
  </si>
  <si>
    <t>Apotek Badan Segar</t>
  </si>
  <si>
    <t>F3372192</t>
  </si>
  <si>
    <t>Apotek Sari Asih</t>
  </si>
  <si>
    <t>F3372193</t>
  </si>
  <si>
    <t>Apotek Wijaya Husada</t>
  </si>
  <si>
    <t>F3372194</t>
  </si>
  <si>
    <t>Apotek Anda</t>
  </si>
  <si>
    <t>F3372195</t>
  </si>
  <si>
    <t>Apotek Surakarta</t>
  </si>
  <si>
    <t>F3372196</t>
  </si>
  <si>
    <t>Apotek Ndang Saras</t>
  </si>
  <si>
    <t>F3372197</t>
  </si>
  <si>
    <t>Apotek IN-YU</t>
  </si>
  <si>
    <t>F3372201</t>
  </si>
  <si>
    <t>Apotek Nur Asyifa</t>
  </si>
  <si>
    <t>F3372203</t>
  </si>
  <si>
    <t>Apotek Jebres</t>
  </si>
  <si>
    <t>F3372204</t>
  </si>
  <si>
    <t>Apotek Marga Husada Surakarta</t>
  </si>
  <si>
    <t>F3372205</t>
  </si>
  <si>
    <t>Apotek Olive</t>
  </si>
  <si>
    <t>F3372206</t>
  </si>
  <si>
    <t>Apotek S Medika</t>
  </si>
  <si>
    <t>F3372208</t>
  </si>
  <si>
    <t>Apotek Empat Mata</t>
  </si>
  <si>
    <t>F3372209</t>
  </si>
  <si>
    <t>F3372210</t>
  </si>
  <si>
    <t>Apotek LBC</t>
  </si>
  <si>
    <t>F3372221</t>
  </si>
  <si>
    <t>Apotik Keluarga Sehat</t>
  </si>
  <si>
    <t>F3372222</t>
  </si>
  <si>
    <t>Apotik Sehat jaya</t>
  </si>
  <si>
    <t>F3372223</t>
  </si>
  <si>
    <t>Apotik nurrita</t>
  </si>
  <si>
    <t>F3372224</t>
  </si>
  <si>
    <t>Apotik cikal sehat</t>
  </si>
  <si>
    <t>F3372225</t>
  </si>
  <si>
    <t>Apotik puri rejeki</t>
  </si>
  <si>
    <t>F3372226</t>
  </si>
  <si>
    <t>Apotik mangkubumen</t>
  </si>
  <si>
    <t>F3372227</t>
  </si>
  <si>
    <t>Apotik cipta sehat</t>
  </si>
  <si>
    <t>F3372228</t>
  </si>
  <si>
    <t>Apotik nusindo farma 8</t>
  </si>
  <si>
    <t>F3372229</t>
  </si>
  <si>
    <t>Apotik MTA</t>
  </si>
  <si>
    <t>F3372230</t>
  </si>
  <si>
    <t>Apotik K24 muh yamin</t>
  </si>
  <si>
    <t>F3372231</t>
  </si>
  <si>
    <t>Apotik sestu adi</t>
  </si>
  <si>
    <t>F3372232</t>
  </si>
  <si>
    <t>Apotik insan medica</t>
  </si>
  <si>
    <t>F3372233</t>
  </si>
  <si>
    <t>Apotik paramedina solo</t>
  </si>
  <si>
    <t>F3372234</t>
  </si>
  <si>
    <t>Apotik innova</t>
  </si>
  <si>
    <t>F3372235</t>
  </si>
  <si>
    <t>F3372236</t>
  </si>
  <si>
    <t>Apotik Vivo Mellisa</t>
  </si>
  <si>
    <t>F3372237</t>
  </si>
  <si>
    <t>Apotik Mugi Waras</t>
  </si>
  <si>
    <t>F3372238</t>
  </si>
  <si>
    <t>Apotik kencana</t>
  </si>
  <si>
    <t>F3372239</t>
  </si>
  <si>
    <t>Apotik Bagas Waras I</t>
  </si>
  <si>
    <t>F3372240</t>
  </si>
  <si>
    <t>Apotik Banyuanyar</t>
  </si>
  <si>
    <t>F3372241</t>
  </si>
  <si>
    <t>Apotik Vihari</t>
  </si>
  <si>
    <t>F3372242</t>
  </si>
  <si>
    <t>Apotik jamsaren</t>
  </si>
  <si>
    <t>F3372243</t>
  </si>
  <si>
    <t>Apotik unggul farma</t>
  </si>
  <si>
    <t>F3372244</t>
  </si>
  <si>
    <t>Apotik Berkah</t>
  </si>
  <si>
    <t>F3372245</t>
  </si>
  <si>
    <t>Apotik surya sehat</t>
  </si>
  <si>
    <t>F3372246</t>
  </si>
  <si>
    <t>Apotik Gremet</t>
  </si>
  <si>
    <t>F3372247</t>
  </si>
  <si>
    <t>Apotik Ella</t>
  </si>
  <si>
    <t>F3372248</t>
  </si>
  <si>
    <t>Apotik kinanti</t>
  </si>
  <si>
    <t>F3372249</t>
  </si>
  <si>
    <t>Apotik bouty medika</t>
  </si>
  <si>
    <t>F3372250</t>
  </si>
  <si>
    <t>Apotik 24 Surakarta</t>
  </si>
  <si>
    <t>F3372251</t>
  </si>
  <si>
    <t>Apotik setyo putro</t>
  </si>
  <si>
    <t>F3372252</t>
  </si>
  <si>
    <t>Apotik gytha farma</t>
  </si>
  <si>
    <t>F3372253</t>
  </si>
  <si>
    <t>Apotik Respati</t>
  </si>
  <si>
    <t>F3372254</t>
  </si>
  <si>
    <t>Apotik Erlangga</t>
  </si>
  <si>
    <t>F3372255</t>
  </si>
  <si>
    <t>Apotik makmur farma</t>
  </si>
  <si>
    <t>F3372264</t>
  </si>
  <si>
    <t>Apotik Danusuman</t>
  </si>
  <si>
    <t>F3372265</t>
  </si>
  <si>
    <t>Apotik Nadia</t>
  </si>
  <si>
    <t>F3372266</t>
  </si>
  <si>
    <t>Apotik Raditya</t>
  </si>
  <si>
    <t>F3372268</t>
  </si>
  <si>
    <t>Apotik Tresno Sehat</t>
  </si>
  <si>
    <t>F3372269</t>
  </si>
  <si>
    <t>Apotik Ceria</t>
  </si>
  <si>
    <t>F3373014</t>
  </si>
  <si>
    <t>APOTEK WAHID</t>
  </si>
  <si>
    <t>F3373015</t>
  </si>
  <si>
    <t>APOTEK PUTRA</t>
  </si>
  <si>
    <t>F3373016</t>
  </si>
  <si>
    <t>APOTEK INTRAFARM</t>
  </si>
  <si>
    <t>F3373017</t>
  </si>
  <si>
    <t>APOTEK INTRASAL</t>
  </si>
  <si>
    <t>F3373018</t>
  </si>
  <si>
    <t>APOTEK PURI FARMA</t>
  </si>
  <si>
    <t>F3373019</t>
  </si>
  <si>
    <t>APOTEK GANESA</t>
  </si>
  <si>
    <t>F3373020</t>
  </si>
  <si>
    <t>APOTEK YANI ASRI</t>
  </si>
  <si>
    <t>F3373021</t>
  </si>
  <si>
    <t>APOTEK MUTIARA BUNDA</t>
  </si>
  <si>
    <t>F3373022</t>
  </si>
  <si>
    <t>APOTEK TEGALREJO</t>
  </si>
  <si>
    <t>F3373023</t>
  </si>
  <si>
    <t>APOTEK AGAPE</t>
  </si>
  <si>
    <t>F3373024</t>
  </si>
  <si>
    <t>APOTEK FORTUNE FARMA</t>
  </si>
  <si>
    <t>F3373025</t>
  </si>
  <si>
    <t>APOTEK TINGKIR</t>
  </si>
  <si>
    <t>F3373026</t>
  </si>
  <si>
    <t>APOTEK SALATIGA</t>
  </si>
  <si>
    <t>F3373027</t>
  </si>
  <si>
    <t>APOTEK DENTA 29</t>
  </si>
  <si>
    <t>F3373028</t>
  </si>
  <si>
    <t>APOTEK SUMBER WARAS</t>
  </si>
  <si>
    <t>F3373029</t>
  </si>
  <si>
    <t>APOTEK ANUGERAH FARMA</t>
  </si>
  <si>
    <t>F3373030</t>
  </si>
  <si>
    <t>APOTEK VITRA</t>
  </si>
  <si>
    <t>F3373031</t>
  </si>
  <si>
    <t>APOTEK 24 JAM</t>
  </si>
  <si>
    <t>F3373032</t>
  </si>
  <si>
    <t>APOTEK KIMIA FARMA</t>
  </si>
  <si>
    <t>F3373033</t>
  </si>
  <si>
    <t>APOTEK HASIL SALATIGA</t>
  </si>
  <si>
    <t>F3373034</t>
  </si>
  <si>
    <t>APOTEK INDO JAYA</t>
  </si>
  <si>
    <t>F3373035</t>
  </si>
  <si>
    <t>APOTEK SRI HUSADA</t>
  </si>
  <si>
    <t>F3373036</t>
  </si>
  <si>
    <t>APOTEK GRAHA INTERNA</t>
  </si>
  <si>
    <t>F3373037</t>
  </si>
  <si>
    <t>APOTEK BUNDA</t>
  </si>
  <si>
    <t>F3373038</t>
  </si>
  <si>
    <t>APOTEK HUSADA</t>
  </si>
  <si>
    <t>F3376101</t>
  </si>
  <si>
    <t>Apotik Kaharunia</t>
  </si>
  <si>
    <t>F3376102</t>
  </si>
  <si>
    <t>Apotik Mentari Farma</t>
  </si>
  <si>
    <t>F3376103</t>
  </si>
  <si>
    <t>Apotik Dermato Medika</t>
  </si>
  <si>
    <t>F3376104</t>
  </si>
  <si>
    <t>Apotik Ababil</t>
  </si>
  <si>
    <t>F3376105</t>
  </si>
  <si>
    <t>Apotik Permata</t>
  </si>
  <si>
    <t>F3376106</t>
  </si>
  <si>
    <t>Apotik Sumber Waras Jaya</t>
  </si>
  <si>
    <t>F3376107</t>
  </si>
  <si>
    <t>Apotik Debong</t>
  </si>
  <si>
    <t>F3376108</t>
  </si>
  <si>
    <t>Apotik Dawa Farma</t>
  </si>
  <si>
    <t>F3376109</t>
  </si>
  <si>
    <t>Apotik Mandala</t>
  </si>
  <si>
    <t>F3376110</t>
  </si>
  <si>
    <t>Apotik Sehati</t>
  </si>
  <si>
    <t>F3376111</t>
  </si>
  <si>
    <t>Apotik Nurshifa</t>
  </si>
  <si>
    <t>F3376112</t>
  </si>
  <si>
    <t>Apotik KS Tubun</t>
  </si>
  <si>
    <t>F3376113</t>
  </si>
  <si>
    <t>Apotik Amalia</t>
  </si>
  <si>
    <t>F3376114</t>
  </si>
  <si>
    <t>Apotik Gajahmada</t>
  </si>
  <si>
    <t>F3376115</t>
  </si>
  <si>
    <t>Apotik Hanoman</t>
  </si>
  <si>
    <t>F3376116</t>
  </si>
  <si>
    <t>Apotik Kejambon</t>
  </si>
  <si>
    <t>F3376117</t>
  </si>
  <si>
    <t>Apotik Labora</t>
  </si>
  <si>
    <t>F3376118</t>
  </si>
  <si>
    <t>Apotik Garuda Farma</t>
  </si>
  <si>
    <t>F3376119</t>
  </si>
  <si>
    <t>Apotik Sabda Waras</t>
  </si>
  <si>
    <t>F3376120</t>
  </si>
  <si>
    <t>Apotik Santoso Farma</t>
  </si>
  <si>
    <t>F3376121</t>
  </si>
  <si>
    <t>Apotik Utama</t>
  </si>
  <si>
    <t>F3376122</t>
  </si>
  <si>
    <t>Apotik Pangestu</t>
  </si>
  <si>
    <t>F3376123</t>
  </si>
  <si>
    <t>Apotik Melati Farma</t>
  </si>
  <si>
    <t>F3376124</t>
  </si>
  <si>
    <t>Apotik Sumber Sehat</t>
  </si>
  <si>
    <t>F3376125</t>
  </si>
  <si>
    <t>Apotik Mustajab</t>
  </si>
  <si>
    <t>F3376126</t>
  </si>
  <si>
    <t>Apotik Nasional Farma</t>
  </si>
  <si>
    <t>F3376127</t>
  </si>
  <si>
    <t>Apotik Murah Waras Farma</t>
  </si>
  <si>
    <t>F3376128</t>
  </si>
  <si>
    <t>Apotik Kimia Farma</t>
  </si>
  <si>
    <t>F3376129</t>
  </si>
  <si>
    <t>Apotik Perintis</t>
  </si>
  <si>
    <t>F3376130</t>
  </si>
  <si>
    <t>Apotik Indra Pratama</t>
  </si>
  <si>
    <t>F3376131</t>
  </si>
  <si>
    <t>Apotik Pelita Kasih</t>
  </si>
  <si>
    <t>F3376132</t>
  </si>
  <si>
    <t>Apotik Metta Farma</t>
  </si>
  <si>
    <t>F3376133</t>
  </si>
  <si>
    <t>Apotik Avisena</t>
  </si>
  <si>
    <t>F3376134</t>
  </si>
  <si>
    <t>Apotik Sidowaras</t>
  </si>
  <si>
    <t>F3376135</t>
  </si>
  <si>
    <t>Apotik Siti Hajar</t>
  </si>
  <si>
    <t>F3376136</t>
  </si>
  <si>
    <t>Apotik Mahendra Farma</t>
  </si>
  <si>
    <t>F3376137</t>
  </si>
  <si>
    <t>Apotik Zam-zam</t>
  </si>
  <si>
    <t>F3376138</t>
  </si>
  <si>
    <t>Apotik Rahma</t>
  </si>
  <si>
    <t>F3376139</t>
  </si>
  <si>
    <t>Apotik Natasha</t>
  </si>
  <si>
    <t>F3376140</t>
  </si>
  <si>
    <t>Apotik London Beauty Centre</t>
  </si>
  <si>
    <t>F3376141</t>
  </si>
  <si>
    <t>Apotik K-24</t>
  </si>
  <si>
    <t>F3376142</t>
  </si>
  <si>
    <t>Apotik Sumber Waras</t>
  </si>
  <si>
    <t>F3376143</t>
  </si>
  <si>
    <t>Apotik Afiyat</t>
  </si>
  <si>
    <t>F3376144</t>
  </si>
  <si>
    <t>Apotik Anugerah Sehat</t>
  </si>
  <si>
    <t>F3376145</t>
  </si>
  <si>
    <t>Apotik Benmari</t>
  </si>
  <si>
    <t>F3376146</t>
  </si>
  <si>
    <t>Apotik Kimia Farma 145</t>
  </si>
  <si>
    <t>F3376147</t>
  </si>
  <si>
    <t>Apotik Serasi</t>
  </si>
  <si>
    <t>F3376148</t>
  </si>
  <si>
    <t>Apotik Surya Farma</t>
  </si>
  <si>
    <t>F3376149</t>
  </si>
  <si>
    <t>Apotik Podomoro</t>
  </si>
  <si>
    <t>F3376150</t>
  </si>
  <si>
    <t>Apotik Kapten Ismail</t>
  </si>
  <si>
    <t>F3376151</t>
  </si>
  <si>
    <t>Apotik Century Health Care</t>
  </si>
  <si>
    <t>F3376152</t>
  </si>
  <si>
    <t>Apotik Rahayu</t>
  </si>
  <si>
    <t>F3376153</t>
  </si>
  <si>
    <t>Apotik Cempedak</t>
  </si>
  <si>
    <t>F3376154</t>
  </si>
  <si>
    <t>Apotik Mitra Mina Sehat</t>
  </si>
  <si>
    <t>F3376155</t>
  </si>
  <si>
    <t>Apotik Global Farma</t>
  </si>
  <si>
    <t>F3376156</t>
  </si>
  <si>
    <t>Apotik Dewi Farma</t>
  </si>
  <si>
    <t>F3376157</t>
  </si>
  <si>
    <t>Apotik Sumur Panggang</t>
  </si>
  <si>
    <t>F3376158</t>
  </si>
  <si>
    <t>Apotik Mulya Husada</t>
  </si>
  <si>
    <t>F3376159</t>
  </si>
  <si>
    <t>Apotik Ananda</t>
  </si>
  <si>
    <t>F3376181</t>
  </si>
  <si>
    <t>Werkudoro</t>
  </si>
  <si>
    <t>F3376184</t>
  </si>
  <si>
    <t>Johana</t>
  </si>
  <si>
    <t>F3376202</t>
  </si>
  <si>
    <t>AR ROZZAQ</t>
  </si>
  <si>
    <t>G3308080</t>
  </si>
  <si>
    <t>Toko Obat Laras</t>
  </si>
  <si>
    <t>G3308081</t>
  </si>
  <si>
    <t>Toko Obat Waras</t>
  </si>
  <si>
    <t>G3308082</t>
  </si>
  <si>
    <t>Toko Obat Sinar Sehat</t>
  </si>
  <si>
    <t>G3308083</t>
  </si>
  <si>
    <t>Toko Obat Sarana Husada</t>
  </si>
  <si>
    <t>G3323043</t>
  </si>
  <si>
    <t>Toko Obat Hosana</t>
  </si>
  <si>
    <t>G3323044</t>
  </si>
  <si>
    <t>Toko Obat Jadi Waras</t>
  </si>
  <si>
    <t>G3323045</t>
  </si>
  <si>
    <t>Toko Obat Sehat</t>
  </si>
  <si>
    <t>G3323046</t>
  </si>
  <si>
    <t>Toko Obat Hidup Sehat</t>
  </si>
  <si>
    <t>N3304008</t>
  </si>
  <si>
    <t>RB ANUGERAH</t>
  </si>
  <si>
    <t>N3307108</t>
  </si>
  <si>
    <t>RB. AT TIN</t>
  </si>
  <si>
    <t>N3308047</t>
  </si>
  <si>
    <t>RB Siti Kadhijah Muhammadiyah</t>
  </si>
  <si>
    <t>N3308048</t>
  </si>
  <si>
    <t>RB Aisyiyah Mugkid</t>
  </si>
  <si>
    <t>N3308049</t>
  </si>
  <si>
    <t>RB Yoga Dharma</t>
  </si>
  <si>
    <t>N3308050</t>
  </si>
  <si>
    <t>RB Amanah</t>
  </si>
  <si>
    <t>N3308051</t>
  </si>
  <si>
    <t>RB ICB Jumoyo</t>
  </si>
  <si>
    <t>N3308052</t>
  </si>
  <si>
    <t>RB Karya Rini</t>
  </si>
  <si>
    <t>N3308053</t>
  </si>
  <si>
    <t>RB Puruhito Health Centre</t>
  </si>
  <si>
    <t>N3308054</t>
  </si>
  <si>
    <t>RB Patal Secang</t>
  </si>
  <si>
    <t>N3308055</t>
  </si>
  <si>
    <t>RB Aisyiyah Bandongan</t>
  </si>
  <si>
    <t>N3309009</t>
  </si>
  <si>
    <t>RB AULIA</t>
  </si>
  <si>
    <t>N3309010</t>
  </si>
  <si>
    <t>RB NATALIA</t>
  </si>
  <si>
    <t>N3309011</t>
  </si>
  <si>
    <t>RB ANNISA</t>
  </si>
  <si>
    <t>N3309012</t>
  </si>
  <si>
    <t>RB AMANDA CAHYA KUSUMA</t>
  </si>
  <si>
    <t>N3309013</t>
  </si>
  <si>
    <t>RB TULUNG WARGO</t>
  </si>
  <si>
    <t>N3309014</t>
  </si>
  <si>
    <t>RB SITI BAROKAH</t>
  </si>
  <si>
    <t>N3316005</t>
  </si>
  <si>
    <t>RB Bunda Maria Cepu</t>
  </si>
  <si>
    <t>N3316012</t>
  </si>
  <si>
    <t>RB Annisa Blora</t>
  </si>
  <si>
    <t>N3317003</t>
  </si>
  <si>
    <t>RB Asysaafira</t>
  </si>
  <si>
    <t>N3317004</t>
  </si>
  <si>
    <t>RB Kartini</t>
  </si>
  <si>
    <t>N3318004</t>
  </si>
  <si>
    <t>RB TRI RAHAYU</t>
  </si>
  <si>
    <t>N3319022</t>
  </si>
  <si>
    <t>RB YKM NU</t>
  </si>
  <si>
    <t>N3319023</t>
  </si>
  <si>
    <t>RB.Mutiara Hati</t>
  </si>
  <si>
    <t>N3319024</t>
  </si>
  <si>
    <t>RB Miriam</t>
  </si>
  <si>
    <t>N3319025</t>
  </si>
  <si>
    <t>RB Sayang Ibu</t>
  </si>
  <si>
    <t>N3319026</t>
  </si>
  <si>
    <t>RB Rahayu</t>
  </si>
  <si>
    <t>N3319027</t>
  </si>
  <si>
    <t>RB Anugerah</t>
  </si>
  <si>
    <t>N3319028</t>
  </si>
  <si>
    <t>RB Budi Luhur</t>
  </si>
  <si>
    <t>N3319029</t>
  </si>
  <si>
    <t>RB Fatimah</t>
  </si>
  <si>
    <t>N3319030</t>
  </si>
  <si>
    <t>RB Masyithoh</t>
  </si>
  <si>
    <t>N3319031</t>
  </si>
  <si>
    <t>RB Utami</t>
  </si>
  <si>
    <t>N3323011</t>
  </si>
  <si>
    <t>RB Fatima</t>
  </si>
  <si>
    <t>N3326004</t>
  </si>
  <si>
    <t>RB. AZ-ZAHRA</t>
  </si>
  <si>
    <t>N3326005</t>
  </si>
  <si>
    <t>RB KASIH IBU</t>
  </si>
  <si>
    <t>N3326006</t>
  </si>
  <si>
    <t>RB. IBNU SINA</t>
  </si>
  <si>
    <t>N3326007</t>
  </si>
  <si>
    <t>RB. NURUL ANAM</t>
  </si>
  <si>
    <t>N3326008</t>
  </si>
  <si>
    <t>RB. BUNDA MEDIKA</t>
  </si>
  <si>
    <t>N3326009</t>
  </si>
  <si>
    <t>RB. AISYIYAH</t>
  </si>
  <si>
    <t>N3327001</t>
  </si>
  <si>
    <t>BP/RB Mardlatilah</t>
  </si>
  <si>
    <t>N3327002</t>
  </si>
  <si>
    <t>BP/RB NU Siti Fatimah</t>
  </si>
  <si>
    <t>N3327004</t>
  </si>
  <si>
    <t>RB Aminah</t>
  </si>
  <si>
    <t>N3327005</t>
  </si>
  <si>
    <t>N3327009</t>
  </si>
  <si>
    <t>BP/RB Aisyiah Wanarejan Utara</t>
  </si>
  <si>
    <t>N3327010</t>
  </si>
  <si>
    <t>BP/RB Aisyiah Petarukan</t>
  </si>
  <si>
    <t>N3327011</t>
  </si>
  <si>
    <t>BP/RB Dewi Mashitoh</t>
  </si>
  <si>
    <t>N3327012</t>
  </si>
  <si>
    <t>BP/RB PKU Muhammadiyah Comal</t>
  </si>
  <si>
    <t>N3327013</t>
  </si>
  <si>
    <t>RB Aisyah Pelutan</t>
  </si>
  <si>
    <t>N3372101</t>
  </si>
  <si>
    <t>Rumah Bersalin Barokah</t>
  </si>
  <si>
    <t>N3372104</t>
  </si>
  <si>
    <t>RB &amp; BP MTA</t>
  </si>
  <si>
    <t>N3372105</t>
  </si>
  <si>
    <t>RB &amp; BP Enggal Waras</t>
  </si>
  <si>
    <t>N3372112</t>
  </si>
  <si>
    <t>RB Gratis Solo Peduli</t>
  </si>
  <si>
    <t>N3372113</t>
  </si>
  <si>
    <t>RB Marga Waluya</t>
  </si>
  <si>
    <t>N3372117</t>
  </si>
  <si>
    <t>RB Annisa</t>
  </si>
  <si>
    <t>N3372120</t>
  </si>
  <si>
    <t>RB Seger Waras</t>
  </si>
  <si>
    <t>N3372132</t>
  </si>
  <si>
    <t>RB PKU Muhammadiyah Sampangan</t>
  </si>
  <si>
    <t>N3372199</t>
  </si>
  <si>
    <t>RB Harapan Bunda</t>
  </si>
  <si>
    <t>N3372207</t>
  </si>
  <si>
    <t>RB Nayaka Eka Husada</t>
  </si>
  <si>
    <t>N3372218</t>
  </si>
  <si>
    <t>RB dr JOHAN</t>
  </si>
  <si>
    <t>N3372270</t>
  </si>
  <si>
    <t>RB Bhayangkara</t>
  </si>
  <si>
    <t>N3373008</t>
  </si>
  <si>
    <t>RSB MUTIARA BUNDA</t>
  </si>
  <si>
    <t>N3373009</t>
  </si>
  <si>
    <t>RB BP PERMATA HATI SALATIGA</t>
  </si>
  <si>
    <t>N3376206</t>
  </si>
  <si>
    <t>RB Kaharunia</t>
  </si>
  <si>
    <t>N3376207</t>
  </si>
  <si>
    <t>RB Rahma</t>
  </si>
  <si>
    <t>N3376208</t>
  </si>
  <si>
    <t>RB Adhi Pradana</t>
  </si>
  <si>
    <t>N3376209</t>
  </si>
  <si>
    <t>RB Siti Hajar</t>
  </si>
  <si>
    <t>N3376210</t>
  </si>
  <si>
    <t>RB Permata Bunda</t>
  </si>
  <si>
    <t>N3376211</t>
  </si>
  <si>
    <t>RB Kasih Umi</t>
  </si>
  <si>
    <t>W3303094</t>
  </si>
  <si>
    <t>PRAKTIK dr.DAYITA APRITUTI</t>
  </si>
  <si>
    <t>W3303095</t>
  </si>
  <si>
    <t>PRAKTIK dr.HERNI SETIYOWATI</t>
  </si>
  <si>
    <t>W3303097</t>
  </si>
  <si>
    <t>PRAKTIK BIDAN SWASTA</t>
  </si>
  <si>
    <t>W3303098</t>
  </si>
  <si>
    <t>PRAKTIK Dr.DJONI GUNATA</t>
  </si>
  <si>
    <t>W3304010</t>
  </si>
  <si>
    <t>BIDAN PRAKTEK SWASTA MANDIRI</t>
  </si>
  <si>
    <t>W3308084</t>
  </si>
  <si>
    <t>Dokter Umum Praktek Swasta</t>
  </si>
  <si>
    <t>W3308085</t>
  </si>
  <si>
    <t>Dokter Spesialis Praktek Swasta</t>
  </si>
  <si>
    <t>W3316016</t>
  </si>
  <si>
    <t>Praktek Dokter Perseorangan</t>
  </si>
  <si>
    <t>W3376179</t>
  </si>
  <si>
    <t>dr. Retno</t>
  </si>
  <si>
    <t>W3376180</t>
  </si>
  <si>
    <t>dr. Reni</t>
  </si>
  <si>
    <t>W3376194</t>
  </si>
  <si>
    <t>dr. Wakhidin</t>
  </si>
  <si>
    <t>W3376203</t>
  </si>
  <si>
    <t>dr. P. Mulyono</t>
  </si>
  <si>
    <t>X3308076</t>
  </si>
  <si>
    <t>Optik Karya Soda</t>
  </si>
  <si>
    <t>X3308077</t>
  </si>
  <si>
    <t>Optik Jago</t>
  </si>
  <si>
    <t>X3308078</t>
  </si>
  <si>
    <t>Optik Ismail</t>
  </si>
  <si>
    <t>X3308079</t>
  </si>
  <si>
    <t>Optik Lyra</t>
  </si>
  <si>
    <t>X3316001</t>
  </si>
  <si>
    <t>PUSDIKLAT Migas Cepu</t>
  </si>
  <si>
    <t>X3372130</t>
  </si>
  <si>
    <t>Palang Merah Indonesia(PMI) Surakarta</t>
  </si>
  <si>
    <t>X3376183</t>
  </si>
  <si>
    <t>Pos Kesehatan Stasiun KA</t>
  </si>
  <si>
    <t>K3302032</t>
  </si>
  <si>
    <t>Klinik IDI</t>
  </si>
  <si>
    <t>K3302035</t>
  </si>
  <si>
    <t>Klinik Tirra</t>
  </si>
  <si>
    <t>K3303096</t>
  </si>
  <si>
    <t>KLINIK KITA KEMANGKON PURBALINGGA</t>
  </si>
  <si>
    <t>K3307100</t>
  </si>
  <si>
    <t>KLINIK AN-NUR</t>
  </si>
  <si>
    <t>K3307107</t>
  </si>
  <si>
    <t>Klinik Bedah Penyakit Dalam KUSUMA</t>
  </si>
  <si>
    <t>K3308062</t>
  </si>
  <si>
    <t>Klinik Kesehatan Karyawan Aman Jiwo</t>
  </si>
  <si>
    <t>K3308065</t>
  </si>
  <si>
    <t>Klinik Anisa</t>
  </si>
  <si>
    <t>K3309015</t>
  </si>
  <si>
    <t>KLINIK MILA HUSADA</t>
  </si>
  <si>
    <t>K3316014</t>
  </si>
  <si>
    <t>Klinik Bhayangkara Blora</t>
  </si>
  <si>
    <t>K3317001</t>
  </si>
  <si>
    <t>PKU Muhammadiyah Pamotan</t>
  </si>
  <si>
    <t>K3317002</t>
  </si>
  <si>
    <t>Klinik Citra Medika</t>
  </si>
  <si>
    <t>K3326021</t>
  </si>
  <si>
    <t>KLINIK BRIMOB</t>
  </si>
  <si>
    <t>K3326022</t>
  </si>
  <si>
    <t>KLINIK PMI</t>
  </si>
  <si>
    <t>K3327003</t>
  </si>
  <si>
    <t>Klinik Assakinah</t>
  </si>
  <si>
    <t>K3329003</t>
  </si>
  <si>
    <t>Klinik Rawat Inap dan Pelayanan Medik Dasar</t>
  </si>
  <si>
    <t>K3372102</t>
  </si>
  <si>
    <t>Klinik dr. Lucia</t>
  </si>
  <si>
    <t>K3372103</t>
  </si>
  <si>
    <t>Klinik &amp; RB Talenta Husada</t>
  </si>
  <si>
    <t>K3372106</t>
  </si>
  <si>
    <t>Klinik Gigi &amp; Mulut Mecadita</t>
  </si>
  <si>
    <t>K3372108</t>
  </si>
  <si>
    <t>Klinik Solo Eye Center</t>
  </si>
  <si>
    <t>K3372123</t>
  </si>
  <si>
    <t>Klinik Mojosongo Surakarta</t>
  </si>
  <si>
    <t>K3372220</t>
  </si>
  <si>
    <t>Klinik Widjaja</t>
  </si>
  <si>
    <t>K3372261</t>
  </si>
  <si>
    <t>Klinik Estetika</t>
  </si>
  <si>
    <t>K3372267</t>
  </si>
  <si>
    <t>Klinik Larissa</t>
  </si>
  <si>
    <t>K3373004</t>
  </si>
  <si>
    <t>KLINIK BUNDA AMALIA</t>
  </si>
  <si>
    <t>K3373006</t>
  </si>
  <si>
    <t>KLINIK AURA MEDIKA</t>
  </si>
  <si>
    <t>K3376171</t>
  </si>
  <si>
    <t>Klinik Spesialis Indra Pratama</t>
  </si>
  <si>
    <t>K3376173</t>
  </si>
  <si>
    <t>Klinik THT Hidayah</t>
  </si>
  <si>
    <t>K3376182</t>
  </si>
  <si>
    <t>Klinik UPS</t>
  </si>
  <si>
    <t>K3376191</t>
  </si>
  <si>
    <t>Klinik Spesialis Serasi</t>
  </si>
  <si>
    <t>K3376196</t>
  </si>
  <si>
    <t>Klinik Mitra Bunda</t>
  </si>
  <si>
    <t>K3376201</t>
  </si>
  <si>
    <t>Klinik Ananda</t>
  </si>
  <si>
    <t>K3376204</t>
  </si>
  <si>
    <t>Klinik LBC</t>
  </si>
  <si>
    <t>K3376205</t>
  </si>
  <si>
    <t>Klinik Natasha</t>
  </si>
  <si>
    <t>J3303085</t>
  </si>
  <si>
    <t>POLIKLINIKPOLRESPURBALINGGA</t>
  </si>
  <si>
    <t>J3304005</t>
  </si>
  <si>
    <t>POLIKLINIK POLRES</t>
  </si>
  <si>
    <t>J3304006</t>
  </si>
  <si>
    <t>POLIKLINIK KODIM</t>
  </si>
  <si>
    <t>J3304007</t>
  </si>
  <si>
    <t>POLIKLINIK PT INDONESIA POWER</t>
  </si>
  <si>
    <t>J3306001</t>
  </si>
  <si>
    <t>Poli Klinik Polres</t>
  </si>
  <si>
    <t>J3306002</t>
  </si>
  <si>
    <t>Poli Klinik Batalion 412</t>
  </si>
  <si>
    <t>J3323001</t>
  </si>
  <si>
    <t>Poliklinik PT.TKPI</t>
  </si>
  <si>
    <t>J3323005</t>
  </si>
  <si>
    <t>URRKES dan Poliklinik Bhayangkara</t>
  </si>
  <si>
    <t>J3323007</t>
  </si>
  <si>
    <t>Poliklinik Ananda</t>
  </si>
  <si>
    <t>J3373010</t>
  </si>
  <si>
    <t>POLIKLINIK UKSW</t>
  </si>
  <si>
    <t>M3300</t>
  </si>
  <si>
    <t>LAB. KES DAERAH PROVINSI JAWA TENGAH</t>
  </si>
  <si>
    <t>M3301</t>
  </si>
  <si>
    <t>LAB. KES DAERAH KAB. CILACAP</t>
  </si>
  <si>
    <t>M3302</t>
  </si>
  <si>
    <t>LAB. KES DAERAH KAB. BANYUMAS</t>
  </si>
  <si>
    <t>M3303</t>
  </si>
  <si>
    <t>LAB. KES DAERAH KAB. PURBALINGGA</t>
  </si>
  <si>
    <t>M3304</t>
  </si>
  <si>
    <t>LAB. KES DAERAH KAB. BANJARNEGARA</t>
  </si>
  <si>
    <t>M3305</t>
  </si>
  <si>
    <t>LAB. KES DAERAH KAB. KEBUMEN</t>
  </si>
  <si>
    <t>M3306</t>
  </si>
  <si>
    <t>LAB. KES DAERAH KAB. PURWOREJO</t>
  </si>
  <si>
    <t>M3307</t>
  </si>
  <si>
    <t>LAB. KES DAERAH KAB. WONOSOBO</t>
  </si>
  <si>
    <t>M3308</t>
  </si>
  <si>
    <t>LAB. KES DAERAH KAB. MAGELANG</t>
  </si>
  <si>
    <t>M3309</t>
  </si>
  <si>
    <t>LAB. KES DAERAH KAB. BOYOLALI</t>
  </si>
  <si>
    <t>M3310</t>
  </si>
  <si>
    <t>LAB. KES DAERAH KAB. KLATEN</t>
  </si>
  <si>
    <t>M3311</t>
  </si>
  <si>
    <t>LAB. KES DAERAH KAB. SUKOHARJO</t>
  </si>
  <si>
    <t>M3312</t>
  </si>
  <si>
    <t>LAB. KES DAERAH KAB. WONOGIRI</t>
  </si>
  <si>
    <t>M3313</t>
  </si>
  <si>
    <t>LAB. KES DAERAH KAB. KARANGANYAR</t>
  </si>
  <si>
    <t>M3314</t>
  </si>
  <si>
    <t>LAB. KES DAERAH KAB. SRAGEN</t>
  </si>
  <si>
    <t>M3315</t>
  </si>
  <si>
    <t>LAB. KES DAERAH KAB. GROBOGAN</t>
  </si>
  <si>
    <t>M3316</t>
  </si>
  <si>
    <t>LAB. KES DAERAH KAB. BLORA</t>
  </si>
  <si>
    <t>M3317</t>
  </si>
  <si>
    <t>LAB. KES DAERAH KAB. REMBANG</t>
  </si>
  <si>
    <t>M3318</t>
  </si>
  <si>
    <t>LAB. KES DAERAH KAB. PATI</t>
  </si>
  <si>
    <t>M3318006S</t>
  </si>
  <si>
    <t>LABORAT TEPAT</t>
  </si>
  <si>
    <t>M3319</t>
  </si>
  <si>
    <t>LAB. KES DAERAH KAB. KUDUS</t>
  </si>
  <si>
    <t>M3320</t>
  </si>
  <si>
    <t>LAB. KES DAERAH KAB. JEPARA</t>
  </si>
  <si>
    <t>M3321</t>
  </si>
  <si>
    <t>LAB. KES DAERAH KAB. DEMAK</t>
  </si>
  <si>
    <t>M3322</t>
  </si>
  <si>
    <t>LAB. KES DAERAH KAB. SEMARANG</t>
  </si>
  <si>
    <t>M3323</t>
  </si>
  <si>
    <t>LAB. KES DAERAH KAB. TEMANGGUNG</t>
  </si>
  <si>
    <t>M3324</t>
  </si>
  <si>
    <t>LAB. KES DAERAH KAB. KENDAL</t>
  </si>
  <si>
    <t>M3325</t>
  </si>
  <si>
    <t>LAB. KES DAERAH KAB. BATANG</t>
  </si>
  <si>
    <t>M3326</t>
  </si>
  <si>
    <t>LAB. KES DAERAH KAB. PEKALONGAN</t>
  </si>
  <si>
    <t>M3327</t>
  </si>
  <si>
    <t>LAB. KES DAERAH KAB. PEMALANG</t>
  </si>
  <si>
    <t>M3328</t>
  </si>
  <si>
    <t>LAB. KES DAERAH KAB. TEGAL</t>
  </si>
  <si>
    <t>M3329</t>
  </si>
  <si>
    <t>LAB. KES DAERAH KAB. BREBES</t>
  </si>
  <si>
    <t>M3329004S</t>
  </si>
  <si>
    <t>Laboratorium Klinik</t>
  </si>
  <si>
    <t>M3371</t>
  </si>
  <si>
    <t>LAB. KES DAERAH KOTA MAGELANG</t>
  </si>
  <si>
    <t>M3372</t>
  </si>
  <si>
    <t>LAB. KES DAERAH KOTA SURAKARTA</t>
  </si>
  <si>
    <t>M3372211S</t>
  </si>
  <si>
    <t>Laboratorium Promedis</t>
  </si>
  <si>
    <t>M3372212S</t>
  </si>
  <si>
    <t>Laboratorium Sarana Medika</t>
  </si>
  <si>
    <t>M3372213S</t>
  </si>
  <si>
    <t>Laboratorium Kimia Farma</t>
  </si>
  <si>
    <t>M3372214S</t>
  </si>
  <si>
    <t>Laboratorium Budi Sehat</t>
  </si>
  <si>
    <t>M3372215S</t>
  </si>
  <si>
    <t>Laboratorium Solo Lab</t>
  </si>
  <si>
    <t>M3372216S</t>
  </si>
  <si>
    <t>Laboratorium Ultra Medika</t>
  </si>
  <si>
    <t>M3372217S</t>
  </si>
  <si>
    <t>Laboratorium Notosuman</t>
  </si>
  <si>
    <t>M3372256S</t>
  </si>
  <si>
    <t>M3372263S</t>
  </si>
  <si>
    <t>Laboratorium klinik cito</t>
  </si>
  <si>
    <t>M3372271S</t>
  </si>
  <si>
    <t>Laboratorium Klinik Prodia</t>
  </si>
  <si>
    <t>M3373</t>
  </si>
  <si>
    <t>LAB. KES DAERAH KOTA SALATIGA</t>
  </si>
  <si>
    <t>M3373011S</t>
  </si>
  <si>
    <t>LAB KLINIK PRODIA SALATIGA</t>
  </si>
  <si>
    <t>M3373012S</t>
  </si>
  <si>
    <t>LAB KLINIK MEDICO</t>
  </si>
  <si>
    <t>M3373013S</t>
  </si>
  <si>
    <t>LABORATORIUM PATRA MEDICA</t>
  </si>
  <si>
    <t>M3374</t>
  </si>
  <si>
    <t>LAB. KES DAERAH KOTA SEMARANG</t>
  </si>
  <si>
    <t>M3375</t>
  </si>
  <si>
    <t>LAB. KES DAERAH KOTA PEKALONGAN</t>
  </si>
  <si>
    <t>M3376</t>
  </si>
  <si>
    <t>LAB. KES DAERAH KOTA TEGAL</t>
  </si>
  <si>
    <t>M3376212S</t>
  </si>
  <si>
    <t>M3376213S</t>
  </si>
  <si>
    <t>Laboratorium Klinik Citra</t>
  </si>
  <si>
    <t>M3376214S</t>
  </si>
  <si>
    <t>Laboratorium Klinik Cito</t>
  </si>
  <si>
    <t>Z3303084</t>
  </si>
  <si>
    <t>Z3303087</t>
  </si>
  <si>
    <t>PT.BOYANG INDUSTRIAL</t>
  </si>
  <si>
    <t>Z3304002</t>
  </si>
  <si>
    <t>LOKALITBANG P2B2</t>
  </si>
  <si>
    <t>Z3307109</t>
  </si>
  <si>
    <t>Resa Skin Care</t>
  </si>
  <si>
    <t>I3300</t>
  </si>
  <si>
    <t>INSTALASI FARMASI PROVINSI JAWA TENGAH</t>
  </si>
  <si>
    <t>I3301</t>
  </si>
  <si>
    <t>INSTALASI FARMASI KAB. CILACAP</t>
  </si>
  <si>
    <t>I3302</t>
  </si>
  <si>
    <t>INSTALASI FARMASI KAB. BANYUMAS</t>
  </si>
  <si>
    <t>I3303</t>
  </si>
  <si>
    <t>INSTALASI FARMASI KAB. PURBALINGGA</t>
  </si>
  <si>
    <t>I3304</t>
  </si>
  <si>
    <t>INSTALASI FARMASI KAB. BANJARNEGARA</t>
  </si>
  <si>
    <t>I3305</t>
  </si>
  <si>
    <t>INSTALASI FARMASI KAB. KEBUMEN</t>
  </si>
  <si>
    <t>I3306</t>
  </si>
  <si>
    <t>INSTALASI FARMASI KAB. PURWOREJO</t>
  </si>
  <si>
    <t>I3307</t>
  </si>
  <si>
    <t>INSTALASI FARMASI KAB. WONOSOBO</t>
  </si>
  <si>
    <t>I3308</t>
  </si>
  <si>
    <t>INSTALASI FARMASI KAB. MAGELANG</t>
  </si>
  <si>
    <t>I3309</t>
  </si>
  <si>
    <t>INSTALASI FARMASI KAB. BOYOLALI</t>
  </si>
  <si>
    <t>I3310</t>
  </si>
  <si>
    <t>INSTALASI FARMASI KAB. KLATEN</t>
  </si>
  <si>
    <t>I3311</t>
  </si>
  <si>
    <t>INSTALASI FARMASI KAB. SUKOHARJO</t>
  </si>
  <si>
    <t>I3312</t>
  </si>
  <si>
    <t>INSTALASI FARMASI KAB. WONOGIRI</t>
  </si>
  <si>
    <t>I3313</t>
  </si>
  <si>
    <t>INSTALASI FARMASI KAB. KARANGANYAR</t>
  </si>
  <si>
    <t>I3314</t>
  </si>
  <si>
    <t>INSTALASI FARMASI KAB. SRAGEN</t>
  </si>
  <si>
    <t>I3315</t>
  </si>
  <si>
    <t>INSTALASI FARMASI KAB. GROBOGAN</t>
  </si>
  <si>
    <t>I3316</t>
  </si>
  <si>
    <t>INSTALASI FARMASI KAB. BLORA</t>
  </si>
  <si>
    <t>I3317</t>
  </si>
  <si>
    <t>INSTALASI FARMASI KAB. REMBANG</t>
  </si>
  <si>
    <t>I3318</t>
  </si>
  <si>
    <t>INSTALASI FARMASI KAB. PATI</t>
  </si>
  <si>
    <t>I3319</t>
  </si>
  <si>
    <t>INSTALASI FARMASI KAB. KUDUS</t>
  </si>
  <si>
    <t>I3320</t>
  </si>
  <si>
    <t>INSTALASI FARMASI KAB. JEPARA</t>
  </si>
  <si>
    <t>I3321</t>
  </si>
  <si>
    <t>INSTALASI FARMASI KAB. DEMAK</t>
  </si>
  <si>
    <t>I3322</t>
  </si>
  <si>
    <t>INSTALASI FARMASI KAB. SEMARANG</t>
  </si>
  <si>
    <t>I3323</t>
  </si>
  <si>
    <t>INSTALASI FARMASI KAB. TEMANGGUNG</t>
  </si>
  <si>
    <t>I3324</t>
  </si>
  <si>
    <t>INSTALASI FARMASI KAB. KENDAL</t>
  </si>
  <si>
    <t>I3325</t>
  </si>
  <si>
    <t>INSTALASI FARMASI KAB. BATANG</t>
  </si>
  <si>
    <t>I3326</t>
  </si>
  <si>
    <t>INSTALASI FARMASI KAB. PEKALONGAN</t>
  </si>
  <si>
    <t>I3327</t>
  </si>
  <si>
    <t>INSTALASI FARMASI KAB. PEMALANG</t>
  </si>
  <si>
    <t>I3328</t>
  </si>
  <si>
    <t>INSTALASI FARMASI KAB. TEGAL</t>
  </si>
  <si>
    <t>I3329</t>
  </si>
  <si>
    <t>INSTALASI FARMASI KAB. BREBES</t>
  </si>
  <si>
    <t>I3371</t>
  </si>
  <si>
    <t>INSTALASI FARMASI KOTA MAGELANG</t>
  </si>
  <si>
    <t>I3372</t>
  </si>
  <si>
    <t>INSTALASI FARMASI KOTA SURAKARTA</t>
  </si>
  <si>
    <t>I3373</t>
  </si>
  <si>
    <t>INSTALASI FARMASI KOTA SALATIGA</t>
  </si>
  <si>
    <t>I3374</t>
  </si>
  <si>
    <t>INSTALASI FARMASI KOTA SEMARANG</t>
  </si>
  <si>
    <t>I3375</t>
  </si>
  <si>
    <t>INSTALASI FARMASI KOTA PEKALONGAN</t>
  </si>
  <si>
    <t>I3376</t>
  </si>
  <si>
    <t>INSTALASI FARMASI KOTA TEGAL</t>
  </si>
  <si>
    <t>22</t>
  </si>
  <si>
    <t>Maret</t>
  </si>
  <si>
    <t>F3321012</t>
  </si>
  <si>
    <t>F3321013</t>
  </si>
  <si>
    <t>3321116704730000</t>
  </si>
  <si>
    <t>197304271992032001</t>
  </si>
  <si>
    <t>MUAZAROH, SKM, M.Kes</t>
  </si>
  <si>
    <t>01-03-1992</t>
  </si>
  <si>
    <t>01-04-2031</t>
  </si>
  <si>
    <t>3321066909650005</t>
  </si>
  <si>
    <t>196509291986032010</t>
  </si>
  <si>
    <t>SRI MURNI, S.Sos</t>
  </si>
  <si>
    <t>01-03-1986</t>
  </si>
  <si>
    <t>01-10-2023</t>
  </si>
  <si>
    <t>3321116206630000</t>
  </si>
  <si>
    <t>196306221988012001</t>
  </si>
  <si>
    <t>TRI YUNIARTI, SST</t>
  </si>
  <si>
    <t>01-01-1988</t>
  </si>
  <si>
    <t>01-07-2023</t>
  </si>
  <si>
    <t>3302146710760003</t>
  </si>
  <si>
    <t>197610272006042016</t>
  </si>
  <si>
    <t xml:space="preserve">dr. RETNO OKTAFIANA </t>
  </si>
  <si>
    <t>01-04-2006</t>
  </si>
  <si>
    <t>01-11-2036</t>
  </si>
  <si>
    <t>3321041202630003</t>
  </si>
  <si>
    <t>196302121983111001</t>
  </si>
  <si>
    <t>SUPARMAN, SKM</t>
  </si>
  <si>
    <t>01-11-1983</t>
  </si>
  <si>
    <t>01-03-2021</t>
  </si>
  <si>
    <t>D1 PERAWAT</t>
  </si>
  <si>
    <t>3321071202640002</t>
  </si>
  <si>
    <t>196402121988011001</t>
  </si>
  <si>
    <t>SARMAN, S.Sos</t>
  </si>
  <si>
    <t>01-03-2022</t>
  </si>
  <si>
    <t>3321115103660003</t>
  </si>
  <si>
    <t>196603111990032005</t>
  </si>
  <si>
    <t>RR. FARIDA INDRIATI</t>
  </si>
  <si>
    <t>01-03-1999</t>
  </si>
  <si>
    <t>01-04-2024</t>
  </si>
  <si>
    <t>SMF SMG</t>
  </si>
  <si>
    <t>3321035011700000</t>
  </si>
  <si>
    <t>197011101992032004</t>
  </si>
  <si>
    <t>SOCHIFATUN, SST</t>
  </si>
  <si>
    <t>01-12-2028</t>
  </si>
  <si>
    <t>3321064508730002</t>
  </si>
  <si>
    <t>197308051992032004</t>
  </si>
  <si>
    <t>RINI TRIANAWATI, S.Si.T</t>
  </si>
  <si>
    <t>01-09-2031</t>
  </si>
  <si>
    <t>3315164506700000</t>
  </si>
  <si>
    <t>197006051992032006</t>
  </si>
  <si>
    <t>YUNI LESTARI, S.ST.</t>
  </si>
  <si>
    <t>01-07-2028</t>
  </si>
  <si>
    <t>3321064607740002</t>
  </si>
  <si>
    <t>197407061993022002</t>
  </si>
  <si>
    <t>SULISTIYOWATI, Amd.Keb</t>
  </si>
  <si>
    <t>01-03-1993</t>
  </si>
  <si>
    <t>01-08-2032</t>
  </si>
  <si>
    <t>3321065406720003</t>
  </si>
  <si>
    <t>197206141993032004</t>
  </si>
  <si>
    <t>MUSIAM, Amd.Keb</t>
  </si>
  <si>
    <t>01-07-2030</t>
  </si>
  <si>
    <t>3321110606770003</t>
  </si>
  <si>
    <t>197706062002121007</t>
  </si>
  <si>
    <t>ADHI BAHASWAN</t>
  </si>
  <si>
    <t>01-12-2002</t>
  </si>
  <si>
    <t>01-07-2035</t>
  </si>
  <si>
    <t>3321116007770001</t>
  </si>
  <si>
    <t>197707202002122007</t>
  </si>
  <si>
    <t>YULIATI, AMK</t>
  </si>
  <si>
    <t>01-08-2035</t>
  </si>
  <si>
    <t>3321146512770001</t>
  </si>
  <si>
    <t>197712252002122003</t>
  </si>
  <si>
    <t>SRI WAHYUNINGSIH, AMK</t>
  </si>
  <si>
    <t>01-01-2036</t>
  </si>
  <si>
    <t>3321012712750004</t>
  </si>
  <si>
    <t>197512272014071001</t>
  </si>
  <si>
    <t>dr. MUH JUANAEDI</t>
  </si>
  <si>
    <t>01-07-2014</t>
  </si>
  <si>
    <t>3321112709630001</t>
  </si>
  <si>
    <t>196309271991031008</t>
  </si>
  <si>
    <t>ZUHRI</t>
  </si>
  <si>
    <t>01-03-1991</t>
  </si>
  <si>
    <t>01-10-2021</t>
  </si>
  <si>
    <t>SMA GROGOL</t>
  </si>
  <si>
    <t>3321060903730001</t>
  </si>
  <si>
    <t>197303091997031004</t>
  </si>
  <si>
    <t>SUPROJO, AMK</t>
  </si>
  <si>
    <t>01-03-1997</t>
  </si>
  <si>
    <t>3321035607850005</t>
  </si>
  <si>
    <t>198507162006042005</t>
  </si>
  <si>
    <t>SITI WAGHISATUL ASTUTIK, S.Si.T.</t>
  </si>
  <si>
    <t>01-08-2043</t>
  </si>
  <si>
    <t>3321064106740001</t>
  </si>
  <si>
    <t>197406012006042020</t>
  </si>
  <si>
    <t>BUDI YUNINGSIH,SSiT</t>
  </si>
  <si>
    <t>01-07-2032</t>
  </si>
  <si>
    <t>3321061302780004</t>
  </si>
  <si>
    <t>197802132006041009</t>
  </si>
  <si>
    <t>ABDUL SYUKUR, SST</t>
  </si>
  <si>
    <t>01-03-2036</t>
  </si>
  <si>
    <t>3321016903800004</t>
  </si>
  <si>
    <t>198003292006042015</t>
  </si>
  <si>
    <t>ERNAWATI DYAH KUSUMANINGRUM, S.Si.T</t>
  </si>
  <si>
    <t>01-04-2038</t>
  </si>
  <si>
    <t>2102045307820002</t>
  </si>
  <si>
    <t>198207132006042017</t>
  </si>
  <si>
    <t>ANDRIG ARIYANI.AMd.Keb.</t>
  </si>
  <si>
    <t>01-07-2040</t>
  </si>
  <si>
    <t>3321056706830005</t>
  </si>
  <si>
    <t>198306072006042013</t>
  </si>
  <si>
    <t>WAHYU PRASETYANINGTYAS</t>
  </si>
  <si>
    <t>01-08-2041</t>
  </si>
  <si>
    <t>3321096903790002</t>
  </si>
  <si>
    <t>197903292008012011</t>
  </si>
  <si>
    <t>SRI ETIK HANDAYANI, Amd.Keb</t>
  </si>
  <si>
    <t>01-01-2008</t>
  </si>
  <si>
    <t>01-04-2037</t>
  </si>
  <si>
    <t>3321065503740003</t>
  </si>
  <si>
    <t>197403152002122005</t>
  </si>
  <si>
    <t>DWI CANDRA MARDIANA</t>
  </si>
  <si>
    <t>01-04-2032</t>
  </si>
  <si>
    <t>SPK KENDAL</t>
  </si>
  <si>
    <t>6305044911740001</t>
  </si>
  <si>
    <t>197411092005012009</t>
  </si>
  <si>
    <t>LISNAWATI A.Md.Keb.</t>
  </si>
  <si>
    <t>01-01-2005</t>
  </si>
  <si>
    <t>01-12-2032</t>
  </si>
  <si>
    <t>3321065803760001</t>
  </si>
  <si>
    <t>197603182002122003</t>
  </si>
  <si>
    <t>SUPARTININGSIH, Amd.Keb</t>
  </si>
  <si>
    <t>01-04-2034</t>
  </si>
  <si>
    <t>3321115409740002</t>
  </si>
  <si>
    <t>197409142002122004</t>
  </si>
  <si>
    <t>ANIK TRIWASTUTI</t>
  </si>
  <si>
    <t>01-10-2032</t>
  </si>
  <si>
    <t>D1BIDAN</t>
  </si>
  <si>
    <t>D1 bIdan</t>
  </si>
  <si>
    <t>3321065104800002</t>
  </si>
  <si>
    <t>198004112007012000</t>
  </si>
  <si>
    <t>MARIA SRI PUJI ASTUTI AMK,SKM</t>
  </si>
  <si>
    <t>01-01-2007</t>
  </si>
  <si>
    <t>01-05-2038</t>
  </si>
  <si>
    <t>3321065304790001</t>
  </si>
  <si>
    <t>197904132006042006</t>
  </si>
  <si>
    <t>HIMAH</t>
  </si>
  <si>
    <t>01-05-2037</t>
  </si>
  <si>
    <t>3321066808740001</t>
  </si>
  <si>
    <t>197408282006042022</t>
  </si>
  <si>
    <t>KALIMAH, A.Md.Keb.</t>
  </si>
  <si>
    <t>01-09-2032</t>
  </si>
  <si>
    <t>3321065711760001</t>
  </si>
  <si>
    <t>197611172007012008</t>
  </si>
  <si>
    <t>SRI WAHYUNI, A.Md.Keb.</t>
  </si>
  <si>
    <t>01-12-2034</t>
  </si>
  <si>
    <t>3321062210790002</t>
  </si>
  <si>
    <t>197910222010011009</t>
  </si>
  <si>
    <t>FATHUROHIM</t>
  </si>
  <si>
    <t>01-01-2010</t>
  </si>
  <si>
    <t>01-11-2037</t>
  </si>
  <si>
    <t>3306115610880003</t>
  </si>
  <si>
    <t>198810162017022004</t>
  </si>
  <si>
    <t>ARI SULISTYOWATI A.Md.Keb.</t>
  </si>
  <si>
    <t>01-04-2017</t>
  </si>
  <si>
    <t>01-11-2046</t>
  </si>
  <si>
    <t>3321116508880001</t>
  </si>
  <si>
    <t>198808252017042002</t>
  </si>
  <si>
    <t>ASMIARTI</t>
  </si>
  <si>
    <t>01-09-2046</t>
  </si>
  <si>
    <t>3321065806790001</t>
  </si>
  <si>
    <t>11.4.0471990</t>
  </si>
  <si>
    <t>NOOR HIDAYAH A.Md.Keb.</t>
  </si>
  <si>
    <t>3205027108890001</t>
  </si>
  <si>
    <t>AGUSUGIARTI.SKM</t>
  </si>
  <si>
    <t>3321060805860001</t>
  </si>
  <si>
    <t xml:space="preserve">SUTRIMAN </t>
  </si>
  <si>
    <t>3321036607900001</t>
  </si>
  <si>
    <t>DEWI RIYANTI.A.Md.Keb.</t>
  </si>
  <si>
    <t>3321076809830001</t>
  </si>
  <si>
    <t>PUJI ASTUTI A.Md.Keb.</t>
  </si>
  <si>
    <t>406013</t>
  </si>
  <si>
    <t>3321046902920001</t>
  </si>
  <si>
    <t>FEBRI WAHYU NURISNA A.Md.Keb.</t>
  </si>
  <si>
    <t>3321054508940004</t>
  </si>
  <si>
    <t>RAHAYU NINGSIH A.Md.Keb.</t>
  </si>
  <si>
    <t>3321035603930001</t>
  </si>
  <si>
    <t>LAELA NASIKAH.AMK</t>
  </si>
  <si>
    <t>3321114709910002</t>
  </si>
  <si>
    <t>SETYOWATI. A.Md.Keb</t>
  </si>
  <si>
    <t>KURSIYAH.AMK</t>
  </si>
  <si>
    <t>ABDUL WAHCHID.SKep.NS</t>
  </si>
  <si>
    <t>MANDIRI</t>
  </si>
  <si>
    <t>3321065806790000</t>
  </si>
  <si>
    <t>NURUL QOMARIYAH,AM.Keb</t>
  </si>
  <si>
    <t>01-07-2005</t>
  </si>
  <si>
    <t>12-04-2016</t>
  </si>
  <si>
    <t>05-09-2005</t>
  </si>
  <si>
    <t>03-02-2015</t>
  </si>
  <si>
    <t>SETYAWAN,AMK</t>
  </si>
  <si>
    <t>03-01-2016</t>
  </si>
  <si>
    <t>05-11-2016</t>
  </si>
  <si>
    <t>02-01-2017</t>
  </si>
  <si>
    <t>01-03-2017</t>
  </si>
  <si>
    <t>09-05-2017</t>
  </si>
  <si>
    <t>ABDUL WAHKHID.SKep.NS</t>
  </si>
  <si>
    <t>30-05-2017</t>
  </si>
  <si>
    <t>23-10-2017</t>
  </si>
  <si>
    <t>ZUMROTUS SA'ADAH,AM.Keb</t>
  </si>
  <si>
    <t>09-09-2017</t>
  </si>
  <si>
    <t>3321115304890002</t>
  </si>
  <si>
    <t>3321054307920001</t>
  </si>
  <si>
    <t>3321066512810001</t>
  </si>
  <si>
    <t>332105010290002</t>
  </si>
  <si>
    <t>LAELATUL IDA RISTIANI,AM.Keb</t>
  </si>
  <si>
    <t>04-12-2017</t>
  </si>
  <si>
    <t>ANITA DEWI NURUL H,S.ST</t>
  </si>
  <si>
    <t>28-12-2017</t>
  </si>
  <si>
    <t>3321064103950001</t>
  </si>
  <si>
    <t>3321066404940001</t>
  </si>
  <si>
    <t>SHOFWATUL MUNAWAROH,AM.Keb</t>
  </si>
  <si>
    <t>3321110511910004</t>
  </si>
  <si>
    <t>3321116202960002</t>
  </si>
  <si>
    <t>01-01-2018</t>
  </si>
  <si>
    <t>DWI CAHYA SETIYAWAN,S.Kep.NS</t>
  </si>
  <si>
    <t>31-01-2018</t>
  </si>
  <si>
    <t>3321070101910007</t>
  </si>
  <si>
    <t>3321050102920002</t>
  </si>
  <si>
    <t>33.2.1.100.2.11.027443</t>
  </si>
  <si>
    <t>3321.59571/DU/01/449.1/0137/XI/2014</t>
  </si>
  <si>
    <t>4-11-2014</t>
  </si>
  <si>
    <t>SIP</t>
  </si>
  <si>
    <t>140151112-0278639</t>
  </si>
  <si>
    <t>234/SIKP/13.V/2014</t>
  </si>
  <si>
    <t>13-5-2014</t>
  </si>
  <si>
    <t>SIK</t>
  </si>
  <si>
    <t>140152112-0278898</t>
  </si>
  <si>
    <t>235/SIKP/13.V/2014</t>
  </si>
  <si>
    <t>14 02 5 2 1 12-0407437</t>
  </si>
  <si>
    <t>060/SIKB/25.XI/2013</t>
  </si>
  <si>
    <t>25-11-2013</t>
  </si>
  <si>
    <t>140152112-0278897</t>
  </si>
  <si>
    <t>232/SIKP/13.V/2014</t>
  </si>
  <si>
    <t>14 02 5 2 1 12-0407605</t>
  </si>
  <si>
    <t>070/SIKB/25.XI/2013</t>
  </si>
  <si>
    <t>14 02 5 2 1 12-0407606</t>
  </si>
  <si>
    <t>071/SIKB/25.XI/2013</t>
  </si>
  <si>
    <t>140152112-0278611</t>
  </si>
  <si>
    <t>233/SIKP/13.V/2014</t>
  </si>
  <si>
    <t>140152112-0278610</t>
  </si>
  <si>
    <t>236/SIKP/13.V/2014</t>
  </si>
  <si>
    <t>140151112-0278645</t>
  </si>
  <si>
    <t>238/SIKP/13.V/2014</t>
  </si>
  <si>
    <t>14 02 5 2 1 12-0286612</t>
  </si>
  <si>
    <t>061/SIKB/25.XI/2013</t>
  </si>
  <si>
    <t>14 02 5 2 1 12-0407589</t>
  </si>
  <si>
    <t>086/SIKB/14.IV/2014</t>
  </si>
  <si>
    <t>14-4-2014</t>
  </si>
  <si>
    <t>140151112-0278899</t>
  </si>
  <si>
    <t>237/SIKP/13.V/2014</t>
  </si>
  <si>
    <t>14 02 5 2 1 12-0407867</t>
  </si>
  <si>
    <t>067/SIKB/25.XI/2013</t>
  </si>
  <si>
    <t>14 02 5 2 1 12-0407494</t>
  </si>
  <si>
    <t>062/SIKB/25.XI/2013</t>
  </si>
  <si>
    <t>14 02 3 2 1 12-0407339</t>
  </si>
  <si>
    <t>066/SIKB/25.XI/2013</t>
  </si>
  <si>
    <t>14 02 5 2 1 12-0407607</t>
  </si>
  <si>
    <t>064/SIKB/25.XI/2013</t>
  </si>
  <si>
    <t>14 02 3 2 1 12-0407337</t>
  </si>
  <si>
    <t>069/SIKB/25.XI/2013</t>
  </si>
  <si>
    <t>14 02 3 2 1 12-0407335</t>
  </si>
  <si>
    <t>063/SIKB/25.XI/2013</t>
  </si>
  <si>
    <t>14 02 3 2 1 12-0407336</t>
  </si>
  <si>
    <t>068/SIKB/25.XI/2013</t>
  </si>
  <si>
    <t>14 02 5 2 1 12-0400330</t>
  </si>
  <si>
    <t>446.21/055/SIPB/I/2015</t>
  </si>
  <si>
    <t>19-1-2015</t>
  </si>
  <si>
    <t>14 02 3 2 1 12-0407338</t>
  </si>
  <si>
    <t>065/SIKB/25.XI/2013</t>
  </si>
  <si>
    <t>10-8-2015</t>
  </si>
  <si>
    <t>14 02 5 2 1 12-0671905</t>
  </si>
  <si>
    <t>27-5-2015</t>
  </si>
  <si>
    <t>14 02 5 2 1 12-0407573</t>
  </si>
  <si>
    <t>029/SIKB/10.VIII/2015</t>
  </si>
  <si>
    <t>14 02 5 2 1 12-0671275</t>
  </si>
  <si>
    <t>027/SIKB/10.VIII/2015</t>
  </si>
  <si>
    <t>14 02 5 2 2 17-1376257</t>
  </si>
  <si>
    <t>312/B/8.XI/2017</t>
  </si>
  <si>
    <t>08-11-2017</t>
  </si>
  <si>
    <t>SIPB</t>
  </si>
  <si>
    <t>3321005010290002</t>
  </si>
  <si>
    <t>03. NOMOR TELP KANTOR PUSKESMAS</t>
  </si>
  <si>
    <t>(0291) 6908042</t>
  </si>
  <si>
    <t>05. KEPALA PUSKESMAS</t>
  </si>
  <si>
    <t>MUAZAROH,SKM.MKes</t>
  </si>
  <si>
    <t>SRI MURNI,S.Sos</t>
  </si>
  <si>
    <t>19650929 198603 2 010</t>
  </si>
  <si>
    <t>02. ALAMAT PUSKESMAS WONOSALAM II</t>
  </si>
  <si>
    <t>DESA WONOSALAM KEC.WONOSALAM KAB.DEMAK</t>
  </si>
  <si>
    <t>14 02 5 2 1 12-0529624</t>
  </si>
  <si>
    <t>Paket B</t>
  </si>
  <si>
    <t>Paket C</t>
  </si>
  <si>
    <t xml:space="preserve">Sekolah Menengah Atas </t>
  </si>
  <si>
    <t>Sekolah Pertawat Kesehatan</t>
  </si>
  <si>
    <t xml:space="preserve">Kebidanan </t>
  </si>
  <si>
    <t>SPK Yogyakarta</t>
  </si>
  <si>
    <t>D1 Bidan</t>
  </si>
  <si>
    <t>D1 bIdan Elizabeth</t>
  </si>
  <si>
    <t>SUNTY APRILIYANTY,SST,MH Kes</t>
  </si>
  <si>
    <t>3321036804790002</t>
  </si>
  <si>
    <t>197904182002122000</t>
  </si>
  <si>
    <t>01-05-2035</t>
  </si>
  <si>
    <t>1347</t>
  </si>
</sst>
</file>

<file path=xl/styles.xml><?xml version="1.0" encoding="utf-8"?>
<styleSheet xmlns="http://schemas.openxmlformats.org/spreadsheetml/2006/main">
  <numFmts count="4">
    <numFmt numFmtId="41" formatCode="_(* #,##0_);_(* \(#,##0\);_(* &quot;-&quot;_);_(@_)"/>
    <numFmt numFmtId="43" formatCode="_(* #,##0.00_);_(* \(#,##0.00\);_(* &quot;-&quot;??_);_(@_)"/>
    <numFmt numFmtId="164" formatCode="dd/mm/yyyy;@"/>
    <numFmt numFmtId="165" formatCode="_(* #,##0_);_(* \(#,##0\);_(* &quot;-&quot;??_);_(@_)"/>
  </numFmts>
  <fonts count="74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0"/>
      <color theme="1"/>
      <name val="Calibri"/>
      <family val="2"/>
      <charset val="1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charset val="1"/>
      <scheme val="minor"/>
    </font>
    <font>
      <sz val="18"/>
      <color theme="1"/>
      <name val="Calibri"/>
      <family val="2"/>
      <charset val="1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3"/>
      <color theme="1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1"/>
      <name val="Arial"/>
      <family val="2"/>
    </font>
    <font>
      <sz val="9"/>
      <name val="Arial"/>
      <family val="2"/>
    </font>
    <font>
      <b/>
      <sz val="9"/>
      <color indexed="63"/>
      <name val="Arial"/>
      <family val="2"/>
    </font>
    <font>
      <sz val="9"/>
      <color theme="1"/>
      <name val="Calibri"/>
      <family val="2"/>
      <scheme val="minor"/>
    </font>
    <font>
      <b/>
      <sz val="11.9"/>
      <name val="Arial"/>
      <family val="2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b/>
      <sz val="19"/>
      <color theme="1"/>
      <name val="Arial"/>
      <family val="2"/>
    </font>
    <font>
      <b/>
      <sz val="16"/>
      <color theme="1"/>
      <name val="Arial"/>
      <family val="2"/>
    </font>
    <font>
      <b/>
      <sz val="10"/>
      <color rgb="FFFF0000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i/>
      <sz val="11"/>
      <name val="Arial"/>
      <family val="2"/>
    </font>
    <font>
      <sz val="11"/>
      <name val="Arial"/>
      <family val="2"/>
    </font>
    <font>
      <b/>
      <sz val="15"/>
      <color theme="1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</font>
    <font>
      <b/>
      <sz val="20"/>
      <name val="Arial"/>
      <family val="2"/>
    </font>
    <font>
      <sz val="10"/>
      <color rgb="FF333333"/>
      <name val="Arial"/>
      <family val="2"/>
    </font>
    <font>
      <sz val="11"/>
      <color rgb="FFFFFFFF"/>
      <name val="Arial"/>
      <family val="2"/>
    </font>
    <font>
      <sz val="13"/>
      <color rgb="FFFFFFFF"/>
      <name val="Inherit"/>
    </font>
    <font>
      <sz val="15"/>
      <color rgb="FFFFFFFF"/>
      <name val="Inherit"/>
    </font>
    <font>
      <sz val="13"/>
      <color rgb="FF333333"/>
      <name val="Arial"/>
      <family val="2"/>
    </font>
    <font>
      <sz val="12"/>
      <color rgb="FF333333"/>
      <name val="Arial"/>
      <family val="2"/>
    </font>
    <font>
      <sz val="13"/>
      <name val="Inherit"/>
    </font>
    <font>
      <sz val="15"/>
      <name val="Inherit"/>
    </font>
    <font>
      <sz val="13"/>
      <color rgb="FFFFFFFF"/>
      <name val="Arial"/>
      <family val="2"/>
    </font>
    <font>
      <sz val="15"/>
      <name val="Arial"/>
      <family val="2"/>
    </font>
    <font>
      <sz val="15"/>
      <color rgb="FFFFFFFF"/>
      <name val="Arial"/>
      <family val="2"/>
    </font>
    <font>
      <sz val="13"/>
      <name val="Arial"/>
      <family val="2"/>
    </font>
    <font>
      <sz val="12"/>
      <color rgb="FFFFFFFF"/>
      <name val="Arial"/>
      <family val="2"/>
    </font>
    <font>
      <sz val="10"/>
      <color rgb="FFFFFFFF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1"/>
      <color theme="1"/>
      <name val="Calibri"/>
      <family val="2"/>
      <charset val="1"/>
      <scheme val="minor"/>
    </font>
    <font>
      <b/>
      <sz val="11"/>
      <color theme="0"/>
      <name val="Arial"/>
      <family val="2"/>
    </font>
    <font>
      <b/>
      <sz val="22"/>
      <color theme="1"/>
      <name val="Arial"/>
      <family val="2"/>
    </font>
    <font>
      <b/>
      <sz val="24"/>
      <color theme="1"/>
      <name val="Arial"/>
      <family val="2"/>
    </font>
    <font>
      <b/>
      <sz val="14"/>
      <color rgb="FFFFFFFF"/>
      <name val="Calibri"/>
      <family val="2"/>
      <scheme val="minor"/>
    </font>
    <font>
      <b/>
      <sz val="9"/>
      <name val="Arial"/>
      <family val="2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charset val="1"/>
      <scheme val="minor"/>
    </font>
    <font>
      <sz val="9.5"/>
      <color theme="1"/>
      <name val="Arial"/>
      <family val="2"/>
    </font>
    <font>
      <sz val="9.5"/>
      <name val="Calibri"/>
      <family val="2"/>
      <charset val="1"/>
      <scheme val="minor"/>
    </font>
    <font>
      <sz val="9.5"/>
      <color theme="1"/>
      <name val="Calibri"/>
      <family val="2"/>
      <charset val="1"/>
      <scheme val="minor"/>
    </font>
    <font>
      <sz val="10"/>
      <color theme="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589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370">
    <xf numFmtId="0" fontId="0" fillId="0" borderId="0"/>
    <xf numFmtId="41" fontId="1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1" fillId="0" borderId="0"/>
    <xf numFmtId="0" fontId="8" fillId="0" borderId="0"/>
    <xf numFmtId="41" fontId="1" fillId="0" borderId="0" applyFont="0" applyFill="0" applyBorder="0" applyAlignment="0" applyProtection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/>
    <xf numFmtId="43" fontId="8" fillId="0" borderId="0" applyFont="0" applyFill="0" applyBorder="0" applyAlignment="0" applyProtection="0"/>
    <xf numFmtId="0" fontId="32" fillId="0" borderId="0"/>
    <xf numFmtId="43" fontId="1" fillId="0" borderId="0" applyFont="0" applyFill="0" applyBorder="0" applyAlignment="0" applyProtection="0"/>
  </cellStyleXfs>
  <cellXfs count="774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0" fontId="3" fillId="0" borderId="1" xfId="0" applyFont="1" applyBorder="1"/>
    <xf numFmtId="0" fontId="4" fillId="0" borderId="1" xfId="0" applyFont="1" applyBorder="1"/>
    <xf numFmtId="0" fontId="5" fillId="0" borderId="1" xfId="0" applyFont="1" applyBorder="1"/>
    <xf numFmtId="0" fontId="2" fillId="0" borderId="1" xfId="0" applyFont="1" applyBorder="1"/>
    <xf numFmtId="41" fontId="5" fillId="0" borderId="1" xfId="1" applyFont="1" applyBorder="1"/>
    <xf numFmtId="0" fontId="7" fillId="0" borderId="0" xfId="0" applyFont="1"/>
    <xf numFmtId="0" fontId="3" fillId="0" borderId="0" xfId="0" applyFont="1"/>
    <xf numFmtId="0" fontId="6" fillId="0" borderId="0" xfId="0" applyFont="1"/>
    <xf numFmtId="0" fontId="9" fillId="0" borderId="0" xfId="0" applyFont="1"/>
    <xf numFmtId="0" fontId="13" fillId="0" borderId="0" xfId="0" applyFont="1"/>
    <xf numFmtId="0" fontId="13" fillId="0" borderId="0" xfId="0" applyFont="1" applyAlignment="1">
      <alignment horizontal="right"/>
    </xf>
    <xf numFmtId="0" fontId="6" fillId="8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right"/>
    </xf>
    <xf numFmtId="0" fontId="10" fillId="0" borderId="0" xfId="3" applyFont="1"/>
    <xf numFmtId="0" fontId="9" fillId="0" borderId="0" xfId="3" applyFont="1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 wrapText="1"/>
    </xf>
    <xf numFmtId="0" fontId="0" fillId="0" borderId="0" xfId="0" applyNumberFormat="1" applyAlignment="1">
      <alignment horizontal="left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8" fillId="0" borderId="0" xfId="4" applyFont="1" applyProtection="1">
      <protection locked="0"/>
    </xf>
    <xf numFmtId="0" fontId="18" fillId="0" borderId="0" xfId="4" applyFont="1" applyAlignment="1" applyProtection="1">
      <alignment horizontal="right"/>
      <protection locked="0"/>
    </xf>
    <xf numFmtId="0" fontId="18" fillId="0" borderId="0" xfId="4" applyFont="1" applyProtection="1">
      <protection locked="0"/>
    </xf>
    <xf numFmtId="0" fontId="19" fillId="9" borderId="7" xfId="4" applyFont="1" applyFill="1" applyBorder="1" applyAlignment="1" applyProtection="1">
      <alignment horizontal="center" vertical="center"/>
      <protection locked="0"/>
    </xf>
    <xf numFmtId="0" fontId="19" fillId="9" borderId="6" xfId="4" applyFont="1" applyFill="1" applyBorder="1" applyAlignment="1" applyProtection="1">
      <alignment horizontal="center" vertical="center"/>
      <protection locked="0"/>
    </xf>
    <xf numFmtId="0" fontId="19" fillId="9" borderId="1" xfId="4" applyFont="1" applyFill="1" applyBorder="1" applyAlignment="1" applyProtection="1">
      <alignment horizontal="center" vertical="center"/>
      <protection locked="0"/>
    </xf>
    <xf numFmtId="0" fontId="19" fillId="11" borderId="1" xfId="4" applyFont="1" applyFill="1" applyBorder="1" applyProtection="1">
      <protection locked="0"/>
    </xf>
    <xf numFmtId="41" fontId="19" fillId="11" borderId="1" xfId="2" applyFont="1" applyFill="1" applyBorder="1" applyAlignment="1" applyProtection="1">
      <alignment horizontal="center" vertical="center"/>
    </xf>
    <xf numFmtId="41" fontId="20" fillId="2" borderId="1" xfId="2" applyFont="1" applyFill="1" applyBorder="1" applyAlignment="1" applyProtection="1">
      <alignment horizontal="center" vertical="center"/>
    </xf>
    <xf numFmtId="41" fontId="19" fillId="9" borderId="1" xfId="2" applyFont="1" applyFill="1" applyBorder="1" applyAlignment="1" applyProtection="1">
      <alignment horizontal="center" vertical="center"/>
    </xf>
    <xf numFmtId="41" fontId="17" fillId="9" borderId="1" xfId="2" applyFont="1" applyFill="1" applyBorder="1" applyAlignment="1" applyProtection="1">
      <alignment horizontal="center" vertical="center"/>
    </xf>
    <xf numFmtId="0" fontId="19" fillId="0" borderId="0" xfId="4" applyFont="1" applyFill="1" applyBorder="1" applyAlignment="1" applyProtection="1">
      <alignment horizontal="center" vertical="center"/>
      <protection locked="0"/>
    </xf>
    <xf numFmtId="41" fontId="19" fillId="0" borderId="0" xfId="2" applyFont="1" applyFill="1" applyBorder="1" applyAlignment="1" applyProtection="1">
      <alignment horizontal="center" vertical="center"/>
    </xf>
    <xf numFmtId="0" fontId="22" fillId="4" borderId="7" xfId="0" applyFont="1" applyFill="1" applyBorder="1" applyAlignment="1">
      <alignment horizontal="center" vertical="center" wrapText="1"/>
    </xf>
    <xf numFmtId="0" fontId="22" fillId="14" borderId="7" xfId="0" applyFont="1" applyFill="1" applyBorder="1" applyAlignment="1">
      <alignment horizontal="center" vertical="center" wrapText="1"/>
    </xf>
    <xf numFmtId="0" fontId="22" fillId="6" borderId="7" xfId="0" applyFont="1" applyFill="1" applyBorder="1" applyAlignment="1">
      <alignment horizontal="center" vertical="center" wrapText="1"/>
    </xf>
    <xf numFmtId="0" fontId="22" fillId="7" borderId="7" xfId="0" applyFont="1" applyFill="1" applyBorder="1" applyAlignment="1">
      <alignment horizontal="center" vertical="center" wrapText="1"/>
    </xf>
    <xf numFmtId="0" fontId="24" fillId="10" borderId="1" xfId="0" applyFont="1" applyFill="1" applyBorder="1"/>
    <xf numFmtId="164" fontId="3" fillId="0" borderId="0" xfId="0" applyNumberFormat="1" applyFont="1"/>
    <xf numFmtId="0" fontId="8" fillId="0" borderId="0" xfId="4" applyFont="1" applyFill="1" applyBorder="1" applyAlignment="1" applyProtection="1">
      <protection locked="0"/>
    </xf>
    <xf numFmtId="0" fontId="17" fillId="0" borderId="0" xfId="4" applyFont="1" applyFill="1" applyBorder="1" applyProtection="1">
      <protection locked="0"/>
    </xf>
    <xf numFmtId="0" fontId="8" fillId="0" borderId="0" xfId="4" applyFont="1" applyFill="1" applyBorder="1" applyProtection="1">
      <protection locked="0"/>
    </xf>
    <xf numFmtId="0" fontId="8" fillId="7" borderId="5" xfId="4" applyFont="1" applyFill="1" applyBorder="1" applyProtection="1">
      <protection locked="0"/>
    </xf>
    <xf numFmtId="0" fontId="8" fillId="0" borderId="0" xfId="4" applyProtection="1">
      <protection locked="0"/>
    </xf>
    <xf numFmtId="0" fontId="22" fillId="5" borderId="1" xfId="4" applyFont="1" applyFill="1" applyBorder="1" applyAlignment="1">
      <alignment horizontal="center" vertical="center" wrapText="1"/>
    </xf>
    <xf numFmtId="0" fontId="22" fillId="5" borderId="1" xfId="1364" applyFont="1" applyFill="1" applyBorder="1" applyAlignment="1">
      <alignment horizontal="center" vertical="center" wrapText="1"/>
    </xf>
    <xf numFmtId="0" fontId="5" fillId="0" borderId="0" xfId="4" applyFont="1"/>
    <xf numFmtId="0" fontId="27" fillId="0" borderId="0" xfId="1364" applyFont="1" applyAlignment="1">
      <alignment horizontal="left"/>
    </xf>
    <xf numFmtId="0" fontId="27" fillId="0" borderId="0" xfId="1364" applyFont="1"/>
    <xf numFmtId="0" fontId="8" fillId="0" borderId="0" xfId="4" applyFont="1"/>
    <xf numFmtId="0" fontId="22" fillId="5" borderId="7" xfId="1364" applyFont="1" applyFill="1" applyBorder="1" applyAlignment="1">
      <alignment horizontal="center" vertical="center" wrapText="1"/>
    </xf>
    <xf numFmtId="0" fontId="28" fillId="0" borderId="7" xfId="1364" applyFont="1" applyBorder="1" applyAlignment="1" applyProtection="1">
      <alignment horizontal="center" vertical="center"/>
      <protection locked="0"/>
    </xf>
    <xf numFmtId="0" fontId="28" fillId="0" borderId="7" xfId="1364" applyFont="1" applyBorder="1" applyAlignment="1">
      <alignment horizontal="center" vertical="center"/>
    </xf>
    <xf numFmtId="0" fontId="28" fillId="0" borderId="7" xfId="1364" applyFont="1" applyBorder="1" applyAlignment="1">
      <alignment horizontal="left" vertical="center"/>
    </xf>
    <xf numFmtId="0" fontId="28" fillId="0" borderId="8" xfId="1364" applyFont="1" applyBorder="1" applyAlignment="1" applyProtection="1">
      <alignment horizontal="center"/>
      <protection locked="0"/>
    </xf>
    <xf numFmtId="0" fontId="28" fillId="0" borderId="8" xfId="1364" applyFont="1" applyBorder="1" applyAlignment="1" applyProtection="1">
      <alignment horizontal="center" vertical="center"/>
      <protection locked="0"/>
    </xf>
    <xf numFmtId="0" fontId="28" fillId="0" borderId="8" xfId="1364" applyFont="1" applyBorder="1" applyAlignment="1">
      <alignment horizontal="center" vertical="center"/>
    </xf>
    <xf numFmtId="0" fontId="28" fillId="0" borderId="8" xfId="1364" applyFont="1" applyBorder="1" applyAlignment="1">
      <alignment horizontal="left" vertical="center"/>
    </xf>
    <xf numFmtId="0" fontId="8" fillId="0" borderId="0" xfId="4" applyAlignment="1" applyProtection="1">
      <alignment horizontal="left"/>
      <protection locked="0"/>
    </xf>
    <xf numFmtId="0" fontId="29" fillId="0" borderId="0" xfId="4" applyFont="1" applyAlignment="1"/>
    <xf numFmtId="0" fontId="28" fillId="0" borderId="0" xfId="4" applyFont="1"/>
    <xf numFmtId="0" fontId="5" fillId="0" borderId="10" xfId="4" applyFont="1" applyBorder="1" applyAlignment="1">
      <alignment horizontal="center"/>
    </xf>
    <xf numFmtId="0" fontId="28" fillId="0" borderId="10" xfId="1364" applyFont="1" applyBorder="1" applyAlignment="1">
      <alignment horizontal="left" vertical="center"/>
    </xf>
    <xf numFmtId="0" fontId="28" fillId="0" borderId="7" xfId="1364" quotePrefix="1" applyFont="1" applyBorder="1" applyAlignment="1">
      <alignment horizontal="center" vertical="center"/>
    </xf>
    <xf numFmtId="0" fontId="5" fillId="0" borderId="8" xfId="4" applyFont="1" applyBorder="1" applyAlignment="1">
      <alignment horizontal="center"/>
    </xf>
    <xf numFmtId="0" fontId="28" fillId="0" borderId="8" xfId="1364" quotePrefix="1" applyFont="1" applyBorder="1" applyAlignment="1">
      <alignment horizontal="center" vertical="center"/>
    </xf>
    <xf numFmtId="0" fontId="28" fillId="0" borderId="10" xfId="1364" applyFont="1" applyBorder="1" applyAlignment="1" applyProtection="1">
      <alignment horizontal="center" vertical="center"/>
      <protection locked="0"/>
    </xf>
    <xf numFmtId="0" fontId="28" fillId="0" borderId="0" xfId="19" applyFont="1"/>
    <xf numFmtId="0" fontId="30" fillId="0" borderId="0" xfId="19" applyFont="1"/>
    <xf numFmtId="0" fontId="28" fillId="0" borderId="0" xfId="4" applyFont="1" applyAlignment="1">
      <alignment vertical="center"/>
    </xf>
    <xf numFmtId="0" fontId="28" fillId="0" borderId="0" xfId="4" applyFont="1" applyAlignment="1">
      <alignment vertical="center" wrapText="1"/>
    </xf>
    <xf numFmtId="0" fontId="28" fillId="0" borderId="0" xfId="4" applyFont="1" applyAlignment="1"/>
    <xf numFmtId="0" fontId="18" fillId="0" borderId="0" xfId="0" applyFont="1" applyAlignment="1" applyProtection="1">
      <alignment horizontal="right"/>
      <protection locked="0"/>
    </xf>
    <xf numFmtId="0" fontId="18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19" fillId="9" borderId="7" xfId="0" applyFont="1" applyFill="1" applyBorder="1" applyAlignment="1" applyProtection="1">
      <alignment horizontal="center" vertical="center"/>
      <protection locked="0"/>
    </xf>
    <xf numFmtId="0" fontId="19" fillId="9" borderId="6" xfId="0" applyFont="1" applyFill="1" applyBorder="1" applyAlignment="1" applyProtection="1">
      <alignment horizontal="center" vertical="center"/>
      <protection locked="0"/>
    </xf>
    <xf numFmtId="0" fontId="19" fillId="9" borderId="13" xfId="0" applyFont="1" applyFill="1" applyBorder="1" applyAlignment="1" applyProtection="1">
      <alignment horizontal="center" vertical="center"/>
      <protection locked="0"/>
    </xf>
    <xf numFmtId="0" fontId="19" fillId="11" borderId="13" xfId="0" applyFont="1" applyFill="1" applyBorder="1" applyProtection="1">
      <protection locked="0"/>
    </xf>
    <xf numFmtId="41" fontId="19" fillId="11" borderId="13" xfId="2" applyFont="1" applyFill="1" applyBorder="1" applyAlignment="1" applyProtection="1">
      <alignment horizontal="center" vertical="center"/>
    </xf>
    <xf numFmtId="41" fontId="19" fillId="9" borderId="13" xfId="2" applyFont="1" applyFill="1" applyBorder="1" applyAlignment="1" applyProtection="1">
      <alignment horizontal="center" vertical="center"/>
    </xf>
    <xf numFmtId="0" fontId="31" fillId="0" borderId="0" xfId="0" applyFont="1" applyProtection="1">
      <protection locked="0"/>
    </xf>
    <xf numFmtId="0" fontId="25" fillId="0" borderId="0" xfId="4" applyFont="1" applyAlignment="1" applyProtection="1">
      <alignment horizontal="left" vertical="center"/>
    </xf>
    <xf numFmtId="0" fontId="8" fillId="9" borderId="7" xfId="0" applyFont="1" applyFill="1" applyBorder="1" applyProtection="1">
      <protection locked="0"/>
    </xf>
    <xf numFmtId="0" fontId="8" fillId="9" borderId="6" xfId="0" applyFont="1" applyFill="1" applyBorder="1" applyProtection="1">
      <protection locked="0"/>
    </xf>
    <xf numFmtId="0" fontId="19" fillId="11" borderId="13" xfId="0" applyFont="1" applyFill="1" applyBorder="1" applyAlignment="1" applyProtection="1">
      <alignment wrapText="1"/>
      <protection locked="0"/>
    </xf>
    <xf numFmtId="0" fontId="19" fillId="11" borderId="13" xfId="0" applyFont="1" applyFill="1" applyBorder="1" applyAlignment="1" applyProtection="1">
      <alignment vertical="center"/>
      <protection locked="0"/>
    </xf>
    <xf numFmtId="0" fontId="19" fillId="11" borderId="13" xfId="0" applyFont="1" applyFill="1" applyBorder="1" applyAlignment="1" applyProtection="1">
      <alignment vertical="center" wrapText="1"/>
      <protection locked="0"/>
    </xf>
    <xf numFmtId="0" fontId="22" fillId="5" borderId="1" xfId="4" applyFont="1" applyFill="1" applyBorder="1" applyAlignment="1">
      <alignment horizontal="center" vertical="center" wrapText="1"/>
    </xf>
    <xf numFmtId="0" fontId="22" fillId="5" borderId="7" xfId="4" applyFont="1" applyFill="1" applyBorder="1" applyAlignment="1">
      <alignment horizontal="center" vertical="center" wrapText="1"/>
    </xf>
    <xf numFmtId="0" fontId="22" fillId="5" borderId="1" xfId="4" applyFont="1" applyFill="1" applyBorder="1" applyAlignment="1">
      <alignment horizontal="center" vertical="center" wrapText="1"/>
    </xf>
    <xf numFmtId="0" fontId="22" fillId="5" borderId="7" xfId="4" applyFont="1" applyFill="1" applyBorder="1" applyAlignment="1">
      <alignment horizontal="center" vertical="center" wrapText="1"/>
    </xf>
    <xf numFmtId="41" fontId="0" fillId="0" borderId="0" xfId="1" applyFont="1"/>
    <xf numFmtId="0" fontId="22" fillId="12" borderId="1" xfId="0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right" vertical="top"/>
    </xf>
    <xf numFmtId="1" fontId="0" fillId="0" borderId="1" xfId="0" applyNumberFormat="1" applyBorder="1" applyAlignment="1">
      <alignment horizontal="right" vertical="top"/>
    </xf>
    <xf numFmtId="0" fontId="11" fillId="0" borderId="0" xfId="0" applyFont="1" applyFill="1" applyBorder="1"/>
    <xf numFmtId="41" fontId="12" fillId="0" borderId="0" xfId="0" applyNumberFormat="1" applyFont="1" applyFill="1" applyBorder="1"/>
    <xf numFmtId="0" fontId="9" fillId="0" borderId="0" xfId="0" applyFont="1" applyAlignment="1">
      <alignment horizontal="right" vertical="center"/>
    </xf>
    <xf numFmtId="0" fontId="14" fillId="10" borderId="13" xfId="0" applyFont="1" applyFill="1" applyBorder="1" applyAlignment="1">
      <alignment horizontal="center" vertical="center" wrapText="1"/>
    </xf>
    <xf numFmtId="0" fontId="8" fillId="0" borderId="0" xfId="4" applyFont="1" applyFill="1" applyProtection="1">
      <protection locked="0"/>
    </xf>
    <xf numFmtId="0" fontId="28" fillId="0" borderId="13" xfId="1364" applyFont="1" applyBorder="1" applyAlignment="1">
      <alignment horizontal="center" vertical="center"/>
    </xf>
    <xf numFmtId="0" fontId="28" fillId="0" borderId="13" xfId="1364" applyFont="1" applyBorder="1" applyAlignment="1">
      <alignment horizontal="left" vertical="center"/>
    </xf>
    <xf numFmtId="0" fontId="28" fillId="0" borderId="13" xfId="1364" applyFont="1" applyBorder="1" applyAlignment="1">
      <alignment vertical="center"/>
    </xf>
    <xf numFmtId="14" fontId="28" fillId="0" borderId="13" xfId="1364" applyNumberFormat="1" applyFont="1" applyBorder="1" applyAlignment="1">
      <alignment horizontal="center" vertical="center"/>
    </xf>
    <xf numFmtId="49" fontId="28" fillId="0" borderId="13" xfId="1364" quotePrefix="1" applyNumberFormat="1" applyFont="1" applyFill="1" applyBorder="1" applyAlignment="1">
      <alignment horizontal="center" vertical="center"/>
    </xf>
    <xf numFmtId="0" fontId="28" fillId="0" borderId="13" xfId="8" applyFont="1" applyFill="1" applyBorder="1" applyAlignment="1">
      <alignment horizontal="center" vertical="center"/>
    </xf>
    <xf numFmtId="14" fontId="28" fillId="0" borderId="13" xfId="1364" applyNumberFormat="1" applyFont="1" applyFill="1" applyBorder="1" applyAlignment="1">
      <alignment horizontal="center" vertical="center"/>
    </xf>
    <xf numFmtId="0" fontId="28" fillId="0" borderId="13" xfId="1364" applyFont="1" applyFill="1" applyBorder="1" applyAlignment="1">
      <alignment horizontal="center" vertical="center"/>
    </xf>
    <xf numFmtId="0" fontId="16" fillId="0" borderId="0" xfId="1368" applyFont="1" applyAlignment="1" applyProtection="1">
      <alignment horizontal="left" vertical="center"/>
      <protection locked="0"/>
    </xf>
    <xf numFmtId="0" fontId="8" fillId="0" borderId="0" xfId="1368" applyFont="1" applyProtection="1">
      <protection locked="0"/>
    </xf>
    <xf numFmtId="0" fontId="32" fillId="0" borderId="0" xfId="1368" applyProtection="1">
      <protection locked="0"/>
    </xf>
    <xf numFmtId="0" fontId="32" fillId="0" borderId="0" xfId="1368" applyFill="1" applyBorder="1" applyProtection="1">
      <protection locked="0"/>
    </xf>
    <xf numFmtId="41" fontId="0" fillId="4" borderId="13" xfId="2" applyFont="1" applyFill="1" applyBorder="1"/>
    <xf numFmtId="0" fontId="32" fillId="0" borderId="13" xfId="1368" applyBorder="1" applyProtection="1">
      <protection locked="0"/>
    </xf>
    <xf numFmtId="41" fontId="14" fillId="17" borderId="13" xfId="5" applyFont="1" applyFill="1" applyBorder="1" applyAlignment="1">
      <alignment horizontal="center" vertical="center" wrapText="1"/>
    </xf>
    <xf numFmtId="0" fontId="7" fillId="8" borderId="13" xfId="0" applyFont="1" applyFill="1" applyBorder="1" applyAlignment="1">
      <alignment horizontal="center" vertical="center" wrapText="1"/>
    </xf>
    <xf numFmtId="0" fontId="7" fillId="13" borderId="13" xfId="0" applyFont="1" applyFill="1" applyBorder="1" applyAlignment="1">
      <alignment horizontal="center" vertical="center" wrapText="1"/>
    </xf>
    <xf numFmtId="0" fontId="7" fillId="12" borderId="13" xfId="0" applyFont="1" applyFill="1" applyBorder="1" applyAlignment="1">
      <alignment horizontal="center" vertical="center" wrapText="1"/>
    </xf>
    <xf numFmtId="41" fontId="0" fillId="0" borderId="13" xfId="0" applyNumberFormat="1" applyBorder="1" applyAlignment="1">
      <alignment horizontal="left"/>
    </xf>
    <xf numFmtId="0" fontId="0" fillId="0" borderId="13" xfId="0" applyNumberFormat="1" applyBorder="1" applyAlignment="1">
      <alignment horizontal="left"/>
    </xf>
    <xf numFmtId="41" fontId="0" fillId="0" borderId="13" xfId="0" applyNumberFormat="1" applyBorder="1"/>
    <xf numFmtId="41" fontId="0" fillId="0" borderId="13" xfId="0" applyNumberFormat="1" applyBorder="1" applyAlignment="1"/>
    <xf numFmtId="0" fontId="0" fillId="0" borderId="13" xfId="0" applyBorder="1"/>
    <xf numFmtId="1" fontId="0" fillId="3" borderId="13" xfId="0" applyNumberFormat="1" applyFill="1" applyBorder="1" applyAlignment="1">
      <alignment horizontal="right"/>
    </xf>
    <xf numFmtId="0" fontId="0" fillId="5" borderId="13" xfId="0" applyFill="1" applyBorder="1" applyAlignment="1">
      <alignment horizontal="center"/>
    </xf>
    <xf numFmtId="0" fontId="0" fillId="4" borderId="13" xfId="0" applyFill="1" applyBorder="1"/>
    <xf numFmtId="0" fontId="0" fillId="0" borderId="0" xfId="0" applyFill="1" applyBorder="1"/>
    <xf numFmtId="0" fontId="19" fillId="0" borderId="0" xfId="1368" applyFont="1" applyProtection="1">
      <protection locked="0"/>
    </xf>
    <xf numFmtId="0" fontId="19" fillId="7" borderId="13" xfId="1368" applyFont="1" applyFill="1" applyBorder="1" applyAlignment="1" applyProtection="1">
      <alignment horizontal="center" vertical="center" wrapText="1"/>
      <protection locked="0"/>
    </xf>
    <xf numFmtId="0" fontId="32" fillId="18" borderId="13" xfId="1368" applyFill="1" applyBorder="1" applyProtection="1"/>
    <xf numFmtId="1" fontId="32" fillId="0" borderId="13" xfId="1368" applyNumberFormat="1" applyBorder="1" applyAlignment="1" applyProtection="1">
      <alignment horizontal="center" vertical="center"/>
    </xf>
    <xf numFmtId="10" fontId="32" fillId="0" borderId="13" xfId="1368" applyNumberFormat="1" applyBorder="1" applyAlignment="1" applyProtection="1">
      <alignment horizontal="center" vertical="center"/>
    </xf>
    <xf numFmtId="0" fontId="7" fillId="7" borderId="13" xfId="0" applyFont="1" applyFill="1" applyBorder="1" applyAlignment="1">
      <alignment horizontal="center" vertical="center" wrapText="1"/>
    </xf>
    <xf numFmtId="41" fontId="5" fillId="0" borderId="13" xfId="1" applyFont="1" applyBorder="1"/>
    <xf numFmtId="0" fontId="5" fillId="0" borderId="13" xfId="0" applyFont="1" applyBorder="1"/>
    <xf numFmtId="1" fontId="7" fillId="18" borderId="13" xfId="0" applyNumberFormat="1" applyFont="1" applyFill="1" applyBorder="1" applyAlignment="1">
      <alignment horizontal="center" vertical="center"/>
    </xf>
    <xf numFmtId="1" fontId="0" fillId="0" borderId="13" xfId="2" applyNumberFormat="1" applyFont="1" applyFill="1" applyBorder="1" applyAlignment="1" applyProtection="1">
      <alignment horizontal="center" vertical="center"/>
    </xf>
    <xf numFmtId="0" fontId="4" fillId="0" borderId="13" xfId="0" applyFont="1" applyBorder="1"/>
    <xf numFmtId="0" fontId="10" fillId="0" borderId="0" xfId="1364" applyFont="1" applyAlignment="1">
      <alignment vertical="center"/>
    </xf>
    <xf numFmtId="0" fontId="9" fillId="0" borderId="0" xfId="1364" applyFont="1" applyAlignment="1">
      <alignment vertical="center"/>
    </xf>
    <xf numFmtId="0" fontId="22" fillId="5" borderId="7" xfId="4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0" fontId="19" fillId="0" borderId="0" xfId="0" applyFont="1" applyAlignment="1" applyProtection="1">
      <alignment vertical="top"/>
      <protection locked="0"/>
    </xf>
    <xf numFmtId="0" fontId="17" fillId="19" borderId="13" xfId="0" applyFont="1" applyFill="1" applyBorder="1" applyAlignment="1" applyProtection="1">
      <alignment horizontal="center" vertical="center" wrapText="1"/>
      <protection locked="0"/>
    </xf>
    <xf numFmtId="41" fontId="0" fillId="0" borderId="8" xfId="2" applyFont="1" applyFill="1" applyBorder="1" applyAlignment="1" applyProtection="1">
      <alignment horizontal="center" vertical="center"/>
    </xf>
    <xf numFmtId="41" fontId="0" fillId="19" borderId="13" xfId="2" applyFont="1" applyFill="1" applyBorder="1" applyProtection="1"/>
    <xf numFmtId="0" fontId="25" fillId="0" borderId="0" xfId="0" applyFont="1" applyAlignment="1" applyProtection="1">
      <alignment vertical="center"/>
      <protection locked="0"/>
    </xf>
    <xf numFmtId="0" fontId="25" fillId="0" borderId="0" xfId="0" applyFont="1" applyProtection="1">
      <protection locked="0"/>
    </xf>
    <xf numFmtId="0" fontId="8" fillId="0" borderId="14" xfId="0" applyFont="1" applyFill="1" applyBorder="1" applyAlignment="1" applyProtection="1">
      <alignment horizontal="left"/>
      <protection locked="0"/>
    </xf>
    <xf numFmtId="41" fontId="0" fillId="0" borderId="14" xfId="2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horizontal="left"/>
      <protection locked="0"/>
    </xf>
    <xf numFmtId="41" fontId="19" fillId="19" borderId="13" xfId="2" applyFont="1" applyFill="1" applyBorder="1" applyAlignment="1" applyProtection="1">
      <alignment horizontal="center" vertical="center"/>
    </xf>
    <xf numFmtId="41" fontId="3" fillId="19" borderId="13" xfId="2" applyFont="1" applyFill="1" applyBorder="1" applyProtection="1"/>
    <xf numFmtId="41" fontId="5" fillId="0" borderId="14" xfId="2" applyFont="1" applyFill="1" applyBorder="1" applyAlignment="1" applyProtection="1">
      <alignment horizontal="center" vertical="center"/>
    </xf>
    <xf numFmtId="41" fontId="5" fillId="0" borderId="8" xfId="2" applyFont="1" applyFill="1" applyBorder="1" applyAlignment="1" applyProtection="1">
      <alignment horizontal="center" vertical="center"/>
    </xf>
    <xf numFmtId="0" fontId="5" fillId="0" borderId="8" xfId="0" applyFont="1" applyFill="1" applyBorder="1" applyAlignment="1" applyProtection="1">
      <alignment horizontal="left"/>
      <protection locked="0"/>
    </xf>
    <xf numFmtId="164" fontId="4" fillId="0" borderId="13" xfId="0" applyNumberFormat="1" applyFont="1" applyBorder="1"/>
    <xf numFmtId="164" fontId="0" fillId="0" borderId="0" xfId="0" applyNumberFormat="1"/>
    <xf numFmtId="0" fontId="4" fillId="0" borderId="13" xfId="0" quotePrefix="1" applyFont="1" applyBorder="1"/>
    <xf numFmtId="0" fontId="0" fillId="2" borderId="0" xfId="0" applyFill="1"/>
    <xf numFmtId="0" fontId="0" fillId="0" borderId="0" xfId="0" applyFill="1"/>
    <xf numFmtId="0" fontId="0" fillId="0" borderId="27" xfId="0" applyFill="1" applyBorder="1"/>
    <xf numFmtId="0" fontId="0" fillId="0" borderId="20" xfId="0" applyFill="1" applyBorder="1"/>
    <xf numFmtId="0" fontId="0" fillId="0" borderId="24" xfId="0" applyFill="1" applyBorder="1"/>
    <xf numFmtId="0" fontId="0" fillId="0" borderId="25" xfId="0" applyFill="1" applyBorder="1"/>
    <xf numFmtId="0" fontId="0" fillId="0" borderId="26" xfId="0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3" fillId="0" borderId="20" xfId="0" applyFont="1" applyFill="1" applyBorder="1"/>
    <xf numFmtId="0" fontId="3" fillId="0" borderId="0" xfId="0" applyFont="1" applyFill="1" applyBorder="1" applyAlignment="1">
      <alignment horizontal="left"/>
    </xf>
    <xf numFmtId="49" fontId="3" fillId="0" borderId="5" xfId="0" applyNumberFormat="1" applyFont="1" applyFill="1" applyBorder="1"/>
    <xf numFmtId="0" fontId="3" fillId="0" borderId="25" xfId="0" applyFont="1" applyFill="1" applyBorder="1"/>
    <xf numFmtId="0" fontId="3" fillId="0" borderId="26" xfId="0" applyFont="1" applyFill="1" applyBorder="1"/>
    <xf numFmtId="0" fontId="22" fillId="0" borderId="27" xfId="0" applyFont="1" applyFill="1" applyBorder="1"/>
    <xf numFmtId="0" fontId="22" fillId="0" borderId="0" xfId="0" applyFont="1" applyFill="1" applyBorder="1"/>
    <xf numFmtId="0" fontId="6" fillId="0" borderId="0" xfId="0" applyFont="1" applyFill="1" applyBorder="1"/>
    <xf numFmtId="0" fontId="22" fillId="0" borderId="0" xfId="0" applyFont="1" applyFill="1" applyBorder="1" applyAlignment="1">
      <alignment horizontal="left"/>
    </xf>
    <xf numFmtId="0" fontId="22" fillId="0" borderId="0" xfId="0" applyFont="1" applyFill="1" applyBorder="1" applyAlignment="1">
      <alignment horizontal="center"/>
    </xf>
    <xf numFmtId="0" fontId="36" fillId="11" borderId="13" xfId="4" applyFont="1" applyFill="1" applyBorder="1" applyProtection="1">
      <protection locked="0"/>
    </xf>
    <xf numFmtId="41" fontId="36" fillId="11" borderId="13" xfId="2" applyFont="1" applyFill="1" applyBorder="1" applyAlignment="1" applyProtection="1">
      <alignment horizontal="center" vertical="center"/>
    </xf>
    <xf numFmtId="41" fontId="36" fillId="11" borderId="1" xfId="2" applyFont="1" applyFill="1" applyBorder="1" applyAlignment="1" applyProtection="1">
      <alignment horizontal="center" vertical="center"/>
    </xf>
    <xf numFmtId="0" fontId="7" fillId="16" borderId="6" xfId="0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/>
    </xf>
    <xf numFmtId="0" fontId="19" fillId="16" borderId="13" xfId="0" applyFont="1" applyFill="1" applyBorder="1" applyAlignment="1">
      <alignment horizontal="center" vertical="center" wrapText="1"/>
    </xf>
    <xf numFmtId="0" fontId="14" fillId="15" borderId="6" xfId="7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49" fontId="3" fillId="0" borderId="0" xfId="0" applyNumberFormat="1" applyFont="1" applyAlignment="1">
      <alignment horizontal="left"/>
    </xf>
    <xf numFmtId="49" fontId="37" fillId="4" borderId="5" xfId="0" applyNumberFormat="1" applyFont="1" applyFill="1" applyBorder="1" applyAlignment="1">
      <alignment horizontal="left"/>
    </xf>
    <xf numFmtId="0" fontId="22" fillId="0" borderId="0" xfId="0" applyFont="1"/>
    <xf numFmtId="0" fontId="38" fillId="0" borderId="0" xfId="0" applyFont="1" applyAlignment="1">
      <alignment horizontal="justify"/>
    </xf>
    <xf numFmtId="0" fontId="3" fillId="0" borderId="0" xfId="0" applyFont="1" applyAlignment="1"/>
    <xf numFmtId="0" fontId="9" fillId="0" borderId="0" xfId="0" applyFont="1" applyAlignment="1"/>
    <xf numFmtId="0" fontId="17" fillId="0" borderId="13" xfId="0" applyFont="1" applyBorder="1" applyAlignment="1">
      <alignment horizontal="center" vertical="top" wrapText="1"/>
    </xf>
    <xf numFmtId="0" fontId="40" fillId="0" borderId="13" xfId="0" applyFont="1" applyBorder="1" applyAlignment="1">
      <alignment horizontal="justify" vertical="top" wrapText="1"/>
    </xf>
    <xf numFmtId="49" fontId="40" fillId="0" borderId="13" xfId="0" applyNumberFormat="1" applyFont="1" applyBorder="1" applyAlignment="1">
      <alignment horizontal="left"/>
    </xf>
    <xf numFmtId="0" fontId="40" fillId="20" borderId="13" xfId="0" applyFont="1" applyFill="1" applyBorder="1" applyAlignment="1">
      <alignment horizontal="center" vertical="top" wrapText="1"/>
    </xf>
    <xf numFmtId="0" fontId="40" fillId="11" borderId="13" xfId="0" applyFont="1" applyFill="1" applyBorder="1" applyAlignment="1">
      <alignment horizontal="center" vertical="top" wrapText="1"/>
    </xf>
    <xf numFmtId="0" fontId="40" fillId="11" borderId="13" xfId="0" applyFont="1" applyFill="1" applyBorder="1" applyAlignment="1">
      <alignment vertical="top" wrapText="1"/>
    </xf>
    <xf numFmtId="0" fontId="40" fillId="11" borderId="13" xfId="0" applyFont="1" applyFill="1" applyBorder="1" applyAlignment="1">
      <alignment horizontal="justify" vertical="top" wrapText="1"/>
    </xf>
    <xf numFmtId="49" fontId="40" fillId="11" borderId="13" xfId="0" applyNumberFormat="1" applyFont="1" applyFill="1" applyBorder="1" applyAlignment="1">
      <alignment horizontal="left"/>
    </xf>
    <xf numFmtId="49" fontId="37" fillId="0" borderId="0" xfId="0" applyNumberFormat="1" applyFont="1" applyFill="1" applyBorder="1" applyAlignment="1">
      <alignment horizontal="left"/>
    </xf>
    <xf numFmtId="1" fontId="3" fillId="0" borderId="0" xfId="0" applyNumberFormat="1" applyFont="1" applyAlignment="1">
      <alignment horizontal="left"/>
    </xf>
    <xf numFmtId="41" fontId="40" fillId="11" borderId="13" xfId="1" applyFont="1" applyFill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41" fontId="41" fillId="0" borderId="0" xfId="0" applyNumberFormat="1" applyFont="1" applyAlignment="1">
      <alignment horizontal="left" vertical="top"/>
    </xf>
    <xf numFmtId="0" fontId="3" fillId="0" borderId="25" xfId="0" applyFont="1" applyFill="1" applyBorder="1" applyAlignment="1">
      <alignment horizontal="left"/>
    </xf>
    <xf numFmtId="0" fontId="22" fillId="0" borderId="24" xfId="0" applyFont="1" applyFill="1" applyBorder="1"/>
    <xf numFmtId="0" fontId="22" fillId="0" borderId="25" xfId="0" applyFont="1" applyFill="1" applyBorder="1"/>
    <xf numFmtId="0" fontId="6" fillId="0" borderId="25" xfId="0" applyFont="1" applyFill="1" applyBorder="1"/>
    <xf numFmtId="0" fontId="22" fillId="0" borderId="25" xfId="0" applyFont="1" applyFill="1" applyBorder="1" applyAlignment="1">
      <alignment horizontal="center"/>
    </xf>
    <xf numFmtId="1" fontId="42" fillId="0" borderId="0" xfId="0" applyNumberFormat="1" applyFont="1" applyAlignment="1">
      <alignment horizontal="left"/>
    </xf>
    <xf numFmtId="0" fontId="42" fillId="0" borderId="0" xfId="0" applyFont="1"/>
    <xf numFmtId="0" fontId="0" fillId="0" borderId="0" xfId="0" applyAlignment="1">
      <alignment horizontal="left"/>
    </xf>
    <xf numFmtId="0" fontId="33" fillId="21" borderId="28" xfId="0" applyFont="1" applyFill="1" applyBorder="1"/>
    <xf numFmtId="0" fontId="0" fillId="21" borderId="30" xfId="0" applyFill="1" applyBorder="1"/>
    <xf numFmtId="0" fontId="35" fillId="21" borderId="28" xfId="0" applyFont="1" applyFill="1" applyBorder="1"/>
    <xf numFmtId="0" fontId="3" fillId="21" borderId="29" xfId="0" applyFont="1" applyFill="1" applyBorder="1"/>
    <xf numFmtId="0" fontId="3" fillId="21" borderId="30" xfId="0" applyFont="1" applyFill="1" applyBorder="1"/>
    <xf numFmtId="0" fontId="35" fillId="0" borderId="27" xfId="0" applyFont="1" applyFill="1" applyBorder="1"/>
    <xf numFmtId="0" fontId="33" fillId="0" borderId="27" xfId="0" applyFont="1" applyFill="1" applyBorder="1"/>
    <xf numFmtId="0" fontId="22" fillId="5" borderId="7" xfId="4" applyFont="1" applyFill="1" applyBorder="1" applyAlignment="1">
      <alignment horizontal="center" vertical="center" wrapText="1"/>
    </xf>
    <xf numFmtId="1" fontId="0" fillId="12" borderId="1" xfId="0" applyNumberFormat="1" applyFill="1" applyBorder="1" applyAlignment="1">
      <alignment horizontal="center" vertical="top" wrapText="1"/>
    </xf>
    <xf numFmtId="0" fontId="13" fillId="0" borderId="0" xfId="0" applyFont="1" applyAlignment="1">
      <alignment vertical="center"/>
    </xf>
    <xf numFmtId="0" fontId="0" fillId="0" borderId="0" xfId="0" applyAlignment="1">
      <alignment vertical="center"/>
    </xf>
    <xf numFmtId="0" fontId="22" fillId="12" borderId="1" xfId="0" applyNumberFormat="1" applyFont="1" applyFill="1" applyBorder="1" applyAlignment="1">
      <alignment horizontal="center" vertical="center" wrapText="1"/>
    </xf>
    <xf numFmtId="1" fontId="0" fillId="0" borderId="13" xfId="2" applyNumberFormat="1" applyFont="1" applyBorder="1" applyAlignment="1" applyProtection="1">
      <alignment horizontal="center" vertical="center"/>
    </xf>
    <xf numFmtId="10" fontId="40" fillId="11" borderId="13" xfId="1" applyNumberFormat="1" applyFont="1" applyFill="1" applyBorder="1" applyAlignment="1">
      <alignment horizontal="center" vertical="center" wrapText="1"/>
    </xf>
    <xf numFmtId="0" fontId="19" fillId="11" borderId="13" xfId="4" applyFont="1" applyFill="1" applyBorder="1" applyProtection="1">
      <protection locked="0"/>
    </xf>
    <xf numFmtId="10" fontId="0" fillId="0" borderId="13" xfId="2" applyNumberFormat="1" applyFont="1" applyFill="1" applyBorder="1" applyAlignment="1" applyProtection="1">
      <alignment horizontal="right" vertical="center"/>
    </xf>
    <xf numFmtId="10" fontId="21" fillId="0" borderId="13" xfId="2" applyNumberFormat="1" applyFont="1" applyFill="1" applyBorder="1" applyAlignment="1" applyProtection="1">
      <alignment horizontal="right" vertical="center"/>
    </xf>
    <xf numFmtId="0" fontId="22" fillId="5" borderId="7" xfId="4" applyFont="1" applyFill="1" applyBorder="1" applyAlignment="1">
      <alignment horizontal="center" vertical="center" wrapText="1"/>
    </xf>
    <xf numFmtId="41" fontId="19" fillId="11" borderId="13" xfId="2" applyFont="1" applyFill="1" applyBorder="1" applyAlignment="1" applyProtection="1">
      <alignment horizontal="center" vertical="center"/>
    </xf>
    <xf numFmtId="41" fontId="19" fillId="9" borderId="13" xfId="2" applyFont="1" applyFill="1" applyBorder="1" applyAlignment="1" applyProtection="1">
      <alignment horizontal="center" vertical="center"/>
    </xf>
    <xf numFmtId="0" fontId="19" fillId="9" borderId="7" xfId="0" applyFont="1" applyFill="1" applyBorder="1" applyAlignment="1" applyProtection="1">
      <alignment horizontal="center" vertical="center"/>
      <protection locked="0"/>
    </xf>
    <xf numFmtId="0" fontId="19" fillId="9" borderId="6" xfId="0" applyFont="1" applyFill="1" applyBorder="1" applyAlignment="1" applyProtection="1">
      <alignment horizontal="center" vertical="center"/>
      <protection locked="0"/>
    </xf>
    <xf numFmtId="0" fontId="44" fillId="0" borderId="0" xfId="4" applyFont="1" applyAlignment="1" applyProtection="1">
      <alignment horizontal="left"/>
      <protection locked="0"/>
    </xf>
    <xf numFmtId="1" fontId="3" fillId="0" borderId="0" xfId="0" applyNumberFormat="1" applyFont="1"/>
    <xf numFmtId="1" fontId="4" fillId="0" borderId="13" xfId="0" applyNumberFormat="1" applyFont="1" applyBorder="1"/>
    <xf numFmtId="1" fontId="0" fillId="0" borderId="0" xfId="0" applyNumberFormat="1"/>
    <xf numFmtId="49" fontId="0" fillId="0" borderId="0" xfId="0" applyNumberFormat="1"/>
    <xf numFmtId="49" fontId="22" fillId="5" borderId="7" xfId="1364" applyNumberFormat="1" applyFont="1" applyFill="1" applyBorder="1" applyAlignment="1">
      <alignment horizontal="center" vertical="center" wrapText="1"/>
    </xf>
    <xf numFmtId="164" fontId="27" fillId="0" borderId="0" xfId="1364" applyNumberFormat="1" applyFont="1"/>
    <xf numFmtId="164" fontId="22" fillId="5" borderId="7" xfId="1364" applyNumberFormat="1" applyFont="1" applyFill="1" applyBorder="1" applyAlignment="1">
      <alignment horizontal="center" vertical="center" wrapText="1"/>
    </xf>
    <xf numFmtId="164" fontId="8" fillId="0" borderId="0" xfId="4" applyNumberFormat="1" applyProtection="1">
      <protection locked="0"/>
    </xf>
    <xf numFmtId="0" fontId="10" fillId="0" borderId="0" xfId="1364" applyFont="1" applyAlignment="1">
      <alignment horizontal="left" vertical="center"/>
    </xf>
    <xf numFmtId="0" fontId="28" fillId="0" borderId="13" xfId="1364" applyFont="1" applyBorder="1" applyAlignment="1" applyProtection="1">
      <alignment horizontal="left"/>
      <protection locked="0"/>
    </xf>
    <xf numFmtId="0" fontId="8" fillId="0" borderId="0" xfId="4" applyAlignment="1" applyProtection="1">
      <alignment horizontal="center"/>
      <protection locked="0"/>
    </xf>
    <xf numFmtId="0" fontId="5" fillId="0" borderId="0" xfId="4" applyFont="1" applyAlignment="1">
      <alignment horizontal="center"/>
    </xf>
    <xf numFmtId="0" fontId="5" fillId="0" borderId="0" xfId="4" applyFont="1" applyAlignment="1">
      <alignment horizontal="left"/>
    </xf>
    <xf numFmtId="1" fontId="27" fillId="0" borderId="0" xfId="1364" applyNumberFormat="1" applyFont="1"/>
    <xf numFmtId="1" fontId="22" fillId="5" borderId="7" xfId="1364" applyNumberFormat="1" applyFont="1" applyFill="1" applyBorder="1" applyAlignment="1">
      <alignment horizontal="center" vertical="center" wrapText="1"/>
    </xf>
    <xf numFmtId="1" fontId="28" fillId="0" borderId="13" xfId="1364" applyNumberFormat="1" applyFont="1" applyBorder="1" applyAlignment="1">
      <alignment horizontal="center" vertical="center"/>
    </xf>
    <xf numFmtId="1" fontId="28" fillId="0" borderId="13" xfId="1364" applyNumberFormat="1" applyFont="1" applyFill="1" applyBorder="1" applyAlignment="1">
      <alignment horizontal="center" vertical="center"/>
    </xf>
    <xf numFmtId="1" fontId="8" fillId="0" borderId="0" xfId="4" applyNumberFormat="1" applyFont="1"/>
    <xf numFmtId="0" fontId="5" fillId="0" borderId="0" xfId="3" applyFont="1"/>
    <xf numFmtId="0" fontId="6" fillId="5" borderId="13" xfId="3" applyFont="1" applyFill="1" applyBorder="1" applyAlignment="1">
      <alignment horizontal="center" vertical="center" wrapText="1"/>
    </xf>
    <xf numFmtId="0" fontId="4" fillId="0" borderId="13" xfId="3" applyFont="1" applyBorder="1"/>
    <xf numFmtId="0" fontId="0" fillId="0" borderId="22" xfId="0" applyFill="1" applyBorder="1"/>
    <xf numFmtId="0" fontId="10" fillId="0" borderId="0" xfId="0" applyFont="1" applyAlignment="1">
      <alignment vertical="center"/>
    </xf>
    <xf numFmtId="0" fontId="19" fillId="11" borderId="6" xfId="4" applyFont="1" applyFill="1" applyBorder="1" applyAlignment="1" applyProtection="1">
      <alignment horizontal="left" vertical="center"/>
      <protection locked="0"/>
    </xf>
    <xf numFmtId="0" fontId="19" fillId="0" borderId="0" xfId="1368" applyFont="1" applyAlignment="1" applyProtection="1">
      <alignment horizontal="left" vertical="center"/>
      <protection locked="0"/>
    </xf>
    <xf numFmtId="0" fontId="11" fillId="0" borderId="0" xfId="0" applyFont="1" applyProtection="1">
      <protection locked="0"/>
    </xf>
    <xf numFmtId="0" fontId="11" fillId="0" borderId="0" xfId="0" applyFont="1"/>
    <xf numFmtId="0" fontId="0" fillId="12" borderId="13" xfId="0" applyFill="1" applyBorder="1" applyAlignment="1">
      <alignment horizontal="center" vertical="center" wrapText="1"/>
    </xf>
    <xf numFmtId="0" fontId="8" fillId="0" borderId="9" xfId="0" applyFont="1" applyFill="1" applyBorder="1" applyAlignment="1" applyProtection="1">
      <alignment horizontal="left"/>
      <protection locked="0"/>
    </xf>
    <xf numFmtId="41" fontId="5" fillId="0" borderId="9" xfId="2" applyFont="1" applyFill="1" applyBorder="1" applyAlignment="1" applyProtection="1">
      <alignment horizontal="center" vertical="center"/>
    </xf>
    <xf numFmtId="0" fontId="25" fillId="0" borderId="0" xfId="0" applyFont="1" applyAlignment="1" applyProtection="1">
      <protection locked="0"/>
    </xf>
    <xf numFmtId="0" fontId="48" fillId="0" borderId="0" xfId="0" applyFont="1" applyFill="1" applyBorder="1" applyAlignment="1">
      <alignment horizontal="center" vertical="top" wrapText="1"/>
    </xf>
    <xf numFmtId="0" fontId="49" fillId="0" borderId="0" xfId="0" applyFont="1" applyAlignment="1"/>
    <xf numFmtId="0" fontId="47" fillId="22" borderId="13" xfId="0" applyFont="1" applyFill="1" applyBorder="1" applyAlignment="1">
      <alignment horizontal="center" vertical="center" wrapText="1"/>
    </xf>
    <xf numFmtId="0" fontId="47" fillId="22" borderId="13" xfId="0" applyFont="1" applyFill="1" applyBorder="1" applyAlignment="1">
      <alignment horizontal="center" vertical="top" wrapText="1"/>
    </xf>
    <xf numFmtId="0" fontId="50" fillId="0" borderId="0" xfId="0" applyFont="1" applyAlignment="1"/>
    <xf numFmtId="0" fontId="27" fillId="0" borderId="0" xfId="0" applyFont="1"/>
    <xf numFmtId="0" fontId="17" fillId="0" borderId="0" xfId="1368" applyFont="1" applyFill="1" applyBorder="1" applyAlignment="1" applyProtection="1">
      <alignment horizontal="left" vertical="center"/>
      <protection locked="0"/>
    </xf>
    <xf numFmtId="0" fontId="51" fillId="15" borderId="13" xfId="0" applyFont="1" applyFill="1" applyBorder="1" applyAlignment="1">
      <alignment horizontal="center" vertical="top" wrapText="1"/>
    </xf>
    <xf numFmtId="41" fontId="51" fillId="15" borderId="13" xfId="1" applyFont="1" applyFill="1" applyBorder="1" applyAlignment="1">
      <alignment horizontal="center" vertical="top" wrapText="1"/>
    </xf>
    <xf numFmtId="41" fontId="52" fillId="15" borderId="13" xfId="1" applyFont="1" applyFill="1" applyBorder="1" applyAlignment="1">
      <alignment horizontal="center" vertical="top" wrapText="1"/>
    </xf>
    <xf numFmtId="0" fontId="45" fillId="0" borderId="0" xfId="0" applyFont="1" applyAlignment="1">
      <alignment wrapText="1"/>
    </xf>
    <xf numFmtId="0" fontId="53" fillId="22" borderId="13" xfId="0" applyFont="1" applyFill="1" applyBorder="1" applyAlignment="1">
      <alignment horizontal="center" vertical="center" wrapText="1"/>
    </xf>
    <xf numFmtId="0" fontId="53" fillId="22" borderId="13" xfId="0" applyFont="1" applyFill="1" applyBorder="1" applyAlignment="1">
      <alignment horizontal="center" vertical="top" wrapText="1"/>
    </xf>
    <xf numFmtId="41" fontId="54" fillId="15" borderId="13" xfId="1" applyFont="1" applyFill="1" applyBorder="1" applyAlignment="1">
      <alignment horizontal="center" vertical="top" wrapText="1"/>
    </xf>
    <xf numFmtId="0" fontId="3" fillId="0" borderId="0" xfId="0" applyFont="1" applyFill="1"/>
    <xf numFmtId="0" fontId="55" fillId="0" borderId="0" xfId="0" applyFont="1" applyFill="1" applyBorder="1" applyAlignment="1">
      <alignment horizontal="center" vertical="top" wrapText="1"/>
    </xf>
    <xf numFmtId="0" fontId="56" fillId="15" borderId="13" xfId="0" applyFont="1" applyFill="1" applyBorder="1" applyAlignment="1">
      <alignment horizontal="center" vertical="top" wrapText="1"/>
    </xf>
    <xf numFmtId="41" fontId="56" fillId="15" borderId="13" xfId="1" applyFont="1" applyFill="1" applyBorder="1" applyAlignment="1">
      <alignment horizontal="center" vertical="top" wrapText="1"/>
    </xf>
    <xf numFmtId="0" fontId="58" fillId="22" borderId="13" xfId="0" quotePrefix="1" applyFont="1" applyFill="1" applyBorder="1" applyAlignment="1">
      <alignment horizontal="center" vertical="top" wrapText="1"/>
    </xf>
    <xf numFmtId="41" fontId="59" fillId="15" borderId="13" xfId="1" applyFont="1" applyFill="1" applyBorder="1" applyAlignment="1">
      <alignment horizontal="center" vertical="top" wrapText="1"/>
    </xf>
    <xf numFmtId="41" fontId="60" fillId="15" borderId="13" xfId="1" applyFont="1" applyFill="1" applyBorder="1" applyAlignment="1">
      <alignment horizontal="center" vertical="top" wrapText="1"/>
    </xf>
    <xf numFmtId="0" fontId="3" fillId="0" borderId="8" xfId="0" applyFont="1" applyFill="1" applyBorder="1" applyAlignment="1" applyProtection="1">
      <alignment horizontal="left"/>
      <protection locked="0"/>
    </xf>
    <xf numFmtId="0" fontId="5" fillId="0" borderId="14" xfId="0" applyFont="1" applyFill="1" applyBorder="1" applyAlignment="1" applyProtection="1">
      <alignment horizontal="left"/>
      <protection locked="0"/>
    </xf>
    <xf numFmtId="0" fontId="28" fillId="0" borderId="33" xfId="1364" applyFont="1" applyBorder="1" applyAlignment="1">
      <alignment horizontal="center" vertical="center"/>
    </xf>
    <xf numFmtId="49" fontId="28" fillId="0" borderId="0" xfId="4" applyNumberFormat="1" applyFont="1"/>
    <xf numFmtId="49" fontId="29" fillId="0" borderId="0" xfId="4" applyNumberFormat="1" applyFont="1" applyAlignment="1"/>
    <xf numFmtId="49" fontId="28" fillId="0" borderId="33" xfId="1364" applyNumberFormat="1" applyFont="1" applyBorder="1" applyAlignment="1">
      <alignment horizontal="center" vertical="center"/>
    </xf>
    <xf numFmtId="49" fontId="28" fillId="0" borderId="8" xfId="1364" applyNumberFormat="1" applyFont="1" applyBorder="1" applyAlignment="1">
      <alignment horizontal="center" vertical="center"/>
    </xf>
    <xf numFmtId="49" fontId="30" fillId="0" borderId="0" xfId="19" applyNumberFormat="1" applyFont="1"/>
    <xf numFmtId="49" fontId="8" fillId="0" borderId="0" xfId="4" applyNumberFormat="1" applyProtection="1">
      <protection locked="0"/>
    </xf>
    <xf numFmtId="41" fontId="5" fillId="0" borderId="6" xfId="2" applyFont="1" applyFill="1" applyBorder="1" applyAlignment="1" applyProtection="1">
      <alignment horizontal="center" vertical="center"/>
    </xf>
    <xf numFmtId="41" fontId="40" fillId="20" borderId="13" xfId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/>
    </xf>
    <xf numFmtId="0" fontId="14" fillId="10" borderId="11" xfId="0" applyFont="1" applyFill="1" applyBorder="1" applyAlignment="1">
      <alignment horizontal="center" vertical="center" wrapText="1"/>
    </xf>
    <xf numFmtId="0" fontId="2" fillId="4" borderId="13" xfId="0" applyFont="1" applyFill="1" applyBorder="1"/>
    <xf numFmtId="0" fontId="5" fillId="0" borderId="13" xfId="0" applyNumberFormat="1" applyFont="1" applyFill="1" applyBorder="1" applyAlignment="1">
      <alignment horizontal="left"/>
    </xf>
    <xf numFmtId="0" fontId="5" fillId="0" borderId="13" xfId="0" applyFont="1" applyFill="1" applyBorder="1"/>
    <xf numFmtId="0" fontId="22" fillId="0" borderId="13" xfId="0" applyFont="1" applyFill="1" applyBorder="1"/>
    <xf numFmtId="0" fontId="5" fillId="0" borderId="1" xfId="0" applyNumberFormat="1" applyFont="1" applyFill="1" applyBorder="1" applyAlignment="1">
      <alignment horizontal="left"/>
    </xf>
    <xf numFmtId="0" fontId="5" fillId="0" borderId="13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/>
    <xf numFmtId="0" fontId="5" fillId="0" borderId="13" xfId="0" applyFont="1" applyFill="1" applyBorder="1" applyAlignment="1">
      <alignment horizontal="left" vertical="center" wrapText="1"/>
    </xf>
    <xf numFmtId="0" fontId="22" fillId="0" borderId="1" xfId="0" applyFont="1" applyFill="1" applyBorder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3" applyFont="1"/>
    <xf numFmtId="0" fontId="5" fillId="0" borderId="0" xfId="0" applyFont="1"/>
    <xf numFmtId="0" fontId="5" fillId="0" borderId="34" xfId="0" applyFont="1" applyBorder="1"/>
    <xf numFmtId="0" fontId="0" fillId="0" borderId="0" xfId="0" applyAlignment="1">
      <alignment horizontal="center" vertical="top" wrapText="1"/>
    </xf>
    <xf numFmtId="10" fontId="40" fillId="24" borderId="13" xfId="1" applyNumberFormat="1" applyFont="1" applyFill="1" applyBorder="1" applyAlignment="1">
      <alignment horizontal="center" vertical="center" wrapText="1"/>
    </xf>
    <xf numFmtId="10" fontId="40" fillId="20" borderId="13" xfId="1" applyNumberFormat="1" applyFont="1" applyFill="1" applyBorder="1" applyAlignment="1">
      <alignment horizontal="center" vertical="center" wrapText="1"/>
    </xf>
    <xf numFmtId="0" fontId="5" fillId="3" borderId="34" xfId="0" applyFont="1" applyFill="1" applyBorder="1"/>
    <xf numFmtId="0" fontId="5" fillId="27" borderId="34" xfId="0" applyFont="1" applyFill="1" applyBorder="1"/>
    <xf numFmtId="0" fontId="22" fillId="25" borderId="34" xfId="0" applyFont="1" applyFill="1" applyBorder="1" applyAlignment="1">
      <alignment vertical="center" wrapText="1"/>
    </xf>
    <xf numFmtId="0" fontId="22" fillId="26" borderId="34" xfId="0" applyFont="1" applyFill="1" applyBorder="1" applyAlignment="1">
      <alignment vertical="center" wrapText="1"/>
    </xf>
    <xf numFmtId="0" fontId="22" fillId="26" borderId="6" xfId="0" applyFont="1" applyFill="1" applyBorder="1" applyAlignment="1">
      <alignment horizontal="center" vertical="center"/>
    </xf>
    <xf numFmtId="0" fontId="22" fillId="26" borderId="34" xfId="0" applyFont="1" applyFill="1" applyBorder="1" applyAlignment="1">
      <alignment horizontal="center" vertical="center"/>
    </xf>
    <xf numFmtId="0" fontId="18" fillId="0" borderId="0" xfId="1368" applyFont="1" applyAlignment="1" applyProtection="1">
      <alignment horizontal="left" vertical="center"/>
      <protection locked="0"/>
    </xf>
    <xf numFmtId="0" fontId="14" fillId="10" borderId="34" xfId="0" applyFont="1" applyFill="1" applyBorder="1" applyAlignment="1">
      <alignment horizontal="center" vertical="center" wrapText="1"/>
    </xf>
    <xf numFmtId="1" fontId="22" fillId="5" borderId="35" xfId="0" applyNumberFormat="1" applyFont="1" applyFill="1" applyBorder="1" applyAlignment="1">
      <alignment vertical="center" wrapText="1"/>
    </xf>
    <xf numFmtId="49" fontId="22" fillId="5" borderId="35" xfId="0" applyNumberFormat="1" applyFont="1" applyFill="1" applyBorder="1" applyAlignment="1">
      <alignment vertical="center" wrapText="1"/>
    </xf>
    <xf numFmtId="0" fontId="22" fillId="5" borderId="35" xfId="0" applyFont="1" applyFill="1" applyBorder="1" applyAlignment="1">
      <alignment vertical="center" wrapText="1"/>
    </xf>
    <xf numFmtId="0" fontId="22" fillId="5" borderId="7" xfId="0" applyFont="1" applyFill="1" applyBorder="1" applyAlignment="1">
      <alignment horizontal="center" vertical="top" wrapText="1"/>
    </xf>
    <xf numFmtId="1" fontId="22" fillId="5" borderId="7" xfId="0" applyNumberFormat="1" applyFont="1" applyFill="1" applyBorder="1" applyAlignment="1">
      <alignment horizontal="center" vertical="top" wrapText="1"/>
    </xf>
    <xf numFmtId="1" fontId="22" fillId="5" borderId="6" xfId="0" applyNumberFormat="1" applyFont="1" applyFill="1" applyBorder="1" applyAlignment="1">
      <alignment horizontal="center" vertical="top" wrapText="1"/>
    </xf>
    <xf numFmtId="49" fontId="22" fillId="5" borderId="6" xfId="0" applyNumberFormat="1" applyFont="1" applyFill="1" applyBorder="1" applyAlignment="1">
      <alignment horizontal="center" vertical="top" wrapText="1"/>
    </xf>
    <xf numFmtId="0" fontId="22" fillId="5" borderId="6" xfId="0" applyFont="1" applyFill="1" applyBorder="1" applyAlignment="1">
      <alignment horizontal="center" vertical="top" wrapText="1"/>
    </xf>
    <xf numFmtId="0" fontId="7" fillId="16" borderId="34" xfId="0" applyFont="1" applyFill="1" applyBorder="1" applyAlignment="1">
      <alignment horizontal="center" vertical="center" wrapText="1"/>
    </xf>
    <xf numFmtId="0" fontId="0" fillId="0" borderId="34" xfId="0" applyBorder="1"/>
    <xf numFmtId="41" fontId="0" fillId="23" borderId="13" xfId="0" applyNumberFormat="1" applyFill="1" applyBorder="1" applyAlignment="1">
      <alignment horizontal="left"/>
    </xf>
    <xf numFmtId="0" fontId="0" fillId="23" borderId="13" xfId="0" applyFill="1" applyBorder="1"/>
    <xf numFmtId="0" fontId="7" fillId="12" borderId="6" xfId="0" applyFont="1" applyFill="1" applyBorder="1" applyAlignment="1">
      <alignment horizontal="center" vertical="center" wrapText="1"/>
    </xf>
    <xf numFmtId="164" fontId="22" fillId="5" borderId="7" xfId="0" applyNumberFormat="1" applyFont="1" applyFill="1" applyBorder="1" applyAlignment="1">
      <alignment horizontal="center" vertical="center" wrapText="1"/>
    </xf>
    <xf numFmtId="0" fontId="24" fillId="10" borderId="34" xfId="0" applyFont="1" applyFill="1" applyBorder="1"/>
    <xf numFmtId="0" fontId="23" fillId="6" borderId="7" xfId="0" applyFont="1" applyFill="1" applyBorder="1" applyAlignment="1">
      <alignment horizontal="center" vertical="center" wrapText="1"/>
    </xf>
    <xf numFmtId="0" fontId="24" fillId="10" borderId="1" xfId="0" applyFont="1" applyFill="1" applyBorder="1" applyAlignment="1">
      <alignment horizontal="center" vertical="center"/>
    </xf>
    <xf numFmtId="0" fontId="24" fillId="10" borderId="1" xfId="0" applyFont="1" applyFill="1" applyBorder="1" applyAlignment="1">
      <alignment horizontal="center"/>
    </xf>
    <xf numFmtId="0" fontId="4" fillId="0" borderId="0" xfId="0" applyFont="1"/>
    <xf numFmtId="164" fontId="4" fillId="0" borderId="0" xfId="0" applyNumberFormat="1" applyFont="1"/>
    <xf numFmtId="1" fontId="4" fillId="0" borderId="0" xfId="0" applyNumberFormat="1" applyFont="1"/>
    <xf numFmtId="1" fontId="0" fillId="0" borderId="0" xfId="1369" applyNumberFormat="1" applyFont="1" applyAlignment="1">
      <alignment horizontal="center" vertical="center"/>
    </xf>
    <xf numFmtId="1" fontId="23" fillId="6" borderId="7" xfId="1369" applyNumberFormat="1" applyFont="1" applyFill="1" applyBorder="1" applyAlignment="1">
      <alignment horizontal="center" vertical="center" wrapText="1"/>
    </xf>
    <xf numFmtId="1" fontId="24" fillId="10" borderId="1" xfId="1369" applyNumberFormat="1" applyFont="1" applyFill="1" applyBorder="1" applyAlignment="1">
      <alignment horizontal="center" vertical="center"/>
    </xf>
    <xf numFmtId="0" fontId="22" fillId="17" borderId="35" xfId="0" applyFont="1" applyFill="1" applyBorder="1" applyAlignment="1">
      <alignment horizontal="center" vertical="center" wrapText="1"/>
    </xf>
    <xf numFmtId="0" fontId="4" fillId="0" borderId="34" xfId="3" applyFont="1" applyBorder="1"/>
    <xf numFmtId="0" fontId="5" fillId="2" borderId="34" xfId="0" applyFont="1" applyFill="1" applyBorder="1"/>
    <xf numFmtId="0" fontId="5" fillId="0" borderId="34" xfId="0" applyNumberFormat="1" applyFont="1" applyBorder="1"/>
    <xf numFmtId="2" fontId="5" fillId="0" borderId="34" xfId="0" applyNumberFormat="1" applyFont="1" applyBorder="1"/>
    <xf numFmtId="0" fontId="2" fillId="6" borderId="1" xfId="0" applyFont="1" applyFill="1" applyBorder="1"/>
    <xf numFmtId="0" fontId="2" fillId="6" borderId="11" xfId="0" applyFont="1" applyFill="1" applyBorder="1"/>
    <xf numFmtId="0" fontId="28" fillId="0" borderId="9" xfId="1364" applyFont="1" applyBorder="1" applyAlignment="1" applyProtection="1">
      <alignment horizontal="center"/>
      <protection locked="0"/>
    </xf>
    <xf numFmtId="0" fontId="28" fillId="0" borderId="9" xfId="1364" applyFont="1" applyBorder="1" applyAlignment="1" applyProtection="1">
      <alignment horizontal="center" vertical="center"/>
      <protection locked="0"/>
    </xf>
    <xf numFmtId="49" fontId="28" fillId="0" borderId="9" xfId="1364" applyNumberFormat="1" applyFont="1" applyBorder="1" applyAlignment="1">
      <alignment horizontal="center" vertical="center"/>
    </xf>
    <xf numFmtId="0" fontId="28" fillId="0" borderId="9" xfId="1364" applyFont="1" applyBorder="1" applyAlignment="1">
      <alignment horizontal="left" vertical="center"/>
    </xf>
    <xf numFmtId="0" fontId="28" fillId="0" borderId="9" xfId="1364" applyFont="1" applyBorder="1" applyAlignment="1">
      <alignment horizontal="center" vertical="center"/>
    </xf>
    <xf numFmtId="0" fontId="28" fillId="0" borderId="9" xfId="1364" quotePrefix="1" applyFont="1" applyBorder="1" applyAlignment="1">
      <alignment horizontal="center" vertical="center"/>
    </xf>
    <xf numFmtId="0" fontId="33" fillId="0" borderId="0" xfId="0" applyFont="1"/>
    <xf numFmtId="0" fontId="22" fillId="5" borderId="6" xfId="4" applyFont="1" applyFill="1" applyBorder="1" applyAlignment="1">
      <alignment horizontal="center" vertical="center" wrapText="1"/>
    </xf>
    <xf numFmtId="0" fontId="22" fillId="5" borderId="35" xfId="4" applyFont="1" applyFill="1" applyBorder="1" applyAlignment="1">
      <alignment vertical="center" wrapText="1"/>
    </xf>
    <xf numFmtId="49" fontId="22" fillId="5" borderId="35" xfId="4" applyNumberFormat="1" applyFont="1" applyFill="1" applyBorder="1" applyAlignment="1">
      <alignment vertical="center" wrapText="1"/>
    </xf>
    <xf numFmtId="49" fontId="22" fillId="5" borderId="6" xfId="4" applyNumberFormat="1" applyFont="1" applyFill="1" applyBorder="1" applyAlignment="1">
      <alignment horizontal="center" vertical="center" wrapText="1"/>
    </xf>
    <xf numFmtId="0" fontId="3" fillId="12" borderId="34" xfId="0" applyFont="1" applyFill="1" applyBorder="1" applyAlignment="1">
      <alignment horizontal="center" vertical="center"/>
    </xf>
    <xf numFmtId="0" fontId="3" fillId="0" borderId="34" xfId="0" applyFont="1" applyBorder="1"/>
    <xf numFmtId="0" fontId="61" fillId="12" borderId="35" xfId="0" applyFont="1" applyFill="1" applyBorder="1"/>
    <xf numFmtId="0" fontId="22" fillId="12" borderId="6" xfId="0" applyFont="1" applyFill="1" applyBorder="1" applyAlignment="1">
      <alignment horizontal="center" vertical="top" wrapText="1"/>
    </xf>
    <xf numFmtId="0" fontId="22" fillId="12" borderId="34" xfId="0" applyFont="1" applyFill="1" applyBorder="1" applyAlignment="1">
      <alignment horizontal="center" vertical="top" textRotation="90" wrapText="1"/>
    </xf>
    <xf numFmtId="0" fontId="6" fillId="25" borderId="6" xfId="0" applyFont="1" applyFill="1" applyBorder="1" applyAlignment="1">
      <alignment horizontal="center" vertical="center"/>
    </xf>
    <xf numFmtId="0" fontId="6" fillId="25" borderId="34" xfId="0" applyFont="1" applyFill="1" applyBorder="1" applyAlignment="1">
      <alignment horizontal="center" vertical="center"/>
    </xf>
    <xf numFmtId="0" fontId="22" fillId="4" borderId="35" xfId="0" applyFont="1" applyFill="1" applyBorder="1" applyAlignment="1">
      <alignment horizontal="center" vertical="center" wrapText="1"/>
    </xf>
    <xf numFmtId="0" fontId="5" fillId="20" borderId="34" xfId="0" applyFont="1" applyFill="1" applyBorder="1"/>
    <xf numFmtId="165" fontId="22" fillId="26" borderId="34" xfId="1369" applyNumberFormat="1" applyFont="1" applyFill="1" applyBorder="1" applyAlignment="1">
      <alignment horizontal="center" vertical="center"/>
    </xf>
    <xf numFmtId="0" fontId="6" fillId="0" borderId="0" xfId="0" applyFont="1" applyAlignment="1"/>
    <xf numFmtId="0" fontId="22" fillId="7" borderId="14" xfId="0" applyFont="1" applyFill="1" applyBorder="1" applyAlignment="1">
      <alignment horizontal="center" vertical="center" wrapText="1"/>
    </xf>
    <xf numFmtId="0" fontId="22" fillId="7" borderId="6" xfId="0" applyFont="1" applyFill="1" applyBorder="1" applyAlignment="1">
      <alignment horizontal="center" vertical="center"/>
    </xf>
    <xf numFmtId="0" fontId="22" fillId="7" borderId="34" xfId="0" applyFont="1" applyFill="1" applyBorder="1" applyAlignment="1">
      <alignment horizontal="center" vertical="center"/>
    </xf>
    <xf numFmtId="165" fontId="22" fillId="7" borderId="34" xfId="1369" applyNumberFormat="1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vertical="center" wrapText="1"/>
    </xf>
    <xf numFmtId="0" fontId="5" fillId="18" borderId="34" xfId="0" applyFont="1" applyFill="1" applyBorder="1"/>
    <xf numFmtId="0" fontId="5" fillId="0" borderId="0" xfId="0" applyFont="1" applyFill="1"/>
    <xf numFmtId="165" fontId="5" fillId="3" borderId="34" xfId="1369" applyNumberFormat="1" applyFont="1" applyFill="1" applyBorder="1"/>
    <xf numFmtId="165" fontId="5" fillId="27" borderId="34" xfId="1369" applyNumberFormat="1" applyFont="1" applyFill="1" applyBorder="1"/>
    <xf numFmtId="165" fontId="5" fillId="20" borderId="34" xfId="1369" applyNumberFormat="1" applyFont="1" applyFill="1" applyBorder="1"/>
    <xf numFmtId="165" fontId="5" fillId="18" borderId="34" xfId="1369" applyNumberFormat="1" applyFont="1" applyFill="1" applyBorder="1"/>
    <xf numFmtId="0" fontId="0" fillId="20" borderId="0" xfId="0" applyFill="1"/>
    <xf numFmtId="0" fontId="0" fillId="20" borderId="0" xfId="0" applyFill="1" applyBorder="1"/>
    <xf numFmtId="0" fontId="0" fillId="20" borderId="20" xfId="0" applyFill="1" applyBorder="1"/>
    <xf numFmtId="0" fontId="0" fillId="20" borderId="26" xfId="0" applyFill="1" applyBorder="1"/>
    <xf numFmtId="0" fontId="0" fillId="20" borderId="25" xfId="0" applyFill="1" applyBorder="1"/>
    <xf numFmtId="0" fontId="0" fillId="20" borderId="27" xfId="0" applyFill="1" applyBorder="1"/>
    <xf numFmtId="0" fontId="0" fillId="20" borderId="22" xfId="0" applyFill="1" applyBorder="1"/>
    <xf numFmtId="0" fontId="0" fillId="20" borderId="23" xfId="0" applyFill="1" applyBorder="1"/>
    <xf numFmtId="0" fontId="6" fillId="0" borderId="0" xfId="0" applyFont="1" applyAlignment="1">
      <alignment vertical="center"/>
    </xf>
    <xf numFmtId="0" fontId="6" fillId="12" borderId="34" xfId="0" applyFont="1" applyFill="1" applyBorder="1" applyAlignment="1">
      <alignment horizontal="center" vertical="center" wrapText="1"/>
    </xf>
    <xf numFmtId="0" fontId="3" fillId="0" borderId="34" xfId="0" applyFont="1" applyBorder="1" applyAlignment="1">
      <alignment horizontal="center"/>
    </xf>
    <xf numFmtId="0" fontId="33" fillId="0" borderId="0" xfId="0" applyFont="1" applyAlignment="1">
      <alignment horizontal="left"/>
    </xf>
    <xf numFmtId="0" fontId="33" fillId="21" borderId="29" xfId="0" applyFont="1" applyFill="1" applyBorder="1"/>
    <xf numFmtId="0" fontId="33" fillId="0" borderId="0" xfId="0" applyFont="1" applyFill="1" applyBorder="1"/>
    <xf numFmtId="0" fontId="10" fillId="27" borderId="5" xfId="0" applyFont="1" applyFill="1" applyBorder="1" applyAlignment="1">
      <alignment horizontal="center"/>
    </xf>
    <xf numFmtId="0" fontId="10" fillId="0" borderId="0" xfId="0" applyFont="1" applyAlignment="1">
      <alignment horizontal="left" vertical="center"/>
    </xf>
    <xf numFmtId="0" fontId="65" fillId="0" borderId="0" xfId="0" applyFont="1" applyAlignment="1">
      <alignment horizontal="center"/>
    </xf>
    <xf numFmtId="0" fontId="22" fillId="5" borderId="7" xfId="1364" applyFont="1" applyFill="1" applyBorder="1" applyAlignment="1">
      <alignment horizontal="center" vertical="top" wrapText="1"/>
    </xf>
    <xf numFmtId="0" fontId="19" fillId="9" borderId="7" xfId="0" applyFont="1" applyFill="1" applyBorder="1" applyAlignment="1" applyProtection="1">
      <alignment horizontal="center" vertical="center"/>
      <protection locked="0"/>
    </xf>
    <xf numFmtId="0" fontId="0" fillId="4" borderId="34" xfId="0" applyFill="1" applyBorder="1"/>
    <xf numFmtId="0" fontId="0" fillId="0" borderId="34" xfId="0" applyNumberFormat="1" applyBorder="1" applyAlignment="1">
      <alignment horizontal="left"/>
    </xf>
    <xf numFmtId="0" fontId="32" fillId="0" borderId="34" xfId="1368" applyBorder="1" applyProtection="1">
      <protection locked="0"/>
    </xf>
    <xf numFmtId="0" fontId="32" fillId="0" borderId="34" xfId="1368" applyBorder="1" applyAlignment="1" applyProtection="1">
      <alignment horizontal="center" vertical="center"/>
      <protection locked="0"/>
    </xf>
    <xf numFmtId="0" fontId="0" fillId="0" borderId="13" xfId="0" applyNumberFormat="1" applyBorder="1" applyAlignment="1">
      <alignment horizontal="center" vertical="center"/>
    </xf>
    <xf numFmtId="0" fontId="8" fillId="0" borderId="34" xfId="1368" applyFont="1" applyBorder="1" applyProtection="1">
      <protection locked="0"/>
    </xf>
    <xf numFmtId="0" fontId="19" fillId="11" borderId="34" xfId="4" applyFont="1" applyFill="1" applyBorder="1" applyProtection="1">
      <protection locked="0"/>
    </xf>
    <xf numFmtId="0" fontId="2" fillId="6" borderId="34" xfId="0" applyFont="1" applyFill="1" applyBorder="1"/>
    <xf numFmtId="1" fontId="22" fillId="12" borderId="34" xfId="0" applyNumberFormat="1" applyFont="1" applyFill="1" applyBorder="1" applyAlignment="1">
      <alignment horizontal="center" vertical="top" textRotation="90" wrapText="1"/>
    </xf>
    <xf numFmtId="1" fontId="5" fillId="0" borderId="34" xfId="0" applyNumberFormat="1" applyFont="1" applyBorder="1"/>
    <xf numFmtId="1" fontId="5" fillId="2" borderId="34" xfId="0" applyNumberFormat="1" applyFont="1" applyFill="1" applyBorder="1"/>
    <xf numFmtId="0" fontId="23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23" fillId="0" borderId="0" xfId="0" applyFont="1"/>
    <xf numFmtId="0" fontId="4" fillId="0" borderId="34" xfId="0" applyFont="1" applyBorder="1"/>
    <xf numFmtId="0" fontId="4" fillId="0" borderId="34" xfId="0" applyFont="1" applyBorder="1" applyAlignment="1">
      <alignment horizontal="center"/>
    </xf>
    <xf numFmtId="0" fontId="4" fillId="0" borderId="14" xfId="0" applyFont="1" applyFill="1" applyBorder="1"/>
    <xf numFmtId="0" fontId="0" fillId="30" borderId="34" xfId="0" applyFill="1" applyBorder="1"/>
    <xf numFmtId="0" fontId="4" fillId="0" borderId="0" xfId="0" quotePrefix="1" applyFont="1"/>
    <xf numFmtId="0" fontId="8" fillId="0" borderId="0" xfId="1368" applyFont="1" applyAlignment="1" applyProtection="1">
      <alignment horizontal="center" vertical="center" wrapText="1"/>
      <protection locked="0"/>
    </xf>
    <xf numFmtId="0" fontId="32" fillId="0" borderId="0" xfId="1368" applyAlignment="1" applyProtection="1">
      <alignment wrapText="1"/>
      <protection locked="0"/>
    </xf>
    <xf numFmtId="0" fontId="32" fillId="29" borderId="15" xfId="1368" applyFill="1" applyBorder="1" applyAlignment="1" applyProtection="1">
      <alignment horizontal="center"/>
      <protection locked="0"/>
    </xf>
    <xf numFmtId="0" fontId="32" fillId="29" borderId="16" xfId="1368" applyFill="1" applyBorder="1" applyAlignment="1" applyProtection="1">
      <alignment horizontal="center"/>
      <protection locked="0"/>
    </xf>
    <xf numFmtId="0" fontId="32" fillId="29" borderId="31" xfId="1368" applyFill="1" applyBorder="1" applyAlignment="1" applyProtection="1">
      <alignment horizontal="center"/>
      <protection locked="0"/>
    </xf>
    <xf numFmtId="0" fontId="32" fillId="29" borderId="32" xfId="1368" applyFill="1" applyBorder="1" applyAlignment="1" applyProtection="1">
      <alignment horizontal="center"/>
      <protection locked="0"/>
    </xf>
    <xf numFmtId="0" fontId="32" fillId="29" borderId="17" xfId="1368" applyFill="1" applyBorder="1" applyAlignment="1" applyProtection="1">
      <alignment horizontal="center"/>
      <protection locked="0"/>
    </xf>
    <xf numFmtId="0" fontId="32" fillId="29" borderId="18" xfId="1368" applyFill="1" applyBorder="1" applyAlignment="1" applyProtection="1">
      <alignment horizontal="center"/>
      <protection locked="0"/>
    </xf>
    <xf numFmtId="0" fontId="19" fillId="9" borderId="7" xfId="0" applyFont="1" applyFill="1" applyBorder="1" applyAlignment="1" applyProtection="1">
      <alignment horizontal="center" vertical="center"/>
      <protection locked="0"/>
    </xf>
    <xf numFmtId="0" fontId="19" fillId="9" borderId="6" xfId="0" applyFont="1" applyFill="1" applyBorder="1" applyAlignment="1" applyProtection="1">
      <alignment horizontal="center" vertical="center"/>
      <protection locked="0"/>
    </xf>
    <xf numFmtId="0" fontId="19" fillId="9" borderId="1" xfId="4" applyFont="1" applyFill="1" applyBorder="1" applyAlignment="1" applyProtection="1">
      <alignment horizontal="center" vertical="center"/>
      <protection locked="0"/>
    </xf>
    <xf numFmtId="0" fontId="5" fillId="0" borderId="39" xfId="0" applyFont="1" applyBorder="1" applyAlignment="1">
      <alignment wrapText="1"/>
    </xf>
    <xf numFmtId="0" fontId="67" fillId="8" borderId="13" xfId="0" applyFont="1" applyFill="1" applyBorder="1" applyAlignment="1">
      <alignment horizontal="center" vertical="center" wrapText="1"/>
    </xf>
    <xf numFmtId="0" fontId="67" fillId="13" borderId="13" xfId="0" applyFont="1" applyFill="1" applyBorder="1" applyAlignment="1">
      <alignment horizontal="center" vertical="center" wrapText="1"/>
    </xf>
    <xf numFmtId="0" fontId="67" fillId="12" borderId="13" xfId="0" applyFont="1" applyFill="1" applyBorder="1" applyAlignment="1">
      <alignment horizontal="center" vertical="center" wrapText="1"/>
    </xf>
    <xf numFmtId="0" fontId="5" fillId="27" borderId="34" xfId="0" applyFont="1" applyFill="1" applyBorder="1" applyAlignment="1">
      <alignment wrapText="1"/>
    </xf>
    <xf numFmtId="0" fontId="5" fillId="3" borderId="34" xfId="0" applyFont="1" applyFill="1" applyBorder="1" applyAlignment="1">
      <alignment wrapText="1"/>
    </xf>
    <xf numFmtId="0" fontId="14" fillId="26" borderId="6" xfId="7" applyFont="1" applyFill="1" applyBorder="1" applyAlignment="1">
      <alignment horizontal="center" vertical="center" wrapText="1"/>
    </xf>
    <xf numFmtId="0" fontId="19" fillId="9" borderId="35" xfId="4" applyFont="1" applyFill="1" applyBorder="1" applyAlignment="1" applyProtection="1">
      <alignment horizontal="center" vertical="center"/>
      <protection locked="0"/>
    </xf>
    <xf numFmtId="0" fontId="19" fillId="9" borderId="6" xfId="4" applyFont="1" applyFill="1" applyBorder="1" applyAlignment="1" applyProtection="1">
      <alignment vertical="center"/>
      <protection locked="0"/>
    </xf>
    <xf numFmtId="0" fontId="19" fillId="11" borderId="34" xfId="0" applyFont="1" applyFill="1" applyBorder="1" applyProtection="1">
      <protection locked="0"/>
    </xf>
    <xf numFmtId="0" fontId="17" fillId="0" borderId="0" xfId="4" applyFont="1" applyProtection="1">
      <protection locked="0"/>
    </xf>
    <xf numFmtId="0" fontId="22" fillId="15" borderId="6" xfId="7" applyFont="1" applyFill="1" applyBorder="1" applyAlignment="1">
      <alignment horizontal="center" vertical="center" wrapText="1"/>
    </xf>
    <xf numFmtId="0" fontId="66" fillId="0" borderId="0" xfId="1368" applyFont="1" applyProtection="1">
      <protection locked="0"/>
    </xf>
    <xf numFmtId="0" fontId="28" fillId="0" borderId="0" xfId="1368" applyFont="1" applyProtection="1">
      <protection locked="0"/>
    </xf>
    <xf numFmtId="1" fontId="5" fillId="3" borderId="13" xfId="2" applyNumberFormat="1" applyFont="1" applyFill="1" applyBorder="1" applyAlignment="1" applyProtection="1">
      <alignment horizontal="center" vertical="center"/>
    </xf>
    <xf numFmtId="10" fontId="5" fillId="3" borderId="13" xfId="2" applyNumberFormat="1" applyFont="1" applyFill="1" applyBorder="1" applyAlignment="1" applyProtection="1">
      <alignment horizontal="right" vertical="center"/>
    </xf>
    <xf numFmtId="1" fontId="2" fillId="0" borderId="39" xfId="2" applyNumberFormat="1" applyFont="1" applyBorder="1" applyAlignment="1" applyProtection="1">
      <alignment vertical="center"/>
    </xf>
    <xf numFmtId="1" fontId="2" fillId="0" borderId="39" xfId="2" applyNumberFormat="1" applyFont="1" applyBorder="1" applyAlignment="1" applyProtection="1">
      <alignment horizontal="center" vertical="center"/>
    </xf>
    <xf numFmtId="1" fontId="2" fillId="0" borderId="39" xfId="2" applyNumberFormat="1" applyFont="1" applyFill="1" applyBorder="1" applyAlignment="1" applyProtection="1">
      <alignment horizontal="center" vertical="center"/>
    </xf>
    <xf numFmtId="10" fontId="2" fillId="0" borderId="39" xfId="2" applyNumberFormat="1" applyFont="1" applyFill="1" applyBorder="1" applyAlignment="1" applyProtection="1">
      <alignment horizontal="right" vertical="center"/>
    </xf>
    <xf numFmtId="10" fontId="68" fillId="0" borderId="39" xfId="2" applyNumberFormat="1" applyFont="1" applyFill="1" applyBorder="1" applyAlignment="1" applyProtection="1">
      <alignment horizontal="right" vertical="center"/>
    </xf>
    <xf numFmtId="0" fontId="8" fillId="0" borderId="0" xfId="1368" applyFont="1" applyAlignment="1" applyProtection="1">
      <alignment wrapText="1"/>
      <protection locked="0"/>
    </xf>
    <xf numFmtId="1" fontId="2" fillId="27" borderId="13" xfId="2" applyNumberFormat="1" applyFont="1" applyFill="1" applyBorder="1" applyAlignment="1" applyProtection="1">
      <alignment horizontal="center" vertical="center"/>
    </xf>
    <xf numFmtId="10" fontId="2" fillId="27" borderId="13" xfId="2" applyNumberFormat="1" applyFont="1" applyFill="1" applyBorder="1" applyAlignment="1" applyProtection="1">
      <alignment horizontal="right" vertical="center"/>
    </xf>
    <xf numFmtId="10" fontId="68" fillId="27" borderId="13" xfId="2" applyNumberFormat="1" applyFont="1" applyFill="1" applyBorder="1" applyAlignment="1" applyProtection="1">
      <alignment horizontal="right" vertical="center"/>
    </xf>
    <xf numFmtId="0" fontId="23" fillId="7" borderId="7" xfId="0" applyFont="1" applyFill="1" applyBorder="1" applyAlignment="1">
      <alignment horizontal="center" vertical="center" wrapText="1"/>
    </xf>
    <xf numFmtId="0" fontId="22" fillId="3" borderId="34" xfId="0" applyFont="1" applyFill="1" applyBorder="1" applyProtection="1">
      <protection locked="0"/>
    </xf>
    <xf numFmtId="0" fontId="8" fillId="3" borderId="34" xfId="0" applyFont="1" applyFill="1" applyBorder="1" applyAlignment="1" applyProtection="1">
      <alignment horizontal="center"/>
      <protection locked="0"/>
    </xf>
    <xf numFmtId="41" fontId="0" fillId="3" borderId="34" xfId="2" applyFont="1" applyFill="1" applyBorder="1" applyAlignment="1" applyProtection="1">
      <alignment horizontal="center" vertical="center"/>
    </xf>
    <xf numFmtId="0" fontId="22" fillId="0" borderId="34" xfId="0" applyFont="1" applyBorder="1" applyProtection="1">
      <protection locked="0"/>
    </xf>
    <xf numFmtId="0" fontId="8" fillId="0" borderId="34" xfId="0" applyFont="1" applyBorder="1" applyAlignment="1" applyProtection="1">
      <alignment horizontal="center"/>
      <protection locked="0"/>
    </xf>
    <xf numFmtId="0" fontId="0" fillId="3" borderId="34" xfId="0" applyFill="1" applyBorder="1" applyAlignment="1" applyProtection="1">
      <alignment horizontal="center"/>
      <protection locked="0"/>
    </xf>
    <xf numFmtId="41" fontId="1" fillId="20" borderId="34" xfId="2" applyFont="1" applyFill="1" applyBorder="1" applyAlignment="1" applyProtection="1">
      <alignment horizontal="center" vertical="center"/>
    </xf>
    <xf numFmtId="0" fontId="22" fillId="20" borderId="34" xfId="0" applyFont="1" applyFill="1" applyBorder="1" applyProtection="1">
      <protection locked="0"/>
    </xf>
    <xf numFmtId="0" fontId="0" fillId="20" borderId="34" xfId="0" applyFill="1" applyBorder="1" applyAlignment="1" applyProtection="1">
      <alignment horizontal="center"/>
      <protection locked="0"/>
    </xf>
    <xf numFmtId="41" fontId="0" fillId="20" borderId="34" xfId="2" applyFont="1" applyFill="1" applyBorder="1" applyAlignment="1" applyProtection="1">
      <alignment horizontal="center" vertical="center"/>
    </xf>
    <xf numFmtId="0" fontId="8" fillId="20" borderId="34" xfId="0" applyFont="1" applyFill="1" applyBorder="1" applyAlignment="1" applyProtection="1">
      <alignment horizontal="center"/>
      <protection locked="0"/>
    </xf>
    <xf numFmtId="0" fontId="17" fillId="0" borderId="0" xfId="0" applyFont="1" applyAlignment="1" applyProtection="1">
      <alignment vertical="top"/>
      <protection locked="0"/>
    </xf>
    <xf numFmtId="0" fontId="22" fillId="3" borderId="34" xfId="0" applyFont="1" applyFill="1" applyBorder="1" applyAlignment="1" applyProtection="1">
      <alignment horizontal="center" vertical="center"/>
      <protection locked="0"/>
    </xf>
    <xf numFmtId="0" fontId="22" fillId="0" borderId="34" xfId="0" applyFont="1" applyBorder="1" applyAlignment="1" applyProtection="1">
      <alignment horizontal="center" vertical="center"/>
      <protection locked="0"/>
    </xf>
    <xf numFmtId="0" fontId="22" fillId="20" borderId="34" xfId="0" applyFont="1" applyFill="1" applyBorder="1" applyAlignment="1" applyProtection="1">
      <alignment horizontal="center" vertical="center"/>
      <protection locked="0"/>
    </xf>
    <xf numFmtId="0" fontId="5" fillId="0" borderId="34" xfId="0" applyFont="1" applyBorder="1" applyProtection="1">
      <protection locked="0"/>
    </xf>
    <xf numFmtId="0" fontId="5" fillId="20" borderId="34" xfId="0" applyFont="1" applyFill="1" applyBorder="1" applyAlignment="1" applyProtection="1">
      <alignment horizontal="center" vertical="center"/>
      <protection locked="0"/>
    </xf>
    <xf numFmtId="0" fontId="0" fillId="20" borderId="34" xfId="0" applyFont="1" applyFill="1" applyBorder="1"/>
    <xf numFmtId="41" fontId="61" fillId="31" borderId="13" xfId="2" applyFont="1" applyFill="1" applyBorder="1" applyAlignment="1" applyProtection="1">
      <alignment horizontal="center" vertical="center"/>
    </xf>
    <xf numFmtId="0" fontId="5" fillId="23" borderId="34" xfId="0" applyFont="1" applyFill="1" applyBorder="1" applyAlignment="1" applyProtection="1">
      <alignment horizontal="center" vertical="center"/>
      <protection locked="0"/>
    </xf>
    <xf numFmtId="0" fontId="17" fillId="26" borderId="13" xfId="0" applyFont="1" applyFill="1" applyBorder="1" applyAlignment="1" applyProtection="1">
      <alignment horizontal="center" vertical="center" wrapText="1"/>
      <protection locked="0"/>
    </xf>
    <xf numFmtId="0" fontId="5" fillId="27" borderId="34" xfId="0" applyFont="1" applyFill="1" applyBorder="1" applyAlignment="1" applyProtection="1">
      <alignment horizontal="center" vertical="center"/>
      <protection locked="0"/>
    </xf>
    <xf numFmtId="0" fontId="5" fillId="27" borderId="34" xfId="0" applyFont="1" applyFill="1" applyBorder="1" applyProtection="1">
      <protection locked="0"/>
    </xf>
    <xf numFmtId="41" fontId="0" fillId="27" borderId="34" xfId="2" applyFont="1" applyFill="1" applyBorder="1" applyAlignment="1" applyProtection="1">
      <alignment horizontal="center" vertical="center"/>
    </xf>
    <xf numFmtId="0" fontId="69" fillId="27" borderId="34" xfId="0" applyFont="1" applyFill="1" applyBorder="1"/>
    <xf numFmtId="0" fontId="0" fillId="27" borderId="34" xfId="0" applyFont="1" applyFill="1" applyBorder="1"/>
    <xf numFmtId="0" fontId="17" fillId="12" borderId="13" xfId="0" applyFont="1" applyFill="1" applyBorder="1" applyAlignment="1" applyProtection="1">
      <alignment horizontal="center" vertical="center" wrapText="1"/>
      <protection locked="0"/>
    </xf>
    <xf numFmtId="41" fontId="0" fillId="23" borderId="34" xfId="2" applyFont="1" applyFill="1" applyBorder="1" applyAlignment="1" applyProtection="1">
      <alignment horizontal="center" vertical="center"/>
    </xf>
    <xf numFmtId="0" fontId="25" fillId="0" borderId="0" xfId="0" applyFont="1" applyAlignment="1" applyProtection="1">
      <alignment vertical="top"/>
      <protection locked="0"/>
    </xf>
    <xf numFmtId="0" fontId="8" fillId="0" borderId="34" xfId="1368" applyFont="1" applyBorder="1" applyProtection="1"/>
    <xf numFmtId="0" fontId="8" fillId="0" borderId="0" xfId="1368" applyFont="1" applyAlignment="1" applyProtection="1">
      <alignment horizontal="left" vertical="center"/>
      <protection locked="0"/>
    </xf>
    <xf numFmtId="41" fontId="7" fillId="26" borderId="34" xfId="0" applyNumberFormat="1" applyFont="1" applyFill="1" applyBorder="1"/>
    <xf numFmtId="41" fontId="7" fillId="12" borderId="34" xfId="0" applyNumberFormat="1" applyFont="1" applyFill="1" applyBorder="1"/>
    <xf numFmtId="0" fontId="70" fillId="23" borderId="34" xfId="0" applyFont="1" applyFill="1" applyBorder="1" applyProtection="1">
      <protection locked="0"/>
    </xf>
    <xf numFmtId="0" fontId="70" fillId="20" borderId="34" xfId="0" applyFont="1" applyFill="1" applyBorder="1" applyProtection="1">
      <protection locked="0"/>
    </xf>
    <xf numFmtId="0" fontId="71" fillId="23" borderId="34" xfId="0" applyFont="1" applyFill="1" applyBorder="1"/>
    <xf numFmtId="0" fontId="72" fillId="20" borderId="34" xfId="0" applyFont="1" applyFill="1" applyBorder="1"/>
    <xf numFmtId="0" fontId="22" fillId="7" borderId="35" xfId="0" applyFont="1" applyFill="1" applyBorder="1" applyAlignment="1">
      <alignment horizontal="center" vertical="center" wrapText="1"/>
    </xf>
    <xf numFmtId="0" fontId="7" fillId="0" borderId="0" xfId="0" applyFont="1" applyProtection="1">
      <protection locked="0"/>
    </xf>
    <xf numFmtId="41" fontId="0" fillId="0" borderId="0" xfId="0" applyNumberFormat="1"/>
    <xf numFmtId="41" fontId="73" fillId="2" borderId="14" xfId="2" applyFont="1" applyFill="1" applyBorder="1" applyAlignment="1" applyProtection="1">
      <alignment horizontal="center" vertical="center"/>
    </xf>
    <xf numFmtId="41" fontId="0" fillId="0" borderId="0" xfId="0" applyNumberFormat="1" applyProtection="1">
      <protection locked="0"/>
    </xf>
    <xf numFmtId="14" fontId="28" fillId="0" borderId="7" xfId="1364" applyNumberFormat="1" applyFont="1" applyBorder="1" applyAlignment="1">
      <alignment horizontal="center" vertical="center"/>
    </xf>
    <xf numFmtId="0" fontId="5" fillId="0" borderId="34" xfId="0" applyNumberFormat="1" applyFont="1" applyFill="1" applyBorder="1" applyAlignment="1">
      <alignment horizontal="left"/>
    </xf>
    <xf numFmtId="0" fontId="5" fillId="0" borderId="34" xfId="0" applyFont="1" applyFill="1" applyBorder="1"/>
    <xf numFmtId="0" fontId="2" fillId="0" borderId="34" xfId="0" applyFont="1" applyBorder="1"/>
    <xf numFmtId="0" fontId="0" fillId="32" borderId="0" xfId="0" applyFill="1"/>
    <xf numFmtId="0" fontId="0" fillId="4" borderId="0" xfId="0" applyFill="1"/>
    <xf numFmtId="0" fontId="32" fillId="4" borderId="0" xfId="1368" applyFill="1" applyProtection="1">
      <protection locked="0"/>
    </xf>
    <xf numFmtId="0" fontId="5" fillId="4" borderId="1" xfId="0" applyFont="1" applyFill="1" applyBorder="1" applyAlignment="1">
      <alignment horizontal="left" vertical="center" wrapText="1"/>
    </xf>
    <xf numFmtId="0" fontId="5" fillId="4" borderId="1" xfId="0" applyFont="1" applyFill="1" applyBorder="1"/>
    <xf numFmtId="0" fontId="22" fillId="4" borderId="1" xfId="0" applyFont="1" applyFill="1" applyBorder="1"/>
    <xf numFmtId="0" fontId="5" fillId="33" borderId="1" xfId="0" applyFont="1" applyFill="1" applyBorder="1"/>
    <xf numFmtId="0" fontId="5" fillId="23" borderId="1" xfId="0" applyFont="1" applyFill="1" applyBorder="1"/>
    <xf numFmtId="0" fontId="5" fillId="20" borderId="1" xfId="0" applyFont="1" applyFill="1" applyBorder="1"/>
    <xf numFmtId="0" fontId="5" fillId="0" borderId="14" xfId="0" applyFont="1" applyFill="1" applyBorder="1"/>
    <xf numFmtId="0" fontId="8" fillId="20" borderId="34" xfId="4" applyFont="1" applyFill="1" applyBorder="1"/>
    <xf numFmtId="0" fontId="8" fillId="0" borderId="34" xfId="0" quotePrefix="1" applyFont="1" applyBorder="1" applyProtection="1">
      <protection locked="0"/>
    </xf>
    <xf numFmtId="0" fontId="8" fillId="0" borderId="34" xfId="1366" applyFont="1" applyBorder="1"/>
    <xf numFmtId="0" fontId="5" fillId="0" borderId="34" xfId="0" applyFont="1" applyBorder="1" applyAlignment="1">
      <alignment horizontal="center"/>
    </xf>
    <xf numFmtId="0" fontId="8" fillId="20" borderId="34" xfId="4" applyFont="1" applyFill="1" applyBorder="1" applyProtection="1"/>
    <xf numFmtId="0" fontId="5" fillId="0" borderId="34" xfId="0" applyFont="1" applyBorder="1" applyAlignment="1">
      <alignment horizontal="right" vertical="top"/>
    </xf>
    <xf numFmtId="0" fontId="8" fillId="0" borderId="34" xfId="0" applyFont="1" applyBorder="1" applyProtection="1">
      <protection locked="0"/>
    </xf>
    <xf numFmtId="0" fontId="8" fillId="0" borderId="34" xfId="0" applyFont="1" applyBorder="1" applyAlignment="1" applyProtection="1">
      <alignment vertical="top"/>
      <protection locked="0"/>
    </xf>
    <xf numFmtId="0" fontId="26" fillId="0" borderId="34" xfId="0" applyFont="1" applyBorder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8" fillId="0" borderId="11" xfId="0" quotePrefix="1" applyFont="1" applyBorder="1" applyProtection="1">
      <protection locked="0"/>
    </xf>
    <xf numFmtId="0" fontId="5" fillId="20" borderId="34" xfId="4" applyFont="1" applyFill="1" applyBorder="1" applyAlignment="1">
      <alignment horizontal="left" vertical="center"/>
    </xf>
    <xf numFmtId="0" fontId="2" fillId="0" borderId="34" xfId="0" quotePrefix="1" applyFont="1" applyBorder="1" applyProtection="1">
      <protection locked="0"/>
    </xf>
    <xf numFmtId="0" fontId="5" fillId="0" borderId="0" xfId="0" quotePrefix="1" applyFont="1" applyProtection="1">
      <protection locked="0"/>
    </xf>
    <xf numFmtId="0" fontId="5" fillId="0" borderId="34" xfId="8" applyNumberFormat="1" applyFont="1" applyBorder="1"/>
    <xf numFmtId="0" fontId="8" fillId="0" borderId="14" xfId="0" applyFont="1" applyFill="1" applyBorder="1" applyProtection="1">
      <protection locked="0"/>
    </xf>
    <xf numFmtId="0" fontId="26" fillId="0" borderId="34" xfId="4" applyFont="1" applyBorder="1" applyAlignment="1" applyProtection="1">
      <alignment wrapText="1"/>
      <protection locked="0"/>
    </xf>
    <xf numFmtId="0" fontId="8" fillId="0" borderId="34" xfId="4" applyFont="1" applyBorder="1" applyAlignment="1" applyProtection="1">
      <protection locked="0"/>
    </xf>
    <xf numFmtId="0" fontId="26" fillId="0" borderId="34" xfId="4" applyFont="1" applyFill="1" applyBorder="1" applyProtection="1"/>
    <xf numFmtId="0" fontId="8" fillId="0" borderId="34" xfId="4" applyFont="1" applyBorder="1" applyProtection="1">
      <protection locked="0"/>
    </xf>
    <xf numFmtId="0" fontId="28" fillId="0" borderId="34" xfId="1364" applyFont="1" applyBorder="1" applyAlignment="1">
      <alignment horizontal="left" vertical="center"/>
    </xf>
    <xf numFmtId="0" fontId="28" fillId="0" borderId="34" xfId="1364" applyFont="1" applyBorder="1" applyAlignment="1">
      <alignment vertical="center"/>
    </xf>
    <xf numFmtId="0" fontId="28" fillId="0" borderId="34" xfId="1364" applyFont="1" applyBorder="1" applyAlignment="1">
      <alignment horizontal="center" vertical="center"/>
    </xf>
    <xf numFmtId="0" fontId="24" fillId="10" borderId="34" xfId="0" applyFont="1" applyFill="1" applyBorder="1" applyAlignment="1">
      <alignment horizontal="center" vertical="center"/>
    </xf>
    <xf numFmtId="0" fontId="24" fillId="10" borderId="34" xfId="0" applyFont="1" applyFill="1" applyBorder="1" applyAlignment="1">
      <alignment horizontal="center"/>
    </xf>
    <xf numFmtId="1" fontId="24" fillId="10" borderId="34" xfId="1369" applyNumberFormat="1" applyFont="1" applyFill="1" applyBorder="1" applyAlignment="1">
      <alignment horizontal="center" vertical="center"/>
    </xf>
    <xf numFmtId="0" fontId="5" fillId="0" borderId="34" xfId="0" applyFont="1" applyFill="1" applyBorder="1" applyAlignment="1">
      <alignment horizontal="center" vertical="center" wrapText="1"/>
    </xf>
    <xf numFmtId="0" fontId="4" fillId="0" borderId="34" xfId="0" quotePrefix="1" applyFont="1" applyBorder="1"/>
    <xf numFmtId="164" fontId="4" fillId="0" borderId="34" xfId="0" quotePrefix="1" applyNumberFormat="1" applyFont="1" applyBorder="1"/>
    <xf numFmtId="164" fontId="4" fillId="0" borderId="34" xfId="0" applyNumberFormat="1" applyFont="1" applyBorder="1"/>
    <xf numFmtId="1" fontId="4" fillId="0" borderId="34" xfId="0" applyNumberFormat="1" applyFont="1" applyBorder="1"/>
    <xf numFmtId="14" fontId="26" fillId="0" borderId="34" xfId="0" quotePrefix="1" applyNumberFormat="1" applyFont="1" applyBorder="1" applyProtection="1">
      <protection locked="0"/>
    </xf>
    <xf numFmtId="0" fontId="0" fillId="0" borderId="34" xfId="0" applyBorder="1" applyProtection="1">
      <protection locked="0"/>
    </xf>
    <xf numFmtId="0" fontId="26" fillId="0" borderId="34" xfId="0" quotePrefix="1" applyFont="1" applyBorder="1" applyProtection="1">
      <protection locked="0"/>
    </xf>
    <xf numFmtId="0" fontId="8" fillId="0" borderId="34" xfId="4" applyBorder="1" applyProtection="1">
      <protection locked="0"/>
    </xf>
    <xf numFmtId="0" fontId="8" fillId="0" borderId="34" xfId="4" applyBorder="1" applyAlignment="1" applyProtection="1">
      <alignment horizontal="left"/>
      <protection locked="0"/>
    </xf>
    <xf numFmtId="0" fontId="8" fillId="0" borderId="34" xfId="4" applyBorder="1" applyAlignment="1" applyProtection="1">
      <alignment horizontal="center"/>
      <protection locked="0"/>
    </xf>
    <xf numFmtId="0" fontId="4" fillId="0" borderId="13" xfId="0" applyFont="1" applyBorder="1" applyAlignment="1">
      <alignment horizontal="center"/>
    </xf>
    <xf numFmtId="164" fontId="4" fillId="0" borderId="13" xfId="0" quotePrefix="1" applyNumberFormat="1" applyFont="1" applyBorder="1"/>
    <xf numFmtId="0" fontId="5" fillId="0" borderId="34" xfId="0" quotePrefix="1" applyFont="1" applyFill="1" applyBorder="1" applyAlignment="1">
      <alignment horizontal="left" vertical="center" wrapText="1"/>
    </xf>
    <xf numFmtId="0" fontId="22" fillId="5" borderId="1" xfId="0" applyFont="1" applyFill="1" applyBorder="1" applyAlignment="1">
      <alignment horizontal="center" vertical="center"/>
    </xf>
    <xf numFmtId="0" fontId="22" fillId="5" borderId="2" xfId="0" applyFont="1" applyFill="1" applyBorder="1" applyAlignment="1">
      <alignment horizontal="center" vertical="center"/>
    </xf>
    <xf numFmtId="0" fontId="22" fillId="5" borderId="3" xfId="0" applyFont="1" applyFill="1" applyBorder="1" applyAlignment="1">
      <alignment horizontal="center" vertical="center"/>
    </xf>
    <xf numFmtId="0" fontId="22" fillId="5" borderId="4" xfId="0" applyFont="1" applyFill="1" applyBorder="1" applyAlignment="1">
      <alignment horizontal="center" vertical="center"/>
    </xf>
    <xf numFmtId="0" fontId="62" fillId="28" borderId="17" xfId="1364" applyFont="1" applyFill="1" applyBorder="1" applyAlignment="1">
      <alignment horizontal="center"/>
    </xf>
    <xf numFmtId="0" fontId="62" fillId="28" borderId="19" xfId="1364" applyFont="1" applyFill="1" applyBorder="1" applyAlignment="1">
      <alignment horizontal="center"/>
    </xf>
    <xf numFmtId="0" fontId="22" fillId="5" borderId="1" xfId="4" applyFont="1" applyFill="1" applyBorder="1" applyAlignment="1">
      <alignment horizontal="center" vertical="center"/>
    </xf>
    <xf numFmtId="0" fontId="22" fillId="5" borderId="2" xfId="4" applyFont="1" applyFill="1" applyBorder="1" applyAlignment="1">
      <alignment horizontal="center" vertical="center"/>
    </xf>
    <xf numFmtId="0" fontId="22" fillId="5" borderId="3" xfId="4" applyFont="1" applyFill="1" applyBorder="1" applyAlignment="1">
      <alignment horizontal="center" vertical="center"/>
    </xf>
    <xf numFmtId="0" fontId="22" fillId="5" borderId="4" xfId="4" applyFont="1" applyFill="1" applyBorder="1" applyAlignment="1">
      <alignment horizontal="center" vertical="center"/>
    </xf>
    <xf numFmtId="0" fontId="22" fillId="5" borderId="11" xfId="4" applyFont="1" applyFill="1" applyBorder="1" applyAlignment="1">
      <alignment horizontal="center" vertical="center"/>
    </xf>
    <xf numFmtId="0" fontId="22" fillId="5" borderId="12" xfId="4" applyFont="1" applyFill="1" applyBorder="1" applyAlignment="1">
      <alignment horizontal="center" vertical="center"/>
    </xf>
    <xf numFmtId="0" fontId="22" fillId="5" borderId="13" xfId="4" applyFont="1" applyFill="1" applyBorder="1" applyAlignment="1">
      <alignment horizontal="center" vertical="center"/>
    </xf>
    <xf numFmtId="0" fontId="34" fillId="0" borderId="37" xfId="0" applyFont="1" applyFill="1" applyBorder="1" applyAlignment="1">
      <alignment horizontal="center"/>
    </xf>
    <xf numFmtId="0" fontId="34" fillId="0" borderId="38" xfId="0" applyFont="1" applyFill="1" applyBorder="1" applyAlignment="1">
      <alignment horizontal="center"/>
    </xf>
    <xf numFmtId="0" fontId="64" fillId="0" borderId="21" xfId="0" applyFont="1" applyFill="1" applyBorder="1" applyAlignment="1">
      <alignment horizontal="center"/>
    </xf>
    <xf numFmtId="0" fontId="64" fillId="0" borderId="22" xfId="0" applyFont="1" applyFill="1" applyBorder="1" applyAlignment="1">
      <alignment horizontal="center"/>
    </xf>
    <xf numFmtId="0" fontId="64" fillId="0" borderId="23" xfId="0" applyFont="1" applyFill="1" applyBorder="1" applyAlignment="1">
      <alignment horizontal="center"/>
    </xf>
    <xf numFmtId="0" fontId="64" fillId="0" borderId="24" xfId="0" applyFont="1" applyFill="1" applyBorder="1" applyAlignment="1">
      <alignment horizontal="center"/>
    </xf>
    <xf numFmtId="0" fontId="64" fillId="0" borderId="25" xfId="0" applyFont="1" applyFill="1" applyBorder="1" applyAlignment="1">
      <alignment horizontal="center"/>
    </xf>
    <xf numFmtId="0" fontId="64" fillId="0" borderId="26" xfId="0" applyFont="1" applyFill="1" applyBorder="1" applyAlignment="1">
      <alignment horizontal="center"/>
    </xf>
    <xf numFmtId="0" fontId="63" fillId="0" borderId="37" xfId="0" applyFont="1" applyFill="1" applyBorder="1" applyAlignment="1">
      <alignment horizontal="center"/>
    </xf>
    <xf numFmtId="0" fontId="63" fillId="0" borderId="38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left"/>
    </xf>
    <xf numFmtId="0" fontId="3" fillId="0" borderId="25" xfId="0" applyFont="1" applyFill="1" applyBorder="1" applyAlignment="1">
      <alignment horizontal="left"/>
    </xf>
    <xf numFmtId="0" fontId="3" fillId="0" borderId="26" xfId="0" applyFont="1" applyFill="1" applyBorder="1" applyAlignment="1">
      <alignment horizontal="left"/>
    </xf>
    <xf numFmtId="0" fontId="3" fillId="0" borderId="21" xfId="0" applyFont="1" applyFill="1" applyBorder="1" applyAlignment="1">
      <alignment horizontal="left" vertical="top"/>
    </xf>
    <xf numFmtId="0" fontId="3" fillId="0" borderId="22" xfId="0" applyFont="1" applyFill="1" applyBorder="1" applyAlignment="1">
      <alignment horizontal="left" vertical="top"/>
    </xf>
    <xf numFmtId="0" fontId="3" fillId="0" borderId="23" xfId="0" applyFont="1" applyFill="1" applyBorder="1" applyAlignment="1">
      <alignment horizontal="left" vertical="top"/>
    </xf>
    <xf numFmtId="0" fontId="3" fillId="0" borderId="24" xfId="0" applyFont="1" applyFill="1" applyBorder="1" applyAlignment="1">
      <alignment horizontal="left" vertical="top"/>
    </xf>
    <xf numFmtId="0" fontId="3" fillId="0" borderId="25" xfId="0" applyFont="1" applyFill="1" applyBorder="1" applyAlignment="1">
      <alignment horizontal="left" vertical="top"/>
    </xf>
    <xf numFmtId="0" fontId="3" fillId="0" borderId="26" xfId="0" applyFont="1" applyFill="1" applyBorder="1" applyAlignment="1">
      <alignment horizontal="left" vertical="top"/>
    </xf>
    <xf numFmtId="0" fontId="3" fillId="0" borderId="28" xfId="0" applyFont="1" applyFill="1" applyBorder="1" applyAlignment="1">
      <alignment horizontal="left"/>
    </xf>
    <xf numFmtId="0" fontId="3" fillId="0" borderId="29" xfId="0" applyFont="1" applyFill="1" applyBorder="1" applyAlignment="1">
      <alignment horizontal="left"/>
    </xf>
    <xf numFmtId="0" fontId="3" fillId="0" borderId="30" xfId="0" applyFont="1" applyFill="1" applyBorder="1" applyAlignment="1">
      <alignment horizontal="left"/>
    </xf>
    <xf numFmtId="0" fontId="13" fillId="21" borderId="21" xfId="0" applyFont="1" applyFill="1" applyBorder="1" applyAlignment="1">
      <alignment horizontal="center" vertical="top" wrapText="1"/>
    </xf>
    <xf numFmtId="0" fontId="13" fillId="21" borderId="22" xfId="0" applyFont="1" applyFill="1" applyBorder="1" applyAlignment="1">
      <alignment horizontal="center" vertical="top" wrapText="1"/>
    </xf>
    <xf numFmtId="0" fontId="13" fillId="21" borderId="23" xfId="0" applyFont="1" applyFill="1" applyBorder="1" applyAlignment="1">
      <alignment horizontal="center" vertical="top" wrapText="1"/>
    </xf>
    <xf numFmtId="0" fontId="13" fillId="21" borderId="27" xfId="0" applyFont="1" applyFill="1" applyBorder="1" applyAlignment="1">
      <alignment horizontal="center" vertical="top" wrapText="1"/>
    </xf>
    <xf numFmtId="0" fontId="13" fillId="21" borderId="0" xfId="0" applyFont="1" applyFill="1" applyBorder="1" applyAlignment="1">
      <alignment horizontal="center" vertical="top" wrapText="1"/>
    </xf>
    <xf numFmtId="0" fontId="13" fillId="21" borderId="20" xfId="0" applyFont="1" applyFill="1" applyBorder="1" applyAlignment="1">
      <alignment horizontal="center" vertical="top" wrapText="1"/>
    </xf>
    <xf numFmtId="0" fontId="13" fillId="21" borderId="24" xfId="0" applyFont="1" applyFill="1" applyBorder="1" applyAlignment="1">
      <alignment horizontal="center" vertical="top" wrapText="1"/>
    </xf>
    <xf numFmtId="0" fontId="13" fillId="21" borderId="25" xfId="0" applyFont="1" applyFill="1" applyBorder="1" applyAlignment="1">
      <alignment horizontal="center" vertical="top" wrapText="1"/>
    </xf>
    <xf numFmtId="0" fontId="13" fillId="21" borderId="26" xfId="0" applyFont="1" applyFill="1" applyBorder="1" applyAlignment="1">
      <alignment horizontal="center" vertical="top" wrapText="1"/>
    </xf>
    <xf numFmtId="0" fontId="33" fillId="21" borderId="28" xfId="0" applyFont="1" applyFill="1" applyBorder="1" applyAlignment="1">
      <alignment horizontal="center" vertical="top"/>
    </xf>
    <xf numFmtId="0" fontId="33" fillId="21" borderId="29" xfId="0" applyFont="1" applyFill="1" applyBorder="1" applyAlignment="1">
      <alignment horizontal="center" vertical="top"/>
    </xf>
    <xf numFmtId="0" fontId="33" fillId="21" borderId="30" xfId="0" applyFont="1" applyFill="1" applyBorder="1" applyAlignment="1">
      <alignment horizontal="center" vertical="top"/>
    </xf>
    <xf numFmtId="0" fontId="33" fillId="21" borderId="36" xfId="0" applyFont="1" applyFill="1" applyBorder="1" applyAlignment="1">
      <alignment horizontal="center"/>
    </xf>
    <xf numFmtId="0" fontId="33" fillId="21" borderId="29" xfId="0" applyFont="1" applyFill="1" applyBorder="1" applyAlignment="1">
      <alignment horizontal="center"/>
    </xf>
    <xf numFmtId="0" fontId="33" fillId="21" borderId="30" xfId="0" applyFont="1" applyFill="1" applyBorder="1" applyAlignment="1">
      <alignment horizontal="center"/>
    </xf>
    <xf numFmtId="0" fontId="3" fillId="0" borderId="0" xfId="0" applyFont="1" applyAlignment="1">
      <alignment horizontal="left" wrapText="1"/>
    </xf>
    <xf numFmtId="49" fontId="3" fillId="4" borderId="28" xfId="0" applyNumberFormat="1" applyFont="1" applyFill="1" applyBorder="1" applyAlignment="1">
      <alignment horizontal="left"/>
    </xf>
    <xf numFmtId="49" fontId="3" fillId="4" borderId="30" xfId="0" applyNumberFormat="1" applyFont="1" applyFill="1" applyBorder="1" applyAlignment="1">
      <alignment horizontal="left"/>
    </xf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6" fillId="26" borderId="34" xfId="0" applyFont="1" applyFill="1" applyBorder="1" applyAlignment="1">
      <alignment horizontal="center" vertical="center" wrapText="1"/>
    </xf>
    <xf numFmtId="0" fontId="6" fillId="26" borderId="34" xfId="0" applyFont="1" applyFill="1" applyBorder="1" applyAlignment="1">
      <alignment horizontal="center"/>
    </xf>
    <xf numFmtId="0" fontId="6" fillId="25" borderId="34" xfId="0" applyFont="1" applyFill="1" applyBorder="1" applyAlignment="1">
      <alignment horizontal="center" vertical="center" wrapText="1"/>
    </xf>
    <xf numFmtId="0" fontId="6" fillId="25" borderId="34" xfId="0" applyFont="1" applyFill="1" applyBorder="1" applyAlignment="1">
      <alignment horizontal="center"/>
    </xf>
    <xf numFmtId="0" fontId="6" fillId="25" borderId="35" xfId="0" applyFont="1" applyFill="1" applyBorder="1" applyAlignment="1">
      <alignment horizontal="center"/>
    </xf>
    <xf numFmtId="0" fontId="6" fillId="25" borderId="34" xfId="0" applyFont="1" applyFill="1" applyBorder="1" applyAlignment="1">
      <alignment horizontal="center" wrapText="1"/>
    </xf>
    <xf numFmtId="0" fontId="6" fillId="25" borderId="35" xfId="0" applyFont="1" applyFill="1" applyBorder="1" applyAlignment="1">
      <alignment horizontal="center" wrapText="1"/>
    </xf>
    <xf numFmtId="0" fontId="22" fillId="25" borderId="34" xfId="0" applyFont="1" applyFill="1" applyBorder="1" applyAlignment="1">
      <alignment horizontal="center" vertical="center" wrapText="1"/>
    </xf>
    <xf numFmtId="0" fontId="6" fillId="7" borderId="34" xfId="0" applyFont="1" applyFill="1" applyBorder="1" applyAlignment="1">
      <alignment horizontal="center" vertical="center" wrapText="1"/>
    </xf>
    <xf numFmtId="0" fontId="6" fillId="7" borderId="11" xfId="0" applyFont="1" applyFill="1" applyBorder="1" applyAlignment="1">
      <alignment horizontal="center" vertical="center" wrapText="1"/>
    </xf>
    <xf numFmtId="0" fontId="22" fillId="26" borderId="34" xfId="0" applyFont="1" applyFill="1" applyBorder="1" applyAlignment="1">
      <alignment horizontal="center" vertical="center" wrapText="1"/>
    </xf>
    <xf numFmtId="0" fontId="6" fillId="26" borderId="35" xfId="0" applyFont="1" applyFill="1" applyBorder="1" applyAlignment="1">
      <alignment horizontal="center"/>
    </xf>
    <xf numFmtId="165" fontId="22" fillId="7" borderId="11" xfId="1369" applyNumberFormat="1" applyFont="1" applyFill="1" applyBorder="1" applyAlignment="1">
      <alignment horizontal="center" vertical="center"/>
    </xf>
    <xf numFmtId="165" fontId="22" fillId="7" borderId="12" xfId="1369" applyNumberFormat="1" applyFont="1" applyFill="1" applyBorder="1" applyAlignment="1">
      <alignment horizontal="center" vertical="center"/>
    </xf>
    <xf numFmtId="165" fontId="22" fillId="26" borderId="11" xfId="1369" applyNumberFormat="1" applyFont="1" applyFill="1" applyBorder="1" applyAlignment="1">
      <alignment horizontal="center" vertical="center"/>
    </xf>
    <xf numFmtId="165" fontId="22" fillId="26" borderId="12" xfId="1369" applyNumberFormat="1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vertical="center"/>
    </xf>
    <xf numFmtId="0" fontId="6" fillId="7" borderId="35" xfId="0" applyFont="1" applyFill="1" applyBorder="1" applyAlignment="1">
      <alignment horizontal="center" vertical="center"/>
    </xf>
    <xf numFmtId="0" fontId="6" fillId="7" borderId="34" xfId="0" applyFont="1" applyFill="1" applyBorder="1" applyAlignment="1">
      <alignment horizontal="center" wrapText="1"/>
    </xf>
    <xf numFmtId="0" fontId="6" fillId="7" borderId="11" xfId="0" applyFont="1" applyFill="1" applyBorder="1" applyAlignment="1">
      <alignment horizontal="center"/>
    </xf>
    <xf numFmtId="0" fontId="6" fillId="7" borderId="3" xfId="0" applyFont="1" applyFill="1" applyBorder="1" applyAlignment="1">
      <alignment horizontal="center"/>
    </xf>
    <xf numFmtId="0" fontId="6" fillId="26" borderId="35" xfId="0" applyFont="1" applyFill="1" applyBorder="1" applyAlignment="1">
      <alignment horizontal="center" wrapText="1"/>
    </xf>
    <xf numFmtId="0" fontId="6" fillId="26" borderId="14" xfId="0" applyFont="1" applyFill="1" applyBorder="1" applyAlignment="1">
      <alignment horizontal="center" wrapText="1"/>
    </xf>
    <xf numFmtId="0" fontId="6" fillId="26" borderId="6" xfId="0" applyFont="1" applyFill="1" applyBorder="1" applyAlignment="1">
      <alignment horizontal="center" wrapText="1"/>
    </xf>
    <xf numFmtId="0" fontId="14" fillId="17" borderId="13" xfId="7" applyFont="1" applyFill="1" applyBorder="1" applyAlignment="1">
      <alignment horizontal="center" vertical="center" wrapText="1"/>
    </xf>
    <xf numFmtId="0" fontId="14" fillId="17" borderId="15" xfId="7" applyFont="1" applyFill="1" applyBorder="1" applyAlignment="1">
      <alignment horizontal="center" vertical="center" wrapText="1"/>
    </xf>
    <xf numFmtId="0" fontId="14" fillId="17" borderId="16" xfId="7" applyFont="1" applyFill="1" applyBorder="1" applyAlignment="1">
      <alignment horizontal="center" vertical="center" wrapText="1"/>
    </xf>
    <xf numFmtId="0" fontId="14" fillId="17" borderId="17" xfId="7" applyFont="1" applyFill="1" applyBorder="1" applyAlignment="1">
      <alignment horizontal="center" vertical="center" wrapText="1"/>
    </xf>
    <xf numFmtId="0" fontId="14" fillId="17" borderId="18" xfId="7" applyFont="1" applyFill="1" applyBorder="1" applyAlignment="1">
      <alignment horizontal="center" vertical="center" wrapText="1"/>
    </xf>
    <xf numFmtId="1" fontId="32" fillId="0" borderId="35" xfId="1368" applyNumberFormat="1" applyBorder="1" applyAlignment="1" applyProtection="1">
      <alignment horizontal="center" vertical="center"/>
    </xf>
    <xf numFmtId="1" fontId="32" fillId="0" borderId="14" xfId="1368" applyNumberFormat="1" applyBorder="1" applyAlignment="1" applyProtection="1">
      <alignment horizontal="center" vertical="center"/>
    </xf>
    <xf numFmtId="1" fontId="32" fillId="0" borderId="6" xfId="1368" applyNumberFormat="1" applyBorder="1" applyAlignment="1" applyProtection="1">
      <alignment horizontal="center" vertical="center"/>
    </xf>
    <xf numFmtId="0" fontId="32" fillId="0" borderId="35" xfId="1368" applyBorder="1" applyAlignment="1" applyProtection="1">
      <alignment horizontal="center" vertical="center"/>
    </xf>
    <xf numFmtId="0" fontId="32" fillId="0" borderId="14" xfId="1368" applyBorder="1" applyAlignment="1" applyProtection="1">
      <alignment horizontal="center" vertical="center"/>
    </xf>
    <xf numFmtId="0" fontId="32" fillId="0" borderId="6" xfId="1368" applyBorder="1" applyAlignment="1" applyProtection="1">
      <alignment horizontal="center" vertical="center"/>
    </xf>
    <xf numFmtId="10" fontId="32" fillId="0" borderId="35" xfId="1368" applyNumberFormat="1" applyBorder="1" applyAlignment="1" applyProtection="1">
      <alignment horizontal="center" vertical="center"/>
    </xf>
    <xf numFmtId="10" fontId="32" fillId="0" borderId="14" xfId="1368" applyNumberFormat="1" applyBorder="1" applyAlignment="1" applyProtection="1">
      <alignment horizontal="center" vertical="center"/>
    </xf>
    <xf numFmtId="10" fontId="32" fillId="0" borderId="6" xfId="1368" applyNumberFormat="1" applyBorder="1" applyAlignment="1" applyProtection="1">
      <alignment horizontal="center" vertical="center"/>
    </xf>
    <xf numFmtId="0" fontId="14" fillId="17" borderId="7" xfId="7" applyFont="1" applyFill="1" applyBorder="1" applyAlignment="1">
      <alignment horizontal="center" vertical="center" wrapText="1"/>
    </xf>
    <xf numFmtId="0" fontId="14" fillId="17" borderId="14" xfId="7" applyFont="1" applyFill="1" applyBorder="1" applyAlignment="1">
      <alignment horizontal="center" vertical="center" wrapText="1"/>
    </xf>
    <xf numFmtId="0" fontId="14" fillId="17" borderId="6" xfId="7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 wrapText="1"/>
    </xf>
    <xf numFmtId="0" fontId="7" fillId="12" borderId="7" xfId="0" applyFont="1" applyFill="1" applyBorder="1" applyAlignment="1">
      <alignment horizontal="center" vertical="center" wrapText="1"/>
    </xf>
    <xf numFmtId="0" fontId="7" fillId="12" borderId="6" xfId="0" applyFont="1" applyFill="1" applyBorder="1" applyAlignment="1">
      <alignment horizontal="center" vertical="center" wrapText="1"/>
    </xf>
    <xf numFmtId="0" fontId="7" fillId="16" borderId="13" xfId="0" applyFont="1" applyFill="1" applyBorder="1" applyAlignment="1">
      <alignment horizontal="center" vertical="center"/>
    </xf>
    <xf numFmtId="0" fontId="19" fillId="16" borderId="13" xfId="0" applyFont="1" applyFill="1" applyBorder="1" applyAlignment="1">
      <alignment horizontal="center" vertical="center" wrapText="1"/>
    </xf>
    <xf numFmtId="0" fontId="7" fillId="12" borderId="13" xfId="0" applyFont="1" applyFill="1" applyBorder="1" applyAlignment="1">
      <alignment horizontal="center" vertical="center" wrapText="1"/>
    </xf>
    <xf numFmtId="41" fontId="14" fillId="15" borderId="11" xfId="5" applyFont="1" applyFill="1" applyBorder="1" applyAlignment="1">
      <alignment horizontal="center" vertical="center" wrapText="1"/>
    </xf>
    <xf numFmtId="41" fontId="14" fillId="15" borderId="12" xfId="5" applyFont="1" applyFill="1" applyBorder="1" applyAlignment="1">
      <alignment horizontal="center" vertical="center" wrapText="1"/>
    </xf>
    <xf numFmtId="0" fontId="14" fillId="15" borderId="15" xfId="7" applyFont="1" applyFill="1" applyBorder="1" applyAlignment="1">
      <alignment horizontal="center" vertical="center" wrapText="1"/>
    </xf>
    <xf numFmtId="0" fontId="14" fillId="15" borderId="16" xfId="7" applyFont="1" applyFill="1" applyBorder="1" applyAlignment="1">
      <alignment horizontal="center" vertical="center" wrapText="1"/>
    </xf>
    <xf numFmtId="0" fontId="14" fillId="15" borderId="17" xfId="7" applyFont="1" applyFill="1" applyBorder="1" applyAlignment="1">
      <alignment horizontal="center" vertical="center" wrapText="1"/>
    </xf>
    <xf numFmtId="0" fontId="14" fillId="15" borderId="18" xfId="7" applyFont="1" applyFill="1" applyBorder="1" applyAlignment="1">
      <alignment horizontal="center" vertical="center" wrapText="1"/>
    </xf>
    <xf numFmtId="0" fontId="14" fillId="15" borderId="7" xfId="7" applyFont="1" applyFill="1" applyBorder="1" applyAlignment="1">
      <alignment horizontal="center" vertical="center" wrapText="1"/>
    </xf>
    <xf numFmtId="0" fontId="14" fillId="15" borderId="14" xfId="7" applyFont="1" applyFill="1" applyBorder="1" applyAlignment="1">
      <alignment horizontal="center" vertical="center" wrapText="1"/>
    </xf>
    <xf numFmtId="0" fontId="14" fillId="15" borderId="6" xfId="7" applyFont="1" applyFill="1" applyBorder="1" applyAlignment="1">
      <alignment horizontal="center" vertical="center" wrapText="1"/>
    </xf>
    <xf numFmtId="1" fontId="0" fillId="0" borderId="7" xfId="2" applyNumberFormat="1" applyFont="1" applyBorder="1" applyAlignment="1" applyProtection="1">
      <alignment horizontal="center" vertical="center"/>
    </xf>
    <xf numFmtId="1" fontId="0" fillId="0" borderId="14" xfId="2" applyNumberFormat="1" applyFont="1" applyBorder="1" applyAlignment="1" applyProtection="1">
      <alignment horizontal="center" vertical="center"/>
    </xf>
    <xf numFmtId="1" fontId="0" fillId="0" borderId="6" xfId="2" applyNumberFormat="1" applyFont="1" applyBorder="1" applyAlignment="1" applyProtection="1">
      <alignment horizontal="center" vertical="center"/>
    </xf>
    <xf numFmtId="0" fontId="18" fillId="7" borderId="11" xfId="1368" applyFont="1" applyFill="1" applyBorder="1" applyAlignment="1" applyProtection="1">
      <alignment horizontal="center" vertical="center"/>
      <protection locked="0"/>
    </xf>
    <xf numFmtId="0" fontId="18" fillId="7" borderId="3" xfId="1368" applyFont="1" applyFill="1" applyBorder="1" applyAlignment="1" applyProtection="1">
      <alignment horizontal="center" vertical="center"/>
      <protection locked="0"/>
    </xf>
    <xf numFmtId="0" fontId="18" fillId="7" borderId="12" xfId="1368" applyFont="1" applyFill="1" applyBorder="1" applyAlignment="1" applyProtection="1">
      <alignment horizontal="center" vertical="center"/>
      <protection locked="0"/>
    </xf>
    <xf numFmtId="0" fontId="7" fillId="16" borderId="7" xfId="0" applyFont="1" applyFill="1" applyBorder="1" applyAlignment="1">
      <alignment horizontal="center" vertical="center" wrapText="1"/>
    </xf>
    <xf numFmtId="0" fontId="7" fillId="16" borderId="6" xfId="0" applyFont="1" applyFill="1" applyBorder="1" applyAlignment="1">
      <alignment horizontal="center" vertical="center" wrapText="1"/>
    </xf>
    <xf numFmtId="0" fontId="7" fillId="16" borderId="35" xfId="0" applyFont="1" applyFill="1" applyBorder="1" applyAlignment="1">
      <alignment horizontal="center" vertical="center" wrapText="1"/>
    </xf>
    <xf numFmtId="0" fontId="14" fillId="15" borderId="11" xfId="7" applyFont="1" applyFill="1" applyBorder="1" applyAlignment="1">
      <alignment horizontal="center" vertical="center" wrapText="1"/>
    </xf>
    <xf numFmtId="0" fontId="14" fillId="15" borderId="3" xfId="7" applyFont="1" applyFill="1" applyBorder="1" applyAlignment="1">
      <alignment horizontal="center" vertical="center" wrapText="1"/>
    </xf>
    <xf numFmtId="0" fontId="14" fillId="15" borderId="12" xfId="7" applyFont="1" applyFill="1" applyBorder="1" applyAlignment="1">
      <alignment horizontal="center" vertical="center" wrapText="1"/>
    </xf>
    <xf numFmtId="0" fontId="67" fillId="16" borderId="35" xfId="0" applyFont="1" applyFill="1" applyBorder="1" applyAlignment="1">
      <alignment horizontal="center" vertical="center" wrapText="1"/>
    </xf>
    <xf numFmtId="0" fontId="67" fillId="16" borderId="14" xfId="0" applyFont="1" applyFill="1" applyBorder="1" applyAlignment="1">
      <alignment horizontal="center" vertical="center" wrapText="1"/>
    </xf>
    <xf numFmtId="0" fontId="67" fillId="16" borderId="6" xfId="0" applyFont="1" applyFill="1" applyBorder="1" applyAlignment="1">
      <alignment horizontal="center" vertical="center" wrapText="1"/>
    </xf>
    <xf numFmtId="0" fontId="66" fillId="7" borderId="34" xfId="1368" applyFont="1" applyFill="1" applyBorder="1" applyAlignment="1" applyProtection="1">
      <alignment horizontal="center" vertical="center"/>
      <protection locked="0"/>
    </xf>
    <xf numFmtId="0" fontId="67" fillId="16" borderId="13" xfId="0" applyFont="1" applyFill="1" applyBorder="1" applyAlignment="1">
      <alignment horizontal="center" vertical="center" wrapText="1"/>
    </xf>
    <xf numFmtId="0" fontId="67" fillId="16" borderId="34" xfId="0" applyFont="1" applyFill="1" applyBorder="1" applyAlignment="1">
      <alignment horizontal="center" vertical="center" wrapText="1"/>
    </xf>
    <xf numFmtId="0" fontId="67" fillId="16" borderId="7" xfId="0" applyFont="1" applyFill="1" applyBorder="1" applyAlignment="1">
      <alignment horizontal="center" vertical="center" wrapText="1"/>
    </xf>
    <xf numFmtId="0" fontId="22" fillId="15" borderId="7" xfId="7" applyFont="1" applyFill="1" applyBorder="1" applyAlignment="1">
      <alignment horizontal="center" vertical="center" wrapText="1"/>
    </xf>
    <xf numFmtId="0" fontId="22" fillId="15" borderId="14" xfId="7" applyFont="1" applyFill="1" applyBorder="1" applyAlignment="1">
      <alignment horizontal="center" vertical="center" wrapText="1"/>
    </xf>
    <xf numFmtId="0" fontId="22" fillId="15" borderId="6" xfId="7" applyFont="1" applyFill="1" applyBorder="1" applyAlignment="1">
      <alignment horizontal="center" vertical="center" wrapText="1"/>
    </xf>
    <xf numFmtId="0" fontId="22" fillId="15" borderId="15" xfId="7" applyFont="1" applyFill="1" applyBorder="1" applyAlignment="1">
      <alignment horizontal="center" vertical="center" wrapText="1"/>
    </xf>
    <xf numFmtId="0" fontId="22" fillId="15" borderId="16" xfId="7" applyFont="1" applyFill="1" applyBorder="1" applyAlignment="1">
      <alignment horizontal="center" vertical="center" wrapText="1"/>
    </xf>
    <xf numFmtId="0" fontId="22" fillId="15" borderId="31" xfId="7" applyFont="1" applyFill="1" applyBorder="1" applyAlignment="1">
      <alignment horizontal="center" vertical="center" wrapText="1"/>
    </xf>
    <xf numFmtId="0" fontId="22" fillId="15" borderId="32" xfId="7" applyFont="1" applyFill="1" applyBorder="1" applyAlignment="1">
      <alignment horizontal="center" vertical="center" wrapText="1"/>
    </xf>
    <xf numFmtId="0" fontId="22" fillId="15" borderId="17" xfId="7" applyFont="1" applyFill="1" applyBorder="1" applyAlignment="1">
      <alignment horizontal="center" vertical="center" wrapText="1"/>
    </xf>
    <xf numFmtId="0" fontId="22" fillId="15" borderId="18" xfId="7" applyFont="1" applyFill="1" applyBorder="1" applyAlignment="1">
      <alignment horizontal="center" vertical="center" wrapText="1"/>
    </xf>
    <xf numFmtId="0" fontId="66" fillId="16" borderId="13" xfId="0" applyFont="1" applyFill="1" applyBorder="1" applyAlignment="1">
      <alignment horizontal="center" vertical="center" wrapText="1"/>
    </xf>
    <xf numFmtId="0" fontId="66" fillId="16" borderId="34" xfId="0" applyFont="1" applyFill="1" applyBorder="1" applyAlignment="1">
      <alignment horizontal="center" vertical="center" wrapText="1"/>
    </xf>
    <xf numFmtId="1" fontId="5" fillId="3" borderId="35" xfId="2" applyNumberFormat="1" applyFont="1" applyFill="1" applyBorder="1" applyAlignment="1" applyProtection="1">
      <alignment horizontal="center" vertical="center"/>
    </xf>
    <xf numFmtId="1" fontId="5" fillId="3" borderId="14" xfId="2" applyNumberFormat="1" applyFont="1" applyFill="1" applyBorder="1" applyAlignment="1" applyProtection="1">
      <alignment horizontal="center" vertical="center"/>
    </xf>
    <xf numFmtId="1" fontId="5" fillId="3" borderId="6" xfId="2" applyNumberFormat="1" applyFont="1" applyFill="1" applyBorder="1" applyAlignment="1" applyProtection="1">
      <alignment horizontal="center" vertical="center"/>
    </xf>
    <xf numFmtId="0" fontId="67" fillId="16" borderId="13" xfId="0" applyFont="1" applyFill="1" applyBorder="1" applyAlignment="1">
      <alignment horizontal="center" vertical="center"/>
    </xf>
    <xf numFmtId="0" fontId="67" fillId="16" borderId="34" xfId="0" applyFont="1" applyFill="1" applyBorder="1" applyAlignment="1">
      <alignment horizontal="center" vertical="center"/>
    </xf>
    <xf numFmtId="1" fontId="2" fillId="27" borderId="34" xfId="2" applyNumberFormat="1" applyFont="1" applyFill="1" applyBorder="1" applyAlignment="1" applyProtection="1">
      <alignment horizontal="center" vertical="center"/>
    </xf>
    <xf numFmtId="0" fontId="66" fillId="7" borderId="35" xfId="1368" applyFont="1" applyFill="1" applyBorder="1" applyAlignment="1" applyProtection="1">
      <alignment horizontal="center" vertical="center" wrapText="1"/>
      <protection locked="0"/>
    </xf>
    <xf numFmtId="0" fontId="66" fillId="7" borderId="6" xfId="1368" applyFont="1" applyFill="1" applyBorder="1" applyAlignment="1" applyProtection="1">
      <alignment horizontal="center" vertical="center" wrapText="1"/>
      <protection locked="0"/>
    </xf>
    <xf numFmtId="0" fontId="14" fillId="26" borderId="7" xfId="7" applyFont="1" applyFill="1" applyBorder="1" applyAlignment="1">
      <alignment horizontal="center" vertical="center" wrapText="1"/>
    </xf>
    <xf numFmtId="0" fontId="14" fillId="26" borderId="14" xfId="7" applyFont="1" applyFill="1" applyBorder="1" applyAlignment="1">
      <alignment horizontal="center" vertical="center" wrapText="1"/>
    </xf>
    <xf numFmtId="0" fontId="14" fillId="26" borderId="6" xfId="7" applyFont="1" applyFill="1" applyBorder="1" applyAlignment="1">
      <alignment horizontal="center" vertical="center" wrapText="1"/>
    </xf>
    <xf numFmtId="0" fontId="14" fillId="26" borderId="15" xfId="7" applyFont="1" applyFill="1" applyBorder="1" applyAlignment="1">
      <alignment horizontal="center" vertical="center" wrapText="1"/>
    </xf>
    <xf numFmtId="0" fontId="14" fillId="26" borderId="16" xfId="7" applyFont="1" applyFill="1" applyBorder="1" applyAlignment="1">
      <alignment horizontal="center" vertical="center" wrapText="1"/>
    </xf>
    <xf numFmtId="0" fontId="14" fillId="26" borderId="31" xfId="7" applyFont="1" applyFill="1" applyBorder="1" applyAlignment="1">
      <alignment horizontal="center" vertical="center" wrapText="1"/>
    </xf>
    <xf numFmtId="0" fontId="14" fillId="26" borderId="32" xfId="7" applyFont="1" applyFill="1" applyBorder="1" applyAlignment="1">
      <alignment horizontal="center" vertical="center" wrapText="1"/>
    </xf>
    <xf numFmtId="0" fontId="14" fillId="26" borderId="17" xfId="7" applyFont="1" applyFill="1" applyBorder="1" applyAlignment="1">
      <alignment horizontal="center" vertical="center" wrapText="1"/>
    </xf>
    <xf numFmtId="0" fontId="14" fillId="26" borderId="18" xfId="7" applyFont="1" applyFill="1" applyBorder="1" applyAlignment="1">
      <alignment horizontal="center" vertical="center" wrapText="1"/>
    </xf>
    <xf numFmtId="41" fontId="14" fillId="26" borderId="34" xfId="5" applyFont="1" applyFill="1" applyBorder="1" applyAlignment="1">
      <alignment horizontal="center" vertical="center" wrapText="1"/>
    </xf>
    <xf numFmtId="0" fontId="67" fillId="7" borderId="35" xfId="0" applyFont="1" applyFill="1" applyBorder="1" applyAlignment="1">
      <alignment horizontal="center" vertical="center" wrapText="1"/>
    </xf>
    <xf numFmtId="0" fontId="67" fillId="7" borderId="6" xfId="0" applyFont="1" applyFill="1" applyBorder="1" applyAlignment="1">
      <alignment horizontal="center" vertical="center" wrapText="1"/>
    </xf>
    <xf numFmtId="0" fontId="66" fillId="7" borderId="11" xfId="1368" applyFont="1" applyFill="1" applyBorder="1" applyAlignment="1" applyProtection="1">
      <alignment horizontal="center" vertical="center"/>
      <protection locked="0"/>
    </xf>
    <xf numFmtId="0" fontId="66" fillId="7" borderId="3" xfId="1368" applyFont="1" applyFill="1" applyBorder="1" applyAlignment="1" applyProtection="1">
      <alignment horizontal="center" vertical="center"/>
      <protection locked="0"/>
    </xf>
    <xf numFmtId="0" fontId="66" fillId="7" borderId="12" xfId="1368" applyFont="1" applyFill="1" applyBorder="1" applyAlignment="1" applyProtection="1">
      <alignment horizontal="center" vertical="center"/>
      <protection locked="0"/>
    </xf>
    <xf numFmtId="0" fontId="67" fillId="7" borderId="11" xfId="0" applyFont="1" applyFill="1" applyBorder="1" applyAlignment="1">
      <alignment horizontal="center" vertical="center" wrapText="1"/>
    </xf>
    <xf numFmtId="0" fontId="67" fillId="7" borderId="3" xfId="0" applyFont="1" applyFill="1" applyBorder="1" applyAlignment="1">
      <alignment horizontal="center" vertical="center" wrapText="1"/>
    </xf>
    <xf numFmtId="0" fontId="67" fillId="7" borderId="12" xfId="0" applyFont="1" applyFill="1" applyBorder="1" applyAlignment="1">
      <alignment horizontal="center" vertical="center" wrapText="1"/>
    </xf>
    <xf numFmtId="41" fontId="22" fillId="15" borderId="34" xfId="5" applyFont="1" applyFill="1" applyBorder="1" applyAlignment="1">
      <alignment horizontal="center" vertical="center" wrapText="1"/>
    </xf>
    <xf numFmtId="0" fontId="19" fillId="9" borderId="11" xfId="4" applyFont="1" applyFill="1" applyBorder="1" applyAlignment="1" applyProtection="1">
      <alignment horizontal="center" vertical="center"/>
      <protection locked="0"/>
    </xf>
    <xf numFmtId="0" fontId="19" fillId="9" borderId="12" xfId="4" applyFont="1" applyFill="1" applyBorder="1" applyAlignment="1" applyProtection="1">
      <alignment horizontal="center" vertical="center"/>
      <protection locked="0"/>
    </xf>
    <xf numFmtId="0" fontId="19" fillId="9" borderId="11" xfId="0" applyFont="1" applyFill="1" applyBorder="1" applyAlignment="1" applyProtection="1">
      <alignment horizontal="center" vertical="center"/>
      <protection locked="0"/>
    </xf>
    <xf numFmtId="0" fontId="19" fillId="9" borderId="12" xfId="0" applyFont="1" applyFill="1" applyBorder="1" applyAlignment="1" applyProtection="1">
      <alignment horizontal="center" vertical="center"/>
      <protection locked="0"/>
    </xf>
    <xf numFmtId="0" fontId="19" fillId="9" borderId="7" xfId="0" applyFont="1" applyFill="1" applyBorder="1" applyAlignment="1" applyProtection="1">
      <alignment horizontal="center" vertical="center"/>
      <protection locked="0"/>
    </xf>
    <xf numFmtId="0" fontId="19" fillId="9" borderId="6" xfId="0" applyFont="1" applyFill="1" applyBorder="1" applyAlignment="1" applyProtection="1">
      <alignment horizontal="center" vertical="center"/>
      <protection locked="0"/>
    </xf>
    <xf numFmtId="41" fontId="5" fillId="0" borderId="11" xfId="1" applyFont="1" applyBorder="1" applyAlignment="1">
      <alignment horizontal="center"/>
    </xf>
    <xf numFmtId="41" fontId="5" fillId="0" borderId="12" xfId="1" applyFont="1" applyBorder="1" applyAlignment="1">
      <alignment horizontal="center"/>
    </xf>
    <xf numFmtId="0" fontId="19" fillId="9" borderId="1" xfId="4" applyFont="1" applyFill="1" applyBorder="1" applyAlignment="1" applyProtection="1">
      <alignment horizontal="center" vertical="center"/>
      <protection locked="0"/>
    </xf>
    <xf numFmtId="0" fontId="19" fillId="9" borderId="2" xfId="4" applyFont="1" applyFill="1" applyBorder="1" applyAlignment="1" applyProtection="1">
      <alignment horizontal="center" vertical="center"/>
      <protection locked="0"/>
    </xf>
    <xf numFmtId="0" fontId="19" fillId="9" borderId="4" xfId="4" applyFont="1" applyFill="1" applyBorder="1" applyAlignment="1" applyProtection="1">
      <alignment horizontal="center" vertical="center"/>
      <protection locked="0"/>
    </xf>
    <xf numFmtId="0" fontId="18" fillId="31" borderId="11" xfId="0" applyFont="1" applyFill="1" applyBorder="1" applyAlignment="1" applyProtection="1">
      <alignment horizontal="center" vertical="center"/>
      <protection locked="0"/>
    </xf>
    <xf numFmtId="0" fontId="18" fillId="31" borderId="3" xfId="0" applyFont="1" applyFill="1" applyBorder="1" applyAlignment="1" applyProtection="1">
      <alignment horizontal="center" vertical="center"/>
      <protection locked="0"/>
    </xf>
    <xf numFmtId="0" fontId="18" fillId="31" borderId="12" xfId="0" applyFont="1" applyFill="1" applyBorder="1" applyAlignment="1" applyProtection="1">
      <alignment horizontal="center" vertical="center"/>
      <protection locked="0"/>
    </xf>
    <xf numFmtId="0" fontId="13" fillId="26" borderId="11" xfId="0" applyFont="1" applyFill="1" applyBorder="1" applyAlignment="1">
      <alignment horizontal="center" vertical="center"/>
    </xf>
    <xf numFmtId="0" fontId="13" fillId="26" borderId="12" xfId="0" applyFont="1" applyFill="1" applyBorder="1" applyAlignment="1">
      <alignment horizontal="center" vertical="center"/>
    </xf>
    <xf numFmtId="0" fontId="13" fillId="12" borderId="11" xfId="0" applyFont="1" applyFill="1" applyBorder="1" applyAlignment="1">
      <alignment horizontal="center" vertical="center"/>
    </xf>
    <xf numFmtId="0" fontId="13" fillId="12" borderId="12" xfId="0" applyFont="1" applyFill="1" applyBorder="1" applyAlignment="1">
      <alignment horizontal="center" vertical="center"/>
    </xf>
    <xf numFmtId="0" fontId="46" fillId="22" borderId="13" xfId="0" applyFont="1" applyFill="1" applyBorder="1" applyAlignment="1">
      <alignment vertical="top" wrapText="1"/>
    </xf>
    <xf numFmtId="0" fontId="47" fillId="22" borderId="13" xfId="0" applyFont="1" applyFill="1" applyBorder="1" applyAlignment="1">
      <alignment horizontal="center" vertical="top" wrapText="1"/>
    </xf>
    <xf numFmtId="0" fontId="53" fillId="22" borderId="13" xfId="0" applyFont="1" applyFill="1" applyBorder="1" applyAlignment="1">
      <alignment horizontal="center" vertical="top" wrapText="1"/>
    </xf>
    <xf numFmtId="41" fontId="60" fillId="15" borderId="13" xfId="1" applyFont="1" applyFill="1" applyBorder="1" applyAlignment="1">
      <alignment horizontal="left" vertical="top" wrapText="1"/>
    </xf>
    <xf numFmtId="0" fontId="53" fillId="22" borderId="35" xfId="0" applyFont="1" applyFill="1" applyBorder="1" applyAlignment="1">
      <alignment horizontal="center" vertical="center" wrapText="1"/>
    </xf>
    <xf numFmtId="0" fontId="53" fillId="22" borderId="6" xfId="0" applyFont="1" applyFill="1" applyBorder="1" applyAlignment="1">
      <alignment horizontal="center" vertical="center" wrapText="1"/>
    </xf>
    <xf numFmtId="0" fontId="60" fillId="15" borderId="7" xfId="0" applyFont="1" applyFill="1" applyBorder="1" applyAlignment="1">
      <alignment horizontal="center" vertical="top" wrapText="1"/>
    </xf>
    <xf numFmtId="0" fontId="60" fillId="15" borderId="14" xfId="0" applyFont="1" applyFill="1" applyBorder="1" applyAlignment="1">
      <alignment horizontal="center" vertical="top" wrapText="1"/>
    </xf>
    <xf numFmtId="0" fontId="60" fillId="15" borderId="6" xfId="0" applyFont="1" applyFill="1" applyBorder="1" applyAlignment="1">
      <alignment horizontal="center" vertical="top" wrapText="1"/>
    </xf>
    <xf numFmtId="0" fontId="57" fillId="22" borderId="31" xfId="0" applyFont="1" applyFill="1" applyBorder="1" applyAlignment="1">
      <alignment horizontal="center" vertical="center" wrapText="1"/>
    </xf>
    <xf numFmtId="0" fontId="57" fillId="22" borderId="0" xfId="0" applyFont="1" applyFill="1" applyBorder="1" applyAlignment="1">
      <alignment horizontal="center" vertical="center" wrapText="1"/>
    </xf>
    <xf numFmtId="0" fontId="57" fillId="22" borderId="32" xfId="0" applyFont="1" applyFill="1" applyBorder="1" applyAlignment="1">
      <alignment horizontal="center" vertical="center" wrapText="1"/>
    </xf>
    <xf numFmtId="0" fontId="60" fillId="15" borderId="13" xfId="0" applyFont="1" applyFill="1" applyBorder="1" applyAlignment="1" applyProtection="1">
      <alignment horizontal="left"/>
      <protection locked="0"/>
    </xf>
    <xf numFmtId="0" fontId="37" fillId="15" borderId="13" xfId="0" applyFont="1" applyFill="1" applyBorder="1" applyAlignment="1" applyProtection="1">
      <alignment horizontal="left"/>
      <protection locked="0"/>
    </xf>
    <xf numFmtId="0" fontId="22" fillId="12" borderId="34" xfId="0" applyFont="1" applyFill="1" applyBorder="1" applyAlignment="1">
      <alignment horizontal="center"/>
    </xf>
  </cellXfs>
  <cellStyles count="1370">
    <cellStyle name="Comma" xfId="1369" builtinId="3"/>
    <cellStyle name="Comma [0]" xfId="1" builtinId="6"/>
    <cellStyle name="Comma [0] 2" xfId="5"/>
    <cellStyle name="Comma [0] 3" xfId="2"/>
    <cellStyle name="Comma 2" xfId="1367"/>
    <cellStyle name="Normal" xfId="0" builtinId="0"/>
    <cellStyle name="Normal 10" xfId="6"/>
    <cellStyle name="Normal 11" xfId="1368"/>
    <cellStyle name="Normal 2" xfId="4"/>
    <cellStyle name="Normal 2 2" xfId="1366"/>
    <cellStyle name="Normal 3" xfId="7"/>
    <cellStyle name="Normal 3 10" xfId="8"/>
    <cellStyle name="Normal 3 100" xfId="9"/>
    <cellStyle name="Normal 3 101" xfId="10"/>
    <cellStyle name="Normal 3 102" xfId="11"/>
    <cellStyle name="Normal 3 103" xfId="12"/>
    <cellStyle name="Normal 3 104" xfId="13"/>
    <cellStyle name="Normal 3 105" xfId="14"/>
    <cellStyle name="Normal 3 106" xfId="15"/>
    <cellStyle name="Normal 3 107" xfId="16"/>
    <cellStyle name="Normal 3 108" xfId="17"/>
    <cellStyle name="Normal 3 109" xfId="18"/>
    <cellStyle name="Normal 3 11" xfId="19"/>
    <cellStyle name="Normal 3 110" xfId="20"/>
    <cellStyle name="Normal 3 111" xfId="21"/>
    <cellStyle name="Normal 3 112" xfId="22"/>
    <cellStyle name="Normal 3 113" xfId="23"/>
    <cellStyle name="Normal 3 114" xfId="24"/>
    <cellStyle name="Normal 3 115" xfId="25"/>
    <cellStyle name="Normal 3 116" xfId="26"/>
    <cellStyle name="Normal 3 117" xfId="27"/>
    <cellStyle name="Normal 3 118" xfId="28"/>
    <cellStyle name="Normal 3 119" xfId="29"/>
    <cellStyle name="Normal 3 12" xfId="30"/>
    <cellStyle name="Normal 3 120" xfId="31"/>
    <cellStyle name="Normal 3 121" xfId="32"/>
    <cellStyle name="Normal 3 122" xfId="33"/>
    <cellStyle name="Normal 3 123" xfId="34"/>
    <cellStyle name="Normal 3 124" xfId="35"/>
    <cellStyle name="Normal 3 125" xfId="36"/>
    <cellStyle name="Normal 3 126" xfId="37"/>
    <cellStyle name="Normal 3 127" xfId="38"/>
    <cellStyle name="Normal 3 128" xfId="39"/>
    <cellStyle name="Normal 3 129" xfId="40"/>
    <cellStyle name="Normal 3 13" xfId="41"/>
    <cellStyle name="Normal 3 130" xfId="42"/>
    <cellStyle name="Normal 3 131" xfId="43"/>
    <cellStyle name="Normal 3 132" xfId="44"/>
    <cellStyle name="Normal 3 133" xfId="45"/>
    <cellStyle name="Normal 3 134" xfId="46"/>
    <cellStyle name="Normal 3 135" xfId="47"/>
    <cellStyle name="Normal 3 136" xfId="48"/>
    <cellStyle name="Normal 3 137" xfId="49"/>
    <cellStyle name="Normal 3 138" xfId="50"/>
    <cellStyle name="Normal 3 139" xfId="51"/>
    <cellStyle name="Normal 3 14" xfId="52"/>
    <cellStyle name="Normal 3 140" xfId="53"/>
    <cellStyle name="Normal 3 141" xfId="54"/>
    <cellStyle name="Normal 3 142" xfId="55"/>
    <cellStyle name="Normal 3 143" xfId="56"/>
    <cellStyle name="Normal 3 144" xfId="57"/>
    <cellStyle name="Normal 3 145" xfId="58"/>
    <cellStyle name="Normal 3 146" xfId="59"/>
    <cellStyle name="Normal 3 147" xfId="60"/>
    <cellStyle name="Normal 3 148" xfId="61"/>
    <cellStyle name="Normal 3 149" xfId="62"/>
    <cellStyle name="Normal 3 15" xfId="63"/>
    <cellStyle name="Normal 3 150" xfId="64"/>
    <cellStyle name="Normal 3 151" xfId="65"/>
    <cellStyle name="Normal 3 152" xfId="66"/>
    <cellStyle name="Normal 3 153" xfId="67"/>
    <cellStyle name="Normal 3 154" xfId="68"/>
    <cellStyle name="Normal 3 155" xfId="69"/>
    <cellStyle name="Normal 3 156" xfId="70"/>
    <cellStyle name="Normal 3 157" xfId="71"/>
    <cellStyle name="Normal 3 158" xfId="72"/>
    <cellStyle name="Normal 3 159" xfId="73"/>
    <cellStyle name="Normal 3 16" xfId="74"/>
    <cellStyle name="Normal 3 160" xfId="75"/>
    <cellStyle name="Normal 3 161" xfId="76"/>
    <cellStyle name="Normal 3 162" xfId="77"/>
    <cellStyle name="Normal 3 163" xfId="78"/>
    <cellStyle name="Normal 3 164" xfId="79"/>
    <cellStyle name="Normal 3 165" xfId="80"/>
    <cellStyle name="Normal 3 166" xfId="81"/>
    <cellStyle name="Normal 3 167" xfId="82"/>
    <cellStyle name="Normal 3 168" xfId="83"/>
    <cellStyle name="Normal 3 169" xfId="84"/>
    <cellStyle name="Normal 3 17" xfId="85"/>
    <cellStyle name="Normal 3 170" xfId="86"/>
    <cellStyle name="Normal 3 171" xfId="87"/>
    <cellStyle name="Normal 3 18" xfId="88"/>
    <cellStyle name="Normal 3 19" xfId="89"/>
    <cellStyle name="Normal 3 2" xfId="90"/>
    <cellStyle name="Normal 3 20" xfId="91"/>
    <cellStyle name="Normal 3 21" xfId="92"/>
    <cellStyle name="Normal 3 22" xfId="93"/>
    <cellStyle name="Normal 3 23" xfId="94"/>
    <cellStyle name="Normal 3 24" xfId="95"/>
    <cellStyle name="Normal 3 25" xfId="96"/>
    <cellStyle name="Normal 3 26" xfId="97"/>
    <cellStyle name="Normal 3 27" xfId="98"/>
    <cellStyle name="Normal 3 28" xfId="99"/>
    <cellStyle name="Normal 3 29" xfId="100"/>
    <cellStyle name="Normal 3 3" xfId="101"/>
    <cellStyle name="Normal 3 30" xfId="102"/>
    <cellStyle name="Normal 3 31" xfId="103"/>
    <cellStyle name="Normal 3 32" xfId="104"/>
    <cellStyle name="Normal 3 33" xfId="105"/>
    <cellStyle name="Normal 3 34" xfId="106"/>
    <cellStyle name="Normal 3 35" xfId="107"/>
    <cellStyle name="Normal 3 36" xfId="108"/>
    <cellStyle name="Normal 3 37" xfId="109"/>
    <cellStyle name="Normal 3 38" xfId="110"/>
    <cellStyle name="Normal 3 39" xfId="111"/>
    <cellStyle name="Normal 3 4" xfId="112"/>
    <cellStyle name="Normal 3 40" xfId="113"/>
    <cellStyle name="Normal 3 41" xfId="114"/>
    <cellStyle name="Normal 3 42" xfId="115"/>
    <cellStyle name="Normal 3 43" xfId="116"/>
    <cellStyle name="Normal 3 44" xfId="117"/>
    <cellStyle name="Normal 3 45" xfId="118"/>
    <cellStyle name="Normal 3 46" xfId="119"/>
    <cellStyle name="Normal 3 47" xfId="120"/>
    <cellStyle name="Normal 3 48" xfId="121"/>
    <cellStyle name="Normal 3 49" xfId="122"/>
    <cellStyle name="Normal 3 5" xfId="123"/>
    <cellStyle name="Normal 3 50" xfId="124"/>
    <cellStyle name="Normal 3 51" xfId="125"/>
    <cellStyle name="Normal 3 52" xfId="126"/>
    <cellStyle name="Normal 3 53" xfId="127"/>
    <cellStyle name="Normal 3 54" xfId="128"/>
    <cellStyle name="Normal 3 55" xfId="129"/>
    <cellStyle name="Normal 3 56" xfId="130"/>
    <cellStyle name="Normal 3 57" xfId="131"/>
    <cellStyle name="Normal 3 58" xfId="132"/>
    <cellStyle name="Normal 3 59" xfId="133"/>
    <cellStyle name="Normal 3 6" xfId="134"/>
    <cellStyle name="Normal 3 60" xfId="135"/>
    <cellStyle name="Normal 3 61" xfId="136"/>
    <cellStyle name="Normal 3 62" xfId="137"/>
    <cellStyle name="Normal 3 63" xfId="138"/>
    <cellStyle name="Normal 3 64" xfId="139"/>
    <cellStyle name="Normal 3 65" xfId="140"/>
    <cellStyle name="Normal 3 66" xfId="141"/>
    <cellStyle name="Normal 3 67" xfId="142"/>
    <cellStyle name="Normal 3 68" xfId="143"/>
    <cellStyle name="Normal 3 69" xfId="144"/>
    <cellStyle name="Normal 3 7" xfId="145"/>
    <cellStyle name="Normal 3 70" xfId="146"/>
    <cellStyle name="Normal 3 71" xfId="147"/>
    <cellStyle name="Normal 3 72" xfId="148"/>
    <cellStyle name="Normal 3 73" xfId="149"/>
    <cellStyle name="Normal 3 74" xfId="150"/>
    <cellStyle name="Normal 3 75" xfId="151"/>
    <cellStyle name="Normal 3 76" xfId="152"/>
    <cellStyle name="Normal 3 77" xfId="153"/>
    <cellStyle name="Normal 3 78" xfId="154"/>
    <cellStyle name="Normal 3 79" xfId="155"/>
    <cellStyle name="Normal 3 8" xfId="156"/>
    <cellStyle name="Normal 3 80" xfId="157"/>
    <cellStyle name="Normal 3 81" xfId="158"/>
    <cellStyle name="Normal 3 82" xfId="159"/>
    <cellStyle name="Normal 3 83" xfId="160"/>
    <cellStyle name="Normal 3 84" xfId="161"/>
    <cellStyle name="Normal 3 85" xfId="162"/>
    <cellStyle name="Normal 3 86" xfId="163"/>
    <cellStyle name="Normal 3 87" xfId="164"/>
    <cellStyle name="Normal 3 88" xfId="165"/>
    <cellStyle name="Normal 3 89" xfId="166"/>
    <cellStyle name="Normal 3 9" xfId="167"/>
    <cellStyle name="Normal 3 90" xfId="168"/>
    <cellStyle name="Normal 3 91" xfId="169"/>
    <cellStyle name="Normal 3 92" xfId="170"/>
    <cellStyle name="Normal 3 93" xfId="171"/>
    <cellStyle name="Normal 3 94" xfId="172"/>
    <cellStyle name="Normal 3 95" xfId="173"/>
    <cellStyle name="Normal 3 96" xfId="174"/>
    <cellStyle name="Normal 3 97" xfId="175"/>
    <cellStyle name="Normal 3 98" xfId="176"/>
    <cellStyle name="Normal 3 99" xfId="177"/>
    <cellStyle name="Normal 4" xfId="178"/>
    <cellStyle name="Normal 5" xfId="179"/>
    <cellStyle name="Normal 5 10" xfId="180"/>
    <cellStyle name="Normal 5 100" xfId="181"/>
    <cellStyle name="Normal 5 101" xfId="182"/>
    <cellStyle name="Normal 5 102" xfId="183"/>
    <cellStyle name="Normal 5 11" xfId="184"/>
    <cellStyle name="Normal 5 12" xfId="185"/>
    <cellStyle name="Normal 5 13" xfId="186"/>
    <cellStyle name="Normal 5 14" xfId="187"/>
    <cellStyle name="Normal 5 15" xfId="188"/>
    <cellStyle name="Normal 5 16" xfId="189"/>
    <cellStyle name="Normal 5 17" xfId="190"/>
    <cellStyle name="Normal 5 18" xfId="191"/>
    <cellStyle name="Normal 5 19" xfId="192"/>
    <cellStyle name="Normal 5 2" xfId="193"/>
    <cellStyle name="Normal 5 2 10" xfId="194"/>
    <cellStyle name="Normal 5 2 11" xfId="195"/>
    <cellStyle name="Normal 5 2 12" xfId="196"/>
    <cellStyle name="Normal 5 2 13" xfId="197"/>
    <cellStyle name="Normal 5 2 14" xfId="198"/>
    <cellStyle name="Normal 5 2 15" xfId="199"/>
    <cellStyle name="Normal 5 2 16" xfId="200"/>
    <cellStyle name="Normal 5 2 17" xfId="201"/>
    <cellStyle name="Normal 5 2 18" xfId="202"/>
    <cellStyle name="Normal 5 2 19" xfId="203"/>
    <cellStyle name="Normal 5 2 2" xfId="204"/>
    <cellStyle name="Normal 5 2 20" xfId="205"/>
    <cellStyle name="Normal 5 2 21" xfId="206"/>
    <cellStyle name="Normal 5 2 22" xfId="207"/>
    <cellStyle name="Normal 5 2 23" xfId="208"/>
    <cellStyle name="Normal 5 2 24" xfId="209"/>
    <cellStyle name="Normal 5 2 25" xfId="210"/>
    <cellStyle name="Normal 5 2 26" xfId="211"/>
    <cellStyle name="Normal 5 2 27" xfId="212"/>
    <cellStyle name="Normal 5 2 28" xfId="213"/>
    <cellStyle name="Normal 5 2 29" xfId="214"/>
    <cellStyle name="Normal 5 2 3" xfId="215"/>
    <cellStyle name="Normal 5 2 30" xfId="216"/>
    <cellStyle name="Normal 5 2 31" xfId="217"/>
    <cellStyle name="Normal 5 2 32" xfId="218"/>
    <cellStyle name="Normal 5 2 33" xfId="219"/>
    <cellStyle name="Normal 5 2 34" xfId="220"/>
    <cellStyle name="Normal 5 2 35" xfId="221"/>
    <cellStyle name="Normal 5 2 36" xfId="222"/>
    <cellStyle name="Normal 5 2 37" xfId="223"/>
    <cellStyle name="Normal 5 2 38" xfId="224"/>
    <cellStyle name="Normal 5 2 39" xfId="225"/>
    <cellStyle name="Normal 5 2 4" xfId="226"/>
    <cellStyle name="Normal 5 2 40" xfId="227"/>
    <cellStyle name="Normal 5 2 41" xfId="228"/>
    <cellStyle name="Normal 5 2 42" xfId="229"/>
    <cellStyle name="Normal 5 2 43" xfId="230"/>
    <cellStyle name="Normal 5 2 44" xfId="231"/>
    <cellStyle name="Normal 5 2 45" xfId="232"/>
    <cellStyle name="Normal 5 2 46" xfId="233"/>
    <cellStyle name="Normal 5 2 47" xfId="234"/>
    <cellStyle name="Normal 5 2 48" xfId="235"/>
    <cellStyle name="Normal 5 2 49" xfId="236"/>
    <cellStyle name="Normal 5 2 5" xfId="237"/>
    <cellStyle name="Normal 5 2 6" xfId="238"/>
    <cellStyle name="Normal 5 2 7" xfId="239"/>
    <cellStyle name="Normal 5 2 8" xfId="240"/>
    <cellStyle name="Normal 5 2 9" xfId="241"/>
    <cellStyle name="Normal 5 20" xfId="242"/>
    <cellStyle name="Normal 5 21" xfId="243"/>
    <cellStyle name="Normal 5 22" xfId="244"/>
    <cellStyle name="Normal 5 23" xfId="245"/>
    <cellStyle name="Normal 5 24" xfId="246"/>
    <cellStyle name="Normal 5 25" xfId="247"/>
    <cellStyle name="Normal 5 26" xfId="248"/>
    <cellStyle name="Normal 5 27" xfId="249"/>
    <cellStyle name="Normal 5 28" xfId="250"/>
    <cellStyle name="Normal 5 29" xfId="251"/>
    <cellStyle name="Normal 5 3" xfId="252"/>
    <cellStyle name="Normal 5 3 10" xfId="253"/>
    <cellStyle name="Normal 5 3 11" xfId="254"/>
    <cellStyle name="Normal 5 3 12" xfId="255"/>
    <cellStyle name="Normal 5 3 13" xfId="256"/>
    <cellStyle name="Normal 5 3 14" xfId="257"/>
    <cellStyle name="Normal 5 3 15" xfId="258"/>
    <cellStyle name="Normal 5 3 16" xfId="259"/>
    <cellStyle name="Normal 5 3 17" xfId="260"/>
    <cellStyle name="Normal 5 3 18" xfId="261"/>
    <cellStyle name="Normal 5 3 19" xfId="262"/>
    <cellStyle name="Normal 5 3 2" xfId="263"/>
    <cellStyle name="Normal 5 3 20" xfId="264"/>
    <cellStyle name="Normal 5 3 21" xfId="265"/>
    <cellStyle name="Normal 5 3 22" xfId="266"/>
    <cellStyle name="Normal 5 3 23" xfId="267"/>
    <cellStyle name="Normal 5 3 24" xfId="268"/>
    <cellStyle name="Normal 5 3 25" xfId="269"/>
    <cellStyle name="Normal 5 3 26" xfId="270"/>
    <cellStyle name="Normal 5 3 27" xfId="271"/>
    <cellStyle name="Normal 5 3 28" xfId="272"/>
    <cellStyle name="Normal 5 3 29" xfId="273"/>
    <cellStyle name="Normal 5 3 3" xfId="274"/>
    <cellStyle name="Normal 5 3 30" xfId="275"/>
    <cellStyle name="Normal 5 3 31" xfId="276"/>
    <cellStyle name="Normal 5 3 32" xfId="277"/>
    <cellStyle name="Normal 5 3 33" xfId="278"/>
    <cellStyle name="Normal 5 3 34" xfId="279"/>
    <cellStyle name="Normal 5 3 35" xfId="280"/>
    <cellStyle name="Normal 5 3 36" xfId="281"/>
    <cellStyle name="Normal 5 3 37" xfId="282"/>
    <cellStyle name="Normal 5 3 38" xfId="283"/>
    <cellStyle name="Normal 5 3 39" xfId="284"/>
    <cellStyle name="Normal 5 3 4" xfId="285"/>
    <cellStyle name="Normal 5 3 40" xfId="286"/>
    <cellStyle name="Normal 5 3 41" xfId="287"/>
    <cellStyle name="Normal 5 3 42" xfId="288"/>
    <cellStyle name="Normal 5 3 43" xfId="289"/>
    <cellStyle name="Normal 5 3 44" xfId="290"/>
    <cellStyle name="Normal 5 3 45" xfId="291"/>
    <cellStyle name="Normal 5 3 46" xfId="292"/>
    <cellStyle name="Normal 5 3 47" xfId="293"/>
    <cellStyle name="Normal 5 3 48" xfId="294"/>
    <cellStyle name="Normal 5 3 49" xfId="295"/>
    <cellStyle name="Normal 5 3 5" xfId="296"/>
    <cellStyle name="Normal 5 3 6" xfId="297"/>
    <cellStyle name="Normal 5 3 7" xfId="298"/>
    <cellStyle name="Normal 5 3 8" xfId="299"/>
    <cellStyle name="Normal 5 3 9" xfId="300"/>
    <cellStyle name="Normal 5 30" xfId="301"/>
    <cellStyle name="Normal 5 31" xfId="302"/>
    <cellStyle name="Normal 5 32" xfId="303"/>
    <cellStyle name="Normal 5 33" xfId="304"/>
    <cellStyle name="Normal 5 34" xfId="305"/>
    <cellStyle name="Normal 5 35" xfId="306"/>
    <cellStyle name="Normal 5 36" xfId="307"/>
    <cellStyle name="Normal 5 37" xfId="308"/>
    <cellStyle name="Normal 5 38" xfId="309"/>
    <cellStyle name="Normal 5 39" xfId="310"/>
    <cellStyle name="Normal 5 4" xfId="311"/>
    <cellStyle name="Normal 5 4 10" xfId="312"/>
    <cellStyle name="Normal 5 4 11" xfId="313"/>
    <cellStyle name="Normal 5 4 12" xfId="314"/>
    <cellStyle name="Normal 5 4 13" xfId="315"/>
    <cellStyle name="Normal 5 4 14" xfId="316"/>
    <cellStyle name="Normal 5 4 15" xfId="317"/>
    <cellStyle name="Normal 5 4 16" xfId="318"/>
    <cellStyle name="Normal 5 4 17" xfId="319"/>
    <cellStyle name="Normal 5 4 18" xfId="320"/>
    <cellStyle name="Normal 5 4 19" xfId="321"/>
    <cellStyle name="Normal 5 4 2" xfId="322"/>
    <cellStyle name="Normal 5 4 20" xfId="323"/>
    <cellStyle name="Normal 5 4 21" xfId="324"/>
    <cellStyle name="Normal 5 4 22" xfId="325"/>
    <cellStyle name="Normal 5 4 23" xfId="326"/>
    <cellStyle name="Normal 5 4 24" xfId="327"/>
    <cellStyle name="Normal 5 4 25" xfId="328"/>
    <cellStyle name="Normal 5 4 26" xfId="329"/>
    <cellStyle name="Normal 5 4 27" xfId="330"/>
    <cellStyle name="Normal 5 4 28" xfId="331"/>
    <cellStyle name="Normal 5 4 29" xfId="332"/>
    <cellStyle name="Normal 5 4 3" xfId="333"/>
    <cellStyle name="Normal 5 4 30" xfId="334"/>
    <cellStyle name="Normal 5 4 31" xfId="335"/>
    <cellStyle name="Normal 5 4 32" xfId="336"/>
    <cellStyle name="Normal 5 4 33" xfId="337"/>
    <cellStyle name="Normal 5 4 34" xfId="338"/>
    <cellStyle name="Normal 5 4 35" xfId="339"/>
    <cellStyle name="Normal 5 4 36" xfId="340"/>
    <cellStyle name="Normal 5 4 37" xfId="341"/>
    <cellStyle name="Normal 5 4 38" xfId="342"/>
    <cellStyle name="Normal 5 4 39" xfId="343"/>
    <cellStyle name="Normal 5 4 4" xfId="344"/>
    <cellStyle name="Normal 5 4 40" xfId="345"/>
    <cellStyle name="Normal 5 4 41" xfId="346"/>
    <cellStyle name="Normal 5 4 42" xfId="347"/>
    <cellStyle name="Normal 5 4 43" xfId="348"/>
    <cellStyle name="Normal 5 4 44" xfId="349"/>
    <cellStyle name="Normal 5 4 45" xfId="350"/>
    <cellStyle name="Normal 5 4 46" xfId="351"/>
    <cellStyle name="Normal 5 4 47" xfId="352"/>
    <cellStyle name="Normal 5 4 48" xfId="353"/>
    <cellStyle name="Normal 5 4 49" xfId="354"/>
    <cellStyle name="Normal 5 4 5" xfId="355"/>
    <cellStyle name="Normal 5 4 6" xfId="356"/>
    <cellStyle name="Normal 5 4 7" xfId="357"/>
    <cellStyle name="Normal 5 4 8" xfId="358"/>
    <cellStyle name="Normal 5 4 9" xfId="359"/>
    <cellStyle name="Normal 5 40" xfId="360"/>
    <cellStyle name="Normal 5 41" xfId="361"/>
    <cellStyle name="Normal 5 42" xfId="362"/>
    <cellStyle name="Normal 5 43" xfId="363"/>
    <cellStyle name="Normal 5 44" xfId="364"/>
    <cellStyle name="Normal 5 45" xfId="365"/>
    <cellStyle name="Normal 5 46" xfId="366"/>
    <cellStyle name="Normal 5 47" xfId="367"/>
    <cellStyle name="Normal 5 48" xfId="368"/>
    <cellStyle name="Normal 5 49" xfId="369"/>
    <cellStyle name="Normal 5 5" xfId="370"/>
    <cellStyle name="Normal 5 5 10" xfId="371"/>
    <cellStyle name="Normal 5 5 11" xfId="372"/>
    <cellStyle name="Normal 5 5 12" xfId="373"/>
    <cellStyle name="Normal 5 5 13" xfId="374"/>
    <cellStyle name="Normal 5 5 14" xfId="375"/>
    <cellStyle name="Normal 5 5 15" xfId="376"/>
    <cellStyle name="Normal 5 5 16" xfId="377"/>
    <cellStyle name="Normal 5 5 17" xfId="378"/>
    <cellStyle name="Normal 5 5 18" xfId="379"/>
    <cellStyle name="Normal 5 5 19" xfId="380"/>
    <cellStyle name="Normal 5 5 2" xfId="381"/>
    <cellStyle name="Normal 5 5 20" xfId="382"/>
    <cellStyle name="Normal 5 5 21" xfId="383"/>
    <cellStyle name="Normal 5 5 22" xfId="384"/>
    <cellStyle name="Normal 5 5 23" xfId="385"/>
    <cellStyle name="Normal 5 5 24" xfId="386"/>
    <cellStyle name="Normal 5 5 25" xfId="387"/>
    <cellStyle name="Normal 5 5 26" xfId="388"/>
    <cellStyle name="Normal 5 5 27" xfId="389"/>
    <cellStyle name="Normal 5 5 28" xfId="390"/>
    <cellStyle name="Normal 5 5 29" xfId="391"/>
    <cellStyle name="Normal 5 5 3" xfId="392"/>
    <cellStyle name="Normal 5 5 30" xfId="393"/>
    <cellStyle name="Normal 5 5 31" xfId="394"/>
    <cellStyle name="Normal 5 5 32" xfId="395"/>
    <cellStyle name="Normal 5 5 33" xfId="396"/>
    <cellStyle name="Normal 5 5 34" xfId="397"/>
    <cellStyle name="Normal 5 5 35" xfId="398"/>
    <cellStyle name="Normal 5 5 36" xfId="399"/>
    <cellStyle name="Normal 5 5 37" xfId="400"/>
    <cellStyle name="Normal 5 5 38" xfId="401"/>
    <cellStyle name="Normal 5 5 39" xfId="402"/>
    <cellStyle name="Normal 5 5 4" xfId="403"/>
    <cellStyle name="Normal 5 5 40" xfId="404"/>
    <cellStyle name="Normal 5 5 41" xfId="405"/>
    <cellStyle name="Normal 5 5 42" xfId="406"/>
    <cellStyle name="Normal 5 5 43" xfId="407"/>
    <cellStyle name="Normal 5 5 44" xfId="408"/>
    <cellStyle name="Normal 5 5 45" xfId="409"/>
    <cellStyle name="Normal 5 5 46" xfId="410"/>
    <cellStyle name="Normal 5 5 47" xfId="411"/>
    <cellStyle name="Normal 5 5 48" xfId="412"/>
    <cellStyle name="Normal 5 5 49" xfId="413"/>
    <cellStyle name="Normal 5 5 5" xfId="414"/>
    <cellStyle name="Normal 5 5 6" xfId="415"/>
    <cellStyle name="Normal 5 5 7" xfId="416"/>
    <cellStyle name="Normal 5 5 8" xfId="417"/>
    <cellStyle name="Normal 5 5 9" xfId="418"/>
    <cellStyle name="Normal 5 50" xfId="419"/>
    <cellStyle name="Normal 5 51" xfId="420"/>
    <cellStyle name="Normal 5 52" xfId="421"/>
    <cellStyle name="Normal 5 53" xfId="422"/>
    <cellStyle name="Normal 5 54" xfId="423"/>
    <cellStyle name="Normal 5 55" xfId="424"/>
    <cellStyle name="Normal 5 56" xfId="425"/>
    <cellStyle name="Normal 5 57" xfId="426"/>
    <cellStyle name="Normal 5 58" xfId="427"/>
    <cellStyle name="Normal 5 59" xfId="428"/>
    <cellStyle name="Normal 5 6" xfId="429"/>
    <cellStyle name="Normal 5 60" xfId="430"/>
    <cellStyle name="Normal 5 61" xfId="431"/>
    <cellStyle name="Normal 5 62" xfId="432"/>
    <cellStyle name="Normal 5 63" xfId="433"/>
    <cellStyle name="Normal 5 64" xfId="434"/>
    <cellStyle name="Normal 5 65" xfId="435"/>
    <cellStyle name="Normal 5 66" xfId="436"/>
    <cellStyle name="Normal 5 67" xfId="437"/>
    <cellStyle name="Normal 5 68" xfId="438"/>
    <cellStyle name="Normal 5 69" xfId="439"/>
    <cellStyle name="Normal 5 7" xfId="440"/>
    <cellStyle name="Normal 5 70" xfId="441"/>
    <cellStyle name="Normal 5 71" xfId="442"/>
    <cellStyle name="Normal 5 72" xfId="443"/>
    <cellStyle name="Normal 5 73" xfId="444"/>
    <cellStyle name="Normal 5 74" xfId="445"/>
    <cellStyle name="Normal 5 75" xfId="446"/>
    <cellStyle name="Normal 5 76" xfId="447"/>
    <cellStyle name="Normal 5 77" xfId="448"/>
    <cellStyle name="Normal 5 78" xfId="449"/>
    <cellStyle name="Normal 5 79" xfId="450"/>
    <cellStyle name="Normal 5 8" xfId="451"/>
    <cellStyle name="Normal 5 80" xfId="452"/>
    <cellStyle name="Normal 5 81" xfId="453"/>
    <cellStyle name="Normal 5 82" xfId="454"/>
    <cellStyle name="Normal 5 83" xfId="455"/>
    <cellStyle name="Normal 5 84" xfId="456"/>
    <cellStyle name="Normal 5 85" xfId="457"/>
    <cellStyle name="Normal 5 86" xfId="458"/>
    <cellStyle name="Normal 5 87" xfId="459"/>
    <cellStyle name="Normal 5 88" xfId="460"/>
    <cellStyle name="Normal 5 89" xfId="461"/>
    <cellStyle name="Normal 5 9" xfId="462"/>
    <cellStyle name="Normal 5 90" xfId="463"/>
    <cellStyle name="Normal 5 91" xfId="464"/>
    <cellStyle name="Normal 5 92" xfId="465"/>
    <cellStyle name="Normal 5 93" xfId="466"/>
    <cellStyle name="Normal 5 94" xfId="467"/>
    <cellStyle name="Normal 5 95" xfId="468"/>
    <cellStyle name="Normal 5 96" xfId="469"/>
    <cellStyle name="Normal 5 97" xfId="470"/>
    <cellStyle name="Normal 5 98" xfId="471"/>
    <cellStyle name="Normal 5 99" xfId="472"/>
    <cellStyle name="Normal 6" xfId="473"/>
    <cellStyle name="Normal 6 10" xfId="474"/>
    <cellStyle name="Normal 6 10 10" xfId="475"/>
    <cellStyle name="Normal 6 10 10 2" xfId="476"/>
    <cellStyle name="Normal 6 10 11" xfId="477"/>
    <cellStyle name="Normal 6 10 11 2" xfId="478"/>
    <cellStyle name="Normal 6 10 12" xfId="479"/>
    <cellStyle name="Normal 6 10 12 2" xfId="480"/>
    <cellStyle name="Normal 6 10 13" xfId="481"/>
    <cellStyle name="Normal 6 10 13 2" xfId="482"/>
    <cellStyle name="Normal 6 10 14" xfId="483"/>
    <cellStyle name="Normal 6 10 14 2" xfId="484"/>
    <cellStyle name="Normal 6 10 15" xfId="485"/>
    <cellStyle name="Normal 6 10 15 2" xfId="486"/>
    <cellStyle name="Normal 6 10 16" xfId="487"/>
    <cellStyle name="Normal 6 10 16 2" xfId="488"/>
    <cellStyle name="Normal 6 10 17" xfId="489"/>
    <cellStyle name="Normal 6 10 17 2" xfId="490"/>
    <cellStyle name="Normal 6 10 18" xfId="491"/>
    <cellStyle name="Normal 6 10 18 2" xfId="492"/>
    <cellStyle name="Normal 6 10 19" xfId="493"/>
    <cellStyle name="Normal 6 10 19 2" xfId="494"/>
    <cellStyle name="Normal 6 10 2" xfId="495"/>
    <cellStyle name="Normal 6 10 2 2" xfId="496"/>
    <cellStyle name="Normal 6 10 20" xfId="497"/>
    <cellStyle name="Normal 6 10 20 2" xfId="498"/>
    <cellStyle name="Normal 6 10 21" xfId="499"/>
    <cellStyle name="Normal 6 10 21 2" xfId="500"/>
    <cellStyle name="Normal 6 10 22" xfId="501"/>
    <cellStyle name="Normal 6 10 22 2" xfId="502"/>
    <cellStyle name="Normal 6 10 23" xfId="503"/>
    <cellStyle name="Normal 6 10 23 2" xfId="504"/>
    <cellStyle name="Normal 6 10 24" xfId="505"/>
    <cellStyle name="Normal 6 10 24 2" xfId="506"/>
    <cellStyle name="Normal 6 10 25" xfId="507"/>
    <cellStyle name="Normal 6 10 25 2" xfId="508"/>
    <cellStyle name="Normal 6 10 26" xfId="509"/>
    <cellStyle name="Normal 6 10 26 2" xfId="510"/>
    <cellStyle name="Normal 6 10 27" xfId="511"/>
    <cellStyle name="Normal 6 10 27 2" xfId="512"/>
    <cellStyle name="Normal 6 10 28" xfId="513"/>
    <cellStyle name="Normal 6 10 28 2" xfId="514"/>
    <cellStyle name="Normal 6 10 29" xfId="515"/>
    <cellStyle name="Normal 6 10 29 2" xfId="516"/>
    <cellStyle name="Normal 6 10 3" xfId="517"/>
    <cellStyle name="Normal 6 10 3 2" xfId="518"/>
    <cellStyle name="Normal 6 10 30" xfId="519"/>
    <cellStyle name="Normal 6 10 30 2" xfId="520"/>
    <cellStyle name="Normal 6 10 31" xfId="521"/>
    <cellStyle name="Normal 6 10 31 2" xfId="522"/>
    <cellStyle name="Normal 6 10 32" xfId="523"/>
    <cellStyle name="Normal 6 10 32 2" xfId="524"/>
    <cellStyle name="Normal 6 10 33" xfId="525"/>
    <cellStyle name="Normal 6 10 33 2" xfId="526"/>
    <cellStyle name="Normal 6 10 34" xfId="527"/>
    <cellStyle name="Normal 6 10 34 2" xfId="528"/>
    <cellStyle name="Normal 6 10 35" xfId="529"/>
    <cellStyle name="Normal 6 10 35 2" xfId="530"/>
    <cellStyle name="Normal 6 10 36" xfId="531"/>
    <cellStyle name="Normal 6 10 36 2" xfId="532"/>
    <cellStyle name="Normal 6 10 37" xfId="533"/>
    <cellStyle name="Normal 6 10 37 2" xfId="534"/>
    <cellStyle name="Normal 6 10 38" xfId="535"/>
    <cellStyle name="Normal 6 10 38 2" xfId="536"/>
    <cellStyle name="Normal 6 10 39" xfId="537"/>
    <cellStyle name="Normal 6 10 39 2" xfId="538"/>
    <cellStyle name="Normal 6 10 4" xfId="539"/>
    <cellStyle name="Normal 6 10 4 2" xfId="540"/>
    <cellStyle name="Normal 6 10 40" xfId="541"/>
    <cellStyle name="Normal 6 10 40 2" xfId="542"/>
    <cellStyle name="Normal 6 10 41" xfId="543"/>
    <cellStyle name="Normal 6 10 41 2" xfId="544"/>
    <cellStyle name="Normal 6 10 42" xfId="545"/>
    <cellStyle name="Normal 6 10 42 2" xfId="546"/>
    <cellStyle name="Normal 6 10 43" xfId="547"/>
    <cellStyle name="Normal 6 10 43 2" xfId="548"/>
    <cellStyle name="Normal 6 10 44" xfId="549"/>
    <cellStyle name="Normal 6 10 44 2" xfId="550"/>
    <cellStyle name="Normal 6 10 45" xfId="551"/>
    <cellStyle name="Normal 6 10 45 2" xfId="552"/>
    <cellStyle name="Normal 6 10 46" xfId="553"/>
    <cellStyle name="Normal 6 10 46 2" xfId="554"/>
    <cellStyle name="Normal 6 10 47" xfId="555"/>
    <cellStyle name="Normal 6 10 47 2" xfId="556"/>
    <cellStyle name="Normal 6 10 48" xfId="557"/>
    <cellStyle name="Normal 6 10 48 2" xfId="558"/>
    <cellStyle name="Normal 6 10 49" xfId="559"/>
    <cellStyle name="Normal 6 10 49 2" xfId="560"/>
    <cellStyle name="Normal 6 10 5" xfId="561"/>
    <cellStyle name="Normal 6 10 5 2" xfId="562"/>
    <cellStyle name="Normal 6 10 6" xfId="563"/>
    <cellStyle name="Normal 6 10 6 2" xfId="564"/>
    <cellStyle name="Normal 6 10 7" xfId="565"/>
    <cellStyle name="Normal 6 10 7 2" xfId="566"/>
    <cellStyle name="Normal 6 10 8" xfId="567"/>
    <cellStyle name="Normal 6 10 8 2" xfId="568"/>
    <cellStyle name="Normal 6 10 9" xfId="569"/>
    <cellStyle name="Normal 6 10 9 2" xfId="570"/>
    <cellStyle name="Normal 6 100" xfId="571"/>
    <cellStyle name="Normal 6 101" xfId="572"/>
    <cellStyle name="Normal 6 102" xfId="573"/>
    <cellStyle name="Normal 6 103" xfId="574"/>
    <cellStyle name="Normal 6 104" xfId="575"/>
    <cellStyle name="Normal 6 105" xfId="576"/>
    <cellStyle name="Normal 6 106" xfId="577"/>
    <cellStyle name="Normal 6 107" xfId="578"/>
    <cellStyle name="Normal 6 108" xfId="579"/>
    <cellStyle name="Normal 6 109" xfId="580"/>
    <cellStyle name="Normal 6 11" xfId="581"/>
    <cellStyle name="Normal 6 110" xfId="582"/>
    <cellStyle name="Normal 6 111" xfId="583"/>
    <cellStyle name="Normal 6 112" xfId="584"/>
    <cellStyle name="Normal 6 113" xfId="585"/>
    <cellStyle name="Normal 6 114" xfId="586"/>
    <cellStyle name="Normal 6 115" xfId="587"/>
    <cellStyle name="Normal 6 116" xfId="588"/>
    <cellStyle name="Normal 6 117" xfId="589"/>
    <cellStyle name="Normal 6 118" xfId="590"/>
    <cellStyle name="Normal 6 119" xfId="591"/>
    <cellStyle name="Normal 6 12" xfId="592"/>
    <cellStyle name="Normal 6 120" xfId="593"/>
    <cellStyle name="Normal 6 121" xfId="594"/>
    <cellStyle name="Normal 6 122" xfId="595"/>
    <cellStyle name="Normal 6 123" xfId="596"/>
    <cellStyle name="Normal 6 124" xfId="597"/>
    <cellStyle name="Normal 6 125" xfId="598"/>
    <cellStyle name="Normal 6 126" xfId="599"/>
    <cellStyle name="Normal 6 127" xfId="600"/>
    <cellStyle name="Normal 6 128" xfId="601"/>
    <cellStyle name="Normal 6 129" xfId="602"/>
    <cellStyle name="Normal 6 13" xfId="603"/>
    <cellStyle name="Normal 6 130" xfId="604"/>
    <cellStyle name="Normal 6 131" xfId="605"/>
    <cellStyle name="Normal 6 132" xfId="606"/>
    <cellStyle name="Normal 6 133" xfId="607"/>
    <cellStyle name="Normal 6 134" xfId="608"/>
    <cellStyle name="Normal 6 135" xfId="609"/>
    <cellStyle name="Normal 6 136" xfId="610"/>
    <cellStyle name="Normal 6 137" xfId="611"/>
    <cellStyle name="Normal 6 138" xfId="612"/>
    <cellStyle name="Normal 6 139" xfId="613"/>
    <cellStyle name="Normal 6 14" xfId="614"/>
    <cellStyle name="Normal 6 140" xfId="615"/>
    <cellStyle name="Normal 6 141" xfId="616"/>
    <cellStyle name="Normal 6 142" xfId="617"/>
    <cellStyle name="Normal 6 143" xfId="618"/>
    <cellStyle name="Normal 6 144" xfId="619"/>
    <cellStyle name="Normal 6 145" xfId="620"/>
    <cellStyle name="Normal 6 146" xfId="621"/>
    <cellStyle name="Normal 6 147" xfId="622"/>
    <cellStyle name="Normal 6 148" xfId="623"/>
    <cellStyle name="Normal 6 149" xfId="624"/>
    <cellStyle name="Normal 6 15" xfId="625"/>
    <cellStyle name="Normal 6 150" xfId="626"/>
    <cellStyle name="Normal 6 151" xfId="627"/>
    <cellStyle name="Normal 6 152" xfId="628"/>
    <cellStyle name="Normal 6 153" xfId="629"/>
    <cellStyle name="Normal 6 154" xfId="630"/>
    <cellStyle name="Normal 6 155" xfId="631"/>
    <cellStyle name="Normal 6 156" xfId="632"/>
    <cellStyle name="Normal 6 157" xfId="633"/>
    <cellStyle name="Normal 6 158" xfId="634"/>
    <cellStyle name="Normal 6 159" xfId="635"/>
    <cellStyle name="Normal 6 16" xfId="636"/>
    <cellStyle name="Normal 6 160" xfId="637"/>
    <cellStyle name="Normal 6 161" xfId="638"/>
    <cellStyle name="Normal 6 162" xfId="639"/>
    <cellStyle name="Normal 6 163" xfId="640"/>
    <cellStyle name="Normal 6 164" xfId="641"/>
    <cellStyle name="Normal 6 165" xfId="642"/>
    <cellStyle name="Normal 6 166" xfId="643"/>
    <cellStyle name="Normal 6 167" xfId="644"/>
    <cellStyle name="Normal 6 168" xfId="645"/>
    <cellStyle name="Normal 6 169" xfId="646"/>
    <cellStyle name="Normal 6 17" xfId="647"/>
    <cellStyle name="Normal 6 170" xfId="648"/>
    <cellStyle name="Normal 6 171" xfId="649"/>
    <cellStyle name="Normal 6 18" xfId="650"/>
    <cellStyle name="Normal 6 19" xfId="651"/>
    <cellStyle name="Normal 6 2" xfId="652"/>
    <cellStyle name="Normal 6 2 10" xfId="653"/>
    <cellStyle name="Normal 6 2 10 2" xfId="654"/>
    <cellStyle name="Normal 6 2 100" xfId="655"/>
    <cellStyle name="Normal 6 2 100 2" xfId="656"/>
    <cellStyle name="Normal 6 2 101" xfId="657"/>
    <cellStyle name="Normal 6 2 101 2" xfId="658"/>
    <cellStyle name="Normal 6 2 102" xfId="659"/>
    <cellStyle name="Normal 6 2 102 2" xfId="660"/>
    <cellStyle name="Normal 6 2 103" xfId="661"/>
    <cellStyle name="Normal 6 2 103 2" xfId="662"/>
    <cellStyle name="Normal 6 2 104" xfId="663"/>
    <cellStyle name="Normal 6 2 104 2" xfId="664"/>
    <cellStyle name="Normal 6 2 105" xfId="665"/>
    <cellStyle name="Normal 6 2 105 2" xfId="666"/>
    <cellStyle name="Normal 6 2 106" xfId="667"/>
    <cellStyle name="Normal 6 2 106 2" xfId="668"/>
    <cellStyle name="Normal 6 2 107" xfId="669"/>
    <cellStyle name="Normal 6 2 107 2" xfId="670"/>
    <cellStyle name="Normal 6 2 108" xfId="671"/>
    <cellStyle name="Normal 6 2 108 2" xfId="672"/>
    <cellStyle name="Normal 6 2 109" xfId="673"/>
    <cellStyle name="Normal 6 2 109 2" xfId="674"/>
    <cellStyle name="Normal 6 2 11" xfId="675"/>
    <cellStyle name="Normal 6 2 11 2" xfId="676"/>
    <cellStyle name="Normal 6 2 110" xfId="677"/>
    <cellStyle name="Normal 6 2 110 2" xfId="678"/>
    <cellStyle name="Normal 6 2 111" xfId="679"/>
    <cellStyle name="Normal 6 2 111 2" xfId="680"/>
    <cellStyle name="Normal 6 2 112" xfId="681"/>
    <cellStyle name="Normal 6 2 112 2" xfId="682"/>
    <cellStyle name="Normal 6 2 113" xfId="683"/>
    <cellStyle name="Normal 6 2 113 2" xfId="684"/>
    <cellStyle name="Normal 6 2 114" xfId="685"/>
    <cellStyle name="Normal 6 2 114 2" xfId="686"/>
    <cellStyle name="Normal 6 2 115" xfId="687"/>
    <cellStyle name="Normal 6 2 115 2" xfId="688"/>
    <cellStyle name="Normal 6 2 116" xfId="689"/>
    <cellStyle name="Normal 6 2 116 2" xfId="690"/>
    <cellStyle name="Normal 6 2 117" xfId="691"/>
    <cellStyle name="Normal 6 2 117 2" xfId="692"/>
    <cellStyle name="Normal 6 2 118" xfId="693"/>
    <cellStyle name="Normal 6 2 118 2" xfId="694"/>
    <cellStyle name="Normal 6 2 119" xfId="695"/>
    <cellStyle name="Normal 6 2 119 2" xfId="696"/>
    <cellStyle name="Normal 6 2 12" xfId="697"/>
    <cellStyle name="Normal 6 2 12 2" xfId="698"/>
    <cellStyle name="Normal 6 2 120" xfId="699"/>
    <cellStyle name="Normal 6 2 120 2" xfId="700"/>
    <cellStyle name="Normal 6 2 121" xfId="701"/>
    <cellStyle name="Normal 6 2 121 2" xfId="702"/>
    <cellStyle name="Normal 6 2 122" xfId="703"/>
    <cellStyle name="Normal 6 2 122 2" xfId="704"/>
    <cellStyle name="Normal 6 2 123" xfId="705"/>
    <cellStyle name="Normal 6 2 123 2" xfId="706"/>
    <cellStyle name="Normal 6 2 124" xfId="707"/>
    <cellStyle name="Normal 6 2 124 2" xfId="708"/>
    <cellStyle name="Normal 6 2 125" xfId="709"/>
    <cellStyle name="Normal 6 2 125 2" xfId="710"/>
    <cellStyle name="Normal 6 2 126" xfId="711"/>
    <cellStyle name="Normal 6 2 126 2" xfId="712"/>
    <cellStyle name="Normal 6 2 127" xfId="713"/>
    <cellStyle name="Normal 6 2 127 2" xfId="714"/>
    <cellStyle name="Normal 6 2 128" xfId="715"/>
    <cellStyle name="Normal 6 2 128 2" xfId="716"/>
    <cellStyle name="Normal 6 2 129" xfId="717"/>
    <cellStyle name="Normal 6 2 129 2" xfId="718"/>
    <cellStyle name="Normal 6 2 13" xfId="719"/>
    <cellStyle name="Normal 6 2 13 2" xfId="720"/>
    <cellStyle name="Normal 6 2 130" xfId="721"/>
    <cellStyle name="Normal 6 2 130 2" xfId="722"/>
    <cellStyle name="Normal 6 2 131" xfId="723"/>
    <cellStyle name="Normal 6 2 131 2" xfId="724"/>
    <cellStyle name="Normal 6 2 132" xfId="725"/>
    <cellStyle name="Normal 6 2 132 2" xfId="726"/>
    <cellStyle name="Normal 6 2 133" xfId="727"/>
    <cellStyle name="Normal 6 2 133 2" xfId="728"/>
    <cellStyle name="Normal 6 2 134" xfId="729"/>
    <cellStyle name="Normal 6 2 134 2" xfId="730"/>
    <cellStyle name="Normal 6 2 135" xfId="731"/>
    <cellStyle name="Normal 6 2 135 2" xfId="732"/>
    <cellStyle name="Normal 6 2 136" xfId="733"/>
    <cellStyle name="Normal 6 2 136 2" xfId="734"/>
    <cellStyle name="Normal 6 2 137" xfId="735"/>
    <cellStyle name="Normal 6 2 137 2" xfId="736"/>
    <cellStyle name="Normal 6 2 138" xfId="737"/>
    <cellStyle name="Normal 6 2 138 2" xfId="738"/>
    <cellStyle name="Normal 6 2 139" xfId="739"/>
    <cellStyle name="Normal 6 2 139 2" xfId="740"/>
    <cellStyle name="Normal 6 2 14" xfId="741"/>
    <cellStyle name="Normal 6 2 14 2" xfId="742"/>
    <cellStyle name="Normal 6 2 140" xfId="743"/>
    <cellStyle name="Normal 6 2 140 2" xfId="744"/>
    <cellStyle name="Normal 6 2 141" xfId="745"/>
    <cellStyle name="Normal 6 2 141 2" xfId="746"/>
    <cellStyle name="Normal 6 2 142" xfId="747"/>
    <cellStyle name="Normal 6 2 142 2" xfId="748"/>
    <cellStyle name="Normal 6 2 143" xfId="749"/>
    <cellStyle name="Normal 6 2 143 2" xfId="750"/>
    <cellStyle name="Normal 6 2 144" xfId="751"/>
    <cellStyle name="Normal 6 2 144 2" xfId="752"/>
    <cellStyle name="Normal 6 2 145" xfId="753"/>
    <cellStyle name="Normal 6 2 145 2" xfId="754"/>
    <cellStyle name="Normal 6 2 146" xfId="755"/>
    <cellStyle name="Normal 6 2 146 2" xfId="756"/>
    <cellStyle name="Normal 6 2 147" xfId="757"/>
    <cellStyle name="Normal 6 2 147 2" xfId="758"/>
    <cellStyle name="Normal 6 2 148" xfId="759"/>
    <cellStyle name="Normal 6 2 148 2" xfId="760"/>
    <cellStyle name="Normal 6 2 149" xfId="761"/>
    <cellStyle name="Normal 6 2 149 2" xfId="762"/>
    <cellStyle name="Normal 6 2 15" xfId="763"/>
    <cellStyle name="Normal 6 2 15 2" xfId="764"/>
    <cellStyle name="Normal 6 2 150" xfId="765"/>
    <cellStyle name="Normal 6 2 150 2" xfId="766"/>
    <cellStyle name="Normal 6 2 151" xfId="767"/>
    <cellStyle name="Normal 6 2 151 2" xfId="768"/>
    <cellStyle name="Normal 6 2 152" xfId="769"/>
    <cellStyle name="Normal 6 2 152 2" xfId="770"/>
    <cellStyle name="Normal 6 2 153" xfId="771"/>
    <cellStyle name="Normal 6 2 153 2" xfId="772"/>
    <cellStyle name="Normal 6 2 154" xfId="773"/>
    <cellStyle name="Normal 6 2 154 2" xfId="774"/>
    <cellStyle name="Normal 6 2 155" xfId="775"/>
    <cellStyle name="Normal 6 2 155 2" xfId="776"/>
    <cellStyle name="Normal 6 2 156" xfId="777"/>
    <cellStyle name="Normal 6 2 156 2" xfId="778"/>
    <cellStyle name="Normal 6 2 157" xfId="779"/>
    <cellStyle name="Normal 6 2 157 2" xfId="780"/>
    <cellStyle name="Normal 6 2 158" xfId="781"/>
    <cellStyle name="Normal 6 2 158 2" xfId="782"/>
    <cellStyle name="Normal 6 2 159" xfId="783"/>
    <cellStyle name="Normal 6 2 159 2" xfId="784"/>
    <cellStyle name="Normal 6 2 16" xfId="785"/>
    <cellStyle name="Normal 6 2 16 2" xfId="786"/>
    <cellStyle name="Normal 6 2 160" xfId="787"/>
    <cellStyle name="Normal 6 2 160 2" xfId="788"/>
    <cellStyle name="Normal 6 2 161" xfId="789"/>
    <cellStyle name="Normal 6 2 161 2" xfId="790"/>
    <cellStyle name="Normal 6 2 162" xfId="791"/>
    <cellStyle name="Normal 6 2 162 2" xfId="792"/>
    <cellStyle name="Normal 6 2 163" xfId="793"/>
    <cellStyle name="Normal 6 2 163 2" xfId="794"/>
    <cellStyle name="Normal 6 2 164" xfId="795"/>
    <cellStyle name="Normal 6 2 164 2" xfId="796"/>
    <cellStyle name="Normal 6 2 165" xfId="797"/>
    <cellStyle name="Normal 6 2 165 2" xfId="798"/>
    <cellStyle name="Normal 6 2 166" xfId="799"/>
    <cellStyle name="Normal 6 2 166 2" xfId="800"/>
    <cellStyle name="Normal 6 2 167" xfId="801"/>
    <cellStyle name="Normal 6 2 167 2" xfId="802"/>
    <cellStyle name="Normal 6 2 17" xfId="803"/>
    <cellStyle name="Normal 6 2 17 2" xfId="804"/>
    <cellStyle name="Normal 6 2 18" xfId="805"/>
    <cellStyle name="Normal 6 2 18 2" xfId="806"/>
    <cellStyle name="Normal 6 2 19" xfId="807"/>
    <cellStyle name="Normal 6 2 19 2" xfId="808"/>
    <cellStyle name="Normal 6 2 2" xfId="809"/>
    <cellStyle name="Normal 6 2 2 2" xfId="810"/>
    <cellStyle name="Normal 6 2 20" xfId="811"/>
    <cellStyle name="Normal 6 2 20 2" xfId="812"/>
    <cellStyle name="Normal 6 2 21" xfId="813"/>
    <cellStyle name="Normal 6 2 21 2" xfId="814"/>
    <cellStyle name="Normal 6 2 22" xfId="815"/>
    <cellStyle name="Normal 6 2 22 2" xfId="816"/>
    <cellStyle name="Normal 6 2 23" xfId="817"/>
    <cellStyle name="Normal 6 2 23 2" xfId="818"/>
    <cellStyle name="Normal 6 2 24" xfId="819"/>
    <cellStyle name="Normal 6 2 24 2" xfId="820"/>
    <cellStyle name="Normal 6 2 25" xfId="821"/>
    <cellStyle name="Normal 6 2 25 2" xfId="822"/>
    <cellStyle name="Normal 6 2 26" xfId="823"/>
    <cellStyle name="Normal 6 2 26 2" xfId="824"/>
    <cellStyle name="Normal 6 2 27" xfId="825"/>
    <cellStyle name="Normal 6 2 27 2" xfId="826"/>
    <cellStyle name="Normal 6 2 28" xfId="827"/>
    <cellStyle name="Normal 6 2 28 2" xfId="828"/>
    <cellStyle name="Normal 6 2 29" xfId="829"/>
    <cellStyle name="Normal 6 2 29 2" xfId="830"/>
    <cellStyle name="Normal 6 2 3" xfId="831"/>
    <cellStyle name="Normal 6 2 3 2" xfId="832"/>
    <cellStyle name="Normal 6 2 30" xfId="833"/>
    <cellStyle name="Normal 6 2 30 2" xfId="834"/>
    <cellStyle name="Normal 6 2 31" xfId="835"/>
    <cellStyle name="Normal 6 2 31 2" xfId="836"/>
    <cellStyle name="Normal 6 2 32" xfId="837"/>
    <cellStyle name="Normal 6 2 32 2" xfId="838"/>
    <cellStyle name="Normal 6 2 33" xfId="839"/>
    <cellStyle name="Normal 6 2 33 2" xfId="840"/>
    <cellStyle name="Normal 6 2 34" xfId="841"/>
    <cellStyle name="Normal 6 2 34 2" xfId="842"/>
    <cellStyle name="Normal 6 2 35" xfId="843"/>
    <cellStyle name="Normal 6 2 35 2" xfId="844"/>
    <cellStyle name="Normal 6 2 36" xfId="845"/>
    <cellStyle name="Normal 6 2 36 2" xfId="846"/>
    <cellStyle name="Normal 6 2 37" xfId="847"/>
    <cellStyle name="Normal 6 2 37 2" xfId="848"/>
    <cellStyle name="Normal 6 2 38" xfId="849"/>
    <cellStyle name="Normal 6 2 38 2" xfId="850"/>
    <cellStyle name="Normal 6 2 39" xfId="851"/>
    <cellStyle name="Normal 6 2 39 2" xfId="852"/>
    <cellStyle name="Normal 6 2 4" xfId="853"/>
    <cellStyle name="Normal 6 2 4 2" xfId="854"/>
    <cellStyle name="Normal 6 2 40" xfId="855"/>
    <cellStyle name="Normal 6 2 40 2" xfId="856"/>
    <cellStyle name="Normal 6 2 41" xfId="857"/>
    <cellStyle name="Normal 6 2 41 2" xfId="858"/>
    <cellStyle name="Normal 6 2 42" xfId="859"/>
    <cellStyle name="Normal 6 2 42 2" xfId="860"/>
    <cellStyle name="Normal 6 2 43" xfId="861"/>
    <cellStyle name="Normal 6 2 43 2" xfId="862"/>
    <cellStyle name="Normal 6 2 44" xfId="863"/>
    <cellStyle name="Normal 6 2 44 2" xfId="864"/>
    <cellStyle name="Normal 6 2 45" xfId="865"/>
    <cellStyle name="Normal 6 2 45 2" xfId="866"/>
    <cellStyle name="Normal 6 2 46" xfId="867"/>
    <cellStyle name="Normal 6 2 46 2" xfId="868"/>
    <cellStyle name="Normal 6 2 47" xfId="869"/>
    <cellStyle name="Normal 6 2 47 2" xfId="870"/>
    <cellStyle name="Normal 6 2 48" xfId="871"/>
    <cellStyle name="Normal 6 2 48 2" xfId="872"/>
    <cellStyle name="Normal 6 2 49" xfId="873"/>
    <cellStyle name="Normal 6 2 49 2" xfId="874"/>
    <cellStyle name="Normal 6 2 5" xfId="875"/>
    <cellStyle name="Normal 6 2 5 2" xfId="876"/>
    <cellStyle name="Normal 6 2 50" xfId="877"/>
    <cellStyle name="Normal 6 2 50 2" xfId="878"/>
    <cellStyle name="Normal 6 2 51" xfId="879"/>
    <cellStyle name="Normal 6 2 51 2" xfId="880"/>
    <cellStyle name="Normal 6 2 52" xfId="881"/>
    <cellStyle name="Normal 6 2 52 2" xfId="882"/>
    <cellStyle name="Normal 6 2 53" xfId="883"/>
    <cellStyle name="Normal 6 2 53 2" xfId="884"/>
    <cellStyle name="Normal 6 2 54" xfId="885"/>
    <cellStyle name="Normal 6 2 54 2" xfId="886"/>
    <cellStyle name="Normal 6 2 55" xfId="887"/>
    <cellStyle name="Normal 6 2 55 2" xfId="888"/>
    <cellStyle name="Normal 6 2 56" xfId="889"/>
    <cellStyle name="Normal 6 2 56 2" xfId="890"/>
    <cellStyle name="Normal 6 2 57" xfId="891"/>
    <cellStyle name="Normal 6 2 57 2" xfId="892"/>
    <cellStyle name="Normal 6 2 58" xfId="893"/>
    <cellStyle name="Normal 6 2 58 2" xfId="894"/>
    <cellStyle name="Normal 6 2 59" xfId="895"/>
    <cellStyle name="Normal 6 2 59 2" xfId="896"/>
    <cellStyle name="Normal 6 2 6" xfId="897"/>
    <cellStyle name="Normal 6 2 6 2" xfId="898"/>
    <cellStyle name="Normal 6 2 60" xfId="899"/>
    <cellStyle name="Normal 6 2 60 2" xfId="900"/>
    <cellStyle name="Normal 6 2 61" xfId="901"/>
    <cellStyle name="Normal 6 2 61 2" xfId="902"/>
    <cellStyle name="Normal 6 2 62" xfId="903"/>
    <cellStyle name="Normal 6 2 62 2" xfId="904"/>
    <cellStyle name="Normal 6 2 63" xfId="905"/>
    <cellStyle name="Normal 6 2 63 2" xfId="906"/>
    <cellStyle name="Normal 6 2 64" xfId="907"/>
    <cellStyle name="Normal 6 2 64 2" xfId="908"/>
    <cellStyle name="Normal 6 2 65" xfId="909"/>
    <cellStyle name="Normal 6 2 65 2" xfId="910"/>
    <cellStyle name="Normal 6 2 66" xfId="911"/>
    <cellStyle name="Normal 6 2 66 2" xfId="912"/>
    <cellStyle name="Normal 6 2 67" xfId="913"/>
    <cellStyle name="Normal 6 2 67 2" xfId="914"/>
    <cellStyle name="Normal 6 2 68" xfId="915"/>
    <cellStyle name="Normal 6 2 68 2" xfId="916"/>
    <cellStyle name="Normal 6 2 69" xfId="917"/>
    <cellStyle name="Normal 6 2 69 2" xfId="918"/>
    <cellStyle name="Normal 6 2 7" xfId="919"/>
    <cellStyle name="Normal 6 2 7 2" xfId="920"/>
    <cellStyle name="Normal 6 2 70" xfId="921"/>
    <cellStyle name="Normal 6 2 70 2" xfId="922"/>
    <cellStyle name="Normal 6 2 71" xfId="923"/>
    <cellStyle name="Normal 6 2 71 2" xfId="924"/>
    <cellStyle name="Normal 6 2 72" xfId="925"/>
    <cellStyle name="Normal 6 2 72 2" xfId="926"/>
    <cellStyle name="Normal 6 2 73" xfId="927"/>
    <cellStyle name="Normal 6 2 73 2" xfId="928"/>
    <cellStyle name="Normal 6 2 74" xfId="929"/>
    <cellStyle name="Normal 6 2 74 2" xfId="930"/>
    <cellStyle name="Normal 6 2 75" xfId="931"/>
    <cellStyle name="Normal 6 2 75 2" xfId="932"/>
    <cellStyle name="Normal 6 2 76" xfId="933"/>
    <cellStyle name="Normal 6 2 76 2" xfId="934"/>
    <cellStyle name="Normal 6 2 77" xfId="935"/>
    <cellStyle name="Normal 6 2 77 2" xfId="936"/>
    <cellStyle name="Normal 6 2 78" xfId="937"/>
    <cellStyle name="Normal 6 2 78 2" xfId="938"/>
    <cellStyle name="Normal 6 2 79" xfId="939"/>
    <cellStyle name="Normal 6 2 79 2" xfId="940"/>
    <cellStyle name="Normal 6 2 8" xfId="941"/>
    <cellStyle name="Normal 6 2 8 2" xfId="942"/>
    <cellStyle name="Normal 6 2 80" xfId="943"/>
    <cellStyle name="Normal 6 2 80 2" xfId="944"/>
    <cellStyle name="Normal 6 2 81" xfId="945"/>
    <cellStyle name="Normal 6 2 81 2" xfId="946"/>
    <cellStyle name="Normal 6 2 82" xfId="947"/>
    <cellStyle name="Normal 6 2 82 2" xfId="948"/>
    <cellStyle name="Normal 6 2 83" xfId="949"/>
    <cellStyle name="Normal 6 2 83 2" xfId="950"/>
    <cellStyle name="Normal 6 2 84" xfId="951"/>
    <cellStyle name="Normal 6 2 84 2" xfId="952"/>
    <cellStyle name="Normal 6 2 85" xfId="953"/>
    <cellStyle name="Normal 6 2 85 2" xfId="954"/>
    <cellStyle name="Normal 6 2 86" xfId="955"/>
    <cellStyle name="Normal 6 2 86 2" xfId="956"/>
    <cellStyle name="Normal 6 2 87" xfId="957"/>
    <cellStyle name="Normal 6 2 87 2" xfId="958"/>
    <cellStyle name="Normal 6 2 88" xfId="959"/>
    <cellStyle name="Normal 6 2 88 2" xfId="960"/>
    <cellStyle name="Normal 6 2 89" xfId="961"/>
    <cellStyle name="Normal 6 2 89 2" xfId="962"/>
    <cellStyle name="Normal 6 2 9" xfId="963"/>
    <cellStyle name="Normal 6 2 9 2" xfId="964"/>
    <cellStyle name="Normal 6 2 90" xfId="965"/>
    <cellStyle name="Normal 6 2 90 2" xfId="966"/>
    <cellStyle name="Normal 6 2 91" xfId="967"/>
    <cellStyle name="Normal 6 2 91 2" xfId="968"/>
    <cellStyle name="Normal 6 2 92" xfId="969"/>
    <cellStyle name="Normal 6 2 92 2" xfId="970"/>
    <cellStyle name="Normal 6 2 93" xfId="971"/>
    <cellStyle name="Normal 6 2 93 2" xfId="972"/>
    <cellStyle name="Normal 6 2 94" xfId="973"/>
    <cellStyle name="Normal 6 2 94 2" xfId="974"/>
    <cellStyle name="Normal 6 2 95" xfId="975"/>
    <cellStyle name="Normal 6 2 95 2" xfId="976"/>
    <cellStyle name="Normal 6 2 96" xfId="977"/>
    <cellStyle name="Normal 6 2 96 2" xfId="978"/>
    <cellStyle name="Normal 6 2 97" xfId="979"/>
    <cellStyle name="Normal 6 2 97 2" xfId="980"/>
    <cellStyle name="Normal 6 2 98" xfId="981"/>
    <cellStyle name="Normal 6 2 98 2" xfId="982"/>
    <cellStyle name="Normal 6 2 99" xfId="983"/>
    <cellStyle name="Normal 6 2 99 2" xfId="984"/>
    <cellStyle name="Normal 6 20" xfId="985"/>
    <cellStyle name="Normal 6 21" xfId="986"/>
    <cellStyle name="Normal 6 22" xfId="987"/>
    <cellStyle name="Normal 6 23" xfId="988"/>
    <cellStyle name="Normal 6 24" xfId="989"/>
    <cellStyle name="Normal 6 25" xfId="990"/>
    <cellStyle name="Normal 6 26" xfId="991"/>
    <cellStyle name="Normal 6 27" xfId="992"/>
    <cellStyle name="Normal 6 28" xfId="993"/>
    <cellStyle name="Normal 6 29" xfId="994"/>
    <cellStyle name="Normal 6 3" xfId="995"/>
    <cellStyle name="Normal 6 3 2" xfId="996"/>
    <cellStyle name="Normal 6 30" xfId="997"/>
    <cellStyle name="Normal 6 31" xfId="998"/>
    <cellStyle name="Normal 6 32" xfId="999"/>
    <cellStyle name="Normal 6 33" xfId="1000"/>
    <cellStyle name="Normal 6 34" xfId="1001"/>
    <cellStyle name="Normal 6 35" xfId="1002"/>
    <cellStyle name="Normal 6 36" xfId="1003"/>
    <cellStyle name="Normal 6 37" xfId="1004"/>
    <cellStyle name="Normal 6 38" xfId="1005"/>
    <cellStyle name="Normal 6 39" xfId="1006"/>
    <cellStyle name="Normal 6 4" xfId="1007"/>
    <cellStyle name="Normal 6 4 2" xfId="1008"/>
    <cellStyle name="Normal 6 40" xfId="1009"/>
    <cellStyle name="Normal 6 41" xfId="1010"/>
    <cellStyle name="Normal 6 42" xfId="1011"/>
    <cellStyle name="Normal 6 43" xfId="1012"/>
    <cellStyle name="Normal 6 44" xfId="1013"/>
    <cellStyle name="Normal 6 45" xfId="1014"/>
    <cellStyle name="Normal 6 46" xfId="1015"/>
    <cellStyle name="Normal 6 47" xfId="1016"/>
    <cellStyle name="Normal 6 48" xfId="1017"/>
    <cellStyle name="Normal 6 49" xfId="1018"/>
    <cellStyle name="Normal 6 5" xfId="1019"/>
    <cellStyle name="Normal 6 5 2" xfId="1020"/>
    <cellStyle name="Normal 6 50" xfId="1021"/>
    <cellStyle name="Normal 6 51" xfId="1022"/>
    <cellStyle name="Normal 6 52" xfId="1023"/>
    <cellStyle name="Normal 6 53" xfId="1024"/>
    <cellStyle name="Normal 6 54" xfId="1025"/>
    <cellStyle name="Normal 6 55" xfId="1026"/>
    <cellStyle name="Normal 6 56" xfId="1027"/>
    <cellStyle name="Normal 6 57" xfId="1028"/>
    <cellStyle name="Normal 6 58" xfId="1029"/>
    <cellStyle name="Normal 6 59" xfId="1030"/>
    <cellStyle name="Normal 6 6" xfId="1031"/>
    <cellStyle name="Normal 6 6 2" xfId="1032"/>
    <cellStyle name="Normal 6 60" xfId="1033"/>
    <cellStyle name="Normal 6 61" xfId="1034"/>
    <cellStyle name="Normal 6 62" xfId="1035"/>
    <cellStyle name="Normal 6 63" xfId="1036"/>
    <cellStyle name="Normal 6 64" xfId="1037"/>
    <cellStyle name="Normal 6 65" xfId="1038"/>
    <cellStyle name="Normal 6 66" xfId="1039"/>
    <cellStyle name="Normal 6 67" xfId="1040"/>
    <cellStyle name="Normal 6 68" xfId="1041"/>
    <cellStyle name="Normal 6 69" xfId="1042"/>
    <cellStyle name="Normal 6 7" xfId="1043"/>
    <cellStyle name="Normal 6 7 10" xfId="1044"/>
    <cellStyle name="Normal 6 7 10 2" xfId="1045"/>
    <cellStyle name="Normal 6 7 11" xfId="1046"/>
    <cellStyle name="Normal 6 7 11 2" xfId="1047"/>
    <cellStyle name="Normal 6 7 12" xfId="1048"/>
    <cellStyle name="Normal 6 7 12 2" xfId="1049"/>
    <cellStyle name="Normal 6 7 13" xfId="1050"/>
    <cellStyle name="Normal 6 7 13 2" xfId="1051"/>
    <cellStyle name="Normal 6 7 14" xfId="1052"/>
    <cellStyle name="Normal 6 7 14 2" xfId="1053"/>
    <cellStyle name="Normal 6 7 15" xfId="1054"/>
    <cellStyle name="Normal 6 7 15 2" xfId="1055"/>
    <cellStyle name="Normal 6 7 16" xfId="1056"/>
    <cellStyle name="Normal 6 7 16 2" xfId="1057"/>
    <cellStyle name="Normal 6 7 17" xfId="1058"/>
    <cellStyle name="Normal 6 7 17 2" xfId="1059"/>
    <cellStyle name="Normal 6 7 18" xfId="1060"/>
    <cellStyle name="Normal 6 7 18 2" xfId="1061"/>
    <cellStyle name="Normal 6 7 19" xfId="1062"/>
    <cellStyle name="Normal 6 7 19 2" xfId="1063"/>
    <cellStyle name="Normal 6 7 2" xfId="1064"/>
    <cellStyle name="Normal 6 7 2 2" xfId="1065"/>
    <cellStyle name="Normal 6 7 20" xfId="1066"/>
    <cellStyle name="Normal 6 7 20 2" xfId="1067"/>
    <cellStyle name="Normal 6 7 21" xfId="1068"/>
    <cellStyle name="Normal 6 7 21 2" xfId="1069"/>
    <cellStyle name="Normal 6 7 22" xfId="1070"/>
    <cellStyle name="Normal 6 7 22 2" xfId="1071"/>
    <cellStyle name="Normal 6 7 23" xfId="1072"/>
    <cellStyle name="Normal 6 7 23 2" xfId="1073"/>
    <cellStyle name="Normal 6 7 24" xfId="1074"/>
    <cellStyle name="Normal 6 7 24 2" xfId="1075"/>
    <cellStyle name="Normal 6 7 25" xfId="1076"/>
    <cellStyle name="Normal 6 7 25 2" xfId="1077"/>
    <cellStyle name="Normal 6 7 26" xfId="1078"/>
    <cellStyle name="Normal 6 7 26 2" xfId="1079"/>
    <cellStyle name="Normal 6 7 27" xfId="1080"/>
    <cellStyle name="Normal 6 7 27 2" xfId="1081"/>
    <cellStyle name="Normal 6 7 28" xfId="1082"/>
    <cellStyle name="Normal 6 7 28 2" xfId="1083"/>
    <cellStyle name="Normal 6 7 29" xfId="1084"/>
    <cellStyle name="Normal 6 7 29 2" xfId="1085"/>
    <cellStyle name="Normal 6 7 3" xfId="1086"/>
    <cellStyle name="Normal 6 7 3 2" xfId="1087"/>
    <cellStyle name="Normal 6 7 30" xfId="1088"/>
    <cellStyle name="Normal 6 7 30 2" xfId="1089"/>
    <cellStyle name="Normal 6 7 31" xfId="1090"/>
    <cellStyle name="Normal 6 7 31 2" xfId="1091"/>
    <cellStyle name="Normal 6 7 32" xfId="1092"/>
    <cellStyle name="Normal 6 7 32 2" xfId="1093"/>
    <cellStyle name="Normal 6 7 33" xfId="1094"/>
    <cellStyle name="Normal 6 7 33 2" xfId="1095"/>
    <cellStyle name="Normal 6 7 34" xfId="1096"/>
    <cellStyle name="Normal 6 7 34 2" xfId="1097"/>
    <cellStyle name="Normal 6 7 35" xfId="1098"/>
    <cellStyle name="Normal 6 7 35 2" xfId="1099"/>
    <cellStyle name="Normal 6 7 36" xfId="1100"/>
    <cellStyle name="Normal 6 7 36 2" xfId="1101"/>
    <cellStyle name="Normal 6 7 37" xfId="1102"/>
    <cellStyle name="Normal 6 7 37 2" xfId="1103"/>
    <cellStyle name="Normal 6 7 38" xfId="1104"/>
    <cellStyle name="Normal 6 7 38 2" xfId="1105"/>
    <cellStyle name="Normal 6 7 39" xfId="1106"/>
    <cellStyle name="Normal 6 7 39 2" xfId="1107"/>
    <cellStyle name="Normal 6 7 4" xfId="1108"/>
    <cellStyle name="Normal 6 7 4 2" xfId="1109"/>
    <cellStyle name="Normal 6 7 40" xfId="1110"/>
    <cellStyle name="Normal 6 7 40 2" xfId="1111"/>
    <cellStyle name="Normal 6 7 41" xfId="1112"/>
    <cellStyle name="Normal 6 7 41 2" xfId="1113"/>
    <cellStyle name="Normal 6 7 42" xfId="1114"/>
    <cellStyle name="Normal 6 7 42 2" xfId="1115"/>
    <cellStyle name="Normal 6 7 43" xfId="1116"/>
    <cellStyle name="Normal 6 7 43 2" xfId="1117"/>
    <cellStyle name="Normal 6 7 44" xfId="1118"/>
    <cellStyle name="Normal 6 7 44 2" xfId="1119"/>
    <cellStyle name="Normal 6 7 45" xfId="1120"/>
    <cellStyle name="Normal 6 7 45 2" xfId="1121"/>
    <cellStyle name="Normal 6 7 46" xfId="1122"/>
    <cellStyle name="Normal 6 7 46 2" xfId="1123"/>
    <cellStyle name="Normal 6 7 47" xfId="1124"/>
    <cellStyle name="Normal 6 7 47 2" xfId="1125"/>
    <cellStyle name="Normal 6 7 48" xfId="1126"/>
    <cellStyle name="Normal 6 7 48 2" xfId="1127"/>
    <cellStyle name="Normal 6 7 49" xfId="1128"/>
    <cellStyle name="Normal 6 7 49 2" xfId="1129"/>
    <cellStyle name="Normal 6 7 5" xfId="1130"/>
    <cellStyle name="Normal 6 7 5 2" xfId="1131"/>
    <cellStyle name="Normal 6 7 6" xfId="1132"/>
    <cellStyle name="Normal 6 7 6 2" xfId="1133"/>
    <cellStyle name="Normal 6 7 7" xfId="1134"/>
    <cellStyle name="Normal 6 7 7 2" xfId="1135"/>
    <cellStyle name="Normal 6 7 8" xfId="1136"/>
    <cellStyle name="Normal 6 7 8 2" xfId="1137"/>
    <cellStyle name="Normal 6 7 9" xfId="1138"/>
    <cellStyle name="Normal 6 7 9 2" xfId="1139"/>
    <cellStyle name="Normal 6 70" xfId="1140"/>
    <cellStyle name="Normal 6 71" xfId="1141"/>
    <cellStyle name="Normal 6 72" xfId="1142"/>
    <cellStyle name="Normal 6 73" xfId="1143"/>
    <cellStyle name="Normal 6 74" xfId="1144"/>
    <cellStyle name="Normal 6 75" xfId="1145"/>
    <cellStyle name="Normal 6 76" xfId="1146"/>
    <cellStyle name="Normal 6 77" xfId="1147"/>
    <cellStyle name="Normal 6 78" xfId="1148"/>
    <cellStyle name="Normal 6 79" xfId="1149"/>
    <cellStyle name="Normal 6 8" xfId="1150"/>
    <cellStyle name="Normal 6 8 10" xfId="1151"/>
    <cellStyle name="Normal 6 8 10 2" xfId="1152"/>
    <cellStyle name="Normal 6 8 11" xfId="1153"/>
    <cellStyle name="Normal 6 8 11 2" xfId="1154"/>
    <cellStyle name="Normal 6 8 12" xfId="1155"/>
    <cellStyle name="Normal 6 8 12 2" xfId="1156"/>
    <cellStyle name="Normal 6 8 13" xfId="1157"/>
    <cellStyle name="Normal 6 8 13 2" xfId="1158"/>
    <cellStyle name="Normal 6 8 14" xfId="1159"/>
    <cellStyle name="Normal 6 8 14 2" xfId="1160"/>
    <cellStyle name="Normal 6 8 15" xfId="1161"/>
    <cellStyle name="Normal 6 8 15 2" xfId="1162"/>
    <cellStyle name="Normal 6 8 16" xfId="1163"/>
    <cellStyle name="Normal 6 8 16 2" xfId="1164"/>
    <cellStyle name="Normal 6 8 17" xfId="1165"/>
    <cellStyle name="Normal 6 8 17 2" xfId="1166"/>
    <cellStyle name="Normal 6 8 18" xfId="1167"/>
    <cellStyle name="Normal 6 8 18 2" xfId="1168"/>
    <cellStyle name="Normal 6 8 19" xfId="1169"/>
    <cellStyle name="Normal 6 8 19 2" xfId="1170"/>
    <cellStyle name="Normal 6 8 2" xfId="1171"/>
    <cellStyle name="Normal 6 8 2 2" xfId="1172"/>
    <cellStyle name="Normal 6 8 20" xfId="1173"/>
    <cellStyle name="Normal 6 8 20 2" xfId="1174"/>
    <cellStyle name="Normal 6 8 21" xfId="1175"/>
    <cellStyle name="Normal 6 8 21 2" xfId="1176"/>
    <cellStyle name="Normal 6 8 22" xfId="1177"/>
    <cellStyle name="Normal 6 8 22 2" xfId="1178"/>
    <cellStyle name="Normal 6 8 23" xfId="1179"/>
    <cellStyle name="Normal 6 8 23 2" xfId="1180"/>
    <cellStyle name="Normal 6 8 24" xfId="1181"/>
    <cellStyle name="Normal 6 8 24 2" xfId="1182"/>
    <cellStyle name="Normal 6 8 25" xfId="1183"/>
    <cellStyle name="Normal 6 8 25 2" xfId="1184"/>
    <cellStyle name="Normal 6 8 26" xfId="1185"/>
    <cellStyle name="Normal 6 8 26 2" xfId="1186"/>
    <cellStyle name="Normal 6 8 27" xfId="1187"/>
    <cellStyle name="Normal 6 8 27 2" xfId="1188"/>
    <cellStyle name="Normal 6 8 28" xfId="1189"/>
    <cellStyle name="Normal 6 8 28 2" xfId="1190"/>
    <cellStyle name="Normal 6 8 29" xfId="1191"/>
    <cellStyle name="Normal 6 8 29 2" xfId="1192"/>
    <cellStyle name="Normal 6 8 3" xfId="1193"/>
    <cellStyle name="Normal 6 8 3 2" xfId="1194"/>
    <cellStyle name="Normal 6 8 30" xfId="1195"/>
    <cellStyle name="Normal 6 8 30 2" xfId="1196"/>
    <cellStyle name="Normal 6 8 31" xfId="1197"/>
    <cellStyle name="Normal 6 8 31 2" xfId="1198"/>
    <cellStyle name="Normal 6 8 32" xfId="1199"/>
    <cellStyle name="Normal 6 8 32 2" xfId="1200"/>
    <cellStyle name="Normal 6 8 33" xfId="1201"/>
    <cellStyle name="Normal 6 8 33 2" xfId="1202"/>
    <cellStyle name="Normal 6 8 34" xfId="1203"/>
    <cellStyle name="Normal 6 8 34 2" xfId="1204"/>
    <cellStyle name="Normal 6 8 35" xfId="1205"/>
    <cellStyle name="Normal 6 8 35 2" xfId="1206"/>
    <cellStyle name="Normal 6 8 36" xfId="1207"/>
    <cellStyle name="Normal 6 8 36 2" xfId="1208"/>
    <cellStyle name="Normal 6 8 37" xfId="1209"/>
    <cellStyle name="Normal 6 8 37 2" xfId="1210"/>
    <cellStyle name="Normal 6 8 38" xfId="1211"/>
    <cellStyle name="Normal 6 8 38 2" xfId="1212"/>
    <cellStyle name="Normal 6 8 39" xfId="1213"/>
    <cellStyle name="Normal 6 8 39 2" xfId="1214"/>
    <cellStyle name="Normal 6 8 4" xfId="1215"/>
    <cellStyle name="Normal 6 8 4 2" xfId="1216"/>
    <cellStyle name="Normal 6 8 40" xfId="1217"/>
    <cellStyle name="Normal 6 8 40 2" xfId="1218"/>
    <cellStyle name="Normal 6 8 41" xfId="1219"/>
    <cellStyle name="Normal 6 8 41 2" xfId="1220"/>
    <cellStyle name="Normal 6 8 42" xfId="1221"/>
    <cellStyle name="Normal 6 8 42 2" xfId="1222"/>
    <cellStyle name="Normal 6 8 43" xfId="1223"/>
    <cellStyle name="Normal 6 8 43 2" xfId="1224"/>
    <cellStyle name="Normal 6 8 44" xfId="1225"/>
    <cellStyle name="Normal 6 8 44 2" xfId="1226"/>
    <cellStyle name="Normal 6 8 45" xfId="1227"/>
    <cellStyle name="Normal 6 8 45 2" xfId="1228"/>
    <cellStyle name="Normal 6 8 46" xfId="1229"/>
    <cellStyle name="Normal 6 8 46 2" xfId="1230"/>
    <cellStyle name="Normal 6 8 47" xfId="1231"/>
    <cellStyle name="Normal 6 8 47 2" xfId="1232"/>
    <cellStyle name="Normal 6 8 48" xfId="1233"/>
    <cellStyle name="Normal 6 8 48 2" xfId="1234"/>
    <cellStyle name="Normal 6 8 49" xfId="1235"/>
    <cellStyle name="Normal 6 8 49 2" xfId="1236"/>
    <cellStyle name="Normal 6 8 5" xfId="1237"/>
    <cellStyle name="Normal 6 8 5 2" xfId="1238"/>
    <cellStyle name="Normal 6 8 6" xfId="1239"/>
    <cellStyle name="Normal 6 8 6 2" xfId="1240"/>
    <cellStyle name="Normal 6 8 7" xfId="1241"/>
    <cellStyle name="Normal 6 8 7 2" xfId="1242"/>
    <cellStyle name="Normal 6 8 8" xfId="1243"/>
    <cellStyle name="Normal 6 8 8 2" xfId="1244"/>
    <cellStyle name="Normal 6 8 9" xfId="1245"/>
    <cellStyle name="Normal 6 8 9 2" xfId="1246"/>
    <cellStyle name="Normal 6 80" xfId="1247"/>
    <cellStyle name="Normal 6 81" xfId="1248"/>
    <cellStyle name="Normal 6 82" xfId="1249"/>
    <cellStyle name="Normal 6 83" xfId="1250"/>
    <cellStyle name="Normal 6 84" xfId="1251"/>
    <cellStyle name="Normal 6 85" xfId="1252"/>
    <cellStyle name="Normal 6 86" xfId="1253"/>
    <cellStyle name="Normal 6 87" xfId="1254"/>
    <cellStyle name="Normal 6 88" xfId="1255"/>
    <cellStyle name="Normal 6 89" xfId="1256"/>
    <cellStyle name="Normal 6 9" xfId="1257"/>
    <cellStyle name="Normal 6 9 10" xfId="1258"/>
    <cellStyle name="Normal 6 9 10 2" xfId="1259"/>
    <cellStyle name="Normal 6 9 11" xfId="1260"/>
    <cellStyle name="Normal 6 9 11 2" xfId="1261"/>
    <cellStyle name="Normal 6 9 12" xfId="1262"/>
    <cellStyle name="Normal 6 9 12 2" xfId="1263"/>
    <cellStyle name="Normal 6 9 13" xfId="1264"/>
    <cellStyle name="Normal 6 9 13 2" xfId="1265"/>
    <cellStyle name="Normal 6 9 14" xfId="1266"/>
    <cellStyle name="Normal 6 9 14 2" xfId="1267"/>
    <cellStyle name="Normal 6 9 15" xfId="1268"/>
    <cellStyle name="Normal 6 9 15 2" xfId="1269"/>
    <cellStyle name="Normal 6 9 16" xfId="1270"/>
    <cellStyle name="Normal 6 9 16 2" xfId="1271"/>
    <cellStyle name="Normal 6 9 17" xfId="1272"/>
    <cellStyle name="Normal 6 9 17 2" xfId="1273"/>
    <cellStyle name="Normal 6 9 18" xfId="1274"/>
    <cellStyle name="Normal 6 9 18 2" xfId="1275"/>
    <cellStyle name="Normal 6 9 19" xfId="1276"/>
    <cellStyle name="Normal 6 9 19 2" xfId="1277"/>
    <cellStyle name="Normal 6 9 2" xfId="1278"/>
    <cellStyle name="Normal 6 9 2 2" xfId="1279"/>
    <cellStyle name="Normal 6 9 20" xfId="1280"/>
    <cellStyle name="Normal 6 9 20 2" xfId="1281"/>
    <cellStyle name="Normal 6 9 21" xfId="1282"/>
    <cellStyle name="Normal 6 9 21 2" xfId="1283"/>
    <cellStyle name="Normal 6 9 22" xfId="1284"/>
    <cellStyle name="Normal 6 9 22 2" xfId="1285"/>
    <cellStyle name="Normal 6 9 23" xfId="1286"/>
    <cellStyle name="Normal 6 9 23 2" xfId="1287"/>
    <cellStyle name="Normal 6 9 24" xfId="1288"/>
    <cellStyle name="Normal 6 9 24 2" xfId="1289"/>
    <cellStyle name="Normal 6 9 25" xfId="1290"/>
    <cellStyle name="Normal 6 9 25 2" xfId="1291"/>
    <cellStyle name="Normal 6 9 26" xfId="1292"/>
    <cellStyle name="Normal 6 9 26 2" xfId="1293"/>
    <cellStyle name="Normal 6 9 27" xfId="1294"/>
    <cellStyle name="Normal 6 9 27 2" xfId="1295"/>
    <cellStyle name="Normal 6 9 28" xfId="1296"/>
    <cellStyle name="Normal 6 9 28 2" xfId="1297"/>
    <cellStyle name="Normal 6 9 29" xfId="1298"/>
    <cellStyle name="Normal 6 9 29 2" xfId="1299"/>
    <cellStyle name="Normal 6 9 3" xfId="1300"/>
    <cellStyle name="Normal 6 9 3 2" xfId="1301"/>
    <cellStyle name="Normal 6 9 30" xfId="1302"/>
    <cellStyle name="Normal 6 9 30 2" xfId="1303"/>
    <cellStyle name="Normal 6 9 31" xfId="1304"/>
    <cellStyle name="Normal 6 9 31 2" xfId="1305"/>
    <cellStyle name="Normal 6 9 32" xfId="1306"/>
    <cellStyle name="Normal 6 9 32 2" xfId="1307"/>
    <cellStyle name="Normal 6 9 33" xfId="1308"/>
    <cellStyle name="Normal 6 9 33 2" xfId="1309"/>
    <cellStyle name="Normal 6 9 34" xfId="1310"/>
    <cellStyle name="Normal 6 9 34 2" xfId="1311"/>
    <cellStyle name="Normal 6 9 35" xfId="1312"/>
    <cellStyle name="Normal 6 9 35 2" xfId="1313"/>
    <cellStyle name="Normal 6 9 36" xfId="1314"/>
    <cellStyle name="Normal 6 9 36 2" xfId="1315"/>
    <cellStyle name="Normal 6 9 37" xfId="1316"/>
    <cellStyle name="Normal 6 9 37 2" xfId="1317"/>
    <cellStyle name="Normal 6 9 38" xfId="1318"/>
    <cellStyle name="Normal 6 9 38 2" xfId="1319"/>
    <cellStyle name="Normal 6 9 39" xfId="1320"/>
    <cellStyle name="Normal 6 9 39 2" xfId="1321"/>
    <cellStyle name="Normal 6 9 4" xfId="1322"/>
    <cellStyle name="Normal 6 9 4 2" xfId="1323"/>
    <cellStyle name="Normal 6 9 40" xfId="1324"/>
    <cellStyle name="Normal 6 9 40 2" xfId="1325"/>
    <cellStyle name="Normal 6 9 41" xfId="1326"/>
    <cellStyle name="Normal 6 9 41 2" xfId="1327"/>
    <cellStyle name="Normal 6 9 42" xfId="1328"/>
    <cellStyle name="Normal 6 9 42 2" xfId="1329"/>
    <cellStyle name="Normal 6 9 43" xfId="1330"/>
    <cellStyle name="Normal 6 9 43 2" xfId="1331"/>
    <cellStyle name="Normal 6 9 44" xfId="1332"/>
    <cellStyle name="Normal 6 9 44 2" xfId="1333"/>
    <cellStyle name="Normal 6 9 45" xfId="1334"/>
    <cellStyle name="Normal 6 9 45 2" xfId="1335"/>
    <cellStyle name="Normal 6 9 46" xfId="1336"/>
    <cellStyle name="Normal 6 9 46 2" xfId="1337"/>
    <cellStyle name="Normal 6 9 47" xfId="1338"/>
    <cellStyle name="Normal 6 9 47 2" xfId="1339"/>
    <cellStyle name="Normal 6 9 48" xfId="1340"/>
    <cellStyle name="Normal 6 9 48 2" xfId="1341"/>
    <cellStyle name="Normal 6 9 49" xfId="1342"/>
    <cellStyle name="Normal 6 9 49 2" xfId="1343"/>
    <cellStyle name="Normal 6 9 5" xfId="1344"/>
    <cellStyle name="Normal 6 9 5 2" xfId="1345"/>
    <cellStyle name="Normal 6 9 6" xfId="1346"/>
    <cellStyle name="Normal 6 9 6 2" xfId="1347"/>
    <cellStyle name="Normal 6 9 7" xfId="1348"/>
    <cellStyle name="Normal 6 9 7 2" xfId="1349"/>
    <cellStyle name="Normal 6 9 8" xfId="1350"/>
    <cellStyle name="Normal 6 9 8 2" xfId="1351"/>
    <cellStyle name="Normal 6 9 9" xfId="1352"/>
    <cellStyle name="Normal 6 9 9 2" xfId="1353"/>
    <cellStyle name="Normal 6 90" xfId="1354"/>
    <cellStyle name="Normal 6 91" xfId="1355"/>
    <cellStyle name="Normal 6 92" xfId="1356"/>
    <cellStyle name="Normal 6 93" xfId="1357"/>
    <cellStyle name="Normal 6 94" xfId="1358"/>
    <cellStyle name="Normal 6 95" xfId="1359"/>
    <cellStyle name="Normal 6 96" xfId="1360"/>
    <cellStyle name="Normal 6 97" xfId="1361"/>
    <cellStyle name="Normal 6 98" xfId="1362"/>
    <cellStyle name="Normal 6 99" xfId="1363"/>
    <cellStyle name="Normal 7" xfId="1364"/>
    <cellStyle name="Normal 8" xfId="3"/>
    <cellStyle name="Normal 9" xfId="136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autoTitleDeleted val="1"/>
    <c:view3D>
      <c:depthPercent val="100"/>
      <c:rAngAx val="1"/>
    </c:view3D>
    <c:plotArea>
      <c:layout>
        <c:manualLayout>
          <c:layoutTarget val="inner"/>
          <c:xMode val="edge"/>
          <c:yMode val="edge"/>
          <c:x val="6.2015748031496114E-2"/>
          <c:y val="3.3485456475104876E-2"/>
          <c:w val="0.92561525119600863"/>
          <c:h val="0.58220076122523901"/>
        </c:manualLayout>
      </c:layout>
      <c:bar3DChart>
        <c:barDir val="col"/>
        <c:grouping val="percentStacked"/>
        <c:ser>
          <c:idx val="0"/>
          <c:order val="0"/>
          <c:tx>
            <c:strRef>
              <c:f>'DASHBOARD 1'!$C$30</c:f>
              <c:strCache>
                <c:ptCount val="1"/>
                <c:pt idx="0">
                  <c:v>LAKI-LAKI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'DASHBOARD 1'!$B$31:$B$45</c:f>
              <c:strCache>
                <c:ptCount val="15"/>
                <c:pt idx="0">
                  <c:v>01. MEDIS</c:v>
                </c:pt>
                <c:pt idx="1">
                  <c:v>02. PSIKOLOGI KLINIS</c:v>
                </c:pt>
                <c:pt idx="2">
                  <c:v>03. KEPERAWATAN</c:v>
                </c:pt>
                <c:pt idx="3">
                  <c:v>04. KEBIDANAN</c:v>
                </c:pt>
                <c:pt idx="4">
                  <c:v>05. KEFARMASIAN</c:v>
                </c:pt>
                <c:pt idx="5">
                  <c:v>06. KESEHATAN MASYARAKAT</c:v>
                </c:pt>
                <c:pt idx="6">
                  <c:v>07. KESEHATAN LINGKUNGAN</c:v>
                </c:pt>
                <c:pt idx="7">
                  <c:v>08. GIZI</c:v>
                </c:pt>
                <c:pt idx="8">
                  <c:v>09. KETERAPIAN FISIK</c:v>
                </c:pt>
                <c:pt idx="9">
                  <c:v>10. KETEKNISIAN MEDIS</c:v>
                </c:pt>
                <c:pt idx="10">
                  <c:v>11. TEKNIK BIOMEDIKA</c:v>
                </c:pt>
                <c:pt idx="11">
                  <c:v>12. KESEHATAN TRADISIONAL</c:v>
                </c:pt>
                <c:pt idx="12">
                  <c:v>13. ASISTEN TENAGA KESEHATAN</c:v>
                </c:pt>
                <c:pt idx="13">
                  <c:v>14. TENAGA PENUNJANG</c:v>
                </c:pt>
                <c:pt idx="14">
                  <c:v>N/A (BELUM VALID)</c:v>
                </c:pt>
              </c:strCache>
            </c:strRef>
          </c:cat>
          <c:val>
            <c:numRef>
              <c:f>'DASHBOARD 1'!$C$31:$C$45</c:f>
              <c:numCache>
                <c:formatCode>_(* #,##0_);_(* \(#,##0\);_(* "-"_);_(@_)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F6-4E43-AA89-898EB13BEB3E}"/>
            </c:ext>
          </c:extLst>
        </c:ser>
        <c:ser>
          <c:idx val="1"/>
          <c:order val="1"/>
          <c:tx>
            <c:strRef>
              <c:f>'DASHBOARD 1'!$D$30</c:f>
              <c:strCache>
                <c:ptCount val="1"/>
                <c:pt idx="0">
                  <c:v>PEREMPUAN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'DASHBOARD 1'!$B$31:$B$45</c:f>
              <c:strCache>
                <c:ptCount val="15"/>
                <c:pt idx="0">
                  <c:v>01. MEDIS</c:v>
                </c:pt>
                <c:pt idx="1">
                  <c:v>02. PSIKOLOGI KLINIS</c:v>
                </c:pt>
                <c:pt idx="2">
                  <c:v>03. KEPERAWATAN</c:v>
                </c:pt>
                <c:pt idx="3">
                  <c:v>04. KEBIDANAN</c:v>
                </c:pt>
                <c:pt idx="4">
                  <c:v>05. KEFARMASIAN</c:v>
                </c:pt>
                <c:pt idx="5">
                  <c:v>06. KESEHATAN MASYARAKAT</c:v>
                </c:pt>
                <c:pt idx="6">
                  <c:v>07. KESEHATAN LINGKUNGAN</c:v>
                </c:pt>
                <c:pt idx="7">
                  <c:v>08. GIZI</c:v>
                </c:pt>
                <c:pt idx="8">
                  <c:v>09. KETERAPIAN FISIK</c:v>
                </c:pt>
                <c:pt idx="9">
                  <c:v>10. KETEKNISIAN MEDIS</c:v>
                </c:pt>
                <c:pt idx="10">
                  <c:v>11. TEKNIK BIOMEDIKA</c:v>
                </c:pt>
                <c:pt idx="11">
                  <c:v>12. KESEHATAN TRADISIONAL</c:v>
                </c:pt>
                <c:pt idx="12">
                  <c:v>13. ASISTEN TENAGA KESEHATAN</c:v>
                </c:pt>
                <c:pt idx="13">
                  <c:v>14. TENAGA PENUNJANG</c:v>
                </c:pt>
                <c:pt idx="14">
                  <c:v>N/A (BELUM VALID)</c:v>
                </c:pt>
              </c:strCache>
            </c:strRef>
          </c:cat>
          <c:val>
            <c:numRef>
              <c:f>'DASHBOARD 1'!$D$31:$D$45</c:f>
              <c:numCache>
                <c:formatCode>_(* #,##0_);_(* \(#,##0\);_(* "-"_);_(@_)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9</c:v>
                </c:pt>
                <c:pt idx="3">
                  <c:v>27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F6-4E43-AA89-898EB13BEB3E}"/>
            </c:ext>
          </c:extLst>
        </c:ser>
        <c:shape val="box"/>
        <c:axId val="104782080"/>
        <c:axId val="139416704"/>
        <c:axId val="0"/>
      </c:bar3DChart>
      <c:catAx>
        <c:axId val="10478208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-60000000" vert="horz"/>
          <a:lstStyle/>
          <a:p>
            <a:pPr>
              <a:defRPr lang="id-ID" sz="800"/>
            </a:pPr>
            <a:endParaRPr lang="en-US"/>
          </a:p>
        </c:txPr>
        <c:crossAx val="139416704"/>
        <c:crosses val="autoZero"/>
        <c:auto val="1"/>
        <c:lblAlgn val="ctr"/>
        <c:lblOffset val="100"/>
      </c:catAx>
      <c:valAx>
        <c:axId val="139416704"/>
        <c:scaling>
          <c:orientation val="minMax"/>
        </c:scaling>
        <c:axPos val="l"/>
        <c:majorGridlines/>
        <c:numFmt formatCode="0%" sourceLinked="1"/>
        <c:majorTickMark val="none"/>
        <c:tickLblPos val="nextTo"/>
        <c:txPr>
          <a:bodyPr rot="-60000000" vert="horz"/>
          <a:lstStyle/>
          <a:p>
            <a:pPr>
              <a:defRPr lang="id-ID"/>
            </a:pPr>
            <a:endParaRPr lang="en-US"/>
          </a:p>
        </c:txPr>
        <c:crossAx val="104782080"/>
        <c:crosses val="autoZero"/>
        <c:crossBetween val="between"/>
      </c:valAx>
    </c:plotArea>
    <c:legend>
      <c:legendPos val="b"/>
      <c:txPr>
        <a:bodyPr rot="0" vert="horz"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955" l="0.70000000000000062" r="0.70000000000000062" t="0.7500000000000095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view3D>
      <c:rotX val="75"/>
      <c:rAngAx val="1"/>
    </c:view3D>
    <c:plotArea>
      <c:layout>
        <c:manualLayout>
          <c:layoutTarget val="inner"/>
          <c:xMode val="edge"/>
          <c:yMode val="edge"/>
          <c:x val="5.9891673869891443E-2"/>
          <c:y val="0.10122366839958477"/>
          <c:w val="0.5729552651433466"/>
          <c:h val="0.80107301401626296"/>
        </c:manualLayout>
      </c:layout>
      <c:pie3DChart>
        <c:varyColors val="1"/>
        <c:ser>
          <c:idx val="0"/>
          <c:order val="0"/>
          <c:tx>
            <c:strRef>
              <c:f>'DASHBOARD 1'!$C$8</c:f>
              <c:strCache>
                <c:ptCount val="1"/>
                <c:pt idx="0">
                  <c:v>JUMLAH FASYANKES</c:v>
                </c:pt>
              </c:strCache>
            </c:strRef>
          </c:tx>
          <c:explosion val="25"/>
          <c:dLbls>
            <c:dLbl>
              <c:idx val="1"/>
              <c:numFmt formatCode="0.00%" sourceLinked="0"/>
              <c:spPr/>
              <c:txPr>
                <a:bodyPr/>
                <a:lstStyle/>
                <a:p>
                  <a:pPr>
                    <a:defRPr lang="id-ID"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 b="1"/>
                </a:pPr>
                <a:endParaRPr lang="en-US"/>
              </a:p>
            </c:txPr>
            <c:showPercent val="1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1'!$B$9:$B$25</c:f>
              <c:strCache>
                <c:ptCount val="17"/>
                <c:pt idx="0">
                  <c:v>Dinas Kesehatan</c:v>
                </c:pt>
                <c:pt idx="1">
                  <c:v>Puskesmas</c:v>
                </c:pt>
                <c:pt idx="2">
                  <c:v>Rumah Sakit</c:v>
                </c:pt>
                <c:pt idx="3">
                  <c:v>BBPK, Bapelkes/Bapelkesnas</c:v>
                </c:pt>
                <c:pt idx="4">
                  <c:v>Kantor Kesehatan Pelabuhan (KKP)</c:v>
                </c:pt>
                <c:pt idx="5">
                  <c:v>Balai Pengobatan / Kesehatan Masyarakat</c:v>
                </c:pt>
                <c:pt idx="6">
                  <c:v>Apotik</c:v>
                </c:pt>
                <c:pt idx="7">
                  <c:v>Toko Obat Tradisional</c:v>
                </c:pt>
                <c:pt idx="8">
                  <c:v>Rumah Bersalin</c:v>
                </c:pt>
                <c:pt idx="9">
                  <c:v>Instalasi / Gudang Farmasi</c:v>
                </c:pt>
                <c:pt idx="10">
                  <c:v>Praktek Dokter / Dokter Gigi / Bidan Mandiri</c:v>
                </c:pt>
                <c:pt idx="11">
                  <c:v>Optik</c:v>
                </c:pt>
                <c:pt idx="12">
                  <c:v>Klinik Pengobatan Tradisional (Batra)</c:v>
                </c:pt>
                <c:pt idx="13">
                  <c:v>Klinik</c:v>
                </c:pt>
                <c:pt idx="14">
                  <c:v>Poliklinik / Praktek Bersama</c:v>
                </c:pt>
                <c:pt idx="15">
                  <c:v>Laboratorium Kesehatan</c:v>
                </c:pt>
                <c:pt idx="16">
                  <c:v>Fasyankes Lainnya</c:v>
                </c:pt>
              </c:strCache>
            </c:strRef>
          </c:cat>
          <c:val>
            <c:numRef>
              <c:f>'DASHBOARD 1'!$C$9:$C$25</c:f>
              <c:numCache>
                <c:formatCode>_(* #,##0_);_(* \(#,##0\);_(* "-"_);_(@_)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60906536903105557"/>
          <c:y val="5.9921083159279333E-2"/>
          <c:w val="0.27043831628979031"/>
          <c:h val="0.8589478586149607"/>
        </c:manualLayout>
      </c:layout>
      <c:txPr>
        <a:bodyPr/>
        <a:lstStyle/>
        <a:p>
          <a:pPr>
            <a:defRPr lang="id-ID" sz="900"/>
          </a:pPr>
          <a:endParaRPr lang="en-US"/>
        </a:p>
      </c:txPr>
    </c:legend>
    <c:plotVisOnly val="1"/>
    <c:dispBlanksAs val="zero"/>
  </c:chart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1'!$C$158</c:f>
              <c:strCache>
                <c:ptCount val="1"/>
                <c:pt idx="0">
                  <c:v>LAKI-LAKI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1'!$B$159:$B$165</c:f>
              <c:strCache>
                <c:ptCount val="7"/>
                <c:pt idx="0">
                  <c:v>01. Keperawatan</c:v>
                </c:pt>
                <c:pt idx="1">
                  <c:v>02. Kebidanan</c:v>
                </c:pt>
                <c:pt idx="2">
                  <c:v>03. Kefarmasian</c:v>
                </c:pt>
                <c:pt idx="3">
                  <c:v>04. Teknik Biomedika</c:v>
                </c:pt>
                <c:pt idx="4">
                  <c:v>05. Kesehatan Lingkungan</c:v>
                </c:pt>
                <c:pt idx="5">
                  <c:v>06. Gizi</c:v>
                </c:pt>
                <c:pt idx="6">
                  <c:v>07. Keteknisian Medis</c:v>
                </c:pt>
              </c:strCache>
            </c:strRef>
          </c:cat>
          <c:val>
            <c:numRef>
              <c:f>'DASHBOARD 1'!$C$159:$C$165</c:f>
              <c:numCache>
                <c:formatCode>_(* #,##0_);_(* \(#,##0\);_(* "-"_);_(@_)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1'!$D$158</c:f>
              <c:strCache>
                <c:ptCount val="1"/>
                <c:pt idx="0">
                  <c:v>PEREMPUAN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1'!$B$159:$B$165</c:f>
              <c:strCache>
                <c:ptCount val="7"/>
                <c:pt idx="0">
                  <c:v>01. Keperawatan</c:v>
                </c:pt>
                <c:pt idx="1">
                  <c:v>02. Kebidanan</c:v>
                </c:pt>
                <c:pt idx="2">
                  <c:v>03. Kefarmasian</c:v>
                </c:pt>
                <c:pt idx="3">
                  <c:v>04. Teknik Biomedika</c:v>
                </c:pt>
                <c:pt idx="4">
                  <c:v>05. Kesehatan Lingkungan</c:v>
                </c:pt>
                <c:pt idx="5">
                  <c:v>06. Gizi</c:v>
                </c:pt>
                <c:pt idx="6">
                  <c:v>07. Keteknisian Medis</c:v>
                </c:pt>
              </c:strCache>
            </c:strRef>
          </c:cat>
          <c:val>
            <c:numRef>
              <c:f>'DASHBOARD 1'!$D$159:$D$165</c:f>
              <c:numCache>
                <c:formatCode>_(* #,##0_);_(* \(#,##0\);_(* "-"_);_(@_)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hape val="box"/>
        <c:axId val="96303744"/>
        <c:axId val="96305536"/>
        <c:axId val="0"/>
      </c:bar3DChart>
      <c:catAx>
        <c:axId val="96303744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id-ID" sz="900"/>
            </a:pPr>
            <a:endParaRPr lang="en-US"/>
          </a:p>
        </c:txPr>
        <c:crossAx val="96305536"/>
        <c:crosses val="autoZero"/>
        <c:auto val="1"/>
        <c:lblAlgn val="ctr"/>
        <c:lblOffset val="100"/>
      </c:catAx>
      <c:valAx>
        <c:axId val="96305536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96303744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1'!$C$172</c:f>
              <c:strCache>
                <c:ptCount val="1"/>
                <c:pt idx="0">
                  <c:v>LAKI-LAKI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1'!$B$173:$B$175</c:f>
              <c:strCache>
                <c:ptCount val="3"/>
                <c:pt idx="0">
                  <c:v>01. Struktural</c:v>
                </c:pt>
                <c:pt idx="1">
                  <c:v>02. Dukungan Manajemen</c:v>
                </c:pt>
                <c:pt idx="2">
                  <c:v>03. Pendidikan dan Pelatihan</c:v>
                </c:pt>
              </c:strCache>
            </c:strRef>
          </c:cat>
          <c:val>
            <c:numRef>
              <c:f>'DASHBOARD 1'!$C$173:$C$175</c:f>
              <c:numCache>
                <c:formatCode>_(* #,##0_);_(* \(#,##0\);_(* "-"_);_(@_)</c:formatCode>
                <c:ptCount val="3"/>
                <c:pt idx="0">
                  <c:v>0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1'!$D$172</c:f>
              <c:strCache>
                <c:ptCount val="1"/>
                <c:pt idx="0">
                  <c:v>PEREMPUAN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1'!$B$173:$B$175</c:f>
              <c:strCache>
                <c:ptCount val="3"/>
                <c:pt idx="0">
                  <c:v>01. Struktural</c:v>
                </c:pt>
                <c:pt idx="1">
                  <c:v>02. Dukungan Manajemen</c:v>
                </c:pt>
                <c:pt idx="2">
                  <c:v>03. Pendidikan dan Pelatihan</c:v>
                </c:pt>
              </c:strCache>
            </c:strRef>
          </c:cat>
          <c:val>
            <c:numRef>
              <c:f>'DASHBOARD 1'!$D$173:$D$175</c:f>
              <c:numCache>
                <c:formatCode>_(* #,##0_);_(* \(#,##0\);_(* "-"_);_(@_)</c:formatCode>
                <c:ptCount val="3"/>
                <c:pt idx="0">
                  <c:v>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hape val="box"/>
        <c:axId val="96368128"/>
        <c:axId val="96369664"/>
        <c:axId val="0"/>
      </c:bar3DChart>
      <c:catAx>
        <c:axId val="96368128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96369664"/>
        <c:crosses val="autoZero"/>
        <c:auto val="1"/>
        <c:lblAlgn val="ctr"/>
        <c:lblOffset val="100"/>
      </c:catAx>
      <c:valAx>
        <c:axId val="96369664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96368128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stacked"/>
        <c:ser>
          <c:idx val="0"/>
          <c:order val="0"/>
          <c:tx>
            <c:strRef>
              <c:f>'DASHBOARD 1'!$P$30</c:f>
              <c:strCache>
                <c:ptCount val="1"/>
                <c:pt idx="0">
                  <c:v>LAKI-LAKI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1'!$O$31:$O$44</c:f>
              <c:strCache>
                <c:ptCount val="14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Sp-1</c:v>
                </c:pt>
                <c:pt idx="9">
                  <c:v>Sp-2</c:v>
                </c:pt>
                <c:pt idx="10">
                  <c:v>Profesi</c:v>
                </c:pt>
                <c:pt idx="11">
                  <c:v>S-2</c:v>
                </c:pt>
                <c:pt idx="12">
                  <c:v>S-3</c:v>
                </c:pt>
                <c:pt idx="13">
                  <c:v>N/A (BELUM VALID)</c:v>
                </c:pt>
              </c:strCache>
            </c:strRef>
          </c:cat>
          <c:val>
            <c:numRef>
              <c:f>'DASHBOARD 1'!$P$31:$P$44</c:f>
              <c:numCache>
                <c:formatCode>_(* #,##0_);_(* \(#,##0\);_(* "-"_);_(@_)</c:formatCode>
                <c:ptCount val="14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1'!$Q$30</c:f>
              <c:strCache>
                <c:ptCount val="1"/>
                <c:pt idx="0">
                  <c:v>PEREMPUAN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1'!$O$31:$O$44</c:f>
              <c:strCache>
                <c:ptCount val="14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Sp-1</c:v>
                </c:pt>
                <c:pt idx="9">
                  <c:v>Sp-2</c:v>
                </c:pt>
                <c:pt idx="10">
                  <c:v>Profesi</c:v>
                </c:pt>
                <c:pt idx="11">
                  <c:v>S-2</c:v>
                </c:pt>
                <c:pt idx="12">
                  <c:v>S-3</c:v>
                </c:pt>
                <c:pt idx="13">
                  <c:v>N/A (BELUM VALID)</c:v>
                </c:pt>
              </c:strCache>
            </c:strRef>
          </c:cat>
          <c:val>
            <c:numRef>
              <c:f>'DASHBOARD 1'!$Q$31:$Q$44</c:f>
              <c:numCache>
                <c:formatCode>_(* #,##0_);_(* \(#,##0\);_(* "-"_);_(@_)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26</c:v>
                </c:pt>
                <c:pt idx="6">
                  <c:v>9</c:v>
                </c:pt>
                <c:pt idx="7">
                  <c:v>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</c:numCache>
            </c:numRef>
          </c:val>
        </c:ser>
        <c:shape val="box"/>
        <c:axId val="97272192"/>
        <c:axId val="97273728"/>
        <c:axId val="0"/>
      </c:bar3DChart>
      <c:catAx>
        <c:axId val="97272192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97273728"/>
        <c:crosses val="autoZero"/>
        <c:auto val="1"/>
        <c:lblAlgn val="ctr"/>
        <c:lblOffset val="100"/>
      </c:catAx>
      <c:valAx>
        <c:axId val="97273728"/>
        <c:scaling>
          <c:orientation val="minMax"/>
        </c:scaling>
        <c:axPos val="l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97272192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1'!$P$51</c:f>
              <c:strCache>
                <c:ptCount val="1"/>
                <c:pt idx="0">
                  <c:v>LAKI-LAKI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1'!$O$52:$O$60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1'!$P$52:$P$60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1'!$Q$51</c:f>
              <c:strCache>
                <c:ptCount val="1"/>
                <c:pt idx="0">
                  <c:v>PEREMPUAN</c:v>
                </c:pt>
              </c:strCache>
            </c:strRef>
          </c:tx>
          <c:cat>
            <c:strRef>
              <c:f>'DASHBOARD 1'!$O$52:$O$60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1'!$Q$52:$Q$60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hape val="box"/>
        <c:axId val="97319552"/>
        <c:axId val="100082048"/>
        <c:axId val="0"/>
      </c:bar3DChart>
      <c:catAx>
        <c:axId val="97319552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id-ID" sz="900"/>
            </a:pPr>
            <a:endParaRPr lang="en-US"/>
          </a:p>
        </c:txPr>
        <c:crossAx val="100082048"/>
        <c:crosses val="autoZero"/>
        <c:auto val="1"/>
        <c:lblAlgn val="ctr"/>
        <c:lblOffset val="100"/>
      </c:catAx>
      <c:valAx>
        <c:axId val="100082048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97319552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1'!$P$65</c:f>
              <c:strCache>
                <c:ptCount val="1"/>
                <c:pt idx="0">
                  <c:v>LAKI-LAKI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1'!$O$66:$O$71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1'!$P$66:$P$71</c:f>
              <c:numCache>
                <c:formatCode>_(* #,##0_);_(* \(#,##0\);_(* "-"_);_(@_)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1'!$Q$65</c:f>
              <c:strCache>
                <c:ptCount val="1"/>
                <c:pt idx="0">
                  <c:v>PEREMPUAN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1'!$O$66:$O$71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1'!$Q$66:$Q$71</c:f>
              <c:numCache>
                <c:formatCode>_(* #,##0_);_(* \(#,##0\);_(* "-"_);_(@_)</c:formatCode>
                <c:ptCount val="6"/>
                <c:pt idx="0">
                  <c:v>5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hape val="box"/>
        <c:axId val="100116352"/>
        <c:axId val="100117888"/>
        <c:axId val="0"/>
      </c:bar3DChart>
      <c:catAx>
        <c:axId val="100116352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00117888"/>
        <c:crosses val="autoZero"/>
        <c:auto val="1"/>
        <c:lblAlgn val="ctr"/>
        <c:lblOffset val="100"/>
      </c:catAx>
      <c:valAx>
        <c:axId val="100117888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00116352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1'!$P$78</c:f>
              <c:strCache>
                <c:ptCount val="1"/>
                <c:pt idx="0">
                  <c:v>LAKI-LAKI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1'!$P$79:$P$84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1'!$Q$78</c:f>
              <c:strCache>
                <c:ptCount val="1"/>
                <c:pt idx="0">
                  <c:v>PEREMPUAN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1'!$Q$79:$Q$84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hape val="box"/>
        <c:axId val="100311808"/>
        <c:axId val="100313344"/>
        <c:axId val="0"/>
      </c:bar3DChart>
      <c:catAx>
        <c:axId val="100311808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00313344"/>
        <c:crosses val="autoZero"/>
        <c:auto val="1"/>
        <c:lblAlgn val="ctr"/>
        <c:lblOffset val="100"/>
      </c:catAx>
      <c:valAx>
        <c:axId val="100313344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00311808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1'!$P$78</c:f>
              <c:strCache>
                <c:ptCount val="1"/>
                <c:pt idx="0">
                  <c:v>LAKI-LAKI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1'!$P$79:$P$84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1'!$Q$78</c:f>
              <c:strCache>
                <c:ptCount val="1"/>
                <c:pt idx="0">
                  <c:v>PEREMPUAN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1'!$O$79:$O$84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1'!$Q$79:$Q$84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hape val="box"/>
        <c:axId val="100469760"/>
        <c:axId val="100504320"/>
        <c:axId val="0"/>
      </c:bar3DChart>
      <c:catAx>
        <c:axId val="100469760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00504320"/>
        <c:crosses val="autoZero"/>
        <c:auto val="1"/>
        <c:lblAlgn val="ctr"/>
        <c:lblOffset val="100"/>
      </c:catAx>
      <c:valAx>
        <c:axId val="100504320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00469760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1'!$P$101</c:f>
              <c:strCache>
                <c:ptCount val="1"/>
                <c:pt idx="0">
                  <c:v>LAKI-LAKI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1'!$O$102:$O$107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1'!$P$102:$P$107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1'!$Q$101</c:f>
              <c:strCache>
                <c:ptCount val="1"/>
                <c:pt idx="0">
                  <c:v>PEREMPUAN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1'!$O$102:$O$107</c:f>
              <c:strCache>
                <c:ptCount val="6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S-2</c:v>
                </c:pt>
                <c:pt idx="4">
                  <c:v>Profesi</c:v>
                </c:pt>
                <c:pt idx="5">
                  <c:v>N/A (BELUM VALID)</c:v>
                </c:pt>
              </c:strCache>
            </c:strRef>
          </c:cat>
          <c:val>
            <c:numRef>
              <c:f>'DASHBOARD 1'!$Q$102:$Q$107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hape val="box"/>
        <c:axId val="100829056"/>
        <c:axId val="100830592"/>
        <c:axId val="0"/>
      </c:bar3DChart>
      <c:catAx>
        <c:axId val="100829056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00830592"/>
        <c:crosses val="autoZero"/>
        <c:auto val="1"/>
        <c:lblAlgn val="ctr"/>
        <c:lblOffset val="100"/>
      </c:catAx>
      <c:valAx>
        <c:axId val="100830592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00829056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1'!$P$116</c:f>
              <c:strCache>
                <c:ptCount val="1"/>
                <c:pt idx="0">
                  <c:v>LAKI-LAKI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1'!$O$117:$O$120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1'!$P$117:$P$120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1'!$Q$116</c:f>
              <c:strCache>
                <c:ptCount val="1"/>
                <c:pt idx="0">
                  <c:v>PEREMPUAN</c:v>
                </c:pt>
              </c:strCache>
            </c:strRef>
          </c:tx>
          <c:cat>
            <c:strRef>
              <c:f>'DASHBOARD 1'!$O$117:$O$120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1'!$Q$117:$Q$120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hape val="box"/>
        <c:axId val="101937536"/>
        <c:axId val="101939072"/>
        <c:axId val="0"/>
      </c:bar3DChart>
      <c:catAx>
        <c:axId val="101937536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01939072"/>
        <c:crosses val="autoZero"/>
        <c:auto val="1"/>
        <c:lblAlgn val="ctr"/>
        <c:lblOffset val="100"/>
      </c:catAx>
      <c:valAx>
        <c:axId val="101939072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01937536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1'!$C$51</c:f>
              <c:strCache>
                <c:ptCount val="1"/>
                <c:pt idx="0">
                  <c:v>LAKI-LAKI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1'!$B$52:$B$55</c:f>
              <c:strCache>
                <c:ptCount val="4"/>
                <c:pt idx="0">
                  <c:v>01. Dokter</c:v>
                </c:pt>
                <c:pt idx="1">
                  <c:v>02. Dokter Gigi</c:v>
                </c:pt>
                <c:pt idx="2">
                  <c:v>03. Dokter Spesialis</c:v>
                </c:pt>
                <c:pt idx="3">
                  <c:v>04. Dokter Gigi Spesialis</c:v>
                </c:pt>
              </c:strCache>
            </c:strRef>
          </c:cat>
          <c:val>
            <c:numRef>
              <c:f>'DASHBOARD 1'!$C$52:$C$55</c:f>
              <c:numCache>
                <c:formatCode>_(* #,##0_);_(* \(#,##0\);_(* "-"_);_(@_)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1'!$D$51</c:f>
              <c:strCache>
                <c:ptCount val="1"/>
                <c:pt idx="0">
                  <c:v>PEREMPUAN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1'!$B$52:$B$55</c:f>
              <c:strCache>
                <c:ptCount val="4"/>
                <c:pt idx="0">
                  <c:v>01. Dokter</c:v>
                </c:pt>
                <c:pt idx="1">
                  <c:v>02. Dokter Gigi</c:v>
                </c:pt>
                <c:pt idx="2">
                  <c:v>03. Dokter Spesialis</c:v>
                </c:pt>
                <c:pt idx="3">
                  <c:v>04. Dokter Gigi Spesialis</c:v>
                </c:pt>
              </c:strCache>
            </c:strRef>
          </c:cat>
          <c:val>
            <c:numRef>
              <c:f>'DASHBOARD 1'!$D$52:$D$55</c:f>
              <c:numCache>
                <c:formatCode>_(* #,##0_);_(* \(#,##0\);_(* "-"_);_(@_)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hape val="box"/>
        <c:axId val="94479872"/>
        <c:axId val="94481408"/>
        <c:axId val="0"/>
      </c:bar3DChart>
      <c:catAx>
        <c:axId val="94479872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94481408"/>
        <c:crosses val="autoZero"/>
        <c:auto val="1"/>
        <c:lblAlgn val="ctr"/>
        <c:lblOffset val="100"/>
      </c:catAx>
      <c:valAx>
        <c:axId val="94481408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94479872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1'!$P$126</c:f>
              <c:strCache>
                <c:ptCount val="1"/>
                <c:pt idx="0">
                  <c:v>LAKI-LAKI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1'!$O$127:$O$130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1'!$P$127:$P$130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1'!$Q$126</c:f>
              <c:strCache>
                <c:ptCount val="1"/>
                <c:pt idx="0">
                  <c:v>PEREMPUAN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1'!$O$127:$O$130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1'!$Q$127:$Q$130</c:f>
              <c:numCache>
                <c:formatCode>_(* #,##0_);_(* \(#,##0\);_(* "-"_);_(@_)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hape val="box"/>
        <c:axId val="101986304"/>
        <c:axId val="101987840"/>
        <c:axId val="0"/>
      </c:bar3DChart>
      <c:catAx>
        <c:axId val="101986304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01987840"/>
        <c:crosses val="autoZero"/>
        <c:auto val="1"/>
        <c:lblAlgn val="ctr"/>
        <c:lblOffset val="100"/>
      </c:catAx>
      <c:valAx>
        <c:axId val="101987840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01986304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1'!$P$140</c:f>
              <c:strCache>
                <c:ptCount val="1"/>
                <c:pt idx="0">
                  <c:v>LAKI-LAKI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1'!$O$141:$O$144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1'!$P$141:$P$144</c:f>
              <c:numCache>
                <c:formatCode>_(* #,##0_);_(* \(#,##0\);_(* "-"_);_(@_)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1'!$Q$140</c:f>
              <c:strCache>
                <c:ptCount val="1"/>
                <c:pt idx="0">
                  <c:v>PEREMPUAN</c:v>
                </c:pt>
              </c:strCache>
            </c:strRef>
          </c:tx>
          <c:cat>
            <c:strRef>
              <c:f>'DASHBOARD 1'!$O$141:$O$144</c:f>
              <c:strCache>
                <c:ptCount val="4"/>
                <c:pt idx="0">
                  <c:v>D-3</c:v>
                </c:pt>
                <c:pt idx="1">
                  <c:v>D-4</c:v>
                </c:pt>
                <c:pt idx="2">
                  <c:v>S-1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1'!$Q$141:$Q$144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hape val="box"/>
        <c:axId val="102304000"/>
        <c:axId val="102318080"/>
        <c:axId val="0"/>
      </c:bar3DChart>
      <c:catAx>
        <c:axId val="102304000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02318080"/>
        <c:crosses val="autoZero"/>
        <c:auto val="1"/>
        <c:lblAlgn val="ctr"/>
        <c:lblOffset val="100"/>
      </c:catAx>
      <c:valAx>
        <c:axId val="102318080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02304000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1'!$P$157</c:f>
              <c:strCache>
                <c:ptCount val="1"/>
                <c:pt idx="0">
                  <c:v>LAKI-LAKI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1'!$O$158:$O$161</c:f>
              <c:strCache>
                <c:ptCount val="4"/>
                <c:pt idx="0">
                  <c:v>SMA / Setara</c:v>
                </c:pt>
                <c:pt idx="1">
                  <c:v>D-1</c:v>
                </c:pt>
                <c:pt idx="2">
                  <c:v>D-2</c:v>
                </c:pt>
                <c:pt idx="3">
                  <c:v>N/A (BELUM VALID)</c:v>
                </c:pt>
              </c:strCache>
            </c:strRef>
          </c:cat>
          <c:val>
            <c:numRef>
              <c:f>'DASHBOARD 1'!$P$158:$P$161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1'!$Q$157</c:f>
              <c:strCache>
                <c:ptCount val="1"/>
                <c:pt idx="0">
                  <c:v>PEREMPUAN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1'!$O$158:$O$161</c:f>
              <c:strCache>
                <c:ptCount val="4"/>
                <c:pt idx="0">
                  <c:v>SMA / Setara</c:v>
                </c:pt>
                <c:pt idx="1">
                  <c:v>D-1</c:v>
                </c:pt>
                <c:pt idx="2">
                  <c:v>D-2</c:v>
                </c:pt>
                <c:pt idx="3">
                  <c:v>N/A (BELUM VALID)</c:v>
                </c:pt>
              </c:strCache>
            </c:strRef>
          </c:cat>
          <c:val>
            <c:numRef>
              <c:f>'DASHBOARD 1'!$Q$158:$Q$161</c:f>
              <c:numCache>
                <c:formatCode>_(* #,##0_);_(* \(#,##0\);_(* "-"_);_(@_)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hape val="box"/>
        <c:axId val="103158912"/>
        <c:axId val="103160448"/>
        <c:axId val="0"/>
      </c:bar3DChart>
      <c:catAx>
        <c:axId val="103158912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03160448"/>
        <c:crosses val="autoZero"/>
        <c:auto val="1"/>
        <c:lblAlgn val="ctr"/>
        <c:lblOffset val="100"/>
      </c:catAx>
      <c:valAx>
        <c:axId val="103160448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03158912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1'!$P$172</c:f>
              <c:strCache>
                <c:ptCount val="1"/>
                <c:pt idx="0">
                  <c:v>LAKI-LAKI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1'!$O$173:$O$184</c:f>
              <c:strCache>
                <c:ptCount val="12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Profesi</c:v>
                </c:pt>
                <c:pt idx="9">
                  <c:v>S-2</c:v>
                </c:pt>
                <c:pt idx="10">
                  <c:v>S-3</c:v>
                </c:pt>
                <c:pt idx="11">
                  <c:v>N/A (BELUM VALID)</c:v>
                </c:pt>
              </c:strCache>
            </c:strRef>
          </c:cat>
          <c:val>
            <c:numRef>
              <c:f>'DASHBOARD 1'!$P$173:$P$184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1'!$Q$172</c:f>
              <c:strCache>
                <c:ptCount val="1"/>
                <c:pt idx="0">
                  <c:v>PEREMPUAN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1'!$O$173:$O$184</c:f>
              <c:strCache>
                <c:ptCount val="12"/>
                <c:pt idx="0">
                  <c:v>SD</c:v>
                </c:pt>
                <c:pt idx="1">
                  <c:v>SMP / Setara</c:v>
                </c:pt>
                <c:pt idx="2">
                  <c:v>SMA / Setara</c:v>
                </c:pt>
                <c:pt idx="3">
                  <c:v>D-1</c:v>
                </c:pt>
                <c:pt idx="4">
                  <c:v>D-2</c:v>
                </c:pt>
                <c:pt idx="5">
                  <c:v>D-3</c:v>
                </c:pt>
                <c:pt idx="6">
                  <c:v>D-4</c:v>
                </c:pt>
                <c:pt idx="7">
                  <c:v>S-1</c:v>
                </c:pt>
                <c:pt idx="8">
                  <c:v>Profesi</c:v>
                </c:pt>
                <c:pt idx="9">
                  <c:v>S-2</c:v>
                </c:pt>
                <c:pt idx="10">
                  <c:v>S-3</c:v>
                </c:pt>
                <c:pt idx="11">
                  <c:v>N/A (BELUM VALID)</c:v>
                </c:pt>
              </c:strCache>
            </c:strRef>
          </c:cat>
          <c:val>
            <c:numRef>
              <c:f>'DASHBOARD 1'!$Q$173:$Q$184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hape val="box"/>
        <c:axId val="104148992"/>
        <c:axId val="104150528"/>
        <c:axId val="0"/>
      </c:bar3DChart>
      <c:catAx>
        <c:axId val="104148992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04150528"/>
        <c:crosses val="autoZero"/>
        <c:auto val="1"/>
        <c:lblAlgn val="ctr"/>
        <c:lblOffset val="100"/>
      </c:catAx>
      <c:valAx>
        <c:axId val="104150528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04148992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'DASHBOARD 2'!$C$17</c:f>
              <c:strCache>
                <c:ptCount val="1"/>
                <c:pt idx="0">
                  <c:v>Sp-1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2'!$D$17:$E$17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2'!$C$18</c:f>
              <c:strCache>
                <c:ptCount val="1"/>
                <c:pt idx="0">
                  <c:v>Sp-2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2'!$D$18:$E$18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hape val="box"/>
        <c:axId val="105113088"/>
        <c:axId val="105114624"/>
        <c:axId val="0"/>
      </c:bar3DChart>
      <c:catAx>
        <c:axId val="105113088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05114624"/>
        <c:crosses val="autoZero"/>
        <c:auto val="1"/>
        <c:lblAlgn val="ctr"/>
        <c:lblOffset val="100"/>
      </c:catAx>
      <c:valAx>
        <c:axId val="105114624"/>
        <c:scaling>
          <c:orientation val="minMax"/>
        </c:scaling>
        <c:axPos val="l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05113088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'DASHBOARD 2'!$C$19</c:f>
              <c:strCache>
                <c:ptCount val="1"/>
                <c:pt idx="0">
                  <c:v>Sp-1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2'!$D$19:$E$19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2'!$C$20</c:f>
              <c:strCache>
                <c:ptCount val="1"/>
                <c:pt idx="0">
                  <c:v>Sp-2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2'!$D$20:$E$20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hape val="box"/>
        <c:axId val="105202816"/>
        <c:axId val="105204352"/>
        <c:axId val="0"/>
      </c:bar3DChart>
      <c:catAx>
        <c:axId val="105202816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05204352"/>
        <c:crosses val="autoZero"/>
        <c:auto val="1"/>
        <c:lblAlgn val="ctr"/>
        <c:lblOffset val="100"/>
      </c:catAx>
      <c:valAx>
        <c:axId val="105204352"/>
        <c:scaling>
          <c:orientation val="minMax"/>
        </c:scaling>
        <c:axPos val="l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05202816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844" l="0.70000000000000062" r="0.70000000000000062" t="0.75000000000000844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'DASHBOARD 2'!$C$21</c:f>
              <c:strCache>
                <c:ptCount val="1"/>
                <c:pt idx="0">
                  <c:v>S-3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2'!$D$21:$E$21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2'!$C$22</c:f>
              <c:strCache>
                <c:ptCount val="1"/>
                <c:pt idx="0">
                  <c:v>S-2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2'!$D$22:$E$22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2"/>
          <c:order val="2"/>
          <c:tx>
            <c:strRef>
              <c:f>'DASHBOARD 2'!$C$23</c:f>
              <c:strCache>
                <c:ptCount val="1"/>
                <c:pt idx="0">
                  <c:v>Profesi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2'!$D$23:$E$23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3"/>
          <c:order val="3"/>
          <c:tx>
            <c:strRef>
              <c:f>'DASHBOARD 2'!$C$24</c:f>
              <c:strCache>
                <c:ptCount val="1"/>
                <c:pt idx="0">
                  <c:v>S-1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2'!$D$24:$E$24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'DASHBOARD 2'!$C$25</c:f>
              <c:strCache>
                <c:ptCount val="1"/>
                <c:pt idx="0">
                  <c:v>D-4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2'!$D$25:$E$25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'DASHBOARD 2'!$C$26</c:f>
              <c:strCache>
                <c:ptCount val="1"/>
                <c:pt idx="0">
                  <c:v>D-3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2'!$D$26:$E$26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hape val="box"/>
        <c:axId val="108542592"/>
        <c:axId val="108560768"/>
        <c:axId val="0"/>
      </c:bar3DChart>
      <c:catAx>
        <c:axId val="108542592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08560768"/>
        <c:crosses val="autoZero"/>
        <c:auto val="1"/>
        <c:lblAlgn val="ctr"/>
        <c:lblOffset val="100"/>
      </c:catAx>
      <c:valAx>
        <c:axId val="108560768"/>
        <c:scaling>
          <c:orientation val="minMax"/>
        </c:scaling>
        <c:axPos val="l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08542592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'DASHBOARD 2'!$C$27</c:f>
              <c:strCache>
                <c:ptCount val="1"/>
                <c:pt idx="0">
                  <c:v>S-3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2'!$D$27:$E$27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2'!$C$28</c:f>
              <c:strCache>
                <c:ptCount val="1"/>
                <c:pt idx="0">
                  <c:v>S-2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2'!$D$28:$E$28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2"/>
          <c:order val="2"/>
          <c:tx>
            <c:strRef>
              <c:f>'DASHBOARD 2'!$C$29</c:f>
              <c:strCache>
                <c:ptCount val="1"/>
                <c:pt idx="0">
                  <c:v>Sp-1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2'!$D$29:$E$29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3"/>
          <c:order val="3"/>
          <c:tx>
            <c:strRef>
              <c:f>'DASHBOARD 2'!$C$30</c:f>
              <c:strCache>
                <c:ptCount val="1"/>
                <c:pt idx="0">
                  <c:v>Sp-2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2'!$D$30:$E$30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'DASHBOARD 2'!$C$31</c:f>
              <c:strCache>
                <c:ptCount val="1"/>
                <c:pt idx="0">
                  <c:v>Profesi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2'!$D$31:$E$31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'DASHBOARD 2'!$C$32</c:f>
              <c:strCache>
                <c:ptCount val="1"/>
                <c:pt idx="0">
                  <c:v>S-1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2'!$D$32:$E$32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6"/>
          <c:order val="6"/>
          <c:tx>
            <c:strRef>
              <c:f>'DASHBOARD 2'!$C$33</c:f>
              <c:strCache>
                <c:ptCount val="1"/>
                <c:pt idx="0">
                  <c:v>D-4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2'!$D$33:$E$33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7"/>
          <c:order val="7"/>
          <c:tx>
            <c:strRef>
              <c:f>'DASHBOARD 2'!$C$34</c:f>
              <c:strCache>
                <c:ptCount val="1"/>
                <c:pt idx="0">
                  <c:v>D-3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2'!$D$34:$E$34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hape val="box"/>
        <c:axId val="108631552"/>
        <c:axId val="108633088"/>
        <c:axId val="0"/>
      </c:bar3DChart>
      <c:catAx>
        <c:axId val="108631552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08633088"/>
        <c:crosses val="autoZero"/>
        <c:auto val="1"/>
        <c:lblAlgn val="ctr"/>
        <c:lblOffset val="100"/>
      </c:catAx>
      <c:valAx>
        <c:axId val="108633088"/>
        <c:scaling>
          <c:orientation val="minMax"/>
        </c:scaling>
        <c:axPos val="l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08631552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'DASHBOARD 2'!$C$35</c:f>
              <c:strCache>
                <c:ptCount val="1"/>
                <c:pt idx="0">
                  <c:v>S-3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2'!$D$35:$E$35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2'!$C$36</c:f>
              <c:strCache>
                <c:ptCount val="1"/>
                <c:pt idx="0">
                  <c:v>S-2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2'!$D$36:$E$36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2"/>
          <c:order val="2"/>
          <c:tx>
            <c:strRef>
              <c:f>'DASHBOARD 2'!$C$37</c:f>
              <c:strCache>
                <c:ptCount val="1"/>
                <c:pt idx="0">
                  <c:v>Sp-1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2'!$D$37:$E$37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3"/>
          <c:order val="3"/>
          <c:tx>
            <c:strRef>
              <c:f>'DASHBOARD 2'!$C$38</c:f>
              <c:strCache>
                <c:ptCount val="1"/>
                <c:pt idx="0">
                  <c:v>Sp-2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2'!$D$38:$E$38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4"/>
          <c:order val="4"/>
          <c:tx>
            <c:strRef>
              <c:f>'DASHBOARD 2'!$C$39</c:f>
              <c:strCache>
                <c:ptCount val="1"/>
                <c:pt idx="0">
                  <c:v>Profesi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2'!$D$39:$E$39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5"/>
          <c:order val="5"/>
          <c:tx>
            <c:strRef>
              <c:f>'DASHBOARD 2'!$C$40</c:f>
              <c:strCache>
                <c:ptCount val="1"/>
                <c:pt idx="0">
                  <c:v>S-1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2'!$D$40:$E$40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6"/>
          <c:order val="6"/>
          <c:tx>
            <c:strRef>
              <c:f>'DASHBOARD 2'!$C$41</c:f>
              <c:strCache>
                <c:ptCount val="1"/>
                <c:pt idx="0">
                  <c:v>D-4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2'!$D$41:$E$41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7"/>
          <c:order val="7"/>
          <c:tx>
            <c:strRef>
              <c:f>'DASHBOARD 2'!$C$42</c:f>
              <c:strCache>
                <c:ptCount val="1"/>
                <c:pt idx="0">
                  <c:v>D-3</c:v>
                </c:pt>
              </c:strCache>
            </c:strRef>
          </c:tx>
          <c:cat>
            <c:strRef>
              <c:f>'DASHBOARD 2'!$D$16:$E$16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2'!$D$42:$E$42</c:f>
              <c:numCache>
                <c:formatCode>_(* #,##0_);_(* \(#,##0\);_(* "-"_);_(@_)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</c:ser>
        <c:shape val="box"/>
        <c:axId val="109836160"/>
        <c:axId val="109837696"/>
        <c:axId val="0"/>
      </c:bar3DChart>
      <c:catAx>
        <c:axId val="109836160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09837696"/>
        <c:crosses val="autoZero"/>
        <c:auto val="1"/>
        <c:lblAlgn val="ctr"/>
        <c:lblOffset val="100"/>
      </c:catAx>
      <c:valAx>
        <c:axId val="109837696"/>
        <c:scaling>
          <c:orientation val="minMax"/>
        </c:scaling>
        <c:axPos val="l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09836160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8.712716928330376E-2"/>
          <c:y val="0.13151919259390438"/>
          <c:w val="0.63911206707828161"/>
          <c:h val="0.71186356939658968"/>
        </c:manualLayout>
      </c:layout>
      <c:pie3DChart>
        <c:varyColors val="1"/>
        <c:ser>
          <c:idx val="0"/>
          <c:order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Percent val="1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2'!$B$4:$B$11</c:f>
              <c:strCache>
                <c:ptCount val="8"/>
                <c:pt idx="0">
                  <c:v>S-3</c:v>
                </c:pt>
                <c:pt idx="1">
                  <c:v>S-2</c:v>
                </c:pt>
                <c:pt idx="2">
                  <c:v>Sp-1</c:v>
                </c:pt>
                <c:pt idx="3">
                  <c:v>Sp-2</c:v>
                </c:pt>
                <c:pt idx="4">
                  <c:v>Profesi</c:v>
                </c:pt>
                <c:pt idx="5">
                  <c:v>S-1</c:v>
                </c:pt>
                <c:pt idx="6">
                  <c:v>D-4</c:v>
                </c:pt>
                <c:pt idx="7">
                  <c:v>D-3</c:v>
                </c:pt>
              </c:strCache>
            </c:strRef>
          </c:cat>
          <c:val>
            <c:numRef>
              <c:f>'DASHBOARD 2'!$C$4:$C$11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6</c:v>
                </c:pt>
                <c:pt idx="6">
                  <c:v>10</c:v>
                </c:pt>
                <c:pt idx="7">
                  <c:v>28</c:v>
                </c:pt>
              </c:numCache>
            </c:numRef>
          </c:val>
        </c:ser>
      </c:pie3DChart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zero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1'!$C$66</c:f>
              <c:strCache>
                <c:ptCount val="1"/>
                <c:pt idx="0">
                  <c:v>LAKI-LAKI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1'!$B$67:$B$73</c:f>
              <c:strCache>
                <c:ptCount val="7"/>
                <c:pt idx="0">
                  <c:v>01. Perawat Kesehatan Masyarakat</c:v>
                </c:pt>
                <c:pt idx="1">
                  <c:v>02. Perawat Kesehatan Anak</c:v>
                </c:pt>
                <c:pt idx="2">
                  <c:v>03. Perawat Maternitas</c:v>
                </c:pt>
                <c:pt idx="3">
                  <c:v>04. Perawat Medikal Bedah</c:v>
                </c:pt>
                <c:pt idx="4">
                  <c:v>05. Perawat Geriatri</c:v>
                </c:pt>
                <c:pt idx="5">
                  <c:v>06. Perawat Kesehatan Jiwa</c:v>
                </c:pt>
                <c:pt idx="6">
                  <c:v>07. Perawat Komunitas</c:v>
                </c:pt>
              </c:strCache>
            </c:strRef>
          </c:cat>
          <c:val>
            <c:numRef>
              <c:f>'DASHBOARD 1'!$C$67:$C$73</c:f>
              <c:numCache>
                <c:formatCode>_(* #,##0_);_(* \(#,##0\);_(* "-"_);_(@_)</c:formatCode>
                <c:ptCount val="7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1'!$D$66</c:f>
              <c:strCache>
                <c:ptCount val="1"/>
                <c:pt idx="0">
                  <c:v>PEREMPUAN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1'!$B$67:$B$73</c:f>
              <c:strCache>
                <c:ptCount val="7"/>
                <c:pt idx="0">
                  <c:v>01. Perawat Kesehatan Masyarakat</c:v>
                </c:pt>
                <c:pt idx="1">
                  <c:v>02. Perawat Kesehatan Anak</c:v>
                </c:pt>
                <c:pt idx="2">
                  <c:v>03. Perawat Maternitas</c:v>
                </c:pt>
                <c:pt idx="3">
                  <c:v>04. Perawat Medikal Bedah</c:v>
                </c:pt>
                <c:pt idx="4">
                  <c:v>05. Perawat Geriatri</c:v>
                </c:pt>
                <c:pt idx="5">
                  <c:v>06. Perawat Kesehatan Jiwa</c:v>
                </c:pt>
                <c:pt idx="6">
                  <c:v>07. Perawat Komunitas</c:v>
                </c:pt>
              </c:strCache>
            </c:strRef>
          </c:cat>
          <c:val>
            <c:numRef>
              <c:f>'DASHBOARD 1'!$D$67:$D$73</c:f>
              <c:numCache>
                <c:formatCode>_(* #,##0_);_(* \(#,##0\);_(* "-"_);_(@_)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hape val="box"/>
        <c:axId val="94527872"/>
        <c:axId val="94529408"/>
        <c:axId val="0"/>
      </c:bar3DChart>
      <c:catAx>
        <c:axId val="94527872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id-ID" sz="850" baseline="0"/>
            </a:pPr>
            <a:endParaRPr lang="en-US"/>
          </a:p>
        </c:txPr>
        <c:crossAx val="94529408"/>
        <c:crosses val="autoZero"/>
        <c:auto val="1"/>
        <c:lblAlgn val="ctr"/>
        <c:lblOffset val="100"/>
      </c:catAx>
      <c:valAx>
        <c:axId val="94529408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94527872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8.8540538783131228E-2"/>
          <c:y val="0.1299327552859095"/>
          <c:w val="0.65708092661734563"/>
          <c:h val="0.81982799525217864"/>
        </c:manualLayout>
      </c:layout>
      <c:pie3DChart>
        <c:varyColors val="1"/>
        <c:ser>
          <c:idx val="0"/>
          <c:order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Percent val="1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2'!$E$4:$E$5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'DASHBOARD 2'!$F$4:$F$5</c:f>
              <c:numCache>
                <c:formatCode>General</c:formatCode>
                <c:ptCount val="2"/>
                <c:pt idx="0">
                  <c:v>12</c:v>
                </c:pt>
                <c:pt idx="1">
                  <c:v>43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79451838897472615"/>
          <c:y val="0.40715645876329309"/>
          <c:w val="0.18650927428571143"/>
          <c:h val="0.22716805863581577"/>
        </c:manualLayout>
      </c:layout>
      <c:txPr>
        <a:bodyPr/>
        <a:lstStyle/>
        <a:p>
          <a:pPr>
            <a:defRPr lang="id-ID" sz="900"/>
          </a:pPr>
          <a:endParaRPr lang="en-US"/>
        </a:p>
      </c:txPr>
    </c:legend>
    <c:plotVisOnly val="1"/>
    <c:dispBlanksAs val="zero"/>
  </c:chart>
  <c:printSettings>
    <c:headerFooter/>
    <c:pageMargins b="0.750000000000004" l="0.70000000000000062" r="0.70000000000000062" t="0.750000000000004" header="0.30000000000000032" footer="0.30000000000000032"/>
    <c:pageSetup orientation="landscape" horizontalDpi="-4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8.2582677165354335E-2"/>
          <c:y val="0.1309824122105672"/>
          <c:w val="0.61189518523299369"/>
          <c:h val="0.78161493143419558"/>
        </c:manualLayout>
      </c:layout>
      <c:pie3DChart>
        <c:varyColors val="1"/>
        <c:ser>
          <c:idx val="0"/>
          <c:order val="0"/>
          <c:dLbls>
            <c:dLbl>
              <c:idx val="2"/>
              <c:layout>
                <c:manualLayout>
                  <c:x val="-3.2574088711444682E-2"/>
                  <c:y val="7.9326920720140179E-2"/>
                </c:manualLayout>
              </c:layout>
              <c:showPercent val="1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Percent val="1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2'!$M$4:$M$8</c:f>
              <c:strCache>
                <c:ptCount val="5"/>
                <c:pt idx="0">
                  <c:v>PPDS</c:v>
                </c:pt>
                <c:pt idx="1">
                  <c:v>PPDGS</c:v>
                </c:pt>
                <c:pt idx="2">
                  <c:v>TUBEL PUSAT</c:v>
                </c:pt>
                <c:pt idx="3">
                  <c:v>TUBEL DAERAH</c:v>
                </c:pt>
                <c:pt idx="4">
                  <c:v>IBEL</c:v>
                </c:pt>
              </c:strCache>
            </c:strRef>
          </c:cat>
          <c:val>
            <c:numRef>
              <c:f>'DASHBOARD 2'!$N$4:$N$8</c:f>
              <c:numCache>
                <c:formatCode>General</c:formatCode>
                <c:ptCount val="5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73990318833096658"/>
          <c:y val="0.33588471806496667"/>
          <c:w val="0.23605421453465855"/>
          <c:h val="0.52529537662420023"/>
        </c:manualLayout>
      </c:layout>
      <c:txPr>
        <a:bodyPr/>
        <a:lstStyle/>
        <a:p>
          <a:pPr>
            <a:defRPr lang="id-ID" sz="900"/>
          </a:pPr>
          <a:endParaRPr lang="en-US"/>
        </a:p>
      </c:txPr>
    </c:legend>
    <c:plotVisOnly val="1"/>
    <c:dispBlanksAs val="zero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stacked"/>
        <c:ser>
          <c:idx val="0"/>
          <c:order val="0"/>
          <c:tx>
            <c:strRef>
              <c:f>'DASHBOARD 2'!$C$47</c:f>
              <c:strCache>
                <c:ptCount val="1"/>
                <c:pt idx="0">
                  <c:v>LAKI-LAKI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2'!$B$48:$B$56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2'!$C$48:$C$56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2'!$D$47</c:f>
              <c:strCache>
                <c:ptCount val="1"/>
                <c:pt idx="0">
                  <c:v>PEREM PUAN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2'!$B$48:$B$56</c:f>
              <c:strCache>
                <c:ptCount val="9"/>
                <c:pt idx="0">
                  <c:v>Dokter Spesialis Penyakit Dalam (Sp.PD)</c:v>
                </c:pt>
                <c:pt idx="1">
                  <c:v>Dokter Spesialis Obstetri &amp; Ginekologi - Kebidanan &amp; Kandungan (Sp.OG)</c:v>
                </c:pt>
                <c:pt idx="2">
                  <c:v>Dokter Spesialis Anak (Sp.A)</c:v>
                </c:pt>
                <c:pt idx="3">
                  <c:v>Dokter Spesialis Bedah (Sp.B)</c:v>
                </c:pt>
                <c:pt idx="4">
                  <c:v>Dokter Spesialis Radiologi (Sp.Rad)</c:v>
                </c:pt>
                <c:pt idx="5">
                  <c:v>Dokter Spesialis Anastesiologi (Sp.An)</c:v>
                </c:pt>
                <c:pt idx="6">
                  <c:v>Dokter Spesialis Patologi Klinik (SP.PK)</c:v>
                </c:pt>
                <c:pt idx="7">
                  <c:v>Dokter Spesialis Patologi Anatomi (Sp.PA)</c:v>
                </c:pt>
                <c:pt idx="8">
                  <c:v>Dokter Spesialis Rehabilitasi Medik (Sp.RM)</c:v>
                </c:pt>
              </c:strCache>
            </c:strRef>
          </c:cat>
          <c:val>
            <c:numRef>
              <c:f>'DASHBOARD 2'!$D$48:$D$56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hape val="box"/>
        <c:axId val="137124864"/>
        <c:axId val="137130752"/>
        <c:axId val="0"/>
      </c:bar3DChart>
      <c:catAx>
        <c:axId val="137124864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id-ID" sz="800"/>
            </a:pPr>
            <a:endParaRPr lang="en-US"/>
          </a:p>
        </c:txPr>
        <c:crossAx val="137130752"/>
        <c:crosses val="autoZero"/>
        <c:auto val="1"/>
        <c:lblAlgn val="ctr"/>
        <c:lblOffset val="100"/>
      </c:catAx>
      <c:valAx>
        <c:axId val="137130752"/>
        <c:scaling>
          <c:orientation val="minMax"/>
        </c:scaling>
        <c:axPos val="l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37124864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stacked"/>
        <c:ser>
          <c:idx val="0"/>
          <c:order val="0"/>
          <c:tx>
            <c:strRef>
              <c:f>'DASHBOARD 2'!$C$60</c:f>
              <c:strCache>
                <c:ptCount val="1"/>
                <c:pt idx="0">
                  <c:v>LAKI-LAKI</c:v>
                </c:pt>
              </c:strCache>
            </c:strRef>
          </c:tx>
          <c:cat>
            <c:strRef>
              <c:f>'DASHBOARD 2'!$B$61:$B$68</c:f>
              <c:strCache>
                <c:ptCount val="8"/>
                <c:pt idx="0">
                  <c:v>Dokter Gigi Spesialis Kawat Gigi - Orthodontis (Sp.Ort)</c:v>
                </c:pt>
                <c:pt idx="1">
                  <c:v>Dokter Gigi Spesialis Bedah mulut / Maksilofasial (Sp.BM)</c:v>
                </c:pt>
                <c:pt idx="2">
                  <c:v>Dokter Gigi Spesialis Anak - Pedodontis (Sp.KGA)</c:v>
                </c:pt>
                <c:pt idx="3">
                  <c:v>Dokter Gigi Spesialis Konservasi Gigi (Sp.KG)</c:v>
                </c:pt>
                <c:pt idx="4">
                  <c:v>Dokter Gigi Spesialis Gigi Tiruan (Prostodontis) (Sp.Pros)</c:v>
                </c:pt>
                <c:pt idx="5">
                  <c:v>Dokter Gigi Spesialis Penyakit Mulut (Sp.PM)</c:v>
                </c:pt>
                <c:pt idx="6">
                  <c:v>Dokter Gigi Spesialis Periodonsia (Sp.Perio)</c:v>
                </c:pt>
                <c:pt idx="7">
                  <c:v>Dokter Gigi Spesialis Radiologi kedokteran gigi (Sp.RKG)</c:v>
                </c:pt>
              </c:strCache>
            </c:strRef>
          </c:cat>
          <c:val>
            <c:numRef>
              <c:f>'DASHBOARD 2'!$C$61:$C$68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2'!$D$60</c:f>
              <c:strCache>
                <c:ptCount val="1"/>
                <c:pt idx="0">
                  <c:v>PEREM PUAN</c:v>
                </c:pt>
              </c:strCache>
            </c:strRef>
          </c:tx>
          <c:cat>
            <c:strRef>
              <c:f>'DASHBOARD 2'!$B$61:$B$68</c:f>
              <c:strCache>
                <c:ptCount val="8"/>
                <c:pt idx="0">
                  <c:v>Dokter Gigi Spesialis Kawat Gigi - Orthodontis (Sp.Ort)</c:v>
                </c:pt>
                <c:pt idx="1">
                  <c:v>Dokter Gigi Spesialis Bedah mulut / Maksilofasial (Sp.BM)</c:v>
                </c:pt>
                <c:pt idx="2">
                  <c:v>Dokter Gigi Spesialis Anak - Pedodontis (Sp.KGA)</c:v>
                </c:pt>
                <c:pt idx="3">
                  <c:v>Dokter Gigi Spesialis Konservasi Gigi (Sp.KG)</c:v>
                </c:pt>
                <c:pt idx="4">
                  <c:v>Dokter Gigi Spesialis Gigi Tiruan (Prostodontis) (Sp.Pros)</c:v>
                </c:pt>
                <c:pt idx="5">
                  <c:v>Dokter Gigi Spesialis Penyakit Mulut (Sp.PM)</c:v>
                </c:pt>
                <c:pt idx="6">
                  <c:v>Dokter Gigi Spesialis Periodonsia (Sp.Perio)</c:v>
                </c:pt>
                <c:pt idx="7">
                  <c:v>Dokter Gigi Spesialis Radiologi kedokteran gigi (Sp.RKG)</c:v>
                </c:pt>
              </c:strCache>
            </c:strRef>
          </c:cat>
          <c:val>
            <c:numRef>
              <c:f>'DASHBOARD 2'!$D$61:$D$68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hape val="box"/>
        <c:axId val="137159808"/>
        <c:axId val="137161344"/>
        <c:axId val="0"/>
      </c:bar3DChart>
      <c:catAx>
        <c:axId val="137159808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id-ID" sz="900"/>
            </a:pPr>
            <a:endParaRPr lang="en-US"/>
          </a:p>
        </c:txPr>
        <c:crossAx val="137161344"/>
        <c:crosses val="autoZero"/>
        <c:auto val="1"/>
        <c:lblAlgn val="ctr"/>
        <c:lblOffset val="100"/>
      </c:catAx>
      <c:valAx>
        <c:axId val="137161344"/>
        <c:scaling>
          <c:orientation val="minMax"/>
        </c:scaling>
        <c:axPos val="l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37159808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perspective val="30"/>
    </c:view3D>
    <c:plotArea>
      <c:layout/>
      <c:bar3DChart>
        <c:barDir val="bar"/>
        <c:grouping val="stacked"/>
        <c:ser>
          <c:idx val="0"/>
          <c:order val="0"/>
          <c:tx>
            <c:strRef>
              <c:f>'DASHBOARD 3'!$B$16</c:f>
              <c:strCache>
                <c:ptCount val="1"/>
                <c:pt idx="0">
                  <c:v>LAKI-LAKI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3'!$A$17:$A$25</c:f>
              <c:strCache>
                <c:ptCount val="9"/>
                <c:pt idx="0">
                  <c:v>Prajabatan</c:v>
                </c:pt>
                <c:pt idx="1">
                  <c:v>Pratugas</c:v>
                </c:pt>
                <c:pt idx="2">
                  <c:v>Penjenjangan</c:v>
                </c:pt>
                <c:pt idx="3">
                  <c:v>Teknis Program/Upaya Kesehatan</c:v>
                </c:pt>
                <c:pt idx="4">
                  <c:v>Teknis Profesi Kesehatan</c:v>
                </c:pt>
                <c:pt idx="5">
                  <c:v>Fungsional Kesehatan</c:v>
                </c:pt>
                <c:pt idx="6">
                  <c:v>Fungsional Non Kesehatan (Umum)</c:v>
                </c:pt>
                <c:pt idx="7">
                  <c:v>Manajemen Kesehatan</c:v>
                </c:pt>
                <c:pt idx="8">
                  <c:v>Teknis Umum /Administrasi &amp; Manajemen</c:v>
                </c:pt>
              </c:strCache>
            </c:strRef>
          </c:cat>
          <c:val>
            <c:numRef>
              <c:f>'DASHBOARD 3'!$B$17:$B$25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3'!$C$16</c:f>
              <c:strCache>
                <c:ptCount val="1"/>
                <c:pt idx="0">
                  <c:v>PEREM PUAN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3'!$A$17:$A$25</c:f>
              <c:strCache>
                <c:ptCount val="9"/>
                <c:pt idx="0">
                  <c:v>Prajabatan</c:v>
                </c:pt>
                <c:pt idx="1">
                  <c:v>Pratugas</c:v>
                </c:pt>
                <c:pt idx="2">
                  <c:v>Penjenjangan</c:v>
                </c:pt>
                <c:pt idx="3">
                  <c:v>Teknis Program/Upaya Kesehatan</c:v>
                </c:pt>
                <c:pt idx="4">
                  <c:v>Teknis Profesi Kesehatan</c:v>
                </c:pt>
                <c:pt idx="5">
                  <c:v>Fungsional Kesehatan</c:v>
                </c:pt>
                <c:pt idx="6">
                  <c:v>Fungsional Non Kesehatan (Umum)</c:v>
                </c:pt>
                <c:pt idx="7">
                  <c:v>Manajemen Kesehatan</c:v>
                </c:pt>
                <c:pt idx="8">
                  <c:v>Teknis Umum /Administrasi &amp; Manajemen</c:v>
                </c:pt>
              </c:strCache>
            </c:strRef>
          </c:cat>
          <c:val>
            <c:numRef>
              <c:f>'DASHBOARD 3'!$C$17:$C$25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hape val="box"/>
        <c:axId val="137602176"/>
        <c:axId val="137603712"/>
        <c:axId val="0"/>
      </c:bar3DChart>
      <c:catAx>
        <c:axId val="137602176"/>
        <c:scaling>
          <c:orientation val="minMax"/>
        </c:scaling>
        <c:axPos val="l"/>
        <c:numFmt formatCode="General" sourceLinked="0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37603712"/>
        <c:crosses val="autoZero"/>
        <c:auto val="1"/>
        <c:lblAlgn val="ctr"/>
        <c:lblOffset val="100"/>
      </c:catAx>
      <c:valAx>
        <c:axId val="137603712"/>
        <c:scaling>
          <c:orientation val="minMax"/>
        </c:scaling>
        <c:axPos val="b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37602176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2.6683906301603836E-2"/>
          <c:y val="5.6479606903832032E-2"/>
          <c:w val="0.62829537538324565"/>
          <c:h val="0.94352039309616798"/>
        </c:manualLayout>
      </c:layout>
      <c:pie3DChart>
        <c:varyColors val="1"/>
        <c:ser>
          <c:idx val="0"/>
          <c:order val="0"/>
          <c:dLbls>
            <c:dLbl>
              <c:idx val="3"/>
              <c:layout>
                <c:manualLayout>
                  <c:x val="-2.9158070248392377E-2"/>
                  <c:y val="4.7961922837907511E-2"/>
                </c:manualLayout>
              </c:layout>
              <c:showPercent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6489505795646214E-2"/>
                  <c:y val="1.8318543086853455E-2"/>
                </c:manualLayout>
              </c:layout>
              <c:showPercent val="1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Percent val="1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3'!$A$17:$A$25</c:f>
              <c:strCache>
                <c:ptCount val="9"/>
                <c:pt idx="0">
                  <c:v>Prajabatan</c:v>
                </c:pt>
                <c:pt idx="1">
                  <c:v>Pratugas</c:v>
                </c:pt>
                <c:pt idx="2">
                  <c:v>Penjenjangan</c:v>
                </c:pt>
                <c:pt idx="3">
                  <c:v>Teknis Program/Upaya Kesehatan</c:v>
                </c:pt>
                <c:pt idx="4">
                  <c:v>Teknis Profesi Kesehatan</c:v>
                </c:pt>
                <c:pt idx="5">
                  <c:v>Fungsional Kesehatan</c:v>
                </c:pt>
                <c:pt idx="6">
                  <c:v>Fungsional Non Kesehatan (Umum)</c:v>
                </c:pt>
                <c:pt idx="7">
                  <c:v>Manajemen Kesehatan</c:v>
                </c:pt>
                <c:pt idx="8">
                  <c:v>Teknis Umum /Administrasi &amp; Manajemen</c:v>
                </c:pt>
              </c:strCache>
            </c:strRef>
          </c:cat>
          <c:val>
            <c:numRef>
              <c:f>'DASHBOARD 3'!$D$17:$D$25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6739804971058595"/>
          <c:y val="1.4058516001291132E-2"/>
          <c:w val="0.32293766404199481"/>
          <c:h val="0.98214364025679601"/>
        </c:manualLayout>
      </c:layout>
      <c:txPr>
        <a:bodyPr/>
        <a:lstStyle/>
        <a:p>
          <a:pPr>
            <a:defRPr lang="id-ID" sz="600" kern="1000" baseline="0"/>
          </a:pPr>
          <a:endParaRPr lang="en-US"/>
        </a:p>
      </c:txPr>
    </c:legend>
    <c:plotVisOnly val="1"/>
    <c:dispBlanksAs val="zero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otX val="30"/>
      <c:perspective val="30"/>
    </c:view3D>
    <c:plotArea>
      <c:layout/>
      <c:pie3DChart>
        <c:varyColors val="1"/>
        <c:ser>
          <c:idx val="0"/>
          <c:order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Percent val="1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3'!$F$9:$F$10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'DASHBOARD 3'!$G$9:$G$10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</c:ser>
      </c:pie3DChart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zero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4'!$B$17</c:f>
              <c:strCache>
                <c:ptCount val="1"/>
                <c:pt idx="0">
                  <c:v>LAKI-LAKI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4'!$A$18:$A$41</c:f>
              <c:strCache>
                <c:ptCount val="24"/>
                <c:pt idx="0">
                  <c:v>01. DOKTER</c:v>
                </c:pt>
                <c:pt idx="1">
                  <c:v>02. DOKTER GIGI</c:v>
                </c:pt>
                <c:pt idx="2">
                  <c:v>03. PERAWAT</c:v>
                </c:pt>
                <c:pt idx="3">
                  <c:v>04. TERAPIS GIGI DAN MULUT (PERAWAT GIGI)</c:v>
                </c:pt>
                <c:pt idx="4">
                  <c:v>05. PENATA ANESTESI (PERAWAT ANESTESI)</c:v>
                </c:pt>
                <c:pt idx="5">
                  <c:v>06. BIDAN</c:v>
                </c:pt>
                <c:pt idx="6">
                  <c:v>07. APOTEKER</c:v>
                </c:pt>
                <c:pt idx="7">
                  <c:v>08. TEKNIS KEFARMASIAN (FARMASI NON APOTEKER)</c:v>
                </c:pt>
                <c:pt idx="8">
                  <c:v>09. KESEHATAN MASYARAKAT</c:v>
                </c:pt>
                <c:pt idx="9">
                  <c:v>10. KESLING</c:v>
                </c:pt>
                <c:pt idx="10">
                  <c:v>11. GIZI</c:v>
                </c:pt>
                <c:pt idx="11">
                  <c:v>12. FISIOTERAPI</c:v>
                </c:pt>
                <c:pt idx="12">
                  <c:v>13. OKUPASI TERAPIS</c:v>
                </c:pt>
                <c:pt idx="13">
                  <c:v>14. TERAPIS WICARA</c:v>
                </c:pt>
                <c:pt idx="14">
                  <c:v>15. TENAGA AKUPUNKTUR</c:v>
                </c:pt>
                <c:pt idx="15">
                  <c:v>16. RADIOGRAFER</c:v>
                </c:pt>
                <c:pt idx="16">
                  <c:v>17. ELEKTROMEDIS</c:v>
                </c:pt>
                <c:pt idx="17">
                  <c:v>18. REFRAKSI OPTISIEN</c:v>
                </c:pt>
                <c:pt idx="18">
                  <c:v>19. ORTOTIS PROSTETIS</c:v>
                </c:pt>
                <c:pt idx="19">
                  <c:v>20. AHLI TEKNOLOGI LABORATORIUM</c:v>
                </c:pt>
                <c:pt idx="20">
                  <c:v>21. PEREKAM MEDIS</c:v>
                </c:pt>
                <c:pt idx="21">
                  <c:v>22. TEKNISI GIGI</c:v>
                </c:pt>
                <c:pt idx="22">
                  <c:v>23. TEKNISI TRANSFUSI DARAH</c:v>
                </c:pt>
                <c:pt idx="23">
                  <c:v>24. FISIKAWAN MEDIS</c:v>
                </c:pt>
              </c:strCache>
            </c:strRef>
          </c:cat>
          <c:val>
            <c:numRef>
              <c:f>'DASHBOARD 4'!$B$18:$B$41</c:f>
              <c:numCache>
                <c:formatCode>_(* #,##0_);_(* \(#,##0\);_(* "-"_);_(@_)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4'!$C$17</c:f>
              <c:strCache>
                <c:ptCount val="1"/>
                <c:pt idx="0">
                  <c:v>PEREM PUAN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4'!$A$18:$A$41</c:f>
              <c:strCache>
                <c:ptCount val="24"/>
                <c:pt idx="0">
                  <c:v>01. DOKTER</c:v>
                </c:pt>
                <c:pt idx="1">
                  <c:v>02. DOKTER GIGI</c:v>
                </c:pt>
                <c:pt idx="2">
                  <c:v>03. PERAWAT</c:v>
                </c:pt>
                <c:pt idx="3">
                  <c:v>04. TERAPIS GIGI DAN MULUT (PERAWAT GIGI)</c:v>
                </c:pt>
                <c:pt idx="4">
                  <c:v>05. PENATA ANESTESI (PERAWAT ANESTESI)</c:v>
                </c:pt>
                <c:pt idx="5">
                  <c:v>06. BIDAN</c:v>
                </c:pt>
                <c:pt idx="6">
                  <c:v>07. APOTEKER</c:v>
                </c:pt>
                <c:pt idx="7">
                  <c:v>08. TEKNIS KEFARMASIAN (FARMASI NON APOTEKER)</c:v>
                </c:pt>
                <c:pt idx="8">
                  <c:v>09. KESEHATAN MASYARAKAT</c:v>
                </c:pt>
                <c:pt idx="9">
                  <c:v>10. KESLING</c:v>
                </c:pt>
                <c:pt idx="10">
                  <c:v>11. GIZI</c:v>
                </c:pt>
                <c:pt idx="11">
                  <c:v>12. FISIOTERAPI</c:v>
                </c:pt>
                <c:pt idx="12">
                  <c:v>13. OKUPASI TERAPIS</c:v>
                </c:pt>
                <c:pt idx="13">
                  <c:v>14. TERAPIS WICARA</c:v>
                </c:pt>
                <c:pt idx="14">
                  <c:v>15. TENAGA AKUPUNKTUR</c:v>
                </c:pt>
                <c:pt idx="15">
                  <c:v>16. RADIOGRAFER</c:v>
                </c:pt>
                <c:pt idx="16">
                  <c:v>17. ELEKTROMEDIS</c:v>
                </c:pt>
                <c:pt idx="17">
                  <c:v>18. REFRAKSI OPTISIEN</c:v>
                </c:pt>
                <c:pt idx="18">
                  <c:v>19. ORTOTIS PROSTETIS</c:v>
                </c:pt>
                <c:pt idx="19">
                  <c:v>20. AHLI TEKNOLOGI LABORATORIUM</c:v>
                </c:pt>
                <c:pt idx="20">
                  <c:v>21. PEREKAM MEDIS</c:v>
                </c:pt>
                <c:pt idx="21">
                  <c:v>22. TEKNISI GIGI</c:v>
                </c:pt>
                <c:pt idx="22">
                  <c:v>23. TEKNISI TRANSFUSI DARAH</c:v>
                </c:pt>
                <c:pt idx="23">
                  <c:v>24. FISIKAWAN MEDIS</c:v>
                </c:pt>
              </c:strCache>
            </c:strRef>
          </c:cat>
          <c:val>
            <c:numRef>
              <c:f>'DASHBOARD 4'!$C$18:$C$41</c:f>
              <c:numCache>
                <c:formatCode>_(* #,##0_);_(* \(#,##0\);_(* "-"_);_(@_)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6</c:v>
                </c:pt>
                <c:pt idx="3">
                  <c:v>1</c:v>
                </c:pt>
                <c:pt idx="4">
                  <c:v>0</c:v>
                </c:pt>
                <c:pt idx="5">
                  <c:v>23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hape val="box"/>
        <c:axId val="138250496"/>
        <c:axId val="138276864"/>
        <c:axId val="0"/>
      </c:bar3DChart>
      <c:catAx>
        <c:axId val="138250496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id-ID" sz="800"/>
            </a:pPr>
            <a:endParaRPr lang="en-US"/>
          </a:p>
        </c:txPr>
        <c:crossAx val="138276864"/>
        <c:crosses val="autoZero"/>
        <c:auto val="1"/>
        <c:lblAlgn val="ctr"/>
        <c:lblOffset val="100"/>
      </c:catAx>
      <c:valAx>
        <c:axId val="138276864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38250496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677" l="0.70000000000000062" r="0.70000000000000062" t="0.75000000000000677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otX val="30"/>
      <c:perspective val="30"/>
    </c:view3D>
    <c:plotArea>
      <c:layout/>
      <c:pie3DChart>
        <c:varyColors val="1"/>
        <c:ser>
          <c:idx val="0"/>
          <c:order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Percent val="1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4'!$B$6:$B$7</c:f>
              <c:strCache>
                <c:ptCount val="2"/>
                <c:pt idx="0">
                  <c:v>Laki-laki</c:v>
                </c:pt>
                <c:pt idx="1">
                  <c:v>Perempuan</c:v>
                </c:pt>
              </c:strCache>
            </c:strRef>
          </c:cat>
          <c:val>
            <c:numRef>
              <c:f>'DASHBOARD 4'!$C$6:$C$7</c:f>
              <c:numCache>
                <c:formatCode>_(* #,##0_);_(* \(#,##0\);_(* "-"_);_(@_)</c:formatCode>
                <c:ptCount val="2"/>
                <c:pt idx="0">
                  <c:v>8</c:v>
                </c:pt>
                <c:pt idx="1">
                  <c:v>35</c:v>
                </c:pt>
              </c:numCache>
            </c:numRef>
          </c:val>
        </c:ser>
      </c:pie3DChart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zero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otX val="30"/>
      <c:perspective val="30"/>
    </c:view3D>
    <c:plotArea>
      <c:layout/>
      <c:pie3DChart>
        <c:varyColors val="1"/>
        <c:ser>
          <c:idx val="0"/>
          <c:order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Percent val="1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4'!$G$5:$G$14</c:f>
              <c:strCache>
                <c:ptCount val="10"/>
                <c:pt idx="0">
                  <c:v>01. Medis</c:v>
                </c:pt>
                <c:pt idx="1">
                  <c:v>03. Keperawatan</c:v>
                </c:pt>
                <c:pt idx="2">
                  <c:v>04. Kebidanan</c:v>
                </c:pt>
                <c:pt idx="3">
                  <c:v>05. Kefarmasian</c:v>
                </c:pt>
                <c:pt idx="4">
                  <c:v>06. Kesehatan Masyarakat</c:v>
                </c:pt>
                <c:pt idx="5">
                  <c:v>07. Kesehatan Lingkungan</c:v>
                </c:pt>
                <c:pt idx="6">
                  <c:v>08. Gizi</c:v>
                </c:pt>
                <c:pt idx="7">
                  <c:v>09. Keterapian Fisik</c:v>
                </c:pt>
                <c:pt idx="8">
                  <c:v>10. Keteknisian Medis</c:v>
                </c:pt>
                <c:pt idx="9">
                  <c:v>11. Teknik Biomedika</c:v>
                </c:pt>
              </c:strCache>
            </c:strRef>
          </c:cat>
          <c:val>
            <c:numRef>
              <c:f>'DASHBOARD 4'!$H$5:$H$14</c:f>
              <c:numCache>
                <c:formatCode>General</c:formatCode>
                <c:ptCount val="10"/>
                <c:pt idx="0">
                  <c:v>2</c:v>
                </c:pt>
                <c:pt idx="1">
                  <c:v>12</c:v>
                </c:pt>
                <c:pt idx="2">
                  <c:v>24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</c:ser>
      </c:pie3DChart>
    </c:plotArea>
    <c:legend>
      <c:legendPos val="r"/>
      <c:txPr>
        <a:bodyPr/>
        <a:lstStyle/>
        <a:p>
          <a:pPr>
            <a:defRPr lang="id-ID" sz="800"/>
          </a:pPr>
          <a:endParaRPr lang="en-US"/>
        </a:p>
      </c:txPr>
    </c:legend>
    <c:plotVisOnly val="1"/>
    <c:dispBlanksAs val="zero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1'!$C$79</c:f>
              <c:strCache>
                <c:ptCount val="1"/>
                <c:pt idx="0">
                  <c:v>LAKI-LAKI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1'!$B$80:$B$83</c:f>
              <c:strCache>
                <c:ptCount val="4"/>
                <c:pt idx="0">
                  <c:v>Apoteker</c:v>
                </c:pt>
                <c:pt idx="1">
                  <c:v>Ahli Madya Farmasi (Asisten Apoteker)</c:v>
                </c:pt>
                <c:pt idx="2">
                  <c:v>Sarjana, Magister Farmasi (Non Apoteker)</c:v>
                </c:pt>
                <c:pt idx="3">
                  <c:v>Analis Farmasi</c:v>
                </c:pt>
              </c:strCache>
            </c:strRef>
          </c:cat>
          <c:val>
            <c:numRef>
              <c:f>'DASHBOARD 1'!$C$80:$C$83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1'!$D$79</c:f>
              <c:strCache>
                <c:ptCount val="1"/>
                <c:pt idx="0">
                  <c:v>PEREMPUAN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1'!$B$80:$B$83</c:f>
              <c:strCache>
                <c:ptCount val="4"/>
                <c:pt idx="0">
                  <c:v>Apoteker</c:v>
                </c:pt>
                <c:pt idx="1">
                  <c:v>Ahli Madya Farmasi (Asisten Apoteker)</c:v>
                </c:pt>
                <c:pt idx="2">
                  <c:v>Sarjana, Magister Farmasi (Non Apoteker)</c:v>
                </c:pt>
                <c:pt idx="3">
                  <c:v>Analis Farmasi</c:v>
                </c:pt>
              </c:strCache>
            </c:strRef>
          </c:cat>
          <c:val>
            <c:numRef>
              <c:f>'DASHBOARD 1'!$D$80:$D$83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hape val="box"/>
        <c:axId val="95751168"/>
        <c:axId val="95757056"/>
        <c:axId val="0"/>
      </c:bar3DChart>
      <c:catAx>
        <c:axId val="95751168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id-ID" sz="900"/>
            </a:pPr>
            <a:endParaRPr lang="en-US"/>
          </a:p>
        </c:txPr>
        <c:crossAx val="95757056"/>
        <c:crosses val="autoZero"/>
        <c:auto val="1"/>
        <c:lblAlgn val="ctr"/>
        <c:lblOffset val="100"/>
      </c:catAx>
      <c:valAx>
        <c:axId val="95757056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95751168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0"/>
  <c:chart>
    <c:view3D>
      <c:perspective val="30"/>
    </c:view3D>
    <c:plotArea>
      <c:layout/>
      <c:bar3DChart>
        <c:barDir val="col"/>
        <c:grouping val="stacked"/>
        <c:ser>
          <c:idx val="0"/>
          <c:order val="0"/>
          <c:tx>
            <c:strRef>
              <c:f>'DASHBOARD 5'!$B$3</c:f>
              <c:strCache>
                <c:ptCount val="1"/>
                <c:pt idx="0">
                  <c:v>LAKI-LAKI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5'!$A$4:$A$8</c:f>
              <c:strCache>
                <c:ptCount val="5"/>
                <c:pt idx="0">
                  <c:v>AMERIKA</c:v>
                </c:pt>
                <c:pt idx="1">
                  <c:v>EROPA</c:v>
                </c:pt>
                <c:pt idx="2">
                  <c:v>ASIA</c:v>
                </c:pt>
                <c:pt idx="3">
                  <c:v>AFRIKA</c:v>
                </c:pt>
                <c:pt idx="4">
                  <c:v>AUSTRALIA</c:v>
                </c:pt>
              </c:strCache>
            </c:strRef>
          </c:cat>
          <c:val>
            <c:numRef>
              <c:f>'DASHBOARD 5'!$B$4:$B$8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5'!$C$3</c:f>
              <c:strCache>
                <c:ptCount val="1"/>
                <c:pt idx="0">
                  <c:v>PEREM PUAN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5'!$A$4:$A$8</c:f>
              <c:strCache>
                <c:ptCount val="5"/>
                <c:pt idx="0">
                  <c:v>AMERIKA</c:v>
                </c:pt>
                <c:pt idx="1">
                  <c:v>EROPA</c:v>
                </c:pt>
                <c:pt idx="2">
                  <c:v>ASIA</c:v>
                </c:pt>
                <c:pt idx="3">
                  <c:v>AFRIKA</c:v>
                </c:pt>
                <c:pt idx="4">
                  <c:v>AUSTRALIA</c:v>
                </c:pt>
              </c:strCache>
            </c:strRef>
          </c:cat>
          <c:val>
            <c:numRef>
              <c:f>'DASHBOARD 5'!$C$4:$C$8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hape val="box"/>
        <c:axId val="138826496"/>
        <c:axId val="138828032"/>
        <c:axId val="0"/>
      </c:bar3DChart>
      <c:catAx>
        <c:axId val="138826496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id-ID" sz="900"/>
            </a:pPr>
            <a:endParaRPr lang="en-US"/>
          </a:p>
        </c:txPr>
        <c:crossAx val="138828032"/>
        <c:crosses val="autoZero"/>
        <c:auto val="1"/>
        <c:lblAlgn val="ctr"/>
        <c:lblOffset val="100"/>
      </c:catAx>
      <c:valAx>
        <c:axId val="138828032"/>
        <c:scaling>
          <c:orientation val="minMax"/>
        </c:scaling>
        <c:axPos val="l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38826496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 sz="800"/>
          </a:pPr>
          <a:endParaRPr lang="en-US"/>
        </a:p>
      </c:txPr>
    </c:legend>
    <c:plotVisOnly val="1"/>
    <c:dispBlanksAs val="gap"/>
  </c:chart>
  <c:printSettings>
    <c:headerFooter/>
    <c:pageMargins b="0.75000000000000677" l="0.70000000000000062" r="0.70000000000000062" t="0.75000000000000677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4"/>
  <c:chart>
    <c:view3D>
      <c:perspective val="30"/>
    </c:view3D>
    <c:plotArea>
      <c:layout/>
      <c:bar3DChart>
        <c:barDir val="bar"/>
        <c:grouping val="stacked"/>
        <c:ser>
          <c:idx val="0"/>
          <c:order val="0"/>
          <c:tx>
            <c:strRef>
              <c:f>'DASHBOARD 5'!$A$12</c:f>
              <c:strCache>
                <c:ptCount val="1"/>
                <c:pt idx="0">
                  <c:v>KESEHATAN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5'!$B$11:$C$11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5'!$B$12:$C$12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5'!$A$13</c:f>
              <c:strCache>
                <c:ptCount val="1"/>
                <c:pt idx="0">
                  <c:v>NON KESEHATAN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5'!$B$11:$C$11</c:f>
              <c:strCache>
                <c:ptCount val="2"/>
                <c:pt idx="0">
                  <c:v>LAKI-LAKI</c:v>
                </c:pt>
                <c:pt idx="1">
                  <c:v>PEREM PUAN</c:v>
                </c:pt>
              </c:strCache>
            </c:strRef>
          </c:cat>
          <c:val>
            <c:numRef>
              <c:f>'DASHBOARD 5'!$B$13:$C$13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hape val="box"/>
        <c:axId val="138878336"/>
        <c:axId val="138884224"/>
        <c:axId val="0"/>
      </c:bar3DChart>
      <c:catAx>
        <c:axId val="138878336"/>
        <c:scaling>
          <c:orientation val="minMax"/>
        </c:scaling>
        <c:axPos val="l"/>
        <c:numFmt formatCode="General" sourceLinked="0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38884224"/>
        <c:crosses val="autoZero"/>
        <c:auto val="1"/>
        <c:lblAlgn val="ctr"/>
        <c:lblOffset val="100"/>
      </c:catAx>
      <c:valAx>
        <c:axId val="138884224"/>
        <c:scaling>
          <c:orientation val="minMax"/>
        </c:scaling>
        <c:axPos val="b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38878336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677" l="0.70000000000000062" r="0.70000000000000062" t="0.75000000000000677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bar"/>
        <c:grouping val="stacked"/>
        <c:ser>
          <c:idx val="0"/>
          <c:order val="0"/>
          <c:tx>
            <c:strRef>
              <c:f>'DASHBOARD 5'!$B$16</c:f>
              <c:strCache>
                <c:ptCount val="1"/>
                <c:pt idx="0">
                  <c:v>LAKI-LAKI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5'!$A$17:$A$19</c:f>
              <c:strCache>
                <c:ptCount val="3"/>
                <c:pt idx="0">
                  <c:v>PEGAWAI TETAP</c:v>
                </c:pt>
                <c:pt idx="1">
                  <c:v>PEGAWAI KONTRAK</c:v>
                </c:pt>
                <c:pt idx="2">
                  <c:v>TENAGA AHLI</c:v>
                </c:pt>
              </c:strCache>
            </c:strRef>
          </c:cat>
          <c:val>
            <c:numRef>
              <c:f>'DASHBOARD 5'!$B$17:$B$19</c:f>
              <c:numCache>
                <c:formatCode>_(* #,##0_);_(* \(#,##0\);_(* "-"_);_(@_)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5'!$C$16</c:f>
              <c:strCache>
                <c:ptCount val="1"/>
                <c:pt idx="0">
                  <c:v>PEREM PUAN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5'!$A$17:$A$19</c:f>
              <c:strCache>
                <c:ptCount val="3"/>
                <c:pt idx="0">
                  <c:v>PEGAWAI TETAP</c:v>
                </c:pt>
                <c:pt idx="1">
                  <c:v>PEGAWAI KONTRAK</c:v>
                </c:pt>
                <c:pt idx="2">
                  <c:v>TENAGA AHLI</c:v>
                </c:pt>
              </c:strCache>
            </c:strRef>
          </c:cat>
          <c:val>
            <c:numRef>
              <c:f>'DASHBOARD 5'!$C$17:$C$19</c:f>
              <c:numCache>
                <c:formatCode>_(* #,##0_);_(* \(#,##0\);_(* "-"_);_(@_)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hape val="cylinder"/>
        <c:axId val="138918144"/>
        <c:axId val="139137024"/>
        <c:axId val="0"/>
      </c:bar3DChart>
      <c:catAx>
        <c:axId val="138918144"/>
        <c:scaling>
          <c:orientation val="minMax"/>
        </c:scaling>
        <c:axPos val="l"/>
        <c:numFmt formatCode="General" sourceLinked="0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39137024"/>
        <c:crosses val="autoZero"/>
        <c:auto val="1"/>
        <c:lblAlgn val="ctr"/>
        <c:lblOffset val="100"/>
      </c:catAx>
      <c:valAx>
        <c:axId val="139137024"/>
        <c:scaling>
          <c:orientation val="minMax"/>
        </c:scaling>
        <c:axPos val="b"/>
        <c:majorGridlines/>
        <c:numFmt formatCode="_(* #,##0_);_(* \(#,##0\);_(* &quot;-&quot;_);_(@_)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138918144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677" l="0.70000000000000062" r="0.70000000000000062" t="0.75000000000000677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otX val="30"/>
      <c:perspective val="30"/>
    </c:view3D>
    <c:plotArea>
      <c:layout/>
      <c:pie3DChart>
        <c:varyColors val="1"/>
        <c:ser>
          <c:idx val="0"/>
          <c:order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Percent val="1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5'!$A$4:$A$8</c:f>
              <c:strCache>
                <c:ptCount val="5"/>
                <c:pt idx="0">
                  <c:v>AMERIKA</c:v>
                </c:pt>
                <c:pt idx="1">
                  <c:v>EROPA</c:v>
                </c:pt>
                <c:pt idx="2">
                  <c:v>ASIA</c:v>
                </c:pt>
                <c:pt idx="3">
                  <c:v>AFRIKA</c:v>
                </c:pt>
                <c:pt idx="4">
                  <c:v>AUSTRALIA</c:v>
                </c:pt>
              </c:strCache>
            </c:strRef>
          </c:cat>
          <c:val>
            <c:numRef>
              <c:f>'DASHBOARD 5'!$D$4:$D$8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</c:pie3DChart>
    </c:plotArea>
    <c:legend>
      <c:legendPos val="r"/>
      <c:txPr>
        <a:bodyPr/>
        <a:lstStyle/>
        <a:p>
          <a:pPr>
            <a:defRPr lang="id-ID" sz="900"/>
          </a:pPr>
          <a:endParaRPr lang="en-US"/>
        </a:p>
      </c:txPr>
    </c:legend>
    <c:plotVisOnly val="1"/>
    <c:dispBlanksAs val="zero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4.6370026839515924E-2"/>
          <c:y val="0"/>
          <c:w val="0.61925328656278644"/>
          <c:h val="1"/>
        </c:manualLayout>
      </c:layout>
      <c:pie3DChart>
        <c:varyColors val="1"/>
        <c:ser>
          <c:idx val="0"/>
          <c:order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Percent val="1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5'!$A$12:$A$13</c:f>
              <c:strCache>
                <c:ptCount val="2"/>
                <c:pt idx="0">
                  <c:v>KESEHATAN</c:v>
                </c:pt>
                <c:pt idx="1">
                  <c:v>NON KESEHATAN</c:v>
                </c:pt>
              </c:strCache>
            </c:strRef>
          </c:cat>
          <c:val>
            <c:numRef>
              <c:f>'DASHBOARD 5'!$D$12:$D$13</c:f>
              <c:numCache>
                <c:formatCode>_(* #,##0_);_(* \(#,##0\);_(* "-"_);_(@_)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64033057148983563"/>
          <c:y val="0.81768228065384363"/>
          <c:w val="0.33437668659770575"/>
          <c:h val="0.1646353618726184"/>
        </c:manualLayout>
      </c:layout>
      <c:txPr>
        <a:bodyPr/>
        <a:lstStyle/>
        <a:p>
          <a:pPr>
            <a:defRPr lang="id-ID" sz="900"/>
          </a:pPr>
          <a:endParaRPr lang="en-US"/>
        </a:p>
      </c:txPr>
    </c:legend>
    <c:plotVisOnly val="1"/>
    <c:dispBlanksAs val="zero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4.4973393583984375E-2"/>
          <c:y val="0"/>
          <c:w val="0.65075793517976055"/>
          <c:h val="1"/>
        </c:manualLayout>
      </c:layout>
      <c:pie3DChart>
        <c:varyColors val="1"/>
        <c:ser>
          <c:idx val="0"/>
          <c:order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/>
                </a:pPr>
                <a:endParaRPr lang="en-US"/>
              </a:p>
            </c:txPr>
            <c:showPercent val="1"/>
            <c:extLst>
              <c:ext xmlns:c15="http://schemas.microsoft.com/office/drawing/2012/chart" uri="{CE6537A1-D6FC-4f65-9D91-7224C49458BB}"/>
            </c:extLst>
          </c:dLbls>
          <c:cat>
            <c:strRef>
              <c:f>'DASHBOARD 5'!$A$17:$A$19</c:f>
              <c:strCache>
                <c:ptCount val="3"/>
                <c:pt idx="0">
                  <c:v>PEGAWAI TETAP</c:v>
                </c:pt>
                <c:pt idx="1">
                  <c:v>PEGAWAI KONTRAK</c:v>
                </c:pt>
                <c:pt idx="2">
                  <c:v>TENAGA AHLI</c:v>
                </c:pt>
              </c:strCache>
            </c:strRef>
          </c:cat>
          <c:val>
            <c:numRef>
              <c:f>'DASHBOARD 5'!$D$17:$D$19</c:f>
              <c:numCache>
                <c:formatCode>_(* #,##0_);_(* \(#,##0\);_(* "-"_);_(@_)</c:formatCode>
                <c:ptCount val="3"/>
                <c:pt idx="0">
                  <c:v>0</c:v>
                </c:pt>
                <c:pt idx="2">
                  <c:v>0</c:v>
                </c:pt>
              </c:numCache>
            </c:numRef>
          </c:val>
        </c:ser>
      </c:pie3DChart>
    </c:plotArea>
    <c:legend>
      <c:legendPos val="r"/>
      <c:layout>
        <c:manualLayout>
          <c:xMode val="edge"/>
          <c:yMode val="edge"/>
          <c:x val="0.66042301440014151"/>
          <c:y val="0.60353288680982453"/>
          <c:w val="0.32267557340037312"/>
          <c:h val="0.3852218037455965"/>
        </c:manualLayout>
      </c:layout>
      <c:txPr>
        <a:bodyPr/>
        <a:lstStyle/>
        <a:p>
          <a:pPr>
            <a:defRPr lang="id-ID" sz="900"/>
          </a:pPr>
          <a:endParaRPr lang="en-US"/>
        </a:p>
      </c:txPr>
    </c:legend>
    <c:plotVisOnly val="1"/>
    <c:dispBlanksAs val="zero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1'!$C$90</c:f>
              <c:strCache>
                <c:ptCount val="1"/>
                <c:pt idx="0">
                  <c:v>LAKI-LAKI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1'!$B$91:$B$95</c:f>
              <c:strCache>
                <c:ptCount val="5"/>
                <c:pt idx="0">
                  <c:v>01. Sanitasi Lingkungan</c:v>
                </c:pt>
                <c:pt idx="1">
                  <c:v>02. Entomolog Kesehatan</c:v>
                </c:pt>
                <c:pt idx="2">
                  <c:v>03. Mikrobiolog Kesehatan</c:v>
                </c:pt>
                <c:pt idx="3">
                  <c:v>01. Nutrisionis</c:v>
                </c:pt>
                <c:pt idx="4">
                  <c:v>02. Dietisien</c:v>
                </c:pt>
              </c:strCache>
            </c:strRef>
          </c:cat>
          <c:val>
            <c:numRef>
              <c:f>'DASHBOARD 1'!$C$91:$C$95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1'!$D$90</c:f>
              <c:strCache>
                <c:ptCount val="1"/>
                <c:pt idx="0">
                  <c:v>PEREMPUAN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1'!$B$91:$B$95</c:f>
              <c:strCache>
                <c:ptCount val="5"/>
                <c:pt idx="0">
                  <c:v>01. Sanitasi Lingkungan</c:v>
                </c:pt>
                <c:pt idx="1">
                  <c:v>02. Entomolog Kesehatan</c:v>
                </c:pt>
                <c:pt idx="2">
                  <c:v>03. Mikrobiolog Kesehatan</c:v>
                </c:pt>
                <c:pt idx="3">
                  <c:v>01. Nutrisionis</c:v>
                </c:pt>
                <c:pt idx="4">
                  <c:v>02. Dietisien</c:v>
                </c:pt>
              </c:strCache>
            </c:strRef>
          </c:cat>
          <c:val>
            <c:numRef>
              <c:f>'DASHBOARD 1'!$D$91:$D$95</c:f>
              <c:numCache>
                <c:formatCode>_(* #,##0_);_(* \(#,##0\);_(* "-"_);_(@_)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</c:ser>
        <c:shape val="box"/>
        <c:axId val="95790976"/>
        <c:axId val="95792512"/>
        <c:axId val="0"/>
      </c:bar3DChart>
      <c:catAx>
        <c:axId val="95790976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95792512"/>
        <c:crosses val="autoZero"/>
        <c:auto val="1"/>
        <c:lblAlgn val="ctr"/>
        <c:lblOffset val="100"/>
      </c:catAx>
      <c:valAx>
        <c:axId val="95792512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95790976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1'!$C$102</c:f>
              <c:strCache>
                <c:ptCount val="1"/>
                <c:pt idx="0">
                  <c:v>LAKI-LAKI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1'!$B$103:$B$111</c:f>
              <c:strCache>
                <c:ptCount val="9"/>
                <c:pt idx="0">
                  <c:v>01. Kesehatan Masyarakat (Lainnya)</c:v>
                </c:pt>
                <c:pt idx="1">
                  <c:v>02. Epidemiolog Kesehatan</c:v>
                </c:pt>
                <c:pt idx="2">
                  <c:v>03. Promosi Kesehatan</c:v>
                </c:pt>
                <c:pt idx="3">
                  <c:v>04. Ilmu Perilaku</c:v>
                </c:pt>
                <c:pt idx="4">
                  <c:v>05. Kesehatan Kerja</c:v>
                </c:pt>
                <c:pt idx="5">
                  <c:v>06. Administrasi dan Kebijakan Kesehatan</c:v>
                </c:pt>
                <c:pt idx="6">
                  <c:v>07. Biostatistik dan Kependudukan</c:v>
                </c:pt>
                <c:pt idx="7">
                  <c:v>08. Reproduksi dan Keluarga</c:v>
                </c:pt>
                <c:pt idx="8">
                  <c:v>09. Informatika Kesehatan</c:v>
                </c:pt>
              </c:strCache>
            </c:strRef>
          </c:cat>
          <c:val>
            <c:numRef>
              <c:f>'DASHBOARD 1'!$C$103:$C$111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1'!$D$102</c:f>
              <c:strCache>
                <c:ptCount val="1"/>
                <c:pt idx="0">
                  <c:v>PEREMPUAN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1'!$B$103:$B$111</c:f>
              <c:strCache>
                <c:ptCount val="9"/>
                <c:pt idx="0">
                  <c:v>01. Kesehatan Masyarakat (Lainnya)</c:v>
                </c:pt>
                <c:pt idx="1">
                  <c:v>02. Epidemiolog Kesehatan</c:v>
                </c:pt>
                <c:pt idx="2">
                  <c:v>03. Promosi Kesehatan</c:v>
                </c:pt>
                <c:pt idx="3">
                  <c:v>04. Ilmu Perilaku</c:v>
                </c:pt>
                <c:pt idx="4">
                  <c:v>05. Kesehatan Kerja</c:v>
                </c:pt>
                <c:pt idx="5">
                  <c:v>06. Administrasi dan Kebijakan Kesehatan</c:v>
                </c:pt>
                <c:pt idx="6">
                  <c:v>07. Biostatistik dan Kependudukan</c:v>
                </c:pt>
                <c:pt idx="7">
                  <c:v>08. Reproduksi dan Keluarga</c:v>
                </c:pt>
                <c:pt idx="8">
                  <c:v>09. Informatika Kesehatan</c:v>
                </c:pt>
              </c:strCache>
            </c:strRef>
          </c:cat>
          <c:val>
            <c:numRef>
              <c:f>'DASHBOARD 1'!$D$103:$D$111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hape val="box"/>
        <c:axId val="95830784"/>
        <c:axId val="95832320"/>
        <c:axId val="0"/>
      </c:bar3DChart>
      <c:catAx>
        <c:axId val="95830784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id-ID" sz="800" baseline="0"/>
            </a:pPr>
            <a:endParaRPr lang="en-US"/>
          </a:p>
        </c:txPr>
        <c:crossAx val="95832320"/>
        <c:crosses val="autoZero"/>
        <c:auto val="1"/>
        <c:lblAlgn val="ctr"/>
        <c:lblOffset val="100"/>
      </c:catAx>
      <c:valAx>
        <c:axId val="95832320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95830784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1'!$C$117</c:f>
              <c:strCache>
                <c:ptCount val="1"/>
                <c:pt idx="0">
                  <c:v>LAKI-LAKI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1'!$B$118:$B$121</c:f>
              <c:strCache>
                <c:ptCount val="4"/>
                <c:pt idx="0">
                  <c:v>01. Fisioterapis</c:v>
                </c:pt>
                <c:pt idx="1">
                  <c:v>02. Okupasi Terapis</c:v>
                </c:pt>
                <c:pt idx="2">
                  <c:v>03. Terapis Wicara</c:v>
                </c:pt>
                <c:pt idx="3">
                  <c:v>04. Akupunktur</c:v>
                </c:pt>
              </c:strCache>
            </c:strRef>
          </c:cat>
          <c:val>
            <c:numRef>
              <c:f>'DASHBOARD 1'!$C$118:$C$121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1'!$D$117</c:f>
              <c:strCache>
                <c:ptCount val="1"/>
                <c:pt idx="0">
                  <c:v>PEREMPUAN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1'!$B$118:$B$121</c:f>
              <c:strCache>
                <c:ptCount val="4"/>
                <c:pt idx="0">
                  <c:v>01. Fisioterapis</c:v>
                </c:pt>
                <c:pt idx="1">
                  <c:v>02. Okupasi Terapis</c:v>
                </c:pt>
                <c:pt idx="2">
                  <c:v>03. Terapis Wicara</c:v>
                </c:pt>
                <c:pt idx="3">
                  <c:v>04. Akupunktur</c:v>
                </c:pt>
              </c:strCache>
            </c:strRef>
          </c:cat>
          <c:val>
            <c:numRef>
              <c:f>'DASHBOARD 1'!$D$118:$D$121</c:f>
              <c:numCache>
                <c:formatCode>_(* #,##0_);_(* \(#,##0\);_(* "-"_);_(@_)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hape val="box"/>
        <c:axId val="95874432"/>
        <c:axId val="96031872"/>
        <c:axId val="0"/>
      </c:bar3DChart>
      <c:catAx>
        <c:axId val="95874432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96031872"/>
        <c:crosses val="autoZero"/>
        <c:auto val="1"/>
        <c:lblAlgn val="ctr"/>
        <c:lblOffset val="100"/>
      </c:catAx>
      <c:valAx>
        <c:axId val="96031872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95874432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>
        <c:manualLayout>
          <c:layoutTarget val="inner"/>
          <c:xMode val="edge"/>
          <c:yMode val="edge"/>
          <c:x val="0.10901496606790714"/>
          <c:y val="4.9213907120111804E-2"/>
          <c:w val="0.83878388608201881"/>
          <c:h val="0.5928325489895141"/>
        </c:manualLayout>
      </c:layout>
      <c:bar3DChart>
        <c:barDir val="col"/>
        <c:grouping val="percentStacked"/>
        <c:ser>
          <c:idx val="0"/>
          <c:order val="0"/>
          <c:tx>
            <c:strRef>
              <c:f>'DASHBOARD 1'!$C$127</c:f>
              <c:strCache>
                <c:ptCount val="1"/>
                <c:pt idx="0">
                  <c:v>LAKI-LAKI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1'!$B$128:$B$135</c:f>
              <c:strCache>
                <c:ptCount val="8"/>
                <c:pt idx="0">
                  <c:v>01. Perekam Medis dan Informasi Kesehatan</c:v>
                </c:pt>
                <c:pt idx="1">
                  <c:v>02. Teknisi Kardiovaskular</c:v>
                </c:pt>
                <c:pt idx="2">
                  <c:v>03. Teknisi Pelayanan Darah</c:v>
                </c:pt>
                <c:pt idx="3">
                  <c:v>04. Refraksionis Optisien/Optometris</c:v>
                </c:pt>
                <c:pt idx="4">
                  <c:v>05. Teknisi Gigi</c:v>
                </c:pt>
                <c:pt idx="5">
                  <c:v>06. Penata Anestesi</c:v>
                </c:pt>
                <c:pt idx="6">
                  <c:v>07. Terapis Gigi dan Mulut</c:v>
                </c:pt>
                <c:pt idx="7">
                  <c:v>08. Audiologis</c:v>
                </c:pt>
              </c:strCache>
            </c:strRef>
          </c:cat>
          <c:val>
            <c:numRef>
              <c:f>'DASHBOARD 1'!$C$128:$C$135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1'!$D$127</c:f>
              <c:strCache>
                <c:ptCount val="1"/>
                <c:pt idx="0">
                  <c:v>PEREMPUAN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1'!$B$128:$B$135</c:f>
              <c:strCache>
                <c:ptCount val="8"/>
                <c:pt idx="0">
                  <c:v>01. Perekam Medis dan Informasi Kesehatan</c:v>
                </c:pt>
                <c:pt idx="1">
                  <c:v>02. Teknisi Kardiovaskular</c:v>
                </c:pt>
                <c:pt idx="2">
                  <c:v>03. Teknisi Pelayanan Darah</c:v>
                </c:pt>
                <c:pt idx="3">
                  <c:v>04. Refraksionis Optisien/Optometris</c:v>
                </c:pt>
                <c:pt idx="4">
                  <c:v>05. Teknisi Gigi</c:v>
                </c:pt>
                <c:pt idx="5">
                  <c:v>06. Penata Anestesi</c:v>
                </c:pt>
                <c:pt idx="6">
                  <c:v>07. Terapis Gigi dan Mulut</c:v>
                </c:pt>
                <c:pt idx="7">
                  <c:v>08. Audiologis</c:v>
                </c:pt>
              </c:strCache>
            </c:strRef>
          </c:cat>
          <c:val>
            <c:numRef>
              <c:f>'DASHBOARD 1'!$D$128:$D$135</c:f>
              <c:numCache>
                <c:formatCode>_(* #,##0_);_(* \(#,##0\);_(* "-"_);_(@_)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</c:numCache>
            </c:numRef>
          </c:val>
        </c:ser>
        <c:shape val="box"/>
        <c:axId val="96061696"/>
        <c:axId val="96067584"/>
        <c:axId val="0"/>
      </c:bar3DChart>
      <c:catAx>
        <c:axId val="96061696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id-ID" sz="720" baseline="0"/>
            </a:pPr>
            <a:endParaRPr lang="en-US"/>
          </a:p>
        </c:txPr>
        <c:crossAx val="96067584"/>
        <c:crosses val="autoZero"/>
        <c:auto val="1"/>
        <c:lblAlgn val="ctr"/>
        <c:lblOffset val="100"/>
      </c:catAx>
      <c:valAx>
        <c:axId val="96067584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96061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471797251649253"/>
          <c:y val="0.73482327454290075"/>
          <c:w val="0.12212711241167683"/>
          <c:h val="0.26212160090664782"/>
        </c:manualLayout>
      </c:layout>
      <c:txPr>
        <a:bodyPr/>
        <a:lstStyle/>
        <a:p>
          <a:pPr>
            <a:defRPr lang="id-ID" sz="800"/>
          </a:pPr>
          <a:endParaRPr lang="en-US"/>
        </a:p>
      </c:txPr>
    </c:legend>
    <c:plotVisOnly val="1"/>
    <c:dispBlanksAs val="gap"/>
  </c:chart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view3D>
      <c:rAngAx val="1"/>
    </c:view3D>
    <c:plotArea>
      <c:layout/>
      <c:bar3DChart>
        <c:barDir val="col"/>
        <c:grouping val="percentStacked"/>
        <c:ser>
          <c:idx val="0"/>
          <c:order val="0"/>
          <c:tx>
            <c:strRef>
              <c:f>'DASHBOARD 1'!$C$141</c:f>
              <c:strCache>
                <c:ptCount val="1"/>
                <c:pt idx="0">
                  <c:v>LAKI-LAKI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1'!$B$142:$B$147</c:f>
              <c:strCache>
                <c:ptCount val="6"/>
                <c:pt idx="0">
                  <c:v>01. Radiografer</c:v>
                </c:pt>
                <c:pt idx="1">
                  <c:v>02. Elektromedis</c:v>
                </c:pt>
                <c:pt idx="2">
                  <c:v>03. Ahli Teknologi Laboratorium Medik</c:v>
                </c:pt>
                <c:pt idx="3">
                  <c:v>04. Fisikawan Medik</c:v>
                </c:pt>
                <c:pt idx="4">
                  <c:v>05. Radioterapis</c:v>
                </c:pt>
                <c:pt idx="5">
                  <c:v>06. Ortotik Prostetik</c:v>
                </c:pt>
              </c:strCache>
            </c:strRef>
          </c:cat>
          <c:val>
            <c:numRef>
              <c:f>'DASHBOARD 1'!$C$142:$C$147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'DASHBOARD 1'!$D$141</c:f>
              <c:strCache>
                <c:ptCount val="1"/>
                <c:pt idx="0">
                  <c:v>PEREMPUAN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id-ID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'DASHBOARD 1'!$B$142:$B$147</c:f>
              <c:strCache>
                <c:ptCount val="6"/>
                <c:pt idx="0">
                  <c:v>01. Radiografer</c:v>
                </c:pt>
                <c:pt idx="1">
                  <c:v>02. Elektromedis</c:v>
                </c:pt>
                <c:pt idx="2">
                  <c:v>03. Ahli Teknologi Laboratorium Medik</c:v>
                </c:pt>
                <c:pt idx="3">
                  <c:v>04. Fisikawan Medik</c:v>
                </c:pt>
                <c:pt idx="4">
                  <c:v>05. Radioterapis</c:v>
                </c:pt>
                <c:pt idx="5">
                  <c:v>06. Ortotik Prostetik</c:v>
                </c:pt>
              </c:strCache>
            </c:strRef>
          </c:cat>
          <c:val>
            <c:numRef>
              <c:f>'DASHBOARD 1'!$D$142:$D$147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hape val="box"/>
        <c:axId val="96236672"/>
        <c:axId val="96238208"/>
        <c:axId val="0"/>
      </c:bar3DChart>
      <c:catAx>
        <c:axId val="96236672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96238208"/>
        <c:crosses val="autoZero"/>
        <c:auto val="1"/>
        <c:lblAlgn val="ctr"/>
        <c:lblOffset val="100"/>
      </c:catAx>
      <c:valAx>
        <c:axId val="96238208"/>
        <c:scaling>
          <c:orientation val="minMax"/>
        </c:scaling>
        <c:axPos val="l"/>
        <c:majorGridlines/>
        <c:numFmt formatCode="0%" sourceLinked="1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96236672"/>
        <c:crosses val="autoZero"/>
        <c:crossBetween val="between"/>
      </c:valAx>
    </c:plotArea>
    <c:legend>
      <c:legendPos val="r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</c:chart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4_Individu_Reg_Ijin_Nakes!A1"/><Relationship Id="rId13" Type="http://schemas.openxmlformats.org/officeDocument/2006/relationships/hyperlink" Target="#B1_2_Renbut_Puskesmas!A1"/><Relationship Id="rId3" Type="http://schemas.openxmlformats.org/officeDocument/2006/relationships/hyperlink" Target="#'03_MASTER_KODE_SEKOLAH_PT'!A1"/><Relationship Id="rId7" Type="http://schemas.openxmlformats.org/officeDocument/2006/relationships/hyperlink" Target="#A3_Individu_Data_Pelatihan_SDMK!A1"/><Relationship Id="rId12" Type="http://schemas.openxmlformats.org/officeDocument/2006/relationships/hyperlink" Target="#B1_3_Renbut_Rumah_Sakit!A1"/><Relationship Id="rId2" Type="http://schemas.openxmlformats.org/officeDocument/2006/relationships/hyperlink" Target="#'04_MASTER_KODE_SDMK'!A1"/><Relationship Id="rId1" Type="http://schemas.openxmlformats.org/officeDocument/2006/relationships/hyperlink" Target="#'02_MASTER_KODE_FASYANKES'!A1"/><Relationship Id="rId6" Type="http://schemas.openxmlformats.org/officeDocument/2006/relationships/hyperlink" Target="#A2_Individu_Data_Dikjut_SDMK!A1"/><Relationship Id="rId11" Type="http://schemas.openxmlformats.org/officeDocument/2006/relationships/hyperlink" Target="#'DASHBOARD 1'!A1"/><Relationship Id="rId5" Type="http://schemas.openxmlformats.org/officeDocument/2006/relationships/hyperlink" Target="#B1_1_Rekapitulasi_SDMK!A1"/><Relationship Id="rId10" Type="http://schemas.openxmlformats.org/officeDocument/2006/relationships/hyperlink" Target="#NAVIGASI!A1"/><Relationship Id="rId4" Type="http://schemas.openxmlformats.org/officeDocument/2006/relationships/hyperlink" Target="#'05_MASTER_KODE_PRODI'!A1"/><Relationship Id="rId9" Type="http://schemas.openxmlformats.org/officeDocument/2006/relationships/hyperlink" Target="#A5_Individu_Data_SDMK_WNA!A1"/><Relationship Id="rId14" Type="http://schemas.openxmlformats.org/officeDocument/2006/relationships/hyperlink" Target="#'04_MASTER_KODE_SDMK'!AK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NAVIGASI!A1"/><Relationship Id="rId1" Type="http://schemas.openxmlformats.org/officeDocument/2006/relationships/hyperlink" Target="#A1_Individu_Data_Keadaan_SDMK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" Type="http://schemas.openxmlformats.org/officeDocument/2006/relationships/chart" Target="../charts/chart2.xml"/><Relationship Id="rId21" Type="http://schemas.openxmlformats.org/officeDocument/2006/relationships/chart" Target="../charts/chart19.xml"/><Relationship Id="rId7" Type="http://schemas.openxmlformats.org/officeDocument/2006/relationships/chart" Target="../charts/chart6.xml"/><Relationship Id="rId12" Type="http://schemas.openxmlformats.org/officeDocument/2006/relationships/hyperlink" Target="#NAVIGASI!A1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2" Type="http://schemas.openxmlformats.org/officeDocument/2006/relationships/chart" Target="../charts/chart1.xml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hyperlink" Target="#A1_Individu_Data_Keadaan_SDMK!A1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2.xml"/><Relationship Id="rId5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9.xml"/><Relationship Id="rId19" Type="http://schemas.openxmlformats.org/officeDocument/2006/relationships/chart" Target="../charts/chart17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5.xml"/><Relationship Id="rId7" Type="http://schemas.openxmlformats.org/officeDocument/2006/relationships/hyperlink" Target="#NAVIGASI!A1"/><Relationship Id="rId12" Type="http://schemas.openxmlformats.org/officeDocument/2006/relationships/chart" Target="../charts/chart33.xml"/><Relationship Id="rId2" Type="http://schemas.openxmlformats.org/officeDocument/2006/relationships/chart" Target="../charts/chart24.xml"/><Relationship Id="rId1" Type="http://schemas.openxmlformats.org/officeDocument/2006/relationships/hyperlink" Target="#A2_Individu_Data_Dikjut_SDMK!A1"/><Relationship Id="rId6" Type="http://schemas.openxmlformats.org/officeDocument/2006/relationships/chart" Target="../charts/chart28.xml"/><Relationship Id="rId11" Type="http://schemas.openxmlformats.org/officeDocument/2006/relationships/chart" Target="../charts/chart32.xml"/><Relationship Id="rId5" Type="http://schemas.openxmlformats.org/officeDocument/2006/relationships/chart" Target="../charts/chart27.xml"/><Relationship Id="rId10" Type="http://schemas.openxmlformats.org/officeDocument/2006/relationships/chart" Target="../charts/chart31.xml"/><Relationship Id="rId4" Type="http://schemas.openxmlformats.org/officeDocument/2006/relationships/chart" Target="../charts/chart26.xml"/><Relationship Id="rId9" Type="http://schemas.openxmlformats.org/officeDocument/2006/relationships/chart" Target="../charts/chart30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A3_Individu_Data_Pelatihan_SDMK!A1"/><Relationship Id="rId2" Type="http://schemas.openxmlformats.org/officeDocument/2006/relationships/hyperlink" Target="#NAVIGASI!A1"/><Relationship Id="rId1" Type="http://schemas.openxmlformats.org/officeDocument/2006/relationships/chart" Target="../charts/chart34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hyperlink" Target="#A4_Individu_Reg_Ijin_Nakes!A1"/><Relationship Id="rId1" Type="http://schemas.openxmlformats.org/officeDocument/2006/relationships/hyperlink" Target="#NAVIGASI!A1"/><Relationship Id="rId5" Type="http://schemas.openxmlformats.org/officeDocument/2006/relationships/chart" Target="../charts/chart39.xml"/><Relationship Id="rId4" Type="http://schemas.openxmlformats.org/officeDocument/2006/relationships/chart" Target="../charts/chart3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chart" Target="../charts/chart40.xml"/><Relationship Id="rId7" Type="http://schemas.openxmlformats.org/officeDocument/2006/relationships/chart" Target="../charts/chart44.xml"/><Relationship Id="rId2" Type="http://schemas.openxmlformats.org/officeDocument/2006/relationships/hyperlink" Target="#A5_Individu_Data_SDMK_WNA!A1"/><Relationship Id="rId1" Type="http://schemas.openxmlformats.org/officeDocument/2006/relationships/hyperlink" Target="#NAVIGASI!A1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chart" Target="../charts/chart41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B1_Agregat_SDMK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B1_Agregat_SDMK!A1"/><Relationship Id="rId3" Type="http://schemas.openxmlformats.org/officeDocument/2006/relationships/hyperlink" Target="#A1_Individu_Data_Keadaan_SDMK!A1"/><Relationship Id="rId7" Type="http://schemas.openxmlformats.org/officeDocument/2006/relationships/hyperlink" Target="#A5_Individu_Data_SDMK_WNA!A1"/><Relationship Id="rId2" Type="http://schemas.openxmlformats.org/officeDocument/2006/relationships/hyperlink" Target="#NAVIGASI!A1"/><Relationship Id="rId1" Type="http://schemas.openxmlformats.org/officeDocument/2006/relationships/hyperlink" Target="#NAVIGASI!A1"/><Relationship Id="rId6" Type="http://schemas.openxmlformats.org/officeDocument/2006/relationships/hyperlink" Target="#'A4_Individu_Reg&amp;Ijin_Nakes'!A1"/><Relationship Id="rId5" Type="http://schemas.openxmlformats.org/officeDocument/2006/relationships/hyperlink" Target="#A3_Individu_Data_Pelatihan_SDMK!A1"/><Relationship Id="rId4" Type="http://schemas.openxmlformats.org/officeDocument/2006/relationships/hyperlink" Target="#A2_Individu_Data_Dikjut_SDMK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2_Individu_Data_Dikjut_SDMK!A1"/><Relationship Id="rId7" Type="http://schemas.openxmlformats.org/officeDocument/2006/relationships/hyperlink" Target="#B1_Agregat_SDMK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5" Type="http://schemas.openxmlformats.org/officeDocument/2006/relationships/hyperlink" Target="#'A4_Individu_Reg&amp;Ijin_Nakes'!A1"/><Relationship Id="rId4" Type="http://schemas.openxmlformats.org/officeDocument/2006/relationships/hyperlink" Target="#A3_Individu_Data_Pelatihan_SDMK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26" Type="http://schemas.openxmlformats.org/officeDocument/2006/relationships/image" Target="../media/image24.jpeg"/><Relationship Id="rId39" Type="http://schemas.openxmlformats.org/officeDocument/2006/relationships/image" Target="../media/image37.jpeg"/><Relationship Id="rId3" Type="http://schemas.openxmlformats.org/officeDocument/2006/relationships/hyperlink" Target="#A5_Individu_Data_SDMK_WNA!A1"/><Relationship Id="rId21" Type="http://schemas.openxmlformats.org/officeDocument/2006/relationships/image" Target="../media/image19.jpeg"/><Relationship Id="rId34" Type="http://schemas.openxmlformats.org/officeDocument/2006/relationships/image" Target="../media/image32.jpeg"/><Relationship Id="rId42" Type="http://schemas.openxmlformats.org/officeDocument/2006/relationships/image" Target="../media/image40.jpeg"/><Relationship Id="rId7" Type="http://schemas.openxmlformats.org/officeDocument/2006/relationships/image" Target="../media/image5.jpeg"/><Relationship Id="rId12" Type="http://schemas.openxmlformats.org/officeDocument/2006/relationships/image" Target="../media/image10.jpeg"/><Relationship Id="rId17" Type="http://schemas.openxmlformats.org/officeDocument/2006/relationships/image" Target="../media/image15.jpeg"/><Relationship Id="rId25" Type="http://schemas.openxmlformats.org/officeDocument/2006/relationships/image" Target="../media/image23.jpe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46" Type="http://schemas.openxmlformats.org/officeDocument/2006/relationships/hyperlink" Target="#A2_Individu_Data_Dikjut_SDMK!A1"/><Relationship Id="rId2" Type="http://schemas.openxmlformats.org/officeDocument/2006/relationships/hyperlink" Target="#A4_Individu_Reg_Ijin_Nakes!A1"/><Relationship Id="rId16" Type="http://schemas.openxmlformats.org/officeDocument/2006/relationships/image" Target="../media/image14.jpeg"/><Relationship Id="rId20" Type="http://schemas.openxmlformats.org/officeDocument/2006/relationships/image" Target="../media/image18.jpeg"/><Relationship Id="rId29" Type="http://schemas.openxmlformats.org/officeDocument/2006/relationships/image" Target="../media/image27.jpeg"/><Relationship Id="rId41" Type="http://schemas.openxmlformats.org/officeDocument/2006/relationships/image" Target="../media/image39.jpeg"/><Relationship Id="rId1" Type="http://schemas.openxmlformats.org/officeDocument/2006/relationships/hyperlink" Target="#A3_Individu_Data_Pelatihan_SDMK!A1"/><Relationship Id="rId6" Type="http://schemas.openxmlformats.org/officeDocument/2006/relationships/image" Target="../media/image4.jpeg"/><Relationship Id="rId11" Type="http://schemas.openxmlformats.org/officeDocument/2006/relationships/image" Target="../media/image9.jpeg"/><Relationship Id="rId24" Type="http://schemas.openxmlformats.org/officeDocument/2006/relationships/image" Target="../media/image22.jpeg"/><Relationship Id="rId32" Type="http://schemas.openxmlformats.org/officeDocument/2006/relationships/image" Target="../media/image30.jpeg"/><Relationship Id="rId37" Type="http://schemas.openxmlformats.org/officeDocument/2006/relationships/image" Target="../media/image35.jpeg"/><Relationship Id="rId40" Type="http://schemas.openxmlformats.org/officeDocument/2006/relationships/image" Target="../media/image38.jpeg"/><Relationship Id="rId45" Type="http://schemas.openxmlformats.org/officeDocument/2006/relationships/hyperlink" Target="#A1_Individu_Data_Keadaan_SDMK!A1"/><Relationship Id="rId5" Type="http://schemas.openxmlformats.org/officeDocument/2006/relationships/image" Target="../media/image3.jpeg"/><Relationship Id="rId15" Type="http://schemas.openxmlformats.org/officeDocument/2006/relationships/image" Target="../media/image13.jpeg"/><Relationship Id="rId23" Type="http://schemas.openxmlformats.org/officeDocument/2006/relationships/image" Target="../media/image21.jpeg"/><Relationship Id="rId28" Type="http://schemas.openxmlformats.org/officeDocument/2006/relationships/image" Target="../media/image26.jpeg"/><Relationship Id="rId36" Type="http://schemas.openxmlformats.org/officeDocument/2006/relationships/image" Target="../media/image34.jpeg"/><Relationship Id="rId10" Type="http://schemas.openxmlformats.org/officeDocument/2006/relationships/image" Target="../media/image8.jpeg"/><Relationship Id="rId19" Type="http://schemas.openxmlformats.org/officeDocument/2006/relationships/image" Target="../media/image17.jpeg"/><Relationship Id="rId31" Type="http://schemas.openxmlformats.org/officeDocument/2006/relationships/image" Target="../media/image29.jpeg"/><Relationship Id="rId44" Type="http://schemas.openxmlformats.org/officeDocument/2006/relationships/image" Target="../media/image42.png"/><Relationship Id="rId4" Type="http://schemas.openxmlformats.org/officeDocument/2006/relationships/hyperlink" Target="#NAVIGASI!A1"/><Relationship Id="rId9" Type="http://schemas.openxmlformats.org/officeDocument/2006/relationships/image" Target="../media/image7.jpeg"/><Relationship Id="rId14" Type="http://schemas.openxmlformats.org/officeDocument/2006/relationships/image" Target="../media/image12.jpeg"/><Relationship Id="rId22" Type="http://schemas.openxmlformats.org/officeDocument/2006/relationships/image" Target="../media/image20.jpeg"/><Relationship Id="rId27" Type="http://schemas.openxmlformats.org/officeDocument/2006/relationships/image" Target="../media/image25.jpeg"/><Relationship Id="rId30" Type="http://schemas.openxmlformats.org/officeDocument/2006/relationships/image" Target="../media/image28.jpeg"/><Relationship Id="rId35" Type="http://schemas.openxmlformats.org/officeDocument/2006/relationships/image" Target="../media/image33.jpeg"/><Relationship Id="rId43" Type="http://schemas.openxmlformats.org/officeDocument/2006/relationships/image" Target="../media/image4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03_MASTER_KODE_SEKOLAH_PT'!A1"/><Relationship Id="rId3" Type="http://schemas.openxmlformats.org/officeDocument/2006/relationships/hyperlink" Target="#A4_Individu_Reg_Ijin_Nakes!A1"/><Relationship Id="rId7" Type="http://schemas.openxmlformats.org/officeDocument/2006/relationships/hyperlink" Target="#'02_MASTER_KODE_FASYANKES'!A1"/><Relationship Id="rId2" Type="http://schemas.openxmlformats.org/officeDocument/2006/relationships/hyperlink" Target="#A3_Individu_Data_Pelatihan_SDMK!A1"/><Relationship Id="rId1" Type="http://schemas.openxmlformats.org/officeDocument/2006/relationships/hyperlink" Target="#A1_Individu_Data_Keadaan_SDMK!A1"/><Relationship Id="rId6" Type="http://schemas.openxmlformats.org/officeDocument/2006/relationships/hyperlink" Target="#'DASHBOARD 2'!A1"/><Relationship Id="rId5" Type="http://schemas.openxmlformats.org/officeDocument/2006/relationships/hyperlink" Target="#NAVIGASI!A1"/><Relationship Id="rId10" Type="http://schemas.openxmlformats.org/officeDocument/2006/relationships/hyperlink" Target="#'05_MASTER_KODE_PRODI'!A1"/><Relationship Id="rId4" Type="http://schemas.openxmlformats.org/officeDocument/2006/relationships/hyperlink" Target="#A5_Individu_Data_SDMK_WNA!A1"/><Relationship Id="rId9" Type="http://schemas.openxmlformats.org/officeDocument/2006/relationships/hyperlink" Target="#'05_MASTER_KODE_PRODI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A4_Individu_Reg_Ijin_Nakes!A1"/><Relationship Id="rId3" Type="http://schemas.openxmlformats.org/officeDocument/2006/relationships/hyperlink" Target="#A2_Individu_Data_Dikjut_SDMK!A1"/><Relationship Id="rId7" Type="http://schemas.openxmlformats.org/officeDocument/2006/relationships/hyperlink" Target="#A3_Individu_Data_Pelatihan_SDMK!A1"/><Relationship Id="rId12" Type="http://schemas.openxmlformats.org/officeDocument/2006/relationships/hyperlink" Target="#A2_Individu_Data_Dikjut_SDMK!A1"/><Relationship Id="rId2" Type="http://schemas.openxmlformats.org/officeDocument/2006/relationships/hyperlink" Target="#A1_Individu_Data_Keadaan_SDMK!A1"/><Relationship Id="rId1" Type="http://schemas.openxmlformats.org/officeDocument/2006/relationships/hyperlink" Target="#NAVIGASI!A1"/><Relationship Id="rId6" Type="http://schemas.openxmlformats.org/officeDocument/2006/relationships/hyperlink" Target="#A5_Individu_Data_SDMK_WNA!A1"/><Relationship Id="rId11" Type="http://schemas.openxmlformats.org/officeDocument/2006/relationships/hyperlink" Target="#A1_Individu_Data_Keadaan_SDMK!A1"/><Relationship Id="rId5" Type="http://schemas.openxmlformats.org/officeDocument/2006/relationships/hyperlink" Target="#'A4_Individu_Reg&amp;Ijin_Nakes'!A1"/><Relationship Id="rId10" Type="http://schemas.openxmlformats.org/officeDocument/2006/relationships/hyperlink" Target="#NAVIGASI!A1"/><Relationship Id="rId4" Type="http://schemas.openxmlformats.org/officeDocument/2006/relationships/hyperlink" Target="#A3_Individu_Data_Pelatihan_SDMK!A1"/><Relationship Id="rId9" Type="http://schemas.openxmlformats.org/officeDocument/2006/relationships/hyperlink" Target="#A5_Individu_Data_SDMK_WNA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A5_Individu_Data_SDMK_WNA!A1"/><Relationship Id="rId2" Type="http://schemas.openxmlformats.org/officeDocument/2006/relationships/hyperlink" Target="#A4_Individu_Reg_Ijin_Nakes!A1"/><Relationship Id="rId1" Type="http://schemas.openxmlformats.org/officeDocument/2006/relationships/hyperlink" Target="#A3_Individu_Data_Pelatihan_SDMK!A1"/><Relationship Id="rId6" Type="http://schemas.openxmlformats.org/officeDocument/2006/relationships/hyperlink" Target="#A2_Individu_Data_Dikjut_SDMK!A1"/><Relationship Id="rId5" Type="http://schemas.openxmlformats.org/officeDocument/2006/relationships/hyperlink" Target="#A1_Individu_Data_Keadaan_SDMK!A1"/><Relationship Id="rId4" Type="http://schemas.openxmlformats.org/officeDocument/2006/relationships/hyperlink" Target="#NAVIGASI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DASHBOARD 3'!A1"/><Relationship Id="rId3" Type="http://schemas.openxmlformats.org/officeDocument/2006/relationships/hyperlink" Target="#A1_Individu_Data_Keadaan_SDMK!A1"/><Relationship Id="rId7" Type="http://schemas.openxmlformats.org/officeDocument/2006/relationships/hyperlink" Target="#NAVIGASI!A1"/><Relationship Id="rId2" Type="http://schemas.openxmlformats.org/officeDocument/2006/relationships/hyperlink" Target="#'02_MASTER_KODE_FASYANKES'!A1"/><Relationship Id="rId1" Type="http://schemas.openxmlformats.org/officeDocument/2006/relationships/hyperlink" Target="#'06_MASTER_KODE_PELATIHAN'!A1"/><Relationship Id="rId6" Type="http://schemas.openxmlformats.org/officeDocument/2006/relationships/hyperlink" Target="#A5_Individu_Data_SDMK_WNA!A1"/><Relationship Id="rId5" Type="http://schemas.openxmlformats.org/officeDocument/2006/relationships/hyperlink" Target="#A4_Individu_Reg_Ijin_Nakes!A1"/><Relationship Id="rId4" Type="http://schemas.openxmlformats.org/officeDocument/2006/relationships/hyperlink" Target="#A2_Individu_Data_Dikjut_SDMK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DASHBOARD 4'!A1"/><Relationship Id="rId13" Type="http://schemas.openxmlformats.org/officeDocument/2006/relationships/hyperlink" Target="#'02_MASTER_KODE_FASYANKES'!A1"/><Relationship Id="rId18" Type="http://schemas.openxmlformats.org/officeDocument/2006/relationships/hyperlink" Target="#'02_MASTER_KODE_FASYANKES'!A1"/><Relationship Id="rId3" Type="http://schemas.openxmlformats.org/officeDocument/2006/relationships/hyperlink" Target="#A1_Individu_Data_Keadaan_SDMK!A1"/><Relationship Id="rId21" Type="http://schemas.openxmlformats.org/officeDocument/2006/relationships/hyperlink" Target="#'02_MASTER_KODE_FASYANKES'!A1"/><Relationship Id="rId7" Type="http://schemas.openxmlformats.org/officeDocument/2006/relationships/hyperlink" Target="#NAVIGASI!A1"/><Relationship Id="rId12" Type="http://schemas.openxmlformats.org/officeDocument/2006/relationships/hyperlink" Target="#'02_MASTER_KODE_FASYANKES'!A1"/><Relationship Id="rId17" Type="http://schemas.openxmlformats.org/officeDocument/2006/relationships/hyperlink" Target="#'02_MASTER_KODE_FASYANKES'!A1"/><Relationship Id="rId2" Type="http://schemas.openxmlformats.org/officeDocument/2006/relationships/hyperlink" Target="#'02_MASTER_KODE_FASYANKES'!A1"/><Relationship Id="rId16" Type="http://schemas.openxmlformats.org/officeDocument/2006/relationships/hyperlink" Target="#'02_MASTER_KODE_FASYANKES'!A1"/><Relationship Id="rId20" Type="http://schemas.openxmlformats.org/officeDocument/2006/relationships/hyperlink" Target="#'02_MASTER_KODE_FASYANKES'!A1"/><Relationship Id="rId1" Type="http://schemas.openxmlformats.org/officeDocument/2006/relationships/hyperlink" Target="#'07_MASTER_KODE_OP'!A1"/><Relationship Id="rId6" Type="http://schemas.openxmlformats.org/officeDocument/2006/relationships/hyperlink" Target="#A5_Individu_Data_SDMK_WNA!A1"/><Relationship Id="rId11" Type="http://schemas.openxmlformats.org/officeDocument/2006/relationships/hyperlink" Target="#'02_MASTER_KODE_FASYANKES'!A1"/><Relationship Id="rId24" Type="http://schemas.openxmlformats.org/officeDocument/2006/relationships/hyperlink" Target="#'02_MASTER_KODE_FASYANKES'!A1"/><Relationship Id="rId5" Type="http://schemas.openxmlformats.org/officeDocument/2006/relationships/hyperlink" Target="#A3_Individu_Data_Pelatihan_SDMK!A1"/><Relationship Id="rId15" Type="http://schemas.openxmlformats.org/officeDocument/2006/relationships/hyperlink" Target="#'02_MASTER_KODE_FASYANKES'!A1"/><Relationship Id="rId23" Type="http://schemas.openxmlformats.org/officeDocument/2006/relationships/hyperlink" Target="#'02_MASTER_KODE_FASYANKES'!A1"/><Relationship Id="rId10" Type="http://schemas.openxmlformats.org/officeDocument/2006/relationships/hyperlink" Target="#'02_MASTER_KODE_FASYANKES'!A1"/><Relationship Id="rId19" Type="http://schemas.openxmlformats.org/officeDocument/2006/relationships/hyperlink" Target="#'02_MASTER_KODE_FASYANKES'!A1"/><Relationship Id="rId4" Type="http://schemas.openxmlformats.org/officeDocument/2006/relationships/hyperlink" Target="#A2_Individu_Data_Dikjut_SDMK!A1"/><Relationship Id="rId9" Type="http://schemas.openxmlformats.org/officeDocument/2006/relationships/hyperlink" Target="#'02_MASTER_KODE_FASYANKES'!A1"/><Relationship Id="rId14" Type="http://schemas.openxmlformats.org/officeDocument/2006/relationships/hyperlink" Target="#'02_MASTER_KODE_FASYANKES'!A1"/><Relationship Id="rId22" Type="http://schemas.openxmlformats.org/officeDocument/2006/relationships/hyperlink" Target="#'02_MASTER_KODE_FASYANKES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DASHBOARD 5'!A1"/><Relationship Id="rId3" Type="http://schemas.openxmlformats.org/officeDocument/2006/relationships/hyperlink" Target="#A1_Individu_Data_Keadaan_SDMK!A1"/><Relationship Id="rId7" Type="http://schemas.openxmlformats.org/officeDocument/2006/relationships/hyperlink" Target="#NAVIGASI!A1"/><Relationship Id="rId2" Type="http://schemas.openxmlformats.org/officeDocument/2006/relationships/hyperlink" Target="#'02_MASTER_KODE_FASYANKES'!A1"/><Relationship Id="rId1" Type="http://schemas.openxmlformats.org/officeDocument/2006/relationships/hyperlink" Target="#'08_MASTER_KODE_WNA'!A1"/><Relationship Id="rId6" Type="http://schemas.openxmlformats.org/officeDocument/2006/relationships/hyperlink" Target="#A4_Individu_Reg_Ijin_Nakes!A1"/><Relationship Id="rId5" Type="http://schemas.openxmlformats.org/officeDocument/2006/relationships/hyperlink" Target="#A3_Individu_Data_Pelatihan_SDMK!A1"/><Relationship Id="rId4" Type="http://schemas.openxmlformats.org/officeDocument/2006/relationships/hyperlink" Target="#A2_Individu_Data_Dikjut_SDMK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05_MASTER_KODE_PRODI'!A1"/><Relationship Id="rId13" Type="http://schemas.openxmlformats.org/officeDocument/2006/relationships/hyperlink" Target="#'IK1'!A1"/><Relationship Id="rId18" Type="http://schemas.openxmlformats.org/officeDocument/2006/relationships/hyperlink" Target="#B1_3_Renbut_Rumah_Sakit!A1"/><Relationship Id="rId26" Type="http://schemas.openxmlformats.org/officeDocument/2006/relationships/image" Target="../media/image1.jpeg"/><Relationship Id="rId3" Type="http://schemas.openxmlformats.org/officeDocument/2006/relationships/hyperlink" Target="#A3_Individu_Data_Pelatihan_SDMK!A1"/><Relationship Id="rId21" Type="http://schemas.openxmlformats.org/officeDocument/2006/relationships/hyperlink" Target="#'DASHBOARD 4'!A1"/><Relationship Id="rId7" Type="http://schemas.openxmlformats.org/officeDocument/2006/relationships/hyperlink" Target="#'04_MASTER_KODE_SDMK'!A1"/><Relationship Id="rId12" Type="http://schemas.openxmlformats.org/officeDocument/2006/relationships/hyperlink" Target="#'Berita Acara'!A1"/><Relationship Id="rId17" Type="http://schemas.openxmlformats.org/officeDocument/2006/relationships/hyperlink" Target="#B1_2_Renbut_Puskesmas!A1"/><Relationship Id="rId25" Type="http://schemas.openxmlformats.org/officeDocument/2006/relationships/hyperlink" Target="#'08_MASTER_KODE_WNA'!A1"/><Relationship Id="rId2" Type="http://schemas.openxmlformats.org/officeDocument/2006/relationships/hyperlink" Target="#A2_Individu_Data_Dikjut_SDMK!A1"/><Relationship Id="rId16" Type="http://schemas.openxmlformats.org/officeDocument/2006/relationships/hyperlink" Target="#'DASHBOARD 1'!A1"/><Relationship Id="rId20" Type="http://schemas.openxmlformats.org/officeDocument/2006/relationships/hyperlink" Target="#'DASHBOARD 3'!A1"/><Relationship Id="rId29" Type="http://schemas.openxmlformats.org/officeDocument/2006/relationships/hyperlink" Target="http://sisdmk.bppsdmk.kemkes.go.id" TargetMode="External"/><Relationship Id="rId1" Type="http://schemas.openxmlformats.org/officeDocument/2006/relationships/hyperlink" Target="#A1_Individu_Data_Keadaan_SDMK!A1"/><Relationship Id="rId6" Type="http://schemas.openxmlformats.org/officeDocument/2006/relationships/hyperlink" Target="#'02_MASTER_KODE_FASYANKES'!A1"/><Relationship Id="rId11" Type="http://schemas.openxmlformats.org/officeDocument/2006/relationships/hyperlink" Target="#'06_MASTER_KODE_PELATIHAN'!A1"/><Relationship Id="rId24" Type="http://schemas.openxmlformats.org/officeDocument/2006/relationships/hyperlink" Target="#B1_1_Rekapitulasi_SDMK!A1"/><Relationship Id="rId5" Type="http://schemas.openxmlformats.org/officeDocument/2006/relationships/hyperlink" Target="#A5_Individu_Data_SDMK_WNA!A1"/><Relationship Id="rId15" Type="http://schemas.openxmlformats.org/officeDocument/2006/relationships/hyperlink" Target="#'IK3'!A1"/><Relationship Id="rId23" Type="http://schemas.openxmlformats.org/officeDocument/2006/relationships/hyperlink" Target="#'07_MASTER_KODE_OP'!A1"/><Relationship Id="rId28" Type="http://schemas.openxmlformats.org/officeDocument/2006/relationships/hyperlink" Target="http://bppsdmk.kemkes.go.id/info_sdmk" TargetMode="External"/><Relationship Id="rId10" Type="http://schemas.openxmlformats.org/officeDocument/2006/relationships/hyperlink" Target="#'03_MASTER_KODE_SEKOLAH_PT'!A1"/><Relationship Id="rId19" Type="http://schemas.openxmlformats.org/officeDocument/2006/relationships/hyperlink" Target="#'DASHBOARD 2'!A1"/><Relationship Id="rId4" Type="http://schemas.openxmlformats.org/officeDocument/2006/relationships/hyperlink" Target="#A4_Individu_Reg_Ijin_Nakes!A1"/><Relationship Id="rId9" Type="http://schemas.openxmlformats.org/officeDocument/2006/relationships/hyperlink" Target="#'01_MASTER_KODE_WILAYAH'!A1"/><Relationship Id="rId14" Type="http://schemas.openxmlformats.org/officeDocument/2006/relationships/hyperlink" Target="#'IK2'!A1"/><Relationship Id="rId22" Type="http://schemas.openxmlformats.org/officeDocument/2006/relationships/hyperlink" Target="#'DASHBOARD 5'!A1"/><Relationship Id="rId27" Type="http://schemas.openxmlformats.org/officeDocument/2006/relationships/hyperlink" Target="mailto:datinppsdmk@gmail.com" TargetMode="External"/><Relationship Id="rId30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NAVIGASI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NAVIGASI!A1"/><Relationship Id="rId1" Type="http://schemas.openxmlformats.org/officeDocument/2006/relationships/hyperlink" Target="#A1_Individu_Data_Keadaan_SDMK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NAVIGASI!A1"/><Relationship Id="rId1" Type="http://schemas.openxmlformats.org/officeDocument/2006/relationships/hyperlink" Target="#A1_Individu_Data_Keadaan_SDMK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202168</xdr:colOff>
      <xdr:row>2</xdr:row>
      <xdr:rowOff>544331</xdr:rowOff>
    </xdr:from>
    <xdr:to>
      <xdr:col>0</xdr:col>
      <xdr:colOff>677333</xdr:colOff>
      <xdr:row>2</xdr:row>
      <xdr:rowOff>776111</xdr:rowOff>
    </xdr:to>
    <xdr:sp macro="" textlink="">
      <xdr:nvSpPr>
        <xdr:cNvPr id="2" name="TextBox 1">
          <a:hlinkClick xmlns:r="http://schemas.openxmlformats.org/officeDocument/2006/relationships" r:id="rId1" tooltip="LIHAT KODE FASYANKES"/>
        </xdr:cNvPr>
        <xdr:cNvSpPr txBox="1"/>
      </xdr:nvSpPr>
      <xdr:spPr>
        <a:xfrm>
          <a:off x="202168" y="1362775"/>
          <a:ext cx="475165" cy="231780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6</xdr:col>
      <xdr:colOff>56445</xdr:colOff>
      <xdr:row>2</xdr:row>
      <xdr:rowOff>542212</xdr:rowOff>
    </xdr:from>
    <xdr:to>
      <xdr:col>6</xdr:col>
      <xdr:colOff>531610</xdr:colOff>
      <xdr:row>2</xdr:row>
      <xdr:rowOff>804333</xdr:rowOff>
    </xdr:to>
    <xdr:sp macro="" textlink="">
      <xdr:nvSpPr>
        <xdr:cNvPr id="3" name="TextBox 2">
          <a:hlinkClick xmlns:r="http://schemas.openxmlformats.org/officeDocument/2006/relationships" r:id="rId2" tooltip="LIHAT KODE SDMK"/>
        </xdr:cNvPr>
        <xdr:cNvSpPr txBox="1"/>
      </xdr:nvSpPr>
      <xdr:spPr>
        <a:xfrm>
          <a:off x="7274278" y="1402990"/>
          <a:ext cx="475165" cy="26212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11</xdr:col>
      <xdr:colOff>195898</xdr:colOff>
      <xdr:row>2</xdr:row>
      <xdr:rowOff>541433</xdr:rowOff>
    </xdr:from>
    <xdr:to>
      <xdr:col>11</xdr:col>
      <xdr:colOff>671063</xdr:colOff>
      <xdr:row>2</xdr:row>
      <xdr:rowOff>776110</xdr:rowOff>
    </xdr:to>
    <xdr:sp macro="" textlink="">
      <xdr:nvSpPr>
        <xdr:cNvPr id="4" name="TextBox 3">
          <a:hlinkClick xmlns:r="http://schemas.openxmlformats.org/officeDocument/2006/relationships" r:id="rId3" tooltip="LIHAT KODE SEKOLAH / PERGURUAN TINGGI"/>
        </xdr:cNvPr>
        <xdr:cNvSpPr txBox="1"/>
      </xdr:nvSpPr>
      <xdr:spPr>
        <a:xfrm>
          <a:off x="10765120" y="1402211"/>
          <a:ext cx="475165" cy="23467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9</xdr:col>
      <xdr:colOff>66420</xdr:colOff>
      <xdr:row>2</xdr:row>
      <xdr:rowOff>536222</xdr:rowOff>
    </xdr:from>
    <xdr:to>
      <xdr:col>9</xdr:col>
      <xdr:colOff>541585</xdr:colOff>
      <xdr:row>2</xdr:row>
      <xdr:rowOff>805669</xdr:rowOff>
    </xdr:to>
    <xdr:sp macro="" textlink="">
      <xdr:nvSpPr>
        <xdr:cNvPr id="5" name="TextBox 4">
          <a:hlinkClick xmlns:r="http://schemas.openxmlformats.org/officeDocument/2006/relationships" r:id="rId4" tooltip="LIHAT KODE PROGRAM STUDI"/>
        </xdr:cNvPr>
        <xdr:cNvSpPr txBox="1"/>
      </xdr:nvSpPr>
      <xdr:spPr>
        <a:xfrm>
          <a:off x="9499698" y="1397000"/>
          <a:ext cx="475165" cy="2694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3</xdr:col>
      <xdr:colOff>1648847</xdr:colOff>
      <xdr:row>0</xdr:row>
      <xdr:rowOff>42331</xdr:rowOff>
    </xdr:from>
    <xdr:to>
      <xdr:col>7</xdr:col>
      <xdr:colOff>275167</xdr:colOff>
      <xdr:row>0</xdr:row>
      <xdr:rowOff>289278</xdr:rowOff>
    </xdr:to>
    <xdr:sp macro="" textlink="">
      <xdr:nvSpPr>
        <xdr:cNvPr id="7" name="TextBox 6">
          <a:hlinkClick xmlns:r="http://schemas.openxmlformats.org/officeDocument/2006/relationships" r:id="rId5" tooltip="REKAPITULASI SDMK PER WILAYAH"/>
        </xdr:cNvPr>
        <xdr:cNvSpPr txBox="1"/>
      </xdr:nvSpPr>
      <xdr:spPr>
        <a:xfrm>
          <a:off x="5331847" y="42331"/>
          <a:ext cx="2739709" cy="2469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r>
            <a:rPr lang="en-US" sz="1050" b="1">
              <a:solidFill>
                <a:schemeClr val="bg1"/>
              </a:solidFill>
            </a:rPr>
            <a:t>B</a:t>
          </a:r>
          <a:r>
            <a:rPr lang="id-ID" sz="1050" b="1" baseline="0">
              <a:solidFill>
                <a:schemeClr val="bg1"/>
              </a:solidFill>
            </a:rPr>
            <a:t>1</a:t>
          </a:r>
          <a:r>
            <a:rPr lang="en-US" sz="1050" b="1" baseline="0">
              <a:solidFill>
                <a:schemeClr val="bg1"/>
              </a:solidFill>
            </a:rPr>
            <a:t>.1</a:t>
          </a:r>
          <a:r>
            <a:rPr lang="id-ID" sz="1050" b="1" baseline="0">
              <a:solidFill>
                <a:schemeClr val="bg1"/>
              </a:solidFill>
            </a:rPr>
            <a:t> - </a:t>
          </a:r>
          <a:r>
            <a:rPr lang="en-US" sz="1050" b="1" baseline="0">
              <a:solidFill>
                <a:schemeClr val="bg1"/>
              </a:solidFill>
            </a:rPr>
            <a:t>TABEL </a:t>
          </a:r>
          <a:r>
            <a:rPr lang="id-ID" sz="1050" b="1" baseline="0">
              <a:solidFill>
                <a:schemeClr val="bg1"/>
              </a:solidFill>
            </a:rPr>
            <a:t>REKAPITULASI  DATA SDMK</a:t>
          </a:r>
          <a:endParaRPr lang="id-ID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381007</xdr:colOff>
      <xdr:row>0</xdr:row>
      <xdr:rowOff>360715</xdr:rowOff>
    </xdr:from>
    <xdr:to>
      <xdr:col>7</xdr:col>
      <xdr:colOff>813407</xdr:colOff>
      <xdr:row>0</xdr:row>
      <xdr:rowOff>600721</xdr:rowOff>
    </xdr:to>
    <xdr:sp macro="" textlink="">
      <xdr:nvSpPr>
        <xdr:cNvPr id="9" name="TextBox 8">
          <a:hlinkClick xmlns:r="http://schemas.openxmlformats.org/officeDocument/2006/relationships" r:id="rId6" tooltip="Kembali ke Form A2"/>
        </xdr:cNvPr>
        <xdr:cNvSpPr txBox="1"/>
      </xdr:nvSpPr>
      <xdr:spPr>
        <a:xfrm>
          <a:off x="8177396" y="360715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56447</xdr:colOff>
      <xdr:row>0</xdr:row>
      <xdr:rowOff>367771</xdr:rowOff>
    </xdr:from>
    <xdr:to>
      <xdr:col>8</xdr:col>
      <xdr:colOff>477608</xdr:colOff>
      <xdr:row>0</xdr:row>
      <xdr:rowOff>607777</xdr:rowOff>
    </xdr:to>
    <xdr:sp macro="" textlink="">
      <xdr:nvSpPr>
        <xdr:cNvPr id="10" name="TextBox 9">
          <a:hlinkClick xmlns:r="http://schemas.openxmlformats.org/officeDocument/2006/relationships" r:id="rId7" tooltip="Kembali ke Form A3"/>
        </xdr:cNvPr>
        <xdr:cNvSpPr txBox="1"/>
      </xdr:nvSpPr>
      <xdr:spPr>
        <a:xfrm>
          <a:off x="8699503" y="367771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542429</xdr:colOff>
      <xdr:row>0</xdr:row>
      <xdr:rowOff>363683</xdr:rowOff>
    </xdr:from>
    <xdr:to>
      <xdr:col>9</xdr:col>
      <xdr:colOff>167880</xdr:colOff>
      <xdr:row>0</xdr:row>
      <xdr:rowOff>603690</xdr:rowOff>
    </xdr:to>
    <xdr:sp macro="" textlink="">
      <xdr:nvSpPr>
        <xdr:cNvPr id="11" name="TextBox 10">
          <a:hlinkClick xmlns:r="http://schemas.openxmlformats.org/officeDocument/2006/relationships" r:id="rId8" tooltip="Kembali ke Form A4"/>
        </xdr:cNvPr>
        <xdr:cNvSpPr txBox="1"/>
      </xdr:nvSpPr>
      <xdr:spPr>
        <a:xfrm>
          <a:off x="9185485" y="363683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266123</xdr:colOff>
      <xdr:row>0</xdr:row>
      <xdr:rowOff>363683</xdr:rowOff>
    </xdr:from>
    <xdr:to>
      <xdr:col>10</xdr:col>
      <xdr:colOff>83296</xdr:colOff>
      <xdr:row>0</xdr:row>
      <xdr:rowOff>603690</xdr:rowOff>
    </xdr:to>
    <xdr:sp macro="" textlink="">
      <xdr:nvSpPr>
        <xdr:cNvPr id="12" name="TextBox 11">
          <a:hlinkClick xmlns:r="http://schemas.openxmlformats.org/officeDocument/2006/relationships" r:id="rId9" tooltip="Kembali ke Form A5"/>
        </xdr:cNvPr>
        <xdr:cNvSpPr txBox="1"/>
      </xdr:nvSpPr>
      <xdr:spPr>
        <a:xfrm>
          <a:off x="9699401" y="363683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860766</xdr:colOff>
      <xdr:row>0</xdr:row>
      <xdr:rowOff>49389</xdr:rowOff>
    </xdr:from>
    <xdr:to>
      <xdr:col>3</xdr:col>
      <xdr:colOff>1545154</xdr:colOff>
      <xdr:row>0</xdr:row>
      <xdr:rowOff>551210</xdr:rowOff>
    </xdr:to>
    <xdr:sp macro="" textlink="">
      <xdr:nvSpPr>
        <xdr:cNvPr id="16" name="Down Arrow 15">
          <a:hlinkClick xmlns:r="http://schemas.openxmlformats.org/officeDocument/2006/relationships" r:id="rId10" tooltip="KEMBALI KE NAVIGASI"/>
        </xdr:cNvPr>
        <xdr:cNvSpPr/>
      </xdr:nvSpPr>
      <xdr:spPr>
        <a:xfrm rot="10800000">
          <a:off x="4543766" y="49389"/>
          <a:ext cx="684388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10</xdr:col>
      <xdr:colOff>134041</xdr:colOff>
      <xdr:row>0</xdr:row>
      <xdr:rowOff>352780</xdr:rowOff>
    </xdr:from>
    <xdr:to>
      <xdr:col>12</xdr:col>
      <xdr:colOff>7063</xdr:colOff>
      <xdr:row>0</xdr:row>
      <xdr:rowOff>599725</xdr:rowOff>
    </xdr:to>
    <xdr:sp macro="" textlink="">
      <xdr:nvSpPr>
        <xdr:cNvPr id="14" name="TextBox 13">
          <a:hlinkClick xmlns:r="http://schemas.openxmlformats.org/officeDocument/2006/relationships" r:id="rId11" tooltip="LIHAT DASHBOARD 1 - REKAP SDMK"/>
        </xdr:cNvPr>
        <xdr:cNvSpPr txBox="1"/>
      </xdr:nvSpPr>
      <xdr:spPr>
        <a:xfrm>
          <a:off x="10159985" y="352780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1</a:t>
          </a:r>
          <a:endParaRPr lang="en-US" sz="1050" b="1" baseline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1646025</xdr:colOff>
      <xdr:row>0</xdr:row>
      <xdr:rowOff>349953</xdr:rowOff>
    </xdr:from>
    <xdr:to>
      <xdr:col>7</xdr:col>
      <xdr:colOff>275167</xdr:colOff>
      <xdr:row>0</xdr:row>
      <xdr:rowOff>596900</xdr:rowOff>
    </xdr:to>
    <xdr:sp macro="" textlink="">
      <xdr:nvSpPr>
        <xdr:cNvPr id="15" name="TextBox 14">
          <a:hlinkClick xmlns:r="http://schemas.openxmlformats.org/officeDocument/2006/relationships" r:id="rId12" tooltip="PERENCANAAN KEBUTUHAN DI RUMAH SAKIT"/>
        </xdr:cNvPr>
        <xdr:cNvSpPr txBox="1"/>
      </xdr:nvSpPr>
      <xdr:spPr>
        <a:xfrm>
          <a:off x="5329025" y="349953"/>
          <a:ext cx="2742531" cy="2469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r>
            <a:rPr lang="en-US" sz="1050" b="1">
              <a:solidFill>
                <a:schemeClr val="bg1"/>
              </a:solidFill>
            </a:rPr>
            <a:t>B</a:t>
          </a:r>
          <a:r>
            <a:rPr lang="id-ID" sz="1050" b="1" baseline="0">
              <a:solidFill>
                <a:schemeClr val="bg1"/>
              </a:solidFill>
            </a:rPr>
            <a:t>1</a:t>
          </a:r>
          <a:r>
            <a:rPr lang="en-US" sz="1050" b="1" baseline="0">
              <a:solidFill>
                <a:schemeClr val="bg1"/>
              </a:solidFill>
            </a:rPr>
            <a:t>.3 </a:t>
          </a:r>
          <a:r>
            <a:rPr lang="id-ID" sz="1050" b="1" baseline="0">
              <a:solidFill>
                <a:schemeClr val="bg1"/>
              </a:solidFill>
            </a:rPr>
            <a:t>- </a:t>
          </a:r>
          <a:r>
            <a:rPr lang="en-US" sz="1050" b="1" baseline="0">
              <a:solidFill>
                <a:schemeClr val="bg1"/>
              </a:solidFill>
            </a:rPr>
            <a:t>TABEL RENBUT RUMAH SAKIT</a:t>
          </a:r>
          <a:endParaRPr lang="id-ID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337943</xdr:colOff>
      <xdr:row>0</xdr:row>
      <xdr:rowOff>43741</xdr:rowOff>
    </xdr:from>
    <xdr:to>
      <xdr:col>11</xdr:col>
      <xdr:colOff>345722</xdr:colOff>
      <xdr:row>0</xdr:row>
      <xdr:rowOff>290688</xdr:rowOff>
    </xdr:to>
    <xdr:sp macro="" textlink="">
      <xdr:nvSpPr>
        <xdr:cNvPr id="17" name="TextBox 16">
          <a:hlinkClick xmlns:r="http://schemas.openxmlformats.org/officeDocument/2006/relationships" r:id="rId13" tooltip="PERENCANAAN KEBUTUHAN DI PUSKESMAS"/>
        </xdr:cNvPr>
        <xdr:cNvSpPr txBox="1"/>
      </xdr:nvSpPr>
      <xdr:spPr>
        <a:xfrm>
          <a:off x="8134332" y="43741"/>
          <a:ext cx="2780612" cy="2469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r>
            <a:rPr lang="en-US" sz="1050" b="1">
              <a:solidFill>
                <a:schemeClr val="bg1"/>
              </a:solidFill>
            </a:rPr>
            <a:t>B</a:t>
          </a:r>
          <a:r>
            <a:rPr lang="id-ID" sz="1050" b="1" baseline="0">
              <a:solidFill>
                <a:schemeClr val="bg1"/>
              </a:solidFill>
            </a:rPr>
            <a:t>1</a:t>
          </a:r>
          <a:r>
            <a:rPr lang="en-US" sz="1050" b="1" baseline="0">
              <a:solidFill>
                <a:schemeClr val="bg1"/>
              </a:solidFill>
            </a:rPr>
            <a:t>.2</a:t>
          </a:r>
          <a:r>
            <a:rPr lang="id-ID" sz="1050" b="1" baseline="0">
              <a:solidFill>
                <a:schemeClr val="bg1"/>
              </a:solidFill>
            </a:rPr>
            <a:t> - </a:t>
          </a:r>
          <a:r>
            <a:rPr lang="en-US" sz="1050" b="1" baseline="0">
              <a:solidFill>
                <a:schemeClr val="bg1"/>
              </a:solidFill>
            </a:rPr>
            <a:t>TABEL RENBUT PUSKESMAS</a:t>
          </a:r>
          <a:endParaRPr lang="id-ID" sz="105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208845</xdr:colOff>
      <xdr:row>2</xdr:row>
      <xdr:rowOff>560557</xdr:rowOff>
    </xdr:from>
    <xdr:to>
      <xdr:col>5</xdr:col>
      <xdr:colOff>684010</xdr:colOff>
      <xdr:row>2</xdr:row>
      <xdr:rowOff>822678</xdr:rowOff>
    </xdr:to>
    <xdr:sp macro="" textlink="">
      <xdr:nvSpPr>
        <xdr:cNvPr id="37" name="TextBox 36">
          <a:hlinkClick xmlns:r="http://schemas.openxmlformats.org/officeDocument/2006/relationships" r:id="rId14" tooltip="LIHAT KODE STATUS KEPEGAWAIAN"/>
        </xdr:cNvPr>
        <xdr:cNvSpPr txBox="1"/>
      </xdr:nvSpPr>
      <xdr:spPr>
        <a:xfrm>
          <a:off x="6537678" y="1421335"/>
          <a:ext cx="475165" cy="26212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680456</xdr:colOff>
      <xdr:row>0</xdr:row>
      <xdr:rowOff>148987</xdr:rowOff>
    </xdr:from>
    <xdr:to>
      <xdr:col>11</xdr:col>
      <xdr:colOff>380496</xdr:colOff>
      <xdr:row>1</xdr:row>
      <xdr:rowOff>15749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7038394" y="148987"/>
          <a:ext cx="2224165" cy="50176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1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oneCellAnchor>
    <xdr:from>
      <xdr:col>0</xdr:col>
      <xdr:colOff>0</xdr:colOff>
      <xdr:row>0</xdr:row>
      <xdr:rowOff>430830</xdr:rowOff>
    </xdr:from>
    <xdr:ext cx="6097888" cy="468077"/>
    <xdr:sp macro="" textlink="">
      <xdr:nvSpPr>
        <xdr:cNvPr id="3" name="TextBox 2"/>
        <xdr:cNvSpPr txBox="1"/>
      </xdr:nvSpPr>
      <xdr:spPr>
        <a:xfrm>
          <a:off x="0" y="430830"/>
          <a:ext cx="6097888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d-ID" sz="1200" b="1"/>
            <a:t>Berdasarkan Permenkes No 56 Tahun </a:t>
          </a:r>
          <a:r>
            <a:rPr lang="id-ID" sz="1200" b="1" baseline="0"/>
            <a:t> 2014 dan </a:t>
          </a:r>
          <a:r>
            <a:rPr lang="id-ID" sz="1200" b="1"/>
            <a:t>Indikator 2 Renstra Kementerian Kesehatan</a:t>
          </a:r>
          <a:r>
            <a:rPr lang="en-US" sz="1200" b="1"/>
            <a:t> </a:t>
          </a:r>
          <a:endParaRPr lang="id-ID" sz="1200" b="1"/>
        </a:p>
        <a:p>
          <a:r>
            <a:rPr lang="id-ID" sz="1200" b="1"/>
            <a:t>Program PPSDM Kesehatan </a:t>
          </a:r>
          <a:r>
            <a:rPr lang="en-US" sz="1200" b="1"/>
            <a:t>(RS Pemerintah</a:t>
          </a:r>
          <a:r>
            <a:rPr lang="en-US" sz="1200" b="1" baseline="0"/>
            <a:t> Kelas C)</a:t>
          </a:r>
          <a:endParaRPr lang="id-ID" sz="1200" b="1"/>
        </a:p>
      </xdr:txBody>
    </xdr:sp>
    <xdr:clientData/>
  </xdr:oneCellAnchor>
  <xdr:twoCellAnchor>
    <xdr:from>
      <xdr:col>11</xdr:col>
      <xdr:colOff>490990</xdr:colOff>
      <xdr:row>0</xdr:row>
      <xdr:rowOff>180485</xdr:rowOff>
    </xdr:from>
    <xdr:to>
      <xdr:col>11</xdr:col>
      <xdr:colOff>1123153</xdr:colOff>
      <xdr:row>0</xdr:row>
      <xdr:rowOff>632923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 rot="10800000">
          <a:off x="8765834" y="180485"/>
          <a:ext cx="632163" cy="452438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634999</xdr:colOff>
      <xdr:row>3</xdr:row>
      <xdr:rowOff>0</xdr:rowOff>
    </xdr:from>
    <xdr:to>
      <xdr:col>10</xdr:col>
      <xdr:colOff>666751</xdr:colOff>
      <xdr:row>3</xdr:row>
      <xdr:rowOff>448470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8786812" y="619126"/>
          <a:ext cx="2555877" cy="46434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twoCellAnchor>
    <xdr:from>
      <xdr:col>5</xdr:col>
      <xdr:colOff>488157</xdr:colOff>
      <xdr:row>27</xdr:row>
      <xdr:rowOff>47625</xdr:rowOff>
    </xdr:from>
    <xdr:to>
      <xdr:col>13</xdr:col>
      <xdr:colOff>716644</xdr:colOff>
      <xdr:row>45</xdr:row>
      <xdr:rowOff>254000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526710</xdr:colOff>
      <xdr:row>47</xdr:row>
      <xdr:rowOff>17009</xdr:rowOff>
    </xdr:from>
    <xdr:to>
      <xdr:col>12</xdr:col>
      <xdr:colOff>789214</xdr:colOff>
      <xdr:row>57</xdr:row>
      <xdr:rowOff>181428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507999</xdr:colOff>
      <xdr:row>63</xdr:row>
      <xdr:rowOff>27214</xdr:rowOff>
    </xdr:from>
    <xdr:to>
      <xdr:col>13</xdr:col>
      <xdr:colOff>841374</xdr:colOff>
      <xdr:row>74</xdr:row>
      <xdr:rowOff>408214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538048</xdr:colOff>
      <xdr:row>76</xdr:row>
      <xdr:rowOff>29483</xdr:rowOff>
    </xdr:from>
    <xdr:to>
      <xdr:col>12</xdr:col>
      <xdr:colOff>752361</xdr:colOff>
      <xdr:row>86</xdr:row>
      <xdr:rowOff>1700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545193</xdr:colOff>
      <xdr:row>87</xdr:row>
      <xdr:rowOff>36287</xdr:rowOff>
    </xdr:from>
    <xdr:to>
      <xdr:col>13</xdr:col>
      <xdr:colOff>444499</xdr:colOff>
      <xdr:row>97</xdr:row>
      <xdr:rowOff>133805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35380</xdr:colOff>
      <xdr:row>98</xdr:row>
      <xdr:rowOff>19503</xdr:rowOff>
    </xdr:from>
    <xdr:to>
      <xdr:col>13</xdr:col>
      <xdr:colOff>598716</xdr:colOff>
      <xdr:row>112</xdr:row>
      <xdr:rowOff>353786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24946</xdr:colOff>
      <xdr:row>114</xdr:row>
      <xdr:rowOff>9072</xdr:rowOff>
    </xdr:from>
    <xdr:to>
      <xdr:col>12</xdr:col>
      <xdr:colOff>582839</xdr:colOff>
      <xdr:row>122</xdr:row>
      <xdr:rowOff>653144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9073</xdr:colOff>
      <xdr:row>124</xdr:row>
      <xdr:rowOff>109424</xdr:rowOff>
    </xdr:from>
    <xdr:to>
      <xdr:col>13</xdr:col>
      <xdr:colOff>653143</xdr:colOff>
      <xdr:row>136</xdr:row>
      <xdr:rowOff>408214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637267</xdr:colOff>
      <xdr:row>138</xdr:row>
      <xdr:rowOff>140611</xdr:rowOff>
    </xdr:from>
    <xdr:to>
      <xdr:col>13</xdr:col>
      <xdr:colOff>680358</xdr:colOff>
      <xdr:row>153</xdr:row>
      <xdr:rowOff>117930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416718</xdr:colOff>
      <xdr:row>6</xdr:row>
      <xdr:rowOff>130966</xdr:rowOff>
    </xdr:from>
    <xdr:to>
      <xdr:col>12</xdr:col>
      <xdr:colOff>750094</xdr:colOff>
      <xdr:row>24</xdr:row>
      <xdr:rowOff>178592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166686</xdr:colOff>
      <xdr:row>3</xdr:row>
      <xdr:rowOff>0</xdr:rowOff>
    </xdr:from>
    <xdr:to>
      <xdr:col>12</xdr:col>
      <xdr:colOff>39687</xdr:colOff>
      <xdr:row>3</xdr:row>
      <xdr:rowOff>452439</xdr:rowOff>
    </xdr:to>
    <xdr:sp macro="" textlink="">
      <xdr:nvSpPr>
        <xdr:cNvPr id="15" name="Down Arrow 14">
          <a:hlinkClick xmlns:r="http://schemas.openxmlformats.org/officeDocument/2006/relationships" r:id="rId12"/>
        </xdr:cNvPr>
        <xdr:cNvSpPr/>
      </xdr:nvSpPr>
      <xdr:spPr>
        <a:xfrm rot="10800000">
          <a:off x="11683999" y="615156"/>
          <a:ext cx="714376" cy="472283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5</xdr:col>
      <xdr:colOff>642370</xdr:colOff>
      <xdr:row>155</xdr:row>
      <xdr:rowOff>25513</xdr:rowOff>
    </xdr:from>
    <xdr:to>
      <xdr:col>13</xdr:col>
      <xdr:colOff>671287</xdr:colOff>
      <xdr:row>167</xdr:row>
      <xdr:rowOff>589643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645204</xdr:colOff>
      <xdr:row>169</xdr:row>
      <xdr:rowOff>16441</xdr:rowOff>
    </xdr:from>
    <xdr:to>
      <xdr:col>13</xdr:col>
      <xdr:colOff>442798</xdr:colOff>
      <xdr:row>180</xdr:row>
      <xdr:rowOff>0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390071</xdr:colOff>
      <xdr:row>27</xdr:row>
      <xdr:rowOff>99785</xdr:rowOff>
    </xdr:from>
    <xdr:to>
      <xdr:col>28</xdr:col>
      <xdr:colOff>544285</xdr:colOff>
      <xdr:row>45</xdr:row>
      <xdr:rowOff>36286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399141</xdr:colOff>
      <xdr:row>47</xdr:row>
      <xdr:rowOff>9072</xdr:rowOff>
    </xdr:from>
    <xdr:to>
      <xdr:col>29</xdr:col>
      <xdr:colOff>498928</xdr:colOff>
      <xdr:row>61</xdr:row>
      <xdr:rowOff>317500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</xdr:col>
      <xdr:colOff>426355</xdr:colOff>
      <xdr:row>63</xdr:row>
      <xdr:rowOff>54429</xdr:rowOff>
    </xdr:from>
    <xdr:to>
      <xdr:col>28</xdr:col>
      <xdr:colOff>253999</xdr:colOff>
      <xdr:row>74</xdr:row>
      <xdr:rowOff>299357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18</xdr:col>
      <xdr:colOff>471713</xdr:colOff>
      <xdr:row>76</xdr:row>
      <xdr:rowOff>36287</xdr:rowOff>
    </xdr:from>
    <xdr:to>
      <xdr:col>27</xdr:col>
      <xdr:colOff>72570</xdr:colOff>
      <xdr:row>86</xdr:row>
      <xdr:rowOff>27214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18</xdr:col>
      <xdr:colOff>489858</xdr:colOff>
      <xdr:row>87</xdr:row>
      <xdr:rowOff>54429</xdr:rowOff>
    </xdr:from>
    <xdr:to>
      <xdr:col>27</xdr:col>
      <xdr:colOff>27214</xdr:colOff>
      <xdr:row>97</xdr:row>
      <xdr:rowOff>127000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471714</xdr:colOff>
      <xdr:row>99</xdr:row>
      <xdr:rowOff>1</xdr:rowOff>
    </xdr:from>
    <xdr:to>
      <xdr:col>27</xdr:col>
      <xdr:colOff>36286</xdr:colOff>
      <xdr:row>111</xdr:row>
      <xdr:rowOff>81643</xdr:rowOff>
    </xdr:to>
    <xdr:graphicFrame macro="">
      <xdr:nvGraphicFramePr>
        <xdr:cNvPr id="26" name="Chart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18</xdr:col>
      <xdr:colOff>489856</xdr:colOff>
      <xdr:row>114</xdr:row>
      <xdr:rowOff>9072</xdr:rowOff>
    </xdr:from>
    <xdr:to>
      <xdr:col>26</xdr:col>
      <xdr:colOff>517071</xdr:colOff>
      <xdr:row>122</xdr:row>
      <xdr:rowOff>870858</xdr:rowOff>
    </xdr:to>
    <xdr:graphicFrame macro="">
      <xdr:nvGraphicFramePr>
        <xdr:cNvPr id="27" name="Chart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18</xdr:col>
      <xdr:colOff>489856</xdr:colOff>
      <xdr:row>124</xdr:row>
      <xdr:rowOff>72572</xdr:rowOff>
    </xdr:from>
    <xdr:to>
      <xdr:col>25</xdr:col>
      <xdr:colOff>707570</xdr:colOff>
      <xdr:row>136</xdr:row>
      <xdr:rowOff>117929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471713</xdr:colOff>
      <xdr:row>138</xdr:row>
      <xdr:rowOff>45357</xdr:rowOff>
    </xdr:from>
    <xdr:to>
      <xdr:col>24</xdr:col>
      <xdr:colOff>217713</xdr:colOff>
      <xdr:row>151</xdr:row>
      <xdr:rowOff>54428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18</xdr:col>
      <xdr:colOff>480785</xdr:colOff>
      <xdr:row>155</xdr:row>
      <xdr:rowOff>18144</xdr:rowOff>
    </xdr:from>
    <xdr:to>
      <xdr:col>25</xdr:col>
      <xdr:colOff>762000</xdr:colOff>
      <xdr:row>167</xdr:row>
      <xdr:rowOff>381000</xdr:rowOff>
    </xdr:to>
    <xdr:graphicFrame macro="">
      <xdr:nvGraphicFramePr>
        <xdr:cNvPr id="30" name="Chart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453571</xdr:colOff>
      <xdr:row>169</xdr:row>
      <xdr:rowOff>27216</xdr:rowOff>
    </xdr:from>
    <xdr:to>
      <xdr:col>27</xdr:col>
      <xdr:colOff>399143</xdr:colOff>
      <xdr:row>185</xdr:row>
      <xdr:rowOff>1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10584</xdr:colOff>
      <xdr:row>0</xdr:row>
      <xdr:rowOff>62178</xdr:rowOff>
    </xdr:from>
    <xdr:to>
      <xdr:col>14</xdr:col>
      <xdr:colOff>2650</xdr:colOff>
      <xdr:row>0</xdr:row>
      <xdr:rowOff>535783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8892647" y="62178"/>
          <a:ext cx="2436816" cy="47360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A-2</a:t>
          </a:r>
        </a:p>
      </xdr:txBody>
    </xdr:sp>
    <xdr:clientData/>
  </xdr:twoCellAnchor>
  <xdr:twoCellAnchor>
    <xdr:from>
      <xdr:col>7</xdr:col>
      <xdr:colOff>31750</xdr:colOff>
      <xdr:row>16</xdr:row>
      <xdr:rowOff>10584</xdr:rowOff>
    </xdr:from>
    <xdr:to>
      <xdr:col>13</xdr:col>
      <xdr:colOff>238125</xdr:colOff>
      <xdr:row>28</xdr:row>
      <xdr:rowOff>87312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6</xdr:col>
      <xdr:colOff>571498</xdr:colOff>
      <xdr:row>14</xdr:row>
      <xdr:rowOff>218541</xdr:rowOff>
    </xdr:from>
    <xdr:ext cx="4130811" cy="655949"/>
    <xdr:sp macro="" textlink="">
      <xdr:nvSpPr>
        <xdr:cNvPr id="6" name="TextBox 5"/>
        <xdr:cNvSpPr txBox="1"/>
      </xdr:nvSpPr>
      <xdr:spPr>
        <a:xfrm>
          <a:off x="6635748" y="1250416"/>
          <a:ext cx="4130811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DOKTER YANG MENGIKUTI PPDS BERDASARKAN 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SPESIALISASI DAN JENIS KELAMIN</a:t>
          </a:r>
          <a:endParaRPr lang="id-ID" sz="1200"/>
        </a:p>
        <a:p>
          <a:endParaRPr lang="id-ID" sz="1200"/>
        </a:p>
      </xdr:txBody>
    </xdr:sp>
    <xdr:clientData/>
  </xdr:oneCellAnchor>
  <xdr:twoCellAnchor>
    <xdr:from>
      <xdr:col>7</xdr:col>
      <xdr:colOff>34395</xdr:colOff>
      <xdr:row>31</xdr:row>
      <xdr:rowOff>148169</xdr:rowOff>
    </xdr:from>
    <xdr:to>
      <xdr:col>13</xdr:col>
      <xdr:colOff>182563</xdr:colOff>
      <xdr:row>44</xdr:row>
      <xdr:rowOff>79375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6</xdr:col>
      <xdr:colOff>523876</xdr:colOff>
      <xdr:row>29</xdr:row>
      <xdr:rowOff>87316</xdr:rowOff>
    </xdr:from>
    <xdr:ext cx="4210576" cy="436786"/>
    <xdr:sp macro="" textlink="">
      <xdr:nvSpPr>
        <xdr:cNvPr id="9" name="TextBox 8"/>
        <xdr:cNvSpPr txBox="1"/>
      </xdr:nvSpPr>
      <xdr:spPr>
        <a:xfrm>
          <a:off x="6588126" y="4127504"/>
          <a:ext cx="4210576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DOKTER  GIGI YANG MENGIKUTI PPDGS BERDASARKAN 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SPESIALISASI DAN JENIS KELAMIN</a:t>
          </a:r>
          <a:endParaRPr lang="id-ID" sz="1100"/>
        </a:p>
      </xdr:txBody>
    </xdr:sp>
    <xdr:clientData/>
  </xdr:oneCellAnchor>
  <xdr:twoCellAnchor>
    <xdr:from>
      <xdr:col>14</xdr:col>
      <xdr:colOff>39687</xdr:colOff>
      <xdr:row>16</xdr:row>
      <xdr:rowOff>11907</xdr:rowOff>
    </xdr:from>
    <xdr:to>
      <xdr:col>20</xdr:col>
      <xdr:colOff>428625</xdr:colOff>
      <xdr:row>28</xdr:row>
      <xdr:rowOff>111125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13</xdr:col>
      <xdr:colOff>563557</xdr:colOff>
      <xdr:row>14</xdr:row>
      <xdr:rowOff>197639</xdr:rowOff>
    </xdr:from>
    <xdr:ext cx="4247894" cy="655949"/>
    <xdr:sp macro="" textlink="">
      <xdr:nvSpPr>
        <xdr:cNvPr id="11" name="TextBox 10"/>
        <xdr:cNvSpPr txBox="1"/>
      </xdr:nvSpPr>
      <xdr:spPr>
        <a:xfrm>
          <a:off x="10906120" y="1229514"/>
          <a:ext cx="4247894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SDMK YANG MENGIKUTI tugas   belajar  pusat 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BERDASARKAN  JENJANG  DAN JENIS KELAMIN</a:t>
          </a:r>
          <a:endParaRPr lang="id-ID" sz="1200"/>
        </a:p>
        <a:p>
          <a:endParaRPr lang="id-ID" sz="1200"/>
        </a:p>
      </xdr:txBody>
    </xdr:sp>
    <xdr:clientData/>
  </xdr:oneCellAnchor>
  <xdr:twoCellAnchor>
    <xdr:from>
      <xdr:col>14</xdr:col>
      <xdr:colOff>39687</xdr:colOff>
      <xdr:row>31</xdr:row>
      <xdr:rowOff>123032</xdr:rowOff>
    </xdr:from>
    <xdr:to>
      <xdr:col>22</xdr:col>
      <xdr:colOff>15874</xdr:colOff>
      <xdr:row>44</xdr:row>
      <xdr:rowOff>103188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13</xdr:col>
      <xdr:colOff>555619</xdr:colOff>
      <xdr:row>29</xdr:row>
      <xdr:rowOff>83350</xdr:rowOff>
    </xdr:from>
    <xdr:ext cx="4016869" cy="609013"/>
    <xdr:sp macro="" textlink="">
      <xdr:nvSpPr>
        <xdr:cNvPr id="13" name="TextBox 12"/>
        <xdr:cNvSpPr txBox="1"/>
      </xdr:nvSpPr>
      <xdr:spPr>
        <a:xfrm>
          <a:off x="10898182" y="4123538"/>
          <a:ext cx="4016869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rtl="0" eaLnBrk="1" fontAlgn="auto" latinLnBrk="0" hangingPunct="1"/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SDMK YANG MENGIKUTI tugas   belajar  DAERAH </a:t>
          </a:r>
          <a:endParaRPr lang="id-ID" sz="1200"/>
        </a:p>
        <a:p>
          <a:pPr rtl="0" eaLnBrk="1" fontAlgn="auto" latinLnBrk="0" hangingPunct="1"/>
          <a:r>
            <a:rPr lang="id-ID" sz="11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BERDASARKAN  JENJANG  DAN JENIS KELAMIN</a:t>
          </a:r>
          <a:endParaRPr lang="id-ID" sz="110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endParaRPr lang="id-ID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21</xdr:col>
      <xdr:colOff>71438</xdr:colOff>
      <xdr:row>16</xdr:row>
      <xdr:rowOff>19844</xdr:rowOff>
    </xdr:from>
    <xdr:to>
      <xdr:col>27</xdr:col>
      <xdr:colOff>515938</xdr:colOff>
      <xdr:row>28</xdr:row>
      <xdr:rowOff>134937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21</xdr:col>
      <xdr:colOff>99219</xdr:colOff>
      <xdr:row>14</xdr:row>
      <xdr:rowOff>190504</xdr:rowOff>
    </xdr:from>
    <xdr:ext cx="3512757" cy="655949"/>
    <xdr:sp macro="" textlink="">
      <xdr:nvSpPr>
        <xdr:cNvPr id="15" name="TextBox 14"/>
        <xdr:cNvSpPr txBox="1"/>
      </xdr:nvSpPr>
      <xdr:spPr>
        <a:xfrm>
          <a:off x="15331282" y="1222379"/>
          <a:ext cx="3512757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GAMBARAN SDMK YANG MENGIKUTI   IJIN BELAJAR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d-ID" sz="1200" b="1" i="0" cap="all" baseline="0">
              <a:solidFill>
                <a:schemeClr val="tx1"/>
              </a:solidFill>
              <a:latin typeface="+mn-lt"/>
              <a:ea typeface="+mn-ea"/>
              <a:cs typeface="+mn-cs"/>
            </a:rPr>
            <a:t>BERDASARKAN  JENJANG  DAN JENIS KELAMIN</a:t>
          </a:r>
          <a:endParaRPr lang="id-ID" sz="1200"/>
        </a:p>
        <a:p>
          <a:endParaRPr lang="id-ID" sz="1200"/>
        </a:p>
      </xdr:txBody>
    </xdr:sp>
    <xdr:clientData/>
  </xdr:oneCellAnchor>
  <xdr:twoCellAnchor>
    <xdr:from>
      <xdr:col>14</xdr:col>
      <xdr:colOff>535782</xdr:colOff>
      <xdr:row>0</xdr:row>
      <xdr:rowOff>99220</xdr:rowOff>
    </xdr:from>
    <xdr:to>
      <xdr:col>15</xdr:col>
      <xdr:colOff>574144</xdr:colOff>
      <xdr:row>1</xdr:row>
      <xdr:rowOff>3970</xdr:rowOff>
    </xdr:to>
    <xdr:sp macro="" textlink="">
      <xdr:nvSpPr>
        <xdr:cNvPr id="16" name="Down Arrow 15">
          <a:hlinkClick xmlns:r="http://schemas.openxmlformats.org/officeDocument/2006/relationships" r:id="rId7"/>
        </xdr:cNvPr>
        <xdr:cNvSpPr/>
      </xdr:nvSpPr>
      <xdr:spPr>
        <a:xfrm rot="10800000">
          <a:off x="11862595" y="99220"/>
          <a:ext cx="649549" cy="44450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</xdr:col>
      <xdr:colOff>-1</xdr:colOff>
      <xdr:row>2</xdr:row>
      <xdr:rowOff>579436</xdr:rowOff>
    </xdr:from>
    <xdr:to>
      <xdr:col>3</xdr:col>
      <xdr:colOff>206375</xdr:colOff>
      <xdr:row>13</xdr:row>
      <xdr:rowOff>333374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539750</xdr:colOff>
      <xdr:row>2</xdr:row>
      <xdr:rowOff>63499</xdr:rowOff>
    </xdr:from>
    <xdr:ext cx="4379212" cy="468077"/>
    <xdr:sp macro="" textlink="">
      <xdr:nvSpPr>
        <xdr:cNvPr id="18" name="TextBox 17"/>
        <xdr:cNvSpPr txBox="1"/>
      </xdr:nvSpPr>
      <xdr:spPr>
        <a:xfrm>
          <a:off x="539750" y="849312"/>
          <a:ext cx="4379212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SDM KESEHATAN YANG MELANJUTKAN PENDIDIKAN </a:t>
          </a:r>
        </a:p>
        <a:p>
          <a:r>
            <a:rPr lang="en-US" sz="1200" b="1"/>
            <a:t>BERDASARKAN JENJANG PENDIDIKAN</a:t>
          </a:r>
        </a:p>
      </xdr:txBody>
    </xdr:sp>
    <xdr:clientData/>
  </xdr:oneCellAnchor>
  <xdr:twoCellAnchor>
    <xdr:from>
      <xdr:col>3</xdr:col>
      <xdr:colOff>857251</xdr:colOff>
      <xdr:row>2</xdr:row>
      <xdr:rowOff>603248</xdr:rowOff>
    </xdr:from>
    <xdr:to>
      <xdr:col>9</xdr:col>
      <xdr:colOff>79375</xdr:colOff>
      <xdr:row>13</xdr:row>
      <xdr:rowOff>388938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3</xdr:col>
      <xdr:colOff>793746</xdr:colOff>
      <xdr:row>2</xdr:row>
      <xdr:rowOff>87316</xdr:rowOff>
    </xdr:from>
    <xdr:ext cx="3565976" cy="468077"/>
    <xdr:sp macro="" textlink="">
      <xdr:nvSpPr>
        <xdr:cNvPr id="20" name="TextBox 19"/>
        <xdr:cNvSpPr txBox="1"/>
      </xdr:nvSpPr>
      <xdr:spPr>
        <a:xfrm>
          <a:off x="5222871" y="873129"/>
          <a:ext cx="35659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 SDM KESEHATAN YANG MELANJUTKAN </a:t>
          </a:r>
        </a:p>
        <a:p>
          <a:r>
            <a:rPr lang="en-US" sz="1200" b="1"/>
            <a:t>PENDIDIKAN BERDASARKAN JENIS KELAMIN</a:t>
          </a:r>
        </a:p>
      </xdr:txBody>
    </xdr:sp>
    <xdr:clientData/>
  </xdr:oneCellAnchor>
  <xdr:twoCellAnchor>
    <xdr:from>
      <xdr:col>11</xdr:col>
      <xdr:colOff>182563</xdr:colOff>
      <xdr:row>2</xdr:row>
      <xdr:rowOff>627062</xdr:rowOff>
    </xdr:from>
    <xdr:to>
      <xdr:col>17</xdr:col>
      <xdr:colOff>388938</xdr:colOff>
      <xdr:row>13</xdr:row>
      <xdr:rowOff>309563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11</xdr:col>
      <xdr:colOff>95251</xdr:colOff>
      <xdr:row>2</xdr:row>
      <xdr:rowOff>71437</xdr:rowOff>
    </xdr:from>
    <xdr:ext cx="3565976" cy="468077"/>
    <xdr:sp macro="" textlink="">
      <xdr:nvSpPr>
        <xdr:cNvPr id="22" name="TextBox 21"/>
        <xdr:cNvSpPr txBox="1"/>
      </xdr:nvSpPr>
      <xdr:spPr>
        <a:xfrm>
          <a:off x="10541001" y="857250"/>
          <a:ext cx="35659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 SDM KESEHATAN YANG MELANJUTKAN </a:t>
          </a:r>
        </a:p>
        <a:p>
          <a:r>
            <a:rPr lang="en-US" sz="1200" b="1"/>
            <a:t>PENDIDIKAN BERDASARKAN JENIS DIKJUT</a:t>
          </a:r>
        </a:p>
      </xdr:txBody>
    </xdr:sp>
    <xdr:clientData/>
  </xdr:oneCellAnchor>
  <xdr:twoCellAnchor>
    <xdr:from>
      <xdr:col>5</xdr:col>
      <xdr:colOff>420688</xdr:colOff>
      <xdr:row>45</xdr:row>
      <xdr:rowOff>23812</xdr:rowOff>
    </xdr:from>
    <xdr:to>
      <xdr:col>17</xdr:col>
      <xdr:colOff>595313</xdr:colOff>
      <xdr:row>57</xdr:row>
      <xdr:rowOff>420687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404813</xdr:colOff>
      <xdr:row>58</xdr:row>
      <xdr:rowOff>142875</xdr:rowOff>
    </xdr:from>
    <xdr:to>
      <xdr:col>17</xdr:col>
      <xdr:colOff>587375</xdr:colOff>
      <xdr:row>74</xdr:row>
      <xdr:rowOff>7938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31751</xdr:colOff>
      <xdr:row>15</xdr:row>
      <xdr:rowOff>0</xdr:rowOff>
    </xdr:from>
    <xdr:to>
      <xdr:col>13</xdr:col>
      <xdr:colOff>232834</xdr:colOff>
      <xdr:row>33</xdr:row>
      <xdr:rowOff>105833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299859</xdr:colOff>
      <xdr:row>0</xdr:row>
      <xdr:rowOff>42332</xdr:rowOff>
    </xdr:from>
    <xdr:to>
      <xdr:col>12</xdr:col>
      <xdr:colOff>331606</xdr:colOff>
      <xdr:row>1</xdr:row>
      <xdr:rowOff>201083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 rot="10800000">
          <a:off x="9627303" y="42332"/>
          <a:ext cx="638525" cy="384529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13</xdr:col>
      <xdr:colOff>24695</xdr:colOff>
      <xdr:row>0</xdr:row>
      <xdr:rowOff>0</xdr:rowOff>
    </xdr:from>
    <xdr:to>
      <xdr:col>16</xdr:col>
      <xdr:colOff>169334</xdr:colOff>
      <xdr:row>1</xdr:row>
      <xdr:rowOff>225778</xdr:rowOff>
    </xdr:to>
    <xdr:sp macro="" textlink="">
      <xdr:nvSpPr>
        <xdr:cNvPr id="4" name="TextBox 3">
          <a:hlinkClick xmlns:r="http://schemas.openxmlformats.org/officeDocument/2006/relationships" r:id="rId3" tooltip="Kembali ke Form A3"/>
        </xdr:cNvPr>
        <xdr:cNvSpPr txBox="1"/>
      </xdr:nvSpPr>
      <xdr:spPr>
        <a:xfrm>
          <a:off x="10565695" y="0"/>
          <a:ext cx="1964972" cy="45155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en-US" sz="1050" b="0">
              <a:solidFill>
                <a:schemeClr val="bg1"/>
              </a:solidFill>
            </a:rPr>
            <a:t>Kembali ke Form </a:t>
          </a:r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966611</xdr:colOff>
      <xdr:row>3</xdr:row>
      <xdr:rowOff>148167</xdr:rowOff>
    </xdr:from>
    <xdr:ext cx="3833742" cy="468077"/>
    <xdr:sp macro="" textlink="">
      <xdr:nvSpPr>
        <xdr:cNvPr id="5" name="TextBox 4"/>
        <xdr:cNvSpPr txBox="1"/>
      </xdr:nvSpPr>
      <xdr:spPr>
        <a:xfrm>
          <a:off x="966611" y="797278"/>
          <a:ext cx="3833742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SDM KESEHATAN YANG MENGIKUTI DIKLAT </a:t>
          </a:r>
        </a:p>
        <a:p>
          <a:r>
            <a:rPr lang="en-US" sz="1200" b="1"/>
            <a:t>BERDASARKAN RUMPUN </a:t>
          </a:r>
          <a:r>
            <a:rPr lang="en-US" sz="1200" b="1" baseline="0"/>
            <a:t>DIKLAT</a:t>
          </a:r>
          <a:endParaRPr lang="en-US" sz="1200" b="1"/>
        </a:p>
      </xdr:txBody>
    </xdr:sp>
    <xdr:clientData/>
  </xdr:oneCellAnchor>
  <xdr:twoCellAnchor>
    <xdr:from>
      <xdr:col>0</xdr:col>
      <xdr:colOff>1072445</xdr:colOff>
      <xdr:row>6</xdr:row>
      <xdr:rowOff>105834</xdr:rowOff>
    </xdr:from>
    <xdr:to>
      <xdr:col>3</xdr:col>
      <xdr:colOff>606779</xdr:colOff>
      <xdr:row>14</xdr:row>
      <xdr:rowOff>211667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392288</xdr:colOff>
      <xdr:row>3</xdr:row>
      <xdr:rowOff>117123</xdr:rowOff>
    </xdr:from>
    <xdr:ext cx="3833742" cy="468077"/>
    <xdr:sp macro="" textlink="">
      <xdr:nvSpPr>
        <xdr:cNvPr id="7" name="TextBox 6"/>
        <xdr:cNvSpPr txBox="1"/>
      </xdr:nvSpPr>
      <xdr:spPr>
        <a:xfrm>
          <a:off x="5472288" y="766234"/>
          <a:ext cx="3833742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SDM KESEHATAN YANG MENGIKUTI DIKLAT </a:t>
          </a:r>
        </a:p>
        <a:p>
          <a:r>
            <a:rPr lang="en-US" sz="1200" b="1"/>
            <a:t>BERDASARKAN JENIS</a:t>
          </a:r>
          <a:r>
            <a:rPr lang="en-US" sz="1200" b="1" baseline="0"/>
            <a:t> KELAMIN</a:t>
          </a:r>
          <a:endParaRPr lang="en-US" sz="1200" b="1"/>
        </a:p>
      </xdr:txBody>
    </xdr:sp>
    <xdr:clientData/>
  </xdr:oneCellAnchor>
  <xdr:twoCellAnchor>
    <xdr:from>
      <xdr:col>4</xdr:col>
      <xdr:colOff>500943</xdr:colOff>
      <xdr:row>6</xdr:row>
      <xdr:rowOff>119946</xdr:rowOff>
    </xdr:from>
    <xdr:to>
      <xdr:col>10</xdr:col>
      <xdr:colOff>388055</xdr:colOff>
      <xdr:row>14</xdr:row>
      <xdr:rowOff>239890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74083</xdr:colOff>
      <xdr:row>0</xdr:row>
      <xdr:rowOff>84667</xdr:rowOff>
    </xdr:from>
    <xdr:to>
      <xdr:col>9</xdr:col>
      <xdr:colOff>105831</xdr:colOff>
      <xdr:row>0</xdr:row>
      <xdr:rowOff>529167</xdr:rowOff>
    </xdr:to>
    <xdr:sp macro="" textlink="">
      <xdr:nvSpPr>
        <xdr:cNvPr id="2" name="Down Arrow 1">
          <a:hlinkClick xmlns:r="http://schemas.openxmlformats.org/officeDocument/2006/relationships" r:id="rId1"/>
        </xdr:cNvPr>
        <xdr:cNvSpPr/>
      </xdr:nvSpPr>
      <xdr:spPr>
        <a:xfrm rot="10800000">
          <a:off x="7408333" y="84667"/>
          <a:ext cx="645581" cy="44450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10</xdr:col>
      <xdr:colOff>18522</xdr:colOff>
      <xdr:row>0</xdr:row>
      <xdr:rowOff>79374</xdr:rowOff>
    </xdr:from>
    <xdr:to>
      <xdr:col>13</xdr:col>
      <xdr:colOff>269875</xdr:colOff>
      <xdr:row>1</xdr:row>
      <xdr:rowOff>7936</xdr:rowOff>
    </xdr:to>
    <xdr:sp macro="" textlink="">
      <xdr:nvSpPr>
        <xdr:cNvPr id="3" name="TextBox 2">
          <a:hlinkClick xmlns:r="http://schemas.openxmlformats.org/officeDocument/2006/relationships" r:id="rId2" tooltip="Kembali ke Form A4"/>
        </xdr:cNvPr>
        <xdr:cNvSpPr txBox="1"/>
      </xdr:nvSpPr>
      <xdr:spPr>
        <a:xfrm>
          <a:off x="8797397" y="79374"/>
          <a:ext cx="2084916" cy="523875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en-US" sz="1050" b="0">
              <a:solidFill>
                <a:schemeClr val="bg1"/>
              </a:solidFill>
            </a:rPr>
            <a:t>Kembali ke Form </a:t>
          </a:r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31749</xdr:colOff>
      <xdr:row>16</xdr:row>
      <xdr:rowOff>87312</xdr:rowOff>
    </xdr:from>
    <xdr:to>
      <xdr:col>25</xdr:col>
      <xdr:colOff>111125</xdr:colOff>
      <xdr:row>41</xdr:row>
      <xdr:rowOff>244929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1150937</xdr:colOff>
      <xdr:row>4</xdr:row>
      <xdr:rowOff>158749</xdr:rowOff>
    </xdr:from>
    <xdr:to>
      <xdr:col>4</xdr:col>
      <xdr:colOff>15874</xdr:colOff>
      <xdr:row>14</xdr:row>
      <xdr:rowOff>31750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1127126</xdr:colOff>
      <xdr:row>2</xdr:row>
      <xdr:rowOff>166687</xdr:rowOff>
    </xdr:from>
    <xdr:ext cx="3704476" cy="468077"/>
    <xdr:sp macro="" textlink="">
      <xdr:nvSpPr>
        <xdr:cNvPr id="6" name="TextBox 5"/>
        <xdr:cNvSpPr txBox="1"/>
      </xdr:nvSpPr>
      <xdr:spPr>
        <a:xfrm>
          <a:off x="1127126" y="952500"/>
          <a:ext cx="37044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TENAGA KESEHATAN YANG DI REGISTRASI</a:t>
          </a:r>
        </a:p>
        <a:p>
          <a:r>
            <a:rPr lang="en-US" sz="1200" b="1"/>
            <a:t>BERDASARKAN</a:t>
          </a:r>
          <a:r>
            <a:rPr lang="en-US" sz="1200" b="1" baseline="0"/>
            <a:t> JENIS KELAMIN</a:t>
          </a:r>
          <a:endParaRPr lang="en-US" sz="1200" b="1"/>
        </a:p>
      </xdr:txBody>
    </xdr:sp>
    <xdr:clientData/>
  </xdr:oneCellAnchor>
  <xdr:twoCellAnchor>
    <xdr:from>
      <xdr:col>5</xdr:col>
      <xdr:colOff>603250</xdr:colOff>
      <xdr:row>4</xdr:row>
      <xdr:rowOff>166688</xdr:rowOff>
    </xdr:from>
    <xdr:to>
      <xdr:col>11</xdr:col>
      <xdr:colOff>365125</xdr:colOff>
      <xdr:row>14</xdr:row>
      <xdr:rowOff>55563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604838</xdr:colOff>
      <xdr:row>3</xdr:row>
      <xdr:rowOff>25400</xdr:rowOff>
    </xdr:from>
    <xdr:ext cx="3704476" cy="468077"/>
    <xdr:sp macro="" textlink="">
      <xdr:nvSpPr>
        <xdr:cNvPr id="8" name="TextBox 7"/>
        <xdr:cNvSpPr txBox="1"/>
      </xdr:nvSpPr>
      <xdr:spPr>
        <a:xfrm>
          <a:off x="6327776" y="993775"/>
          <a:ext cx="3704476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200" b="1"/>
            <a:t>GAMBARAN</a:t>
          </a:r>
          <a:r>
            <a:rPr lang="en-US" sz="1200" b="1" baseline="0"/>
            <a:t> </a:t>
          </a:r>
          <a:r>
            <a:rPr lang="en-US" sz="1200" b="1"/>
            <a:t>TENAGA KESEHATAN YANG DI REGISTRASI</a:t>
          </a:r>
        </a:p>
        <a:p>
          <a:r>
            <a:rPr lang="en-US" sz="1200" b="1"/>
            <a:t>BERDASARKAN</a:t>
          </a:r>
          <a:r>
            <a:rPr lang="en-US" sz="1200" b="1" baseline="0"/>
            <a:t> RUMPUN TENAGA KESEHATAN</a:t>
          </a:r>
          <a:endParaRPr lang="en-US" sz="1200" b="1"/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553509</xdr:colOff>
      <xdr:row>0</xdr:row>
      <xdr:rowOff>25400</xdr:rowOff>
    </xdr:from>
    <xdr:to>
      <xdr:col>11</xdr:col>
      <xdr:colOff>585256</xdr:colOff>
      <xdr:row>0</xdr:row>
      <xdr:rowOff>450850</xdr:rowOff>
    </xdr:to>
    <xdr:sp macro="" textlink="">
      <xdr:nvSpPr>
        <xdr:cNvPr id="3" name="Down Arrow 2">
          <a:hlinkClick xmlns:r="http://schemas.openxmlformats.org/officeDocument/2006/relationships" r:id="rId1"/>
        </xdr:cNvPr>
        <xdr:cNvSpPr/>
      </xdr:nvSpPr>
      <xdr:spPr>
        <a:xfrm rot="10800000">
          <a:off x="8533342" y="25400"/>
          <a:ext cx="645581" cy="42545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12</xdr:col>
      <xdr:colOff>66676</xdr:colOff>
      <xdr:row>0</xdr:row>
      <xdr:rowOff>131233</xdr:rowOff>
    </xdr:from>
    <xdr:to>
      <xdr:col>13</xdr:col>
      <xdr:colOff>42486</xdr:colOff>
      <xdr:row>0</xdr:row>
      <xdr:rowOff>389769</xdr:rowOff>
    </xdr:to>
    <xdr:sp macro="" textlink="">
      <xdr:nvSpPr>
        <xdr:cNvPr id="4" name="TextBox 3">
          <a:hlinkClick xmlns:r="http://schemas.openxmlformats.org/officeDocument/2006/relationships" r:id="rId2" tooltip="Kembali ke Form A4"/>
        </xdr:cNvPr>
        <xdr:cNvSpPr txBox="1"/>
      </xdr:nvSpPr>
      <xdr:spPr>
        <a:xfrm>
          <a:off x="9274176" y="131233"/>
          <a:ext cx="589643" cy="25853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137582</xdr:colOff>
      <xdr:row>2</xdr:row>
      <xdr:rowOff>7057</xdr:rowOff>
    </xdr:from>
    <xdr:to>
      <xdr:col>16</xdr:col>
      <xdr:colOff>437444</xdr:colOff>
      <xdr:row>9</xdr:row>
      <xdr:rowOff>906639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162277</xdr:colOff>
      <xdr:row>9</xdr:row>
      <xdr:rowOff>1079500</xdr:rowOff>
    </xdr:from>
    <xdr:to>
      <xdr:col>16</xdr:col>
      <xdr:colOff>437445</xdr:colOff>
      <xdr:row>14</xdr:row>
      <xdr:rowOff>1774472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179916</xdr:colOff>
      <xdr:row>14</xdr:row>
      <xdr:rowOff>1961444</xdr:rowOff>
    </xdr:from>
    <xdr:to>
      <xdr:col>16</xdr:col>
      <xdr:colOff>455084</xdr:colOff>
      <xdr:row>28</xdr:row>
      <xdr:rowOff>42332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91722</xdr:colOff>
      <xdr:row>2</xdr:row>
      <xdr:rowOff>14112</xdr:rowOff>
    </xdr:from>
    <xdr:to>
      <xdr:col>9</xdr:col>
      <xdr:colOff>35277</xdr:colOff>
      <xdr:row>9</xdr:row>
      <xdr:rowOff>839610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77611</xdr:colOff>
      <xdr:row>10</xdr:row>
      <xdr:rowOff>7055</xdr:rowOff>
    </xdr:from>
    <xdr:to>
      <xdr:col>9</xdr:col>
      <xdr:colOff>56444</xdr:colOff>
      <xdr:row>14</xdr:row>
      <xdr:rowOff>1707443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112889</xdr:colOff>
      <xdr:row>14</xdr:row>
      <xdr:rowOff>1968500</xdr:rowOff>
    </xdr:from>
    <xdr:to>
      <xdr:col>9</xdr:col>
      <xdr:colOff>84666</xdr:colOff>
      <xdr:row>28</xdr:row>
      <xdr:rowOff>35278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95246</xdr:colOff>
      <xdr:row>0</xdr:row>
      <xdr:rowOff>66674</xdr:rowOff>
    </xdr:from>
    <xdr:to>
      <xdr:col>6</xdr:col>
      <xdr:colOff>855127</xdr:colOff>
      <xdr:row>1</xdr:row>
      <xdr:rowOff>219074</xdr:rowOff>
    </xdr:to>
    <xdr:sp macro="" textlink="">
      <xdr:nvSpPr>
        <xdr:cNvPr id="2" name="Down Arrow 1">
          <a:hlinkClick xmlns:r="http://schemas.openxmlformats.org/officeDocument/2006/relationships" r:id="rId1"/>
        </xdr:cNvPr>
        <xdr:cNvSpPr/>
      </xdr:nvSpPr>
      <xdr:spPr>
        <a:xfrm rot="10800000">
          <a:off x="7953371" y="66674"/>
          <a:ext cx="759881" cy="352425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1133475</xdr:colOff>
      <xdr:row>1</xdr:row>
      <xdr:rowOff>19050</xdr:rowOff>
    </xdr:from>
    <xdr:to>
      <xdr:col>4</xdr:col>
      <xdr:colOff>8468</xdr:colOff>
      <xdr:row>1</xdr:row>
      <xdr:rowOff>273309</xdr:rowOff>
    </xdr:to>
    <xdr:sp macro="" textlink="">
      <xdr:nvSpPr>
        <xdr:cNvPr id="3" name="TextBox 2">
          <a:hlinkClick xmlns:r="http://schemas.openxmlformats.org/officeDocument/2006/relationships" r:id="rId2" tooltip="Kembali ke Form A1"/>
        </xdr:cNvPr>
        <xdr:cNvSpPr txBox="1"/>
      </xdr:nvSpPr>
      <xdr:spPr>
        <a:xfrm>
          <a:off x="4857750" y="19050"/>
          <a:ext cx="418043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117085</xdr:colOff>
      <xdr:row>1</xdr:row>
      <xdr:rowOff>19050</xdr:rowOff>
    </xdr:from>
    <xdr:to>
      <xdr:col>4</xdr:col>
      <xdr:colOff>529836</xdr:colOff>
      <xdr:row>1</xdr:row>
      <xdr:rowOff>273309</xdr:rowOff>
    </xdr:to>
    <xdr:sp macro="" textlink="">
      <xdr:nvSpPr>
        <xdr:cNvPr id="4" name="TextBox 3">
          <a:hlinkClick xmlns:r="http://schemas.openxmlformats.org/officeDocument/2006/relationships" r:id="rId3" tooltip="Kembali ke Form A2"/>
        </xdr:cNvPr>
        <xdr:cNvSpPr txBox="1"/>
      </xdr:nvSpPr>
      <xdr:spPr>
        <a:xfrm>
          <a:off x="5384410" y="19050"/>
          <a:ext cx="412751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636992</xdr:colOff>
      <xdr:row>1</xdr:row>
      <xdr:rowOff>29076</xdr:rowOff>
    </xdr:from>
    <xdr:to>
      <xdr:col>4</xdr:col>
      <xdr:colOff>1052666</xdr:colOff>
      <xdr:row>1</xdr:row>
      <xdr:rowOff>283335</xdr:rowOff>
    </xdr:to>
    <xdr:sp macro="" textlink="">
      <xdr:nvSpPr>
        <xdr:cNvPr id="5" name="TextBox 4">
          <a:hlinkClick xmlns:r="http://schemas.openxmlformats.org/officeDocument/2006/relationships" r:id="rId4" tooltip="Kembali ke Form A3"/>
        </xdr:cNvPr>
        <xdr:cNvSpPr txBox="1"/>
      </xdr:nvSpPr>
      <xdr:spPr>
        <a:xfrm>
          <a:off x="5904317" y="29076"/>
          <a:ext cx="415674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1129743</xdr:colOff>
      <xdr:row>1</xdr:row>
      <xdr:rowOff>29076</xdr:rowOff>
    </xdr:from>
    <xdr:to>
      <xdr:col>5</xdr:col>
      <xdr:colOff>217461</xdr:colOff>
      <xdr:row>1</xdr:row>
      <xdr:rowOff>283335</xdr:rowOff>
    </xdr:to>
    <xdr:sp macro="" textlink="">
      <xdr:nvSpPr>
        <xdr:cNvPr id="6" name="TextBox 5">
          <a:hlinkClick xmlns:r="http://schemas.openxmlformats.org/officeDocument/2006/relationships" r:id="rId5" tooltip="Kembali ke Form A4"/>
        </xdr:cNvPr>
        <xdr:cNvSpPr txBox="1"/>
      </xdr:nvSpPr>
      <xdr:spPr>
        <a:xfrm>
          <a:off x="6397068" y="29076"/>
          <a:ext cx="411693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336105</xdr:colOff>
      <xdr:row>1</xdr:row>
      <xdr:rowOff>29076</xdr:rowOff>
    </xdr:from>
    <xdr:to>
      <xdr:col>5</xdr:col>
      <xdr:colOff>734484</xdr:colOff>
      <xdr:row>1</xdr:row>
      <xdr:rowOff>283335</xdr:rowOff>
    </xdr:to>
    <xdr:sp macro="" textlink="">
      <xdr:nvSpPr>
        <xdr:cNvPr id="7" name="TextBox 6">
          <a:hlinkClick xmlns:r="http://schemas.openxmlformats.org/officeDocument/2006/relationships" r:id="rId6" tooltip="Kembali ke Form A5"/>
        </xdr:cNvPr>
        <xdr:cNvSpPr txBox="1"/>
      </xdr:nvSpPr>
      <xdr:spPr>
        <a:xfrm>
          <a:off x="6927405" y="29076"/>
          <a:ext cx="398379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824062</xdr:colOff>
      <xdr:row>1</xdr:row>
      <xdr:rowOff>29202</xdr:rowOff>
    </xdr:from>
    <xdr:to>
      <xdr:col>5</xdr:col>
      <xdr:colOff>1236814</xdr:colOff>
      <xdr:row>1</xdr:row>
      <xdr:rowOff>283461</xdr:rowOff>
    </xdr:to>
    <xdr:sp macro="" textlink="">
      <xdr:nvSpPr>
        <xdr:cNvPr id="8" name="TextBox 7">
          <a:hlinkClick xmlns:r="http://schemas.openxmlformats.org/officeDocument/2006/relationships" r:id="rId7" tooltip="Kembali ke Form A5"/>
        </xdr:cNvPr>
        <xdr:cNvSpPr txBox="1"/>
      </xdr:nvSpPr>
      <xdr:spPr>
        <a:xfrm>
          <a:off x="7415362" y="29202"/>
          <a:ext cx="412752" cy="2542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B1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13</xdr:col>
      <xdr:colOff>150281</xdr:colOff>
      <xdr:row>3</xdr:row>
      <xdr:rowOff>34925</xdr:rowOff>
    </xdr:to>
    <xdr:sp macro="" textlink="">
      <xdr:nvSpPr>
        <xdr:cNvPr id="2" name="Down Arrow 1">
          <a:hlinkClick xmlns:r="http://schemas.openxmlformats.org/officeDocument/2006/relationships" r:id="rId1"/>
        </xdr:cNvPr>
        <xdr:cNvSpPr/>
      </xdr:nvSpPr>
      <xdr:spPr>
        <a:xfrm rot="10800000">
          <a:off x="7315200" y="0"/>
          <a:ext cx="759881" cy="606425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6</xdr:col>
      <xdr:colOff>57149</xdr:colOff>
      <xdr:row>0</xdr:row>
      <xdr:rowOff>66673</xdr:rowOff>
    </xdr:from>
    <xdr:to>
      <xdr:col>6</xdr:col>
      <xdr:colOff>731301</xdr:colOff>
      <xdr:row>1</xdr:row>
      <xdr:rowOff>200023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 rot="10800000">
          <a:off x="7400924" y="66673"/>
          <a:ext cx="674152" cy="333375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866775</xdr:colOff>
      <xdr:row>0</xdr:row>
      <xdr:rowOff>177489</xdr:rowOff>
    </xdr:from>
    <xdr:to>
      <xdr:col>4</xdr:col>
      <xdr:colOff>8468</xdr:colOff>
      <xdr:row>2</xdr:row>
      <xdr:rowOff>0</xdr:rowOff>
    </xdr:to>
    <xdr:sp macro="" textlink="">
      <xdr:nvSpPr>
        <xdr:cNvPr id="4" name="TextBox 3">
          <a:hlinkClick xmlns:r="http://schemas.openxmlformats.org/officeDocument/2006/relationships" r:id="rId3" tooltip="Kembali ke Form A1"/>
        </xdr:cNvPr>
        <xdr:cNvSpPr txBox="1"/>
      </xdr:nvSpPr>
      <xdr:spPr>
        <a:xfrm>
          <a:off x="4333875" y="177489"/>
          <a:ext cx="427568" cy="2225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117085</xdr:colOff>
      <xdr:row>0</xdr:row>
      <xdr:rowOff>178159</xdr:rowOff>
    </xdr:from>
    <xdr:to>
      <xdr:col>4</xdr:col>
      <xdr:colOff>529836</xdr:colOff>
      <xdr:row>1</xdr:row>
      <xdr:rowOff>197109</xdr:rowOff>
    </xdr:to>
    <xdr:sp macro="" textlink="">
      <xdr:nvSpPr>
        <xdr:cNvPr id="5" name="TextBox 4">
          <a:hlinkClick xmlns:r="http://schemas.openxmlformats.org/officeDocument/2006/relationships" r:id="rId4" tooltip="Kembali ke Form A2"/>
        </xdr:cNvPr>
        <xdr:cNvSpPr txBox="1"/>
      </xdr:nvSpPr>
      <xdr:spPr>
        <a:xfrm>
          <a:off x="4870060" y="178159"/>
          <a:ext cx="412751" cy="218975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636992</xdr:colOff>
      <xdr:row>0</xdr:row>
      <xdr:rowOff>190374</xdr:rowOff>
    </xdr:from>
    <xdr:to>
      <xdr:col>4</xdr:col>
      <xdr:colOff>1052666</xdr:colOff>
      <xdr:row>1</xdr:row>
      <xdr:rowOff>197610</xdr:rowOff>
    </xdr:to>
    <xdr:sp macro="" textlink="">
      <xdr:nvSpPr>
        <xdr:cNvPr id="6" name="TextBox 5">
          <a:hlinkClick xmlns:r="http://schemas.openxmlformats.org/officeDocument/2006/relationships" r:id="rId5" tooltip="Kembali ke Form A3"/>
        </xdr:cNvPr>
        <xdr:cNvSpPr txBox="1"/>
      </xdr:nvSpPr>
      <xdr:spPr>
        <a:xfrm>
          <a:off x="5389967" y="190374"/>
          <a:ext cx="415674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1129743</xdr:colOff>
      <xdr:row>0</xdr:row>
      <xdr:rowOff>190374</xdr:rowOff>
    </xdr:from>
    <xdr:to>
      <xdr:col>5</xdr:col>
      <xdr:colOff>217461</xdr:colOff>
      <xdr:row>1</xdr:row>
      <xdr:rowOff>197610</xdr:rowOff>
    </xdr:to>
    <xdr:sp macro="" textlink="">
      <xdr:nvSpPr>
        <xdr:cNvPr id="7" name="TextBox 6">
          <a:hlinkClick xmlns:r="http://schemas.openxmlformats.org/officeDocument/2006/relationships" r:id="rId6" tooltip="Kembali ke Form A4"/>
        </xdr:cNvPr>
        <xdr:cNvSpPr txBox="1"/>
      </xdr:nvSpPr>
      <xdr:spPr>
        <a:xfrm>
          <a:off x="5882718" y="190374"/>
          <a:ext cx="411693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336105</xdr:colOff>
      <xdr:row>0</xdr:row>
      <xdr:rowOff>190374</xdr:rowOff>
    </xdr:from>
    <xdr:to>
      <xdr:col>5</xdr:col>
      <xdr:colOff>734484</xdr:colOff>
      <xdr:row>1</xdr:row>
      <xdr:rowOff>197610</xdr:rowOff>
    </xdr:to>
    <xdr:sp macro="" textlink="">
      <xdr:nvSpPr>
        <xdr:cNvPr id="8" name="TextBox 7">
          <a:hlinkClick xmlns:r="http://schemas.openxmlformats.org/officeDocument/2006/relationships" r:id="rId7" tooltip="Kembali ke Form A5"/>
        </xdr:cNvPr>
        <xdr:cNvSpPr txBox="1"/>
      </xdr:nvSpPr>
      <xdr:spPr>
        <a:xfrm>
          <a:off x="6413055" y="190374"/>
          <a:ext cx="398379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824062</xdr:colOff>
      <xdr:row>0</xdr:row>
      <xdr:rowOff>190500</xdr:rowOff>
    </xdr:from>
    <xdr:to>
      <xdr:col>5</xdr:col>
      <xdr:colOff>1236814</xdr:colOff>
      <xdr:row>1</xdr:row>
      <xdr:rowOff>197736</xdr:rowOff>
    </xdr:to>
    <xdr:sp macro="" textlink="">
      <xdr:nvSpPr>
        <xdr:cNvPr id="9" name="TextBox 8">
          <a:hlinkClick xmlns:r="http://schemas.openxmlformats.org/officeDocument/2006/relationships" r:id="rId8" tooltip="Kembali ke Form A5"/>
        </xdr:cNvPr>
        <xdr:cNvSpPr txBox="1"/>
      </xdr:nvSpPr>
      <xdr:spPr>
        <a:xfrm>
          <a:off x="6901012" y="190500"/>
          <a:ext cx="412752" cy="20726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B1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352424</xdr:colOff>
      <xdr:row>0</xdr:row>
      <xdr:rowOff>47625</xdr:rowOff>
    </xdr:from>
    <xdr:to>
      <xdr:col>7</xdr:col>
      <xdr:colOff>181132</xdr:colOff>
      <xdr:row>1</xdr:row>
      <xdr:rowOff>194008</xdr:rowOff>
    </xdr:to>
    <xdr:sp macro="" textlink="">
      <xdr:nvSpPr>
        <xdr:cNvPr id="3" name="Down Arrow 2">
          <a:hlinkClick xmlns:r="http://schemas.openxmlformats.org/officeDocument/2006/relationships" r:id="rId1"/>
        </xdr:cNvPr>
        <xdr:cNvSpPr/>
      </xdr:nvSpPr>
      <xdr:spPr>
        <a:xfrm rot="10800000">
          <a:off x="7800974" y="47625"/>
          <a:ext cx="885983" cy="346408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933450</xdr:colOff>
      <xdr:row>0</xdr:row>
      <xdr:rowOff>190500</xdr:rowOff>
    </xdr:from>
    <xdr:to>
      <xdr:col>3</xdr:col>
      <xdr:colOff>1351493</xdr:colOff>
      <xdr:row>1</xdr:row>
      <xdr:rowOff>168534</xdr:rowOff>
    </xdr:to>
    <xdr:sp macro="" textlink="">
      <xdr:nvSpPr>
        <xdr:cNvPr id="4" name="TextBox 3">
          <a:hlinkClick xmlns:r="http://schemas.openxmlformats.org/officeDocument/2006/relationships" r:id="rId2" tooltip="Kembali ke Form A1"/>
        </xdr:cNvPr>
        <xdr:cNvSpPr txBox="1"/>
      </xdr:nvSpPr>
      <xdr:spPr>
        <a:xfrm>
          <a:off x="4657725" y="190500"/>
          <a:ext cx="418043" cy="1780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1460110</xdr:colOff>
      <xdr:row>0</xdr:row>
      <xdr:rowOff>190500</xdr:rowOff>
    </xdr:from>
    <xdr:to>
      <xdr:col>4</xdr:col>
      <xdr:colOff>329811</xdr:colOff>
      <xdr:row>1</xdr:row>
      <xdr:rowOff>168534</xdr:rowOff>
    </xdr:to>
    <xdr:sp macro="" textlink="">
      <xdr:nvSpPr>
        <xdr:cNvPr id="5" name="TextBox 4">
          <a:hlinkClick xmlns:r="http://schemas.openxmlformats.org/officeDocument/2006/relationships" r:id="rId3" tooltip="Kembali ke Form A2"/>
        </xdr:cNvPr>
        <xdr:cNvSpPr txBox="1"/>
      </xdr:nvSpPr>
      <xdr:spPr>
        <a:xfrm>
          <a:off x="5184385" y="190500"/>
          <a:ext cx="412751" cy="17805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436967</xdr:colOff>
      <xdr:row>1</xdr:row>
      <xdr:rowOff>501</xdr:rowOff>
    </xdr:from>
    <xdr:to>
      <xdr:col>4</xdr:col>
      <xdr:colOff>852641</xdr:colOff>
      <xdr:row>1</xdr:row>
      <xdr:rowOff>169035</xdr:rowOff>
    </xdr:to>
    <xdr:sp macro="" textlink="">
      <xdr:nvSpPr>
        <xdr:cNvPr id="6" name="TextBox 5">
          <a:hlinkClick xmlns:r="http://schemas.openxmlformats.org/officeDocument/2006/relationships" r:id="rId4" tooltip="Kembali ke Form A3"/>
        </xdr:cNvPr>
        <xdr:cNvSpPr txBox="1"/>
      </xdr:nvSpPr>
      <xdr:spPr>
        <a:xfrm>
          <a:off x="5704292" y="200526"/>
          <a:ext cx="415674" cy="16853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952499</xdr:colOff>
      <xdr:row>1</xdr:row>
      <xdr:rowOff>19551</xdr:rowOff>
    </xdr:from>
    <xdr:to>
      <xdr:col>5</xdr:col>
      <xdr:colOff>217461</xdr:colOff>
      <xdr:row>1</xdr:row>
      <xdr:rowOff>190501</xdr:rowOff>
    </xdr:to>
    <xdr:sp macro="" textlink="">
      <xdr:nvSpPr>
        <xdr:cNvPr id="7" name="TextBox 6">
          <a:hlinkClick xmlns:r="http://schemas.openxmlformats.org/officeDocument/2006/relationships" r:id="rId5" tooltip="Kembali ke Form A4"/>
        </xdr:cNvPr>
        <xdr:cNvSpPr txBox="1"/>
      </xdr:nvSpPr>
      <xdr:spPr>
        <a:xfrm>
          <a:off x="6219824" y="219576"/>
          <a:ext cx="436537" cy="170950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336105</xdr:colOff>
      <xdr:row>1</xdr:row>
      <xdr:rowOff>29076</xdr:rowOff>
    </xdr:from>
    <xdr:to>
      <xdr:col>5</xdr:col>
      <xdr:colOff>734484</xdr:colOff>
      <xdr:row>1</xdr:row>
      <xdr:rowOff>283335</xdr:rowOff>
    </xdr:to>
    <xdr:sp macro="" textlink="">
      <xdr:nvSpPr>
        <xdr:cNvPr id="8" name="TextBox 7">
          <a:hlinkClick xmlns:r="http://schemas.openxmlformats.org/officeDocument/2006/relationships" r:id="rId6" tooltip="Kembali ke Form A5"/>
        </xdr:cNvPr>
        <xdr:cNvSpPr txBox="1"/>
      </xdr:nvSpPr>
      <xdr:spPr>
        <a:xfrm>
          <a:off x="6927405" y="229101"/>
          <a:ext cx="398379" cy="18758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824061</xdr:colOff>
      <xdr:row>1</xdr:row>
      <xdr:rowOff>29202</xdr:rowOff>
    </xdr:from>
    <xdr:to>
      <xdr:col>6</xdr:col>
      <xdr:colOff>276224</xdr:colOff>
      <xdr:row>1</xdr:row>
      <xdr:rowOff>190500</xdr:rowOff>
    </xdr:to>
    <xdr:sp macro="" textlink="">
      <xdr:nvSpPr>
        <xdr:cNvPr id="9" name="TextBox 8">
          <a:hlinkClick xmlns:r="http://schemas.openxmlformats.org/officeDocument/2006/relationships" r:id="rId7" tooltip="Kembali ke Form A5"/>
        </xdr:cNvPr>
        <xdr:cNvSpPr txBox="1"/>
      </xdr:nvSpPr>
      <xdr:spPr>
        <a:xfrm>
          <a:off x="7262961" y="229227"/>
          <a:ext cx="461813" cy="16129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B1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964543</xdr:colOff>
      <xdr:row>0</xdr:row>
      <xdr:rowOff>224338</xdr:rowOff>
    </xdr:from>
    <xdr:to>
      <xdr:col>5</xdr:col>
      <xdr:colOff>1380217</xdr:colOff>
      <xdr:row>2</xdr:row>
      <xdr:rowOff>7936</xdr:rowOff>
    </xdr:to>
    <xdr:sp macro="" textlink="">
      <xdr:nvSpPr>
        <xdr:cNvPr id="4" name="TextBox 3">
          <a:hlinkClick xmlns:r="http://schemas.openxmlformats.org/officeDocument/2006/relationships" r:id="rId1" tooltip="Kembali ke Form A3"/>
        </xdr:cNvPr>
        <xdr:cNvSpPr txBox="1"/>
      </xdr:nvSpPr>
      <xdr:spPr>
        <a:xfrm>
          <a:off x="5409543" y="224338"/>
          <a:ext cx="415674" cy="251911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1450237</xdr:colOff>
      <xdr:row>0</xdr:row>
      <xdr:rowOff>224339</xdr:rowOff>
    </xdr:from>
    <xdr:to>
      <xdr:col>5</xdr:col>
      <xdr:colOff>1862988</xdr:colOff>
      <xdr:row>2</xdr:row>
      <xdr:rowOff>0</xdr:rowOff>
    </xdr:to>
    <xdr:sp macro="" textlink="">
      <xdr:nvSpPr>
        <xdr:cNvPr id="5" name="TextBox 4">
          <a:hlinkClick xmlns:r="http://schemas.openxmlformats.org/officeDocument/2006/relationships" r:id="rId2" tooltip="Kembali ke Form A4"/>
        </xdr:cNvPr>
        <xdr:cNvSpPr txBox="1"/>
      </xdr:nvSpPr>
      <xdr:spPr>
        <a:xfrm>
          <a:off x="5895237" y="224339"/>
          <a:ext cx="412751" cy="243974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1932240</xdr:colOff>
      <xdr:row>0</xdr:row>
      <xdr:rowOff>226218</xdr:rowOff>
    </xdr:from>
    <xdr:to>
      <xdr:col>6</xdr:col>
      <xdr:colOff>63500</xdr:colOff>
      <xdr:row>2</xdr:row>
      <xdr:rowOff>15874</xdr:rowOff>
    </xdr:to>
    <xdr:sp macro="" textlink="">
      <xdr:nvSpPr>
        <xdr:cNvPr id="6" name="TextBox 5">
          <a:hlinkClick xmlns:r="http://schemas.openxmlformats.org/officeDocument/2006/relationships" r:id="rId3" tooltip="Kembali ke Form A5"/>
        </xdr:cNvPr>
        <xdr:cNvSpPr txBox="1"/>
      </xdr:nvSpPr>
      <xdr:spPr>
        <a:xfrm>
          <a:off x="6377240" y="226218"/>
          <a:ext cx="464885" cy="25796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233712</xdr:colOff>
      <xdr:row>0</xdr:row>
      <xdr:rowOff>226219</xdr:rowOff>
    </xdr:from>
    <xdr:to>
      <xdr:col>8</xdr:col>
      <xdr:colOff>265459</xdr:colOff>
      <xdr:row>3</xdr:row>
      <xdr:rowOff>16315</xdr:rowOff>
    </xdr:to>
    <xdr:sp macro="" textlink="">
      <xdr:nvSpPr>
        <xdr:cNvPr id="8" name="Down Arrow 7">
          <a:hlinkClick xmlns:r="http://schemas.openxmlformats.org/officeDocument/2006/relationships" r:id="rId4"/>
        </xdr:cNvPr>
        <xdr:cNvSpPr/>
      </xdr:nvSpPr>
      <xdr:spPr>
        <a:xfrm rot="10800000">
          <a:off x="6865493" y="226219"/>
          <a:ext cx="638966" cy="50447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 editAs="oneCell">
    <xdr:from>
      <xdr:col>9</xdr:col>
      <xdr:colOff>419100</xdr:colOff>
      <xdr:row>1439</xdr:row>
      <xdr:rowOff>239077</xdr:rowOff>
    </xdr:from>
    <xdr:to>
      <xdr:col>9</xdr:col>
      <xdr:colOff>501253</xdr:colOff>
      <xdr:row>1439</xdr:row>
      <xdr:rowOff>240418</xdr:rowOff>
    </xdr:to>
    <xdr:pic>
      <xdr:nvPicPr>
        <xdr:cNvPr id="12" name="Picture 11" descr="Riau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476050" y="510556827"/>
          <a:ext cx="615553" cy="694374"/>
        </a:xfrm>
        <a:prstGeom prst="rect">
          <a:avLst/>
        </a:prstGeom>
      </xdr:spPr>
    </xdr:pic>
    <xdr:clientData/>
  </xdr:twoCellAnchor>
  <xdr:twoCellAnchor editAs="oneCell">
    <xdr:from>
      <xdr:col>9</xdr:col>
      <xdr:colOff>492125</xdr:colOff>
      <xdr:row>1443</xdr:row>
      <xdr:rowOff>173989</xdr:rowOff>
    </xdr:from>
    <xdr:to>
      <xdr:col>9</xdr:col>
      <xdr:colOff>501650</xdr:colOff>
      <xdr:row>1443</xdr:row>
      <xdr:rowOff>182632</xdr:rowOff>
    </xdr:to>
    <xdr:pic>
      <xdr:nvPicPr>
        <xdr:cNvPr id="16" name="Picture 15" descr="Lampung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0549075" y="514809739"/>
          <a:ext cx="523875" cy="733425"/>
        </a:xfrm>
        <a:prstGeom prst="rect">
          <a:avLst/>
        </a:prstGeom>
      </xdr:spPr>
    </xdr:pic>
    <xdr:clientData/>
  </xdr:twoCellAnchor>
  <xdr:twoCellAnchor editAs="oneCell">
    <xdr:from>
      <xdr:col>9</xdr:col>
      <xdr:colOff>460375</xdr:colOff>
      <xdr:row>1444</xdr:row>
      <xdr:rowOff>245800</xdr:rowOff>
    </xdr:from>
    <xdr:to>
      <xdr:col>9</xdr:col>
      <xdr:colOff>501650</xdr:colOff>
      <xdr:row>1444</xdr:row>
      <xdr:rowOff>249307</xdr:rowOff>
    </xdr:to>
    <xdr:pic>
      <xdr:nvPicPr>
        <xdr:cNvPr id="17" name="Picture 16" descr="Babel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0517325" y="515961050"/>
          <a:ext cx="555625" cy="709239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381001</xdr:colOff>
      <xdr:row>1446</xdr:row>
      <xdr:rowOff>205253</xdr:rowOff>
    </xdr:from>
    <xdr:to>
      <xdr:col>9</xdr:col>
      <xdr:colOff>501651</xdr:colOff>
      <xdr:row>1446</xdr:row>
      <xdr:rowOff>205789</xdr:rowOff>
    </xdr:to>
    <xdr:pic>
      <xdr:nvPicPr>
        <xdr:cNvPr id="19" name="Picture 18" descr="DKI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0437951" y="518079503"/>
          <a:ext cx="698500" cy="754232"/>
        </a:xfrm>
        <a:prstGeom prst="rect">
          <a:avLst/>
        </a:prstGeom>
      </xdr:spPr>
    </xdr:pic>
    <xdr:clientData/>
  </xdr:twoCellAnchor>
  <xdr:twoCellAnchor editAs="oneCell">
    <xdr:from>
      <xdr:col>9</xdr:col>
      <xdr:colOff>412750</xdr:colOff>
      <xdr:row>1450</xdr:row>
      <xdr:rowOff>180855</xdr:rowOff>
    </xdr:from>
    <xdr:to>
      <xdr:col>9</xdr:col>
      <xdr:colOff>501650</xdr:colOff>
      <xdr:row>1450</xdr:row>
      <xdr:rowOff>184537</xdr:rowOff>
    </xdr:to>
    <xdr:pic>
      <xdr:nvPicPr>
        <xdr:cNvPr id="23" name="Picture 22" descr="Jatim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0469700" y="522373105"/>
          <a:ext cx="603250" cy="772914"/>
        </a:xfrm>
        <a:prstGeom prst="rect">
          <a:avLst/>
        </a:prstGeom>
      </xdr:spPr>
    </xdr:pic>
    <xdr:clientData/>
  </xdr:twoCellAnchor>
  <xdr:twoCellAnchor editAs="oneCell">
    <xdr:from>
      <xdr:col>9</xdr:col>
      <xdr:colOff>365395</xdr:colOff>
      <xdr:row>1453</xdr:row>
      <xdr:rowOff>189374</xdr:rowOff>
    </xdr:from>
    <xdr:to>
      <xdr:col>9</xdr:col>
      <xdr:colOff>498745</xdr:colOff>
      <xdr:row>1453</xdr:row>
      <xdr:rowOff>189616</xdr:rowOff>
    </xdr:to>
    <xdr:pic>
      <xdr:nvPicPr>
        <xdr:cNvPr id="26" name="Picture 25" descr="NTB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0422345" y="525620124"/>
          <a:ext cx="698500" cy="782175"/>
        </a:xfrm>
        <a:prstGeom prst="rect">
          <a:avLst/>
        </a:prstGeom>
      </xdr:spPr>
    </xdr:pic>
    <xdr:clientData/>
  </xdr:twoCellAnchor>
  <xdr:twoCellAnchor editAs="oneCell">
    <xdr:from>
      <xdr:col>9</xdr:col>
      <xdr:colOff>349251</xdr:colOff>
      <xdr:row>1460</xdr:row>
      <xdr:rowOff>206375</xdr:rowOff>
    </xdr:from>
    <xdr:to>
      <xdr:col>9</xdr:col>
      <xdr:colOff>502447</xdr:colOff>
      <xdr:row>1460</xdr:row>
      <xdr:rowOff>208668</xdr:rowOff>
    </xdr:to>
    <xdr:pic>
      <xdr:nvPicPr>
        <xdr:cNvPr id="32" name="Picture 31" descr="Sulut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0406201" y="533193625"/>
          <a:ext cx="731046" cy="701674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381001</xdr:colOff>
      <xdr:row>1461</xdr:row>
      <xdr:rowOff>190782</xdr:rowOff>
    </xdr:from>
    <xdr:to>
      <xdr:col>9</xdr:col>
      <xdr:colOff>501651</xdr:colOff>
      <xdr:row>1461</xdr:row>
      <xdr:rowOff>192723</xdr:rowOff>
    </xdr:to>
    <xdr:pic>
      <xdr:nvPicPr>
        <xdr:cNvPr id="33" name="Picture 32" descr="Sulteng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0437951" y="534257532"/>
          <a:ext cx="635000" cy="784577"/>
        </a:xfrm>
        <a:prstGeom prst="rect">
          <a:avLst/>
        </a:prstGeom>
      </xdr:spPr>
    </xdr:pic>
    <xdr:clientData/>
  </xdr:twoCellAnchor>
  <xdr:twoCellAnchor editAs="oneCell">
    <xdr:from>
      <xdr:col>9</xdr:col>
      <xdr:colOff>365125</xdr:colOff>
      <xdr:row>1464</xdr:row>
      <xdr:rowOff>206374</xdr:rowOff>
    </xdr:from>
    <xdr:to>
      <xdr:col>9</xdr:col>
      <xdr:colOff>498948</xdr:colOff>
      <xdr:row>1464</xdr:row>
      <xdr:rowOff>208667</xdr:rowOff>
    </xdr:to>
    <xdr:pic>
      <xdr:nvPicPr>
        <xdr:cNvPr id="36" name="Picture 35" descr="Gorontalo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0422075" y="537511624"/>
          <a:ext cx="711673" cy="796925"/>
        </a:xfrm>
        <a:prstGeom prst="rect">
          <a:avLst/>
        </a:prstGeom>
      </xdr:spPr>
    </xdr:pic>
    <xdr:clientData/>
  </xdr:twoCellAnchor>
  <xdr:twoCellAnchor editAs="oneCell">
    <xdr:from>
      <xdr:col>9</xdr:col>
      <xdr:colOff>349250</xdr:colOff>
      <xdr:row>1465</xdr:row>
      <xdr:rowOff>213280</xdr:rowOff>
    </xdr:from>
    <xdr:to>
      <xdr:col>9</xdr:col>
      <xdr:colOff>498475</xdr:colOff>
      <xdr:row>1465</xdr:row>
      <xdr:rowOff>216287</xdr:rowOff>
    </xdr:to>
    <xdr:pic>
      <xdr:nvPicPr>
        <xdr:cNvPr id="37" name="Picture 36" descr="Sulbar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0406200" y="538598030"/>
          <a:ext cx="650875" cy="689689"/>
        </a:xfrm>
        <a:prstGeom prst="rect">
          <a:avLst/>
        </a:prstGeom>
      </xdr:spPr>
    </xdr:pic>
    <xdr:clientData/>
  </xdr:twoCellAnchor>
  <xdr:twoCellAnchor editAs="oneCell">
    <xdr:from>
      <xdr:col>9</xdr:col>
      <xdr:colOff>365125</xdr:colOff>
      <xdr:row>1467</xdr:row>
      <xdr:rowOff>188760</xdr:rowOff>
    </xdr:from>
    <xdr:to>
      <xdr:col>9</xdr:col>
      <xdr:colOff>501650</xdr:colOff>
      <xdr:row>1467</xdr:row>
      <xdr:rowOff>190887</xdr:rowOff>
    </xdr:to>
    <xdr:pic>
      <xdr:nvPicPr>
        <xdr:cNvPr id="39" name="Picture 38" descr="Malut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0422075" y="540732510"/>
          <a:ext cx="682625" cy="784059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428625</xdr:colOff>
      <xdr:row>1468</xdr:row>
      <xdr:rowOff>178931</xdr:rowOff>
    </xdr:from>
    <xdr:to>
      <xdr:col>9</xdr:col>
      <xdr:colOff>501650</xdr:colOff>
      <xdr:row>1468</xdr:row>
      <xdr:rowOff>184537</xdr:rowOff>
    </xdr:to>
    <xdr:pic>
      <xdr:nvPicPr>
        <xdr:cNvPr id="40" name="Picture 39" descr="Papua Barat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0485575" y="541802181"/>
          <a:ext cx="587375" cy="730388"/>
        </a:xfrm>
        <a:prstGeom prst="rect">
          <a:avLst/>
        </a:prstGeom>
      </xdr:spPr>
    </xdr:pic>
    <xdr:clientData/>
  </xdr:twoCellAnchor>
  <xdr:twoCellAnchor editAs="oneCell">
    <xdr:from>
      <xdr:col>9</xdr:col>
      <xdr:colOff>187326</xdr:colOff>
      <xdr:row>1436</xdr:row>
      <xdr:rowOff>91787</xdr:rowOff>
    </xdr:from>
    <xdr:to>
      <xdr:col>9</xdr:col>
      <xdr:colOff>844720</xdr:colOff>
      <xdr:row>1436</xdr:row>
      <xdr:rowOff>774700</xdr:rowOff>
    </xdr:to>
    <xdr:pic>
      <xdr:nvPicPr>
        <xdr:cNvPr id="79" name="Picture 78" descr="Aceh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005389" y="263140537"/>
          <a:ext cx="657394" cy="682913"/>
        </a:xfrm>
        <a:prstGeom prst="rect">
          <a:avLst/>
        </a:prstGeom>
      </xdr:spPr>
    </xdr:pic>
    <xdr:clientData/>
  </xdr:twoCellAnchor>
  <xdr:twoCellAnchor editAs="oneCell">
    <xdr:from>
      <xdr:col>9</xdr:col>
      <xdr:colOff>207963</xdr:colOff>
      <xdr:row>1437</xdr:row>
      <xdr:rowOff>46136</xdr:rowOff>
    </xdr:from>
    <xdr:to>
      <xdr:col>9</xdr:col>
      <xdr:colOff>912813</xdr:colOff>
      <xdr:row>1437</xdr:row>
      <xdr:rowOff>783272</xdr:rowOff>
    </xdr:to>
    <xdr:pic>
      <xdr:nvPicPr>
        <xdr:cNvPr id="80" name="Picture 79" descr="Sumut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26026" y="263936261"/>
          <a:ext cx="704850" cy="737136"/>
        </a:xfrm>
        <a:prstGeom prst="rect">
          <a:avLst/>
        </a:prstGeom>
      </xdr:spPr>
    </xdr:pic>
    <xdr:clientData/>
  </xdr:twoCellAnchor>
  <xdr:twoCellAnchor editAs="oneCell">
    <xdr:from>
      <xdr:col>9</xdr:col>
      <xdr:colOff>185737</xdr:colOff>
      <xdr:row>1438</xdr:row>
      <xdr:rowOff>76154</xdr:rowOff>
    </xdr:from>
    <xdr:to>
      <xdr:col>9</xdr:col>
      <xdr:colOff>890587</xdr:colOff>
      <xdr:row>1438</xdr:row>
      <xdr:rowOff>780097</xdr:rowOff>
    </xdr:to>
    <xdr:pic>
      <xdr:nvPicPr>
        <xdr:cNvPr id="81" name="Picture 80" descr="Sumbar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003800" y="264807654"/>
          <a:ext cx="704850" cy="703943"/>
        </a:xfrm>
        <a:prstGeom prst="rect">
          <a:avLst/>
        </a:prstGeom>
      </xdr:spPr>
    </xdr:pic>
    <xdr:clientData/>
  </xdr:twoCellAnchor>
  <xdr:twoCellAnchor editAs="oneCell">
    <xdr:from>
      <xdr:col>9</xdr:col>
      <xdr:colOff>244475</xdr:colOff>
      <xdr:row>1439</xdr:row>
      <xdr:rowOff>104140</xdr:rowOff>
    </xdr:from>
    <xdr:to>
      <xdr:col>9</xdr:col>
      <xdr:colOff>860028</xdr:colOff>
      <xdr:row>1439</xdr:row>
      <xdr:rowOff>703264</xdr:rowOff>
    </xdr:to>
    <xdr:pic>
      <xdr:nvPicPr>
        <xdr:cNvPr id="82" name="Picture 81" descr="Riau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62538" y="265677015"/>
          <a:ext cx="615553" cy="599124"/>
        </a:xfrm>
        <a:prstGeom prst="rect">
          <a:avLst/>
        </a:prstGeom>
      </xdr:spPr>
    </xdr:pic>
    <xdr:clientData/>
  </xdr:twoCellAnchor>
  <xdr:twoCellAnchor editAs="oneCell">
    <xdr:from>
      <xdr:col>9</xdr:col>
      <xdr:colOff>195792</xdr:colOff>
      <xdr:row>1440</xdr:row>
      <xdr:rowOff>85136</xdr:rowOff>
    </xdr:from>
    <xdr:to>
      <xdr:col>9</xdr:col>
      <xdr:colOff>938742</xdr:colOff>
      <xdr:row>1440</xdr:row>
      <xdr:rowOff>767003</xdr:rowOff>
    </xdr:to>
    <xdr:pic>
      <xdr:nvPicPr>
        <xdr:cNvPr id="83" name="Picture 82" descr="Jambi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013855" y="266499386"/>
          <a:ext cx="752475" cy="681867"/>
        </a:xfrm>
        <a:prstGeom prst="rect">
          <a:avLst/>
        </a:prstGeom>
      </xdr:spPr>
    </xdr:pic>
    <xdr:clientData/>
  </xdr:twoCellAnchor>
  <xdr:twoCellAnchor editAs="oneCell">
    <xdr:from>
      <xdr:col>9</xdr:col>
      <xdr:colOff>195793</xdr:colOff>
      <xdr:row>1441</xdr:row>
      <xdr:rowOff>47625</xdr:rowOff>
    </xdr:from>
    <xdr:to>
      <xdr:col>9</xdr:col>
      <xdr:colOff>814686</xdr:colOff>
      <xdr:row>1441</xdr:row>
      <xdr:rowOff>742103</xdr:rowOff>
    </xdr:to>
    <xdr:pic>
      <xdr:nvPicPr>
        <xdr:cNvPr id="84" name="Picture 83" descr="Sumsel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776356" y="267477875"/>
          <a:ext cx="618893" cy="694478"/>
        </a:xfrm>
        <a:prstGeom prst="rect">
          <a:avLst/>
        </a:prstGeom>
      </xdr:spPr>
    </xdr:pic>
    <xdr:clientData/>
  </xdr:twoCellAnchor>
  <xdr:twoCellAnchor editAs="oneCell">
    <xdr:from>
      <xdr:col>9</xdr:col>
      <xdr:colOff>206375</xdr:colOff>
      <xdr:row>1442</xdr:row>
      <xdr:rowOff>58666</xdr:rowOff>
    </xdr:from>
    <xdr:to>
      <xdr:col>9</xdr:col>
      <xdr:colOff>873125</xdr:colOff>
      <xdr:row>1442</xdr:row>
      <xdr:rowOff>732472</xdr:rowOff>
    </xdr:to>
    <xdr:pic>
      <xdr:nvPicPr>
        <xdr:cNvPr id="85" name="Picture 84" descr="Bengkulu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786938" y="268330291"/>
          <a:ext cx="666750" cy="673806"/>
        </a:xfrm>
        <a:prstGeom prst="rect">
          <a:avLst/>
        </a:prstGeom>
      </xdr:spPr>
    </xdr:pic>
    <xdr:clientData/>
  </xdr:twoCellAnchor>
  <xdr:twoCellAnchor editAs="oneCell">
    <xdr:from>
      <xdr:col>9</xdr:col>
      <xdr:colOff>269875</xdr:colOff>
      <xdr:row>1443</xdr:row>
      <xdr:rowOff>62864</xdr:rowOff>
    </xdr:from>
    <xdr:to>
      <xdr:col>9</xdr:col>
      <xdr:colOff>793750</xdr:colOff>
      <xdr:row>1443</xdr:row>
      <xdr:rowOff>726439</xdr:rowOff>
    </xdr:to>
    <xdr:pic>
      <xdr:nvPicPr>
        <xdr:cNvPr id="86" name="Picture 85" descr="Lampung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850438" y="269175864"/>
          <a:ext cx="523875" cy="663575"/>
        </a:xfrm>
        <a:prstGeom prst="rect">
          <a:avLst/>
        </a:prstGeom>
      </xdr:spPr>
    </xdr:pic>
    <xdr:clientData/>
  </xdr:twoCellAnchor>
  <xdr:twoCellAnchor editAs="oneCell">
    <xdr:from>
      <xdr:col>9</xdr:col>
      <xdr:colOff>214313</xdr:colOff>
      <xdr:row>1444</xdr:row>
      <xdr:rowOff>94987</xdr:rowOff>
    </xdr:from>
    <xdr:to>
      <xdr:col>9</xdr:col>
      <xdr:colOff>769938</xdr:colOff>
      <xdr:row>1444</xdr:row>
      <xdr:rowOff>689926</xdr:rowOff>
    </xdr:to>
    <xdr:pic>
      <xdr:nvPicPr>
        <xdr:cNvPr id="87" name="Picture 86" descr="Babel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794876" y="270049362"/>
          <a:ext cx="555625" cy="594939"/>
        </a:xfrm>
        <a:prstGeom prst="rect">
          <a:avLst/>
        </a:prstGeom>
      </xdr:spPr>
    </xdr:pic>
    <xdr:clientData/>
  </xdr:twoCellAnchor>
  <xdr:twoCellAnchor editAs="oneCell">
    <xdr:from>
      <xdr:col>9</xdr:col>
      <xdr:colOff>174625</xdr:colOff>
      <xdr:row>1445</xdr:row>
      <xdr:rowOff>49536</xdr:rowOff>
    </xdr:from>
    <xdr:to>
      <xdr:col>9</xdr:col>
      <xdr:colOff>793750</xdr:colOff>
      <xdr:row>1445</xdr:row>
      <xdr:rowOff>734376</xdr:rowOff>
    </xdr:to>
    <xdr:pic>
      <xdr:nvPicPr>
        <xdr:cNvPr id="88" name="Picture 87" descr="Kepri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755188" y="270845286"/>
          <a:ext cx="619125" cy="684840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1446</xdr:row>
      <xdr:rowOff>86190</xdr:rowOff>
    </xdr:from>
    <xdr:to>
      <xdr:col>9</xdr:col>
      <xdr:colOff>841376</xdr:colOff>
      <xdr:row>1446</xdr:row>
      <xdr:rowOff>719772</xdr:rowOff>
    </xdr:to>
    <xdr:pic>
      <xdr:nvPicPr>
        <xdr:cNvPr id="89" name="Picture 88" descr="DKI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723439" y="271723315"/>
          <a:ext cx="698500" cy="633582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1447</xdr:row>
      <xdr:rowOff>44467</xdr:rowOff>
    </xdr:from>
    <xdr:to>
      <xdr:col>9</xdr:col>
      <xdr:colOff>857250</xdr:colOff>
      <xdr:row>1447</xdr:row>
      <xdr:rowOff>736281</xdr:rowOff>
    </xdr:to>
    <xdr:pic>
      <xdr:nvPicPr>
        <xdr:cNvPr id="90" name="Picture 89" descr="Jabar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691688" y="272522967"/>
          <a:ext cx="746125" cy="691814"/>
        </a:xfrm>
        <a:prstGeom prst="rect">
          <a:avLst/>
        </a:prstGeom>
      </xdr:spPr>
    </xdr:pic>
    <xdr:clientData/>
  </xdr:twoCellAnchor>
  <xdr:twoCellAnchor editAs="oneCell">
    <xdr:from>
      <xdr:col>9</xdr:col>
      <xdr:colOff>119063</xdr:colOff>
      <xdr:row>1448</xdr:row>
      <xdr:rowOff>62000</xdr:rowOff>
    </xdr:from>
    <xdr:to>
      <xdr:col>9</xdr:col>
      <xdr:colOff>833438</xdr:colOff>
      <xdr:row>1448</xdr:row>
      <xdr:rowOff>748346</xdr:rowOff>
    </xdr:to>
    <xdr:pic>
      <xdr:nvPicPr>
        <xdr:cNvPr id="91" name="Picture 90" descr="Jateng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699626" y="273381875"/>
          <a:ext cx="714375" cy="686346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1449</xdr:row>
      <xdr:rowOff>2822</xdr:rowOff>
    </xdr:from>
    <xdr:to>
      <xdr:col>9</xdr:col>
      <xdr:colOff>873125</xdr:colOff>
      <xdr:row>1449</xdr:row>
      <xdr:rowOff>774699</xdr:rowOff>
    </xdr:to>
    <xdr:pic>
      <xdr:nvPicPr>
        <xdr:cNvPr id="92" name="Picture 91" descr="Yogyakarta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675813" y="274164072"/>
          <a:ext cx="777875" cy="771877"/>
        </a:xfrm>
        <a:prstGeom prst="rect">
          <a:avLst/>
        </a:prstGeom>
      </xdr:spPr>
    </xdr:pic>
    <xdr:clientData/>
  </xdr:twoCellAnchor>
  <xdr:twoCellAnchor editAs="oneCell">
    <xdr:from>
      <xdr:col>9</xdr:col>
      <xdr:colOff>198437</xdr:colOff>
      <xdr:row>1450</xdr:row>
      <xdr:rowOff>61792</xdr:rowOff>
    </xdr:from>
    <xdr:to>
      <xdr:col>9</xdr:col>
      <xdr:colOff>801687</xdr:colOff>
      <xdr:row>1450</xdr:row>
      <xdr:rowOff>720406</xdr:rowOff>
    </xdr:to>
    <xdr:pic>
      <xdr:nvPicPr>
        <xdr:cNvPr id="93" name="Picture 92" descr="Jatim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779000" y="275064417"/>
          <a:ext cx="603250" cy="658614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1451</xdr:row>
      <xdr:rowOff>45714</xdr:rowOff>
    </xdr:from>
    <xdr:to>
      <xdr:col>9</xdr:col>
      <xdr:colOff>889000</xdr:colOff>
      <xdr:row>1451</xdr:row>
      <xdr:rowOff>767398</xdr:rowOff>
    </xdr:to>
    <xdr:pic>
      <xdr:nvPicPr>
        <xdr:cNvPr id="94" name="Picture 93" descr="Banten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675813" y="275889714"/>
          <a:ext cx="793750" cy="721684"/>
        </a:xfrm>
        <a:prstGeom prst="rect">
          <a:avLst/>
        </a:prstGeom>
      </xdr:spPr>
    </xdr:pic>
    <xdr:clientData/>
  </xdr:twoCellAnchor>
  <xdr:twoCellAnchor editAs="oneCell">
    <xdr:from>
      <xdr:col>9</xdr:col>
      <xdr:colOff>63500</xdr:colOff>
      <xdr:row>1452</xdr:row>
      <xdr:rowOff>63500</xdr:rowOff>
    </xdr:from>
    <xdr:to>
      <xdr:col>9</xdr:col>
      <xdr:colOff>847452</xdr:colOff>
      <xdr:row>1452</xdr:row>
      <xdr:rowOff>743585</xdr:rowOff>
    </xdr:to>
    <xdr:pic>
      <xdr:nvPicPr>
        <xdr:cNvPr id="95" name="Picture 94" descr="Bali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644063" y="276748875"/>
          <a:ext cx="783952" cy="680085"/>
        </a:xfrm>
        <a:prstGeom prst="rect">
          <a:avLst/>
        </a:prstGeom>
      </xdr:spPr>
    </xdr:pic>
    <xdr:clientData/>
  </xdr:twoCellAnchor>
  <xdr:twoCellAnchor editAs="oneCell">
    <xdr:from>
      <xdr:col>9</xdr:col>
      <xdr:colOff>174895</xdr:colOff>
      <xdr:row>1453</xdr:row>
      <xdr:rowOff>86186</xdr:rowOff>
    </xdr:from>
    <xdr:to>
      <xdr:col>9</xdr:col>
      <xdr:colOff>754063</xdr:colOff>
      <xdr:row>1453</xdr:row>
      <xdr:rowOff>735011</xdr:rowOff>
    </xdr:to>
    <xdr:pic>
      <xdr:nvPicPr>
        <xdr:cNvPr id="96" name="Picture 95" descr="NTB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755458" y="277612936"/>
          <a:ext cx="579168" cy="648825"/>
        </a:xfrm>
        <a:prstGeom prst="rect">
          <a:avLst/>
        </a:prstGeom>
      </xdr:spPr>
    </xdr:pic>
    <xdr:clientData/>
  </xdr:twoCellAnchor>
  <xdr:twoCellAnchor editAs="oneCell">
    <xdr:from>
      <xdr:col>9</xdr:col>
      <xdr:colOff>143011</xdr:colOff>
      <xdr:row>1454</xdr:row>
      <xdr:rowOff>74116</xdr:rowOff>
    </xdr:from>
    <xdr:to>
      <xdr:col>9</xdr:col>
      <xdr:colOff>809761</xdr:colOff>
      <xdr:row>1454</xdr:row>
      <xdr:rowOff>738187</xdr:rowOff>
    </xdr:to>
    <xdr:pic>
      <xdr:nvPicPr>
        <xdr:cNvPr id="97" name="Picture 96" descr="NTT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723574" y="278442241"/>
          <a:ext cx="666750" cy="664071"/>
        </a:xfrm>
        <a:prstGeom prst="rect">
          <a:avLst/>
        </a:prstGeom>
      </xdr:spPr>
    </xdr:pic>
    <xdr:clientData/>
  </xdr:twoCellAnchor>
  <xdr:twoCellAnchor editAs="oneCell">
    <xdr:from>
      <xdr:col>9</xdr:col>
      <xdr:colOff>182563</xdr:colOff>
      <xdr:row>1455</xdr:row>
      <xdr:rowOff>68215</xdr:rowOff>
    </xdr:from>
    <xdr:to>
      <xdr:col>9</xdr:col>
      <xdr:colOff>833438</xdr:colOff>
      <xdr:row>1455</xdr:row>
      <xdr:rowOff>752609</xdr:rowOff>
    </xdr:to>
    <xdr:pic>
      <xdr:nvPicPr>
        <xdr:cNvPr id="98" name="Picture 97" descr="Kalbar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763126" y="279277715"/>
          <a:ext cx="650875" cy="684394"/>
        </a:xfrm>
        <a:prstGeom prst="rect">
          <a:avLst/>
        </a:prstGeom>
      </xdr:spPr>
    </xdr:pic>
    <xdr:clientData/>
  </xdr:twoCellAnchor>
  <xdr:twoCellAnchor editAs="oneCell">
    <xdr:from>
      <xdr:col>9</xdr:col>
      <xdr:colOff>150812</xdr:colOff>
      <xdr:row>1456</xdr:row>
      <xdr:rowOff>54451</xdr:rowOff>
    </xdr:from>
    <xdr:to>
      <xdr:col>9</xdr:col>
      <xdr:colOff>833438</xdr:colOff>
      <xdr:row>1456</xdr:row>
      <xdr:rowOff>728344</xdr:rowOff>
    </xdr:to>
    <xdr:pic>
      <xdr:nvPicPr>
        <xdr:cNvPr id="99" name="Picture 98" descr="Kalteng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731375" y="280105326"/>
          <a:ext cx="682626" cy="673893"/>
        </a:xfrm>
        <a:prstGeom prst="rect">
          <a:avLst/>
        </a:prstGeom>
      </xdr:spPr>
    </xdr:pic>
    <xdr:clientData/>
  </xdr:twoCellAnchor>
  <xdr:twoCellAnchor editAs="oneCell">
    <xdr:from>
      <xdr:col>9</xdr:col>
      <xdr:colOff>174626</xdr:colOff>
      <xdr:row>1457</xdr:row>
      <xdr:rowOff>73421</xdr:rowOff>
    </xdr:from>
    <xdr:to>
      <xdr:col>9</xdr:col>
      <xdr:colOff>746126</xdr:colOff>
      <xdr:row>1457</xdr:row>
      <xdr:rowOff>754062</xdr:rowOff>
    </xdr:to>
    <xdr:pic>
      <xdr:nvPicPr>
        <xdr:cNvPr id="100" name="Picture 99" descr="Kalsel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755189" y="280965671"/>
          <a:ext cx="571500" cy="680641"/>
        </a:xfrm>
        <a:prstGeom prst="rect">
          <a:avLst/>
        </a:prstGeom>
      </xdr:spPr>
    </xdr:pic>
    <xdr:clientData/>
  </xdr:twoCellAnchor>
  <xdr:twoCellAnchor editAs="oneCell">
    <xdr:from>
      <xdr:col>9</xdr:col>
      <xdr:colOff>150813</xdr:colOff>
      <xdr:row>1458</xdr:row>
      <xdr:rowOff>63103</xdr:rowOff>
    </xdr:from>
    <xdr:to>
      <xdr:col>9</xdr:col>
      <xdr:colOff>801688</xdr:colOff>
      <xdr:row>1458</xdr:row>
      <xdr:rowOff>765492</xdr:rowOff>
    </xdr:to>
    <xdr:pic>
      <xdr:nvPicPr>
        <xdr:cNvPr id="101" name="Picture 100" descr="Kaltim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731376" y="281796728"/>
          <a:ext cx="650875" cy="702389"/>
        </a:xfrm>
        <a:prstGeom prst="rect">
          <a:avLst/>
        </a:prstGeom>
      </xdr:spPr>
    </xdr:pic>
    <xdr:clientData/>
  </xdr:twoCellAnchor>
  <xdr:twoCellAnchor editAs="oneCell">
    <xdr:from>
      <xdr:col>9</xdr:col>
      <xdr:colOff>158751</xdr:colOff>
      <xdr:row>1460</xdr:row>
      <xdr:rowOff>95250</xdr:rowOff>
    </xdr:from>
    <xdr:to>
      <xdr:col>9</xdr:col>
      <xdr:colOff>889797</xdr:colOff>
      <xdr:row>1460</xdr:row>
      <xdr:rowOff>727074</xdr:rowOff>
    </xdr:to>
    <xdr:pic>
      <xdr:nvPicPr>
        <xdr:cNvPr id="102" name="Picture 101" descr="Sulut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9739314" y="283511625"/>
          <a:ext cx="731046" cy="631824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190501</xdr:colOff>
      <xdr:row>1461</xdr:row>
      <xdr:rowOff>79657</xdr:rowOff>
    </xdr:from>
    <xdr:to>
      <xdr:col>9</xdr:col>
      <xdr:colOff>825501</xdr:colOff>
      <xdr:row>1461</xdr:row>
      <xdr:rowOff>724534</xdr:rowOff>
    </xdr:to>
    <xdr:pic>
      <xdr:nvPicPr>
        <xdr:cNvPr id="103" name="Picture 102" descr="Sulteng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9771064" y="284337407"/>
          <a:ext cx="635000" cy="644877"/>
        </a:xfrm>
        <a:prstGeom prst="rect">
          <a:avLst/>
        </a:prstGeom>
      </xdr:spPr>
    </xdr:pic>
    <xdr:clientData/>
  </xdr:twoCellAnchor>
  <xdr:twoCellAnchor editAs="oneCell">
    <xdr:from>
      <xdr:col>9</xdr:col>
      <xdr:colOff>103187</xdr:colOff>
      <xdr:row>1462</xdr:row>
      <xdr:rowOff>49258</xdr:rowOff>
    </xdr:from>
    <xdr:to>
      <xdr:col>9</xdr:col>
      <xdr:colOff>896937</xdr:colOff>
      <xdr:row>1462</xdr:row>
      <xdr:rowOff>793749</xdr:rowOff>
    </xdr:to>
    <xdr:pic>
      <xdr:nvPicPr>
        <xdr:cNvPr id="104" name="Picture 103" descr="Sulsel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683750" y="285148383"/>
          <a:ext cx="793750" cy="744491"/>
        </a:xfrm>
        <a:prstGeom prst="rect">
          <a:avLst/>
        </a:prstGeom>
      </xdr:spPr>
    </xdr:pic>
    <xdr:clientData/>
  </xdr:twoCellAnchor>
  <xdr:twoCellAnchor editAs="oneCell">
    <xdr:from>
      <xdr:col>9</xdr:col>
      <xdr:colOff>71438</xdr:colOff>
      <xdr:row>1463</xdr:row>
      <xdr:rowOff>74722</xdr:rowOff>
    </xdr:from>
    <xdr:to>
      <xdr:col>10</xdr:col>
      <xdr:colOff>3969</xdr:colOff>
      <xdr:row>1463</xdr:row>
      <xdr:rowOff>806450</xdr:rowOff>
    </xdr:to>
    <xdr:pic>
      <xdr:nvPicPr>
        <xdr:cNvPr id="105" name="Picture 104" descr="Sultra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9652001" y="286015222"/>
          <a:ext cx="873125" cy="731728"/>
        </a:xfrm>
        <a:prstGeom prst="rect">
          <a:avLst/>
        </a:prstGeom>
      </xdr:spPr>
    </xdr:pic>
    <xdr:clientData/>
  </xdr:twoCellAnchor>
  <xdr:twoCellAnchor editAs="oneCell">
    <xdr:from>
      <xdr:col>9</xdr:col>
      <xdr:colOff>150812</xdr:colOff>
      <xdr:row>1464</xdr:row>
      <xdr:rowOff>103186</xdr:rowOff>
    </xdr:from>
    <xdr:to>
      <xdr:col>9</xdr:col>
      <xdr:colOff>862485</xdr:colOff>
      <xdr:row>1464</xdr:row>
      <xdr:rowOff>735011</xdr:rowOff>
    </xdr:to>
    <xdr:pic>
      <xdr:nvPicPr>
        <xdr:cNvPr id="106" name="Picture 105" descr="Gorontalo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731375" y="286885061"/>
          <a:ext cx="711673" cy="631825"/>
        </a:xfrm>
        <a:prstGeom prst="rect">
          <a:avLst/>
        </a:prstGeom>
      </xdr:spPr>
    </xdr:pic>
    <xdr:clientData/>
  </xdr:twoCellAnchor>
  <xdr:twoCellAnchor editAs="oneCell">
    <xdr:from>
      <xdr:col>9</xdr:col>
      <xdr:colOff>182563</xdr:colOff>
      <xdr:row>1465</xdr:row>
      <xdr:rowOff>78342</xdr:rowOff>
    </xdr:from>
    <xdr:to>
      <xdr:col>9</xdr:col>
      <xdr:colOff>833438</xdr:colOff>
      <xdr:row>1465</xdr:row>
      <xdr:rowOff>704531</xdr:rowOff>
    </xdr:to>
    <xdr:pic>
      <xdr:nvPicPr>
        <xdr:cNvPr id="107" name="Picture 106" descr="Sulbar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9763126" y="287701592"/>
          <a:ext cx="650875" cy="626189"/>
        </a:xfrm>
        <a:prstGeom prst="rect">
          <a:avLst/>
        </a:prstGeom>
      </xdr:spPr>
    </xdr:pic>
    <xdr:clientData/>
  </xdr:twoCellAnchor>
  <xdr:twoCellAnchor editAs="oneCell">
    <xdr:from>
      <xdr:col>9</xdr:col>
      <xdr:colOff>166687</xdr:colOff>
      <xdr:row>1466</xdr:row>
      <xdr:rowOff>47624</xdr:rowOff>
    </xdr:from>
    <xdr:to>
      <xdr:col>9</xdr:col>
      <xdr:colOff>833977</xdr:colOff>
      <xdr:row>1466</xdr:row>
      <xdr:rowOff>712469</xdr:rowOff>
    </xdr:to>
    <xdr:pic>
      <xdr:nvPicPr>
        <xdr:cNvPr id="108" name="Picture 107" descr="Maluku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9747250" y="288512249"/>
          <a:ext cx="667290" cy="66484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1467</xdr:row>
      <xdr:rowOff>85572</xdr:rowOff>
    </xdr:from>
    <xdr:to>
      <xdr:col>9</xdr:col>
      <xdr:colOff>777875</xdr:colOff>
      <xdr:row>1467</xdr:row>
      <xdr:rowOff>736281</xdr:rowOff>
    </xdr:to>
    <xdr:pic>
      <xdr:nvPicPr>
        <xdr:cNvPr id="109" name="Picture 108" descr="Malut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675813" y="289391572"/>
          <a:ext cx="682625" cy="650709"/>
        </a:xfrm>
        <a:prstGeom prst="rect">
          <a:avLst/>
        </a:prstGeom>
      </xdr:spPr>
    </xdr:pic>
    <xdr:clientData/>
  </xdr:twoCellAnchor>
  <xdr:twoCellAnchor editAs="oneCell">
    <xdr:from>
      <xdr:col>9</xdr:col>
      <xdr:colOff>158750</xdr:colOff>
      <xdr:row>1468</xdr:row>
      <xdr:rowOff>51931</xdr:rowOff>
    </xdr:from>
    <xdr:to>
      <xdr:col>9</xdr:col>
      <xdr:colOff>746125</xdr:colOff>
      <xdr:row>1468</xdr:row>
      <xdr:rowOff>712469</xdr:rowOff>
    </xdr:to>
    <xdr:pic>
      <xdr:nvPicPr>
        <xdr:cNvPr id="110" name="Picture 109" descr="Papua Barat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739313" y="290199306"/>
          <a:ext cx="587375" cy="660538"/>
        </a:xfrm>
        <a:prstGeom prst="rect">
          <a:avLst/>
        </a:prstGeom>
      </xdr:spPr>
    </xdr:pic>
    <xdr:clientData/>
  </xdr:twoCellAnchor>
  <xdr:twoCellAnchor editAs="oneCell">
    <xdr:from>
      <xdr:col>9</xdr:col>
      <xdr:colOff>95251</xdr:colOff>
      <xdr:row>1469</xdr:row>
      <xdr:rowOff>46290</xdr:rowOff>
    </xdr:from>
    <xdr:to>
      <xdr:col>9</xdr:col>
      <xdr:colOff>777875</xdr:colOff>
      <xdr:row>1469</xdr:row>
      <xdr:rowOff>735098</xdr:rowOff>
    </xdr:to>
    <xdr:pic>
      <xdr:nvPicPr>
        <xdr:cNvPr id="111" name="Picture 110" descr="Papua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9675814" y="291035040"/>
          <a:ext cx="682624" cy="688808"/>
        </a:xfrm>
        <a:prstGeom prst="rect">
          <a:avLst/>
        </a:prstGeom>
      </xdr:spPr>
    </xdr:pic>
    <xdr:clientData/>
  </xdr:twoCellAnchor>
  <xdr:twoCellAnchor editAs="oneCell">
    <xdr:from>
      <xdr:col>9</xdr:col>
      <xdr:colOff>180331</xdr:colOff>
      <xdr:row>1459</xdr:row>
      <xdr:rowOff>75033</xdr:rowOff>
    </xdr:from>
    <xdr:to>
      <xdr:col>9</xdr:col>
      <xdr:colOff>777606</xdr:colOff>
      <xdr:row>1459</xdr:row>
      <xdr:rowOff>739775</xdr:rowOff>
    </xdr:to>
    <xdr:pic>
      <xdr:nvPicPr>
        <xdr:cNvPr id="112" name="Picture 111" descr="Emblem_of_North_Kalimantan.pn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9760894" y="282650033"/>
          <a:ext cx="597275" cy="664742"/>
        </a:xfrm>
        <a:prstGeom prst="rect">
          <a:avLst/>
        </a:prstGeom>
      </xdr:spPr>
    </xdr:pic>
    <xdr:clientData/>
  </xdr:twoCellAnchor>
  <xdr:twoCellAnchor>
    <xdr:from>
      <xdr:col>5</xdr:col>
      <xdr:colOff>11464</xdr:colOff>
      <xdr:row>1</xdr:row>
      <xdr:rowOff>0</xdr:rowOff>
    </xdr:from>
    <xdr:to>
      <xdr:col>5</xdr:col>
      <xdr:colOff>424215</xdr:colOff>
      <xdr:row>2</xdr:row>
      <xdr:rowOff>4233</xdr:rowOff>
    </xdr:to>
    <xdr:sp macro="" textlink="">
      <xdr:nvSpPr>
        <xdr:cNvPr id="118" name="TextBox 117">
          <a:hlinkClick xmlns:r="http://schemas.openxmlformats.org/officeDocument/2006/relationships" r:id="rId45" tooltip="Kembali ke Form A1"/>
        </xdr:cNvPr>
        <xdr:cNvSpPr txBox="1"/>
      </xdr:nvSpPr>
      <xdr:spPr>
        <a:xfrm>
          <a:off x="4170714" y="238125"/>
          <a:ext cx="412751" cy="24235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486971</xdr:colOff>
      <xdr:row>1</xdr:row>
      <xdr:rowOff>0</xdr:rowOff>
    </xdr:from>
    <xdr:to>
      <xdr:col>5</xdr:col>
      <xdr:colOff>899723</xdr:colOff>
      <xdr:row>2</xdr:row>
      <xdr:rowOff>4233</xdr:rowOff>
    </xdr:to>
    <xdr:sp macro="" textlink="">
      <xdr:nvSpPr>
        <xdr:cNvPr id="119" name="TextBox 118">
          <a:hlinkClick xmlns:r="http://schemas.openxmlformats.org/officeDocument/2006/relationships" r:id="rId46" tooltip="Kembali ke Form A2"/>
        </xdr:cNvPr>
        <xdr:cNvSpPr txBox="1"/>
      </xdr:nvSpPr>
      <xdr:spPr>
        <a:xfrm>
          <a:off x="4646221" y="238125"/>
          <a:ext cx="412752" cy="24235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331629</xdr:colOff>
      <xdr:row>0</xdr:row>
      <xdr:rowOff>319264</xdr:rowOff>
    </xdr:from>
    <xdr:to>
      <xdr:col>8</xdr:col>
      <xdr:colOff>764029</xdr:colOff>
      <xdr:row>0</xdr:row>
      <xdr:rowOff>559270</xdr:rowOff>
    </xdr:to>
    <xdr:sp macro="" textlink="">
      <xdr:nvSpPr>
        <xdr:cNvPr id="12" name="TextBox 11">
          <a:hlinkClick xmlns:r="http://schemas.openxmlformats.org/officeDocument/2006/relationships" r:id="rId1" tooltip="Kembali ke Form A1"/>
        </xdr:cNvPr>
        <xdr:cNvSpPr txBox="1"/>
      </xdr:nvSpPr>
      <xdr:spPr>
        <a:xfrm>
          <a:off x="8562817" y="319264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36174</xdr:colOff>
      <xdr:row>0</xdr:row>
      <xdr:rowOff>326320</xdr:rowOff>
    </xdr:from>
    <xdr:to>
      <xdr:col>9</xdr:col>
      <xdr:colOff>457335</xdr:colOff>
      <xdr:row>0</xdr:row>
      <xdr:rowOff>566326</xdr:rowOff>
    </xdr:to>
    <xdr:sp macro="" textlink="">
      <xdr:nvSpPr>
        <xdr:cNvPr id="13" name="TextBox 12">
          <a:hlinkClick xmlns:r="http://schemas.openxmlformats.org/officeDocument/2006/relationships" r:id="rId2" tooltip="Kembali ke Form A3"/>
        </xdr:cNvPr>
        <xdr:cNvSpPr txBox="1"/>
      </xdr:nvSpPr>
      <xdr:spPr>
        <a:xfrm>
          <a:off x="9084924" y="326320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522156</xdr:colOff>
      <xdr:row>0</xdr:row>
      <xdr:rowOff>322232</xdr:rowOff>
    </xdr:from>
    <xdr:to>
      <xdr:col>10</xdr:col>
      <xdr:colOff>279016</xdr:colOff>
      <xdr:row>0</xdr:row>
      <xdr:rowOff>562239</xdr:rowOff>
    </xdr:to>
    <xdr:sp macro="" textlink="">
      <xdr:nvSpPr>
        <xdr:cNvPr id="14" name="TextBox 13">
          <a:hlinkClick xmlns:r="http://schemas.openxmlformats.org/officeDocument/2006/relationships" r:id="rId3" tooltip="Kembali ke Form A4"/>
        </xdr:cNvPr>
        <xdr:cNvSpPr txBox="1"/>
      </xdr:nvSpPr>
      <xdr:spPr>
        <a:xfrm>
          <a:off x="9570906" y="322232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377259</xdr:colOff>
      <xdr:row>0</xdr:row>
      <xdr:rowOff>322232</xdr:rowOff>
    </xdr:from>
    <xdr:to>
      <xdr:col>10</xdr:col>
      <xdr:colOff>787098</xdr:colOff>
      <xdr:row>0</xdr:row>
      <xdr:rowOff>562239</xdr:rowOff>
    </xdr:to>
    <xdr:sp macro="" textlink="">
      <xdr:nvSpPr>
        <xdr:cNvPr id="15" name="TextBox 14">
          <a:hlinkClick xmlns:r="http://schemas.openxmlformats.org/officeDocument/2006/relationships" r:id="rId4" tooltip="Kembali ke Form A5"/>
        </xdr:cNvPr>
        <xdr:cNvSpPr txBox="1"/>
      </xdr:nvSpPr>
      <xdr:spPr>
        <a:xfrm>
          <a:off x="10084822" y="322232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71438</xdr:colOff>
      <xdr:row>0</xdr:row>
      <xdr:rowOff>39688</xdr:rowOff>
    </xdr:from>
    <xdr:to>
      <xdr:col>7</xdr:col>
      <xdr:colOff>755826</xdr:colOff>
      <xdr:row>0</xdr:row>
      <xdr:rowOff>541509</xdr:rowOff>
    </xdr:to>
    <xdr:sp macro="" textlink="">
      <xdr:nvSpPr>
        <xdr:cNvPr id="16" name="Down Arrow 15">
          <a:hlinkClick xmlns:r="http://schemas.openxmlformats.org/officeDocument/2006/relationships" r:id="rId5" tooltip="KEMBALI KE NAVIGASI"/>
        </xdr:cNvPr>
        <xdr:cNvSpPr/>
      </xdr:nvSpPr>
      <xdr:spPr>
        <a:xfrm rot="10800000">
          <a:off x="7516813" y="39688"/>
          <a:ext cx="684388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10</xdr:col>
      <xdr:colOff>837843</xdr:colOff>
      <xdr:row>0</xdr:row>
      <xdr:rowOff>311329</xdr:rowOff>
    </xdr:from>
    <xdr:to>
      <xdr:col>11</xdr:col>
      <xdr:colOff>1280602</xdr:colOff>
      <xdr:row>0</xdr:row>
      <xdr:rowOff>558274</xdr:rowOff>
    </xdr:to>
    <xdr:sp macro="" textlink="">
      <xdr:nvSpPr>
        <xdr:cNvPr id="18" name="TextBox 17">
          <a:hlinkClick xmlns:r="http://schemas.openxmlformats.org/officeDocument/2006/relationships" r:id="rId6" tooltip="LIHAT DASHBOARD 2 - PENDIDIKAN BERKELANJUTAN SDMK"/>
        </xdr:cNvPr>
        <xdr:cNvSpPr txBox="1"/>
      </xdr:nvSpPr>
      <xdr:spPr>
        <a:xfrm>
          <a:off x="10545406" y="311329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2</a:t>
          </a:r>
        </a:p>
      </xdr:txBody>
    </xdr:sp>
    <xdr:clientData/>
  </xdr:twoCellAnchor>
  <xdr:twoCellAnchor>
    <xdr:from>
      <xdr:col>0</xdr:col>
      <xdr:colOff>198438</xdr:colOff>
      <xdr:row>2</xdr:row>
      <xdr:rowOff>785984</xdr:rowOff>
    </xdr:from>
    <xdr:to>
      <xdr:col>0</xdr:col>
      <xdr:colOff>673603</xdr:colOff>
      <xdr:row>2</xdr:row>
      <xdr:rowOff>1017764</xdr:rowOff>
    </xdr:to>
    <xdr:sp macro="" textlink="">
      <xdr:nvSpPr>
        <xdr:cNvPr id="19" name="TextBox 18">
          <a:hlinkClick xmlns:r="http://schemas.openxmlformats.org/officeDocument/2006/relationships" r:id="rId7" tooltip="LIHAT KODE FASYANKES"/>
        </xdr:cNvPr>
        <xdr:cNvSpPr txBox="1"/>
      </xdr:nvSpPr>
      <xdr:spPr>
        <a:xfrm>
          <a:off x="198438" y="1619422"/>
          <a:ext cx="475165" cy="231780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8</xdr:col>
      <xdr:colOff>164827</xdr:colOff>
      <xdr:row>2</xdr:row>
      <xdr:rowOff>894211</xdr:rowOff>
    </xdr:from>
    <xdr:to>
      <xdr:col>8</xdr:col>
      <xdr:colOff>639992</xdr:colOff>
      <xdr:row>2</xdr:row>
      <xdr:rowOff>1128888</xdr:rowOff>
    </xdr:to>
    <xdr:sp macro="" textlink="">
      <xdr:nvSpPr>
        <xdr:cNvPr id="20" name="TextBox 19">
          <a:hlinkClick xmlns:r="http://schemas.openxmlformats.org/officeDocument/2006/relationships" r:id="rId8" tooltip="LIHAT KODE SEKOLAH / PERGURUAN TINGGI"/>
        </xdr:cNvPr>
        <xdr:cNvSpPr txBox="1"/>
      </xdr:nvSpPr>
      <xdr:spPr>
        <a:xfrm>
          <a:off x="8396015" y="1727649"/>
          <a:ext cx="475165" cy="23467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6</xdr:col>
      <xdr:colOff>161468</xdr:colOff>
      <xdr:row>2</xdr:row>
      <xdr:rowOff>841375</xdr:rowOff>
    </xdr:from>
    <xdr:to>
      <xdr:col>6</xdr:col>
      <xdr:colOff>636633</xdr:colOff>
      <xdr:row>2</xdr:row>
      <xdr:rowOff>1110822</xdr:rowOff>
    </xdr:to>
    <xdr:sp macro="" textlink="">
      <xdr:nvSpPr>
        <xdr:cNvPr id="21" name="TextBox 20">
          <a:hlinkClick xmlns:r="http://schemas.openxmlformats.org/officeDocument/2006/relationships" r:id="rId9" tooltip="LIHAT KODE PROGRAM STUDI"/>
        </xdr:cNvPr>
        <xdr:cNvSpPr txBox="1"/>
      </xdr:nvSpPr>
      <xdr:spPr>
        <a:xfrm>
          <a:off x="6821031" y="1674813"/>
          <a:ext cx="475165" cy="2694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9</xdr:col>
      <xdr:colOff>91618</xdr:colOff>
      <xdr:row>2</xdr:row>
      <xdr:rowOff>842963</xdr:rowOff>
    </xdr:from>
    <xdr:to>
      <xdr:col>9</xdr:col>
      <xdr:colOff>566783</xdr:colOff>
      <xdr:row>2</xdr:row>
      <xdr:rowOff>1112410</xdr:rowOff>
    </xdr:to>
    <xdr:sp macro="" textlink="">
      <xdr:nvSpPr>
        <xdr:cNvPr id="22" name="TextBox 21">
          <a:hlinkClick xmlns:r="http://schemas.openxmlformats.org/officeDocument/2006/relationships" r:id="rId10" tooltip="LIHAT KODE PROGRAM STUDI"/>
        </xdr:cNvPr>
        <xdr:cNvSpPr txBox="1"/>
      </xdr:nvSpPr>
      <xdr:spPr>
        <a:xfrm>
          <a:off x="9140368" y="1676401"/>
          <a:ext cx="475165" cy="26944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683204</xdr:colOff>
      <xdr:row>0</xdr:row>
      <xdr:rowOff>0</xdr:rowOff>
    </xdr:from>
    <xdr:to>
      <xdr:col>4</xdr:col>
      <xdr:colOff>1098878</xdr:colOff>
      <xdr:row>0</xdr:row>
      <xdr:rowOff>242209</xdr:rowOff>
    </xdr:to>
    <xdr:sp macro="" textlink="">
      <xdr:nvSpPr>
        <xdr:cNvPr id="7" name="TextBox 6">
          <a:hlinkClick xmlns:r="http://schemas.openxmlformats.org/officeDocument/2006/relationships" r:id="rId1" tooltip="Kembali ke Form A3"/>
        </xdr:cNvPr>
        <xdr:cNvSpPr txBox="1"/>
      </xdr:nvSpPr>
      <xdr:spPr>
        <a:xfrm>
          <a:off x="6699829" y="0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1168898</xdr:colOff>
      <xdr:row>0</xdr:row>
      <xdr:rowOff>1</xdr:rowOff>
    </xdr:from>
    <xdr:to>
      <xdr:col>5</xdr:col>
      <xdr:colOff>383086</xdr:colOff>
      <xdr:row>0</xdr:row>
      <xdr:rowOff>234273</xdr:rowOff>
    </xdr:to>
    <xdr:sp macro="" textlink="">
      <xdr:nvSpPr>
        <xdr:cNvPr id="8" name="TextBox 7">
          <a:hlinkClick xmlns:r="http://schemas.openxmlformats.org/officeDocument/2006/relationships" r:id="rId2" tooltip="Kembali ke Form A4"/>
        </xdr:cNvPr>
        <xdr:cNvSpPr txBox="1"/>
      </xdr:nvSpPr>
      <xdr:spPr>
        <a:xfrm>
          <a:off x="7185523" y="1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452338</xdr:colOff>
      <xdr:row>0</xdr:row>
      <xdr:rowOff>1880</xdr:rowOff>
    </xdr:from>
    <xdr:to>
      <xdr:col>5</xdr:col>
      <xdr:colOff>918986</xdr:colOff>
      <xdr:row>0</xdr:row>
      <xdr:rowOff>250147</xdr:rowOff>
    </xdr:to>
    <xdr:sp macro="" textlink="">
      <xdr:nvSpPr>
        <xdr:cNvPr id="9" name="TextBox 8">
          <a:hlinkClick xmlns:r="http://schemas.openxmlformats.org/officeDocument/2006/relationships" r:id="rId3" tooltip="Kembali ke Form A5"/>
        </xdr:cNvPr>
        <xdr:cNvSpPr txBox="1"/>
      </xdr:nvSpPr>
      <xdr:spPr>
        <a:xfrm>
          <a:off x="7667526" y="1880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1119187</xdr:colOff>
      <xdr:row>0</xdr:row>
      <xdr:rowOff>1880</xdr:rowOff>
    </xdr:from>
    <xdr:to>
      <xdr:col>6</xdr:col>
      <xdr:colOff>192258</xdr:colOff>
      <xdr:row>0</xdr:row>
      <xdr:rowOff>388937</xdr:rowOff>
    </xdr:to>
    <xdr:sp macro="" textlink="">
      <xdr:nvSpPr>
        <xdr:cNvPr id="10" name="Down Arrow 9">
          <a:hlinkClick xmlns:r="http://schemas.openxmlformats.org/officeDocument/2006/relationships" r:id="rId4"/>
        </xdr:cNvPr>
        <xdr:cNvSpPr/>
      </xdr:nvSpPr>
      <xdr:spPr>
        <a:xfrm rot="10800000">
          <a:off x="8334375" y="1880"/>
          <a:ext cx="763758" cy="387057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1277937</xdr:colOff>
      <xdr:row>0</xdr:row>
      <xdr:rowOff>1440</xdr:rowOff>
    </xdr:from>
    <xdr:to>
      <xdr:col>4</xdr:col>
      <xdr:colOff>142876</xdr:colOff>
      <xdr:row>0</xdr:row>
      <xdr:rowOff>238506</xdr:rowOff>
    </xdr:to>
    <xdr:sp macro="" textlink="">
      <xdr:nvSpPr>
        <xdr:cNvPr id="11" name="TextBox 10">
          <a:hlinkClick xmlns:r="http://schemas.openxmlformats.org/officeDocument/2006/relationships" r:id="rId5" tooltip="Kembali ke Form A1"/>
        </xdr:cNvPr>
        <xdr:cNvSpPr txBox="1"/>
      </xdr:nvSpPr>
      <xdr:spPr>
        <a:xfrm>
          <a:off x="5746750" y="1440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205632</xdr:colOff>
      <xdr:row>0</xdr:row>
      <xdr:rowOff>1440</xdr:rowOff>
    </xdr:from>
    <xdr:to>
      <xdr:col>4</xdr:col>
      <xdr:colOff>618384</xdr:colOff>
      <xdr:row>0</xdr:row>
      <xdr:rowOff>238506</xdr:rowOff>
    </xdr:to>
    <xdr:sp macro="" textlink="">
      <xdr:nvSpPr>
        <xdr:cNvPr id="12" name="TextBox 11">
          <a:hlinkClick xmlns:r="http://schemas.openxmlformats.org/officeDocument/2006/relationships" r:id="rId6" tooltip="Kembali ke Form A2"/>
        </xdr:cNvPr>
        <xdr:cNvSpPr txBox="1"/>
      </xdr:nvSpPr>
      <xdr:spPr>
        <a:xfrm>
          <a:off x="6222257" y="1440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198134</xdr:colOff>
      <xdr:row>1</xdr:row>
      <xdr:rowOff>98777</xdr:rowOff>
    </xdr:from>
    <xdr:to>
      <xdr:col>5</xdr:col>
      <xdr:colOff>613808</xdr:colOff>
      <xdr:row>2</xdr:row>
      <xdr:rowOff>86986</xdr:rowOff>
    </xdr:to>
    <xdr:sp macro="" textlink="">
      <xdr:nvSpPr>
        <xdr:cNvPr id="9" name="TextBox 8">
          <a:hlinkClick xmlns:r="http://schemas.openxmlformats.org/officeDocument/2006/relationships" r:id="rId1" tooltip="Kembali ke Form A3"/>
        </xdr:cNvPr>
        <xdr:cNvSpPr txBox="1"/>
      </xdr:nvSpPr>
      <xdr:spPr>
        <a:xfrm>
          <a:off x="8135634" y="352777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683828</xdr:colOff>
      <xdr:row>1</xdr:row>
      <xdr:rowOff>98778</xdr:rowOff>
    </xdr:from>
    <xdr:to>
      <xdr:col>6</xdr:col>
      <xdr:colOff>31190</xdr:colOff>
      <xdr:row>2</xdr:row>
      <xdr:rowOff>79050</xdr:rowOff>
    </xdr:to>
    <xdr:sp macro="" textlink="">
      <xdr:nvSpPr>
        <xdr:cNvPr id="10" name="TextBox 9">
          <a:hlinkClick xmlns:r="http://schemas.openxmlformats.org/officeDocument/2006/relationships" r:id="rId2" tooltip="Kembali ke Form A4"/>
        </xdr:cNvPr>
        <xdr:cNvSpPr txBox="1"/>
      </xdr:nvSpPr>
      <xdr:spPr>
        <a:xfrm>
          <a:off x="8621328" y="352778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100442</xdr:colOff>
      <xdr:row>1</xdr:row>
      <xdr:rowOff>100657</xdr:rowOff>
    </xdr:from>
    <xdr:to>
      <xdr:col>6</xdr:col>
      <xdr:colOff>567090</xdr:colOff>
      <xdr:row>2</xdr:row>
      <xdr:rowOff>94924</xdr:rowOff>
    </xdr:to>
    <xdr:sp macro="" textlink="">
      <xdr:nvSpPr>
        <xdr:cNvPr id="11" name="TextBox 10">
          <a:hlinkClick xmlns:r="http://schemas.openxmlformats.org/officeDocument/2006/relationships" r:id="rId3" tooltip="Kembali ke Form A5"/>
        </xdr:cNvPr>
        <xdr:cNvSpPr txBox="1"/>
      </xdr:nvSpPr>
      <xdr:spPr>
        <a:xfrm>
          <a:off x="9103331" y="354657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285747</xdr:colOff>
      <xdr:row>1</xdr:row>
      <xdr:rowOff>100658</xdr:rowOff>
    </xdr:from>
    <xdr:to>
      <xdr:col>8</xdr:col>
      <xdr:colOff>317494</xdr:colOff>
      <xdr:row>3</xdr:row>
      <xdr:rowOff>74198</xdr:rowOff>
    </xdr:to>
    <xdr:sp macro="" textlink="">
      <xdr:nvSpPr>
        <xdr:cNvPr id="12" name="Down Arrow 11">
          <a:hlinkClick xmlns:r="http://schemas.openxmlformats.org/officeDocument/2006/relationships" r:id="rId4"/>
        </xdr:cNvPr>
        <xdr:cNvSpPr/>
      </xdr:nvSpPr>
      <xdr:spPr>
        <a:xfrm rot="10800000">
          <a:off x="9895414" y="354658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</xdr:col>
      <xdr:colOff>1601611</xdr:colOff>
      <xdr:row>1</xdr:row>
      <xdr:rowOff>100217</xdr:rowOff>
    </xdr:from>
    <xdr:to>
      <xdr:col>4</xdr:col>
      <xdr:colOff>328084</xdr:colOff>
      <xdr:row>2</xdr:row>
      <xdr:rowOff>83283</xdr:rowOff>
    </xdr:to>
    <xdr:sp macro="" textlink="">
      <xdr:nvSpPr>
        <xdr:cNvPr id="13" name="TextBox 12">
          <a:hlinkClick xmlns:r="http://schemas.openxmlformats.org/officeDocument/2006/relationships" r:id="rId5" tooltip="Kembali ke Form A1"/>
        </xdr:cNvPr>
        <xdr:cNvSpPr txBox="1"/>
      </xdr:nvSpPr>
      <xdr:spPr>
        <a:xfrm>
          <a:off x="7182555" y="354217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390840</xdr:colOff>
      <xdr:row>1</xdr:row>
      <xdr:rowOff>100217</xdr:rowOff>
    </xdr:from>
    <xdr:to>
      <xdr:col>5</xdr:col>
      <xdr:colOff>133314</xdr:colOff>
      <xdr:row>2</xdr:row>
      <xdr:rowOff>83283</xdr:rowOff>
    </xdr:to>
    <xdr:sp macro="" textlink="">
      <xdr:nvSpPr>
        <xdr:cNvPr id="14" name="TextBox 13">
          <a:hlinkClick xmlns:r="http://schemas.openxmlformats.org/officeDocument/2006/relationships" r:id="rId6" tooltip="Kembali ke Form A2"/>
        </xdr:cNvPr>
        <xdr:cNvSpPr txBox="1"/>
      </xdr:nvSpPr>
      <xdr:spPr>
        <a:xfrm>
          <a:off x="7658062" y="354217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1986677</xdr:colOff>
      <xdr:row>0</xdr:row>
      <xdr:rowOff>0</xdr:rowOff>
    </xdr:from>
    <xdr:to>
      <xdr:col>37</xdr:col>
      <xdr:colOff>2589740</xdr:colOff>
      <xdr:row>1</xdr:row>
      <xdr:rowOff>245595</xdr:rowOff>
    </xdr:to>
    <xdr:sp macro="" textlink="">
      <xdr:nvSpPr>
        <xdr:cNvPr id="14" name="Down Arrow 13">
          <a:hlinkClick xmlns:r="http://schemas.openxmlformats.org/officeDocument/2006/relationships" r:id="rId1" tooltip="KEMBALI KE NAVIGASI"/>
        </xdr:cNvPr>
        <xdr:cNvSpPr/>
      </xdr:nvSpPr>
      <xdr:spPr>
        <a:xfrm rot="10800000">
          <a:off x="35041955" y="0"/>
          <a:ext cx="603063" cy="429039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36</xdr:col>
      <xdr:colOff>197556</xdr:colOff>
      <xdr:row>0</xdr:row>
      <xdr:rowOff>155223</xdr:rowOff>
    </xdr:from>
    <xdr:to>
      <xdr:col>36</xdr:col>
      <xdr:colOff>650524</xdr:colOff>
      <xdr:row>1</xdr:row>
      <xdr:rowOff>234221</xdr:rowOff>
    </xdr:to>
    <xdr:sp macro="" textlink="">
      <xdr:nvSpPr>
        <xdr:cNvPr id="15" name="TextBox 14">
          <a:hlinkClick xmlns:r="http://schemas.openxmlformats.org/officeDocument/2006/relationships" r:id="rId2" tooltip="Kembali ke Form A1"/>
        </xdr:cNvPr>
        <xdr:cNvSpPr txBox="1"/>
      </xdr:nvSpPr>
      <xdr:spPr>
        <a:xfrm>
          <a:off x="32519056" y="155223"/>
          <a:ext cx="452968" cy="26244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36</xdr:col>
      <xdr:colOff>715042</xdr:colOff>
      <xdr:row>0</xdr:row>
      <xdr:rowOff>148167</xdr:rowOff>
    </xdr:from>
    <xdr:to>
      <xdr:col>37</xdr:col>
      <xdr:colOff>451554</xdr:colOff>
      <xdr:row>1</xdr:row>
      <xdr:rowOff>227165</xdr:rowOff>
    </xdr:to>
    <xdr:sp macro="" textlink="">
      <xdr:nvSpPr>
        <xdr:cNvPr id="16" name="TextBox 15">
          <a:hlinkClick xmlns:r="http://schemas.openxmlformats.org/officeDocument/2006/relationships" r:id="rId3" tooltip="Kembali ke Form A2"/>
        </xdr:cNvPr>
        <xdr:cNvSpPr txBox="1"/>
      </xdr:nvSpPr>
      <xdr:spPr>
        <a:xfrm>
          <a:off x="33036542" y="148167"/>
          <a:ext cx="470290" cy="26244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509284</xdr:colOff>
      <xdr:row>0</xdr:row>
      <xdr:rowOff>158192</xdr:rowOff>
    </xdr:from>
    <xdr:to>
      <xdr:col>37</xdr:col>
      <xdr:colOff>924958</xdr:colOff>
      <xdr:row>1</xdr:row>
      <xdr:rowOff>237191</xdr:rowOff>
    </xdr:to>
    <xdr:sp macro="" textlink="">
      <xdr:nvSpPr>
        <xdr:cNvPr id="17" name="TextBox 16">
          <a:hlinkClick xmlns:r="http://schemas.openxmlformats.org/officeDocument/2006/relationships" r:id="rId4" tooltip="Kembali ke Form A3"/>
        </xdr:cNvPr>
        <xdr:cNvSpPr txBox="1"/>
      </xdr:nvSpPr>
      <xdr:spPr>
        <a:xfrm>
          <a:off x="33564562" y="158192"/>
          <a:ext cx="415674" cy="26244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988980</xdr:colOff>
      <xdr:row>0</xdr:row>
      <xdr:rowOff>158192</xdr:rowOff>
    </xdr:from>
    <xdr:to>
      <xdr:col>37</xdr:col>
      <xdr:colOff>1401731</xdr:colOff>
      <xdr:row>1</xdr:row>
      <xdr:rowOff>237191</xdr:rowOff>
    </xdr:to>
    <xdr:sp macro="" textlink="">
      <xdr:nvSpPr>
        <xdr:cNvPr id="18" name="TextBox 17">
          <a:hlinkClick xmlns:r="http://schemas.openxmlformats.org/officeDocument/2006/relationships" r:id="rId5" tooltip="Kembali ke Form A4"/>
        </xdr:cNvPr>
        <xdr:cNvSpPr txBox="1"/>
      </xdr:nvSpPr>
      <xdr:spPr>
        <a:xfrm>
          <a:off x="34044258" y="158192"/>
          <a:ext cx="412751" cy="26244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37</xdr:col>
      <xdr:colOff>1457928</xdr:colOff>
      <xdr:row>0</xdr:row>
      <xdr:rowOff>165248</xdr:rowOff>
    </xdr:from>
    <xdr:to>
      <xdr:col>37</xdr:col>
      <xdr:colOff>1891316</xdr:colOff>
      <xdr:row>1</xdr:row>
      <xdr:rowOff>244247</xdr:rowOff>
    </xdr:to>
    <xdr:sp macro="" textlink="">
      <xdr:nvSpPr>
        <xdr:cNvPr id="19" name="TextBox 18">
          <a:hlinkClick xmlns:r="http://schemas.openxmlformats.org/officeDocument/2006/relationships" r:id="rId6" tooltip="Kembali ke Form A5"/>
        </xdr:cNvPr>
        <xdr:cNvSpPr txBox="1"/>
      </xdr:nvSpPr>
      <xdr:spPr>
        <a:xfrm>
          <a:off x="34513206" y="165248"/>
          <a:ext cx="433388" cy="26244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438023</xdr:colOff>
      <xdr:row>0</xdr:row>
      <xdr:rowOff>98777</xdr:rowOff>
    </xdr:from>
    <xdr:to>
      <xdr:col>8</xdr:col>
      <xdr:colOff>345697</xdr:colOff>
      <xdr:row>1</xdr:row>
      <xdr:rowOff>157542</xdr:rowOff>
    </xdr:to>
    <xdr:sp macro="" textlink="">
      <xdr:nvSpPr>
        <xdr:cNvPr id="20" name="TextBox 19">
          <a:hlinkClick xmlns:r="http://schemas.openxmlformats.org/officeDocument/2006/relationships" r:id="rId7" tooltip="Kembali ke Form A3"/>
        </xdr:cNvPr>
        <xdr:cNvSpPr txBox="1"/>
      </xdr:nvSpPr>
      <xdr:spPr>
        <a:xfrm>
          <a:off x="8170912" y="98777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415717</xdr:colOff>
      <xdr:row>0</xdr:row>
      <xdr:rowOff>98778</xdr:rowOff>
    </xdr:from>
    <xdr:to>
      <xdr:col>9</xdr:col>
      <xdr:colOff>320468</xdr:colOff>
      <xdr:row>1</xdr:row>
      <xdr:rowOff>149606</xdr:rowOff>
    </xdr:to>
    <xdr:sp macro="" textlink="">
      <xdr:nvSpPr>
        <xdr:cNvPr id="21" name="TextBox 20">
          <a:hlinkClick xmlns:r="http://schemas.openxmlformats.org/officeDocument/2006/relationships" r:id="rId8" tooltip="Kembali ke Form A4"/>
        </xdr:cNvPr>
        <xdr:cNvSpPr txBox="1"/>
      </xdr:nvSpPr>
      <xdr:spPr>
        <a:xfrm>
          <a:off x="8656606" y="98778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389720</xdr:colOff>
      <xdr:row>0</xdr:row>
      <xdr:rowOff>100657</xdr:rowOff>
    </xdr:from>
    <xdr:to>
      <xdr:col>10</xdr:col>
      <xdr:colOff>348368</xdr:colOff>
      <xdr:row>1</xdr:row>
      <xdr:rowOff>165480</xdr:rowOff>
    </xdr:to>
    <xdr:sp macro="" textlink="">
      <xdr:nvSpPr>
        <xdr:cNvPr id="22" name="TextBox 21">
          <a:hlinkClick xmlns:r="http://schemas.openxmlformats.org/officeDocument/2006/relationships" r:id="rId9" tooltip="Kembali ke Form A5"/>
        </xdr:cNvPr>
        <xdr:cNvSpPr txBox="1"/>
      </xdr:nvSpPr>
      <xdr:spPr>
        <a:xfrm>
          <a:off x="9138609" y="100657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165803</xdr:colOff>
      <xdr:row>0</xdr:row>
      <xdr:rowOff>100658</xdr:rowOff>
    </xdr:from>
    <xdr:to>
      <xdr:col>12</xdr:col>
      <xdr:colOff>296327</xdr:colOff>
      <xdr:row>2</xdr:row>
      <xdr:rowOff>109476</xdr:rowOff>
    </xdr:to>
    <xdr:sp macro="" textlink="">
      <xdr:nvSpPr>
        <xdr:cNvPr id="23" name="Down Arrow 22">
          <a:hlinkClick xmlns:r="http://schemas.openxmlformats.org/officeDocument/2006/relationships" r:id="rId10"/>
        </xdr:cNvPr>
        <xdr:cNvSpPr/>
      </xdr:nvSpPr>
      <xdr:spPr>
        <a:xfrm rot="10800000">
          <a:off x="9930692" y="100658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5</xdr:col>
      <xdr:colOff>3577166</xdr:colOff>
      <xdr:row>0</xdr:row>
      <xdr:rowOff>100217</xdr:rowOff>
    </xdr:from>
    <xdr:to>
      <xdr:col>6</xdr:col>
      <xdr:colOff>405695</xdr:colOff>
      <xdr:row>1</xdr:row>
      <xdr:rowOff>153839</xdr:rowOff>
    </xdr:to>
    <xdr:sp macro="" textlink="">
      <xdr:nvSpPr>
        <xdr:cNvPr id="24" name="TextBox 23">
          <a:hlinkClick xmlns:r="http://schemas.openxmlformats.org/officeDocument/2006/relationships" r:id="rId11" tooltip="Kembali ke Form A1"/>
        </xdr:cNvPr>
        <xdr:cNvSpPr txBox="1"/>
      </xdr:nvSpPr>
      <xdr:spPr>
        <a:xfrm>
          <a:off x="7217833" y="100217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468451</xdr:colOff>
      <xdr:row>0</xdr:row>
      <xdr:rowOff>100217</xdr:rowOff>
    </xdr:from>
    <xdr:to>
      <xdr:col>7</xdr:col>
      <xdr:colOff>373203</xdr:colOff>
      <xdr:row>1</xdr:row>
      <xdr:rowOff>153839</xdr:rowOff>
    </xdr:to>
    <xdr:sp macro="" textlink="">
      <xdr:nvSpPr>
        <xdr:cNvPr id="25" name="TextBox 24">
          <a:hlinkClick xmlns:r="http://schemas.openxmlformats.org/officeDocument/2006/relationships" r:id="rId12" tooltip="Kembali ke Form A2"/>
        </xdr:cNvPr>
        <xdr:cNvSpPr txBox="1"/>
      </xdr:nvSpPr>
      <xdr:spPr>
        <a:xfrm>
          <a:off x="7693340" y="100217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1708024</xdr:colOff>
      <xdr:row>0</xdr:row>
      <xdr:rowOff>7055</xdr:rowOff>
    </xdr:from>
    <xdr:to>
      <xdr:col>5</xdr:col>
      <xdr:colOff>2123698</xdr:colOff>
      <xdr:row>0</xdr:row>
      <xdr:rowOff>249264</xdr:rowOff>
    </xdr:to>
    <xdr:sp macro="" textlink="">
      <xdr:nvSpPr>
        <xdr:cNvPr id="15" name="TextBox 14">
          <a:hlinkClick xmlns:r="http://schemas.openxmlformats.org/officeDocument/2006/relationships" r:id="rId1" tooltip="Kembali ke Form A3"/>
        </xdr:cNvPr>
        <xdr:cNvSpPr txBox="1"/>
      </xdr:nvSpPr>
      <xdr:spPr>
        <a:xfrm>
          <a:off x="8544857" y="7055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2193718</xdr:colOff>
      <xdr:row>0</xdr:row>
      <xdr:rowOff>7056</xdr:rowOff>
    </xdr:from>
    <xdr:to>
      <xdr:col>5</xdr:col>
      <xdr:colOff>2606469</xdr:colOff>
      <xdr:row>0</xdr:row>
      <xdr:rowOff>241328</xdr:rowOff>
    </xdr:to>
    <xdr:sp macro="" textlink="">
      <xdr:nvSpPr>
        <xdr:cNvPr id="16" name="TextBox 15">
          <a:hlinkClick xmlns:r="http://schemas.openxmlformats.org/officeDocument/2006/relationships" r:id="rId2" tooltip="Kembali ke Form A4"/>
        </xdr:cNvPr>
        <xdr:cNvSpPr txBox="1"/>
      </xdr:nvSpPr>
      <xdr:spPr>
        <a:xfrm>
          <a:off x="9030551" y="7056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2675721</xdr:colOff>
      <xdr:row>0</xdr:row>
      <xdr:rowOff>8935</xdr:rowOff>
    </xdr:from>
    <xdr:to>
      <xdr:col>5</xdr:col>
      <xdr:colOff>3142369</xdr:colOff>
      <xdr:row>0</xdr:row>
      <xdr:rowOff>257202</xdr:rowOff>
    </xdr:to>
    <xdr:sp macro="" textlink="">
      <xdr:nvSpPr>
        <xdr:cNvPr id="17" name="TextBox 16">
          <a:hlinkClick xmlns:r="http://schemas.openxmlformats.org/officeDocument/2006/relationships" r:id="rId3" tooltip="Kembali ke Form A5"/>
        </xdr:cNvPr>
        <xdr:cNvSpPr txBox="1"/>
      </xdr:nvSpPr>
      <xdr:spPr>
        <a:xfrm>
          <a:off x="9512554" y="8935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321026</xdr:colOff>
      <xdr:row>0</xdr:row>
      <xdr:rowOff>8936</xdr:rowOff>
    </xdr:from>
    <xdr:to>
      <xdr:col>7</xdr:col>
      <xdr:colOff>352772</xdr:colOff>
      <xdr:row>1</xdr:row>
      <xdr:rowOff>215309</xdr:rowOff>
    </xdr:to>
    <xdr:sp macro="" textlink="">
      <xdr:nvSpPr>
        <xdr:cNvPr id="18" name="Down Arrow 17">
          <a:hlinkClick xmlns:r="http://schemas.openxmlformats.org/officeDocument/2006/relationships" r:id="rId4"/>
        </xdr:cNvPr>
        <xdr:cNvSpPr/>
      </xdr:nvSpPr>
      <xdr:spPr>
        <a:xfrm rot="10800000">
          <a:off x="10304637" y="8936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5</xdr:col>
      <xdr:colOff>754945</xdr:colOff>
      <xdr:row>0</xdr:row>
      <xdr:rowOff>8495</xdr:rowOff>
    </xdr:from>
    <xdr:to>
      <xdr:col>5</xdr:col>
      <xdr:colOff>1167696</xdr:colOff>
      <xdr:row>0</xdr:row>
      <xdr:rowOff>245561</xdr:rowOff>
    </xdr:to>
    <xdr:sp macro="" textlink="">
      <xdr:nvSpPr>
        <xdr:cNvPr id="19" name="TextBox 18">
          <a:hlinkClick xmlns:r="http://schemas.openxmlformats.org/officeDocument/2006/relationships" r:id="rId5" tooltip="Kembali ke Form A1"/>
        </xdr:cNvPr>
        <xdr:cNvSpPr txBox="1"/>
      </xdr:nvSpPr>
      <xdr:spPr>
        <a:xfrm>
          <a:off x="7591778" y="8495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1230452</xdr:colOff>
      <xdr:row>0</xdr:row>
      <xdr:rowOff>8495</xdr:rowOff>
    </xdr:from>
    <xdr:to>
      <xdr:col>5</xdr:col>
      <xdr:colOff>1643204</xdr:colOff>
      <xdr:row>0</xdr:row>
      <xdr:rowOff>245561</xdr:rowOff>
    </xdr:to>
    <xdr:sp macro="" textlink="">
      <xdr:nvSpPr>
        <xdr:cNvPr id="20" name="TextBox 19">
          <a:hlinkClick xmlns:r="http://schemas.openxmlformats.org/officeDocument/2006/relationships" r:id="rId6" tooltip="Kembali ke Form A2"/>
        </xdr:cNvPr>
        <xdr:cNvSpPr txBox="1"/>
      </xdr:nvSpPr>
      <xdr:spPr>
        <a:xfrm>
          <a:off x="8067285" y="8495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1611891</xdr:colOff>
      <xdr:row>0</xdr:row>
      <xdr:rowOff>55563</xdr:rowOff>
    </xdr:from>
    <xdr:to>
      <xdr:col>7</xdr:col>
      <xdr:colOff>130503</xdr:colOff>
      <xdr:row>0</xdr:row>
      <xdr:rowOff>297772</xdr:rowOff>
    </xdr:to>
    <xdr:sp macro="" textlink="">
      <xdr:nvSpPr>
        <xdr:cNvPr id="5" name="TextBox 4">
          <a:hlinkClick xmlns:r="http://schemas.openxmlformats.org/officeDocument/2006/relationships" r:id="rId1" tooltip="Kembali ke Form A3"/>
        </xdr:cNvPr>
        <xdr:cNvSpPr txBox="1"/>
      </xdr:nvSpPr>
      <xdr:spPr>
        <a:xfrm>
          <a:off x="7684079" y="55563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200523</xdr:colOff>
      <xdr:row>0</xdr:row>
      <xdr:rowOff>55564</xdr:rowOff>
    </xdr:from>
    <xdr:to>
      <xdr:col>7</xdr:col>
      <xdr:colOff>613274</xdr:colOff>
      <xdr:row>0</xdr:row>
      <xdr:rowOff>289836</xdr:rowOff>
    </xdr:to>
    <xdr:sp macro="" textlink="">
      <xdr:nvSpPr>
        <xdr:cNvPr id="6" name="TextBox 5">
          <a:hlinkClick xmlns:r="http://schemas.openxmlformats.org/officeDocument/2006/relationships" r:id="rId2" tooltip="Kembali ke Form A4"/>
        </xdr:cNvPr>
        <xdr:cNvSpPr txBox="1"/>
      </xdr:nvSpPr>
      <xdr:spPr>
        <a:xfrm>
          <a:off x="8169773" y="55564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682526</xdr:colOff>
      <xdr:row>0</xdr:row>
      <xdr:rowOff>57443</xdr:rowOff>
    </xdr:from>
    <xdr:to>
      <xdr:col>7</xdr:col>
      <xdr:colOff>1149174</xdr:colOff>
      <xdr:row>0</xdr:row>
      <xdr:rowOff>305710</xdr:rowOff>
    </xdr:to>
    <xdr:sp macro="" textlink="">
      <xdr:nvSpPr>
        <xdr:cNvPr id="7" name="TextBox 6">
          <a:hlinkClick xmlns:r="http://schemas.openxmlformats.org/officeDocument/2006/relationships" r:id="rId3" tooltip="Kembali ke Form A5"/>
        </xdr:cNvPr>
        <xdr:cNvSpPr txBox="1"/>
      </xdr:nvSpPr>
      <xdr:spPr>
        <a:xfrm>
          <a:off x="8651776" y="57443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1474609</xdr:colOff>
      <xdr:row>0</xdr:row>
      <xdr:rowOff>57444</xdr:rowOff>
    </xdr:from>
    <xdr:to>
      <xdr:col>7</xdr:col>
      <xdr:colOff>2113133</xdr:colOff>
      <xdr:row>0</xdr:row>
      <xdr:rowOff>538984</xdr:rowOff>
    </xdr:to>
    <xdr:sp macro="" textlink="">
      <xdr:nvSpPr>
        <xdr:cNvPr id="8" name="Down Arrow 7">
          <a:hlinkClick xmlns:r="http://schemas.openxmlformats.org/officeDocument/2006/relationships" r:id="rId4"/>
        </xdr:cNvPr>
        <xdr:cNvSpPr/>
      </xdr:nvSpPr>
      <xdr:spPr>
        <a:xfrm rot="10800000">
          <a:off x="9443859" y="57444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6</xdr:col>
      <xdr:colOff>658812</xdr:colOff>
      <xdr:row>0</xdr:row>
      <xdr:rowOff>57003</xdr:rowOff>
    </xdr:from>
    <xdr:to>
      <xdr:col>6</xdr:col>
      <xdr:colOff>1071563</xdr:colOff>
      <xdr:row>0</xdr:row>
      <xdr:rowOff>294069</xdr:rowOff>
    </xdr:to>
    <xdr:sp macro="" textlink="">
      <xdr:nvSpPr>
        <xdr:cNvPr id="9" name="TextBox 8">
          <a:hlinkClick xmlns:r="http://schemas.openxmlformats.org/officeDocument/2006/relationships" r:id="rId5" tooltip="Kembali ke Form A1"/>
        </xdr:cNvPr>
        <xdr:cNvSpPr txBox="1"/>
      </xdr:nvSpPr>
      <xdr:spPr>
        <a:xfrm>
          <a:off x="6731000" y="57003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1134319</xdr:colOff>
      <xdr:row>0</xdr:row>
      <xdr:rowOff>57003</xdr:rowOff>
    </xdr:from>
    <xdr:to>
      <xdr:col>6</xdr:col>
      <xdr:colOff>1547071</xdr:colOff>
      <xdr:row>0</xdr:row>
      <xdr:rowOff>294069</xdr:rowOff>
    </xdr:to>
    <xdr:sp macro="" textlink="">
      <xdr:nvSpPr>
        <xdr:cNvPr id="10" name="TextBox 9">
          <a:hlinkClick xmlns:r="http://schemas.openxmlformats.org/officeDocument/2006/relationships" r:id="rId6" tooltip="Kembali ke Form A2"/>
        </xdr:cNvPr>
        <xdr:cNvSpPr txBox="1"/>
      </xdr:nvSpPr>
      <xdr:spPr>
        <a:xfrm>
          <a:off x="7206507" y="57003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2946979</xdr:colOff>
      <xdr:row>0</xdr:row>
      <xdr:rowOff>25400</xdr:rowOff>
    </xdr:from>
    <xdr:to>
      <xdr:col>2</xdr:col>
      <xdr:colOff>3362653</xdr:colOff>
      <xdr:row>1</xdr:row>
      <xdr:rowOff>70759</xdr:rowOff>
    </xdr:to>
    <xdr:sp macro="" textlink="">
      <xdr:nvSpPr>
        <xdr:cNvPr id="9" name="TextBox 8">
          <a:hlinkClick xmlns:r="http://schemas.openxmlformats.org/officeDocument/2006/relationships" r:id="rId1" tooltip="Kembali ke Form A3"/>
        </xdr:cNvPr>
        <xdr:cNvSpPr txBox="1"/>
      </xdr:nvSpPr>
      <xdr:spPr>
        <a:xfrm>
          <a:off x="8642929" y="25400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3432673</xdr:colOff>
      <xdr:row>0</xdr:row>
      <xdr:rowOff>25401</xdr:rowOff>
    </xdr:from>
    <xdr:to>
      <xdr:col>2</xdr:col>
      <xdr:colOff>3845424</xdr:colOff>
      <xdr:row>1</xdr:row>
      <xdr:rowOff>62823</xdr:rowOff>
    </xdr:to>
    <xdr:sp macro="" textlink="">
      <xdr:nvSpPr>
        <xdr:cNvPr id="10" name="TextBox 9">
          <a:hlinkClick xmlns:r="http://schemas.openxmlformats.org/officeDocument/2006/relationships" r:id="rId2" tooltip="Kembali ke Form A4"/>
        </xdr:cNvPr>
        <xdr:cNvSpPr txBox="1"/>
      </xdr:nvSpPr>
      <xdr:spPr>
        <a:xfrm>
          <a:off x="9128623" y="25401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3914676</xdr:colOff>
      <xdr:row>0</xdr:row>
      <xdr:rowOff>27280</xdr:rowOff>
    </xdr:from>
    <xdr:to>
      <xdr:col>2</xdr:col>
      <xdr:colOff>4381324</xdr:colOff>
      <xdr:row>1</xdr:row>
      <xdr:rowOff>78697</xdr:rowOff>
    </xdr:to>
    <xdr:sp macro="" textlink="">
      <xdr:nvSpPr>
        <xdr:cNvPr id="11" name="TextBox 10">
          <a:hlinkClick xmlns:r="http://schemas.openxmlformats.org/officeDocument/2006/relationships" r:id="rId3" tooltip="Kembali ke Form A5"/>
        </xdr:cNvPr>
        <xdr:cNvSpPr txBox="1"/>
      </xdr:nvSpPr>
      <xdr:spPr>
        <a:xfrm>
          <a:off x="9610626" y="27280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64909</xdr:colOff>
      <xdr:row>0</xdr:row>
      <xdr:rowOff>27281</xdr:rowOff>
    </xdr:from>
    <xdr:to>
      <xdr:col>4</xdr:col>
      <xdr:colOff>93833</xdr:colOff>
      <xdr:row>2</xdr:row>
      <xdr:rowOff>127821</xdr:rowOff>
    </xdr:to>
    <xdr:sp macro="" textlink="">
      <xdr:nvSpPr>
        <xdr:cNvPr id="12" name="Down Arrow 11">
          <a:hlinkClick xmlns:r="http://schemas.openxmlformats.org/officeDocument/2006/relationships" r:id="rId4"/>
        </xdr:cNvPr>
        <xdr:cNvSpPr/>
      </xdr:nvSpPr>
      <xdr:spPr>
        <a:xfrm rot="10800000">
          <a:off x="10402709" y="27281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2</xdr:col>
      <xdr:colOff>1993900</xdr:colOff>
      <xdr:row>0</xdr:row>
      <xdr:rowOff>26840</xdr:rowOff>
    </xdr:from>
    <xdr:to>
      <xdr:col>2</xdr:col>
      <xdr:colOff>2406651</xdr:colOff>
      <xdr:row>1</xdr:row>
      <xdr:rowOff>67056</xdr:rowOff>
    </xdr:to>
    <xdr:sp macro="" textlink="">
      <xdr:nvSpPr>
        <xdr:cNvPr id="13" name="TextBox 12">
          <a:hlinkClick xmlns:r="http://schemas.openxmlformats.org/officeDocument/2006/relationships" r:id="rId5" tooltip="Kembali ke Form A1"/>
        </xdr:cNvPr>
        <xdr:cNvSpPr txBox="1"/>
      </xdr:nvSpPr>
      <xdr:spPr>
        <a:xfrm>
          <a:off x="7689850" y="26840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2469407</xdr:colOff>
      <xdr:row>0</xdr:row>
      <xdr:rowOff>26840</xdr:rowOff>
    </xdr:from>
    <xdr:to>
      <xdr:col>2</xdr:col>
      <xdr:colOff>2882159</xdr:colOff>
      <xdr:row>1</xdr:row>
      <xdr:rowOff>67056</xdr:rowOff>
    </xdr:to>
    <xdr:sp macro="" textlink="">
      <xdr:nvSpPr>
        <xdr:cNvPr id="14" name="TextBox 13">
          <a:hlinkClick xmlns:r="http://schemas.openxmlformats.org/officeDocument/2006/relationships" r:id="rId6" tooltip="Kembali ke Form A2"/>
        </xdr:cNvPr>
        <xdr:cNvSpPr txBox="1"/>
      </xdr:nvSpPr>
      <xdr:spPr>
        <a:xfrm>
          <a:off x="8165357" y="26840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1092779</xdr:colOff>
      <xdr:row>0</xdr:row>
      <xdr:rowOff>0</xdr:rowOff>
    </xdr:from>
    <xdr:to>
      <xdr:col>8</xdr:col>
      <xdr:colOff>1508453</xdr:colOff>
      <xdr:row>0</xdr:row>
      <xdr:rowOff>242209</xdr:rowOff>
    </xdr:to>
    <xdr:sp macro="" textlink="">
      <xdr:nvSpPr>
        <xdr:cNvPr id="4" name="TextBox 3">
          <a:hlinkClick xmlns:r="http://schemas.openxmlformats.org/officeDocument/2006/relationships" r:id="rId1" tooltip="Kembali ke Form A3"/>
        </xdr:cNvPr>
        <xdr:cNvSpPr txBox="1"/>
      </xdr:nvSpPr>
      <xdr:spPr>
        <a:xfrm>
          <a:off x="8236529" y="0"/>
          <a:ext cx="415674" cy="242209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1578473</xdr:colOff>
      <xdr:row>0</xdr:row>
      <xdr:rowOff>1</xdr:rowOff>
    </xdr:from>
    <xdr:to>
      <xdr:col>8</xdr:col>
      <xdr:colOff>1991224</xdr:colOff>
      <xdr:row>0</xdr:row>
      <xdr:rowOff>234273</xdr:rowOff>
    </xdr:to>
    <xdr:sp macro="" textlink="">
      <xdr:nvSpPr>
        <xdr:cNvPr id="5" name="TextBox 4">
          <a:hlinkClick xmlns:r="http://schemas.openxmlformats.org/officeDocument/2006/relationships" r:id="rId2" tooltip="Kembali ke Form A4"/>
        </xdr:cNvPr>
        <xdr:cNvSpPr txBox="1"/>
      </xdr:nvSpPr>
      <xdr:spPr>
        <a:xfrm>
          <a:off x="8722223" y="1"/>
          <a:ext cx="412751" cy="234272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2060476</xdr:colOff>
      <xdr:row>0</xdr:row>
      <xdr:rowOff>1880</xdr:rowOff>
    </xdr:from>
    <xdr:to>
      <xdr:col>8</xdr:col>
      <xdr:colOff>2527124</xdr:colOff>
      <xdr:row>0</xdr:row>
      <xdr:rowOff>250147</xdr:rowOff>
    </xdr:to>
    <xdr:sp macro="" textlink="">
      <xdr:nvSpPr>
        <xdr:cNvPr id="7" name="TextBox 6">
          <a:hlinkClick xmlns:r="http://schemas.openxmlformats.org/officeDocument/2006/relationships" r:id="rId3" tooltip="Kembali ke Form A5"/>
        </xdr:cNvPr>
        <xdr:cNvSpPr txBox="1"/>
      </xdr:nvSpPr>
      <xdr:spPr>
        <a:xfrm>
          <a:off x="9204226" y="1880"/>
          <a:ext cx="466648" cy="2482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318909</xdr:colOff>
      <xdr:row>0</xdr:row>
      <xdr:rowOff>1881</xdr:rowOff>
    </xdr:from>
    <xdr:to>
      <xdr:col>10</xdr:col>
      <xdr:colOff>347833</xdr:colOff>
      <xdr:row>1</xdr:row>
      <xdr:rowOff>229421</xdr:rowOff>
    </xdr:to>
    <xdr:sp macro="" textlink="">
      <xdr:nvSpPr>
        <xdr:cNvPr id="8" name="Down Arrow 7">
          <a:hlinkClick xmlns:r="http://schemas.openxmlformats.org/officeDocument/2006/relationships" r:id="rId4"/>
        </xdr:cNvPr>
        <xdr:cNvSpPr/>
      </xdr:nvSpPr>
      <xdr:spPr>
        <a:xfrm rot="10800000">
          <a:off x="9996309" y="1881"/>
          <a:ext cx="638524" cy="481540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8</xdr:col>
      <xdr:colOff>139700</xdr:colOff>
      <xdr:row>0</xdr:row>
      <xdr:rowOff>1440</xdr:rowOff>
    </xdr:from>
    <xdr:to>
      <xdr:col>8</xdr:col>
      <xdr:colOff>552451</xdr:colOff>
      <xdr:row>0</xdr:row>
      <xdr:rowOff>238506</xdr:rowOff>
    </xdr:to>
    <xdr:sp macro="" textlink="">
      <xdr:nvSpPr>
        <xdr:cNvPr id="9" name="TextBox 8">
          <a:hlinkClick xmlns:r="http://schemas.openxmlformats.org/officeDocument/2006/relationships" r:id="rId5" tooltip="Kembali ke Form A1"/>
        </xdr:cNvPr>
        <xdr:cNvSpPr txBox="1"/>
      </xdr:nvSpPr>
      <xdr:spPr>
        <a:xfrm>
          <a:off x="7283450" y="1440"/>
          <a:ext cx="412751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615207</xdr:colOff>
      <xdr:row>0</xdr:row>
      <xdr:rowOff>1440</xdr:rowOff>
    </xdr:from>
    <xdr:to>
      <xdr:col>8</xdr:col>
      <xdr:colOff>1027959</xdr:colOff>
      <xdr:row>0</xdr:row>
      <xdr:rowOff>238506</xdr:rowOff>
    </xdr:to>
    <xdr:sp macro="" textlink="">
      <xdr:nvSpPr>
        <xdr:cNvPr id="10" name="TextBox 9">
          <a:hlinkClick xmlns:r="http://schemas.openxmlformats.org/officeDocument/2006/relationships" r:id="rId6" tooltip="Kembali ke Form A2"/>
        </xdr:cNvPr>
        <xdr:cNvSpPr txBox="1"/>
      </xdr:nvSpPr>
      <xdr:spPr>
        <a:xfrm>
          <a:off x="7758957" y="1440"/>
          <a:ext cx="412752" cy="23706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437030</xdr:colOff>
      <xdr:row>2</xdr:row>
      <xdr:rowOff>683559</xdr:rowOff>
    </xdr:from>
    <xdr:to>
      <xdr:col>7</xdr:col>
      <xdr:colOff>902696</xdr:colOff>
      <xdr:row>2</xdr:row>
      <xdr:rowOff>958726</xdr:rowOff>
    </xdr:to>
    <xdr:sp macro="" textlink="">
      <xdr:nvSpPr>
        <xdr:cNvPr id="2" name="TextBox 1">
          <a:hlinkClick xmlns:r="http://schemas.openxmlformats.org/officeDocument/2006/relationships" r:id="rId1" tooltip="LIHAT KODE PELATIHAN"/>
        </xdr:cNvPr>
        <xdr:cNvSpPr txBox="1"/>
      </xdr:nvSpPr>
      <xdr:spPr>
        <a:xfrm>
          <a:off x="9171455" y="1074084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179294</xdr:colOff>
      <xdr:row>2</xdr:row>
      <xdr:rowOff>683559</xdr:rowOff>
    </xdr:from>
    <xdr:to>
      <xdr:col>0</xdr:col>
      <xdr:colOff>644960</xdr:colOff>
      <xdr:row>2</xdr:row>
      <xdr:rowOff>958726</xdr:rowOff>
    </xdr:to>
    <xdr:sp macro="" textlink="">
      <xdr:nvSpPr>
        <xdr:cNvPr id="3" name="TextBox 2">
          <a:hlinkClick xmlns:r="http://schemas.openxmlformats.org/officeDocument/2006/relationships" r:id="rId2" tooltip="LIHAT KODE FASYANKES"/>
        </xdr:cNvPr>
        <xdr:cNvSpPr txBox="1"/>
      </xdr:nvSpPr>
      <xdr:spPr>
        <a:xfrm>
          <a:off x="179294" y="1074084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7</xdr:col>
      <xdr:colOff>595313</xdr:colOff>
      <xdr:row>0</xdr:row>
      <xdr:rowOff>352147</xdr:rowOff>
    </xdr:from>
    <xdr:to>
      <xdr:col>8</xdr:col>
      <xdr:colOff>4070</xdr:colOff>
      <xdr:row>0</xdr:row>
      <xdr:rowOff>592153</xdr:rowOff>
    </xdr:to>
    <xdr:sp macro="" textlink="">
      <xdr:nvSpPr>
        <xdr:cNvPr id="13" name="TextBox 12">
          <a:hlinkClick xmlns:r="http://schemas.openxmlformats.org/officeDocument/2006/relationships" r:id="rId3" tooltip="Kembali ke Form A1"/>
        </xdr:cNvPr>
        <xdr:cNvSpPr txBox="1"/>
      </xdr:nvSpPr>
      <xdr:spPr>
        <a:xfrm>
          <a:off x="8739188" y="352147"/>
          <a:ext cx="48032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44111</xdr:colOff>
      <xdr:row>0</xdr:row>
      <xdr:rowOff>359203</xdr:rowOff>
    </xdr:from>
    <xdr:to>
      <xdr:col>8</xdr:col>
      <xdr:colOff>465272</xdr:colOff>
      <xdr:row>0</xdr:row>
      <xdr:rowOff>599209</xdr:rowOff>
    </xdr:to>
    <xdr:sp macro="" textlink="">
      <xdr:nvSpPr>
        <xdr:cNvPr id="16" name="TextBox 15">
          <a:hlinkClick xmlns:r="http://schemas.openxmlformats.org/officeDocument/2006/relationships" r:id="rId4" tooltip="Kembali ke Form A2"/>
        </xdr:cNvPr>
        <xdr:cNvSpPr txBox="1"/>
      </xdr:nvSpPr>
      <xdr:spPr>
        <a:xfrm>
          <a:off x="10077111" y="359203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530093</xdr:colOff>
      <xdr:row>0</xdr:row>
      <xdr:rowOff>355115</xdr:rowOff>
    </xdr:from>
    <xdr:to>
      <xdr:col>8</xdr:col>
      <xdr:colOff>945766</xdr:colOff>
      <xdr:row>0</xdr:row>
      <xdr:rowOff>595122</xdr:rowOff>
    </xdr:to>
    <xdr:sp macro="" textlink="">
      <xdr:nvSpPr>
        <xdr:cNvPr id="17" name="TextBox 16">
          <a:hlinkClick xmlns:r="http://schemas.openxmlformats.org/officeDocument/2006/relationships" r:id="rId5" tooltip="Kembali ke Form A4"/>
        </xdr:cNvPr>
        <xdr:cNvSpPr txBox="1"/>
      </xdr:nvSpPr>
      <xdr:spPr>
        <a:xfrm>
          <a:off x="10563093" y="355115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1044009</xdr:colOff>
      <xdr:row>0</xdr:row>
      <xdr:rowOff>355115</xdr:rowOff>
    </xdr:from>
    <xdr:to>
      <xdr:col>8</xdr:col>
      <xdr:colOff>1453848</xdr:colOff>
      <xdr:row>0</xdr:row>
      <xdr:rowOff>595122</xdr:rowOff>
    </xdr:to>
    <xdr:sp macro="" textlink="">
      <xdr:nvSpPr>
        <xdr:cNvPr id="18" name="TextBox 17">
          <a:hlinkClick xmlns:r="http://schemas.openxmlformats.org/officeDocument/2006/relationships" r:id="rId6" tooltip="Kembali ke Form A5"/>
        </xdr:cNvPr>
        <xdr:cNvSpPr txBox="1"/>
      </xdr:nvSpPr>
      <xdr:spPr>
        <a:xfrm>
          <a:off x="11077009" y="355115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1404031</xdr:colOff>
      <xdr:row>0</xdr:row>
      <xdr:rowOff>72571</xdr:rowOff>
    </xdr:from>
    <xdr:to>
      <xdr:col>7</xdr:col>
      <xdr:colOff>461005</xdr:colOff>
      <xdr:row>0</xdr:row>
      <xdr:rowOff>574392</xdr:rowOff>
    </xdr:to>
    <xdr:sp macro="" textlink="">
      <xdr:nvSpPr>
        <xdr:cNvPr id="19" name="Down Arrow 18">
          <a:hlinkClick xmlns:r="http://schemas.openxmlformats.org/officeDocument/2006/relationships" r:id="rId7" tooltip="KEMBALI KE NAVIGASI"/>
        </xdr:cNvPr>
        <xdr:cNvSpPr/>
      </xdr:nvSpPr>
      <xdr:spPr>
        <a:xfrm rot="10800000">
          <a:off x="7992156" y="72571"/>
          <a:ext cx="612724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8</xdr:col>
      <xdr:colOff>1504593</xdr:colOff>
      <xdr:row>0</xdr:row>
      <xdr:rowOff>344212</xdr:rowOff>
    </xdr:from>
    <xdr:to>
      <xdr:col>8</xdr:col>
      <xdr:colOff>2788727</xdr:colOff>
      <xdr:row>0</xdr:row>
      <xdr:rowOff>591157</xdr:rowOff>
    </xdr:to>
    <xdr:sp macro="" textlink="">
      <xdr:nvSpPr>
        <xdr:cNvPr id="20" name="TextBox 19">
          <a:hlinkClick xmlns:r="http://schemas.openxmlformats.org/officeDocument/2006/relationships" r:id="rId8" tooltip="LIHAT DASHBOARD 3 - REKAPITULASI SDMK YANG DILATIH"/>
        </xdr:cNvPr>
        <xdr:cNvSpPr txBox="1"/>
      </xdr:nvSpPr>
      <xdr:spPr>
        <a:xfrm>
          <a:off x="11537593" y="344212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3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1219428</xdr:colOff>
      <xdr:row>2</xdr:row>
      <xdr:rowOff>673440</xdr:rowOff>
    </xdr:from>
    <xdr:to>
      <xdr:col>8</xdr:col>
      <xdr:colOff>1705997</xdr:colOff>
      <xdr:row>2</xdr:row>
      <xdr:rowOff>899658</xdr:rowOff>
    </xdr:to>
    <xdr:sp macro="" textlink="">
      <xdr:nvSpPr>
        <xdr:cNvPr id="11" name="TextBox 10">
          <a:hlinkClick xmlns:r="http://schemas.openxmlformats.org/officeDocument/2006/relationships" r:id="rId1" tooltip="LIHAT ORGANISASI PROFESI"/>
        </xdr:cNvPr>
        <xdr:cNvSpPr txBox="1"/>
      </xdr:nvSpPr>
      <xdr:spPr>
        <a:xfrm>
          <a:off x="11207071" y="1635011"/>
          <a:ext cx="486569" cy="226218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</xdr:row>
      <xdr:rowOff>680358</xdr:rowOff>
    </xdr:from>
    <xdr:to>
      <xdr:col>0</xdr:col>
      <xdr:colOff>692452</xdr:colOff>
      <xdr:row>3</xdr:row>
      <xdr:rowOff>12096</xdr:rowOff>
    </xdr:to>
    <xdr:sp macro="" textlink="">
      <xdr:nvSpPr>
        <xdr:cNvPr id="10" name="TextBox 9">
          <a:hlinkClick xmlns:r="http://schemas.openxmlformats.org/officeDocument/2006/relationships" r:id="rId2" tooltip="LIHAT KODE FASYANKES"/>
        </xdr:cNvPr>
        <xdr:cNvSpPr txBox="1"/>
      </xdr:nvSpPr>
      <xdr:spPr>
        <a:xfrm>
          <a:off x="226786" y="1641929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7</xdr:col>
      <xdr:colOff>448291</xdr:colOff>
      <xdr:row>0</xdr:row>
      <xdr:rowOff>388433</xdr:rowOff>
    </xdr:from>
    <xdr:to>
      <xdr:col>8</xdr:col>
      <xdr:colOff>46119</xdr:colOff>
      <xdr:row>0</xdr:row>
      <xdr:rowOff>628439</xdr:rowOff>
    </xdr:to>
    <xdr:sp macro="" textlink="">
      <xdr:nvSpPr>
        <xdr:cNvPr id="13" name="TextBox 12">
          <a:hlinkClick xmlns:r="http://schemas.openxmlformats.org/officeDocument/2006/relationships" r:id="rId3" tooltip="Kembali ke Form A1"/>
        </xdr:cNvPr>
        <xdr:cNvSpPr txBox="1"/>
      </xdr:nvSpPr>
      <xdr:spPr>
        <a:xfrm>
          <a:off x="9601362" y="388433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136959</xdr:colOff>
      <xdr:row>0</xdr:row>
      <xdr:rowOff>395489</xdr:rowOff>
    </xdr:from>
    <xdr:to>
      <xdr:col>8</xdr:col>
      <xdr:colOff>558120</xdr:colOff>
      <xdr:row>0</xdr:row>
      <xdr:rowOff>635495</xdr:rowOff>
    </xdr:to>
    <xdr:sp macro="" textlink="">
      <xdr:nvSpPr>
        <xdr:cNvPr id="14" name="TextBox 13">
          <a:hlinkClick xmlns:r="http://schemas.openxmlformats.org/officeDocument/2006/relationships" r:id="rId4" tooltip="Kembali ke Form A2"/>
        </xdr:cNvPr>
        <xdr:cNvSpPr txBox="1"/>
      </xdr:nvSpPr>
      <xdr:spPr>
        <a:xfrm>
          <a:off x="10124602" y="395489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622941</xdr:colOff>
      <xdr:row>0</xdr:row>
      <xdr:rowOff>391401</xdr:rowOff>
    </xdr:from>
    <xdr:to>
      <xdr:col>8</xdr:col>
      <xdr:colOff>1038614</xdr:colOff>
      <xdr:row>0</xdr:row>
      <xdr:rowOff>631408</xdr:rowOff>
    </xdr:to>
    <xdr:sp macro="" textlink="">
      <xdr:nvSpPr>
        <xdr:cNvPr id="15" name="TextBox 14">
          <a:hlinkClick xmlns:r="http://schemas.openxmlformats.org/officeDocument/2006/relationships" r:id="rId5" tooltip="Kembali ke Form A3"/>
        </xdr:cNvPr>
        <xdr:cNvSpPr txBox="1"/>
      </xdr:nvSpPr>
      <xdr:spPr>
        <a:xfrm>
          <a:off x="10610584" y="391401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1136857</xdr:colOff>
      <xdr:row>0</xdr:row>
      <xdr:rowOff>391401</xdr:rowOff>
    </xdr:from>
    <xdr:to>
      <xdr:col>8</xdr:col>
      <xdr:colOff>1546696</xdr:colOff>
      <xdr:row>0</xdr:row>
      <xdr:rowOff>631408</xdr:rowOff>
    </xdr:to>
    <xdr:sp macro="" textlink="">
      <xdr:nvSpPr>
        <xdr:cNvPr id="16" name="TextBox 15">
          <a:hlinkClick xmlns:r="http://schemas.openxmlformats.org/officeDocument/2006/relationships" r:id="rId6" tooltip="Kembali ke Form A5"/>
        </xdr:cNvPr>
        <xdr:cNvSpPr txBox="1"/>
      </xdr:nvSpPr>
      <xdr:spPr>
        <a:xfrm>
          <a:off x="11124500" y="391401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5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1346973</xdr:colOff>
      <xdr:row>0</xdr:row>
      <xdr:rowOff>108857</xdr:rowOff>
    </xdr:from>
    <xdr:to>
      <xdr:col>7</xdr:col>
      <xdr:colOff>86675</xdr:colOff>
      <xdr:row>0</xdr:row>
      <xdr:rowOff>610678</xdr:rowOff>
    </xdr:to>
    <xdr:sp macro="" textlink="">
      <xdr:nvSpPr>
        <xdr:cNvPr id="17" name="Down Arrow 16">
          <a:hlinkClick xmlns:r="http://schemas.openxmlformats.org/officeDocument/2006/relationships" r:id="rId7" tooltip="KEMBALI KE NAVIGASI"/>
        </xdr:cNvPr>
        <xdr:cNvSpPr/>
      </xdr:nvSpPr>
      <xdr:spPr>
        <a:xfrm rot="10800000">
          <a:off x="8558759" y="108857"/>
          <a:ext cx="680987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8</xdr:col>
      <xdr:colOff>1597441</xdr:colOff>
      <xdr:row>0</xdr:row>
      <xdr:rowOff>380498</xdr:rowOff>
    </xdr:from>
    <xdr:to>
      <xdr:col>8</xdr:col>
      <xdr:colOff>2881575</xdr:colOff>
      <xdr:row>0</xdr:row>
      <xdr:rowOff>627443</xdr:rowOff>
    </xdr:to>
    <xdr:sp macro="" textlink="">
      <xdr:nvSpPr>
        <xdr:cNvPr id="18" name="TextBox 17">
          <a:hlinkClick xmlns:r="http://schemas.openxmlformats.org/officeDocument/2006/relationships" r:id="rId8" tooltip="LIHAT DASHBOARD 4 - REKAPITULASI NAKES YANG TEREGISTRASI"/>
        </xdr:cNvPr>
        <xdr:cNvSpPr txBox="1"/>
      </xdr:nvSpPr>
      <xdr:spPr>
        <a:xfrm>
          <a:off x="11585084" y="380498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4</a:t>
          </a:r>
        </a:p>
      </xdr:txBody>
    </xdr:sp>
    <xdr:clientData/>
  </xdr:twoCellAnchor>
  <xdr:twoCellAnchor>
    <xdr:from>
      <xdr:col>0</xdr:col>
      <xdr:colOff>226786</xdr:colOff>
      <xdr:row>2</xdr:row>
      <xdr:rowOff>680358</xdr:rowOff>
    </xdr:from>
    <xdr:to>
      <xdr:col>0</xdr:col>
      <xdr:colOff>692452</xdr:colOff>
      <xdr:row>3</xdr:row>
      <xdr:rowOff>12096</xdr:rowOff>
    </xdr:to>
    <xdr:sp macro="" textlink="">
      <xdr:nvSpPr>
        <xdr:cNvPr id="12" name="TextBox 11">
          <a:hlinkClick xmlns:r="http://schemas.openxmlformats.org/officeDocument/2006/relationships" r:id="rId9" tooltip="LIHAT KODE FASYANKES"/>
        </xdr:cNvPr>
        <xdr:cNvSpPr txBox="1"/>
      </xdr:nvSpPr>
      <xdr:spPr>
        <a:xfrm>
          <a:off x="226786" y="1632858"/>
          <a:ext cx="465666" cy="27471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5</xdr:row>
      <xdr:rowOff>680358</xdr:rowOff>
    </xdr:from>
    <xdr:to>
      <xdr:col>0</xdr:col>
      <xdr:colOff>692452</xdr:colOff>
      <xdr:row>6</xdr:row>
      <xdr:rowOff>12096</xdr:rowOff>
    </xdr:to>
    <xdr:sp macro="" textlink="">
      <xdr:nvSpPr>
        <xdr:cNvPr id="19" name="TextBox 18">
          <a:hlinkClick xmlns:r="http://schemas.openxmlformats.org/officeDocument/2006/relationships" r:id="rId10" tooltip="LIHAT KODE FASYANKES"/>
        </xdr:cNvPr>
        <xdr:cNvSpPr txBox="1"/>
      </xdr:nvSpPr>
      <xdr:spPr>
        <a:xfrm>
          <a:off x="226786" y="2499633"/>
          <a:ext cx="465666" cy="801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8</xdr:row>
      <xdr:rowOff>680358</xdr:rowOff>
    </xdr:from>
    <xdr:to>
      <xdr:col>0</xdr:col>
      <xdr:colOff>692452</xdr:colOff>
      <xdr:row>9</xdr:row>
      <xdr:rowOff>12096</xdr:rowOff>
    </xdr:to>
    <xdr:sp macro="" textlink="">
      <xdr:nvSpPr>
        <xdr:cNvPr id="20" name="TextBox 19">
          <a:hlinkClick xmlns:r="http://schemas.openxmlformats.org/officeDocument/2006/relationships" r:id="rId11" tooltip="LIHAT KODE FASYANKES"/>
        </xdr:cNvPr>
        <xdr:cNvSpPr txBox="1"/>
      </xdr:nvSpPr>
      <xdr:spPr>
        <a:xfrm>
          <a:off x="226786" y="3099708"/>
          <a:ext cx="465666" cy="801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11</xdr:row>
      <xdr:rowOff>680358</xdr:rowOff>
    </xdr:from>
    <xdr:to>
      <xdr:col>0</xdr:col>
      <xdr:colOff>692452</xdr:colOff>
      <xdr:row>12</xdr:row>
      <xdr:rowOff>12096</xdr:rowOff>
    </xdr:to>
    <xdr:sp macro="" textlink="">
      <xdr:nvSpPr>
        <xdr:cNvPr id="21" name="TextBox 20">
          <a:hlinkClick xmlns:r="http://schemas.openxmlformats.org/officeDocument/2006/relationships" r:id="rId12" tooltip="LIHAT KODE FASYANKES"/>
        </xdr:cNvPr>
        <xdr:cNvSpPr txBox="1"/>
      </xdr:nvSpPr>
      <xdr:spPr>
        <a:xfrm>
          <a:off x="226786" y="3699783"/>
          <a:ext cx="465666" cy="801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14</xdr:row>
      <xdr:rowOff>680358</xdr:rowOff>
    </xdr:from>
    <xdr:to>
      <xdr:col>0</xdr:col>
      <xdr:colOff>692452</xdr:colOff>
      <xdr:row>15</xdr:row>
      <xdr:rowOff>12096</xdr:rowOff>
    </xdr:to>
    <xdr:sp macro="" textlink="">
      <xdr:nvSpPr>
        <xdr:cNvPr id="22" name="TextBox 21">
          <a:hlinkClick xmlns:r="http://schemas.openxmlformats.org/officeDocument/2006/relationships" r:id="rId13" tooltip="LIHAT KODE FASYANKES"/>
        </xdr:cNvPr>
        <xdr:cNvSpPr txBox="1"/>
      </xdr:nvSpPr>
      <xdr:spPr>
        <a:xfrm>
          <a:off x="226786" y="4299858"/>
          <a:ext cx="465666" cy="801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17</xdr:row>
      <xdr:rowOff>680358</xdr:rowOff>
    </xdr:from>
    <xdr:to>
      <xdr:col>0</xdr:col>
      <xdr:colOff>692452</xdr:colOff>
      <xdr:row>18</xdr:row>
      <xdr:rowOff>12096</xdr:rowOff>
    </xdr:to>
    <xdr:sp macro="" textlink="">
      <xdr:nvSpPr>
        <xdr:cNvPr id="23" name="TextBox 22">
          <a:hlinkClick xmlns:r="http://schemas.openxmlformats.org/officeDocument/2006/relationships" r:id="rId14" tooltip="LIHAT KODE FASYANKES"/>
        </xdr:cNvPr>
        <xdr:cNvSpPr txBox="1"/>
      </xdr:nvSpPr>
      <xdr:spPr>
        <a:xfrm>
          <a:off x="226786" y="4899933"/>
          <a:ext cx="465666" cy="801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20</xdr:row>
      <xdr:rowOff>680358</xdr:rowOff>
    </xdr:from>
    <xdr:to>
      <xdr:col>0</xdr:col>
      <xdr:colOff>692452</xdr:colOff>
      <xdr:row>21</xdr:row>
      <xdr:rowOff>12096</xdr:rowOff>
    </xdr:to>
    <xdr:sp macro="" textlink="">
      <xdr:nvSpPr>
        <xdr:cNvPr id="24" name="TextBox 23">
          <a:hlinkClick xmlns:r="http://schemas.openxmlformats.org/officeDocument/2006/relationships" r:id="rId15" tooltip="LIHAT KODE FASYANKES"/>
        </xdr:cNvPr>
        <xdr:cNvSpPr txBox="1"/>
      </xdr:nvSpPr>
      <xdr:spPr>
        <a:xfrm>
          <a:off x="226786" y="5500008"/>
          <a:ext cx="465666" cy="801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23</xdr:row>
      <xdr:rowOff>680358</xdr:rowOff>
    </xdr:from>
    <xdr:to>
      <xdr:col>0</xdr:col>
      <xdr:colOff>692452</xdr:colOff>
      <xdr:row>24</xdr:row>
      <xdr:rowOff>12096</xdr:rowOff>
    </xdr:to>
    <xdr:sp macro="" textlink="">
      <xdr:nvSpPr>
        <xdr:cNvPr id="25" name="TextBox 24">
          <a:hlinkClick xmlns:r="http://schemas.openxmlformats.org/officeDocument/2006/relationships" r:id="rId16" tooltip="LIHAT KODE FASYANKES"/>
        </xdr:cNvPr>
        <xdr:cNvSpPr txBox="1"/>
      </xdr:nvSpPr>
      <xdr:spPr>
        <a:xfrm>
          <a:off x="226786" y="6100083"/>
          <a:ext cx="465666" cy="801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26</xdr:row>
      <xdr:rowOff>680358</xdr:rowOff>
    </xdr:from>
    <xdr:to>
      <xdr:col>0</xdr:col>
      <xdr:colOff>692452</xdr:colOff>
      <xdr:row>27</xdr:row>
      <xdr:rowOff>12096</xdr:rowOff>
    </xdr:to>
    <xdr:sp macro="" textlink="">
      <xdr:nvSpPr>
        <xdr:cNvPr id="26" name="TextBox 25">
          <a:hlinkClick xmlns:r="http://schemas.openxmlformats.org/officeDocument/2006/relationships" r:id="rId17" tooltip="LIHAT KODE FASYANKES"/>
        </xdr:cNvPr>
        <xdr:cNvSpPr txBox="1"/>
      </xdr:nvSpPr>
      <xdr:spPr>
        <a:xfrm>
          <a:off x="226786" y="6700158"/>
          <a:ext cx="465666" cy="801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29</xdr:row>
      <xdr:rowOff>680358</xdr:rowOff>
    </xdr:from>
    <xdr:to>
      <xdr:col>0</xdr:col>
      <xdr:colOff>692452</xdr:colOff>
      <xdr:row>30</xdr:row>
      <xdr:rowOff>12096</xdr:rowOff>
    </xdr:to>
    <xdr:sp macro="" textlink="">
      <xdr:nvSpPr>
        <xdr:cNvPr id="27" name="TextBox 26">
          <a:hlinkClick xmlns:r="http://schemas.openxmlformats.org/officeDocument/2006/relationships" r:id="rId18" tooltip="LIHAT KODE FASYANKES"/>
        </xdr:cNvPr>
        <xdr:cNvSpPr txBox="1"/>
      </xdr:nvSpPr>
      <xdr:spPr>
        <a:xfrm>
          <a:off x="226786" y="7300233"/>
          <a:ext cx="465666" cy="801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32</xdr:row>
      <xdr:rowOff>680358</xdr:rowOff>
    </xdr:from>
    <xdr:to>
      <xdr:col>0</xdr:col>
      <xdr:colOff>692452</xdr:colOff>
      <xdr:row>33</xdr:row>
      <xdr:rowOff>12096</xdr:rowOff>
    </xdr:to>
    <xdr:sp macro="" textlink="">
      <xdr:nvSpPr>
        <xdr:cNvPr id="28" name="TextBox 27">
          <a:hlinkClick xmlns:r="http://schemas.openxmlformats.org/officeDocument/2006/relationships" r:id="rId19" tooltip="LIHAT KODE FASYANKES"/>
        </xdr:cNvPr>
        <xdr:cNvSpPr txBox="1"/>
      </xdr:nvSpPr>
      <xdr:spPr>
        <a:xfrm>
          <a:off x="226786" y="7900308"/>
          <a:ext cx="465666" cy="801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35</xdr:row>
      <xdr:rowOff>680358</xdr:rowOff>
    </xdr:from>
    <xdr:to>
      <xdr:col>0</xdr:col>
      <xdr:colOff>692452</xdr:colOff>
      <xdr:row>36</xdr:row>
      <xdr:rowOff>12096</xdr:rowOff>
    </xdr:to>
    <xdr:sp macro="" textlink="">
      <xdr:nvSpPr>
        <xdr:cNvPr id="29" name="TextBox 28">
          <a:hlinkClick xmlns:r="http://schemas.openxmlformats.org/officeDocument/2006/relationships" r:id="rId20" tooltip="LIHAT KODE FASYANKES"/>
        </xdr:cNvPr>
        <xdr:cNvSpPr txBox="1"/>
      </xdr:nvSpPr>
      <xdr:spPr>
        <a:xfrm>
          <a:off x="226786" y="8500383"/>
          <a:ext cx="465666" cy="801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38</xdr:row>
      <xdr:rowOff>680358</xdr:rowOff>
    </xdr:from>
    <xdr:to>
      <xdr:col>0</xdr:col>
      <xdr:colOff>692452</xdr:colOff>
      <xdr:row>39</xdr:row>
      <xdr:rowOff>12096</xdr:rowOff>
    </xdr:to>
    <xdr:sp macro="" textlink="">
      <xdr:nvSpPr>
        <xdr:cNvPr id="30" name="TextBox 29">
          <a:hlinkClick xmlns:r="http://schemas.openxmlformats.org/officeDocument/2006/relationships" r:id="rId21" tooltip="LIHAT KODE FASYANKES"/>
        </xdr:cNvPr>
        <xdr:cNvSpPr txBox="1"/>
      </xdr:nvSpPr>
      <xdr:spPr>
        <a:xfrm>
          <a:off x="226786" y="9052833"/>
          <a:ext cx="465666" cy="801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41</xdr:row>
      <xdr:rowOff>680358</xdr:rowOff>
    </xdr:from>
    <xdr:to>
      <xdr:col>0</xdr:col>
      <xdr:colOff>692452</xdr:colOff>
      <xdr:row>42</xdr:row>
      <xdr:rowOff>12096</xdr:rowOff>
    </xdr:to>
    <xdr:sp macro="" textlink="">
      <xdr:nvSpPr>
        <xdr:cNvPr id="31" name="TextBox 30">
          <a:hlinkClick xmlns:r="http://schemas.openxmlformats.org/officeDocument/2006/relationships" r:id="rId22" tooltip="LIHAT KODE FASYANKES"/>
        </xdr:cNvPr>
        <xdr:cNvSpPr txBox="1"/>
      </xdr:nvSpPr>
      <xdr:spPr>
        <a:xfrm>
          <a:off x="226786" y="9538608"/>
          <a:ext cx="465666" cy="801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44</xdr:row>
      <xdr:rowOff>680358</xdr:rowOff>
    </xdr:from>
    <xdr:to>
      <xdr:col>0</xdr:col>
      <xdr:colOff>692452</xdr:colOff>
      <xdr:row>45</xdr:row>
      <xdr:rowOff>0</xdr:rowOff>
    </xdr:to>
    <xdr:sp macro="" textlink="">
      <xdr:nvSpPr>
        <xdr:cNvPr id="32" name="TextBox 31">
          <a:hlinkClick xmlns:r="http://schemas.openxmlformats.org/officeDocument/2006/relationships" r:id="rId23" tooltip="LIHAT KODE FASYANKES"/>
        </xdr:cNvPr>
        <xdr:cNvSpPr txBox="1"/>
      </xdr:nvSpPr>
      <xdr:spPr>
        <a:xfrm>
          <a:off x="226786" y="10024383"/>
          <a:ext cx="465666" cy="801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226786</xdr:colOff>
      <xdr:row>48</xdr:row>
      <xdr:rowOff>680358</xdr:rowOff>
    </xdr:from>
    <xdr:to>
      <xdr:col>0</xdr:col>
      <xdr:colOff>692452</xdr:colOff>
      <xdr:row>49</xdr:row>
      <xdr:rowOff>12096</xdr:rowOff>
    </xdr:to>
    <xdr:sp macro="" textlink="">
      <xdr:nvSpPr>
        <xdr:cNvPr id="36" name="TextBox 35">
          <a:hlinkClick xmlns:r="http://schemas.openxmlformats.org/officeDocument/2006/relationships" r:id="rId24" tooltip="LIHAT KODE FASYANKES"/>
        </xdr:cNvPr>
        <xdr:cNvSpPr txBox="1"/>
      </xdr:nvSpPr>
      <xdr:spPr>
        <a:xfrm>
          <a:off x="226786" y="10995933"/>
          <a:ext cx="465666" cy="801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131234</xdr:colOff>
      <xdr:row>2</xdr:row>
      <xdr:rowOff>783167</xdr:rowOff>
    </xdr:from>
    <xdr:to>
      <xdr:col>3</xdr:col>
      <xdr:colOff>596900</xdr:colOff>
      <xdr:row>2</xdr:row>
      <xdr:rowOff>1058334</xdr:rowOff>
    </xdr:to>
    <xdr:sp macro="" textlink="">
      <xdr:nvSpPr>
        <xdr:cNvPr id="4" name="TextBox 3">
          <a:hlinkClick xmlns:r="http://schemas.openxmlformats.org/officeDocument/2006/relationships" r:id="rId1"/>
        </xdr:cNvPr>
        <xdr:cNvSpPr txBox="1"/>
      </xdr:nvSpPr>
      <xdr:spPr>
        <a:xfrm>
          <a:off x="3179234" y="1173692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0</xdr:col>
      <xdr:colOff>254000</xdr:colOff>
      <xdr:row>2</xdr:row>
      <xdr:rowOff>789214</xdr:rowOff>
    </xdr:from>
    <xdr:to>
      <xdr:col>0</xdr:col>
      <xdr:colOff>719666</xdr:colOff>
      <xdr:row>2</xdr:row>
      <xdr:rowOff>1064381</xdr:rowOff>
    </xdr:to>
    <xdr:sp macro="" textlink="">
      <xdr:nvSpPr>
        <xdr:cNvPr id="12" name="TextBox 11">
          <a:hlinkClick xmlns:r="http://schemas.openxmlformats.org/officeDocument/2006/relationships" r:id="rId2" tooltip="LIHAT KODE FASYANKES"/>
        </xdr:cNvPr>
        <xdr:cNvSpPr txBox="1"/>
      </xdr:nvSpPr>
      <xdr:spPr>
        <a:xfrm>
          <a:off x="254000" y="1587500"/>
          <a:ext cx="465666" cy="275167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t"/>
        <a:lstStyle/>
        <a:p>
          <a:r>
            <a:rPr lang="id-ID" sz="1050" b="0">
              <a:solidFill>
                <a:schemeClr val="bg1"/>
              </a:solidFill>
            </a:rPr>
            <a:t>kode</a:t>
          </a:r>
        </a:p>
      </xdr:txBody>
    </xdr:sp>
    <xdr:clientData/>
  </xdr:twoCellAnchor>
  <xdr:twoCellAnchor>
    <xdr:from>
      <xdr:col>9</xdr:col>
      <xdr:colOff>430148</xdr:colOff>
      <xdr:row>0</xdr:row>
      <xdr:rowOff>288647</xdr:rowOff>
    </xdr:from>
    <xdr:to>
      <xdr:col>9</xdr:col>
      <xdr:colOff>862548</xdr:colOff>
      <xdr:row>0</xdr:row>
      <xdr:rowOff>528653</xdr:rowOff>
    </xdr:to>
    <xdr:sp macro="" textlink="">
      <xdr:nvSpPr>
        <xdr:cNvPr id="13" name="TextBox 12">
          <a:hlinkClick xmlns:r="http://schemas.openxmlformats.org/officeDocument/2006/relationships" r:id="rId3" tooltip="Kembali ke Form A1"/>
        </xdr:cNvPr>
        <xdr:cNvSpPr txBox="1"/>
      </xdr:nvSpPr>
      <xdr:spPr>
        <a:xfrm>
          <a:off x="10744362" y="288647"/>
          <a:ext cx="432400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1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73459</xdr:colOff>
      <xdr:row>0</xdr:row>
      <xdr:rowOff>295703</xdr:rowOff>
    </xdr:from>
    <xdr:to>
      <xdr:col>10</xdr:col>
      <xdr:colOff>494620</xdr:colOff>
      <xdr:row>0</xdr:row>
      <xdr:rowOff>535709</xdr:rowOff>
    </xdr:to>
    <xdr:sp macro="" textlink="">
      <xdr:nvSpPr>
        <xdr:cNvPr id="14" name="TextBox 13">
          <a:hlinkClick xmlns:r="http://schemas.openxmlformats.org/officeDocument/2006/relationships" r:id="rId4" tooltip="Kembali ke Form A2"/>
        </xdr:cNvPr>
        <xdr:cNvSpPr txBox="1"/>
      </xdr:nvSpPr>
      <xdr:spPr>
        <a:xfrm>
          <a:off x="11267602" y="295703"/>
          <a:ext cx="421161" cy="240006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2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559441</xdr:colOff>
      <xdr:row>0</xdr:row>
      <xdr:rowOff>291615</xdr:rowOff>
    </xdr:from>
    <xdr:to>
      <xdr:col>10</xdr:col>
      <xdr:colOff>975114</xdr:colOff>
      <xdr:row>0</xdr:row>
      <xdr:rowOff>531622</xdr:rowOff>
    </xdr:to>
    <xdr:sp macro="" textlink="">
      <xdr:nvSpPr>
        <xdr:cNvPr id="15" name="TextBox 14">
          <a:hlinkClick xmlns:r="http://schemas.openxmlformats.org/officeDocument/2006/relationships" r:id="rId5" tooltip="Kembali ke Form A3"/>
        </xdr:cNvPr>
        <xdr:cNvSpPr txBox="1"/>
      </xdr:nvSpPr>
      <xdr:spPr>
        <a:xfrm>
          <a:off x="11753584" y="291615"/>
          <a:ext cx="415673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3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1073357</xdr:colOff>
      <xdr:row>0</xdr:row>
      <xdr:rowOff>291615</xdr:rowOff>
    </xdr:from>
    <xdr:to>
      <xdr:col>11</xdr:col>
      <xdr:colOff>49910</xdr:colOff>
      <xdr:row>0</xdr:row>
      <xdr:rowOff>531622</xdr:rowOff>
    </xdr:to>
    <xdr:sp macro="" textlink="">
      <xdr:nvSpPr>
        <xdr:cNvPr id="16" name="TextBox 15">
          <a:hlinkClick xmlns:r="http://schemas.openxmlformats.org/officeDocument/2006/relationships" r:id="rId6" tooltip="Kembali ke Form A4"/>
        </xdr:cNvPr>
        <xdr:cNvSpPr txBox="1"/>
      </xdr:nvSpPr>
      <xdr:spPr>
        <a:xfrm>
          <a:off x="12267500" y="291615"/>
          <a:ext cx="409839" cy="240007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0">
              <a:solidFill>
                <a:schemeClr val="bg1"/>
              </a:solidFill>
            </a:rPr>
            <a:t>A</a:t>
          </a:r>
          <a:r>
            <a:rPr lang="id-ID" sz="1050" b="0" baseline="0">
              <a:solidFill>
                <a:schemeClr val="bg1"/>
              </a:solidFill>
            </a:rPr>
            <a:t> </a:t>
          </a:r>
          <a:r>
            <a:rPr lang="en-US" sz="1050" b="0" baseline="0">
              <a:solidFill>
                <a:schemeClr val="bg1"/>
              </a:solidFill>
            </a:rPr>
            <a:t>4</a:t>
          </a:r>
          <a:endParaRPr lang="id-ID" sz="1050" b="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539616</xdr:colOff>
      <xdr:row>0</xdr:row>
      <xdr:rowOff>9071</xdr:rowOff>
    </xdr:from>
    <xdr:to>
      <xdr:col>9</xdr:col>
      <xdr:colOff>68532</xdr:colOff>
      <xdr:row>0</xdr:row>
      <xdr:rowOff>510892</xdr:rowOff>
    </xdr:to>
    <xdr:sp macro="" textlink="">
      <xdr:nvSpPr>
        <xdr:cNvPr id="17" name="Down Arrow 16">
          <a:hlinkClick xmlns:r="http://schemas.openxmlformats.org/officeDocument/2006/relationships" r:id="rId7" tooltip="KEMBALI KE NAVIGASI"/>
        </xdr:cNvPr>
        <xdr:cNvSpPr/>
      </xdr:nvSpPr>
      <xdr:spPr>
        <a:xfrm rot="10800000">
          <a:off x="9701759" y="9071"/>
          <a:ext cx="680987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  <xdr:twoCellAnchor>
    <xdr:from>
      <xdr:col>11</xdr:col>
      <xdr:colOff>100655</xdr:colOff>
      <xdr:row>0</xdr:row>
      <xdr:rowOff>280712</xdr:rowOff>
    </xdr:from>
    <xdr:to>
      <xdr:col>12</xdr:col>
      <xdr:colOff>586504</xdr:colOff>
      <xdr:row>0</xdr:row>
      <xdr:rowOff>527657</xdr:rowOff>
    </xdr:to>
    <xdr:sp macro="" textlink="">
      <xdr:nvSpPr>
        <xdr:cNvPr id="18" name="TextBox 17">
          <a:hlinkClick xmlns:r="http://schemas.openxmlformats.org/officeDocument/2006/relationships" r:id="rId8" tooltip="LIHAT DASHBOARD 5 - REKAPITULASI SDMK WNA"/>
        </xdr:cNvPr>
        <xdr:cNvSpPr txBox="1"/>
      </xdr:nvSpPr>
      <xdr:spPr>
        <a:xfrm>
          <a:off x="12728084" y="280712"/>
          <a:ext cx="1284134" cy="24694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050" b="1">
              <a:solidFill>
                <a:schemeClr val="bg1"/>
              </a:solidFill>
            </a:rPr>
            <a:t>DASHBOARD</a:t>
          </a:r>
          <a:r>
            <a:rPr lang="id-ID" sz="1050" b="1" baseline="0">
              <a:solidFill>
                <a:schemeClr val="bg1"/>
              </a:solidFill>
            </a:rPr>
            <a:t> </a:t>
          </a:r>
          <a:r>
            <a:rPr lang="en-US" sz="1050" b="1" baseline="0">
              <a:solidFill>
                <a:schemeClr val="bg1"/>
              </a:solidFill>
            </a:rPr>
            <a:t>5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179918</xdr:colOff>
      <xdr:row>30</xdr:row>
      <xdr:rowOff>47625</xdr:rowOff>
    </xdr:from>
    <xdr:to>
      <xdr:col>9</xdr:col>
      <xdr:colOff>423334</xdr:colOff>
      <xdr:row>31</xdr:row>
      <xdr:rowOff>79375</xdr:rowOff>
    </xdr:to>
    <xdr:sp macro="" textlink="">
      <xdr:nvSpPr>
        <xdr:cNvPr id="2" name="Rectangle 1">
          <a:hlinkClick xmlns:r="http://schemas.openxmlformats.org/officeDocument/2006/relationships" r:id="rId1" tooltip="KE FORM PEMETAAN DATA (A-1)"/>
        </xdr:cNvPr>
        <xdr:cNvSpPr/>
      </xdr:nvSpPr>
      <xdr:spPr>
        <a:xfrm>
          <a:off x="421218" y="5470525"/>
          <a:ext cx="5482166" cy="22225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01. Form A1 - Data</a:t>
          </a:r>
          <a:r>
            <a:rPr lang="id-ID" sz="1100" b="1" baseline="0"/>
            <a:t> Individual </a:t>
          </a:r>
          <a:r>
            <a:rPr lang="id-ID" sz="1100" b="1"/>
            <a:t>Keadaan SDMK di Seluruh Fasyankes</a:t>
          </a:r>
        </a:p>
      </xdr:txBody>
    </xdr:sp>
    <xdr:clientData/>
  </xdr:twoCellAnchor>
  <xdr:twoCellAnchor>
    <xdr:from>
      <xdr:col>1</xdr:col>
      <xdr:colOff>173569</xdr:colOff>
      <xdr:row>31</xdr:row>
      <xdr:rowOff>136525</xdr:rowOff>
    </xdr:from>
    <xdr:to>
      <xdr:col>9</xdr:col>
      <xdr:colOff>416985</xdr:colOff>
      <xdr:row>32</xdr:row>
      <xdr:rowOff>161925</xdr:rowOff>
    </xdr:to>
    <xdr:sp macro="" textlink="">
      <xdr:nvSpPr>
        <xdr:cNvPr id="3" name="Rectangle 2">
          <a:hlinkClick xmlns:r="http://schemas.openxmlformats.org/officeDocument/2006/relationships" r:id="rId2" tooltip="KE FORM PEMETAAN DATA (A-2)"/>
        </xdr:cNvPr>
        <xdr:cNvSpPr/>
      </xdr:nvSpPr>
      <xdr:spPr>
        <a:xfrm>
          <a:off x="414869" y="5749925"/>
          <a:ext cx="5482166" cy="20955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02. Form A2 - Data</a:t>
          </a:r>
          <a:r>
            <a:rPr lang="id-ID" sz="1100" b="1" baseline="0"/>
            <a:t> Individual </a:t>
          </a:r>
          <a:r>
            <a:rPr lang="id-ID" sz="1100" b="1"/>
            <a:t>Pendidikan Berkelanjutan SDMK</a:t>
          </a:r>
        </a:p>
      </xdr:txBody>
    </xdr:sp>
    <xdr:clientData/>
  </xdr:twoCellAnchor>
  <xdr:twoCellAnchor>
    <xdr:from>
      <xdr:col>1</xdr:col>
      <xdr:colOff>167218</xdr:colOff>
      <xdr:row>33</xdr:row>
      <xdr:rowOff>34925</xdr:rowOff>
    </xdr:from>
    <xdr:to>
      <xdr:col>9</xdr:col>
      <xdr:colOff>410634</xdr:colOff>
      <xdr:row>34</xdr:row>
      <xdr:rowOff>66675</xdr:rowOff>
    </xdr:to>
    <xdr:sp macro="" textlink="">
      <xdr:nvSpPr>
        <xdr:cNvPr id="4" name="Rectangle 3">
          <a:hlinkClick xmlns:r="http://schemas.openxmlformats.org/officeDocument/2006/relationships" r:id="rId3" tooltip="KE FORM PEMETAAN DATA (A-3)"/>
        </xdr:cNvPr>
        <xdr:cNvSpPr/>
      </xdr:nvSpPr>
      <xdr:spPr>
        <a:xfrm>
          <a:off x="408518" y="6016625"/>
          <a:ext cx="5482166" cy="21590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03. Form A3 - Data</a:t>
          </a:r>
          <a:r>
            <a:rPr lang="id-ID" sz="1100" b="1" baseline="0"/>
            <a:t> Individual </a:t>
          </a:r>
          <a:r>
            <a:rPr lang="id-ID" sz="1100" b="1"/>
            <a:t>SDMK yang melaksanakan Pelatihan</a:t>
          </a:r>
        </a:p>
      </xdr:txBody>
    </xdr:sp>
    <xdr:clientData/>
  </xdr:twoCellAnchor>
  <xdr:twoCellAnchor>
    <xdr:from>
      <xdr:col>1</xdr:col>
      <xdr:colOff>171452</xdr:colOff>
      <xdr:row>34</xdr:row>
      <xdr:rowOff>134409</xdr:rowOff>
    </xdr:from>
    <xdr:to>
      <xdr:col>9</xdr:col>
      <xdr:colOff>414868</xdr:colOff>
      <xdr:row>35</xdr:row>
      <xdr:rowOff>166159</xdr:rowOff>
    </xdr:to>
    <xdr:sp macro="" textlink="">
      <xdr:nvSpPr>
        <xdr:cNvPr id="5" name="Rectangle 4">
          <a:hlinkClick xmlns:r="http://schemas.openxmlformats.org/officeDocument/2006/relationships" r:id="rId4" tooltip="KE FORM PEMETAAN DATA (A-4)"/>
        </xdr:cNvPr>
        <xdr:cNvSpPr/>
      </xdr:nvSpPr>
      <xdr:spPr>
        <a:xfrm>
          <a:off x="412752" y="6300259"/>
          <a:ext cx="5482166" cy="215900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04. Form A4 - Data</a:t>
          </a:r>
          <a:r>
            <a:rPr lang="id-ID" sz="1100" b="1" baseline="0"/>
            <a:t> Individual </a:t>
          </a:r>
          <a:r>
            <a:rPr lang="id-ID" sz="1100" b="1"/>
            <a:t>Registrasi dan Perijinan</a:t>
          </a:r>
          <a:r>
            <a:rPr lang="id-ID" sz="1100" b="1" baseline="0"/>
            <a:t> Tenaga Kesehatan</a:t>
          </a:r>
          <a:endParaRPr lang="id-ID" sz="1100" b="1"/>
        </a:p>
      </xdr:txBody>
    </xdr:sp>
    <xdr:clientData/>
  </xdr:twoCellAnchor>
  <xdr:twoCellAnchor>
    <xdr:from>
      <xdr:col>1</xdr:col>
      <xdr:colOff>175685</xdr:colOff>
      <xdr:row>35</xdr:row>
      <xdr:rowOff>233892</xdr:rowOff>
    </xdr:from>
    <xdr:to>
      <xdr:col>9</xdr:col>
      <xdr:colOff>419101</xdr:colOff>
      <xdr:row>35</xdr:row>
      <xdr:rowOff>439210</xdr:rowOff>
    </xdr:to>
    <xdr:sp macro="" textlink="">
      <xdr:nvSpPr>
        <xdr:cNvPr id="6" name="Rectangle 5">
          <a:hlinkClick xmlns:r="http://schemas.openxmlformats.org/officeDocument/2006/relationships" r:id="rId5" tooltip="KE FORM PEMETAAN DATA (A-5)"/>
        </xdr:cNvPr>
        <xdr:cNvSpPr/>
      </xdr:nvSpPr>
      <xdr:spPr>
        <a:xfrm>
          <a:off x="416985" y="6583892"/>
          <a:ext cx="5482166" cy="205318"/>
        </a:xfrm>
        <a:prstGeom prst="rec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05. Form A5 - Data</a:t>
          </a:r>
          <a:r>
            <a:rPr lang="id-ID" sz="1100" b="1" baseline="0"/>
            <a:t> Individual </a:t>
          </a:r>
          <a:r>
            <a:rPr lang="id-ID" sz="1100" b="1"/>
            <a:t>Keadaan SDMK WNA di Fasyankes</a:t>
          </a:r>
        </a:p>
      </xdr:txBody>
    </xdr:sp>
    <xdr:clientData/>
  </xdr:twoCellAnchor>
  <xdr:twoCellAnchor>
    <xdr:from>
      <xdr:col>11</xdr:col>
      <xdr:colOff>44976</xdr:colOff>
      <xdr:row>31</xdr:row>
      <xdr:rowOff>158768</xdr:rowOff>
    </xdr:from>
    <xdr:to>
      <xdr:col>14</xdr:col>
      <xdr:colOff>1214435</xdr:colOff>
      <xdr:row>33</xdr:row>
      <xdr:rowOff>119947</xdr:rowOff>
    </xdr:to>
    <xdr:sp macro="" textlink="">
      <xdr:nvSpPr>
        <xdr:cNvPr id="8" name="Rectangle 7">
          <a:hlinkClick xmlns:r="http://schemas.openxmlformats.org/officeDocument/2006/relationships" r:id="rId6" tooltip="KE MASTER KODE UNIT (FASYANKES)"/>
        </xdr:cNvPr>
        <xdr:cNvSpPr/>
      </xdr:nvSpPr>
      <xdr:spPr>
        <a:xfrm>
          <a:off x="6307664" y="6159518"/>
          <a:ext cx="3050646" cy="326304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2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en-US" sz="1100" b="1" baseline="0"/>
            <a:t> UNIT (</a:t>
          </a:r>
          <a:r>
            <a:rPr lang="id-ID" sz="1100" b="1"/>
            <a:t>FASYANKES</a:t>
          </a:r>
          <a:r>
            <a:rPr lang="en-US" sz="1100" b="1"/>
            <a:t>)</a:t>
          </a:r>
          <a:endParaRPr lang="id-ID" sz="1100" b="1"/>
        </a:p>
      </xdr:txBody>
    </xdr:sp>
    <xdr:clientData/>
  </xdr:twoCellAnchor>
  <xdr:twoCellAnchor>
    <xdr:from>
      <xdr:col>11</xdr:col>
      <xdr:colOff>43918</xdr:colOff>
      <xdr:row>35</xdr:row>
      <xdr:rowOff>147754</xdr:rowOff>
    </xdr:from>
    <xdr:to>
      <xdr:col>14</xdr:col>
      <xdr:colOff>1213377</xdr:colOff>
      <xdr:row>35</xdr:row>
      <xdr:rowOff>451556</xdr:rowOff>
    </xdr:to>
    <xdr:sp macro="" textlink="">
      <xdr:nvSpPr>
        <xdr:cNvPr id="9" name="Rectangle 8">
          <a:hlinkClick xmlns:r="http://schemas.openxmlformats.org/officeDocument/2006/relationships" r:id="rId7" tooltip="KE MASTER KODE SDMK"/>
        </xdr:cNvPr>
        <xdr:cNvSpPr/>
      </xdr:nvSpPr>
      <xdr:spPr>
        <a:xfrm>
          <a:off x="6306606" y="6878754"/>
          <a:ext cx="3050646" cy="303802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4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SDM</a:t>
          </a:r>
          <a:r>
            <a:rPr lang="en-US" sz="1100" b="1"/>
            <a:t> </a:t>
          </a:r>
          <a:r>
            <a:rPr lang="id-ID" sz="1100" b="1"/>
            <a:t>K</a:t>
          </a:r>
          <a:r>
            <a:rPr lang="en-US" sz="1100" b="1"/>
            <a:t>ESEHATAN</a:t>
          </a:r>
          <a:endParaRPr lang="id-ID" sz="1400" b="1"/>
        </a:p>
      </xdr:txBody>
    </xdr:sp>
    <xdr:clientData/>
  </xdr:twoCellAnchor>
  <xdr:twoCellAnchor>
    <xdr:from>
      <xdr:col>14</xdr:col>
      <xdr:colOff>1329680</xdr:colOff>
      <xdr:row>30</xdr:row>
      <xdr:rowOff>42333</xdr:rowOff>
    </xdr:from>
    <xdr:to>
      <xdr:col>16</xdr:col>
      <xdr:colOff>787221</xdr:colOff>
      <xdr:row>31</xdr:row>
      <xdr:rowOff>141110</xdr:rowOff>
    </xdr:to>
    <xdr:sp macro="" textlink="">
      <xdr:nvSpPr>
        <xdr:cNvPr id="10" name="Rectangle 9">
          <a:hlinkClick xmlns:r="http://schemas.openxmlformats.org/officeDocument/2006/relationships" r:id="rId8" tooltip="KE MASTER KODE PROGTAM STUDI"/>
        </xdr:cNvPr>
        <xdr:cNvSpPr/>
      </xdr:nvSpPr>
      <xdr:spPr>
        <a:xfrm>
          <a:off x="9473555" y="5860521"/>
          <a:ext cx="3013541" cy="281339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5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PRO</a:t>
          </a:r>
          <a:r>
            <a:rPr lang="en-US" sz="1100" b="1"/>
            <a:t>GRAM STU</a:t>
          </a:r>
          <a:r>
            <a:rPr lang="id-ID" sz="1100" b="1"/>
            <a:t>DI</a:t>
          </a:r>
        </a:p>
      </xdr:txBody>
    </xdr:sp>
    <xdr:clientData/>
  </xdr:twoCellAnchor>
  <xdr:twoCellAnchor>
    <xdr:from>
      <xdr:col>11</xdr:col>
      <xdr:colOff>46649</xdr:colOff>
      <xdr:row>30</xdr:row>
      <xdr:rowOff>40693</xdr:rowOff>
    </xdr:from>
    <xdr:to>
      <xdr:col>14</xdr:col>
      <xdr:colOff>1216108</xdr:colOff>
      <xdr:row>31</xdr:row>
      <xdr:rowOff>126924</xdr:rowOff>
    </xdr:to>
    <xdr:sp macro="" textlink="">
      <xdr:nvSpPr>
        <xdr:cNvPr id="12" name="Rectangle 11">
          <a:hlinkClick xmlns:r="http://schemas.openxmlformats.org/officeDocument/2006/relationships" r:id="rId9" tooltip="KE MASTER KODE WILAYAH"/>
        </xdr:cNvPr>
        <xdr:cNvSpPr/>
      </xdr:nvSpPr>
      <xdr:spPr>
        <a:xfrm>
          <a:off x="6309337" y="5858881"/>
          <a:ext cx="3050646" cy="268793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1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WILAYAH</a:t>
          </a:r>
        </a:p>
      </xdr:txBody>
    </xdr:sp>
    <xdr:clientData/>
  </xdr:twoCellAnchor>
  <xdr:twoCellAnchor>
    <xdr:from>
      <xdr:col>11</xdr:col>
      <xdr:colOff>51863</xdr:colOff>
      <xdr:row>33</xdr:row>
      <xdr:rowOff>154249</xdr:rowOff>
    </xdr:from>
    <xdr:to>
      <xdr:col>14</xdr:col>
      <xdr:colOff>1217510</xdr:colOff>
      <xdr:row>35</xdr:row>
      <xdr:rowOff>82965</xdr:rowOff>
    </xdr:to>
    <xdr:sp macro="" textlink="">
      <xdr:nvSpPr>
        <xdr:cNvPr id="13" name="Rectangle 12">
          <a:hlinkClick xmlns:r="http://schemas.openxmlformats.org/officeDocument/2006/relationships" r:id="rId10" tooltip="KE MASTER KODE SEKOLAH / PERGURUAN TINGGI"/>
        </xdr:cNvPr>
        <xdr:cNvSpPr/>
      </xdr:nvSpPr>
      <xdr:spPr>
        <a:xfrm>
          <a:off x="6314551" y="6520124"/>
          <a:ext cx="3046834" cy="293841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050" b="1"/>
            <a:t>0</a:t>
          </a:r>
          <a:r>
            <a:rPr lang="en-US" sz="1050" b="1"/>
            <a:t>3</a:t>
          </a:r>
          <a:r>
            <a:rPr lang="id-ID" sz="1050" b="1"/>
            <a:t>. KOD</a:t>
          </a:r>
          <a:r>
            <a:rPr lang="en-US" sz="1050" b="1"/>
            <a:t>IFIKASI</a:t>
          </a:r>
          <a:r>
            <a:rPr lang="id-ID" sz="1050" b="1"/>
            <a:t> SEKOLAH / P</a:t>
          </a:r>
          <a:r>
            <a:rPr lang="en-US" sz="1050" b="1"/>
            <a:t>ERGURUAN </a:t>
          </a:r>
          <a:r>
            <a:rPr lang="id-ID" sz="1050" b="1"/>
            <a:t>T</a:t>
          </a:r>
          <a:r>
            <a:rPr lang="en-US" sz="1050" b="1"/>
            <a:t>INGGI</a:t>
          </a:r>
          <a:endParaRPr lang="id-ID" sz="1050" b="1"/>
        </a:p>
      </xdr:txBody>
    </xdr:sp>
    <xdr:clientData/>
  </xdr:twoCellAnchor>
  <xdr:twoCellAnchor>
    <xdr:from>
      <xdr:col>14</xdr:col>
      <xdr:colOff>1333500</xdr:colOff>
      <xdr:row>31</xdr:row>
      <xdr:rowOff>175698</xdr:rowOff>
    </xdr:from>
    <xdr:to>
      <xdr:col>16</xdr:col>
      <xdr:colOff>784391</xdr:colOff>
      <xdr:row>33</xdr:row>
      <xdr:rowOff>134054</xdr:rowOff>
    </xdr:to>
    <xdr:sp macro="" textlink="">
      <xdr:nvSpPr>
        <xdr:cNvPr id="14" name="Rectangle 13">
          <a:hlinkClick xmlns:r="http://schemas.openxmlformats.org/officeDocument/2006/relationships" r:id="rId11" tooltip="KE MASTER KODE PELATIHAN"/>
        </xdr:cNvPr>
        <xdr:cNvSpPr/>
      </xdr:nvSpPr>
      <xdr:spPr>
        <a:xfrm>
          <a:off x="9477375" y="6176448"/>
          <a:ext cx="3006891" cy="323481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6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PELATIHAN</a:t>
          </a:r>
        </a:p>
      </xdr:txBody>
    </xdr:sp>
    <xdr:clientData/>
  </xdr:twoCellAnchor>
  <xdr:twoCellAnchor>
    <xdr:from>
      <xdr:col>10</xdr:col>
      <xdr:colOff>189088</xdr:colOff>
      <xdr:row>37</xdr:row>
      <xdr:rowOff>38816</xdr:rowOff>
    </xdr:from>
    <xdr:to>
      <xdr:col>16</xdr:col>
      <xdr:colOff>823383</xdr:colOff>
      <xdr:row>39</xdr:row>
      <xdr:rowOff>95251</xdr:rowOff>
    </xdr:to>
    <xdr:sp macro="" textlink="">
      <xdr:nvSpPr>
        <xdr:cNvPr id="16" name="Rectangle 15">
          <a:hlinkClick xmlns:r="http://schemas.openxmlformats.org/officeDocument/2006/relationships" r:id="rId12" tooltip="KE BERITA ACARA SERAH TERIMA DATA"/>
        </xdr:cNvPr>
        <xdr:cNvSpPr/>
      </xdr:nvSpPr>
      <xdr:spPr>
        <a:xfrm>
          <a:off x="6150151" y="7420691"/>
          <a:ext cx="6269920" cy="548560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400" b="1"/>
            <a:t>BERITA ACARA SERAH TERIMA DATA DAN INFORMASI TERUPDATE</a:t>
          </a:r>
          <a:r>
            <a:rPr lang="id-ID" sz="1400" b="1" baseline="0"/>
            <a:t> PEMETAAN DATA SUMBER DAYA MANUSIA KESEHATAN TAHUN 2016</a:t>
          </a:r>
          <a:endParaRPr lang="id-ID" sz="1400" b="1"/>
        </a:p>
      </xdr:txBody>
    </xdr:sp>
    <xdr:clientData/>
  </xdr:twoCellAnchor>
  <xdr:twoCellAnchor>
    <xdr:from>
      <xdr:col>14</xdr:col>
      <xdr:colOff>116598</xdr:colOff>
      <xdr:row>16</xdr:row>
      <xdr:rowOff>47470</xdr:rowOff>
    </xdr:from>
    <xdr:to>
      <xdr:col>16</xdr:col>
      <xdr:colOff>736781</xdr:colOff>
      <xdr:row>20</xdr:row>
      <xdr:rowOff>36878</xdr:rowOff>
    </xdr:to>
    <xdr:sp macro="" textlink="">
      <xdr:nvSpPr>
        <xdr:cNvPr id="17" name="Rectangle 16">
          <a:hlinkClick xmlns:r="http://schemas.openxmlformats.org/officeDocument/2006/relationships" r:id="rId13" tooltip="INDIKATOR 1 - RENSTRA KEMKES"/>
        </xdr:cNvPr>
        <xdr:cNvSpPr/>
      </xdr:nvSpPr>
      <xdr:spPr>
        <a:xfrm>
          <a:off x="8260473" y="3666970"/>
          <a:ext cx="4176183" cy="497408"/>
        </a:xfrm>
        <a:prstGeom prst="rect">
          <a:avLst/>
        </a:prstGeom>
        <a:solidFill>
          <a:srgbClr val="00B050"/>
        </a:solidFill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200" b="0" u="none">
              <a:latin typeface="Arial" pitchFamily="34" charset="0"/>
              <a:cs typeface="Arial" pitchFamily="34" charset="0"/>
            </a:rPr>
            <a:t>INDIKATOR 1 - Jumlah Puskesmas</a:t>
          </a:r>
          <a:r>
            <a:rPr lang="id-ID" sz="1200" b="0" u="none" baseline="0">
              <a:latin typeface="Arial" pitchFamily="34" charset="0"/>
              <a:cs typeface="Arial" pitchFamily="34" charset="0"/>
            </a:rPr>
            <a:t> yang minimal memiliki 5 Jenis Tenaga Kesehatan</a:t>
          </a:r>
          <a:endParaRPr lang="id-ID" sz="1200" b="0" u="none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120831</xdr:colOff>
      <xdr:row>20</xdr:row>
      <xdr:rowOff>79924</xdr:rowOff>
    </xdr:from>
    <xdr:to>
      <xdr:col>16</xdr:col>
      <xdr:colOff>741014</xdr:colOff>
      <xdr:row>24</xdr:row>
      <xdr:rowOff>28058</xdr:rowOff>
    </xdr:to>
    <xdr:sp macro="" textlink="">
      <xdr:nvSpPr>
        <xdr:cNvPr id="18" name="Rectangle 17">
          <a:hlinkClick xmlns:r="http://schemas.openxmlformats.org/officeDocument/2006/relationships" r:id="rId14" tooltip="INDIKATOR 2 - RENSTRA KEMKES"/>
        </xdr:cNvPr>
        <xdr:cNvSpPr/>
      </xdr:nvSpPr>
      <xdr:spPr>
        <a:xfrm>
          <a:off x="8264706" y="4207424"/>
          <a:ext cx="4176183" cy="503759"/>
        </a:xfrm>
        <a:prstGeom prst="rect">
          <a:avLst/>
        </a:prstGeom>
        <a:solidFill>
          <a:srgbClr val="00B05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200" b="0">
              <a:latin typeface="Arial" pitchFamily="34" charset="0"/>
              <a:cs typeface="Arial" pitchFamily="34" charset="0"/>
            </a:rPr>
            <a:t>INDIKATOR 2</a:t>
          </a:r>
          <a:r>
            <a:rPr lang="en-US" sz="1200" b="0">
              <a:latin typeface="Arial" pitchFamily="34" charset="0"/>
              <a:cs typeface="Arial" pitchFamily="34" charset="0"/>
            </a:rPr>
            <a:t>  </a:t>
          </a:r>
          <a:r>
            <a:rPr lang="id-ID" sz="1200" b="0">
              <a:latin typeface="Arial" pitchFamily="34" charset="0"/>
              <a:cs typeface="Arial" pitchFamily="34" charset="0"/>
            </a:rPr>
            <a:t> - </a:t>
          </a:r>
          <a:r>
            <a:rPr lang="en-US" sz="1200" b="0">
              <a:latin typeface="Arial" pitchFamily="34" charset="0"/>
              <a:cs typeface="Arial" pitchFamily="34" charset="0"/>
            </a:rPr>
            <a:t>  </a:t>
          </a:r>
          <a:r>
            <a:rPr lang="id-ID" sz="1200" b="0">
              <a:latin typeface="Arial" pitchFamily="34" charset="0"/>
              <a:cs typeface="Arial" pitchFamily="34" charset="0"/>
            </a:rPr>
            <a:t>Presentase RS Kab/Kota Kelas C yang memiliki 7 dr. Spesialis (Dasar</a:t>
          </a:r>
          <a:r>
            <a:rPr lang="id-ID" sz="1200" b="0" baseline="0">
              <a:latin typeface="Arial" pitchFamily="34" charset="0"/>
              <a:cs typeface="Arial" pitchFamily="34" charset="0"/>
            </a:rPr>
            <a:t>&amp;Penunjang)</a:t>
          </a:r>
          <a:endParaRPr lang="id-ID" sz="12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123654</xdr:colOff>
      <xdr:row>25</xdr:row>
      <xdr:rowOff>7242</xdr:rowOff>
    </xdr:from>
    <xdr:to>
      <xdr:col>16</xdr:col>
      <xdr:colOff>737487</xdr:colOff>
      <xdr:row>27</xdr:row>
      <xdr:rowOff>163868</xdr:rowOff>
    </xdr:to>
    <xdr:sp macro="" textlink="">
      <xdr:nvSpPr>
        <xdr:cNvPr id="19" name="Rectangle 18">
          <a:hlinkClick xmlns:r="http://schemas.openxmlformats.org/officeDocument/2006/relationships" r:id="rId15" tooltip="INDIKATOR 3 - RENSTRA KEMKES"/>
        </xdr:cNvPr>
        <xdr:cNvSpPr/>
      </xdr:nvSpPr>
      <xdr:spPr>
        <a:xfrm>
          <a:off x="8267529" y="4753867"/>
          <a:ext cx="4169833" cy="561439"/>
        </a:xfrm>
        <a:prstGeom prst="rect">
          <a:avLst/>
        </a:prstGeom>
        <a:solidFill>
          <a:srgbClr val="00B050"/>
        </a:solidFill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200" b="0">
              <a:latin typeface="Arial" pitchFamily="34" charset="0"/>
              <a:cs typeface="Arial" pitchFamily="34" charset="0"/>
            </a:rPr>
            <a:t>INDIKATOR 3 - Jumlah SDM</a:t>
          </a:r>
          <a:r>
            <a:rPr lang="id-ID" sz="1200" b="0" baseline="0">
              <a:latin typeface="Arial" pitchFamily="34" charset="0"/>
              <a:cs typeface="Arial" pitchFamily="34" charset="0"/>
            </a:rPr>
            <a:t> Kesehatan yang ditingkatkan kompetensinya</a:t>
          </a:r>
          <a:endParaRPr lang="id-ID" sz="12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14</xdr:col>
      <xdr:colOff>37300</xdr:colOff>
      <xdr:row>5</xdr:row>
      <xdr:rowOff>46103</xdr:rowOff>
    </xdr:from>
    <xdr:to>
      <xdr:col>16</xdr:col>
      <xdr:colOff>791307</xdr:colOff>
      <xdr:row>7</xdr:row>
      <xdr:rowOff>52984</xdr:rowOff>
    </xdr:to>
    <xdr:sp macro="" textlink="">
      <xdr:nvSpPr>
        <xdr:cNvPr id="20" name="Rectangle 19">
          <a:hlinkClick xmlns:r="http://schemas.openxmlformats.org/officeDocument/2006/relationships" r:id="rId16" tooltip="KE DASHBOARD 1"/>
        </xdr:cNvPr>
        <xdr:cNvSpPr/>
      </xdr:nvSpPr>
      <xdr:spPr>
        <a:xfrm>
          <a:off x="7569377" y="1313661"/>
          <a:ext cx="4139045" cy="307285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01. </a:t>
          </a:r>
          <a:r>
            <a:rPr lang="en-US" sz="1100" b="1"/>
            <a:t>KEADAAN </a:t>
          </a:r>
          <a:r>
            <a:rPr lang="id-ID" sz="1100" b="1" baseline="0"/>
            <a:t>SDM</a:t>
          </a:r>
          <a:r>
            <a:rPr lang="en-US" sz="1100" b="1" baseline="0"/>
            <a:t> </a:t>
          </a:r>
          <a:r>
            <a:rPr lang="id-ID" sz="1100" b="1" baseline="0"/>
            <a:t>K</a:t>
          </a:r>
          <a:r>
            <a:rPr lang="en-US" sz="1100" b="1" baseline="0"/>
            <a:t>ESEHATAN</a:t>
          </a:r>
          <a:endParaRPr lang="id-ID" sz="1100" b="1"/>
        </a:p>
      </xdr:txBody>
    </xdr:sp>
    <xdr:clientData/>
  </xdr:twoCellAnchor>
  <xdr:twoCellAnchor>
    <xdr:from>
      <xdr:col>1</xdr:col>
      <xdr:colOff>151038</xdr:colOff>
      <xdr:row>39</xdr:row>
      <xdr:rowOff>113391</xdr:rowOff>
    </xdr:from>
    <xdr:to>
      <xdr:col>9</xdr:col>
      <xdr:colOff>416278</xdr:colOff>
      <xdr:row>40</xdr:row>
      <xdr:rowOff>162278</xdr:rowOff>
    </xdr:to>
    <xdr:sp macro="" textlink="">
      <xdr:nvSpPr>
        <xdr:cNvPr id="21" name="Rectangle 20">
          <a:hlinkClick xmlns:r="http://schemas.openxmlformats.org/officeDocument/2006/relationships" r:id="rId17" tooltip="KE FORM REKAPITULASI DATA (B1-2)"/>
        </xdr:cNvPr>
        <xdr:cNvSpPr/>
      </xdr:nvSpPr>
      <xdr:spPr>
        <a:xfrm>
          <a:off x="390927" y="7500558"/>
          <a:ext cx="5514573" cy="274664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1</a:t>
          </a:r>
          <a:r>
            <a:rPr lang="id-ID" sz="1100" b="1"/>
            <a:t>.</a:t>
          </a:r>
          <a:r>
            <a:rPr lang="en-US" sz="1100" b="1"/>
            <a:t>2 </a:t>
          </a:r>
          <a:r>
            <a:rPr lang="id-ID" sz="1100" b="1"/>
            <a:t> </a:t>
          </a:r>
          <a:r>
            <a:rPr lang="en-US" sz="1100" b="1"/>
            <a:t>Keadaan dan Kebutuhan Tenaga Kesehatan di Puskesmas </a:t>
          </a:r>
          <a:r>
            <a:rPr lang="en-US" sz="1100" b="1" baseline="0"/>
            <a:t> Berdasarkan PMK 75 - 2014</a:t>
          </a:r>
          <a:endParaRPr lang="id-ID" sz="1100" b="1"/>
        </a:p>
      </xdr:txBody>
    </xdr:sp>
    <xdr:clientData/>
  </xdr:twoCellAnchor>
  <xdr:twoCellAnchor>
    <xdr:from>
      <xdr:col>1</xdr:col>
      <xdr:colOff>142874</xdr:colOff>
      <xdr:row>40</xdr:row>
      <xdr:rowOff>211668</xdr:rowOff>
    </xdr:from>
    <xdr:to>
      <xdr:col>9</xdr:col>
      <xdr:colOff>423334</xdr:colOff>
      <xdr:row>41</xdr:row>
      <xdr:rowOff>224368</xdr:rowOff>
    </xdr:to>
    <xdr:sp macro="" textlink="">
      <xdr:nvSpPr>
        <xdr:cNvPr id="22" name="Rectangle 21">
          <a:hlinkClick xmlns:r="http://schemas.openxmlformats.org/officeDocument/2006/relationships" r:id="rId18" tooltip="KE FORM REKAPITULASI DATA (B1-3)"/>
        </xdr:cNvPr>
        <xdr:cNvSpPr/>
      </xdr:nvSpPr>
      <xdr:spPr>
        <a:xfrm>
          <a:off x="382763" y="7824612"/>
          <a:ext cx="5529793" cy="252589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1</a:t>
          </a:r>
          <a:r>
            <a:rPr lang="id-ID" sz="1100" b="1"/>
            <a:t>.</a:t>
          </a:r>
          <a:r>
            <a:rPr lang="en-US" sz="1100" b="1"/>
            <a:t>3 </a:t>
          </a:r>
          <a:r>
            <a:rPr lang="id-ID" sz="1100" b="1"/>
            <a:t> </a:t>
          </a:r>
          <a:r>
            <a:rPr lang="en-US" sz="1100" b="1"/>
            <a:t>Keadaan dan Kebutuhan Tenaga Medis di Rumah Sakit Berdasarkan PKMK 56 - 2014</a:t>
          </a:r>
          <a:endParaRPr lang="id-ID" sz="1100" b="1"/>
        </a:p>
      </xdr:txBody>
    </xdr:sp>
    <xdr:clientData/>
  </xdr:twoCellAnchor>
  <xdr:twoCellAnchor>
    <xdr:from>
      <xdr:col>14</xdr:col>
      <xdr:colOff>38731</xdr:colOff>
      <xdr:row>7</xdr:row>
      <xdr:rowOff>57942</xdr:rowOff>
    </xdr:from>
    <xdr:to>
      <xdr:col>16</xdr:col>
      <xdr:colOff>798634</xdr:colOff>
      <xdr:row>9</xdr:row>
      <xdr:rowOff>71438</xdr:rowOff>
    </xdr:to>
    <xdr:sp macro="" textlink="">
      <xdr:nvSpPr>
        <xdr:cNvPr id="23" name="Rectangle 22">
          <a:hlinkClick xmlns:r="http://schemas.openxmlformats.org/officeDocument/2006/relationships" r:id="rId19" tooltip="KE DASHBOARD 2"/>
        </xdr:cNvPr>
        <xdr:cNvSpPr/>
      </xdr:nvSpPr>
      <xdr:spPr>
        <a:xfrm>
          <a:off x="7570808" y="1625904"/>
          <a:ext cx="4144941" cy="277265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2</a:t>
          </a:r>
          <a:r>
            <a:rPr lang="id-ID" sz="1100" b="1"/>
            <a:t>. PENDIDIKAN BERKELANJUTAN SDMK</a:t>
          </a:r>
        </a:p>
      </xdr:txBody>
    </xdr:sp>
    <xdr:clientData/>
  </xdr:twoCellAnchor>
  <xdr:twoCellAnchor>
    <xdr:from>
      <xdr:col>14</xdr:col>
      <xdr:colOff>40929</xdr:colOff>
      <xdr:row>9</xdr:row>
      <xdr:rowOff>79372</xdr:rowOff>
    </xdr:from>
    <xdr:to>
      <xdr:col>16</xdr:col>
      <xdr:colOff>791308</xdr:colOff>
      <xdr:row>9</xdr:row>
      <xdr:rowOff>369093</xdr:rowOff>
    </xdr:to>
    <xdr:sp macro="" textlink="">
      <xdr:nvSpPr>
        <xdr:cNvPr id="24" name="Rectangle 23">
          <a:hlinkClick xmlns:r="http://schemas.openxmlformats.org/officeDocument/2006/relationships" r:id="rId20" tooltip="KE DASHBOARD 3"/>
        </xdr:cNvPr>
        <xdr:cNvSpPr/>
      </xdr:nvSpPr>
      <xdr:spPr>
        <a:xfrm>
          <a:off x="7573006" y="1911103"/>
          <a:ext cx="4135417" cy="289721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3</a:t>
          </a:r>
          <a:r>
            <a:rPr lang="id-ID" sz="1100" b="1"/>
            <a:t>. PELATIHAN SDMK</a:t>
          </a:r>
        </a:p>
      </xdr:txBody>
    </xdr:sp>
    <xdr:clientData/>
  </xdr:twoCellAnchor>
  <xdr:twoCellAnchor>
    <xdr:from>
      <xdr:col>14</xdr:col>
      <xdr:colOff>40930</xdr:colOff>
      <xdr:row>9</xdr:row>
      <xdr:rowOff>369885</xdr:rowOff>
    </xdr:from>
    <xdr:to>
      <xdr:col>16</xdr:col>
      <xdr:colOff>791308</xdr:colOff>
      <xdr:row>9</xdr:row>
      <xdr:rowOff>642937</xdr:rowOff>
    </xdr:to>
    <xdr:sp macro="" textlink="">
      <xdr:nvSpPr>
        <xdr:cNvPr id="25" name="Rectangle 24">
          <a:hlinkClick xmlns:r="http://schemas.openxmlformats.org/officeDocument/2006/relationships" r:id="rId21" tooltip="KE DASHBOARD 4"/>
        </xdr:cNvPr>
        <xdr:cNvSpPr/>
      </xdr:nvSpPr>
      <xdr:spPr>
        <a:xfrm>
          <a:off x="7573007" y="2201616"/>
          <a:ext cx="4135416" cy="273052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4</a:t>
          </a:r>
          <a:r>
            <a:rPr lang="id-ID" sz="1100" b="1"/>
            <a:t>. IJIN DAN REGISTRASI TENAGA</a:t>
          </a:r>
          <a:r>
            <a:rPr lang="id-ID" sz="1100" b="1" baseline="0"/>
            <a:t> KESEHATAN</a:t>
          </a:r>
          <a:endParaRPr lang="id-ID" sz="1100" b="1"/>
        </a:p>
      </xdr:txBody>
    </xdr:sp>
    <xdr:clientData/>
  </xdr:twoCellAnchor>
  <xdr:twoCellAnchor>
    <xdr:from>
      <xdr:col>14</xdr:col>
      <xdr:colOff>40930</xdr:colOff>
      <xdr:row>9</xdr:row>
      <xdr:rowOff>655637</xdr:rowOff>
    </xdr:from>
    <xdr:to>
      <xdr:col>16</xdr:col>
      <xdr:colOff>791308</xdr:colOff>
      <xdr:row>10</xdr:row>
      <xdr:rowOff>71438</xdr:rowOff>
    </xdr:to>
    <xdr:sp macro="" textlink="">
      <xdr:nvSpPr>
        <xdr:cNvPr id="26" name="Rectangle 25">
          <a:hlinkClick xmlns:r="http://schemas.openxmlformats.org/officeDocument/2006/relationships" r:id="rId22" tooltip="KE DASHBOARD 5"/>
        </xdr:cNvPr>
        <xdr:cNvSpPr/>
      </xdr:nvSpPr>
      <xdr:spPr>
        <a:xfrm>
          <a:off x="7573007" y="2487368"/>
          <a:ext cx="4135416" cy="280378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5</a:t>
          </a:r>
          <a:r>
            <a:rPr lang="id-ID" sz="1100" b="1"/>
            <a:t>. REKAPITULASI</a:t>
          </a:r>
          <a:r>
            <a:rPr lang="id-ID" sz="1100" b="1" baseline="0"/>
            <a:t> WNA DI FASYANKES</a:t>
          </a:r>
          <a:endParaRPr lang="id-ID" sz="1100" b="1"/>
        </a:p>
      </xdr:txBody>
    </xdr:sp>
    <xdr:clientData/>
  </xdr:twoCellAnchor>
  <xdr:twoCellAnchor>
    <xdr:from>
      <xdr:col>14</xdr:col>
      <xdr:colOff>1328420</xdr:colOff>
      <xdr:row>33</xdr:row>
      <xdr:rowOff>176390</xdr:rowOff>
    </xdr:from>
    <xdr:to>
      <xdr:col>16</xdr:col>
      <xdr:colOff>785961</xdr:colOff>
      <xdr:row>35</xdr:row>
      <xdr:rowOff>112890</xdr:rowOff>
    </xdr:to>
    <xdr:sp macro="" textlink="">
      <xdr:nvSpPr>
        <xdr:cNvPr id="28" name="Rectangle 27">
          <a:hlinkClick xmlns:r="http://schemas.openxmlformats.org/officeDocument/2006/relationships" r:id="rId23" tooltip="KE MASTER ORGANISASI PROFESI"/>
        </xdr:cNvPr>
        <xdr:cNvSpPr/>
      </xdr:nvSpPr>
      <xdr:spPr>
        <a:xfrm>
          <a:off x="9472295" y="6542265"/>
          <a:ext cx="3013541" cy="30162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000" b="1"/>
            <a:t>0</a:t>
          </a:r>
          <a:r>
            <a:rPr lang="en-US" sz="1000" b="1"/>
            <a:t>7</a:t>
          </a:r>
          <a:r>
            <a:rPr lang="id-ID" sz="1000" b="1"/>
            <a:t>. O</a:t>
          </a:r>
          <a:r>
            <a:rPr lang="en-US" sz="1000" b="1"/>
            <a:t>RGANISASI </a:t>
          </a:r>
          <a:r>
            <a:rPr lang="id-ID" sz="1000" b="1"/>
            <a:t>P</a:t>
          </a:r>
          <a:r>
            <a:rPr lang="en-US" sz="1000" b="1"/>
            <a:t>ROFESI TENAGA</a:t>
          </a:r>
          <a:r>
            <a:rPr lang="en-US" sz="1000" b="1" baseline="0"/>
            <a:t> KESEHATAN</a:t>
          </a:r>
          <a:endParaRPr lang="id-ID" sz="1000" b="1"/>
        </a:p>
      </xdr:txBody>
    </xdr:sp>
    <xdr:clientData/>
  </xdr:twoCellAnchor>
  <xdr:twoCellAnchor>
    <xdr:from>
      <xdr:col>1</xdr:col>
      <xdr:colOff>142420</xdr:colOff>
      <xdr:row>38</xdr:row>
      <xdr:rowOff>53066</xdr:rowOff>
    </xdr:from>
    <xdr:to>
      <xdr:col>9</xdr:col>
      <xdr:colOff>424778</xdr:colOff>
      <xdr:row>39</xdr:row>
      <xdr:rowOff>65052</xdr:rowOff>
    </xdr:to>
    <xdr:sp macro="" textlink="">
      <xdr:nvSpPr>
        <xdr:cNvPr id="31" name="Rectangle 30">
          <a:hlinkClick xmlns:r="http://schemas.openxmlformats.org/officeDocument/2006/relationships" r:id="rId24" tooltip="KE FORM REKAPITULASI DATA (B1-1)"/>
        </xdr:cNvPr>
        <xdr:cNvSpPr/>
      </xdr:nvSpPr>
      <xdr:spPr>
        <a:xfrm>
          <a:off x="382309" y="7214455"/>
          <a:ext cx="5531691" cy="237764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01.</a:t>
          </a:r>
          <a:r>
            <a:rPr lang="en-US" sz="1100" b="1"/>
            <a:t>1 </a:t>
          </a:r>
          <a:r>
            <a:rPr lang="id-ID" sz="1100" b="1"/>
            <a:t> </a:t>
          </a:r>
          <a:r>
            <a:rPr lang="en-US" sz="1100" b="1"/>
            <a:t>Rekapitulasi SDM Kesehatan Berdasarkan</a:t>
          </a:r>
          <a:r>
            <a:rPr lang="en-US" sz="1100" b="1" baseline="0"/>
            <a:t> Wilayah (Provinsi, Kab/Kota)</a:t>
          </a:r>
          <a:endParaRPr lang="id-ID" sz="1100" b="1"/>
        </a:p>
      </xdr:txBody>
    </xdr:sp>
    <xdr:clientData/>
  </xdr:twoCellAnchor>
  <xdr:twoCellAnchor>
    <xdr:from>
      <xdr:col>14</xdr:col>
      <xdr:colOff>1325598</xdr:colOff>
      <xdr:row>35</xdr:row>
      <xdr:rowOff>169332</xdr:rowOff>
    </xdr:from>
    <xdr:to>
      <xdr:col>16</xdr:col>
      <xdr:colOff>783139</xdr:colOff>
      <xdr:row>35</xdr:row>
      <xdr:rowOff>456644</xdr:rowOff>
    </xdr:to>
    <xdr:sp macro="" textlink="">
      <xdr:nvSpPr>
        <xdr:cNvPr id="32" name="Rectangle 31">
          <a:hlinkClick xmlns:r="http://schemas.openxmlformats.org/officeDocument/2006/relationships" r:id="rId25" tooltip="KE MASTER KODE WNA"/>
        </xdr:cNvPr>
        <xdr:cNvSpPr/>
      </xdr:nvSpPr>
      <xdr:spPr>
        <a:xfrm>
          <a:off x="9469473" y="6900332"/>
          <a:ext cx="3013541" cy="287312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lang="id-ID" sz="1100" b="1"/>
            <a:t>0</a:t>
          </a:r>
          <a:r>
            <a:rPr lang="en-US" sz="1100" b="1"/>
            <a:t>8</a:t>
          </a:r>
          <a:r>
            <a:rPr lang="id-ID" sz="1100" b="1"/>
            <a:t>. KOD</a:t>
          </a:r>
          <a:r>
            <a:rPr lang="en-US" sz="1100" b="1"/>
            <a:t>IFIKASI</a:t>
          </a:r>
          <a:r>
            <a:rPr lang="id-ID" sz="1100" b="1"/>
            <a:t> </a:t>
          </a:r>
          <a:r>
            <a:rPr lang="en-US" sz="1100" b="1"/>
            <a:t>WNA</a:t>
          </a:r>
          <a:endParaRPr lang="id-ID" sz="1100" b="1"/>
        </a:p>
      </xdr:txBody>
    </xdr:sp>
    <xdr:clientData/>
  </xdr:twoCellAnchor>
  <xdr:twoCellAnchor editAs="oneCell">
    <xdr:from>
      <xdr:col>1</xdr:col>
      <xdr:colOff>7934</xdr:colOff>
      <xdr:row>1</xdr:row>
      <xdr:rowOff>47625</xdr:rowOff>
    </xdr:from>
    <xdr:to>
      <xdr:col>1</xdr:col>
      <xdr:colOff>596103</xdr:colOff>
      <xdr:row>2</xdr:row>
      <xdr:rowOff>412751</xdr:rowOff>
    </xdr:to>
    <xdr:pic>
      <xdr:nvPicPr>
        <xdr:cNvPr id="47" name="Picture 46" descr="bh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16422" t="7598" r="16667" b="6618"/>
        <a:stretch>
          <a:fillRect/>
        </a:stretch>
      </xdr:blipFill>
      <xdr:spPr>
        <a:xfrm>
          <a:off x="349247" y="238125"/>
          <a:ext cx="588169" cy="754063"/>
        </a:xfrm>
        <a:prstGeom prst="rect">
          <a:avLst/>
        </a:prstGeom>
      </xdr:spPr>
    </xdr:pic>
    <xdr:clientData/>
  </xdr:twoCellAnchor>
  <xdr:twoCellAnchor>
    <xdr:from>
      <xdr:col>11</xdr:col>
      <xdr:colOff>1763</xdr:colOff>
      <xdr:row>39</xdr:row>
      <xdr:rowOff>143591</xdr:rowOff>
    </xdr:from>
    <xdr:to>
      <xdr:col>16</xdr:col>
      <xdr:colOff>817033</xdr:colOff>
      <xdr:row>40</xdr:row>
      <xdr:rowOff>190500</xdr:rowOff>
    </xdr:to>
    <xdr:sp macro="" textlink="">
      <xdr:nvSpPr>
        <xdr:cNvPr id="48" name="Rectangle 47">
          <a:hlinkClick xmlns:r="http://schemas.openxmlformats.org/officeDocument/2006/relationships" r:id="rId27"/>
        </xdr:cNvPr>
        <xdr:cNvSpPr/>
      </xdr:nvSpPr>
      <xdr:spPr>
        <a:xfrm>
          <a:off x="5796138" y="7898529"/>
          <a:ext cx="6149270" cy="269159"/>
        </a:xfrm>
        <a:prstGeom prst="rect">
          <a:avLst/>
        </a:prstGeom>
        <a:solidFill>
          <a:srgbClr val="0070C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en-US" sz="1400" b="1"/>
            <a:t>KONTAK</a:t>
          </a:r>
          <a:r>
            <a:rPr lang="en-US" sz="1400" b="1" baseline="0"/>
            <a:t> KAMI (EMAIL) : datinppsdmk@gmail.com</a:t>
          </a:r>
          <a:endParaRPr lang="id-ID" sz="1400" b="1"/>
        </a:p>
      </xdr:txBody>
    </xdr:sp>
    <xdr:clientData/>
  </xdr:twoCellAnchor>
  <xdr:twoCellAnchor>
    <xdr:from>
      <xdr:col>10</xdr:col>
      <xdr:colOff>102568</xdr:colOff>
      <xdr:row>41</xdr:row>
      <xdr:rowOff>26117</xdr:rowOff>
    </xdr:from>
    <xdr:to>
      <xdr:col>14</xdr:col>
      <xdr:colOff>1178719</xdr:colOff>
      <xdr:row>41</xdr:row>
      <xdr:rowOff>250031</xdr:rowOff>
    </xdr:to>
    <xdr:sp macro="" textlink="">
      <xdr:nvSpPr>
        <xdr:cNvPr id="50" name="Rectangle 49">
          <a:hlinkClick xmlns:r="http://schemas.openxmlformats.org/officeDocument/2006/relationships" r:id="rId28"/>
        </xdr:cNvPr>
        <xdr:cNvSpPr/>
      </xdr:nvSpPr>
      <xdr:spPr>
        <a:xfrm>
          <a:off x="5817568" y="8312867"/>
          <a:ext cx="2897807" cy="223914"/>
        </a:xfrm>
        <a:prstGeom prst="rect">
          <a:avLst/>
        </a:prstGeom>
        <a:solidFill>
          <a:srgbClr val="0070C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en-US" sz="1100" b="1"/>
            <a:t>www.bppsdmk.kemkes.go.id/info_sdmk      </a:t>
          </a:r>
          <a:endParaRPr lang="id-ID" sz="1100" b="1"/>
        </a:p>
      </xdr:txBody>
    </xdr:sp>
    <xdr:clientData/>
  </xdr:twoCellAnchor>
  <xdr:twoCellAnchor>
    <xdr:from>
      <xdr:col>14</xdr:col>
      <xdr:colOff>1219374</xdr:colOff>
      <xdr:row>41</xdr:row>
      <xdr:rowOff>11830</xdr:rowOff>
    </xdr:from>
    <xdr:to>
      <xdr:col>16</xdr:col>
      <xdr:colOff>857250</xdr:colOff>
      <xdr:row>41</xdr:row>
      <xdr:rowOff>261938</xdr:rowOff>
    </xdr:to>
    <xdr:sp macro="" textlink="">
      <xdr:nvSpPr>
        <xdr:cNvPr id="30" name="Rectangle 29">
          <a:hlinkClick xmlns:r="http://schemas.openxmlformats.org/officeDocument/2006/relationships" r:id="rId29"/>
        </xdr:cNvPr>
        <xdr:cNvSpPr/>
      </xdr:nvSpPr>
      <xdr:spPr>
        <a:xfrm>
          <a:off x="8756030" y="8298580"/>
          <a:ext cx="3019251" cy="250108"/>
        </a:xfrm>
        <a:prstGeom prst="rect">
          <a:avLst/>
        </a:prstGeom>
        <a:solidFill>
          <a:srgbClr val="0070C0"/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id-ID" sz="1100" b="1"/>
            <a:t>WEB SISDMK</a:t>
          </a:r>
          <a:r>
            <a:rPr lang="id-ID" sz="1100" b="1" baseline="0"/>
            <a:t> : </a:t>
          </a:r>
          <a:r>
            <a:rPr lang="id-ID" sz="1100" b="1"/>
            <a:t>sisdmk</a:t>
          </a:r>
          <a:r>
            <a:rPr lang="en-US" sz="1100" b="1"/>
            <a:t>.bppsdmk.kemkes.go.id     </a:t>
          </a:r>
          <a:endParaRPr lang="id-ID" sz="1100" b="1"/>
        </a:p>
      </xdr:txBody>
    </xdr:sp>
    <xdr:clientData/>
  </xdr:twoCellAnchor>
  <xdr:twoCellAnchor editAs="oneCell">
    <xdr:from>
      <xdr:col>16</xdr:col>
      <xdr:colOff>57150</xdr:colOff>
      <xdr:row>1</xdr:row>
      <xdr:rowOff>38100</xdr:rowOff>
    </xdr:from>
    <xdr:to>
      <xdr:col>16</xdr:col>
      <xdr:colOff>781050</xdr:colOff>
      <xdr:row>3</xdr:row>
      <xdr:rowOff>4763</xdr:rowOff>
    </xdr:to>
    <xdr:pic>
      <xdr:nvPicPr>
        <xdr:cNvPr id="11272" name="Image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104775"/>
          <a:ext cx="723900" cy="8001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=""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38100</xdr:rowOff>
    </xdr:from>
    <xdr:to>
      <xdr:col>1</xdr:col>
      <xdr:colOff>2667000</xdr:colOff>
      <xdr:row>12</xdr:row>
      <xdr:rowOff>9525</xdr:rowOff>
    </xdr:to>
    <xdr:sp macro="" textlink="">
      <xdr:nvSpPr>
        <xdr:cNvPr id="3" name="Right Arrow 2"/>
        <xdr:cNvSpPr/>
      </xdr:nvSpPr>
      <xdr:spPr>
        <a:xfrm>
          <a:off x="304800" y="38100"/>
          <a:ext cx="2867025" cy="1724025"/>
        </a:xfrm>
        <a:prstGeom prst="rightArrow">
          <a:avLst>
            <a:gd name="adj1" fmla="val 78729"/>
            <a:gd name="adj2" fmla="val 33425"/>
          </a:avLst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id-ID" sz="2400" b="1"/>
            <a:t>ISI DATA BERITA ACARA DISINI</a:t>
          </a:r>
        </a:p>
      </xdr:txBody>
    </xdr:sp>
    <xdr:clientData/>
  </xdr:twoCellAnchor>
  <xdr:twoCellAnchor>
    <xdr:from>
      <xdr:col>4</xdr:col>
      <xdr:colOff>12700</xdr:colOff>
      <xdr:row>0</xdr:row>
      <xdr:rowOff>177800</xdr:rowOff>
    </xdr:from>
    <xdr:to>
      <xdr:col>5</xdr:col>
      <xdr:colOff>26937</xdr:colOff>
      <xdr:row>4</xdr:row>
      <xdr:rowOff>152571</xdr:rowOff>
    </xdr:to>
    <xdr:sp macro="" textlink="">
      <xdr:nvSpPr>
        <xdr:cNvPr id="4" name="Down Arrow 3">
          <a:hlinkClick xmlns:r="http://schemas.openxmlformats.org/officeDocument/2006/relationships" r:id="rId1" tooltip="KEMBALI KE NAVIGASI"/>
        </xdr:cNvPr>
        <xdr:cNvSpPr/>
      </xdr:nvSpPr>
      <xdr:spPr>
        <a:xfrm rot="10800000">
          <a:off x="6305550" y="177800"/>
          <a:ext cx="680987" cy="501821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1600" b="1"/>
            <a:t>H</a:t>
          </a:r>
          <a:endParaRPr lang="id-ID" sz="18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309563</xdr:colOff>
      <xdr:row>0</xdr:row>
      <xdr:rowOff>31752</xdr:rowOff>
    </xdr:from>
    <xdr:to>
      <xdr:col>14</xdr:col>
      <xdr:colOff>116421</xdr:colOff>
      <xdr:row>2</xdr:row>
      <xdr:rowOff>130969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6286501" y="31752"/>
          <a:ext cx="2342889" cy="492123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twoCellAnchor>
    <xdr:from>
      <xdr:col>15</xdr:col>
      <xdr:colOff>130968</xdr:colOff>
      <xdr:row>0</xdr:row>
      <xdr:rowOff>7938</xdr:rowOff>
    </xdr:from>
    <xdr:to>
      <xdr:col>17</xdr:col>
      <xdr:colOff>128324</xdr:colOff>
      <xdr:row>2</xdr:row>
      <xdr:rowOff>115790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 rot="10800000">
          <a:off x="9096374" y="7938"/>
          <a:ext cx="902231" cy="500758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2400" b="1"/>
            <a:t>H</a:t>
          </a:r>
          <a:endParaRPr lang="id-ID" sz="28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6613</xdr:colOff>
      <xdr:row>0</xdr:row>
      <xdr:rowOff>23814</xdr:rowOff>
    </xdr:from>
    <xdr:to>
      <xdr:col>9</xdr:col>
      <xdr:colOff>150815</xdr:colOff>
      <xdr:row>1</xdr:row>
      <xdr:rowOff>0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5634301" y="23814"/>
          <a:ext cx="2533389" cy="611186"/>
        </a:xfrm>
        <a:prstGeom prst="rect">
          <a:avLst/>
        </a:prstGeom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id-ID" sz="1200" b="1">
              <a:solidFill>
                <a:schemeClr val="bg1"/>
              </a:solidFill>
            </a:rPr>
            <a:t>KEMBALI KE FORM A-1</a:t>
          </a:r>
        </a:p>
      </xdr:txBody>
    </xdr:sp>
    <xdr:clientData/>
  </xdr:twoCellAnchor>
  <xdr:oneCellAnchor>
    <xdr:from>
      <xdr:col>0</xdr:col>
      <xdr:colOff>164987</xdr:colOff>
      <xdr:row>0</xdr:row>
      <xdr:rowOff>416719</xdr:rowOff>
    </xdr:from>
    <xdr:ext cx="5076005" cy="280205"/>
    <xdr:sp macro="" textlink="">
      <xdr:nvSpPr>
        <xdr:cNvPr id="4" name="TextBox 3"/>
        <xdr:cNvSpPr txBox="1"/>
      </xdr:nvSpPr>
      <xdr:spPr>
        <a:xfrm>
          <a:off x="164987" y="416719"/>
          <a:ext cx="5076005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d-ID" sz="1200" b="1"/>
            <a:t>Berdasarkan Standar Minima</a:t>
          </a:r>
          <a:r>
            <a:rPr lang="id-ID" sz="1200" b="1" baseline="0"/>
            <a:t>l Puskesmas pada </a:t>
          </a:r>
          <a:r>
            <a:rPr lang="id-ID" sz="1200" b="1"/>
            <a:t>Permenkes No</a:t>
          </a:r>
          <a:r>
            <a:rPr lang="id-ID" sz="1200" b="1" baseline="0"/>
            <a:t> 75 Tahun 2014</a:t>
          </a:r>
          <a:endParaRPr lang="id-ID" sz="1200" b="1"/>
        </a:p>
      </xdr:txBody>
    </xdr:sp>
    <xdr:clientData/>
  </xdr:oneCellAnchor>
  <xdr:twoCellAnchor>
    <xdr:from>
      <xdr:col>9</xdr:col>
      <xdr:colOff>378357</xdr:colOff>
      <xdr:row>0</xdr:row>
      <xdr:rowOff>0</xdr:rowOff>
    </xdr:from>
    <xdr:to>
      <xdr:col>11</xdr:col>
      <xdr:colOff>119063</xdr:colOff>
      <xdr:row>0</xdr:row>
      <xdr:rowOff>623094</xdr:rowOff>
    </xdr:to>
    <xdr:sp macro="" textlink="">
      <xdr:nvSpPr>
        <xdr:cNvPr id="5" name="Down Arrow 4">
          <a:hlinkClick xmlns:r="http://schemas.openxmlformats.org/officeDocument/2006/relationships" r:id="rId2"/>
        </xdr:cNvPr>
        <xdr:cNvSpPr/>
      </xdr:nvSpPr>
      <xdr:spPr>
        <a:xfrm rot="10800000">
          <a:off x="8395232" y="0"/>
          <a:ext cx="931331" cy="623094"/>
        </a:xfrm>
        <a:prstGeom prst="downArrow">
          <a:avLst>
            <a:gd name="adj1" fmla="val 77778"/>
            <a:gd name="adj2" fmla="val 50000"/>
          </a:avLst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id-ID" sz="2400" b="1"/>
            <a:t>H</a:t>
          </a:r>
          <a:endParaRPr lang="id-ID" sz="2800" b="1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_SDMK_33_JAWA_TENGAH-Formt%20Mataram%202017...n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ocuments\SDMK%20A1-5%202018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1_Individu_Data_Keadaan_SDMK"/>
      <sheetName val="A2_Individu_Data_Dikjut_SDMK"/>
      <sheetName val="A3_Individu_Data_Pelatihan_SDMK"/>
      <sheetName val="A4_Individu_Reg_Ijin_Nakes"/>
      <sheetName val="A5_Individu_Data_SDMK_WNA"/>
      <sheetName val="NAVIGASI"/>
      <sheetName val="Berita Acara"/>
      <sheetName val="B1_1_Rekapitulasi_SDMK"/>
      <sheetName val="B1_2_Renbut_Puskesmas"/>
      <sheetName val="B1_3_Renbut_Rumah_Sakit"/>
      <sheetName val="DASHBOARD 1"/>
      <sheetName val="DASHBOARD 2"/>
      <sheetName val="DASHBOARD 3"/>
      <sheetName val="DASHBOARD 4"/>
      <sheetName val="DASHBOARD 5"/>
      <sheetName val="IK1"/>
      <sheetName val="IK2"/>
      <sheetName val="IK3"/>
      <sheetName val="01_MASTER_KODE_WILAYAH"/>
      <sheetName val="02_MASTER_KODE_FASYANKES"/>
      <sheetName val="03_MASTER_KODE_SEKOLAH_PT"/>
      <sheetName val="04_MASTER_KODE_SDMK"/>
      <sheetName val="05_MASTER_KODE_PRODI"/>
      <sheetName val="06_MASTER_KODE_PELATIHAN"/>
      <sheetName val="07_MASTER_KODE_OP"/>
      <sheetName val="08_MASTER_KODE_WNA"/>
      <sheetName val="Sheet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3">
          <cell r="B3" t="str">
            <v>D3300</v>
          </cell>
          <cell r="C3" t="str">
            <v>DINAS KESEHATAN PROVINSI JAWA TENGAH</v>
          </cell>
          <cell r="D3" t="str">
            <v>Dinas Kesehatan</v>
          </cell>
          <cell r="E3" t="str">
            <v>Kabupaten/Kota</v>
          </cell>
          <cell r="F3" t="str">
            <v>Pemerintah Provinsi</v>
          </cell>
          <cell r="G3">
            <v>33</v>
          </cell>
          <cell r="H3">
            <v>3374</v>
          </cell>
          <cell r="I3" t="str">
            <v>-</v>
          </cell>
          <cell r="J3">
            <v>522</v>
          </cell>
          <cell r="K3" t="str">
            <v>JAWA TENGAH</v>
          </cell>
          <cell r="L3" t="str">
            <v>KOTA SEMARANG</v>
          </cell>
        </row>
        <row r="4">
          <cell r="B4" t="str">
            <v>D3301</v>
          </cell>
          <cell r="C4" t="str">
            <v>DINAS KESEHATAN KAB. CILACAP</v>
          </cell>
          <cell r="D4" t="str">
            <v>Dinas Kesehatan</v>
          </cell>
          <cell r="E4" t="str">
            <v>Kabupaten/Kota</v>
          </cell>
          <cell r="F4" t="str">
            <v>Pemerintah Kabupaten</v>
          </cell>
          <cell r="G4">
            <v>33</v>
          </cell>
          <cell r="H4">
            <v>3301</v>
          </cell>
          <cell r="I4" t="str">
            <v>-</v>
          </cell>
          <cell r="J4">
            <v>122</v>
          </cell>
          <cell r="K4" t="str">
            <v>JAWA TENGAH</v>
          </cell>
          <cell r="L4" t="str">
            <v>CILACAP</v>
          </cell>
        </row>
        <row r="5">
          <cell r="B5" t="str">
            <v>D3302</v>
          </cell>
          <cell r="C5" t="str">
            <v>DINAS KESEHATAN KAB. BANYUMAS</v>
          </cell>
          <cell r="D5" t="str">
            <v>Dinas Kesehatan</v>
          </cell>
          <cell r="E5" t="str">
            <v>Kabupaten/Kota</v>
          </cell>
          <cell r="F5" t="str">
            <v>Pemerintah Kabupaten</v>
          </cell>
          <cell r="G5">
            <v>33</v>
          </cell>
          <cell r="H5">
            <v>3302</v>
          </cell>
          <cell r="I5" t="str">
            <v>-</v>
          </cell>
          <cell r="J5">
            <v>139</v>
          </cell>
          <cell r="K5" t="str">
            <v>JAWA TENGAH</v>
          </cell>
          <cell r="L5" t="str">
            <v>BANYUMAS</v>
          </cell>
        </row>
        <row r="6">
          <cell r="B6" t="str">
            <v>D3303</v>
          </cell>
          <cell r="C6" t="str">
            <v>DINAS KESEHATAN KAB. PURBALINGGA</v>
          </cell>
          <cell r="D6" t="str">
            <v>Dinas Kesehatan</v>
          </cell>
          <cell r="E6" t="str">
            <v>Kabupaten/Kota</v>
          </cell>
          <cell r="F6" t="str">
            <v>Pemerintah Kabupaten</v>
          </cell>
          <cell r="G6">
            <v>33</v>
          </cell>
          <cell r="H6">
            <v>3303</v>
          </cell>
          <cell r="I6" t="str">
            <v>-</v>
          </cell>
          <cell r="J6">
            <v>104</v>
          </cell>
          <cell r="K6" t="str">
            <v>JAWA TENGAH</v>
          </cell>
          <cell r="L6" t="str">
            <v>PURBALINGGA</v>
          </cell>
        </row>
        <row r="7">
          <cell r="B7" t="str">
            <v>D3304</v>
          </cell>
          <cell r="C7" t="str">
            <v>DINAS KESEHATAN KAB. BANJARNEGARA</v>
          </cell>
          <cell r="D7" t="str">
            <v>Dinas Kesehatan</v>
          </cell>
          <cell r="E7" t="str">
            <v>Kabupaten/Kota</v>
          </cell>
          <cell r="F7" t="str">
            <v>Pemerintah Kabupaten</v>
          </cell>
          <cell r="G7">
            <v>33</v>
          </cell>
          <cell r="H7">
            <v>3304</v>
          </cell>
          <cell r="I7" t="str">
            <v>-</v>
          </cell>
          <cell r="J7">
            <v>119</v>
          </cell>
          <cell r="K7" t="str">
            <v>JAWA TENGAH</v>
          </cell>
          <cell r="L7" t="str">
            <v>BANJARNEGARA</v>
          </cell>
        </row>
        <row r="8">
          <cell r="B8" t="str">
            <v>D3305</v>
          </cell>
          <cell r="C8" t="str">
            <v>DINAS KESEHATAN KAB. KEBUMEN</v>
          </cell>
          <cell r="D8" t="str">
            <v>Dinas Kesehatan</v>
          </cell>
          <cell r="E8" t="str">
            <v>Kabupaten/Kota</v>
          </cell>
          <cell r="F8" t="str">
            <v>Pemerintah Kabupaten</v>
          </cell>
          <cell r="G8">
            <v>33</v>
          </cell>
          <cell r="H8">
            <v>3305</v>
          </cell>
          <cell r="I8" t="str">
            <v>-</v>
          </cell>
          <cell r="J8">
            <v>125</v>
          </cell>
          <cell r="K8" t="str">
            <v>JAWA TENGAH</v>
          </cell>
          <cell r="L8" t="str">
            <v>KEBUMEN</v>
          </cell>
        </row>
        <row r="9">
          <cell r="B9" t="str">
            <v>D3306</v>
          </cell>
          <cell r="C9" t="str">
            <v>DINAS KESEHATAN KAB. PURWOREJO</v>
          </cell>
          <cell r="D9" t="str">
            <v>Dinas Kesehatan</v>
          </cell>
          <cell r="E9" t="str">
            <v>Kabupaten/Kota</v>
          </cell>
          <cell r="F9" t="str">
            <v>Pemerintah Kabupaten</v>
          </cell>
          <cell r="G9">
            <v>33</v>
          </cell>
          <cell r="H9">
            <v>3306</v>
          </cell>
          <cell r="I9" t="str">
            <v>-</v>
          </cell>
          <cell r="J9">
            <v>108</v>
          </cell>
          <cell r="K9" t="str">
            <v>JAWA TENGAH</v>
          </cell>
          <cell r="L9" t="str">
            <v>PURWOREJO</v>
          </cell>
        </row>
        <row r="10">
          <cell r="B10" t="str">
            <v>D3307</v>
          </cell>
          <cell r="C10" t="str">
            <v>DINAS KESEHATAN KAB. WONOSOBO</v>
          </cell>
          <cell r="D10" t="str">
            <v>Dinas Kesehatan</v>
          </cell>
          <cell r="E10" t="str">
            <v>Kabupaten/Kota</v>
          </cell>
          <cell r="F10" t="str">
            <v>Pemerintah Kabupaten</v>
          </cell>
          <cell r="G10">
            <v>33</v>
          </cell>
          <cell r="H10">
            <v>3307</v>
          </cell>
          <cell r="I10" t="str">
            <v>-</v>
          </cell>
          <cell r="J10">
            <v>121</v>
          </cell>
          <cell r="K10" t="str">
            <v>JAWA TENGAH</v>
          </cell>
          <cell r="L10" t="str">
            <v>WONOSOBO</v>
          </cell>
        </row>
        <row r="11">
          <cell r="B11" t="str">
            <v>D3308</v>
          </cell>
          <cell r="C11" t="str">
            <v>DINAS KESEHATAN KAB. MAGELANG</v>
          </cell>
          <cell r="D11" t="str">
            <v>Dinas Kesehatan</v>
          </cell>
          <cell r="E11" t="str">
            <v>Kabupaten/Kota</v>
          </cell>
          <cell r="F11" t="str">
            <v>Pemerintah Kabupaten</v>
          </cell>
          <cell r="G11">
            <v>33</v>
          </cell>
          <cell r="H11">
            <v>3308</v>
          </cell>
          <cell r="I11" t="str">
            <v>-</v>
          </cell>
          <cell r="J11">
            <v>115</v>
          </cell>
          <cell r="K11" t="str">
            <v>JAWA TENGAH</v>
          </cell>
          <cell r="L11" t="str">
            <v>MAGELANG</v>
          </cell>
        </row>
        <row r="12">
          <cell r="B12" t="str">
            <v>D3309</v>
          </cell>
          <cell r="C12" t="str">
            <v>DINAS KESEHATAN KAB. BOYOLALI</v>
          </cell>
          <cell r="D12" t="str">
            <v>Dinas Kesehatan</v>
          </cell>
          <cell r="E12" t="str">
            <v>Kabupaten/Kota</v>
          </cell>
          <cell r="F12" t="str">
            <v>Pemerintah Kabupaten</v>
          </cell>
          <cell r="G12">
            <v>33</v>
          </cell>
          <cell r="H12">
            <v>3309</v>
          </cell>
          <cell r="I12" t="str">
            <v>-</v>
          </cell>
          <cell r="J12">
            <v>116</v>
          </cell>
          <cell r="K12" t="str">
            <v>JAWA TENGAH</v>
          </cell>
          <cell r="L12" t="str">
            <v>BOYOLALI</v>
          </cell>
        </row>
        <row r="13">
          <cell r="B13" t="str">
            <v>D3310</v>
          </cell>
          <cell r="C13" t="str">
            <v>DINAS KESEHATAN KAB. KLATEN</v>
          </cell>
          <cell r="D13" t="str">
            <v>Dinas Kesehatan</v>
          </cell>
          <cell r="E13" t="str">
            <v>Kabupaten/Kota</v>
          </cell>
          <cell r="F13" t="str">
            <v>Pemerintah Kabupaten</v>
          </cell>
          <cell r="G13">
            <v>33</v>
          </cell>
          <cell r="H13">
            <v>3310</v>
          </cell>
          <cell r="I13" t="str">
            <v>-</v>
          </cell>
          <cell r="J13">
            <v>138</v>
          </cell>
          <cell r="K13" t="str">
            <v>JAWA TENGAH</v>
          </cell>
          <cell r="L13" t="str">
            <v>KLATEN</v>
          </cell>
        </row>
        <row r="14">
          <cell r="B14" t="str">
            <v>D3311</v>
          </cell>
          <cell r="C14" t="str">
            <v>DINAS KESEHATAN KAB. SUKOHARJO</v>
          </cell>
          <cell r="D14" t="str">
            <v>Dinas Kesehatan</v>
          </cell>
          <cell r="E14" t="str">
            <v>Kabupaten/Kota</v>
          </cell>
          <cell r="F14" t="str">
            <v>Pemerintah Kabupaten</v>
          </cell>
          <cell r="G14">
            <v>33</v>
          </cell>
          <cell r="H14">
            <v>3311</v>
          </cell>
          <cell r="I14" t="str">
            <v>-</v>
          </cell>
          <cell r="J14">
            <v>91</v>
          </cell>
          <cell r="K14" t="str">
            <v>JAWA TENGAH</v>
          </cell>
          <cell r="L14" t="str">
            <v>SUKOHARJO</v>
          </cell>
        </row>
        <row r="15">
          <cell r="B15" t="str">
            <v>D3312</v>
          </cell>
          <cell r="C15" t="str">
            <v>DINAS KESEHATAN KAB. WONOGIRI</v>
          </cell>
          <cell r="D15" t="str">
            <v>Dinas Kesehatan</v>
          </cell>
          <cell r="E15" t="str">
            <v>Kabupaten/Kota</v>
          </cell>
          <cell r="F15" t="str">
            <v>Pemerintah Kabupaten</v>
          </cell>
          <cell r="G15">
            <v>33</v>
          </cell>
          <cell r="H15">
            <v>3312</v>
          </cell>
          <cell r="I15" t="str">
            <v>-</v>
          </cell>
          <cell r="J15">
            <v>114</v>
          </cell>
          <cell r="K15" t="str">
            <v>JAWA TENGAH</v>
          </cell>
          <cell r="L15" t="str">
            <v>WONOGIRI</v>
          </cell>
        </row>
        <row r="16">
          <cell r="B16" t="str">
            <v>D3313</v>
          </cell>
          <cell r="C16" t="str">
            <v>DINAS KESEHATAN KAB. KARANGANYAR</v>
          </cell>
          <cell r="D16" t="str">
            <v>Dinas Kesehatan</v>
          </cell>
          <cell r="E16" t="str">
            <v>Kabupaten/Kota</v>
          </cell>
          <cell r="F16" t="str">
            <v>Pemerintah Kabupaten</v>
          </cell>
          <cell r="G16">
            <v>33</v>
          </cell>
          <cell r="H16">
            <v>3313</v>
          </cell>
          <cell r="I16" t="str">
            <v>-</v>
          </cell>
          <cell r="J16">
            <v>131</v>
          </cell>
          <cell r="K16" t="str">
            <v>JAWA TENGAH</v>
          </cell>
          <cell r="L16" t="str">
            <v>KARANGANYAR</v>
          </cell>
        </row>
        <row r="17">
          <cell r="B17" t="str">
            <v>D3314</v>
          </cell>
          <cell r="C17" t="str">
            <v>DINAS KESEHATAN KAB. SRAGEN</v>
          </cell>
          <cell r="D17" t="str">
            <v>Dinas Kesehatan</v>
          </cell>
          <cell r="E17" t="str">
            <v>Kabupaten/Kota</v>
          </cell>
          <cell r="F17" t="str">
            <v>Pemerintah Kabupaten</v>
          </cell>
          <cell r="G17">
            <v>33</v>
          </cell>
          <cell r="H17">
            <v>3314</v>
          </cell>
          <cell r="I17" t="str">
            <v>-</v>
          </cell>
          <cell r="J17">
            <v>129</v>
          </cell>
          <cell r="K17" t="str">
            <v>JAWA TENGAH</v>
          </cell>
          <cell r="L17" t="str">
            <v>SRAGEN</v>
          </cell>
        </row>
        <row r="18">
          <cell r="B18" t="str">
            <v>D3315</v>
          </cell>
          <cell r="C18" t="str">
            <v>DINAS KESEHATAN KAB. GROBOGAN</v>
          </cell>
          <cell r="D18" t="str">
            <v>Dinas Kesehatan</v>
          </cell>
          <cell r="E18" t="str">
            <v>Kabupaten/Kota</v>
          </cell>
          <cell r="F18" t="str">
            <v>Pemerintah Kabupaten</v>
          </cell>
          <cell r="G18">
            <v>33</v>
          </cell>
          <cell r="H18">
            <v>3315</v>
          </cell>
          <cell r="I18" t="str">
            <v>-</v>
          </cell>
          <cell r="J18">
            <v>167</v>
          </cell>
          <cell r="K18" t="str">
            <v>JAWA TENGAH</v>
          </cell>
          <cell r="L18" t="str">
            <v>GROBOGAN</v>
          </cell>
        </row>
        <row r="19">
          <cell r="B19" t="str">
            <v>D3316</v>
          </cell>
          <cell r="C19" t="str">
            <v>DINAS KESEHATAN KAB. BLORA</v>
          </cell>
          <cell r="D19" t="str">
            <v>Dinas Kesehatan</v>
          </cell>
          <cell r="E19" t="str">
            <v>Kabupaten/Kota</v>
          </cell>
          <cell r="F19" t="str">
            <v>Pemerintah Kabupaten</v>
          </cell>
          <cell r="G19">
            <v>33</v>
          </cell>
          <cell r="H19">
            <v>3316</v>
          </cell>
          <cell r="I19" t="str">
            <v>-</v>
          </cell>
          <cell r="J19">
            <v>79</v>
          </cell>
          <cell r="K19" t="str">
            <v>JAWA TENGAH</v>
          </cell>
          <cell r="L19" t="str">
            <v>BLORA</v>
          </cell>
        </row>
        <row r="20">
          <cell r="B20" t="str">
            <v>D3317</v>
          </cell>
          <cell r="C20" t="str">
            <v>DINAS KESEHATAN KAB. REMBANG</v>
          </cell>
          <cell r="D20" t="str">
            <v>Dinas Kesehatan</v>
          </cell>
          <cell r="E20" t="str">
            <v>Kabupaten/Kota</v>
          </cell>
          <cell r="F20" t="str">
            <v>Pemerintah Kabupaten</v>
          </cell>
          <cell r="G20">
            <v>33</v>
          </cell>
          <cell r="H20">
            <v>3317</v>
          </cell>
          <cell r="I20" t="str">
            <v>-</v>
          </cell>
          <cell r="J20">
            <v>109</v>
          </cell>
          <cell r="K20" t="str">
            <v>JAWA TENGAH</v>
          </cell>
          <cell r="L20" t="str">
            <v>REMBANG</v>
          </cell>
        </row>
        <row r="21">
          <cell r="B21" t="str">
            <v>D3318</v>
          </cell>
          <cell r="C21" t="str">
            <v>DINAS KESEHATAN KAB. PATI</v>
          </cell>
          <cell r="D21" t="str">
            <v>Dinas Kesehatan</v>
          </cell>
          <cell r="E21" t="str">
            <v>Kabupaten/Kota</v>
          </cell>
          <cell r="F21" t="str">
            <v>Pemerintah Kabupaten</v>
          </cell>
          <cell r="G21">
            <v>33</v>
          </cell>
          <cell r="H21">
            <v>3318</v>
          </cell>
          <cell r="I21" t="str">
            <v>-</v>
          </cell>
          <cell r="J21">
            <v>63</v>
          </cell>
          <cell r="K21" t="str">
            <v>JAWA TENGAH</v>
          </cell>
          <cell r="L21" t="str">
            <v>PATI</v>
          </cell>
        </row>
        <row r="22">
          <cell r="B22" t="str">
            <v>D3319</v>
          </cell>
          <cell r="C22" t="str">
            <v>DINAS KESEHATAN KAB. KUDUS</v>
          </cell>
          <cell r="D22" t="str">
            <v>Dinas Kesehatan</v>
          </cell>
          <cell r="E22" t="str">
            <v>Kabupaten/Kota</v>
          </cell>
          <cell r="F22" t="str">
            <v>Pemerintah Kabupaten</v>
          </cell>
          <cell r="G22">
            <v>33</v>
          </cell>
          <cell r="H22">
            <v>3319</v>
          </cell>
          <cell r="I22" t="str">
            <v>-</v>
          </cell>
          <cell r="J22">
            <v>96</v>
          </cell>
          <cell r="K22" t="str">
            <v>JAWA TENGAH</v>
          </cell>
          <cell r="L22" t="str">
            <v>KUDUS</v>
          </cell>
        </row>
        <row r="23">
          <cell r="B23" t="str">
            <v>D3320</v>
          </cell>
          <cell r="C23" t="str">
            <v>DINAS KESEHATAN KAB. JEPARA</v>
          </cell>
          <cell r="D23" t="str">
            <v>Dinas Kesehatan</v>
          </cell>
          <cell r="E23" t="str">
            <v>Kabupaten/Kota</v>
          </cell>
          <cell r="F23" t="str">
            <v>Pemerintah Kabupaten</v>
          </cell>
          <cell r="G23">
            <v>33</v>
          </cell>
          <cell r="H23">
            <v>3320</v>
          </cell>
          <cell r="I23" t="str">
            <v>-</v>
          </cell>
          <cell r="J23">
            <v>1</v>
          </cell>
          <cell r="K23" t="str">
            <v>JAWA TENGAH</v>
          </cell>
          <cell r="L23" t="str">
            <v>JEPARA</v>
          </cell>
        </row>
        <row r="24">
          <cell r="B24" t="str">
            <v>D3321</v>
          </cell>
          <cell r="C24" t="str">
            <v>DINAS KESEHATAN KAB. DEMAK</v>
          </cell>
          <cell r="D24" t="str">
            <v>Dinas Kesehatan</v>
          </cell>
          <cell r="E24" t="str">
            <v>Kabupaten/Kota</v>
          </cell>
          <cell r="F24" t="str">
            <v>Pemerintah Kabupaten</v>
          </cell>
          <cell r="G24">
            <v>33</v>
          </cell>
          <cell r="H24">
            <v>3321</v>
          </cell>
          <cell r="I24" t="str">
            <v>-</v>
          </cell>
          <cell r="J24">
            <v>85</v>
          </cell>
          <cell r="K24" t="str">
            <v>JAWA TENGAH</v>
          </cell>
          <cell r="L24" t="str">
            <v>DEMAK</v>
          </cell>
        </row>
        <row r="25">
          <cell r="B25" t="str">
            <v>D3322</v>
          </cell>
          <cell r="C25" t="str">
            <v>DINAS KESEHATAN KAB. SEMARANG</v>
          </cell>
          <cell r="D25" t="str">
            <v>Dinas Kesehatan</v>
          </cell>
          <cell r="E25" t="str">
            <v>Kabupaten/Kota</v>
          </cell>
          <cell r="F25" t="str">
            <v>Pemerintah Kabupaten</v>
          </cell>
          <cell r="G25">
            <v>33</v>
          </cell>
          <cell r="H25">
            <v>3322</v>
          </cell>
          <cell r="I25" t="str">
            <v>-</v>
          </cell>
          <cell r="J25">
            <v>129</v>
          </cell>
          <cell r="K25" t="str">
            <v>JAWA TENGAH</v>
          </cell>
          <cell r="L25" t="str">
            <v>SEMARANG</v>
          </cell>
        </row>
        <row r="26">
          <cell r="B26" t="str">
            <v>D3323</v>
          </cell>
          <cell r="C26" t="str">
            <v>DINAS KESEHATAN KAB. TEMANGGUNG</v>
          </cell>
          <cell r="D26" t="str">
            <v>Dinas Kesehatan</v>
          </cell>
          <cell r="E26" t="str">
            <v>Kabupaten/Kota</v>
          </cell>
          <cell r="F26" t="str">
            <v>Pemerintah Kabupaten</v>
          </cell>
          <cell r="G26">
            <v>33</v>
          </cell>
          <cell r="H26">
            <v>3323</v>
          </cell>
          <cell r="I26" t="str">
            <v>-</v>
          </cell>
          <cell r="J26">
            <v>131</v>
          </cell>
          <cell r="K26" t="str">
            <v>JAWA TENGAH</v>
          </cell>
          <cell r="L26" t="str">
            <v>TEMANGGUNG</v>
          </cell>
        </row>
        <row r="27">
          <cell r="B27" t="str">
            <v>D3324</v>
          </cell>
          <cell r="C27" t="str">
            <v>DINAS KESEHATAN KAB. KENDAL</v>
          </cell>
          <cell r="D27" t="str">
            <v>Dinas Kesehatan</v>
          </cell>
          <cell r="E27" t="str">
            <v>Kabupaten/Kota</v>
          </cell>
          <cell r="F27" t="str">
            <v>Pemerintah Kabupaten</v>
          </cell>
          <cell r="G27">
            <v>33</v>
          </cell>
          <cell r="H27">
            <v>3324</v>
          </cell>
          <cell r="I27" t="str">
            <v>-</v>
          </cell>
          <cell r="J27">
            <v>137</v>
          </cell>
          <cell r="K27" t="str">
            <v>JAWA TENGAH</v>
          </cell>
          <cell r="L27" t="str">
            <v>KENDAL</v>
          </cell>
        </row>
        <row r="28">
          <cell r="B28" t="str">
            <v>D3325</v>
          </cell>
          <cell r="C28" t="str">
            <v>DINAS KESEHATAN KAB. BATANG</v>
          </cell>
          <cell r="D28" t="str">
            <v>Dinas Kesehatan</v>
          </cell>
          <cell r="E28" t="str">
            <v>Kabupaten/Kota</v>
          </cell>
          <cell r="F28" t="str">
            <v>Pemerintah Kabupaten</v>
          </cell>
          <cell r="G28">
            <v>33</v>
          </cell>
          <cell r="H28">
            <v>3325</v>
          </cell>
          <cell r="I28" t="str">
            <v>-</v>
          </cell>
          <cell r="J28">
            <v>0</v>
          </cell>
          <cell r="K28" t="str">
            <v>JAWA TENGAH</v>
          </cell>
          <cell r="L28" t="str">
            <v>BATANG</v>
          </cell>
        </row>
        <row r="29">
          <cell r="B29" t="str">
            <v>D3326</v>
          </cell>
          <cell r="C29" t="str">
            <v>DINAS KESEHATAN KAB. PEKALONGAN</v>
          </cell>
          <cell r="D29" t="str">
            <v>Dinas Kesehatan</v>
          </cell>
          <cell r="E29" t="str">
            <v>Kabupaten/Kota</v>
          </cell>
          <cell r="F29" t="str">
            <v>Pemerintah Kabupaten</v>
          </cell>
          <cell r="G29">
            <v>33</v>
          </cell>
          <cell r="H29">
            <v>3326</v>
          </cell>
          <cell r="I29" t="str">
            <v>-</v>
          </cell>
          <cell r="J29">
            <v>152</v>
          </cell>
          <cell r="K29" t="str">
            <v>JAWA TENGAH</v>
          </cell>
          <cell r="L29" t="str">
            <v>PEKALONGAN</v>
          </cell>
        </row>
        <row r="30">
          <cell r="B30" t="str">
            <v>D3327</v>
          </cell>
          <cell r="C30" t="str">
            <v>DINAS KESEHATAN KAB. PEMALANG</v>
          </cell>
          <cell r="D30" t="str">
            <v>Dinas Kesehatan</v>
          </cell>
          <cell r="E30" t="str">
            <v>Kabupaten/Kota</v>
          </cell>
          <cell r="F30" t="str">
            <v>Pemerintah Kabupaten</v>
          </cell>
          <cell r="G30">
            <v>33</v>
          </cell>
          <cell r="H30">
            <v>3327</v>
          </cell>
          <cell r="I30" t="str">
            <v>-</v>
          </cell>
          <cell r="J30">
            <v>111</v>
          </cell>
          <cell r="K30" t="str">
            <v>JAWA TENGAH</v>
          </cell>
          <cell r="L30" t="str">
            <v>PEMALANG</v>
          </cell>
        </row>
        <row r="31">
          <cell r="B31" t="str">
            <v>D3328</v>
          </cell>
          <cell r="C31" t="str">
            <v>DINAS KESEHATAN KAB. TEGAL</v>
          </cell>
          <cell r="D31" t="str">
            <v>Dinas Kesehatan</v>
          </cell>
          <cell r="E31" t="str">
            <v>Kabupaten/Kota</v>
          </cell>
          <cell r="F31" t="str">
            <v>Pemerintah Kabupaten</v>
          </cell>
          <cell r="G31">
            <v>33</v>
          </cell>
          <cell r="H31">
            <v>3328</v>
          </cell>
          <cell r="I31" t="str">
            <v>-</v>
          </cell>
          <cell r="J31">
            <v>78</v>
          </cell>
          <cell r="K31" t="str">
            <v>JAWA TENGAH</v>
          </cell>
          <cell r="L31" t="str">
            <v>TEGAL</v>
          </cell>
        </row>
        <row r="32">
          <cell r="B32" t="str">
            <v>D3329</v>
          </cell>
          <cell r="C32" t="str">
            <v>DINAS KESEHATAN KAB. BREBES</v>
          </cell>
          <cell r="D32" t="str">
            <v>Dinas Kesehatan</v>
          </cell>
          <cell r="E32" t="str">
            <v>Kabupaten/Kota</v>
          </cell>
          <cell r="F32" t="str">
            <v>Pemerintah Kabupaten</v>
          </cell>
          <cell r="G32">
            <v>33</v>
          </cell>
          <cell r="H32">
            <v>3329</v>
          </cell>
          <cell r="I32" t="str">
            <v>-</v>
          </cell>
          <cell r="J32">
            <v>170</v>
          </cell>
          <cell r="K32" t="str">
            <v>JAWA TENGAH</v>
          </cell>
          <cell r="L32" t="str">
            <v>BREBES</v>
          </cell>
        </row>
        <row r="33">
          <cell r="B33" t="str">
            <v>D3371</v>
          </cell>
          <cell r="C33" t="str">
            <v>DINAS KESEHATAN KOTA MAGELANG</v>
          </cell>
          <cell r="D33" t="str">
            <v>Dinas Kesehatan</v>
          </cell>
          <cell r="E33" t="str">
            <v>Kabupaten/Kota</v>
          </cell>
          <cell r="F33" t="str">
            <v>Pemerintah Kota</v>
          </cell>
          <cell r="G33">
            <v>33</v>
          </cell>
          <cell r="H33">
            <v>3371</v>
          </cell>
          <cell r="I33" t="str">
            <v>-</v>
          </cell>
          <cell r="J33">
            <v>64</v>
          </cell>
          <cell r="K33" t="str">
            <v>JAWA TENGAH</v>
          </cell>
          <cell r="L33" t="str">
            <v>KOTA MAGELANG</v>
          </cell>
        </row>
        <row r="34">
          <cell r="B34" t="str">
            <v>D3372</v>
          </cell>
          <cell r="C34" t="str">
            <v>DINAS KESEHATAN KOTA SURAKARTA</v>
          </cell>
          <cell r="D34" t="str">
            <v>Dinas Kesehatan</v>
          </cell>
          <cell r="E34" t="str">
            <v>Kabupaten/Kota</v>
          </cell>
          <cell r="F34" t="str">
            <v>Pemerintah Kota</v>
          </cell>
          <cell r="G34">
            <v>33</v>
          </cell>
          <cell r="H34">
            <v>3372</v>
          </cell>
          <cell r="I34" t="str">
            <v>-</v>
          </cell>
          <cell r="J34">
            <v>98</v>
          </cell>
          <cell r="K34" t="str">
            <v>JAWA TENGAH</v>
          </cell>
          <cell r="L34" t="str">
            <v>KOTA SURAKARTA</v>
          </cell>
        </row>
        <row r="35">
          <cell r="B35" t="str">
            <v>D3373</v>
          </cell>
          <cell r="C35" t="str">
            <v>DINAS KESEHATAN KOTA SALATIGA</v>
          </cell>
          <cell r="D35" t="str">
            <v>Dinas Kesehatan</v>
          </cell>
          <cell r="E35" t="str">
            <v>Kabupaten/Kota</v>
          </cell>
          <cell r="F35" t="str">
            <v>Pemerintah Kota</v>
          </cell>
          <cell r="G35">
            <v>33</v>
          </cell>
          <cell r="H35">
            <v>3373</v>
          </cell>
          <cell r="I35" t="str">
            <v>-</v>
          </cell>
          <cell r="J35">
            <v>122</v>
          </cell>
          <cell r="K35" t="str">
            <v>JAWA TENGAH</v>
          </cell>
          <cell r="L35" t="str">
            <v>KOTA SALATIGA</v>
          </cell>
        </row>
        <row r="36">
          <cell r="B36" t="str">
            <v>D3374</v>
          </cell>
          <cell r="C36" t="str">
            <v>DINAS KESEHATAN KOTA SEMARANG</v>
          </cell>
          <cell r="D36" t="str">
            <v>Dinas Kesehatan</v>
          </cell>
          <cell r="E36" t="str">
            <v>Kabupaten/Kota</v>
          </cell>
          <cell r="F36" t="str">
            <v>Pemerintah Kota</v>
          </cell>
          <cell r="G36">
            <v>33</v>
          </cell>
          <cell r="H36">
            <v>3374</v>
          </cell>
          <cell r="I36" t="str">
            <v>-</v>
          </cell>
          <cell r="J36">
            <v>121</v>
          </cell>
          <cell r="K36" t="str">
            <v>JAWA TENGAH</v>
          </cell>
          <cell r="L36" t="str">
            <v>KOTA SEMARANG</v>
          </cell>
        </row>
        <row r="37">
          <cell r="B37" t="str">
            <v>D3375</v>
          </cell>
          <cell r="C37" t="str">
            <v>DINAS KESEHATAN KOTA PEKALONGAN</v>
          </cell>
          <cell r="D37" t="str">
            <v>Dinas Kesehatan</v>
          </cell>
          <cell r="E37" t="str">
            <v>Kabupaten/Kota</v>
          </cell>
          <cell r="F37" t="str">
            <v>Pemerintah Kota</v>
          </cell>
          <cell r="G37">
            <v>33</v>
          </cell>
          <cell r="H37">
            <v>3375</v>
          </cell>
          <cell r="I37" t="str">
            <v>-</v>
          </cell>
          <cell r="J37">
            <v>0</v>
          </cell>
          <cell r="K37" t="str">
            <v>JAWA TENGAH</v>
          </cell>
          <cell r="L37" t="str">
            <v>KOTA PEKALONGAN</v>
          </cell>
        </row>
        <row r="38">
          <cell r="B38" t="str">
            <v>D3376</v>
          </cell>
          <cell r="C38" t="str">
            <v>DINAS KESEHATAN KOTA TEGAL</v>
          </cell>
          <cell r="D38" t="str">
            <v>Dinas Kesehatan</v>
          </cell>
          <cell r="E38" t="str">
            <v>Kabupaten/Kota</v>
          </cell>
          <cell r="F38" t="str">
            <v>Pemerintah Kota</v>
          </cell>
          <cell r="G38">
            <v>33</v>
          </cell>
          <cell r="H38">
            <v>3376</v>
          </cell>
          <cell r="I38" t="str">
            <v>-</v>
          </cell>
          <cell r="J38">
            <v>0</v>
          </cell>
          <cell r="K38" t="str">
            <v>JAWA TENGAH</v>
          </cell>
          <cell r="L38" t="str">
            <v>KOTA TEGAL</v>
          </cell>
        </row>
        <row r="39">
          <cell r="B39" t="str">
            <v>P3301010101</v>
          </cell>
          <cell r="C39" t="str">
            <v>DAYEUH LUHUR  I</v>
          </cell>
          <cell r="D39" t="str">
            <v>Puskesmas</v>
          </cell>
          <cell r="E39" t="str">
            <v>Rawat Inap</v>
          </cell>
          <cell r="F39" t="str">
            <v>Pemerintah Kabupaten</v>
          </cell>
          <cell r="G39">
            <v>33</v>
          </cell>
          <cell r="H39">
            <v>3301</v>
          </cell>
          <cell r="I39">
            <v>0</v>
          </cell>
          <cell r="J39">
            <v>18</v>
          </cell>
          <cell r="K39" t="str">
            <v>JAWA TENGAH</v>
          </cell>
          <cell r="L39" t="str">
            <v>CILACAP</v>
          </cell>
        </row>
        <row r="40">
          <cell r="B40" t="str">
            <v>P3301010202</v>
          </cell>
          <cell r="C40" t="str">
            <v>DAYEUH LUHUR  II</v>
          </cell>
          <cell r="D40" t="str">
            <v>Puskesmas</v>
          </cell>
          <cell r="E40" t="str">
            <v>Non Rawat Inap</v>
          </cell>
          <cell r="F40" t="str">
            <v>Pemerintah Kabupaten</v>
          </cell>
          <cell r="G40">
            <v>33</v>
          </cell>
          <cell r="H40">
            <v>3301</v>
          </cell>
          <cell r="I40">
            <v>0</v>
          </cell>
          <cell r="J40">
            <v>55</v>
          </cell>
          <cell r="K40" t="str">
            <v>JAWA TENGAH</v>
          </cell>
          <cell r="L40" t="str">
            <v>CILACAP</v>
          </cell>
        </row>
        <row r="41">
          <cell r="B41" t="str">
            <v>P3301020101</v>
          </cell>
          <cell r="C41" t="str">
            <v>WANAREJA I</v>
          </cell>
          <cell r="D41" t="str">
            <v>Puskesmas</v>
          </cell>
          <cell r="E41" t="str">
            <v>Rawat Inap</v>
          </cell>
          <cell r="F41" t="str">
            <v>Pemerintah Kabupaten</v>
          </cell>
          <cell r="G41">
            <v>33</v>
          </cell>
          <cell r="H41">
            <v>3301</v>
          </cell>
          <cell r="I41">
            <v>0</v>
          </cell>
          <cell r="J41">
            <v>81</v>
          </cell>
          <cell r="K41" t="str">
            <v>JAWA TENGAH</v>
          </cell>
          <cell r="L41" t="str">
            <v>CILACAP</v>
          </cell>
        </row>
        <row r="42">
          <cell r="B42" t="str">
            <v>P3301020202</v>
          </cell>
          <cell r="C42" t="str">
            <v>WANAREJA II</v>
          </cell>
          <cell r="D42" t="str">
            <v>Puskesmas</v>
          </cell>
          <cell r="E42" t="str">
            <v>Non Rawat Inap</v>
          </cell>
          <cell r="F42" t="str">
            <v>Pemerintah Kabupaten</v>
          </cell>
          <cell r="G42">
            <v>33</v>
          </cell>
          <cell r="H42">
            <v>3301</v>
          </cell>
          <cell r="I42">
            <v>0</v>
          </cell>
          <cell r="J42">
            <v>56</v>
          </cell>
          <cell r="K42" t="str">
            <v>JAWA TENGAH</v>
          </cell>
          <cell r="L42" t="str">
            <v>CILACAP</v>
          </cell>
        </row>
        <row r="43">
          <cell r="B43" t="str">
            <v>P3301030201</v>
          </cell>
          <cell r="C43" t="str">
            <v>MAJENANG I</v>
          </cell>
          <cell r="D43" t="str">
            <v>Puskesmas</v>
          </cell>
          <cell r="E43" t="str">
            <v>Non Rawat Inap</v>
          </cell>
          <cell r="F43" t="str">
            <v>Pemerintah Kabupaten</v>
          </cell>
          <cell r="G43">
            <v>33</v>
          </cell>
          <cell r="H43">
            <v>3301</v>
          </cell>
          <cell r="I43">
            <v>0</v>
          </cell>
          <cell r="J43">
            <v>108</v>
          </cell>
          <cell r="K43" t="str">
            <v>JAWA TENGAH</v>
          </cell>
          <cell r="L43" t="str">
            <v>CILACAP</v>
          </cell>
        </row>
        <row r="44">
          <cell r="B44" t="str">
            <v>P3301030202</v>
          </cell>
          <cell r="C44" t="str">
            <v>MAJENANG II</v>
          </cell>
          <cell r="D44" t="str">
            <v>Puskesmas</v>
          </cell>
          <cell r="E44" t="str">
            <v>Non Rawat Inap</v>
          </cell>
          <cell r="F44" t="str">
            <v>Pemerintah Kabupaten</v>
          </cell>
          <cell r="G44">
            <v>33</v>
          </cell>
          <cell r="H44">
            <v>3301</v>
          </cell>
          <cell r="I44">
            <v>0</v>
          </cell>
          <cell r="J44">
            <v>65</v>
          </cell>
          <cell r="K44" t="str">
            <v>JAWA TENGAH</v>
          </cell>
          <cell r="L44" t="str">
            <v>CILACAP</v>
          </cell>
        </row>
        <row r="45">
          <cell r="B45" t="str">
            <v>P3301040101</v>
          </cell>
          <cell r="C45" t="str">
            <v>CIMANGGU I</v>
          </cell>
          <cell r="D45" t="str">
            <v>Puskesmas</v>
          </cell>
          <cell r="E45" t="str">
            <v>Rawat Inap</v>
          </cell>
          <cell r="F45" t="str">
            <v>Pemerintah Kabupaten</v>
          </cell>
          <cell r="G45">
            <v>33</v>
          </cell>
          <cell r="H45">
            <v>3301</v>
          </cell>
          <cell r="I45">
            <v>0</v>
          </cell>
          <cell r="J45">
            <v>56</v>
          </cell>
          <cell r="K45" t="str">
            <v>JAWA TENGAH</v>
          </cell>
          <cell r="L45" t="str">
            <v>CILACAP</v>
          </cell>
        </row>
        <row r="46">
          <cell r="B46" t="str">
            <v>P3301040202</v>
          </cell>
          <cell r="C46" t="str">
            <v>CIMANGGU II</v>
          </cell>
          <cell r="D46" t="str">
            <v>Puskesmas</v>
          </cell>
          <cell r="E46" t="str">
            <v>Non Rawat Inap</v>
          </cell>
          <cell r="F46" t="str">
            <v>Pemerintah Kabupaten</v>
          </cell>
          <cell r="G46">
            <v>33</v>
          </cell>
          <cell r="H46">
            <v>3301</v>
          </cell>
          <cell r="I46">
            <v>0</v>
          </cell>
          <cell r="J46">
            <v>69</v>
          </cell>
          <cell r="K46" t="str">
            <v>JAWA TENGAH</v>
          </cell>
          <cell r="L46" t="str">
            <v>CILACAP</v>
          </cell>
        </row>
        <row r="47">
          <cell r="B47" t="str">
            <v>P3301050101</v>
          </cell>
          <cell r="C47" t="str">
            <v>KARANG PUNCUNG  I</v>
          </cell>
          <cell r="D47" t="str">
            <v>Puskesmas</v>
          </cell>
          <cell r="E47" t="str">
            <v>Rawat Inap</v>
          </cell>
          <cell r="F47" t="str">
            <v>Pemerintah Kabupaten</v>
          </cell>
          <cell r="G47">
            <v>33</v>
          </cell>
          <cell r="H47">
            <v>3301</v>
          </cell>
          <cell r="I47">
            <v>0</v>
          </cell>
          <cell r="J47">
            <v>72</v>
          </cell>
          <cell r="K47" t="str">
            <v>JAWA TENGAH</v>
          </cell>
          <cell r="L47" t="str">
            <v>CILACAP</v>
          </cell>
        </row>
        <row r="48">
          <cell r="B48" t="str">
            <v>P3301050202</v>
          </cell>
          <cell r="C48" t="str">
            <v>KARANG PUNCUNG  II</v>
          </cell>
          <cell r="D48" t="str">
            <v>Puskesmas</v>
          </cell>
          <cell r="E48" t="str">
            <v>Non Rawat Inap</v>
          </cell>
          <cell r="F48" t="str">
            <v>Pemerintah Kabupaten</v>
          </cell>
          <cell r="G48">
            <v>33</v>
          </cell>
          <cell r="H48">
            <v>3301</v>
          </cell>
          <cell r="I48">
            <v>0</v>
          </cell>
          <cell r="J48">
            <v>54</v>
          </cell>
          <cell r="K48" t="str">
            <v>JAWA TENGAH</v>
          </cell>
          <cell r="L48" t="str">
            <v>CILACAP</v>
          </cell>
        </row>
        <row r="49">
          <cell r="B49" t="str">
            <v>P3301060101</v>
          </cell>
          <cell r="C49" t="str">
            <v>CIPARI</v>
          </cell>
          <cell r="D49" t="str">
            <v>Puskesmas</v>
          </cell>
          <cell r="E49" t="str">
            <v>Rawat Inap</v>
          </cell>
          <cell r="F49" t="str">
            <v>Pemerintah Kabupaten</v>
          </cell>
          <cell r="G49">
            <v>33</v>
          </cell>
          <cell r="H49">
            <v>3301</v>
          </cell>
          <cell r="I49">
            <v>0</v>
          </cell>
          <cell r="J49">
            <v>97</v>
          </cell>
          <cell r="K49" t="str">
            <v>JAWA TENGAH</v>
          </cell>
          <cell r="L49" t="str">
            <v>CILACAP</v>
          </cell>
        </row>
        <row r="50">
          <cell r="B50" t="str">
            <v>P3301070101</v>
          </cell>
          <cell r="C50" t="str">
            <v>SIDAREJA</v>
          </cell>
          <cell r="D50" t="str">
            <v>Puskesmas</v>
          </cell>
          <cell r="E50" t="str">
            <v>Rawat Inap</v>
          </cell>
          <cell r="F50" t="str">
            <v>Pemerintah Kabupaten</v>
          </cell>
          <cell r="G50">
            <v>33</v>
          </cell>
          <cell r="H50">
            <v>3301</v>
          </cell>
          <cell r="I50">
            <v>0</v>
          </cell>
          <cell r="J50">
            <v>84</v>
          </cell>
          <cell r="K50" t="str">
            <v>JAWA TENGAH</v>
          </cell>
          <cell r="L50" t="str">
            <v>CILACAP</v>
          </cell>
        </row>
        <row r="51">
          <cell r="B51" t="str">
            <v>P3301080201</v>
          </cell>
          <cell r="C51" t="str">
            <v>KEDUNG REJA</v>
          </cell>
          <cell r="D51" t="str">
            <v>Puskesmas</v>
          </cell>
          <cell r="E51" t="str">
            <v>Non Rawat Inap</v>
          </cell>
          <cell r="F51" t="str">
            <v>Pemerintah Kabupaten</v>
          </cell>
          <cell r="G51">
            <v>33</v>
          </cell>
          <cell r="H51">
            <v>3301</v>
          </cell>
          <cell r="I51">
            <v>0</v>
          </cell>
          <cell r="J51">
            <v>88</v>
          </cell>
          <cell r="K51" t="str">
            <v>JAWA TENGAH</v>
          </cell>
          <cell r="L51" t="str">
            <v>CILACAP</v>
          </cell>
        </row>
        <row r="52">
          <cell r="B52" t="str">
            <v>P3301090201</v>
          </cell>
          <cell r="C52" t="str">
            <v>PATIMUAN</v>
          </cell>
          <cell r="D52" t="str">
            <v>Puskesmas</v>
          </cell>
          <cell r="E52" t="str">
            <v>Non Rawat Inap</v>
          </cell>
          <cell r="F52" t="str">
            <v>Pemerintah Kabupaten</v>
          </cell>
          <cell r="G52">
            <v>33</v>
          </cell>
          <cell r="H52">
            <v>3301</v>
          </cell>
          <cell r="I52">
            <v>0</v>
          </cell>
          <cell r="J52">
            <v>66</v>
          </cell>
          <cell r="K52" t="str">
            <v>JAWA TENGAH</v>
          </cell>
          <cell r="L52" t="str">
            <v>CILACAP</v>
          </cell>
        </row>
        <row r="53">
          <cell r="B53" t="str">
            <v>P3301100101</v>
          </cell>
          <cell r="C53" t="str">
            <v>GANDRUNG MANGU I</v>
          </cell>
          <cell r="D53" t="str">
            <v>Puskesmas</v>
          </cell>
          <cell r="E53" t="str">
            <v>Rawat Inap</v>
          </cell>
          <cell r="F53" t="str">
            <v>Pemerintah Kabupaten</v>
          </cell>
          <cell r="G53">
            <v>33</v>
          </cell>
          <cell r="H53">
            <v>3301</v>
          </cell>
          <cell r="I53">
            <v>0</v>
          </cell>
          <cell r="J53">
            <v>112</v>
          </cell>
          <cell r="K53" t="str">
            <v>JAWA TENGAH</v>
          </cell>
          <cell r="L53" t="str">
            <v>CILACAP</v>
          </cell>
        </row>
        <row r="54">
          <cell r="B54" t="str">
            <v>P3301100202</v>
          </cell>
          <cell r="C54" t="str">
            <v>GANDRUNG MANGU II</v>
          </cell>
          <cell r="D54" t="str">
            <v>Puskesmas</v>
          </cell>
          <cell r="E54" t="str">
            <v>Non Rawat Inap</v>
          </cell>
          <cell r="F54" t="str">
            <v>Pemerintah Kabupaten</v>
          </cell>
          <cell r="G54">
            <v>33</v>
          </cell>
          <cell r="H54">
            <v>3301</v>
          </cell>
          <cell r="I54">
            <v>0</v>
          </cell>
          <cell r="J54">
            <v>78</v>
          </cell>
          <cell r="K54" t="str">
            <v>JAWA TENGAH</v>
          </cell>
          <cell r="L54" t="str">
            <v>CILACAP</v>
          </cell>
        </row>
        <row r="55">
          <cell r="B55" t="str">
            <v>P3301110201</v>
          </cell>
          <cell r="C55" t="str">
            <v>BANTARSARI</v>
          </cell>
          <cell r="D55" t="str">
            <v>Puskesmas</v>
          </cell>
          <cell r="E55" t="str">
            <v>Non Rawat Inap</v>
          </cell>
          <cell r="F55" t="str">
            <v>Pemerintah Kabupaten</v>
          </cell>
          <cell r="G55">
            <v>33</v>
          </cell>
          <cell r="H55">
            <v>3301</v>
          </cell>
          <cell r="I55">
            <v>0</v>
          </cell>
          <cell r="J55">
            <v>78</v>
          </cell>
          <cell r="K55" t="str">
            <v>JAWA TENGAH</v>
          </cell>
          <cell r="L55" t="str">
            <v>CILACAP</v>
          </cell>
        </row>
        <row r="56">
          <cell r="B56" t="str">
            <v>P3301120101</v>
          </cell>
          <cell r="C56" t="str">
            <v>KAWUNGANTEN</v>
          </cell>
          <cell r="D56" t="str">
            <v>Puskesmas</v>
          </cell>
          <cell r="E56" t="str">
            <v>Rawat Inap</v>
          </cell>
          <cell r="F56" t="str">
            <v>Pemerintah Kabupaten</v>
          </cell>
          <cell r="G56">
            <v>33</v>
          </cell>
          <cell r="H56">
            <v>3301</v>
          </cell>
          <cell r="I56">
            <v>0</v>
          </cell>
          <cell r="J56">
            <v>86</v>
          </cell>
          <cell r="K56" t="str">
            <v>JAWA TENGAH</v>
          </cell>
          <cell r="L56" t="str">
            <v>CILACAP</v>
          </cell>
        </row>
        <row r="57">
          <cell r="B57" t="str">
            <v>P3301121201</v>
          </cell>
          <cell r="C57" t="str">
            <v>KAMPUNG LAUT</v>
          </cell>
          <cell r="D57" t="str">
            <v>Puskesmas</v>
          </cell>
          <cell r="E57" t="str">
            <v>Non Rawat Inap</v>
          </cell>
          <cell r="F57" t="str">
            <v>Pemerintah Kabupaten</v>
          </cell>
          <cell r="G57">
            <v>33</v>
          </cell>
          <cell r="H57">
            <v>3301</v>
          </cell>
          <cell r="I57">
            <v>0</v>
          </cell>
          <cell r="J57">
            <v>57</v>
          </cell>
          <cell r="K57" t="str">
            <v>JAWA TENGAH</v>
          </cell>
          <cell r="L57" t="str">
            <v>CILACAP</v>
          </cell>
        </row>
        <row r="58">
          <cell r="B58" t="str">
            <v>P3301130201</v>
          </cell>
          <cell r="C58" t="str">
            <v>JERUK LEGI  I</v>
          </cell>
          <cell r="D58" t="str">
            <v>Puskesmas</v>
          </cell>
          <cell r="E58" t="str">
            <v>Non Rawat Inap</v>
          </cell>
          <cell r="F58" t="str">
            <v>Pemerintah Kabupaten</v>
          </cell>
          <cell r="G58">
            <v>33</v>
          </cell>
          <cell r="H58">
            <v>3301</v>
          </cell>
          <cell r="I58">
            <v>0</v>
          </cell>
          <cell r="J58">
            <v>68</v>
          </cell>
          <cell r="K58" t="str">
            <v>JAWA TENGAH</v>
          </cell>
          <cell r="L58" t="str">
            <v>CILACAP</v>
          </cell>
        </row>
        <row r="59">
          <cell r="B59" t="str">
            <v>P3301130202</v>
          </cell>
          <cell r="C59" t="str">
            <v>JERUK LEGI  II</v>
          </cell>
          <cell r="D59" t="str">
            <v>Puskesmas</v>
          </cell>
          <cell r="E59" t="str">
            <v>Non Rawat Inap</v>
          </cell>
          <cell r="F59" t="str">
            <v>Pemerintah Kabupaten</v>
          </cell>
          <cell r="G59">
            <v>33</v>
          </cell>
          <cell r="H59">
            <v>3301</v>
          </cell>
          <cell r="I59">
            <v>0</v>
          </cell>
          <cell r="J59">
            <v>40</v>
          </cell>
          <cell r="K59" t="str">
            <v>JAWA TENGAH</v>
          </cell>
          <cell r="L59" t="str">
            <v>CILACAP</v>
          </cell>
        </row>
        <row r="60">
          <cell r="B60" t="str">
            <v>P3301140201</v>
          </cell>
          <cell r="C60" t="str">
            <v>KESUGIHAN I</v>
          </cell>
          <cell r="D60" t="str">
            <v>Puskesmas</v>
          </cell>
          <cell r="E60" t="str">
            <v>Non Rawat Inap</v>
          </cell>
          <cell r="F60" t="str">
            <v>Pemerintah Kabupaten</v>
          </cell>
          <cell r="G60">
            <v>33</v>
          </cell>
          <cell r="H60">
            <v>3301</v>
          </cell>
          <cell r="I60">
            <v>0</v>
          </cell>
          <cell r="J60">
            <v>82</v>
          </cell>
          <cell r="K60" t="str">
            <v>JAWA TENGAH</v>
          </cell>
          <cell r="L60" t="str">
            <v>CILACAP</v>
          </cell>
        </row>
        <row r="61">
          <cell r="B61" t="str">
            <v>P3301140202</v>
          </cell>
          <cell r="C61" t="str">
            <v>KESUGIHAN II</v>
          </cell>
          <cell r="D61" t="str">
            <v>Puskesmas</v>
          </cell>
          <cell r="E61" t="str">
            <v>Non Rawat Inap</v>
          </cell>
          <cell r="F61" t="str">
            <v>Pemerintah Kabupaten</v>
          </cell>
          <cell r="G61">
            <v>33</v>
          </cell>
          <cell r="H61">
            <v>3301</v>
          </cell>
          <cell r="I61">
            <v>0</v>
          </cell>
          <cell r="J61">
            <v>75</v>
          </cell>
          <cell r="K61" t="str">
            <v>JAWA TENGAH</v>
          </cell>
          <cell r="L61" t="str">
            <v>CILACAP</v>
          </cell>
        </row>
        <row r="62">
          <cell r="B62" t="str">
            <v>P3301150101</v>
          </cell>
          <cell r="C62" t="str">
            <v>ADIPALA I</v>
          </cell>
          <cell r="D62" t="str">
            <v>Puskesmas</v>
          </cell>
          <cell r="E62" t="str">
            <v>Rawat Inap</v>
          </cell>
          <cell r="F62" t="str">
            <v>Pemerintah Kabupaten</v>
          </cell>
          <cell r="G62">
            <v>33</v>
          </cell>
          <cell r="H62">
            <v>3301</v>
          </cell>
          <cell r="I62">
            <v>0</v>
          </cell>
          <cell r="J62">
            <v>106</v>
          </cell>
          <cell r="K62" t="str">
            <v>JAWA TENGAH</v>
          </cell>
          <cell r="L62" t="str">
            <v>CILACAP</v>
          </cell>
        </row>
        <row r="63">
          <cell r="B63" t="str">
            <v>P3301150202</v>
          </cell>
          <cell r="C63" t="str">
            <v>ADIPALA II</v>
          </cell>
          <cell r="D63" t="str">
            <v>Puskesmas</v>
          </cell>
          <cell r="E63" t="str">
            <v>Non Rawat Inap</v>
          </cell>
          <cell r="F63" t="str">
            <v>Pemerintah Kabupaten</v>
          </cell>
          <cell r="G63">
            <v>33</v>
          </cell>
          <cell r="H63">
            <v>3301</v>
          </cell>
          <cell r="I63">
            <v>0</v>
          </cell>
          <cell r="J63">
            <v>6</v>
          </cell>
          <cell r="K63" t="str">
            <v>JAWA TENGAH</v>
          </cell>
          <cell r="L63" t="str">
            <v>CILACAP</v>
          </cell>
        </row>
        <row r="64">
          <cell r="B64" t="str">
            <v>P3301160101</v>
          </cell>
          <cell r="C64" t="str">
            <v>MAOS</v>
          </cell>
          <cell r="D64" t="str">
            <v>Puskesmas</v>
          </cell>
          <cell r="E64" t="str">
            <v>Rawat Inap</v>
          </cell>
          <cell r="F64" t="str">
            <v>Pemerintah Kabupaten</v>
          </cell>
          <cell r="G64">
            <v>33</v>
          </cell>
          <cell r="H64">
            <v>3301</v>
          </cell>
          <cell r="I64">
            <v>0</v>
          </cell>
          <cell r="J64">
            <v>152</v>
          </cell>
          <cell r="K64" t="str">
            <v>JAWA TENGAH</v>
          </cell>
          <cell r="L64" t="str">
            <v>CILACAP</v>
          </cell>
        </row>
        <row r="65">
          <cell r="B65" t="str">
            <v>P3301170101</v>
          </cell>
          <cell r="C65" t="str">
            <v>SAMPANG</v>
          </cell>
          <cell r="D65" t="str">
            <v>Puskesmas</v>
          </cell>
          <cell r="E65" t="str">
            <v>Rawat Inap</v>
          </cell>
          <cell r="F65" t="str">
            <v>Pemerintah Kabupaten</v>
          </cell>
          <cell r="G65">
            <v>33</v>
          </cell>
          <cell r="H65">
            <v>3301</v>
          </cell>
          <cell r="I65">
            <v>0</v>
          </cell>
          <cell r="J65">
            <v>76</v>
          </cell>
          <cell r="K65" t="str">
            <v>JAWA TENGAH</v>
          </cell>
          <cell r="L65" t="str">
            <v>CILACAP</v>
          </cell>
        </row>
        <row r="66">
          <cell r="B66" t="str">
            <v>P3301180101</v>
          </cell>
          <cell r="C66" t="str">
            <v>KROYA I</v>
          </cell>
          <cell r="D66" t="str">
            <v>Puskesmas</v>
          </cell>
          <cell r="E66" t="str">
            <v>Rawat Inap</v>
          </cell>
          <cell r="F66" t="str">
            <v>Pemerintah Kabupaten</v>
          </cell>
          <cell r="G66">
            <v>33</v>
          </cell>
          <cell r="H66">
            <v>3301</v>
          </cell>
          <cell r="I66">
            <v>0</v>
          </cell>
          <cell r="J66">
            <v>79</v>
          </cell>
          <cell r="K66" t="str">
            <v>JAWA TENGAH</v>
          </cell>
          <cell r="L66" t="str">
            <v>CILACAP</v>
          </cell>
        </row>
        <row r="67">
          <cell r="B67" t="str">
            <v>P3301180202</v>
          </cell>
          <cell r="C67" t="str">
            <v>KROYA II</v>
          </cell>
          <cell r="D67" t="str">
            <v>Puskesmas</v>
          </cell>
          <cell r="E67" t="str">
            <v>Non Rawat Inap</v>
          </cell>
          <cell r="F67" t="str">
            <v>Pemerintah Kabupaten</v>
          </cell>
          <cell r="G67">
            <v>33</v>
          </cell>
          <cell r="H67">
            <v>3301</v>
          </cell>
          <cell r="I67">
            <v>0</v>
          </cell>
          <cell r="J67">
            <v>50</v>
          </cell>
          <cell r="K67" t="str">
            <v>JAWA TENGAH</v>
          </cell>
          <cell r="L67" t="str">
            <v>CILACAP</v>
          </cell>
        </row>
        <row r="68">
          <cell r="B68" t="str">
            <v>P3301190101</v>
          </cell>
          <cell r="C68" t="str">
            <v>BINANGUN</v>
          </cell>
          <cell r="D68" t="str">
            <v>Puskesmas</v>
          </cell>
          <cell r="E68" t="str">
            <v>Rawat Inap</v>
          </cell>
          <cell r="F68" t="str">
            <v>Pemerintah Kabupaten</v>
          </cell>
          <cell r="G68">
            <v>33</v>
          </cell>
          <cell r="H68">
            <v>3301</v>
          </cell>
          <cell r="I68">
            <v>0</v>
          </cell>
          <cell r="J68">
            <v>67</v>
          </cell>
          <cell r="K68" t="str">
            <v>JAWA TENGAH</v>
          </cell>
          <cell r="L68" t="str">
            <v>CILACAP</v>
          </cell>
        </row>
        <row r="69">
          <cell r="B69" t="str">
            <v>P3301200102</v>
          </cell>
          <cell r="C69" t="str">
            <v>NUSA WUNGU II</v>
          </cell>
          <cell r="D69" t="str">
            <v>Puskesmas</v>
          </cell>
          <cell r="E69" t="str">
            <v>Rawat Inap</v>
          </cell>
          <cell r="F69" t="str">
            <v>Pemerintah Kabupaten</v>
          </cell>
          <cell r="G69">
            <v>33</v>
          </cell>
          <cell r="H69">
            <v>3301</v>
          </cell>
          <cell r="I69">
            <v>0</v>
          </cell>
          <cell r="J69">
            <v>72</v>
          </cell>
          <cell r="K69" t="str">
            <v>JAWA TENGAH</v>
          </cell>
          <cell r="L69" t="str">
            <v>CILACAP</v>
          </cell>
        </row>
        <row r="70">
          <cell r="B70" t="str">
            <v>P3301200201</v>
          </cell>
          <cell r="C70" t="str">
            <v>NUSA WUNGU I</v>
          </cell>
          <cell r="D70" t="str">
            <v>Puskesmas</v>
          </cell>
          <cell r="E70" t="str">
            <v>Non Rawat Inap</v>
          </cell>
          <cell r="F70" t="str">
            <v>Pemerintah Kabupaten</v>
          </cell>
          <cell r="G70">
            <v>33</v>
          </cell>
          <cell r="H70">
            <v>3301</v>
          </cell>
          <cell r="I70">
            <v>0</v>
          </cell>
          <cell r="J70">
            <v>64</v>
          </cell>
          <cell r="K70" t="str">
            <v>JAWA TENGAH</v>
          </cell>
          <cell r="L70" t="str">
            <v>CILACAP</v>
          </cell>
        </row>
        <row r="71">
          <cell r="B71" t="str">
            <v>P3301710201</v>
          </cell>
          <cell r="C71" t="str">
            <v>CILACAP SEL.  I</v>
          </cell>
          <cell r="D71" t="str">
            <v>Puskesmas</v>
          </cell>
          <cell r="E71" t="str">
            <v>Non Rawat Inap</v>
          </cell>
          <cell r="F71" t="str">
            <v>Pemerintah Kabupaten</v>
          </cell>
          <cell r="G71">
            <v>33</v>
          </cell>
          <cell r="H71">
            <v>3301</v>
          </cell>
          <cell r="I71">
            <v>0</v>
          </cell>
          <cell r="J71">
            <v>56</v>
          </cell>
          <cell r="K71" t="str">
            <v>JAWA TENGAH</v>
          </cell>
          <cell r="L71" t="str">
            <v>CILACAP</v>
          </cell>
        </row>
        <row r="72">
          <cell r="B72" t="str">
            <v>P3301710202</v>
          </cell>
          <cell r="C72" t="str">
            <v>CILACAP SEL.  II</v>
          </cell>
          <cell r="D72" t="str">
            <v>Puskesmas</v>
          </cell>
          <cell r="E72" t="str">
            <v>Non Rawat Inap</v>
          </cell>
          <cell r="F72" t="str">
            <v>Pemerintah Kabupaten</v>
          </cell>
          <cell r="G72">
            <v>33</v>
          </cell>
          <cell r="H72">
            <v>3301</v>
          </cell>
          <cell r="I72">
            <v>0</v>
          </cell>
          <cell r="J72">
            <v>44</v>
          </cell>
          <cell r="K72" t="str">
            <v>JAWA TENGAH</v>
          </cell>
          <cell r="L72" t="str">
            <v>CILACAP</v>
          </cell>
        </row>
        <row r="73">
          <cell r="B73" t="str">
            <v>P3301720201</v>
          </cell>
          <cell r="C73" t="str">
            <v>CILACAP TENGAH I</v>
          </cell>
          <cell r="D73" t="str">
            <v>Puskesmas</v>
          </cell>
          <cell r="E73" t="str">
            <v>Non Rawat Inap</v>
          </cell>
          <cell r="F73" t="str">
            <v>Pemerintah Kabupaten</v>
          </cell>
          <cell r="G73">
            <v>33</v>
          </cell>
          <cell r="H73">
            <v>3301</v>
          </cell>
          <cell r="I73">
            <v>0</v>
          </cell>
          <cell r="J73">
            <v>108</v>
          </cell>
          <cell r="K73" t="str">
            <v>JAWA TENGAH</v>
          </cell>
          <cell r="L73" t="str">
            <v>CILACAP</v>
          </cell>
        </row>
        <row r="74">
          <cell r="B74" t="str">
            <v>P3301720202</v>
          </cell>
          <cell r="C74" t="str">
            <v>CILACAP TENGAH II</v>
          </cell>
          <cell r="D74" t="str">
            <v>Puskesmas</v>
          </cell>
          <cell r="E74" t="str">
            <v>Non Rawat Inap</v>
          </cell>
          <cell r="F74" t="str">
            <v>Pemerintah Kabupaten</v>
          </cell>
          <cell r="G74">
            <v>33</v>
          </cell>
          <cell r="H74">
            <v>3301</v>
          </cell>
          <cell r="I74">
            <v>0</v>
          </cell>
          <cell r="J74">
            <v>7</v>
          </cell>
          <cell r="K74" t="str">
            <v>JAWA TENGAH</v>
          </cell>
          <cell r="L74" t="str">
            <v>CILACAP</v>
          </cell>
        </row>
        <row r="75">
          <cell r="B75" t="str">
            <v>P3301730201</v>
          </cell>
          <cell r="C75" t="str">
            <v>CILACAP UTARA  I</v>
          </cell>
          <cell r="D75" t="str">
            <v>Puskesmas</v>
          </cell>
          <cell r="E75" t="str">
            <v>Non Rawat Inap</v>
          </cell>
          <cell r="F75" t="str">
            <v>Pemerintah Kabupaten</v>
          </cell>
          <cell r="G75">
            <v>33</v>
          </cell>
          <cell r="H75">
            <v>3301</v>
          </cell>
          <cell r="I75">
            <v>0</v>
          </cell>
          <cell r="J75">
            <v>57</v>
          </cell>
          <cell r="K75" t="str">
            <v>JAWA TENGAH</v>
          </cell>
          <cell r="L75" t="str">
            <v>CILACAP</v>
          </cell>
        </row>
        <row r="76">
          <cell r="B76" t="str">
            <v>P3301730202</v>
          </cell>
          <cell r="C76" t="str">
            <v>CILACAP UTARA  II</v>
          </cell>
          <cell r="D76" t="str">
            <v>Puskesmas</v>
          </cell>
          <cell r="E76" t="str">
            <v>Non Rawat Inap</v>
          </cell>
          <cell r="F76" t="str">
            <v>Pemerintah Kabupaten</v>
          </cell>
          <cell r="G76">
            <v>33</v>
          </cell>
          <cell r="H76">
            <v>3301</v>
          </cell>
          <cell r="I76">
            <v>0</v>
          </cell>
          <cell r="J76">
            <v>42</v>
          </cell>
          <cell r="K76" t="str">
            <v>JAWA TENGAH</v>
          </cell>
          <cell r="L76" t="str">
            <v>CILACAP</v>
          </cell>
        </row>
        <row r="77">
          <cell r="B77" t="str">
            <v>P3302010201</v>
          </cell>
          <cell r="C77" t="str">
            <v>LUMBIR</v>
          </cell>
          <cell r="D77" t="str">
            <v>Puskesmas</v>
          </cell>
          <cell r="E77" t="str">
            <v>Non Rawat Inap</v>
          </cell>
          <cell r="F77" t="str">
            <v>Pemerintah Kabupaten</v>
          </cell>
          <cell r="G77">
            <v>33</v>
          </cell>
          <cell r="H77">
            <v>3302</v>
          </cell>
          <cell r="I77">
            <v>0</v>
          </cell>
          <cell r="J77">
            <v>42</v>
          </cell>
          <cell r="K77" t="str">
            <v>JAWA TENGAH</v>
          </cell>
          <cell r="L77" t="str">
            <v>BANYUMAS</v>
          </cell>
        </row>
        <row r="78">
          <cell r="B78" t="str">
            <v>P3302020101</v>
          </cell>
          <cell r="C78" t="str">
            <v>WANGON I</v>
          </cell>
          <cell r="D78" t="str">
            <v>Puskesmas</v>
          </cell>
          <cell r="E78" t="str">
            <v>Rawat Inap</v>
          </cell>
          <cell r="F78" t="str">
            <v>Pemerintah Kabupaten</v>
          </cell>
          <cell r="G78">
            <v>33</v>
          </cell>
          <cell r="H78">
            <v>3302</v>
          </cell>
          <cell r="I78">
            <v>0</v>
          </cell>
          <cell r="J78">
            <v>40</v>
          </cell>
          <cell r="K78" t="str">
            <v>JAWA TENGAH</v>
          </cell>
          <cell r="L78" t="str">
            <v>BANYUMAS</v>
          </cell>
        </row>
        <row r="79">
          <cell r="B79" t="str">
            <v>P3302020102</v>
          </cell>
          <cell r="C79" t="str">
            <v>WANGON II</v>
          </cell>
          <cell r="D79" t="str">
            <v>Puskesmas</v>
          </cell>
          <cell r="E79" t="str">
            <v>Rawat Inap</v>
          </cell>
          <cell r="F79" t="str">
            <v>Pemerintah Kabupaten</v>
          </cell>
          <cell r="G79">
            <v>33</v>
          </cell>
          <cell r="H79">
            <v>3302</v>
          </cell>
          <cell r="I79">
            <v>0</v>
          </cell>
          <cell r="J79">
            <v>31</v>
          </cell>
          <cell r="K79" t="str">
            <v>JAWA TENGAH</v>
          </cell>
          <cell r="L79" t="str">
            <v>BANYUMAS</v>
          </cell>
        </row>
        <row r="80">
          <cell r="B80" t="str">
            <v>P3302030101</v>
          </cell>
          <cell r="C80" t="str">
            <v>JATILAWANG</v>
          </cell>
          <cell r="D80" t="str">
            <v>Puskesmas</v>
          </cell>
          <cell r="E80" t="str">
            <v>Rawat Inap</v>
          </cell>
          <cell r="F80" t="str">
            <v>Pemerintah Kabupaten</v>
          </cell>
          <cell r="G80">
            <v>33</v>
          </cell>
          <cell r="H80">
            <v>3302</v>
          </cell>
          <cell r="I80">
            <v>0</v>
          </cell>
          <cell r="J80">
            <v>54</v>
          </cell>
          <cell r="K80" t="str">
            <v>JAWA TENGAH</v>
          </cell>
          <cell r="L80" t="str">
            <v>BANYUMAS</v>
          </cell>
        </row>
        <row r="81">
          <cell r="B81" t="str">
            <v>P3302040101</v>
          </cell>
          <cell r="C81" t="str">
            <v>RAWALO</v>
          </cell>
          <cell r="D81" t="str">
            <v>Puskesmas</v>
          </cell>
          <cell r="E81" t="str">
            <v>Rawat Inap</v>
          </cell>
          <cell r="F81" t="str">
            <v>Pemerintah Kabupaten</v>
          </cell>
          <cell r="G81">
            <v>33</v>
          </cell>
          <cell r="H81">
            <v>3302</v>
          </cell>
          <cell r="I81">
            <v>0</v>
          </cell>
          <cell r="J81">
            <v>42</v>
          </cell>
          <cell r="K81" t="str">
            <v>JAWA TENGAH</v>
          </cell>
          <cell r="L81" t="str">
            <v>BANYUMAS</v>
          </cell>
        </row>
        <row r="82">
          <cell r="B82" t="str">
            <v>P3302050101</v>
          </cell>
          <cell r="C82" t="str">
            <v>KEBASEN</v>
          </cell>
          <cell r="D82" t="str">
            <v>Puskesmas</v>
          </cell>
          <cell r="E82" t="str">
            <v>Rawat Inap</v>
          </cell>
          <cell r="F82" t="str">
            <v>Pemerintah Kabupaten</v>
          </cell>
          <cell r="G82">
            <v>33</v>
          </cell>
          <cell r="H82">
            <v>3302</v>
          </cell>
          <cell r="I82">
            <v>0</v>
          </cell>
          <cell r="J82">
            <v>45</v>
          </cell>
          <cell r="K82" t="str">
            <v>JAWA TENGAH</v>
          </cell>
          <cell r="L82" t="str">
            <v>BANYUMAS</v>
          </cell>
        </row>
        <row r="83">
          <cell r="B83" t="str">
            <v>P3302060101</v>
          </cell>
          <cell r="C83" t="str">
            <v>KEMRANJEN I</v>
          </cell>
          <cell r="D83" t="str">
            <v>Puskesmas</v>
          </cell>
          <cell r="E83" t="str">
            <v>Rawat Inap</v>
          </cell>
          <cell r="F83" t="str">
            <v>Pemerintah Kabupaten</v>
          </cell>
          <cell r="G83">
            <v>33</v>
          </cell>
          <cell r="H83">
            <v>3302</v>
          </cell>
          <cell r="I83">
            <v>0</v>
          </cell>
          <cell r="J83">
            <v>33</v>
          </cell>
          <cell r="K83" t="str">
            <v>JAWA TENGAH</v>
          </cell>
          <cell r="L83" t="str">
            <v>BANYUMAS</v>
          </cell>
        </row>
        <row r="84">
          <cell r="B84" t="str">
            <v>P3302060102</v>
          </cell>
          <cell r="C84" t="str">
            <v>KEMRANJEN II</v>
          </cell>
          <cell r="D84" t="str">
            <v>Puskesmas</v>
          </cell>
          <cell r="E84" t="str">
            <v>Rawat Inap</v>
          </cell>
          <cell r="F84" t="str">
            <v>Pemerintah Kabupaten</v>
          </cell>
          <cell r="G84">
            <v>33</v>
          </cell>
          <cell r="H84">
            <v>3302</v>
          </cell>
          <cell r="I84">
            <v>0</v>
          </cell>
          <cell r="J84">
            <v>37</v>
          </cell>
          <cell r="K84" t="str">
            <v>JAWA TENGAH</v>
          </cell>
          <cell r="L84" t="str">
            <v>BANYUMAS</v>
          </cell>
        </row>
        <row r="85">
          <cell r="B85" t="str">
            <v>P3302070101</v>
          </cell>
          <cell r="C85" t="str">
            <v>SUMPIUH I</v>
          </cell>
          <cell r="D85" t="str">
            <v>Puskesmas</v>
          </cell>
          <cell r="E85" t="str">
            <v>Rawat Inap</v>
          </cell>
          <cell r="F85" t="str">
            <v>Pemerintah Kabupaten</v>
          </cell>
          <cell r="G85">
            <v>33</v>
          </cell>
          <cell r="H85">
            <v>3302</v>
          </cell>
          <cell r="I85">
            <v>0</v>
          </cell>
          <cell r="J85">
            <v>29</v>
          </cell>
          <cell r="K85" t="str">
            <v>JAWA TENGAH</v>
          </cell>
          <cell r="L85" t="str">
            <v>BANYUMAS</v>
          </cell>
        </row>
        <row r="86">
          <cell r="B86" t="str">
            <v>P3302070202</v>
          </cell>
          <cell r="C86" t="str">
            <v>SUMPIUH II</v>
          </cell>
          <cell r="D86" t="str">
            <v>Puskesmas</v>
          </cell>
          <cell r="E86" t="str">
            <v>Non Rawat Inap</v>
          </cell>
          <cell r="F86" t="str">
            <v>Pemerintah Kabupaten</v>
          </cell>
          <cell r="G86">
            <v>33</v>
          </cell>
          <cell r="H86">
            <v>3302</v>
          </cell>
          <cell r="I86">
            <v>0</v>
          </cell>
          <cell r="J86">
            <v>26</v>
          </cell>
          <cell r="K86" t="str">
            <v>JAWA TENGAH</v>
          </cell>
          <cell r="L86" t="str">
            <v>BANYUMAS</v>
          </cell>
        </row>
        <row r="87">
          <cell r="B87" t="str">
            <v>P3302080101</v>
          </cell>
          <cell r="C87" t="str">
            <v>TAMBAK I</v>
          </cell>
          <cell r="D87" t="str">
            <v>Puskesmas</v>
          </cell>
          <cell r="E87" t="str">
            <v>Rawat Inap</v>
          </cell>
          <cell r="F87" t="str">
            <v>Pemerintah Kabupaten</v>
          </cell>
          <cell r="G87">
            <v>33</v>
          </cell>
          <cell r="H87">
            <v>3302</v>
          </cell>
          <cell r="I87">
            <v>0</v>
          </cell>
          <cell r="J87">
            <v>41</v>
          </cell>
          <cell r="K87" t="str">
            <v>JAWA TENGAH</v>
          </cell>
          <cell r="L87" t="str">
            <v>BANYUMAS</v>
          </cell>
        </row>
        <row r="88">
          <cell r="B88" t="str">
            <v>P3302080202</v>
          </cell>
          <cell r="C88" t="str">
            <v>TAMBAK II</v>
          </cell>
          <cell r="D88" t="str">
            <v>Puskesmas</v>
          </cell>
          <cell r="E88" t="str">
            <v>Non Rawat Inap</v>
          </cell>
          <cell r="F88" t="str">
            <v>Pemerintah Kabupaten</v>
          </cell>
          <cell r="G88">
            <v>33</v>
          </cell>
          <cell r="H88">
            <v>3302</v>
          </cell>
          <cell r="I88">
            <v>0</v>
          </cell>
          <cell r="J88">
            <v>35</v>
          </cell>
          <cell r="K88" t="str">
            <v>JAWA TENGAH</v>
          </cell>
          <cell r="L88" t="str">
            <v>BANYUMAS</v>
          </cell>
        </row>
        <row r="89">
          <cell r="B89" t="str">
            <v>P3302090201</v>
          </cell>
          <cell r="C89" t="str">
            <v>SOMAGEDE</v>
          </cell>
          <cell r="D89" t="str">
            <v>Puskesmas</v>
          </cell>
          <cell r="E89" t="str">
            <v>Non Rawat Inap</v>
          </cell>
          <cell r="F89" t="str">
            <v>Pemerintah Kabupaten</v>
          </cell>
          <cell r="G89">
            <v>33</v>
          </cell>
          <cell r="H89">
            <v>3302</v>
          </cell>
          <cell r="I89">
            <v>0</v>
          </cell>
          <cell r="J89">
            <v>37</v>
          </cell>
          <cell r="K89" t="str">
            <v>JAWA TENGAH</v>
          </cell>
          <cell r="L89" t="str">
            <v>BANYUMAS</v>
          </cell>
        </row>
        <row r="90">
          <cell r="B90" t="str">
            <v>P3302100201</v>
          </cell>
          <cell r="C90" t="str">
            <v>KALIBAGOR</v>
          </cell>
          <cell r="D90" t="str">
            <v>Puskesmas</v>
          </cell>
          <cell r="E90" t="str">
            <v>Non Rawat Inap</v>
          </cell>
          <cell r="F90" t="str">
            <v>Pemerintah Kabupaten</v>
          </cell>
          <cell r="G90">
            <v>33</v>
          </cell>
          <cell r="H90">
            <v>3302</v>
          </cell>
          <cell r="I90">
            <v>0</v>
          </cell>
          <cell r="J90">
            <v>43</v>
          </cell>
          <cell r="K90" t="str">
            <v>JAWA TENGAH</v>
          </cell>
          <cell r="L90" t="str">
            <v>BANYUMAS</v>
          </cell>
        </row>
        <row r="91">
          <cell r="B91" t="str">
            <v>P3302110201</v>
          </cell>
          <cell r="C91" t="str">
            <v>BANYUMAS</v>
          </cell>
          <cell r="D91" t="str">
            <v>Puskesmas</v>
          </cell>
          <cell r="E91" t="str">
            <v>Non Rawat Inap</v>
          </cell>
          <cell r="F91" t="str">
            <v>Pemerintah Kabupaten</v>
          </cell>
          <cell r="G91">
            <v>33</v>
          </cell>
          <cell r="H91">
            <v>3302</v>
          </cell>
          <cell r="I91">
            <v>0</v>
          </cell>
          <cell r="J91">
            <v>40</v>
          </cell>
          <cell r="K91" t="str">
            <v>JAWA TENGAH</v>
          </cell>
          <cell r="L91" t="str">
            <v>BANYUMAS</v>
          </cell>
        </row>
        <row r="92">
          <cell r="B92" t="str">
            <v>P3302120201</v>
          </cell>
          <cell r="C92" t="str">
            <v>PATIK RAJA</v>
          </cell>
          <cell r="D92" t="str">
            <v>Puskesmas</v>
          </cell>
          <cell r="E92" t="str">
            <v>Non Rawat Inap</v>
          </cell>
          <cell r="F92" t="str">
            <v>Pemerintah Kabupaten</v>
          </cell>
          <cell r="G92">
            <v>33</v>
          </cell>
          <cell r="H92">
            <v>3302</v>
          </cell>
          <cell r="I92">
            <v>0</v>
          </cell>
          <cell r="J92">
            <v>44</v>
          </cell>
          <cell r="K92" t="str">
            <v>JAWA TENGAH</v>
          </cell>
          <cell r="L92" t="str">
            <v>BANYUMAS</v>
          </cell>
        </row>
        <row r="93">
          <cell r="B93" t="str">
            <v>P3302130201</v>
          </cell>
          <cell r="C93" t="str">
            <v>PURWOJATI</v>
          </cell>
          <cell r="D93" t="str">
            <v>Puskesmas</v>
          </cell>
          <cell r="E93" t="str">
            <v>Non Rawat Inap</v>
          </cell>
          <cell r="F93" t="str">
            <v>Pemerintah Kabupaten</v>
          </cell>
          <cell r="G93">
            <v>33</v>
          </cell>
          <cell r="H93">
            <v>3302</v>
          </cell>
          <cell r="I93">
            <v>0</v>
          </cell>
          <cell r="J93">
            <v>42</v>
          </cell>
          <cell r="K93" t="str">
            <v>JAWA TENGAH</v>
          </cell>
          <cell r="L93" t="str">
            <v>BANYUMAS</v>
          </cell>
        </row>
        <row r="94">
          <cell r="B94" t="str">
            <v>P3302140101</v>
          </cell>
          <cell r="C94" t="str">
            <v>AJIBARANG I</v>
          </cell>
          <cell r="D94" t="str">
            <v>Puskesmas</v>
          </cell>
          <cell r="E94" t="str">
            <v>Rawat Inap</v>
          </cell>
          <cell r="F94" t="str">
            <v>Pemerintah Kabupaten</v>
          </cell>
          <cell r="G94">
            <v>33</v>
          </cell>
          <cell r="H94">
            <v>3302</v>
          </cell>
          <cell r="I94">
            <v>0</v>
          </cell>
          <cell r="J94">
            <v>30</v>
          </cell>
          <cell r="K94" t="str">
            <v>JAWA TENGAH</v>
          </cell>
          <cell r="L94" t="str">
            <v>BANYUMAS</v>
          </cell>
        </row>
        <row r="95">
          <cell r="B95" t="str">
            <v>P3302140202</v>
          </cell>
          <cell r="C95" t="str">
            <v>AJIBARANG II</v>
          </cell>
          <cell r="D95" t="str">
            <v>Puskesmas</v>
          </cell>
          <cell r="E95" t="str">
            <v>Non Rawat Inap</v>
          </cell>
          <cell r="F95" t="str">
            <v>Pemerintah Kabupaten</v>
          </cell>
          <cell r="G95">
            <v>33</v>
          </cell>
          <cell r="H95">
            <v>3302</v>
          </cell>
          <cell r="I95">
            <v>0</v>
          </cell>
          <cell r="J95">
            <v>26</v>
          </cell>
          <cell r="K95" t="str">
            <v>JAWA TENGAH</v>
          </cell>
          <cell r="L95" t="str">
            <v>BANYUMAS</v>
          </cell>
        </row>
        <row r="96">
          <cell r="B96" t="str">
            <v>P3302150101</v>
          </cell>
          <cell r="C96" t="str">
            <v>GUMELAR</v>
          </cell>
          <cell r="D96" t="str">
            <v>Puskesmas</v>
          </cell>
          <cell r="E96" t="str">
            <v>Rawat Inap</v>
          </cell>
          <cell r="F96" t="str">
            <v>Pemerintah Kabupaten</v>
          </cell>
          <cell r="G96">
            <v>33</v>
          </cell>
          <cell r="H96">
            <v>3302</v>
          </cell>
          <cell r="I96">
            <v>0</v>
          </cell>
          <cell r="J96">
            <v>32</v>
          </cell>
          <cell r="K96" t="str">
            <v>JAWA TENGAH</v>
          </cell>
          <cell r="L96" t="str">
            <v>BANYUMAS</v>
          </cell>
        </row>
        <row r="97">
          <cell r="B97" t="str">
            <v>P3302160101</v>
          </cell>
          <cell r="C97" t="str">
            <v>PEKUNCEN</v>
          </cell>
          <cell r="D97" t="str">
            <v>Puskesmas</v>
          </cell>
          <cell r="E97" t="str">
            <v>Rawat Inap</v>
          </cell>
          <cell r="F97" t="str">
            <v>Pemerintah Kabupaten</v>
          </cell>
          <cell r="G97">
            <v>33</v>
          </cell>
          <cell r="H97">
            <v>3302</v>
          </cell>
          <cell r="I97">
            <v>0</v>
          </cell>
          <cell r="J97">
            <v>35</v>
          </cell>
          <cell r="K97" t="str">
            <v>JAWA TENGAH</v>
          </cell>
          <cell r="L97" t="str">
            <v>BANYUMAS</v>
          </cell>
        </row>
        <row r="98">
          <cell r="B98" t="str">
            <v>P3302170101</v>
          </cell>
          <cell r="C98" t="str">
            <v>CILONGOK I</v>
          </cell>
          <cell r="D98" t="str">
            <v>Puskesmas</v>
          </cell>
          <cell r="E98" t="str">
            <v>Rawat Inap</v>
          </cell>
          <cell r="F98" t="str">
            <v>Pemerintah Kabupaten</v>
          </cell>
          <cell r="G98">
            <v>33</v>
          </cell>
          <cell r="H98">
            <v>3302</v>
          </cell>
          <cell r="I98">
            <v>0</v>
          </cell>
          <cell r="J98">
            <v>55</v>
          </cell>
          <cell r="K98" t="str">
            <v>JAWA TENGAH</v>
          </cell>
          <cell r="L98" t="str">
            <v>BANYUMAS</v>
          </cell>
        </row>
        <row r="99">
          <cell r="B99" t="str">
            <v>P3302170202</v>
          </cell>
          <cell r="C99" t="str">
            <v>CILONGOK II</v>
          </cell>
          <cell r="D99" t="str">
            <v>Puskesmas</v>
          </cell>
          <cell r="E99" t="str">
            <v>Non Rawat Inap</v>
          </cell>
          <cell r="F99" t="str">
            <v>Pemerintah Kabupaten</v>
          </cell>
          <cell r="G99">
            <v>33</v>
          </cell>
          <cell r="H99">
            <v>3302</v>
          </cell>
          <cell r="I99">
            <v>0</v>
          </cell>
          <cell r="J99">
            <v>34</v>
          </cell>
          <cell r="K99" t="str">
            <v>JAWA TENGAH</v>
          </cell>
          <cell r="L99" t="str">
            <v>BANYUMAS</v>
          </cell>
        </row>
        <row r="100">
          <cell r="B100" t="str">
            <v>P3302180201</v>
          </cell>
          <cell r="C100" t="str">
            <v>KARANG LEWAS</v>
          </cell>
          <cell r="D100" t="str">
            <v>Puskesmas</v>
          </cell>
          <cell r="E100" t="str">
            <v>Non Rawat Inap</v>
          </cell>
          <cell r="F100" t="str">
            <v>Pemerintah Kabupaten</v>
          </cell>
          <cell r="G100">
            <v>33</v>
          </cell>
          <cell r="H100">
            <v>3302</v>
          </cell>
          <cell r="I100">
            <v>0</v>
          </cell>
          <cell r="J100">
            <v>28</v>
          </cell>
          <cell r="K100" t="str">
            <v>JAWA TENGAH</v>
          </cell>
          <cell r="L100" t="str">
            <v>BANYUMAS</v>
          </cell>
        </row>
        <row r="101">
          <cell r="B101" t="str">
            <v>P3302190201</v>
          </cell>
          <cell r="C101" t="str">
            <v>KEDUNG BANTENG</v>
          </cell>
          <cell r="D101" t="str">
            <v>Puskesmas</v>
          </cell>
          <cell r="E101" t="str">
            <v>Non Rawat Inap</v>
          </cell>
          <cell r="F101" t="str">
            <v>Pemerintah Kabupaten</v>
          </cell>
          <cell r="G101">
            <v>33</v>
          </cell>
          <cell r="H101">
            <v>3302</v>
          </cell>
          <cell r="I101">
            <v>0</v>
          </cell>
          <cell r="J101">
            <v>37</v>
          </cell>
          <cell r="K101" t="str">
            <v>JAWA TENGAH</v>
          </cell>
          <cell r="L101" t="str">
            <v>BANYUMAS</v>
          </cell>
        </row>
        <row r="102">
          <cell r="B102" t="str">
            <v>P3302200201</v>
          </cell>
          <cell r="C102" t="str">
            <v>BATURADEN I</v>
          </cell>
          <cell r="D102" t="str">
            <v>Puskesmas</v>
          </cell>
          <cell r="E102" t="str">
            <v>Non Rawat Inap</v>
          </cell>
          <cell r="F102" t="str">
            <v>Pemerintah Kabupaten</v>
          </cell>
          <cell r="G102">
            <v>33</v>
          </cell>
          <cell r="H102">
            <v>3302</v>
          </cell>
          <cell r="I102">
            <v>0</v>
          </cell>
          <cell r="J102">
            <v>29</v>
          </cell>
          <cell r="K102" t="str">
            <v>JAWA TENGAH</v>
          </cell>
          <cell r="L102" t="str">
            <v>BANYUMAS</v>
          </cell>
        </row>
        <row r="103">
          <cell r="B103" t="str">
            <v>P3302200202</v>
          </cell>
          <cell r="C103" t="str">
            <v>BATURADEN II</v>
          </cell>
          <cell r="D103" t="str">
            <v>Puskesmas</v>
          </cell>
          <cell r="E103" t="str">
            <v>Non Rawat Inap</v>
          </cell>
          <cell r="F103" t="str">
            <v>Pemerintah Kabupaten</v>
          </cell>
          <cell r="G103">
            <v>33</v>
          </cell>
          <cell r="H103">
            <v>3302</v>
          </cell>
          <cell r="I103">
            <v>0</v>
          </cell>
          <cell r="J103">
            <v>32</v>
          </cell>
          <cell r="K103" t="str">
            <v>JAWA TENGAH</v>
          </cell>
          <cell r="L103" t="str">
            <v>BANYUMAS</v>
          </cell>
        </row>
        <row r="104">
          <cell r="B104" t="str">
            <v>P3302210201</v>
          </cell>
          <cell r="C104" t="str">
            <v>SUMBANG I</v>
          </cell>
          <cell r="D104" t="str">
            <v>Puskesmas</v>
          </cell>
          <cell r="E104" t="str">
            <v>Non Rawat Inap</v>
          </cell>
          <cell r="F104" t="str">
            <v>Pemerintah Kabupaten</v>
          </cell>
          <cell r="G104">
            <v>33</v>
          </cell>
          <cell r="H104">
            <v>3302</v>
          </cell>
          <cell r="I104">
            <v>0</v>
          </cell>
          <cell r="J104">
            <v>30</v>
          </cell>
          <cell r="K104" t="str">
            <v>JAWA TENGAH</v>
          </cell>
          <cell r="L104" t="str">
            <v>BANYUMAS</v>
          </cell>
        </row>
        <row r="105">
          <cell r="B105" t="str">
            <v>P3302210202</v>
          </cell>
          <cell r="C105" t="str">
            <v>SUMBANG II</v>
          </cell>
          <cell r="D105" t="str">
            <v>Puskesmas</v>
          </cell>
          <cell r="E105" t="str">
            <v>Non Rawat Inap</v>
          </cell>
          <cell r="F105" t="str">
            <v>Pemerintah Kabupaten</v>
          </cell>
          <cell r="G105">
            <v>33</v>
          </cell>
          <cell r="H105">
            <v>3302</v>
          </cell>
          <cell r="I105">
            <v>0</v>
          </cell>
          <cell r="J105">
            <v>27</v>
          </cell>
          <cell r="K105" t="str">
            <v>JAWA TENGAH</v>
          </cell>
          <cell r="L105" t="str">
            <v>BANYUMAS</v>
          </cell>
        </row>
        <row r="106">
          <cell r="B106" t="str">
            <v>P3302220201</v>
          </cell>
          <cell r="C106" t="str">
            <v>KEMBARAN I</v>
          </cell>
          <cell r="D106" t="str">
            <v>Puskesmas</v>
          </cell>
          <cell r="E106" t="str">
            <v>Non Rawat Inap</v>
          </cell>
          <cell r="F106" t="str">
            <v>Pemerintah Kabupaten</v>
          </cell>
          <cell r="G106">
            <v>33</v>
          </cell>
          <cell r="H106">
            <v>3302</v>
          </cell>
          <cell r="I106">
            <v>0</v>
          </cell>
          <cell r="J106">
            <v>32</v>
          </cell>
          <cell r="K106" t="str">
            <v>JAWA TENGAH</v>
          </cell>
          <cell r="L106" t="str">
            <v>BANYUMAS</v>
          </cell>
        </row>
        <row r="107">
          <cell r="B107" t="str">
            <v>P3302220202</v>
          </cell>
          <cell r="C107" t="str">
            <v>KEMBARAN II</v>
          </cell>
          <cell r="D107" t="str">
            <v>Puskesmas</v>
          </cell>
          <cell r="E107" t="str">
            <v>Non Rawat Inap</v>
          </cell>
          <cell r="F107" t="str">
            <v>Pemerintah Kabupaten</v>
          </cell>
          <cell r="G107">
            <v>33</v>
          </cell>
          <cell r="H107">
            <v>3302</v>
          </cell>
          <cell r="I107">
            <v>0</v>
          </cell>
          <cell r="J107">
            <v>32</v>
          </cell>
          <cell r="K107" t="str">
            <v>JAWA TENGAH</v>
          </cell>
          <cell r="L107" t="str">
            <v>BANYUMAS</v>
          </cell>
        </row>
        <row r="108">
          <cell r="B108" t="str">
            <v>P3302230101</v>
          </cell>
          <cell r="C108" t="str">
            <v>SOKARAJA I</v>
          </cell>
          <cell r="D108" t="str">
            <v>Puskesmas</v>
          </cell>
          <cell r="E108" t="str">
            <v>Rawat Inap</v>
          </cell>
          <cell r="F108" t="str">
            <v>Pemerintah Kabupaten</v>
          </cell>
          <cell r="G108">
            <v>33</v>
          </cell>
          <cell r="H108">
            <v>3302</v>
          </cell>
          <cell r="I108">
            <v>0</v>
          </cell>
          <cell r="J108">
            <v>58</v>
          </cell>
          <cell r="K108" t="str">
            <v>JAWA TENGAH</v>
          </cell>
          <cell r="L108" t="str">
            <v>BANYUMAS</v>
          </cell>
        </row>
        <row r="109">
          <cell r="B109" t="str">
            <v>P3302230202</v>
          </cell>
          <cell r="C109" t="str">
            <v>SOKARAJA II</v>
          </cell>
          <cell r="D109" t="str">
            <v>Puskesmas</v>
          </cell>
          <cell r="E109" t="str">
            <v>Non Rawat Inap</v>
          </cell>
          <cell r="F109" t="str">
            <v>Pemerintah Kabupaten</v>
          </cell>
          <cell r="G109">
            <v>33</v>
          </cell>
          <cell r="H109">
            <v>3302</v>
          </cell>
          <cell r="I109">
            <v>0</v>
          </cell>
          <cell r="J109">
            <v>38</v>
          </cell>
          <cell r="K109" t="str">
            <v>JAWA TENGAH</v>
          </cell>
          <cell r="L109" t="str">
            <v>BANYUMAS</v>
          </cell>
        </row>
        <row r="110">
          <cell r="B110" t="str">
            <v>P3302710201</v>
          </cell>
          <cell r="C110" t="str">
            <v>PURWOKERTO SELATAN</v>
          </cell>
          <cell r="D110" t="str">
            <v>Puskesmas</v>
          </cell>
          <cell r="E110" t="str">
            <v>Non Rawat Inap</v>
          </cell>
          <cell r="F110" t="str">
            <v>Pemerintah Kabupaten</v>
          </cell>
          <cell r="G110">
            <v>33</v>
          </cell>
          <cell r="H110">
            <v>3302</v>
          </cell>
          <cell r="I110">
            <v>0</v>
          </cell>
          <cell r="J110">
            <v>25</v>
          </cell>
          <cell r="K110" t="str">
            <v>JAWA TENGAH</v>
          </cell>
          <cell r="L110" t="str">
            <v>BANYUMAS</v>
          </cell>
        </row>
        <row r="111">
          <cell r="B111" t="str">
            <v>P3302720201</v>
          </cell>
          <cell r="C111" t="str">
            <v>PURWOKERTO BARAT</v>
          </cell>
          <cell r="D111" t="str">
            <v>Puskesmas</v>
          </cell>
          <cell r="E111" t="str">
            <v>Non Rawat Inap</v>
          </cell>
          <cell r="F111" t="str">
            <v>Pemerintah Kabupaten</v>
          </cell>
          <cell r="G111">
            <v>33</v>
          </cell>
          <cell r="H111">
            <v>3302</v>
          </cell>
          <cell r="I111">
            <v>0</v>
          </cell>
          <cell r="J111">
            <v>22</v>
          </cell>
          <cell r="K111" t="str">
            <v>JAWA TENGAH</v>
          </cell>
          <cell r="L111" t="str">
            <v>BANYUMAS</v>
          </cell>
        </row>
        <row r="112">
          <cell r="B112" t="str">
            <v>P3302730201</v>
          </cell>
          <cell r="C112" t="str">
            <v>PURWOKERTO TIMUR I</v>
          </cell>
          <cell r="D112" t="str">
            <v>Puskesmas</v>
          </cell>
          <cell r="E112" t="str">
            <v>Non Rawat Inap</v>
          </cell>
          <cell r="F112" t="str">
            <v>Pemerintah Kabupaten</v>
          </cell>
          <cell r="G112">
            <v>33</v>
          </cell>
          <cell r="H112">
            <v>3302</v>
          </cell>
          <cell r="I112">
            <v>0</v>
          </cell>
          <cell r="J112">
            <v>27</v>
          </cell>
          <cell r="K112" t="str">
            <v>JAWA TENGAH</v>
          </cell>
          <cell r="L112" t="str">
            <v>BANYUMAS</v>
          </cell>
        </row>
        <row r="113">
          <cell r="B113" t="str">
            <v>P3302730202</v>
          </cell>
          <cell r="C113" t="str">
            <v>PURWOKERTO TIMUR II</v>
          </cell>
          <cell r="D113" t="str">
            <v>Puskesmas</v>
          </cell>
          <cell r="E113" t="str">
            <v>Non Rawat Inap</v>
          </cell>
          <cell r="F113" t="str">
            <v>Pemerintah Kabupaten</v>
          </cell>
          <cell r="G113">
            <v>33</v>
          </cell>
          <cell r="H113">
            <v>3302</v>
          </cell>
          <cell r="I113">
            <v>0</v>
          </cell>
          <cell r="J113">
            <v>27</v>
          </cell>
          <cell r="K113" t="str">
            <v>JAWA TENGAH</v>
          </cell>
          <cell r="L113" t="str">
            <v>BANYUMAS</v>
          </cell>
        </row>
        <row r="114">
          <cell r="B114" t="str">
            <v>P3302740201</v>
          </cell>
          <cell r="C114" t="str">
            <v>PURWOKERTO UTARA I</v>
          </cell>
          <cell r="D114" t="str">
            <v>Puskesmas</v>
          </cell>
          <cell r="E114" t="str">
            <v>Non Rawat Inap</v>
          </cell>
          <cell r="F114" t="str">
            <v>Pemerintah Kabupaten</v>
          </cell>
          <cell r="G114">
            <v>33</v>
          </cell>
          <cell r="H114">
            <v>3302</v>
          </cell>
          <cell r="I114">
            <v>0</v>
          </cell>
          <cell r="J114">
            <v>20</v>
          </cell>
          <cell r="K114" t="str">
            <v>JAWA TENGAH</v>
          </cell>
          <cell r="L114" t="str">
            <v>BANYUMAS</v>
          </cell>
        </row>
        <row r="115">
          <cell r="B115" t="str">
            <v>P3302740202</v>
          </cell>
          <cell r="C115" t="str">
            <v>PURWOKERTO UTARA II</v>
          </cell>
          <cell r="D115" t="str">
            <v>Puskesmas</v>
          </cell>
          <cell r="E115" t="str">
            <v>Non Rawat Inap</v>
          </cell>
          <cell r="F115" t="str">
            <v>Pemerintah Kabupaten</v>
          </cell>
          <cell r="G115">
            <v>33</v>
          </cell>
          <cell r="H115">
            <v>3302</v>
          </cell>
          <cell r="I115">
            <v>0</v>
          </cell>
          <cell r="J115">
            <v>19</v>
          </cell>
          <cell r="K115" t="str">
            <v>JAWA TENGAH</v>
          </cell>
          <cell r="L115" t="str">
            <v>BANYUMAS</v>
          </cell>
        </row>
        <row r="116">
          <cell r="B116" t="str">
            <v>P3303010201</v>
          </cell>
          <cell r="C116" t="str">
            <v>KEMANGKON</v>
          </cell>
          <cell r="D116" t="str">
            <v>Puskesmas</v>
          </cell>
          <cell r="E116" t="str">
            <v>Non Rawat Inap</v>
          </cell>
          <cell r="F116" t="str">
            <v>Pemerintah Kabupaten</v>
          </cell>
          <cell r="G116">
            <v>33</v>
          </cell>
          <cell r="H116">
            <v>3303</v>
          </cell>
          <cell r="I116">
            <v>0</v>
          </cell>
          <cell r="J116">
            <v>53</v>
          </cell>
          <cell r="K116" t="str">
            <v>JAWA TENGAH</v>
          </cell>
          <cell r="L116" t="str">
            <v>PURBALINGGA</v>
          </cell>
        </row>
        <row r="117">
          <cell r="B117" t="str">
            <v>P3303020101</v>
          </cell>
          <cell r="C117" t="str">
            <v>BUKATEJA</v>
          </cell>
          <cell r="D117" t="str">
            <v>Puskesmas</v>
          </cell>
          <cell r="E117" t="str">
            <v>Rawat Inap</v>
          </cell>
          <cell r="F117" t="str">
            <v>Pemerintah Kabupaten</v>
          </cell>
          <cell r="G117">
            <v>33</v>
          </cell>
          <cell r="H117">
            <v>3303</v>
          </cell>
          <cell r="I117">
            <v>0</v>
          </cell>
          <cell r="J117">
            <v>37</v>
          </cell>
          <cell r="K117" t="str">
            <v>JAWA TENGAH</v>
          </cell>
          <cell r="L117" t="str">
            <v>PURBALINGGA</v>
          </cell>
        </row>
        <row r="118">
          <cell r="B118" t="str">
            <v>P3303020202</v>
          </cell>
          <cell r="C118" t="str">
            <v>KUTAWIS</v>
          </cell>
          <cell r="D118" t="str">
            <v>Puskesmas</v>
          </cell>
          <cell r="E118" t="str">
            <v>Non Rawat Inap</v>
          </cell>
          <cell r="F118" t="str">
            <v>Pemerintah Kabupaten</v>
          </cell>
          <cell r="G118">
            <v>33</v>
          </cell>
          <cell r="H118">
            <v>3303</v>
          </cell>
          <cell r="I118">
            <v>0</v>
          </cell>
          <cell r="J118">
            <v>31</v>
          </cell>
          <cell r="K118" t="str">
            <v>JAWA TENGAH</v>
          </cell>
          <cell r="L118" t="str">
            <v>PURBALINGGA</v>
          </cell>
        </row>
        <row r="119">
          <cell r="B119" t="str">
            <v>P3303030101</v>
          </cell>
          <cell r="C119" t="str">
            <v>KEJOBONG</v>
          </cell>
          <cell r="D119" t="str">
            <v>Puskesmas</v>
          </cell>
          <cell r="E119" t="str">
            <v>Rawat Inap</v>
          </cell>
          <cell r="F119" t="str">
            <v>Pemerintah Kabupaten</v>
          </cell>
          <cell r="G119">
            <v>33</v>
          </cell>
          <cell r="H119">
            <v>3303</v>
          </cell>
          <cell r="I119">
            <v>0</v>
          </cell>
          <cell r="J119">
            <v>48</v>
          </cell>
          <cell r="K119" t="str">
            <v>JAWA TENGAH</v>
          </cell>
          <cell r="L119" t="str">
            <v>PURBALINGGA</v>
          </cell>
        </row>
        <row r="120">
          <cell r="B120" t="str">
            <v>P3303040201</v>
          </cell>
          <cell r="C120" t="str">
            <v>PENGADEGAN</v>
          </cell>
          <cell r="D120" t="str">
            <v>Puskesmas</v>
          </cell>
          <cell r="E120" t="str">
            <v>Non Rawat Inap</v>
          </cell>
          <cell r="F120" t="str">
            <v>Pemerintah Kabupaten</v>
          </cell>
          <cell r="G120">
            <v>33</v>
          </cell>
          <cell r="H120">
            <v>3303</v>
          </cell>
          <cell r="I120">
            <v>0</v>
          </cell>
          <cell r="J120">
            <v>34</v>
          </cell>
          <cell r="K120" t="str">
            <v>JAWA TENGAH</v>
          </cell>
          <cell r="L120" t="str">
            <v>PURBALINGGA</v>
          </cell>
        </row>
        <row r="121">
          <cell r="B121" t="str">
            <v>P3303050201</v>
          </cell>
          <cell r="C121" t="str">
            <v>KALIGONDANG</v>
          </cell>
          <cell r="D121" t="str">
            <v>Puskesmas</v>
          </cell>
          <cell r="E121" t="str">
            <v>Non Rawat Inap</v>
          </cell>
          <cell r="F121" t="str">
            <v>Pemerintah Kabupaten</v>
          </cell>
          <cell r="G121">
            <v>33</v>
          </cell>
          <cell r="H121">
            <v>3303</v>
          </cell>
          <cell r="I121">
            <v>0</v>
          </cell>
          <cell r="J121">
            <v>44</v>
          </cell>
          <cell r="K121" t="str">
            <v>JAWA TENGAH</v>
          </cell>
          <cell r="L121" t="str">
            <v>PURBALINGGA</v>
          </cell>
        </row>
        <row r="122">
          <cell r="B122" t="str">
            <v>P3303050202</v>
          </cell>
          <cell r="C122" t="str">
            <v>KALIKAJAR</v>
          </cell>
          <cell r="D122" t="str">
            <v>Puskesmas</v>
          </cell>
          <cell r="E122" t="str">
            <v>Non Rawat Inap</v>
          </cell>
          <cell r="F122" t="str">
            <v>Pemerintah Kabupaten</v>
          </cell>
          <cell r="G122">
            <v>33</v>
          </cell>
          <cell r="H122">
            <v>3303</v>
          </cell>
          <cell r="I122">
            <v>0</v>
          </cell>
          <cell r="J122">
            <v>33</v>
          </cell>
          <cell r="K122" t="str">
            <v>JAWA TENGAH</v>
          </cell>
          <cell r="L122" t="str">
            <v>PURBALINGGA</v>
          </cell>
        </row>
        <row r="123">
          <cell r="B123" t="str">
            <v>P3303060201</v>
          </cell>
          <cell r="C123" t="str">
            <v>PURBALINGGA</v>
          </cell>
          <cell r="D123" t="str">
            <v>Puskesmas</v>
          </cell>
          <cell r="E123" t="str">
            <v>Non Rawat Inap</v>
          </cell>
          <cell r="F123" t="str">
            <v>Pemerintah Kabupaten</v>
          </cell>
          <cell r="G123">
            <v>33</v>
          </cell>
          <cell r="H123">
            <v>3303</v>
          </cell>
          <cell r="I123">
            <v>0</v>
          </cell>
          <cell r="J123">
            <v>37</v>
          </cell>
          <cell r="K123" t="str">
            <v>JAWA TENGAH</v>
          </cell>
          <cell r="L123" t="str">
            <v>PURBALINGGA</v>
          </cell>
        </row>
        <row r="124">
          <cell r="B124" t="str">
            <v>P3303060202</v>
          </cell>
          <cell r="C124" t="str">
            <v>BOJONG</v>
          </cell>
          <cell r="D124" t="str">
            <v>Puskesmas</v>
          </cell>
          <cell r="E124" t="str">
            <v>Non Rawat Inap</v>
          </cell>
          <cell r="F124" t="str">
            <v>Pemerintah Kabupaten</v>
          </cell>
          <cell r="G124">
            <v>33</v>
          </cell>
          <cell r="H124">
            <v>3303</v>
          </cell>
          <cell r="I124">
            <v>0</v>
          </cell>
          <cell r="J124">
            <v>29</v>
          </cell>
          <cell r="K124" t="str">
            <v>JAWA TENGAH</v>
          </cell>
          <cell r="L124" t="str">
            <v>PURBALINGGA</v>
          </cell>
        </row>
        <row r="125">
          <cell r="B125" t="str">
            <v>P3303070101</v>
          </cell>
          <cell r="C125" t="str">
            <v>KALIMANAH</v>
          </cell>
          <cell r="D125" t="str">
            <v>Puskesmas</v>
          </cell>
          <cell r="E125" t="str">
            <v>Rawat Inap</v>
          </cell>
          <cell r="F125" t="str">
            <v>Pemerintah Kabupaten</v>
          </cell>
          <cell r="G125">
            <v>33</v>
          </cell>
          <cell r="H125">
            <v>3303</v>
          </cell>
          <cell r="I125">
            <v>0</v>
          </cell>
          <cell r="J125">
            <v>52</v>
          </cell>
          <cell r="K125" t="str">
            <v>JAWA TENGAH</v>
          </cell>
          <cell r="L125" t="str">
            <v>PURBALINGGA</v>
          </cell>
        </row>
        <row r="126">
          <cell r="B126" t="str">
            <v>P3303080101</v>
          </cell>
          <cell r="C126" t="str">
            <v>PADAMARA</v>
          </cell>
          <cell r="D126" t="str">
            <v>Puskesmas</v>
          </cell>
          <cell r="E126" t="str">
            <v>Rawat Inap</v>
          </cell>
          <cell r="F126" t="str">
            <v>Pemerintah Kabupaten</v>
          </cell>
          <cell r="G126">
            <v>33</v>
          </cell>
          <cell r="H126">
            <v>3303</v>
          </cell>
          <cell r="I126">
            <v>0</v>
          </cell>
          <cell r="J126">
            <v>48</v>
          </cell>
          <cell r="K126" t="str">
            <v>JAWA TENGAH</v>
          </cell>
          <cell r="L126" t="str">
            <v>PURBALINGGA</v>
          </cell>
        </row>
        <row r="127">
          <cell r="B127" t="str">
            <v>P3303090201</v>
          </cell>
          <cell r="C127" t="str">
            <v>KUTASARI</v>
          </cell>
          <cell r="D127" t="str">
            <v>Puskesmas</v>
          </cell>
          <cell r="E127" t="str">
            <v>Non Rawat Inap</v>
          </cell>
          <cell r="F127" t="str">
            <v>Pemerintah Kabupaten</v>
          </cell>
          <cell r="G127">
            <v>33</v>
          </cell>
          <cell r="H127">
            <v>3303</v>
          </cell>
          <cell r="I127">
            <v>0</v>
          </cell>
          <cell r="J127">
            <v>39</v>
          </cell>
          <cell r="K127" t="str">
            <v>JAWA TENGAH</v>
          </cell>
          <cell r="L127" t="str">
            <v>PURBALINGGA</v>
          </cell>
        </row>
        <row r="128">
          <cell r="B128" t="str">
            <v>P3303100201</v>
          </cell>
          <cell r="C128" t="str">
            <v>BOJONGSARI</v>
          </cell>
          <cell r="D128" t="str">
            <v>Puskesmas</v>
          </cell>
          <cell r="E128" t="str">
            <v>Non Rawat Inap</v>
          </cell>
          <cell r="F128" t="str">
            <v>Pemerintah Kabupaten</v>
          </cell>
          <cell r="G128">
            <v>33</v>
          </cell>
          <cell r="H128">
            <v>3303</v>
          </cell>
          <cell r="I128">
            <v>0</v>
          </cell>
          <cell r="J128">
            <v>44</v>
          </cell>
          <cell r="K128" t="str">
            <v>JAWA TENGAH</v>
          </cell>
          <cell r="L128" t="str">
            <v>PURBALINGGA</v>
          </cell>
        </row>
        <row r="129">
          <cell r="B129" t="str">
            <v>P3303110102</v>
          </cell>
          <cell r="C129" t="str">
            <v>SERAYU LARANGAN</v>
          </cell>
          <cell r="D129" t="str">
            <v>Puskesmas</v>
          </cell>
          <cell r="E129" t="str">
            <v>Rawat Inap</v>
          </cell>
          <cell r="F129" t="str">
            <v>Pemerintah Kabupaten</v>
          </cell>
          <cell r="G129">
            <v>33</v>
          </cell>
          <cell r="H129">
            <v>3303</v>
          </cell>
          <cell r="I129">
            <v>0</v>
          </cell>
          <cell r="J129">
            <v>34</v>
          </cell>
          <cell r="K129" t="str">
            <v>JAWA TENGAH</v>
          </cell>
          <cell r="L129" t="str">
            <v>PURBALINGGA</v>
          </cell>
        </row>
        <row r="130">
          <cell r="B130" t="str">
            <v>P3303110201</v>
          </cell>
          <cell r="C130" t="str">
            <v>MREBET</v>
          </cell>
          <cell r="D130" t="str">
            <v>Puskesmas</v>
          </cell>
          <cell r="E130" t="str">
            <v>Non Rawat Inap</v>
          </cell>
          <cell r="F130" t="str">
            <v>Pemerintah Kabupaten</v>
          </cell>
          <cell r="G130">
            <v>33</v>
          </cell>
          <cell r="H130">
            <v>3303</v>
          </cell>
          <cell r="I130">
            <v>0</v>
          </cell>
          <cell r="J130">
            <v>47</v>
          </cell>
          <cell r="K130" t="str">
            <v>JAWA TENGAH</v>
          </cell>
          <cell r="L130" t="str">
            <v>PURBALINGGA</v>
          </cell>
        </row>
        <row r="131">
          <cell r="B131" t="str">
            <v>P3303120101</v>
          </cell>
          <cell r="C131" t="str">
            <v>BOBOTSARI</v>
          </cell>
          <cell r="D131" t="str">
            <v>Puskesmas</v>
          </cell>
          <cell r="E131" t="str">
            <v>Rawat Inap</v>
          </cell>
          <cell r="F131" t="str">
            <v>Pemerintah Kabupaten</v>
          </cell>
          <cell r="G131">
            <v>33</v>
          </cell>
          <cell r="H131">
            <v>3303</v>
          </cell>
          <cell r="I131">
            <v>0</v>
          </cell>
          <cell r="J131">
            <v>57</v>
          </cell>
          <cell r="K131" t="str">
            <v>JAWA TENGAH</v>
          </cell>
          <cell r="L131" t="str">
            <v>PURBALINGGA</v>
          </cell>
        </row>
        <row r="132">
          <cell r="B132" t="str">
            <v>P3303130101</v>
          </cell>
          <cell r="C132" t="str">
            <v>KARANGREJA</v>
          </cell>
          <cell r="D132" t="str">
            <v>Puskesmas</v>
          </cell>
          <cell r="E132" t="str">
            <v>Rawat Inap</v>
          </cell>
          <cell r="F132" t="str">
            <v>Pemerintah Kabupaten</v>
          </cell>
          <cell r="G132">
            <v>33</v>
          </cell>
          <cell r="H132">
            <v>3303</v>
          </cell>
          <cell r="I132">
            <v>0</v>
          </cell>
          <cell r="J132">
            <v>39</v>
          </cell>
          <cell r="K132" t="str">
            <v>JAWA TENGAH</v>
          </cell>
          <cell r="L132" t="str">
            <v>PURBALINGGA</v>
          </cell>
        </row>
        <row r="133">
          <cell r="B133" t="str">
            <v>P3303131101</v>
          </cell>
          <cell r="C133" t="str">
            <v>KARANGJAMBU</v>
          </cell>
          <cell r="D133" t="str">
            <v>Puskesmas</v>
          </cell>
          <cell r="E133" t="str">
            <v>Rawat Inap</v>
          </cell>
          <cell r="F133" t="str">
            <v>Pemerintah Kabupaten</v>
          </cell>
          <cell r="G133">
            <v>33</v>
          </cell>
          <cell r="H133">
            <v>3303</v>
          </cell>
          <cell r="I133">
            <v>0</v>
          </cell>
          <cell r="J133">
            <v>27</v>
          </cell>
          <cell r="K133" t="str">
            <v>JAWA TENGAH</v>
          </cell>
          <cell r="L133" t="str">
            <v>PURBALINGGA</v>
          </cell>
        </row>
        <row r="134">
          <cell r="B134" t="str">
            <v>P3303140101</v>
          </cell>
          <cell r="C134" t="str">
            <v>KARANGANYAR</v>
          </cell>
          <cell r="D134" t="str">
            <v>Puskesmas</v>
          </cell>
          <cell r="E134" t="str">
            <v>Rawat Inap</v>
          </cell>
          <cell r="F134" t="str">
            <v>Pemerintah Kabupaten</v>
          </cell>
          <cell r="G134">
            <v>33</v>
          </cell>
          <cell r="H134">
            <v>3303</v>
          </cell>
          <cell r="I134">
            <v>0</v>
          </cell>
          <cell r="J134">
            <v>42</v>
          </cell>
          <cell r="K134" t="str">
            <v>JAWA TENGAH</v>
          </cell>
          <cell r="L134" t="str">
            <v>PURBALINGGA</v>
          </cell>
        </row>
        <row r="135">
          <cell r="B135" t="str">
            <v>P3303141201</v>
          </cell>
          <cell r="C135" t="str">
            <v>KARANG TENGAH</v>
          </cell>
          <cell r="D135" t="str">
            <v>Puskesmas</v>
          </cell>
          <cell r="E135" t="str">
            <v>Non Rawat Inap</v>
          </cell>
          <cell r="F135" t="str">
            <v>Pemerintah Kabupaten</v>
          </cell>
          <cell r="G135">
            <v>33</v>
          </cell>
          <cell r="H135">
            <v>3303</v>
          </cell>
          <cell r="I135">
            <v>0</v>
          </cell>
          <cell r="J135">
            <v>42</v>
          </cell>
          <cell r="K135" t="str">
            <v>JAWA TENGAH</v>
          </cell>
          <cell r="L135" t="str">
            <v>PURBALINGGA</v>
          </cell>
        </row>
        <row r="136">
          <cell r="B136" t="str">
            <v>P3303150101</v>
          </cell>
          <cell r="C136" t="str">
            <v>KARANGMONCOL</v>
          </cell>
          <cell r="D136" t="str">
            <v>Puskesmas</v>
          </cell>
          <cell r="E136" t="str">
            <v>Rawat Inap</v>
          </cell>
          <cell r="F136" t="str">
            <v>Pemerintah Kabupaten</v>
          </cell>
          <cell r="G136">
            <v>33</v>
          </cell>
          <cell r="H136">
            <v>3303</v>
          </cell>
          <cell r="I136">
            <v>0</v>
          </cell>
          <cell r="J136">
            <v>40</v>
          </cell>
          <cell r="K136" t="str">
            <v>JAWA TENGAH</v>
          </cell>
          <cell r="L136" t="str">
            <v>PURBALINGGA</v>
          </cell>
        </row>
        <row r="137">
          <cell r="B137" t="str">
            <v>P3303160101</v>
          </cell>
          <cell r="C137" t="str">
            <v>REMBANG</v>
          </cell>
          <cell r="D137" t="str">
            <v>Puskesmas</v>
          </cell>
          <cell r="E137" t="str">
            <v>Rawat Inap</v>
          </cell>
          <cell r="F137" t="str">
            <v>Pemerintah Kabupaten</v>
          </cell>
          <cell r="G137">
            <v>33</v>
          </cell>
          <cell r="H137">
            <v>3303</v>
          </cell>
          <cell r="I137">
            <v>0</v>
          </cell>
          <cell r="J137">
            <v>47</v>
          </cell>
          <cell r="K137" t="str">
            <v>JAWA TENGAH</v>
          </cell>
          <cell r="L137" t="str">
            <v>PURBALINGGA</v>
          </cell>
        </row>
        <row r="138">
          <cell r="B138" t="str">
            <v>P3304010101</v>
          </cell>
          <cell r="C138" t="str">
            <v>SUSUKAN I</v>
          </cell>
          <cell r="D138" t="str">
            <v>Puskesmas</v>
          </cell>
          <cell r="E138" t="str">
            <v>Rawat Inap</v>
          </cell>
          <cell r="F138" t="str">
            <v>Pemerintah Kabupaten</v>
          </cell>
          <cell r="G138">
            <v>33</v>
          </cell>
          <cell r="H138">
            <v>3304</v>
          </cell>
          <cell r="I138">
            <v>0</v>
          </cell>
          <cell r="J138">
            <v>37</v>
          </cell>
          <cell r="K138" t="str">
            <v>JAWA TENGAH</v>
          </cell>
          <cell r="L138" t="str">
            <v>BANJARNEGARA</v>
          </cell>
        </row>
        <row r="139">
          <cell r="B139" t="str">
            <v>P3304010202</v>
          </cell>
          <cell r="C139" t="str">
            <v>SUSUKAN II</v>
          </cell>
          <cell r="D139" t="str">
            <v>Puskesmas</v>
          </cell>
          <cell r="E139" t="str">
            <v>Non Rawat Inap</v>
          </cell>
          <cell r="F139" t="str">
            <v>Pemerintah Kabupaten</v>
          </cell>
          <cell r="G139">
            <v>33</v>
          </cell>
          <cell r="H139">
            <v>3304</v>
          </cell>
          <cell r="I139">
            <v>0</v>
          </cell>
          <cell r="J139">
            <v>25</v>
          </cell>
          <cell r="K139" t="str">
            <v>JAWA TENGAH</v>
          </cell>
          <cell r="L139" t="str">
            <v>BANJARNEGARA</v>
          </cell>
        </row>
        <row r="140">
          <cell r="B140" t="str">
            <v>P3304020101</v>
          </cell>
          <cell r="C140" t="str">
            <v>KLAMPOK I</v>
          </cell>
          <cell r="D140" t="str">
            <v>Puskesmas</v>
          </cell>
          <cell r="E140" t="str">
            <v>Rawat Inap</v>
          </cell>
          <cell r="F140" t="str">
            <v>Pemerintah Kabupaten</v>
          </cell>
          <cell r="G140">
            <v>33</v>
          </cell>
          <cell r="H140">
            <v>3304</v>
          </cell>
          <cell r="I140">
            <v>0</v>
          </cell>
          <cell r="J140">
            <v>44</v>
          </cell>
          <cell r="K140" t="str">
            <v>JAWA TENGAH</v>
          </cell>
          <cell r="L140" t="str">
            <v>BANJARNEGARA</v>
          </cell>
        </row>
        <row r="141">
          <cell r="B141" t="str">
            <v>P3304020202</v>
          </cell>
          <cell r="C141" t="str">
            <v>KLAMPOK II</v>
          </cell>
          <cell r="D141" t="str">
            <v>Puskesmas</v>
          </cell>
          <cell r="E141" t="str">
            <v>Non Rawat Inap</v>
          </cell>
          <cell r="F141" t="str">
            <v>Pemerintah Kabupaten</v>
          </cell>
          <cell r="G141">
            <v>33</v>
          </cell>
          <cell r="H141">
            <v>3304</v>
          </cell>
          <cell r="I141">
            <v>0</v>
          </cell>
          <cell r="J141">
            <v>16</v>
          </cell>
          <cell r="K141" t="str">
            <v>JAWA TENGAH</v>
          </cell>
          <cell r="L141" t="str">
            <v>BANJARNEGARA</v>
          </cell>
        </row>
        <row r="142">
          <cell r="B142" t="str">
            <v>P3304030101</v>
          </cell>
          <cell r="C142" t="str">
            <v>MANDIRAJA I</v>
          </cell>
          <cell r="D142" t="str">
            <v>Puskesmas</v>
          </cell>
          <cell r="E142" t="str">
            <v>Rawat Inap</v>
          </cell>
          <cell r="F142" t="str">
            <v>Pemerintah Kabupaten</v>
          </cell>
          <cell r="G142">
            <v>33</v>
          </cell>
          <cell r="H142">
            <v>3304</v>
          </cell>
          <cell r="I142">
            <v>0</v>
          </cell>
          <cell r="J142">
            <v>53</v>
          </cell>
          <cell r="K142" t="str">
            <v>JAWA TENGAH</v>
          </cell>
          <cell r="L142" t="str">
            <v>BANJARNEGARA</v>
          </cell>
        </row>
        <row r="143">
          <cell r="B143" t="str">
            <v>P3304030102</v>
          </cell>
          <cell r="C143" t="str">
            <v>MANDIRAJA II</v>
          </cell>
          <cell r="D143" t="str">
            <v>Puskesmas</v>
          </cell>
          <cell r="E143" t="str">
            <v>Rawat Inap</v>
          </cell>
          <cell r="F143" t="str">
            <v>Pemerintah Kabupaten</v>
          </cell>
          <cell r="G143">
            <v>33</v>
          </cell>
          <cell r="H143">
            <v>3304</v>
          </cell>
          <cell r="I143">
            <v>0</v>
          </cell>
          <cell r="J143">
            <v>39</v>
          </cell>
          <cell r="K143" t="str">
            <v>JAWA TENGAH</v>
          </cell>
          <cell r="L143" t="str">
            <v>BANJARNEGARA</v>
          </cell>
        </row>
        <row r="144">
          <cell r="B144" t="str">
            <v>P3304040101</v>
          </cell>
          <cell r="C144" t="str">
            <v>PURWANEGARA I</v>
          </cell>
          <cell r="D144" t="str">
            <v>Puskesmas</v>
          </cell>
          <cell r="E144" t="str">
            <v>Rawat Inap</v>
          </cell>
          <cell r="F144" t="str">
            <v>Pemerintah Kabupaten</v>
          </cell>
          <cell r="G144">
            <v>33</v>
          </cell>
          <cell r="H144">
            <v>3304</v>
          </cell>
          <cell r="I144">
            <v>0</v>
          </cell>
          <cell r="J144">
            <v>49</v>
          </cell>
          <cell r="K144" t="str">
            <v>JAWA TENGAH</v>
          </cell>
          <cell r="L144" t="str">
            <v>BANJARNEGARA</v>
          </cell>
        </row>
        <row r="145">
          <cell r="B145" t="str">
            <v>P3304040202</v>
          </cell>
          <cell r="C145" t="str">
            <v>PURWANEGARA II</v>
          </cell>
          <cell r="D145" t="str">
            <v>Puskesmas</v>
          </cell>
          <cell r="E145" t="str">
            <v>Non Rawat Inap</v>
          </cell>
          <cell r="F145" t="str">
            <v>Pemerintah Kabupaten</v>
          </cell>
          <cell r="G145">
            <v>33</v>
          </cell>
          <cell r="H145">
            <v>3304</v>
          </cell>
          <cell r="I145">
            <v>0</v>
          </cell>
          <cell r="J145">
            <v>30</v>
          </cell>
          <cell r="K145" t="str">
            <v>JAWA TENGAH</v>
          </cell>
          <cell r="L145" t="str">
            <v>BANJARNEGARA</v>
          </cell>
        </row>
        <row r="146">
          <cell r="B146" t="str">
            <v>P3304050201</v>
          </cell>
          <cell r="C146" t="str">
            <v>BAWANG I</v>
          </cell>
          <cell r="D146" t="str">
            <v>Puskesmas</v>
          </cell>
          <cell r="E146" t="str">
            <v>Non Rawat Inap</v>
          </cell>
          <cell r="F146" t="str">
            <v>Pemerintah Kabupaten</v>
          </cell>
          <cell r="G146">
            <v>33</v>
          </cell>
          <cell r="H146">
            <v>3304</v>
          </cell>
          <cell r="I146">
            <v>0</v>
          </cell>
          <cell r="J146">
            <v>25</v>
          </cell>
          <cell r="K146" t="str">
            <v>JAWA TENGAH</v>
          </cell>
          <cell r="L146" t="str">
            <v>BANJARNEGARA</v>
          </cell>
        </row>
        <row r="147">
          <cell r="B147" t="str">
            <v>P3304050202</v>
          </cell>
          <cell r="C147" t="str">
            <v>BAWANG-II</v>
          </cell>
          <cell r="D147" t="str">
            <v>Puskesmas</v>
          </cell>
          <cell r="E147" t="str">
            <v>Non Rawat Inap</v>
          </cell>
          <cell r="F147" t="str">
            <v>Pemerintah Kabupaten</v>
          </cell>
          <cell r="G147">
            <v>33</v>
          </cell>
          <cell r="H147">
            <v>3304</v>
          </cell>
          <cell r="I147">
            <v>0</v>
          </cell>
          <cell r="J147">
            <v>36</v>
          </cell>
          <cell r="K147" t="str">
            <v>JAWA TENGAH</v>
          </cell>
          <cell r="L147" t="str">
            <v>BANJARNEGARA</v>
          </cell>
        </row>
        <row r="148">
          <cell r="B148" t="str">
            <v>P3304060201</v>
          </cell>
          <cell r="C148" t="str">
            <v>BANJARNEGARA I</v>
          </cell>
          <cell r="D148" t="str">
            <v>Puskesmas</v>
          </cell>
          <cell r="E148" t="str">
            <v>Non Rawat Inap</v>
          </cell>
          <cell r="F148" t="str">
            <v>Pemerintah Kabupaten</v>
          </cell>
          <cell r="G148">
            <v>33</v>
          </cell>
          <cell r="H148">
            <v>3304</v>
          </cell>
          <cell r="I148">
            <v>0</v>
          </cell>
          <cell r="J148">
            <v>40</v>
          </cell>
          <cell r="K148" t="str">
            <v>JAWA TENGAH</v>
          </cell>
          <cell r="L148" t="str">
            <v>BANJARNEGARA</v>
          </cell>
        </row>
        <row r="149">
          <cell r="B149" t="str">
            <v>P3304060202</v>
          </cell>
          <cell r="C149" t="str">
            <v>BANJARNEGARA II</v>
          </cell>
          <cell r="D149" t="str">
            <v>Puskesmas</v>
          </cell>
          <cell r="E149" t="str">
            <v>Non Rawat Inap</v>
          </cell>
          <cell r="F149" t="str">
            <v>Pemerintah Kabupaten</v>
          </cell>
          <cell r="G149">
            <v>33</v>
          </cell>
          <cell r="H149">
            <v>3304</v>
          </cell>
          <cell r="I149">
            <v>0</v>
          </cell>
          <cell r="J149">
            <v>31</v>
          </cell>
          <cell r="K149" t="str">
            <v>JAWA TENGAH</v>
          </cell>
          <cell r="L149" t="str">
            <v>BANJARNEGARA</v>
          </cell>
        </row>
        <row r="150">
          <cell r="B150" t="str">
            <v>P3304061201</v>
          </cell>
          <cell r="C150" t="str">
            <v>PAGEDONGAN</v>
          </cell>
          <cell r="D150" t="str">
            <v>Puskesmas</v>
          </cell>
          <cell r="E150" t="str">
            <v>Non Rawat Inap</v>
          </cell>
          <cell r="F150" t="str">
            <v>Pemerintah Kabupaten</v>
          </cell>
          <cell r="G150">
            <v>33</v>
          </cell>
          <cell r="H150">
            <v>3304</v>
          </cell>
          <cell r="I150">
            <v>0</v>
          </cell>
          <cell r="J150">
            <v>37</v>
          </cell>
          <cell r="K150" t="str">
            <v>JAWA TENGAH</v>
          </cell>
          <cell r="L150" t="str">
            <v>BANJARNEGARA</v>
          </cell>
        </row>
        <row r="151">
          <cell r="B151" t="str">
            <v>P3304070101</v>
          </cell>
          <cell r="C151" t="str">
            <v>SIGALUH I</v>
          </cell>
          <cell r="D151" t="str">
            <v>Puskesmas</v>
          </cell>
          <cell r="E151" t="str">
            <v>Rawat Inap</v>
          </cell>
          <cell r="F151" t="str">
            <v>Pemerintah Kabupaten</v>
          </cell>
          <cell r="G151">
            <v>33</v>
          </cell>
          <cell r="H151">
            <v>3304</v>
          </cell>
          <cell r="I151">
            <v>0</v>
          </cell>
          <cell r="J151">
            <v>36</v>
          </cell>
          <cell r="K151" t="str">
            <v>JAWA TENGAH</v>
          </cell>
          <cell r="L151" t="str">
            <v>BANJARNEGARA</v>
          </cell>
        </row>
        <row r="152">
          <cell r="B152" t="str">
            <v>P3304070202</v>
          </cell>
          <cell r="C152" t="str">
            <v>SIGALUH II</v>
          </cell>
          <cell r="D152" t="str">
            <v>Puskesmas</v>
          </cell>
          <cell r="E152" t="str">
            <v>Non Rawat Inap</v>
          </cell>
          <cell r="F152" t="str">
            <v>Pemerintah Kabupaten</v>
          </cell>
          <cell r="G152">
            <v>33</v>
          </cell>
          <cell r="H152">
            <v>3304</v>
          </cell>
          <cell r="I152">
            <v>0</v>
          </cell>
          <cell r="J152">
            <v>32</v>
          </cell>
          <cell r="K152" t="str">
            <v>JAWA TENGAH</v>
          </cell>
          <cell r="L152" t="str">
            <v>BANJARNEGARA</v>
          </cell>
        </row>
        <row r="153">
          <cell r="B153" t="str">
            <v>P3304080101</v>
          </cell>
          <cell r="C153" t="str">
            <v>MADUKARA I</v>
          </cell>
          <cell r="D153" t="str">
            <v>Puskesmas</v>
          </cell>
          <cell r="E153" t="str">
            <v>Rawat Inap</v>
          </cell>
          <cell r="F153" t="str">
            <v>Pemerintah Kabupaten</v>
          </cell>
          <cell r="G153">
            <v>33</v>
          </cell>
          <cell r="H153">
            <v>3304</v>
          </cell>
          <cell r="I153">
            <v>0</v>
          </cell>
          <cell r="J153">
            <v>42</v>
          </cell>
          <cell r="K153" t="str">
            <v>JAWA TENGAH</v>
          </cell>
          <cell r="L153" t="str">
            <v>BANJARNEGARA</v>
          </cell>
        </row>
        <row r="154">
          <cell r="B154" t="str">
            <v>P3304080202</v>
          </cell>
          <cell r="C154" t="str">
            <v>MADUKARA II</v>
          </cell>
          <cell r="D154" t="str">
            <v>Puskesmas</v>
          </cell>
          <cell r="E154" t="str">
            <v>Non Rawat Inap</v>
          </cell>
          <cell r="F154" t="str">
            <v>Pemerintah Kabupaten</v>
          </cell>
          <cell r="G154">
            <v>33</v>
          </cell>
          <cell r="H154">
            <v>3304</v>
          </cell>
          <cell r="I154">
            <v>0</v>
          </cell>
          <cell r="J154">
            <v>36</v>
          </cell>
          <cell r="K154" t="str">
            <v>JAWA TENGAH</v>
          </cell>
          <cell r="L154" t="str">
            <v>BANJARNEGARA</v>
          </cell>
        </row>
        <row r="155">
          <cell r="B155" t="str">
            <v>P3304090101</v>
          </cell>
          <cell r="C155" t="str">
            <v>BANJARMANGU I</v>
          </cell>
          <cell r="D155" t="str">
            <v>Puskesmas</v>
          </cell>
          <cell r="E155" t="str">
            <v>Rawat Inap</v>
          </cell>
          <cell r="F155" t="str">
            <v>Pemerintah Kabupaten</v>
          </cell>
          <cell r="G155">
            <v>33</v>
          </cell>
          <cell r="H155">
            <v>3304</v>
          </cell>
          <cell r="I155">
            <v>0</v>
          </cell>
          <cell r="J155">
            <v>33</v>
          </cell>
          <cell r="K155" t="str">
            <v>JAWA TENGAH</v>
          </cell>
          <cell r="L155" t="str">
            <v>BANJARNEGARA</v>
          </cell>
        </row>
        <row r="156">
          <cell r="B156" t="str">
            <v>P3304090202</v>
          </cell>
          <cell r="C156" t="str">
            <v>BANJARMANGU II</v>
          </cell>
          <cell r="D156" t="str">
            <v>Puskesmas</v>
          </cell>
          <cell r="E156" t="str">
            <v>Non Rawat Inap</v>
          </cell>
          <cell r="F156" t="str">
            <v>Pemerintah Kabupaten</v>
          </cell>
          <cell r="G156">
            <v>33</v>
          </cell>
          <cell r="H156">
            <v>3304</v>
          </cell>
          <cell r="I156">
            <v>0</v>
          </cell>
          <cell r="J156">
            <v>31</v>
          </cell>
          <cell r="K156" t="str">
            <v>JAWA TENGAH</v>
          </cell>
          <cell r="L156" t="str">
            <v>BANJARNEGARA</v>
          </cell>
        </row>
        <row r="157">
          <cell r="B157" t="str">
            <v>P3304100101</v>
          </cell>
          <cell r="C157" t="str">
            <v>WANADADI I</v>
          </cell>
          <cell r="D157" t="str">
            <v>Puskesmas</v>
          </cell>
          <cell r="E157" t="str">
            <v>Rawat Inap</v>
          </cell>
          <cell r="F157" t="str">
            <v>Pemerintah Kabupaten</v>
          </cell>
          <cell r="G157">
            <v>33</v>
          </cell>
          <cell r="H157">
            <v>3304</v>
          </cell>
          <cell r="I157">
            <v>0</v>
          </cell>
          <cell r="J157">
            <v>49</v>
          </cell>
          <cell r="K157" t="str">
            <v>JAWA TENGAH</v>
          </cell>
          <cell r="L157" t="str">
            <v>BANJARNEGARA</v>
          </cell>
        </row>
        <row r="158">
          <cell r="B158" t="str">
            <v>P3304100202</v>
          </cell>
          <cell r="C158" t="str">
            <v>WANADADI II</v>
          </cell>
          <cell r="D158" t="str">
            <v>Puskesmas</v>
          </cell>
          <cell r="E158" t="str">
            <v>Non Rawat Inap</v>
          </cell>
          <cell r="F158" t="str">
            <v>Pemerintah Kabupaten</v>
          </cell>
          <cell r="G158">
            <v>33</v>
          </cell>
          <cell r="H158">
            <v>3304</v>
          </cell>
          <cell r="I158">
            <v>0</v>
          </cell>
          <cell r="J158">
            <v>28</v>
          </cell>
          <cell r="K158" t="str">
            <v>JAWA TENGAH</v>
          </cell>
          <cell r="L158" t="str">
            <v>BANJARNEGARA</v>
          </cell>
        </row>
        <row r="159">
          <cell r="B159" t="str">
            <v>P3304110101</v>
          </cell>
          <cell r="C159" t="str">
            <v>RAKIT I</v>
          </cell>
          <cell r="D159" t="str">
            <v>Puskesmas</v>
          </cell>
          <cell r="E159" t="str">
            <v>Rawat Inap</v>
          </cell>
          <cell r="F159" t="str">
            <v>Pemerintah Kabupaten</v>
          </cell>
          <cell r="G159">
            <v>33</v>
          </cell>
          <cell r="H159">
            <v>3304</v>
          </cell>
          <cell r="I159">
            <v>0</v>
          </cell>
          <cell r="J159">
            <v>35</v>
          </cell>
          <cell r="K159" t="str">
            <v>JAWA TENGAH</v>
          </cell>
          <cell r="L159" t="str">
            <v>BANJARNEGARA</v>
          </cell>
        </row>
        <row r="160">
          <cell r="B160" t="str">
            <v>P3304110202</v>
          </cell>
          <cell r="C160" t="str">
            <v>RAKIT II</v>
          </cell>
          <cell r="D160" t="str">
            <v>Puskesmas</v>
          </cell>
          <cell r="E160" t="str">
            <v>Non Rawat Inap</v>
          </cell>
          <cell r="F160" t="str">
            <v>Pemerintah Kabupaten</v>
          </cell>
          <cell r="G160">
            <v>33</v>
          </cell>
          <cell r="H160">
            <v>3304</v>
          </cell>
          <cell r="I160">
            <v>0</v>
          </cell>
          <cell r="J160">
            <v>21</v>
          </cell>
          <cell r="K160" t="str">
            <v>JAWA TENGAH</v>
          </cell>
          <cell r="L160" t="str">
            <v>BANJARNEGARA</v>
          </cell>
        </row>
        <row r="161">
          <cell r="B161" t="str">
            <v>P3304120101</v>
          </cell>
          <cell r="C161" t="str">
            <v>PUNGGELAN- I</v>
          </cell>
          <cell r="D161" t="str">
            <v>Puskesmas</v>
          </cell>
          <cell r="E161" t="str">
            <v>Rawat Inap</v>
          </cell>
          <cell r="F161" t="str">
            <v>Pemerintah Kabupaten</v>
          </cell>
          <cell r="G161">
            <v>33</v>
          </cell>
          <cell r="H161">
            <v>3304</v>
          </cell>
          <cell r="I161">
            <v>0</v>
          </cell>
          <cell r="J161">
            <v>45</v>
          </cell>
          <cell r="K161" t="str">
            <v>JAWA TENGAH</v>
          </cell>
          <cell r="L161" t="str">
            <v>BANJARNEGARA</v>
          </cell>
        </row>
        <row r="162">
          <cell r="B162" t="str">
            <v>P3304120202</v>
          </cell>
          <cell r="C162" t="str">
            <v>PUNGGELAN-II</v>
          </cell>
          <cell r="D162" t="str">
            <v>Puskesmas</v>
          </cell>
          <cell r="E162" t="str">
            <v>Non Rawat Inap</v>
          </cell>
          <cell r="F162" t="str">
            <v>Pemerintah Kabupaten</v>
          </cell>
          <cell r="G162">
            <v>33</v>
          </cell>
          <cell r="H162">
            <v>3304</v>
          </cell>
          <cell r="I162">
            <v>0</v>
          </cell>
          <cell r="J162">
            <v>28</v>
          </cell>
          <cell r="K162" t="str">
            <v>JAWA TENGAH</v>
          </cell>
          <cell r="L162" t="str">
            <v>BANJARNEGARA</v>
          </cell>
        </row>
        <row r="163">
          <cell r="B163" t="str">
            <v>P3304130101</v>
          </cell>
          <cell r="C163" t="str">
            <v>KARANGKOBAR 1</v>
          </cell>
          <cell r="D163" t="str">
            <v>Puskesmas</v>
          </cell>
          <cell r="E163" t="str">
            <v>Rawat Inap</v>
          </cell>
          <cell r="F163" t="str">
            <v>Pemerintah Kabupaten</v>
          </cell>
          <cell r="G163">
            <v>33</v>
          </cell>
          <cell r="H163">
            <v>3304</v>
          </cell>
          <cell r="I163">
            <v>0</v>
          </cell>
          <cell r="J163">
            <v>47</v>
          </cell>
          <cell r="K163" t="str">
            <v>JAWA TENGAH</v>
          </cell>
          <cell r="L163" t="str">
            <v>BANJARNEGARA</v>
          </cell>
        </row>
        <row r="164">
          <cell r="B164" t="str">
            <v>P3304140201</v>
          </cell>
          <cell r="C164" t="str">
            <v>PAGENTAN I</v>
          </cell>
          <cell r="D164" t="str">
            <v>Puskesmas</v>
          </cell>
          <cell r="E164" t="str">
            <v>Non Rawat Inap</v>
          </cell>
          <cell r="F164" t="str">
            <v>Pemerintah Kabupaten</v>
          </cell>
          <cell r="G164">
            <v>33</v>
          </cell>
          <cell r="H164">
            <v>3304</v>
          </cell>
          <cell r="I164">
            <v>0</v>
          </cell>
          <cell r="J164">
            <v>29</v>
          </cell>
          <cell r="K164" t="str">
            <v>JAWA TENGAH</v>
          </cell>
          <cell r="L164" t="str">
            <v>BANJARNEGARA</v>
          </cell>
        </row>
        <row r="165">
          <cell r="B165" t="str">
            <v>P3304140202</v>
          </cell>
          <cell r="C165" t="str">
            <v>PAGETAN II</v>
          </cell>
          <cell r="D165" t="str">
            <v>Puskesmas</v>
          </cell>
          <cell r="E165" t="str">
            <v>Non Rawat Inap</v>
          </cell>
          <cell r="F165" t="str">
            <v>Pemerintah Kabupaten</v>
          </cell>
          <cell r="G165">
            <v>33</v>
          </cell>
          <cell r="H165">
            <v>3304</v>
          </cell>
          <cell r="I165">
            <v>0</v>
          </cell>
          <cell r="J165">
            <v>19</v>
          </cell>
          <cell r="K165" t="str">
            <v>JAWA TENGAH</v>
          </cell>
          <cell r="L165" t="str">
            <v>BANJARNEGARA</v>
          </cell>
        </row>
        <row r="166">
          <cell r="B166" t="str">
            <v>P3304150101</v>
          </cell>
          <cell r="C166" t="str">
            <v>PEJAWARAN</v>
          </cell>
          <cell r="D166" t="str">
            <v>Puskesmas</v>
          </cell>
          <cell r="E166" t="str">
            <v>Rawat Inap</v>
          </cell>
          <cell r="F166" t="str">
            <v>Pemerintah Kabupaten</v>
          </cell>
          <cell r="G166">
            <v>33</v>
          </cell>
          <cell r="H166">
            <v>3304</v>
          </cell>
          <cell r="I166">
            <v>0</v>
          </cell>
          <cell r="J166">
            <v>41</v>
          </cell>
          <cell r="K166" t="str">
            <v>JAWA TENGAH</v>
          </cell>
          <cell r="L166" t="str">
            <v>BANJARNEGARA</v>
          </cell>
        </row>
        <row r="167">
          <cell r="B167" t="str">
            <v>P3304160101</v>
          </cell>
          <cell r="C167" t="str">
            <v>BATUR I</v>
          </cell>
          <cell r="D167" t="str">
            <v>Puskesmas</v>
          </cell>
          <cell r="E167" t="str">
            <v>Rawat Inap</v>
          </cell>
          <cell r="F167" t="str">
            <v>Pemerintah Kabupaten</v>
          </cell>
          <cell r="G167">
            <v>33</v>
          </cell>
          <cell r="H167">
            <v>3304</v>
          </cell>
          <cell r="I167">
            <v>0</v>
          </cell>
          <cell r="J167">
            <v>29</v>
          </cell>
          <cell r="K167" t="str">
            <v>JAWA TENGAH</v>
          </cell>
          <cell r="L167" t="str">
            <v>BANJARNEGARA</v>
          </cell>
        </row>
        <row r="168">
          <cell r="B168" t="str">
            <v>P3304160202</v>
          </cell>
          <cell r="C168" t="str">
            <v>BATUR II</v>
          </cell>
          <cell r="D168" t="str">
            <v>Puskesmas</v>
          </cell>
          <cell r="E168" t="str">
            <v>Non Rawat Inap</v>
          </cell>
          <cell r="F168" t="str">
            <v>Pemerintah Kabupaten</v>
          </cell>
          <cell r="G168">
            <v>33</v>
          </cell>
          <cell r="H168">
            <v>3304</v>
          </cell>
          <cell r="I168">
            <v>0</v>
          </cell>
          <cell r="J168">
            <v>19</v>
          </cell>
          <cell r="K168" t="str">
            <v>JAWA TENGAH</v>
          </cell>
          <cell r="L168" t="str">
            <v>BANJARNEGARA</v>
          </cell>
        </row>
        <row r="169">
          <cell r="B169" t="str">
            <v>P3304170201</v>
          </cell>
          <cell r="C169" t="str">
            <v>WANAYASA I</v>
          </cell>
          <cell r="D169" t="str">
            <v>Puskesmas</v>
          </cell>
          <cell r="E169" t="str">
            <v>Non Rawat Inap</v>
          </cell>
          <cell r="F169" t="str">
            <v>Pemerintah Kabupaten</v>
          </cell>
          <cell r="G169">
            <v>33</v>
          </cell>
          <cell r="H169">
            <v>3304</v>
          </cell>
          <cell r="I169">
            <v>0</v>
          </cell>
          <cell r="J169">
            <v>30</v>
          </cell>
          <cell r="K169" t="str">
            <v>JAWA TENGAH</v>
          </cell>
          <cell r="L169" t="str">
            <v>BANJARNEGARA</v>
          </cell>
        </row>
        <row r="170">
          <cell r="B170" t="str">
            <v>P3304170202</v>
          </cell>
          <cell r="C170" t="str">
            <v>WANAYASA II</v>
          </cell>
          <cell r="D170" t="str">
            <v>Puskesmas</v>
          </cell>
          <cell r="E170" t="str">
            <v>Non Rawat Inap</v>
          </cell>
          <cell r="F170" t="str">
            <v>Pemerintah Kabupaten</v>
          </cell>
          <cell r="G170">
            <v>33</v>
          </cell>
          <cell r="H170">
            <v>3304</v>
          </cell>
          <cell r="I170">
            <v>0</v>
          </cell>
          <cell r="J170">
            <v>20</v>
          </cell>
          <cell r="K170" t="str">
            <v>JAWA TENGAH</v>
          </cell>
          <cell r="L170" t="str">
            <v>BANJARNEGARA</v>
          </cell>
        </row>
        <row r="171">
          <cell r="B171" t="str">
            <v>P3304180101</v>
          </cell>
          <cell r="C171" t="str">
            <v>KALIBENING</v>
          </cell>
          <cell r="D171" t="str">
            <v>Puskesmas</v>
          </cell>
          <cell r="E171" t="str">
            <v>Rawat Inap</v>
          </cell>
          <cell r="F171" t="str">
            <v>Pemerintah Kabupaten</v>
          </cell>
          <cell r="G171">
            <v>33</v>
          </cell>
          <cell r="H171">
            <v>3304</v>
          </cell>
          <cell r="I171">
            <v>0</v>
          </cell>
          <cell r="J171">
            <v>45</v>
          </cell>
          <cell r="K171" t="str">
            <v>JAWA TENGAH</v>
          </cell>
          <cell r="L171" t="str">
            <v>BANJARNEGARA</v>
          </cell>
        </row>
        <row r="172">
          <cell r="B172" t="str">
            <v>P3304181201</v>
          </cell>
          <cell r="C172" t="str">
            <v>PANDANARUM</v>
          </cell>
          <cell r="D172" t="str">
            <v>Puskesmas</v>
          </cell>
          <cell r="E172" t="str">
            <v>Non Rawat Inap</v>
          </cell>
          <cell r="F172" t="str">
            <v>Pemerintah Kabupaten</v>
          </cell>
          <cell r="G172">
            <v>33</v>
          </cell>
          <cell r="H172">
            <v>3304</v>
          </cell>
          <cell r="I172">
            <v>0</v>
          </cell>
          <cell r="J172">
            <v>31</v>
          </cell>
          <cell r="K172" t="str">
            <v>JAWA TENGAH</v>
          </cell>
          <cell r="L172" t="str">
            <v>BANJARNEGARA</v>
          </cell>
        </row>
        <row r="173">
          <cell r="B173" t="str">
            <v>P3305010101</v>
          </cell>
          <cell r="C173" t="str">
            <v>AYAH  I</v>
          </cell>
          <cell r="D173" t="str">
            <v>Puskesmas</v>
          </cell>
          <cell r="E173" t="str">
            <v>Rawat Inap</v>
          </cell>
          <cell r="F173" t="str">
            <v>Pemerintah Kabupaten</v>
          </cell>
          <cell r="G173">
            <v>33</v>
          </cell>
          <cell r="H173">
            <v>3305</v>
          </cell>
          <cell r="I173">
            <v>0</v>
          </cell>
          <cell r="J173">
            <v>49</v>
          </cell>
          <cell r="K173" t="str">
            <v>JAWA TENGAH</v>
          </cell>
          <cell r="L173" t="str">
            <v>KEBUMEN</v>
          </cell>
        </row>
        <row r="174">
          <cell r="B174" t="str">
            <v>P3305010202</v>
          </cell>
          <cell r="C174" t="str">
            <v>AYAH  II</v>
          </cell>
          <cell r="D174" t="str">
            <v>Puskesmas</v>
          </cell>
          <cell r="E174" t="str">
            <v>Non Rawat Inap</v>
          </cell>
          <cell r="F174" t="str">
            <v>Pemerintah Kabupaten</v>
          </cell>
          <cell r="G174">
            <v>33</v>
          </cell>
          <cell r="H174">
            <v>3305</v>
          </cell>
          <cell r="I174">
            <v>0</v>
          </cell>
          <cell r="J174">
            <v>34</v>
          </cell>
          <cell r="K174" t="str">
            <v>JAWA TENGAH</v>
          </cell>
          <cell r="L174" t="str">
            <v>KEBUMEN</v>
          </cell>
        </row>
        <row r="175">
          <cell r="B175" t="str">
            <v>P3305020201</v>
          </cell>
          <cell r="C175" t="str">
            <v>BUAYAN</v>
          </cell>
          <cell r="D175" t="str">
            <v>Puskesmas</v>
          </cell>
          <cell r="E175" t="str">
            <v>Non Rawat Inap</v>
          </cell>
          <cell r="F175" t="str">
            <v>Pemerintah Kabupaten</v>
          </cell>
          <cell r="G175">
            <v>33</v>
          </cell>
          <cell r="H175">
            <v>3305</v>
          </cell>
          <cell r="I175">
            <v>0</v>
          </cell>
          <cell r="J175">
            <v>43</v>
          </cell>
          <cell r="K175" t="str">
            <v>JAWA TENGAH</v>
          </cell>
          <cell r="L175" t="str">
            <v>KEBUMEN</v>
          </cell>
        </row>
        <row r="176">
          <cell r="B176" t="str">
            <v>P3305030201</v>
          </cell>
          <cell r="C176" t="str">
            <v>PURING</v>
          </cell>
          <cell r="D176" t="str">
            <v>Puskesmas</v>
          </cell>
          <cell r="E176" t="str">
            <v>Non Rawat Inap</v>
          </cell>
          <cell r="F176" t="str">
            <v>Pemerintah Kabupaten</v>
          </cell>
          <cell r="G176">
            <v>33</v>
          </cell>
          <cell r="H176">
            <v>3305</v>
          </cell>
          <cell r="I176">
            <v>0</v>
          </cell>
          <cell r="J176">
            <v>48</v>
          </cell>
          <cell r="K176" t="str">
            <v>JAWA TENGAH</v>
          </cell>
          <cell r="L176" t="str">
            <v>KEBUMEN</v>
          </cell>
        </row>
        <row r="177">
          <cell r="B177" t="str">
            <v>P3305040101</v>
          </cell>
          <cell r="C177" t="str">
            <v>PETANAHAN</v>
          </cell>
          <cell r="D177" t="str">
            <v>Puskesmas</v>
          </cell>
          <cell r="E177" t="str">
            <v>Rawat Inap</v>
          </cell>
          <cell r="F177" t="str">
            <v>Pemerintah Kabupaten</v>
          </cell>
          <cell r="G177">
            <v>33</v>
          </cell>
          <cell r="H177">
            <v>3305</v>
          </cell>
          <cell r="I177">
            <v>0</v>
          </cell>
          <cell r="J177">
            <v>52</v>
          </cell>
          <cell r="K177" t="str">
            <v>JAWA TENGAH</v>
          </cell>
          <cell r="L177" t="str">
            <v>KEBUMEN</v>
          </cell>
        </row>
        <row r="178">
          <cell r="B178" t="str">
            <v>P3305050201</v>
          </cell>
          <cell r="C178" t="str">
            <v>KLIRONG I</v>
          </cell>
          <cell r="D178" t="str">
            <v>Puskesmas</v>
          </cell>
          <cell r="E178" t="str">
            <v>Non Rawat Inap</v>
          </cell>
          <cell r="F178" t="str">
            <v>Pemerintah Kabupaten</v>
          </cell>
          <cell r="G178">
            <v>33</v>
          </cell>
          <cell r="H178">
            <v>3305</v>
          </cell>
          <cell r="I178">
            <v>0</v>
          </cell>
          <cell r="J178">
            <v>38</v>
          </cell>
          <cell r="K178" t="str">
            <v>JAWA TENGAH</v>
          </cell>
          <cell r="L178" t="str">
            <v>KEBUMEN</v>
          </cell>
        </row>
        <row r="179">
          <cell r="B179" t="str">
            <v>P3305050202</v>
          </cell>
          <cell r="C179" t="str">
            <v>KLIRONG II</v>
          </cell>
          <cell r="D179" t="str">
            <v>Puskesmas</v>
          </cell>
          <cell r="E179" t="str">
            <v>Non Rawat Inap</v>
          </cell>
          <cell r="F179" t="str">
            <v>Pemerintah Kabupaten</v>
          </cell>
          <cell r="G179">
            <v>33</v>
          </cell>
          <cell r="H179">
            <v>3305</v>
          </cell>
          <cell r="I179">
            <v>0</v>
          </cell>
          <cell r="J179">
            <v>36</v>
          </cell>
          <cell r="K179" t="str">
            <v>JAWA TENGAH</v>
          </cell>
          <cell r="L179" t="str">
            <v>KEBUMEN</v>
          </cell>
        </row>
        <row r="180">
          <cell r="B180" t="str">
            <v>P3305060201</v>
          </cell>
          <cell r="C180" t="str">
            <v>BULUSPESANTREN I</v>
          </cell>
          <cell r="D180" t="str">
            <v>Puskesmas</v>
          </cell>
          <cell r="E180" t="str">
            <v>Non Rawat Inap</v>
          </cell>
          <cell r="F180" t="str">
            <v>Pemerintah Kabupaten</v>
          </cell>
          <cell r="G180">
            <v>33</v>
          </cell>
          <cell r="H180">
            <v>3305</v>
          </cell>
          <cell r="I180">
            <v>0</v>
          </cell>
          <cell r="J180">
            <v>37</v>
          </cell>
          <cell r="K180" t="str">
            <v>JAWA TENGAH</v>
          </cell>
          <cell r="L180" t="str">
            <v>KEBUMEN</v>
          </cell>
        </row>
        <row r="181">
          <cell r="B181" t="str">
            <v>P3305060202</v>
          </cell>
          <cell r="C181" t="str">
            <v>BULUSPESANTREN II</v>
          </cell>
          <cell r="D181" t="str">
            <v>Puskesmas</v>
          </cell>
          <cell r="E181" t="str">
            <v>Non Rawat Inap</v>
          </cell>
          <cell r="F181" t="str">
            <v>Pemerintah Kabupaten</v>
          </cell>
          <cell r="G181">
            <v>33</v>
          </cell>
          <cell r="H181">
            <v>3305</v>
          </cell>
          <cell r="I181">
            <v>0</v>
          </cell>
          <cell r="J181">
            <v>35</v>
          </cell>
          <cell r="K181" t="str">
            <v>JAWA TENGAH</v>
          </cell>
          <cell r="L181" t="str">
            <v>KEBUMEN</v>
          </cell>
        </row>
        <row r="182">
          <cell r="B182" t="str">
            <v>P3305070101</v>
          </cell>
          <cell r="C182" t="str">
            <v>AMBAL I</v>
          </cell>
          <cell r="D182" t="str">
            <v>Puskesmas</v>
          </cell>
          <cell r="E182" t="str">
            <v>Rawat Inap</v>
          </cell>
          <cell r="F182" t="str">
            <v>Pemerintah Kabupaten</v>
          </cell>
          <cell r="G182">
            <v>33</v>
          </cell>
          <cell r="H182">
            <v>3305</v>
          </cell>
          <cell r="I182">
            <v>0</v>
          </cell>
          <cell r="J182">
            <v>48</v>
          </cell>
          <cell r="K182" t="str">
            <v>JAWA TENGAH</v>
          </cell>
          <cell r="L182" t="str">
            <v>KEBUMEN</v>
          </cell>
        </row>
        <row r="183">
          <cell r="B183" t="str">
            <v>P3305070202</v>
          </cell>
          <cell r="C183" t="str">
            <v>AMBAL II</v>
          </cell>
          <cell r="D183" t="str">
            <v>Puskesmas</v>
          </cell>
          <cell r="E183" t="str">
            <v>Non Rawat Inap</v>
          </cell>
          <cell r="F183" t="str">
            <v>Pemerintah Kabupaten</v>
          </cell>
          <cell r="G183">
            <v>33</v>
          </cell>
          <cell r="H183">
            <v>3305</v>
          </cell>
          <cell r="I183">
            <v>0</v>
          </cell>
          <cell r="J183">
            <v>40</v>
          </cell>
          <cell r="K183" t="str">
            <v>JAWA TENGAH</v>
          </cell>
          <cell r="L183" t="str">
            <v>KEBUMEN</v>
          </cell>
        </row>
        <row r="184">
          <cell r="B184" t="str">
            <v>P3305080101</v>
          </cell>
          <cell r="C184" t="str">
            <v>MIRIT</v>
          </cell>
          <cell r="D184" t="str">
            <v>Puskesmas</v>
          </cell>
          <cell r="E184" t="str">
            <v>Rawat Inap</v>
          </cell>
          <cell r="F184" t="str">
            <v>Pemerintah Kabupaten</v>
          </cell>
          <cell r="G184">
            <v>33</v>
          </cell>
          <cell r="H184">
            <v>3305</v>
          </cell>
          <cell r="I184">
            <v>0</v>
          </cell>
          <cell r="J184">
            <v>49</v>
          </cell>
          <cell r="K184" t="str">
            <v>JAWA TENGAH</v>
          </cell>
          <cell r="L184" t="str">
            <v>KEBUMEN</v>
          </cell>
        </row>
        <row r="185">
          <cell r="B185" t="str">
            <v>P3305081201</v>
          </cell>
          <cell r="C185" t="str">
            <v>BONOROWO</v>
          </cell>
          <cell r="D185" t="str">
            <v>Puskesmas</v>
          </cell>
          <cell r="E185" t="str">
            <v>Non Rawat Inap</v>
          </cell>
          <cell r="F185" t="str">
            <v>Pemerintah Kabupaten</v>
          </cell>
          <cell r="G185">
            <v>33</v>
          </cell>
          <cell r="H185">
            <v>3305</v>
          </cell>
          <cell r="I185">
            <v>0</v>
          </cell>
          <cell r="J185">
            <v>41</v>
          </cell>
          <cell r="K185" t="str">
            <v>JAWA TENGAH</v>
          </cell>
          <cell r="L185" t="str">
            <v>KEBUMEN</v>
          </cell>
        </row>
        <row r="186">
          <cell r="B186" t="str">
            <v>P3305090101</v>
          </cell>
          <cell r="C186" t="str">
            <v>PREMBUN</v>
          </cell>
          <cell r="D186" t="str">
            <v>Puskesmas</v>
          </cell>
          <cell r="E186" t="str">
            <v>Rawat Inap</v>
          </cell>
          <cell r="F186" t="str">
            <v>Pemerintah Kabupaten</v>
          </cell>
          <cell r="G186">
            <v>33</v>
          </cell>
          <cell r="H186">
            <v>3305</v>
          </cell>
          <cell r="I186">
            <v>0</v>
          </cell>
          <cell r="J186">
            <v>64</v>
          </cell>
          <cell r="K186" t="str">
            <v>JAWA TENGAH</v>
          </cell>
          <cell r="L186" t="str">
            <v>KEBUMEN</v>
          </cell>
        </row>
        <row r="187">
          <cell r="B187" t="str">
            <v>P3305091201</v>
          </cell>
          <cell r="C187" t="str">
            <v>PADURESO</v>
          </cell>
          <cell r="D187" t="str">
            <v>Puskesmas</v>
          </cell>
          <cell r="E187" t="str">
            <v>Non Rawat Inap</v>
          </cell>
          <cell r="F187" t="str">
            <v>Pemerintah Kabupaten</v>
          </cell>
          <cell r="G187">
            <v>33</v>
          </cell>
          <cell r="H187">
            <v>3305</v>
          </cell>
          <cell r="I187">
            <v>0</v>
          </cell>
          <cell r="J187">
            <v>25</v>
          </cell>
          <cell r="K187" t="str">
            <v>JAWA TENGAH</v>
          </cell>
          <cell r="L187" t="str">
            <v>KEBUMEN</v>
          </cell>
        </row>
        <row r="188">
          <cell r="B188" t="str">
            <v>P3305100101</v>
          </cell>
          <cell r="C188" t="str">
            <v>KUTOWINANGUN</v>
          </cell>
          <cell r="D188" t="str">
            <v>Puskesmas</v>
          </cell>
          <cell r="E188" t="str">
            <v>Rawat Inap</v>
          </cell>
          <cell r="F188" t="str">
            <v>Pemerintah Kabupaten</v>
          </cell>
          <cell r="G188">
            <v>33</v>
          </cell>
          <cell r="H188">
            <v>3305</v>
          </cell>
          <cell r="I188">
            <v>0</v>
          </cell>
          <cell r="J188">
            <v>55</v>
          </cell>
          <cell r="K188" t="str">
            <v>JAWA TENGAH</v>
          </cell>
          <cell r="L188" t="str">
            <v>KEBUMEN</v>
          </cell>
        </row>
        <row r="189">
          <cell r="B189" t="str">
            <v>P3305110101</v>
          </cell>
          <cell r="C189" t="str">
            <v>ALIAN</v>
          </cell>
          <cell r="D189" t="str">
            <v>Puskesmas</v>
          </cell>
          <cell r="E189" t="str">
            <v>Rawat Inap</v>
          </cell>
          <cell r="F189" t="str">
            <v>Pemerintah Kabupaten</v>
          </cell>
          <cell r="G189">
            <v>33</v>
          </cell>
          <cell r="H189">
            <v>3305</v>
          </cell>
          <cell r="I189">
            <v>0</v>
          </cell>
          <cell r="J189">
            <v>37</v>
          </cell>
          <cell r="K189" t="str">
            <v>JAWA TENGAH</v>
          </cell>
          <cell r="L189" t="str">
            <v>KEBUMEN</v>
          </cell>
        </row>
        <row r="190">
          <cell r="B190" t="str">
            <v>P3305111201</v>
          </cell>
          <cell r="C190" t="str">
            <v>PONCOWARNO</v>
          </cell>
          <cell r="D190" t="str">
            <v>Puskesmas</v>
          </cell>
          <cell r="E190" t="str">
            <v>Non Rawat Inap</v>
          </cell>
          <cell r="F190" t="str">
            <v>Pemerintah Kabupaten</v>
          </cell>
          <cell r="G190">
            <v>33</v>
          </cell>
          <cell r="H190">
            <v>3305</v>
          </cell>
          <cell r="I190">
            <v>0</v>
          </cell>
          <cell r="J190">
            <v>38</v>
          </cell>
          <cell r="K190" t="str">
            <v>JAWA TENGAH</v>
          </cell>
          <cell r="L190" t="str">
            <v>KEBUMEN</v>
          </cell>
        </row>
        <row r="191">
          <cell r="B191" t="str">
            <v>P3305120201</v>
          </cell>
          <cell r="C191" t="str">
            <v>KEBUMEN  I</v>
          </cell>
          <cell r="D191" t="str">
            <v>Puskesmas</v>
          </cell>
          <cell r="E191" t="str">
            <v>Non Rawat Inap</v>
          </cell>
          <cell r="F191" t="str">
            <v>Pemerintah Kabupaten</v>
          </cell>
          <cell r="G191">
            <v>33</v>
          </cell>
          <cell r="H191">
            <v>3305</v>
          </cell>
          <cell r="I191">
            <v>0</v>
          </cell>
          <cell r="J191">
            <v>36</v>
          </cell>
          <cell r="K191" t="str">
            <v>JAWA TENGAH</v>
          </cell>
          <cell r="L191" t="str">
            <v>KEBUMEN</v>
          </cell>
        </row>
        <row r="192">
          <cell r="B192" t="str">
            <v>P3305120202</v>
          </cell>
          <cell r="C192" t="str">
            <v>KEBUMEN  II</v>
          </cell>
          <cell r="D192" t="str">
            <v>Puskesmas</v>
          </cell>
          <cell r="E192" t="str">
            <v>Non Rawat Inap</v>
          </cell>
          <cell r="F192" t="str">
            <v>Pemerintah Kabupaten</v>
          </cell>
          <cell r="G192">
            <v>33</v>
          </cell>
          <cell r="H192">
            <v>3305</v>
          </cell>
          <cell r="I192">
            <v>0</v>
          </cell>
          <cell r="J192">
            <v>36</v>
          </cell>
          <cell r="K192" t="str">
            <v>JAWA TENGAH</v>
          </cell>
          <cell r="L192" t="str">
            <v>KEBUMEN</v>
          </cell>
        </row>
        <row r="193">
          <cell r="B193" t="str">
            <v>P3305120203</v>
          </cell>
          <cell r="C193" t="str">
            <v>KEBUMEN  III</v>
          </cell>
          <cell r="D193" t="str">
            <v>Puskesmas</v>
          </cell>
          <cell r="E193" t="str">
            <v>Non Rawat Inap</v>
          </cell>
          <cell r="F193" t="str">
            <v>Pemerintah Kabupaten</v>
          </cell>
          <cell r="G193">
            <v>33</v>
          </cell>
          <cell r="H193">
            <v>3305</v>
          </cell>
          <cell r="I193">
            <v>0</v>
          </cell>
          <cell r="J193">
            <v>27</v>
          </cell>
          <cell r="K193" t="str">
            <v>JAWA TENGAH</v>
          </cell>
          <cell r="L193" t="str">
            <v>KEBUMEN</v>
          </cell>
        </row>
        <row r="194">
          <cell r="B194" t="str">
            <v>P3305130201</v>
          </cell>
          <cell r="C194" t="str">
            <v>PEJAGOAN</v>
          </cell>
          <cell r="D194" t="str">
            <v>Puskesmas</v>
          </cell>
          <cell r="E194" t="str">
            <v>Non Rawat Inap</v>
          </cell>
          <cell r="F194" t="str">
            <v>Pemerintah Kabupaten</v>
          </cell>
          <cell r="G194">
            <v>33</v>
          </cell>
          <cell r="H194">
            <v>3305</v>
          </cell>
          <cell r="I194">
            <v>0</v>
          </cell>
          <cell r="J194">
            <v>40</v>
          </cell>
          <cell r="K194" t="str">
            <v>JAWA TENGAH</v>
          </cell>
          <cell r="L194" t="str">
            <v>KEBUMEN</v>
          </cell>
        </row>
        <row r="195">
          <cell r="B195" t="str">
            <v>P3305140201</v>
          </cell>
          <cell r="C195" t="str">
            <v>SRUWENG</v>
          </cell>
          <cell r="D195" t="str">
            <v>Puskesmas</v>
          </cell>
          <cell r="E195" t="str">
            <v>Non Rawat Inap</v>
          </cell>
          <cell r="F195" t="str">
            <v>Pemerintah Kabupaten</v>
          </cell>
          <cell r="G195">
            <v>33</v>
          </cell>
          <cell r="H195">
            <v>3305</v>
          </cell>
          <cell r="I195">
            <v>0</v>
          </cell>
          <cell r="J195">
            <v>49</v>
          </cell>
          <cell r="K195" t="str">
            <v>JAWA TENGAH</v>
          </cell>
          <cell r="L195" t="str">
            <v>KEBUMEN</v>
          </cell>
        </row>
        <row r="196">
          <cell r="B196" t="str">
            <v>P3305150201</v>
          </cell>
          <cell r="C196" t="str">
            <v>ADIMULYO</v>
          </cell>
          <cell r="D196" t="str">
            <v>Puskesmas</v>
          </cell>
          <cell r="E196" t="str">
            <v>Non Rawat Inap</v>
          </cell>
          <cell r="F196" t="str">
            <v>Pemerintah Kabupaten</v>
          </cell>
          <cell r="G196">
            <v>33</v>
          </cell>
          <cell r="H196">
            <v>3305</v>
          </cell>
          <cell r="I196">
            <v>0</v>
          </cell>
          <cell r="J196">
            <v>49</v>
          </cell>
          <cell r="K196" t="str">
            <v>JAWA TENGAH</v>
          </cell>
          <cell r="L196" t="str">
            <v>KEBUMEN</v>
          </cell>
        </row>
        <row r="197">
          <cell r="B197" t="str">
            <v>P3305160201</v>
          </cell>
          <cell r="C197" t="str">
            <v>KUWARASAN</v>
          </cell>
          <cell r="D197" t="str">
            <v>Puskesmas</v>
          </cell>
          <cell r="E197" t="str">
            <v>Non Rawat Inap</v>
          </cell>
          <cell r="F197" t="str">
            <v>Pemerintah Kabupaten</v>
          </cell>
          <cell r="G197">
            <v>33</v>
          </cell>
          <cell r="H197">
            <v>3305</v>
          </cell>
          <cell r="I197">
            <v>0</v>
          </cell>
          <cell r="J197">
            <v>48</v>
          </cell>
          <cell r="K197" t="str">
            <v>JAWA TENGAH</v>
          </cell>
          <cell r="L197" t="str">
            <v>KEBUMEN</v>
          </cell>
        </row>
        <row r="198">
          <cell r="B198" t="str">
            <v>P3305170201</v>
          </cell>
          <cell r="C198" t="str">
            <v>ROWOKELE</v>
          </cell>
          <cell r="D198" t="str">
            <v>Puskesmas</v>
          </cell>
          <cell r="E198" t="str">
            <v>Non Rawat Inap</v>
          </cell>
          <cell r="F198" t="str">
            <v>Pemerintah Kabupaten</v>
          </cell>
          <cell r="G198">
            <v>33</v>
          </cell>
          <cell r="H198">
            <v>3305</v>
          </cell>
          <cell r="I198">
            <v>0</v>
          </cell>
          <cell r="J198">
            <v>42</v>
          </cell>
          <cell r="K198" t="str">
            <v>JAWA TENGAH</v>
          </cell>
          <cell r="L198" t="str">
            <v>KEBUMEN</v>
          </cell>
        </row>
        <row r="199">
          <cell r="B199" t="str">
            <v>P3305180201</v>
          </cell>
          <cell r="C199" t="str">
            <v>SEMPOR I</v>
          </cell>
          <cell r="D199" t="str">
            <v>Puskesmas</v>
          </cell>
          <cell r="E199" t="str">
            <v>Non Rawat Inap</v>
          </cell>
          <cell r="F199" t="str">
            <v>Pemerintah Kabupaten</v>
          </cell>
          <cell r="G199">
            <v>33</v>
          </cell>
          <cell r="H199">
            <v>3305</v>
          </cell>
          <cell r="I199">
            <v>0</v>
          </cell>
          <cell r="J199">
            <v>33</v>
          </cell>
          <cell r="K199" t="str">
            <v>JAWA TENGAH</v>
          </cell>
          <cell r="L199" t="str">
            <v>KEBUMEN</v>
          </cell>
        </row>
        <row r="200">
          <cell r="B200" t="str">
            <v>P3305180202</v>
          </cell>
          <cell r="C200" t="str">
            <v>SEMPOR II</v>
          </cell>
          <cell r="D200" t="str">
            <v>Puskesmas</v>
          </cell>
          <cell r="E200" t="str">
            <v>Non Rawat Inap</v>
          </cell>
          <cell r="F200" t="str">
            <v>Pemerintah Kabupaten</v>
          </cell>
          <cell r="G200">
            <v>33</v>
          </cell>
          <cell r="H200">
            <v>3305</v>
          </cell>
          <cell r="I200">
            <v>0</v>
          </cell>
          <cell r="J200">
            <v>27</v>
          </cell>
          <cell r="K200" t="str">
            <v>JAWA TENGAH</v>
          </cell>
          <cell r="L200" t="str">
            <v>KEBUMEN</v>
          </cell>
        </row>
        <row r="201">
          <cell r="B201" t="str">
            <v>P3305190101</v>
          </cell>
          <cell r="C201" t="str">
            <v>GOMBONG I</v>
          </cell>
          <cell r="D201" t="str">
            <v>Puskesmas</v>
          </cell>
          <cell r="E201" t="str">
            <v>Rawat Inap</v>
          </cell>
          <cell r="F201" t="str">
            <v>Pemerintah Kabupaten</v>
          </cell>
          <cell r="G201">
            <v>33</v>
          </cell>
          <cell r="H201">
            <v>3305</v>
          </cell>
          <cell r="I201">
            <v>0</v>
          </cell>
          <cell r="J201">
            <v>51</v>
          </cell>
          <cell r="K201" t="str">
            <v>JAWA TENGAH</v>
          </cell>
          <cell r="L201" t="str">
            <v>KEBUMEN</v>
          </cell>
        </row>
        <row r="202">
          <cell r="B202" t="str">
            <v>P3305190202</v>
          </cell>
          <cell r="C202" t="str">
            <v>GOMBONG II</v>
          </cell>
          <cell r="D202" t="str">
            <v>Puskesmas</v>
          </cell>
          <cell r="E202" t="str">
            <v>Non Rawat Inap</v>
          </cell>
          <cell r="F202" t="str">
            <v>Pemerintah Kabupaten</v>
          </cell>
          <cell r="G202">
            <v>33</v>
          </cell>
          <cell r="H202">
            <v>3305</v>
          </cell>
          <cell r="I202">
            <v>0</v>
          </cell>
          <cell r="J202">
            <v>40</v>
          </cell>
          <cell r="K202" t="str">
            <v>JAWA TENGAH</v>
          </cell>
          <cell r="L202" t="str">
            <v>KEBUMEN</v>
          </cell>
        </row>
        <row r="203">
          <cell r="B203" t="str">
            <v>P3305200101</v>
          </cell>
          <cell r="C203" t="str">
            <v>KARANGANYAR</v>
          </cell>
          <cell r="D203" t="str">
            <v>Puskesmas</v>
          </cell>
          <cell r="E203" t="str">
            <v>Rawat Inap</v>
          </cell>
          <cell r="F203" t="str">
            <v>Pemerintah Kabupaten</v>
          </cell>
          <cell r="G203">
            <v>33</v>
          </cell>
          <cell r="H203">
            <v>3305</v>
          </cell>
          <cell r="I203">
            <v>0</v>
          </cell>
          <cell r="J203">
            <v>55</v>
          </cell>
          <cell r="K203" t="str">
            <v>JAWA TENGAH</v>
          </cell>
          <cell r="L203" t="str">
            <v>KEBUMEN</v>
          </cell>
        </row>
        <row r="204">
          <cell r="B204" t="str">
            <v>P3305210201</v>
          </cell>
          <cell r="C204" t="str">
            <v>KARANGGAYAM II</v>
          </cell>
          <cell r="D204" t="str">
            <v>Puskesmas</v>
          </cell>
          <cell r="E204" t="str">
            <v>Non Rawat Inap</v>
          </cell>
          <cell r="F204" t="str">
            <v>Pemerintah Kabupaten</v>
          </cell>
          <cell r="G204">
            <v>33</v>
          </cell>
          <cell r="H204">
            <v>3305</v>
          </cell>
          <cell r="I204">
            <v>0</v>
          </cell>
          <cell r="J204">
            <v>25</v>
          </cell>
          <cell r="K204" t="str">
            <v>JAWA TENGAH</v>
          </cell>
          <cell r="L204" t="str">
            <v>KEBUMEN</v>
          </cell>
        </row>
        <row r="205">
          <cell r="B205" t="str">
            <v>P3305210202</v>
          </cell>
          <cell r="C205" t="str">
            <v>KARANGGAYAM I</v>
          </cell>
          <cell r="D205" t="str">
            <v>Puskesmas</v>
          </cell>
          <cell r="E205" t="str">
            <v>Non Rawat Inap</v>
          </cell>
          <cell r="F205" t="str">
            <v>Pemerintah Kabupaten</v>
          </cell>
          <cell r="G205">
            <v>33</v>
          </cell>
          <cell r="H205">
            <v>3305</v>
          </cell>
          <cell r="I205">
            <v>0</v>
          </cell>
          <cell r="J205">
            <v>38</v>
          </cell>
          <cell r="K205" t="str">
            <v>JAWA TENGAH</v>
          </cell>
          <cell r="L205" t="str">
            <v>KEBUMEN</v>
          </cell>
        </row>
        <row r="206">
          <cell r="B206" t="str">
            <v>P3305220201</v>
          </cell>
          <cell r="C206" t="str">
            <v>SADANG</v>
          </cell>
          <cell r="D206" t="str">
            <v>Puskesmas</v>
          </cell>
          <cell r="E206" t="str">
            <v>Non Rawat Inap</v>
          </cell>
          <cell r="F206" t="str">
            <v>Pemerintah Kabupaten</v>
          </cell>
          <cell r="G206">
            <v>33</v>
          </cell>
          <cell r="H206">
            <v>3305</v>
          </cell>
          <cell r="I206">
            <v>0</v>
          </cell>
          <cell r="J206">
            <v>28</v>
          </cell>
          <cell r="K206" t="str">
            <v>JAWA TENGAH</v>
          </cell>
          <cell r="L206" t="str">
            <v>KEBUMEN</v>
          </cell>
        </row>
        <row r="207">
          <cell r="B207" t="str">
            <v>P3305221101</v>
          </cell>
          <cell r="C207" t="str">
            <v>KARANGSAMBUNG</v>
          </cell>
          <cell r="D207" t="str">
            <v>Puskesmas</v>
          </cell>
          <cell r="E207" t="str">
            <v>Rawat Inap</v>
          </cell>
          <cell r="F207" t="str">
            <v>Pemerintah Kabupaten</v>
          </cell>
          <cell r="G207">
            <v>33</v>
          </cell>
          <cell r="H207">
            <v>3305</v>
          </cell>
          <cell r="I207">
            <v>0</v>
          </cell>
          <cell r="J207">
            <v>43</v>
          </cell>
          <cell r="K207" t="str">
            <v>JAWA TENGAH</v>
          </cell>
          <cell r="L207" t="str">
            <v>KEBUMEN</v>
          </cell>
        </row>
        <row r="208">
          <cell r="B208" t="str">
            <v>P3306010201</v>
          </cell>
          <cell r="C208" t="str">
            <v>GRABAG</v>
          </cell>
          <cell r="D208" t="str">
            <v>Puskesmas</v>
          </cell>
          <cell r="E208" t="str">
            <v>Non Rawat Inap</v>
          </cell>
          <cell r="F208" t="str">
            <v>Pemerintah Kabupaten</v>
          </cell>
          <cell r="G208">
            <v>33</v>
          </cell>
          <cell r="H208">
            <v>3306</v>
          </cell>
          <cell r="I208">
            <v>0</v>
          </cell>
          <cell r="J208">
            <v>37</v>
          </cell>
          <cell r="K208" t="str">
            <v>JAWA TENGAH</v>
          </cell>
          <cell r="L208" t="str">
            <v>PURWOREJO</v>
          </cell>
        </row>
        <row r="209">
          <cell r="B209" t="str">
            <v>P3306020101</v>
          </cell>
          <cell r="C209" t="str">
            <v>NGOMBOL</v>
          </cell>
          <cell r="D209" t="str">
            <v>Puskesmas</v>
          </cell>
          <cell r="E209" t="str">
            <v>Rawat Inap</v>
          </cell>
          <cell r="F209" t="str">
            <v>Pemerintah Kabupaten</v>
          </cell>
          <cell r="G209">
            <v>33</v>
          </cell>
          <cell r="H209">
            <v>3306</v>
          </cell>
          <cell r="I209">
            <v>0</v>
          </cell>
          <cell r="J209">
            <v>43</v>
          </cell>
          <cell r="K209" t="str">
            <v>JAWA TENGAH</v>
          </cell>
          <cell r="L209" t="str">
            <v>PURWOREJO</v>
          </cell>
        </row>
        <row r="210">
          <cell r="B210" t="str">
            <v>P3306030101</v>
          </cell>
          <cell r="C210" t="str">
            <v>BRAGOLAN</v>
          </cell>
          <cell r="D210" t="str">
            <v>Puskesmas</v>
          </cell>
          <cell r="E210" t="str">
            <v>Rawat Inap</v>
          </cell>
          <cell r="F210" t="str">
            <v>Pemerintah Kabupaten</v>
          </cell>
          <cell r="G210">
            <v>33</v>
          </cell>
          <cell r="H210">
            <v>3306</v>
          </cell>
          <cell r="I210">
            <v>0</v>
          </cell>
          <cell r="J210">
            <v>40</v>
          </cell>
          <cell r="K210" t="str">
            <v>JAWA TENGAH</v>
          </cell>
          <cell r="L210" t="str">
            <v>PURWOREJO</v>
          </cell>
        </row>
        <row r="211">
          <cell r="B211" t="str">
            <v>P3306030102</v>
          </cell>
          <cell r="C211" t="str">
            <v>BUBUTAN PURWODADI</v>
          </cell>
          <cell r="D211" t="str">
            <v>Puskesmas</v>
          </cell>
          <cell r="E211" t="str">
            <v>Rawat Inap</v>
          </cell>
          <cell r="F211" t="str">
            <v>Pemerintah Kabupaten</v>
          </cell>
          <cell r="G211">
            <v>33</v>
          </cell>
          <cell r="H211">
            <v>3306</v>
          </cell>
          <cell r="I211">
            <v>0</v>
          </cell>
          <cell r="J211">
            <v>36</v>
          </cell>
          <cell r="K211" t="str">
            <v>JAWA TENGAH</v>
          </cell>
          <cell r="L211" t="str">
            <v>PURWOREJO</v>
          </cell>
        </row>
        <row r="212">
          <cell r="B212" t="str">
            <v>P3306040102</v>
          </cell>
          <cell r="C212" t="str">
            <v>DADIREJO</v>
          </cell>
          <cell r="D212" t="str">
            <v>Puskesmas</v>
          </cell>
          <cell r="E212" t="str">
            <v>Rawat Inap</v>
          </cell>
          <cell r="F212" t="str">
            <v>Pemerintah Kabupaten</v>
          </cell>
          <cell r="G212">
            <v>33</v>
          </cell>
          <cell r="H212">
            <v>3306</v>
          </cell>
          <cell r="I212">
            <v>0</v>
          </cell>
          <cell r="J212">
            <v>27</v>
          </cell>
          <cell r="K212" t="str">
            <v>JAWA TENGAH</v>
          </cell>
          <cell r="L212" t="str">
            <v>PURWOREJO</v>
          </cell>
        </row>
        <row r="213">
          <cell r="B213" t="str">
            <v>P3306040201</v>
          </cell>
          <cell r="C213" t="str">
            <v>BAGELEN</v>
          </cell>
          <cell r="D213" t="str">
            <v>Puskesmas</v>
          </cell>
          <cell r="E213" t="str">
            <v>Non Rawat Inap</v>
          </cell>
          <cell r="F213" t="str">
            <v>Pemerintah Kabupaten</v>
          </cell>
          <cell r="G213">
            <v>33</v>
          </cell>
          <cell r="H213">
            <v>3306</v>
          </cell>
          <cell r="I213">
            <v>0</v>
          </cell>
          <cell r="J213">
            <v>31</v>
          </cell>
          <cell r="K213" t="str">
            <v>JAWA TENGAH</v>
          </cell>
          <cell r="L213" t="str">
            <v>PURWOREJO</v>
          </cell>
        </row>
        <row r="214">
          <cell r="B214" t="str">
            <v>P3306050101</v>
          </cell>
          <cell r="C214" t="str">
            <v>KALI GESING</v>
          </cell>
          <cell r="D214" t="str">
            <v>Puskesmas</v>
          </cell>
          <cell r="E214" t="str">
            <v>Rawat Inap</v>
          </cell>
          <cell r="F214" t="str">
            <v>Pemerintah Kabupaten</v>
          </cell>
          <cell r="G214">
            <v>33</v>
          </cell>
          <cell r="H214">
            <v>3306</v>
          </cell>
          <cell r="I214">
            <v>0</v>
          </cell>
          <cell r="J214">
            <v>39</v>
          </cell>
          <cell r="K214" t="str">
            <v>JAWA TENGAH</v>
          </cell>
          <cell r="L214" t="str">
            <v>PURWOREJO</v>
          </cell>
        </row>
        <row r="215">
          <cell r="B215" t="str">
            <v>P3306060103</v>
          </cell>
          <cell r="C215" t="str">
            <v>CANGKREP</v>
          </cell>
          <cell r="D215" t="str">
            <v>Puskesmas</v>
          </cell>
          <cell r="E215" t="str">
            <v>Rawat Inap</v>
          </cell>
          <cell r="F215" t="str">
            <v>Pemerintah Kabupaten</v>
          </cell>
          <cell r="G215">
            <v>33</v>
          </cell>
          <cell r="H215">
            <v>3306</v>
          </cell>
          <cell r="I215">
            <v>0</v>
          </cell>
          <cell r="J215">
            <v>29</v>
          </cell>
          <cell r="K215" t="str">
            <v>JAWA TENGAH</v>
          </cell>
          <cell r="L215" t="str">
            <v>PURWOREJO</v>
          </cell>
        </row>
        <row r="216">
          <cell r="B216" t="str">
            <v>P3306060201</v>
          </cell>
          <cell r="C216" t="str">
            <v>PURWOREJO</v>
          </cell>
          <cell r="D216" t="str">
            <v>Puskesmas</v>
          </cell>
          <cell r="E216" t="str">
            <v>Non Rawat Inap</v>
          </cell>
          <cell r="F216" t="str">
            <v>Pemerintah Kabupaten</v>
          </cell>
          <cell r="G216">
            <v>33</v>
          </cell>
          <cell r="H216">
            <v>3306</v>
          </cell>
          <cell r="I216">
            <v>0</v>
          </cell>
          <cell r="J216">
            <v>29</v>
          </cell>
          <cell r="K216" t="str">
            <v>JAWA TENGAH</v>
          </cell>
          <cell r="L216" t="str">
            <v>PURWOREJO</v>
          </cell>
        </row>
        <row r="217">
          <cell r="B217" t="str">
            <v>P3306060202</v>
          </cell>
          <cell r="C217" t="str">
            <v xml:space="preserve">MRANTI  </v>
          </cell>
          <cell r="D217" t="str">
            <v>Puskesmas</v>
          </cell>
          <cell r="E217" t="str">
            <v>Non Rawat Inap</v>
          </cell>
          <cell r="F217" t="str">
            <v>Pemerintah Kabupaten</v>
          </cell>
          <cell r="G217">
            <v>33</v>
          </cell>
          <cell r="H217">
            <v>3306</v>
          </cell>
          <cell r="I217">
            <v>0</v>
          </cell>
          <cell r="J217">
            <v>24</v>
          </cell>
          <cell r="K217" t="str">
            <v>JAWA TENGAH</v>
          </cell>
          <cell r="L217" t="str">
            <v>PURWOREJO</v>
          </cell>
        </row>
        <row r="218">
          <cell r="B218" t="str">
            <v>P3306070201</v>
          </cell>
          <cell r="C218" t="str">
            <v>BANYU URIP</v>
          </cell>
          <cell r="D218" t="str">
            <v>Puskesmas</v>
          </cell>
          <cell r="E218" t="str">
            <v>Non Rawat Inap</v>
          </cell>
          <cell r="F218" t="str">
            <v>Pemerintah Kabupaten</v>
          </cell>
          <cell r="G218">
            <v>33</v>
          </cell>
          <cell r="H218">
            <v>3306</v>
          </cell>
          <cell r="I218">
            <v>0</v>
          </cell>
          <cell r="J218">
            <v>35</v>
          </cell>
          <cell r="K218" t="str">
            <v>JAWA TENGAH</v>
          </cell>
          <cell r="L218" t="str">
            <v>PURWOREJO</v>
          </cell>
        </row>
        <row r="219">
          <cell r="B219" t="str">
            <v>P3306070202</v>
          </cell>
          <cell r="C219" t="str">
            <v xml:space="preserve">SEBOROKRAPYAK </v>
          </cell>
          <cell r="D219" t="str">
            <v>Puskesmas</v>
          </cell>
          <cell r="E219" t="str">
            <v>Non Rawat Inap</v>
          </cell>
          <cell r="F219" t="str">
            <v>Pemerintah Kabupaten</v>
          </cell>
          <cell r="G219">
            <v>33</v>
          </cell>
          <cell r="H219">
            <v>3306</v>
          </cell>
          <cell r="I219">
            <v>0</v>
          </cell>
          <cell r="J219">
            <v>31</v>
          </cell>
          <cell r="K219" t="str">
            <v>JAWA TENGAH</v>
          </cell>
          <cell r="L219" t="str">
            <v>PURWOREJO</v>
          </cell>
        </row>
        <row r="220">
          <cell r="B220" t="str">
            <v>P3306080201</v>
          </cell>
          <cell r="C220" t="str">
            <v>BAYAN</v>
          </cell>
          <cell r="D220" t="str">
            <v>Puskesmas</v>
          </cell>
          <cell r="E220" t="str">
            <v>Non Rawat Inap</v>
          </cell>
          <cell r="F220" t="str">
            <v>Pemerintah Kabupaten</v>
          </cell>
          <cell r="G220">
            <v>33</v>
          </cell>
          <cell r="H220">
            <v>3306</v>
          </cell>
          <cell r="I220">
            <v>0</v>
          </cell>
          <cell r="J220">
            <v>33</v>
          </cell>
          <cell r="K220" t="str">
            <v>JAWA TENGAH</v>
          </cell>
          <cell r="L220" t="str">
            <v>PURWOREJO</v>
          </cell>
        </row>
        <row r="221">
          <cell r="B221" t="str">
            <v>P3306090101</v>
          </cell>
          <cell r="C221" t="str">
            <v>KUTOARJO</v>
          </cell>
          <cell r="D221" t="str">
            <v>Puskesmas</v>
          </cell>
          <cell r="E221" t="str">
            <v>Rawat Inap</v>
          </cell>
          <cell r="F221" t="str">
            <v>Pemerintah Kabupaten</v>
          </cell>
          <cell r="G221">
            <v>33</v>
          </cell>
          <cell r="H221">
            <v>3306</v>
          </cell>
          <cell r="I221">
            <v>0</v>
          </cell>
          <cell r="J221">
            <v>35</v>
          </cell>
          <cell r="K221" t="str">
            <v>JAWA TENGAH</v>
          </cell>
          <cell r="L221" t="str">
            <v>PURWOREJO</v>
          </cell>
        </row>
        <row r="222">
          <cell r="B222" t="str">
            <v>P3306090103</v>
          </cell>
          <cell r="C222" t="str">
            <v xml:space="preserve">SEMAWUNG DALEMAN </v>
          </cell>
          <cell r="D222" t="str">
            <v>Puskesmas</v>
          </cell>
          <cell r="E222" t="str">
            <v>Rawat Inap</v>
          </cell>
          <cell r="F222" t="str">
            <v>Pemerintah Kabupaten</v>
          </cell>
          <cell r="G222">
            <v>33</v>
          </cell>
          <cell r="H222">
            <v>3306</v>
          </cell>
          <cell r="I222">
            <v>0</v>
          </cell>
          <cell r="J222">
            <v>19</v>
          </cell>
          <cell r="K222" t="str">
            <v>JAWA TENGAH</v>
          </cell>
          <cell r="L222" t="str">
            <v>PURWOREJO</v>
          </cell>
        </row>
        <row r="223">
          <cell r="B223" t="str">
            <v>P3306090202</v>
          </cell>
          <cell r="C223" t="str">
            <v>WIRUN</v>
          </cell>
          <cell r="D223" t="str">
            <v>Puskesmas</v>
          </cell>
          <cell r="E223" t="str">
            <v>Non Rawat Inap</v>
          </cell>
          <cell r="F223" t="str">
            <v>Pemerintah Kabupaten</v>
          </cell>
          <cell r="G223">
            <v>33</v>
          </cell>
          <cell r="H223">
            <v>3306</v>
          </cell>
          <cell r="I223">
            <v>0</v>
          </cell>
          <cell r="J223">
            <v>36</v>
          </cell>
          <cell r="K223" t="str">
            <v>JAWA TENGAH</v>
          </cell>
          <cell r="L223" t="str">
            <v>PURWOREJO</v>
          </cell>
        </row>
        <row r="224">
          <cell r="B224" t="str">
            <v>P3306100201</v>
          </cell>
          <cell r="C224" t="str">
            <v>BUTUH</v>
          </cell>
          <cell r="D224" t="str">
            <v>Puskesmas</v>
          </cell>
          <cell r="E224" t="str">
            <v>Non Rawat Inap</v>
          </cell>
          <cell r="F224" t="str">
            <v>Pemerintah Kabupaten</v>
          </cell>
          <cell r="G224">
            <v>33</v>
          </cell>
          <cell r="H224">
            <v>3306</v>
          </cell>
          <cell r="I224">
            <v>0</v>
          </cell>
          <cell r="J224">
            <v>34</v>
          </cell>
          <cell r="K224" t="str">
            <v>JAWA TENGAH</v>
          </cell>
          <cell r="L224" t="str">
            <v>PURWOREJO</v>
          </cell>
        </row>
        <row r="225">
          <cell r="B225" t="str">
            <v>P3306100202</v>
          </cell>
          <cell r="C225" t="str">
            <v>SRUWOHREJO</v>
          </cell>
          <cell r="D225" t="str">
            <v>Puskesmas</v>
          </cell>
          <cell r="E225" t="str">
            <v>Non Rawat Inap</v>
          </cell>
          <cell r="F225" t="str">
            <v>Pemerintah Kabupaten</v>
          </cell>
          <cell r="G225">
            <v>33</v>
          </cell>
          <cell r="H225">
            <v>3306</v>
          </cell>
          <cell r="I225">
            <v>0</v>
          </cell>
          <cell r="J225">
            <v>33</v>
          </cell>
          <cell r="K225" t="str">
            <v>JAWA TENGAH</v>
          </cell>
          <cell r="L225" t="str">
            <v>PURWOREJO</v>
          </cell>
        </row>
        <row r="226">
          <cell r="B226" t="str">
            <v>P3306110101</v>
          </cell>
          <cell r="C226" t="str">
            <v>PITURUH</v>
          </cell>
          <cell r="D226" t="str">
            <v>Puskesmas</v>
          </cell>
          <cell r="E226" t="str">
            <v>Rawat Inap</v>
          </cell>
          <cell r="F226" t="str">
            <v>Pemerintah Kabupaten</v>
          </cell>
          <cell r="G226">
            <v>33</v>
          </cell>
          <cell r="H226">
            <v>3306</v>
          </cell>
          <cell r="I226">
            <v>0</v>
          </cell>
          <cell r="J226">
            <v>44</v>
          </cell>
          <cell r="K226" t="str">
            <v>JAWA TENGAH</v>
          </cell>
          <cell r="L226" t="str">
            <v>PURWOREJO</v>
          </cell>
        </row>
        <row r="227">
          <cell r="B227" t="str">
            <v>P3306110202</v>
          </cell>
          <cell r="C227" t="str">
            <v>KARANGETAS</v>
          </cell>
          <cell r="D227" t="str">
            <v>Puskesmas</v>
          </cell>
          <cell r="E227" t="str">
            <v>Non Rawat Inap</v>
          </cell>
          <cell r="F227" t="str">
            <v>Pemerintah Kabupaten</v>
          </cell>
          <cell r="G227">
            <v>33</v>
          </cell>
          <cell r="H227">
            <v>3306</v>
          </cell>
          <cell r="I227">
            <v>0</v>
          </cell>
          <cell r="J227">
            <v>27</v>
          </cell>
          <cell r="K227" t="str">
            <v>JAWA TENGAH</v>
          </cell>
          <cell r="L227" t="str">
            <v>PURWOREJO</v>
          </cell>
        </row>
        <row r="228">
          <cell r="B228" t="str">
            <v>P3306120201</v>
          </cell>
          <cell r="C228" t="str">
            <v>KEMIRI</v>
          </cell>
          <cell r="D228" t="str">
            <v>Puskesmas</v>
          </cell>
          <cell r="E228" t="str">
            <v>Non Rawat Inap</v>
          </cell>
          <cell r="F228" t="str">
            <v>Pemerintah Kabupaten</v>
          </cell>
          <cell r="G228">
            <v>33</v>
          </cell>
          <cell r="H228">
            <v>3306</v>
          </cell>
          <cell r="I228">
            <v>0</v>
          </cell>
          <cell r="J228">
            <v>27</v>
          </cell>
          <cell r="K228" t="str">
            <v>JAWA TENGAH</v>
          </cell>
          <cell r="L228" t="str">
            <v>PURWOREJO</v>
          </cell>
        </row>
        <row r="229">
          <cell r="B229" t="str">
            <v>P3306120202</v>
          </cell>
          <cell r="C229" t="str">
            <v>WINONG</v>
          </cell>
          <cell r="D229" t="str">
            <v>Puskesmas</v>
          </cell>
          <cell r="E229" t="str">
            <v>Non Rawat Inap</v>
          </cell>
          <cell r="F229" t="str">
            <v>Pemerintah Kabupaten</v>
          </cell>
          <cell r="G229">
            <v>33</v>
          </cell>
          <cell r="H229">
            <v>3306</v>
          </cell>
          <cell r="I229">
            <v>0</v>
          </cell>
          <cell r="J229">
            <v>25</v>
          </cell>
          <cell r="K229" t="str">
            <v>JAWA TENGAH</v>
          </cell>
          <cell r="L229" t="str">
            <v>PURWOREJO</v>
          </cell>
        </row>
        <row r="230">
          <cell r="B230" t="str">
            <v>P3306130101</v>
          </cell>
          <cell r="C230" t="str">
            <v>BRUNO</v>
          </cell>
          <cell r="D230" t="str">
            <v>Puskesmas</v>
          </cell>
          <cell r="E230" t="str">
            <v>Rawat Inap</v>
          </cell>
          <cell r="F230" t="str">
            <v>Pemerintah Kabupaten</v>
          </cell>
          <cell r="G230">
            <v>33</v>
          </cell>
          <cell r="H230">
            <v>3306</v>
          </cell>
          <cell r="I230">
            <v>0</v>
          </cell>
          <cell r="J230">
            <v>45</v>
          </cell>
          <cell r="K230" t="str">
            <v>JAWA TENGAH</v>
          </cell>
          <cell r="L230" t="str">
            <v>PURWOREJO</v>
          </cell>
        </row>
        <row r="231">
          <cell r="B231" t="str">
            <v>P3306140201</v>
          </cell>
          <cell r="C231" t="str">
            <v>GEBANG</v>
          </cell>
          <cell r="D231" t="str">
            <v>Puskesmas</v>
          </cell>
          <cell r="E231" t="str">
            <v>Non Rawat Inap</v>
          </cell>
          <cell r="F231" t="str">
            <v>Pemerintah Kabupaten</v>
          </cell>
          <cell r="G231">
            <v>33</v>
          </cell>
          <cell r="H231">
            <v>3306</v>
          </cell>
          <cell r="I231">
            <v>0</v>
          </cell>
          <cell r="J231">
            <v>38</v>
          </cell>
          <cell r="K231" t="str">
            <v>JAWA TENGAH</v>
          </cell>
          <cell r="L231" t="str">
            <v>PURWOREJO</v>
          </cell>
        </row>
        <row r="232">
          <cell r="B232" t="str">
            <v>P3306150101</v>
          </cell>
          <cell r="C232" t="str">
            <v>LOANO</v>
          </cell>
          <cell r="D232" t="str">
            <v>Puskesmas</v>
          </cell>
          <cell r="E232" t="str">
            <v>Rawat Inap</v>
          </cell>
          <cell r="F232" t="str">
            <v>Pemerintah Kabupaten</v>
          </cell>
          <cell r="G232">
            <v>33</v>
          </cell>
          <cell r="H232">
            <v>3306</v>
          </cell>
          <cell r="I232">
            <v>0</v>
          </cell>
          <cell r="J232">
            <v>36</v>
          </cell>
          <cell r="K232" t="str">
            <v>JAWA TENGAH</v>
          </cell>
          <cell r="L232" t="str">
            <v>PURWOREJO</v>
          </cell>
        </row>
        <row r="233">
          <cell r="B233" t="str">
            <v>P3306150102</v>
          </cell>
          <cell r="C233" t="str">
            <v>BANYUASIN</v>
          </cell>
          <cell r="D233" t="str">
            <v>Puskesmas</v>
          </cell>
          <cell r="E233" t="str">
            <v>Rawat Inap</v>
          </cell>
          <cell r="F233" t="str">
            <v>Pemerintah Kabupaten</v>
          </cell>
          <cell r="G233">
            <v>33</v>
          </cell>
          <cell r="H233">
            <v>3306</v>
          </cell>
          <cell r="I233">
            <v>0</v>
          </cell>
          <cell r="J233">
            <v>25</v>
          </cell>
          <cell r="K233" t="str">
            <v>JAWA TENGAH</v>
          </cell>
          <cell r="L233" t="str">
            <v>PURWOREJO</v>
          </cell>
        </row>
        <row r="234">
          <cell r="B234" t="str">
            <v>P3306160201</v>
          </cell>
          <cell r="C234" t="str">
            <v>BENER</v>
          </cell>
          <cell r="D234" t="str">
            <v>Puskesmas</v>
          </cell>
          <cell r="E234" t="str">
            <v>Non Rawat Inap</v>
          </cell>
          <cell r="F234" t="str">
            <v>Pemerintah Kabupaten</v>
          </cell>
          <cell r="G234">
            <v>33</v>
          </cell>
          <cell r="H234">
            <v>3306</v>
          </cell>
          <cell r="I234">
            <v>0</v>
          </cell>
          <cell r="J234">
            <v>41</v>
          </cell>
          <cell r="K234" t="str">
            <v>JAWA TENGAH</v>
          </cell>
          <cell r="L234" t="str">
            <v>PURWOREJO</v>
          </cell>
        </row>
        <row r="235">
          <cell r="B235" t="str">
            <v>P3307010101</v>
          </cell>
          <cell r="C235" t="str">
            <v>WADASLINTANG I</v>
          </cell>
          <cell r="D235" t="str">
            <v>Puskesmas</v>
          </cell>
          <cell r="E235" t="str">
            <v>Rawat Inap</v>
          </cell>
          <cell r="F235" t="str">
            <v>Pemerintah Kabupaten</v>
          </cell>
          <cell r="G235">
            <v>33</v>
          </cell>
          <cell r="H235">
            <v>3307</v>
          </cell>
          <cell r="I235">
            <v>0</v>
          </cell>
          <cell r="J235">
            <v>42</v>
          </cell>
          <cell r="K235" t="str">
            <v>JAWA TENGAH</v>
          </cell>
          <cell r="L235" t="str">
            <v>WONOSOBO</v>
          </cell>
        </row>
        <row r="236">
          <cell r="B236" t="str">
            <v>P3307010202</v>
          </cell>
          <cell r="C236" t="str">
            <v>WADASLINTANG II</v>
          </cell>
          <cell r="D236" t="str">
            <v>Puskesmas</v>
          </cell>
          <cell r="E236" t="str">
            <v>Non Rawat Inap</v>
          </cell>
          <cell r="F236" t="str">
            <v>Pemerintah Kabupaten</v>
          </cell>
          <cell r="G236">
            <v>33</v>
          </cell>
          <cell r="H236">
            <v>3307</v>
          </cell>
          <cell r="I236">
            <v>0</v>
          </cell>
          <cell r="J236">
            <v>18</v>
          </cell>
          <cell r="K236" t="str">
            <v>JAWA TENGAH</v>
          </cell>
          <cell r="L236" t="str">
            <v>WONOSOBO</v>
          </cell>
        </row>
        <row r="237">
          <cell r="B237" t="str">
            <v>P3307020101</v>
          </cell>
          <cell r="C237" t="str">
            <v>KEPIL  I</v>
          </cell>
          <cell r="D237" t="str">
            <v>Puskesmas</v>
          </cell>
          <cell r="E237" t="str">
            <v>Rawat Inap</v>
          </cell>
          <cell r="F237" t="str">
            <v>Pemerintah Kabupaten</v>
          </cell>
          <cell r="G237">
            <v>33</v>
          </cell>
          <cell r="H237">
            <v>3307</v>
          </cell>
          <cell r="I237">
            <v>0</v>
          </cell>
          <cell r="J237">
            <v>30</v>
          </cell>
          <cell r="K237" t="str">
            <v>JAWA TENGAH</v>
          </cell>
          <cell r="L237" t="str">
            <v>WONOSOBO</v>
          </cell>
        </row>
        <row r="238">
          <cell r="B238" t="str">
            <v>P3307020102</v>
          </cell>
          <cell r="C238" t="str">
            <v>KEPIL  II</v>
          </cell>
          <cell r="D238" t="str">
            <v>Puskesmas</v>
          </cell>
          <cell r="E238" t="str">
            <v>Rawat Inap</v>
          </cell>
          <cell r="F238" t="str">
            <v>Pemerintah Kabupaten</v>
          </cell>
          <cell r="G238">
            <v>33</v>
          </cell>
          <cell r="H238">
            <v>3307</v>
          </cell>
          <cell r="I238">
            <v>0</v>
          </cell>
          <cell r="J238">
            <v>29</v>
          </cell>
          <cell r="K238" t="str">
            <v>JAWA TENGAH</v>
          </cell>
          <cell r="L238" t="str">
            <v>WONOSOBO</v>
          </cell>
        </row>
        <row r="239">
          <cell r="B239" t="str">
            <v>P3307030101</v>
          </cell>
          <cell r="C239" t="str">
            <v xml:space="preserve">SAPURAN </v>
          </cell>
          <cell r="D239" t="str">
            <v>Puskesmas</v>
          </cell>
          <cell r="E239" t="str">
            <v>Rawat Inap</v>
          </cell>
          <cell r="F239" t="str">
            <v>Pemerintah Kabupaten</v>
          </cell>
          <cell r="G239">
            <v>33</v>
          </cell>
          <cell r="H239">
            <v>3307</v>
          </cell>
          <cell r="I239">
            <v>0</v>
          </cell>
          <cell r="J239">
            <v>48</v>
          </cell>
          <cell r="K239" t="str">
            <v>JAWA TENGAH</v>
          </cell>
          <cell r="L239" t="str">
            <v>WONOSOBO</v>
          </cell>
        </row>
        <row r="240">
          <cell r="B240" t="str">
            <v>P3307031201</v>
          </cell>
          <cell r="C240" t="str">
            <v>KALIBAWANG</v>
          </cell>
          <cell r="D240" t="str">
            <v>Puskesmas</v>
          </cell>
          <cell r="E240" t="str">
            <v>Non Rawat Inap</v>
          </cell>
          <cell r="F240" t="str">
            <v>Pemerintah Kabupaten</v>
          </cell>
          <cell r="G240">
            <v>33</v>
          </cell>
          <cell r="H240">
            <v>3307</v>
          </cell>
          <cell r="I240">
            <v>0</v>
          </cell>
          <cell r="J240">
            <v>28</v>
          </cell>
          <cell r="K240" t="str">
            <v>JAWA TENGAH</v>
          </cell>
          <cell r="L240" t="str">
            <v>WONOSOBO</v>
          </cell>
        </row>
        <row r="241">
          <cell r="B241" t="str">
            <v>P3307040101</v>
          </cell>
          <cell r="C241" t="str">
            <v>KALIWIRO</v>
          </cell>
          <cell r="D241" t="str">
            <v>Puskesmas</v>
          </cell>
          <cell r="E241" t="str">
            <v>Rawat Inap</v>
          </cell>
          <cell r="F241" t="str">
            <v>Pemerintah Kabupaten</v>
          </cell>
          <cell r="G241">
            <v>33</v>
          </cell>
          <cell r="H241">
            <v>3307</v>
          </cell>
          <cell r="I241">
            <v>0</v>
          </cell>
          <cell r="J241">
            <v>50</v>
          </cell>
          <cell r="K241" t="str">
            <v>JAWA TENGAH</v>
          </cell>
          <cell r="L241" t="str">
            <v>WONOSOBO</v>
          </cell>
        </row>
        <row r="242">
          <cell r="B242" t="str">
            <v>P3307050201</v>
          </cell>
          <cell r="C242" t="str">
            <v>LEKSONO I</v>
          </cell>
          <cell r="D242" t="str">
            <v>Puskesmas</v>
          </cell>
          <cell r="E242" t="str">
            <v>Non Rawat Inap</v>
          </cell>
          <cell r="F242" t="str">
            <v>Pemerintah Kabupaten</v>
          </cell>
          <cell r="G242">
            <v>33</v>
          </cell>
          <cell r="H242">
            <v>3307</v>
          </cell>
          <cell r="I242">
            <v>0</v>
          </cell>
          <cell r="J242">
            <v>26</v>
          </cell>
          <cell r="K242" t="str">
            <v>JAWA TENGAH</v>
          </cell>
          <cell r="L242" t="str">
            <v>WONOSOBO</v>
          </cell>
        </row>
        <row r="243">
          <cell r="B243" t="str">
            <v>P3307050202</v>
          </cell>
          <cell r="C243" t="str">
            <v>LEKSONO II</v>
          </cell>
          <cell r="D243" t="str">
            <v>Puskesmas</v>
          </cell>
          <cell r="E243" t="str">
            <v>Non Rawat Inap</v>
          </cell>
          <cell r="F243" t="str">
            <v>Pemerintah Kabupaten</v>
          </cell>
          <cell r="G243">
            <v>33</v>
          </cell>
          <cell r="H243">
            <v>3307</v>
          </cell>
          <cell r="I243">
            <v>0</v>
          </cell>
          <cell r="J243">
            <v>17</v>
          </cell>
          <cell r="K243" t="str">
            <v>JAWA TENGAH</v>
          </cell>
          <cell r="L243" t="str">
            <v>WONOSOBO</v>
          </cell>
        </row>
        <row r="244">
          <cell r="B244" t="str">
            <v>P3307051201</v>
          </cell>
          <cell r="C244" t="str">
            <v>SUKOHARJO I</v>
          </cell>
          <cell r="D244" t="str">
            <v>Puskesmas</v>
          </cell>
          <cell r="E244" t="str">
            <v>Non Rawat Inap</v>
          </cell>
          <cell r="F244" t="str">
            <v>Pemerintah Kabupaten</v>
          </cell>
          <cell r="G244">
            <v>33</v>
          </cell>
          <cell r="H244">
            <v>3307</v>
          </cell>
          <cell r="I244">
            <v>0</v>
          </cell>
          <cell r="J244">
            <v>26</v>
          </cell>
          <cell r="K244" t="str">
            <v>JAWA TENGAH</v>
          </cell>
          <cell r="L244" t="str">
            <v>WONOSOBO</v>
          </cell>
        </row>
        <row r="245">
          <cell r="B245" t="str">
            <v>P3307051202</v>
          </cell>
          <cell r="C245" t="str">
            <v>SUKOHARJO  II</v>
          </cell>
          <cell r="D245" t="str">
            <v>Puskesmas</v>
          </cell>
          <cell r="E245" t="str">
            <v>Non Rawat Inap</v>
          </cell>
          <cell r="F245" t="str">
            <v>Pemerintah Kabupaten</v>
          </cell>
          <cell r="G245">
            <v>33</v>
          </cell>
          <cell r="H245">
            <v>3307</v>
          </cell>
          <cell r="I245">
            <v>0</v>
          </cell>
          <cell r="J245">
            <v>26</v>
          </cell>
          <cell r="K245" t="str">
            <v>JAWA TENGAH</v>
          </cell>
          <cell r="L245" t="str">
            <v>WONOSOBO</v>
          </cell>
        </row>
        <row r="246">
          <cell r="B246" t="str">
            <v>P3307060101</v>
          </cell>
          <cell r="C246" t="str">
            <v>SELOMERTO</v>
          </cell>
          <cell r="D246" t="str">
            <v>Puskesmas</v>
          </cell>
          <cell r="E246" t="str">
            <v>Rawat Inap</v>
          </cell>
          <cell r="F246" t="str">
            <v>Pemerintah Kabupaten</v>
          </cell>
          <cell r="G246">
            <v>33</v>
          </cell>
          <cell r="H246">
            <v>3307</v>
          </cell>
          <cell r="I246">
            <v>0</v>
          </cell>
          <cell r="J246">
            <v>57</v>
          </cell>
          <cell r="K246" t="str">
            <v>JAWA TENGAH</v>
          </cell>
          <cell r="L246" t="str">
            <v>WONOSOBO</v>
          </cell>
        </row>
        <row r="247">
          <cell r="B247" t="str">
            <v>P3307060202</v>
          </cell>
          <cell r="C247" t="str">
            <v>SELOMERTO II</v>
          </cell>
          <cell r="D247" t="str">
            <v>Puskesmas</v>
          </cell>
          <cell r="E247" t="str">
            <v>Non Rawat Inap</v>
          </cell>
          <cell r="F247" t="str">
            <v>Pemerintah Kabupaten</v>
          </cell>
          <cell r="G247">
            <v>33</v>
          </cell>
          <cell r="H247">
            <v>3307</v>
          </cell>
          <cell r="I247">
            <v>0</v>
          </cell>
          <cell r="J247">
            <v>0</v>
          </cell>
          <cell r="K247" t="str">
            <v>JAWA TENGAH</v>
          </cell>
          <cell r="L247" t="str">
            <v>WONOSOBO</v>
          </cell>
        </row>
        <row r="248">
          <cell r="B248" t="str">
            <v>P3307070102</v>
          </cell>
          <cell r="C248" t="str">
            <v>KALIKAJAR 2</v>
          </cell>
          <cell r="D248" t="str">
            <v>Puskesmas</v>
          </cell>
          <cell r="E248" t="str">
            <v>Rawat Inap</v>
          </cell>
          <cell r="F248" t="str">
            <v>Pemerintah Kabupaten</v>
          </cell>
          <cell r="G248">
            <v>33</v>
          </cell>
          <cell r="H248">
            <v>3307</v>
          </cell>
          <cell r="I248">
            <v>0</v>
          </cell>
          <cell r="J248">
            <v>32</v>
          </cell>
          <cell r="K248" t="str">
            <v>JAWA TENGAH</v>
          </cell>
          <cell r="L248" t="str">
            <v>WONOSOBO</v>
          </cell>
        </row>
        <row r="249">
          <cell r="B249" t="str">
            <v>P3307070201</v>
          </cell>
          <cell r="C249" t="str">
            <v>KALIKAJAR I</v>
          </cell>
          <cell r="D249" t="str">
            <v>Puskesmas</v>
          </cell>
          <cell r="E249" t="str">
            <v>Non Rawat Inap</v>
          </cell>
          <cell r="F249" t="str">
            <v>Pemerintah Kabupaten</v>
          </cell>
          <cell r="G249">
            <v>33</v>
          </cell>
          <cell r="H249">
            <v>3307</v>
          </cell>
          <cell r="I249">
            <v>0</v>
          </cell>
          <cell r="J249">
            <v>26</v>
          </cell>
          <cell r="K249" t="str">
            <v>JAWA TENGAH</v>
          </cell>
          <cell r="L249" t="str">
            <v>WONOSOBO</v>
          </cell>
        </row>
        <row r="250">
          <cell r="B250" t="str">
            <v>P3307080201</v>
          </cell>
          <cell r="C250" t="str">
            <v>KRETEK  I</v>
          </cell>
          <cell r="D250" t="str">
            <v>Puskesmas</v>
          </cell>
          <cell r="E250" t="str">
            <v>Non Rawat Inap</v>
          </cell>
          <cell r="F250" t="str">
            <v>Pemerintah Kabupaten</v>
          </cell>
          <cell r="G250">
            <v>33</v>
          </cell>
          <cell r="H250">
            <v>3307</v>
          </cell>
          <cell r="I250">
            <v>0</v>
          </cell>
          <cell r="J250">
            <v>28</v>
          </cell>
          <cell r="K250" t="str">
            <v>JAWA TENGAH</v>
          </cell>
          <cell r="L250" t="str">
            <v>WONOSOBO</v>
          </cell>
        </row>
        <row r="251">
          <cell r="B251" t="str">
            <v>P3307080202</v>
          </cell>
          <cell r="C251" t="str">
            <v>KRETEK  II</v>
          </cell>
          <cell r="D251" t="str">
            <v>Puskesmas</v>
          </cell>
          <cell r="E251" t="str">
            <v>Non Rawat Inap</v>
          </cell>
          <cell r="F251" t="str">
            <v>Pemerintah Kabupaten</v>
          </cell>
          <cell r="G251">
            <v>33</v>
          </cell>
          <cell r="H251">
            <v>3307</v>
          </cell>
          <cell r="I251">
            <v>0</v>
          </cell>
          <cell r="J251">
            <v>26</v>
          </cell>
          <cell r="K251" t="str">
            <v>JAWA TENGAH</v>
          </cell>
          <cell r="L251" t="str">
            <v>WONOSOBO</v>
          </cell>
        </row>
        <row r="252">
          <cell r="B252" t="str">
            <v>P3307090201</v>
          </cell>
          <cell r="C252" t="str">
            <v>WONOSOBO I</v>
          </cell>
          <cell r="D252" t="str">
            <v>Puskesmas</v>
          </cell>
          <cell r="E252" t="str">
            <v>Non Rawat Inap</v>
          </cell>
          <cell r="F252" t="str">
            <v>Pemerintah Kabupaten</v>
          </cell>
          <cell r="G252">
            <v>33</v>
          </cell>
          <cell r="H252">
            <v>3307</v>
          </cell>
          <cell r="I252">
            <v>0</v>
          </cell>
          <cell r="J252">
            <v>44</v>
          </cell>
          <cell r="K252" t="str">
            <v>JAWA TENGAH</v>
          </cell>
          <cell r="L252" t="str">
            <v>WONOSOBO</v>
          </cell>
        </row>
        <row r="253">
          <cell r="B253" t="str">
            <v>P3307090202</v>
          </cell>
          <cell r="C253" t="str">
            <v>WONOSOBO  II</v>
          </cell>
          <cell r="D253" t="str">
            <v>Puskesmas</v>
          </cell>
          <cell r="E253" t="str">
            <v>Non Rawat Inap</v>
          </cell>
          <cell r="F253" t="str">
            <v>Pemerintah Kabupaten</v>
          </cell>
          <cell r="G253">
            <v>33</v>
          </cell>
          <cell r="H253">
            <v>3307</v>
          </cell>
          <cell r="I253">
            <v>0</v>
          </cell>
          <cell r="J253">
            <v>21</v>
          </cell>
          <cell r="K253" t="str">
            <v>JAWA TENGAH</v>
          </cell>
          <cell r="L253" t="str">
            <v>WONOSOBO</v>
          </cell>
        </row>
        <row r="254">
          <cell r="B254" t="str">
            <v>P3307100201</v>
          </cell>
          <cell r="C254" t="str">
            <v>WATUMALANG</v>
          </cell>
          <cell r="D254" t="str">
            <v>Puskesmas</v>
          </cell>
          <cell r="E254" t="str">
            <v>Non Rawat Inap</v>
          </cell>
          <cell r="F254" t="str">
            <v>Pemerintah Kabupaten</v>
          </cell>
          <cell r="G254">
            <v>33</v>
          </cell>
          <cell r="H254">
            <v>3307</v>
          </cell>
          <cell r="I254">
            <v>0</v>
          </cell>
          <cell r="J254">
            <v>35</v>
          </cell>
          <cell r="K254" t="str">
            <v>JAWA TENGAH</v>
          </cell>
          <cell r="L254" t="str">
            <v>WONOSOBO</v>
          </cell>
        </row>
        <row r="255">
          <cell r="B255" t="str">
            <v>P3307110201</v>
          </cell>
          <cell r="C255" t="str">
            <v>MOJOTENGAH</v>
          </cell>
          <cell r="D255" t="str">
            <v>Puskesmas</v>
          </cell>
          <cell r="E255" t="str">
            <v>Non Rawat Inap</v>
          </cell>
          <cell r="F255" t="str">
            <v>Pemerintah Kabupaten</v>
          </cell>
          <cell r="G255">
            <v>33</v>
          </cell>
          <cell r="H255">
            <v>3307</v>
          </cell>
          <cell r="I255">
            <v>0</v>
          </cell>
          <cell r="J255">
            <v>34</v>
          </cell>
          <cell r="K255" t="str">
            <v>JAWA TENGAH</v>
          </cell>
          <cell r="L255" t="str">
            <v>WONOSOBO</v>
          </cell>
        </row>
        <row r="256">
          <cell r="B256" t="str">
            <v>P3307120201</v>
          </cell>
          <cell r="C256" t="str">
            <v>G A R U N G</v>
          </cell>
          <cell r="D256" t="str">
            <v>Puskesmas</v>
          </cell>
          <cell r="E256" t="str">
            <v>Non Rawat Inap</v>
          </cell>
          <cell r="F256" t="str">
            <v>Pemerintah Kabupaten</v>
          </cell>
          <cell r="G256">
            <v>33</v>
          </cell>
          <cell r="H256">
            <v>3307</v>
          </cell>
          <cell r="I256">
            <v>0</v>
          </cell>
          <cell r="J256">
            <v>32</v>
          </cell>
          <cell r="K256" t="str">
            <v>JAWA TENGAH</v>
          </cell>
          <cell r="L256" t="str">
            <v>WONOSOBO</v>
          </cell>
        </row>
        <row r="257">
          <cell r="B257" t="str">
            <v>P3307130101</v>
          </cell>
          <cell r="C257" t="str">
            <v>KEJAJAR I</v>
          </cell>
          <cell r="D257" t="str">
            <v>Puskesmas</v>
          </cell>
          <cell r="E257" t="str">
            <v>Rawat Inap</v>
          </cell>
          <cell r="F257" t="str">
            <v>Pemerintah Kabupaten</v>
          </cell>
          <cell r="G257">
            <v>33</v>
          </cell>
          <cell r="H257">
            <v>3307</v>
          </cell>
          <cell r="I257">
            <v>0</v>
          </cell>
          <cell r="J257">
            <v>30</v>
          </cell>
          <cell r="K257" t="str">
            <v>JAWA TENGAH</v>
          </cell>
          <cell r="L257" t="str">
            <v>WONOSOBO</v>
          </cell>
        </row>
        <row r="258">
          <cell r="B258" t="str">
            <v>P3307130202</v>
          </cell>
          <cell r="C258" t="str">
            <v>KEJAJAR II</v>
          </cell>
          <cell r="D258" t="str">
            <v>Puskesmas</v>
          </cell>
          <cell r="E258" t="str">
            <v>Non Rawat Inap</v>
          </cell>
          <cell r="F258" t="str">
            <v>Pemerintah Kabupaten</v>
          </cell>
          <cell r="G258">
            <v>33</v>
          </cell>
          <cell r="H258">
            <v>3307</v>
          </cell>
          <cell r="I258">
            <v>0</v>
          </cell>
          <cell r="J258">
            <v>16</v>
          </cell>
          <cell r="K258" t="str">
            <v>JAWA TENGAH</v>
          </cell>
          <cell r="L258" t="str">
            <v>WONOSOBO</v>
          </cell>
        </row>
        <row r="259">
          <cell r="B259" t="str">
            <v>P3308010101</v>
          </cell>
          <cell r="C259" t="str">
            <v>SALAMAN I</v>
          </cell>
          <cell r="D259" t="str">
            <v>Puskesmas</v>
          </cell>
          <cell r="E259" t="str">
            <v>Rawat Inap</v>
          </cell>
          <cell r="F259" t="str">
            <v>Pemerintah Kabupaten</v>
          </cell>
          <cell r="G259">
            <v>33</v>
          </cell>
          <cell r="H259">
            <v>3308</v>
          </cell>
          <cell r="I259">
            <v>0</v>
          </cell>
          <cell r="J259">
            <v>104</v>
          </cell>
          <cell r="K259" t="str">
            <v>JAWA TENGAH</v>
          </cell>
          <cell r="L259" t="str">
            <v>MAGELANG</v>
          </cell>
        </row>
        <row r="260">
          <cell r="B260" t="str">
            <v>P3308010202</v>
          </cell>
          <cell r="C260" t="str">
            <v>SALAMAN II</v>
          </cell>
          <cell r="D260" t="str">
            <v>Puskesmas</v>
          </cell>
          <cell r="E260" t="str">
            <v>Non Rawat Inap</v>
          </cell>
          <cell r="F260" t="str">
            <v>Pemerintah Kabupaten</v>
          </cell>
          <cell r="G260">
            <v>33</v>
          </cell>
          <cell r="H260">
            <v>3308</v>
          </cell>
          <cell r="I260">
            <v>0</v>
          </cell>
          <cell r="J260">
            <v>28</v>
          </cell>
          <cell r="K260" t="str">
            <v>JAWA TENGAH</v>
          </cell>
          <cell r="L260" t="str">
            <v>MAGELANG</v>
          </cell>
        </row>
        <row r="261">
          <cell r="B261" t="str">
            <v>P3308020101</v>
          </cell>
          <cell r="C261" t="str">
            <v>BOROBUDUR</v>
          </cell>
          <cell r="D261" t="str">
            <v>Puskesmas</v>
          </cell>
          <cell r="E261" t="str">
            <v>Rawat Inap</v>
          </cell>
          <cell r="F261" t="str">
            <v>Pemerintah Kabupaten</v>
          </cell>
          <cell r="G261">
            <v>33</v>
          </cell>
          <cell r="H261">
            <v>3308</v>
          </cell>
          <cell r="I261">
            <v>0</v>
          </cell>
          <cell r="J261">
            <v>53</v>
          </cell>
          <cell r="K261" t="str">
            <v>JAWA TENGAH</v>
          </cell>
          <cell r="L261" t="str">
            <v>MAGELANG</v>
          </cell>
        </row>
        <row r="262">
          <cell r="B262" t="str">
            <v>P3308030201</v>
          </cell>
          <cell r="C262" t="str">
            <v>NGLUWAR</v>
          </cell>
          <cell r="D262" t="str">
            <v>Puskesmas</v>
          </cell>
          <cell r="E262" t="str">
            <v>Non Rawat Inap</v>
          </cell>
          <cell r="F262" t="str">
            <v>Pemerintah Kabupaten</v>
          </cell>
          <cell r="G262">
            <v>33</v>
          </cell>
          <cell r="H262">
            <v>3308</v>
          </cell>
          <cell r="I262">
            <v>0</v>
          </cell>
          <cell r="J262">
            <v>28</v>
          </cell>
          <cell r="K262" t="str">
            <v>JAWA TENGAH</v>
          </cell>
          <cell r="L262" t="str">
            <v>MAGELANG</v>
          </cell>
        </row>
        <row r="263">
          <cell r="B263" t="str">
            <v>P3308040201</v>
          </cell>
          <cell r="C263" t="str">
            <v>SALAM</v>
          </cell>
          <cell r="D263" t="str">
            <v>Puskesmas</v>
          </cell>
          <cell r="E263" t="str">
            <v>Non Rawat Inap</v>
          </cell>
          <cell r="F263" t="str">
            <v>Pemerintah Kabupaten</v>
          </cell>
          <cell r="G263">
            <v>33</v>
          </cell>
          <cell r="H263">
            <v>3308</v>
          </cell>
          <cell r="I263">
            <v>0</v>
          </cell>
          <cell r="J263">
            <v>40</v>
          </cell>
          <cell r="K263" t="str">
            <v>JAWA TENGAH</v>
          </cell>
          <cell r="L263" t="str">
            <v>MAGELANG</v>
          </cell>
        </row>
        <row r="264">
          <cell r="B264" t="str">
            <v>P3308050201</v>
          </cell>
          <cell r="C264" t="str">
            <v>SRUMBUNG</v>
          </cell>
          <cell r="D264" t="str">
            <v>Puskesmas</v>
          </cell>
          <cell r="E264" t="str">
            <v>Non Rawat Inap</v>
          </cell>
          <cell r="F264" t="str">
            <v>Pemerintah Kabupaten</v>
          </cell>
          <cell r="G264">
            <v>33</v>
          </cell>
          <cell r="H264">
            <v>3308</v>
          </cell>
          <cell r="I264">
            <v>0</v>
          </cell>
          <cell r="J264">
            <v>35</v>
          </cell>
          <cell r="K264" t="str">
            <v>JAWA TENGAH</v>
          </cell>
          <cell r="L264" t="str">
            <v>MAGELANG</v>
          </cell>
        </row>
        <row r="265">
          <cell r="B265" t="str">
            <v>P3308060201</v>
          </cell>
          <cell r="C265" t="str">
            <v>DUKUN</v>
          </cell>
          <cell r="D265" t="str">
            <v>Puskesmas</v>
          </cell>
          <cell r="E265" t="str">
            <v>Non Rawat Inap</v>
          </cell>
          <cell r="F265" t="str">
            <v>Pemerintah Kabupaten</v>
          </cell>
          <cell r="G265">
            <v>33</v>
          </cell>
          <cell r="H265">
            <v>3308</v>
          </cell>
          <cell r="I265">
            <v>0</v>
          </cell>
          <cell r="J265">
            <v>34</v>
          </cell>
          <cell r="K265" t="str">
            <v>JAWA TENGAH</v>
          </cell>
          <cell r="L265" t="str">
            <v>MAGELANG</v>
          </cell>
        </row>
        <row r="266">
          <cell r="B266" t="str">
            <v>P3308070201</v>
          </cell>
          <cell r="C266" t="str">
            <v>MUNTILAN I</v>
          </cell>
          <cell r="D266" t="str">
            <v>Puskesmas</v>
          </cell>
          <cell r="E266" t="str">
            <v>Non Rawat Inap</v>
          </cell>
          <cell r="F266" t="str">
            <v>Pemerintah Kabupaten</v>
          </cell>
          <cell r="G266">
            <v>33</v>
          </cell>
          <cell r="H266">
            <v>3308</v>
          </cell>
          <cell r="I266">
            <v>0</v>
          </cell>
          <cell r="J266">
            <v>28</v>
          </cell>
          <cell r="K266" t="str">
            <v>JAWA TENGAH</v>
          </cell>
          <cell r="L266" t="str">
            <v>MAGELANG</v>
          </cell>
        </row>
        <row r="267">
          <cell r="B267" t="str">
            <v>P3308070202</v>
          </cell>
          <cell r="C267" t="str">
            <v>MUNTILAN II</v>
          </cell>
          <cell r="D267" t="str">
            <v>Puskesmas</v>
          </cell>
          <cell r="E267" t="str">
            <v>Non Rawat Inap</v>
          </cell>
          <cell r="F267" t="str">
            <v>Pemerintah Kabupaten</v>
          </cell>
          <cell r="G267">
            <v>33</v>
          </cell>
          <cell r="H267">
            <v>3308</v>
          </cell>
          <cell r="I267">
            <v>0</v>
          </cell>
          <cell r="J267">
            <v>23</v>
          </cell>
          <cell r="K267" t="str">
            <v>JAWA TENGAH</v>
          </cell>
          <cell r="L267" t="str">
            <v>MAGELANG</v>
          </cell>
        </row>
        <row r="268">
          <cell r="B268" t="str">
            <v>P3308080201</v>
          </cell>
          <cell r="C268" t="str">
            <v>MUNGKID</v>
          </cell>
          <cell r="D268" t="str">
            <v>Puskesmas</v>
          </cell>
          <cell r="E268" t="str">
            <v>Non Rawat Inap</v>
          </cell>
          <cell r="F268" t="str">
            <v>Pemerintah Kabupaten</v>
          </cell>
          <cell r="G268">
            <v>33</v>
          </cell>
          <cell r="H268">
            <v>3308</v>
          </cell>
          <cell r="I268">
            <v>0</v>
          </cell>
          <cell r="J268">
            <v>35</v>
          </cell>
          <cell r="K268" t="str">
            <v>JAWA TENGAH</v>
          </cell>
          <cell r="L268" t="str">
            <v>MAGELANG</v>
          </cell>
        </row>
        <row r="269">
          <cell r="B269" t="str">
            <v>P3308090201</v>
          </cell>
          <cell r="C269" t="str">
            <v>SAWANGAN I</v>
          </cell>
          <cell r="D269" t="str">
            <v>Puskesmas</v>
          </cell>
          <cell r="E269" t="str">
            <v>Non Rawat Inap</v>
          </cell>
          <cell r="F269" t="str">
            <v>Pemerintah Kabupaten</v>
          </cell>
          <cell r="G269">
            <v>33</v>
          </cell>
          <cell r="H269">
            <v>3308</v>
          </cell>
          <cell r="I269">
            <v>0</v>
          </cell>
          <cell r="J269">
            <v>21</v>
          </cell>
          <cell r="K269" t="str">
            <v>JAWA TENGAH</v>
          </cell>
          <cell r="L269" t="str">
            <v>MAGELANG</v>
          </cell>
        </row>
        <row r="270">
          <cell r="B270" t="str">
            <v>P3308090202</v>
          </cell>
          <cell r="C270" t="str">
            <v>SAWANGAN II</v>
          </cell>
          <cell r="D270" t="str">
            <v>Puskesmas</v>
          </cell>
          <cell r="E270" t="str">
            <v>Non Rawat Inap</v>
          </cell>
          <cell r="F270" t="str">
            <v>Pemerintah Kabupaten</v>
          </cell>
          <cell r="G270">
            <v>33</v>
          </cell>
          <cell r="H270">
            <v>3308</v>
          </cell>
          <cell r="I270">
            <v>0</v>
          </cell>
          <cell r="J270">
            <v>24</v>
          </cell>
          <cell r="K270" t="str">
            <v>JAWA TENGAH</v>
          </cell>
          <cell r="L270" t="str">
            <v>MAGELANG</v>
          </cell>
        </row>
        <row r="271">
          <cell r="B271" t="str">
            <v>P3308100201</v>
          </cell>
          <cell r="C271" t="str">
            <v>CANDIMULYO</v>
          </cell>
          <cell r="D271" t="str">
            <v>Puskesmas</v>
          </cell>
          <cell r="E271" t="str">
            <v>Non Rawat Inap</v>
          </cell>
          <cell r="F271" t="str">
            <v>Pemerintah Kabupaten</v>
          </cell>
          <cell r="G271">
            <v>33</v>
          </cell>
          <cell r="H271">
            <v>3308</v>
          </cell>
          <cell r="I271">
            <v>0</v>
          </cell>
          <cell r="J271">
            <v>38</v>
          </cell>
          <cell r="K271" t="str">
            <v>JAWA TENGAH</v>
          </cell>
          <cell r="L271" t="str">
            <v>MAGELANG</v>
          </cell>
        </row>
        <row r="272">
          <cell r="B272" t="str">
            <v>P3308110201</v>
          </cell>
          <cell r="C272" t="str">
            <v>MERTOYUDAN I</v>
          </cell>
          <cell r="D272" t="str">
            <v>Puskesmas</v>
          </cell>
          <cell r="E272" t="str">
            <v>Non Rawat Inap</v>
          </cell>
          <cell r="F272" t="str">
            <v>Pemerintah Kabupaten</v>
          </cell>
          <cell r="G272">
            <v>33</v>
          </cell>
          <cell r="H272">
            <v>3308</v>
          </cell>
          <cell r="I272">
            <v>0</v>
          </cell>
          <cell r="J272">
            <v>25</v>
          </cell>
          <cell r="K272" t="str">
            <v>JAWA TENGAH</v>
          </cell>
          <cell r="L272" t="str">
            <v>MAGELANG</v>
          </cell>
        </row>
        <row r="273">
          <cell r="B273" t="str">
            <v>P3308110202</v>
          </cell>
          <cell r="C273" t="str">
            <v>MERTOYUDAN II</v>
          </cell>
          <cell r="D273" t="str">
            <v>Puskesmas</v>
          </cell>
          <cell r="E273" t="str">
            <v>Non Rawat Inap</v>
          </cell>
          <cell r="F273" t="str">
            <v>Pemerintah Kabupaten</v>
          </cell>
          <cell r="G273">
            <v>33</v>
          </cell>
          <cell r="H273">
            <v>3308</v>
          </cell>
          <cell r="I273">
            <v>0</v>
          </cell>
          <cell r="J273">
            <v>24</v>
          </cell>
          <cell r="K273" t="str">
            <v>JAWA TENGAH</v>
          </cell>
          <cell r="L273" t="str">
            <v>MAGELANG</v>
          </cell>
        </row>
        <row r="274">
          <cell r="B274" t="str">
            <v>P3308110203</v>
          </cell>
          <cell r="C274" t="str">
            <v>KOTA MUNGKID</v>
          </cell>
          <cell r="D274" t="str">
            <v>Puskesmas</v>
          </cell>
          <cell r="E274" t="str">
            <v>Non Rawat Inap</v>
          </cell>
          <cell r="F274" t="str">
            <v>Pemerintah Kabupaten</v>
          </cell>
          <cell r="G274">
            <v>33</v>
          </cell>
          <cell r="H274">
            <v>3308</v>
          </cell>
          <cell r="I274">
            <v>0</v>
          </cell>
          <cell r="J274">
            <v>18</v>
          </cell>
          <cell r="K274" t="str">
            <v>JAWA TENGAH</v>
          </cell>
          <cell r="L274" t="str">
            <v>MAGELANG</v>
          </cell>
        </row>
        <row r="275">
          <cell r="B275" t="str">
            <v>P3308120201</v>
          </cell>
          <cell r="C275" t="str">
            <v>TEMPURAN</v>
          </cell>
          <cell r="D275" t="str">
            <v>Puskesmas</v>
          </cell>
          <cell r="E275" t="str">
            <v>Non Rawat Inap</v>
          </cell>
          <cell r="F275" t="str">
            <v>Pemerintah Kabupaten</v>
          </cell>
          <cell r="G275">
            <v>33</v>
          </cell>
          <cell r="H275">
            <v>3308</v>
          </cell>
          <cell r="I275">
            <v>0</v>
          </cell>
          <cell r="J275">
            <v>31</v>
          </cell>
          <cell r="K275" t="str">
            <v>JAWA TENGAH</v>
          </cell>
          <cell r="L275" t="str">
            <v>MAGELANG</v>
          </cell>
        </row>
        <row r="276">
          <cell r="B276" t="str">
            <v>P3308130201</v>
          </cell>
          <cell r="C276" t="str">
            <v>KAJORAN I</v>
          </cell>
          <cell r="D276" t="str">
            <v>Puskesmas</v>
          </cell>
          <cell r="E276" t="str">
            <v>Non Rawat Inap</v>
          </cell>
          <cell r="F276" t="str">
            <v>Pemerintah Kabupaten</v>
          </cell>
          <cell r="G276">
            <v>33</v>
          </cell>
          <cell r="H276">
            <v>3308</v>
          </cell>
          <cell r="I276">
            <v>0</v>
          </cell>
          <cell r="J276">
            <v>36</v>
          </cell>
          <cell r="K276" t="str">
            <v>JAWA TENGAH</v>
          </cell>
          <cell r="L276" t="str">
            <v>MAGELANG</v>
          </cell>
        </row>
        <row r="277">
          <cell r="B277" t="str">
            <v>P3308130202</v>
          </cell>
          <cell r="C277" t="str">
            <v>KAJORAN II</v>
          </cell>
          <cell r="D277" t="str">
            <v>Puskesmas</v>
          </cell>
          <cell r="E277" t="str">
            <v>Non Rawat Inap</v>
          </cell>
          <cell r="F277" t="str">
            <v>Pemerintah Kabupaten</v>
          </cell>
          <cell r="G277">
            <v>33</v>
          </cell>
          <cell r="H277">
            <v>3308</v>
          </cell>
          <cell r="I277">
            <v>0</v>
          </cell>
          <cell r="J277">
            <v>30</v>
          </cell>
          <cell r="K277" t="str">
            <v>JAWA TENGAH</v>
          </cell>
          <cell r="L277" t="str">
            <v>MAGELANG</v>
          </cell>
        </row>
        <row r="278">
          <cell r="B278" t="str">
            <v>P3308140201</v>
          </cell>
          <cell r="C278" t="str">
            <v>KALIANGKRIK</v>
          </cell>
          <cell r="D278" t="str">
            <v>Puskesmas</v>
          </cell>
          <cell r="E278" t="str">
            <v>Non Rawat Inap</v>
          </cell>
          <cell r="F278" t="str">
            <v>Pemerintah Kabupaten</v>
          </cell>
          <cell r="G278">
            <v>33</v>
          </cell>
          <cell r="H278">
            <v>3308</v>
          </cell>
          <cell r="I278">
            <v>0</v>
          </cell>
          <cell r="J278">
            <v>41</v>
          </cell>
          <cell r="K278" t="str">
            <v>JAWA TENGAH</v>
          </cell>
          <cell r="L278" t="str">
            <v>MAGELANG</v>
          </cell>
        </row>
        <row r="279">
          <cell r="B279" t="str">
            <v>P3308150201</v>
          </cell>
          <cell r="C279" t="str">
            <v>BANDONGAN</v>
          </cell>
          <cell r="D279" t="str">
            <v>Puskesmas</v>
          </cell>
          <cell r="E279" t="str">
            <v>Non Rawat Inap</v>
          </cell>
          <cell r="F279" t="str">
            <v>Pemerintah Kabupaten</v>
          </cell>
          <cell r="G279">
            <v>33</v>
          </cell>
          <cell r="H279">
            <v>3308</v>
          </cell>
          <cell r="I279">
            <v>0</v>
          </cell>
          <cell r="J279">
            <v>35</v>
          </cell>
          <cell r="K279" t="str">
            <v>JAWA TENGAH</v>
          </cell>
          <cell r="L279" t="str">
            <v>MAGELANG</v>
          </cell>
        </row>
        <row r="280">
          <cell r="B280" t="str">
            <v>P3308160201</v>
          </cell>
          <cell r="C280" t="str">
            <v>WINDUSARI</v>
          </cell>
          <cell r="D280" t="str">
            <v>Puskesmas</v>
          </cell>
          <cell r="E280" t="str">
            <v>Non Rawat Inap</v>
          </cell>
          <cell r="F280" t="str">
            <v>Pemerintah Kabupaten</v>
          </cell>
          <cell r="G280">
            <v>33</v>
          </cell>
          <cell r="H280">
            <v>3308</v>
          </cell>
          <cell r="I280">
            <v>0</v>
          </cell>
          <cell r="J280">
            <v>41</v>
          </cell>
          <cell r="K280" t="str">
            <v>JAWA TENGAH</v>
          </cell>
          <cell r="L280" t="str">
            <v>MAGELANG</v>
          </cell>
        </row>
        <row r="281">
          <cell r="B281" t="str">
            <v>P3308170201</v>
          </cell>
          <cell r="C281" t="str">
            <v>SECANG I</v>
          </cell>
          <cell r="D281" t="str">
            <v>Puskesmas</v>
          </cell>
          <cell r="E281" t="str">
            <v>Non Rawat Inap</v>
          </cell>
          <cell r="F281" t="str">
            <v>Pemerintah Kabupaten</v>
          </cell>
          <cell r="G281">
            <v>33</v>
          </cell>
          <cell r="H281">
            <v>3308</v>
          </cell>
          <cell r="I281">
            <v>0</v>
          </cell>
          <cell r="J281">
            <v>30</v>
          </cell>
          <cell r="K281" t="str">
            <v>JAWA TENGAH</v>
          </cell>
          <cell r="L281" t="str">
            <v>MAGELANG</v>
          </cell>
        </row>
        <row r="282">
          <cell r="B282" t="str">
            <v>P3308170202</v>
          </cell>
          <cell r="C282" t="str">
            <v>SECANG II</v>
          </cell>
          <cell r="D282" t="str">
            <v>Puskesmas</v>
          </cell>
          <cell r="E282" t="str">
            <v>Non Rawat Inap</v>
          </cell>
          <cell r="F282" t="str">
            <v>Pemerintah Kabupaten</v>
          </cell>
          <cell r="G282">
            <v>33</v>
          </cell>
          <cell r="H282">
            <v>3308</v>
          </cell>
          <cell r="I282">
            <v>0</v>
          </cell>
          <cell r="J282">
            <v>28</v>
          </cell>
          <cell r="K282" t="str">
            <v>JAWA TENGAH</v>
          </cell>
          <cell r="L282" t="str">
            <v>MAGELANG</v>
          </cell>
        </row>
        <row r="283">
          <cell r="B283" t="str">
            <v>P3308180201</v>
          </cell>
          <cell r="C283" t="str">
            <v>TEGALREJO</v>
          </cell>
          <cell r="D283" t="str">
            <v>Puskesmas</v>
          </cell>
          <cell r="E283" t="str">
            <v>Non Rawat Inap</v>
          </cell>
          <cell r="F283" t="str">
            <v>Pemerintah Kabupaten</v>
          </cell>
          <cell r="G283">
            <v>33</v>
          </cell>
          <cell r="H283">
            <v>3308</v>
          </cell>
          <cell r="I283">
            <v>0</v>
          </cell>
          <cell r="J283">
            <v>45</v>
          </cell>
          <cell r="K283" t="str">
            <v>JAWA TENGAH</v>
          </cell>
          <cell r="L283" t="str">
            <v>MAGELANG</v>
          </cell>
        </row>
        <row r="284">
          <cell r="B284" t="str">
            <v>P3308190201</v>
          </cell>
          <cell r="C284" t="str">
            <v>PAKIS</v>
          </cell>
          <cell r="D284" t="str">
            <v>Puskesmas</v>
          </cell>
          <cell r="E284" t="str">
            <v>Non Rawat Inap</v>
          </cell>
          <cell r="F284" t="str">
            <v>Pemerintah Kabupaten</v>
          </cell>
          <cell r="G284">
            <v>33</v>
          </cell>
          <cell r="H284">
            <v>3308</v>
          </cell>
          <cell r="I284">
            <v>0</v>
          </cell>
          <cell r="J284">
            <v>40</v>
          </cell>
          <cell r="K284" t="str">
            <v>JAWA TENGAH</v>
          </cell>
          <cell r="L284" t="str">
            <v>MAGELANG</v>
          </cell>
        </row>
        <row r="285">
          <cell r="B285" t="str">
            <v>P3308200101</v>
          </cell>
          <cell r="C285" t="str">
            <v>GRABAG I</v>
          </cell>
          <cell r="D285" t="str">
            <v>Puskesmas</v>
          </cell>
          <cell r="E285" t="str">
            <v>Rawat Inap</v>
          </cell>
          <cell r="F285" t="str">
            <v>Pemerintah Kabupaten</v>
          </cell>
          <cell r="G285">
            <v>33</v>
          </cell>
          <cell r="H285">
            <v>3308</v>
          </cell>
          <cell r="I285">
            <v>0</v>
          </cell>
          <cell r="J285">
            <v>69</v>
          </cell>
          <cell r="K285" t="str">
            <v>JAWA TENGAH</v>
          </cell>
          <cell r="L285" t="str">
            <v>MAGELANG</v>
          </cell>
        </row>
        <row r="286">
          <cell r="B286" t="str">
            <v>P3308200202</v>
          </cell>
          <cell r="C286" t="str">
            <v>GRABAG II</v>
          </cell>
          <cell r="D286" t="str">
            <v>Puskesmas</v>
          </cell>
          <cell r="E286" t="str">
            <v>Non Rawat Inap</v>
          </cell>
          <cell r="F286" t="str">
            <v>Pemerintah Kabupaten</v>
          </cell>
          <cell r="G286">
            <v>33</v>
          </cell>
          <cell r="H286">
            <v>3308</v>
          </cell>
          <cell r="I286">
            <v>0</v>
          </cell>
          <cell r="J286">
            <v>24</v>
          </cell>
          <cell r="K286" t="str">
            <v>JAWA TENGAH</v>
          </cell>
          <cell r="L286" t="str">
            <v>MAGELANG</v>
          </cell>
        </row>
        <row r="287">
          <cell r="B287" t="str">
            <v>P3308210201</v>
          </cell>
          <cell r="C287" t="str">
            <v>NGABLAK</v>
          </cell>
          <cell r="D287" t="str">
            <v>Puskesmas</v>
          </cell>
          <cell r="E287" t="str">
            <v>Non Rawat Inap</v>
          </cell>
          <cell r="F287" t="str">
            <v>Pemerintah Kabupaten</v>
          </cell>
          <cell r="G287">
            <v>33</v>
          </cell>
          <cell r="H287">
            <v>3308</v>
          </cell>
          <cell r="I287">
            <v>0</v>
          </cell>
          <cell r="J287">
            <v>33</v>
          </cell>
          <cell r="K287" t="str">
            <v>JAWA TENGAH</v>
          </cell>
          <cell r="L287" t="str">
            <v>MAGELANG</v>
          </cell>
        </row>
        <row r="288">
          <cell r="B288" t="str">
            <v>P3309010101</v>
          </cell>
          <cell r="C288" t="str">
            <v>SELO</v>
          </cell>
          <cell r="D288" t="str">
            <v>Puskesmas</v>
          </cell>
          <cell r="E288" t="str">
            <v>Rawat Inap</v>
          </cell>
          <cell r="F288" t="str">
            <v>Pemerintah Kabupaten</v>
          </cell>
          <cell r="G288">
            <v>33</v>
          </cell>
          <cell r="H288">
            <v>3309</v>
          </cell>
          <cell r="I288">
            <v>0</v>
          </cell>
          <cell r="J288">
            <v>38</v>
          </cell>
          <cell r="K288" t="str">
            <v>JAWA TENGAH</v>
          </cell>
          <cell r="L288" t="str">
            <v>BOYOLALI</v>
          </cell>
        </row>
        <row r="289">
          <cell r="B289" t="str">
            <v>P3309020101</v>
          </cell>
          <cell r="C289" t="str">
            <v>AMPEL I</v>
          </cell>
          <cell r="D289" t="str">
            <v>Puskesmas</v>
          </cell>
          <cell r="E289" t="str">
            <v>Rawat Inap</v>
          </cell>
          <cell r="F289" t="str">
            <v>Pemerintah Kabupaten</v>
          </cell>
          <cell r="G289">
            <v>33</v>
          </cell>
          <cell r="H289">
            <v>3309</v>
          </cell>
          <cell r="I289">
            <v>0</v>
          </cell>
          <cell r="J289">
            <v>44</v>
          </cell>
          <cell r="K289" t="str">
            <v>JAWA TENGAH</v>
          </cell>
          <cell r="L289" t="str">
            <v>BOYOLALI</v>
          </cell>
        </row>
        <row r="290">
          <cell r="B290" t="str">
            <v>P3309020202</v>
          </cell>
          <cell r="C290" t="str">
            <v>AMPEL II</v>
          </cell>
          <cell r="D290" t="str">
            <v>Puskesmas</v>
          </cell>
          <cell r="E290" t="str">
            <v>Non Rawat Inap</v>
          </cell>
          <cell r="F290" t="str">
            <v>Pemerintah Kabupaten</v>
          </cell>
          <cell r="G290">
            <v>33</v>
          </cell>
          <cell r="H290">
            <v>3309</v>
          </cell>
          <cell r="I290">
            <v>0</v>
          </cell>
          <cell r="J290">
            <v>27</v>
          </cell>
          <cell r="K290" t="str">
            <v>JAWA TENGAH</v>
          </cell>
          <cell r="L290" t="str">
            <v>BOYOLALI</v>
          </cell>
        </row>
        <row r="291">
          <cell r="B291" t="str">
            <v>P3309030101</v>
          </cell>
          <cell r="C291" t="str">
            <v>CEPOGO</v>
          </cell>
          <cell r="D291" t="str">
            <v>Puskesmas</v>
          </cell>
          <cell r="E291" t="str">
            <v>Rawat Inap</v>
          </cell>
          <cell r="F291" t="str">
            <v>Pemerintah Kabupaten</v>
          </cell>
          <cell r="G291">
            <v>33</v>
          </cell>
          <cell r="H291">
            <v>3309</v>
          </cell>
          <cell r="I291">
            <v>0</v>
          </cell>
          <cell r="J291">
            <v>42</v>
          </cell>
          <cell r="K291" t="str">
            <v>JAWA TENGAH</v>
          </cell>
          <cell r="L291" t="str">
            <v>BOYOLALI</v>
          </cell>
        </row>
        <row r="292">
          <cell r="B292" t="str">
            <v>P3309040102</v>
          </cell>
          <cell r="C292" t="str">
            <v>MUSUK II</v>
          </cell>
          <cell r="D292" t="str">
            <v>Puskesmas</v>
          </cell>
          <cell r="E292" t="str">
            <v>Rawat Inap</v>
          </cell>
          <cell r="F292" t="str">
            <v>Pemerintah Kabupaten</v>
          </cell>
          <cell r="G292">
            <v>33</v>
          </cell>
          <cell r="H292">
            <v>3309</v>
          </cell>
          <cell r="I292">
            <v>0</v>
          </cell>
          <cell r="J292">
            <v>33</v>
          </cell>
          <cell r="K292" t="str">
            <v>JAWA TENGAH</v>
          </cell>
          <cell r="L292" t="str">
            <v>BOYOLALI</v>
          </cell>
        </row>
        <row r="293">
          <cell r="B293" t="str">
            <v>P3309040201</v>
          </cell>
          <cell r="C293" t="str">
            <v>MUSUK I</v>
          </cell>
          <cell r="D293" t="str">
            <v>Puskesmas</v>
          </cell>
          <cell r="E293" t="str">
            <v>Non Rawat Inap</v>
          </cell>
          <cell r="F293" t="str">
            <v>Pemerintah Kabupaten</v>
          </cell>
          <cell r="G293">
            <v>33</v>
          </cell>
          <cell r="H293">
            <v>3309</v>
          </cell>
          <cell r="I293">
            <v>0</v>
          </cell>
          <cell r="J293">
            <v>36</v>
          </cell>
          <cell r="K293" t="str">
            <v>JAWA TENGAH</v>
          </cell>
          <cell r="L293" t="str">
            <v>BOYOLALI</v>
          </cell>
        </row>
        <row r="294">
          <cell r="B294" t="str">
            <v>P3309050201</v>
          </cell>
          <cell r="C294" t="str">
            <v>BOYOLALI I</v>
          </cell>
          <cell r="D294" t="str">
            <v>Puskesmas</v>
          </cell>
          <cell r="E294" t="str">
            <v>Non Rawat Inap</v>
          </cell>
          <cell r="F294" t="str">
            <v>Pemerintah Kabupaten</v>
          </cell>
          <cell r="G294">
            <v>33</v>
          </cell>
          <cell r="H294">
            <v>3309</v>
          </cell>
          <cell r="I294">
            <v>0</v>
          </cell>
          <cell r="J294">
            <v>39</v>
          </cell>
          <cell r="K294" t="str">
            <v>JAWA TENGAH</v>
          </cell>
          <cell r="L294" t="str">
            <v>BOYOLALI</v>
          </cell>
        </row>
        <row r="295">
          <cell r="B295" t="str">
            <v>P3309050202</v>
          </cell>
          <cell r="C295" t="str">
            <v>BOYOLALI II</v>
          </cell>
          <cell r="D295" t="str">
            <v>Puskesmas</v>
          </cell>
          <cell r="E295" t="str">
            <v>Non Rawat Inap</v>
          </cell>
          <cell r="F295" t="str">
            <v>Pemerintah Kabupaten</v>
          </cell>
          <cell r="G295">
            <v>33</v>
          </cell>
          <cell r="H295">
            <v>3309</v>
          </cell>
          <cell r="I295">
            <v>0</v>
          </cell>
          <cell r="J295">
            <v>20</v>
          </cell>
          <cell r="K295" t="str">
            <v>JAWA TENGAH</v>
          </cell>
          <cell r="L295" t="str">
            <v>BOYOLALI</v>
          </cell>
        </row>
        <row r="296">
          <cell r="B296" t="str">
            <v>P3309050203</v>
          </cell>
          <cell r="C296" t="str">
            <v>BOYOLALI III</v>
          </cell>
          <cell r="D296" t="str">
            <v>Puskesmas</v>
          </cell>
          <cell r="E296" t="str">
            <v>Non Rawat Inap</v>
          </cell>
          <cell r="F296" t="str">
            <v>Pemerintah Kabupaten</v>
          </cell>
          <cell r="G296">
            <v>33</v>
          </cell>
          <cell r="H296">
            <v>3309</v>
          </cell>
          <cell r="I296">
            <v>0</v>
          </cell>
          <cell r="J296">
            <v>20</v>
          </cell>
          <cell r="K296" t="str">
            <v>JAWA TENGAH</v>
          </cell>
          <cell r="L296" t="str">
            <v>BOYOLALI</v>
          </cell>
        </row>
        <row r="297">
          <cell r="B297" t="str">
            <v>P3309060201</v>
          </cell>
          <cell r="C297" t="str">
            <v>MOJOSONGO</v>
          </cell>
          <cell r="D297" t="str">
            <v>Puskesmas</v>
          </cell>
          <cell r="E297" t="str">
            <v>Non Rawat Inap</v>
          </cell>
          <cell r="F297" t="str">
            <v>Pemerintah Kabupaten</v>
          </cell>
          <cell r="G297">
            <v>33</v>
          </cell>
          <cell r="H297">
            <v>3309</v>
          </cell>
          <cell r="I297">
            <v>0</v>
          </cell>
          <cell r="J297">
            <v>37</v>
          </cell>
          <cell r="K297" t="str">
            <v>JAWA TENGAH</v>
          </cell>
          <cell r="L297" t="str">
            <v>BOYOLALI</v>
          </cell>
        </row>
        <row r="298">
          <cell r="B298" t="str">
            <v>P3309070201</v>
          </cell>
          <cell r="C298" t="str">
            <v>TERAS</v>
          </cell>
          <cell r="D298" t="str">
            <v>Puskesmas</v>
          </cell>
          <cell r="E298" t="str">
            <v>Non Rawat Inap</v>
          </cell>
          <cell r="F298" t="str">
            <v>Pemerintah Kabupaten</v>
          </cell>
          <cell r="G298">
            <v>33</v>
          </cell>
          <cell r="H298">
            <v>3309</v>
          </cell>
          <cell r="I298">
            <v>0</v>
          </cell>
          <cell r="J298">
            <v>41</v>
          </cell>
          <cell r="K298" t="str">
            <v>JAWA TENGAH</v>
          </cell>
          <cell r="L298" t="str">
            <v>BOYOLALI</v>
          </cell>
        </row>
        <row r="299">
          <cell r="B299" t="str">
            <v>P3309080102</v>
          </cell>
          <cell r="C299" t="str">
            <v>SAWIT II</v>
          </cell>
          <cell r="D299" t="str">
            <v>Puskesmas</v>
          </cell>
          <cell r="E299" t="str">
            <v>Rawat Inap</v>
          </cell>
          <cell r="F299" t="str">
            <v>Pemerintah Kabupaten</v>
          </cell>
          <cell r="G299">
            <v>33</v>
          </cell>
          <cell r="H299">
            <v>3309</v>
          </cell>
          <cell r="I299">
            <v>0</v>
          </cell>
          <cell r="J299">
            <v>23</v>
          </cell>
          <cell r="K299" t="str">
            <v>JAWA TENGAH</v>
          </cell>
          <cell r="L299" t="str">
            <v>BOYOLALI</v>
          </cell>
        </row>
        <row r="300">
          <cell r="B300" t="str">
            <v>P3309080201</v>
          </cell>
          <cell r="C300" t="str">
            <v>SAWIT I</v>
          </cell>
          <cell r="D300" t="str">
            <v>Puskesmas</v>
          </cell>
          <cell r="E300" t="str">
            <v>Non Rawat Inap</v>
          </cell>
          <cell r="F300" t="str">
            <v>Pemerintah Kabupaten</v>
          </cell>
          <cell r="G300">
            <v>33</v>
          </cell>
          <cell r="H300">
            <v>3309</v>
          </cell>
          <cell r="I300">
            <v>0</v>
          </cell>
          <cell r="J300">
            <v>42</v>
          </cell>
          <cell r="K300" t="str">
            <v>JAWA TENGAH</v>
          </cell>
          <cell r="L300" t="str">
            <v>BOYOLALI</v>
          </cell>
        </row>
        <row r="301">
          <cell r="B301" t="str">
            <v>P3309090201</v>
          </cell>
          <cell r="C301" t="str">
            <v>BANYUDONO I</v>
          </cell>
          <cell r="D301" t="str">
            <v>Puskesmas</v>
          </cell>
          <cell r="E301" t="str">
            <v>Non Rawat Inap</v>
          </cell>
          <cell r="F301" t="str">
            <v>Pemerintah Kabupaten</v>
          </cell>
          <cell r="G301">
            <v>33</v>
          </cell>
          <cell r="H301">
            <v>3309</v>
          </cell>
          <cell r="I301">
            <v>0</v>
          </cell>
          <cell r="J301">
            <v>33</v>
          </cell>
          <cell r="K301" t="str">
            <v>JAWA TENGAH</v>
          </cell>
          <cell r="L301" t="str">
            <v>BOYOLALI</v>
          </cell>
        </row>
        <row r="302">
          <cell r="B302" t="str">
            <v>P3309090202</v>
          </cell>
          <cell r="C302" t="str">
            <v>BANYUDONO II</v>
          </cell>
          <cell r="D302" t="str">
            <v>Puskesmas</v>
          </cell>
          <cell r="E302" t="str">
            <v>Non Rawat Inap</v>
          </cell>
          <cell r="F302" t="str">
            <v>Pemerintah Kabupaten</v>
          </cell>
          <cell r="G302">
            <v>33</v>
          </cell>
          <cell r="H302">
            <v>3309</v>
          </cell>
          <cell r="I302">
            <v>0</v>
          </cell>
          <cell r="J302">
            <v>25</v>
          </cell>
          <cell r="K302" t="str">
            <v>JAWA TENGAH</v>
          </cell>
          <cell r="L302" t="str">
            <v>BOYOLALI</v>
          </cell>
        </row>
        <row r="303">
          <cell r="B303" t="str">
            <v>P3309100201</v>
          </cell>
          <cell r="C303" t="str">
            <v>SAMBI I</v>
          </cell>
          <cell r="D303" t="str">
            <v>Puskesmas</v>
          </cell>
          <cell r="E303" t="str">
            <v>Non Rawat Inap</v>
          </cell>
          <cell r="F303" t="str">
            <v>Pemerintah Kabupaten</v>
          </cell>
          <cell r="G303">
            <v>33</v>
          </cell>
          <cell r="H303">
            <v>3309</v>
          </cell>
          <cell r="I303">
            <v>0</v>
          </cell>
          <cell r="J303">
            <v>31</v>
          </cell>
          <cell r="K303" t="str">
            <v>JAWA TENGAH</v>
          </cell>
          <cell r="L303" t="str">
            <v>BOYOLALI</v>
          </cell>
        </row>
        <row r="304">
          <cell r="B304" t="str">
            <v>P3309100202</v>
          </cell>
          <cell r="C304" t="str">
            <v>SAMBI II</v>
          </cell>
          <cell r="D304" t="str">
            <v>Puskesmas</v>
          </cell>
          <cell r="E304" t="str">
            <v>Non Rawat Inap</v>
          </cell>
          <cell r="F304" t="str">
            <v>Pemerintah Kabupaten</v>
          </cell>
          <cell r="G304">
            <v>33</v>
          </cell>
          <cell r="H304">
            <v>3309</v>
          </cell>
          <cell r="I304">
            <v>0</v>
          </cell>
          <cell r="J304">
            <v>26</v>
          </cell>
          <cell r="K304" t="str">
            <v>JAWA TENGAH</v>
          </cell>
          <cell r="L304" t="str">
            <v>BOYOLALI</v>
          </cell>
        </row>
        <row r="305">
          <cell r="B305" t="str">
            <v>P3309110101</v>
          </cell>
          <cell r="C305" t="str">
            <v>NGEMPLAK</v>
          </cell>
          <cell r="D305" t="str">
            <v>Puskesmas</v>
          </cell>
          <cell r="E305" t="str">
            <v>Rawat Inap</v>
          </cell>
          <cell r="F305" t="str">
            <v>Pemerintah Kabupaten</v>
          </cell>
          <cell r="G305">
            <v>33</v>
          </cell>
          <cell r="H305">
            <v>3309</v>
          </cell>
          <cell r="I305">
            <v>0</v>
          </cell>
          <cell r="J305">
            <v>46</v>
          </cell>
          <cell r="K305" t="str">
            <v>JAWA TENGAH</v>
          </cell>
          <cell r="L305" t="str">
            <v>BOYOLALI</v>
          </cell>
        </row>
        <row r="306">
          <cell r="B306" t="str">
            <v>P3309120101</v>
          </cell>
          <cell r="C306" t="str">
            <v>NOGOSARI</v>
          </cell>
          <cell r="D306" t="str">
            <v>Puskesmas</v>
          </cell>
          <cell r="E306" t="str">
            <v>Rawat Inap</v>
          </cell>
          <cell r="F306" t="str">
            <v>Pemerintah Kabupaten</v>
          </cell>
          <cell r="G306">
            <v>33</v>
          </cell>
          <cell r="H306">
            <v>3309</v>
          </cell>
          <cell r="I306">
            <v>0</v>
          </cell>
          <cell r="J306">
            <v>46</v>
          </cell>
          <cell r="K306" t="str">
            <v>JAWA TENGAH</v>
          </cell>
          <cell r="L306" t="str">
            <v>BOYOLALI</v>
          </cell>
        </row>
        <row r="307">
          <cell r="B307" t="str">
            <v>P3309130201</v>
          </cell>
          <cell r="C307" t="str">
            <v>SIMO</v>
          </cell>
          <cell r="D307" t="str">
            <v>Puskesmas</v>
          </cell>
          <cell r="E307" t="str">
            <v>Non Rawat Inap</v>
          </cell>
          <cell r="F307" t="str">
            <v>Pemerintah Kabupaten</v>
          </cell>
          <cell r="G307">
            <v>33</v>
          </cell>
          <cell r="H307">
            <v>3309</v>
          </cell>
          <cell r="I307">
            <v>0</v>
          </cell>
          <cell r="J307">
            <v>36</v>
          </cell>
          <cell r="K307" t="str">
            <v>JAWA TENGAH</v>
          </cell>
          <cell r="L307" t="str">
            <v>BOYOLALI</v>
          </cell>
        </row>
        <row r="308">
          <cell r="B308" t="str">
            <v>P3309140101</v>
          </cell>
          <cell r="C308" t="str">
            <v>KARANGGEDE</v>
          </cell>
          <cell r="D308" t="str">
            <v>Puskesmas</v>
          </cell>
          <cell r="E308" t="str">
            <v>Rawat Inap</v>
          </cell>
          <cell r="F308" t="str">
            <v>Pemerintah Kabupaten</v>
          </cell>
          <cell r="G308">
            <v>33</v>
          </cell>
          <cell r="H308">
            <v>3309</v>
          </cell>
          <cell r="I308">
            <v>0</v>
          </cell>
          <cell r="J308">
            <v>53</v>
          </cell>
          <cell r="K308" t="str">
            <v>JAWA TENGAH</v>
          </cell>
          <cell r="L308" t="str">
            <v>BOYOLALI</v>
          </cell>
        </row>
        <row r="309">
          <cell r="B309" t="str">
            <v>P3309150101</v>
          </cell>
          <cell r="C309" t="str">
            <v>KLEGO I</v>
          </cell>
          <cell r="D309" t="str">
            <v>Puskesmas</v>
          </cell>
          <cell r="E309" t="str">
            <v>Rawat Inap</v>
          </cell>
          <cell r="F309" t="str">
            <v>Pemerintah Kabupaten</v>
          </cell>
          <cell r="G309">
            <v>33</v>
          </cell>
          <cell r="H309">
            <v>3309</v>
          </cell>
          <cell r="I309">
            <v>0</v>
          </cell>
          <cell r="J309">
            <v>34</v>
          </cell>
          <cell r="K309" t="str">
            <v>JAWA TENGAH</v>
          </cell>
          <cell r="L309" t="str">
            <v>BOYOLALI</v>
          </cell>
        </row>
        <row r="310">
          <cell r="B310" t="str">
            <v>P3309150202</v>
          </cell>
          <cell r="C310" t="str">
            <v>KLEGO II</v>
          </cell>
          <cell r="D310" t="str">
            <v>Puskesmas</v>
          </cell>
          <cell r="E310" t="str">
            <v>Non Rawat Inap</v>
          </cell>
          <cell r="F310" t="str">
            <v>Pemerintah Kabupaten</v>
          </cell>
          <cell r="G310">
            <v>33</v>
          </cell>
          <cell r="H310">
            <v>3309</v>
          </cell>
          <cell r="I310">
            <v>0</v>
          </cell>
          <cell r="J310">
            <v>27</v>
          </cell>
          <cell r="K310" t="str">
            <v>JAWA TENGAH</v>
          </cell>
          <cell r="L310" t="str">
            <v>BOYOLALI</v>
          </cell>
        </row>
        <row r="311">
          <cell r="B311" t="str">
            <v>P3309160101</v>
          </cell>
          <cell r="C311" t="str">
            <v>ANDONG</v>
          </cell>
          <cell r="D311" t="str">
            <v>Puskesmas</v>
          </cell>
          <cell r="E311" t="str">
            <v>Rawat Inap</v>
          </cell>
          <cell r="F311" t="str">
            <v>Pemerintah Kabupaten</v>
          </cell>
          <cell r="G311">
            <v>33</v>
          </cell>
          <cell r="H311">
            <v>3309</v>
          </cell>
          <cell r="I311">
            <v>0</v>
          </cell>
          <cell r="J311">
            <v>54</v>
          </cell>
          <cell r="K311" t="str">
            <v>JAWA TENGAH</v>
          </cell>
          <cell r="L311" t="str">
            <v>BOYOLALI</v>
          </cell>
        </row>
        <row r="312">
          <cell r="B312" t="str">
            <v>P3309170101</v>
          </cell>
          <cell r="C312" t="str">
            <v>KEMUSU I</v>
          </cell>
          <cell r="D312" t="str">
            <v>Puskesmas</v>
          </cell>
          <cell r="E312" t="str">
            <v>Rawat Inap</v>
          </cell>
          <cell r="F312" t="str">
            <v>Pemerintah Kabupaten</v>
          </cell>
          <cell r="G312">
            <v>33</v>
          </cell>
          <cell r="H312">
            <v>3309</v>
          </cell>
          <cell r="I312">
            <v>0</v>
          </cell>
          <cell r="J312">
            <v>43</v>
          </cell>
          <cell r="K312" t="str">
            <v>JAWA TENGAH</v>
          </cell>
          <cell r="L312" t="str">
            <v>BOYOLALI</v>
          </cell>
        </row>
        <row r="313">
          <cell r="B313" t="str">
            <v>P3309170202</v>
          </cell>
          <cell r="C313" t="str">
            <v>KEMUSU II</v>
          </cell>
          <cell r="D313" t="str">
            <v>Puskesmas</v>
          </cell>
          <cell r="E313" t="str">
            <v>Non Rawat Inap</v>
          </cell>
          <cell r="F313" t="str">
            <v>Pemerintah Kabupaten</v>
          </cell>
          <cell r="G313">
            <v>33</v>
          </cell>
          <cell r="H313">
            <v>3309</v>
          </cell>
          <cell r="I313">
            <v>0</v>
          </cell>
          <cell r="J313">
            <v>28</v>
          </cell>
          <cell r="K313" t="str">
            <v>JAWA TENGAH</v>
          </cell>
          <cell r="L313" t="str">
            <v>BOYOLALI</v>
          </cell>
        </row>
        <row r="314">
          <cell r="B314" t="str">
            <v>P3309180101</v>
          </cell>
          <cell r="C314" t="str">
            <v>WONO SEGORO I</v>
          </cell>
          <cell r="D314" t="str">
            <v>Puskesmas</v>
          </cell>
          <cell r="E314" t="str">
            <v>Rawat Inap</v>
          </cell>
          <cell r="F314" t="str">
            <v>Pemerintah Kabupaten</v>
          </cell>
          <cell r="G314">
            <v>33</v>
          </cell>
          <cell r="H314">
            <v>3309</v>
          </cell>
          <cell r="I314">
            <v>0</v>
          </cell>
          <cell r="J314">
            <v>62</v>
          </cell>
          <cell r="K314" t="str">
            <v>JAWA TENGAH</v>
          </cell>
          <cell r="L314" t="str">
            <v>BOYOLALI</v>
          </cell>
        </row>
        <row r="315">
          <cell r="B315" t="str">
            <v>P3309180102</v>
          </cell>
          <cell r="C315" t="str">
            <v>WONOSEGORO II</v>
          </cell>
          <cell r="D315" t="str">
            <v>Puskesmas</v>
          </cell>
          <cell r="E315" t="str">
            <v>Rawat Inap</v>
          </cell>
          <cell r="F315" t="str">
            <v>Pemerintah Kabupaten</v>
          </cell>
          <cell r="G315">
            <v>33</v>
          </cell>
          <cell r="H315">
            <v>3309</v>
          </cell>
          <cell r="I315">
            <v>0</v>
          </cell>
          <cell r="J315">
            <v>33</v>
          </cell>
          <cell r="K315" t="str">
            <v>JAWA TENGAH</v>
          </cell>
          <cell r="L315" t="str">
            <v>BOYOLALI</v>
          </cell>
        </row>
        <row r="316">
          <cell r="B316" t="str">
            <v>P3309190101</v>
          </cell>
          <cell r="C316" t="str">
            <v>JUWANGI</v>
          </cell>
          <cell r="D316" t="str">
            <v>Puskesmas</v>
          </cell>
          <cell r="E316" t="str">
            <v>Rawat Inap</v>
          </cell>
          <cell r="F316" t="str">
            <v>Pemerintah Kabupaten</v>
          </cell>
          <cell r="G316">
            <v>33</v>
          </cell>
          <cell r="H316">
            <v>3309</v>
          </cell>
          <cell r="I316">
            <v>0</v>
          </cell>
          <cell r="J316">
            <v>44</v>
          </cell>
          <cell r="K316" t="str">
            <v>JAWA TENGAH</v>
          </cell>
          <cell r="L316" t="str">
            <v>BOYOLALI</v>
          </cell>
        </row>
        <row r="317">
          <cell r="B317" t="str">
            <v>P3310010102</v>
          </cell>
          <cell r="C317" t="str">
            <v>PRAMBANAN</v>
          </cell>
          <cell r="D317" t="str">
            <v>Puskesmas</v>
          </cell>
          <cell r="E317" t="str">
            <v>Rawat Inap</v>
          </cell>
          <cell r="F317" t="str">
            <v>Pemerintah Kabupaten</v>
          </cell>
          <cell r="G317">
            <v>33</v>
          </cell>
          <cell r="H317">
            <v>3310</v>
          </cell>
          <cell r="I317">
            <v>0</v>
          </cell>
          <cell r="J317">
            <v>35</v>
          </cell>
          <cell r="K317" t="str">
            <v>JAWA TENGAH</v>
          </cell>
          <cell r="L317" t="str">
            <v>KLATEN</v>
          </cell>
        </row>
        <row r="318">
          <cell r="B318" t="str">
            <v>P3310010201</v>
          </cell>
          <cell r="C318" t="str">
            <v>KEBONDALEM LOR</v>
          </cell>
          <cell r="D318" t="str">
            <v>Puskesmas</v>
          </cell>
          <cell r="E318" t="str">
            <v>Non Rawat Inap</v>
          </cell>
          <cell r="F318" t="str">
            <v>Pemerintah Kabupaten</v>
          </cell>
          <cell r="G318">
            <v>33</v>
          </cell>
          <cell r="H318">
            <v>3310</v>
          </cell>
          <cell r="I318">
            <v>0</v>
          </cell>
          <cell r="J318">
            <v>37</v>
          </cell>
          <cell r="K318" t="str">
            <v>JAWA TENGAH</v>
          </cell>
          <cell r="L318" t="str">
            <v>KLATEN</v>
          </cell>
        </row>
        <row r="319">
          <cell r="B319" t="str">
            <v>P3310020101</v>
          </cell>
          <cell r="C319" t="str">
            <v>GANTIWARNO</v>
          </cell>
          <cell r="D319" t="str">
            <v>Puskesmas</v>
          </cell>
          <cell r="E319" t="str">
            <v>Rawat Inap</v>
          </cell>
          <cell r="F319" t="str">
            <v>Pemerintah Kabupaten</v>
          </cell>
          <cell r="G319">
            <v>33</v>
          </cell>
          <cell r="H319">
            <v>3310</v>
          </cell>
          <cell r="I319">
            <v>0</v>
          </cell>
          <cell r="J319">
            <v>41</v>
          </cell>
          <cell r="K319" t="str">
            <v>JAWA TENGAH</v>
          </cell>
          <cell r="L319" t="str">
            <v>KLATEN</v>
          </cell>
        </row>
        <row r="320">
          <cell r="B320" t="str">
            <v>P3310030201</v>
          </cell>
          <cell r="C320" t="str">
            <v>WEDI</v>
          </cell>
          <cell r="D320" t="str">
            <v>Puskesmas</v>
          </cell>
          <cell r="E320" t="str">
            <v>Non Rawat Inap</v>
          </cell>
          <cell r="F320" t="str">
            <v>Pemerintah Kabupaten</v>
          </cell>
          <cell r="G320">
            <v>33</v>
          </cell>
          <cell r="H320">
            <v>3310</v>
          </cell>
          <cell r="I320">
            <v>0</v>
          </cell>
          <cell r="J320">
            <v>42</v>
          </cell>
          <cell r="K320" t="str">
            <v>JAWA TENGAH</v>
          </cell>
          <cell r="L320" t="str">
            <v>KLATEN</v>
          </cell>
        </row>
        <row r="321">
          <cell r="B321" t="str">
            <v>P3310040101</v>
          </cell>
          <cell r="C321" t="str">
            <v>BAYAT</v>
          </cell>
          <cell r="D321" t="str">
            <v>Puskesmas</v>
          </cell>
          <cell r="E321" t="str">
            <v>Rawat Inap</v>
          </cell>
          <cell r="F321" t="str">
            <v>Pemerintah Kabupaten</v>
          </cell>
          <cell r="G321">
            <v>33</v>
          </cell>
          <cell r="H321">
            <v>3310</v>
          </cell>
          <cell r="I321">
            <v>0</v>
          </cell>
          <cell r="J321">
            <v>46</v>
          </cell>
          <cell r="K321" t="str">
            <v>JAWA TENGAH</v>
          </cell>
          <cell r="L321" t="str">
            <v>KLATEN</v>
          </cell>
        </row>
        <row r="322">
          <cell r="B322" t="str">
            <v>P3310050101</v>
          </cell>
          <cell r="C322" t="str">
            <v>CAWAS  I</v>
          </cell>
          <cell r="D322" t="str">
            <v>Puskesmas</v>
          </cell>
          <cell r="E322" t="str">
            <v>Rawat Inap</v>
          </cell>
          <cell r="F322" t="str">
            <v>Pemerintah Kabupaten</v>
          </cell>
          <cell r="G322">
            <v>33</v>
          </cell>
          <cell r="H322">
            <v>3310</v>
          </cell>
          <cell r="I322">
            <v>0</v>
          </cell>
          <cell r="J322">
            <v>40</v>
          </cell>
          <cell r="K322" t="str">
            <v>JAWA TENGAH</v>
          </cell>
          <cell r="L322" t="str">
            <v>KLATEN</v>
          </cell>
        </row>
        <row r="323">
          <cell r="B323" t="str">
            <v>P3310050202</v>
          </cell>
          <cell r="C323" t="str">
            <v>CAWAS  II</v>
          </cell>
          <cell r="D323" t="str">
            <v>Puskesmas</v>
          </cell>
          <cell r="E323" t="str">
            <v>Non Rawat Inap</v>
          </cell>
          <cell r="F323" t="str">
            <v>Pemerintah Kabupaten</v>
          </cell>
          <cell r="G323">
            <v>33</v>
          </cell>
          <cell r="H323">
            <v>3310</v>
          </cell>
          <cell r="I323">
            <v>0</v>
          </cell>
          <cell r="J323">
            <v>36</v>
          </cell>
          <cell r="K323" t="str">
            <v>JAWA TENGAH</v>
          </cell>
          <cell r="L323" t="str">
            <v>KLATEN</v>
          </cell>
        </row>
        <row r="324">
          <cell r="B324" t="str">
            <v>P3310060101</v>
          </cell>
          <cell r="C324" t="str">
            <v>TRUCUK  I</v>
          </cell>
          <cell r="D324" t="str">
            <v>Puskesmas</v>
          </cell>
          <cell r="E324" t="str">
            <v>Rawat Inap</v>
          </cell>
          <cell r="F324" t="str">
            <v>Pemerintah Kabupaten</v>
          </cell>
          <cell r="G324">
            <v>33</v>
          </cell>
          <cell r="H324">
            <v>3310</v>
          </cell>
          <cell r="I324">
            <v>0</v>
          </cell>
          <cell r="J324">
            <v>43</v>
          </cell>
          <cell r="K324" t="str">
            <v>JAWA TENGAH</v>
          </cell>
          <cell r="L324" t="str">
            <v>KLATEN</v>
          </cell>
        </row>
        <row r="325">
          <cell r="B325" t="str">
            <v>P3310060202</v>
          </cell>
          <cell r="C325" t="str">
            <v>TRUCUK II</v>
          </cell>
          <cell r="D325" t="str">
            <v>Puskesmas</v>
          </cell>
          <cell r="E325" t="str">
            <v>Non Rawat Inap</v>
          </cell>
          <cell r="F325" t="str">
            <v>Pemerintah Kabupaten</v>
          </cell>
          <cell r="G325">
            <v>33</v>
          </cell>
          <cell r="H325">
            <v>3310</v>
          </cell>
          <cell r="I325">
            <v>0</v>
          </cell>
          <cell r="J325">
            <v>25</v>
          </cell>
          <cell r="K325" t="str">
            <v>JAWA TENGAH</v>
          </cell>
          <cell r="L325" t="str">
            <v>KLATEN</v>
          </cell>
        </row>
        <row r="326">
          <cell r="B326" t="str">
            <v>P3310070201</v>
          </cell>
          <cell r="C326" t="str">
            <v>KALIKOTES</v>
          </cell>
          <cell r="D326" t="str">
            <v>Puskesmas</v>
          </cell>
          <cell r="E326" t="str">
            <v>Non Rawat Inap</v>
          </cell>
          <cell r="F326" t="str">
            <v>Pemerintah Kabupaten</v>
          </cell>
          <cell r="G326">
            <v>33</v>
          </cell>
          <cell r="H326">
            <v>3310</v>
          </cell>
          <cell r="I326">
            <v>0</v>
          </cell>
          <cell r="J326">
            <v>32</v>
          </cell>
          <cell r="K326" t="str">
            <v>JAWA TENGAH</v>
          </cell>
          <cell r="L326" t="str">
            <v>KLATEN</v>
          </cell>
        </row>
        <row r="327">
          <cell r="B327" t="str">
            <v>P3310080201</v>
          </cell>
          <cell r="C327" t="str">
            <v>KEBONARUM</v>
          </cell>
          <cell r="D327" t="str">
            <v>Puskesmas</v>
          </cell>
          <cell r="E327" t="str">
            <v>Non Rawat Inap</v>
          </cell>
          <cell r="F327" t="str">
            <v>Pemerintah Kabupaten</v>
          </cell>
          <cell r="G327">
            <v>33</v>
          </cell>
          <cell r="H327">
            <v>3310</v>
          </cell>
          <cell r="I327">
            <v>0</v>
          </cell>
          <cell r="J327">
            <v>30</v>
          </cell>
          <cell r="K327" t="str">
            <v>JAWA TENGAH</v>
          </cell>
          <cell r="L327" t="str">
            <v>KLATEN</v>
          </cell>
        </row>
        <row r="328">
          <cell r="B328" t="str">
            <v>P3310090101</v>
          </cell>
          <cell r="C328" t="str">
            <v>JOGONALAN  I</v>
          </cell>
          <cell r="D328" t="str">
            <v>Puskesmas</v>
          </cell>
          <cell r="E328" t="str">
            <v>Rawat Inap</v>
          </cell>
          <cell r="F328" t="str">
            <v>Pemerintah Kabupaten</v>
          </cell>
          <cell r="G328">
            <v>33</v>
          </cell>
          <cell r="H328">
            <v>3310</v>
          </cell>
          <cell r="I328">
            <v>0</v>
          </cell>
          <cell r="J328">
            <v>43</v>
          </cell>
          <cell r="K328" t="str">
            <v>JAWA TENGAH</v>
          </cell>
          <cell r="L328" t="str">
            <v>KLATEN</v>
          </cell>
        </row>
        <row r="329">
          <cell r="B329" t="str">
            <v>P3310090202</v>
          </cell>
          <cell r="C329" t="str">
            <v>JOGONALAN  II</v>
          </cell>
          <cell r="D329" t="str">
            <v>Puskesmas</v>
          </cell>
          <cell r="E329" t="str">
            <v>Non Rawat Inap</v>
          </cell>
          <cell r="F329" t="str">
            <v>Pemerintah Kabupaten</v>
          </cell>
          <cell r="G329">
            <v>33</v>
          </cell>
          <cell r="H329">
            <v>3310</v>
          </cell>
          <cell r="I329">
            <v>0</v>
          </cell>
          <cell r="J329">
            <v>28</v>
          </cell>
          <cell r="K329" t="str">
            <v>JAWA TENGAH</v>
          </cell>
          <cell r="L329" t="str">
            <v>KLATEN</v>
          </cell>
        </row>
        <row r="330">
          <cell r="B330" t="str">
            <v>P3310100101</v>
          </cell>
          <cell r="C330" t="str">
            <v>MANISRENGGO</v>
          </cell>
          <cell r="D330" t="str">
            <v>Puskesmas</v>
          </cell>
          <cell r="E330" t="str">
            <v>Rawat Inap</v>
          </cell>
          <cell r="F330" t="str">
            <v>Pemerintah Kabupaten</v>
          </cell>
          <cell r="G330">
            <v>33</v>
          </cell>
          <cell r="H330">
            <v>3310</v>
          </cell>
          <cell r="I330">
            <v>0</v>
          </cell>
          <cell r="J330">
            <v>33</v>
          </cell>
          <cell r="K330" t="str">
            <v>JAWA TENGAH</v>
          </cell>
          <cell r="L330" t="str">
            <v>KLATEN</v>
          </cell>
        </row>
        <row r="331">
          <cell r="B331" t="str">
            <v>P3310110201</v>
          </cell>
          <cell r="C331" t="str">
            <v>KARANGNONGKO</v>
          </cell>
          <cell r="D331" t="str">
            <v>Puskesmas</v>
          </cell>
          <cell r="E331" t="str">
            <v>Non Rawat Inap</v>
          </cell>
          <cell r="F331" t="str">
            <v>Pemerintah Kabupaten</v>
          </cell>
          <cell r="G331">
            <v>33</v>
          </cell>
          <cell r="H331">
            <v>3310</v>
          </cell>
          <cell r="I331">
            <v>0</v>
          </cell>
          <cell r="J331">
            <v>31</v>
          </cell>
          <cell r="K331" t="str">
            <v>JAWA TENGAH</v>
          </cell>
          <cell r="L331" t="str">
            <v>KLATEN</v>
          </cell>
        </row>
        <row r="332">
          <cell r="B332" t="str">
            <v>P3310120201</v>
          </cell>
          <cell r="C332" t="str">
            <v>NGAWEN</v>
          </cell>
          <cell r="D332" t="str">
            <v>Puskesmas</v>
          </cell>
          <cell r="E332" t="str">
            <v>Non Rawat Inap</v>
          </cell>
          <cell r="F332" t="str">
            <v>Pemerintah Kabupaten</v>
          </cell>
          <cell r="G332">
            <v>33</v>
          </cell>
          <cell r="H332">
            <v>3310</v>
          </cell>
          <cell r="I332">
            <v>0</v>
          </cell>
          <cell r="J332">
            <v>38</v>
          </cell>
          <cell r="K332" t="str">
            <v>JAWA TENGAH</v>
          </cell>
          <cell r="L332" t="str">
            <v>KLATEN</v>
          </cell>
        </row>
        <row r="333">
          <cell r="B333" t="str">
            <v>P3310130201</v>
          </cell>
          <cell r="C333" t="str">
            <v>CEPER</v>
          </cell>
          <cell r="D333" t="str">
            <v>Puskesmas</v>
          </cell>
          <cell r="E333" t="str">
            <v>Non Rawat Inap</v>
          </cell>
          <cell r="F333" t="str">
            <v>Pemerintah Kabupaten</v>
          </cell>
          <cell r="G333">
            <v>33</v>
          </cell>
          <cell r="H333">
            <v>3310</v>
          </cell>
          <cell r="I333">
            <v>0</v>
          </cell>
          <cell r="J333">
            <v>39</v>
          </cell>
          <cell r="K333" t="str">
            <v>JAWA TENGAH</v>
          </cell>
          <cell r="L333" t="str">
            <v>KLATEN</v>
          </cell>
        </row>
        <row r="334">
          <cell r="B334" t="str">
            <v>P3310130202</v>
          </cell>
          <cell r="C334" t="str">
            <v>JAMBUKULON</v>
          </cell>
          <cell r="D334" t="str">
            <v>Puskesmas</v>
          </cell>
          <cell r="E334" t="str">
            <v>Non Rawat Inap</v>
          </cell>
          <cell r="F334" t="str">
            <v>Pemerintah Kabupaten</v>
          </cell>
          <cell r="G334">
            <v>33</v>
          </cell>
          <cell r="H334">
            <v>3310</v>
          </cell>
          <cell r="I334">
            <v>0</v>
          </cell>
          <cell r="J334">
            <v>36</v>
          </cell>
          <cell r="K334" t="str">
            <v>JAWA TENGAH</v>
          </cell>
          <cell r="L334" t="str">
            <v>KLATEN</v>
          </cell>
        </row>
        <row r="335">
          <cell r="B335" t="str">
            <v>P3310140101</v>
          </cell>
          <cell r="C335" t="str">
            <v>PEDAN</v>
          </cell>
          <cell r="D335" t="str">
            <v>Puskesmas</v>
          </cell>
          <cell r="E335" t="str">
            <v>Rawat Inap</v>
          </cell>
          <cell r="F335" t="str">
            <v>Pemerintah Kabupaten</v>
          </cell>
          <cell r="G335">
            <v>33</v>
          </cell>
          <cell r="H335">
            <v>3310</v>
          </cell>
          <cell r="I335">
            <v>0</v>
          </cell>
          <cell r="J335">
            <v>51</v>
          </cell>
          <cell r="K335" t="str">
            <v>JAWA TENGAH</v>
          </cell>
          <cell r="L335" t="str">
            <v>KLATEN</v>
          </cell>
        </row>
        <row r="336">
          <cell r="B336" t="str">
            <v>P3310150101</v>
          </cell>
          <cell r="C336" t="str">
            <v>KARANGDOWO</v>
          </cell>
          <cell r="D336" t="str">
            <v>Puskesmas</v>
          </cell>
          <cell r="E336" t="str">
            <v>Rawat Inap</v>
          </cell>
          <cell r="F336" t="str">
            <v>Pemerintah Kabupaten</v>
          </cell>
          <cell r="G336">
            <v>33</v>
          </cell>
          <cell r="H336">
            <v>3310</v>
          </cell>
          <cell r="I336">
            <v>0</v>
          </cell>
          <cell r="J336">
            <v>49</v>
          </cell>
          <cell r="K336" t="str">
            <v>JAWA TENGAH</v>
          </cell>
          <cell r="L336" t="str">
            <v>KLATEN</v>
          </cell>
        </row>
        <row r="337">
          <cell r="B337" t="str">
            <v>P3310160101</v>
          </cell>
          <cell r="C337" t="str">
            <v>JUWIRING</v>
          </cell>
          <cell r="D337" t="str">
            <v>Puskesmas</v>
          </cell>
          <cell r="E337" t="str">
            <v>Rawat Inap</v>
          </cell>
          <cell r="F337" t="str">
            <v>Pemerintah Kabupaten</v>
          </cell>
          <cell r="G337">
            <v>33</v>
          </cell>
          <cell r="H337">
            <v>3310</v>
          </cell>
          <cell r="I337">
            <v>0</v>
          </cell>
          <cell r="J337">
            <v>50</v>
          </cell>
          <cell r="K337" t="str">
            <v>JAWA TENGAH</v>
          </cell>
          <cell r="L337" t="str">
            <v>KLATEN</v>
          </cell>
        </row>
        <row r="338">
          <cell r="B338" t="str">
            <v>P3310170101</v>
          </cell>
          <cell r="C338" t="str">
            <v>WONOSARI  I</v>
          </cell>
          <cell r="D338" t="str">
            <v>Puskesmas</v>
          </cell>
          <cell r="E338" t="str">
            <v>Rawat Inap</v>
          </cell>
          <cell r="F338" t="str">
            <v>Pemerintah Kabupaten</v>
          </cell>
          <cell r="G338">
            <v>33</v>
          </cell>
          <cell r="H338">
            <v>3310</v>
          </cell>
          <cell r="I338">
            <v>0</v>
          </cell>
          <cell r="J338">
            <v>28</v>
          </cell>
          <cell r="K338" t="str">
            <v>JAWA TENGAH</v>
          </cell>
          <cell r="L338" t="str">
            <v>KLATEN</v>
          </cell>
        </row>
        <row r="339">
          <cell r="B339" t="str">
            <v>P3310170202</v>
          </cell>
          <cell r="C339" t="str">
            <v>WONOSARI  II</v>
          </cell>
          <cell r="D339" t="str">
            <v>Puskesmas</v>
          </cell>
          <cell r="E339" t="str">
            <v>Non Rawat Inap</v>
          </cell>
          <cell r="F339" t="str">
            <v>Pemerintah Kabupaten</v>
          </cell>
          <cell r="G339">
            <v>33</v>
          </cell>
          <cell r="H339">
            <v>3310</v>
          </cell>
          <cell r="I339">
            <v>0</v>
          </cell>
          <cell r="J339">
            <v>28</v>
          </cell>
          <cell r="K339" t="str">
            <v>JAWA TENGAH</v>
          </cell>
          <cell r="L339" t="str">
            <v>KLATEN</v>
          </cell>
        </row>
        <row r="340">
          <cell r="B340" t="str">
            <v>P3310180101</v>
          </cell>
          <cell r="C340" t="str">
            <v>DELANGGU</v>
          </cell>
          <cell r="D340" t="str">
            <v>Puskesmas</v>
          </cell>
          <cell r="E340" t="str">
            <v>Rawat Inap</v>
          </cell>
          <cell r="F340" t="str">
            <v>Pemerintah Kabupaten</v>
          </cell>
          <cell r="G340">
            <v>33</v>
          </cell>
          <cell r="H340">
            <v>3310</v>
          </cell>
          <cell r="I340">
            <v>0</v>
          </cell>
          <cell r="J340">
            <v>60</v>
          </cell>
          <cell r="K340" t="str">
            <v>JAWA TENGAH</v>
          </cell>
          <cell r="L340" t="str">
            <v>KLATEN</v>
          </cell>
        </row>
        <row r="341">
          <cell r="B341" t="str">
            <v>P3310190201</v>
          </cell>
          <cell r="C341" t="str">
            <v>POLANHARJO</v>
          </cell>
          <cell r="D341" t="str">
            <v>Puskesmas</v>
          </cell>
          <cell r="E341" t="str">
            <v>Non Rawat Inap</v>
          </cell>
          <cell r="F341" t="str">
            <v>Pemerintah Kabupaten</v>
          </cell>
          <cell r="G341">
            <v>33</v>
          </cell>
          <cell r="H341">
            <v>3310</v>
          </cell>
          <cell r="I341">
            <v>0</v>
          </cell>
          <cell r="J341">
            <v>40</v>
          </cell>
          <cell r="K341" t="str">
            <v>JAWA TENGAH</v>
          </cell>
          <cell r="L341" t="str">
            <v>KLATEN</v>
          </cell>
        </row>
        <row r="342">
          <cell r="B342" t="str">
            <v>P3310200201</v>
          </cell>
          <cell r="C342" t="str">
            <v>KARANGANOM</v>
          </cell>
          <cell r="D342" t="str">
            <v>Puskesmas</v>
          </cell>
          <cell r="E342" t="str">
            <v>Non Rawat Inap</v>
          </cell>
          <cell r="F342" t="str">
            <v>Pemerintah Kabupaten</v>
          </cell>
          <cell r="G342">
            <v>33</v>
          </cell>
          <cell r="H342">
            <v>3310</v>
          </cell>
          <cell r="I342">
            <v>0</v>
          </cell>
          <cell r="J342">
            <v>51</v>
          </cell>
          <cell r="K342" t="str">
            <v>JAWA TENGAH</v>
          </cell>
          <cell r="L342" t="str">
            <v>KLATEN</v>
          </cell>
        </row>
        <row r="343">
          <cell r="B343" t="str">
            <v>P3310210102</v>
          </cell>
          <cell r="C343" t="str">
            <v>MAJEGAN</v>
          </cell>
          <cell r="D343" t="str">
            <v>Puskesmas</v>
          </cell>
          <cell r="E343" t="str">
            <v>Rawat Inap</v>
          </cell>
          <cell r="F343" t="str">
            <v>Pemerintah Kabupaten</v>
          </cell>
          <cell r="G343">
            <v>33</v>
          </cell>
          <cell r="H343">
            <v>3310</v>
          </cell>
          <cell r="I343">
            <v>0</v>
          </cell>
          <cell r="J343">
            <v>33</v>
          </cell>
          <cell r="K343" t="str">
            <v>JAWA TENGAH</v>
          </cell>
          <cell r="L343" t="str">
            <v>KLATEN</v>
          </cell>
        </row>
        <row r="344">
          <cell r="B344" t="str">
            <v>P3310210201</v>
          </cell>
          <cell r="C344" t="str">
            <v>TULUNG</v>
          </cell>
          <cell r="D344" t="str">
            <v>Puskesmas</v>
          </cell>
          <cell r="E344" t="str">
            <v>Non Rawat Inap</v>
          </cell>
          <cell r="F344" t="str">
            <v>Pemerintah Kabupaten</v>
          </cell>
          <cell r="G344">
            <v>33</v>
          </cell>
          <cell r="H344">
            <v>3310</v>
          </cell>
          <cell r="I344">
            <v>0</v>
          </cell>
          <cell r="J344">
            <v>34</v>
          </cell>
          <cell r="K344" t="str">
            <v>JAWA TENGAH</v>
          </cell>
          <cell r="L344" t="str">
            <v>KLATEN</v>
          </cell>
        </row>
        <row r="345">
          <cell r="B345" t="str">
            <v>P3310220101</v>
          </cell>
          <cell r="C345" t="str">
            <v>JATINOM</v>
          </cell>
          <cell r="D345" t="str">
            <v>Puskesmas</v>
          </cell>
          <cell r="E345" t="str">
            <v>Rawat Inap</v>
          </cell>
          <cell r="F345" t="str">
            <v>Pemerintah Kabupaten</v>
          </cell>
          <cell r="G345">
            <v>33</v>
          </cell>
          <cell r="H345">
            <v>3310</v>
          </cell>
          <cell r="I345">
            <v>0</v>
          </cell>
          <cell r="J345">
            <v>44</v>
          </cell>
          <cell r="K345" t="str">
            <v>JAWA TENGAH</v>
          </cell>
          <cell r="L345" t="str">
            <v>KLATEN</v>
          </cell>
        </row>
        <row r="346">
          <cell r="B346" t="str">
            <v>P3310220202</v>
          </cell>
          <cell r="C346" t="str">
            <v>KAYUMAS</v>
          </cell>
          <cell r="D346" t="str">
            <v>Puskesmas</v>
          </cell>
          <cell r="E346" t="str">
            <v>Non Rawat Inap</v>
          </cell>
          <cell r="F346" t="str">
            <v>Pemerintah Kabupaten</v>
          </cell>
          <cell r="G346">
            <v>33</v>
          </cell>
          <cell r="H346">
            <v>3310</v>
          </cell>
          <cell r="I346">
            <v>0</v>
          </cell>
          <cell r="J346">
            <v>33</v>
          </cell>
          <cell r="K346" t="str">
            <v>JAWA TENGAH</v>
          </cell>
          <cell r="L346" t="str">
            <v>KLATEN</v>
          </cell>
        </row>
        <row r="347">
          <cell r="B347" t="str">
            <v>P3310230101</v>
          </cell>
          <cell r="C347" t="str">
            <v>KEMALANG</v>
          </cell>
          <cell r="D347" t="str">
            <v>Puskesmas</v>
          </cell>
          <cell r="E347" t="str">
            <v>Rawat Inap</v>
          </cell>
          <cell r="F347" t="str">
            <v>Pemerintah Kabupaten</v>
          </cell>
          <cell r="G347">
            <v>33</v>
          </cell>
          <cell r="H347">
            <v>3310</v>
          </cell>
          <cell r="I347">
            <v>0</v>
          </cell>
          <cell r="J347">
            <v>48</v>
          </cell>
          <cell r="K347" t="str">
            <v>JAWA TENGAH</v>
          </cell>
          <cell r="L347" t="str">
            <v>KLATEN</v>
          </cell>
        </row>
        <row r="348">
          <cell r="B348" t="str">
            <v>P3310710201</v>
          </cell>
          <cell r="C348" t="str">
            <v>KLATEN SELATAN</v>
          </cell>
          <cell r="D348" t="str">
            <v>Puskesmas</v>
          </cell>
          <cell r="E348" t="str">
            <v>Non Rawat Inap</v>
          </cell>
          <cell r="F348" t="str">
            <v>Pemerintah Kabupaten</v>
          </cell>
          <cell r="G348">
            <v>33</v>
          </cell>
          <cell r="H348">
            <v>3310</v>
          </cell>
          <cell r="I348">
            <v>0</v>
          </cell>
          <cell r="J348">
            <v>36</v>
          </cell>
          <cell r="K348" t="str">
            <v>JAWA TENGAH</v>
          </cell>
          <cell r="L348" t="str">
            <v>KLATEN</v>
          </cell>
        </row>
        <row r="349">
          <cell r="B349" t="str">
            <v>P3310720201</v>
          </cell>
          <cell r="C349" t="str">
            <v>KLATEN TENGAH</v>
          </cell>
          <cell r="D349" t="str">
            <v>Puskesmas</v>
          </cell>
          <cell r="E349" t="str">
            <v>Non Rawat Inap</v>
          </cell>
          <cell r="F349" t="str">
            <v>Pemerintah Kabupaten</v>
          </cell>
          <cell r="G349">
            <v>33</v>
          </cell>
          <cell r="H349">
            <v>3310</v>
          </cell>
          <cell r="I349">
            <v>0</v>
          </cell>
          <cell r="J349">
            <v>35</v>
          </cell>
          <cell r="K349" t="str">
            <v>JAWA TENGAH</v>
          </cell>
          <cell r="L349" t="str">
            <v>KLATEN</v>
          </cell>
        </row>
        <row r="350">
          <cell r="B350" t="str">
            <v>P3310730201</v>
          </cell>
          <cell r="C350" t="str">
            <v>KLATEN UTARA</v>
          </cell>
          <cell r="D350" t="str">
            <v>Puskesmas</v>
          </cell>
          <cell r="E350" t="str">
            <v>Non Rawat Inap</v>
          </cell>
          <cell r="F350" t="str">
            <v>Pemerintah Kabupaten</v>
          </cell>
          <cell r="G350">
            <v>33</v>
          </cell>
          <cell r="H350">
            <v>3310</v>
          </cell>
          <cell r="I350">
            <v>0</v>
          </cell>
          <cell r="J350">
            <v>27</v>
          </cell>
          <cell r="K350" t="str">
            <v>JAWA TENGAH</v>
          </cell>
          <cell r="L350" t="str">
            <v>KLATEN</v>
          </cell>
        </row>
        <row r="351">
          <cell r="B351" t="str">
            <v>P3311010101</v>
          </cell>
          <cell r="C351" t="str">
            <v>WERU</v>
          </cell>
          <cell r="D351" t="str">
            <v>Puskesmas</v>
          </cell>
          <cell r="E351" t="str">
            <v>Rawat Inap</v>
          </cell>
          <cell r="F351" t="str">
            <v>Pemerintah Kabupaten</v>
          </cell>
          <cell r="G351">
            <v>33</v>
          </cell>
          <cell r="H351">
            <v>3311</v>
          </cell>
          <cell r="I351">
            <v>0</v>
          </cell>
          <cell r="J351">
            <v>83</v>
          </cell>
          <cell r="K351" t="str">
            <v>JAWA TENGAH</v>
          </cell>
          <cell r="L351" t="str">
            <v>SUKOHARJO</v>
          </cell>
        </row>
        <row r="352">
          <cell r="B352" t="str">
            <v>P3311020101</v>
          </cell>
          <cell r="C352" t="str">
            <v>BULU</v>
          </cell>
          <cell r="D352" t="str">
            <v>Puskesmas</v>
          </cell>
          <cell r="E352" t="str">
            <v>Rawat Inap</v>
          </cell>
          <cell r="F352" t="str">
            <v>Pemerintah Kabupaten</v>
          </cell>
          <cell r="G352">
            <v>33</v>
          </cell>
          <cell r="H352">
            <v>3311</v>
          </cell>
          <cell r="I352">
            <v>0</v>
          </cell>
          <cell r="J352">
            <v>61</v>
          </cell>
          <cell r="K352" t="str">
            <v>JAWA TENGAH</v>
          </cell>
          <cell r="L352" t="str">
            <v>SUKOHARJO</v>
          </cell>
        </row>
        <row r="353">
          <cell r="B353" t="str">
            <v>P3311030101</v>
          </cell>
          <cell r="C353" t="str">
            <v xml:space="preserve">TAWANGSARI  </v>
          </cell>
          <cell r="D353" t="str">
            <v>Puskesmas</v>
          </cell>
          <cell r="E353" t="str">
            <v>Rawat Inap</v>
          </cell>
          <cell r="F353" t="str">
            <v>Pemerintah Kabupaten</v>
          </cell>
          <cell r="G353">
            <v>33</v>
          </cell>
          <cell r="H353">
            <v>3311</v>
          </cell>
          <cell r="I353">
            <v>0</v>
          </cell>
          <cell r="J353">
            <v>71</v>
          </cell>
          <cell r="K353" t="str">
            <v>JAWA TENGAH</v>
          </cell>
          <cell r="L353" t="str">
            <v>SUKOHARJO</v>
          </cell>
        </row>
        <row r="354">
          <cell r="B354" t="str">
            <v>P3311040201</v>
          </cell>
          <cell r="C354" t="str">
            <v>SUKOHARJO</v>
          </cell>
          <cell r="D354" t="str">
            <v>Puskesmas</v>
          </cell>
          <cell r="E354" t="str">
            <v>Non Rawat Inap</v>
          </cell>
          <cell r="F354" t="str">
            <v>Pemerintah Kabupaten</v>
          </cell>
          <cell r="G354">
            <v>33</v>
          </cell>
          <cell r="H354">
            <v>3311</v>
          </cell>
          <cell r="I354">
            <v>0</v>
          </cell>
          <cell r="J354">
            <v>80</v>
          </cell>
          <cell r="K354" t="str">
            <v>JAWA TENGAH</v>
          </cell>
          <cell r="L354" t="str">
            <v>SUKOHARJO</v>
          </cell>
        </row>
        <row r="355">
          <cell r="B355" t="str">
            <v>P3311050101</v>
          </cell>
          <cell r="C355" t="str">
            <v xml:space="preserve">NGUTER </v>
          </cell>
          <cell r="D355" t="str">
            <v>Puskesmas</v>
          </cell>
          <cell r="E355" t="str">
            <v>Rawat Inap</v>
          </cell>
          <cell r="F355" t="str">
            <v>Pemerintah Kabupaten</v>
          </cell>
          <cell r="G355">
            <v>33</v>
          </cell>
          <cell r="H355">
            <v>3311</v>
          </cell>
          <cell r="I355">
            <v>0</v>
          </cell>
          <cell r="J355">
            <v>80</v>
          </cell>
          <cell r="K355" t="str">
            <v>JAWA TENGAH</v>
          </cell>
          <cell r="L355" t="str">
            <v>SUKOHARJO</v>
          </cell>
        </row>
        <row r="356">
          <cell r="B356" t="str">
            <v>P3311060201</v>
          </cell>
          <cell r="C356" t="str">
            <v>BENDOSARI</v>
          </cell>
          <cell r="D356" t="str">
            <v>Puskesmas</v>
          </cell>
          <cell r="E356" t="str">
            <v>Non Rawat Inap</v>
          </cell>
          <cell r="F356" t="str">
            <v>Pemerintah Kabupaten</v>
          </cell>
          <cell r="G356">
            <v>33</v>
          </cell>
          <cell r="H356">
            <v>3311</v>
          </cell>
          <cell r="I356">
            <v>0</v>
          </cell>
          <cell r="J356">
            <v>60</v>
          </cell>
          <cell r="K356" t="str">
            <v>JAWA TENGAH</v>
          </cell>
          <cell r="L356" t="str">
            <v>SUKOHARJO</v>
          </cell>
        </row>
        <row r="357">
          <cell r="B357" t="str">
            <v>P3311070101</v>
          </cell>
          <cell r="C357" t="str">
            <v xml:space="preserve">POLOKARTO </v>
          </cell>
          <cell r="D357" t="str">
            <v>Puskesmas</v>
          </cell>
          <cell r="E357" t="str">
            <v>Rawat Inap</v>
          </cell>
          <cell r="F357" t="str">
            <v>Pemerintah Kabupaten</v>
          </cell>
          <cell r="G357">
            <v>33</v>
          </cell>
          <cell r="H357">
            <v>3311</v>
          </cell>
          <cell r="I357">
            <v>0</v>
          </cell>
          <cell r="J357">
            <v>81</v>
          </cell>
          <cell r="K357" t="str">
            <v>JAWA TENGAH</v>
          </cell>
          <cell r="L357" t="str">
            <v>SUKOHARJO</v>
          </cell>
        </row>
        <row r="358">
          <cell r="B358" t="str">
            <v>P3311080101</v>
          </cell>
          <cell r="C358" t="str">
            <v xml:space="preserve">MOJOLABAN  </v>
          </cell>
          <cell r="D358" t="str">
            <v>Puskesmas</v>
          </cell>
          <cell r="E358" t="str">
            <v>Rawat Inap</v>
          </cell>
          <cell r="F358" t="str">
            <v>Pemerintah Kabupaten</v>
          </cell>
          <cell r="G358">
            <v>33</v>
          </cell>
          <cell r="H358">
            <v>3311</v>
          </cell>
          <cell r="I358">
            <v>0</v>
          </cell>
          <cell r="J358">
            <v>77</v>
          </cell>
          <cell r="K358" t="str">
            <v>JAWA TENGAH</v>
          </cell>
          <cell r="L358" t="str">
            <v>SUKOHARJO</v>
          </cell>
        </row>
        <row r="359">
          <cell r="B359" t="str">
            <v>P3311090101</v>
          </cell>
          <cell r="C359" t="str">
            <v xml:space="preserve">GROGOL </v>
          </cell>
          <cell r="D359" t="str">
            <v>Puskesmas</v>
          </cell>
          <cell r="E359" t="str">
            <v>Rawat Inap</v>
          </cell>
          <cell r="F359" t="str">
            <v>Pemerintah Kabupaten</v>
          </cell>
          <cell r="G359">
            <v>33</v>
          </cell>
          <cell r="H359">
            <v>3311</v>
          </cell>
          <cell r="I359">
            <v>0</v>
          </cell>
          <cell r="J359">
            <v>78</v>
          </cell>
          <cell r="K359" t="str">
            <v>JAWA TENGAH</v>
          </cell>
          <cell r="L359" t="str">
            <v>SUKOHARJO</v>
          </cell>
        </row>
        <row r="360">
          <cell r="B360" t="str">
            <v>P3311100101</v>
          </cell>
          <cell r="C360" t="str">
            <v xml:space="preserve">BAKI </v>
          </cell>
          <cell r="D360" t="str">
            <v>Puskesmas</v>
          </cell>
          <cell r="E360" t="str">
            <v>Rawat Inap</v>
          </cell>
          <cell r="F360" t="str">
            <v>Pemerintah Kabupaten</v>
          </cell>
          <cell r="G360">
            <v>33</v>
          </cell>
          <cell r="H360">
            <v>3311</v>
          </cell>
          <cell r="I360">
            <v>0</v>
          </cell>
          <cell r="J360">
            <v>77</v>
          </cell>
          <cell r="K360" t="str">
            <v>JAWA TENGAH</v>
          </cell>
          <cell r="L360" t="str">
            <v>SUKOHARJO</v>
          </cell>
        </row>
        <row r="361">
          <cell r="B361" t="str">
            <v>P3311110101</v>
          </cell>
          <cell r="C361" t="str">
            <v xml:space="preserve">GATAK </v>
          </cell>
          <cell r="D361" t="str">
            <v>Puskesmas</v>
          </cell>
          <cell r="E361" t="str">
            <v>Rawat Inap</v>
          </cell>
          <cell r="F361" t="str">
            <v>Pemerintah Kabupaten</v>
          </cell>
          <cell r="G361">
            <v>33</v>
          </cell>
          <cell r="H361">
            <v>3311</v>
          </cell>
          <cell r="I361">
            <v>0</v>
          </cell>
          <cell r="J361">
            <v>85</v>
          </cell>
          <cell r="K361" t="str">
            <v>JAWA TENGAH</v>
          </cell>
          <cell r="L361" t="str">
            <v>SUKOHARJO</v>
          </cell>
        </row>
        <row r="362">
          <cell r="B362" t="str">
            <v>P3311120101</v>
          </cell>
          <cell r="C362" t="str">
            <v xml:space="preserve">KARTASURA </v>
          </cell>
          <cell r="D362" t="str">
            <v>Puskesmas</v>
          </cell>
          <cell r="E362" t="str">
            <v>Rawat Inap</v>
          </cell>
          <cell r="F362" t="str">
            <v>Pemerintah Kabupaten</v>
          </cell>
          <cell r="G362">
            <v>33</v>
          </cell>
          <cell r="H362">
            <v>3311</v>
          </cell>
          <cell r="I362">
            <v>0</v>
          </cell>
          <cell r="J362">
            <v>81</v>
          </cell>
          <cell r="K362" t="str">
            <v>JAWA TENGAH</v>
          </cell>
          <cell r="L362" t="str">
            <v>SUKOHARJO</v>
          </cell>
        </row>
        <row r="363">
          <cell r="B363" t="str">
            <v>P3312010101</v>
          </cell>
          <cell r="C363" t="str">
            <v>PRACIMANTORO  I</v>
          </cell>
          <cell r="D363" t="str">
            <v>Puskesmas</v>
          </cell>
          <cell r="E363" t="str">
            <v>Rawat Inap</v>
          </cell>
          <cell r="F363" t="str">
            <v>Pemerintah Kabupaten</v>
          </cell>
          <cell r="G363">
            <v>33</v>
          </cell>
          <cell r="H363">
            <v>3312</v>
          </cell>
          <cell r="I363">
            <v>0</v>
          </cell>
          <cell r="J363">
            <v>38</v>
          </cell>
          <cell r="K363" t="str">
            <v>JAWA TENGAH</v>
          </cell>
          <cell r="L363" t="str">
            <v>WONOGIRI</v>
          </cell>
        </row>
        <row r="364">
          <cell r="B364" t="str">
            <v>P3312010202</v>
          </cell>
          <cell r="C364" t="str">
            <v>PRACIMANTORO  II</v>
          </cell>
          <cell r="D364" t="str">
            <v>Puskesmas</v>
          </cell>
          <cell r="E364" t="str">
            <v>Non Rawat Inap</v>
          </cell>
          <cell r="F364" t="str">
            <v>Pemerintah Kabupaten</v>
          </cell>
          <cell r="G364">
            <v>33</v>
          </cell>
          <cell r="H364">
            <v>3312</v>
          </cell>
          <cell r="I364">
            <v>0</v>
          </cell>
          <cell r="J364">
            <v>27</v>
          </cell>
          <cell r="K364" t="str">
            <v>JAWA TENGAH</v>
          </cell>
          <cell r="L364" t="str">
            <v>WONOGIRI</v>
          </cell>
        </row>
        <row r="365">
          <cell r="B365" t="str">
            <v>P3312020201</v>
          </cell>
          <cell r="C365" t="str">
            <v>PARANGGUPITO</v>
          </cell>
          <cell r="D365" t="str">
            <v>Puskesmas</v>
          </cell>
          <cell r="E365" t="str">
            <v>Non Rawat Inap</v>
          </cell>
          <cell r="F365" t="str">
            <v>Pemerintah Kabupaten</v>
          </cell>
          <cell r="G365">
            <v>33</v>
          </cell>
          <cell r="H365">
            <v>3312</v>
          </cell>
          <cell r="I365">
            <v>0</v>
          </cell>
          <cell r="J365">
            <v>29</v>
          </cell>
          <cell r="K365" t="str">
            <v>JAWA TENGAH</v>
          </cell>
          <cell r="L365" t="str">
            <v>WONOGIRI</v>
          </cell>
        </row>
        <row r="366">
          <cell r="B366" t="str">
            <v>P3312030201</v>
          </cell>
          <cell r="C366" t="str">
            <v>GIRITONTRO</v>
          </cell>
          <cell r="D366" t="str">
            <v>Puskesmas</v>
          </cell>
          <cell r="E366" t="str">
            <v>Non Rawat Inap</v>
          </cell>
          <cell r="F366" t="str">
            <v>Pemerintah Kabupaten</v>
          </cell>
          <cell r="G366">
            <v>33</v>
          </cell>
          <cell r="H366">
            <v>3312</v>
          </cell>
          <cell r="I366">
            <v>0</v>
          </cell>
          <cell r="J366">
            <v>28</v>
          </cell>
          <cell r="K366" t="str">
            <v>JAWA TENGAH</v>
          </cell>
          <cell r="L366" t="str">
            <v>WONOGIRI</v>
          </cell>
        </row>
        <row r="367">
          <cell r="B367" t="str">
            <v>P3312040201</v>
          </cell>
          <cell r="C367" t="str">
            <v>GIRIWOYO    I</v>
          </cell>
          <cell r="D367" t="str">
            <v>Puskesmas</v>
          </cell>
          <cell r="E367" t="str">
            <v>Non Rawat Inap</v>
          </cell>
          <cell r="F367" t="str">
            <v>Pemerintah Kabupaten</v>
          </cell>
          <cell r="G367">
            <v>33</v>
          </cell>
          <cell r="H367">
            <v>3312</v>
          </cell>
          <cell r="I367">
            <v>0</v>
          </cell>
          <cell r="J367">
            <v>30</v>
          </cell>
          <cell r="K367" t="str">
            <v>JAWA TENGAH</v>
          </cell>
          <cell r="L367" t="str">
            <v>WONOGIRI</v>
          </cell>
        </row>
        <row r="368">
          <cell r="B368" t="str">
            <v>P3312040202</v>
          </cell>
          <cell r="C368" t="str">
            <v>GIRIWOYO    II</v>
          </cell>
          <cell r="D368" t="str">
            <v>Puskesmas</v>
          </cell>
          <cell r="E368" t="str">
            <v>Non Rawat Inap</v>
          </cell>
          <cell r="F368" t="str">
            <v>Pemerintah Kabupaten</v>
          </cell>
          <cell r="G368">
            <v>33</v>
          </cell>
          <cell r="H368">
            <v>3312</v>
          </cell>
          <cell r="I368">
            <v>0</v>
          </cell>
          <cell r="J368">
            <v>23</v>
          </cell>
          <cell r="K368" t="str">
            <v>JAWA TENGAH</v>
          </cell>
          <cell r="L368" t="str">
            <v>WONOGIRI</v>
          </cell>
        </row>
        <row r="369">
          <cell r="B369" t="str">
            <v>P3312050201</v>
          </cell>
          <cell r="C369" t="str">
            <v>BATUWARNO</v>
          </cell>
          <cell r="D369" t="str">
            <v>Puskesmas</v>
          </cell>
          <cell r="E369" t="str">
            <v>Non Rawat Inap</v>
          </cell>
          <cell r="F369" t="str">
            <v>Pemerintah Kabupaten</v>
          </cell>
          <cell r="G369">
            <v>33</v>
          </cell>
          <cell r="H369">
            <v>3312</v>
          </cell>
          <cell r="I369">
            <v>0</v>
          </cell>
          <cell r="J369">
            <v>21</v>
          </cell>
          <cell r="K369" t="str">
            <v>JAWA TENGAH</v>
          </cell>
          <cell r="L369" t="str">
            <v>WONOGIRI</v>
          </cell>
        </row>
        <row r="370">
          <cell r="B370" t="str">
            <v>P3312060201</v>
          </cell>
          <cell r="C370" t="str">
            <v>KARANGTENGAH</v>
          </cell>
          <cell r="D370" t="str">
            <v>Puskesmas</v>
          </cell>
          <cell r="E370" t="str">
            <v>Non Rawat Inap</v>
          </cell>
          <cell r="F370" t="str">
            <v>Pemerintah Kabupaten</v>
          </cell>
          <cell r="G370">
            <v>33</v>
          </cell>
          <cell r="H370">
            <v>3312</v>
          </cell>
          <cell r="I370">
            <v>0</v>
          </cell>
          <cell r="J370">
            <v>20</v>
          </cell>
          <cell r="K370" t="str">
            <v>JAWA TENGAH</v>
          </cell>
          <cell r="L370" t="str">
            <v>WONOGIRI</v>
          </cell>
        </row>
        <row r="371">
          <cell r="B371" t="str">
            <v>P3312070201</v>
          </cell>
          <cell r="C371" t="str">
            <v>TIRTOMOYO    I</v>
          </cell>
          <cell r="D371" t="str">
            <v>Puskesmas</v>
          </cell>
          <cell r="E371" t="str">
            <v>Non Rawat Inap</v>
          </cell>
          <cell r="F371" t="str">
            <v>Pemerintah Kabupaten</v>
          </cell>
          <cell r="G371">
            <v>33</v>
          </cell>
          <cell r="H371">
            <v>3312</v>
          </cell>
          <cell r="I371">
            <v>0</v>
          </cell>
          <cell r="J371">
            <v>29</v>
          </cell>
          <cell r="K371" t="str">
            <v>JAWA TENGAH</v>
          </cell>
          <cell r="L371" t="str">
            <v>WONOGIRI</v>
          </cell>
        </row>
        <row r="372">
          <cell r="B372" t="str">
            <v>P3312070202</v>
          </cell>
          <cell r="C372" t="str">
            <v>TIRTOMOYO    II</v>
          </cell>
          <cell r="D372" t="str">
            <v>Puskesmas</v>
          </cell>
          <cell r="E372" t="str">
            <v>Non Rawat Inap</v>
          </cell>
          <cell r="F372" t="str">
            <v>Pemerintah Kabupaten</v>
          </cell>
          <cell r="G372">
            <v>33</v>
          </cell>
          <cell r="H372">
            <v>3312</v>
          </cell>
          <cell r="I372">
            <v>0</v>
          </cell>
          <cell r="J372">
            <v>24</v>
          </cell>
          <cell r="K372" t="str">
            <v>JAWA TENGAH</v>
          </cell>
          <cell r="L372" t="str">
            <v>WONOGIRI</v>
          </cell>
        </row>
        <row r="373">
          <cell r="B373" t="str">
            <v>P3312080201</v>
          </cell>
          <cell r="C373" t="str">
            <v>NGUNTORONADI  I</v>
          </cell>
          <cell r="D373" t="str">
            <v>Puskesmas</v>
          </cell>
          <cell r="E373" t="str">
            <v>Non Rawat Inap</v>
          </cell>
          <cell r="F373" t="str">
            <v>Pemerintah Kabupaten</v>
          </cell>
          <cell r="G373">
            <v>33</v>
          </cell>
          <cell r="H373">
            <v>3312</v>
          </cell>
          <cell r="I373">
            <v>0</v>
          </cell>
          <cell r="J373">
            <v>27</v>
          </cell>
          <cell r="K373" t="str">
            <v>JAWA TENGAH</v>
          </cell>
          <cell r="L373" t="str">
            <v>WONOGIRI</v>
          </cell>
        </row>
        <row r="374">
          <cell r="B374" t="str">
            <v>P3312080202</v>
          </cell>
          <cell r="C374" t="str">
            <v>NGUNTORONADI  II</v>
          </cell>
          <cell r="D374" t="str">
            <v>Puskesmas</v>
          </cell>
          <cell r="E374" t="str">
            <v>Non Rawat Inap</v>
          </cell>
          <cell r="F374" t="str">
            <v>Pemerintah Kabupaten</v>
          </cell>
          <cell r="G374">
            <v>33</v>
          </cell>
          <cell r="H374">
            <v>3312</v>
          </cell>
          <cell r="I374">
            <v>0</v>
          </cell>
          <cell r="J374">
            <v>26</v>
          </cell>
          <cell r="K374" t="str">
            <v>JAWA TENGAH</v>
          </cell>
          <cell r="L374" t="str">
            <v>WONOGIRI</v>
          </cell>
        </row>
        <row r="375">
          <cell r="B375" t="str">
            <v>P3312090101</v>
          </cell>
          <cell r="C375" t="str">
            <v>BATURETNO    I</v>
          </cell>
          <cell r="D375" t="str">
            <v>Puskesmas</v>
          </cell>
          <cell r="E375" t="str">
            <v>Rawat Inap</v>
          </cell>
          <cell r="F375" t="str">
            <v>Pemerintah Kabupaten</v>
          </cell>
          <cell r="G375">
            <v>33</v>
          </cell>
          <cell r="H375">
            <v>3312</v>
          </cell>
          <cell r="I375">
            <v>0</v>
          </cell>
          <cell r="J375">
            <v>27</v>
          </cell>
          <cell r="K375" t="str">
            <v>JAWA TENGAH</v>
          </cell>
          <cell r="L375" t="str">
            <v>WONOGIRI</v>
          </cell>
        </row>
        <row r="376">
          <cell r="B376" t="str">
            <v>P3312090202</v>
          </cell>
          <cell r="C376" t="str">
            <v>BATURETNO   II</v>
          </cell>
          <cell r="D376" t="str">
            <v>Puskesmas</v>
          </cell>
          <cell r="E376" t="str">
            <v>Non Rawat Inap</v>
          </cell>
          <cell r="F376" t="str">
            <v>Pemerintah Kabupaten</v>
          </cell>
          <cell r="G376">
            <v>33</v>
          </cell>
          <cell r="H376">
            <v>3312</v>
          </cell>
          <cell r="I376">
            <v>0</v>
          </cell>
          <cell r="J376">
            <v>16</v>
          </cell>
          <cell r="K376" t="str">
            <v>JAWA TENGAH</v>
          </cell>
          <cell r="L376" t="str">
            <v>WONOGIRI</v>
          </cell>
        </row>
        <row r="377">
          <cell r="B377" t="str">
            <v>P3312100201</v>
          </cell>
          <cell r="C377" t="str">
            <v>EROMOKO  I</v>
          </cell>
          <cell r="D377" t="str">
            <v>Puskesmas</v>
          </cell>
          <cell r="E377" t="str">
            <v>Non Rawat Inap</v>
          </cell>
          <cell r="F377" t="str">
            <v>Pemerintah Kabupaten</v>
          </cell>
          <cell r="G377">
            <v>33</v>
          </cell>
          <cell r="H377">
            <v>3312</v>
          </cell>
          <cell r="I377">
            <v>0</v>
          </cell>
          <cell r="J377">
            <v>34</v>
          </cell>
          <cell r="K377" t="str">
            <v>JAWA TENGAH</v>
          </cell>
          <cell r="L377" t="str">
            <v>WONOGIRI</v>
          </cell>
        </row>
        <row r="378">
          <cell r="B378" t="str">
            <v>P3312100202</v>
          </cell>
          <cell r="C378" t="str">
            <v>EROMOKO  II</v>
          </cell>
          <cell r="D378" t="str">
            <v>Puskesmas</v>
          </cell>
          <cell r="E378" t="str">
            <v>Non Rawat Inap</v>
          </cell>
          <cell r="F378" t="str">
            <v>Pemerintah Kabupaten</v>
          </cell>
          <cell r="G378">
            <v>33</v>
          </cell>
          <cell r="H378">
            <v>3312</v>
          </cell>
          <cell r="I378">
            <v>0</v>
          </cell>
          <cell r="J378">
            <v>24</v>
          </cell>
          <cell r="K378" t="str">
            <v>JAWA TENGAH</v>
          </cell>
          <cell r="L378" t="str">
            <v>WONOGIRI</v>
          </cell>
        </row>
        <row r="379">
          <cell r="B379" t="str">
            <v>P3312110101</v>
          </cell>
          <cell r="C379" t="str">
            <v>WURYANTORO</v>
          </cell>
          <cell r="D379" t="str">
            <v>Puskesmas</v>
          </cell>
          <cell r="E379" t="str">
            <v>Rawat Inap</v>
          </cell>
          <cell r="F379" t="str">
            <v>Pemerintah Kabupaten</v>
          </cell>
          <cell r="G379">
            <v>33</v>
          </cell>
          <cell r="H379">
            <v>3312</v>
          </cell>
          <cell r="I379">
            <v>0</v>
          </cell>
          <cell r="J379">
            <v>32</v>
          </cell>
          <cell r="K379" t="str">
            <v>JAWA TENGAH</v>
          </cell>
          <cell r="L379" t="str">
            <v>WONOGIRI</v>
          </cell>
        </row>
        <row r="380">
          <cell r="B380" t="str">
            <v>P3312120201</v>
          </cell>
          <cell r="C380" t="str">
            <v>MANYARAN</v>
          </cell>
          <cell r="D380" t="str">
            <v>Puskesmas</v>
          </cell>
          <cell r="E380" t="str">
            <v>Non Rawat Inap</v>
          </cell>
          <cell r="F380" t="str">
            <v>Pemerintah Kabupaten</v>
          </cell>
          <cell r="G380">
            <v>33</v>
          </cell>
          <cell r="H380">
            <v>3312</v>
          </cell>
          <cell r="I380">
            <v>0</v>
          </cell>
          <cell r="J380">
            <v>31</v>
          </cell>
          <cell r="K380" t="str">
            <v>JAWA TENGAH</v>
          </cell>
          <cell r="L380" t="str">
            <v>WONOGIRI</v>
          </cell>
        </row>
        <row r="381">
          <cell r="B381" t="str">
            <v>P3312130201</v>
          </cell>
          <cell r="C381" t="str">
            <v>SELOGIRI</v>
          </cell>
          <cell r="D381" t="str">
            <v>Puskesmas</v>
          </cell>
          <cell r="E381" t="str">
            <v>Non Rawat Inap</v>
          </cell>
          <cell r="F381" t="str">
            <v>Pemerintah Kabupaten</v>
          </cell>
          <cell r="G381">
            <v>33</v>
          </cell>
          <cell r="H381">
            <v>3312</v>
          </cell>
          <cell r="I381">
            <v>0</v>
          </cell>
          <cell r="J381">
            <v>64</v>
          </cell>
          <cell r="K381" t="str">
            <v>JAWA TENGAH</v>
          </cell>
          <cell r="L381" t="str">
            <v>WONOGIRI</v>
          </cell>
        </row>
        <row r="382">
          <cell r="B382" t="str">
            <v>P3312140201</v>
          </cell>
          <cell r="C382" t="str">
            <v>WONOGIRI   I</v>
          </cell>
          <cell r="D382" t="str">
            <v>Puskesmas</v>
          </cell>
          <cell r="E382" t="str">
            <v>Non Rawat Inap</v>
          </cell>
          <cell r="F382" t="str">
            <v>Pemerintah Kabupaten</v>
          </cell>
          <cell r="G382">
            <v>33</v>
          </cell>
          <cell r="H382">
            <v>3312</v>
          </cell>
          <cell r="I382">
            <v>0</v>
          </cell>
          <cell r="J382">
            <v>53</v>
          </cell>
          <cell r="K382" t="str">
            <v>JAWA TENGAH</v>
          </cell>
          <cell r="L382" t="str">
            <v>WONOGIRI</v>
          </cell>
        </row>
        <row r="383">
          <cell r="B383" t="str">
            <v>P3312140202</v>
          </cell>
          <cell r="C383" t="str">
            <v>WONOGIRI   II</v>
          </cell>
          <cell r="D383" t="str">
            <v>Puskesmas</v>
          </cell>
          <cell r="E383" t="str">
            <v>Non Rawat Inap</v>
          </cell>
          <cell r="F383" t="str">
            <v>Pemerintah Kabupaten</v>
          </cell>
          <cell r="G383">
            <v>33</v>
          </cell>
          <cell r="H383">
            <v>3312</v>
          </cell>
          <cell r="I383">
            <v>0</v>
          </cell>
          <cell r="J383">
            <v>48</v>
          </cell>
          <cell r="K383" t="str">
            <v>JAWA TENGAH</v>
          </cell>
          <cell r="L383" t="str">
            <v>WONOGIRI</v>
          </cell>
        </row>
        <row r="384">
          <cell r="B384" t="str">
            <v>P3312150201</v>
          </cell>
          <cell r="C384" t="str">
            <v>NGADIROJO</v>
          </cell>
          <cell r="D384" t="str">
            <v>Puskesmas</v>
          </cell>
          <cell r="E384" t="str">
            <v>Non Rawat Inap</v>
          </cell>
          <cell r="F384" t="str">
            <v>Pemerintah Kabupaten</v>
          </cell>
          <cell r="G384">
            <v>33</v>
          </cell>
          <cell r="H384">
            <v>3312</v>
          </cell>
          <cell r="I384">
            <v>0</v>
          </cell>
          <cell r="J384">
            <v>42</v>
          </cell>
          <cell r="K384" t="str">
            <v>JAWA TENGAH</v>
          </cell>
          <cell r="L384" t="str">
            <v>WONOGIRI</v>
          </cell>
        </row>
        <row r="385">
          <cell r="B385" t="str">
            <v>P3312160201</v>
          </cell>
          <cell r="C385" t="str">
            <v>SIDOHARJO</v>
          </cell>
          <cell r="D385" t="str">
            <v>Puskesmas</v>
          </cell>
          <cell r="E385" t="str">
            <v>Non Rawat Inap</v>
          </cell>
          <cell r="F385" t="str">
            <v>Pemerintah Kabupaten</v>
          </cell>
          <cell r="G385">
            <v>33</v>
          </cell>
          <cell r="H385">
            <v>3312</v>
          </cell>
          <cell r="I385">
            <v>0</v>
          </cell>
          <cell r="J385">
            <v>39</v>
          </cell>
          <cell r="K385" t="str">
            <v>JAWA TENGAH</v>
          </cell>
          <cell r="L385" t="str">
            <v>WONOGIRI</v>
          </cell>
        </row>
        <row r="386">
          <cell r="B386" t="str">
            <v>P3312170201</v>
          </cell>
          <cell r="C386" t="str">
            <v>JATIROTO</v>
          </cell>
          <cell r="D386" t="str">
            <v>Puskesmas</v>
          </cell>
          <cell r="E386" t="str">
            <v>Non Rawat Inap</v>
          </cell>
          <cell r="F386" t="str">
            <v>Pemerintah Kabupaten</v>
          </cell>
          <cell r="G386">
            <v>33</v>
          </cell>
          <cell r="H386">
            <v>3312</v>
          </cell>
          <cell r="I386">
            <v>0</v>
          </cell>
          <cell r="J386">
            <v>44</v>
          </cell>
          <cell r="K386" t="str">
            <v>JAWA TENGAH</v>
          </cell>
          <cell r="L386" t="str">
            <v>WONOGIRI</v>
          </cell>
        </row>
        <row r="387">
          <cell r="B387" t="str">
            <v>P3312180201</v>
          </cell>
          <cell r="C387" t="str">
            <v>KISMANTORO</v>
          </cell>
          <cell r="D387" t="str">
            <v>Puskesmas</v>
          </cell>
          <cell r="E387" t="str">
            <v>Non Rawat Inap</v>
          </cell>
          <cell r="F387" t="str">
            <v>Pemerintah Kabupaten</v>
          </cell>
          <cell r="G387">
            <v>33</v>
          </cell>
          <cell r="H387">
            <v>3312</v>
          </cell>
          <cell r="I387">
            <v>0</v>
          </cell>
          <cell r="J387">
            <v>27</v>
          </cell>
          <cell r="K387" t="str">
            <v>JAWA TENGAH</v>
          </cell>
          <cell r="L387" t="str">
            <v>WONOGIRI</v>
          </cell>
        </row>
        <row r="388">
          <cell r="B388" t="str">
            <v>P3312190101</v>
          </cell>
          <cell r="C388" t="str">
            <v>PURWANTORO  I</v>
          </cell>
          <cell r="D388" t="str">
            <v>Puskesmas</v>
          </cell>
          <cell r="E388" t="str">
            <v>Rawat Inap</v>
          </cell>
          <cell r="F388" t="str">
            <v>Pemerintah Kabupaten</v>
          </cell>
          <cell r="G388">
            <v>33</v>
          </cell>
          <cell r="H388">
            <v>3312</v>
          </cell>
          <cell r="I388">
            <v>0</v>
          </cell>
          <cell r="J388">
            <v>42</v>
          </cell>
          <cell r="K388" t="str">
            <v>JAWA TENGAH</v>
          </cell>
          <cell r="L388" t="str">
            <v>WONOGIRI</v>
          </cell>
        </row>
        <row r="389">
          <cell r="B389" t="str">
            <v>P3312190202</v>
          </cell>
          <cell r="C389" t="str">
            <v>PURWANTORO  II</v>
          </cell>
          <cell r="D389" t="str">
            <v>Puskesmas</v>
          </cell>
          <cell r="E389" t="str">
            <v>Non Rawat Inap</v>
          </cell>
          <cell r="F389" t="str">
            <v>Pemerintah Kabupaten</v>
          </cell>
          <cell r="G389">
            <v>33</v>
          </cell>
          <cell r="H389">
            <v>3312</v>
          </cell>
          <cell r="I389">
            <v>0</v>
          </cell>
          <cell r="J389">
            <v>23</v>
          </cell>
          <cell r="K389" t="str">
            <v>JAWA TENGAH</v>
          </cell>
          <cell r="L389" t="str">
            <v>WONOGIRI</v>
          </cell>
        </row>
        <row r="390">
          <cell r="B390" t="str">
            <v>P3312200201</v>
          </cell>
          <cell r="C390" t="str">
            <v>BULUKERTO</v>
          </cell>
          <cell r="D390" t="str">
            <v>Puskesmas</v>
          </cell>
          <cell r="E390" t="str">
            <v>Non Rawat Inap</v>
          </cell>
          <cell r="F390" t="str">
            <v>Pemerintah Kabupaten</v>
          </cell>
          <cell r="G390">
            <v>33</v>
          </cell>
          <cell r="H390">
            <v>3312</v>
          </cell>
          <cell r="I390">
            <v>0</v>
          </cell>
          <cell r="J390">
            <v>28</v>
          </cell>
          <cell r="K390" t="str">
            <v>JAWA TENGAH</v>
          </cell>
          <cell r="L390" t="str">
            <v>WONOGIRI</v>
          </cell>
        </row>
        <row r="391">
          <cell r="B391" t="str">
            <v>P3312201201</v>
          </cell>
          <cell r="C391" t="str">
            <v>PUHPELEM</v>
          </cell>
          <cell r="D391" t="str">
            <v>Puskesmas</v>
          </cell>
          <cell r="E391" t="str">
            <v>Non Rawat Inap</v>
          </cell>
          <cell r="F391" t="str">
            <v>Pemerintah Kabupaten</v>
          </cell>
          <cell r="G391">
            <v>33</v>
          </cell>
          <cell r="H391">
            <v>3312</v>
          </cell>
          <cell r="I391">
            <v>0</v>
          </cell>
          <cell r="J391">
            <v>26</v>
          </cell>
          <cell r="K391" t="str">
            <v>JAWA TENGAH</v>
          </cell>
          <cell r="L391" t="str">
            <v>WONOGIRI</v>
          </cell>
        </row>
        <row r="392">
          <cell r="B392" t="str">
            <v>P3312210201</v>
          </cell>
          <cell r="C392" t="str">
            <v>SLOGOHIMO</v>
          </cell>
          <cell r="D392" t="str">
            <v>Puskesmas</v>
          </cell>
          <cell r="E392" t="str">
            <v>Non Rawat Inap</v>
          </cell>
          <cell r="F392" t="str">
            <v>Pemerintah Kabupaten</v>
          </cell>
          <cell r="G392">
            <v>33</v>
          </cell>
          <cell r="H392">
            <v>3312</v>
          </cell>
          <cell r="I392">
            <v>0</v>
          </cell>
          <cell r="J392">
            <v>40</v>
          </cell>
          <cell r="K392" t="str">
            <v>JAWA TENGAH</v>
          </cell>
          <cell r="L392" t="str">
            <v>WONOGIRI</v>
          </cell>
        </row>
        <row r="393">
          <cell r="B393" t="str">
            <v>P3312220101</v>
          </cell>
          <cell r="C393" t="str">
            <v>JATISRONO  I</v>
          </cell>
          <cell r="D393" t="str">
            <v>Puskesmas</v>
          </cell>
          <cell r="E393" t="str">
            <v>Rawat Inap</v>
          </cell>
          <cell r="F393" t="str">
            <v>Pemerintah Kabupaten</v>
          </cell>
          <cell r="G393">
            <v>33</v>
          </cell>
          <cell r="H393">
            <v>3312</v>
          </cell>
          <cell r="I393">
            <v>0</v>
          </cell>
          <cell r="J393">
            <v>37</v>
          </cell>
          <cell r="K393" t="str">
            <v>JAWA TENGAH</v>
          </cell>
          <cell r="L393" t="str">
            <v>WONOGIRI</v>
          </cell>
        </row>
        <row r="394">
          <cell r="B394" t="str">
            <v>P3312220202</v>
          </cell>
          <cell r="C394" t="str">
            <v>JATISRONO  II</v>
          </cell>
          <cell r="D394" t="str">
            <v>Puskesmas</v>
          </cell>
          <cell r="E394" t="str">
            <v>Non Rawat Inap</v>
          </cell>
          <cell r="F394" t="str">
            <v>Pemerintah Kabupaten</v>
          </cell>
          <cell r="G394">
            <v>33</v>
          </cell>
          <cell r="H394">
            <v>3312</v>
          </cell>
          <cell r="I394">
            <v>0</v>
          </cell>
          <cell r="J394">
            <v>22</v>
          </cell>
          <cell r="K394" t="str">
            <v>JAWA TENGAH</v>
          </cell>
          <cell r="L394" t="str">
            <v>WONOGIRI</v>
          </cell>
        </row>
        <row r="395">
          <cell r="B395" t="str">
            <v>P3312230201</v>
          </cell>
          <cell r="C395" t="str">
            <v>JATIPURNO</v>
          </cell>
          <cell r="D395" t="str">
            <v>Puskesmas</v>
          </cell>
          <cell r="E395" t="str">
            <v>Non Rawat Inap</v>
          </cell>
          <cell r="F395" t="str">
            <v>Pemerintah Kabupaten</v>
          </cell>
          <cell r="G395">
            <v>33</v>
          </cell>
          <cell r="H395">
            <v>3312</v>
          </cell>
          <cell r="I395">
            <v>0</v>
          </cell>
          <cell r="J395">
            <v>35</v>
          </cell>
          <cell r="K395" t="str">
            <v>JAWA TENGAH</v>
          </cell>
          <cell r="L395" t="str">
            <v>WONOGIRI</v>
          </cell>
        </row>
        <row r="396">
          <cell r="B396" t="str">
            <v>P3312240201</v>
          </cell>
          <cell r="C396" t="str">
            <v>GIRIMARTO</v>
          </cell>
          <cell r="D396" t="str">
            <v>Puskesmas</v>
          </cell>
          <cell r="E396" t="str">
            <v>Non Rawat Inap</v>
          </cell>
          <cell r="F396" t="str">
            <v>Pemerintah Kabupaten</v>
          </cell>
          <cell r="G396">
            <v>33</v>
          </cell>
          <cell r="H396">
            <v>3312</v>
          </cell>
          <cell r="I396">
            <v>0</v>
          </cell>
          <cell r="J396">
            <v>36</v>
          </cell>
          <cell r="K396" t="str">
            <v>JAWA TENGAH</v>
          </cell>
          <cell r="L396" t="str">
            <v>WONOGIRI</v>
          </cell>
        </row>
        <row r="397">
          <cell r="B397" t="str">
            <v>P3313010101</v>
          </cell>
          <cell r="C397" t="str">
            <v>JATIPURO</v>
          </cell>
          <cell r="D397" t="str">
            <v>Puskesmas</v>
          </cell>
          <cell r="E397" t="str">
            <v>Rawat Inap</v>
          </cell>
          <cell r="F397" t="str">
            <v>Pemerintah Kabupaten</v>
          </cell>
          <cell r="G397">
            <v>33</v>
          </cell>
          <cell r="H397">
            <v>3313</v>
          </cell>
          <cell r="I397">
            <v>0</v>
          </cell>
          <cell r="J397">
            <v>51</v>
          </cell>
          <cell r="K397" t="str">
            <v>JAWA TENGAH</v>
          </cell>
          <cell r="L397" t="str">
            <v>KARANGANYAR</v>
          </cell>
        </row>
        <row r="398">
          <cell r="B398" t="str">
            <v>P3313020101</v>
          </cell>
          <cell r="C398" t="str">
            <v>JATIYOSO</v>
          </cell>
          <cell r="D398" t="str">
            <v>Puskesmas</v>
          </cell>
          <cell r="E398" t="str">
            <v>Rawat Inap</v>
          </cell>
          <cell r="F398" t="str">
            <v>Pemerintah Kabupaten</v>
          </cell>
          <cell r="G398">
            <v>33</v>
          </cell>
          <cell r="H398">
            <v>3313</v>
          </cell>
          <cell r="I398">
            <v>0</v>
          </cell>
          <cell r="J398">
            <v>45</v>
          </cell>
          <cell r="K398" t="str">
            <v>JAWA TENGAH</v>
          </cell>
          <cell r="L398" t="str">
            <v>KARANGANYAR</v>
          </cell>
        </row>
        <row r="399">
          <cell r="B399" t="str">
            <v>P3313030101</v>
          </cell>
          <cell r="C399" t="str">
            <v>JUMAPOLO</v>
          </cell>
          <cell r="D399" t="str">
            <v>Puskesmas</v>
          </cell>
          <cell r="E399" t="str">
            <v>Rawat Inap</v>
          </cell>
          <cell r="F399" t="str">
            <v>Pemerintah Kabupaten</v>
          </cell>
          <cell r="G399">
            <v>33</v>
          </cell>
          <cell r="H399">
            <v>3313</v>
          </cell>
          <cell r="I399">
            <v>0</v>
          </cell>
          <cell r="J399">
            <v>43</v>
          </cell>
          <cell r="K399" t="str">
            <v>JAWA TENGAH</v>
          </cell>
          <cell r="L399" t="str">
            <v>KARANGANYAR</v>
          </cell>
        </row>
        <row r="400">
          <cell r="B400" t="str">
            <v>P3313040101</v>
          </cell>
          <cell r="C400" t="str">
            <v>JUMANTONO</v>
          </cell>
          <cell r="D400" t="str">
            <v>Puskesmas</v>
          </cell>
          <cell r="E400" t="str">
            <v>Rawat Inap</v>
          </cell>
          <cell r="F400" t="str">
            <v>Pemerintah Kabupaten</v>
          </cell>
          <cell r="G400">
            <v>33</v>
          </cell>
          <cell r="H400">
            <v>3313</v>
          </cell>
          <cell r="I400">
            <v>0</v>
          </cell>
          <cell r="J400">
            <v>44</v>
          </cell>
          <cell r="K400" t="str">
            <v>JAWA TENGAH</v>
          </cell>
          <cell r="L400" t="str">
            <v>KARANGANYAR</v>
          </cell>
        </row>
        <row r="401">
          <cell r="B401" t="str">
            <v>P3313050101</v>
          </cell>
          <cell r="C401" t="str">
            <v>MATESIH</v>
          </cell>
          <cell r="D401" t="str">
            <v>Puskesmas</v>
          </cell>
          <cell r="E401" t="str">
            <v>Rawat Inap</v>
          </cell>
          <cell r="F401" t="str">
            <v>Pemerintah Kabupaten</v>
          </cell>
          <cell r="G401">
            <v>33</v>
          </cell>
          <cell r="H401">
            <v>3313</v>
          </cell>
          <cell r="I401">
            <v>0</v>
          </cell>
          <cell r="J401">
            <v>54</v>
          </cell>
          <cell r="K401" t="str">
            <v>JAWA TENGAH</v>
          </cell>
          <cell r="L401" t="str">
            <v>KARANGANYAR</v>
          </cell>
        </row>
        <row r="402">
          <cell r="B402" t="str">
            <v>P3313060101</v>
          </cell>
          <cell r="C402" t="str">
            <v>TAWANGMANGU</v>
          </cell>
          <cell r="D402" t="str">
            <v>Puskesmas</v>
          </cell>
          <cell r="E402" t="str">
            <v>Rawat Inap</v>
          </cell>
          <cell r="F402" t="str">
            <v>Pemerintah Kabupaten</v>
          </cell>
          <cell r="G402">
            <v>33</v>
          </cell>
          <cell r="H402">
            <v>3313</v>
          </cell>
          <cell r="I402">
            <v>0</v>
          </cell>
          <cell r="J402">
            <v>57</v>
          </cell>
          <cell r="K402" t="str">
            <v>JAWA TENGAH</v>
          </cell>
          <cell r="L402" t="str">
            <v>KARANGANYAR</v>
          </cell>
        </row>
        <row r="403">
          <cell r="B403" t="str">
            <v>P3313070101</v>
          </cell>
          <cell r="C403" t="str">
            <v>NGARGOYOSO</v>
          </cell>
          <cell r="D403" t="str">
            <v>Puskesmas</v>
          </cell>
          <cell r="E403" t="str">
            <v>Rawat Inap</v>
          </cell>
          <cell r="F403" t="str">
            <v>Pemerintah Kabupaten</v>
          </cell>
          <cell r="G403">
            <v>33</v>
          </cell>
          <cell r="H403">
            <v>3313</v>
          </cell>
          <cell r="I403">
            <v>0</v>
          </cell>
          <cell r="J403">
            <v>46</v>
          </cell>
          <cell r="K403" t="str">
            <v>JAWA TENGAH</v>
          </cell>
          <cell r="L403" t="str">
            <v>KARANGANYAR</v>
          </cell>
        </row>
        <row r="404">
          <cell r="B404" t="str">
            <v>P3313080101</v>
          </cell>
          <cell r="C404" t="str">
            <v>KARANGPANDAN</v>
          </cell>
          <cell r="D404" t="str">
            <v>Puskesmas</v>
          </cell>
          <cell r="E404" t="str">
            <v>Rawat Inap</v>
          </cell>
          <cell r="F404" t="str">
            <v>Pemerintah Kabupaten</v>
          </cell>
          <cell r="G404">
            <v>33</v>
          </cell>
          <cell r="H404">
            <v>3313</v>
          </cell>
          <cell r="I404">
            <v>0</v>
          </cell>
          <cell r="J404">
            <v>52</v>
          </cell>
          <cell r="K404" t="str">
            <v>JAWA TENGAH</v>
          </cell>
          <cell r="L404" t="str">
            <v>KARANGANYAR</v>
          </cell>
        </row>
        <row r="405">
          <cell r="B405" t="str">
            <v>P3313090201</v>
          </cell>
          <cell r="C405" t="str">
            <v>KARANGANYAR</v>
          </cell>
          <cell r="D405" t="str">
            <v>Puskesmas</v>
          </cell>
          <cell r="E405" t="str">
            <v>Non Rawat Inap</v>
          </cell>
          <cell r="F405" t="str">
            <v>Pemerintah Kabupaten</v>
          </cell>
          <cell r="G405">
            <v>33</v>
          </cell>
          <cell r="H405">
            <v>3313</v>
          </cell>
          <cell r="I405">
            <v>0</v>
          </cell>
          <cell r="J405">
            <v>55</v>
          </cell>
          <cell r="K405" t="str">
            <v>JAWA TENGAH</v>
          </cell>
          <cell r="L405" t="str">
            <v>KARANGANYAR</v>
          </cell>
        </row>
        <row r="406">
          <cell r="B406" t="str">
            <v>P3313100201</v>
          </cell>
          <cell r="C406" t="str">
            <v>TASIKMADU</v>
          </cell>
          <cell r="D406" t="str">
            <v>Puskesmas</v>
          </cell>
          <cell r="E406" t="str">
            <v>Non Rawat Inap</v>
          </cell>
          <cell r="F406" t="str">
            <v>Pemerintah Kabupaten</v>
          </cell>
          <cell r="G406">
            <v>33</v>
          </cell>
          <cell r="H406">
            <v>3313</v>
          </cell>
          <cell r="I406">
            <v>0</v>
          </cell>
          <cell r="J406">
            <v>41</v>
          </cell>
          <cell r="K406" t="str">
            <v>JAWA TENGAH</v>
          </cell>
          <cell r="L406" t="str">
            <v>KARANGANYAR</v>
          </cell>
        </row>
        <row r="407">
          <cell r="B407" t="str">
            <v>P3313110201</v>
          </cell>
          <cell r="C407" t="str">
            <v>JATEN I</v>
          </cell>
          <cell r="D407" t="str">
            <v>Puskesmas</v>
          </cell>
          <cell r="E407" t="str">
            <v>Non Rawat Inap</v>
          </cell>
          <cell r="F407" t="str">
            <v>Pemerintah Kabupaten</v>
          </cell>
          <cell r="G407">
            <v>33</v>
          </cell>
          <cell r="H407">
            <v>3313</v>
          </cell>
          <cell r="I407">
            <v>0</v>
          </cell>
          <cell r="J407">
            <v>48</v>
          </cell>
          <cell r="K407" t="str">
            <v>JAWA TENGAH</v>
          </cell>
          <cell r="L407" t="str">
            <v>KARANGANYAR</v>
          </cell>
        </row>
        <row r="408">
          <cell r="B408" t="str">
            <v>P3313110202</v>
          </cell>
          <cell r="C408" t="str">
            <v>JATEN II</v>
          </cell>
          <cell r="D408" t="str">
            <v>Puskesmas</v>
          </cell>
          <cell r="E408" t="str">
            <v>Non Rawat Inap</v>
          </cell>
          <cell r="F408" t="str">
            <v>Pemerintah Kabupaten</v>
          </cell>
          <cell r="G408">
            <v>33</v>
          </cell>
          <cell r="H408">
            <v>3313</v>
          </cell>
          <cell r="I408">
            <v>0</v>
          </cell>
          <cell r="J408">
            <v>37</v>
          </cell>
          <cell r="K408" t="str">
            <v>JAWA TENGAH</v>
          </cell>
          <cell r="L408" t="str">
            <v>KARANGANYAR</v>
          </cell>
        </row>
        <row r="409">
          <cell r="B409" t="str">
            <v>P3313120101</v>
          </cell>
          <cell r="C409" t="str">
            <v>COLOMADU  I</v>
          </cell>
          <cell r="D409" t="str">
            <v>Puskesmas</v>
          </cell>
          <cell r="E409" t="str">
            <v>Rawat Inap</v>
          </cell>
          <cell r="F409" t="str">
            <v>Pemerintah Kabupaten</v>
          </cell>
          <cell r="G409">
            <v>33</v>
          </cell>
          <cell r="H409">
            <v>3313</v>
          </cell>
          <cell r="I409">
            <v>0</v>
          </cell>
          <cell r="J409">
            <v>47</v>
          </cell>
          <cell r="K409" t="str">
            <v>JAWA TENGAH</v>
          </cell>
          <cell r="L409" t="str">
            <v>KARANGANYAR</v>
          </cell>
        </row>
        <row r="410">
          <cell r="B410" t="str">
            <v>P3313120202</v>
          </cell>
          <cell r="C410" t="str">
            <v>COLOMADU  II</v>
          </cell>
          <cell r="D410" t="str">
            <v>Puskesmas</v>
          </cell>
          <cell r="E410" t="str">
            <v>Non Rawat Inap</v>
          </cell>
          <cell r="F410" t="str">
            <v>Pemerintah Kabupaten</v>
          </cell>
          <cell r="G410">
            <v>33</v>
          </cell>
          <cell r="H410">
            <v>3313</v>
          </cell>
          <cell r="I410">
            <v>0</v>
          </cell>
          <cell r="J410">
            <v>34</v>
          </cell>
          <cell r="K410" t="str">
            <v>JAWA TENGAH</v>
          </cell>
          <cell r="L410" t="str">
            <v>KARANGANYAR</v>
          </cell>
        </row>
        <row r="411">
          <cell r="B411" t="str">
            <v>P3313130101</v>
          </cell>
          <cell r="C411" t="str">
            <v>GONDANGREJO</v>
          </cell>
          <cell r="D411" t="str">
            <v>Puskesmas</v>
          </cell>
          <cell r="E411" t="str">
            <v>Rawat Inap</v>
          </cell>
          <cell r="F411" t="str">
            <v>Pemerintah Kabupaten</v>
          </cell>
          <cell r="G411">
            <v>33</v>
          </cell>
          <cell r="H411">
            <v>3313</v>
          </cell>
          <cell r="I411">
            <v>0</v>
          </cell>
          <cell r="J411">
            <v>59</v>
          </cell>
          <cell r="K411" t="str">
            <v>JAWA TENGAH</v>
          </cell>
          <cell r="L411" t="str">
            <v>KARANGANYAR</v>
          </cell>
        </row>
        <row r="412">
          <cell r="B412" t="str">
            <v>P3313140101</v>
          </cell>
          <cell r="C412" t="str">
            <v>KEBAKRAMAT I</v>
          </cell>
          <cell r="D412" t="str">
            <v>Puskesmas</v>
          </cell>
          <cell r="E412" t="str">
            <v>Rawat Inap</v>
          </cell>
          <cell r="F412" t="str">
            <v>Pemerintah Kabupaten</v>
          </cell>
          <cell r="G412">
            <v>33</v>
          </cell>
          <cell r="H412">
            <v>3313</v>
          </cell>
          <cell r="I412">
            <v>0</v>
          </cell>
          <cell r="J412">
            <v>53</v>
          </cell>
          <cell r="K412" t="str">
            <v>JAWA TENGAH</v>
          </cell>
          <cell r="L412" t="str">
            <v>KARANGANYAR</v>
          </cell>
        </row>
        <row r="413">
          <cell r="B413" t="str">
            <v>P3313140202</v>
          </cell>
          <cell r="C413" t="str">
            <v>KEBAKRAMAT II</v>
          </cell>
          <cell r="D413" t="str">
            <v>Puskesmas</v>
          </cell>
          <cell r="E413" t="str">
            <v>Non Rawat Inap</v>
          </cell>
          <cell r="F413" t="str">
            <v>Pemerintah Kabupaten</v>
          </cell>
          <cell r="G413">
            <v>33</v>
          </cell>
          <cell r="H413">
            <v>3313</v>
          </cell>
          <cell r="I413">
            <v>0</v>
          </cell>
          <cell r="J413">
            <v>42</v>
          </cell>
          <cell r="K413" t="str">
            <v>JAWA TENGAH</v>
          </cell>
          <cell r="L413" t="str">
            <v>KARANGANYAR</v>
          </cell>
        </row>
        <row r="414">
          <cell r="B414" t="str">
            <v>P3313150201</v>
          </cell>
          <cell r="C414" t="str">
            <v>MOJOGEDANG  I</v>
          </cell>
          <cell r="D414" t="str">
            <v>Puskesmas</v>
          </cell>
          <cell r="E414" t="str">
            <v>Non Rawat Inap</v>
          </cell>
          <cell r="F414" t="str">
            <v>Pemerintah Kabupaten</v>
          </cell>
          <cell r="G414">
            <v>33</v>
          </cell>
          <cell r="H414">
            <v>3313</v>
          </cell>
          <cell r="I414">
            <v>0</v>
          </cell>
          <cell r="J414">
            <v>40</v>
          </cell>
          <cell r="K414" t="str">
            <v>JAWA TENGAH</v>
          </cell>
          <cell r="L414" t="str">
            <v>KARANGANYAR</v>
          </cell>
        </row>
        <row r="415">
          <cell r="B415" t="str">
            <v>P3313150202</v>
          </cell>
          <cell r="C415" t="str">
            <v>MOJOGEDANG  II</v>
          </cell>
          <cell r="D415" t="str">
            <v>Puskesmas</v>
          </cell>
          <cell r="E415" t="str">
            <v>Non Rawat Inap</v>
          </cell>
          <cell r="F415" t="str">
            <v>Pemerintah Kabupaten</v>
          </cell>
          <cell r="G415">
            <v>33</v>
          </cell>
          <cell r="H415">
            <v>3313</v>
          </cell>
          <cell r="I415">
            <v>0</v>
          </cell>
          <cell r="J415">
            <v>37</v>
          </cell>
          <cell r="K415" t="str">
            <v>JAWA TENGAH</v>
          </cell>
          <cell r="L415" t="str">
            <v>KARANGANYAR</v>
          </cell>
        </row>
        <row r="416">
          <cell r="B416" t="str">
            <v>P3313160101</v>
          </cell>
          <cell r="C416" t="str">
            <v>KERJO</v>
          </cell>
          <cell r="D416" t="str">
            <v>Puskesmas</v>
          </cell>
          <cell r="E416" t="str">
            <v>Rawat Inap</v>
          </cell>
          <cell r="F416" t="str">
            <v>Pemerintah Kabupaten</v>
          </cell>
          <cell r="G416">
            <v>33</v>
          </cell>
          <cell r="H416">
            <v>3313</v>
          </cell>
          <cell r="I416">
            <v>0</v>
          </cell>
          <cell r="J416">
            <v>50</v>
          </cell>
          <cell r="K416" t="str">
            <v>JAWA TENGAH</v>
          </cell>
          <cell r="L416" t="str">
            <v>KARANGANYAR</v>
          </cell>
        </row>
        <row r="417">
          <cell r="B417" t="str">
            <v>P3313170101</v>
          </cell>
          <cell r="C417" t="str">
            <v>JENAWI</v>
          </cell>
          <cell r="D417" t="str">
            <v>Puskesmas</v>
          </cell>
          <cell r="E417" t="str">
            <v>Rawat Inap</v>
          </cell>
          <cell r="F417" t="str">
            <v>Pemerintah Kabupaten</v>
          </cell>
          <cell r="G417">
            <v>33</v>
          </cell>
          <cell r="H417">
            <v>3313</v>
          </cell>
          <cell r="I417">
            <v>0</v>
          </cell>
          <cell r="J417">
            <v>53</v>
          </cell>
          <cell r="K417" t="str">
            <v>JAWA TENGAH</v>
          </cell>
          <cell r="L417" t="str">
            <v>KARANGANYAR</v>
          </cell>
        </row>
        <row r="418">
          <cell r="B418" t="str">
            <v>P3314010101</v>
          </cell>
          <cell r="C418" t="str">
            <v>KALIJAMBE</v>
          </cell>
          <cell r="D418" t="str">
            <v>Puskesmas</v>
          </cell>
          <cell r="E418" t="str">
            <v>Rawat Inap</v>
          </cell>
          <cell r="F418" t="str">
            <v>Pemerintah Kabupaten</v>
          </cell>
          <cell r="G418">
            <v>33</v>
          </cell>
          <cell r="H418">
            <v>3314</v>
          </cell>
          <cell r="I418">
            <v>0</v>
          </cell>
          <cell r="J418">
            <v>87</v>
          </cell>
          <cell r="K418" t="str">
            <v>JAWA TENGAH</v>
          </cell>
          <cell r="L418" t="str">
            <v>SRAGEN</v>
          </cell>
        </row>
        <row r="419">
          <cell r="B419" t="str">
            <v>P3314020101</v>
          </cell>
          <cell r="C419" t="str">
            <v>PLUPUH   I</v>
          </cell>
          <cell r="D419" t="str">
            <v>Puskesmas</v>
          </cell>
          <cell r="E419" t="str">
            <v>Rawat Inap</v>
          </cell>
          <cell r="F419" t="str">
            <v>Pemerintah Kabupaten</v>
          </cell>
          <cell r="G419">
            <v>33</v>
          </cell>
          <cell r="H419">
            <v>3314</v>
          </cell>
          <cell r="I419">
            <v>0</v>
          </cell>
          <cell r="J419">
            <v>84</v>
          </cell>
          <cell r="K419" t="str">
            <v>JAWA TENGAH</v>
          </cell>
          <cell r="L419" t="str">
            <v>SRAGEN</v>
          </cell>
        </row>
        <row r="420">
          <cell r="B420" t="str">
            <v>P3314020202</v>
          </cell>
          <cell r="C420" t="str">
            <v>PLUPUH  II</v>
          </cell>
          <cell r="D420" t="str">
            <v>Puskesmas</v>
          </cell>
          <cell r="E420" t="str">
            <v>Non Rawat Inap</v>
          </cell>
          <cell r="F420" t="str">
            <v>Pemerintah Kabupaten</v>
          </cell>
          <cell r="G420">
            <v>33</v>
          </cell>
          <cell r="H420">
            <v>3314</v>
          </cell>
          <cell r="I420">
            <v>0</v>
          </cell>
          <cell r="J420">
            <v>73</v>
          </cell>
          <cell r="K420" t="str">
            <v>JAWA TENGAH</v>
          </cell>
          <cell r="L420" t="str">
            <v>SRAGEN</v>
          </cell>
        </row>
        <row r="421">
          <cell r="B421" t="str">
            <v>P3314030101</v>
          </cell>
          <cell r="C421" t="str">
            <v>MASARAN  II</v>
          </cell>
          <cell r="D421" t="str">
            <v>Puskesmas</v>
          </cell>
          <cell r="E421" t="str">
            <v>Rawat Inap</v>
          </cell>
          <cell r="F421" t="str">
            <v>Pemerintah Kabupaten</v>
          </cell>
          <cell r="G421">
            <v>33</v>
          </cell>
          <cell r="H421">
            <v>3314</v>
          </cell>
          <cell r="I421">
            <v>0</v>
          </cell>
          <cell r="J421">
            <v>75</v>
          </cell>
          <cell r="K421" t="str">
            <v>JAWA TENGAH</v>
          </cell>
          <cell r="L421" t="str">
            <v>SRAGEN</v>
          </cell>
        </row>
        <row r="422">
          <cell r="B422" t="str">
            <v>P3314030202</v>
          </cell>
          <cell r="C422" t="str">
            <v>MASARAN  I</v>
          </cell>
          <cell r="D422" t="str">
            <v>Puskesmas</v>
          </cell>
          <cell r="E422" t="str">
            <v>Non Rawat Inap</v>
          </cell>
          <cell r="F422" t="str">
            <v>Pemerintah Kabupaten</v>
          </cell>
          <cell r="G422">
            <v>33</v>
          </cell>
          <cell r="H422">
            <v>3314</v>
          </cell>
          <cell r="I422">
            <v>0</v>
          </cell>
          <cell r="J422">
            <v>98</v>
          </cell>
          <cell r="K422" t="str">
            <v>JAWA TENGAH</v>
          </cell>
          <cell r="L422" t="str">
            <v>SRAGEN</v>
          </cell>
        </row>
        <row r="423">
          <cell r="B423" t="str">
            <v>P3314040101</v>
          </cell>
          <cell r="C423" t="str">
            <v>KEDAWUNG  I</v>
          </cell>
          <cell r="D423" t="str">
            <v>Puskesmas</v>
          </cell>
          <cell r="E423" t="str">
            <v>Rawat Inap</v>
          </cell>
          <cell r="F423" t="str">
            <v>Pemerintah Kabupaten</v>
          </cell>
          <cell r="G423">
            <v>33</v>
          </cell>
          <cell r="H423">
            <v>3314</v>
          </cell>
          <cell r="I423">
            <v>0</v>
          </cell>
          <cell r="J423">
            <v>81</v>
          </cell>
          <cell r="K423" t="str">
            <v>JAWA TENGAH</v>
          </cell>
          <cell r="L423" t="str">
            <v>SRAGEN</v>
          </cell>
        </row>
        <row r="424">
          <cell r="B424" t="str">
            <v>P3314040102</v>
          </cell>
          <cell r="C424" t="str">
            <v>KEDAWUNG  II</v>
          </cell>
          <cell r="D424" t="str">
            <v>Puskesmas</v>
          </cell>
          <cell r="E424" t="str">
            <v>Rawat Inap</v>
          </cell>
          <cell r="F424" t="str">
            <v>Pemerintah Kabupaten</v>
          </cell>
          <cell r="G424">
            <v>33</v>
          </cell>
          <cell r="H424">
            <v>3314</v>
          </cell>
          <cell r="I424">
            <v>0</v>
          </cell>
          <cell r="J424">
            <v>93</v>
          </cell>
          <cell r="K424" t="str">
            <v>JAWA TENGAH</v>
          </cell>
          <cell r="L424" t="str">
            <v>SRAGEN</v>
          </cell>
        </row>
        <row r="425">
          <cell r="B425" t="str">
            <v>P3314050101</v>
          </cell>
          <cell r="C425" t="str">
            <v>SAMBIREJO</v>
          </cell>
          <cell r="D425" t="str">
            <v>Puskesmas</v>
          </cell>
          <cell r="E425" t="str">
            <v>Rawat Inap</v>
          </cell>
          <cell r="F425" t="str">
            <v>Pemerintah Kabupaten</v>
          </cell>
          <cell r="G425">
            <v>33</v>
          </cell>
          <cell r="H425">
            <v>3314</v>
          </cell>
          <cell r="I425">
            <v>0</v>
          </cell>
          <cell r="J425">
            <v>82</v>
          </cell>
          <cell r="K425" t="str">
            <v>JAWA TENGAH</v>
          </cell>
          <cell r="L425" t="str">
            <v>SRAGEN</v>
          </cell>
        </row>
        <row r="426">
          <cell r="B426" t="str">
            <v>P3314060101</v>
          </cell>
          <cell r="C426" t="str">
            <v>GONDANG</v>
          </cell>
          <cell r="D426" t="str">
            <v>Puskesmas</v>
          </cell>
          <cell r="E426" t="str">
            <v>Rawat Inap</v>
          </cell>
          <cell r="F426" t="str">
            <v>Pemerintah Kabupaten</v>
          </cell>
          <cell r="G426">
            <v>33</v>
          </cell>
          <cell r="H426">
            <v>3314</v>
          </cell>
          <cell r="I426">
            <v>0</v>
          </cell>
          <cell r="J426">
            <v>78</v>
          </cell>
          <cell r="K426" t="str">
            <v>JAWA TENGAH</v>
          </cell>
          <cell r="L426" t="str">
            <v>SRAGEN</v>
          </cell>
        </row>
        <row r="427">
          <cell r="B427" t="str">
            <v>P3314070201</v>
          </cell>
          <cell r="C427" t="str">
            <v>SEMBUNG MACAN I</v>
          </cell>
          <cell r="D427" t="str">
            <v>Puskesmas</v>
          </cell>
          <cell r="E427" t="str">
            <v>Non Rawat Inap</v>
          </cell>
          <cell r="F427" t="str">
            <v>Pemerintah Kabupaten</v>
          </cell>
          <cell r="G427">
            <v>33</v>
          </cell>
          <cell r="H427">
            <v>3314</v>
          </cell>
          <cell r="I427">
            <v>0</v>
          </cell>
          <cell r="J427">
            <v>45</v>
          </cell>
          <cell r="K427" t="str">
            <v>JAWA TENGAH</v>
          </cell>
          <cell r="L427" t="str">
            <v>SRAGEN</v>
          </cell>
        </row>
        <row r="428">
          <cell r="B428" t="str">
            <v>P3314070202</v>
          </cell>
          <cell r="C428" t="str">
            <v>SEMBUNG MACAN II</v>
          </cell>
          <cell r="D428" t="str">
            <v>Puskesmas</v>
          </cell>
          <cell r="E428" t="str">
            <v>Non Rawat Inap</v>
          </cell>
          <cell r="F428" t="str">
            <v>Pemerintah Kabupaten</v>
          </cell>
          <cell r="G428">
            <v>33</v>
          </cell>
          <cell r="H428">
            <v>3314</v>
          </cell>
          <cell r="I428">
            <v>0</v>
          </cell>
          <cell r="J428">
            <v>65</v>
          </cell>
          <cell r="K428" t="str">
            <v>JAWA TENGAH</v>
          </cell>
          <cell r="L428" t="str">
            <v>SRAGEN</v>
          </cell>
        </row>
        <row r="429">
          <cell r="B429" t="str">
            <v>P3314080201</v>
          </cell>
          <cell r="C429" t="str">
            <v>NGRAMPAL</v>
          </cell>
          <cell r="D429" t="str">
            <v>Puskesmas</v>
          </cell>
          <cell r="E429" t="str">
            <v>Non Rawat Inap</v>
          </cell>
          <cell r="F429" t="str">
            <v>Pemerintah Kabupaten</v>
          </cell>
          <cell r="G429">
            <v>33</v>
          </cell>
          <cell r="H429">
            <v>3314</v>
          </cell>
          <cell r="I429">
            <v>0</v>
          </cell>
          <cell r="J429">
            <v>82</v>
          </cell>
          <cell r="K429" t="str">
            <v>JAWA TENGAH</v>
          </cell>
          <cell r="L429" t="str">
            <v>SRAGEN</v>
          </cell>
        </row>
        <row r="430">
          <cell r="B430" t="str">
            <v>P3314090201</v>
          </cell>
          <cell r="C430" t="str">
            <v>KARANG MALANG</v>
          </cell>
          <cell r="D430" t="str">
            <v>Puskesmas</v>
          </cell>
          <cell r="E430" t="str">
            <v>Non Rawat Inap</v>
          </cell>
          <cell r="F430" t="str">
            <v>Pemerintah Kabupaten</v>
          </cell>
          <cell r="G430">
            <v>33</v>
          </cell>
          <cell r="H430">
            <v>3314</v>
          </cell>
          <cell r="I430">
            <v>0</v>
          </cell>
          <cell r="J430">
            <v>76</v>
          </cell>
          <cell r="K430" t="str">
            <v>JAWA TENGAH</v>
          </cell>
          <cell r="L430" t="str">
            <v>SRAGEN</v>
          </cell>
        </row>
        <row r="431">
          <cell r="B431" t="str">
            <v>P3314100201</v>
          </cell>
          <cell r="C431" t="str">
            <v>SRAGEN</v>
          </cell>
          <cell r="D431" t="str">
            <v>Puskesmas</v>
          </cell>
          <cell r="E431" t="str">
            <v>Non Rawat Inap</v>
          </cell>
          <cell r="F431" t="str">
            <v>Pemerintah Kabupaten</v>
          </cell>
          <cell r="G431">
            <v>33</v>
          </cell>
          <cell r="H431">
            <v>3314</v>
          </cell>
          <cell r="I431">
            <v>0</v>
          </cell>
          <cell r="J431">
            <v>112</v>
          </cell>
          <cell r="K431" t="str">
            <v>JAWA TENGAH</v>
          </cell>
          <cell r="L431" t="str">
            <v>SRAGEN</v>
          </cell>
        </row>
        <row r="432">
          <cell r="B432" t="str">
            <v>P3314110201</v>
          </cell>
          <cell r="C432" t="str">
            <v>SIDOHARJO</v>
          </cell>
          <cell r="D432" t="str">
            <v>Puskesmas</v>
          </cell>
          <cell r="E432" t="str">
            <v>Non Rawat Inap</v>
          </cell>
          <cell r="F432" t="str">
            <v>Pemerintah Kabupaten</v>
          </cell>
          <cell r="G432">
            <v>33</v>
          </cell>
          <cell r="H432">
            <v>3314</v>
          </cell>
          <cell r="I432">
            <v>0</v>
          </cell>
          <cell r="J432">
            <v>97</v>
          </cell>
          <cell r="K432" t="str">
            <v>JAWA TENGAH</v>
          </cell>
          <cell r="L432" t="str">
            <v>SRAGEN</v>
          </cell>
        </row>
        <row r="433">
          <cell r="B433" t="str">
            <v>P3314120201</v>
          </cell>
          <cell r="C433" t="str">
            <v>TANON  I</v>
          </cell>
          <cell r="D433" t="str">
            <v>Puskesmas</v>
          </cell>
          <cell r="E433" t="str">
            <v>Non Rawat Inap</v>
          </cell>
          <cell r="F433" t="str">
            <v>Pemerintah Kabupaten</v>
          </cell>
          <cell r="G433">
            <v>33</v>
          </cell>
          <cell r="H433">
            <v>3314</v>
          </cell>
          <cell r="I433">
            <v>0</v>
          </cell>
          <cell r="J433">
            <v>63</v>
          </cell>
          <cell r="K433" t="str">
            <v>JAWA TENGAH</v>
          </cell>
          <cell r="L433" t="str">
            <v>SRAGEN</v>
          </cell>
        </row>
        <row r="434">
          <cell r="B434" t="str">
            <v>P3314120202</v>
          </cell>
          <cell r="C434" t="str">
            <v>TANON  II</v>
          </cell>
          <cell r="D434" t="str">
            <v>Puskesmas</v>
          </cell>
          <cell r="E434" t="str">
            <v>Non Rawat Inap</v>
          </cell>
          <cell r="F434" t="str">
            <v>Pemerintah Kabupaten</v>
          </cell>
          <cell r="G434">
            <v>33</v>
          </cell>
          <cell r="H434">
            <v>3314</v>
          </cell>
          <cell r="I434">
            <v>0</v>
          </cell>
          <cell r="J434">
            <v>60</v>
          </cell>
          <cell r="K434" t="str">
            <v>JAWA TENGAH</v>
          </cell>
          <cell r="L434" t="str">
            <v>SRAGEN</v>
          </cell>
        </row>
        <row r="435">
          <cell r="B435" t="str">
            <v>P3314130201</v>
          </cell>
          <cell r="C435" t="str">
            <v>GEMOLONG  II</v>
          </cell>
          <cell r="D435" t="str">
            <v>Puskesmas</v>
          </cell>
          <cell r="E435" t="str">
            <v>Non Rawat Inap</v>
          </cell>
          <cell r="F435" t="str">
            <v>Pemerintah Kabupaten</v>
          </cell>
          <cell r="G435">
            <v>33</v>
          </cell>
          <cell r="H435">
            <v>3314</v>
          </cell>
          <cell r="I435">
            <v>0</v>
          </cell>
          <cell r="J435">
            <v>71</v>
          </cell>
          <cell r="K435" t="str">
            <v>JAWA TENGAH</v>
          </cell>
          <cell r="L435" t="str">
            <v>SRAGEN</v>
          </cell>
        </row>
        <row r="436">
          <cell r="B436" t="str">
            <v>P3314140201</v>
          </cell>
          <cell r="C436" t="str">
            <v>MIRI</v>
          </cell>
          <cell r="D436" t="str">
            <v>Puskesmas</v>
          </cell>
          <cell r="E436" t="str">
            <v>Non Rawat Inap</v>
          </cell>
          <cell r="F436" t="str">
            <v>Pemerintah Kabupaten</v>
          </cell>
          <cell r="G436">
            <v>33</v>
          </cell>
          <cell r="H436">
            <v>3314</v>
          </cell>
          <cell r="I436">
            <v>0</v>
          </cell>
          <cell r="J436">
            <v>60</v>
          </cell>
          <cell r="K436" t="str">
            <v>JAWA TENGAH</v>
          </cell>
          <cell r="L436" t="str">
            <v>SRAGEN</v>
          </cell>
        </row>
        <row r="437">
          <cell r="B437" t="str">
            <v>P3314150101</v>
          </cell>
          <cell r="C437" t="str">
            <v>SUMBERLAWANG</v>
          </cell>
          <cell r="D437" t="str">
            <v>Puskesmas</v>
          </cell>
          <cell r="E437" t="str">
            <v>Rawat Inap</v>
          </cell>
          <cell r="F437" t="str">
            <v>Pemerintah Kabupaten</v>
          </cell>
          <cell r="G437">
            <v>33</v>
          </cell>
          <cell r="H437">
            <v>3314</v>
          </cell>
          <cell r="I437">
            <v>0</v>
          </cell>
          <cell r="J437">
            <v>72</v>
          </cell>
          <cell r="K437" t="str">
            <v>JAWA TENGAH</v>
          </cell>
          <cell r="L437" t="str">
            <v>SRAGEN</v>
          </cell>
        </row>
        <row r="438">
          <cell r="B438" t="str">
            <v>P3314160201</v>
          </cell>
          <cell r="C438" t="str">
            <v>MONDOKAN</v>
          </cell>
          <cell r="D438" t="str">
            <v>Puskesmas</v>
          </cell>
          <cell r="E438" t="str">
            <v>Non Rawat Inap</v>
          </cell>
          <cell r="F438" t="str">
            <v>Pemerintah Kabupaten</v>
          </cell>
          <cell r="G438">
            <v>33</v>
          </cell>
          <cell r="H438">
            <v>3314</v>
          </cell>
          <cell r="I438">
            <v>0</v>
          </cell>
          <cell r="J438">
            <v>66</v>
          </cell>
          <cell r="K438" t="str">
            <v>JAWA TENGAH</v>
          </cell>
          <cell r="L438" t="str">
            <v>SRAGEN</v>
          </cell>
        </row>
        <row r="439">
          <cell r="B439" t="str">
            <v>P3314170101</v>
          </cell>
          <cell r="C439" t="str">
            <v>SUKODONO</v>
          </cell>
          <cell r="D439" t="str">
            <v>Puskesmas</v>
          </cell>
          <cell r="E439" t="str">
            <v>Rawat Inap</v>
          </cell>
          <cell r="F439" t="str">
            <v>Pemerintah Kabupaten</v>
          </cell>
          <cell r="G439">
            <v>33</v>
          </cell>
          <cell r="H439">
            <v>3314</v>
          </cell>
          <cell r="I439">
            <v>0</v>
          </cell>
          <cell r="J439">
            <v>86</v>
          </cell>
          <cell r="K439" t="str">
            <v>JAWA TENGAH</v>
          </cell>
          <cell r="L439" t="str">
            <v>SRAGEN</v>
          </cell>
        </row>
        <row r="440">
          <cell r="B440" t="str">
            <v>P3314180201</v>
          </cell>
          <cell r="C440" t="str">
            <v>GESI</v>
          </cell>
          <cell r="D440" t="str">
            <v>Puskesmas</v>
          </cell>
          <cell r="E440" t="str">
            <v>Non Rawat Inap</v>
          </cell>
          <cell r="F440" t="str">
            <v>Pemerintah Kabupaten</v>
          </cell>
          <cell r="G440">
            <v>33</v>
          </cell>
          <cell r="H440">
            <v>3314</v>
          </cell>
          <cell r="I440">
            <v>0</v>
          </cell>
          <cell r="J440">
            <v>37</v>
          </cell>
          <cell r="K440" t="str">
            <v>JAWA TENGAH</v>
          </cell>
          <cell r="L440" t="str">
            <v>SRAGEN</v>
          </cell>
        </row>
        <row r="441">
          <cell r="B441" t="str">
            <v>P3314190101</v>
          </cell>
          <cell r="C441" t="str">
            <v>TANGEN</v>
          </cell>
          <cell r="D441" t="str">
            <v>Puskesmas</v>
          </cell>
          <cell r="E441" t="str">
            <v>Rawat Inap</v>
          </cell>
          <cell r="F441" t="str">
            <v>Pemerintah Kabupaten</v>
          </cell>
          <cell r="G441">
            <v>33</v>
          </cell>
          <cell r="H441">
            <v>3314</v>
          </cell>
          <cell r="I441">
            <v>0</v>
          </cell>
          <cell r="J441">
            <v>65</v>
          </cell>
          <cell r="K441" t="str">
            <v>JAWA TENGAH</v>
          </cell>
          <cell r="L441" t="str">
            <v>SRAGEN</v>
          </cell>
        </row>
        <row r="442">
          <cell r="B442" t="str">
            <v>P3314200201</v>
          </cell>
          <cell r="C442" t="str">
            <v>JENAR</v>
          </cell>
          <cell r="D442" t="str">
            <v>Puskesmas</v>
          </cell>
          <cell r="E442" t="str">
            <v>Non Rawat Inap</v>
          </cell>
          <cell r="F442" t="str">
            <v>Pemerintah Kabupaten</v>
          </cell>
          <cell r="G442">
            <v>33</v>
          </cell>
          <cell r="H442">
            <v>3314</v>
          </cell>
          <cell r="I442">
            <v>0</v>
          </cell>
          <cell r="J442">
            <v>42</v>
          </cell>
          <cell r="K442" t="str">
            <v>JAWA TENGAH</v>
          </cell>
          <cell r="L442" t="str">
            <v>SRAGEN</v>
          </cell>
        </row>
        <row r="443">
          <cell r="B443" t="str">
            <v>P3315010101</v>
          </cell>
          <cell r="C443" t="str">
            <v>KEDUNGJATI</v>
          </cell>
          <cell r="D443" t="str">
            <v>Puskesmas</v>
          </cell>
          <cell r="E443" t="str">
            <v>Rawat Inap</v>
          </cell>
          <cell r="F443" t="str">
            <v>Pemerintah Kabupaten</v>
          </cell>
          <cell r="G443">
            <v>33</v>
          </cell>
          <cell r="H443">
            <v>3315</v>
          </cell>
          <cell r="I443">
            <v>0</v>
          </cell>
          <cell r="J443">
            <v>53</v>
          </cell>
          <cell r="K443" t="str">
            <v>JAWA TENGAH</v>
          </cell>
          <cell r="L443" t="str">
            <v>GROBOGAN</v>
          </cell>
        </row>
        <row r="444">
          <cell r="B444" t="str">
            <v>P3315020101</v>
          </cell>
          <cell r="C444" t="str">
            <v>KARANGRAYUNG  I</v>
          </cell>
          <cell r="D444" t="str">
            <v>Puskesmas</v>
          </cell>
          <cell r="E444" t="str">
            <v>Rawat Inap</v>
          </cell>
          <cell r="F444" t="str">
            <v>Pemerintah Kabupaten</v>
          </cell>
          <cell r="G444">
            <v>33</v>
          </cell>
          <cell r="H444">
            <v>3315</v>
          </cell>
          <cell r="I444">
            <v>0</v>
          </cell>
          <cell r="J444">
            <v>54</v>
          </cell>
          <cell r="K444" t="str">
            <v>JAWA TENGAH</v>
          </cell>
          <cell r="L444" t="str">
            <v>GROBOGAN</v>
          </cell>
        </row>
        <row r="445">
          <cell r="B445" t="str">
            <v>P3315020202</v>
          </cell>
          <cell r="C445" t="str">
            <v>KARANGRAYUNG  II</v>
          </cell>
          <cell r="D445" t="str">
            <v>Puskesmas</v>
          </cell>
          <cell r="E445" t="str">
            <v>Non Rawat Inap</v>
          </cell>
          <cell r="F445" t="str">
            <v>Pemerintah Kabupaten</v>
          </cell>
          <cell r="G445">
            <v>33</v>
          </cell>
          <cell r="H445">
            <v>3315</v>
          </cell>
          <cell r="I445">
            <v>0</v>
          </cell>
          <cell r="J445">
            <v>34</v>
          </cell>
          <cell r="K445" t="str">
            <v>JAWA TENGAH</v>
          </cell>
          <cell r="L445" t="str">
            <v>GROBOGAN</v>
          </cell>
        </row>
        <row r="446">
          <cell r="B446" t="str">
            <v>P3315030201</v>
          </cell>
          <cell r="C446" t="str">
            <v>PENAWANGAN  I</v>
          </cell>
          <cell r="D446" t="str">
            <v>Puskesmas</v>
          </cell>
          <cell r="E446" t="str">
            <v>Non Rawat Inap</v>
          </cell>
          <cell r="F446" t="str">
            <v>Pemerintah Kabupaten</v>
          </cell>
          <cell r="G446">
            <v>33</v>
          </cell>
          <cell r="H446">
            <v>3315</v>
          </cell>
          <cell r="I446">
            <v>0</v>
          </cell>
          <cell r="J446">
            <v>30</v>
          </cell>
          <cell r="K446" t="str">
            <v>JAWA TENGAH</v>
          </cell>
          <cell r="L446" t="str">
            <v>GROBOGAN</v>
          </cell>
        </row>
        <row r="447">
          <cell r="B447" t="str">
            <v>P3315030202</v>
          </cell>
          <cell r="C447" t="str">
            <v>PENAWANGAN  II</v>
          </cell>
          <cell r="D447" t="str">
            <v>Puskesmas</v>
          </cell>
          <cell r="E447" t="str">
            <v>Non Rawat Inap</v>
          </cell>
          <cell r="F447" t="str">
            <v>Pemerintah Kabupaten</v>
          </cell>
          <cell r="G447">
            <v>33</v>
          </cell>
          <cell r="H447">
            <v>3315</v>
          </cell>
          <cell r="I447">
            <v>0</v>
          </cell>
          <cell r="J447">
            <v>35</v>
          </cell>
          <cell r="K447" t="str">
            <v>JAWA TENGAH</v>
          </cell>
          <cell r="L447" t="str">
            <v>GROBOGAN</v>
          </cell>
        </row>
        <row r="448">
          <cell r="B448" t="str">
            <v>P3315040101</v>
          </cell>
          <cell r="C448" t="str">
            <v>TOROH  I</v>
          </cell>
          <cell r="D448" t="str">
            <v>Puskesmas</v>
          </cell>
          <cell r="E448" t="str">
            <v>Rawat Inap</v>
          </cell>
          <cell r="F448" t="str">
            <v>Pemerintah Kabupaten</v>
          </cell>
          <cell r="G448">
            <v>33</v>
          </cell>
          <cell r="H448">
            <v>3315</v>
          </cell>
          <cell r="I448">
            <v>0</v>
          </cell>
          <cell r="J448">
            <v>72</v>
          </cell>
          <cell r="K448" t="str">
            <v>JAWA TENGAH</v>
          </cell>
          <cell r="L448" t="str">
            <v>GROBOGAN</v>
          </cell>
        </row>
        <row r="449">
          <cell r="B449" t="str">
            <v>P3315040202</v>
          </cell>
          <cell r="C449" t="str">
            <v>TOROH  II</v>
          </cell>
          <cell r="D449" t="str">
            <v>Puskesmas</v>
          </cell>
          <cell r="E449" t="str">
            <v>Non Rawat Inap</v>
          </cell>
          <cell r="F449" t="str">
            <v>Pemerintah Kabupaten</v>
          </cell>
          <cell r="G449">
            <v>33</v>
          </cell>
          <cell r="H449">
            <v>3315</v>
          </cell>
          <cell r="I449">
            <v>0</v>
          </cell>
          <cell r="J449">
            <v>42</v>
          </cell>
          <cell r="K449" t="str">
            <v>JAWA TENGAH</v>
          </cell>
          <cell r="L449" t="str">
            <v>GROBOGAN</v>
          </cell>
        </row>
        <row r="450">
          <cell r="B450" t="str">
            <v>P3315050101</v>
          </cell>
          <cell r="C450" t="str">
            <v>GEYER  I</v>
          </cell>
          <cell r="D450" t="str">
            <v>Puskesmas</v>
          </cell>
          <cell r="E450" t="str">
            <v>Rawat Inap</v>
          </cell>
          <cell r="F450" t="str">
            <v>Pemerintah Kabupaten</v>
          </cell>
          <cell r="G450">
            <v>33</v>
          </cell>
          <cell r="H450">
            <v>3315</v>
          </cell>
          <cell r="I450">
            <v>0</v>
          </cell>
          <cell r="J450">
            <v>58</v>
          </cell>
          <cell r="K450" t="str">
            <v>JAWA TENGAH</v>
          </cell>
          <cell r="L450" t="str">
            <v>GROBOGAN</v>
          </cell>
        </row>
        <row r="451">
          <cell r="B451" t="str">
            <v>P3315050202</v>
          </cell>
          <cell r="C451" t="str">
            <v>GEYER  II</v>
          </cell>
          <cell r="D451" t="str">
            <v>Puskesmas</v>
          </cell>
          <cell r="E451" t="str">
            <v>Non Rawat Inap</v>
          </cell>
          <cell r="F451" t="str">
            <v>Pemerintah Kabupaten</v>
          </cell>
          <cell r="G451">
            <v>33</v>
          </cell>
          <cell r="H451">
            <v>3315</v>
          </cell>
          <cell r="I451">
            <v>0</v>
          </cell>
          <cell r="J451">
            <v>26</v>
          </cell>
          <cell r="K451" t="str">
            <v>JAWA TENGAH</v>
          </cell>
          <cell r="L451" t="str">
            <v>GROBOGAN</v>
          </cell>
        </row>
        <row r="452">
          <cell r="B452" t="str">
            <v>P3315060101</v>
          </cell>
          <cell r="C452" t="str">
            <v>PULOKULON  I</v>
          </cell>
          <cell r="D452" t="str">
            <v>Puskesmas</v>
          </cell>
          <cell r="E452" t="str">
            <v>Rawat Inap</v>
          </cell>
          <cell r="F452" t="str">
            <v>Pemerintah Kabupaten</v>
          </cell>
          <cell r="G452">
            <v>33</v>
          </cell>
          <cell r="H452">
            <v>3315</v>
          </cell>
          <cell r="I452">
            <v>0</v>
          </cell>
          <cell r="J452">
            <v>39</v>
          </cell>
          <cell r="K452" t="str">
            <v>JAWA TENGAH</v>
          </cell>
          <cell r="L452" t="str">
            <v>GROBOGAN</v>
          </cell>
        </row>
        <row r="453">
          <cell r="B453" t="str">
            <v>P3315060202</v>
          </cell>
          <cell r="C453" t="str">
            <v>PULOKULON  II</v>
          </cell>
          <cell r="D453" t="str">
            <v>Puskesmas</v>
          </cell>
          <cell r="E453" t="str">
            <v>Non Rawat Inap</v>
          </cell>
          <cell r="F453" t="str">
            <v>Pemerintah Kabupaten</v>
          </cell>
          <cell r="G453">
            <v>33</v>
          </cell>
          <cell r="H453">
            <v>3315</v>
          </cell>
          <cell r="I453">
            <v>0</v>
          </cell>
          <cell r="J453">
            <v>37</v>
          </cell>
          <cell r="K453" t="str">
            <v>JAWA TENGAH</v>
          </cell>
          <cell r="L453" t="str">
            <v>GROBOGAN</v>
          </cell>
        </row>
        <row r="454">
          <cell r="B454" t="str">
            <v>P3315070101</v>
          </cell>
          <cell r="C454" t="str">
            <v>KRADENAN  I</v>
          </cell>
          <cell r="D454" t="str">
            <v>Puskesmas</v>
          </cell>
          <cell r="E454" t="str">
            <v>Rawat Inap</v>
          </cell>
          <cell r="F454" t="str">
            <v>Pemerintah Kabupaten</v>
          </cell>
          <cell r="G454">
            <v>33</v>
          </cell>
          <cell r="H454">
            <v>3315</v>
          </cell>
          <cell r="I454">
            <v>0</v>
          </cell>
          <cell r="J454">
            <v>59</v>
          </cell>
          <cell r="K454" t="str">
            <v>JAWA TENGAH</v>
          </cell>
          <cell r="L454" t="str">
            <v>GROBOGAN</v>
          </cell>
        </row>
        <row r="455">
          <cell r="B455" t="str">
            <v>P3315070202</v>
          </cell>
          <cell r="C455" t="str">
            <v>KRADENAN  II</v>
          </cell>
          <cell r="D455" t="str">
            <v>Puskesmas</v>
          </cell>
          <cell r="E455" t="str">
            <v>Non Rawat Inap</v>
          </cell>
          <cell r="F455" t="str">
            <v>Pemerintah Kabupaten</v>
          </cell>
          <cell r="G455">
            <v>33</v>
          </cell>
          <cell r="H455">
            <v>3315</v>
          </cell>
          <cell r="I455">
            <v>0</v>
          </cell>
          <cell r="J455">
            <v>42</v>
          </cell>
          <cell r="K455" t="str">
            <v>JAWA TENGAH</v>
          </cell>
          <cell r="L455" t="str">
            <v>GROBOGAN</v>
          </cell>
        </row>
        <row r="456">
          <cell r="B456" t="str">
            <v>P3315080101</v>
          </cell>
          <cell r="C456" t="str">
            <v>GABUS  I</v>
          </cell>
          <cell r="D456" t="str">
            <v>Puskesmas</v>
          </cell>
          <cell r="E456" t="str">
            <v>Rawat Inap</v>
          </cell>
          <cell r="F456" t="str">
            <v>Pemerintah Kabupaten</v>
          </cell>
          <cell r="G456">
            <v>33</v>
          </cell>
          <cell r="H456">
            <v>3315</v>
          </cell>
          <cell r="I456">
            <v>0</v>
          </cell>
          <cell r="J456">
            <v>50</v>
          </cell>
          <cell r="K456" t="str">
            <v>JAWA TENGAH</v>
          </cell>
          <cell r="L456" t="str">
            <v>GROBOGAN</v>
          </cell>
        </row>
        <row r="457">
          <cell r="B457" t="str">
            <v>P3315080202</v>
          </cell>
          <cell r="C457" t="str">
            <v>GABUS  II</v>
          </cell>
          <cell r="D457" t="str">
            <v>Puskesmas</v>
          </cell>
          <cell r="E457" t="str">
            <v>Non Rawat Inap</v>
          </cell>
          <cell r="F457" t="str">
            <v>Pemerintah Kabupaten</v>
          </cell>
          <cell r="G457">
            <v>33</v>
          </cell>
          <cell r="H457">
            <v>3315</v>
          </cell>
          <cell r="I457">
            <v>0</v>
          </cell>
          <cell r="J457">
            <v>34</v>
          </cell>
          <cell r="K457" t="str">
            <v>JAWA TENGAH</v>
          </cell>
          <cell r="L457" t="str">
            <v>GROBOGAN</v>
          </cell>
        </row>
        <row r="458">
          <cell r="B458" t="str">
            <v>P3315090101</v>
          </cell>
          <cell r="C458" t="str">
            <v>NGARINGAN</v>
          </cell>
          <cell r="D458" t="str">
            <v>Puskesmas</v>
          </cell>
          <cell r="E458" t="str">
            <v>Rawat Inap</v>
          </cell>
          <cell r="F458" t="str">
            <v>Pemerintah Kabupaten</v>
          </cell>
          <cell r="G458">
            <v>33</v>
          </cell>
          <cell r="H458">
            <v>3315</v>
          </cell>
          <cell r="I458">
            <v>0</v>
          </cell>
          <cell r="J458">
            <v>66</v>
          </cell>
          <cell r="K458" t="str">
            <v>JAWA TENGAH</v>
          </cell>
          <cell r="L458" t="str">
            <v>GROBOGAN</v>
          </cell>
        </row>
        <row r="459">
          <cell r="B459" t="str">
            <v>P3315100101</v>
          </cell>
          <cell r="C459" t="str">
            <v>WIROSARI  I</v>
          </cell>
          <cell r="D459" t="str">
            <v>Puskesmas</v>
          </cell>
          <cell r="E459" t="str">
            <v>Rawat Inap</v>
          </cell>
          <cell r="F459" t="str">
            <v>Pemerintah Kabupaten</v>
          </cell>
          <cell r="G459">
            <v>33</v>
          </cell>
          <cell r="H459">
            <v>3315</v>
          </cell>
          <cell r="I459">
            <v>0</v>
          </cell>
          <cell r="J459">
            <v>78</v>
          </cell>
          <cell r="K459" t="str">
            <v>JAWA TENGAH</v>
          </cell>
          <cell r="L459" t="str">
            <v>GROBOGAN</v>
          </cell>
        </row>
        <row r="460">
          <cell r="B460" t="str">
            <v>P3315100202</v>
          </cell>
          <cell r="C460" t="str">
            <v>WIROSARI  II</v>
          </cell>
          <cell r="D460" t="str">
            <v>Puskesmas</v>
          </cell>
          <cell r="E460" t="str">
            <v>Non Rawat Inap</v>
          </cell>
          <cell r="F460" t="str">
            <v>Pemerintah Kabupaten</v>
          </cell>
          <cell r="G460">
            <v>33</v>
          </cell>
          <cell r="H460">
            <v>3315</v>
          </cell>
          <cell r="I460">
            <v>0</v>
          </cell>
          <cell r="J460">
            <v>34</v>
          </cell>
          <cell r="K460" t="str">
            <v>JAWA TENGAH</v>
          </cell>
          <cell r="L460" t="str">
            <v>GROBOGAN</v>
          </cell>
        </row>
        <row r="461">
          <cell r="B461" t="str">
            <v>P3315110201</v>
          </cell>
          <cell r="C461" t="str">
            <v>TAWANGHARJO</v>
          </cell>
          <cell r="D461" t="str">
            <v>Puskesmas</v>
          </cell>
          <cell r="E461" t="str">
            <v>Non Rawat Inap</v>
          </cell>
          <cell r="F461" t="str">
            <v>Pemerintah Kabupaten</v>
          </cell>
          <cell r="G461">
            <v>33</v>
          </cell>
          <cell r="H461">
            <v>3315</v>
          </cell>
          <cell r="I461">
            <v>0</v>
          </cell>
          <cell r="J461">
            <v>49</v>
          </cell>
          <cell r="K461" t="str">
            <v>JAWA TENGAH</v>
          </cell>
          <cell r="L461" t="str">
            <v>GROBOGAN</v>
          </cell>
        </row>
        <row r="462">
          <cell r="B462" t="str">
            <v>P3315120101</v>
          </cell>
          <cell r="C462" t="str">
            <v>GROBOGAN</v>
          </cell>
          <cell r="D462" t="str">
            <v>Puskesmas</v>
          </cell>
          <cell r="E462" t="str">
            <v>Rawat Inap</v>
          </cell>
          <cell r="F462" t="str">
            <v>Pemerintah Kabupaten</v>
          </cell>
          <cell r="G462">
            <v>33</v>
          </cell>
          <cell r="H462">
            <v>3315</v>
          </cell>
          <cell r="I462">
            <v>0</v>
          </cell>
          <cell r="J462">
            <v>74</v>
          </cell>
          <cell r="K462" t="str">
            <v>JAWA TENGAH</v>
          </cell>
          <cell r="L462" t="str">
            <v>GROBOGAN</v>
          </cell>
        </row>
        <row r="463">
          <cell r="B463" t="str">
            <v>P3315130201</v>
          </cell>
          <cell r="C463" t="str">
            <v>PURWODADI  I</v>
          </cell>
          <cell r="D463" t="str">
            <v>Puskesmas</v>
          </cell>
          <cell r="E463" t="str">
            <v>Non Rawat Inap</v>
          </cell>
          <cell r="F463" t="str">
            <v>Pemerintah Kabupaten</v>
          </cell>
          <cell r="G463">
            <v>33</v>
          </cell>
          <cell r="H463">
            <v>3315</v>
          </cell>
          <cell r="I463">
            <v>0</v>
          </cell>
          <cell r="J463">
            <v>69</v>
          </cell>
          <cell r="K463" t="str">
            <v>JAWA TENGAH</v>
          </cell>
          <cell r="L463" t="str">
            <v>GROBOGAN</v>
          </cell>
        </row>
        <row r="464">
          <cell r="B464" t="str">
            <v>P3315130202</v>
          </cell>
          <cell r="C464" t="str">
            <v>PURWODADI  II</v>
          </cell>
          <cell r="D464" t="str">
            <v>Puskesmas</v>
          </cell>
          <cell r="E464" t="str">
            <v>Non Rawat Inap</v>
          </cell>
          <cell r="F464" t="str">
            <v>Pemerintah Kabupaten</v>
          </cell>
          <cell r="G464">
            <v>33</v>
          </cell>
          <cell r="H464">
            <v>3315</v>
          </cell>
          <cell r="I464">
            <v>0</v>
          </cell>
          <cell r="J464">
            <v>56</v>
          </cell>
          <cell r="K464" t="str">
            <v>JAWA TENGAH</v>
          </cell>
          <cell r="L464" t="str">
            <v>GROBOGAN</v>
          </cell>
        </row>
        <row r="465">
          <cell r="B465" t="str">
            <v>P3315140201</v>
          </cell>
          <cell r="C465" t="str">
            <v>BRATI</v>
          </cell>
          <cell r="D465" t="str">
            <v>Puskesmas</v>
          </cell>
          <cell r="E465" t="str">
            <v>Non Rawat Inap</v>
          </cell>
          <cell r="F465" t="str">
            <v>Pemerintah Kabupaten</v>
          </cell>
          <cell r="G465">
            <v>33</v>
          </cell>
          <cell r="H465">
            <v>3315</v>
          </cell>
          <cell r="I465">
            <v>0</v>
          </cell>
          <cell r="J465">
            <v>37</v>
          </cell>
          <cell r="K465" t="str">
            <v>JAWA TENGAH</v>
          </cell>
          <cell r="L465" t="str">
            <v>GROBOGAN</v>
          </cell>
        </row>
        <row r="466">
          <cell r="B466" t="str">
            <v>P3315150101</v>
          </cell>
          <cell r="C466" t="str">
            <v>KLAMBU</v>
          </cell>
          <cell r="D466" t="str">
            <v>Puskesmas</v>
          </cell>
          <cell r="E466" t="str">
            <v>Rawat Inap</v>
          </cell>
          <cell r="F466" t="str">
            <v>Pemerintah Kabupaten</v>
          </cell>
          <cell r="G466">
            <v>33</v>
          </cell>
          <cell r="H466">
            <v>3315</v>
          </cell>
          <cell r="I466">
            <v>0</v>
          </cell>
          <cell r="J466">
            <v>55</v>
          </cell>
          <cell r="K466" t="str">
            <v>JAWA TENGAH</v>
          </cell>
          <cell r="L466" t="str">
            <v>GROBOGAN</v>
          </cell>
        </row>
        <row r="467">
          <cell r="B467" t="str">
            <v>P3315160101</v>
          </cell>
          <cell r="C467" t="str">
            <v>GODONG  I</v>
          </cell>
          <cell r="D467" t="str">
            <v>Puskesmas</v>
          </cell>
          <cell r="E467" t="str">
            <v>Rawat Inap</v>
          </cell>
          <cell r="F467" t="str">
            <v>Pemerintah Kabupaten</v>
          </cell>
          <cell r="G467">
            <v>33</v>
          </cell>
          <cell r="H467">
            <v>3315</v>
          </cell>
          <cell r="I467">
            <v>0</v>
          </cell>
          <cell r="J467">
            <v>81</v>
          </cell>
          <cell r="K467" t="str">
            <v>JAWA TENGAH</v>
          </cell>
          <cell r="L467" t="str">
            <v>GROBOGAN</v>
          </cell>
        </row>
        <row r="468">
          <cell r="B468" t="str">
            <v>P3315160202</v>
          </cell>
          <cell r="C468" t="str">
            <v>GODONG  II</v>
          </cell>
          <cell r="D468" t="str">
            <v>Puskesmas</v>
          </cell>
          <cell r="E468" t="str">
            <v>Non Rawat Inap</v>
          </cell>
          <cell r="F468" t="str">
            <v>Pemerintah Kabupaten</v>
          </cell>
          <cell r="G468">
            <v>33</v>
          </cell>
          <cell r="H468">
            <v>3315</v>
          </cell>
          <cell r="I468">
            <v>0</v>
          </cell>
          <cell r="J468">
            <v>39</v>
          </cell>
          <cell r="K468" t="str">
            <v>JAWA TENGAH</v>
          </cell>
          <cell r="L468" t="str">
            <v>GROBOGAN</v>
          </cell>
        </row>
        <row r="469">
          <cell r="B469" t="str">
            <v>P3315170101</v>
          </cell>
          <cell r="C469" t="str">
            <v>GUBUG  I</v>
          </cell>
          <cell r="D469" t="str">
            <v>Puskesmas</v>
          </cell>
          <cell r="E469" t="str">
            <v>Rawat Inap</v>
          </cell>
          <cell r="F469" t="str">
            <v>Pemerintah Kabupaten</v>
          </cell>
          <cell r="G469">
            <v>33</v>
          </cell>
          <cell r="H469">
            <v>3315</v>
          </cell>
          <cell r="I469">
            <v>0</v>
          </cell>
          <cell r="J469">
            <v>96</v>
          </cell>
          <cell r="K469" t="str">
            <v>JAWA TENGAH</v>
          </cell>
          <cell r="L469" t="str">
            <v>GROBOGAN</v>
          </cell>
        </row>
        <row r="470">
          <cell r="B470" t="str">
            <v>P3315170202</v>
          </cell>
          <cell r="C470" t="str">
            <v>GUBUG  II</v>
          </cell>
          <cell r="D470" t="str">
            <v>Puskesmas</v>
          </cell>
          <cell r="E470" t="str">
            <v>Non Rawat Inap</v>
          </cell>
          <cell r="F470" t="str">
            <v>Pemerintah Kabupaten</v>
          </cell>
          <cell r="G470">
            <v>33</v>
          </cell>
          <cell r="H470">
            <v>3315</v>
          </cell>
          <cell r="I470">
            <v>0</v>
          </cell>
          <cell r="J470">
            <v>42</v>
          </cell>
          <cell r="K470" t="str">
            <v>JAWA TENGAH</v>
          </cell>
          <cell r="L470" t="str">
            <v>GROBOGAN</v>
          </cell>
        </row>
        <row r="471">
          <cell r="B471" t="str">
            <v>P3315180201</v>
          </cell>
          <cell r="C471" t="str">
            <v>TEGOWANU</v>
          </cell>
          <cell r="D471" t="str">
            <v>Puskesmas</v>
          </cell>
          <cell r="E471" t="str">
            <v>Non Rawat Inap</v>
          </cell>
          <cell r="F471" t="str">
            <v>Pemerintah Kabupaten</v>
          </cell>
          <cell r="G471">
            <v>33</v>
          </cell>
          <cell r="H471">
            <v>3315</v>
          </cell>
          <cell r="I471">
            <v>0</v>
          </cell>
          <cell r="J471">
            <v>57</v>
          </cell>
          <cell r="K471" t="str">
            <v>JAWA TENGAH</v>
          </cell>
          <cell r="L471" t="str">
            <v>GROBOGAN</v>
          </cell>
        </row>
        <row r="472">
          <cell r="B472" t="str">
            <v>P3315190201</v>
          </cell>
          <cell r="C472" t="str">
            <v>TANGGUNGHARJO</v>
          </cell>
          <cell r="D472" t="str">
            <v>Puskesmas</v>
          </cell>
          <cell r="E472" t="str">
            <v>Non Rawat Inap</v>
          </cell>
          <cell r="F472" t="str">
            <v>Pemerintah Kabupaten</v>
          </cell>
          <cell r="G472">
            <v>33</v>
          </cell>
          <cell r="H472">
            <v>3315</v>
          </cell>
          <cell r="I472">
            <v>0</v>
          </cell>
          <cell r="J472">
            <v>47</v>
          </cell>
          <cell r="K472" t="str">
            <v>JAWA TENGAH</v>
          </cell>
          <cell r="L472" t="str">
            <v>GROBOGAN</v>
          </cell>
        </row>
        <row r="473">
          <cell r="B473" t="str">
            <v>P3316010101</v>
          </cell>
          <cell r="C473" t="str">
            <v>DOPLANG</v>
          </cell>
          <cell r="D473" t="str">
            <v>Puskesmas</v>
          </cell>
          <cell r="E473" t="str">
            <v>Rawat Inap</v>
          </cell>
          <cell r="F473" t="str">
            <v>Pemerintah Kabupaten</v>
          </cell>
          <cell r="G473">
            <v>33</v>
          </cell>
          <cell r="H473">
            <v>3316</v>
          </cell>
          <cell r="I473">
            <v>0</v>
          </cell>
          <cell r="J473">
            <v>39</v>
          </cell>
          <cell r="K473" t="str">
            <v>JAWA TENGAH</v>
          </cell>
          <cell r="L473" t="str">
            <v>BLORA</v>
          </cell>
        </row>
        <row r="474">
          <cell r="B474" t="str">
            <v>P3316010202</v>
          </cell>
          <cell r="C474" t="str">
            <v>RADU LAWANG</v>
          </cell>
          <cell r="D474" t="str">
            <v>Puskesmas</v>
          </cell>
          <cell r="E474" t="str">
            <v>Non Rawat Inap</v>
          </cell>
          <cell r="F474" t="str">
            <v>Pemerintah Kabupaten</v>
          </cell>
          <cell r="G474">
            <v>33</v>
          </cell>
          <cell r="H474">
            <v>3316</v>
          </cell>
          <cell r="I474">
            <v>0</v>
          </cell>
          <cell r="J474">
            <v>23</v>
          </cell>
          <cell r="K474" t="str">
            <v>JAWA TENGAH</v>
          </cell>
          <cell r="L474" t="str">
            <v>BLORA</v>
          </cell>
        </row>
        <row r="475">
          <cell r="B475" t="str">
            <v>P3316020101</v>
          </cell>
          <cell r="C475" t="str">
            <v>RANDUBLATUNG</v>
          </cell>
          <cell r="D475" t="str">
            <v>Puskesmas</v>
          </cell>
          <cell r="E475" t="str">
            <v>Rawat Inap</v>
          </cell>
          <cell r="F475" t="str">
            <v>Pemerintah Kabupaten</v>
          </cell>
          <cell r="G475">
            <v>33</v>
          </cell>
          <cell r="H475">
            <v>3316</v>
          </cell>
          <cell r="I475">
            <v>0</v>
          </cell>
          <cell r="J475">
            <v>49</v>
          </cell>
          <cell r="K475" t="str">
            <v>JAWA TENGAH</v>
          </cell>
          <cell r="L475" t="str">
            <v>BLORA</v>
          </cell>
        </row>
        <row r="476">
          <cell r="B476" t="str">
            <v>P3316020103</v>
          </cell>
          <cell r="C476" t="str">
            <v>MENDEN</v>
          </cell>
          <cell r="D476" t="str">
            <v>Puskesmas</v>
          </cell>
          <cell r="E476" t="str">
            <v>Rawat Inap</v>
          </cell>
          <cell r="F476" t="str">
            <v>Pemerintah Kabupaten</v>
          </cell>
          <cell r="G476">
            <v>33</v>
          </cell>
          <cell r="H476">
            <v>3316</v>
          </cell>
          <cell r="I476">
            <v>0</v>
          </cell>
          <cell r="J476">
            <v>35</v>
          </cell>
          <cell r="K476" t="str">
            <v>JAWA TENGAH</v>
          </cell>
          <cell r="L476" t="str">
            <v>BLORA</v>
          </cell>
        </row>
        <row r="477">
          <cell r="B477" t="str">
            <v>P3316020202</v>
          </cell>
          <cell r="C477" t="str">
            <v>KUTUKAN</v>
          </cell>
          <cell r="D477" t="str">
            <v>Puskesmas</v>
          </cell>
          <cell r="E477" t="str">
            <v>Non Rawat Inap</v>
          </cell>
          <cell r="F477" t="str">
            <v>Pemerintah Kabupaten</v>
          </cell>
          <cell r="G477">
            <v>33</v>
          </cell>
          <cell r="H477">
            <v>3316</v>
          </cell>
          <cell r="I477">
            <v>0</v>
          </cell>
          <cell r="J477">
            <v>24</v>
          </cell>
          <cell r="K477" t="str">
            <v>JAWA TENGAH</v>
          </cell>
          <cell r="L477" t="str">
            <v>BLORA</v>
          </cell>
        </row>
        <row r="478">
          <cell r="B478" t="str">
            <v>P3316040201</v>
          </cell>
          <cell r="C478" t="str">
            <v>KEDUNG TUBAN</v>
          </cell>
          <cell r="D478" t="str">
            <v>Puskesmas</v>
          </cell>
          <cell r="E478" t="str">
            <v>Non Rawat Inap</v>
          </cell>
          <cell r="F478" t="str">
            <v>Pemerintah Kabupaten</v>
          </cell>
          <cell r="G478">
            <v>33</v>
          </cell>
          <cell r="H478">
            <v>3316</v>
          </cell>
          <cell r="I478">
            <v>0</v>
          </cell>
          <cell r="J478">
            <v>31</v>
          </cell>
          <cell r="K478" t="str">
            <v>JAWA TENGAH</v>
          </cell>
          <cell r="L478" t="str">
            <v>BLORA</v>
          </cell>
        </row>
        <row r="479">
          <cell r="B479" t="str">
            <v>P3316040202</v>
          </cell>
          <cell r="C479" t="str">
            <v>KETUWAN</v>
          </cell>
          <cell r="D479" t="str">
            <v>Puskesmas</v>
          </cell>
          <cell r="E479" t="str">
            <v>Non Rawat Inap</v>
          </cell>
          <cell r="F479" t="str">
            <v>Pemerintah Kabupaten</v>
          </cell>
          <cell r="G479">
            <v>33</v>
          </cell>
          <cell r="H479">
            <v>3316</v>
          </cell>
          <cell r="I479">
            <v>0</v>
          </cell>
          <cell r="J479">
            <v>20</v>
          </cell>
          <cell r="K479" t="str">
            <v>JAWA TENGAH</v>
          </cell>
          <cell r="L479" t="str">
            <v>BLORA</v>
          </cell>
        </row>
        <row r="480">
          <cell r="B480" t="str">
            <v>P3316050201</v>
          </cell>
          <cell r="C480" t="str">
            <v>CEPU</v>
          </cell>
          <cell r="D480" t="str">
            <v>Puskesmas</v>
          </cell>
          <cell r="E480" t="str">
            <v>Non Rawat Inap</v>
          </cell>
          <cell r="F480" t="str">
            <v>Pemerintah Kabupaten</v>
          </cell>
          <cell r="G480">
            <v>33</v>
          </cell>
          <cell r="H480">
            <v>3316</v>
          </cell>
          <cell r="I480">
            <v>0</v>
          </cell>
          <cell r="J480">
            <v>41</v>
          </cell>
          <cell r="K480" t="str">
            <v>JAWA TENGAH</v>
          </cell>
          <cell r="L480" t="str">
            <v>BLORA</v>
          </cell>
        </row>
        <row r="481">
          <cell r="B481" t="str">
            <v>P3316050202</v>
          </cell>
          <cell r="C481" t="str">
            <v>NGROTO</v>
          </cell>
          <cell r="D481" t="str">
            <v>Puskesmas</v>
          </cell>
          <cell r="E481" t="str">
            <v>Non Rawat Inap</v>
          </cell>
          <cell r="F481" t="str">
            <v>Pemerintah Kabupaten</v>
          </cell>
          <cell r="G481">
            <v>33</v>
          </cell>
          <cell r="H481">
            <v>3316</v>
          </cell>
          <cell r="I481">
            <v>0</v>
          </cell>
          <cell r="J481">
            <v>22</v>
          </cell>
          <cell r="K481" t="str">
            <v>JAWA TENGAH</v>
          </cell>
          <cell r="L481" t="str">
            <v>BLORA</v>
          </cell>
        </row>
        <row r="482">
          <cell r="B482" t="str">
            <v>P3316050203</v>
          </cell>
          <cell r="C482" t="str">
            <v>KAPUAN</v>
          </cell>
          <cell r="D482" t="str">
            <v>Puskesmas</v>
          </cell>
          <cell r="E482" t="str">
            <v>Non Rawat Inap</v>
          </cell>
          <cell r="F482" t="str">
            <v>Pemerintah Kabupaten</v>
          </cell>
          <cell r="G482">
            <v>33</v>
          </cell>
          <cell r="H482">
            <v>3316</v>
          </cell>
          <cell r="I482">
            <v>0</v>
          </cell>
          <cell r="J482">
            <v>19</v>
          </cell>
          <cell r="K482" t="str">
            <v>JAWA TENGAH</v>
          </cell>
          <cell r="L482" t="str">
            <v>BLORA</v>
          </cell>
        </row>
        <row r="483">
          <cell r="B483" t="str">
            <v>P3316060201</v>
          </cell>
          <cell r="C483" t="str">
            <v>SAMBONG</v>
          </cell>
          <cell r="D483" t="str">
            <v>Puskesmas</v>
          </cell>
          <cell r="E483" t="str">
            <v>Non Rawat Inap</v>
          </cell>
          <cell r="F483" t="str">
            <v>Pemerintah Kabupaten</v>
          </cell>
          <cell r="G483">
            <v>33</v>
          </cell>
          <cell r="H483">
            <v>3316</v>
          </cell>
          <cell r="I483">
            <v>0</v>
          </cell>
          <cell r="J483">
            <v>31</v>
          </cell>
          <cell r="K483" t="str">
            <v>JAWA TENGAH</v>
          </cell>
          <cell r="L483" t="str">
            <v>BLORA</v>
          </cell>
        </row>
        <row r="484">
          <cell r="B484" t="str">
            <v>P3316070101</v>
          </cell>
          <cell r="C484" t="str">
            <v>JIKEN</v>
          </cell>
          <cell r="D484" t="str">
            <v>Puskesmas</v>
          </cell>
          <cell r="E484" t="str">
            <v>Rawat Inap</v>
          </cell>
          <cell r="F484" t="str">
            <v>Pemerintah Kabupaten</v>
          </cell>
          <cell r="G484">
            <v>33</v>
          </cell>
          <cell r="H484">
            <v>3316</v>
          </cell>
          <cell r="I484">
            <v>0</v>
          </cell>
          <cell r="J484">
            <v>46</v>
          </cell>
          <cell r="K484" t="str">
            <v>JAWA TENGAH</v>
          </cell>
          <cell r="L484" t="str">
            <v>BLORA</v>
          </cell>
        </row>
        <row r="485">
          <cell r="B485" t="str">
            <v>P3316080201</v>
          </cell>
          <cell r="C485" t="str">
            <v>BOGOREJO</v>
          </cell>
          <cell r="D485" t="str">
            <v>Puskesmas</v>
          </cell>
          <cell r="E485" t="str">
            <v>Non Rawat Inap</v>
          </cell>
          <cell r="F485" t="str">
            <v>Pemerintah Kabupaten</v>
          </cell>
          <cell r="G485">
            <v>33</v>
          </cell>
          <cell r="H485">
            <v>3316</v>
          </cell>
          <cell r="I485">
            <v>0</v>
          </cell>
          <cell r="J485">
            <v>25</v>
          </cell>
          <cell r="K485" t="str">
            <v>JAWA TENGAH</v>
          </cell>
          <cell r="L485" t="str">
            <v>BLORA</v>
          </cell>
        </row>
        <row r="486">
          <cell r="B486" t="str">
            <v>P3316090201</v>
          </cell>
          <cell r="C486" t="str">
            <v>JEPON</v>
          </cell>
          <cell r="D486" t="str">
            <v>Puskesmas</v>
          </cell>
          <cell r="E486" t="str">
            <v>Non Rawat Inap</v>
          </cell>
          <cell r="F486" t="str">
            <v>Pemerintah Kabupaten</v>
          </cell>
          <cell r="G486">
            <v>33</v>
          </cell>
          <cell r="H486">
            <v>3316</v>
          </cell>
          <cell r="I486">
            <v>0</v>
          </cell>
          <cell r="J486">
            <v>36</v>
          </cell>
          <cell r="K486" t="str">
            <v>JAWA TENGAH</v>
          </cell>
          <cell r="L486" t="str">
            <v>BLORA</v>
          </cell>
        </row>
        <row r="487">
          <cell r="B487" t="str">
            <v>P3316090202</v>
          </cell>
          <cell r="C487" t="str">
            <v>PULEDAGEL</v>
          </cell>
          <cell r="D487" t="str">
            <v>Puskesmas</v>
          </cell>
          <cell r="E487" t="str">
            <v>Non Rawat Inap</v>
          </cell>
          <cell r="F487" t="str">
            <v>Pemerintah Kabupaten</v>
          </cell>
          <cell r="G487">
            <v>33</v>
          </cell>
          <cell r="H487">
            <v>3316</v>
          </cell>
          <cell r="I487">
            <v>0</v>
          </cell>
          <cell r="J487">
            <v>33</v>
          </cell>
          <cell r="K487" t="str">
            <v>JAWA TENGAH</v>
          </cell>
          <cell r="L487" t="str">
            <v>BLORA</v>
          </cell>
        </row>
        <row r="488">
          <cell r="B488" t="str">
            <v>P3316100201</v>
          </cell>
          <cell r="C488" t="str">
            <v>BLORA</v>
          </cell>
          <cell r="D488" t="str">
            <v>Puskesmas</v>
          </cell>
          <cell r="E488" t="str">
            <v>Non Rawat Inap</v>
          </cell>
          <cell r="F488" t="str">
            <v>Pemerintah Kabupaten</v>
          </cell>
          <cell r="G488">
            <v>33</v>
          </cell>
          <cell r="H488">
            <v>3316</v>
          </cell>
          <cell r="I488">
            <v>0</v>
          </cell>
          <cell r="J488">
            <v>56</v>
          </cell>
          <cell r="K488" t="str">
            <v>JAWA TENGAH</v>
          </cell>
          <cell r="L488" t="str">
            <v>BLORA</v>
          </cell>
        </row>
        <row r="489">
          <cell r="B489" t="str">
            <v>P3316100202</v>
          </cell>
          <cell r="C489" t="str">
            <v>MEDANG</v>
          </cell>
          <cell r="D489" t="str">
            <v>Puskesmas</v>
          </cell>
          <cell r="E489" t="str">
            <v>Non Rawat Inap</v>
          </cell>
          <cell r="F489" t="str">
            <v>Pemerintah Kabupaten</v>
          </cell>
          <cell r="G489">
            <v>33</v>
          </cell>
          <cell r="H489">
            <v>3316</v>
          </cell>
          <cell r="I489">
            <v>0</v>
          </cell>
          <cell r="J489">
            <v>26</v>
          </cell>
          <cell r="K489" t="str">
            <v>JAWA TENGAH</v>
          </cell>
          <cell r="L489" t="str">
            <v>BLORA</v>
          </cell>
        </row>
        <row r="490">
          <cell r="B490" t="str">
            <v>P3316110101</v>
          </cell>
          <cell r="C490" t="str">
            <v>BANJAREJO</v>
          </cell>
          <cell r="D490" t="str">
            <v>Puskesmas</v>
          </cell>
          <cell r="E490" t="str">
            <v>Rawat Inap</v>
          </cell>
          <cell r="F490" t="str">
            <v>Pemerintah Kabupaten</v>
          </cell>
          <cell r="G490">
            <v>33</v>
          </cell>
          <cell r="H490">
            <v>3316</v>
          </cell>
          <cell r="I490">
            <v>0</v>
          </cell>
          <cell r="J490">
            <v>51</v>
          </cell>
          <cell r="K490" t="str">
            <v>JAWA TENGAH</v>
          </cell>
          <cell r="L490" t="str">
            <v>BLORA</v>
          </cell>
        </row>
        <row r="491">
          <cell r="B491" t="str">
            <v>P3316120201</v>
          </cell>
          <cell r="C491" t="str">
            <v>TUNJUNGAN</v>
          </cell>
          <cell r="D491" t="str">
            <v>Puskesmas</v>
          </cell>
          <cell r="E491" t="str">
            <v>Non Rawat Inap</v>
          </cell>
          <cell r="F491" t="str">
            <v>Pemerintah Kabupaten</v>
          </cell>
          <cell r="G491">
            <v>33</v>
          </cell>
          <cell r="H491">
            <v>3316</v>
          </cell>
          <cell r="I491">
            <v>0</v>
          </cell>
          <cell r="J491">
            <v>31</v>
          </cell>
          <cell r="K491" t="str">
            <v>JAWA TENGAH</v>
          </cell>
          <cell r="L491" t="str">
            <v>BLORA</v>
          </cell>
        </row>
        <row r="492">
          <cell r="B492" t="str">
            <v>P3316130101</v>
          </cell>
          <cell r="C492" t="str">
            <v>JAPAH</v>
          </cell>
          <cell r="D492" t="str">
            <v>Puskesmas</v>
          </cell>
          <cell r="E492" t="str">
            <v>Rawat Inap</v>
          </cell>
          <cell r="F492" t="str">
            <v>Pemerintah Kabupaten</v>
          </cell>
          <cell r="G492">
            <v>33</v>
          </cell>
          <cell r="H492">
            <v>3316</v>
          </cell>
          <cell r="I492">
            <v>0</v>
          </cell>
          <cell r="J492">
            <v>36</v>
          </cell>
          <cell r="K492" t="str">
            <v>JAWA TENGAH</v>
          </cell>
          <cell r="L492" t="str">
            <v>BLORA</v>
          </cell>
        </row>
        <row r="493">
          <cell r="B493" t="str">
            <v>P3316140101</v>
          </cell>
          <cell r="C493" t="str">
            <v>NGAWEN</v>
          </cell>
          <cell r="D493" t="str">
            <v>Puskesmas</v>
          </cell>
          <cell r="E493" t="str">
            <v>Rawat Inap</v>
          </cell>
          <cell r="F493" t="str">
            <v>Pemerintah Kabupaten</v>
          </cell>
          <cell r="G493">
            <v>33</v>
          </cell>
          <cell r="H493">
            <v>3316</v>
          </cell>
          <cell r="I493">
            <v>0</v>
          </cell>
          <cell r="J493">
            <v>55</v>
          </cell>
          <cell r="K493" t="str">
            <v>JAWA TENGAH</v>
          </cell>
          <cell r="L493" t="str">
            <v>BLORA</v>
          </cell>
        </row>
        <row r="494">
          <cell r="B494" t="str">
            <v>P3316140102</v>
          </cell>
          <cell r="C494" t="str">
            <v>ROWO BUNGKUL</v>
          </cell>
          <cell r="D494" t="str">
            <v>Puskesmas</v>
          </cell>
          <cell r="E494" t="str">
            <v>Rawat Inap</v>
          </cell>
          <cell r="F494" t="str">
            <v>Pemerintah Kabupaten</v>
          </cell>
          <cell r="G494">
            <v>33</v>
          </cell>
          <cell r="H494">
            <v>3316</v>
          </cell>
          <cell r="I494">
            <v>0</v>
          </cell>
          <cell r="J494">
            <v>20</v>
          </cell>
          <cell r="K494" t="str">
            <v>JAWA TENGAH</v>
          </cell>
          <cell r="L494" t="str">
            <v>BLORA</v>
          </cell>
        </row>
        <row r="495">
          <cell r="B495" t="str">
            <v>P3316150101</v>
          </cell>
          <cell r="C495" t="str">
            <v>KUNDURAN</v>
          </cell>
          <cell r="D495" t="str">
            <v>Puskesmas</v>
          </cell>
          <cell r="E495" t="str">
            <v>Rawat Inap</v>
          </cell>
          <cell r="F495" t="str">
            <v>Pemerintah Kabupaten</v>
          </cell>
          <cell r="G495">
            <v>33</v>
          </cell>
          <cell r="H495">
            <v>3316</v>
          </cell>
          <cell r="I495">
            <v>0</v>
          </cell>
          <cell r="J495">
            <v>36</v>
          </cell>
          <cell r="K495" t="str">
            <v>JAWA TENGAH</v>
          </cell>
          <cell r="L495" t="str">
            <v>BLORA</v>
          </cell>
        </row>
        <row r="496">
          <cell r="B496" t="str">
            <v>P3316150202</v>
          </cell>
          <cell r="C496" t="str">
            <v>SONOKIDUL</v>
          </cell>
          <cell r="D496" t="str">
            <v>Puskesmas</v>
          </cell>
          <cell r="E496" t="str">
            <v>Non Rawat Inap</v>
          </cell>
          <cell r="F496" t="str">
            <v>Pemerintah Kabupaten</v>
          </cell>
          <cell r="G496">
            <v>33</v>
          </cell>
          <cell r="H496">
            <v>3316</v>
          </cell>
          <cell r="I496">
            <v>0</v>
          </cell>
          <cell r="J496">
            <v>31</v>
          </cell>
          <cell r="K496" t="str">
            <v>JAWA TENGAH</v>
          </cell>
          <cell r="L496" t="str">
            <v>BLORA</v>
          </cell>
        </row>
        <row r="497">
          <cell r="B497" t="str">
            <v>P3316160101</v>
          </cell>
          <cell r="C497" t="str">
            <v>TODANAN</v>
          </cell>
          <cell r="D497" t="str">
            <v>Puskesmas</v>
          </cell>
          <cell r="E497" t="str">
            <v>Rawat Inap</v>
          </cell>
          <cell r="F497" t="str">
            <v>Pemerintah Kabupaten</v>
          </cell>
          <cell r="G497">
            <v>33</v>
          </cell>
          <cell r="H497">
            <v>3316</v>
          </cell>
          <cell r="I497">
            <v>0</v>
          </cell>
          <cell r="J497">
            <v>57</v>
          </cell>
          <cell r="K497" t="str">
            <v>JAWA TENGAH</v>
          </cell>
          <cell r="L497" t="str">
            <v>BLORA</v>
          </cell>
        </row>
        <row r="498">
          <cell r="B498" t="str">
            <v>P3316160202</v>
          </cell>
          <cell r="C498" t="str">
            <v>GONDORIYO</v>
          </cell>
          <cell r="D498" t="str">
            <v>Puskesmas</v>
          </cell>
          <cell r="E498" t="str">
            <v>Non Rawat Inap</v>
          </cell>
          <cell r="F498" t="str">
            <v>Pemerintah Kabupaten</v>
          </cell>
          <cell r="G498">
            <v>33</v>
          </cell>
          <cell r="H498">
            <v>3316</v>
          </cell>
          <cell r="I498">
            <v>0</v>
          </cell>
          <cell r="J498">
            <v>18</v>
          </cell>
          <cell r="K498" t="str">
            <v>JAWA TENGAH</v>
          </cell>
          <cell r="L498" t="str">
            <v>BLORA</v>
          </cell>
        </row>
        <row r="499">
          <cell r="B499" t="str">
            <v>P3317010101</v>
          </cell>
          <cell r="C499" t="str">
            <v>SUMBER</v>
          </cell>
          <cell r="D499" t="str">
            <v>Puskesmas</v>
          </cell>
          <cell r="E499" t="str">
            <v>Rawat Inap</v>
          </cell>
          <cell r="F499" t="str">
            <v>Pemerintah Kabupaten</v>
          </cell>
          <cell r="G499">
            <v>33</v>
          </cell>
          <cell r="H499">
            <v>3317</v>
          </cell>
          <cell r="I499">
            <v>0</v>
          </cell>
          <cell r="J499">
            <v>48</v>
          </cell>
          <cell r="K499" t="str">
            <v>JAWA TENGAH</v>
          </cell>
          <cell r="L499" t="str">
            <v>REMBANG</v>
          </cell>
        </row>
        <row r="500">
          <cell r="B500" t="str">
            <v>P3317020201</v>
          </cell>
          <cell r="C500" t="str">
            <v>BULU</v>
          </cell>
          <cell r="D500" t="str">
            <v>Puskesmas</v>
          </cell>
          <cell r="E500" t="str">
            <v>Non Rawat Inap</v>
          </cell>
          <cell r="F500" t="str">
            <v>Pemerintah Kabupaten</v>
          </cell>
          <cell r="G500">
            <v>33</v>
          </cell>
          <cell r="H500">
            <v>3317</v>
          </cell>
          <cell r="I500">
            <v>0</v>
          </cell>
          <cell r="J500">
            <v>34</v>
          </cell>
          <cell r="K500" t="str">
            <v>JAWA TENGAH</v>
          </cell>
          <cell r="L500" t="str">
            <v>REMBANG</v>
          </cell>
        </row>
        <row r="501">
          <cell r="B501" t="str">
            <v>P3317030201</v>
          </cell>
          <cell r="C501" t="str">
            <v>GUNEM</v>
          </cell>
          <cell r="D501" t="str">
            <v>Puskesmas</v>
          </cell>
          <cell r="E501" t="str">
            <v>Non Rawat Inap</v>
          </cell>
          <cell r="F501" t="str">
            <v>Pemerintah Kabupaten</v>
          </cell>
          <cell r="G501">
            <v>33</v>
          </cell>
          <cell r="H501">
            <v>3317</v>
          </cell>
          <cell r="I501">
            <v>0</v>
          </cell>
          <cell r="J501">
            <v>33</v>
          </cell>
          <cell r="K501" t="str">
            <v>JAWA TENGAH</v>
          </cell>
          <cell r="L501" t="str">
            <v>REMBANG</v>
          </cell>
        </row>
        <row r="502">
          <cell r="B502" t="str">
            <v>P3317040101</v>
          </cell>
          <cell r="C502" t="str">
            <v>SALE</v>
          </cell>
          <cell r="D502" t="str">
            <v>Puskesmas</v>
          </cell>
          <cell r="E502" t="str">
            <v>Rawat Inap</v>
          </cell>
          <cell r="F502" t="str">
            <v>Pemerintah Kabupaten</v>
          </cell>
          <cell r="G502">
            <v>33</v>
          </cell>
          <cell r="H502">
            <v>3317</v>
          </cell>
          <cell r="I502">
            <v>0</v>
          </cell>
          <cell r="J502">
            <v>50</v>
          </cell>
          <cell r="K502" t="str">
            <v>JAWA TENGAH</v>
          </cell>
          <cell r="L502" t="str">
            <v>REMBANG</v>
          </cell>
        </row>
        <row r="503">
          <cell r="B503" t="str">
            <v>P3317050101</v>
          </cell>
          <cell r="C503" t="str">
            <v>SARANG</v>
          </cell>
          <cell r="D503" t="str">
            <v>Puskesmas</v>
          </cell>
          <cell r="E503" t="str">
            <v>Rawat Inap</v>
          </cell>
          <cell r="F503" t="str">
            <v>Pemerintah Kabupaten</v>
          </cell>
          <cell r="G503">
            <v>33</v>
          </cell>
          <cell r="H503">
            <v>3317</v>
          </cell>
          <cell r="I503">
            <v>0</v>
          </cell>
          <cell r="J503">
            <v>55</v>
          </cell>
          <cell r="K503" t="str">
            <v>JAWA TENGAH</v>
          </cell>
          <cell r="L503" t="str">
            <v>REMBANG</v>
          </cell>
        </row>
        <row r="504">
          <cell r="B504" t="str">
            <v>P3317060101</v>
          </cell>
          <cell r="C504" t="str">
            <v>SEDAN</v>
          </cell>
          <cell r="D504" t="str">
            <v>Puskesmas</v>
          </cell>
          <cell r="E504" t="str">
            <v>Rawat Inap</v>
          </cell>
          <cell r="F504" t="str">
            <v>Pemerintah Kabupaten</v>
          </cell>
          <cell r="G504">
            <v>33</v>
          </cell>
          <cell r="H504">
            <v>3317</v>
          </cell>
          <cell r="I504">
            <v>0</v>
          </cell>
          <cell r="J504">
            <v>52</v>
          </cell>
          <cell r="K504" t="str">
            <v>JAWA TENGAH</v>
          </cell>
          <cell r="L504" t="str">
            <v>REMBANG</v>
          </cell>
        </row>
        <row r="505">
          <cell r="B505" t="str">
            <v>P3317070101</v>
          </cell>
          <cell r="C505" t="str">
            <v>PAMOTAN</v>
          </cell>
          <cell r="D505" t="str">
            <v>Puskesmas</v>
          </cell>
          <cell r="E505" t="str">
            <v>Rawat Inap</v>
          </cell>
          <cell r="F505" t="str">
            <v>Pemerintah Kabupaten</v>
          </cell>
          <cell r="G505">
            <v>33</v>
          </cell>
          <cell r="H505">
            <v>3317</v>
          </cell>
          <cell r="I505">
            <v>0</v>
          </cell>
          <cell r="J505">
            <v>61</v>
          </cell>
          <cell r="K505" t="str">
            <v>JAWA TENGAH</v>
          </cell>
          <cell r="L505" t="str">
            <v>REMBANG</v>
          </cell>
        </row>
        <row r="506">
          <cell r="B506" t="str">
            <v>P3317080101</v>
          </cell>
          <cell r="C506" t="str">
            <v>SULANG</v>
          </cell>
          <cell r="D506" t="str">
            <v>Puskesmas</v>
          </cell>
          <cell r="E506" t="str">
            <v>Rawat Inap</v>
          </cell>
          <cell r="F506" t="str">
            <v>Pemerintah Kabupaten</v>
          </cell>
          <cell r="G506">
            <v>33</v>
          </cell>
          <cell r="H506">
            <v>3317</v>
          </cell>
          <cell r="I506">
            <v>0</v>
          </cell>
          <cell r="J506">
            <v>66</v>
          </cell>
          <cell r="K506" t="str">
            <v>JAWA TENGAH</v>
          </cell>
          <cell r="L506" t="str">
            <v>REMBANG</v>
          </cell>
        </row>
        <row r="507">
          <cell r="B507" t="str">
            <v>P3317090101</v>
          </cell>
          <cell r="C507" t="str">
            <v>KALIORI</v>
          </cell>
          <cell r="D507" t="str">
            <v>Puskesmas</v>
          </cell>
          <cell r="E507" t="str">
            <v>Rawat Inap</v>
          </cell>
          <cell r="F507" t="str">
            <v>Pemerintah Kabupaten</v>
          </cell>
          <cell r="G507">
            <v>33</v>
          </cell>
          <cell r="H507">
            <v>3317</v>
          </cell>
          <cell r="I507" t="str">
            <v>P3317090201</v>
          </cell>
          <cell r="J507">
            <v>53</v>
          </cell>
          <cell r="K507" t="str">
            <v>JAWA TENGAH</v>
          </cell>
          <cell r="L507" t="str">
            <v>REMBANG</v>
          </cell>
        </row>
        <row r="508">
          <cell r="B508" t="str">
            <v>P3317100201</v>
          </cell>
          <cell r="C508" t="str">
            <v>REMBANG I</v>
          </cell>
          <cell r="D508" t="str">
            <v>Puskesmas</v>
          </cell>
          <cell r="E508" t="str">
            <v>Non Rawat Inap</v>
          </cell>
          <cell r="F508" t="str">
            <v>Pemerintah Kabupaten</v>
          </cell>
          <cell r="G508">
            <v>33</v>
          </cell>
          <cell r="H508">
            <v>3317</v>
          </cell>
          <cell r="I508">
            <v>0</v>
          </cell>
          <cell r="J508">
            <v>54</v>
          </cell>
          <cell r="K508" t="str">
            <v>JAWA TENGAH</v>
          </cell>
          <cell r="L508" t="str">
            <v>REMBANG</v>
          </cell>
        </row>
        <row r="509">
          <cell r="B509" t="str">
            <v>P3317100202</v>
          </cell>
          <cell r="C509" t="str">
            <v>REMBANG II</v>
          </cell>
          <cell r="D509" t="str">
            <v>Puskesmas</v>
          </cell>
          <cell r="E509" t="str">
            <v>Non Rawat Inap</v>
          </cell>
          <cell r="F509" t="str">
            <v>Pemerintah Kabupaten</v>
          </cell>
          <cell r="G509">
            <v>33</v>
          </cell>
          <cell r="H509">
            <v>3317</v>
          </cell>
          <cell r="I509">
            <v>0</v>
          </cell>
          <cell r="J509">
            <v>43</v>
          </cell>
          <cell r="K509" t="str">
            <v>JAWA TENGAH</v>
          </cell>
          <cell r="L509" t="str">
            <v>REMBANG</v>
          </cell>
        </row>
        <row r="510">
          <cell r="B510" t="str">
            <v>P3317110201</v>
          </cell>
          <cell r="C510" t="str">
            <v>PANCUR</v>
          </cell>
          <cell r="D510" t="str">
            <v>Puskesmas</v>
          </cell>
          <cell r="E510" t="str">
            <v>Non Rawat Inap</v>
          </cell>
          <cell r="F510" t="str">
            <v>Pemerintah Kabupaten</v>
          </cell>
          <cell r="G510">
            <v>33</v>
          </cell>
          <cell r="H510">
            <v>3317</v>
          </cell>
          <cell r="I510">
            <v>0</v>
          </cell>
          <cell r="J510">
            <v>45</v>
          </cell>
          <cell r="K510" t="str">
            <v>JAWA TENGAH</v>
          </cell>
          <cell r="L510" t="str">
            <v>REMBANG</v>
          </cell>
        </row>
        <row r="511">
          <cell r="B511" t="str">
            <v>P3317120101</v>
          </cell>
          <cell r="C511" t="str">
            <v>KRAGAN  I</v>
          </cell>
          <cell r="D511" t="str">
            <v>Puskesmas</v>
          </cell>
          <cell r="E511" t="str">
            <v>Rawat Inap</v>
          </cell>
          <cell r="F511" t="str">
            <v>Pemerintah Kabupaten</v>
          </cell>
          <cell r="G511">
            <v>33</v>
          </cell>
          <cell r="H511">
            <v>3317</v>
          </cell>
          <cell r="I511">
            <v>0</v>
          </cell>
          <cell r="J511">
            <v>44</v>
          </cell>
          <cell r="K511" t="str">
            <v>JAWA TENGAH</v>
          </cell>
          <cell r="L511" t="str">
            <v>REMBANG</v>
          </cell>
        </row>
        <row r="512">
          <cell r="B512" t="str">
            <v>P3317120102</v>
          </cell>
          <cell r="C512" t="str">
            <v>KRAGAN  II</v>
          </cell>
          <cell r="D512" t="str">
            <v>Puskesmas</v>
          </cell>
          <cell r="E512" t="str">
            <v>Rawat Inap</v>
          </cell>
          <cell r="F512" t="str">
            <v>Pemerintah Kabupaten</v>
          </cell>
          <cell r="G512">
            <v>33</v>
          </cell>
          <cell r="H512">
            <v>3317</v>
          </cell>
          <cell r="I512">
            <v>0</v>
          </cell>
          <cell r="J512">
            <v>65</v>
          </cell>
          <cell r="K512" t="str">
            <v>JAWA TENGAH</v>
          </cell>
          <cell r="L512" t="str">
            <v>REMBANG</v>
          </cell>
        </row>
        <row r="513">
          <cell r="B513" t="str">
            <v>P3317130101</v>
          </cell>
          <cell r="C513" t="str">
            <v>SLUKE</v>
          </cell>
          <cell r="D513" t="str">
            <v>Puskesmas</v>
          </cell>
          <cell r="E513" t="str">
            <v>Rawat Inap</v>
          </cell>
          <cell r="F513" t="str">
            <v>Pemerintah Kabupaten</v>
          </cell>
          <cell r="G513">
            <v>33</v>
          </cell>
          <cell r="H513">
            <v>3317</v>
          </cell>
          <cell r="I513">
            <v>0</v>
          </cell>
          <cell r="J513">
            <v>46</v>
          </cell>
          <cell r="K513" t="str">
            <v>JAWA TENGAH</v>
          </cell>
          <cell r="L513" t="str">
            <v>REMBANG</v>
          </cell>
        </row>
        <row r="514">
          <cell r="B514" t="str">
            <v>P3317140101</v>
          </cell>
          <cell r="C514" t="str">
            <v>LASEM</v>
          </cell>
          <cell r="D514" t="str">
            <v>Puskesmas</v>
          </cell>
          <cell r="E514" t="str">
            <v>Rawat Inap</v>
          </cell>
          <cell r="F514" t="str">
            <v>Pemerintah Kabupaten</v>
          </cell>
          <cell r="G514">
            <v>33</v>
          </cell>
          <cell r="H514">
            <v>3317</v>
          </cell>
          <cell r="I514">
            <v>0</v>
          </cell>
          <cell r="J514">
            <v>66</v>
          </cell>
          <cell r="K514" t="str">
            <v>JAWA TENGAH</v>
          </cell>
          <cell r="L514" t="str">
            <v>REMBANG</v>
          </cell>
        </row>
        <row r="515">
          <cell r="B515" t="str">
            <v>P3318010201</v>
          </cell>
          <cell r="C515" t="str">
            <v>SUKOLILO  I</v>
          </cell>
          <cell r="D515" t="str">
            <v>Puskesmas</v>
          </cell>
          <cell r="E515" t="str">
            <v>Non Rawat Inap</v>
          </cell>
          <cell r="F515" t="str">
            <v>Pemerintah Kabupaten</v>
          </cell>
          <cell r="G515">
            <v>33</v>
          </cell>
          <cell r="H515">
            <v>3318</v>
          </cell>
          <cell r="I515">
            <v>0</v>
          </cell>
          <cell r="J515">
            <v>20</v>
          </cell>
          <cell r="K515" t="str">
            <v>JAWA TENGAH</v>
          </cell>
          <cell r="L515" t="str">
            <v>PATI</v>
          </cell>
        </row>
        <row r="516">
          <cell r="B516" t="str">
            <v>P3318010202</v>
          </cell>
          <cell r="C516" t="str">
            <v>SUKOLILO  II</v>
          </cell>
          <cell r="D516" t="str">
            <v>Puskesmas</v>
          </cell>
          <cell r="E516" t="str">
            <v>Non Rawat Inap</v>
          </cell>
          <cell r="F516" t="str">
            <v>Pemerintah Kabupaten</v>
          </cell>
          <cell r="G516">
            <v>33</v>
          </cell>
          <cell r="H516">
            <v>3318</v>
          </cell>
          <cell r="I516">
            <v>0</v>
          </cell>
          <cell r="J516">
            <v>28</v>
          </cell>
          <cell r="K516" t="str">
            <v>JAWA TENGAH</v>
          </cell>
          <cell r="L516" t="str">
            <v>PATI</v>
          </cell>
        </row>
        <row r="517">
          <cell r="B517" t="str">
            <v>P3318020201</v>
          </cell>
          <cell r="C517" t="str">
            <v>KAYEN</v>
          </cell>
          <cell r="D517" t="str">
            <v>Puskesmas</v>
          </cell>
          <cell r="E517" t="str">
            <v>Non Rawat Inap</v>
          </cell>
          <cell r="F517" t="str">
            <v>Pemerintah Kabupaten</v>
          </cell>
          <cell r="G517">
            <v>33</v>
          </cell>
          <cell r="H517">
            <v>3318</v>
          </cell>
          <cell r="I517">
            <v>0</v>
          </cell>
          <cell r="J517">
            <v>60</v>
          </cell>
          <cell r="K517" t="str">
            <v>JAWA TENGAH</v>
          </cell>
          <cell r="L517" t="str">
            <v>PATI</v>
          </cell>
        </row>
        <row r="518">
          <cell r="B518" t="str">
            <v>P3318030201</v>
          </cell>
          <cell r="C518" t="str">
            <v>TAMBAKROMO</v>
          </cell>
          <cell r="D518" t="str">
            <v>Puskesmas</v>
          </cell>
          <cell r="E518" t="str">
            <v>Non Rawat Inap</v>
          </cell>
          <cell r="F518" t="str">
            <v>Pemerintah Kabupaten</v>
          </cell>
          <cell r="G518">
            <v>33</v>
          </cell>
          <cell r="H518">
            <v>3318</v>
          </cell>
          <cell r="I518">
            <v>0</v>
          </cell>
          <cell r="J518">
            <v>46</v>
          </cell>
          <cell r="K518" t="str">
            <v>JAWA TENGAH</v>
          </cell>
          <cell r="L518" t="str">
            <v>PATI</v>
          </cell>
        </row>
        <row r="519">
          <cell r="B519" t="str">
            <v>P3318040201</v>
          </cell>
          <cell r="C519" t="str">
            <v>WINONG I</v>
          </cell>
          <cell r="D519" t="str">
            <v>Puskesmas</v>
          </cell>
          <cell r="E519" t="str">
            <v>Non Rawat Inap</v>
          </cell>
          <cell r="F519" t="str">
            <v>Pemerintah Kabupaten</v>
          </cell>
          <cell r="G519">
            <v>33</v>
          </cell>
          <cell r="H519">
            <v>3318</v>
          </cell>
          <cell r="I519">
            <v>0</v>
          </cell>
          <cell r="J519">
            <v>21</v>
          </cell>
          <cell r="K519" t="str">
            <v>JAWA TENGAH</v>
          </cell>
          <cell r="L519" t="str">
            <v>PATI</v>
          </cell>
        </row>
        <row r="520">
          <cell r="B520" t="str">
            <v>P3318040202</v>
          </cell>
          <cell r="C520" t="str">
            <v>WINONG II</v>
          </cell>
          <cell r="D520" t="str">
            <v>Puskesmas</v>
          </cell>
          <cell r="E520" t="str">
            <v>Non Rawat Inap</v>
          </cell>
          <cell r="F520" t="str">
            <v>Pemerintah Kabupaten</v>
          </cell>
          <cell r="G520">
            <v>33</v>
          </cell>
          <cell r="H520">
            <v>3318</v>
          </cell>
          <cell r="I520">
            <v>0</v>
          </cell>
          <cell r="J520">
            <v>15</v>
          </cell>
          <cell r="K520" t="str">
            <v>JAWA TENGAH</v>
          </cell>
          <cell r="L520" t="str">
            <v>PATI</v>
          </cell>
        </row>
        <row r="521">
          <cell r="B521" t="str">
            <v>P3318050101</v>
          </cell>
          <cell r="C521" t="str">
            <v>PUNCAKWANGI I</v>
          </cell>
          <cell r="D521" t="str">
            <v>Puskesmas</v>
          </cell>
          <cell r="E521" t="str">
            <v>Rawat Inap</v>
          </cell>
          <cell r="F521" t="str">
            <v>Pemerintah Kabupaten</v>
          </cell>
          <cell r="G521">
            <v>33</v>
          </cell>
          <cell r="H521">
            <v>3318</v>
          </cell>
          <cell r="I521">
            <v>0</v>
          </cell>
          <cell r="J521">
            <v>18</v>
          </cell>
          <cell r="K521" t="str">
            <v>JAWA TENGAH</v>
          </cell>
          <cell r="L521" t="str">
            <v>PATI</v>
          </cell>
        </row>
        <row r="522">
          <cell r="B522" t="str">
            <v>P3318050102</v>
          </cell>
          <cell r="C522" t="str">
            <v>PUNCAKWANGI II</v>
          </cell>
          <cell r="D522" t="str">
            <v>Puskesmas</v>
          </cell>
          <cell r="E522" t="str">
            <v>Rawat Inap</v>
          </cell>
          <cell r="F522" t="str">
            <v>Pemerintah Kabupaten</v>
          </cell>
          <cell r="G522">
            <v>33</v>
          </cell>
          <cell r="H522">
            <v>3318</v>
          </cell>
          <cell r="I522">
            <v>0</v>
          </cell>
          <cell r="J522">
            <v>37</v>
          </cell>
          <cell r="K522" t="str">
            <v>JAWA TENGAH</v>
          </cell>
          <cell r="L522" t="str">
            <v>PATI</v>
          </cell>
        </row>
        <row r="523">
          <cell r="B523" t="str">
            <v>P3318060201</v>
          </cell>
          <cell r="C523" t="str">
            <v>JAKEN</v>
          </cell>
          <cell r="D523" t="str">
            <v>Puskesmas</v>
          </cell>
          <cell r="E523" t="str">
            <v>Non Rawat Inap</v>
          </cell>
          <cell r="F523" t="str">
            <v>Pemerintah Kabupaten</v>
          </cell>
          <cell r="G523">
            <v>33</v>
          </cell>
          <cell r="H523">
            <v>3318</v>
          </cell>
          <cell r="I523">
            <v>0</v>
          </cell>
          <cell r="J523">
            <v>34</v>
          </cell>
          <cell r="K523" t="str">
            <v>JAWA TENGAH</v>
          </cell>
          <cell r="L523" t="str">
            <v>PATI</v>
          </cell>
        </row>
        <row r="524">
          <cell r="B524" t="str">
            <v>P3318070101</v>
          </cell>
          <cell r="C524" t="str">
            <v>BATANGAN</v>
          </cell>
          <cell r="D524" t="str">
            <v>Puskesmas</v>
          </cell>
          <cell r="E524" t="str">
            <v>Rawat Inap</v>
          </cell>
          <cell r="F524" t="str">
            <v>Pemerintah Kabupaten</v>
          </cell>
          <cell r="G524">
            <v>33</v>
          </cell>
          <cell r="H524">
            <v>3318</v>
          </cell>
          <cell r="I524">
            <v>0</v>
          </cell>
          <cell r="J524">
            <v>54</v>
          </cell>
          <cell r="K524" t="str">
            <v>JAWA TENGAH</v>
          </cell>
          <cell r="L524" t="str">
            <v>PATI</v>
          </cell>
        </row>
        <row r="525">
          <cell r="B525" t="str">
            <v>P3318080101</v>
          </cell>
          <cell r="C525" t="str">
            <v>JUWANA</v>
          </cell>
          <cell r="D525" t="str">
            <v>Puskesmas</v>
          </cell>
          <cell r="E525" t="str">
            <v>Rawat Inap</v>
          </cell>
          <cell r="F525" t="str">
            <v>Pemerintah Kabupaten</v>
          </cell>
          <cell r="G525">
            <v>33</v>
          </cell>
          <cell r="H525">
            <v>3318</v>
          </cell>
          <cell r="I525">
            <v>0</v>
          </cell>
          <cell r="J525">
            <v>35</v>
          </cell>
          <cell r="K525" t="str">
            <v>JAWA TENGAH</v>
          </cell>
          <cell r="L525" t="str">
            <v>PATI</v>
          </cell>
        </row>
        <row r="526">
          <cell r="B526" t="str">
            <v>P3318090101</v>
          </cell>
          <cell r="C526" t="str">
            <v>JAKENAN</v>
          </cell>
          <cell r="D526" t="str">
            <v>Puskesmas</v>
          </cell>
          <cell r="E526" t="str">
            <v>Rawat Inap</v>
          </cell>
          <cell r="F526" t="str">
            <v>Pemerintah Kabupaten</v>
          </cell>
          <cell r="G526">
            <v>33</v>
          </cell>
          <cell r="H526">
            <v>3318</v>
          </cell>
          <cell r="I526">
            <v>0</v>
          </cell>
          <cell r="J526">
            <v>20</v>
          </cell>
          <cell r="K526" t="str">
            <v>JAWA TENGAH</v>
          </cell>
          <cell r="L526" t="str">
            <v>PATI</v>
          </cell>
        </row>
        <row r="527">
          <cell r="B527" t="str">
            <v>P3318100201</v>
          </cell>
          <cell r="C527" t="str">
            <v>PATI  I</v>
          </cell>
          <cell r="D527" t="str">
            <v>Puskesmas</v>
          </cell>
          <cell r="E527" t="str">
            <v>Non Rawat Inap</v>
          </cell>
          <cell r="F527" t="str">
            <v>Pemerintah Kabupaten</v>
          </cell>
          <cell r="G527">
            <v>33</v>
          </cell>
          <cell r="H527">
            <v>3318</v>
          </cell>
          <cell r="I527">
            <v>0</v>
          </cell>
          <cell r="J527">
            <v>24</v>
          </cell>
          <cell r="K527" t="str">
            <v>JAWA TENGAH</v>
          </cell>
          <cell r="L527" t="str">
            <v>PATI</v>
          </cell>
        </row>
        <row r="528">
          <cell r="B528" t="str">
            <v>P3318100202</v>
          </cell>
          <cell r="C528" t="str">
            <v>PATI  II</v>
          </cell>
          <cell r="D528" t="str">
            <v>Puskesmas</v>
          </cell>
          <cell r="E528" t="str">
            <v>Non Rawat Inap</v>
          </cell>
          <cell r="F528" t="str">
            <v>Pemerintah Kabupaten</v>
          </cell>
          <cell r="G528">
            <v>33</v>
          </cell>
          <cell r="H528">
            <v>3318</v>
          </cell>
          <cell r="I528">
            <v>0</v>
          </cell>
          <cell r="J528">
            <v>49</v>
          </cell>
          <cell r="K528" t="str">
            <v>JAWA TENGAH</v>
          </cell>
          <cell r="L528" t="str">
            <v>PATI</v>
          </cell>
        </row>
        <row r="529">
          <cell r="B529" t="str">
            <v>P3318110201</v>
          </cell>
          <cell r="C529" t="str">
            <v>GABUS  I</v>
          </cell>
          <cell r="D529" t="str">
            <v>Puskesmas</v>
          </cell>
          <cell r="E529" t="str">
            <v>Non Rawat Inap</v>
          </cell>
          <cell r="F529" t="str">
            <v>Pemerintah Kabupaten</v>
          </cell>
          <cell r="G529">
            <v>33</v>
          </cell>
          <cell r="H529">
            <v>3318</v>
          </cell>
          <cell r="I529">
            <v>0</v>
          </cell>
          <cell r="J529">
            <v>45</v>
          </cell>
          <cell r="K529" t="str">
            <v>JAWA TENGAH</v>
          </cell>
          <cell r="L529" t="str">
            <v>PATI</v>
          </cell>
        </row>
        <row r="530">
          <cell r="B530" t="str">
            <v>P3318110202</v>
          </cell>
          <cell r="C530" t="str">
            <v>GABUS  II</v>
          </cell>
          <cell r="D530" t="str">
            <v>Puskesmas</v>
          </cell>
          <cell r="E530" t="str">
            <v>Non Rawat Inap</v>
          </cell>
          <cell r="F530" t="str">
            <v>Pemerintah Kabupaten</v>
          </cell>
          <cell r="G530">
            <v>33</v>
          </cell>
          <cell r="H530">
            <v>3318</v>
          </cell>
          <cell r="I530">
            <v>0</v>
          </cell>
          <cell r="J530">
            <v>25</v>
          </cell>
          <cell r="K530" t="str">
            <v>JAWA TENGAH</v>
          </cell>
          <cell r="L530" t="str">
            <v>PATI</v>
          </cell>
        </row>
        <row r="531">
          <cell r="B531" t="str">
            <v>P3318120201</v>
          </cell>
          <cell r="C531" t="str">
            <v>MARGOREJO</v>
          </cell>
          <cell r="D531" t="str">
            <v>Puskesmas</v>
          </cell>
          <cell r="E531" t="str">
            <v>Non Rawat Inap</v>
          </cell>
          <cell r="F531" t="str">
            <v>Pemerintah Kabupaten</v>
          </cell>
          <cell r="G531">
            <v>33</v>
          </cell>
          <cell r="H531">
            <v>3318</v>
          </cell>
          <cell r="I531">
            <v>0</v>
          </cell>
          <cell r="J531">
            <v>27</v>
          </cell>
          <cell r="K531" t="str">
            <v>JAWA TENGAH</v>
          </cell>
          <cell r="L531" t="str">
            <v>PATI</v>
          </cell>
        </row>
        <row r="532">
          <cell r="B532" t="str">
            <v>P3318130201</v>
          </cell>
          <cell r="C532" t="str">
            <v>GEMBONG</v>
          </cell>
          <cell r="D532" t="str">
            <v>Puskesmas</v>
          </cell>
          <cell r="E532" t="str">
            <v>Non Rawat Inap</v>
          </cell>
          <cell r="F532" t="str">
            <v>Pemerintah Kabupaten</v>
          </cell>
          <cell r="G532">
            <v>33</v>
          </cell>
          <cell r="H532">
            <v>3318</v>
          </cell>
          <cell r="I532">
            <v>0</v>
          </cell>
          <cell r="J532">
            <v>48</v>
          </cell>
          <cell r="K532" t="str">
            <v>JAWA TENGAH</v>
          </cell>
          <cell r="L532" t="str">
            <v>PATI</v>
          </cell>
        </row>
        <row r="533">
          <cell r="B533" t="str">
            <v>P3318140201</v>
          </cell>
          <cell r="C533" t="str">
            <v>TLOGOWUNGU</v>
          </cell>
          <cell r="D533" t="str">
            <v>Puskesmas</v>
          </cell>
          <cell r="E533" t="str">
            <v>Non Rawat Inap</v>
          </cell>
          <cell r="F533" t="str">
            <v>Pemerintah Kabupaten</v>
          </cell>
          <cell r="G533">
            <v>33</v>
          </cell>
          <cell r="H533">
            <v>3318</v>
          </cell>
          <cell r="I533">
            <v>0</v>
          </cell>
          <cell r="J533">
            <v>19</v>
          </cell>
          <cell r="K533" t="str">
            <v>JAWA TENGAH</v>
          </cell>
          <cell r="L533" t="str">
            <v>PATI</v>
          </cell>
        </row>
        <row r="534">
          <cell r="B534" t="str">
            <v>P3318150201</v>
          </cell>
          <cell r="C534" t="str">
            <v>WEDARIJAKSA  I</v>
          </cell>
          <cell r="D534" t="str">
            <v>Puskesmas</v>
          </cell>
          <cell r="E534" t="str">
            <v>Non Rawat Inap</v>
          </cell>
          <cell r="F534" t="str">
            <v>Pemerintah Kabupaten</v>
          </cell>
          <cell r="G534">
            <v>33</v>
          </cell>
          <cell r="H534">
            <v>3318</v>
          </cell>
          <cell r="I534">
            <v>0</v>
          </cell>
          <cell r="J534">
            <v>23</v>
          </cell>
          <cell r="K534" t="str">
            <v>JAWA TENGAH</v>
          </cell>
          <cell r="L534" t="str">
            <v>PATI</v>
          </cell>
        </row>
        <row r="535">
          <cell r="B535" t="str">
            <v>P3318150202</v>
          </cell>
          <cell r="C535" t="str">
            <v>WEDARIJAKSA  II</v>
          </cell>
          <cell r="D535" t="str">
            <v>Puskesmas</v>
          </cell>
          <cell r="E535" t="str">
            <v>Non Rawat Inap</v>
          </cell>
          <cell r="F535" t="str">
            <v>Pemerintah Kabupaten</v>
          </cell>
          <cell r="G535">
            <v>33</v>
          </cell>
          <cell r="H535">
            <v>3318</v>
          </cell>
          <cell r="I535">
            <v>0</v>
          </cell>
          <cell r="J535">
            <v>20</v>
          </cell>
          <cell r="K535" t="str">
            <v>JAWA TENGAH</v>
          </cell>
          <cell r="L535" t="str">
            <v>PATI</v>
          </cell>
        </row>
        <row r="536">
          <cell r="B536" t="str">
            <v>P3318160201</v>
          </cell>
          <cell r="C536" t="str">
            <v>TRANGKIL</v>
          </cell>
          <cell r="D536" t="str">
            <v>Puskesmas</v>
          </cell>
          <cell r="E536" t="str">
            <v>Non Rawat Inap</v>
          </cell>
          <cell r="F536" t="str">
            <v>Pemerintah Kabupaten</v>
          </cell>
          <cell r="G536">
            <v>33</v>
          </cell>
          <cell r="H536">
            <v>3318</v>
          </cell>
          <cell r="I536">
            <v>0</v>
          </cell>
          <cell r="J536">
            <v>40</v>
          </cell>
          <cell r="K536" t="str">
            <v>JAWA TENGAH</v>
          </cell>
          <cell r="L536" t="str">
            <v>PATI</v>
          </cell>
        </row>
        <row r="537">
          <cell r="B537" t="str">
            <v>P3318170101</v>
          </cell>
          <cell r="C537" t="str">
            <v>MARGOYOSO I</v>
          </cell>
          <cell r="D537" t="str">
            <v>Puskesmas</v>
          </cell>
          <cell r="E537" t="str">
            <v>Rawat Inap</v>
          </cell>
          <cell r="F537" t="str">
            <v>Pemerintah Kabupaten</v>
          </cell>
          <cell r="G537">
            <v>33</v>
          </cell>
          <cell r="H537">
            <v>3318</v>
          </cell>
          <cell r="I537">
            <v>0</v>
          </cell>
          <cell r="J537">
            <v>31</v>
          </cell>
          <cell r="K537" t="str">
            <v>JAWA TENGAH</v>
          </cell>
          <cell r="L537" t="str">
            <v>PATI</v>
          </cell>
        </row>
        <row r="538">
          <cell r="B538" t="str">
            <v>P3318170202</v>
          </cell>
          <cell r="C538" t="str">
            <v>MARGOYOSO II</v>
          </cell>
          <cell r="D538" t="str">
            <v>Puskesmas</v>
          </cell>
          <cell r="E538" t="str">
            <v>Non Rawat Inap</v>
          </cell>
          <cell r="F538" t="str">
            <v>Pemerintah Kabupaten</v>
          </cell>
          <cell r="G538">
            <v>33</v>
          </cell>
          <cell r="H538">
            <v>3318</v>
          </cell>
          <cell r="I538">
            <v>0</v>
          </cell>
          <cell r="J538">
            <v>29</v>
          </cell>
          <cell r="K538" t="str">
            <v>JAWA TENGAH</v>
          </cell>
          <cell r="L538" t="str">
            <v>PATI</v>
          </cell>
        </row>
        <row r="539">
          <cell r="B539" t="str">
            <v>P3318180201</v>
          </cell>
          <cell r="C539" t="str">
            <v>GUNUNG WUNGKAL</v>
          </cell>
          <cell r="D539" t="str">
            <v>Puskesmas</v>
          </cell>
          <cell r="E539" t="str">
            <v>Non Rawat Inap</v>
          </cell>
          <cell r="F539" t="str">
            <v>Pemerintah Kabupaten</v>
          </cell>
          <cell r="G539">
            <v>33</v>
          </cell>
          <cell r="H539">
            <v>3318</v>
          </cell>
          <cell r="I539">
            <v>0</v>
          </cell>
          <cell r="J539">
            <v>20</v>
          </cell>
          <cell r="K539" t="str">
            <v>JAWA TENGAH</v>
          </cell>
          <cell r="L539" t="str">
            <v>PATI</v>
          </cell>
        </row>
        <row r="540">
          <cell r="B540" t="str">
            <v>P3318190201</v>
          </cell>
          <cell r="C540" t="str">
            <v>CLUWAK</v>
          </cell>
          <cell r="D540" t="str">
            <v>Puskesmas</v>
          </cell>
          <cell r="E540" t="str">
            <v>Non Rawat Inap</v>
          </cell>
          <cell r="F540" t="str">
            <v>Pemerintah Kabupaten</v>
          </cell>
          <cell r="G540">
            <v>33</v>
          </cell>
          <cell r="H540">
            <v>3318</v>
          </cell>
          <cell r="I540">
            <v>0</v>
          </cell>
          <cell r="J540">
            <v>37</v>
          </cell>
          <cell r="K540" t="str">
            <v>JAWA TENGAH</v>
          </cell>
          <cell r="L540" t="str">
            <v>PATI</v>
          </cell>
        </row>
        <row r="541">
          <cell r="B541" t="str">
            <v>P3318200201</v>
          </cell>
          <cell r="C541" t="str">
            <v>TAYU  I</v>
          </cell>
          <cell r="D541" t="str">
            <v>Puskesmas</v>
          </cell>
          <cell r="E541" t="str">
            <v>Non Rawat Inap</v>
          </cell>
          <cell r="F541" t="str">
            <v>Pemerintah Kabupaten</v>
          </cell>
          <cell r="G541">
            <v>33</v>
          </cell>
          <cell r="H541">
            <v>3318</v>
          </cell>
          <cell r="I541">
            <v>0</v>
          </cell>
          <cell r="J541">
            <v>42</v>
          </cell>
          <cell r="K541" t="str">
            <v>JAWA TENGAH</v>
          </cell>
          <cell r="L541" t="str">
            <v>PATI</v>
          </cell>
        </row>
        <row r="542">
          <cell r="B542" t="str">
            <v>P3318200202</v>
          </cell>
          <cell r="C542" t="str">
            <v>TAYU  II</v>
          </cell>
          <cell r="D542" t="str">
            <v>Puskesmas</v>
          </cell>
          <cell r="E542" t="str">
            <v>Non Rawat Inap</v>
          </cell>
          <cell r="F542" t="str">
            <v>Pemerintah Kabupaten</v>
          </cell>
          <cell r="G542">
            <v>33</v>
          </cell>
          <cell r="H542">
            <v>3318</v>
          </cell>
          <cell r="I542">
            <v>0</v>
          </cell>
          <cell r="J542">
            <v>11</v>
          </cell>
          <cell r="K542" t="str">
            <v>JAWA TENGAH</v>
          </cell>
          <cell r="L542" t="str">
            <v>PATI</v>
          </cell>
        </row>
        <row r="543">
          <cell r="B543" t="str">
            <v>P3318210201</v>
          </cell>
          <cell r="C543" t="str">
            <v>DUKUHSETI</v>
          </cell>
          <cell r="D543" t="str">
            <v>Puskesmas</v>
          </cell>
          <cell r="E543" t="str">
            <v>Non Rawat Inap</v>
          </cell>
          <cell r="F543" t="str">
            <v>Pemerintah Kabupaten</v>
          </cell>
          <cell r="G543">
            <v>33</v>
          </cell>
          <cell r="H543">
            <v>3318</v>
          </cell>
          <cell r="I543">
            <v>0</v>
          </cell>
          <cell r="J543">
            <v>35</v>
          </cell>
          <cell r="K543" t="str">
            <v>JAWA TENGAH</v>
          </cell>
          <cell r="L543" t="str">
            <v>PATI</v>
          </cell>
        </row>
        <row r="544">
          <cell r="B544" t="str">
            <v>P3319010201</v>
          </cell>
          <cell r="C544" t="str">
            <v>KALIWUNGU</v>
          </cell>
          <cell r="D544" t="str">
            <v>Puskesmas</v>
          </cell>
          <cell r="E544" t="str">
            <v>Non Rawat Inap</v>
          </cell>
          <cell r="F544" t="str">
            <v>Pemerintah Kabupaten</v>
          </cell>
          <cell r="G544">
            <v>33</v>
          </cell>
          <cell r="H544">
            <v>3319</v>
          </cell>
          <cell r="I544">
            <v>0</v>
          </cell>
          <cell r="J544">
            <v>33</v>
          </cell>
          <cell r="K544" t="str">
            <v>JAWA TENGAH</v>
          </cell>
          <cell r="L544" t="str">
            <v>KUDUS</v>
          </cell>
        </row>
        <row r="545">
          <cell r="B545" t="str">
            <v>P3319010202</v>
          </cell>
          <cell r="C545" t="str">
            <v>SIDOREKSO</v>
          </cell>
          <cell r="D545" t="str">
            <v>Puskesmas</v>
          </cell>
          <cell r="E545" t="str">
            <v>Non Rawat Inap</v>
          </cell>
          <cell r="F545" t="str">
            <v>Pemerintah Kabupaten</v>
          </cell>
          <cell r="G545">
            <v>33</v>
          </cell>
          <cell r="H545">
            <v>3319</v>
          </cell>
          <cell r="I545">
            <v>0</v>
          </cell>
          <cell r="J545">
            <v>28</v>
          </cell>
          <cell r="K545" t="str">
            <v>JAWA TENGAH</v>
          </cell>
          <cell r="L545" t="str">
            <v>KUDUS</v>
          </cell>
        </row>
        <row r="546">
          <cell r="B546" t="str">
            <v>P3319020201</v>
          </cell>
          <cell r="C546" t="str">
            <v>WERGU WETAN</v>
          </cell>
          <cell r="D546" t="str">
            <v>Puskesmas</v>
          </cell>
          <cell r="E546" t="str">
            <v>Non Rawat Inap</v>
          </cell>
          <cell r="F546" t="str">
            <v>Pemerintah Kabupaten</v>
          </cell>
          <cell r="G546">
            <v>33</v>
          </cell>
          <cell r="H546">
            <v>3319</v>
          </cell>
          <cell r="I546">
            <v>0</v>
          </cell>
          <cell r="J546">
            <v>38</v>
          </cell>
          <cell r="K546" t="str">
            <v>JAWA TENGAH</v>
          </cell>
          <cell r="L546" t="str">
            <v>KUDUS</v>
          </cell>
        </row>
        <row r="547">
          <cell r="B547" t="str">
            <v>P3319020202</v>
          </cell>
          <cell r="C547" t="str">
            <v>PURWOSARI</v>
          </cell>
          <cell r="D547" t="str">
            <v>Puskesmas</v>
          </cell>
          <cell r="E547" t="str">
            <v>Non Rawat Inap</v>
          </cell>
          <cell r="F547" t="str">
            <v>Pemerintah Kabupaten</v>
          </cell>
          <cell r="G547">
            <v>33</v>
          </cell>
          <cell r="H547">
            <v>3319</v>
          </cell>
          <cell r="I547">
            <v>0</v>
          </cell>
          <cell r="J547">
            <v>26</v>
          </cell>
          <cell r="K547" t="str">
            <v>JAWA TENGAH</v>
          </cell>
          <cell r="L547" t="str">
            <v>KUDUS</v>
          </cell>
        </row>
        <row r="548">
          <cell r="B548" t="str">
            <v>P3319020203</v>
          </cell>
          <cell r="C548" t="str">
            <v>RENDENG</v>
          </cell>
          <cell r="D548" t="str">
            <v>Puskesmas</v>
          </cell>
          <cell r="E548" t="str">
            <v>Non Rawat Inap</v>
          </cell>
          <cell r="F548" t="str">
            <v>Pemerintah Kabupaten</v>
          </cell>
          <cell r="G548">
            <v>33</v>
          </cell>
          <cell r="H548">
            <v>3319</v>
          </cell>
          <cell r="I548">
            <v>0</v>
          </cell>
          <cell r="J548">
            <v>21</v>
          </cell>
          <cell r="K548" t="str">
            <v>JAWA TENGAH</v>
          </cell>
          <cell r="L548" t="str">
            <v>KUDUS</v>
          </cell>
        </row>
        <row r="549">
          <cell r="B549" t="str">
            <v>P3319030201</v>
          </cell>
          <cell r="C549" t="str">
            <v>JATI</v>
          </cell>
          <cell r="D549" t="str">
            <v>Puskesmas</v>
          </cell>
          <cell r="E549" t="str">
            <v>Non Rawat Inap</v>
          </cell>
          <cell r="F549" t="str">
            <v>Pemerintah Kabupaten</v>
          </cell>
          <cell r="G549">
            <v>33</v>
          </cell>
          <cell r="H549">
            <v>3319</v>
          </cell>
          <cell r="I549">
            <v>0</v>
          </cell>
          <cell r="J549">
            <v>31</v>
          </cell>
          <cell r="K549" t="str">
            <v>JAWA TENGAH</v>
          </cell>
          <cell r="L549" t="str">
            <v>KUDUS</v>
          </cell>
        </row>
        <row r="550">
          <cell r="B550" t="str">
            <v>P3319030202</v>
          </cell>
          <cell r="C550" t="str">
            <v>NGEMBAL KULON</v>
          </cell>
          <cell r="D550" t="str">
            <v>Puskesmas</v>
          </cell>
          <cell r="E550" t="str">
            <v>Non Rawat Inap</v>
          </cell>
          <cell r="F550" t="str">
            <v>Pemerintah Kabupaten</v>
          </cell>
          <cell r="G550">
            <v>33</v>
          </cell>
          <cell r="H550">
            <v>3319</v>
          </cell>
          <cell r="I550">
            <v>0</v>
          </cell>
          <cell r="J550">
            <v>31</v>
          </cell>
          <cell r="K550" t="str">
            <v>JAWA TENGAH</v>
          </cell>
          <cell r="L550" t="str">
            <v>KUDUS</v>
          </cell>
        </row>
        <row r="551">
          <cell r="B551" t="str">
            <v>P3319040101</v>
          </cell>
          <cell r="C551" t="str">
            <v>UNDAAN</v>
          </cell>
          <cell r="D551" t="str">
            <v>Puskesmas</v>
          </cell>
          <cell r="E551" t="str">
            <v>Rawat Inap</v>
          </cell>
          <cell r="F551" t="str">
            <v>Pemerintah Kabupaten</v>
          </cell>
          <cell r="G551">
            <v>33</v>
          </cell>
          <cell r="H551">
            <v>3319</v>
          </cell>
          <cell r="I551">
            <v>0</v>
          </cell>
          <cell r="J551">
            <v>31</v>
          </cell>
          <cell r="K551" t="str">
            <v>JAWA TENGAH</v>
          </cell>
          <cell r="L551" t="str">
            <v>KUDUS</v>
          </cell>
        </row>
        <row r="552">
          <cell r="B552" t="str">
            <v>P3319040202</v>
          </cell>
          <cell r="C552" t="str">
            <v>NGEMPLAK</v>
          </cell>
          <cell r="D552" t="str">
            <v>Puskesmas</v>
          </cell>
          <cell r="E552" t="str">
            <v>Non Rawat Inap</v>
          </cell>
          <cell r="F552" t="str">
            <v>Pemerintah Kabupaten</v>
          </cell>
          <cell r="G552">
            <v>33</v>
          </cell>
          <cell r="H552">
            <v>3319</v>
          </cell>
          <cell r="I552">
            <v>0</v>
          </cell>
          <cell r="J552">
            <v>25</v>
          </cell>
          <cell r="K552" t="str">
            <v>JAWA TENGAH</v>
          </cell>
          <cell r="L552" t="str">
            <v>KUDUS</v>
          </cell>
        </row>
        <row r="553">
          <cell r="B553" t="str">
            <v>P3319050101</v>
          </cell>
          <cell r="C553" t="str">
            <v>MEJOBO</v>
          </cell>
          <cell r="D553" t="str">
            <v>Puskesmas</v>
          </cell>
          <cell r="E553" t="str">
            <v>Rawat Inap</v>
          </cell>
          <cell r="F553" t="str">
            <v>Pemerintah Kabupaten</v>
          </cell>
          <cell r="G553">
            <v>33</v>
          </cell>
          <cell r="H553">
            <v>3319</v>
          </cell>
          <cell r="I553">
            <v>0</v>
          </cell>
          <cell r="J553">
            <v>40</v>
          </cell>
          <cell r="K553" t="str">
            <v>JAWA TENGAH</v>
          </cell>
          <cell r="L553" t="str">
            <v>KUDUS</v>
          </cell>
        </row>
        <row r="554">
          <cell r="B554" t="str">
            <v>P3319050202</v>
          </cell>
          <cell r="C554" t="str">
            <v>JEPANG</v>
          </cell>
          <cell r="D554" t="str">
            <v>Puskesmas</v>
          </cell>
          <cell r="E554" t="str">
            <v>Non Rawat Inap</v>
          </cell>
          <cell r="F554" t="str">
            <v>Pemerintah Kabupaten</v>
          </cell>
          <cell r="G554">
            <v>33</v>
          </cell>
          <cell r="H554">
            <v>3319</v>
          </cell>
          <cell r="I554">
            <v>0</v>
          </cell>
          <cell r="J554">
            <v>29</v>
          </cell>
          <cell r="K554" t="str">
            <v>JAWA TENGAH</v>
          </cell>
          <cell r="L554" t="str">
            <v>KUDUS</v>
          </cell>
        </row>
        <row r="555">
          <cell r="B555" t="str">
            <v>P3319060101</v>
          </cell>
          <cell r="C555" t="str">
            <v>JEKULO</v>
          </cell>
          <cell r="D555" t="str">
            <v>Puskesmas</v>
          </cell>
          <cell r="E555" t="str">
            <v>Rawat Inap</v>
          </cell>
          <cell r="F555" t="str">
            <v>Pemerintah Kabupaten</v>
          </cell>
          <cell r="G555">
            <v>33</v>
          </cell>
          <cell r="H555">
            <v>3319</v>
          </cell>
          <cell r="I555">
            <v>0</v>
          </cell>
          <cell r="J555">
            <v>57</v>
          </cell>
          <cell r="K555" t="str">
            <v>JAWA TENGAH</v>
          </cell>
          <cell r="L555" t="str">
            <v>KUDUS</v>
          </cell>
        </row>
        <row r="556">
          <cell r="B556" t="str">
            <v>P3319060202</v>
          </cell>
          <cell r="C556" t="str">
            <v>TANJUNGREJO</v>
          </cell>
          <cell r="D556" t="str">
            <v>Puskesmas</v>
          </cell>
          <cell r="E556" t="str">
            <v>Non Rawat Inap</v>
          </cell>
          <cell r="F556" t="str">
            <v>Pemerintah Kabupaten</v>
          </cell>
          <cell r="G556">
            <v>33</v>
          </cell>
          <cell r="H556">
            <v>3319</v>
          </cell>
          <cell r="I556">
            <v>0</v>
          </cell>
          <cell r="J556">
            <v>36</v>
          </cell>
          <cell r="K556" t="str">
            <v>JAWA TENGAH</v>
          </cell>
          <cell r="L556" t="str">
            <v>KUDUS</v>
          </cell>
        </row>
        <row r="557">
          <cell r="B557" t="str">
            <v>P3319070201</v>
          </cell>
          <cell r="C557" t="str">
            <v>BAE</v>
          </cell>
          <cell r="D557" t="str">
            <v>Puskesmas</v>
          </cell>
          <cell r="E557" t="str">
            <v>Non Rawat Inap</v>
          </cell>
          <cell r="F557" t="str">
            <v>Pemerintah Kabupaten</v>
          </cell>
          <cell r="G557">
            <v>33</v>
          </cell>
          <cell r="H557">
            <v>3319</v>
          </cell>
          <cell r="I557">
            <v>0</v>
          </cell>
          <cell r="J557">
            <v>32</v>
          </cell>
          <cell r="K557" t="str">
            <v>JAWA TENGAH</v>
          </cell>
          <cell r="L557" t="str">
            <v>KUDUS</v>
          </cell>
        </row>
        <row r="558">
          <cell r="B558" t="str">
            <v>P3319070202</v>
          </cell>
          <cell r="C558" t="str">
            <v>DERSALAM</v>
          </cell>
          <cell r="D558" t="str">
            <v>Puskesmas</v>
          </cell>
          <cell r="E558" t="str">
            <v>Non Rawat Inap</v>
          </cell>
          <cell r="F558" t="str">
            <v>Pemerintah Kabupaten</v>
          </cell>
          <cell r="G558">
            <v>33</v>
          </cell>
          <cell r="H558">
            <v>3319</v>
          </cell>
          <cell r="I558">
            <v>0</v>
          </cell>
          <cell r="J558">
            <v>27</v>
          </cell>
          <cell r="K558" t="str">
            <v>JAWA TENGAH</v>
          </cell>
          <cell r="L558" t="str">
            <v>KUDUS</v>
          </cell>
        </row>
        <row r="559">
          <cell r="B559" t="str">
            <v>P3319080101</v>
          </cell>
          <cell r="C559" t="str">
            <v>GRIBIG</v>
          </cell>
          <cell r="D559" t="str">
            <v>Puskesmas</v>
          </cell>
          <cell r="E559" t="str">
            <v>Rawat Inap</v>
          </cell>
          <cell r="F559" t="str">
            <v>Pemerintah Kabupaten</v>
          </cell>
          <cell r="G559">
            <v>33</v>
          </cell>
          <cell r="H559">
            <v>3319</v>
          </cell>
          <cell r="I559">
            <v>0</v>
          </cell>
          <cell r="J559">
            <v>43</v>
          </cell>
          <cell r="K559" t="str">
            <v>JAWA TENGAH</v>
          </cell>
          <cell r="L559" t="str">
            <v>KUDUS</v>
          </cell>
        </row>
        <row r="560">
          <cell r="B560" t="str">
            <v>P3319080202</v>
          </cell>
          <cell r="C560" t="str">
            <v>GONDOSARI</v>
          </cell>
          <cell r="D560" t="str">
            <v>Puskesmas</v>
          </cell>
          <cell r="E560" t="str">
            <v>Non Rawat Inap</v>
          </cell>
          <cell r="F560" t="str">
            <v>Pemerintah Kabupaten</v>
          </cell>
          <cell r="G560">
            <v>33</v>
          </cell>
          <cell r="H560">
            <v>3319</v>
          </cell>
          <cell r="I560">
            <v>0</v>
          </cell>
          <cell r="J560">
            <v>37</v>
          </cell>
          <cell r="K560" t="str">
            <v>JAWA TENGAH</v>
          </cell>
          <cell r="L560" t="str">
            <v>KUDUS</v>
          </cell>
        </row>
        <row r="561">
          <cell r="B561" t="str">
            <v>P3319090101</v>
          </cell>
          <cell r="C561" t="str">
            <v>DAWE</v>
          </cell>
          <cell r="D561" t="str">
            <v>Puskesmas</v>
          </cell>
          <cell r="E561" t="str">
            <v>Rawat Inap</v>
          </cell>
          <cell r="F561" t="str">
            <v>Pemerintah Kabupaten</v>
          </cell>
          <cell r="G561">
            <v>33</v>
          </cell>
          <cell r="H561">
            <v>3319</v>
          </cell>
          <cell r="I561">
            <v>0</v>
          </cell>
          <cell r="J561">
            <v>39</v>
          </cell>
          <cell r="K561" t="str">
            <v>JAWA TENGAH</v>
          </cell>
          <cell r="L561" t="str">
            <v>KUDUS</v>
          </cell>
        </row>
        <row r="562">
          <cell r="B562" t="str">
            <v>P3319090102</v>
          </cell>
          <cell r="C562" t="str">
            <v>REJOSARI</v>
          </cell>
          <cell r="D562" t="str">
            <v>Puskesmas</v>
          </cell>
          <cell r="E562" t="str">
            <v>Rawat Inap</v>
          </cell>
          <cell r="F562" t="str">
            <v>Pemerintah Kabupaten</v>
          </cell>
          <cell r="G562">
            <v>33</v>
          </cell>
          <cell r="H562">
            <v>3319</v>
          </cell>
          <cell r="I562">
            <v>0</v>
          </cell>
          <cell r="J562">
            <v>43</v>
          </cell>
          <cell r="K562" t="str">
            <v>JAWA TENGAH</v>
          </cell>
          <cell r="L562" t="str">
            <v>KUDUS</v>
          </cell>
        </row>
        <row r="563">
          <cell r="B563" t="str">
            <v>P3320010101</v>
          </cell>
          <cell r="C563" t="str">
            <v>KEDUNG  I</v>
          </cell>
          <cell r="D563" t="str">
            <v>Puskesmas</v>
          </cell>
          <cell r="E563" t="str">
            <v>Rawat Inap</v>
          </cell>
          <cell r="F563" t="str">
            <v>Pemerintah Kabupaten</v>
          </cell>
          <cell r="G563">
            <v>33</v>
          </cell>
          <cell r="H563">
            <v>3320</v>
          </cell>
          <cell r="I563">
            <v>0</v>
          </cell>
          <cell r="J563">
            <v>44</v>
          </cell>
          <cell r="K563" t="str">
            <v>JAWA TENGAH</v>
          </cell>
          <cell r="L563" t="str">
            <v>JEPARA</v>
          </cell>
        </row>
        <row r="564">
          <cell r="B564" t="str">
            <v>P3320010103</v>
          </cell>
          <cell r="C564" t="str">
            <v>DONOROJO</v>
          </cell>
          <cell r="D564" t="str">
            <v>Puskesmas</v>
          </cell>
          <cell r="E564" t="str">
            <v>Rawat Inap</v>
          </cell>
          <cell r="F564" t="str">
            <v>Pemerintah Kabupaten</v>
          </cell>
          <cell r="G564">
            <v>33</v>
          </cell>
          <cell r="H564">
            <v>3320</v>
          </cell>
          <cell r="I564">
            <v>0</v>
          </cell>
          <cell r="J564">
            <v>26</v>
          </cell>
          <cell r="K564" t="str">
            <v>JAWA TENGAH</v>
          </cell>
          <cell r="L564" t="str">
            <v>JEPARA</v>
          </cell>
        </row>
        <row r="565">
          <cell r="B565" t="str">
            <v>P3320010202</v>
          </cell>
          <cell r="C565" t="str">
            <v>KEDUNG  II</v>
          </cell>
          <cell r="D565" t="str">
            <v>Puskesmas</v>
          </cell>
          <cell r="E565" t="str">
            <v>Non Rawat Inap</v>
          </cell>
          <cell r="F565" t="str">
            <v>Pemerintah Kabupaten</v>
          </cell>
          <cell r="G565">
            <v>33</v>
          </cell>
          <cell r="H565">
            <v>3320</v>
          </cell>
          <cell r="I565">
            <v>0</v>
          </cell>
          <cell r="J565">
            <v>25</v>
          </cell>
          <cell r="K565" t="str">
            <v>JAWA TENGAH</v>
          </cell>
          <cell r="L565" t="str">
            <v>JEPARA</v>
          </cell>
        </row>
        <row r="566">
          <cell r="B566" t="str">
            <v>P3320020101</v>
          </cell>
          <cell r="C566" t="str">
            <v>PECANGAAN</v>
          </cell>
          <cell r="D566" t="str">
            <v>Puskesmas</v>
          </cell>
          <cell r="E566" t="str">
            <v>Rawat Inap</v>
          </cell>
          <cell r="F566" t="str">
            <v>Pemerintah Kabupaten</v>
          </cell>
          <cell r="G566">
            <v>33</v>
          </cell>
          <cell r="H566">
            <v>3320</v>
          </cell>
          <cell r="I566">
            <v>0</v>
          </cell>
          <cell r="J566">
            <v>49</v>
          </cell>
          <cell r="K566" t="str">
            <v>JAWA TENGAH</v>
          </cell>
          <cell r="L566" t="str">
            <v>JEPARA</v>
          </cell>
        </row>
        <row r="567">
          <cell r="B567" t="str">
            <v>P3320021101</v>
          </cell>
          <cell r="C567" t="str">
            <v>KALINYAMATAN</v>
          </cell>
          <cell r="D567" t="str">
            <v>Puskesmas</v>
          </cell>
          <cell r="E567" t="str">
            <v>Rawat Inap</v>
          </cell>
          <cell r="F567" t="str">
            <v>Pemerintah Kabupaten</v>
          </cell>
          <cell r="G567">
            <v>33</v>
          </cell>
          <cell r="H567">
            <v>3320</v>
          </cell>
          <cell r="I567">
            <v>0</v>
          </cell>
          <cell r="J567">
            <v>48</v>
          </cell>
          <cell r="K567" t="str">
            <v>JAWA TENGAH</v>
          </cell>
          <cell r="L567" t="str">
            <v>JEPARA</v>
          </cell>
        </row>
        <row r="568">
          <cell r="B568" t="str">
            <v>P3320030101</v>
          </cell>
          <cell r="C568" t="str">
            <v>WELAHAN I</v>
          </cell>
          <cell r="D568" t="str">
            <v>Puskesmas</v>
          </cell>
          <cell r="E568" t="str">
            <v>Rawat Inap</v>
          </cell>
          <cell r="F568" t="str">
            <v>Pemerintah Kabupaten</v>
          </cell>
          <cell r="G568">
            <v>33</v>
          </cell>
          <cell r="H568">
            <v>3320</v>
          </cell>
          <cell r="I568">
            <v>0</v>
          </cell>
          <cell r="J568">
            <v>45</v>
          </cell>
          <cell r="K568" t="str">
            <v>JAWA TENGAH</v>
          </cell>
          <cell r="L568" t="str">
            <v>JEPARA</v>
          </cell>
        </row>
        <row r="569">
          <cell r="B569" t="str">
            <v>P3320030102</v>
          </cell>
          <cell r="C569" t="str">
            <v>WELAHAN II</v>
          </cell>
          <cell r="D569" t="str">
            <v>Puskesmas</v>
          </cell>
          <cell r="E569" t="str">
            <v>Rawat Inap</v>
          </cell>
          <cell r="F569" t="str">
            <v>Pemerintah Kabupaten</v>
          </cell>
          <cell r="G569">
            <v>33</v>
          </cell>
          <cell r="H569">
            <v>3320</v>
          </cell>
          <cell r="I569">
            <v>0</v>
          </cell>
          <cell r="J569">
            <v>37</v>
          </cell>
          <cell r="K569" t="str">
            <v>JAWA TENGAH</v>
          </cell>
          <cell r="L569" t="str">
            <v>JEPARA</v>
          </cell>
        </row>
        <row r="570">
          <cell r="B570" t="str">
            <v>P3320040101</v>
          </cell>
          <cell r="C570" t="str">
            <v>MAYONG  I</v>
          </cell>
          <cell r="D570" t="str">
            <v>Puskesmas</v>
          </cell>
          <cell r="E570" t="str">
            <v>Rawat Inap</v>
          </cell>
          <cell r="F570" t="str">
            <v>Pemerintah Kabupaten</v>
          </cell>
          <cell r="G570">
            <v>33</v>
          </cell>
          <cell r="H570">
            <v>3320</v>
          </cell>
          <cell r="I570">
            <v>0</v>
          </cell>
          <cell r="J570">
            <v>36</v>
          </cell>
          <cell r="K570" t="str">
            <v>JAWA TENGAH</v>
          </cell>
          <cell r="L570" t="str">
            <v>JEPARA</v>
          </cell>
        </row>
        <row r="571">
          <cell r="B571" t="str">
            <v>P3320040202</v>
          </cell>
          <cell r="C571" t="str">
            <v>MAYONG  II</v>
          </cell>
          <cell r="D571" t="str">
            <v>Puskesmas</v>
          </cell>
          <cell r="E571" t="str">
            <v>Non Rawat Inap</v>
          </cell>
          <cell r="F571" t="str">
            <v>Pemerintah Kabupaten</v>
          </cell>
          <cell r="G571">
            <v>33</v>
          </cell>
          <cell r="H571">
            <v>3320</v>
          </cell>
          <cell r="I571">
            <v>0</v>
          </cell>
          <cell r="J571">
            <v>26</v>
          </cell>
          <cell r="K571" t="str">
            <v>JAWA TENGAH</v>
          </cell>
          <cell r="L571" t="str">
            <v>JEPARA</v>
          </cell>
        </row>
        <row r="572">
          <cell r="B572" t="str">
            <v>P3320050101</v>
          </cell>
          <cell r="C572" t="str">
            <v>NALUMSARI</v>
          </cell>
          <cell r="D572" t="str">
            <v>Puskesmas</v>
          </cell>
          <cell r="E572" t="str">
            <v>Rawat Inap</v>
          </cell>
          <cell r="F572" t="str">
            <v>Pemerintah Kabupaten</v>
          </cell>
          <cell r="G572">
            <v>33</v>
          </cell>
          <cell r="H572">
            <v>3320</v>
          </cell>
          <cell r="I572">
            <v>0</v>
          </cell>
          <cell r="J572">
            <v>55</v>
          </cell>
          <cell r="K572" t="str">
            <v>JAWA TENGAH</v>
          </cell>
          <cell r="L572" t="str">
            <v>JEPARA</v>
          </cell>
        </row>
        <row r="573">
          <cell r="B573" t="str">
            <v>P3320060101</v>
          </cell>
          <cell r="C573" t="str">
            <v>BATEALIT</v>
          </cell>
          <cell r="D573" t="str">
            <v>Puskesmas</v>
          </cell>
          <cell r="E573" t="str">
            <v>Rawat Inap</v>
          </cell>
          <cell r="F573" t="str">
            <v>Pemerintah Kabupaten</v>
          </cell>
          <cell r="G573">
            <v>33</v>
          </cell>
          <cell r="H573">
            <v>3320</v>
          </cell>
          <cell r="I573">
            <v>0</v>
          </cell>
          <cell r="J573">
            <v>47</v>
          </cell>
          <cell r="K573" t="str">
            <v>JAWA TENGAH</v>
          </cell>
          <cell r="L573" t="str">
            <v>JEPARA</v>
          </cell>
        </row>
        <row r="574">
          <cell r="B574" t="str">
            <v>P3320070201</v>
          </cell>
          <cell r="C574" t="str">
            <v>TAHUNAN</v>
          </cell>
          <cell r="D574" t="str">
            <v>Puskesmas</v>
          </cell>
          <cell r="E574" t="str">
            <v>Non Rawat Inap</v>
          </cell>
          <cell r="F574" t="str">
            <v>Pemerintah Kabupaten</v>
          </cell>
          <cell r="G574">
            <v>33</v>
          </cell>
          <cell r="H574">
            <v>3320</v>
          </cell>
          <cell r="I574">
            <v>0</v>
          </cell>
          <cell r="J574">
            <v>42</v>
          </cell>
          <cell r="K574" t="str">
            <v>JAWA TENGAH</v>
          </cell>
          <cell r="L574" t="str">
            <v>JEPARA</v>
          </cell>
        </row>
        <row r="575">
          <cell r="B575" t="str">
            <v>P3320080201</v>
          </cell>
          <cell r="C575" t="str">
            <v>JEPARA</v>
          </cell>
          <cell r="D575" t="str">
            <v>Puskesmas</v>
          </cell>
          <cell r="E575" t="str">
            <v>Non Rawat Inap</v>
          </cell>
          <cell r="F575" t="str">
            <v>Pemerintah Kabupaten</v>
          </cell>
          <cell r="G575">
            <v>33</v>
          </cell>
          <cell r="H575">
            <v>3320</v>
          </cell>
          <cell r="I575">
            <v>0</v>
          </cell>
          <cell r="J575">
            <v>40</v>
          </cell>
          <cell r="K575" t="str">
            <v>JAWA TENGAH</v>
          </cell>
          <cell r="L575" t="str">
            <v>JEPARA</v>
          </cell>
        </row>
        <row r="576">
          <cell r="B576" t="str">
            <v>P3320090101</v>
          </cell>
          <cell r="C576" t="str">
            <v xml:space="preserve">MLONGGO </v>
          </cell>
          <cell r="D576" t="str">
            <v>Puskesmas</v>
          </cell>
          <cell r="E576" t="str">
            <v>Rawat Inap</v>
          </cell>
          <cell r="F576" t="str">
            <v>Pemerintah Kabupaten</v>
          </cell>
          <cell r="G576">
            <v>33</v>
          </cell>
          <cell r="H576">
            <v>3320</v>
          </cell>
          <cell r="I576">
            <v>0</v>
          </cell>
          <cell r="J576">
            <v>53</v>
          </cell>
          <cell r="K576" t="str">
            <v>JAWA TENGAH</v>
          </cell>
          <cell r="L576" t="str">
            <v>JEPARA</v>
          </cell>
        </row>
        <row r="577">
          <cell r="B577" t="str">
            <v>P3320090102</v>
          </cell>
          <cell r="C577" t="str">
            <v>PAKIS AJI</v>
          </cell>
          <cell r="D577" t="str">
            <v>Puskesmas</v>
          </cell>
          <cell r="E577" t="str">
            <v>Rawat Inap</v>
          </cell>
          <cell r="F577" t="str">
            <v>Pemerintah Kabupaten</v>
          </cell>
          <cell r="G577">
            <v>33</v>
          </cell>
          <cell r="H577">
            <v>3320</v>
          </cell>
          <cell r="I577">
            <v>0</v>
          </cell>
          <cell r="J577">
            <v>35</v>
          </cell>
          <cell r="K577" t="str">
            <v>JAWA TENGAH</v>
          </cell>
          <cell r="L577" t="str">
            <v>JEPARA</v>
          </cell>
        </row>
        <row r="578">
          <cell r="B578" t="str">
            <v>P3320100101</v>
          </cell>
          <cell r="C578" t="str">
            <v>BANGSRI  I</v>
          </cell>
          <cell r="D578" t="str">
            <v>Puskesmas</v>
          </cell>
          <cell r="E578" t="str">
            <v>Rawat Inap</v>
          </cell>
          <cell r="F578" t="str">
            <v>Pemerintah Kabupaten</v>
          </cell>
          <cell r="G578">
            <v>33</v>
          </cell>
          <cell r="H578">
            <v>3320</v>
          </cell>
          <cell r="I578">
            <v>0</v>
          </cell>
          <cell r="J578">
            <v>43</v>
          </cell>
          <cell r="K578" t="str">
            <v>JAWA TENGAH</v>
          </cell>
          <cell r="L578" t="str">
            <v>JEPARA</v>
          </cell>
        </row>
        <row r="579">
          <cell r="B579" t="str">
            <v>P3320100202</v>
          </cell>
          <cell r="C579" t="str">
            <v>BANGSRI II</v>
          </cell>
          <cell r="D579" t="str">
            <v>Puskesmas</v>
          </cell>
          <cell r="E579" t="str">
            <v>Non Rawat Inap</v>
          </cell>
          <cell r="F579" t="str">
            <v>Pemerintah Kabupaten</v>
          </cell>
          <cell r="G579">
            <v>33</v>
          </cell>
          <cell r="H579">
            <v>3320</v>
          </cell>
          <cell r="I579">
            <v>0</v>
          </cell>
          <cell r="J579">
            <v>35</v>
          </cell>
          <cell r="K579" t="str">
            <v>JAWA TENGAH</v>
          </cell>
          <cell r="L579" t="str">
            <v>JEPARA</v>
          </cell>
        </row>
        <row r="580">
          <cell r="B580" t="str">
            <v>P3320101201</v>
          </cell>
          <cell r="C580" t="str">
            <v>KEMBANG</v>
          </cell>
          <cell r="D580" t="str">
            <v>Puskesmas</v>
          </cell>
          <cell r="E580" t="str">
            <v>Non Rawat Inap</v>
          </cell>
          <cell r="F580" t="str">
            <v>Pemerintah Kabupaten</v>
          </cell>
          <cell r="G580">
            <v>33</v>
          </cell>
          <cell r="H580">
            <v>3320</v>
          </cell>
          <cell r="I580">
            <v>0</v>
          </cell>
          <cell r="J580">
            <v>36</v>
          </cell>
          <cell r="K580" t="str">
            <v>JAWA TENGAH</v>
          </cell>
          <cell r="L580" t="str">
            <v>JEPARA</v>
          </cell>
        </row>
        <row r="581">
          <cell r="B581" t="str">
            <v>P3320110101</v>
          </cell>
          <cell r="C581" t="str">
            <v>KELING  I</v>
          </cell>
          <cell r="D581" t="str">
            <v>Puskesmas</v>
          </cell>
          <cell r="E581" t="str">
            <v>Rawat Inap</v>
          </cell>
          <cell r="F581" t="str">
            <v>Pemerintah Kabupaten</v>
          </cell>
          <cell r="G581">
            <v>33</v>
          </cell>
          <cell r="H581">
            <v>3320</v>
          </cell>
          <cell r="I581">
            <v>0</v>
          </cell>
          <cell r="J581">
            <v>48</v>
          </cell>
          <cell r="K581" t="str">
            <v>JAWA TENGAH</v>
          </cell>
          <cell r="L581" t="str">
            <v>JEPARA</v>
          </cell>
        </row>
        <row r="582">
          <cell r="B582" t="str">
            <v>P3320110202</v>
          </cell>
          <cell r="C582" t="str">
            <v>KELING  II</v>
          </cell>
          <cell r="D582" t="str">
            <v>Puskesmas</v>
          </cell>
          <cell r="E582" t="str">
            <v>Non Rawat Inap</v>
          </cell>
          <cell r="F582" t="str">
            <v>Pemerintah Kabupaten</v>
          </cell>
          <cell r="G582">
            <v>33</v>
          </cell>
          <cell r="H582">
            <v>3320</v>
          </cell>
          <cell r="I582">
            <v>0</v>
          </cell>
          <cell r="J582">
            <v>27</v>
          </cell>
          <cell r="K582" t="str">
            <v>JAWA TENGAH</v>
          </cell>
          <cell r="L582" t="str">
            <v>JEPARA</v>
          </cell>
        </row>
        <row r="583">
          <cell r="B583" t="str">
            <v>P3320120101</v>
          </cell>
          <cell r="C583" t="str">
            <v>KARIMUNJAWA</v>
          </cell>
          <cell r="D583" t="str">
            <v>Puskesmas</v>
          </cell>
          <cell r="E583" t="str">
            <v>Rawat Inap</v>
          </cell>
          <cell r="F583" t="str">
            <v>Pemerintah Kabupaten</v>
          </cell>
          <cell r="G583">
            <v>33</v>
          </cell>
          <cell r="H583">
            <v>3320</v>
          </cell>
          <cell r="I583">
            <v>0</v>
          </cell>
          <cell r="J583">
            <v>18</v>
          </cell>
          <cell r="K583" t="str">
            <v>JAWA TENGAH</v>
          </cell>
          <cell r="L583" t="str">
            <v>JEPARA</v>
          </cell>
        </row>
        <row r="584">
          <cell r="B584" t="str">
            <v>P3321010201</v>
          </cell>
          <cell r="C584" t="str">
            <v>MRANGGEN 1</v>
          </cell>
          <cell r="D584" t="str">
            <v>Puskesmas</v>
          </cell>
          <cell r="E584" t="str">
            <v>Non Rawat Inap</v>
          </cell>
          <cell r="F584" t="str">
            <v>Pemerintah Kabupaten</v>
          </cell>
          <cell r="G584">
            <v>33</v>
          </cell>
          <cell r="H584">
            <v>3321</v>
          </cell>
          <cell r="I584">
            <v>0</v>
          </cell>
          <cell r="J584">
            <v>34</v>
          </cell>
          <cell r="K584" t="str">
            <v>JAWA TENGAH</v>
          </cell>
          <cell r="L584" t="str">
            <v>DEMAK</v>
          </cell>
        </row>
        <row r="585">
          <cell r="B585" t="str">
            <v>P3321010202</v>
          </cell>
          <cell r="C585" t="str">
            <v>MRANGGEN 2</v>
          </cell>
          <cell r="D585" t="str">
            <v>Puskesmas</v>
          </cell>
          <cell r="E585" t="str">
            <v>Non Rawat Inap</v>
          </cell>
          <cell r="F585" t="str">
            <v>Pemerintah Kabupaten</v>
          </cell>
          <cell r="G585">
            <v>33</v>
          </cell>
          <cell r="H585">
            <v>3321</v>
          </cell>
          <cell r="I585">
            <v>0</v>
          </cell>
          <cell r="J585">
            <v>30</v>
          </cell>
          <cell r="K585" t="str">
            <v>JAWA TENGAH</v>
          </cell>
          <cell r="L585" t="str">
            <v>DEMAK</v>
          </cell>
        </row>
        <row r="586">
          <cell r="B586" t="str">
            <v>P3321010203</v>
          </cell>
          <cell r="C586" t="str">
            <v>MRANGGEN 3</v>
          </cell>
          <cell r="D586" t="str">
            <v>Puskesmas</v>
          </cell>
          <cell r="E586" t="str">
            <v>Non Rawat Inap</v>
          </cell>
          <cell r="F586" t="str">
            <v>Pemerintah Kabupaten</v>
          </cell>
          <cell r="G586">
            <v>33</v>
          </cell>
          <cell r="H586">
            <v>3321</v>
          </cell>
          <cell r="I586">
            <v>0</v>
          </cell>
          <cell r="J586">
            <v>22</v>
          </cell>
          <cell r="K586" t="str">
            <v>JAWA TENGAH</v>
          </cell>
          <cell r="L586" t="str">
            <v>DEMAK</v>
          </cell>
        </row>
        <row r="587">
          <cell r="B587" t="str">
            <v>P3321020101</v>
          </cell>
          <cell r="C587" t="str">
            <v>KARANGAWEN I</v>
          </cell>
          <cell r="D587" t="str">
            <v>Puskesmas</v>
          </cell>
          <cell r="E587" t="str">
            <v>Rawat Inap</v>
          </cell>
          <cell r="F587" t="str">
            <v>Pemerintah Kabupaten</v>
          </cell>
          <cell r="G587">
            <v>33</v>
          </cell>
          <cell r="H587">
            <v>3321</v>
          </cell>
          <cell r="I587">
            <v>0</v>
          </cell>
          <cell r="J587">
            <v>45</v>
          </cell>
          <cell r="K587" t="str">
            <v>JAWA TENGAH</v>
          </cell>
          <cell r="L587" t="str">
            <v>DEMAK</v>
          </cell>
        </row>
        <row r="588">
          <cell r="B588" t="str">
            <v>P3321020202</v>
          </cell>
          <cell r="C588" t="str">
            <v>KARANGAWEN II</v>
          </cell>
          <cell r="D588" t="str">
            <v>Puskesmas</v>
          </cell>
          <cell r="E588" t="str">
            <v>Non Rawat Inap</v>
          </cell>
          <cell r="F588" t="str">
            <v>Pemerintah Kabupaten</v>
          </cell>
          <cell r="G588">
            <v>33</v>
          </cell>
          <cell r="H588">
            <v>3321</v>
          </cell>
          <cell r="I588">
            <v>0</v>
          </cell>
          <cell r="J588">
            <v>23</v>
          </cell>
          <cell r="K588" t="str">
            <v>JAWA TENGAH</v>
          </cell>
          <cell r="L588" t="str">
            <v>DEMAK</v>
          </cell>
        </row>
        <row r="589">
          <cell r="B589" t="str">
            <v>P3321030101</v>
          </cell>
          <cell r="C589" t="str">
            <v>GUNTUR I</v>
          </cell>
          <cell r="D589" t="str">
            <v>Puskesmas</v>
          </cell>
          <cell r="E589" t="str">
            <v>Rawat Inap</v>
          </cell>
          <cell r="F589" t="str">
            <v>Pemerintah Kabupaten</v>
          </cell>
          <cell r="G589">
            <v>33</v>
          </cell>
          <cell r="H589">
            <v>3321</v>
          </cell>
          <cell r="I589">
            <v>0</v>
          </cell>
          <cell r="J589">
            <v>38</v>
          </cell>
          <cell r="K589" t="str">
            <v>JAWA TENGAH</v>
          </cell>
          <cell r="L589" t="str">
            <v>DEMAK</v>
          </cell>
        </row>
        <row r="590">
          <cell r="B590" t="str">
            <v>P3321030202</v>
          </cell>
          <cell r="C590" t="str">
            <v>GUNTUR II</v>
          </cell>
          <cell r="D590" t="str">
            <v>Puskesmas</v>
          </cell>
          <cell r="E590" t="str">
            <v>Non Rawat Inap</v>
          </cell>
          <cell r="F590" t="str">
            <v>Pemerintah Kabupaten</v>
          </cell>
          <cell r="G590">
            <v>33</v>
          </cell>
          <cell r="H590">
            <v>3321</v>
          </cell>
          <cell r="I590">
            <v>0</v>
          </cell>
          <cell r="J590">
            <v>26</v>
          </cell>
          <cell r="K590" t="str">
            <v>JAWA TENGAH</v>
          </cell>
          <cell r="L590" t="str">
            <v>DEMAK</v>
          </cell>
        </row>
        <row r="591">
          <cell r="B591" t="str">
            <v>P3321040201</v>
          </cell>
          <cell r="C591" t="str">
            <v>SAYUNG I</v>
          </cell>
          <cell r="D591" t="str">
            <v>Puskesmas</v>
          </cell>
          <cell r="E591" t="str">
            <v>Non Rawat Inap</v>
          </cell>
          <cell r="F591" t="str">
            <v>Pemerintah Kabupaten</v>
          </cell>
          <cell r="G591">
            <v>33</v>
          </cell>
          <cell r="H591">
            <v>3321</v>
          </cell>
          <cell r="I591">
            <v>0</v>
          </cell>
          <cell r="J591">
            <v>37</v>
          </cell>
          <cell r="K591" t="str">
            <v>JAWA TENGAH</v>
          </cell>
          <cell r="L591" t="str">
            <v>DEMAK</v>
          </cell>
        </row>
        <row r="592">
          <cell r="B592" t="str">
            <v>P3321040202</v>
          </cell>
          <cell r="C592" t="str">
            <v>SAYUNG II</v>
          </cell>
          <cell r="D592" t="str">
            <v>Puskesmas</v>
          </cell>
          <cell r="E592" t="str">
            <v>Non Rawat Inap</v>
          </cell>
          <cell r="F592" t="str">
            <v>Pemerintah Kabupaten</v>
          </cell>
          <cell r="G592">
            <v>33</v>
          </cell>
          <cell r="H592">
            <v>3321</v>
          </cell>
          <cell r="I592">
            <v>0</v>
          </cell>
          <cell r="J592">
            <v>23</v>
          </cell>
          <cell r="K592" t="str">
            <v>JAWA TENGAH</v>
          </cell>
          <cell r="L592" t="str">
            <v>DEMAK</v>
          </cell>
        </row>
        <row r="593">
          <cell r="B593" t="str">
            <v>P3321050201</v>
          </cell>
          <cell r="C593" t="str">
            <v>KARANG TENGAH</v>
          </cell>
          <cell r="D593" t="str">
            <v>Puskesmas</v>
          </cell>
          <cell r="E593" t="str">
            <v>Non Rawat Inap</v>
          </cell>
          <cell r="F593" t="str">
            <v>Pemerintah Kabupaten</v>
          </cell>
          <cell r="G593">
            <v>33</v>
          </cell>
          <cell r="H593">
            <v>3321</v>
          </cell>
          <cell r="I593">
            <v>0</v>
          </cell>
          <cell r="J593">
            <v>43</v>
          </cell>
          <cell r="K593" t="str">
            <v>JAWA TENGAH</v>
          </cell>
          <cell r="L593" t="str">
            <v>DEMAK</v>
          </cell>
        </row>
        <row r="594">
          <cell r="B594" t="str">
            <v>P3321060101</v>
          </cell>
          <cell r="C594" t="str">
            <v>BONANG I</v>
          </cell>
          <cell r="D594" t="str">
            <v>Puskesmas</v>
          </cell>
          <cell r="E594" t="str">
            <v>Rawat Inap</v>
          </cell>
          <cell r="F594" t="str">
            <v>Pemerintah Kabupaten</v>
          </cell>
          <cell r="G594">
            <v>33</v>
          </cell>
          <cell r="H594">
            <v>3321</v>
          </cell>
          <cell r="I594">
            <v>0</v>
          </cell>
          <cell r="J594">
            <v>34</v>
          </cell>
          <cell r="K594" t="str">
            <v>JAWA TENGAH</v>
          </cell>
          <cell r="L594" t="str">
            <v>DEMAK</v>
          </cell>
        </row>
        <row r="595">
          <cell r="B595" t="str">
            <v>P3321060202</v>
          </cell>
          <cell r="C595" t="str">
            <v>BONANG II</v>
          </cell>
          <cell r="D595" t="str">
            <v>Puskesmas</v>
          </cell>
          <cell r="E595" t="str">
            <v>Non Rawat Inap</v>
          </cell>
          <cell r="F595" t="str">
            <v>Pemerintah Kabupaten</v>
          </cell>
          <cell r="G595">
            <v>33</v>
          </cell>
          <cell r="H595">
            <v>3321</v>
          </cell>
          <cell r="I595">
            <v>0</v>
          </cell>
          <cell r="J595">
            <v>19</v>
          </cell>
          <cell r="K595" t="str">
            <v>JAWA TENGAH</v>
          </cell>
          <cell r="L595" t="str">
            <v>DEMAK</v>
          </cell>
        </row>
        <row r="596">
          <cell r="B596" t="str">
            <v>P3321070201</v>
          </cell>
          <cell r="C596" t="str">
            <v>DEMAK I</v>
          </cell>
          <cell r="D596" t="str">
            <v>Puskesmas</v>
          </cell>
          <cell r="E596" t="str">
            <v>Non Rawat Inap</v>
          </cell>
          <cell r="F596" t="str">
            <v>Pemerintah Kabupaten</v>
          </cell>
          <cell r="G596">
            <v>33</v>
          </cell>
          <cell r="H596">
            <v>3321</v>
          </cell>
          <cell r="I596">
            <v>0</v>
          </cell>
          <cell r="J596">
            <v>31</v>
          </cell>
          <cell r="K596" t="str">
            <v>JAWA TENGAH</v>
          </cell>
          <cell r="L596" t="str">
            <v>DEMAK</v>
          </cell>
        </row>
        <row r="597">
          <cell r="B597" t="str">
            <v>P3321070202</v>
          </cell>
          <cell r="C597" t="str">
            <v>DEMAK II</v>
          </cell>
          <cell r="D597" t="str">
            <v>Puskesmas</v>
          </cell>
          <cell r="E597" t="str">
            <v>Non Rawat Inap</v>
          </cell>
          <cell r="F597" t="str">
            <v>Pemerintah Kabupaten</v>
          </cell>
          <cell r="G597">
            <v>33</v>
          </cell>
          <cell r="H597">
            <v>3321</v>
          </cell>
          <cell r="I597">
            <v>0</v>
          </cell>
          <cell r="J597">
            <v>24</v>
          </cell>
          <cell r="K597" t="str">
            <v>JAWA TENGAH</v>
          </cell>
          <cell r="L597" t="str">
            <v>DEMAK</v>
          </cell>
        </row>
        <row r="598">
          <cell r="B598" t="str">
            <v>P3321070203</v>
          </cell>
          <cell r="C598" t="str">
            <v>DEMAK III</v>
          </cell>
          <cell r="D598" t="str">
            <v>Puskesmas</v>
          </cell>
          <cell r="E598" t="str">
            <v>Non Rawat Inap</v>
          </cell>
          <cell r="F598" t="str">
            <v>Pemerintah Kabupaten</v>
          </cell>
          <cell r="G598">
            <v>33</v>
          </cell>
          <cell r="H598">
            <v>3321</v>
          </cell>
          <cell r="I598">
            <v>0</v>
          </cell>
          <cell r="J598">
            <v>29</v>
          </cell>
          <cell r="K598" t="str">
            <v>JAWA TENGAH</v>
          </cell>
          <cell r="L598" t="str">
            <v>DEMAK</v>
          </cell>
        </row>
        <row r="599">
          <cell r="B599" t="str">
            <v>P3321080102</v>
          </cell>
          <cell r="C599" t="str">
            <v>WONOSALAM  2</v>
          </cell>
          <cell r="D599" t="str">
            <v>Puskesmas</v>
          </cell>
          <cell r="E599" t="str">
            <v>Rawat Inap</v>
          </cell>
          <cell r="F599" t="str">
            <v>Pemerintah Kabupaten</v>
          </cell>
          <cell r="G599">
            <v>33</v>
          </cell>
          <cell r="H599">
            <v>3321</v>
          </cell>
          <cell r="I599" t="str">
            <v>P3321080202</v>
          </cell>
          <cell r="J599">
            <v>33</v>
          </cell>
          <cell r="K599" t="str">
            <v>JAWA TENGAH</v>
          </cell>
          <cell r="L599" t="str">
            <v>DEMAK</v>
          </cell>
        </row>
        <row r="600">
          <cell r="B600" t="str">
            <v>P3321080201</v>
          </cell>
          <cell r="C600" t="str">
            <v>WONOSALAM  1</v>
          </cell>
          <cell r="D600" t="str">
            <v>Puskesmas</v>
          </cell>
          <cell r="E600" t="str">
            <v>Non Rawat Inap</v>
          </cell>
          <cell r="F600" t="str">
            <v>Pemerintah Kabupaten</v>
          </cell>
          <cell r="G600">
            <v>33</v>
          </cell>
          <cell r="H600">
            <v>3321</v>
          </cell>
          <cell r="I600">
            <v>0</v>
          </cell>
          <cell r="J600">
            <v>36</v>
          </cell>
          <cell r="K600" t="str">
            <v>JAWA TENGAH</v>
          </cell>
          <cell r="L600" t="str">
            <v>DEMAK</v>
          </cell>
        </row>
        <row r="601">
          <cell r="B601" t="str">
            <v>P3321090101</v>
          </cell>
          <cell r="C601" t="str">
            <v>DEMPET</v>
          </cell>
          <cell r="D601" t="str">
            <v>Puskesmas</v>
          </cell>
          <cell r="E601" t="str">
            <v>Rawat Inap</v>
          </cell>
          <cell r="F601" t="str">
            <v>Pemerintah Kabupaten</v>
          </cell>
          <cell r="G601">
            <v>33</v>
          </cell>
          <cell r="H601">
            <v>3321</v>
          </cell>
          <cell r="I601">
            <v>0</v>
          </cell>
          <cell r="J601">
            <v>39</v>
          </cell>
          <cell r="K601" t="str">
            <v>JAWA TENGAH</v>
          </cell>
          <cell r="L601" t="str">
            <v>DEMAK</v>
          </cell>
        </row>
        <row r="602">
          <cell r="B602" t="str">
            <v>P3321091101</v>
          </cell>
          <cell r="C602" t="str">
            <v>KEBONAGUNG</v>
          </cell>
          <cell r="D602" t="str">
            <v>Puskesmas</v>
          </cell>
          <cell r="E602" t="str">
            <v>Rawat Inap</v>
          </cell>
          <cell r="F602" t="str">
            <v>Pemerintah Kabupaten</v>
          </cell>
          <cell r="G602">
            <v>33</v>
          </cell>
          <cell r="H602">
            <v>3321</v>
          </cell>
          <cell r="I602">
            <v>0</v>
          </cell>
          <cell r="J602">
            <v>32</v>
          </cell>
          <cell r="K602" t="str">
            <v>JAWA TENGAH</v>
          </cell>
          <cell r="L602" t="str">
            <v>DEMAK</v>
          </cell>
        </row>
        <row r="603">
          <cell r="B603" t="str">
            <v>P3321100101</v>
          </cell>
          <cell r="C603" t="str">
            <v>GAJAH 1</v>
          </cell>
          <cell r="D603" t="str">
            <v>Puskesmas</v>
          </cell>
          <cell r="E603" t="str">
            <v>Rawat Inap</v>
          </cell>
          <cell r="F603" t="str">
            <v>Pemerintah Kabupaten</v>
          </cell>
          <cell r="G603">
            <v>33</v>
          </cell>
          <cell r="H603">
            <v>3321</v>
          </cell>
          <cell r="I603">
            <v>0</v>
          </cell>
          <cell r="J603">
            <v>51</v>
          </cell>
          <cell r="K603" t="str">
            <v>JAWA TENGAH</v>
          </cell>
          <cell r="L603" t="str">
            <v>DEMAK</v>
          </cell>
        </row>
        <row r="604">
          <cell r="B604" t="str">
            <v>P3321100102</v>
          </cell>
          <cell r="C604" t="str">
            <v>GAJAH 2</v>
          </cell>
          <cell r="D604" t="str">
            <v>Puskesmas</v>
          </cell>
          <cell r="E604" t="str">
            <v>Rawat Inap</v>
          </cell>
          <cell r="F604" t="str">
            <v>Pemerintah Kabupaten</v>
          </cell>
          <cell r="G604">
            <v>33</v>
          </cell>
          <cell r="H604">
            <v>3321</v>
          </cell>
          <cell r="I604">
            <v>0</v>
          </cell>
          <cell r="J604">
            <v>0</v>
          </cell>
          <cell r="K604" t="str">
            <v>JAWA TENGAH</v>
          </cell>
          <cell r="L604" t="str">
            <v>DEMAK</v>
          </cell>
        </row>
        <row r="605">
          <cell r="B605" t="str">
            <v>P3321110101</v>
          </cell>
          <cell r="C605" t="str">
            <v>KARANGANYAR I</v>
          </cell>
          <cell r="D605" t="str">
            <v>Puskesmas</v>
          </cell>
          <cell r="E605" t="str">
            <v>Rawat Inap</v>
          </cell>
          <cell r="F605" t="str">
            <v>Pemerintah Kabupaten</v>
          </cell>
          <cell r="G605">
            <v>33</v>
          </cell>
          <cell r="H605">
            <v>3321</v>
          </cell>
          <cell r="I605">
            <v>0</v>
          </cell>
          <cell r="J605">
            <v>33</v>
          </cell>
          <cell r="K605" t="str">
            <v>JAWA TENGAH</v>
          </cell>
          <cell r="L605" t="str">
            <v>DEMAK</v>
          </cell>
        </row>
        <row r="606">
          <cell r="B606" t="str">
            <v>P3321110102</v>
          </cell>
          <cell r="C606" t="str">
            <v>KARANGANYAR II</v>
          </cell>
          <cell r="D606" t="str">
            <v>Puskesmas</v>
          </cell>
          <cell r="E606" t="str">
            <v>Rawat Inap</v>
          </cell>
          <cell r="F606" t="str">
            <v>Pemerintah Kabupaten</v>
          </cell>
          <cell r="G606">
            <v>33</v>
          </cell>
          <cell r="H606">
            <v>3321</v>
          </cell>
          <cell r="I606">
            <v>0</v>
          </cell>
          <cell r="J606">
            <v>23</v>
          </cell>
          <cell r="K606" t="str">
            <v>JAWA TENGAH</v>
          </cell>
          <cell r="L606" t="str">
            <v>DEMAK</v>
          </cell>
        </row>
        <row r="607">
          <cell r="B607" t="str">
            <v>P3321120101</v>
          </cell>
          <cell r="C607" t="str">
            <v>MIJEN I</v>
          </cell>
          <cell r="D607" t="str">
            <v>Puskesmas</v>
          </cell>
          <cell r="E607" t="str">
            <v>Rawat Inap</v>
          </cell>
          <cell r="F607" t="str">
            <v>Pemerintah Kabupaten</v>
          </cell>
          <cell r="G607">
            <v>33</v>
          </cell>
          <cell r="H607">
            <v>3321</v>
          </cell>
          <cell r="I607">
            <v>0</v>
          </cell>
          <cell r="J607">
            <v>37</v>
          </cell>
          <cell r="K607" t="str">
            <v>JAWA TENGAH</v>
          </cell>
          <cell r="L607" t="str">
            <v>DEMAK</v>
          </cell>
        </row>
        <row r="608">
          <cell r="B608" t="str">
            <v>P3321120102</v>
          </cell>
          <cell r="C608" t="str">
            <v>MIJEN II</v>
          </cell>
          <cell r="D608" t="str">
            <v>Puskesmas</v>
          </cell>
          <cell r="E608" t="str">
            <v>Rawat Inap</v>
          </cell>
          <cell r="F608" t="str">
            <v>Pemerintah Kabupaten</v>
          </cell>
          <cell r="G608">
            <v>33</v>
          </cell>
          <cell r="H608">
            <v>3321</v>
          </cell>
          <cell r="I608">
            <v>0</v>
          </cell>
          <cell r="J608">
            <v>15</v>
          </cell>
          <cell r="K608" t="str">
            <v>JAWA TENGAH</v>
          </cell>
          <cell r="L608" t="str">
            <v>DEMAK</v>
          </cell>
        </row>
        <row r="609">
          <cell r="B609" t="str">
            <v>P3321130102</v>
          </cell>
          <cell r="C609" t="str">
            <v>WEDUNG II</v>
          </cell>
          <cell r="D609" t="str">
            <v>Puskesmas</v>
          </cell>
          <cell r="E609" t="str">
            <v>Rawat Inap</v>
          </cell>
          <cell r="F609" t="str">
            <v>Pemerintah Kabupaten</v>
          </cell>
          <cell r="G609">
            <v>33</v>
          </cell>
          <cell r="H609">
            <v>3321</v>
          </cell>
          <cell r="I609">
            <v>0</v>
          </cell>
          <cell r="J609">
            <v>16</v>
          </cell>
          <cell r="K609" t="str">
            <v>JAWA TENGAH</v>
          </cell>
          <cell r="L609" t="str">
            <v>DEMAK</v>
          </cell>
        </row>
        <row r="610">
          <cell r="B610" t="str">
            <v>P3321130201</v>
          </cell>
          <cell r="C610" t="str">
            <v>WEDUNG I</v>
          </cell>
          <cell r="D610" t="str">
            <v>Puskesmas</v>
          </cell>
          <cell r="E610" t="str">
            <v>Non Rawat Inap</v>
          </cell>
          <cell r="F610" t="str">
            <v>Pemerintah Kabupaten</v>
          </cell>
          <cell r="G610">
            <v>33</v>
          </cell>
          <cell r="H610">
            <v>3321</v>
          </cell>
          <cell r="I610">
            <v>0</v>
          </cell>
          <cell r="J610">
            <v>26</v>
          </cell>
          <cell r="K610" t="str">
            <v>JAWA TENGAH</v>
          </cell>
          <cell r="L610" t="str">
            <v>DEMAK</v>
          </cell>
        </row>
        <row r="611">
          <cell r="B611" t="str">
            <v>P3322010101</v>
          </cell>
          <cell r="C611" t="str">
            <v>GETASAN</v>
          </cell>
          <cell r="D611" t="str">
            <v>Puskesmas</v>
          </cell>
          <cell r="E611" t="str">
            <v>Rawat Inap</v>
          </cell>
          <cell r="F611" t="str">
            <v>Pemerintah Kabupaten</v>
          </cell>
          <cell r="G611">
            <v>33</v>
          </cell>
          <cell r="H611">
            <v>3322</v>
          </cell>
          <cell r="I611">
            <v>0</v>
          </cell>
          <cell r="J611">
            <v>41</v>
          </cell>
          <cell r="K611" t="str">
            <v>JAWA TENGAH</v>
          </cell>
          <cell r="L611" t="str">
            <v>SEMARANG</v>
          </cell>
        </row>
        <row r="612">
          <cell r="B612" t="str">
            <v>P3322010202</v>
          </cell>
          <cell r="C612" t="str">
            <v>JETAK</v>
          </cell>
          <cell r="D612" t="str">
            <v>Puskesmas</v>
          </cell>
          <cell r="E612" t="str">
            <v>Non Rawat Inap</v>
          </cell>
          <cell r="F612" t="str">
            <v>Pemerintah Kabupaten</v>
          </cell>
          <cell r="G612">
            <v>33</v>
          </cell>
          <cell r="H612">
            <v>3322</v>
          </cell>
          <cell r="I612">
            <v>0</v>
          </cell>
          <cell r="J612">
            <v>24</v>
          </cell>
          <cell r="K612" t="str">
            <v>JAWA TENGAH</v>
          </cell>
          <cell r="L612" t="str">
            <v>SEMARANG</v>
          </cell>
        </row>
        <row r="613">
          <cell r="B613" t="str">
            <v>P3322020101</v>
          </cell>
          <cell r="C613" t="str">
            <v>TENGARAN</v>
          </cell>
          <cell r="D613" t="str">
            <v>Puskesmas</v>
          </cell>
          <cell r="E613" t="str">
            <v>Rawat Inap</v>
          </cell>
          <cell r="F613" t="str">
            <v>Pemerintah Kabupaten</v>
          </cell>
          <cell r="G613">
            <v>33</v>
          </cell>
          <cell r="H613">
            <v>3322</v>
          </cell>
          <cell r="I613">
            <v>0</v>
          </cell>
          <cell r="J613">
            <v>57</v>
          </cell>
          <cell r="K613" t="str">
            <v>JAWA TENGAH</v>
          </cell>
          <cell r="L613" t="str">
            <v>SEMARANG</v>
          </cell>
        </row>
        <row r="614">
          <cell r="B614" t="str">
            <v>P3322030101</v>
          </cell>
          <cell r="C614" t="str">
            <v>SUSUKAN</v>
          </cell>
          <cell r="D614" t="str">
            <v>Puskesmas</v>
          </cell>
          <cell r="E614" t="str">
            <v>Rawat Inap</v>
          </cell>
          <cell r="F614" t="str">
            <v>Pemerintah Kabupaten</v>
          </cell>
          <cell r="G614">
            <v>33</v>
          </cell>
          <cell r="H614">
            <v>3322</v>
          </cell>
          <cell r="I614">
            <v>0</v>
          </cell>
          <cell r="J614">
            <v>56</v>
          </cell>
          <cell r="K614" t="str">
            <v>JAWA TENGAH</v>
          </cell>
          <cell r="L614" t="str">
            <v>SEMARANG</v>
          </cell>
        </row>
        <row r="615">
          <cell r="B615" t="str">
            <v>P3322031101</v>
          </cell>
          <cell r="C615" t="str">
            <v>KALIWUNGU</v>
          </cell>
          <cell r="D615" t="str">
            <v>Puskesmas</v>
          </cell>
          <cell r="E615" t="str">
            <v>Rawat Inap</v>
          </cell>
          <cell r="F615" t="str">
            <v>Pemerintah Kabupaten</v>
          </cell>
          <cell r="G615">
            <v>33</v>
          </cell>
          <cell r="H615">
            <v>3322</v>
          </cell>
          <cell r="I615">
            <v>0</v>
          </cell>
          <cell r="J615">
            <v>55</v>
          </cell>
          <cell r="K615" t="str">
            <v>JAWA TENGAH</v>
          </cell>
          <cell r="L615" t="str">
            <v>SEMARANG</v>
          </cell>
        </row>
        <row r="616">
          <cell r="B616" t="str">
            <v>P3322040101</v>
          </cell>
          <cell r="C616" t="str">
            <v>SURUH</v>
          </cell>
          <cell r="D616" t="str">
            <v>Puskesmas</v>
          </cell>
          <cell r="E616" t="str">
            <v>Rawat Inap</v>
          </cell>
          <cell r="F616" t="str">
            <v>Pemerintah Kabupaten</v>
          </cell>
          <cell r="G616">
            <v>33</v>
          </cell>
          <cell r="H616">
            <v>3322</v>
          </cell>
          <cell r="I616">
            <v>0</v>
          </cell>
          <cell r="J616">
            <v>53</v>
          </cell>
          <cell r="K616" t="str">
            <v>JAWA TENGAH</v>
          </cell>
          <cell r="L616" t="str">
            <v>SEMARANG</v>
          </cell>
        </row>
        <row r="617">
          <cell r="B617" t="str">
            <v>P3322040202</v>
          </cell>
          <cell r="C617" t="str">
            <v>DADAPAYAM</v>
          </cell>
          <cell r="D617" t="str">
            <v>Puskesmas</v>
          </cell>
          <cell r="E617" t="str">
            <v>Non Rawat Inap</v>
          </cell>
          <cell r="F617" t="str">
            <v>Pemerintah Kabupaten</v>
          </cell>
          <cell r="G617">
            <v>33</v>
          </cell>
          <cell r="H617">
            <v>3322</v>
          </cell>
          <cell r="I617">
            <v>0</v>
          </cell>
          <cell r="J617">
            <v>25</v>
          </cell>
          <cell r="K617" t="str">
            <v>JAWA TENGAH</v>
          </cell>
          <cell r="L617" t="str">
            <v>SEMARANG</v>
          </cell>
        </row>
        <row r="618">
          <cell r="B618" t="str">
            <v>P3322050101</v>
          </cell>
          <cell r="C618" t="str">
            <v>PABELAN</v>
          </cell>
          <cell r="D618" t="str">
            <v>Puskesmas</v>
          </cell>
          <cell r="E618" t="str">
            <v>Rawat Inap</v>
          </cell>
          <cell r="F618" t="str">
            <v>Pemerintah Kabupaten</v>
          </cell>
          <cell r="G618">
            <v>33</v>
          </cell>
          <cell r="H618">
            <v>3322</v>
          </cell>
          <cell r="I618">
            <v>0</v>
          </cell>
          <cell r="J618">
            <v>44</v>
          </cell>
          <cell r="K618" t="str">
            <v>JAWA TENGAH</v>
          </cell>
          <cell r="L618" t="str">
            <v>SEMARANG</v>
          </cell>
        </row>
        <row r="619">
          <cell r="B619" t="str">
            <v>P3322050202</v>
          </cell>
          <cell r="C619" t="str">
            <v>SEMOWO</v>
          </cell>
          <cell r="D619" t="str">
            <v>Puskesmas</v>
          </cell>
          <cell r="E619" t="str">
            <v>Non Rawat Inap</v>
          </cell>
          <cell r="F619" t="str">
            <v>Pemerintah Kabupaten</v>
          </cell>
          <cell r="G619">
            <v>33</v>
          </cell>
          <cell r="H619">
            <v>3322</v>
          </cell>
          <cell r="I619">
            <v>0</v>
          </cell>
          <cell r="J619">
            <v>25</v>
          </cell>
          <cell r="K619" t="str">
            <v>JAWA TENGAH</v>
          </cell>
          <cell r="L619" t="str">
            <v>SEMARANG</v>
          </cell>
        </row>
        <row r="620">
          <cell r="B620" t="str">
            <v>P3322060201</v>
          </cell>
          <cell r="C620" t="str">
            <v>TUNTANG</v>
          </cell>
          <cell r="D620" t="str">
            <v>Puskesmas</v>
          </cell>
          <cell r="E620" t="str">
            <v>Non Rawat Inap</v>
          </cell>
          <cell r="F620" t="str">
            <v>Pemerintah Kabupaten</v>
          </cell>
          <cell r="G620">
            <v>33</v>
          </cell>
          <cell r="H620">
            <v>3322</v>
          </cell>
          <cell r="I620">
            <v>0</v>
          </cell>
          <cell r="J620">
            <v>34</v>
          </cell>
          <cell r="K620" t="str">
            <v>JAWA TENGAH</v>
          </cell>
          <cell r="L620" t="str">
            <v>SEMARANG</v>
          </cell>
        </row>
        <row r="621">
          <cell r="B621" t="str">
            <v>P3322060202</v>
          </cell>
          <cell r="C621" t="str">
            <v>GEDANGAN</v>
          </cell>
          <cell r="D621" t="str">
            <v>Puskesmas</v>
          </cell>
          <cell r="E621" t="str">
            <v>Non Rawat Inap</v>
          </cell>
          <cell r="F621" t="str">
            <v>Pemerintah Kabupaten</v>
          </cell>
          <cell r="G621">
            <v>33</v>
          </cell>
          <cell r="H621">
            <v>3322</v>
          </cell>
          <cell r="I621">
            <v>0</v>
          </cell>
          <cell r="J621">
            <v>35</v>
          </cell>
          <cell r="K621" t="str">
            <v>JAWA TENGAH</v>
          </cell>
          <cell r="L621" t="str">
            <v>SEMARANG</v>
          </cell>
        </row>
        <row r="622">
          <cell r="B622" t="str">
            <v>P3322070201</v>
          </cell>
          <cell r="C622" t="str">
            <v>BANYUBIRU</v>
          </cell>
          <cell r="D622" t="str">
            <v>Puskesmas</v>
          </cell>
          <cell r="E622" t="str">
            <v>Non Rawat Inap</v>
          </cell>
          <cell r="F622" t="str">
            <v>Pemerintah Kabupaten</v>
          </cell>
          <cell r="G622">
            <v>33</v>
          </cell>
          <cell r="H622">
            <v>3322</v>
          </cell>
          <cell r="I622">
            <v>0</v>
          </cell>
          <cell r="J622">
            <v>36</v>
          </cell>
          <cell r="K622" t="str">
            <v>JAWA TENGAH</v>
          </cell>
          <cell r="L622" t="str">
            <v>SEMARANG</v>
          </cell>
        </row>
        <row r="623">
          <cell r="B623" t="str">
            <v>P3322080201</v>
          </cell>
          <cell r="C623" t="str">
            <v>JAMBU</v>
          </cell>
          <cell r="D623" t="str">
            <v>Puskesmas</v>
          </cell>
          <cell r="E623" t="str">
            <v>Non Rawat Inap</v>
          </cell>
          <cell r="F623" t="str">
            <v>Pemerintah Kabupaten</v>
          </cell>
          <cell r="G623">
            <v>33</v>
          </cell>
          <cell r="H623">
            <v>3322</v>
          </cell>
          <cell r="I623">
            <v>0</v>
          </cell>
          <cell r="J623">
            <v>34</v>
          </cell>
          <cell r="K623" t="str">
            <v>JAWA TENGAH</v>
          </cell>
          <cell r="L623" t="str">
            <v>SEMARANG</v>
          </cell>
        </row>
        <row r="624">
          <cell r="B624" t="str">
            <v>P3322090101</v>
          </cell>
          <cell r="C624" t="str">
            <v>SUMOWONO</v>
          </cell>
          <cell r="D624" t="str">
            <v>Puskesmas</v>
          </cell>
          <cell r="E624" t="str">
            <v>Rawat Inap</v>
          </cell>
          <cell r="F624" t="str">
            <v>Pemerintah Kabupaten</v>
          </cell>
          <cell r="G624">
            <v>33</v>
          </cell>
          <cell r="H624">
            <v>3322</v>
          </cell>
          <cell r="I624">
            <v>0</v>
          </cell>
          <cell r="J624">
            <v>57</v>
          </cell>
          <cell r="K624" t="str">
            <v>JAWA TENGAH</v>
          </cell>
          <cell r="L624" t="str">
            <v>SEMARANG</v>
          </cell>
        </row>
        <row r="625">
          <cell r="B625" t="str">
            <v>P3322100201</v>
          </cell>
          <cell r="C625" t="str">
            <v>AMBARAWA</v>
          </cell>
          <cell r="D625" t="str">
            <v>Puskesmas</v>
          </cell>
          <cell r="E625" t="str">
            <v>Non Rawat Inap</v>
          </cell>
          <cell r="F625" t="str">
            <v>Pemerintah Kabupaten</v>
          </cell>
          <cell r="G625">
            <v>33</v>
          </cell>
          <cell r="H625">
            <v>3322</v>
          </cell>
          <cell r="I625">
            <v>0</v>
          </cell>
          <cell r="J625">
            <v>40</v>
          </cell>
          <cell r="K625" t="str">
            <v>JAWA TENGAH</v>
          </cell>
          <cell r="L625" t="str">
            <v>SEMARANG</v>
          </cell>
        </row>
        <row r="626">
          <cell r="B626" t="str">
            <v>P3322101201</v>
          </cell>
          <cell r="C626" t="str">
            <v>DUREN</v>
          </cell>
          <cell r="D626" t="str">
            <v>Puskesmas</v>
          </cell>
          <cell r="E626" t="str">
            <v>Non Rawat Inap</v>
          </cell>
          <cell r="F626" t="str">
            <v>Pemerintah Kabupaten</v>
          </cell>
          <cell r="G626">
            <v>33</v>
          </cell>
          <cell r="H626">
            <v>3322</v>
          </cell>
          <cell r="I626">
            <v>0</v>
          </cell>
          <cell r="J626">
            <v>32</v>
          </cell>
          <cell r="K626" t="str">
            <v>JAWA TENGAH</v>
          </cell>
          <cell r="L626" t="str">
            <v>SEMARANG</v>
          </cell>
        </row>
        <row r="627">
          <cell r="B627" t="str">
            <v>P3322101202</v>
          </cell>
          <cell r="C627" t="str">
            <v>JIMBARAN</v>
          </cell>
          <cell r="D627" t="str">
            <v>Puskesmas</v>
          </cell>
          <cell r="E627" t="str">
            <v>Non Rawat Inap</v>
          </cell>
          <cell r="F627" t="str">
            <v>Pemerintah Kabupaten</v>
          </cell>
          <cell r="G627">
            <v>33</v>
          </cell>
          <cell r="H627">
            <v>3322</v>
          </cell>
          <cell r="I627" t="str">
            <v>P3322110202</v>
          </cell>
          <cell r="J627">
            <v>29</v>
          </cell>
          <cell r="K627" t="str">
            <v>JAWA TENGAH</v>
          </cell>
          <cell r="L627" t="str">
            <v>SEMARANG</v>
          </cell>
        </row>
        <row r="628">
          <cell r="B628" t="str">
            <v>P3322110201</v>
          </cell>
          <cell r="C628" t="str">
            <v>BAWEN</v>
          </cell>
          <cell r="D628" t="str">
            <v>Puskesmas</v>
          </cell>
          <cell r="E628" t="str">
            <v>Non Rawat Inap</v>
          </cell>
          <cell r="F628" t="str">
            <v>Pemerintah Kabupaten</v>
          </cell>
          <cell r="G628">
            <v>33</v>
          </cell>
          <cell r="H628">
            <v>3322</v>
          </cell>
          <cell r="I628">
            <v>0</v>
          </cell>
          <cell r="J628">
            <v>37</v>
          </cell>
          <cell r="K628" t="str">
            <v>JAWA TENGAH</v>
          </cell>
          <cell r="L628" t="str">
            <v>SEMARANG</v>
          </cell>
        </row>
        <row r="629">
          <cell r="B629" t="str">
            <v>P3322120101</v>
          </cell>
          <cell r="C629" t="str">
            <v>BRINGIN</v>
          </cell>
          <cell r="D629" t="str">
            <v>Puskesmas</v>
          </cell>
          <cell r="E629" t="str">
            <v>Rawat Inap</v>
          </cell>
          <cell r="F629" t="str">
            <v>Pemerintah Kabupaten</v>
          </cell>
          <cell r="G629">
            <v>33</v>
          </cell>
          <cell r="H629">
            <v>3322</v>
          </cell>
          <cell r="I629">
            <v>0</v>
          </cell>
          <cell r="J629">
            <v>51</v>
          </cell>
          <cell r="K629" t="str">
            <v>JAWA TENGAH</v>
          </cell>
          <cell r="L629" t="str">
            <v>SEMARANG</v>
          </cell>
        </row>
        <row r="630">
          <cell r="B630" t="str">
            <v>P3322121101</v>
          </cell>
          <cell r="C630" t="str">
            <v>BANCAK</v>
          </cell>
          <cell r="D630" t="str">
            <v>Puskesmas</v>
          </cell>
          <cell r="E630" t="str">
            <v>Rawat Inap</v>
          </cell>
          <cell r="F630" t="str">
            <v>Pemerintah Kabupaten</v>
          </cell>
          <cell r="G630">
            <v>33</v>
          </cell>
          <cell r="H630">
            <v>3322</v>
          </cell>
          <cell r="I630">
            <v>0</v>
          </cell>
          <cell r="J630">
            <v>40</v>
          </cell>
          <cell r="K630" t="str">
            <v>JAWA TENGAH</v>
          </cell>
          <cell r="L630" t="str">
            <v>SEMARANG</v>
          </cell>
        </row>
        <row r="631">
          <cell r="B631" t="str">
            <v>P3322130101</v>
          </cell>
          <cell r="C631" t="str">
            <v>PRINGAPUS</v>
          </cell>
          <cell r="D631" t="str">
            <v>Puskesmas</v>
          </cell>
          <cell r="E631" t="str">
            <v>Rawat Inap</v>
          </cell>
          <cell r="F631" t="str">
            <v>Pemerintah Kabupaten</v>
          </cell>
          <cell r="G631">
            <v>33</v>
          </cell>
          <cell r="H631">
            <v>3322</v>
          </cell>
          <cell r="I631">
            <v>0</v>
          </cell>
          <cell r="J631">
            <v>37</v>
          </cell>
          <cell r="K631" t="str">
            <v>JAWA TENGAH</v>
          </cell>
          <cell r="L631" t="str">
            <v>SEMARANG</v>
          </cell>
        </row>
        <row r="632">
          <cell r="B632" t="str">
            <v>P3322140101</v>
          </cell>
          <cell r="C632" t="str">
            <v>BERGAS</v>
          </cell>
          <cell r="D632" t="str">
            <v>Puskesmas</v>
          </cell>
          <cell r="E632" t="str">
            <v>Rawat Inap</v>
          </cell>
          <cell r="F632" t="str">
            <v>Pemerintah Kabupaten</v>
          </cell>
          <cell r="G632">
            <v>33</v>
          </cell>
          <cell r="H632">
            <v>3322</v>
          </cell>
          <cell r="I632">
            <v>0</v>
          </cell>
          <cell r="J632">
            <v>55</v>
          </cell>
          <cell r="K632" t="str">
            <v>JAWA TENGAH</v>
          </cell>
          <cell r="L632" t="str">
            <v>SEMARANG</v>
          </cell>
        </row>
        <row r="633">
          <cell r="B633" t="str">
            <v>P3322151102</v>
          </cell>
          <cell r="C633" t="str">
            <v>LEREP</v>
          </cell>
          <cell r="D633" t="str">
            <v>Puskesmas</v>
          </cell>
          <cell r="E633" t="str">
            <v>Rawat Inap</v>
          </cell>
          <cell r="F633" t="str">
            <v>Pemerintah Kabupaten</v>
          </cell>
          <cell r="G633">
            <v>33</v>
          </cell>
          <cell r="H633">
            <v>3322</v>
          </cell>
          <cell r="I633" t="str">
            <v>P3322152101</v>
          </cell>
          <cell r="J633">
            <v>34</v>
          </cell>
          <cell r="K633" t="str">
            <v>JAWA TENGAH</v>
          </cell>
          <cell r="L633" t="str">
            <v>SEMARANG</v>
          </cell>
        </row>
        <row r="634">
          <cell r="B634" t="str">
            <v>P3322151203</v>
          </cell>
          <cell r="C634" t="str">
            <v>UNGARAN</v>
          </cell>
          <cell r="D634" t="str">
            <v>Puskesmas</v>
          </cell>
          <cell r="E634" t="str">
            <v>Non Rawat Inap</v>
          </cell>
          <cell r="F634" t="str">
            <v>Pemerintah Kabupaten</v>
          </cell>
          <cell r="G634">
            <v>33</v>
          </cell>
          <cell r="H634">
            <v>3322</v>
          </cell>
          <cell r="I634" t="str">
            <v>P3322152202</v>
          </cell>
          <cell r="J634">
            <v>44</v>
          </cell>
          <cell r="K634" t="str">
            <v>JAWA TENGAH</v>
          </cell>
          <cell r="L634" t="str">
            <v>SEMARANG</v>
          </cell>
        </row>
        <row r="635">
          <cell r="B635" t="str">
            <v>P3322152203</v>
          </cell>
          <cell r="C635" t="str">
            <v>KALONGAN</v>
          </cell>
          <cell r="D635" t="str">
            <v>Puskesmas</v>
          </cell>
          <cell r="E635" t="str">
            <v>Non Rawat Inap</v>
          </cell>
          <cell r="F635" t="str">
            <v>Pemerintah Kabupaten</v>
          </cell>
          <cell r="G635">
            <v>33</v>
          </cell>
          <cell r="H635">
            <v>3322</v>
          </cell>
          <cell r="I635">
            <v>0</v>
          </cell>
          <cell r="J635">
            <v>24</v>
          </cell>
          <cell r="K635" t="str">
            <v>JAWA TENGAH</v>
          </cell>
          <cell r="L635" t="str">
            <v>SEMARANG</v>
          </cell>
        </row>
        <row r="636">
          <cell r="B636" t="str">
            <v>P3322152204</v>
          </cell>
          <cell r="C636" t="str">
            <v>LEYANGAN</v>
          </cell>
          <cell r="D636" t="str">
            <v>Puskesmas</v>
          </cell>
          <cell r="E636" t="str">
            <v>Non Rawat Inap</v>
          </cell>
          <cell r="F636" t="str">
            <v>Pemerintah Kabupaten</v>
          </cell>
          <cell r="G636">
            <v>33</v>
          </cell>
          <cell r="H636">
            <v>3322</v>
          </cell>
          <cell r="I636" t="str">
            <v>P3322151201</v>
          </cell>
          <cell r="J636">
            <v>28</v>
          </cell>
          <cell r="K636" t="str">
            <v>JAWA TENGAH</v>
          </cell>
          <cell r="L636" t="str">
            <v>SEMARANG</v>
          </cell>
        </row>
        <row r="637">
          <cell r="B637" t="str">
            <v>P3323010201</v>
          </cell>
          <cell r="C637" t="str">
            <v>PARAKAN</v>
          </cell>
          <cell r="D637" t="str">
            <v>Puskesmas</v>
          </cell>
          <cell r="E637" t="str">
            <v>Non Rawat Inap</v>
          </cell>
          <cell r="F637" t="str">
            <v>Pemerintah Kabupaten</v>
          </cell>
          <cell r="G637">
            <v>33</v>
          </cell>
          <cell r="H637">
            <v>3323</v>
          </cell>
          <cell r="I637">
            <v>0</v>
          </cell>
          <cell r="J637">
            <v>37</v>
          </cell>
          <cell r="K637" t="str">
            <v>JAWA TENGAH</v>
          </cell>
          <cell r="L637" t="str">
            <v>TEMANGGUNG</v>
          </cell>
        </row>
        <row r="638">
          <cell r="B638" t="str">
            <v>P3323010202</v>
          </cell>
          <cell r="C638" t="str">
            <v>TRAJI</v>
          </cell>
          <cell r="D638" t="str">
            <v>Puskesmas</v>
          </cell>
          <cell r="E638" t="str">
            <v>Non Rawat Inap</v>
          </cell>
          <cell r="F638" t="str">
            <v>Pemerintah Kabupaten</v>
          </cell>
          <cell r="G638">
            <v>33</v>
          </cell>
          <cell r="H638">
            <v>3323</v>
          </cell>
          <cell r="I638">
            <v>0</v>
          </cell>
          <cell r="J638">
            <v>27</v>
          </cell>
          <cell r="K638" t="str">
            <v>JAWA TENGAH</v>
          </cell>
          <cell r="L638" t="str">
            <v>TEMANGGUNG</v>
          </cell>
        </row>
        <row r="639">
          <cell r="B639" t="str">
            <v>P3323011201</v>
          </cell>
          <cell r="C639" t="str">
            <v>KLEDUNG</v>
          </cell>
          <cell r="D639" t="str">
            <v>Puskesmas</v>
          </cell>
          <cell r="E639" t="str">
            <v>Non Rawat Inap</v>
          </cell>
          <cell r="F639" t="str">
            <v>Pemerintah Kabupaten</v>
          </cell>
          <cell r="G639">
            <v>33</v>
          </cell>
          <cell r="H639">
            <v>3323</v>
          </cell>
          <cell r="I639">
            <v>0</v>
          </cell>
          <cell r="J639">
            <v>32</v>
          </cell>
          <cell r="K639" t="str">
            <v>JAWA TENGAH</v>
          </cell>
          <cell r="L639" t="str">
            <v>TEMANGGUNG</v>
          </cell>
        </row>
        <row r="640">
          <cell r="B640" t="str">
            <v>P3323012201</v>
          </cell>
          <cell r="C640" t="str">
            <v>BANSARI</v>
          </cell>
          <cell r="D640" t="str">
            <v>Puskesmas</v>
          </cell>
          <cell r="E640" t="str">
            <v>Non Rawat Inap</v>
          </cell>
          <cell r="F640" t="str">
            <v>Pemerintah Kabupaten</v>
          </cell>
          <cell r="G640">
            <v>33</v>
          </cell>
          <cell r="H640">
            <v>3323</v>
          </cell>
          <cell r="I640">
            <v>0</v>
          </cell>
          <cell r="J640">
            <v>32</v>
          </cell>
          <cell r="K640" t="str">
            <v>JAWA TENGAH</v>
          </cell>
          <cell r="L640" t="str">
            <v>TEMANGGUNG</v>
          </cell>
        </row>
        <row r="641">
          <cell r="B641" t="str">
            <v>P3323020201</v>
          </cell>
          <cell r="C641" t="str">
            <v>BULU</v>
          </cell>
          <cell r="D641" t="str">
            <v>Puskesmas</v>
          </cell>
          <cell r="E641" t="str">
            <v>Non Rawat Inap</v>
          </cell>
          <cell r="F641" t="str">
            <v>Pemerintah Kabupaten</v>
          </cell>
          <cell r="G641">
            <v>33</v>
          </cell>
          <cell r="H641">
            <v>3323</v>
          </cell>
          <cell r="I641">
            <v>0</v>
          </cell>
          <cell r="J641">
            <v>35</v>
          </cell>
          <cell r="K641" t="str">
            <v>JAWA TENGAH</v>
          </cell>
          <cell r="L641" t="str">
            <v>TEMANGGUNG</v>
          </cell>
        </row>
        <row r="642">
          <cell r="B642" t="str">
            <v>P3323030201</v>
          </cell>
          <cell r="C642" t="str">
            <v>TEMANGGUNG</v>
          </cell>
          <cell r="D642" t="str">
            <v>Puskesmas</v>
          </cell>
          <cell r="E642" t="str">
            <v>Non Rawat Inap</v>
          </cell>
          <cell r="F642" t="str">
            <v>Pemerintah Kabupaten</v>
          </cell>
          <cell r="G642">
            <v>33</v>
          </cell>
          <cell r="H642">
            <v>3323</v>
          </cell>
          <cell r="I642">
            <v>0</v>
          </cell>
          <cell r="J642">
            <v>44</v>
          </cell>
          <cell r="K642" t="str">
            <v>JAWA TENGAH</v>
          </cell>
          <cell r="L642" t="str">
            <v>TEMANGGUNG</v>
          </cell>
        </row>
        <row r="643">
          <cell r="B643" t="str">
            <v>P3323030202</v>
          </cell>
          <cell r="C643" t="str">
            <v>DHARMARINI</v>
          </cell>
          <cell r="D643" t="str">
            <v>Puskesmas</v>
          </cell>
          <cell r="E643" t="str">
            <v>Non Rawat Inap</v>
          </cell>
          <cell r="F643" t="str">
            <v>Pemerintah Kabupaten</v>
          </cell>
          <cell r="G643">
            <v>33</v>
          </cell>
          <cell r="H643">
            <v>3323</v>
          </cell>
          <cell r="I643">
            <v>0</v>
          </cell>
          <cell r="J643">
            <v>25</v>
          </cell>
          <cell r="K643" t="str">
            <v>JAWA TENGAH</v>
          </cell>
          <cell r="L643" t="str">
            <v>TEMANGGUNG</v>
          </cell>
        </row>
        <row r="644">
          <cell r="B644" t="str">
            <v>P3323031201</v>
          </cell>
          <cell r="C644" t="str">
            <v>TLOGOMULYO</v>
          </cell>
          <cell r="D644" t="str">
            <v>Puskesmas</v>
          </cell>
          <cell r="E644" t="str">
            <v>Non Rawat Inap</v>
          </cell>
          <cell r="F644" t="str">
            <v>Pemerintah Kabupaten</v>
          </cell>
          <cell r="G644">
            <v>33</v>
          </cell>
          <cell r="H644">
            <v>3323</v>
          </cell>
          <cell r="I644">
            <v>0</v>
          </cell>
          <cell r="J644">
            <v>32</v>
          </cell>
          <cell r="K644" t="str">
            <v>JAWA TENGAH</v>
          </cell>
          <cell r="L644" t="str">
            <v>TEMANGGUNG</v>
          </cell>
        </row>
        <row r="645">
          <cell r="B645" t="str">
            <v>P3323040201</v>
          </cell>
          <cell r="C645" t="str">
            <v>TEMBARAK</v>
          </cell>
          <cell r="D645" t="str">
            <v>Puskesmas</v>
          </cell>
          <cell r="E645" t="str">
            <v>Non Rawat Inap</v>
          </cell>
          <cell r="F645" t="str">
            <v>Pemerintah Kabupaten</v>
          </cell>
          <cell r="G645">
            <v>33</v>
          </cell>
          <cell r="H645">
            <v>3323</v>
          </cell>
          <cell r="I645">
            <v>0</v>
          </cell>
          <cell r="J645">
            <v>34</v>
          </cell>
          <cell r="K645" t="str">
            <v>JAWA TENGAH</v>
          </cell>
          <cell r="L645" t="str">
            <v>TEMANGGUNG</v>
          </cell>
        </row>
        <row r="646">
          <cell r="B646" t="str">
            <v>P3323041201</v>
          </cell>
          <cell r="C646" t="str">
            <v>SELOPAMPANG</v>
          </cell>
          <cell r="D646" t="str">
            <v>Puskesmas</v>
          </cell>
          <cell r="E646" t="str">
            <v>Non Rawat Inap</v>
          </cell>
          <cell r="F646" t="str">
            <v>Pemerintah Kabupaten</v>
          </cell>
          <cell r="G646">
            <v>33</v>
          </cell>
          <cell r="H646">
            <v>3323</v>
          </cell>
          <cell r="I646">
            <v>0</v>
          </cell>
          <cell r="J646">
            <v>32</v>
          </cell>
          <cell r="K646" t="str">
            <v>JAWA TENGAH</v>
          </cell>
          <cell r="L646" t="str">
            <v>TEMANGGUNG</v>
          </cell>
        </row>
        <row r="647">
          <cell r="B647" t="str">
            <v>P3323050201</v>
          </cell>
          <cell r="C647" t="str">
            <v>KRANGGAN</v>
          </cell>
          <cell r="D647" t="str">
            <v>Puskesmas</v>
          </cell>
          <cell r="E647" t="str">
            <v>Non Rawat Inap</v>
          </cell>
          <cell r="F647" t="str">
            <v>Pemerintah Kabupaten</v>
          </cell>
          <cell r="G647">
            <v>33</v>
          </cell>
          <cell r="H647">
            <v>3323</v>
          </cell>
          <cell r="I647">
            <v>0</v>
          </cell>
          <cell r="J647">
            <v>34</v>
          </cell>
          <cell r="K647" t="str">
            <v>JAWA TENGAH</v>
          </cell>
          <cell r="L647" t="str">
            <v>TEMANGGUNG</v>
          </cell>
        </row>
        <row r="648">
          <cell r="B648" t="str">
            <v>P3323050202</v>
          </cell>
          <cell r="C648" t="str">
            <v>PARE</v>
          </cell>
          <cell r="D648" t="str">
            <v>Puskesmas</v>
          </cell>
          <cell r="E648" t="str">
            <v>Non Rawat Inap</v>
          </cell>
          <cell r="F648" t="str">
            <v>Pemerintah Kabupaten</v>
          </cell>
          <cell r="G648">
            <v>33</v>
          </cell>
          <cell r="H648">
            <v>3323</v>
          </cell>
          <cell r="I648">
            <v>0</v>
          </cell>
          <cell r="J648">
            <v>25</v>
          </cell>
          <cell r="K648" t="str">
            <v>JAWA TENGAH</v>
          </cell>
          <cell r="L648" t="str">
            <v>TEMANGGUNG</v>
          </cell>
        </row>
        <row r="649">
          <cell r="B649" t="str">
            <v>P3323060101</v>
          </cell>
          <cell r="C649" t="str">
            <v>PRINGSURAT</v>
          </cell>
          <cell r="D649" t="str">
            <v>Puskesmas</v>
          </cell>
          <cell r="E649" t="str">
            <v>Rawat Inap</v>
          </cell>
          <cell r="F649" t="str">
            <v>Pemerintah Kabupaten</v>
          </cell>
          <cell r="G649">
            <v>33</v>
          </cell>
          <cell r="H649">
            <v>3323</v>
          </cell>
          <cell r="I649">
            <v>0</v>
          </cell>
          <cell r="J649">
            <v>64</v>
          </cell>
          <cell r="K649" t="str">
            <v>JAWA TENGAH</v>
          </cell>
          <cell r="L649" t="str">
            <v>TEMANGGUNG</v>
          </cell>
        </row>
        <row r="650">
          <cell r="B650" t="str">
            <v>P3323070201</v>
          </cell>
          <cell r="C650" t="str">
            <v>KALORAN</v>
          </cell>
          <cell r="D650" t="str">
            <v>Puskesmas</v>
          </cell>
          <cell r="E650" t="str">
            <v>Non Rawat Inap</v>
          </cell>
          <cell r="F650" t="str">
            <v>Pemerintah Kabupaten</v>
          </cell>
          <cell r="G650">
            <v>33</v>
          </cell>
          <cell r="H650">
            <v>3323</v>
          </cell>
          <cell r="I650">
            <v>0</v>
          </cell>
          <cell r="J650">
            <v>31</v>
          </cell>
          <cell r="K650" t="str">
            <v>JAWA TENGAH</v>
          </cell>
          <cell r="L650" t="str">
            <v>TEMANGGUNG</v>
          </cell>
        </row>
        <row r="651">
          <cell r="B651" t="str">
            <v>P3323070202</v>
          </cell>
          <cell r="C651" t="str">
            <v>TEPUSEN</v>
          </cell>
          <cell r="D651" t="str">
            <v>Puskesmas</v>
          </cell>
          <cell r="E651" t="str">
            <v>Non Rawat Inap</v>
          </cell>
          <cell r="F651" t="str">
            <v>Pemerintah Kabupaten</v>
          </cell>
          <cell r="G651">
            <v>33</v>
          </cell>
          <cell r="H651">
            <v>3323</v>
          </cell>
          <cell r="I651">
            <v>0</v>
          </cell>
          <cell r="J651">
            <v>23</v>
          </cell>
          <cell r="K651" t="str">
            <v>JAWA TENGAH</v>
          </cell>
          <cell r="L651" t="str">
            <v>TEMANGGUNG</v>
          </cell>
        </row>
        <row r="652">
          <cell r="B652" t="str">
            <v>P3323080201</v>
          </cell>
          <cell r="C652" t="str">
            <v>KANDANGAN</v>
          </cell>
          <cell r="D652" t="str">
            <v>Puskesmas</v>
          </cell>
          <cell r="E652" t="str">
            <v>Non Rawat Inap</v>
          </cell>
          <cell r="F652" t="str">
            <v>Pemerintah Kabupaten</v>
          </cell>
          <cell r="G652">
            <v>33</v>
          </cell>
          <cell r="H652">
            <v>3323</v>
          </cell>
          <cell r="I652">
            <v>0</v>
          </cell>
          <cell r="J652">
            <v>42</v>
          </cell>
          <cell r="K652" t="str">
            <v>JAWA TENGAH</v>
          </cell>
          <cell r="L652" t="str">
            <v>TEMANGGUNG</v>
          </cell>
        </row>
        <row r="653">
          <cell r="B653" t="str">
            <v>P3323090201</v>
          </cell>
          <cell r="C653" t="str">
            <v>KEDU</v>
          </cell>
          <cell r="D653" t="str">
            <v>Puskesmas</v>
          </cell>
          <cell r="E653" t="str">
            <v>Non Rawat Inap</v>
          </cell>
          <cell r="F653" t="str">
            <v>Pemerintah Kabupaten</v>
          </cell>
          <cell r="G653">
            <v>33</v>
          </cell>
          <cell r="H653">
            <v>3323</v>
          </cell>
          <cell r="I653">
            <v>0</v>
          </cell>
          <cell r="J653">
            <v>43</v>
          </cell>
          <cell r="K653" t="str">
            <v>JAWA TENGAH</v>
          </cell>
          <cell r="L653" t="str">
            <v>TEMANGGUNG</v>
          </cell>
        </row>
        <row r="654">
          <cell r="B654" t="str">
            <v>P3323100101</v>
          </cell>
          <cell r="C654" t="str">
            <v>NGADIREJO</v>
          </cell>
          <cell r="D654" t="str">
            <v>Puskesmas</v>
          </cell>
          <cell r="E654" t="str">
            <v>Rawat Inap</v>
          </cell>
          <cell r="F654" t="str">
            <v>Pemerintah Kabupaten</v>
          </cell>
          <cell r="G654">
            <v>33</v>
          </cell>
          <cell r="H654">
            <v>3323</v>
          </cell>
          <cell r="I654">
            <v>0</v>
          </cell>
          <cell r="J654">
            <v>78</v>
          </cell>
          <cell r="K654" t="str">
            <v>JAWA TENGAH</v>
          </cell>
          <cell r="L654" t="str">
            <v>TEMANGGUNG</v>
          </cell>
        </row>
        <row r="655">
          <cell r="B655" t="str">
            <v>P3323110201</v>
          </cell>
          <cell r="C655" t="str">
            <v>JUMO</v>
          </cell>
          <cell r="D655" t="str">
            <v>Puskesmas</v>
          </cell>
          <cell r="E655" t="str">
            <v>Non Rawat Inap</v>
          </cell>
          <cell r="F655" t="str">
            <v>Pemerintah Kabupaten</v>
          </cell>
          <cell r="G655">
            <v>33</v>
          </cell>
          <cell r="H655">
            <v>3323</v>
          </cell>
          <cell r="I655">
            <v>0</v>
          </cell>
          <cell r="J655">
            <v>45</v>
          </cell>
          <cell r="K655" t="str">
            <v>JAWA TENGAH</v>
          </cell>
          <cell r="L655" t="str">
            <v>TEMANGGUNG</v>
          </cell>
        </row>
        <row r="656">
          <cell r="B656" t="str">
            <v>P3323111201</v>
          </cell>
          <cell r="C656" t="str">
            <v>GEMAWANG</v>
          </cell>
          <cell r="D656" t="str">
            <v>Puskesmas</v>
          </cell>
          <cell r="E656" t="str">
            <v>Non Rawat Inap</v>
          </cell>
          <cell r="F656" t="str">
            <v>Pemerintah Kabupaten</v>
          </cell>
          <cell r="G656">
            <v>33</v>
          </cell>
          <cell r="H656">
            <v>3323</v>
          </cell>
          <cell r="I656">
            <v>0</v>
          </cell>
          <cell r="J656">
            <v>31</v>
          </cell>
          <cell r="K656" t="str">
            <v>JAWA TENGAH</v>
          </cell>
          <cell r="L656" t="str">
            <v>TEMANGGUNG</v>
          </cell>
        </row>
        <row r="657">
          <cell r="B657" t="str">
            <v>P3323120201</v>
          </cell>
          <cell r="C657" t="str">
            <v>CANDIROTO</v>
          </cell>
          <cell r="D657" t="str">
            <v>Puskesmas</v>
          </cell>
          <cell r="E657" t="str">
            <v>Non Rawat Inap</v>
          </cell>
          <cell r="F657" t="str">
            <v>Pemerintah Kabupaten</v>
          </cell>
          <cell r="G657">
            <v>33</v>
          </cell>
          <cell r="H657">
            <v>3323</v>
          </cell>
          <cell r="I657">
            <v>0</v>
          </cell>
          <cell r="J657">
            <v>42</v>
          </cell>
          <cell r="K657" t="str">
            <v>JAWA TENGAH</v>
          </cell>
          <cell r="L657" t="str">
            <v>TEMANGGUNG</v>
          </cell>
        </row>
        <row r="658">
          <cell r="B658" t="str">
            <v>P3323121101</v>
          </cell>
          <cell r="C658" t="str">
            <v>BEJEN</v>
          </cell>
          <cell r="D658" t="str">
            <v>Puskesmas</v>
          </cell>
          <cell r="E658" t="str">
            <v>Rawat Inap</v>
          </cell>
          <cell r="F658" t="str">
            <v>Pemerintah Kabupaten</v>
          </cell>
          <cell r="G658">
            <v>33</v>
          </cell>
          <cell r="H658">
            <v>3323</v>
          </cell>
          <cell r="I658">
            <v>0</v>
          </cell>
          <cell r="J658">
            <v>55</v>
          </cell>
          <cell r="K658" t="str">
            <v>JAWA TENGAH</v>
          </cell>
          <cell r="L658" t="str">
            <v>TEMANGGUNG</v>
          </cell>
        </row>
        <row r="659">
          <cell r="B659" t="str">
            <v>P3323130201</v>
          </cell>
          <cell r="C659" t="str">
            <v>TRETEP</v>
          </cell>
          <cell r="D659" t="str">
            <v>Puskesmas</v>
          </cell>
          <cell r="E659" t="str">
            <v>Non Rawat Inap</v>
          </cell>
          <cell r="F659" t="str">
            <v>Pemerintah Kabupaten</v>
          </cell>
          <cell r="G659">
            <v>33</v>
          </cell>
          <cell r="H659">
            <v>3323</v>
          </cell>
          <cell r="I659">
            <v>0</v>
          </cell>
          <cell r="J659">
            <v>33</v>
          </cell>
          <cell r="K659" t="str">
            <v>JAWA TENGAH</v>
          </cell>
          <cell r="L659" t="str">
            <v>TEMANGGUNG</v>
          </cell>
        </row>
        <row r="660">
          <cell r="B660" t="str">
            <v>P3323131201</v>
          </cell>
          <cell r="C660" t="str">
            <v>WONOBOYO</v>
          </cell>
          <cell r="D660" t="str">
            <v>Puskesmas</v>
          </cell>
          <cell r="E660" t="str">
            <v>Non Rawat Inap</v>
          </cell>
          <cell r="F660" t="str">
            <v>Pemerintah Kabupaten</v>
          </cell>
          <cell r="G660">
            <v>33</v>
          </cell>
          <cell r="H660">
            <v>3323</v>
          </cell>
          <cell r="I660">
            <v>0</v>
          </cell>
          <cell r="J660">
            <v>36</v>
          </cell>
          <cell r="K660" t="str">
            <v>JAWA TENGAH</v>
          </cell>
          <cell r="L660" t="str">
            <v>TEMANGGUNG</v>
          </cell>
        </row>
        <row r="661">
          <cell r="B661" t="str">
            <v>P3324010201</v>
          </cell>
          <cell r="C661" t="str">
            <v>PLANTUNGAN</v>
          </cell>
          <cell r="D661" t="str">
            <v>Puskesmas</v>
          </cell>
          <cell r="E661" t="str">
            <v>Non Rawat Inap</v>
          </cell>
          <cell r="F661" t="str">
            <v>Pemerintah Kabupaten</v>
          </cell>
          <cell r="G661">
            <v>33</v>
          </cell>
          <cell r="H661">
            <v>3324</v>
          </cell>
          <cell r="I661">
            <v>0</v>
          </cell>
          <cell r="J661">
            <v>40</v>
          </cell>
          <cell r="K661" t="str">
            <v>JAWA TENGAH</v>
          </cell>
          <cell r="L661" t="str">
            <v>KENDAL</v>
          </cell>
        </row>
        <row r="662">
          <cell r="B662" t="str">
            <v>P3324020101</v>
          </cell>
          <cell r="C662" t="str">
            <v>SUKOREJO  I</v>
          </cell>
          <cell r="D662" t="str">
            <v>Puskesmas</v>
          </cell>
          <cell r="E662" t="str">
            <v>Rawat Inap</v>
          </cell>
          <cell r="F662" t="str">
            <v>Pemerintah Kabupaten</v>
          </cell>
          <cell r="G662">
            <v>33</v>
          </cell>
          <cell r="H662">
            <v>3324</v>
          </cell>
          <cell r="I662">
            <v>0</v>
          </cell>
          <cell r="J662">
            <v>86</v>
          </cell>
          <cell r="K662" t="str">
            <v>JAWA TENGAH</v>
          </cell>
          <cell r="L662" t="str">
            <v>KENDAL</v>
          </cell>
        </row>
        <row r="663">
          <cell r="B663" t="str">
            <v>P3324020202</v>
          </cell>
          <cell r="C663" t="str">
            <v>SUKOREJO  II</v>
          </cell>
          <cell r="D663" t="str">
            <v>Puskesmas</v>
          </cell>
          <cell r="E663" t="str">
            <v>Non Rawat Inap</v>
          </cell>
          <cell r="F663" t="str">
            <v>Pemerintah Kabupaten</v>
          </cell>
          <cell r="G663">
            <v>33</v>
          </cell>
          <cell r="H663">
            <v>3324</v>
          </cell>
          <cell r="I663">
            <v>0</v>
          </cell>
          <cell r="J663">
            <v>30</v>
          </cell>
          <cell r="K663" t="str">
            <v>JAWA TENGAH</v>
          </cell>
          <cell r="L663" t="str">
            <v>KENDAL</v>
          </cell>
        </row>
        <row r="664">
          <cell r="B664" t="str">
            <v>P3324030201</v>
          </cell>
          <cell r="C664" t="str">
            <v>PAGERUYUNG</v>
          </cell>
          <cell r="D664" t="str">
            <v>Puskesmas</v>
          </cell>
          <cell r="E664" t="str">
            <v>Non Rawat Inap</v>
          </cell>
          <cell r="F664" t="str">
            <v>Pemerintah Kabupaten</v>
          </cell>
          <cell r="G664">
            <v>33</v>
          </cell>
          <cell r="H664">
            <v>3324</v>
          </cell>
          <cell r="I664">
            <v>0</v>
          </cell>
          <cell r="J664">
            <v>37</v>
          </cell>
          <cell r="K664" t="str">
            <v>JAWA TENGAH</v>
          </cell>
          <cell r="L664" t="str">
            <v>KENDAL</v>
          </cell>
        </row>
        <row r="665">
          <cell r="B665" t="str">
            <v>P3324040101</v>
          </cell>
          <cell r="C665" t="str">
            <v>PATEAN</v>
          </cell>
          <cell r="D665" t="str">
            <v>Puskesmas</v>
          </cell>
          <cell r="E665" t="str">
            <v>Rawat Inap</v>
          </cell>
          <cell r="F665" t="str">
            <v>Pemerintah Kabupaten</v>
          </cell>
          <cell r="G665">
            <v>33</v>
          </cell>
          <cell r="H665">
            <v>3324</v>
          </cell>
          <cell r="I665">
            <v>0</v>
          </cell>
          <cell r="J665">
            <v>48</v>
          </cell>
          <cell r="K665" t="str">
            <v>JAWA TENGAH</v>
          </cell>
          <cell r="L665" t="str">
            <v>KENDAL</v>
          </cell>
        </row>
        <row r="666">
          <cell r="B666" t="str">
            <v>P3324050201</v>
          </cell>
          <cell r="C666" t="str">
            <v>SINGOROJO  I</v>
          </cell>
          <cell r="D666" t="str">
            <v>Puskesmas</v>
          </cell>
          <cell r="E666" t="str">
            <v>Non Rawat Inap</v>
          </cell>
          <cell r="F666" t="str">
            <v>Pemerintah Kabupaten</v>
          </cell>
          <cell r="G666">
            <v>33</v>
          </cell>
          <cell r="H666">
            <v>3324</v>
          </cell>
          <cell r="I666">
            <v>0</v>
          </cell>
          <cell r="J666">
            <v>28</v>
          </cell>
          <cell r="K666" t="str">
            <v>JAWA TENGAH</v>
          </cell>
          <cell r="L666" t="str">
            <v>KENDAL</v>
          </cell>
        </row>
        <row r="667">
          <cell r="B667" t="str">
            <v>P3324050202</v>
          </cell>
          <cell r="C667" t="str">
            <v>SINGOROJO  II</v>
          </cell>
          <cell r="D667" t="str">
            <v>Puskesmas</v>
          </cell>
          <cell r="E667" t="str">
            <v>Non Rawat Inap</v>
          </cell>
          <cell r="F667" t="str">
            <v>Pemerintah Kabupaten</v>
          </cell>
          <cell r="G667">
            <v>33</v>
          </cell>
          <cell r="H667">
            <v>3324</v>
          </cell>
          <cell r="I667">
            <v>0</v>
          </cell>
          <cell r="J667">
            <v>30</v>
          </cell>
          <cell r="K667" t="str">
            <v>JAWA TENGAH</v>
          </cell>
          <cell r="L667" t="str">
            <v>KENDAL</v>
          </cell>
        </row>
        <row r="668">
          <cell r="B668" t="str">
            <v>P3324060101</v>
          </cell>
          <cell r="C668" t="str">
            <v>LIMBANGAN</v>
          </cell>
          <cell r="D668" t="str">
            <v>Puskesmas</v>
          </cell>
          <cell r="E668" t="str">
            <v>Rawat Inap</v>
          </cell>
          <cell r="F668" t="str">
            <v>Pemerintah Kabupaten</v>
          </cell>
          <cell r="G668">
            <v>33</v>
          </cell>
          <cell r="H668">
            <v>3324</v>
          </cell>
          <cell r="I668">
            <v>0</v>
          </cell>
          <cell r="J668">
            <v>62</v>
          </cell>
          <cell r="K668" t="str">
            <v>JAWA TENGAH</v>
          </cell>
          <cell r="L668" t="str">
            <v>KENDAL</v>
          </cell>
        </row>
        <row r="669">
          <cell r="B669" t="str">
            <v>P3324070101</v>
          </cell>
          <cell r="C669" t="str">
            <v>BOJA I</v>
          </cell>
          <cell r="D669" t="str">
            <v>Puskesmas</v>
          </cell>
          <cell r="E669" t="str">
            <v>Rawat Inap</v>
          </cell>
          <cell r="F669" t="str">
            <v>Pemerintah Kabupaten</v>
          </cell>
          <cell r="G669">
            <v>33</v>
          </cell>
          <cell r="H669">
            <v>3324</v>
          </cell>
          <cell r="I669">
            <v>0</v>
          </cell>
          <cell r="J669">
            <v>91</v>
          </cell>
          <cell r="K669" t="str">
            <v>JAWA TENGAH</v>
          </cell>
          <cell r="L669" t="str">
            <v>KENDAL</v>
          </cell>
        </row>
        <row r="670">
          <cell r="B670" t="str">
            <v>P3324070202</v>
          </cell>
          <cell r="C670" t="str">
            <v>BOJA II</v>
          </cell>
          <cell r="D670" t="str">
            <v>Puskesmas</v>
          </cell>
          <cell r="E670" t="str">
            <v>Non Rawat Inap</v>
          </cell>
          <cell r="F670" t="str">
            <v>Pemerintah Kabupaten</v>
          </cell>
          <cell r="G670">
            <v>33</v>
          </cell>
          <cell r="H670">
            <v>3324</v>
          </cell>
          <cell r="I670">
            <v>0</v>
          </cell>
          <cell r="J670">
            <v>37</v>
          </cell>
          <cell r="K670" t="str">
            <v>JAWA TENGAH</v>
          </cell>
          <cell r="L670" t="str">
            <v>KENDAL</v>
          </cell>
        </row>
        <row r="671">
          <cell r="B671" t="str">
            <v>P3324080101</v>
          </cell>
          <cell r="C671" t="str">
            <v>KALIWUNGU</v>
          </cell>
          <cell r="D671" t="str">
            <v>Puskesmas</v>
          </cell>
          <cell r="E671" t="str">
            <v>Rawat Inap</v>
          </cell>
          <cell r="F671" t="str">
            <v>Pemerintah Kabupaten</v>
          </cell>
          <cell r="G671">
            <v>33</v>
          </cell>
          <cell r="H671">
            <v>3324</v>
          </cell>
          <cell r="I671">
            <v>0</v>
          </cell>
          <cell r="J671">
            <v>82</v>
          </cell>
          <cell r="K671" t="str">
            <v>JAWA TENGAH</v>
          </cell>
          <cell r="L671" t="str">
            <v>KENDAL</v>
          </cell>
        </row>
        <row r="672">
          <cell r="B672" t="str">
            <v>P3324081201</v>
          </cell>
          <cell r="C672" t="str">
            <v>KALIWUNGU SELATAN</v>
          </cell>
          <cell r="D672" t="str">
            <v>Puskesmas</v>
          </cell>
          <cell r="E672" t="str">
            <v>Non Rawat Inap</v>
          </cell>
          <cell r="F672" t="str">
            <v>Pemerintah Kabupaten</v>
          </cell>
          <cell r="G672">
            <v>33</v>
          </cell>
          <cell r="H672">
            <v>3324</v>
          </cell>
          <cell r="I672">
            <v>0</v>
          </cell>
          <cell r="J672">
            <v>37</v>
          </cell>
          <cell r="K672" t="str">
            <v>JAWA TENGAH</v>
          </cell>
          <cell r="L672" t="str">
            <v>KENDAL</v>
          </cell>
        </row>
        <row r="673">
          <cell r="B673" t="str">
            <v>P3324090102</v>
          </cell>
          <cell r="C673" t="str">
            <v>BRANGSONG  II</v>
          </cell>
          <cell r="D673" t="str">
            <v>Puskesmas</v>
          </cell>
          <cell r="E673" t="str">
            <v>Rawat Inap</v>
          </cell>
          <cell r="F673" t="str">
            <v>Pemerintah Kabupaten</v>
          </cell>
          <cell r="G673">
            <v>33</v>
          </cell>
          <cell r="H673">
            <v>3324</v>
          </cell>
          <cell r="I673">
            <v>0</v>
          </cell>
          <cell r="J673">
            <v>70</v>
          </cell>
          <cell r="K673" t="str">
            <v>JAWA TENGAH</v>
          </cell>
          <cell r="L673" t="str">
            <v>KENDAL</v>
          </cell>
        </row>
        <row r="674">
          <cell r="B674" t="str">
            <v>P3324090201</v>
          </cell>
          <cell r="C674" t="str">
            <v>BRANGSONG  I</v>
          </cell>
          <cell r="D674" t="str">
            <v>Puskesmas</v>
          </cell>
          <cell r="E674" t="str">
            <v>Non Rawat Inap</v>
          </cell>
          <cell r="F674" t="str">
            <v>Pemerintah Kabupaten</v>
          </cell>
          <cell r="G674">
            <v>33</v>
          </cell>
          <cell r="H674">
            <v>3324</v>
          </cell>
          <cell r="I674">
            <v>0</v>
          </cell>
          <cell r="J674">
            <v>32</v>
          </cell>
          <cell r="K674" t="str">
            <v>JAWA TENGAH</v>
          </cell>
          <cell r="L674" t="str">
            <v>KENDAL</v>
          </cell>
        </row>
        <row r="675">
          <cell r="B675" t="str">
            <v>P3324100101</v>
          </cell>
          <cell r="C675" t="str">
            <v>PEGANDON</v>
          </cell>
          <cell r="D675" t="str">
            <v>Puskesmas</v>
          </cell>
          <cell r="E675" t="str">
            <v>Rawat Inap</v>
          </cell>
          <cell r="F675" t="str">
            <v>Pemerintah Kabupaten</v>
          </cell>
          <cell r="G675">
            <v>33</v>
          </cell>
          <cell r="H675">
            <v>3324</v>
          </cell>
          <cell r="I675">
            <v>0</v>
          </cell>
          <cell r="J675">
            <v>68</v>
          </cell>
          <cell r="K675" t="str">
            <v>JAWA TENGAH</v>
          </cell>
          <cell r="L675" t="str">
            <v>KENDAL</v>
          </cell>
        </row>
        <row r="676">
          <cell r="B676" t="str">
            <v>P3324101201</v>
          </cell>
          <cell r="C676" t="str">
            <v>NGAMPEL</v>
          </cell>
          <cell r="D676" t="str">
            <v>Puskesmas</v>
          </cell>
          <cell r="E676" t="str">
            <v>Non Rawat Inap</v>
          </cell>
          <cell r="F676" t="str">
            <v>Pemerintah Kabupaten</v>
          </cell>
          <cell r="G676">
            <v>33</v>
          </cell>
          <cell r="H676">
            <v>3324</v>
          </cell>
          <cell r="I676">
            <v>0</v>
          </cell>
          <cell r="J676">
            <v>43</v>
          </cell>
          <cell r="K676" t="str">
            <v>JAWA TENGAH</v>
          </cell>
          <cell r="L676" t="str">
            <v>KENDAL</v>
          </cell>
        </row>
        <row r="677">
          <cell r="B677" t="str">
            <v>P3324110201</v>
          </cell>
          <cell r="C677" t="str">
            <v>GEMUH I</v>
          </cell>
          <cell r="D677" t="str">
            <v>Puskesmas</v>
          </cell>
          <cell r="E677" t="str">
            <v>Non Rawat Inap</v>
          </cell>
          <cell r="F677" t="str">
            <v>Pemerintah Kabupaten</v>
          </cell>
          <cell r="G677">
            <v>33</v>
          </cell>
          <cell r="H677">
            <v>3324</v>
          </cell>
          <cell r="I677">
            <v>0</v>
          </cell>
          <cell r="J677">
            <v>44</v>
          </cell>
          <cell r="K677" t="str">
            <v>JAWA TENGAH</v>
          </cell>
          <cell r="L677" t="str">
            <v>KENDAL</v>
          </cell>
        </row>
        <row r="678">
          <cell r="B678" t="str">
            <v>P3324110202</v>
          </cell>
          <cell r="C678" t="str">
            <v>GEMUH II</v>
          </cell>
          <cell r="D678" t="str">
            <v>Puskesmas</v>
          </cell>
          <cell r="E678" t="str">
            <v>Non Rawat Inap</v>
          </cell>
          <cell r="F678" t="str">
            <v>Pemerintah Kabupaten</v>
          </cell>
          <cell r="G678">
            <v>33</v>
          </cell>
          <cell r="H678">
            <v>3324</v>
          </cell>
          <cell r="I678">
            <v>0</v>
          </cell>
          <cell r="J678">
            <v>28</v>
          </cell>
          <cell r="K678" t="str">
            <v>JAWA TENGAH</v>
          </cell>
          <cell r="L678" t="str">
            <v>KENDAL</v>
          </cell>
        </row>
        <row r="679">
          <cell r="B679" t="str">
            <v>P3324111201</v>
          </cell>
          <cell r="C679" t="str">
            <v>RINGINARUM</v>
          </cell>
          <cell r="D679" t="str">
            <v>Puskesmas</v>
          </cell>
          <cell r="E679" t="str">
            <v>Non Rawat Inap</v>
          </cell>
          <cell r="F679" t="str">
            <v>Pemerintah Kabupaten</v>
          </cell>
          <cell r="G679">
            <v>33</v>
          </cell>
          <cell r="H679">
            <v>3324</v>
          </cell>
          <cell r="I679">
            <v>0</v>
          </cell>
          <cell r="J679">
            <v>59</v>
          </cell>
          <cell r="K679" t="str">
            <v>JAWA TENGAH</v>
          </cell>
          <cell r="L679" t="str">
            <v>KENDAL</v>
          </cell>
        </row>
        <row r="680">
          <cell r="B680" t="str">
            <v>P3324120101</v>
          </cell>
          <cell r="C680" t="str">
            <v>WELERI  I</v>
          </cell>
          <cell r="D680" t="str">
            <v>Puskesmas</v>
          </cell>
          <cell r="E680" t="str">
            <v>Rawat Inap</v>
          </cell>
          <cell r="F680" t="str">
            <v>Pemerintah Kabupaten</v>
          </cell>
          <cell r="G680">
            <v>33</v>
          </cell>
          <cell r="H680">
            <v>3324</v>
          </cell>
          <cell r="I680">
            <v>0</v>
          </cell>
          <cell r="J680">
            <v>41</v>
          </cell>
          <cell r="K680" t="str">
            <v>JAWA TENGAH</v>
          </cell>
          <cell r="L680" t="str">
            <v>KENDAL</v>
          </cell>
        </row>
        <row r="681">
          <cell r="B681" t="str">
            <v>P3324120202</v>
          </cell>
          <cell r="C681" t="str">
            <v>WELERI  II</v>
          </cell>
          <cell r="D681" t="str">
            <v>Puskesmas</v>
          </cell>
          <cell r="E681" t="str">
            <v>Non Rawat Inap</v>
          </cell>
          <cell r="F681" t="str">
            <v>Pemerintah Kabupaten</v>
          </cell>
          <cell r="G681">
            <v>33</v>
          </cell>
          <cell r="H681">
            <v>3324</v>
          </cell>
          <cell r="I681">
            <v>0</v>
          </cell>
          <cell r="J681">
            <v>44</v>
          </cell>
          <cell r="K681" t="str">
            <v>JAWA TENGAH</v>
          </cell>
          <cell r="L681" t="str">
            <v>KENDAL</v>
          </cell>
        </row>
        <row r="682">
          <cell r="B682" t="str">
            <v>P3324130102</v>
          </cell>
          <cell r="C682" t="str">
            <v>ROWOSARI  II</v>
          </cell>
          <cell r="D682" t="str">
            <v>Puskesmas</v>
          </cell>
          <cell r="E682" t="str">
            <v>Rawat Inap</v>
          </cell>
          <cell r="F682" t="str">
            <v>Pemerintah Kabupaten</v>
          </cell>
          <cell r="G682">
            <v>33</v>
          </cell>
          <cell r="H682">
            <v>3324</v>
          </cell>
          <cell r="I682">
            <v>0</v>
          </cell>
          <cell r="J682">
            <v>38</v>
          </cell>
          <cell r="K682" t="str">
            <v>JAWA TENGAH</v>
          </cell>
          <cell r="L682" t="str">
            <v>KENDAL</v>
          </cell>
        </row>
        <row r="683">
          <cell r="B683" t="str">
            <v>P3324130201</v>
          </cell>
          <cell r="C683" t="str">
            <v>ROWOSARI  I</v>
          </cell>
          <cell r="D683" t="str">
            <v>Puskesmas</v>
          </cell>
          <cell r="E683" t="str">
            <v>Non Rawat Inap</v>
          </cell>
          <cell r="F683" t="str">
            <v>Pemerintah Kabupaten</v>
          </cell>
          <cell r="G683">
            <v>33</v>
          </cell>
          <cell r="H683">
            <v>3324</v>
          </cell>
          <cell r="I683">
            <v>0</v>
          </cell>
          <cell r="J683">
            <v>81</v>
          </cell>
          <cell r="K683" t="str">
            <v>JAWA TENGAH</v>
          </cell>
          <cell r="L683" t="str">
            <v>KENDAL</v>
          </cell>
        </row>
        <row r="684">
          <cell r="B684" t="str">
            <v>P3324140201</v>
          </cell>
          <cell r="C684" t="str">
            <v>KANGKUNG I</v>
          </cell>
          <cell r="D684" t="str">
            <v>Puskesmas</v>
          </cell>
          <cell r="E684" t="str">
            <v>Non Rawat Inap</v>
          </cell>
          <cell r="F684" t="str">
            <v>Pemerintah Kabupaten</v>
          </cell>
          <cell r="G684">
            <v>33</v>
          </cell>
          <cell r="H684">
            <v>3324</v>
          </cell>
          <cell r="I684">
            <v>0</v>
          </cell>
          <cell r="J684">
            <v>51</v>
          </cell>
          <cell r="K684" t="str">
            <v>JAWA TENGAH</v>
          </cell>
          <cell r="L684" t="str">
            <v>KENDAL</v>
          </cell>
        </row>
        <row r="685">
          <cell r="B685" t="str">
            <v>P3324140202</v>
          </cell>
          <cell r="C685" t="str">
            <v>KANGKUNG II</v>
          </cell>
          <cell r="D685" t="str">
            <v>Puskesmas</v>
          </cell>
          <cell r="E685" t="str">
            <v>Non Rawat Inap</v>
          </cell>
          <cell r="F685" t="str">
            <v>Pemerintah Kabupaten</v>
          </cell>
          <cell r="G685">
            <v>33</v>
          </cell>
          <cell r="H685">
            <v>3324</v>
          </cell>
          <cell r="I685">
            <v>0</v>
          </cell>
          <cell r="J685">
            <v>35</v>
          </cell>
          <cell r="K685" t="str">
            <v>JAWA TENGAH</v>
          </cell>
          <cell r="L685" t="str">
            <v>KENDAL</v>
          </cell>
        </row>
        <row r="686">
          <cell r="B686" t="str">
            <v>P3324150101</v>
          </cell>
          <cell r="C686" t="str">
            <v>CEPIRING</v>
          </cell>
          <cell r="D686" t="str">
            <v>Puskesmas</v>
          </cell>
          <cell r="E686" t="str">
            <v>Rawat Inap</v>
          </cell>
          <cell r="F686" t="str">
            <v>Pemerintah Kabupaten</v>
          </cell>
          <cell r="G686">
            <v>33</v>
          </cell>
          <cell r="H686">
            <v>3324</v>
          </cell>
          <cell r="I686">
            <v>0</v>
          </cell>
          <cell r="J686">
            <v>63</v>
          </cell>
          <cell r="K686" t="str">
            <v>JAWA TENGAH</v>
          </cell>
          <cell r="L686" t="str">
            <v>KENDAL</v>
          </cell>
        </row>
        <row r="687">
          <cell r="B687" t="str">
            <v>P3324160201</v>
          </cell>
          <cell r="C687" t="str">
            <v>PATEBON I</v>
          </cell>
          <cell r="D687" t="str">
            <v>Puskesmas</v>
          </cell>
          <cell r="E687" t="str">
            <v>Non Rawat Inap</v>
          </cell>
          <cell r="F687" t="str">
            <v>Pemerintah Kabupaten</v>
          </cell>
          <cell r="G687">
            <v>33</v>
          </cell>
          <cell r="H687">
            <v>3324</v>
          </cell>
          <cell r="I687">
            <v>0</v>
          </cell>
          <cell r="J687">
            <v>35</v>
          </cell>
          <cell r="K687" t="str">
            <v>JAWA TENGAH</v>
          </cell>
          <cell r="L687" t="str">
            <v>KENDAL</v>
          </cell>
        </row>
        <row r="688">
          <cell r="B688" t="str">
            <v>P3324160202</v>
          </cell>
          <cell r="C688" t="str">
            <v>PATEBON II</v>
          </cell>
          <cell r="D688" t="str">
            <v>Puskesmas</v>
          </cell>
          <cell r="E688" t="str">
            <v>Non Rawat Inap</v>
          </cell>
          <cell r="F688" t="str">
            <v>Pemerintah Kabupaten</v>
          </cell>
          <cell r="G688">
            <v>33</v>
          </cell>
          <cell r="H688">
            <v>3324</v>
          </cell>
          <cell r="I688">
            <v>0</v>
          </cell>
          <cell r="J688">
            <v>44</v>
          </cell>
          <cell r="K688" t="str">
            <v>JAWA TENGAH</v>
          </cell>
          <cell r="L688" t="str">
            <v>KENDAL</v>
          </cell>
        </row>
        <row r="689">
          <cell r="B689" t="str">
            <v>P3324170101</v>
          </cell>
          <cell r="C689" t="str">
            <v>KENDAL I</v>
          </cell>
          <cell r="D689" t="str">
            <v>Puskesmas</v>
          </cell>
          <cell r="E689" t="str">
            <v>Rawat Inap</v>
          </cell>
          <cell r="F689" t="str">
            <v>Pemerintah Kabupaten</v>
          </cell>
          <cell r="G689">
            <v>33</v>
          </cell>
          <cell r="H689">
            <v>3324</v>
          </cell>
          <cell r="I689">
            <v>0</v>
          </cell>
          <cell r="J689">
            <v>46</v>
          </cell>
          <cell r="K689" t="str">
            <v>JAWA TENGAH</v>
          </cell>
          <cell r="L689" t="str">
            <v>KENDAL</v>
          </cell>
        </row>
        <row r="690">
          <cell r="B690" t="str">
            <v>P3324170202</v>
          </cell>
          <cell r="C690" t="str">
            <v>KENDAL II</v>
          </cell>
          <cell r="D690" t="str">
            <v>Puskesmas</v>
          </cell>
          <cell r="E690" t="str">
            <v>Non Rawat Inap</v>
          </cell>
          <cell r="F690" t="str">
            <v>Pemerintah Kabupaten</v>
          </cell>
          <cell r="G690">
            <v>33</v>
          </cell>
          <cell r="H690">
            <v>3324</v>
          </cell>
          <cell r="I690">
            <v>0</v>
          </cell>
          <cell r="J690">
            <v>37</v>
          </cell>
          <cell r="K690" t="str">
            <v>JAWA TENGAH</v>
          </cell>
          <cell r="L690" t="str">
            <v>KENDAL</v>
          </cell>
        </row>
        <row r="691">
          <cell r="B691" t="str">
            <v>P3325010201</v>
          </cell>
          <cell r="C691" t="str">
            <v>WONOTUNGGAL</v>
          </cell>
          <cell r="D691" t="str">
            <v>Puskesmas</v>
          </cell>
          <cell r="E691" t="str">
            <v>Non Rawat Inap</v>
          </cell>
          <cell r="F691" t="str">
            <v>Pemerintah Kabupaten</v>
          </cell>
          <cell r="G691">
            <v>33</v>
          </cell>
          <cell r="H691">
            <v>3325</v>
          </cell>
          <cell r="I691">
            <v>0</v>
          </cell>
          <cell r="J691">
            <v>42</v>
          </cell>
          <cell r="K691" t="str">
            <v>JAWA TENGAH</v>
          </cell>
          <cell r="L691" t="str">
            <v>BATANG</v>
          </cell>
        </row>
        <row r="692">
          <cell r="B692" t="str">
            <v>P3325020101</v>
          </cell>
          <cell r="C692" t="str">
            <v>BANDAR  I</v>
          </cell>
          <cell r="D692" t="str">
            <v>Puskesmas</v>
          </cell>
          <cell r="E692" t="str">
            <v>Rawat Inap</v>
          </cell>
          <cell r="F692" t="str">
            <v>Pemerintah Kabupaten</v>
          </cell>
          <cell r="G692">
            <v>33</v>
          </cell>
          <cell r="H692">
            <v>3325</v>
          </cell>
          <cell r="I692">
            <v>0</v>
          </cell>
          <cell r="J692">
            <v>56</v>
          </cell>
          <cell r="K692" t="str">
            <v>JAWA TENGAH</v>
          </cell>
          <cell r="L692" t="str">
            <v>BATANG</v>
          </cell>
        </row>
        <row r="693">
          <cell r="B693" t="str">
            <v>P3325020202</v>
          </cell>
          <cell r="C693" t="str">
            <v>BANDAR  II</v>
          </cell>
          <cell r="D693" t="str">
            <v>Puskesmas</v>
          </cell>
          <cell r="E693" t="str">
            <v>Non Rawat Inap</v>
          </cell>
          <cell r="F693" t="str">
            <v>Pemerintah Kabupaten</v>
          </cell>
          <cell r="G693">
            <v>33</v>
          </cell>
          <cell r="H693">
            <v>3325</v>
          </cell>
          <cell r="I693">
            <v>0</v>
          </cell>
          <cell r="J693">
            <v>22</v>
          </cell>
          <cell r="K693" t="str">
            <v>JAWA TENGAH</v>
          </cell>
          <cell r="L693" t="str">
            <v>BATANG</v>
          </cell>
        </row>
        <row r="694">
          <cell r="B694" t="str">
            <v>P3325030201</v>
          </cell>
          <cell r="C694" t="str">
            <v>BLADO  I</v>
          </cell>
          <cell r="D694" t="str">
            <v>Puskesmas</v>
          </cell>
          <cell r="E694" t="str">
            <v>Non Rawat Inap</v>
          </cell>
          <cell r="F694" t="str">
            <v>Pemerintah Kabupaten</v>
          </cell>
          <cell r="G694">
            <v>33</v>
          </cell>
          <cell r="H694">
            <v>3325</v>
          </cell>
          <cell r="I694">
            <v>0</v>
          </cell>
          <cell r="J694">
            <v>24</v>
          </cell>
          <cell r="K694" t="str">
            <v>JAWA TENGAH</v>
          </cell>
          <cell r="L694" t="str">
            <v>BATANG</v>
          </cell>
        </row>
        <row r="695">
          <cell r="B695" t="str">
            <v>P3325030202</v>
          </cell>
          <cell r="C695" t="str">
            <v>BLADO  II</v>
          </cell>
          <cell r="D695" t="str">
            <v>Puskesmas</v>
          </cell>
          <cell r="E695" t="str">
            <v>Non Rawat Inap</v>
          </cell>
          <cell r="F695" t="str">
            <v>Pemerintah Kabupaten</v>
          </cell>
          <cell r="G695">
            <v>33</v>
          </cell>
          <cell r="H695">
            <v>3325</v>
          </cell>
          <cell r="I695">
            <v>0</v>
          </cell>
          <cell r="J695">
            <v>21</v>
          </cell>
          <cell r="K695" t="str">
            <v>JAWA TENGAH</v>
          </cell>
          <cell r="L695" t="str">
            <v>BATANG</v>
          </cell>
        </row>
        <row r="696">
          <cell r="B696" t="str">
            <v>P3325040201</v>
          </cell>
          <cell r="C696" t="str">
            <v>REBAN</v>
          </cell>
          <cell r="D696" t="str">
            <v>Puskesmas</v>
          </cell>
          <cell r="E696" t="str">
            <v>Non Rawat Inap</v>
          </cell>
          <cell r="F696" t="str">
            <v>Pemerintah Kabupaten</v>
          </cell>
          <cell r="G696">
            <v>33</v>
          </cell>
          <cell r="H696">
            <v>3325</v>
          </cell>
          <cell r="I696">
            <v>0</v>
          </cell>
          <cell r="J696">
            <v>39</v>
          </cell>
          <cell r="K696" t="str">
            <v>JAWA TENGAH</v>
          </cell>
          <cell r="L696" t="str">
            <v>BATANG</v>
          </cell>
        </row>
        <row r="697">
          <cell r="B697" t="str">
            <v>P3325050101</v>
          </cell>
          <cell r="C697" t="str">
            <v>BAWANG</v>
          </cell>
          <cell r="D697" t="str">
            <v>Puskesmas</v>
          </cell>
          <cell r="E697" t="str">
            <v>Rawat Inap</v>
          </cell>
          <cell r="F697" t="str">
            <v>Pemerintah Kabupaten</v>
          </cell>
          <cell r="G697">
            <v>33</v>
          </cell>
          <cell r="H697">
            <v>3325</v>
          </cell>
          <cell r="I697">
            <v>0</v>
          </cell>
          <cell r="J697">
            <v>61</v>
          </cell>
          <cell r="K697" t="str">
            <v>JAWA TENGAH</v>
          </cell>
          <cell r="L697" t="str">
            <v>BATANG</v>
          </cell>
        </row>
        <row r="698">
          <cell r="B698" t="str">
            <v>P3325060201</v>
          </cell>
          <cell r="C698" t="str">
            <v>TERSONO</v>
          </cell>
          <cell r="D698" t="str">
            <v>Puskesmas</v>
          </cell>
          <cell r="E698" t="str">
            <v>Non Rawat Inap</v>
          </cell>
          <cell r="F698" t="str">
            <v>Pemerintah Kabupaten</v>
          </cell>
          <cell r="G698">
            <v>33</v>
          </cell>
          <cell r="H698">
            <v>3325</v>
          </cell>
          <cell r="I698">
            <v>0</v>
          </cell>
          <cell r="J698">
            <v>43</v>
          </cell>
          <cell r="K698" t="str">
            <v>JAWA TENGAH</v>
          </cell>
          <cell r="L698" t="str">
            <v>BATANG</v>
          </cell>
        </row>
        <row r="699">
          <cell r="B699" t="str">
            <v>P3325070101</v>
          </cell>
          <cell r="C699" t="str">
            <v>GRINGSING  I</v>
          </cell>
          <cell r="D699" t="str">
            <v>Puskesmas</v>
          </cell>
          <cell r="E699" t="str">
            <v>Rawat Inap</v>
          </cell>
          <cell r="F699" t="str">
            <v>Pemerintah Kabupaten</v>
          </cell>
          <cell r="G699">
            <v>33</v>
          </cell>
          <cell r="H699">
            <v>3325</v>
          </cell>
          <cell r="I699">
            <v>0</v>
          </cell>
          <cell r="J699">
            <v>60</v>
          </cell>
          <cell r="K699" t="str">
            <v>JAWA TENGAH</v>
          </cell>
          <cell r="L699" t="str">
            <v>BATANG</v>
          </cell>
        </row>
        <row r="700">
          <cell r="B700" t="str">
            <v>P3325070202</v>
          </cell>
          <cell r="C700" t="str">
            <v>GRINGSING  II</v>
          </cell>
          <cell r="D700" t="str">
            <v>Puskesmas</v>
          </cell>
          <cell r="E700" t="str">
            <v>Non Rawat Inap</v>
          </cell>
          <cell r="F700" t="str">
            <v>Pemerintah Kabupaten</v>
          </cell>
          <cell r="G700">
            <v>33</v>
          </cell>
          <cell r="H700">
            <v>3325</v>
          </cell>
          <cell r="I700">
            <v>0</v>
          </cell>
          <cell r="J700">
            <v>24</v>
          </cell>
          <cell r="K700" t="str">
            <v>JAWA TENGAH</v>
          </cell>
          <cell r="L700" t="str">
            <v>BATANG</v>
          </cell>
        </row>
        <row r="701">
          <cell r="B701" t="str">
            <v>P3325080101</v>
          </cell>
          <cell r="C701" t="str">
            <v>LIMPUNG</v>
          </cell>
          <cell r="D701" t="str">
            <v>Puskesmas</v>
          </cell>
          <cell r="E701" t="str">
            <v>Rawat Inap</v>
          </cell>
          <cell r="F701" t="str">
            <v>Pemerintah Kabupaten</v>
          </cell>
          <cell r="G701">
            <v>33</v>
          </cell>
          <cell r="H701">
            <v>3325</v>
          </cell>
          <cell r="I701">
            <v>0</v>
          </cell>
          <cell r="J701">
            <v>57</v>
          </cell>
          <cell r="K701" t="str">
            <v>JAWA TENGAH</v>
          </cell>
          <cell r="L701" t="str">
            <v>BATANG</v>
          </cell>
        </row>
        <row r="702">
          <cell r="B702" t="str">
            <v>P3325081201</v>
          </cell>
          <cell r="C702" t="str">
            <v>BANYUPUTIH</v>
          </cell>
          <cell r="D702" t="str">
            <v>Puskesmas</v>
          </cell>
          <cell r="E702" t="str">
            <v>Non Rawat Inap</v>
          </cell>
          <cell r="F702" t="str">
            <v>Pemerintah Kabupaten</v>
          </cell>
          <cell r="G702">
            <v>33</v>
          </cell>
          <cell r="H702">
            <v>3325</v>
          </cell>
          <cell r="I702">
            <v>0</v>
          </cell>
          <cell r="J702">
            <v>27</v>
          </cell>
          <cell r="K702" t="str">
            <v>JAWA TENGAH</v>
          </cell>
          <cell r="L702" t="str">
            <v>BATANG</v>
          </cell>
        </row>
        <row r="703">
          <cell r="B703" t="str">
            <v>P3325090101</v>
          </cell>
          <cell r="C703" t="str">
            <v>SUBAH</v>
          </cell>
          <cell r="D703" t="str">
            <v>Puskesmas</v>
          </cell>
          <cell r="E703" t="str">
            <v>Rawat Inap</v>
          </cell>
          <cell r="F703" t="str">
            <v>Pemerintah Kabupaten</v>
          </cell>
          <cell r="G703">
            <v>33</v>
          </cell>
          <cell r="H703">
            <v>3325</v>
          </cell>
          <cell r="I703">
            <v>0</v>
          </cell>
          <cell r="J703">
            <v>62</v>
          </cell>
          <cell r="K703" t="str">
            <v>JAWA TENGAH</v>
          </cell>
          <cell r="L703" t="str">
            <v>BATANG</v>
          </cell>
        </row>
        <row r="704">
          <cell r="B704" t="str">
            <v>P3325091201</v>
          </cell>
          <cell r="C704" t="str">
            <v>PECALUNGAN</v>
          </cell>
          <cell r="D704" t="str">
            <v>Puskesmas</v>
          </cell>
          <cell r="E704" t="str">
            <v>Non Rawat Inap</v>
          </cell>
          <cell r="F704" t="str">
            <v>Pemerintah Kabupaten</v>
          </cell>
          <cell r="G704">
            <v>33</v>
          </cell>
          <cell r="H704">
            <v>3325</v>
          </cell>
          <cell r="I704">
            <v>0</v>
          </cell>
          <cell r="J704">
            <v>33</v>
          </cell>
          <cell r="K704" t="str">
            <v>JAWA TENGAH</v>
          </cell>
          <cell r="L704" t="str">
            <v>BATANG</v>
          </cell>
        </row>
        <row r="705">
          <cell r="B705" t="str">
            <v>P3325100201</v>
          </cell>
          <cell r="C705" t="str">
            <v>TULIS</v>
          </cell>
          <cell r="D705" t="str">
            <v>Puskesmas</v>
          </cell>
          <cell r="E705" t="str">
            <v>Non Rawat Inap</v>
          </cell>
          <cell r="F705" t="str">
            <v>Pemerintah Kabupaten</v>
          </cell>
          <cell r="G705">
            <v>33</v>
          </cell>
          <cell r="H705">
            <v>3325</v>
          </cell>
          <cell r="I705">
            <v>0</v>
          </cell>
          <cell r="J705">
            <v>40</v>
          </cell>
          <cell r="K705" t="str">
            <v>JAWA TENGAH</v>
          </cell>
          <cell r="L705" t="str">
            <v>BATANG</v>
          </cell>
        </row>
        <row r="706">
          <cell r="B706" t="str">
            <v>P3325101201</v>
          </cell>
          <cell r="C706" t="str">
            <v>KANDEMAN</v>
          </cell>
          <cell r="D706" t="str">
            <v>Puskesmas</v>
          </cell>
          <cell r="E706" t="str">
            <v>Non Rawat Inap</v>
          </cell>
          <cell r="F706" t="str">
            <v>Pemerintah Kabupaten</v>
          </cell>
          <cell r="G706">
            <v>33</v>
          </cell>
          <cell r="H706">
            <v>3325</v>
          </cell>
          <cell r="I706">
            <v>0</v>
          </cell>
          <cell r="J706">
            <v>39</v>
          </cell>
          <cell r="K706" t="str">
            <v>JAWA TENGAH</v>
          </cell>
          <cell r="L706" t="str">
            <v>BATANG</v>
          </cell>
        </row>
        <row r="707">
          <cell r="B707" t="str">
            <v>P3325110201</v>
          </cell>
          <cell r="C707" t="str">
            <v>BATANG  I</v>
          </cell>
          <cell r="D707" t="str">
            <v>Puskesmas</v>
          </cell>
          <cell r="E707" t="str">
            <v>Non Rawat Inap</v>
          </cell>
          <cell r="F707" t="str">
            <v>Pemerintah Kabupaten</v>
          </cell>
          <cell r="G707">
            <v>33</v>
          </cell>
          <cell r="H707">
            <v>3325</v>
          </cell>
          <cell r="I707">
            <v>0</v>
          </cell>
          <cell r="J707">
            <v>41</v>
          </cell>
          <cell r="K707" t="str">
            <v>JAWA TENGAH</v>
          </cell>
          <cell r="L707" t="str">
            <v>BATANG</v>
          </cell>
        </row>
        <row r="708">
          <cell r="B708" t="str">
            <v>P3325110202</v>
          </cell>
          <cell r="C708" t="str">
            <v>BATANG  II</v>
          </cell>
          <cell r="D708" t="str">
            <v>Puskesmas</v>
          </cell>
          <cell r="E708" t="str">
            <v>Non Rawat Inap</v>
          </cell>
          <cell r="F708" t="str">
            <v>Pemerintah Kabupaten</v>
          </cell>
          <cell r="G708">
            <v>33</v>
          </cell>
          <cell r="H708">
            <v>3325</v>
          </cell>
          <cell r="I708">
            <v>0</v>
          </cell>
          <cell r="J708">
            <v>31</v>
          </cell>
          <cell r="K708" t="str">
            <v>JAWA TENGAH</v>
          </cell>
          <cell r="L708" t="str">
            <v>BATANG</v>
          </cell>
        </row>
        <row r="709">
          <cell r="B709" t="str">
            <v>P3325110203</v>
          </cell>
          <cell r="C709" t="str">
            <v>BATANG  III</v>
          </cell>
          <cell r="D709" t="str">
            <v>Puskesmas</v>
          </cell>
          <cell r="E709" t="str">
            <v>Non Rawat Inap</v>
          </cell>
          <cell r="F709" t="str">
            <v>Pemerintah Kabupaten</v>
          </cell>
          <cell r="G709">
            <v>33</v>
          </cell>
          <cell r="H709">
            <v>3325</v>
          </cell>
          <cell r="I709">
            <v>0</v>
          </cell>
          <cell r="J709">
            <v>29</v>
          </cell>
          <cell r="K709" t="str">
            <v>JAWA TENGAH</v>
          </cell>
          <cell r="L709" t="str">
            <v>BATANG</v>
          </cell>
        </row>
        <row r="710">
          <cell r="B710" t="str">
            <v>P3325110204</v>
          </cell>
          <cell r="C710" t="str">
            <v>BATANG  IV</v>
          </cell>
          <cell r="D710" t="str">
            <v>Puskesmas</v>
          </cell>
          <cell r="E710" t="str">
            <v>Non Rawat Inap</v>
          </cell>
          <cell r="F710" t="str">
            <v>Pemerintah Kabupaten</v>
          </cell>
          <cell r="G710">
            <v>33</v>
          </cell>
          <cell r="H710">
            <v>3325</v>
          </cell>
          <cell r="I710">
            <v>0</v>
          </cell>
          <cell r="J710">
            <v>36</v>
          </cell>
          <cell r="K710" t="str">
            <v>JAWA TENGAH</v>
          </cell>
          <cell r="L710" t="str">
            <v>BATANG</v>
          </cell>
        </row>
        <row r="711">
          <cell r="B711" t="str">
            <v>P3325120201</v>
          </cell>
          <cell r="C711" t="str">
            <v>WARUNG ASEM</v>
          </cell>
          <cell r="D711" t="str">
            <v>Puskesmas</v>
          </cell>
          <cell r="E711" t="str">
            <v>Non Rawat Inap</v>
          </cell>
          <cell r="F711" t="str">
            <v>Pemerintah Kabupaten</v>
          </cell>
          <cell r="G711">
            <v>33</v>
          </cell>
          <cell r="H711">
            <v>3325</v>
          </cell>
          <cell r="I711">
            <v>0</v>
          </cell>
          <cell r="J711">
            <v>47</v>
          </cell>
          <cell r="K711" t="str">
            <v>JAWA TENGAH</v>
          </cell>
          <cell r="L711" t="str">
            <v>BATANG</v>
          </cell>
        </row>
        <row r="712">
          <cell r="B712" t="str">
            <v>P3326010101</v>
          </cell>
          <cell r="C712" t="str">
            <v>KANDANG SERANG</v>
          </cell>
          <cell r="D712" t="str">
            <v>Puskesmas</v>
          </cell>
          <cell r="E712" t="str">
            <v>Rawat Inap</v>
          </cell>
          <cell r="F712" t="str">
            <v>Pemerintah Kabupaten</v>
          </cell>
          <cell r="G712">
            <v>33</v>
          </cell>
          <cell r="H712">
            <v>3326</v>
          </cell>
          <cell r="I712">
            <v>0</v>
          </cell>
          <cell r="J712">
            <v>73</v>
          </cell>
          <cell r="K712" t="str">
            <v>JAWA TENGAH</v>
          </cell>
          <cell r="L712" t="str">
            <v>PEKALONGAN</v>
          </cell>
        </row>
        <row r="713">
          <cell r="B713" t="str">
            <v>P3326020101</v>
          </cell>
          <cell r="C713" t="str">
            <v>PANINGGARAN</v>
          </cell>
          <cell r="D713" t="str">
            <v>Puskesmas</v>
          </cell>
          <cell r="E713" t="str">
            <v>Rawat Inap</v>
          </cell>
          <cell r="F713" t="str">
            <v>Pemerintah Kabupaten</v>
          </cell>
          <cell r="G713">
            <v>33</v>
          </cell>
          <cell r="H713">
            <v>3326</v>
          </cell>
          <cell r="I713">
            <v>0</v>
          </cell>
          <cell r="J713">
            <v>56</v>
          </cell>
          <cell r="K713" t="str">
            <v>JAWA TENGAH</v>
          </cell>
          <cell r="L713" t="str">
            <v>PEKALONGAN</v>
          </cell>
        </row>
        <row r="714">
          <cell r="B714" t="str">
            <v>P3326030201</v>
          </cell>
          <cell r="C714" t="str">
            <v>LEBAK BARANG</v>
          </cell>
          <cell r="D714" t="str">
            <v>Puskesmas</v>
          </cell>
          <cell r="E714" t="str">
            <v>Non Rawat Inap</v>
          </cell>
          <cell r="F714" t="str">
            <v>Pemerintah Kabupaten</v>
          </cell>
          <cell r="G714">
            <v>33</v>
          </cell>
          <cell r="H714">
            <v>3326</v>
          </cell>
          <cell r="I714">
            <v>0</v>
          </cell>
          <cell r="J714">
            <v>44</v>
          </cell>
          <cell r="K714" t="str">
            <v>JAWA TENGAH</v>
          </cell>
          <cell r="L714" t="str">
            <v>PEKALONGAN</v>
          </cell>
        </row>
        <row r="715">
          <cell r="B715" t="str">
            <v>P3326040101</v>
          </cell>
          <cell r="C715" t="str">
            <v>PATUNG KRIONO</v>
          </cell>
          <cell r="D715" t="str">
            <v>Puskesmas</v>
          </cell>
          <cell r="E715" t="str">
            <v>Rawat Inap</v>
          </cell>
          <cell r="F715" t="str">
            <v>Pemerintah Kabupaten</v>
          </cell>
          <cell r="G715">
            <v>33</v>
          </cell>
          <cell r="H715">
            <v>3326</v>
          </cell>
          <cell r="I715">
            <v>0</v>
          </cell>
          <cell r="J715">
            <v>43</v>
          </cell>
          <cell r="K715" t="str">
            <v>JAWA TENGAH</v>
          </cell>
          <cell r="L715" t="str">
            <v>PEKALONGAN</v>
          </cell>
        </row>
        <row r="716">
          <cell r="B716" t="str">
            <v>P3326050201</v>
          </cell>
          <cell r="C716" t="str">
            <v>TALUN</v>
          </cell>
          <cell r="D716" t="str">
            <v>Puskesmas</v>
          </cell>
          <cell r="E716" t="str">
            <v>Non Rawat Inap</v>
          </cell>
          <cell r="F716" t="str">
            <v>Pemerintah Kabupaten</v>
          </cell>
          <cell r="G716">
            <v>33</v>
          </cell>
          <cell r="H716">
            <v>3326</v>
          </cell>
          <cell r="I716">
            <v>0</v>
          </cell>
          <cell r="J716">
            <v>37</v>
          </cell>
          <cell r="K716" t="str">
            <v>JAWA TENGAH</v>
          </cell>
          <cell r="L716" t="str">
            <v>PEKALONGAN</v>
          </cell>
        </row>
        <row r="717">
          <cell r="B717" t="str">
            <v>P3326060101</v>
          </cell>
          <cell r="C717" t="str">
            <v>DORO I</v>
          </cell>
          <cell r="D717" t="str">
            <v>Puskesmas</v>
          </cell>
          <cell r="E717" t="str">
            <v>Rawat Inap</v>
          </cell>
          <cell r="F717" t="str">
            <v>Pemerintah Kabupaten</v>
          </cell>
          <cell r="G717">
            <v>33</v>
          </cell>
          <cell r="H717">
            <v>3326</v>
          </cell>
          <cell r="I717">
            <v>0</v>
          </cell>
          <cell r="J717">
            <v>41</v>
          </cell>
          <cell r="K717" t="str">
            <v>JAWA TENGAH</v>
          </cell>
          <cell r="L717" t="str">
            <v>PEKALONGAN</v>
          </cell>
        </row>
        <row r="718">
          <cell r="B718" t="str">
            <v>P3326060202</v>
          </cell>
          <cell r="C718" t="str">
            <v>DORO II</v>
          </cell>
          <cell r="D718" t="str">
            <v>Puskesmas</v>
          </cell>
          <cell r="E718" t="str">
            <v>Non Rawat Inap</v>
          </cell>
          <cell r="F718" t="str">
            <v>Pemerintah Kabupaten</v>
          </cell>
          <cell r="G718">
            <v>33</v>
          </cell>
          <cell r="H718">
            <v>3326</v>
          </cell>
          <cell r="I718">
            <v>0</v>
          </cell>
          <cell r="J718">
            <v>32</v>
          </cell>
          <cell r="K718" t="str">
            <v>JAWA TENGAH</v>
          </cell>
          <cell r="L718" t="str">
            <v>PEKALONGAN</v>
          </cell>
        </row>
        <row r="719">
          <cell r="B719" t="str">
            <v>P3326070201</v>
          </cell>
          <cell r="C719" t="str">
            <v>KARANG ANYAR</v>
          </cell>
          <cell r="D719" t="str">
            <v>Puskesmas</v>
          </cell>
          <cell r="E719" t="str">
            <v>Non Rawat Inap</v>
          </cell>
          <cell r="F719" t="str">
            <v>Pemerintah Kabupaten</v>
          </cell>
          <cell r="G719">
            <v>33</v>
          </cell>
          <cell r="H719">
            <v>3326</v>
          </cell>
          <cell r="I719">
            <v>0</v>
          </cell>
          <cell r="J719">
            <v>40</v>
          </cell>
          <cell r="K719" t="str">
            <v>JAWA TENGAH</v>
          </cell>
          <cell r="L719" t="str">
            <v>PEKALONGAN</v>
          </cell>
        </row>
        <row r="720">
          <cell r="B720" t="str">
            <v>P3326080201</v>
          </cell>
          <cell r="C720" t="str">
            <v>KAJEN  I</v>
          </cell>
          <cell r="D720" t="str">
            <v>Puskesmas</v>
          </cell>
          <cell r="E720" t="str">
            <v>Non Rawat Inap</v>
          </cell>
          <cell r="F720" t="str">
            <v>Pemerintah Kabupaten</v>
          </cell>
          <cell r="G720">
            <v>33</v>
          </cell>
          <cell r="H720">
            <v>3326</v>
          </cell>
          <cell r="I720">
            <v>0</v>
          </cell>
          <cell r="J720">
            <v>39</v>
          </cell>
          <cell r="K720" t="str">
            <v>JAWA TENGAH</v>
          </cell>
          <cell r="L720" t="str">
            <v>PEKALONGAN</v>
          </cell>
        </row>
        <row r="721">
          <cell r="B721" t="str">
            <v>P3326080202</v>
          </cell>
          <cell r="C721" t="str">
            <v>KAJEN  II</v>
          </cell>
          <cell r="D721" t="str">
            <v>Puskesmas</v>
          </cell>
          <cell r="E721" t="str">
            <v>Non Rawat Inap</v>
          </cell>
          <cell r="F721" t="str">
            <v>Pemerintah Kabupaten</v>
          </cell>
          <cell r="G721">
            <v>33</v>
          </cell>
          <cell r="H721">
            <v>3326</v>
          </cell>
          <cell r="I721">
            <v>0</v>
          </cell>
          <cell r="J721">
            <v>37</v>
          </cell>
          <cell r="K721" t="str">
            <v>JAWA TENGAH</v>
          </cell>
          <cell r="L721" t="str">
            <v>PEKALONGAN</v>
          </cell>
        </row>
        <row r="722">
          <cell r="B722" t="str">
            <v>P3326090101</v>
          </cell>
          <cell r="C722" t="str">
            <v>KESESI  I</v>
          </cell>
          <cell r="D722" t="str">
            <v>Puskesmas</v>
          </cell>
          <cell r="E722" t="str">
            <v>Rawat Inap</v>
          </cell>
          <cell r="F722" t="str">
            <v>Pemerintah Kabupaten</v>
          </cell>
          <cell r="G722">
            <v>33</v>
          </cell>
          <cell r="H722">
            <v>3326</v>
          </cell>
          <cell r="I722">
            <v>0</v>
          </cell>
          <cell r="J722">
            <v>64</v>
          </cell>
          <cell r="K722" t="str">
            <v>JAWA TENGAH</v>
          </cell>
          <cell r="L722" t="str">
            <v>PEKALONGAN</v>
          </cell>
        </row>
        <row r="723">
          <cell r="B723" t="str">
            <v>P3326090202</v>
          </cell>
          <cell r="C723" t="str">
            <v>KESESI  II</v>
          </cell>
          <cell r="D723" t="str">
            <v>Puskesmas</v>
          </cell>
          <cell r="E723" t="str">
            <v>Non Rawat Inap</v>
          </cell>
          <cell r="F723" t="str">
            <v>Pemerintah Kabupaten</v>
          </cell>
          <cell r="G723">
            <v>33</v>
          </cell>
          <cell r="H723">
            <v>3326</v>
          </cell>
          <cell r="I723">
            <v>0</v>
          </cell>
          <cell r="J723">
            <v>36</v>
          </cell>
          <cell r="K723" t="str">
            <v>JAWA TENGAH</v>
          </cell>
          <cell r="L723" t="str">
            <v>PEKALONGAN</v>
          </cell>
        </row>
        <row r="724">
          <cell r="B724" t="str">
            <v>P3326100101</v>
          </cell>
          <cell r="C724" t="str">
            <v>SRAGI  I</v>
          </cell>
          <cell r="D724" t="str">
            <v>Puskesmas</v>
          </cell>
          <cell r="E724" t="str">
            <v>Rawat Inap</v>
          </cell>
          <cell r="F724" t="str">
            <v>Pemerintah Kabupaten</v>
          </cell>
          <cell r="G724">
            <v>33</v>
          </cell>
          <cell r="H724">
            <v>3326</v>
          </cell>
          <cell r="I724">
            <v>0</v>
          </cell>
          <cell r="J724">
            <v>40</v>
          </cell>
          <cell r="K724" t="str">
            <v>JAWA TENGAH</v>
          </cell>
          <cell r="L724" t="str">
            <v>PEKALONGAN</v>
          </cell>
        </row>
        <row r="725">
          <cell r="B725" t="str">
            <v>P3326100202</v>
          </cell>
          <cell r="C725" t="str">
            <v>SRAGI  II</v>
          </cell>
          <cell r="D725" t="str">
            <v>Puskesmas</v>
          </cell>
          <cell r="E725" t="str">
            <v>Non Rawat Inap</v>
          </cell>
          <cell r="F725" t="str">
            <v>Pemerintah Kabupaten</v>
          </cell>
          <cell r="G725">
            <v>33</v>
          </cell>
          <cell r="H725">
            <v>3326</v>
          </cell>
          <cell r="I725">
            <v>0</v>
          </cell>
          <cell r="J725">
            <v>33</v>
          </cell>
          <cell r="K725" t="str">
            <v>JAWA TENGAH</v>
          </cell>
          <cell r="L725" t="str">
            <v>PEKALONGAN</v>
          </cell>
        </row>
        <row r="726">
          <cell r="B726" t="str">
            <v>P3326101201</v>
          </cell>
          <cell r="C726" t="str">
            <v>SIWALAN</v>
          </cell>
          <cell r="D726" t="str">
            <v>Puskesmas</v>
          </cell>
          <cell r="E726" t="str">
            <v>Non Rawat Inap</v>
          </cell>
          <cell r="F726" t="str">
            <v>Pemerintah Kabupaten</v>
          </cell>
          <cell r="G726">
            <v>33</v>
          </cell>
          <cell r="H726">
            <v>3326</v>
          </cell>
          <cell r="I726">
            <v>0</v>
          </cell>
          <cell r="J726">
            <v>36</v>
          </cell>
          <cell r="K726" t="str">
            <v>JAWA TENGAH</v>
          </cell>
          <cell r="L726" t="str">
            <v>PEKALONGAN</v>
          </cell>
        </row>
        <row r="727">
          <cell r="B727" t="str">
            <v>P3326110201</v>
          </cell>
          <cell r="C727" t="str">
            <v>BOJONG I</v>
          </cell>
          <cell r="D727" t="str">
            <v>Puskesmas</v>
          </cell>
          <cell r="E727" t="str">
            <v>Non Rawat Inap</v>
          </cell>
          <cell r="F727" t="str">
            <v>Pemerintah Kabupaten</v>
          </cell>
          <cell r="G727">
            <v>33</v>
          </cell>
          <cell r="H727">
            <v>3326</v>
          </cell>
          <cell r="I727">
            <v>0</v>
          </cell>
          <cell r="J727">
            <v>35</v>
          </cell>
          <cell r="K727" t="str">
            <v>JAWA TENGAH</v>
          </cell>
          <cell r="L727" t="str">
            <v>PEKALONGAN</v>
          </cell>
        </row>
        <row r="728">
          <cell r="B728" t="str">
            <v>P3326110202</v>
          </cell>
          <cell r="C728" t="str">
            <v>BOJONG II</v>
          </cell>
          <cell r="D728" t="str">
            <v>Puskesmas</v>
          </cell>
          <cell r="E728" t="str">
            <v>Non Rawat Inap</v>
          </cell>
          <cell r="F728" t="str">
            <v>Pemerintah Kabupaten</v>
          </cell>
          <cell r="G728">
            <v>33</v>
          </cell>
          <cell r="H728">
            <v>3326</v>
          </cell>
          <cell r="I728">
            <v>0</v>
          </cell>
          <cell r="J728">
            <v>35</v>
          </cell>
          <cell r="K728" t="str">
            <v>JAWA TENGAH</v>
          </cell>
          <cell r="L728" t="str">
            <v>PEKALONGAN</v>
          </cell>
        </row>
        <row r="729">
          <cell r="B729" t="str">
            <v>P3326120201</v>
          </cell>
          <cell r="C729" t="str">
            <v>WONOPRINGGO</v>
          </cell>
          <cell r="D729" t="str">
            <v>Puskesmas</v>
          </cell>
          <cell r="E729" t="str">
            <v>Non Rawat Inap</v>
          </cell>
          <cell r="F729" t="str">
            <v>Pemerintah Kabupaten</v>
          </cell>
          <cell r="G729">
            <v>33</v>
          </cell>
          <cell r="H729">
            <v>3326</v>
          </cell>
          <cell r="I729">
            <v>0</v>
          </cell>
          <cell r="J729">
            <v>37</v>
          </cell>
          <cell r="K729" t="str">
            <v>JAWA TENGAH</v>
          </cell>
          <cell r="L729" t="str">
            <v>PEKALONGAN</v>
          </cell>
        </row>
        <row r="730">
          <cell r="B730" t="str">
            <v>P3326130201</v>
          </cell>
          <cell r="C730" t="str">
            <v>KEDUNG WUNI I</v>
          </cell>
          <cell r="D730" t="str">
            <v>Puskesmas</v>
          </cell>
          <cell r="E730" t="str">
            <v>Non Rawat Inap</v>
          </cell>
          <cell r="F730" t="str">
            <v>Pemerintah Kabupaten</v>
          </cell>
          <cell r="G730">
            <v>33</v>
          </cell>
          <cell r="H730">
            <v>3326</v>
          </cell>
          <cell r="I730">
            <v>0</v>
          </cell>
          <cell r="J730">
            <v>39</v>
          </cell>
          <cell r="K730" t="str">
            <v>JAWA TENGAH</v>
          </cell>
          <cell r="L730" t="str">
            <v>PEKALONGAN</v>
          </cell>
        </row>
        <row r="731">
          <cell r="B731" t="str">
            <v>P3326130202</v>
          </cell>
          <cell r="C731" t="str">
            <v>KEDUNG WUNI II</v>
          </cell>
          <cell r="D731" t="str">
            <v>Puskesmas</v>
          </cell>
          <cell r="E731" t="str">
            <v>Non Rawat Inap</v>
          </cell>
          <cell r="F731" t="str">
            <v>Pemerintah Kabupaten</v>
          </cell>
          <cell r="G731">
            <v>33</v>
          </cell>
          <cell r="H731">
            <v>3326</v>
          </cell>
          <cell r="I731">
            <v>0</v>
          </cell>
          <cell r="J731">
            <v>35</v>
          </cell>
          <cell r="K731" t="str">
            <v>JAWA TENGAH</v>
          </cell>
          <cell r="L731" t="str">
            <v>PEKALONGAN</v>
          </cell>
        </row>
        <row r="732">
          <cell r="B732" t="str">
            <v>P3326131101</v>
          </cell>
          <cell r="C732" t="str">
            <v>KARANG DADAP</v>
          </cell>
          <cell r="D732" t="str">
            <v>Puskesmas</v>
          </cell>
          <cell r="E732" t="str">
            <v>Rawat Inap</v>
          </cell>
          <cell r="F732" t="str">
            <v>Pemerintah Kabupaten</v>
          </cell>
          <cell r="G732">
            <v>33</v>
          </cell>
          <cell r="H732">
            <v>3326</v>
          </cell>
          <cell r="I732">
            <v>0</v>
          </cell>
          <cell r="J732">
            <v>41</v>
          </cell>
          <cell r="K732" t="str">
            <v>JAWA TENGAH</v>
          </cell>
          <cell r="L732" t="str">
            <v>PEKALONGAN</v>
          </cell>
        </row>
        <row r="733">
          <cell r="B733" t="str">
            <v>P3326140201</v>
          </cell>
          <cell r="C733" t="str">
            <v>BUARAN</v>
          </cell>
          <cell r="D733" t="str">
            <v>Puskesmas</v>
          </cell>
          <cell r="E733" t="str">
            <v>Non Rawat Inap</v>
          </cell>
          <cell r="F733" t="str">
            <v>Pemerintah Kabupaten</v>
          </cell>
          <cell r="G733">
            <v>33</v>
          </cell>
          <cell r="H733">
            <v>3326</v>
          </cell>
          <cell r="I733">
            <v>0</v>
          </cell>
          <cell r="J733">
            <v>37</v>
          </cell>
          <cell r="K733" t="str">
            <v>JAWA TENGAH</v>
          </cell>
          <cell r="L733" t="str">
            <v>PEKALONGAN</v>
          </cell>
        </row>
        <row r="734">
          <cell r="B734" t="str">
            <v>P3326150201</v>
          </cell>
          <cell r="C734" t="str">
            <v>TIRTO I</v>
          </cell>
          <cell r="D734" t="str">
            <v>Puskesmas</v>
          </cell>
          <cell r="E734" t="str">
            <v>Non Rawat Inap</v>
          </cell>
          <cell r="F734" t="str">
            <v>Pemerintah Kabupaten</v>
          </cell>
          <cell r="G734">
            <v>33</v>
          </cell>
          <cell r="H734">
            <v>3326</v>
          </cell>
          <cell r="I734">
            <v>0</v>
          </cell>
          <cell r="J734">
            <v>38</v>
          </cell>
          <cell r="K734" t="str">
            <v>JAWA TENGAH</v>
          </cell>
          <cell r="L734" t="str">
            <v>PEKALONGAN</v>
          </cell>
        </row>
        <row r="735">
          <cell r="B735" t="str">
            <v>P3326150202</v>
          </cell>
          <cell r="C735" t="str">
            <v>TIRTO II</v>
          </cell>
          <cell r="D735" t="str">
            <v>Puskesmas</v>
          </cell>
          <cell r="E735" t="str">
            <v>Non Rawat Inap</v>
          </cell>
          <cell r="F735" t="str">
            <v>Pemerintah Kabupaten</v>
          </cell>
          <cell r="G735">
            <v>33</v>
          </cell>
          <cell r="H735">
            <v>3326</v>
          </cell>
          <cell r="I735">
            <v>0</v>
          </cell>
          <cell r="J735">
            <v>26</v>
          </cell>
          <cell r="K735" t="str">
            <v>JAWA TENGAH</v>
          </cell>
          <cell r="L735" t="str">
            <v>PEKALONGAN</v>
          </cell>
        </row>
        <row r="736">
          <cell r="B736" t="str">
            <v>P3326160201</v>
          </cell>
          <cell r="C736" t="str">
            <v>WIRADESA</v>
          </cell>
          <cell r="D736" t="str">
            <v>Puskesmas</v>
          </cell>
          <cell r="E736" t="str">
            <v>Non Rawat Inap</v>
          </cell>
          <cell r="F736" t="str">
            <v>Pemerintah Kabupaten</v>
          </cell>
          <cell r="G736">
            <v>33</v>
          </cell>
          <cell r="H736">
            <v>3326</v>
          </cell>
          <cell r="I736">
            <v>0</v>
          </cell>
          <cell r="J736">
            <v>44</v>
          </cell>
          <cell r="K736" t="str">
            <v>JAWA TENGAH</v>
          </cell>
          <cell r="L736" t="str">
            <v>PEKALONGAN</v>
          </cell>
        </row>
        <row r="737">
          <cell r="B737" t="str">
            <v>P3326160202</v>
          </cell>
          <cell r="C737" t="str">
            <v>WONOKERTO</v>
          </cell>
          <cell r="D737" t="str">
            <v>Puskesmas</v>
          </cell>
          <cell r="E737" t="str">
            <v>Non Rawat Inap</v>
          </cell>
          <cell r="F737" t="str">
            <v>Pemerintah Kabupaten</v>
          </cell>
          <cell r="G737">
            <v>33</v>
          </cell>
          <cell r="H737">
            <v>3326</v>
          </cell>
          <cell r="I737">
            <v>0</v>
          </cell>
          <cell r="J737">
            <v>35</v>
          </cell>
          <cell r="K737" t="str">
            <v>JAWA TENGAH</v>
          </cell>
          <cell r="L737" t="str">
            <v>PEKALONGAN</v>
          </cell>
        </row>
        <row r="738">
          <cell r="B738" t="str">
            <v>P3327010201</v>
          </cell>
          <cell r="C738" t="str">
            <v>BANYUMUDAL</v>
          </cell>
          <cell r="D738" t="str">
            <v>Puskesmas</v>
          </cell>
          <cell r="E738" t="str">
            <v>Non Rawat Inap</v>
          </cell>
          <cell r="F738" t="str">
            <v>Pemerintah Kabupaten</v>
          </cell>
          <cell r="G738">
            <v>33</v>
          </cell>
          <cell r="H738">
            <v>3327</v>
          </cell>
          <cell r="I738">
            <v>0</v>
          </cell>
          <cell r="J738">
            <v>33</v>
          </cell>
          <cell r="K738" t="str">
            <v>JAWA TENGAH</v>
          </cell>
          <cell r="L738" t="str">
            <v>PEMALANG</v>
          </cell>
        </row>
        <row r="739">
          <cell r="B739" t="str">
            <v>P3327011201</v>
          </cell>
          <cell r="C739" t="str">
            <v>WARUNGPRING</v>
          </cell>
          <cell r="D739" t="str">
            <v>Puskesmas</v>
          </cell>
          <cell r="E739" t="str">
            <v>Non Rawat Inap</v>
          </cell>
          <cell r="F739" t="str">
            <v>Pemerintah Kabupaten</v>
          </cell>
          <cell r="G739">
            <v>33</v>
          </cell>
          <cell r="H739">
            <v>3327</v>
          </cell>
          <cell r="I739">
            <v>0</v>
          </cell>
          <cell r="J739">
            <v>31</v>
          </cell>
          <cell r="K739" t="str">
            <v>JAWA TENGAH</v>
          </cell>
          <cell r="L739" t="str">
            <v>PEMALANG</v>
          </cell>
        </row>
        <row r="740">
          <cell r="B740" t="str">
            <v>P3327020201</v>
          </cell>
          <cell r="C740" t="str">
            <v>PULOSARI</v>
          </cell>
          <cell r="D740" t="str">
            <v>Puskesmas</v>
          </cell>
          <cell r="E740" t="str">
            <v>Non Rawat Inap</v>
          </cell>
          <cell r="F740" t="str">
            <v>Pemerintah Kabupaten</v>
          </cell>
          <cell r="G740">
            <v>33</v>
          </cell>
          <cell r="H740">
            <v>3327</v>
          </cell>
          <cell r="I740">
            <v>0</v>
          </cell>
          <cell r="J740">
            <v>46</v>
          </cell>
          <cell r="K740" t="str">
            <v>JAWA TENGAH</v>
          </cell>
          <cell r="L740" t="str">
            <v>PEMALANG</v>
          </cell>
        </row>
        <row r="741">
          <cell r="B741" t="str">
            <v>P3327030201</v>
          </cell>
          <cell r="C741" t="str">
            <v>BELIK</v>
          </cell>
          <cell r="D741" t="str">
            <v>Puskesmas</v>
          </cell>
          <cell r="E741" t="str">
            <v>Non Rawat Inap</v>
          </cell>
          <cell r="F741" t="str">
            <v>Pemerintah Kabupaten</v>
          </cell>
          <cell r="G741">
            <v>33</v>
          </cell>
          <cell r="H741">
            <v>3327</v>
          </cell>
          <cell r="I741">
            <v>0</v>
          </cell>
          <cell r="J741">
            <v>49</v>
          </cell>
          <cell r="K741" t="str">
            <v>JAWA TENGAH</v>
          </cell>
          <cell r="L741" t="str">
            <v>PEMALANG</v>
          </cell>
        </row>
        <row r="742">
          <cell r="B742" t="str">
            <v>P3327040101</v>
          </cell>
          <cell r="C742" t="str">
            <v>WATUKUMPUL</v>
          </cell>
          <cell r="D742" t="str">
            <v>Puskesmas</v>
          </cell>
          <cell r="E742" t="str">
            <v>Rawat Inap</v>
          </cell>
          <cell r="F742" t="str">
            <v>Pemerintah Kabupaten</v>
          </cell>
          <cell r="G742">
            <v>33</v>
          </cell>
          <cell r="H742">
            <v>3327</v>
          </cell>
          <cell r="I742">
            <v>0</v>
          </cell>
          <cell r="J742">
            <v>55</v>
          </cell>
          <cell r="K742" t="str">
            <v>JAWA TENGAH</v>
          </cell>
          <cell r="L742" t="str">
            <v>PEMALANG</v>
          </cell>
        </row>
        <row r="743">
          <cell r="B743" t="str">
            <v>P3327050101</v>
          </cell>
          <cell r="C743" t="str">
            <v>KEBANDARAN</v>
          </cell>
          <cell r="D743" t="str">
            <v>Puskesmas</v>
          </cell>
          <cell r="E743" t="str">
            <v>Rawat Inap</v>
          </cell>
          <cell r="F743" t="str">
            <v>Pemerintah Kabupaten</v>
          </cell>
          <cell r="G743">
            <v>33</v>
          </cell>
          <cell r="H743">
            <v>3327</v>
          </cell>
          <cell r="I743">
            <v>0</v>
          </cell>
          <cell r="J743">
            <v>69</v>
          </cell>
          <cell r="K743" t="str">
            <v>JAWA TENGAH</v>
          </cell>
          <cell r="L743" t="str">
            <v>PEMALANG</v>
          </cell>
        </row>
        <row r="744">
          <cell r="B744" t="str">
            <v>P3327060201</v>
          </cell>
          <cell r="C744" t="str">
            <v>BANTARBOLANG</v>
          </cell>
          <cell r="D744" t="str">
            <v>Puskesmas</v>
          </cell>
          <cell r="E744" t="str">
            <v>Non Rawat Inap</v>
          </cell>
          <cell r="F744" t="str">
            <v>Pemerintah Kabupaten</v>
          </cell>
          <cell r="G744">
            <v>33</v>
          </cell>
          <cell r="H744">
            <v>3327</v>
          </cell>
          <cell r="I744">
            <v>0</v>
          </cell>
          <cell r="J744">
            <v>53</v>
          </cell>
          <cell r="K744" t="str">
            <v>JAWA TENGAH</v>
          </cell>
          <cell r="L744" t="str">
            <v>PEMALANG</v>
          </cell>
        </row>
        <row r="745">
          <cell r="B745" t="str">
            <v>P3327070101</v>
          </cell>
          <cell r="C745" t="str">
            <v>RANDUDONGKAL</v>
          </cell>
          <cell r="D745" t="str">
            <v>Puskesmas</v>
          </cell>
          <cell r="E745" t="str">
            <v>Rawat Inap</v>
          </cell>
          <cell r="F745" t="str">
            <v>Pemerintah Kabupaten</v>
          </cell>
          <cell r="G745">
            <v>33</v>
          </cell>
          <cell r="H745">
            <v>3327</v>
          </cell>
          <cell r="I745">
            <v>0</v>
          </cell>
          <cell r="J745">
            <v>80</v>
          </cell>
          <cell r="K745" t="str">
            <v>JAWA TENGAH</v>
          </cell>
          <cell r="L745" t="str">
            <v>PEMALANG</v>
          </cell>
        </row>
        <row r="746">
          <cell r="B746" t="str">
            <v>P3327070202</v>
          </cell>
          <cell r="C746" t="str">
            <v>KALIMAS</v>
          </cell>
          <cell r="D746" t="str">
            <v>Puskesmas</v>
          </cell>
          <cell r="E746" t="str">
            <v>Non Rawat Inap</v>
          </cell>
          <cell r="F746" t="str">
            <v>Pemerintah Kabupaten</v>
          </cell>
          <cell r="G746">
            <v>33</v>
          </cell>
          <cell r="H746">
            <v>3327</v>
          </cell>
          <cell r="I746">
            <v>0</v>
          </cell>
          <cell r="J746">
            <v>32</v>
          </cell>
          <cell r="K746" t="str">
            <v>JAWA TENGAH</v>
          </cell>
          <cell r="L746" t="str">
            <v>PEMALANG</v>
          </cell>
        </row>
        <row r="747">
          <cell r="B747" t="str">
            <v>P3327080201</v>
          </cell>
          <cell r="C747" t="str">
            <v>PADURAKSA</v>
          </cell>
          <cell r="D747" t="str">
            <v>Puskesmas</v>
          </cell>
          <cell r="E747" t="str">
            <v>Non Rawat Inap</v>
          </cell>
          <cell r="F747" t="str">
            <v>Pemerintah Kabupaten</v>
          </cell>
          <cell r="G747">
            <v>33</v>
          </cell>
          <cell r="H747">
            <v>3327</v>
          </cell>
          <cell r="I747">
            <v>0</v>
          </cell>
          <cell r="J747">
            <v>42</v>
          </cell>
          <cell r="K747" t="str">
            <v>JAWA TENGAH</v>
          </cell>
          <cell r="L747" t="str">
            <v>PEMALANG</v>
          </cell>
        </row>
        <row r="748">
          <cell r="B748" t="str">
            <v>P3327080202</v>
          </cell>
          <cell r="C748" t="str">
            <v>MULYOHARJO</v>
          </cell>
          <cell r="D748" t="str">
            <v>Puskesmas</v>
          </cell>
          <cell r="E748" t="str">
            <v>Non Rawat Inap</v>
          </cell>
          <cell r="F748" t="str">
            <v>Pemerintah Kabupaten</v>
          </cell>
          <cell r="G748">
            <v>33</v>
          </cell>
          <cell r="H748">
            <v>3327</v>
          </cell>
          <cell r="I748">
            <v>0</v>
          </cell>
          <cell r="J748">
            <v>42</v>
          </cell>
          <cell r="K748" t="str">
            <v>JAWA TENGAH</v>
          </cell>
          <cell r="L748" t="str">
            <v>PEMALANG</v>
          </cell>
        </row>
        <row r="749">
          <cell r="B749" t="str">
            <v>P3327080203</v>
          </cell>
          <cell r="C749" t="str">
            <v>KEBONDALEM</v>
          </cell>
          <cell r="D749" t="str">
            <v>Puskesmas</v>
          </cell>
          <cell r="E749" t="str">
            <v>Non Rawat Inap</v>
          </cell>
          <cell r="F749" t="str">
            <v>Pemerintah Kabupaten</v>
          </cell>
          <cell r="G749">
            <v>33</v>
          </cell>
          <cell r="H749">
            <v>3327</v>
          </cell>
          <cell r="I749">
            <v>0</v>
          </cell>
          <cell r="J749">
            <v>38</v>
          </cell>
          <cell r="K749" t="str">
            <v>JAWA TENGAH</v>
          </cell>
          <cell r="L749" t="str">
            <v>PEMALANG</v>
          </cell>
        </row>
        <row r="750">
          <cell r="B750" t="str">
            <v>P3327090201</v>
          </cell>
          <cell r="C750" t="str">
            <v>BANJARDAWA</v>
          </cell>
          <cell r="D750" t="str">
            <v>Puskesmas</v>
          </cell>
          <cell r="E750" t="str">
            <v>Non Rawat Inap</v>
          </cell>
          <cell r="F750" t="str">
            <v>Pemerintah Kabupaten</v>
          </cell>
          <cell r="G750">
            <v>33</v>
          </cell>
          <cell r="H750">
            <v>3327</v>
          </cell>
          <cell r="I750">
            <v>0</v>
          </cell>
          <cell r="J750">
            <v>39</v>
          </cell>
          <cell r="K750" t="str">
            <v>JAWA TENGAH</v>
          </cell>
          <cell r="L750" t="str">
            <v>PEMALANG</v>
          </cell>
        </row>
        <row r="751">
          <cell r="B751" t="str">
            <v>P3327090202</v>
          </cell>
          <cell r="C751" t="str">
            <v>KABUNAN</v>
          </cell>
          <cell r="D751" t="str">
            <v>Puskesmas</v>
          </cell>
          <cell r="E751" t="str">
            <v>Non Rawat Inap</v>
          </cell>
          <cell r="F751" t="str">
            <v>Pemerintah Kabupaten</v>
          </cell>
          <cell r="G751">
            <v>33</v>
          </cell>
          <cell r="H751">
            <v>3327</v>
          </cell>
          <cell r="I751">
            <v>0</v>
          </cell>
          <cell r="J751">
            <v>37</v>
          </cell>
          <cell r="K751" t="str">
            <v>JAWA TENGAH</v>
          </cell>
          <cell r="L751" t="str">
            <v>PEMALANG</v>
          </cell>
        </row>
        <row r="752">
          <cell r="B752" t="str">
            <v>P3327090203</v>
          </cell>
          <cell r="C752" t="str">
            <v>JEBED</v>
          </cell>
          <cell r="D752" t="str">
            <v>Puskesmas</v>
          </cell>
          <cell r="E752" t="str">
            <v>Non Rawat Inap</v>
          </cell>
          <cell r="F752" t="str">
            <v>Pemerintah Kabupaten</v>
          </cell>
          <cell r="G752">
            <v>33</v>
          </cell>
          <cell r="H752">
            <v>3327</v>
          </cell>
          <cell r="I752">
            <v>0</v>
          </cell>
          <cell r="J752">
            <v>45</v>
          </cell>
          <cell r="K752" t="str">
            <v>JAWA TENGAH</v>
          </cell>
          <cell r="L752" t="str">
            <v>PEMALANG</v>
          </cell>
        </row>
        <row r="753">
          <cell r="B753" t="str">
            <v>P3327100201</v>
          </cell>
          <cell r="C753" t="str">
            <v>PETARUKAN</v>
          </cell>
          <cell r="D753" t="str">
            <v>Puskesmas</v>
          </cell>
          <cell r="E753" t="str">
            <v>Non Rawat Inap</v>
          </cell>
          <cell r="F753" t="str">
            <v>Pemerintah Kabupaten</v>
          </cell>
          <cell r="G753">
            <v>33</v>
          </cell>
          <cell r="H753">
            <v>3327</v>
          </cell>
          <cell r="I753">
            <v>0</v>
          </cell>
          <cell r="J753">
            <v>67</v>
          </cell>
          <cell r="K753" t="str">
            <v>JAWA TENGAH</v>
          </cell>
          <cell r="L753" t="str">
            <v>PEMALANG</v>
          </cell>
        </row>
        <row r="754">
          <cell r="B754" t="str">
            <v>P3327100202</v>
          </cell>
          <cell r="C754" t="str">
            <v>KLAREYAN</v>
          </cell>
          <cell r="D754" t="str">
            <v>Puskesmas</v>
          </cell>
          <cell r="E754" t="str">
            <v>Non Rawat Inap</v>
          </cell>
          <cell r="F754" t="str">
            <v>Pemerintah Kabupaten</v>
          </cell>
          <cell r="G754">
            <v>33</v>
          </cell>
          <cell r="H754">
            <v>3327</v>
          </cell>
          <cell r="I754">
            <v>0</v>
          </cell>
          <cell r="J754">
            <v>49</v>
          </cell>
          <cell r="K754" t="str">
            <v>JAWA TENGAH</v>
          </cell>
          <cell r="L754" t="str">
            <v>PEMALANG</v>
          </cell>
        </row>
        <row r="755">
          <cell r="B755" t="str">
            <v>P3327110201</v>
          </cell>
          <cell r="C755" t="str">
            <v>LOSARI</v>
          </cell>
          <cell r="D755" t="str">
            <v>Puskesmas</v>
          </cell>
          <cell r="E755" t="str">
            <v>Non Rawat Inap</v>
          </cell>
          <cell r="F755" t="str">
            <v>Pemerintah Kabupaten</v>
          </cell>
          <cell r="G755">
            <v>33</v>
          </cell>
          <cell r="H755">
            <v>3327</v>
          </cell>
          <cell r="I755">
            <v>0</v>
          </cell>
          <cell r="J755">
            <v>59</v>
          </cell>
          <cell r="K755" t="str">
            <v>JAWA TENGAH</v>
          </cell>
          <cell r="L755" t="str">
            <v>PEMALANG</v>
          </cell>
        </row>
        <row r="756">
          <cell r="B756" t="str">
            <v>P3327120101</v>
          </cell>
          <cell r="C756" t="str">
            <v>PURWOHARJO</v>
          </cell>
          <cell r="D756" t="str">
            <v>Puskesmas</v>
          </cell>
          <cell r="E756" t="str">
            <v>Rawat Inap</v>
          </cell>
          <cell r="F756" t="str">
            <v>Pemerintah Kabupaten</v>
          </cell>
          <cell r="G756">
            <v>33</v>
          </cell>
          <cell r="H756">
            <v>3327</v>
          </cell>
          <cell r="I756">
            <v>0</v>
          </cell>
          <cell r="J756">
            <v>70</v>
          </cell>
          <cell r="K756" t="str">
            <v>JAWA TENGAH</v>
          </cell>
          <cell r="L756" t="str">
            <v>PEMALANG</v>
          </cell>
        </row>
        <row r="757">
          <cell r="B757" t="str">
            <v>P3327120202</v>
          </cell>
          <cell r="C757" t="str">
            <v>SARWODADI</v>
          </cell>
          <cell r="D757" t="str">
            <v>Puskesmas</v>
          </cell>
          <cell r="E757" t="str">
            <v>Non Rawat Inap</v>
          </cell>
          <cell r="F757" t="str">
            <v>Pemerintah Kabupaten</v>
          </cell>
          <cell r="G757">
            <v>33</v>
          </cell>
          <cell r="H757">
            <v>3327</v>
          </cell>
          <cell r="I757">
            <v>0</v>
          </cell>
          <cell r="J757">
            <v>34</v>
          </cell>
          <cell r="K757" t="str">
            <v>JAWA TENGAH</v>
          </cell>
          <cell r="L757" t="str">
            <v>PEMALANG</v>
          </cell>
        </row>
        <row r="758">
          <cell r="B758" t="str">
            <v>P3327130201</v>
          </cell>
          <cell r="C758" t="str">
            <v>ROWOSARI</v>
          </cell>
          <cell r="D758" t="str">
            <v>Puskesmas</v>
          </cell>
          <cell r="E758" t="str">
            <v>Non Rawat Inap</v>
          </cell>
          <cell r="F758" t="str">
            <v>Pemerintah Kabupaten</v>
          </cell>
          <cell r="G758">
            <v>33</v>
          </cell>
          <cell r="H758">
            <v>3327</v>
          </cell>
          <cell r="I758">
            <v>0</v>
          </cell>
          <cell r="J758">
            <v>39</v>
          </cell>
          <cell r="K758" t="str">
            <v>JAWA TENGAH</v>
          </cell>
          <cell r="L758" t="str">
            <v>PEMALANG</v>
          </cell>
        </row>
        <row r="759">
          <cell r="B759" t="str">
            <v>P3327130202</v>
          </cell>
          <cell r="C759" t="str">
            <v>MOJO</v>
          </cell>
          <cell r="D759" t="str">
            <v>Puskesmas</v>
          </cell>
          <cell r="E759" t="str">
            <v>Non Rawat Inap</v>
          </cell>
          <cell r="F759" t="str">
            <v>Pemerintah Kabupaten</v>
          </cell>
          <cell r="G759">
            <v>33</v>
          </cell>
          <cell r="H759">
            <v>3327</v>
          </cell>
          <cell r="I759">
            <v>0</v>
          </cell>
          <cell r="J759">
            <v>41</v>
          </cell>
          <cell r="K759" t="str">
            <v>JAWA TENGAH</v>
          </cell>
          <cell r="L759" t="str">
            <v>PEMALANG</v>
          </cell>
        </row>
        <row r="760">
          <cell r="B760" t="str">
            <v>P3328010101</v>
          </cell>
          <cell r="C760" t="str">
            <v>MARGASARI</v>
          </cell>
          <cell r="D760" t="str">
            <v>Puskesmas</v>
          </cell>
          <cell r="E760" t="str">
            <v>Rawat Inap</v>
          </cell>
          <cell r="F760" t="str">
            <v>Pemerintah Kabupaten</v>
          </cell>
          <cell r="G760">
            <v>33</v>
          </cell>
          <cell r="H760">
            <v>3328</v>
          </cell>
          <cell r="I760">
            <v>0</v>
          </cell>
          <cell r="J760">
            <v>49</v>
          </cell>
          <cell r="K760" t="str">
            <v>JAWA TENGAH</v>
          </cell>
          <cell r="L760" t="str">
            <v>TEGAL</v>
          </cell>
        </row>
        <row r="761">
          <cell r="B761" t="str">
            <v>P3328010102</v>
          </cell>
          <cell r="C761" t="str">
            <v>KESAMBI</v>
          </cell>
          <cell r="D761" t="str">
            <v>Puskesmas</v>
          </cell>
          <cell r="E761" t="str">
            <v>Rawat Inap</v>
          </cell>
          <cell r="F761" t="str">
            <v>Pemerintah Kabupaten</v>
          </cell>
          <cell r="G761">
            <v>33</v>
          </cell>
          <cell r="H761">
            <v>3328</v>
          </cell>
          <cell r="I761">
            <v>0</v>
          </cell>
          <cell r="J761">
            <v>24</v>
          </cell>
          <cell r="K761" t="str">
            <v>JAWA TENGAH</v>
          </cell>
          <cell r="L761" t="str">
            <v>TEGAL</v>
          </cell>
        </row>
        <row r="762">
          <cell r="B762" t="str">
            <v>P3328020101</v>
          </cell>
          <cell r="C762" t="str">
            <v>BUMIJAWA</v>
          </cell>
          <cell r="D762" t="str">
            <v>Puskesmas</v>
          </cell>
          <cell r="E762" t="str">
            <v>Rawat Inap</v>
          </cell>
          <cell r="F762" t="str">
            <v>Pemerintah Kabupaten</v>
          </cell>
          <cell r="G762">
            <v>33</v>
          </cell>
          <cell r="H762">
            <v>3328</v>
          </cell>
          <cell r="I762">
            <v>0</v>
          </cell>
          <cell r="J762">
            <v>56</v>
          </cell>
          <cell r="K762" t="str">
            <v>JAWA TENGAH</v>
          </cell>
          <cell r="L762" t="str">
            <v>TEGAL</v>
          </cell>
        </row>
        <row r="763">
          <cell r="B763" t="str">
            <v>P3328030201</v>
          </cell>
          <cell r="C763" t="str">
            <v>BOJONG</v>
          </cell>
          <cell r="D763" t="str">
            <v>Puskesmas</v>
          </cell>
          <cell r="E763" t="str">
            <v>Non Rawat Inap</v>
          </cell>
          <cell r="F763" t="str">
            <v>Pemerintah Kabupaten</v>
          </cell>
          <cell r="G763">
            <v>33</v>
          </cell>
          <cell r="H763">
            <v>3328</v>
          </cell>
          <cell r="I763">
            <v>0</v>
          </cell>
          <cell r="J763">
            <v>32</v>
          </cell>
          <cell r="K763" t="str">
            <v>JAWA TENGAH</v>
          </cell>
          <cell r="L763" t="str">
            <v>TEGAL</v>
          </cell>
        </row>
        <row r="764">
          <cell r="B764" t="str">
            <v>P3328030202</v>
          </cell>
          <cell r="C764" t="str">
            <v>DANASARI</v>
          </cell>
          <cell r="D764" t="str">
            <v>Puskesmas</v>
          </cell>
          <cell r="E764" t="str">
            <v>Non Rawat Inap</v>
          </cell>
          <cell r="F764" t="str">
            <v>Pemerintah Kabupaten</v>
          </cell>
          <cell r="G764">
            <v>33</v>
          </cell>
          <cell r="H764">
            <v>3328</v>
          </cell>
          <cell r="I764">
            <v>0</v>
          </cell>
          <cell r="J764">
            <v>25</v>
          </cell>
          <cell r="K764" t="str">
            <v>JAWA TENGAH</v>
          </cell>
          <cell r="L764" t="str">
            <v>TEGAL</v>
          </cell>
        </row>
        <row r="765">
          <cell r="B765" t="str">
            <v>P3328040101</v>
          </cell>
          <cell r="C765" t="str">
            <v>BALAPULANG</v>
          </cell>
          <cell r="D765" t="str">
            <v>Puskesmas</v>
          </cell>
          <cell r="E765" t="str">
            <v>Rawat Inap</v>
          </cell>
          <cell r="F765" t="str">
            <v>Pemerintah Kabupaten</v>
          </cell>
          <cell r="G765">
            <v>33</v>
          </cell>
          <cell r="H765">
            <v>3328</v>
          </cell>
          <cell r="I765">
            <v>0</v>
          </cell>
          <cell r="J765">
            <v>46</v>
          </cell>
          <cell r="K765" t="str">
            <v>JAWA TENGAH</v>
          </cell>
          <cell r="L765" t="str">
            <v>TEGAL</v>
          </cell>
        </row>
        <row r="766">
          <cell r="B766" t="str">
            <v>P3328040202</v>
          </cell>
          <cell r="C766" t="str">
            <v>KALIBAKUNG</v>
          </cell>
          <cell r="D766" t="str">
            <v>Puskesmas</v>
          </cell>
          <cell r="E766" t="str">
            <v>Non Rawat Inap</v>
          </cell>
          <cell r="F766" t="str">
            <v>Pemerintah Kabupaten</v>
          </cell>
          <cell r="G766">
            <v>33</v>
          </cell>
          <cell r="H766">
            <v>3328</v>
          </cell>
          <cell r="I766">
            <v>0</v>
          </cell>
          <cell r="J766">
            <v>34</v>
          </cell>
          <cell r="K766" t="str">
            <v>JAWA TENGAH</v>
          </cell>
          <cell r="L766" t="str">
            <v>TEGAL</v>
          </cell>
        </row>
        <row r="767">
          <cell r="B767" t="str">
            <v>P3328050101</v>
          </cell>
          <cell r="C767" t="str">
            <v>PAGERBARANG</v>
          </cell>
          <cell r="D767" t="str">
            <v>Puskesmas</v>
          </cell>
          <cell r="E767" t="str">
            <v>Rawat Inap</v>
          </cell>
          <cell r="F767" t="str">
            <v>Pemerintah Kabupaten</v>
          </cell>
          <cell r="G767">
            <v>33</v>
          </cell>
          <cell r="H767">
            <v>3328</v>
          </cell>
          <cell r="I767">
            <v>0</v>
          </cell>
          <cell r="J767">
            <v>45</v>
          </cell>
          <cell r="K767" t="str">
            <v>JAWA TENGAH</v>
          </cell>
          <cell r="L767" t="str">
            <v>TEGAL</v>
          </cell>
        </row>
        <row r="768">
          <cell r="B768" t="str">
            <v>P3328060201</v>
          </cell>
          <cell r="C768" t="str">
            <v>LEBAKSIU</v>
          </cell>
          <cell r="D768" t="str">
            <v>Puskesmas</v>
          </cell>
          <cell r="E768" t="str">
            <v>Non Rawat Inap</v>
          </cell>
          <cell r="F768" t="str">
            <v>Pemerintah Kabupaten</v>
          </cell>
          <cell r="G768">
            <v>33</v>
          </cell>
          <cell r="H768">
            <v>3328</v>
          </cell>
          <cell r="I768">
            <v>0</v>
          </cell>
          <cell r="J768">
            <v>36</v>
          </cell>
          <cell r="K768" t="str">
            <v>JAWA TENGAH</v>
          </cell>
          <cell r="L768" t="str">
            <v>TEGAL</v>
          </cell>
        </row>
        <row r="769">
          <cell r="B769" t="str">
            <v>P3328060202</v>
          </cell>
          <cell r="C769" t="str">
            <v>KAMBANGAN</v>
          </cell>
          <cell r="D769" t="str">
            <v>Puskesmas</v>
          </cell>
          <cell r="E769" t="str">
            <v>Non Rawat Inap</v>
          </cell>
          <cell r="F769" t="str">
            <v>Pemerintah Kabupaten</v>
          </cell>
          <cell r="G769">
            <v>33</v>
          </cell>
          <cell r="H769">
            <v>3328</v>
          </cell>
          <cell r="I769">
            <v>0</v>
          </cell>
          <cell r="J769">
            <v>33</v>
          </cell>
          <cell r="K769" t="str">
            <v>JAWA TENGAH</v>
          </cell>
          <cell r="L769" t="str">
            <v>TEGAL</v>
          </cell>
        </row>
        <row r="770">
          <cell r="B770" t="str">
            <v>P3328070101</v>
          </cell>
          <cell r="C770" t="str">
            <v>JATINEGARA</v>
          </cell>
          <cell r="D770" t="str">
            <v>Puskesmas</v>
          </cell>
          <cell r="E770" t="str">
            <v>Rawat Inap</v>
          </cell>
          <cell r="F770" t="str">
            <v>Pemerintah Kabupaten</v>
          </cell>
          <cell r="G770">
            <v>33</v>
          </cell>
          <cell r="H770">
            <v>3328</v>
          </cell>
          <cell r="I770">
            <v>0</v>
          </cell>
          <cell r="J770">
            <v>46</v>
          </cell>
          <cell r="K770" t="str">
            <v>JAWA TENGAH</v>
          </cell>
          <cell r="L770" t="str">
            <v>TEGAL</v>
          </cell>
        </row>
        <row r="771">
          <cell r="B771" t="str">
            <v>P3328080201</v>
          </cell>
          <cell r="C771" t="str">
            <v>KEDUNG BANTENG</v>
          </cell>
          <cell r="D771" t="str">
            <v>Puskesmas</v>
          </cell>
          <cell r="E771" t="str">
            <v>Non Rawat Inap</v>
          </cell>
          <cell r="F771" t="str">
            <v>Pemerintah Kabupaten</v>
          </cell>
          <cell r="G771">
            <v>33</v>
          </cell>
          <cell r="H771">
            <v>3328</v>
          </cell>
          <cell r="I771">
            <v>0</v>
          </cell>
          <cell r="J771">
            <v>49</v>
          </cell>
          <cell r="K771" t="str">
            <v>JAWA TENGAH</v>
          </cell>
          <cell r="L771" t="str">
            <v>TEGAL</v>
          </cell>
        </row>
        <row r="772">
          <cell r="B772" t="str">
            <v>P3328090201</v>
          </cell>
          <cell r="C772" t="str">
            <v>PANGKAH</v>
          </cell>
          <cell r="D772" t="str">
            <v>Puskesmas</v>
          </cell>
          <cell r="E772" t="str">
            <v>Non Rawat Inap</v>
          </cell>
          <cell r="F772" t="str">
            <v>Pemerintah Kabupaten</v>
          </cell>
          <cell r="G772">
            <v>33</v>
          </cell>
          <cell r="H772">
            <v>3328</v>
          </cell>
          <cell r="I772">
            <v>0</v>
          </cell>
          <cell r="J772">
            <v>46</v>
          </cell>
          <cell r="K772" t="str">
            <v>JAWA TENGAH</v>
          </cell>
          <cell r="L772" t="str">
            <v>TEGAL</v>
          </cell>
        </row>
        <row r="773">
          <cell r="B773" t="str">
            <v>P3328090202</v>
          </cell>
          <cell r="C773" t="str">
            <v>PENUSUPAN</v>
          </cell>
          <cell r="D773" t="str">
            <v>Puskesmas</v>
          </cell>
          <cell r="E773" t="str">
            <v>Non Rawat Inap</v>
          </cell>
          <cell r="F773" t="str">
            <v>Pemerintah Kabupaten</v>
          </cell>
          <cell r="G773">
            <v>33</v>
          </cell>
          <cell r="H773">
            <v>3328</v>
          </cell>
          <cell r="I773">
            <v>0</v>
          </cell>
          <cell r="J773">
            <v>39</v>
          </cell>
          <cell r="K773" t="str">
            <v>JAWA TENGAH</v>
          </cell>
          <cell r="L773" t="str">
            <v>TEGAL</v>
          </cell>
        </row>
        <row r="774">
          <cell r="B774" t="str">
            <v>P3328100201</v>
          </cell>
          <cell r="C774" t="str">
            <v>SLAWI</v>
          </cell>
          <cell r="D774" t="str">
            <v>Puskesmas</v>
          </cell>
          <cell r="E774" t="str">
            <v>Non Rawat Inap</v>
          </cell>
          <cell r="F774" t="str">
            <v>Pemerintah Kabupaten</v>
          </cell>
          <cell r="G774">
            <v>33</v>
          </cell>
          <cell r="H774">
            <v>3328</v>
          </cell>
          <cell r="I774">
            <v>0</v>
          </cell>
          <cell r="J774">
            <v>45</v>
          </cell>
          <cell r="K774" t="str">
            <v>JAWA TENGAH</v>
          </cell>
          <cell r="L774" t="str">
            <v>TEGAL</v>
          </cell>
        </row>
        <row r="775">
          <cell r="B775" t="str">
            <v>P3328110201</v>
          </cell>
          <cell r="C775" t="str">
            <v>DUKUHWARU</v>
          </cell>
          <cell r="D775" t="str">
            <v>Puskesmas</v>
          </cell>
          <cell r="E775" t="str">
            <v>Non Rawat Inap</v>
          </cell>
          <cell r="F775" t="str">
            <v>Pemerintah Kabupaten</v>
          </cell>
          <cell r="G775">
            <v>33</v>
          </cell>
          <cell r="H775">
            <v>3328</v>
          </cell>
          <cell r="I775">
            <v>0</v>
          </cell>
          <cell r="J775">
            <v>45</v>
          </cell>
          <cell r="K775" t="str">
            <v>JAWA TENGAH</v>
          </cell>
          <cell r="L775" t="str">
            <v>TEGAL</v>
          </cell>
        </row>
        <row r="776">
          <cell r="B776" t="str">
            <v>P3328120102</v>
          </cell>
          <cell r="C776" t="str">
            <v>PAGIYANTEN</v>
          </cell>
          <cell r="D776" t="str">
            <v>Puskesmas</v>
          </cell>
          <cell r="E776" t="str">
            <v>Rawat Inap</v>
          </cell>
          <cell r="F776" t="str">
            <v>Pemerintah Kabupaten</v>
          </cell>
          <cell r="G776">
            <v>33</v>
          </cell>
          <cell r="H776">
            <v>3328</v>
          </cell>
          <cell r="I776">
            <v>0</v>
          </cell>
          <cell r="J776">
            <v>56</v>
          </cell>
          <cell r="K776" t="str">
            <v>JAWA TENGAH</v>
          </cell>
          <cell r="L776" t="str">
            <v>TEGAL</v>
          </cell>
        </row>
        <row r="777">
          <cell r="B777" t="str">
            <v>P3328120201</v>
          </cell>
          <cell r="C777" t="str">
            <v>ADIWERNA</v>
          </cell>
          <cell r="D777" t="str">
            <v>Puskesmas</v>
          </cell>
          <cell r="E777" t="str">
            <v>Non Rawat Inap</v>
          </cell>
          <cell r="F777" t="str">
            <v>Pemerintah Kabupaten</v>
          </cell>
          <cell r="G777">
            <v>33</v>
          </cell>
          <cell r="H777">
            <v>3328</v>
          </cell>
          <cell r="I777">
            <v>0</v>
          </cell>
          <cell r="J777">
            <v>41</v>
          </cell>
          <cell r="K777" t="str">
            <v>JAWA TENGAH</v>
          </cell>
          <cell r="L777" t="str">
            <v>TEGAL</v>
          </cell>
        </row>
        <row r="778">
          <cell r="B778" t="str">
            <v>P3328130201</v>
          </cell>
          <cell r="C778" t="str">
            <v>DUKUHTURI</v>
          </cell>
          <cell r="D778" t="str">
            <v>Puskesmas</v>
          </cell>
          <cell r="E778" t="str">
            <v>Non Rawat Inap</v>
          </cell>
          <cell r="F778" t="str">
            <v>Pemerintah Kabupaten</v>
          </cell>
          <cell r="G778">
            <v>33</v>
          </cell>
          <cell r="H778">
            <v>3328</v>
          </cell>
          <cell r="I778">
            <v>0</v>
          </cell>
          <cell r="J778">
            <v>45</v>
          </cell>
          <cell r="K778" t="str">
            <v>JAWA TENGAH</v>
          </cell>
          <cell r="L778" t="str">
            <v>TEGAL</v>
          </cell>
        </row>
        <row r="779">
          <cell r="B779" t="str">
            <v>P3328130202</v>
          </cell>
          <cell r="C779" t="str">
            <v>KUPU</v>
          </cell>
          <cell r="D779" t="str">
            <v>Puskesmas</v>
          </cell>
          <cell r="E779" t="str">
            <v>Non Rawat Inap</v>
          </cell>
          <cell r="F779" t="str">
            <v>Pemerintah Kabupaten</v>
          </cell>
          <cell r="G779">
            <v>33</v>
          </cell>
          <cell r="H779">
            <v>3328</v>
          </cell>
          <cell r="I779">
            <v>0</v>
          </cell>
          <cell r="J779">
            <v>39</v>
          </cell>
          <cell r="K779" t="str">
            <v>JAWA TENGAH</v>
          </cell>
          <cell r="L779" t="str">
            <v>TEGAL</v>
          </cell>
        </row>
        <row r="780">
          <cell r="B780" t="str">
            <v>P3328140201</v>
          </cell>
          <cell r="C780" t="str">
            <v>TALANG</v>
          </cell>
          <cell r="D780" t="str">
            <v>Puskesmas</v>
          </cell>
          <cell r="E780" t="str">
            <v>Non Rawat Inap</v>
          </cell>
          <cell r="F780" t="str">
            <v>Pemerintah Kabupaten</v>
          </cell>
          <cell r="G780">
            <v>33</v>
          </cell>
          <cell r="H780">
            <v>3328</v>
          </cell>
          <cell r="I780">
            <v>0</v>
          </cell>
          <cell r="J780">
            <v>37</v>
          </cell>
          <cell r="K780" t="str">
            <v>JAWA TENGAH</v>
          </cell>
          <cell r="L780" t="str">
            <v>TEGAL</v>
          </cell>
        </row>
        <row r="781">
          <cell r="B781" t="str">
            <v>P3328140202</v>
          </cell>
          <cell r="C781" t="str">
            <v>KALADAWA</v>
          </cell>
          <cell r="D781" t="str">
            <v>Puskesmas</v>
          </cell>
          <cell r="E781" t="str">
            <v>Non Rawat Inap</v>
          </cell>
          <cell r="F781" t="str">
            <v>Pemerintah Kabupaten</v>
          </cell>
          <cell r="G781">
            <v>33</v>
          </cell>
          <cell r="H781">
            <v>3328</v>
          </cell>
          <cell r="I781">
            <v>0</v>
          </cell>
          <cell r="J781">
            <v>32</v>
          </cell>
          <cell r="K781" t="str">
            <v>JAWA TENGAH</v>
          </cell>
          <cell r="L781" t="str">
            <v>TEGAL</v>
          </cell>
        </row>
        <row r="782">
          <cell r="B782" t="str">
            <v>P3328150101</v>
          </cell>
          <cell r="C782" t="str">
            <v>TARUB</v>
          </cell>
          <cell r="D782" t="str">
            <v>Puskesmas</v>
          </cell>
          <cell r="E782" t="str">
            <v>Rawat Inap</v>
          </cell>
          <cell r="F782" t="str">
            <v>Pemerintah Kabupaten</v>
          </cell>
          <cell r="G782">
            <v>33</v>
          </cell>
          <cell r="H782">
            <v>3328</v>
          </cell>
          <cell r="I782">
            <v>0</v>
          </cell>
          <cell r="J782">
            <v>45</v>
          </cell>
          <cell r="K782" t="str">
            <v>JAWA TENGAH</v>
          </cell>
          <cell r="L782" t="str">
            <v>TEGAL</v>
          </cell>
        </row>
        <row r="783">
          <cell r="B783" t="str">
            <v>P3328150202</v>
          </cell>
          <cell r="C783" t="str">
            <v>KESAMIRAN</v>
          </cell>
          <cell r="D783" t="str">
            <v>Puskesmas</v>
          </cell>
          <cell r="E783" t="str">
            <v>Non Rawat Inap</v>
          </cell>
          <cell r="F783" t="str">
            <v>Pemerintah Kabupaten</v>
          </cell>
          <cell r="G783">
            <v>33</v>
          </cell>
          <cell r="H783">
            <v>3328</v>
          </cell>
          <cell r="I783">
            <v>0</v>
          </cell>
          <cell r="J783">
            <v>28</v>
          </cell>
          <cell r="K783" t="str">
            <v>JAWA TENGAH</v>
          </cell>
          <cell r="L783" t="str">
            <v>TEGAL</v>
          </cell>
        </row>
        <row r="784">
          <cell r="B784" t="str">
            <v>P3328160101</v>
          </cell>
          <cell r="C784" t="str">
            <v>KRAMAT</v>
          </cell>
          <cell r="D784" t="str">
            <v>Puskesmas</v>
          </cell>
          <cell r="E784" t="str">
            <v>Rawat Inap</v>
          </cell>
          <cell r="F784" t="str">
            <v>Pemerintah Kabupaten</v>
          </cell>
          <cell r="G784">
            <v>33</v>
          </cell>
          <cell r="H784">
            <v>3328</v>
          </cell>
          <cell r="I784">
            <v>0</v>
          </cell>
          <cell r="J784">
            <v>34</v>
          </cell>
          <cell r="K784" t="str">
            <v>JAWA TENGAH</v>
          </cell>
          <cell r="L784" t="str">
            <v>TEGAL</v>
          </cell>
        </row>
        <row r="785">
          <cell r="B785" t="str">
            <v>P3328160202</v>
          </cell>
          <cell r="C785" t="str">
            <v>BANGUN GALIH</v>
          </cell>
          <cell r="D785" t="str">
            <v>Puskesmas</v>
          </cell>
          <cell r="E785" t="str">
            <v>Non Rawat Inap</v>
          </cell>
          <cell r="F785" t="str">
            <v>Pemerintah Kabupaten</v>
          </cell>
          <cell r="G785">
            <v>33</v>
          </cell>
          <cell r="H785">
            <v>3328</v>
          </cell>
          <cell r="I785">
            <v>0</v>
          </cell>
          <cell r="J785">
            <v>38</v>
          </cell>
          <cell r="K785" t="str">
            <v>JAWA TENGAH</v>
          </cell>
          <cell r="L785" t="str">
            <v>TEGAL</v>
          </cell>
        </row>
        <row r="786">
          <cell r="B786" t="str">
            <v>P3328170201</v>
          </cell>
          <cell r="C786" t="str">
            <v>SURADADI</v>
          </cell>
          <cell r="D786" t="str">
            <v>Puskesmas</v>
          </cell>
          <cell r="E786" t="str">
            <v>Non Rawat Inap</v>
          </cell>
          <cell r="F786" t="str">
            <v>Pemerintah Kabupaten</v>
          </cell>
          <cell r="G786">
            <v>33</v>
          </cell>
          <cell r="H786">
            <v>3328</v>
          </cell>
          <cell r="I786">
            <v>0</v>
          </cell>
          <cell r="J786">
            <v>40</v>
          </cell>
          <cell r="K786" t="str">
            <v>JAWA TENGAH</v>
          </cell>
          <cell r="L786" t="str">
            <v>TEGAL</v>
          </cell>
        </row>
        <row r="787">
          <cell r="B787" t="str">
            <v>P3328170202</v>
          </cell>
          <cell r="C787" t="str">
            <v>JATIBOGOR</v>
          </cell>
          <cell r="D787" t="str">
            <v>Puskesmas</v>
          </cell>
          <cell r="E787" t="str">
            <v>Non Rawat Inap</v>
          </cell>
          <cell r="F787" t="str">
            <v>Pemerintah Kabupaten</v>
          </cell>
          <cell r="G787">
            <v>33</v>
          </cell>
          <cell r="H787">
            <v>3328</v>
          </cell>
          <cell r="I787">
            <v>0</v>
          </cell>
          <cell r="J787">
            <v>35</v>
          </cell>
          <cell r="K787" t="str">
            <v>JAWA TENGAH</v>
          </cell>
          <cell r="L787" t="str">
            <v>TEGAL</v>
          </cell>
        </row>
        <row r="788">
          <cell r="B788" t="str">
            <v>P3328180101</v>
          </cell>
          <cell r="C788" t="str">
            <v>WARUREJO</v>
          </cell>
          <cell r="D788" t="str">
            <v>Puskesmas</v>
          </cell>
          <cell r="E788" t="str">
            <v>Rawat Inap</v>
          </cell>
          <cell r="F788" t="str">
            <v>Pemerintah Kabupaten</v>
          </cell>
          <cell r="G788">
            <v>33</v>
          </cell>
          <cell r="H788">
            <v>3328</v>
          </cell>
          <cell r="I788">
            <v>0</v>
          </cell>
          <cell r="J788">
            <v>35</v>
          </cell>
          <cell r="K788" t="str">
            <v>JAWA TENGAH</v>
          </cell>
          <cell r="L788" t="str">
            <v>TEGAL</v>
          </cell>
        </row>
        <row r="789">
          <cell r="B789" t="str">
            <v>P3329010101</v>
          </cell>
          <cell r="C789" t="str">
            <v>SALEM</v>
          </cell>
          <cell r="D789" t="str">
            <v>Puskesmas</v>
          </cell>
          <cell r="E789" t="str">
            <v>Rawat Inap</v>
          </cell>
          <cell r="F789" t="str">
            <v>Pemerintah Kabupaten</v>
          </cell>
          <cell r="G789">
            <v>33</v>
          </cell>
          <cell r="H789">
            <v>3329</v>
          </cell>
          <cell r="I789">
            <v>0</v>
          </cell>
          <cell r="J789">
            <v>70</v>
          </cell>
          <cell r="K789" t="str">
            <v>JAWA TENGAH</v>
          </cell>
          <cell r="L789" t="str">
            <v>BREBES</v>
          </cell>
        </row>
        <row r="790">
          <cell r="B790" t="str">
            <v>P3329010202</v>
          </cell>
          <cell r="C790" t="str">
            <v>BENTAR</v>
          </cell>
          <cell r="D790" t="str">
            <v>Puskesmas</v>
          </cell>
          <cell r="E790" t="str">
            <v>Non Rawat Inap</v>
          </cell>
          <cell r="F790" t="str">
            <v>Pemerintah Kabupaten</v>
          </cell>
          <cell r="G790">
            <v>33</v>
          </cell>
          <cell r="H790">
            <v>3329</v>
          </cell>
          <cell r="I790">
            <v>0</v>
          </cell>
          <cell r="J790">
            <v>24</v>
          </cell>
          <cell r="K790" t="str">
            <v>JAWA TENGAH</v>
          </cell>
          <cell r="L790" t="str">
            <v>BREBES</v>
          </cell>
        </row>
        <row r="791">
          <cell r="B791" t="str">
            <v>P3329020101</v>
          </cell>
          <cell r="C791" t="str">
            <v>BANTARKAWUNG</v>
          </cell>
          <cell r="D791" t="str">
            <v>Puskesmas</v>
          </cell>
          <cell r="E791" t="str">
            <v>Rawat Inap</v>
          </cell>
          <cell r="F791" t="str">
            <v>Pemerintah Kabupaten</v>
          </cell>
          <cell r="G791">
            <v>33</v>
          </cell>
          <cell r="H791">
            <v>3329</v>
          </cell>
          <cell r="I791">
            <v>0</v>
          </cell>
          <cell r="J791">
            <v>47</v>
          </cell>
          <cell r="K791" t="str">
            <v>JAWA TENGAH</v>
          </cell>
          <cell r="L791" t="str">
            <v>BREBES</v>
          </cell>
        </row>
        <row r="792">
          <cell r="B792" t="str">
            <v>P3329020202</v>
          </cell>
          <cell r="C792" t="str">
            <v>BUARAN</v>
          </cell>
          <cell r="D792" t="str">
            <v>Puskesmas</v>
          </cell>
          <cell r="E792" t="str">
            <v>Non Rawat Inap</v>
          </cell>
          <cell r="F792" t="str">
            <v>Pemerintah Kabupaten</v>
          </cell>
          <cell r="G792">
            <v>33</v>
          </cell>
          <cell r="H792">
            <v>3329</v>
          </cell>
          <cell r="I792">
            <v>0</v>
          </cell>
          <cell r="J792">
            <v>16</v>
          </cell>
          <cell r="K792" t="str">
            <v>JAWA TENGAH</v>
          </cell>
          <cell r="L792" t="str">
            <v>BREBES</v>
          </cell>
        </row>
        <row r="793">
          <cell r="B793" t="str">
            <v>P3329030201</v>
          </cell>
          <cell r="C793" t="str">
            <v>BUMIAYU</v>
          </cell>
          <cell r="D793" t="str">
            <v>Puskesmas</v>
          </cell>
          <cell r="E793" t="str">
            <v>Non Rawat Inap</v>
          </cell>
          <cell r="F793" t="str">
            <v>Pemerintah Kabupaten</v>
          </cell>
          <cell r="G793">
            <v>33</v>
          </cell>
          <cell r="H793">
            <v>3329</v>
          </cell>
          <cell r="I793">
            <v>0</v>
          </cell>
          <cell r="J793">
            <v>90</v>
          </cell>
          <cell r="K793" t="str">
            <v>JAWA TENGAH</v>
          </cell>
          <cell r="L793" t="str">
            <v>BREBES</v>
          </cell>
        </row>
        <row r="794">
          <cell r="B794" t="str">
            <v>P3329030202</v>
          </cell>
          <cell r="C794" t="str">
            <v>KALIWADAS</v>
          </cell>
          <cell r="D794" t="str">
            <v>Puskesmas</v>
          </cell>
          <cell r="E794" t="str">
            <v>Non Rawat Inap</v>
          </cell>
          <cell r="F794" t="str">
            <v>Pemerintah Kabupaten</v>
          </cell>
          <cell r="G794">
            <v>33</v>
          </cell>
          <cell r="H794">
            <v>3329</v>
          </cell>
          <cell r="I794">
            <v>0</v>
          </cell>
          <cell r="J794">
            <v>34</v>
          </cell>
          <cell r="K794" t="str">
            <v>JAWA TENGAH</v>
          </cell>
          <cell r="L794" t="str">
            <v>BREBES</v>
          </cell>
        </row>
        <row r="795">
          <cell r="B795" t="str">
            <v>P3329040101</v>
          </cell>
          <cell r="C795" t="str">
            <v>PAGUYANGAN</v>
          </cell>
          <cell r="D795" t="str">
            <v>Puskesmas</v>
          </cell>
          <cell r="E795" t="str">
            <v>Rawat Inap</v>
          </cell>
          <cell r="F795" t="str">
            <v>Pemerintah Kabupaten</v>
          </cell>
          <cell r="G795">
            <v>33</v>
          </cell>
          <cell r="H795">
            <v>3329</v>
          </cell>
          <cell r="I795">
            <v>0</v>
          </cell>
          <cell r="J795">
            <v>56</v>
          </cell>
          <cell r="K795" t="str">
            <v>JAWA TENGAH</v>
          </cell>
          <cell r="L795" t="str">
            <v>BREBES</v>
          </cell>
        </row>
        <row r="796">
          <cell r="B796" t="str">
            <v>P3329040202</v>
          </cell>
          <cell r="C796" t="str">
            <v>WINDUAJI</v>
          </cell>
          <cell r="D796" t="str">
            <v>Puskesmas</v>
          </cell>
          <cell r="E796" t="str">
            <v>Non Rawat Inap</v>
          </cell>
          <cell r="F796" t="str">
            <v>Pemerintah Kabupaten</v>
          </cell>
          <cell r="G796">
            <v>33</v>
          </cell>
          <cell r="H796">
            <v>3329</v>
          </cell>
          <cell r="I796">
            <v>0</v>
          </cell>
          <cell r="J796">
            <v>17</v>
          </cell>
          <cell r="K796" t="str">
            <v>JAWA TENGAH</v>
          </cell>
          <cell r="L796" t="str">
            <v>BREBES</v>
          </cell>
        </row>
        <row r="797">
          <cell r="B797" t="str">
            <v>P3329050101</v>
          </cell>
          <cell r="C797" t="str">
            <v>SIRAMPOG</v>
          </cell>
          <cell r="D797" t="str">
            <v>Puskesmas</v>
          </cell>
          <cell r="E797" t="str">
            <v>Rawat Inap</v>
          </cell>
          <cell r="F797" t="str">
            <v>Pemerintah Kabupaten</v>
          </cell>
          <cell r="G797">
            <v>33</v>
          </cell>
          <cell r="H797">
            <v>3329</v>
          </cell>
          <cell r="I797">
            <v>0</v>
          </cell>
          <cell r="J797">
            <v>38</v>
          </cell>
          <cell r="K797" t="str">
            <v>JAWA TENGAH</v>
          </cell>
          <cell r="L797" t="str">
            <v>BREBES</v>
          </cell>
        </row>
        <row r="798">
          <cell r="B798" t="str">
            <v>P3329060101</v>
          </cell>
          <cell r="C798" t="str">
            <v>TONJONG</v>
          </cell>
          <cell r="D798" t="str">
            <v>Puskesmas</v>
          </cell>
          <cell r="E798" t="str">
            <v>Rawat Inap</v>
          </cell>
          <cell r="F798" t="str">
            <v>Pemerintah Kabupaten</v>
          </cell>
          <cell r="G798">
            <v>33</v>
          </cell>
          <cell r="H798">
            <v>3329</v>
          </cell>
          <cell r="I798">
            <v>0</v>
          </cell>
          <cell r="J798">
            <v>41</v>
          </cell>
          <cell r="K798" t="str">
            <v>JAWA TENGAH</v>
          </cell>
          <cell r="L798" t="str">
            <v>BREBES</v>
          </cell>
        </row>
        <row r="799">
          <cell r="B799" t="str">
            <v>P3329060202</v>
          </cell>
          <cell r="C799" t="str">
            <v>KUTAMENDALA</v>
          </cell>
          <cell r="D799" t="str">
            <v>Puskesmas</v>
          </cell>
          <cell r="E799" t="str">
            <v>Non Rawat Inap</v>
          </cell>
          <cell r="F799" t="str">
            <v>Pemerintah Kabupaten</v>
          </cell>
          <cell r="G799">
            <v>33</v>
          </cell>
          <cell r="H799">
            <v>3329</v>
          </cell>
          <cell r="I799">
            <v>0</v>
          </cell>
          <cell r="J799">
            <v>2</v>
          </cell>
          <cell r="K799" t="str">
            <v>JAWA TENGAH</v>
          </cell>
          <cell r="L799" t="str">
            <v>BREBES</v>
          </cell>
        </row>
        <row r="800">
          <cell r="B800" t="str">
            <v>P3329070101</v>
          </cell>
          <cell r="C800" t="str">
            <v>LARANGAN</v>
          </cell>
          <cell r="D800" t="str">
            <v>Puskesmas</v>
          </cell>
          <cell r="E800" t="str">
            <v>Rawat Inap</v>
          </cell>
          <cell r="F800" t="str">
            <v>Pemerintah Kabupaten</v>
          </cell>
          <cell r="G800">
            <v>33</v>
          </cell>
          <cell r="H800">
            <v>3329</v>
          </cell>
          <cell r="I800">
            <v>0</v>
          </cell>
          <cell r="J800">
            <v>58</v>
          </cell>
          <cell r="K800" t="str">
            <v>JAWA TENGAH</v>
          </cell>
          <cell r="L800" t="str">
            <v>BREBES</v>
          </cell>
        </row>
        <row r="801">
          <cell r="B801" t="str">
            <v>P3329070202</v>
          </cell>
          <cell r="C801" t="str">
            <v>SITANGGAL</v>
          </cell>
          <cell r="D801" t="str">
            <v>Puskesmas</v>
          </cell>
          <cell r="E801" t="str">
            <v>Non Rawat Inap</v>
          </cell>
          <cell r="F801" t="str">
            <v>Pemerintah Kabupaten</v>
          </cell>
          <cell r="G801">
            <v>33</v>
          </cell>
          <cell r="H801">
            <v>3329</v>
          </cell>
          <cell r="I801">
            <v>0</v>
          </cell>
          <cell r="J801">
            <v>49</v>
          </cell>
          <cell r="K801" t="str">
            <v>JAWA TENGAH</v>
          </cell>
          <cell r="L801" t="str">
            <v>BREBES</v>
          </cell>
        </row>
        <row r="802">
          <cell r="B802" t="str">
            <v>P3329080101</v>
          </cell>
          <cell r="C802" t="str">
            <v>KETANGGUNGAN</v>
          </cell>
          <cell r="D802" t="str">
            <v>Puskesmas</v>
          </cell>
          <cell r="E802" t="str">
            <v>Rawat Inap</v>
          </cell>
          <cell r="F802" t="str">
            <v>Pemerintah Kabupaten</v>
          </cell>
          <cell r="G802">
            <v>33</v>
          </cell>
          <cell r="H802">
            <v>3329</v>
          </cell>
          <cell r="I802">
            <v>0</v>
          </cell>
          <cell r="J802">
            <v>54</v>
          </cell>
          <cell r="K802" t="str">
            <v>JAWA TENGAH</v>
          </cell>
          <cell r="L802" t="str">
            <v>BREBES</v>
          </cell>
        </row>
        <row r="803">
          <cell r="B803" t="str">
            <v>P3329080102</v>
          </cell>
          <cell r="C803" t="str">
            <v>CIKEUSAL KIDUL</v>
          </cell>
          <cell r="D803" t="str">
            <v>Puskesmas</v>
          </cell>
          <cell r="E803" t="str">
            <v>Rawat Inap</v>
          </cell>
          <cell r="F803" t="str">
            <v>Pemerintah Kabupaten</v>
          </cell>
          <cell r="G803">
            <v>33</v>
          </cell>
          <cell r="H803">
            <v>3329</v>
          </cell>
          <cell r="I803">
            <v>0</v>
          </cell>
          <cell r="J803">
            <v>30</v>
          </cell>
          <cell r="K803" t="str">
            <v>JAWA TENGAH</v>
          </cell>
          <cell r="L803" t="str">
            <v>BREBES</v>
          </cell>
        </row>
        <row r="804">
          <cell r="B804" t="str">
            <v>P3329090101</v>
          </cell>
          <cell r="C804" t="str">
            <v>BANJARHARJO</v>
          </cell>
          <cell r="D804" t="str">
            <v>Puskesmas</v>
          </cell>
          <cell r="E804" t="str">
            <v>Rawat Inap</v>
          </cell>
          <cell r="F804" t="str">
            <v>Pemerintah Kabupaten</v>
          </cell>
          <cell r="G804">
            <v>33</v>
          </cell>
          <cell r="H804">
            <v>3329</v>
          </cell>
          <cell r="I804">
            <v>0</v>
          </cell>
          <cell r="J804">
            <v>48</v>
          </cell>
          <cell r="K804" t="str">
            <v>JAWA TENGAH</v>
          </cell>
          <cell r="L804" t="str">
            <v>BREBES</v>
          </cell>
        </row>
        <row r="805">
          <cell r="B805" t="str">
            <v>P3329090103</v>
          </cell>
          <cell r="C805" t="str">
            <v>BANDUNGSARI</v>
          </cell>
          <cell r="D805" t="str">
            <v>Puskesmas</v>
          </cell>
          <cell r="E805" t="str">
            <v>Rawat Inap</v>
          </cell>
          <cell r="F805" t="str">
            <v>Pemerintah Kabupaten</v>
          </cell>
          <cell r="G805">
            <v>33</v>
          </cell>
          <cell r="H805">
            <v>3329</v>
          </cell>
          <cell r="I805">
            <v>0</v>
          </cell>
          <cell r="J805">
            <v>22</v>
          </cell>
          <cell r="K805" t="str">
            <v>JAWA TENGAH</v>
          </cell>
          <cell r="L805" t="str">
            <v>BREBES</v>
          </cell>
        </row>
        <row r="806">
          <cell r="B806" t="str">
            <v>P3329090202</v>
          </cell>
          <cell r="C806" t="str">
            <v>CIKAKAK</v>
          </cell>
          <cell r="D806" t="str">
            <v>Puskesmas</v>
          </cell>
          <cell r="E806" t="str">
            <v>Non Rawat Inap</v>
          </cell>
          <cell r="F806" t="str">
            <v>Pemerintah Kabupaten</v>
          </cell>
          <cell r="G806">
            <v>33</v>
          </cell>
          <cell r="H806">
            <v>3329</v>
          </cell>
          <cell r="I806">
            <v>0</v>
          </cell>
          <cell r="J806">
            <v>35</v>
          </cell>
          <cell r="K806" t="str">
            <v>JAWA TENGAH</v>
          </cell>
          <cell r="L806" t="str">
            <v>BREBES</v>
          </cell>
        </row>
        <row r="807">
          <cell r="B807" t="str">
            <v>P3329100101</v>
          </cell>
          <cell r="C807" t="str">
            <v>LOSARI</v>
          </cell>
          <cell r="D807" t="str">
            <v>Puskesmas</v>
          </cell>
          <cell r="E807" t="str">
            <v>Rawat Inap</v>
          </cell>
          <cell r="F807" t="str">
            <v>Pemerintah Kabupaten</v>
          </cell>
          <cell r="G807">
            <v>33</v>
          </cell>
          <cell r="H807">
            <v>3329</v>
          </cell>
          <cell r="I807">
            <v>0</v>
          </cell>
          <cell r="J807">
            <v>38</v>
          </cell>
          <cell r="K807" t="str">
            <v>JAWA TENGAH</v>
          </cell>
          <cell r="L807" t="str">
            <v>BREBES</v>
          </cell>
        </row>
        <row r="808">
          <cell r="B808" t="str">
            <v>P3329100102</v>
          </cell>
          <cell r="C808" t="str">
            <v>BOJONGSARI</v>
          </cell>
          <cell r="D808" t="str">
            <v>Puskesmas</v>
          </cell>
          <cell r="E808" t="str">
            <v>Rawat Inap</v>
          </cell>
          <cell r="F808" t="str">
            <v>Pemerintah Kabupaten</v>
          </cell>
          <cell r="G808">
            <v>33</v>
          </cell>
          <cell r="H808">
            <v>3329</v>
          </cell>
          <cell r="I808">
            <v>0</v>
          </cell>
          <cell r="J808">
            <v>34</v>
          </cell>
          <cell r="K808" t="str">
            <v>JAWA TENGAH</v>
          </cell>
          <cell r="L808" t="str">
            <v>BREBES</v>
          </cell>
        </row>
        <row r="809">
          <cell r="B809" t="str">
            <v>P3329100103</v>
          </cell>
          <cell r="C809" t="str">
            <v>KECIPIR</v>
          </cell>
          <cell r="D809" t="str">
            <v>Puskesmas</v>
          </cell>
          <cell r="E809" t="str">
            <v>Rawat Inap</v>
          </cell>
          <cell r="F809" t="str">
            <v>Pemerintah Kabupaten</v>
          </cell>
          <cell r="G809">
            <v>33</v>
          </cell>
          <cell r="H809">
            <v>3329</v>
          </cell>
          <cell r="I809">
            <v>0</v>
          </cell>
          <cell r="J809">
            <v>46</v>
          </cell>
          <cell r="K809" t="str">
            <v>JAWA TENGAH</v>
          </cell>
          <cell r="L809" t="str">
            <v>BREBES</v>
          </cell>
        </row>
        <row r="810">
          <cell r="B810" t="str">
            <v>P3329110101</v>
          </cell>
          <cell r="C810" t="str">
            <v>TANJUNG</v>
          </cell>
          <cell r="D810" t="str">
            <v>Puskesmas</v>
          </cell>
          <cell r="E810" t="str">
            <v>Rawat Inap</v>
          </cell>
          <cell r="F810" t="str">
            <v>Pemerintah Kabupaten</v>
          </cell>
          <cell r="G810">
            <v>33</v>
          </cell>
          <cell r="H810">
            <v>3329</v>
          </cell>
          <cell r="I810">
            <v>0</v>
          </cell>
          <cell r="J810">
            <v>50</v>
          </cell>
          <cell r="K810" t="str">
            <v>JAWA TENGAH</v>
          </cell>
          <cell r="L810" t="str">
            <v>BREBES</v>
          </cell>
        </row>
        <row r="811">
          <cell r="B811" t="str">
            <v>P3329110202</v>
          </cell>
          <cell r="C811" t="str">
            <v>KEMURANG WETAN</v>
          </cell>
          <cell r="D811" t="str">
            <v>Puskesmas</v>
          </cell>
          <cell r="E811" t="str">
            <v>Non Rawat Inap</v>
          </cell>
          <cell r="F811" t="str">
            <v>Pemerintah Kabupaten</v>
          </cell>
          <cell r="G811">
            <v>33</v>
          </cell>
          <cell r="H811">
            <v>3329</v>
          </cell>
          <cell r="I811">
            <v>0</v>
          </cell>
          <cell r="J811">
            <v>30</v>
          </cell>
          <cell r="K811" t="str">
            <v>JAWA TENGAH</v>
          </cell>
          <cell r="L811" t="str">
            <v>BREBES</v>
          </cell>
        </row>
        <row r="812">
          <cell r="B812" t="str">
            <v>P3329110203</v>
          </cell>
          <cell r="C812" t="str">
            <v>LUWUNGGEDE</v>
          </cell>
          <cell r="D812" t="str">
            <v>Puskesmas</v>
          </cell>
          <cell r="E812" t="str">
            <v>Non Rawat Inap</v>
          </cell>
          <cell r="F812" t="str">
            <v>Pemerintah Kabupaten</v>
          </cell>
          <cell r="G812">
            <v>33</v>
          </cell>
          <cell r="H812">
            <v>3329</v>
          </cell>
          <cell r="I812">
            <v>0</v>
          </cell>
          <cell r="J812">
            <v>25</v>
          </cell>
          <cell r="K812" t="str">
            <v>JAWA TENGAH</v>
          </cell>
          <cell r="L812" t="str">
            <v>BREBES</v>
          </cell>
        </row>
        <row r="813">
          <cell r="B813" t="str">
            <v>P3329120201</v>
          </cell>
          <cell r="C813" t="str">
            <v>KERSANA</v>
          </cell>
          <cell r="D813" t="str">
            <v>Puskesmas</v>
          </cell>
          <cell r="E813" t="str">
            <v>Non Rawat Inap</v>
          </cell>
          <cell r="F813" t="str">
            <v>Pemerintah Kabupaten</v>
          </cell>
          <cell r="G813">
            <v>33</v>
          </cell>
          <cell r="H813">
            <v>3329</v>
          </cell>
          <cell r="I813">
            <v>0</v>
          </cell>
          <cell r="J813">
            <v>41</v>
          </cell>
          <cell r="K813" t="str">
            <v>JAWA TENGAH</v>
          </cell>
          <cell r="L813" t="str">
            <v>BREBES</v>
          </cell>
        </row>
        <row r="814">
          <cell r="B814" t="str">
            <v>P3329130101</v>
          </cell>
          <cell r="C814" t="str">
            <v>KLUWUT</v>
          </cell>
          <cell r="D814" t="str">
            <v>Puskesmas</v>
          </cell>
          <cell r="E814" t="str">
            <v>Rawat Inap</v>
          </cell>
          <cell r="F814" t="str">
            <v>Pemerintah Kabupaten</v>
          </cell>
          <cell r="G814">
            <v>33</v>
          </cell>
          <cell r="H814">
            <v>3329</v>
          </cell>
          <cell r="I814">
            <v>0</v>
          </cell>
          <cell r="J814">
            <v>39</v>
          </cell>
          <cell r="K814" t="str">
            <v>JAWA TENGAH</v>
          </cell>
          <cell r="L814" t="str">
            <v>BREBES</v>
          </cell>
        </row>
        <row r="815">
          <cell r="B815" t="str">
            <v>P3329130102</v>
          </cell>
          <cell r="C815" t="str">
            <v>BULAKAMBA</v>
          </cell>
          <cell r="D815" t="str">
            <v>Puskesmas</v>
          </cell>
          <cell r="E815" t="str">
            <v>Rawat Inap</v>
          </cell>
          <cell r="F815" t="str">
            <v>Pemerintah Kabupaten</v>
          </cell>
          <cell r="G815">
            <v>33</v>
          </cell>
          <cell r="H815">
            <v>3329</v>
          </cell>
          <cell r="I815">
            <v>0</v>
          </cell>
          <cell r="J815">
            <v>40</v>
          </cell>
          <cell r="K815" t="str">
            <v>JAWA TENGAH</v>
          </cell>
          <cell r="L815" t="str">
            <v>BREBES</v>
          </cell>
        </row>
        <row r="816">
          <cell r="B816" t="str">
            <v>P3329130203</v>
          </cell>
          <cell r="C816" t="str">
            <v>SIWULUH</v>
          </cell>
          <cell r="D816" t="str">
            <v>Puskesmas</v>
          </cell>
          <cell r="E816" t="str">
            <v>Non Rawat Inap</v>
          </cell>
          <cell r="F816" t="str">
            <v>Pemerintah Kabupaten</v>
          </cell>
          <cell r="G816">
            <v>33</v>
          </cell>
          <cell r="H816">
            <v>3329</v>
          </cell>
          <cell r="I816">
            <v>0</v>
          </cell>
          <cell r="J816">
            <v>37</v>
          </cell>
          <cell r="K816" t="str">
            <v>JAWA TENGAH</v>
          </cell>
          <cell r="L816" t="str">
            <v>BREBES</v>
          </cell>
        </row>
        <row r="817">
          <cell r="B817" t="str">
            <v>P3329140201</v>
          </cell>
          <cell r="C817" t="str">
            <v>WANASARI</v>
          </cell>
          <cell r="D817" t="str">
            <v>Puskesmas</v>
          </cell>
          <cell r="E817" t="str">
            <v>Non Rawat Inap</v>
          </cell>
          <cell r="F817" t="str">
            <v>Pemerintah Kabupaten</v>
          </cell>
          <cell r="G817">
            <v>33</v>
          </cell>
          <cell r="H817">
            <v>3329</v>
          </cell>
          <cell r="I817">
            <v>0</v>
          </cell>
          <cell r="J817">
            <v>36</v>
          </cell>
          <cell r="K817" t="str">
            <v>JAWA TENGAH</v>
          </cell>
          <cell r="L817" t="str">
            <v>BREBES</v>
          </cell>
        </row>
        <row r="818">
          <cell r="B818" t="str">
            <v>P3329140202</v>
          </cell>
          <cell r="C818" t="str">
            <v>JAGALEMPENI</v>
          </cell>
          <cell r="D818" t="str">
            <v>Puskesmas</v>
          </cell>
          <cell r="E818" t="str">
            <v>Non Rawat Inap</v>
          </cell>
          <cell r="F818" t="str">
            <v>Pemerintah Kabupaten</v>
          </cell>
          <cell r="G818">
            <v>33</v>
          </cell>
          <cell r="H818">
            <v>3329</v>
          </cell>
          <cell r="I818">
            <v>0</v>
          </cell>
          <cell r="J818">
            <v>26</v>
          </cell>
          <cell r="K818" t="str">
            <v>JAWA TENGAH</v>
          </cell>
          <cell r="L818" t="str">
            <v>BREBES</v>
          </cell>
        </row>
        <row r="819">
          <cell r="B819" t="str">
            <v>P3329140203</v>
          </cell>
          <cell r="C819" t="str">
            <v>SIDAMULYA</v>
          </cell>
          <cell r="D819" t="str">
            <v>Puskesmas</v>
          </cell>
          <cell r="E819" t="str">
            <v>Non Rawat Inap</v>
          </cell>
          <cell r="F819" t="str">
            <v>Pemerintah Kabupaten</v>
          </cell>
          <cell r="G819">
            <v>33</v>
          </cell>
          <cell r="H819">
            <v>3329</v>
          </cell>
          <cell r="I819">
            <v>0</v>
          </cell>
          <cell r="J819">
            <v>28</v>
          </cell>
          <cell r="K819" t="str">
            <v>JAWA TENGAH</v>
          </cell>
          <cell r="L819" t="str">
            <v>BREBES</v>
          </cell>
        </row>
        <row r="820">
          <cell r="B820" t="str">
            <v>P3329150101</v>
          </cell>
          <cell r="C820" t="str">
            <v>JATIROKEH</v>
          </cell>
          <cell r="D820" t="str">
            <v>Puskesmas</v>
          </cell>
          <cell r="E820" t="str">
            <v>Rawat Inap</v>
          </cell>
          <cell r="F820" t="str">
            <v>Pemerintah Kabupaten</v>
          </cell>
          <cell r="G820">
            <v>33</v>
          </cell>
          <cell r="H820">
            <v>3329</v>
          </cell>
          <cell r="I820">
            <v>0</v>
          </cell>
          <cell r="J820">
            <v>42</v>
          </cell>
          <cell r="K820" t="str">
            <v>JAWA TENGAH</v>
          </cell>
          <cell r="L820" t="str">
            <v>BREBES</v>
          </cell>
        </row>
        <row r="821">
          <cell r="B821" t="str">
            <v>P3329160101</v>
          </cell>
          <cell r="C821" t="str">
            <v>JATIBARANG</v>
          </cell>
          <cell r="D821" t="str">
            <v>Puskesmas</v>
          </cell>
          <cell r="E821" t="str">
            <v>Rawat Inap</v>
          </cell>
          <cell r="F821" t="str">
            <v>Pemerintah Kabupaten</v>
          </cell>
          <cell r="G821">
            <v>33</v>
          </cell>
          <cell r="H821">
            <v>3329</v>
          </cell>
          <cell r="I821">
            <v>0</v>
          </cell>
          <cell r="J821">
            <v>77</v>
          </cell>
          <cell r="K821" t="str">
            <v>JAWA TENGAH</v>
          </cell>
          <cell r="L821" t="str">
            <v>BREBES</v>
          </cell>
        </row>
        <row r="822">
          <cell r="B822" t="str">
            <v>P3329160202</v>
          </cell>
          <cell r="C822" t="str">
            <v>KLIKIRAN</v>
          </cell>
          <cell r="D822" t="str">
            <v>Puskesmas</v>
          </cell>
          <cell r="E822" t="str">
            <v>Non Rawat Inap</v>
          </cell>
          <cell r="F822" t="str">
            <v>Pemerintah Kabupaten</v>
          </cell>
          <cell r="G822">
            <v>33</v>
          </cell>
          <cell r="H822">
            <v>3329</v>
          </cell>
          <cell r="I822">
            <v>0</v>
          </cell>
          <cell r="J822">
            <v>18</v>
          </cell>
          <cell r="K822" t="str">
            <v>JAWA TENGAH</v>
          </cell>
          <cell r="L822" t="str">
            <v>BREBES</v>
          </cell>
        </row>
        <row r="823">
          <cell r="B823" t="str">
            <v>P3329170201</v>
          </cell>
          <cell r="C823" t="str">
            <v>BREBES</v>
          </cell>
          <cell r="D823" t="str">
            <v>Puskesmas</v>
          </cell>
          <cell r="E823" t="str">
            <v>Non Rawat Inap</v>
          </cell>
          <cell r="F823" t="str">
            <v>Pemerintah Kabupaten</v>
          </cell>
          <cell r="G823">
            <v>33</v>
          </cell>
          <cell r="H823">
            <v>3329</v>
          </cell>
          <cell r="I823">
            <v>0</v>
          </cell>
          <cell r="J823">
            <v>105</v>
          </cell>
          <cell r="K823" t="str">
            <v>JAWA TENGAH</v>
          </cell>
          <cell r="L823" t="str">
            <v>BREBES</v>
          </cell>
        </row>
        <row r="824">
          <cell r="B824" t="str">
            <v>P3329170202</v>
          </cell>
          <cell r="C824" t="str">
            <v>PEMARON</v>
          </cell>
          <cell r="D824" t="str">
            <v>Puskesmas</v>
          </cell>
          <cell r="E824" t="str">
            <v>Non Rawat Inap</v>
          </cell>
          <cell r="F824" t="str">
            <v>Pemerintah Kabupaten</v>
          </cell>
          <cell r="G824">
            <v>33</v>
          </cell>
          <cell r="H824">
            <v>3329</v>
          </cell>
          <cell r="I824">
            <v>0</v>
          </cell>
          <cell r="J824">
            <v>36</v>
          </cell>
          <cell r="K824" t="str">
            <v>JAWA TENGAH</v>
          </cell>
          <cell r="L824" t="str">
            <v>BREBES</v>
          </cell>
        </row>
        <row r="825">
          <cell r="B825" t="str">
            <v>P3329170203</v>
          </cell>
          <cell r="C825" t="str">
            <v>KALIMATI</v>
          </cell>
          <cell r="D825" t="str">
            <v>Puskesmas</v>
          </cell>
          <cell r="E825" t="str">
            <v>Non Rawat Inap</v>
          </cell>
          <cell r="F825" t="str">
            <v>Pemerintah Kabupaten</v>
          </cell>
          <cell r="G825">
            <v>33</v>
          </cell>
          <cell r="H825">
            <v>3329</v>
          </cell>
          <cell r="I825">
            <v>0</v>
          </cell>
          <cell r="J825">
            <v>13</v>
          </cell>
          <cell r="K825" t="str">
            <v>JAWA TENGAH</v>
          </cell>
          <cell r="L825" t="str">
            <v>BREBES</v>
          </cell>
        </row>
        <row r="826">
          <cell r="B826" t="str">
            <v>P3329170204</v>
          </cell>
          <cell r="C826" t="str">
            <v>KALIGANGSA</v>
          </cell>
          <cell r="D826" t="str">
            <v>Puskesmas</v>
          </cell>
          <cell r="E826" t="str">
            <v>Non Rawat Inap</v>
          </cell>
          <cell r="F826" t="str">
            <v>Pemerintah Kabupaten</v>
          </cell>
          <cell r="G826">
            <v>33</v>
          </cell>
          <cell r="H826">
            <v>3329</v>
          </cell>
          <cell r="I826">
            <v>0</v>
          </cell>
          <cell r="J826">
            <v>9</v>
          </cell>
          <cell r="K826" t="str">
            <v>JAWA TENGAH</v>
          </cell>
          <cell r="L826" t="str">
            <v>BREBES</v>
          </cell>
        </row>
        <row r="827">
          <cell r="B827" t="str">
            <v>P3371010201</v>
          </cell>
          <cell r="C827" t="str">
            <v>MAGELANG SELATAN</v>
          </cell>
          <cell r="D827" t="str">
            <v>Puskesmas</v>
          </cell>
          <cell r="E827" t="str">
            <v>Non Rawat Inap</v>
          </cell>
          <cell r="F827" t="str">
            <v>Pemerintah Kabupaten</v>
          </cell>
          <cell r="G827">
            <v>33</v>
          </cell>
          <cell r="H827">
            <v>3308</v>
          </cell>
          <cell r="I827">
            <v>0</v>
          </cell>
          <cell r="J827">
            <v>46</v>
          </cell>
          <cell r="K827" t="str">
            <v>JAWA TENGAH</v>
          </cell>
          <cell r="L827" t="str">
            <v>MAGELANG</v>
          </cell>
        </row>
        <row r="828">
          <cell r="B828" t="str">
            <v>P3371010202</v>
          </cell>
          <cell r="C828" t="str">
            <v>JURANG OMBO</v>
          </cell>
          <cell r="D828" t="str">
            <v>Puskesmas</v>
          </cell>
          <cell r="E828" t="str">
            <v>Non Rawat Inap</v>
          </cell>
          <cell r="F828" t="str">
            <v>Pemerintah Kabupaten</v>
          </cell>
          <cell r="G828">
            <v>33</v>
          </cell>
          <cell r="H828">
            <v>3308</v>
          </cell>
          <cell r="I828">
            <v>0</v>
          </cell>
          <cell r="J828">
            <v>42</v>
          </cell>
          <cell r="K828" t="str">
            <v>JAWA TENGAH</v>
          </cell>
          <cell r="L828" t="str">
            <v>MAGELANG</v>
          </cell>
        </row>
        <row r="829">
          <cell r="B829" t="str">
            <v>P3371011201</v>
          </cell>
          <cell r="C829" t="str">
            <v>MAGELANG TENGAH</v>
          </cell>
          <cell r="D829" t="str">
            <v>Puskesmas</v>
          </cell>
          <cell r="E829" t="str">
            <v>Non Rawat Inap</v>
          </cell>
          <cell r="F829" t="str">
            <v>Pemerintah Kabupaten</v>
          </cell>
          <cell r="G829">
            <v>33</v>
          </cell>
          <cell r="H829">
            <v>3308</v>
          </cell>
          <cell r="I829">
            <v>0</v>
          </cell>
          <cell r="J829">
            <v>44</v>
          </cell>
          <cell r="K829" t="str">
            <v>JAWA TENGAH</v>
          </cell>
          <cell r="L829" t="str">
            <v>MAGELANG</v>
          </cell>
        </row>
        <row r="830">
          <cell r="B830" t="str">
            <v>P3371011202</v>
          </cell>
          <cell r="C830" t="str">
            <v>KERKOPAN</v>
          </cell>
          <cell r="D830" t="str">
            <v>Puskesmas</v>
          </cell>
          <cell r="E830" t="str">
            <v>Non Rawat Inap</v>
          </cell>
          <cell r="F830" t="str">
            <v>Pemerintah Kabupaten</v>
          </cell>
          <cell r="G830">
            <v>33</v>
          </cell>
          <cell r="H830">
            <v>3308</v>
          </cell>
          <cell r="I830">
            <v>0</v>
          </cell>
          <cell r="J830">
            <v>22</v>
          </cell>
          <cell r="K830" t="str">
            <v>JAWA TENGAH</v>
          </cell>
          <cell r="L830" t="str">
            <v>MAGELANG</v>
          </cell>
        </row>
        <row r="831">
          <cell r="B831" t="str">
            <v>P3371020201</v>
          </cell>
          <cell r="C831" t="str">
            <v>MAGELANG UTARA</v>
          </cell>
          <cell r="D831" t="str">
            <v>Puskesmas</v>
          </cell>
          <cell r="E831" t="str">
            <v>Non Rawat Inap</v>
          </cell>
          <cell r="F831" t="str">
            <v>Pemerintah Kabupaten</v>
          </cell>
          <cell r="G831">
            <v>33</v>
          </cell>
          <cell r="H831">
            <v>3308</v>
          </cell>
          <cell r="I831">
            <v>0</v>
          </cell>
          <cell r="J831">
            <v>54</v>
          </cell>
          <cell r="K831" t="str">
            <v>JAWA TENGAH</v>
          </cell>
          <cell r="L831" t="str">
            <v>MAGELANG</v>
          </cell>
        </row>
        <row r="832">
          <cell r="B832" t="str">
            <v>P3372010101</v>
          </cell>
          <cell r="C832" t="str">
            <v>PAJANG</v>
          </cell>
          <cell r="D832" t="str">
            <v>Puskesmas</v>
          </cell>
          <cell r="E832" t="str">
            <v>Rawat Inap</v>
          </cell>
          <cell r="F832" t="str">
            <v>Pemerintah Kota</v>
          </cell>
          <cell r="G832">
            <v>33</v>
          </cell>
          <cell r="H832">
            <v>3372</v>
          </cell>
          <cell r="I832">
            <v>0</v>
          </cell>
          <cell r="J832">
            <v>52</v>
          </cell>
          <cell r="K832" t="str">
            <v>JAWA TENGAH</v>
          </cell>
          <cell r="L832" t="str">
            <v>KOTA SURAKARTA</v>
          </cell>
        </row>
        <row r="833">
          <cell r="B833" t="str">
            <v>P3372010202</v>
          </cell>
          <cell r="C833" t="str">
            <v>PENUMPING</v>
          </cell>
          <cell r="D833" t="str">
            <v>Puskesmas</v>
          </cell>
          <cell r="E833" t="str">
            <v>Non Rawat Inap</v>
          </cell>
          <cell r="F833" t="str">
            <v>Pemerintah Kota</v>
          </cell>
          <cell r="G833">
            <v>33</v>
          </cell>
          <cell r="H833">
            <v>3372</v>
          </cell>
          <cell r="I833">
            <v>0</v>
          </cell>
          <cell r="J833">
            <v>31</v>
          </cell>
          <cell r="K833" t="str">
            <v>JAWA TENGAH</v>
          </cell>
          <cell r="L833" t="str">
            <v>KOTA SURAKARTA</v>
          </cell>
        </row>
        <row r="834">
          <cell r="B834" t="str">
            <v>P3372010203</v>
          </cell>
          <cell r="C834" t="str">
            <v>PURWOSARI</v>
          </cell>
          <cell r="D834" t="str">
            <v>Puskesmas</v>
          </cell>
          <cell r="E834" t="str">
            <v>Non Rawat Inap</v>
          </cell>
          <cell r="F834" t="str">
            <v>Pemerintah Kota</v>
          </cell>
          <cell r="G834">
            <v>33</v>
          </cell>
          <cell r="H834">
            <v>3372</v>
          </cell>
          <cell r="I834">
            <v>0</v>
          </cell>
          <cell r="J834">
            <v>28</v>
          </cell>
          <cell r="K834" t="str">
            <v>JAWA TENGAH</v>
          </cell>
          <cell r="L834" t="str">
            <v>KOTA SURAKARTA</v>
          </cell>
        </row>
        <row r="835">
          <cell r="B835" t="str">
            <v>P3372020201</v>
          </cell>
          <cell r="C835" t="str">
            <v>KRATONAN</v>
          </cell>
          <cell r="D835" t="str">
            <v>Puskesmas</v>
          </cell>
          <cell r="E835" t="str">
            <v>Non Rawat Inap</v>
          </cell>
          <cell r="F835" t="str">
            <v>Pemerintah Kota</v>
          </cell>
          <cell r="G835">
            <v>33</v>
          </cell>
          <cell r="H835">
            <v>3372</v>
          </cell>
          <cell r="I835">
            <v>0</v>
          </cell>
          <cell r="J835">
            <v>36</v>
          </cell>
          <cell r="K835" t="str">
            <v>JAWA TENGAH</v>
          </cell>
          <cell r="L835" t="str">
            <v>KOTA SURAKARTA</v>
          </cell>
        </row>
        <row r="836">
          <cell r="B836" t="str">
            <v>P3372020202</v>
          </cell>
          <cell r="C836" t="str">
            <v>JAYENGAN</v>
          </cell>
          <cell r="D836" t="str">
            <v>Puskesmas</v>
          </cell>
          <cell r="E836" t="str">
            <v>Non Rawat Inap</v>
          </cell>
          <cell r="F836" t="str">
            <v>Pemerintah Kota</v>
          </cell>
          <cell r="G836">
            <v>33</v>
          </cell>
          <cell r="H836">
            <v>3372</v>
          </cell>
          <cell r="I836">
            <v>0</v>
          </cell>
          <cell r="J836">
            <v>32</v>
          </cell>
          <cell r="K836" t="str">
            <v>JAWA TENGAH</v>
          </cell>
          <cell r="L836" t="str">
            <v>KOTA SURAKARTA</v>
          </cell>
        </row>
        <row r="837">
          <cell r="B837" t="str">
            <v>P3372030101</v>
          </cell>
          <cell r="C837" t="str">
            <v>GAJAHAN</v>
          </cell>
          <cell r="D837" t="str">
            <v>Puskesmas</v>
          </cell>
          <cell r="E837" t="str">
            <v>Rawat Inap</v>
          </cell>
          <cell r="F837" t="str">
            <v>Pemerintah Kota</v>
          </cell>
          <cell r="G837">
            <v>33</v>
          </cell>
          <cell r="H837">
            <v>3372</v>
          </cell>
          <cell r="I837">
            <v>0</v>
          </cell>
          <cell r="J837">
            <v>31</v>
          </cell>
          <cell r="K837" t="str">
            <v>JAWA TENGAH</v>
          </cell>
          <cell r="L837" t="str">
            <v>KOTA SURAKARTA</v>
          </cell>
        </row>
        <row r="838">
          <cell r="B838" t="str">
            <v>P3372030202</v>
          </cell>
          <cell r="C838" t="str">
            <v>SANGKRAH</v>
          </cell>
          <cell r="D838" t="str">
            <v>Puskesmas</v>
          </cell>
          <cell r="E838" t="str">
            <v>Non Rawat Inap</v>
          </cell>
          <cell r="F838" t="str">
            <v>Pemerintah Kota</v>
          </cell>
          <cell r="G838">
            <v>33</v>
          </cell>
          <cell r="H838">
            <v>3372</v>
          </cell>
          <cell r="I838">
            <v>0</v>
          </cell>
          <cell r="J838">
            <v>35</v>
          </cell>
          <cell r="K838" t="str">
            <v>JAWA TENGAH</v>
          </cell>
          <cell r="L838" t="str">
            <v>KOTA SURAKARTA</v>
          </cell>
        </row>
        <row r="839">
          <cell r="B839" t="str">
            <v>P3372040104</v>
          </cell>
          <cell r="C839" t="str">
            <v>SIBELA</v>
          </cell>
          <cell r="D839" t="str">
            <v>Puskesmas</v>
          </cell>
          <cell r="E839" t="str">
            <v>Rawat Inap</v>
          </cell>
          <cell r="F839" t="str">
            <v>Pemerintah Kota</v>
          </cell>
          <cell r="G839">
            <v>33</v>
          </cell>
          <cell r="H839">
            <v>3372</v>
          </cell>
          <cell r="I839">
            <v>0</v>
          </cell>
          <cell r="J839">
            <v>46</v>
          </cell>
          <cell r="K839" t="str">
            <v>JAWA TENGAH</v>
          </cell>
          <cell r="L839" t="str">
            <v>KOTA SURAKARTA</v>
          </cell>
        </row>
        <row r="840">
          <cell r="B840" t="str">
            <v>P3372040201</v>
          </cell>
          <cell r="C840" t="str">
            <v>PURWODININGRATAN</v>
          </cell>
          <cell r="D840" t="str">
            <v>Puskesmas</v>
          </cell>
          <cell r="E840" t="str">
            <v>Non Rawat Inap</v>
          </cell>
          <cell r="F840" t="str">
            <v>Pemerintah Kota</v>
          </cell>
          <cell r="G840">
            <v>33</v>
          </cell>
          <cell r="H840">
            <v>3372</v>
          </cell>
          <cell r="I840">
            <v>0</v>
          </cell>
          <cell r="J840">
            <v>32</v>
          </cell>
          <cell r="K840" t="str">
            <v>JAWA TENGAH</v>
          </cell>
          <cell r="L840" t="str">
            <v>KOTA SURAKARTA</v>
          </cell>
        </row>
        <row r="841">
          <cell r="B841" t="str">
            <v>P3372040202</v>
          </cell>
          <cell r="C841" t="str">
            <v>NGORESAN</v>
          </cell>
          <cell r="D841" t="str">
            <v>Puskesmas</v>
          </cell>
          <cell r="E841" t="str">
            <v>Non Rawat Inap</v>
          </cell>
          <cell r="F841" t="str">
            <v>Pemerintah Kota</v>
          </cell>
          <cell r="G841">
            <v>33</v>
          </cell>
          <cell r="H841">
            <v>3372</v>
          </cell>
          <cell r="I841">
            <v>0</v>
          </cell>
          <cell r="J841">
            <v>29</v>
          </cell>
          <cell r="K841" t="str">
            <v>JAWA TENGAH</v>
          </cell>
          <cell r="L841" t="str">
            <v>KOTA SURAKARTA</v>
          </cell>
        </row>
        <row r="842">
          <cell r="B842" t="str">
            <v>P3372040203</v>
          </cell>
          <cell r="C842" t="str">
            <v>PUCANGSAWIT</v>
          </cell>
          <cell r="D842" t="str">
            <v>Puskesmas</v>
          </cell>
          <cell r="E842" t="str">
            <v>Non Rawat Inap</v>
          </cell>
          <cell r="F842" t="str">
            <v>Pemerintah Kota</v>
          </cell>
          <cell r="G842">
            <v>33</v>
          </cell>
          <cell r="H842">
            <v>3372</v>
          </cell>
          <cell r="I842">
            <v>0</v>
          </cell>
          <cell r="J842">
            <v>29</v>
          </cell>
          <cell r="K842" t="str">
            <v>JAWA TENGAH</v>
          </cell>
          <cell r="L842" t="str">
            <v>KOTA SURAKARTA</v>
          </cell>
        </row>
        <row r="843">
          <cell r="B843" t="str">
            <v>P3372050104</v>
          </cell>
          <cell r="C843" t="str">
            <v>BANYUANYAR</v>
          </cell>
          <cell r="D843" t="str">
            <v>Puskesmas</v>
          </cell>
          <cell r="E843" t="str">
            <v>Rawat Inap</v>
          </cell>
          <cell r="F843" t="str">
            <v>Pemerintah Kota</v>
          </cell>
          <cell r="G843">
            <v>33</v>
          </cell>
          <cell r="H843">
            <v>3372</v>
          </cell>
          <cell r="I843">
            <v>0</v>
          </cell>
          <cell r="J843">
            <v>44</v>
          </cell>
          <cell r="K843" t="str">
            <v>JAWA TENGAH</v>
          </cell>
          <cell r="L843" t="str">
            <v>KOTA SURAKARTA</v>
          </cell>
        </row>
        <row r="844">
          <cell r="B844" t="str">
            <v>P3372050201</v>
          </cell>
          <cell r="C844" t="str">
            <v>MANAHAN</v>
          </cell>
          <cell r="D844" t="str">
            <v>Puskesmas</v>
          </cell>
          <cell r="E844" t="str">
            <v>Non Rawat Inap</v>
          </cell>
          <cell r="F844" t="str">
            <v>Pemerintah Kota</v>
          </cell>
          <cell r="G844">
            <v>33</v>
          </cell>
          <cell r="H844">
            <v>3372</v>
          </cell>
          <cell r="I844">
            <v>0</v>
          </cell>
          <cell r="J844">
            <v>27</v>
          </cell>
          <cell r="K844" t="str">
            <v>JAWA TENGAH</v>
          </cell>
          <cell r="L844" t="str">
            <v>KOTA SURAKARTA</v>
          </cell>
        </row>
        <row r="845">
          <cell r="B845" t="str">
            <v>P3372050202</v>
          </cell>
          <cell r="C845" t="str">
            <v>NUSUKAN</v>
          </cell>
          <cell r="D845" t="str">
            <v>Puskesmas</v>
          </cell>
          <cell r="E845" t="str">
            <v>Non Rawat Inap</v>
          </cell>
          <cell r="F845" t="str">
            <v>Pemerintah Kota</v>
          </cell>
          <cell r="G845">
            <v>33</v>
          </cell>
          <cell r="H845">
            <v>3372</v>
          </cell>
          <cell r="I845">
            <v>0</v>
          </cell>
          <cell r="J845">
            <v>36</v>
          </cell>
          <cell r="K845" t="str">
            <v>JAWA TENGAH</v>
          </cell>
          <cell r="L845" t="str">
            <v>KOTA SURAKARTA</v>
          </cell>
        </row>
        <row r="846">
          <cell r="B846" t="str">
            <v>P3372050203</v>
          </cell>
          <cell r="C846" t="str">
            <v>GILINGAN</v>
          </cell>
          <cell r="D846" t="str">
            <v>Puskesmas</v>
          </cell>
          <cell r="E846" t="str">
            <v>Non Rawat Inap</v>
          </cell>
          <cell r="F846" t="str">
            <v>Pemerintah Kota</v>
          </cell>
          <cell r="G846">
            <v>33</v>
          </cell>
          <cell r="H846">
            <v>3372</v>
          </cell>
          <cell r="I846">
            <v>0</v>
          </cell>
          <cell r="J846">
            <v>29</v>
          </cell>
          <cell r="K846" t="str">
            <v>JAWA TENGAH</v>
          </cell>
          <cell r="L846" t="str">
            <v>KOTA SURAKARTA</v>
          </cell>
        </row>
        <row r="847">
          <cell r="B847" t="str">
            <v>P3372050205</v>
          </cell>
          <cell r="C847" t="str">
            <v>SETABELAN</v>
          </cell>
          <cell r="D847" t="str">
            <v>Puskesmas</v>
          </cell>
          <cell r="E847" t="str">
            <v>Non Rawat Inap</v>
          </cell>
          <cell r="F847" t="str">
            <v>Pemerintah Kota</v>
          </cell>
          <cell r="G847">
            <v>33</v>
          </cell>
          <cell r="H847">
            <v>3372</v>
          </cell>
          <cell r="I847">
            <v>0</v>
          </cell>
          <cell r="J847">
            <v>26</v>
          </cell>
          <cell r="K847" t="str">
            <v>JAWA TENGAH</v>
          </cell>
          <cell r="L847" t="str">
            <v>KOTA SURAKARTA</v>
          </cell>
        </row>
        <row r="848">
          <cell r="B848" t="str">
            <v>P3372050206</v>
          </cell>
          <cell r="C848" t="str">
            <v>GAMBIR SARI</v>
          </cell>
          <cell r="D848" t="str">
            <v>Puskesmas</v>
          </cell>
          <cell r="E848" t="str">
            <v>Non Rawat Inap</v>
          </cell>
          <cell r="F848" t="str">
            <v>Pemerintah Kota</v>
          </cell>
          <cell r="G848">
            <v>33</v>
          </cell>
          <cell r="H848">
            <v>3372</v>
          </cell>
          <cell r="I848">
            <v>0</v>
          </cell>
          <cell r="J848">
            <v>24</v>
          </cell>
          <cell r="K848" t="str">
            <v>JAWA TENGAH</v>
          </cell>
          <cell r="L848" t="str">
            <v>KOTA SURAKARTA</v>
          </cell>
        </row>
        <row r="849">
          <cell r="B849" t="str">
            <v>P3373010101</v>
          </cell>
          <cell r="C849" t="str">
            <v>CEBONGAN</v>
          </cell>
          <cell r="D849" t="str">
            <v>Puskesmas</v>
          </cell>
          <cell r="E849" t="str">
            <v>Rawat Inap</v>
          </cell>
          <cell r="F849" t="str">
            <v>Pemerintah Kota</v>
          </cell>
          <cell r="G849">
            <v>33</v>
          </cell>
          <cell r="H849">
            <v>3373</v>
          </cell>
          <cell r="I849">
            <v>0</v>
          </cell>
          <cell r="J849">
            <v>41</v>
          </cell>
          <cell r="K849" t="str">
            <v>JAWA TENGAH</v>
          </cell>
          <cell r="L849" t="str">
            <v>KOTA SALATIGA</v>
          </cell>
        </row>
        <row r="850">
          <cell r="B850" t="str">
            <v>P3373010202</v>
          </cell>
          <cell r="C850" t="str">
            <v>TEGALREJO</v>
          </cell>
          <cell r="D850" t="str">
            <v>Puskesmas</v>
          </cell>
          <cell r="E850" t="str">
            <v>Non Rawat Inap</v>
          </cell>
          <cell r="F850" t="str">
            <v>Pemerintah Kota</v>
          </cell>
          <cell r="G850">
            <v>33</v>
          </cell>
          <cell r="H850">
            <v>3373</v>
          </cell>
          <cell r="I850">
            <v>0</v>
          </cell>
          <cell r="J850">
            <v>37</v>
          </cell>
          <cell r="K850" t="str">
            <v>JAWA TENGAH</v>
          </cell>
          <cell r="L850" t="str">
            <v>KOTA SALATIGA</v>
          </cell>
        </row>
        <row r="851">
          <cell r="B851" t="str">
            <v>P3373020201</v>
          </cell>
          <cell r="C851" t="str">
            <v>SIDOREJO KIDUL</v>
          </cell>
          <cell r="D851" t="str">
            <v>Puskesmas</v>
          </cell>
          <cell r="E851" t="str">
            <v>Non Rawat Inap</v>
          </cell>
          <cell r="F851" t="str">
            <v>Pemerintah Kota</v>
          </cell>
          <cell r="G851">
            <v>33</v>
          </cell>
          <cell r="H851">
            <v>3373</v>
          </cell>
          <cell r="I851">
            <v>0</v>
          </cell>
          <cell r="J851">
            <v>31</v>
          </cell>
          <cell r="K851" t="str">
            <v>JAWA TENGAH</v>
          </cell>
          <cell r="L851" t="str">
            <v>KOTA SALATIGA</v>
          </cell>
        </row>
        <row r="852">
          <cell r="B852" t="str">
            <v>P3373030201</v>
          </cell>
          <cell r="C852" t="str">
            <v>MANGUNSARI</v>
          </cell>
          <cell r="D852" t="str">
            <v>Puskesmas</v>
          </cell>
          <cell r="E852" t="str">
            <v>Non Rawat Inap</v>
          </cell>
          <cell r="F852" t="str">
            <v>Pemerintah Kota</v>
          </cell>
          <cell r="G852">
            <v>33</v>
          </cell>
          <cell r="H852">
            <v>3373</v>
          </cell>
          <cell r="I852">
            <v>0</v>
          </cell>
          <cell r="J852">
            <v>70</v>
          </cell>
          <cell r="K852" t="str">
            <v>JAWA TENGAH</v>
          </cell>
          <cell r="L852" t="str">
            <v>KOTA SALATIGA</v>
          </cell>
        </row>
        <row r="853">
          <cell r="B853" t="str">
            <v>P3373030202</v>
          </cell>
          <cell r="C853" t="str">
            <v>KALICACING</v>
          </cell>
          <cell r="D853" t="str">
            <v>Puskesmas</v>
          </cell>
          <cell r="E853" t="str">
            <v>Non Rawat Inap</v>
          </cell>
          <cell r="F853" t="str">
            <v>Pemerintah Kota</v>
          </cell>
          <cell r="G853">
            <v>33</v>
          </cell>
          <cell r="H853">
            <v>3373</v>
          </cell>
          <cell r="I853">
            <v>0</v>
          </cell>
          <cell r="J853">
            <v>44</v>
          </cell>
          <cell r="K853" t="str">
            <v>JAWA TENGAH</v>
          </cell>
          <cell r="L853" t="str">
            <v>KOTA SALATIGA</v>
          </cell>
        </row>
        <row r="854">
          <cell r="B854" t="str">
            <v>P3373040201</v>
          </cell>
          <cell r="C854" t="str">
            <v>SIDOREJO LOR</v>
          </cell>
          <cell r="D854" t="str">
            <v>Puskesmas</v>
          </cell>
          <cell r="E854" t="str">
            <v>Non Rawat Inap</v>
          </cell>
          <cell r="F854" t="str">
            <v>Pemerintah Kota</v>
          </cell>
          <cell r="G854">
            <v>33</v>
          </cell>
          <cell r="H854">
            <v>3373</v>
          </cell>
          <cell r="I854">
            <v>0</v>
          </cell>
          <cell r="J854">
            <v>59</v>
          </cell>
          <cell r="K854" t="str">
            <v>JAWA TENGAH</v>
          </cell>
          <cell r="L854" t="str">
            <v>KOTA SALATIGA</v>
          </cell>
        </row>
        <row r="855">
          <cell r="B855" t="str">
            <v>P3374010101</v>
          </cell>
          <cell r="C855" t="str">
            <v>MIJEN</v>
          </cell>
          <cell r="D855" t="str">
            <v>Puskesmas</v>
          </cell>
          <cell r="E855" t="str">
            <v>Rawat Inap</v>
          </cell>
          <cell r="F855" t="str">
            <v>Pemerintah Kota</v>
          </cell>
          <cell r="G855">
            <v>33</v>
          </cell>
          <cell r="H855">
            <v>3374</v>
          </cell>
          <cell r="I855">
            <v>0</v>
          </cell>
          <cell r="J855">
            <v>40</v>
          </cell>
          <cell r="K855" t="str">
            <v>JAWA TENGAH</v>
          </cell>
          <cell r="L855" t="str">
            <v>KOTA SEMARANG</v>
          </cell>
        </row>
        <row r="856">
          <cell r="B856" t="str">
            <v>P3374010102</v>
          </cell>
          <cell r="C856" t="str">
            <v>KARANG MALANG</v>
          </cell>
          <cell r="D856" t="str">
            <v>Puskesmas</v>
          </cell>
          <cell r="E856" t="str">
            <v>Rawat Inap</v>
          </cell>
          <cell r="F856" t="str">
            <v>Pemerintah Kota</v>
          </cell>
          <cell r="G856">
            <v>33</v>
          </cell>
          <cell r="H856">
            <v>3374</v>
          </cell>
          <cell r="I856">
            <v>0</v>
          </cell>
          <cell r="J856">
            <v>23</v>
          </cell>
          <cell r="K856" t="str">
            <v>JAWA TENGAH</v>
          </cell>
          <cell r="L856" t="str">
            <v>KOTA SEMARANG</v>
          </cell>
        </row>
        <row r="857">
          <cell r="B857" t="str">
            <v>P3374020101</v>
          </cell>
          <cell r="C857" t="str">
            <v>GUNUNG PATI</v>
          </cell>
          <cell r="D857" t="str">
            <v>Puskesmas</v>
          </cell>
          <cell r="E857" t="str">
            <v>Rawat Inap</v>
          </cell>
          <cell r="F857" t="str">
            <v>Pemerintah Kota</v>
          </cell>
          <cell r="G857">
            <v>33</v>
          </cell>
          <cell r="H857">
            <v>3374</v>
          </cell>
          <cell r="I857">
            <v>0</v>
          </cell>
          <cell r="J857">
            <v>29</v>
          </cell>
          <cell r="K857" t="str">
            <v>JAWA TENGAH</v>
          </cell>
          <cell r="L857" t="str">
            <v>KOTA SEMARANG</v>
          </cell>
        </row>
        <row r="858">
          <cell r="B858" t="str">
            <v>P3374020202</v>
          </cell>
          <cell r="C858" t="str">
            <v>SEKARAN</v>
          </cell>
          <cell r="D858" t="str">
            <v>Puskesmas</v>
          </cell>
          <cell r="E858" t="str">
            <v>Non Rawat Inap</v>
          </cell>
          <cell r="F858" t="str">
            <v>Pemerintah Kota</v>
          </cell>
          <cell r="G858">
            <v>33</v>
          </cell>
          <cell r="H858">
            <v>3374</v>
          </cell>
          <cell r="I858">
            <v>0</v>
          </cell>
          <cell r="J858">
            <v>19</v>
          </cell>
          <cell r="K858" t="str">
            <v>JAWA TENGAH</v>
          </cell>
          <cell r="L858" t="str">
            <v>KOTA SEMARANG</v>
          </cell>
        </row>
        <row r="859">
          <cell r="B859" t="str">
            <v>P3374030101</v>
          </cell>
          <cell r="C859" t="str">
            <v>SRONDOL</v>
          </cell>
          <cell r="D859" t="str">
            <v>Puskesmas</v>
          </cell>
          <cell r="E859" t="str">
            <v>Rawat Inap</v>
          </cell>
          <cell r="F859" t="str">
            <v>Pemerintah Kota</v>
          </cell>
          <cell r="G859">
            <v>33</v>
          </cell>
          <cell r="H859">
            <v>3374</v>
          </cell>
          <cell r="I859">
            <v>0</v>
          </cell>
          <cell r="J859">
            <v>25</v>
          </cell>
          <cell r="K859" t="str">
            <v>JAWA TENGAH</v>
          </cell>
          <cell r="L859" t="str">
            <v>KOTA SEMARANG</v>
          </cell>
        </row>
        <row r="860">
          <cell r="B860" t="str">
            <v>P3374030102</v>
          </cell>
          <cell r="C860" t="str">
            <v>NGESREP</v>
          </cell>
          <cell r="D860" t="str">
            <v>Puskesmas</v>
          </cell>
          <cell r="E860" t="str">
            <v>Rawat Inap</v>
          </cell>
          <cell r="F860" t="str">
            <v>Pemerintah Kota</v>
          </cell>
          <cell r="G860">
            <v>33</v>
          </cell>
          <cell r="H860">
            <v>3374</v>
          </cell>
          <cell r="I860">
            <v>0</v>
          </cell>
          <cell r="J860">
            <v>25</v>
          </cell>
          <cell r="K860" t="str">
            <v>JAWA TENGAH</v>
          </cell>
          <cell r="L860" t="str">
            <v>KOTA SEMARANG</v>
          </cell>
        </row>
        <row r="861">
          <cell r="B861" t="str">
            <v>P3374030203</v>
          </cell>
          <cell r="C861" t="str">
            <v>PADANG SARI</v>
          </cell>
          <cell r="D861" t="str">
            <v>Puskesmas</v>
          </cell>
          <cell r="E861" t="str">
            <v>Non Rawat Inap</v>
          </cell>
          <cell r="F861" t="str">
            <v>Pemerintah Kota</v>
          </cell>
          <cell r="G861">
            <v>33</v>
          </cell>
          <cell r="H861">
            <v>3374</v>
          </cell>
          <cell r="I861">
            <v>0</v>
          </cell>
          <cell r="J861">
            <v>20</v>
          </cell>
          <cell r="K861" t="str">
            <v>JAWA TENGAH</v>
          </cell>
          <cell r="L861" t="str">
            <v>KOTA SEMARANG</v>
          </cell>
        </row>
        <row r="862">
          <cell r="B862" t="str">
            <v>P3374030204</v>
          </cell>
          <cell r="C862" t="str">
            <v>PUNDAKPAYUNG</v>
          </cell>
          <cell r="D862" t="str">
            <v>Puskesmas</v>
          </cell>
          <cell r="E862" t="str">
            <v>Non Rawat Inap</v>
          </cell>
          <cell r="F862" t="str">
            <v>Pemerintah Kota</v>
          </cell>
          <cell r="G862">
            <v>33</v>
          </cell>
          <cell r="H862">
            <v>3374</v>
          </cell>
          <cell r="I862">
            <v>0</v>
          </cell>
          <cell r="J862">
            <v>15</v>
          </cell>
          <cell r="K862" t="str">
            <v>JAWA TENGAH</v>
          </cell>
          <cell r="L862" t="str">
            <v>KOTA SEMARANG</v>
          </cell>
        </row>
        <row r="863">
          <cell r="B863" t="str">
            <v>P3374040201</v>
          </cell>
          <cell r="C863" t="str">
            <v>PEGANDAN</v>
          </cell>
          <cell r="D863" t="str">
            <v>Puskesmas</v>
          </cell>
          <cell r="E863" t="str">
            <v>Non Rawat Inap</v>
          </cell>
          <cell r="F863" t="str">
            <v>Pemerintah Kota</v>
          </cell>
          <cell r="G863">
            <v>33</v>
          </cell>
          <cell r="H863">
            <v>3374</v>
          </cell>
          <cell r="I863">
            <v>0</v>
          </cell>
          <cell r="J863">
            <v>20</v>
          </cell>
          <cell r="K863" t="str">
            <v>JAWA TENGAH</v>
          </cell>
          <cell r="L863" t="str">
            <v>KOTA SEMARANG</v>
          </cell>
        </row>
        <row r="864">
          <cell r="B864" t="str">
            <v>P3374050101</v>
          </cell>
          <cell r="C864" t="str">
            <v>PANDANARAN</v>
          </cell>
          <cell r="D864" t="str">
            <v>Puskesmas</v>
          </cell>
          <cell r="E864" t="str">
            <v>Rawat Inap</v>
          </cell>
          <cell r="F864" t="str">
            <v>Pemerintah Kota</v>
          </cell>
          <cell r="G864">
            <v>33</v>
          </cell>
          <cell r="H864">
            <v>3374</v>
          </cell>
          <cell r="I864">
            <v>0</v>
          </cell>
          <cell r="J864">
            <v>28</v>
          </cell>
          <cell r="K864" t="str">
            <v>JAWA TENGAH</v>
          </cell>
          <cell r="L864" t="str">
            <v>KOTA SEMARANG</v>
          </cell>
        </row>
        <row r="865">
          <cell r="B865" t="str">
            <v>P3374050202</v>
          </cell>
          <cell r="C865" t="str">
            <v>LAMPER TENGAH</v>
          </cell>
          <cell r="D865" t="str">
            <v>Puskesmas</v>
          </cell>
          <cell r="E865" t="str">
            <v>Non Rawat Inap</v>
          </cell>
          <cell r="F865" t="str">
            <v>Pemerintah Kota</v>
          </cell>
          <cell r="G865">
            <v>33</v>
          </cell>
          <cell r="H865">
            <v>3374</v>
          </cell>
          <cell r="I865">
            <v>0</v>
          </cell>
          <cell r="J865">
            <v>14</v>
          </cell>
          <cell r="K865" t="str">
            <v>JAWA TENGAH</v>
          </cell>
          <cell r="L865" t="str">
            <v>KOTA SEMARANG</v>
          </cell>
        </row>
        <row r="866">
          <cell r="B866" t="str">
            <v>P3374060201</v>
          </cell>
          <cell r="C866" t="str">
            <v>CANDILAMA</v>
          </cell>
          <cell r="D866" t="str">
            <v>Puskesmas</v>
          </cell>
          <cell r="E866" t="str">
            <v>Non Rawat Inap</v>
          </cell>
          <cell r="F866" t="str">
            <v>Pemerintah Kota</v>
          </cell>
          <cell r="G866">
            <v>33</v>
          </cell>
          <cell r="H866">
            <v>3374</v>
          </cell>
          <cell r="I866">
            <v>0</v>
          </cell>
          <cell r="J866">
            <v>27</v>
          </cell>
          <cell r="K866" t="str">
            <v>JAWA TENGAH</v>
          </cell>
          <cell r="L866" t="str">
            <v>KOTA SEMARANG</v>
          </cell>
        </row>
        <row r="867">
          <cell r="B867" t="str">
            <v>P3374060202</v>
          </cell>
          <cell r="C867" t="str">
            <v>KAGOK</v>
          </cell>
          <cell r="D867" t="str">
            <v>Puskesmas</v>
          </cell>
          <cell r="E867" t="str">
            <v>Non Rawat Inap</v>
          </cell>
          <cell r="F867" t="str">
            <v>Pemerintah Kota</v>
          </cell>
          <cell r="G867">
            <v>33</v>
          </cell>
          <cell r="H867">
            <v>3374</v>
          </cell>
          <cell r="I867">
            <v>0</v>
          </cell>
          <cell r="J867">
            <v>19</v>
          </cell>
          <cell r="K867" t="str">
            <v>JAWA TENGAH</v>
          </cell>
          <cell r="L867" t="str">
            <v>KOTA SEMARANG</v>
          </cell>
        </row>
        <row r="868">
          <cell r="B868" t="str">
            <v>P3374070201</v>
          </cell>
          <cell r="C868" t="str">
            <v>KEDUNG MUNDU</v>
          </cell>
          <cell r="D868" t="str">
            <v>Puskesmas</v>
          </cell>
          <cell r="E868" t="str">
            <v>Non Rawat Inap</v>
          </cell>
          <cell r="F868" t="str">
            <v>Pemerintah Kota</v>
          </cell>
          <cell r="G868">
            <v>33</v>
          </cell>
          <cell r="H868">
            <v>3374</v>
          </cell>
          <cell r="I868">
            <v>0</v>
          </cell>
          <cell r="J868">
            <v>29</v>
          </cell>
          <cell r="K868" t="str">
            <v>JAWA TENGAH</v>
          </cell>
          <cell r="L868" t="str">
            <v>KOTA SEMARANG</v>
          </cell>
        </row>
        <row r="869">
          <cell r="B869" t="str">
            <v>P3374070202</v>
          </cell>
          <cell r="C869" t="str">
            <v>ROWOSARI</v>
          </cell>
          <cell r="D869" t="str">
            <v>Puskesmas</v>
          </cell>
          <cell r="E869" t="str">
            <v>Non Rawat Inap</v>
          </cell>
          <cell r="F869" t="str">
            <v>Pemerintah Kota</v>
          </cell>
          <cell r="G869">
            <v>33</v>
          </cell>
          <cell r="H869">
            <v>3374</v>
          </cell>
          <cell r="I869">
            <v>0</v>
          </cell>
          <cell r="J869">
            <v>21</v>
          </cell>
          <cell r="K869" t="str">
            <v>JAWA TENGAH</v>
          </cell>
          <cell r="L869" t="str">
            <v>KOTA SEMARANG</v>
          </cell>
        </row>
        <row r="870">
          <cell r="B870" t="str">
            <v>P3374080101</v>
          </cell>
          <cell r="C870" t="str">
            <v>TELOGOSARI KULON</v>
          </cell>
          <cell r="D870" t="str">
            <v>Puskesmas</v>
          </cell>
          <cell r="E870" t="str">
            <v>Rawat Inap</v>
          </cell>
          <cell r="F870" t="str">
            <v>Pemerintah Kota</v>
          </cell>
          <cell r="G870">
            <v>33</v>
          </cell>
          <cell r="H870">
            <v>3374</v>
          </cell>
          <cell r="I870">
            <v>0</v>
          </cell>
          <cell r="J870">
            <v>32</v>
          </cell>
          <cell r="K870" t="str">
            <v>JAWA TENGAH</v>
          </cell>
          <cell r="L870" t="str">
            <v>KOTA SEMARANG</v>
          </cell>
        </row>
        <row r="871">
          <cell r="B871" t="str">
            <v>P3374080202</v>
          </cell>
          <cell r="C871" t="str">
            <v>TELOGOSARI WETAN</v>
          </cell>
          <cell r="D871" t="str">
            <v>Puskesmas</v>
          </cell>
          <cell r="E871" t="str">
            <v>Non Rawat Inap</v>
          </cell>
          <cell r="F871" t="str">
            <v>Pemerintah Kota</v>
          </cell>
          <cell r="G871">
            <v>33</v>
          </cell>
          <cell r="H871">
            <v>3374</v>
          </cell>
          <cell r="I871">
            <v>0</v>
          </cell>
          <cell r="J871">
            <v>28</v>
          </cell>
          <cell r="K871" t="str">
            <v>JAWA TENGAH</v>
          </cell>
          <cell r="L871" t="str">
            <v>KOTA SEMARANG</v>
          </cell>
        </row>
        <row r="872">
          <cell r="B872" t="str">
            <v>P3374090101</v>
          </cell>
          <cell r="C872" t="str">
            <v>GENUK</v>
          </cell>
          <cell r="D872" t="str">
            <v>Puskesmas</v>
          </cell>
          <cell r="E872" t="str">
            <v>Rawat Inap</v>
          </cell>
          <cell r="F872" t="str">
            <v>Pemerintah Kota</v>
          </cell>
          <cell r="G872">
            <v>33</v>
          </cell>
          <cell r="H872">
            <v>3374</v>
          </cell>
          <cell r="I872">
            <v>0</v>
          </cell>
          <cell r="J872">
            <v>33</v>
          </cell>
          <cell r="K872" t="str">
            <v>JAWA TENGAH</v>
          </cell>
          <cell r="L872" t="str">
            <v>KOTA SEMARANG</v>
          </cell>
        </row>
        <row r="873">
          <cell r="B873" t="str">
            <v>P3374090102</v>
          </cell>
          <cell r="C873" t="str">
            <v>BANGET AYU</v>
          </cell>
          <cell r="D873" t="str">
            <v>Puskesmas</v>
          </cell>
          <cell r="E873" t="str">
            <v>Rawat Inap</v>
          </cell>
          <cell r="F873" t="str">
            <v>Pemerintah Kota</v>
          </cell>
          <cell r="G873">
            <v>33</v>
          </cell>
          <cell r="H873">
            <v>3374</v>
          </cell>
          <cell r="I873">
            <v>0</v>
          </cell>
          <cell r="J873">
            <v>26</v>
          </cell>
          <cell r="K873" t="str">
            <v>JAWA TENGAH</v>
          </cell>
          <cell r="L873" t="str">
            <v>KOTA SEMARANG</v>
          </cell>
        </row>
        <row r="874">
          <cell r="B874" t="str">
            <v>P3374100201</v>
          </cell>
          <cell r="C874" t="str">
            <v>GAYAM SARI</v>
          </cell>
          <cell r="D874" t="str">
            <v>Puskesmas</v>
          </cell>
          <cell r="E874" t="str">
            <v>Non Rawat Inap</v>
          </cell>
          <cell r="F874" t="str">
            <v>Pemerintah Kota</v>
          </cell>
          <cell r="G874">
            <v>33</v>
          </cell>
          <cell r="H874">
            <v>3374</v>
          </cell>
          <cell r="I874">
            <v>0</v>
          </cell>
          <cell r="J874">
            <v>19</v>
          </cell>
          <cell r="K874" t="str">
            <v>JAWA TENGAH</v>
          </cell>
          <cell r="L874" t="str">
            <v>KOTA SEMARANG</v>
          </cell>
        </row>
        <row r="875">
          <cell r="B875" t="str">
            <v>P3374110101</v>
          </cell>
          <cell r="C875" t="str">
            <v>HALMAHERA</v>
          </cell>
          <cell r="D875" t="str">
            <v>Puskesmas</v>
          </cell>
          <cell r="E875" t="str">
            <v>Rawat Inap</v>
          </cell>
          <cell r="F875" t="str">
            <v>Pemerintah Kota</v>
          </cell>
          <cell r="G875">
            <v>33</v>
          </cell>
          <cell r="H875">
            <v>3374</v>
          </cell>
          <cell r="I875">
            <v>0</v>
          </cell>
          <cell r="J875">
            <v>35</v>
          </cell>
          <cell r="K875" t="str">
            <v>JAWA TENGAH</v>
          </cell>
          <cell r="L875" t="str">
            <v>KOTA SEMARANG</v>
          </cell>
        </row>
        <row r="876">
          <cell r="B876" t="str">
            <v>P3374110102</v>
          </cell>
          <cell r="C876" t="str">
            <v>KARANG DORO</v>
          </cell>
          <cell r="D876" t="str">
            <v>Puskesmas</v>
          </cell>
          <cell r="E876" t="str">
            <v>Rawat Inap</v>
          </cell>
          <cell r="F876" t="str">
            <v>Pemerintah Kota</v>
          </cell>
          <cell r="G876">
            <v>33</v>
          </cell>
          <cell r="H876">
            <v>3374</v>
          </cell>
          <cell r="I876">
            <v>0</v>
          </cell>
          <cell r="J876">
            <v>23</v>
          </cell>
          <cell r="K876" t="str">
            <v>JAWA TENGAH</v>
          </cell>
          <cell r="L876" t="str">
            <v>KOTA SEMARANG</v>
          </cell>
        </row>
        <row r="877">
          <cell r="B877" t="str">
            <v>P3374110203</v>
          </cell>
          <cell r="C877" t="str">
            <v>BUGANGAN</v>
          </cell>
          <cell r="D877" t="str">
            <v>Puskesmas</v>
          </cell>
          <cell r="E877" t="str">
            <v>Non Rawat Inap</v>
          </cell>
          <cell r="F877" t="str">
            <v>Pemerintah Kota</v>
          </cell>
          <cell r="G877">
            <v>33</v>
          </cell>
          <cell r="H877">
            <v>3374</v>
          </cell>
          <cell r="I877">
            <v>0</v>
          </cell>
          <cell r="J877">
            <v>16</v>
          </cell>
          <cell r="K877" t="str">
            <v>JAWA TENGAH</v>
          </cell>
          <cell r="L877" t="str">
            <v>KOTA SEMARANG</v>
          </cell>
        </row>
        <row r="878">
          <cell r="B878" t="str">
            <v>P3374120201</v>
          </cell>
          <cell r="C878" t="str">
            <v>BANDARHARJO</v>
          </cell>
          <cell r="D878" t="str">
            <v>Puskesmas</v>
          </cell>
          <cell r="E878" t="str">
            <v>Non Rawat Inap</v>
          </cell>
          <cell r="F878" t="str">
            <v>Pemerintah Kota</v>
          </cell>
          <cell r="G878">
            <v>33</v>
          </cell>
          <cell r="H878">
            <v>3374</v>
          </cell>
          <cell r="I878">
            <v>0</v>
          </cell>
          <cell r="J878">
            <v>24</v>
          </cell>
          <cell r="K878" t="str">
            <v>JAWA TENGAH</v>
          </cell>
          <cell r="L878" t="str">
            <v>KOTA SEMARANG</v>
          </cell>
        </row>
        <row r="879">
          <cell r="B879" t="str">
            <v>P3374120202</v>
          </cell>
          <cell r="C879" t="str">
            <v>BULU LOR</v>
          </cell>
          <cell r="D879" t="str">
            <v>Puskesmas</v>
          </cell>
          <cell r="E879" t="str">
            <v>Non Rawat Inap</v>
          </cell>
          <cell r="F879" t="str">
            <v>Pemerintah Kota</v>
          </cell>
          <cell r="G879">
            <v>33</v>
          </cell>
          <cell r="H879">
            <v>3374</v>
          </cell>
          <cell r="I879">
            <v>0</v>
          </cell>
          <cell r="J879">
            <v>16</v>
          </cell>
          <cell r="K879" t="str">
            <v>JAWA TENGAH</v>
          </cell>
          <cell r="L879" t="str">
            <v>KOTA SEMARANG</v>
          </cell>
        </row>
        <row r="880">
          <cell r="B880" t="str">
            <v>P3374130201</v>
          </cell>
          <cell r="C880" t="str">
            <v>PONCOL</v>
          </cell>
          <cell r="D880" t="str">
            <v>Puskesmas</v>
          </cell>
          <cell r="E880" t="str">
            <v>Non Rawat Inap</v>
          </cell>
          <cell r="F880" t="str">
            <v>Pemerintah Kota</v>
          </cell>
          <cell r="G880">
            <v>33</v>
          </cell>
          <cell r="H880">
            <v>3374</v>
          </cell>
          <cell r="I880">
            <v>0</v>
          </cell>
          <cell r="J880">
            <v>25</v>
          </cell>
          <cell r="K880" t="str">
            <v>JAWA TENGAH</v>
          </cell>
          <cell r="L880" t="str">
            <v>KOTA SEMARANG</v>
          </cell>
        </row>
        <row r="881">
          <cell r="B881" t="str">
            <v>P3374130202</v>
          </cell>
          <cell r="C881" t="str">
            <v>MIROTO</v>
          </cell>
          <cell r="D881" t="str">
            <v>Puskesmas</v>
          </cell>
          <cell r="E881" t="str">
            <v>Non Rawat Inap</v>
          </cell>
          <cell r="F881" t="str">
            <v>Pemerintah Kota</v>
          </cell>
          <cell r="G881">
            <v>33</v>
          </cell>
          <cell r="H881">
            <v>3374</v>
          </cell>
          <cell r="I881">
            <v>0</v>
          </cell>
          <cell r="J881">
            <v>17</v>
          </cell>
          <cell r="K881" t="str">
            <v>JAWA TENGAH</v>
          </cell>
          <cell r="L881" t="str">
            <v>KOTA SEMARANG</v>
          </cell>
        </row>
        <row r="882">
          <cell r="B882" t="str">
            <v>P3374140201</v>
          </cell>
          <cell r="C882" t="str">
            <v>KARANG AYU</v>
          </cell>
          <cell r="D882" t="str">
            <v>Puskesmas</v>
          </cell>
          <cell r="E882" t="str">
            <v>Non Rawat Inap</v>
          </cell>
          <cell r="F882" t="str">
            <v>Pemerintah Kota</v>
          </cell>
          <cell r="G882">
            <v>33</v>
          </cell>
          <cell r="H882">
            <v>3374</v>
          </cell>
          <cell r="I882">
            <v>0</v>
          </cell>
          <cell r="J882">
            <v>18</v>
          </cell>
          <cell r="K882" t="str">
            <v>JAWA TENGAH</v>
          </cell>
          <cell r="L882" t="str">
            <v>KOTA SEMARANG</v>
          </cell>
        </row>
        <row r="883">
          <cell r="B883" t="str">
            <v>P3374140202</v>
          </cell>
          <cell r="C883" t="str">
            <v>LEBDOSARI</v>
          </cell>
          <cell r="D883" t="str">
            <v>Puskesmas</v>
          </cell>
          <cell r="E883" t="str">
            <v>Non Rawat Inap</v>
          </cell>
          <cell r="F883" t="str">
            <v>Pemerintah Kota</v>
          </cell>
          <cell r="G883">
            <v>33</v>
          </cell>
          <cell r="H883">
            <v>3374</v>
          </cell>
          <cell r="I883">
            <v>0</v>
          </cell>
          <cell r="J883">
            <v>24</v>
          </cell>
          <cell r="K883" t="str">
            <v>JAWA TENGAH</v>
          </cell>
          <cell r="L883" t="str">
            <v>KOTA SEMARANG</v>
          </cell>
        </row>
        <row r="884">
          <cell r="B884" t="str">
            <v>P3374140203</v>
          </cell>
          <cell r="C884" t="str">
            <v>MANYARAN</v>
          </cell>
          <cell r="D884" t="str">
            <v>Puskesmas</v>
          </cell>
          <cell r="E884" t="str">
            <v>Non Rawat Inap</v>
          </cell>
          <cell r="F884" t="str">
            <v>Pemerintah Kota</v>
          </cell>
          <cell r="G884">
            <v>33</v>
          </cell>
          <cell r="H884">
            <v>3374</v>
          </cell>
          <cell r="I884">
            <v>0</v>
          </cell>
          <cell r="J884">
            <v>17</v>
          </cell>
          <cell r="K884" t="str">
            <v>JAWA TENGAH</v>
          </cell>
          <cell r="L884" t="str">
            <v>KOTA SEMARANG</v>
          </cell>
        </row>
        <row r="885">
          <cell r="B885" t="str">
            <v>P3374140204</v>
          </cell>
          <cell r="C885" t="str">
            <v>KROBOKAN</v>
          </cell>
          <cell r="D885" t="str">
            <v>Puskesmas</v>
          </cell>
          <cell r="E885" t="str">
            <v>Non Rawat Inap</v>
          </cell>
          <cell r="F885" t="str">
            <v>Pemerintah Kota</v>
          </cell>
          <cell r="G885">
            <v>33</v>
          </cell>
          <cell r="H885">
            <v>3374</v>
          </cell>
          <cell r="I885">
            <v>0</v>
          </cell>
          <cell r="J885">
            <v>16</v>
          </cell>
          <cell r="K885" t="str">
            <v>JAWA TENGAH</v>
          </cell>
          <cell r="L885" t="str">
            <v>KOTA SEMARANG</v>
          </cell>
        </row>
        <row r="886">
          <cell r="B886" t="str">
            <v>P3374140205</v>
          </cell>
          <cell r="C886" t="str">
            <v>NGEMPLAK SIMONGAN</v>
          </cell>
          <cell r="D886" t="str">
            <v>Puskesmas</v>
          </cell>
          <cell r="E886" t="str">
            <v>Non Rawat Inap</v>
          </cell>
          <cell r="F886" t="str">
            <v>Pemerintah Kota</v>
          </cell>
          <cell r="G886">
            <v>33</v>
          </cell>
          <cell r="H886">
            <v>3374</v>
          </cell>
          <cell r="I886">
            <v>0</v>
          </cell>
          <cell r="J886">
            <v>14</v>
          </cell>
          <cell r="K886" t="str">
            <v>JAWA TENGAH</v>
          </cell>
          <cell r="L886" t="str">
            <v>KOTA SEMARANG</v>
          </cell>
        </row>
        <row r="887">
          <cell r="B887" t="str">
            <v>P3374150101</v>
          </cell>
          <cell r="C887" t="str">
            <v>MANGKANG</v>
          </cell>
          <cell r="D887" t="str">
            <v>Puskesmas</v>
          </cell>
          <cell r="E887" t="str">
            <v>Rawat Inap</v>
          </cell>
          <cell r="F887" t="str">
            <v>Pemerintah Kota</v>
          </cell>
          <cell r="G887">
            <v>33</v>
          </cell>
          <cell r="H887">
            <v>3374</v>
          </cell>
          <cell r="I887">
            <v>0</v>
          </cell>
          <cell r="J887">
            <v>30</v>
          </cell>
          <cell r="K887" t="str">
            <v>JAWA TENGAH</v>
          </cell>
          <cell r="L887" t="str">
            <v>KOTA SEMARANG</v>
          </cell>
        </row>
        <row r="888">
          <cell r="B888" t="str">
            <v>P3374150202</v>
          </cell>
          <cell r="C888" t="str">
            <v>KARANG ANYAR</v>
          </cell>
          <cell r="D888" t="str">
            <v>Puskesmas</v>
          </cell>
          <cell r="E888" t="str">
            <v>Non Rawat Inap</v>
          </cell>
          <cell r="F888" t="str">
            <v>Pemerintah Kota</v>
          </cell>
          <cell r="G888">
            <v>33</v>
          </cell>
          <cell r="H888">
            <v>3374</v>
          </cell>
          <cell r="I888">
            <v>0</v>
          </cell>
          <cell r="J888">
            <v>15</v>
          </cell>
          <cell r="K888" t="str">
            <v>JAWA TENGAH</v>
          </cell>
          <cell r="L888" t="str">
            <v>KOTA SEMARANG</v>
          </cell>
        </row>
        <row r="889">
          <cell r="B889" t="str">
            <v>P3374160101</v>
          </cell>
          <cell r="C889" t="str">
            <v>NGALIAN</v>
          </cell>
          <cell r="D889" t="str">
            <v>Puskesmas</v>
          </cell>
          <cell r="E889" t="str">
            <v>Rawat Inap</v>
          </cell>
          <cell r="F889" t="str">
            <v>Pemerintah Kota</v>
          </cell>
          <cell r="G889">
            <v>33</v>
          </cell>
          <cell r="H889">
            <v>3374</v>
          </cell>
          <cell r="I889">
            <v>0</v>
          </cell>
          <cell r="J889">
            <v>32</v>
          </cell>
          <cell r="K889" t="str">
            <v>JAWA TENGAH</v>
          </cell>
          <cell r="L889" t="str">
            <v>KOTA SEMARANG</v>
          </cell>
        </row>
        <row r="890">
          <cell r="B890" t="str">
            <v>P3374160202</v>
          </cell>
          <cell r="C890" t="str">
            <v>TAMBAK AJI</v>
          </cell>
          <cell r="D890" t="str">
            <v>Puskesmas</v>
          </cell>
          <cell r="E890" t="str">
            <v>Non Rawat Inap</v>
          </cell>
          <cell r="F890" t="str">
            <v>Pemerintah Kota</v>
          </cell>
          <cell r="G890">
            <v>33</v>
          </cell>
          <cell r="H890">
            <v>3374</v>
          </cell>
          <cell r="I890">
            <v>0</v>
          </cell>
          <cell r="J890">
            <v>18</v>
          </cell>
          <cell r="K890" t="str">
            <v>JAWA TENGAH</v>
          </cell>
          <cell r="L890" t="str">
            <v>KOTA SEMARANG</v>
          </cell>
        </row>
        <row r="891">
          <cell r="B891" t="str">
            <v>P3374160203</v>
          </cell>
          <cell r="C891" t="str">
            <v>PURWOYOSO</v>
          </cell>
          <cell r="D891" t="str">
            <v>Puskesmas</v>
          </cell>
          <cell r="E891" t="str">
            <v>Non Rawat Inap</v>
          </cell>
          <cell r="F891" t="str">
            <v>Pemerintah Kota</v>
          </cell>
          <cell r="G891">
            <v>33</v>
          </cell>
          <cell r="H891">
            <v>3374</v>
          </cell>
          <cell r="I891">
            <v>0</v>
          </cell>
          <cell r="J891">
            <v>16</v>
          </cell>
          <cell r="K891" t="str">
            <v>JAWA TENGAH</v>
          </cell>
          <cell r="L891" t="str">
            <v>KOTA SEMARANG</v>
          </cell>
        </row>
        <row r="892">
          <cell r="B892" t="str">
            <v>P3375010101</v>
          </cell>
          <cell r="C892" t="str">
            <v>BENDAN</v>
          </cell>
          <cell r="D892" t="str">
            <v>Puskesmas</v>
          </cell>
          <cell r="E892" t="str">
            <v>Rawat Inap</v>
          </cell>
          <cell r="F892" t="str">
            <v>Pemerintah Kota</v>
          </cell>
          <cell r="G892">
            <v>33</v>
          </cell>
          <cell r="H892">
            <v>3375</v>
          </cell>
          <cell r="I892">
            <v>0</v>
          </cell>
          <cell r="J892">
            <v>53</v>
          </cell>
          <cell r="K892" t="str">
            <v>JAWA TENGAH</v>
          </cell>
          <cell r="L892" t="str">
            <v>KOTA PEKALONGAN</v>
          </cell>
        </row>
        <row r="893">
          <cell r="B893" t="str">
            <v>P3375010202</v>
          </cell>
          <cell r="C893" t="str">
            <v>KRAMATSARI</v>
          </cell>
          <cell r="D893" t="str">
            <v>Puskesmas</v>
          </cell>
          <cell r="E893" t="str">
            <v>Non Rawat Inap</v>
          </cell>
          <cell r="F893" t="str">
            <v>Pemerintah Kota</v>
          </cell>
          <cell r="G893">
            <v>33</v>
          </cell>
          <cell r="H893">
            <v>3375</v>
          </cell>
          <cell r="I893">
            <v>0</v>
          </cell>
          <cell r="J893">
            <v>20</v>
          </cell>
          <cell r="K893" t="str">
            <v>JAWA TENGAH</v>
          </cell>
          <cell r="L893" t="str">
            <v>KOTA PEKALONGAN</v>
          </cell>
        </row>
        <row r="894">
          <cell r="B894" t="str">
            <v>P3375010203</v>
          </cell>
          <cell r="C894" t="str">
            <v>TIRTO</v>
          </cell>
          <cell r="D894" t="str">
            <v>Puskesmas</v>
          </cell>
          <cell r="E894" t="str">
            <v>Non Rawat Inap</v>
          </cell>
          <cell r="F894" t="str">
            <v>Pemerintah Kota</v>
          </cell>
          <cell r="G894">
            <v>33</v>
          </cell>
          <cell r="H894">
            <v>3375</v>
          </cell>
          <cell r="I894">
            <v>0</v>
          </cell>
          <cell r="J894">
            <v>23</v>
          </cell>
          <cell r="K894" t="str">
            <v>JAWA TENGAH</v>
          </cell>
          <cell r="L894" t="str">
            <v>KOTA PEKALONGAN</v>
          </cell>
        </row>
        <row r="895">
          <cell r="B895" t="str">
            <v>P3375010204</v>
          </cell>
          <cell r="C895" t="str">
            <v>MEDONO</v>
          </cell>
          <cell r="D895" t="str">
            <v>Puskesmas</v>
          </cell>
          <cell r="E895" t="str">
            <v>Non Rawat Inap</v>
          </cell>
          <cell r="F895" t="str">
            <v>Pemerintah Kota</v>
          </cell>
          <cell r="G895">
            <v>33</v>
          </cell>
          <cell r="H895">
            <v>3375</v>
          </cell>
          <cell r="I895">
            <v>0</v>
          </cell>
          <cell r="J895">
            <v>0</v>
          </cell>
          <cell r="K895" t="str">
            <v>JAWA TENGAH</v>
          </cell>
          <cell r="L895" t="str">
            <v>KOTA PEKALONGAN</v>
          </cell>
        </row>
        <row r="896">
          <cell r="B896" t="str">
            <v>P3375020104</v>
          </cell>
          <cell r="C896" t="str">
            <v>SOKOREJO</v>
          </cell>
          <cell r="D896" t="str">
            <v>Puskesmas</v>
          </cell>
          <cell r="E896" t="str">
            <v>Rawat Inap</v>
          </cell>
          <cell r="F896" t="str">
            <v>Pemerintah Kota</v>
          </cell>
          <cell r="G896">
            <v>33</v>
          </cell>
          <cell r="H896">
            <v>3375</v>
          </cell>
          <cell r="I896">
            <v>0</v>
          </cell>
          <cell r="J896">
            <v>21</v>
          </cell>
          <cell r="K896" t="str">
            <v>JAWA TENGAH</v>
          </cell>
          <cell r="L896" t="str">
            <v>KOTA PEKALONGAN</v>
          </cell>
        </row>
        <row r="897">
          <cell r="B897" t="str">
            <v>P3375020201</v>
          </cell>
          <cell r="C897" t="str">
            <v>NOYONTAAN</v>
          </cell>
          <cell r="D897" t="str">
            <v>Puskesmas</v>
          </cell>
          <cell r="E897" t="str">
            <v>Non Rawat Inap</v>
          </cell>
          <cell r="F897" t="str">
            <v>Pemerintah Kota</v>
          </cell>
          <cell r="G897">
            <v>33</v>
          </cell>
          <cell r="H897">
            <v>3375</v>
          </cell>
          <cell r="I897">
            <v>0</v>
          </cell>
          <cell r="J897">
            <v>26</v>
          </cell>
          <cell r="K897" t="str">
            <v>JAWA TENGAH</v>
          </cell>
          <cell r="L897" t="str">
            <v>KOTA PEKALONGAN</v>
          </cell>
        </row>
        <row r="898">
          <cell r="B898" t="str">
            <v>P3375020202</v>
          </cell>
          <cell r="C898" t="str">
            <v>TONDANO</v>
          </cell>
          <cell r="D898" t="str">
            <v>Puskesmas</v>
          </cell>
          <cell r="E898" t="str">
            <v>Non Rawat Inap</v>
          </cell>
          <cell r="F898" t="str">
            <v>Pemerintah Kota</v>
          </cell>
          <cell r="G898">
            <v>33</v>
          </cell>
          <cell r="H898">
            <v>3375</v>
          </cell>
          <cell r="I898">
            <v>0</v>
          </cell>
          <cell r="J898">
            <v>24</v>
          </cell>
          <cell r="K898" t="str">
            <v>JAWA TENGAH</v>
          </cell>
          <cell r="L898" t="str">
            <v>KOTA PEKALONGAN</v>
          </cell>
        </row>
        <row r="899">
          <cell r="B899" t="str">
            <v>P3375020203</v>
          </cell>
          <cell r="C899" t="str">
            <v>KLEGO</v>
          </cell>
          <cell r="D899" t="str">
            <v>Puskesmas</v>
          </cell>
          <cell r="E899" t="str">
            <v>Non Rawat Inap</v>
          </cell>
          <cell r="F899" t="str">
            <v>Pemerintah Kota</v>
          </cell>
          <cell r="G899">
            <v>33</v>
          </cell>
          <cell r="H899">
            <v>3375</v>
          </cell>
          <cell r="I899">
            <v>0</v>
          </cell>
          <cell r="J899">
            <v>20</v>
          </cell>
          <cell r="K899" t="str">
            <v>JAWA TENGAH</v>
          </cell>
          <cell r="L899" t="str">
            <v>KOTA PEKALONGAN</v>
          </cell>
        </row>
        <row r="900">
          <cell r="B900" t="str">
            <v>P3375030101</v>
          </cell>
          <cell r="C900" t="str">
            <v>PEKALONGAN SELATAN</v>
          </cell>
          <cell r="D900" t="str">
            <v>Puskesmas</v>
          </cell>
          <cell r="E900" t="str">
            <v>Rawat Inap</v>
          </cell>
          <cell r="F900" t="str">
            <v>Pemerintah Kota</v>
          </cell>
          <cell r="G900">
            <v>33</v>
          </cell>
          <cell r="H900">
            <v>3375</v>
          </cell>
          <cell r="I900">
            <v>0</v>
          </cell>
          <cell r="J900">
            <v>27</v>
          </cell>
          <cell r="K900" t="str">
            <v>JAWA TENGAH</v>
          </cell>
          <cell r="L900" t="str">
            <v>KOTA PEKALONGAN</v>
          </cell>
        </row>
        <row r="901">
          <cell r="B901" t="str">
            <v>P3375030202</v>
          </cell>
          <cell r="C901" t="str">
            <v>JENGGOT</v>
          </cell>
          <cell r="D901" t="str">
            <v>Puskesmas</v>
          </cell>
          <cell r="E901" t="str">
            <v>Non Rawat Inap</v>
          </cell>
          <cell r="F901" t="str">
            <v>Pemerintah Kota</v>
          </cell>
          <cell r="G901">
            <v>33</v>
          </cell>
          <cell r="H901">
            <v>3375</v>
          </cell>
          <cell r="I901">
            <v>0</v>
          </cell>
          <cell r="J901">
            <v>19</v>
          </cell>
          <cell r="K901" t="str">
            <v>JAWA TENGAH</v>
          </cell>
          <cell r="L901" t="str">
            <v>KOTA PEKALONGAN</v>
          </cell>
        </row>
        <row r="902">
          <cell r="B902" t="str">
            <v>P3375030203</v>
          </cell>
          <cell r="C902" t="str">
            <v>BUARAN</v>
          </cell>
          <cell r="D902" t="str">
            <v>Puskesmas</v>
          </cell>
          <cell r="E902" t="str">
            <v>Non Rawat Inap</v>
          </cell>
          <cell r="F902" t="str">
            <v>Pemerintah Kota</v>
          </cell>
          <cell r="G902">
            <v>33</v>
          </cell>
          <cell r="H902">
            <v>3375</v>
          </cell>
          <cell r="I902">
            <v>0</v>
          </cell>
          <cell r="J902">
            <v>0</v>
          </cell>
          <cell r="K902" t="str">
            <v>JAWA TENGAH</v>
          </cell>
          <cell r="L902" t="str">
            <v>KOTA PEKALONGAN</v>
          </cell>
        </row>
        <row r="903">
          <cell r="B903" t="str">
            <v>P3375040101</v>
          </cell>
          <cell r="C903" t="str">
            <v>KUSUMA BANGSA</v>
          </cell>
          <cell r="D903" t="str">
            <v>Puskesmas</v>
          </cell>
          <cell r="E903" t="str">
            <v>Rawat Inap</v>
          </cell>
          <cell r="F903" t="str">
            <v>Pemerintah Kota</v>
          </cell>
          <cell r="G903">
            <v>33</v>
          </cell>
          <cell r="H903">
            <v>3375</v>
          </cell>
          <cell r="I903">
            <v>0</v>
          </cell>
          <cell r="J903">
            <v>36</v>
          </cell>
          <cell r="K903" t="str">
            <v>JAWA TENGAH</v>
          </cell>
          <cell r="L903" t="str">
            <v>KOTA PEKALONGAN</v>
          </cell>
        </row>
        <row r="904">
          <cell r="B904" t="str">
            <v>P3375040202</v>
          </cell>
          <cell r="C904" t="str">
            <v>KRAPYAK KIDUL</v>
          </cell>
          <cell r="D904" t="str">
            <v>Puskesmas</v>
          </cell>
          <cell r="E904" t="str">
            <v>Non Rawat Inap</v>
          </cell>
          <cell r="F904" t="str">
            <v>Pemerintah Kota</v>
          </cell>
          <cell r="G904">
            <v>33</v>
          </cell>
          <cell r="H904">
            <v>3375</v>
          </cell>
          <cell r="I904">
            <v>0</v>
          </cell>
          <cell r="J904">
            <v>25</v>
          </cell>
          <cell r="K904" t="str">
            <v>JAWA TENGAH</v>
          </cell>
          <cell r="L904" t="str">
            <v>KOTA PEKALONGAN</v>
          </cell>
        </row>
        <row r="905">
          <cell r="B905" t="str">
            <v>P3375040203</v>
          </cell>
          <cell r="C905" t="str">
            <v>DUKUH</v>
          </cell>
          <cell r="D905" t="str">
            <v>Puskesmas</v>
          </cell>
          <cell r="E905" t="str">
            <v>Non Rawat Inap</v>
          </cell>
          <cell r="F905" t="str">
            <v>Pemerintah Kota</v>
          </cell>
          <cell r="G905">
            <v>33</v>
          </cell>
          <cell r="H905">
            <v>3375</v>
          </cell>
          <cell r="I905">
            <v>0</v>
          </cell>
          <cell r="J905">
            <v>23</v>
          </cell>
          <cell r="K905" t="str">
            <v>JAWA TENGAH</v>
          </cell>
          <cell r="L905" t="str">
            <v>KOTA PEKALONGAN</v>
          </cell>
        </row>
        <row r="906">
          <cell r="B906" t="str">
            <v>P3376010201</v>
          </cell>
          <cell r="C906" t="str">
            <v>TEGAL SELATAN</v>
          </cell>
          <cell r="D906" t="str">
            <v>Puskesmas</v>
          </cell>
          <cell r="E906" t="str">
            <v>Non Rawat Inap</v>
          </cell>
          <cell r="F906" t="str">
            <v>Pemerintah Kota</v>
          </cell>
          <cell r="G906">
            <v>33</v>
          </cell>
          <cell r="H906">
            <v>3376</v>
          </cell>
          <cell r="I906">
            <v>0</v>
          </cell>
          <cell r="J906">
            <v>53</v>
          </cell>
          <cell r="K906" t="str">
            <v>JAWA TENGAH</v>
          </cell>
          <cell r="L906" t="str">
            <v>KOTA TEGAL</v>
          </cell>
        </row>
        <row r="907">
          <cell r="B907" t="str">
            <v>P3376010202</v>
          </cell>
          <cell r="C907" t="str">
            <v xml:space="preserve">BANDUNG </v>
          </cell>
          <cell r="D907" t="str">
            <v>Puskesmas</v>
          </cell>
          <cell r="E907" t="str">
            <v>Non Rawat Inap</v>
          </cell>
          <cell r="F907" t="str">
            <v>Pemerintah Kota</v>
          </cell>
          <cell r="G907">
            <v>33</v>
          </cell>
          <cell r="H907">
            <v>3376</v>
          </cell>
          <cell r="I907">
            <v>0</v>
          </cell>
          <cell r="J907">
            <v>0</v>
          </cell>
          <cell r="K907" t="str">
            <v>JAWA TENGAH</v>
          </cell>
          <cell r="L907" t="str">
            <v>KOTA TEGAL</v>
          </cell>
        </row>
        <row r="908">
          <cell r="B908" t="str">
            <v>P3376020201</v>
          </cell>
          <cell r="C908" t="str">
            <v>TEGAL TIMUR</v>
          </cell>
          <cell r="D908" t="str">
            <v>Puskesmas</v>
          </cell>
          <cell r="E908" t="str">
            <v>Non Rawat Inap</v>
          </cell>
          <cell r="F908" t="str">
            <v>Pemerintah Kota</v>
          </cell>
          <cell r="G908">
            <v>33</v>
          </cell>
          <cell r="H908">
            <v>3376</v>
          </cell>
          <cell r="I908">
            <v>0</v>
          </cell>
          <cell r="J908">
            <v>55</v>
          </cell>
          <cell r="K908" t="str">
            <v>JAWA TENGAH</v>
          </cell>
          <cell r="L908" t="str">
            <v>KOTA TEGAL</v>
          </cell>
        </row>
        <row r="909">
          <cell r="B909" t="str">
            <v>P3376020202</v>
          </cell>
          <cell r="C909" t="str">
            <v>SLEROK</v>
          </cell>
          <cell r="D909" t="str">
            <v>Puskesmas</v>
          </cell>
          <cell r="E909" t="str">
            <v>Non Rawat Inap</v>
          </cell>
          <cell r="F909" t="str">
            <v>Pemerintah Kota</v>
          </cell>
          <cell r="G909">
            <v>33</v>
          </cell>
          <cell r="H909">
            <v>3376</v>
          </cell>
          <cell r="I909">
            <v>0</v>
          </cell>
          <cell r="J909">
            <v>0</v>
          </cell>
          <cell r="K909" t="str">
            <v>JAWA TENGAH</v>
          </cell>
          <cell r="L909" t="str">
            <v>KOTA TEGAL</v>
          </cell>
        </row>
        <row r="910">
          <cell r="B910" t="str">
            <v>P3376030201</v>
          </cell>
          <cell r="C910" t="str">
            <v>TEGAL BARAT</v>
          </cell>
          <cell r="D910" t="str">
            <v>Puskesmas</v>
          </cell>
          <cell r="E910" t="str">
            <v>Non Rawat Inap</v>
          </cell>
          <cell r="F910" t="str">
            <v>Pemerintah Kota</v>
          </cell>
          <cell r="G910">
            <v>33</v>
          </cell>
          <cell r="H910">
            <v>3376</v>
          </cell>
          <cell r="I910">
            <v>0</v>
          </cell>
          <cell r="J910">
            <v>63</v>
          </cell>
          <cell r="K910" t="str">
            <v>JAWA TENGAH</v>
          </cell>
          <cell r="L910" t="str">
            <v>KOTA TEGAL</v>
          </cell>
        </row>
        <row r="911">
          <cell r="B911" t="str">
            <v>P3376030202</v>
          </cell>
          <cell r="C911" t="str">
            <v>DEBONG LOR</v>
          </cell>
          <cell r="D911" t="str">
            <v>Puskesmas</v>
          </cell>
          <cell r="E911" t="str">
            <v>Non Rawat Inap</v>
          </cell>
          <cell r="F911" t="str">
            <v>Pemerintah Kota</v>
          </cell>
          <cell r="G911">
            <v>33</v>
          </cell>
          <cell r="H911">
            <v>3376</v>
          </cell>
          <cell r="I911">
            <v>0</v>
          </cell>
          <cell r="J911">
            <v>0</v>
          </cell>
          <cell r="K911" t="str">
            <v>JAWA TENGAH</v>
          </cell>
          <cell r="L911" t="str">
            <v>KOTA TEGAL</v>
          </cell>
        </row>
        <row r="912">
          <cell r="B912" t="str">
            <v>P3376040101</v>
          </cell>
          <cell r="C912" t="str">
            <v>MARGADANA</v>
          </cell>
          <cell r="D912" t="str">
            <v>Puskesmas</v>
          </cell>
          <cell r="E912" t="str">
            <v>Rawat Inap</v>
          </cell>
          <cell r="F912" t="str">
            <v>Pemerintah Kota</v>
          </cell>
          <cell r="G912">
            <v>33</v>
          </cell>
          <cell r="H912">
            <v>3376</v>
          </cell>
          <cell r="I912">
            <v>0</v>
          </cell>
          <cell r="J912">
            <v>89</v>
          </cell>
          <cell r="K912" t="str">
            <v>JAWA TENGAH</v>
          </cell>
          <cell r="L912" t="str">
            <v>KOTA TEGAL</v>
          </cell>
        </row>
        <row r="913">
          <cell r="B913" t="str">
            <v>P3376040202</v>
          </cell>
          <cell r="C913" t="str">
            <v>KALIGANGSA</v>
          </cell>
          <cell r="D913" t="str">
            <v>Puskesmas</v>
          </cell>
          <cell r="E913" t="str">
            <v>Non Rawat Inap</v>
          </cell>
          <cell r="F913" t="str">
            <v>Pemerintah Kota</v>
          </cell>
          <cell r="G913">
            <v>33</v>
          </cell>
          <cell r="H913">
            <v>3376</v>
          </cell>
          <cell r="I913">
            <v>0</v>
          </cell>
          <cell r="J913">
            <v>0</v>
          </cell>
          <cell r="K913" t="str">
            <v>JAWA TENGAH</v>
          </cell>
          <cell r="L913" t="str">
            <v>KOTA TEGAL</v>
          </cell>
        </row>
        <row r="914">
          <cell r="B914" t="str">
            <v>R3301014</v>
          </cell>
          <cell r="C914" t="str">
            <v>RSU Cilacap</v>
          </cell>
          <cell r="D914" t="str">
            <v>Rumah Sakit</v>
          </cell>
          <cell r="E914" t="str">
            <v>B</v>
          </cell>
          <cell r="F914" t="str">
            <v>Pemerintah Kabupaten</v>
          </cell>
          <cell r="G914">
            <v>33</v>
          </cell>
          <cell r="H914">
            <v>3301</v>
          </cell>
          <cell r="I914" t="str">
            <v>-</v>
          </cell>
          <cell r="J914">
            <v>745</v>
          </cell>
          <cell r="K914" t="str">
            <v>JAWA TENGAH</v>
          </cell>
          <cell r="L914" t="str">
            <v>CILACAP</v>
          </cell>
        </row>
        <row r="915">
          <cell r="B915" t="str">
            <v>R3301036</v>
          </cell>
          <cell r="C915" t="str">
            <v>RS Pertamina Cilacap</v>
          </cell>
          <cell r="D915" t="str">
            <v>Rumah Sakit</v>
          </cell>
          <cell r="E915" t="str">
            <v>D</v>
          </cell>
          <cell r="F915" t="str">
            <v>BUMN</v>
          </cell>
          <cell r="G915">
            <v>33</v>
          </cell>
          <cell r="H915">
            <v>3301</v>
          </cell>
          <cell r="I915" t="str">
            <v>-</v>
          </cell>
          <cell r="J915">
            <v>140</v>
          </cell>
          <cell r="K915" t="str">
            <v>JAWA TENGAH</v>
          </cell>
          <cell r="L915" t="str">
            <v>CILACAP</v>
          </cell>
        </row>
        <row r="916">
          <cell r="B916" t="str">
            <v>R3301073</v>
          </cell>
          <cell r="C916" t="str">
            <v>RS Islam Fatimah</v>
          </cell>
          <cell r="D916" t="str">
            <v>Rumah Sakit</v>
          </cell>
          <cell r="E916" t="str">
            <v>C</v>
          </cell>
          <cell r="F916" t="str">
            <v>Organisasi Islam</v>
          </cell>
          <cell r="G916">
            <v>33</v>
          </cell>
          <cell r="H916">
            <v>3301</v>
          </cell>
          <cell r="I916" t="str">
            <v>-</v>
          </cell>
          <cell r="J916">
            <v>346</v>
          </cell>
          <cell r="K916" t="str">
            <v>JAWA TENGAH</v>
          </cell>
          <cell r="L916" t="str">
            <v>CILACAP</v>
          </cell>
        </row>
        <row r="917">
          <cell r="B917" t="str">
            <v>R3301084</v>
          </cell>
          <cell r="C917" t="str">
            <v>RSUD Majenang</v>
          </cell>
          <cell r="D917" t="str">
            <v>Rumah Sakit</v>
          </cell>
          <cell r="E917" t="str">
            <v>C</v>
          </cell>
          <cell r="F917" t="str">
            <v>Pemerintah Kabupaten</v>
          </cell>
          <cell r="G917">
            <v>33</v>
          </cell>
          <cell r="H917">
            <v>3301</v>
          </cell>
          <cell r="I917" t="str">
            <v>-</v>
          </cell>
          <cell r="J917">
            <v>321</v>
          </cell>
          <cell r="K917" t="str">
            <v>JAWA TENGAH</v>
          </cell>
          <cell r="L917" t="str">
            <v>CILACAP</v>
          </cell>
        </row>
        <row r="918">
          <cell r="B918" t="str">
            <v>R3301095</v>
          </cell>
          <cell r="C918" t="str">
            <v>RSB Annisa</v>
          </cell>
          <cell r="D918" t="str">
            <v>Rumah Sakit</v>
          </cell>
          <cell r="E918" t="str">
            <v>C</v>
          </cell>
          <cell r="F918" t="str">
            <v>Organisasi Islam</v>
          </cell>
          <cell r="G918">
            <v>33</v>
          </cell>
          <cell r="H918">
            <v>3301</v>
          </cell>
          <cell r="I918" t="str">
            <v>-</v>
          </cell>
          <cell r="J918">
            <v>0</v>
          </cell>
          <cell r="K918" t="str">
            <v>JAWA TENGAH</v>
          </cell>
          <cell r="L918" t="str">
            <v>CILACAP</v>
          </cell>
        </row>
        <row r="919">
          <cell r="B919" t="str">
            <v>R3301105</v>
          </cell>
          <cell r="C919" t="str">
            <v>RSAB Aprilia</v>
          </cell>
          <cell r="D919" t="str">
            <v>Rumah Sakit</v>
          </cell>
          <cell r="E919" t="str">
            <v>C</v>
          </cell>
          <cell r="F919" t="str">
            <v>Organisasi Sosial</v>
          </cell>
          <cell r="G919">
            <v>33</v>
          </cell>
          <cell r="H919">
            <v>3301</v>
          </cell>
          <cell r="I919" t="str">
            <v>-</v>
          </cell>
          <cell r="J919">
            <v>13</v>
          </cell>
          <cell r="K919" t="str">
            <v>JAWA TENGAH</v>
          </cell>
          <cell r="L919" t="str">
            <v>CILACAP</v>
          </cell>
        </row>
        <row r="920">
          <cell r="B920" t="str">
            <v>R3301106S</v>
          </cell>
          <cell r="C920" t="str">
            <v>RSB Duta Mulya</v>
          </cell>
          <cell r="D920" t="str">
            <v>Rumah Sakit</v>
          </cell>
          <cell r="E920" t="str">
            <v>Non Kelas</v>
          </cell>
          <cell r="F920" t="str">
            <v>Perusahaan</v>
          </cell>
          <cell r="G920">
            <v>33</v>
          </cell>
          <cell r="H920">
            <v>3301</v>
          </cell>
          <cell r="I920" t="str">
            <v>-</v>
          </cell>
          <cell r="J920">
            <v>18</v>
          </cell>
          <cell r="K920" t="str">
            <v>JAWA TENGAH</v>
          </cell>
          <cell r="L920" t="str">
            <v>CILACAP</v>
          </cell>
        </row>
        <row r="921">
          <cell r="B921" t="str">
            <v>R3301107S</v>
          </cell>
          <cell r="C921" t="str">
            <v>RSU Santa Maria Cilacap</v>
          </cell>
          <cell r="D921" t="str">
            <v>Rumah Sakit</v>
          </cell>
          <cell r="E921" t="str">
            <v>Non Kelas</v>
          </cell>
          <cell r="F921" t="str">
            <v>Organisasi Katholik</v>
          </cell>
          <cell r="G921">
            <v>33</v>
          </cell>
          <cell r="H921">
            <v>3301</v>
          </cell>
          <cell r="I921" t="str">
            <v>-</v>
          </cell>
          <cell r="J921">
            <v>153</v>
          </cell>
          <cell r="K921" t="str">
            <v>JAWA TENGAH</v>
          </cell>
          <cell r="L921" t="str">
            <v>CILACAP</v>
          </cell>
        </row>
        <row r="922">
          <cell r="B922" t="str">
            <v>R3301108</v>
          </cell>
          <cell r="C922" t="str">
            <v>RSU AGHISNA MEDIKA KROYA</v>
          </cell>
          <cell r="D922" t="str">
            <v>Rumah Sakit</v>
          </cell>
          <cell r="E922" t="str">
            <v>D</v>
          </cell>
          <cell r="F922" t="str">
            <v>Swasta/Lainnya</v>
          </cell>
          <cell r="G922">
            <v>33</v>
          </cell>
          <cell r="H922">
            <v>3301</v>
          </cell>
          <cell r="I922" t="str">
            <v>-</v>
          </cell>
          <cell r="J922">
            <v>54</v>
          </cell>
          <cell r="K922" t="str">
            <v>JAWA TENGAH</v>
          </cell>
          <cell r="L922" t="str">
            <v>CILACAP</v>
          </cell>
        </row>
        <row r="923">
          <cell r="B923" t="str">
            <v>R3301109S</v>
          </cell>
          <cell r="C923" t="str">
            <v>RSIA AFDILA</v>
          </cell>
          <cell r="D923" t="str">
            <v>Rumah Sakit</v>
          </cell>
          <cell r="E923" t="str">
            <v>Non Kelas</v>
          </cell>
          <cell r="F923" t="str">
            <v>Swasta/Lainnya</v>
          </cell>
          <cell r="G923">
            <v>33</v>
          </cell>
          <cell r="H923">
            <v>3301</v>
          </cell>
          <cell r="I923" t="str">
            <v>-</v>
          </cell>
          <cell r="J923">
            <v>18</v>
          </cell>
          <cell r="K923" t="str">
            <v>JAWA TENGAH</v>
          </cell>
          <cell r="L923" t="str">
            <v>CILACAP</v>
          </cell>
        </row>
        <row r="924">
          <cell r="B924" t="str">
            <v>R3301110</v>
          </cell>
          <cell r="C924" t="str">
            <v>Rumah Sakit Pertamina Cilacap</v>
          </cell>
          <cell r="D924" t="str">
            <v>Rumah Sakit</v>
          </cell>
          <cell r="E924" t="str">
            <v>D</v>
          </cell>
          <cell r="F924" t="str">
            <v>BUMN</v>
          </cell>
          <cell r="G924">
            <v>33</v>
          </cell>
          <cell r="H924">
            <v>3301</v>
          </cell>
          <cell r="J924">
            <v>0</v>
          </cell>
          <cell r="K924" t="str">
            <v>JAWA TENGAH</v>
          </cell>
          <cell r="L924" t="str">
            <v>CILACAP</v>
          </cell>
        </row>
        <row r="925">
          <cell r="B925" t="str">
            <v>R3302015</v>
          </cell>
          <cell r="C925" t="str">
            <v>RSUD Banyumas</v>
          </cell>
          <cell r="D925" t="str">
            <v>Rumah Sakit</v>
          </cell>
          <cell r="E925" t="str">
            <v>B</v>
          </cell>
          <cell r="F925" t="str">
            <v>Pemerintah Kabupaten</v>
          </cell>
          <cell r="G925">
            <v>33</v>
          </cell>
          <cell r="H925">
            <v>3302</v>
          </cell>
          <cell r="I925" t="str">
            <v>-</v>
          </cell>
          <cell r="J925">
            <v>995</v>
          </cell>
          <cell r="K925" t="str">
            <v>JAWA TENGAH</v>
          </cell>
          <cell r="L925" t="str">
            <v>BANYUMAS</v>
          </cell>
        </row>
        <row r="926">
          <cell r="B926" t="str">
            <v>R3302026</v>
          </cell>
          <cell r="C926" t="str">
            <v>RSUD Prof Dr. M Soekarjo</v>
          </cell>
          <cell r="D926" t="str">
            <v>Rumah Sakit</v>
          </cell>
          <cell r="E926" t="str">
            <v>B</v>
          </cell>
          <cell r="F926" t="str">
            <v>Pemerintah Provinsi</v>
          </cell>
          <cell r="G926">
            <v>33</v>
          </cell>
          <cell r="H926">
            <v>3302</v>
          </cell>
          <cell r="I926" t="str">
            <v>-</v>
          </cell>
          <cell r="J926">
            <v>1188</v>
          </cell>
          <cell r="K926" t="str">
            <v>JAWA TENGAH</v>
          </cell>
          <cell r="L926" t="str">
            <v>BANYUMAS</v>
          </cell>
        </row>
        <row r="927">
          <cell r="B927" t="str">
            <v>R3302030</v>
          </cell>
          <cell r="C927" t="str">
            <v>Rumkit Tk III Wijayakusuma</v>
          </cell>
          <cell r="D927" t="str">
            <v>Rumah Sakit</v>
          </cell>
          <cell r="E927" t="str">
            <v>III</v>
          </cell>
          <cell r="F927" t="str">
            <v>TNI AD</v>
          </cell>
          <cell r="G927">
            <v>33</v>
          </cell>
          <cell r="H927">
            <v>3302</v>
          </cell>
          <cell r="I927" t="str">
            <v>-</v>
          </cell>
          <cell r="J927">
            <v>447</v>
          </cell>
          <cell r="K927" t="str">
            <v>JAWA TENGAH</v>
          </cell>
          <cell r="L927" t="str">
            <v>BANYUMAS</v>
          </cell>
        </row>
        <row r="928">
          <cell r="B928" t="str">
            <v>R3302041</v>
          </cell>
          <cell r="C928" t="str">
            <v>RS Santa Elizabeth</v>
          </cell>
          <cell r="D928" t="str">
            <v>Rumah Sakit</v>
          </cell>
          <cell r="E928" t="str">
            <v>C</v>
          </cell>
          <cell r="F928" t="str">
            <v>Organisasi Katholik</v>
          </cell>
          <cell r="G928">
            <v>33</v>
          </cell>
          <cell r="H928">
            <v>3302</v>
          </cell>
          <cell r="I928" t="str">
            <v>-</v>
          </cell>
          <cell r="J928">
            <v>257</v>
          </cell>
          <cell r="K928" t="str">
            <v>JAWA TENGAH</v>
          </cell>
          <cell r="L928" t="str">
            <v>BANYUMAS</v>
          </cell>
        </row>
        <row r="929">
          <cell r="B929" t="str">
            <v>R3302052</v>
          </cell>
          <cell r="C929" t="str">
            <v>RSK Bedah Orthopedi</v>
          </cell>
          <cell r="D929" t="str">
            <v>Rumah Sakit</v>
          </cell>
          <cell r="E929" t="str">
            <v>C</v>
          </cell>
          <cell r="F929" t="str">
            <v>Swasta/Lainnya</v>
          </cell>
          <cell r="G929">
            <v>33</v>
          </cell>
          <cell r="H929">
            <v>3302</v>
          </cell>
          <cell r="I929" t="str">
            <v>-</v>
          </cell>
          <cell r="J929">
            <v>151</v>
          </cell>
          <cell r="K929" t="str">
            <v>JAWA TENGAH</v>
          </cell>
          <cell r="L929" t="str">
            <v>BANYUMAS</v>
          </cell>
        </row>
        <row r="930">
          <cell r="B930" t="str">
            <v>R3302063</v>
          </cell>
          <cell r="C930" t="str">
            <v>RSK Bedah Jatiwinangun</v>
          </cell>
          <cell r="D930" t="str">
            <v>Rumah Sakit</v>
          </cell>
          <cell r="E930" t="str">
            <v>C</v>
          </cell>
          <cell r="F930" t="str">
            <v>Swasta/Lainnya</v>
          </cell>
          <cell r="G930">
            <v>33</v>
          </cell>
          <cell r="H930">
            <v>3302</v>
          </cell>
          <cell r="I930" t="str">
            <v>-</v>
          </cell>
          <cell r="J930">
            <v>55</v>
          </cell>
          <cell r="K930" t="str">
            <v>JAWA TENGAH</v>
          </cell>
          <cell r="L930" t="str">
            <v>BANYUMAS</v>
          </cell>
        </row>
        <row r="931">
          <cell r="B931" t="str">
            <v>R3302074</v>
          </cell>
          <cell r="C931" t="str">
            <v>RSU An-Ni'Mah</v>
          </cell>
          <cell r="D931" t="str">
            <v>Rumah Sakit</v>
          </cell>
          <cell r="E931" t="str">
            <v>D</v>
          </cell>
          <cell r="F931" t="str">
            <v>Organisasi Sosial</v>
          </cell>
          <cell r="G931">
            <v>33</v>
          </cell>
          <cell r="H931">
            <v>3302</v>
          </cell>
          <cell r="I931" t="str">
            <v>-</v>
          </cell>
          <cell r="J931">
            <v>63</v>
          </cell>
          <cell r="K931" t="str">
            <v>JAWA TENGAH</v>
          </cell>
          <cell r="L931" t="str">
            <v>BANYUMAS</v>
          </cell>
        </row>
        <row r="932">
          <cell r="B932" t="str">
            <v>R3302121</v>
          </cell>
          <cell r="C932" t="str">
            <v>RSIA Amanah</v>
          </cell>
          <cell r="D932" t="str">
            <v>Rumah Sakit</v>
          </cell>
          <cell r="E932" t="str">
            <v>C</v>
          </cell>
          <cell r="F932" t="str">
            <v>Organisasi Sosial</v>
          </cell>
          <cell r="G932">
            <v>33</v>
          </cell>
          <cell r="H932">
            <v>3302</v>
          </cell>
          <cell r="I932" t="str">
            <v>-</v>
          </cell>
          <cell r="J932">
            <v>47</v>
          </cell>
          <cell r="K932" t="str">
            <v>JAWA TENGAH</v>
          </cell>
          <cell r="L932" t="str">
            <v>BANYUMAS</v>
          </cell>
        </row>
        <row r="933">
          <cell r="B933" t="str">
            <v>R3302132</v>
          </cell>
          <cell r="C933" t="str">
            <v>RS Islam Purwokerto</v>
          </cell>
          <cell r="D933" t="str">
            <v>Rumah Sakit</v>
          </cell>
          <cell r="E933" t="str">
            <v>C</v>
          </cell>
          <cell r="F933" t="str">
            <v>Organisasi Islam</v>
          </cell>
          <cell r="G933">
            <v>33</v>
          </cell>
          <cell r="H933">
            <v>3302</v>
          </cell>
          <cell r="I933" t="str">
            <v>-</v>
          </cell>
          <cell r="J933">
            <v>224</v>
          </cell>
          <cell r="K933" t="str">
            <v>JAWA TENGAH</v>
          </cell>
          <cell r="L933" t="str">
            <v>BANYUMAS</v>
          </cell>
        </row>
        <row r="934">
          <cell r="B934" t="str">
            <v>R3302143</v>
          </cell>
          <cell r="C934" t="str">
            <v>RSU Hidayah Purwokerto</v>
          </cell>
          <cell r="D934" t="str">
            <v>Rumah Sakit</v>
          </cell>
          <cell r="E934" t="str">
            <v>D</v>
          </cell>
          <cell r="F934" t="str">
            <v>Swasta/Lainnya</v>
          </cell>
          <cell r="G934">
            <v>33</v>
          </cell>
          <cell r="H934">
            <v>3302</v>
          </cell>
          <cell r="I934" t="str">
            <v>-</v>
          </cell>
          <cell r="J934">
            <v>85</v>
          </cell>
          <cell r="K934" t="str">
            <v>JAWA TENGAH</v>
          </cell>
          <cell r="L934" t="str">
            <v>BANYUMAS</v>
          </cell>
        </row>
        <row r="935">
          <cell r="B935" t="str">
            <v>R3302154</v>
          </cell>
          <cell r="C935" t="str">
            <v>RSU Bunda</v>
          </cell>
          <cell r="D935" t="str">
            <v>Rumah Sakit</v>
          </cell>
          <cell r="E935" t="str">
            <v>D</v>
          </cell>
          <cell r="F935" t="str">
            <v>Organisasi Sosial</v>
          </cell>
          <cell r="G935">
            <v>33</v>
          </cell>
          <cell r="H935">
            <v>3302</v>
          </cell>
          <cell r="I935" t="str">
            <v>-</v>
          </cell>
          <cell r="J935">
            <v>105</v>
          </cell>
          <cell r="K935" t="str">
            <v>JAWA TENGAH</v>
          </cell>
          <cell r="L935" t="str">
            <v>BANYUMAS</v>
          </cell>
        </row>
        <row r="936">
          <cell r="B936" t="str">
            <v>R3302165</v>
          </cell>
          <cell r="C936" t="str">
            <v>RSU Ananda Purwokerto</v>
          </cell>
          <cell r="D936" t="str">
            <v>Rumah Sakit</v>
          </cell>
          <cell r="E936" t="str">
            <v>C</v>
          </cell>
          <cell r="F936" t="str">
            <v>Organisasi Sosial</v>
          </cell>
          <cell r="G936">
            <v>33</v>
          </cell>
          <cell r="H936">
            <v>3302</v>
          </cell>
          <cell r="I936" t="str">
            <v>-</v>
          </cell>
          <cell r="J936">
            <v>23</v>
          </cell>
          <cell r="K936" t="str">
            <v>JAWA TENGAH</v>
          </cell>
          <cell r="L936" t="str">
            <v>BANYUMAS</v>
          </cell>
        </row>
        <row r="937">
          <cell r="B937" t="str">
            <v>R3302174</v>
          </cell>
          <cell r="C937" t="str">
            <v>RSIA Bunda Arif</v>
          </cell>
          <cell r="D937" t="str">
            <v>Rumah Sakit</v>
          </cell>
          <cell r="E937" t="str">
            <v>C</v>
          </cell>
          <cell r="F937" t="str">
            <v>Organisasi Sosial</v>
          </cell>
          <cell r="G937">
            <v>33</v>
          </cell>
          <cell r="H937">
            <v>3302</v>
          </cell>
          <cell r="I937">
            <v>0</v>
          </cell>
          <cell r="J937">
            <v>19</v>
          </cell>
          <cell r="K937" t="str">
            <v>JAWA TENGAH</v>
          </cell>
          <cell r="L937" t="str">
            <v>BANYUMAS</v>
          </cell>
        </row>
        <row r="938">
          <cell r="B938" t="str">
            <v>R3302180</v>
          </cell>
          <cell r="C938" t="str">
            <v>RS Sinar Kasih</v>
          </cell>
          <cell r="D938" t="str">
            <v>Rumah Sakit</v>
          </cell>
          <cell r="E938" t="str">
            <v>D</v>
          </cell>
          <cell r="F938" t="str">
            <v>Organisasi Sosial</v>
          </cell>
          <cell r="G938">
            <v>33</v>
          </cell>
          <cell r="H938">
            <v>3302</v>
          </cell>
          <cell r="I938" t="str">
            <v>-</v>
          </cell>
          <cell r="J938">
            <v>128</v>
          </cell>
          <cell r="K938" t="str">
            <v>JAWA TENGAH</v>
          </cell>
          <cell r="L938" t="str">
            <v>BANYUMAS</v>
          </cell>
        </row>
        <row r="939">
          <cell r="B939" t="str">
            <v>R3302191</v>
          </cell>
          <cell r="C939" t="str">
            <v>RSUD Ajibarang</v>
          </cell>
          <cell r="D939" t="str">
            <v>Rumah Sakit</v>
          </cell>
          <cell r="E939" t="str">
            <v>C</v>
          </cell>
          <cell r="F939" t="str">
            <v>Pemerintah Kabupaten</v>
          </cell>
          <cell r="G939">
            <v>33</v>
          </cell>
          <cell r="H939">
            <v>3302</v>
          </cell>
          <cell r="I939" t="str">
            <v>-</v>
          </cell>
          <cell r="J939">
            <v>573</v>
          </cell>
          <cell r="K939" t="str">
            <v>JAWA TENGAH</v>
          </cell>
          <cell r="L939" t="str">
            <v>BANYUMAS</v>
          </cell>
        </row>
        <row r="940">
          <cell r="B940" t="str">
            <v>R3302202</v>
          </cell>
          <cell r="C940" t="str">
            <v>RSU Wishnu Husada</v>
          </cell>
          <cell r="D940" t="str">
            <v>Rumah Sakit</v>
          </cell>
          <cell r="E940" t="str">
            <v>D</v>
          </cell>
          <cell r="F940" t="str">
            <v>Organisasi Sosial</v>
          </cell>
          <cell r="G940">
            <v>33</v>
          </cell>
          <cell r="H940">
            <v>3302</v>
          </cell>
          <cell r="I940" t="str">
            <v>-</v>
          </cell>
          <cell r="J940">
            <v>56</v>
          </cell>
          <cell r="K940" t="str">
            <v>JAWA TENGAH</v>
          </cell>
          <cell r="L940" t="str">
            <v>BANYUMAS</v>
          </cell>
        </row>
        <row r="941">
          <cell r="B941" t="str">
            <v>R3302213</v>
          </cell>
          <cell r="C941" t="str">
            <v>RSU WIRADADI HUSADA</v>
          </cell>
          <cell r="D941" t="str">
            <v>Rumah Sakit</v>
          </cell>
          <cell r="E941" t="str">
            <v>C</v>
          </cell>
          <cell r="F941" t="str">
            <v>Organisasi Sosial</v>
          </cell>
          <cell r="G941">
            <v>33</v>
          </cell>
          <cell r="H941">
            <v>3302</v>
          </cell>
          <cell r="I941" t="str">
            <v>-</v>
          </cell>
          <cell r="J941">
            <v>185</v>
          </cell>
          <cell r="K941" t="str">
            <v>JAWA TENGAH</v>
          </cell>
          <cell r="L941" t="str">
            <v>BANYUMAS</v>
          </cell>
        </row>
        <row r="942">
          <cell r="B942" t="str">
            <v>R3302224</v>
          </cell>
          <cell r="C942" t="str">
            <v>RSK Bedah Siaga Medika Banyumas</v>
          </cell>
          <cell r="D942" t="str">
            <v>Rumah Sakit</v>
          </cell>
          <cell r="E942" t="str">
            <v>C</v>
          </cell>
          <cell r="F942" t="str">
            <v>Organisasi Sosial</v>
          </cell>
          <cell r="G942">
            <v>33</v>
          </cell>
          <cell r="H942">
            <v>3302</v>
          </cell>
          <cell r="I942" t="str">
            <v>-</v>
          </cell>
          <cell r="J942">
            <v>31</v>
          </cell>
          <cell r="K942" t="str">
            <v>JAWA TENGAH</v>
          </cell>
          <cell r="L942" t="str">
            <v>BANYUMAS</v>
          </cell>
        </row>
        <row r="943">
          <cell r="B943" t="str">
            <v>R3302225S</v>
          </cell>
          <cell r="C943" t="str">
            <v>Mitra Ariva</v>
          </cell>
          <cell r="D943" t="str">
            <v>Rumah Sakit</v>
          </cell>
          <cell r="E943" t="str">
            <v>Non Kelas</v>
          </cell>
          <cell r="F943" t="str">
            <v>Organisasi Sosial</v>
          </cell>
          <cell r="G943">
            <v>33</v>
          </cell>
          <cell r="H943">
            <v>3302</v>
          </cell>
          <cell r="I943" t="str">
            <v>-</v>
          </cell>
          <cell r="J943">
            <v>63</v>
          </cell>
          <cell r="K943" t="str">
            <v>JAWA TENGAH</v>
          </cell>
          <cell r="L943" t="str">
            <v>BANYUMAS</v>
          </cell>
        </row>
        <row r="944">
          <cell r="B944" t="str">
            <v>R3302226S</v>
          </cell>
          <cell r="C944" t="str">
            <v>Budhi Asih</v>
          </cell>
          <cell r="D944" t="str">
            <v>Rumah Sakit</v>
          </cell>
          <cell r="E944" t="str">
            <v>Non Kelas</v>
          </cell>
          <cell r="F944" t="str">
            <v>Organisasi Sosial</v>
          </cell>
          <cell r="G944">
            <v>33</v>
          </cell>
          <cell r="H944">
            <v>3302</v>
          </cell>
          <cell r="I944" t="str">
            <v>-</v>
          </cell>
          <cell r="J944">
            <v>21</v>
          </cell>
          <cell r="K944" t="str">
            <v>JAWA TENGAH</v>
          </cell>
          <cell r="L944" t="str">
            <v>BANYUMAS</v>
          </cell>
        </row>
        <row r="945">
          <cell r="B945" t="str">
            <v>R3302227</v>
          </cell>
          <cell r="C945" t="str">
            <v>RSU Medika Lestari Banyumas</v>
          </cell>
          <cell r="D945" t="str">
            <v>Rumah Sakit</v>
          </cell>
          <cell r="E945" t="str">
            <v>D</v>
          </cell>
          <cell r="F945" t="str">
            <v>Swasta/Lainnya</v>
          </cell>
          <cell r="G945">
            <v>33</v>
          </cell>
          <cell r="H945">
            <v>3302</v>
          </cell>
          <cell r="I945">
            <v>0</v>
          </cell>
          <cell r="J945">
            <v>85</v>
          </cell>
          <cell r="K945" t="str">
            <v>JAWA TENGAH</v>
          </cell>
          <cell r="L945" t="str">
            <v>BANYUMAS</v>
          </cell>
        </row>
        <row r="946">
          <cell r="B946" t="str">
            <v>R3302228S</v>
          </cell>
          <cell r="C946" t="str">
            <v>RS Gigi &amp; Mulut Universitas Jenderal Soedirman</v>
          </cell>
          <cell r="D946" t="str">
            <v>Rumah Sakit</v>
          </cell>
          <cell r="E946" t="str">
            <v>B</v>
          </cell>
          <cell r="F946" t="str">
            <v>Kementerian Lain</v>
          </cell>
          <cell r="G946">
            <v>33</v>
          </cell>
          <cell r="H946">
            <v>3302</v>
          </cell>
          <cell r="I946" t="str">
            <v>-</v>
          </cell>
          <cell r="J946">
            <v>84</v>
          </cell>
          <cell r="K946" t="str">
            <v>JAWA TENGAH</v>
          </cell>
          <cell r="L946" t="str">
            <v>BANYUMAS</v>
          </cell>
        </row>
        <row r="947">
          <cell r="B947" t="str">
            <v>R3302229S</v>
          </cell>
          <cell r="C947" t="str">
            <v>RSU DADI KELUARGA</v>
          </cell>
          <cell r="D947" t="str">
            <v>Rumah Sakit</v>
          </cell>
          <cell r="E947" t="str">
            <v>D</v>
          </cell>
          <cell r="F947" t="str">
            <v>Swasta/Lainnya</v>
          </cell>
          <cell r="G947">
            <v>33</v>
          </cell>
          <cell r="H947">
            <v>3302</v>
          </cell>
          <cell r="I947">
            <v>0</v>
          </cell>
          <cell r="J947">
            <v>51</v>
          </cell>
          <cell r="K947" t="str">
            <v>JAWA TENGAH</v>
          </cell>
          <cell r="L947" t="str">
            <v>BANYUMAS</v>
          </cell>
        </row>
        <row r="948">
          <cell r="B948" t="str">
            <v>R3303016</v>
          </cell>
          <cell r="C948" t="str">
            <v>RSUD dr. R. GOETENG TAROENADIBRATA</v>
          </cell>
          <cell r="D948" t="str">
            <v>Rumah Sakit</v>
          </cell>
          <cell r="E948" t="str">
            <v>C</v>
          </cell>
          <cell r="F948" t="str">
            <v>Pemerintah Kabupaten</v>
          </cell>
          <cell r="G948">
            <v>33</v>
          </cell>
          <cell r="H948">
            <v>3303</v>
          </cell>
          <cell r="I948" t="str">
            <v>-</v>
          </cell>
          <cell r="J948">
            <v>793</v>
          </cell>
          <cell r="K948" t="str">
            <v>JAWA TENGAH</v>
          </cell>
          <cell r="L948" t="str">
            <v>PURBALINGGA</v>
          </cell>
        </row>
        <row r="949">
          <cell r="B949" t="str">
            <v>R3303064</v>
          </cell>
          <cell r="C949" t="str">
            <v>RS Nirmala</v>
          </cell>
          <cell r="D949" t="str">
            <v>Rumah Sakit</v>
          </cell>
          <cell r="E949" t="str">
            <v>D</v>
          </cell>
          <cell r="F949" t="str">
            <v>Organisasi Sosial</v>
          </cell>
          <cell r="G949">
            <v>33</v>
          </cell>
          <cell r="H949">
            <v>3303</v>
          </cell>
          <cell r="I949" t="str">
            <v>-</v>
          </cell>
          <cell r="J949">
            <v>19</v>
          </cell>
          <cell r="K949" t="str">
            <v>JAWA TENGAH</v>
          </cell>
          <cell r="L949" t="str">
            <v>PURBALINGGA</v>
          </cell>
        </row>
        <row r="950">
          <cell r="B950" t="str">
            <v>R3303075</v>
          </cell>
          <cell r="C950" t="str">
            <v>RSU Harapan Ibu</v>
          </cell>
          <cell r="D950" t="str">
            <v>Rumah Sakit</v>
          </cell>
          <cell r="E950" t="str">
            <v>C</v>
          </cell>
          <cell r="F950" t="str">
            <v>Organisasi Sosial</v>
          </cell>
          <cell r="G950">
            <v>33</v>
          </cell>
          <cell r="H950">
            <v>3303</v>
          </cell>
          <cell r="I950" t="str">
            <v>-</v>
          </cell>
          <cell r="J950">
            <v>225</v>
          </cell>
          <cell r="K950" t="str">
            <v>JAWA TENGAH</v>
          </cell>
          <cell r="L950" t="str">
            <v>PURBALINGGA</v>
          </cell>
        </row>
        <row r="951">
          <cell r="B951" t="str">
            <v>R3303097</v>
          </cell>
          <cell r="C951" t="str">
            <v>Rumah Sakit Khusus Bersalin Daerah Panti Nugroho</v>
          </cell>
          <cell r="D951" t="str">
            <v>Rumah Sakit</v>
          </cell>
          <cell r="E951" t="str">
            <v>C</v>
          </cell>
          <cell r="F951" t="str">
            <v>Pemerintah Kabupaten</v>
          </cell>
          <cell r="G951">
            <v>33</v>
          </cell>
          <cell r="H951">
            <v>3303</v>
          </cell>
          <cell r="I951" t="str">
            <v>-</v>
          </cell>
          <cell r="J951">
            <v>51</v>
          </cell>
          <cell r="K951" t="str">
            <v>JAWA TENGAH</v>
          </cell>
          <cell r="L951" t="str">
            <v>PURBALINGGA</v>
          </cell>
        </row>
        <row r="952">
          <cell r="B952" t="str">
            <v>R3303098S</v>
          </cell>
          <cell r="C952" t="str">
            <v>RSIA KASIH IBU PURBALINGGA</v>
          </cell>
          <cell r="D952" t="str">
            <v>Rumah Sakit</v>
          </cell>
          <cell r="E952" t="str">
            <v>Non Kelas</v>
          </cell>
          <cell r="F952" t="str">
            <v>Perorangan</v>
          </cell>
          <cell r="G952">
            <v>33</v>
          </cell>
          <cell r="H952">
            <v>3303</v>
          </cell>
          <cell r="I952" t="str">
            <v>-</v>
          </cell>
          <cell r="J952">
            <v>17</v>
          </cell>
          <cell r="K952" t="str">
            <v>JAWA TENGAH</v>
          </cell>
          <cell r="L952" t="str">
            <v>PURBALINGGA</v>
          </cell>
        </row>
        <row r="953">
          <cell r="B953" t="str">
            <v>R3303099</v>
          </cell>
          <cell r="C953" t="str">
            <v>RSIA Ummu Hani</v>
          </cell>
          <cell r="D953" t="str">
            <v>Rumah Sakit</v>
          </cell>
          <cell r="E953" t="str">
            <v>C</v>
          </cell>
          <cell r="F953" t="str">
            <v>Perorangan</v>
          </cell>
          <cell r="G953">
            <v>33</v>
          </cell>
          <cell r="H953">
            <v>3303</v>
          </cell>
          <cell r="I953" t="str">
            <v>R3303099S</v>
          </cell>
          <cell r="J953">
            <v>49</v>
          </cell>
          <cell r="K953" t="str">
            <v>JAWA TENGAH</v>
          </cell>
          <cell r="L953" t="str">
            <v>PURBALINGGA</v>
          </cell>
        </row>
        <row r="954">
          <cell r="B954" t="str">
            <v>R3304010</v>
          </cell>
          <cell r="C954" t="str">
            <v>RSUD Hj. ANNA LASMANAH</v>
          </cell>
          <cell r="D954" t="str">
            <v>Rumah Sakit</v>
          </cell>
          <cell r="E954" t="str">
            <v>C</v>
          </cell>
          <cell r="F954" t="str">
            <v>Pemerintah Kabupaten</v>
          </cell>
          <cell r="G954">
            <v>33</v>
          </cell>
          <cell r="H954">
            <v>3304</v>
          </cell>
          <cell r="I954" t="str">
            <v>-</v>
          </cell>
          <cell r="J954">
            <v>299</v>
          </cell>
          <cell r="K954" t="str">
            <v>JAWA TENGAH</v>
          </cell>
          <cell r="L954" t="str">
            <v>BANJARNEGARA</v>
          </cell>
        </row>
        <row r="955">
          <cell r="B955" t="str">
            <v>R3304021</v>
          </cell>
          <cell r="C955" t="str">
            <v>RSU Emmanuel</v>
          </cell>
          <cell r="D955" t="str">
            <v>Rumah Sakit</v>
          </cell>
          <cell r="E955" t="str">
            <v>C</v>
          </cell>
          <cell r="F955" t="str">
            <v>Organisasi Protestan</v>
          </cell>
          <cell r="G955">
            <v>33</v>
          </cell>
          <cell r="H955">
            <v>3304</v>
          </cell>
          <cell r="I955" t="str">
            <v>-</v>
          </cell>
          <cell r="J955">
            <v>272</v>
          </cell>
          <cell r="K955" t="str">
            <v>JAWA TENGAH</v>
          </cell>
          <cell r="L955" t="str">
            <v>BANJARNEGARA</v>
          </cell>
        </row>
        <row r="956">
          <cell r="B956" t="str">
            <v>R3304032</v>
          </cell>
          <cell r="C956" t="str">
            <v>RS Islam Banjarnegara</v>
          </cell>
          <cell r="D956" t="str">
            <v>Rumah Sakit</v>
          </cell>
          <cell r="E956" t="str">
            <v>D</v>
          </cell>
          <cell r="F956" t="str">
            <v>Organisasi Sosial</v>
          </cell>
          <cell r="G956">
            <v>33</v>
          </cell>
          <cell r="H956">
            <v>3304</v>
          </cell>
          <cell r="I956">
            <v>0</v>
          </cell>
          <cell r="J956">
            <v>213</v>
          </cell>
          <cell r="K956" t="str">
            <v>JAWA TENGAH</v>
          </cell>
          <cell r="L956" t="str">
            <v>BANJARNEGARA</v>
          </cell>
        </row>
        <row r="957">
          <cell r="B957" t="str">
            <v>R3305011</v>
          </cell>
          <cell r="C957" t="str">
            <v>RSUD Kebumen</v>
          </cell>
          <cell r="D957" t="str">
            <v>Rumah Sakit</v>
          </cell>
          <cell r="E957" t="str">
            <v>C</v>
          </cell>
          <cell r="F957" t="str">
            <v>Pemerintah Kabupaten</v>
          </cell>
          <cell r="G957">
            <v>33</v>
          </cell>
          <cell r="H957">
            <v>3305</v>
          </cell>
          <cell r="I957">
            <v>0</v>
          </cell>
          <cell r="J957">
            <v>615</v>
          </cell>
          <cell r="K957" t="str">
            <v>JAWA TENGAH</v>
          </cell>
          <cell r="L957" t="str">
            <v>KEBUMEN</v>
          </cell>
        </row>
        <row r="958">
          <cell r="B958" t="str">
            <v>R3305023</v>
          </cell>
          <cell r="C958" t="str">
            <v>RUMAH SAKIT PERMATA MEDIKA KEBUMEN</v>
          </cell>
          <cell r="D958" t="str">
            <v>Rumah Sakit</v>
          </cell>
          <cell r="E958" t="str">
            <v>D</v>
          </cell>
          <cell r="F958" t="str">
            <v>Swasta/Lainnya</v>
          </cell>
          <cell r="G958">
            <v>33</v>
          </cell>
          <cell r="H958">
            <v>3305</v>
          </cell>
          <cell r="I958">
            <v>0</v>
          </cell>
          <cell r="J958">
            <v>120</v>
          </cell>
          <cell r="K958" t="str">
            <v>JAWA TENGAH</v>
          </cell>
          <cell r="L958" t="str">
            <v>KEBUMEN</v>
          </cell>
        </row>
        <row r="959">
          <cell r="B959" t="str">
            <v>R3305033</v>
          </cell>
          <cell r="C959" t="str">
            <v>RS Palang Biro Gombong</v>
          </cell>
          <cell r="D959" t="str">
            <v>Rumah Sakit</v>
          </cell>
          <cell r="E959" t="str">
            <v>C</v>
          </cell>
          <cell r="F959" t="str">
            <v>Organisasi Sosial</v>
          </cell>
          <cell r="G959">
            <v>33</v>
          </cell>
          <cell r="H959">
            <v>3305</v>
          </cell>
          <cell r="I959" t="str">
            <v>-</v>
          </cell>
          <cell r="J959">
            <v>130</v>
          </cell>
          <cell r="K959" t="str">
            <v>JAWA TENGAH</v>
          </cell>
          <cell r="L959" t="str">
            <v>KEBUMEN</v>
          </cell>
        </row>
        <row r="960">
          <cell r="B960" t="str">
            <v>R3305066</v>
          </cell>
          <cell r="C960" t="str">
            <v>RSU PKU Muhamadiyah Gombong</v>
          </cell>
          <cell r="D960" t="str">
            <v>Rumah Sakit</v>
          </cell>
          <cell r="E960" t="str">
            <v>C</v>
          </cell>
          <cell r="F960" t="str">
            <v>Organisasi Islam</v>
          </cell>
          <cell r="G960">
            <v>33</v>
          </cell>
          <cell r="H960">
            <v>3305</v>
          </cell>
          <cell r="I960" t="str">
            <v>-</v>
          </cell>
          <cell r="J960">
            <v>519</v>
          </cell>
          <cell r="K960" t="str">
            <v>JAWA TENGAH</v>
          </cell>
          <cell r="L960" t="str">
            <v>KEBUMEN</v>
          </cell>
        </row>
        <row r="961">
          <cell r="B961" t="str">
            <v>R3305070</v>
          </cell>
          <cell r="C961" t="str">
            <v>RSIA Dewi Queen</v>
          </cell>
          <cell r="D961" t="str">
            <v>Rumah Sakit</v>
          </cell>
          <cell r="E961" t="str">
            <v>C</v>
          </cell>
          <cell r="F961" t="str">
            <v>Organisasi Sosial</v>
          </cell>
          <cell r="G961">
            <v>33</v>
          </cell>
          <cell r="H961">
            <v>3305</v>
          </cell>
          <cell r="I961" t="str">
            <v>-</v>
          </cell>
          <cell r="J961">
            <v>11</v>
          </cell>
          <cell r="K961" t="str">
            <v>JAWA TENGAH</v>
          </cell>
          <cell r="L961" t="str">
            <v>KEBUMEN</v>
          </cell>
        </row>
        <row r="962">
          <cell r="B962" t="str">
            <v>R3305081</v>
          </cell>
          <cell r="C962" t="str">
            <v>RSK Anak Wijayakusuma</v>
          </cell>
          <cell r="D962" t="str">
            <v>Rumah Sakit</v>
          </cell>
          <cell r="E962" t="str">
            <v>C</v>
          </cell>
          <cell r="F962" t="str">
            <v>Organisasi Sosial</v>
          </cell>
          <cell r="G962">
            <v>33</v>
          </cell>
          <cell r="H962">
            <v>3305</v>
          </cell>
          <cell r="I962" t="str">
            <v>-</v>
          </cell>
          <cell r="J962">
            <v>31</v>
          </cell>
          <cell r="K962" t="str">
            <v>JAWA TENGAH</v>
          </cell>
          <cell r="L962" t="str">
            <v>KEBUMEN</v>
          </cell>
        </row>
        <row r="963">
          <cell r="B963" t="str">
            <v>R3305092</v>
          </cell>
          <cell r="C963" t="str">
            <v>RS Purbowangi</v>
          </cell>
          <cell r="D963" t="str">
            <v>Rumah Sakit</v>
          </cell>
          <cell r="E963" t="str">
            <v>D</v>
          </cell>
          <cell r="F963" t="str">
            <v>Organisasi Sosial</v>
          </cell>
          <cell r="G963">
            <v>33</v>
          </cell>
          <cell r="H963">
            <v>3305</v>
          </cell>
          <cell r="I963" t="str">
            <v>-</v>
          </cell>
          <cell r="J963">
            <v>104</v>
          </cell>
          <cell r="K963" t="str">
            <v>JAWA TENGAH</v>
          </cell>
          <cell r="L963" t="str">
            <v>KEBUMEN</v>
          </cell>
        </row>
        <row r="964">
          <cell r="B964" t="str">
            <v>R3305103</v>
          </cell>
          <cell r="C964" t="str">
            <v>RS PKU Muhammadiyah Sruweng</v>
          </cell>
          <cell r="D964" t="str">
            <v>Rumah Sakit</v>
          </cell>
          <cell r="E964" t="str">
            <v>C</v>
          </cell>
          <cell r="F964" t="str">
            <v>Organisasi Islam</v>
          </cell>
          <cell r="G964">
            <v>33</v>
          </cell>
          <cell r="H964">
            <v>3305</v>
          </cell>
          <cell r="I964" t="str">
            <v>-</v>
          </cell>
          <cell r="J964">
            <v>325</v>
          </cell>
          <cell r="K964" t="str">
            <v>JAWA TENGAH</v>
          </cell>
          <cell r="L964" t="str">
            <v>KEBUMEN</v>
          </cell>
        </row>
        <row r="965">
          <cell r="B965" t="str">
            <v>R3305114</v>
          </cell>
          <cell r="C965" t="str">
            <v>RSU Purwogondo</v>
          </cell>
          <cell r="D965" t="str">
            <v>Rumah Sakit</v>
          </cell>
          <cell r="E965" t="str">
            <v>D</v>
          </cell>
          <cell r="F965" t="str">
            <v>Organisasi Sosial</v>
          </cell>
          <cell r="G965">
            <v>33</v>
          </cell>
          <cell r="H965">
            <v>3305</v>
          </cell>
          <cell r="I965" t="str">
            <v>-</v>
          </cell>
          <cell r="J965">
            <v>95</v>
          </cell>
          <cell r="K965" t="str">
            <v>JAWA TENGAH</v>
          </cell>
          <cell r="L965" t="str">
            <v>KEBUMEN</v>
          </cell>
        </row>
        <row r="966">
          <cell r="B966" t="str">
            <v>R3305115</v>
          </cell>
          <cell r="C966" t="str">
            <v>RSKIA WISMA RUKTI</v>
          </cell>
          <cell r="D966" t="str">
            <v>Rumah Sakit</v>
          </cell>
          <cell r="E966" t="str">
            <v>C</v>
          </cell>
          <cell r="F966" t="str">
            <v>Organisasi Protestan</v>
          </cell>
          <cell r="G966">
            <v>33</v>
          </cell>
          <cell r="H966">
            <v>3305</v>
          </cell>
          <cell r="I966" t="str">
            <v>-</v>
          </cell>
          <cell r="J966">
            <v>18</v>
          </cell>
          <cell r="K966" t="str">
            <v>JAWA TENGAH</v>
          </cell>
          <cell r="L966" t="str">
            <v>KEBUMEN</v>
          </cell>
        </row>
        <row r="967">
          <cell r="B967" t="str">
            <v>R3305116S</v>
          </cell>
          <cell r="C967" t="str">
            <v>RS Islam Siti Khadijah</v>
          </cell>
          <cell r="D967" t="str">
            <v>Rumah Sakit</v>
          </cell>
          <cell r="E967" t="str">
            <v>Non Kelas</v>
          </cell>
          <cell r="F967" t="str">
            <v>Organisasi Sosial</v>
          </cell>
          <cell r="G967">
            <v>33</v>
          </cell>
          <cell r="H967">
            <v>3305</v>
          </cell>
          <cell r="I967" t="str">
            <v>-</v>
          </cell>
          <cell r="J967">
            <v>29</v>
          </cell>
          <cell r="K967" t="str">
            <v>JAWA TENGAH</v>
          </cell>
          <cell r="L967" t="str">
            <v>KEBUMEN</v>
          </cell>
        </row>
        <row r="968">
          <cell r="B968" t="str">
            <v>R3305117S</v>
          </cell>
          <cell r="C968" t="str">
            <v>RSU PKU Muhammadiyah Petanahan Kebumen</v>
          </cell>
          <cell r="D968" t="str">
            <v>Rumah Sakit</v>
          </cell>
          <cell r="E968" t="str">
            <v>D</v>
          </cell>
          <cell r="F968" t="str">
            <v>Organisasi Islam</v>
          </cell>
          <cell r="G968">
            <v>33</v>
          </cell>
          <cell r="H968">
            <v>3305</v>
          </cell>
          <cell r="I968" t="str">
            <v>-</v>
          </cell>
          <cell r="J968">
            <v>43</v>
          </cell>
          <cell r="K968" t="str">
            <v>JAWA TENGAH</v>
          </cell>
          <cell r="L968" t="str">
            <v>KEBUMEN</v>
          </cell>
        </row>
        <row r="969">
          <cell r="B969" t="str">
            <v>R3305118S</v>
          </cell>
          <cell r="C969" t="str">
            <v>RS MUHAMMADIYAH KUTOWINANGUN</v>
          </cell>
          <cell r="D969" t="str">
            <v>Rumah Sakit</v>
          </cell>
          <cell r="E969" t="str">
            <v>Non Kelas</v>
          </cell>
          <cell r="F969" t="str">
            <v>Swasta/Lainnya</v>
          </cell>
          <cell r="G969">
            <v>33</v>
          </cell>
          <cell r="H969">
            <v>3305</v>
          </cell>
          <cell r="I969" t="str">
            <v>-</v>
          </cell>
          <cell r="J969">
            <v>75</v>
          </cell>
          <cell r="K969" t="str">
            <v>JAWA TENGAH</v>
          </cell>
          <cell r="L969" t="str">
            <v>KEBUMEN</v>
          </cell>
        </row>
        <row r="970">
          <cell r="B970" t="str">
            <v>R3306012</v>
          </cell>
          <cell r="C970" t="str">
            <v>RSUD Dr. Tjitrowardojo Purworejo</v>
          </cell>
          <cell r="D970" t="str">
            <v>Rumah Sakit</v>
          </cell>
          <cell r="E970" t="str">
            <v>B</v>
          </cell>
          <cell r="F970" t="str">
            <v>Pemerintah Kabupaten</v>
          </cell>
          <cell r="G970">
            <v>33</v>
          </cell>
          <cell r="H970">
            <v>3306</v>
          </cell>
          <cell r="I970" t="str">
            <v>-</v>
          </cell>
          <cell r="J970">
            <v>697</v>
          </cell>
          <cell r="K970" t="str">
            <v>JAWA TENGAH</v>
          </cell>
          <cell r="L970" t="str">
            <v>PURWOREJO</v>
          </cell>
        </row>
        <row r="971">
          <cell r="B971" t="str">
            <v>R3306023</v>
          </cell>
          <cell r="C971" t="str">
            <v>RSU Aisyiyah</v>
          </cell>
          <cell r="D971" t="str">
            <v>Rumah Sakit</v>
          </cell>
          <cell r="E971" t="str">
            <v>D</v>
          </cell>
          <cell r="F971" t="str">
            <v>Organisasi Sosial</v>
          </cell>
          <cell r="G971">
            <v>33</v>
          </cell>
          <cell r="H971">
            <v>3306</v>
          </cell>
          <cell r="I971" t="str">
            <v>-</v>
          </cell>
          <cell r="J971">
            <v>55</v>
          </cell>
          <cell r="K971" t="str">
            <v>JAWA TENGAH</v>
          </cell>
          <cell r="L971" t="str">
            <v>PURWOREJO</v>
          </cell>
        </row>
        <row r="972">
          <cell r="B972" t="str">
            <v>R3306082</v>
          </cell>
          <cell r="C972" t="str">
            <v>RS Panti Waluyo Yakkum Purworejo</v>
          </cell>
          <cell r="D972" t="str">
            <v>Rumah Sakit</v>
          </cell>
          <cell r="E972" t="str">
            <v>C</v>
          </cell>
          <cell r="F972" t="str">
            <v>Organisasi Sosial</v>
          </cell>
          <cell r="G972">
            <v>33</v>
          </cell>
          <cell r="H972">
            <v>3306</v>
          </cell>
          <cell r="I972" t="str">
            <v>-</v>
          </cell>
          <cell r="J972">
            <v>99</v>
          </cell>
          <cell r="K972" t="str">
            <v>JAWA TENGAH</v>
          </cell>
          <cell r="L972" t="str">
            <v>PURWOREJO</v>
          </cell>
        </row>
        <row r="973">
          <cell r="B973" t="str">
            <v>R3306093</v>
          </cell>
          <cell r="C973" t="str">
            <v>RSU PKU Muhammadiyah Purworejo</v>
          </cell>
          <cell r="D973" t="str">
            <v>Rumah Sakit</v>
          </cell>
          <cell r="E973" t="str">
            <v>C</v>
          </cell>
          <cell r="F973" t="str">
            <v>Organisasi Sosial</v>
          </cell>
          <cell r="G973">
            <v>33</v>
          </cell>
          <cell r="H973">
            <v>3306</v>
          </cell>
          <cell r="I973" t="str">
            <v>-</v>
          </cell>
          <cell r="J973">
            <v>187</v>
          </cell>
          <cell r="K973" t="str">
            <v>JAWA TENGAH</v>
          </cell>
          <cell r="L973" t="str">
            <v>PURWOREJO</v>
          </cell>
        </row>
        <row r="974">
          <cell r="B974" t="str">
            <v>R3306104</v>
          </cell>
          <cell r="C974" t="str">
            <v>RS Palang Biru Kutoarjo</v>
          </cell>
          <cell r="D974" t="str">
            <v>Rumah Sakit</v>
          </cell>
          <cell r="E974" t="str">
            <v>C</v>
          </cell>
          <cell r="F974" t="str">
            <v>Organisasi Sosial</v>
          </cell>
          <cell r="G974">
            <v>33</v>
          </cell>
          <cell r="H974">
            <v>3306</v>
          </cell>
          <cell r="I974" t="str">
            <v>-</v>
          </cell>
          <cell r="J974">
            <v>119</v>
          </cell>
          <cell r="K974" t="str">
            <v>JAWA TENGAH</v>
          </cell>
          <cell r="L974" t="str">
            <v>PURWOREJO</v>
          </cell>
        </row>
        <row r="975">
          <cell r="B975" t="str">
            <v>R3306105</v>
          </cell>
          <cell r="C975" t="str">
            <v>RSIA PERMATA</v>
          </cell>
          <cell r="D975" t="str">
            <v>Rumah Sakit</v>
          </cell>
          <cell r="E975" t="str">
            <v>C</v>
          </cell>
          <cell r="F975" t="str">
            <v>Perusahaan</v>
          </cell>
          <cell r="G975">
            <v>33</v>
          </cell>
          <cell r="H975">
            <v>3306</v>
          </cell>
          <cell r="I975" t="str">
            <v>R3306105S</v>
          </cell>
          <cell r="J975">
            <v>35</v>
          </cell>
          <cell r="K975" t="str">
            <v>JAWA TENGAH</v>
          </cell>
          <cell r="L975" t="str">
            <v>PURWOREJO</v>
          </cell>
        </row>
        <row r="976">
          <cell r="B976" t="str">
            <v>R3306106S</v>
          </cell>
          <cell r="C976" t="str">
            <v>RS Khusus Purwa Husada</v>
          </cell>
          <cell r="D976" t="str">
            <v>Rumah Sakit</v>
          </cell>
          <cell r="E976" t="str">
            <v>Non Kelas</v>
          </cell>
          <cell r="F976" t="str">
            <v>Perusahaan</v>
          </cell>
          <cell r="G976">
            <v>33</v>
          </cell>
          <cell r="H976">
            <v>3306</v>
          </cell>
          <cell r="I976" t="str">
            <v>-</v>
          </cell>
          <cell r="J976">
            <v>55</v>
          </cell>
          <cell r="K976" t="str">
            <v>JAWA TENGAH</v>
          </cell>
          <cell r="L976" t="str">
            <v>PURWOREJO</v>
          </cell>
        </row>
        <row r="977">
          <cell r="B977" t="str">
            <v>R3306108S</v>
          </cell>
          <cell r="C977" t="str">
            <v>RS Ibu dan Anak KASIH IBU Purworejo</v>
          </cell>
          <cell r="D977" t="str">
            <v>Rumah Sakit</v>
          </cell>
          <cell r="E977" t="str">
            <v>Non Kelas</v>
          </cell>
          <cell r="F977" t="str">
            <v>Organisasi Sosial</v>
          </cell>
          <cell r="G977">
            <v>33</v>
          </cell>
          <cell r="H977">
            <v>3306</v>
          </cell>
          <cell r="I977" t="str">
            <v>-</v>
          </cell>
          <cell r="J977">
            <v>39</v>
          </cell>
          <cell r="K977" t="str">
            <v>JAWA TENGAH</v>
          </cell>
          <cell r="L977" t="str">
            <v>PURWOREJO</v>
          </cell>
        </row>
        <row r="978">
          <cell r="B978" t="str">
            <v>R3306109</v>
          </cell>
          <cell r="C978" t="str">
            <v>RS Islam Purworejo</v>
          </cell>
          <cell r="D978" t="str">
            <v>Rumah Sakit</v>
          </cell>
          <cell r="E978" t="str">
            <v>D</v>
          </cell>
          <cell r="F978" t="str">
            <v>Swasta/Lainnya</v>
          </cell>
          <cell r="G978">
            <v>33</v>
          </cell>
          <cell r="H978">
            <v>3306</v>
          </cell>
          <cell r="J978">
            <v>0</v>
          </cell>
          <cell r="K978" t="str">
            <v>JAWA TENGAH</v>
          </cell>
          <cell r="L978" t="str">
            <v>PURWOREJO</v>
          </cell>
        </row>
        <row r="979">
          <cell r="B979" t="str">
            <v>R3306110</v>
          </cell>
          <cell r="C979" t="str">
            <v>Budi Sehat Purworejo</v>
          </cell>
          <cell r="D979" t="str">
            <v>Rumah Sakit</v>
          </cell>
          <cell r="E979" t="str">
            <v>D</v>
          </cell>
          <cell r="F979" t="str">
            <v>Swasta/Lainnya</v>
          </cell>
          <cell r="G979">
            <v>33</v>
          </cell>
          <cell r="H979">
            <v>3306</v>
          </cell>
          <cell r="J979">
            <v>0</v>
          </cell>
          <cell r="K979" t="str">
            <v>JAWA TENGAH</v>
          </cell>
          <cell r="L979" t="str">
            <v>PURWOREJO</v>
          </cell>
        </row>
        <row r="980">
          <cell r="B980" t="str">
            <v>R3307013</v>
          </cell>
          <cell r="C980" t="str">
            <v>RSU Wonosobo</v>
          </cell>
          <cell r="D980" t="str">
            <v>Rumah Sakit</v>
          </cell>
          <cell r="E980" t="str">
            <v>C</v>
          </cell>
          <cell r="F980" t="str">
            <v>Pemerintah Kabupaten</v>
          </cell>
          <cell r="G980">
            <v>33</v>
          </cell>
          <cell r="H980">
            <v>3307</v>
          </cell>
          <cell r="I980">
            <v>0</v>
          </cell>
          <cell r="J980">
            <v>568</v>
          </cell>
          <cell r="K980" t="str">
            <v>JAWA TENGAH</v>
          </cell>
          <cell r="L980" t="str">
            <v>WONOSOBO</v>
          </cell>
        </row>
        <row r="981">
          <cell r="B981" t="str">
            <v>R3307035</v>
          </cell>
          <cell r="C981" t="str">
            <v>RSIA Adina</v>
          </cell>
          <cell r="D981" t="str">
            <v>Rumah Sakit</v>
          </cell>
          <cell r="E981" t="str">
            <v>C</v>
          </cell>
          <cell r="F981" t="str">
            <v>Organisasi Sosial</v>
          </cell>
          <cell r="G981">
            <v>33</v>
          </cell>
          <cell r="H981">
            <v>3307</v>
          </cell>
          <cell r="I981" t="str">
            <v>-</v>
          </cell>
          <cell r="J981">
            <v>74</v>
          </cell>
          <cell r="K981" t="str">
            <v>JAWA TENGAH</v>
          </cell>
          <cell r="L981" t="str">
            <v>WONOSOBO</v>
          </cell>
        </row>
        <row r="982">
          <cell r="B982" t="str">
            <v>R3307050</v>
          </cell>
          <cell r="C982" t="str">
            <v>RS Islam Wonosobo</v>
          </cell>
          <cell r="D982" t="str">
            <v>Rumah Sakit</v>
          </cell>
          <cell r="E982" t="str">
            <v>C</v>
          </cell>
          <cell r="F982" t="str">
            <v>Organisasi Islam</v>
          </cell>
          <cell r="G982">
            <v>33</v>
          </cell>
          <cell r="H982">
            <v>3307</v>
          </cell>
          <cell r="I982" t="str">
            <v>-</v>
          </cell>
          <cell r="J982">
            <v>258</v>
          </cell>
          <cell r="K982" t="str">
            <v>JAWA TENGAH</v>
          </cell>
          <cell r="L982" t="str">
            <v>WONOSOBO</v>
          </cell>
        </row>
        <row r="983">
          <cell r="B983" t="str">
            <v>R3307051</v>
          </cell>
          <cell r="C983" t="str">
            <v>RS PKU Muhammadiyah Wonosobo</v>
          </cell>
          <cell r="D983" t="str">
            <v>Rumah Sakit</v>
          </cell>
          <cell r="E983" t="str">
            <v>C</v>
          </cell>
          <cell r="F983" t="str">
            <v>Swasta/Lainnya</v>
          </cell>
          <cell r="G983">
            <v>33</v>
          </cell>
          <cell r="H983">
            <v>3307</v>
          </cell>
          <cell r="I983">
            <v>0</v>
          </cell>
          <cell r="J983">
            <v>271</v>
          </cell>
          <cell r="K983" t="str">
            <v>JAWA TENGAH</v>
          </cell>
          <cell r="L983" t="str">
            <v>WONOSOBO</v>
          </cell>
        </row>
        <row r="984">
          <cell r="B984" t="str">
            <v>R3308014</v>
          </cell>
          <cell r="C984" t="str">
            <v>RSUD Muntilan Kab. Magelang</v>
          </cell>
          <cell r="D984" t="str">
            <v>Rumah Sakit</v>
          </cell>
          <cell r="E984" t="str">
            <v>C</v>
          </cell>
          <cell r="F984" t="str">
            <v>Pemerintah Kabupaten</v>
          </cell>
          <cell r="G984">
            <v>33</v>
          </cell>
          <cell r="H984">
            <v>3308</v>
          </cell>
          <cell r="I984" t="str">
            <v>-</v>
          </cell>
          <cell r="J984">
            <v>542</v>
          </cell>
          <cell r="K984" t="str">
            <v>JAWA TENGAH</v>
          </cell>
          <cell r="L984" t="str">
            <v>MAGELANG</v>
          </cell>
        </row>
        <row r="985">
          <cell r="B985" t="str">
            <v>R3308017</v>
          </cell>
          <cell r="C985" t="str">
            <v>RS AISYIYAH MUNTILAN</v>
          </cell>
          <cell r="D985" t="str">
            <v>Rumah Sakit</v>
          </cell>
          <cell r="E985" t="str">
            <v>D</v>
          </cell>
          <cell r="F985" t="str">
            <v>Swasta/Lainnya</v>
          </cell>
          <cell r="G985">
            <v>33</v>
          </cell>
          <cell r="H985">
            <v>3308</v>
          </cell>
          <cell r="I985">
            <v>0</v>
          </cell>
          <cell r="J985">
            <v>198</v>
          </cell>
          <cell r="K985" t="str">
            <v>JAWA TENGAH</v>
          </cell>
          <cell r="L985" t="str">
            <v>MAGELANG</v>
          </cell>
        </row>
        <row r="986">
          <cell r="B986" t="str">
            <v>R3308018S</v>
          </cell>
          <cell r="C986" t="str">
            <v>RSU ' N21-GEMILANG'</v>
          </cell>
          <cell r="D986" t="str">
            <v>Rumah Sakit</v>
          </cell>
          <cell r="E986" t="str">
            <v>Non Kelas</v>
          </cell>
          <cell r="F986" t="str">
            <v>Perusahaan</v>
          </cell>
          <cell r="G986">
            <v>33</v>
          </cell>
          <cell r="H986">
            <v>3308</v>
          </cell>
          <cell r="I986" t="str">
            <v>-</v>
          </cell>
          <cell r="J986">
            <v>57</v>
          </cell>
          <cell r="K986" t="str">
            <v>JAWA TENGAH</v>
          </cell>
          <cell r="L986" t="str">
            <v>MAGELANG</v>
          </cell>
        </row>
        <row r="987">
          <cell r="B987" t="str">
            <v>R3308019</v>
          </cell>
          <cell r="C987" t="str">
            <v>RS Padma Lalita</v>
          </cell>
          <cell r="D987" t="str">
            <v>Rumah Sakit</v>
          </cell>
          <cell r="E987" t="str">
            <v>Non Kelas</v>
          </cell>
          <cell r="F987" t="str">
            <v>Swasta/Lainnya</v>
          </cell>
          <cell r="G987">
            <v>33</v>
          </cell>
          <cell r="H987">
            <v>3308</v>
          </cell>
          <cell r="I987" t="str">
            <v>-</v>
          </cell>
          <cell r="J987">
            <v>26</v>
          </cell>
          <cell r="K987" t="str">
            <v>JAWA TENGAH</v>
          </cell>
          <cell r="L987" t="str">
            <v>MAGELANG</v>
          </cell>
        </row>
        <row r="988">
          <cell r="B988" t="str">
            <v>R3309015</v>
          </cell>
          <cell r="C988" t="str">
            <v>RSUD Pandan Arang Boyolali</v>
          </cell>
          <cell r="D988" t="str">
            <v>Rumah Sakit</v>
          </cell>
          <cell r="E988" t="str">
            <v>C</v>
          </cell>
          <cell r="F988" t="str">
            <v>Pemerintah Kabupaten</v>
          </cell>
          <cell r="G988">
            <v>33</v>
          </cell>
          <cell r="H988">
            <v>3309</v>
          </cell>
          <cell r="I988" t="str">
            <v>-</v>
          </cell>
          <cell r="J988">
            <v>700</v>
          </cell>
          <cell r="K988" t="str">
            <v>JAWA TENGAH</v>
          </cell>
          <cell r="L988" t="str">
            <v>BOYOLALI</v>
          </cell>
        </row>
        <row r="989">
          <cell r="B989" t="str">
            <v>R3309041</v>
          </cell>
          <cell r="C989" t="str">
            <v>RS Dr. Oen Sawit</v>
          </cell>
          <cell r="D989" t="str">
            <v>Rumah Sakit</v>
          </cell>
          <cell r="E989" t="str">
            <v>D</v>
          </cell>
          <cell r="F989" t="str">
            <v>Organisasi Sosial</v>
          </cell>
          <cell r="G989">
            <v>33</v>
          </cell>
          <cell r="H989">
            <v>3309</v>
          </cell>
          <cell r="I989" t="str">
            <v>-</v>
          </cell>
          <cell r="J989">
            <v>92</v>
          </cell>
          <cell r="K989" t="str">
            <v>JAWA TENGAH</v>
          </cell>
          <cell r="L989" t="str">
            <v>BOYOLALI</v>
          </cell>
        </row>
        <row r="990">
          <cell r="B990" t="str">
            <v>R3309063</v>
          </cell>
          <cell r="C990" t="str">
            <v>RS PKU Aisyiyah Boyolali</v>
          </cell>
          <cell r="D990" t="str">
            <v>Rumah Sakit</v>
          </cell>
          <cell r="E990" t="str">
            <v>D</v>
          </cell>
          <cell r="F990" t="str">
            <v>Organisasi Sosial</v>
          </cell>
          <cell r="G990">
            <v>33</v>
          </cell>
          <cell r="H990">
            <v>3309</v>
          </cell>
          <cell r="I990" t="str">
            <v>-</v>
          </cell>
          <cell r="J990">
            <v>194</v>
          </cell>
          <cell r="K990" t="str">
            <v>JAWA TENGAH</v>
          </cell>
          <cell r="L990" t="str">
            <v>BOYOLALI</v>
          </cell>
        </row>
        <row r="991">
          <cell r="B991" t="str">
            <v>R3309074</v>
          </cell>
          <cell r="C991" t="str">
            <v>RS Umi Barokah</v>
          </cell>
          <cell r="D991" t="str">
            <v>Rumah Sakit</v>
          </cell>
          <cell r="E991" t="str">
            <v>D</v>
          </cell>
          <cell r="F991" t="str">
            <v>Organisasi Sosial</v>
          </cell>
          <cell r="G991">
            <v>33</v>
          </cell>
          <cell r="H991">
            <v>3309</v>
          </cell>
          <cell r="I991" t="str">
            <v>-</v>
          </cell>
          <cell r="J991">
            <v>125</v>
          </cell>
          <cell r="K991" t="str">
            <v>JAWA TENGAH</v>
          </cell>
          <cell r="L991" t="str">
            <v>BOYOLALI</v>
          </cell>
        </row>
        <row r="992">
          <cell r="B992" t="str">
            <v>R3309085</v>
          </cell>
          <cell r="C992" t="str">
            <v>RS Karanggede Sisma Medika</v>
          </cell>
          <cell r="D992" t="str">
            <v>Rumah Sakit</v>
          </cell>
          <cell r="E992" t="str">
            <v>D</v>
          </cell>
          <cell r="F992" t="str">
            <v>Swasta/Lainnya</v>
          </cell>
          <cell r="G992">
            <v>33</v>
          </cell>
          <cell r="H992">
            <v>3309</v>
          </cell>
          <cell r="I992" t="str">
            <v>-</v>
          </cell>
          <cell r="J992">
            <v>84</v>
          </cell>
          <cell r="K992" t="str">
            <v>JAWA TENGAH</v>
          </cell>
          <cell r="L992" t="str">
            <v>BOYOLALI</v>
          </cell>
        </row>
        <row r="993">
          <cell r="B993" t="str">
            <v>R3309096</v>
          </cell>
          <cell r="C993" t="str">
            <v>RSUD Banyudono</v>
          </cell>
          <cell r="D993" t="str">
            <v>Rumah Sakit</v>
          </cell>
          <cell r="E993" t="str">
            <v>D</v>
          </cell>
          <cell r="F993" t="str">
            <v>Pemerintah Kabupaten</v>
          </cell>
          <cell r="G993">
            <v>33</v>
          </cell>
          <cell r="H993">
            <v>3309</v>
          </cell>
          <cell r="I993" t="str">
            <v>-</v>
          </cell>
          <cell r="J993">
            <v>135</v>
          </cell>
          <cell r="K993" t="str">
            <v>JAWA TENGAH</v>
          </cell>
          <cell r="L993" t="str">
            <v>BOYOLALI</v>
          </cell>
        </row>
        <row r="994">
          <cell r="B994" t="str">
            <v>R3309107</v>
          </cell>
          <cell r="C994" t="str">
            <v>RSUD Simo</v>
          </cell>
          <cell r="D994" t="str">
            <v>Rumah Sakit</v>
          </cell>
          <cell r="E994" t="str">
            <v>D</v>
          </cell>
          <cell r="F994" t="str">
            <v>Pemerintah Kabupaten</v>
          </cell>
          <cell r="G994">
            <v>33</v>
          </cell>
          <cell r="H994">
            <v>3309</v>
          </cell>
          <cell r="I994" t="str">
            <v>-</v>
          </cell>
          <cell r="J994">
            <v>130</v>
          </cell>
          <cell r="K994" t="str">
            <v>JAWA TENGAH</v>
          </cell>
          <cell r="L994" t="str">
            <v>BOYOLALI</v>
          </cell>
        </row>
        <row r="995">
          <cell r="B995" t="str">
            <v>R3309128</v>
          </cell>
          <cell r="C995" t="str">
            <v>RSU Asy-Syifa Sambi</v>
          </cell>
          <cell r="D995" t="str">
            <v>Rumah Sakit</v>
          </cell>
          <cell r="E995" t="str">
            <v>D</v>
          </cell>
          <cell r="F995" t="str">
            <v>Organisasi Sosial</v>
          </cell>
          <cell r="G995">
            <v>33</v>
          </cell>
          <cell r="H995">
            <v>3309</v>
          </cell>
          <cell r="I995" t="str">
            <v>-</v>
          </cell>
          <cell r="J995">
            <v>35</v>
          </cell>
          <cell r="K995" t="str">
            <v>JAWA TENGAH</v>
          </cell>
          <cell r="L995" t="str">
            <v>BOYOLALI</v>
          </cell>
        </row>
        <row r="996">
          <cell r="B996" t="str">
            <v>R3309129S</v>
          </cell>
          <cell r="C996" t="str">
            <v>RSU Hidayah Boyolali</v>
          </cell>
          <cell r="D996" t="str">
            <v>Rumah Sakit</v>
          </cell>
          <cell r="E996" t="str">
            <v>Non Kelas</v>
          </cell>
          <cell r="F996" t="str">
            <v>Swasta/Lainnya</v>
          </cell>
          <cell r="G996">
            <v>33</v>
          </cell>
          <cell r="H996">
            <v>3309</v>
          </cell>
          <cell r="I996" t="str">
            <v>-</v>
          </cell>
          <cell r="J996">
            <v>82</v>
          </cell>
          <cell r="K996" t="str">
            <v>JAWA TENGAH</v>
          </cell>
          <cell r="L996" t="str">
            <v>BOYOLALI</v>
          </cell>
        </row>
        <row r="997">
          <cell r="B997" t="str">
            <v>R3309131S</v>
          </cell>
          <cell r="C997" t="str">
            <v>RS Islam BANYUBENING BOYOLALI</v>
          </cell>
          <cell r="D997" t="str">
            <v>Rumah Sakit</v>
          </cell>
          <cell r="E997" t="str">
            <v>Non Kelas</v>
          </cell>
          <cell r="F997" t="str">
            <v>Swasta/Lainnya</v>
          </cell>
          <cell r="G997">
            <v>33</v>
          </cell>
          <cell r="H997">
            <v>3309</v>
          </cell>
          <cell r="I997" t="str">
            <v>-</v>
          </cell>
          <cell r="J997">
            <v>58</v>
          </cell>
          <cell r="K997" t="str">
            <v>JAWA TENGAH</v>
          </cell>
          <cell r="L997" t="str">
            <v>BOYOLALI</v>
          </cell>
        </row>
        <row r="998">
          <cell r="B998" t="str">
            <v>R3310015</v>
          </cell>
          <cell r="C998" t="str">
            <v>RSUP dr. Soeradji Tirtonegoro</v>
          </cell>
          <cell r="D998" t="str">
            <v>Rumah Sakit</v>
          </cell>
          <cell r="E998" t="str">
            <v>B</v>
          </cell>
          <cell r="F998" t="str">
            <v>Kementeran Kesehatan</v>
          </cell>
          <cell r="G998">
            <v>33</v>
          </cell>
          <cell r="H998">
            <v>3310</v>
          </cell>
          <cell r="I998" t="str">
            <v>-</v>
          </cell>
          <cell r="J998">
            <v>1046</v>
          </cell>
          <cell r="K998" t="str">
            <v>JAWA TENGAH</v>
          </cell>
          <cell r="L998" t="str">
            <v>KLATEN</v>
          </cell>
        </row>
        <row r="999">
          <cell r="B999" t="str">
            <v>R3310026</v>
          </cell>
          <cell r="C999" t="str">
            <v>RS Jiwa Dr.R.M.Soedjarwadi Klaten</v>
          </cell>
          <cell r="D999" t="str">
            <v>Rumah Sakit</v>
          </cell>
          <cell r="E999" t="str">
            <v>A</v>
          </cell>
          <cell r="F999" t="str">
            <v>Pemerintah Provinsi</v>
          </cell>
          <cell r="G999">
            <v>33</v>
          </cell>
          <cell r="H999">
            <v>3310</v>
          </cell>
          <cell r="I999" t="str">
            <v>-</v>
          </cell>
          <cell r="J999">
            <v>381</v>
          </cell>
          <cell r="K999" t="str">
            <v>JAWA TENGAH</v>
          </cell>
          <cell r="L999" t="str">
            <v>KLATEN</v>
          </cell>
        </row>
        <row r="1000">
          <cell r="B1000" t="str">
            <v>R3310052</v>
          </cell>
          <cell r="C1000" t="str">
            <v>RSIA Aisyiah</v>
          </cell>
          <cell r="D1000" t="str">
            <v>Rumah Sakit</v>
          </cell>
          <cell r="E1000" t="str">
            <v>C</v>
          </cell>
          <cell r="F1000" t="str">
            <v>Organisasi Sosial</v>
          </cell>
          <cell r="G1000">
            <v>33</v>
          </cell>
          <cell r="H1000">
            <v>3310</v>
          </cell>
          <cell r="I1000" t="str">
            <v>-</v>
          </cell>
          <cell r="J1000">
            <v>87</v>
          </cell>
          <cell r="K1000" t="str">
            <v>JAWA TENGAH</v>
          </cell>
          <cell r="L1000" t="str">
            <v>KLATEN</v>
          </cell>
        </row>
        <row r="1001">
          <cell r="B1001" t="str">
            <v>R3310384</v>
          </cell>
          <cell r="C1001" t="str">
            <v>RS Islam Klaten</v>
          </cell>
          <cell r="D1001" t="str">
            <v>Rumah Sakit</v>
          </cell>
          <cell r="E1001" t="str">
            <v>B</v>
          </cell>
          <cell r="F1001" t="str">
            <v>Organisasi Islam</v>
          </cell>
          <cell r="G1001">
            <v>33</v>
          </cell>
          <cell r="H1001">
            <v>3310</v>
          </cell>
          <cell r="I1001" t="str">
            <v>-</v>
          </cell>
          <cell r="J1001">
            <v>642</v>
          </cell>
          <cell r="K1001" t="str">
            <v>JAWA TENGAH</v>
          </cell>
          <cell r="L1001" t="str">
            <v>KLATEN</v>
          </cell>
        </row>
        <row r="1002">
          <cell r="B1002" t="str">
            <v>R3310395</v>
          </cell>
          <cell r="C1002" t="str">
            <v>RS Cakra Husada</v>
          </cell>
          <cell r="D1002" t="str">
            <v>Rumah Sakit</v>
          </cell>
          <cell r="E1002" t="str">
            <v>D</v>
          </cell>
          <cell r="F1002" t="str">
            <v>Organisasi Sosial</v>
          </cell>
          <cell r="G1002">
            <v>33</v>
          </cell>
          <cell r="H1002">
            <v>3310</v>
          </cell>
          <cell r="I1002" t="str">
            <v>-</v>
          </cell>
          <cell r="J1002">
            <v>187</v>
          </cell>
          <cell r="K1002" t="str">
            <v>JAWA TENGAH</v>
          </cell>
          <cell r="L1002" t="str">
            <v>KLATEN</v>
          </cell>
        </row>
        <row r="1003">
          <cell r="B1003" t="str">
            <v>R3310405</v>
          </cell>
          <cell r="C1003" t="str">
            <v>RSK Bedah Diponegoro</v>
          </cell>
          <cell r="D1003" t="str">
            <v>Rumah Sakit</v>
          </cell>
          <cell r="E1003" t="str">
            <v>C</v>
          </cell>
          <cell r="F1003" t="str">
            <v>Organisasi Sosial</v>
          </cell>
          <cell r="G1003">
            <v>33</v>
          </cell>
          <cell r="H1003">
            <v>3310</v>
          </cell>
          <cell r="I1003" t="str">
            <v>-</v>
          </cell>
          <cell r="J1003">
            <v>190</v>
          </cell>
          <cell r="K1003" t="str">
            <v>JAWA TENGAH</v>
          </cell>
          <cell r="L1003" t="str">
            <v>KLATEN</v>
          </cell>
        </row>
        <row r="1004">
          <cell r="B1004" t="str">
            <v>R3310416</v>
          </cell>
          <cell r="C1004" t="str">
            <v>RSU PKU Muhammdiyah DI</v>
          </cell>
          <cell r="D1004" t="str">
            <v>Rumah Sakit</v>
          </cell>
          <cell r="E1004" t="str">
            <v>D</v>
          </cell>
          <cell r="F1004" t="str">
            <v>Organisasi Islam</v>
          </cell>
          <cell r="G1004">
            <v>33</v>
          </cell>
          <cell r="H1004">
            <v>3310</v>
          </cell>
          <cell r="I1004" t="str">
            <v>-</v>
          </cell>
          <cell r="J1004">
            <v>193</v>
          </cell>
          <cell r="K1004" t="str">
            <v>JAWA TENGAH</v>
          </cell>
          <cell r="L1004" t="str">
            <v>KLATEN</v>
          </cell>
        </row>
        <row r="1005">
          <cell r="B1005" t="str">
            <v>R3310417S</v>
          </cell>
          <cell r="C1005" t="str">
            <v>RSK Bedah Islam Cawas Klaten</v>
          </cell>
          <cell r="D1005" t="str">
            <v>Rumah Sakit</v>
          </cell>
          <cell r="E1005" t="str">
            <v>C</v>
          </cell>
          <cell r="F1005" t="str">
            <v>Swasta/Lainnya</v>
          </cell>
          <cell r="G1005">
            <v>33</v>
          </cell>
          <cell r="H1005">
            <v>3310</v>
          </cell>
          <cell r="I1005" t="str">
            <v>-</v>
          </cell>
          <cell r="J1005">
            <v>108</v>
          </cell>
          <cell r="K1005" t="str">
            <v>JAWA TENGAH</v>
          </cell>
          <cell r="L1005" t="str">
            <v>KLATEN</v>
          </cell>
        </row>
        <row r="1006">
          <cell r="B1006" t="str">
            <v>R3310418S</v>
          </cell>
          <cell r="C1006" t="str">
            <v>RS PKU MUHAMMADIYAH JATINOM KLATEN</v>
          </cell>
          <cell r="D1006" t="str">
            <v>Rumah Sakit</v>
          </cell>
          <cell r="E1006" t="str">
            <v>D</v>
          </cell>
          <cell r="F1006" t="str">
            <v>Organisasi Islam</v>
          </cell>
          <cell r="G1006">
            <v>33</v>
          </cell>
          <cell r="H1006">
            <v>3310</v>
          </cell>
          <cell r="I1006" t="str">
            <v>-</v>
          </cell>
          <cell r="J1006">
            <v>16</v>
          </cell>
          <cell r="K1006" t="str">
            <v>JAWA TENGAH</v>
          </cell>
          <cell r="L1006" t="str">
            <v>KLATEN</v>
          </cell>
        </row>
        <row r="1007">
          <cell r="B1007" t="str">
            <v>R3310419</v>
          </cell>
          <cell r="C1007" t="str">
            <v>RSU Mitra Keluarga Husada Klaten</v>
          </cell>
          <cell r="D1007" t="str">
            <v>Rumah Sakit</v>
          </cell>
          <cell r="E1007" t="str">
            <v>D</v>
          </cell>
          <cell r="F1007" t="str">
            <v>Perusahaan</v>
          </cell>
          <cell r="G1007">
            <v>33</v>
          </cell>
          <cell r="H1007">
            <v>3310</v>
          </cell>
          <cell r="I1007" t="str">
            <v>-</v>
          </cell>
          <cell r="J1007">
            <v>27</v>
          </cell>
          <cell r="K1007" t="str">
            <v>JAWA TENGAH</v>
          </cell>
          <cell r="L1007" t="str">
            <v>KLATEN</v>
          </cell>
        </row>
        <row r="1008">
          <cell r="B1008" t="str">
            <v>R3310420</v>
          </cell>
          <cell r="C1008" t="str">
            <v>RSKB IPHI PEDAN</v>
          </cell>
          <cell r="D1008" t="str">
            <v>Rumah Sakit</v>
          </cell>
          <cell r="E1008" t="str">
            <v>C</v>
          </cell>
          <cell r="F1008" t="str">
            <v>Organisasi Islam</v>
          </cell>
          <cell r="G1008">
            <v>33</v>
          </cell>
          <cell r="H1008">
            <v>3310</v>
          </cell>
          <cell r="I1008">
            <v>0</v>
          </cell>
          <cell r="J1008">
            <v>35</v>
          </cell>
          <cell r="K1008" t="str">
            <v>JAWA TENGAH</v>
          </cell>
          <cell r="L1008" t="str">
            <v>KLATEN</v>
          </cell>
        </row>
        <row r="1009">
          <cell r="B1009" t="str">
            <v>R3310421</v>
          </cell>
          <cell r="C1009" t="str">
            <v>RUMAH SAKIT UMUM DAERAH BAGAS WARAS</v>
          </cell>
          <cell r="D1009" t="str">
            <v>Rumah Sakit</v>
          </cell>
          <cell r="E1009" t="str">
            <v>C</v>
          </cell>
          <cell r="F1009" t="str">
            <v>Pemerintah Kabupaten</v>
          </cell>
          <cell r="G1009">
            <v>33</v>
          </cell>
          <cell r="H1009">
            <v>3310</v>
          </cell>
          <cell r="J1009">
            <v>9</v>
          </cell>
          <cell r="K1009" t="str">
            <v>JAWA TENGAH</v>
          </cell>
          <cell r="L1009" t="str">
            <v>KLATEN</v>
          </cell>
        </row>
        <row r="1010">
          <cell r="B1010" t="str">
            <v>R3311016</v>
          </cell>
          <cell r="C1010" t="str">
            <v>RSUD Sukoharjo</v>
          </cell>
          <cell r="D1010" t="str">
            <v>Rumah Sakit</v>
          </cell>
          <cell r="E1010" t="str">
            <v>B</v>
          </cell>
          <cell r="F1010" t="str">
            <v>Pemerintah Kabupaten</v>
          </cell>
          <cell r="G1010">
            <v>33</v>
          </cell>
          <cell r="H1010">
            <v>3311</v>
          </cell>
          <cell r="I1010" t="str">
            <v>-</v>
          </cell>
          <cell r="J1010">
            <v>603</v>
          </cell>
          <cell r="K1010" t="str">
            <v>JAWA TENGAH</v>
          </cell>
          <cell r="L1010" t="str">
            <v>SUKOHARJO</v>
          </cell>
        </row>
        <row r="1011">
          <cell r="B1011" t="str">
            <v>R3311027</v>
          </cell>
          <cell r="C1011" t="str">
            <v>RS Khusus Bedah Karima Utama</v>
          </cell>
          <cell r="D1011" t="str">
            <v>Rumah Sakit</v>
          </cell>
          <cell r="E1011" t="str">
            <v>C</v>
          </cell>
          <cell r="F1011" t="str">
            <v>Swasta/Lainnya</v>
          </cell>
          <cell r="G1011">
            <v>33</v>
          </cell>
          <cell r="H1011">
            <v>3311</v>
          </cell>
          <cell r="I1011" t="str">
            <v>-</v>
          </cell>
          <cell r="J1011">
            <v>231</v>
          </cell>
          <cell r="K1011" t="str">
            <v>JAWA TENGAH</v>
          </cell>
          <cell r="L1011" t="str">
            <v>SUKOHARJO</v>
          </cell>
        </row>
        <row r="1012">
          <cell r="B1012" t="str">
            <v>R3311213</v>
          </cell>
          <cell r="C1012" t="str">
            <v>RSU Nirmala Suri</v>
          </cell>
          <cell r="D1012" t="str">
            <v>Rumah Sakit</v>
          </cell>
          <cell r="E1012" t="str">
            <v>D</v>
          </cell>
          <cell r="F1012" t="str">
            <v>Organisasi Sosial</v>
          </cell>
          <cell r="G1012">
            <v>33</v>
          </cell>
          <cell r="H1012">
            <v>3311</v>
          </cell>
          <cell r="I1012" t="str">
            <v>-</v>
          </cell>
          <cell r="J1012">
            <v>85</v>
          </cell>
          <cell r="K1012" t="str">
            <v>JAWA TENGAH</v>
          </cell>
          <cell r="L1012" t="str">
            <v>SUKOHARJO</v>
          </cell>
        </row>
        <row r="1013">
          <cell r="B1013" t="str">
            <v>R3311224</v>
          </cell>
          <cell r="C1013" t="str">
            <v>RS Dr.Oen Solo Baru</v>
          </cell>
          <cell r="D1013" t="str">
            <v>Rumah Sakit</v>
          </cell>
          <cell r="E1013" t="str">
            <v>C</v>
          </cell>
          <cell r="F1013" t="str">
            <v>Organisasi Sosial</v>
          </cell>
          <cell r="G1013">
            <v>33</v>
          </cell>
          <cell r="H1013">
            <v>3311</v>
          </cell>
          <cell r="I1013" t="str">
            <v>-</v>
          </cell>
          <cell r="J1013">
            <v>593</v>
          </cell>
          <cell r="K1013" t="str">
            <v>JAWA TENGAH</v>
          </cell>
          <cell r="L1013" t="str">
            <v>SUKOHARJO</v>
          </cell>
        </row>
        <row r="1014">
          <cell r="B1014" t="str">
            <v>R3311225S</v>
          </cell>
          <cell r="C1014" t="str">
            <v>RS PKU Muhammadiyah Sukoharjo</v>
          </cell>
          <cell r="D1014" t="str">
            <v>Rumah Sakit</v>
          </cell>
          <cell r="E1014" t="str">
            <v>Non Kelas</v>
          </cell>
          <cell r="F1014" t="str">
            <v>Organisasi Islam</v>
          </cell>
          <cell r="G1014">
            <v>33</v>
          </cell>
          <cell r="H1014">
            <v>3311</v>
          </cell>
          <cell r="I1014" t="str">
            <v>-</v>
          </cell>
          <cell r="J1014">
            <v>83</v>
          </cell>
          <cell r="K1014" t="str">
            <v>JAWA TENGAH</v>
          </cell>
          <cell r="L1014" t="str">
            <v>SUKOHARJO</v>
          </cell>
        </row>
        <row r="1015">
          <cell r="B1015" t="str">
            <v>R3311228</v>
          </cell>
          <cell r="C1015" t="str">
            <v>Rumah Sakit Universitas Sebelas Maret</v>
          </cell>
          <cell r="D1015" t="str">
            <v>Rumah Sakit</v>
          </cell>
          <cell r="E1015" t="str">
            <v>C</v>
          </cell>
          <cell r="F1015" t="str">
            <v>Kementerian Lain</v>
          </cell>
          <cell r="G1015">
            <v>33</v>
          </cell>
          <cell r="H1015">
            <v>3311</v>
          </cell>
          <cell r="J1015">
            <v>0</v>
          </cell>
          <cell r="K1015" t="str">
            <v>JAWA TENGAH</v>
          </cell>
          <cell r="L1015" t="str">
            <v>SUKOHARJO</v>
          </cell>
        </row>
        <row r="1016">
          <cell r="B1016" t="str">
            <v>R3312010</v>
          </cell>
          <cell r="C1016" t="str">
            <v>RSUD Dr. Soediran MS Wonogiri</v>
          </cell>
          <cell r="D1016" t="str">
            <v>Rumah Sakit</v>
          </cell>
          <cell r="E1016" t="str">
            <v>B</v>
          </cell>
          <cell r="F1016" t="str">
            <v>Pemerintah Kabupaten</v>
          </cell>
          <cell r="G1016">
            <v>33</v>
          </cell>
          <cell r="H1016">
            <v>3312</v>
          </cell>
          <cell r="I1016" t="str">
            <v>-</v>
          </cell>
          <cell r="J1016">
            <v>555</v>
          </cell>
          <cell r="K1016" t="str">
            <v>JAWA TENGAH</v>
          </cell>
          <cell r="L1016" t="str">
            <v>WONOGIRI</v>
          </cell>
        </row>
        <row r="1017">
          <cell r="B1017" t="str">
            <v>R3312021</v>
          </cell>
          <cell r="C1017" t="str">
            <v>RS. Maguan Husada</v>
          </cell>
          <cell r="D1017" t="str">
            <v>Rumah Sakit</v>
          </cell>
          <cell r="E1017" t="str">
            <v>D</v>
          </cell>
          <cell r="F1017" t="str">
            <v>Perusahaan</v>
          </cell>
          <cell r="G1017">
            <v>33</v>
          </cell>
          <cell r="H1017">
            <v>3312</v>
          </cell>
          <cell r="I1017">
            <v>0</v>
          </cell>
          <cell r="J1017">
            <v>49</v>
          </cell>
          <cell r="K1017" t="str">
            <v>JAWA TENGAH</v>
          </cell>
          <cell r="L1017" t="str">
            <v>WONOGIRI</v>
          </cell>
        </row>
        <row r="1018">
          <cell r="B1018" t="str">
            <v>R3312273</v>
          </cell>
          <cell r="C1018" t="str">
            <v>RSU Marga Husada</v>
          </cell>
          <cell r="D1018" t="str">
            <v>Rumah Sakit</v>
          </cell>
          <cell r="E1018" t="str">
            <v>D</v>
          </cell>
          <cell r="F1018" t="str">
            <v>Organisasi Sosial</v>
          </cell>
          <cell r="G1018">
            <v>33</v>
          </cell>
          <cell r="H1018">
            <v>3312</v>
          </cell>
          <cell r="I1018" t="str">
            <v>-</v>
          </cell>
          <cell r="J1018">
            <v>206</v>
          </cell>
          <cell r="K1018" t="str">
            <v>JAWA TENGAH</v>
          </cell>
          <cell r="L1018" t="str">
            <v>WONOGIRI</v>
          </cell>
        </row>
        <row r="1019">
          <cell r="B1019" t="str">
            <v>R3312284</v>
          </cell>
          <cell r="C1019" t="str">
            <v>RS Muhammadiyah Wonogiri</v>
          </cell>
          <cell r="D1019" t="str">
            <v>Rumah Sakit</v>
          </cell>
          <cell r="E1019" t="str">
            <v>D</v>
          </cell>
          <cell r="F1019" t="str">
            <v>Organisasi Sosial</v>
          </cell>
          <cell r="G1019">
            <v>33</v>
          </cell>
          <cell r="H1019">
            <v>3312</v>
          </cell>
          <cell r="I1019" t="str">
            <v>-</v>
          </cell>
          <cell r="J1019">
            <v>164</v>
          </cell>
          <cell r="K1019" t="str">
            <v>JAWA TENGAH</v>
          </cell>
          <cell r="L1019" t="str">
            <v>WONOGIRI</v>
          </cell>
        </row>
        <row r="1020">
          <cell r="B1020" t="str">
            <v>R3312295</v>
          </cell>
          <cell r="C1020" t="str">
            <v>RS Medika Mulya</v>
          </cell>
          <cell r="D1020" t="str">
            <v>Rumah Sakit</v>
          </cell>
          <cell r="E1020" t="str">
            <v>C</v>
          </cell>
          <cell r="F1020" t="str">
            <v>Swasta/Lainnya</v>
          </cell>
          <cell r="G1020">
            <v>33</v>
          </cell>
          <cell r="H1020">
            <v>3312</v>
          </cell>
          <cell r="I1020">
            <v>0</v>
          </cell>
          <cell r="J1020">
            <v>167</v>
          </cell>
          <cell r="K1020" t="str">
            <v>JAWA TENGAH</v>
          </cell>
          <cell r="L1020" t="str">
            <v>WONOGIRI</v>
          </cell>
        </row>
        <row r="1021">
          <cell r="B1021" t="str">
            <v>R3312306</v>
          </cell>
          <cell r="C1021" t="str">
            <v>RS Amal Sehat</v>
          </cell>
          <cell r="D1021" t="str">
            <v>Rumah Sakit</v>
          </cell>
          <cell r="E1021" t="str">
            <v>D</v>
          </cell>
          <cell r="F1021" t="str">
            <v>Swasta/Lainnya</v>
          </cell>
          <cell r="G1021">
            <v>33</v>
          </cell>
          <cell r="H1021">
            <v>3312</v>
          </cell>
          <cell r="I1021" t="str">
            <v>-</v>
          </cell>
          <cell r="J1021">
            <v>244</v>
          </cell>
          <cell r="K1021" t="str">
            <v>JAWA TENGAH</v>
          </cell>
          <cell r="L1021" t="str">
            <v>WONOGIRI</v>
          </cell>
        </row>
        <row r="1022">
          <cell r="B1022" t="str">
            <v>R3312307</v>
          </cell>
          <cell r="C1022" t="str">
            <v>RSB FITRI CANDRA</v>
          </cell>
          <cell r="D1022" t="str">
            <v>Rumah Sakit</v>
          </cell>
          <cell r="E1022" t="str">
            <v>C</v>
          </cell>
          <cell r="F1022" t="str">
            <v>Swasta/Lainnya</v>
          </cell>
          <cell r="G1022">
            <v>33</v>
          </cell>
          <cell r="H1022">
            <v>3312</v>
          </cell>
          <cell r="I1022" t="str">
            <v>-</v>
          </cell>
          <cell r="J1022">
            <v>43</v>
          </cell>
          <cell r="K1022" t="str">
            <v>JAWA TENGAH</v>
          </cell>
          <cell r="L1022" t="str">
            <v>WONOGIRI</v>
          </cell>
        </row>
        <row r="1023">
          <cell r="B1023" t="str">
            <v>R3312308</v>
          </cell>
          <cell r="C1023" t="str">
            <v>Rumah Sakit MULIA HATI Wonogiri</v>
          </cell>
          <cell r="D1023" t="str">
            <v>Rumah Sakit</v>
          </cell>
          <cell r="E1023" t="str">
            <v>D</v>
          </cell>
          <cell r="F1023" t="str">
            <v>Perusahaan</v>
          </cell>
          <cell r="G1023">
            <v>33</v>
          </cell>
          <cell r="H1023">
            <v>3312</v>
          </cell>
          <cell r="I1023" t="str">
            <v>-</v>
          </cell>
          <cell r="J1023">
            <v>103</v>
          </cell>
          <cell r="K1023" t="str">
            <v>JAWA TENGAH</v>
          </cell>
          <cell r="L1023" t="str">
            <v>WONOGIRI</v>
          </cell>
        </row>
        <row r="1024">
          <cell r="B1024" t="str">
            <v>R3312309S</v>
          </cell>
          <cell r="C1024" t="str">
            <v>RS ASTRINI</v>
          </cell>
          <cell r="D1024" t="str">
            <v>Rumah Sakit</v>
          </cell>
          <cell r="E1024" t="str">
            <v>Non Kelas</v>
          </cell>
          <cell r="F1024" t="str">
            <v>Pemerintah Kabupaten</v>
          </cell>
          <cell r="G1024">
            <v>33</v>
          </cell>
          <cell r="H1024">
            <v>3312</v>
          </cell>
          <cell r="I1024" t="str">
            <v>-</v>
          </cell>
          <cell r="J1024">
            <v>84</v>
          </cell>
          <cell r="K1024" t="str">
            <v>JAWA TENGAH</v>
          </cell>
          <cell r="L1024" t="str">
            <v>WONOGIRI</v>
          </cell>
        </row>
        <row r="1025">
          <cell r="B1025" t="str">
            <v>R3313011</v>
          </cell>
          <cell r="C1025" t="str">
            <v>RSUD Karanganyar</v>
          </cell>
          <cell r="D1025" t="str">
            <v>Rumah Sakit</v>
          </cell>
          <cell r="E1025" t="str">
            <v>C</v>
          </cell>
          <cell r="F1025" t="str">
            <v>Pemerintah Kabupaten</v>
          </cell>
          <cell r="G1025">
            <v>33</v>
          </cell>
          <cell r="H1025">
            <v>3313</v>
          </cell>
          <cell r="I1025" t="str">
            <v>-</v>
          </cell>
          <cell r="J1025">
            <v>519</v>
          </cell>
          <cell r="K1025" t="str">
            <v>JAWA TENGAH</v>
          </cell>
          <cell r="L1025" t="str">
            <v>KARANGANYAR</v>
          </cell>
        </row>
        <row r="1026">
          <cell r="B1026" t="str">
            <v>R3313022</v>
          </cell>
          <cell r="C1026" t="str">
            <v>RS Lanuma Adisumarmo</v>
          </cell>
          <cell r="D1026" t="str">
            <v>Rumah Sakit</v>
          </cell>
          <cell r="E1026" t="str">
            <v>D</v>
          </cell>
          <cell r="F1026" t="str">
            <v>TNI AU</v>
          </cell>
          <cell r="G1026">
            <v>33</v>
          </cell>
          <cell r="H1026">
            <v>3313</v>
          </cell>
          <cell r="I1026" t="str">
            <v>-</v>
          </cell>
          <cell r="J1026">
            <v>54</v>
          </cell>
          <cell r="K1026" t="str">
            <v>JAWA TENGAH</v>
          </cell>
          <cell r="L1026" t="str">
            <v>KARANGANYAR</v>
          </cell>
        </row>
        <row r="1027">
          <cell r="B1027" t="str">
            <v>R3313033</v>
          </cell>
          <cell r="C1027" t="str">
            <v>RS PKU Muhammadiyah K.A</v>
          </cell>
          <cell r="D1027" t="str">
            <v>Rumah Sakit</v>
          </cell>
          <cell r="E1027" t="str">
            <v>C</v>
          </cell>
          <cell r="F1027" t="str">
            <v>Organisasi Sosial</v>
          </cell>
          <cell r="G1027">
            <v>33</v>
          </cell>
          <cell r="H1027">
            <v>3313</v>
          </cell>
          <cell r="I1027" t="str">
            <v>-</v>
          </cell>
          <cell r="J1027">
            <v>149</v>
          </cell>
          <cell r="K1027" t="str">
            <v>JAWA TENGAH</v>
          </cell>
          <cell r="L1027" t="str">
            <v>KARANGANYAR</v>
          </cell>
        </row>
        <row r="1028">
          <cell r="B1028" t="str">
            <v>R3313042</v>
          </cell>
          <cell r="C1028" t="str">
            <v>RSIA 'Dian Pertiwi'</v>
          </cell>
          <cell r="D1028" t="str">
            <v>Rumah Sakit</v>
          </cell>
          <cell r="E1028" t="str">
            <v>C</v>
          </cell>
          <cell r="F1028" t="str">
            <v>Swasta/Lainnya</v>
          </cell>
          <cell r="G1028">
            <v>33</v>
          </cell>
          <cell r="H1028">
            <v>3313</v>
          </cell>
          <cell r="I1028" t="str">
            <v>-</v>
          </cell>
          <cell r="J1028">
            <v>49</v>
          </cell>
          <cell r="K1028" t="str">
            <v>JAWA TENGAH</v>
          </cell>
          <cell r="L1028" t="str">
            <v>KARANGANYAR</v>
          </cell>
        </row>
        <row r="1029">
          <cell r="B1029" t="str">
            <v>R3313053</v>
          </cell>
          <cell r="C1029" t="str">
            <v>RSU JATI HUSADA</v>
          </cell>
          <cell r="D1029" t="str">
            <v>Rumah Sakit</v>
          </cell>
          <cell r="E1029" t="str">
            <v>D</v>
          </cell>
          <cell r="F1029" t="str">
            <v>Perorangan</v>
          </cell>
          <cell r="G1029">
            <v>33</v>
          </cell>
          <cell r="H1029">
            <v>3313</v>
          </cell>
          <cell r="I1029" t="str">
            <v>-</v>
          </cell>
          <cell r="J1029">
            <v>52</v>
          </cell>
          <cell r="K1029" t="str">
            <v>JAWA TENGAH</v>
          </cell>
          <cell r="L1029" t="str">
            <v>KARANGANYAR</v>
          </cell>
        </row>
        <row r="1030">
          <cell r="B1030" t="str">
            <v>R3313054</v>
          </cell>
          <cell r="C1030" t="str">
            <v>INDO SEHAT KARANGANYAR</v>
          </cell>
          <cell r="D1030" t="str">
            <v>Rumah Sakit</v>
          </cell>
          <cell r="E1030" t="str">
            <v>Non Kelas</v>
          </cell>
          <cell r="F1030" t="str">
            <v>Swasta/Lainnya</v>
          </cell>
          <cell r="G1030">
            <v>33</v>
          </cell>
          <cell r="H1030">
            <v>3313</v>
          </cell>
          <cell r="I1030">
            <v>0</v>
          </cell>
          <cell r="J1030">
            <v>94</v>
          </cell>
          <cell r="K1030" t="str">
            <v>JAWA TENGAH</v>
          </cell>
          <cell r="L1030" t="str">
            <v>KARANGANYAR</v>
          </cell>
        </row>
        <row r="1031">
          <cell r="B1031" t="str">
            <v>R3313055S</v>
          </cell>
          <cell r="C1031" t="str">
            <v>RS Jafar Medika Karanganyar</v>
          </cell>
          <cell r="D1031" t="str">
            <v>Rumah Sakit</v>
          </cell>
          <cell r="E1031" t="str">
            <v>Non Kelas</v>
          </cell>
          <cell r="F1031" t="str">
            <v>Organisasi Sosial</v>
          </cell>
          <cell r="G1031">
            <v>33</v>
          </cell>
          <cell r="H1031">
            <v>3313</v>
          </cell>
          <cell r="I1031" t="str">
            <v>-</v>
          </cell>
          <cell r="J1031">
            <v>73</v>
          </cell>
          <cell r="K1031" t="str">
            <v>JAWA TENGAH</v>
          </cell>
          <cell r="L1031" t="str">
            <v>KARANGANYAR</v>
          </cell>
        </row>
        <row r="1032">
          <cell r="B1032" t="str">
            <v>R3313056S</v>
          </cell>
          <cell r="C1032" t="str">
            <v>RS Khusus Bedah Mojosongo 2</v>
          </cell>
          <cell r="D1032" t="str">
            <v>Rumah Sakit</v>
          </cell>
          <cell r="E1032" t="str">
            <v>Non Kelas</v>
          </cell>
          <cell r="F1032" t="str">
            <v>Swasta/Lainnya</v>
          </cell>
          <cell r="G1032">
            <v>33</v>
          </cell>
          <cell r="H1032">
            <v>3313</v>
          </cell>
          <cell r="I1032" t="str">
            <v>-</v>
          </cell>
          <cell r="J1032">
            <v>47</v>
          </cell>
          <cell r="K1032" t="str">
            <v>JAWA TENGAH</v>
          </cell>
          <cell r="L1032" t="str">
            <v>KARANGANYAR</v>
          </cell>
        </row>
        <row r="1033">
          <cell r="B1033" t="str">
            <v>R3314012</v>
          </cell>
          <cell r="C1033" t="str">
            <v>RSUD dr. SOEHADI PRIJONEGORO</v>
          </cell>
          <cell r="D1033" t="str">
            <v>Rumah Sakit</v>
          </cell>
          <cell r="E1033" t="str">
            <v>B</v>
          </cell>
          <cell r="F1033" t="str">
            <v>Pemerintah Kabupaten</v>
          </cell>
          <cell r="G1033">
            <v>33</v>
          </cell>
          <cell r="H1033">
            <v>3314</v>
          </cell>
          <cell r="I1033" t="str">
            <v>-</v>
          </cell>
          <cell r="J1033">
            <v>619</v>
          </cell>
          <cell r="K1033" t="str">
            <v>JAWA TENGAH</v>
          </cell>
          <cell r="L1033" t="str">
            <v>SRAGEN</v>
          </cell>
        </row>
        <row r="1034">
          <cell r="B1034" t="str">
            <v>R3314023</v>
          </cell>
          <cell r="C1034" t="str">
            <v>RS Mardi Lestari Sragen</v>
          </cell>
          <cell r="D1034" t="str">
            <v>Rumah Sakit</v>
          </cell>
          <cell r="E1034" t="str">
            <v>D</v>
          </cell>
          <cell r="F1034" t="str">
            <v>Organisasi Sosial</v>
          </cell>
          <cell r="G1034">
            <v>33</v>
          </cell>
          <cell r="H1034">
            <v>3314</v>
          </cell>
          <cell r="I1034" t="str">
            <v>-</v>
          </cell>
          <cell r="J1034">
            <v>217</v>
          </cell>
          <cell r="K1034" t="str">
            <v>JAWA TENGAH</v>
          </cell>
          <cell r="L1034" t="str">
            <v>SRAGEN</v>
          </cell>
        </row>
        <row r="1035">
          <cell r="B1035" t="str">
            <v>R3314045</v>
          </cell>
          <cell r="C1035" t="str">
            <v>RSIA Sarila Husada</v>
          </cell>
          <cell r="D1035" t="str">
            <v>Rumah Sakit</v>
          </cell>
          <cell r="E1035" t="str">
            <v>D</v>
          </cell>
          <cell r="F1035" t="str">
            <v>Organisasi Sosial</v>
          </cell>
          <cell r="G1035">
            <v>33</v>
          </cell>
          <cell r="H1035">
            <v>3314</v>
          </cell>
          <cell r="I1035" t="str">
            <v>-</v>
          </cell>
          <cell r="J1035">
            <v>68</v>
          </cell>
          <cell r="K1035" t="str">
            <v>JAWA TENGAH</v>
          </cell>
          <cell r="L1035" t="str">
            <v>SRAGEN</v>
          </cell>
        </row>
        <row r="1036">
          <cell r="B1036" t="str">
            <v>R3314056</v>
          </cell>
          <cell r="C1036" t="str">
            <v>RSU Amal Sehat Sragen</v>
          </cell>
          <cell r="D1036" t="str">
            <v>Rumah Sakit</v>
          </cell>
          <cell r="E1036" t="str">
            <v>C</v>
          </cell>
          <cell r="F1036" t="str">
            <v>Organisasi Islam</v>
          </cell>
          <cell r="G1036">
            <v>33</v>
          </cell>
          <cell r="H1036">
            <v>3314</v>
          </cell>
          <cell r="I1036">
            <v>0</v>
          </cell>
          <cell r="J1036">
            <v>163</v>
          </cell>
          <cell r="K1036" t="str">
            <v>JAWA TENGAH</v>
          </cell>
          <cell r="L1036" t="str">
            <v>SRAGEN</v>
          </cell>
        </row>
        <row r="1037">
          <cell r="B1037" t="str">
            <v>R3314067</v>
          </cell>
          <cell r="C1037" t="str">
            <v>RSU Assalam</v>
          </cell>
          <cell r="D1037" t="str">
            <v>Rumah Sakit</v>
          </cell>
          <cell r="E1037" t="str">
            <v>D</v>
          </cell>
          <cell r="F1037" t="str">
            <v>Swasta/Lainnya</v>
          </cell>
          <cell r="G1037">
            <v>33</v>
          </cell>
          <cell r="H1037">
            <v>3314</v>
          </cell>
          <cell r="I1037" t="str">
            <v>-</v>
          </cell>
          <cell r="J1037">
            <v>57</v>
          </cell>
          <cell r="K1037" t="str">
            <v>JAWA TENGAH</v>
          </cell>
          <cell r="L1037" t="str">
            <v>SRAGEN</v>
          </cell>
        </row>
        <row r="1038">
          <cell r="B1038" t="str">
            <v>R3314078</v>
          </cell>
          <cell r="C1038" t="str">
            <v>RSIA Restu Ibu</v>
          </cell>
          <cell r="D1038" t="str">
            <v>Rumah Sakit</v>
          </cell>
          <cell r="E1038" t="str">
            <v>C</v>
          </cell>
          <cell r="F1038" t="str">
            <v>Organisasi Sosial</v>
          </cell>
          <cell r="G1038">
            <v>33</v>
          </cell>
          <cell r="H1038">
            <v>3314</v>
          </cell>
          <cell r="I1038" t="str">
            <v>-</v>
          </cell>
          <cell r="J1038">
            <v>15</v>
          </cell>
          <cell r="K1038" t="str">
            <v>JAWA TENGAH</v>
          </cell>
          <cell r="L1038" t="str">
            <v>SRAGEN</v>
          </cell>
        </row>
        <row r="1039">
          <cell r="B1039" t="str">
            <v>R3314089</v>
          </cell>
          <cell r="C1039" t="str">
            <v>RSUD dr. SOERATNO GEMOLONG</v>
          </cell>
          <cell r="D1039" t="str">
            <v>Rumah Sakit</v>
          </cell>
          <cell r="E1039" t="str">
            <v>D</v>
          </cell>
          <cell r="F1039" t="str">
            <v>Pemerintah Kabupaten</v>
          </cell>
          <cell r="G1039">
            <v>33</v>
          </cell>
          <cell r="H1039">
            <v>3314</v>
          </cell>
          <cell r="I1039" t="str">
            <v>-</v>
          </cell>
          <cell r="J1039">
            <v>146</v>
          </cell>
          <cell r="K1039" t="str">
            <v>JAWA TENGAH</v>
          </cell>
          <cell r="L1039" t="str">
            <v>SRAGEN</v>
          </cell>
        </row>
        <row r="1040">
          <cell r="B1040" t="str">
            <v>R3314090</v>
          </cell>
          <cell r="C1040" t="str">
            <v>RSU PKU MUHAMMADIYAH SRAGEN</v>
          </cell>
          <cell r="D1040" t="str">
            <v>Rumah Sakit</v>
          </cell>
          <cell r="E1040" t="str">
            <v>D</v>
          </cell>
          <cell r="F1040" t="str">
            <v>Swasta/Lainnya</v>
          </cell>
          <cell r="G1040">
            <v>33</v>
          </cell>
          <cell r="H1040">
            <v>3314</v>
          </cell>
          <cell r="I1040" t="str">
            <v>-</v>
          </cell>
          <cell r="J1040">
            <v>61</v>
          </cell>
          <cell r="K1040" t="str">
            <v>JAWA TENGAH</v>
          </cell>
          <cell r="L1040" t="str">
            <v>SRAGEN</v>
          </cell>
        </row>
        <row r="1041">
          <cell r="B1041" t="str">
            <v>R3314092S</v>
          </cell>
          <cell r="C1041" t="str">
            <v>RSU Islam YAKSSI Gemolong</v>
          </cell>
          <cell r="D1041" t="str">
            <v>Rumah Sakit</v>
          </cell>
          <cell r="E1041" t="str">
            <v>Non Kelas</v>
          </cell>
          <cell r="F1041" t="str">
            <v>Perusahaan</v>
          </cell>
          <cell r="G1041">
            <v>33</v>
          </cell>
          <cell r="H1041">
            <v>3314</v>
          </cell>
          <cell r="I1041" t="str">
            <v>-</v>
          </cell>
          <cell r="J1041">
            <v>96</v>
          </cell>
          <cell r="K1041" t="str">
            <v>JAWA TENGAH</v>
          </cell>
          <cell r="L1041" t="str">
            <v>SRAGEN</v>
          </cell>
        </row>
        <row r="1042">
          <cell r="B1042" t="str">
            <v>R3314093S</v>
          </cell>
          <cell r="C1042" t="str">
            <v>RS Ibu Anak Dentatama , Sragen</v>
          </cell>
          <cell r="D1042" t="str">
            <v>Rumah Sakit</v>
          </cell>
          <cell r="E1042" t="str">
            <v>Non Kelas</v>
          </cell>
          <cell r="F1042" t="str">
            <v>Perusahaan</v>
          </cell>
          <cell r="G1042">
            <v>33</v>
          </cell>
          <cell r="H1042">
            <v>3314</v>
          </cell>
          <cell r="I1042" t="str">
            <v>-</v>
          </cell>
          <cell r="J1042">
            <v>65</v>
          </cell>
          <cell r="K1042" t="str">
            <v>JAWA TENGAH</v>
          </cell>
          <cell r="L1042" t="str">
            <v>SRAGEN</v>
          </cell>
        </row>
        <row r="1043">
          <cell r="B1043" t="str">
            <v>R3314095</v>
          </cell>
          <cell r="C1043" t="str">
            <v>RSIA PERMATA HATI ABADI</v>
          </cell>
          <cell r="D1043" t="str">
            <v>Rumah Sakit</v>
          </cell>
          <cell r="E1043" t="str">
            <v>C</v>
          </cell>
          <cell r="F1043" t="str">
            <v>Perorangan</v>
          </cell>
          <cell r="G1043">
            <v>33</v>
          </cell>
          <cell r="H1043">
            <v>3314</v>
          </cell>
          <cell r="J1043">
            <v>0</v>
          </cell>
          <cell r="K1043" t="str">
            <v>JAWA TENGAH</v>
          </cell>
          <cell r="L1043" t="str">
            <v>SRAGEN</v>
          </cell>
        </row>
        <row r="1044">
          <cell r="B1044" t="str">
            <v>R3315013</v>
          </cell>
          <cell r="C1044" t="str">
            <v>RSUD Dr. R.Soedjati Soemodiardjo</v>
          </cell>
          <cell r="D1044" t="str">
            <v>Rumah Sakit</v>
          </cell>
          <cell r="E1044" t="str">
            <v>B</v>
          </cell>
          <cell r="F1044" t="str">
            <v>Pemerintah Kabupaten</v>
          </cell>
          <cell r="G1044">
            <v>33</v>
          </cell>
          <cell r="H1044">
            <v>3315</v>
          </cell>
          <cell r="I1044" t="str">
            <v>-</v>
          </cell>
          <cell r="J1044">
            <v>714</v>
          </cell>
          <cell r="K1044" t="str">
            <v>JAWA TENGAH</v>
          </cell>
          <cell r="L1044" t="str">
            <v>GROBOGAN</v>
          </cell>
        </row>
        <row r="1045">
          <cell r="B1045" t="str">
            <v>R3315024</v>
          </cell>
          <cell r="C1045" t="str">
            <v>RS Panti Rahayu</v>
          </cell>
          <cell r="D1045" t="str">
            <v>Rumah Sakit</v>
          </cell>
          <cell r="E1045" t="str">
            <v>C</v>
          </cell>
          <cell r="F1045" t="str">
            <v>Organisasi Sosial</v>
          </cell>
          <cell r="G1045">
            <v>33</v>
          </cell>
          <cell r="H1045">
            <v>3315</v>
          </cell>
          <cell r="I1045" t="str">
            <v>-</v>
          </cell>
          <cell r="J1045">
            <v>325</v>
          </cell>
          <cell r="K1045" t="str">
            <v>JAWA TENGAH</v>
          </cell>
          <cell r="L1045" t="str">
            <v>GROBOGAN</v>
          </cell>
        </row>
        <row r="1046">
          <cell r="B1046" t="str">
            <v>R3315035</v>
          </cell>
          <cell r="C1046" t="str">
            <v>RSB Permata Bunda</v>
          </cell>
          <cell r="D1046" t="str">
            <v>Rumah Sakit</v>
          </cell>
          <cell r="E1046" t="str">
            <v>C</v>
          </cell>
          <cell r="F1046" t="str">
            <v>Organisasi Sosial</v>
          </cell>
          <cell r="G1046">
            <v>33</v>
          </cell>
          <cell r="H1046">
            <v>3315</v>
          </cell>
          <cell r="I1046" t="str">
            <v>-</v>
          </cell>
          <cell r="J1046">
            <v>266</v>
          </cell>
          <cell r="K1046" t="str">
            <v>JAWA TENGAH</v>
          </cell>
          <cell r="L1046" t="str">
            <v>GROBOGAN</v>
          </cell>
        </row>
        <row r="1047">
          <cell r="B1047" t="str">
            <v>R3315046</v>
          </cell>
          <cell r="C1047" t="str">
            <v>RS Muhammadiyah Gubug</v>
          </cell>
          <cell r="D1047" t="str">
            <v>Rumah Sakit</v>
          </cell>
          <cell r="E1047" t="str">
            <v>D</v>
          </cell>
          <cell r="F1047" t="str">
            <v>Organisasi Sosial</v>
          </cell>
          <cell r="G1047">
            <v>33</v>
          </cell>
          <cell r="H1047">
            <v>3315</v>
          </cell>
          <cell r="I1047" t="str">
            <v>-</v>
          </cell>
          <cell r="J1047">
            <v>157</v>
          </cell>
          <cell r="K1047" t="str">
            <v>JAWA TENGAH</v>
          </cell>
          <cell r="L1047" t="str">
            <v>GROBOGAN</v>
          </cell>
        </row>
        <row r="1048">
          <cell r="B1048" t="str">
            <v>R3315057</v>
          </cell>
          <cell r="C1048" t="str">
            <v>RSU "Habibullah"</v>
          </cell>
          <cell r="D1048" t="str">
            <v>Rumah Sakit</v>
          </cell>
          <cell r="E1048" t="str">
            <v>D</v>
          </cell>
          <cell r="F1048" t="str">
            <v>Organisasi Sosial</v>
          </cell>
          <cell r="G1048">
            <v>33</v>
          </cell>
          <cell r="H1048">
            <v>3315</v>
          </cell>
          <cell r="I1048" t="str">
            <v>-</v>
          </cell>
          <cell r="J1048">
            <v>124</v>
          </cell>
          <cell r="K1048" t="str">
            <v>JAWA TENGAH</v>
          </cell>
          <cell r="L1048" t="str">
            <v>GROBOGAN</v>
          </cell>
        </row>
        <row r="1049">
          <cell r="B1049" t="str">
            <v>R3315058S</v>
          </cell>
          <cell r="C1049" t="str">
            <v>RS ENGGAL WARAS</v>
          </cell>
          <cell r="D1049" t="str">
            <v>Rumah Sakit</v>
          </cell>
          <cell r="E1049" t="str">
            <v>Non Kelas</v>
          </cell>
          <cell r="F1049" t="str">
            <v>Organisasi Sosial</v>
          </cell>
          <cell r="G1049">
            <v>33</v>
          </cell>
          <cell r="H1049">
            <v>3315</v>
          </cell>
          <cell r="I1049" t="str">
            <v>-</v>
          </cell>
          <cell r="J1049">
            <v>34</v>
          </cell>
          <cell r="K1049" t="str">
            <v>JAWA TENGAH</v>
          </cell>
          <cell r="L1049" t="str">
            <v>GROBOGAN</v>
          </cell>
        </row>
        <row r="1050">
          <cell r="B1050" t="str">
            <v>R3315059</v>
          </cell>
          <cell r="C1050" t="str">
            <v>RUMAH SAKIT ISLAM PURWODADI</v>
          </cell>
          <cell r="D1050" t="str">
            <v>Rumah Sakit</v>
          </cell>
          <cell r="E1050" t="str">
            <v>D</v>
          </cell>
          <cell r="F1050" t="str">
            <v>Swasta/Lainnya</v>
          </cell>
          <cell r="G1050">
            <v>33</v>
          </cell>
          <cell r="H1050">
            <v>3315</v>
          </cell>
          <cell r="I1050" t="str">
            <v>-</v>
          </cell>
          <cell r="J1050">
            <v>38</v>
          </cell>
          <cell r="K1050" t="str">
            <v>JAWA TENGAH</v>
          </cell>
          <cell r="L1050" t="str">
            <v>GROBOGAN</v>
          </cell>
        </row>
        <row r="1051">
          <cell r="B1051" t="str">
            <v>R3316014</v>
          </cell>
          <cell r="C1051" t="str">
            <v>RS Dr. R. Soetijono Blora</v>
          </cell>
          <cell r="D1051" t="str">
            <v>Rumah Sakit</v>
          </cell>
          <cell r="E1051" t="str">
            <v>C</v>
          </cell>
          <cell r="F1051" t="str">
            <v>Pemerintah Kabupaten</v>
          </cell>
          <cell r="G1051">
            <v>33</v>
          </cell>
          <cell r="H1051">
            <v>3316</v>
          </cell>
          <cell r="I1051" t="str">
            <v>-</v>
          </cell>
          <cell r="J1051">
            <v>316</v>
          </cell>
          <cell r="K1051" t="str">
            <v>JAWA TENGAH</v>
          </cell>
          <cell r="L1051" t="str">
            <v>BLORA</v>
          </cell>
        </row>
        <row r="1052">
          <cell r="B1052" t="str">
            <v>R3316025</v>
          </cell>
          <cell r="C1052" t="str">
            <v>RS Dr. R. Soeprapto Cepu</v>
          </cell>
          <cell r="D1052" t="str">
            <v>Rumah Sakit</v>
          </cell>
          <cell r="E1052" t="str">
            <v>C</v>
          </cell>
          <cell r="F1052" t="str">
            <v>Pemerintah Kabupaten</v>
          </cell>
          <cell r="G1052">
            <v>33</v>
          </cell>
          <cell r="H1052">
            <v>3316</v>
          </cell>
          <cell r="I1052" t="str">
            <v>-</v>
          </cell>
          <cell r="J1052">
            <v>391</v>
          </cell>
          <cell r="K1052" t="str">
            <v>JAWA TENGAH</v>
          </cell>
          <cell r="L1052" t="str">
            <v>BLORA</v>
          </cell>
        </row>
        <row r="1053">
          <cell r="B1053" t="str">
            <v>R3316040</v>
          </cell>
          <cell r="C1053" t="str">
            <v>RSU PERMATA BLORA</v>
          </cell>
          <cell r="D1053" t="str">
            <v>Rumah Sakit</v>
          </cell>
          <cell r="E1053" t="str">
            <v>D</v>
          </cell>
          <cell r="F1053" t="str">
            <v>Organisasi Sosial</v>
          </cell>
          <cell r="G1053">
            <v>33</v>
          </cell>
          <cell r="H1053">
            <v>3316</v>
          </cell>
          <cell r="I1053">
            <v>0</v>
          </cell>
          <cell r="J1053">
            <v>88</v>
          </cell>
          <cell r="K1053" t="str">
            <v>JAWA TENGAH</v>
          </cell>
          <cell r="L1053" t="str">
            <v>BLORA</v>
          </cell>
        </row>
        <row r="1054">
          <cell r="B1054" t="str">
            <v>R3316051</v>
          </cell>
          <cell r="C1054" t="str">
            <v>RS PKU Muhammadiyah Cepu</v>
          </cell>
          <cell r="D1054" t="str">
            <v>Rumah Sakit</v>
          </cell>
          <cell r="E1054" t="str">
            <v>D</v>
          </cell>
          <cell r="F1054" t="str">
            <v>Organisasi Sosial</v>
          </cell>
          <cell r="G1054">
            <v>33</v>
          </cell>
          <cell r="H1054">
            <v>3316</v>
          </cell>
          <cell r="I1054" t="str">
            <v>-</v>
          </cell>
          <cell r="J1054">
            <v>21</v>
          </cell>
          <cell r="K1054" t="str">
            <v>JAWA TENGAH</v>
          </cell>
          <cell r="L1054" t="str">
            <v>BLORA</v>
          </cell>
        </row>
        <row r="1055">
          <cell r="B1055" t="str">
            <v>R3316062</v>
          </cell>
          <cell r="C1055" t="str">
            <v>Rumkitban Blora</v>
          </cell>
          <cell r="D1055" t="str">
            <v>Rumah Sakit</v>
          </cell>
          <cell r="E1055" t="str">
            <v>D</v>
          </cell>
          <cell r="F1055" t="str">
            <v>TNI AD</v>
          </cell>
          <cell r="G1055">
            <v>33</v>
          </cell>
          <cell r="H1055">
            <v>3316</v>
          </cell>
          <cell r="I1055" t="str">
            <v>-</v>
          </cell>
          <cell r="J1055">
            <v>124</v>
          </cell>
          <cell r="K1055" t="str">
            <v>JAWA TENGAH</v>
          </cell>
          <cell r="L1055" t="str">
            <v>BLORA</v>
          </cell>
        </row>
        <row r="1056">
          <cell r="B1056" t="str">
            <v>R3316063</v>
          </cell>
          <cell r="C1056" t="str">
            <v>RS PKU MUHAMMADIYAH BLORA</v>
          </cell>
          <cell r="D1056" t="str">
            <v>Rumah Sakit</v>
          </cell>
          <cell r="E1056" t="str">
            <v>D</v>
          </cell>
          <cell r="F1056" t="str">
            <v>Swasta/Lainnya</v>
          </cell>
          <cell r="G1056">
            <v>33</v>
          </cell>
          <cell r="H1056">
            <v>3316</v>
          </cell>
          <cell r="I1056" t="str">
            <v>-</v>
          </cell>
          <cell r="J1056">
            <v>66</v>
          </cell>
          <cell r="K1056" t="str">
            <v>JAWA TENGAH</v>
          </cell>
          <cell r="L1056" t="str">
            <v>BLORA</v>
          </cell>
        </row>
        <row r="1057">
          <cell r="B1057" t="str">
            <v>R3317015</v>
          </cell>
          <cell r="C1057" t="str">
            <v>RSUD dr. R. Soetrasno Rembang</v>
          </cell>
          <cell r="D1057" t="str">
            <v>Rumah Sakit</v>
          </cell>
          <cell r="E1057" t="str">
            <v>C</v>
          </cell>
          <cell r="F1057" t="str">
            <v>Pemerintah Kabupaten</v>
          </cell>
          <cell r="G1057">
            <v>33</v>
          </cell>
          <cell r="H1057">
            <v>3317</v>
          </cell>
          <cell r="I1057" t="str">
            <v>-</v>
          </cell>
          <cell r="J1057">
            <v>474</v>
          </cell>
          <cell r="K1057" t="str">
            <v>JAWA TENGAH</v>
          </cell>
          <cell r="L1057" t="str">
            <v>REMBANG</v>
          </cell>
        </row>
        <row r="1058">
          <cell r="B1058" t="str">
            <v>R3317026</v>
          </cell>
          <cell r="C1058" t="str">
            <v>RS Islam Arafah</v>
          </cell>
          <cell r="D1058" t="str">
            <v>Rumah Sakit</v>
          </cell>
          <cell r="E1058" t="str">
            <v>D</v>
          </cell>
          <cell r="F1058" t="str">
            <v>Organisasi Islam</v>
          </cell>
          <cell r="G1058">
            <v>33</v>
          </cell>
          <cell r="H1058">
            <v>3317</v>
          </cell>
          <cell r="I1058" t="str">
            <v>-</v>
          </cell>
          <cell r="J1058">
            <v>108</v>
          </cell>
          <cell r="K1058" t="str">
            <v>JAWA TENGAH</v>
          </cell>
          <cell r="L1058" t="str">
            <v>REMBANG</v>
          </cell>
        </row>
        <row r="1059">
          <cell r="B1059" t="str">
            <v>R3318016</v>
          </cell>
          <cell r="C1059" t="str">
            <v>RSUD RAA Soewondo</v>
          </cell>
          <cell r="D1059" t="str">
            <v>Rumah Sakit</v>
          </cell>
          <cell r="E1059" t="str">
            <v>B</v>
          </cell>
          <cell r="F1059" t="str">
            <v>Pemerintah Kabupaten</v>
          </cell>
          <cell r="G1059">
            <v>33</v>
          </cell>
          <cell r="H1059">
            <v>3318</v>
          </cell>
          <cell r="I1059" t="str">
            <v>-</v>
          </cell>
          <cell r="J1059">
            <v>849</v>
          </cell>
          <cell r="K1059" t="str">
            <v>JAWA TENGAH</v>
          </cell>
          <cell r="L1059" t="str">
            <v>PATI</v>
          </cell>
        </row>
        <row r="1060">
          <cell r="B1060" t="str">
            <v>R3318064</v>
          </cell>
          <cell r="C1060" t="str">
            <v>RS Islam Pati</v>
          </cell>
          <cell r="D1060" t="str">
            <v>Rumah Sakit</v>
          </cell>
          <cell r="E1060" t="str">
            <v>C</v>
          </cell>
          <cell r="F1060" t="str">
            <v>Organisasi Islam</v>
          </cell>
          <cell r="G1060">
            <v>33</v>
          </cell>
          <cell r="H1060">
            <v>3318</v>
          </cell>
          <cell r="I1060" t="str">
            <v>-</v>
          </cell>
          <cell r="J1060">
            <v>275</v>
          </cell>
          <cell r="K1060" t="str">
            <v>JAWA TENGAH</v>
          </cell>
          <cell r="L1060" t="str">
            <v>PATI</v>
          </cell>
        </row>
        <row r="1061">
          <cell r="B1061" t="str">
            <v>R3318075</v>
          </cell>
          <cell r="C1061" t="str">
            <v>RS Mitra Bangsa Pati</v>
          </cell>
          <cell r="D1061" t="str">
            <v>Rumah Sakit</v>
          </cell>
          <cell r="E1061" t="str">
            <v>C</v>
          </cell>
          <cell r="F1061" t="str">
            <v>Organisasi Sosial</v>
          </cell>
          <cell r="G1061">
            <v>33</v>
          </cell>
          <cell r="H1061">
            <v>3318</v>
          </cell>
          <cell r="I1061" t="str">
            <v>-</v>
          </cell>
          <cell r="J1061">
            <v>306</v>
          </cell>
          <cell r="K1061" t="str">
            <v>JAWA TENGAH</v>
          </cell>
          <cell r="L1061" t="str">
            <v>PATI</v>
          </cell>
        </row>
        <row r="1062">
          <cell r="B1062" t="str">
            <v>R3318086</v>
          </cell>
          <cell r="C1062" t="str">
            <v>RSUD Kayen Pati</v>
          </cell>
          <cell r="D1062" t="str">
            <v>Rumah Sakit</v>
          </cell>
          <cell r="E1062" t="str">
            <v>C</v>
          </cell>
          <cell r="F1062" t="str">
            <v>Pemerintah Kabupaten</v>
          </cell>
          <cell r="G1062">
            <v>33</v>
          </cell>
          <cell r="H1062">
            <v>3318</v>
          </cell>
          <cell r="I1062" t="str">
            <v>-</v>
          </cell>
          <cell r="J1062">
            <v>225</v>
          </cell>
          <cell r="K1062" t="str">
            <v>JAWA TENGAH</v>
          </cell>
          <cell r="L1062" t="str">
            <v>PATI</v>
          </cell>
        </row>
        <row r="1063">
          <cell r="B1063" t="str">
            <v>R3318097</v>
          </cell>
          <cell r="C1063" t="str">
            <v>Rumkinban Pati</v>
          </cell>
          <cell r="D1063" t="str">
            <v>Rumah Sakit</v>
          </cell>
          <cell r="E1063" t="str">
            <v>Non Kelas</v>
          </cell>
          <cell r="F1063" t="str">
            <v>TNI AD</v>
          </cell>
          <cell r="G1063">
            <v>33</v>
          </cell>
          <cell r="H1063">
            <v>3318</v>
          </cell>
          <cell r="I1063" t="str">
            <v>-</v>
          </cell>
          <cell r="J1063">
            <v>108</v>
          </cell>
          <cell r="K1063" t="str">
            <v>JAWA TENGAH</v>
          </cell>
          <cell r="L1063" t="str">
            <v>PATI</v>
          </cell>
        </row>
        <row r="1064">
          <cell r="B1064" t="str">
            <v>R3318108</v>
          </cell>
          <cell r="C1064" t="str">
            <v>RS Keluarga Sehat</v>
          </cell>
          <cell r="D1064" t="str">
            <v>Rumah Sakit</v>
          </cell>
          <cell r="E1064" t="str">
            <v>C</v>
          </cell>
          <cell r="F1064" t="str">
            <v>Organisasi Sosial</v>
          </cell>
          <cell r="G1064">
            <v>33</v>
          </cell>
          <cell r="H1064">
            <v>3318</v>
          </cell>
          <cell r="I1064" t="str">
            <v>-</v>
          </cell>
          <cell r="J1064">
            <v>403</v>
          </cell>
          <cell r="K1064" t="str">
            <v>JAWA TENGAH</v>
          </cell>
          <cell r="L1064" t="str">
            <v>PATI</v>
          </cell>
        </row>
        <row r="1065">
          <cell r="B1065" t="str">
            <v>R3318109S</v>
          </cell>
          <cell r="C1065" t="str">
            <v>RS Budi Agung Pati</v>
          </cell>
          <cell r="D1065" t="str">
            <v>Rumah Sakit</v>
          </cell>
          <cell r="E1065" t="str">
            <v>D</v>
          </cell>
          <cell r="F1065" t="str">
            <v>Swasta/Lainnya</v>
          </cell>
          <cell r="G1065">
            <v>33</v>
          </cell>
          <cell r="H1065">
            <v>3318</v>
          </cell>
          <cell r="I1065" t="str">
            <v>-</v>
          </cell>
          <cell r="J1065">
            <v>83</v>
          </cell>
          <cell r="K1065" t="str">
            <v>JAWA TENGAH</v>
          </cell>
          <cell r="L1065" t="str">
            <v>PATI</v>
          </cell>
        </row>
        <row r="1066">
          <cell r="B1066" t="str">
            <v>R3318110</v>
          </cell>
          <cell r="C1066" t="str">
            <v>RSU FASTABIQ SEHAT PKU MUHAMMADIYAH PATI</v>
          </cell>
          <cell r="D1066" t="str">
            <v>Rumah Sakit</v>
          </cell>
          <cell r="E1066" t="str">
            <v>D</v>
          </cell>
          <cell r="F1066" t="str">
            <v>Organisasi Islam</v>
          </cell>
          <cell r="G1066">
            <v>33</v>
          </cell>
          <cell r="H1066">
            <v>3318</v>
          </cell>
          <cell r="I1066">
            <v>0</v>
          </cell>
          <cell r="J1066">
            <v>101</v>
          </cell>
          <cell r="K1066" t="str">
            <v>JAWA TENGAH</v>
          </cell>
          <cell r="L1066" t="str">
            <v>PATI</v>
          </cell>
        </row>
        <row r="1067">
          <cell r="B1067" t="str">
            <v>R3318111</v>
          </cell>
          <cell r="C1067" t="str">
            <v>RSU Sebening Kasih</v>
          </cell>
          <cell r="D1067" t="str">
            <v>Rumah Sakit</v>
          </cell>
          <cell r="E1067" t="str">
            <v>D</v>
          </cell>
          <cell r="F1067" t="str">
            <v>Swasta/Lainnya</v>
          </cell>
          <cell r="G1067">
            <v>33</v>
          </cell>
          <cell r="H1067">
            <v>3318</v>
          </cell>
          <cell r="J1067">
            <v>0</v>
          </cell>
          <cell r="K1067" t="str">
            <v>JAWA TENGAH</v>
          </cell>
          <cell r="L1067" t="str">
            <v>PATI</v>
          </cell>
        </row>
        <row r="1068">
          <cell r="B1068" t="str">
            <v>R3319010</v>
          </cell>
          <cell r="C1068" t="str">
            <v>RSUD dr. LOEKMONO HADI</v>
          </cell>
          <cell r="D1068" t="str">
            <v>Rumah Sakit</v>
          </cell>
          <cell r="E1068" t="str">
            <v>B</v>
          </cell>
          <cell r="F1068" t="str">
            <v>Pemerintah Kabupaten</v>
          </cell>
          <cell r="G1068">
            <v>33</v>
          </cell>
          <cell r="H1068">
            <v>3319</v>
          </cell>
          <cell r="I1068">
            <v>0</v>
          </cell>
          <cell r="J1068">
            <v>651</v>
          </cell>
          <cell r="K1068" t="str">
            <v>JAWA TENGAH</v>
          </cell>
          <cell r="L1068" t="str">
            <v>KUDUS</v>
          </cell>
        </row>
        <row r="1069">
          <cell r="B1069" t="str">
            <v>R3319021</v>
          </cell>
          <cell r="C1069" t="str">
            <v>Rumah Sakit Aisyiyah Kudus</v>
          </cell>
          <cell r="D1069" t="str">
            <v>Rumah Sakit</v>
          </cell>
          <cell r="E1069" t="str">
            <v>D</v>
          </cell>
          <cell r="F1069" t="str">
            <v>Swasta/Lainnya</v>
          </cell>
          <cell r="G1069">
            <v>33</v>
          </cell>
          <cell r="H1069">
            <v>3319</v>
          </cell>
          <cell r="I1069" t="str">
            <v>-</v>
          </cell>
          <cell r="J1069">
            <v>82</v>
          </cell>
          <cell r="K1069" t="str">
            <v>JAWA TENGAH</v>
          </cell>
          <cell r="L1069" t="str">
            <v>KUDUS</v>
          </cell>
        </row>
        <row r="1070">
          <cell r="B1070" t="str">
            <v>R3319022</v>
          </cell>
          <cell r="C1070" t="str">
            <v>RSU KUMALA SIWIMIJEN KUDUS</v>
          </cell>
          <cell r="D1070" t="str">
            <v>Rumah Sakit</v>
          </cell>
          <cell r="E1070" t="str">
            <v>D</v>
          </cell>
          <cell r="F1070" t="str">
            <v>Organisasi Sosial</v>
          </cell>
          <cell r="G1070">
            <v>33</v>
          </cell>
          <cell r="H1070">
            <v>3319</v>
          </cell>
          <cell r="I1070">
            <v>0</v>
          </cell>
          <cell r="J1070">
            <v>181</v>
          </cell>
          <cell r="K1070" t="str">
            <v>JAWA TENGAH</v>
          </cell>
          <cell r="L1070" t="str">
            <v>KUDUS</v>
          </cell>
        </row>
        <row r="1071">
          <cell r="B1071" t="str">
            <v>R3319023S</v>
          </cell>
          <cell r="C1071" t="str">
            <v>RSB Harapan Bunda</v>
          </cell>
          <cell r="D1071" t="str">
            <v>Rumah Sakit</v>
          </cell>
          <cell r="E1071" t="str">
            <v>Non Kelas</v>
          </cell>
          <cell r="F1071" t="str">
            <v>Swasta/Lainnya</v>
          </cell>
          <cell r="G1071">
            <v>33</v>
          </cell>
          <cell r="H1071">
            <v>3319</v>
          </cell>
          <cell r="I1071" t="str">
            <v>-</v>
          </cell>
          <cell r="J1071">
            <v>25</v>
          </cell>
          <cell r="K1071" t="str">
            <v>JAWA TENGAH</v>
          </cell>
          <cell r="L1071" t="str">
            <v>KUDUS</v>
          </cell>
        </row>
        <row r="1072">
          <cell r="B1072" t="str">
            <v>R3319024S</v>
          </cell>
          <cell r="C1072" t="str">
            <v>RS BUAH HATI WOMEN &amp; CHILDREN HOSPITAL KUDUS</v>
          </cell>
          <cell r="D1072" t="str">
            <v>Rumah Sakit</v>
          </cell>
          <cell r="E1072" t="str">
            <v>Non Kelas</v>
          </cell>
          <cell r="F1072" t="str">
            <v>Swasta/Lainnya</v>
          </cell>
          <cell r="G1072">
            <v>33</v>
          </cell>
          <cell r="H1072">
            <v>3319</v>
          </cell>
          <cell r="I1072" t="str">
            <v>-</v>
          </cell>
          <cell r="J1072">
            <v>27</v>
          </cell>
          <cell r="K1072" t="str">
            <v>JAWA TENGAH</v>
          </cell>
          <cell r="L1072" t="str">
            <v>KUDUS</v>
          </cell>
        </row>
        <row r="1073">
          <cell r="B1073" t="str">
            <v>R3319032</v>
          </cell>
          <cell r="C1073" t="str">
            <v>RS Mardi Rahayu</v>
          </cell>
          <cell r="D1073" t="str">
            <v>Rumah Sakit</v>
          </cell>
          <cell r="E1073" t="str">
            <v>B</v>
          </cell>
          <cell r="F1073" t="str">
            <v>Organisasi Sosial</v>
          </cell>
          <cell r="G1073">
            <v>33</v>
          </cell>
          <cell r="H1073">
            <v>3319</v>
          </cell>
          <cell r="I1073" t="str">
            <v>-</v>
          </cell>
          <cell r="J1073">
            <v>1190</v>
          </cell>
          <cell r="K1073" t="str">
            <v>JAWA TENGAH</v>
          </cell>
          <cell r="L1073" t="str">
            <v>KUDUS</v>
          </cell>
        </row>
        <row r="1074">
          <cell r="B1074" t="str">
            <v>R3319043</v>
          </cell>
          <cell r="C1074" t="str">
            <v>RSU Nurussyifa</v>
          </cell>
          <cell r="D1074" t="str">
            <v>Rumah Sakit</v>
          </cell>
          <cell r="E1074" t="str">
            <v>D</v>
          </cell>
          <cell r="F1074" t="str">
            <v>Organisasi Islam</v>
          </cell>
          <cell r="G1074">
            <v>33</v>
          </cell>
          <cell r="H1074">
            <v>3319</v>
          </cell>
          <cell r="I1074" t="str">
            <v>-</v>
          </cell>
          <cell r="J1074">
            <v>50</v>
          </cell>
          <cell r="K1074" t="str">
            <v>JAWA TENGAH</v>
          </cell>
          <cell r="L1074" t="str">
            <v>KUDUS</v>
          </cell>
        </row>
        <row r="1075">
          <cell r="B1075" t="str">
            <v>R3319080</v>
          </cell>
          <cell r="C1075" t="str">
            <v>RSU Islam Sunan Kudus</v>
          </cell>
          <cell r="D1075" t="str">
            <v>Rumah Sakit</v>
          </cell>
          <cell r="E1075" t="str">
            <v>C</v>
          </cell>
          <cell r="F1075" t="str">
            <v>Organisasi Islam</v>
          </cell>
          <cell r="G1075">
            <v>33</v>
          </cell>
          <cell r="H1075">
            <v>3319</v>
          </cell>
          <cell r="I1075" t="str">
            <v>-</v>
          </cell>
          <cell r="J1075">
            <v>276</v>
          </cell>
          <cell r="K1075" t="str">
            <v>JAWA TENGAH</v>
          </cell>
          <cell r="L1075" t="str">
            <v>KUDUS</v>
          </cell>
        </row>
        <row r="1076">
          <cell r="B1076" t="str">
            <v>R3319091</v>
          </cell>
          <cell r="C1076" t="str">
            <v>RSB Permata Hati</v>
          </cell>
          <cell r="D1076" t="str">
            <v>Rumah Sakit</v>
          </cell>
          <cell r="E1076" t="str">
            <v>C</v>
          </cell>
          <cell r="F1076" t="str">
            <v>Organisasi Sosial</v>
          </cell>
          <cell r="G1076">
            <v>33</v>
          </cell>
          <cell r="H1076">
            <v>3319</v>
          </cell>
          <cell r="I1076" t="str">
            <v>-</v>
          </cell>
          <cell r="J1076">
            <v>10</v>
          </cell>
          <cell r="K1076" t="str">
            <v>JAWA TENGAH</v>
          </cell>
          <cell r="L1076" t="str">
            <v>KUDUS</v>
          </cell>
        </row>
        <row r="1077">
          <cell r="B1077" t="str">
            <v>R3319102</v>
          </cell>
          <cell r="C1077" t="str">
            <v>Rumkitban Kudus</v>
          </cell>
          <cell r="D1077" t="str">
            <v>Rumah Sakit</v>
          </cell>
          <cell r="E1077" t="str">
            <v>D</v>
          </cell>
          <cell r="F1077" t="str">
            <v>TNI AD</v>
          </cell>
          <cell r="G1077">
            <v>33</v>
          </cell>
          <cell r="H1077">
            <v>3319</v>
          </cell>
          <cell r="I1077" t="str">
            <v>-</v>
          </cell>
          <cell r="J1077">
            <v>77</v>
          </cell>
          <cell r="K1077" t="str">
            <v>JAWA TENGAH</v>
          </cell>
          <cell r="L1077" t="str">
            <v>KUDUS</v>
          </cell>
        </row>
        <row r="1078">
          <cell r="B1078" t="str">
            <v>R3320010</v>
          </cell>
          <cell r="C1078" t="str">
            <v>RSU R.A. Kartini</v>
          </cell>
          <cell r="D1078" t="str">
            <v>Rumah Sakit</v>
          </cell>
          <cell r="E1078" t="str">
            <v>B</v>
          </cell>
          <cell r="F1078" t="str">
            <v>Pemerintah Kabupaten</v>
          </cell>
          <cell r="G1078">
            <v>33</v>
          </cell>
          <cell r="H1078">
            <v>3320</v>
          </cell>
          <cell r="I1078">
            <v>0</v>
          </cell>
          <cell r="J1078">
            <v>628</v>
          </cell>
          <cell r="K1078" t="str">
            <v>JAWA TENGAH</v>
          </cell>
          <cell r="L1078" t="str">
            <v>JEPARA</v>
          </cell>
        </row>
        <row r="1079">
          <cell r="B1079" t="str">
            <v>R3320021</v>
          </cell>
          <cell r="C1079" t="str">
            <v>RSUD Kelet Provinsi Jawa Tengah</v>
          </cell>
          <cell r="D1079" t="str">
            <v>Rumah Sakit</v>
          </cell>
          <cell r="E1079" t="str">
            <v>C</v>
          </cell>
          <cell r="F1079" t="str">
            <v>Pemerintah Provinsi</v>
          </cell>
          <cell r="G1079">
            <v>33</v>
          </cell>
          <cell r="H1079">
            <v>3320</v>
          </cell>
          <cell r="I1079" t="str">
            <v>-</v>
          </cell>
          <cell r="J1079">
            <v>369</v>
          </cell>
          <cell r="K1079" t="str">
            <v>JAWA TENGAH</v>
          </cell>
          <cell r="L1079" t="str">
            <v>JEPARA</v>
          </cell>
        </row>
        <row r="1080">
          <cell r="B1080" t="str">
            <v>R3320032</v>
          </cell>
          <cell r="C1080" t="str">
            <v>RS Sultan Hadlirin Jepara</v>
          </cell>
          <cell r="D1080" t="str">
            <v>Rumah Sakit</v>
          </cell>
          <cell r="E1080" t="str">
            <v>C</v>
          </cell>
          <cell r="F1080" t="str">
            <v>Organisasi Islam</v>
          </cell>
          <cell r="G1080">
            <v>33</v>
          </cell>
          <cell r="H1080">
            <v>3320</v>
          </cell>
          <cell r="I1080" t="str">
            <v>-</v>
          </cell>
          <cell r="J1080">
            <v>379</v>
          </cell>
          <cell r="K1080" t="str">
            <v>JAWA TENGAH</v>
          </cell>
          <cell r="L1080" t="str">
            <v>JEPARA</v>
          </cell>
        </row>
        <row r="1081">
          <cell r="B1081" t="str">
            <v>R3320043</v>
          </cell>
          <cell r="C1081" t="str">
            <v>RS Graha Husada</v>
          </cell>
          <cell r="D1081" t="str">
            <v>Rumah Sakit</v>
          </cell>
          <cell r="E1081" t="str">
            <v>D</v>
          </cell>
          <cell r="F1081" t="str">
            <v>Organisasi Sosial</v>
          </cell>
          <cell r="G1081">
            <v>33</v>
          </cell>
          <cell r="H1081">
            <v>3320</v>
          </cell>
          <cell r="I1081" t="str">
            <v>-</v>
          </cell>
          <cell r="J1081">
            <v>119</v>
          </cell>
          <cell r="K1081" t="str">
            <v>JAWA TENGAH</v>
          </cell>
          <cell r="L1081" t="str">
            <v>JEPARA</v>
          </cell>
        </row>
        <row r="1082">
          <cell r="B1082" t="str">
            <v>R3320044</v>
          </cell>
          <cell r="C1082" t="str">
            <v>RSIA KUMALA SIWI</v>
          </cell>
          <cell r="D1082" t="str">
            <v>Rumah Sakit</v>
          </cell>
          <cell r="E1082" t="str">
            <v>C</v>
          </cell>
          <cell r="F1082" t="str">
            <v>Swasta/Lainnya</v>
          </cell>
          <cell r="G1082">
            <v>33</v>
          </cell>
          <cell r="H1082">
            <v>3320</v>
          </cell>
          <cell r="I1082" t="str">
            <v>-</v>
          </cell>
          <cell r="J1082">
            <v>72</v>
          </cell>
          <cell r="K1082" t="str">
            <v>JAWA TENGAH</v>
          </cell>
          <cell r="L1082" t="str">
            <v>JEPARA</v>
          </cell>
        </row>
        <row r="1083">
          <cell r="B1083" t="str">
            <v>R3320045S</v>
          </cell>
          <cell r="C1083" t="str">
            <v>RSIA Siti Khadijah</v>
          </cell>
          <cell r="D1083" t="str">
            <v>Rumah Sakit</v>
          </cell>
          <cell r="E1083" t="str">
            <v>Non Kelas</v>
          </cell>
          <cell r="F1083" t="str">
            <v>Organisasi Islam</v>
          </cell>
          <cell r="G1083">
            <v>33</v>
          </cell>
          <cell r="H1083">
            <v>3320</v>
          </cell>
          <cell r="I1083" t="str">
            <v>-</v>
          </cell>
          <cell r="J1083">
            <v>19</v>
          </cell>
          <cell r="K1083" t="str">
            <v>JAWA TENGAH</v>
          </cell>
          <cell r="L1083" t="str">
            <v>JEPARA</v>
          </cell>
        </row>
        <row r="1084">
          <cell r="B1084" t="str">
            <v>R3320089</v>
          </cell>
          <cell r="C1084" t="str">
            <v>RS PKU Muhammadiyah Mayong, jepara</v>
          </cell>
          <cell r="D1084" t="str">
            <v>Rumah Sakit</v>
          </cell>
          <cell r="E1084" t="str">
            <v>D</v>
          </cell>
          <cell r="F1084" t="str">
            <v>Organisasi Islam</v>
          </cell>
          <cell r="G1084">
            <v>33</v>
          </cell>
          <cell r="H1084">
            <v>3320</v>
          </cell>
          <cell r="I1084">
            <v>0</v>
          </cell>
          <cell r="J1084">
            <v>109</v>
          </cell>
          <cell r="K1084" t="str">
            <v>JAWA TENGAH</v>
          </cell>
          <cell r="L1084" t="str">
            <v>JEPARA</v>
          </cell>
        </row>
        <row r="1085">
          <cell r="B1085" t="str">
            <v>R3321011</v>
          </cell>
          <cell r="C1085" t="str">
            <v>RSU Sunan Kalijaga</v>
          </cell>
          <cell r="D1085" t="str">
            <v>Rumah Sakit</v>
          </cell>
          <cell r="E1085" t="str">
            <v>C</v>
          </cell>
          <cell r="F1085" t="str">
            <v>Pemerintah Kabupaten</v>
          </cell>
          <cell r="G1085">
            <v>33</v>
          </cell>
          <cell r="H1085">
            <v>3321</v>
          </cell>
          <cell r="I1085">
            <v>0</v>
          </cell>
          <cell r="J1085">
            <v>612</v>
          </cell>
          <cell r="K1085" t="str">
            <v>JAWA TENGAH</v>
          </cell>
          <cell r="L1085" t="str">
            <v>DEMAK</v>
          </cell>
        </row>
        <row r="1086">
          <cell r="B1086" t="str">
            <v>R3321033</v>
          </cell>
          <cell r="C1086" t="str">
            <v>RS Islam NU Demak</v>
          </cell>
          <cell r="D1086" t="str">
            <v>Rumah Sakit</v>
          </cell>
          <cell r="E1086" t="str">
            <v>D</v>
          </cell>
          <cell r="F1086" t="str">
            <v>Organisasi Sosial</v>
          </cell>
          <cell r="G1086">
            <v>33</v>
          </cell>
          <cell r="H1086">
            <v>3321</v>
          </cell>
          <cell r="I1086" t="str">
            <v>-</v>
          </cell>
          <cell r="J1086">
            <v>21</v>
          </cell>
          <cell r="K1086" t="str">
            <v>JAWA TENGAH</v>
          </cell>
          <cell r="L1086" t="str">
            <v>DEMAK</v>
          </cell>
        </row>
        <row r="1087">
          <cell r="B1087" t="str">
            <v>R3321034</v>
          </cell>
          <cell r="C1087" t="str">
            <v>RS Pelita Anugerah</v>
          </cell>
          <cell r="D1087" t="str">
            <v>Rumah Sakit</v>
          </cell>
          <cell r="E1087" t="str">
            <v>C</v>
          </cell>
          <cell r="F1087" t="str">
            <v>Swasta/Lainnya</v>
          </cell>
          <cell r="G1087">
            <v>33</v>
          </cell>
          <cell r="H1087">
            <v>3321</v>
          </cell>
          <cell r="I1087" t="str">
            <v>-</v>
          </cell>
          <cell r="J1087">
            <v>142</v>
          </cell>
          <cell r="K1087" t="str">
            <v>JAWA TENGAH</v>
          </cell>
          <cell r="L1087" t="str">
            <v>DEMAK</v>
          </cell>
        </row>
        <row r="1088">
          <cell r="B1088" t="str">
            <v>R3322012</v>
          </cell>
          <cell r="C1088" t="str">
            <v>RSUD Ambarawa</v>
          </cell>
          <cell r="D1088" t="str">
            <v>Rumah Sakit</v>
          </cell>
          <cell r="E1088" t="str">
            <v>C</v>
          </cell>
          <cell r="F1088" t="str">
            <v>Pemerintah Kabupaten</v>
          </cell>
          <cell r="G1088">
            <v>33</v>
          </cell>
          <cell r="H1088">
            <v>3322</v>
          </cell>
          <cell r="I1088" t="str">
            <v>-</v>
          </cell>
          <cell r="J1088">
            <v>394</v>
          </cell>
          <cell r="K1088" t="str">
            <v>JAWA TENGAH</v>
          </cell>
          <cell r="L1088" t="str">
            <v>SEMARANG</v>
          </cell>
        </row>
        <row r="1089">
          <cell r="B1089" t="str">
            <v>R3322023</v>
          </cell>
          <cell r="C1089" t="str">
            <v>RSUD Ungaran</v>
          </cell>
          <cell r="D1089" t="str">
            <v>Rumah Sakit</v>
          </cell>
          <cell r="E1089" t="str">
            <v>C</v>
          </cell>
          <cell r="F1089" t="str">
            <v>Pemerintah Kabupaten</v>
          </cell>
          <cell r="G1089">
            <v>33</v>
          </cell>
          <cell r="H1089">
            <v>3322</v>
          </cell>
          <cell r="I1089" t="str">
            <v>-</v>
          </cell>
          <cell r="J1089">
            <v>424</v>
          </cell>
          <cell r="K1089" t="str">
            <v>JAWA TENGAH</v>
          </cell>
          <cell r="L1089" t="str">
            <v>SEMARANG</v>
          </cell>
        </row>
        <row r="1090">
          <cell r="B1090" t="str">
            <v>R3322034</v>
          </cell>
          <cell r="C1090" t="str">
            <v>RS. KEN SARAS</v>
          </cell>
          <cell r="D1090" t="str">
            <v>Rumah Sakit</v>
          </cell>
          <cell r="E1090" t="str">
            <v>C</v>
          </cell>
          <cell r="F1090" t="str">
            <v>Perusahaan</v>
          </cell>
          <cell r="G1090">
            <v>33</v>
          </cell>
          <cell r="H1090">
            <v>3322</v>
          </cell>
          <cell r="I1090" t="str">
            <v>-</v>
          </cell>
          <cell r="J1090">
            <v>450</v>
          </cell>
          <cell r="K1090" t="str">
            <v>JAWA TENGAH</v>
          </cell>
          <cell r="L1090" t="str">
            <v>SEMARANG</v>
          </cell>
        </row>
        <row r="1091">
          <cell r="B1091" t="str">
            <v>R3322071</v>
          </cell>
          <cell r="C1091" t="str">
            <v>RSU Bina Kasih</v>
          </cell>
          <cell r="D1091" t="str">
            <v>Rumah Sakit</v>
          </cell>
          <cell r="E1091" t="str">
            <v>D</v>
          </cell>
          <cell r="F1091" t="str">
            <v>Organisasi Sosial</v>
          </cell>
          <cell r="G1091">
            <v>33</v>
          </cell>
          <cell r="H1091">
            <v>3322</v>
          </cell>
          <cell r="I1091" t="str">
            <v>-</v>
          </cell>
          <cell r="J1091">
            <v>123</v>
          </cell>
          <cell r="K1091" t="str">
            <v>JAWA TENGAH</v>
          </cell>
          <cell r="L1091" t="str">
            <v>SEMARANG</v>
          </cell>
        </row>
        <row r="1092">
          <cell r="B1092" t="str">
            <v>R3322072S</v>
          </cell>
          <cell r="C1092" t="str">
            <v>RUMAH SAKIT IBU DAN ANAK PLAMONGAN INDAH</v>
          </cell>
          <cell r="D1092" t="str">
            <v>Rumah Sakit</v>
          </cell>
          <cell r="E1092" t="str">
            <v>Non Kelas</v>
          </cell>
          <cell r="F1092" t="str">
            <v>Perusahaan</v>
          </cell>
          <cell r="G1092">
            <v>33</v>
          </cell>
          <cell r="H1092">
            <v>3322</v>
          </cell>
          <cell r="I1092" t="str">
            <v>-</v>
          </cell>
          <cell r="J1092">
            <v>17</v>
          </cell>
          <cell r="K1092" t="str">
            <v>JAWA TENGAH</v>
          </cell>
          <cell r="L1092" t="str">
            <v>SEMARANG</v>
          </cell>
        </row>
        <row r="1093">
          <cell r="B1093" t="str">
            <v>R3322073</v>
          </cell>
          <cell r="C1093" t="str">
            <v>RS KUSUMA UNGARAN</v>
          </cell>
          <cell r="D1093" t="str">
            <v>Rumah Sakit</v>
          </cell>
          <cell r="E1093" t="str">
            <v>D</v>
          </cell>
          <cell r="F1093" t="str">
            <v>Perusahaan</v>
          </cell>
          <cell r="G1093">
            <v>33</v>
          </cell>
          <cell r="H1093">
            <v>3322</v>
          </cell>
          <cell r="J1093">
            <v>0</v>
          </cell>
          <cell r="K1093" t="str">
            <v>JAWA TENGAH</v>
          </cell>
          <cell r="L1093" t="str">
            <v>SEMARANG</v>
          </cell>
        </row>
        <row r="1094">
          <cell r="B1094" t="str">
            <v>R3323013</v>
          </cell>
          <cell r="C1094" t="str">
            <v>RSUD Djojonegoro Temanggung</v>
          </cell>
          <cell r="D1094" t="str">
            <v>Rumah Sakit</v>
          </cell>
          <cell r="E1094" t="str">
            <v>B</v>
          </cell>
          <cell r="F1094" t="str">
            <v>Pemerintah Kabupaten</v>
          </cell>
          <cell r="G1094">
            <v>33</v>
          </cell>
          <cell r="H1094">
            <v>3323</v>
          </cell>
          <cell r="I1094" t="str">
            <v>-</v>
          </cell>
          <cell r="J1094">
            <v>491</v>
          </cell>
          <cell r="K1094" t="str">
            <v>JAWA TENGAH</v>
          </cell>
          <cell r="L1094" t="str">
            <v>TEMANGGUNG</v>
          </cell>
        </row>
        <row r="1095">
          <cell r="B1095" t="str">
            <v>R3323024</v>
          </cell>
          <cell r="C1095" t="str">
            <v>RS Ngesti Waluyo</v>
          </cell>
          <cell r="D1095" t="str">
            <v>Rumah Sakit</v>
          </cell>
          <cell r="E1095" t="str">
            <v>C</v>
          </cell>
          <cell r="F1095" t="str">
            <v>Organisasi Sosial</v>
          </cell>
          <cell r="G1095">
            <v>33</v>
          </cell>
          <cell r="H1095">
            <v>3323</v>
          </cell>
          <cell r="I1095" t="str">
            <v>-</v>
          </cell>
          <cell r="J1095">
            <v>203</v>
          </cell>
          <cell r="K1095" t="str">
            <v>JAWA TENGAH</v>
          </cell>
          <cell r="L1095" t="str">
            <v>TEMANGGUNG</v>
          </cell>
        </row>
        <row r="1096">
          <cell r="B1096" t="str">
            <v>R3323046</v>
          </cell>
          <cell r="C1096" t="str">
            <v>RSU Gunung Sawo Kab. Temanggung</v>
          </cell>
          <cell r="D1096" t="str">
            <v>Rumah Sakit</v>
          </cell>
          <cell r="E1096" t="str">
            <v>D</v>
          </cell>
          <cell r="F1096" t="str">
            <v>Organisasi Sosial</v>
          </cell>
          <cell r="G1096">
            <v>33</v>
          </cell>
          <cell r="H1096">
            <v>3323</v>
          </cell>
          <cell r="I1096" t="str">
            <v>-</v>
          </cell>
          <cell r="J1096">
            <v>58</v>
          </cell>
          <cell r="K1096" t="str">
            <v>JAWA TENGAH</v>
          </cell>
          <cell r="L1096" t="str">
            <v>TEMANGGUNG</v>
          </cell>
        </row>
        <row r="1097">
          <cell r="B1097" t="str">
            <v>R3323050</v>
          </cell>
          <cell r="C1097" t="str">
            <v>RS PKU Muhammadiyah</v>
          </cell>
          <cell r="D1097" t="str">
            <v>Rumah Sakit</v>
          </cell>
          <cell r="E1097" t="str">
            <v>C</v>
          </cell>
          <cell r="F1097" t="str">
            <v>Organisasi Sosial</v>
          </cell>
          <cell r="G1097">
            <v>33</v>
          </cell>
          <cell r="H1097">
            <v>3323</v>
          </cell>
          <cell r="I1097" t="str">
            <v>-</v>
          </cell>
          <cell r="J1097">
            <v>301</v>
          </cell>
          <cell r="K1097" t="str">
            <v>JAWA TENGAH</v>
          </cell>
          <cell r="L1097" t="str">
            <v>TEMANGGUNG</v>
          </cell>
        </row>
        <row r="1098">
          <cell r="B1098" t="str">
            <v>R3324014</v>
          </cell>
          <cell r="C1098" t="str">
            <v>RSU Dr. H.Soewondo Kendal</v>
          </cell>
          <cell r="D1098" t="str">
            <v>Rumah Sakit</v>
          </cell>
          <cell r="E1098" t="str">
            <v>B</v>
          </cell>
          <cell r="F1098" t="str">
            <v>Pemerintah Kabupaten</v>
          </cell>
          <cell r="G1098">
            <v>33</v>
          </cell>
          <cell r="H1098">
            <v>3324</v>
          </cell>
          <cell r="I1098" t="str">
            <v>-</v>
          </cell>
          <cell r="J1098">
            <v>579</v>
          </cell>
          <cell r="K1098" t="str">
            <v>JAWA TENGAH</v>
          </cell>
          <cell r="L1098" t="str">
            <v>KENDAL</v>
          </cell>
        </row>
        <row r="1099">
          <cell r="B1099" t="str">
            <v>R3324036</v>
          </cell>
          <cell r="C1099" t="str">
            <v>RS Islam Kendal</v>
          </cell>
          <cell r="D1099" t="str">
            <v>Rumah Sakit</v>
          </cell>
          <cell r="E1099" t="str">
            <v>C</v>
          </cell>
          <cell r="F1099" t="str">
            <v>Organisasi Islam</v>
          </cell>
          <cell r="G1099">
            <v>33</v>
          </cell>
          <cell r="H1099">
            <v>3324</v>
          </cell>
          <cell r="I1099" t="str">
            <v>-</v>
          </cell>
          <cell r="J1099">
            <v>240</v>
          </cell>
          <cell r="K1099" t="str">
            <v>JAWA TENGAH</v>
          </cell>
          <cell r="L1099" t="str">
            <v>KENDAL</v>
          </cell>
        </row>
        <row r="1100">
          <cell r="B1100" t="str">
            <v>R3324037S</v>
          </cell>
          <cell r="C1100" t="str">
            <v>RSIA Daru Istiqomah Kendal</v>
          </cell>
          <cell r="D1100" t="str">
            <v>Rumah Sakit</v>
          </cell>
          <cell r="E1100" t="str">
            <v>Non Kelas</v>
          </cell>
          <cell r="F1100" t="str">
            <v>Organisasi Sosial</v>
          </cell>
          <cell r="G1100">
            <v>33</v>
          </cell>
          <cell r="H1100">
            <v>3324</v>
          </cell>
          <cell r="I1100" t="str">
            <v>-</v>
          </cell>
          <cell r="J1100">
            <v>70</v>
          </cell>
          <cell r="K1100" t="str">
            <v>JAWA TENGAH</v>
          </cell>
          <cell r="L1100" t="str">
            <v>KENDAL</v>
          </cell>
        </row>
        <row r="1101">
          <cell r="B1101" t="str">
            <v>R3324038</v>
          </cell>
          <cell r="C1101" t="str">
            <v>RS. Baitul Hikmah</v>
          </cell>
          <cell r="D1101" t="str">
            <v>Rumah Sakit</v>
          </cell>
          <cell r="E1101" t="str">
            <v>D</v>
          </cell>
          <cell r="F1101" t="str">
            <v>Perusahaan</v>
          </cell>
          <cell r="G1101">
            <v>33</v>
          </cell>
          <cell r="H1101">
            <v>3324</v>
          </cell>
          <cell r="I1101">
            <v>0</v>
          </cell>
          <cell r="J1101">
            <v>93</v>
          </cell>
          <cell r="K1101" t="str">
            <v>JAWA TENGAH</v>
          </cell>
          <cell r="L1101" t="str">
            <v>KENDAL</v>
          </cell>
        </row>
        <row r="1102">
          <cell r="B1102" t="str">
            <v>R3325015</v>
          </cell>
          <cell r="C1102" t="str">
            <v>RSUD Kab. Batang</v>
          </cell>
          <cell r="D1102" t="str">
            <v>Rumah Sakit</v>
          </cell>
          <cell r="E1102" t="str">
            <v>C</v>
          </cell>
          <cell r="F1102" t="str">
            <v>Pemerintah Kabupaten</v>
          </cell>
          <cell r="G1102">
            <v>33</v>
          </cell>
          <cell r="H1102">
            <v>3325</v>
          </cell>
          <cell r="I1102" t="str">
            <v>-</v>
          </cell>
          <cell r="J1102">
            <v>696</v>
          </cell>
          <cell r="K1102" t="str">
            <v>JAWA TENGAH</v>
          </cell>
          <cell r="L1102" t="str">
            <v>BATANG</v>
          </cell>
        </row>
        <row r="1103">
          <cell r="B1103" t="str">
            <v>R3325026</v>
          </cell>
          <cell r="C1103" t="str">
            <v>RSU Bhakti Waluyo</v>
          </cell>
          <cell r="D1103" t="str">
            <v>Rumah Sakit</v>
          </cell>
          <cell r="E1103" t="str">
            <v>D</v>
          </cell>
          <cell r="F1103" t="str">
            <v>Organisasi Sosial</v>
          </cell>
          <cell r="G1103">
            <v>33</v>
          </cell>
          <cell r="H1103">
            <v>3325</v>
          </cell>
          <cell r="I1103" t="str">
            <v>-</v>
          </cell>
          <cell r="J1103">
            <v>76</v>
          </cell>
          <cell r="K1103" t="str">
            <v>JAWA TENGAH</v>
          </cell>
          <cell r="L1103" t="str">
            <v>BATANG</v>
          </cell>
        </row>
        <row r="1104">
          <cell r="B1104" t="str">
            <v>R3325037</v>
          </cell>
          <cell r="C1104" t="str">
            <v>Rumah Sakit QIM</v>
          </cell>
          <cell r="D1104" t="str">
            <v>Rumah Sakit</v>
          </cell>
          <cell r="E1104" t="str">
            <v>C</v>
          </cell>
          <cell r="F1104" t="str">
            <v>Swasta/Lainnya</v>
          </cell>
          <cell r="G1104">
            <v>33</v>
          </cell>
          <cell r="H1104">
            <v>3325</v>
          </cell>
          <cell r="I1104" t="str">
            <v>-</v>
          </cell>
          <cell r="J1104">
            <v>124</v>
          </cell>
          <cell r="K1104" t="str">
            <v>JAWA TENGAH</v>
          </cell>
          <cell r="L1104" t="str">
            <v>BATANG</v>
          </cell>
        </row>
        <row r="1105">
          <cell r="B1105" t="str">
            <v>R3326011</v>
          </cell>
          <cell r="C1105" t="str">
            <v>RSUD Kraton Kab. Pekalongan</v>
          </cell>
          <cell r="D1105" t="str">
            <v>Rumah Sakit</v>
          </cell>
          <cell r="E1105" t="str">
            <v>B</v>
          </cell>
          <cell r="F1105" t="str">
            <v>Pemerintah Kabupaten</v>
          </cell>
          <cell r="G1105">
            <v>33</v>
          </cell>
          <cell r="H1105">
            <v>3326</v>
          </cell>
          <cell r="I1105" t="str">
            <v>-</v>
          </cell>
          <cell r="J1105">
            <v>692</v>
          </cell>
          <cell r="K1105" t="str">
            <v>JAWA TENGAH</v>
          </cell>
          <cell r="L1105" t="str">
            <v>PEKALONGAN</v>
          </cell>
        </row>
        <row r="1106">
          <cell r="B1106" t="str">
            <v>R3326016</v>
          </cell>
          <cell r="C1106" t="str">
            <v>RSI PKU Muhammadiyah Pekajangan</v>
          </cell>
          <cell r="D1106" t="str">
            <v>Rumah Sakit</v>
          </cell>
          <cell r="E1106" t="str">
            <v>C</v>
          </cell>
          <cell r="F1106" t="str">
            <v>Organisasi Sosial</v>
          </cell>
          <cell r="G1106">
            <v>33</v>
          </cell>
          <cell r="H1106">
            <v>3326</v>
          </cell>
          <cell r="I1106" t="str">
            <v>-</v>
          </cell>
          <cell r="J1106">
            <v>266</v>
          </cell>
          <cell r="K1106" t="str">
            <v>JAWA TENGAH</v>
          </cell>
          <cell r="L1106" t="str">
            <v>PEKALONGAN</v>
          </cell>
        </row>
        <row r="1107">
          <cell r="B1107" t="str">
            <v>R3326038</v>
          </cell>
          <cell r="C1107" t="str">
            <v>RSUD Kajen Kab.Pekalongan</v>
          </cell>
          <cell r="D1107" t="str">
            <v>Rumah Sakit</v>
          </cell>
          <cell r="E1107" t="str">
            <v>C</v>
          </cell>
          <cell r="F1107" t="str">
            <v>Pemerintah Kabupaten</v>
          </cell>
          <cell r="G1107">
            <v>33</v>
          </cell>
          <cell r="H1107">
            <v>3326</v>
          </cell>
          <cell r="I1107" t="str">
            <v>-</v>
          </cell>
          <cell r="J1107">
            <v>504</v>
          </cell>
          <cell r="K1107" t="str">
            <v>JAWA TENGAH</v>
          </cell>
          <cell r="L1107" t="str">
            <v>PEKALONGAN</v>
          </cell>
        </row>
        <row r="1108">
          <cell r="B1108" t="str">
            <v>R3326049</v>
          </cell>
          <cell r="C1108" t="str">
            <v>RSUD Bendan Kota Pekalongan</v>
          </cell>
          <cell r="D1108" t="str">
            <v>Rumah Sakit</v>
          </cell>
          <cell r="E1108" t="str">
            <v>C</v>
          </cell>
          <cell r="F1108" t="str">
            <v>Pemerintah Kabupaten</v>
          </cell>
          <cell r="G1108">
            <v>33</v>
          </cell>
          <cell r="H1108">
            <v>3326</v>
          </cell>
          <cell r="I1108" t="str">
            <v>-</v>
          </cell>
          <cell r="J1108">
            <v>412</v>
          </cell>
          <cell r="K1108" t="str">
            <v>JAWA TENGAH</v>
          </cell>
          <cell r="L1108" t="str">
            <v>PEKALONGAN</v>
          </cell>
        </row>
        <row r="1109">
          <cell r="B1109" t="str">
            <v>R3327010</v>
          </cell>
          <cell r="C1109" t="str">
            <v>RSUD Dr. M Ashasi Pemalang</v>
          </cell>
          <cell r="D1109" t="str">
            <v>Rumah Sakit</v>
          </cell>
          <cell r="E1109" t="str">
            <v>C</v>
          </cell>
          <cell r="F1109" t="str">
            <v>Pemerintah Kabupaten</v>
          </cell>
          <cell r="G1109">
            <v>33</v>
          </cell>
          <cell r="H1109">
            <v>3327</v>
          </cell>
          <cell r="I1109" t="str">
            <v>-</v>
          </cell>
          <cell r="J1109">
            <v>644</v>
          </cell>
          <cell r="K1109" t="str">
            <v>JAWA TENGAH</v>
          </cell>
          <cell r="L1109" t="str">
            <v>PEMALANG</v>
          </cell>
        </row>
        <row r="1110">
          <cell r="B1110" t="str">
            <v>R3327021</v>
          </cell>
          <cell r="C1110" t="str">
            <v>RS Santa Maria Pemalang</v>
          </cell>
          <cell r="D1110" t="str">
            <v>Rumah Sakit</v>
          </cell>
          <cell r="E1110" t="str">
            <v>C</v>
          </cell>
          <cell r="F1110" t="str">
            <v>Organisasi Katholik</v>
          </cell>
          <cell r="G1110">
            <v>33</v>
          </cell>
          <cell r="H1110">
            <v>3327</v>
          </cell>
          <cell r="I1110" t="str">
            <v>-</v>
          </cell>
          <cell r="J1110">
            <v>210</v>
          </cell>
          <cell r="K1110" t="str">
            <v>JAWA TENGAH</v>
          </cell>
          <cell r="L1110" t="str">
            <v>PEMALANG</v>
          </cell>
        </row>
        <row r="1111">
          <cell r="B1111" t="str">
            <v>R3327032</v>
          </cell>
          <cell r="C1111" t="str">
            <v>RS Islam Moga</v>
          </cell>
          <cell r="D1111" t="str">
            <v>Rumah Sakit</v>
          </cell>
          <cell r="E1111" t="str">
            <v>D</v>
          </cell>
          <cell r="F1111" t="str">
            <v>Organisasi Islam</v>
          </cell>
          <cell r="G1111">
            <v>33</v>
          </cell>
          <cell r="H1111">
            <v>3327</v>
          </cell>
          <cell r="I1111" t="str">
            <v>-</v>
          </cell>
          <cell r="J1111">
            <v>111</v>
          </cell>
          <cell r="K1111" t="str">
            <v>JAWA TENGAH</v>
          </cell>
          <cell r="L1111" t="str">
            <v>PEMALANG</v>
          </cell>
        </row>
        <row r="1112">
          <cell r="B1112" t="str">
            <v>R3327043</v>
          </cell>
          <cell r="C1112" t="str">
            <v>RS Islam Al-Ikhlas</v>
          </cell>
          <cell r="D1112" t="str">
            <v>Rumah Sakit</v>
          </cell>
          <cell r="E1112" t="str">
            <v>D</v>
          </cell>
          <cell r="F1112" t="str">
            <v>Organisasi Islam</v>
          </cell>
          <cell r="G1112">
            <v>33</v>
          </cell>
          <cell r="H1112">
            <v>3327</v>
          </cell>
          <cell r="I1112" t="str">
            <v>-</v>
          </cell>
          <cell r="J1112">
            <v>31</v>
          </cell>
          <cell r="K1112" t="str">
            <v>JAWA TENGAH</v>
          </cell>
          <cell r="L1112" t="str">
            <v>PEMALANG</v>
          </cell>
        </row>
        <row r="1113">
          <cell r="B1113" t="str">
            <v>R3327044</v>
          </cell>
          <cell r="C1113" t="str">
            <v>RSU SIAGA MEDIKA PEMALANG</v>
          </cell>
          <cell r="D1113" t="str">
            <v>Rumah Sakit</v>
          </cell>
          <cell r="E1113" t="str">
            <v>C</v>
          </cell>
          <cell r="F1113" t="str">
            <v>Swasta/Lainnya</v>
          </cell>
          <cell r="G1113">
            <v>33</v>
          </cell>
          <cell r="H1113">
            <v>3327</v>
          </cell>
          <cell r="I1113" t="str">
            <v>R3327044S</v>
          </cell>
          <cell r="J1113">
            <v>327</v>
          </cell>
          <cell r="K1113" t="str">
            <v>JAWA TENGAH</v>
          </cell>
          <cell r="L1113" t="str">
            <v>PEMALANG</v>
          </cell>
        </row>
        <row r="1114">
          <cell r="B1114" t="str">
            <v>R3327045</v>
          </cell>
          <cell r="C1114" t="str">
            <v>RS PRIMA MEDIKA</v>
          </cell>
          <cell r="D1114" t="str">
            <v>Rumah Sakit</v>
          </cell>
          <cell r="E1114" t="str">
            <v>C</v>
          </cell>
          <cell r="F1114" t="str">
            <v>Swasta/Lainnya</v>
          </cell>
          <cell r="G1114">
            <v>33</v>
          </cell>
          <cell r="H1114">
            <v>3327</v>
          </cell>
          <cell r="I1114" t="str">
            <v>-</v>
          </cell>
          <cell r="J1114">
            <v>169</v>
          </cell>
          <cell r="K1114" t="str">
            <v>JAWA TENGAH</v>
          </cell>
          <cell r="L1114" t="str">
            <v>PEMALANG</v>
          </cell>
        </row>
        <row r="1115">
          <cell r="B1115" t="str">
            <v>R3327046</v>
          </cell>
          <cell r="C1115" t="str">
            <v>RS Ibu dan Anak SITI AMINAH Pemalang</v>
          </cell>
          <cell r="D1115" t="str">
            <v>Rumah Sakit</v>
          </cell>
          <cell r="E1115" t="str">
            <v>C</v>
          </cell>
          <cell r="F1115" t="str">
            <v>Swasta/Lainnya</v>
          </cell>
          <cell r="G1115">
            <v>33</v>
          </cell>
          <cell r="H1115">
            <v>3327</v>
          </cell>
          <cell r="I1115">
            <v>0</v>
          </cell>
          <cell r="J1115">
            <v>55</v>
          </cell>
          <cell r="K1115" t="str">
            <v>JAWA TENGAH</v>
          </cell>
          <cell r="L1115" t="str">
            <v>PEMALANG</v>
          </cell>
        </row>
        <row r="1116">
          <cell r="B1116" t="str">
            <v>R3328011</v>
          </cell>
          <cell r="C1116" t="str">
            <v>RSU Dr. H.RM Soeselo W</v>
          </cell>
          <cell r="D1116" t="str">
            <v>Rumah Sakit</v>
          </cell>
          <cell r="E1116" t="str">
            <v>B</v>
          </cell>
          <cell r="F1116" t="str">
            <v>Pemerintah Kabupaten</v>
          </cell>
          <cell r="G1116">
            <v>33</v>
          </cell>
          <cell r="H1116">
            <v>3328</v>
          </cell>
          <cell r="I1116" t="str">
            <v>-</v>
          </cell>
          <cell r="J1116">
            <v>553</v>
          </cell>
          <cell r="K1116" t="str">
            <v>JAWA TENGAH</v>
          </cell>
          <cell r="L1116" t="str">
            <v>TEGAL</v>
          </cell>
        </row>
        <row r="1117">
          <cell r="B1117" t="str">
            <v>R3328035</v>
          </cell>
          <cell r="C1117" t="str">
            <v>RSUD SURADADI</v>
          </cell>
          <cell r="D1117" t="str">
            <v>Rumah Sakit</v>
          </cell>
          <cell r="E1117" t="str">
            <v>D</v>
          </cell>
          <cell r="F1117" t="str">
            <v>Pemerintah Kabupaten</v>
          </cell>
          <cell r="G1117">
            <v>33</v>
          </cell>
          <cell r="H1117">
            <v>3328</v>
          </cell>
          <cell r="I1117" t="str">
            <v>-</v>
          </cell>
          <cell r="J1117">
            <v>156</v>
          </cell>
          <cell r="K1117" t="str">
            <v>JAWA TENGAH</v>
          </cell>
          <cell r="L1117" t="str">
            <v>TEGAL</v>
          </cell>
        </row>
        <row r="1118">
          <cell r="B1118" t="str">
            <v>R3328042</v>
          </cell>
          <cell r="C1118" t="str">
            <v>RSU Mitra Keluarga Tegal</v>
          </cell>
          <cell r="D1118" t="str">
            <v>Rumah Sakit</v>
          </cell>
          <cell r="E1118" t="str">
            <v>C</v>
          </cell>
          <cell r="F1118" t="str">
            <v>Swasta/Lainnya</v>
          </cell>
          <cell r="G1118">
            <v>33</v>
          </cell>
          <cell r="H1118">
            <v>3328</v>
          </cell>
          <cell r="I1118" t="str">
            <v>-</v>
          </cell>
          <cell r="J1118">
            <v>263</v>
          </cell>
          <cell r="K1118" t="str">
            <v>JAWA TENGAH</v>
          </cell>
          <cell r="L1118" t="str">
            <v>TEGAL</v>
          </cell>
        </row>
        <row r="1119">
          <cell r="B1119" t="str">
            <v>R3328055</v>
          </cell>
          <cell r="C1119" t="str">
            <v>RS Islam PKU Muhammadiyah</v>
          </cell>
          <cell r="D1119" t="str">
            <v>Rumah Sakit</v>
          </cell>
          <cell r="E1119" t="str">
            <v>C</v>
          </cell>
          <cell r="F1119" t="str">
            <v>Organisasi Sosial</v>
          </cell>
          <cell r="G1119">
            <v>33</v>
          </cell>
          <cell r="H1119">
            <v>3328</v>
          </cell>
          <cell r="I1119" t="str">
            <v>-</v>
          </cell>
          <cell r="J1119">
            <v>378</v>
          </cell>
          <cell r="K1119" t="str">
            <v>JAWA TENGAH</v>
          </cell>
          <cell r="L1119" t="str">
            <v>TEGAL</v>
          </cell>
        </row>
        <row r="1120">
          <cell r="B1120" t="str">
            <v>R3328078</v>
          </cell>
          <cell r="C1120" t="str">
            <v>RS ADELLA</v>
          </cell>
          <cell r="D1120" t="str">
            <v>Rumah Sakit</v>
          </cell>
          <cell r="E1120" t="str">
            <v>D</v>
          </cell>
          <cell r="F1120" t="str">
            <v>Perorangan</v>
          </cell>
          <cell r="G1120">
            <v>33</v>
          </cell>
          <cell r="H1120">
            <v>3328</v>
          </cell>
          <cell r="I1120" t="str">
            <v>-</v>
          </cell>
          <cell r="J1120">
            <v>38</v>
          </cell>
          <cell r="K1120" t="str">
            <v>JAWA TENGAH</v>
          </cell>
          <cell r="L1120" t="str">
            <v>TEGAL</v>
          </cell>
        </row>
        <row r="1121">
          <cell r="B1121" t="str">
            <v>R3328079</v>
          </cell>
          <cell r="C1121" t="str">
            <v>RSIA PALA RAYA</v>
          </cell>
          <cell r="D1121" t="str">
            <v>Rumah Sakit</v>
          </cell>
          <cell r="E1121" t="str">
            <v>C</v>
          </cell>
          <cell r="F1121" t="str">
            <v>Swasta/Lainnya</v>
          </cell>
          <cell r="G1121">
            <v>33</v>
          </cell>
          <cell r="H1121">
            <v>3328</v>
          </cell>
          <cell r="I1121" t="str">
            <v>-</v>
          </cell>
          <cell r="J1121">
            <v>121</v>
          </cell>
          <cell r="K1121" t="str">
            <v>JAWA TENGAH</v>
          </cell>
          <cell r="L1121" t="str">
            <v>TEGAL</v>
          </cell>
        </row>
        <row r="1122">
          <cell r="B1122" t="str">
            <v>R3329012</v>
          </cell>
          <cell r="C1122" t="str">
            <v>RSU Brebes</v>
          </cell>
          <cell r="D1122" t="str">
            <v>Rumah Sakit</v>
          </cell>
          <cell r="E1122" t="str">
            <v>B</v>
          </cell>
          <cell r="F1122" t="str">
            <v>Pemerintah Kabupaten</v>
          </cell>
          <cell r="G1122">
            <v>33</v>
          </cell>
          <cell r="H1122">
            <v>3329</v>
          </cell>
          <cell r="I1122" t="str">
            <v>-</v>
          </cell>
          <cell r="J1122">
            <v>564</v>
          </cell>
          <cell r="K1122" t="str">
            <v>JAWA TENGAH</v>
          </cell>
          <cell r="L1122" t="str">
            <v>BREBES</v>
          </cell>
        </row>
        <row r="1123">
          <cell r="B1123" t="str">
            <v>R3329045</v>
          </cell>
          <cell r="C1123" t="str">
            <v>RS Siti Asiyah</v>
          </cell>
          <cell r="D1123" t="str">
            <v>Rumah Sakit</v>
          </cell>
          <cell r="E1123" t="str">
            <v>D</v>
          </cell>
          <cell r="F1123" t="str">
            <v>Organisasi Islam</v>
          </cell>
          <cell r="G1123">
            <v>33</v>
          </cell>
          <cell r="H1123">
            <v>3329</v>
          </cell>
          <cell r="I1123">
            <v>0</v>
          </cell>
          <cell r="J1123">
            <v>114</v>
          </cell>
          <cell r="K1123" t="str">
            <v>JAWA TENGAH</v>
          </cell>
          <cell r="L1123" t="str">
            <v>BREBES</v>
          </cell>
        </row>
        <row r="1124">
          <cell r="B1124" t="str">
            <v>R3329056</v>
          </cell>
          <cell r="C1124" t="str">
            <v>RSU Muhammadiyah Siti Aminah</v>
          </cell>
          <cell r="D1124" t="str">
            <v>Rumah Sakit</v>
          </cell>
          <cell r="E1124" t="str">
            <v>D</v>
          </cell>
          <cell r="F1124" t="str">
            <v>Organisasi Islam</v>
          </cell>
          <cell r="G1124">
            <v>33</v>
          </cell>
          <cell r="H1124">
            <v>3329</v>
          </cell>
          <cell r="I1124" t="str">
            <v>-</v>
          </cell>
          <cell r="J1124">
            <v>169</v>
          </cell>
          <cell r="K1124" t="str">
            <v>JAWA TENGAH</v>
          </cell>
          <cell r="L1124" t="str">
            <v>BREBES</v>
          </cell>
        </row>
        <row r="1125">
          <cell r="B1125" t="str">
            <v>R3329067</v>
          </cell>
          <cell r="C1125" t="str">
            <v>RSU Dedy Jaya</v>
          </cell>
          <cell r="D1125" t="str">
            <v>Rumah Sakit</v>
          </cell>
          <cell r="E1125" t="str">
            <v>D</v>
          </cell>
          <cell r="F1125" t="str">
            <v>Swasta/Lainnya</v>
          </cell>
          <cell r="G1125">
            <v>33</v>
          </cell>
          <cell r="H1125">
            <v>3329</v>
          </cell>
          <cell r="I1125" t="str">
            <v>-</v>
          </cell>
          <cell r="J1125">
            <v>132</v>
          </cell>
          <cell r="K1125" t="str">
            <v>JAWA TENGAH</v>
          </cell>
          <cell r="L1125" t="str">
            <v>BREBES</v>
          </cell>
        </row>
        <row r="1126">
          <cell r="B1126" t="str">
            <v>R3329078</v>
          </cell>
          <cell r="C1126" t="str">
            <v>RS Bhakti Asih</v>
          </cell>
          <cell r="D1126" t="str">
            <v>Rumah Sakit</v>
          </cell>
          <cell r="E1126" t="str">
            <v>C</v>
          </cell>
          <cell r="F1126" t="str">
            <v>Swasta/Lainnya</v>
          </cell>
          <cell r="G1126">
            <v>33</v>
          </cell>
          <cell r="H1126">
            <v>3329</v>
          </cell>
          <cell r="I1126" t="str">
            <v>-</v>
          </cell>
          <cell r="J1126">
            <v>122</v>
          </cell>
          <cell r="K1126" t="str">
            <v>JAWA TENGAH</v>
          </cell>
          <cell r="L1126" t="str">
            <v>BREBES</v>
          </cell>
        </row>
        <row r="1127">
          <cell r="B1127" t="str">
            <v>R3329101</v>
          </cell>
          <cell r="C1127" t="str">
            <v>Dera As-Syifa</v>
          </cell>
          <cell r="D1127" t="str">
            <v>Rumah Sakit</v>
          </cell>
          <cell r="E1127" t="str">
            <v>D</v>
          </cell>
          <cell r="F1127" t="str">
            <v>Swasta/Lainnya</v>
          </cell>
          <cell r="G1127">
            <v>33</v>
          </cell>
          <cell r="H1127">
            <v>3329</v>
          </cell>
          <cell r="I1127" t="str">
            <v>-</v>
          </cell>
          <cell r="J1127">
            <v>114</v>
          </cell>
          <cell r="K1127" t="str">
            <v>JAWA TENGAH</v>
          </cell>
          <cell r="L1127" t="str">
            <v>BREBES</v>
          </cell>
        </row>
        <row r="1128">
          <cell r="B1128" t="str">
            <v>R3329102</v>
          </cell>
          <cell r="C1128" t="str">
            <v>RSUD BUMIAYU</v>
          </cell>
          <cell r="D1128" t="str">
            <v>Rumah Sakit</v>
          </cell>
          <cell r="E1128" t="str">
            <v>D</v>
          </cell>
          <cell r="F1128" t="str">
            <v>Pemerintah Kabupaten</v>
          </cell>
          <cell r="G1128">
            <v>33</v>
          </cell>
          <cell r="H1128">
            <v>3329</v>
          </cell>
          <cell r="I1128" t="str">
            <v>-</v>
          </cell>
          <cell r="J1128">
            <v>156</v>
          </cell>
          <cell r="K1128" t="str">
            <v>JAWA TENGAH</v>
          </cell>
          <cell r="L1128" t="str">
            <v>BREBES</v>
          </cell>
        </row>
        <row r="1129">
          <cell r="B1129" t="str">
            <v>R3329103</v>
          </cell>
          <cell r="C1129" t="str">
            <v>RSIA Mutiara Bunda</v>
          </cell>
          <cell r="D1129" t="str">
            <v>Rumah Sakit</v>
          </cell>
          <cell r="E1129" t="str">
            <v>C</v>
          </cell>
          <cell r="F1129" t="str">
            <v>Perusahaan</v>
          </cell>
          <cell r="G1129">
            <v>33</v>
          </cell>
          <cell r="H1129">
            <v>3329</v>
          </cell>
          <cell r="I1129" t="str">
            <v>-</v>
          </cell>
          <cell r="J1129">
            <v>43</v>
          </cell>
          <cell r="K1129" t="str">
            <v>JAWA TENGAH</v>
          </cell>
          <cell r="L1129" t="str">
            <v>BREBES</v>
          </cell>
        </row>
        <row r="1130">
          <cell r="B1130" t="str">
            <v>R3329104S</v>
          </cell>
          <cell r="C1130" t="str">
            <v>RS SITI AMALIYAH</v>
          </cell>
          <cell r="D1130" t="str">
            <v>Rumah Sakit</v>
          </cell>
          <cell r="E1130" t="str">
            <v>Non Kelas</v>
          </cell>
          <cell r="F1130" t="str">
            <v>Swasta/Lainnya</v>
          </cell>
          <cell r="G1130">
            <v>33</v>
          </cell>
          <cell r="H1130">
            <v>3329</v>
          </cell>
          <cell r="I1130" t="str">
            <v>-</v>
          </cell>
          <cell r="J1130">
            <v>38</v>
          </cell>
          <cell r="K1130" t="str">
            <v>JAWA TENGAH</v>
          </cell>
          <cell r="L1130" t="str">
            <v>BREBES</v>
          </cell>
        </row>
        <row r="1131">
          <cell r="B1131" t="str">
            <v>R3329105S</v>
          </cell>
          <cell r="C1131" t="str">
            <v>RS BERSALIN PERMATA INSANI</v>
          </cell>
          <cell r="D1131" t="str">
            <v>Rumah Sakit</v>
          </cell>
          <cell r="E1131" t="str">
            <v>Non Kelas</v>
          </cell>
          <cell r="F1131" t="str">
            <v>Swasta/Lainnya</v>
          </cell>
          <cell r="G1131">
            <v>33</v>
          </cell>
          <cell r="H1131">
            <v>3329</v>
          </cell>
          <cell r="I1131" t="str">
            <v>-</v>
          </cell>
          <cell r="J1131">
            <v>31</v>
          </cell>
          <cell r="K1131" t="str">
            <v>JAWA TENGAH</v>
          </cell>
          <cell r="L1131" t="str">
            <v>BREBES</v>
          </cell>
        </row>
        <row r="1132">
          <cell r="B1132" t="str">
            <v>R3329108S</v>
          </cell>
          <cell r="C1132" t="str">
            <v>RSU ALLAM MEDICA</v>
          </cell>
          <cell r="D1132" t="str">
            <v>Rumah Sakit</v>
          </cell>
          <cell r="E1132" t="str">
            <v>Non Kelas</v>
          </cell>
          <cell r="F1132" t="str">
            <v>Swasta/Lainnya</v>
          </cell>
          <cell r="G1132">
            <v>33</v>
          </cell>
          <cell r="H1132">
            <v>3329</v>
          </cell>
          <cell r="I1132" t="str">
            <v>-</v>
          </cell>
          <cell r="J1132">
            <v>60</v>
          </cell>
          <cell r="K1132" t="str">
            <v>JAWA TENGAH</v>
          </cell>
          <cell r="L1132" t="str">
            <v>BREBES</v>
          </cell>
        </row>
        <row r="1133">
          <cell r="B1133" t="str">
            <v>R3329109</v>
          </cell>
          <cell r="C1133" t="str">
            <v>RSU AMANAH MAHMUDAH</v>
          </cell>
          <cell r="D1133" t="str">
            <v>Rumah Sakit</v>
          </cell>
          <cell r="E1133" t="str">
            <v>D</v>
          </cell>
          <cell r="F1133" t="str">
            <v>Perusahaan</v>
          </cell>
          <cell r="G1133">
            <v>33</v>
          </cell>
          <cell r="H1133">
            <v>3329</v>
          </cell>
          <cell r="I1133" t="str">
            <v>-</v>
          </cell>
          <cell r="J1133">
            <v>64</v>
          </cell>
          <cell r="K1133" t="str">
            <v>JAWA TENGAH</v>
          </cell>
          <cell r="L1133" t="str">
            <v>BREBES</v>
          </cell>
        </row>
        <row r="1134">
          <cell r="B1134" t="str">
            <v>R3371014</v>
          </cell>
          <cell r="C1134" t="str">
            <v>RSU Tidar</v>
          </cell>
          <cell r="D1134" t="str">
            <v>Rumah Sakit</v>
          </cell>
          <cell r="E1134" t="str">
            <v>B</v>
          </cell>
          <cell r="F1134" t="str">
            <v>Pemerintah Kota</v>
          </cell>
          <cell r="G1134">
            <v>33</v>
          </cell>
          <cell r="H1134">
            <v>3371</v>
          </cell>
          <cell r="I1134" t="str">
            <v>-</v>
          </cell>
          <cell r="J1134">
            <v>641</v>
          </cell>
          <cell r="K1134" t="str">
            <v>JAWA TENGAH</v>
          </cell>
          <cell r="L1134" t="str">
            <v>KOTA MAGELANG</v>
          </cell>
        </row>
        <row r="1135">
          <cell r="B1135" t="str">
            <v>R3371025</v>
          </cell>
          <cell r="C1135" t="str">
            <v>Rumkit Tk II Dr. Soedjono</v>
          </cell>
          <cell r="D1135" t="str">
            <v>Rumah Sakit</v>
          </cell>
          <cell r="E1135" t="str">
            <v>II</v>
          </cell>
          <cell r="F1135" t="str">
            <v>TNI AD</v>
          </cell>
          <cell r="G1135">
            <v>33</v>
          </cell>
          <cell r="H1135">
            <v>3371</v>
          </cell>
          <cell r="I1135" t="str">
            <v>-</v>
          </cell>
          <cell r="J1135">
            <v>246</v>
          </cell>
          <cell r="K1135" t="str">
            <v>JAWA TENGAH</v>
          </cell>
          <cell r="L1135" t="str">
            <v>KOTA MAGELANG</v>
          </cell>
        </row>
        <row r="1136">
          <cell r="B1136" t="str">
            <v>R3371040</v>
          </cell>
          <cell r="C1136" t="str">
            <v>RS Jiwa Prof. Dr. Soerojo</v>
          </cell>
          <cell r="D1136" t="str">
            <v>Rumah Sakit</v>
          </cell>
          <cell r="E1136" t="str">
            <v>A</v>
          </cell>
          <cell r="F1136" t="str">
            <v>Kementeran Kesehatan</v>
          </cell>
          <cell r="G1136">
            <v>33</v>
          </cell>
          <cell r="H1136">
            <v>3371</v>
          </cell>
          <cell r="I1136" t="str">
            <v>-</v>
          </cell>
          <cell r="J1136">
            <v>963</v>
          </cell>
          <cell r="K1136" t="str">
            <v>JAWA TENGAH</v>
          </cell>
          <cell r="L1136" t="str">
            <v>KOTA MAGELANG</v>
          </cell>
        </row>
        <row r="1137">
          <cell r="B1137" t="str">
            <v>R3371084</v>
          </cell>
          <cell r="C1137" t="str">
            <v>RSU Lestari Raharja</v>
          </cell>
          <cell r="D1137" t="str">
            <v>Rumah Sakit</v>
          </cell>
          <cell r="E1137" t="str">
            <v>D</v>
          </cell>
          <cell r="F1137" t="str">
            <v>Organisasi Sosial</v>
          </cell>
          <cell r="G1137">
            <v>33</v>
          </cell>
          <cell r="H1137">
            <v>3371</v>
          </cell>
          <cell r="I1137" t="str">
            <v>-</v>
          </cell>
          <cell r="J1137">
            <v>128</v>
          </cell>
          <cell r="K1137" t="str">
            <v>JAWA TENGAH</v>
          </cell>
          <cell r="L1137" t="str">
            <v>KOTA MAGELANG</v>
          </cell>
        </row>
        <row r="1138">
          <cell r="B1138" t="str">
            <v>R3371105</v>
          </cell>
          <cell r="C1138" t="str">
            <v>RSB Gladiool</v>
          </cell>
          <cell r="D1138" t="str">
            <v>Rumah Sakit</v>
          </cell>
          <cell r="E1138" t="str">
            <v>C</v>
          </cell>
          <cell r="F1138" t="str">
            <v>Organisasi Sosial</v>
          </cell>
          <cell r="G1138">
            <v>33</v>
          </cell>
          <cell r="H1138">
            <v>3371</v>
          </cell>
          <cell r="I1138">
            <v>0</v>
          </cell>
          <cell r="J1138">
            <v>28</v>
          </cell>
          <cell r="K1138" t="str">
            <v>JAWA TENGAH</v>
          </cell>
          <cell r="L1138" t="str">
            <v>KOTA MAGELANG</v>
          </cell>
        </row>
        <row r="1139">
          <cell r="B1139" t="str">
            <v>R3371131</v>
          </cell>
          <cell r="C1139" t="str">
            <v>RS Harapan</v>
          </cell>
          <cell r="D1139" t="str">
            <v>Rumah Sakit</v>
          </cell>
          <cell r="E1139" t="str">
            <v>C</v>
          </cell>
          <cell r="F1139" t="str">
            <v>Swasta/Lainnya</v>
          </cell>
          <cell r="G1139">
            <v>33</v>
          </cell>
          <cell r="H1139">
            <v>3371</v>
          </cell>
          <cell r="I1139" t="str">
            <v>-</v>
          </cell>
          <cell r="J1139">
            <v>48</v>
          </cell>
          <cell r="K1139" t="str">
            <v>JAWA TENGAH</v>
          </cell>
          <cell r="L1139" t="str">
            <v>KOTA MAGELANG</v>
          </cell>
        </row>
        <row r="1140">
          <cell r="B1140" t="str">
            <v>R3371142</v>
          </cell>
          <cell r="C1140" t="str">
            <v>RS Islam Magelang</v>
          </cell>
          <cell r="D1140" t="str">
            <v>Rumah Sakit</v>
          </cell>
          <cell r="E1140" t="str">
            <v>D</v>
          </cell>
          <cell r="F1140" t="str">
            <v>Organisasi Sosial</v>
          </cell>
          <cell r="G1140">
            <v>33</v>
          </cell>
          <cell r="H1140">
            <v>3371</v>
          </cell>
          <cell r="I1140" t="str">
            <v>-</v>
          </cell>
          <cell r="J1140">
            <v>160</v>
          </cell>
          <cell r="K1140" t="str">
            <v>JAWA TENGAH</v>
          </cell>
          <cell r="L1140" t="str">
            <v>KOTA MAGELANG</v>
          </cell>
        </row>
        <row r="1141">
          <cell r="B1141" t="str">
            <v>R3372015</v>
          </cell>
          <cell r="C1141" t="str">
            <v>RSU Dr. Moewardi Surakarta</v>
          </cell>
          <cell r="D1141" t="str">
            <v>Rumah Sakit</v>
          </cell>
          <cell r="E1141" t="str">
            <v>A</v>
          </cell>
          <cell r="F1141" t="str">
            <v>Pemerintah Provinsi</v>
          </cell>
          <cell r="G1141">
            <v>33</v>
          </cell>
          <cell r="H1141">
            <v>3372</v>
          </cell>
          <cell r="I1141" t="str">
            <v>-</v>
          </cell>
          <cell r="J1141">
            <v>2064</v>
          </cell>
          <cell r="K1141" t="str">
            <v>JAWA TENGAH</v>
          </cell>
          <cell r="L1141" t="str">
            <v>KOTA SURAKARTA</v>
          </cell>
        </row>
        <row r="1142">
          <cell r="B1142" t="str">
            <v>R3372026</v>
          </cell>
          <cell r="C1142" t="str">
            <v>RS Dr.Oen</v>
          </cell>
          <cell r="D1142" t="str">
            <v>Rumah Sakit</v>
          </cell>
          <cell r="E1142" t="str">
            <v>B</v>
          </cell>
          <cell r="F1142" t="str">
            <v>Organisasi Sosial</v>
          </cell>
          <cell r="G1142">
            <v>33</v>
          </cell>
          <cell r="H1142">
            <v>3372</v>
          </cell>
          <cell r="I1142">
            <v>0</v>
          </cell>
          <cell r="J1142">
            <v>773</v>
          </cell>
          <cell r="K1142" t="str">
            <v>JAWA TENGAH</v>
          </cell>
          <cell r="L1142" t="str">
            <v>KOTA SURAKARTA</v>
          </cell>
        </row>
        <row r="1143">
          <cell r="B1143" t="str">
            <v>R3372030</v>
          </cell>
          <cell r="C1143" t="str">
            <v>Rumkit Tk IV Slamet Riyadi Surakarta</v>
          </cell>
          <cell r="D1143" t="str">
            <v>Rumah Sakit</v>
          </cell>
          <cell r="E1143" t="str">
            <v>D</v>
          </cell>
          <cell r="F1143" t="str">
            <v>TNI AD</v>
          </cell>
          <cell r="G1143">
            <v>33</v>
          </cell>
          <cell r="H1143">
            <v>3372</v>
          </cell>
          <cell r="I1143">
            <v>0</v>
          </cell>
          <cell r="J1143">
            <v>187</v>
          </cell>
          <cell r="K1143" t="str">
            <v>JAWA TENGAH</v>
          </cell>
          <cell r="L1143" t="str">
            <v>KOTA SURAKARTA</v>
          </cell>
        </row>
        <row r="1144">
          <cell r="B1144" t="str">
            <v>R3372041</v>
          </cell>
          <cell r="C1144" t="str">
            <v>RS Brayat Minulya</v>
          </cell>
          <cell r="D1144" t="str">
            <v>Rumah Sakit</v>
          </cell>
          <cell r="E1144" t="str">
            <v>C</v>
          </cell>
          <cell r="F1144" t="str">
            <v>Organisasi Sosial</v>
          </cell>
          <cell r="G1144">
            <v>33</v>
          </cell>
          <cell r="H1144">
            <v>3372</v>
          </cell>
          <cell r="I1144" t="str">
            <v>-</v>
          </cell>
          <cell r="J1144">
            <v>372</v>
          </cell>
          <cell r="K1144" t="str">
            <v>JAWA TENGAH</v>
          </cell>
          <cell r="L1144" t="str">
            <v>KOTA SURAKARTA</v>
          </cell>
        </row>
        <row r="1145">
          <cell r="B1145" t="str">
            <v>R3372052</v>
          </cell>
          <cell r="C1145" t="str">
            <v>RS Jiwa Surakarta</v>
          </cell>
          <cell r="D1145" t="str">
            <v>Rumah Sakit</v>
          </cell>
          <cell r="E1145" t="str">
            <v>A</v>
          </cell>
          <cell r="F1145" t="str">
            <v>Pemerintah Provinsi</v>
          </cell>
          <cell r="G1145">
            <v>33</v>
          </cell>
          <cell r="H1145">
            <v>3372</v>
          </cell>
          <cell r="I1145" t="str">
            <v>-</v>
          </cell>
          <cell r="J1145">
            <v>400</v>
          </cell>
          <cell r="K1145" t="str">
            <v>JAWA TENGAH</v>
          </cell>
          <cell r="L1145" t="str">
            <v>KOTA SURAKARTA</v>
          </cell>
        </row>
        <row r="1146">
          <cell r="B1146" t="str">
            <v>R3372063</v>
          </cell>
          <cell r="C1146" t="str">
            <v>RS Orthopedi Prof. Dr. R. Soeharso</v>
          </cell>
          <cell r="D1146" t="str">
            <v>Rumah Sakit</v>
          </cell>
          <cell r="E1146" t="str">
            <v>A</v>
          </cell>
          <cell r="F1146" t="str">
            <v>Kementeran Kesehatan</v>
          </cell>
          <cell r="G1146">
            <v>33</v>
          </cell>
          <cell r="H1146">
            <v>3372</v>
          </cell>
          <cell r="I1146" t="str">
            <v>-</v>
          </cell>
          <cell r="J1146">
            <v>647</v>
          </cell>
          <cell r="K1146" t="str">
            <v>JAWA TENGAH</v>
          </cell>
          <cell r="L1146" t="str">
            <v>KOTA SURAKARTA</v>
          </cell>
        </row>
        <row r="1147">
          <cell r="B1147" t="str">
            <v>R3372074</v>
          </cell>
          <cell r="C1147" t="str">
            <v>RSU Panti Waluyo</v>
          </cell>
          <cell r="D1147" t="str">
            <v>Rumah Sakit</v>
          </cell>
          <cell r="E1147" t="str">
            <v>C</v>
          </cell>
          <cell r="F1147" t="str">
            <v>Organisasi Sosial</v>
          </cell>
          <cell r="G1147">
            <v>33</v>
          </cell>
          <cell r="H1147">
            <v>3372</v>
          </cell>
          <cell r="I1147" t="str">
            <v>-</v>
          </cell>
          <cell r="J1147">
            <v>83</v>
          </cell>
          <cell r="K1147" t="str">
            <v>JAWA TENGAH</v>
          </cell>
          <cell r="L1147" t="str">
            <v>KOTA SURAKARTA</v>
          </cell>
        </row>
        <row r="1148">
          <cell r="B1148" t="str">
            <v>R3372096</v>
          </cell>
          <cell r="C1148" t="str">
            <v>RS PKU Muhammadiyah</v>
          </cell>
          <cell r="D1148" t="str">
            <v>Rumah Sakit</v>
          </cell>
          <cell r="E1148" t="str">
            <v>B</v>
          </cell>
          <cell r="F1148" t="str">
            <v>Organisasi Islam</v>
          </cell>
          <cell r="G1148">
            <v>33</v>
          </cell>
          <cell r="H1148">
            <v>3372</v>
          </cell>
          <cell r="I1148" t="str">
            <v>-</v>
          </cell>
          <cell r="J1148">
            <v>687</v>
          </cell>
          <cell r="K1148" t="str">
            <v>JAWA TENGAH</v>
          </cell>
          <cell r="L1148" t="str">
            <v>KOTA SURAKARTA</v>
          </cell>
        </row>
        <row r="1149">
          <cell r="B1149" t="str">
            <v>R3372132</v>
          </cell>
          <cell r="C1149" t="str">
            <v>RS Islam Kustati</v>
          </cell>
          <cell r="D1149" t="str">
            <v>Rumah Sakit</v>
          </cell>
          <cell r="E1149" t="str">
            <v>C</v>
          </cell>
          <cell r="F1149" t="str">
            <v>Organisasi Islam</v>
          </cell>
          <cell r="G1149">
            <v>33</v>
          </cell>
          <cell r="H1149">
            <v>3372</v>
          </cell>
          <cell r="I1149" t="str">
            <v>-</v>
          </cell>
          <cell r="J1149">
            <v>13</v>
          </cell>
          <cell r="K1149" t="str">
            <v>JAWA TENGAH</v>
          </cell>
          <cell r="L1149" t="str">
            <v>KOTA SURAKARTA</v>
          </cell>
        </row>
        <row r="1150">
          <cell r="B1150" t="str">
            <v>R3372165</v>
          </cell>
          <cell r="C1150" t="str">
            <v>RSU Kasih Ibu</v>
          </cell>
          <cell r="D1150" t="str">
            <v>Rumah Sakit</v>
          </cell>
          <cell r="E1150" t="str">
            <v>B</v>
          </cell>
          <cell r="F1150" t="str">
            <v>Organisasi Sosial</v>
          </cell>
          <cell r="G1150">
            <v>33</v>
          </cell>
          <cell r="H1150">
            <v>3372</v>
          </cell>
          <cell r="I1150" t="str">
            <v>-</v>
          </cell>
          <cell r="J1150">
            <v>734</v>
          </cell>
          <cell r="K1150" t="str">
            <v>JAWA TENGAH</v>
          </cell>
          <cell r="L1150" t="str">
            <v>KOTA SURAKARTA</v>
          </cell>
        </row>
        <row r="1151">
          <cell r="B1151" t="str">
            <v>R3372180</v>
          </cell>
          <cell r="C1151" t="str">
            <v>RS Islam Surakarta</v>
          </cell>
          <cell r="D1151" t="str">
            <v>Rumah Sakit</v>
          </cell>
          <cell r="E1151" t="str">
            <v>B</v>
          </cell>
          <cell r="F1151" t="str">
            <v>Organisasi Islam</v>
          </cell>
          <cell r="G1151">
            <v>33</v>
          </cell>
          <cell r="H1151">
            <v>3372</v>
          </cell>
          <cell r="I1151" t="str">
            <v>-</v>
          </cell>
          <cell r="J1151">
            <v>317</v>
          </cell>
          <cell r="K1151" t="str">
            <v>JAWA TENGAH</v>
          </cell>
          <cell r="L1151" t="str">
            <v>KOTA SURAKARTA</v>
          </cell>
        </row>
        <row r="1152">
          <cell r="B1152" t="str">
            <v>R3372191</v>
          </cell>
          <cell r="C1152" t="str">
            <v>RSU Triharsi</v>
          </cell>
          <cell r="D1152" t="str">
            <v>Rumah Sakit</v>
          </cell>
          <cell r="E1152" t="str">
            <v>D</v>
          </cell>
          <cell r="F1152" t="str">
            <v>Organisasi Sosial</v>
          </cell>
          <cell r="G1152">
            <v>33</v>
          </cell>
          <cell r="H1152">
            <v>3372</v>
          </cell>
          <cell r="I1152" t="str">
            <v>-</v>
          </cell>
          <cell r="J1152">
            <v>23</v>
          </cell>
          <cell r="K1152" t="str">
            <v>JAWA TENGAH</v>
          </cell>
          <cell r="L1152" t="str">
            <v>KOTA SURAKARTA</v>
          </cell>
        </row>
        <row r="1153">
          <cell r="B1153" t="str">
            <v>R3372234</v>
          </cell>
          <cell r="C1153" t="str">
            <v>RSUD Kota Surakarta</v>
          </cell>
          <cell r="D1153" t="str">
            <v>Rumah Sakit</v>
          </cell>
          <cell r="E1153" t="str">
            <v>C</v>
          </cell>
          <cell r="F1153" t="str">
            <v>Pemerintah Kota</v>
          </cell>
          <cell r="G1153">
            <v>33</v>
          </cell>
          <cell r="H1153">
            <v>3372</v>
          </cell>
          <cell r="I1153" t="str">
            <v>-</v>
          </cell>
          <cell r="J1153">
            <v>253</v>
          </cell>
          <cell r="K1153" t="str">
            <v>JAWA TENGAH</v>
          </cell>
          <cell r="L1153" t="str">
            <v>KOTA SURAKARTA</v>
          </cell>
        </row>
        <row r="1154">
          <cell r="B1154" t="str">
            <v>R3372235S</v>
          </cell>
          <cell r="C1154" t="str">
            <v>RUMAH SAKIT MATA SOLO</v>
          </cell>
          <cell r="D1154" t="str">
            <v>Rumah Sakit</v>
          </cell>
          <cell r="E1154" t="str">
            <v>C</v>
          </cell>
          <cell r="F1154" t="str">
            <v>Perusahaan</v>
          </cell>
          <cell r="G1154">
            <v>33</v>
          </cell>
          <cell r="H1154">
            <v>3372</v>
          </cell>
          <cell r="I1154" t="str">
            <v>-</v>
          </cell>
          <cell r="J1154">
            <v>48</v>
          </cell>
          <cell r="K1154" t="str">
            <v>JAWA TENGAH</v>
          </cell>
          <cell r="L1154" t="str">
            <v>KOTA SURAKARTA</v>
          </cell>
        </row>
        <row r="1155">
          <cell r="B1155" t="str">
            <v>R3372236S</v>
          </cell>
          <cell r="C1155" t="str">
            <v>RS Hermina Solo</v>
          </cell>
          <cell r="D1155" t="str">
            <v>Rumah Sakit</v>
          </cell>
          <cell r="E1155" t="str">
            <v>Non Kelas</v>
          </cell>
          <cell r="F1155" t="str">
            <v>Swasta/Lainnya</v>
          </cell>
          <cell r="G1155">
            <v>33</v>
          </cell>
          <cell r="H1155">
            <v>3372</v>
          </cell>
          <cell r="I1155" t="str">
            <v>-</v>
          </cell>
          <cell r="J1155">
            <v>93</v>
          </cell>
          <cell r="K1155" t="str">
            <v>JAWA TENGAH</v>
          </cell>
          <cell r="L1155" t="str">
            <v>KOTA SURAKARTA</v>
          </cell>
        </row>
        <row r="1156">
          <cell r="B1156" t="str">
            <v>R3373016</v>
          </cell>
          <cell r="C1156" t="str">
            <v>RSU Salatiga</v>
          </cell>
          <cell r="D1156" t="str">
            <v>Rumah Sakit</v>
          </cell>
          <cell r="E1156" t="str">
            <v>B</v>
          </cell>
          <cell r="F1156" t="str">
            <v>Pemerintah Kota</v>
          </cell>
          <cell r="G1156">
            <v>33</v>
          </cell>
          <cell r="H1156">
            <v>3373</v>
          </cell>
          <cell r="I1156" t="str">
            <v>-</v>
          </cell>
          <cell r="J1156">
            <v>619</v>
          </cell>
          <cell r="K1156" t="str">
            <v>JAWA TENGAH</v>
          </cell>
          <cell r="L1156" t="str">
            <v>KOTA SALATIGA</v>
          </cell>
        </row>
        <row r="1157">
          <cell r="B1157" t="str">
            <v>R3373020</v>
          </cell>
          <cell r="C1157" t="str">
            <v>RS Tk. IV 04.07.03 dr. ASMIR</v>
          </cell>
          <cell r="D1157" t="str">
            <v>Rumah Sakit</v>
          </cell>
          <cell r="E1157" t="str">
            <v>C</v>
          </cell>
          <cell r="F1157" t="str">
            <v>TNI AD</v>
          </cell>
          <cell r="G1157">
            <v>33</v>
          </cell>
          <cell r="H1157">
            <v>3373</v>
          </cell>
          <cell r="I1157" t="str">
            <v>-</v>
          </cell>
          <cell r="J1157">
            <v>157</v>
          </cell>
          <cell r="K1157" t="str">
            <v>JAWA TENGAH</v>
          </cell>
          <cell r="L1157" t="str">
            <v>KOTA SALATIGA</v>
          </cell>
        </row>
        <row r="1158">
          <cell r="B1158" t="str">
            <v>R3373042</v>
          </cell>
          <cell r="C1158" t="str">
            <v>RS Paru dr. Ario Wirawan</v>
          </cell>
          <cell r="D1158" t="str">
            <v>Rumah Sakit</v>
          </cell>
          <cell r="E1158" t="str">
            <v>A</v>
          </cell>
          <cell r="F1158" t="str">
            <v>Kementeran Kesehatan</v>
          </cell>
          <cell r="G1158">
            <v>33</v>
          </cell>
          <cell r="H1158">
            <v>3373</v>
          </cell>
          <cell r="I1158" t="str">
            <v>-</v>
          </cell>
          <cell r="J1158">
            <v>396</v>
          </cell>
          <cell r="K1158" t="str">
            <v>JAWA TENGAH</v>
          </cell>
          <cell r="L1158" t="str">
            <v>KOTA SALATIGA</v>
          </cell>
        </row>
        <row r="1159">
          <cell r="B1159" t="str">
            <v>R3373075</v>
          </cell>
          <cell r="C1159" t="str">
            <v>RSU Ananda Salatiga</v>
          </cell>
          <cell r="D1159" t="str">
            <v>Rumah Sakit</v>
          </cell>
          <cell r="E1159" t="str">
            <v>D</v>
          </cell>
          <cell r="F1159" t="str">
            <v>Organisasi Sosial</v>
          </cell>
          <cell r="G1159">
            <v>33</v>
          </cell>
          <cell r="H1159">
            <v>3373</v>
          </cell>
          <cell r="I1159" t="str">
            <v>-</v>
          </cell>
          <cell r="J1159">
            <v>59</v>
          </cell>
          <cell r="K1159" t="str">
            <v>JAWA TENGAH</v>
          </cell>
          <cell r="L1159" t="str">
            <v>KOTA SALATIGA</v>
          </cell>
        </row>
        <row r="1160">
          <cell r="B1160" t="str">
            <v>R3373086</v>
          </cell>
          <cell r="C1160" t="str">
            <v>RSK THT Syifaa Rohmani</v>
          </cell>
          <cell r="D1160" t="str">
            <v>Rumah Sakit</v>
          </cell>
          <cell r="E1160" t="str">
            <v>Non Kelas</v>
          </cell>
          <cell r="F1160" t="str">
            <v>Organisasi Sosial</v>
          </cell>
          <cell r="G1160">
            <v>33</v>
          </cell>
          <cell r="H1160">
            <v>3373</v>
          </cell>
          <cell r="I1160" t="str">
            <v>-</v>
          </cell>
          <cell r="J1160">
            <v>1</v>
          </cell>
          <cell r="K1160" t="str">
            <v>JAWA TENGAH</v>
          </cell>
          <cell r="L1160" t="str">
            <v>KOTA SALATIGA</v>
          </cell>
        </row>
        <row r="1161">
          <cell r="B1161" t="str">
            <v>R3373090</v>
          </cell>
          <cell r="C1161" t="str">
            <v>RS Puri Asih</v>
          </cell>
          <cell r="D1161" t="str">
            <v>Rumah Sakit</v>
          </cell>
          <cell r="E1161" t="str">
            <v>C</v>
          </cell>
          <cell r="F1161" t="str">
            <v>Swasta/Lainnya</v>
          </cell>
          <cell r="G1161">
            <v>33</v>
          </cell>
          <cell r="H1161">
            <v>3373</v>
          </cell>
          <cell r="I1161" t="str">
            <v>-</v>
          </cell>
          <cell r="J1161">
            <v>61</v>
          </cell>
          <cell r="K1161" t="str">
            <v>JAWA TENGAH</v>
          </cell>
          <cell r="L1161" t="str">
            <v>KOTA SALATIGA</v>
          </cell>
        </row>
        <row r="1162">
          <cell r="B1162" t="str">
            <v>R3373091</v>
          </cell>
          <cell r="C1162" t="str">
            <v>RS Sejahtera Bhakti</v>
          </cell>
          <cell r="D1162" t="str">
            <v>Rumah Sakit</v>
          </cell>
          <cell r="E1162" t="str">
            <v>D</v>
          </cell>
          <cell r="F1162" t="str">
            <v>Pemerintah Kabupaten</v>
          </cell>
          <cell r="G1162">
            <v>33</v>
          </cell>
          <cell r="H1162">
            <v>3373</v>
          </cell>
          <cell r="I1162" t="str">
            <v>-</v>
          </cell>
          <cell r="J1162">
            <v>32</v>
          </cell>
          <cell r="K1162" t="str">
            <v>JAWA TENGAH</v>
          </cell>
          <cell r="L1162" t="str">
            <v>KOTA SALATIGA</v>
          </cell>
        </row>
        <row r="1163">
          <cell r="B1163" t="str">
            <v>R3373092</v>
          </cell>
          <cell r="C1163" t="str">
            <v>RS Bersalin Mutiara Bunda Salatiga</v>
          </cell>
          <cell r="D1163" t="str">
            <v>Rumah Sakit</v>
          </cell>
          <cell r="E1163" t="str">
            <v>C</v>
          </cell>
          <cell r="F1163" t="str">
            <v>Perorangan</v>
          </cell>
          <cell r="G1163">
            <v>33</v>
          </cell>
          <cell r="H1163">
            <v>3373</v>
          </cell>
          <cell r="I1163">
            <v>0</v>
          </cell>
          <cell r="J1163">
            <v>27</v>
          </cell>
          <cell r="K1163" t="str">
            <v>JAWA TENGAH</v>
          </cell>
          <cell r="L1163" t="str">
            <v>KOTA SALATIGA</v>
          </cell>
        </row>
        <row r="1164">
          <cell r="B1164" t="str">
            <v>R3374010</v>
          </cell>
          <cell r="C1164" t="str">
            <v>RSUP Dr. Kariadi</v>
          </cell>
          <cell r="D1164" t="str">
            <v>Rumah Sakit</v>
          </cell>
          <cell r="E1164" t="str">
            <v>A</v>
          </cell>
          <cell r="F1164" t="str">
            <v>Kementeran Kesehatan</v>
          </cell>
          <cell r="G1164">
            <v>33</v>
          </cell>
          <cell r="H1164">
            <v>3374</v>
          </cell>
          <cell r="I1164" t="str">
            <v>-</v>
          </cell>
          <cell r="J1164">
            <v>2476</v>
          </cell>
          <cell r="K1164" t="str">
            <v>JAWA TENGAH</v>
          </cell>
          <cell r="L1164" t="str">
            <v>KOTA SEMARANG</v>
          </cell>
        </row>
        <row r="1165">
          <cell r="B1165" t="str">
            <v>R3374021</v>
          </cell>
          <cell r="C1165" t="str">
            <v>RS St. Elisabeth Semarang</v>
          </cell>
          <cell r="D1165" t="str">
            <v>Rumah Sakit</v>
          </cell>
          <cell r="E1165" t="str">
            <v>B</v>
          </cell>
          <cell r="F1165" t="str">
            <v>Organisasi Katholik</v>
          </cell>
          <cell r="G1165">
            <v>33</v>
          </cell>
          <cell r="H1165">
            <v>3374</v>
          </cell>
          <cell r="I1165" t="str">
            <v>-</v>
          </cell>
          <cell r="J1165">
            <v>1085</v>
          </cell>
          <cell r="K1165" t="str">
            <v>JAWA TENGAH</v>
          </cell>
          <cell r="L1165" t="str">
            <v>KOTA SEMARANG</v>
          </cell>
        </row>
        <row r="1166">
          <cell r="B1166" t="str">
            <v>R3374032</v>
          </cell>
          <cell r="C1166" t="str">
            <v>RS William Booth</v>
          </cell>
          <cell r="D1166" t="str">
            <v>Rumah Sakit</v>
          </cell>
          <cell r="E1166" t="str">
            <v>D</v>
          </cell>
          <cell r="F1166" t="str">
            <v>Organisasi Sosial</v>
          </cell>
          <cell r="G1166">
            <v>33</v>
          </cell>
          <cell r="H1166">
            <v>3374</v>
          </cell>
          <cell r="I1166" t="str">
            <v>-</v>
          </cell>
          <cell r="J1166">
            <v>109</v>
          </cell>
          <cell r="K1166" t="str">
            <v>JAWA TENGAH</v>
          </cell>
          <cell r="L1166" t="str">
            <v>KOTA SEMARANG</v>
          </cell>
        </row>
        <row r="1167">
          <cell r="B1167" t="str">
            <v>R3374043</v>
          </cell>
          <cell r="C1167" t="str">
            <v>RS Telogorejo Semarang</v>
          </cell>
          <cell r="D1167" t="str">
            <v>Rumah Sakit</v>
          </cell>
          <cell r="E1167" t="str">
            <v>B</v>
          </cell>
          <cell r="F1167" t="str">
            <v>Organisasi Sosial</v>
          </cell>
          <cell r="G1167">
            <v>33</v>
          </cell>
          <cell r="H1167">
            <v>3374</v>
          </cell>
          <cell r="I1167" t="str">
            <v>-</v>
          </cell>
          <cell r="J1167">
            <v>903</v>
          </cell>
          <cell r="K1167" t="str">
            <v>JAWA TENGAH</v>
          </cell>
          <cell r="L1167" t="str">
            <v>KOTA SEMARANG</v>
          </cell>
        </row>
        <row r="1168">
          <cell r="B1168" t="str">
            <v>R3374054</v>
          </cell>
          <cell r="C1168" t="str">
            <v>RS Permata Medika</v>
          </cell>
          <cell r="D1168" t="str">
            <v>Rumah Sakit</v>
          </cell>
          <cell r="E1168" t="str">
            <v>C</v>
          </cell>
          <cell r="F1168" t="str">
            <v>Swasta/Lainnya</v>
          </cell>
          <cell r="G1168">
            <v>33</v>
          </cell>
          <cell r="H1168">
            <v>3374</v>
          </cell>
          <cell r="I1168" t="str">
            <v>-</v>
          </cell>
          <cell r="J1168">
            <v>189</v>
          </cell>
          <cell r="K1168" t="str">
            <v>JAWA TENGAH</v>
          </cell>
          <cell r="L1168" t="str">
            <v>KOTA SEMARANG</v>
          </cell>
        </row>
        <row r="1169">
          <cell r="B1169" t="str">
            <v>R3374065</v>
          </cell>
          <cell r="C1169" t="str">
            <v>Rumkit Tk.III Bhakti Wira Tamtama Smg</v>
          </cell>
          <cell r="D1169" t="str">
            <v>Rumah Sakit</v>
          </cell>
          <cell r="E1169" t="str">
            <v>C</v>
          </cell>
          <cell r="F1169" t="str">
            <v>TNI AD</v>
          </cell>
          <cell r="G1169">
            <v>33</v>
          </cell>
          <cell r="H1169">
            <v>3374</v>
          </cell>
          <cell r="I1169" t="str">
            <v>-</v>
          </cell>
          <cell r="J1169">
            <v>260</v>
          </cell>
          <cell r="K1169" t="str">
            <v>JAWA TENGAH</v>
          </cell>
          <cell r="L1169" t="str">
            <v>KOTA SEMARANG</v>
          </cell>
        </row>
        <row r="1170">
          <cell r="B1170" t="str">
            <v>R3374076</v>
          </cell>
          <cell r="C1170" t="str">
            <v>RS Sultan Agung Semarang</v>
          </cell>
          <cell r="D1170" t="str">
            <v>Rumah Sakit</v>
          </cell>
          <cell r="E1170" t="str">
            <v>B</v>
          </cell>
          <cell r="F1170" t="str">
            <v>Organisasi Islam</v>
          </cell>
          <cell r="G1170">
            <v>33</v>
          </cell>
          <cell r="H1170">
            <v>3374</v>
          </cell>
          <cell r="I1170" t="str">
            <v>-</v>
          </cell>
          <cell r="J1170">
            <v>796</v>
          </cell>
          <cell r="K1170" t="str">
            <v>JAWA TENGAH</v>
          </cell>
          <cell r="L1170" t="str">
            <v>KOTA SEMARANG</v>
          </cell>
        </row>
        <row r="1171">
          <cell r="B1171" t="str">
            <v>R3374080</v>
          </cell>
          <cell r="C1171" t="str">
            <v>RSU Roemani</v>
          </cell>
          <cell r="D1171" t="str">
            <v>Rumah Sakit</v>
          </cell>
          <cell r="E1171" t="str">
            <v>C</v>
          </cell>
          <cell r="F1171" t="str">
            <v>Organisasi Islam</v>
          </cell>
          <cell r="G1171">
            <v>33</v>
          </cell>
          <cell r="H1171">
            <v>3374</v>
          </cell>
          <cell r="I1171" t="str">
            <v>-</v>
          </cell>
          <cell r="J1171">
            <v>549</v>
          </cell>
          <cell r="K1171" t="str">
            <v>JAWA TENGAH</v>
          </cell>
          <cell r="L1171" t="str">
            <v>KOTA SEMARANG</v>
          </cell>
        </row>
        <row r="1172">
          <cell r="B1172" t="str">
            <v>R3374091</v>
          </cell>
          <cell r="C1172" t="str">
            <v>RS BHAYANGKARA TK III SEMARANG</v>
          </cell>
          <cell r="D1172" t="str">
            <v>Rumah Sakit</v>
          </cell>
          <cell r="E1172" t="str">
            <v>C</v>
          </cell>
          <cell r="F1172" t="str">
            <v>POLRI</v>
          </cell>
          <cell r="G1172">
            <v>33</v>
          </cell>
          <cell r="H1172">
            <v>3374</v>
          </cell>
          <cell r="I1172" t="str">
            <v>-</v>
          </cell>
          <cell r="J1172">
            <v>140</v>
          </cell>
          <cell r="K1172" t="str">
            <v>JAWA TENGAH</v>
          </cell>
          <cell r="L1172" t="str">
            <v>KOTA SEMARANG</v>
          </cell>
        </row>
        <row r="1173">
          <cell r="B1173" t="str">
            <v>R3374112</v>
          </cell>
          <cell r="C1173" t="str">
            <v>RSU Panti Wilasa I</v>
          </cell>
          <cell r="D1173" t="str">
            <v>Rumah Sakit</v>
          </cell>
          <cell r="E1173" t="str">
            <v>C</v>
          </cell>
          <cell r="F1173" t="str">
            <v>Organisasi Protestan</v>
          </cell>
          <cell r="G1173">
            <v>33</v>
          </cell>
          <cell r="H1173">
            <v>3374</v>
          </cell>
          <cell r="I1173" t="str">
            <v>-</v>
          </cell>
          <cell r="J1173">
            <v>359</v>
          </cell>
          <cell r="K1173" t="str">
            <v>JAWA TENGAH</v>
          </cell>
          <cell r="L1173" t="str">
            <v>KOTA SEMARANG</v>
          </cell>
        </row>
        <row r="1174">
          <cell r="B1174" t="str">
            <v>R3374123</v>
          </cell>
          <cell r="C1174" t="str">
            <v>RS Jiwa Dr. Amino Gondohutomo</v>
          </cell>
          <cell r="D1174" t="str">
            <v>Rumah Sakit</v>
          </cell>
          <cell r="E1174" t="str">
            <v>A</v>
          </cell>
          <cell r="F1174" t="str">
            <v>Pemerintah Provinsi</v>
          </cell>
          <cell r="G1174">
            <v>33</v>
          </cell>
          <cell r="H1174">
            <v>3374</v>
          </cell>
          <cell r="I1174" t="str">
            <v>-</v>
          </cell>
          <cell r="J1174">
            <v>449</v>
          </cell>
          <cell r="K1174" t="str">
            <v>JAWA TENGAH</v>
          </cell>
          <cell r="L1174" t="str">
            <v>KOTA SEMARANG</v>
          </cell>
        </row>
        <row r="1175">
          <cell r="B1175" t="str">
            <v>R3374134</v>
          </cell>
          <cell r="C1175" t="str">
            <v>RSUD Tugurejo Semarang</v>
          </cell>
          <cell r="D1175" t="str">
            <v>Rumah Sakit</v>
          </cell>
          <cell r="E1175" t="str">
            <v>B</v>
          </cell>
          <cell r="F1175" t="str">
            <v>Pemerintah Provinsi</v>
          </cell>
          <cell r="G1175">
            <v>33</v>
          </cell>
          <cell r="H1175">
            <v>3374</v>
          </cell>
          <cell r="I1175" t="str">
            <v>-</v>
          </cell>
          <cell r="J1175">
            <v>1152</v>
          </cell>
          <cell r="K1175" t="str">
            <v>JAWA TENGAH</v>
          </cell>
          <cell r="L1175" t="str">
            <v>KOTA SEMARANG</v>
          </cell>
        </row>
        <row r="1176">
          <cell r="B1176" t="str">
            <v>R3374145</v>
          </cell>
          <cell r="C1176" t="str">
            <v>RS HERMINA PANDANARAN</v>
          </cell>
          <cell r="D1176" t="str">
            <v>Rumah Sakit</v>
          </cell>
          <cell r="E1176" t="str">
            <v>C</v>
          </cell>
          <cell r="F1176" t="str">
            <v>Organisasi Sosial</v>
          </cell>
          <cell r="G1176">
            <v>33</v>
          </cell>
          <cell r="H1176">
            <v>3374</v>
          </cell>
          <cell r="I1176" t="str">
            <v>-</v>
          </cell>
          <cell r="J1176">
            <v>438</v>
          </cell>
          <cell r="K1176" t="str">
            <v>JAWA TENGAH</v>
          </cell>
          <cell r="L1176" t="str">
            <v>KOTA SEMARANG</v>
          </cell>
        </row>
        <row r="1177">
          <cell r="B1177" t="str">
            <v>R3374203</v>
          </cell>
          <cell r="C1177" t="str">
            <v>RS Akabri Pol Semarang</v>
          </cell>
          <cell r="D1177" t="str">
            <v>Rumah Sakit</v>
          </cell>
          <cell r="E1177" t="str">
            <v>IV</v>
          </cell>
          <cell r="F1177" t="str">
            <v>POLRI</v>
          </cell>
          <cell r="G1177">
            <v>33</v>
          </cell>
          <cell r="H1177">
            <v>3374</v>
          </cell>
          <cell r="I1177" t="str">
            <v>-</v>
          </cell>
          <cell r="J1177">
            <v>43</v>
          </cell>
          <cell r="K1177" t="str">
            <v>JAWA TENGAH</v>
          </cell>
          <cell r="L1177" t="str">
            <v>KOTA SEMARANG</v>
          </cell>
        </row>
        <row r="1178">
          <cell r="B1178" t="str">
            <v>R3374240</v>
          </cell>
          <cell r="C1178" t="str">
            <v>RS Panti Wilasa II</v>
          </cell>
          <cell r="D1178" t="str">
            <v>Rumah Sakit</v>
          </cell>
          <cell r="E1178" t="str">
            <v>C</v>
          </cell>
          <cell r="F1178" t="str">
            <v>Organisasi Protestan</v>
          </cell>
          <cell r="G1178">
            <v>33</v>
          </cell>
          <cell r="H1178">
            <v>3374</v>
          </cell>
          <cell r="I1178" t="str">
            <v>-</v>
          </cell>
          <cell r="J1178">
            <v>246</v>
          </cell>
          <cell r="K1178" t="str">
            <v>JAWA TENGAH</v>
          </cell>
          <cell r="L1178" t="str">
            <v>KOTA SEMARANG</v>
          </cell>
        </row>
        <row r="1179">
          <cell r="B1179" t="str">
            <v>R3374273</v>
          </cell>
          <cell r="C1179" t="str">
            <v>RSB Anugerah</v>
          </cell>
          <cell r="D1179" t="str">
            <v>Rumah Sakit</v>
          </cell>
          <cell r="E1179" t="str">
            <v>C</v>
          </cell>
          <cell r="F1179" t="str">
            <v>Organisasi Sosial</v>
          </cell>
          <cell r="G1179">
            <v>33</v>
          </cell>
          <cell r="H1179">
            <v>3374</v>
          </cell>
          <cell r="I1179" t="str">
            <v>-</v>
          </cell>
          <cell r="J1179">
            <v>7</v>
          </cell>
          <cell r="K1179" t="str">
            <v>JAWA TENGAH</v>
          </cell>
          <cell r="L1179" t="str">
            <v>KOTA SEMARANG</v>
          </cell>
        </row>
        <row r="1180">
          <cell r="B1180" t="str">
            <v>R3374284</v>
          </cell>
          <cell r="C1180" t="str">
            <v>RSB Bunda Semarang</v>
          </cell>
          <cell r="D1180" t="str">
            <v>Rumah Sakit</v>
          </cell>
          <cell r="E1180" t="str">
            <v>C</v>
          </cell>
          <cell r="F1180" t="str">
            <v>Organisasi Sosial</v>
          </cell>
          <cell r="G1180">
            <v>33</v>
          </cell>
          <cell r="H1180">
            <v>3374</v>
          </cell>
          <cell r="I1180" t="str">
            <v>-</v>
          </cell>
          <cell r="J1180">
            <v>23</v>
          </cell>
          <cell r="K1180" t="str">
            <v>JAWA TENGAH</v>
          </cell>
          <cell r="L1180" t="str">
            <v>KOTA SEMARANG</v>
          </cell>
        </row>
        <row r="1181">
          <cell r="B1181" t="str">
            <v>R3374316</v>
          </cell>
          <cell r="C1181" t="str">
            <v>RSIA Gunung Sawo</v>
          </cell>
          <cell r="D1181" t="str">
            <v>Rumah Sakit</v>
          </cell>
          <cell r="E1181" t="str">
            <v>C</v>
          </cell>
          <cell r="F1181" t="str">
            <v>Organisasi Sosial</v>
          </cell>
          <cell r="G1181">
            <v>33</v>
          </cell>
          <cell r="H1181">
            <v>3374</v>
          </cell>
          <cell r="I1181" t="str">
            <v>-</v>
          </cell>
          <cell r="J1181">
            <v>56</v>
          </cell>
          <cell r="K1181" t="str">
            <v>JAWA TENGAH</v>
          </cell>
          <cell r="L1181" t="str">
            <v>KOTA SEMARANG</v>
          </cell>
        </row>
        <row r="1182">
          <cell r="B1182" t="str">
            <v>R3374331</v>
          </cell>
          <cell r="C1182" t="str">
            <v>RS Banyumanik</v>
          </cell>
          <cell r="D1182" t="str">
            <v>Rumah Sakit</v>
          </cell>
          <cell r="E1182" t="str">
            <v>D</v>
          </cell>
          <cell r="F1182" t="str">
            <v>Organisasi Sosial</v>
          </cell>
          <cell r="G1182">
            <v>33</v>
          </cell>
          <cell r="H1182">
            <v>3374</v>
          </cell>
          <cell r="I1182" t="str">
            <v>-</v>
          </cell>
          <cell r="J1182">
            <v>76</v>
          </cell>
          <cell r="K1182" t="str">
            <v>JAWA TENGAH</v>
          </cell>
          <cell r="L1182" t="str">
            <v>KOTA SEMARANG</v>
          </cell>
        </row>
        <row r="1183">
          <cell r="B1183" t="str">
            <v>R3374342</v>
          </cell>
          <cell r="C1183" t="str">
            <v>RSUD Kota Semarang</v>
          </cell>
          <cell r="D1183" t="str">
            <v>Rumah Sakit</v>
          </cell>
          <cell r="E1183" t="str">
            <v>B</v>
          </cell>
          <cell r="F1183" t="str">
            <v>Pemerintah Kota</v>
          </cell>
          <cell r="G1183">
            <v>33</v>
          </cell>
          <cell r="H1183">
            <v>3374</v>
          </cell>
          <cell r="I1183" t="str">
            <v>-</v>
          </cell>
          <cell r="J1183">
            <v>849</v>
          </cell>
          <cell r="K1183" t="str">
            <v>JAWA TENGAH</v>
          </cell>
          <cell r="L1183" t="str">
            <v>KOTA SEMARANG</v>
          </cell>
        </row>
        <row r="1184">
          <cell r="B1184" t="str">
            <v>R3374353</v>
          </cell>
          <cell r="C1184" t="str">
            <v>RSB Kusuma</v>
          </cell>
          <cell r="D1184" t="str">
            <v>Rumah Sakit</v>
          </cell>
          <cell r="E1184" t="str">
            <v>C</v>
          </cell>
          <cell r="F1184" t="str">
            <v>Organisasi Sosial</v>
          </cell>
          <cell r="G1184">
            <v>33</v>
          </cell>
          <cell r="H1184">
            <v>3374</v>
          </cell>
          <cell r="I1184" t="str">
            <v>-</v>
          </cell>
          <cell r="J1184">
            <v>5</v>
          </cell>
          <cell r="K1184" t="str">
            <v>JAWA TENGAH</v>
          </cell>
          <cell r="L1184" t="str">
            <v>KOTA SEMARANG</v>
          </cell>
        </row>
        <row r="1185">
          <cell r="B1185" t="str">
            <v>R3374364</v>
          </cell>
          <cell r="C1185" t="str">
            <v>RSB Permata Sari</v>
          </cell>
          <cell r="D1185" t="str">
            <v>Rumah Sakit</v>
          </cell>
          <cell r="E1185" t="str">
            <v>Non Kelas</v>
          </cell>
          <cell r="F1185" t="str">
            <v>Organisasi Sosial</v>
          </cell>
          <cell r="G1185">
            <v>33</v>
          </cell>
          <cell r="H1185">
            <v>3374</v>
          </cell>
          <cell r="I1185" t="str">
            <v>-</v>
          </cell>
          <cell r="J1185">
            <v>8</v>
          </cell>
          <cell r="K1185" t="str">
            <v>JAWA TENGAH</v>
          </cell>
          <cell r="L1185" t="str">
            <v>KOTA SEMARANG</v>
          </cell>
        </row>
        <row r="1186">
          <cell r="B1186" t="str">
            <v>R3374365</v>
          </cell>
          <cell r="C1186" t="str">
            <v>RS Hermina Banyumanik Semarang</v>
          </cell>
          <cell r="D1186" t="str">
            <v>Rumah Sakit</v>
          </cell>
          <cell r="E1186" t="str">
            <v>C</v>
          </cell>
          <cell r="F1186" t="str">
            <v>Perusahaan</v>
          </cell>
          <cell r="G1186">
            <v>33</v>
          </cell>
          <cell r="H1186">
            <v>3374</v>
          </cell>
          <cell r="I1186">
            <v>0</v>
          </cell>
          <cell r="J1186">
            <v>235</v>
          </cell>
          <cell r="K1186" t="str">
            <v>JAWA TENGAH</v>
          </cell>
          <cell r="L1186" t="str">
            <v>KOTA SEMARANG</v>
          </cell>
        </row>
        <row r="1187">
          <cell r="B1187" t="str">
            <v>R3374366</v>
          </cell>
          <cell r="C1187" t="str">
            <v>RS Columbia Asia Semarang</v>
          </cell>
          <cell r="D1187" t="str">
            <v>Rumah Sakit</v>
          </cell>
          <cell r="E1187" t="str">
            <v>B</v>
          </cell>
          <cell r="F1187" t="str">
            <v>Perusahaan</v>
          </cell>
          <cell r="G1187">
            <v>33</v>
          </cell>
          <cell r="H1187">
            <v>3374</v>
          </cell>
          <cell r="I1187" t="str">
            <v>R3374366S</v>
          </cell>
          <cell r="J1187">
            <v>195</v>
          </cell>
          <cell r="K1187" t="str">
            <v>JAWA TENGAH</v>
          </cell>
          <cell r="L1187" t="str">
            <v>KOTA SEMARANG</v>
          </cell>
        </row>
        <row r="1188">
          <cell r="B1188" t="str">
            <v>R3374367</v>
          </cell>
          <cell r="C1188" t="str">
            <v>RS NASIONAL DIPONEGORO</v>
          </cell>
          <cell r="D1188" t="str">
            <v>Rumah Sakit</v>
          </cell>
          <cell r="E1188" t="str">
            <v>C</v>
          </cell>
          <cell r="F1188" t="str">
            <v>Kementerian Lain</v>
          </cell>
          <cell r="G1188">
            <v>33</v>
          </cell>
          <cell r="H1188">
            <v>3374</v>
          </cell>
          <cell r="I1188">
            <v>0</v>
          </cell>
          <cell r="J1188">
            <v>237</v>
          </cell>
          <cell r="K1188" t="str">
            <v>JAWA TENGAH</v>
          </cell>
          <cell r="L1188" t="str">
            <v>KOTA SEMARANG</v>
          </cell>
        </row>
        <row r="1189">
          <cell r="B1189" t="str">
            <v>R3374369</v>
          </cell>
          <cell r="C1189" t="str">
            <v>RSIA ANANDA PASAR ACE</v>
          </cell>
          <cell r="D1189" t="str">
            <v>Rumah Sakit</v>
          </cell>
          <cell r="E1189" t="str">
            <v>C</v>
          </cell>
          <cell r="F1189" t="str">
            <v>Perusahaan</v>
          </cell>
          <cell r="G1189">
            <v>33</v>
          </cell>
          <cell r="H1189">
            <v>3374</v>
          </cell>
          <cell r="J1189">
            <v>0</v>
          </cell>
          <cell r="K1189" t="str">
            <v>JAWA TENGAH</v>
          </cell>
          <cell r="L1189" t="str">
            <v>KOTA SEMARANG</v>
          </cell>
        </row>
        <row r="1190">
          <cell r="B1190" t="str">
            <v>R3375022</v>
          </cell>
          <cell r="C1190" t="str">
            <v>RS Budi Rahayu</v>
          </cell>
          <cell r="D1190" t="str">
            <v>Rumah Sakit</v>
          </cell>
          <cell r="E1190" t="str">
            <v>C</v>
          </cell>
          <cell r="F1190" t="str">
            <v>Organisasi Protestan</v>
          </cell>
          <cell r="G1190">
            <v>33</v>
          </cell>
          <cell r="H1190">
            <v>3375</v>
          </cell>
          <cell r="I1190" t="str">
            <v>-</v>
          </cell>
          <cell r="J1190">
            <v>180</v>
          </cell>
          <cell r="K1190" t="str">
            <v>JAWA TENGAH</v>
          </cell>
          <cell r="L1190" t="str">
            <v>KOTA PEKALONGAN</v>
          </cell>
        </row>
        <row r="1191">
          <cell r="B1191" t="str">
            <v>R3375033</v>
          </cell>
          <cell r="C1191" t="str">
            <v>RS Siti Khodijah</v>
          </cell>
          <cell r="D1191" t="str">
            <v>Rumah Sakit</v>
          </cell>
          <cell r="E1191" t="str">
            <v>C</v>
          </cell>
          <cell r="F1191" t="str">
            <v>Organisasi Islam</v>
          </cell>
          <cell r="G1191">
            <v>33</v>
          </cell>
          <cell r="H1191">
            <v>3375</v>
          </cell>
          <cell r="I1191" t="str">
            <v>-</v>
          </cell>
          <cell r="J1191">
            <v>269</v>
          </cell>
          <cell r="K1191" t="str">
            <v>JAWA TENGAH</v>
          </cell>
          <cell r="L1191" t="str">
            <v>KOTA PEKALONGAN</v>
          </cell>
        </row>
        <row r="1192">
          <cell r="B1192" t="str">
            <v>R3375071</v>
          </cell>
          <cell r="C1192" t="str">
            <v>RS Karomah Holistic</v>
          </cell>
          <cell r="D1192" t="str">
            <v>Rumah Sakit</v>
          </cell>
          <cell r="E1192" t="str">
            <v>D</v>
          </cell>
          <cell r="F1192" t="str">
            <v>Organisasi Islam</v>
          </cell>
          <cell r="G1192">
            <v>33</v>
          </cell>
          <cell r="H1192">
            <v>3375</v>
          </cell>
          <cell r="I1192" t="str">
            <v>-</v>
          </cell>
          <cell r="J1192">
            <v>120</v>
          </cell>
          <cell r="K1192" t="str">
            <v>JAWA TENGAH</v>
          </cell>
          <cell r="L1192" t="str">
            <v>KOTA PEKALONGAN</v>
          </cell>
        </row>
        <row r="1193">
          <cell r="B1193" t="str">
            <v>R3375072S</v>
          </cell>
          <cell r="C1193" t="str">
            <v>RSIA ANUGERAH PEKALONGAN</v>
          </cell>
          <cell r="D1193" t="str">
            <v>Rumah Sakit</v>
          </cell>
          <cell r="E1193" t="str">
            <v>Non Kelas</v>
          </cell>
          <cell r="F1193" t="str">
            <v>Swasta/Lainnya</v>
          </cell>
          <cell r="G1193">
            <v>33</v>
          </cell>
          <cell r="H1193">
            <v>3375</v>
          </cell>
          <cell r="I1193" t="str">
            <v>R3375072</v>
          </cell>
          <cell r="J1193">
            <v>18</v>
          </cell>
          <cell r="K1193" t="str">
            <v>JAWA TENGAH</v>
          </cell>
          <cell r="L1193" t="str">
            <v>KOTA PEKALONGAN</v>
          </cell>
        </row>
        <row r="1194">
          <cell r="B1194" t="str">
            <v>R3375073</v>
          </cell>
          <cell r="C1194" t="str">
            <v>RSU H.A. Djunaid</v>
          </cell>
          <cell r="D1194" t="str">
            <v>Rumah Sakit</v>
          </cell>
          <cell r="E1194" t="str">
            <v>D</v>
          </cell>
          <cell r="F1194" t="str">
            <v>Swasta/Lainnya</v>
          </cell>
          <cell r="G1194">
            <v>33</v>
          </cell>
          <cell r="H1194">
            <v>3375</v>
          </cell>
          <cell r="I1194" t="str">
            <v>-</v>
          </cell>
          <cell r="J1194">
            <v>90</v>
          </cell>
          <cell r="K1194" t="str">
            <v>JAWA TENGAH</v>
          </cell>
          <cell r="L1194" t="str">
            <v>KOTA PEKALONGAN</v>
          </cell>
        </row>
        <row r="1195">
          <cell r="B1195" t="str">
            <v>R3375074S</v>
          </cell>
          <cell r="C1195" t="str">
            <v>RS BEDAH ARO</v>
          </cell>
          <cell r="D1195" t="str">
            <v>Rumah Sakit</v>
          </cell>
          <cell r="E1195" t="str">
            <v>Non Kelas</v>
          </cell>
          <cell r="F1195" t="str">
            <v>Swasta/Lainnya</v>
          </cell>
          <cell r="G1195">
            <v>33</v>
          </cell>
          <cell r="H1195">
            <v>3375</v>
          </cell>
          <cell r="I1195" t="str">
            <v>-</v>
          </cell>
          <cell r="J1195">
            <v>82</v>
          </cell>
          <cell r="K1195" t="str">
            <v>JAWA TENGAH</v>
          </cell>
          <cell r="L1195" t="str">
            <v>KOTA PEKALONGAN</v>
          </cell>
        </row>
        <row r="1196">
          <cell r="B1196" t="str">
            <v>R3376012</v>
          </cell>
          <cell r="C1196" t="str">
            <v>RSUD Kardinah</v>
          </cell>
          <cell r="D1196" t="str">
            <v>Rumah Sakit</v>
          </cell>
          <cell r="E1196" t="str">
            <v>B</v>
          </cell>
          <cell r="F1196" t="str">
            <v>Pemerintah Kota</v>
          </cell>
          <cell r="G1196">
            <v>33</v>
          </cell>
          <cell r="H1196">
            <v>3376</v>
          </cell>
          <cell r="I1196" t="str">
            <v>-</v>
          </cell>
          <cell r="J1196">
            <v>845</v>
          </cell>
          <cell r="K1196" t="str">
            <v>JAWA TENGAH</v>
          </cell>
          <cell r="L1196" t="str">
            <v>KOTA TEGAL</v>
          </cell>
        </row>
        <row r="1197">
          <cell r="B1197" t="str">
            <v>R3376023</v>
          </cell>
          <cell r="C1197" t="str">
            <v>RS Mitra Siaga</v>
          </cell>
          <cell r="D1197" t="str">
            <v>Rumah Sakit</v>
          </cell>
          <cell r="E1197" t="str">
            <v>C</v>
          </cell>
          <cell r="F1197" t="str">
            <v>BUMN</v>
          </cell>
          <cell r="G1197">
            <v>33</v>
          </cell>
          <cell r="H1197">
            <v>3376</v>
          </cell>
          <cell r="I1197" t="str">
            <v>-</v>
          </cell>
          <cell r="J1197">
            <v>217</v>
          </cell>
          <cell r="K1197" t="str">
            <v>JAWA TENGAH</v>
          </cell>
          <cell r="L1197" t="str">
            <v>KOTA TEGAL</v>
          </cell>
        </row>
        <row r="1198">
          <cell r="B1198" t="str">
            <v>R3376034</v>
          </cell>
          <cell r="C1198" t="str">
            <v>Rumkit Tk.IV Tegal</v>
          </cell>
          <cell r="D1198" t="str">
            <v>Rumah Sakit</v>
          </cell>
          <cell r="E1198" t="str">
            <v>IV</v>
          </cell>
          <cell r="F1198" t="str">
            <v>TNI AD</v>
          </cell>
          <cell r="G1198">
            <v>33</v>
          </cell>
          <cell r="H1198">
            <v>3376</v>
          </cell>
          <cell r="I1198" t="str">
            <v>-</v>
          </cell>
          <cell r="J1198">
            <v>107</v>
          </cell>
          <cell r="K1198" t="str">
            <v>JAWA TENGAH</v>
          </cell>
          <cell r="L1198" t="str">
            <v>KOTA TEGAL</v>
          </cell>
        </row>
        <row r="1199">
          <cell r="B1199" t="str">
            <v>R3376082</v>
          </cell>
          <cell r="C1199" t="str">
            <v>RS Islam Harapan Anda</v>
          </cell>
          <cell r="D1199" t="str">
            <v>Rumah Sakit</v>
          </cell>
          <cell r="E1199" t="str">
            <v>B</v>
          </cell>
          <cell r="F1199" t="str">
            <v>Organisasi Islam</v>
          </cell>
          <cell r="G1199">
            <v>33</v>
          </cell>
          <cell r="H1199">
            <v>3376</v>
          </cell>
          <cell r="I1199" t="str">
            <v>-</v>
          </cell>
          <cell r="J1199">
            <v>947</v>
          </cell>
          <cell r="K1199" t="str">
            <v>JAWA TENGAH</v>
          </cell>
          <cell r="L1199" t="str">
            <v>KOTA TEGAL</v>
          </cell>
        </row>
        <row r="1200">
          <cell r="B1200" t="str">
            <v>R3376093</v>
          </cell>
          <cell r="C1200" t="str">
            <v>RSIA Kasih Ibu Tegal</v>
          </cell>
          <cell r="D1200" t="str">
            <v>Rumah Sakit</v>
          </cell>
          <cell r="E1200" t="str">
            <v>C</v>
          </cell>
          <cell r="F1200" t="str">
            <v>Organisasi Sosial</v>
          </cell>
          <cell r="G1200">
            <v>33</v>
          </cell>
          <cell r="H1200">
            <v>3376</v>
          </cell>
          <cell r="I1200" t="str">
            <v>-</v>
          </cell>
          <cell r="J1200">
            <v>0</v>
          </cell>
          <cell r="K1200" t="str">
            <v>JAWA TENGAH</v>
          </cell>
          <cell r="L1200" t="str">
            <v>KOTA TEGAL</v>
          </cell>
        </row>
        <row r="1201">
          <cell r="B1201" t="str">
            <v>B330101</v>
          </cell>
          <cell r="C1201" t="str">
            <v>Bapelkesnas Salaman Magelang</v>
          </cell>
          <cell r="D1201" t="str">
            <v>BBPK, Bapelkes/Bapelkesnas</v>
          </cell>
          <cell r="G1201">
            <v>33</v>
          </cell>
          <cell r="H1201">
            <v>3308</v>
          </cell>
          <cell r="I1201" t="str">
            <v>-</v>
          </cell>
          <cell r="J1201">
            <v>0</v>
          </cell>
          <cell r="K1201" t="str">
            <v>JAWA TENGAH</v>
          </cell>
          <cell r="L1201" t="str">
            <v>MAGELANG</v>
          </cell>
        </row>
        <row r="1202">
          <cell r="B1202" t="str">
            <v>B330202</v>
          </cell>
          <cell r="C1202" t="str">
            <v>Balai Pelatihan Teknis Profesi Kesehatan (BPTPK) Gombong</v>
          </cell>
          <cell r="D1202" t="str">
            <v>BBPK, Bapelkes/Bapelkesnas</v>
          </cell>
          <cell r="G1202">
            <v>33</v>
          </cell>
          <cell r="H1202">
            <v>3305</v>
          </cell>
          <cell r="I1202" t="str">
            <v>-</v>
          </cell>
          <cell r="J1202">
            <v>0</v>
          </cell>
          <cell r="K1202" t="str">
            <v>JAWA TENGAH</v>
          </cell>
          <cell r="L1202" t="str">
            <v>KEBUMEN</v>
          </cell>
        </row>
        <row r="1203">
          <cell r="B1203" t="str">
            <v>E330101</v>
          </cell>
          <cell r="C1203" t="str">
            <v>Kantor Kesehatan Pelabuhan (KKP) Kls II Cilacap</v>
          </cell>
          <cell r="D1203" t="str">
            <v>Kantor Kesehatan Pelabuhan (KKP)</v>
          </cell>
          <cell r="G1203">
            <v>33</v>
          </cell>
          <cell r="H1203">
            <v>3301</v>
          </cell>
          <cell r="I1203" t="str">
            <v>-</v>
          </cell>
          <cell r="J1203">
            <v>0</v>
          </cell>
          <cell r="K1203" t="str">
            <v>JAWA TENGAH</v>
          </cell>
          <cell r="L1203" t="str">
            <v>CILACAP</v>
          </cell>
        </row>
        <row r="1204">
          <cell r="B1204" t="str">
            <v>E337401</v>
          </cell>
          <cell r="C1204" t="str">
            <v>Kantor Kesehatan Pelabuhan (KKP) Kls II Semarang</v>
          </cell>
          <cell r="D1204" t="str">
            <v>Kantor Kesehatan Pelabuhan (KKP)</v>
          </cell>
          <cell r="G1204">
            <v>33</v>
          </cell>
          <cell r="H1204">
            <v>3374</v>
          </cell>
          <cell r="I1204" t="str">
            <v>-</v>
          </cell>
          <cell r="J1204">
            <v>0</v>
          </cell>
          <cell r="K1204" t="str">
            <v>JAWA TENGAH</v>
          </cell>
          <cell r="L1204" t="str">
            <v>KOTA SEMARANG</v>
          </cell>
        </row>
        <row r="1205">
          <cell r="B1205" t="str">
            <v>H3302029</v>
          </cell>
          <cell r="C1205" t="str">
            <v>BP. Mtra Sehat</v>
          </cell>
          <cell r="D1205" t="str">
            <v>Balai Pengobatan / Kesehatan Masyarakat</v>
          </cell>
          <cell r="G1205">
            <v>33</v>
          </cell>
          <cell r="H1205">
            <v>3302</v>
          </cell>
          <cell r="I1205" t="str">
            <v>-</v>
          </cell>
          <cell r="J1205">
            <v>0</v>
          </cell>
          <cell r="K1205" t="str">
            <v>JAWA TENGAH</v>
          </cell>
          <cell r="L1205" t="str">
            <v>BANYUMAS</v>
          </cell>
        </row>
        <row r="1206">
          <cell r="B1206" t="str">
            <v>H3302030</v>
          </cell>
          <cell r="C1206" t="str">
            <v>BP. Bina Sehat</v>
          </cell>
          <cell r="D1206" t="str">
            <v>Balai Pengobatan / Kesehatan Masyarakat</v>
          </cell>
          <cell r="G1206">
            <v>33</v>
          </cell>
          <cell r="H1206">
            <v>3302</v>
          </cell>
          <cell r="I1206" t="str">
            <v>-</v>
          </cell>
          <cell r="J1206">
            <v>0</v>
          </cell>
          <cell r="K1206" t="str">
            <v>JAWA TENGAH</v>
          </cell>
          <cell r="L1206" t="str">
            <v>BANYUMAS</v>
          </cell>
        </row>
        <row r="1207">
          <cell r="B1207" t="str">
            <v>H3302031</v>
          </cell>
          <cell r="C1207" t="str">
            <v>BP Yos Sudarso</v>
          </cell>
          <cell r="D1207" t="str">
            <v>Balai Pengobatan / Kesehatan Masyarakat</v>
          </cell>
          <cell r="G1207">
            <v>33</v>
          </cell>
          <cell r="H1207">
            <v>3302</v>
          </cell>
          <cell r="I1207" t="str">
            <v>-</v>
          </cell>
          <cell r="J1207">
            <v>0</v>
          </cell>
          <cell r="K1207" t="str">
            <v>JAWA TENGAH</v>
          </cell>
          <cell r="L1207" t="str">
            <v>BANYUMAS</v>
          </cell>
        </row>
        <row r="1208">
          <cell r="B1208" t="str">
            <v>H3302033</v>
          </cell>
          <cell r="C1208" t="str">
            <v>BP Tanjung</v>
          </cell>
          <cell r="D1208" t="str">
            <v>Balai Pengobatan / Kesehatan Masyarakat</v>
          </cell>
          <cell r="G1208">
            <v>33</v>
          </cell>
          <cell r="H1208">
            <v>3302</v>
          </cell>
          <cell r="I1208" t="str">
            <v>-</v>
          </cell>
          <cell r="J1208">
            <v>0</v>
          </cell>
          <cell r="K1208" t="str">
            <v>JAWA TENGAH</v>
          </cell>
          <cell r="L1208" t="str">
            <v>BANYUMAS</v>
          </cell>
        </row>
        <row r="1209">
          <cell r="B1209" t="str">
            <v>H3302034</v>
          </cell>
          <cell r="C1209" t="str">
            <v>BP Adi Dharma</v>
          </cell>
          <cell r="D1209" t="str">
            <v>Balai Pengobatan / Kesehatan Masyarakat</v>
          </cell>
          <cell r="G1209">
            <v>33</v>
          </cell>
          <cell r="H1209">
            <v>3302</v>
          </cell>
          <cell r="I1209" t="str">
            <v>-</v>
          </cell>
          <cell r="J1209">
            <v>0</v>
          </cell>
          <cell r="K1209" t="str">
            <v>JAWA TENGAH</v>
          </cell>
          <cell r="L1209" t="str">
            <v>BANYUMAS</v>
          </cell>
        </row>
        <row r="1210">
          <cell r="B1210" t="str">
            <v>H3302036</v>
          </cell>
          <cell r="C1210" t="str">
            <v>BP Marchya Medika Abadi</v>
          </cell>
          <cell r="D1210" t="str">
            <v>Balai Pengobatan / Kesehatan Masyarakat</v>
          </cell>
          <cell r="G1210">
            <v>33</v>
          </cell>
          <cell r="H1210">
            <v>3302</v>
          </cell>
          <cell r="I1210" t="str">
            <v>-</v>
          </cell>
          <cell r="J1210">
            <v>0</v>
          </cell>
          <cell r="K1210" t="str">
            <v>JAWA TENGAH</v>
          </cell>
          <cell r="L1210" t="str">
            <v>BANYUMAS</v>
          </cell>
        </row>
        <row r="1211">
          <cell r="B1211" t="str">
            <v>H3302037</v>
          </cell>
          <cell r="C1211" t="str">
            <v>BP FATIMATUZZAHRO</v>
          </cell>
          <cell r="D1211" t="str">
            <v>Balai Pengobatan / Kesehatan Masyarakat</v>
          </cell>
          <cell r="G1211">
            <v>33</v>
          </cell>
          <cell r="H1211">
            <v>3302</v>
          </cell>
          <cell r="I1211" t="str">
            <v>-</v>
          </cell>
          <cell r="J1211">
            <v>0</v>
          </cell>
          <cell r="K1211" t="str">
            <v>JAWA TENGAH</v>
          </cell>
          <cell r="L1211" t="str">
            <v>BANYUMAS</v>
          </cell>
        </row>
        <row r="1212">
          <cell r="B1212" t="str">
            <v>H3302038</v>
          </cell>
          <cell r="C1212" t="str">
            <v>BP MUHAMADIYAH 2</v>
          </cell>
          <cell r="D1212" t="str">
            <v>Balai Pengobatan / Kesehatan Masyarakat</v>
          </cell>
          <cell r="G1212">
            <v>33</v>
          </cell>
          <cell r="H1212">
            <v>3302</v>
          </cell>
          <cell r="I1212" t="str">
            <v>-</v>
          </cell>
          <cell r="J1212">
            <v>0</v>
          </cell>
          <cell r="K1212" t="str">
            <v>JAWA TENGAH</v>
          </cell>
          <cell r="L1212" t="str">
            <v>BANYUMAS</v>
          </cell>
        </row>
        <row r="1213">
          <cell r="B1213" t="str">
            <v>H3302039</v>
          </cell>
          <cell r="C1213" t="str">
            <v>BP KALIMASADA</v>
          </cell>
          <cell r="D1213" t="str">
            <v>Balai Pengobatan / Kesehatan Masyarakat</v>
          </cell>
          <cell r="G1213">
            <v>33</v>
          </cell>
          <cell r="H1213">
            <v>3302</v>
          </cell>
          <cell r="I1213" t="str">
            <v>-</v>
          </cell>
          <cell r="J1213">
            <v>0</v>
          </cell>
          <cell r="K1213" t="str">
            <v>JAWA TENGAH</v>
          </cell>
          <cell r="L1213" t="str">
            <v>BANYUMAS</v>
          </cell>
        </row>
        <row r="1214">
          <cell r="B1214" t="str">
            <v>H3302040</v>
          </cell>
          <cell r="C1214" t="str">
            <v>BP. PMI</v>
          </cell>
          <cell r="D1214" t="str">
            <v>Balai Pengobatan / Kesehatan Masyarakat</v>
          </cell>
          <cell r="G1214">
            <v>33</v>
          </cell>
          <cell r="H1214">
            <v>3302</v>
          </cell>
          <cell r="I1214" t="str">
            <v>-</v>
          </cell>
          <cell r="J1214">
            <v>0</v>
          </cell>
          <cell r="K1214" t="str">
            <v>JAWA TENGAH</v>
          </cell>
          <cell r="L1214" t="str">
            <v>BANYUMAS</v>
          </cell>
        </row>
        <row r="1215">
          <cell r="B1215" t="str">
            <v>H3302041</v>
          </cell>
          <cell r="C1215" t="str">
            <v>BP MUHAMMADIYAH I</v>
          </cell>
          <cell r="D1215" t="str">
            <v>Balai Pengobatan / Kesehatan Masyarakat</v>
          </cell>
          <cell r="G1215">
            <v>33</v>
          </cell>
          <cell r="H1215">
            <v>3302</v>
          </cell>
          <cell r="I1215" t="str">
            <v>-</v>
          </cell>
          <cell r="J1215">
            <v>0</v>
          </cell>
          <cell r="K1215" t="str">
            <v>JAWA TENGAH</v>
          </cell>
          <cell r="L1215" t="str">
            <v>BANYUMAS</v>
          </cell>
        </row>
        <row r="1216">
          <cell r="B1216" t="str">
            <v>H3302043</v>
          </cell>
          <cell r="C1216" t="str">
            <v>BP BHAYANGKARA</v>
          </cell>
          <cell r="D1216" t="str">
            <v>Balai Pengobatan / Kesehatan Masyarakat</v>
          </cell>
          <cell r="G1216">
            <v>33</v>
          </cell>
          <cell r="H1216">
            <v>3302</v>
          </cell>
          <cell r="I1216" t="str">
            <v>-</v>
          </cell>
          <cell r="J1216">
            <v>0</v>
          </cell>
          <cell r="K1216" t="str">
            <v>JAWA TENGAH</v>
          </cell>
          <cell r="L1216" t="str">
            <v>BANYUMAS</v>
          </cell>
        </row>
        <row r="1217">
          <cell r="B1217" t="str">
            <v>H3302044</v>
          </cell>
          <cell r="C1217" t="str">
            <v>BP UNSOED</v>
          </cell>
          <cell r="D1217" t="str">
            <v>Balai Pengobatan / Kesehatan Masyarakat</v>
          </cell>
          <cell r="G1217">
            <v>33</v>
          </cell>
          <cell r="H1217">
            <v>3302</v>
          </cell>
          <cell r="I1217" t="str">
            <v>-</v>
          </cell>
          <cell r="J1217">
            <v>0</v>
          </cell>
          <cell r="K1217" t="str">
            <v>JAWA TENGAH</v>
          </cell>
          <cell r="L1217" t="str">
            <v>BANYUMAS</v>
          </cell>
        </row>
        <row r="1218">
          <cell r="B1218" t="str">
            <v>H3302045</v>
          </cell>
          <cell r="C1218" t="str">
            <v>BP AN-NUR</v>
          </cell>
          <cell r="D1218" t="str">
            <v>Balai Pengobatan / Kesehatan Masyarakat</v>
          </cell>
          <cell r="G1218">
            <v>33</v>
          </cell>
          <cell r="H1218">
            <v>3302</v>
          </cell>
          <cell r="I1218" t="str">
            <v>-</v>
          </cell>
          <cell r="J1218">
            <v>0</v>
          </cell>
          <cell r="K1218" t="str">
            <v>JAWA TENGAH</v>
          </cell>
          <cell r="L1218" t="str">
            <v>BANYUMAS</v>
          </cell>
        </row>
        <row r="1219">
          <cell r="B1219" t="str">
            <v>H3302046</v>
          </cell>
          <cell r="C1219" t="str">
            <v>BP ARDELIA</v>
          </cell>
          <cell r="D1219" t="str">
            <v>Balai Pengobatan / Kesehatan Masyarakat</v>
          </cell>
          <cell r="G1219">
            <v>33</v>
          </cell>
          <cell r="H1219">
            <v>3302</v>
          </cell>
          <cell r="I1219" t="str">
            <v>-</v>
          </cell>
          <cell r="J1219">
            <v>0</v>
          </cell>
          <cell r="K1219" t="str">
            <v>JAWA TENGAH</v>
          </cell>
          <cell r="L1219" t="str">
            <v>BANYUMAS</v>
          </cell>
        </row>
        <row r="1220">
          <cell r="B1220" t="str">
            <v>H3302047</v>
          </cell>
          <cell r="C1220" t="str">
            <v>BP PMI</v>
          </cell>
          <cell r="D1220" t="str">
            <v>Balai Pengobatan / Kesehatan Masyarakat</v>
          </cell>
          <cell r="G1220">
            <v>33</v>
          </cell>
          <cell r="H1220">
            <v>3302</v>
          </cell>
          <cell r="I1220" t="str">
            <v>-</v>
          </cell>
          <cell r="J1220">
            <v>0</v>
          </cell>
          <cell r="K1220" t="str">
            <v>JAWA TENGAH</v>
          </cell>
          <cell r="L1220" t="str">
            <v>BANYUMAS</v>
          </cell>
        </row>
        <row r="1221">
          <cell r="B1221" t="str">
            <v>H3302048</v>
          </cell>
          <cell r="C1221" t="str">
            <v>BP FAJAR SEHAT</v>
          </cell>
          <cell r="D1221" t="str">
            <v>Balai Pengobatan / Kesehatan Masyarakat</v>
          </cell>
          <cell r="G1221">
            <v>33</v>
          </cell>
          <cell r="H1221">
            <v>3302</v>
          </cell>
          <cell r="I1221" t="str">
            <v>-</v>
          </cell>
          <cell r="J1221">
            <v>0</v>
          </cell>
          <cell r="K1221" t="str">
            <v>JAWA TENGAH</v>
          </cell>
          <cell r="L1221" t="str">
            <v>BANYUMAS</v>
          </cell>
        </row>
        <row r="1222">
          <cell r="B1222" t="str">
            <v>H3302049</v>
          </cell>
          <cell r="C1222" t="str">
            <v>BP CITRA MEDIKA</v>
          </cell>
          <cell r="D1222" t="str">
            <v>Balai Pengobatan / Kesehatan Masyarakat</v>
          </cell>
          <cell r="G1222">
            <v>33</v>
          </cell>
          <cell r="H1222">
            <v>3302</v>
          </cell>
          <cell r="I1222" t="str">
            <v>-</v>
          </cell>
          <cell r="J1222">
            <v>0</v>
          </cell>
          <cell r="K1222" t="str">
            <v>JAWA TENGAH</v>
          </cell>
          <cell r="L1222" t="str">
            <v>BANYUMAS</v>
          </cell>
        </row>
        <row r="1223">
          <cell r="B1223" t="str">
            <v>H3302050</v>
          </cell>
          <cell r="C1223" t="str">
            <v>BP GRAND MEDICA</v>
          </cell>
          <cell r="D1223" t="str">
            <v>Balai Pengobatan / Kesehatan Masyarakat</v>
          </cell>
          <cell r="G1223">
            <v>33</v>
          </cell>
          <cell r="H1223">
            <v>3302</v>
          </cell>
          <cell r="I1223" t="str">
            <v>-</v>
          </cell>
          <cell r="J1223">
            <v>0</v>
          </cell>
          <cell r="K1223" t="str">
            <v>JAWA TENGAH</v>
          </cell>
          <cell r="L1223" t="str">
            <v>BANYUMAS</v>
          </cell>
        </row>
        <row r="1224">
          <cell r="B1224" t="str">
            <v>H3302051</v>
          </cell>
          <cell r="C1224" t="str">
            <v>BP KOTAYASA</v>
          </cell>
          <cell r="D1224" t="str">
            <v>Balai Pengobatan / Kesehatan Masyarakat</v>
          </cell>
          <cell r="G1224">
            <v>33</v>
          </cell>
          <cell r="H1224">
            <v>3302</v>
          </cell>
          <cell r="I1224" t="str">
            <v>-</v>
          </cell>
          <cell r="J1224">
            <v>0</v>
          </cell>
          <cell r="K1224" t="str">
            <v>JAWA TENGAH</v>
          </cell>
          <cell r="L1224" t="str">
            <v>BANYUMAS</v>
          </cell>
        </row>
        <row r="1225">
          <cell r="B1225" t="str">
            <v>H3302052</v>
          </cell>
          <cell r="C1225" t="str">
            <v>BP. DUKUH WALUH</v>
          </cell>
          <cell r="D1225" t="str">
            <v>Balai Pengobatan / Kesehatan Masyarakat</v>
          </cell>
          <cell r="G1225">
            <v>33</v>
          </cell>
          <cell r="H1225">
            <v>3302</v>
          </cell>
          <cell r="I1225" t="str">
            <v>-</v>
          </cell>
          <cell r="J1225">
            <v>0</v>
          </cell>
          <cell r="K1225" t="str">
            <v>JAWA TENGAH</v>
          </cell>
          <cell r="L1225" t="str">
            <v>BANYUMAS</v>
          </cell>
        </row>
        <row r="1226">
          <cell r="B1226" t="str">
            <v>H3302053</v>
          </cell>
          <cell r="C1226" t="str">
            <v>BP MANUNGGAL</v>
          </cell>
          <cell r="D1226" t="str">
            <v>Balai Pengobatan / Kesehatan Masyarakat</v>
          </cell>
          <cell r="G1226">
            <v>33</v>
          </cell>
          <cell r="H1226">
            <v>3302</v>
          </cell>
          <cell r="I1226" t="str">
            <v>-</v>
          </cell>
          <cell r="J1226">
            <v>0</v>
          </cell>
          <cell r="K1226" t="str">
            <v>JAWA TENGAH</v>
          </cell>
          <cell r="L1226" t="str">
            <v>BANYUMAS</v>
          </cell>
        </row>
        <row r="1227">
          <cell r="B1227" t="str">
            <v>H3302054</v>
          </cell>
          <cell r="C1227" t="str">
            <v>BP SILOAM MEDIKA</v>
          </cell>
          <cell r="D1227" t="str">
            <v>Balai Pengobatan / Kesehatan Masyarakat</v>
          </cell>
          <cell r="G1227">
            <v>33</v>
          </cell>
          <cell r="H1227">
            <v>3302</v>
          </cell>
          <cell r="I1227" t="str">
            <v>-</v>
          </cell>
          <cell r="J1227">
            <v>0</v>
          </cell>
          <cell r="K1227" t="str">
            <v>JAWA TENGAH</v>
          </cell>
          <cell r="L1227" t="str">
            <v>BANYUMAS</v>
          </cell>
        </row>
        <row r="1228">
          <cell r="B1228" t="str">
            <v>H3302055</v>
          </cell>
          <cell r="C1228" t="str">
            <v>BP MUTIARA ZHALZHA FAJAR</v>
          </cell>
          <cell r="D1228" t="str">
            <v>Balai Pengobatan / Kesehatan Masyarakat</v>
          </cell>
          <cell r="G1228">
            <v>33</v>
          </cell>
          <cell r="H1228">
            <v>3302</v>
          </cell>
          <cell r="I1228" t="str">
            <v>-</v>
          </cell>
          <cell r="J1228">
            <v>0</v>
          </cell>
          <cell r="K1228" t="str">
            <v>JAWA TENGAH</v>
          </cell>
          <cell r="L1228" t="str">
            <v>BANYUMAS</v>
          </cell>
        </row>
        <row r="1229">
          <cell r="B1229" t="str">
            <v>H3302056</v>
          </cell>
          <cell r="C1229" t="str">
            <v>BP MITRA HUSADA</v>
          </cell>
          <cell r="D1229" t="str">
            <v>Balai Pengobatan / Kesehatan Masyarakat</v>
          </cell>
          <cell r="G1229">
            <v>33</v>
          </cell>
          <cell r="H1229">
            <v>3302</v>
          </cell>
          <cell r="I1229" t="str">
            <v>-</v>
          </cell>
          <cell r="J1229">
            <v>0</v>
          </cell>
          <cell r="K1229" t="str">
            <v>JAWA TENGAH</v>
          </cell>
          <cell r="L1229" t="str">
            <v>BANYUMAS</v>
          </cell>
        </row>
        <row r="1230">
          <cell r="B1230" t="str">
            <v>H3302057</v>
          </cell>
          <cell r="C1230" t="str">
            <v>BP SAWANGAN</v>
          </cell>
          <cell r="D1230" t="str">
            <v>Balai Pengobatan / Kesehatan Masyarakat</v>
          </cell>
          <cell r="G1230">
            <v>33</v>
          </cell>
          <cell r="H1230">
            <v>3302</v>
          </cell>
          <cell r="I1230" t="str">
            <v>-</v>
          </cell>
          <cell r="J1230">
            <v>0</v>
          </cell>
          <cell r="K1230" t="str">
            <v>JAWA TENGAH</v>
          </cell>
          <cell r="L1230" t="str">
            <v>BANYUMAS</v>
          </cell>
        </row>
        <row r="1231">
          <cell r="B1231" t="str">
            <v>H3303088</v>
          </cell>
          <cell r="C1231" t="str">
            <v>BP BOJONGSARI</v>
          </cell>
          <cell r="D1231" t="str">
            <v>Balai Pengobatan / Kesehatan Masyarakat</v>
          </cell>
          <cell r="G1231">
            <v>33</v>
          </cell>
          <cell r="H1231">
            <v>3303</v>
          </cell>
          <cell r="I1231" t="str">
            <v>-</v>
          </cell>
          <cell r="J1231">
            <v>0</v>
          </cell>
          <cell r="K1231" t="str">
            <v>JAWA TENGAH</v>
          </cell>
          <cell r="L1231" t="str">
            <v>PURBALINGGA</v>
          </cell>
        </row>
        <row r="1232">
          <cell r="B1232" t="str">
            <v>H3303093</v>
          </cell>
          <cell r="C1232" t="str">
            <v>DHARMA KASIH</v>
          </cell>
          <cell r="D1232" t="str">
            <v>Balai Pengobatan / Kesehatan Masyarakat</v>
          </cell>
          <cell r="G1232">
            <v>33</v>
          </cell>
          <cell r="H1232">
            <v>3303</v>
          </cell>
          <cell r="I1232" t="str">
            <v>-</v>
          </cell>
          <cell r="J1232">
            <v>0</v>
          </cell>
          <cell r="K1232" t="str">
            <v>JAWA TENGAH</v>
          </cell>
          <cell r="L1232" t="str">
            <v>PURBALINGGA</v>
          </cell>
        </row>
        <row r="1233">
          <cell r="B1233" t="str">
            <v>H3304009</v>
          </cell>
          <cell r="C1233" t="str">
            <v>BALAI PENGOBATAN</v>
          </cell>
          <cell r="D1233" t="str">
            <v>Balai Pengobatan / Kesehatan Masyarakat</v>
          </cell>
          <cell r="G1233">
            <v>33</v>
          </cell>
          <cell r="H1233">
            <v>3304</v>
          </cell>
          <cell r="I1233" t="str">
            <v>-</v>
          </cell>
          <cell r="J1233">
            <v>0</v>
          </cell>
          <cell r="K1233" t="str">
            <v>JAWA TENGAH</v>
          </cell>
          <cell r="L1233" t="str">
            <v>BANJARNEGARA</v>
          </cell>
        </row>
        <row r="1234">
          <cell r="B1234" t="str">
            <v>H3307101</v>
          </cell>
          <cell r="C1234" t="str">
            <v>BP. Winong Sari</v>
          </cell>
          <cell r="D1234" t="str">
            <v>Balai Pengobatan / Kesehatan Masyarakat</v>
          </cell>
          <cell r="G1234">
            <v>33</v>
          </cell>
          <cell r="H1234">
            <v>3307</v>
          </cell>
          <cell r="I1234" t="str">
            <v>-</v>
          </cell>
          <cell r="J1234">
            <v>0</v>
          </cell>
          <cell r="K1234" t="str">
            <v>JAWA TENGAH</v>
          </cell>
          <cell r="L1234" t="str">
            <v>WONOSOBO</v>
          </cell>
        </row>
        <row r="1235">
          <cell r="B1235" t="str">
            <v>H3307103</v>
          </cell>
          <cell r="C1235" t="str">
            <v>BP/RB Siti Khotijah</v>
          </cell>
          <cell r="D1235" t="str">
            <v>Balai Pengobatan / Kesehatan Masyarakat</v>
          </cell>
          <cell r="G1235">
            <v>33</v>
          </cell>
          <cell r="H1235">
            <v>3307</v>
          </cell>
          <cell r="I1235" t="str">
            <v>-</v>
          </cell>
          <cell r="J1235">
            <v>0</v>
          </cell>
          <cell r="K1235" t="str">
            <v>JAWA TENGAH</v>
          </cell>
          <cell r="L1235" t="str">
            <v>WONOSOBO</v>
          </cell>
        </row>
        <row r="1236">
          <cell r="B1236" t="str">
            <v>H3307105</v>
          </cell>
          <cell r="C1236" t="str">
            <v>BP TAMBI</v>
          </cell>
          <cell r="D1236" t="str">
            <v>Balai Pengobatan / Kesehatan Masyarakat</v>
          </cell>
          <cell r="G1236">
            <v>33</v>
          </cell>
          <cell r="H1236">
            <v>3307</v>
          </cell>
          <cell r="I1236" t="str">
            <v>-</v>
          </cell>
          <cell r="J1236">
            <v>0</v>
          </cell>
          <cell r="K1236" t="str">
            <v>JAWA TENGAH</v>
          </cell>
          <cell r="L1236" t="str">
            <v>WONOSOBO</v>
          </cell>
        </row>
        <row r="1237">
          <cell r="B1237" t="str">
            <v>H3308056</v>
          </cell>
          <cell r="C1237" t="str">
            <v>BP Patal Secang</v>
          </cell>
          <cell r="D1237" t="str">
            <v>Balai Pengobatan / Kesehatan Masyarakat</v>
          </cell>
          <cell r="G1237">
            <v>33</v>
          </cell>
          <cell r="H1237">
            <v>3308</v>
          </cell>
          <cell r="I1237" t="str">
            <v>-</v>
          </cell>
          <cell r="J1237">
            <v>0</v>
          </cell>
          <cell r="K1237" t="str">
            <v>JAWA TENGAH</v>
          </cell>
          <cell r="L1237" t="str">
            <v>MAGELANG</v>
          </cell>
        </row>
        <row r="1238">
          <cell r="B1238" t="str">
            <v>H3308057</v>
          </cell>
          <cell r="C1238" t="str">
            <v>BP PT Djohar</v>
          </cell>
          <cell r="D1238" t="str">
            <v>Balai Pengobatan / Kesehatan Masyarakat</v>
          </cell>
          <cell r="G1238">
            <v>33</v>
          </cell>
          <cell r="H1238">
            <v>3308</v>
          </cell>
          <cell r="I1238" t="str">
            <v>-</v>
          </cell>
          <cell r="J1238">
            <v>0</v>
          </cell>
          <cell r="K1238" t="str">
            <v>JAWA TENGAH</v>
          </cell>
          <cell r="L1238" t="str">
            <v>MAGELANG</v>
          </cell>
        </row>
        <row r="1239">
          <cell r="B1239" t="str">
            <v>H3308058</v>
          </cell>
          <cell r="C1239" t="str">
            <v>BP Radia Medika</v>
          </cell>
          <cell r="D1239" t="str">
            <v>Balai Pengobatan / Kesehatan Masyarakat</v>
          </cell>
          <cell r="G1239">
            <v>33</v>
          </cell>
          <cell r="H1239">
            <v>3308</v>
          </cell>
          <cell r="I1239" t="str">
            <v>-</v>
          </cell>
          <cell r="J1239">
            <v>0</v>
          </cell>
          <cell r="K1239" t="str">
            <v>JAWA TENGAH</v>
          </cell>
          <cell r="L1239" t="str">
            <v>MAGELANG</v>
          </cell>
        </row>
        <row r="1240">
          <cell r="B1240" t="str">
            <v>H3308059</v>
          </cell>
          <cell r="C1240" t="str">
            <v>BP Al Amien PKU M Secang</v>
          </cell>
          <cell r="D1240" t="str">
            <v>Balai Pengobatan / Kesehatan Masyarakat</v>
          </cell>
          <cell r="G1240">
            <v>33</v>
          </cell>
          <cell r="H1240">
            <v>3308</v>
          </cell>
          <cell r="I1240" t="str">
            <v>-</v>
          </cell>
          <cell r="J1240">
            <v>0</v>
          </cell>
          <cell r="K1240" t="str">
            <v>JAWA TENGAH</v>
          </cell>
          <cell r="L1240" t="str">
            <v>MAGELANG</v>
          </cell>
        </row>
        <row r="1241">
          <cell r="B1241" t="str">
            <v>H3308060</v>
          </cell>
          <cell r="C1241" t="str">
            <v>BP Dwi Puspita</v>
          </cell>
          <cell r="D1241" t="str">
            <v>Balai Pengobatan / Kesehatan Masyarakat</v>
          </cell>
          <cell r="G1241">
            <v>33</v>
          </cell>
          <cell r="H1241">
            <v>3308</v>
          </cell>
          <cell r="I1241" t="str">
            <v>-</v>
          </cell>
          <cell r="J1241">
            <v>0</v>
          </cell>
          <cell r="K1241" t="str">
            <v>JAWA TENGAH</v>
          </cell>
          <cell r="L1241" t="str">
            <v>MAGELANG</v>
          </cell>
        </row>
        <row r="1242">
          <cell r="B1242" t="str">
            <v>H3308061</v>
          </cell>
          <cell r="C1242" t="str">
            <v>BP Mitra Sehat</v>
          </cell>
          <cell r="D1242" t="str">
            <v>Balai Pengobatan / Kesehatan Masyarakat</v>
          </cell>
          <cell r="G1242">
            <v>33</v>
          </cell>
          <cell r="H1242">
            <v>3308</v>
          </cell>
          <cell r="I1242" t="str">
            <v>-</v>
          </cell>
          <cell r="J1242">
            <v>0</v>
          </cell>
          <cell r="K1242" t="str">
            <v>JAWA TENGAH</v>
          </cell>
          <cell r="L1242" t="str">
            <v>MAGELANG</v>
          </cell>
        </row>
        <row r="1243">
          <cell r="B1243" t="str">
            <v>H3308063</v>
          </cell>
          <cell r="C1243" t="str">
            <v>BP AN Najeah Baitus Sichan</v>
          </cell>
          <cell r="D1243" t="str">
            <v>Balai Pengobatan / Kesehatan Masyarakat</v>
          </cell>
          <cell r="G1243">
            <v>33</v>
          </cell>
          <cell r="H1243">
            <v>3308</v>
          </cell>
          <cell r="I1243" t="str">
            <v>-</v>
          </cell>
          <cell r="J1243">
            <v>0</v>
          </cell>
          <cell r="K1243" t="str">
            <v>JAWA TENGAH</v>
          </cell>
          <cell r="L1243" t="str">
            <v>MAGELANG</v>
          </cell>
        </row>
        <row r="1244">
          <cell r="B1244" t="str">
            <v>H3308064</v>
          </cell>
          <cell r="C1244" t="str">
            <v>BP Mer-C</v>
          </cell>
          <cell r="D1244" t="str">
            <v>Balai Pengobatan / Kesehatan Masyarakat</v>
          </cell>
          <cell r="G1244">
            <v>33</v>
          </cell>
          <cell r="H1244">
            <v>3308</v>
          </cell>
          <cell r="I1244" t="str">
            <v>-</v>
          </cell>
          <cell r="J1244">
            <v>0</v>
          </cell>
          <cell r="K1244" t="str">
            <v>JAWA TENGAH</v>
          </cell>
          <cell r="L1244" t="str">
            <v>MAGELANG</v>
          </cell>
        </row>
        <row r="1245">
          <cell r="B1245" t="str">
            <v>H3308066</v>
          </cell>
          <cell r="C1245" t="str">
            <v>BP Al Ikhlas Borobudur</v>
          </cell>
          <cell r="D1245" t="str">
            <v>Balai Pengobatan / Kesehatan Masyarakat</v>
          </cell>
          <cell r="G1245">
            <v>33</v>
          </cell>
          <cell r="H1245">
            <v>3308</v>
          </cell>
          <cell r="I1245" t="str">
            <v>-</v>
          </cell>
          <cell r="J1245">
            <v>0</v>
          </cell>
          <cell r="K1245" t="str">
            <v>JAWA TENGAH</v>
          </cell>
          <cell r="L1245" t="str">
            <v>MAGELANG</v>
          </cell>
        </row>
        <row r="1246">
          <cell r="B1246" t="str">
            <v>H3308067</v>
          </cell>
          <cell r="C1246" t="str">
            <v>BP Muslimat NU</v>
          </cell>
          <cell r="D1246" t="str">
            <v>Balai Pengobatan / Kesehatan Masyarakat</v>
          </cell>
          <cell r="G1246">
            <v>33</v>
          </cell>
          <cell r="H1246">
            <v>3308</v>
          </cell>
          <cell r="I1246" t="str">
            <v>-</v>
          </cell>
          <cell r="J1246">
            <v>0</v>
          </cell>
          <cell r="K1246" t="str">
            <v>JAWA TENGAH</v>
          </cell>
          <cell r="L1246" t="str">
            <v>MAGELANG</v>
          </cell>
        </row>
        <row r="1247">
          <cell r="B1247" t="str">
            <v>H3308068</v>
          </cell>
          <cell r="C1247" t="str">
            <v>BP Yoga Darma</v>
          </cell>
          <cell r="D1247" t="str">
            <v>Balai Pengobatan / Kesehatan Masyarakat</v>
          </cell>
          <cell r="G1247">
            <v>33</v>
          </cell>
          <cell r="H1247">
            <v>3308</v>
          </cell>
          <cell r="I1247" t="str">
            <v>-</v>
          </cell>
          <cell r="J1247">
            <v>0</v>
          </cell>
          <cell r="K1247" t="str">
            <v>JAWA TENGAH</v>
          </cell>
          <cell r="L1247" t="str">
            <v>MAGELANG</v>
          </cell>
        </row>
        <row r="1248">
          <cell r="B1248" t="str">
            <v>H3308069</v>
          </cell>
          <cell r="C1248" t="str">
            <v>BP Puruhito Health Centre</v>
          </cell>
          <cell r="D1248" t="str">
            <v>Balai Pengobatan / Kesehatan Masyarakat</v>
          </cell>
          <cell r="G1248">
            <v>33</v>
          </cell>
          <cell r="H1248">
            <v>3308</v>
          </cell>
          <cell r="I1248" t="str">
            <v>-</v>
          </cell>
          <cell r="J1248">
            <v>0</v>
          </cell>
          <cell r="K1248" t="str">
            <v>JAWA TENGAH</v>
          </cell>
          <cell r="L1248" t="str">
            <v>MAGELANG</v>
          </cell>
        </row>
        <row r="1249">
          <cell r="B1249" t="str">
            <v>H3308070</v>
          </cell>
          <cell r="C1249" t="str">
            <v>BP ICB Salam</v>
          </cell>
          <cell r="D1249" t="str">
            <v>Balai Pengobatan / Kesehatan Masyarakat</v>
          </cell>
          <cell r="G1249">
            <v>33</v>
          </cell>
          <cell r="H1249">
            <v>3308</v>
          </cell>
          <cell r="I1249" t="str">
            <v>-</v>
          </cell>
          <cell r="J1249">
            <v>0</v>
          </cell>
          <cell r="K1249" t="str">
            <v>JAWA TENGAH</v>
          </cell>
          <cell r="L1249" t="str">
            <v>MAGELANG</v>
          </cell>
        </row>
        <row r="1250">
          <cell r="B1250" t="str">
            <v>H3308071</v>
          </cell>
          <cell r="C1250" t="str">
            <v>BP Siti Khadhijah</v>
          </cell>
          <cell r="D1250" t="str">
            <v>Balai Pengobatan / Kesehatan Masyarakat</v>
          </cell>
          <cell r="G1250">
            <v>33</v>
          </cell>
          <cell r="H1250">
            <v>3308</v>
          </cell>
          <cell r="I1250" t="str">
            <v>-</v>
          </cell>
          <cell r="J1250">
            <v>0</v>
          </cell>
          <cell r="K1250" t="str">
            <v>JAWA TENGAH</v>
          </cell>
          <cell r="L1250" t="str">
            <v>MAGELANG</v>
          </cell>
        </row>
        <row r="1251">
          <cell r="B1251" t="str">
            <v>H3308072</v>
          </cell>
          <cell r="C1251" t="str">
            <v>BP Gumuk Walik Medika</v>
          </cell>
          <cell r="D1251" t="str">
            <v>Balai Pengobatan / Kesehatan Masyarakat</v>
          </cell>
          <cell r="G1251">
            <v>33</v>
          </cell>
          <cell r="H1251">
            <v>3308</v>
          </cell>
          <cell r="I1251" t="str">
            <v>-</v>
          </cell>
          <cell r="J1251">
            <v>0</v>
          </cell>
          <cell r="K1251" t="str">
            <v>JAWA TENGAH</v>
          </cell>
          <cell r="L1251" t="str">
            <v>MAGELANG</v>
          </cell>
        </row>
        <row r="1252">
          <cell r="B1252" t="str">
            <v>H3308073</v>
          </cell>
          <cell r="C1252" t="str">
            <v>BP Uswatun Khasanah</v>
          </cell>
          <cell r="D1252" t="str">
            <v>Balai Pengobatan / Kesehatan Masyarakat</v>
          </cell>
          <cell r="G1252">
            <v>33</v>
          </cell>
          <cell r="H1252">
            <v>3308</v>
          </cell>
          <cell r="I1252" t="str">
            <v>-</v>
          </cell>
          <cell r="J1252">
            <v>0</v>
          </cell>
          <cell r="K1252" t="str">
            <v>JAWA TENGAH</v>
          </cell>
          <cell r="L1252" t="str">
            <v>MAGELANG</v>
          </cell>
        </row>
        <row r="1253">
          <cell r="B1253" t="str">
            <v>H3308074</v>
          </cell>
          <cell r="C1253" t="str">
            <v>BP Amanah</v>
          </cell>
          <cell r="D1253" t="str">
            <v>Balai Pengobatan / Kesehatan Masyarakat</v>
          </cell>
          <cell r="G1253">
            <v>33</v>
          </cell>
          <cell r="H1253">
            <v>3308</v>
          </cell>
          <cell r="I1253" t="str">
            <v>-</v>
          </cell>
          <cell r="J1253">
            <v>0</v>
          </cell>
          <cell r="K1253" t="str">
            <v>JAWA TENGAH</v>
          </cell>
          <cell r="L1253" t="str">
            <v>MAGELANG</v>
          </cell>
        </row>
        <row r="1254">
          <cell r="B1254" t="str">
            <v>H3308075</v>
          </cell>
          <cell r="C1254" t="str">
            <v>BP Aisyiyah Bandongan</v>
          </cell>
          <cell r="D1254" t="str">
            <v>Balai Pengobatan / Kesehatan Masyarakat</v>
          </cell>
          <cell r="G1254">
            <v>33</v>
          </cell>
          <cell r="H1254">
            <v>3308</v>
          </cell>
          <cell r="I1254" t="str">
            <v>-</v>
          </cell>
          <cell r="J1254">
            <v>0</v>
          </cell>
          <cell r="K1254" t="str">
            <v>JAWA TENGAH</v>
          </cell>
          <cell r="L1254" t="str">
            <v>MAGELANG</v>
          </cell>
        </row>
        <row r="1255">
          <cell r="B1255" t="str">
            <v>H3309005</v>
          </cell>
          <cell r="C1255" t="str">
            <v>BP ETIKA</v>
          </cell>
          <cell r="D1255" t="str">
            <v>Balai Pengobatan / Kesehatan Masyarakat</v>
          </cell>
          <cell r="G1255">
            <v>33</v>
          </cell>
          <cell r="H1255">
            <v>3309</v>
          </cell>
          <cell r="I1255" t="str">
            <v>-</v>
          </cell>
          <cell r="J1255">
            <v>0</v>
          </cell>
          <cell r="K1255" t="str">
            <v>JAWA TENGAH</v>
          </cell>
          <cell r="L1255" t="str">
            <v>BOYOLALI</v>
          </cell>
        </row>
        <row r="1256">
          <cell r="B1256" t="str">
            <v>H3309006</v>
          </cell>
          <cell r="C1256" t="str">
            <v>BP PKU Muhammadiyah Simo</v>
          </cell>
          <cell r="D1256" t="str">
            <v>Balai Pengobatan / Kesehatan Masyarakat</v>
          </cell>
          <cell r="G1256">
            <v>33</v>
          </cell>
          <cell r="H1256">
            <v>3309</v>
          </cell>
          <cell r="I1256" t="str">
            <v>-</v>
          </cell>
          <cell r="J1256">
            <v>0</v>
          </cell>
          <cell r="K1256" t="str">
            <v>JAWA TENGAH</v>
          </cell>
          <cell r="L1256" t="str">
            <v>BOYOLALI</v>
          </cell>
        </row>
        <row r="1257">
          <cell r="B1257" t="str">
            <v>H3309007</v>
          </cell>
          <cell r="C1257" t="str">
            <v>BP ASY SYIFAIYYAH</v>
          </cell>
          <cell r="D1257" t="str">
            <v>Balai Pengobatan / Kesehatan Masyarakat</v>
          </cell>
          <cell r="G1257">
            <v>33</v>
          </cell>
          <cell r="H1257">
            <v>3309</v>
          </cell>
          <cell r="I1257" t="str">
            <v>-</v>
          </cell>
          <cell r="J1257">
            <v>0</v>
          </cell>
          <cell r="K1257" t="str">
            <v>JAWA TENGAH</v>
          </cell>
          <cell r="L1257" t="str">
            <v>BOYOLALI</v>
          </cell>
        </row>
        <row r="1258">
          <cell r="B1258" t="str">
            <v>H3309008</v>
          </cell>
          <cell r="C1258" t="str">
            <v>BP MEDIKA</v>
          </cell>
          <cell r="D1258" t="str">
            <v>Balai Pengobatan / Kesehatan Masyarakat</v>
          </cell>
          <cell r="G1258">
            <v>33</v>
          </cell>
          <cell r="H1258">
            <v>3309</v>
          </cell>
          <cell r="I1258" t="str">
            <v>-</v>
          </cell>
          <cell r="J1258">
            <v>0</v>
          </cell>
          <cell r="K1258" t="str">
            <v>JAWA TENGAH</v>
          </cell>
          <cell r="L1258" t="str">
            <v>BOYOLALI</v>
          </cell>
        </row>
        <row r="1259">
          <cell r="B1259" t="str">
            <v>H3315003</v>
          </cell>
          <cell r="C1259" t="str">
            <v>BP WALISONGO BRATI</v>
          </cell>
          <cell r="D1259" t="str">
            <v>Balai Pengobatan / Kesehatan Masyarakat</v>
          </cell>
          <cell r="G1259">
            <v>33</v>
          </cell>
          <cell r="H1259">
            <v>3315</v>
          </cell>
          <cell r="I1259" t="str">
            <v>-</v>
          </cell>
          <cell r="J1259">
            <v>0</v>
          </cell>
          <cell r="K1259" t="str">
            <v>JAWA TENGAH</v>
          </cell>
          <cell r="L1259" t="str">
            <v>GROBOGAN</v>
          </cell>
        </row>
        <row r="1260">
          <cell r="B1260" t="str">
            <v>H3315004</v>
          </cell>
          <cell r="C1260" t="str">
            <v>BP SIMPANG LIMA HUSADA PURWODADI</v>
          </cell>
          <cell r="D1260" t="str">
            <v>Balai Pengobatan / Kesehatan Masyarakat</v>
          </cell>
          <cell r="G1260">
            <v>33</v>
          </cell>
          <cell r="H1260">
            <v>3315</v>
          </cell>
          <cell r="I1260" t="str">
            <v>-</v>
          </cell>
          <cell r="J1260">
            <v>0</v>
          </cell>
          <cell r="K1260" t="str">
            <v>JAWA TENGAH</v>
          </cell>
          <cell r="L1260" t="str">
            <v>GROBOGAN</v>
          </cell>
        </row>
        <row r="1261">
          <cell r="B1261" t="str">
            <v>H3315005</v>
          </cell>
          <cell r="C1261" t="str">
            <v>BP HARAPAN KITA SEDADI</v>
          </cell>
          <cell r="D1261" t="str">
            <v>Balai Pengobatan / Kesehatan Masyarakat</v>
          </cell>
          <cell r="G1261">
            <v>33</v>
          </cell>
          <cell r="H1261">
            <v>3315</v>
          </cell>
          <cell r="I1261" t="str">
            <v>-</v>
          </cell>
          <cell r="J1261">
            <v>0</v>
          </cell>
          <cell r="K1261" t="str">
            <v>JAWA TENGAH</v>
          </cell>
          <cell r="L1261" t="str">
            <v>GROBOGAN</v>
          </cell>
        </row>
        <row r="1262">
          <cell r="B1262" t="str">
            <v>H3315006</v>
          </cell>
          <cell r="C1262" t="str">
            <v>BP MARDI LESTARI WIROSARI</v>
          </cell>
          <cell r="D1262" t="str">
            <v>Balai Pengobatan / Kesehatan Masyarakat</v>
          </cell>
          <cell r="G1262">
            <v>33</v>
          </cell>
          <cell r="H1262">
            <v>3315</v>
          </cell>
          <cell r="I1262" t="str">
            <v>-</v>
          </cell>
          <cell r="J1262">
            <v>0</v>
          </cell>
          <cell r="K1262" t="str">
            <v>JAWA TENGAH</v>
          </cell>
          <cell r="L1262" t="str">
            <v>GROBOGAN</v>
          </cell>
        </row>
        <row r="1263">
          <cell r="B1263" t="str">
            <v>H3315007</v>
          </cell>
          <cell r="C1263" t="str">
            <v>BP LEMBAGA PUTRI ASIH TWHARJO</v>
          </cell>
          <cell r="D1263" t="str">
            <v>Balai Pengobatan / Kesehatan Masyarakat</v>
          </cell>
          <cell r="G1263">
            <v>33</v>
          </cell>
          <cell r="H1263">
            <v>3315</v>
          </cell>
          <cell r="I1263" t="str">
            <v>-</v>
          </cell>
          <cell r="J1263">
            <v>0</v>
          </cell>
          <cell r="K1263" t="str">
            <v>JAWA TENGAH</v>
          </cell>
          <cell r="L1263" t="str">
            <v>GROBOGAN</v>
          </cell>
        </row>
        <row r="1264">
          <cell r="B1264" t="str">
            <v>H3316002</v>
          </cell>
          <cell r="C1264" t="str">
            <v>BP Mediska Cepu</v>
          </cell>
          <cell r="D1264" t="str">
            <v>Balai Pengobatan / Kesehatan Masyarakat</v>
          </cell>
          <cell r="G1264">
            <v>33</v>
          </cell>
          <cell r="H1264">
            <v>3316</v>
          </cell>
          <cell r="I1264" t="str">
            <v>-</v>
          </cell>
          <cell r="J1264">
            <v>0</v>
          </cell>
          <cell r="K1264" t="str">
            <v>JAWA TENGAH</v>
          </cell>
          <cell r="L1264" t="str">
            <v>BLORA</v>
          </cell>
        </row>
        <row r="1265">
          <cell r="B1265" t="str">
            <v>H3316003</v>
          </cell>
          <cell r="C1265" t="str">
            <v>BP/RB Bagas Cepu</v>
          </cell>
          <cell r="D1265" t="str">
            <v>Balai Pengobatan / Kesehatan Masyarakat</v>
          </cell>
          <cell r="G1265">
            <v>33</v>
          </cell>
          <cell r="H1265">
            <v>3316</v>
          </cell>
          <cell r="I1265" t="str">
            <v>-</v>
          </cell>
          <cell r="J1265">
            <v>0</v>
          </cell>
          <cell r="K1265" t="str">
            <v>JAWA TENGAH</v>
          </cell>
          <cell r="L1265" t="str">
            <v>BLORA</v>
          </cell>
        </row>
        <row r="1266">
          <cell r="B1266" t="str">
            <v>H3316004</v>
          </cell>
          <cell r="C1266" t="str">
            <v>BP NU Cepu</v>
          </cell>
          <cell r="D1266" t="str">
            <v>Balai Pengobatan / Kesehatan Masyarakat</v>
          </cell>
          <cell r="G1266">
            <v>33</v>
          </cell>
          <cell r="H1266">
            <v>3316</v>
          </cell>
          <cell r="I1266" t="str">
            <v>-</v>
          </cell>
          <cell r="J1266">
            <v>0</v>
          </cell>
          <cell r="K1266" t="str">
            <v>JAWA TENGAH</v>
          </cell>
          <cell r="L1266" t="str">
            <v>BLORA</v>
          </cell>
        </row>
        <row r="1267">
          <cell r="B1267" t="str">
            <v>H3316006</v>
          </cell>
          <cell r="C1267" t="str">
            <v>BP/RB Keluarga Randublatung</v>
          </cell>
          <cell r="D1267" t="str">
            <v>Balai Pengobatan / Kesehatan Masyarakat</v>
          </cell>
          <cell r="G1267">
            <v>33</v>
          </cell>
          <cell r="H1267">
            <v>3316</v>
          </cell>
          <cell r="I1267" t="str">
            <v>-</v>
          </cell>
          <cell r="J1267">
            <v>0</v>
          </cell>
          <cell r="K1267" t="str">
            <v>JAWA TENGAH</v>
          </cell>
          <cell r="L1267" t="str">
            <v>BLORA</v>
          </cell>
        </row>
        <row r="1268">
          <cell r="B1268" t="str">
            <v>H3316007</v>
          </cell>
          <cell r="C1268" t="str">
            <v>BP PKU Muh Kunduran</v>
          </cell>
          <cell r="D1268" t="str">
            <v>Balai Pengobatan / Kesehatan Masyarakat</v>
          </cell>
          <cell r="G1268">
            <v>33</v>
          </cell>
          <cell r="H1268">
            <v>3316</v>
          </cell>
          <cell r="I1268" t="str">
            <v>-</v>
          </cell>
          <cell r="J1268">
            <v>0</v>
          </cell>
          <cell r="K1268" t="str">
            <v>JAWA TENGAH</v>
          </cell>
          <cell r="L1268" t="str">
            <v>BLORA</v>
          </cell>
        </row>
        <row r="1269">
          <cell r="B1269" t="str">
            <v>H3316008</v>
          </cell>
          <cell r="C1269" t="str">
            <v>BP/RB Kasih Ibu Kunduran</v>
          </cell>
          <cell r="D1269" t="str">
            <v>Balai Pengobatan / Kesehatan Masyarakat</v>
          </cell>
          <cell r="G1269">
            <v>33</v>
          </cell>
          <cell r="H1269">
            <v>3316</v>
          </cell>
          <cell r="I1269" t="str">
            <v>-</v>
          </cell>
          <cell r="J1269">
            <v>0</v>
          </cell>
          <cell r="K1269" t="str">
            <v>JAWA TENGAH</v>
          </cell>
          <cell r="L1269" t="str">
            <v>BLORA</v>
          </cell>
        </row>
        <row r="1270">
          <cell r="B1270" t="str">
            <v>H3316009</v>
          </cell>
          <cell r="C1270" t="str">
            <v>BP/RB Tali Kasih Jepon</v>
          </cell>
          <cell r="D1270" t="str">
            <v>Balai Pengobatan / Kesehatan Masyarakat</v>
          </cell>
          <cell r="G1270">
            <v>33</v>
          </cell>
          <cell r="H1270">
            <v>3316</v>
          </cell>
          <cell r="I1270" t="str">
            <v>-</v>
          </cell>
          <cell r="J1270">
            <v>0</v>
          </cell>
          <cell r="K1270" t="str">
            <v>JAWA TENGAH</v>
          </cell>
          <cell r="L1270" t="str">
            <v>BLORA</v>
          </cell>
        </row>
        <row r="1271">
          <cell r="B1271" t="str">
            <v>H3316010</v>
          </cell>
          <cell r="C1271" t="str">
            <v>BP/RB Pancasila Randublatung</v>
          </cell>
          <cell r="D1271" t="str">
            <v>Balai Pengobatan / Kesehatan Masyarakat</v>
          </cell>
          <cell r="G1271">
            <v>33</v>
          </cell>
          <cell r="H1271">
            <v>3316</v>
          </cell>
          <cell r="I1271" t="str">
            <v>-</v>
          </cell>
          <cell r="J1271">
            <v>0</v>
          </cell>
          <cell r="K1271" t="str">
            <v>JAWA TENGAH</v>
          </cell>
          <cell r="L1271" t="str">
            <v>BLORA</v>
          </cell>
        </row>
        <row r="1272">
          <cell r="B1272" t="str">
            <v>H3316011</v>
          </cell>
          <cell r="C1272" t="str">
            <v>BP. Mulia Husada Blora</v>
          </cell>
          <cell r="D1272" t="str">
            <v>Balai Pengobatan / Kesehatan Masyarakat</v>
          </cell>
          <cell r="G1272">
            <v>33</v>
          </cell>
          <cell r="H1272">
            <v>3316</v>
          </cell>
          <cell r="I1272" t="str">
            <v>-</v>
          </cell>
          <cell r="J1272">
            <v>0</v>
          </cell>
          <cell r="K1272" t="str">
            <v>JAWA TENGAH</v>
          </cell>
          <cell r="L1272" t="str">
            <v>BLORA</v>
          </cell>
        </row>
        <row r="1273">
          <cell r="B1273" t="str">
            <v>H3316013</v>
          </cell>
          <cell r="C1273" t="str">
            <v>BP/RB PKU Muh Randublatung</v>
          </cell>
          <cell r="D1273" t="str">
            <v>Balai Pengobatan / Kesehatan Masyarakat</v>
          </cell>
          <cell r="G1273">
            <v>33</v>
          </cell>
          <cell r="H1273">
            <v>3316</v>
          </cell>
          <cell r="I1273" t="str">
            <v>-</v>
          </cell>
          <cell r="J1273">
            <v>0</v>
          </cell>
          <cell r="K1273" t="str">
            <v>JAWA TENGAH</v>
          </cell>
          <cell r="L1273" t="str">
            <v>BLORA</v>
          </cell>
        </row>
        <row r="1274">
          <cell r="B1274" t="str">
            <v>H3316015</v>
          </cell>
          <cell r="C1274" t="str">
            <v>BP Pertamina Cepu</v>
          </cell>
          <cell r="D1274" t="str">
            <v>Balai Pengobatan / Kesehatan Masyarakat</v>
          </cell>
          <cell r="G1274">
            <v>33</v>
          </cell>
          <cell r="H1274">
            <v>3316</v>
          </cell>
          <cell r="I1274" t="str">
            <v>-</v>
          </cell>
          <cell r="J1274">
            <v>0</v>
          </cell>
          <cell r="K1274" t="str">
            <v>JAWA TENGAH</v>
          </cell>
          <cell r="L1274" t="str">
            <v>BLORA</v>
          </cell>
        </row>
        <row r="1275">
          <cell r="B1275" t="str">
            <v>H3317005</v>
          </cell>
          <cell r="C1275" t="str">
            <v>BP Panti Bahagia</v>
          </cell>
          <cell r="D1275" t="str">
            <v>Balai Pengobatan / Kesehatan Masyarakat</v>
          </cell>
          <cell r="G1275">
            <v>33</v>
          </cell>
          <cell r="H1275">
            <v>3317</v>
          </cell>
          <cell r="I1275" t="str">
            <v>-</v>
          </cell>
          <cell r="J1275">
            <v>0</v>
          </cell>
          <cell r="K1275" t="str">
            <v>JAWA TENGAH</v>
          </cell>
          <cell r="L1275" t="str">
            <v>REMBANG</v>
          </cell>
        </row>
        <row r="1276">
          <cell r="B1276" t="str">
            <v>H3317006</v>
          </cell>
          <cell r="C1276" t="str">
            <v>BP Nususyifa</v>
          </cell>
          <cell r="D1276" t="str">
            <v>Balai Pengobatan / Kesehatan Masyarakat</v>
          </cell>
          <cell r="G1276">
            <v>33</v>
          </cell>
          <cell r="H1276">
            <v>3317</v>
          </cell>
          <cell r="I1276" t="str">
            <v>-</v>
          </cell>
          <cell r="J1276">
            <v>0</v>
          </cell>
          <cell r="K1276" t="str">
            <v>JAWA TENGAH</v>
          </cell>
          <cell r="L1276" t="str">
            <v>REMBANG</v>
          </cell>
        </row>
        <row r="1277">
          <cell r="B1277" t="str">
            <v>H3318005</v>
          </cell>
          <cell r="C1277" t="str">
            <v>BP ASRINA</v>
          </cell>
          <cell r="D1277" t="str">
            <v>Balai Pengobatan / Kesehatan Masyarakat</v>
          </cell>
          <cell r="G1277">
            <v>33</v>
          </cell>
          <cell r="H1277">
            <v>3318</v>
          </cell>
          <cell r="I1277" t="str">
            <v>-</v>
          </cell>
          <cell r="J1277">
            <v>0</v>
          </cell>
          <cell r="K1277" t="str">
            <v>JAWA TENGAH</v>
          </cell>
          <cell r="L1277" t="str">
            <v>PATI</v>
          </cell>
        </row>
        <row r="1278">
          <cell r="B1278" t="str">
            <v>H3319001</v>
          </cell>
          <cell r="C1278" t="str">
            <v>BP Sukun Group</v>
          </cell>
          <cell r="D1278" t="str">
            <v>Balai Pengobatan / Kesehatan Masyarakat</v>
          </cell>
          <cell r="G1278">
            <v>33</v>
          </cell>
          <cell r="H1278">
            <v>3319</v>
          </cell>
          <cell r="I1278" t="str">
            <v>-</v>
          </cell>
          <cell r="J1278">
            <v>0</v>
          </cell>
          <cell r="K1278" t="str">
            <v>JAWA TENGAH</v>
          </cell>
          <cell r="L1278" t="str">
            <v>KUDUS</v>
          </cell>
        </row>
        <row r="1279">
          <cell r="B1279" t="str">
            <v>H3319002</v>
          </cell>
          <cell r="C1279" t="str">
            <v>BP Bina Sehat 1</v>
          </cell>
          <cell r="D1279" t="str">
            <v>Balai Pengobatan / Kesehatan Masyarakat</v>
          </cell>
          <cell r="G1279">
            <v>33</v>
          </cell>
          <cell r="H1279">
            <v>3319</v>
          </cell>
          <cell r="I1279" t="str">
            <v>-</v>
          </cell>
          <cell r="J1279">
            <v>0</v>
          </cell>
          <cell r="K1279" t="str">
            <v>JAWA TENGAH</v>
          </cell>
          <cell r="L1279" t="str">
            <v>KUDUS</v>
          </cell>
        </row>
        <row r="1280">
          <cell r="B1280" t="str">
            <v>H3319003</v>
          </cell>
          <cell r="C1280" t="str">
            <v>BP Bina Sehat 3</v>
          </cell>
          <cell r="D1280" t="str">
            <v>Balai Pengobatan / Kesehatan Masyarakat</v>
          </cell>
          <cell r="G1280">
            <v>33</v>
          </cell>
          <cell r="H1280">
            <v>3319</v>
          </cell>
          <cell r="I1280" t="str">
            <v>-</v>
          </cell>
          <cell r="J1280">
            <v>0</v>
          </cell>
          <cell r="K1280" t="str">
            <v>JAWA TENGAH</v>
          </cell>
          <cell r="L1280" t="str">
            <v>KUDUS</v>
          </cell>
        </row>
        <row r="1281">
          <cell r="B1281" t="str">
            <v>H3319004</v>
          </cell>
          <cell r="C1281" t="str">
            <v>BP Asy Syifa</v>
          </cell>
          <cell r="D1281" t="str">
            <v>Balai Pengobatan / Kesehatan Masyarakat</v>
          </cell>
          <cell r="G1281">
            <v>33</v>
          </cell>
          <cell r="H1281">
            <v>3319</v>
          </cell>
          <cell r="I1281" t="str">
            <v>-</v>
          </cell>
          <cell r="J1281">
            <v>0</v>
          </cell>
          <cell r="K1281" t="str">
            <v>JAWA TENGAH</v>
          </cell>
          <cell r="L1281" t="str">
            <v>KUDUS</v>
          </cell>
        </row>
        <row r="1282">
          <cell r="B1282" t="str">
            <v>H3319005</v>
          </cell>
          <cell r="C1282" t="str">
            <v>BP Prambatan Sehat</v>
          </cell>
          <cell r="D1282" t="str">
            <v>Balai Pengobatan / Kesehatan Masyarakat</v>
          </cell>
          <cell r="G1282">
            <v>33</v>
          </cell>
          <cell r="H1282">
            <v>3319</v>
          </cell>
          <cell r="I1282" t="str">
            <v>-</v>
          </cell>
          <cell r="J1282">
            <v>0</v>
          </cell>
          <cell r="K1282" t="str">
            <v>JAWA TENGAH</v>
          </cell>
          <cell r="L1282" t="str">
            <v>KUDUS</v>
          </cell>
        </row>
        <row r="1283">
          <cell r="B1283" t="str">
            <v>H3319006</v>
          </cell>
          <cell r="C1283" t="str">
            <v>BP BKKRK</v>
          </cell>
          <cell r="D1283" t="str">
            <v>Balai Pengobatan / Kesehatan Masyarakat</v>
          </cell>
          <cell r="G1283">
            <v>33</v>
          </cell>
          <cell r="H1283">
            <v>3319</v>
          </cell>
          <cell r="I1283" t="str">
            <v>-</v>
          </cell>
          <cell r="J1283">
            <v>0</v>
          </cell>
          <cell r="K1283" t="str">
            <v>JAWA TENGAH</v>
          </cell>
          <cell r="L1283" t="str">
            <v>KUDUS</v>
          </cell>
        </row>
        <row r="1284">
          <cell r="B1284" t="str">
            <v>H3319008</v>
          </cell>
          <cell r="C1284" t="str">
            <v>BP Pura Kawasan II</v>
          </cell>
          <cell r="D1284" t="str">
            <v>Balai Pengobatan / Kesehatan Masyarakat</v>
          </cell>
          <cell r="G1284">
            <v>33</v>
          </cell>
          <cell r="H1284">
            <v>3319</v>
          </cell>
          <cell r="I1284" t="str">
            <v>-</v>
          </cell>
          <cell r="J1284">
            <v>0</v>
          </cell>
          <cell r="K1284" t="str">
            <v>JAWA TENGAH</v>
          </cell>
          <cell r="L1284" t="str">
            <v>KUDUS</v>
          </cell>
        </row>
        <row r="1285">
          <cell r="B1285" t="str">
            <v>H3319009</v>
          </cell>
          <cell r="C1285" t="str">
            <v>BP Pura Kawasan IV</v>
          </cell>
          <cell r="D1285" t="str">
            <v>Balai Pengobatan / Kesehatan Masyarakat</v>
          </cell>
          <cell r="G1285">
            <v>33</v>
          </cell>
          <cell r="H1285">
            <v>3319</v>
          </cell>
          <cell r="I1285" t="str">
            <v>-</v>
          </cell>
          <cell r="J1285">
            <v>0</v>
          </cell>
          <cell r="K1285" t="str">
            <v>JAWA TENGAH</v>
          </cell>
          <cell r="L1285" t="str">
            <v>KUDUS</v>
          </cell>
        </row>
        <row r="1286">
          <cell r="B1286" t="str">
            <v>H3319010</v>
          </cell>
          <cell r="C1286" t="str">
            <v>BP Pura Kawasan V</v>
          </cell>
          <cell r="D1286" t="str">
            <v>Balai Pengobatan / Kesehatan Masyarakat</v>
          </cell>
          <cell r="G1286">
            <v>33</v>
          </cell>
          <cell r="H1286">
            <v>3319</v>
          </cell>
          <cell r="I1286" t="str">
            <v>-</v>
          </cell>
          <cell r="J1286">
            <v>0</v>
          </cell>
          <cell r="K1286" t="str">
            <v>JAWA TENGAH</v>
          </cell>
          <cell r="L1286" t="str">
            <v>KUDUS</v>
          </cell>
        </row>
        <row r="1287">
          <cell r="B1287" t="str">
            <v>H3319011</v>
          </cell>
          <cell r="C1287" t="str">
            <v>BP PG Rendeng</v>
          </cell>
          <cell r="D1287" t="str">
            <v>Balai Pengobatan / Kesehatan Masyarakat</v>
          </cell>
          <cell r="G1287">
            <v>33</v>
          </cell>
          <cell r="H1287">
            <v>3319</v>
          </cell>
          <cell r="I1287" t="str">
            <v>-</v>
          </cell>
          <cell r="J1287">
            <v>0</v>
          </cell>
          <cell r="K1287" t="str">
            <v>JAWA TENGAH</v>
          </cell>
          <cell r="L1287" t="str">
            <v>KUDUS</v>
          </cell>
        </row>
        <row r="1288">
          <cell r="B1288" t="str">
            <v>H3319012</v>
          </cell>
          <cell r="C1288" t="str">
            <v>BP Mardi Waluyo</v>
          </cell>
          <cell r="D1288" t="str">
            <v>Balai Pengobatan / Kesehatan Masyarakat</v>
          </cell>
          <cell r="G1288">
            <v>33</v>
          </cell>
          <cell r="H1288">
            <v>3319</v>
          </cell>
          <cell r="I1288" t="str">
            <v>-</v>
          </cell>
          <cell r="J1288">
            <v>0</v>
          </cell>
          <cell r="K1288" t="str">
            <v>JAWA TENGAH</v>
          </cell>
          <cell r="L1288" t="str">
            <v>KUDUS</v>
          </cell>
        </row>
        <row r="1289">
          <cell r="B1289" t="str">
            <v>H3319013</v>
          </cell>
          <cell r="C1289" t="str">
            <v>BP Elim</v>
          </cell>
          <cell r="D1289" t="str">
            <v>Balai Pengobatan / Kesehatan Masyarakat</v>
          </cell>
          <cell r="G1289">
            <v>33</v>
          </cell>
          <cell r="H1289">
            <v>3319</v>
          </cell>
          <cell r="I1289" t="str">
            <v>-</v>
          </cell>
          <cell r="J1289">
            <v>0</v>
          </cell>
          <cell r="K1289" t="str">
            <v>JAWA TENGAH</v>
          </cell>
          <cell r="L1289" t="str">
            <v>KUDUS</v>
          </cell>
        </row>
        <row r="1290">
          <cell r="B1290" t="str">
            <v>H3319014</v>
          </cell>
          <cell r="C1290" t="str">
            <v>BP Mardi Utama</v>
          </cell>
          <cell r="D1290" t="str">
            <v>Balai Pengobatan / Kesehatan Masyarakat</v>
          </cell>
          <cell r="G1290">
            <v>33</v>
          </cell>
          <cell r="H1290">
            <v>3319</v>
          </cell>
          <cell r="I1290" t="str">
            <v>-</v>
          </cell>
          <cell r="J1290">
            <v>0</v>
          </cell>
          <cell r="K1290" t="str">
            <v>JAWA TENGAH</v>
          </cell>
          <cell r="L1290" t="str">
            <v>KUDUS</v>
          </cell>
        </row>
        <row r="1291">
          <cell r="B1291" t="str">
            <v>H3319015</v>
          </cell>
          <cell r="C1291" t="str">
            <v>BP Haji.Djalal</v>
          </cell>
          <cell r="D1291" t="str">
            <v>Balai Pengobatan / Kesehatan Masyarakat</v>
          </cell>
          <cell r="G1291">
            <v>33</v>
          </cell>
          <cell r="H1291">
            <v>3319</v>
          </cell>
          <cell r="I1291" t="str">
            <v>-</v>
          </cell>
          <cell r="J1291">
            <v>0</v>
          </cell>
          <cell r="K1291" t="str">
            <v>JAWA TENGAH</v>
          </cell>
          <cell r="L1291" t="str">
            <v>KUDUS</v>
          </cell>
        </row>
        <row r="1292">
          <cell r="B1292" t="str">
            <v>H3319016</v>
          </cell>
          <cell r="C1292" t="str">
            <v>BP Al Fatah</v>
          </cell>
          <cell r="D1292" t="str">
            <v>Balai Pengobatan / Kesehatan Masyarakat</v>
          </cell>
          <cell r="G1292">
            <v>33</v>
          </cell>
          <cell r="H1292">
            <v>3319</v>
          </cell>
          <cell r="I1292" t="str">
            <v>-</v>
          </cell>
          <cell r="J1292">
            <v>0</v>
          </cell>
          <cell r="K1292" t="str">
            <v>JAWA TENGAH</v>
          </cell>
          <cell r="L1292" t="str">
            <v>KUDUS</v>
          </cell>
        </row>
        <row r="1293">
          <cell r="B1293" t="str">
            <v>H3319017</v>
          </cell>
          <cell r="C1293" t="str">
            <v>BP Miriam</v>
          </cell>
          <cell r="D1293" t="str">
            <v>Balai Pengobatan / Kesehatan Masyarakat</v>
          </cell>
          <cell r="G1293">
            <v>33</v>
          </cell>
          <cell r="H1293">
            <v>3319</v>
          </cell>
          <cell r="I1293" t="str">
            <v>-</v>
          </cell>
          <cell r="J1293">
            <v>0</v>
          </cell>
          <cell r="K1293" t="str">
            <v>JAWA TENGAH</v>
          </cell>
          <cell r="L1293" t="str">
            <v>KUDUS</v>
          </cell>
        </row>
        <row r="1294">
          <cell r="B1294" t="str">
            <v>H3319018</v>
          </cell>
          <cell r="C1294" t="str">
            <v>BP Masyithoh</v>
          </cell>
          <cell r="D1294" t="str">
            <v>Balai Pengobatan / Kesehatan Masyarakat</v>
          </cell>
          <cell r="G1294">
            <v>33</v>
          </cell>
          <cell r="H1294">
            <v>3319</v>
          </cell>
          <cell r="I1294" t="str">
            <v>-</v>
          </cell>
          <cell r="J1294">
            <v>0</v>
          </cell>
          <cell r="K1294" t="str">
            <v>JAWA TENGAH</v>
          </cell>
          <cell r="L1294" t="str">
            <v>KUDUS</v>
          </cell>
        </row>
        <row r="1295">
          <cell r="B1295" t="str">
            <v>H3319019</v>
          </cell>
          <cell r="C1295" t="str">
            <v>BP Humanika</v>
          </cell>
          <cell r="D1295" t="str">
            <v>Balai Pengobatan / Kesehatan Masyarakat</v>
          </cell>
          <cell r="G1295">
            <v>33</v>
          </cell>
          <cell r="H1295">
            <v>3319</v>
          </cell>
          <cell r="I1295" t="str">
            <v>-</v>
          </cell>
          <cell r="J1295">
            <v>0</v>
          </cell>
          <cell r="K1295" t="str">
            <v>JAWA TENGAH</v>
          </cell>
          <cell r="L1295" t="str">
            <v>KUDUS</v>
          </cell>
        </row>
        <row r="1296">
          <cell r="B1296" t="str">
            <v>H3319020</v>
          </cell>
          <cell r="C1296" t="str">
            <v>BP Salma Medika</v>
          </cell>
          <cell r="D1296" t="str">
            <v>Balai Pengobatan / Kesehatan Masyarakat</v>
          </cell>
          <cell r="G1296">
            <v>33</v>
          </cell>
          <cell r="H1296">
            <v>3319</v>
          </cell>
          <cell r="I1296" t="str">
            <v>-</v>
          </cell>
          <cell r="J1296">
            <v>0</v>
          </cell>
          <cell r="K1296" t="str">
            <v>JAWA TENGAH</v>
          </cell>
          <cell r="L1296" t="str">
            <v>KUDUS</v>
          </cell>
        </row>
        <row r="1297">
          <cell r="B1297" t="str">
            <v>H3319021</v>
          </cell>
          <cell r="C1297" t="str">
            <v>BP Kusuma Medika</v>
          </cell>
          <cell r="D1297" t="str">
            <v>Balai Pengobatan / Kesehatan Masyarakat</v>
          </cell>
          <cell r="G1297">
            <v>33</v>
          </cell>
          <cell r="H1297">
            <v>3319</v>
          </cell>
          <cell r="I1297" t="str">
            <v>-</v>
          </cell>
          <cell r="J1297">
            <v>0</v>
          </cell>
          <cell r="K1297" t="str">
            <v>JAWA TENGAH</v>
          </cell>
          <cell r="L1297" t="str">
            <v>KUDUS</v>
          </cell>
        </row>
        <row r="1298">
          <cell r="B1298" t="str">
            <v>H3321012</v>
          </cell>
          <cell r="C1298" t="str">
            <v>BP. Gading Medika</v>
          </cell>
          <cell r="D1298" t="str">
            <v>Balai Pengobatan / Kesehatan Masyarakat</v>
          </cell>
          <cell r="G1298">
            <v>33</v>
          </cell>
          <cell r="H1298">
            <v>3321</v>
          </cell>
          <cell r="I1298" t="str">
            <v>-</v>
          </cell>
          <cell r="J1298">
            <v>0</v>
          </cell>
          <cell r="K1298" t="str">
            <v>JAWA TENGAH</v>
          </cell>
          <cell r="L1298" t="str">
            <v>DEMAK</v>
          </cell>
        </row>
        <row r="1299">
          <cell r="B1299" t="str">
            <v>H3321013</v>
          </cell>
          <cell r="C1299" t="str">
            <v>BP. Sultan Agung</v>
          </cell>
          <cell r="D1299" t="str">
            <v>Balai Pengobatan / Kesehatan Masyarakat</v>
          </cell>
          <cell r="G1299">
            <v>33</v>
          </cell>
          <cell r="H1299">
            <v>3321</v>
          </cell>
          <cell r="I1299" t="str">
            <v>-</v>
          </cell>
          <cell r="J1299">
            <v>0</v>
          </cell>
          <cell r="K1299" t="str">
            <v>JAWA TENGAH</v>
          </cell>
          <cell r="L1299" t="str">
            <v>DEMAK</v>
          </cell>
        </row>
        <row r="1300">
          <cell r="B1300" t="str">
            <v>H3321014</v>
          </cell>
          <cell r="C1300" t="str">
            <v>BP. Saras</v>
          </cell>
          <cell r="D1300" t="str">
            <v>Balai Pengobatan / Kesehatan Masyarakat</v>
          </cell>
          <cell r="G1300">
            <v>33</v>
          </cell>
          <cell r="H1300">
            <v>3321</v>
          </cell>
          <cell r="I1300" t="str">
            <v>-</v>
          </cell>
          <cell r="J1300">
            <v>0</v>
          </cell>
          <cell r="K1300" t="str">
            <v>JAWA TENGAH</v>
          </cell>
          <cell r="L1300" t="str">
            <v>DEMAK</v>
          </cell>
        </row>
        <row r="1301">
          <cell r="B1301" t="str">
            <v>H3321015</v>
          </cell>
          <cell r="C1301" t="str">
            <v>BP. NU-MWC Mranggen</v>
          </cell>
          <cell r="D1301" t="str">
            <v>Balai Pengobatan / Kesehatan Masyarakat</v>
          </cell>
          <cell r="G1301">
            <v>33</v>
          </cell>
          <cell r="H1301">
            <v>3321</v>
          </cell>
          <cell r="I1301" t="str">
            <v>-</v>
          </cell>
          <cell r="J1301">
            <v>0</v>
          </cell>
          <cell r="K1301" t="str">
            <v>JAWA TENGAH</v>
          </cell>
          <cell r="L1301" t="str">
            <v>DEMAK</v>
          </cell>
        </row>
        <row r="1302">
          <cell r="B1302" t="str">
            <v>H3321016</v>
          </cell>
          <cell r="C1302" t="str">
            <v>BP. Nur Istiqomah</v>
          </cell>
          <cell r="D1302" t="str">
            <v>Balai Pengobatan / Kesehatan Masyarakat</v>
          </cell>
          <cell r="G1302">
            <v>33</v>
          </cell>
          <cell r="H1302">
            <v>3321</v>
          </cell>
          <cell r="I1302" t="str">
            <v>-</v>
          </cell>
          <cell r="J1302">
            <v>0</v>
          </cell>
          <cell r="K1302" t="str">
            <v>JAWA TENGAH</v>
          </cell>
          <cell r="L1302" t="str">
            <v>DEMAK</v>
          </cell>
        </row>
        <row r="1303">
          <cell r="B1303" t="str">
            <v>H3321017</v>
          </cell>
          <cell r="C1303" t="str">
            <v>BP. Sayung Husada</v>
          </cell>
          <cell r="D1303" t="str">
            <v>Balai Pengobatan / Kesehatan Masyarakat</v>
          </cell>
          <cell r="G1303">
            <v>33</v>
          </cell>
          <cell r="H1303">
            <v>3321</v>
          </cell>
          <cell r="I1303" t="str">
            <v>-</v>
          </cell>
          <cell r="J1303">
            <v>0</v>
          </cell>
          <cell r="K1303" t="str">
            <v>JAWA TENGAH</v>
          </cell>
          <cell r="L1303" t="str">
            <v>DEMAK</v>
          </cell>
        </row>
        <row r="1304">
          <cell r="B1304" t="str">
            <v>H3321018</v>
          </cell>
          <cell r="C1304" t="str">
            <v>BP. Jamsostek Demak</v>
          </cell>
          <cell r="D1304" t="str">
            <v>Balai Pengobatan / Kesehatan Masyarakat</v>
          </cell>
          <cell r="G1304">
            <v>33</v>
          </cell>
          <cell r="H1304">
            <v>3321</v>
          </cell>
          <cell r="I1304" t="str">
            <v>-</v>
          </cell>
          <cell r="J1304">
            <v>0</v>
          </cell>
          <cell r="K1304" t="str">
            <v>JAWA TENGAH</v>
          </cell>
          <cell r="L1304" t="str">
            <v>DEMAK</v>
          </cell>
        </row>
        <row r="1305">
          <cell r="B1305" t="str">
            <v>H3321019</v>
          </cell>
          <cell r="C1305" t="str">
            <v>BP. Nayaka Era Husada</v>
          </cell>
          <cell r="D1305" t="str">
            <v>Balai Pengobatan / Kesehatan Masyarakat</v>
          </cell>
          <cell r="G1305">
            <v>33</v>
          </cell>
          <cell r="H1305">
            <v>3321</v>
          </cell>
          <cell r="I1305" t="str">
            <v>-</v>
          </cell>
          <cell r="J1305">
            <v>0</v>
          </cell>
          <cell r="K1305" t="str">
            <v>JAWA TENGAH</v>
          </cell>
          <cell r="L1305" t="str">
            <v>DEMAK</v>
          </cell>
        </row>
        <row r="1306">
          <cell r="B1306" t="str">
            <v>H3321020</v>
          </cell>
          <cell r="C1306" t="str">
            <v>BP. Setia Husada</v>
          </cell>
          <cell r="D1306" t="str">
            <v>Balai Pengobatan / Kesehatan Masyarakat</v>
          </cell>
          <cell r="G1306">
            <v>33</v>
          </cell>
          <cell r="H1306">
            <v>3321</v>
          </cell>
          <cell r="I1306" t="str">
            <v>-</v>
          </cell>
          <cell r="J1306">
            <v>0</v>
          </cell>
          <cell r="K1306" t="str">
            <v>JAWA TENGAH</v>
          </cell>
          <cell r="L1306" t="str">
            <v>DEMAK</v>
          </cell>
        </row>
        <row r="1307">
          <cell r="B1307" t="str">
            <v>H3321021</v>
          </cell>
          <cell r="C1307" t="str">
            <v>BP. Darusy Syifa</v>
          </cell>
          <cell r="D1307" t="str">
            <v>Balai Pengobatan / Kesehatan Masyarakat</v>
          </cell>
          <cell r="G1307">
            <v>33</v>
          </cell>
          <cell r="H1307">
            <v>3321</v>
          </cell>
          <cell r="I1307" t="str">
            <v>-</v>
          </cell>
          <cell r="J1307">
            <v>0</v>
          </cell>
          <cell r="K1307" t="str">
            <v>JAWA TENGAH</v>
          </cell>
          <cell r="L1307" t="str">
            <v>DEMAK</v>
          </cell>
        </row>
        <row r="1308">
          <cell r="B1308" t="str">
            <v>H3321022</v>
          </cell>
          <cell r="C1308" t="str">
            <v>BP. Az Zahro</v>
          </cell>
          <cell r="D1308" t="str">
            <v>Balai Pengobatan / Kesehatan Masyarakat</v>
          </cell>
          <cell r="G1308">
            <v>33</v>
          </cell>
          <cell r="H1308">
            <v>3321</v>
          </cell>
          <cell r="I1308" t="str">
            <v>-</v>
          </cell>
          <cell r="J1308">
            <v>0</v>
          </cell>
          <cell r="K1308" t="str">
            <v>JAWA TENGAH</v>
          </cell>
          <cell r="L1308" t="str">
            <v>DEMAK</v>
          </cell>
        </row>
        <row r="1309">
          <cell r="B1309" t="str">
            <v>H3321023</v>
          </cell>
          <cell r="C1309" t="str">
            <v>BP. Sami Waras</v>
          </cell>
          <cell r="D1309" t="str">
            <v>Balai Pengobatan / Kesehatan Masyarakat</v>
          </cell>
          <cell r="G1309">
            <v>33</v>
          </cell>
          <cell r="H1309">
            <v>3321</v>
          </cell>
          <cell r="I1309" t="str">
            <v>-</v>
          </cell>
          <cell r="J1309">
            <v>0</v>
          </cell>
          <cell r="K1309" t="str">
            <v>JAWA TENGAH</v>
          </cell>
          <cell r="L1309" t="str">
            <v>DEMAK</v>
          </cell>
        </row>
        <row r="1310">
          <cell r="B1310" t="str">
            <v>H3321025</v>
          </cell>
          <cell r="C1310" t="str">
            <v>BP. Sinar Plataco</v>
          </cell>
          <cell r="D1310" t="str">
            <v>Balai Pengobatan / Kesehatan Masyarakat</v>
          </cell>
          <cell r="G1310">
            <v>33</v>
          </cell>
          <cell r="H1310">
            <v>3321</v>
          </cell>
          <cell r="I1310" t="str">
            <v>-</v>
          </cell>
          <cell r="J1310">
            <v>0</v>
          </cell>
          <cell r="K1310" t="str">
            <v>JAWA TENGAH</v>
          </cell>
          <cell r="L1310" t="str">
            <v>DEMAK</v>
          </cell>
        </row>
        <row r="1311">
          <cell r="B1311" t="str">
            <v>H3321026</v>
          </cell>
          <cell r="C1311" t="str">
            <v>BP. YKWP XI</v>
          </cell>
          <cell r="D1311" t="str">
            <v>Balai Pengobatan / Kesehatan Masyarakat</v>
          </cell>
          <cell r="G1311">
            <v>33</v>
          </cell>
          <cell r="H1311">
            <v>3321</v>
          </cell>
          <cell r="I1311" t="str">
            <v>-</v>
          </cell>
          <cell r="J1311">
            <v>0</v>
          </cell>
          <cell r="K1311" t="str">
            <v>JAWA TENGAH</v>
          </cell>
          <cell r="L1311" t="str">
            <v>DEMAK</v>
          </cell>
        </row>
        <row r="1312">
          <cell r="B1312" t="str">
            <v>H3321027</v>
          </cell>
          <cell r="C1312" t="str">
            <v>BP. An - Nur</v>
          </cell>
          <cell r="D1312" t="str">
            <v>Balai Pengobatan / Kesehatan Masyarakat</v>
          </cell>
          <cell r="G1312">
            <v>33</v>
          </cell>
          <cell r="H1312">
            <v>3321</v>
          </cell>
          <cell r="I1312" t="str">
            <v>-</v>
          </cell>
          <cell r="J1312">
            <v>0</v>
          </cell>
          <cell r="K1312" t="str">
            <v>JAWA TENGAH</v>
          </cell>
          <cell r="L1312" t="str">
            <v>DEMAK</v>
          </cell>
        </row>
        <row r="1313">
          <cell r="B1313" t="str">
            <v>H3321028</v>
          </cell>
          <cell r="C1313" t="str">
            <v>BP. Surya Medika Karangawen</v>
          </cell>
          <cell r="D1313" t="str">
            <v>Balai Pengobatan / Kesehatan Masyarakat</v>
          </cell>
          <cell r="G1313">
            <v>33</v>
          </cell>
          <cell r="H1313">
            <v>3321</v>
          </cell>
          <cell r="I1313" t="str">
            <v>-</v>
          </cell>
          <cell r="J1313">
            <v>0</v>
          </cell>
          <cell r="K1313" t="str">
            <v>JAWA TENGAH</v>
          </cell>
          <cell r="L1313" t="str">
            <v>DEMAK</v>
          </cell>
        </row>
        <row r="1314">
          <cell r="B1314" t="str">
            <v>H3321029</v>
          </cell>
          <cell r="C1314" t="str">
            <v>BP. YKWP Karang Tengah</v>
          </cell>
          <cell r="D1314" t="str">
            <v>Balai Pengobatan / Kesehatan Masyarakat</v>
          </cell>
          <cell r="G1314">
            <v>33</v>
          </cell>
          <cell r="H1314">
            <v>3321</v>
          </cell>
          <cell r="I1314" t="str">
            <v>-</v>
          </cell>
          <cell r="J1314">
            <v>0</v>
          </cell>
          <cell r="K1314" t="str">
            <v>JAWA TENGAH</v>
          </cell>
          <cell r="L1314" t="str">
            <v>DEMAK</v>
          </cell>
        </row>
        <row r="1315">
          <cell r="B1315" t="str">
            <v>H3321030</v>
          </cell>
          <cell r="C1315" t="str">
            <v>BP. YKWP IV Mranggen</v>
          </cell>
          <cell r="D1315" t="str">
            <v>Balai Pengobatan / Kesehatan Masyarakat</v>
          </cell>
          <cell r="G1315">
            <v>33</v>
          </cell>
          <cell r="H1315">
            <v>3321</v>
          </cell>
          <cell r="I1315" t="str">
            <v>-</v>
          </cell>
          <cell r="J1315">
            <v>0</v>
          </cell>
          <cell r="K1315" t="str">
            <v>JAWA TENGAH</v>
          </cell>
          <cell r="L1315" t="str">
            <v>DEMAK</v>
          </cell>
        </row>
        <row r="1316">
          <cell r="B1316" t="str">
            <v>H3321031</v>
          </cell>
          <cell r="C1316" t="str">
            <v>BP. YKWP XII</v>
          </cell>
          <cell r="D1316" t="str">
            <v>Balai Pengobatan / Kesehatan Masyarakat</v>
          </cell>
          <cell r="G1316">
            <v>33</v>
          </cell>
          <cell r="H1316">
            <v>3321</v>
          </cell>
          <cell r="I1316" t="str">
            <v>-</v>
          </cell>
          <cell r="J1316">
            <v>0</v>
          </cell>
          <cell r="K1316" t="str">
            <v>JAWA TENGAH</v>
          </cell>
          <cell r="L1316" t="str">
            <v>DEMAK</v>
          </cell>
        </row>
        <row r="1317">
          <cell r="B1317" t="str">
            <v>H3321032</v>
          </cell>
          <cell r="C1317" t="str">
            <v>BP. As-Syifa</v>
          </cell>
          <cell r="D1317" t="str">
            <v>Balai Pengobatan / Kesehatan Masyarakat</v>
          </cell>
          <cell r="G1317">
            <v>33</v>
          </cell>
          <cell r="H1317">
            <v>3321</v>
          </cell>
          <cell r="I1317" t="str">
            <v>-</v>
          </cell>
          <cell r="J1317">
            <v>0</v>
          </cell>
          <cell r="K1317" t="str">
            <v>JAWA TENGAH</v>
          </cell>
          <cell r="L1317" t="str">
            <v>DEMAK</v>
          </cell>
        </row>
        <row r="1318">
          <cell r="B1318" t="str">
            <v>H3321033</v>
          </cell>
          <cell r="C1318" t="str">
            <v>BP. Mitra Sehat</v>
          </cell>
          <cell r="D1318" t="str">
            <v>Balai Pengobatan / Kesehatan Masyarakat</v>
          </cell>
          <cell r="G1318">
            <v>33</v>
          </cell>
          <cell r="H1318">
            <v>3321</v>
          </cell>
          <cell r="I1318" t="str">
            <v>-</v>
          </cell>
          <cell r="J1318">
            <v>0</v>
          </cell>
          <cell r="K1318" t="str">
            <v>JAWA TENGAH</v>
          </cell>
          <cell r="L1318" t="str">
            <v>DEMAK</v>
          </cell>
        </row>
        <row r="1319">
          <cell r="B1319" t="str">
            <v>H3321034</v>
          </cell>
          <cell r="C1319" t="str">
            <v>BP. YKWK III</v>
          </cell>
          <cell r="D1319" t="str">
            <v>Balai Pengobatan / Kesehatan Masyarakat</v>
          </cell>
          <cell r="G1319">
            <v>33</v>
          </cell>
          <cell r="H1319">
            <v>3321</v>
          </cell>
          <cell r="I1319" t="str">
            <v>-</v>
          </cell>
          <cell r="J1319">
            <v>0</v>
          </cell>
          <cell r="K1319" t="str">
            <v>JAWA TENGAH</v>
          </cell>
          <cell r="L1319" t="str">
            <v>DEMAK</v>
          </cell>
        </row>
        <row r="1320">
          <cell r="B1320" t="str">
            <v>H3321035</v>
          </cell>
          <cell r="C1320" t="str">
            <v>BP. Harapan Bunda</v>
          </cell>
          <cell r="D1320" t="str">
            <v>Balai Pengobatan / Kesehatan Masyarakat</v>
          </cell>
          <cell r="G1320">
            <v>33</v>
          </cell>
          <cell r="H1320">
            <v>3321</v>
          </cell>
          <cell r="I1320" t="str">
            <v>-</v>
          </cell>
          <cell r="J1320">
            <v>0</v>
          </cell>
          <cell r="K1320" t="str">
            <v>JAWA TENGAH</v>
          </cell>
          <cell r="L1320" t="str">
            <v>DEMAK</v>
          </cell>
        </row>
        <row r="1321">
          <cell r="B1321" t="str">
            <v>H3321036</v>
          </cell>
          <cell r="C1321" t="str">
            <v>BP. Al Faraq</v>
          </cell>
          <cell r="D1321" t="str">
            <v>Balai Pengobatan / Kesehatan Masyarakat</v>
          </cell>
          <cell r="G1321">
            <v>33</v>
          </cell>
          <cell r="H1321">
            <v>3321</v>
          </cell>
          <cell r="I1321" t="str">
            <v>-</v>
          </cell>
          <cell r="J1321">
            <v>0</v>
          </cell>
          <cell r="K1321" t="str">
            <v>JAWA TENGAH</v>
          </cell>
          <cell r="L1321" t="str">
            <v>DEMAK</v>
          </cell>
        </row>
        <row r="1322">
          <cell r="B1322" t="str">
            <v>H3321037</v>
          </cell>
          <cell r="C1322" t="str">
            <v>BP. Narwastu</v>
          </cell>
          <cell r="D1322" t="str">
            <v>Balai Pengobatan / Kesehatan Masyarakat</v>
          </cell>
          <cell r="G1322">
            <v>33</v>
          </cell>
          <cell r="H1322">
            <v>3321</v>
          </cell>
          <cell r="I1322" t="str">
            <v>-</v>
          </cell>
          <cell r="J1322">
            <v>0</v>
          </cell>
          <cell r="K1322" t="str">
            <v>JAWA TENGAH</v>
          </cell>
          <cell r="L1322" t="str">
            <v>DEMAK</v>
          </cell>
        </row>
        <row r="1323">
          <cell r="B1323" t="str">
            <v>H3321038</v>
          </cell>
          <cell r="C1323" t="str">
            <v>BP. Slamet</v>
          </cell>
          <cell r="D1323" t="str">
            <v>Balai Pengobatan / Kesehatan Masyarakat</v>
          </cell>
          <cell r="G1323">
            <v>33</v>
          </cell>
          <cell r="H1323">
            <v>3321</v>
          </cell>
          <cell r="I1323" t="str">
            <v>-</v>
          </cell>
          <cell r="J1323">
            <v>0</v>
          </cell>
          <cell r="K1323" t="str">
            <v>JAWA TENGAH</v>
          </cell>
          <cell r="L1323" t="str">
            <v>DEMAK</v>
          </cell>
        </row>
        <row r="1324">
          <cell r="B1324" t="str">
            <v>H3321039</v>
          </cell>
          <cell r="C1324" t="str">
            <v>BP. Permata Hati</v>
          </cell>
          <cell r="D1324" t="str">
            <v>Balai Pengobatan / Kesehatan Masyarakat</v>
          </cell>
          <cell r="G1324">
            <v>33</v>
          </cell>
          <cell r="H1324">
            <v>3321</v>
          </cell>
          <cell r="I1324" t="str">
            <v>-</v>
          </cell>
          <cell r="J1324">
            <v>0</v>
          </cell>
          <cell r="K1324" t="str">
            <v>JAWA TENGAH</v>
          </cell>
          <cell r="L1324" t="str">
            <v>DEMAK</v>
          </cell>
        </row>
        <row r="1325">
          <cell r="B1325" t="str">
            <v>H3321040</v>
          </cell>
          <cell r="C1325" t="str">
            <v>BP. Darussalam Muhamadiyah</v>
          </cell>
          <cell r="D1325" t="str">
            <v>Balai Pengobatan / Kesehatan Masyarakat</v>
          </cell>
          <cell r="G1325">
            <v>33</v>
          </cell>
          <cell r="H1325">
            <v>3321</v>
          </cell>
          <cell r="I1325" t="str">
            <v>-</v>
          </cell>
          <cell r="J1325">
            <v>0</v>
          </cell>
          <cell r="K1325" t="str">
            <v>JAWA TENGAH</v>
          </cell>
          <cell r="L1325" t="str">
            <v>DEMAK</v>
          </cell>
        </row>
        <row r="1326">
          <cell r="B1326" t="str">
            <v>H3321041</v>
          </cell>
          <cell r="C1326" t="str">
            <v>BP. YKWP XIII</v>
          </cell>
          <cell r="D1326" t="str">
            <v>Balai Pengobatan / Kesehatan Masyarakat</v>
          </cell>
          <cell r="G1326">
            <v>33</v>
          </cell>
          <cell r="H1326">
            <v>3321</v>
          </cell>
          <cell r="I1326" t="str">
            <v>-</v>
          </cell>
          <cell r="J1326">
            <v>0</v>
          </cell>
          <cell r="K1326" t="str">
            <v>JAWA TENGAH</v>
          </cell>
          <cell r="L1326" t="str">
            <v>DEMAK</v>
          </cell>
        </row>
        <row r="1327">
          <cell r="B1327" t="str">
            <v>H3321042</v>
          </cell>
          <cell r="C1327" t="str">
            <v>BP. Giri Kesumo</v>
          </cell>
          <cell r="D1327" t="str">
            <v>Balai Pengobatan / Kesehatan Masyarakat</v>
          </cell>
          <cell r="G1327">
            <v>33</v>
          </cell>
          <cell r="H1327">
            <v>3321</v>
          </cell>
          <cell r="I1327" t="str">
            <v>-</v>
          </cell>
          <cell r="J1327">
            <v>0</v>
          </cell>
          <cell r="K1327" t="str">
            <v>JAWA TENGAH</v>
          </cell>
          <cell r="L1327" t="str">
            <v>DEMAK</v>
          </cell>
        </row>
        <row r="1328">
          <cell r="B1328" t="str">
            <v>H3321043</v>
          </cell>
          <cell r="C1328" t="str">
            <v>BP. Sehat</v>
          </cell>
          <cell r="D1328" t="str">
            <v>Balai Pengobatan / Kesehatan Masyarakat</v>
          </cell>
          <cell r="G1328">
            <v>33</v>
          </cell>
          <cell r="H1328">
            <v>3321</v>
          </cell>
          <cell r="I1328" t="str">
            <v>-</v>
          </cell>
          <cell r="J1328">
            <v>0</v>
          </cell>
          <cell r="K1328" t="str">
            <v>JAWA TENGAH</v>
          </cell>
          <cell r="L1328" t="str">
            <v>DEMAK</v>
          </cell>
        </row>
        <row r="1329">
          <cell r="B1329" t="str">
            <v>H3321044</v>
          </cell>
          <cell r="C1329" t="str">
            <v>BP. Nayaka Husada IV</v>
          </cell>
          <cell r="D1329" t="str">
            <v>Balai Pengobatan / Kesehatan Masyarakat</v>
          </cell>
          <cell r="G1329">
            <v>33</v>
          </cell>
          <cell r="H1329">
            <v>3321</v>
          </cell>
          <cell r="I1329" t="str">
            <v>-</v>
          </cell>
          <cell r="J1329">
            <v>0</v>
          </cell>
          <cell r="K1329" t="str">
            <v>JAWA TENGAH</v>
          </cell>
          <cell r="L1329" t="str">
            <v>DEMAK</v>
          </cell>
        </row>
        <row r="1330">
          <cell r="B1330" t="str">
            <v>H3321045</v>
          </cell>
          <cell r="C1330" t="str">
            <v>BP. Nayaka HusadaV</v>
          </cell>
          <cell r="D1330" t="str">
            <v>Balai Pengobatan / Kesehatan Masyarakat</v>
          </cell>
          <cell r="G1330">
            <v>33</v>
          </cell>
          <cell r="H1330">
            <v>3321</v>
          </cell>
          <cell r="I1330" t="str">
            <v>-</v>
          </cell>
          <cell r="J1330">
            <v>0</v>
          </cell>
          <cell r="K1330" t="str">
            <v>JAWA TENGAH</v>
          </cell>
          <cell r="L1330" t="str">
            <v>DEMAK</v>
          </cell>
        </row>
        <row r="1331">
          <cell r="B1331" t="str">
            <v>H3321046</v>
          </cell>
          <cell r="C1331" t="str">
            <v>BP. Dwi Puspita</v>
          </cell>
          <cell r="D1331" t="str">
            <v>Balai Pengobatan / Kesehatan Masyarakat</v>
          </cell>
          <cell r="G1331">
            <v>33</v>
          </cell>
          <cell r="H1331">
            <v>3321</v>
          </cell>
          <cell r="I1331" t="str">
            <v>-</v>
          </cell>
          <cell r="J1331">
            <v>0</v>
          </cell>
          <cell r="K1331" t="str">
            <v>JAWA TENGAH</v>
          </cell>
          <cell r="L1331" t="str">
            <v>DEMAK</v>
          </cell>
        </row>
        <row r="1332">
          <cell r="B1332" t="str">
            <v>H3321047</v>
          </cell>
          <cell r="C1332" t="str">
            <v>BP. Kita</v>
          </cell>
          <cell r="D1332" t="str">
            <v>Balai Pengobatan / Kesehatan Masyarakat</v>
          </cell>
          <cell r="G1332">
            <v>33</v>
          </cell>
          <cell r="H1332">
            <v>3321</v>
          </cell>
          <cell r="I1332" t="str">
            <v>-</v>
          </cell>
          <cell r="J1332">
            <v>0</v>
          </cell>
          <cell r="K1332" t="str">
            <v>JAWA TENGAH</v>
          </cell>
          <cell r="L1332" t="str">
            <v>DEMAK</v>
          </cell>
        </row>
        <row r="1333">
          <cell r="B1333" t="str">
            <v>H3321048</v>
          </cell>
          <cell r="C1333" t="str">
            <v>BP. Kawan Sejati</v>
          </cell>
          <cell r="D1333" t="str">
            <v>Balai Pengobatan / Kesehatan Masyarakat</v>
          </cell>
          <cell r="G1333">
            <v>33</v>
          </cell>
          <cell r="H1333">
            <v>3321</v>
          </cell>
          <cell r="I1333" t="str">
            <v>-</v>
          </cell>
          <cell r="J1333">
            <v>0</v>
          </cell>
          <cell r="K1333" t="str">
            <v>JAWA TENGAH</v>
          </cell>
          <cell r="L1333" t="str">
            <v>DEMAK</v>
          </cell>
        </row>
        <row r="1334">
          <cell r="B1334" t="str">
            <v>H3323002</v>
          </cell>
          <cell r="C1334" t="str">
            <v>BP Pancasila</v>
          </cell>
          <cell r="D1334" t="str">
            <v>Balai Pengobatan / Kesehatan Masyarakat</v>
          </cell>
          <cell r="G1334">
            <v>33</v>
          </cell>
          <cell r="H1334">
            <v>3323</v>
          </cell>
          <cell r="I1334" t="str">
            <v>-</v>
          </cell>
          <cell r="J1334">
            <v>0</v>
          </cell>
          <cell r="K1334" t="str">
            <v>JAWA TENGAH</v>
          </cell>
          <cell r="L1334" t="str">
            <v>TEMANGGUNG</v>
          </cell>
        </row>
        <row r="1335">
          <cell r="B1335" t="str">
            <v>H3323003</v>
          </cell>
          <cell r="C1335" t="str">
            <v>BP Aviel Parakan</v>
          </cell>
          <cell r="D1335" t="str">
            <v>Balai Pengobatan / Kesehatan Masyarakat</v>
          </cell>
          <cell r="G1335">
            <v>33</v>
          </cell>
          <cell r="H1335">
            <v>3323</v>
          </cell>
          <cell r="I1335" t="str">
            <v>-</v>
          </cell>
          <cell r="J1335">
            <v>0</v>
          </cell>
          <cell r="K1335" t="str">
            <v>JAWA TENGAH</v>
          </cell>
          <cell r="L1335" t="str">
            <v>TEMANGGUNG</v>
          </cell>
        </row>
        <row r="1336">
          <cell r="B1336" t="str">
            <v>H3323004</v>
          </cell>
          <cell r="C1336" t="str">
            <v>BP Mitra Keluarga</v>
          </cell>
          <cell r="D1336" t="str">
            <v>Balai Pengobatan / Kesehatan Masyarakat</v>
          </cell>
          <cell r="G1336">
            <v>33</v>
          </cell>
          <cell r="H1336">
            <v>3323</v>
          </cell>
          <cell r="I1336" t="str">
            <v>-</v>
          </cell>
          <cell r="J1336">
            <v>0</v>
          </cell>
          <cell r="K1336" t="str">
            <v>JAWA TENGAH</v>
          </cell>
          <cell r="L1336" t="str">
            <v>TEMANGGUNG</v>
          </cell>
        </row>
        <row r="1337">
          <cell r="B1337" t="str">
            <v>H3323006</v>
          </cell>
          <cell r="C1337" t="str">
            <v>BP PMI Cab. Temanggung</v>
          </cell>
          <cell r="D1337" t="str">
            <v>Balai Pengobatan / Kesehatan Masyarakat</v>
          </cell>
          <cell r="G1337">
            <v>33</v>
          </cell>
          <cell r="H1337">
            <v>3323</v>
          </cell>
          <cell r="I1337" t="str">
            <v>-</v>
          </cell>
          <cell r="J1337">
            <v>0</v>
          </cell>
          <cell r="K1337" t="str">
            <v>JAWA TENGAH</v>
          </cell>
          <cell r="L1337" t="str">
            <v>TEMANGGUNG</v>
          </cell>
        </row>
        <row r="1338">
          <cell r="B1338" t="str">
            <v>H3323008</v>
          </cell>
          <cell r="C1338" t="str">
            <v>BP Adi Husada</v>
          </cell>
          <cell r="D1338" t="str">
            <v>Balai Pengobatan / Kesehatan Masyarakat</v>
          </cell>
          <cell r="G1338">
            <v>33</v>
          </cell>
          <cell r="H1338">
            <v>3323</v>
          </cell>
          <cell r="I1338" t="str">
            <v>-</v>
          </cell>
          <cell r="J1338">
            <v>0</v>
          </cell>
          <cell r="K1338" t="str">
            <v>JAWA TENGAH</v>
          </cell>
          <cell r="L1338" t="str">
            <v>TEMANGGUNG</v>
          </cell>
        </row>
        <row r="1339">
          <cell r="B1339" t="str">
            <v>H3323009</v>
          </cell>
          <cell r="C1339" t="str">
            <v>BP KARYA HUSADA</v>
          </cell>
          <cell r="D1339" t="str">
            <v>Balai Pengobatan / Kesehatan Masyarakat</v>
          </cell>
          <cell r="G1339">
            <v>33</v>
          </cell>
          <cell r="H1339">
            <v>3323</v>
          </cell>
          <cell r="I1339" t="str">
            <v>-</v>
          </cell>
          <cell r="J1339">
            <v>0</v>
          </cell>
          <cell r="K1339" t="str">
            <v>JAWA TENGAH</v>
          </cell>
          <cell r="L1339" t="str">
            <v>TEMANGGUNG</v>
          </cell>
        </row>
        <row r="1340">
          <cell r="B1340" t="str">
            <v>H3323010</v>
          </cell>
          <cell r="C1340" t="str">
            <v>BP Fatima</v>
          </cell>
          <cell r="D1340" t="str">
            <v>Balai Pengobatan / Kesehatan Masyarakat</v>
          </cell>
          <cell r="G1340">
            <v>33</v>
          </cell>
          <cell r="H1340">
            <v>3323</v>
          </cell>
          <cell r="I1340" t="str">
            <v>-</v>
          </cell>
          <cell r="J1340">
            <v>0</v>
          </cell>
          <cell r="K1340" t="str">
            <v>JAWA TENGAH</v>
          </cell>
          <cell r="L1340" t="str">
            <v>TEMANGGUNG</v>
          </cell>
        </row>
        <row r="1341">
          <cell r="B1341" t="str">
            <v>H3323012</v>
          </cell>
          <cell r="C1341" t="str">
            <v>BP Brastomolo</v>
          </cell>
          <cell r="D1341" t="str">
            <v>Balai Pengobatan / Kesehatan Masyarakat</v>
          </cell>
          <cell r="G1341">
            <v>33</v>
          </cell>
          <cell r="H1341">
            <v>3323</v>
          </cell>
          <cell r="I1341" t="str">
            <v>-</v>
          </cell>
          <cell r="J1341">
            <v>0</v>
          </cell>
          <cell r="K1341" t="str">
            <v>JAWA TENGAH</v>
          </cell>
          <cell r="L1341" t="str">
            <v>TEMANGGUNG</v>
          </cell>
        </row>
        <row r="1342">
          <cell r="B1342" t="str">
            <v>H3323013</v>
          </cell>
          <cell r="C1342" t="str">
            <v>BP Nindra Medika</v>
          </cell>
          <cell r="D1342" t="str">
            <v>Balai Pengobatan / Kesehatan Masyarakat</v>
          </cell>
          <cell r="G1342">
            <v>33</v>
          </cell>
          <cell r="H1342">
            <v>3323</v>
          </cell>
          <cell r="I1342" t="str">
            <v>-</v>
          </cell>
          <cell r="J1342">
            <v>0</v>
          </cell>
          <cell r="K1342" t="str">
            <v>JAWA TENGAH</v>
          </cell>
          <cell r="L1342" t="str">
            <v>TEMANGGUNG</v>
          </cell>
        </row>
        <row r="1343">
          <cell r="B1343" t="str">
            <v>H3323014</v>
          </cell>
          <cell r="C1343" t="str">
            <v>BP Kasih</v>
          </cell>
          <cell r="D1343" t="str">
            <v>Balai Pengobatan / Kesehatan Masyarakat</v>
          </cell>
          <cell r="G1343">
            <v>33</v>
          </cell>
          <cell r="H1343">
            <v>3323</v>
          </cell>
          <cell r="I1343" t="str">
            <v>-</v>
          </cell>
          <cell r="J1343">
            <v>0</v>
          </cell>
          <cell r="K1343" t="str">
            <v>JAWA TENGAH</v>
          </cell>
          <cell r="L1343" t="str">
            <v>TEMANGGUNG</v>
          </cell>
        </row>
        <row r="1344">
          <cell r="B1344" t="str">
            <v>H3323015</v>
          </cell>
          <cell r="C1344" t="str">
            <v>BP Darul Hadlonah</v>
          </cell>
          <cell r="D1344" t="str">
            <v>Balai Pengobatan / Kesehatan Masyarakat</v>
          </cell>
          <cell r="G1344">
            <v>33</v>
          </cell>
          <cell r="H1344">
            <v>3323</v>
          </cell>
          <cell r="I1344" t="str">
            <v>-</v>
          </cell>
          <cell r="J1344">
            <v>0</v>
          </cell>
          <cell r="K1344" t="str">
            <v>JAWA TENGAH</v>
          </cell>
          <cell r="L1344" t="str">
            <v>TEMANGGUNG</v>
          </cell>
        </row>
        <row r="1345">
          <cell r="B1345" t="str">
            <v>H3323016</v>
          </cell>
          <cell r="C1345" t="str">
            <v>BP Al-Kautsar</v>
          </cell>
          <cell r="D1345" t="str">
            <v>Balai Pengobatan / Kesehatan Masyarakat</v>
          </cell>
          <cell r="G1345">
            <v>33</v>
          </cell>
          <cell r="H1345">
            <v>3323</v>
          </cell>
          <cell r="I1345" t="str">
            <v>-</v>
          </cell>
          <cell r="J1345">
            <v>0</v>
          </cell>
          <cell r="K1345" t="str">
            <v>JAWA TENGAH</v>
          </cell>
          <cell r="L1345" t="str">
            <v>TEMANGGUNG</v>
          </cell>
        </row>
        <row r="1346">
          <cell r="B1346" t="str">
            <v>H3327006</v>
          </cell>
          <cell r="C1346" t="str">
            <v>BP Pemda</v>
          </cell>
          <cell r="D1346" t="str">
            <v>Balai Pengobatan / Kesehatan Masyarakat</v>
          </cell>
          <cell r="G1346">
            <v>33</v>
          </cell>
          <cell r="H1346">
            <v>3327</v>
          </cell>
          <cell r="I1346" t="str">
            <v>-</v>
          </cell>
          <cell r="J1346">
            <v>0</v>
          </cell>
          <cell r="K1346" t="str">
            <v>JAWA TENGAH</v>
          </cell>
          <cell r="L1346" t="str">
            <v>PEMALANG</v>
          </cell>
        </row>
        <row r="1347">
          <cell r="B1347" t="str">
            <v>H3327008</v>
          </cell>
          <cell r="C1347" t="str">
            <v>BP Detasemen Kesehatan KODIM</v>
          </cell>
          <cell r="D1347" t="str">
            <v>Balai Pengobatan / Kesehatan Masyarakat</v>
          </cell>
          <cell r="G1347">
            <v>33</v>
          </cell>
          <cell r="H1347">
            <v>3327</v>
          </cell>
          <cell r="I1347" t="str">
            <v>-</v>
          </cell>
          <cell r="J1347">
            <v>0</v>
          </cell>
          <cell r="K1347" t="str">
            <v>JAWA TENGAH</v>
          </cell>
          <cell r="L1347" t="str">
            <v>PEMALANG</v>
          </cell>
        </row>
        <row r="1348">
          <cell r="B1348" t="str">
            <v>H3329002</v>
          </cell>
          <cell r="C1348" t="str">
            <v>Balai Pengobatan dan Rumah Bersalin</v>
          </cell>
          <cell r="D1348" t="str">
            <v>Balai Pengobatan / Kesehatan Masyarakat</v>
          </cell>
          <cell r="G1348">
            <v>33</v>
          </cell>
          <cell r="H1348">
            <v>3329</v>
          </cell>
          <cell r="I1348" t="str">
            <v>-</v>
          </cell>
          <cell r="J1348">
            <v>0</v>
          </cell>
          <cell r="K1348" t="str">
            <v>JAWA TENGAH</v>
          </cell>
          <cell r="L1348" t="str">
            <v>BREBES</v>
          </cell>
        </row>
        <row r="1349">
          <cell r="B1349" t="str">
            <v>H3372107</v>
          </cell>
          <cell r="C1349" t="str">
            <v>BP &amp; RB Al Firdaus</v>
          </cell>
          <cell r="D1349" t="str">
            <v>Balai Pengobatan / Kesehatan Masyarakat</v>
          </cell>
          <cell r="G1349">
            <v>33</v>
          </cell>
          <cell r="H1349">
            <v>3372</v>
          </cell>
          <cell r="I1349" t="str">
            <v>-</v>
          </cell>
          <cell r="J1349">
            <v>0</v>
          </cell>
          <cell r="K1349" t="str">
            <v>JAWA TENGAH</v>
          </cell>
          <cell r="L1349" t="str">
            <v>KOTA SURAKARTA</v>
          </cell>
        </row>
        <row r="1350">
          <cell r="B1350" t="str">
            <v>H3372109</v>
          </cell>
          <cell r="C1350" t="str">
            <v>BP UNS Medical Center</v>
          </cell>
          <cell r="D1350" t="str">
            <v>Balai Pengobatan / Kesehatan Masyarakat</v>
          </cell>
          <cell r="G1350">
            <v>33</v>
          </cell>
          <cell r="H1350">
            <v>3372</v>
          </cell>
          <cell r="I1350" t="str">
            <v>-</v>
          </cell>
          <cell r="J1350">
            <v>0</v>
          </cell>
          <cell r="K1350" t="str">
            <v>JAWA TENGAH</v>
          </cell>
          <cell r="L1350" t="str">
            <v>KOTA SURAKARTA</v>
          </cell>
        </row>
        <row r="1351">
          <cell r="B1351" t="str">
            <v>H3372110</v>
          </cell>
          <cell r="C1351" t="str">
            <v>BP Gotong Royong</v>
          </cell>
          <cell r="D1351" t="str">
            <v>Balai Pengobatan / Kesehatan Masyarakat</v>
          </cell>
          <cell r="G1351">
            <v>33</v>
          </cell>
          <cell r="H1351">
            <v>3372</v>
          </cell>
          <cell r="I1351" t="str">
            <v>-</v>
          </cell>
          <cell r="J1351">
            <v>0</v>
          </cell>
          <cell r="K1351" t="str">
            <v>JAWA TENGAH</v>
          </cell>
          <cell r="L1351" t="str">
            <v>KOTA SURAKARTA</v>
          </cell>
        </row>
        <row r="1352">
          <cell r="B1352" t="str">
            <v>H3372111</v>
          </cell>
          <cell r="C1352" t="str">
            <v>BP Jati Margo</v>
          </cell>
          <cell r="D1352" t="str">
            <v>Balai Pengobatan / Kesehatan Masyarakat</v>
          </cell>
          <cell r="G1352">
            <v>33</v>
          </cell>
          <cell r="H1352">
            <v>3372</v>
          </cell>
          <cell r="I1352" t="str">
            <v>-</v>
          </cell>
          <cell r="J1352">
            <v>0</v>
          </cell>
          <cell r="K1352" t="str">
            <v>JAWA TENGAH</v>
          </cell>
          <cell r="L1352" t="str">
            <v>KOTA SURAKARTA</v>
          </cell>
        </row>
        <row r="1353">
          <cell r="B1353" t="str">
            <v>H3372114</v>
          </cell>
          <cell r="C1353" t="str">
            <v>PKU Muhammadiyah Solo Utara</v>
          </cell>
          <cell r="D1353" t="str">
            <v>Balai Pengobatan / Kesehatan Masyarakat</v>
          </cell>
          <cell r="G1353">
            <v>33</v>
          </cell>
          <cell r="H1353">
            <v>3372</v>
          </cell>
          <cell r="I1353" t="str">
            <v>-</v>
          </cell>
          <cell r="J1353">
            <v>0</v>
          </cell>
          <cell r="K1353" t="str">
            <v>JAWA TENGAH</v>
          </cell>
          <cell r="L1353" t="str">
            <v>KOTA SURAKARTA</v>
          </cell>
        </row>
        <row r="1354">
          <cell r="B1354" t="str">
            <v>H3372115</v>
          </cell>
          <cell r="C1354" t="str">
            <v>BP PMS Surakarta</v>
          </cell>
          <cell r="D1354" t="str">
            <v>Balai Pengobatan / Kesehatan Masyarakat</v>
          </cell>
          <cell r="G1354">
            <v>33</v>
          </cell>
          <cell r="H1354">
            <v>3372</v>
          </cell>
          <cell r="I1354" t="str">
            <v>-</v>
          </cell>
          <cell r="J1354">
            <v>0</v>
          </cell>
          <cell r="K1354" t="str">
            <v>JAWA TENGAH</v>
          </cell>
          <cell r="L1354" t="str">
            <v>KOTA SURAKARTA</v>
          </cell>
        </row>
        <row r="1355">
          <cell r="B1355" t="str">
            <v>H3372116</v>
          </cell>
          <cell r="C1355" t="str">
            <v>BP Penumping</v>
          </cell>
          <cell r="D1355" t="str">
            <v>Balai Pengobatan / Kesehatan Masyarakat</v>
          </cell>
          <cell r="G1355">
            <v>33</v>
          </cell>
          <cell r="H1355">
            <v>3372</v>
          </cell>
          <cell r="I1355" t="str">
            <v>-</v>
          </cell>
          <cell r="J1355">
            <v>0</v>
          </cell>
          <cell r="K1355" t="str">
            <v>JAWA TENGAH</v>
          </cell>
          <cell r="L1355" t="str">
            <v>KOTA SURAKARTA</v>
          </cell>
        </row>
        <row r="1356">
          <cell r="B1356" t="str">
            <v>H3372118</v>
          </cell>
          <cell r="C1356" t="str">
            <v>BP &amp; Apotek Nurwina</v>
          </cell>
          <cell r="D1356" t="str">
            <v>Balai Pengobatan / Kesehatan Masyarakat</v>
          </cell>
          <cell r="G1356">
            <v>33</v>
          </cell>
          <cell r="H1356">
            <v>3372</v>
          </cell>
          <cell r="I1356" t="str">
            <v>-</v>
          </cell>
          <cell r="J1356">
            <v>0</v>
          </cell>
          <cell r="K1356" t="str">
            <v>JAWA TENGAH</v>
          </cell>
          <cell r="L1356" t="str">
            <v>KOTA SURAKARTA</v>
          </cell>
        </row>
        <row r="1357">
          <cell r="B1357" t="str">
            <v>H3372119</v>
          </cell>
          <cell r="C1357" t="str">
            <v>BP Demangan Sehat</v>
          </cell>
          <cell r="D1357" t="str">
            <v>Balai Pengobatan / Kesehatan Masyarakat</v>
          </cell>
          <cell r="G1357">
            <v>33</v>
          </cell>
          <cell r="H1357">
            <v>3372</v>
          </cell>
          <cell r="I1357" t="str">
            <v>-</v>
          </cell>
          <cell r="J1357">
            <v>0</v>
          </cell>
          <cell r="K1357" t="str">
            <v>JAWA TENGAH</v>
          </cell>
          <cell r="L1357" t="str">
            <v>KOTA SURAKARTA</v>
          </cell>
        </row>
        <row r="1358">
          <cell r="B1358" t="str">
            <v>H3372121</v>
          </cell>
          <cell r="C1358" t="str">
            <v>BP Husada</v>
          </cell>
          <cell r="D1358" t="str">
            <v>Balai Pengobatan / Kesehatan Masyarakat</v>
          </cell>
          <cell r="G1358">
            <v>33</v>
          </cell>
          <cell r="H1358">
            <v>3372</v>
          </cell>
          <cell r="I1358" t="str">
            <v>-</v>
          </cell>
          <cell r="J1358">
            <v>0</v>
          </cell>
          <cell r="K1358" t="str">
            <v>JAWA TENGAH</v>
          </cell>
          <cell r="L1358" t="str">
            <v>KOTA SURAKARTA</v>
          </cell>
        </row>
        <row r="1359">
          <cell r="B1359" t="str">
            <v>H3372122</v>
          </cell>
          <cell r="C1359" t="str">
            <v>BP Brastomolo</v>
          </cell>
          <cell r="D1359" t="str">
            <v>Balai Pengobatan / Kesehatan Masyarakat</v>
          </cell>
          <cell r="G1359">
            <v>33</v>
          </cell>
          <cell r="H1359">
            <v>3372</v>
          </cell>
          <cell r="I1359" t="str">
            <v>-</v>
          </cell>
          <cell r="J1359">
            <v>0</v>
          </cell>
          <cell r="K1359" t="str">
            <v>JAWA TENGAH</v>
          </cell>
          <cell r="L1359" t="str">
            <v>KOTA SURAKARTA</v>
          </cell>
        </row>
        <row r="1360">
          <cell r="B1360" t="str">
            <v>H3372133</v>
          </cell>
          <cell r="C1360" t="str">
            <v>BP/RB Annisa Husada</v>
          </cell>
          <cell r="D1360" t="str">
            <v>Balai Pengobatan / Kesehatan Masyarakat</v>
          </cell>
          <cell r="G1360">
            <v>33</v>
          </cell>
          <cell r="H1360">
            <v>3372</v>
          </cell>
          <cell r="I1360" t="str">
            <v>-</v>
          </cell>
          <cell r="J1360">
            <v>0</v>
          </cell>
          <cell r="K1360" t="str">
            <v>JAWA TENGAH</v>
          </cell>
          <cell r="L1360" t="str">
            <v>KOTA SURAKARTA</v>
          </cell>
        </row>
        <row r="1361">
          <cell r="B1361" t="str">
            <v>H3372198</v>
          </cell>
          <cell r="C1361" t="str">
            <v>BP Sherly Indratno &amp; ADC</v>
          </cell>
          <cell r="D1361" t="str">
            <v>Balai Pengobatan / Kesehatan Masyarakat</v>
          </cell>
          <cell r="G1361">
            <v>33</v>
          </cell>
          <cell r="H1361">
            <v>3372</v>
          </cell>
          <cell r="I1361" t="str">
            <v>-</v>
          </cell>
          <cell r="J1361">
            <v>0</v>
          </cell>
          <cell r="K1361" t="str">
            <v>JAWA TENGAH</v>
          </cell>
          <cell r="L1361" t="str">
            <v>KOTA SURAKARTA</v>
          </cell>
        </row>
        <row r="1362">
          <cell r="B1362" t="str">
            <v>H3372200</v>
          </cell>
          <cell r="C1362" t="str">
            <v>BP Betesda</v>
          </cell>
          <cell r="D1362" t="str">
            <v>Balai Pengobatan / Kesehatan Masyarakat</v>
          </cell>
          <cell r="G1362">
            <v>33</v>
          </cell>
          <cell r="H1362">
            <v>3372</v>
          </cell>
          <cell r="I1362" t="str">
            <v>-</v>
          </cell>
          <cell r="J1362">
            <v>0</v>
          </cell>
          <cell r="K1362" t="str">
            <v>JAWA TENGAH</v>
          </cell>
          <cell r="L1362" t="str">
            <v>KOTA SURAKARTA</v>
          </cell>
        </row>
        <row r="1363">
          <cell r="B1363" t="str">
            <v>H3372202</v>
          </cell>
          <cell r="C1363" t="str">
            <v>BP Budi Peni Surakarta</v>
          </cell>
          <cell r="D1363" t="str">
            <v>Balai Pengobatan / Kesehatan Masyarakat</v>
          </cell>
          <cell r="G1363">
            <v>33</v>
          </cell>
          <cell r="H1363">
            <v>3372</v>
          </cell>
          <cell r="I1363" t="str">
            <v>-</v>
          </cell>
          <cell r="J1363">
            <v>0</v>
          </cell>
          <cell r="K1363" t="str">
            <v>JAWA TENGAH</v>
          </cell>
          <cell r="L1363" t="str">
            <v>KOTA SURAKARTA</v>
          </cell>
        </row>
        <row r="1364">
          <cell r="B1364" t="str">
            <v>H3372219</v>
          </cell>
          <cell r="C1364" t="str">
            <v>BP Nabur Tresno</v>
          </cell>
          <cell r="D1364" t="str">
            <v>Balai Pengobatan / Kesehatan Masyarakat</v>
          </cell>
          <cell r="G1364">
            <v>33</v>
          </cell>
          <cell r="H1364">
            <v>3372</v>
          </cell>
          <cell r="I1364" t="str">
            <v>-</v>
          </cell>
          <cell r="J1364">
            <v>0</v>
          </cell>
          <cell r="K1364" t="str">
            <v>JAWA TENGAH</v>
          </cell>
          <cell r="L1364" t="str">
            <v>KOTA SURAKARTA</v>
          </cell>
        </row>
        <row r="1365">
          <cell r="B1365" t="str">
            <v>H3372257</v>
          </cell>
          <cell r="C1365" t="str">
            <v>BP Gigi UKGS YP Warga</v>
          </cell>
          <cell r="D1365" t="str">
            <v>Balai Pengobatan / Kesehatan Masyarakat</v>
          </cell>
          <cell r="G1365">
            <v>33</v>
          </cell>
          <cell r="H1365">
            <v>3372</v>
          </cell>
          <cell r="I1365" t="str">
            <v>-</v>
          </cell>
          <cell r="J1365">
            <v>0</v>
          </cell>
          <cell r="K1365" t="str">
            <v>JAWA TENGAH</v>
          </cell>
          <cell r="L1365" t="str">
            <v>KOTA SURAKARTA</v>
          </cell>
        </row>
        <row r="1366">
          <cell r="B1366" t="str">
            <v>H3372258</v>
          </cell>
          <cell r="C1366" t="str">
            <v>BPG Mecadita</v>
          </cell>
          <cell r="D1366" t="str">
            <v>Balai Pengobatan / Kesehatan Masyarakat</v>
          </cell>
          <cell r="G1366">
            <v>33</v>
          </cell>
          <cell r="H1366">
            <v>3372</v>
          </cell>
          <cell r="I1366" t="str">
            <v>-</v>
          </cell>
          <cell r="J1366">
            <v>0</v>
          </cell>
          <cell r="K1366" t="str">
            <v>JAWA TENGAH</v>
          </cell>
          <cell r="L1366" t="str">
            <v>KOTA SURAKARTA</v>
          </cell>
        </row>
        <row r="1367">
          <cell r="B1367" t="str">
            <v>H3372259</v>
          </cell>
          <cell r="C1367" t="str">
            <v>BP Bhakti Sehat</v>
          </cell>
          <cell r="D1367" t="str">
            <v>Balai Pengobatan / Kesehatan Masyarakat</v>
          </cell>
          <cell r="G1367">
            <v>33</v>
          </cell>
          <cell r="H1367">
            <v>3372</v>
          </cell>
          <cell r="I1367" t="str">
            <v>-</v>
          </cell>
          <cell r="J1367">
            <v>0</v>
          </cell>
          <cell r="K1367" t="str">
            <v>JAWA TENGAH</v>
          </cell>
          <cell r="L1367" t="str">
            <v>KOTA SURAKARTA</v>
          </cell>
        </row>
        <row r="1368">
          <cell r="B1368" t="str">
            <v>H3372260</v>
          </cell>
          <cell r="C1368" t="str">
            <v>BP Cita Medika Husada</v>
          </cell>
          <cell r="D1368" t="str">
            <v>Balai Pengobatan / Kesehatan Masyarakat</v>
          </cell>
          <cell r="G1368">
            <v>33</v>
          </cell>
          <cell r="H1368">
            <v>3372</v>
          </cell>
          <cell r="I1368" t="str">
            <v>-</v>
          </cell>
          <cell r="J1368">
            <v>0</v>
          </cell>
          <cell r="K1368" t="str">
            <v>JAWA TENGAH</v>
          </cell>
          <cell r="L1368" t="str">
            <v>KOTA SURAKARTA</v>
          </cell>
        </row>
        <row r="1369">
          <cell r="B1369" t="str">
            <v>H3372262</v>
          </cell>
          <cell r="C1369" t="str">
            <v>BP Vivo Dental Klinik</v>
          </cell>
          <cell r="D1369" t="str">
            <v>Balai Pengobatan / Kesehatan Masyarakat</v>
          </cell>
          <cell r="G1369">
            <v>33</v>
          </cell>
          <cell r="H1369">
            <v>3372</v>
          </cell>
          <cell r="I1369" t="str">
            <v>-</v>
          </cell>
          <cell r="J1369">
            <v>0</v>
          </cell>
          <cell r="K1369" t="str">
            <v>JAWA TENGAH</v>
          </cell>
          <cell r="L1369" t="str">
            <v>KOTA SURAKARTA</v>
          </cell>
        </row>
        <row r="1370">
          <cell r="B1370" t="str">
            <v>H3373003</v>
          </cell>
          <cell r="C1370" t="str">
            <v>BP SYIFA HUSADA</v>
          </cell>
          <cell r="D1370" t="str">
            <v>Balai Pengobatan / Kesehatan Masyarakat</v>
          </cell>
          <cell r="G1370">
            <v>33</v>
          </cell>
          <cell r="H1370">
            <v>3373</v>
          </cell>
          <cell r="I1370" t="str">
            <v>-</v>
          </cell>
          <cell r="J1370">
            <v>0</v>
          </cell>
          <cell r="K1370" t="str">
            <v>JAWA TENGAH</v>
          </cell>
          <cell r="L1370" t="str">
            <v>KOTA SALATIGA</v>
          </cell>
        </row>
        <row r="1371">
          <cell r="B1371" t="str">
            <v>H3373005</v>
          </cell>
          <cell r="C1371" t="str">
            <v>BP ELIM</v>
          </cell>
          <cell r="D1371" t="str">
            <v>Balai Pengobatan / Kesehatan Masyarakat</v>
          </cell>
          <cell r="G1371">
            <v>33</v>
          </cell>
          <cell r="H1371">
            <v>3373</v>
          </cell>
          <cell r="I1371" t="str">
            <v>-</v>
          </cell>
          <cell r="J1371">
            <v>0</v>
          </cell>
          <cell r="K1371" t="str">
            <v>JAWA TENGAH</v>
          </cell>
          <cell r="L1371" t="str">
            <v>KOTA SALATIGA</v>
          </cell>
        </row>
        <row r="1372">
          <cell r="B1372" t="str">
            <v>H3376160</v>
          </cell>
          <cell r="C1372" t="str">
            <v>BP Sentra Medika</v>
          </cell>
          <cell r="D1372" t="str">
            <v>Balai Pengobatan / Kesehatan Masyarakat</v>
          </cell>
          <cell r="G1372">
            <v>33</v>
          </cell>
          <cell r="H1372">
            <v>3376</v>
          </cell>
          <cell r="I1372" t="str">
            <v>-</v>
          </cell>
          <cell r="J1372">
            <v>0</v>
          </cell>
          <cell r="K1372" t="str">
            <v>JAWA TENGAH</v>
          </cell>
          <cell r="L1372" t="str">
            <v>KOTA TEGAL</v>
          </cell>
        </row>
        <row r="1373">
          <cell r="B1373" t="str">
            <v>H3376161</v>
          </cell>
          <cell r="C1373" t="str">
            <v>BP Mitra Medika</v>
          </cell>
          <cell r="D1373" t="str">
            <v>Balai Pengobatan / Kesehatan Masyarakat</v>
          </cell>
          <cell r="G1373">
            <v>33</v>
          </cell>
          <cell r="H1373">
            <v>3376</v>
          </cell>
          <cell r="I1373" t="str">
            <v>-</v>
          </cell>
          <cell r="J1373">
            <v>0</v>
          </cell>
          <cell r="K1373" t="str">
            <v>JAWA TENGAH</v>
          </cell>
          <cell r="L1373" t="str">
            <v>KOTA TEGAL</v>
          </cell>
        </row>
        <row r="1374">
          <cell r="B1374" t="str">
            <v>H3376162</v>
          </cell>
          <cell r="C1374" t="str">
            <v>BP Dr. Diana</v>
          </cell>
          <cell r="D1374" t="str">
            <v>Balai Pengobatan / Kesehatan Masyarakat</v>
          </cell>
          <cell r="G1374">
            <v>33</v>
          </cell>
          <cell r="H1374">
            <v>3376</v>
          </cell>
          <cell r="I1374" t="str">
            <v>-</v>
          </cell>
          <cell r="J1374">
            <v>0</v>
          </cell>
          <cell r="K1374" t="str">
            <v>JAWA TENGAH</v>
          </cell>
          <cell r="L1374" t="str">
            <v>KOTA TEGAL</v>
          </cell>
        </row>
        <row r="1375">
          <cell r="B1375" t="str">
            <v>H3376163</v>
          </cell>
          <cell r="C1375" t="str">
            <v>BP Dr. Esis</v>
          </cell>
          <cell r="D1375" t="str">
            <v>Balai Pengobatan / Kesehatan Masyarakat</v>
          </cell>
          <cell r="G1375">
            <v>33</v>
          </cell>
          <cell r="H1375">
            <v>3376</v>
          </cell>
          <cell r="I1375" t="str">
            <v>-</v>
          </cell>
          <cell r="J1375">
            <v>0</v>
          </cell>
          <cell r="K1375" t="str">
            <v>JAWA TENGAH</v>
          </cell>
          <cell r="L1375" t="str">
            <v>KOTA TEGAL</v>
          </cell>
        </row>
        <row r="1376">
          <cell r="B1376" t="str">
            <v>H3376164</v>
          </cell>
          <cell r="C1376" t="str">
            <v>BP Dr. Nurbaiti</v>
          </cell>
          <cell r="D1376" t="str">
            <v>Balai Pengobatan / Kesehatan Masyarakat</v>
          </cell>
          <cell r="G1376">
            <v>33</v>
          </cell>
          <cell r="H1376">
            <v>3376</v>
          </cell>
          <cell r="I1376" t="str">
            <v>-</v>
          </cell>
          <cell r="J1376">
            <v>0</v>
          </cell>
          <cell r="K1376" t="str">
            <v>JAWA TENGAH</v>
          </cell>
          <cell r="L1376" t="str">
            <v>KOTA TEGAL</v>
          </cell>
        </row>
        <row r="1377">
          <cell r="B1377" t="str">
            <v>H3376165</v>
          </cell>
          <cell r="C1377" t="str">
            <v>BP Dr. Endang II</v>
          </cell>
          <cell r="D1377" t="str">
            <v>Balai Pengobatan / Kesehatan Masyarakat</v>
          </cell>
          <cell r="G1377">
            <v>33</v>
          </cell>
          <cell r="H1377">
            <v>3376</v>
          </cell>
          <cell r="I1377" t="str">
            <v>-</v>
          </cell>
          <cell r="J1377">
            <v>0</v>
          </cell>
          <cell r="K1377" t="str">
            <v>JAWA TENGAH</v>
          </cell>
          <cell r="L1377" t="str">
            <v>KOTA TEGAL</v>
          </cell>
        </row>
        <row r="1378">
          <cell r="B1378" t="str">
            <v>H3376166</v>
          </cell>
          <cell r="C1378" t="str">
            <v>BP Marinan</v>
          </cell>
          <cell r="D1378" t="str">
            <v>Balai Pengobatan / Kesehatan Masyarakat</v>
          </cell>
          <cell r="G1378">
            <v>33</v>
          </cell>
          <cell r="H1378">
            <v>3376</v>
          </cell>
          <cell r="I1378" t="str">
            <v>-</v>
          </cell>
          <cell r="J1378">
            <v>0</v>
          </cell>
          <cell r="K1378" t="str">
            <v>JAWA TENGAH</v>
          </cell>
          <cell r="L1378" t="str">
            <v>KOTA TEGAL</v>
          </cell>
        </row>
        <row r="1379">
          <cell r="B1379" t="str">
            <v>H3376167</v>
          </cell>
          <cell r="C1379" t="str">
            <v>BP Perintis</v>
          </cell>
          <cell r="D1379" t="str">
            <v>Balai Pengobatan / Kesehatan Masyarakat</v>
          </cell>
          <cell r="G1379">
            <v>33</v>
          </cell>
          <cell r="H1379">
            <v>3376</v>
          </cell>
          <cell r="I1379" t="str">
            <v>-</v>
          </cell>
          <cell r="J1379">
            <v>0</v>
          </cell>
          <cell r="K1379" t="str">
            <v>JAWA TENGAH</v>
          </cell>
          <cell r="L1379" t="str">
            <v>KOTA TEGAL</v>
          </cell>
        </row>
        <row r="1380">
          <cell r="B1380" t="str">
            <v>H3376168</v>
          </cell>
          <cell r="C1380" t="str">
            <v>BP Sentanan Medika</v>
          </cell>
          <cell r="D1380" t="str">
            <v>Balai Pengobatan / Kesehatan Masyarakat</v>
          </cell>
          <cell r="G1380">
            <v>33</v>
          </cell>
          <cell r="H1380">
            <v>3376</v>
          </cell>
          <cell r="I1380" t="str">
            <v>-</v>
          </cell>
          <cell r="J1380">
            <v>0</v>
          </cell>
          <cell r="K1380" t="str">
            <v>JAWA TENGAH</v>
          </cell>
          <cell r="L1380" t="str">
            <v>KOTA TEGAL</v>
          </cell>
        </row>
        <row r="1381">
          <cell r="B1381" t="str">
            <v>H3376169</v>
          </cell>
          <cell r="C1381" t="str">
            <v>BP Medika</v>
          </cell>
          <cell r="D1381" t="str">
            <v>Balai Pengobatan / Kesehatan Masyarakat</v>
          </cell>
          <cell r="G1381">
            <v>33</v>
          </cell>
          <cell r="H1381">
            <v>3376</v>
          </cell>
          <cell r="I1381" t="str">
            <v>-</v>
          </cell>
          <cell r="J1381">
            <v>0</v>
          </cell>
          <cell r="K1381" t="str">
            <v>JAWA TENGAH</v>
          </cell>
          <cell r="L1381" t="str">
            <v>KOTA TEGAL</v>
          </cell>
        </row>
        <row r="1382">
          <cell r="B1382" t="str">
            <v>H3376170</v>
          </cell>
          <cell r="C1382" t="str">
            <v>BP Aisiyah</v>
          </cell>
          <cell r="D1382" t="str">
            <v>Balai Pengobatan / Kesehatan Masyarakat</v>
          </cell>
          <cell r="G1382">
            <v>33</v>
          </cell>
          <cell r="H1382">
            <v>3376</v>
          </cell>
          <cell r="I1382" t="str">
            <v>-</v>
          </cell>
          <cell r="J1382">
            <v>0</v>
          </cell>
          <cell r="K1382" t="str">
            <v>JAWA TENGAH</v>
          </cell>
          <cell r="L1382" t="str">
            <v>KOTA TEGAL</v>
          </cell>
        </row>
        <row r="1383">
          <cell r="B1383" t="str">
            <v>H3376172</v>
          </cell>
          <cell r="C1383" t="str">
            <v>BP Asy Syifa Plus</v>
          </cell>
          <cell r="D1383" t="str">
            <v>Balai Pengobatan / Kesehatan Masyarakat</v>
          </cell>
          <cell r="G1383">
            <v>33</v>
          </cell>
          <cell r="H1383">
            <v>3376</v>
          </cell>
          <cell r="I1383" t="str">
            <v>-</v>
          </cell>
          <cell r="J1383">
            <v>0</v>
          </cell>
          <cell r="K1383" t="str">
            <v>JAWA TENGAH</v>
          </cell>
          <cell r="L1383" t="str">
            <v>KOTA TEGAL</v>
          </cell>
        </row>
        <row r="1384">
          <cell r="B1384" t="str">
            <v>H3376174</v>
          </cell>
          <cell r="C1384" t="str">
            <v>BP Fx. Hermanto</v>
          </cell>
          <cell r="D1384" t="str">
            <v>Balai Pengobatan / Kesehatan Masyarakat</v>
          </cell>
          <cell r="G1384">
            <v>33</v>
          </cell>
          <cell r="H1384">
            <v>3376</v>
          </cell>
          <cell r="I1384" t="str">
            <v>-</v>
          </cell>
          <cell r="J1384">
            <v>0</v>
          </cell>
          <cell r="K1384" t="str">
            <v>JAWA TENGAH</v>
          </cell>
          <cell r="L1384" t="str">
            <v>KOTA TEGAL</v>
          </cell>
        </row>
        <row r="1385">
          <cell r="B1385" t="str">
            <v>H3376175</v>
          </cell>
          <cell r="C1385" t="str">
            <v>BP Dr. Alfiyanto Bittie</v>
          </cell>
          <cell r="D1385" t="str">
            <v>Balai Pengobatan / Kesehatan Masyarakat</v>
          </cell>
          <cell r="G1385">
            <v>33</v>
          </cell>
          <cell r="H1385">
            <v>3376</v>
          </cell>
          <cell r="I1385" t="str">
            <v>-</v>
          </cell>
          <cell r="J1385">
            <v>0</v>
          </cell>
          <cell r="K1385" t="str">
            <v>JAWA TENGAH</v>
          </cell>
          <cell r="L1385" t="str">
            <v>KOTA TEGAL</v>
          </cell>
        </row>
        <row r="1386">
          <cell r="B1386" t="str">
            <v>H3376176</v>
          </cell>
          <cell r="C1386" t="str">
            <v>BP Sumber Waras Jaya</v>
          </cell>
          <cell r="D1386" t="str">
            <v>Balai Pengobatan / Kesehatan Masyarakat</v>
          </cell>
          <cell r="G1386">
            <v>33</v>
          </cell>
          <cell r="H1386">
            <v>3376</v>
          </cell>
          <cell r="I1386" t="str">
            <v>-</v>
          </cell>
          <cell r="J1386">
            <v>0</v>
          </cell>
          <cell r="K1386" t="str">
            <v>JAWA TENGAH</v>
          </cell>
          <cell r="L1386" t="str">
            <v>KOTA TEGAL</v>
          </cell>
        </row>
        <row r="1387">
          <cell r="B1387" t="str">
            <v>H3376177</v>
          </cell>
          <cell r="C1387" t="str">
            <v>BP Diklat Transportasi Darat</v>
          </cell>
          <cell r="D1387" t="str">
            <v>Balai Pengobatan / Kesehatan Masyarakat</v>
          </cell>
          <cell r="G1387">
            <v>33</v>
          </cell>
          <cell r="H1387">
            <v>3376</v>
          </cell>
          <cell r="I1387" t="str">
            <v>-</v>
          </cell>
          <cell r="J1387">
            <v>0</v>
          </cell>
          <cell r="K1387" t="str">
            <v>JAWA TENGAH</v>
          </cell>
          <cell r="L1387" t="str">
            <v>KOTA TEGAL</v>
          </cell>
        </row>
        <row r="1388">
          <cell r="B1388" t="str">
            <v>H3376178</v>
          </cell>
          <cell r="C1388" t="str">
            <v>BP Grup Teteco</v>
          </cell>
          <cell r="D1388" t="str">
            <v>Balai Pengobatan / Kesehatan Masyarakat</v>
          </cell>
          <cell r="G1388">
            <v>33</v>
          </cell>
          <cell r="H1388">
            <v>3376</v>
          </cell>
          <cell r="I1388" t="str">
            <v>-</v>
          </cell>
          <cell r="J1388">
            <v>0</v>
          </cell>
          <cell r="K1388" t="str">
            <v>JAWA TENGAH</v>
          </cell>
          <cell r="L1388" t="str">
            <v>KOTA TEGAL</v>
          </cell>
        </row>
        <row r="1389">
          <cell r="B1389" t="str">
            <v>H3376185</v>
          </cell>
          <cell r="C1389" t="str">
            <v>BP POLRI</v>
          </cell>
          <cell r="D1389" t="str">
            <v>Balai Pengobatan / Kesehatan Masyarakat</v>
          </cell>
          <cell r="G1389">
            <v>33</v>
          </cell>
          <cell r="H1389">
            <v>3376</v>
          </cell>
          <cell r="I1389" t="str">
            <v>-</v>
          </cell>
          <cell r="J1389">
            <v>0</v>
          </cell>
          <cell r="K1389" t="str">
            <v>JAWA TENGAH</v>
          </cell>
          <cell r="L1389" t="str">
            <v>KOTA TEGAL</v>
          </cell>
        </row>
        <row r="1390">
          <cell r="B1390" t="str">
            <v>H3376186</v>
          </cell>
          <cell r="C1390" t="str">
            <v>BP Jasa Putra</v>
          </cell>
          <cell r="D1390" t="str">
            <v>Balai Pengobatan / Kesehatan Masyarakat</v>
          </cell>
          <cell r="G1390">
            <v>33</v>
          </cell>
          <cell r="H1390">
            <v>3376</v>
          </cell>
          <cell r="I1390" t="str">
            <v>-</v>
          </cell>
          <cell r="J1390">
            <v>0</v>
          </cell>
          <cell r="K1390" t="str">
            <v>JAWA TENGAH</v>
          </cell>
          <cell r="L1390" t="str">
            <v>KOTA TEGAL</v>
          </cell>
        </row>
        <row r="1391">
          <cell r="B1391" t="str">
            <v>H3376187</v>
          </cell>
          <cell r="C1391" t="str">
            <v>BP Tri Dharma</v>
          </cell>
          <cell r="D1391" t="str">
            <v>Balai Pengobatan / Kesehatan Masyarakat</v>
          </cell>
          <cell r="G1391">
            <v>33</v>
          </cell>
          <cell r="H1391">
            <v>3376</v>
          </cell>
          <cell r="I1391" t="str">
            <v>-</v>
          </cell>
          <cell r="J1391">
            <v>0</v>
          </cell>
          <cell r="K1391" t="str">
            <v>JAWA TENGAH</v>
          </cell>
          <cell r="L1391" t="str">
            <v>KOTA TEGAL</v>
          </cell>
        </row>
        <row r="1392">
          <cell r="B1392" t="str">
            <v>H3376188</v>
          </cell>
          <cell r="C1392" t="str">
            <v>BP Ibu Sulastri</v>
          </cell>
          <cell r="D1392" t="str">
            <v>Balai Pengobatan / Kesehatan Masyarakat</v>
          </cell>
          <cell r="G1392">
            <v>33</v>
          </cell>
          <cell r="H1392">
            <v>3376</v>
          </cell>
          <cell r="I1392" t="str">
            <v>-</v>
          </cell>
          <cell r="J1392">
            <v>0</v>
          </cell>
          <cell r="K1392" t="str">
            <v>JAWA TENGAH</v>
          </cell>
          <cell r="L1392" t="str">
            <v>KOTA TEGAL</v>
          </cell>
        </row>
        <row r="1393">
          <cell r="B1393" t="str">
            <v>H3376189</v>
          </cell>
          <cell r="C1393" t="str">
            <v>BP Dr. Endang I</v>
          </cell>
          <cell r="D1393" t="str">
            <v>Balai Pengobatan / Kesehatan Masyarakat</v>
          </cell>
          <cell r="G1393">
            <v>33</v>
          </cell>
          <cell r="H1393">
            <v>3376</v>
          </cell>
          <cell r="I1393" t="str">
            <v>-</v>
          </cell>
          <cell r="J1393">
            <v>0</v>
          </cell>
          <cell r="K1393" t="str">
            <v>JAWA TENGAH</v>
          </cell>
          <cell r="L1393" t="str">
            <v>KOTA TEGAL</v>
          </cell>
        </row>
        <row r="1394">
          <cell r="B1394" t="str">
            <v>H3376190</v>
          </cell>
          <cell r="C1394" t="str">
            <v>BP Santo Yosef</v>
          </cell>
          <cell r="D1394" t="str">
            <v>Balai Pengobatan / Kesehatan Masyarakat</v>
          </cell>
          <cell r="G1394">
            <v>33</v>
          </cell>
          <cell r="H1394">
            <v>3376</v>
          </cell>
          <cell r="I1394" t="str">
            <v>-</v>
          </cell>
          <cell r="J1394">
            <v>0</v>
          </cell>
          <cell r="K1394" t="str">
            <v>JAWA TENGAH</v>
          </cell>
          <cell r="L1394" t="str">
            <v>KOTA TEGAL</v>
          </cell>
        </row>
        <row r="1395">
          <cell r="B1395" t="str">
            <v>H3376192</v>
          </cell>
          <cell r="C1395" t="str">
            <v>BP PP</v>
          </cell>
          <cell r="D1395" t="str">
            <v>Balai Pengobatan / Kesehatan Masyarakat</v>
          </cell>
          <cell r="G1395">
            <v>33</v>
          </cell>
          <cell r="H1395">
            <v>3376</v>
          </cell>
          <cell r="I1395" t="str">
            <v>-</v>
          </cell>
          <cell r="J1395">
            <v>0</v>
          </cell>
          <cell r="K1395" t="str">
            <v>JAWA TENGAH</v>
          </cell>
          <cell r="L1395" t="str">
            <v>KOTA TEGAL</v>
          </cell>
        </row>
        <row r="1396">
          <cell r="B1396" t="str">
            <v>H3376193</v>
          </cell>
          <cell r="C1396" t="str">
            <v>BP Permata</v>
          </cell>
          <cell r="D1396" t="str">
            <v>Balai Pengobatan / Kesehatan Masyarakat</v>
          </cell>
          <cell r="G1396">
            <v>33</v>
          </cell>
          <cell r="H1396">
            <v>3376</v>
          </cell>
          <cell r="I1396" t="str">
            <v>-</v>
          </cell>
          <cell r="J1396">
            <v>0</v>
          </cell>
          <cell r="K1396" t="str">
            <v>JAWA TENGAH</v>
          </cell>
          <cell r="L1396" t="str">
            <v>KOTA TEGAL</v>
          </cell>
        </row>
        <row r="1397">
          <cell r="B1397" t="str">
            <v>H3376195</v>
          </cell>
          <cell r="C1397" t="str">
            <v>BP Bina Sehat</v>
          </cell>
          <cell r="D1397" t="str">
            <v>Balai Pengobatan / Kesehatan Masyarakat</v>
          </cell>
          <cell r="G1397">
            <v>33</v>
          </cell>
          <cell r="H1397">
            <v>3376</v>
          </cell>
          <cell r="I1397" t="str">
            <v>-</v>
          </cell>
          <cell r="J1397">
            <v>0</v>
          </cell>
          <cell r="K1397" t="str">
            <v>JAWA TENGAH</v>
          </cell>
          <cell r="L1397" t="str">
            <v>KOTA TEGAL</v>
          </cell>
        </row>
        <row r="1398">
          <cell r="B1398" t="str">
            <v>H3376197</v>
          </cell>
          <cell r="C1398" t="str">
            <v>BP Sumber Waras</v>
          </cell>
          <cell r="D1398" t="str">
            <v>Balai Pengobatan / Kesehatan Masyarakat</v>
          </cell>
          <cell r="G1398">
            <v>33</v>
          </cell>
          <cell r="H1398">
            <v>3376</v>
          </cell>
          <cell r="I1398" t="str">
            <v>-</v>
          </cell>
          <cell r="J1398">
            <v>0</v>
          </cell>
          <cell r="K1398" t="str">
            <v>JAWA TENGAH</v>
          </cell>
          <cell r="L1398" t="str">
            <v>KOTA TEGAL</v>
          </cell>
        </row>
        <row r="1399">
          <cell r="B1399" t="str">
            <v>H3376198</v>
          </cell>
          <cell r="C1399" t="str">
            <v>BP Pepabri Tadjri</v>
          </cell>
          <cell r="D1399" t="str">
            <v>Balai Pengobatan / Kesehatan Masyarakat</v>
          </cell>
          <cell r="G1399">
            <v>33</v>
          </cell>
          <cell r="H1399">
            <v>3376</v>
          </cell>
          <cell r="I1399" t="str">
            <v>-</v>
          </cell>
          <cell r="J1399">
            <v>0</v>
          </cell>
          <cell r="K1399" t="str">
            <v>JAWA TENGAH</v>
          </cell>
          <cell r="L1399" t="str">
            <v>KOTA TEGAL</v>
          </cell>
        </row>
        <row r="1400">
          <cell r="B1400" t="str">
            <v>H3376199</v>
          </cell>
          <cell r="C1400" t="str">
            <v>BP Sumber Sehat</v>
          </cell>
          <cell r="D1400" t="str">
            <v>Balai Pengobatan / Kesehatan Masyarakat</v>
          </cell>
          <cell r="G1400">
            <v>33</v>
          </cell>
          <cell r="H1400">
            <v>3376</v>
          </cell>
          <cell r="I1400" t="str">
            <v>-</v>
          </cell>
          <cell r="J1400">
            <v>0</v>
          </cell>
          <cell r="K1400" t="str">
            <v>JAWA TENGAH</v>
          </cell>
          <cell r="L1400" t="str">
            <v>KOTA TEGAL</v>
          </cell>
        </row>
        <row r="1401">
          <cell r="B1401" t="str">
            <v>H3376200</v>
          </cell>
          <cell r="C1401" t="str">
            <v>BP Amanah</v>
          </cell>
          <cell r="D1401" t="str">
            <v>Balai Pengobatan / Kesehatan Masyarakat</v>
          </cell>
          <cell r="G1401">
            <v>33</v>
          </cell>
          <cell r="H1401">
            <v>3376</v>
          </cell>
          <cell r="I1401" t="str">
            <v>-</v>
          </cell>
          <cell r="J1401">
            <v>0</v>
          </cell>
          <cell r="K1401" t="str">
            <v>JAWA TENGAH</v>
          </cell>
          <cell r="L1401" t="str">
            <v>KOTA TEGAL</v>
          </cell>
        </row>
        <row r="1402">
          <cell r="B1402" t="str">
            <v>F3302019</v>
          </cell>
          <cell r="C1402" t="str">
            <v>PROFESI NERS UNSOED</v>
          </cell>
          <cell r="D1402" t="str">
            <v>Apotik</v>
          </cell>
          <cell r="G1402">
            <v>33</v>
          </cell>
          <cell r="H1402">
            <v>3302</v>
          </cell>
          <cell r="I1402" t="str">
            <v>-</v>
          </cell>
          <cell r="J1402">
            <v>0</v>
          </cell>
          <cell r="K1402" t="str">
            <v>JAWA TENGAH</v>
          </cell>
          <cell r="L1402" t="str">
            <v>BANYUMAS</v>
          </cell>
        </row>
        <row r="1403">
          <cell r="B1403" t="str">
            <v>F3302042</v>
          </cell>
          <cell r="C1403" t="str">
            <v>PKU MUHAMMADIYAH</v>
          </cell>
          <cell r="D1403" t="str">
            <v>Apotik</v>
          </cell>
          <cell r="G1403">
            <v>33</v>
          </cell>
          <cell r="H1403">
            <v>3302</v>
          </cell>
          <cell r="I1403" t="str">
            <v>-</v>
          </cell>
          <cell r="J1403">
            <v>0</v>
          </cell>
          <cell r="K1403" t="str">
            <v>JAWA TENGAH</v>
          </cell>
          <cell r="L1403" t="str">
            <v>BANYUMAS</v>
          </cell>
        </row>
        <row r="1404">
          <cell r="B1404" t="str">
            <v>F3302058</v>
          </cell>
          <cell r="C1404" t="str">
            <v>RB Permata Hati</v>
          </cell>
          <cell r="D1404" t="str">
            <v>Apotik</v>
          </cell>
          <cell r="G1404">
            <v>33</v>
          </cell>
          <cell r="H1404">
            <v>3302</v>
          </cell>
          <cell r="I1404" t="str">
            <v>-</v>
          </cell>
          <cell r="J1404">
            <v>0</v>
          </cell>
          <cell r="K1404" t="str">
            <v>JAWA TENGAH</v>
          </cell>
          <cell r="L1404" t="str">
            <v>BANYUMAS</v>
          </cell>
        </row>
        <row r="1405">
          <cell r="B1405" t="str">
            <v>F3302059</v>
          </cell>
          <cell r="C1405" t="str">
            <v>AM (Ada Murah)</v>
          </cell>
          <cell r="D1405" t="str">
            <v>Apotik</v>
          </cell>
          <cell r="G1405">
            <v>33</v>
          </cell>
          <cell r="H1405">
            <v>3302</v>
          </cell>
          <cell r="I1405" t="str">
            <v>-</v>
          </cell>
          <cell r="J1405">
            <v>0</v>
          </cell>
          <cell r="K1405" t="str">
            <v>JAWA TENGAH</v>
          </cell>
          <cell r="L1405" t="str">
            <v>BANYUMAS</v>
          </cell>
        </row>
        <row r="1406">
          <cell r="B1406" t="str">
            <v>F3302060</v>
          </cell>
          <cell r="C1406" t="str">
            <v>Adil Farma</v>
          </cell>
          <cell r="D1406" t="str">
            <v>Apotik</v>
          </cell>
          <cell r="G1406">
            <v>33</v>
          </cell>
          <cell r="H1406">
            <v>3302</v>
          </cell>
          <cell r="I1406" t="str">
            <v>-</v>
          </cell>
          <cell r="J1406">
            <v>0</v>
          </cell>
          <cell r="K1406" t="str">
            <v>JAWA TENGAH</v>
          </cell>
          <cell r="L1406" t="str">
            <v>BANYUMAS</v>
          </cell>
        </row>
        <row r="1407">
          <cell r="B1407" t="str">
            <v>F3302061</v>
          </cell>
          <cell r="C1407" t="str">
            <v>Adrio Farma</v>
          </cell>
          <cell r="D1407" t="str">
            <v>Apotik</v>
          </cell>
          <cell r="G1407">
            <v>33</v>
          </cell>
          <cell r="H1407">
            <v>3302</v>
          </cell>
          <cell r="I1407" t="str">
            <v>-</v>
          </cell>
          <cell r="J1407">
            <v>0</v>
          </cell>
          <cell r="K1407" t="str">
            <v>JAWA TENGAH</v>
          </cell>
          <cell r="L1407" t="str">
            <v>BANYUMAS</v>
          </cell>
        </row>
        <row r="1408">
          <cell r="B1408" t="str">
            <v>F3302062</v>
          </cell>
          <cell r="C1408" t="str">
            <v>Ajibarang</v>
          </cell>
          <cell r="D1408" t="str">
            <v>Apotik</v>
          </cell>
          <cell r="G1408">
            <v>33</v>
          </cell>
          <cell r="H1408">
            <v>3302</v>
          </cell>
          <cell r="I1408" t="str">
            <v>-</v>
          </cell>
          <cell r="J1408">
            <v>0</v>
          </cell>
          <cell r="K1408" t="str">
            <v>JAWA TENGAH</v>
          </cell>
          <cell r="L1408" t="str">
            <v>BANYUMAS</v>
          </cell>
        </row>
        <row r="1409">
          <cell r="B1409" t="str">
            <v>F3302063</v>
          </cell>
          <cell r="C1409" t="str">
            <v>Akasia</v>
          </cell>
          <cell r="D1409" t="str">
            <v>Apotik</v>
          </cell>
          <cell r="G1409">
            <v>33</v>
          </cell>
          <cell r="H1409">
            <v>3302</v>
          </cell>
          <cell r="I1409" t="str">
            <v>-</v>
          </cell>
          <cell r="J1409">
            <v>0</v>
          </cell>
          <cell r="K1409" t="str">
            <v>JAWA TENGAH</v>
          </cell>
          <cell r="L1409" t="str">
            <v>BANYUMAS</v>
          </cell>
        </row>
        <row r="1410">
          <cell r="B1410" t="str">
            <v>F3302064</v>
          </cell>
          <cell r="C1410" t="str">
            <v>Amanda</v>
          </cell>
          <cell r="D1410" t="str">
            <v>Apotik</v>
          </cell>
          <cell r="G1410">
            <v>33</v>
          </cell>
          <cell r="H1410">
            <v>3302</v>
          </cell>
          <cell r="I1410" t="str">
            <v>-</v>
          </cell>
          <cell r="J1410">
            <v>0</v>
          </cell>
          <cell r="K1410" t="str">
            <v>JAWA TENGAH</v>
          </cell>
          <cell r="L1410" t="str">
            <v>BANYUMAS</v>
          </cell>
        </row>
        <row r="1411">
          <cell r="B1411" t="str">
            <v>F3302065</v>
          </cell>
          <cell r="C1411" t="str">
            <v>Anugrah Berkoh</v>
          </cell>
          <cell r="D1411" t="str">
            <v>Apotik</v>
          </cell>
          <cell r="G1411">
            <v>33</v>
          </cell>
          <cell r="H1411">
            <v>3302</v>
          </cell>
          <cell r="I1411" t="str">
            <v>-</v>
          </cell>
          <cell r="J1411">
            <v>0</v>
          </cell>
          <cell r="K1411" t="str">
            <v>JAWA TENGAH</v>
          </cell>
          <cell r="L1411" t="str">
            <v>BANYUMAS</v>
          </cell>
        </row>
        <row r="1412">
          <cell r="B1412" t="str">
            <v>F3302066</v>
          </cell>
          <cell r="C1412" t="str">
            <v>Aprilia Farma</v>
          </cell>
          <cell r="D1412" t="str">
            <v>Apotik</v>
          </cell>
          <cell r="G1412">
            <v>33</v>
          </cell>
          <cell r="H1412">
            <v>3302</v>
          </cell>
          <cell r="I1412" t="str">
            <v>-</v>
          </cell>
          <cell r="J1412">
            <v>0</v>
          </cell>
          <cell r="K1412" t="str">
            <v>JAWA TENGAH</v>
          </cell>
          <cell r="L1412" t="str">
            <v>BANYUMAS</v>
          </cell>
        </row>
        <row r="1413">
          <cell r="B1413" t="str">
            <v>F3302067</v>
          </cell>
          <cell r="C1413" t="str">
            <v>Asy Syifa</v>
          </cell>
          <cell r="D1413" t="str">
            <v>Apotik</v>
          </cell>
          <cell r="G1413">
            <v>33</v>
          </cell>
          <cell r="H1413">
            <v>3302</v>
          </cell>
          <cell r="I1413" t="str">
            <v>-</v>
          </cell>
          <cell r="J1413">
            <v>0</v>
          </cell>
          <cell r="K1413" t="str">
            <v>JAWA TENGAH</v>
          </cell>
          <cell r="L1413" t="str">
            <v>BANYUMAS</v>
          </cell>
        </row>
        <row r="1414">
          <cell r="B1414" t="str">
            <v>F3302068</v>
          </cell>
          <cell r="C1414" t="str">
            <v>Aurora</v>
          </cell>
          <cell r="D1414" t="str">
            <v>Apotik</v>
          </cell>
          <cell r="G1414">
            <v>33</v>
          </cell>
          <cell r="H1414">
            <v>3302</v>
          </cell>
          <cell r="I1414" t="str">
            <v>-</v>
          </cell>
          <cell r="J1414">
            <v>0</v>
          </cell>
          <cell r="K1414" t="str">
            <v>JAWA TENGAH</v>
          </cell>
          <cell r="L1414" t="str">
            <v>BANYUMAS</v>
          </cell>
        </row>
        <row r="1415">
          <cell r="B1415" t="str">
            <v>F3302069</v>
          </cell>
          <cell r="C1415" t="str">
            <v>Baturraden</v>
          </cell>
          <cell r="D1415" t="str">
            <v>Apotik</v>
          </cell>
          <cell r="G1415">
            <v>33</v>
          </cell>
          <cell r="H1415">
            <v>3302</v>
          </cell>
          <cell r="I1415" t="str">
            <v>-</v>
          </cell>
          <cell r="J1415">
            <v>0</v>
          </cell>
          <cell r="K1415" t="str">
            <v>JAWA TENGAH</v>
          </cell>
          <cell r="L1415" t="str">
            <v>BANYUMAS</v>
          </cell>
        </row>
        <row r="1416">
          <cell r="B1416" t="str">
            <v>F3302070</v>
          </cell>
          <cell r="C1416" t="str">
            <v>Bina Estetika Nugraha</v>
          </cell>
          <cell r="D1416" t="str">
            <v>Apotik</v>
          </cell>
          <cell r="G1416">
            <v>33</v>
          </cell>
          <cell r="H1416">
            <v>3302</v>
          </cell>
          <cell r="I1416" t="str">
            <v>-</v>
          </cell>
          <cell r="J1416">
            <v>0</v>
          </cell>
          <cell r="K1416" t="str">
            <v>JAWA TENGAH</v>
          </cell>
          <cell r="L1416" t="str">
            <v>BANYUMAS</v>
          </cell>
        </row>
        <row r="1417">
          <cell r="B1417" t="str">
            <v>F3302071</v>
          </cell>
          <cell r="C1417" t="str">
            <v>Bina Sehat</v>
          </cell>
          <cell r="D1417" t="str">
            <v>Apotik</v>
          </cell>
          <cell r="G1417">
            <v>33</v>
          </cell>
          <cell r="H1417">
            <v>3302</v>
          </cell>
          <cell r="I1417" t="str">
            <v>-</v>
          </cell>
          <cell r="J1417">
            <v>0</v>
          </cell>
          <cell r="K1417" t="str">
            <v>JAWA TENGAH</v>
          </cell>
          <cell r="L1417" t="str">
            <v>BANYUMAS</v>
          </cell>
        </row>
        <row r="1418">
          <cell r="B1418" t="str">
            <v>F3302072</v>
          </cell>
          <cell r="C1418" t="str">
            <v>Binar</v>
          </cell>
          <cell r="D1418" t="str">
            <v>Apotik</v>
          </cell>
          <cell r="G1418">
            <v>33</v>
          </cell>
          <cell r="H1418">
            <v>3302</v>
          </cell>
          <cell r="I1418" t="str">
            <v>-</v>
          </cell>
          <cell r="J1418">
            <v>0</v>
          </cell>
          <cell r="K1418" t="str">
            <v>JAWA TENGAH</v>
          </cell>
          <cell r="L1418" t="str">
            <v>BANYUMAS</v>
          </cell>
        </row>
        <row r="1419">
          <cell r="B1419" t="str">
            <v>F3302073</v>
          </cell>
          <cell r="C1419" t="str">
            <v>Bintang Sehat</v>
          </cell>
          <cell r="D1419" t="str">
            <v>Apotik</v>
          </cell>
          <cell r="G1419">
            <v>33</v>
          </cell>
          <cell r="H1419">
            <v>3302</v>
          </cell>
          <cell r="I1419" t="str">
            <v>-</v>
          </cell>
          <cell r="J1419">
            <v>0</v>
          </cell>
          <cell r="K1419" t="str">
            <v>JAWA TENGAH</v>
          </cell>
          <cell r="L1419" t="str">
            <v>BANYUMAS</v>
          </cell>
        </row>
        <row r="1420">
          <cell r="B1420" t="str">
            <v>F3302074</v>
          </cell>
          <cell r="C1420" t="str">
            <v>Bulupitu</v>
          </cell>
          <cell r="D1420" t="str">
            <v>Apotik</v>
          </cell>
          <cell r="G1420">
            <v>33</v>
          </cell>
          <cell r="H1420">
            <v>3302</v>
          </cell>
          <cell r="I1420" t="str">
            <v>-</v>
          </cell>
          <cell r="J1420">
            <v>0</v>
          </cell>
          <cell r="K1420" t="str">
            <v>JAWA TENGAH</v>
          </cell>
          <cell r="L1420" t="str">
            <v>BANYUMAS</v>
          </cell>
        </row>
        <row r="1421">
          <cell r="B1421" t="str">
            <v>F3302075</v>
          </cell>
          <cell r="C1421" t="str">
            <v>Cilongok</v>
          </cell>
          <cell r="D1421" t="str">
            <v>Apotik</v>
          </cell>
          <cell r="G1421">
            <v>33</v>
          </cell>
          <cell r="H1421">
            <v>3302</v>
          </cell>
          <cell r="I1421" t="str">
            <v>-</v>
          </cell>
          <cell r="J1421">
            <v>0</v>
          </cell>
          <cell r="K1421" t="str">
            <v>JAWA TENGAH</v>
          </cell>
          <cell r="L1421" t="str">
            <v>BANYUMAS</v>
          </cell>
        </row>
        <row r="1422">
          <cell r="B1422" t="str">
            <v>F3302076</v>
          </cell>
          <cell r="C1422" t="str">
            <v>Dunia Medika</v>
          </cell>
          <cell r="D1422" t="str">
            <v>Apotik</v>
          </cell>
          <cell r="G1422">
            <v>33</v>
          </cell>
          <cell r="H1422">
            <v>3302</v>
          </cell>
          <cell r="I1422" t="str">
            <v>-</v>
          </cell>
          <cell r="J1422">
            <v>0</v>
          </cell>
          <cell r="K1422" t="str">
            <v>JAWA TENGAH</v>
          </cell>
          <cell r="L1422" t="str">
            <v>BANYUMAS</v>
          </cell>
        </row>
        <row r="1423">
          <cell r="B1423" t="str">
            <v>F3302077</v>
          </cell>
          <cell r="C1423" t="str">
            <v>Enggal Waras</v>
          </cell>
          <cell r="D1423" t="str">
            <v>Apotik</v>
          </cell>
          <cell r="G1423">
            <v>33</v>
          </cell>
          <cell r="H1423">
            <v>3302</v>
          </cell>
          <cell r="I1423" t="str">
            <v>-</v>
          </cell>
          <cell r="J1423">
            <v>0</v>
          </cell>
          <cell r="K1423" t="str">
            <v>JAWA TENGAH</v>
          </cell>
          <cell r="L1423" t="str">
            <v>BANYUMAS</v>
          </cell>
        </row>
        <row r="1424">
          <cell r="B1424" t="str">
            <v>F3302078</v>
          </cell>
          <cell r="C1424" t="str">
            <v>Fajar Sehat</v>
          </cell>
          <cell r="D1424" t="str">
            <v>Apotik</v>
          </cell>
          <cell r="G1424">
            <v>33</v>
          </cell>
          <cell r="H1424">
            <v>3302</v>
          </cell>
          <cell r="I1424" t="str">
            <v>-</v>
          </cell>
          <cell r="J1424">
            <v>0</v>
          </cell>
          <cell r="K1424" t="str">
            <v>JAWA TENGAH</v>
          </cell>
          <cell r="L1424" t="str">
            <v>BANYUMAS</v>
          </cell>
        </row>
        <row r="1425">
          <cell r="B1425" t="str">
            <v>F3302079</v>
          </cell>
          <cell r="C1425" t="str">
            <v>Farrel Farma</v>
          </cell>
          <cell r="D1425" t="str">
            <v>Apotik</v>
          </cell>
          <cell r="G1425">
            <v>33</v>
          </cell>
          <cell r="H1425">
            <v>3302</v>
          </cell>
          <cell r="I1425" t="str">
            <v>-</v>
          </cell>
          <cell r="J1425">
            <v>0</v>
          </cell>
          <cell r="K1425" t="str">
            <v>JAWA TENGAH</v>
          </cell>
          <cell r="L1425" t="str">
            <v>BANYUMAS</v>
          </cell>
        </row>
        <row r="1426">
          <cell r="B1426" t="str">
            <v>F3302080</v>
          </cell>
          <cell r="C1426" t="str">
            <v>Fawnia</v>
          </cell>
          <cell r="D1426" t="str">
            <v>Apotik</v>
          </cell>
          <cell r="G1426">
            <v>33</v>
          </cell>
          <cell r="H1426">
            <v>3302</v>
          </cell>
          <cell r="I1426" t="str">
            <v>-</v>
          </cell>
          <cell r="J1426">
            <v>0</v>
          </cell>
          <cell r="K1426" t="str">
            <v>JAWA TENGAH</v>
          </cell>
          <cell r="L1426" t="str">
            <v>BANYUMAS</v>
          </cell>
        </row>
        <row r="1427">
          <cell r="B1427" t="str">
            <v>F3302081</v>
          </cell>
          <cell r="C1427" t="str">
            <v>Gayatri</v>
          </cell>
          <cell r="D1427" t="str">
            <v>Apotik</v>
          </cell>
          <cell r="G1427">
            <v>33</v>
          </cell>
          <cell r="H1427">
            <v>3302</v>
          </cell>
          <cell r="I1427" t="str">
            <v>-</v>
          </cell>
          <cell r="J1427">
            <v>0</v>
          </cell>
          <cell r="K1427" t="str">
            <v>JAWA TENGAH</v>
          </cell>
          <cell r="L1427" t="str">
            <v>BANYUMAS</v>
          </cell>
        </row>
        <row r="1428">
          <cell r="B1428" t="str">
            <v>F3302082</v>
          </cell>
          <cell r="C1428" t="str">
            <v>Gita Bina Nugraha</v>
          </cell>
          <cell r="D1428" t="str">
            <v>Apotik</v>
          </cell>
          <cell r="G1428">
            <v>33</v>
          </cell>
          <cell r="H1428">
            <v>3302</v>
          </cell>
          <cell r="I1428" t="str">
            <v>-</v>
          </cell>
          <cell r="J1428">
            <v>0</v>
          </cell>
          <cell r="K1428" t="str">
            <v>JAWA TENGAH</v>
          </cell>
          <cell r="L1428" t="str">
            <v>BANYUMAS</v>
          </cell>
        </row>
        <row r="1429">
          <cell r="B1429" t="str">
            <v>F3302083</v>
          </cell>
          <cell r="C1429" t="str">
            <v>Griya Farma</v>
          </cell>
          <cell r="D1429" t="str">
            <v>Apotik</v>
          </cell>
          <cell r="G1429">
            <v>33</v>
          </cell>
          <cell r="H1429">
            <v>3302</v>
          </cell>
          <cell r="I1429" t="str">
            <v>-</v>
          </cell>
          <cell r="J1429">
            <v>0</v>
          </cell>
          <cell r="K1429" t="str">
            <v>JAWA TENGAH</v>
          </cell>
          <cell r="L1429" t="str">
            <v>BANYUMAS</v>
          </cell>
        </row>
        <row r="1430">
          <cell r="B1430" t="str">
            <v>F3302084</v>
          </cell>
          <cell r="C1430" t="str">
            <v>Hutami</v>
          </cell>
          <cell r="D1430" t="str">
            <v>Apotik</v>
          </cell>
          <cell r="G1430">
            <v>33</v>
          </cell>
          <cell r="H1430">
            <v>3302</v>
          </cell>
          <cell r="I1430" t="str">
            <v>-</v>
          </cell>
          <cell r="J1430">
            <v>0</v>
          </cell>
          <cell r="K1430" t="str">
            <v>JAWA TENGAH</v>
          </cell>
          <cell r="L1430" t="str">
            <v>BANYUMAS</v>
          </cell>
        </row>
        <row r="1431">
          <cell r="B1431" t="str">
            <v>F3302085</v>
          </cell>
          <cell r="C1431" t="str">
            <v>Jayanti</v>
          </cell>
          <cell r="D1431" t="str">
            <v>Apotik</v>
          </cell>
          <cell r="G1431">
            <v>33</v>
          </cell>
          <cell r="H1431">
            <v>3302</v>
          </cell>
          <cell r="I1431" t="str">
            <v>-</v>
          </cell>
          <cell r="J1431">
            <v>0</v>
          </cell>
          <cell r="K1431" t="str">
            <v>JAWA TENGAH</v>
          </cell>
          <cell r="L1431" t="str">
            <v>BANYUMAS</v>
          </cell>
        </row>
        <row r="1432">
          <cell r="B1432" t="str">
            <v>F3302086</v>
          </cell>
          <cell r="C1432" t="str">
            <v>Jitu</v>
          </cell>
          <cell r="D1432" t="str">
            <v>Apotik</v>
          </cell>
          <cell r="G1432">
            <v>33</v>
          </cell>
          <cell r="H1432">
            <v>3302</v>
          </cell>
          <cell r="I1432" t="str">
            <v>-</v>
          </cell>
          <cell r="J1432">
            <v>0</v>
          </cell>
          <cell r="K1432" t="str">
            <v>JAWA TENGAH</v>
          </cell>
          <cell r="L1432" t="str">
            <v>BANYUMAS</v>
          </cell>
        </row>
        <row r="1433">
          <cell r="B1433" t="str">
            <v>F3302087</v>
          </cell>
          <cell r="C1433" t="str">
            <v>Kalibogor</v>
          </cell>
          <cell r="D1433" t="str">
            <v>Apotik</v>
          </cell>
          <cell r="G1433">
            <v>33</v>
          </cell>
          <cell r="H1433">
            <v>3302</v>
          </cell>
          <cell r="I1433" t="str">
            <v>-</v>
          </cell>
          <cell r="J1433">
            <v>0</v>
          </cell>
          <cell r="K1433" t="str">
            <v>JAWA TENGAH</v>
          </cell>
          <cell r="L1433" t="str">
            <v>BANYUMAS</v>
          </cell>
        </row>
        <row r="1434">
          <cell r="B1434" t="str">
            <v>F3302088</v>
          </cell>
          <cell r="C1434" t="str">
            <v>Karanglewas</v>
          </cell>
          <cell r="D1434" t="str">
            <v>Apotik</v>
          </cell>
          <cell r="G1434">
            <v>33</v>
          </cell>
          <cell r="H1434">
            <v>3302</v>
          </cell>
          <cell r="I1434" t="str">
            <v>-</v>
          </cell>
          <cell r="J1434">
            <v>0</v>
          </cell>
          <cell r="K1434" t="str">
            <v>JAWA TENGAH</v>
          </cell>
          <cell r="L1434" t="str">
            <v>BANYUMAS</v>
          </cell>
        </row>
        <row r="1435">
          <cell r="B1435" t="str">
            <v>F3302089</v>
          </cell>
          <cell r="C1435" t="str">
            <v>Karesidenan</v>
          </cell>
          <cell r="D1435" t="str">
            <v>Apotik</v>
          </cell>
          <cell r="G1435">
            <v>33</v>
          </cell>
          <cell r="H1435">
            <v>3302</v>
          </cell>
          <cell r="I1435" t="str">
            <v>-</v>
          </cell>
          <cell r="J1435">
            <v>0</v>
          </cell>
          <cell r="K1435" t="str">
            <v>JAWA TENGAH</v>
          </cell>
          <cell r="L1435" t="str">
            <v>BANYUMAS</v>
          </cell>
        </row>
        <row r="1436">
          <cell r="B1436" t="str">
            <v>F3302090</v>
          </cell>
          <cell r="C1436" t="str">
            <v>Kartika</v>
          </cell>
          <cell r="D1436" t="str">
            <v>Apotik</v>
          </cell>
          <cell r="G1436">
            <v>33</v>
          </cell>
          <cell r="H1436">
            <v>3302</v>
          </cell>
          <cell r="I1436" t="str">
            <v>-</v>
          </cell>
          <cell r="J1436">
            <v>0</v>
          </cell>
          <cell r="K1436" t="str">
            <v>JAWA TENGAH</v>
          </cell>
          <cell r="L1436" t="str">
            <v>BANYUMAS</v>
          </cell>
        </row>
        <row r="1437">
          <cell r="B1437" t="str">
            <v>F3302091</v>
          </cell>
          <cell r="C1437" t="str">
            <v>Karya Sehat</v>
          </cell>
          <cell r="D1437" t="str">
            <v>Apotik</v>
          </cell>
          <cell r="G1437">
            <v>33</v>
          </cell>
          <cell r="H1437">
            <v>3302</v>
          </cell>
          <cell r="I1437" t="str">
            <v>-</v>
          </cell>
          <cell r="J1437">
            <v>0</v>
          </cell>
          <cell r="K1437" t="str">
            <v>JAWA TENGAH</v>
          </cell>
          <cell r="L1437" t="str">
            <v>BANYUMAS</v>
          </cell>
        </row>
        <row r="1438">
          <cell r="B1438" t="str">
            <v>F3302092</v>
          </cell>
          <cell r="C1438" t="str">
            <v>Kebondalem Farma</v>
          </cell>
          <cell r="D1438" t="str">
            <v>Apotik</v>
          </cell>
          <cell r="G1438">
            <v>33</v>
          </cell>
          <cell r="H1438">
            <v>3302</v>
          </cell>
          <cell r="I1438" t="str">
            <v>-</v>
          </cell>
          <cell r="J1438">
            <v>0</v>
          </cell>
          <cell r="K1438" t="str">
            <v>JAWA TENGAH</v>
          </cell>
          <cell r="L1438" t="str">
            <v>BANYUMAS</v>
          </cell>
        </row>
        <row r="1439">
          <cell r="B1439" t="str">
            <v>F3302093</v>
          </cell>
          <cell r="C1439" t="str">
            <v>Kemranjen</v>
          </cell>
          <cell r="D1439" t="str">
            <v>Apotik</v>
          </cell>
          <cell r="G1439">
            <v>33</v>
          </cell>
          <cell r="H1439">
            <v>3302</v>
          </cell>
          <cell r="I1439" t="str">
            <v>-</v>
          </cell>
          <cell r="J1439">
            <v>0</v>
          </cell>
          <cell r="K1439" t="str">
            <v>JAWA TENGAH</v>
          </cell>
          <cell r="L1439" t="str">
            <v>BANYUMAS</v>
          </cell>
        </row>
        <row r="1440">
          <cell r="B1440" t="str">
            <v>F3302094</v>
          </cell>
          <cell r="C1440" t="str">
            <v>Kimia Farma</v>
          </cell>
          <cell r="D1440" t="str">
            <v>Apotik</v>
          </cell>
          <cell r="G1440">
            <v>33</v>
          </cell>
          <cell r="H1440">
            <v>3302</v>
          </cell>
          <cell r="I1440" t="str">
            <v>-</v>
          </cell>
          <cell r="J1440">
            <v>0</v>
          </cell>
          <cell r="K1440" t="str">
            <v>JAWA TENGAH</v>
          </cell>
          <cell r="L1440" t="str">
            <v>BANYUMAS</v>
          </cell>
        </row>
        <row r="1441">
          <cell r="B1441" t="str">
            <v>F3302095</v>
          </cell>
          <cell r="C1441" t="str">
            <v>Lestari F</v>
          </cell>
          <cell r="D1441" t="str">
            <v>Apotik</v>
          </cell>
          <cell r="G1441">
            <v>33</v>
          </cell>
          <cell r="H1441">
            <v>3302</v>
          </cell>
          <cell r="I1441" t="str">
            <v>-</v>
          </cell>
          <cell r="J1441">
            <v>0</v>
          </cell>
          <cell r="K1441" t="str">
            <v>JAWA TENGAH</v>
          </cell>
          <cell r="L1441" t="str">
            <v>BANYUMAS</v>
          </cell>
        </row>
        <row r="1442">
          <cell r="B1442" t="str">
            <v>F3302096</v>
          </cell>
          <cell r="C1442" t="str">
            <v>Maju Sehat</v>
          </cell>
          <cell r="D1442" t="str">
            <v>Apotik</v>
          </cell>
          <cell r="G1442">
            <v>33</v>
          </cell>
          <cell r="H1442">
            <v>3302</v>
          </cell>
          <cell r="I1442" t="str">
            <v>-</v>
          </cell>
          <cell r="J1442">
            <v>0</v>
          </cell>
          <cell r="K1442" t="str">
            <v>JAWA TENGAH</v>
          </cell>
          <cell r="L1442" t="str">
            <v>BANYUMAS</v>
          </cell>
        </row>
        <row r="1443">
          <cell r="B1443" t="str">
            <v>F3302097</v>
          </cell>
          <cell r="C1443" t="str">
            <v>Medica</v>
          </cell>
          <cell r="D1443" t="str">
            <v>Apotik</v>
          </cell>
          <cell r="G1443">
            <v>33</v>
          </cell>
          <cell r="H1443">
            <v>3302</v>
          </cell>
          <cell r="I1443" t="str">
            <v>-</v>
          </cell>
          <cell r="J1443">
            <v>0</v>
          </cell>
          <cell r="K1443" t="str">
            <v>JAWA TENGAH</v>
          </cell>
          <cell r="L1443" t="str">
            <v>BANYUMAS</v>
          </cell>
        </row>
        <row r="1444">
          <cell r="B1444" t="str">
            <v>F3302098</v>
          </cell>
          <cell r="C1444" t="str">
            <v>Memory</v>
          </cell>
          <cell r="D1444" t="str">
            <v>Apotik</v>
          </cell>
          <cell r="G1444">
            <v>33</v>
          </cell>
          <cell r="H1444">
            <v>3302</v>
          </cell>
          <cell r="I1444" t="str">
            <v>-</v>
          </cell>
          <cell r="J1444">
            <v>0</v>
          </cell>
          <cell r="K1444" t="str">
            <v>JAWA TENGAH</v>
          </cell>
          <cell r="L1444" t="str">
            <v>BANYUMAS</v>
          </cell>
        </row>
        <row r="1445">
          <cell r="B1445" t="str">
            <v>F3302099</v>
          </cell>
          <cell r="C1445" t="str">
            <v>Menmari</v>
          </cell>
          <cell r="D1445" t="str">
            <v>Apotik</v>
          </cell>
          <cell r="G1445">
            <v>33</v>
          </cell>
          <cell r="H1445">
            <v>3302</v>
          </cell>
          <cell r="I1445" t="str">
            <v>-</v>
          </cell>
          <cell r="J1445">
            <v>0</v>
          </cell>
          <cell r="K1445" t="str">
            <v>JAWA TENGAH</v>
          </cell>
          <cell r="L1445" t="str">
            <v>BANYUMAS</v>
          </cell>
        </row>
        <row r="1446">
          <cell r="B1446" t="str">
            <v>F3302100</v>
          </cell>
          <cell r="C1446" t="str">
            <v>Merdeka 34</v>
          </cell>
          <cell r="D1446" t="str">
            <v>Apotik</v>
          </cell>
          <cell r="G1446">
            <v>33</v>
          </cell>
          <cell r="H1446">
            <v>3302</v>
          </cell>
          <cell r="I1446" t="str">
            <v>-</v>
          </cell>
          <cell r="J1446">
            <v>0</v>
          </cell>
          <cell r="K1446" t="str">
            <v>JAWA TENGAH</v>
          </cell>
          <cell r="L1446" t="str">
            <v>BANYUMAS</v>
          </cell>
        </row>
        <row r="1447">
          <cell r="B1447" t="str">
            <v>F3302101</v>
          </cell>
          <cell r="C1447" t="str">
            <v>Mirah</v>
          </cell>
          <cell r="D1447" t="str">
            <v>Apotik</v>
          </cell>
          <cell r="G1447">
            <v>33</v>
          </cell>
          <cell r="H1447">
            <v>3302</v>
          </cell>
          <cell r="I1447" t="str">
            <v>-</v>
          </cell>
          <cell r="J1447">
            <v>0</v>
          </cell>
          <cell r="K1447" t="str">
            <v>JAWA TENGAH</v>
          </cell>
          <cell r="L1447" t="str">
            <v>BANYUMAS</v>
          </cell>
        </row>
        <row r="1448">
          <cell r="B1448" t="str">
            <v>F3302102</v>
          </cell>
          <cell r="C1448" t="str">
            <v>Mlati</v>
          </cell>
          <cell r="D1448" t="str">
            <v>Apotik</v>
          </cell>
          <cell r="G1448">
            <v>33</v>
          </cell>
          <cell r="H1448">
            <v>3302</v>
          </cell>
          <cell r="I1448" t="str">
            <v>-</v>
          </cell>
          <cell r="J1448">
            <v>0</v>
          </cell>
          <cell r="K1448" t="str">
            <v>JAWA TENGAH</v>
          </cell>
          <cell r="L1448" t="str">
            <v>BANYUMAS</v>
          </cell>
        </row>
        <row r="1449">
          <cell r="B1449" t="str">
            <v>F3302103</v>
          </cell>
          <cell r="C1449" t="str">
            <v>Natasha</v>
          </cell>
          <cell r="D1449" t="str">
            <v>Apotik</v>
          </cell>
          <cell r="G1449">
            <v>33</v>
          </cell>
          <cell r="H1449">
            <v>3302</v>
          </cell>
          <cell r="I1449" t="str">
            <v>-</v>
          </cell>
          <cell r="J1449">
            <v>0</v>
          </cell>
          <cell r="K1449" t="str">
            <v>JAWA TENGAH</v>
          </cell>
          <cell r="L1449" t="str">
            <v>BANYUMAS</v>
          </cell>
        </row>
        <row r="1450">
          <cell r="B1450" t="str">
            <v>F3302104</v>
          </cell>
          <cell r="C1450" t="str">
            <v>Notria Farma</v>
          </cell>
          <cell r="D1450" t="str">
            <v>Apotik</v>
          </cell>
          <cell r="G1450">
            <v>33</v>
          </cell>
          <cell r="H1450">
            <v>3302</v>
          </cell>
          <cell r="I1450" t="str">
            <v>-</v>
          </cell>
          <cell r="J1450">
            <v>0</v>
          </cell>
          <cell r="K1450" t="str">
            <v>JAWA TENGAH</v>
          </cell>
          <cell r="L1450" t="str">
            <v>BANYUMAS</v>
          </cell>
        </row>
        <row r="1451">
          <cell r="B1451" t="str">
            <v>F3302105</v>
          </cell>
          <cell r="C1451" t="str">
            <v>Nuraya Farma</v>
          </cell>
          <cell r="D1451" t="str">
            <v>Apotik</v>
          </cell>
          <cell r="G1451">
            <v>33</v>
          </cell>
          <cell r="H1451">
            <v>3302</v>
          </cell>
          <cell r="I1451" t="str">
            <v>-</v>
          </cell>
          <cell r="J1451">
            <v>0</v>
          </cell>
          <cell r="K1451" t="str">
            <v>JAWA TENGAH</v>
          </cell>
          <cell r="L1451" t="str">
            <v>BANYUMAS</v>
          </cell>
        </row>
        <row r="1452">
          <cell r="B1452" t="str">
            <v>F3302106</v>
          </cell>
          <cell r="C1452" t="str">
            <v>Omnia Farma</v>
          </cell>
          <cell r="D1452" t="str">
            <v>Apotik</v>
          </cell>
          <cell r="G1452">
            <v>33</v>
          </cell>
          <cell r="H1452">
            <v>3302</v>
          </cell>
          <cell r="I1452" t="str">
            <v>-</v>
          </cell>
          <cell r="J1452">
            <v>0</v>
          </cell>
          <cell r="K1452" t="str">
            <v>JAWA TENGAH</v>
          </cell>
          <cell r="L1452" t="str">
            <v>BANYUMAS</v>
          </cell>
        </row>
        <row r="1453">
          <cell r="B1453" t="str">
            <v>F3302107</v>
          </cell>
          <cell r="C1453" t="str">
            <v>Pahlawan</v>
          </cell>
          <cell r="D1453" t="str">
            <v>Apotik</v>
          </cell>
          <cell r="G1453">
            <v>33</v>
          </cell>
          <cell r="H1453">
            <v>3302</v>
          </cell>
          <cell r="I1453" t="str">
            <v>-</v>
          </cell>
          <cell r="J1453">
            <v>0</v>
          </cell>
          <cell r="K1453" t="str">
            <v>JAWA TENGAH</v>
          </cell>
          <cell r="L1453" t="str">
            <v>BANYUMAS</v>
          </cell>
        </row>
        <row r="1454">
          <cell r="B1454" t="str">
            <v>F3302108</v>
          </cell>
          <cell r="C1454" t="str">
            <v>Pahlawan Baru</v>
          </cell>
          <cell r="D1454" t="str">
            <v>Apotik</v>
          </cell>
          <cell r="G1454">
            <v>33</v>
          </cell>
          <cell r="H1454">
            <v>3302</v>
          </cell>
          <cell r="I1454" t="str">
            <v>-</v>
          </cell>
          <cell r="J1454">
            <v>0</v>
          </cell>
          <cell r="K1454" t="str">
            <v>JAWA TENGAH</v>
          </cell>
          <cell r="L1454" t="str">
            <v>BANYUMAS</v>
          </cell>
        </row>
        <row r="1455">
          <cell r="B1455" t="str">
            <v>F3302109</v>
          </cell>
          <cell r="C1455" t="str">
            <v>Panca Farma</v>
          </cell>
          <cell r="D1455" t="str">
            <v>Apotik</v>
          </cell>
          <cell r="G1455">
            <v>33</v>
          </cell>
          <cell r="H1455">
            <v>3302</v>
          </cell>
          <cell r="I1455" t="str">
            <v>-</v>
          </cell>
          <cell r="J1455">
            <v>0</v>
          </cell>
          <cell r="K1455" t="str">
            <v>JAWA TENGAH</v>
          </cell>
          <cell r="L1455" t="str">
            <v>BANYUMAS</v>
          </cell>
        </row>
        <row r="1456">
          <cell r="B1456" t="str">
            <v>F3302110</v>
          </cell>
          <cell r="C1456" t="str">
            <v>Panti Waras</v>
          </cell>
          <cell r="D1456" t="str">
            <v>Apotik</v>
          </cell>
          <cell r="G1456">
            <v>33</v>
          </cell>
          <cell r="H1456">
            <v>3302</v>
          </cell>
          <cell r="I1456" t="str">
            <v>-</v>
          </cell>
          <cell r="J1456">
            <v>0</v>
          </cell>
          <cell r="K1456" t="str">
            <v>JAWA TENGAH</v>
          </cell>
          <cell r="L1456" t="str">
            <v>BANYUMAS</v>
          </cell>
        </row>
        <row r="1457">
          <cell r="B1457" t="str">
            <v>F3302111</v>
          </cell>
          <cell r="C1457" t="str">
            <v>Patikraja</v>
          </cell>
          <cell r="D1457" t="str">
            <v>Apotik</v>
          </cell>
          <cell r="G1457">
            <v>33</v>
          </cell>
          <cell r="H1457">
            <v>3302</v>
          </cell>
          <cell r="I1457" t="str">
            <v>-</v>
          </cell>
          <cell r="J1457">
            <v>0</v>
          </cell>
          <cell r="K1457" t="str">
            <v>JAWA TENGAH</v>
          </cell>
          <cell r="L1457" t="str">
            <v>BANYUMAS</v>
          </cell>
        </row>
        <row r="1458">
          <cell r="B1458" t="str">
            <v>F3302112</v>
          </cell>
          <cell r="C1458" t="str">
            <v>Permata Bunda</v>
          </cell>
          <cell r="D1458" t="str">
            <v>Apotik</v>
          </cell>
          <cell r="G1458">
            <v>33</v>
          </cell>
          <cell r="H1458">
            <v>3302</v>
          </cell>
          <cell r="I1458" t="str">
            <v>-</v>
          </cell>
          <cell r="J1458">
            <v>0</v>
          </cell>
          <cell r="K1458" t="str">
            <v>JAWA TENGAH</v>
          </cell>
          <cell r="L1458" t="str">
            <v>BANYUMAS</v>
          </cell>
        </row>
        <row r="1459">
          <cell r="B1459" t="str">
            <v>F3302113</v>
          </cell>
          <cell r="C1459" t="str">
            <v>PMI</v>
          </cell>
          <cell r="D1459" t="str">
            <v>Apotik</v>
          </cell>
          <cell r="G1459">
            <v>33</v>
          </cell>
          <cell r="H1459">
            <v>3302</v>
          </cell>
          <cell r="I1459" t="str">
            <v>-</v>
          </cell>
          <cell r="J1459">
            <v>0</v>
          </cell>
          <cell r="K1459" t="str">
            <v>JAWA TENGAH</v>
          </cell>
          <cell r="L1459" t="str">
            <v>BANYUMAS</v>
          </cell>
        </row>
        <row r="1460">
          <cell r="B1460" t="str">
            <v>F3302114</v>
          </cell>
          <cell r="C1460" t="str">
            <v>Pramuka</v>
          </cell>
          <cell r="D1460" t="str">
            <v>Apotik</v>
          </cell>
          <cell r="G1460">
            <v>33</v>
          </cell>
          <cell r="H1460">
            <v>3302</v>
          </cell>
          <cell r="I1460" t="str">
            <v>-</v>
          </cell>
          <cell r="J1460">
            <v>0</v>
          </cell>
          <cell r="K1460" t="str">
            <v>JAWA TENGAH</v>
          </cell>
          <cell r="L1460" t="str">
            <v>BANYUMAS</v>
          </cell>
        </row>
        <row r="1461">
          <cell r="B1461" t="str">
            <v>F3302115</v>
          </cell>
          <cell r="C1461" t="str">
            <v>Prima Farma</v>
          </cell>
          <cell r="D1461" t="str">
            <v>Apotik</v>
          </cell>
          <cell r="G1461">
            <v>33</v>
          </cell>
          <cell r="H1461">
            <v>3302</v>
          </cell>
          <cell r="I1461" t="str">
            <v>-</v>
          </cell>
          <cell r="J1461">
            <v>0</v>
          </cell>
          <cell r="K1461" t="str">
            <v>JAWA TENGAH</v>
          </cell>
          <cell r="L1461" t="str">
            <v>BANYUMAS</v>
          </cell>
        </row>
        <row r="1462">
          <cell r="B1462" t="str">
            <v>F3302116</v>
          </cell>
          <cell r="C1462" t="str">
            <v>Purba Farma</v>
          </cell>
          <cell r="D1462" t="str">
            <v>Apotik</v>
          </cell>
          <cell r="G1462">
            <v>33</v>
          </cell>
          <cell r="H1462">
            <v>3302</v>
          </cell>
          <cell r="I1462" t="str">
            <v>-</v>
          </cell>
          <cell r="J1462">
            <v>0</v>
          </cell>
          <cell r="K1462" t="str">
            <v>JAWA TENGAH</v>
          </cell>
          <cell r="L1462" t="str">
            <v>BANYUMAS</v>
          </cell>
        </row>
        <row r="1463">
          <cell r="B1463" t="str">
            <v>F3302117</v>
          </cell>
          <cell r="C1463" t="str">
            <v>Puri Sehat</v>
          </cell>
          <cell r="D1463" t="str">
            <v>Apotik</v>
          </cell>
          <cell r="G1463">
            <v>33</v>
          </cell>
          <cell r="H1463">
            <v>3302</v>
          </cell>
          <cell r="I1463" t="str">
            <v>-</v>
          </cell>
          <cell r="J1463">
            <v>0</v>
          </cell>
          <cell r="K1463" t="str">
            <v>JAWA TENGAH</v>
          </cell>
          <cell r="L1463" t="str">
            <v>BANYUMAS</v>
          </cell>
        </row>
        <row r="1464">
          <cell r="B1464" t="str">
            <v>F3302118</v>
          </cell>
          <cell r="C1464" t="str">
            <v>Purwojati</v>
          </cell>
          <cell r="D1464" t="str">
            <v>Apotik</v>
          </cell>
          <cell r="G1464">
            <v>33</v>
          </cell>
          <cell r="H1464">
            <v>3302</v>
          </cell>
          <cell r="I1464" t="str">
            <v>-</v>
          </cell>
          <cell r="J1464">
            <v>0</v>
          </cell>
          <cell r="K1464" t="str">
            <v>JAWA TENGAH</v>
          </cell>
          <cell r="L1464" t="str">
            <v>BANYUMAS</v>
          </cell>
        </row>
        <row r="1465">
          <cell r="B1465" t="str">
            <v>F3302119</v>
          </cell>
          <cell r="C1465" t="str">
            <v>Rahayu Baru</v>
          </cell>
          <cell r="D1465" t="str">
            <v>Apotik</v>
          </cell>
          <cell r="G1465">
            <v>33</v>
          </cell>
          <cell r="H1465">
            <v>3302</v>
          </cell>
          <cell r="I1465" t="str">
            <v>-</v>
          </cell>
          <cell r="J1465">
            <v>0</v>
          </cell>
          <cell r="K1465" t="str">
            <v>JAWA TENGAH</v>
          </cell>
          <cell r="L1465" t="str">
            <v>BANYUMAS</v>
          </cell>
        </row>
        <row r="1466">
          <cell r="B1466" t="str">
            <v>F3302120</v>
          </cell>
          <cell r="C1466" t="str">
            <v>Rahma</v>
          </cell>
          <cell r="D1466" t="str">
            <v>Apotik</v>
          </cell>
          <cell r="G1466">
            <v>33</v>
          </cell>
          <cell r="H1466">
            <v>3302</v>
          </cell>
          <cell r="I1466" t="str">
            <v>-</v>
          </cell>
          <cell r="J1466">
            <v>0</v>
          </cell>
          <cell r="K1466" t="str">
            <v>JAWA TENGAH</v>
          </cell>
          <cell r="L1466" t="str">
            <v>BANYUMAS</v>
          </cell>
        </row>
        <row r="1467">
          <cell r="B1467" t="str">
            <v>F3302121</v>
          </cell>
          <cell r="C1467" t="str">
            <v>Rahmatika Farma</v>
          </cell>
          <cell r="D1467" t="str">
            <v>Apotik</v>
          </cell>
          <cell r="G1467">
            <v>33</v>
          </cell>
          <cell r="H1467">
            <v>3302</v>
          </cell>
          <cell r="I1467" t="str">
            <v>-</v>
          </cell>
          <cell r="J1467">
            <v>0</v>
          </cell>
          <cell r="K1467" t="str">
            <v>JAWA TENGAH</v>
          </cell>
          <cell r="L1467" t="str">
            <v>BANYUMAS</v>
          </cell>
        </row>
        <row r="1468">
          <cell r="B1468" t="str">
            <v>F3302122</v>
          </cell>
          <cell r="C1468" t="str">
            <v>Ramadhan</v>
          </cell>
          <cell r="D1468" t="str">
            <v>Apotik</v>
          </cell>
          <cell r="G1468">
            <v>33</v>
          </cell>
          <cell r="H1468">
            <v>3302</v>
          </cell>
          <cell r="I1468" t="str">
            <v>-</v>
          </cell>
          <cell r="J1468">
            <v>0</v>
          </cell>
          <cell r="K1468" t="str">
            <v>JAWA TENGAH</v>
          </cell>
          <cell r="L1468" t="str">
            <v>BANYUMAS</v>
          </cell>
        </row>
        <row r="1469">
          <cell r="B1469" t="str">
            <v>F3302123</v>
          </cell>
          <cell r="C1469" t="str">
            <v>Raudhah</v>
          </cell>
          <cell r="D1469" t="str">
            <v>Apotik</v>
          </cell>
          <cell r="G1469">
            <v>33</v>
          </cell>
          <cell r="H1469">
            <v>3302</v>
          </cell>
          <cell r="I1469" t="str">
            <v>-</v>
          </cell>
          <cell r="J1469">
            <v>0</v>
          </cell>
          <cell r="K1469" t="str">
            <v>JAWA TENGAH</v>
          </cell>
          <cell r="L1469" t="str">
            <v>BANYUMAS</v>
          </cell>
        </row>
        <row r="1470">
          <cell r="B1470" t="str">
            <v>F3302124</v>
          </cell>
          <cell r="C1470" t="str">
            <v>Rawalo</v>
          </cell>
          <cell r="D1470" t="str">
            <v>Apotik</v>
          </cell>
          <cell r="G1470">
            <v>33</v>
          </cell>
          <cell r="H1470">
            <v>3302</v>
          </cell>
          <cell r="I1470" t="str">
            <v>-</v>
          </cell>
          <cell r="J1470">
            <v>0</v>
          </cell>
          <cell r="K1470" t="str">
            <v>JAWA TENGAH</v>
          </cell>
          <cell r="L1470" t="str">
            <v>BANYUMAS</v>
          </cell>
        </row>
        <row r="1471">
          <cell r="B1471" t="str">
            <v>F3302125</v>
          </cell>
          <cell r="C1471" t="str">
            <v>Safindra</v>
          </cell>
          <cell r="D1471" t="str">
            <v>Apotik</v>
          </cell>
          <cell r="G1471">
            <v>33</v>
          </cell>
          <cell r="H1471">
            <v>3302</v>
          </cell>
          <cell r="I1471" t="str">
            <v>-</v>
          </cell>
          <cell r="J1471">
            <v>0</v>
          </cell>
          <cell r="K1471" t="str">
            <v>JAWA TENGAH</v>
          </cell>
          <cell r="L1471" t="str">
            <v>BANYUMAS</v>
          </cell>
        </row>
        <row r="1472">
          <cell r="B1472" t="str">
            <v>F3302126</v>
          </cell>
          <cell r="C1472" t="str">
            <v>Saga Farma</v>
          </cell>
          <cell r="D1472" t="str">
            <v>Apotik</v>
          </cell>
          <cell r="G1472">
            <v>33</v>
          </cell>
          <cell r="H1472">
            <v>3302</v>
          </cell>
          <cell r="I1472" t="str">
            <v>-</v>
          </cell>
          <cell r="J1472">
            <v>0</v>
          </cell>
          <cell r="K1472" t="str">
            <v>JAWA TENGAH</v>
          </cell>
          <cell r="L1472" t="str">
            <v>BANYUMAS</v>
          </cell>
        </row>
        <row r="1473">
          <cell r="B1473" t="str">
            <v>F3302127</v>
          </cell>
          <cell r="C1473" t="str">
            <v>Sahabat</v>
          </cell>
          <cell r="D1473" t="str">
            <v>Apotik</v>
          </cell>
          <cell r="G1473">
            <v>33</v>
          </cell>
          <cell r="H1473">
            <v>3302</v>
          </cell>
          <cell r="I1473" t="str">
            <v>-</v>
          </cell>
          <cell r="J1473">
            <v>0</v>
          </cell>
          <cell r="K1473" t="str">
            <v>JAWA TENGAH</v>
          </cell>
          <cell r="L1473" t="str">
            <v>BANYUMAS</v>
          </cell>
        </row>
        <row r="1474">
          <cell r="B1474" t="str">
            <v>F3302128</v>
          </cell>
          <cell r="C1474" t="str">
            <v>Samara</v>
          </cell>
          <cell r="D1474" t="str">
            <v>Apotik</v>
          </cell>
          <cell r="G1474">
            <v>33</v>
          </cell>
          <cell r="H1474">
            <v>3302</v>
          </cell>
          <cell r="I1474" t="str">
            <v>-</v>
          </cell>
          <cell r="J1474">
            <v>0</v>
          </cell>
          <cell r="K1474" t="str">
            <v>JAWA TENGAH</v>
          </cell>
          <cell r="L1474" t="str">
            <v>BANYUMAS</v>
          </cell>
        </row>
        <row r="1475">
          <cell r="B1475" t="str">
            <v>F3302129</v>
          </cell>
          <cell r="C1475" t="str">
            <v>Sanitas</v>
          </cell>
          <cell r="D1475" t="str">
            <v>Apotik</v>
          </cell>
          <cell r="G1475">
            <v>33</v>
          </cell>
          <cell r="H1475">
            <v>3302</v>
          </cell>
          <cell r="I1475" t="str">
            <v>-</v>
          </cell>
          <cell r="J1475">
            <v>0</v>
          </cell>
          <cell r="K1475" t="str">
            <v>JAWA TENGAH</v>
          </cell>
          <cell r="L1475" t="str">
            <v>BANYUMAS</v>
          </cell>
        </row>
        <row r="1476">
          <cell r="B1476" t="str">
            <v>F3302130</v>
          </cell>
          <cell r="C1476" t="str">
            <v>Sawangan</v>
          </cell>
          <cell r="D1476" t="str">
            <v>Apotik</v>
          </cell>
          <cell r="G1476">
            <v>33</v>
          </cell>
          <cell r="H1476">
            <v>3302</v>
          </cell>
          <cell r="I1476" t="str">
            <v>-</v>
          </cell>
          <cell r="J1476">
            <v>0</v>
          </cell>
          <cell r="K1476" t="str">
            <v>JAWA TENGAH</v>
          </cell>
          <cell r="L1476" t="str">
            <v>BANYUMAS</v>
          </cell>
        </row>
        <row r="1477">
          <cell r="B1477" t="str">
            <v>F3302131</v>
          </cell>
          <cell r="C1477" t="str">
            <v>Sehat Farma</v>
          </cell>
          <cell r="D1477" t="str">
            <v>Apotik</v>
          </cell>
          <cell r="G1477">
            <v>33</v>
          </cell>
          <cell r="H1477">
            <v>3302</v>
          </cell>
          <cell r="I1477" t="str">
            <v>-</v>
          </cell>
          <cell r="J1477">
            <v>0</v>
          </cell>
          <cell r="K1477" t="str">
            <v>JAWA TENGAH</v>
          </cell>
          <cell r="L1477" t="str">
            <v>BANYUMAS</v>
          </cell>
        </row>
        <row r="1478">
          <cell r="B1478" t="str">
            <v>F3302132</v>
          </cell>
          <cell r="C1478" t="str">
            <v>Sejahtera</v>
          </cell>
          <cell r="D1478" t="str">
            <v>Apotik</v>
          </cell>
          <cell r="G1478">
            <v>33</v>
          </cell>
          <cell r="H1478">
            <v>3302</v>
          </cell>
          <cell r="I1478" t="str">
            <v>-</v>
          </cell>
          <cell r="J1478">
            <v>0</v>
          </cell>
          <cell r="K1478" t="str">
            <v>JAWA TENGAH</v>
          </cell>
          <cell r="L1478" t="str">
            <v>BANYUMAS</v>
          </cell>
        </row>
        <row r="1479">
          <cell r="B1479" t="str">
            <v>F3302133</v>
          </cell>
          <cell r="C1479" t="str">
            <v>Serayu Mas</v>
          </cell>
          <cell r="D1479" t="str">
            <v>Apotik</v>
          </cell>
          <cell r="G1479">
            <v>33</v>
          </cell>
          <cell r="H1479">
            <v>3302</v>
          </cell>
          <cell r="I1479" t="str">
            <v>-</v>
          </cell>
          <cell r="J1479">
            <v>0</v>
          </cell>
          <cell r="K1479" t="str">
            <v>JAWA TENGAH</v>
          </cell>
          <cell r="L1479" t="str">
            <v>BANYUMAS</v>
          </cell>
        </row>
        <row r="1480">
          <cell r="B1480" t="str">
            <v>F3302134</v>
          </cell>
          <cell r="C1480" t="str">
            <v>Seruling Mas</v>
          </cell>
          <cell r="D1480" t="str">
            <v>Apotik</v>
          </cell>
          <cell r="G1480">
            <v>33</v>
          </cell>
          <cell r="H1480">
            <v>3302</v>
          </cell>
          <cell r="I1480" t="str">
            <v>-</v>
          </cell>
          <cell r="J1480">
            <v>0</v>
          </cell>
          <cell r="K1480" t="str">
            <v>JAWA TENGAH</v>
          </cell>
          <cell r="L1480" t="str">
            <v>BANYUMAS</v>
          </cell>
        </row>
        <row r="1481">
          <cell r="B1481" t="str">
            <v>F3302135</v>
          </cell>
          <cell r="C1481" t="str">
            <v>Sinar Karunia</v>
          </cell>
          <cell r="D1481" t="str">
            <v>Apotik</v>
          </cell>
          <cell r="G1481">
            <v>33</v>
          </cell>
          <cell r="H1481">
            <v>3302</v>
          </cell>
          <cell r="I1481" t="str">
            <v>-</v>
          </cell>
          <cell r="J1481">
            <v>0</v>
          </cell>
          <cell r="K1481" t="str">
            <v>JAWA TENGAH</v>
          </cell>
          <cell r="L1481" t="str">
            <v>BANYUMAS</v>
          </cell>
        </row>
        <row r="1482">
          <cell r="B1482" t="str">
            <v>F3302136</v>
          </cell>
          <cell r="C1482" t="str">
            <v>Sokaraja</v>
          </cell>
          <cell r="D1482" t="str">
            <v>Apotik</v>
          </cell>
          <cell r="G1482">
            <v>33</v>
          </cell>
          <cell r="H1482">
            <v>3302</v>
          </cell>
          <cell r="I1482" t="str">
            <v>-</v>
          </cell>
          <cell r="J1482">
            <v>0</v>
          </cell>
          <cell r="K1482" t="str">
            <v>JAWA TENGAH</v>
          </cell>
          <cell r="L1482" t="str">
            <v>BANYUMAS</v>
          </cell>
        </row>
        <row r="1483">
          <cell r="B1483" t="str">
            <v>F3302137</v>
          </cell>
          <cell r="C1483" t="str">
            <v>Sokawera</v>
          </cell>
          <cell r="D1483" t="str">
            <v>Apotik</v>
          </cell>
          <cell r="G1483">
            <v>33</v>
          </cell>
          <cell r="H1483">
            <v>3302</v>
          </cell>
          <cell r="I1483" t="str">
            <v>-</v>
          </cell>
          <cell r="J1483">
            <v>0</v>
          </cell>
          <cell r="K1483" t="str">
            <v>JAWA TENGAH</v>
          </cell>
          <cell r="L1483" t="str">
            <v>BANYUMAS</v>
          </cell>
        </row>
        <row r="1484">
          <cell r="B1484" t="str">
            <v>F3302138</v>
          </cell>
          <cell r="C1484" t="str">
            <v>Sukanegara</v>
          </cell>
          <cell r="D1484" t="str">
            <v>Apotik</v>
          </cell>
          <cell r="G1484">
            <v>33</v>
          </cell>
          <cell r="H1484">
            <v>3302</v>
          </cell>
          <cell r="I1484" t="str">
            <v>-</v>
          </cell>
          <cell r="J1484">
            <v>0</v>
          </cell>
          <cell r="K1484" t="str">
            <v>JAWA TENGAH</v>
          </cell>
          <cell r="L1484" t="str">
            <v>BANYUMAS</v>
          </cell>
        </row>
        <row r="1485">
          <cell r="B1485" t="str">
            <v>F3302139</v>
          </cell>
          <cell r="C1485" t="str">
            <v>Sumber Sehat</v>
          </cell>
          <cell r="D1485" t="str">
            <v>Apotik</v>
          </cell>
          <cell r="G1485">
            <v>33</v>
          </cell>
          <cell r="H1485">
            <v>3302</v>
          </cell>
          <cell r="I1485" t="str">
            <v>-</v>
          </cell>
          <cell r="J1485">
            <v>0</v>
          </cell>
          <cell r="K1485" t="str">
            <v>JAWA TENGAH</v>
          </cell>
          <cell r="L1485" t="str">
            <v>BANYUMAS</v>
          </cell>
        </row>
        <row r="1486">
          <cell r="B1486" t="str">
            <v>F3302140</v>
          </cell>
          <cell r="C1486" t="str">
            <v>Sumpiuh</v>
          </cell>
          <cell r="D1486" t="str">
            <v>Apotik</v>
          </cell>
          <cell r="G1486">
            <v>33</v>
          </cell>
          <cell r="H1486">
            <v>3302</v>
          </cell>
          <cell r="I1486" t="str">
            <v>-</v>
          </cell>
          <cell r="J1486">
            <v>0</v>
          </cell>
          <cell r="K1486" t="str">
            <v>JAWA TENGAH</v>
          </cell>
          <cell r="L1486" t="str">
            <v>BANYUMAS</v>
          </cell>
        </row>
        <row r="1487">
          <cell r="B1487" t="str">
            <v>F3302141</v>
          </cell>
          <cell r="C1487" t="str">
            <v>Tambak Farma</v>
          </cell>
          <cell r="D1487" t="str">
            <v>Apotik</v>
          </cell>
          <cell r="G1487">
            <v>33</v>
          </cell>
          <cell r="H1487">
            <v>3302</v>
          </cell>
          <cell r="I1487" t="str">
            <v>-</v>
          </cell>
          <cell r="J1487">
            <v>0</v>
          </cell>
          <cell r="K1487" t="str">
            <v>JAWA TENGAH</v>
          </cell>
          <cell r="L1487" t="str">
            <v>BANYUMAS</v>
          </cell>
        </row>
        <row r="1488">
          <cell r="B1488" t="str">
            <v>F3302142</v>
          </cell>
          <cell r="C1488" t="str">
            <v>Tanjung Sehat</v>
          </cell>
          <cell r="D1488" t="str">
            <v>Apotik</v>
          </cell>
          <cell r="G1488">
            <v>33</v>
          </cell>
          <cell r="H1488">
            <v>3302</v>
          </cell>
          <cell r="I1488" t="str">
            <v>-</v>
          </cell>
          <cell r="J1488">
            <v>0</v>
          </cell>
          <cell r="K1488" t="str">
            <v>JAWA TENGAH</v>
          </cell>
          <cell r="L1488" t="str">
            <v>BANYUMAS</v>
          </cell>
        </row>
        <row r="1489">
          <cell r="B1489" t="str">
            <v>F3302143</v>
          </cell>
          <cell r="C1489" t="str">
            <v>Tunggal Perkasa</v>
          </cell>
          <cell r="D1489" t="str">
            <v>Apotik</v>
          </cell>
          <cell r="G1489">
            <v>33</v>
          </cell>
          <cell r="H1489">
            <v>3302</v>
          </cell>
          <cell r="I1489" t="str">
            <v>-</v>
          </cell>
          <cell r="J1489">
            <v>0</v>
          </cell>
          <cell r="K1489" t="str">
            <v>JAWA TENGAH</v>
          </cell>
          <cell r="L1489" t="str">
            <v>BANYUMAS</v>
          </cell>
        </row>
        <row r="1490">
          <cell r="B1490" t="str">
            <v>F3302144</v>
          </cell>
          <cell r="C1490" t="str">
            <v>UMP</v>
          </cell>
          <cell r="D1490" t="str">
            <v>Apotik</v>
          </cell>
          <cell r="G1490">
            <v>33</v>
          </cell>
          <cell r="H1490">
            <v>3302</v>
          </cell>
          <cell r="I1490" t="str">
            <v>-</v>
          </cell>
          <cell r="J1490">
            <v>0</v>
          </cell>
          <cell r="K1490" t="str">
            <v>JAWA TENGAH</v>
          </cell>
          <cell r="L1490" t="str">
            <v>BANYUMAS</v>
          </cell>
        </row>
        <row r="1491">
          <cell r="B1491" t="str">
            <v>F3302145</v>
          </cell>
          <cell r="C1491" t="str">
            <v>Usaha Tama</v>
          </cell>
          <cell r="D1491" t="str">
            <v>Apotik</v>
          </cell>
          <cell r="G1491">
            <v>33</v>
          </cell>
          <cell r="H1491">
            <v>3302</v>
          </cell>
          <cell r="I1491" t="str">
            <v>-</v>
          </cell>
          <cell r="J1491">
            <v>0</v>
          </cell>
          <cell r="K1491" t="str">
            <v>JAWA TENGAH</v>
          </cell>
          <cell r="L1491" t="str">
            <v>BANYUMAS</v>
          </cell>
        </row>
        <row r="1492">
          <cell r="B1492" t="str">
            <v>F3302146</v>
          </cell>
          <cell r="C1492" t="str">
            <v>Vindi Farma</v>
          </cell>
          <cell r="D1492" t="str">
            <v>Apotik</v>
          </cell>
          <cell r="G1492">
            <v>33</v>
          </cell>
          <cell r="H1492">
            <v>3302</v>
          </cell>
          <cell r="I1492" t="str">
            <v>-</v>
          </cell>
          <cell r="J1492">
            <v>0</v>
          </cell>
          <cell r="K1492" t="str">
            <v>JAWA TENGAH</v>
          </cell>
          <cell r="L1492" t="str">
            <v>BANYUMAS</v>
          </cell>
        </row>
        <row r="1493">
          <cell r="B1493" t="str">
            <v>F3302147</v>
          </cell>
          <cell r="C1493" t="str">
            <v>Waluyo</v>
          </cell>
          <cell r="D1493" t="str">
            <v>Apotik</v>
          </cell>
          <cell r="G1493">
            <v>33</v>
          </cell>
          <cell r="H1493">
            <v>3302</v>
          </cell>
          <cell r="I1493" t="str">
            <v>-</v>
          </cell>
          <cell r="J1493">
            <v>0</v>
          </cell>
          <cell r="K1493" t="str">
            <v>JAWA TENGAH</v>
          </cell>
          <cell r="L1493" t="str">
            <v>BANYUMAS</v>
          </cell>
        </row>
        <row r="1494">
          <cell r="B1494" t="str">
            <v>F3302148</v>
          </cell>
          <cell r="C1494" t="str">
            <v>Wangon</v>
          </cell>
          <cell r="D1494" t="str">
            <v>Apotik</v>
          </cell>
          <cell r="G1494">
            <v>33</v>
          </cell>
          <cell r="H1494">
            <v>3302</v>
          </cell>
          <cell r="I1494" t="str">
            <v>-</v>
          </cell>
          <cell r="J1494">
            <v>0</v>
          </cell>
          <cell r="K1494" t="str">
            <v>JAWA TENGAH</v>
          </cell>
          <cell r="L1494" t="str">
            <v>BANYUMAS</v>
          </cell>
        </row>
        <row r="1495">
          <cell r="B1495" t="str">
            <v>F3302149</v>
          </cell>
          <cell r="C1495" t="str">
            <v>Whotara Farma</v>
          </cell>
          <cell r="D1495" t="str">
            <v>Apotik</v>
          </cell>
          <cell r="G1495">
            <v>33</v>
          </cell>
          <cell r="H1495">
            <v>3302</v>
          </cell>
          <cell r="I1495" t="str">
            <v>-</v>
          </cell>
          <cell r="J1495">
            <v>0</v>
          </cell>
          <cell r="K1495" t="str">
            <v>JAWA TENGAH</v>
          </cell>
          <cell r="L1495" t="str">
            <v>BANYUMAS</v>
          </cell>
        </row>
        <row r="1496">
          <cell r="B1496" t="str">
            <v>F3302150</v>
          </cell>
          <cell r="C1496" t="str">
            <v>Widuri</v>
          </cell>
          <cell r="D1496" t="str">
            <v>Apotik</v>
          </cell>
          <cell r="G1496">
            <v>33</v>
          </cell>
          <cell r="H1496">
            <v>3302</v>
          </cell>
          <cell r="I1496" t="str">
            <v>-</v>
          </cell>
          <cell r="J1496">
            <v>0</v>
          </cell>
          <cell r="K1496" t="str">
            <v>JAWA TENGAH</v>
          </cell>
          <cell r="L1496" t="str">
            <v>BANYUMAS</v>
          </cell>
        </row>
        <row r="1497">
          <cell r="B1497" t="str">
            <v>F3302151</v>
          </cell>
          <cell r="C1497" t="str">
            <v>Wijaya</v>
          </cell>
          <cell r="D1497" t="str">
            <v>Apotik</v>
          </cell>
          <cell r="G1497">
            <v>33</v>
          </cell>
          <cell r="H1497">
            <v>3302</v>
          </cell>
          <cell r="I1497" t="str">
            <v>-</v>
          </cell>
          <cell r="J1497">
            <v>0</v>
          </cell>
          <cell r="K1497" t="str">
            <v>JAWA TENGAH</v>
          </cell>
          <cell r="L1497" t="str">
            <v>BANYUMAS</v>
          </cell>
        </row>
        <row r="1498">
          <cell r="B1498" t="str">
            <v>F3302152</v>
          </cell>
          <cell r="C1498" t="str">
            <v>Wijayakusuma</v>
          </cell>
          <cell r="D1498" t="str">
            <v>Apotik</v>
          </cell>
          <cell r="G1498">
            <v>33</v>
          </cell>
          <cell r="H1498">
            <v>3302</v>
          </cell>
          <cell r="I1498" t="str">
            <v>-</v>
          </cell>
          <cell r="J1498">
            <v>0</v>
          </cell>
          <cell r="K1498" t="str">
            <v>JAWA TENGAH</v>
          </cell>
          <cell r="L1498" t="str">
            <v>BANYUMAS</v>
          </cell>
        </row>
        <row r="1499">
          <cell r="B1499" t="str">
            <v>F3302153</v>
          </cell>
          <cell r="C1499" t="str">
            <v>Idola Farma</v>
          </cell>
          <cell r="D1499" t="str">
            <v>Apotik</v>
          </cell>
          <cell r="G1499">
            <v>33</v>
          </cell>
          <cell r="H1499">
            <v>3302</v>
          </cell>
          <cell r="I1499" t="str">
            <v>-</v>
          </cell>
          <cell r="J1499">
            <v>0</v>
          </cell>
          <cell r="K1499" t="str">
            <v>JAWA TENGAH</v>
          </cell>
          <cell r="L1499" t="str">
            <v>BANYUMAS</v>
          </cell>
        </row>
        <row r="1500">
          <cell r="B1500" t="str">
            <v>F3302154</v>
          </cell>
          <cell r="C1500" t="str">
            <v>Salma</v>
          </cell>
          <cell r="D1500" t="str">
            <v>Apotik</v>
          </cell>
          <cell r="G1500">
            <v>33</v>
          </cell>
          <cell r="H1500">
            <v>3302</v>
          </cell>
          <cell r="I1500" t="str">
            <v>-</v>
          </cell>
          <cell r="J1500">
            <v>0</v>
          </cell>
          <cell r="K1500" t="str">
            <v>JAWA TENGAH</v>
          </cell>
          <cell r="L1500" t="str">
            <v>BANYUMAS</v>
          </cell>
        </row>
        <row r="1501">
          <cell r="B1501" t="str">
            <v>F3302155</v>
          </cell>
          <cell r="C1501" t="str">
            <v>Benoa Farma</v>
          </cell>
          <cell r="D1501" t="str">
            <v>Apotik</v>
          </cell>
          <cell r="G1501">
            <v>33</v>
          </cell>
          <cell r="H1501">
            <v>3302</v>
          </cell>
          <cell r="I1501" t="str">
            <v>-</v>
          </cell>
          <cell r="J1501">
            <v>0</v>
          </cell>
          <cell r="K1501" t="str">
            <v>JAWA TENGAH</v>
          </cell>
          <cell r="L1501" t="str">
            <v>BANYUMAS</v>
          </cell>
        </row>
        <row r="1502">
          <cell r="B1502" t="str">
            <v>F3302156</v>
          </cell>
          <cell r="C1502" t="str">
            <v>Marem</v>
          </cell>
          <cell r="D1502" t="str">
            <v>Apotik</v>
          </cell>
          <cell r="G1502">
            <v>33</v>
          </cell>
          <cell r="H1502">
            <v>3302</v>
          </cell>
          <cell r="I1502" t="str">
            <v>-</v>
          </cell>
          <cell r="J1502">
            <v>0</v>
          </cell>
          <cell r="K1502" t="str">
            <v>JAWA TENGAH</v>
          </cell>
          <cell r="L1502" t="str">
            <v>BANYUMAS</v>
          </cell>
        </row>
        <row r="1503">
          <cell r="B1503" t="str">
            <v>F3302157</v>
          </cell>
          <cell r="C1503" t="str">
            <v>Salwa</v>
          </cell>
          <cell r="D1503" t="str">
            <v>Apotik</v>
          </cell>
          <cell r="G1503">
            <v>33</v>
          </cell>
          <cell r="H1503">
            <v>3302</v>
          </cell>
          <cell r="I1503" t="str">
            <v>-</v>
          </cell>
          <cell r="J1503">
            <v>0</v>
          </cell>
          <cell r="K1503" t="str">
            <v>JAWA TENGAH</v>
          </cell>
          <cell r="L1503" t="str">
            <v>BANYUMAS</v>
          </cell>
        </row>
        <row r="1504">
          <cell r="B1504" t="str">
            <v>F3302158</v>
          </cell>
          <cell r="C1504" t="str">
            <v>Astari</v>
          </cell>
          <cell r="D1504" t="str">
            <v>Apotik</v>
          </cell>
          <cell r="G1504">
            <v>33</v>
          </cell>
          <cell r="H1504">
            <v>3302</v>
          </cell>
          <cell r="I1504" t="str">
            <v>-</v>
          </cell>
          <cell r="J1504">
            <v>0</v>
          </cell>
          <cell r="K1504" t="str">
            <v>JAWA TENGAH</v>
          </cell>
          <cell r="L1504" t="str">
            <v>BANYUMAS</v>
          </cell>
        </row>
        <row r="1505">
          <cell r="B1505" t="str">
            <v>F3302159</v>
          </cell>
          <cell r="C1505" t="str">
            <v>Nyata Banar</v>
          </cell>
          <cell r="D1505" t="str">
            <v>Apotik</v>
          </cell>
          <cell r="G1505">
            <v>33</v>
          </cell>
          <cell r="H1505">
            <v>3302</v>
          </cell>
          <cell r="I1505" t="str">
            <v>-</v>
          </cell>
          <cell r="J1505">
            <v>0</v>
          </cell>
          <cell r="K1505" t="str">
            <v>JAWA TENGAH</v>
          </cell>
          <cell r="L1505" t="str">
            <v>BANYUMAS</v>
          </cell>
        </row>
        <row r="1506">
          <cell r="B1506" t="str">
            <v>F3302160</v>
          </cell>
          <cell r="C1506" t="str">
            <v>Menara gading</v>
          </cell>
          <cell r="D1506" t="str">
            <v>Apotik</v>
          </cell>
          <cell r="G1506">
            <v>33</v>
          </cell>
          <cell r="H1506">
            <v>3302</v>
          </cell>
          <cell r="I1506" t="str">
            <v>-</v>
          </cell>
          <cell r="J1506">
            <v>0</v>
          </cell>
          <cell r="K1506" t="str">
            <v>JAWA TENGAH</v>
          </cell>
          <cell r="L1506" t="str">
            <v>BANYUMAS</v>
          </cell>
        </row>
        <row r="1507">
          <cell r="B1507" t="str">
            <v>F3302161</v>
          </cell>
          <cell r="C1507" t="str">
            <v>Kedungbanteng</v>
          </cell>
          <cell r="D1507" t="str">
            <v>Apotik</v>
          </cell>
          <cell r="G1507">
            <v>33</v>
          </cell>
          <cell r="H1507">
            <v>3302</v>
          </cell>
          <cell r="I1507" t="str">
            <v>-</v>
          </cell>
          <cell r="J1507">
            <v>0</v>
          </cell>
          <cell r="K1507" t="str">
            <v>JAWA TENGAH</v>
          </cell>
          <cell r="L1507" t="str">
            <v>BANYUMAS</v>
          </cell>
        </row>
        <row r="1508">
          <cell r="B1508" t="str">
            <v>F3302162</v>
          </cell>
          <cell r="C1508" t="str">
            <v>Arca Mandiri</v>
          </cell>
          <cell r="D1508" t="str">
            <v>Apotik</v>
          </cell>
          <cell r="G1508">
            <v>33</v>
          </cell>
          <cell r="H1508">
            <v>3302</v>
          </cell>
          <cell r="I1508" t="str">
            <v>-</v>
          </cell>
          <cell r="J1508">
            <v>0</v>
          </cell>
          <cell r="K1508" t="str">
            <v>JAWA TENGAH</v>
          </cell>
          <cell r="L1508" t="str">
            <v>BANYUMAS</v>
          </cell>
        </row>
        <row r="1509">
          <cell r="B1509" t="str">
            <v>F3302163</v>
          </cell>
          <cell r="C1509" t="str">
            <v>Pliken</v>
          </cell>
          <cell r="D1509" t="str">
            <v>Apotik</v>
          </cell>
          <cell r="G1509">
            <v>33</v>
          </cell>
          <cell r="H1509">
            <v>3302</v>
          </cell>
          <cell r="I1509" t="str">
            <v>-</v>
          </cell>
          <cell r="J1509">
            <v>0</v>
          </cell>
          <cell r="K1509" t="str">
            <v>JAWA TENGAH</v>
          </cell>
          <cell r="L1509" t="str">
            <v>BANYUMAS</v>
          </cell>
        </row>
        <row r="1510">
          <cell r="B1510" t="str">
            <v>F3302164</v>
          </cell>
          <cell r="C1510" t="str">
            <v>Indah farma</v>
          </cell>
          <cell r="D1510" t="str">
            <v>Apotik</v>
          </cell>
          <cell r="G1510">
            <v>33</v>
          </cell>
          <cell r="H1510">
            <v>3302</v>
          </cell>
          <cell r="I1510" t="str">
            <v>-</v>
          </cell>
          <cell r="J1510">
            <v>0</v>
          </cell>
          <cell r="K1510" t="str">
            <v>JAWA TENGAH</v>
          </cell>
          <cell r="L1510" t="str">
            <v>BANYUMAS</v>
          </cell>
        </row>
        <row r="1511">
          <cell r="B1511" t="str">
            <v>F3302165</v>
          </cell>
          <cell r="C1511" t="str">
            <v>Margasana Sehat</v>
          </cell>
          <cell r="D1511" t="str">
            <v>Apotik</v>
          </cell>
          <cell r="G1511">
            <v>33</v>
          </cell>
          <cell r="H1511">
            <v>3302</v>
          </cell>
          <cell r="I1511" t="str">
            <v>-</v>
          </cell>
          <cell r="J1511">
            <v>0</v>
          </cell>
          <cell r="K1511" t="str">
            <v>JAWA TENGAH</v>
          </cell>
          <cell r="L1511" t="str">
            <v>BANYUMAS</v>
          </cell>
        </row>
        <row r="1512">
          <cell r="B1512" t="str">
            <v>F3302166</v>
          </cell>
          <cell r="C1512" t="str">
            <v>Karunia Sehat</v>
          </cell>
          <cell r="D1512" t="str">
            <v>Apotik</v>
          </cell>
          <cell r="G1512">
            <v>33</v>
          </cell>
          <cell r="H1512">
            <v>3302</v>
          </cell>
          <cell r="I1512" t="str">
            <v>-</v>
          </cell>
          <cell r="J1512">
            <v>0</v>
          </cell>
          <cell r="K1512" t="str">
            <v>JAWA TENGAH</v>
          </cell>
          <cell r="L1512" t="str">
            <v>BANYUMAS</v>
          </cell>
        </row>
        <row r="1513">
          <cell r="B1513" t="str">
            <v>F3302167</v>
          </cell>
          <cell r="C1513" t="str">
            <v>Az-Zahra</v>
          </cell>
          <cell r="D1513" t="str">
            <v>Apotik</v>
          </cell>
          <cell r="G1513">
            <v>33</v>
          </cell>
          <cell r="H1513">
            <v>3302</v>
          </cell>
          <cell r="I1513" t="str">
            <v>-</v>
          </cell>
          <cell r="J1513">
            <v>0</v>
          </cell>
          <cell r="K1513" t="str">
            <v>JAWA TENGAH</v>
          </cell>
          <cell r="L1513" t="str">
            <v>BANYUMAS</v>
          </cell>
        </row>
        <row r="1514">
          <cell r="B1514" t="str">
            <v>F3302168</v>
          </cell>
          <cell r="C1514" t="str">
            <v>Rhidho Farma</v>
          </cell>
          <cell r="D1514" t="str">
            <v>Apotik</v>
          </cell>
          <cell r="G1514">
            <v>33</v>
          </cell>
          <cell r="H1514">
            <v>3302</v>
          </cell>
          <cell r="I1514" t="str">
            <v>-</v>
          </cell>
          <cell r="J1514">
            <v>0</v>
          </cell>
          <cell r="K1514" t="str">
            <v>JAWA TENGAH</v>
          </cell>
          <cell r="L1514" t="str">
            <v>BANYUMAS</v>
          </cell>
        </row>
        <row r="1515">
          <cell r="B1515" t="str">
            <v>F3302169</v>
          </cell>
          <cell r="C1515" t="str">
            <v>Kita</v>
          </cell>
          <cell r="D1515" t="str">
            <v>Apotik</v>
          </cell>
          <cell r="G1515">
            <v>33</v>
          </cell>
          <cell r="H1515">
            <v>3302</v>
          </cell>
          <cell r="I1515" t="str">
            <v>-</v>
          </cell>
          <cell r="J1515">
            <v>0</v>
          </cell>
          <cell r="K1515" t="str">
            <v>JAWA TENGAH</v>
          </cell>
          <cell r="L1515" t="str">
            <v>BANYUMAS</v>
          </cell>
        </row>
        <row r="1516">
          <cell r="B1516" t="str">
            <v>F3302170</v>
          </cell>
          <cell r="C1516" t="str">
            <v>Pasir</v>
          </cell>
          <cell r="D1516" t="str">
            <v>Apotik</v>
          </cell>
          <cell r="G1516">
            <v>33</v>
          </cell>
          <cell r="H1516">
            <v>3302</v>
          </cell>
          <cell r="I1516" t="str">
            <v>-</v>
          </cell>
          <cell r="J1516">
            <v>0</v>
          </cell>
          <cell r="K1516" t="str">
            <v>JAWA TENGAH</v>
          </cell>
          <cell r="L1516" t="str">
            <v>BANYUMAS</v>
          </cell>
        </row>
        <row r="1517">
          <cell r="B1517" t="str">
            <v>F3302171</v>
          </cell>
          <cell r="C1517" t="str">
            <v>Pekuncen</v>
          </cell>
          <cell r="D1517" t="str">
            <v>Apotik</v>
          </cell>
          <cell r="G1517">
            <v>33</v>
          </cell>
          <cell r="H1517">
            <v>3302</v>
          </cell>
          <cell r="I1517" t="str">
            <v>-</v>
          </cell>
          <cell r="J1517">
            <v>0</v>
          </cell>
          <cell r="K1517" t="str">
            <v>JAWA TENGAH</v>
          </cell>
          <cell r="L1517" t="str">
            <v>BANYUMAS</v>
          </cell>
        </row>
        <row r="1518">
          <cell r="B1518" t="str">
            <v>F3302172</v>
          </cell>
          <cell r="C1518" t="str">
            <v>Ihsan</v>
          </cell>
          <cell r="D1518" t="str">
            <v>Apotik</v>
          </cell>
          <cell r="G1518">
            <v>33</v>
          </cell>
          <cell r="H1518">
            <v>3302</v>
          </cell>
          <cell r="I1518" t="str">
            <v>-</v>
          </cell>
          <cell r="J1518">
            <v>0</v>
          </cell>
          <cell r="K1518" t="str">
            <v>JAWA TENGAH</v>
          </cell>
          <cell r="L1518" t="str">
            <v>BANYUMAS</v>
          </cell>
        </row>
        <row r="1519">
          <cell r="B1519" t="str">
            <v>F3303086</v>
          </cell>
          <cell r="C1519" t="str">
            <v>PRIMA MEDIKA</v>
          </cell>
          <cell r="D1519" t="str">
            <v>Apotik</v>
          </cell>
          <cell r="G1519">
            <v>33</v>
          </cell>
          <cell r="H1519">
            <v>3303</v>
          </cell>
          <cell r="I1519" t="str">
            <v>-</v>
          </cell>
          <cell r="J1519">
            <v>0</v>
          </cell>
          <cell r="K1519" t="str">
            <v>JAWA TENGAH</v>
          </cell>
          <cell r="L1519" t="str">
            <v>PURBALINGGA</v>
          </cell>
        </row>
        <row r="1520">
          <cell r="B1520" t="str">
            <v>F3303089</v>
          </cell>
          <cell r="C1520" t="str">
            <v>PURI MEDIKA</v>
          </cell>
          <cell r="D1520" t="str">
            <v>Apotik</v>
          </cell>
          <cell r="G1520">
            <v>33</v>
          </cell>
          <cell r="H1520">
            <v>3303</v>
          </cell>
          <cell r="I1520" t="str">
            <v>-</v>
          </cell>
          <cell r="J1520">
            <v>0</v>
          </cell>
          <cell r="K1520" t="str">
            <v>JAWA TENGAH</v>
          </cell>
          <cell r="L1520" t="str">
            <v>PURBALINGGA</v>
          </cell>
        </row>
        <row r="1521">
          <cell r="B1521" t="str">
            <v>F3303090</v>
          </cell>
          <cell r="C1521" t="str">
            <v>AN NUR</v>
          </cell>
          <cell r="D1521" t="str">
            <v>Apotik</v>
          </cell>
          <cell r="G1521">
            <v>33</v>
          </cell>
          <cell r="H1521">
            <v>3303</v>
          </cell>
          <cell r="I1521" t="str">
            <v>-</v>
          </cell>
          <cell r="J1521">
            <v>0</v>
          </cell>
          <cell r="K1521" t="str">
            <v>JAWA TENGAH</v>
          </cell>
          <cell r="L1521" t="str">
            <v>PURBALINGGA</v>
          </cell>
        </row>
        <row r="1522">
          <cell r="B1522" t="str">
            <v>F3303091</v>
          </cell>
          <cell r="C1522" t="str">
            <v>SAKINAH</v>
          </cell>
          <cell r="D1522" t="str">
            <v>Apotik</v>
          </cell>
          <cell r="G1522">
            <v>33</v>
          </cell>
          <cell r="H1522">
            <v>3303</v>
          </cell>
          <cell r="I1522" t="str">
            <v>-</v>
          </cell>
          <cell r="J1522">
            <v>0</v>
          </cell>
          <cell r="K1522" t="str">
            <v>JAWA TENGAH</v>
          </cell>
          <cell r="L1522" t="str">
            <v>PURBALINGGA</v>
          </cell>
        </row>
        <row r="1523">
          <cell r="B1523" t="str">
            <v>F3303092</v>
          </cell>
          <cell r="C1523" t="str">
            <v>BINA SEHAT</v>
          </cell>
          <cell r="D1523" t="str">
            <v>Apotik</v>
          </cell>
          <cell r="G1523">
            <v>33</v>
          </cell>
          <cell r="H1523">
            <v>3303</v>
          </cell>
          <cell r="I1523" t="str">
            <v>-</v>
          </cell>
          <cell r="J1523">
            <v>0</v>
          </cell>
          <cell r="K1523" t="str">
            <v>JAWA TENGAH</v>
          </cell>
          <cell r="L1523" t="str">
            <v>PURBALINGGA</v>
          </cell>
        </row>
        <row r="1524">
          <cell r="B1524" t="str">
            <v>F3304001</v>
          </cell>
          <cell r="C1524" t="str">
            <v>PKU MUHAMMADIYAH</v>
          </cell>
          <cell r="D1524" t="str">
            <v>Apotik</v>
          </cell>
          <cell r="G1524">
            <v>33</v>
          </cell>
          <cell r="H1524">
            <v>3304</v>
          </cell>
          <cell r="I1524" t="str">
            <v>-</v>
          </cell>
          <cell r="J1524">
            <v>0</v>
          </cell>
          <cell r="K1524" t="str">
            <v>JAWA TENGAH</v>
          </cell>
          <cell r="L1524" t="str">
            <v>BANJARNEGARA</v>
          </cell>
        </row>
        <row r="1525">
          <cell r="B1525" t="str">
            <v>F3307102</v>
          </cell>
          <cell r="C1525" t="str">
            <v>BKIA Mabarot, Tieng</v>
          </cell>
          <cell r="D1525" t="str">
            <v>Apotik</v>
          </cell>
          <cell r="G1525">
            <v>33</v>
          </cell>
          <cell r="H1525">
            <v>3307</v>
          </cell>
          <cell r="I1525" t="str">
            <v>-</v>
          </cell>
          <cell r="J1525">
            <v>0</v>
          </cell>
          <cell r="K1525" t="str">
            <v>JAWA TENGAH</v>
          </cell>
          <cell r="L1525" t="str">
            <v>WONOSOBO</v>
          </cell>
        </row>
        <row r="1526">
          <cell r="B1526" t="str">
            <v>F3307104</v>
          </cell>
          <cell r="C1526" t="str">
            <v>PKU Muhammadiyah</v>
          </cell>
          <cell r="D1526" t="str">
            <v>Apotik</v>
          </cell>
          <cell r="G1526">
            <v>33</v>
          </cell>
          <cell r="H1526">
            <v>3307</v>
          </cell>
          <cell r="I1526" t="str">
            <v>-</v>
          </cell>
          <cell r="J1526">
            <v>0</v>
          </cell>
          <cell r="K1526" t="str">
            <v>JAWA TENGAH</v>
          </cell>
          <cell r="L1526" t="str">
            <v>WONOSOBO</v>
          </cell>
        </row>
        <row r="1527">
          <cell r="B1527" t="str">
            <v>F3307110</v>
          </cell>
          <cell r="C1527" t="str">
            <v>Matahari Lab</v>
          </cell>
          <cell r="D1527" t="str">
            <v>Apotik</v>
          </cell>
          <cell r="G1527">
            <v>33</v>
          </cell>
          <cell r="H1527">
            <v>3307</v>
          </cell>
          <cell r="I1527" t="str">
            <v>-</v>
          </cell>
          <cell r="J1527">
            <v>0</v>
          </cell>
          <cell r="K1527" t="str">
            <v>JAWA TENGAH</v>
          </cell>
          <cell r="L1527" t="str">
            <v>WONOSOBO</v>
          </cell>
        </row>
        <row r="1528">
          <cell r="B1528" t="str">
            <v>F3307111</v>
          </cell>
          <cell r="C1528" t="str">
            <v>PKU Muhammdiyah Tieng</v>
          </cell>
          <cell r="D1528" t="str">
            <v>Apotik</v>
          </cell>
          <cell r="G1528">
            <v>33</v>
          </cell>
          <cell r="H1528">
            <v>3307</v>
          </cell>
          <cell r="I1528" t="str">
            <v>-</v>
          </cell>
          <cell r="J1528">
            <v>0</v>
          </cell>
          <cell r="K1528" t="str">
            <v>JAWA TENGAH</v>
          </cell>
          <cell r="L1528" t="str">
            <v>WONOSOBO</v>
          </cell>
        </row>
        <row r="1529">
          <cell r="B1529" t="str">
            <v>F3307112</v>
          </cell>
          <cell r="C1529" t="str">
            <v>ANISSA</v>
          </cell>
          <cell r="D1529" t="str">
            <v>Apotik</v>
          </cell>
          <cell r="G1529">
            <v>33</v>
          </cell>
          <cell r="H1529">
            <v>3307</v>
          </cell>
          <cell r="I1529" t="str">
            <v>-</v>
          </cell>
          <cell r="J1529">
            <v>0</v>
          </cell>
          <cell r="K1529" t="str">
            <v>JAWA TENGAH</v>
          </cell>
          <cell r="L1529" t="str">
            <v>WONOSOBO</v>
          </cell>
        </row>
        <row r="1530">
          <cell r="B1530" t="str">
            <v>F3307113</v>
          </cell>
          <cell r="C1530" t="str">
            <v>ANUGRAH</v>
          </cell>
          <cell r="D1530" t="str">
            <v>Apotik</v>
          </cell>
          <cell r="G1530">
            <v>33</v>
          </cell>
          <cell r="H1530">
            <v>3307</v>
          </cell>
          <cell r="I1530" t="str">
            <v>-</v>
          </cell>
          <cell r="J1530">
            <v>0</v>
          </cell>
          <cell r="K1530" t="str">
            <v>JAWA TENGAH</v>
          </cell>
          <cell r="L1530" t="str">
            <v>WONOSOBO</v>
          </cell>
        </row>
        <row r="1531">
          <cell r="B1531" t="str">
            <v>F3307114</v>
          </cell>
          <cell r="C1531" t="str">
            <v>ARDI FARMA</v>
          </cell>
          <cell r="D1531" t="str">
            <v>Apotik</v>
          </cell>
          <cell r="G1531">
            <v>33</v>
          </cell>
          <cell r="H1531">
            <v>3307</v>
          </cell>
          <cell r="I1531" t="str">
            <v>-</v>
          </cell>
          <cell r="J1531">
            <v>0</v>
          </cell>
          <cell r="K1531" t="str">
            <v>JAWA TENGAH</v>
          </cell>
          <cell r="L1531" t="str">
            <v>WONOSOBO</v>
          </cell>
        </row>
        <row r="1532">
          <cell r="B1532" t="str">
            <v>F3307115</v>
          </cell>
          <cell r="C1532" t="str">
            <v>ASRI</v>
          </cell>
          <cell r="D1532" t="str">
            <v>Apotik</v>
          </cell>
          <cell r="G1532">
            <v>33</v>
          </cell>
          <cell r="H1532">
            <v>3307</v>
          </cell>
          <cell r="I1532" t="str">
            <v>-</v>
          </cell>
          <cell r="J1532">
            <v>0</v>
          </cell>
          <cell r="K1532" t="str">
            <v>JAWA TENGAH</v>
          </cell>
          <cell r="L1532" t="str">
            <v>WONOSOBO</v>
          </cell>
        </row>
        <row r="1533">
          <cell r="B1533" t="str">
            <v>F3307116</v>
          </cell>
          <cell r="C1533" t="str">
            <v>BHAKTI HUSADA II</v>
          </cell>
          <cell r="D1533" t="str">
            <v>Apotik</v>
          </cell>
          <cell r="G1533">
            <v>33</v>
          </cell>
          <cell r="H1533">
            <v>3307</v>
          </cell>
          <cell r="I1533" t="str">
            <v>-</v>
          </cell>
          <cell r="J1533">
            <v>0</v>
          </cell>
          <cell r="K1533" t="str">
            <v>JAWA TENGAH</v>
          </cell>
          <cell r="L1533" t="str">
            <v>WONOSOBO</v>
          </cell>
        </row>
        <row r="1534">
          <cell r="B1534" t="str">
            <v>F3307117</v>
          </cell>
          <cell r="C1534" t="str">
            <v>BUGANGAN</v>
          </cell>
          <cell r="D1534" t="str">
            <v>Apotik</v>
          </cell>
          <cell r="G1534">
            <v>33</v>
          </cell>
          <cell r="H1534">
            <v>3307</v>
          </cell>
          <cell r="I1534" t="str">
            <v>-</v>
          </cell>
          <cell r="J1534">
            <v>0</v>
          </cell>
          <cell r="K1534" t="str">
            <v>JAWA TENGAH</v>
          </cell>
          <cell r="L1534" t="str">
            <v>WONOSOBO</v>
          </cell>
        </row>
        <row r="1535">
          <cell r="B1535" t="str">
            <v>F3307118</v>
          </cell>
          <cell r="C1535" t="str">
            <v>CAHAYA I</v>
          </cell>
          <cell r="D1535" t="str">
            <v>Apotik</v>
          </cell>
          <cell r="G1535">
            <v>33</v>
          </cell>
          <cell r="H1535">
            <v>3307</v>
          </cell>
          <cell r="I1535" t="str">
            <v>-</v>
          </cell>
          <cell r="J1535">
            <v>0</v>
          </cell>
          <cell r="K1535" t="str">
            <v>JAWA TENGAH</v>
          </cell>
          <cell r="L1535" t="str">
            <v>WONOSOBO</v>
          </cell>
        </row>
        <row r="1536">
          <cell r="B1536" t="str">
            <v>F3307119</v>
          </cell>
          <cell r="C1536" t="str">
            <v>CAHAYA II</v>
          </cell>
          <cell r="D1536" t="str">
            <v>Apotik</v>
          </cell>
          <cell r="G1536">
            <v>33</v>
          </cell>
          <cell r="H1536">
            <v>3307</v>
          </cell>
          <cell r="I1536" t="str">
            <v>-</v>
          </cell>
          <cell r="J1536">
            <v>0</v>
          </cell>
          <cell r="K1536" t="str">
            <v>JAWA TENGAH</v>
          </cell>
          <cell r="L1536" t="str">
            <v>WONOSOBO</v>
          </cell>
        </row>
        <row r="1537">
          <cell r="B1537" t="str">
            <v>F3307120</v>
          </cell>
          <cell r="C1537" t="str">
            <v>CINTA KASIH</v>
          </cell>
          <cell r="D1537" t="str">
            <v>Apotik</v>
          </cell>
          <cell r="G1537">
            <v>33</v>
          </cell>
          <cell r="H1537">
            <v>3307</v>
          </cell>
          <cell r="I1537" t="str">
            <v>-</v>
          </cell>
          <cell r="J1537">
            <v>0</v>
          </cell>
          <cell r="K1537" t="str">
            <v>JAWA TENGAH</v>
          </cell>
          <cell r="L1537" t="str">
            <v>WONOSOBO</v>
          </cell>
        </row>
        <row r="1538">
          <cell r="B1538" t="str">
            <v>F3307121</v>
          </cell>
          <cell r="C1538" t="str">
            <v>GARUNG</v>
          </cell>
          <cell r="D1538" t="str">
            <v>Apotik</v>
          </cell>
          <cell r="G1538">
            <v>33</v>
          </cell>
          <cell r="H1538">
            <v>3307</v>
          </cell>
          <cell r="I1538" t="str">
            <v>-</v>
          </cell>
          <cell r="J1538">
            <v>0</v>
          </cell>
          <cell r="K1538" t="str">
            <v>JAWA TENGAH</v>
          </cell>
          <cell r="L1538" t="str">
            <v>WONOSOBO</v>
          </cell>
        </row>
        <row r="1539">
          <cell r="B1539" t="str">
            <v>F3307122</v>
          </cell>
          <cell r="C1539" t="str">
            <v>GONDANG</v>
          </cell>
          <cell r="D1539" t="str">
            <v>Apotik</v>
          </cell>
          <cell r="G1539">
            <v>33</v>
          </cell>
          <cell r="H1539">
            <v>3307</v>
          </cell>
          <cell r="I1539" t="str">
            <v>-</v>
          </cell>
          <cell r="J1539">
            <v>0</v>
          </cell>
          <cell r="K1539" t="str">
            <v>JAWA TENGAH</v>
          </cell>
          <cell r="L1539" t="str">
            <v>WONOSOBO</v>
          </cell>
        </row>
        <row r="1540">
          <cell r="B1540" t="str">
            <v>F3307123</v>
          </cell>
          <cell r="C1540" t="str">
            <v>HIDAYAT</v>
          </cell>
          <cell r="D1540" t="str">
            <v>Apotik</v>
          </cell>
          <cell r="G1540">
            <v>33</v>
          </cell>
          <cell r="H1540">
            <v>3307</v>
          </cell>
          <cell r="I1540" t="str">
            <v>-</v>
          </cell>
          <cell r="J1540">
            <v>0</v>
          </cell>
          <cell r="K1540" t="str">
            <v>JAWA TENGAH</v>
          </cell>
          <cell r="L1540" t="str">
            <v>WONOSOBO</v>
          </cell>
        </row>
        <row r="1541">
          <cell r="B1541" t="str">
            <v>F3307124</v>
          </cell>
          <cell r="C1541" t="str">
            <v>ISYKA FARMA</v>
          </cell>
          <cell r="D1541" t="str">
            <v>Apotik</v>
          </cell>
          <cell r="G1541">
            <v>33</v>
          </cell>
          <cell r="H1541">
            <v>3307</v>
          </cell>
          <cell r="I1541" t="str">
            <v>-</v>
          </cell>
          <cell r="J1541">
            <v>0</v>
          </cell>
          <cell r="K1541" t="str">
            <v>JAWA TENGAH</v>
          </cell>
          <cell r="L1541" t="str">
            <v>WONOSOBO</v>
          </cell>
        </row>
        <row r="1542">
          <cell r="B1542" t="str">
            <v>F3307125</v>
          </cell>
          <cell r="C1542" t="str">
            <v>JOGO SEHAT</v>
          </cell>
          <cell r="D1542" t="str">
            <v>Apotik</v>
          </cell>
          <cell r="G1542">
            <v>33</v>
          </cell>
          <cell r="H1542">
            <v>3307</v>
          </cell>
          <cell r="I1542" t="str">
            <v>-</v>
          </cell>
          <cell r="J1542">
            <v>0</v>
          </cell>
          <cell r="K1542" t="str">
            <v>JAWA TENGAH</v>
          </cell>
          <cell r="L1542" t="str">
            <v>WONOSOBO</v>
          </cell>
        </row>
        <row r="1543">
          <cell r="B1543" t="str">
            <v>F3307126</v>
          </cell>
          <cell r="C1543" t="str">
            <v>KARUNIA SEHAT</v>
          </cell>
          <cell r="D1543" t="str">
            <v>Apotik</v>
          </cell>
          <cell r="G1543">
            <v>33</v>
          </cell>
          <cell r="H1543">
            <v>3307</v>
          </cell>
          <cell r="I1543" t="str">
            <v>-</v>
          </cell>
          <cell r="J1543">
            <v>0</v>
          </cell>
          <cell r="K1543" t="str">
            <v>JAWA TENGAH</v>
          </cell>
          <cell r="L1543" t="str">
            <v>WONOSOBO</v>
          </cell>
        </row>
        <row r="1544">
          <cell r="B1544" t="str">
            <v>F3307127</v>
          </cell>
          <cell r="C1544" t="str">
            <v>KEJAJAR</v>
          </cell>
          <cell r="D1544" t="str">
            <v>Apotik</v>
          </cell>
          <cell r="G1544">
            <v>33</v>
          </cell>
          <cell r="H1544">
            <v>3307</v>
          </cell>
          <cell r="I1544" t="str">
            <v>-</v>
          </cell>
          <cell r="J1544">
            <v>0</v>
          </cell>
          <cell r="K1544" t="str">
            <v>JAWA TENGAH</v>
          </cell>
          <cell r="L1544" t="str">
            <v>WONOSOBO</v>
          </cell>
        </row>
        <row r="1545">
          <cell r="B1545" t="str">
            <v>F3307128</v>
          </cell>
          <cell r="C1545" t="str">
            <v>KITA</v>
          </cell>
          <cell r="D1545" t="str">
            <v>Apotik</v>
          </cell>
          <cell r="G1545">
            <v>33</v>
          </cell>
          <cell r="H1545">
            <v>3307</v>
          </cell>
          <cell r="I1545" t="str">
            <v>-</v>
          </cell>
          <cell r="J1545">
            <v>0</v>
          </cell>
          <cell r="K1545" t="str">
            <v>JAWA TENGAH</v>
          </cell>
          <cell r="L1545" t="str">
            <v>WONOSOBO</v>
          </cell>
        </row>
        <row r="1546">
          <cell r="B1546" t="str">
            <v>F3307129</v>
          </cell>
          <cell r="C1546" t="str">
            <v>KONDANG WARAS</v>
          </cell>
          <cell r="D1546" t="str">
            <v>Apotik</v>
          </cell>
          <cell r="G1546">
            <v>33</v>
          </cell>
          <cell r="H1546">
            <v>3307</v>
          </cell>
          <cell r="I1546" t="str">
            <v>-</v>
          </cell>
          <cell r="J1546">
            <v>0</v>
          </cell>
          <cell r="K1546" t="str">
            <v>JAWA TENGAH</v>
          </cell>
          <cell r="L1546" t="str">
            <v>WONOSOBO</v>
          </cell>
        </row>
        <row r="1547">
          <cell r="B1547" t="str">
            <v>F3307130</v>
          </cell>
          <cell r="C1547" t="str">
            <v>KURNIA FARMA</v>
          </cell>
          <cell r="D1547" t="str">
            <v>Apotik</v>
          </cell>
          <cell r="G1547">
            <v>33</v>
          </cell>
          <cell r="H1547">
            <v>3307</v>
          </cell>
          <cell r="I1547" t="str">
            <v>-</v>
          </cell>
          <cell r="J1547">
            <v>0</v>
          </cell>
          <cell r="K1547" t="str">
            <v>JAWA TENGAH</v>
          </cell>
          <cell r="L1547" t="str">
            <v>WONOSOBO</v>
          </cell>
        </row>
        <row r="1548">
          <cell r="B1548" t="str">
            <v>F3307131</v>
          </cell>
          <cell r="C1548" t="str">
            <v>MERCUSUAR</v>
          </cell>
          <cell r="D1548" t="str">
            <v>Apotik</v>
          </cell>
          <cell r="G1548">
            <v>33</v>
          </cell>
          <cell r="H1548">
            <v>3307</v>
          </cell>
          <cell r="I1548" t="str">
            <v>-</v>
          </cell>
          <cell r="J1548">
            <v>0</v>
          </cell>
          <cell r="K1548" t="str">
            <v>JAWA TENGAH</v>
          </cell>
          <cell r="L1548" t="str">
            <v>WONOSOBO</v>
          </cell>
        </row>
        <row r="1549">
          <cell r="B1549" t="str">
            <v>F3307132</v>
          </cell>
          <cell r="C1549" t="str">
            <v>MK FARMA</v>
          </cell>
          <cell r="D1549" t="str">
            <v>Apotik</v>
          </cell>
          <cell r="G1549">
            <v>33</v>
          </cell>
          <cell r="H1549">
            <v>3307</v>
          </cell>
          <cell r="I1549" t="str">
            <v>-</v>
          </cell>
          <cell r="J1549">
            <v>0</v>
          </cell>
          <cell r="K1549" t="str">
            <v>JAWA TENGAH</v>
          </cell>
          <cell r="L1549" t="str">
            <v>WONOSOBO</v>
          </cell>
        </row>
        <row r="1550">
          <cell r="B1550" t="str">
            <v>F3307133</v>
          </cell>
          <cell r="C1550" t="str">
            <v>MOROJODO</v>
          </cell>
          <cell r="D1550" t="str">
            <v>Apotik</v>
          </cell>
          <cell r="G1550">
            <v>33</v>
          </cell>
          <cell r="H1550">
            <v>3307</v>
          </cell>
          <cell r="I1550" t="str">
            <v>-</v>
          </cell>
          <cell r="J1550">
            <v>0</v>
          </cell>
          <cell r="K1550" t="str">
            <v>JAWA TENGAH</v>
          </cell>
          <cell r="L1550" t="str">
            <v>WONOSOBO</v>
          </cell>
        </row>
        <row r="1551">
          <cell r="B1551" t="str">
            <v>F3307134</v>
          </cell>
          <cell r="C1551" t="str">
            <v>SAPURAN</v>
          </cell>
          <cell r="D1551" t="str">
            <v>Apotik</v>
          </cell>
          <cell r="G1551">
            <v>33</v>
          </cell>
          <cell r="H1551">
            <v>3307</v>
          </cell>
          <cell r="I1551" t="str">
            <v>-</v>
          </cell>
          <cell r="J1551">
            <v>0</v>
          </cell>
          <cell r="K1551" t="str">
            <v>JAWA TENGAH</v>
          </cell>
          <cell r="L1551" t="str">
            <v>WONOSOBO</v>
          </cell>
        </row>
        <row r="1552">
          <cell r="B1552" t="str">
            <v>F3307135</v>
          </cell>
          <cell r="C1552" t="str">
            <v>SIFA</v>
          </cell>
          <cell r="D1552" t="str">
            <v>Apotik</v>
          </cell>
          <cell r="G1552">
            <v>33</v>
          </cell>
          <cell r="H1552">
            <v>3307</v>
          </cell>
          <cell r="I1552" t="str">
            <v>-</v>
          </cell>
          <cell r="J1552">
            <v>0</v>
          </cell>
          <cell r="K1552" t="str">
            <v>JAWA TENGAH</v>
          </cell>
          <cell r="L1552" t="str">
            <v>WONOSOBO</v>
          </cell>
        </row>
        <row r="1553">
          <cell r="B1553" t="str">
            <v>F3307136</v>
          </cell>
          <cell r="C1553" t="str">
            <v>SINDORO</v>
          </cell>
          <cell r="D1553" t="str">
            <v>Apotik</v>
          </cell>
          <cell r="G1553">
            <v>33</v>
          </cell>
          <cell r="H1553">
            <v>3307</v>
          </cell>
          <cell r="I1553" t="str">
            <v>-</v>
          </cell>
          <cell r="J1553">
            <v>0</v>
          </cell>
          <cell r="K1553" t="str">
            <v>JAWA TENGAH</v>
          </cell>
          <cell r="L1553" t="str">
            <v>WONOSOBO</v>
          </cell>
        </row>
        <row r="1554">
          <cell r="B1554" t="str">
            <v>F3307137</v>
          </cell>
          <cell r="C1554" t="str">
            <v>SUMBER SEJAHTERA</v>
          </cell>
          <cell r="D1554" t="str">
            <v>Apotik</v>
          </cell>
          <cell r="G1554">
            <v>33</v>
          </cell>
          <cell r="H1554">
            <v>3307</v>
          </cell>
          <cell r="I1554" t="str">
            <v>-</v>
          </cell>
          <cell r="J1554">
            <v>0</v>
          </cell>
          <cell r="K1554" t="str">
            <v>JAWA TENGAH</v>
          </cell>
          <cell r="L1554" t="str">
            <v>WONOSOBO</v>
          </cell>
        </row>
        <row r="1555">
          <cell r="B1555" t="str">
            <v>F3307138</v>
          </cell>
          <cell r="C1555" t="str">
            <v>SUMBERAN</v>
          </cell>
          <cell r="D1555" t="str">
            <v>Apotik</v>
          </cell>
          <cell r="G1555">
            <v>33</v>
          </cell>
          <cell r="H1555">
            <v>3307</v>
          </cell>
          <cell r="I1555" t="str">
            <v>-</v>
          </cell>
          <cell r="J1555">
            <v>0</v>
          </cell>
          <cell r="K1555" t="str">
            <v>JAWA TENGAH</v>
          </cell>
          <cell r="L1555" t="str">
            <v>WONOSOBO</v>
          </cell>
        </row>
        <row r="1556">
          <cell r="B1556" t="str">
            <v>F3307139</v>
          </cell>
          <cell r="C1556" t="str">
            <v>WONOSOBO</v>
          </cell>
          <cell r="D1556" t="str">
            <v>Apotik</v>
          </cell>
          <cell r="G1556">
            <v>33</v>
          </cell>
          <cell r="H1556">
            <v>3307</v>
          </cell>
          <cell r="I1556" t="str">
            <v>-</v>
          </cell>
          <cell r="J1556">
            <v>0</v>
          </cell>
          <cell r="K1556" t="str">
            <v>JAWA TENGAH</v>
          </cell>
          <cell r="L1556" t="str">
            <v>WONOSOBO</v>
          </cell>
        </row>
        <row r="1557">
          <cell r="B1557" t="str">
            <v>F3308001</v>
          </cell>
          <cell r="C1557" t="str">
            <v>Apotek Blabak</v>
          </cell>
          <cell r="D1557" t="str">
            <v>Apotik</v>
          </cell>
          <cell r="G1557">
            <v>33</v>
          </cell>
          <cell r="H1557">
            <v>3308</v>
          </cell>
          <cell r="I1557" t="str">
            <v>-</v>
          </cell>
          <cell r="J1557">
            <v>0</v>
          </cell>
          <cell r="K1557" t="str">
            <v>JAWA TENGAH</v>
          </cell>
          <cell r="L1557" t="str">
            <v>MAGELANG</v>
          </cell>
        </row>
        <row r="1558">
          <cell r="B1558" t="str">
            <v>F3308002</v>
          </cell>
          <cell r="C1558" t="str">
            <v>Apotek Kawedanan</v>
          </cell>
          <cell r="D1558" t="str">
            <v>Apotik</v>
          </cell>
          <cell r="G1558">
            <v>33</v>
          </cell>
          <cell r="H1558">
            <v>3308</v>
          </cell>
          <cell r="I1558" t="str">
            <v>-</v>
          </cell>
          <cell r="J1558">
            <v>0</v>
          </cell>
          <cell r="K1558" t="str">
            <v>JAWA TENGAH</v>
          </cell>
          <cell r="L1558" t="str">
            <v>MAGELANG</v>
          </cell>
        </row>
        <row r="1559">
          <cell r="B1559" t="str">
            <v>F3308003</v>
          </cell>
          <cell r="C1559" t="str">
            <v>Apotek Triana</v>
          </cell>
          <cell r="D1559" t="str">
            <v>Apotik</v>
          </cell>
          <cell r="G1559">
            <v>33</v>
          </cell>
          <cell r="H1559">
            <v>3308</v>
          </cell>
          <cell r="I1559" t="str">
            <v>-</v>
          </cell>
          <cell r="J1559">
            <v>0</v>
          </cell>
          <cell r="K1559" t="str">
            <v>JAWA TENGAH</v>
          </cell>
          <cell r="L1559" t="str">
            <v>MAGELANG</v>
          </cell>
        </row>
        <row r="1560">
          <cell r="B1560" t="str">
            <v>F3308004</v>
          </cell>
          <cell r="C1560" t="str">
            <v>Apotek Candi Husada</v>
          </cell>
          <cell r="D1560" t="str">
            <v>Apotik</v>
          </cell>
          <cell r="G1560">
            <v>33</v>
          </cell>
          <cell r="H1560">
            <v>3308</v>
          </cell>
          <cell r="I1560" t="str">
            <v>-</v>
          </cell>
          <cell r="J1560">
            <v>0</v>
          </cell>
          <cell r="K1560" t="str">
            <v>JAWA TENGAH</v>
          </cell>
          <cell r="L1560" t="str">
            <v>MAGELANG</v>
          </cell>
        </row>
        <row r="1561">
          <cell r="B1561" t="str">
            <v>F3308005</v>
          </cell>
          <cell r="C1561" t="str">
            <v>Apotek Adi Farma</v>
          </cell>
          <cell r="D1561" t="str">
            <v>Apotik</v>
          </cell>
          <cell r="G1561">
            <v>33</v>
          </cell>
          <cell r="H1561">
            <v>3308</v>
          </cell>
          <cell r="I1561" t="str">
            <v>-</v>
          </cell>
          <cell r="J1561">
            <v>0</v>
          </cell>
          <cell r="K1561" t="str">
            <v>JAWA TENGAH</v>
          </cell>
          <cell r="L1561" t="str">
            <v>MAGELANG</v>
          </cell>
        </row>
        <row r="1562">
          <cell r="B1562" t="str">
            <v>F3308006</v>
          </cell>
          <cell r="C1562" t="str">
            <v>Apotek Mitra Husada</v>
          </cell>
          <cell r="D1562" t="str">
            <v>Apotik</v>
          </cell>
          <cell r="G1562">
            <v>33</v>
          </cell>
          <cell r="H1562">
            <v>3308</v>
          </cell>
          <cell r="I1562" t="str">
            <v>-</v>
          </cell>
          <cell r="J1562">
            <v>0</v>
          </cell>
          <cell r="K1562" t="str">
            <v>JAWA TENGAH</v>
          </cell>
          <cell r="L1562" t="str">
            <v>MAGELANG</v>
          </cell>
        </row>
        <row r="1563">
          <cell r="B1563" t="str">
            <v>F3308007</v>
          </cell>
          <cell r="C1563" t="str">
            <v>Apotek Perintis Farma</v>
          </cell>
          <cell r="D1563" t="str">
            <v>Apotik</v>
          </cell>
          <cell r="G1563">
            <v>33</v>
          </cell>
          <cell r="H1563">
            <v>3308</v>
          </cell>
          <cell r="I1563" t="str">
            <v>-</v>
          </cell>
          <cell r="J1563">
            <v>0</v>
          </cell>
          <cell r="K1563" t="str">
            <v>JAWA TENGAH</v>
          </cell>
          <cell r="L1563" t="str">
            <v>MAGELANG</v>
          </cell>
        </row>
        <row r="1564">
          <cell r="B1564" t="str">
            <v>F3308008</v>
          </cell>
          <cell r="C1564" t="str">
            <v>Apotek Mega Farma</v>
          </cell>
          <cell r="D1564" t="str">
            <v>Apotik</v>
          </cell>
          <cell r="G1564">
            <v>33</v>
          </cell>
          <cell r="H1564">
            <v>3308</v>
          </cell>
          <cell r="I1564" t="str">
            <v>-</v>
          </cell>
          <cell r="J1564">
            <v>0</v>
          </cell>
          <cell r="K1564" t="str">
            <v>JAWA TENGAH</v>
          </cell>
          <cell r="L1564" t="str">
            <v>MAGELANG</v>
          </cell>
        </row>
        <row r="1565">
          <cell r="B1565" t="str">
            <v>F3308009</v>
          </cell>
          <cell r="C1565" t="str">
            <v>Apotek Kartini</v>
          </cell>
          <cell r="D1565" t="str">
            <v>Apotik</v>
          </cell>
          <cell r="G1565">
            <v>33</v>
          </cell>
          <cell r="H1565">
            <v>3308</v>
          </cell>
          <cell r="I1565" t="str">
            <v>-</v>
          </cell>
          <cell r="J1565">
            <v>0</v>
          </cell>
          <cell r="K1565" t="str">
            <v>JAWA TENGAH</v>
          </cell>
          <cell r="L1565" t="str">
            <v>MAGELANG</v>
          </cell>
        </row>
        <row r="1566">
          <cell r="B1566" t="str">
            <v>F3308011</v>
          </cell>
          <cell r="C1566" t="str">
            <v>Apotek Wonolelo</v>
          </cell>
          <cell r="D1566" t="str">
            <v>Apotik</v>
          </cell>
          <cell r="G1566">
            <v>33</v>
          </cell>
          <cell r="H1566">
            <v>3308</v>
          </cell>
          <cell r="I1566" t="str">
            <v>-</v>
          </cell>
          <cell r="J1566">
            <v>0</v>
          </cell>
          <cell r="K1566" t="str">
            <v>JAWA TENGAH</v>
          </cell>
          <cell r="L1566" t="str">
            <v>MAGELANG</v>
          </cell>
        </row>
        <row r="1567">
          <cell r="B1567" t="str">
            <v>F3308012</v>
          </cell>
          <cell r="C1567" t="str">
            <v>Apotek Metro</v>
          </cell>
          <cell r="D1567" t="str">
            <v>Apotik</v>
          </cell>
          <cell r="G1567">
            <v>33</v>
          </cell>
          <cell r="H1567">
            <v>3308</v>
          </cell>
          <cell r="I1567" t="str">
            <v>-</v>
          </cell>
          <cell r="J1567">
            <v>0</v>
          </cell>
          <cell r="K1567" t="str">
            <v>JAWA TENGAH</v>
          </cell>
          <cell r="L1567" t="str">
            <v>MAGELANG</v>
          </cell>
        </row>
        <row r="1568">
          <cell r="B1568" t="str">
            <v>F3308013</v>
          </cell>
          <cell r="C1568" t="str">
            <v>Apotek Nusantara</v>
          </cell>
          <cell r="D1568" t="str">
            <v>Apotik</v>
          </cell>
          <cell r="G1568">
            <v>33</v>
          </cell>
          <cell r="H1568">
            <v>3308</v>
          </cell>
          <cell r="I1568" t="str">
            <v>-</v>
          </cell>
          <cell r="J1568">
            <v>0</v>
          </cell>
          <cell r="K1568" t="str">
            <v>JAWA TENGAH</v>
          </cell>
          <cell r="L1568" t="str">
            <v>MAGELANG</v>
          </cell>
        </row>
        <row r="1569">
          <cell r="B1569" t="str">
            <v>F3308014</v>
          </cell>
          <cell r="C1569" t="str">
            <v>Apotek Grabag Farma</v>
          </cell>
          <cell r="D1569" t="str">
            <v>Apotik</v>
          </cell>
          <cell r="G1569">
            <v>33</v>
          </cell>
          <cell r="H1569">
            <v>3308</v>
          </cell>
          <cell r="I1569" t="str">
            <v>-</v>
          </cell>
          <cell r="J1569">
            <v>0</v>
          </cell>
          <cell r="K1569" t="str">
            <v>JAWA TENGAH</v>
          </cell>
          <cell r="L1569" t="str">
            <v>MAGELANG</v>
          </cell>
        </row>
        <row r="1570">
          <cell r="B1570" t="str">
            <v>F3308015</v>
          </cell>
          <cell r="C1570" t="str">
            <v>Apotek Mertoyudan Farma</v>
          </cell>
          <cell r="D1570" t="str">
            <v>Apotik</v>
          </cell>
          <cell r="G1570">
            <v>33</v>
          </cell>
          <cell r="H1570">
            <v>3308</v>
          </cell>
          <cell r="I1570" t="str">
            <v>-</v>
          </cell>
          <cell r="J1570">
            <v>0</v>
          </cell>
          <cell r="K1570" t="str">
            <v>JAWA TENGAH</v>
          </cell>
          <cell r="L1570" t="str">
            <v>MAGELANG</v>
          </cell>
        </row>
        <row r="1571">
          <cell r="B1571" t="str">
            <v>F3308016</v>
          </cell>
          <cell r="C1571" t="str">
            <v>Apotek Jumoyo</v>
          </cell>
          <cell r="D1571" t="str">
            <v>Apotik</v>
          </cell>
          <cell r="G1571">
            <v>33</v>
          </cell>
          <cell r="H1571">
            <v>3308</v>
          </cell>
          <cell r="I1571" t="str">
            <v>-</v>
          </cell>
          <cell r="J1571">
            <v>0</v>
          </cell>
          <cell r="K1571" t="str">
            <v>JAWA TENGAH</v>
          </cell>
          <cell r="L1571" t="str">
            <v>MAGELANG</v>
          </cell>
        </row>
        <row r="1572">
          <cell r="B1572" t="str">
            <v>F3308017</v>
          </cell>
          <cell r="C1572" t="str">
            <v>Apotek Plaza</v>
          </cell>
          <cell r="D1572" t="str">
            <v>Apotik</v>
          </cell>
          <cell r="G1572">
            <v>33</v>
          </cell>
          <cell r="H1572">
            <v>3308</v>
          </cell>
          <cell r="I1572" t="str">
            <v>-</v>
          </cell>
          <cell r="J1572">
            <v>0</v>
          </cell>
          <cell r="K1572" t="str">
            <v>JAWA TENGAH</v>
          </cell>
          <cell r="L1572" t="str">
            <v>MAGELANG</v>
          </cell>
        </row>
        <row r="1573">
          <cell r="B1573" t="str">
            <v>F3308018</v>
          </cell>
          <cell r="C1573" t="str">
            <v>Apotek Gulon Sejahtera</v>
          </cell>
          <cell r="D1573" t="str">
            <v>Apotik</v>
          </cell>
          <cell r="G1573">
            <v>33</v>
          </cell>
          <cell r="H1573">
            <v>3308</v>
          </cell>
          <cell r="I1573" t="str">
            <v>-</v>
          </cell>
          <cell r="J1573">
            <v>0</v>
          </cell>
          <cell r="K1573" t="str">
            <v>JAWA TENGAH</v>
          </cell>
          <cell r="L1573" t="str">
            <v>MAGELANG</v>
          </cell>
        </row>
        <row r="1574">
          <cell r="B1574" t="str">
            <v>F3308019</v>
          </cell>
          <cell r="C1574" t="str">
            <v>Apotek Salaman</v>
          </cell>
          <cell r="D1574" t="str">
            <v>Apotik</v>
          </cell>
          <cell r="G1574">
            <v>33</v>
          </cell>
          <cell r="H1574">
            <v>3308</v>
          </cell>
          <cell r="I1574" t="str">
            <v>-</v>
          </cell>
          <cell r="J1574">
            <v>0</v>
          </cell>
          <cell r="K1574" t="str">
            <v>JAWA TENGAH</v>
          </cell>
          <cell r="L1574" t="str">
            <v>MAGELANG</v>
          </cell>
        </row>
        <row r="1575">
          <cell r="B1575" t="str">
            <v>F3308020</v>
          </cell>
          <cell r="C1575" t="str">
            <v>Apotek Minna</v>
          </cell>
          <cell r="D1575" t="str">
            <v>Apotik</v>
          </cell>
          <cell r="G1575">
            <v>33</v>
          </cell>
          <cell r="H1575">
            <v>3308</v>
          </cell>
          <cell r="I1575" t="str">
            <v>-</v>
          </cell>
          <cell r="J1575">
            <v>0</v>
          </cell>
          <cell r="K1575" t="str">
            <v>JAWA TENGAH</v>
          </cell>
          <cell r="L1575" t="str">
            <v>MAGELANG</v>
          </cell>
        </row>
        <row r="1576">
          <cell r="B1576" t="str">
            <v>F3308021</v>
          </cell>
          <cell r="C1576" t="str">
            <v>Apotek Secara Farma</v>
          </cell>
          <cell r="D1576" t="str">
            <v>Apotik</v>
          </cell>
          <cell r="G1576">
            <v>33</v>
          </cell>
          <cell r="H1576">
            <v>3308</v>
          </cell>
          <cell r="I1576" t="str">
            <v>-</v>
          </cell>
          <cell r="J1576">
            <v>0</v>
          </cell>
          <cell r="K1576" t="str">
            <v>JAWA TENGAH</v>
          </cell>
          <cell r="L1576" t="str">
            <v>MAGELANG</v>
          </cell>
        </row>
        <row r="1577">
          <cell r="B1577" t="str">
            <v>F3308022</v>
          </cell>
          <cell r="C1577" t="str">
            <v>Apotek Wijaya Kusuma</v>
          </cell>
          <cell r="D1577" t="str">
            <v>Apotik</v>
          </cell>
          <cell r="G1577">
            <v>33</v>
          </cell>
          <cell r="H1577">
            <v>3308</v>
          </cell>
          <cell r="I1577" t="str">
            <v>-</v>
          </cell>
          <cell r="J1577">
            <v>0</v>
          </cell>
          <cell r="K1577" t="str">
            <v>JAWA TENGAH</v>
          </cell>
          <cell r="L1577" t="str">
            <v>MAGELANG</v>
          </cell>
        </row>
        <row r="1578">
          <cell r="B1578" t="str">
            <v>F3308023</v>
          </cell>
          <cell r="C1578" t="str">
            <v>Apotek Triningsih</v>
          </cell>
          <cell r="D1578" t="str">
            <v>Apotik</v>
          </cell>
          <cell r="G1578">
            <v>33</v>
          </cell>
          <cell r="H1578">
            <v>3308</v>
          </cell>
          <cell r="I1578" t="str">
            <v>-</v>
          </cell>
          <cell r="J1578">
            <v>0</v>
          </cell>
          <cell r="K1578" t="str">
            <v>JAWA TENGAH</v>
          </cell>
          <cell r="L1578" t="str">
            <v>MAGELANG</v>
          </cell>
        </row>
        <row r="1579">
          <cell r="B1579" t="str">
            <v>F3308024</v>
          </cell>
          <cell r="C1579" t="str">
            <v>Apotek Novel</v>
          </cell>
          <cell r="D1579" t="str">
            <v>Apotik</v>
          </cell>
          <cell r="G1579">
            <v>33</v>
          </cell>
          <cell r="H1579">
            <v>3308</v>
          </cell>
          <cell r="I1579" t="str">
            <v>-</v>
          </cell>
          <cell r="J1579">
            <v>0</v>
          </cell>
          <cell r="K1579" t="str">
            <v>JAWA TENGAH</v>
          </cell>
          <cell r="L1579" t="str">
            <v>MAGELANG</v>
          </cell>
        </row>
        <row r="1580">
          <cell r="B1580" t="str">
            <v>F3308025</v>
          </cell>
          <cell r="C1580" t="str">
            <v>Apotek Sawitan</v>
          </cell>
          <cell r="D1580" t="str">
            <v>Apotik</v>
          </cell>
          <cell r="G1580">
            <v>33</v>
          </cell>
          <cell r="H1580">
            <v>3308</v>
          </cell>
          <cell r="I1580" t="str">
            <v>-</v>
          </cell>
          <cell r="J1580">
            <v>0</v>
          </cell>
          <cell r="K1580" t="str">
            <v>JAWA TENGAH</v>
          </cell>
          <cell r="L1580" t="str">
            <v>MAGELANG</v>
          </cell>
        </row>
        <row r="1581">
          <cell r="B1581" t="str">
            <v>F3308026</v>
          </cell>
          <cell r="C1581" t="str">
            <v>Apotek Radja</v>
          </cell>
          <cell r="D1581" t="str">
            <v>Apotik</v>
          </cell>
          <cell r="G1581">
            <v>33</v>
          </cell>
          <cell r="H1581">
            <v>3308</v>
          </cell>
          <cell r="I1581" t="str">
            <v>-</v>
          </cell>
          <cell r="J1581">
            <v>0</v>
          </cell>
          <cell r="K1581" t="str">
            <v>JAWA TENGAH</v>
          </cell>
          <cell r="L1581" t="str">
            <v>MAGELANG</v>
          </cell>
        </row>
        <row r="1582">
          <cell r="B1582" t="str">
            <v>F3308027</v>
          </cell>
          <cell r="C1582" t="str">
            <v>Apotek Syailendra Farma</v>
          </cell>
          <cell r="D1582" t="str">
            <v>Apotik</v>
          </cell>
          <cell r="G1582">
            <v>33</v>
          </cell>
          <cell r="H1582">
            <v>3308</v>
          </cell>
          <cell r="I1582" t="str">
            <v>-</v>
          </cell>
          <cell r="J1582">
            <v>0</v>
          </cell>
          <cell r="K1582" t="str">
            <v>JAWA TENGAH</v>
          </cell>
          <cell r="L1582" t="str">
            <v>MAGELANG</v>
          </cell>
        </row>
        <row r="1583">
          <cell r="B1583" t="str">
            <v>F3308028</v>
          </cell>
          <cell r="C1583" t="str">
            <v>Apotek Raharjo</v>
          </cell>
          <cell r="D1583" t="str">
            <v>Apotik</v>
          </cell>
          <cell r="G1583">
            <v>33</v>
          </cell>
          <cell r="H1583">
            <v>3308</v>
          </cell>
          <cell r="I1583" t="str">
            <v>-</v>
          </cell>
          <cell r="J1583">
            <v>0</v>
          </cell>
          <cell r="K1583" t="str">
            <v>JAWA TENGAH</v>
          </cell>
          <cell r="L1583" t="str">
            <v>MAGELANG</v>
          </cell>
        </row>
        <row r="1584">
          <cell r="B1584" t="str">
            <v>F3308029</v>
          </cell>
          <cell r="C1584" t="str">
            <v>Apotek Anugrah</v>
          </cell>
          <cell r="D1584" t="str">
            <v>Apotik</v>
          </cell>
          <cell r="G1584">
            <v>33</v>
          </cell>
          <cell r="H1584">
            <v>3308</v>
          </cell>
          <cell r="I1584" t="str">
            <v>-</v>
          </cell>
          <cell r="J1584">
            <v>0</v>
          </cell>
          <cell r="K1584" t="str">
            <v>JAWA TENGAH</v>
          </cell>
          <cell r="L1584" t="str">
            <v>MAGELANG</v>
          </cell>
        </row>
        <row r="1585">
          <cell r="B1585" t="str">
            <v>F3308030</v>
          </cell>
          <cell r="C1585" t="str">
            <v>Apotek Tempuran Farma</v>
          </cell>
          <cell r="D1585" t="str">
            <v>Apotik</v>
          </cell>
          <cell r="G1585">
            <v>33</v>
          </cell>
          <cell r="H1585">
            <v>3308</v>
          </cell>
          <cell r="I1585" t="str">
            <v>-</v>
          </cell>
          <cell r="J1585">
            <v>0</v>
          </cell>
          <cell r="K1585" t="str">
            <v>JAWA TENGAH</v>
          </cell>
          <cell r="L1585" t="str">
            <v>MAGELANG</v>
          </cell>
        </row>
        <row r="1586">
          <cell r="B1586" t="str">
            <v>F3308031</v>
          </cell>
          <cell r="C1586" t="str">
            <v>Apotek Asy Syifa</v>
          </cell>
          <cell r="D1586" t="str">
            <v>Apotik</v>
          </cell>
          <cell r="G1586">
            <v>33</v>
          </cell>
          <cell r="H1586">
            <v>3308</v>
          </cell>
          <cell r="I1586" t="str">
            <v>-</v>
          </cell>
          <cell r="J1586">
            <v>0</v>
          </cell>
          <cell r="K1586" t="str">
            <v>JAWA TENGAH</v>
          </cell>
          <cell r="L1586" t="str">
            <v>MAGELANG</v>
          </cell>
        </row>
        <row r="1587">
          <cell r="B1587" t="str">
            <v>F3308032</v>
          </cell>
          <cell r="C1587" t="str">
            <v>Apotek Kauman</v>
          </cell>
          <cell r="D1587" t="str">
            <v>Apotik</v>
          </cell>
          <cell r="G1587">
            <v>33</v>
          </cell>
          <cell r="H1587">
            <v>3308</v>
          </cell>
          <cell r="I1587" t="str">
            <v>-</v>
          </cell>
          <cell r="J1587">
            <v>0</v>
          </cell>
          <cell r="K1587" t="str">
            <v>JAWA TENGAH</v>
          </cell>
          <cell r="L1587" t="str">
            <v>MAGELANG</v>
          </cell>
        </row>
        <row r="1588">
          <cell r="B1588" t="str">
            <v>F3308033</v>
          </cell>
          <cell r="C1588" t="str">
            <v>Apotek Prima Husada</v>
          </cell>
          <cell r="D1588" t="str">
            <v>Apotik</v>
          </cell>
          <cell r="G1588">
            <v>33</v>
          </cell>
          <cell r="H1588">
            <v>3308</v>
          </cell>
          <cell r="I1588" t="str">
            <v>-</v>
          </cell>
          <cell r="J1588">
            <v>0</v>
          </cell>
          <cell r="K1588" t="str">
            <v>JAWA TENGAH</v>
          </cell>
          <cell r="L1588" t="str">
            <v>MAGELANG</v>
          </cell>
        </row>
        <row r="1589">
          <cell r="B1589" t="str">
            <v>F3308034</v>
          </cell>
          <cell r="C1589" t="str">
            <v>Apotek Merbabu</v>
          </cell>
          <cell r="D1589" t="str">
            <v>Apotik</v>
          </cell>
          <cell r="G1589">
            <v>33</v>
          </cell>
          <cell r="H1589">
            <v>3308</v>
          </cell>
          <cell r="I1589" t="str">
            <v>-</v>
          </cell>
          <cell r="J1589">
            <v>0</v>
          </cell>
          <cell r="K1589" t="str">
            <v>JAWA TENGAH</v>
          </cell>
          <cell r="L1589" t="str">
            <v>MAGELANG</v>
          </cell>
        </row>
        <row r="1590">
          <cell r="B1590" t="str">
            <v>F3308035</v>
          </cell>
          <cell r="C1590" t="str">
            <v>Apotek Samadiyah Usup</v>
          </cell>
          <cell r="D1590" t="str">
            <v>Apotik</v>
          </cell>
          <cell r="G1590">
            <v>33</v>
          </cell>
          <cell r="H1590">
            <v>3308</v>
          </cell>
          <cell r="I1590" t="str">
            <v>-</v>
          </cell>
          <cell r="J1590">
            <v>0</v>
          </cell>
          <cell r="K1590" t="str">
            <v>JAWA TENGAH</v>
          </cell>
          <cell r="L1590" t="str">
            <v>MAGELANG</v>
          </cell>
        </row>
        <row r="1591">
          <cell r="B1591" t="str">
            <v>F3308036</v>
          </cell>
          <cell r="C1591" t="str">
            <v>Apotek Elinda</v>
          </cell>
          <cell r="D1591" t="str">
            <v>Apotik</v>
          </cell>
          <cell r="G1591">
            <v>33</v>
          </cell>
          <cell r="H1591">
            <v>3308</v>
          </cell>
          <cell r="I1591" t="str">
            <v>-</v>
          </cell>
          <cell r="J1591">
            <v>0</v>
          </cell>
          <cell r="K1591" t="str">
            <v>JAWA TENGAH</v>
          </cell>
          <cell r="L1591" t="str">
            <v>MAGELANG</v>
          </cell>
        </row>
        <row r="1592">
          <cell r="B1592" t="str">
            <v>F3308037</v>
          </cell>
          <cell r="C1592" t="str">
            <v>Apotek Bandongan</v>
          </cell>
          <cell r="D1592" t="str">
            <v>Apotik</v>
          </cell>
          <cell r="G1592">
            <v>33</v>
          </cell>
          <cell r="H1592">
            <v>3308</v>
          </cell>
          <cell r="I1592" t="str">
            <v>-</v>
          </cell>
          <cell r="J1592">
            <v>0</v>
          </cell>
          <cell r="K1592" t="str">
            <v>JAWA TENGAH</v>
          </cell>
          <cell r="L1592" t="str">
            <v>MAGELANG</v>
          </cell>
        </row>
        <row r="1593">
          <cell r="B1593" t="str">
            <v>F3308038</v>
          </cell>
          <cell r="C1593" t="str">
            <v>Apotek Pratiwi</v>
          </cell>
          <cell r="D1593" t="str">
            <v>Apotik</v>
          </cell>
          <cell r="G1593">
            <v>33</v>
          </cell>
          <cell r="H1593">
            <v>3308</v>
          </cell>
          <cell r="I1593" t="str">
            <v>-</v>
          </cell>
          <cell r="J1593">
            <v>0</v>
          </cell>
          <cell r="K1593" t="str">
            <v>JAWA TENGAH</v>
          </cell>
          <cell r="L1593" t="str">
            <v>MAGELANG</v>
          </cell>
        </row>
        <row r="1594">
          <cell r="B1594" t="str">
            <v>F3308039</v>
          </cell>
          <cell r="C1594" t="str">
            <v>Apotek Harmoni</v>
          </cell>
          <cell r="D1594" t="str">
            <v>Apotik</v>
          </cell>
          <cell r="G1594">
            <v>33</v>
          </cell>
          <cell r="H1594">
            <v>3308</v>
          </cell>
          <cell r="I1594" t="str">
            <v>-</v>
          </cell>
          <cell r="J1594">
            <v>0</v>
          </cell>
          <cell r="K1594" t="str">
            <v>JAWA TENGAH</v>
          </cell>
          <cell r="L1594" t="str">
            <v>MAGELANG</v>
          </cell>
        </row>
        <row r="1595">
          <cell r="B1595" t="str">
            <v>F3308040</v>
          </cell>
          <cell r="C1595" t="str">
            <v>Apotek Karunia</v>
          </cell>
          <cell r="D1595" t="str">
            <v>Apotik</v>
          </cell>
          <cell r="G1595">
            <v>33</v>
          </cell>
          <cell r="H1595">
            <v>3308</v>
          </cell>
          <cell r="I1595" t="str">
            <v>-</v>
          </cell>
          <cell r="J1595">
            <v>0</v>
          </cell>
          <cell r="K1595" t="str">
            <v>JAWA TENGAH</v>
          </cell>
          <cell r="L1595" t="str">
            <v>MAGELANG</v>
          </cell>
        </row>
        <row r="1596">
          <cell r="B1596" t="str">
            <v>F3308041</v>
          </cell>
          <cell r="C1596" t="str">
            <v>Apotek Herbal Lestari</v>
          </cell>
          <cell r="D1596" t="str">
            <v>Apotik</v>
          </cell>
          <cell r="G1596">
            <v>33</v>
          </cell>
          <cell r="H1596">
            <v>3308</v>
          </cell>
          <cell r="I1596" t="str">
            <v>-</v>
          </cell>
          <cell r="J1596">
            <v>0</v>
          </cell>
          <cell r="K1596" t="str">
            <v>JAWA TENGAH</v>
          </cell>
          <cell r="L1596" t="str">
            <v>MAGELANG</v>
          </cell>
        </row>
        <row r="1597">
          <cell r="B1597" t="str">
            <v>F3308042</v>
          </cell>
          <cell r="C1597" t="str">
            <v>Apotek Barokah</v>
          </cell>
          <cell r="D1597" t="str">
            <v>Apotik</v>
          </cell>
          <cell r="G1597">
            <v>33</v>
          </cell>
          <cell r="H1597">
            <v>3308</v>
          </cell>
          <cell r="I1597" t="str">
            <v>-</v>
          </cell>
          <cell r="J1597">
            <v>0</v>
          </cell>
          <cell r="K1597" t="str">
            <v>JAWA TENGAH</v>
          </cell>
          <cell r="L1597" t="str">
            <v>MAGELANG</v>
          </cell>
        </row>
        <row r="1598">
          <cell r="B1598" t="str">
            <v>F3308043</v>
          </cell>
          <cell r="C1598" t="str">
            <v>Apotek Payaman Farma</v>
          </cell>
          <cell r="D1598" t="str">
            <v>Apotik</v>
          </cell>
          <cell r="G1598">
            <v>33</v>
          </cell>
          <cell r="H1598">
            <v>3308</v>
          </cell>
          <cell r="I1598" t="str">
            <v>-</v>
          </cell>
          <cell r="J1598">
            <v>0</v>
          </cell>
          <cell r="K1598" t="str">
            <v>JAWA TENGAH</v>
          </cell>
          <cell r="L1598" t="str">
            <v>MAGELANG</v>
          </cell>
        </row>
        <row r="1599">
          <cell r="B1599" t="str">
            <v>F3308044</v>
          </cell>
          <cell r="C1599" t="str">
            <v>Apotek Tanjung Farma</v>
          </cell>
          <cell r="D1599" t="str">
            <v>Apotik</v>
          </cell>
          <cell r="G1599">
            <v>33</v>
          </cell>
          <cell r="H1599">
            <v>3308</v>
          </cell>
          <cell r="I1599" t="str">
            <v>-</v>
          </cell>
          <cell r="J1599">
            <v>0</v>
          </cell>
          <cell r="K1599" t="str">
            <v>JAWA TENGAH</v>
          </cell>
          <cell r="L1599" t="str">
            <v>MAGELANG</v>
          </cell>
        </row>
        <row r="1600">
          <cell r="B1600" t="str">
            <v>F3308045</v>
          </cell>
          <cell r="C1600" t="str">
            <v>Apotek Medika Farma</v>
          </cell>
          <cell r="D1600" t="str">
            <v>Apotik</v>
          </cell>
          <cell r="G1600">
            <v>33</v>
          </cell>
          <cell r="H1600">
            <v>3308</v>
          </cell>
          <cell r="I1600" t="str">
            <v>-</v>
          </cell>
          <cell r="J1600">
            <v>0</v>
          </cell>
          <cell r="K1600" t="str">
            <v>JAWA TENGAH</v>
          </cell>
          <cell r="L1600" t="str">
            <v>MAGELANG</v>
          </cell>
        </row>
        <row r="1601">
          <cell r="B1601" t="str">
            <v>F3308046</v>
          </cell>
          <cell r="C1601" t="str">
            <v>Apotek Wijaya Farma</v>
          </cell>
          <cell r="D1601" t="str">
            <v>Apotik</v>
          </cell>
          <cell r="G1601">
            <v>33</v>
          </cell>
          <cell r="H1601">
            <v>3308</v>
          </cell>
          <cell r="I1601" t="str">
            <v>-</v>
          </cell>
          <cell r="J1601">
            <v>0</v>
          </cell>
          <cell r="K1601" t="str">
            <v>JAWA TENGAH</v>
          </cell>
          <cell r="L1601" t="str">
            <v>MAGELANG</v>
          </cell>
        </row>
        <row r="1602">
          <cell r="B1602" t="str">
            <v>F3309001</v>
          </cell>
          <cell r="C1602" t="str">
            <v>BHAYANGKARA POLRES BOYOLALI</v>
          </cell>
          <cell r="D1602" t="str">
            <v>Apotik</v>
          </cell>
          <cell r="G1602">
            <v>33</v>
          </cell>
          <cell r="H1602">
            <v>3309</v>
          </cell>
          <cell r="I1602" t="str">
            <v>-</v>
          </cell>
          <cell r="J1602">
            <v>0</v>
          </cell>
          <cell r="K1602" t="str">
            <v>JAWA TENGAH</v>
          </cell>
          <cell r="L1602" t="str">
            <v>BOYOLALI</v>
          </cell>
        </row>
        <row r="1603">
          <cell r="B1603" t="str">
            <v>F3309002</v>
          </cell>
          <cell r="C1603" t="str">
            <v>SARI WARAS BOYOLALI</v>
          </cell>
          <cell r="D1603" t="str">
            <v>Apotik</v>
          </cell>
          <cell r="G1603">
            <v>33</v>
          </cell>
          <cell r="H1603">
            <v>3309</v>
          </cell>
          <cell r="I1603" t="str">
            <v>-</v>
          </cell>
          <cell r="J1603">
            <v>0</v>
          </cell>
          <cell r="K1603" t="str">
            <v>JAWA TENGAH</v>
          </cell>
          <cell r="L1603" t="str">
            <v>BOYOLALI</v>
          </cell>
        </row>
        <row r="1604">
          <cell r="B1604" t="str">
            <v>F3309003</v>
          </cell>
          <cell r="C1604" t="str">
            <v>ESTU UTOMO KARANGGEDE</v>
          </cell>
          <cell r="D1604" t="str">
            <v>Apotik</v>
          </cell>
          <cell r="G1604">
            <v>33</v>
          </cell>
          <cell r="H1604">
            <v>3309</v>
          </cell>
          <cell r="I1604" t="str">
            <v>-</v>
          </cell>
          <cell r="J1604">
            <v>0</v>
          </cell>
          <cell r="K1604" t="str">
            <v>JAWA TENGAH</v>
          </cell>
          <cell r="L1604" t="str">
            <v>BOYOLALI</v>
          </cell>
        </row>
        <row r="1605">
          <cell r="B1605" t="str">
            <v>F3309004</v>
          </cell>
          <cell r="C1605" t="str">
            <v>Kondang Sehat Simo</v>
          </cell>
          <cell r="D1605" t="str">
            <v>Apotik</v>
          </cell>
          <cell r="G1605">
            <v>33</v>
          </cell>
          <cell r="H1605">
            <v>3309</v>
          </cell>
          <cell r="I1605" t="str">
            <v>-</v>
          </cell>
          <cell r="J1605">
            <v>0</v>
          </cell>
          <cell r="K1605" t="str">
            <v>JAWA TENGAH</v>
          </cell>
          <cell r="L1605" t="str">
            <v>BOYOLALI</v>
          </cell>
        </row>
        <row r="1606">
          <cell r="B1606" t="str">
            <v>F3309016</v>
          </cell>
          <cell r="C1606" t="str">
            <v>AMAL SEHAT</v>
          </cell>
          <cell r="D1606" t="str">
            <v>Apotik</v>
          </cell>
          <cell r="G1606">
            <v>33</v>
          </cell>
          <cell r="H1606">
            <v>3309</v>
          </cell>
          <cell r="I1606" t="str">
            <v>-</v>
          </cell>
          <cell r="J1606">
            <v>0</v>
          </cell>
          <cell r="K1606" t="str">
            <v>JAWA TENGAH</v>
          </cell>
          <cell r="L1606" t="str">
            <v>BOYOLALI</v>
          </cell>
        </row>
        <row r="1607">
          <cell r="B1607" t="str">
            <v>F3311276</v>
          </cell>
          <cell r="C1607" t="str">
            <v>APOTIK</v>
          </cell>
          <cell r="D1607" t="str">
            <v>Apotik</v>
          </cell>
          <cell r="G1607">
            <v>33</v>
          </cell>
          <cell r="H1607">
            <v>3311</v>
          </cell>
          <cell r="I1607" t="str">
            <v>-</v>
          </cell>
          <cell r="J1607">
            <v>0</v>
          </cell>
          <cell r="K1607" t="str">
            <v>JAWA TENGAH</v>
          </cell>
          <cell r="L1607" t="str">
            <v>SUKOHARJO</v>
          </cell>
        </row>
        <row r="1608">
          <cell r="B1608" t="str">
            <v>F3315008</v>
          </cell>
          <cell r="C1608" t="str">
            <v>APOTIK KASIH IBU</v>
          </cell>
          <cell r="D1608" t="str">
            <v>Apotik</v>
          </cell>
          <cell r="G1608">
            <v>33</v>
          </cell>
          <cell r="H1608">
            <v>3315</v>
          </cell>
          <cell r="I1608" t="str">
            <v>-</v>
          </cell>
          <cell r="J1608">
            <v>0</v>
          </cell>
          <cell r="K1608" t="str">
            <v>JAWA TENGAH</v>
          </cell>
          <cell r="L1608" t="str">
            <v>GROBOGAN</v>
          </cell>
        </row>
        <row r="1609">
          <cell r="B1609" t="str">
            <v>F3315009</v>
          </cell>
          <cell r="C1609" t="str">
            <v>APOTIK PELITA PURWODADI</v>
          </cell>
          <cell r="D1609" t="str">
            <v>Apotik</v>
          </cell>
          <cell r="G1609">
            <v>33</v>
          </cell>
          <cell r="H1609">
            <v>3315</v>
          </cell>
          <cell r="I1609" t="str">
            <v>-</v>
          </cell>
          <cell r="J1609">
            <v>0</v>
          </cell>
          <cell r="K1609" t="str">
            <v>JAWA TENGAH</v>
          </cell>
          <cell r="L1609" t="str">
            <v>GROBOGAN</v>
          </cell>
        </row>
        <row r="1610">
          <cell r="B1610" t="str">
            <v>F3315010</v>
          </cell>
          <cell r="C1610" t="str">
            <v>APOTIK HINDRO FARMA</v>
          </cell>
          <cell r="D1610" t="str">
            <v>Apotik</v>
          </cell>
          <cell r="G1610">
            <v>33</v>
          </cell>
          <cell r="H1610">
            <v>3315</v>
          </cell>
          <cell r="I1610" t="str">
            <v>-</v>
          </cell>
          <cell r="J1610">
            <v>0</v>
          </cell>
          <cell r="K1610" t="str">
            <v>JAWA TENGAH</v>
          </cell>
          <cell r="L1610" t="str">
            <v>GROBOGAN</v>
          </cell>
        </row>
        <row r="1611">
          <cell r="B1611" t="str">
            <v>F3315011</v>
          </cell>
          <cell r="C1611" t="str">
            <v>APOTIK KUARON GUBUG</v>
          </cell>
          <cell r="D1611" t="str">
            <v>Apotik</v>
          </cell>
          <cell r="G1611">
            <v>33</v>
          </cell>
          <cell r="H1611">
            <v>3315</v>
          </cell>
          <cell r="I1611" t="str">
            <v>-</v>
          </cell>
          <cell r="J1611">
            <v>0</v>
          </cell>
          <cell r="K1611" t="str">
            <v>JAWA TENGAH</v>
          </cell>
          <cell r="L1611" t="str">
            <v>GROBOGAN</v>
          </cell>
        </row>
        <row r="1612">
          <cell r="B1612" t="str">
            <v>F3315012</v>
          </cell>
          <cell r="C1612" t="str">
            <v>APOTIK KUWU</v>
          </cell>
          <cell r="D1612" t="str">
            <v>Apotik</v>
          </cell>
          <cell r="G1612">
            <v>33</v>
          </cell>
          <cell r="H1612">
            <v>3315</v>
          </cell>
          <cell r="I1612" t="str">
            <v>-</v>
          </cell>
          <cell r="J1612">
            <v>0</v>
          </cell>
          <cell r="K1612" t="str">
            <v>JAWA TENGAH</v>
          </cell>
          <cell r="L1612" t="str">
            <v>GROBOGAN</v>
          </cell>
        </row>
        <row r="1613">
          <cell r="B1613" t="str">
            <v>F3315013</v>
          </cell>
          <cell r="C1613" t="str">
            <v>APOTIK SUMBER WARAS</v>
          </cell>
          <cell r="D1613" t="str">
            <v>Apotik</v>
          </cell>
          <cell r="G1613">
            <v>33</v>
          </cell>
          <cell r="H1613">
            <v>3315</v>
          </cell>
          <cell r="I1613" t="str">
            <v>-</v>
          </cell>
          <cell r="J1613">
            <v>0</v>
          </cell>
          <cell r="K1613" t="str">
            <v>JAWA TENGAH</v>
          </cell>
          <cell r="L1613" t="str">
            <v>GROBOGAN</v>
          </cell>
        </row>
        <row r="1614">
          <cell r="B1614" t="str">
            <v>F3315014</v>
          </cell>
          <cell r="C1614" t="str">
            <v>APOTIK TEGOWANU</v>
          </cell>
          <cell r="D1614" t="str">
            <v>Apotik</v>
          </cell>
          <cell r="G1614">
            <v>33</v>
          </cell>
          <cell r="H1614">
            <v>3315</v>
          </cell>
          <cell r="I1614" t="str">
            <v>-</v>
          </cell>
          <cell r="J1614">
            <v>0</v>
          </cell>
          <cell r="K1614" t="str">
            <v>JAWA TENGAH</v>
          </cell>
          <cell r="L1614" t="str">
            <v>GROBOGAN</v>
          </cell>
        </row>
        <row r="1615">
          <cell r="B1615" t="str">
            <v>F3315015</v>
          </cell>
          <cell r="C1615" t="str">
            <v>APOTIK BAITUS SYIFA</v>
          </cell>
          <cell r="D1615" t="str">
            <v>Apotik</v>
          </cell>
          <cell r="G1615">
            <v>33</v>
          </cell>
          <cell r="H1615">
            <v>3315</v>
          </cell>
          <cell r="I1615" t="str">
            <v>-</v>
          </cell>
          <cell r="J1615">
            <v>0</v>
          </cell>
          <cell r="K1615" t="str">
            <v>JAWA TENGAH</v>
          </cell>
          <cell r="L1615" t="str">
            <v>GROBOGAN</v>
          </cell>
        </row>
        <row r="1616">
          <cell r="B1616" t="str">
            <v>F3315016</v>
          </cell>
          <cell r="C1616" t="str">
            <v>APOTIK ENGGAL WARAS</v>
          </cell>
          <cell r="D1616" t="str">
            <v>Apotik</v>
          </cell>
          <cell r="G1616">
            <v>33</v>
          </cell>
          <cell r="H1616">
            <v>3315</v>
          </cell>
          <cell r="I1616" t="str">
            <v>-</v>
          </cell>
          <cell r="J1616">
            <v>0</v>
          </cell>
          <cell r="K1616" t="str">
            <v>JAWA TENGAH</v>
          </cell>
          <cell r="L1616" t="str">
            <v>GROBOGAN</v>
          </cell>
        </row>
        <row r="1617">
          <cell r="B1617" t="str">
            <v>F3315017</v>
          </cell>
          <cell r="C1617" t="str">
            <v>APOTIK PENAWANGAN</v>
          </cell>
          <cell r="D1617" t="str">
            <v>Apotik</v>
          </cell>
          <cell r="G1617">
            <v>33</v>
          </cell>
          <cell r="H1617">
            <v>3315</v>
          </cell>
          <cell r="I1617" t="str">
            <v>-</v>
          </cell>
          <cell r="J1617">
            <v>0</v>
          </cell>
          <cell r="K1617" t="str">
            <v>JAWA TENGAH</v>
          </cell>
          <cell r="L1617" t="str">
            <v>GROBOGAN</v>
          </cell>
        </row>
        <row r="1618">
          <cell r="B1618" t="str">
            <v>F3315018</v>
          </cell>
          <cell r="C1618" t="str">
            <v>APOTIK NUGRAHA</v>
          </cell>
          <cell r="D1618" t="str">
            <v>Apotik</v>
          </cell>
          <cell r="G1618">
            <v>33</v>
          </cell>
          <cell r="H1618">
            <v>3315</v>
          </cell>
          <cell r="I1618" t="str">
            <v>-</v>
          </cell>
          <cell r="J1618">
            <v>0</v>
          </cell>
          <cell r="K1618" t="str">
            <v>JAWA TENGAH</v>
          </cell>
          <cell r="L1618" t="str">
            <v>GROBOGAN</v>
          </cell>
        </row>
        <row r="1619">
          <cell r="B1619" t="str">
            <v>F3315019</v>
          </cell>
          <cell r="C1619" t="str">
            <v>APOTIK DEWA SEHAT</v>
          </cell>
          <cell r="D1619" t="str">
            <v>Apotik</v>
          </cell>
          <cell r="G1619">
            <v>33</v>
          </cell>
          <cell r="H1619">
            <v>3315</v>
          </cell>
          <cell r="I1619" t="str">
            <v>-</v>
          </cell>
          <cell r="J1619">
            <v>0</v>
          </cell>
          <cell r="K1619" t="str">
            <v>JAWA TENGAH</v>
          </cell>
          <cell r="L1619" t="str">
            <v>GROBOGAN</v>
          </cell>
        </row>
        <row r="1620">
          <cell r="B1620" t="str">
            <v>F3315020</v>
          </cell>
          <cell r="C1620" t="str">
            <v>APOTIK PRIMA MEDIKA</v>
          </cell>
          <cell r="D1620" t="str">
            <v>Apotik</v>
          </cell>
          <cell r="G1620">
            <v>33</v>
          </cell>
          <cell r="H1620">
            <v>3315</v>
          </cell>
          <cell r="I1620" t="str">
            <v>-</v>
          </cell>
          <cell r="J1620">
            <v>0</v>
          </cell>
          <cell r="K1620" t="str">
            <v>JAWA TENGAH</v>
          </cell>
          <cell r="L1620" t="str">
            <v>GROBOGAN</v>
          </cell>
        </row>
        <row r="1621">
          <cell r="B1621" t="str">
            <v>F3315021</v>
          </cell>
          <cell r="C1621" t="str">
            <v>APOTIK LUSI FARMA</v>
          </cell>
          <cell r="D1621" t="str">
            <v>Apotik</v>
          </cell>
          <cell r="G1621">
            <v>33</v>
          </cell>
          <cell r="H1621">
            <v>3315</v>
          </cell>
          <cell r="I1621" t="str">
            <v>-</v>
          </cell>
          <cell r="J1621">
            <v>0</v>
          </cell>
          <cell r="K1621" t="str">
            <v>JAWA TENGAH</v>
          </cell>
          <cell r="L1621" t="str">
            <v>GROBOGAN</v>
          </cell>
        </row>
        <row r="1622">
          <cell r="B1622" t="str">
            <v>F3315022</v>
          </cell>
          <cell r="C1622" t="str">
            <v>APOTIK DEPOK</v>
          </cell>
          <cell r="D1622" t="str">
            <v>Apotik</v>
          </cell>
          <cell r="G1622">
            <v>33</v>
          </cell>
          <cell r="H1622">
            <v>3315</v>
          </cell>
          <cell r="I1622" t="str">
            <v>-</v>
          </cell>
          <cell r="J1622">
            <v>0</v>
          </cell>
          <cell r="K1622" t="str">
            <v>JAWA TENGAH</v>
          </cell>
          <cell r="L1622" t="str">
            <v>GROBOGAN</v>
          </cell>
        </row>
        <row r="1623">
          <cell r="B1623" t="str">
            <v>F3315023</v>
          </cell>
          <cell r="C1623" t="str">
            <v>APOTIK SUMBER MULYO</v>
          </cell>
          <cell r="D1623" t="str">
            <v>Apotik</v>
          </cell>
          <cell r="G1623">
            <v>33</v>
          </cell>
          <cell r="H1623">
            <v>3315</v>
          </cell>
          <cell r="I1623" t="str">
            <v>-</v>
          </cell>
          <cell r="J1623">
            <v>0</v>
          </cell>
          <cell r="K1623" t="str">
            <v>JAWA TENGAH</v>
          </cell>
          <cell r="L1623" t="str">
            <v>GROBOGAN</v>
          </cell>
        </row>
        <row r="1624">
          <cell r="B1624" t="str">
            <v>F3315024</v>
          </cell>
          <cell r="C1624" t="str">
            <v>APOTIK SINTA FARMA</v>
          </cell>
          <cell r="D1624" t="str">
            <v>Apotik</v>
          </cell>
          <cell r="G1624">
            <v>33</v>
          </cell>
          <cell r="H1624">
            <v>3315</v>
          </cell>
          <cell r="I1624" t="str">
            <v>-</v>
          </cell>
          <cell r="J1624">
            <v>0</v>
          </cell>
          <cell r="K1624" t="str">
            <v>JAWA TENGAH</v>
          </cell>
          <cell r="L1624" t="str">
            <v>GROBOGAN</v>
          </cell>
        </row>
        <row r="1625">
          <cell r="B1625" t="str">
            <v>F3315025</v>
          </cell>
          <cell r="C1625" t="str">
            <v>APOTIK SEGER WARAS KUWU</v>
          </cell>
          <cell r="D1625" t="str">
            <v>Apotik</v>
          </cell>
          <cell r="G1625">
            <v>33</v>
          </cell>
          <cell r="H1625">
            <v>3315</v>
          </cell>
          <cell r="I1625" t="str">
            <v>-</v>
          </cell>
          <cell r="J1625">
            <v>0</v>
          </cell>
          <cell r="K1625" t="str">
            <v>JAWA TENGAH</v>
          </cell>
          <cell r="L1625" t="str">
            <v>GROBOGAN</v>
          </cell>
        </row>
        <row r="1626">
          <cell r="B1626" t="str">
            <v>F3315026</v>
          </cell>
          <cell r="C1626" t="str">
            <v>APOTIK SEJAHTERA GROBOGAN</v>
          </cell>
          <cell r="D1626" t="str">
            <v>Apotik</v>
          </cell>
          <cell r="G1626">
            <v>33</v>
          </cell>
          <cell r="H1626">
            <v>3315</v>
          </cell>
          <cell r="I1626" t="str">
            <v>-</v>
          </cell>
          <cell r="J1626">
            <v>0</v>
          </cell>
          <cell r="K1626" t="str">
            <v>JAWA TENGAH</v>
          </cell>
          <cell r="L1626" t="str">
            <v>GROBOGAN</v>
          </cell>
        </row>
        <row r="1627">
          <cell r="B1627" t="str">
            <v>F3315027</v>
          </cell>
          <cell r="C1627" t="str">
            <v>APOTIK SUMBER SEHAT KRADENAN</v>
          </cell>
          <cell r="D1627" t="str">
            <v>Apotik</v>
          </cell>
          <cell r="G1627">
            <v>33</v>
          </cell>
          <cell r="H1627">
            <v>3315</v>
          </cell>
          <cell r="I1627" t="str">
            <v>-</v>
          </cell>
          <cell r="J1627">
            <v>0</v>
          </cell>
          <cell r="K1627" t="str">
            <v>JAWA TENGAH</v>
          </cell>
          <cell r="L1627" t="str">
            <v>GROBOGAN</v>
          </cell>
        </row>
        <row r="1628">
          <cell r="B1628" t="str">
            <v>F3315028</v>
          </cell>
          <cell r="C1628" t="str">
            <v>APOTIK KURNIA FARMA GODONG</v>
          </cell>
          <cell r="D1628" t="str">
            <v>Apotik</v>
          </cell>
          <cell r="G1628">
            <v>33</v>
          </cell>
          <cell r="H1628">
            <v>3315</v>
          </cell>
          <cell r="I1628" t="str">
            <v>-</v>
          </cell>
          <cell r="J1628">
            <v>0</v>
          </cell>
          <cell r="K1628" t="str">
            <v>JAWA TENGAH</v>
          </cell>
          <cell r="L1628" t="str">
            <v>GROBOGAN</v>
          </cell>
        </row>
        <row r="1629">
          <cell r="B1629" t="str">
            <v>F3315029</v>
          </cell>
          <cell r="C1629" t="str">
            <v>APOTIK IBUNDA PURWODADI</v>
          </cell>
          <cell r="D1629" t="str">
            <v>Apotik</v>
          </cell>
          <cell r="G1629">
            <v>33</v>
          </cell>
          <cell r="H1629">
            <v>3315</v>
          </cell>
          <cell r="I1629" t="str">
            <v>-</v>
          </cell>
          <cell r="J1629">
            <v>0</v>
          </cell>
          <cell r="K1629" t="str">
            <v>JAWA TENGAH</v>
          </cell>
          <cell r="L1629" t="str">
            <v>GROBOGAN</v>
          </cell>
        </row>
        <row r="1630">
          <cell r="B1630" t="str">
            <v>F3315030</v>
          </cell>
          <cell r="C1630" t="str">
            <v>APOTIK HUSADA</v>
          </cell>
          <cell r="D1630" t="str">
            <v>Apotik</v>
          </cell>
          <cell r="G1630">
            <v>33</v>
          </cell>
          <cell r="H1630">
            <v>3315</v>
          </cell>
          <cell r="I1630" t="str">
            <v>-</v>
          </cell>
          <cell r="J1630">
            <v>0</v>
          </cell>
          <cell r="K1630" t="str">
            <v>JAWA TENGAH</v>
          </cell>
          <cell r="L1630" t="str">
            <v>GROBOGAN</v>
          </cell>
        </row>
        <row r="1631">
          <cell r="B1631" t="str">
            <v>F3315031</v>
          </cell>
          <cell r="C1631" t="str">
            <v>APOTIK SEHAT GODONG</v>
          </cell>
          <cell r="D1631" t="str">
            <v>Apotik</v>
          </cell>
          <cell r="G1631">
            <v>33</v>
          </cell>
          <cell r="H1631">
            <v>3315</v>
          </cell>
          <cell r="I1631" t="str">
            <v>-</v>
          </cell>
          <cell r="J1631">
            <v>0</v>
          </cell>
          <cell r="K1631" t="str">
            <v>JAWA TENGAH</v>
          </cell>
          <cell r="L1631" t="str">
            <v>GROBOGAN</v>
          </cell>
        </row>
        <row r="1632">
          <cell r="B1632" t="str">
            <v>F3315032</v>
          </cell>
          <cell r="C1632" t="str">
            <v>APOTIK WARAS</v>
          </cell>
          <cell r="D1632" t="str">
            <v>Apotik</v>
          </cell>
          <cell r="G1632">
            <v>33</v>
          </cell>
          <cell r="H1632">
            <v>3315</v>
          </cell>
          <cell r="I1632" t="str">
            <v>-</v>
          </cell>
          <cell r="J1632">
            <v>0</v>
          </cell>
          <cell r="K1632" t="str">
            <v>JAWA TENGAH</v>
          </cell>
          <cell r="L1632" t="str">
            <v>GROBOGAN</v>
          </cell>
        </row>
        <row r="1633">
          <cell r="B1633" t="str">
            <v>F3315033</v>
          </cell>
          <cell r="C1633" t="str">
            <v>APOTIK SISKA FARMA</v>
          </cell>
          <cell r="D1633" t="str">
            <v>Apotik</v>
          </cell>
          <cell r="G1633">
            <v>33</v>
          </cell>
          <cell r="H1633">
            <v>3315</v>
          </cell>
          <cell r="I1633" t="str">
            <v>-</v>
          </cell>
          <cell r="J1633">
            <v>0</v>
          </cell>
          <cell r="K1633" t="str">
            <v>JAWA TENGAH</v>
          </cell>
          <cell r="L1633" t="str">
            <v>GROBOGAN</v>
          </cell>
        </row>
        <row r="1634">
          <cell r="B1634" t="str">
            <v>F3315034</v>
          </cell>
          <cell r="C1634" t="str">
            <v>APOTIK ASA</v>
          </cell>
          <cell r="D1634" t="str">
            <v>Apotik</v>
          </cell>
          <cell r="G1634">
            <v>33</v>
          </cell>
          <cell r="H1634">
            <v>3315</v>
          </cell>
          <cell r="I1634" t="str">
            <v>-</v>
          </cell>
          <cell r="J1634">
            <v>0</v>
          </cell>
          <cell r="K1634" t="str">
            <v>JAWA TENGAH</v>
          </cell>
          <cell r="L1634" t="str">
            <v>GROBOGAN</v>
          </cell>
        </row>
        <row r="1635">
          <cell r="B1635" t="str">
            <v>F3315035</v>
          </cell>
          <cell r="C1635" t="str">
            <v>APOTIK SARAS 2 GUNDI</v>
          </cell>
          <cell r="D1635" t="str">
            <v>Apotik</v>
          </cell>
          <cell r="G1635">
            <v>33</v>
          </cell>
          <cell r="H1635">
            <v>3315</v>
          </cell>
          <cell r="I1635" t="str">
            <v>-</v>
          </cell>
          <cell r="J1635">
            <v>0</v>
          </cell>
          <cell r="K1635" t="str">
            <v>JAWA TENGAH</v>
          </cell>
          <cell r="L1635" t="str">
            <v>GROBOGAN</v>
          </cell>
        </row>
        <row r="1636">
          <cell r="B1636" t="str">
            <v>F3315036</v>
          </cell>
          <cell r="C1636" t="str">
            <v>APOTIK SARAS DANYANG</v>
          </cell>
          <cell r="D1636" t="str">
            <v>Apotik</v>
          </cell>
          <cell r="G1636">
            <v>33</v>
          </cell>
          <cell r="H1636">
            <v>3315</v>
          </cell>
          <cell r="I1636" t="str">
            <v>-</v>
          </cell>
          <cell r="J1636">
            <v>0</v>
          </cell>
          <cell r="K1636" t="str">
            <v>JAWA TENGAH</v>
          </cell>
          <cell r="L1636" t="str">
            <v>GROBOGAN</v>
          </cell>
        </row>
        <row r="1637">
          <cell r="B1637" t="str">
            <v>F3315037</v>
          </cell>
          <cell r="C1637" t="str">
            <v>APOTIK SEHAT FARMA GUBUG</v>
          </cell>
          <cell r="D1637" t="str">
            <v>Apotik</v>
          </cell>
          <cell r="G1637">
            <v>33</v>
          </cell>
          <cell r="H1637">
            <v>3315</v>
          </cell>
          <cell r="I1637" t="str">
            <v>-</v>
          </cell>
          <cell r="J1637">
            <v>0</v>
          </cell>
          <cell r="K1637" t="str">
            <v>JAWA TENGAH</v>
          </cell>
          <cell r="L1637" t="str">
            <v>GROBOGAN</v>
          </cell>
        </row>
        <row r="1638">
          <cell r="B1638" t="str">
            <v>F3318007</v>
          </cell>
          <cell r="C1638" t="str">
            <v>APOTEK RAHAYU</v>
          </cell>
          <cell r="D1638" t="str">
            <v>Apotik</v>
          </cell>
          <cell r="G1638">
            <v>33</v>
          </cell>
          <cell r="H1638">
            <v>3318</v>
          </cell>
          <cell r="I1638" t="str">
            <v>-</v>
          </cell>
          <cell r="J1638">
            <v>0</v>
          </cell>
          <cell r="K1638" t="str">
            <v>JAWA TENGAH</v>
          </cell>
          <cell r="L1638" t="str">
            <v>PATI</v>
          </cell>
        </row>
        <row r="1639">
          <cell r="B1639" t="str">
            <v>F3321001</v>
          </cell>
          <cell r="C1639" t="str">
            <v>Apotek Hasanah Farma</v>
          </cell>
          <cell r="D1639" t="str">
            <v>Apotik</v>
          </cell>
          <cell r="G1639">
            <v>33</v>
          </cell>
          <cell r="H1639">
            <v>3321</v>
          </cell>
          <cell r="I1639" t="str">
            <v>-</v>
          </cell>
          <cell r="J1639">
            <v>0</v>
          </cell>
          <cell r="K1639" t="str">
            <v>JAWA TENGAH</v>
          </cell>
          <cell r="L1639" t="str">
            <v>DEMAK</v>
          </cell>
        </row>
        <row r="1640">
          <cell r="B1640" t="str">
            <v>F3321002</v>
          </cell>
          <cell r="C1640" t="str">
            <v>Apotek Adi Husada</v>
          </cell>
          <cell r="D1640" t="str">
            <v>Apotik</v>
          </cell>
          <cell r="G1640">
            <v>33</v>
          </cell>
          <cell r="H1640">
            <v>3321</v>
          </cell>
          <cell r="I1640" t="str">
            <v>-</v>
          </cell>
          <cell r="J1640">
            <v>0</v>
          </cell>
          <cell r="K1640" t="str">
            <v>JAWA TENGAH</v>
          </cell>
          <cell r="L1640" t="str">
            <v>DEMAK</v>
          </cell>
        </row>
        <row r="1641">
          <cell r="B1641" t="str">
            <v>F3321003</v>
          </cell>
          <cell r="C1641" t="str">
            <v>Apotek Hidayah Farma Abadi</v>
          </cell>
          <cell r="D1641" t="str">
            <v>Apotik</v>
          </cell>
          <cell r="G1641">
            <v>33</v>
          </cell>
          <cell r="H1641">
            <v>3321</v>
          </cell>
          <cell r="I1641" t="str">
            <v>-</v>
          </cell>
          <cell r="J1641">
            <v>0</v>
          </cell>
          <cell r="K1641" t="str">
            <v>JAWA TENGAH</v>
          </cell>
          <cell r="L1641" t="str">
            <v>DEMAK</v>
          </cell>
        </row>
        <row r="1642">
          <cell r="B1642" t="str">
            <v>F3321004</v>
          </cell>
          <cell r="C1642" t="str">
            <v>Apotek Sehat Farma</v>
          </cell>
          <cell r="D1642" t="str">
            <v>Apotik</v>
          </cell>
          <cell r="G1642">
            <v>33</v>
          </cell>
          <cell r="H1642">
            <v>3321</v>
          </cell>
          <cell r="I1642" t="str">
            <v>-</v>
          </cell>
          <cell r="J1642">
            <v>0</v>
          </cell>
          <cell r="K1642" t="str">
            <v>JAWA TENGAH</v>
          </cell>
          <cell r="L1642" t="str">
            <v>DEMAK</v>
          </cell>
        </row>
        <row r="1643">
          <cell r="B1643" t="str">
            <v>F3321005</v>
          </cell>
          <cell r="C1643" t="str">
            <v>Apotek Hamzah Farma</v>
          </cell>
          <cell r="D1643" t="str">
            <v>Apotik</v>
          </cell>
          <cell r="G1643">
            <v>33</v>
          </cell>
          <cell r="H1643">
            <v>3321</v>
          </cell>
          <cell r="I1643" t="str">
            <v>-</v>
          </cell>
          <cell r="J1643">
            <v>0</v>
          </cell>
          <cell r="K1643" t="str">
            <v>JAWA TENGAH</v>
          </cell>
          <cell r="L1643" t="str">
            <v>DEMAK</v>
          </cell>
        </row>
        <row r="1644">
          <cell r="B1644" t="str">
            <v>F3321006</v>
          </cell>
          <cell r="C1644" t="str">
            <v>Apotek Meilandri Farma</v>
          </cell>
          <cell r="D1644" t="str">
            <v>Apotik</v>
          </cell>
          <cell r="G1644">
            <v>33</v>
          </cell>
          <cell r="H1644">
            <v>3321</v>
          </cell>
          <cell r="I1644" t="str">
            <v>-</v>
          </cell>
          <cell r="J1644">
            <v>0</v>
          </cell>
          <cell r="K1644" t="str">
            <v>JAWA TENGAH</v>
          </cell>
          <cell r="L1644" t="str">
            <v>DEMAK</v>
          </cell>
        </row>
        <row r="1645">
          <cell r="B1645" t="str">
            <v>F3321007</v>
          </cell>
          <cell r="C1645" t="str">
            <v>Apotek Enggal Waras</v>
          </cell>
          <cell r="D1645" t="str">
            <v>Apotik</v>
          </cell>
          <cell r="G1645">
            <v>33</v>
          </cell>
          <cell r="H1645">
            <v>3321</v>
          </cell>
          <cell r="I1645" t="str">
            <v>-</v>
          </cell>
          <cell r="J1645">
            <v>0</v>
          </cell>
          <cell r="K1645" t="str">
            <v>JAWA TENGAH</v>
          </cell>
          <cell r="L1645" t="str">
            <v>DEMAK</v>
          </cell>
        </row>
        <row r="1646">
          <cell r="B1646" t="str">
            <v>F3321008</v>
          </cell>
          <cell r="C1646" t="str">
            <v>Apotek Sehat</v>
          </cell>
          <cell r="D1646" t="str">
            <v>Apotik</v>
          </cell>
          <cell r="G1646">
            <v>33</v>
          </cell>
          <cell r="H1646">
            <v>3321</v>
          </cell>
          <cell r="I1646" t="str">
            <v>-</v>
          </cell>
          <cell r="J1646">
            <v>0</v>
          </cell>
          <cell r="K1646" t="str">
            <v>JAWA TENGAH</v>
          </cell>
          <cell r="L1646" t="str">
            <v>DEMAK</v>
          </cell>
        </row>
        <row r="1647">
          <cell r="B1647" t="str">
            <v>F3321009</v>
          </cell>
          <cell r="C1647" t="str">
            <v>Apotek Astna Farfma</v>
          </cell>
          <cell r="D1647" t="str">
            <v>Apotik</v>
          </cell>
          <cell r="G1647">
            <v>33</v>
          </cell>
          <cell r="H1647">
            <v>3321</v>
          </cell>
          <cell r="I1647" t="str">
            <v>-</v>
          </cell>
          <cell r="J1647">
            <v>0</v>
          </cell>
          <cell r="K1647" t="str">
            <v>JAWA TENGAH</v>
          </cell>
          <cell r="L1647" t="str">
            <v>DEMAK</v>
          </cell>
        </row>
        <row r="1648">
          <cell r="B1648" t="str">
            <v>F3321010</v>
          </cell>
          <cell r="C1648" t="str">
            <v>Apotek Komplit 24 Jam</v>
          </cell>
          <cell r="D1648" t="str">
            <v>Apotik</v>
          </cell>
          <cell r="G1648">
            <v>33</v>
          </cell>
          <cell r="H1648">
            <v>3321</v>
          </cell>
          <cell r="I1648" t="str">
            <v>-</v>
          </cell>
          <cell r="J1648">
            <v>0</v>
          </cell>
          <cell r="K1648" t="str">
            <v>JAWA TENGAH</v>
          </cell>
          <cell r="L1648" t="str">
            <v>DEMAK</v>
          </cell>
        </row>
        <row r="1649">
          <cell r="B1649" t="str">
            <v>F3321010</v>
          </cell>
          <cell r="C1649" t="str">
            <v>Apotek Yudistira Farma</v>
          </cell>
          <cell r="D1649" t="str">
            <v>Apotik</v>
          </cell>
          <cell r="G1649">
            <v>33</v>
          </cell>
          <cell r="H1649">
            <v>3321</v>
          </cell>
          <cell r="I1649" t="str">
            <v>-</v>
          </cell>
          <cell r="J1649">
            <v>0</v>
          </cell>
          <cell r="K1649" t="str">
            <v>JAWA TENGAH</v>
          </cell>
          <cell r="L1649" t="str">
            <v>DEMAK</v>
          </cell>
        </row>
        <row r="1650">
          <cell r="B1650" t="str">
            <v>F3321012</v>
          </cell>
          <cell r="C1650">
            <v>0</v>
          </cell>
          <cell r="D1650" t="str">
            <v>Apotik</v>
          </cell>
          <cell r="G1650">
            <v>33</v>
          </cell>
          <cell r="H1650">
            <v>3321</v>
          </cell>
          <cell r="I1650" t="str">
            <v>-</v>
          </cell>
          <cell r="J1650">
            <v>0</v>
          </cell>
          <cell r="K1650" t="str">
            <v>JAWA TENGAH</v>
          </cell>
          <cell r="L1650" t="str">
            <v>DEMAK</v>
          </cell>
        </row>
        <row r="1651">
          <cell r="B1651" t="str">
            <v>F3321013</v>
          </cell>
          <cell r="C1651">
            <v>0</v>
          </cell>
          <cell r="D1651" t="str">
            <v>Apotik</v>
          </cell>
          <cell r="G1651">
            <v>33</v>
          </cell>
          <cell r="H1651">
            <v>3321</v>
          </cell>
          <cell r="I1651" t="str">
            <v>-</v>
          </cell>
          <cell r="J1651">
            <v>0</v>
          </cell>
          <cell r="K1651" t="str">
            <v>JAWA TENGAH</v>
          </cell>
          <cell r="L1651" t="str">
            <v>DEMAK</v>
          </cell>
        </row>
        <row r="1652">
          <cell r="D1652" t="str">
            <v>Apotik</v>
          </cell>
          <cell r="G1652">
            <v>33</v>
          </cell>
          <cell r="H1652">
            <v>3321</v>
          </cell>
          <cell r="I1652" t="str">
            <v>-</v>
          </cell>
          <cell r="J1652">
            <v>0</v>
          </cell>
          <cell r="K1652" t="str">
            <v>JAWA TENGAH</v>
          </cell>
          <cell r="L1652" t="str">
            <v>DEMAK</v>
          </cell>
        </row>
        <row r="1653">
          <cell r="B1653" t="str">
            <v>F3323017</v>
          </cell>
          <cell r="C1653" t="str">
            <v>Apotek Donur Farma</v>
          </cell>
          <cell r="D1653" t="str">
            <v>Apotik</v>
          </cell>
          <cell r="G1653">
            <v>33</v>
          </cell>
          <cell r="H1653">
            <v>3323</v>
          </cell>
          <cell r="I1653" t="str">
            <v>-</v>
          </cell>
          <cell r="J1653">
            <v>0</v>
          </cell>
          <cell r="K1653" t="str">
            <v>JAWA TENGAH</v>
          </cell>
          <cell r="L1653" t="str">
            <v>TEMANGGUNG</v>
          </cell>
        </row>
        <row r="1654">
          <cell r="B1654" t="str">
            <v>F3323018</v>
          </cell>
          <cell r="C1654" t="str">
            <v>Apotek Sehat Abadi</v>
          </cell>
          <cell r="D1654" t="str">
            <v>Apotik</v>
          </cell>
          <cell r="G1654">
            <v>33</v>
          </cell>
          <cell r="H1654">
            <v>3323</v>
          </cell>
          <cell r="I1654" t="str">
            <v>-</v>
          </cell>
          <cell r="J1654">
            <v>0</v>
          </cell>
          <cell r="K1654" t="str">
            <v>JAWA TENGAH</v>
          </cell>
          <cell r="L1654" t="str">
            <v>TEMANGGUNG</v>
          </cell>
        </row>
        <row r="1655">
          <cell r="B1655" t="str">
            <v>F3323019</v>
          </cell>
          <cell r="C1655" t="str">
            <v>Apotek Cahaya Anugrah</v>
          </cell>
          <cell r="D1655" t="str">
            <v>Apotik</v>
          </cell>
          <cell r="G1655">
            <v>33</v>
          </cell>
          <cell r="H1655">
            <v>3323</v>
          </cell>
          <cell r="I1655" t="str">
            <v>-</v>
          </cell>
          <cell r="J1655">
            <v>0</v>
          </cell>
          <cell r="K1655" t="str">
            <v>JAWA TENGAH</v>
          </cell>
          <cell r="L1655" t="str">
            <v>TEMANGGUNG</v>
          </cell>
        </row>
        <row r="1656">
          <cell r="B1656" t="str">
            <v>F3323020</v>
          </cell>
          <cell r="C1656" t="str">
            <v>Apotek Kusuma</v>
          </cell>
          <cell r="D1656" t="str">
            <v>Apotik</v>
          </cell>
          <cell r="G1656">
            <v>33</v>
          </cell>
          <cell r="H1656">
            <v>3323</v>
          </cell>
          <cell r="I1656" t="str">
            <v>-</v>
          </cell>
          <cell r="J1656">
            <v>0</v>
          </cell>
          <cell r="K1656" t="str">
            <v>JAWA TENGAH</v>
          </cell>
          <cell r="L1656" t="str">
            <v>TEMANGGUNG</v>
          </cell>
        </row>
        <row r="1657">
          <cell r="B1657" t="str">
            <v>F3323021</v>
          </cell>
          <cell r="C1657" t="str">
            <v>Apotek Indo Prima</v>
          </cell>
          <cell r="D1657" t="str">
            <v>Apotik</v>
          </cell>
          <cell r="G1657">
            <v>33</v>
          </cell>
          <cell r="H1657">
            <v>3323</v>
          </cell>
          <cell r="I1657" t="str">
            <v>-</v>
          </cell>
          <cell r="J1657">
            <v>0</v>
          </cell>
          <cell r="K1657" t="str">
            <v>JAWA TENGAH</v>
          </cell>
          <cell r="L1657" t="str">
            <v>TEMANGGUNG</v>
          </cell>
        </row>
        <row r="1658">
          <cell r="B1658" t="str">
            <v>F3323022</v>
          </cell>
          <cell r="C1658" t="str">
            <v>Apotek Kasih Farma</v>
          </cell>
          <cell r="D1658" t="str">
            <v>Apotik</v>
          </cell>
          <cell r="G1658">
            <v>33</v>
          </cell>
          <cell r="H1658">
            <v>3323</v>
          </cell>
          <cell r="I1658" t="str">
            <v>-</v>
          </cell>
          <cell r="J1658">
            <v>0</v>
          </cell>
          <cell r="K1658" t="str">
            <v>JAWA TENGAH</v>
          </cell>
          <cell r="L1658" t="str">
            <v>TEMANGGUNG</v>
          </cell>
        </row>
        <row r="1659">
          <cell r="B1659" t="str">
            <v>F3323023</v>
          </cell>
          <cell r="C1659" t="str">
            <v>Apotek Fitri</v>
          </cell>
          <cell r="D1659" t="str">
            <v>Apotik</v>
          </cell>
          <cell r="G1659">
            <v>33</v>
          </cell>
          <cell r="H1659">
            <v>3323</v>
          </cell>
          <cell r="I1659" t="str">
            <v>-</v>
          </cell>
          <cell r="J1659">
            <v>0</v>
          </cell>
          <cell r="K1659" t="str">
            <v>JAWA TENGAH</v>
          </cell>
          <cell r="L1659" t="str">
            <v>TEMANGGUNG</v>
          </cell>
        </row>
        <row r="1660">
          <cell r="B1660" t="str">
            <v>F3323024</v>
          </cell>
          <cell r="C1660" t="str">
            <v>Apotek Kranggan</v>
          </cell>
          <cell r="D1660" t="str">
            <v>Apotik</v>
          </cell>
          <cell r="G1660">
            <v>33</v>
          </cell>
          <cell r="H1660">
            <v>3323</v>
          </cell>
          <cell r="I1660" t="str">
            <v>-</v>
          </cell>
          <cell r="J1660">
            <v>0</v>
          </cell>
          <cell r="K1660" t="str">
            <v>JAWA TENGAH</v>
          </cell>
          <cell r="L1660" t="str">
            <v>TEMANGGUNG</v>
          </cell>
        </row>
        <row r="1661">
          <cell r="B1661" t="str">
            <v>F3323025</v>
          </cell>
          <cell r="C1661" t="str">
            <v>PD. Apotek Waringin Mulyo</v>
          </cell>
          <cell r="D1661" t="str">
            <v>Apotik</v>
          </cell>
          <cell r="G1661">
            <v>33</v>
          </cell>
          <cell r="H1661">
            <v>3323</v>
          </cell>
          <cell r="I1661" t="str">
            <v>-</v>
          </cell>
          <cell r="J1661">
            <v>0</v>
          </cell>
          <cell r="K1661" t="str">
            <v>JAWA TENGAH</v>
          </cell>
          <cell r="L1661" t="str">
            <v>TEMANGGUNG</v>
          </cell>
        </row>
        <row r="1662">
          <cell r="B1662" t="str">
            <v>F3323026</v>
          </cell>
          <cell r="C1662" t="str">
            <v>Apotek Regina</v>
          </cell>
          <cell r="D1662" t="str">
            <v>Apotik</v>
          </cell>
          <cell r="G1662">
            <v>33</v>
          </cell>
          <cell r="H1662">
            <v>3323</v>
          </cell>
          <cell r="I1662" t="str">
            <v>-</v>
          </cell>
          <cell r="J1662">
            <v>0</v>
          </cell>
          <cell r="K1662" t="str">
            <v>JAWA TENGAH</v>
          </cell>
          <cell r="L1662" t="str">
            <v>TEMANGGUNG</v>
          </cell>
        </row>
        <row r="1663">
          <cell r="B1663" t="str">
            <v>F3323027</v>
          </cell>
          <cell r="C1663" t="str">
            <v>Apotek Krisna</v>
          </cell>
          <cell r="D1663" t="str">
            <v>Apotik</v>
          </cell>
          <cell r="G1663">
            <v>33</v>
          </cell>
          <cell r="H1663">
            <v>3323</v>
          </cell>
          <cell r="I1663" t="str">
            <v>-</v>
          </cell>
          <cell r="J1663">
            <v>0</v>
          </cell>
          <cell r="K1663" t="str">
            <v>JAWA TENGAH</v>
          </cell>
          <cell r="L1663" t="str">
            <v>TEMANGGUNG</v>
          </cell>
        </row>
        <row r="1664">
          <cell r="B1664" t="str">
            <v>F3323028</v>
          </cell>
          <cell r="C1664" t="str">
            <v>Apotek Jago</v>
          </cell>
          <cell r="D1664" t="str">
            <v>Apotik</v>
          </cell>
          <cell r="G1664">
            <v>33</v>
          </cell>
          <cell r="H1664">
            <v>3323</v>
          </cell>
          <cell r="I1664" t="str">
            <v>-</v>
          </cell>
          <cell r="J1664">
            <v>0</v>
          </cell>
          <cell r="K1664" t="str">
            <v>JAWA TENGAH</v>
          </cell>
          <cell r="L1664" t="str">
            <v>TEMANGGUNG</v>
          </cell>
        </row>
        <row r="1665">
          <cell r="B1665" t="str">
            <v>F3323029</v>
          </cell>
          <cell r="C1665" t="str">
            <v>Apotek Madia Farma</v>
          </cell>
          <cell r="D1665" t="str">
            <v>Apotik</v>
          </cell>
          <cell r="G1665">
            <v>33</v>
          </cell>
          <cell r="H1665">
            <v>3323</v>
          </cell>
          <cell r="I1665" t="str">
            <v>-</v>
          </cell>
          <cell r="J1665">
            <v>0</v>
          </cell>
          <cell r="K1665" t="str">
            <v>JAWA TENGAH</v>
          </cell>
          <cell r="L1665" t="str">
            <v>TEMANGGUNG</v>
          </cell>
        </row>
        <row r="1666">
          <cell r="B1666" t="str">
            <v>F3323030</v>
          </cell>
          <cell r="C1666" t="str">
            <v>Apotek Puspa</v>
          </cell>
          <cell r="D1666" t="str">
            <v>Apotik</v>
          </cell>
          <cell r="G1666">
            <v>33</v>
          </cell>
          <cell r="H1666">
            <v>3323</v>
          </cell>
          <cell r="I1666" t="str">
            <v>-</v>
          </cell>
          <cell r="J1666">
            <v>0</v>
          </cell>
          <cell r="K1666" t="str">
            <v>JAWA TENGAH</v>
          </cell>
          <cell r="L1666" t="str">
            <v>TEMANGGUNG</v>
          </cell>
        </row>
        <row r="1667">
          <cell r="B1667" t="str">
            <v>F3323031</v>
          </cell>
          <cell r="C1667" t="str">
            <v>Apotek Pingit Farma</v>
          </cell>
          <cell r="D1667" t="str">
            <v>Apotik</v>
          </cell>
          <cell r="G1667">
            <v>33</v>
          </cell>
          <cell r="H1667">
            <v>3323</v>
          </cell>
          <cell r="I1667" t="str">
            <v>-</v>
          </cell>
          <cell r="J1667">
            <v>0</v>
          </cell>
          <cell r="K1667" t="str">
            <v>JAWA TENGAH</v>
          </cell>
          <cell r="L1667" t="str">
            <v>TEMANGGUNG</v>
          </cell>
        </row>
        <row r="1668">
          <cell r="B1668" t="str">
            <v>F3323032</v>
          </cell>
          <cell r="C1668" t="str">
            <v>Apotek Merdeka</v>
          </cell>
          <cell r="D1668" t="str">
            <v>Apotik</v>
          </cell>
          <cell r="G1668">
            <v>33</v>
          </cell>
          <cell r="H1668">
            <v>3323</v>
          </cell>
          <cell r="I1668" t="str">
            <v>-</v>
          </cell>
          <cell r="J1668">
            <v>0</v>
          </cell>
          <cell r="K1668" t="str">
            <v>JAWA TENGAH</v>
          </cell>
          <cell r="L1668" t="str">
            <v>TEMANGGUNG</v>
          </cell>
        </row>
        <row r="1669">
          <cell r="B1669" t="str">
            <v>F3323033</v>
          </cell>
          <cell r="C1669" t="str">
            <v>Apotek Hidup</v>
          </cell>
          <cell r="D1669" t="str">
            <v>Apotik</v>
          </cell>
          <cell r="G1669">
            <v>33</v>
          </cell>
          <cell r="H1669">
            <v>3323</v>
          </cell>
          <cell r="I1669" t="str">
            <v>-</v>
          </cell>
          <cell r="J1669">
            <v>0</v>
          </cell>
          <cell r="K1669" t="str">
            <v>JAWA TENGAH</v>
          </cell>
          <cell r="L1669" t="str">
            <v>TEMANGGUNG</v>
          </cell>
        </row>
        <row r="1670">
          <cell r="B1670" t="str">
            <v>F3323034</v>
          </cell>
          <cell r="C1670" t="str">
            <v>Apotek Temanggung</v>
          </cell>
          <cell r="D1670" t="str">
            <v>Apotik</v>
          </cell>
          <cell r="G1670">
            <v>33</v>
          </cell>
          <cell r="H1670">
            <v>3323</v>
          </cell>
          <cell r="I1670" t="str">
            <v>-</v>
          </cell>
          <cell r="J1670">
            <v>0</v>
          </cell>
          <cell r="K1670" t="str">
            <v>JAWA TENGAH</v>
          </cell>
          <cell r="L1670" t="str">
            <v>TEMANGGUNG</v>
          </cell>
        </row>
        <row r="1671">
          <cell r="B1671" t="str">
            <v>F3323035</v>
          </cell>
          <cell r="C1671" t="str">
            <v>Apotek Siaga</v>
          </cell>
          <cell r="D1671" t="str">
            <v>Apotik</v>
          </cell>
          <cell r="G1671">
            <v>33</v>
          </cell>
          <cell r="H1671">
            <v>3323</v>
          </cell>
          <cell r="I1671" t="str">
            <v>-</v>
          </cell>
          <cell r="J1671">
            <v>0</v>
          </cell>
          <cell r="K1671" t="str">
            <v>JAWA TENGAH</v>
          </cell>
          <cell r="L1671" t="str">
            <v>TEMANGGUNG</v>
          </cell>
        </row>
        <row r="1672">
          <cell r="B1672" t="str">
            <v>F3323036</v>
          </cell>
          <cell r="C1672" t="str">
            <v>Apotek Waringin II</v>
          </cell>
          <cell r="D1672" t="str">
            <v>Apotik</v>
          </cell>
          <cell r="G1672">
            <v>33</v>
          </cell>
          <cell r="H1672">
            <v>3323</v>
          </cell>
          <cell r="I1672" t="str">
            <v>-</v>
          </cell>
          <cell r="J1672">
            <v>0</v>
          </cell>
          <cell r="K1672" t="str">
            <v>JAWA TENGAH</v>
          </cell>
          <cell r="L1672" t="str">
            <v>TEMANGGUNG</v>
          </cell>
        </row>
        <row r="1673">
          <cell r="B1673" t="str">
            <v>F3323037</v>
          </cell>
          <cell r="C1673" t="str">
            <v>Apotek Kiyara</v>
          </cell>
          <cell r="D1673" t="str">
            <v>Apotik</v>
          </cell>
          <cell r="G1673">
            <v>33</v>
          </cell>
          <cell r="H1673">
            <v>3323</v>
          </cell>
          <cell r="I1673" t="str">
            <v>-</v>
          </cell>
          <cell r="J1673">
            <v>0</v>
          </cell>
          <cell r="K1673" t="str">
            <v>JAWA TENGAH</v>
          </cell>
          <cell r="L1673" t="str">
            <v>TEMANGGUNG</v>
          </cell>
        </row>
        <row r="1674">
          <cell r="B1674" t="str">
            <v>F3323038</v>
          </cell>
          <cell r="C1674" t="str">
            <v>Apotek Kandangan</v>
          </cell>
          <cell r="D1674" t="str">
            <v>Apotik</v>
          </cell>
          <cell r="G1674">
            <v>33</v>
          </cell>
          <cell r="H1674">
            <v>3323</v>
          </cell>
          <cell r="I1674" t="str">
            <v>-</v>
          </cell>
          <cell r="J1674">
            <v>0</v>
          </cell>
          <cell r="K1674" t="str">
            <v>JAWA TENGAH</v>
          </cell>
          <cell r="L1674" t="str">
            <v>TEMANGGUNG</v>
          </cell>
        </row>
        <row r="1675">
          <cell r="B1675" t="str">
            <v>F3323039</v>
          </cell>
          <cell r="C1675" t="str">
            <v>Apotek Asri Farma</v>
          </cell>
          <cell r="D1675" t="str">
            <v>Apotik</v>
          </cell>
          <cell r="G1675">
            <v>33</v>
          </cell>
          <cell r="H1675">
            <v>3323</v>
          </cell>
          <cell r="I1675" t="str">
            <v>-</v>
          </cell>
          <cell r="J1675">
            <v>0</v>
          </cell>
          <cell r="K1675" t="str">
            <v>JAWA TENGAH</v>
          </cell>
          <cell r="L1675" t="str">
            <v>TEMANGGUNG</v>
          </cell>
        </row>
        <row r="1676">
          <cell r="B1676" t="str">
            <v>F3323040</v>
          </cell>
          <cell r="C1676" t="str">
            <v>Apotek Duta Farma</v>
          </cell>
          <cell r="D1676" t="str">
            <v>Apotik</v>
          </cell>
          <cell r="G1676">
            <v>33</v>
          </cell>
          <cell r="H1676">
            <v>3323</v>
          </cell>
          <cell r="I1676" t="str">
            <v>-</v>
          </cell>
          <cell r="J1676">
            <v>0</v>
          </cell>
          <cell r="K1676" t="str">
            <v>JAWA TENGAH</v>
          </cell>
          <cell r="L1676" t="str">
            <v>TEMANGGUNG</v>
          </cell>
        </row>
        <row r="1677">
          <cell r="B1677" t="str">
            <v>F3323041</v>
          </cell>
          <cell r="C1677" t="str">
            <v>Apotek Mahardika</v>
          </cell>
          <cell r="D1677" t="str">
            <v>Apotik</v>
          </cell>
          <cell r="G1677">
            <v>33</v>
          </cell>
          <cell r="H1677">
            <v>3323</v>
          </cell>
          <cell r="I1677" t="str">
            <v>-</v>
          </cell>
          <cell r="J1677">
            <v>0</v>
          </cell>
          <cell r="K1677" t="str">
            <v>JAWA TENGAH</v>
          </cell>
          <cell r="L1677" t="str">
            <v>TEMANGGUNG</v>
          </cell>
        </row>
        <row r="1678">
          <cell r="B1678" t="str">
            <v>F3323042</v>
          </cell>
          <cell r="C1678" t="str">
            <v>Apotek Shina Farma</v>
          </cell>
          <cell r="D1678" t="str">
            <v>Apotik</v>
          </cell>
          <cell r="G1678">
            <v>33</v>
          </cell>
          <cell r="H1678">
            <v>3323</v>
          </cell>
          <cell r="I1678" t="str">
            <v>-</v>
          </cell>
          <cell r="J1678">
            <v>0</v>
          </cell>
          <cell r="K1678" t="str">
            <v>JAWA TENGAH</v>
          </cell>
          <cell r="L1678" t="str">
            <v>TEMANGGUNG</v>
          </cell>
        </row>
        <row r="1679">
          <cell r="B1679" t="str">
            <v>F3326010</v>
          </cell>
          <cell r="C1679" t="str">
            <v>Apotek ANUGRAH</v>
          </cell>
          <cell r="D1679" t="str">
            <v>Apotik</v>
          </cell>
          <cell r="G1679">
            <v>33</v>
          </cell>
          <cell r="H1679">
            <v>3326</v>
          </cell>
          <cell r="I1679" t="str">
            <v>-</v>
          </cell>
          <cell r="J1679">
            <v>0</v>
          </cell>
          <cell r="K1679" t="str">
            <v>JAWA TENGAH</v>
          </cell>
          <cell r="L1679" t="str">
            <v>PEKALONGAN</v>
          </cell>
        </row>
        <row r="1680">
          <cell r="B1680" t="str">
            <v>F3326011</v>
          </cell>
          <cell r="C1680" t="str">
            <v>Apotek DOROFARMA</v>
          </cell>
          <cell r="D1680" t="str">
            <v>Apotik</v>
          </cell>
          <cell r="G1680">
            <v>33</v>
          </cell>
          <cell r="H1680">
            <v>3326</v>
          </cell>
          <cell r="I1680" t="str">
            <v>-</v>
          </cell>
          <cell r="J1680">
            <v>0</v>
          </cell>
          <cell r="K1680" t="str">
            <v>JAWA TENGAH</v>
          </cell>
          <cell r="L1680" t="str">
            <v>PEKALONGAN</v>
          </cell>
        </row>
        <row r="1681">
          <cell r="B1681" t="str">
            <v>F3326012</v>
          </cell>
          <cell r="C1681" t="str">
            <v>Apotek SYIFA KPRI</v>
          </cell>
          <cell r="D1681" t="str">
            <v>Apotik</v>
          </cell>
          <cell r="G1681">
            <v>33</v>
          </cell>
          <cell r="H1681">
            <v>3326</v>
          </cell>
          <cell r="I1681" t="str">
            <v>-</v>
          </cell>
          <cell r="J1681">
            <v>0</v>
          </cell>
          <cell r="K1681" t="str">
            <v>JAWA TENGAH</v>
          </cell>
          <cell r="L1681" t="str">
            <v>PEKALONGAN</v>
          </cell>
        </row>
        <row r="1682">
          <cell r="B1682" t="str">
            <v>F3326013</v>
          </cell>
          <cell r="C1682" t="str">
            <v>Apotek PEKUNCEN FARMA</v>
          </cell>
          <cell r="D1682" t="str">
            <v>Apotik</v>
          </cell>
          <cell r="G1682">
            <v>33</v>
          </cell>
          <cell r="H1682">
            <v>3326</v>
          </cell>
          <cell r="I1682" t="str">
            <v>-</v>
          </cell>
          <cell r="J1682">
            <v>0</v>
          </cell>
          <cell r="K1682" t="str">
            <v>JAWA TENGAH</v>
          </cell>
          <cell r="L1682" t="str">
            <v>PEKALONGAN</v>
          </cell>
        </row>
        <row r="1683">
          <cell r="B1683" t="str">
            <v>F3326014</v>
          </cell>
          <cell r="C1683" t="str">
            <v>Apotek RETNO HUSODO</v>
          </cell>
          <cell r="D1683" t="str">
            <v>Apotik</v>
          </cell>
          <cell r="G1683">
            <v>33</v>
          </cell>
          <cell r="H1683">
            <v>3326</v>
          </cell>
          <cell r="I1683" t="str">
            <v>-</v>
          </cell>
          <cell r="J1683">
            <v>0</v>
          </cell>
          <cell r="K1683" t="str">
            <v>JAWA TENGAH</v>
          </cell>
          <cell r="L1683" t="str">
            <v>PEKALONGAN</v>
          </cell>
        </row>
        <row r="1684">
          <cell r="B1684" t="str">
            <v>F3326015</v>
          </cell>
          <cell r="C1684" t="str">
            <v>Apotek ISTIZMAH</v>
          </cell>
          <cell r="D1684" t="str">
            <v>Apotik</v>
          </cell>
          <cell r="G1684">
            <v>33</v>
          </cell>
          <cell r="H1684">
            <v>3326</v>
          </cell>
          <cell r="I1684" t="str">
            <v>-</v>
          </cell>
          <cell r="J1684">
            <v>0</v>
          </cell>
          <cell r="K1684" t="str">
            <v>JAWA TENGAH</v>
          </cell>
          <cell r="L1684" t="str">
            <v>PEKALONGAN</v>
          </cell>
        </row>
        <row r="1685">
          <cell r="B1685" t="str">
            <v>F3326016</v>
          </cell>
          <cell r="C1685" t="str">
            <v>Apotek SIMBANG</v>
          </cell>
          <cell r="D1685" t="str">
            <v>Apotik</v>
          </cell>
          <cell r="G1685">
            <v>33</v>
          </cell>
          <cell r="H1685">
            <v>3326</v>
          </cell>
          <cell r="I1685" t="str">
            <v>-</v>
          </cell>
          <cell r="J1685">
            <v>0</v>
          </cell>
          <cell r="K1685" t="str">
            <v>JAWA TENGAH</v>
          </cell>
          <cell r="L1685" t="str">
            <v>PEKALONGAN</v>
          </cell>
        </row>
        <row r="1686">
          <cell r="B1686" t="str">
            <v>F3326017</v>
          </cell>
          <cell r="C1686" t="str">
            <v>Apotek BERKAH SEHAT</v>
          </cell>
          <cell r="D1686" t="str">
            <v>Apotik</v>
          </cell>
          <cell r="G1686">
            <v>33</v>
          </cell>
          <cell r="H1686">
            <v>3326</v>
          </cell>
          <cell r="I1686" t="str">
            <v>-</v>
          </cell>
          <cell r="J1686">
            <v>0</v>
          </cell>
          <cell r="K1686" t="str">
            <v>JAWA TENGAH</v>
          </cell>
          <cell r="L1686" t="str">
            <v>PEKALONGAN</v>
          </cell>
        </row>
        <row r="1687">
          <cell r="B1687" t="str">
            <v>F3326018</v>
          </cell>
          <cell r="C1687" t="str">
            <v>Apotek LESTARI</v>
          </cell>
          <cell r="D1687" t="str">
            <v>Apotik</v>
          </cell>
          <cell r="G1687">
            <v>33</v>
          </cell>
          <cell r="H1687">
            <v>3326</v>
          </cell>
          <cell r="I1687" t="str">
            <v>-</v>
          </cell>
          <cell r="J1687">
            <v>0</v>
          </cell>
          <cell r="K1687" t="str">
            <v>JAWA TENGAH</v>
          </cell>
          <cell r="L1687" t="str">
            <v>PEKALONGAN</v>
          </cell>
        </row>
        <row r="1688">
          <cell r="B1688" t="str">
            <v>F3326019</v>
          </cell>
          <cell r="C1688" t="str">
            <v>Apotek SRAGI</v>
          </cell>
          <cell r="D1688" t="str">
            <v>Apotik</v>
          </cell>
          <cell r="G1688">
            <v>33</v>
          </cell>
          <cell r="H1688">
            <v>3326</v>
          </cell>
          <cell r="I1688" t="str">
            <v>-</v>
          </cell>
          <cell r="J1688">
            <v>0</v>
          </cell>
          <cell r="K1688" t="str">
            <v>JAWA TENGAH</v>
          </cell>
          <cell r="L1688" t="str">
            <v>PEKALONGAN</v>
          </cell>
        </row>
        <row r="1689">
          <cell r="B1689" t="str">
            <v>F3326020</v>
          </cell>
          <cell r="C1689" t="str">
            <v>Apotek SUMBER WARAS</v>
          </cell>
          <cell r="D1689" t="str">
            <v>Apotik</v>
          </cell>
          <cell r="G1689">
            <v>33</v>
          </cell>
          <cell r="H1689">
            <v>3326</v>
          </cell>
          <cell r="I1689" t="str">
            <v>-</v>
          </cell>
          <cell r="J1689">
            <v>0</v>
          </cell>
          <cell r="K1689" t="str">
            <v>JAWA TENGAH</v>
          </cell>
          <cell r="L1689" t="str">
            <v>PEKALONGAN</v>
          </cell>
        </row>
        <row r="1690">
          <cell r="B1690" t="str">
            <v>F3329001</v>
          </cell>
          <cell r="C1690" t="str">
            <v>Apotek</v>
          </cell>
          <cell r="D1690" t="str">
            <v>Apotik</v>
          </cell>
          <cell r="G1690">
            <v>33</v>
          </cell>
          <cell r="H1690">
            <v>3329</v>
          </cell>
          <cell r="I1690" t="str">
            <v>-</v>
          </cell>
          <cell r="J1690">
            <v>0</v>
          </cell>
          <cell r="K1690" t="str">
            <v>JAWA TENGAH</v>
          </cell>
          <cell r="L1690" t="str">
            <v>BREBES</v>
          </cell>
        </row>
        <row r="1691">
          <cell r="B1691" t="str">
            <v>F3372124</v>
          </cell>
          <cell r="C1691" t="str">
            <v>Apotek Solo Eye Center</v>
          </cell>
          <cell r="D1691" t="str">
            <v>Apotik</v>
          </cell>
          <cell r="G1691">
            <v>33</v>
          </cell>
          <cell r="H1691">
            <v>3372</v>
          </cell>
          <cell r="I1691" t="str">
            <v>-</v>
          </cell>
          <cell r="J1691">
            <v>0</v>
          </cell>
          <cell r="K1691" t="str">
            <v>JAWA TENGAH</v>
          </cell>
          <cell r="L1691" t="str">
            <v>KOTA SURAKARTA</v>
          </cell>
        </row>
        <row r="1692">
          <cell r="B1692" t="str">
            <v>F3372125</v>
          </cell>
          <cell r="C1692" t="str">
            <v>Apotek Anugrah Putra</v>
          </cell>
          <cell r="D1692" t="str">
            <v>Apotik</v>
          </cell>
          <cell r="G1692">
            <v>33</v>
          </cell>
          <cell r="H1692">
            <v>3372</v>
          </cell>
          <cell r="I1692" t="str">
            <v>-</v>
          </cell>
          <cell r="J1692">
            <v>0</v>
          </cell>
          <cell r="K1692" t="str">
            <v>JAWA TENGAH</v>
          </cell>
          <cell r="L1692" t="str">
            <v>KOTA SURAKARTA</v>
          </cell>
        </row>
        <row r="1693">
          <cell r="B1693" t="str">
            <v>F3372126</v>
          </cell>
          <cell r="C1693" t="str">
            <v>Apotek Kondang Sehat</v>
          </cell>
          <cell r="D1693" t="str">
            <v>Apotik</v>
          </cell>
          <cell r="G1693">
            <v>33</v>
          </cell>
          <cell r="H1693">
            <v>3372</v>
          </cell>
          <cell r="I1693" t="str">
            <v>-</v>
          </cell>
          <cell r="J1693">
            <v>0</v>
          </cell>
          <cell r="K1693" t="str">
            <v>JAWA TENGAH</v>
          </cell>
          <cell r="L1693" t="str">
            <v>KOTA SURAKARTA</v>
          </cell>
        </row>
        <row r="1694">
          <cell r="B1694" t="str">
            <v>F3372127</v>
          </cell>
          <cell r="C1694" t="str">
            <v>Apotek Anugrah Abadi</v>
          </cell>
          <cell r="D1694" t="str">
            <v>Apotik</v>
          </cell>
          <cell r="G1694">
            <v>33</v>
          </cell>
          <cell r="H1694">
            <v>3372</v>
          </cell>
          <cell r="I1694" t="str">
            <v>-</v>
          </cell>
          <cell r="J1694">
            <v>0</v>
          </cell>
          <cell r="K1694" t="str">
            <v>JAWA TENGAH</v>
          </cell>
          <cell r="L1694" t="str">
            <v>KOTA SURAKARTA</v>
          </cell>
        </row>
        <row r="1695">
          <cell r="B1695" t="str">
            <v>F3372128</v>
          </cell>
          <cell r="C1695" t="str">
            <v>Apotek Rahma</v>
          </cell>
          <cell r="D1695" t="str">
            <v>Apotik</v>
          </cell>
          <cell r="G1695">
            <v>33</v>
          </cell>
          <cell r="H1695">
            <v>3372</v>
          </cell>
          <cell r="I1695" t="str">
            <v>-</v>
          </cell>
          <cell r="J1695">
            <v>0</v>
          </cell>
          <cell r="K1695" t="str">
            <v>JAWA TENGAH</v>
          </cell>
          <cell r="L1695" t="str">
            <v>KOTA SURAKARTA</v>
          </cell>
        </row>
        <row r="1696">
          <cell r="B1696" t="str">
            <v>F3372129</v>
          </cell>
          <cell r="C1696" t="str">
            <v>Apotek MM Farma</v>
          </cell>
          <cell r="D1696" t="str">
            <v>Apotik</v>
          </cell>
          <cell r="G1696">
            <v>33</v>
          </cell>
          <cell r="H1696">
            <v>3372</v>
          </cell>
          <cell r="I1696" t="str">
            <v>-</v>
          </cell>
          <cell r="J1696">
            <v>0</v>
          </cell>
          <cell r="K1696" t="str">
            <v>JAWA TENGAH</v>
          </cell>
          <cell r="L1696" t="str">
            <v>KOTA SURAKARTA</v>
          </cell>
        </row>
        <row r="1697">
          <cell r="B1697" t="str">
            <v>F3372131</v>
          </cell>
          <cell r="C1697" t="str">
            <v>Apotek Mojo Surakarta</v>
          </cell>
          <cell r="D1697" t="str">
            <v>Apotik</v>
          </cell>
          <cell r="G1697">
            <v>33</v>
          </cell>
          <cell r="H1697">
            <v>3372</v>
          </cell>
          <cell r="I1697" t="str">
            <v>-</v>
          </cell>
          <cell r="J1697">
            <v>0</v>
          </cell>
          <cell r="K1697" t="str">
            <v>JAWA TENGAH</v>
          </cell>
          <cell r="L1697" t="str">
            <v>KOTA SURAKARTA</v>
          </cell>
        </row>
        <row r="1698">
          <cell r="B1698" t="str">
            <v>F3372134</v>
          </cell>
          <cell r="C1698" t="str">
            <v>Apotek Tisanda Medika</v>
          </cell>
          <cell r="D1698" t="str">
            <v>Apotik</v>
          </cell>
          <cell r="G1698">
            <v>33</v>
          </cell>
          <cell r="H1698">
            <v>3372</v>
          </cell>
          <cell r="I1698" t="str">
            <v>-</v>
          </cell>
          <cell r="J1698">
            <v>0</v>
          </cell>
          <cell r="K1698" t="str">
            <v>JAWA TENGAH</v>
          </cell>
          <cell r="L1698" t="str">
            <v>KOTA SURAKARTA</v>
          </cell>
        </row>
        <row r="1699">
          <cell r="B1699" t="str">
            <v>F3372135</v>
          </cell>
          <cell r="C1699" t="str">
            <v>Apotek Widuran</v>
          </cell>
          <cell r="D1699" t="str">
            <v>Apotik</v>
          </cell>
          <cell r="G1699">
            <v>33</v>
          </cell>
          <cell r="H1699">
            <v>3372</v>
          </cell>
          <cell r="I1699" t="str">
            <v>-</v>
          </cell>
          <cell r="J1699">
            <v>0</v>
          </cell>
          <cell r="K1699" t="str">
            <v>JAWA TENGAH</v>
          </cell>
          <cell r="L1699" t="str">
            <v>KOTA SURAKARTA</v>
          </cell>
        </row>
        <row r="1700">
          <cell r="B1700" t="str">
            <v>F3372136</v>
          </cell>
          <cell r="C1700" t="str">
            <v>Apotek Medika Jaya</v>
          </cell>
          <cell r="D1700" t="str">
            <v>Apotik</v>
          </cell>
          <cell r="G1700">
            <v>33</v>
          </cell>
          <cell r="H1700">
            <v>3372</v>
          </cell>
          <cell r="I1700" t="str">
            <v>-</v>
          </cell>
          <cell r="J1700">
            <v>0</v>
          </cell>
          <cell r="K1700" t="str">
            <v>JAWA TENGAH</v>
          </cell>
          <cell r="L1700" t="str">
            <v>KOTA SURAKARTA</v>
          </cell>
        </row>
        <row r="1701">
          <cell r="B1701" t="str">
            <v>F3372137</v>
          </cell>
          <cell r="C1701" t="str">
            <v>Apotek Sakti</v>
          </cell>
          <cell r="D1701" t="str">
            <v>Apotik</v>
          </cell>
          <cell r="G1701">
            <v>33</v>
          </cell>
          <cell r="H1701">
            <v>3372</v>
          </cell>
          <cell r="I1701" t="str">
            <v>-</v>
          </cell>
          <cell r="J1701">
            <v>0</v>
          </cell>
          <cell r="K1701" t="str">
            <v>JAWA TENGAH</v>
          </cell>
          <cell r="L1701" t="str">
            <v>KOTA SURAKARTA</v>
          </cell>
        </row>
        <row r="1702">
          <cell r="B1702" t="str">
            <v>F3372138</v>
          </cell>
          <cell r="C1702" t="str">
            <v>Apotek Kondang Waras</v>
          </cell>
          <cell r="D1702" t="str">
            <v>Apotik</v>
          </cell>
          <cell r="G1702">
            <v>33</v>
          </cell>
          <cell r="H1702">
            <v>3372</v>
          </cell>
          <cell r="I1702" t="str">
            <v>-</v>
          </cell>
          <cell r="J1702">
            <v>0</v>
          </cell>
          <cell r="K1702" t="str">
            <v>JAWA TENGAH</v>
          </cell>
          <cell r="L1702" t="str">
            <v>KOTA SURAKARTA</v>
          </cell>
        </row>
        <row r="1703">
          <cell r="B1703" t="str">
            <v>F3372139</v>
          </cell>
          <cell r="C1703" t="str">
            <v>Apotek Apollo</v>
          </cell>
          <cell r="D1703" t="str">
            <v>Apotik</v>
          </cell>
          <cell r="G1703">
            <v>33</v>
          </cell>
          <cell r="H1703">
            <v>3372</v>
          </cell>
          <cell r="I1703" t="str">
            <v>-</v>
          </cell>
          <cell r="J1703">
            <v>0</v>
          </cell>
          <cell r="K1703" t="str">
            <v>JAWA TENGAH</v>
          </cell>
          <cell r="L1703" t="str">
            <v>KOTA SURAKARTA</v>
          </cell>
        </row>
        <row r="1704">
          <cell r="B1704" t="str">
            <v>F3372140</v>
          </cell>
          <cell r="C1704" t="str">
            <v>Apotek Dawung</v>
          </cell>
          <cell r="D1704" t="str">
            <v>Apotik</v>
          </cell>
          <cell r="G1704">
            <v>33</v>
          </cell>
          <cell r="H1704">
            <v>3372</v>
          </cell>
          <cell r="I1704" t="str">
            <v>-</v>
          </cell>
          <cell r="J1704">
            <v>0</v>
          </cell>
          <cell r="K1704" t="str">
            <v>JAWA TENGAH</v>
          </cell>
          <cell r="L1704" t="str">
            <v>KOTA SURAKARTA</v>
          </cell>
        </row>
        <row r="1705">
          <cell r="B1705" t="str">
            <v>F3372141</v>
          </cell>
          <cell r="C1705" t="str">
            <v>Apotek Sumber Sehat</v>
          </cell>
          <cell r="D1705" t="str">
            <v>Apotik</v>
          </cell>
          <cell r="G1705">
            <v>33</v>
          </cell>
          <cell r="H1705">
            <v>3372</v>
          </cell>
          <cell r="I1705" t="str">
            <v>-</v>
          </cell>
          <cell r="J1705">
            <v>0</v>
          </cell>
          <cell r="K1705" t="str">
            <v>JAWA TENGAH</v>
          </cell>
          <cell r="L1705" t="str">
            <v>KOTA SURAKARTA</v>
          </cell>
        </row>
        <row r="1706">
          <cell r="B1706" t="str">
            <v>F3372142</v>
          </cell>
          <cell r="C1706" t="str">
            <v>Apotek Nugraheni</v>
          </cell>
          <cell r="D1706" t="str">
            <v>Apotik</v>
          </cell>
          <cell r="G1706">
            <v>33</v>
          </cell>
          <cell r="H1706">
            <v>3372</v>
          </cell>
          <cell r="I1706" t="str">
            <v>-</v>
          </cell>
          <cell r="J1706">
            <v>0</v>
          </cell>
          <cell r="K1706" t="str">
            <v>JAWA TENGAH</v>
          </cell>
          <cell r="L1706" t="str">
            <v>KOTA SURAKARTA</v>
          </cell>
        </row>
        <row r="1707">
          <cell r="B1707" t="str">
            <v>F3372143</v>
          </cell>
          <cell r="C1707" t="str">
            <v>Apotek Talenta</v>
          </cell>
          <cell r="D1707" t="str">
            <v>Apotik</v>
          </cell>
          <cell r="G1707">
            <v>33</v>
          </cell>
          <cell r="H1707">
            <v>3372</v>
          </cell>
          <cell r="I1707" t="str">
            <v>-</v>
          </cell>
          <cell r="J1707">
            <v>0</v>
          </cell>
          <cell r="K1707" t="str">
            <v>JAWA TENGAH</v>
          </cell>
          <cell r="L1707" t="str">
            <v>KOTA SURAKARTA</v>
          </cell>
        </row>
        <row r="1708">
          <cell r="B1708" t="str">
            <v>F3372144</v>
          </cell>
          <cell r="C1708" t="str">
            <v>Apotek Puri Waluyo</v>
          </cell>
          <cell r="D1708" t="str">
            <v>Apotik</v>
          </cell>
          <cell r="G1708">
            <v>33</v>
          </cell>
          <cell r="H1708">
            <v>3372</v>
          </cell>
          <cell r="I1708" t="str">
            <v>-</v>
          </cell>
          <cell r="J1708">
            <v>0</v>
          </cell>
          <cell r="K1708" t="str">
            <v>JAWA TENGAH</v>
          </cell>
          <cell r="L1708" t="str">
            <v>KOTA SURAKARTA</v>
          </cell>
        </row>
        <row r="1709">
          <cell r="B1709" t="str">
            <v>F3372145</v>
          </cell>
          <cell r="C1709" t="str">
            <v>Apotek Luwes</v>
          </cell>
          <cell r="D1709" t="str">
            <v>Apotik</v>
          </cell>
          <cell r="G1709">
            <v>33</v>
          </cell>
          <cell r="H1709">
            <v>3372</v>
          </cell>
          <cell r="I1709" t="str">
            <v>-</v>
          </cell>
          <cell r="J1709">
            <v>0</v>
          </cell>
          <cell r="K1709" t="str">
            <v>JAWA TENGAH</v>
          </cell>
          <cell r="L1709" t="str">
            <v>KOTA SURAKARTA</v>
          </cell>
        </row>
        <row r="1710">
          <cell r="B1710" t="str">
            <v>F3372146</v>
          </cell>
          <cell r="C1710" t="str">
            <v>Apotek Pasar Legi</v>
          </cell>
          <cell r="D1710" t="str">
            <v>Apotik</v>
          </cell>
          <cell r="G1710">
            <v>33</v>
          </cell>
          <cell r="H1710">
            <v>3372</v>
          </cell>
          <cell r="I1710" t="str">
            <v>-</v>
          </cell>
          <cell r="J1710">
            <v>0</v>
          </cell>
          <cell r="K1710" t="str">
            <v>JAWA TENGAH</v>
          </cell>
          <cell r="L1710" t="str">
            <v>KOTA SURAKARTA</v>
          </cell>
        </row>
        <row r="1711">
          <cell r="B1711" t="str">
            <v>F3372147</v>
          </cell>
          <cell r="C1711" t="str">
            <v>Apotek &amp; Praktek Dokter Kratonan</v>
          </cell>
          <cell r="D1711" t="str">
            <v>Apotik</v>
          </cell>
          <cell r="G1711">
            <v>33</v>
          </cell>
          <cell r="H1711">
            <v>3372</v>
          </cell>
          <cell r="I1711" t="str">
            <v>-</v>
          </cell>
          <cell r="J1711">
            <v>0</v>
          </cell>
          <cell r="K1711" t="str">
            <v>JAWA TENGAH</v>
          </cell>
          <cell r="L1711" t="str">
            <v>KOTA SURAKARTA</v>
          </cell>
        </row>
        <row r="1712">
          <cell r="B1712" t="str">
            <v>F3372148</v>
          </cell>
          <cell r="C1712" t="str">
            <v>Apotek Cempaka Medika</v>
          </cell>
          <cell r="D1712" t="str">
            <v>Apotik</v>
          </cell>
          <cell r="G1712">
            <v>33</v>
          </cell>
          <cell r="H1712">
            <v>3372</v>
          </cell>
          <cell r="I1712" t="str">
            <v>-</v>
          </cell>
          <cell r="J1712">
            <v>0</v>
          </cell>
          <cell r="K1712" t="str">
            <v>JAWA TENGAH</v>
          </cell>
          <cell r="L1712" t="str">
            <v>KOTA SURAKARTA</v>
          </cell>
        </row>
        <row r="1713">
          <cell r="B1713" t="str">
            <v>F3372149</v>
          </cell>
          <cell r="C1713" t="str">
            <v>Apotek Kimia Farma No. 87</v>
          </cell>
          <cell r="D1713" t="str">
            <v>Apotik</v>
          </cell>
          <cell r="G1713">
            <v>33</v>
          </cell>
          <cell r="H1713">
            <v>3372</v>
          </cell>
          <cell r="I1713" t="str">
            <v>-</v>
          </cell>
          <cell r="J1713">
            <v>0</v>
          </cell>
          <cell r="K1713" t="str">
            <v>JAWA TENGAH</v>
          </cell>
          <cell r="L1713" t="str">
            <v>KOTA SURAKARTA</v>
          </cell>
        </row>
        <row r="1714">
          <cell r="B1714" t="str">
            <v>F3372150</v>
          </cell>
          <cell r="C1714" t="str">
            <v>Apotek Kimia Farma No. 63</v>
          </cell>
          <cell r="D1714" t="str">
            <v>Apotik</v>
          </cell>
          <cell r="G1714">
            <v>33</v>
          </cell>
          <cell r="H1714">
            <v>3372</v>
          </cell>
          <cell r="I1714" t="str">
            <v>-</v>
          </cell>
          <cell r="J1714">
            <v>0</v>
          </cell>
          <cell r="K1714" t="str">
            <v>JAWA TENGAH</v>
          </cell>
          <cell r="L1714" t="str">
            <v>KOTA SURAKARTA</v>
          </cell>
        </row>
        <row r="1715">
          <cell r="B1715" t="str">
            <v>F3372151</v>
          </cell>
          <cell r="C1715" t="str">
            <v>Apotek Kimia Farma Veteran</v>
          </cell>
          <cell r="D1715" t="str">
            <v>Apotik</v>
          </cell>
          <cell r="G1715">
            <v>33</v>
          </cell>
          <cell r="H1715">
            <v>3372</v>
          </cell>
          <cell r="I1715" t="str">
            <v>-</v>
          </cell>
          <cell r="J1715">
            <v>0</v>
          </cell>
          <cell r="K1715" t="str">
            <v>JAWA TENGAH</v>
          </cell>
          <cell r="L1715" t="str">
            <v>KOTA SURAKARTA</v>
          </cell>
        </row>
        <row r="1716">
          <cell r="B1716" t="str">
            <v>F3372152</v>
          </cell>
          <cell r="C1716" t="str">
            <v>Apotek Mulia Farma</v>
          </cell>
          <cell r="D1716" t="str">
            <v>Apotik</v>
          </cell>
          <cell r="G1716">
            <v>33</v>
          </cell>
          <cell r="H1716">
            <v>3372</v>
          </cell>
          <cell r="I1716" t="str">
            <v>-</v>
          </cell>
          <cell r="J1716">
            <v>0</v>
          </cell>
          <cell r="K1716" t="str">
            <v>JAWA TENGAH</v>
          </cell>
          <cell r="L1716" t="str">
            <v>KOTA SURAKARTA</v>
          </cell>
        </row>
        <row r="1717">
          <cell r="B1717" t="str">
            <v>F3372153</v>
          </cell>
          <cell r="C1717" t="str">
            <v>Apotek Tugu Lilin</v>
          </cell>
          <cell r="D1717" t="str">
            <v>Apotik</v>
          </cell>
          <cell r="G1717">
            <v>33</v>
          </cell>
          <cell r="H1717">
            <v>3372</v>
          </cell>
          <cell r="I1717" t="str">
            <v>-</v>
          </cell>
          <cell r="J1717">
            <v>0</v>
          </cell>
          <cell r="K1717" t="str">
            <v>JAWA TENGAH</v>
          </cell>
          <cell r="L1717" t="str">
            <v>KOTA SURAKARTA</v>
          </cell>
        </row>
        <row r="1718">
          <cell r="B1718" t="str">
            <v>F3372154</v>
          </cell>
          <cell r="C1718" t="str">
            <v>Apotek Indra</v>
          </cell>
          <cell r="D1718" t="str">
            <v>Apotik</v>
          </cell>
          <cell r="G1718">
            <v>33</v>
          </cell>
          <cell r="H1718">
            <v>3372</v>
          </cell>
          <cell r="I1718" t="str">
            <v>-</v>
          </cell>
          <cell r="J1718">
            <v>0</v>
          </cell>
          <cell r="K1718" t="str">
            <v>JAWA TENGAH</v>
          </cell>
          <cell r="L1718" t="str">
            <v>KOTA SURAKARTA</v>
          </cell>
        </row>
        <row r="1719">
          <cell r="B1719" t="str">
            <v>F3372155</v>
          </cell>
          <cell r="C1719" t="str">
            <v>Apotek Tjojudan</v>
          </cell>
          <cell r="D1719" t="str">
            <v>Apotik</v>
          </cell>
          <cell r="G1719">
            <v>33</v>
          </cell>
          <cell r="H1719">
            <v>3372</v>
          </cell>
          <cell r="I1719" t="str">
            <v>-</v>
          </cell>
          <cell r="J1719">
            <v>0</v>
          </cell>
          <cell r="K1719" t="str">
            <v>JAWA TENGAH</v>
          </cell>
          <cell r="L1719" t="str">
            <v>KOTA SURAKARTA</v>
          </cell>
        </row>
        <row r="1720">
          <cell r="B1720" t="str">
            <v>F3372156</v>
          </cell>
          <cell r="C1720" t="str">
            <v>Apotek Joglo Farma</v>
          </cell>
          <cell r="D1720" t="str">
            <v>Apotik</v>
          </cell>
          <cell r="G1720">
            <v>33</v>
          </cell>
          <cell r="H1720">
            <v>3372</v>
          </cell>
          <cell r="I1720" t="str">
            <v>-</v>
          </cell>
          <cell r="J1720">
            <v>0</v>
          </cell>
          <cell r="K1720" t="str">
            <v>JAWA TENGAH</v>
          </cell>
          <cell r="L1720" t="str">
            <v>KOTA SURAKARTA</v>
          </cell>
        </row>
        <row r="1721">
          <cell r="B1721" t="str">
            <v>F3372157</v>
          </cell>
          <cell r="C1721" t="str">
            <v>Apotek Cahaya Sehat</v>
          </cell>
          <cell r="D1721" t="str">
            <v>Apotik</v>
          </cell>
          <cell r="G1721">
            <v>33</v>
          </cell>
          <cell r="H1721">
            <v>3372</v>
          </cell>
          <cell r="I1721" t="str">
            <v>-</v>
          </cell>
          <cell r="J1721">
            <v>0</v>
          </cell>
          <cell r="K1721" t="str">
            <v>JAWA TENGAH</v>
          </cell>
          <cell r="L1721" t="str">
            <v>KOTA SURAKARTA</v>
          </cell>
        </row>
        <row r="1722">
          <cell r="B1722" t="str">
            <v>F3372158</v>
          </cell>
          <cell r="C1722" t="str">
            <v>Apotek Matea</v>
          </cell>
          <cell r="D1722" t="str">
            <v>Apotik</v>
          </cell>
          <cell r="G1722">
            <v>33</v>
          </cell>
          <cell r="H1722">
            <v>3372</v>
          </cell>
          <cell r="I1722" t="str">
            <v>-</v>
          </cell>
          <cell r="J1722">
            <v>0</v>
          </cell>
          <cell r="K1722" t="str">
            <v>JAWA TENGAH</v>
          </cell>
          <cell r="L1722" t="str">
            <v>KOTA SURAKARTA</v>
          </cell>
        </row>
        <row r="1723">
          <cell r="B1723" t="str">
            <v>F3372159</v>
          </cell>
          <cell r="C1723" t="str">
            <v>Apotek Mikro</v>
          </cell>
          <cell r="D1723" t="str">
            <v>Apotik</v>
          </cell>
          <cell r="G1723">
            <v>33</v>
          </cell>
          <cell r="H1723">
            <v>3372</v>
          </cell>
          <cell r="I1723" t="str">
            <v>-</v>
          </cell>
          <cell r="J1723">
            <v>0</v>
          </cell>
          <cell r="K1723" t="str">
            <v>JAWA TENGAH</v>
          </cell>
          <cell r="L1723" t="str">
            <v>KOTA SURAKARTA</v>
          </cell>
        </row>
        <row r="1724">
          <cell r="B1724" t="str">
            <v>F3372160</v>
          </cell>
          <cell r="C1724" t="str">
            <v>Apotek Barokah</v>
          </cell>
          <cell r="D1724" t="str">
            <v>Apotik</v>
          </cell>
          <cell r="G1724">
            <v>33</v>
          </cell>
          <cell r="H1724">
            <v>3372</v>
          </cell>
          <cell r="I1724" t="str">
            <v>-</v>
          </cell>
          <cell r="J1724">
            <v>0</v>
          </cell>
          <cell r="K1724" t="str">
            <v>JAWA TENGAH</v>
          </cell>
          <cell r="L1724" t="str">
            <v>KOTA SURAKARTA</v>
          </cell>
        </row>
        <row r="1725">
          <cell r="B1725" t="str">
            <v>F3372161</v>
          </cell>
          <cell r="C1725" t="str">
            <v>Apotek Juanda</v>
          </cell>
          <cell r="D1725" t="str">
            <v>Apotik</v>
          </cell>
          <cell r="G1725">
            <v>33</v>
          </cell>
          <cell r="H1725">
            <v>3372</v>
          </cell>
          <cell r="I1725" t="str">
            <v>-</v>
          </cell>
          <cell r="J1725">
            <v>0</v>
          </cell>
          <cell r="K1725" t="str">
            <v>JAWA TENGAH</v>
          </cell>
          <cell r="L1725" t="str">
            <v>KOTA SURAKARTA</v>
          </cell>
        </row>
        <row r="1726">
          <cell r="B1726" t="str">
            <v>F3372162</v>
          </cell>
          <cell r="C1726" t="str">
            <v>Apotek Taruna Sehat</v>
          </cell>
          <cell r="D1726" t="str">
            <v>Apotik</v>
          </cell>
          <cell r="G1726">
            <v>33</v>
          </cell>
          <cell r="H1726">
            <v>3372</v>
          </cell>
          <cell r="I1726" t="str">
            <v>-</v>
          </cell>
          <cell r="J1726">
            <v>0</v>
          </cell>
          <cell r="K1726" t="str">
            <v>JAWA TENGAH</v>
          </cell>
          <cell r="L1726" t="str">
            <v>KOTA SURAKARTA</v>
          </cell>
        </row>
        <row r="1727">
          <cell r="B1727" t="str">
            <v>F3372163</v>
          </cell>
          <cell r="C1727" t="str">
            <v>Apotek Surya Sehat</v>
          </cell>
          <cell r="D1727" t="str">
            <v>Apotik</v>
          </cell>
          <cell r="G1727">
            <v>33</v>
          </cell>
          <cell r="H1727">
            <v>3372</v>
          </cell>
          <cell r="I1727" t="str">
            <v>-</v>
          </cell>
          <cell r="J1727">
            <v>0</v>
          </cell>
          <cell r="K1727" t="str">
            <v>JAWA TENGAH</v>
          </cell>
          <cell r="L1727" t="str">
            <v>KOTA SURAKARTA</v>
          </cell>
        </row>
        <row r="1728">
          <cell r="B1728" t="str">
            <v>F3372164</v>
          </cell>
          <cell r="C1728" t="str">
            <v>Apotek Jati Waluyo</v>
          </cell>
          <cell r="D1728" t="str">
            <v>Apotik</v>
          </cell>
          <cell r="G1728">
            <v>33</v>
          </cell>
          <cell r="H1728">
            <v>3372</v>
          </cell>
          <cell r="I1728" t="str">
            <v>-</v>
          </cell>
          <cell r="J1728">
            <v>0</v>
          </cell>
          <cell r="K1728" t="str">
            <v>JAWA TENGAH</v>
          </cell>
          <cell r="L1728" t="str">
            <v>KOTA SURAKARTA</v>
          </cell>
        </row>
        <row r="1729">
          <cell r="B1729" t="str">
            <v>F3372165</v>
          </cell>
          <cell r="C1729" t="str">
            <v>Apotek Fajar</v>
          </cell>
          <cell r="D1729" t="str">
            <v>Apotik</v>
          </cell>
          <cell r="G1729">
            <v>33</v>
          </cell>
          <cell r="H1729">
            <v>3372</v>
          </cell>
          <cell r="I1729" t="str">
            <v>-</v>
          </cell>
          <cell r="J1729">
            <v>0</v>
          </cell>
          <cell r="K1729" t="str">
            <v>JAWA TENGAH</v>
          </cell>
          <cell r="L1729" t="str">
            <v>KOTA SURAKARTA</v>
          </cell>
        </row>
        <row r="1730">
          <cell r="B1730" t="str">
            <v>F3372166</v>
          </cell>
          <cell r="C1730" t="str">
            <v>Apotek Gajahan</v>
          </cell>
          <cell r="D1730" t="str">
            <v>Apotik</v>
          </cell>
          <cell r="G1730">
            <v>33</v>
          </cell>
          <cell r="H1730">
            <v>3372</v>
          </cell>
          <cell r="I1730" t="str">
            <v>-</v>
          </cell>
          <cell r="J1730">
            <v>0</v>
          </cell>
          <cell r="K1730" t="str">
            <v>JAWA TENGAH</v>
          </cell>
          <cell r="L1730" t="str">
            <v>KOTA SURAKARTA</v>
          </cell>
        </row>
        <row r="1731">
          <cell r="B1731" t="str">
            <v>F3372167</v>
          </cell>
          <cell r="C1731" t="str">
            <v>Apotek Ratna</v>
          </cell>
          <cell r="D1731" t="str">
            <v>Apotik</v>
          </cell>
          <cell r="G1731">
            <v>33</v>
          </cell>
          <cell r="H1731">
            <v>3372</v>
          </cell>
          <cell r="I1731" t="str">
            <v>-</v>
          </cell>
          <cell r="J1731">
            <v>0</v>
          </cell>
          <cell r="K1731" t="str">
            <v>JAWA TENGAH</v>
          </cell>
          <cell r="L1731" t="str">
            <v>KOTA SURAKARTA</v>
          </cell>
        </row>
        <row r="1732">
          <cell r="B1732" t="str">
            <v>F3372168</v>
          </cell>
          <cell r="C1732" t="str">
            <v>Apotek Berseri</v>
          </cell>
          <cell r="D1732" t="str">
            <v>Apotik</v>
          </cell>
          <cell r="G1732">
            <v>33</v>
          </cell>
          <cell r="H1732">
            <v>3372</v>
          </cell>
          <cell r="I1732" t="str">
            <v>-</v>
          </cell>
          <cell r="J1732">
            <v>0</v>
          </cell>
          <cell r="K1732" t="str">
            <v>JAWA TENGAH</v>
          </cell>
          <cell r="L1732" t="str">
            <v>KOTA SURAKARTA</v>
          </cell>
        </row>
        <row r="1733">
          <cell r="B1733" t="str">
            <v>F3372169</v>
          </cell>
          <cell r="C1733" t="str">
            <v>Apotek Setiabudi</v>
          </cell>
          <cell r="D1733" t="str">
            <v>Apotik</v>
          </cell>
          <cell r="G1733">
            <v>33</v>
          </cell>
          <cell r="H1733">
            <v>3372</v>
          </cell>
          <cell r="I1733" t="str">
            <v>-</v>
          </cell>
          <cell r="J1733">
            <v>0</v>
          </cell>
          <cell r="K1733" t="str">
            <v>JAWA TENGAH</v>
          </cell>
          <cell r="L1733" t="str">
            <v>KOTA SURAKARTA</v>
          </cell>
        </row>
        <row r="1734">
          <cell r="B1734" t="str">
            <v>F3372170</v>
          </cell>
          <cell r="C1734" t="str">
            <v>Apotek &amp; Klinik Padma</v>
          </cell>
          <cell r="D1734" t="str">
            <v>Apotik</v>
          </cell>
          <cell r="G1734">
            <v>33</v>
          </cell>
          <cell r="H1734">
            <v>3372</v>
          </cell>
          <cell r="I1734" t="str">
            <v>-</v>
          </cell>
          <cell r="J1734">
            <v>0</v>
          </cell>
          <cell r="K1734" t="str">
            <v>JAWA TENGAH</v>
          </cell>
          <cell r="L1734" t="str">
            <v>KOTA SURAKARTA</v>
          </cell>
        </row>
        <row r="1735">
          <cell r="B1735" t="str">
            <v>F3372171</v>
          </cell>
          <cell r="C1735" t="str">
            <v>Apotek Budi Asih</v>
          </cell>
          <cell r="D1735" t="str">
            <v>Apotik</v>
          </cell>
          <cell r="G1735">
            <v>33</v>
          </cell>
          <cell r="H1735">
            <v>3372</v>
          </cell>
          <cell r="I1735" t="str">
            <v>-</v>
          </cell>
          <cell r="J1735">
            <v>0</v>
          </cell>
          <cell r="K1735" t="str">
            <v>JAWA TENGAH</v>
          </cell>
          <cell r="L1735" t="str">
            <v>KOTA SURAKARTA</v>
          </cell>
        </row>
        <row r="1736">
          <cell r="B1736" t="str">
            <v>F3372172</v>
          </cell>
          <cell r="C1736" t="str">
            <v>Apotek Rapi</v>
          </cell>
          <cell r="D1736" t="str">
            <v>Apotik</v>
          </cell>
          <cell r="G1736">
            <v>33</v>
          </cell>
          <cell r="H1736">
            <v>3372</v>
          </cell>
          <cell r="I1736" t="str">
            <v>-</v>
          </cell>
          <cell r="J1736">
            <v>0</v>
          </cell>
          <cell r="K1736" t="str">
            <v>JAWA TENGAH</v>
          </cell>
          <cell r="L1736" t="str">
            <v>KOTA SURAKARTA</v>
          </cell>
        </row>
        <row r="1737">
          <cell r="B1737" t="str">
            <v>F3372173</v>
          </cell>
          <cell r="C1737" t="str">
            <v>Apotek Alam Jaya</v>
          </cell>
          <cell r="D1737" t="str">
            <v>Apotik</v>
          </cell>
          <cell r="G1737">
            <v>33</v>
          </cell>
          <cell r="H1737">
            <v>3372</v>
          </cell>
          <cell r="I1737" t="str">
            <v>-</v>
          </cell>
          <cell r="J1737">
            <v>0</v>
          </cell>
          <cell r="K1737" t="str">
            <v>JAWA TENGAH</v>
          </cell>
          <cell r="L1737" t="str">
            <v>KOTA SURAKARTA</v>
          </cell>
        </row>
        <row r="1738">
          <cell r="B1738" t="str">
            <v>F3372174</v>
          </cell>
          <cell r="C1738" t="str">
            <v>Apotek Gading</v>
          </cell>
          <cell r="D1738" t="str">
            <v>Apotik</v>
          </cell>
          <cell r="G1738">
            <v>33</v>
          </cell>
          <cell r="H1738">
            <v>3372</v>
          </cell>
          <cell r="I1738" t="str">
            <v>-</v>
          </cell>
          <cell r="J1738">
            <v>0</v>
          </cell>
          <cell r="K1738" t="str">
            <v>JAWA TENGAH</v>
          </cell>
          <cell r="L1738" t="str">
            <v>KOTA SURAKARTA</v>
          </cell>
        </row>
        <row r="1739">
          <cell r="B1739" t="str">
            <v>F3372175</v>
          </cell>
          <cell r="C1739" t="str">
            <v>Apotek Restu Saras</v>
          </cell>
          <cell r="D1739" t="str">
            <v>Apotik</v>
          </cell>
          <cell r="G1739">
            <v>33</v>
          </cell>
          <cell r="H1739">
            <v>3372</v>
          </cell>
          <cell r="I1739" t="str">
            <v>-</v>
          </cell>
          <cell r="J1739">
            <v>0</v>
          </cell>
          <cell r="K1739" t="str">
            <v>JAWA TENGAH</v>
          </cell>
          <cell r="L1739" t="str">
            <v>KOTA SURAKARTA</v>
          </cell>
        </row>
        <row r="1740">
          <cell r="B1740" t="str">
            <v>F3372176</v>
          </cell>
          <cell r="C1740" t="str">
            <v>Apotek Subur</v>
          </cell>
          <cell r="D1740" t="str">
            <v>Apotik</v>
          </cell>
          <cell r="G1740">
            <v>33</v>
          </cell>
          <cell r="H1740">
            <v>3372</v>
          </cell>
          <cell r="I1740" t="str">
            <v>-</v>
          </cell>
          <cell r="J1740">
            <v>0</v>
          </cell>
          <cell r="K1740" t="str">
            <v>JAWA TENGAH</v>
          </cell>
          <cell r="L1740" t="str">
            <v>KOTA SURAKARTA</v>
          </cell>
        </row>
        <row r="1741">
          <cell r="B1741" t="str">
            <v>F3372177</v>
          </cell>
          <cell r="C1741" t="str">
            <v>Apotek &amp; Klinik Nusukan</v>
          </cell>
          <cell r="D1741" t="str">
            <v>Apotik</v>
          </cell>
          <cell r="G1741">
            <v>33</v>
          </cell>
          <cell r="H1741">
            <v>3372</v>
          </cell>
          <cell r="I1741" t="str">
            <v>-</v>
          </cell>
          <cell r="J1741">
            <v>0</v>
          </cell>
          <cell r="K1741" t="str">
            <v>JAWA TENGAH</v>
          </cell>
          <cell r="L1741" t="str">
            <v>KOTA SURAKARTA</v>
          </cell>
        </row>
        <row r="1742">
          <cell r="B1742" t="str">
            <v>F3372178</v>
          </cell>
          <cell r="C1742" t="str">
            <v>Apotek Aria</v>
          </cell>
          <cell r="D1742" t="str">
            <v>Apotik</v>
          </cell>
          <cell r="G1742">
            <v>33</v>
          </cell>
          <cell r="H1742">
            <v>3372</v>
          </cell>
          <cell r="I1742" t="str">
            <v>-</v>
          </cell>
          <cell r="J1742">
            <v>0</v>
          </cell>
          <cell r="K1742" t="str">
            <v>JAWA TENGAH</v>
          </cell>
          <cell r="L1742" t="str">
            <v>KOTA SURAKARTA</v>
          </cell>
        </row>
        <row r="1743">
          <cell r="B1743" t="str">
            <v>F3372179</v>
          </cell>
          <cell r="C1743" t="str">
            <v>Apotek Hidup Sehat</v>
          </cell>
          <cell r="D1743" t="str">
            <v>Apotik</v>
          </cell>
          <cell r="G1743">
            <v>33</v>
          </cell>
          <cell r="H1743">
            <v>3372</v>
          </cell>
          <cell r="I1743" t="str">
            <v>-</v>
          </cell>
          <cell r="J1743">
            <v>0</v>
          </cell>
          <cell r="K1743" t="str">
            <v>JAWA TENGAH</v>
          </cell>
          <cell r="L1743" t="str">
            <v>KOTA SURAKARTA</v>
          </cell>
        </row>
        <row r="1744">
          <cell r="B1744" t="str">
            <v>F3372180</v>
          </cell>
          <cell r="C1744" t="str">
            <v>Apotek Joyotakan Farma</v>
          </cell>
          <cell r="D1744" t="str">
            <v>Apotik</v>
          </cell>
          <cell r="G1744">
            <v>33</v>
          </cell>
          <cell r="H1744">
            <v>3372</v>
          </cell>
          <cell r="I1744" t="str">
            <v>-</v>
          </cell>
          <cell r="J1744">
            <v>0</v>
          </cell>
          <cell r="K1744" t="str">
            <v>JAWA TENGAH</v>
          </cell>
          <cell r="L1744" t="str">
            <v>KOTA SURAKARTA</v>
          </cell>
        </row>
        <row r="1745">
          <cell r="B1745" t="str">
            <v>F3372181</v>
          </cell>
          <cell r="C1745" t="str">
            <v>Apotek Totogan</v>
          </cell>
          <cell r="D1745" t="str">
            <v>Apotik</v>
          </cell>
          <cell r="G1745">
            <v>33</v>
          </cell>
          <cell r="H1745">
            <v>3372</v>
          </cell>
          <cell r="I1745" t="str">
            <v>-</v>
          </cell>
          <cell r="J1745">
            <v>0</v>
          </cell>
          <cell r="K1745" t="str">
            <v>JAWA TENGAH</v>
          </cell>
          <cell r="L1745" t="str">
            <v>KOTA SURAKARTA</v>
          </cell>
        </row>
        <row r="1746">
          <cell r="B1746" t="str">
            <v>F3372182</v>
          </cell>
          <cell r="C1746" t="str">
            <v>Apotek Munggung</v>
          </cell>
          <cell r="D1746" t="str">
            <v>Apotik</v>
          </cell>
          <cell r="G1746">
            <v>33</v>
          </cell>
          <cell r="H1746">
            <v>3372</v>
          </cell>
          <cell r="I1746" t="str">
            <v>-</v>
          </cell>
          <cell r="J1746">
            <v>0</v>
          </cell>
          <cell r="K1746" t="str">
            <v>JAWA TENGAH</v>
          </cell>
          <cell r="L1746" t="str">
            <v>KOTA SURAKARTA</v>
          </cell>
        </row>
        <row r="1747">
          <cell r="B1747" t="str">
            <v>F3372183</v>
          </cell>
          <cell r="C1747" t="str">
            <v>Apotek Natasha</v>
          </cell>
          <cell r="D1747" t="str">
            <v>Apotik</v>
          </cell>
          <cell r="G1747">
            <v>33</v>
          </cell>
          <cell r="H1747">
            <v>3372</v>
          </cell>
          <cell r="I1747" t="str">
            <v>-</v>
          </cell>
          <cell r="J1747">
            <v>0</v>
          </cell>
          <cell r="K1747" t="str">
            <v>JAWA TENGAH</v>
          </cell>
          <cell r="L1747" t="str">
            <v>KOTA SURAKARTA</v>
          </cell>
        </row>
        <row r="1748">
          <cell r="B1748" t="str">
            <v>F3372184</v>
          </cell>
          <cell r="C1748" t="str">
            <v>Apotek Balapan</v>
          </cell>
          <cell r="D1748" t="str">
            <v>Apotik</v>
          </cell>
          <cell r="G1748">
            <v>33</v>
          </cell>
          <cell r="H1748">
            <v>3372</v>
          </cell>
          <cell r="I1748" t="str">
            <v>-</v>
          </cell>
          <cell r="J1748">
            <v>0</v>
          </cell>
          <cell r="K1748" t="str">
            <v>JAWA TENGAH</v>
          </cell>
          <cell r="L1748" t="str">
            <v>KOTA SURAKARTA</v>
          </cell>
        </row>
        <row r="1749">
          <cell r="B1749" t="str">
            <v>F3372185</v>
          </cell>
          <cell r="C1749" t="str">
            <v>Apotek Podo Waras</v>
          </cell>
          <cell r="D1749" t="str">
            <v>Apotik</v>
          </cell>
          <cell r="G1749">
            <v>33</v>
          </cell>
          <cell r="H1749">
            <v>3372</v>
          </cell>
          <cell r="I1749" t="str">
            <v>-</v>
          </cell>
          <cell r="J1749">
            <v>0</v>
          </cell>
          <cell r="K1749" t="str">
            <v>JAWA TENGAH</v>
          </cell>
          <cell r="L1749" t="str">
            <v>KOTA SURAKARTA</v>
          </cell>
        </row>
        <row r="1750">
          <cell r="B1750" t="str">
            <v>F3372186</v>
          </cell>
          <cell r="C1750" t="str">
            <v>Apotek Pringgolayan</v>
          </cell>
          <cell r="D1750" t="str">
            <v>Apotik</v>
          </cell>
          <cell r="G1750">
            <v>33</v>
          </cell>
          <cell r="H1750">
            <v>3372</v>
          </cell>
          <cell r="I1750" t="str">
            <v>-</v>
          </cell>
          <cell r="J1750">
            <v>0</v>
          </cell>
          <cell r="K1750" t="str">
            <v>JAWA TENGAH</v>
          </cell>
          <cell r="L1750" t="str">
            <v>KOTA SURAKARTA</v>
          </cell>
        </row>
        <row r="1751">
          <cell r="B1751" t="str">
            <v>F3372187</v>
          </cell>
          <cell r="C1751" t="str">
            <v>Apotek Katangan</v>
          </cell>
          <cell r="D1751" t="str">
            <v>Apotik</v>
          </cell>
          <cell r="G1751">
            <v>33</v>
          </cell>
          <cell r="H1751">
            <v>3372</v>
          </cell>
          <cell r="I1751" t="str">
            <v>-</v>
          </cell>
          <cell r="J1751">
            <v>0</v>
          </cell>
          <cell r="K1751" t="str">
            <v>JAWA TENGAH</v>
          </cell>
          <cell r="L1751" t="str">
            <v>KOTA SURAKARTA</v>
          </cell>
        </row>
        <row r="1752">
          <cell r="B1752" t="str">
            <v>F3372188</v>
          </cell>
          <cell r="C1752" t="str">
            <v>Apotek Solo Farma</v>
          </cell>
          <cell r="D1752" t="str">
            <v>Apotik</v>
          </cell>
          <cell r="G1752">
            <v>33</v>
          </cell>
          <cell r="H1752">
            <v>3372</v>
          </cell>
          <cell r="I1752" t="str">
            <v>-</v>
          </cell>
          <cell r="J1752">
            <v>0</v>
          </cell>
          <cell r="K1752" t="str">
            <v>JAWA TENGAH</v>
          </cell>
          <cell r="L1752" t="str">
            <v>KOTA SURAKARTA</v>
          </cell>
        </row>
        <row r="1753">
          <cell r="B1753" t="str">
            <v>F3372189</v>
          </cell>
          <cell r="C1753" t="str">
            <v>Apotek Tiphara</v>
          </cell>
          <cell r="D1753" t="str">
            <v>Apotik</v>
          </cell>
          <cell r="G1753">
            <v>33</v>
          </cell>
          <cell r="H1753">
            <v>3372</v>
          </cell>
          <cell r="I1753" t="str">
            <v>-</v>
          </cell>
          <cell r="J1753">
            <v>0</v>
          </cell>
          <cell r="K1753" t="str">
            <v>JAWA TENGAH</v>
          </cell>
          <cell r="L1753" t="str">
            <v>KOTA SURAKARTA</v>
          </cell>
        </row>
        <row r="1754">
          <cell r="B1754" t="str">
            <v>F3372190</v>
          </cell>
          <cell r="C1754" t="str">
            <v>Apotek San Farma</v>
          </cell>
          <cell r="D1754" t="str">
            <v>Apotik</v>
          </cell>
          <cell r="G1754">
            <v>33</v>
          </cell>
          <cell r="H1754">
            <v>3372</v>
          </cell>
          <cell r="I1754" t="str">
            <v>-</v>
          </cell>
          <cell r="J1754">
            <v>0</v>
          </cell>
          <cell r="K1754" t="str">
            <v>JAWA TENGAH</v>
          </cell>
          <cell r="L1754" t="str">
            <v>KOTA SURAKARTA</v>
          </cell>
        </row>
        <row r="1755">
          <cell r="B1755" t="str">
            <v>F3372191</v>
          </cell>
          <cell r="C1755" t="str">
            <v>Apotek Badan Segar</v>
          </cell>
          <cell r="D1755" t="str">
            <v>Apotik</v>
          </cell>
          <cell r="G1755">
            <v>33</v>
          </cell>
          <cell r="H1755">
            <v>3372</v>
          </cell>
          <cell r="I1755" t="str">
            <v>-</v>
          </cell>
          <cell r="J1755">
            <v>0</v>
          </cell>
          <cell r="K1755" t="str">
            <v>JAWA TENGAH</v>
          </cell>
          <cell r="L1755" t="str">
            <v>KOTA SURAKARTA</v>
          </cell>
        </row>
        <row r="1756">
          <cell r="B1756" t="str">
            <v>F3372192</v>
          </cell>
          <cell r="C1756" t="str">
            <v>Apotek Sari Asih</v>
          </cell>
          <cell r="D1756" t="str">
            <v>Apotik</v>
          </cell>
          <cell r="G1756">
            <v>33</v>
          </cell>
          <cell r="H1756">
            <v>3372</v>
          </cell>
          <cell r="I1756" t="str">
            <v>-</v>
          </cell>
          <cell r="J1756">
            <v>0</v>
          </cell>
          <cell r="K1756" t="str">
            <v>JAWA TENGAH</v>
          </cell>
          <cell r="L1756" t="str">
            <v>KOTA SURAKARTA</v>
          </cell>
        </row>
        <row r="1757">
          <cell r="B1757" t="str">
            <v>F3372193</v>
          </cell>
          <cell r="C1757" t="str">
            <v>Apotek Wijaya Husada</v>
          </cell>
          <cell r="D1757" t="str">
            <v>Apotik</v>
          </cell>
          <cell r="G1757">
            <v>33</v>
          </cell>
          <cell r="H1757">
            <v>3372</v>
          </cell>
          <cell r="I1757" t="str">
            <v>-</v>
          </cell>
          <cell r="J1757">
            <v>0</v>
          </cell>
          <cell r="K1757" t="str">
            <v>JAWA TENGAH</v>
          </cell>
          <cell r="L1757" t="str">
            <v>KOTA SURAKARTA</v>
          </cell>
        </row>
        <row r="1758">
          <cell r="B1758" t="str">
            <v>F3372194</v>
          </cell>
          <cell r="C1758" t="str">
            <v>Apotek Anda</v>
          </cell>
          <cell r="D1758" t="str">
            <v>Apotik</v>
          </cell>
          <cell r="G1758">
            <v>33</v>
          </cell>
          <cell r="H1758">
            <v>3372</v>
          </cell>
          <cell r="I1758" t="str">
            <v>-</v>
          </cell>
          <cell r="J1758">
            <v>0</v>
          </cell>
          <cell r="K1758" t="str">
            <v>JAWA TENGAH</v>
          </cell>
          <cell r="L1758" t="str">
            <v>KOTA SURAKARTA</v>
          </cell>
        </row>
        <row r="1759">
          <cell r="B1759" t="str">
            <v>F3372195</v>
          </cell>
          <cell r="C1759" t="str">
            <v>Apotek Surakarta</v>
          </cell>
          <cell r="D1759" t="str">
            <v>Apotik</v>
          </cell>
          <cell r="G1759">
            <v>33</v>
          </cell>
          <cell r="H1759">
            <v>3372</v>
          </cell>
          <cell r="I1759" t="str">
            <v>-</v>
          </cell>
          <cell r="J1759">
            <v>0</v>
          </cell>
          <cell r="K1759" t="str">
            <v>JAWA TENGAH</v>
          </cell>
          <cell r="L1759" t="str">
            <v>KOTA SURAKARTA</v>
          </cell>
        </row>
        <row r="1760">
          <cell r="B1760" t="str">
            <v>F3372196</v>
          </cell>
          <cell r="C1760" t="str">
            <v>Apotek Ndang Saras</v>
          </cell>
          <cell r="D1760" t="str">
            <v>Apotik</v>
          </cell>
          <cell r="G1760">
            <v>33</v>
          </cell>
          <cell r="H1760">
            <v>3372</v>
          </cell>
          <cell r="I1760" t="str">
            <v>-</v>
          </cell>
          <cell r="J1760">
            <v>0</v>
          </cell>
          <cell r="K1760" t="str">
            <v>JAWA TENGAH</v>
          </cell>
          <cell r="L1760" t="str">
            <v>KOTA SURAKARTA</v>
          </cell>
        </row>
        <row r="1761">
          <cell r="B1761" t="str">
            <v>F3372197</v>
          </cell>
          <cell r="C1761" t="str">
            <v>Apotek IN-YU</v>
          </cell>
          <cell r="D1761" t="str">
            <v>Apotik</v>
          </cell>
          <cell r="G1761">
            <v>33</v>
          </cell>
          <cell r="H1761">
            <v>3372</v>
          </cell>
          <cell r="I1761" t="str">
            <v>-</v>
          </cell>
          <cell r="J1761">
            <v>0</v>
          </cell>
          <cell r="K1761" t="str">
            <v>JAWA TENGAH</v>
          </cell>
          <cell r="L1761" t="str">
            <v>KOTA SURAKARTA</v>
          </cell>
        </row>
        <row r="1762">
          <cell r="B1762" t="str">
            <v>F3372201</v>
          </cell>
          <cell r="C1762" t="str">
            <v>Apotek Nur Asyifa</v>
          </cell>
          <cell r="D1762" t="str">
            <v>Apotik</v>
          </cell>
          <cell r="G1762">
            <v>33</v>
          </cell>
          <cell r="H1762">
            <v>3372</v>
          </cell>
          <cell r="I1762" t="str">
            <v>-</v>
          </cell>
          <cell r="J1762">
            <v>0</v>
          </cell>
          <cell r="K1762" t="str">
            <v>JAWA TENGAH</v>
          </cell>
          <cell r="L1762" t="str">
            <v>KOTA SURAKARTA</v>
          </cell>
        </row>
        <row r="1763">
          <cell r="B1763" t="str">
            <v>F3372203</v>
          </cell>
          <cell r="C1763" t="str">
            <v>Apotek Jebres</v>
          </cell>
          <cell r="D1763" t="str">
            <v>Apotik</v>
          </cell>
          <cell r="G1763">
            <v>33</v>
          </cell>
          <cell r="H1763">
            <v>3372</v>
          </cell>
          <cell r="I1763" t="str">
            <v>-</v>
          </cell>
          <cell r="J1763">
            <v>0</v>
          </cell>
          <cell r="K1763" t="str">
            <v>JAWA TENGAH</v>
          </cell>
          <cell r="L1763" t="str">
            <v>KOTA SURAKARTA</v>
          </cell>
        </row>
        <row r="1764">
          <cell r="B1764" t="str">
            <v>F3372204</v>
          </cell>
          <cell r="C1764" t="str">
            <v>Apotek Marga Husada Surakarta</v>
          </cell>
          <cell r="D1764" t="str">
            <v>Apotik</v>
          </cell>
          <cell r="G1764">
            <v>33</v>
          </cell>
          <cell r="H1764">
            <v>3372</v>
          </cell>
          <cell r="I1764" t="str">
            <v>-</v>
          </cell>
          <cell r="J1764">
            <v>0</v>
          </cell>
          <cell r="K1764" t="str">
            <v>JAWA TENGAH</v>
          </cell>
          <cell r="L1764" t="str">
            <v>KOTA SURAKARTA</v>
          </cell>
        </row>
        <row r="1765">
          <cell r="B1765" t="str">
            <v>F3372205</v>
          </cell>
          <cell r="C1765" t="str">
            <v>Apotek Olive</v>
          </cell>
          <cell r="D1765" t="str">
            <v>Apotik</v>
          </cell>
          <cell r="G1765">
            <v>33</v>
          </cell>
          <cell r="H1765">
            <v>3372</v>
          </cell>
          <cell r="I1765" t="str">
            <v>-</v>
          </cell>
          <cell r="J1765">
            <v>0</v>
          </cell>
          <cell r="K1765" t="str">
            <v>JAWA TENGAH</v>
          </cell>
          <cell r="L1765" t="str">
            <v>KOTA SURAKARTA</v>
          </cell>
        </row>
        <row r="1766">
          <cell r="B1766" t="str">
            <v>F3372206</v>
          </cell>
          <cell r="C1766" t="str">
            <v>Apotek S Medika</v>
          </cell>
          <cell r="D1766" t="str">
            <v>Apotik</v>
          </cell>
          <cell r="G1766">
            <v>33</v>
          </cell>
          <cell r="H1766">
            <v>3372</v>
          </cell>
          <cell r="I1766" t="str">
            <v>-</v>
          </cell>
          <cell r="J1766">
            <v>0</v>
          </cell>
          <cell r="K1766" t="str">
            <v>JAWA TENGAH</v>
          </cell>
          <cell r="L1766" t="str">
            <v>KOTA SURAKARTA</v>
          </cell>
        </row>
        <row r="1767">
          <cell r="B1767" t="str">
            <v>F3372208</v>
          </cell>
          <cell r="C1767" t="str">
            <v>Apotek Empat Mata</v>
          </cell>
          <cell r="D1767" t="str">
            <v>Apotik</v>
          </cell>
          <cell r="G1767">
            <v>33</v>
          </cell>
          <cell r="H1767">
            <v>3372</v>
          </cell>
          <cell r="I1767" t="str">
            <v>-</v>
          </cell>
          <cell r="J1767">
            <v>0</v>
          </cell>
          <cell r="K1767" t="str">
            <v>JAWA TENGAH</v>
          </cell>
          <cell r="L1767" t="str">
            <v>KOTA SURAKARTA</v>
          </cell>
        </row>
        <row r="1768">
          <cell r="B1768" t="str">
            <v>F3372209</v>
          </cell>
          <cell r="C1768" t="str">
            <v>Apotek Badan Segar</v>
          </cell>
          <cell r="D1768" t="str">
            <v>Apotik</v>
          </cell>
          <cell r="G1768">
            <v>33</v>
          </cell>
          <cell r="H1768">
            <v>3372</v>
          </cell>
          <cell r="I1768" t="str">
            <v>-</v>
          </cell>
          <cell r="J1768">
            <v>0</v>
          </cell>
          <cell r="K1768" t="str">
            <v>JAWA TENGAH</v>
          </cell>
          <cell r="L1768" t="str">
            <v>KOTA SURAKARTA</v>
          </cell>
        </row>
        <row r="1769">
          <cell r="B1769" t="str">
            <v>F3372210</v>
          </cell>
          <cell r="C1769" t="str">
            <v>Apotek LBC</v>
          </cell>
          <cell r="D1769" t="str">
            <v>Apotik</v>
          </cell>
          <cell r="G1769">
            <v>33</v>
          </cell>
          <cell r="H1769">
            <v>3372</v>
          </cell>
          <cell r="I1769" t="str">
            <v>-</v>
          </cell>
          <cell r="J1769">
            <v>0</v>
          </cell>
          <cell r="K1769" t="str">
            <v>JAWA TENGAH</v>
          </cell>
          <cell r="L1769" t="str">
            <v>KOTA SURAKARTA</v>
          </cell>
        </row>
        <row r="1770">
          <cell r="B1770" t="str">
            <v>F3372221</v>
          </cell>
          <cell r="C1770" t="str">
            <v>Apotik Keluarga Sehat</v>
          </cell>
          <cell r="D1770" t="str">
            <v>Apotik</v>
          </cell>
          <cell r="G1770">
            <v>33</v>
          </cell>
          <cell r="H1770">
            <v>3372</v>
          </cell>
          <cell r="I1770" t="str">
            <v>-</v>
          </cell>
          <cell r="J1770">
            <v>0</v>
          </cell>
          <cell r="K1770" t="str">
            <v>JAWA TENGAH</v>
          </cell>
          <cell r="L1770" t="str">
            <v>KOTA SURAKARTA</v>
          </cell>
        </row>
        <row r="1771">
          <cell r="B1771" t="str">
            <v>F3372222</v>
          </cell>
          <cell r="C1771" t="str">
            <v>Apotik Sehat jaya</v>
          </cell>
          <cell r="D1771" t="str">
            <v>Apotik</v>
          </cell>
          <cell r="G1771">
            <v>33</v>
          </cell>
          <cell r="H1771">
            <v>3372</v>
          </cell>
          <cell r="I1771" t="str">
            <v>-</v>
          </cell>
          <cell r="J1771">
            <v>0</v>
          </cell>
          <cell r="K1771" t="str">
            <v>JAWA TENGAH</v>
          </cell>
          <cell r="L1771" t="str">
            <v>KOTA SURAKARTA</v>
          </cell>
        </row>
        <row r="1772">
          <cell r="B1772" t="str">
            <v>F3372223</v>
          </cell>
          <cell r="C1772" t="str">
            <v>Apotik nurrita</v>
          </cell>
          <cell r="D1772" t="str">
            <v>Apotik</v>
          </cell>
          <cell r="G1772">
            <v>33</v>
          </cell>
          <cell r="H1772">
            <v>3372</v>
          </cell>
          <cell r="I1772" t="str">
            <v>-</v>
          </cell>
          <cell r="J1772">
            <v>0</v>
          </cell>
          <cell r="K1772" t="str">
            <v>JAWA TENGAH</v>
          </cell>
          <cell r="L1772" t="str">
            <v>KOTA SURAKARTA</v>
          </cell>
        </row>
        <row r="1773">
          <cell r="B1773" t="str">
            <v>F3372224</v>
          </cell>
          <cell r="C1773" t="str">
            <v>Apotik cikal sehat</v>
          </cell>
          <cell r="D1773" t="str">
            <v>Apotik</v>
          </cell>
          <cell r="G1773">
            <v>33</v>
          </cell>
          <cell r="H1773">
            <v>3372</v>
          </cell>
          <cell r="I1773" t="str">
            <v>-</v>
          </cell>
          <cell r="J1773">
            <v>0</v>
          </cell>
          <cell r="K1773" t="str">
            <v>JAWA TENGAH</v>
          </cell>
          <cell r="L1773" t="str">
            <v>KOTA SURAKARTA</v>
          </cell>
        </row>
        <row r="1774">
          <cell r="B1774" t="str">
            <v>F3372225</v>
          </cell>
          <cell r="C1774" t="str">
            <v>Apotik puri rejeki</v>
          </cell>
          <cell r="D1774" t="str">
            <v>Apotik</v>
          </cell>
          <cell r="G1774">
            <v>33</v>
          </cell>
          <cell r="H1774">
            <v>3372</v>
          </cell>
          <cell r="I1774" t="str">
            <v>-</v>
          </cell>
          <cell r="J1774">
            <v>0</v>
          </cell>
          <cell r="K1774" t="str">
            <v>JAWA TENGAH</v>
          </cell>
          <cell r="L1774" t="str">
            <v>KOTA SURAKARTA</v>
          </cell>
        </row>
        <row r="1775">
          <cell r="B1775" t="str">
            <v>F3372226</v>
          </cell>
          <cell r="C1775" t="str">
            <v>Apotik mangkubumen</v>
          </cell>
          <cell r="D1775" t="str">
            <v>Apotik</v>
          </cell>
          <cell r="G1775">
            <v>33</v>
          </cell>
          <cell r="H1775">
            <v>3372</v>
          </cell>
          <cell r="I1775" t="str">
            <v>-</v>
          </cell>
          <cell r="J1775">
            <v>0</v>
          </cell>
          <cell r="K1775" t="str">
            <v>JAWA TENGAH</v>
          </cell>
          <cell r="L1775" t="str">
            <v>KOTA SURAKARTA</v>
          </cell>
        </row>
        <row r="1776">
          <cell r="B1776" t="str">
            <v>F3372227</v>
          </cell>
          <cell r="C1776" t="str">
            <v>Apotik cipta sehat</v>
          </cell>
          <cell r="D1776" t="str">
            <v>Apotik</v>
          </cell>
          <cell r="G1776">
            <v>33</v>
          </cell>
          <cell r="H1776">
            <v>3372</v>
          </cell>
          <cell r="I1776" t="str">
            <v>-</v>
          </cell>
          <cell r="J1776">
            <v>0</v>
          </cell>
          <cell r="K1776" t="str">
            <v>JAWA TENGAH</v>
          </cell>
          <cell r="L1776" t="str">
            <v>KOTA SURAKARTA</v>
          </cell>
        </row>
        <row r="1777">
          <cell r="B1777" t="str">
            <v>F3372228</v>
          </cell>
          <cell r="C1777" t="str">
            <v>Apotik nusindo farma 8</v>
          </cell>
          <cell r="D1777" t="str">
            <v>Apotik</v>
          </cell>
          <cell r="G1777">
            <v>33</v>
          </cell>
          <cell r="H1777">
            <v>3372</v>
          </cell>
          <cell r="I1777" t="str">
            <v>-</v>
          </cell>
          <cell r="J1777">
            <v>0</v>
          </cell>
          <cell r="K1777" t="str">
            <v>JAWA TENGAH</v>
          </cell>
          <cell r="L1777" t="str">
            <v>KOTA SURAKARTA</v>
          </cell>
        </row>
        <row r="1778">
          <cell r="B1778" t="str">
            <v>F3372229</v>
          </cell>
          <cell r="C1778" t="str">
            <v>Apotik MTA</v>
          </cell>
          <cell r="D1778" t="str">
            <v>Apotik</v>
          </cell>
          <cell r="G1778">
            <v>33</v>
          </cell>
          <cell r="H1778">
            <v>3372</v>
          </cell>
          <cell r="I1778" t="str">
            <v>-</v>
          </cell>
          <cell r="J1778">
            <v>0</v>
          </cell>
          <cell r="K1778" t="str">
            <v>JAWA TENGAH</v>
          </cell>
          <cell r="L1778" t="str">
            <v>KOTA SURAKARTA</v>
          </cell>
        </row>
        <row r="1779">
          <cell r="B1779" t="str">
            <v>F3372230</v>
          </cell>
          <cell r="C1779" t="str">
            <v>Apotik K24 muh yamin</v>
          </cell>
          <cell r="D1779" t="str">
            <v>Apotik</v>
          </cell>
          <cell r="G1779">
            <v>33</v>
          </cell>
          <cell r="H1779">
            <v>3372</v>
          </cell>
          <cell r="I1779" t="str">
            <v>-</v>
          </cell>
          <cell r="J1779">
            <v>0</v>
          </cell>
          <cell r="K1779" t="str">
            <v>JAWA TENGAH</v>
          </cell>
          <cell r="L1779" t="str">
            <v>KOTA SURAKARTA</v>
          </cell>
        </row>
        <row r="1780">
          <cell r="B1780" t="str">
            <v>F3372231</v>
          </cell>
          <cell r="C1780" t="str">
            <v>Apotik sestu adi</v>
          </cell>
          <cell r="D1780" t="str">
            <v>Apotik</v>
          </cell>
          <cell r="G1780">
            <v>33</v>
          </cell>
          <cell r="H1780">
            <v>3372</v>
          </cell>
          <cell r="I1780" t="str">
            <v>-</v>
          </cell>
          <cell r="J1780">
            <v>0</v>
          </cell>
          <cell r="K1780" t="str">
            <v>JAWA TENGAH</v>
          </cell>
          <cell r="L1780" t="str">
            <v>KOTA SURAKARTA</v>
          </cell>
        </row>
        <row r="1781">
          <cell r="B1781" t="str">
            <v>F3372232</v>
          </cell>
          <cell r="C1781" t="str">
            <v>Apotik insan medica</v>
          </cell>
          <cell r="D1781" t="str">
            <v>Apotik</v>
          </cell>
          <cell r="G1781">
            <v>33</v>
          </cell>
          <cell r="H1781">
            <v>3372</v>
          </cell>
          <cell r="I1781" t="str">
            <v>-</v>
          </cell>
          <cell r="J1781">
            <v>0</v>
          </cell>
          <cell r="K1781" t="str">
            <v>JAWA TENGAH</v>
          </cell>
          <cell r="L1781" t="str">
            <v>KOTA SURAKARTA</v>
          </cell>
        </row>
        <row r="1782">
          <cell r="B1782" t="str">
            <v>F3372233</v>
          </cell>
          <cell r="C1782" t="str">
            <v>Apotik paramedina solo</v>
          </cell>
          <cell r="D1782" t="str">
            <v>Apotik</v>
          </cell>
          <cell r="G1782">
            <v>33</v>
          </cell>
          <cell r="H1782">
            <v>3372</v>
          </cell>
          <cell r="I1782" t="str">
            <v>-</v>
          </cell>
          <cell r="J1782">
            <v>0</v>
          </cell>
          <cell r="K1782" t="str">
            <v>JAWA TENGAH</v>
          </cell>
          <cell r="L1782" t="str">
            <v>KOTA SURAKARTA</v>
          </cell>
        </row>
        <row r="1783">
          <cell r="B1783" t="str">
            <v>F3372234</v>
          </cell>
          <cell r="C1783" t="str">
            <v>Apotik innova</v>
          </cell>
          <cell r="D1783" t="str">
            <v>Apotik</v>
          </cell>
          <cell r="G1783">
            <v>33</v>
          </cell>
          <cell r="H1783">
            <v>3372</v>
          </cell>
          <cell r="I1783" t="str">
            <v>-</v>
          </cell>
          <cell r="J1783">
            <v>0</v>
          </cell>
          <cell r="K1783" t="str">
            <v>JAWA TENGAH</v>
          </cell>
          <cell r="L1783" t="str">
            <v>KOTA SURAKARTA</v>
          </cell>
        </row>
        <row r="1784">
          <cell r="B1784" t="str">
            <v>F3372235</v>
          </cell>
          <cell r="C1784" t="str">
            <v>Apotik Keluarga Sehat</v>
          </cell>
          <cell r="D1784" t="str">
            <v>Apotik</v>
          </cell>
          <cell r="G1784">
            <v>33</v>
          </cell>
          <cell r="H1784">
            <v>3372</v>
          </cell>
          <cell r="I1784" t="str">
            <v>-</v>
          </cell>
          <cell r="J1784">
            <v>0</v>
          </cell>
          <cell r="K1784" t="str">
            <v>JAWA TENGAH</v>
          </cell>
          <cell r="L1784" t="str">
            <v>KOTA SURAKARTA</v>
          </cell>
        </row>
        <row r="1785">
          <cell r="B1785" t="str">
            <v>F3372236</v>
          </cell>
          <cell r="C1785" t="str">
            <v>Apotik Vivo Mellisa</v>
          </cell>
          <cell r="D1785" t="str">
            <v>Apotik</v>
          </cell>
          <cell r="G1785">
            <v>33</v>
          </cell>
          <cell r="H1785">
            <v>3372</v>
          </cell>
          <cell r="I1785" t="str">
            <v>-</v>
          </cell>
          <cell r="J1785">
            <v>0</v>
          </cell>
          <cell r="K1785" t="str">
            <v>JAWA TENGAH</v>
          </cell>
          <cell r="L1785" t="str">
            <v>KOTA SURAKARTA</v>
          </cell>
        </row>
        <row r="1786">
          <cell r="B1786" t="str">
            <v>F3372237</v>
          </cell>
          <cell r="C1786" t="str">
            <v>Apotik Mugi Waras</v>
          </cell>
          <cell r="D1786" t="str">
            <v>Apotik</v>
          </cell>
          <cell r="G1786">
            <v>33</v>
          </cell>
          <cell r="H1786">
            <v>3372</v>
          </cell>
          <cell r="I1786" t="str">
            <v>-</v>
          </cell>
          <cell r="J1786">
            <v>0</v>
          </cell>
          <cell r="K1786" t="str">
            <v>JAWA TENGAH</v>
          </cell>
          <cell r="L1786" t="str">
            <v>KOTA SURAKARTA</v>
          </cell>
        </row>
        <row r="1787">
          <cell r="B1787" t="str">
            <v>F3372238</v>
          </cell>
          <cell r="C1787" t="str">
            <v>Apotik kencana</v>
          </cell>
          <cell r="D1787" t="str">
            <v>Apotik</v>
          </cell>
          <cell r="G1787">
            <v>33</v>
          </cell>
          <cell r="H1787">
            <v>3372</v>
          </cell>
          <cell r="I1787" t="str">
            <v>-</v>
          </cell>
          <cell r="J1787">
            <v>0</v>
          </cell>
          <cell r="K1787" t="str">
            <v>JAWA TENGAH</v>
          </cell>
          <cell r="L1787" t="str">
            <v>KOTA SURAKARTA</v>
          </cell>
        </row>
        <row r="1788">
          <cell r="B1788" t="str">
            <v>F3372239</v>
          </cell>
          <cell r="C1788" t="str">
            <v>Apotik Bagas Waras I</v>
          </cell>
          <cell r="D1788" t="str">
            <v>Apotik</v>
          </cell>
          <cell r="G1788">
            <v>33</v>
          </cell>
          <cell r="H1788">
            <v>3372</v>
          </cell>
          <cell r="I1788" t="str">
            <v>-</v>
          </cell>
          <cell r="J1788">
            <v>0</v>
          </cell>
          <cell r="K1788" t="str">
            <v>JAWA TENGAH</v>
          </cell>
          <cell r="L1788" t="str">
            <v>KOTA SURAKARTA</v>
          </cell>
        </row>
        <row r="1789">
          <cell r="B1789" t="str">
            <v>F3372240</v>
          </cell>
          <cell r="C1789" t="str">
            <v>Apotik Banyuanyar</v>
          </cell>
          <cell r="D1789" t="str">
            <v>Apotik</v>
          </cell>
          <cell r="G1789">
            <v>33</v>
          </cell>
          <cell r="H1789">
            <v>3372</v>
          </cell>
          <cell r="I1789" t="str">
            <v>-</v>
          </cell>
          <cell r="J1789">
            <v>0</v>
          </cell>
          <cell r="K1789" t="str">
            <v>JAWA TENGAH</v>
          </cell>
          <cell r="L1789" t="str">
            <v>KOTA SURAKARTA</v>
          </cell>
        </row>
        <row r="1790">
          <cell r="B1790" t="str">
            <v>F3372241</v>
          </cell>
          <cell r="C1790" t="str">
            <v>Apotik Vihari</v>
          </cell>
          <cell r="D1790" t="str">
            <v>Apotik</v>
          </cell>
          <cell r="G1790">
            <v>33</v>
          </cell>
          <cell r="H1790">
            <v>3372</v>
          </cell>
          <cell r="I1790" t="str">
            <v>-</v>
          </cell>
          <cell r="J1790">
            <v>0</v>
          </cell>
          <cell r="K1790" t="str">
            <v>JAWA TENGAH</v>
          </cell>
          <cell r="L1790" t="str">
            <v>KOTA SURAKARTA</v>
          </cell>
        </row>
        <row r="1791">
          <cell r="B1791" t="str">
            <v>F3372242</v>
          </cell>
          <cell r="C1791" t="str">
            <v>Apotik jamsaren</v>
          </cell>
          <cell r="D1791" t="str">
            <v>Apotik</v>
          </cell>
          <cell r="G1791">
            <v>33</v>
          </cell>
          <cell r="H1791">
            <v>3372</v>
          </cell>
          <cell r="I1791" t="str">
            <v>-</v>
          </cell>
          <cell r="J1791">
            <v>0</v>
          </cell>
          <cell r="K1791" t="str">
            <v>JAWA TENGAH</v>
          </cell>
          <cell r="L1791" t="str">
            <v>KOTA SURAKARTA</v>
          </cell>
        </row>
        <row r="1792">
          <cell r="B1792" t="str">
            <v>F3372243</v>
          </cell>
          <cell r="C1792" t="str">
            <v>Apotik unggul farma</v>
          </cell>
          <cell r="D1792" t="str">
            <v>Apotik</v>
          </cell>
          <cell r="G1792">
            <v>33</v>
          </cell>
          <cell r="H1792">
            <v>3372</v>
          </cell>
          <cell r="I1792" t="str">
            <v>-</v>
          </cell>
          <cell r="J1792">
            <v>0</v>
          </cell>
          <cell r="K1792" t="str">
            <v>JAWA TENGAH</v>
          </cell>
          <cell r="L1792" t="str">
            <v>KOTA SURAKARTA</v>
          </cell>
        </row>
        <row r="1793">
          <cell r="B1793" t="str">
            <v>F3372244</v>
          </cell>
          <cell r="C1793" t="str">
            <v>Apotik Berkah</v>
          </cell>
          <cell r="D1793" t="str">
            <v>Apotik</v>
          </cell>
          <cell r="G1793">
            <v>33</v>
          </cell>
          <cell r="H1793">
            <v>3372</v>
          </cell>
          <cell r="I1793" t="str">
            <v>-</v>
          </cell>
          <cell r="J1793">
            <v>0</v>
          </cell>
          <cell r="K1793" t="str">
            <v>JAWA TENGAH</v>
          </cell>
          <cell r="L1793" t="str">
            <v>KOTA SURAKARTA</v>
          </cell>
        </row>
        <row r="1794">
          <cell r="B1794" t="str">
            <v>F3372245</v>
          </cell>
          <cell r="C1794" t="str">
            <v>Apotik surya sehat</v>
          </cell>
          <cell r="D1794" t="str">
            <v>Apotik</v>
          </cell>
          <cell r="G1794">
            <v>33</v>
          </cell>
          <cell r="H1794">
            <v>3372</v>
          </cell>
          <cell r="I1794" t="str">
            <v>-</v>
          </cell>
          <cell r="J1794">
            <v>0</v>
          </cell>
          <cell r="K1794" t="str">
            <v>JAWA TENGAH</v>
          </cell>
          <cell r="L1794" t="str">
            <v>KOTA SURAKARTA</v>
          </cell>
        </row>
        <row r="1795">
          <cell r="B1795" t="str">
            <v>F3372246</v>
          </cell>
          <cell r="C1795" t="str">
            <v>Apotik Gremet</v>
          </cell>
          <cell r="D1795" t="str">
            <v>Apotik</v>
          </cell>
          <cell r="G1795">
            <v>33</v>
          </cell>
          <cell r="H1795">
            <v>3372</v>
          </cell>
          <cell r="I1795" t="str">
            <v>-</v>
          </cell>
          <cell r="J1795">
            <v>0</v>
          </cell>
          <cell r="K1795" t="str">
            <v>JAWA TENGAH</v>
          </cell>
          <cell r="L1795" t="str">
            <v>KOTA SURAKARTA</v>
          </cell>
        </row>
        <row r="1796">
          <cell r="B1796" t="str">
            <v>F3372247</v>
          </cell>
          <cell r="C1796" t="str">
            <v>Apotik Ella</v>
          </cell>
          <cell r="D1796" t="str">
            <v>Apotik</v>
          </cell>
          <cell r="G1796">
            <v>33</v>
          </cell>
          <cell r="H1796">
            <v>3372</v>
          </cell>
          <cell r="I1796" t="str">
            <v>-</v>
          </cell>
          <cell r="J1796">
            <v>0</v>
          </cell>
          <cell r="K1796" t="str">
            <v>JAWA TENGAH</v>
          </cell>
          <cell r="L1796" t="str">
            <v>KOTA SURAKARTA</v>
          </cell>
        </row>
        <row r="1797">
          <cell r="B1797" t="str">
            <v>F3372248</v>
          </cell>
          <cell r="C1797" t="str">
            <v>Apotik kinanti</v>
          </cell>
          <cell r="D1797" t="str">
            <v>Apotik</v>
          </cell>
          <cell r="G1797">
            <v>33</v>
          </cell>
          <cell r="H1797">
            <v>3372</v>
          </cell>
          <cell r="I1797" t="str">
            <v>-</v>
          </cell>
          <cell r="J1797">
            <v>0</v>
          </cell>
          <cell r="K1797" t="str">
            <v>JAWA TENGAH</v>
          </cell>
          <cell r="L1797" t="str">
            <v>KOTA SURAKARTA</v>
          </cell>
        </row>
        <row r="1798">
          <cell r="B1798" t="str">
            <v>F3372249</v>
          </cell>
          <cell r="C1798" t="str">
            <v>Apotik bouty medika</v>
          </cell>
          <cell r="D1798" t="str">
            <v>Apotik</v>
          </cell>
          <cell r="G1798">
            <v>33</v>
          </cell>
          <cell r="H1798">
            <v>3372</v>
          </cell>
          <cell r="I1798" t="str">
            <v>-</v>
          </cell>
          <cell r="J1798">
            <v>0</v>
          </cell>
          <cell r="K1798" t="str">
            <v>JAWA TENGAH</v>
          </cell>
          <cell r="L1798" t="str">
            <v>KOTA SURAKARTA</v>
          </cell>
        </row>
        <row r="1799">
          <cell r="B1799" t="str">
            <v>F3372250</v>
          </cell>
          <cell r="C1799" t="str">
            <v>Apotik 24 Surakarta</v>
          </cell>
          <cell r="D1799" t="str">
            <v>Apotik</v>
          </cell>
          <cell r="G1799">
            <v>33</v>
          </cell>
          <cell r="H1799">
            <v>3372</v>
          </cell>
          <cell r="I1799" t="str">
            <v>-</v>
          </cell>
          <cell r="J1799">
            <v>0</v>
          </cell>
          <cell r="K1799" t="str">
            <v>JAWA TENGAH</v>
          </cell>
          <cell r="L1799" t="str">
            <v>KOTA SURAKARTA</v>
          </cell>
        </row>
        <row r="1800">
          <cell r="B1800" t="str">
            <v>F3372251</v>
          </cell>
          <cell r="C1800" t="str">
            <v>Apotik setyo putro</v>
          </cell>
          <cell r="D1800" t="str">
            <v>Apotik</v>
          </cell>
          <cell r="G1800">
            <v>33</v>
          </cell>
          <cell r="H1800">
            <v>3372</v>
          </cell>
          <cell r="I1800" t="str">
            <v>-</v>
          </cell>
          <cell r="J1800">
            <v>0</v>
          </cell>
          <cell r="K1800" t="str">
            <v>JAWA TENGAH</v>
          </cell>
          <cell r="L1800" t="str">
            <v>KOTA SURAKARTA</v>
          </cell>
        </row>
        <row r="1801">
          <cell r="B1801" t="str">
            <v>F3372252</v>
          </cell>
          <cell r="C1801" t="str">
            <v>Apotik gytha farma</v>
          </cell>
          <cell r="D1801" t="str">
            <v>Apotik</v>
          </cell>
          <cell r="G1801">
            <v>33</v>
          </cell>
          <cell r="H1801">
            <v>3372</v>
          </cell>
          <cell r="I1801" t="str">
            <v>-</v>
          </cell>
          <cell r="J1801">
            <v>0</v>
          </cell>
          <cell r="K1801" t="str">
            <v>JAWA TENGAH</v>
          </cell>
          <cell r="L1801" t="str">
            <v>KOTA SURAKARTA</v>
          </cell>
        </row>
        <row r="1802">
          <cell r="B1802" t="str">
            <v>F3372253</v>
          </cell>
          <cell r="C1802" t="str">
            <v>Apotik Respati</v>
          </cell>
          <cell r="D1802" t="str">
            <v>Apotik</v>
          </cell>
          <cell r="G1802">
            <v>33</v>
          </cell>
          <cell r="H1802">
            <v>3372</v>
          </cell>
          <cell r="I1802" t="str">
            <v>-</v>
          </cell>
          <cell r="J1802">
            <v>0</v>
          </cell>
          <cell r="K1802" t="str">
            <v>JAWA TENGAH</v>
          </cell>
          <cell r="L1802" t="str">
            <v>KOTA SURAKARTA</v>
          </cell>
        </row>
        <row r="1803">
          <cell r="B1803" t="str">
            <v>F3372254</v>
          </cell>
          <cell r="C1803" t="str">
            <v>Apotik Erlangga</v>
          </cell>
          <cell r="D1803" t="str">
            <v>Apotik</v>
          </cell>
          <cell r="G1803">
            <v>33</v>
          </cell>
          <cell r="H1803">
            <v>3372</v>
          </cell>
          <cell r="I1803" t="str">
            <v>-</v>
          </cell>
          <cell r="J1803">
            <v>0</v>
          </cell>
          <cell r="K1803" t="str">
            <v>JAWA TENGAH</v>
          </cell>
          <cell r="L1803" t="str">
            <v>KOTA SURAKARTA</v>
          </cell>
        </row>
        <row r="1804">
          <cell r="B1804" t="str">
            <v>F3372255</v>
          </cell>
          <cell r="C1804" t="str">
            <v>Apotik makmur farma</v>
          </cell>
          <cell r="D1804" t="str">
            <v>Apotik</v>
          </cell>
          <cell r="G1804">
            <v>33</v>
          </cell>
          <cell r="H1804">
            <v>3372</v>
          </cell>
          <cell r="I1804" t="str">
            <v>-</v>
          </cell>
          <cell r="J1804">
            <v>0</v>
          </cell>
          <cell r="K1804" t="str">
            <v>JAWA TENGAH</v>
          </cell>
          <cell r="L1804" t="str">
            <v>KOTA SURAKARTA</v>
          </cell>
        </row>
        <row r="1805">
          <cell r="B1805" t="str">
            <v>F3372264</v>
          </cell>
          <cell r="C1805" t="str">
            <v>Apotik Danusuman</v>
          </cell>
          <cell r="D1805" t="str">
            <v>Apotik</v>
          </cell>
          <cell r="G1805">
            <v>33</v>
          </cell>
          <cell r="H1805">
            <v>3372</v>
          </cell>
          <cell r="I1805" t="str">
            <v>-</v>
          </cell>
          <cell r="J1805">
            <v>0</v>
          </cell>
          <cell r="K1805" t="str">
            <v>JAWA TENGAH</v>
          </cell>
          <cell r="L1805" t="str">
            <v>KOTA SURAKARTA</v>
          </cell>
        </row>
        <row r="1806">
          <cell r="B1806" t="str">
            <v>F3372265</v>
          </cell>
          <cell r="C1806" t="str">
            <v>Apotik Nadia</v>
          </cell>
          <cell r="D1806" t="str">
            <v>Apotik</v>
          </cell>
          <cell r="G1806">
            <v>33</v>
          </cell>
          <cell r="H1806">
            <v>3372</v>
          </cell>
          <cell r="I1806" t="str">
            <v>-</v>
          </cell>
          <cell r="J1806">
            <v>0</v>
          </cell>
          <cell r="K1806" t="str">
            <v>JAWA TENGAH</v>
          </cell>
          <cell r="L1806" t="str">
            <v>KOTA SURAKARTA</v>
          </cell>
        </row>
        <row r="1807">
          <cell r="B1807" t="str">
            <v>F3372266</v>
          </cell>
          <cell r="C1807" t="str">
            <v>Apotik Raditya</v>
          </cell>
          <cell r="D1807" t="str">
            <v>Apotik</v>
          </cell>
          <cell r="G1807">
            <v>33</v>
          </cell>
          <cell r="H1807">
            <v>3372</v>
          </cell>
          <cell r="I1807" t="str">
            <v>-</v>
          </cell>
          <cell r="J1807">
            <v>0</v>
          </cell>
          <cell r="K1807" t="str">
            <v>JAWA TENGAH</v>
          </cell>
          <cell r="L1807" t="str">
            <v>KOTA SURAKARTA</v>
          </cell>
        </row>
        <row r="1808">
          <cell r="B1808" t="str">
            <v>F3372268</v>
          </cell>
          <cell r="C1808" t="str">
            <v>Apotik Tresno Sehat</v>
          </cell>
          <cell r="D1808" t="str">
            <v>Apotik</v>
          </cell>
          <cell r="G1808">
            <v>33</v>
          </cell>
          <cell r="H1808">
            <v>3372</v>
          </cell>
          <cell r="I1808" t="str">
            <v>-</v>
          </cell>
          <cell r="J1808">
            <v>0</v>
          </cell>
          <cell r="K1808" t="str">
            <v>JAWA TENGAH</v>
          </cell>
          <cell r="L1808" t="str">
            <v>KOTA SURAKARTA</v>
          </cell>
        </row>
        <row r="1809">
          <cell r="B1809" t="str">
            <v>F3372269</v>
          </cell>
          <cell r="C1809" t="str">
            <v>Apotik Ceria</v>
          </cell>
          <cell r="D1809" t="str">
            <v>Apotik</v>
          </cell>
          <cell r="G1809">
            <v>33</v>
          </cell>
          <cell r="H1809">
            <v>3372</v>
          </cell>
          <cell r="I1809" t="str">
            <v>-</v>
          </cell>
          <cell r="J1809">
            <v>0</v>
          </cell>
          <cell r="K1809" t="str">
            <v>JAWA TENGAH</v>
          </cell>
          <cell r="L1809" t="str">
            <v>KOTA SURAKARTA</v>
          </cell>
        </row>
        <row r="1810">
          <cell r="B1810" t="str">
            <v>F3373014</v>
          </cell>
          <cell r="C1810" t="str">
            <v>APOTEK WAHID</v>
          </cell>
          <cell r="D1810" t="str">
            <v>Apotik</v>
          </cell>
          <cell r="G1810">
            <v>33</v>
          </cell>
          <cell r="H1810">
            <v>3373</v>
          </cell>
          <cell r="I1810" t="str">
            <v>-</v>
          </cell>
          <cell r="J1810">
            <v>0</v>
          </cell>
          <cell r="K1810" t="str">
            <v>JAWA TENGAH</v>
          </cell>
          <cell r="L1810" t="str">
            <v>KOTA SALATIGA</v>
          </cell>
        </row>
        <row r="1811">
          <cell r="B1811" t="str">
            <v>F3373015</v>
          </cell>
          <cell r="C1811" t="str">
            <v>APOTEK PUTRA</v>
          </cell>
          <cell r="D1811" t="str">
            <v>Apotik</v>
          </cell>
          <cell r="G1811">
            <v>33</v>
          </cell>
          <cell r="H1811">
            <v>3373</v>
          </cell>
          <cell r="I1811" t="str">
            <v>-</v>
          </cell>
          <cell r="J1811">
            <v>0</v>
          </cell>
          <cell r="K1811" t="str">
            <v>JAWA TENGAH</v>
          </cell>
          <cell r="L1811" t="str">
            <v>KOTA SALATIGA</v>
          </cell>
        </row>
        <row r="1812">
          <cell r="B1812" t="str">
            <v>F3373016</v>
          </cell>
          <cell r="C1812" t="str">
            <v>APOTEK INTRAFARM</v>
          </cell>
          <cell r="D1812" t="str">
            <v>Apotik</v>
          </cell>
          <cell r="G1812">
            <v>33</v>
          </cell>
          <cell r="H1812">
            <v>3373</v>
          </cell>
          <cell r="I1812" t="str">
            <v>-</v>
          </cell>
          <cell r="J1812">
            <v>0</v>
          </cell>
          <cell r="K1812" t="str">
            <v>JAWA TENGAH</v>
          </cell>
          <cell r="L1812" t="str">
            <v>KOTA SALATIGA</v>
          </cell>
        </row>
        <row r="1813">
          <cell r="B1813" t="str">
            <v>F3373017</v>
          </cell>
          <cell r="C1813" t="str">
            <v>APOTEK INTRASAL</v>
          </cell>
          <cell r="D1813" t="str">
            <v>Apotik</v>
          </cell>
          <cell r="G1813">
            <v>33</v>
          </cell>
          <cell r="H1813">
            <v>3373</v>
          </cell>
          <cell r="I1813" t="str">
            <v>-</v>
          </cell>
          <cell r="J1813">
            <v>0</v>
          </cell>
          <cell r="K1813" t="str">
            <v>JAWA TENGAH</v>
          </cell>
          <cell r="L1813" t="str">
            <v>KOTA SALATIGA</v>
          </cell>
        </row>
        <row r="1814">
          <cell r="B1814" t="str">
            <v>F3373018</v>
          </cell>
          <cell r="C1814" t="str">
            <v>APOTEK PURI FARMA</v>
          </cell>
          <cell r="D1814" t="str">
            <v>Apotik</v>
          </cell>
          <cell r="G1814">
            <v>33</v>
          </cell>
          <cell r="H1814">
            <v>3373</v>
          </cell>
          <cell r="I1814" t="str">
            <v>-</v>
          </cell>
          <cell r="J1814">
            <v>0</v>
          </cell>
          <cell r="K1814" t="str">
            <v>JAWA TENGAH</v>
          </cell>
          <cell r="L1814" t="str">
            <v>KOTA SALATIGA</v>
          </cell>
        </row>
        <row r="1815">
          <cell r="B1815" t="str">
            <v>F3373019</v>
          </cell>
          <cell r="C1815" t="str">
            <v>APOTEK GANESA</v>
          </cell>
          <cell r="D1815" t="str">
            <v>Apotik</v>
          </cell>
          <cell r="G1815">
            <v>33</v>
          </cell>
          <cell r="H1815">
            <v>3373</v>
          </cell>
          <cell r="I1815" t="str">
            <v>-</v>
          </cell>
          <cell r="J1815">
            <v>0</v>
          </cell>
          <cell r="K1815" t="str">
            <v>JAWA TENGAH</v>
          </cell>
          <cell r="L1815" t="str">
            <v>KOTA SALATIGA</v>
          </cell>
        </row>
        <row r="1816">
          <cell r="B1816" t="str">
            <v>F3373020</v>
          </cell>
          <cell r="C1816" t="str">
            <v>APOTEK YANI ASRI</v>
          </cell>
          <cell r="D1816" t="str">
            <v>Apotik</v>
          </cell>
          <cell r="G1816">
            <v>33</v>
          </cell>
          <cell r="H1816">
            <v>3373</v>
          </cell>
          <cell r="I1816" t="str">
            <v>-</v>
          </cell>
          <cell r="J1816">
            <v>0</v>
          </cell>
          <cell r="K1816" t="str">
            <v>JAWA TENGAH</v>
          </cell>
          <cell r="L1816" t="str">
            <v>KOTA SALATIGA</v>
          </cell>
        </row>
        <row r="1817">
          <cell r="B1817" t="str">
            <v>F3373021</v>
          </cell>
          <cell r="C1817" t="str">
            <v>APOTEK MUTIARA BUNDA</v>
          </cell>
          <cell r="D1817" t="str">
            <v>Apotik</v>
          </cell>
          <cell r="G1817">
            <v>33</v>
          </cell>
          <cell r="H1817">
            <v>3373</v>
          </cell>
          <cell r="I1817" t="str">
            <v>-</v>
          </cell>
          <cell r="J1817">
            <v>0</v>
          </cell>
          <cell r="K1817" t="str">
            <v>JAWA TENGAH</v>
          </cell>
          <cell r="L1817" t="str">
            <v>KOTA SALATIGA</v>
          </cell>
        </row>
        <row r="1818">
          <cell r="B1818" t="str">
            <v>F3373022</v>
          </cell>
          <cell r="C1818" t="str">
            <v>APOTEK TEGALREJO</v>
          </cell>
          <cell r="D1818" t="str">
            <v>Apotik</v>
          </cell>
          <cell r="G1818">
            <v>33</v>
          </cell>
          <cell r="H1818">
            <v>3373</v>
          </cell>
          <cell r="I1818" t="str">
            <v>-</v>
          </cell>
          <cell r="J1818">
            <v>0</v>
          </cell>
          <cell r="K1818" t="str">
            <v>JAWA TENGAH</v>
          </cell>
          <cell r="L1818" t="str">
            <v>KOTA SALATIGA</v>
          </cell>
        </row>
        <row r="1819">
          <cell r="B1819" t="str">
            <v>F3373023</v>
          </cell>
          <cell r="C1819" t="str">
            <v>APOTEK AGAPE</v>
          </cell>
          <cell r="D1819" t="str">
            <v>Apotik</v>
          </cell>
          <cell r="G1819">
            <v>33</v>
          </cell>
          <cell r="H1819">
            <v>3373</v>
          </cell>
          <cell r="I1819" t="str">
            <v>-</v>
          </cell>
          <cell r="J1819">
            <v>0</v>
          </cell>
          <cell r="K1819" t="str">
            <v>JAWA TENGAH</v>
          </cell>
          <cell r="L1819" t="str">
            <v>KOTA SALATIGA</v>
          </cell>
        </row>
        <row r="1820">
          <cell r="B1820" t="str">
            <v>F3373024</v>
          </cell>
          <cell r="C1820" t="str">
            <v>APOTEK FORTUNE FARMA</v>
          </cell>
          <cell r="D1820" t="str">
            <v>Apotik</v>
          </cell>
          <cell r="G1820">
            <v>33</v>
          </cell>
          <cell r="H1820">
            <v>3373</v>
          </cell>
          <cell r="I1820" t="str">
            <v>-</v>
          </cell>
          <cell r="J1820">
            <v>0</v>
          </cell>
          <cell r="K1820" t="str">
            <v>JAWA TENGAH</v>
          </cell>
          <cell r="L1820" t="str">
            <v>KOTA SALATIGA</v>
          </cell>
        </row>
        <row r="1821">
          <cell r="B1821" t="str">
            <v>F3373025</v>
          </cell>
          <cell r="C1821" t="str">
            <v>APOTEK TINGKIR</v>
          </cell>
          <cell r="D1821" t="str">
            <v>Apotik</v>
          </cell>
          <cell r="G1821">
            <v>33</v>
          </cell>
          <cell r="H1821">
            <v>3373</v>
          </cell>
          <cell r="I1821" t="str">
            <v>-</v>
          </cell>
          <cell r="J1821">
            <v>0</v>
          </cell>
          <cell r="K1821" t="str">
            <v>JAWA TENGAH</v>
          </cell>
          <cell r="L1821" t="str">
            <v>KOTA SALATIGA</v>
          </cell>
        </row>
        <row r="1822">
          <cell r="B1822" t="str">
            <v>F3373026</v>
          </cell>
          <cell r="C1822" t="str">
            <v>APOTEK SALATIGA</v>
          </cell>
          <cell r="D1822" t="str">
            <v>Apotik</v>
          </cell>
          <cell r="G1822">
            <v>33</v>
          </cell>
          <cell r="H1822">
            <v>3373</v>
          </cell>
          <cell r="I1822" t="str">
            <v>-</v>
          </cell>
          <cell r="J1822">
            <v>0</v>
          </cell>
          <cell r="K1822" t="str">
            <v>JAWA TENGAH</v>
          </cell>
          <cell r="L1822" t="str">
            <v>KOTA SALATIGA</v>
          </cell>
        </row>
        <row r="1823">
          <cell r="B1823" t="str">
            <v>F3373027</v>
          </cell>
          <cell r="C1823" t="str">
            <v>APOTEK DENTA 29</v>
          </cell>
          <cell r="D1823" t="str">
            <v>Apotik</v>
          </cell>
          <cell r="G1823">
            <v>33</v>
          </cell>
          <cell r="H1823">
            <v>3373</v>
          </cell>
          <cell r="I1823" t="str">
            <v>-</v>
          </cell>
          <cell r="J1823">
            <v>0</v>
          </cell>
          <cell r="K1823" t="str">
            <v>JAWA TENGAH</v>
          </cell>
          <cell r="L1823" t="str">
            <v>KOTA SALATIGA</v>
          </cell>
        </row>
        <row r="1824">
          <cell r="B1824" t="str">
            <v>F3373028</v>
          </cell>
          <cell r="C1824" t="str">
            <v>APOTEK SUMBER WARAS</v>
          </cell>
          <cell r="D1824" t="str">
            <v>Apotik</v>
          </cell>
          <cell r="G1824">
            <v>33</v>
          </cell>
          <cell r="H1824">
            <v>3373</v>
          </cell>
          <cell r="I1824" t="str">
            <v>-</v>
          </cell>
          <cell r="J1824">
            <v>0</v>
          </cell>
          <cell r="K1824" t="str">
            <v>JAWA TENGAH</v>
          </cell>
          <cell r="L1824" t="str">
            <v>KOTA SALATIGA</v>
          </cell>
        </row>
        <row r="1825">
          <cell r="B1825" t="str">
            <v>F3373029</v>
          </cell>
          <cell r="C1825" t="str">
            <v>APOTEK ANUGERAH FARMA</v>
          </cell>
          <cell r="D1825" t="str">
            <v>Apotik</v>
          </cell>
          <cell r="G1825">
            <v>33</v>
          </cell>
          <cell r="H1825">
            <v>3373</v>
          </cell>
          <cell r="I1825" t="str">
            <v>-</v>
          </cell>
          <cell r="J1825">
            <v>0</v>
          </cell>
          <cell r="K1825" t="str">
            <v>JAWA TENGAH</v>
          </cell>
          <cell r="L1825" t="str">
            <v>KOTA SALATIGA</v>
          </cell>
        </row>
        <row r="1826">
          <cell r="B1826" t="str">
            <v>F3373030</v>
          </cell>
          <cell r="C1826" t="str">
            <v>APOTEK VITRA</v>
          </cell>
          <cell r="D1826" t="str">
            <v>Apotik</v>
          </cell>
          <cell r="G1826">
            <v>33</v>
          </cell>
          <cell r="H1826">
            <v>3373</v>
          </cell>
          <cell r="I1826" t="str">
            <v>-</v>
          </cell>
          <cell r="J1826">
            <v>0</v>
          </cell>
          <cell r="K1826" t="str">
            <v>JAWA TENGAH</v>
          </cell>
          <cell r="L1826" t="str">
            <v>KOTA SALATIGA</v>
          </cell>
        </row>
        <row r="1827">
          <cell r="B1827" t="str">
            <v>F3373031</v>
          </cell>
          <cell r="C1827" t="str">
            <v>APOTEK 24 JAM</v>
          </cell>
          <cell r="D1827" t="str">
            <v>Apotik</v>
          </cell>
          <cell r="G1827">
            <v>33</v>
          </cell>
          <cell r="H1827">
            <v>3373</v>
          </cell>
          <cell r="I1827" t="str">
            <v>-</v>
          </cell>
          <cell r="J1827">
            <v>0</v>
          </cell>
          <cell r="K1827" t="str">
            <v>JAWA TENGAH</v>
          </cell>
          <cell r="L1827" t="str">
            <v>KOTA SALATIGA</v>
          </cell>
        </row>
        <row r="1828">
          <cell r="B1828" t="str">
            <v>F3373032</v>
          </cell>
          <cell r="C1828" t="str">
            <v>APOTEK KIMIA FARMA</v>
          </cell>
          <cell r="D1828" t="str">
            <v>Apotik</v>
          </cell>
          <cell r="G1828">
            <v>33</v>
          </cell>
          <cell r="H1828">
            <v>3373</v>
          </cell>
          <cell r="I1828" t="str">
            <v>-</v>
          </cell>
          <cell r="J1828">
            <v>0</v>
          </cell>
          <cell r="K1828" t="str">
            <v>JAWA TENGAH</v>
          </cell>
          <cell r="L1828" t="str">
            <v>KOTA SALATIGA</v>
          </cell>
        </row>
        <row r="1829">
          <cell r="B1829" t="str">
            <v>F3373033</v>
          </cell>
          <cell r="C1829" t="str">
            <v>APOTEK HASIL SALATIGA</v>
          </cell>
          <cell r="D1829" t="str">
            <v>Apotik</v>
          </cell>
          <cell r="G1829">
            <v>33</v>
          </cell>
          <cell r="H1829">
            <v>3373</v>
          </cell>
          <cell r="I1829" t="str">
            <v>-</v>
          </cell>
          <cell r="J1829">
            <v>0</v>
          </cell>
          <cell r="K1829" t="str">
            <v>JAWA TENGAH</v>
          </cell>
          <cell r="L1829" t="str">
            <v>KOTA SALATIGA</v>
          </cell>
        </row>
        <row r="1830">
          <cell r="B1830" t="str">
            <v>F3373034</v>
          </cell>
          <cell r="C1830" t="str">
            <v>APOTEK INDO JAYA</v>
          </cell>
          <cell r="D1830" t="str">
            <v>Apotik</v>
          </cell>
          <cell r="G1830">
            <v>33</v>
          </cell>
          <cell r="H1830">
            <v>3373</v>
          </cell>
          <cell r="I1830" t="str">
            <v>-</v>
          </cell>
          <cell r="J1830">
            <v>0</v>
          </cell>
          <cell r="K1830" t="str">
            <v>JAWA TENGAH</v>
          </cell>
          <cell r="L1830" t="str">
            <v>KOTA SALATIGA</v>
          </cell>
        </row>
        <row r="1831">
          <cell r="B1831" t="str">
            <v>F3373035</v>
          </cell>
          <cell r="C1831" t="str">
            <v>APOTEK SRI HUSADA</v>
          </cell>
          <cell r="D1831" t="str">
            <v>Apotik</v>
          </cell>
          <cell r="G1831">
            <v>33</v>
          </cell>
          <cell r="H1831">
            <v>3373</v>
          </cell>
          <cell r="I1831" t="str">
            <v>-</v>
          </cell>
          <cell r="J1831">
            <v>0</v>
          </cell>
          <cell r="K1831" t="str">
            <v>JAWA TENGAH</v>
          </cell>
          <cell r="L1831" t="str">
            <v>KOTA SALATIGA</v>
          </cell>
        </row>
        <row r="1832">
          <cell r="B1832" t="str">
            <v>F3373036</v>
          </cell>
          <cell r="C1832" t="str">
            <v>APOTEK GRAHA INTERNA</v>
          </cell>
          <cell r="D1832" t="str">
            <v>Apotik</v>
          </cell>
          <cell r="G1832">
            <v>33</v>
          </cell>
          <cell r="H1832">
            <v>3373</v>
          </cell>
          <cell r="I1832" t="str">
            <v>-</v>
          </cell>
          <cell r="J1832">
            <v>0</v>
          </cell>
          <cell r="K1832" t="str">
            <v>JAWA TENGAH</v>
          </cell>
          <cell r="L1832" t="str">
            <v>KOTA SALATIGA</v>
          </cell>
        </row>
        <row r="1833">
          <cell r="B1833" t="str">
            <v>F3373037</v>
          </cell>
          <cell r="C1833" t="str">
            <v>APOTEK BUNDA</v>
          </cell>
          <cell r="D1833" t="str">
            <v>Apotik</v>
          </cell>
          <cell r="G1833">
            <v>33</v>
          </cell>
          <cell r="H1833">
            <v>3373</v>
          </cell>
          <cell r="I1833" t="str">
            <v>-</v>
          </cell>
          <cell r="J1833">
            <v>0</v>
          </cell>
          <cell r="K1833" t="str">
            <v>JAWA TENGAH</v>
          </cell>
          <cell r="L1833" t="str">
            <v>KOTA SALATIGA</v>
          </cell>
        </row>
        <row r="1834">
          <cell r="B1834" t="str">
            <v>F3373038</v>
          </cell>
          <cell r="C1834" t="str">
            <v>APOTEK HUSADA</v>
          </cell>
          <cell r="D1834" t="str">
            <v>Apotik</v>
          </cell>
          <cell r="G1834">
            <v>33</v>
          </cell>
          <cell r="H1834">
            <v>3373</v>
          </cell>
          <cell r="I1834" t="str">
            <v>-</v>
          </cell>
          <cell r="J1834">
            <v>0</v>
          </cell>
          <cell r="K1834" t="str">
            <v>JAWA TENGAH</v>
          </cell>
          <cell r="L1834" t="str">
            <v>KOTA SALATIGA</v>
          </cell>
        </row>
        <row r="1835">
          <cell r="B1835" t="str">
            <v>F3376101</v>
          </cell>
          <cell r="C1835" t="str">
            <v>Apotik Kaharunia</v>
          </cell>
          <cell r="D1835" t="str">
            <v>Apotik</v>
          </cell>
          <cell r="G1835">
            <v>33</v>
          </cell>
          <cell r="H1835">
            <v>3376</v>
          </cell>
          <cell r="I1835" t="str">
            <v>-</v>
          </cell>
          <cell r="J1835">
            <v>0</v>
          </cell>
          <cell r="K1835" t="str">
            <v>JAWA TENGAH</v>
          </cell>
          <cell r="L1835" t="str">
            <v>KOTA TEGAL</v>
          </cell>
        </row>
        <row r="1836">
          <cell r="B1836" t="str">
            <v>F3376102</v>
          </cell>
          <cell r="C1836" t="str">
            <v>Apotik Mentari Farma</v>
          </cell>
          <cell r="D1836" t="str">
            <v>Apotik</v>
          </cell>
          <cell r="G1836">
            <v>33</v>
          </cell>
          <cell r="H1836">
            <v>3376</v>
          </cell>
          <cell r="I1836" t="str">
            <v>-</v>
          </cell>
          <cell r="J1836">
            <v>0</v>
          </cell>
          <cell r="K1836" t="str">
            <v>JAWA TENGAH</v>
          </cell>
          <cell r="L1836" t="str">
            <v>KOTA TEGAL</v>
          </cell>
        </row>
        <row r="1837">
          <cell r="B1837" t="str">
            <v>F3376103</v>
          </cell>
          <cell r="C1837" t="str">
            <v>Apotik Dermato Medika</v>
          </cell>
          <cell r="D1837" t="str">
            <v>Apotik</v>
          </cell>
          <cell r="G1837">
            <v>33</v>
          </cell>
          <cell r="H1837">
            <v>3376</v>
          </cell>
          <cell r="I1837" t="str">
            <v>-</v>
          </cell>
          <cell r="J1837">
            <v>0</v>
          </cell>
          <cell r="K1837" t="str">
            <v>JAWA TENGAH</v>
          </cell>
          <cell r="L1837" t="str">
            <v>KOTA TEGAL</v>
          </cell>
        </row>
        <row r="1838">
          <cell r="B1838" t="str">
            <v>F3376104</v>
          </cell>
          <cell r="C1838" t="str">
            <v>Apotik Ababil</v>
          </cell>
          <cell r="D1838" t="str">
            <v>Apotik</v>
          </cell>
          <cell r="G1838">
            <v>33</v>
          </cell>
          <cell r="H1838">
            <v>3376</v>
          </cell>
          <cell r="I1838" t="str">
            <v>-</v>
          </cell>
          <cell r="J1838">
            <v>0</v>
          </cell>
          <cell r="K1838" t="str">
            <v>JAWA TENGAH</v>
          </cell>
          <cell r="L1838" t="str">
            <v>KOTA TEGAL</v>
          </cell>
        </row>
        <row r="1839">
          <cell r="B1839" t="str">
            <v>F3376105</v>
          </cell>
          <cell r="C1839" t="str">
            <v>Apotik Permata</v>
          </cell>
          <cell r="D1839" t="str">
            <v>Apotik</v>
          </cell>
          <cell r="G1839">
            <v>33</v>
          </cell>
          <cell r="H1839">
            <v>3376</v>
          </cell>
          <cell r="I1839" t="str">
            <v>-</v>
          </cell>
          <cell r="J1839">
            <v>0</v>
          </cell>
          <cell r="K1839" t="str">
            <v>JAWA TENGAH</v>
          </cell>
          <cell r="L1839" t="str">
            <v>KOTA TEGAL</v>
          </cell>
        </row>
        <row r="1840">
          <cell r="B1840" t="str">
            <v>F3376106</v>
          </cell>
          <cell r="C1840" t="str">
            <v>Apotik Sumber Waras Jaya</v>
          </cell>
          <cell r="D1840" t="str">
            <v>Apotik</v>
          </cell>
          <cell r="G1840">
            <v>33</v>
          </cell>
          <cell r="H1840">
            <v>3376</v>
          </cell>
          <cell r="I1840" t="str">
            <v>-</v>
          </cell>
          <cell r="J1840">
            <v>0</v>
          </cell>
          <cell r="K1840" t="str">
            <v>JAWA TENGAH</v>
          </cell>
          <cell r="L1840" t="str">
            <v>KOTA TEGAL</v>
          </cell>
        </row>
        <row r="1841">
          <cell r="B1841" t="str">
            <v>F3376107</v>
          </cell>
          <cell r="C1841" t="str">
            <v>Apotik Debong</v>
          </cell>
          <cell r="D1841" t="str">
            <v>Apotik</v>
          </cell>
          <cell r="G1841">
            <v>33</v>
          </cell>
          <cell r="H1841">
            <v>3376</v>
          </cell>
          <cell r="I1841" t="str">
            <v>-</v>
          </cell>
          <cell r="J1841">
            <v>0</v>
          </cell>
          <cell r="K1841" t="str">
            <v>JAWA TENGAH</v>
          </cell>
          <cell r="L1841" t="str">
            <v>KOTA TEGAL</v>
          </cell>
        </row>
        <row r="1842">
          <cell r="B1842" t="str">
            <v>F3376108</v>
          </cell>
          <cell r="C1842" t="str">
            <v>Apotik Dawa Farma</v>
          </cell>
          <cell r="D1842" t="str">
            <v>Apotik</v>
          </cell>
          <cell r="G1842">
            <v>33</v>
          </cell>
          <cell r="H1842">
            <v>3376</v>
          </cell>
          <cell r="I1842" t="str">
            <v>-</v>
          </cell>
          <cell r="J1842">
            <v>0</v>
          </cell>
          <cell r="K1842" t="str">
            <v>JAWA TENGAH</v>
          </cell>
          <cell r="L1842" t="str">
            <v>KOTA TEGAL</v>
          </cell>
        </row>
        <row r="1843">
          <cell r="B1843" t="str">
            <v>F3376109</v>
          </cell>
          <cell r="C1843" t="str">
            <v>Apotik Mandala</v>
          </cell>
          <cell r="D1843" t="str">
            <v>Apotik</v>
          </cell>
          <cell r="G1843">
            <v>33</v>
          </cell>
          <cell r="H1843">
            <v>3376</v>
          </cell>
          <cell r="I1843" t="str">
            <v>-</v>
          </cell>
          <cell r="J1843">
            <v>0</v>
          </cell>
          <cell r="K1843" t="str">
            <v>JAWA TENGAH</v>
          </cell>
          <cell r="L1843" t="str">
            <v>KOTA TEGAL</v>
          </cell>
        </row>
        <row r="1844">
          <cell r="B1844" t="str">
            <v>F3376110</v>
          </cell>
          <cell r="C1844" t="str">
            <v>Apotik Sehati</v>
          </cell>
          <cell r="D1844" t="str">
            <v>Apotik</v>
          </cell>
          <cell r="G1844">
            <v>33</v>
          </cell>
          <cell r="H1844">
            <v>3376</v>
          </cell>
          <cell r="I1844" t="str">
            <v>-</v>
          </cell>
          <cell r="J1844">
            <v>0</v>
          </cell>
          <cell r="K1844" t="str">
            <v>JAWA TENGAH</v>
          </cell>
          <cell r="L1844" t="str">
            <v>KOTA TEGAL</v>
          </cell>
        </row>
        <row r="1845">
          <cell r="B1845" t="str">
            <v>F3376111</v>
          </cell>
          <cell r="C1845" t="str">
            <v>Apotik Nurshifa</v>
          </cell>
          <cell r="D1845" t="str">
            <v>Apotik</v>
          </cell>
          <cell r="G1845">
            <v>33</v>
          </cell>
          <cell r="H1845">
            <v>3376</v>
          </cell>
          <cell r="I1845" t="str">
            <v>-</v>
          </cell>
          <cell r="J1845">
            <v>0</v>
          </cell>
          <cell r="K1845" t="str">
            <v>JAWA TENGAH</v>
          </cell>
          <cell r="L1845" t="str">
            <v>KOTA TEGAL</v>
          </cell>
        </row>
        <row r="1846">
          <cell r="B1846" t="str">
            <v>F3376112</v>
          </cell>
          <cell r="C1846" t="str">
            <v>Apotik KS Tubun</v>
          </cell>
          <cell r="D1846" t="str">
            <v>Apotik</v>
          </cell>
          <cell r="G1846">
            <v>33</v>
          </cell>
          <cell r="H1846">
            <v>3376</v>
          </cell>
          <cell r="I1846" t="str">
            <v>-</v>
          </cell>
          <cell r="J1846">
            <v>0</v>
          </cell>
          <cell r="K1846" t="str">
            <v>JAWA TENGAH</v>
          </cell>
          <cell r="L1846" t="str">
            <v>KOTA TEGAL</v>
          </cell>
        </row>
        <row r="1847">
          <cell r="B1847" t="str">
            <v>F3376113</v>
          </cell>
          <cell r="C1847" t="str">
            <v>Apotik Amalia</v>
          </cell>
          <cell r="D1847" t="str">
            <v>Apotik</v>
          </cell>
          <cell r="G1847">
            <v>33</v>
          </cell>
          <cell r="H1847">
            <v>3376</v>
          </cell>
          <cell r="I1847" t="str">
            <v>-</v>
          </cell>
          <cell r="J1847">
            <v>0</v>
          </cell>
          <cell r="K1847" t="str">
            <v>JAWA TENGAH</v>
          </cell>
          <cell r="L1847" t="str">
            <v>KOTA TEGAL</v>
          </cell>
        </row>
        <row r="1848">
          <cell r="B1848" t="str">
            <v>F3376114</v>
          </cell>
          <cell r="C1848" t="str">
            <v>Apotik Gajahmada</v>
          </cell>
          <cell r="D1848" t="str">
            <v>Apotik</v>
          </cell>
          <cell r="G1848">
            <v>33</v>
          </cell>
          <cell r="H1848">
            <v>3376</v>
          </cell>
          <cell r="I1848" t="str">
            <v>-</v>
          </cell>
          <cell r="J1848">
            <v>0</v>
          </cell>
          <cell r="K1848" t="str">
            <v>JAWA TENGAH</v>
          </cell>
          <cell r="L1848" t="str">
            <v>KOTA TEGAL</v>
          </cell>
        </row>
        <row r="1849">
          <cell r="B1849" t="str">
            <v>F3376115</v>
          </cell>
          <cell r="C1849" t="str">
            <v>Apotik Hanoman</v>
          </cell>
          <cell r="D1849" t="str">
            <v>Apotik</v>
          </cell>
          <cell r="G1849">
            <v>33</v>
          </cell>
          <cell r="H1849">
            <v>3376</v>
          </cell>
          <cell r="I1849" t="str">
            <v>-</v>
          </cell>
          <cell r="J1849">
            <v>0</v>
          </cell>
          <cell r="K1849" t="str">
            <v>JAWA TENGAH</v>
          </cell>
          <cell r="L1849" t="str">
            <v>KOTA TEGAL</v>
          </cell>
        </row>
        <row r="1850">
          <cell r="B1850" t="str">
            <v>F3376116</v>
          </cell>
          <cell r="C1850" t="str">
            <v>Apotik Kejambon</v>
          </cell>
          <cell r="D1850" t="str">
            <v>Apotik</v>
          </cell>
          <cell r="G1850">
            <v>33</v>
          </cell>
          <cell r="H1850">
            <v>3376</v>
          </cell>
          <cell r="I1850" t="str">
            <v>-</v>
          </cell>
          <cell r="J1850">
            <v>0</v>
          </cell>
          <cell r="K1850" t="str">
            <v>JAWA TENGAH</v>
          </cell>
          <cell r="L1850" t="str">
            <v>KOTA TEGAL</v>
          </cell>
        </row>
        <row r="1851">
          <cell r="B1851" t="str">
            <v>F3376117</v>
          </cell>
          <cell r="C1851" t="str">
            <v>Apotik Labora</v>
          </cell>
          <cell r="D1851" t="str">
            <v>Apotik</v>
          </cell>
          <cell r="G1851">
            <v>33</v>
          </cell>
          <cell r="H1851">
            <v>3376</v>
          </cell>
          <cell r="I1851" t="str">
            <v>-</v>
          </cell>
          <cell r="J1851">
            <v>0</v>
          </cell>
          <cell r="K1851" t="str">
            <v>JAWA TENGAH</v>
          </cell>
          <cell r="L1851" t="str">
            <v>KOTA TEGAL</v>
          </cell>
        </row>
        <row r="1852">
          <cell r="B1852" t="str">
            <v>F3376118</v>
          </cell>
          <cell r="C1852" t="str">
            <v>Apotik Garuda Farma</v>
          </cell>
          <cell r="D1852" t="str">
            <v>Apotik</v>
          </cell>
          <cell r="G1852">
            <v>33</v>
          </cell>
          <cell r="H1852">
            <v>3376</v>
          </cell>
          <cell r="I1852" t="str">
            <v>-</v>
          </cell>
          <cell r="J1852">
            <v>0</v>
          </cell>
          <cell r="K1852" t="str">
            <v>JAWA TENGAH</v>
          </cell>
          <cell r="L1852" t="str">
            <v>KOTA TEGAL</v>
          </cell>
        </row>
        <row r="1853">
          <cell r="B1853" t="str">
            <v>F3376119</v>
          </cell>
          <cell r="C1853" t="str">
            <v>Apotik Sabda Waras</v>
          </cell>
          <cell r="D1853" t="str">
            <v>Apotik</v>
          </cell>
          <cell r="G1853">
            <v>33</v>
          </cell>
          <cell r="H1853">
            <v>3376</v>
          </cell>
          <cell r="I1853" t="str">
            <v>-</v>
          </cell>
          <cell r="J1853">
            <v>0</v>
          </cell>
          <cell r="K1853" t="str">
            <v>JAWA TENGAH</v>
          </cell>
          <cell r="L1853" t="str">
            <v>KOTA TEGAL</v>
          </cell>
        </row>
        <row r="1854">
          <cell r="B1854" t="str">
            <v>F3376120</v>
          </cell>
          <cell r="C1854" t="str">
            <v>Apotik Santoso Farma</v>
          </cell>
          <cell r="D1854" t="str">
            <v>Apotik</v>
          </cell>
          <cell r="G1854">
            <v>33</v>
          </cell>
          <cell r="H1854">
            <v>3376</v>
          </cell>
          <cell r="I1854" t="str">
            <v>-</v>
          </cell>
          <cell r="J1854">
            <v>0</v>
          </cell>
          <cell r="K1854" t="str">
            <v>JAWA TENGAH</v>
          </cell>
          <cell r="L1854" t="str">
            <v>KOTA TEGAL</v>
          </cell>
        </row>
        <row r="1855">
          <cell r="B1855" t="str">
            <v>F3376121</v>
          </cell>
          <cell r="C1855" t="str">
            <v>Apotik Utama</v>
          </cell>
          <cell r="D1855" t="str">
            <v>Apotik</v>
          </cell>
          <cell r="G1855">
            <v>33</v>
          </cell>
          <cell r="H1855">
            <v>3376</v>
          </cell>
          <cell r="I1855" t="str">
            <v>-</v>
          </cell>
          <cell r="J1855">
            <v>0</v>
          </cell>
          <cell r="K1855" t="str">
            <v>JAWA TENGAH</v>
          </cell>
          <cell r="L1855" t="str">
            <v>KOTA TEGAL</v>
          </cell>
        </row>
        <row r="1856">
          <cell r="B1856" t="str">
            <v>F3376122</v>
          </cell>
          <cell r="C1856" t="str">
            <v>Apotik Pangestu</v>
          </cell>
          <cell r="D1856" t="str">
            <v>Apotik</v>
          </cell>
          <cell r="G1856">
            <v>33</v>
          </cell>
          <cell r="H1856">
            <v>3376</v>
          </cell>
          <cell r="I1856" t="str">
            <v>-</v>
          </cell>
          <cell r="J1856">
            <v>0</v>
          </cell>
          <cell r="K1856" t="str">
            <v>JAWA TENGAH</v>
          </cell>
          <cell r="L1856" t="str">
            <v>KOTA TEGAL</v>
          </cell>
        </row>
        <row r="1857">
          <cell r="B1857" t="str">
            <v>F3376123</v>
          </cell>
          <cell r="C1857" t="str">
            <v>Apotik Melati Farma</v>
          </cell>
          <cell r="D1857" t="str">
            <v>Apotik</v>
          </cell>
          <cell r="G1857">
            <v>33</v>
          </cell>
          <cell r="H1857">
            <v>3376</v>
          </cell>
          <cell r="I1857" t="str">
            <v>-</v>
          </cell>
          <cell r="J1857">
            <v>0</v>
          </cell>
          <cell r="K1857" t="str">
            <v>JAWA TENGAH</v>
          </cell>
          <cell r="L1857" t="str">
            <v>KOTA TEGAL</v>
          </cell>
        </row>
        <row r="1858">
          <cell r="B1858" t="str">
            <v>F3376124</v>
          </cell>
          <cell r="C1858" t="str">
            <v>Apotik Sumber Sehat</v>
          </cell>
          <cell r="D1858" t="str">
            <v>Apotik</v>
          </cell>
          <cell r="G1858">
            <v>33</v>
          </cell>
          <cell r="H1858">
            <v>3376</v>
          </cell>
          <cell r="I1858" t="str">
            <v>-</v>
          </cell>
          <cell r="J1858">
            <v>0</v>
          </cell>
          <cell r="K1858" t="str">
            <v>JAWA TENGAH</v>
          </cell>
          <cell r="L1858" t="str">
            <v>KOTA TEGAL</v>
          </cell>
        </row>
        <row r="1859">
          <cell r="B1859" t="str">
            <v>F3376125</v>
          </cell>
          <cell r="C1859" t="str">
            <v>Apotik Mustajab</v>
          </cell>
          <cell r="D1859" t="str">
            <v>Apotik</v>
          </cell>
          <cell r="G1859">
            <v>33</v>
          </cell>
          <cell r="H1859">
            <v>3376</v>
          </cell>
          <cell r="I1859" t="str">
            <v>-</v>
          </cell>
          <cell r="J1859">
            <v>0</v>
          </cell>
          <cell r="K1859" t="str">
            <v>JAWA TENGAH</v>
          </cell>
          <cell r="L1859" t="str">
            <v>KOTA TEGAL</v>
          </cell>
        </row>
        <row r="1860">
          <cell r="B1860" t="str">
            <v>F3376126</v>
          </cell>
          <cell r="C1860" t="str">
            <v>Apotik Nasional Farma</v>
          </cell>
          <cell r="D1860" t="str">
            <v>Apotik</v>
          </cell>
          <cell r="G1860">
            <v>33</v>
          </cell>
          <cell r="H1860">
            <v>3376</v>
          </cell>
          <cell r="I1860" t="str">
            <v>-</v>
          </cell>
          <cell r="J1860">
            <v>0</v>
          </cell>
          <cell r="K1860" t="str">
            <v>JAWA TENGAH</v>
          </cell>
          <cell r="L1860" t="str">
            <v>KOTA TEGAL</v>
          </cell>
        </row>
        <row r="1861">
          <cell r="B1861" t="str">
            <v>F3376127</v>
          </cell>
          <cell r="C1861" t="str">
            <v>Apotik Murah Waras Farma</v>
          </cell>
          <cell r="D1861" t="str">
            <v>Apotik</v>
          </cell>
          <cell r="G1861">
            <v>33</v>
          </cell>
          <cell r="H1861">
            <v>3376</v>
          </cell>
          <cell r="I1861" t="str">
            <v>-</v>
          </cell>
          <cell r="J1861">
            <v>0</v>
          </cell>
          <cell r="K1861" t="str">
            <v>JAWA TENGAH</v>
          </cell>
          <cell r="L1861" t="str">
            <v>KOTA TEGAL</v>
          </cell>
        </row>
        <row r="1862">
          <cell r="B1862" t="str">
            <v>F3376128</v>
          </cell>
          <cell r="C1862" t="str">
            <v>Apotik Kimia Farma</v>
          </cell>
          <cell r="D1862" t="str">
            <v>Apotik</v>
          </cell>
          <cell r="G1862">
            <v>33</v>
          </cell>
          <cell r="H1862">
            <v>3376</v>
          </cell>
          <cell r="I1862" t="str">
            <v>-</v>
          </cell>
          <cell r="J1862">
            <v>0</v>
          </cell>
          <cell r="K1862" t="str">
            <v>JAWA TENGAH</v>
          </cell>
          <cell r="L1862" t="str">
            <v>KOTA TEGAL</v>
          </cell>
        </row>
        <row r="1863">
          <cell r="B1863" t="str">
            <v>F3376129</v>
          </cell>
          <cell r="C1863" t="str">
            <v>Apotik Perintis</v>
          </cell>
          <cell r="D1863" t="str">
            <v>Apotik</v>
          </cell>
          <cell r="G1863">
            <v>33</v>
          </cell>
          <cell r="H1863">
            <v>3376</v>
          </cell>
          <cell r="I1863" t="str">
            <v>-</v>
          </cell>
          <cell r="J1863">
            <v>0</v>
          </cell>
          <cell r="K1863" t="str">
            <v>JAWA TENGAH</v>
          </cell>
          <cell r="L1863" t="str">
            <v>KOTA TEGAL</v>
          </cell>
        </row>
        <row r="1864">
          <cell r="B1864" t="str">
            <v>F3376130</v>
          </cell>
          <cell r="C1864" t="str">
            <v>Apotik Indra Pratama</v>
          </cell>
          <cell r="D1864" t="str">
            <v>Apotik</v>
          </cell>
          <cell r="G1864">
            <v>33</v>
          </cell>
          <cell r="H1864">
            <v>3376</v>
          </cell>
          <cell r="I1864" t="str">
            <v>-</v>
          </cell>
          <cell r="J1864">
            <v>0</v>
          </cell>
          <cell r="K1864" t="str">
            <v>JAWA TENGAH</v>
          </cell>
          <cell r="L1864" t="str">
            <v>KOTA TEGAL</v>
          </cell>
        </row>
        <row r="1865">
          <cell r="B1865" t="str">
            <v>F3376131</v>
          </cell>
          <cell r="C1865" t="str">
            <v>Apotik Pelita Kasih</v>
          </cell>
          <cell r="D1865" t="str">
            <v>Apotik</v>
          </cell>
          <cell r="G1865">
            <v>33</v>
          </cell>
          <cell r="H1865">
            <v>3376</v>
          </cell>
          <cell r="I1865" t="str">
            <v>-</v>
          </cell>
          <cell r="J1865">
            <v>0</v>
          </cell>
          <cell r="K1865" t="str">
            <v>JAWA TENGAH</v>
          </cell>
          <cell r="L1865" t="str">
            <v>KOTA TEGAL</v>
          </cell>
        </row>
        <row r="1866">
          <cell r="B1866" t="str">
            <v>F3376132</v>
          </cell>
          <cell r="C1866" t="str">
            <v>Apotik Metta Farma</v>
          </cell>
          <cell r="D1866" t="str">
            <v>Apotik</v>
          </cell>
          <cell r="G1866">
            <v>33</v>
          </cell>
          <cell r="H1866">
            <v>3376</v>
          </cell>
          <cell r="I1866" t="str">
            <v>-</v>
          </cell>
          <cell r="J1866">
            <v>0</v>
          </cell>
          <cell r="K1866" t="str">
            <v>JAWA TENGAH</v>
          </cell>
          <cell r="L1866" t="str">
            <v>KOTA TEGAL</v>
          </cell>
        </row>
        <row r="1867">
          <cell r="B1867" t="str">
            <v>F3376133</v>
          </cell>
          <cell r="C1867" t="str">
            <v>Apotik Avisena</v>
          </cell>
          <cell r="D1867" t="str">
            <v>Apotik</v>
          </cell>
          <cell r="G1867">
            <v>33</v>
          </cell>
          <cell r="H1867">
            <v>3376</v>
          </cell>
          <cell r="I1867" t="str">
            <v>-</v>
          </cell>
          <cell r="J1867">
            <v>0</v>
          </cell>
          <cell r="K1867" t="str">
            <v>JAWA TENGAH</v>
          </cell>
          <cell r="L1867" t="str">
            <v>KOTA TEGAL</v>
          </cell>
        </row>
        <row r="1868">
          <cell r="B1868" t="str">
            <v>F3376134</v>
          </cell>
          <cell r="C1868" t="str">
            <v>Apotik Sidowaras</v>
          </cell>
          <cell r="D1868" t="str">
            <v>Apotik</v>
          </cell>
          <cell r="G1868">
            <v>33</v>
          </cell>
          <cell r="H1868">
            <v>3376</v>
          </cell>
          <cell r="I1868" t="str">
            <v>-</v>
          </cell>
          <cell r="J1868">
            <v>0</v>
          </cell>
          <cell r="K1868" t="str">
            <v>JAWA TENGAH</v>
          </cell>
          <cell r="L1868" t="str">
            <v>KOTA TEGAL</v>
          </cell>
        </row>
        <row r="1869">
          <cell r="B1869" t="str">
            <v>F3376135</v>
          </cell>
          <cell r="C1869" t="str">
            <v>Apotik Siti Hajar</v>
          </cell>
          <cell r="D1869" t="str">
            <v>Apotik</v>
          </cell>
          <cell r="G1869">
            <v>33</v>
          </cell>
          <cell r="H1869">
            <v>3376</v>
          </cell>
          <cell r="I1869" t="str">
            <v>-</v>
          </cell>
          <cell r="J1869">
            <v>0</v>
          </cell>
          <cell r="K1869" t="str">
            <v>JAWA TENGAH</v>
          </cell>
          <cell r="L1869" t="str">
            <v>KOTA TEGAL</v>
          </cell>
        </row>
        <row r="1870">
          <cell r="B1870" t="str">
            <v>F3376136</v>
          </cell>
          <cell r="C1870" t="str">
            <v>Apotik Mahendra Farma</v>
          </cell>
          <cell r="D1870" t="str">
            <v>Apotik</v>
          </cell>
          <cell r="G1870">
            <v>33</v>
          </cell>
          <cell r="H1870">
            <v>3376</v>
          </cell>
          <cell r="I1870" t="str">
            <v>-</v>
          </cell>
          <cell r="J1870">
            <v>0</v>
          </cell>
          <cell r="K1870" t="str">
            <v>JAWA TENGAH</v>
          </cell>
          <cell r="L1870" t="str">
            <v>KOTA TEGAL</v>
          </cell>
        </row>
        <row r="1871">
          <cell r="B1871" t="str">
            <v>F3376137</v>
          </cell>
          <cell r="C1871" t="str">
            <v>Apotik Zam-zam</v>
          </cell>
          <cell r="D1871" t="str">
            <v>Apotik</v>
          </cell>
          <cell r="G1871">
            <v>33</v>
          </cell>
          <cell r="H1871">
            <v>3376</v>
          </cell>
          <cell r="I1871" t="str">
            <v>-</v>
          </cell>
          <cell r="J1871">
            <v>0</v>
          </cell>
          <cell r="K1871" t="str">
            <v>JAWA TENGAH</v>
          </cell>
          <cell r="L1871" t="str">
            <v>KOTA TEGAL</v>
          </cell>
        </row>
        <row r="1872">
          <cell r="B1872" t="str">
            <v>F3376138</v>
          </cell>
          <cell r="C1872" t="str">
            <v>Apotik Rahma</v>
          </cell>
          <cell r="D1872" t="str">
            <v>Apotik</v>
          </cell>
          <cell r="G1872">
            <v>33</v>
          </cell>
          <cell r="H1872">
            <v>3376</v>
          </cell>
          <cell r="I1872" t="str">
            <v>-</v>
          </cell>
          <cell r="J1872">
            <v>0</v>
          </cell>
          <cell r="K1872" t="str">
            <v>JAWA TENGAH</v>
          </cell>
          <cell r="L1872" t="str">
            <v>KOTA TEGAL</v>
          </cell>
        </row>
        <row r="1873">
          <cell r="B1873" t="str">
            <v>F3376139</v>
          </cell>
          <cell r="C1873" t="str">
            <v>Apotik Natasha</v>
          </cell>
          <cell r="D1873" t="str">
            <v>Apotik</v>
          </cell>
          <cell r="G1873">
            <v>33</v>
          </cell>
          <cell r="H1873">
            <v>3376</v>
          </cell>
          <cell r="I1873" t="str">
            <v>-</v>
          </cell>
          <cell r="J1873">
            <v>0</v>
          </cell>
          <cell r="K1873" t="str">
            <v>JAWA TENGAH</v>
          </cell>
          <cell r="L1873" t="str">
            <v>KOTA TEGAL</v>
          </cell>
        </row>
        <row r="1874">
          <cell r="B1874" t="str">
            <v>F3376140</v>
          </cell>
          <cell r="C1874" t="str">
            <v>Apotik London Beauty Centre</v>
          </cell>
          <cell r="D1874" t="str">
            <v>Apotik</v>
          </cell>
          <cell r="G1874">
            <v>33</v>
          </cell>
          <cell r="H1874">
            <v>3376</v>
          </cell>
          <cell r="I1874" t="str">
            <v>-</v>
          </cell>
          <cell r="J1874">
            <v>0</v>
          </cell>
          <cell r="K1874" t="str">
            <v>JAWA TENGAH</v>
          </cell>
          <cell r="L1874" t="str">
            <v>KOTA TEGAL</v>
          </cell>
        </row>
        <row r="1875">
          <cell r="B1875" t="str">
            <v>F3376141</v>
          </cell>
          <cell r="C1875" t="str">
            <v>Apotik K-24</v>
          </cell>
          <cell r="D1875" t="str">
            <v>Apotik</v>
          </cell>
          <cell r="G1875">
            <v>33</v>
          </cell>
          <cell r="H1875">
            <v>3376</v>
          </cell>
          <cell r="I1875" t="str">
            <v>-</v>
          </cell>
          <cell r="J1875">
            <v>0</v>
          </cell>
          <cell r="K1875" t="str">
            <v>JAWA TENGAH</v>
          </cell>
          <cell r="L1875" t="str">
            <v>KOTA TEGAL</v>
          </cell>
        </row>
        <row r="1876">
          <cell r="B1876" t="str">
            <v>F3376142</v>
          </cell>
          <cell r="C1876" t="str">
            <v>Apotik Sumber Waras</v>
          </cell>
          <cell r="D1876" t="str">
            <v>Apotik</v>
          </cell>
          <cell r="G1876">
            <v>33</v>
          </cell>
          <cell r="H1876">
            <v>3376</v>
          </cell>
          <cell r="I1876" t="str">
            <v>-</v>
          </cell>
          <cell r="J1876">
            <v>0</v>
          </cell>
          <cell r="K1876" t="str">
            <v>JAWA TENGAH</v>
          </cell>
          <cell r="L1876" t="str">
            <v>KOTA TEGAL</v>
          </cell>
        </row>
        <row r="1877">
          <cell r="B1877" t="str">
            <v>F3376143</v>
          </cell>
          <cell r="C1877" t="str">
            <v>Apotik Afiyat</v>
          </cell>
          <cell r="D1877" t="str">
            <v>Apotik</v>
          </cell>
          <cell r="G1877">
            <v>33</v>
          </cell>
          <cell r="H1877">
            <v>3376</v>
          </cell>
          <cell r="I1877" t="str">
            <v>-</v>
          </cell>
          <cell r="J1877">
            <v>0</v>
          </cell>
          <cell r="K1877" t="str">
            <v>JAWA TENGAH</v>
          </cell>
          <cell r="L1877" t="str">
            <v>KOTA TEGAL</v>
          </cell>
        </row>
        <row r="1878">
          <cell r="B1878" t="str">
            <v>F3376144</v>
          </cell>
          <cell r="C1878" t="str">
            <v>Apotik Anugerah Sehat</v>
          </cell>
          <cell r="D1878" t="str">
            <v>Apotik</v>
          </cell>
          <cell r="G1878">
            <v>33</v>
          </cell>
          <cell r="H1878">
            <v>3376</v>
          </cell>
          <cell r="I1878" t="str">
            <v>-</v>
          </cell>
          <cell r="J1878">
            <v>0</v>
          </cell>
          <cell r="K1878" t="str">
            <v>JAWA TENGAH</v>
          </cell>
          <cell r="L1878" t="str">
            <v>KOTA TEGAL</v>
          </cell>
        </row>
        <row r="1879">
          <cell r="B1879" t="str">
            <v>F3376145</v>
          </cell>
          <cell r="C1879" t="str">
            <v>Apotik Benmari</v>
          </cell>
          <cell r="D1879" t="str">
            <v>Apotik</v>
          </cell>
          <cell r="G1879">
            <v>33</v>
          </cell>
          <cell r="H1879">
            <v>3376</v>
          </cell>
          <cell r="I1879" t="str">
            <v>-</v>
          </cell>
          <cell r="J1879">
            <v>0</v>
          </cell>
          <cell r="K1879" t="str">
            <v>JAWA TENGAH</v>
          </cell>
          <cell r="L1879" t="str">
            <v>KOTA TEGAL</v>
          </cell>
        </row>
        <row r="1880">
          <cell r="B1880" t="str">
            <v>F3376146</v>
          </cell>
          <cell r="C1880" t="str">
            <v>Apotik Kimia Farma 145</v>
          </cell>
          <cell r="D1880" t="str">
            <v>Apotik</v>
          </cell>
          <cell r="G1880">
            <v>33</v>
          </cell>
          <cell r="H1880">
            <v>3376</v>
          </cell>
          <cell r="I1880" t="str">
            <v>-</v>
          </cell>
          <cell r="J1880">
            <v>0</v>
          </cell>
          <cell r="K1880" t="str">
            <v>JAWA TENGAH</v>
          </cell>
          <cell r="L1880" t="str">
            <v>KOTA TEGAL</v>
          </cell>
        </row>
        <row r="1881">
          <cell r="B1881" t="str">
            <v>F3376147</v>
          </cell>
          <cell r="C1881" t="str">
            <v>Apotik Serasi</v>
          </cell>
          <cell r="D1881" t="str">
            <v>Apotik</v>
          </cell>
          <cell r="G1881">
            <v>33</v>
          </cell>
          <cell r="H1881">
            <v>3376</v>
          </cell>
          <cell r="I1881" t="str">
            <v>-</v>
          </cell>
          <cell r="J1881">
            <v>0</v>
          </cell>
          <cell r="K1881" t="str">
            <v>JAWA TENGAH</v>
          </cell>
          <cell r="L1881" t="str">
            <v>KOTA TEGAL</v>
          </cell>
        </row>
        <row r="1882">
          <cell r="B1882" t="str">
            <v>F3376148</v>
          </cell>
          <cell r="C1882" t="str">
            <v>Apotik Surya Farma</v>
          </cell>
          <cell r="D1882" t="str">
            <v>Apotik</v>
          </cell>
          <cell r="G1882">
            <v>33</v>
          </cell>
          <cell r="H1882">
            <v>3376</v>
          </cell>
          <cell r="I1882" t="str">
            <v>-</v>
          </cell>
          <cell r="J1882">
            <v>0</v>
          </cell>
          <cell r="K1882" t="str">
            <v>JAWA TENGAH</v>
          </cell>
          <cell r="L1882" t="str">
            <v>KOTA TEGAL</v>
          </cell>
        </row>
        <row r="1883">
          <cell r="B1883" t="str">
            <v>F3376149</v>
          </cell>
          <cell r="C1883" t="str">
            <v>Apotik Podomoro</v>
          </cell>
          <cell r="D1883" t="str">
            <v>Apotik</v>
          </cell>
          <cell r="G1883">
            <v>33</v>
          </cell>
          <cell r="H1883">
            <v>3376</v>
          </cell>
          <cell r="I1883" t="str">
            <v>-</v>
          </cell>
          <cell r="J1883">
            <v>0</v>
          </cell>
          <cell r="K1883" t="str">
            <v>JAWA TENGAH</v>
          </cell>
          <cell r="L1883" t="str">
            <v>KOTA TEGAL</v>
          </cell>
        </row>
        <row r="1884">
          <cell r="B1884" t="str">
            <v>F3376150</v>
          </cell>
          <cell r="C1884" t="str">
            <v>Apotik Kapten Ismail</v>
          </cell>
          <cell r="D1884" t="str">
            <v>Apotik</v>
          </cell>
          <cell r="G1884">
            <v>33</v>
          </cell>
          <cell r="H1884">
            <v>3376</v>
          </cell>
          <cell r="I1884" t="str">
            <v>-</v>
          </cell>
          <cell r="J1884">
            <v>0</v>
          </cell>
          <cell r="K1884" t="str">
            <v>JAWA TENGAH</v>
          </cell>
          <cell r="L1884" t="str">
            <v>KOTA TEGAL</v>
          </cell>
        </row>
        <row r="1885">
          <cell r="B1885" t="str">
            <v>F3376151</v>
          </cell>
          <cell r="C1885" t="str">
            <v>Apotik Century Health Care</v>
          </cell>
          <cell r="D1885" t="str">
            <v>Apotik</v>
          </cell>
          <cell r="G1885">
            <v>33</v>
          </cell>
          <cell r="H1885">
            <v>3376</v>
          </cell>
          <cell r="I1885" t="str">
            <v>-</v>
          </cell>
          <cell r="J1885">
            <v>0</v>
          </cell>
          <cell r="K1885" t="str">
            <v>JAWA TENGAH</v>
          </cell>
          <cell r="L1885" t="str">
            <v>KOTA TEGAL</v>
          </cell>
        </row>
        <row r="1886">
          <cell r="B1886" t="str">
            <v>F3376152</v>
          </cell>
          <cell r="C1886" t="str">
            <v>Apotik Rahayu</v>
          </cell>
          <cell r="D1886" t="str">
            <v>Apotik</v>
          </cell>
          <cell r="G1886">
            <v>33</v>
          </cell>
          <cell r="H1886">
            <v>3376</v>
          </cell>
          <cell r="I1886" t="str">
            <v>-</v>
          </cell>
          <cell r="J1886">
            <v>0</v>
          </cell>
          <cell r="K1886" t="str">
            <v>JAWA TENGAH</v>
          </cell>
          <cell r="L1886" t="str">
            <v>KOTA TEGAL</v>
          </cell>
        </row>
        <row r="1887">
          <cell r="B1887" t="str">
            <v>F3376153</v>
          </cell>
          <cell r="C1887" t="str">
            <v>Apotik Cempedak</v>
          </cell>
          <cell r="D1887" t="str">
            <v>Apotik</v>
          </cell>
          <cell r="G1887">
            <v>33</v>
          </cell>
          <cell r="H1887">
            <v>3376</v>
          </cell>
          <cell r="I1887" t="str">
            <v>-</v>
          </cell>
          <cell r="J1887">
            <v>0</v>
          </cell>
          <cell r="K1887" t="str">
            <v>JAWA TENGAH</v>
          </cell>
          <cell r="L1887" t="str">
            <v>KOTA TEGAL</v>
          </cell>
        </row>
        <row r="1888">
          <cell r="B1888" t="str">
            <v>F3376154</v>
          </cell>
          <cell r="C1888" t="str">
            <v>Apotik Mitra Mina Sehat</v>
          </cell>
          <cell r="D1888" t="str">
            <v>Apotik</v>
          </cell>
          <cell r="G1888">
            <v>33</v>
          </cell>
          <cell r="H1888">
            <v>3376</v>
          </cell>
          <cell r="I1888" t="str">
            <v>-</v>
          </cell>
          <cell r="J1888">
            <v>0</v>
          </cell>
          <cell r="K1888" t="str">
            <v>JAWA TENGAH</v>
          </cell>
          <cell r="L1888" t="str">
            <v>KOTA TEGAL</v>
          </cell>
        </row>
        <row r="1889">
          <cell r="B1889" t="str">
            <v>F3376155</v>
          </cell>
          <cell r="C1889" t="str">
            <v>Apotik Global Farma</v>
          </cell>
          <cell r="D1889" t="str">
            <v>Apotik</v>
          </cell>
          <cell r="G1889">
            <v>33</v>
          </cell>
          <cell r="H1889">
            <v>3376</v>
          </cell>
          <cell r="I1889" t="str">
            <v>-</v>
          </cell>
          <cell r="J1889">
            <v>0</v>
          </cell>
          <cell r="K1889" t="str">
            <v>JAWA TENGAH</v>
          </cell>
          <cell r="L1889" t="str">
            <v>KOTA TEGAL</v>
          </cell>
        </row>
        <row r="1890">
          <cell r="B1890" t="str">
            <v>F3376156</v>
          </cell>
          <cell r="C1890" t="str">
            <v>Apotik Dewi Farma</v>
          </cell>
          <cell r="D1890" t="str">
            <v>Apotik</v>
          </cell>
          <cell r="G1890">
            <v>33</v>
          </cell>
          <cell r="H1890">
            <v>3376</v>
          </cell>
          <cell r="I1890" t="str">
            <v>-</v>
          </cell>
          <cell r="J1890">
            <v>0</v>
          </cell>
          <cell r="K1890" t="str">
            <v>JAWA TENGAH</v>
          </cell>
          <cell r="L1890" t="str">
            <v>KOTA TEGAL</v>
          </cell>
        </row>
        <row r="1891">
          <cell r="B1891" t="str">
            <v>F3376157</v>
          </cell>
          <cell r="C1891" t="str">
            <v>Apotik Sumur Panggang</v>
          </cell>
          <cell r="D1891" t="str">
            <v>Apotik</v>
          </cell>
          <cell r="G1891">
            <v>33</v>
          </cell>
          <cell r="H1891">
            <v>3376</v>
          </cell>
          <cell r="I1891" t="str">
            <v>-</v>
          </cell>
          <cell r="J1891">
            <v>0</v>
          </cell>
          <cell r="K1891" t="str">
            <v>JAWA TENGAH</v>
          </cell>
          <cell r="L1891" t="str">
            <v>KOTA TEGAL</v>
          </cell>
        </row>
        <row r="1892">
          <cell r="B1892" t="str">
            <v>F3376158</v>
          </cell>
          <cell r="C1892" t="str">
            <v>Apotik Mulya Husada</v>
          </cell>
          <cell r="D1892" t="str">
            <v>Apotik</v>
          </cell>
          <cell r="G1892">
            <v>33</v>
          </cell>
          <cell r="H1892">
            <v>3376</v>
          </cell>
          <cell r="I1892" t="str">
            <v>-</v>
          </cell>
          <cell r="J1892">
            <v>0</v>
          </cell>
          <cell r="K1892" t="str">
            <v>JAWA TENGAH</v>
          </cell>
          <cell r="L1892" t="str">
            <v>KOTA TEGAL</v>
          </cell>
        </row>
        <row r="1893">
          <cell r="B1893" t="str">
            <v>F3376159</v>
          </cell>
          <cell r="C1893" t="str">
            <v>Apotik Ananda</v>
          </cell>
          <cell r="D1893" t="str">
            <v>Apotik</v>
          </cell>
          <cell r="G1893">
            <v>33</v>
          </cell>
          <cell r="H1893">
            <v>3376</v>
          </cell>
          <cell r="I1893" t="str">
            <v>-</v>
          </cell>
          <cell r="J1893">
            <v>0</v>
          </cell>
          <cell r="K1893" t="str">
            <v>JAWA TENGAH</v>
          </cell>
          <cell r="L1893" t="str">
            <v>KOTA TEGAL</v>
          </cell>
        </row>
        <row r="1894">
          <cell r="B1894" t="str">
            <v>F3376181</v>
          </cell>
          <cell r="C1894" t="str">
            <v>Werkudoro</v>
          </cell>
          <cell r="D1894" t="str">
            <v>Apotik</v>
          </cell>
          <cell r="G1894">
            <v>33</v>
          </cell>
          <cell r="H1894">
            <v>3376</v>
          </cell>
          <cell r="I1894" t="str">
            <v>-</v>
          </cell>
          <cell r="J1894">
            <v>0</v>
          </cell>
          <cell r="K1894" t="str">
            <v>JAWA TENGAH</v>
          </cell>
          <cell r="L1894" t="str">
            <v>KOTA TEGAL</v>
          </cell>
        </row>
        <row r="1895">
          <cell r="B1895" t="str">
            <v>F3376184</v>
          </cell>
          <cell r="C1895" t="str">
            <v>Johana</v>
          </cell>
          <cell r="D1895" t="str">
            <v>Apotik</v>
          </cell>
          <cell r="G1895">
            <v>33</v>
          </cell>
          <cell r="H1895">
            <v>3376</v>
          </cell>
          <cell r="I1895" t="str">
            <v>-</v>
          </cell>
          <cell r="J1895">
            <v>0</v>
          </cell>
          <cell r="K1895" t="str">
            <v>JAWA TENGAH</v>
          </cell>
          <cell r="L1895" t="str">
            <v>KOTA TEGAL</v>
          </cell>
        </row>
        <row r="1896">
          <cell r="B1896" t="str">
            <v>F3376202</v>
          </cell>
          <cell r="C1896" t="str">
            <v>AR ROZZAQ</v>
          </cell>
          <cell r="D1896" t="str">
            <v>Apotik</v>
          </cell>
          <cell r="G1896">
            <v>33</v>
          </cell>
          <cell r="H1896">
            <v>3376</v>
          </cell>
          <cell r="I1896" t="str">
            <v>-</v>
          </cell>
          <cell r="J1896">
            <v>0</v>
          </cell>
          <cell r="K1896" t="str">
            <v>JAWA TENGAH</v>
          </cell>
          <cell r="L1896" t="str">
            <v>KOTA TEGAL</v>
          </cell>
        </row>
        <row r="1897">
          <cell r="B1897" t="str">
            <v>G3308080</v>
          </cell>
          <cell r="C1897" t="str">
            <v>Toko Obat Laras</v>
          </cell>
          <cell r="D1897" t="str">
            <v>Toko Obat Tradisional</v>
          </cell>
          <cell r="G1897">
            <v>33</v>
          </cell>
          <cell r="H1897">
            <v>3308</v>
          </cell>
          <cell r="I1897" t="str">
            <v>-</v>
          </cell>
          <cell r="J1897">
            <v>0</v>
          </cell>
          <cell r="K1897" t="str">
            <v>JAWA TENGAH</v>
          </cell>
          <cell r="L1897" t="str">
            <v>MAGELANG</v>
          </cell>
        </row>
        <row r="1898">
          <cell r="B1898" t="str">
            <v>G3308081</v>
          </cell>
          <cell r="C1898" t="str">
            <v>Toko Obat Waras</v>
          </cell>
          <cell r="D1898" t="str">
            <v>Toko Obat Tradisional</v>
          </cell>
          <cell r="G1898">
            <v>33</v>
          </cell>
          <cell r="H1898">
            <v>3308</v>
          </cell>
          <cell r="I1898" t="str">
            <v>-</v>
          </cell>
          <cell r="J1898">
            <v>0</v>
          </cell>
          <cell r="K1898" t="str">
            <v>JAWA TENGAH</v>
          </cell>
          <cell r="L1898" t="str">
            <v>MAGELANG</v>
          </cell>
        </row>
        <row r="1899">
          <cell r="B1899" t="str">
            <v>G3308082</v>
          </cell>
          <cell r="C1899" t="str">
            <v>Toko Obat Sinar Sehat</v>
          </cell>
          <cell r="D1899" t="str">
            <v>Toko Obat Tradisional</v>
          </cell>
          <cell r="G1899">
            <v>33</v>
          </cell>
          <cell r="H1899">
            <v>3308</v>
          </cell>
          <cell r="I1899" t="str">
            <v>-</v>
          </cell>
          <cell r="J1899">
            <v>0</v>
          </cell>
          <cell r="K1899" t="str">
            <v>JAWA TENGAH</v>
          </cell>
          <cell r="L1899" t="str">
            <v>MAGELANG</v>
          </cell>
        </row>
        <row r="1900">
          <cell r="B1900" t="str">
            <v>G3308083</v>
          </cell>
          <cell r="C1900" t="str">
            <v>Toko Obat Sarana Husada</v>
          </cell>
          <cell r="D1900" t="str">
            <v>Toko Obat Tradisional</v>
          </cell>
          <cell r="G1900">
            <v>33</v>
          </cell>
          <cell r="H1900">
            <v>3308</v>
          </cell>
          <cell r="I1900" t="str">
            <v>-</v>
          </cell>
          <cell r="J1900">
            <v>0</v>
          </cell>
          <cell r="K1900" t="str">
            <v>JAWA TENGAH</v>
          </cell>
          <cell r="L1900" t="str">
            <v>MAGELANG</v>
          </cell>
        </row>
        <row r="1901">
          <cell r="B1901" t="str">
            <v>G3323043</v>
          </cell>
          <cell r="C1901" t="str">
            <v>Toko Obat Hosana</v>
          </cell>
          <cell r="D1901" t="str">
            <v>Toko Obat Tradisional</v>
          </cell>
          <cell r="G1901">
            <v>33</v>
          </cell>
          <cell r="H1901">
            <v>3323</v>
          </cell>
          <cell r="I1901" t="str">
            <v>-</v>
          </cell>
          <cell r="J1901">
            <v>0</v>
          </cell>
          <cell r="K1901" t="str">
            <v>JAWA TENGAH</v>
          </cell>
          <cell r="L1901" t="str">
            <v>TEMANGGUNG</v>
          </cell>
        </row>
        <row r="1902">
          <cell r="B1902" t="str">
            <v>G3323044</v>
          </cell>
          <cell r="C1902" t="str">
            <v>Toko Obat Jadi Waras</v>
          </cell>
          <cell r="D1902" t="str">
            <v>Toko Obat Tradisional</v>
          </cell>
          <cell r="G1902">
            <v>33</v>
          </cell>
          <cell r="H1902">
            <v>3323</v>
          </cell>
          <cell r="I1902" t="str">
            <v>-</v>
          </cell>
          <cell r="J1902">
            <v>0</v>
          </cell>
          <cell r="K1902" t="str">
            <v>JAWA TENGAH</v>
          </cell>
          <cell r="L1902" t="str">
            <v>TEMANGGUNG</v>
          </cell>
        </row>
        <row r="1903">
          <cell r="B1903" t="str">
            <v>G3323045</v>
          </cell>
          <cell r="C1903" t="str">
            <v>Toko Obat Sehat</v>
          </cell>
          <cell r="D1903" t="str">
            <v>Toko Obat Tradisional</v>
          </cell>
          <cell r="G1903">
            <v>33</v>
          </cell>
          <cell r="H1903">
            <v>3323</v>
          </cell>
          <cell r="I1903" t="str">
            <v>-</v>
          </cell>
          <cell r="J1903">
            <v>0</v>
          </cell>
          <cell r="K1903" t="str">
            <v>JAWA TENGAH</v>
          </cell>
          <cell r="L1903" t="str">
            <v>TEMANGGUNG</v>
          </cell>
        </row>
        <row r="1904">
          <cell r="B1904" t="str">
            <v>G3323046</v>
          </cell>
          <cell r="C1904" t="str">
            <v>Toko Obat Hidup Sehat</v>
          </cell>
          <cell r="D1904" t="str">
            <v>Toko Obat Tradisional</v>
          </cell>
          <cell r="G1904">
            <v>33</v>
          </cell>
          <cell r="H1904">
            <v>3323</v>
          </cell>
          <cell r="I1904" t="str">
            <v>-</v>
          </cell>
          <cell r="J1904">
            <v>0</v>
          </cell>
          <cell r="K1904" t="str">
            <v>JAWA TENGAH</v>
          </cell>
          <cell r="L1904" t="str">
            <v>TEMANGGUNG</v>
          </cell>
        </row>
        <row r="1905">
          <cell r="B1905" t="str">
            <v>N3304008</v>
          </cell>
          <cell r="C1905" t="str">
            <v>RB ANUGERAH</v>
          </cell>
          <cell r="D1905" t="str">
            <v>Rumah Bersalin</v>
          </cell>
          <cell r="G1905">
            <v>33</v>
          </cell>
          <cell r="H1905">
            <v>3304</v>
          </cell>
          <cell r="I1905" t="str">
            <v>-</v>
          </cell>
          <cell r="J1905">
            <v>0</v>
          </cell>
          <cell r="K1905" t="str">
            <v>JAWA TENGAH</v>
          </cell>
          <cell r="L1905" t="str">
            <v>BANJARNEGARA</v>
          </cell>
        </row>
        <row r="1906">
          <cell r="B1906" t="str">
            <v>N3307108</v>
          </cell>
          <cell r="C1906" t="str">
            <v>RB. AT TIN</v>
          </cell>
          <cell r="D1906" t="str">
            <v>Rumah Bersalin</v>
          </cell>
          <cell r="G1906">
            <v>33</v>
          </cell>
          <cell r="H1906">
            <v>3307</v>
          </cell>
          <cell r="I1906" t="str">
            <v>-</v>
          </cell>
          <cell r="J1906">
            <v>0</v>
          </cell>
          <cell r="K1906" t="str">
            <v>JAWA TENGAH</v>
          </cell>
          <cell r="L1906" t="str">
            <v>WONOSOBO</v>
          </cell>
        </row>
        <row r="1907">
          <cell r="B1907" t="str">
            <v>N3308047</v>
          </cell>
          <cell r="C1907" t="str">
            <v>RB Siti Kadhijah Muhammadiyah</v>
          </cell>
          <cell r="D1907" t="str">
            <v>Rumah Bersalin</v>
          </cell>
          <cell r="G1907">
            <v>33</v>
          </cell>
          <cell r="H1907">
            <v>3308</v>
          </cell>
          <cell r="I1907" t="str">
            <v>-</v>
          </cell>
          <cell r="J1907">
            <v>0</v>
          </cell>
          <cell r="K1907" t="str">
            <v>JAWA TENGAH</v>
          </cell>
          <cell r="L1907" t="str">
            <v>MAGELANG</v>
          </cell>
        </row>
        <row r="1908">
          <cell r="B1908" t="str">
            <v>N3308048</v>
          </cell>
          <cell r="C1908" t="str">
            <v>RB Aisyiyah Mugkid</v>
          </cell>
          <cell r="D1908" t="str">
            <v>Rumah Bersalin</v>
          </cell>
          <cell r="G1908">
            <v>33</v>
          </cell>
          <cell r="H1908">
            <v>3308</v>
          </cell>
          <cell r="I1908" t="str">
            <v>-</v>
          </cell>
          <cell r="J1908">
            <v>0</v>
          </cell>
          <cell r="K1908" t="str">
            <v>JAWA TENGAH</v>
          </cell>
          <cell r="L1908" t="str">
            <v>MAGELANG</v>
          </cell>
        </row>
        <row r="1909">
          <cell r="B1909" t="str">
            <v>N3308049</v>
          </cell>
          <cell r="C1909" t="str">
            <v>RB Yoga Dharma</v>
          </cell>
          <cell r="D1909" t="str">
            <v>Rumah Bersalin</v>
          </cell>
          <cell r="G1909">
            <v>33</v>
          </cell>
          <cell r="H1909">
            <v>3308</v>
          </cell>
          <cell r="I1909" t="str">
            <v>-</v>
          </cell>
          <cell r="J1909">
            <v>0</v>
          </cell>
          <cell r="K1909" t="str">
            <v>JAWA TENGAH</v>
          </cell>
          <cell r="L1909" t="str">
            <v>MAGELANG</v>
          </cell>
        </row>
        <row r="1910">
          <cell r="B1910" t="str">
            <v>N3308050</v>
          </cell>
          <cell r="C1910" t="str">
            <v>RB Amanah</v>
          </cell>
          <cell r="D1910" t="str">
            <v>Rumah Bersalin</v>
          </cell>
          <cell r="G1910">
            <v>33</v>
          </cell>
          <cell r="H1910">
            <v>3308</v>
          </cell>
          <cell r="I1910" t="str">
            <v>-</v>
          </cell>
          <cell r="J1910">
            <v>0</v>
          </cell>
          <cell r="K1910" t="str">
            <v>JAWA TENGAH</v>
          </cell>
          <cell r="L1910" t="str">
            <v>MAGELANG</v>
          </cell>
        </row>
        <row r="1911">
          <cell r="B1911" t="str">
            <v>N3308051</v>
          </cell>
          <cell r="C1911" t="str">
            <v>RB ICB Jumoyo</v>
          </cell>
          <cell r="D1911" t="str">
            <v>Rumah Bersalin</v>
          </cell>
          <cell r="G1911">
            <v>33</v>
          </cell>
          <cell r="H1911">
            <v>3308</v>
          </cell>
          <cell r="I1911" t="str">
            <v>-</v>
          </cell>
          <cell r="J1911">
            <v>0</v>
          </cell>
          <cell r="K1911" t="str">
            <v>JAWA TENGAH</v>
          </cell>
          <cell r="L1911" t="str">
            <v>MAGELANG</v>
          </cell>
        </row>
        <row r="1912">
          <cell r="B1912" t="str">
            <v>N3308052</v>
          </cell>
          <cell r="C1912" t="str">
            <v>RB Karya Rini</v>
          </cell>
          <cell r="D1912" t="str">
            <v>Rumah Bersalin</v>
          </cell>
          <cell r="G1912">
            <v>33</v>
          </cell>
          <cell r="H1912">
            <v>3308</v>
          </cell>
          <cell r="I1912" t="str">
            <v>-</v>
          </cell>
          <cell r="J1912">
            <v>0</v>
          </cell>
          <cell r="K1912" t="str">
            <v>JAWA TENGAH</v>
          </cell>
          <cell r="L1912" t="str">
            <v>MAGELANG</v>
          </cell>
        </row>
        <row r="1913">
          <cell r="B1913" t="str">
            <v>N3308053</v>
          </cell>
          <cell r="C1913" t="str">
            <v>RB Puruhito Health Centre</v>
          </cell>
          <cell r="D1913" t="str">
            <v>Rumah Bersalin</v>
          </cell>
          <cell r="G1913">
            <v>33</v>
          </cell>
          <cell r="H1913">
            <v>3308</v>
          </cell>
          <cell r="I1913" t="str">
            <v>-</v>
          </cell>
          <cell r="J1913">
            <v>0</v>
          </cell>
          <cell r="K1913" t="str">
            <v>JAWA TENGAH</v>
          </cell>
          <cell r="L1913" t="str">
            <v>MAGELANG</v>
          </cell>
        </row>
        <row r="1914">
          <cell r="B1914" t="str">
            <v>N3308054</v>
          </cell>
          <cell r="C1914" t="str">
            <v>RB Patal Secang</v>
          </cell>
          <cell r="D1914" t="str">
            <v>Rumah Bersalin</v>
          </cell>
          <cell r="G1914">
            <v>33</v>
          </cell>
          <cell r="H1914">
            <v>3308</v>
          </cell>
          <cell r="I1914" t="str">
            <v>-</v>
          </cell>
          <cell r="J1914">
            <v>0</v>
          </cell>
          <cell r="K1914" t="str">
            <v>JAWA TENGAH</v>
          </cell>
          <cell r="L1914" t="str">
            <v>MAGELANG</v>
          </cell>
        </row>
        <row r="1915">
          <cell r="B1915" t="str">
            <v>N3308055</v>
          </cell>
          <cell r="C1915" t="str">
            <v>RB Aisyiyah Bandongan</v>
          </cell>
          <cell r="D1915" t="str">
            <v>Rumah Bersalin</v>
          </cell>
          <cell r="G1915">
            <v>33</v>
          </cell>
          <cell r="H1915">
            <v>3308</v>
          </cell>
          <cell r="I1915" t="str">
            <v>-</v>
          </cell>
          <cell r="J1915">
            <v>0</v>
          </cell>
          <cell r="K1915" t="str">
            <v>JAWA TENGAH</v>
          </cell>
          <cell r="L1915" t="str">
            <v>MAGELANG</v>
          </cell>
        </row>
        <row r="1916">
          <cell r="B1916" t="str">
            <v>N3309009</v>
          </cell>
          <cell r="C1916" t="str">
            <v>RB AULIA</v>
          </cell>
          <cell r="D1916" t="str">
            <v>Rumah Bersalin</v>
          </cell>
          <cell r="G1916">
            <v>33</v>
          </cell>
          <cell r="H1916">
            <v>3309</v>
          </cell>
          <cell r="I1916" t="str">
            <v>-</v>
          </cell>
          <cell r="J1916">
            <v>0</v>
          </cell>
          <cell r="K1916" t="str">
            <v>JAWA TENGAH</v>
          </cell>
          <cell r="L1916" t="str">
            <v>BOYOLALI</v>
          </cell>
        </row>
        <row r="1917">
          <cell r="B1917" t="str">
            <v>N3309010</v>
          </cell>
          <cell r="C1917" t="str">
            <v>RB NATALIA</v>
          </cell>
          <cell r="D1917" t="str">
            <v>Rumah Bersalin</v>
          </cell>
          <cell r="G1917">
            <v>33</v>
          </cell>
          <cell r="H1917">
            <v>3309</v>
          </cell>
          <cell r="I1917" t="str">
            <v>-</v>
          </cell>
          <cell r="J1917">
            <v>0</v>
          </cell>
          <cell r="K1917" t="str">
            <v>JAWA TENGAH</v>
          </cell>
          <cell r="L1917" t="str">
            <v>BOYOLALI</v>
          </cell>
        </row>
        <row r="1918">
          <cell r="B1918" t="str">
            <v>N3309011</v>
          </cell>
          <cell r="C1918" t="str">
            <v>RB ANNISA</v>
          </cell>
          <cell r="D1918" t="str">
            <v>Rumah Bersalin</v>
          </cell>
          <cell r="G1918">
            <v>33</v>
          </cell>
          <cell r="H1918">
            <v>3309</v>
          </cell>
          <cell r="I1918" t="str">
            <v>-</v>
          </cell>
          <cell r="J1918">
            <v>0</v>
          </cell>
          <cell r="K1918" t="str">
            <v>JAWA TENGAH</v>
          </cell>
          <cell r="L1918" t="str">
            <v>BOYOLALI</v>
          </cell>
        </row>
        <row r="1919">
          <cell r="B1919" t="str">
            <v>N3309012</v>
          </cell>
          <cell r="C1919" t="str">
            <v>RB AMANDA CAHYA KUSUMA</v>
          </cell>
          <cell r="D1919" t="str">
            <v>Rumah Bersalin</v>
          </cell>
          <cell r="G1919">
            <v>33</v>
          </cell>
          <cell r="H1919">
            <v>3309</v>
          </cell>
          <cell r="I1919" t="str">
            <v>-</v>
          </cell>
          <cell r="J1919">
            <v>0</v>
          </cell>
          <cell r="K1919" t="str">
            <v>JAWA TENGAH</v>
          </cell>
          <cell r="L1919" t="str">
            <v>BOYOLALI</v>
          </cell>
        </row>
        <row r="1920">
          <cell r="B1920" t="str">
            <v>N3309013</v>
          </cell>
          <cell r="C1920" t="str">
            <v>RB TULUNG WARGO</v>
          </cell>
          <cell r="D1920" t="str">
            <v>Rumah Bersalin</v>
          </cell>
          <cell r="G1920">
            <v>33</v>
          </cell>
          <cell r="H1920">
            <v>3309</v>
          </cell>
          <cell r="I1920" t="str">
            <v>-</v>
          </cell>
          <cell r="J1920">
            <v>0</v>
          </cell>
          <cell r="K1920" t="str">
            <v>JAWA TENGAH</v>
          </cell>
          <cell r="L1920" t="str">
            <v>BOYOLALI</v>
          </cell>
        </row>
        <row r="1921">
          <cell r="B1921" t="str">
            <v>N3309014</v>
          </cell>
          <cell r="C1921" t="str">
            <v>RB SITI BAROKAH</v>
          </cell>
          <cell r="D1921" t="str">
            <v>Rumah Bersalin</v>
          </cell>
          <cell r="G1921">
            <v>33</v>
          </cell>
          <cell r="H1921">
            <v>3309</v>
          </cell>
          <cell r="I1921" t="str">
            <v>-</v>
          </cell>
          <cell r="J1921">
            <v>0</v>
          </cell>
          <cell r="K1921" t="str">
            <v>JAWA TENGAH</v>
          </cell>
          <cell r="L1921" t="str">
            <v>BOYOLALI</v>
          </cell>
        </row>
        <row r="1922">
          <cell r="B1922" t="str">
            <v>N3316005</v>
          </cell>
          <cell r="C1922" t="str">
            <v>RB Bunda Maria Cepu</v>
          </cell>
          <cell r="D1922" t="str">
            <v>Rumah Bersalin</v>
          </cell>
          <cell r="G1922">
            <v>33</v>
          </cell>
          <cell r="H1922">
            <v>3316</v>
          </cell>
          <cell r="I1922" t="str">
            <v>-</v>
          </cell>
          <cell r="J1922">
            <v>0</v>
          </cell>
          <cell r="K1922" t="str">
            <v>JAWA TENGAH</v>
          </cell>
          <cell r="L1922" t="str">
            <v>BLORA</v>
          </cell>
        </row>
        <row r="1923">
          <cell r="B1923" t="str">
            <v>N3316012</v>
          </cell>
          <cell r="C1923" t="str">
            <v>RB Annisa Blora</v>
          </cell>
          <cell r="D1923" t="str">
            <v>Rumah Bersalin</v>
          </cell>
          <cell r="G1923">
            <v>33</v>
          </cell>
          <cell r="H1923">
            <v>3316</v>
          </cell>
          <cell r="I1923" t="str">
            <v>-</v>
          </cell>
          <cell r="J1923">
            <v>0</v>
          </cell>
          <cell r="K1923" t="str">
            <v>JAWA TENGAH</v>
          </cell>
          <cell r="L1923" t="str">
            <v>BLORA</v>
          </cell>
        </row>
        <row r="1924">
          <cell r="B1924" t="str">
            <v>N3317003</v>
          </cell>
          <cell r="C1924" t="str">
            <v>RB Asysaafira</v>
          </cell>
          <cell r="D1924" t="str">
            <v>Rumah Bersalin</v>
          </cell>
          <cell r="G1924">
            <v>33</v>
          </cell>
          <cell r="H1924">
            <v>3317</v>
          </cell>
          <cell r="I1924" t="str">
            <v>-</v>
          </cell>
          <cell r="J1924">
            <v>0</v>
          </cell>
          <cell r="K1924" t="str">
            <v>JAWA TENGAH</v>
          </cell>
          <cell r="L1924" t="str">
            <v>REMBANG</v>
          </cell>
        </row>
        <row r="1925">
          <cell r="B1925" t="str">
            <v>N3317004</v>
          </cell>
          <cell r="C1925" t="str">
            <v>RB Kartini</v>
          </cell>
          <cell r="D1925" t="str">
            <v>Rumah Bersalin</v>
          </cell>
          <cell r="G1925">
            <v>33</v>
          </cell>
          <cell r="H1925">
            <v>3317</v>
          </cell>
          <cell r="I1925" t="str">
            <v>-</v>
          </cell>
          <cell r="J1925">
            <v>0</v>
          </cell>
          <cell r="K1925" t="str">
            <v>JAWA TENGAH</v>
          </cell>
          <cell r="L1925" t="str">
            <v>REMBANG</v>
          </cell>
        </row>
        <row r="1926">
          <cell r="B1926" t="str">
            <v>N3318004</v>
          </cell>
          <cell r="C1926" t="str">
            <v>RB TRI RAHAYU</v>
          </cell>
          <cell r="D1926" t="str">
            <v>Rumah Bersalin</v>
          </cell>
          <cell r="G1926">
            <v>33</v>
          </cell>
          <cell r="H1926">
            <v>3318</v>
          </cell>
          <cell r="I1926" t="str">
            <v>-</v>
          </cell>
          <cell r="J1926">
            <v>0</v>
          </cell>
          <cell r="K1926" t="str">
            <v>JAWA TENGAH</v>
          </cell>
          <cell r="L1926" t="str">
            <v>PATI</v>
          </cell>
        </row>
        <row r="1927">
          <cell r="B1927" t="str">
            <v>N3319022</v>
          </cell>
          <cell r="C1927" t="str">
            <v>RB YKM NU</v>
          </cell>
          <cell r="D1927" t="str">
            <v>Rumah Bersalin</v>
          </cell>
          <cell r="G1927">
            <v>33</v>
          </cell>
          <cell r="H1927">
            <v>3319</v>
          </cell>
          <cell r="I1927" t="str">
            <v>-</v>
          </cell>
          <cell r="J1927">
            <v>0</v>
          </cell>
          <cell r="K1927" t="str">
            <v>JAWA TENGAH</v>
          </cell>
          <cell r="L1927" t="str">
            <v>KUDUS</v>
          </cell>
        </row>
        <row r="1928">
          <cell r="B1928" t="str">
            <v>N3319023</v>
          </cell>
          <cell r="C1928" t="str">
            <v>RB.Mutiara Hati</v>
          </cell>
          <cell r="D1928" t="str">
            <v>Rumah Bersalin</v>
          </cell>
          <cell r="G1928">
            <v>33</v>
          </cell>
          <cell r="H1928">
            <v>3319</v>
          </cell>
          <cell r="I1928" t="str">
            <v>-</v>
          </cell>
          <cell r="J1928">
            <v>0</v>
          </cell>
          <cell r="K1928" t="str">
            <v>JAWA TENGAH</v>
          </cell>
          <cell r="L1928" t="str">
            <v>KUDUS</v>
          </cell>
        </row>
        <row r="1929">
          <cell r="B1929" t="str">
            <v>N3319024</v>
          </cell>
          <cell r="C1929" t="str">
            <v>RB Miriam</v>
          </cell>
          <cell r="D1929" t="str">
            <v>Rumah Bersalin</v>
          </cell>
          <cell r="G1929">
            <v>33</v>
          </cell>
          <cell r="H1929">
            <v>3319</v>
          </cell>
          <cell r="I1929" t="str">
            <v>-</v>
          </cell>
          <cell r="J1929">
            <v>0</v>
          </cell>
          <cell r="K1929" t="str">
            <v>JAWA TENGAH</v>
          </cell>
          <cell r="L1929" t="str">
            <v>KUDUS</v>
          </cell>
        </row>
        <row r="1930">
          <cell r="B1930" t="str">
            <v>N3319025</v>
          </cell>
          <cell r="C1930" t="str">
            <v>RB Sayang Ibu</v>
          </cell>
          <cell r="D1930" t="str">
            <v>Rumah Bersalin</v>
          </cell>
          <cell r="G1930">
            <v>33</v>
          </cell>
          <cell r="H1930">
            <v>3319</v>
          </cell>
          <cell r="I1930" t="str">
            <v>-</v>
          </cell>
          <cell r="J1930">
            <v>0</v>
          </cell>
          <cell r="K1930" t="str">
            <v>JAWA TENGAH</v>
          </cell>
          <cell r="L1930" t="str">
            <v>KUDUS</v>
          </cell>
        </row>
        <row r="1931">
          <cell r="B1931" t="str">
            <v>N3319026</v>
          </cell>
          <cell r="C1931" t="str">
            <v>RB Rahayu</v>
          </cell>
          <cell r="D1931" t="str">
            <v>Rumah Bersalin</v>
          </cell>
          <cell r="G1931">
            <v>33</v>
          </cell>
          <cell r="H1931">
            <v>3319</v>
          </cell>
          <cell r="I1931" t="str">
            <v>-</v>
          </cell>
          <cell r="J1931">
            <v>0</v>
          </cell>
          <cell r="K1931" t="str">
            <v>JAWA TENGAH</v>
          </cell>
          <cell r="L1931" t="str">
            <v>KUDUS</v>
          </cell>
        </row>
        <row r="1932">
          <cell r="B1932" t="str">
            <v>N3319027</v>
          </cell>
          <cell r="C1932" t="str">
            <v>RB Anugerah</v>
          </cell>
          <cell r="D1932" t="str">
            <v>Rumah Bersalin</v>
          </cell>
          <cell r="G1932">
            <v>33</v>
          </cell>
          <cell r="H1932">
            <v>3319</v>
          </cell>
          <cell r="I1932" t="str">
            <v>-</v>
          </cell>
          <cell r="J1932">
            <v>0</v>
          </cell>
          <cell r="K1932" t="str">
            <v>JAWA TENGAH</v>
          </cell>
          <cell r="L1932" t="str">
            <v>KUDUS</v>
          </cell>
        </row>
        <row r="1933">
          <cell r="B1933" t="str">
            <v>N3319028</v>
          </cell>
          <cell r="C1933" t="str">
            <v>RB Budi Luhur</v>
          </cell>
          <cell r="D1933" t="str">
            <v>Rumah Bersalin</v>
          </cell>
          <cell r="G1933">
            <v>33</v>
          </cell>
          <cell r="H1933">
            <v>3319</v>
          </cell>
          <cell r="I1933" t="str">
            <v>-</v>
          </cell>
          <cell r="J1933">
            <v>0</v>
          </cell>
          <cell r="K1933" t="str">
            <v>JAWA TENGAH</v>
          </cell>
          <cell r="L1933" t="str">
            <v>KUDUS</v>
          </cell>
        </row>
        <row r="1934">
          <cell r="B1934" t="str">
            <v>N3319029</v>
          </cell>
          <cell r="C1934" t="str">
            <v>RB Fatimah</v>
          </cell>
          <cell r="D1934" t="str">
            <v>Rumah Bersalin</v>
          </cell>
          <cell r="G1934">
            <v>33</v>
          </cell>
          <cell r="H1934">
            <v>3319</v>
          </cell>
          <cell r="I1934" t="str">
            <v>-</v>
          </cell>
          <cell r="J1934">
            <v>0</v>
          </cell>
          <cell r="K1934" t="str">
            <v>JAWA TENGAH</v>
          </cell>
          <cell r="L1934" t="str">
            <v>KUDUS</v>
          </cell>
        </row>
        <row r="1935">
          <cell r="B1935" t="str">
            <v>N3319030</v>
          </cell>
          <cell r="C1935" t="str">
            <v>RB Masyithoh</v>
          </cell>
          <cell r="D1935" t="str">
            <v>Rumah Bersalin</v>
          </cell>
          <cell r="G1935">
            <v>33</v>
          </cell>
          <cell r="H1935">
            <v>3319</v>
          </cell>
          <cell r="I1935" t="str">
            <v>-</v>
          </cell>
          <cell r="J1935">
            <v>0</v>
          </cell>
          <cell r="K1935" t="str">
            <v>JAWA TENGAH</v>
          </cell>
          <cell r="L1935" t="str">
            <v>KUDUS</v>
          </cell>
        </row>
        <row r="1936">
          <cell r="B1936" t="str">
            <v>N3319031</v>
          </cell>
          <cell r="C1936" t="str">
            <v>RB Utami</v>
          </cell>
          <cell r="D1936" t="str">
            <v>Rumah Bersalin</v>
          </cell>
          <cell r="G1936">
            <v>33</v>
          </cell>
          <cell r="H1936">
            <v>3319</v>
          </cell>
          <cell r="I1936" t="str">
            <v>-</v>
          </cell>
          <cell r="J1936">
            <v>0</v>
          </cell>
          <cell r="K1936" t="str">
            <v>JAWA TENGAH</v>
          </cell>
          <cell r="L1936" t="str">
            <v>KUDUS</v>
          </cell>
        </row>
        <row r="1937">
          <cell r="B1937" t="str">
            <v>N3323011</v>
          </cell>
          <cell r="C1937" t="str">
            <v>RB Fatima</v>
          </cell>
          <cell r="D1937" t="str">
            <v>Rumah Bersalin</v>
          </cell>
          <cell r="G1937">
            <v>33</v>
          </cell>
          <cell r="H1937">
            <v>3323</v>
          </cell>
          <cell r="I1937" t="str">
            <v>-</v>
          </cell>
          <cell r="J1937">
            <v>0</v>
          </cell>
          <cell r="K1937" t="str">
            <v>JAWA TENGAH</v>
          </cell>
          <cell r="L1937" t="str">
            <v>TEMANGGUNG</v>
          </cell>
        </row>
        <row r="1938">
          <cell r="B1938" t="str">
            <v>N3326004</v>
          </cell>
          <cell r="C1938" t="str">
            <v>RB. AZ-ZAHRA</v>
          </cell>
          <cell r="D1938" t="str">
            <v>Rumah Bersalin</v>
          </cell>
          <cell r="G1938">
            <v>33</v>
          </cell>
          <cell r="H1938">
            <v>3326</v>
          </cell>
          <cell r="I1938" t="str">
            <v>-</v>
          </cell>
          <cell r="J1938">
            <v>0</v>
          </cell>
          <cell r="K1938" t="str">
            <v>JAWA TENGAH</v>
          </cell>
          <cell r="L1938" t="str">
            <v>PEKALONGAN</v>
          </cell>
        </row>
        <row r="1939">
          <cell r="B1939" t="str">
            <v>N3326005</v>
          </cell>
          <cell r="C1939" t="str">
            <v>RB KASIH IBU</v>
          </cell>
          <cell r="D1939" t="str">
            <v>Rumah Bersalin</v>
          </cell>
          <cell r="G1939">
            <v>33</v>
          </cell>
          <cell r="H1939">
            <v>3326</v>
          </cell>
          <cell r="I1939" t="str">
            <v>-</v>
          </cell>
          <cell r="J1939">
            <v>0</v>
          </cell>
          <cell r="K1939" t="str">
            <v>JAWA TENGAH</v>
          </cell>
          <cell r="L1939" t="str">
            <v>PEKALONGAN</v>
          </cell>
        </row>
        <row r="1940">
          <cell r="B1940" t="str">
            <v>N3326006</v>
          </cell>
          <cell r="C1940" t="str">
            <v>RB. IBNU SINA</v>
          </cell>
          <cell r="D1940" t="str">
            <v>Rumah Bersalin</v>
          </cell>
          <cell r="G1940">
            <v>33</v>
          </cell>
          <cell r="H1940">
            <v>3326</v>
          </cell>
          <cell r="I1940" t="str">
            <v>-</v>
          </cell>
          <cell r="J1940">
            <v>0</v>
          </cell>
          <cell r="K1940" t="str">
            <v>JAWA TENGAH</v>
          </cell>
          <cell r="L1940" t="str">
            <v>PEKALONGAN</v>
          </cell>
        </row>
        <row r="1941">
          <cell r="B1941" t="str">
            <v>N3326007</v>
          </cell>
          <cell r="C1941" t="str">
            <v>RB. NURUL ANAM</v>
          </cell>
          <cell r="D1941" t="str">
            <v>Rumah Bersalin</v>
          </cell>
          <cell r="G1941">
            <v>33</v>
          </cell>
          <cell r="H1941">
            <v>3326</v>
          </cell>
          <cell r="I1941" t="str">
            <v>-</v>
          </cell>
          <cell r="J1941">
            <v>0</v>
          </cell>
          <cell r="K1941" t="str">
            <v>JAWA TENGAH</v>
          </cell>
          <cell r="L1941" t="str">
            <v>PEKALONGAN</v>
          </cell>
        </row>
        <row r="1942">
          <cell r="B1942" t="str">
            <v>N3326008</v>
          </cell>
          <cell r="C1942" t="str">
            <v>RB. BUNDA MEDIKA</v>
          </cell>
          <cell r="D1942" t="str">
            <v>Rumah Bersalin</v>
          </cell>
          <cell r="G1942">
            <v>33</v>
          </cell>
          <cell r="H1942">
            <v>3326</v>
          </cell>
          <cell r="I1942" t="str">
            <v>-</v>
          </cell>
          <cell r="J1942">
            <v>0</v>
          </cell>
          <cell r="K1942" t="str">
            <v>JAWA TENGAH</v>
          </cell>
          <cell r="L1942" t="str">
            <v>PEKALONGAN</v>
          </cell>
        </row>
        <row r="1943">
          <cell r="B1943" t="str">
            <v>N3326009</v>
          </cell>
          <cell r="C1943" t="str">
            <v>RB. AISYIYAH</v>
          </cell>
          <cell r="D1943" t="str">
            <v>Rumah Bersalin</v>
          </cell>
          <cell r="G1943">
            <v>33</v>
          </cell>
          <cell r="H1943">
            <v>3326</v>
          </cell>
          <cell r="I1943" t="str">
            <v>-</v>
          </cell>
          <cell r="J1943">
            <v>0</v>
          </cell>
          <cell r="K1943" t="str">
            <v>JAWA TENGAH</v>
          </cell>
          <cell r="L1943" t="str">
            <v>PEKALONGAN</v>
          </cell>
        </row>
        <row r="1944">
          <cell r="B1944" t="str">
            <v>N3327001</v>
          </cell>
          <cell r="C1944" t="str">
            <v>BP/RB Mardlatilah</v>
          </cell>
          <cell r="D1944" t="str">
            <v>Rumah Bersalin</v>
          </cell>
          <cell r="G1944">
            <v>33</v>
          </cell>
          <cell r="H1944">
            <v>3327</v>
          </cell>
          <cell r="I1944" t="str">
            <v>-</v>
          </cell>
          <cell r="J1944">
            <v>0</v>
          </cell>
          <cell r="K1944" t="str">
            <v>JAWA TENGAH</v>
          </cell>
          <cell r="L1944" t="str">
            <v>PEMALANG</v>
          </cell>
        </row>
        <row r="1945">
          <cell r="B1945" t="str">
            <v>N3327002</v>
          </cell>
          <cell r="C1945" t="str">
            <v>BP/RB NU Siti Fatimah</v>
          </cell>
          <cell r="D1945" t="str">
            <v>Rumah Bersalin</v>
          </cell>
          <cell r="G1945">
            <v>33</v>
          </cell>
          <cell r="H1945">
            <v>3327</v>
          </cell>
          <cell r="I1945" t="str">
            <v>-</v>
          </cell>
          <cell r="J1945">
            <v>0</v>
          </cell>
          <cell r="K1945" t="str">
            <v>JAWA TENGAH</v>
          </cell>
          <cell r="L1945" t="str">
            <v>PEMALANG</v>
          </cell>
        </row>
        <row r="1946">
          <cell r="B1946" t="str">
            <v>N3327004</v>
          </cell>
          <cell r="C1946" t="str">
            <v>RB Aminah</v>
          </cell>
          <cell r="D1946" t="str">
            <v>Rumah Bersalin</v>
          </cell>
          <cell r="G1946">
            <v>33</v>
          </cell>
          <cell r="H1946">
            <v>3327</v>
          </cell>
          <cell r="I1946" t="str">
            <v>-</v>
          </cell>
          <cell r="J1946">
            <v>0</v>
          </cell>
          <cell r="K1946" t="str">
            <v>JAWA TENGAH</v>
          </cell>
          <cell r="L1946" t="str">
            <v>PEMALANG</v>
          </cell>
        </row>
        <row r="1947">
          <cell r="B1947" t="str">
            <v>N3327005</v>
          </cell>
          <cell r="C1947" t="str">
            <v>RB Permata Hati</v>
          </cell>
          <cell r="D1947" t="str">
            <v>Rumah Bersalin</v>
          </cell>
          <cell r="G1947">
            <v>33</v>
          </cell>
          <cell r="H1947">
            <v>3327</v>
          </cell>
          <cell r="I1947" t="str">
            <v>-</v>
          </cell>
          <cell r="J1947">
            <v>0</v>
          </cell>
          <cell r="K1947" t="str">
            <v>JAWA TENGAH</v>
          </cell>
          <cell r="L1947" t="str">
            <v>PEMALANG</v>
          </cell>
        </row>
        <row r="1948">
          <cell r="B1948" t="str">
            <v>N3327009</v>
          </cell>
          <cell r="C1948" t="str">
            <v>BP/RB Aisyiah Wanarejan Utara</v>
          </cell>
          <cell r="D1948" t="str">
            <v>Rumah Bersalin</v>
          </cell>
          <cell r="G1948">
            <v>33</v>
          </cell>
          <cell r="H1948">
            <v>3327</v>
          </cell>
          <cell r="I1948" t="str">
            <v>-</v>
          </cell>
          <cell r="J1948">
            <v>0</v>
          </cell>
          <cell r="K1948" t="str">
            <v>JAWA TENGAH</v>
          </cell>
          <cell r="L1948" t="str">
            <v>PEMALANG</v>
          </cell>
        </row>
        <row r="1949">
          <cell r="B1949" t="str">
            <v>N3327010</v>
          </cell>
          <cell r="C1949" t="str">
            <v>BP/RB Aisyiah Petarukan</v>
          </cell>
          <cell r="D1949" t="str">
            <v>Rumah Bersalin</v>
          </cell>
          <cell r="G1949">
            <v>33</v>
          </cell>
          <cell r="H1949">
            <v>3327</v>
          </cell>
          <cell r="I1949" t="str">
            <v>-</v>
          </cell>
          <cell r="J1949">
            <v>0</v>
          </cell>
          <cell r="K1949" t="str">
            <v>JAWA TENGAH</v>
          </cell>
          <cell r="L1949" t="str">
            <v>PEMALANG</v>
          </cell>
        </row>
        <row r="1950">
          <cell r="B1950" t="str">
            <v>N3327011</v>
          </cell>
          <cell r="C1950" t="str">
            <v>BP/RB Dewi Mashitoh</v>
          </cell>
          <cell r="D1950" t="str">
            <v>Rumah Bersalin</v>
          </cell>
          <cell r="G1950">
            <v>33</v>
          </cell>
          <cell r="H1950">
            <v>3327</v>
          </cell>
          <cell r="I1950" t="str">
            <v>-</v>
          </cell>
          <cell r="J1950">
            <v>0</v>
          </cell>
          <cell r="K1950" t="str">
            <v>JAWA TENGAH</v>
          </cell>
          <cell r="L1950" t="str">
            <v>PEMALANG</v>
          </cell>
        </row>
        <row r="1951">
          <cell r="B1951" t="str">
            <v>N3327012</v>
          </cell>
          <cell r="C1951" t="str">
            <v>BP/RB PKU Muhammadiyah Comal</v>
          </cell>
          <cell r="D1951" t="str">
            <v>Rumah Bersalin</v>
          </cell>
          <cell r="G1951">
            <v>33</v>
          </cell>
          <cell r="H1951">
            <v>3327</v>
          </cell>
          <cell r="I1951" t="str">
            <v>-</v>
          </cell>
          <cell r="J1951">
            <v>0</v>
          </cell>
          <cell r="K1951" t="str">
            <v>JAWA TENGAH</v>
          </cell>
          <cell r="L1951" t="str">
            <v>PEMALANG</v>
          </cell>
        </row>
        <row r="1952">
          <cell r="B1952" t="str">
            <v>N3327013</v>
          </cell>
          <cell r="C1952" t="str">
            <v>RB Aisyah Pelutan</v>
          </cell>
          <cell r="D1952" t="str">
            <v>Rumah Bersalin</v>
          </cell>
          <cell r="G1952">
            <v>33</v>
          </cell>
          <cell r="H1952">
            <v>3327</v>
          </cell>
          <cell r="I1952" t="str">
            <v>-</v>
          </cell>
          <cell r="J1952">
            <v>0</v>
          </cell>
          <cell r="K1952" t="str">
            <v>JAWA TENGAH</v>
          </cell>
          <cell r="L1952" t="str">
            <v>PEMALANG</v>
          </cell>
        </row>
        <row r="1953">
          <cell r="B1953" t="str">
            <v>N3372101</v>
          </cell>
          <cell r="C1953" t="str">
            <v>Rumah Bersalin Barokah</v>
          </cell>
          <cell r="D1953" t="str">
            <v>Rumah Bersalin</v>
          </cell>
          <cell r="G1953">
            <v>33</v>
          </cell>
          <cell r="H1953">
            <v>3372</v>
          </cell>
          <cell r="I1953" t="str">
            <v>-</v>
          </cell>
          <cell r="J1953">
            <v>0</v>
          </cell>
          <cell r="K1953" t="str">
            <v>JAWA TENGAH</v>
          </cell>
          <cell r="L1953" t="str">
            <v>KOTA SURAKARTA</v>
          </cell>
        </row>
        <row r="1954">
          <cell r="B1954" t="str">
            <v>N3372104</v>
          </cell>
          <cell r="C1954" t="str">
            <v>RB &amp; BP MTA</v>
          </cell>
          <cell r="D1954" t="str">
            <v>Rumah Bersalin</v>
          </cell>
          <cell r="G1954">
            <v>33</v>
          </cell>
          <cell r="H1954">
            <v>3372</v>
          </cell>
          <cell r="I1954" t="str">
            <v>-</v>
          </cell>
          <cell r="J1954">
            <v>0</v>
          </cell>
          <cell r="K1954" t="str">
            <v>JAWA TENGAH</v>
          </cell>
          <cell r="L1954" t="str">
            <v>KOTA SURAKARTA</v>
          </cell>
        </row>
        <row r="1955">
          <cell r="B1955" t="str">
            <v>N3372105</v>
          </cell>
          <cell r="C1955" t="str">
            <v>RB &amp; BP Enggal Waras</v>
          </cell>
          <cell r="D1955" t="str">
            <v>Rumah Bersalin</v>
          </cell>
          <cell r="G1955">
            <v>33</v>
          </cell>
          <cell r="H1955">
            <v>3372</v>
          </cell>
          <cell r="I1955" t="str">
            <v>-</v>
          </cell>
          <cell r="J1955">
            <v>0</v>
          </cell>
          <cell r="K1955" t="str">
            <v>JAWA TENGAH</v>
          </cell>
          <cell r="L1955" t="str">
            <v>KOTA SURAKARTA</v>
          </cell>
        </row>
        <row r="1956">
          <cell r="B1956" t="str">
            <v>N3372112</v>
          </cell>
          <cell r="C1956" t="str">
            <v>RB Gratis Solo Peduli</v>
          </cell>
          <cell r="D1956" t="str">
            <v>Rumah Bersalin</v>
          </cell>
          <cell r="G1956">
            <v>33</v>
          </cell>
          <cell r="H1956">
            <v>3372</v>
          </cell>
          <cell r="I1956" t="str">
            <v>-</v>
          </cell>
          <cell r="J1956">
            <v>0</v>
          </cell>
          <cell r="K1956" t="str">
            <v>JAWA TENGAH</v>
          </cell>
          <cell r="L1956" t="str">
            <v>KOTA SURAKARTA</v>
          </cell>
        </row>
        <row r="1957">
          <cell r="B1957" t="str">
            <v>N3372113</v>
          </cell>
          <cell r="C1957" t="str">
            <v>RB Marga Waluya</v>
          </cell>
          <cell r="D1957" t="str">
            <v>Rumah Bersalin</v>
          </cell>
          <cell r="G1957">
            <v>33</v>
          </cell>
          <cell r="H1957">
            <v>3372</v>
          </cell>
          <cell r="I1957" t="str">
            <v>-</v>
          </cell>
          <cell r="J1957">
            <v>0</v>
          </cell>
          <cell r="K1957" t="str">
            <v>JAWA TENGAH</v>
          </cell>
          <cell r="L1957" t="str">
            <v>KOTA SURAKARTA</v>
          </cell>
        </row>
        <row r="1958">
          <cell r="B1958" t="str">
            <v>N3372117</v>
          </cell>
          <cell r="C1958" t="str">
            <v>RB Annisa</v>
          </cell>
          <cell r="D1958" t="str">
            <v>Rumah Bersalin</v>
          </cell>
          <cell r="G1958">
            <v>33</v>
          </cell>
          <cell r="H1958">
            <v>3372</v>
          </cell>
          <cell r="I1958" t="str">
            <v>-</v>
          </cell>
          <cell r="J1958">
            <v>0</v>
          </cell>
          <cell r="K1958" t="str">
            <v>JAWA TENGAH</v>
          </cell>
          <cell r="L1958" t="str">
            <v>KOTA SURAKARTA</v>
          </cell>
        </row>
        <row r="1959">
          <cell r="B1959" t="str">
            <v>N3372120</v>
          </cell>
          <cell r="C1959" t="str">
            <v>RB Seger Waras</v>
          </cell>
          <cell r="D1959" t="str">
            <v>Rumah Bersalin</v>
          </cell>
          <cell r="G1959">
            <v>33</v>
          </cell>
          <cell r="H1959">
            <v>3372</v>
          </cell>
          <cell r="I1959" t="str">
            <v>-</v>
          </cell>
          <cell r="J1959">
            <v>0</v>
          </cell>
          <cell r="K1959" t="str">
            <v>JAWA TENGAH</v>
          </cell>
          <cell r="L1959" t="str">
            <v>KOTA SURAKARTA</v>
          </cell>
        </row>
        <row r="1960">
          <cell r="B1960" t="str">
            <v>N3372132</v>
          </cell>
          <cell r="C1960" t="str">
            <v>RB PKU Muhammadiyah Sampangan</v>
          </cell>
          <cell r="D1960" t="str">
            <v>Rumah Bersalin</v>
          </cell>
          <cell r="G1960">
            <v>33</v>
          </cell>
          <cell r="H1960">
            <v>3372</v>
          </cell>
          <cell r="I1960" t="str">
            <v>-</v>
          </cell>
          <cell r="J1960">
            <v>0</v>
          </cell>
          <cell r="K1960" t="str">
            <v>JAWA TENGAH</v>
          </cell>
          <cell r="L1960" t="str">
            <v>KOTA SURAKARTA</v>
          </cell>
        </row>
        <row r="1961">
          <cell r="B1961" t="str">
            <v>N3372199</v>
          </cell>
          <cell r="C1961" t="str">
            <v>RB Harapan Bunda</v>
          </cell>
          <cell r="D1961" t="str">
            <v>Rumah Bersalin</v>
          </cell>
          <cell r="G1961">
            <v>33</v>
          </cell>
          <cell r="H1961">
            <v>3372</v>
          </cell>
          <cell r="I1961" t="str">
            <v>-</v>
          </cell>
          <cell r="J1961">
            <v>0</v>
          </cell>
          <cell r="K1961" t="str">
            <v>JAWA TENGAH</v>
          </cell>
          <cell r="L1961" t="str">
            <v>KOTA SURAKARTA</v>
          </cell>
        </row>
        <row r="1962">
          <cell r="B1962" t="str">
            <v>N3372207</v>
          </cell>
          <cell r="C1962" t="str">
            <v>RB Nayaka Eka Husada</v>
          </cell>
          <cell r="D1962" t="str">
            <v>Rumah Bersalin</v>
          </cell>
          <cell r="G1962">
            <v>33</v>
          </cell>
          <cell r="H1962">
            <v>3372</v>
          </cell>
          <cell r="I1962" t="str">
            <v>-</v>
          </cell>
          <cell r="J1962">
            <v>0</v>
          </cell>
          <cell r="K1962" t="str">
            <v>JAWA TENGAH</v>
          </cell>
          <cell r="L1962" t="str">
            <v>KOTA SURAKARTA</v>
          </cell>
        </row>
        <row r="1963">
          <cell r="B1963" t="str">
            <v>N3372218</v>
          </cell>
          <cell r="C1963" t="str">
            <v>RB dr JOHAN</v>
          </cell>
          <cell r="D1963" t="str">
            <v>Rumah Bersalin</v>
          </cell>
          <cell r="G1963">
            <v>33</v>
          </cell>
          <cell r="H1963">
            <v>3372</v>
          </cell>
          <cell r="I1963" t="str">
            <v>-</v>
          </cell>
          <cell r="J1963">
            <v>0</v>
          </cell>
          <cell r="K1963" t="str">
            <v>JAWA TENGAH</v>
          </cell>
          <cell r="L1963" t="str">
            <v>KOTA SURAKARTA</v>
          </cell>
        </row>
        <row r="1964">
          <cell r="B1964" t="str">
            <v>N3372270</v>
          </cell>
          <cell r="C1964" t="str">
            <v>RB Bhayangkara</v>
          </cell>
          <cell r="D1964" t="str">
            <v>Rumah Bersalin</v>
          </cell>
          <cell r="G1964">
            <v>33</v>
          </cell>
          <cell r="H1964">
            <v>3372</v>
          </cell>
          <cell r="I1964" t="str">
            <v>-</v>
          </cell>
          <cell r="J1964">
            <v>0</v>
          </cell>
          <cell r="K1964" t="str">
            <v>JAWA TENGAH</v>
          </cell>
          <cell r="L1964" t="str">
            <v>KOTA SURAKARTA</v>
          </cell>
        </row>
        <row r="1965">
          <cell r="B1965" t="str">
            <v>N3373008</v>
          </cell>
          <cell r="C1965" t="str">
            <v>RSB MUTIARA BUNDA</v>
          </cell>
          <cell r="D1965" t="str">
            <v>Rumah Bersalin</v>
          </cell>
          <cell r="G1965">
            <v>33</v>
          </cell>
          <cell r="H1965">
            <v>3373</v>
          </cell>
          <cell r="I1965" t="str">
            <v>-</v>
          </cell>
          <cell r="J1965">
            <v>0</v>
          </cell>
          <cell r="K1965" t="str">
            <v>JAWA TENGAH</v>
          </cell>
          <cell r="L1965" t="str">
            <v>KOTA SALATIGA</v>
          </cell>
        </row>
        <row r="1966">
          <cell r="B1966" t="str">
            <v>N3373009</v>
          </cell>
          <cell r="C1966" t="str">
            <v>RB BP PERMATA HATI SALATIGA</v>
          </cell>
          <cell r="D1966" t="str">
            <v>Rumah Bersalin</v>
          </cell>
          <cell r="G1966">
            <v>33</v>
          </cell>
          <cell r="H1966">
            <v>3373</v>
          </cell>
          <cell r="I1966" t="str">
            <v>-</v>
          </cell>
          <cell r="J1966">
            <v>0</v>
          </cell>
          <cell r="K1966" t="str">
            <v>JAWA TENGAH</v>
          </cell>
          <cell r="L1966" t="str">
            <v>KOTA SALATIGA</v>
          </cell>
        </row>
        <row r="1967">
          <cell r="B1967" t="str">
            <v>N3376206</v>
          </cell>
          <cell r="C1967" t="str">
            <v>RB Kaharunia</v>
          </cell>
          <cell r="D1967" t="str">
            <v>Rumah Bersalin</v>
          </cell>
          <cell r="G1967">
            <v>33</v>
          </cell>
          <cell r="H1967">
            <v>3376</v>
          </cell>
          <cell r="I1967" t="str">
            <v>-</v>
          </cell>
          <cell r="J1967">
            <v>0</v>
          </cell>
          <cell r="K1967" t="str">
            <v>JAWA TENGAH</v>
          </cell>
          <cell r="L1967" t="str">
            <v>KOTA TEGAL</v>
          </cell>
        </row>
        <row r="1968">
          <cell r="B1968" t="str">
            <v>N3376207</v>
          </cell>
          <cell r="C1968" t="str">
            <v>RB Rahma</v>
          </cell>
          <cell r="D1968" t="str">
            <v>Rumah Bersalin</v>
          </cell>
          <cell r="G1968">
            <v>33</v>
          </cell>
          <cell r="H1968">
            <v>3376</v>
          </cell>
          <cell r="I1968" t="str">
            <v>-</v>
          </cell>
          <cell r="J1968">
            <v>0</v>
          </cell>
          <cell r="K1968" t="str">
            <v>JAWA TENGAH</v>
          </cell>
          <cell r="L1968" t="str">
            <v>KOTA TEGAL</v>
          </cell>
        </row>
        <row r="1969">
          <cell r="B1969" t="str">
            <v>N3376208</v>
          </cell>
          <cell r="C1969" t="str">
            <v>RB Adhi Pradana</v>
          </cell>
          <cell r="D1969" t="str">
            <v>Rumah Bersalin</v>
          </cell>
          <cell r="G1969">
            <v>33</v>
          </cell>
          <cell r="H1969">
            <v>3376</v>
          </cell>
          <cell r="I1969" t="str">
            <v>-</v>
          </cell>
          <cell r="J1969">
            <v>0</v>
          </cell>
          <cell r="K1969" t="str">
            <v>JAWA TENGAH</v>
          </cell>
          <cell r="L1969" t="str">
            <v>KOTA TEGAL</v>
          </cell>
        </row>
        <row r="1970">
          <cell r="B1970" t="str">
            <v>N3376209</v>
          </cell>
          <cell r="C1970" t="str">
            <v>RB Siti Hajar</v>
          </cell>
          <cell r="D1970" t="str">
            <v>Rumah Bersalin</v>
          </cell>
          <cell r="G1970">
            <v>33</v>
          </cell>
          <cell r="H1970">
            <v>3376</v>
          </cell>
          <cell r="I1970" t="str">
            <v>-</v>
          </cell>
          <cell r="J1970">
            <v>0</v>
          </cell>
          <cell r="K1970" t="str">
            <v>JAWA TENGAH</v>
          </cell>
          <cell r="L1970" t="str">
            <v>KOTA TEGAL</v>
          </cell>
        </row>
        <row r="1971">
          <cell r="B1971" t="str">
            <v>N3376210</v>
          </cell>
          <cell r="C1971" t="str">
            <v>RB Permata Bunda</v>
          </cell>
          <cell r="D1971" t="str">
            <v>Rumah Bersalin</v>
          </cell>
          <cell r="G1971">
            <v>33</v>
          </cell>
          <cell r="H1971">
            <v>3376</v>
          </cell>
          <cell r="I1971" t="str">
            <v>-</v>
          </cell>
          <cell r="J1971">
            <v>0</v>
          </cell>
          <cell r="K1971" t="str">
            <v>JAWA TENGAH</v>
          </cell>
          <cell r="L1971" t="str">
            <v>KOTA TEGAL</v>
          </cell>
        </row>
        <row r="1972">
          <cell r="B1972" t="str">
            <v>N3376211</v>
          </cell>
          <cell r="C1972" t="str">
            <v>RB Kasih Umi</v>
          </cell>
          <cell r="D1972" t="str">
            <v>Rumah Bersalin</v>
          </cell>
          <cell r="G1972">
            <v>33</v>
          </cell>
          <cell r="H1972">
            <v>3376</v>
          </cell>
          <cell r="I1972" t="str">
            <v>-</v>
          </cell>
          <cell r="J1972">
            <v>0</v>
          </cell>
          <cell r="K1972" t="str">
            <v>JAWA TENGAH</v>
          </cell>
          <cell r="L1972" t="str">
            <v>KOTA TEGAL</v>
          </cell>
        </row>
        <row r="1973">
          <cell r="B1973" t="str">
            <v>W3303094</v>
          </cell>
          <cell r="C1973" t="str">
            <v>PRAKTIK dr.DAYITA APRITUTI</v>
          </cell>
          <cell r="D1973" t="str">
            <v>Praktek Dokter / Dokter Gigi / Bidan Mandiri</v>
          </cell>
          <cell r="G1973">
            <v>33</v>
          </cell>
          <cell r="H1973">
            <v>3303</v>
          </cell>
          <cell r="I1973" t="str">
            <v>-</v>
          </cell>
          <cell r="J1973">
            <v>0</v>
          </cell>
          <cell r="K1973" t="str">
            <v>JAWA TENGAH</v>
          </cell>
          <cell r="L1973" t="str">
            <v>PURBALINGGA</v>
          </cell>
        </row>
        <row r="1974">
          <cell r="B1974" t="str">
            <v>W3303095</v>
          </cell>
          <cell r="C1974" t="str">
            <v>PRAKTIK dr.HERNI SETIYOWATI</v>
          </cell>
          <cell r="D1974" t="str">
            <v>Praktek Dokter / Dokter Gigi / Bidan Mandiri</v>
          </cell>
          <cell r="G1974">
            <v>33</v>
          </cell>
          <cell r="H1974">
            <v>3303</v>
          </cell>
          <cell r="I1974" t="str">
            <v>-</v>
          </cell>
          <cell r="J1974">
            <v>0</v>
          </cell>
          <cell r="K1974" t="str">
            <v>JAWA TENGAH</v>
          </cell>
          <cell r="L1974" t="str">
            <v>PURBALINGGA</v>
          </cell>
        </row>
        <row r="1975">
          <cell r="B1975" t="str">
            <v>W3303097</v>
          </cell>
          <cell r="C1975" t="str">
            <v>PRAKTIK BIDAN SWASTA</v>
          </cell>
          <cell r="D1975" t="str">
            <v>Praktek Dokter / Dokter Gigi / Bidan Mandiri</v>
          </cell>
          <cell r="G1975">
            <v>33</v>
          </cell>
          <cell r="H1975">
            <v>3303</v>
          </cell>
          <cell r="I1975" t="str">
            <v>-</v>
          </cell>
          <cell r="J1975">
            <v>0</v>
          </cell>
          <cell r="K1975" t="str">
            <v>JAWA TENGAH</v>
          </cell>
          <cell r="L1975" t="str">
            <v>PURBALINGGA</v>
          </cell>
        </row>
        <row r="1976">
          <cell r="B1976" t="str">
            <v>W3303098</v>
          </cell>
          <cell r="C1976" t="str">
            <v>PRAKTIK Dr.DJONI GUNATA</v>
          </cell>
          <cell r="D1976" t="str">
            <v>Praktek Dokter / Dokter Gigi / Bidan Mandiri</v>
          </cell>
          <cell r="G1976">
            <v>33</v>
          </cell>
          <cell r="H1976">
            <v>3303</v>
          </cell>
          <cell r="I1976" t="str">
            <v>-</v>
          </cell>
          <cell r="J1976">
            <v>0</v>
          </cell>
          <cell r="K1976" t="str">
            <v>JAWA TENGAH</v>
          </cell>
          <cell r="L1976" t="str">
            <v>PURBALINGGA</v>
          </cell>
        </row>
        <row r="1977">
          <cell r="B1977" t="str">
            <v>W3304010</v>
          </cell>
          <cell r="C1977" t="str">
            <v>BIDAN PRAKTEK SWASTA MANDIRI</v>
          </cell>
          <cell r="D1977" t="str">
            <v>Praktek Dokter / Dokter Gigi / Bidan Mandiri</v>
          </cell>
          <cell r="G1977">
            <v>33</v>
          </cell>
          <cell r="H1977">
            <v>3304</v>
          </cell>
          <cell r="I1977" t="str">
            <v>-</v>
          </cell>
          <cell r="J1977">
            <v>0</v>
          </cell>
          <cell r="K1977" t="str">
            <v>JAWA TENGAH</v>
          </cell>
          <cell r="L1977" t="str">
            <v>BANJARNEGARA</v>
          </cell>
        </row>
        <row r="1978">
          <cell r="B1978" t="str">
            <v>W3308084</v>
          </cell>
          <cell r="C1978" t="str">
            <v>Dokter Umum Praktek Swasta</v>
          </cell>
          <cell r="D1978" t="str">
            <v>Praktek Dokter / Dokter Gigi / Bidan Mandiri</v>
          </cell>
          <cell r="G1978">
            <v>33</v>
          </cell>
          <cell r="H1978">
            <v>3308</v>
          </cell>
          <cell r="I1978" t="str">
            <v>-</v>
          </cell>
          <cell r="J1978">
            <v>0</v>
          </cell>
          <cell r="K1978" t="str">
            <v>JAWA TENGAH</v>
          </cell>
          <cell r="L1978" t="str">
            <v>MAGELANG</v>
          </cell>
        </row>
        <row r="1979">
          <cell r="B1979" t="str">
            <v>W3308085</v>
          </cell>
          <cell r="C1979" t="str">
            <v>Dokter Spesialis Praktek Swasta</v>
          </cell>
          <cell r="D1979" t="str">
            <v>Praktek Dokter / Dokter Gigi / Bidan Mandiri</v>
          </cell>
          <cell r="G1979">
            <v>33</v>
          </cell>
          <cell r="H1979">
            <v>3308</v>
          </cell>
          <cell r="I1979" t="str">
            <v>-</v>
          </cell>
          <cell r="J1979">
            <v>0</v>
          </cell>
          <cell r="K1979" t="str">
            <v>JAWA TENGAH</v>
          </cell>
          <cell r="L1979" t="str">
            <v>MAGELANG</v>
          </cell>
        </row>
        <row r="1980">
          <cell r="B1980" t="str">
            <v>W3316016</v>
          </cell>
          <cell r="C1980" t="str">
            <v>Praktek Dokter Perseorangan</v>
          </cell>
          <cell r="D1980" t="str">
            <v>Praktek Dokter / Dokter Gigi / Bidan Mandiri</v>
          </cell>
          <cell r="G1980">
            <v>33</v>
          </cell>
          <cell r="H1980">
            <v>3316</v>
          </cell>
          <cell r="I1980" t="str">
            <v>-</v>
          </cell>
          <cell r="J1980">
            <v>0</v>
          </cell>
          <cell r="K1980" t="str">
            <v>JAWA TENGAH</v>
          </cell>
          <cell r="L1980" t="str">
            <v>BLORA</v>
          </cell>
        </row>
        <row r="1981">
          <cell r="B1981" t="str">
            <v>W3376179</v>
          </cell>
          <cell r="C1981" t="str">
            <v>dr. Retno</v>
          </cell>
          <cell r="D1981" t="str">
            <v>Praktek Dokter / Dokter Gigi / Bidan Mandiri</v>
          </cell>
          <cell r="G1981">
            <v>33</v>
          </cell>
          <cell r="H1981">
            <v>3376</v>
          </cell>
          <cell r="I1981" t="str">
            <v>-</v>
          </cell>
          <cell r="J1981">
            <v>0</v>
          </cell>
          <cell r="K1981" t="str">
            <v>JAWA TENGAH</v>
          </cell>
          <cell r="L1981" t="str">
            <v>KOTA TEGAL</v>
          </cell>
        </row>
        <row r="1982">
          <cell r="B1982" t="str">
            <v>W3376180</v>
          </cell>
          <cell r="C1982" t="str">
            <v>dr. Reni</v>
          </cell>
          <cell r="D1982" t="str">
            <v>Praktek Dokter / Dokter Gigi / Bidan Mandiri</v>
          </cell>
          <cell r="G1982">
            <v>33</v>
          </cell>
          <cell r="H1982">
            <v>3376</v>
          </cell>
          <cell r="I1982" t="str">
            <v>-</v>
          </cell>
          <cell r="J1982">
            <v>0</v>
          </cell>
          <cell r="K1982" t="str">
            <v>JAWA TENGAH</v>
          </cell>
          <cell r="L1982" t="str">
            <v>KOTA TEGAL</v>
          </cell>
        </row>
        <row r="1983">
          <cell r="B1983" t="str">
            <v>W3376194</v>
          </cell>
          <cell r="C1983" t="str">
            <v>dr. Wakhidin</v>
          </cell>
          <cell r="D1983" t="str">
            <v>Praktek Dokter / Dokter Gigi / Bidan Mandiri</v>
          </cell>
          <cell r="G1983">
            <v>33</v>
          </cell>
          <cell r="H1983">
            <v>3376</v>
          </cell>
          <cell r="I1983" t="str">
            <v>-</v>
          </cell>
          <cell r="J1983">
            <v>0</v>
          </cell>
          <cell r="K1983" t="str">
            <v>JAWA TENGAH</v>
          </cell>
          <cell r="L1983" t="str">
            <v>KOTA TEGAL</v>
          </cell>
        </row>
        <row r="1984">
          <cell r="B1984" t="str">
            <v>W3376203</v>
          </cell>
          <cell r="C1984" t="str">
            <v>dr. P. Mulyono</v>
          </cell>
          <cell r="D1984" t="str">
            <v>Praktek Dokter / Dokter Gigi / Bidan Mandiri</v>
          </cell>
          <cell r="G1984">
            <v>33</v>
          </cell>
          <cell r="H1984">
            <v>3376</v>
          </cell>
          <cell r="I1984" t="str">
            <v>-</v>
          </cell>
          <cell r="J1984">
            <v>0</v>
          </cell>
          <cell r="K1984" t="str">
            <v>JAWA TENGAH</v>
          </cell>
          <cell r="L1984" t="str">
            <v>KOTA TEGAL</v>
          </cell>
        </row>
        <row r="1985">
          <cell r="B1985" t="str">
            <v>X3308076</v>
          </cell>
          <cell r="C1985" t="str">
            <v>Optik Karya Soda</v>
          </cell>
          <cell r="D1985" t="str">
            <v>Optik</v>
          </cell>
          <cell r="G1985">
            <v>33</v>
          </cell>
          <cell r="H1985">
            <v>3308</v>
          </cell>
          <cell r="I1985" t="str">
            <v>-</v>
          </cell>
          <cell r="J1985">
            <v>0</v>
          </cell>
          <cell r="K1985" t="str">
            <v>JAWA TENGAH</v>
          </cell>
          <cell r="L1985" t="str">
            <v>MAGELANG</v>
          </cell>
        </row>
        <row r="1986">
          <cell r="B1986" t="str">
            <v>X3308077</v>
          </cell>
          <cell r="C1986" t="str">
            <v>Optik Jago</v>
          </cell>
          <cell r="D1986" t="str">
            <v>Optik</v>
          </cell>
          <cell r="G1986">
            <v>33</v>
          </cell>
          <cell r="H1986">
            <v>3308</v>
          </cell>
          <cell r="I1986" t="str">
            <v>-</v>
          </cell>
          <cell r="J1986">
            <v>0</v>
          </cell>
          <cell r="K1986" t="str">
            <v>JAWA TENGAH</v>
          </cell>
          <cell r="L1986" t="str">
            <v>MAGELANG</v>
          </cell>
        </row>
        <row r="1987">
          <cell r="B1987" t="str">
            <v>X3308078</v>
          </cell>
          <cell r="C1987" t="str">
            <v>Optik Ismail</v>
          </cell>
          <cell r="D1987" t="str">
            <v>Optik</v>
          </cell>
          <cell r="G1987">
            <v>33</v>
          </cell>
          <cell r="H1987">
            <v>3308</v>
          </cell>
          <cell r="I1987" t="str">
            <v>-</v>
          </cell>
          <cell r="J1987">
            <v>0</v>
          </cell>
          <cell r="K1987" t="str">
            <v>JAWA TENGAH</v>
          </cell>
          <cell r="L1987" t="str">
            <v>MAGELANG</v>
          </cell>
        </row>
        <row r="1988">
          <cell r="B1988" t="str">
            <v>X3308079</v>
          </cell>
          <cell r="C1988" t="str">
            <v>Optik Lyra</v>
          </cell>
          <cell r="D1988" t="str">
            <v>Optik</v>
          </cell>
          <cell r="G1988">
            <v>33</v>
          </cell>
          <cell r="H1988">
            <v>3308</v>
          </cell>
          <cell r="I1988" t="str">
            <v>-</v>
          </cell>
          <cell r="J1988">
            <v>0</v>
          </cell>
          <cell r="K1988" t="str">
            <v>JAWA TENGAH</v>
          </cell>
          <cell r="L1988" t="str">
            <v>MAGELANG</v>
          </cell>
        </row>
        <row r="1989">
          <cell r="B1989" t="str">
            <v>X3316001</v>
          </cell>
          <cell r="C1989" t="str">
            <v>PUSDIKLAT Migas Cepu</v>
          </cell>
          <cell r="D1989" t="str">
            <v>Optik</v>
          </cell>
          <cell r="G1989">
            <v>33</v>
          </cell>
          <cell r="H1989">
            <v>3316</v>
          </cell>
          <cell r="I1989" t="str">
            <v>-</v>
          </cell>
          <cell r="J1989">
            <v>0</v>
          </cell>
          <cell r="K1989" t="str">
            <v>JAWA TENGAH</v>
          </cell>
          <cell r="L1989" t="str">
            <v>BLORA</v>
          </cell>
        </row>
        <row r="1990">
          <cell r="B1990" t="str">
            <v>X3372130</v>
          </cell>
          <cell r="C1990" t="str">
            <v>Palang Merah Indonesia(PMI) Surakarta</v>
          </cell>
          <cell r="D1990" t="str">
            <v>Optik</v>
          </cell>
          <cell r="G1990">
            <v>33</v>
          </cell>
          <cell r="H1990">
            <v>3372</v>
          </cell>
          <cell r="I1990" t="str">
            <v>-</v>
          </cell>
          <cell r="J1990">
            <v>0</v>
          </cell>
          <cell r="K1990" t="str">
            <v>JAWA TENGAH</v>
          </cell>
          <cell r="L1990" t="str">
            <v>KOTA SURAKARTA</v>
          </cell>
        </row>
        <row r="1991">
          <cell r="B1991" t="str">
            <v>X3376183</v>
          </cell>
          <cell r="C1991" t="str">
            <v>Pos Kesehatan Stasiun KA</v>
          </cell>
          <cell r="D1991" t="str">
            <v>Optik</v>
          </cell>
          <cell r="G1991">
            <v>33</v>
          </cell>
          <cell r="H1991">
            <v>3376</v>
          </cell>
          <cell r="I1991" t="str">
            <v>-</v>
          </cell>
          <cell r="J1991">
            <v>0</v>
          </cell>
          <cell r="K1991" t="str">
            <v>JAWA TENGAH</v>
          </cell>
          <cell r="L1991" t="str">
            <v>KOTA TEGAL</v>
          </cell>
        </row>
        <row r="1992">
          <cell r="B1992" t="str">
            <v>K3302032</v>
          </cell>
          <cell r="C1992" t="str">
            <v>Klinik IDI</v>
          </cell>
          <cell r="D1992" t="str">
            <v>Klinik</v>
          </cell>
          <cell r="G1992">
            <v>33</v>
          </cell>
          <cell r="H1992">
            <v>3302</v>
          </cell>
          <cell r="I1992" t="str">
            <v>-</v>
          </cell>
          <cell r="J1992">
            <v>0</v>
          </cell>
          <cell r="K1992" t="str">
            <v>JAWA TENGAH</v>
          </cell>
          <cell r="L1992" t="str">
            <v>BANYUMAS</v>
          </cell>
        </row>
        <row r="1993">
          <cell r="B1993" t="str">
            <v>K3302035</v>
          </cell>
          <cell r="C1993" t="str">
            <v>Klinik Tirra</v>
          </cell>
          <cell r="D1993" t="str">
            <v>Klinik</v>
          </cell>
          <cell r="G1993">
            <v>33</v>
          </cell>
          <cell r="H1993">
            <v>3302</v>
          </cell>
          <cell r="I1993" t="str">
            <v>-</v>
          </cell>
          <cell r="J1993">
            <v>0</v>
          </cell>
          <cell r="K1993" t="str">
            <v>JAWA TENGAH</v>
          </cell>
          <cell r="L1993" t="str">
            <v>BANYUMAS</v>
          </cell>
        </row>
        <row r="1994">
          <cell r="B1994" t="str">
            <v>K3303096</v>
          </cell>
          <cell r="C1994" t="str">
            <v>KLINIK KITA KEMANGKON PURBALINGGA</v>
          </cell>
          <cell r="D1994" t="str">
            <v>Klinik</v>
          </cell>
          <cell r="G1994">
            <v>33</v>
          </cell>
          <cell r="H1994">
            <v>3303</v>
          </cell>
          <cell r="I1994" t="str">
            <v>-</v>
          </cell>
          <cell r="J1994">
            <v>0</v>
          </cell>
          <cell r="K1994" t="str">
            <v>JAWA TENGAH</v>
          </cell>
          <cell r="L1994" t="str">
            <v>PURBALINGGA</v>
          </cell>
        </row>
        <row r="1995">
          <cell r="B1995" t="str">
            <v>K3307100</v>
          </cell>
          <cell r="C1995" t="str">
            <v>KLINIK AN-NUR</v>
          </cell>
          <cell r="D1995" t="str">
            <v>Klinik</v>
          </cell>
          <cell r="G1995">
            <v>33</v>
          </cell>
          <cell r="H1995">
            <v>3307</v>
          </cell>
          <cell r="I1995" t="str">
            <v>-</v>
          </cell>
          <cell r="J1995">
            <v>0</v>
          </cell>
          <cell r="K1995" t="str">
            <v>JAWA TENGAH</v>
          </cell>
          <cell r="L1995" t="str">
            <v>WONOSOBO</v>
          </cell>
        </row>
        <row r="1996">
          <cell r="B1996" t="str">
            <v>K3307107</v>
          </cell>
          <cell r="C1996" t="str">
            <v>Klinik Bedah Penyakit Dalam KUSUMA</v>
          </cell>
          <cell r="D1996" t="str">
            <v>Klinik</v>
          </cell>
          <cell r="G1996">
            <v>33</v>
          </cell>
          <cell r="H1996">
            <v>3307</v>
          </cell>
          <cell r="I1996" t="str">
            <v>-</v>
          </cell>
          <cell r="J1996">
            <v>0</v>
          </cell>
          <cell r="K1996" t="str">
            <v>JAWA TENGAH</v>
          </cell>
          <cell r="L1996" t="str">
            <v>WONOSOBO</v>
          </cell>
        </row>
        <row r="1997">
          <cell r="B1997" t="str">
            <v>K3308062</v>
          </cell>
          <cell r="C1997" t="str">
            <v>Klinik Kesehatan Karyawan Aman Jiwo</v>
          </cell>
          <cell r="D1997" t="str">
            <v>Klinik</v>
          </cell>
          <cell r="G1997">
            <v>33</v>
          </cell>
          <cell r="H1997">
            <v>3308</v>
          </cell>
          <cell r="I1997" t="str">
            <v>-</v>
          </cell>
          <cell r="J1997">
            <v>0</v>
          </cell>
          <cell r="K1997" t="str">
            <v>JAWA TENGAH</v>
          </cell>
          <cell r="L1997" t="str">
            <v>MAGELANG</v>
          </cell>
        </row>
        <row r="1998">
          <cell r="B1998" t="str">
            <v>K3308065</v>
          </cell>
          <cell r="C1998" t="str">
            <v>Klinik Anisa</v>
          </cell>
          <cell r="D1998" t="str">
            <v>Klinik</v>
          </cell>
          <cell r="G1998">
            <v>33</v>
          </cell>
          <cell r="H1998">
            <v>3308</v>
          </cell>
          <cell r="I1998" t="str">
            <v>-</v>
          </cell>
          <cell r="J1998">
            <v>0</v>
          </cell>
          <cell r="K1998" t="str">
            <v>JAWA TENGAH</v>
          </cell>
          <cell r="L1998" t="str">
            <v>MAGELANG</v>
          </cell>
        </row>
        <row r="1999">
          <cell r="B1999" t="str">
            <v>K3309015</v>
          </cell>
          <cell r="C1999" t="str">
            <v>KLINIK MILA HUSADA</v>
          </cell>
          <cell r="D1999" t="str">
            <v>Klinik</v>
          </cell>
          <cell r="G1999">
            <v>33</v>
          </cell>
          <cell r="H1999">
            <v>3309</v>
          </cell>
          <cell r="I1999" t="str">
            <v>-</v>
          </cell>
          <cell r="J1999">
            <v>0</v>
          </cell>
          <cell r="K1999" t="str">
            <v>JAWA TENGAH</v>
          </cell>
          <cell r="L1999" t="str">
            <v>BOYOLALI</v>
          </cell>
        </row>
        <row r="2000">
          <cell r="B2000" t="str">
            <v>K3316014</v>
          </cell>
          <cell r="C2000" t="str">
            <v>Klinik Bhayangkara Blora</v>
          </cell>
          <cell r="D2000" t="str">
            <v>Klinik</v>
          </cell>
          <cell r="G2000">
            <v>33</v>
          </cell>
          <cell r="H2000">
            <v>3316</v>
          </cell>
          <cell r="I2000" t="str">
            <v>-</v>
          </cell>
          <cell r="J2000">
            <v>0</v>
          </cell>
          <cell r="K2000" t="str">
            <v>JAWA TENGAH</v>
          </cell>
          <cell r="L2000" t="str">
            <v>BLORA</v>
          </cell>
        </row>
        <row r="2001">
          <cell r="B2001" t="str">
            <v>K3317001</v>
          </cell>
          <cell r="C2001" t="str">
            <v>PKU Muhammadiyah Pamotan</v>
          </cell>
          <cell r="D2001" t="str">
            <v>Klinik</v>
          </cell>
          <cell r="G2001">
            <v>33</v>
          </cell>
          <cell r="H2001">
            <v>3317</v>
          </cell>
          <cell r="I2001" t="str">
            <v>-</v>
          </cell>
          <cell r="J2001">
            <v>0</v>
          </cell>
          <cell r="K2001" t="str">
            <v>JAWA TENGAH</v>
          </cell>
          <cell r="L2001" t="str">
            <v>REMBANG</v>
          </cell>
        </row>
        <row r="2002">
          <cell r="B2002" t="str">
            <v>K3317002</v>
          </cell>
          <cell r="C2002" t="str">
            <v>Klinik Citra Medika</v>
          </cell>
          <cell r="D2002" t="str">
            <v>Klinik</v>
          </cell>
          <cell r="G2002">
            <v>33</v>
          </cell>
          <cell r="H2002">
            <v>3317</v>
          </cell>
          <cell r="I2002" t="str">
            <v>-</v>
          </cell>
          <cell r="J2002">
            <v>0</v>
          </cell>
          <cell r="K2002" t="str">
            <v>JAWA TENGAH</v>
          </cell>
          <cell r="L2002" t="str">
            <v>REMBANG</v>
          </cell>
        </row>
        <row r="2003">
          <cell r="B2003" t="str">
            <v>K3326021</v>
          </cell>
          <cell r="C2003" t="str">
            <v>KLINIK BRIMOB</v>
          </cell>
          <cell r="D2003" t="str">
            <v>Klinik</v>
          </cell>
          <cell r="G2003">
            <v>33</v>
          </cell>
          <cell r="H2003">
            <v>3326</v>
          </cell>
          <cell r="I2003" t="str">
            <v>-</v>
          </cell>
          <cell r="J2003">
            <v>0</v>
          </cell>
          <cell r="K2003" t="str">
            <v>JAWA TENGAH</v>
          </cell>
          <cell r="L2003" t="str">
            <v>PEKALONGAN</v>
          </cell>
        </row>
        <row r="2004">
          <cell r="B2004" t="str">
            <v>K3326022</v>
          </cell>
          <cell r="C2004" t="str">
            <v>KLINIK PMI</v>
          </cell>
          <cell r="D2004" t="str">
            <v>Klinik</v>
          </cell>
          <cell r="G2004">
            <v>33</v>
          </cell>
          <cell r="H2004">
            <v>3326</v>
          </cell>
          <cell r="I2004" t="str">
            <v>-</v>
          </cell>
          <cell r="J2004">
            <v>0</v>
          </cell>
          <cell r="K2004" t="str">
            <v>JAWA TENGAH</v>
          </cell>
          <cell r="L2004" t="str">
            <v>PEKALONGAN</v>
          </cell>
        </row>
        <row r="2005">
          <cell r="B2005" t="str">
            <v>K3327003</v>
          </cell>
          <cell r="C2005" t="str">
            <v>Klinik Assakinah</v>
          </cell>
          <cell r="D2005" t="str">
            <v>Klinik</v>
          </cell>
          <cell r="G2005">
            <v>33</v>
          </cell>
          <cell r="H2005">
            <v>3327</v>
          </cell>
          <cell r="I2005" t="str">
            <v>-</v>
          </cell>
          <cell r="J2005">
            <v>0</v>
          </cell>
          <cell r="K2005" t="str">
            <v>JAWA TENGAH</v>
          </cell>
          <cell r="L2005" t="str">
            <v>PEMALANG</v>
          </cell>
        </row>
        <row r="2006">
          <cell r="B2006" t="str">
            <v>K3329003</v>
          </cell>
          <cell r="C2006" t="str">
            <v>Klinik Rawat Inap dan Pelayanan Medik Dasar</v>
          </cell>
          <cell r="D2006" t="str">
            <v>Klinik</v>
          </cell>
          <cell r="G2006">
            <v>33</v>
          </cell>
          <cell r="H2006">
            <v>3329</v>
          </cell>
          <cell r="I2006" t="str">
            <v>-</v>
          </cell>
          <cell r="J2006">
            <v>0</v>
          </cell>
          <cell r="K2006" t="str">
            <v>JAWA TENGAH</v>
          </cell>
          <cell r="L2006" t="str">
            <v>BREBES</v>
          </cell>
        </row>
        <row r="2007">
          <cell r="B2007" t="str">
            <v>K3372102</v>
          </cell>
          <cell r="C2007" t="str">
            <v>Klinik dr. Lucia</v>
          </cell>
          <cell r="D2007" t="str">
            <v>Klinik</v>
          </cell>
          <cell r="G2007">
            <v>33</v>
          </cell>
          <cell r="H2007">
            <v>3372</v>
          </cell>
          <cell r="I2007" t="str">
            <v>-</v>
          </cell>
          <cell r="J2007">
            <v>0</v>
          </cell>
          <cell r="K2007" t="str">
            <v>JAWA TENGAH</v>
          </cell>
          <cell r="L2007" t="str">
            <v>KOTA SURAKARTA</v>
          </cell>
        </row>
        <row r="2008">
          <cell r="B2008" t="str">
            <v>K3372103</v>
          </cell>
          <cell r="C2008" t="str">
            <v>Klinik &amp; RB Talenta Husada</v>
          </cell>
          <cell r="D2008" t="str">
            <v>Klinik</v>
          </cell>
          <cell r="G2008">
            <v>33</v>
          </cell>
          <cell r="H2008">
            <v>3372</v>
          </cell>
          <cell r="I2008" t="str">
            <v>-</v>
          </cell>
          <cell r="J2008">
            <v>0</v>
          </cell>
          <cell r="K2008" t="str">
            <v>JAWA TENGAH</v>
          </cell>
          <cell r="L2008" t="str">
            <v>KOTA SURAKARTA</v>
          </cell>
        </row>
        <row r="2009">
          <cell r="B2009" t="str">
            <v>K3372106</v>
          </cell>
          <cell r="C2009" t="str">
            <v>Klinik Gigi &amp; Mulut Mecadita</v>
          </cell>
          <cell r="D2009" t="str">
            <v>Klinik</v>
          </cell>
          <cell r="G2009">
            <v>33</v>
          </cell>
          <cell r="H2009">
            <v>3372</v>
          </cell>
          <cell r="I2009" t="str">
            <v>-</v>
          </cell>
          <cell r="J2009">
            <v>0</v>
          </cell>
          <cell r="K2009" t="str">
            <v>JAWA TENGAH</v>
          </cell>
          <cell r="L2009" t="str">
            <v>KOTA SURAKARTA</v>
          </cell>
        </row>
        <row r="2010">
          <cell r="B2010" t="str">
            <v>K3372108</v>
          </cell>
          <cell r="C2010" t="str">
            <v>Klinik Solo Eye Center</v>
          </cell>
          <cell r="D2010" t="str">
            <v>Klinik</v>
          </cell>
          <cell r="G2010">
            <v>33</v>
          </cell>
          <cell r="H2010">
            <v>3372</v>
          </cell>
          <cell r="I2010" t="str">
            <v>-</v>
          </cell>
          <cell r="J2010">
            <v>0</v>
          </cell>
          <cell r="K2010" t="str">
            <v>JAWA TENGAH</v>
          </cell>
          <cell r="L2010" t="str">
            <v>KOTA SURAKARTA</v>
          </cell>
        </row>
        <row r="2011">
          <cell r="B2011" t="str">
            <v>K3372123</v>
          </cell>
          <cell r="C2011" t="str">
            <v>Klinik Mojosongo Surakarta</v>
          </cell>
          <cell r="D2011" t="str">
            <v>Klinik</v>
          </cell>
          <cell r="G2011">
            <v>33</v>
          </cell>
          <cell r="H2011">
            <v>3372</v>
          </cell>
          <cell r="I2011" t="str">
            <v>-</v>
          </cell>
          <cell r="J2011">
            <v>0</v>
          </cell>
          <cell r="K2011" t="str">
            <v>JAWA TENGAH</v>
          </cell>
          <cell r="L2011" t="str">
            <v>KOTA SURAKARTA</v>
          </cell>
        </row>
        <row r="2012">
          <cell r="B2012" t="str">
            <v>K3372220</v>
          </cell>
          <cell r="C2012" t="str">
            <v>Klinik Widjaja</v>
          </cell>
          <cell r="D2012" t="str">
            <v>Klinik</v>
          </cell>
          <cell r="G2012">
            <v>33</v>
          </cell>
          <cell r="H2012">
            <v>3372</v>
          </cell>
          <cell r="I2012" t="str">
            <v>-</v>
          </cell>
          <cell r="J2012">
            <v>0</v>
          </cell>
          <cell r="K2012" t="str">
            <v>JAWA TENGAH</v>
          </cell>
          <cell r="L2012" t="str">
            <v>KOTA SURAKARTA</v>
          </cell>
        </row>
        <row r="2013">
          <cell r="B2013" t="str">
            <v>K3372261</v>
          </cell>
          <cell r="C2013" t="str">
            <v>Klinik Estetika</v>
          </cell>
          <cell r="D2013" t="str">
            <v>Klinik</v>
          </cell>
          <cell r="G2013">
            <v>33</v>
          </cell>
          <cell r="H2013">
            <v>3372</v>
          </cell>
          <cell r="I2013" t="str">
            <v>-</v>
          </cell>
          <cell r="J2013">
            <v>0</v>
          </cell>
          <cell r="K2013" t="str">
            <v>JAWA TENGAH</v>
          </cell>
          <cell r="L2013" t="str">
            <v>KOTA SURAKARTA</v>
          </cell>
        </row>
        <row r="2014">
          <cell r="B2014" t="str">
            <v>K3372267</v>
          </cell>
          <cell r="C2014" t="str">
            <v>Klinik Larissa</v>
          </cell>
          <cell r="D2014" t="str">
            <v>Klinik</v>
          </cell>
          <cell r="G2014">
            <v>33</v>
          </cell>
          <cell r="H2014">
            <v>3372</v>
          </cell>
          <cell r="I2014" t="str">
            <v>-</v>
          </cell>
          <cell r="J2014">
            <v>0</v>
          </cell>
          <cell r="K2014" t="str">
            <v>JAWA TENGAH</v>
          </cell>
          <cell r="L2014" t="str">
            <v>KOTA SURAKARTA</v>
          </cell>
        </row>
        <row r="2015">
          <cell r="B2015" t="str">
            <v>K3373004</v>
          </cell>
          <cell r="C2015" t="str">
            <v>KLINIK BUNDA AMALIA</v>
          </cell>
          <cell r="D2015" t="str">
            <v>Klinik</v>
          </cell>
          <cell r="G2015">
            <v>33</v>
          </cell>
          <cell r="H2015">
            <v>3373</v>
          </cell>
          <cell r="I2015" t="str">
            <v>-</v>
          </cell>
          <cell r="J2015">
            <v>0</v>
          </cell>
          <cell r="K2015" t="str">
            <v>JAWA TENGAH</v>
          </cell>
          <cell r="L2015" t="str">
            <v>KOTA SALATIGA</v>
          </cell>
        </row>
        <row r="2016">
          <cell r="B2016" t="str">
            <v>K3373006</v>
          </cell>
          <cell r="C2016" t="str">
            <v>KLINIK AURA MEDIKA</v>
          </cell>
          <cell r="D2016" t="str">
            <v>Klinik</v>
          </cell>
          <cell r="G2016">
            <v>33</v>
          </cell>
          <cell r="H2016">
            <v>3373</v>
          </cell>
          <cell r="I2016" t="str">
            <v>-</v>
          </cell>
          <cell r="J2016">
            <v>0</v>
          </cell>
          <cell r="K2016" t="str">
            <v>JAWA TENGAH</v>
          </cell>
          <cell r="L2016" t="str">
            <v>KOTA SALATIGA</v>
          </cell>
        </row>
        <row r="2017">
          <cell r="B2017" t="str">
            <v>K3376171</v>
          </cell>
          <cell r="C2017" t="str">
            <v>Klinik Spesialis Indra Pratama</v>
          </cell>
          <cell r="D2017" t="str">
            <v>Klinik</v>
          </cell>
          <cell r="G2017">
            <v>33</v>
          </cell>
          <cell r="H2017">
            <v>3376</v>
          </cell>
          <cell r="I2017" t="str">
            <v>-</v>
          </cell>
          <cell r="J2017">
            <v>0</v>
          </cell>
          <cell r="K2017" t="str">
            <v>JAWA TENGAH</v>
          </cell>
          <cell r="L2017" t="str">
            <v>KOTA TEGAL</v>
          </cell>
        </row>
        <row r="2018">
          <cell r="B2018" t="str">
            <v>K3376173</v>
          </cell>
          <cell r="C2018" t="str">
            <v>Klinik THT Hidayah</v>
          </cell>
          <cell r="D2018" t="str">
            <v>Klinik</v>
          </cell>
          <cell r="G2018">
            <v>33</v>
          </cell>
          <cell r="H2018">
            <v>3376</v>
          </cell>
          <cell r="I2018" t="str">
            <v>-</v>
          </cell>
          <cell r="J2018">
            <v>0</v>
          </cell>
          <cell r="K2018" t="str">
            <v>JAWA TENGAH</v>
          </cell>
          <cell r="L2018" t="str">
            <v>KOTA TEGAL</v>
          </cell>
        </row>
        <row r="2019">
          <cell r="B2019" t="str">
            <v>K3376182</v>
          </cell>
          <cell r="C2019" t="str">
            <v>Klinik UPS</v>
          </cell>
          <cell r="D2019" t="str">
            <v>Klinik</v>
          </cell>
          <cell r="G2019">
            <v>33</v>
          </cell>
          <cell r="H2019">
            <v>3376</v>
          </cell>
          <cell r="I2019" t="str">
            <v>-</v>
          </cell>
          <cell r="J2019">
            <v>0</v>
          </cell>
          <cell r="K2019" t="str">
            <v>JAWA TENGAH</v>
          </cell>
          <cell r="L2019" t="str">
            <v>KOTA TEGAL</v>
          </cell>
        </row>
        <row r="2020">
          <cell r="B2020" t="str">
            <v>K3376191</v>
          </cell>
          <cell r="C2020" t="str">
            <v>Klinik Spesialis Serasi</v>
          </cell>
          <cell r="D2020" t="str">
            <v>Klinik</v>
          </cell>
          <cell r="G2020">
            <v>33</v>
          </cell>
          <cell r="H2020">
            <v>3376</v>
          </cell>
          <cell r="I2020" t="str">
            <v>-</v>
          </cell>
          <cell r="J2020">
            <v>0</v>
          </cell>
          <cell r="K2020" t="str">
            <v>JAWA TENGAH</v>
          </cell>
          <cell r="L2020" t="str">
            <v>KOTA TEGAL</v>
          </cell>
        </row>
        <row r="2021">
          <cell r="B2021" t="str">
            <v>K3376196</v>
          </cell>
          <cell r="C2021" t="str">
            <v>Klinik Mitra Bunda</v>
          </cell>
          <cell r="D2021" t="str">
            <v>Klinik</v>
          </cell>
          <cell r="G2021">
            <v>33</v>
          </cell>
          <cell r="H2021">
            <v>3376</v>
          </cell>
          <cell r="I2021" t="str">
            <v>-</v>
          </cell>
          <cell r="J2021">
            <v>0</v>
          </cell>
          <cell r="K2021" t="str">
            <v>JAWA TENGAH</v>
          </cell>
          <cell r="L2021" t="str">
            <v>KOTA TEGAL</v>
          </cell>
        </row>
        <row r="2022">
          <cell r="B2022" t="str">
            <v>K3376201</v>
          </cell>
          <cell r="C2022" t="str">
            <v>Klinik Ananda</v>
          </cell>
          <cell r="D2022" t="str">
            <v>Klinik</v>
          </cell>
          <cell r="G2022">
            <v>33</v>
          </cell>
          <cell r="H2022">
            <v>3376</v>
          </cell>
          <cell r="I2022" t="str">
            <v>-</v>
          </cell>
          <cell r="J2022">
            <v>0</v>
          </cell>
          <cell r="K2022" t="str">
            <v>JAWA TENGAH</v>
          </cell>
          <cell r="L2022" t="str">
            <v>KOTA TEGAL</v>
          </cell>
        </row>
        <row r="2023">
          <cell r="B2023" t="str">
            <v>K3376204</v>
          </cell>
          <cell r="C2023" t="str">
            <v>Klinik LBC</v>
          </cell>
          <cell r="D2023" t="str">
            <v>Klinik</v>
          </cell>
          <cell r="G2023">
            <v>33</v>
          </cell>
          <cell r="H2023">
            <v>3376</v>
          </cell>
          <cell r="I2023" t="str">
            <v>-</v>
          </cell>
          <cell r="J2023">
            <v>0</v>
          </cell>
          <cell r="K2023" t="str">
            <v>JAWA TENGAH</v>
          </cell>
          <cell r="L2023" t="str">
            <v>KOTA TEGAL</v>
          </cell>
        </row>
        <row r="2024">
          <cell r="B2024" t="str">
            <v>K3376205</v>
          </cell>
          <cell r="C2024" t="str">
            <v>Klinik Natasha</v>
          </cell>
          <cell r="D2024" t="str">
            <v>Klinik</v>
          </cell>
          <cell r="G2024">
            <v>33</v>
          </cell>
          <cell r="H2024">
            <v>3376</v>
          </cell>
          <cell r="I2024" t="str">
            <v>-</v>
          </cell>
          <cell r="J2024">
            <v>0</v>
          </cell>
          <cell r="K2024" t="str">
            <v>JAWA TENGAH</v>
          </cell>
          <cell r="L2024" t="str">
            <v>KOTA TEGAL</v>
          </cell>
        </row>
        <row r="2025">
          <cell r="B2025" t="str">
            <v>J3303085</v>
          </cell>
          <cell r="C2025" t="str">
            <v>POLIKLINIKPOLRESPURBALINGGA</v>
          </cell>
          <cell r="D2025" t="str">
            <v>Poliklinik / Praktek Bersama</v>
          </cell>
          <cell r="G2025">
            <v>33</v>
          </cell>
          <cell r="H2025">
            <v>3303</v>
          </cell>
          <cell r="I2025" t="str">
            <v>-</v>
          </cell>
          <cell r="J2025">
            <v>0</v>
          </cell>
          <cell r="K2025" t="str">
            <v>JAWA TENGAH</v>
          </cell>
          <cell r="L2025" t="str">
            <v>PURBALINGGA</v>
          </cell>
        </row>
        <row r="2026">
          <cell r="B2026" t="str">
            <v>J3304005</v>
          </cell>
          <cell r="C2026" t="str">
            <v>POLIKLINIK POLRES</v>
          </cell>
          <cell r="D2026" t="str">
            <v>Poliklinik / Praktek Bersama</v>
          </cell>
          <cell r="G2026">
            <v>33</v>
          </cell>
          <cell r="H2026">
            <v>3304</v>
          </cell>
          <cell r="I2026" t="str">
            <v>-</v>
          </cell>
          <cell r="J2026">
            <v>0</v>
          </cell>
          <cell r="K2026" t="str">
            <v>JAWA TENGAH</v>
          </cell>
          <cell r="L2026" t="str">
            <v>BANJARNEGARA</v>
          </cell>
        </row>
        <row r="2027">
          <cell r="B2027" t="str">
            <v>J3304006</v>
          </cell>
          <cell r="C2027" t="str">
            <v>POLIKLINIK KODIM</v>
          </cell>
          <cell r="D2027" t="str">
            <v>Poliklinik / Praktek Bersama</v>
          </cell>
          <cell r="G2027">
            <v>33</v>
          </cell>
          <cell r="H2027">
            <v>3304</v>
          </cell>
          <cell r="I2027" t="str">
            <v>-</v>
          </cell>
          <cell r="J2027">
            <v>0</v>
          </cell>
          <cell r="K2027" t="str">
            <v>JAWA TENGAH</v>
          </cell>
          <cell r="L2027" t="str">
            <v>BANJARNEGARA</v>
          </cell>
        </row>
        <row r="2028">
          <cell r="B2028" t="str">
            <v>J3304007</v>
          </cell>
          <cell r="C2028" t="str">
            <v>POLIKLINIK PT INDONESIA POWER</v>
          </cell>
          <cell r="D2028" t="str">
            <v>Poliklinik / Praktek Bersama</v>
          </cell>
          <cell r="G2028">
            <v>33</v>
          </cell>
          <cell r="H2028">
            <v>3304</v>
          </cell>
          <cell r="I2028" t="str">
            <v>-</v>
          </cell>
          <cell r="J2028">
            <v>0</v>
          </cell>
          <cell r="K2028" t="str">
            <v>JAWA TENGAH</v>
          </cell>
          <cell r="L2028" t="str">
            <v>BANJARNEGARA</v>
          </cell>
        </row>
        <row r="2029">
          <cell r="B2029" t="str">
            <v>J3306001</v>
          </cell>
          <cell r="C2029" t="str">
            <v>Poli Klinik Polres</v>
          </cell>
          <cell r="D2029" t="str">
            <v>Poliklinik / Praktek Bersama</v>
          </cell>
          <cell r="G2029">
            <v>33</v>
          </cell>
          <cell r="H2029">
            <v>3306</v>
          </cell>
          <cell r="I2029" t="str">
            <v>-</v>
          </cell>
          <cell r="J2029">
            <v>0</v>
          </cell>
          <cell r="K2029" t="str">
            <v>JAWA TENGAH</v>
          </cell>
          <cell r="L2029" t="str">
            <v>PURWOREJO</v>
          </cell>
        </row>
        <row r="2030">
          <cell r="B2030" t="str">
            <v>J3306002</v>
          </cell>
          <cell r="C2030" t="str">
            <v>Poli Klinik Batalion 412</v>
          </cell>
          <cell r="D2030" t="str">
            <v>Poliklinik / Praktek Bersama</v>
          </cell>
          <cell r="G2030">
            <v>33</v>
          </cell>
          <cell r="H2030">
            <v>3306</v>
          </cell>
          <cell r="I2030" t="str">
            <v>-</v>
          </cell>
          <cell r="J2030">
            <v>0</v>
          </cell>
          <cell r="K2030" t="str">
            <v>JAWA TENGAH</v>
          </cell>
          <cell r="L2030" t="str">
            <v>PURWOREJO</v>
          </cell>
        </row>
        <row r="2031">
          <cell r="B2031" t="str">
            <v>J3323001</v>
          </cell>
          <cell r="C2031" t="str">
            <v>Poliklinik PT.TKPI</v>
          </cell>
          <cell r="D2031" t="str">
            <v>Poliklinik / Praktek Bersama</v>
          </cell>
          <cell r="G2031">
            <v>33</v>
          </cell>
          <cell r="H2031">
            <v>3323</v>
          </cell>
          <cell r="I2031" t="str">
            <v>-</v>
          </cell>
          <cell r="J2031">
            <v>0</v>
          </cell>
          <cell r="K2031" t="str">
            <v>JAWA TENGAH</v>
          </cell>
          <cell r="L2031" t="str">
            <v>TEMANGGUNG</v>
          </cell>
        </row>
        <row r="2032">
          <cell r="B2032" t="str">
            <v>J3323005</v>
          </cell>
          <cell r="C2032" t="str">
            <v>URRKES dan Poliklinik Bhayangkara</v>
          </cell>
          <cell r="D2032" t="str">
            <v>Poliklinik / Praktek Bersama</v>
          </cell>
          <cell r="G2032">
            <v>33</v>
          </cell>
          <cell r="H2032">
            <v>3323</v>
          </cell>
          <cell r="I2032" t="str">
            <v>-</v>
          </cell>
          <cell r="J2032">
            <v>0</v>
          </cell>
          <cell r="K2032" t="str">
            <v>JAWA TENGAH</v>
          </cell>
          <cell r="L2032" t="str">
            <v>TEMANGGUNG</v>
          </cell>
        </row>
        <row r="2033">
          <cell r="B2033" t="str">
            <v>J3323007</v>
          </cell>
          <cell r="C2033" t="str">
            <v>Poliklinik Ananda</v>
          </cell>
          <cell r="D2033" t="str">
            <v>Poliklinik / Praktek Bersama</v>
          </cell>
          <cell r="G2033">
            <v>33</v>
          </cell>
          <cell r="H2033">
            <v>3323</v>
          </cell>
          <cell r="I2033" t="str">
            <v>-</v>
          </cell>
          <cell r="J2033">
            <v>0</v>
          </cell>
          <cell r="K2033" t="str">
            <v>JAWA TENGAH</v>
          </cell>
          <cell r="L2033" t="str">
            <v>TEMANGGUNG</v>
          </cell>
        </row>
        <row r="2034">
          <cell r="B2034" t="str">
            <v>J3373010</v>
          </cell>
          <cell r="C2034" t="str">
            <v>POLIKLINIK UKSW</v>
          </cell>
          <cell r="D2034" t="str">
            <v>Poliklinik / Praktek Bersama</v>
          </cell>
          <cell r="G2034">
            <v>33</v>
          </cell>
          <cell r="H2034">
            <v>3373</v>
          </cell>
          <cell r="I2034" t="str">
            <v>-</v>
          </cell>
          <cell r="J2034">
            <v>0</v>
          </cell>
          <cell r="K2034" t="str">
            <v>JAWA TENGAH</v>
          </cell>
          <cell r="L2034" t="str">
            <v>KOTA SALATIGA</v>
          </cell>
        </row>
        <row r="2035">
          <cell r="B2035" t="str">
            <v>M3300</v>
          </cell>
          <cell r="C2035" t="str">
            <v>LAB. KES DAERAH PROVINSI JAWA TENGAH</v>
          </cell>
          <cell r="D2035" t="str">
            <v>Laboratorium Kesehatan</v>
          </cell>
          <cell r="G2035">
            <v>33</v>
          </cell>
          <cell r="H2035">
            <v>3374</v>
          </cell>
          <cell r="I2035" t="str">
            <v>M3300</v>
          </cell>
          <cell r="J2035">
            <v>0</v>
          </cell>
          <cell r="K2035" t="str">
            <v>JAWA TENGAH</v>
          </cell>
          <cell r="L2035" t="str">
            <v>KOTA SEMARANG</v>
          </cell>
        </row>
        <row r="2036">
          <cell r="B2036" t="str">
            <v>M3301</v>
          </cell>
          <cell r="C2036" t="str">
            <v>LAB. KES DAERAH KAB. CILACAP</v>
          </cell>
          <cell r="D2036" t="str">
            <v>Laboratorium Kesehatan</v>
          </cell>
          <cell r="G2036">
            <v>33</v>
          </cell>
          <cell r="H2036">
            <v>3301</v>
          </cell>
          <cell r="I2036" t="str">
            <v>-</v>
          </cell>
          <cell r="J2036">
            <v>0</v>
          </cell>
          <cell r="K2036" t="str">
            <v>JAWA TENGAH</v>
          </cell>
          <cell r="L2036" t="str">
            <v>CILACAP</v>
          </cell>
        </row>
        <row r="2037">
          <cell r="B2037" t="str">
            <v>M3302</v>
          </cell>
          <cell r="C2037" t="str">
            <v>LAB. KES DAERAH KAB. BANYUMAS</v>
          </cell>
          <cell r="D2037" t="str">
            <v>Laboratorium Kesehatan</v>
          </cell>
          <cell r="G2037">
            <v>33</v>
          </cell>
          <cell r="H2037">
            <v>3302</v>
          </cell>
          <cell r="I2037" t="str">
            <v>-</v>
          </cell>
          <cell r="J2037">
            <v>0</v>
          </cell>
          <cell r="K2037" t="str">
            <v>JAWA TENGAH</v>
          </cell>
          <cell r="L2037" t="str">
            <v>BANYUMAS</v>
          </cell>
        </row>
        <row r="2038">
          <cell r="B2038" t="str">
            <v>M3303</v>
          </cell>
          <cell r="C2038" t="str">
            <v>LAB. KES DAERAH KAB. PURBALINGGA</v>
          </cell>
          <cell r="D2038" t="str">
            <v>Laboratorium Kesehatan</v>
          </cell>
          <cell r="G2038">
            <v>33</v>
          </cell>
          <cell r="H2038">
            <v>3303</v>
          </cell>
          <cell r="I2038" t="str">
            <v>-</v>
          </cell>
          <cell r="J2038">
            <v>0</v>
          </cell>
          <cell r="K2038" t="str">
            <v>JAWA TENGAH</v>
          </cell>
          <cell r="L2038" t="str">
            <v>PURBALINGGA</v>
          </cell>
        </row>
        <row r="2039">
          <cell r="B2039" t="str">
            <v>M3304</v>
          </cell>
          <cell r="C2039" t="str">
            <v>LAB. KES DAERAH KAB. BANJARNEGARA</v>
          </cell>
          <cell r="D2039" t="str">
            <v>Laboratorium Kesehatan</v>
          </cell>
          <cell r="G2039">
            <v>33</v>
          </cell>
          <cell r="H2039">
            <v>3304</v>
          </cell>
          <cell r="I2039" t="str">
            <v>-</v>
          </cell>
          <cell r="J2039">
            <v>0</v>
          </cell>
          <cell r="K2039" t="str">
            <v>JAWA TENGAH</v>
          </cell>
          <cell r="L2039" t="str">
            <v>BANJARNEGARA</v>
          </cell>
        </row>
        <row r="2040">
          <cell r="B2040" t="str">
            <v>M3305</v>
          </cell>
          <cell r="C2040" t="str">
            <v>LAB. KES DAERAH KAB. KEBUMEN</v>
          </cell>
          <cell r="D2040" t="str">
            <v>Laboratorium Kesehatan</v>
          </cell>
          <cell r="G2040">
            <v>33</v>
          </cell>
          <cell r="H2040">
            <v>3305</v>
          </cell>
          <cell r="I2040" t="str">
            <v>-</v>
          </cell>
          <cell r="J2040">
            <v>0</v>
          </cell>
          <cell r="K2040" t="str">
            <v>JAWA TENGAH</v>
          </cell>
          <cell r="L2040" t="str">
            <v>KEBUMEN</v>
          </cell>
        </row>
        <row r="2041">
          <cell r="B2041" t="str">
            <v>M3306</v>
          </cell>
          <cell r="C2041" t="str">
            <v>LAB. KES DAERAH KAB. PURWOREJO</v>
          </cell>
          <cell r="D2041" t="str">
            <v>Laboratorium Kesehatan</v>
          </cell>
          <cell r="G2041">
            <v>33</v>
          </cell>
          <cell r="H2041">
            <v>3306</v>
          </cell>
          <cell r="I2041" t="str">
            <v>-</v>
          </cell>
          <cell r="J2041">
            <v>0</v>
          </cell>
          <cell r="K2041" t="str">
            <v>JAWA TENGAH</v>
          </cell>
          <cell r="L2041" t="str">
            <v>PURWOREJO</v>
          </cell>
        </row>
        <row r="2042">
          <cell r="B2042" t="str">
            <v>M3307</v>
          </cell>
          <cell r="C2042" t="str">
            <v>LAB. KES DAERAH KAB. WONOSOBO</v>
          </cell>
          <cell r="D2042" t="str">
            <v>Laboratorium Kesehatan</v>
          </cell>
          <cell r="G2042">
            <v>33</v>
          </cell>
          <cell r="H2042">
            <v>3307</v>
          </cell>
          <cell r="I2042" t="str">
            <v>-</v>
          </cell>
          <cell r="J2042">
            <v>0</v>
          </cell>
          <cell r="K2042" t="str">
            <v>JAWA TENGAH</v>
          </cell>
          <cell r="L2042" t="str">
            <v>WONOSOBO</v>
          </cell>
        </row>
        <row r="2043">
          <cell r="B2043" t="str">
            <v>M3308</v>
          </cell>
          <cell r="C2043" t="str">
            <v>LAB. KES DAERAH KAB. MAGELANG</v>
          </cell>
          <cell r="D2043" t="str">
            <v>Laboratorium Kesehatan</v>
          </cell>
          <cell r="G2043">
            <v>33</v>
          </cell>
          <cell r="H2043">
            <v>3308</v>
          </cell>
          <cell r="I2043" t="str">
            <v>-</v>
          </cell>
          <cell r="J2043">
            <v>0</v>
          </cell>
          <cell r="K2043" t="str">
            <v>JAWA TENGAH</v>
          </cell>
          <cell r="L2043" t="str">
            <v>MAGELANG</v>
          </cell>
        </row>
        <row r="2044">
          <cell r="B2044" t="str">
            <v>M3309</v>
          </cell>
          <cell r="C2044" t="str">
            <v>LAB. KES DAERAH KAB. BOYOLALI</v>
          </cell>
          <cell r="D2044" t="str">
            <v>Laboratorium Kesehatan</v>
          </cell>
          <cell r="G2044">
            <v>33</v>
          </cell>
          <cell r="H2044">
            <v>3309</v>
          </cell>
          <cell r="I2044" t="str">
            <v>-</v>
          </cell>
          <cell r="J2044">
            <v>0</v>
          </cell>
          <cell r="K2044" t="str">
            <v>JAWA TENGAH</v>
          </cell>
          <cell r="L2044" t="str">
            <v>BOYOLALI</v>
          </cell>
        </row>
        <row r="2045">
          <cell r="B2045" t="str">
            <v>M3310</v>
          </cell>
          <cell r="C2045" t="str">
            <v>LAB. KES DAERAH KAB. KLATEN</v>
          </cell>
          <cell r="D2045" t="str">
            <v>Laboratorium Kesehatan</v>
          </cell>
          <cell r="G2045">
            <v>33</v>
          </cell>
          <cell r="H2045">
            <v>3310</v>
          </cell>
          <cell r="I2045" t="str">
            <v>-</v>
          </cell>
          <cell r="J2045">
            <v>0</v>
          </cell>
          <cell r="K2045" t="str">
            <v>JAWA TENGAH</v>
          </cell>
          <cell r="L2045" t="str">
            <v>KLATEN</v>
          </cell>
        </row>
        <row r="2046">
          <cell r="B2046" t="str">
            <v>M3311</v>
          </cell>
          <cell r="C2046" t="str">
            <v>LAB. KES DAERAH KAB. SUKOHARJO</v>
          </cell>
          <cell r="D2046" t="str">
            <v>Laboratorium Kesehatan</v>
          </cell>
          <cell r="G2046">
            <v>33</v>
          </cell>
          <cell r="H2046">
            <v>3311</v>
          </cell>
          <cell r="I2046" t="str">
            <v>-</v>
          </cell>
          <cell r="J2046">
            <v>0</v>
          </cell>
          <cell r="K2046" t="str">
            <v>JAWA TENGAH</v>
          </cell>
          <cell r="L2046" t="str">
            <v>SUKOHARJO</v>
          </cell>
        </row>
        <row r="2047">
          <cell r="B2047" t="str">
            <v>M3312</v>
          </cell>
          <cell r="C2047" t="str">
            <v>LAB. KES DAERAH KAB. WONOGIRI</v>
          </cell>
          <cell r="D2047" t="str">
            <v>Laboratorium Kesehatan</v>
          </cell>
          <cell r="G2047">
            <v>33</v>
          </cell>
          <cell r="H2047">
            <v>3312</v>
          </cell>
          <cell r="I2047" t="str">
            <v>-</v>
          </cell>
          <cell r="J2047">
            <v>0</v>
          </cell>
          <cell r="K2047" t="str">
            <v>JAWA TENGAH</v>
          </cell>
          <cell r="L2047" t="str">
            <v>WONOGIRI</v>
          </cell>
        </row>
        <row r="2048">
          <cell r="B2048" t="str">
            <v>M3313</v>
          </cell>
          <cell r="C2048" t="str">
            <v>LAB. KES DAERAH KAB. KARANGANYAR</v>
          </cell>
          <cell r="D2048" t="str">
            <v>Laboratorium Kesehatan</v>
          </cell>
          <cell r="G2048">
            <v>33</v>
          </cell>
          <cell r="H2048">
            <v>3313</v>
          </cell>
          <cell r="I2048" t="str">
            <v>-</v>
          </cell>
          <cell r="J2048">
            <v>0</v>
          </cell>
          <cell r="K2048" t="str">
            <v>JAWA TENGAH</v>
          </cell>
          <cell r="L2048" t="str">
            <v>KARANGANYAR</v>
          </cell>
        </row>
        <row r="2049">
          <cell r="B2049" t="str">
            <v>M3314</v>
          </cell>
          <cell r="C2049" t="str">
            <v>LAB. KES DAERAH KAB. SRAGEN</v>
          </cell>
          <cell r="D2049" t="str">
            <v>Laboratorium Kesehatan</v>
          </cell>
          <cell r="G2049">
            <v>33</v>
          </cell>
          <cell r="H2049">
            <v>3314</v>
          </cell>
          <cell r="I2049" t="str">
            <v>-</v>
          </cell>
          <cell r="J2049">
            <v>0</v>
          </cell>
          <cell r="K2049" t="str">
            <v>JAWA TENGAH</v>
          </cell>
          <cell r="L2049" t="str">
            <v>SRAGEN</v>
          </cell>
        </row>
        <row r="2050">
          <cell r="B2050" t="str">
            <v>M3315</v>
          </cell>
          <cell r="C2050" t="str">
            <v>LAB. KES DAERAH KAB. GROBOGAN</v>
          </cell>
          <cell r="D2050" t="str">
            <v>Laboratorium Kesehatan</v>
          </cell>
          <cell r="G2050">
            <v>33</v>
          </cell>
          <cell r="H2050">
            <v>3315</v>
          </cell>
          <cell r="I2050" t="str">
            <v>-</v>
          </cell>
          <cell r="J2050">
            <v>0</v>
          </cell>
          <cell r="K2050" t="str">
            <v>JAWA TENGAH</v>
          </cell>
          <cell r="L2050" t="str">
            <v>GROBOGAN</v>
          </cell>
        </row>
        <row r="2051">
          <cell r="B2051" t="str">
            <v>M3316</v>
          </cell>
          <cell r="C2051" t="str">
            <v>LAB. KES DAERAH KAB. BLORA</v>
          </cell>
          <cell r="D2051" t="str">
            <v>Laboratorium Kesehatan</v>
          </cell>
          <cell r="G2051">
            <v>33</v>
          </cell>
          <cell r="H2051">
            <v>3316</v>
          </cell>
          <cell r="I2051" t="str">
            <v>-</v>
          </cell>
          <cell r="J2051">
            <v>0</v>
          </cell>
          <cell r="K2051" t="str">
            <v>JAWA TENGAH</v>
          </cell>
          <cell r="L2051" t="str">
            <v>BLORA</v>
          </cell>
        </row>
        <row r="2052">
          <cell r="B2052" t="str">
            <v>M3317</v>
          </cell>
          <cell r="C2052" t="str">
            <v>LAB. KES DAERAH KAB. REMBANG</v>
          </cell>
          <cell r="D2052" t="str">
            <v>Laboratorium Kesehatan</v>
          </cell>
          <cell r="G2052">
            <v>33</v>
          </cell>
          <cell r="H2052">
            <v>3317</v>
          </cell>
          <cell r="I2052" t="str">
            <v>-</v>
          </cell>
          <cell r="J2052">
            <v>0</v>
          </cell>
          <cell r="K2052" t="str">
            <v>JAWA TENGAH</v>
          </cell>
          <cell r="L2052" t="str">
            <v>REMBANG</v>
          </cell>
        </row>
        <row r="2053">
          <cell r="B2053" t="str">
            <v>M3318</v>
          </cell>
          <cell r="C2053" t="str">
            <v>LAB. KES DAERAH KAB. PATI</v>
          </cell>
          <cell r="D2053" t="str">
            <v>Laboratorium Kesehatan</v>
          </cell>
          <cell r="G2053">
            <v>33</v>
          </cell>
          <cell r="H2053">
            <v>3318</v>
          </cell>
          <cell r="I2053" t="str">
            <v>-</v>
          </cell>
          <cell r="J2053">
            <v>0</v>
          </cell>
          <cell r="K2053" t="str">
            <v>JAWA TENGAH</v>
          </cell>
          <cell r="L2053" t="str">
            <v>PATI</v>
          </cell>
        </row>
        <row r="2054">
          <cell r="B2054" t="str">
            <v>M3318006S</v>
          </cell>
          <cell r="C2054" t="str">
            <v>LABORAT TEPAT</v>
          </cell>
          <cell r="D2054" t="str">
            <v>Laboratorium Kesehatan</v>
          </cell>
          <cell r="G2054">
            <v>33</v>
          </cell>
          <cell r="H2054">
            <v>3318</v>
          </cell>
          <cell r="I2054" t="str">
            <v>-</v>
          </cell>
          <cell r="J2054">
            <v>0</v>
          </cell>
          <cell r="K2054" t="str">
            <v>JAWA TENGAH</v>
          </cell>
          <cell r="L2054" t="str">
            <v>PATI</v>
          </cell>
        </row>
        <row r="2055">
          <cell r="B2055" t="str">
            <v>M3319</v>
          </cell>
          <cell r="C2055" t="str">
            <v>LAB. KES DAERAH KAB. KUDUS</v>
          </cell>
          <cell r="D2055" t="str">
            <v>Laboratorium Kesehatan</v>
          </cell>
          <cell r="G2055">
            <v>33</v>
          </cell>
          <cell r="H2055">
            <v>3319</v>
          </cell>
          <cell r="I2055" t="str">
            <v>-</v>
          </cell>
          <cell r="J2055">
            <v>0</v>
          </cell>
          <cell r="K2055" t="str">
            <v>JAWA TENGAH</v>
          </cell>
          <cell r="L2055" t="str">
            <v>KUDUS</v>
          </cell>
        </row>
        <row r="2056">
          <cell r="B2056" t="str">
            <v>M3320</v>
          </cell>
          <cell r="C2056" t="str">
            <v>LAB. KES DAERAH KAB. JEPARA</v>
          </cell>
          <cell r="D2056" t="str">
            <v>Laboratorium Kesehatan</v>
          </cell>
          <cell r="G2056">
            <v>33</v>
          </cell>
          <cell r="H2056">
            <v>3320</v>
          </cell>
          <cell r="I2056" t="str">
            <v>-</v>
          </cell>
          <cell r="J2056">
            <v>0</v>
          </cell>
          <cell r="K2056" t="str">
            <v>JAWA TENGAH</v>
          </cell>
          <cell r="L2056" t="str">
            <v>JEPARA</v>
          </cell>
        </row>
        <row r="2057">
          <cell r="B2057" t="str">
            <v>M3321</v>
          </cell>
          <cell r="C2057" t="str">
            <v>LAB. KES DAERAH KAB. DEMAK</v>
          </cell>
          <cell r="D2057" t="str">
            <v>Laboratorium Kesehatan</v>
          </cell>
          <cell r="G2057">
            <v>33</v>
          </cell>
          <cell r="H2057">
            <v>3321</v>
          </cell>
          <cell r="I2057" t="str">
            <v>-</v>
          </cell>
          <cell r="J2057">
            <v>0</v>
          </cell>
          <cell r="K2057" t="str">
            <v>JAWA TENGAH</v>
          </cell>
          <cell r="L2057" t="str">
            <v>DEMAK</v>
          </cell>
        </row>
        <row r="2058">
          <cell r="B2058" t="str">
            <v>M3322</v>
          </cell>
          <cell r="C2058" t="str">
            <v>LAB. KES DAERAH KAB. SEMARANG</v>
          </cell>
          <cell r="D2058" t="str">
            <v>Laboratorium Kesehatan</v>
          </cell>
          <cell r="G2058">
            <v>33</v>
          </cell>
          <cell r="H2058">
            <v>3322</v>
          </cell>
          <cell r="I2058" t="str">
            <v>-</v>
          </cell>
          <cell r="J2058">
            <v>0</v>
          </cell>
          <cell r="K2058" t="str">
            <v>JAWA TENGAH</v>
          </cell>
          <cell r="L2058" t="str">
            <v>SEMARANG</v>
          </cell>
        </row>
        <row r="2059">
          <cell r="B2059" t="str">
            <v>M3323</v>
          </cell>
          <cell r="C2059" t="str">
            <v>LAB. KES DAERAH KAB. TEMANGGUNG</v>
          </cell>
          <cell r="D2059" t="str">
            <v>Laboratorium Kesehatan</v>
          </cell>
          <cell r="G2059">
            <v>33</v>
          </cell>
          <cell r="H2059">
            <v>3323</v>
          </cell>
          <cell r="I2059" t="str">
            <v>-</v>
          </cell>
          <cell r="J2059">
            <v>0</v>
          </cell>
          <cell r="K2059" t="str">
            <v>JAWA TENGAH</v>
          </cell>
          <cell r="L2059" t="str">
            <v>TEMANGGUNG</v>
          </cell>
        </row>
        <row r="2060">
          <cell r="B2060" t="str">
            <v>M3324</v>
          </cell>
          <cell r="C2060" t="str">
            <v>LAB. KES DAERAH KAB. KENDAL</v>
          </cell>
          <cell r="D2060" t="str">
            <v>Laboratorium Kesehatan</v>
          </cell>
          <cell r="G2060">
            <v>33</v>
          </cell>
          <cell r="H2060">
            <v>3324</v>
          </cell>
          <cell r="I2060" t="str">
            <v>-</v>
          </cell>
          <cell r="J2060">
            <v>0</v>
          </cell>
          <cell r="K2060" t="str">
            <v>JAWA TENGAH</v>
          </cell>
          <cell r="L2060" t="str">
            <v>KENDAL</v>
          </cell>
        </row>
        <row r="2061">
          <cell r="B2061" t="str">
            <v>M3325</v>
          </cell>
          <cell r="C2061" t="str">
            <v>LAB. KES DAERAH KAB. BATANG</v>
          </cell>
          <cell r="D2061" t="str">
            <v>Laboratorium Kesehatan</v>
          </cell>
          <cell r="G2061">
            <v>33</v>
          </cell>
          <cell r="H2061">
            <v>3325</v>
          </cell>
          <cell r="I2061" t="str">
            <v>-</v>
          </cell>
          <cell r="J2061">
            <v>0</v>
          </cell>
          <cell r="K2061" t="str">
            <v>JAWA TENGAH</v>
          </cell>
          <cell r="L2061" t="str">
            <v>BATANG</v>
          </cell>
        </row>
        <row r="2062">
          <cell r="B2062" t="str">
            <v>M3326</v>
          </cell>
          <cell r="C2062" t="str">
            <v>LAB. KES DAERAH KAB. PEKALONGAN</v>
          </cell>
          <cell r="D2062" t="str">
            <v>Laboratorium Kesehatan</v>
          </cell>
          <cell r="G2062">
            <v>33</v>
          </cell>
          <cell r="H2062">
            <v>3326</v>
          </cell>
          <cell r="I2062" t="str">
            <v>-</v>
          </cell>
          <cell r="J2062">
            <v>0</v>
          </cell>
          <cell r="K2062" t="str">
            <v>JAWA TENGAH</v>
          </cell>
          <cell r="L2062" t="str">
            <v>PEKALONGAN</v>
          </cell>
        </row>
        <row r="2063">
          <cell r="B2063" t="str">
            <v>M3327</v>
          </cell>
          <cell r="C2063" t="str">
            <v>LAB. KES DAERAH KAB. PEMALANG</v>
          </cell>
          <cell r="D2063" t="str">
            <v>Laboratorium Kesehatan</v>
          </cell>
          <cell r="G2063">
            <v>33</v>
          </cell>
          <cell r="H2063">
            <v>3327</v>
          </cell>
          <cell r="I2063" t="str">
            <v>-</v>
          </cell>
          <cell r="J2063">
            <v>0</v>
          </cell>
          <cell r="K2063" t="str">
            <v>JAWA TENGAH</v>
          </cell>
          <cell r="L2063" t="str">
            <v>PEMALANG</v>
          </cell>
        </row>
        <row r="2064">
          <cell r="B2064" t="str">
            <v>M3328</v>
          </cell>
          <cell r="C2064" t="str">
            <v>LAB. KES DAERAH KAB. TEGAL</v>
          </cell>
          <cell r="D2064" t="str">
            <v>Laboratorium Kesehatan</v>
          </cell>
          <cell r="G2064">
            <v>33</v>
          </cell>
          <cell r="H2064">
            <v>3328</v>
          </cell>
          <cell r="I2064" t="str">
            <v>-</v>
          </cell>
          <cell r="J2064">
            <v>0</v>
          </cell>
          <cell r="K2064" t="str">
            <v>JAWA TENGAH</v>
          </cell>
          <cell r="L2064" t="str">
            <v>TEGAL</v>
          </cell>
        </row>
        <row r="2065">
          <cell r="B2065" t="str">
            <v>M3329</v>
          </cell>
          <cell r="C2065" t="str">
            <v>LAB. KES DAERAH KAB. BREBES</v>
          </cell>
          <cell r="D2065" t="str">
            <v>Laboratorium Kesehatan</v>
          </cell>
          <cell r="G2065">
            <v>33</v>
          </cell>
          <cell r="H2065">
            <v>3329</v>
          </cell>
          <cell r="I2065" t="str">
            <v>-</v>
          </cell>
          <cell r="J2065">
            <v>0</v>
          </cell>
          <cell r="K2065" t="str">
            <v>JAWA TENGAH</v>
          </cell>
          <cell r="L2065" t="str">
            <v>BREBES</v>
          </cell>
        </row>
        <row r="2066">
          <cell r="B2066" t="str">
            <v>M3329004S</v>
          </cell>
          <cell r="C2066" t="str">
            <v>Laboratorium Klinik</v>
          </cell>
          <cell r="D2066" t="str">
            <v>Laboratorium Kesehatan</v>
          </cell>
          <cell r="G2066">
            <v>33</v>
          </cell>
          <cell r="H2066">
            <v>3329</v>
          </cell>
          <cell r="I2066" t="str">
            <v>-</v>
          </cell>
          <cell r="J2066">
            <v>0</v>
          </cell>
          <cell r="K2066" t="str">
            <v>JAWA TENGAH</v>
          </cell>
          <cell r="L2066" t="str">
            <v>BREBES</v>
          </cell>
        </row>
        <row r="2067">
          <cell r="B2067" t="str">
            <v>M3371</v>
          </cell>
          <cell r="C2067" t="str">
            <v>LAB. KES DAERAH KOTA MAGELANG</v>
          </cell>
          <cell r="D2067" t="str">
            <v>Laboratorium Kesehatan</v>
          </cell>
          <cell r="G2067">
            <v>33</v>
          </cell>
          <cell r="H2067">
            <v>3371</v>
          </cell>
          <cell r="I2067" t="str">
            <v>-</v>
          </cell>
          <cell r="J2067">
            <v>0</v>
          </cell>
          <cell r="K2067" t="str">
            <v>JAWA TENGAH</v>
          </cell>
          <cell r="L2067" t="str">
            <v>KOTA MAGELANG</v>
          </cell>
        </row>
        <row r="2068">
          <cell r="B2068" t="str">
            <v>M3372</v>
          </cell>
          <cell r="C2068" t="str">
            <v>LAB. KES DAERAH KOTA SURAKARTA</v>
          </cell>
          <cell r="D2068" t="str">
            <v>Laboratorium Kesehatan</v>
          </cell>
          <cell r="G2068">
            <v>33</v>
          </cell>
          <cell r="H2068">
            <v>3372</v>
          </cell>
          <cell r="I2068" t="str">
            <v>-</v>
          </cell>
          <cell r="J2068">
            <v>0</v>
          </cell>
          <cell r="K2068" t="str">
            <v>JAWA TENGAH</v>
          </cell>
          <cell r="L2068" t="str">
            <v>KOTA SURAKARTA</v>
          </cell>
        </row>
        <row r="2069">
          <cell r="B2069" t="str">
            <v>M3372211S</v>
          </cell>
          <cell r="C2069" t="str">
            <v>Laboratorium Promedis</v>
          </cell>
          <cell r="D2069" t="str">
            <v>Laboratorium Kesehatan</v>
          </cell>
          <cell r="G2069">
            <v>33</v>
          </cell>
          <cell r="H2069">
            <v>3372</v>
          </cell>
          <cell r="I2069" t="str">
            <v>-</v>
          </cell>
          <cell r="J2069">
            <v>0</v>
          </cell>
          <cell r="K2069" t="str">
            <v>JAWA TENGAH</v>
          </cell>
          <cell r="L2069" t="str">
            <v>KOTA SURAKARTA</v>
          </cell>
        </row>
        <row r="2070">
          <cell r="B2070" t="str">
            <v>M3372212S</v>
          </cell>
          <cell r="C2070" t="str">
            <v>Laboratorium Sarana Medika</v>
          </cell>
          <cell r="D2070" t="str">
            <v>Laboratorium Kesehatan</v>
          </cell>
          <cell r="G2070">
            <v>33</v>
          </cell>
          <cell r="H2070">
            <v>3372</v>
          </cell>
          <cell r="I2070" t="str">
            <v>-</v>
          </cell>
          <cell r="J2070">
            <v>0</v>
          </cell>
          <cell r="K2070" t="str">
            <v>JAWA TENGAH</v>
          </cell>
          <cell r="L2070" t="str">
            <v>KOTA SURAKARTA</v>
          </cell>
        </row>
        <row r="2071">
          <cell r="B2071" t="str">
            <v>M3372213S</v>
          </cell>
          <cell r="C2071" t="str">
            <v>Laboratorium Kimia Farma</v>
          </cell>
          <cell r="D2071" t="str">
            <v>Laboratorium Kesehatan</v>
          </cell>
          <cell r="G2071">
            <v>33</v>
          </cell>
          <cell r="H2071">
            <v>3372</v>
          </cell>
          <cell r="I2071" t="str">
            <v>-</v>
          </cell>
          <cell r="J2071">
            <v>0</v>
          </cell>
          <cell r="K2071" t="str">
            <v>JAWA TENGAH</v>
          </cell>
          <cell r="L2071" t="str">
            <v>KOTA SURAKARTA</v>
          </cell>
        </row>
        <row r="2072">
          <cell r="B2072" t="str">
            <v>M3372214S</v>
          </cell>
          <cell r="C2072" t="str">
            <v>Laboratorium Budi Sehat</v>
          </cell>
          <cell r="D2072" t="str">
            <v>Laboratorium Kesehatan</v>
          </cell>
          <cell r="G2072">
            <v>33</v>
          </cell>
          <cell r="H2072">
            <v>3372</v>
          </cell>
          <cell r="I2072" t="str">
            <v>-</v>
          </cell>
          <cell r="J2072">
            <v>0</v>
          </cell>
          <cell r="K2072" t="str">
            <v>JAWA TENGAH</v>
          </cell>
          <cell r="L2072" t="str">
            <v>KOTA SURAKARTA</v>
          </cell>
        </row>
        <row r="2073">
          <cell r="B2073" t="str">
            <v>M3372215S</v>
          </cell>
          <cell r="C2073" t="str">
            <v>Laboratorium Solo Lab</v>
          </cell>
          <cell r="D2073" t="str">
            <v>Laboratorium Kesehatan</v>
          </cell>
          <cell r="G2073">
            <v>33</v>
          </cell>
          <cell r="H2073">
            <v>3372</v>
          </cell>
          <cell r="I2073" t="str">
            <v>-</v>
          </cell>
          <cell r="J2073">
            <v>0</v>
          </cell>
          <cell r="K2073" t="str">
            <v>JAWA TENGAH</v>
          </cell>
          <cell r="L2073" t="str">
            <v>KOTA SURAKARTA</v>
          </cell>
        </row>
        <row r="2074">
          <cell r="B2074" t="str">
            <v>M3372216S</v>
          </cell>
          <cell r="C2074" t="str">
            <v>Laboratorium Ultra Medika</v>
          </cell>
          <cell r="D2074" t="str">
            <v>Laboratorium Kesehatan</v>
          </cell>
          <cell r="G2074">
            <v>33</v>
          </cell>
          <cell r="H2074">
            <v>3372</v>
          </cell>
          <cell r="I2074" t="str">
            <v>-</v>
          </cell>
          <cell r="J2074">
            <v>0</v>
          </cell>
          <cell r="K2074" t="str">
            <v>JAWA TENGAH</v>
          </cell>
          <cell r="L2074" t="str">
            <v>KOTA SURAKARTA</v>
          </cell>
        </row>
        <row r="2075">
          <cell r="B2075" t="str">
            <v>M3372217S</v>
          </cell>
          <cell r="C2075" t="str">
            <v>Laboratorium Notosuman</v>
          </cell>
          <cell r="D2075" t="str">
            <v>Laboratorium Kesehatan</v>
          </cell>
          <cell r="G2075">
            <v>33</v>
          </cell>
          <cell r="H2075">
            <v>3372</v>
          </cell>
          <cell r="I2075" t="str">
            <v>-</v>
          </cell>
          <cell r="J2075">
            <v>0</v>
          </cell>
          <cell r="K2075" t="str">
            <v>JAWA TENGAH</v>
          </cell>
          <cell r="L2075" t="str">
            <v>KOTA SURAKARTA</v>
          </cell>
        </row>
        <row r="2076">
          <cell r="B2076" t="str">
            <v>M3372256S</v>
          </cell>
          <cell r="C2076" t="str">
            <v>Laboratorium Ultra Medika</v>
          </cell>
          <cell r="D2076" t="str">
            <v>Laboratorium Kesehatan</v>
          </cell>
          <cell r="G2076">
            <v>33</v>
          </cell>
          <cell r="H2076">
            <v>3372</v>
          </cell>
          <cell r="I2076" t="str">
            <v>-</v>
          </cell>
          <cell r="J2076">
            <v>0</v>
          </cell>
          <cell r="K2076" t="str">
            <v>JAWA TENGAH</v>
          </cell>
          <cell r="L2076" t="str">
            <v>KOTA SURAKARTA</v>
          </cell>
        </row>
        <row r="2077">
          <cell r="B2077" t="str">
            <v>M3372263S</v>
          </cell>
          <cell r="C2077" t="str">
            <v>Laboratorium klinik cito</v>
          </cell>
          <cell r="D2077" t="str">
            <v>Laboratorium Kesehatan</v>
          </cell>
          <cell r="G2077">
            <v>33</v>
          </cell>
          <cell r="H2077">
            <v>3372</v>
          </cell>
          <cell r="I2077" t="str">
            <v>-</v>
          </cell>
          <cell r="J2077">
            <v>0</v>
          </cell>
          <cell r="K2077" t="str">
            <v>JAWA TENGAH</v>
          </cell>
          <cell r="L2077" t="str">
            <v>KOTA SURAKARTA</v>
          </cell>
        </row>
        <row r="2078">
          <cell r="B2078" t="str">
            <v>M3372271S</v>
          </cell>
          <cell r="C2078" t="str">
            <v>Laboratorium Klinik Prodia</v>
          </cell>
          <cell r="D2078" t="str">
            <v>Laboratorium Kesehatan</v>
          </cell>
          <cell r="G2078">
            <v>33</v>
          </cell>
          <cell r="H2078">
            <v>3372</v>
          </cell>
          <cell r="I2078" t="str">
            <v>-</v>
          </cell>
          <cell r="J2078">
            <v>0</v>
          </cell>
          <cell r="K2078" t="str">
            <v>JAWA TENGAH</v>
          </cell>
          <cell r="L2078" t="str">
            <v>KOTA SURAKARTA</v>
          </cell>
        </row>
        <row r="2079">
          <cell r="B2079" t="str">
            <v>M3373</v>
          </cell>
          <cell r="C2079" t="str">
            <v>LAB. KES DAERAH KOTA SALATIGA</v>
          </cell>
          <cell r="D2079" t="str">
            <v>Laboratorium Kesehatan</v>
          </cell>
          <cell r="G2079">
            <v>33</v>
          </cell>
          <cell r="H2079">
            <v>3373</v>
          </cell>
          <cell r="I2079" t="str">
            <v>-</v>
          </cell>
          <cell r="J2079">
            <v>0</v>
          </cell>
          <cell r="K2079" t="str">
            <v>JAWA TENGAH</v>
          </cell>
          <cell r="L2079" t="str">
            <v>KOTA SALATIGA</v>
          </cell>
        </row>
        <row r="2080">
          <cell r="B2080" t="str">
            <v>M3373011S</v>
          </cell>
          <cell r="C2080" t="str">
            <v>LAB KLINIK PRODIA SALATIGA</v>
          </cell>
          <cell r="D2080" t="str">
            <v>Laboratorium Kesehatan</v>
          </cell>
          <cell r="G2080">
            <v>33</v>
          </cell>
          <cell r="H2080">
            <v>3373</v>
          </cell>
          <cell r="I2080" t="str">
            <v>-</v>
          </cell>
          <cell r="J2080">
            <v>0</v>
          </cell>
          <cell r="K2080" t="str">
            <v>JAWA TENGAH</v>
          </cell>
          <cell r="L2080" t="str">
            <v>KOTA SALATIGA</v>
          </cell>
        </row>
        <row r="2081">
          <cell r="B2081" t="str">
            <v>M3373012S</v>
          </cell>
          <cell r="C2081" t="str">
            <v>LAB KLINIK MEDICO</v>
          </cell>
          <cell r="D2081" t="str">
            <v>Laboratorium Kesehatan</v>
          </cell>
          <cell r="G2081">
            <v>33</v>
          </cell>
          <cell r="H2081">
            <v>3373</v>
          </cell>
          <cell r="I2081" t="str">
            <v>-</v>
          </cell>
          <cell r="J2081">
            <v>0</v>
          </cell>
          <cell r="K2081" t="str">
            <v>JAWA TENGAH</v>
          </cell>
          <cell r="L2081" t="str">
            <v>KOTA SALATIGA</v>
          </cell>
        </row>
        <row r="2082">
          <cell r="B2082" t="str">
            <v>M3373013S</v>
          </cell>
          <cell r="C2082" t="str">
            <v>LABORATORIUM PATRA MEDICA</v>
          </cell>
          <cell r="D2082" t="str">
            <v>Laboratorium Kesehatan</v>
          </cell>
          <cell r="G2082">
            <v>33</v>
          </cell>
          <cell r="H2082">
            <v>3373</v>
          </cell>
          <cell r="I2082" t="str">
            <v>-</v>
          </cell>
          <cell r="J2082">
            <v>0</v>
          </cell>
          <cell r="K2082" t="str">
            <v>JAWA TENGAH</v>
          </cell>
          <cell r="L2082" t="str">
            <v>KOTA SALATIGA</v>
          </cell>
        </row>
        <row r="2083">
          <cell r="B2083" t="str">
            <v>M3374</v>
          </cell>
          <cell r="C2083" t="str">
            <v>LAB. KES DAERAH KOTA SEMARANG</v>
          </cell>
          <cell r="D2083" t="str">
            <v>Laboratorium Kesehatan</v>
          </cell>
          <cell r="G2083">
            <v>33</v>
          </cell>
          <cell r="H2083">
            <v>3374</v>
          </cell>
          <cell r="I2083" t="str">
            <v>-</v>
          </cell>
          <cell r="J2083">
            <v>0</v>
          </cell>
          <cell r="K2083" t="str">
            <v>JAWA TENGAH</v>
          </cell>
          <cell r="L2083" t="str">
            <v>KOTA SEMARANG</v>
          </cell>
        </row>
        <row r="2084">
          <cell r="B2084" t="str">
            <v>M3375</v>
          </cell>
          <cell r="C2084" t="str">
            <v>LAB. KES DAERAH KOTA PEKALONGAN</v>
          </cell>
          <cell r="D2084" t="str">
            <v>Laboratorium Kesehatan</v>
          </cell>
          <cell r="G2084">
            <v>33</v>
          </cell>
          <cell r="H2084">
            <v>3375</v>
          </cell>
          <cell r="I2084" t="str">
            <v>-</v>
          </cell>
          <cell r="J2084">
            <v>0</v>
          </cell>
          <cell r="K2084" t="str">
            <v>JAWA TENGAH</v>
          </cell>
          <cell r="L2084" t="str">
            <v>KOTA PEKALONGAN</v>
          </cell>
        </row>
        <row r="2085">
          <cell r="B2085" t="str">
            <v>M3376</v>
          </cell>
          <cell r="C2085" t="str">
            <v>LAB. KES DAERAH KOTA TEGAL</v>
          </cell>
          <cell r="D2085" t="str">
            <v>Laboratorium Kesehatan</v>
          </cell>
          <cell r="G2085">
            <v>33</v>
          </cell>
          <cell r="H2085">
            <v>3376</v>
          </cell>
          <cell r="I2085" t="str">
            <v>-</v>
          </cell>
          <cell r="J2085">
            <v>0</v>
          </cell>
          <cell r="K2085" t="str">
            <v>JAWA TENGAH</v>
          </cell>
          <cell r="L2085" t="str">
            <v>KOTA TEGAL</v>
          </cell>
        </row>
        <row r="2086">
          <cell r="B2086" t="str">
            <v>M3376212S</v>
          </cell>
          <cell r="C2086" t="str">
            <v>Laboratorium Klinik Prodia</v>
          </cell>
          <cell r="D2086" t="str">
            <v>Laboratorium Kesehatan</v>
          </cell>
          <cell r="G2086">
            <v>33</v>
          </cell>
          <cell r="H2086">
            <v>3376</v>
          </cell>
          <cell r="I2086" t="str">
            <v>-</v>
          </cell>
          <cell r="J2086">
            <v>0</v>
          </cell>
          <cell r="K2086" t="str">
            <v>JAWA TENGAH</v>
          </cell>
          <cell r="L2086" t="str">
            <v>KOTA TEGAL</v>
          </cell>
        </row>
        <row r="2087">
          <cell r="B2087" t="str">
            <v>M3376213S</v>
          </cell>
          <cell r="C2087" t="str">
            <v>Laboratorium Klinik Citra</v>
          </cell>
          <cell r="D2087" t="str">
            <v>Laboratorium Kesehatan</v>
          </cell>
          <cell r="G2087">
            <v>33</v>
          </cell>
          <cell r="H2087">
            <v>3376</v>
          </cell>
          <cell r="I2087" t="str">
            <v>-</v>
          </cell>
          <cell r="J2087">
            <v>0</v>
          </cell>
          <cell r="K2087" t="str">
            <v>JAWA TENGAH</v>
          </cell>
          <cell r="L2087" t="str">
            <v>KOTA TEGAL</v>
          </cell>
        </row>
        <row r="2088">
          <cell r="B2088" t="str">
            <v>M3376214S</v>
          </cell>
          <cell r="C2088" t="str">
            <v>Laboratorium Klinik Cito</v>
          </cell>
          <cell r="D2088" t="str">
            <v>Laboratorium Kesehatan</v>
          </cell>
          <cell r="G2088">
            <v>33</v>
          </cell>
          <cell r="H2088">
            <v>3376</v>
          </cell>
          <cell r="I2088" t="str">
            <v>-</v>
          </cell>
          <cell r="J2088">
            <v>0</v>
          </cell>
          <cell r="K2088" t="str">
            <v>JAWA TENGAH</v>
          </cell>
          <cell r="L2088" t="str">
            <v>KOTA TEGAL</v>
          </cell>
        </row>
        <row r="2089">
          <cell r="B2089" t="str">
            <v>Z3303084</v>
          </cell>
          <cell r="C2089" t="str">
            <v>PMI</v>
          </cell>
          <cell r="D2089" t="str">
            <v>Fasyankes Lainnya</v>
          </cell>
          <cell r="G2089">
            <v>33</v>
          </cell>
          <cell r="H2089">
            <v>3303</v>
          </cell>
          <cell r="I2089" t="str">
            <v>-</v>
          </cell>
          <cell r="K2089" t="str">
            <v>JAWA TENGAH</v>
          </cell>
          <cell r="L2089" t="str">
            <v>PURBALINGGA</v>
          </cell>
        </row>
        <row r="2090">
          <cell r="B2090" t="str">
            <v>Z3303087</v>
          </cell>
          <cell r="C2090" t="str">
            <v>PT.BOYANG INDUSTRIAL</v>
          </cell>
          <cell r="D2090" t="str">
            <v>Fasyankes Lainnya</v>
          </cell>
          <cell r="G2090">
            <v>33</v>
          </cell>
          <cell r="H2090">
            <v>3303</v>
          </cell>
          <cell r="I2090" t="str">
            <v>-</v>
          </cell>
          <cell r="K2090" t="str">
            <v>JAWA TENGAH</v>
          </cell>
          <cell r="L2090" t="str">
            <v>PURBALINGGA</v>
          </cell>
        </row>
        <row r="2091">
          <cell r="B2091" t="str">
            <v>Z3304002</v>
          </cell>
          <cell r="C2091" t="str">
            <v>LOKALITBANG P2B2</v>
          </cell>
          <cell r="D2091" t="str">
            <v>Fasyankes Lainnya</v>
          </cell>
          <cell r="G2091">
            <v>33</v>
          </cell>
          <cell r="H2091">
            <v>3304</v>
          </cell>
          <cell r="I2091" t="str">
            <v>-</v>
          </cell>
          <cell r="K2091" t="str">
            <v>JAWA TENGAH</v>
          </cell>
          <cell r="L2091" t="str">
            <v>BANJARNEGARA</v>
          </cell>
        </row>
        <row r="2092">
          <cell r="B2092" t="str">
            <v>Z3307109</v>
          </cell>
          <cell r="C2092" t="str">
            <v>Resa Skin Care</v>
          </cell>
          <cell r="D2092" t="str">
            <v>Fasyankes Lainnya</v>
          </cell>
          <cell r="G2092">
            <v>33</v>
          </cell>
          <cell r="H2092">
            <v>3307</v>
          </cell>
          <cell r="I2092" t="str">
            <v>-</v>
          </cell>
          <cell r="K2092" t="str">
            <v>JAWA TENGAH</v>
          </cell>
          <cell r="L2092" t="str">
            <v>WONOSOBO</v>
          </cell>
        </row>
        <row r="2093">
          <cell r="B2093" t="str">
            <v>I3300</v>
          </cell>
          <cell r="C2093" t="str">
            <v>INSTALASI FARMASI PROVINSI JAWA TENGAH</v>
          </cell>
          <cell r="D2093" t="str">
            <v>Instalasi / Gudang Farmasi</v>
          </cell>
          <cell r="G2093">
            <v>33</v>
          </cell>
          <cell r="H2093">
            <v>3374</v>
          </cell>
          <cell r="I2093" t="str">
            <v>-</v>
          </cell>
          <cell r="K2093" t="str">
            <v>JAWA TENGAH</v>
          </cell>
          <cell r="L2093" t="str">
            <v>KOTA SEMARANG</v>
          </cell>
        </row>
        <row r="2094">
          <cell r="B2094" t="str">
            <v>I3301</v>
          </cell>
          <cell r="C2094" t="str">
            <v>INSTALASI FARMASI KAB. CILACAP</v>
          </cell>
          <cell r="D2094" t="str">
            <v>Instalasi / Gudang Farmasi</v>
          </cell>
          <cell r="G2094">
            <v>33</v>
          </cell>
          <cell r="H2094">
            <v>3301</v>
          </cell>
          <cell r="I2094" t="str">
            <v>-</v>
          </cell>
          <cell r="K2094" t="str">
            <v>JAWA TENGAH</v>
          </cell>
          <cell r="L2094" t="str">
            <v>CILACAP</v>
          </cell>
        </row>
        <row r="2095">
          <cell r="B2095" t="str">
            <v>I3302</v>
          </cell>
          <cell r="C2095" t="str">
            <v>INSTALASI FARMASI KAB. BANYUMAS</v>
          </cell>
          <cell r="D2095" t="str">
            <v>Instalasi / Gudang Farmasi</v>
          </cell>
          <cell r="G2095">
            <v>33</v>
          </cell>
          <cell r="H2095">
            <v>3302</v>
          </cell>
          <cell r="I2095" t="str">
            <v>-</v>
          </cell>
          <cell r="K2095" t="str">
            <v>JAWA TENGAH</v>
          </cell>
          <cell r="L2095" t="str">
            <v>BANYUMAS</v>
          </cell>
        </row>
        <row r="2096">
          <cell r="B2096" t="str">
            <v>I3303</v>
          </cell>
          <cell r="C2096" t="str">
            <v>INSTALASI FARMASI KAB. PURBALINGGA</v>
          </cell>
          <cell r="D2096" t="str">
            <v>Instalasi / Gudang Farmasi</v>
          </cell>
          <cell r="G2096">
            <v>33</v>
          </cell>
          <cell r="H2096">
            <v>3303</v>
          </cell>
          <cell r="I2096" t="str">
            <v>-</v>
          </cell>
          <cell r="K2096" t="str">
            <v>JAWA TENGAH</v>
          </cell>
          <cell r="L2096" t="str">
            <v>PURBALINGGA</v>
          </cell>
        </row>
        <row r="2097">
          <cell r="B2097" t="str">
            <v>I3304</v>
          </cell>
          <cell r="C2097" t="str">
            <v>INSTALASI FARMASI KAB. BANJARNEGARA</v>
          </cell>
          <cell r="D2097" t="str">
            <v>Instalasi / Gudang Farmasi</v>
          </cell>
          <cell r="G2097">
            <v>33</v>
          </cell>
          <cell r="H2097">
            <v>3304</v>
          </cell>
          <cell r="I2097" t="str">
            <v>-</v>
          </cell>
          <cell r="K2097" t="str">
            <v>JAWA TENGAH</v>
          </cell>
          <cell r="L2097" t="str">
            <v>BANJARNEGARA</v>
          </cell>
        </row>
        <row r="2098">
          <cell r="B2098" t="str">
            <v>I3305</v>
          </cell>
          <cell r="C2098" t="str">
            <v>INSTALASI FARMASI KAB. KEBUMEN</v>
          </cell>
          <cell r="D2098" t="str">
            <v>Instalasi / Gudang Farmasi</v>
          </cell>
          <cell r="G2098">
            <v>33</v>
          </cell>
          <cell r="H2098">
            <v>3305</v>
          </cell>
          <cell r="I2098" t="str">
            <v>-</v>
          </cell>
          <cell r="K2098" t="str">
            <v>JAWA TENGAH</v>
          </cell>
          <cell r="L2098" t="str">
            <v>KEBUMEN</v>
          </cell>
        </row>
        <row r="2099">
          <cell r="B2099" t="str">
            <v>I3306</v>
          </cell>
          <cell r="C2099" t="str">
            <v>INSTALASI FARMASI KAB. PURWOREJO</v>
          </cell>
          <cell r="D2099" t="str">
            <v>Instalasi / Gudang Farmasi</v>
          </cell>
          <cell r="G2099">
            <v>33</v>
          </cell>
          <cell r="H2099">
            <v>3306</v>
          </cell>
          <cell r="I2099" t="str">
            <v>-</v>
          </cell>
          <cell r="K2099" t="str">
            <v>JAWA TENGAH</v>
          </cell>
          <cell r="L2099" t="str">
            <v>PURWOREJO</v>
          </cell>
        </row>
        <row r="2100">
          <cell r="B2100" t="str">
            <v>I3307</v>
          </cell>
          <cell r="C2100" t="str">
            <v>INSTALASI FARMASI KAB. WONOSOBO</v>
          </cell>
          <cell r="D2100" t="str">
            <v>Instalasi / Gudang Farmasi</v>
          </cell>
          <cell r="G2100">
            <v>33</v>
          </cell>
          <cell r="H2100">
            <v>3307</v>
          </cell>
          <cell r="I2100" t="str">
            <v>-</v>
          </cell>
          <cell r="K2100" t="str">
            <v>JAWA TENGAH</v>
          </cell>
          <cell r="L2100" t="str">
            <v>WONOSOBO</v>
          </cell>
        </row>
        <row r="2101">
          <cell r="B2101" t="str">
            <v>I3308</v>
          </cell>
          <cell r="C2101" t="str">
            <v>INSTALASI FARMASI KAB. MAGELANG</v>
          </cell>
          <cell r="D2101" t="str">
            <v>Instalasi / Gudang Farmasi</v>
          </cell>
          <cell r="G2101">
            <v>33</v>
          </cell>
          <cell r="H2101">
            <v>3308</v>
          </cell>
          <cell r="I2101" t="str">
            <v>-</v>
          </cell>
          <cell r="K2101" t="str">
            <v>JAWA TENGAH</v>
          </cell>
          <cell r="L2101" t="str">
            <v>MAGELANG</v>
          </cell>
        </row>
        <row r="2102">
          <cell r="B2102" t="str">
            <v>I3309</v>
          </cell>
          <cell r="C2102" t="str">
            <v>INSTALASI FARMASI KAB. BOYOLALI</v>
          </cell>
          <cell r="D2102" t="str">
            <v>Instalasi / Gudang Farmasi</v>
          </cell>
          <cell r="G2102">
            <v>33</v>
          </cell>
          <cell r="H2102">
            <v>3309</v>
          </cell>
          <cell r="I2102" t="str">
            <v>-</v>
          </cell>
          <cell r="K2102" t="str">
            <v>JAWA TENGAH</v>
          </cell>
          <cell r="L2102" t="str">
            <v>BOYOLALI</v>
          </cell>
        </row>
        <row r="2103">
          <cell r="B2103" t="str">
            <v>I3310</v>
          </cell>
          <cell r="C2103" t="str">
            <v>INSTALASI FARMASI KAB. KLATEN</v>
          </cell>
          <cell r="D2103" t="str">
            <v>Instalasi / Gudang Farmasi</v>
          </cell>
          <cell r="G2103">
            <v>33</v>
          </cell>
          <cell r="H2103">
            <v>3310</v>
          </cell>
          <cell r="I2103" t="str">
            <v>-</v>
          </cell>
          <cell r="K2103" t="str">
            <v>JAWA TENGAH</v>
          </cell>
          <cell r="L2103" t="str">
            <v>KLATEN</v>
          </cell>
        </row>
        <row r="2104">
          <cell r="B2104" t="str">
            <v>I3311</v>
          </cell>
          <cell r="C2104" t="str">
            <v>INSTALASI FARMASI KAB. SUKOHARJO</v>
          </cell>
          <cell r="D2104" t="str">
            <v>Instalasi / Gudang Farmasi</v>
          </cell>
          <cell r="G2104">
            <v>33</v>
          </cell>
          <cell r="H2104">
            <v>3311</v>
          </cell>
          <cell r="I2104" t="str">
            <v>-</v>
          </cell>
          <cell r="K2104" t="str">
            <v>JAWA TENGAH</v>
          </cell>
          <cell r="L2104" t="str">
            <v>SUKOHARJO</v>
          </cell>
        </row>
        <row r="2105">
          <cell r="B2105" t="str">
            <v>I3312</v>
          </cell>
          <cell r="C2105" t="str">
            <v>INSTALASI FARMASI KAB. WONOGIRI</v>
          </cell>
          <cell r="D2105" t="str">
            <v>Instalasi / Gudang Farmasi</v>
          </cell>
          <cell r="G2105">
            <v>33</v>
          </cell>
          <cell r="H2105">
            <v>3312</v>
          </cell>
          <cell r="I2105" t="str">
            <v>-</v>
          </cell>
          <cell r="K2105" t="str">
            <v>JAWA TENGAH</v>
          </cell>
          <cell r="L2105" t="str">
            <v>WONOGIRI</v>
          </cell>
        </row>
        <row r="2106">
          <cell r="B2106" t="str">
            <v>I3313</v>
          </cell>
          <cell r="C2106" t="str">
            <v>INSTALASI FARMASI KAB. KARANGANYAR</v>
          </cell>
          <cell r="D2106" t="str">
            <v>Instalasi / Gudang Farmasi</v>
          </cell>
          <cell r="G2106">
            <v>33</v>
          </cell>
          <cell r="H2106">
            <v>3313</v>
          </cell>
          <cell r="I2106" t="str">
            <v>-</v>
          </cell>
          <cell r="K2106" t="str">
            <v>JAWA TENGAH</v>
          </cell>
          <cell r="L2106" t="str">
            <v>KARANGANYAR</v>
          </cell>
        </row>
        <row r="2107">
          <cell r="B2107" t="str">
            <v>I3314</v>
          </cell>
          <cell r="C2107" t="str">
            <v>INSTALASI FARMASI KAB. SRAGEN</v>
          </cell>
          <cell r="D2107" t="str">
            <v>Instalasi / Gudang Farmasi</v>
          </cell>
          <cell r="G2107">
            <v>33</v>
          </cell>
          <cell r="H2107">
            <v>3314</v>
          </cell>
          <cell r="I2107" t="str">
            <v>-</v>
          </cell>
          <cell r="K2107" t="str">
            <v>JAWA TENGAH</v>
          </cell>
          <cell r="L2107" t="str">
            <v>SRAGEN</v>
          </cell>
        </row>
        <row r="2108">
          <cell r="B2108" t="str">
            <v>I3315</v>
          </cell>
          <cell r="C2108" t="str">
            <v>INSTALASI FARMASI KAB. GROBOGAN</v>
          </cell>
          <cell r="D2108" t="str">
            <v>Instalasi / Gudang Farmasi</v>
          </cell>
          <cell r="G2108">
            <v>33</v>
          </cell>
          <cell r="H2108">
            <v>3315</v>
          </cell>
          <cell r="I2108" t="str">
            <v>-</v>
          </cell>
          <cell r="K2108" t="str">
            <v>JAWA TENGAH</v>
          </cell>
          <cell r="L2108" t="str">
            <v>GROBOGAN</v>
          </cell>
        </row>
        <row r="2109">
          <cell r="B2109" t="str">
            <v>I3316</v>
          </cell>
          <cell r="C2109" t="str">
            <v>INSTALASI FARMASI KAB. BLORA</v>
          </cell>
          <cell r="D2109" t="str">
            <v>Instalasi / Gudang Farmasi</v>
          </cell>
          <cell r="G2109">
            <v>33</v>
          </cell>
          <cell r="H2109">
            <v>3316</v>
          </cell>
          <cell r="I2109" t="str">
            <v>-</v>
          </cell>
          <cell r="K2109" t="str">
            <v>JAWA TENGAH</v>
          </cell>
          <cell r="L2109" t="str">
            <v>BLORA</v>
          </cell>
        </row>
        <row r="2110">
          <cell r="B2110" t="str">
            <v>I3317</v>
          </cell>
          <cell r="C2110" t="str">
            <v>INSTALASI FARMASI KAB. REMBANG</v>
          </cell>
          <cell r="D2110" t="str">
            <v>Instalasi / Gudang Farmasi</v>
          </cell>
          <cell r="G2110">
            <v>33</v>
          </cell>
          <cell r="H2110">
            <v>3317</v>
          </cell>
          <cell r="I2110" t="str">
            <v>-</v>
          </cell>
          <cell r="K2110" t="str">
            <v>JAWA TENGAH</v>
          </cell>
          <cell r="L2110" t="str">
            <v>REMBANG</v>
          </cell>
        </row>
        <row r="2111">
          <cell r="B2111" t="str">
            <v>I3318</v>
          </cell>
          <cell r="C2111" t="str">
            <v>INSTALASI FARMASI KAB. PATI</v>
          </cell>
          <cell r="D2111" t="str">
            <v>Instalasi / Gudang Farmasi</v>
          </cell>
          <cell r="G2111">
            <v>33</v>
          </cell>
          <cell r="H2111">
            <v>3318</v>
          </cell>
          <cell r="I2111" t="str">
            <v>-</v>
          </cell>
          <cell r="K2111" t="str">
            <v>JAWA TENGAH</v>
          </cell>
          <cell r="L2111" t="str">
            <v>PATI</v>
          </cell>
        </row>
        <row r="2112">
          <cell r="B2112" t="str">
            <v>I3319</v>
          </cell>
          <cell r="C2112" t="str">
            <v>INSTALASI FARMASI KAB. KUDUS</v>
          </cell>
          <cell r="D2112" t="str">
            <v>Instalasi / Gudang Farmasi</v>
          </cell>
          <cell r="G2112">
            <v>33</v>
          </cell>
          <cell r="H2112">
            <v>3319</v>
          </cell>
          <cell r="I2112" t="str">
            <v>-</v>
          </cell>
          <cell r="K2112" t="str">
            <v>JAWA TENGAH</v>
          </cell>
          <cell r="L2112" t="str">
            <v>KUDUS</v>
          </cell>
        </row>
        <row r="2113">
          <cell r="B2113" t="str">
            <v>I3320</v>
          </cell>
          <cell r="C2113" t="str">
            <v>INSTALASI FARMASI KAB. JEPARA</v>
          </cell>
          <cell r="D2113" t="str">
            <v>Instalasi / Gudang Farmasi</v>
          </cell>
          <cell r="G2113">
            <v>33</v>
          </cell>
          <cell r="H2113">
            <v>3320</v>
          </cell>
          <cell r="I2113" t="str">
            <v>-</v>
          </cell>
          <cell r="K2113" t="str">
            <v>JAWA TENGAH</v>
          </cell>
          <cell r="L2113" t="str">
            <v>JEPARA</v>
          </cell>
        </row>
        <row r="2114">
          <cell r="B2114" t="str">
            <v>I3321</v>
          </cell>
          <cell r="C2114" t="str">
            <v>INSTALASI FARMASI KAB. DEMAK</v>
          </cell>
          <cell r="D2114" t="str">
            <v>Instalasi / Gudang Farmasi</v>
          </cell>
          <cell r="G2114">
            <v>33</v>
          </cell>
          <cell r="H2114">
            <v>3321</v>
          </cell>
          <cell r="I2114" t="str">
            <v>-</v>
          </cell>
          <cell r="K2114" t="str">
            <v>JAWA TENGAH</v>
          </cell>
          <cell r="L2114" t="str">
            <v>DEMAK</v>
          </cell>
        </row>
        <row r="2115">
          <cell r="B2115" t="str">
            <v>I3322</v>
          </cell>
          <cell r="C2115" t="str">
            <v>INSTALASI FARMASI KAB. SEMARANG</v>
          </cell>
          <cell r="D2115" t="str">
            <v>Instalasi / Gudang Farmasi</v>
          </cell>
          <cell r="G2115">
            <v>33</v>
          </cell>
          <cell r="H2115">
            <v>3322</v>
          </cell>
          <cell r="I2115" t="str">
            <v>-</v>
          </cell>
          <cell r="K2115" t="str">
            <v>JAWA TENGAH</v>
          </cell>
          <cell r="L2115" t="str">
            <v>SEMARANG</v>
          </cell>
        </row>
        <row r="2116">
          <cell r="B2116" t="str">
            <v>I3323</v>
          </cell>
          <cell r="C2116" t="str">
            <v>INSTALASI FARMASI KAB. TEMANGGUNG</v>
          </cell>
          <cell r="D2116" t="str">
            <v>Instalasi / Gudang Farmasi</v>
          </cell>
          <cell r="G2116">
            <v>33</v>
          </cell>
          <cell r="H2116">
            <v>3323</v>
          </cell>
          <cell r="I2116" t="str">
            <v>-</v>
          </cell>
          <cell r="K2116" t="str">
            <v>JAWA TENGAH</v>
          </cell>
          <cell r="L2116" t="str">
            <v>TEMANGGUNG</v>
          </cell>
        </row>
        <row r="2117">
          <cell r="B2117" t="str">
            <v>I3324</v>
          </cell>
          <cell r="C2117" t="str">
            <v>INSTALASI FARMASI KAB. KENDAL</v>
          </cell>
          <cell r="D2117" t="str">
            <v>Instalasi / Gudang Farmasi</v>
          </cell>
          <cell r="G2117">
            <v>33</v>
          </cell>
          <cell r="H2117">
            <v>3324</v>
          </cell>
          <cell r="I2117" t="str">
            <v>-</v>
          </cell>
          <cell r="K2117" t="str">
            <v>JAWA TENGAH</v>
          </cell>
          <cell r="L2117" t="str">
            <v>KENDAL</v>
          </cell>
        </row>
        <row r="2118">
          <cell r="B2118" t="str">
            <v>I3325</v>
          </cell>
          <cell r="C2118" t="str">
            <v>INSTALASI FARMASI KAB. BATANG</v>
          </cell>
          <cell r="D2118" t="str">
            <v>Instalasi / Gudang Farmasi</v>
          </cell>
          <cell r="G2118">
            <v>33</v>
          </cell>
          <cell r="H2118">
            <v>3325</v>
          </cell>
          <cell r="I2118" t="str">
            <v>-</v>
          </cell>
          <cell r="K2118" t="str">
            <v>JAWA TENGAH</v>
          </cell>
          <cell r="L2118" t="str">
            <v>BATANG</v>
          </cell>
        </row>
        <row r="2119">
          <cell r="B2119" t="str">
            <v>I3326</v>
          </cell>
          <cell r="C2119" t="str">
            <v>INSTALASI FARMASI KAB. PEKALONGAN</v>
          </cell>
          <cell r="D2119" t="str">
            <v>Instalasi / Gudang Farmasi</v>
          </cell>
          <cell r="G2119">
            <v>33</v>
          </cell>
          <cell r="H2119">
            <v>3326</v>
          </cell>
          <cell r="I2119" t="str">
            <v>-</v>
          </cell>
          <cell r="K2119" t="str">
            <v>JAWA TENGAH</v>
          </cell>
          <cell r="L2119" t="str">
            <v>PEKALONGAN</v>
          </cell>
        </row>
        <row r="2120">
          <cell r="B2120" t="str">
            <v>I3327</v>
          </cell>
          <cell r="C2120" t="str">
            <v>INSTALASI FARMASI KAB. PEMALANG</v>
          </cell>
          <cell r="D2120" t="str">
            <v>Instalasi / Gudang Farmasi</v>
          </cell>
          <cell r="G2120">
            <v>33</v>
          </cell>
          <cell r="H2120">
            <v>3327</v>
          </cell>
          <cell r="I2120" t="str">
            <v>-</v>
          </cell>
          <cell r="K2120" t="str">
            <v>JAWA TENGAH</v>
          </cell>
          <cell r="L2120" t="str">
            <v>PEMALANG</v>
          </cell>
        </row>
        <row r="2121">
          <cell r="B2121" t="str">
            <v>I3328</v>
          </cell>
          <cell r="C2121" t="str">
            <v>INSTALASI FARMASI KAB. TEGAL</v>
          </cell>
          <cell r="D2121" t="str">
            <v>Instalasi / Gudang Farmasi</v>
          </cell>
          <cell r="G2121">
            <v>33</v>
          </cell>
          <cell r="H2121">
            <v>3328</v>
          </cell>
          <cell r="I2121" t="str">
            <v>-</v>
          </cell>
          <cell r="K2121" t="str">
            <v>JAWA TENGAH</v>
          </cell>
          <cell r="L2121" t="str">
            <v>TEGAL</v>
          </cell>
        </row>
        <row r="2122">
          <cell r="B2122" t="str">
            <v>I3329</v>
          </cell>
          <cell r="C2122" t="str">
            <v>INSTALASI FARMASI KAB. BREBES</v>
          </cell>
          <cell r="D2122" t="str">
            <v>Instalasi / Gudang Farmasi</v>
          </cell>
          <cell r="G2122">
            <v>33</v>
          </cell>
          <cell r="H2122">
            <v>3329</v>
          </cell>
          <cell r="I2122" t="str">
            <v>-</v>
          </cell>
          <cell r="K2122" t="str">
            <v>JAWA TENGAH</v>
          </cell>
          <cell r="L2122" t="str">
            <v>BREBES</v>
          </cell>
        </row>
        <row r="2123">
          <cell r="B2123" t="str">
            <v>I3371</v>
          </cell>
          <cell r="C2123" t="str">
            <v>INSTALASI FARMASI KOTA MAGELANG</v>
          </cell>
          <cell r="D2123" t="str">
            <v>Instalasi / Gudang Farmasi</v>
          </cell>
          <cell r="G2123">
            <v>33</v>
          </cell>
          <cell r="H2123">
            <v>3371</v>
          </cell>
          <cell r="I2123" t="str">
            <v>-</v>
          </cell>
          <cell r="K2123" t="str">
            <v>JAWA TENGAH</v>
          </cell>
          <cell r="L2123" t="str">
            <v>KOTA MAGELANG</v>
          </cell>
        </row>
        <row r="2124">
          <cell r="B2124" t="str">
            <v>I3372</v>
          </cell>
          <cell r="C2124" t="str">
            <v>INSTALASI FARMASI KOTA SURAKARTA</v>
          </cell>
          <cell r="D2124" t="str">
            <v>Instalasi / Gudang Farmasi</v>
          </cell>
          <cell r="G2124">
            <v>33</v>
          </cell>
          <cell r="H2124">
            <v>3372</v>
          </cell>
          <cell r="I2124" t="str">
            <v>-</v>
          </cell>
          <cell r="K2124" t="str">
            <v>JAWA TENGAH</v>
          </cell>
          <cell r="L2124" t="str">
            <v>KOTA SURAKARTA</v>
          </cell>
        </row>
        <row r="2125">
          <cell r="B2125" t="str">
            <v>I3373</v>
          </cell>
          <cell r="C2125" t="str">
            <v>INSTALASI FARMASI KOTA SALATIGA</v>
          </cell>
          <cell r="D2125" t="str">
            <v>Instalasi / Gudang Farmasi</v>
          </cell>
          <cell r="G2125">
            <v>33</v>
          </cell>
          <cell r="H2125">
            <v>3373</v>
          </cell>
          <cell r="I2125" t="str">
            <v>-</v>
          </cell>
          <cell r="K2125" t="str">
            <v>JAWA TENGAH</v>
          </cell>
          <cell r="L2125" t="str">
            <v>KOTA SALATIGA</v>
          </cell>
        </row>
        <row r="2126">
          <cell r="B2126" t="str">
            <v>I3374</v>
          </cell>
          <cell r="C2126" t="str">
            <v>INSTALASI FARMASI KOTA SEMARANG</v>
          </cell>
          <cell r="D2126" t="str">
            <v>Instalasi / Gudang Farmasi</v>
          </cell>
          <cell r="G2126">
            <v>33</v>
          </cell>
          <cell r="H2126">
            <v>3374</v>
          </cell>
          <cell r="I2126" t="str">
            <v>-</v>
          </cell>
          <cell r="K2126" t="str">
            <v>JAWA TENGAH</v>
          </cell>
          <cell r="L2126" t="str">
            <v>KOTA SEMARANG</v>
          </cell>
        </row>
        <row r="2127">
          <cell r="B2127" t="str">
            <v>I3375</v>
          </cell>
          <cell r="C2127" t="str">
            <v>INSTALASI FARMASI KOTA PEKALONGAN</v>
          </cell>
          <cell r="D2127" t="str">
            <v>Instalasi / Gudang Farmasi</v>
          </cell>
          <cell r="G2127">
            <v>33</v>
          </cell>
          <cell r="H2127">
            <v>3375</v>
          </cell>
          <cell r="I2127" t="str">
            <v>-</v>
          </cell>
          <cell r="K2127" t="str">
            <v>JAWA TENGAH</v>
          </cell>
          <cell r="L2127" t="str">
            <v>KOTA PEKALONGAN</v>
          </cell>
        </row>
        <row r="2128">
          <cell r="B2128" t="str">
            <v>I3376</v>
          </cell>
          <cell r="C2128" t="str">
            <v>INSTALASI FARMASI KOTA TEGAL</v>
          </cell>
          <cell r="D2128" t="str">
            <v>Instalasi / Gudang Farmasi</v>
          </cell>
          <cell r="G2128">
            <v>33</v>
          </cell>
          <cell r="H2128">
            <v>3376</v>
          </cell>
          <cell r="I2128" t="str">
            <v>-</v>
          </cell>
          <cell r="K2128" t="str">
            <v>JAWA TENGAH</v>
          </cell>
          <cell r="L2128" t="str">
            <v>KOTA TEGAL</v>
          </cell>
        </row>
      </sheetData>
      <sheetData sheetId="20">
        <row r="5">
          <cell r="B5" t="str">
            <v>134029</v>
          </cell>
          <cell r="C5" t="str">
            <v>Akademi Analis Farmasi Dan Makanan Banda Aceh</v>
          </cell>
        </row>
        <row r="6">
          <cell r="B6" t="str">
            <v>344008</v>
          </cell>
          <cell r="C6" t="str">
            <v>Akademi Analis Kesehatan Pemerintah Aceh</v>
          </cell>
        </row>
        <row r="7">
          <cell r="B7" t="str">
            <v>344009</v>
          </cell>
          <cell r="C7" t="str">
            <v>Akademi Farmasi Nad</v>
          </cell>
        </row>
        <row r="8">
          <cell r="B8" t="str">
            <v>134038</v>
          </cell>
          <cell r="C8" t="str">
            <v>Akademi Farmasi YPPM Mandiri</v>
          </cell>
        </row>
        <row r="9">
          <cell r="B9" t="str">
            <v>134028</v>
          </cell>
          <cell r="C9" t="str">
            <v>Akademi Fisioterapi Harapan Bangsa Banda Aceh</v>
          </cell>
        </row>
        <row r="10">
          <cell r="B10" t="str">
            <v>134051</v>
          </cell>
          <cell r="C10" t="str">
            <v>Akademi Fisioterapi Muhammadiyah Aceh</v>
          </cell>
        </row>
        <row r="11">
          <cell r="B11" t="str">
            <v>134032</v>
          </cell>
          <cell r="C11" t="str">
            <v>Akademi Kebidanan Darul Husada</v>
          </cell>
        </row>
        <row r="12">
          <cell r="B12" t="str">
            <v>134034</v>
          </cell>
          <cell r="C12" t="str">
            <v>Akademi Kebidanan Medica Alas Leuser</v>
          </cell>
        </row>
        <row r="13">
          <cell r="B13" t="str">
            <v>134023</v>
          </cell>
          <cell r="C13" t="str">
            <v>Akademi Kebidanan Medica Putro Bungsu</v>
          </cell>
        </row>
        <row r="14">
          <cell r="B14" t="str">
            <v>134039</v>
          </cell>
          <cell r="C14" t="str">
            <v>Akademi Kebidanan Medika Sri Tamiang</v>
          </cell>
        </row>
        <row r="15">
          <cell r="B15" t="str">
            <v>134046</v>
          </cell>
          <cell r="C15" t="str">
            <v>Akademi kebidanan Meuligoe Nur Amin</v>
          </cell>
        </row>
        <row r="16">
          <cell r="B16" t="str">
            <v>134040</v>
          </cell>
          <cell r="C16" t="str">
            <v>Akademi Kebidanan Muhammadiyah Banda Aceh</v>
          </cell>
        </row>
        <row r="17">
          <cell r="B17" t="str">
            <v>134027</v>
          </cell>
          <cell r="C17" t="str">
            <v>Akademi Kebidanan Munawarrah Bireuen</v>
          </cell>
        </row>
        <row r="18">
          <cell r="B18" t="str">
            <v>344007</v>
          </cell>
          <cell r="C18" t="str">
            <v>Akademi Kebidanan Pemkab Aceh Tengah Takengon</v>
          </cell>
        </row>
        <row r="19">
          <cell r="B19" t="str">
            <v>344006</v>
          </cell>
          <cell r="C19" t="str">
            <v>Akademi Kebidanan Pemkab Aceh Utara Lhokseumawe</v>
          </cell>
        </row>
        <row r="20">
          <cell r="B20" t="str">
            <v>134037</v>
          </cell>
          <cell r="C20" t="str">
            <v>Akademi Kebidanan Pidie Jaya</v>
          </cell>
        </row>
        <row r="21">
          <cell r="B21" t="str">
            <v>134018</v>
          </cell>
          <cell r="C21" t="str">
            <v>Akademi Kebidanan Public Health Medical Nursing</v>
          </cell>
        </row>
        <row r="22">
          <cell r="B22" t="str">
            <v>134019</v>
          </cell>
          <cell r="C22" t="str">
            <v>Akademi Kebidanan Saleha</v>
          </cell>
        </row>
        <row r="23">
          <cell r="B23" t="str">
            <v>134022</v>
          </cell>
          <cell r="C23" t="str">
            <v>Akademi Kebidanan Yayasan Pendidikan Mona</v>
          </cell>
        </row>
        <row r="24">
          <cell r="B24" t="str">
            <v>134041</v>
          </cell>
          <cell r="C24" t="str">
            <v>Akademi Keperawatan Abulyatama</v>
          </cell>
        </row>
        <row r="25">
          <cell r="B25" t="str">
            <v>134035</v>
          </cell>
          <cell r="C25" t="str">
            <v>Akademi Keperawatan Ibnu Sina Kota Sabang</v>
          </cell>
        </row>
        <row r="26">
          <cell r="B26" t="str">
            <v>134045</v>
          </cell>
          <cell r="C26" t="str">
            <v xml:space="preserve">Akademi Keperawatan Jabal Ghafur </v>
          </cell>
        </row>
        <row r="27">
          <cell r="B27" t="str">
            <v>134043</v>
          </cell>
          <cell r="C27" t="str">
            <v>Akademi Keperawatan Kesdam Iskandar Muda Banda Aceh</v>
          </cell>
        </row>
        <row r="28">
          <cell r="B28" t="str">
            <v>134042</v>
          </cell>
          <cell r="C28" t="str">
            <v>Akademi Keperawatan Kesdam Iskandar Muda Lhokseumawe</v>
          </cell>
        </row>
        <row r="29">
          <cell r="B29" t="str">
            <v>134052</v>
          </cell>
          <cell r="C29" t="str">
            <v>Akademi Keperawatan Muhammadiyah Bireuen</v>
          </cell>
        </row>
        <row r="30">
          <cell r="B30" t="str">
            <v>344003</v>
          </cell>
          <cell r="C30" t="str">
            <v>Akademi Keperawatan Pemkab Aceh Selatan</v>
          </cell>
        </row>
        <row r="31">
          <cell r="B31" t="str">
            <v>344005</v>
          </cell>
          <cell r="C31" t="str">
            <v>Akademi Keperawatan Pemkab Aceh Tenggara</v>
          </cell>
        </row>
        <row r="32">
          <cell r="B32" t="str">
            <v>344002</v>
          </cell>
          <cell r="C32" t="str">
            <v>Akademi Keperawatan Pemkab Pidie Di Sigli</v>
          </cell>
        </row>
        <row r="33">
          <cell r="B33" t="str">
            <v>134016</v>
          </cell>
          <cell r="C33" t="str">
            <v>Akademi Keperawatan Teungku Fakinah Banda Aceh</v>
          </cell>
        </row>
        <row r="34">
          <cell r="B34" t="str">
            <v>344004</v>
          </cell>
          <cell r="C34" t="str">
            <v>Akademi Keperawatan Tjoet Nya' Dhien Banda Aceh</v>
          </cell>
        </row>
        <row r="35">
          <cell r="B35" t="str">
            <v>134015</v>
          </cell>
          <cell r="C35" t="str">
            <v>Akademi Keperawatan Yappkes Aceh Singkil</v>
          </cell>
        </row>
        <row r="36">
          <cell r="B36" t="str">
            <v>134044</v>
          </cell>
          <cell r="C36" t="str">
            <v>Akademi Kesehatan Lingkungan Jabal Ghafur</v>
          </cell>
        </row>
        <row r="37">
          <cell r="B37" t="str">
            <v>134008</v>
          </cell>
          <cell r="C37" t="str">
            <v>Akademi Keuangan Perbankan Nusantara</v>
          </cell>
        </row>
        <row r="38">
          <cell r="B38" t="str">
            <v>006003</v>
          </cell>
          <cell r="C38" t="str">
            <v>Akademi Komunitas Negeri Aceh Barat</v>
          </cell>
        </row>
        <row r="39">
          <cell r="B39" t="str">
            <v>134001</v>
          </cell>
          <cell r="C39" t="str">
            <v>Akademi Manajemen Banda Aceh</v>
          </cell>
        </row>
        <row r="40">
          <cell r="B40" t="str">
            <v>134053</v>
          </cell>
          <cell r="C40" t="str">
            <v>Akademi Manajemen Gunung Leuser</v>
          </cell>
        </row>
        <row r="41">
          <cell r="B41" t="str">
            <v>134012</v>
          </cell>
          <cell r="C41" t="str">
            <v>Akademi Maritim Aceh Darussalam</v>
          </cell>
        </row>
        <row r="42">
          <cell r="B42" t="str">
            <v>134011</v>
          </cell>
          <cell r="C42" t="str">
            <v>Akademi Maritim Nusantara Malahayati</v>
          </cell>
        </row>
        <row r="43">
          <cell r="B43" t="str">
            <v>134007</v>
          </cell>
          <cell r="C43" t="str">
            <v>Akademi Pariwisata Muhammadiyah Banda Aceh</v>
          </cell>
        </row>
        <row r="44">
          <cell r="B44" t="str">
            <v>134047</v>
          </cell>
          <cell r="C44" t="str">
            <v>Akademi Perekam dan Info Kes Sihat Beurata</v>
          </cell>
        </row>
        <row r="45">
          <cell r="B45" t="str">
            <v>134005</v>
          </cell>
          <cell r="C45" t="str">
            <v>Akademi Sekretari Manajemen Nusantara</v>
          </cell>
        </row>
        <row r="46">
          <cell r="B46" t="str">
            <v>134004</v>
          </cell>
          <cell r="C46" t="str">
            <v>Akademi Sekretari Manajemen Tanah Rencong</v>
          </cell>
        </row>
        <row r="47">
          <cell r="B47" t="str">
            <v>134048</v>
          </cell>
          <cell r="C47" t="str">
            <v>Akademi Teknik Elektromedik Kupula Aceh</v>
          </cell>
        </row>
        <row r="48">
          <cell r="B48" t="str">
            <v>134050</v>
          </cell>
          <cell r="C48" t="str">
            <v>Akademi Teknik Radiodiagnostik Dan Radioterapi (ATRO) Banda Aceh</v>
          </cell>
        </row>
        <row r="49">
          <cell r="B49" t="str">
            <v>134006</v>
          </cell>
          <cell r="C49" t="str">
            <v>AMIK Indonesia</v>
          </cell>
        </row>
        <row r="50">
          <cell r="B50" t="str">
            <v>134009</v>
          </cell>
          <cell r="C50" t="str">
            <v>AMIK Jabal Ghafur</v>
          </cell>
        </row>
        <row r="51">
          <cell r="B51" t="str">
            <v>202015</v>
          </cell>
          <cell r="C51" t="str">
            <v>IAIN Ar-raniry</v>
          </cell>
        </row>
        <row r="52">
          <cell r="B52" t="str">
            <v>002011</v>
          </cell>
          <cell r="C52" t="str">
            <v>Institut Seni Budaya Indonesia Aceh</v>
          </cell>
        </row>
        <row r="53">
          <cell r="B53" t="str">
            <v>135001</v>
          </cell>
          <cell r="C53" t="str">
            <v>Politeknik Aceh</v>
          </cell>
        </row>
        <row r="54">
          <cell r="B54" t="str">
            <v>135003</v>
          </cell>
          <cell r="C54" t="str">
            <v>Politeknik Aceh Selatan</v>
          </cell>
        </row>
        <row r="55">
          <cell r="B55" t="str">
            <v>135002</v>
          </cell>
          <cell r="C55" t="str">
            <v>Politeknik Indonesia Venezuela</v>
          </cell>
        </row>
        <row r="56">
          <cell r="B56" t="str">
            <v>005016</v>
          </cell>
          <cell r="C56" t="str">
            <v>Politeknik Negeri Lhokseumawe</v>
          </cell>
        </row>
        <row r="57">
          <cell r="B57" t="str">
            <v>405001</v>
          </cell>
          <cell r="C57" t="str">
            <v>Poltekkes Kemenkes NAD</v>
          </cell>
        </row>
        <row r="58">
          <cell r="B58" t="str">
            <v>133006</v>
          </cell>
          <cell r="C58" t="str">
            <v>Sekolah Tinggi Ilmu Administrasi Iskandar Thani</v>
          </cell>
        </row>
        <row r="59">
          <cell r="B59" t="str">
            <v>133015</v>
          </cell>
          <cell r="C59" t="str">
            <v>Sekolah Tinggi Ilmu Administrasi Nasional</v>
          </cell>
        </row>
        <row r="60">
          <cell r="B60" t="str">
            <v>133034</v>
          </cell>
          <cell r="C60" t="str">
            <v>Sekolah Tinggi Ilmu Administrasi Pelita Nusantara</v>
          </cell>
        </row>
        <row r="61">
          <cell r="B61" t="str">
            <v>213546</v>
          </cell>
          <cell r="C61" t="str">
            <v xml:space="preserve">Sekolah Tinggi Ilmu Al-Qur'an Ash-Shiddiq Aceh Besar </v>
          </cell>
        </row>
        <row r="62">
          <cell r="B62" t="str">
            <v>133001</v>
          </cell>
          <cell r="C62" t="str">
            <v>Sekolah Tinggi Ilmu Ekonomi Indonesia Banda Aceh</v>
          </cell>
        </row>
        <row r="63">
          <cell r="B63" t="str">
            <v>133039</v>
          </cell>
          <cell r="C63" t="str">
            <v>Sekolah Tinggi Ilmu Ekonomi Kebangsaan Bireuen</v>
          </cell>
        </row>
        <row r="64">
          <cell r="B64" t="str">
            <v>133027</v>
          </cell>
          <cell r="C64" t="str">
            <v>Sekolah Tinggi Ilmu Ekonomi Lhokseumawe</v>
          </cell>
        </row>
        <row r="65">
          <cell r="B65" t="str">
            <v>133003</v>
          </cell>
          <cell r="C65" t="str">
            <v>Sekolah Tinggi Ilmu Ekonomi Sabang</v>
          </cell>
        </row>
        <row r="66">
          <cell r="B66" t="str">
            <v>133011</v>
          </cell>
          <cell r="C66" t="str">
            <v>Sekolah Tinggi Ilmu Hukum Muhammadiyah Takengon</v>
          </cell>
        </row>
        <row r="67">
          <cell r="B67" t="str">
            <v>133005</v>
          </cell>
          <cell r="C67" t="str">
            <v>Sekolah Tinggi Ilmu Kehutanan Pante Kulu</v>
          </cell>
        </row>
        <row r="68">
          <cell r="B68" t="str">
            <v>133021</v>
          </cell>
          <cell r="C68" t="str">
            <v>Sekolah Tinggi Ilmu Kesehatan Harapan Bangsa</v>
          </cell>
        </row>
        <row r="69">
          <cell r="B69" t="str">
            <v>133002</v>
          </cell>
          <cell r="C69" t="str">
            <v>Sekolah Tinggi Ilmu Manajemen</v>
          </cell>
        </row>
        <row r="70">
          <cell r="B70" t="str">
            <v>133013</v>
          </cell>
          <cell r="C70" t="str">
            <v>Sekolah Tinggi Ilmu Manajemen Indonesia Meulaboh</v>
          </cell>
        </row>
        <row r="71">
          <cell r="B71" t="str">
            <v>133008</v>
          </cell>
          <cell r="C71" t="str">
            <v>Sekolah Tinggi Ilmu Manajemen Pase</v>
          </cell>
        </row>
        <row r="72">
          <cell r="B72" t="str">
            <v>133019</v>
          </cell>
          <cell r="C72" t="str">
            <v>Sekolah Tinggi Ilmu Pertanian Yashafa</v>
          </cell>
        </row>
        <row r="73">
          <cell r="B73" t="str">
            <v>213525</v>
          </cell>
          <cell r="C73" t="str">
            <v>Sekolah Tinggi Ilmu Syariah (STIS) Al-Aziziyah Sabang</v>
          </cell>
        </row>
        <row r="74">
          <cell r="B74" t="str">
            <v>213523</v>
          </cell>
          <cell r="C74" t="str">
            <v>Sekolah Tinggi Ilmu Syariah (STIS) Dayah Amal</v>
          </cell>
        </row>
        <row r="75">
          <cell r="B75" t="str">
            <v>213532</v>
          </cell>
          <cell r="C75" t="str">
            <v>Sekolah Tinggi Ilmu Syari'ah (STIS) Nahdlatul Ulama Aceh</v>
          </cell>
        </row>
        <row r="76">
          <cell r="B76" t="str">
            <v>213531</v>
          </cell>
          <cell r="C76" t="str">
            <v>Sekolah Tinggi Ilmu Syariah (STIS) Ummul Ayman Pidie Jaya</v>
          </cell>
        </row>
        <row r="77">
          <cell r="B77" t="str">
            <v>133010</v>
          </cell>
          <cell r="C77" t="str">
            <v>Sekolah Tinggi Teknik Bina Cendikia</v>
          </cell>
        </row>
        <row r="78">
          <cell r="B78" t="str">
            <v>133007</v>
          </cell>
          <cell r="C78" t="str">
            <v>Sekolah Tinggi Teknik Iskandar Thani</v>
          </cell>
        </row>
        <row r="79">
          <cell r="B79" t="str">
            <v>213001</v>
          </cell>
          <cell r="C79" t="str">
            <v>STAI Al-Aziziyah Samalanga Bireun NAD</v>
          </cell>
        </row>
        <row r="80">
          <cell r="B80" t="str">
            <v>213277</v>
          </cell>
          <cell r="C80" t="str">
            <v>STAI Almuslim Bireun</v>
          </cell>
        </row>
        <row r="81">
          <cell r="B81" t="str">
            <v>213278</v>
          </cell>
          <cell r="C81" t="str">
            <v>STAI Al-Washliyah Banda Aceh</v>
          </cell>
        </row>
        <row r="82">
          <cell r="B82" t="str">
            <v>213279</v>
          </cell>
          <cell r="C82" t="str">
            <v>STAI Ar-Rahman Aceh Selatan</v>
          </cell>
        </row>
        <row r="83">
          <cell r="B83" t="str">
            <v>213003</v>
          </cell>
          <cell r="C83" t="str">
            <v>STAI Darul Hikmah Aceh Barat</v>
          </cell>
        </row>
        <row r="84">
          <cell r="B84" t="str">
            <v>213287</v>
          </cell>
          <cell r="C84" t="str">
            <v>STAI Jami`atul Tarbiyah Lhoksukon Aceh Utara</v>
          </cell>
        </row>
        <row r="85">
          <cell r="B85" t="str">
            <v>213280</v>
          </cell>
          <cell r="C85" t="str">
            <v>STAI Nusantara Kota Banda Aceh</v>
          </cell>
        </row>
        <row r="86">
          <cell r="B86" t="str">
            <v>213281</v>
          </cell>
          <cell r="C86" t="str">
            <v>STAI PTIQ Kota Banda Aceh</v>
          </cell>
        </row>
        <row r="87">
          <cell r="B87" t="str">
            <v>213282</v>
          </cell>
          <cell r="C87" t="str">
            <v>STAI Sepakat Segenep Kutacane Aceh Tenggara</v>
          </cell>
        </row>
        <row r="88">
          <cell r="B88" t="str">
            <v>213283</v>
          </cell>
          <cell r="C88" t="str">
            <v>STAI Syekh Abdur Rauf Singkil</v>
          </cell>
        </row>
        <row r="89">
          <cell r="B89" t="str">
            <v>213004</v>
          </cell>
          <cell r="C89" t="str">
            <v>STAI Tapaktuan Aceh Selatan</v>
          </cell>
        </row>
        <row r="90">
          <cell r="B90" t="str">
            <v>213284</v>
          </cell>
          <cell r="C90" t="str">
            <v>STAI Teungku Dirundeng Meulaboh Aceh Barat</v>
          </cell>
        </row>
        <row r="91">
          <cell r="B91" t="str">
            <v>213285</v>
          </cell>
          <cell r="C91" t="str">
            <v>STAI Tgk. Chik Pante Kulu Kota Banda Aceh</v>
          </cell>
        </row>
        <row r="92">
          <cell r="B92" t="str">
            <v>203033</v>
          </cell>
          <cell r="C92" t="str">
            <v>STAIN Gajah Putih Takengon Aceh Tengah</v>
          </cell>
        </row>
        <row r="93">
          <cell r="B93" t="str">
            <v>203018</v>
          </cell>
          <cell r="C93" t="str">
            <v xml:space="preserve">STAIN Malikussaleh </v>
          </cell>
        </row>
        <row r="94">
          <cell r="B94" t="str">
            <v>203034</v>
          </cell>
          <cell r="C94" t="str">
            <v xml:space="preserve">STAIN Tengku Dirundeng Meulaboh </v>
          </cell>
        </row>
        <row r="95">
          <cell r="B95" t="str">
            <v>203020</v>
          </cell>
          <cell r="C95" t="str">
            <v>STAIN Zawiyah Cot Kala Langsa</v>
          </cell>
        </row>
        <row r="96">
          <cell r="B96" t="str">
            <v>213509</v>
          </cell>
          <cell r="C96" t="str">
            <v>STI Ekonomi Syari`ah Baktiya Aceh Utara</v>
          </cell>
        </row>
        <row r="97">
          <cell r="B97" t="str">
            <v>133025</v>
          </cell>
          <cell r="C97" t="str">
            <v>STIE Bumi Persada Lhokseumawe</v>
          </cell>
        </row>
        <row r="98">
          <cell r="B98" t="str">
            <v>133038</v>
          </cell>
          <cell r="C98" t="str">
            <v>STIKES Bina Bangsa Kuala Simpang</v>
          </cell>
        </row>
        <row r="99">
          <cell r="B99" t="str">
            <v>133037</v>
          </cell>
          <cell r="C99" t="str">
            <v>STIKES Bina Nusantara</v>
          </cell>
        </row>
        <row r="100">
          <cell r="B100" t="str">
            <v>133035</v>
          </cell>
          <cell r="C100" t="str">
            <v>STIKES Bumi Persada Lhokseumawe</v>
          </cell>
        </row>
        <row r="101">
          <cell r="B101" t="str">
            <v>133046</v>
          </cell>
          <cell r="C101" t="str">
            <v>STIKES Bustanul Ulum Langsa</v>
          </cell>
        </row>
        <row r="102">
          <cell r="B102" t="str">
            <v>133026</v>
          </cell>
          <cell r="C102" t="str">
            <v>STIKES Cut Nyak Dhien Langsa</v>
          </cell>
        </row>
        <row r="103">
          <cell r="B103" t="str">
            <v>133030</v>
          </cell>
          <cell r="C103" t="str">
            <v>STIKES Darussalam Lhokseumawe</v>
          </cell>
        </row>
        <row r="104">
          <cell r="B104" t="str">
            <v>133036</v>
          </cell>
          <cell r="C104" t="str">
            <v>STIKES Getsempena Lhoksukon</v>
          </cell>
        </row>
        <row r="105">
          <cell r="B105" t="str">
            <v>133033</v>
          </cell>
          <cell r="C105" t="str">
            <v>STIKES Medika Nurul Islam</v>
          </cell>
        </row>
        <row r="106">
          <cell r="B106" t="str">
            <v>133032</v>
          </cell>
          <cell r="C106" t="str">
            <v>STIKES Medika Seramoe Barat</v>
          </cell>
        </row>
        <row r="107">
          <cell r="B107" t="str">
            <v>133045</v>
          </cell>
          <cell r="C107" t="str">
            <v>STIKES Medika Teuku Umar</v>
          </cell>
        </row>
        <row r="108">
          <cell r="B108" t="str">
            <v>133031</v>
          </cell>
          <cell r="C108" t="str">
            <v>STIKES Muhammadiyah Lhokseumawe</v>
          </cell>
        </row>
        <row r="109">
          <cell r="B109" t="str">
            <v>133022</v>
          </cell>
          <cell r="C109" t="str">
            <v>STIKES Payung Negeri Aceh Darussalam</v>
          </cell>
        </row>
        <row r="110">
          <cell r="B110" t="str">
            <v>213286</v>
          </cell>
          <cell r="C110" t="str">
            <v>STIS Al-Hilal Sigli Kab. Pidie</v>
          </cell>
        </row>
        <row r="111">
          <cell r="B111" t="str">
            <v>213550</v>
          </cell>
          <cell r="C111" t="str">
            <v xml:space="preserve">STIT Darussalam Lhokseumawe </v>
          </cell>
        </row>
        <row r="112">
          <cell r="B112" t="str">
            <v>213005</v>
          </cell>
          <cell r="C112" t="str">
            <v>STIT Muhammadiyah Aceh Barat Daya</v>
          </cell>
        </row>
        <row r="113">
          <cell r="B113" t="str">
            <v>213288</v>
          </cell>
          <cell r="C113" t="str">
            <v>STIT PTI Al-Hilal Sigli Kab. Pidie</v>
          </cell>
        </row>
        <row r="114">
          <cell r="B114" t="str">
            <v>213451</v>
          </cell>
          <cell r="C114" t="str">
            <v>STIT Syekhsaman Al-Hasan</v>
          </cell>
        </row>
        <row r="115">
          <cell r="B115" t="str">
            <v>133016</v>
          </cell>
          <cell r="C115" t="str">
            <v>STKIP Al-Washliyah</v>
          </cell>
        </row>
        <row r="116">
          <cell r="B116" t="str">
            <v>133017</v>
          </cell>
          <cell r="C116" t="str">
            <v>STKIP An-nur Nangro Aceh</v>
          </cell>
        </row>
        <row r="117">
          <cell r="B117" t="str">
            <v>133018</v>
          </cell>
          <cell r="C117" t="str">
            <v>STKIP Bina Bangsa Getsempena</v>
          </cell>
        </row>
        <row r="118">
          <cell r="B118" t="str">
            <v>133042</v>
          </cell>
          <cell r="C118" t="str">
            <v>STKIP Bina Bangsa Meulaboh</v>
          </cell>
        </row>
        <row r="119">
          <cell r="B119" t="str">
            <v>133044</v>
          </cell>
          <cell r="C119" t="str">
            <v>STKIP Bumi Persada Lhokseumawe</v>
          </cell>
        </row>
        <row r="120">
          <cell r="B120" t="str">
            <v>133048</v>
          </cell>
          <cell r="C120" t="str">
            <v>STKIP Citra Bangsa Aceh Utara</v>
          </cell>
        </row>
        <row r="121">
          <cell r="B121" t="str">
            <v>133040</v>
          </cell>
          <cell r="C121" t="str">
            <v>STKIP Muhammadiyah Aceh Barat Daya</v>
          </cell>
        </row>
        <row r="122">
          <cell r="B122" t="str">
            <v>133020</v>
          </cell>
          <cell r="C122" t="str">
            <v>STKIP Muhammadiyah Aceh Tengah</v>
          </cell>
        </row>
        <row r="123">
          <cell r="B123" t="str">
            <v>133043</v>
          </cell>
          <cell r="C123" t="str">
            <v>STKIP Usman Safri Kutacane</v>
          </cell>
        </row>
        <row r="124">
          <cell r="B124" t="str">
            <v>133004</v>
          </cell>
          <cell r="C124" t="str">
            <v>STMIK Abulyatama</v>
          </cell>
        </row>
        <row r="125">
          <cell r="B125" t="str">
            <v>133012</v>
          </cell>
          <cell r="C125" t="str">
            <v>STMIK Bina Bangsa</v>
          </cell>
        </row>
        <row r="126">
          <cell r="B126" t="str">
            <v>133047</v>
          </cell>
          <cell r="C126" t="str">
            <v>STMIK Indonesia Banda Aceh</v>
          </cell>
        </row>
        <row r="127">
          <cell r="B127" t="str">
            <v>131006</v>
          </cell>
          <cell r="C127" t="str">
            <v>Universitas Al Muslim</v>
          </cell>
        </row>
        <row r="128">
          <cell r="B128" t="str">
            <v>131008</v>
          </cell>
          <cell r="C128" t="str">
            <v>Universitas Gajah Putih</v>
          </cell>
        </row>
        <row r="129">
          <cell r="B129" t="str">
            <v>131009</v>
          </cell>
          <cell r="C129" t="str">
            <v>Universitas Gunung Leuser Aceh</v>
          </cell>
        </row>
        <row r="130">
          <cell r="B130" t="str">
            <v>131002</v>
          </cell>
          <cell r="C130" t="str">
            <v>Universitas Iskandar Muda</v>
          </cell>
        </row>
        <row r="131">
          <cell r="B131" t="str">
            <v>201011</v>
          </cell>
          <cell r="C131" t="str">
            <v>Universitas Islam Negeri Ar-Raniry Banda Aceh</v>
          </cell>
        </row>
        <row r="132">
          <cell r="B132" t="str">
            <v>131001</v>
          </cell>
          <cell r="C132" t="str">
            <v>Universitas Jabal Ghafur</v>
          </cell>
        </row>
        <row r="133">
          <cell r="B133" t="str">
            <v>001046</v>
          </cell>
          <cell r="C133" t="str">
            <v>Universitas Malikussaleh</v>
          </cell>
        </row>
        <row r="134">
          <cell r="B134" t="str">
            <v>131004</v>
          </cell>
          <cell r="C134" t="str">
            <v>Universitas Muhammadiyah Aceh</v>
          </cell>
        </row>
        <row r="135">
          <cell r="B135" t="str">
            <v>131011</v>
          </cell>
          <cell r="C135" t="str">
            <v>Universitas Sains Cut Nyak Dhien</v>
          </cell>
        </row>
        <row r="136">
          <cell r="B136" t="str">
            <v>001053</v>
          </cell>
          <cell r="C136" t="str">
            <v>Universitas Samudra</v>
          </cell>
        </row>
        <row r="137">
          <cell r="B137" t="str">
            <v>131005</v>
          </cell>
          <cell r="C137" t="str">
            <v>Universitas Serambi Mekkah</v>
          </cell>
        </row>
        <row r="138">
          <cell r="B138" t="str">
            <v>001011</v>
          </cell>
          <cell r="C138" t="str">
            <v>Universitas Syiah Kuala</v>
          </cell>
        </row>
        <row r="139">
          <cell r="B139" t="str">
            <v>001058</v>
          </cell>
          <cell r="C139" t="str">
            <v>Universitas Teuku Umar</v>
          </cell>
        </row>
        <row r="140">
          <cell r="B140" t="str">
            <v>131010</v>
          </cell>
          <cell r="C140" t="str">
            <v>Universitas Ubudiyah Indonesia</v>
          </cell>
        </row>
        <row r="141">
          <cell r="B141" t="str">
            <v>134017</v>
          </cell>
          <cell r="C141" t="str">
            <v>Akademi Kebidanan Bustanul Ulum Langsa</v>
          </cell>
        </row>
        <row r="142">
          <cell r="B142" t="str">
            <v>202025</v>
          </cell>
          <cell r="C142" t="str">
            <v>IAIN Langsa</v>
          </cell>
        </row>
        <row r="143">
          <cell r="B143" t="str">
            <v>212038</v>
          </cell>
          <cell r="C143" t="str">
            <v xml:space="preserve">Institut Agama Islam (IAI) Al-Aziziyah Samalanga Biereun Aceh </v>
          </cell>
        </row>
        <row r="144">
          <cell r="B144" t="str">
            <v>212032</v>
          </cell>
          <cell r="C144" t="str">
            <v>Institut Agama Islam (IAI) Almuslim Aceh</v>
          </cell>
        </row>
        <row r="145">
          <cell r="B145" t="str">
            <v>133023</v>
          </cell>
          <cell r="C145" t="str">
            <v>Sekolah Tinggi Ilmu Kesehatan U budiyah</v>
          </cell>
        </row>
        <row r="146">
          <cell r="B146" t="str">
            <v>133028</v>
          </cell>
          <cell r="C146" t="str">
            <v>STMIK U budiyah Indonesia</v>
          </cell>
        </row>
        <row r="147">
          <cell r="B147" t="str">
            <v>011019</v>
          </cell>
          <cell r="C147" t="str">
            <v>Universitas Samudra Langsa</v>
          </cell>
        </row>
        <row r="148">
          <cell r="B148" t="str">
            <v>131007</v>
          </cell>
          <cell r="C148" t="str">
            <v>Universitas Teuku Umar Meulaboh</v>
          </cell>
        </row>
        <row r="149">
          <cell r="B149" t="str">
            <v>134036</v>
          </cell>
          <cell r="C149" t="str">
            <v>Akademi Kebidanan Medica Bakti Nusantara</v>
          </cell>
        </row>
        <row r="150">
          <cell r="B150" t="str">
            <v>013092</v>
          </cell>
          <cell r="C150" t="str">
            <v>Sekolah Tinggi Ilmu Ekonomi Gunung Leuser</v>
          </cell>
        </row>
        <row r="151">
          <cell r="B151" t="str">
            <v>013123</v>
          </cell>
          <cell r="C151" t="str">
            <v>Sekolah Tinggi Ilmu Teknik Gunung Leuser</v>
          </cell>
        </row>
        <row r="152">
          <cell r="B152" t="str">
            <v>013053</v>
          </cell>
          <cell r="C152" t="str">
            <v>Sekolah Tinggi Pertanian Gunung Leuser</v>
          </cell>
        </row>
        <row r="153">
          <cell r="B153" t="str">
            <v>013094</v>
          </cell>
          <cell r="C153" t="str">
            <v>STKIP Gunung Leuser</v>
          </cell>
        </row>
        <row r="154">
          <cell r="B154" t="str">
            <v>084001</v>
          </cell>
          <cell r="C154" t="str">
            <v>Akademi Akuntansi Denpasar</v>
          </cell>
        </row>
        <row r="155">
          <cell r="B155" t="str">
            <v>084038</v>
          </cell>
          <cell r="C155" t="str">
            <v>Akademi Bahasa Asing New Media</v>
          </cell>
        </row>
        <row r="156">
          <cell r="B156" t="str">
            <v>084040</v>
          </cell>
          <cell r="C156" t="str">
            <v>Akademi Farmasi Saraswati Denpasar</v>
          </cell>
        </row>
        <row r="157">
          <cell r="B157" t="str">
            <v>084030</v>
          </cell>
          <cell r="C157" t="str">
            <v>Akademi Kebidanan Bali Wisnu Dharma</v>
          </cell>
        </row>
        <row r="158">
          <cell r="B158" t="str">
            <v>084026</v>
          </cell>
          <cell r="C158" t="str">
            <v>Akademi Kebidanan Kartini</v>
          </cell>
        </row>
        <row r="159">
          <cell r="B159" t="str">
            <v>344050</v>
          </cell>
          <cell r="C159" t="str">
            <v>Akademi Kebidanan Pemprov Bali singaraja</v>
          </cell>
        </row>
        <row r="160">
          <cell r="B160" t="str">
            <v>084039</v>
          </cell>
          <cell r="C160" t="str">
            <v>Akademi Keperawatan Kesdam IX/Udayana</v>
          </cell>
        </row>
        <row r="161">
          <cell r="B161" t="str">
            <v>084033</v>
          </cell>
          <cell r="C161" t="str">
            <v>Akademi Keperawatan Mandiri</v>
          </cell>
        </row>
        <row r="162">
          <cell r="B162" t="str">
            <v>084003</v>
          </cell>
          <cell r="C162" t="str">
            <v>Akademi Keuangan Dan Perbankan Denpasar</v>
          </cell>
        </row>
        <row r="163">
          <cell r="B163" t="str">
            <v>084002</v>
          </cell>
          <cell r="C163" t="str">
            <v>Akademi Pariwisata Denpasar</v>
          </cell>
        </row>
        <row r="164">
          <cell r="B164" t="str">
            <v>084034</v>
          </cell>
          <cell r="C164" t="str">
            <v>AKTEK Radiodiagnostik Dan Radioterapi Bali</v>
          </cell>
        </row>
        <row r="165">
          <cell r="B165" t="str">
            <v>084037</v>
          </cell>
          <cell r="C165" t="str">
            <v>AMIK New Media</v>
          </cell>
        </row>
        <row r="166">
          <cell r="B166" t="str">
            <v>082002</v>
          </cell>
          <cell r="C166" t="str">
            <v>IKIP PGRI Bali</v>
          </cell>
        </row>
        <row r="167">
          <cell r="B167" t="str">
            <v>082001</v>
          </cell>
          <cell r="C167" t="str">
            <v>IKIP Saraswati</v>
          </cell>
        </row>
        <row r="168">
          <cell r="B168" t="str">
            <v>242001</v>
          </cell>
          <cell r="C168" t="str">
            <v>Institut Hindu Dharma Negeri Denpasar</v>
          </cell>
        </row>
        <row r="169">
          <cell r="B169" t="str">
            <v>082007</v>
          </cell>
          <cell r="C169" t="str">
            <v>Institut Ilmu Kesehatan Medika Persada Bali</v>
          </cell>
        </row>
        <row r="170">
          <cell r="B170" t="str">
            <v>002007</v>
          </cell>
          <cell r="C170" t="str">
            <v>Institut Seni Indonesia Denpasar</v>
          </cell>
        </row>
        <row r="171">
          <cell r="B171" t="str">
            <v>085003</v>
          </cell>
          <cell r="C171" t="str">
            <v>Politeknik Ganesa Guru</v>
          </cell>
        </row>
        <row r="172">
          <cell r="B172" t="str">
            <v>085001</v>
          </cell>
          <cell r="C172" t="str">
            <v>Politeknik Nasional Denpasar</v>
          </cell>
        </row>
        <row r="173">
          <cell r="B173" t="str">
            <v>005010</v>
          </cell>
          <cell r="C173" t="str">
            <v>Politeknik Negeri Bali</v>
          </cell>
        </row>
        <row r="174">
          <cell r="B174" t="str">
            <v>085004</v>
          </cell>
          <cell r="C174" t="str">
            <v>Politeknik Widya Dharma Bali</v>
          </cell>
        </row>
        <row r="175">
          <cell r="B175" t="str">
            <v>405018</v>
          </cell>
          <cell r="C175" t="str">
            <v>Poltekkes Kemenkes Denpasar</v>
          </cell>
        </row>
        <row r="176">
          <cell r="B176" t="str">
            <v>083033</v>
          </cell>
          <cell r="C176" t="str">
            <v>Sekolah Tinggi Bahasa Asing Saraswati</v>
          </cell>
        </row>
        <row r="177">
          <cell r="B177" t="str">
            <v>083075</v>
          </cell>
          <cell r="C177" t="str">
            <v>Sekolah Tinggi Desain Bali</v>
          </cell>
        </row>
        <row r="178">
          <cell r="B178" t="str">
            <v>083001</v>
          </cell>
          <cell r="C178" t="str">
            <v>Sekolah Tinggi Ilmu Administrasi Denpasar</v>
          </cell>
        </row>
        <row r="179">
          <cell r="B179" t="str">
            <v>083032</v>
          </cell>
          <cell r="C179" t="str">
            <v>Sekolah Tinggi Ilmu Bahasa (STIBA) Hita Widya Singaraja</v>
          </cell>
        </row>
        <row r="180">
          <cell r="B180" t="str">
            <v>083008</v>
          </cell>
          <cell r="C180" t="str">
            <v>Sekolah Tinggi Ilmu Ekonomi Satya Dharma</v>
          </cell>
        </row>
        <row r="181">
          <cell r="B181" t="str">
            <v>083009</v>
          </cell>
          <cell r="C181" t="str">
            <v>Sekolah Tinggi Ilmu Ekonomi Triatma Mulya</v>
          </cell>
        </row>
        <row r="182">
          <cell r="B182" t="str">
            <v>083042</v>
          </cell>
          <cell r="C182" t="str">
            <v>Sekolah Tinggi Ilmu Kesehatan Bali</v>
          </cell>
        </row>
        <row r="183">
          <cell r="B183" t="str">
            <v>083089</v>
          </cell>
          <cell r="C183" t="str">
            <v>Sekolah Tinggi Ilmu Kesehatan Buleleng</v>
          </cell>
        </row>
        <row r="184">
          <cell r="B184" t="str">
            <v>083055</v>
          </cell>
          <cell r="C184" t="str">
            <v>Sekolah Tinggi Ilmu Kesehatan Jembrana</v>
          </cell>
        </row>
        <row r="185">
          <cell r="B185" t="str">
            <v>083002</v>
          </cell>
          <cell r="C185" t="str">
            <v>Sekolah Tinggi Ilmu Manajemen Handayani</v>
          </cell>
        </row>
        <row r="186">
          <cell r="B186" t="str">
            <v>083003</v>
          </cell>
          <cell r="C186" t="str">
            <v>Sekolah Tinggi Ilmu Sosial Politik Wira Bhakti</v>
          </cell>
        </row>
        <row r="187">
          <cell r="B187" t="str">
            <v>083038</v>
          </cell>
          <cell r="C187" t="str">
            <v>Sekolah Tinggi Ilmu Teknik Jembrana</v>
          </cell>
        </row>
        <row r="188">
          <cell r="B188" t="str">
            <v>083007</v>
          </cell>
          <cell r="C188" t="str">
            <v>Sekolah Tinggi Manajemen Taman Pendidikan 45</v>
          </cell>
        </row>
        <row r="189">
          <cell r="B189" t="str">
            <v>083052</v>
          </cell>
          <cell r="C189" t="str">
            <v>Sekolah Tinggi Pariwisata Bali Internasional</v>
          </cell>
        </row>
        <row r="190">
          <cell r="B190" t="str">
            <v>383001</v>
          </cell>
          <cell r="C190" t="str">
            <v xml:space="preserve">Sekolah Tinggi Pariwisata Nusa Dua Bali </v>
          </cell>
        </row>
        <row r="191">
          <cell r="B191" t="str">
            <v>083058</v>
          </cell>
          <cell r="C191" t="str">
            <v>Sekolah Tinggi Pariwisata Triatma Jaya</v>
          </cell>
        </row>
        <row r="192">
          <cell r="B192" t="str">
            <v>233037</v>
          </cell>
          <cell r="C192" t="str">
            <v>Sekolah Tinggi Teologi Injili Indonesia Bali</v>
          </cell>
        </row>
        <row r="193">
          <cell r="B193" t="str">
            <v>233036</v>
          </cell>
          <cell r="C193" t="str">
            <v>Sekolah Tinggi Teologi Johanes Calvin Bali</v>
          </cell>
        </row>
        <row r="194">
          <cell r="B194" t="str">
            <v>233179</v>
          </cell>
          <cell r="C194" t="str">
            <v>Sekolah Tinggi Teologi Kingdom Bali</v>
          </cell>
        </row>
        <row r="195">
          <cell r="B195" t="str">
            <v>213006</v>
          </cell>
          <cell r="C195" t="str">
            <v>STAI Denpasar Bali</v>
          </cell>
        </row>
        <row r="196">
          <cell r="B196" t="str">
            <v>213007</v>
          </cell>
          <cell r="C196" t="str">
            <v>STAI Istiqlal Buleleng Bali</v>
          </cell>
        </row>
        <row r="197">
          <cell r="B197" t="str">
            <v>083010</v>
          </cell>
          <cell r="C197" t="str">
            <v>STIE BIITM Kuta Badung</v>
          </cell>
        </row>
        <row r="198">
          <cell r="B198" t="str">
            <v>083065</v>
          </cell>
          <cell r="C198" t="str">
            <v>STIKES Advaita Medika Tabanan</v>
          </cell>
        </row>
        <row r="199">
          <cell r="B199" t="str">
            <v>083050</v>
          </cell>
          <cell r="C199" t="str">
            <v>STIKES Bina Usada Bali</v>
          </cell>
        </row>
        <row r="200">
          <cell r="B200" t="str">
            <v>083086</v>
          </cell>
          <cell r="C200" t="str">
            <v>STIKES Panca Atma Jaya</v>
          </cell>
        </row>
        <row r="201">
          <cell r="B201" t="str">
            <v>083054</v>
          </cell>
          <cell r="C201" t="str">
            <v>STIKES Wira Medika Bali</v>
          </cell>
        </row>
        <row r="202">
          <cell r="B202" t="str">
            <v>083030</v>
          </cell>
          <cell r="C202" t="str">
            <v>STIMIK - STIKOM Bali</v>
          </cell>
        </row>
        <row r="203">
          <cell r="B203" t="str">
            <v>083005</v>
          </cell>
          <cell r="C203" t="str">
            <v>STISIP Margarana</v>
          </cell>
        </row>
        <row r="204">
          <cell r="B204" t="str">
            <v>213259</v>
          </cell>
          <cell r="C204" t="str">
            <v>STIT Jembrana Kab. Jembrana, Bali</v>
          </cell>
        </row>
        <row r="205">
          <cell r="B205" t="str">
            <v>083006</v>
          </cell>
          <cell r="C205" t="str">
            <v>STKIP Agama Hindu Amlapura</v>
          </cell>
        </row>
        <row r="206">
          <cell r="B206" t="str">
            <v>083004</v>
          </cell>
          <cell r="C206" t="str">
            <v>STKIP Agama Hindu Singaraja</v>
          </cell>
        </row>
        <row r="207">
          <cell r="B207" t="str">
            <v>083093</v>
          </cell>
          <cell r="C207" t="str">
            <v>STKIP Jembrana</v>
          </cell>
        </row>
        <row r="208">
          <cell r="B208" t="str">
            <v>083063</v>
          </cell>
          <cell r="C208" t="str">
            <v>STKIP Suar Bangli</v>
          </cell>
        </row>
        <row r="209">
          <cell r="B209" t="str">
            <v>083036</v>
          </cell>
          <cell r="C209" t="str">
            <v>STMIK Bandung Bali</v>
          </cell>
        </row>
        <row r="210">
          <cell r="B210" t="str">
            <v>083046</v>
          </cell>
          <cell r="C210" t="str">
            <v>STMIK Denpasar</v>
          </cell>
        </row>
        <row r="211">
          <cell r="B211" t="str">
            <v>083080</v>
          </cell>
          <cell r="C211" t="str">
            <v>STMIK Primakara</v>
          </cell>
        </row>
        <row r="212">
          <cell r="B212" t="str">
            <v>083056</v>
          </cell>
          <cell r="C212" t="str">
            <v>STMIK STIKOM Indonesia</v>
          </cell>
        </row>
        <row r="213">
          <cell r="B213" t="str">
            <v>233270</v>
          </cell>
          <cell r="C213" t="str">
            <v xml:space="preserve">STT Pelita Hati </v>
          </cell>
        </row>
        <row r="214">
          <cell r="B214" t="str">
            <v>081029</v>
          </cell>
          <cell r="C214" t="str">
            <v>Universitas Dhyana Pura</v>
          </cell>
        </row>
        <row r="215">
          <cell r="B215" t="str">
            <v>081005</v>
          </cell>
          <cell r="C215" t="str">
            <v>Universitas Dwijendra</v>
          </cell>
        </row>
        <row r="216">
          <cell r="B216" t="str">
            <v>081009</v>
          </cell>
          <cell r="C216" t="str">
            <v>Universitas Hindu Indonesia</v>
          </cell>
        </row>
        <row r="217">
          <cell r="B217" t="str">
            <v>081003</v>
          </cell>
          <cell r="C217" t="str">
            <v>Universitas Mahasaraswati Denpasar</v>
          </cell>
        </row>
        <row r="218">
          <cell r="B218" t="str">
            <v>081001</v>
          </cell>
          <cell r="C218" t="str">
            <v>Universitas Mahendradatta</v>
          </cell>
        </row>
        <row r="219">
          <cell r="B219" t="str">
            <v>081002</v>
          </cell>
          <cell r="C219" t="str">
            <v>Universitas Ngurah Rai</v>
          </cell>
        </row>
        <row r="220">
          <cell r="B220" t="str">
            <v>081008</v>
          </cell>
          <cell r="C220" t="str">
            <v>Universitas Panji Sakti Singaraja</v>
          </cell>
        </row>
        <row r="221">
          <cell r="B221" t="str">
            <v>001048</v>
          </cell>
          <cell r="C221" t="str">
            <v>Universitas Pendidikan Ganesha</v>
          </cell>
        </row>
        <row r="222">
          <cell r="B222" t="str">
            <v>081004</v>
          </cell>
          <cell r="C222" t="str">
            <v>Universitas Pendidikan Nasional</v>
          </cell>
        </row>
        <row r="223">
          <cell r="B223" t="str">
            <v>081006</v>
          </cell>
          <cell r="C223" t="str">
            <v>Universitas Tabanan</v>
          </cell>
        </row>
        <row r="224">
          <cell r="B224" t="str">
            <v>081026</v>
          </cell>
          <cell r="C224" t="str">
            <v>Universitas Teknologi Indonesia</v>
          </cell>
        </row>
        <row r="225">
          <cell r="B225" t="str">
            <v>001013</v>
          </cell>
          <cell r="C225" t="str">
            <v>Universitas Udayana</v>
          </cell>
        </row>
        <row r="226">
          <cell r="B226" t="str">
            <v>081007</v>
          </cell>
          <cell r="C226" t="str">
            <v>Universitas Warmadewa</v>
          </cell>
        </row>
        <row r="227">
          <cell r="B227" t="str">
            <v>083060</v>
          </cell>
          <cell r="C227" t="str">
            <v>Sekolah Tinggi Ilmu Kesehatan Majapahit Singaraja</v>
          </cell>
        </row>
        <row r="228">
          <cell r="B228" t="str">
            <v>024109</v>
          </cell>
          <cell r="C228" t="str">
            <v>Akademi Kebidanan Bangka Belitung</v>
          </cell>
        </row>
        <row r="229">
          <cell r="B229" t="str">
            <v>024122</v>
          </cell>
          <cell r="C229" t="str">
            <v>Akademi Kebidanan Bunga Bangsaku Bangka</v>
          </cell>
        </row>
        <row r="230">
          <cell r="B230" t="str">
            <v>024119</v>
          </cell>
          <cell r="C230" t="str">
            <v>Akademi Kebidanan Sungailiat Bangka</v>
          </cell>
        </row>
        <row r="231">
          <cell r="B231" t="str">
            <v>024132</v>
          </cell>
          <cell r="C231" t="str">
            <v>Akademi Keperawatan Pangkalpinang</v>
          </cell>
        </row>
        <row r="232">
          <cell r="B232" t="str">
            <v>344069</v>
          </cell>
          <cell r="C232" t="str">
            <v>Akademi Keperawatan Pemkab Belitung</v>
          </cell>
        </row>
        <row r="233">
          <cell r="B233" t="str">
            <v>024042</v>
          </cell>
          <cell r="C233" t="str">
            <v>Akademi Manajemen Belitung</v>
          </cell>
        </row>
        <row r="234">
          <cell r="B234" t="str">
            <v>025013</v>
          </cell>
          <cell r="C234" t="str">
            <v>Politeknik Darma Ganesha</v>
          </cell>
        </row>
        <row r="235">
          <cell r="B235" t="str">
            <v>005028</v>
          </cell>
          <cell r="C235" t="str">
            <v>Politeknik Manufaktur Negeri Bangka Belitung</v>
          </cell>
        </row>
        <row r="236">
          <cell r="B236" t="str">
            <v>405035</v>
          </cell>
          <cell r="C236" t="str">
            <v>Poltekkes Kemenkes Pangkal Pinang</v>
          </cell>
        </row>
        <row r="237">
          <cell r="B237" t="str">
            <v>023009</v>
          </cell>
          <cell r="C237" t="str">
            <v>Sekolah Tinggi Ilmu Ekonomi Pertiba</v>
          </cell>
        </row>
        <row r="238">
          <cell r="B238" t="str">
            <v>023012</v>
          </cell>
          <cell r="C238" t="str">
            <v>Sekolah Tinggi Ilmu Hukum Pertiba Pangkalpinang</v>
          </cell>
        </row>
        <row r="239">
          <cell r="B239" t="str">
            <v>023079</v>
          </cell>
          <cell r="C239" t="str">
            <v>Sekolah Tinggi Ilmu Kesehatan Abdi Nusa</v>
          </cell>
        </row>
        <row r="240">
          <cell r="B240" t="str">
            <v>023115</v>
          </cell>
          <cell r="C240" t="str">
            <v>Sekolah Tinggi Ilmu Kesehatan Permata Nusantara</v>
          </cell>
        </row>
        <row r="241">
          <cell r="B241" t="str">
            <v>233354</v>
          </cell>
          <cell r="C241" t="str">
            <v>Sekolah Tinggi Teologi Ratson Bangka Belitung</v>
          </cell>
        </row>
        <row r="242">
          <cell r="B242" t="str">
            <v>203014</v>
          </cell>
          <cell r="C242" t="str">
            <v>STAIN Syaikh Abdurrahman Siddik Bangka Belitung</v>
          </cell>
        </row>
        <row r="243">
          <cell r="B243" t="str">
            <v>023060</v>
          </cell>
          <cell r="C243" t="str">
            <v>STIE IBEK Pangkalpinang Bangka</v>
          </cell>
        </row>
        <row r="244">
          <cell r="B244" t="str">
            <v>023117</v>
          </cell>
          <cell r="C244" t="str">
            <v>STIKES Citra Delima Bangka Belitung</v>
          </cell>
        </row>
        <row r="245">
          <cell r="B245" t="str">
            <v>023106</v>
          </cell>
          <cell r="C245" t="str">
            <v>STISIPOL Pahlawan 12</v>
          </cell>
        </row>
        <row r="246">
          <cell r="B246" t="str">
            <v>023120</v>
          </cell>
          <cell r="C246" t="str">
            <v>STKIP Muhammadiyah Bangka Belitung</v>
          </cell>
        </row>
        <row r="247">
          <cell r="B247" t="str">
            <v>023118</v>
          </cell>
          <cell r="C247" t="str">
            <v>STMIK Atma Luhur</v>
          </cell>
        </row>
        <row r="248">
          <cell r="B248" t="str">
            <v>001049</v>
          </cell>
          <cell r="C248" t="str">
            <v>Universitas Bangka Belitung</v>
          </cell>
        </row>
        <row r="249">
          <cell r="B249" t="str">
            <v>024054</v>
          </cell>
          <cell r="C249" t="str">
            <v>AMIK Atma Luhur</v>
          </cell>
        </row>
        <row r="250">
          <cell r="B250" t="str">
            <v>024018</v>
          </cell>
          <cell r="C250" t="str">
            <v>Akademi Akuntansi Bhakti</v>
          </cell>
        </row>
        <row r="251">
          <cell r="B251" t="str">
            <v>025001</v>
          </cell>
          <cell r="C251" t="str">
            <v>Politeknik Manufaktur Timah</v>
          </cell>
        </row>
        <row r="252">
          <cell r="B252" t="str">
            <v>021020</v>
          </cell>
          <cell r="C252" t="str">
            <v>Universitas Bangka Belitung</v>
          </cell>
        </row>
        <row r="253">
          <cell r="B253" t="str">
            <v>044237</v>
          </cell>
          <cell r="C253" t="str">
            <v>Akademi Akuntansi Keuangan dan Perbankan Indonesia</v>
          </cell>
        </row>
        <row r="254">
          <cell r="B254" t="str">
            <v>044186</v>
          </cell>
          <cell r="C254" t="str">
            <v>Akademi Farmasi Al-Ishlah Cilegon</v>
          </cell>
        </row>
        <row r="255">
          <cell r="B255" t="str">
            <v>044137</v>
          </cell>
          <cell r="C255" t="str">
            <v>Akademi Kebidanan Aisyiyah Serang</v>
          </cell>
        </row>
        <row r="256">
          <cell r="B256" t="str">
            <v>044129</v>
          </cell>
          <cell r="C256" t="str">
            <v>Akademi Kebidanan Assyifa Tangerang</v>
          </cell>
        </row>
        <row r="257">
          <cell r="B257" t="str">
            <v>044229</v>
          </cell>
          <cell r="C257" t="str">
            <v>Akademi Kebidanan Bhakti Asih Cileduk</v>
          </cell>
        </row>
        <row r="258">
          <cell r="B258" t="str">
            <v>044198</v>
          </cell>
          <cell r="C258" t="str">
            <v>Akademi Kebidanan Bhakti Mitra Husada</v>
          </cell>
        </row>
        <row r="259">
          <cell r="B259" t="str">
            <v>044190</v>
          </cell>
          <cell r="C259" t="str">
            <v>Akademi Kebidanan Bhakti Purna Husada</v>
          </cell>
        </row>
        <row r="260">
          <cell r="B260" t="str">
            <v>044219</v>
          </cell>
          <cell r="C260" t="str">
            <v>Akademi Kebidanan Bina Husada Serang</v>
          </cell>
        </row>
        <row r="261">
          <cell r="B261" t="str">
            <v>044127</v>
          </cell>
          <cell r="C261" t="str">
            <v>Akademi Kebidanan Bina Husada Tangerang</v>
          </cell>
        </row>
        <row r="262">
          <cell r="B262" t="str">
            <v>044231</v>
          </cell>
          <cell r="C262" t="str">
            <v>Akademi Kebidanan Cipta Daya Husada</v>
          </cell>
        </row>
        <row r="263">
          <cell r="B263" t="str">
            <v>044134</v>
          </cell>
          <cell r="C263" t="str">
            <v>Akademi Kebidanan Karya Bunda Husada</v>
          </cell>
        </row>
        <row r="264">
          <cell r="B264" t="str">
            <v>044192</v>
          </cell>
          <cell r="C264" t="str">
            <v>Akademi Kebidanan La Tansa Mashiro</v>
          </cell>
        </row>
        <row r="265">
          <cell r="B265" t="str">
            <v>044135</v>
          </cell>
          <cell r="C265" t="str">
            <v>Akademi Kebidanan Salsabila</v>
          </cell>
        </row>
        <row r="266">
          <cell r="B266" t="str">
            <v>044215</v>
          </cell>
          <cell r="C266" t="str">
            <v>Akademi Kebidanan Sentra Bina Yudistira Tangerang</v>
          </cell>
        </row>
        <row r="267">
          <cell r="B267" t="str">
            <v>044116</v>
          </cell>
          <cell r="C267" t="str">
            <v>Akademi Kebidanan Yayasan Husada Madani</v>
          </cell>
        </row>
        <row r="268">
          <cell r="B268" t="str">
            <v>044173</v>
          </cell>
          <cell r="C268" t="str">
            <v>Akademi Keperawatan Islamic Village</v>
          </cell>
        </row>
        <row r="269">
          <cell r="B269" t="str">
            <v>344070</v>
          </cell>
          <cell r="C269" t="str">
            <v>Akademi Keperawatan Pemda Kabupaten Serang</v>
          </cell>
        </row>
        <row r="270">
          <cell r="B270" t="str">
            <v>044172</v>
          </cell>
          <cell r="C270" t="str">
            <v>Akademi Keperawatan Yatna Yuana Lebak</v>
          </cell>
        </row>
        <row r="271">
          <cell r="B271" t="str">
            <v>044060</v>
          </cell>
          <cell r="C271" t="str">
            <v>Akademi Manajemen Informatika Dan Komputer Serang</v>
          </cell>
        </row>
        <row r="272">
          <cell r="B272" t="str">
            <v>044203</v>
          </cell>
          <cell r="C272" t="str">
            <v>Akademi Pariwisata Nusantara Tangerang</v>
          </cell>
        </row>
        <row r="273">
          <cell r="B273" t="str">
            <v>044176</v>
          </cell>
          <cell r="C273" t="str">
            <v>Akademi Perpajakan Maria Mediatrix</v>
          </cell>
        </row>
        <row r="274">
          <cell r="B274" t="str">
            <v>034237</v>
          </cell>
          <cell r="C274" t="str">
            <v>Akademi Refraksi Optisi Leprindo Jakarta</v>
          </cell>
        </row>
        <row r="275">
          <cell r="B275" t="str">
            <v>044070</v>
          </cell>
          <cell r="C275" t="str">
            <v>Akademi Sekretari Dan Manajemen Lepisi</v>
          </cell>
        </row>
        <row r="276">
          <cell r="B276" t="str">
            <v>044164</v>
          </cell>
          <cell r="C276" t="str">
            <v>AMIK BSI Tangerang</v>
          </cell>
        </row>
        <row r="277">
          <cell r="B277" t="str">
            <v>044233</v>
          </cell>
          <cell r="C277" t="str">
            <v>AMIK Mapan Tangerang</v>
          </cell>
        </row>
        <row r="278">
          <cell r="B278" t="str">
            <v>044123</v>
          </cell>
          <cell r="C278" t="str">
            <v>AMIK Pakarti Luhur</v>
          </cell>
        </row>
        <row r="279">
          <cell r="B279" t="str">
            <v>044090</v>
          </cell>
          <cell r="C279" t="str">
            <v>AMIK Raharja Informatika</v>
          </cell>
        </row>
        <row r="280">
          <cell r="B280" t="str">
            <v>044110</v>
          </cell>
          <cell r="C280" t="str">
            <v>AMIK Wahana Mandiri Tangerang</v>
          </cell>
        </row>
        <row r="281">
          <cell r="B281" t="str">
            <v>044009</v>
          </cell>
          <cell r="C281" t="str">
            <v>AMIK Wira Nusantara</v>
          </cell>
        </row>
        <row r="282">
          <cell r="B282" t="str">
            <v>202003</v>
          </cell>
          <cell r="C282" t="str">
            <v>IAIN Sultan Maulana Hasanuddin Banten</v>
          </cell>
        </row>
        <row r="283">
          <cell r="B283" t="str">
            <v>212033</v>
          </cell>
          <cell r="C283" t="str">
            <v xml:space="preserve">Institut Agama Islam Banten </v>
          </cell>
        </row>
        <row r="284">
          <cell r="B284" t="str">
            <v>212025</v>
          </cell>
          <cell r="C284" t="str">
            <v>Institut Ilmu Al-Qur`an (IIQ) Jakarta, Jakarta Selatan</v>
          </cell>
        </row>
        <row r="285">
          <cell r="B285" t="str">
            <v>045003</v>
          </cell>
          <cell r="C285" t="str">
            <v>Politeknik Gajah Tunggal</v>
          </cell>
        </row>
        <row r="286">
          <cell r="B286" t="str">
            <v>415001</v>
          </cell>
          <cell r="C286" t="str">
            <v>Politeknik Keuangan Negara STAN</v>
          </cell>
        </row>
        <row r="287">
          <cell r="B287" t="str">
            <v>045006</v>
          </cell>
          <cell r="C287" t="str">
            <v>Politeknik Krakatau</v>
          </cell>
        </row>
        <row r="288">
          <cell r="B288" t="str">
            <v>045028</v>
          </cell>
          <cell r="C288" t="str">
            <v>Politeknik PGRI Banten</v>
          </cell>
        </row>
        <row r="289">
          <cell r="B289" t="str">
            <v>045010</v>
          </cell>
          <cell r="C289" t="str">
            <v>Politeknik Piksi Input Serang</v>
          </cell>
        </row>
        <row r="290">
          <cell r="B290" t="str">
            <v>035002</v>
          </cell>
          <cell r="C290" t="str">
            <v>Politeknik Swadharma</v>
          </cell>
        </row>
        <row r="291">
          <cell r="B291" t="str">
            <v>405033</v>
          </cell>
          <cell r="C291" t="str">
            <v>Poltekkes Kemenkes Banten</v>
          </cell>
        </row>
        <row r="292">
          <cell r="B292" t="str">
            <v>293002</v>
          </cell>
          <cell r="C292" t="str">
            <v>Sekolah Tinggi Agama Buddha Dharma Widya</v>
          </cell>
        </row>
        <row r="293">
          <cell r="B293" t="str">
            <v>283001</v>
          </cell>
          <cell r="C293" t="str">
            <v>Sekolah Tinggi Agama Buddha Negeri Sriwijaya Tangerang</v>
          </cell>
        </row>
        <row r="294">
          <cell r="B294" t="str">
            <v>043259</v>
          </cell>
          <cell r="C294" t="str">
            <v>Sekolah Tinggi Analis Kimia Cilegon</v>
          </cell>
        </row>
        <row r="295">
          <cell r="B295" t="str">
            <v>043196</v>
          </cell>
          <cell r="C295" t="str">
            <v>Sekolah Tinggi Bahasa Asing Technocrat</v>
          </cell>
        </row>
        <row r="296">
          <cell r="B296" t="str">
            <v>043271</v>
          </cell>
          <cell r="C296" t="str">
            <v>Sekolah Tinggi Farmasi Muhammadiyah Tangerang</v>
          </cell>
        </row>
        <row r="297">
          <cell r="B297" t="str">
            <v>043215</v>
          </cell>
          <cell r="C297" t="str">
            <v>Sekolah Tinggi Ilmu Administrasi Banten</v>
          </cell>
        </row>
        <row r="298">
          <cell r="B298" t="str">
            <v>043010</v>
          </cell>
          <cell r="C298" t="str">
            <v>Sekolah Tinggi Ilmu Administrasi Maulana Yusuf</v>
          </cell>
        </row>
        <row r="299">
          <cell r="B299" t="str">
            <v>043300</v>
          </cell>
          <cell r="C299" t="str">
            <v>Sekolah Tinggi Ilmu Bahasa Asing Nusa Mandiri</v>
          </cell>
        </row>
        <row r="300">
          <cell r="B300" t="str">
            <v>043072</v>
          </cell>
          <cell r="C300" t="str">
            <v>Sekolah Tinggi Ilmu Bahasa Banten Raya</v>
          </cell>
        </row>
        <row r="301">
          <cell r="B301" t="str">
            <v>043197</v>
          </cell>
          <cell r="C301" t="str">
            <v>Sekolah Tinggi Ilmu Ekonomi Al-Khairiyah</v>
          </cell>
        </row>
        <row r="302">
          <cell r="B302" t="str">
            <v>043266</v>
          </cell>
          <cell r="C302" t="str">
            <v>Sekolah Tinggi Ilmu Ekonomi Banten</v>
          </cell>
        </row>
        <row r="303">
          <cell r="B303" t="str">
            <v>043304</v>
          </cell>
          <cell r="C303" t="str">
            <v>Sekolah Tinggi Ilmu Ekonomi Bina Bangsa</v>
          </cell>
        </row>
        <row r="304">
          <cell r="B304" t="str">
            <v>043180</v>
          </cell>
          <cell r="C304" t="str">
            <v>Sekolah Tinggi Ilmu Ekonomi Bisma Lepisi</v>
          </cell>
        </row>
        <row r="305">
          <cell r="B305" t="str">
            <v>043316</v>
          </cell>
          <cell r="C305" t="str">
            <v>Sekolah Tinggi Ilmu Ekonomi Dwimulya</v>
          </cell>
        </row>
        <row r="306">
          <cell r="B306" t="str">
            <v>043349</v>
          </cell>
          <cell r="C306" t="str">
            <v>Sekolah Tinggi Ilmu Ekonomi Ekadharma Indonesia</v>
          </cell>
        </row>
        <row r="307">
          <cell r="B307" t="str">
            <v>043193</v>
          </cell>
          <cell r="C307" t="str">
            <v>Sekolah Tinggi Ilmu Ekonomi Insan Pembangunan</v>
          </cell>
        </row>
        <row r="308">
          <cell r="B308" t="str">
            <v>043250</v>
          </cell>
          <cell r="C308" t="str">
            <v>Sekolah Tinggi Ilmu Ekonomi Islamiyah</v>
          </cell>
        </row>
        <row r="309">
          <cell r="B309" t="str">
            <v>043064</v>
          </cell>
          <cell r="C309" t="str">
            <v>Sekolah Tinggi Ilmu Ekonomi La Tansa Mashiro</v>
          </cell>
        </row>
        <row r="310">
          <cell r="B310" t="str">
            <v>043195</v>
          </cell>
          <cell r="C310" t="str">
            <v>Sekolah Tinggi Ilmu Ekonomi Paripurna</v>
          </cell>
        </row>
        <row r="311">
          <cell r="B311" t="str">
            <v>043194</v>
          </cell>
          <cell r="C311" t="str">
            <v>Sekolah Tinggi Ilmu Ekonomi Ppi</v>
          </cell>
        </row>
        <row r="312">
          <cell r="B312" t="str">
            <v>033126</v>
          </cell>
          <cell r="C312" t="str">
            <v>Sekolah Tinggi Ilmu Ekonomi Wiyatamandala</v>
          </cell>
        </row>
        <row r="313">
          <cell r="B313" t="str">
            <v>043093</v>
          </cell>
          <cell r="C313" t="str">
            <v>Sekolah Tinggi Ilmu Ekonomi YP-Karya</v>
          </cell>
        </row>
        <row r="314">
          <cell r="B314" t="str">
            <v>043106</v>
          </cell>
          <cell r="C314" t="str">
            <v>Sekolah Tinggi Ilmu Hukum Gunung Jati</v>
          </cell>
        </row>
        <row r="315">
          <cell r="B315" t="str">
            <v>043329</v>
          </cell>
          <cell r="C315" t="str">
            <v>Sekolah Tinggi Ilmu Hukum Painan</v>
          </cell>
        </row>
        <row r="316">
          <cell r="B316" t="str">
            <v>043231</v>
          </cell>
          <cell r="C316" t="str">
            <v>Sekolah Tinggi Ilmu Kesehatan Banten</v>
          </cell>
        </row>
        <row r="317">
          <cell r="B317" t="str">
            <v>043173</v>
          </cell>
          <cell r="C317" t="str">
            <v>Sekolah Tinggi Ilmu Kesehatan Faletehan</v>
          </cell>
        </row>
        <row r="318">
          <cell r="B318" t="str">
            <v>043276</v>
          </cell>
          <cell r="C318" t="str">
            <v>Sekolah Tinggi Ilmu Kesehatan Yatsi</v>
          </cell>
        </row>
        <row r="319">
          <cell r="B319" t="str">
            <v>043278</v>
          </cell>
          <cell r="C319" t="str">
            <v>Sekolah Tinggi Ilmu Komputer Al-khairiyah</v>
          </cell>
        </row>
        <row r="320">
          <cell r="B320" t="str">
            <v>043258</v>
          </cell>
          <cell r="C320" t="str">
            <v>Sekolah Tinggi Ilmu Komunikasi Wangsa Jaya</v>
          </cell>
        </row>
        <row r="321">
          <cell r="B321" t="str">
            <v>043308</v>
          </cell>
          <cell r="C321" t="str">
            <v>Sekolah Tinggi Ilmu Manajemen Prima Graha</v>
          </cell>
        </row>
        <row r="322">
          <cell r="B322" t="str">
            <v>213520</v>
          </cell>
          <cell r="C322" t="str">
            <v>Sekolah Tinggi Ilmu Syariah Nahdlatul Ulama (STISNU) Nusantara Tangerang</v>
          </cell>
        </row>
        <row r="323">
          <cell r="B323" t="str">
            <v>033189</v>
          </cell>
          <cell r="C323" t="str">
            <v>Sekolah Tinggi Internasional Konservatori Musik Indonesia</v>
          </cell>
        </row>
        <row r="324">
          <cell r="B324" t="str">
            <v>303001</v>
          </cell>
          <cell r="C324" t="str">
            <v>Sekolah Tinggi Meteorologi Klimatologi dan Geofisika</v>
          </cell>
        </row>
        <row r="325">
          <cell r="B325" t="str">
            <v>033185</v>
          </cell>
          <cell r="C325" t="str">
            <v>Sekolah Tinggi Pariwisata Pelita Harapan</v>
          </cell>
        </row>
        <row r="326">
          <cell r="B326" t="str">
            <v>423002</v>
          </cell>
          <cell r="C326" t="str">
            <v xml:space="preserve">Sekolah Tinggi Penerbangan Indonesia Curug </v>
          </cell>
        </row>
        <row r="327">
          <cell r="B327" t="str">
            <v>043234</v>
          </cell>
          <cell r="C327" t="str">
            <v>Sekolah Tinggi Teknik Ilmu Komputer Insan Unggul</v>
          </cell>
        </row>
        <row r="328">
          <cell r="B328" t="str">
            <v>043249</v>
          </cell>
          <cell r="C328" t="str">
            <v>Sekolah Tinggi Teknik Multimedia Cendikia Abditama</v>
          </cell>
        </row>
        <row r="329">
          <cell r="B329" t="str">
            <v>043240</v>
          </cell>
          <cell r="C329" t="str">
            <v>Sekolah Tinggi Teknologi Banten</v>
          </cell>
        </row>
        <row r="330">
          <cell r="B330" t="str">
            <v>043204</v>
          </cell>
          <cell r="C330" t="str">
            <v>Sekolah Tinggi Teknologi Banten Jaya</v>
          </cell>
        </row>
        <row r="331">
          <cell r="B331" t="str">
            <v>043218</v>
          </cell>
          <cell r="C331" t="str">
            <v>Sekolah Tinggi Teknologi Fatahillah Cilegon</v>
          </cell>
        </row>
        <row r="332">
          <cell r="B332" t="str">
            <v>043091</v>
          </cell>
          <cell r="C332" t="str">
            <v>Sekolah Tinggi Teknologi Mutu Muhammadiyah</v>
          </cell>
        </row>
        <row r="333">
          <cell r="B333" t="str">
            <v>043028</v>
          </cell>
          <cell r="C333" t="str">
            <v>Sekolah Tinggi Teknologi Yupentek</v>
          </cell>
        </row>
        <row r="334">
          <cell r="B334" t="str">
            <v>233134</v>
          </cell>
          <cell r="C334" t="str">
            <v>Sekolah Tinggi Teologi Moriah Tangerang</v>
          </cell>
        </row>
        <row r="335">
          <cell r="B335" t="str">
            <v>233283</v>
          </cell>
          <cell r="C335" t="str">
            <v>Sekolah Tinggi Teologi Sunergeo Banten</v>
          </cell>
        </row>
        <row r="336">
          <cell r="B336" t="str">
            <v>233004</v>
          </cell>
          <cell r="C336" t="str">
            <v>Sekolah Tinggi Theologia Injili Arastamar (SETIA) Jakarta</v>
          </cell>
        </row>
        <row r="337">
          <cell r="B337" t="str">
            <v>213179</v>
          </cell>
          <cell r="C337" t="str">
            <v>STAI As-Salamiyah Cikande Serang</v>
          </cell>
        </row>
        <row r="338">
          <cell r="B338" t="str">
            <v>213159</v>
          </cell>
          <cell r="C338" t="str">
            <v>STAI Babunnajah Pandeglang, Banten</v>
          </cell>
        </row>
        <row r="339">
          <cell r="B339" t="str">
            <v>213463</v>
          </cell>
          <cell r="C339" t="str">
            <v>STAI Binamadani Tangerang</v>
          </cell>
        </row>
        <row r="340">
          <cell r="B340" t="str">
            <v>213164</v>
          </cell>
          <cell r="C340" t="str">
            <v>STAI Fatahillah Serpong, Tangerang</v>
          </cell>
        </row>
        <row r="341">
          <cell r="B341" t="str">
            <v>213182</v>
          </cell>
          <cell r="C341" t="str">
            <v>STAI KH Abdul Kabier</v>
          </cell>
        </row>
        <row r="342">
          <cell r="B342" t="str">
            <v>213116</v>
          </cell>
          <cell r="C342" t="str">
            <v>STAI KH. Abdul Kabier Serang</v>
          </cell>
        </row>
        <row r="343">
          <cell r="B343" t="str">
            <v>213140</v>
          </cell>
          <cell r="C343" t="str">
            <v>STAI La Tansa Mashiro Rangkasbitung Lebak</v>
          </cell>
        </row>
        <row r="344">
          <cell r="B344" t="str">
            <v>213146</v>
          </cell>
          <cell r="C344" t="str">
            <v>STAI Syekh Manshur Pandeglang</v>
          </cell>
        </row>
        <row r="345">
          <cell r="B345" t="str">
            <v>213180</v>
          </cell>
          <cell r="C345" t="str">
            <v>STAI Washilatul Falah, Rangkasbitung, Lebak</v>
          </cell>
        </row>
        <row r="346">
          <cell r="B346" t="str">
            <v>213008</v>
          </cell>
          <cell r="C346" t="str">
            <v>STES Islamic Village Tangerang</v>
          </cell>
        </row>
        <row r="347">
          <cell r="B347" t="str">
            <v>043342</v>
          </cell>
          <cell r="C347" t="str">
            <v>STIE ISM</v>
          </cell>
        </row>
        <row r="348">
          <cell r="B348" t="str">
            <v>043328</v>
          </cell>
          <cell r="C348" t="str">
            <v>STIKES Bina Permata Medika</v>
          </cell>
        </row>
        <row r="349">
          <cell r="B349" t="str">
            <v>043292</v>
          </cell>
          <cell r="C349" t="str">
            <v>STIKES Faathir Husada</v>
          </cell>
        </row>
        <row r="350">
          <cell r="B350" t="str">
            <v>043314</v>
          </cell>
          <cell r="C350" t="str">
            <v>STIKES Ichsan Medical Centre Bintaro</v>
          </cell>
        </row>
        <row r="351">
          <cell r="B351" t="str">
            <v>043282</v>
          </cell>
          <cell r="C351" t="str">
            <v>STIKES Widya Dharma Husada Tangerang</v>
          </cell>
        </row>
        <row r="352">
          <cell r="B352" t="str">
            <v>043239</v>
          </cell>
          <cell r="C352" t="str">
            <v>STISIP Banten Raya</v>
          </cell>
        </row>
        <row r="353">
          <cell r="B353" t="str">
            <v>043252</v>
          </cell>
          <cell r="C353" t="str">
            <v>STISIP Setia Budhi</v>
          </cell>
        </row>
        <row r="354">
          <cell r="B354" t="str">
            <v>043341</v>
          </cell>
          <cell r="C354" t="str">
            <v>STISIP Trimasda Cilegon</v>
          </cell>
        </row>
        <row r="355">
          <cell r="B355" t="str">
            <v>043085</v>
          </cell>
          <cell r="C355" t="str">
            <v>STISIP Yupentek Tangerang</v>
          </cell>
        </row>
        <row r="356">
          <cell r="B356" t="str">
            <v>213447</v>
          </cell>
          <cell r="C356" t="str">
            <v>STIT Ad-Da`wah Rangkasbitung</v>
          </cell>
        </row>
        <row r="357">
          <cell r="B357" t="str">
            <v>213010</v>
          </cell>
          <cell r="C357" t="str">
            <v>STIT Al-Amin Kreo Tangerang</v>
          </cell>
        </row>
        <row r="358">
          <cell r="B358" t="str">
            <v>213152</v>
          </cell>
          <cell r="C358" t="str">
            <v>STIT Al-Khairiyah Citangkil Cilegon</v>
          </cell>
        </row>
        <row r="359">
          <cell r="B359" t="str">
            <v>213011</v>
          </cell>
          <cell r="C359" t="str">
            <v>STIT Darul Fatah Tangerang Banten</v>
          </cell>
        </row>
        <row r="360">
          <cell r="B360" t="str">
            <v>213177</v>
          </cell>
          <cell r="C360" t="str">
            <v>STIT Islamic Village Tangerang Banten</v>
          </cell>
        </row>
        <row r="361">
          <cell r="B361" t="str">
            <v>213479</v>
          </cell>
          <cell r="C361" t="str">
            <v>STIT Muslim Asia Afrika, Tangerang</v>
          </cell>
        </row>
        <row r="362">
          <cell r="B362" t="str">
            <v>213171</v>
          </cell>
          <cell r="C362" t="str">
            <v>STIT Serang</v>
          </cell>
        </row>
        <row r="363">
          <cell r="B363" t="str">
            <v>213481</v>
          </cell>
          <cell r="C363" t="str">
            <v>STIT YA`MAL Tangerang</v>
          </cell>
        </row>
        <row r="364">
          <cell r="B364" t="str">
            <v>043350</v>
          </cell>
          <cell r="C364" t="str">
            <v>STKIP Babunnajah Pandeglang</v>
          </cell>
        </row>
        <row r="365">
          <cell r="B365" t="str">
            <v>043289</v>
          </cell>
          <cell r="C365" t="str">
            <v>STKIP Banten</v>
          </cell>
        </row>
        <row r="366">
          <cell r="B366" t="str">
            <v>043333</v>
          </cell>
          <cell r="C366" t="str">
            <v>STKIP Mutiara Banten</v>
          </cell>
        </row>
        <row r="367">
          <cell r="B367" t="str">
            <v>043340</v>
          </cell>
          <cell r="C367" t="str">
            <v xml:space="preserve">STKIP PANCAKARYA </v>
          </cell>
        </row>
        <row r="368">
          <cell r="B368" t="str">
            <v>043343</v>
          </cell>
          <cell r="C368" t="str">
            <v>STKIP Pelita Pratama</v>
          </cell>
        </row>
        <row r="369">
          <cell r="B369" t="str">
            <v>043223</v>
          </cell>
          <cell r="C369" t="str">
            <v>STKIP Setiabudhi</v>
          </cell>
        </row>
        <row r="370">
          <cell r="B370" t="str">
            <v>043339</v>
          </cell>
          <cell r="C370" t="str">
            <v>STKIP Situs Banten di Serang</v>
          </cell>
        </row>
        <row r="371">
          <cell r="B371" t="str">
            <v>043321</v>
          </cell>
          <cell r="C371" t="str">
            <v>STKIP Surya</v>
          </cell>
        </row>
        <row r="372">
          <cell r="B372" t="str">
            <v>043344</v>
          </cell>
          <cell r="C372" t="str">
            <v xml:space="preserve">STKIP Syekh Manshur </v>
          </cell>
        </row>
        <row r="373">
          <cell r="B373" t="str">
            <v>043311</v>
          </cell>
          <cell r="C373" t="str">
            <v>STMIK Antar Bangsa</v>
          </cell>
        </row>
        <row r="374">
          <cell r="B374" t="str">
            <v>043283</v>
          </cell>
          <cell r="C374" t="str">
            <v>STMIK Bina Sarana Global</v>
          </cell>
        </row>
        <row r="375">
          <cell r="B375" t="str">
            <v>043121</v>
          </cell>
          <cell r="C375" t="str">
            <v>STMIK Cilegon</v>
          </cell>
        </row>
        <row r="376">
          <cell r="B376" t="str">
            <v>043225</v>
          </cell>
          <cell r="C376" t="str">
            <v>STMIK Insan Pembangunan</v>
          </cell>
        </row>
        <row r="377">
          <cell r="B377" t="str">
            <v>043251</v>
          </cell>
          <cell r="C377" t="str">
            <v>STMIK Masa Depan</v>
          </cell>
        </row>
        <row r="378">
          <cell r="B378" t="str">
            <v>043309</v>
          </cell>
          <cell r="C378" t="str">
            <v>STMIK Muhammadiyah Banten</v>
          </cell>
        </row>
        <row r="379">
          <cell r="B379" t="str">
            <v>043242</v>
          </cell>
          <cell r="C379" t="str">
            <v>STMIK PGRI Tangerang</v>
          </cell>
        </row>
        <row r="380">
          <cell r="B380" t="str">
            <v>043175</v>
          </cell>
          <cell r="C380" t="str">
            <v>STMIK Raharja</v>
          </cell>
        </row>
        <row r="381">
          <cell r="B381" t="str">
            <v>233132</v>
          </cell>
          <cell r="C381" t="str">
            <v>STT Bina Muda Wirawan Tangerang</v>
          </cell>
        </row>
        <row r="382">
          <cell r="B382" t="str">
            <v>233013</v>
          </cell>
          <cell r="C382" t="str">
            <v>STT Internasional Harvest Tangerang</v>
          </cell>
        </row>
        <row r="383">
          <cell r="B383" t="str">
            <v>233324</v>
          </cell>
          <cell r="C383" t="str">
            <v>STT Pelita Dunia Banten</v>
          </cell>
        </row>
        <row r="384">
          <cell r="B384" t="str">
            <v>233014</v>
          </cell>
          <cell r="C384" t="str">
            <v>STT PRESBYTERIAN INDONESIA</v>
          </cell>
        </row>
        <row r="385">
          <cell r="B385" t="str">
            <v>041055</v>
          </cell>
          <cell r="C385" t="str">
            <v>Universitas Banten Jaya</v>
          </cell>
        </row>
        <row r="386">
          <cell r="B386" t="str">
            <v>041060</v>
          </cell>
          <cell r="C386" t="str">
            <v>Universitas Buddhi Dharma</v>
          </cell>
        </row>
        <row r="387">
          <cell r="B387" t="str">
            <v>041005</v>
          </cell>
          <cell r="C387" t="str">
            <v>Universitas Islam Syekh Yusuf</v>
          </cell>
        </row>
        <row r="388">
          <cell r="B388" t="str">
            <v>041058</v>
          </cell>
          <cell r="C388" t="str">
            <v>Universitas Lintas Internasional Indonesia</v>
          </cell>
        </row>
        <row r="389">
          <cell r="B389" t="str">
            <v>031060</v>
          </cell>
          <cell r="C389" t="str">
            <v>Universitas Matana</v>
          </cell>
        </row>
        <row r="390">
          <cell r="B390" t="str">
            <v>041032</v>
          </cell>
          <cell r="C390" t="str">
            <v>Universitas Mathla ul Anwar</v>
          </cell>
        </row>
        <row r="391">
          <cell r="B391" t="str">
            <v>041051</v>
          </cell>
          <cell r="C391" t="str">
            <v>Universitas Muhammadiyah Tangerang</v>
          </cell>
        </row>
        <row r="392">
          <cell r="B392" t="str">
            <v>031051</v>
          </cell>
          <cell r="C392" t="str">
            <v>Universitas Multimedia Nusantara</v>
          </cell>
        </row>
        <row r="393">
          <cell r="B393" t="str">
            <v>041033</v>
          </cell>
          <cell r="C393" t="str">
            <v>Universitas Pamulang</v>
          </cell>
        </row>
        <row r="394">
          <cell r="B394" t="str">
            <v>031034</v>
          </cell>
          <cell r="C394" t="str">
            <v>Universitas Pelita Harapan</v>
          </cell>
        </row>
        <row r="395">
          <cell r="B395" t="str">
            <v>041053</v>
          </cell>
          <cell r="C395" t="str">
            <v>Universitas Pembangunan Jaya Tangerang</v>
          </cell>
        </row>
        <row r="396">
          <cell r="B396" t="str">
            <v>041039</v>
          </cell>
          <cell r="C396" t="str">
            <v>Universitas Pramita Indonesia</v>
          </cell>
        </row>
        <row r="397">
          <cell r="B397" t="str">
            <v>041049</v>
          </cell>
          <cell r="C397" t="str">
            <v>Universitas Serang Raya</v>
          </cell>
        </row>
        <row r="398">
          <cell r="B398" t="str">
            <v>001042</v>
          </cell>
          <cell r="C398" t="str">
            <v>Universitas Sultan Ageng Tirtayasa</v>
          </cell>
        </row>
        <row r="399">
          <cell r="B399" t="str">
            <v>041056</v>
          </cell>
          <cell r="C399" t="str">
            <v>Universitas Surya Bogor</v>
          </cell>
        </row>
        <row r="400">
          <cell r="B400" t="str">
            <v>041026</v>
          </cell>
          <cell r="C400" t="str">
            <v>Universitas Swiss German</v>
          </cell>
        </row>
        <row r="401">
          <cell r="B401" t="str">
            <v>041050</v>
          </cell>
          <cell r="C401" t="str">
            <v>Universitas Teknologi Nusantara Cilegon</v>
          </cell>
        </row>
        <row r="402">
          <cell r="B402" t="str">
            <v>304001</v>
          </cell>
          <cell r="C402" t="str">
            <v>Akademi Meteorologi Klimatologi dan Geofisika</v>
          </cell>
        </row>
        <row r="403">
          <cell r="B403" t="str">
            <v>044038</v>
          </cell>
          <cell r="C403" t="str">
            <v>Akademi Sekretari &amp; Manajemen Industri Budhi</v>
          </cell>
        </row>
        <row r="404">
          <cell r="B404" t="str">
            <v>043274</v>
          </cell>
          <cell r="C404" t="str">
            <v>Sekolah Tinggi Bahasa Asing Buddhi</v>
          </cell>
        </row>
        <row r="405">
          <cell r="B405" t="str">
            <v>043083</v>
          </cell>
          <cell r="C405" t="str">
            <v>Sekolah Tinggi Ilmu Ekonomi Budhi Tangerang</v>
          </cell>
        </row>
        <row r="406">
          <cell r="B406" t="str">
            <v>043102</v>
          </cell>
          <cell r="C406" t="str">
            <v>STMIK Budhi</v>
          </cell>
        </row>
        <row r="407">
          <cell r="B407" t="str">
            <v>033149</v>
          </cell>
          <cell r="C407" t="str">
            <v>STMIK Jibes</v>
          </cell>
        </row>
        <row r="408">
          <cell r="B408" t="str">
            <v>044130</v>
          </cell>
          <cell r="C408" t="str">
            <v>Akademi Kebidanan Al-Ishlah Cilegon</v>
          </cell>
        </row>
        <row r="409">
          <cell r="B409" t="str">
            <v>213009</v>
          </cell>
          <cell r="C409" t="str">
            <v>STAI Nurul Hidayah Lebak Banten</v>
          </cell>
        </row>
        <row r="410">
          <cell r="B410" t="str">
            <v>213480</v>
          </cell>
          <cell r="C410" t="str">
            <v>STIT Tangerang Raya Yayasan Purgantorio</v>
          </cell>
        </row>
        <row r="411">
          <cell r="B411" t="str">
            <v>044008</v>
          </cell>
          <cell r="C411" t="str">
            <v>Akademi Bahasa Asing YPKK Tangerang</v>
          </cell>
        </row>
        <row r="412">
          <cell r="B412" t="str">
            <v>044112</v>
          </cell>
          <cell r="C412" t="str">
            <v>AMIK PGRI Tangerang</v>
          </cell>
        </row>
        <row r="413">
          <cell r="B413" t="str">
            <v>043338</v>
          </cell>
          <cell r="C413" t="str">
            <v>STKIP Arastamar di Tangerang</v>
          </cell>
        </row>
        <row r="414">
          <cell r="B414" t="str">
            <v>033159</v>
          </cell>
          <cell r="C414" t="str">
            <v>STKIP Suluh Bangsa</v>
          </cell>
        </row>
        <row r="415">
          <cell r="B415" t="str">
            <v>024085</v>
          </cell>
          <cell r="C415" t="str">
            <v>Akademi Analis Kesehatan Harapan Bangsa</v>
          </cell>
        </row>
        <row r="416">
          <cell r="B416" t="str">
            <v>024118</v>
          </cell>
          <cell r="C416" t="str">
            <v>Akademi Farmasi Yayasan Al-Fatah</v>
          </cell>
        </row>
        <row r="417">
          <cell r="B417" t="str">
            <v>024121</v>
          </cell>
          <cell r="C417" t="str">
            <v>Akademi Kebidanan Dehasen Bengkulu</v>
          </cell>
        </row>
        <row r="418">
          <cell r="B418" t="str">
            <v>024111</v>
          </cell>
          <cell r="C418" t="str">
            <v>Akademi Kebidanan Manna</v>
          </cell>
        </row>
        <row r="419">
          <cell r="B419" t="str">
            <v>344029</v>
          </cell>
          <cell r="C419" t="str">
            <v>Akademi Kebidanan Pemprov Bengkulu</v>
          </cell>
        </row>
        <row r="420">
          <cell r="B420" t="str">
            <v>344028</v>
          </cell>
          <cell r="C420" t="str">
            <v>Akademi Keperawatan Pemprov Bengkulu</v>
          </cell>
        </row>
        <row r="421">
          <cell r="B421" t="str">
            <v>024126</v>
          </cell>
          <cell r="C421" t="str">
            <v>Akademi Kesehatan Yayasan Sapta Bakti Bengkulu</v>
          </cell>
        </row>
        <row r="422">
          <cell r="B422" t="str">
            <v>202016</v>
          </cell>
          <cell r="C422" t="str">
            <v>IAIN Bengkulu</v>
          </cell>
        </row>
        <row r="423">
          <cell r="B423" t="str">
            <v>025007</v>
          </cell>
          <cell r="C423" t="str">
            <v>Politeknik Raflesia</v>
          </cell>
        </row>
        <row r="424">
          <cell r="B424" t="str">
            <v>405006</v>
          </cell>
          <cell r="C424" t="str">
            <v>Poltekkes Kemenkes Bengkulu</v>
          </cell>
        </row>
        <row r="425">
          <cell r="B425" t="str">
            <v>023004</v>
          </cell>
          <cell r="C425" t="str">
            <v>Sekolah Tinggi Ilmu Administrasi Bengkulu</v>
          </cell>
        </row>
        <row r="426">
          <cell r="B426" t="str">
            <v>023110</v>
          </cell>
          <cell r="C426" t="str">
            <v>Sekolah Tinggi Ilmu Kesehatan Dehasen</v>
          </cell>
        </row>
        <row r="427">
          <cell r="B427" t="str">
            <v>023092</v>
          </cell>
          <cell r="C427" t="str">
            <v>Sekolah Tinggi Ilmu Pertanian Rejang Lebong</v>
          </cell>
        </row>
        <row r="428">
          <cell r="B428" t="str">
            <v>023088</v>
          </cell>
          <cell r="C428" t="str">
            <v>Sekolah Tinggi Ilmu Teknik Trisula</v>
          </cell>
        </row>
        <row r="429">
          <cell r="B429" t="str">
            <v>233208</v>
          </cell>
          <cell r="C429" t="str">
            <v>Sekolah Tinggi Teologi Injili Arastamar Bengkulu</v>
          </cell>
        </row>
        <row r="430">
          <cell r="B430" t="str">
            <v>203021</v>
          </cell>
          <cell r="C430" t="str">
            <v>STAIN Curup</v>
          </cell>
        </row>
        <row r="431">
          <cell r="B431" t="str">
            <v>023089</v>
          </cell>
          <cell r="C431" t="str">
            <v>STIKES Bhakti Husada Bengkulu</v>
          </cell>
        </row>
        <row r="432">
          <cell r="B432" t="str">
            <v>023077</v>
          </cell>
          <cell r="C432" t="str">
            <v>STIKES Tri Mandiri Sakti Bengkulu</v>
          </cell>
        </row>
        <row r="433">
          <cell r="B433" t="str">
            <v>213316</v>
          </cell>
          <cell r="C433" t="str">
            <v>STIT Al-Quraniyah, Manna, Bengkulu Selatan</v>
          </cell>
        </row>
        <row r="434">
          <cell r="B434" t="str">
            <v>001030</v>
          </cell>
          <cell r="C434" t="str">
            <v>Universitas Bengkulu</v>
          </cell>
        </row>
        <row r="435">
          <cell r="B435" t="str">
            <v>021023</v>
          </cell>
          <cell r="C435" t="str">
            <v>Universitas Dehasen Bengkulu</v>
          </cell>
        </row>
        <row r="436">
          <cell r="B436" t="str">
            <v>021010</v>
          </cell>
          <cell r="C436" t="str">
            <v>Universitas Muhammadiyah Bengkulu</v>
          </cell>
        </row>
        <row r="437">
          <cell r="B437" t="str">
            <v>021005</v>
          </cell>
          <cell r="C437" t="str">
            <v>Universitas Prof Dr Hazairin SH</v>
          </cell>
        </row>
        <row r="438">
          <cell r="B438" t="str">
            <v>021018</v>
          </cell>
          <cell r="C438" t="str">
            <v>Universitas Ratu Samban</v>
          </cell>
        </row>
        <row r="439">
          <cell r="B439" t="str">
            <v>213012</v>
          </cell>
          <cell r="C439" t="str">
            <v>STAI Miftahul Ulum Mukomuko</v>
          </cell>
        </row>
        <row r="440">
          <cell r="B440" t="str">
            <v>054001</v>
          </cell>
          <cell r="C440" t="str">
            <v>Akademi Akuntansi YKPN</v>
          </cell>
        </row>
        <row r="441">
          <cell r="B441" t="str">
            <v>054048</v>
          </cell>
          <cell r="C441" t="str">
            <v>Akademi Analis Farmasi Al-Islam</v>
          </cell>
        </row>
        <row r="442">
          <cell r="B442" t="str">
            <v>054061</v>
          </cell>
          <cell r="C442" t="str">
            <v>Akademi Analis Kesehatan Manggala Yogyakarta</v>
          </cell>
        </row>
        <row r="443">
          <cell r="B443" t="str">
            <v>474002</v>
          </cell>
          <cell r="C443" t="str">
            <v>Akademi Angkatan Udara (AAU)</v>
          </cell>
        </row>
        <row r="444">
          <cell r="B444" t="str">
            <v>054065</v>
          </cell>
          <cell r="C444" t="str">
            <v>Akademi Bahasa Asing Sinema Yogyakarta</v>
          </cell>
        </row>
        <row r="445">
          <cell r="B445" t="str">
            <v>054067</v>
          </cell>
          <cell r="C445" t="str">
            <v>Akademi Farmasi Indonesia Yogyakarta</v>
          </cell>
        </row>
        <row r="446">
          <cell r="B446" t="str">
            <v>054044</v>
          </cell>
          <cell r="C446" t="str">
            <v>Akademi Fisioterapi YAB Yogyakarta</v>
          </cell>
        </row>
        <row r="447">
          <cell r="B447" t="str">
            <v>054064</v>
          </cell>
          <cell r="C447" t="str">
            <v>Akademi Kebidanan Nyai Ahmad Dahlan</v>
          </cell>
        </row>
        <row r="448">
          <cell r="B448" t="str">
            <v>054062</v>
          </cell>
          <cell r="C448" t="str">
            <v>Akademi Kebidanan Ummi Khasanah</v>
          </cell>
        </row>
        <row r="449">
          <cell r="B449" t="str">
            <v>054050</v>
          </cell>
          <cell r="C449" t="str">
            <v>Akademi Kebidanan Yogyakarta</v>
          </cell>
        </row>
        <row r="450">
          <cell r="B450" t="str">
            <v>054060</v>
          </cell>
          <cell r="C450" t="str">
            <v>Akademi Keperawatan Notokusumo</v>
          </cell>
        </row>
        <row r="451">
          <cell r="B451" t="str">
            <v>054057</v>
          </cell>
          <cell r="C451" t="str">
            <v>Akademi Keperawatan Panti Rapih Yogyakarta</v>
          </cell>
        </row>
        <row r="452">
          <cell r="B452" t="str">
            <v>054055</v>
          </cell>
          <cell r="C452" t="str">
            <v>Akademi Keperawatan YKY Yogyakarta</v>
          </cell>
        </row>
        <row r="453">
          <cell r="B453" t="str">
            <v>054066</v>
          </cell>
          <cell r="C453" t="str">
            <v>Akademi Kesehatan Karya Husada Yogyakarta</v>
          </cell>
        </row>
        <row r="454">
          <cell r="B454" t="str">
            <v>054007</v>
          </cell>
          <cell r="C454" t="str">
            <v>Akademi Kesejahteraan Sosial AKK</v>
          </cell>
        </row>
        <row r="455">
          <cell r="B455" t="str">
            <v>054014</v>
          </cell>
          <cell r="C455" t="str">
            <v>Akademi Ketatalaksanaan Pelayaran Niaga Bahtera</v>
          </cell>
        </row>
        <row r="456">
          <cell r="B456" t="str">
            <v>054027</v>
          </cell>
          <cell r="C456" t="str">
            <v>Akademi Komunikasi Indonesia YPK</v>
          </cell>
        </row>
        <row r="457">
          <cell r="B457" t="str">
            <v>054035</v>
          </cell>
          <cell r="C457" t="str">
            <v>Akademi Komunikasi Radya Binatama</v>
          </cell>
        </row>
        <row r="458">
          <cell r="B458" t="str">
            <v>054013</v>
          </cell>
          <cell r="C458" t="str">
            <v>Akademi Komunikasi Yogyakarta</v>
          </cell>
        </row>
        <row r="459">
          <cell r="B459" t="str">
            <v>054046</v>
          </cell>
          <cell r="C459" t="str">
            <v>Akademi Manajemen Administrasi Dharmala</v>
          </cell>
        </row>
        <row r="460">
          <cell r="B460" t="str">
            <v>054039</v>
          </cell>
          <cell r="C460" t="str">
            <v>Akademi Manajemen Administrasi Yogyakarta</v>
          </cell>
        </row>
        <row r="461">
          <cell r="B461" t="str">
            <v>054043</v>
          </cell>
          <cell r="C461" t="str">
            <v>Akademi Manajemen Administrasi YPK Yogyakarta</v>
          </cell>
        </row>
        <row r="462">
          <cell r="B462" t="str">
            <v>054006</v>
          </cell>
          <cell r="C462" t="str">
            <v>Akademi Manajemen Putra Jaya</v>
          </cell>
        </row>
        <row r="463">
          <cell r="B463" t="str">
            <v>054031</v>
          </cell>
          <cell r="C463" t="str">
            <v>Akademi Maritim Ganesha Yogyakarta</v>
          </cell>
        </row>
        <row r="464">
          <cell r="B464" t="str">
            <v>054012</v>
          </cell>
          <cell r="C464" t="str">
            <v>Akademi Maritim Yogyakarta</v>
          </cell>
        </row>
        <row r="465">
          <cell r="B465" t="str">
            <v>054056</v>
          </cell>
          <cell r="C465" t="str">
            <v>Akademi Pariwisata BSI Yogyakarta</v>
          </cell>
        </row>
        <row r="466">
          <cell r="B466" t="str">
            <v>054010</v>
          </cell>
          <cell r="C466" t="str">
            <v>Akademi Pariwisata Buana Wisata Yogyakarta</v>
          </cell>
        </row>
        <row r="467">
          <cell r="B467" t="str">
            <v>054028</v>
          </cell>
          <cell r="C467" t="str">
            <v>Akademi Pariwisata Dharma Nusantara Sakti</v>
          </cell>
        </row>
        <row r="468">
          <cell r="B468" t="str">
            <v>054020</v>
          </cell>
          <cell r="C468" t="str">
            <v>Akademi Pariwisata Indraprasta</v>
          </cell>
        </row>
        <row r="469">
          <cell r="B469" t="str">
            <v>054030</v>
          </cell>
          <cell r="C469" t="str">
            <v>Akademi Pariwisata Stipary</v>
          </cell>
        </row>
        <row r="470">
          <cell r="B470" t="str">
            <v>054026</v>
          </cell>
          <cell r="C470" t="str">
            <v>Akademi Pariwisata Yogyakarta</v>
          </cell>
        </row>
        <row r="471">
          <cell r="B471" t="str">
            <v>054063</v>
          </cell>
          <cell r="C471" t="str">
            <v>Akademi Perawatan Karya Bakti Husada Yogyakarta</v>
          </cell>
        </row>
        <row r="472">
          <cell r="B472" t="str">
            <v>054017</v>
          </cell>
          <cell r="C472" t="str">
            <v>Akademi Perikanan Yogyakarta</v>
          </cell>
        </row>
        <row r="473">
          <cell r="B473" t="str">
            <v>054015</v>
          </cell>
          <cell r="C473" t="str">
            <v>Akademi Pertanian Yogyakarta</v>
          </cell>
        </row>
        <row r="474">
          <cell r="B474" t="str">
            <v>054011</v>
          </cell>
          <cell r="C474" t="str">
            <v>Akademi Peternakan Brahma Putra</v>
          </cell>
        </row>
        <row r="475">
          <cell r="B475" t="str">
            <v>054022</v>
          </cell>
          <cell r="C475" t="str">
            <v>Akademi Sekretari Dan Manajemen Desanta</v>
          </cell>
        </row>
        <row r="476">
          <cell r="B476" t="str">
            <v>054041</v>
          </cell>
          <cell r="C476" t="str">
            <v>Akademi Seni Rupa Dan Desain MSD</v>
          </cell>
        </row>
        <row r="477">
          <cell r="B477" t="str">
            <v>054023</v>
          </cell>
          <cell r="C477" t="str">
            <v>Akademi Teknik Piri</v>
          </cell>
        </row>
        <row r="478">
          <cell r="B478" t="str">
            <v>054068</v>
          </cell>
          <cell r="C478" t="str">
            <v>Akademi Teknik Radiodiagnostik dan Radioterapi (ATRO)</v>
          </cell>
        </row>
        <row r="479">
          <cell r="B479" t="str">
            <v>054005</v>
          </cell>
          <cell r="C479" t="str">
            <v>Akademi Teknik YKPN</v>
          </cell>
        </row>
        <row r="480">
          <cell r="B480" t="str">
            <v>434007</v>
          </cell>
          <cell r="C480" t="str">
            <v>Akademi teknologi Kulit Yogyakarta</v>
          </cell>
        </row>
        <row r="481">
          <cell r="B481" t="str">
            <v>054047</v>
          </cell>
          <cell r="C481" t="str">
            <v>AMIK BSI Yogyakarta</v>
          </cell>
        </row>
        <row r="482">
          <cell r="B482" t="str">
            <v>054016</v>
          </cell>
          <cell r="C482" t="str">
            <v>ASM Marsudirini Santa Maria</v>
          </cell>
        </row>
        <row r="483">
          <cell r="B483" t="str">
            <v>052001</v>
          </cell>
          <cell r="C483" t="str">
            <v>IKIP PGRI Wates</v>
          </cell>
        </row>
        <row r="484">
          <cell r="B484" t="str">
            <v>052002</v>
          </cell>
          <cell r="C484" t="str">
            <v>Institut Pertanian Intan</v>
          </cell>
        </row>
        <row r="485">
          <cell r="B485" t="str">
            <v>052004</v>
          </cell>
          <cell r="C485" t="str">
            <v>Institut Pertanian Stiper</v>
          </cell>
        </row>
        <row r="486">
          <cell r="B486" t="str">
            <v>052003</v>
          </cell>
          <cell r="C486" t="str">
            <v>Institut Sains Dan Teknologi Akprind</v>
          </cell>
        </row>
        <row r="487">
          <cell r="B487" t="str">
            <v>002005</v>
          </cell>
          <cell r="C487" t="str">
            <v>Institut Seni Indonesia Yogyakarta</v>
          </cell>
        </row>
        <row r="488">
          <cell r="B488" t="str">
            <v>052005</v>
          </cell>
          <cell r="C488" t="str">
            <v>Institut Teknologi Yogyakarta</v>
          </cell>
        </row>
        <row r="489">
          <cell r="B489" t="str">
            <v>055001</v>
          </cell>
          <cell r="C489" t="str">
            <v>Politeknik API Yogyakarta</v>
          </cell>
        </row>
        <row r="490">
          <cell r="B490" t="str">
            <v>435007</v>
          </cell>
          <cell r="C490" t="str">
            <v>Politeknik ATK Yogyakarta</v>
          </cell>
        </row>
        <row r="491">
          <cell r="B491" t="str">
            <v>055008</v>
          </cell>
          <cell r="C491" t="str">
            <v>Politeknik Kesehatan Bhakti Setya Indonesia</v>
          </cell>
        </row>
        <row r="492">
          <cell r="B492" t="str">
            <v>055009</v>
          </cell>
          <cell r="C492" t="str">
            <v>Politeknik Kesehatan Permata Indonesia Yogyakarta</v>
          </cell>
        </row>
        <row r="493">
          <cell r="B493" t="str">
            <v>055002</v>
          </cell>
          <cell r="C493" t="str">
            <v>Politeknik LPP Yogyakarta</v>
          </cell>
        </row>
        <row r="494">
          <cell r="B494" t="str">
            <v>055010</v>
          </cell>
          <cell r="C494" t="str">
            <v>Politeknik Mekatronika Sanata Dharma</v>
          </cell>
        </row>
        <row r="495">
          <cell r="B495" t="str">
            <v>055007</v>
          </cell>
          <cell r="C495" t="str">
            <v>Politeknik Muhammadiyah Yogyakarta</v>
          </cell>
        </row>
        <row r="496">
          <cell r="B496" t="str">
            <v>055006</v>
          </cell>
          <cell r="C496" t="str">
            <v>Politeknik Seni Yogyakarta</v>
          </cell>
        </row>
        <row r="497">
          <cell r="B497" t="str">
            <v>405015</v>
          </cell>
          <cell r="C497" t="str">
            <v>Poltekkes Kemenkes Yogyakarta</v>
          </cell>
        </row>
        <row r="498">
          <cell r="B498" t="str">
            <v>233034</v>
          </cell>
          <cell r="C498" t="str">
            <v>Sekolah Tinggi Agama Kristen Marturia Yogyakarta</v>
          </cell>
        </row>
        <row r="499">
          <cell r="B499" t="str">
            <v>233287</v>
          </cell>
          <cell r="C499" t="str">
            <v>Sekolah Tinggi Agama Kristen Teruna Bhakti</v>
          </cell>
        </row>
        <row r="500">
          <cell r="B500" t="str">
            <v>053023</v>
          </cell>
          <cell r="C500" t="str">
            <v>Sekolah Tinggi Bahasa Asing LIA Yogyakarta</v>
          </cell>
        </row>
        <row r="501">
          <cell r="B501" t="str">
            <v>213185</v>
          </cell>
          <cell r="C501" t="str">
            <v>Sekolah Tinggi Ekonomi Islam (STEI Yogyakarta)</v>
          </cell>
        </row>
        <row r="502">
          <cell r="B502" t="str">
            <v>213186</v>
          </cell>
          <cell r="C502" t="str">
            <v>Sekolah Tinggi Ekonomi Islam (STEI) Hamfara Yogyakarta</v>
          </cell>
        </row>
        <row r="503">
          <cell r="B503" t="str">
            <v>053019</v>
          </cell>
          <cell r="C503" t="str">
            <v>Sekolah Tinggi Ilmu Administrasi Aan</v>
          </cell>
        </row>
        <row r="504">
          <cell r="B504" t="str">
            <v>213187</v>
          </cell>
          <cell r="C504" t="str">
            <v>Sekolah Tinggi Ilmu Al-Qur`an (STIQ) An-Nur Yogyakarta</v>
          </cell>
        </row>
        <row r="505">
          <cell r="B505" t="str">
            <v>053014</v>
          </cell>
          <cell r="C505" t="str">
            <v>Sekolah Tinggi Ilmu Ekonomi Bisnis Dan Perbankan</v>
          </cell>
        </row>
        <row r="506">
          <cell r="B506" t="str">
            <v>053017</v>
          </cell>
          <cell r="C506" t="str">
            <v>Sekolah Tinggi Ilmu Ekonomi Isti Ekatana Upaweda</v>
          </cell>
        </row>
        <row r="507">
          <cell r="B507" t="str">
            <v>053013</v>
          </cell>
          <cell r="C507" t="str">
            <v>Sekolah Tinggi Ilmu Ekonomi Mitra Indonesia</v>
          </cell>
        </row>
        <row r="508">
          <cell r="B508" t="str">
            <v>053005</v>
          </cell>
          <cell r="C508" t="str">
            <v>Sekolah Tinggi Ilmu Ekonomi Nusa Megar Kencana</v>
          </cell>
        </row>
        <row r="509">
          <cell r="B509" t="str">
            <v>053022</v>
          </cell>
          <cell r="C509" t="str">
            <v>Sekolah Tinggi Ilmu Ekonomi Pariwisata Api</v>
          </cell>
        </row>
        <row r="510">
          <cell r="B510" t="str">
            <v>053012</v>
          </cell>
          <cell r="C510" t="str">
            <v>Sekolah Tinggi Ilmu Ekonomi Sbi</v>
          </cell>
        </row>
        <row r="511">
          <cell r="B511" t="str">
            <v>053004</v>
          </cell>
          <cell r="C511" t="str">
            <v>Sekolah Tinggi Ilmu Ekonomi Widya Wiwaha</v>
          </cell>
        </row>
        <row r="512">
          <cell r="B512" t="str">
            <v>053015</v>
          </cell>
          <cell r="C512" t="str">
            <v>Sekolah Tinggi Ilmu Ekonomi Ykp</v>
          </cell>
        </row>
        <row r="513">
          <cell r="B513" t="str">
            <v>053003</v>
          </cell>
          <cell r="C513" t="str">
            <v>Sekolah Tinggi Ilmu Ekonomi Ykpn</v>
          </cell>
        </row>
        <row r="514">
          <cell r="B514" t="str">
            <v>053035</v>
          </cell>
          <cell r="C514" t="str">
            <v>Sekolah Tinggi Ilmu Kesehatan Achmad Yani Yogya</v>
          </cell>
        </row>
        <row r="515">
          <cell r="B515" t="str">
            <v>053033</v>
          </cell>
          <cell r="C515" t="str">
            <v>Sekolah Tinggi Ilmu Kesehatan Aisyiyah Yogyakarta</v>
          </cell>
        </row>
        <row r="516">
          <cell r="B516" t="str">
            <v>053036</v>
          </cell>
          <cell r="C516" t="str">
            <v>Sekolah Tinggi Ilmu Kesehatan Alma Ata Yogyakarta</v>
          </cell>
        </row>
        <row r="517">
          <cell r="B517" t="str">
            <v>053040</v>
          </cell>
          <cell r="C517" t="str">
            <v>Sekolah Tinggi Ilmu Kesehatan Bethesda Yakkum</v>
          </cell>
        </row>
        <row r="518">
          <cell r="B518" t="str">
            <v>053044</v>
          </cell>
          <cell r="C518" t="str">
            <v>Sekolah Tinggi Ilmu Kesehatan Madani Yogyakarta</v>
          </cell>
        </row>
        <row r="519">
          <cell r="B519" t="str">
            <v>053030</v>
          </cell>
          <cell r="C519" t="str">
            <v>Sekolah Tinggi Ilmu Kesehatan Surya Global</v>
          </cell>
        </row>
        <row r="520">
          <cell r="B520" t="str">
            <v>053027</v>
          </cell>
          <cell r="C520" t="str">
            <v>Sekolah Tinggi Ilmu Kesehatan Wira Husada</v>
          </cell>
        </row>
        <row r="521">
          <cell r="B521" t="str">
            <v>053034</v>
          </cell>
          <cell r="C521" t="str">
            <v>Sekolah Tinggi Ilmu Manajemen Ykpn</v>
          </cell>
        </row>
        <row r="522">
          <cell r="B522" t="str">
            <v>373001</v>
          </cell>
          <cell r="C522" t="str">
            <v xml:space="preserve">Sekolah Tinggi Multi Media "MMTC" Yogyakarta </v>
          </cell>
        </row>
        <row r="523">
          <cell r="B523" t="str">
            <v>053037</v>
          </cell>
          <cell r="C523" t="str">
            <v>Sekolah Tinggi Pariwisata Ambarrukmo Yogyakarta</v>
          </cell>
        </row>
        <row r="524">
          <cell r="B524" t="str">
            <v>053020</v>
          </cell>
          <cell r="C524" t="str">
            <v>Sekolah Tinggi Pariwisata Ampta Yogyakarta</v>
          </cell>
        </row>
        <row r="525">
          <cell r="B525" t="str">
            <v>053009</v>
          </cell>
          <cell r="C525" t="str">
            <v>Sekolah Tinggi Pembangunan Masyarakat Desa APMD</v>
          </cell>
        </row>
        <row r="526">
          <cell r="B526" t="str">
            <v>213188</v>
          </cell>
          <cell r="C526" t="str">
            <v>Sekolah Tinggi Pendidikan Islam (STPI) Bina Insan Mulia Yogyakarta</v>
          </cell>
        </row>
        <row r="527">
          <cell r="B527" t="str">
            <v>313001</v>
          </cell>
          <cell r="C527" t="str">
            <v>Sekolah Tinggi Pertanahan Nasional Yogyakarta</v>
          </cell>
        </row>
        <row r="528">
          <cell r="B528" t="str">
            <v>053028</v>
          </cell>
          <cell r="C528" t="str">
            <v>Sekolah Tinggi Psikologi Yogyakarta</v>
          </cell>
        </row>
        <row r="529">
          <cell r="B529" t="str">
            <v>053039</v>
          </cell>
          <cell r="C529" t="str">
            <v>Sekolah Tinggi Seni Rupa Dan Desain Visi Indonesia</v>
          </cell>
        </row>
        <row r="530">
          <cell r="B530" t="str">
            <v>053024</v>
          </cell>
          <cell r="C530" t="str">
            <v>Sekolah Tinggi Teknologi Adisutjipto</v>
          </cell>
        </row>
        <row r="531">
          <cell r="B531" t="str">
            <v>053018</v>
          </cell>
          <cell r="C531" t="str">
            <v>Sekolah Tinggi Teknologi Kedirgantaraan</v>
          </cell>
        </row>
        <row r="532">
          <cell r="B532" t="str">
            <v>053002</v>
          </cell>
          <cell r="C532" t="str">
            <v>Sekolah Tinggi Teknologi Nasional</v>
          </cell>
        </row>
        <row r="533">
          <cell r="B533" t="str">
            <v>323001</v>
          </cell>
          <cell r="C533" t="str">
            <v>Sekolah Tinggi Teknologi Nuklir Yogyakarta</v>
          </cell>
        </row>
        <row r="534">
          <cell r="B534" t="str">
            <v>233177</v>
          </cell>
          <cell r="C534" t="str">
            <v>Sekolah Tinggi Teologi Biwara Wacana</v>
          </cell>
        </row>
        <row r="535">
          <cell r="B535" t="str">
            <v>233353</v>
          </cell>
          <cell r="C535" t="str">
            <v>Sekolah Tinggi Teologi Galilea Indonesia</v>
          </cell>
        </row>
        <row r="536">
          <cell r="B536" t="str">
            <v>233033</v>
          </cell>
          <cell r="C536" t="str">
            <v>Sekolah Tinggi Teologi Injili Indonesia Yogyakarta</v>
          </cell>
        </row>
        <row r="537">
          <cell r="B537" t="str">
            <v>233174</v>
          </cell>
          <cell r="C537" t="str">
            <v>Sekolah Tinggi Teologi Kadesi Yogyakarta</v>
          </cell>
        </row>
        <row r="538">
          <cell r="B538" t="str">
            <v>233175</v>
          </cell>
          <cell r="C538" t="str">
            <v>Sekolah Tinggi Teologi Lutheran Yogya</v>
          </cell>
        </row>
        <row r="539">
          <cell r="B539" t="str">
            <v>233035</v>
          </cell>
          <cell r="C539" t="str">
            <v>Sekolah Tinggi Teologi Nazarene Yogyakarta</v>
          </cell>
        </row>
        <row r="540">
          <cell r="B540" t="str">
            <v>213189</v>
          </cell>
          <cell r="C540" t="str">
            <v>STAI Alma Ata Yogyakarta</v>
          </cell>
        </row>
        <row r="541">
          <cell r="B541" t="str">
            <v>213013</v>
          </cell>
          <cell r="C541" t="str">
            <v>STAI Al-Muhsin Krapyak Yogyakarta</v>
          </cell>
        </row>
        <row r="542">
          <cell r="B542" t="str">
            <v>213190</v>
          </cell>
          <cell r="C542" t="str">
            <v>STAI Masjid Syuhada Yogyakarta</v>
          </cell>
        </row>
        <row r="543">
          <cell r="B543" t="str">
            <v>213191</v>
          </cell>
          <cell r="C543" t="str">
            <v>STAI Sunan Pandanaran Yogyakarta</v>
          </cell>
        </row>
        <row r="544">
          <cell r="B544" t="str">
            <v>213014</v>
          </cell>
          <cell r="C544" t="str">
            <v>STAI Terpadu Yogyakarta</v>
          </cell>
        </row>
        <row r="545">
          <cell r="B545" t="str">
            <v>213192</v>
          </cell>
          <cell r="C545" t="str">
            <v>STAI Yogyakarta Wonosari, Gunung Kidul</v>
          </cell>
        </row>
        <row r="546">
          <cell r="B546" t="str">
            <v>053043</v>
          </cell>
          <cell r="C546" t="str">
            <v>STIKES AL-Islam Yogyakarta</v>
          </cell>
        </row>
        <row r="547">
          <cell r="B547" t="str">
            <v>053042</v>
          </cell>
          <cell r="C547" t="str">
            <v>STIKES Guna Bangsa Yogyakarta</v>
          </cell>
        </row>
        <row r="548">
          <cell r="B548" t="str">
            <v>053041</v>
          </cell>
          <cell r="C548" t="str">
            <v>STIKES Yogyakarta</v>
          </cell>
        </row>
        <row r="549">
          <cell r="B549" t="str">
            <v>053001</v>
          </cell>
          <cell r="C549" t="str">
            <v>STIKIP Catur Sakti</v>
          </cell>
        </row>
        <row r="550">
          <cell r="B550" t="str">
            <v>053006</v>
          </cell>
          <cell r="C550" t="str">
            <v>STISIP Kartika Bangsa</v>
          </cell>
        </row>
        <row r="551">
          <cell r="B551" t="str">
            <v>213193</v>
          </cell>
          <cell r="C551" t="str">
            <v>STIT Muhammadiyah Wates, Kulonprogo</v>
          </cell>
        </row>
        <row r="552">
          <cell r="B552" t="str">
            <v>053010</v>
          </cell>
          <cell r="C552" t="str">
            <v>STMIK Akakom</v>
          </cell>
        </row>
        <row r="553">
          <cell r="B553" t="str">
            <v>053021</v>
          </cell>
          <cell r="C553" t="str">
            <v>STMIK Amikom</v>
          </cell>
        </row>
        <row r="554">
          <cell r="B554" t="str">
            <v>053025</v>
          </cell>
          <cell r="C554" t="str">
            <v>STMIK El Rahma</v>
          </cell>
        </row>
        <row r="555">
          <cell r="B555" t="str">
            <v>053038</v>
          </cell>
          <cell r="C555" t="str">
            <v>STMIK Jenderal Achmad Yani</v>
          </cell>
        </row>
        <row r="556">
          <cell r="B556" t="str">
            <v>233176</v>
          </cell>
          <cell r="C556" t="str">
            <v>STT Berita Kitab Wahyu International</v>
          </cell>
        </row>
        <row r="557">
          <cell r="B557" t="str">
            <v>051013</v>
          </cell>
          <cell r="C557" t="str">
            <v>Universitas Ahmad Dahlan</v>
          </cell>
        </row>
        <row r="558">
          <cell r="B558" t="str">
            <v>051021</v>
          </cell>
          <cell r="C558" t="str">
            <v>Universitas Alma Ata</v>
          </cell>
        </row>
        <row r="559">
          <cell r="B559" t="str">
            <v>051005</v>
          </cell>
          <cell r="C559" t="str">
            <v>Universitas Atma Jaya Yogyakarta</v>
          </cell>
        </row>
        <row r="560">
          <cell r="B560" t="str">
            <v>051006</v>
          </cell>
          <cell r="C560" t="str">
            <v>Universitas Cokroaminoto</v>
          </cell>
        </row>
        <row r="561">
          <cell r="B561" t="str">
            <v>001001</v>
          </cell>
          <cell r="C561" t="str">
            <v>Universitas Gadjah Mada</v>
          </cell>
        </row>
        <row r="562">
          <cell r="B562" t="str">
            <v>051017</v>
          </cell>
          <cell r="C562" t="str">
            <v>Universitas Gunung Kidul</v>
          </cell>
        </row>
        <row r="563">
          <cell r="B563" t="str">
            <v>051001</v>
          </cell>
          <cell r="C563" t="str">
            <v>Universitas Islam Indonesia</v>
          </cell>
        </row>
        <row r="564">
          <cell r="B564" t="str">
            <v>201002</v>
          </cell>
          <cell r="C564" t="str">
            <v>Universitas Islam Negeri Sunan Kalijaga</v>
          </cell>
        </row>
        <row r="565">
          <cell r="B565" t="str">
            <v>051003</v>
          </cell>
          <cell r="C565" t="str">
            <v>Universitas Janabadra</v>
          </cell>
        </row>
        <row r="566">
          <cell r="B566" t="str">
            <v>051011</v>
          </cell>
          <cell r="C566" t="str">
            <v>Universitas Kristen Duta Wacana</v>
          </cell>
        </row>
        <row r="567">
          <cell r="B567" t="str">
            <v>051010</v>
          </cell>
          <cell r="C567" t="str">
            <v>Universitas Kristen Immanuel</v>
          </cell>
        </row>
        <row r="568">
          <cell r="B568" t="str">
            <v>051019</v>
          </cell>
          <cell r="C568" t="str">
            <v>Universitas Mercu Buana Yogyakarta</v>
          </cell>
        </row>
        <row r="569">
          <cell r="B569" t="str">
            <v>051007</v>
          </cell>
          <cell r="C569" t="str">
            <v>Universitas Muhammadiyah Yogyakarta</v>
          </cell>
        </row>
        <row r="570">
          <cell r="B570" t="str">
            <v>001038</v>
          </cell>
          <cell r="C570" t="str">
            <v>Universitas Negeri Yogyakarta</v>
          </cell>
        </row>
        <row r="571">
          <cell r="B571" t="str">
            <v>001062</v>
          </cell>
          <cell r="C571" t="str">
            <v>Universitas Pembangunan Nasional Veteran Yogyakarta</v>
          </cell>
        </row>
        <row r="572">
          <cell r="B572" t="str">
            <v>051015</v>
          </cell>
          <cell r="C572" t="str">
            <v>Universitas PGRI Yogyakarta</v>
          </cell>
        </row>
        <row r="573">
          <cell r="B573" t="str">
            <v>051004</v>
          </cell>
          <cell r="C573" t="str">
            <v>Universitas Proklamasi 45</v>
          </cell>
        </row>
        <row r="574">
          <cell r="B574" t="str">
            <v>051020</v>
          </cell>
          <cell r="C574" t="str">
            <v>Universitas Respati Yogyakarta</v>
          </cell>
        </row>
        <row r="575">
          <cell r="B575" t="str">
            <v>051012</v>
          </cell>
          <cell r="C575" t="str">
            <v>Universitas Sanata Dharma</v>
          </cell>
        </row>
        <row r="576">
          <cell r="B576" t="str">
            <v>051002</v>
          </cell>
          <cell r="C576" t="str">
            <v>Universitas Sarjanawiyata Tamansiswa</v>
          </cell>
        </row>
        <row r="577">
          <cell r="B577" t="str">
            <v>051018</v>
          </cell>
          <cell r="C577" t="str">
            <v>Universitas Teknologi Yogyakarta</v>
          </cell>
        </row>
        <row r="578">
          <cell r="B578" t="str">
            <v>051008</v>
          </cell>
          <cell r="C578" t="str">
            <v>Universitas Widya Mataram</v>
          </cell>
        </row>
        <row r="579">
          <cell r="B579" t="str">
            <v>054033</v>
          </cell>
          <cell r="C579" t="str">
            <v>Akademi Desain Visi Yogyakarta</v>
          </cell>
        </row>
        <row r="580">
          <cell r="B580" t="str">
            <v>054051</v>
          </cell>
          <cell r="C580" t="str">
            <v>Akademi Keperawatan Al-Islam Yogyakarta</v>
          </cell>
        </row>
        <row r="581">
          <cell r="B581" t="str">
            <v>054059</v>
          </cell>
          <cell r="C581" t="str">
            <v>Akademi Keperawatan Bethesda Yakkum</v>
          </cell>
        </row>
        <row r="582">
          <cell r="B582" t="str">
            <v>054032</v>
          </cell>
          <cell r="C582" t="str">
            <v>AMIK Kartika Yani</v>
          </cell>
        </row>
        <row r="583">
          <cell r="B583" t="str">
            <v>053007</v>
          </cell>
          <cell r="C583" t="str">
            <v>Sekolah Tinggi Teknik Lingkungan</v>
          </cell>
        </row>
        <row r="584">
          <cell r="B584" t="str">
            <v>051014</v>
          </cell>
          <cell r="C584" t="str">
            <v>Universitas Pembangunan Nasional Veteran</v>
          </cell>
        </row>
        <row r="585">
          <cell r="B585" t="str">
            <v>054040</v>
          </cell>
          <cell r="C585" t="str">
            <v>Akademi Bahasa Asing Yappindo</v>
          </cell>
        </row>
        <row r="586">
          <cell r="B586" t="str">
            <v>054018</v>
          </cell>
          <cell r="C586" t="str">
            <v>Akademi Manajemen Informatika &amp; Komputer Aster</v>
          </cell>
        </row>
        <row r="587">
          <cell r="B587" t="str">
            <v>054038</v>
          </cell>
          <cell r="C587" t="str">
            <v>Akademi Manajemen Informatika &amp; Komputer Yappindo</v>
          </cell>
        </row>
        <row r="588">
          <cell r="B588" t="str">
            <v>054021</v>
          </cell>
          <cell r="C588" t="str">
            <v>AMIK Wira Setya Mulya</v>
          </cell>
        </row>
        <row r="589">
          <cell r="B589" t="str">
            <v>055004</v>
          </cell>
          <cell r="C589" t="str">
            <v>Politeknik YDHI</v>
          </cell>
        </row>
        <row r="590">
          <cell r="B590" t="str">
            <v>054025</v>
          </cell>
          <cell r="C590" t="str">
            <v>Akademi Akuntansi Sapta Widya Tama</v>
          </cell>
        </row>
        <row r="591">
          <cell r="B591" t="str">
            <v>054003</v>
          </cell>
          <cell r="C591" t="str">
            <v>Akademi Bahasa Asing YIPK Yogyakarta</v>
          </cell>
        </row>
        <row r="592">
          <cell r="B592" t="str">
            <v>054058</v>
          </cell>
          <cell r="C592" t="str">
            <v>Akademi Kebidanan Karya Husada Yogyakarta</v>
          </cell>
        </row>
        <row r="593">
          <cell r="B593" t="str">
            <v>054053</v>
          </cell>
          <cell r="C593" t="str">
            <v>Akademi Keperawatan Karya Husada Yogyakarta</v>
          </cell>
        </row>
        <row r="594">
          <cell r="B594" t="str">
            <v>054002</v>
          </cell>
          <cell r="C594" t="str">
            <v>Akademi Kesejahteraan Sosial Tarakanita</v>
          </cell>
        </row>
        <row r="595">
          <cell r="B595" t="str">
            <v>054004</v>
          </cell>
          <cell r="C595" t="str">
            <v>Akademi Keuangan Dan Perbankan YIPK</v>
          </cell>
        </row>
        <row r="596">
          <cell r="B596" t="str">
            <v>054009</v>
          </cell>
          <cell r="C596" t="str">
            <v>Akademi Sekretari Dan Manajemen Indonesia Bantul</v>
          </cell>
        </row>
        <row r="597">
          <cell r="B597" t="str">
            <v>054049</v>
          </cell>
          <cell r="C597" t="str">
            <v>Akademi Seni Rupa Dan Desain Ada Yogyakarta</v>
          </cell>
        </row>
        <row r="598">
          <cell r="B598" t="str">
            <v>054036</v>
          </cell>
          <cell r="C598" t="str">
            <v>Akademi Seni Rupa Dan Desain Akseri</v>
          </cell>
        </row>
        <row r="599">
          <cell r="B599" t="str">
            <v>054029</v>
          </cell>
          <cell r="C599" t="str">
            <v>Akademi Teknologi Otomotif Nasional</v>
          </cell>
        </row>
        <row r="600">
          <cell r="B600" t="str">
            <v>054024</v>
          </cell>
          <cell r="C600" t="str">
            <v>Akademi Telekomunikasi Indonesia Sleman</v>
          </cell>
        </row>
        <row r="601">
          <cell r="B601" t="str">
            <v>055003</v>
          </cell>
          <cell r="C601" t="str">
            <v>Politeknik PPKP</v>
          </cell>
        </row>
        <row r="602">
          <cell r="B602" t="str">
            <v>053008</v>
          </cell>
          <cell r="C602" t="str">
            <v>Sekolah Tinggi Ilmu Ekonomi Kerja Sama</v>
          </cell>
        </row>
        <row r="603">
          <cell r="B603" t="str">
            <v>053029</v>
          </cell>
          <cell r="C603" t="str">
            <v>STMIK Pelita Nusantara Yogyakarta</v>
          </cell>
        </row>
        <row r="604">
          <cell r="B604" t="str">
            <v>053026</v>
          </cell>
          <cell r="C604" t="str">
            <v>STMIK Proactive</v>
          </cell>
        </row>
        <row r="605">
          <cell r="B605" t="str">
            <v>054054</v>
          </cell>
          <cell r="C605" t="str">
            <v>Akademi Keperawatan Wiyata Husada Yogyakarta</v>
          </cell>
        </row>
        <row r="606">
          <cell r="B606" t="str">
            <v>054052</v>
          </cell>
          <cell r="C606" t="str">
            <v>Akademi Kesehatan Lingkungan Wiyata Husada</v>
          </cell>
        </row>
        <row r="607">
          <cell r="B607" t="str">
            <v>053032</v>
          </cell>
          <cell r="C607" t="str">
            <v>Sekolah Tinggi Ilmu Kesehatan Respati</v>
          </cell>
        </row>
        <row r="608">
          <cell r="B608" t="str">
            <v>053031</v>
          </cell>
          <cell r="C608" t="str">
            <v>Sekolah Tinggi Teknologi Informasi Respati</v>
          </cell>
        </row>
        <row r="609">
          <cell r="B609" t="str">
            <v>034006</v>
          </cell>
          <cell r="C609" t="str">
            <v>Akademi Akuntansi Artawiyata Indo-lpi</v>
          </cell>
        </row>
        <row r="610">
          <cell r="B610" t="str">
            <v>034004</v>
          </cell>
          <cell r="C610" t="str">
            <v>Akademi Akuntansi Borobudur</v>
          </cell>
        </row>
        <row r="611">
          <cell r="B611" t="str">
            <v>034008</v>
          </cell>
          <cell r="C611" t="str">
            <v>Akademi Akuntansi Jayabaya</v>
          </cell>
        </row>
        <row r="612">
          <cell r="B612" t="str">
            <v>034009</v>
          </cell>
          <cell r="C612" t="str">
            <v>Akademi Akuntansi Nasional Jakarta</v>
          </cell>
        </row>
        <row r="613">
          <cell r="B613" t="str">
            <v>034086</v>
          </cell>
          <cell r="C613" t="str">
            <v>Akademi Akuntansi Syafa at Indonesia</v>
          </cell>
        </row>
        <row r="614">
          <cell r="B614" t="str">
            <v>034011</v>
          </cell>
          <cell r="C614" t="str">
            <v>Akademi Akuntansi YAI Jakarta</v>
          </cell>
        </row>
        <row r="615">
          <cell r="B615" t="str">
            <v>034206</v>
          </cell>
          <cell r="C615" t="str">
            <v>Akademi Audiologi Indonesia Jakarta</v>
          </cell>
        </row>
        <row r="616">
          <cell r="B616" t="str">
            <v>034013</v>
          </cell>
          <cell r="C616" t="str">
            <v>Akademi Bahasa Asing Borobudur</v>
          </cell>
        </row>
        <row r="617">
          <cell r="B617" t="str">
            <v>034156</v>
          </cell>
          <cell r="C617" t="str">
            <v>Akademi Bahasa Asing BSI Jakarta</v>
          </cell>
        </row>
        <row r="618">
          <cell r="B618" t="str">
            <v>034125</v>
          </cell>
          <cell r="C618" t="str">
            <v>Akademi Bahasa Asing Prawira Marta Jakarta</v>
          </cell>
        </row>
        <row r="619">
          <cell r="B619" t="str">
            <v>034091</v>
          </cell>
          <cell r="C619" t="str">
            <v>Akademi Bahasa Asing Saint Mary</v>
          </cell>
        </row>
        <row r="620">
          <cell r="B620" t="str">
            <v>034099</v>
          </cell>
          <cell r="C620" t="str">
            <v>Akademi Bahasa Asing Santa Ursula</v>
          </cell>
        </row>
        <row r="621">
          <cell r="B621" t="str">
            <v>034197</v>
          </cell>
          <cell r="C621" t="str">
            <v>Akademi Farmasi Bhumi Husada</v>
          </cell>
        </row>
        <row r="622">
          <cell r="B622" t="str">
            <v>034182</v>
          </cell>
          <cell r="C622" t="str">
            <v>Akademi Farmasi Hang Tuah Jakarta</v>
          </cell>
        </row>
        <row r="623">
          <cell r="B623" t="str">
            <v>034221</v>
          </cell>
          <cell r="C623" t="str">
            <v>Akademi Farmasi IKIFA</v>
          </cell>
        </row>
        <row r="624">
          <cell r="B624" t="str">
            <v>034202</v>
          </cell>
          <cell r="C624" t="str">
            <v>Akademi Farmasi Mahadhika</v>
          </cell>
        </row>
        <row r="625">
          <cell r="B625" t="str">
            <v>034236</v>
          </cell>
          <cell r="C625" t="str">
            <v>Akademi Fisioterapi Universitas Kristen Indonesia</v>
          </cell>
        </row>
        <row r="626">
          <cell r="B626" t="str">
            <v>034217</v>
          </cell>
          <cell r="C626" t="str">
            <v>Akademi Fisioterapi UPN Veteran Jakarta</v>
          </cell>
        </row>
        <row r="627">
          <cell r="B627" t="str">
            <v>034228</v>
          </cell>
          <cell r="C627" t="str">
            <v>Akademi Gizi Andalusia</v>
          </cell>
        </row>
        <row r="628">
          <cell r="B628" t="str">
            <v>034142</v>
          </cell>
          <cell r="C628" t="str">
            <v>Akademi Kebidanan Al-Fathonah</v>
          </cell>
        </row>
        <row r="629">
          <cell r="B629" t="str">
            <v>034198</v>
          </cell>
          <cell r="C629" t="str">
            <v>Akademi Kebidanan Bhinneka Jakarta Satu</v>
          </cell>
        </row>
        <row r="630">
          <cell r="B630" t="str">
            <v>034219</v>
          </cell>
          <cell r="C630" t="str">
            <v>Akademi Kebidanan Budi Kemuliaan</v>
          </cell>
        </row>
        <row r="631">
          <cell r="B631" t="str">
            <v>034207</v>
          </cell>
          <cell r="C631" t="str">
            <v>Akademi Kebidanan Jayakarta Sehat</v>
          </cell>
        </row>
        <row r="632">
          <cell r="B632" t="str">
            <v>034159</v>
          </cell>
          <cell r="C632" t="str">
            <v>Akademi Kebidanan Kartika Mitra Husada</v>
          </cell>
        </row>
        <row r="633">
          <cell r="B633" t="str">
            <v>034212</v>
          </cell>
          <cell r="C633" t="str">
            <v>Akademi Kebidanan Kartini Jakarta</v>
          </cell>
        </row>
        <row r="634">
          <cell r="B634" t="str">
            <v>034139</v>
          </cell>
          <cell r="C634" t="str">
            <v>Akademi Kebidanan Keris Husada</v>
          </cell>
        </row>
        <row r="635">
          <cell r="B635" t="str">
            <v>034169</v>
          </cell>
          <cell r="C635" t="str">
            <v>Akademi Kebidanan Mitra Persahabatan</v>
          </cell>
        </row>
        <row r="636">
          <cell r="B636" t="str">
            <v>034154</v>
          </cell>
          <cell r="C636" t="str">
            <v>Akademi Kebidanan Pelita Persada</v>
          </cell>
        </row>
        <row r="637">
          <cell r="B637" t="str">
            <v>034167</v>
          </cell>
          <cell r="C637" t="str">
            <v>Akademi Kebidanan Prestasi Agung</v>
          </cell>
        </row>
        <row r="638">
          <cell r="B638" t="str">
            <v>034220</v>
          </cell>
          <cell r="C638" t="str">
            <v>Akademi Kebidanan RSPAD Gatot Soebroto</v>
          </cell>
        </row>
        <row r="639">
          <cell r="B639" t="str">
            <v>034160</v>
          </cell>
          <cell r="C639" t="str">
            <v>Akademi Kebidanan Sismadi</v>
          </cell>
        </row>
        <row r="640">
          <cell r="B640" t="str">
            <v>034157</v>
          </cell>
          <cell r="C640" t="str">
            <v>Akademi Kebidanan Suluh Bangsa</v>
          </cell>
        </row>
        <row r="641">
          <cell r="B641" t="str">
            <v>034161</v>
          </cell>
          <cell r="C641" t="str">
            <v>Akademi Kebidanan Widya Karsa Jayakarta</v>
          </cell>
        </row>
        <row r="642">
          <cell r="B642" t="str">
            <v>034170</v>
          </cell>
          <cell r="C642" t="str">
            <v>Akademi Kebidanan Yaspen Tugu Ibu</v>
          </cell>
        </row>
        <row r="643">
          <cell r="B643" t="str">
            <v>034201</v>
          </cell>
          <cell r="C643" t="str">
            <v>Akademi Kebidanan Yayasan Rumah Sakit Jakarta</v>
          </cell>
        </row>
        <row r="644">
          <cell r="B644" t="str">
            <v>034163</v>
          </cell>
          <cell r="C644" t="str">
            <v>Akademi Kebidanan YPDR</v>
          </cell>
        </row>
        <row r="645">
          <cell r="B645" t="str">
            <v>034239</v>
          </cell>
          <cell r="C645" t="str">
            <v>Akademi Keperawatan Andakara</v>
          </cell>
        </row>
        <row r="646">
          <cell r="B646" t="str">
            <v>034226</v>
          </cell>
          <cell r="C646" t="str">
            <v>Akademi Keperawatan Andalusia Jakarta</v>
          </cell>
        </row>
        <row r="647">
          <cell r="B647" t="str">
            <v>034174</v>
          </cell>
          <cell r="C647" t="str">
            <v>Akademi Keperawatan As-Syafi iyah</v>
          </cell>
        </row>
        <row r="648">
          <cell r="B648" t="str">
            <v>034187</v>
          </cell>
          <cell r="C648" t="str">
            <v>Akademi Keperawatan Berkala Widya Husada</v>
          </cell>
        </row>
        <row r="649">
          <cell r="B649" t="str">
            <v>034209</v>
          </cell>
          <cell r="C649" t="str">
            <v>Akademi Keperawatan Bina Insan Jakarta</v>
          </cell>
        </row>
        <row r="650">
          <cell r="B650" t="str">
            <v>034214</v>
          </cell>
          <cell r="C650" t="str">
            <v>Akademi Keperawatan Fatmawati</v>
          </cell>
        </row>
        <row r="651">
          <cell r="B651" t="str">
            <v>034177</v>
          </cell>
          <cell r="C651" t="str">
            <v>Akademi Keperawatan Hang Tuah Jakarta</v>
          </cell>
        </row>
        <row r="652">
          <cell r="B652" t="str">
            <v>034191</v>
          </cell>
          <cell r="C652" t="str">
            <v>Akademi Keperawatan Harum</v>
          </cell>
        </row>
        <row r="653">
          <cell r="B653" t="str">
            <v>034211</v>
          </cell>
          <cell r="C653" t="str">
            <v>Akademi Keperawatan Husada Karya Jaya</v>
          </cell>
        </row>
        <row r="654">
          <cell r="B654" t="str">
            <v>344030</v>
          </cell>
          <cell r="C654" t="str">
            <v>Akademi Keperawatan Jayakarta Prov Dki Jakarta</v>
          </cell>
        </row>
        <row r="655">
          <cell r="B655" t="str">
            <v>034140</v>
          </cell>
          <cell r="C655" t="str">
            <v>Akademi Keperawatan Keris Husada</v>
          </cell>
        </row>
        <row r="656">
          <cell r="B656" t="str">
            <v>034186</v>
          </cell>
          <cell r="C656" t="str">
            <v>Akademi Keperawatan Manggala Husada</v>
          </cell>
        </row>
        <row r="657">
          <cell r="B657" t="str">
            <v>034178</v>
          </cell>
          <cell r="C657" t="str">
            <v>Akademi Keperawatan Pasar Rebo Jakarta</v>
          </cell>
        </row>
        <row r="658">
          <cell r="B658" t="str">
            <v>034223</v>
          </cell>
          <cell r="C658" t="str">
            <v>Akademi Keperawatan Pelni</v>
          </cell>
        </row>
        <row r="659">
          <cell r="B659" t="str">
            <v>034210</v>
          </cell>
          <cell r="C659" t="str">
            <v>Akademi Keperawatan POLRI</v>
          </cell>
        </row>
        <row r="660">
          <cell r="B660" t="str">
            <v>034181</v>
          </cell>
          <cell r="C660" t="str">
            <v>Akademi Keperawatan Royhan</v>
          </cell>
        </row>
        <row r="661">
          <cell r="B661" t="str">
            <v>034036</v>
          </cell>
          <cell r="C661" t="str">
            <v>Akademi Keperawatan RS DGI Cikini</v>
          </cell>
        </row>
        <row r="662">
          <cell r="B662" t="str">
            <v>034204</v>
          </cell>
          <cell r="C662" t="str">
            <v>Akademi Keperawatan RS Husada</v>
          </cell>
        </row>
        <row r="663">
          <cell r="B663" t="str">
            <v>034180</v>
          </cell>
          <cell r="C663" t="str">
            <v>Akademi Keperawatan RSP TNI-AU Jakarta</v>
          </cell>
        </row>
        <row r="664">
          <cell r="B664" t="str">
            <v>034224</v>
          </cell>
          <cell r="C664" t="str">
            <v>Akademi Keperawatan RSPAD Gatot Subroto</v>
          </cell>
        </row>
        <row r="665">
          <cell r="B665" t="str">
            <v>034190</v>
          </cell>
          <cell r="C665" t="str">
            <v>Akademi Keperawatan RSU FK-UKI</v>
          </cell>
        </row>
        <row r="666">
          <cell r="B666" t="str">
            <v>034173</v>
          </cell>
          <cell r="C666" t="str">
            <v>Akademi Keperawatan Rumah Sakit Jakarta</v>
          </cell>
        </row>
        <row r="667">
          <cell r="B667" t="str">
            <v>034218</v>
          </cell>
          <cell r="C667" t="str">
            <v>Akademi Keperawatan Sumber Waras</v>
          </cell>
        </row>
        <row r="668">
          <cell r="B668" t="str">
            <v>034216</v>
          </cell>
          <cell r="C668" t="str">
            <v>Akademi Keperawatan UPN Veteran Jakarta</v>
          </cell>
        </row>
        <row r="669">
          <cell r="B669" t="str">
            <v>034179</v>
          </cell>
          <cell r="C669" t="str">
            <v>Akademi Keperawatan Yaspen Jakarta</v>
          </cell>
        </row>
        <row r="670">
          <cell r="B670" t="str">
            <v>034235</v>
          </cell>
          <cell r="C670" t="str">
            <v>Akademi Keperawatan Yayasan Dharma Bhakti Jakarta</v>
          </cell>
        </row>
        <row r="671">
          <cell r="B671" t="str">
            <v>034171</v>
          </cell>
          <cell r="C671" t="str">
            <v>Akademi Keperawatan Yayasan Jalan Kimia</v>
          </cell>
        </row>
        <row r="672">
          <cell r="B672" t="str">
            <v>034229</v>
          </cell>
          <cell r="C672" t="str">
            <v>Akademi Keperawatan YPDR</v>
          </cell>
        </row>
        <row r="673">
          <cell r="B673" t="str">
            <v>034225</v>
          </cell>
          <cell r="C673" t="str">
            <v>Akademi Kesehatan Gigi Ditkesad Jakarta</v>
          </cell>
        </row>
        <row r="674">
          <cell r="B674" t="str">
            <v>034227</v>
          </cell>
          <cell r="C674" t="str">
            <v>Akademi Kesehatan Lingkungan Andalusia</v>
          </cell>
        </row>
        <row r="675">
          <cell r="B675" t="str">
            <v>034196</v>
          </cell>
          <cell r="C675" t="str">
            <v>Akademi Kesehatan Swakarsa Jakarta</v>
          </cell>
        </row>
        <row r="676">
          <cell r="B676" t="str">
            <v>034162</v>
          </cell>
          <cell r="C676" t="str">
            <v>Akademi Komunikasi BSI Jakarta</v>
          </cell>
        </row>
        <row r="677">
          <cell r="B677" t="str">
            <v>034112</v>
          </cell>
          <cell r="C677" t="str">
            <v>Akademi Komunikasi Media Radio Dan TV Jakarta</v>
          </cell>
        </row>
        <row r="678">
          <cell r="B678" t="str">
            <v>034168</v>
          </cell>
          <cell r="C678" t="str">
            <v>Akademi Komunikasi The Next Academy</v>
          </cell>
        </row>
        <row r="679">
          <cell r="B679" t="str">
            <v>036001</v>
          </cell>
          <cell r="C679" t="str">
            <v>Akademi Komunitas Kosmetik Ristra</v>
          </cell>
        </row>
        <row r="680">
          <cell r="B680" t="str">
            <v>034205</v>
          </cell>
          <cell r="C680" t="str">
            <v>Akademi Manajemen Keuangan BSI Jakarta</v>
          </cell>
        </row>
        <row r="681">
          <cell r="B681" t="str">
            <v>034058</v>
          </cell>
          <cell r="C681" t="str">
            <v>Akademi Maritim Djadajat</v>
          </cell>
        </row>
        <row r="682">
          <cell r="B682" t="str">
            <v>034030</v>
          </cell>
          <cell r="C682" t="str">
            <v>Akademi Maritim Nasional Jaya</v>
          </cell>
        </row>
        <row r="683">
          <cell r="B683" t="str">
            <v>034121</v>
          </cell>
          <cell r="C683" t="str">
            <v>Akademi Maritim Pembangunan Jakarta</v>
          </cell>
        </row>
        <row r="684">
          <cell r="B684" t="str">
            <v>034213</v>
          </cell>
          <cell r="C684" t="str">
            <v>Akademi Pariwisata Bhakti Nusantara</v>
          </cell>
        </row>
        <row r="685">
          <cell r="B685" t="str">
            <v>034151</v>
          </cell>
          <cell r="C685" t="str">
            <v>Akademi Pariwisata Bunda Mulia</v>
          </cell>
        </row>
        <row r="686">
          <cell r="B686" t="str">
            <v>034130</v>
          </cell>
          <cell r="C686" t="str">
            <v>Akademi Pariwisata Gsp Internasional</v>
          </cell>
        </row>
        <row r="687">
          <cell r="B687" t="str">
            <v>034062</v>
          </cell>
          <cell r="C687" t="str">
            <v>Akademi Pariwisata Indonesia Jakarta</v>
          </cell>
        </row>
        <row r="688">
          <cell r="B688" t="str">
            <v>034120</v>
          </cell>
          <cell r="C688" t="str">
            <v>Akademi Pariwisata Jakarta</v>
          </cell>
        </row>
        <row r="689">
          <cell r="B689" t="str">
            <v>034106</v>
          </cell>
          <cell r="C689" t="str">
            <v>Akademi Pariwisata Jakarta International Hotel</v>
          </cell>
        </row>
        <row r="690">
          <cell r="B690" t="str">
            <v>034150</v>
          </cell>
          <cell r="C690" t="str">
            <v>Akademi Pariwisata Krisanti Widya Mandiri</v>
          </cell>
        </row>
        <row r="691">
          <cell r="B691" t="str">
            <v>034128</v>
          </cell>
          <cell r="C691" t="str">
            <v>Akademi Pariwisata Matoa</v>
          </cell>
        </row>
        <row r="692">
          <cell r="B692" t="str">
            <v>034103</v>
          </cell>
          <cell r="C692" t="str">
            <v>Akademi Pariwisata Paramitha Jakarta</v>
          </cell>
        </row>
        <row r="693">
          <cell r="B693" t="str">
            <v>034109</v>
          </cell>
          <cell r="C693" t="str">
            <v>Akademi Pariwisata Patria Indonesia</v>
          </cell>
        </row>
        <row r="694">
          <cell r="B694" t="str">
            <v>034124</v>
          </cell>
          <cell r="C694" t="str">
            <v>Akademi Pariwisata Pertiwi</v>
          </cell>
        </row>
        <row r="695">
          <cell r="B695" t="str">
            <v>034134</v>
          </cell>
          <cell r="C695" t="str">
            <v>Akademi Pariwisata Saint Mary</v>
          </cell>
        </row>
        <row r="696">
          <cell r="B696" t="str">
            <v>034194</v>
          </cell>
          <cell r="C696" t="str">
            <v>Akademi Pariwisata Sinar Surya</v>
          </cell>
        </row>
        <row r="697">
          <cell r="B697" t="str">
            <v>034084</v>
          </cell>
          <cell r="C697" t="str">
            <v>Akademi Pariwisata Tridaya</v>
          </cell>
        </row>
        <row r="698">
          <cell r="B698" t="str">
            <v>034093</v>
          </cell>
          <cell r="C698" t="str">
            <v>Akademi Perbankan Yuki</v>
          </cell>
        </row>
        <row r="699">
          <cell r="B699" t="str">
            <v>034195</v>
          </cell>
          <cell r="C699" t="str">
            <v>Akademi Perekam Medis Dan Infokes Bhumi Husada</v>
          </cell>
        </row>
        <row r="700">
          <cell r="B700" t="str">
            <v>434004</v>
          </cell>
          <cell r="C700" t="str">
            <v>Akademi Pimpinan Perusahaan</v>
          </cell>
        </row>
        <row r="701">
          <cell r="B701" t="str">
            <v>034230</v>
          </cell>
          <cell r="C701" t="str">
            <v>Akademi Refraksi Optisi dan Optometry Gapopin</v>
          </cell>
        </row>
        <row r="702">
          <cell r="B702" t="str">
            <v>034199</v>
          </cell>
          <cell r="C702" t="str">
            <v>Akademi Refraksi Optisi Kartika Indera Persada</v>
          </cell>
        </row>
        <row r="703">
          <cell r="B703" t="str">
            <v>034136</v>
          </cell>
          <cell r="C703" t="str">
            <v>Akademi Sekretari &amp; Manajemen Dharma Budhi Bhakti</v>
          </cell>
        </row>
        <row r="704">
          <cell r="B704" t="str">
            <v>034104</v>
          </cell>
          <cell r="C704" t="str">
            <v>Akademi Sekretari Budi Luhur Jakarta</v>
          </cell>
        </row>
        <row r="705">
          <cell r="B705" t="str">
            <v>034137</v>
          </cell>
          <cell r="C705" t="str">
            <v>Akademi Sekretari Dan Manajemen BSI Jakarta</v>
          </cell>
        </row>
        <row r="706">
          <cell r="B706" t="str">
            <v>034105</v>
          </cell>
          <cell r="C706" t="str">
            <v>Akademi Sekretari Dan Manajemen Don Bosco</v>
          </cell>
        </row>
        <row r="707">
          <cell r="B707" t="str">
            <v>034138</v>
          </cell>
          <cell r="C707" t="str">
            <v>Akademi Sekretari Dan Manajemen Pitaloka</v>
          </cell>
        </row>
        <row r="708">
          <cell r="B708" t="str">
            <v>034135</v>
          </cell>
          <cell r="C708" t="str">
            <v>Akademi Sekretari Interstudi</v>
          </cell>
        </row>
        <row r="709">
          <cell r="B709" t="str">
            <v>034145</v>
          </cell>
          <cell r="C709" t="str">
            <v>Akademi Sekretari Saint Theresia</v>
          </cell>
        </row>
        <row r="710">
          <cell r="B710" t="str">
            <v>034240</v>
          </cell>
          <cell r="C710" t="str">
            <v>Akademi Teknik Elektromedik Andakara</v>
          </cell>
        </row>
        <row r="711">
          <cell r="B711" t="str">
            <v>034183</v>
          </cell>
          <cell r="C711" t="str">
            <v>Akademi Teknik Gigi Hang Tuah Jakarta</v>
          </cell>
        </row>
        <row r="712">
          <cell r="B712" t="str">
            <v>034147</v>
          </cell>
          <cell r="C712" t="str">
            <v>Akademi Teknik Informatika Tunas Bangsa</v>
          </cell>
        </row>
        <row r="713">
          <cell r="B713" t="str">
            <v>034234</v>
          </cell>
          <cell r="C713" t="str">
            <v>Akademi Teknik Radiodiagnostik dan Radioterapi Nusantara</v>
          </cell>
        </row>
        <row r="714">
          <cell r="B714" t="str">
            <v>034149</v>
          </cell>
          <cell r="C714" t="str">
            <v>Akademi Teknik Telekomunikasi Sandhy Putra Jakarta</v>
          </cell>
        </row>
        <row r="715">
          <cell r="B715" t="str">
            <v>034024</v>
          </cell>
          <cell r="C715" t="str">
            <v>Akademi Teknologi Grafika Indonesia Jakarta</v>
          </cell>
        </row>
        <row r="716">
          <cell r="B716" t="str">
            <v>034119</v>
          </cell>
          <cell r="C716" t="str">
            <v>Akademi Telekomunikasi Indonesia Gemilang</v>
          </cell>
        </row>
        <row r="717">
          <cell r="B717" t="str">
            <v>034118</v>
          </cell>
          <cell r="C717" t="str">
            <v>Akademi Televisi Indonesia</v>
          </cell>
        </row>
        <row r="718">
          <cell r="B718" t="str">
            <v>034208</v>
          </cell>
          <cell r="C718" t="str">
            <v>Akademi Terapi Wicara Jakarta</v>
          </cell>
        </row>
        <row r="719">
          <cell r="B719" t="str">
            <v>034090</v>
          </cell>
          <cell r="C719" t="str">
            <v>AMIK Andalan Jakarta</v>
          </cell>
        </row>
        <row r="720">
          <cell r="B720" t="str">
            <v>034110</v>
          </cell>
          <cell r="C720" t="str">
            <v>AMIK BSI Jakarta</v>
          </cell>
        </row>
        <row r="721">
          <cell r="B721" t="str">
            <v>034141</v>
          </cell>
          <cell r="C721" t="str">
            <v>AMIK Laksi-31</v>
          </cell>
        </row>
        <row r="722">
          <cell r="B722" t="str">
            <v>034129</v>
          </cell>
          <cell r="C722" t="str">
            <v>AMIK Mpu Tantular</v>
          </cell>
        </row>
        <row r="723">
          <cell r="B723" t="str">
            <v>212023</v>
          </cell>
          <cell r="C723" t="str">
            <v>Institut Agama Islam Jami`at Khair Jakarta Pusat</v>
          </cell>
        </row>
        <row r="724">
          <cell r="B724" t="str">
            <v>032016</v>
          </cell>
          <cell r="C724" t="str">
            <v>Institut Bio Scientia Internasional Indonesia</v>
          </cell>
        </row>
        <row r="725">
          <cell r="B725" t="str">
            <v>032015</v>
          </cell>
          <cell r="C725" t="str">
            <v>Institut Bisnis dan Informatika (IBI) Kosgoro 1957</v>
          </cell>
        </row>
        <row r="726">
          <cell r="B726" t="str">
            <v>032009</v>
          </cell>
          <cell r="C726" t="str">
            <v>Institut Bisnis Dan Informatika Kwik Kian Gie</v>
          </cell>
        </row>
        <row r="727">
          <cell r="B727" t="str">
            <v>032014</v>
          </cell>
          <cell r="C727" t="str">
            <v>Institut Bisnis dan Multimedia Asmi Jakarta</v>
          </cell>
        </row>
        <row r="728">
          <cell r="B728" t="str">
            <v>032012</v>
          </cell>
          <cell r="C728" t="str">
            <v>Institut Bisnis Nusantara</v>
          </cell>
        </row>
        <row r="729">
          <cell r="B729" t="str">
            <v>032005</v>
          </cell>
          <cell r="C729" t="str">
            <v>Institut Ilmu Sosial Dan Ilmu Politik Jakarta</v>
          </cell>
        </row>
        <row r="730">
          <cell r="B730" t="str">
            <v>032017</v>
          </cell>
          <cell r="C730" t="str">
            <v>Institut Ilmu Sosial dan Manajemen STIAMI</v>
          </cell>
        </row>
        <row r="731">
          <cell r="B731" t="str">
            <v>032018</v>
          </cell>
          <cell r="C731" t="str">
            <v>Institut Kesehatan Indonesia</v>
          </cell>
        </row>
        <row r="732">
          <cell r="B732" t="str">
            <v>032002</v>
          </cell>
          <cell r="C732" t="str">
            <v>Institut Kesenian Jakarta - LPKJ</v>
          </cell>
        </row>
        <row r="733">
          <cell r="B733" t="str">
            <v>032011</v>
          </cell>
          <cell r="C733" t="str">
            <v>Institut Keu Perbankan Dan Inf Asia Perbanas</v>
          </cell>
        </row>
        <row r="734">
          <cell r="B734" t="str">
            <v>212026</v>
          </cell>
          <cell r="C734" t="str">
            <v>Institut Pembina Rohani Islam (IPRIJA) Jakarta, Ciracas, Jakarta Timur</v>
          </cell>
        </row>
        <row r="735">
          <cell r="B735" t="str">
            <v>212027</v>
          </cell>
          <cell r="C735" t="str">
            <v>Institut PTIQ Jakarta, Jakarta Selatan</v>
          </cell>
        </row>
        <row r="736">
          <cell r="B736" t="str">
            <v>032008</v>
          </cell>
          <cell r="C736" t="str">
            <v>Institut Sains Dan Teknologi Al-Kamal</v>
          </cell>
        </row>
        <row r="737">
          <cell r="B737" t="str">
            <v>032004</v>
          </cell>
          <cell r="C737" t="str">
            <v>Institut Sains Dan Teknologi Nasional</v>
          </cell>
        </row>
        <row r="738">
          <cell r="B738" t="str">
            <v>032007</v>
          </cell>
          <cell r="C738" t="str">
            <v>Institut Teknologi Budi Utomo</v>
          </cell>
        </row>
        <row r="739">
          <cell r="B739" t="str">
            <v>032013</v>
          </cell>
          <cell r="C739" t="str">
            <v>Institut Teknologi dan Bisnis Kalbis</v>
          </cell>
        </row>
        <row r="740">
          <cell r="B740" t="str">
            <v>032006</v>
          </cell>
          <cell r="C740" t="str">
            <v>Institut Teknologi Indonesia</v>
          </cell>
        </row>
        <row r="741">
          <cell r="B741" t="str">
            <v>2001</v>
          </cell>
          <cell r="C741" t="str">
            <v>Institut Teknologi Kesehatan Indonesia</v>
          </cell>
        </row>
        <row r="742">
          <cell r="B742" t="str">
            <v>292001</v>
          </cell>
          <cell r="C742" t="str">
            <v>Institute Agama Buddha Nasional Divyarajya</v>
          </cell>
        </row>
        <row r="743">
          <cell r="B743" t="str">
            <v>435006</v>
          </cell>
          <cell r="C743" t="str">
            <v>Politeknik APP Jakarta</v>
          </cell>
        </row>
        <row r="744">
          <cell r="B744" t="str">
            <v>035004</v>
          </cell>
          <cell r="C744" t="str">
            <v>Politeknik Bunda Kandung</v>
          </cell>
        </row>
        <row r="745">
          <cell r="B745" t="str">
            <v>035009</v>
          </cell>
          <cell r="C745" t="str">
            <v>Politeknik Global Indonesia</v>
          </cell>
        </row>
        <row r="746">
          <cell r="B746" t="str">
            <v>365001</v>
          </cell>
          <cell r="C746" t="str">
            <v>Politeknik Ilmu Pemasyarakatan</v>
          </cell>
        </row>
        <row r="747">
          <cell r="B747" t="str">
            <v>035010</v>
          </cell>
          <cell r="C747" t="str">
            <v>Politeknik Karya Husada</v>
          </cell>
        </row>
        <row r="748">
          <cell r="B748" t="str">
            <v>035008</v>
          </cell>
          <cell r="C748" t="str">
            <v>Politeknik LP3I Jakarta</v>
          </cell>
        </row>
        <row r="749">
          <cell r="B749" t="str">
            <v>035003</v>
          </cell>
          <cell r="C749" t="str">
            <v>Politeknik Manufaktur Astra</v>
          </cell>
        </row>
        <row r="750">
          <cell r="B750" t="str">
            <v>005027</v>
          </cell>
          <cell r="C750" t="str">
            <v>Politeknik Negeri Media Kreatif</v>
          </cell>
        </row>
        <row r="751">
          <cell r="B751" t="str">
            <v>035012</v>
          </cell>
          <cell r="C751" t="str">
            <v>Politeknik Soca</v>
          </cell>
        </row>
        <row r="752">
          <cell r="B752" t="str">
            <v>435002</v>
          </cell>
          <cell r="C752" t="str">
            <v>Politeknik STMI Jakarta</v>
          </cell>
        </row>
        <row r="753">
          <cell r="B753" t="str">
            <v>035006</v>
          </cell>
          <cell r="C753" t="str">
            <v>Politeknik Tugu Jakarta</v>
          </cell>
        </row>
        <row r="754">
          <cell r="B754" t="str">
            <v>405008</v>
          </cell>
          <cell r="C754" t="str">
            <v>Poltekkes Kemenkes Jakarta I</v>
          </cell>
        </row>
        <row r="755">
          <cell r="B755" t="str">
            <v>405009</v>
          </cell>
          <cell r="C755" t="str">
            <v>Poltekkes Kemenkes Jakarta II</v>
          </cell>
        </row>
        <row r="756">
          <cell r="B756" t="str">
            <v>293001</v>
          </cell>
          <cell r="C756" t="str">
            <v>Sekolah Tinggi Agama Buddha Dutavira</v>
          </cell>
        </row>
        <row r="757">
          <cell r="B757" t="str">
            <v>293006</v>
          </cell>
          <cell r="C757" t="str">
            <v>Sekolah Tinggi Agama Buddha Maha Prajna Jakarta</v>
          </cell>
        </row>
        <row r="758">
          <cell r="B758" t="str">
            <v>293007</v>
          </cell>
          <cell r="C758" t="str">
            <v>Sekolah Tinggi Agama Buddha Maitreyawira</v>
          </cell>
        </row>
        <row r="759">
          <cell r="B759" t="str">
            <v>293008</v>
          </cell>
          <cell r="C759" t="str">
            <v>Sekolah Tinggi Agama Buddha Nalanda</v>
          </cell>
        </row>
        <row r="760">
          <cell r="B760" t="str">
            <v>293003</v>
          </cell>
          <cell r="C760" t="str">
            <v>Sekolah Tinggi Agama Buddha Samantabadra - NSI</v>
          </cell>
        </row>
        <row r="761">
          <cell r="B761" t="str">
            <v>243003</v>
          </cell>
          <cell r="C761" t="str">
            <v>Sekolah Tinggi Agama Hindu Dharma Nusantara Jakarta</v>
          </cell>
        </row>
        <row r="762">
          <cell r="B762" t="str">
            <v>233333</v>
          </cell>
          <cell r="C762" t="str">
            <v>Sekolah Tinggi Alkitab Kalam Kristus Jakarta</v>
          </cell>
        </row>
        <row r="763">
          <cell r="B763" t="str">
            <v>033137</v>
          </cell>
          <cell r="C763" t="str">
            <v>Sekolah Tinggi Bahasa Asing IEC Jakarta</v>
          </cell>
        </row>
        <row r="764">
          <cell r="B764" t="str">
            <v>033111</v>
          </cell>
          <cell r="C764" t="str">
            <v>Sekolah Tinggi Bahasa Asing LIA Jakarta</v>
          </cell>
        </row>
        <row r="765">
          <cell r="B765" t="str">
            <v>033116</v>
          </cell>
          <cell r="C765" t="str">
            <v>Sekolah Tinggi Bahasa Asing Pertiwi Indonesia</v>
          </cell>
        </row>
        <row r="766">
          <cell r="B766" t="str">
            <v>033184</v>
          </cell>
          <cell r="C766" t="str">
            <v>Sekolah Tinggi Desain Interstudi</v>
          </cell>
        </row>
        <row r="767">
          <cell r="B767" t="str">
            <v>033199</v>
          </cell>
          <cell r="C767" t="str">
            <v>Sekolah Tinggi Desain La Salle</v>
          </cell>
        </row>
        <row r="768">
          <cell r="B768" t="str">
            <v>213487</v>
          </cell>
          <cell r="C768" t="str">
            <v>Sekolah Tinggi Ekonomi dan Perbankan Islam Mr. Sjafruddin Prawiranegara</v>
          </cell>
        </row>
        <row r="769">
          <cell r="B769" t="str">
            <v>213455</v>
          </cell>
          <cell r="C769" t="str">
            <v>Sekolah Tinggi Ekonomi Islam (STEI) Husnayain Jakarta Timur</v>
          </cell>
        </row>
        <row r="770">
          <cell r="B770" t="str">
            <v>033001</v>
          </cell>
          <cell r="C770" t="str">
            <v>Sekolah Tinggi Filsafat Driyarkara</v>
          </cell>
        </row>
        <row r="771">
          <cell r="B771" t="str">
            <v>213172</v>
          </cell>
          <cell r="C771" t="str">
            <v>Sekolah Tinggi Filsafat Islam (STFI) Sadra Jakarta</v>
          </cell>
        </row>
        <row r="772">
          <cell r="B772" t="str">
            <v>033009</v>
          </cell>
          <cell r="C772" t="str">
            <v>Sekolah Tinggi Filsafat Theologi Jakarta</v>
          </cell>
        </row>
        <row r="773">
          <cell r="B773" t="str">
            <v>033061</v>
          </cell>
          <cell r="C773" t="str">
            <v>Sekolah Tinggi Hukum Indonesia Jakarta</v>
          </cell>
        </row>
        <row r="774">
          <cell r="B774" t="str">
            <v>473003</v>
          </cell>
          <cell r="C774" t="str">
            <v>Sekolah Tinggi Hukum Militer AHM - PTHM</v>
          </cell>
        </row>
        <row r="775">
          <cell r="B775" t="str">
            <v>033028</v>
          </cell>
          <cell r="C775" t="str">
            <v>Sekolah Tinggi Ilmu Administrasi YPIAMI</v>
          </cell>
        </row>
        <row r="776">
          <cell r="B776" t="str">
            <v>033103</v>
          </cell>
          <cell r="C776" t="str">
            <v>Sekolah Tinggi Ilmu Ekonomi Ahmad Dahlan Jakarta</v>
          </cell>
        </row>
        <row r="777">
          <cell r="B777" t="str">
            <v>033038</v>
          </cell>
          <cell r="C777" t="str">
            <v>Sekolah Tinggi Ilmu Ekonomi Bhakti Pembangunan</v>
          </cell>
        </row>
        <row r="778">
          <cell r="B778" t="str">
            <v>033060</v>
          </cell>
          <cell r="C778" t="str">
            <v>Sekolah Tinggi Ilmu Ekonomi Bisnis Indonesia</v>
          </cell>
        </row>
        <row r="779">
          <cell r="B779" t="str">
            <v>033203</v>
          </cell>
          <cell r="C779" t="str">
            <v>Sekolah Tinggi Ilmu Ekonomi BPKP</v>
          </cell>
        </row>
        <row r="780">
          <cell r="B780" t="str">
            <v>033121</v>
          </cell>
          <cell r="C780" t="str">
            <v>Sekolah Tinggi Ilmu Ekonomi Dharma Bumi Putra</v>
          </cell>
        </row>
        <row r="781">
          <cell r="B781" t="str">
            <v>033099</v>
          </cell>
          <cell r="C781" t="str">
            <v>Sekolah Tinggi Ilmu Ekonomi Dr Moechtar Talib</v>
          </cell>
        </row>
        <row r="782">
          <cell r="B782" t="str">
            <v>033095</v>
          </cell>
          <cell r="C782" t="str">
            <v>Sekolah Tinggi Ilmu Ekonomi Dwipa Wacana</v>
          </cell>
        </row>
        <row r="783">
          <cell r="B783" t="str">
            <v>033158</v>
          </cell>
          <cell r="C783" t="str">
            <v>Sekolah Tinggi Ilmu Ekonomi Gandhi</v>
          </cell>
        </row>
        <row r="784">
          <cell r="B784" t="str">
            <v>033076</v>
          </cell>
          <cell r="C784" t="str">
            <v>Sekolah Tinggi Ilmu Ekonomi Ganesha</v>
          </cell>
        </row>
        <row r="785">
          <cell r="B785" t="str">
            <v>033062</v>
          </cell>
          <cell r="C785" t="str">
            <v>Sekolah Tinggi Ilmu Ekonomi Gotong Royong</v>
          </cell>
        </row>
        <row r="786">
          <cell r="B786" t="str">
            <v>033072</v>
          </cell>
          <cell r="C786" t="str">
            <v>Sekolah Tinggi Ilmu Ekonomi IGI</v>
          </cell>
        </row>
        <row r="787">
          <cell r="B787" t="str">
            <v>033012</v>
          </cell>
          <cell r="C787" t="str">
            <v>Sekolah Tinggi Ilmu Ekonomi Indonesia Jakarta</v>
          </cell>
        </row>
        <row r="788">
          <cell r="B788" t="str">
            <v>033074</v>
          </cell>
          <cell r="C788" t="str">
            <v>Sekolah Tinggi Ilmu Ekonomi IPWI Jakarta</v>
          </cell>
        </row>
        <row r="789">
          <cell r="B789" t="str">
            <v>033059</v>
          </cell>
          <cell r="C789" t="str">
            <v>Sekolah Tinggi Ilmu Ekonomi Jayakarta</v>
          </cell>
        </row>
        <row r="790">
          <cell r="B790" t="str">
            <v>033119</v>
          </cell>
          <cell r="C790" t="str">
            <v>Sekolah Tinggi Ilmu Ekonomi Jayakusuma</v>
          </cell>
        </row>
        <row r="791">
          <cell r="B791" t="str">
            <v>033120</v>
          </cell>
          <cell r="C791" t="str">
            <v>Sekolah Tinggi Ilmu Ekonomi Kasih Bangsa</v>
          </cell>
        </row>
        <row r="792">
          <cell r="B792" t="str">
            <v>033032</v>
          </cell>
          <cell r="C792" t="str">
            <v>Sekolah Tinggi Ilmu Ekonomi Kusuma Negara</v>
          </cell>
        </row>
        <row r="793">
          <cell r="B793" t="str">
            <v>033125</v>
          </cell>
          <cell r="C793" t="str">
            <v>Sekolah Tinggi Ilmu Ekonomi Maiji</v>
          </cell>
        </row>
        <row r="794">
          <cell r="B794" t="str">
            <v>033096</v>
          </cell>
          <cell r="C794" t="str">
            <v>Sekolah Tinggi Ilmu Ekonomi Muhammadiyah Jakarta</v>
          </cell>
        </row>
        <row r="795">
          <cell r="B795" t="str">
            <v>033044</v>
          </cell>
          <cell r="C795" t="str">
            <v>Sekolah Tinggi Ilmu Ekonomi Nasional Indonesia</v>
          </cell>
        </row>
        <row r="796">
          <cell r="B796" t="str">
            <v>033124</v>
          </cell>
          <cell r="C796" t="str">
            <v>Sekolah Tinggi Ilmu Ekonomi Sailendra</v>
          </cell>
        </row>
        <row r="797">
          <cell r="B797" t="str">
            <v>033183</v>
          </cell>
          <cell r="C797" t="str">
            <v>Sekolah Tinggi Ilmu Ekonomi Santa Ursula</v>
          </cell>
        </row>
        <row r="798">
          <cell r="B798" t="str">
            <v>033015</v>
          </cell>
          <cell r="C798" t="str">
            <v>Sekolah Tinggi Ilmu Ekonomi Swadaya</v>
          </cell>
        </row>
        <row r="799">
          <cell r="B799" t="str">
            <v>033086</v>
          </cell>
          <cell r="C799" t="str">
            <v>Sekolah Tinggi Ilmu Ekonomi Taman Siswa</v>
          </cell>
        </row>
        <row r="800">
          <cell r="B800" t="str">
            <v>033040</v>
          </cell>
          <cell r="C800" t="str">
            <v>Sekolah Tinggi Ilmu Ekonomi Tri Dharma Widya</v>
          </cell>
        </row>
        <row r="801">
          <cell r="B801" t="str">
            <v>033087</v>
          </cell>
          <cell r="C801" t="str">
            <v>Sekolah Tinggi Ilmu Ekonomi Trianandra</v>
          </cell>
        </row>
        <row r="802">
          <cell r="B802" t="str">
            <v>033105</v>
          </cell>
          <cell r="C802" t="str">
            <v>Sekolah Tinggi Ilmu Ekonomi Triguna</v>
          </cell>
        </row>
        <row r="803">
          <cell r="B803" t="str">
            <v>033066</v>
          </cell>
          <cell r="C803" t="str">
            <v>Sekolah Tinggi Ilmu Ekonomi Trisakti</v>
          </cell>
        </row>
        <row r="804">
          <cell r="B804" t="str">
            <v>033107</v>
          </cell>
          <cell r="C804" t="str">
            <v>Sekolah Tinggi Ilmu Ekonomi Tunas Nusantara</v>
          </cell>
        </row>
        <row r="805">
          <cell r="B805" t="str">
            <v>033084</v>
          </cell>
          <cell r="C805" t="str">
            <v>Sekolah Tinggi Ilmu Ekonomi Widya Jayakarta</v>
          </cell>
        </row>
        <row r="806">
          <cell r="B806" t="str">
            <v>033157</v>
          </cell>
          <cell r="C806" t="str">
            <v>Sekolah Tinggi Ilmu Ekonomi Widya Persada</v>
          </cell>
        </row>
        <row r="807">
          <cell r="B807" t="str">
            <v>483001</v>
          </cell>
          <cell r="C807" t="str">
            <v>Sekolah Tinggi Ilmu Kepolisian</v>
          </cell>
        </row>
        <row r="808">
          <cell r="B808" t="str">
            <v>033173</v>
          </cell>
          <cell r="C808" t="str">
            <v>Sekolah Tinggi Ilmu Kesehatan Abdi Nusantara</v>
          </cell>
        </row>
        <row r="809">
          <cell r="B809" t="str">
            <v>033135</v>
          </cell>
          <cell r="C809" t="str">
            <v>Sekolah Tinggi Ilmu Kesehatan Binawan</v>
          </cell>
        </row>
        <row r="810">
          <cell r="B810" t="str">
            <v>033129</v>
          </cell>
          <cell r="C810" t="str">
            <v>Sekolah Tinggi Ilmu Kesehatan Indonesia Maju</v>
          </cell>
        </row>
        <row r="811">
          <cell r="B811" t="str">
            <v>033147</v>
          </cell>
          <cell r="C811" t="str">
            <v>Sekolah Tinggi Ilmu Kesehatan Istara Nusantara</v>
          </cell>
        </row>
        <row r="812">
          <cell r="B812" t="str">
            <v>033179</v>
          </cell>
          <cell r="C812" t="str">
            <v>Sekolah Tinggi Ilmu Kesehatan Jayakarta</v>
          </cell>
        </row>
        <row r="813">
          <cell r="B813" t="str">
            <v>033171</v>
          </cell>
          <cell r="C813" t="str">
            <v>Sekolah Tinggi Ilmu Kesehatan Mitra Ria Husada</v>
          </cell>
        </row>
        <row r="814">
          <cell r="B814" t="str">
            <v>033139</v>
          </cell>
          <cell r="C814" t="str">
            <v>Sekolah Tinggi Ilmu Kesehatan Pamentas</v>
          </cell>
        </row>
        <row r="815">
          <cell r="B815" t="str">
            <v>033190</v>
          </cell>
          <cell r="C815" t="str">
            <v>Sekolah Tinggi Ilmu Kesehatan Pertamedika</v>
          </cell>
        </row>
        <row r="816">
          <cell r="B816" t="str">
            <v>033117</v>
          </cell>
          <cell r="C816" t="str">
            <v>Sekolah Tinggi Ilmu Kesehatan Sint Carolus</v>
          </cell>
        </row>
        <row r="817">
          <cell r="B817" t="str">
            <v>033192</v>
          </cell>
          <cell r="C817" t="str">
            <v>Sekolah Tinggi Ilmu Kesehatan Sismadi</v>
          </cell>
        </row>
        <row r="818">
          <cell r="B818" t="str">
            <v>033163</v>
          </cell>
          <cell r="C818" t="str">
            <v>Sekolah Tinggi Ilmu Komunikasi Indonesia Maju</v>
          </cell>
        </row>
        <row r="819">
          <cell r="B819" t="str">
            <v>033106</v>
          </cell>
          <cell r="C819" t="str">
            <v>Sekolah Tinggi Ilmu Komunikasi Inter Studi</v>
          </cell>
        </row>
        <row r="820">
          <cell r="B820" t="str">
            <v>033151</v>
          </cell>
          <cell r="C820" t="str">
            <v>Sekolah Tinggi Ilmu Komunikasi ITKP</v>
          </cell>
        </row>
        <row r="821">
          <cell r="B821" t="str">
            <v>033112</v>
          </cell>
          <cell r="C821" t="str">
            <v>Sekolah Tinggi Ilmu Komunikasi Lspr</v>
          </cell>
        </row>
        <row r="822">
          <cell r="B822" t="str">
            <v>033154</v>
          </cell>
          <cell r="C822" t="str">
            <v>Sekolah Tinggi Ilmu Komunikasi Profesi Indonesia</v>
          </cell>
        </row>
        <row r="823">
          <cell r="B823" t="str">
            <v>033206</v>
          </cell>
          <cell r="C823" t="str">
            <v>Sekolah Tinggi Ilmu Manajemen dan Ilmu Komputer ESQ</v>
          </cell>
        </row>
        <row r="824">
          <cell r="B824" t="str">
            <v>033085</v>
          </cell>
          <cell r="C824" t="str">
            <v>Sekolah Tinggi Ilmu Manajemen Lpmi</v>
          </cell>
        </row>
        <row r="825">
          <cell r="B825" t="str">
            <v>033211</v>
          </cell>
          <cell r="C825" t="str">
            <v>Sekolah Tinggi Ilmu Manajemen Saint Mary</v>
          </cell>
        </row>
        <row r="826">
          <cell r="B826" t="str">
            <v>033138</v>
          </cell>
          <cell r="C826" t="str">
            <v>Sekolah Tinggi Ilmu Maritim Ami</v>
          </cell>
        </row>
        <row r="827">
          <cell r="B827" t="str">
            <v>423001</v>
          </cell>
          <cell r="C827" t="str">
            <v>Sekolah Tinggi Ilmu Pelayaran Jakarta</v>
          </cell>
        </row>
        <row r="828">
          <cell r="B828" t="str">
            <v>033177</v>
          </cell>
          <cell r="C828" t="str">
            <v>Sekolah Tinggi Ilmu Pemerintahan Abdi Negara</v>
          </cell>
        </row>
        <row r="829">
          <cell r="B829" t="str">
            <v>333001</v>
          </cell>
          <cell r="C829" t="str">
            <v>Sekolah Tinggi Ilmu Statistik</v>
          </cell>
        </row>
        <row r="830">
          <cell r="B830" t="str">
            <v>213519</v>
          </cell>
          <cell r="C830" t="str">
            <v>Sekolah Tinggi Ilmu Syariah (STIS) Al-Manar</v>
          </cell>
        </row>
        <row r="831">
          <cell r="B831" t="str">
            <v>033205</v>
          </cell>
          <cell r="C831" t="str">
            <v>Sekolah Tinggi Kepemerintahan dan Kebijakan Publik</v>
          </cell>
        </row>
        <row r="832">
          <cell r="B832" t="str">
            <v>033041</v>
          </cell>
          <cell r="C832" t="str">
            <v>Sekolah Tinggi Keuangan Niaga &amp; Negara Pembangunan</v>
          </cell>
        </row>
        <row r="833">
          <cell r="B833" t="str">
            <v>033152</v>
          </cell>
          <cell r="C833" t="str">
            <v>Sekolah Tinggi Manajemen Asuransi Trisakti</v>
          </cell>
        </row>
        <row r="834">
          <cell r="B834" t="str">
            <v>033077</v>
          </cell>
          <cell r="C834" t="str">
            <v>Sekolah Tinggi Manajemen Immi</v>
          </cell>
        </row>
        <row r="835">
          <cell r="B835" t="str">
            <v>433001</v>
          </cell>
          <cell r="C835" t="str">
            <v>Sekolah Tinggi Manajemen Industri</v>
          </cell>
        </row>
        <row r="836">
          <cell r="B836" t="str">
            <v>033068</v>
          </cell>
          <cell r="C836" t="str">
            <v>Sekolah Tinggi Manajemen Ipmi</v>
          </cell>
        </row>
        <row r="837">
          <cell r="B837" t="str">
            <v>033064</v>
          </cell>
          <cell r="C837" t="str">
            <v>Sekolah Tinggi Manajemen Labora</v>
          </cell>
        </row>
        <row r="838">
          <cell r="B838" t="str">
            <v>033069</v>
          </cell>
          <cell r="C838" t="str">
            <v>Sekolah Tinggi Manajemen Ppm</v>
          </cell>
        </row>
        <row r="839">
          <cell r="B839" t="str">
            <v>033176</v>
          </cell>
          <cell r="C839" t="str">
            <v>Sekolah Tinggi Manajemen Resiko Dan Asuransi</v>
          </cell>
        </row>
        <row r="840">
          <cell r="B840" t="str">
            <v>033029</v>
          </cell>
          <cell r="C840" t="str">
            <v>Sekolah Tinggi Manajemen Transpor Trisakti</v>
          </cell>
        </row>
        <row r="841">
          <cell r="B841" t="str">
            <v>033143</v>
          </cell>
          <cell r="C841" t="str">
            <v>Sekolah Tinggi Manajemen Transportasi Malahayati</v>
          </cell>
        </row>
        <row r="842">
          <cell r="B842" t="str">
            <v>033195</v>
          </cell>
          <cell r="C842" t="str">
            <v>Sekolah Tinggi Media Komunikasi Trisakti</v>
          </cell>
        </row>
        <row r="843">
          <cell r="B843" t="str">
            <v>033134</v>
          </cell>
          <cell r="C843" t="str">
            <v>Sekolah Tinggi Pariwisata Sahid</v>
          </cell>
        </row>
        <row r="844">
          <cell r="B844" t="str">
            <v>033114</v>
          </cell>
          <cell r="C844" t="str">
            <v>Sekolah Tinggi Pariwisata Trisakti</v>
          </cell>
        </row>
        <row r="845">
          <cell r="B845" t="str">
            <v>033070</v>
          </cell>
          <cell r="C845" t="str">
            <v>Sekolah Tinggi Penerbangan Aviasi</v>
          </cell>
        </row>
        <row r="846">
          <cell r="B846" t="str">
            <v>393001</v>
          </cell>
          <cell r="C846" t="str">
            <v>Sekolah Tinggi Perikanan</v>
          </cell>
        </row>
        <row r="847">
          <cell r="B847" t="str">
            <v>033094</v>
          </cell>
          <cell r="C847" t="str">
            <v>Sekolah Tinggi Perpajakan Indonesia</v>
          </cell>
        </row>
        <row r="848">
          <cell r="B848" t="str">
            <v>233311</v>
          </cell>
          <cell r="C848" t="str">
            <v>Sekolah Tinggi Seni Musik Cantata Jakarta</v>
          </cell>
        </row>
        <row r="849">
          <cell r="B849" t="str">
            <v>033104</v>
          </cell>
          <cell r="C849" t="str">
            <v>Sekolah Tinggi Teknik Pln</v>
          </cell>
        </row>
        <row r="850">
          <cell r="B850" t="str">
            <v>033136</v>
          </cell>
          <cell r="C850" t="str">
            <v>Sekolah Tinggi Teknologi 10 November</v>
          </cell>
        </row>
        <row r="851">
          <cell r="B851" t="str">
            <v>033046</v>
          </cell>
          <cell r="C851" t="str">
            <v>Sekolah Tinggi Teknologi Indonesia</v>
          </cell>
        </row>
        <row r="852">
          <cell r="B852" t="str">
            <v>033175</v>
          </cell>
          <cell r="C852" t="str">
            <v>Sekolah Tinggi Teknologi Informasi NIIT</v>
          </cell>
        </row>
        <row r="853">
          <cell r="B853" t="str">
            <v>033006</v>
          </cell>
          <cell r="C853" t="str">
            <v>Sekolah Tinggi Teknologi Jakarta</v>
          </cell>
        </row>
        <row r="854">
          <cell r="B854" t="str">
            <v>033160</v>
          </cell>
          <cell r="C854" t="str">
            <v>Sekolah Tinggi Teknologi Sapta Taruna</v>
          </cell>
        </row>
        <row r="855">
          <cell r="B855" t="str">
            <v>233115</v>
          </cell>
          <cell r="C855" t="str">
            <v>Sekolah Tinggi Teologi Abdi Filadelfia Internasional</v>
          </cell>
        </row>
        <row r="856">
          <cell r="B856" t="str">
            <v>233107</v>
          </cell>
          <cell r="C856" t="str">
            <v>Sekolah Tinggi Teologi Agapes Jakarta</v>
          </cell>
        </row>
        <row r="857">
          <cell r="B857" t="str">
            <v>233355</v>
          </cell>
          <cell r="C857" t="str">
            <v>Sekolah Tinggi Teologi Andatu</v>
          </cell>
        </row>
        <row r="858">
          <cell r="B858" t="str">
            <v>233103</v>
          </cell>
          <cell r="C858" t="str">
            <v>Sekolah Tinggi Teologi Apollos Jakarta</v>
          </cell>
        </row>
        <row r="859">
          <cell r="B859" t="str">
            <v>233104</v>
          </cell>
          <cell r="C859" t="str">
            <v>Sekolah Tinggi Teologi Baptis Jakarta</v>
          </cell>
        </row>
        <row r="860">
          <cell r="B860" t="str">
            <v>233344</v>
          </cell>
          <cell r="C860" t="str">
            <v>Sekolah Tinggi Teologi Baptis Kalvari Jakarta</v>
          </cell>
        </row>
        <row r="861">
          <cell r="B861" t="str">
            <v>233099</v>
          </cell>
          <cell r="C861" t="str">
            <v>Sekolah Tinggi Teologi Bethel The Way, Jakarta</v>
          </cell>
        </row>
        <row r="862">
          <cell r="B862" t="str">
            <v>233109</v>
          </cell>
          <cell r="C862" t="str">
            <v>Sekolah Tinggi Teologi Doulos Jakarta</v>
          </cell>
        </row>
        <row r="863">
          <cell r="B863" t="str">
            <v>233282</v>
          </cell>
          <cell r="C863" t="str">
            <v>Sekolah Tinggi Teologi Global Glow Indonesia Jakarta</v>
          </cell>
        </row>
        <row r="864">
          <cell r="B864" t="str">
            <v>233105</v>
          </cell>
          <cell r="C864" t="str">
            <v>Sekolah Tinggi Teologi IKAT Jakarta</v>
          </cell>
        </row>
        <row r="865">
          <cell r="B865" t="str">
            <v>233088</v>
          </cell>
          <cell r="C865" t="str">
            <v>Sekolah Tinggi Teologi IKSM Santosa Asih</v>
          </cell>
        </row>
        <row r="866">
          <cell r="B866" t="str">
            <v>233106</v>
          </cell>
          <cell r="C866" t="str">
            <v>Sekolah Tinggi Teologi Immanuel Nusantara Jakarta</v>
          </cell>
        </row>
        <row r="867">
          <cell r="B867" t="str">
            <v>233089</v>
          </cell>
          <cell r="C867" t="str">
            <v>Sekolah Tinggi Teologi Inalta</v>
          </cell>
        </row>
        <row r="868">
          <cell r="B868" t="str">
            <v>233278</v>
          </cell>
          <cell r="C868" t="str">
            <v>Sekolah Tinggi Teologi Indonesia Jakarta</v>
          </cell>
        </row>
        <row r="869">
          <cell r="B869" t="str">
            <v>233001</v>
          </cell>
          <cell r="C869" t="str">
            <v>Sekolah Tinggi Teologi Injili Indonesia Jakarta</v>
          </cell>
        </row>
        <row r="870">
          <cell r="B870" t="str">
            <v>233005</v>
          </cell>
          <cell r="C870" t="str">
            <v>Sekolah Tinggi Teologi Jaffray Jakarta</v>
          </cell>
        </row>
        <row r="871">
          <cell r="B871" t="str">
            <v>233002</v>
          </cell>
          <cell r="C871" t="str">
            <v>Sekolah Tinggi Teologi Jakarta</v>
          </cell>
        </row>
        <row r="872">
          <cell r="B872" t="str">
            <v>233095</v>
          </cell>
          <cell r="C872" t="str">
            <v>Sekolah Tinggi Teologi Lintas Budaya Jakarta</v>
          </cell>
        </row>
        <row r="873">
          <cell r="B873" t="str">
            <v>233279</v>
          </cell>
          <cell r="C873" t="str">
            <v>Sekolah Tinggi Teologi Obaja Jakarta</v>
          </cell>
        </row>
        <row r="874">
          <cell r="B874" t="str">
            <v>233110</v>
          </cell>
          <cell r="C874" t="str">
            <v>Sekolah Tinggi Teologi Pantekosta Jakarta</v>
          </cell>
        </row>
        <row r="875">
          <cell r="B875" t="str">
            <v>233281</v>
          </cell>
          <cell r="C875" t="str">
            <v>Sekolah Tinggi Teologi Parausorat Nauli Jakarta</v>
          </cell>
        </row>
        <row r="876">
          <cell r="B876" t="str">
            <v>233102</v>
          </cell>
          <cell r="C876" t="str">
            <v>Sekolah Tinggi Teologi Paulus Jakarta</v>
          </cell>
        </row>
        <row r="877">
          <cell r="B877" t="str">
            <v>233090</v>
          </cell>
          <cell r="C877" t="str">
            <v>Sekolah Tinggi Teologi Pelita Bangsa</v>
          </cell>
        </row>
        <row r="878">
          <cell r="B878" t="str">
            <v>233113</v>
          </cell>
          <cell r="C878" t="str">
            <v>Sekolah Tinggi Teologi Rahmat Emmanuel Jakarta</v>
          </cell>
        </row>
        <row r="879">
          <cell r="B879" t="str">
            <v>233091</v>
          </cell>
          <cell r="C879" t="str">
            <v>Sekolah Tinggi Teologi Reformed Indonesia</v>
          </cell>
        </row>
        <row r="880">
          <cell r="B880" t="str">
            <v>233274</v>
          </cell>
          <cell r="C880" t="str">
            <v>Sekolah Tinggi Teologi Reformed Injili Internasional</v>
          </cell>
        </row>
        <row r="881">
          <cell r="B881" t="str">
            <v>233114</v>
          </cell>
          <cell r="C881" t="str">
            <v>Sekolah Tinggi Teologi Sunsugos Jakarta</v>
          </cell>
        </row>
        <row r="882">
          <cell r="B882" t="str">
            <v>233096</v>
          </cell>
          <cell r="C882" t="str">
            <v>Sekolah Tinggi Teologi Tiberias Jakarta</v>
          </cell>
        </row>
        <row r="883">
          <cell r="B883" t="str">
            <v>233097</v>
          </cell>
          <cell r="C883" t="str">
            <v>Sekolah Tinggi Teologi Wesley Methodist Indonesia</v>
          </cell>
        </row>
        <row r="884">
          <cell r="B884" t="str">
            <v>033150</v>
          </cell>
          <cell r="C884" t="str">
            <v>St Ilmu Komputer Cipta Karya Informatika</v>
          </cell>
        </row>
        <row r="885">
          <cell r="B885" t="str">
            <v>213173</v>
          </cell>
          <cell r="C885" t="str">
            <v>STAI Al-Aqidah Al-Hasyimiyah Jakarta, Jakarta Timur</v>
          </cell>
        </row>
        <row r="886">
          <cell r="B886" t="str">
            <v>213174</v>
          </cell>
          <cell r="C886" t="str">
            <v>STAI ALHIKMAH Jakarta Selatan</v>
          </cell>
        </row>
        <row r="887">
          <cell r="B887" t="str">
            <v>213462</v>
          </cell>
          <cell r="C887" t="str">
            <v>STAI Azziyadah Klender, Jakarta Timur</v>
          </cell>
        </row>
        <row r="888">
          <cell r="B888" t="str">
            <v>213466</v>
          </cell>
          <cell r="C888" t="str">
            <v>STAI Darunnajah Jakarta Yayasan Darunnajah, Jakarta Selatan</v>
          </cell>
        </row>
        <row r="889">
          <cell r="B889" t="str">
            <v>213467</v>
          </cell>
          <cell r="C889" t="str">
            <v>STAI Imam Syafi`i Tomang Jakbar</v>
          </cell>
        </row>
        <row r="890">
          <cell r="B890" t="str">
            <v>213468</v>
          </cell>
          <cell r="C890" t="str">
            <v>STAI Indonesia</v>
          </cell>
        </row>
        <row r="891">
          <cell r="B891" t="str">
            <v>213469</v>
          </cell>
          <cell r="C891" t="str">
            <v>STAI INSIDA Jakarta Timur</v>
          </cell>
        </row>
        <row r="892">
          <cell r="B892" t="str">
            <v>213470</v>
          </cell>
          <cell r="C892" t="str">
            <v>STAI Lan Taboer Pondok Gede, Jakarta Timur</v>
          </cell>
        </row>
        <row r="893">
          <cell r="B893" t="str">
            <v>213176</v>
          </cell>
          <cell r="C893" t="str">
            <v>STAI Nahdlatul Ulama (STAINU) Jakarta</v>
          </cell>
        </row>
        <row r="894">
          <cell r="B894" t="str">
            <v>213473</v>
          </cell>
          <cell r="C894" t="str">
            <v>STAI PTDII Jakarta</v>
          </cell>
        </row>
        <row r="895">
          <cell r="B895" t="str">
            <v>213475</v>
          </cell>
          <cell r="C895" t="str">
            <v>STAI Shalahuddin Al-Ayyubi Jakarta Utara</v>
          </cell>
        </row>
        <row r="896">
          <cell r="B896" t="str">
            <v>233112</v>
          </cell>
          <cell r="C896" t="str">
            <v>STAK Sola Scriptura Jakarta</v>
          </cell>
        </row>
        <row r="897">
          <cell r="B897" t="str">
            <v>213015</v>
          </cell>
          <cell r="C897" t="str">
            <v>STEI Tiara Rawamangun</v>
          </cell>
        </row>
        <row r="898">
          <cell r="B898" t="str">
            <v>493003</v>
          </cell>
          <cell r="C898" t="str">
            <v>STIA-Lembaga Administrasi Negara Jakarta</v>
          </cell>
        </row>
        <row r="899">
          <cell r="B899" t="str">
            <v>033182</v>
          </cell>
          <cell r="C899" t="str">
            <v>STIBA Indonesia LPI</v>
          </cell>
        </row>
        <row r="900">
          <cell r="B900" t="str">
            <v>213476</v>
          </cell>
          <cell r="C900" t="str">
            <v>STID Dirosat Islamiyah Al-Hikmah Mampang Jakarta Selatan</v>
          </cell>
        </row>
        <row r="901">
          <cell r="B901" t="str">
            <v>033168</v>
          </cell>
          <cell r="C901" t="str">
            <v>STIE Indonesia Banking School</v>
          </cell>
        </row>
        <row r="902">
          <cell r="B902" t="str">
            <v>033082</v>
          </cell>
          <cell r="C902" t="str">
            <v>STIE Jakarta International College</v>
          </cell>
        </row>
        <row r="903">
          <cell r="B903" t="str">
            <v>033197</v>
          </cell>
          <cell r="C903" t="str">
            <v>STIE Manajemen Bisnis Indonesia</v>
          </cell>
        </row>
        <row r="904">
          <cell r="B904" t="str">
            <v>033132</v>
          </cell>
          <cell r="C904" t="str">
            <v>STIE Pariwisata Internasional</v>
          </cell>
        </row>
        <row r="905">
          <cell r="B905" t="str">
            <v>033115</v>
          </cell>
          <cell r="C905" t="str">
            <v>STIE Pengembangan Bisnis Dan Manajemen</v>
          </cell>
        </row>
        <row r="906">
          <cell r="B906" t="str">
            <v>033204</v>
          </cell>
          <cell r="C906" t="str">
            <v>STIE Prasetiya Mulya</v>
          </cell>
        </row>
        <row r="907">
          <cell r="B907" t="str">
            <v>033202</v>
          </cell>
          <cell r="C907" t="str">
            <v>STIE Putera Sampoerna</v>
          </cell>
        </row>
        <row r="908">
          <cell r="B908" t="str">
            <v>033188</v>
          </cell>
          <cell r="C908" t="str">
            <v>STIE Unisadhuguna</v>
          </cell>
        </row>
        <row r="909">
          <cell r="B909" t="str">
            <v>033208</v>
          </cell>
          <cell r="C909" t="str">
            <v>STIH Indonesia Jentera</v>
          </cell>
        </row>
        <row r="910">
          <cell r="B910" t="str">
            <v>033210</v>
          </cell>
          <cell r="C910" t="str">
            <v>STIH Litigasi</v>
          </cell>
        </row>
        <row r="911">
          <cell r="B911" t="str">
            <v>033200</v>
          </cell>
          <cell r="C911" t="str">
            <v>STIKES Bhakti Pertiwi Indonesia</v>
          </cell>
        </row>
        <row r="912">
          <cell r="B912" t="str">
            <v>033167</v>
          </cell>
          <cell r="C912" t="str">
            <v>STIKES Kesetiakawanan Sosial Indonesia</v>
          </cell>
        </row>
        <row r="913">
          <cell r="B913" t="str">
            <v>033201</v>
          </cell>
          <cell r="C913" t="str">
            <v>STIKES Kharisma Persada</v>
          </cell>
        </row>
        <row r="914">
          <cell r="B914" t="str">
            <v>033170</v>
          </cell>
          <cell r="C914" t="str">
            <v>STIKES Persada Husada Indonesia</v>
          </cell>
        </row>
        <row r="915">
          <cell r="B915" t="str">
            <v>033194</v>
          </cell>
          <cell r="C915" t="str">
            <v>STIKS Tarakanita</v>
          </cell>
        </row>
        <row r="916">
          <cell r="B916" t="str">
            <v>033178</v>
          </cell>
          <cell r="C916" t="str">
            <v>STIMIK Jayabaya Jakarta</v>
          </cell>
        </row>
        <row r="917">
          <cell r="B917" t="str">
            <v>033052</v>
          </cell>
          <cell r="C917" t="str">
            <v>STISIP Pusaka Nusantara</v>
          </cell>
        </row>
        <row r="918">
          <cell r="B918" t="str">
            <v>033004</v>
          </cell>
          <cell r="C918" t="str">
            <v>STISIP Widuri</v>
          </cell>
        </row>
        <row r="919">
          <cell r="B919" t="str">
            <v>213484</v>
          </cell>
          <cell r="C919" t="str">
            <v>STIU Dirosat Islamiyah Al-Hikmah Jakarta Selatan</v>
          </cell>
        </row>
        <row r="920">
          <cell r="B920" t="str">
            <v>033092</v>
          </cell>
          <cell r="C920" t="str">
            <v>STKIP Albana</v>
          </cell>
        </row>
        <row r="921">
          <cell r="B921" t="str">
            <v>033193</v>
          </cell>
          <cell r="C921" t="str">
            <v>STKIP Kebangkitan Nasional</v>
          </cell>
        </row>
        <row r="922">
          <cell r="B922" t="str">
            <v>033014</v>
          </cell>
          <cell r="C922" t="str">
            <v>STKIP Kusumanegara</v>
          </cell>
        </row>
        <row r="923">
          <cell r="B923" t="str">
            <v>033011</v>
          </cell>
          <cell r="C923" t="str">
            <v>STKIP Purnama</v>
          </cell>
        </row>
        <row r="924">
          <cell r="B924" t="str">
            <v>033187</v>
          </cell>
          <cell r="C924" t="str">
            <v>STMIK Bidakara</v>
          </cell>
        </row>
        <row r="925">
          <cell r="B925" t="str">
            <v>033196</v>
          </cell>
          <cell r="C925" t="str">
            <v>STMIK Eresha</v>
          </cell>
        </row>
        <row r="926">
          <cell r="B926" t="str">
            <v>033031</v>
          </cell>
          <cell r="C926" t="str">
            <v>STMIK Indonesia Jakarta</v>
          </cell>
        </row>
        <row r="927">
          <cell r="B927" t="str">
            <v>033181</v>
          </cell>
          <cell r="C927" t="str">
            <v>STMIK Inovasi Sains Teknologi Bisnis</v>
          </cell>
        </row>
        <row r="928">
          <cell r="B928" t="str">
            <v>033198</v>
          </cell>
          <cell r="C928" t="str">
            <v>STMIK Islam Internasional</v>
          </cell>
        </row>
        <row r="929">
          <cell r="B929" t="str">
            <v>033022</v>
          </cell>
          <cell r="C929" t="str">
            <v>STMIK Jakarta Sti&amp;k</v>
          </cell>
        </row>
        <row r="930">
          <cell r="B930" t="str">
            <v>033080</v>
          </cell>
          <cell r="C930" t="str">
            <v>STMIK Jayakarta</v>
          </cell>
        </row>
        <row r="931">
          <cell r="B931" t="str">
            <v>033034</v>
          </cell>
          <cell r="C931" t="str">
            <v>STMIK Kuwera</v>
          </cell>
        </row>
        <row r="932">
          <cell r="B932" t="str">
            <v>033164</v>
          </cell>
          <cell r="C932" t="str">
            <v>STMIK Mahakarya</v>
          </cell>
        </row>
        <row r="933">
          <cell r="B933" t="str">
            <v>033088</v>
          </cell>
          <cell r="C933" t="str">
            <v>STMIK Muhammadiyah Jakarta</v>
          </cell>
        </row>
        <row r="934">
          <cell r="B934" t="str">
            <v>033165</v>
          </cell>
          <cell r="C934" t="str">
            <v>STMIK Nusa Mandiri Jakarta</v>
          </cell>
        </row>
        <row r="935">
          <cell r="B935" t="str">
            <v>033101</v>
          </cell>
          <cell r="C935" t="str">
            <v>STMIK Satyagama</v>
          </cell>
        </row>
        <row r="936">
          <cell r="B936" t="str">
            <v>033063</v>
          </cell>
          <cell r="C936" t="str">
            <v>STMIK Swadharma</v>
          </cell>
        </row>
        <row r="937">
          <cell r="B937" t="str">
            <v>033140</v>
          </cell>
          <cell r="C937" t="str">
            <v>STMIK Widuri</v>
          </cell>
        </row>
        <row r="938">
          <cell r="B938" t="str">
            <v>233092</v>
          </cell>
          <cell r="C938" t="str">
            <v>STT Baptis Independen Jakarta</v>
          </cell>
        </row>
        <row r="939">
          <cell r="B939" t="str">
            <v>233003</v>
          </cell>
          <cell r="C939" t="str">
            <v>STT Bethel Indonesia Jakarta</v>
          </cell>
        </row>
        <row r="940">
          <cell r="B940" t="str">
            <v>233119</v>
          </cell>
          <cell r="C940" t="str">
            <v>STT EKUMENE JAKARTA</v>
          </cell>
        </row>
        <row r="941">
          <cell r="B941" t="str">
            <v>233318</v>
          </cell>
          <cell r="C941" t="str">
            <v>STT Krisba</v>
          </cell>
        </row>
        <row r="942">
          <cell r="B942" t="str">
            <v>233322</v>
          </cell>
          <cell r="C942" t="str">
            <v>STT Makedonia Jakarta</v>
          </cell>
        </row>
        <row r="943">
          <cell r="B943" t="str">
            <v>233273</v>
          </cell>
          <cell r="C943" t="str">
            <v>STT Misi Bethany Jakarta</v>
          </cell>
        </row>
        <row r="944">
          <cell r="B944" t="str">
            <v>233321</v>
          </cell>
          <cell r="C944" t="str">
            <v>STT PAIS JAKARTA</v>
          </cell>
        </row>
        <row r="945">
          <cell r="B945" t="str">
            <v>233083</v>
          </cell>
          <cell r="C945" t="str">
            <v>STT Periago</v>
          </cell>
        </row>
        <row r="946">
          <cell r="B946" t="str">
            <v>233319</v>
          </cell>
          <cell r="C946" t="str">
            <v>STT Permata Bangsa Barito</v>
          </cell>
        </row>
        <row r="947">
          <cell r="B947" t="str">
            <v>233317</v>
          </cell>
          <cell r="C947" t="str">
            <v>STT Pokok Anggur Jakarta</v>
          </cell>
        </row>
        <row r="948">
          <cell r="B948" t="str">
            <v>233316</v>
          </cell>
          <cell r="C948" t="str">
            <v>STT Real Jakarta</v>
          </cell>
        </row>
        <row r="949">
          <cell r="B949" t="str">
            <v>233118</v>
          </cell>
          <cell r="C949" t="str">
            <v>STT SAMUEL ELIZABETH</v>
          </cell>
        </row>
        <row r="950">
          <cell r="B950" t="str">
            <v>233315</v>
          </cell>
          <cell r="C950" t="str">
            <v>STT Sangkakala Jakarta</v>
          </cell>
        </row>
        <row r="951">
          <cell r="B951" t="str">
            <v>233320</v>
          </cell>
          <cell r="C951" t="str">
            <v>STT Taman Firdaus Jakarta</v>
          </cell>
        </row>
        <row r="952">
          <cell r="B952" t="str">
            <v>031017</v>
          </cell>
          <cell r="C952" t="str">
            <v>Universitas 17 Agustus 1945 Jakarta</v>
          </cell>
        </row>
        <row r="953">
          <cell r="B953" t="str">
            <v>031057</v>
          </cell>
          <cell r="C953" t="str">
            <v>Universitas Agung Podomoro</v>
          </cell>
        </row>
        <row r="954">
          <cell r="B954" t="str">
            <v>031044</v>
          </cell>
          <cell r="C954" t="str">
            <v>Universitas Al-azhar Indonesia</v>
          </cell>
        </row>
        <row r="955">
          <cell r="B955" t="str">
            <v>031040</v>
          </cell>
          <cell r="C955" t="str">
            <v>Universitas Azzahra</v>
          </cell>
        </row>
        <row r="956">
          <cell r="B956" t="str">
            <v>031053</v>
          </cell>
          <cell r="C956" t="str">
            <v>Universitas Bakrie</v>
          </cell>
        </row>
        <row r="957">
          <cell r="B957" t="str">
            <v>031036</v>
          </cell>
          <cell r="C957" t="str">
            <v>Universitas Bhayangkara Jakarta Raya</v>
          </cell>
        </row>
        <row r="958">
          <cell r="B958" t="str">
            <v>031038</v>
          </cell>
          <cell r="C958" t="str">
            <v>Universitas Bina Nusantara</v>
          </cell>
        </row>
        <row r="959">
          <cell r="B959" t="str">
            <v>031018</v>
          </cell>
          <cell r="C959" t="str">
            <v>Universitas Borobudur</v>
          </cell>
        </row>
        <row r="960">
          <cell r="B960" t="str">
            <v>031045</v>
          </cell>
          <cell r="C960" t="str">
            <v>Universitas Budi Luhur</v>
          </cell>
        </row>
        <row r="961">
          <cell r="B961" t="str">
            <v>031048</v>
          </cell>
          <cell r="C961" t="str">
            <v>Universitas Bunda Mulia</v>
          </cell>
        </row>
        <row r="962">
          <cell r="B962" t="str">
            <v>031042</v>
          </cell>
          <cell r="C962" t="str">
            <v>Universitas Bung Karno</v>
          </cell>
        </row>
        <row r="963">
          <cell r="B963" t="str">
            <v>031023</v>
          </cell>
          <cell r="C963" t="str">
            <v>Universitas Darma Persada</v>
          </cell>
        </row>
        <row r="964">
          <cell r="B964" t="str">
            <v>031033</v>
          </cell>
          <cell r="C964" t="str">
            <v>Universitas Esa Unggul</v>
          </cell>
        </row>
        <row r="965">
          <cell r="B965" t="str">
            <v>031001</v>
          </cell>
          <cell r="C965" t="str">
            <v>Universitas Ibnu Chaldun</v>
          </cell>
        </row>
        <row r="966">
          <cell r="B966" t="str">
            <v>001002</v>
          </cell>
          <cell r="C966" t="str">
            <v>Universitas Indonesia</v>
          </cell>
        </row>
        <row r="967">
          <cell r="B967" t="str">
            <v>031049</v>
          </cell>
          <cell r="C967" t="str">
            <v>Universitas Indraprasta PGRI</v>
          </cell>
        </row>
        <row r="968">
          <cell r="B968" t="str">
            <v>031021</v>
          </cell>
          <cell r="C968" t="str">
            <v>Universitas Islam As-syafiiyah</v>
          </cell>
        </row>
        <row r="969">
          <cell r="B969" t="str">
            <v>031032</v>
          </cell>
          <cell r="C969" t="str">
            <v>Universitas Islam Attahiriyah</v>
          </cell>
        </row>
        <row r="970">
          <cell r="B970" t="str">
            <v>031003</v>
          </cell>
          <cell r="C970" t="str">
            <v>Universitas Islam Jakarta</v>
          </cell>
        </row>
        <row r="971">
          <cell r="B971" t="str">
            <v>201001</v>
          </cell>
          <cell r="C971" t="str">
            <v>Universitas Islam Negeri Syarif Hidayatullah</v>
          </cell>
        </row>
        <row r="972">
          <cell r="B972" t="str">
            <v>031005</v>
          </cell>
          <cell r="C972" t="str">
            <v>Universitas Jakarta</v>
          </cell>
        </row>
        <row r="973">
          <cell r="B973" t="str">
            <v>031006</v>
          </cell>
          <cell r="C973" t="str">
            <v>Universitas Jayabaya</v>
          </cell>
        </row>
        <row r="974">
          <cell r="B974" t="str">
            <v>031007</v>
          </cell>
          <cell r="C974" t="str">
            <v>Universitas Katolik Indonesia Atma Jaya</v>
          </cell>
        </row>
        <row r="975">
          <cell r="B975" t="str">
            <v>031008</v>
          </cell>
          <cell r="C975" t="str">
            <v>Universitas Krisnadwipayana</v>
          </cell>
        </row>
        <row r="976">
          <cell r="B976" t="str">
            <v>031009</v>
          </cell>
          <cell r="C976" t="str">
            <v>Universitas Kristen Indonesia</v>
          </cell>
        </row>
        <row r="977">
          <cell r="B977" t="str">
            <v>031010</v>
          </cell>
          <cell r="C977" t="str">
            <v>Universitas Kristen Krida Wacana</v>
          </cell>
        </row>
        <row r="978">
          <cell r="B978" t="str">
            <v>031019</v>
          </cell>
          <cell r="C978" t="str">
            <v>Universitas Mercu Buana</v>
          </cell>
        </row>
        <row r="979">
          <cell r="B979" t="str">
            <v>031059</v>
          </cell>
          <cell r="C979" t="str">
            <v>Universitas Mohammad Husni Thamrin Jakarta</v>
          </cell>
        </row>
        <row r="980">
          <cell r="B980" t="str">
            <v>031024</v>
          </cell>
          <cell r="C980" t="str">
            <v>Universitas Mpu Tantular</v>
          </cell>
        </row>
        <row r="981">
          <cell r="B981" t="str">
            <v>031011</v>
          </cell>
          <cell r="C981" t="str">
            <v>Universitas Muhammadiyah Jakarta</v>
          </cell>
        </row>
        <row r="982">
          <cell r="B982" t="str">
            <v>031039</v>
          </cell>
          <cell r="C982" t="str">
            <v>Universitas Muhammadiyah Prof Dr Hamka</v>
          </cell>
        </row>
        <row r="983">
          <cell r="B983" t="str">
            <v>031061</v>
          </cell>
          <cell r="C983" t="str">
            <v>Universitas Nahdlatul Ulama Indonesia</v>
          </cell>
        </row>
        <row r="984">
          <cell r="B984" t="str">
            <v>031012</v>
          </cell>
          <cell r="C984" t="str">
            <v>Universitas Nasional</v>
          </cell>
        </row>
        <row r="985">
          <cell r="B985" t="str">
            <v>001037</v>
          </cell>
          <cell r="C985" t="str">
            <v>Universitas Negeri Jakarta</v>
          </cell>
        </row>
        <row r="986">
          <cell r="B986" t="str">
            <v>031013</v>
          </cell>
          <cell r="C986" t="str">
            <v>Universitas Pancasila</v>
          </cell>
        </row>
        <row r="987">
          <cell r="B987" t="str">
            <v>031041</v>
          </cell>
          <cell r="C987" t="str">
            <v>Universitas Paramadina</v>
          </cell>
        </row>
        <row r="988">
          <cell r="B988" t="str">
            <v>001061</v>
          </cell>
          <cell r="C988" t="str">
            <v>Universitas Pembangunan Nasional Veteran Jakarta</v>
          </cell>
        </row>
        <row r="989">
          <cell r="B989" t="str">
            <v>031020</v>
          </cell>
          <cell r="C989" t="str">
            <v>Universitas Persada Indonesia Yai</v>
          </cell>
        </row>
        <row r="990">
          <cell r="B990" t="str">
            <v>031014</v>
          </cell>
          <cell r="C990" t="str">
            <v>Universitas Prof Dr Moestopo (Beragama)</v>
          </cell>
        </row>
        <row r="991">
          <cell r="B991" t="str">
            <v>031027</v>
          </cell>
          <cell r="C991" t="str">
            <v>Universitas Respati Indonesia</v>
          </cell>
        </row>
        <row r="992">
          <cell r="B992" t="str">
            <v>031030</v>
          </cell>
          <cell r="C992" t="str">
            <v>Universitas Sahid</v>
          </cell>
        </row>
        <row r="993">
          <cell r="B993" t="str">
            <v>031025</v>
          </cell>
          <cell r="C993" t="str">
            <v>Universitas Satya Negara Indonesia</v>
          </cell>
        </row>
        <row r="994">
          <cell r="B994" t="str">
            <v>031031</v>
          </cell>
          <cell r="C994" t="str">
            <v>Universitas Satyagama</v>
          </cell>
        </row>
        <row r="995">
          <cell r="B995" t="str">
            <v>031056</v>
          </cell>
          <cell r="C995" t="str">
            <v>Universitas Siswa Bangsa Internasional</v>
          </cell>
        </row>
        <row r="996">
          <cell r="B996" t="str">
            <v>031029</v>
          </cell>
          <cell r="C996" t="str">
            <v>Universitas Surapati</v>
          </cell>
        </row>
        <row r="997">
          <cell r="B997" t="str">
            <v>031043</v>
          </cell>
          <cell r="C997" t="str">
            <v>Universitas Suryadarma</v>
          </cell>
        </row>
        <row r="998">
          <cell r="B998" t="str">
            <v>031050</v>
          </cell>
          <cell r="C998" t="str">
            <v>Universitas Tama Jagakarsa</v>
          </cell>
        </row>
        <row r="999">
          <cell r="B999" t="str">
            <v>031054</v>
          </cell>
          <cell r="C999" t="str">
            <v>Universitas Tanri Abeng</v>
          </cell>
        </row>
        <row r="1000">
          <cell r="B1000" t="str">
            <v>031015</v>
          </cell>
          <cell r="C1000" t="str">
            <v>Universitas Tarumanagara</v>
          </cell>
        </row>
        <row r="1001">
          <cell r="B1001" t="str">
            <v>001031</v>
          </cell>
          <cell r="C1001" t="str">
            <v>Universitas Terbuka</v>
          </cell>
        </row>
        <row r="1002">
          <cell r="B1002" t="str">
            <v>031052</v>
          </cell>
          <cell r="C1002" t="str">
            <v>Universitas Timbul Nusantara</v>
          </cell>
        </row>
        <row r="1003">
          <cell r="B1003" t="str">
            <v>031055</v>
          </cell>
          <cell r="C1003" t="str">
            <v>Universitas Trilogi</v>
          </cell>
        </row>
        <row r="1004">
          <cell r="B1004" t="str">
            <v>031016</v>
          </cell>
          <cell r="C1004" t="str">
            <v>Universitas Trisakti</v>
          </cell>
        </row>
        <row r="1005">
          <cell r="B1005" t="str">
            <v>031022</v>
          </cell>
          <cell r="C1005" t="str">
            <v>Universitas Wiraswasta Indonesia</v>
          </cell>
        </row>
        <row r="1006">
          <cell r="B1006" t="str">
            <v>031026</v>
          </cell>
          <cell r="C1006" t="str">
            <v>Universitas Yarsi</v>
          </cell>
        </row>
        <row r="1007">
          <cell r="B1007" t="str">
            <v>034215</v>
          </cell>
          <cell r="C1007" t="str">
            <v>Akademi Keperawatan Mitra Keluarga Jakarta</v>
          </cell>
        </row>
        <row r="1008">
          <cell r="B1008" t="str">
            <v>034081</v>
          </cell>
          <cell r="C1008" t="str">
            <v>Akademi Litigasi Indonesia Pengayoman</v>
          </cell>
        </row>
        <row r="1009">
          <cell r="B1009" t="str">
            <v>034079</v>
          </cell>
          <cell r="C1009" t="str">
            <v>Akademi Sekretari Dan Manajemen Saint Mary</v>
          </cell>
        </row>
        <row r="1010">
          <cell r="B1010" t="str">
            <v>034075</v>
          </cell>
          <cell r="C1010" t="str">
            <v>Akademi Teknologi Grafika Trisakti</v>
          </cell>
        </row>
        <row r="1011">
          <cell r="B1011" t="str">
            <v>033037</v>
          </cell>
          <cell r="C1011" t="str">
            <v>Sekolah Tinggi Ilmu Administrasi Mandala Indonesia</v>
          </cell>
        </row>
        <row r="1012">
          <cell r="B1012" t="str">
            <v>033093</v>
          </cell>
          <cell r="C1012" t="str">
            <v>Sekolah Tinggi Ilmu Ekonomi Moh Husni Thamrin</v>
          </cell>
        </row>
        <row r="1013">
          <cell r="B1013" t="str">
            <v>033054</v>
          </cell>
          <cell r="C1013" t="str">
            <v>Sekolah Tinggi Ilmu Manajemen Kosgoro</v>
          </cell>
        </row>
        <row r="1014">
          <cell r="B1014" t="str">
            <v>033207</v>
          </cell>
          <cell r="C1014" t="str">
            <v>Sekolah Tinggi Musik Basuki Indonesia</v>
          </cell>
        </row>
        <row r="1015">
          <cell r="B1015" t="str">
            <v>033172</v>
          </cell>
          <cell r="C1015" t="str">
            <v>STIKES Mohammad Husni Thamrin</v>
          </cell>
        </row>
        <row r="1016">
          <cell r="B1016" t="str">
            <v>033127</v>
          </cell>
          <cell r="C1016" t="str">
            <v>STMIK Muhammad Husni Thamrin</v>
          </cell>
        </row>
        <row r="1017">
          <cell r="B1017" t="str">
            <v>031035</v>
          </cell>
          <cell r="C1017" t="str">
            <v>Universitas Pembangunan Nasional Veteran Jakarta</v>
          </cell>
        </row>
        <row r="1018">
          <cell r="B1018" t="str">
            <v>212022</v>
          </cell>
          <cell r="C1018" t="str">
            <v>Institut Agama Islam Al-Ghuraba Rawamangun Jakarta Timur</v>
          </cell>
        </row>
        <row r="1019">
          <cell r="B1019" t="str">
            <v>033075</v>
          </cell>
          <cell r="C1019" t="str">
            <v>Sekolah Tinggi Manajemen Imni</v>
          </cell>
        </row>
        <row r="1020">
          <cell r="B1020" t="str">
            <v>031047</v>
          </cell>
          <cell r="C1020" t="str">
            <v>Universitas Kejuangan 45 Jakarta</v>
          </cell>
        </row>
        <row r="1021">
          <cell r="B1021" t="str">
            <v>034117</v>
          </cell>
          <cell r="C1021" t="str">
            <v>Akademi Akuntansi Bentara Indonesia</v>
          </cell>
        </row>
        <row r="1022">
          <cell r="B1022" t="str">
            <v>034018</v>
          </cell>
          <cell r="C1022" t="str">
            <v>Akademi Keuangan Dan Perbankan YPK</v>
          </cell>
        </row>
        <row r="1023">
          <cell r="B1023" t="str">
            <v>034089</v>
          </cell>
          <cell r="C1023" t="str">
            <v>Akademi Sekretaris ISWI Jakarta</v>
          </cell>
        </row>
        <row r="1024">
          <cell r="B1024" t="str">
            <v>033019</v>
          </cell>
          <cell r="C1024" t="str">
            <v>Sekolah Tinggi Ilmu Administrasi Yapann</v>
          </cell>
        </row>
        <row r="1025">
          <cell r="B1025" t="str">
            <v>033109</v>
          </cell>
          <cell r="C1025" t="str">
            <v>Sekolah Tinggi Ilmu Ekonomi ISM</v>
          </cell>
        </row>
        <row r="1026">
          <cell r="B1026" t="str">
            <v>033047</v>
          </cell>
          <cell r="C1026" t="str">
            <v>Sekolah Tinggi Manajemen Industri Indonesia</v>
          </cell>
        </row>
        <row r="1027">
          <cell r="B1027" t="str">
            <v>033049</v>
          </cell>
          <cell r="C1027" t="str">
            <v>Sekolah Tinggi Teknologi Kelautan Hatawana</v>
          </cell>
        </row>
        <row r="1028">
          <cell r="B1028" t="str">
            <v>213016</v>
          </cell>
          <cell r="C1028" t="str">
            <v>STAI Acprilesma Indonesia</v>
          </cell>
        </row>
        <row r="1029">
          <cell r="B1029" t="str">
            <v>213464</v>
          </cell>
          <cell r="C1029" t="str">
            <v>STAI Darul Ma`arif, Cipete Jakarta Selatan</v>
          </cell>
        </row>
        <row r="1030">
          <cell r="B1030" t="str">
            <v>033110</v>
          </cell>
          <cell r="C1030" t="str">
            <v>STMIK Bina Mulya</v>
          </cell>
        </row>
        <row r="1031">
          <cell r="B1031" t="str">
            <v>033162</v>
          </cell>
          <cell r="C1031" t="str">
            <v>STMIK Jakarta Institute Of Technology</v>
          </cell>
        </row>
        <row r="1032">
          <cell r="B1032" t="str">
            <v>094054</v>
          </cell>
          <cell r="C1032" t="str">
            <v>Akademi Komputer Mall Cendikia</v>
          </cell>
        </row>
        <row r="1033">
          <cell r="B1033" t="str">
            <v>202010</v>
          </cell>
          <cell r="C1033" t="str">
            <v>IAIN Sultan Amai Gorontalo</v>
          </cell>
        </row>
        <row r="1034">
          <cell r="B1034" t="str">
            <v>095004</v>
          </cell>
          <cell r="C1034" t="str">
            <v>Politeknik Gorontalo</v>
          </cell>
        </row>
        <row r="1035">
          <cell r="B1035" t="str">
            <v>405032</v>
          </cell>
          <cell r="C1035" t="str">
            <v>Poltekkes Kemenkes Gorontalo</v>
          </cell>
        </row>
        <row r="1036">
          <cell r="B1036" t="str">
            <v>093083</v>
          </cell>
          <cell r="C1036" t="str">
            <v>Sekolah Tinggi Ilmu Administrasi Bina Taruna</v>
          </cell>
        </row>
        <row r="1037">
          <cell r="B1037" t="str">
            <v>093095</v>
          </cell>
          <cell r="C1037" t="str">
            <v>Sekolah Tinggi Ilmu Ekonomi Ichsan</v>
          </cell>
        </row>
        <row r="1038">
          <cell r="B1038" t="str">
            <v>093165</v>
          </cell>
          <cell r="C1038" t="str">
            <v>Sekolah Tinggi Ilmu Manajemen dan Bisnis Gorontalo</v>
          </cell>
        </row>
        <row r="1039">
          <cell r="B1039" t="str">
            <v>093186</v>
          </cell>
          <cell r="C1039" t="str">
            <v>STIKES Bakti Nusantara Gorontalo</v>
          </cell>
        </row>
        <row r="1040">
          <cell r="B1040" t="str">
            <v>093185</v>
          </cell>
          <cell r="C1040" t="str">
            <v>STIKES Bina Mandiri Gorontalo di Kota Gorontalo</v>
          </cell>
        </row>
        <row r="1041">
          <cell r="B1041" t="str">
            <v>093184</v>
          </cell>
          <cell r="C1041" t="str">
            <v>STIM Boalemo</v>
          </cell>
        </row>
        <row r="1042">
          <cell r="B1042" t="str">
            <v>093092</v>
          </cell>
          <cell r="C1042" t="str">
            <v>STITEK Bina Taruna</v>
          </cell>
        </row>
        <row r="1043">
          <cell r="B1043" t="str">
            <v>093094</v>
          </cell>
          <cell r="C1043" t="str">
            <v>STMIK Ichsan</v>
          </cell>
        </row>
        <row r="1044">
          <cell r="B1044" t="str">
            <v>091031</v>
          </cell>
          <cell r="C1044" t="str">
            <v>Universitas Gorontalo</v>
          </cell>
        </row>
        <row r="1045">
          <cell r="B1045" t="str">
            <v>091033</v>
          </cell>
          <cell r="C1045" t="str">
            <v>Universitas Ichsan Gorontalo</v>
          </cell>
        </row>
        <row r="1046">
          <cell r="B1046" t="str">
            <v>091044</v>
          </cell>
          <cell r="C1046" t="str">
            <v>Universitas Muhammadiyah Gorontalo</v>
          </cell>
        </row>
        <row r="1047">
          <cell r="B1047" t="str">
            <v>001047</v>
          </cell>
          <cell r="C1047" t="str">
            <v>Universitas Negeri Gorontalo</v>
          </cell>
        </row>
        <row r="1048">
          <cell r="B1048" t="str">
            <v>093136</v>
          </cell>
          <cell r="C1048" t="str">
            <v>STMIK Boalemo</v>
          </cell>
        </row>
        <row r="1049">
          <cell r="B1049" t="str">
            <v>104114</v>
          </cell>
          <cell r="C1049" t="str">
            <v>Akademi Akuntansi Dan Manajemen Pembangunan</v>
          </cell>
        </row>
        <row r="1050">
          <cell r="B1050" t="str">
            <v>344022</v>
          </cell>
          <cell r="C1050" t="str">
            <v>Akademi Analis Kesehatan Provinsi Jambi</v>
          </cell>
        </row>
        <row r="1051">
          <cell r="B1051" t="str">
            <v>104058</v>
          </cell>
          <cell r="C1051" t="str">
            <v>Akademi Bahasa Asing Nurdin Hamzah</v>
          </cell>
        </row>
        <row r="1052">
          <cell r="B1052" t="str">
            <v>344023</v>
          </cell>
          <cell r="C1052" t="str">
            <v>Akademi Farmasi Propinsi Jambi</v>
          </cell>
        </row>
        <row r="1053">
          <cell r="B1053" t="str">
            <v>104111</v>
          </cell>
          <cell r="C1053" t="str">
            <v>Akademi Kebidanan Amanah Muara Bungo</v>
          </cell>
        </row>
        <row r="1054">
          <cell r="B1054" t="str">
            <v>104129</v>
          </cell>
          <cell r="C1054" t="str">
            <v>Akademi Kebidanan Budi Mulia Kotabaru</v>
          </cell>
        </row>
        <row r="1055">
          <cell r="B1055" t="str">
            <v>104138</v>
          </cell>
          <cell r="C1055" t="str">
            <v>Akademi Kebidanan Jakarta Mitra Sejahtera</v>
          </cell>
        </row>
        <row r="1056">
          <cell r="B1056" t="str">
            <v>104112</v>
          </cell>
          <cell r="C1056" t="str">
            <v>Akademi Kebidanan Keluarga Bunda Jambi</v>
          </cell>
        </row>
        <row r="1057">
          <cell r="B1057" t="str">
            <v>104085</v>
          </cell>
          <cell r="C1057" t="str">
            <v>Akademi Kebidanan Prima Jambi</v>
          </cell>
        </row>
        <row r="1058">
          <cell r="B1058" t="str">
            <v>104080</v>
          </cell>
          <cell r="C1058" t="str">
            <v>Akademi Keperawatan Bina Insani Sakti</v>
          </cell>
        </row>
        <row r="1059">
          <cell r="B1059" t="str">
            <v>104139</v>
          </cell>
          <cell r="C1059" t="str">
            <v>Akademi Keperawatan Garuda Putih Jambi</v>
          </cell>
        </row>
        <row r="1060">
          <cell r="B1060" t="str">
            <v>104069</v>
          </cell>
          <cell r="C1060" t="str">
            <v>Akademi Keperawatan Jambi</v>
          </cell>
        </row>
        <row r="1061">
          <cell r="B1061" t="str">
            <v>104084</v>
          </cell>
          <cell r="C1061" t="str">
            <v>Akademi Keperawatan Prima Jambi</v>
          </cell>
        </row>
        <row r="1062">
          <cell r="B1062" t="str">
            <v>104093</v>
          </cell>
          <cell r="C1062" t="str">
            <v>Akademi Keperawatan Setih Setio</v>
          </cell>
        </row>
        <row r="1063">
          <cell r="B1063" t="str">
            <v>104130</v>
          </cell>
          <cell r="C1063" t="str">
            <v>Akademi Keperawatan YPSBR Muara Bulian</v>
          </cell>
        </row>
        <row r="1064">
          <cell r="B1064" t="str">
            <v>104043</v>
          </cell>
          <cell r="C1064" t="str">
            <v>Akademi Teknik Adikarya</v>
          </cell>
        </row>
        <row r="1065">
          <cell r="B1065" t="str">
            <v>104078</v>
          </cell>
          <cell r="C1065" t="str">
            <v>AMIK Depati Parbo Kerinci</v>
          </cell>
        </row>
        <row r="1066">
          <cell r="B1066" t="str">
            <v>202004</v>
          </cell>
          <cell r="C1066" t="str">
            <v>IAIN Sultan Thaha Saifuddin Jambi</v>
          </cell>
        </row>
        <row r="1067">
          <cell r="B1067" t="str">
            <v>105006</v>
          </cell>
          <cell r="C1067" t="str">
            <v>Politeknik Jambi</v>
          </cell>
        </row>
        <row r="1068">
          <cell r="B1068" t="str">
            <v>405005</v>
          </cell>
          <cell r="C1068" t="str">
            <v>Poltekkes Kemenkes Jambi</v>
          </cell>
        </row>
        <row r="1069">
          <cell r="B1069" t="str">
            <v>103069</v>
          </cell>
          <cell r="C1069" t="str">
            <v>Sekolah Tinggi Ilmu Administrasi Setih Setio</v>
          </cell>
        </row>
        <row r="1070">
          <cell r="B1070" t="str">
            <v>103027</v>
          </cell>
          <cell r="C1070" t="str">
            <v>Sekolah Tinggi Ilmu Ekonomi Jambi</v>
          </cell>
        </row>
        <row r="1071">
          <cell r="B1071" t="str">
            <v>103075</v>
          </cell>
          <cell r="C1071" t="str">
            <v>Sekolah Tinggi Ilmu Ekonomi Muhammadiyah Jambi</v>
          </cell>
        </row>
        <row r="1072">
          <cell r="B1072" t="str">
            <v>103044</v>
          </cell>
          <cell r="C1072" t="str">
            <v>Sekolah Tinggi Ilmu Ekonomi Sakti Alam Kerinci</v>
          </cell>
        </row>
        <row r="1073">
          <cell r="B1073" t="str">
            <v>103077</v>
          </cell>
          <cell r="C1073" t="str">
            <v>Sekolah Tinggi Ilmu Kesehatan Baiturrahim</v>
          </cell>
        </row>
        <row r="1074">
          <cell r="B1074" t="str">
            <v>103041</v>
          </cell>
          <cell r="C1074" t="str">
            <v>Sekolah Tinggi Ilmu Kesehatan Harapan Ibu Jambi</v>
          </cell>
        </row>
        <row r="1075">
          <cell r="B1075" t="str">
            <v>103127</v>
          </cell>
          <cell r="C1075" t="str">
            <v>Sekolah Tinggi Ilmu Kesehatan Merangin</v>
          </cell>
        </row>
        <row r="1076">
          <cell r="B1076" t="str">
            <v>103124</v>
          </cell>
          <cell r="C1076" t="str">
            <v>Sekolah Tinggi Ilmu Kesehatan Prima</v>
          </cell>
        </row>
        <row r="1077">
          <cell r="B1077" t="str">
            <v>103056</v>
          </cell>
          <cell r="C1077" t="str">
            <v>Sekolah Tinggi Ilmu Komputer Dinamika Bangsa</v>
          </cell>
        </row>
        <row r="1078">
          <cell r="B1078" t="str">
            <v>103067</v>
          </cell>
          <cell r="C1078" t="str">
            <v>Sekolah Tinggi Teknologi Nasional</v>
          </cell>
        </row>
        <row r="1079">
          <cell r="B1079" t="str">
            <v>213017</v>
          </cell>
          <cell r="C1079" t="str">
            <v>STAI Ahsanta Jambi</v>
          </cell>
        </row>
        <row r="1080">
          <cell r="B1080" t="str">
            <v>213423</v>
          </cell>
          <cell r="C1080" t="str">
            <v>STAI An-Nadwah Kuala Tungkal, Jambi</v>
          </cell>
        </row>
        <row r="1081">
          <cell r="B1081" t="str">
            <v>213019</v>
          </cell>
          <cell r="C1081" t="str">
            <v>STAI Ma`arif Sarolangun</v>
          </cell>
        </row>
        <row r="1082">
          <cell r="B1082" t="str">
            <v>213424</v>
          </cell>
          <cell r="C1082" t="str">
            <v>STAI Ma`arif, Jambi</v>
          </cell>
        </row>
        <row r="1083">
          <cell r="B1083" t="str">
            <v>213020</v>
          </cell>
          <cell r="C1083" t="str">
            <v>STAI Mau`izhah Tanjung Jabung Barat</v>
          </cell>
        </row>
        <row r="1084">
          <cell r="B1084" t="str">
            <v>213425</v>
          </cell>
          <cell r="C1084" t="str">
            <v>STAI Muara Bulian Batanghari, Jambi</v>
          </cell>
        </row>
        <row r="1085">
          <cell r="B1085" t="str">
            <v>213426</v>
          </cell>
          <cell r="C1085" t="str">
            <v>STAI Syekh Maulana Qori (SMQ) Bangko, Jambi</v>
          </cell>
        </row>
        <row r="1086">
          <cell r="B1086" t="str">
            <v>213427</v>
          </cell>
          <cell r="C1086" t="str">
            <v>STAI Yayasan Nurul Islam (YASNI) Muara Bungo</v>
          </cell>
        </row>
        <row r="1087">
          <cell r="B1087" t="str">
            <v>203027</v>
          </cell>
          <cell r="C1087" t="str">
            <v>STAIN Kerinci</v>
          </cell>
        </row>
        <row r="1088">
          <cell r="B1088" t="str">
            <v>103078</v>
          </cell>
          <cell r="C1088" t="str">
            <v>STIA Nusantara Sakti Sungai Penuh</v>
          </cell>
        </row>
        <row r="1089">
          <cell r="B1089" t="str">
            <v>103049</v>
          </cell>
          <cell r="C1089" t="str">
            <v>STIE Graha Karya Muara Bulian</v>
          </cell>
        </row>
        <row r="1090">
          <cell r="B1090" t="str">
            <v>213485</v>
          </cell>
          <cell r="C1090" t="str">
            <v>STIE Syari`ah Al-Mujaddid</v>
          </cell>
        </row>
        <row r="1091">
          <cell r="B1091" t="str">
            <v>103021</v>
          </cell>
          <cell r="C1091" t="str">
            <v>STIP Graha Karya</v>
          </cell>
        </row>
        <row r="1092">
          <cell r="B1092" t="str">
            <v>103074</v>
          </cell>
          <cell r="C1092" t="str">
            <v>STISIP Nurdin Hamzah</v>
          </cell>
        </row>
        <row r="1093">
          <cell r="B1093" t="str">
            <v>213428</v>
          </cell>
          <cell r="C1093" t="str">
            <v>STIT Al-Azhar Diniyyah (STITAD) Muaro Bungo, Jambi</v>
          </cell>
        </row>
        <row r="1094">
          <cell r="B1094" t="str">
            <v>213429</v>
          </cell>
          <cell r="C1094" t="str">
            <v>STIT Al-Falah Rimbo Bujang, Tebo, Jambi</v>
          </cell>
        </row>
        <row r="1095">
          <cell r="B1095" t="str">
            <v>213430</v>
          </cell>
          <cell r="C1095" t="str">
            <v>STIT Darul Ulum, Sarolangun, Jambi</v>
          </cell>
        </row>
        <row r="1096">
          <cell r="B1096" t="str">
            <v>213488</v>
          </cell>
          <cell r="C1096" t="str">
            <v>STIT Kabupaten Tebo</v>
          </cell>
        </row>
        <row r="1097">
          <cell r="B1097" t="str">
            <v>213431</v>
          </cell>
          <cell r="C1097" t="str">
            <v>STIT YAPIMA Muara Bungo</v>
          </cell>
        </row>
        <row r="1098">
          <cell r="B1098" t="str">
            <v>213432</v>
          </cell>
          <cell r="C1098" t="str">
            <v>STIT YPI Kerinci</v>
          </cell>
        </row>
        <row r="1099">
          <cell r="B1099" t="str">
            <v>103107</v>
          </cell>
          <cell r="C1099" t="str">
            <v>STKIP Al Azhar Diniyyah Jambi</v>
          </cell>
        </row>
        <row r="1100">
          <cell r="B1100" t="str">
            <v>103142</v>
          </cell>
          <cell r="C1100" t="str">
            <v>STKIP Muhammadiyah Muara Bungo</v>
          </cell>
        </row>
        <row r="1101">
          <cell r="B1101" t="str">
            <v>103022</v>
          </cell>
          <cell r="C1101" t="str">
            <v>STKIP Muhammadiyah Sungai Penuh</v>
          </cell>
        </row>
        <row r="1102">
          <cell r="B1102" t="str">
            <v>103020</v>
          </cell>
          <cell r="C1102" t="str">
            <v>STKIP YPM Bangko</v>
          </cell>
        </row>
        <row r="1103">
          <cell r="B1103" t="str">
            <v>103030</v>
          </cell>
          <cell r="C1103" t="str">
            <v>STMIK Nurdin Hamzah</v>
          </cell>
        </row>
        <row r="1104">
          <cell r="B1104" t="str">
            <v>101008</v>
          </cell>
          <cell r="C1104" t="str">
            <v>Universitas Batanghari Jambi</v>
          </cell>
        </row>
        <row r="1105">
          <cell r="B1105" t="str">
            <v>001020</v>
          </cell>
          <cell r="C1105" t="str">
            <v>Universitas Jambi</v>
          </cell>
        </row>
        <row r="1106">
          <cell r="B1106" t="str">
            <v>101016</v>
          </cell>
          <cell r="C1106" t="str">
            <v>Universitas Muara Bungo</v>
          </cell>
        </row>
        <row r="1107">
          <cell r="B1107" t="str">
            <v>213018</v>
          </cell>
          <cell r="C1107" t="str">
            <v>STAI Al-Anwar Kuala Tungkal Jambi</v>
          </cell>
        </row>
        <row r="1108">
          <cell r="B1108" t="str">
            <v>104015</v>
          </cell>
          <cell r="C1108" t="str">
            <v>Akademi Manajemen Koperasi Graha Karya</v>
          </cell>
        </row>
        <row r="1109">
          <cell r="B1109" t="str">
            <v>044002</v>
          </cell>
          <cell r="C1109" t="str">
            <v>Akademi Akuntansi Bandung</v>
          </cell>
        </row>
        <row r="1110">
          <cell r="B1110" t="str">
            <v>044003</v>
          </cell>
          <cell r="C1110" t="str">
            <v>Akademi Akuntansi Bina Insani</v>
          </cell>
        </row>
        <row r="1111">
          <cell r="B1111" t="str">
            <v>044132</v>
          </cell>
          <cell r="C1111" t="str">
            <v>Akademi Analisi Kesehatan An-Nasher</v>
          </cell>
        </row>
        <row r="1112">
          <cell r="B1112" t="str">
            <v>044133</v>
          </cell>
          <cell r="C1112" t="str">
            <v>Akademi Bahasa Asing Internasional Bandung</v>
          </cell>
        </row>
        <row r="1113">
          <cell r="B1113" t="str">
            <v>044239</v>
          </cell>
          <cell r="C1113" t="str">
            <v>Akademi Farmasi Bumi Siliwangi</v>
          </cell>
        </row>
        <row r="1114">
          <cell r="B1114" t="str">
            <v>044210</v>
          </cell>
          <cell r="C1114" t="str">
            <v>Akademi Farmasi Muhammadiyah Cirebon</v>
          </cell>
        </row>
        <row r="1115">
          <cell r="B1115" t="str">
            <v>044227</v>
          </cell>
          <cell r="C1115" t="str">
            <v>Akademi Farmasi Muhammadiyah Kabupaten Kuningan</v>
          </cell>
        </row>
        <row r="1116">
          <cell r="B1116" t="str">
            <v>044238</v>
          </cell>
          <cell r="C1116" t="str">
            <v>Akademi Farmasi YPF</v>
          </cell>
        </row>
        <row r="1117">
          <cell r="B1117" t="str">
            <v>044114</v>
          </cell>
          <cell r="C1117" t="str">
            <v>Akademi Fisioterapi Rumah Sakit Dustira</v>
          </cell>
        </row>
        <row r="1118">
          <cell r="B1118" t="str">
            <v>364001</v>
          </cell>
          <cell r="C1118" t="str">
            <v>Akademi Ilmu Pemasyarakatan</v>
          </cell>
        </row>
        <row r="1119">
          <cell r="B1119" t="str">
            <v>044075</v>
          </cell>
          <cell r="C1119" t="str">
            <v>Akademi Industri Tekstil Bandung</v>
          </cell>
        </row>
        <row r="1120">
          <cell r="B1120" t="str">
            <v>044208</v>
          </cell>
          <cell r="C1120" t="str">
            <v>Akademi Kebidanan Al-Ikhlas Cisarua</v>
          </cell>
        </row>
        <row r="1121">
          <cell r="B1121" t="str">
            <v>044188</v>
          </cell>
          <cell r="C1121" t="str">
            <v>Akademi Kebidanan Ar-Rahmah Bandung</v>
          </cell>
        </row>
        <row r="1122">
          <cell r="B1122" t="str">
            <v>044211</v>
          </cell>
          <cell r="C1122" t="str">
            <v>Akademi Kebidanan Bakti Indonesia Bogor</v>
          </cell>
        </row>
        <row r="1123">
          <cell r="B1123" t="str">
            <v>044228</v>
          </cell>
          <cell r="C1123" t="str">
            <v>Akademi Kebidanan Bandung</v>
          </cell>
        </row>
        <row r="1124">
          <cell r="B1124" t="str">
            <v>044175</v>
          </cell>
          <cell r="C1124" t="str">
            <v>Akademi Kebidanan Bhakti Asih Purwakarta</v>
          </cell>
        </row>
        <row r="1125">
          <cell r="B1125" t="str">
            <v>044161</v>
          </cell>
          <cell r="C1125" t="str">
            <v>Akademi Kebidanan Bhakti Bangsa</v>
          </cell>
        </row>
        <row r="1126">
          <cell r="B1126" t="str">
            <v>044177</v>
          </cell>
          <cell r="C1126" t="str">
            <v>Akademi Kebidanan Bhakti Husada Cikarang</v>
          </cell>
        </row>
        <row r="1127">
          <cell r="B1127" t="str">
            <v>044201</v>
          </cell>
          <cell r="C1127" t="str">
            <v>Akademi Kebidanan Bhakti Nugraha</v>
          </cell>
        </row>
        <row r="1128">
          <cell r="B1128" t="str">
            <v>044214</v>
          </cell>
          <cell r="C1128" t="str">
            <v>Akademi Kebidanan Bogor Husada</v>
          </cell>
        </row>
        <row r="1129">
          <cell r="B1129" t="str">
            <v>044204</v>
          </cell>
          <cell r="C1129" t="str">
            <v>Akademi Kebidanan Bunda Auni Bogor</v>
          </cell>
        </row>
        <row r="1130">
          <cell r="B1130" t="str">
            <v>044193</v>
          </cell>
          <cell r="C1130" t="str">
            <v>Akademi Kebidanan Cianjur</v>
          </cell>
        </row>
        <row r="1131">
          <cell r="B1131" t="str">
            <v>044217</v>
          </cell>
          <cell r="C1131" t="str">
            <v>Akademi Kebidanan Dewi Sartika Bandung</v>
          </cell>
        </row>
        <row r="1132">
          <cell r="B1132" t="str">
            <v>034175</v>
          </cell>
          <cell r="C1132" t="str">
            <v>Akademi Kebidanan Farama Mulya</v>
          </cell>
        </row>
        <row r="1133">
          <cell r="B1133" t="str">
            <v>044182</v>
          </cell>
          <cell r="C1133" t="str">
            <v>Akademi Kebidanan Gema Nusantara Bekasi</v>
          </cell>
        </row>
        <row r="1134">
          <cell r="B1134" t="str">
            <v>044225</v>
          </cell>
          <cell r="C1134" t="str">
            <v>Akademi Kebidanan Graha Husada Cirebon</v>
          </cell>
        </row>
        <row r="1135">
          <cell r="B1135" t="str">
            <v>044174</v>
          </cell>
          <cell r="C1135" t="str">
            <v>Akademi Kebidanan Isma Husada Cirebon</v>
          </cell>
        </row>
        <row r="1136">
          <cell r="B1136" t="str">
            <v>044224</v>
          </cell>
          <cell r="C1136" t="str">
            <v>Akademi Kebidanan Medica Obgin</v>
          </cell>
        </row>
        <row r="1137">
          <cell r="B1137" t="str">
            <v>044195</v>
          </cell>
          <cell r="C1137" t="str">
            <v>Akademi Kebidanan Muhammadiyah Cirebon</v>
          </cell>
        </row>
        <row r="1138">
          <cell r="B1138" t="str">
            <v>044191</v>
          </cell>
          <cell r="C1138" t="str">
            <v>Akademi Kebidanan Pelita Ilmu Depok</v>
          </cell>
        </row>
        <row r="1139">
          <cell r="B1139" t="str">
            <v>044196</v>
          </cell>
          <cell r="C1139" t="str">
            <v>Akademi Kebidanan Prima Husada</v>
          </cell>
        </row>
        <row r="1140">
          <cell r="B1140" t="str">
            <v>044206</v>
          </cell>
          <cell r="C1140" t="str">
            <v>Akademi Kebidanan Prima Indonesia</v>
          </cell>
        </row>
        <row r="1141">
          <cell r="B1141" t="str">
            <v>044221</v>
          </cell>
          <cell r="C1141" t="str">
            <v>Akademi Kebidanan Respati</v>
          </cell>
        </row>
        <row r="1142">
          <cell r="B1142" t="str">
            <v>044223</v>
          </cell>
          <cell r="C1142" t="str">
            <v>Akademi Kebidanan Sayid Sabiq Indramayu</v>
          </cell>
        </row>
        <row r="1143">
          <cell r="B1143" t="str">
            <v>044199</v>
          </cell>
          <cell r="C1143" t="str">
            <v>Akademi Kebidanan Suka Wangi Bekasi</v>
          </cell>
        </row>
        <row r="1144">
          <cell r="B1144" t="str">
            <v>044200</v>
          </cell>
          <cell r="C1144" t="str">
            <v>Akademi Kebidanan Syahida Komunika</v>
          </cell>
        </row>
        <row r="1145">
          <cell r="B1145" t="str">
            <v>044220</v>
          </cell>
          <cell r="C1145" t="str">
            <v>Akademi Kebidanan Tiara Bunda</v>
          </cell>
        </row>
        <row r="1146">
          <cell r="B1146" t="str">
            <v>044170</v>
          </cell>
          <cell r="C1146" t="str">
            <v>Akademi Kebidanan Tri Dharma Bandung</v>
          </cell>
        </row>
        <row r="1147">
          <cell r="B1147" t="str">
            <v>044226</v>
          </cell>
          <cell r="C1147" t="str">
            <v>Akademi Kebidanan Wijaya Husada</v>
          </cell>
        </row>
        <row r="1148">
          <cell r="B1148" t="str">
            <v>044165</v>
          </cell>
          <cell r="C1148" t="str">
            <v>Akademi Kebidanan YPSDMI</v>
          </cell>
        </row>
        <row r="1149">
          <cell r="B1149" t="str">
            <v>044207</v>
          </cell>
          <cell r="C1149" t="str">
            <v>Akademi Keperawatan Al-Ikhlas Cisarua</v>
          </cell>
        </row>
        <row r="1150">
          <cell r="B1150" t="str">
            <v>034231</v>
          </cell>
          <cell r="C1150" t="str">
            <v>Akademi Keperawatan Antariksa</v>
          </cell>
        </row>
        <row r="1151">
          <cell r="B1151" t="str">
            <v>044149</v>
          </cell>
          <cell r="C1151" t="str">
            <v>Akademi Keperawatan Bhakti Husada Cikarang</v>
          </cell>
        </row>
        <row r="1152">
          <cell r="B1152" t="str">
            <v>044180</v>
          </cell>
          <cell r="C1152" t="str">
            <v>Akademi Keperawatan Bhakti Kencana Bandung</v>
          </cell>
        </row>
        <row r="1153">
          <cell r="B1153" t="str">
            <v>044234</v>
          </cell>
          <cell r="C1153" t="str">
            <v>Akademi Keperawatan Bidara Mukti</v>
          </cell>
        </row>
        <row r="1154">
          <cell r="B1154" t="str">
            <v>044160</v>
          </cell>
          <cell r="C1154" t="str">
            <v>Akademi Keperawatan Buntet Pesantren</v>
          </cell>
        </row>
        <row r="1155">
          <cell r="B1155" t="str">
            <v>044185</v>
          </cell>
          <cell r="C1155" t="str">
            <v>Akademi Keperawatan Dharma Husada Cirebon</v>
          </cell>
        </row>
        <row r="1156">
          <cell r="B1156" t="str">
            <v>044143</v>
          </cell>
          <cell r="C1156" t="str">
            <v>Akademi Keperawatan Kebonjati</v>
          </cell>
        </row>
        <row r="1157">
          <cell r="B1157" t="str">
            <v>044157</v>
          </cell>
          <cell r="C1157" t="str">
            <v>Akademi Keperawatan Muhammadiyah Cirebon</v>
          </cell>
        </row>
        <row r="1158">
          <cell r="B1158" t="str">
            <v>344035</v>
          </cell>
          <cell r="C1158" t="str">
            <v>Akademi Keperawatan Pemkab Cianjur</v>
          </cell>
        </row>
        <row r="1159">
          <cell r="B1159" t="str">
            <v>344033</v>
          </cell>
          <cell r="C1159" t="str">
            <v>Akademi Keperawatan Pemkab Garut</v>
          </cell>
        </row>
        <row r="1160">
          <cell r="B1160" t="str">
            <v>344034</v>
          </cell>
          <cell r="C1160" t="str">
            <v>Akademi Keperawatan Pemkab Subang</v>
          </cell>
        </row>
        <row r="1161">
          <cell r="B1161" t="str">
            <v>344031</v>
          </cell>
          <cell r="C1161" t="str">
            <v>Akademi Keperawatan Pemkab Sumedang</v>
          </cell>
        </row>
        <row r="1162">
          <cell r="B1162" t="str">
            <v>044155</v>
          </cell>
          <cell r="C1162" t="str">
            <v>Akademi Keperawatan Raflesia</v>
          </cell>
        </row>
        <row r="1163">
          <cell r="B1163" t="str">
            <v>044154</v>
          </cell>
          <cell r="C1163" t="str">
            <v>Akademi Keperawatan RS Dustira</v>
          </cell>
        </row>
        <row r="1164">
          <cell r="B1164" t="str">
            <v>044230</v>
          </cell>
          <cell r="C1164" t="str">
            <v>Akademi Keperawatan RS Efarina</v>
          </cell>
        </row>
        <row r="1165">
          <cell r="B1165" t="str">
            <v>044156</v>
          </cell>
          <cell r="C1165" t="str">
            <v>Akademi Keperawatan Saifudin Zuhri</v>
          </cell>
        </row>
        <row r="1166">
          <cell r="B1166" t="str">
            <v>044152</v>
          </cell>
          <cell r="C1166" t="str">
            <v>Akademi Keperawatan YPIB Majalengka</v>
          </cell>
        </row>
        <row r="1167">
          <cell r="B1167" t="str">
            <v>034095</v>
          </cell>
          <cell r="C1167" t="str">
            <v>Akademi Kimia Analis Caraka Nusantara</v>
          </cell>
        </row>
        <row r="1168">
          <cell r="B1168" t="str">
            <v>434003</v>
          </cell>
          <cell r="C1168" t="str">
            <v>Akademi Kimia Analisis</v>
          </cell>
        </row>
        <row r="1169">
          <cell r="B1169" t="str">
            <v>046001</v>
          </cell>
          <cell r="C1169" t="str">
            <v>Akademi Komunitas Multistrada</v>
          </cell>
        </row>
        <row r="1170">
          <cell r="B1170" t="str">
            <v>046002</v>
          </cell>
          <cell r="C1170" t="str">
            <v>Akademi Komunitas Toyota Indonesia</v>
          </cell>
        </row>
        <row r="1171">
          <cell r="B1171" t="str">
            <v>044184</v>
          </cell>
          <cell r="C1171" t="str">
            <v>Akademi Manajemen Informatika Dan Komputer Bogor</v>
          </cell>
        </row>
        <row r="1172">
          <cell r="B1172" t="str">
            <v>044064</v>
          </cell>
          <cell r="C1172" t="str">
            <v>Akademi Manajemen Informatika Dan Komputer Garut</v>
          </cell>
        </row>
        <row r="1173">
          <cell r="B1173" t="str">
            <v>044033</v>
          </cell>
          <cell r="C1173" t="str">
            <v>Akademi Manajemen Informatika Dan Komputer Hass</v>
          </cell>
        </row>
        <row r="1174">
          <cell r="B1174" t="str">
            <v>044089</v>
          </cell>
          <cell r="C1174" t="str">
            <v>Akademi Manajemen Informatika Dan Komputer YPAT</v>
          </cell>
        </row>
        <row r="1175">
          <cell r="B1175" t="str">
            <v>044052</v>
          </cell>
          <cell r="C1175" t="str">
            <v>Akademi Maritim Cirebon</v>
          </cell>
        </row>
        <row r="1176">
          <cell r="B1176" t="str">
            <v>044035</v>
          </cell>
          <cell r="C1176" t="str">
            <v>Akademi Maritim Suaka Bahari</v>
          </cell>
        </row>
        <row r="1177">
          <cell r="B1177" t="str">
            <v>044118</v>
          </cell>
          <cell r="C1177" t="str">
            <v>Akademi Minyak Dan Gas Balongan</v>
          </cell>
        </row>
        <row r="1178">
          <cell r="B1178" t="str">
            <v>044050</v>
          </cell>
          <cell r="C1178" t="str">
            <v>Akademi Pariwisata Bandung</v>
          </cell>
        </row>
        <row r="1179">
          <cell r="B1179" t="str">
            <v>044236</v>
          </cell>
          <cell r="C1179" t="str">
            <v>Akademi Pariwisata BSI Bandung</v>
          </cell>
        </row>
        <row r="1180">
          <cell r="B1180" t="str">
            <v>044107</v>
          </cell>
          <cell r="C1180" t="str">
            <v>Akademi Pariwisata Citra Buana Indonesia</v>
          </cell>
        </row>
        <row r="1181">
          <cell r="B1181" t="str">
            <v>044093</v>
          </cell>
          <cell r="C1181" t="str">
            <v>Akademi Pariwisata Nasional Indonesia Bandung</v>
          </cell>
        </row>
        <row r="1182">
          <cell r="B1182" t="str">
            <v>044111</v>
          </cell>
          <cell r="C1182" t="str">
            <v>Akademi Pariwisata NHI Bandung</v>
          </cell>
        </row>
        <row r="1183">
          <cell r="B1183" t="str">
            <v>034102</v>
          </cell>
          <cell r="C1183" t="str">
            <v>Akademi Pariwisata Nusantara Jaya</v>
          </cell>
        </row>
        <row r="1184">
          <cell r="B1184" t="str">
            <v>044082</v>
          </cell>
          <cell r="C1184" t="str">
            <v>Akademi Pariwisata Sandhy Putra</v>
          </cell>
        </row>
        <row r="1185">
          <cell r="B1185" t="str">
            <v>044065</v>
          </cell>
          <cell r="C1185" t="str">
            <v>Akademi Pariwisata Siliwangi</v>
          </cell>
        </row>
        <row r="1186">
          <cell r="B1186" t="str">
            <v>044056</v>
          </cell>
          <cell r="C1186" t="str">
            <v>Akademi Pariwisata Yasmi</v>
          </cell>
        </row>
        <row r="1187">
          <cell r="B1187" t="str">
            <v>044051</v>
          </cell>
          <cell r="C1187" t="str">
            <v>Akademi Perdagangan Bandung</v>
          </cell>
        </row>
        <row r="1188">
          <cell r="B1188" t="str">
            <v>044205</v>
          </cell>
          <cell r="C1188" t="str">
            <v>Akademi Perdagangan Catur Insan Cendekia</v>
          </cell>
        </row>
        <row r="1189">
          <cell r="B1189" t="str">
            <v>044109</v>
          </cell>
          <cell r="C1189" t="str">
            <v>Akademi Perekam Medis &amp; Informatika Kesehatan</v>
          </cell>
        </row>
        <row r="1190">
          <cell r="B1190" t="str">
            <v>044235</v>
          </cell>
          <cell r="C1190" t="str">
            <v>Akademi Perpajakan Padang (AKAP) Bekasi</v>
          </cell>
        </row>
        <row r="1191">
          <cell r="B1191" t="str">
            <v>044187</v>
          </cell>
          <cell r="C1191" t="str">
            <v>Akademi Radiognostik Dan Radioterapi Yapenpernus</v>
          </cell>
        </row>
        <row r="1192">
          <cell r="B1192" t="str">
            <v>044071</v>
          </cell>
          <cell r="C1192" t="str">
            <v>Akademi Sekretari Dan Manajemen Ariyanti</v>
          </cell>
        </row>
        <row r="1193">
          <cell r="B1193" t="str">
            <v>044004</v>
          </cell>
          <cell r="C1193" t="str">
            <v>Akademi Sekretari Dan Manajemen Bina Insani</v>
          </cell>
        </row>
        <row r="1194">
          <cell r="B1194" t="str">
            <v>044168</v>
          </cell>
          <cell r="C1194" t="str">
            <v>Akademi Sekretari Dan Manajemen BSI Bandung</v>
          </cell>
        </row>
        <row r="1195">
          <cell r="B1195" t="str">
            <v>044098</v>
          </cell>
          <cell r="C1195" t="str">
            <v>Akademi Sekretari Dan Manajemen Insulindo</v>
          </cell>
        </row>
        <row r="1196">
          <cell r="B1196" t="str">
            <v>044049</v>
          </cell>
          <cell r="C1196" t="str">
            <v>Akademi Sekretari Dan Manajemen Kencana Bandung</v>
          </cell>
        </row>
        <row r="1197">
          <cell r="B1197" t="str">
            <v>044062</v>
          </cell>
          <cell r="C1197" t="str">
            <v>Akademi Sekretari Dan Manajemen Tunas Harapan</v>
          </cell>
        </row>
        <row r="1198">
          <cell r="B1198" t="str">
            <v>044022</v>
          </cell>
          <cell r="C1198" t="str">
            <v>Akademi Sekretari Manajemen Taruna Bakti</v>
          </cell>
        </row>
        <row r="1199">
          <cell r="B1199" t="str">
            <v>044069</v>
          </cell>
          <cell r="C1199" t="str">
            <v>Akademi Sekretari Triguna</v>
          </cell>
        </row>
        <row r="1200">
          <cell r="B1200" t="str">
            <v>044072</v>
          </cell>
          <cell r="C1200" t="str">
            <v>Akademi Tata Boga Bandung</v>
          </cell>
        </row>
        <row r="1201">
          <cell r="B1201" t="str">
            <v>044136</v>
          </cell>
          <cell r="C1201" t="str">
            <v>Akademi Teknik Mesin Industri Cikarang</v>
          </cell>
        </row>
        <row r="1202">
          <cell r="B1202" t="str">
            <v>044074</v>
          </cell>
          <cell r="C1202" t="str">
            <v>Akademi Teknologi Bandung</v>
          </cell>
        </row>
        <row r="1203">
          <cell r="B1203" t="str">
            <v>044078</v>
          </cell>
          <cell r="C1203" t="str">
            <v>Akademi Teknologi Bogor</v>
          </cell>
        </row>
        <row r="1204">
          <cell r="B1204" t="str">
            <v>044105</v>
          </cell>
          <cell r="C1204" t="str">
            <v>Akademi Telekomunikasi Bogor</v>
          </cell>
        </row>
        <row r="1205">
          <cell r="B1205" t="str">
            <v>044126</v>
          </cell>
          <cell r="C1205" t="str">
            <v>Akademi Telekomunikasi Nusantara</v>
          </cell>
        </row>
        <row r="1206">
          <cell r="B1206" t="str">
            <v>044081</v>
          </cell>
          <cell r="C1206" t="str">
            <v>AMIK Al-Ma soem</v>
          </cell>
        </row>
        <row r="1207">
          <cell r="B1207" t="str">
            <v>044122</v>
          </cell>
          <cell r="C1207" t="str">
            <v>AMIK Al-Muslim Bekasi</v>
          </cell>
        </row>
        <row r="1208">
          <cell r="B1208" t="str">
            <v>044162</v>
          </cell>
          <cell r="C1208" t="str">
            <v>AMIK BSI Bandung</v>
          </cell>
        </row>
        <row r="1209">
          <cell r="B1209" t="str">
            <v>044131</v>
          </cell>
          <cell r="C1209" t="str">
            <v>AMIK BSI Bekasi</v>
          </cell>
        </row>
        <row r="1210">
          <cell r="B1210" t="str">
            <v>044163</v>
          </cell>
          <cell r="C1210" t="str">
            <v>AMIK BSI Bogor</v>
          </cell>
        </row>
        <row r="1211">
          <cell r="B1211" t="str">
            <v>044232</v>
          </cell>
          <cell r="C1211" t="str">
            <v>AMIK BSI Karawang</v>
          </cell>
        </row>
        <row r="1212">
          <cell r="B1212" t="str">
            <v>044222</v>
          </cell>
          <cell r="C1212" t="str">
            <v>AMIK BSI Sukabumi</v>
          </cell>
        </row>
        <row r="1213">
          <cell r="B1213" t="str">
            <v>044169</v>
          </cell>
          <cell r="C1213" t="str">
            <v>AMIK BSI Tasikmalaya</v>
          </cell>
        </row>
        <row r="1214">
          <cell r="B1214" t="str">
            <v>044045</v>
          </cell>
          <cell r="C1214" t="str">
            <v>AMIK Bumi Nusantara</v>
          </cell>
        </row>
        <row r="1215">
          <cell r="B1215" t="str">
            <v>044108</v>
          </cell>
          <cell r="C1215" t="str">
            <v>AMIK Citra Buana Indonesia</v>
          </cell>
        </row>
        <row r="1216">
          <cell r="B1216" t="str">
            <v>044102</v>
          </cell>
          <cell r="C1216" t="str">
            <v>AMIK Purnama Niaga</v>
          </cell>
        </row>
        <row r="1217">
          <cell r="B1217" t="str">
            <v>044068</v>
          </cell>
          <cell r="C1217" t="str">
            <v>AMIK Sultan Agung</v>
          </cell>
        </row>
        <row r="1218">
          <cell r="B1218" t="str">
            <v>202007</v>
          </cell>
          <cell r="C1218" t="str">
            <v>IAIN Syekh Nurjati Cirebon</v>
          </cell>
        </row>
        <row r="1219">
          <cell r="B1219" t="str">
            <v>212028</v>
          </cell>
          <cell r="C1219" t="str">
            <v>Institut Agama Islam Al Zaytun Indonesia</v>
          </cell>
        </row>
        <row r="1220">
          <cell r="B1220" t="str">
            <v>212004</v>
          </cell>
          <cell r="C1220" t="str">
            <v>Institut Agama Islam Cipasung (IAIC) Tasikmalaya</v>
          </cell>
        </row>
        <row r="1221">
          <cell r="B1221" t="str">
            <v>212005</v>
          </cell>
          <cell r="C1221" t="str">
            <v>Institut Agama Islam Darussalam (IAID) Ciamis Jawa Barat</v>
          </cell>
        </row>
        <row r="1222">
          <cell r="B1222" t="str">
            <v>212003</v>
          </cell>
          <cell r="C1222" t="str">
            <v>Institut Agama Islam Latifah Mubarokiyah (IAILM) Suryalaya Tasikmalaya</v>
          </cell>
        </row>
        <row r="1223">
          <cell r="B1223" t="str">
            <v>212024</v>
          </cell>
          <cell r="C1223" t="str">
            <v>Institut Agama Islam Shalahuddin Al-Ayyubi (INISA) Tambun Bekasi</v>
          </cell>
        </row>
        <row r="1224">
          <cell r="B1224" t="str">
            <v>212057</v>
          </cell>
          <cell r="C1224" t="str">
            <v>Institut Agama Islam Terpadu Modern Sahid Bogor</v>
          </cell>
        </row>
        <row r="1225">
          <cell r="B1225" t="str">
            <v>042010</v>
          </cell>
          <cell r="C1225" t="str">
            <v>Institut Bisnis Muhammadiyah Bekasi</v>
          </cell>
        </row>
        <row r="1226">
          <cell r="B1226" t="str">
            <v>042001</v>
          </cell>
          <cell r="C1226" t="str">
            <v>Institut Manajemen Koperasi Indonesia</v>
          </cell>
        </row>
        <row r="1227">
          <cell r="B1227" t="str">
            <v>042011</v>
          </cell>
          <cell r="C1227" t="str">
            <v>Institut Manajemen Wiyata Indonesia</v>
          </cell>
        </row>
        <row r="1228">
          <cell r="B1228" t="str">
            <v>342001</v>
          </cell>
          <cell r="C1228" t="str">
            <v>Institut Pemerintahan Dalam Negeri</v>
          </cell>
        </row>
        <row r="1229">
          <cell r="B1229" t="str">
            <v>002003</v>
          </cell>
          <cell r="C1229" t="str">
            <v>Institut Pertanian Bogor</v>
          </cell>
        </row>
        <row r="1230">
          <cell r="B1230" t="str">
            <v>002010</v>
          </cell>
          <cell r="C1230" t="str">
            <v>Institut Seni Budaya Indonesia Bandung</v>
          </cell>
        </row>
        <row r="1231">
          <cell r="B1231" t="str">
            <v>212001</v>
          </cell>
          <cell r="C1231" t="str">
            <v>Institut Studi Islam Fahmina (ISIF)</v>
          </cell>
        </row>
        <row r="1232">
          <cell r="B1232" t="str">
            <v>002001</v>
          </cell>
          <cell r="C1232" t="str">
            <v>Institut Teknologi Bandung</v>
          </cell>
        </row>
        <row r="1233">
          <cell r="B1233" t="str">
            <v>042006</v>
          </cell>
          <cell r="C1233" t="str">
            <v>Institut Teknologi Harapan Bangsa</v>
          </cell>
        </row>
        <row r="1234">
          <cell r="B1234" t="str">
            <v>042002</v>
          </cell>
          <cell r="C1234" t="str">
            <v>Institut Teknologi Nasional Bandung</v>
          </cell>
        </row>
        <row r="1235">
          <cell r="B1235" t="str">
            <v>042005</v>
          </cell>
          <cell r="C1235" t="str">
            <v>Institut Teknologi Sains Bandung</v>
          </cell>
        </row>
        <row r="1236">
          <cell r="B1236" t="str">
            <v>045022</v>
          </cell>
          <cell r="C1236" t="str">
            <v>Politeknik Agroindustri</v>
          </cell>
        </row>
        <row r="1237">
          <cell r="B1237" t="str">
            <v>435005</v>
          </cell>
          <cell r="C1237" t="str">
            <v>Politeknik AKA Bogor</v>
          </cell>
        </row>
        <row r="1238">
          <cell r="B1238" t="str">
            <v>045030</v>
          </cell>
          <cell r="C1238" t="str">
            <v>Politeknik Al-Islam Bandung</v>
          </cell>
        </row>
        <row r="1239">
          <cell r="B1239" t="str">
            <v>045004</v>
          </cell>
          <cell r="C1239" t="str">
            <v>Politeknik Bina Budaya Cipta</v>
          </cell>
        </row>
        <row r="1240">
          <cell r="B1240" t="str">
            <v>045042</v>
          </cell>
          <cell r="C1240" t="str">
            <v>Politeknik Enjinering Indorama</v>
          </cell>
        </row>
        <row r="1241">
          <cell r="B1241" t="str">
            <v>045036</v>
          </cell>
          <cell r="C1241" t="str">
            <v>Politeknik Geologi Dan Pertambangan Agp</v>
          </cell>
        </row>
        <row r="1242">
          <cell r="B1242" t="str">
            <v>045019</v>
          </cell>
          <cell r="C1242" t="str">
            <v>Politeknik Gunakarya Indonesia Bekasi</v>
          </cell>
        </row>
        <row r="1243">
          <cell r="B1243" t="str">
            <v>045032</v>
          </cell>
          <cell r="C1243" t="str">
            <v>Politeknik Kelapa Sawit Citra Widya Edukasi</v>
          </cell>
        </row>
        <row r="1244">
          <cell r="B1244" t="str">
            <v>045025</v>
          </cell>
          <cell r="C1244" t="str">
            <v>Politeknik Kent</v>
          </cell>
        </row>
        <row r="1245">
          <cell r="B1245" t="str">
            <v>045033</v>
          </cell>
          <cell r="C1245" t="str">
            <v>Politeknik Kesehatan Bhakti Pertiwi Husada</v>
          </cell>
        </row>
        <row r="1246">
          <cell r="B1246" t="str">
            <v>045034</v>
          </cell>
          <cell r="C1246" t="str">
            <v>Politeknik Kesehatan TNI-AU Ciumbuleuit</v>
          </cell>
        </row>
        <row r="1247">
          <cell r="B1247" t="str">
            <v>045008</v>
          </cell>
          <cell r="C1247" t="str">
            <v>Politeknik Komputer Niaga Lpkia</v>
          </cell>
        </row>
        <row r="1248">
          <cell r="B1248" t="str">
            <v>045013</v>
          </cell>
          <cell r="C1248" t="str">
            <v>Politeknik LP3I Bandung</v>
          </cell>
        </row>
        <row r="1249">
          <cell r="B1249" t="str">
            <v>005001</v>
          </cell>
          <cell r="C1249" t="str">
            <v>Politeknik Manufaktur Bandung</v>
          </cell>
        </row>
        <row r="1250">
          <cell r="B1250" t="str">
            <v>045043</v>
          </cell>
          <cell r="C1250" t="str">
            <v>Politeknik Meta Industri Cikarang</v>
          </cell>
        </row>
        <row r="1251">
          <cell r="B1251" t="str">
            <v>005004</v>
          </cell>
          <cell r="C1251" t="str">
            <v>Politeknik Negeri Bandung</v>
          </cell>
        </row>
        <row r="1252">
          <cell r="B1252" t="str">
            <v>005043</v>
          </cell>
          <cell r="C1252" t="str">
            <v>Politeknik Negeri Indramayu</v>
          </cell>
        </row>
        <row r="1253">
          <cell r="B1253" t="str">
            <v>005002</v>
          </cell>
          <cell r="C1253" t="str">
            <v>Politeknik Negeri Jakarta</v>
          </cell>
        </row>
        <row r="1254">
          <cell r="B1254" t="str">
            <v>005040</v>
          </cell>
          <cell r="C1254" t="str">
            <v>Politeknik Negeri Subang</v>
          </cell>
        </row>
        <row r="1255">
          <cell r="B1255" t="str">
            <v>045002</v>
          </cell>
          <cell r="C1255" t="str">
            <v>Politeknik Pajajaran Insan Cinta Bangsa Bandung</v>
          </cell>
        </row>
        <row r="1256">
          <cell r="B1256" t="str">
            <v>045023</v>
          </cell>
          <cell r="C1256" t="str">
            <v>Politeknik Perdana Mandiri</v>
          </cell>
        </row>
        <row r="1257">
          <cell r="B1257" t="str">
            <v>045027</v>
          </cell>
          <cell r="C1257" t="str">
            <v>Politeknik Piksi Ganesha</v>
          </cell>
        </row>
        <row r="1258">
          <cell r="B1258" t="str">
            <v>045009</v>
          </cell>
          <cell r="C1258" t="str">
            <v>Politeknik Pos Indonesia</v>
          </cell>
        </row>
        <row r="1259">
          <cell r="B1259" t="str">
            <v>045018</v>
          </cell>
          <cell r="C1259" t="str">
            <v>Politeknik Praktisi Bandung</v>
          </cell>
        </row>
        <row r="1260">
          <cell r="B1260" t="str">
            <v>435004</v>
          </cell>
          <cell r="C1260" t="str">
            <v>Politeknik STTT Bandung</v>
          </cell>
        </row>
        <row r="1261">
          <cell r="B1261" t="str">
            <v>045020</v>
          </cell>
          <cell r="C1261" t="str">
            <v>Politeknik Sukabumi</v>
          </cell>
        </row>
        <row r="1262">
          <cell r="B1262" t="str">
            <v>045016</v>
          </cell>
          <cell r="C1262" t="str">
            <v>Politeknik TEDC</v>
          </cell>
        </row>
        <row r="1263">
          <cell r="B1263" t="str">
            <v>045012</v>
          </cell>
          <cell r="C1263" t="str">
            <v>Politeknik Tri Mitra Karya Mandiri</v>
          </cell>
        </row>
        <row r="1264">
          <cell r="B1264" t="str">
            <v>045037</v>
          </cell>
          <cell r="C1264" t="str">
            <v>Politeknik Triguna Tasikmalaya</v>
          </cell>
        </row>
        <row r="1265">
          <cell r="B1265" t="str">
            <v>045029</v>
          </cell>
          <cell r="C1265" t="str">
            <v>Politenik Kesehatan Yapkesbi Sukabumi</v>
          </cell>
        </row>
        <row r="1266">
          <cell r="B1266" t="str">
            <v>405011</v>
          </cell>
          <cell r="C1266" t="str">
            <v>Poltekkes Kemenkes Bandung</v>
          </cell>
        </row>
        <row r="1267">
          <cell r="B1267" t="str">
            <v>405010</v>
          </cell>
          <cell r="C1267" t="str">
            <v>Poltekkes Kemenkes Jakarta III</v>
          </cell>
        </row>
        <row r="1268">
          <cell r="B1268" t="str">
            <v>405012</v>
          </cell>
          <cell r="C1268" t="str">
            <v>Poltekkes Kemenkes Tasikmalaya</v>
          </cell>
        </row>
        <row r="1269">
          <cell r="B1269" t="str">
            <v>233131</v>
          </cell>
          <cell r="C1269" t="str">
            <v>Sekolah Tinggi Alkitab Penyebaran Injil (STAPIN) Majalengka</v>
          </cell>
        </row>
        <row r="1270">
          <cell r="B1270" t="str">
            <v>233006</v>
          </cell>
          <cell r="C1270" t="str">
            <v>Sekolah Tinggi Alkitab Tiranus Bandung</v>
          </cell>
        </row>
        <row r="1271">
          <cell r="B1271" t="str">
            <v>043317</v>
          </cell>
          <cell r="C1271" t="str">
            <v>Sekolah Tinggi Analis Bakti Asih</v>
          </cell>
        </row>
        <row r="1272">
          <cell r="B1272" t="str">
            <v>043272</v>
          </cell>
          <cell r="C1272" t="str">
            <v>Sekolah Tinggi Bahasa Asing Bina Dinamika Cianjur</v>
          </cell>
        </row>
        <row r="1273">
          <cell r="B1273" t="str">
            <v>043246</v>
          </cell>
          <cell r="C1273" t="str">
            <v>Sekolah Tinggi Bahasa Asing Cipto Hadi Pranoto</v>
          </cell>
        </row>
        <row r="1274">
          <cell r="B1274" t="str">
            <v>043312</v>
          </cell>
          <cell r="C1274" t="str">
            <v>Sekolah Tinggi Bahasa Asing IEC Bekasi</v>
          </cell>
        </row>
        <row r="1275">
          <cell r="B1275" t="str">
            <v>043131</v>
          </cell>
          <cell r="C1275" t="str">
            <v>Sekolah Tinggi Bahasa Asing JIA</v>
          </cell>
        </row>
        <row r="1276">
          <cell r="B1276" t="str">
            <v>043165</v>
          </cell>
          <cell r="C1276" t="str">
            <v>Sekolah Tinggi Bahasa Asing Sebelas April Sumedang</v>
          </cell>
        </row>
        <row r="1277">
          <cell r="B1277" t="str">
            <v>043035</v>
          </cell>
          <cell r="C1277" t="str">
            <v>Sekolah Tinggi Bahasa Asing Yapari</v>
          </cell>
        </row>
        <row r="1278">
          <cell r="B1278" t="str">
            <v>043079</v>
          </cell>
          <cell r="C1278" t="str">
            <v>Sekolah Tinggi Desain Indonesia Bandung</v>
          </cell>
        </row>
        <row r="1279">
          <cell r="B1279" t="str">
            <v>213539</v>
          </cell>
          <cell r="C1279" t="str">
            <v>Sekolah Tinggi Ekonomi dan Bisnis Islam (STEBIS) Muhammadiyah Sumedang</v>
          </cell>
        </row>
        <row r="1280">
          <cell r="B1280" t="str">
            <v>213178</v>
          </cell>
          <cell r="C1280" t="str">
            <v>Sekolah Tinggi Ekonomi Islam (STEI) Tazkia, Bogor</v>
          </cell>
        </row>
        <row r="1281">
          <cell r="B1281" t="str">
            <v>213456</v>
          </cell>
          <cell r="C1281" t="str">
            <v>Sekolah Tinggi Ekonomi Islam SEBI (STEI SEBI) Ciputat Tangerang</v>
          </cell>
        </row>
        <row r="1282">
          <cell r="B1282" t="str">
            <v>213535</v>
          </cell>
          <cell r="C1282" t="str">
            <v>Sekolah Tinggi Ekonomi Manajemen Bisnis Islam (STEMBI) Bandung</v>
          </cell>
        </row>
        <row r="1283">
          <cell r="B1283" t="str">
            <v>043115</v>
          </cell>
          <cell r="C1283" t="str">
            <v>Sekolah Tinggi Farmasi Bandung</v>
          </cell>
        </row>
        <row r="1284">
          <cell r="B1284" t="str">
            <v>043191</v>
          </cell>
          <cell r="C1284" t="str">
            <v>Sekolah Tinggi Farmasi Indonesia Bandung</v>
          </cell>
        </row>
        <row r="1285">
          <cell r="B1285" t="str">
            <v>043201</v>
          </cell>
          <cell r="C1285" t="str">
            <v>Sekolah Tinggi Farmasi YPIB Cirebon</v>
          </cell>
        </row>
        <row r="1286">
          <cell r="B1286" t="str">
            <v>043001</v>
          </cell>
          <cell r="C1286" t="str">
            <v>Sekolah Tinggi Hukum Bandung</v>
          </cell>
        </row>
        <row r="1287">
          <cell r="B1287" t="str">
            <v>043002</v>
          </cell>
          <cell r="C1287" t="str">
            <v>Sekolah Tinggi Hukum Galunggung</v>
          </cell>
        </row>
        <row r="1288">
          <cell r="B1288" t="str">
            <v>043029</v>
          </cell>
          <cell r="C1288" t="str">
            <v>Sekolah Tinggi Hukum Garut</v>
          </cell>
        </row>
        <row r="1289">
          <cell r="B1289" t="str">
            <v>043003</v>
          </cell>
          <cell r="C1289" t="str">
            <v>Sekolah Tinggi Hukum Pasundan</v>
          </cell>
        </row>
        <row r="1290">
          <cell r="B1290" t="str">
            <v>043042</v>
          </cell>
          <cell r="C1290" t="str">
            <v>Sekolah Tinggi Ilmu Administrasi Bagasasi</v>
          </cell>
        </row>
        <row r="1291">
          <cell r="B1291" t="str">
            <v>043141</v>
          </cell>
          <cell r="C1291" t="str">
            <v>Sekolah Tinggi Ilmu Administrasi Bandung</v>
          </cell>
        </row>
        <row r="1292">
          <cell r="B1292" t="str">
            <v>043255</v>
          </cell>
          <cell r="C1292" t="str">
            <v>Sekolah Tinggi Ilmu Administrasi Cimahi</v>
          </cell>
        </row>
        <row r="1293">
          <cell r="B1293" t="str">
            <v>043033</v>
          </cell>
          <cell r="C1293" t="str">
            <v>Sekolah Tinggi Ilmu Administrasi Menara Siswa</v>
          </cell>
        </row>
        <row r="1294">
          <cell r="B1294" t="str">
            <v>043214</v>
          </cell>
          <cell r="C1294" t="str">
            <v>Sekolah Tinggi Ilmu Administrasi Sandikta</v>
          </cell>
        </row>
        <row r="1295">
          <cell r="B1295" t="str">
            <v>043090</v>
          </cell>
          <cell r="C1295" t="str">
            <v>Sekolah Tinggi Ilmu Administrasi Sebelas April</v>
          </cell>
        </row>
        <row r="1296">
          <cell r="B1296" t="str">
            <v>043014</v>
          </cell>
          <cell r="C1296" t="str">
            <v>Sekolah Tinggi Ilmu Administrasi YPPT Tasikmalaya</v>
          </cell>
        </row>
        <row r="1297">
          <cell r="B1297" t="str">
            <v>043257</v>
          </cell>
          <cell r="C1297" t="str">
            <v>Sekolah Tinggi Ilmu Bahasa Asing Invada</v>
          </cell>
        </row>
        <row r="1298">
          <cell r="B1298" t="str">
            <v>213528</v>
          </cell>
          <cell r="C1298" t="str">
            <v>Sekolah Tinggi Ilmu Dakwah Sirnarasa</v>
          </cell>
        </row>
        <row r="1299">
          <cell r="B1299" t="str">
            <v>043227</v>
          </cell>
          <cell r="C1299" t="str">
            <v>Sekolah Tinggi Ilmu Ekonomi BII Bekasi</v>
          </cell>
        </row>
        <row r="1300">
          <cell r="B1300" t="str">
            <v>043061</v>
          </cell>
          <cell r="C1300" t="str">
            <v>Sekolah Tinggi Ilmu Ekonomi Binaniaga</v>
          </cell>
        </row>
        <row r="1301">
          <cell r="B1301" t="str">
            <v>043236</v>
          </cell>
          <cell r="C1301" t="str">
            <v>Sekolah Tinggi Ilmu Ekonomi Budi Pertiwi</v>
          </cell>
        </row>
        <row r="1302">
          <cell r="B1302" t="str">
            <v>043130</v>
          </cell>
          <cell r="C1302" t="str">
            <v>Sekolah Tinggi Ilmu Ekonomi Cipasung</v>
          </cell>
        </row>
        <row r="1303">
          <cell r="B1303" t="str">
            <v>043094</v>
          </cell>
          <cell r="C1303" t="str">
            <v>Sekolah Tinggi Ilmu Ekonomi Cirebon</v>
          </cell>
        </row>
        <row r="1304">
          <cell r="B1304" t="str">
            <v>043171</v>
          </cell>
          <cell r="C1304" t="str">
            <v>Sekolah Tinggi Ilmu Ekonomi Dewantara</v>
          </cell>
        </row>
        <row r="1305">
          <cell r="B1305" t="str">
            <v>043156</v>
          </cell>
          <cell r="C1305" t="str">
            <v>Sekolah Tinggi Ilmu Ekonomi Dharma Agung Bandung</v>
          </cell>
        </row>
        <row r="1306">
          <cell r="B1306" t="str">
            <v>043199</v>
          </cell>
          <cell r="C1306" t="str">
            <v>Sekolah Tinggi Ilmu Ekonomi Dr Kh Ez Mutaqien</v>
          </cell>
        </row>
        <row r="1307">
          <cell r="B1307" t="str">
            <v>043022</v>
          </cell>
          <cell r="C1307" t="str">
            <v>Sekolah Tinggi Ilmu Ekonomi Ekuitas</v>
          </cell>
        </row>
        <row r="1308">
          <cell r="B1308" t="str">
            <v>043127</v>
          </cell>
          <cell r="C1308" t="str">
            <v>Sekolah Tinggi Ilmu Ekonomi Fajar</v>
          </cell>
        </row>
        <row r="1309">
          <cell r="B1309" t="str">
            <v>043128</v>
          </cell>
          <cell r="C1309" t="str">
            <v>Sekolah Tinggi Ilmu Ekonomi Gema Widya Bangsa</v>
          </cell>
        </row>
        <row r="1310">
          <cell r="B1310" t="str">
            <v>043273</v>
          </cell>
          <cell r="C1310" t="str">
            <v>Sekolah Tinggi Ilmu Ekonomi Gici</v>
          </cell>
        </row>
        <row r="1311">
          <cell r="B1311" t="str">
            <v>043296</v>
          </cell>
          <cell r="C1311" t="str">
            <v>Sekolah Tinggi Ilmu Ekonomi Harapan Bangsa</v>
          </cell>
        </row>
        <row r="1312">
          <cell r="B1312" t="str">
            <v>043310</v>
          </cell>
          <cell r="C1312" t="str">
            <v>Sekolah Tinggi Ilmu Ekonomi Hidayatullah Depok</v>
          </cell>
        </row>
        <row r="1313">
          <cell r="B1313" t="str">
            <v>043021</v>
          </cell>
          <cell r="C1313" t="str">
            <v>Sekolah Tinggi Ilmu Ekonomi Indonesia Membangun (Inaba)</v>
          </cell>
        </row>
        <row r="1314">
          <cell r="B1314" t="str">
            <v>043176</v>
          </cell>
          <cell r="C1314" t="str">
            <v>Sekolah Tinggi Ilmu Ekonomi Kalpataru</v>
          </cell>
        </row>
        <row r="1315">
          <cell r="B1315" t="str">
            <v>043097</v>
          </cell>
          <cell r="C1315" t="str">
            <v>Sekolah Tinggi Ilmu Ekonomi Kesatuan</v>
          </cell>
        </row>
        <row r="1316">
          <cell r="B1316" t="str">
            <v>043275</v>
          </cell>
          <cell r="C1316" t="str">
            <v>Sekolah Tinggi Ilmu Ekonomi Kridatama Bandung</v>
          </cell>
        </row>
        <row r="1317">
          <cell r="B1317" t="str">
            <v>043170</v>
          </cell>
          <cell r="C1317" t="str">
            <v>Sekolah Tinggi Ilmu Ekonomi Latifah Mubarokiyah</v>
          </cell>
        </row>
        <row r="1318">
          <cell r="B1318" t="str">
            <v>043088</v>
          </cell>
          <cell r="C1318" t="str">
            <v>Sekolah Tinggi Ilmu Ekonomi Miftahul Huda Subang</v>
          </cell>
        </row>
        <row r="1319">
          <cell r="B1319" t="str">
            <v>043135</v>
          </cell>
          <cell r="C1319" t="str">
            <v>Sekolah Tinggi Ilmu Ekonomi Muhammadiyah Bandung</v>
          </cell>
        </row>
        <row r="1320">
          <cell r="B1320" t="str">
            <v>043089</v>
          </cell>
          <cell r="C1320" t="str">
            <v>Sekolah Tinggi Ilmu Ekonomi Mulia Pratama</v>
          </cell>
        </row>
        <row r="1321">
          <cell r="B1321" t="str">
            <v>043149</v>
          </cell>
          <cell r="C1321" t="str">
            <v>Sekolah Tinggi Ilmu Ekonomi Pandu Madania</v>
          </cell>
        </row>
        <row r="1322">
          <cell r="B1322" t="str">
            <v>043056</v>
          </cell>
          <cell r="C1322" t="str">
            <v>Sekolah Tinggi Ilmu Ekonomi Pariwisata YAPARI</v>
          </cell>
        </row>
        <row r="1323">
          <cell r="B1323" t="str">
            <v>043043</v>
          </cell>
          <cell r="C1323" t="str">
            <v>Sekolah Tinggi Ilmu Ekonomi Pasundan</v>
          </cell>
        </row>
        <row r="1324">
          <cell r="B1324" t="str">
            <v>043082</v>
          </cell>
          <cell r="C1324" t="str">
            <v>Sekolah Tinggi Ilmu Ekonomi Penguji Sukabumi</v>
          </cell>
        </row>
        <row r="1325">
          <cell r="B1325" t="str">
            <v>043024</v>
          </cell>
          <cell r="C1325" t="str">
            <v>Sekolah Tinggi Ilmu Ekonomi Pertiwi</v>
          </cell>
        </row>
        <row r="1326">
          <cell r="B1326" t="str">
            <v>043084</v>
          </cell>
          <cell r="C1326" t="str">
            <v>Sekolah Tinggi Ilmu Ekonomi PGRI Sukabumi</v>
          </cell>
        </row>
        <row r="1327">
          <cell r="B1327" t="str">
            <v>043081</v>
          </cell>
          <cell r="C1327" t="str">
            <v>Sekolah Tinggi Ilmu Ekonomi Sebelas April</v>
          </cell>
        </row>
        <row r="1328">
          <cell r="B1328" t="str">
            <v>043153</v>
          </cell>
          <cell r="C1328" t="str">
            <v>Sekolah Tinggi Ilmu Ekonomi Stan Im</v>
          </cell>
        </row>
        <row r="1329">
          <cell r="B1329" t="str">
            <v>043026</v>
          </cell>
          <cell r="C1329" t="str">
            <v>Sekolah Tinggi Ilmu Ekonomi STEMBI</v>
          </cell>
        </row>
        <row r="1330">
          <cell r="B1330" t="str">
            <v>043155</v>
          </cell>
          <cell r="C1330" t="str">
            <v>Sekolah Tinggi Ilmu Ekonomi Stmy</v>
          </cell>
        </row>
        <row r="1331">
          <cell r="B1331" t="str">
            <v>043119</v>
          </cell>
          <cell r="C1331" t="str">
            <v>Sekolah Tinggi Ilmu Ekonomi Sutaatmadja</v>
          </cell>
        </row>
        <row r="1332">
          <cell r="B1332" t="str">
            <v>213536</v>
          </cell>
          <cell r="C1332" t="str">
            <v>Sekolah Tinggi Ilmu Ekonomi Syariah Sayaga Saniskara Nusantara (STIES GASANTARA)</v>
          </cell>
        </row>
        <row r="1333">
          <cell r="B1333" t="str">
            <v>043096</v>
          </cell>
          <cell r="C1333" t="str">
            <v>Sekolah Tinggi Ilmu Ekonomi Tri Bhakti</v>
          </cell>
        </row>
        <row r="1334">
          <cell r="B1334" t="str">
            <v>043181</v>
          </cell>
          <cell r="C1334" t="str">
            <v>Sekolah Tinggi Ilmu Ekonomi Tribuana Tambun</v>
          </cell>
        </row>
        <row r="1335">
          <cell r="B1335" t="str">
            <v>043018</v>
          </cell>
          <cell r="C1335" t="str">
            <v>Sekolah Tinggi Ilmu Ekonomi Tridharma</v>
          </cell>
        </row>
        <row r="1336">
          <cell r="B1336" t="str">
            <v>043075</v>
          </cell>
          <cell r="C1336" t="str">
            <v>Sekolah Tinggi Ilmu Ekonomi Triguna</v>
          </cell>
        </row>
        <row r="1337">
          <cell r="B1337" t="str">
            <v>043172</v>
          </cell>
          <cell r="C1337" t="str">
            <v>Sekolah Tinggi Ilmu Ekonomi Wibawa Karta Raharja</v>
          </cell>
        </row>
        <row r="1338">
          <cell r="B1338" t="str">
            <v>043074</v>
          </cell>
          <cell r="C1338" t="str">
            <v>Sekolah Tinggi Ilmu Ekonomi Yasa Anggana</v>
          </cell>
        </row>
        <row r="1339">
          <cell r="B1339" t="str">
            <v>043114</v>
          </cell>
          <cell r="C1339" t="str">
            <v>Sekolah Tinggi Ilmu Ekonomi Yasmi</v>
          </cell>
        </row>
        <row r="1340">
          <cell r="B1340" t="str">
            <v>043134</v>
          </cell>
          <cell r="C1340" t="str">
            <v>Sekolah Tinggi Ilmu Ekonomi YPN</v>
          </cell>
        </row>
        <row r="1341">
          <cell r="B1341" t="str">
            <v>033073</v>
          </cell>
          <cell r="C1341" t="str">
            <v>Sekolah Tinggi Ilmu Hukum IBLAM</v>
          </cell>
        </row>
        <row r="1342">
          <cell r="B1342" t="str">
            <v>043315</v>
          </cell>
          <cell r="C1342" t="str">
            <v>Sekolah Tinggi Ilmu Keperawatan PPNI Jawa Barat</v>
          </cell>
        </row>
        <row r="1343">
          <cell r="B1343" t="str">
            <v>043330</v>
          </cell>
          <cell r="C1343" t="str">
            <v>Sekolah Tinggi Ilmu Kesehatan 'Aisyiyah Bandung</v>
          </cell>
        </row>
        <row r="1344">
          <cell r="B1344" t="str">
            <v>043244</v>
          </cell>
          <cell r="C1344" t="str">
            <v>Sekolah Tinggi Ilmu Kesehatan Bakti Tunas Husada</v>
          </cell>
        </row>
        <row r="1345">
          <cell r="B1345" t="str">
            <v>043295</v>
          </cell>
          <cell r="C1345" t="str">
            <v>Sekolah Tinggi Ilmu Kesehatan Bani Saleh</v>
          </cell>
        </row>
        <row r="1346">
          <cell r="B1346" t="str">
            <v>043203</v>
          </cell>
          <cell r="C1346" t="str">
            <v>Sekolah Tinggi Ilmu Kesehatan Bhakti Kencana</v>
          </cell>
        </row>
        <row r="1347">
          <cell r="B1347" t="str">
            <v>043188</v>
          </cell>
          <cell r="C1347" t="str">
            <v>Sekolah Tinggi Ilmu Kesehatan Bina Putra Banjar</v>
          </cell>
        </row>
        <row r="1348">
          <cell r="B1348" t="str">
            <v>043284</v>
          </cell>
          <cell r="C1348" t="str">
            <v>Sekolah Tinggi Ilmu Kesehatan Budhi Luhur Cimahi</v>
          </cell>
        </row>
        <row r="1349">
          <cell r="B1349" t="str">
            <v>043178</v>
          </cell>
          <cell r="C1349" t="str">
            <v>Sekolah Tinggi Ilmu Kesehatan Cirebon</v>
          </cell>
        </row>
        <row r="1350">
          <cell r="B1350" t="str">
            <v>043212</v>
          </cell>
          <cell r="C1350" t="str">
            <v>Sekolah Tinggi Ilmu Kesehatan Dharma Husada</v>
          </cell>
        </row>
        <row r="1351">
          <cell r="B1351" t="str">
            <v>043211</v>
          </cell>
          <cell r="C1351" t="str">
            <v>Sekolah Tinggi Ilmu Kesehatan Garut</v>
          </cell>
        </row>
        <row r="1352">
          <cell r="B1352" t="str">
            <v>043332</v>
          </cell>
          <cell r="C1352" t="str">
            <v>Sekolah Tinggi Ilmu Kesehatan Holistik</v>
          </cell>
        </row>
        <row r="1353">
          <cell r="B1353" t="str">
            <v>043205</v>
          </cell>
          <cell r="C1353" t="str">
            <v>Sekolah Tinggi Ilmu Kesehatan Immanuel Bandung</v>
          </cell>
        </row>
        <row r="1354">
          <cell r="B1354" t="str">
            <v>043213</v>
          </cell>
          <cell r="C1354" t="str">
            <v>Sekolah Tinggi Ilmu Kesehatan Indramayu</v>
          </cell>
        </row>
        <row r="1355">
          <cell r="B1355" t="str">
            <v>043219</v>
          </cell>
          <cell r="C1355" t="str">
            <v>Sekolah Tinggi Ilmu Kesehatan Jenderal Achmad Yani</v>
          </cell>
        </row>
        <row r="1356">
          <cell r="B1356" t="str">
            <v>043288</v>
          </cell>
          <cell r="C1356" t="str">
            <v>Sekolah Tinggi Ilmu Kesehatan Kuningan Garawangi</v>
          </cell>
        </row>
        <row r="1357">
          <cell r="B1357" t="str">
            <v>043216</v>
          </cell>
          <cell r="C1357" t="str">
            <v>Sekolah Tinggi Ilmu Kesehatan Mahardika Cirebon</v>
          </cell>
        </row>
        <row r="1358">
          <cell r="B1358" t="str">
            <v>043265</v>
          </cell>
          <cell r="C1358" t="str">
            <v>Sekolah Tinggi Ilmu Kesehatan Medika Cikarang</v>
          </cell>
        </row>
        <row r="1359">
          <cell r="B1359" t="str">
            <v>033156</v>
          </cell>
          <cell r="C1359" t="str">
            <v>Sekolah Tinggi Ilmu Kesehatan Medistra Indonesia</v>
          </cell>
        </row>
        <row r="1360">
          <cell r="B1360" t="str">
            <v>043279</v>
          </cell>
          <cell r="C1360" t="str">
            <v>Sekolah Tinggi Ilmu Kesehatan Mitra Kencana</v>
          </cell>
        </row>
        <row r="1361">
          <cell r="B1361" t="str">
            <v>043307</v>
          </cell>
          <cell r="C1361" t="str">
            <v>Sekolah Tinggi Ilmu Kesehatan Rajawali</v>
          </cell>
        </row>
        <row r="1362">
          <cell r="B1362" t="str">
            <v>043220</v>
          </cell>
          <cell r="C1362" t="str">
            <v>Sekolah Tinggi Ilmu Kesehatan Respati</v>
          </cell>
        </row>
        <row r="1363">
          <cell r="B1363" t="str">
            <v>043301</v>
          </cell>
          <cell r="C1363" t="str">
            <v>Sekolah Tinggi Ilmu Kesehatan Santo Borromeus</v>
          </cell>
        </row>
        <row r="1364">
          <cell r="B1364" t="str">
            <v>043286</v>
          </cell>
          <cell r="C1364" t="str">
            <v>Sekolah Tinggi Ilmu Kesehatan Sukabumi</v>
          </cell>
        </row>
        <row r="1365">
          <cell r="B1365" t="str">
            <v>043261</v>
          </cell>
          <cell r="C1365" t="str">
            <v>Sekolah Tinggi Ilmu Kesehatan YPIB</v>
          </cell>
        </row>
        <row r="1366">
          <cell r="B1366" t="str">
            <v>043248</v>
          </cell>
          <cell r="C1366" t="str">
            <v>Sekolah Tinggi Ilmu Komputer Binaniaga</v>
          </cell>
        </row>
        <row r="1367">
          <cell r="B1367" t="str">
            <v>043177</v>
          </cell>
          <cell r="C1367" t="str">
            <v>Sekolah Tinggi Ilmu Komputer Poltek Cirebon</v>
          </cell>
        </row>
        <row r="1368">
          <cell r="B1368" t="str">
            <v>043045</v>
          </cell>
          <cell r="C1368" t="str">
            <v>Sekolah Tinggi Ilmu Komunikasi Bandung</v>
          </cell>
        </row>
        <row r="1369">
          <cell r="B1369" t="str">
            <v>043207</v>
          </cell>
          <cell r="C1369" t="str">
            <v>Sekolah Tinggi Ilmu Manajemen Budi Bakti</v>
          </cell>
        </row>
        <row r="1370">
          <cell r="B1370" t="str">
            <v>213549</v>
          </cell>
          <cell r="C1370" t="str">
            <v xml:space="preserve">Sekolah Tinggi Ilmu Perbankan Syariah Al-Ma'soem Bandung </v>
          </cell>
        </row>
        <row r="1371">
          <cell r="B1371" t="str">
            <v>043241</v>
          </cell>
          <cell r="C1371" t="str">
            <v>Sekolah Tinggi Ilmu Sosial Dan Ilmu Politik Bekasi</v>
          </cell>
        </row>
        <row r="1372">
          <cell r="B1372" t="str">
            <v>213526</v>
          </cell>
          <cell r="C1372" t="str">
            <v>Sekolah Tinggi Ilmu Syariah Wal Aqidah Ash-Shofa Manonjaya</v>
          </cell>
        </row>
        <row r="1373">
          <cell r="B1373" t="str">
            <v>213542</v>
          </cell>
          <cell r="C1373" t="str">
            <v>Sekolah Tinggi Ilmu Tarbiyah Nahdlatul Ulama (STITNU) Al-Farabi Pangandaran</v>
          </cell>
        </row>
        <row r="1374">
          <cell r="B1374" t="str">
            <v>043182</v>
          </cell>
          <cell r="C1374" t="str">
            <v>Sekolah Tinggi Ilmu Teknik Bina Putra</v>
          </cell>
        </row>
        <row r="1375">
          <cell r="B1375" t="str">
            <v>473002</v>
          </cell>
          <cell r="C1375" t="str">
            <v>Sekolah Tinggi Intelijen Negara</v>
          </cell>
        </row>
        <row r="1376">
          <cell r="B1376" t="str">
            <v>043346</v>
          </cell>
          <cell r="C1376" t="str">
            <v>Sekolah Tinggi Keguruan dan Ilmu Pendidikan Al-Amin Indramayu</v>
          </cell>
        </row>
        <row r="1377">
          <cell r="B1377" t="str">
            <v>043326</v>
          </cell>
          <cell r="C1377" t="str">
            <v>Sekolah Tinggi Keguruan dan Ilmu Pendidikan Bina Mutiara</v>
          </cell>
        </row>
        <row r="1378">
          <cell r="B1378" t="str">
            <v>043345</v>
          </cell>
          <cell r="C1378" t="str">
            <v>Sekolah Tinggi Keguruan dan Ilmu Pendidikan Invada Cirebon</v>
          </cell>
        </row>
        <row r="1379">
          <cell r="B1379" t="str">
            <v>043186</v>
          </cell>
          <cell r="C1379" t="str">
            <v>Sekolah Tinggi Kesehatan Indonesia Wirautama</v>
          </cell>
        </row>
        <row r="1380">
          <cell r="B1380" t="str">
            <v>453001</v>
          </cell>
          <cell r="C1380" t="str">
            <v xml:space="preserve">Sekolah Tinggi Kesejahteraan Sosial (STKS) </v>
          </cell>
        </row>
        <row r="1381">
          <cell r="B1381" t="str">
            <v>213183</v>
          </cell>
          <cell r="C1381" t="str">
            <v>Sekolah Tinggi Kulliyatul Qur'an Al-Hikam Depok</v>
          </cell>
        </row>
        <row r="1382">
          <cell r="B1382" t="str">
            <v>043337</v>
          </cell>
          <cell r="C1382" t="str">
            <v>Sekolah Tinggi Manajemen Logistik Indonesia</v>
          </cell>
        </row>
        <row r="1383">
          <cell r="B1383" t="str">
            <v>043057</v>
          </cell>
          <cell r="C1383" t="str">
            <v>Sekolah Tinggi Matematika &amp; Ilmu Pengetahuan Alam</v>
          </cell>
        </row>
        <row r="1384">
          <cell r="B1384" t="str">
            <v>043078</v>
          </cell>
          <cell r="C1384" t="str">
            <v>Sekolah Tinggi Pariwisata Ars Internasional</v>
          </cell>
        </row>
        <row r="1385">
          <cell r="B1385" t="str">
            <v>383002</v>
          </cell>
          <cell r="C1385" t="str">
            <v>Sekolah Tinggi Pariwisata Bandung</v>
          </cell>
        </row>
        <row r="1386">
          <cell r="B1386" t="str">
            <v>043319</v>
          </cell>
          <cell r="C1386" t="str">
            <v>Sekolah Tinggi Pariwisata Bogor</v>
          </cell>
        </row>
        <row r="1387">
          <cell r="B1387" t="str">
            <v>443002</v>
          </cell>
          <cell r="C1387" t="str">
            <v>Sekolah Tinggi Penyuluhan Pertanian Bogor</v>
          </cell>
        </row>
        <row r="1388">
          <cell r="B1388" t="str">
            <v>043046</v>
          </cell>
          <cell r="C1388" t="str">
            <v>Sekolah Tinggi Pertanian Jawa Barat</v>
          </cell>
        </row>
        <row r="1389">
          <cell r="B1389" t="str">
            <v>043038</v>
          </cell>
          <cell r="C1389" t="str">
            <v>Sekolah Tinggi Sains Dan Teknologi Indonesia</v>
          </cell>
        </row>
        <row r="1390">
          <cell r="B1390" t="str">
            <v>213551</v>
          </cell>
          <cell r="C1390" t="str">
            <v xml:space="preserve">Sekolah Tinggi Sains Islam Bina Cendekia Utama Cirebon </v>
          </cell>
        </row>
        <row r="1391">
          <cell r="B1391" t="str">
            <v>463001</v>
          </cell>
          <cell r="C1391" t="str">
            <v>Sekolah Tinggi Sandi Negara</v>
          </cell>
        </row>
        <row r="1392">
          <cell r="B1392" t="str">
            <v>043187</v>
          </cell>
          <cell r="C1392" t="str">
            <v>Sekolah Tinggi Seni Musik Bandung</v>
          </cell>
        </row>
        <row r="1393">
          <cell r="B1393" t="str">
            <v>043217</v>
          </cell>
          <cell r="C1393" t="str">
            <v>Sekolah Tinggi Teknik Karawang</v>
          </cell>
        </row>
        <row r="1394">
          <cell r="B1394" t="str">
            <v>043059</v>
          </cell>
          <cell r="C1394" t="str">
            <v>Sekolah Tinggi Teknologi Bandung</v>
          </cell>
        </row>
        <row r="1395">
          <cell r="B1395" t="str">
            <v>043044</v>
          </cell>
          <cell r="C1395" t="str">
            <v>Sekolah Tinggi Teknologi Bina Tunggal</v>
          </cell>
        </row>
        <row r="1396">
          <cell r="B1396" t="str">
            <v>043100</v>
          </cell>
          <cell r="C1396" t="str">
            <v>Sekolah Tinggi Teknologi Cipasung</v>
          </cell>
        </row>
        <row r="1397">
          <cell r="B1397" t="str">
            <v>043050</v>
          </cell>
          <cell r="C1397" t="str">
            <v>Sekolah Tinggi Teknologi Cirebon</v>
          </cell>
        </row>
        <row r="1398">
          <cell r="B1398" t="str">
            <v>043189</v>
          </cell>
          <cell r="C1398" t="str">
            <v>Sekolah Tinggi Teknologi Dr Kh Ez Muttaqien</v>
          </cell>
        </row>
        <row r="1399">
          <cell r="B1399" t="str">
            <v>043290</v>
          </cell>
          <cell r="C1399" t="str">
            <v>Sekolah Tinggi Teknologi Duta Bangsa</v>
          </cell>
        </row>
        <row r="1400">
          <cell r="B1400" t="str">
            <v>043051</v>
          </cell>
          <cell r="C1400" t="str">
            <v>Sekolah Tinggi Teknologi Garut</v>
          </cell>
        </row>
        <row r="1401">
          <cell r="B1401" t="str">
            <v>043132</v>
          </cell>
          <cell r="C1401" t="str">
            <v>Sekolah Tinggi Teknologi Industri Farmasi Bogor</v>
          </cell>
        </row>
        <row r="1402">
          <cell r="B1402" t="str">
            <v>043192</v>
          </cell>
          <cell r="C1402" t="str">
            <v>Sekolah Tinggi Teknologi Informatika Sony Sugema</v>
          </cell>
        </row>
        <row r="1403">
          <cell r="B1403" t="str">
            <v>043113</v>
          </cell>
          <cell r="C1403" t="str">
            <v>Sekolah Tinggi Teknologi Jawa Barat</v>
          </cell>
        </row>
        <row r="1404">
          <cell r="B1404" t="str">
            <v>043040</v>
          </cell>
          <cell r="C1404" t="str">
            <v>Sekolah Tinggi Teknologi Mandala</v>
          </cell>
        </row>
        <row r="1405">
          <cell r="B1405" t="str">
            <v>043049</v>
          </cell>
          <cell r="C1405" t="str">
            <v>Sekolah Tinggi Teknologi Mineral Indonesia</v>
          </cell>
        </row>
        <row r="1406">
          <cell r="B1406" t="str">
            <v>043229</v>
          </cell>
          <cell r="C1406" t="str">
            <v>Sekolah Tinggi Teknologi Mitra Karya</v>
          </cell>
        </row>
        <row r="1407">
          <cell r="B1407" t="str">
            <v>043253</v>
          </cell>
          <cell r="C1407" t="str">
            <v>Sekolah Tinggi Teknologi Muhammadiyah Cileungsi</v>
          </cell>
        </row>
        <row r="1408">
          <cell r="B1408" t="str">
            <v>043302</v>
          </cell>
          <cell r="C1408" t="str">
            <v>Sekolah Tinggi Teknologi Nusa Putra</v>
          </cell>
        </row>
        <row r="1409">
          <cell r="B1409" t="str">
            <v>043264</v>
          </cell>
          <cell r="C1409" t="str">
            <v>Sekolah Tinggi Teknologi Pelita Bangsa</v>
          </cell>
        </row>
        <row r="1410">
          <cell r="B1410" t="str">
            <v>043262</v>
          </cell>
          <cell r="C1410" t="str">
            <v>Sekolah Tinggi Teknologi Pratama Adi</v>
          </cell>
        </row>
        <row r="1411">
          <cell r="B1411" t="str">
            <v>433002</v>
          </cell>
          <cell r="C1411" t="str">
            <v>Sekolah tinggi Teknologi Tekstil Bandung</v>
          </cell>
        </row>
        <row r="1412">
          <cell r="B1412" t="str">
            <v>043331</v>
          </cell>
          <cell r="C1412" t="str">
            <v>Sekolah Tinggi Teknologi Terpadu Nurul Fikri</v>
          </cell>
        </row>
        <row r="1413">
          <cell r="B1413" t="str">
            <v>043107</v>
          </cell>
          <cell r="C1413" t="str">
            <v>Sekolah Tinggi Teknologi Texmaco</v>
          </cell>
        </row>
        <row r="1414">
          <cell r="B1414" t="str">
            <v>043167</v>
          </cell>
          <cell r="C1414" t="str">
            <v>Sekolah Tinggi Teknologi Wastukancana</v>
          </cell>
        </row>
        <row r="1415">
          <cell r="B1415" t="str">
            <v>043325</v>
          </cell>
          <cell r="C1415" t="str">
            <v>Sekolah Tinggi Teknologi YBS Internasional</v>
          </cell>
        </row>
        <row r="1416">
          <cell r="B1416" t="str">
            <v>233130</v>
          </cell>
          <cell r="C1416" t="str">
            <v>Sekolah Tinggi Teologi Arrabona Bogor</v>
          </cell>
        </row>
        <row r="1417">
          <cell r="B1417" t="str">
            <v>233077</v>
          </cell>
          <cell r="C1417" t="str">
            <v>Sekolah Tinggi Teologi Bandung</v>
          </cell>
        </row>
        <row r="1418">
          <cell r="B1418" t="str">
            <v>233007</v>
          </cell>
          <cell r="C1418" t="str">
            <v>Sekolah Tinggi Teologi Baptis Bandung</v>
          </cell>
        </row>
        <row r="1419">
          <cell r="B1419" t="str">
            <v>233009</v>
          </cell>
          <cell r="C1419" t="str">
            <v>Sekolah Tinggi Teologi Bethesda</v>
          </cell>
        </row>
        <row r="1420">
          <cell r="B1420" t="str">
            <v>233011</v>
          </cell>
          <cell r="C1420" t="str">
            <v>Sekolah Tinggi Teologi Cianjur</v>
          </cell>
        </row>
        <row r="1421">
          <cell r="B1421" t="str">
            <v>233012</v>
          </cell>
          <cell r="C1421" t="str">
            <v>Sekolah Tinggi Teologi Cipanas</v>
          </cell>
        </row>
        <row r="1422">
          <cell r="B1422" t="str">
            <v>233124</v>
          </cell>
          <cell r="C1422" t="str">
            <v>Sekolah Tinggi Teologi Inti Bandung</v>
          </cell>
        </row>
        <row r="1423">
          <cell r="B1423" t="str">
            <v>233010</v>
          </cell>
          <cell r="C1423" t="str">
            <v>Sekolah Tinggi Teologi Kadesi Bogor</v>
          </cell>
        </row>
        <row r="1424">
          <cell r="B1424" t="str">
            <v>233135</v>
          </cell>
          <cell r="C1424" t="str">
            <v>Sekolah Tinggi Teologi Katharos Indonesia Bekasi</v>
          </cell>
        </row>
        <row r="1425">
          <cell r="B1425" t="str">
            <v>233008</v>
          </cell>
          <cell r="C1425" t="str">
            <v>Sekolah Tinggi Teologi Kharisma Bandung</v>
          </cell>
        </row>
        <row r="1426">
          <cell r="B1426" t="str">
            <v>233126</v>
          </cell>
          <cell r="C1426" t="str">
            <v>Sekolah Tinggi Teologi Misi Tuaian Semesta Bandung</v>
          </cell>
        </row>
        <row r="1427">
          <cell r="B1427" t="str">
            <v>233127</v>
          </cell>
          <cell r="C1427" t="str">
            <v>Sekolah Tinggi Teologi Presbyterian Shema</v>
          </cell>
        </row>
        <row r="1428">
          <cell r="B1428" t="str">
            <v>233078</v>
          </cell>
          <cell r="C1428" t="str">
            <v>Sekolah Tinggi Teologi SAPPI Ciranjang</v>
          </cell>
        </row>
        <row r="1429">
          <cell r="B1429" t="str">
            <v>233111</v>
          </cell>
          <cell r="C1429" t="str">
            <v>Sekolah Tinggi Teologi Victory Cibubur</v>
          </cell>
        </row>
        <row r="1430">
          <cell r="B1430" t="str">
            <v>233123</v>
          </cell>
          <cell r="C1430" t="str">
            <v>Sekolah Tinggi Teologia Kabar Baik</v>
          </cell>
        </row>
        <row r="1431">
          <cell r="B1431" t="str">
            <v>423003</v>
          </cell>
          <cell r="C1431" t="str">
            <v>Sekolah Tinggi Transportasi Darat Bekasi</v>
          </cell>
        </row>
        <row r="1432">
          <cell r="B1432" t="str">
            <v>213105</v>
          </cell>
          <cell r="C1432" t="str">
            <v>STAI Al-Andina Sukabumi</v>
          </cell>
        </row>
        <row r="1433">
          <cell r="B1433" t="str">
            <v>213106</v>
          </cell>
          <cell r="C1433" t="str">
            <v>STAI Al-Aulia Bogor</v>
          </cell>
        </row>
        <row r="1434">
          <cell r="B1434" t="str">
            <v>213148</v>
          </cell>
          <cell r="C1434" t="str">
            <v>STAI Al-Azhary Cianjur, Jawa Barat</v>
          </cell>
        </row>
        <row r="1435">
          <cell r="B1435" t="str">
            <v>213107</v>
          </cell>
          <cell r="C1435" t="str">
            <v>STAI Al-Barokah Sukabumi</v>
          </cell>
        </row>
        <row r="1436">
          <cell r="B1436" t="str">
            <v>213108</v>
          </cell>
          <cell r="C1436" t="str">
            <v>STAI Al-Falah Cicalengka, Bandung</v>
          </cell>
        </row>
        <row r="1437">
          <cell r="B1437" t="str">
            <v>213109</v>
          </cell>
          <cell r="C1437" t="str">
            <v>STAI Al-Fatah Cileungsi Bogor</v>
          </cell>
        </row>
        <row r="1438">
          <cell r="B1438" t="str">
            <v>213458</v>
          </cell>
          <cell r="C1438" t="str">
            <v>STAI Al-Hamidiyah Jakarta</v>
          </cell>
        </row>
        <row r="1439">
          <cell r="B1439" t="str">
            <v>213154</v>
          </cell>
          <cell r="C1439" t="str">
            <v>STAI Al-Hidayah Bogor</v>
          </cell>
        </row>
        <row r="1440">
          <cell r="B1440" t="str">
            <v>213155</v>
          </cell>
          <cell r="C1440" t="str">
            <v>STAI Al-Ihya Kuningan</v>
          </cell>
        </row>
        <row r="1441">
          <cell r="B1441" t="str">
            <v>213156</v>
          </cell>
          <cell r="C1441" t="str">
            <v>STAI Al-Karimiyah Sawangan Depok</v>
          </cell>
        </row>
        <row r="1442">
          <cell r="B1442" t="str">
            <v>213029</v>
          </cell>
          <cell r="C1442" t="str">
            <v>STAI Al-Ma`arif Ciamis</v>
          </cell>
        </row>
        <row r="1443">
          <cell r="B1443" t="str">
            <v>213157</v>
          </cell>
          <cell r="C1443" t="str">
            <v>STAI Al-Mas`udiyah, Sukabumi</v>
          </cell>
        </row>
        <row r="1444">
          <cell r="B1444" t="str">
            <v>213110</v>
          </cell>
          <cell r="C1444" t="str">
            <v>STAI Al-Muhajirin Purwakarta</v>
          </cell>
        </row>
        <row r="1445">
          <cell r="B1445" t="str">
            <v>213158</v>
          </cell>
          <cell r="C1445" t="str">
            <v>STAI Al-Mukhlisin Bogor</v>
          </cell>
        </row>
        <row r="1446">
          <cell r="B1446" t="str">
            <v>213486</v>
          </cell>
          <cell r="C1446" t="str">
            <v>STAI Al-Musaddadiyah Garut</v>
          </cell>
        </row>
        <row r="1447">
          <cell r="B1447" t="str">
            <v>213111</v>
          </cell>
          <cell r="C1447" t="str">
            <v>STAI Al-Musdariyah Cimahi</v>
          </cell>
        </row>
        <row r="1448">
          <cell r="B1448" t="str">
            <v>213493</v>
          </cell>
          <cell r="C1448" t="str">
            <v>STAI Al-Qudwah Depok</v>
          </cell>
        </row>
        <row r="1449">
          <cell r="B1449" t="str">
            <v>213112</v>
          </cell>
          <cell r="C1449" t="str">
            <v>STAI Asshiddiqiyah Karawang</v>
          </cell>
        </row>
        <row r="1450">
          <cell r="B1450" t="str">
            <v>213461</v>
          </cell>
          <cell r="C1450" t="str">
            <v>STAI At-Taqwa Bekasi</v>
          </cell>
        </row>
        <row r="1451">
          <cell r="B1451" t="str">
            <v>213160</v>
          </cell>
          <cell r="C1451" t="str">
            <v>STAI Baitul Arqam Al-Islamy Bandung</v>
          </cell>
        </row>
        <row r="1452">
          <cell r="B1452" t="str">
            <v>213175</v>
          </cell>
          <cell r="C1452" t="str">
            <v>STAI Bani Saleh Bekasi</v>
          </cell>
        </row>
        <row r="1453">
          <cell r="B1453" t="str">
            <v>213021</v>
          </cell>
          <cell r="C1453" t="str">
            <v>STAI Bhakti Persada Majalaya Bandung</v>
          </cell>
        </row>
        <row r="1454">
          <cell r="B1454" t="str">
            <v>213161</v>
          </cell>
          <cell r="C1454" t="str">
            <v>STAI Bunga Bangsa Cirebon</v>
          </cell>
        </row>
        <row r="1455">
          <cell r="B1455" t="str">
            <v>213162</v>
          </cell>
          <cell r="C1455" t="str">
            <v>STAI Cirebon</v>
          </cell>
        </row>
        <row r="1456">
          <cell r="B1456" t="str">
            <v>213163</v>
          </cell>
          <cell r="C1456" t="str">
            <v>STAI Darul Arqam Muhammadiyah Garut</v>
          </cell>
        </row>
        <row r="1457">
          <cell r="B1457" t="str">
            <v>213114</v>
          </cell>
          <cell r="C1457" t="str">
            <v>STAI Darul Falah Cililin Cihampelas Bandung Barat</v>
          </cell>
        </row>
        <row r="1458">
          <cell r="B1458" t="str">
            <v>213115</v>
          </cell>
          <cell r="C1458" t="str">
            <v>STAI Darussalam Sukabumi</v>
          </cell>
        </row>
        <row r="1459">
          <cell r="B1459" t="str">
            <v>213170</v>
          </cell>
          <cell r="C1459" t="str">
            <v>STAI Dr. KH. EZ. Muttaqien Purwakarta</v>
          </cell>
        </row>
        <row r="1460">
          <cell r="B1460" t="str">
            <v>213023</v>
          </cell>
          <cell r="C1460" t="str">
            <v>STAI Duta Bangsa Bekasi</v>
          </cell>
        </row>
        <row r="1461">
          <cell r="B1461" t="str">
            <v>213139</v>
          </cell>
          <cell r="C1461" t="str">
            <v>STAI Haji Agus Salim Cikarang Bekasi</v>
          </cell>
        </row>
        <row r="1462">
          <cell r="B1462" t="str">
            <v>213184</v>
          </cell>
          <cell r="C1462" t="str">
            <v>STAI Kharisma Cicurug, Sukabumi</v>
          </cell>
        </row>
        <row r="1463">
          <cell r="B1463" t="str">
            <v>213117</v>
          </cell>
          <cell r="C1463" t="str">
            <v>STAI Laa Roiba Bogor</v>
          </cell>
        </row>
        <row r="1464">
          <cell r="B1464" t="str">
            <v>213119</v>
          </cell>
          <cell r="C1464" t="str">
            <v>STAI Ma`had `Ali Cirebon</v>
          </cell>
        </row>
        <row r="1465">
          <cell r="B1465" t="str">
            <v>213118</v>
          </cell>
          <cell r="C1465" t="str">
            <v>STAI Madinatul Ilmi Depok</v>
          </cell>
        </row>
        <row r="1466">
          <cell r="B1466" t="str">
            <v>213120</v>
          </cell>
          <cell r="C1466" t="str">
            <v>STAI Miftahul Huda Al-Azhar Banjar</v>
          </cell>
        </row>
        <row r="1467">
          <cell r="B1467" t="str">
            <v>213141</v>
          </cell>
          <cell r="C1467" t="str">
            <v>STAI Miftahul Huda Pamanukan Subang</v>
          </cell>
        </row>
        <row r="1468">
          <cell r="B1468" t="str">
            <v>213121</v>
          </cell>
          <cell r="C1468" t="str">
            <v>STAI Miftahul Ulum Tasikmalaya</v>
          </cell>
        </row>
        <row r="1469">
          <cell r="B1469" t="str">
            <v>213122</v>
          </cell>
          <cell r="C1469" t="str">
            <v>STAI Muhammadiyah Bandung</v>
          </cell>
        </row>
        <row r="1470">
          <cell r="B1470" t="str">
            <v>213025</v>
          </cell>
          <cell r="C1470" t="str">
            <v>STAI Muhammadiyah Garut</v>
          </cell>
        </row>
        <row r="1471">
          <cell r="B1471" t="str">
            <v>213026</v>
          </cell>
          <cell r="C1471" t="str">
            <v>STAI Nahdlatul Ulama (STAINU) Tasikmalaya</v>
          </cell>
        </row>
        <row r="1472">
          <cell r="B1472" t="str">
            <v>213142</v>
          </cell>
          <cell r="C1472" t="str">
            <v>STAI Nida El Adabi Parung Panjang Bogor</v>
          </cell>
        </row>
        <row r="1473">
          <cell r="B1473" t="str">
            <v>213472</v>
          </cell>
          <cell r="C1473" t="str">
            <v>STAI Nur El Ghazy Bekasi</v>
          </cell>
        </row>
        <row r="1474">
          <cell r="B1474" t="str">
            <v>213027</v>
          </cell>
          <cell r="C1474" t="str">
            <v>STAI Nurul Iman Parung, Bogor</v>
          </cell>
        </row>
        <row r="1475">
          <cell r="B1475" t="str">
            <v>213123</v>
          </cell>
          <cell r="C1475" t="str">
            <v>STAI Pangeran Dharma Kusuma Segaran Indramayu</v>
          </cell>
        </row>
        <row r="1476">
          <cell r="B1476" t="str">
            <v>213124</v>
          </cell>
          <cell r="C1476" t="str">
            <v>STAI Pelabuhan Ratu, Sukabumi</v>
          </cell>
        </row>
        <row r="1477">
          <cell r="B1477" t="str">
            <v>213490</v>
          </cell>
          <cell r="C1477" t="str">
            <v>STAI Pelita Bangsa</v>
          </cell>
        </row>
        <row r="1478">
          <cell r="B1478" t="str">
            <v>213125</v>
          </cell>
          <cell r="C1478" t="str">
            <v>STAI Persatuan Islam (PERSIS)</v>
          </cell>
        </row>
        <row r="1479">
          <cell r="B1479" t="str">
            <v>213126</v>
          </cell>
          <cell r="C1479" t="str">
            <v>STAI Persis Garut</v>
          </cell>
        </row>
        <row r="1480">
          <cell r="B1480" t="str">
            <v>213127</v>
          </cell>
          <cell r="C1480" t="str">
            <v>STAI PUI Majalengka</v>
          </cell>
        </row>
        <row r="1481">
          <cell r="B1481" t="str">
            <v>213128</v>
          </cell>
          <cell r="C1481" t="str">
            <v>STAI Putra Galuh Ciamis</v>
          </cell>
        </row>
        <row r="1482">
          <cell r="B1482" t="str">
            <v>213143</v>
          </cell>
          <cell r="C1482" t="str">
            <v>STAI Riyadhul Jannah Subang</v>
          </cell>
        </row>
        <row r="1483">
          <cell r="B1483" t="str">
            <v>213129</v>
          </cell>
          <cell r="C1483" t="str">
            <v>STAI Sabili Bandung</v>
          </cell>
        </row>
        <row r="1484">
          <cell r="B1484" t="str">
            <v>213130</v>
          </cell>
          <cell r="C1484" t="str">
            <v>STAI Sayid Sabiq Indramayu</v>
          </cell>
        </row>
        <row r="1485">
          <cell r="B1485" t="str">
            <v>213131</v>
          </cell>
          <cell r="C1485" t="str">
            <v>STAI Sebelas April Sumedang</v>
          </cell>
        </row>
        <row r="1486">
          <cell r="B1486" t="str">
            <v>213132</v>
          </cell>
          <cell r="C1486" t="str">
            <v>STAI Siliwangi Bandung</v>
          </cell>
        </row>
        <row r="1487">
          <cell r="B1487" t="str">
            <v>213144</v>
          </cell>
          <cell r="C1487" t="str">
            <v>STAI Siliwangi Garut</v>
          </cell>
        </row>
        <row r="1488">
          <cell r="B1488" t="str">
            <v>213145</v>
          </cell>
          <cell r="C1488" t="str">
            <v>STAI Sukabumi</v>
          </cell>
        </row>
        <row r="1489">
          <cell r="B1489" t="str">
            <v>213133</v>
          </cell>
          <cell r="C1489" t="str">
            <v>STAI Syamsul Ulum Gunung Puyuh</v>
          </cell>
        </row>
        <row r="1490">
          <cell r="B1490" t="str">
            <v>213134</v>
          </cell>
          <cell r="C1490" t="str">
            <v>STAI Tasikmalaya</v>
          </cell>
        </row>
        <row r="1491">
          <cell r="B1491" t="str">
            <v>213149</v>
          </cell>
          <cell r="C1491" t="str">
            <v>STAI YAMISA Soreang</v>
          </cell>
        </row>
        <row r="1492">
          <cell r="B1492" t="str">
            <v>213150</v>
          </cell>
          <cell r="C1492" t="str">
            <v>STAI YAPATA Al-Jawami Bandung</v>
          </cell>
        </row>
        <row r="1493">
          <cell r="B1493" t="str">
            <v>213151</v>
          </cell>
          <cell r="C1493" t="str">
            <v>STAI YAPERI Cibinong</v>
          </cell>
        </row>
        <row r="1494">
          <cell r="B1494" t="str">
            <v>213547</v>
          </cell>
          <cell r="C1494" t="str">
            <v xml:space="preserve">STEBI Global Mulia Cikarang </v>
          </cell>
        </row>
        <row r="1495">
          <cell r="B1495" t="str">
            <v>213104</v>
          </cell>
          <cell r="C1495" t="str">
            <v>STEI Al-Ishlah Bobos Dukupuntang Cirebon</v>
          </cell>
        </row>
        <row r="1496">
          <cell r="B1496" t="str">
            <v>213169</v>
          </cell>
          <cell r="C1496" t="str">
            <v>STEI Bina Cipta Madani</v>
          </cell>
        </row>
        <row r="1497">
          <cell r="B1497" t="str">
            <v>213168</v>
          </cell>
          <cell r="C1497" t="str">
            <v>STEI LPPM Padalarang</v>
          </cell>
        </row>
        <row r="1498">
          <cell r="B1498" t="str">
            <v>493001</v>
          </cell>
          <cell r="C1498" t="str">
            <v>STIA-Lembaga Administrasi Negara Bandung</v>
          </cell>
        </row>
        <row r="1499">
          <cell r="B1499" t="str">
            <v>213167</v>
          </cell>
          <cell r="C1499" t="str">
            <v>STIBA Ar Raayah</v>
          </cell>
        </row>
        <row r="1500">
          <cell r="B1500" t="str">
            <v>213030</v>
          </cell>
          <cell r="C1500" t="str">
            <v>STID Al-Biruni Babakan Ciwaringin</v>
          </cell>
        </row>
        <row r="1501">
          <cell r="B1501" t="str">
            <v>213477</v>
          </cell>
          <cell r="C1501" t="str">
            <v>STID Mohammad Natsir Bekasi</v>
          </cell>
        </row>
        <row r="1502">
          <cell r="B1502" t="str">
            <v>043269</v>
          </cell>
          <cell r="C1502" t="str">
            <v>STIE Dharma Negara</v>
          </cell>
        </row>
        <row r="1503">
          <cell r="B1503" t="str">
            <v>043306</v>
          </cell>
          <cell r="C1503" t="str">
            <v>STIE Pasim Sukabumi</v>
          </cell>
        </row>
        <row r="1504">
          <cell r="B1504" t="str">
            <v>043318</v>
          </cell>
          <cell r="C1504" t="str">
            <v>STIEB Perdana Mandiri</v>
          </cell>
        </row>
        <row r="1505">
          <cell r="B1505" t="str">
            <v>213022</v>
          </cell>
          <cell r="C1505" t="str">
            <v>STIES Darul Ulum Purwakarta</v>
          </cell>
        </row>
        <row r="1506">
          <cell r="B1506" t="str">
            <v>043347</v>
          </cell>
          <cell r="C1506" t="str">
            <v>STIKES An Nasher Cirebon</v>
          </cell>
        </row>
        <row r="1507">
          <cell r="B1507" t="str">
            <v>043298</v>
          </cell>
          <cell r="C1507" t="str">
            <v>STIKES Karsa Husada Garut</v>
          </cell>
        </row>
        <row r="1508">
          <cell r="B1508" t="str">
            <v>043313</v>
          </cell>
          <cell r="C1508" t="str">
            <v>STIKES Kharisma Karawang</v>
          </cell>
        </row>
        <row r="1509">
          <cell r="B1509" t="str">
            <v>033209</v>
          </cell>
          <cell r="C1509" t="str">
            <v xml:space="preserve">STIKES Mitra Keluarga </v>
          </cell>
        </row>
        <row r="1510">
          <cell r="B1510" t="str">
            <v>043277</v>
          </cell>
          <cell r="C1510" t="str">
            <v>STIKES Muhammadiyah Ciamis</v>
          </cell>
        </row>
        <row r="1511">
          <cell r="B1511" t="str">
            <v>043348</v>
          </cell>
          <cell r="C1511" t="str">
            <v>STIKES Prima Indonesia</v>
          </cell>
        </row>
        <row r="1512">
          <cell r="B1512" t="str">
            <v>043280</v>
          </cell>
          <cell r="C1512" t="str">
            <v>STIKES Sebelas April Sumedang</v>
          </cell>
        </row>
        <row r="1513">
          <cell r="B1513" t="str">
            <v>043270</v>
          </cell>
          <cell r="C1513" t="str">
            <v>STIKES Wijaya Husada Bogor</v>
          </cell>
        </row>
        <row r="1514">
          <cell r="B1514" t="str">
            <v>213548</v>
          </cell>
          <cell r="C1514" t="str">
            <v xml:space="preserve">STIS As-Sa'adah Sukasari Sumedang </v>
          </cell>
        </row>
        <row r="1515">
          <cell r="B1515" t="str">
            <v>213166</v>
          </cell>
          <cell r="C1515" t="str">
            <v>STIS Nahdlatul Ulama Cianjur</v>
          </cell>
        </row>
        <row r="1516">
          <cell r="B1516" t="str">
            <v>043183</v>
          </cell>
          <cell r="C1516" t="str">
            <v>STISIP Bina Putera Banjar</v>
          </cell>
        </row>
        <row r="1517">
          <cell r="B1517" t="str">
            <v>043327</v>
          </cell>
          <cell r="C1517" t="str">
            <v>STISIP Guna Nusantara</v>
          </cell>
        </row>
        <row r="1518">
          <cell r="B1518" t="str">
            <v>043148</v>
          </cell>
          <cell r="C1518" t="str">
            <v>STISIP Syamsul Ulun</v>
          </cell>
        </row>
        <row r="1519">
          <cell r="B1519" t="str">
            <v>043110</v>
          </cell>
          <cell r="C1519" t="str">
            <v>STISIP Tasikmalaya</v>
          </cell>
        </row>
        <row r="1520">
          <cell r="B1520" t="str">
            <v>043103</v>
          </cell>
          <cell r="C1520" t="str">
            <v>STISIP Widyapuri Mandiri</v>
          </cell>
        </row>
        <row r="1521">
          <cell r="B1521" t="str">
            <v>213135</v>
          </cell>
          <cell r="C1521" t="str">
            <v>STIT Al-Amin Indramayu</v>
          </cell>
        </row>
        <row r="1522">
          <cell r="B1522" t="str">
            <v>213165</v>
          </cell>
          <cell r="C1522" t="str">
            <v>STIT Al-Hidayah Tasikmalaya</v>
          </cell>
        </row>
        <row r="1523">
          <cell r="B1523" t="str">
            <v>213478</v>
          </cell>
          <cell r="C1523" t="str">
            <v>STIT Al-Marhalah Al-`Ulya Bekasi</v>
          </cell>
        </row>
        <row r="1524">
          <cell r="B1524" t="str">
            <v>213031</v>
          </cell>
          <cell r="C1524" t="str">
            <v>STIT As-Shiddiqin Cianjur</v>
          </cell>
        </row>
        <row r="1525">
          <cell r="B1525" t="str">
            <v>213136</v>
          </cell>
          <cell r="C1525" t="str">
            <v>STIT At-Taqwa Ciparay Bandung</v>
          </cell>
        </row>
        <row r="1526">
          <cell r="B1526" t="str">
            <v>213032</v>
          </cell>
          <cell r="C1526" t="str">
            <v>STIT At-Taqwa Gegerkalong Bandung</v>
          </cell>
        </row>
        <row r="1527">
          <cell r="B1527" t="str">
            <v>213181</v>
          </cell>
          <cell r="C1527" t="str">
            <v>STIT Insan Kamil Bogor Jawa Barat</v>
          </cell>
        </row>
        <row r="1528">
          <cell r="B1528" t="str">
            <v>213137</v>
          </cell>
          <cell r="C1528" t="str">
            <v>STIT Muhammadiyah Banjar</v>
          </cell>
        </row>
        <row r="1529">
          <cell r="B1529" t="str">
            <v>213419</v>
          </cell>
          <cell r="C1529" t="str">
            <v>STIT Muhammadiyah Banjar, Kota Banjar</v>
          </cell>
        </row>
        <row r="1530">
          <cell r="B1530" t="str">
            <v>213138</v>
          </cell>
          <cell r="C1530" t="str">
            <v>STIT Nurul Hikmah Cianjur</v>
          </cell>
        </row>
        <row r="1531">
          <cell r="B1531" t="str">
            <v>213153</v>
          </cell>
          <cell r="C1531" t="str">
            <v>STIT Sirojul Falah Bogor</v>
          </cell>
        </row>
        <row r="1532">
          <cell r="B1532" t="str">
            <v>213147</v>
          </cell>
          <cell r="C1532" t="str">
            <v>STIT Tarbiyatun Nisa Sentul-Bogor</v>
          </cell>
        </row>
        <row r="1533">
          <cell r="B1533" t="str">
            <v>213483</v>
          </cell>
          <cell r="C1533" t="str">
            <v>STIU Darul Hikmah Bekasi</v>
          </cell>
        </row>
        <row r="1534">
          <cell r="B1534" t="str">
            <v>043111</v>
          </cell>
          <cell r="C1534" t="str">
            <v>STKIP Arrahmaniyah</v>
          </cell>
        </row>
        <row r="1535">
          <cell r="B1535" t="str">
            <v>043030</v>
          </cell>
          <cell r="C1535" t="str">
            <v>STKIP Garut</v>
          </cell>
        </row>
        <row r="1536">
          <cell r="B1536" t="str">
            <v>043322</v>
          </cell>
          <cell r="C1536" t="str">
            <v>STKIP Muhammadiyah Bogor</v>
          </cell>
        </row>
        <row r="1537">
          <cell r="B1537" t="str">
            <v>043323</v>
          </cell>
          <cell r="C1537" t="str">
            <v>STKIP Muhammadiyah Kuningan</v>
          </cell>
        </row>
        <row r="1538">
          <cell r="B1538" t="str">
            <v>043334</v>
          </cell>
          <cell r="C1538" t="str">
            <v>STKIP Nahdlatul Ulama Indramayu</v>
          </cell>
        </row>
        <row r="1539">
          <cell r="B1539" t="str">
            <v>043320</v>
          </cell>
          <cell r="C1539" t="str">
            <v>STKIP Panca Sakti Bekasi</v>
          </cell>
        </row>
        <row r="1540">
          <cell r="B1540" t="str">
            <v>043336</v>
          </cell>
          <cell r="C1540" t="str">
            <v>STKIP Pangeran Dharma Kusuma Segeran Juntinyuat Indramayu</v>
          </cell>
        </row>
        <row r="1541">
          <cell r="B1541" t="str">
            <v>043034</v>
          </cell>
          <cell r="C1541" t="str">
            <v>STKIP Pasundan</v>
          </cell>
        </row>
        <row r="1542">
          <cell r="B1542" t="str">
            <v>043166</v>
          </cell>
          <cell r="C1542" t="str">
            <v>STKIP Persatuan Islam</v>
          </cell>
        </row>
        <row r="1543">
          <cell r="B1543" t="str">
            <v>043036</v>
          </cell>
          <cell r="C1543" t="str">
            <v>STKIP PGRI Sukabumi</v>
          </cell>
        </row>
        <row r="1544">
          <cell r="B1544" t="str">
            <v>043335</v>
          </cell>
          <cell r="C1544" t="str">
            <v>STKIP Purwakarta</v>
          </cell>
        </row>
        <row r="1545">
          <cell r="B1545" t="str">
            <v>043019</v>
          </cell>
          <cell r="C1545" t="str">
            <v>STKIP Sebelas April</v>
          </cell>
        </row>
        <row r="1546">
          <cell r="B1546" t="str">
            <v>043041</v>
          </cell>
          <cell r="C1546" t="str">
            <v>STKIP Siliwangi</v>
          </cell>
        </row>
        <row r="1547">
          <cell r="B1547" t="str">
            <v>043123</v>
          </cell>
          <cell r="C1547" t="str">
            <v>STKIP Subang</v>
          </cell>
        </row>
        <row r="1548">
          <cell r="B1548" t="str">
            <v>043140</v>
          </cell>
          <cell r="C1548" t="str">
            <v>STKIP Yasika</v>
          </cell>
        </row>
        <row r="1549">
          <cell r="B1549" t="str">
            <v>043137</v>
          </cell>
          <cell r="C1549" t="str">
            <v>STMIK Amik Bandung</v>
          </cell>
        </row>
        <row r="1550">
          <cell r="B1550" t="str">
            <v>043063</v>
          </cell>
          <cell r="C1550" t="str">
            <v>STMIK Bandung</v>
          </cell>
        </row>
        <row r="1551">
          <cell r="B1551" t="str">
            <v>043108</v>
          </cell>
          <cell r="C1551" t="str">
            <v>STMIK Bani Saleh</v>
          </cell>
        </row>
        <row r="1552">
          <cell r="B1552" t="str">
            <v>043263</v>
          </cell>
          <cell r="C1552" t="str">
            <v>STMIK Bina Insani</v>
          </cell>
        </row>
        <row r="1553">
          <cell r="B1553" t="str">
            <v>043120</v>
          </cell>
          <cell r="C1553" t="str">
            <v>STMIK Catur Insan Cendekia</v>
          </cell>
        </row>
        <row r="1554">
          <cell r="B1554" t="str">
            <v>043254</v>
          </cell>
          <cell r="C1554" t="str">
            <v>STMIK Cikarang</v>
          </cell>
        </row>
        <row r="1555">
          <cell r="B1555" t="str">
            <v>043118</v>
          </cell>
          <cell r="C1555" t="str">
            <v>STMIK DCI</v>
          </cell>
        </row>
        <row r="1556">
          <cell r="B1556" t="str">
            <v>043268</v>
          </cell>
          <cell r="C1556" t="str">
            <v>STMIK Dharma Negara</v>
          </cell>
        </row>
        <row r="1557">
          <cell r="B1557" t="str">
            <v>043233</v>
          </cell>
          <cell r="C1557" t="str">
            <v>STMIK Dharma Putra</v>
          </cell>
        </row>
        <row r="1558">
          <cell r="B1558" t="str">
            <v>043198</v>
          </cell>
          <cell r="C1558" t="str">
            <v>STMIK Ganesha Bandung</v>
          </cell>
        </row>
        <row r="1559">
          <cell r="B1559" t="str">
            <v>043185</v>
          </cell>
          <cell r="C1559" t="str">
            <v>STMIK IKMI Cirebon</v>
          </cell>
        </row>
        <row r="1560">
          <cell r="B1560" t="str">
            <v>043073</v>
          </cell>
          <cell r="C1560" t="str">
            <v>STMIK IM</v>
          </cell>
        </row>
        <row r="1561">
          <cell r="B1561" t="str">
            <v>043086</v>
          </cell>
          <cell r="C1561" t="str">
            <v>STMIK Jabar</v>
          </cell>
        </row>
        <row r="1562">
          <cell r="B1562" t="str">
            <v>043145</v>
          </cell>
          <cell r="C1562" t="str">
            <v>STMIK Kharisma Karawang</v>
          </cell>
        </row>
        <row r="1563">
          <cell r="B1563" t="str">
            <v>043071</v>
          </cell>
          <cell r="C1563" t="str">
            <v>STMIK Likmi</v>
          </cell>
        </row>
        <row r="1564">
          <cell r="B1564" t="str">
            <v>043243</v>
          </cell>
          <cell r="C1564" t="str">
            <v>STMIK LPKIA Bandung</v>
          </cell>
        </row>
        <row r="1565">
          <cell r="B1565" t="str">
            <v>043027</v>
          </cell>
          <cell r="C1565" t="str">
            <v>STMIK Mardira Indonesia</v>
          </cell>
        </row>
        <row r="1566">
          <cell r="B1566" t="str">
            <v>043232</v>
          </cell>
          <cell r="C1566" t="str">
            <v>STMIK Mercusuar</v>
          </cell>
        </row>
        <row r="1567">
          <cell r="B1567" t="str">
            <v>043238</v>
          </cell>
          <cell r="C1567" t="str">
            <v>STMIK MIC Cikarang</v>
          </cell>
        </row>
        <row r="1568">
          <cell r="B1568" t="str">
            <v>043105</v>
          </cell>
          <cell r="C1568" t="str">
            <v>STMIK Mikar</v>
          </cell>
        </row>
        <row r="1569">
          <cell r="B1569" t="str">
            <v>043297</v>
          </cell>
          <cell r="C1569" t="str">
            <v>STMIK Nusa Mandiri Sukabumi</v>
          </cell>
        </row>
        <row r="1570">
          <cell r="B1570" t="str">
            <v>043144</v>
          </cell>
          <cell r="C1570" t="str">
            <v>STMIK Pamitran</v>
          </cell>
        </row>
        <row r="1571">
          <cell r="B1571" t="str">
            <v>043305</v>
          </cell>
          <cell r="C1571" t="str">
            <v>STMIK Pasim Sukabumi</v>
          </cell>
        </row>
        <row r="1572">
          <cell r="B1572" t="str">
            <v>043109</v>
          </cell>
          <cell r="C1572" t="str">
            <v>STMIK Pranata Indonesia</v>
          </cell>
        </row>
        <row r="1573">
          <cell r="B1573" t="str">
            <v>043139</v>
          </cell>
          <cell r="C1573" t="str">
            <v>STMIK Rosma</v>
          </cell>
        </row>
        <row r="1574">
          <cell r="B1574" t="str">
            <v>043122</v>
          </cell>
          <cell r="C1574" t="str">
            <v>STMIK Subang</v>
          </cell>
        </row>
        <row r="1575">
          <cell r="B1575" t="str">
            <v>043142</v>
          </cell>
          <cell r="C1575" t="str">
            <v>STMIK Sumedang</v>
          </cell>
        </row>
        <row r="1576">
          <cell r="B1576" t="str">
            <v>043200</v>
          </cell>
          <cell r="C1576" t="str">
            <v>STMIK Tasikmalaya</v>
          </cell>
        </row>
        <row r="1577">
          <cell r="B1577" t="str">
            <v>043224</v>
          </cell>
          <cell r="C1577" t="str">
            <v>STMIK Triguna Utama</v>
          </cell>
        </row>
        <row r="1578">
          <cell r="B1578" t="str">
            <v>043104</v>
          </cell>
          <cell r="C1578" t="str">
            <v>STMIK Tulus Cendekia</v>
          </cell>
        </row>
        <row r="1579">
          <cell r="B1579" t="str">
            <v>043291</v>
          </cell>
          <cell r="C1579" t="str">
            <v>STMIK WIT Cirebon</v>
          </cell>
        </row>
        <row r="1580">
          <cell r="B1580" t="str">
            <v>233323</v>
          </cell>
          <cell r="C1580" t="str">
            <v>STT Bethel Bekasi</v>
          </cell>
        </row>
        <row r="1581">
          <cell r="B1581" t="str">
            <v>233139</v>
          </cell>
          <cell r="C1581" t="str">
            <v>STT Kalam Mulia Bandung</v>
          </cell>
        </row>
        <row r="1582">
          <cell r="B1582" t="str">
            <v>233098</v>
          </cell>
          <cell r="C1582" t="str">
            <v>STT Lighthouse Equipping Theological School (Lets)</v>
          </cell>
        </row>
        <row r="1583">
          <cell r="B1583" t="str">
            <v>233137</v>
          </cell>
          <cell r="C1583" t="str">
            <v>STT SKRIPTURA INDONESIA</v>
          </cell>
        </row>
        <row r="1584">
          <cell r="B1584" t="str">
            <v>233136</v>
          </cell>
          <cell r="C1584" t="str">
            <v>STT Tabernakel Kemuliaan-Nya</v>
          </cell>
        </row>
        <row r="1585">
          <cell r="B1585" t="str">
            <v>041010</v>
          </cell>
          <cell r="C1585" t="str">
            <v>Universitas 17 Agustus 1945 Cirebon</v>
          </cell>
        </row>
        <row r="1586">
          <cell r="B1586" t="str">
            <v>041011</v>
          </cell>
          <cell r="C1586" t="str">
            <v>Universitas Advent Indonesia</v>
          </cell>
        </row>
        <row r="1587">
          <cell r="B1587" t="str">
            <v>041037</v>
          </cell>
          <cell r="C1587" t="str">
            <v>Universitas Al-ghifari</v>
          </cell>
        </row>
        <row r="1588">
          <cell r="B1588" t="str">
            <v>041048</v>
          </cell>
          <cell r="C1588" t="str">
            <v>Universitas Bale Bandung</v>
          </cell>
        </row>
        <row r="1589">
          <cell r="B1589" t="str">
            <v>041016</v>
          </cell>
          <cell r="C1589" t="str">
            <v>Universitas Bandung Raya</v>
          </cell>
        </row>
        <row r="1590">
          <cell r="B1590" t="str">
            <v>041052</v>
          </cell>
          <cell r="C1590" t="str">
            <v>Universitas BSI</v>
          </cell>
        </row>
        <row r="1591">
          <cell r="B1591" t="str">
            <v>041062</v>
          </cell>
          <cell r="C1591" t="str">
            <v>Universitas Buana Perjuangan Karawang</v>
          </cell>
        </row>
        <row r="1592">
          <cell r="B1592" t="str">
            <v>041019</v>
          </cell>
          <cell r="C1592" t="str">
            <v>Universitas Djuanda</v>
          </cell>
        </row>
        <row r="1593">
          <cell r="B1593" t="str">
            <v>041023</v>
          </cell>
          <cell r="C1593" t="str">
            <v>Universitas Galuh Ciamis</v>
          </cell>
        </row>
        <row r="1594">
          <cell r="B1594" t="str">
            <v>041024</v>
          </cell>
          <cell r="C1594" t="str">
            <v>Universitas Garut</v>
          </cell>
        </row>
        <row r="1595">
          <cell r="B1595" t="str">
            <v>031037</v>
          </cell>
          <cell r="C1595" t="str">
            <v>Universitas Gunadarma</v>
          </cell>
        </row>
        <row r="1596">
          <cell r="B1596" t="str">
            <v>041001</v>
          </cell>
          <cell r="C1596" t="str">
            <v>Universitas Ibn Khaldun</v>
          </cell>
        </row>
        <row r="1597">
          <cell r="B1597" t="str">
            <v>041046</v>
          </cell>
          <cell r="C1597" t="str">
            <v>Universitas Informatika Dan Bisnis Indonesia</v>
          </cell>
        </row>
        <row r="1598">
          <cell r="B1598" t="str">
            <v>041018</v>
          </cell>
          <cell r="C1598" t="str">
            <v>Universitas Islam 45</v>
          </cell>
        </row>
        <row r="1599">
          <cell r="B1599" t="str">
            <v>041059</v>
          </cell>
          <cell r="C1599" t="str">
            <v>Universitas Islam Al-Ihya Kuningan</v>
          </cell>
        </row>
        <row r="1600">
          <cell r="B1600" t="str">
            <v>041002</v>
          </cell>
          <cell r="C1600" t="str">
            <v>Universitas Islam Bandung</v>
          </cell>
        </row>
        <row r="1601">
          <cell r="B1601" t="str">
            <v>201004</v>
          </cell>
          <cell r="C1601" t="str">
            <v>Universitas Islam Negeri Sunan Gunung Jati</v>
          </cell>
        </row>
        <row r="1602">
          <cell r="B1602" t="str">
            <v>041003</v>
          </cell>
          <cell r="C1602" t="str">
            <v>Universitas Islam Nusantara</v>
          </cell>
        </row>
        <row r="1603">
          <cell r="B1603" t="str">
            <v>041021</v>
          </cell>
          <cell r="C1603" t="str">
            <v>Universitas Jenderal Achmad Yani</v>
          </cell>
        </row>
        <row r="1604">
          <cell r="B1604" t="str">
            <v>041006</v>
          </cell>
          <cell r="C1604" t="str">
            <v>Universitas Katolik Parahyangan</v>
          </cell>
        </row>
        <row r="1605">
          <cell r="B1605" t="str">
            <v>041036</v>
          </cell>
          <cell r="C1605" t="str">
            <v>Universitas Kebangsaan</v>
          </cell>
        </row>
        <row r="1606">
          <cell r="B1606" t="str">
            <v>041027</v>
          </cell>
          <cell r="C1606" t="str">
            <v>Universitas Komputer Indonesia</v>
          </cell>
        </row>
        <row r="1607">
          <cell r="B1607" t="str">
            <v>041007</v>
          </cell>
          <cell r="C1607" t="str">
            <v>Universitas Kristen Maranatha</v>
          </cell>
        </row>
        <row r="1608">
          <cell r="B1608" t="str">
            <v>041038</v>
          </cell>
          <cell r="C1608" t="str">
            <v>Universitas Kuningan</v>
          </cell>
        </row>
        <row r="1609">
          <cell r="B1609" t="str">
            <v>041015</v>
          </cell>
          <cell r="C1609" t="str">
            <v>Universitas Langlang Buana</v>
          </cell>
        </row>
        <row r="1610">
          <cell r="B1610" t="str">
            <v>041043</v>
          </cell>
          <cell r="C1610" t="str">
            <v>Universitas Majalengka</v>
          </cell>
        </row>
        <row r="1611">
          <cell r="B1611" t="str">
            <v>041029</v>
          </cell>
          <cell r="C1611" t="str">
            <v>Universitas Muhammadiyah Cirebon</v>
          </cell>
        </row>
        <row r="1612">
          <cell r="B1612" t="str">
            <v>041040</v>
          </cell>
          <cell r="C1612" t="str">
            <v>Universitas Muhammadiyah Sukabumi</v>
          </cell>
        </row>
        <row r="1613">
          <cell r="B1613" t="str">
            <v>041061</v>
          </cell>
          <cell r="C1613" t="str">
            <v>Universitas Muhammadiyah Tasikmalaya</v>
          </cell>
        </row>
        <row r="1614">
          <cell r="B1614" t="str">
            <v>041054</v>
          </cell>
          <cell r="C1614" t="str">
            <v>Universitas Nahdlatul Ulama Cirebon</v>
          </cell>
        </row>
        <row r="1615">
          <cell r="B1615" t="str">
            <v>041031</v>
          </cell>
          <cell r="C1615" t="str">
            <v>Universitas Nasional Pasim</v>
          </cell>
        </row>
        <row r="1616">
          <cell r="B1616" t="str">
            <v>041025</v>
          </cell>
          <cell r="C1616" t="str">
            <v>Universitas Nurtanio</v>
          </cell>
        </row>
        <row r="1617">
          <cell r="B1617" t="str">
            <v>041020</v>
          </cell>
          <cell r="C1617" t="str">
            <v>Universitas Nusa Bangsa</v>
          </cell>
        </row>
        <row r="1618">
          <cell r="B1618" t="str">
            <v>001007</v>
          </cell>
          <cell r="C1618" t="str">
            <v>Universitas Padjadjaran</v>
          </cell>
        </row>
        <row r="1619">
          <cell r="B1619" t="str">
            <v>041004</v>
          </cell>
          <cell r="C1619" t="str">
            <v>Universitas Pakuan</v>
          </cell>
        </row>
        <row r="1620">
          <cell r="B1620" t="str">
            <v>041008</v>
          </cell>
          <cell r="C1620" t="str">
            <v>Universitas Pasundan</v>
          </cell>
        </row>
        <row r="1621">
          <cell r="B1621" t="str">
            <v>001034</v>
          </cell>
          <cell r="C1621" t="str">
            <v>Universitas Pendidikan Indonesia</v>
          </cell>
        </row>
        <row r="1622">
          <cell r="B1622" t="str">
            <v>041063</v>
          </cell>
          <cell r="C1622" t="str">
            <v>Universitas Perjuangan Tasikmalaya</v>
          </cell>
        </row>
        <row r="1623">
          <cell r="B1623" t="str">
            <v>471001</v>
          </cell>
          <cell r="C1623" t="str">
            <v>Universitas Pertahanan</v>
          </cell>
        </row>
        <row r="1624">
          <cell r="B1624" t="str">
            <v>041041</v>
          </cell>
          <cell r="C1624" t="str">
            <v>Universitas Presiden</v>
          </cell>
        </row>
        <row r="1625">
          <cell r="B1625" t="str">
            <v>041035</v>
          </cell>
          <cell r="C1625" t="str">
            <v>Universitas Putra Indonesia</v>
          </cell>
        </row>
        <row r="1626">
          <cell r="B1626" t="str">
            <v>041044</v>
          </cell>
          <cell r="C1626" t="str">
            <v>Universitas Sangga Buana</v>
          </cell>
        </row>
        <row r="1627">
          <cell r="B1627" t="str">
            <v>001057</v>
          </cell>
          <cell r="C1627" t="str">
            <v>Universitas Siliwangi</v>
          </cell>
        </row>
        <row r="1628">
          <cell r="B1628" t="str">
            <v>001063</v>
          </cell>
          <cell r="C1628" t="str">
            <v>Universitas Singaperbangsa Karawang</v>
          </cell>
        </row>
        <row r="1629">
          <cell r="B1629" t="str">
            <v>041042</v>
          </cell>
          <cell r="C1629" t="str">
            <v>Universitas Subang</v>
          </cell>
        </row>
        <row r="1630">
          <cell r="B1630" t="str">
            <v>041030</v>
          </cell>
          <cell r="C1630" t="str">
            <v>Universitas Suryakancana</v>
          </cell>
        </row>
        <row r="1631">
          <cell r="B1631" t="str">
            <v>041009</v>
          </cell>
          <cell r="C1631" t="str">
            <v>Universitas Swadaya Gunung Djati</v>
          </cell>
        </row>
        <row r="1632">
          <cell r="B1632" t="str">
            <v>041057</v>
          </cell>
          <cell r="C1632" t="str">
            <v>Universitas Telkom</v>
          </cell>
        </row>
        <row r="1633">
          <cell r="B1633" t="str">
            <v>041047</v>
          </cell>
          <cell r="C1633" t="str">
            <v>Universitas Wanita Internasional</v>
          </cell>
        </row>
        <row r="1634">
          <cell r="B1634" t="str">
            <v>041034</v>
          </cell>
          <cell r="C1634" t="str">
            <v>Universitas Widyatama</v>
          </cell>
        </row>
        <row r="1635">
          <cell r="B1635" t="str">
            <v>041022</v>
          </cell>
          <cell r="C1635" t="str">
            <v>Universitas Winaya Mukti</v>
          </cell>
        </row>
        <row r="1636">
          <cell r="B1636" t="str">
            <v>041014</v>
          </cell>
          <cell r="C1636" t="str">
            <v>Universitas Wiralodra</v>
          </cell>
        </row>
        <row r="1637">
          <cell r="B1637" t="str">
            <v>044189</v>
          </cell>
          <cell r="C1637" t="str">
            <v>Akademi Pariwisata Bogor BHI</v>
          </cell>
        </row>
        <row r="1638">
          <cell r="B1638" t="str">
            <v>212056</v>
          </cell>
          <cell r="C1638" t="str">
            <v xml:space="preserve">Institut Agama Islam Bunga Bangsa Cirebon </v>
          </cell>
        </row>
        <row r="1639">
          <cell r="B1639" t="str">
            <v>042009</v>
          </cell>
          <cell r="C1639" t="str">
            <v>Institut Manajemen Telkom</v>
          </cell>
        </row>
        <row r="1640">
          <cell r="B1640" t="str">
            <v>042008</v>
          </cell>
          <cell r="C1640" t="str">
            <v>Institut Teknologi Telkom</v>
          </cell>
        </row>
        <row r="1641">
          <cell r="B1641" t="str">
            <v>045038</v>
          </cell>
          <cell r="C1641" t="str">
            <v>Politeknik Indramayu</v>
          </cell>
        </row>
        <row r="1642">
          <cell r="B1642" t="str">
            <v>045035</v>
          </cell>
          <cell r="C1642" t="str">
            <v>Politeknik Telkom</v>
          </cell>
        </row>
        <row r="1643">
          <cell r="B1643" t="str">
            <v>003004</v>
          </cell>
          <cell r="C1643" t="str">
            <v>Sekolah Tinggi Seni Indonesia Bandung</v>
          </cell>
        </row>
        <row r="1644">
          <cell r="B1644" t="str">
            <v>213028</v>
          </cell>
          <cell r="C1644" t="str">
            <v>STAI Terpadu Modern Sahid Bogor</v>
          </cell>
        </row>
        <row r="1645">
          <cell r="B1645" t="str">
            <v>043222</v>
          </cell>
          <cell r="C1645" t="str">
            <v>STIKES Muhammadiyah Tasikmalaya</v>
          </cell>
        </row>
        <row r="1646">
          <cell r="B1646" t="str">
            <v>043324</v>
          </cell>
          <cell r="C1646" t="str">
            <v>STISI TELKOM</v>
          </cell>
        </row>
        <row r="1647">
          <cell r="B1647" t="str">
            <v>041012</v>
          </cell>
          <cell r="C1647" t="str">
            <v>Universitas Siliwangi</v>
          </cell>
        </row>
        <row r="1648">
          <cell r="B1648" t="str">
            <v>041017</v>
          </cell>
          <cell r="C1648" t="str">
            <v>Universitas Singaperbangsa Karawang</v>
          </cell>
        </row>
        <row r="1649">
          <cell r="B1649" t="str">
            <v>044001</v>
          </cell>
          <cell r="C1649" t="str">
            <v>Akademi Manajemen Informatika Dan Komputer Yasika</v>
          </cell>
        </row>
        <row r="1650">
          <cell r="B1650" t="str">
            <v>043247</v>
          </cell>
          <cell r="C1650" t="str">
            <v>Sekolah Tinggi Ilmu Hukum Dharma Andhiga</v>
          </cell>
        </row>
        <row r="1651">
          <cell r="B1651" t="str">
            <v>043226</v>
          </cell>
          <cell r="C1651" t="str">
            <v>Sekolah Tinggi Teknologi Telematika Cakrawala</v>
          </cell>
        </row>
        <row r="1652">
          <cell r="B1652" t="str">
            <v>213024</v>
          </cell>
          <cell r="C1652" t="str">
            <v>STAI Imam Syafi`i Cianjur</v>
          </cell>
        </row>
        <row r="1653">
          <cell r="B1653" t="str">
            <v>044054</v>
          </cell>
          <cell r="C1653" t="str">
            <v>Akademi Kesenian Bogor</v>
          </cell>
        </row>
        <row r="1654">
          <cell r="B1654" t="str">
            <v>043154</v>
          </cell>
          <cell r="C1654" t="str">
            <v>Sekolah Tinggi Ilmu Ekonomi Adhy Niaga</v>
          </cell>
        </row>
        <row r="1655">
          <cell r="B1655" t="str">
            <v>043256</v>
          </cell>
          <cell r="C1655" t="str">
            <v>Sekolah Tinggi Ilmu Kesehatan Bakti Indonesia</v>
          </cell>
        </row>
        <row r="1656">
          <cell r="B1656" t="str">
            <v>045040</v>
          </cell>
          <cell r="C1656" t="str">
            <v>Sekolah Tinggi Seni Rupa dan Desain Indonesia Bandung</v>
          </cell>
        </row>
        <row r="1657">
          <cell r="B1657" t="str">
            <v>043260</v>
          </cell>
          <cell r="C1657" t="str">
            <v>Sekolah Tinggi Teknologi Geusan Ulun</v>
          </cell>
        </row>
        <row r="1658">
          <cell r="B1658" t="str">
            <v>213113</v>
          </cell>
          <cell r="C1658" t="str">
            <v>STAI Azzakiyah Ujungberung Bandung</v>
          </cell>
        </row>
        <row r="1659">
          <cell r="B1659" t="str">
            <v>041045</v>
          </cell>
          <cell r="C1659" t="str">
            <v>Universitas Purwakarta</v>
          </cell>
        </row>
        <row r="1660">
          <cell r="B1660" t="str">
            <v>064055</v>
          </cell>
          <cell r="C1660" t="str">
            <v>Akademi Akuntansi Effendi Harahap</v>
          </cell>
        </row>
        <row r="1661">
          <cell r="B1661" t="str">
            <v>064046</v>
          </cell>
          <cell r="C1661" t="str">
            <v>Akademi Akuntansi Muhammadiyah Klaten</v>
          </cell>
        </row>
        <row r="1662">
          <cell r="B1662" t="str">
            <v>064158</v>
          </cell>
          <cell r="C1662" t="str">
            <v>Akademi Analis Farmasi dan Makanan 17 Agustus 1945</v>
          </cell>
        </row>
        <row r="1663">
          <cell r="B1663" t="str">
            <v>064136</v>
          </cell>
          <cell r="C1663" t="str">
            <v>Akademi Analis Kesehatan 17 Agustus 1945 Semarang</v>
          </cell>
        </row>
        <row r="1664">
          <cell r="B1664" t="str">
            <v>064145</v>
          </cell>
          <cell r="C1664" t="str">
            <v>Akademi Analis Kesehatan Nasional Surakarta</v>
          </cell>
        </row>
        <row r="1665">
          <cell r="B1665" t="str">
            <v>064062</v>
          </cell>
          <cell r="C1665" t="str">
            <v>Akademi Analis Kesehatan Pekalongan</v>
          </cell>
        </row>
        <row r="1666">
          <cell r="B1666" t="str">
            <v>064159</v>
          </cell>
          <cell r="C1666" t="str">
            <v>Akademi Analis Kesehatan Theresiana</v>
          </cell>
        </row>
        <row r="1667">
          <cell r="B1667" t="str">
            <v>064063</v>
          </cell>
          <cell r="C1667" t="str">
            <v>Akademi Bahasa Asing Harapan Bangsa</v>
          </cell>
        </row>
        <row r="1668">
          <cell r="B1668" t="str">
            <v>064077</v>
          </cell>
          <cell r="C1668" t="str">
            <v>Akademi Bahasa Asing IEC Putra Bangsa tegal</v>
          </cell>
        </row>
        <row r="1669">
          <cell r="B1669" t="str">
            <v>064073</v>
          </cell>
          <cell r="C1669" t="str">
            <v>Akademi Bahasa Asing Prawira Martha Sukoharjo</v>
          </cell>
        </row>
        <row r="1670">
          <cell r="B1670" t="str">
            <v>064080</v>
          </cell>
          <cell r="C1670" t="str">
            <v>Akademi Bahasa Asing RA Kartini Surakarta</v>
          </cell>
        </row>
        <row r="1671">
          <cell r="B1671" t="str">
            <v>064150</v>
          </cell>
          <cell r="C1671" t="str">
            <v>Akademi Enterpreneurship Terang Bangsa</v>
          </cell>
        </row>
        <row r="1672">
          <cell r="B1672" t="str">
            <v>064108</v>
          </cell>
          <cell r="C1672" t="str">
            <v>Akademi Farmasi Kusuma Husada Purwokerto</v>
          </cell>
        </row>
        <row r="1673">
          <cell r="B1673" t="str">
            <v>064099</v>
          </cell>
          <cell r="C1673" t="str">
            <v>Akademi Farmasi Nasional Surakarta</v>
          </cell>
        </row>
        <row r="1674">
          <cell r="B1674" t="str">
            <v>064153</v>
          </cell>
          <cell r="C1674" t="str">
            <v>Akademi Farmasi Nusaputera Semarang</v>
          </cell>
        </row>
        <row r="1675">
          <cell r="B1675" t="str">
            <v>064129</v>
          </cell>
          <cell r="C1675" t="str">
            <v>Akademi Farmasi Theresiana Semarang</v>
          </cell>
        </row>
        <row r="1676">
          <cell r="B1676" t="str">
            <v>064156</v>
          </cell>
          <cell r="C1676" t="str">
            <v>Akademi Fisioterapi Widya Husada</v>
          </cell>
        </row>
        <row r="1677">
          <cell r="B1677" t="str">
            <v>064091</v>
          </cell>
          <cell r="C1677" t="str">
            <v>Akademi Kebidanan Abdi Husada</v>
          </cell>
        </row>
        <row r="1678">
          <cell r="B1678" t="str">
            <v>064074</v>
          </cell>
          <cell r="C1678" t="str">
            <v>Akademi Kebidanan An-Nur Purwodadi</v>
          </cell>
        </row>
        <row r="1679">
          <cell r="B1679" t="str">
            <v>064132</v>
          </cell>
          <cell r="C1679" t="str">
            <v>Akademi Kebidanan Ar-Rum Salatiga</v>
          </cell>
        </row>
        <row r="1680">
          <cell r="B1680" t="str">
            <v>064103</v>
          </cell>
          <cell r="C1680" t="str">
            <v>Akademi Kebidanan Bakti Utama Pati</v>
          </cell>
        </row>
        <row r="1681">
          <cell r="B1681" t="str">
            <v>064134</v>
          </cell>
          <cell r="C1681" t="str">
            <v>Akademi Kebidanan Bhakti Nusantara Salatiga</v>
          </cell>
        </row>
        <row r="1682">
          <cell r="B1682" t="str">
            <v>064131</v>
          </cell>
          <cell r="C1682" t="str">
            <v>Akademi Kebidanan Bhakti Pertiwi Pemalang</v>
          </cell>
        </row>
        <row r="1683">
          <cell r="B1683" t="str">
            <v>064141</v>
          </cell>
          <cell r="C1683" t="str">
            <v>Akademi Kebidanan Bhakti Putra Bangsa Purworejo</v>
          </cell>
        </row>
        <row r="1684">
          <cell r="B1684" t="str">
            <v>064133</v>
          </cell>
          <cell r="C1684" t="str">
            <v>Akademi Kebidanan Citra Medika Surakarta</v>
          </cell>
        </row>
        <row r="1685">
          <cell r="B1685" t="str">
            <v>064125</v>
          </cell>
          <cell r="C1685" t="str">
            <v>Akademi Kebidanan Dulang Mas</v>
          </cell>
        </row>
        <row r="1686">
          <cell r="B1686" t="str">
            <v>064105</v>
          </cell>
          <cell r="C1686" t="str">
            <v>Akademi Kebidanan Duta Dharma Pati</v>
          </cell>
        </row>
        <row r="1687">
          <cell r="B1687" t="str">
            <v>064152</v>
          </cell>
          <cell r="C1687" t="str">
            <v>Akademi Kebidanan Graha Mandiri Cilacap</v>
          </cell>
        </row>
        <row r="1688">
          <cell r="B1688" t="str">
            <v>064137</v>
          </cell>
          <cell r="C1688" t="str">
            <v>Akademi Kebidanan Harapan Ibu Pekalongan</v>
          </cell>
        </row>
        <row r="1689">
          <cell r="B1689" t="str">
            <v>064104</v>
          </cell>
          <cell r="C1689" t="str">
            <v>Akademi Kebidanan Islam Al-hikmah</v>
          </cell>
        </row>
        <row r="1690">
          <cell r="B1690" t="str">
            <v>064089</v>
          </cell>
          <cell r="C1690" t="str">
            <v>Akademi Kebidanan Karsa Mulia</v>
          </cell>
        </row>
        <row r="1691">
          <cell r="B1691" t="str">
            <v>064142</v>
          </cell>
          <cell r="C1691" t="str">
            <v>Akademi Kebidanan KH Putra</v>
          </cell>
        </row>
        <row r="1692">
          <cell r="B1692" t="str">
            <v>064165</v>
          </cell>
          <cell r="C1692" t="str">
            <v>Akademi Kebidanan Kudus</v>
          </cell>
        </row>
        <row r="1693">
          <cell r="B1693" t="str">
            <v>064065</v>
          </cell>
          <cell r="C1693" t="str">
            <v>Akademi Kebidanan Mamba ul Ulum Surakarta</v>
          </cell>
        </row>
        <row r="1694">
          <cell r="B1694" t="str">
            <v>064101</v>
          </cell>
          <cell r="C1694" t="str">
            <v>Akademi Kebidanan Mardirahayu</v>
          </cell>
        </row>
        <row r="1695">
          <cell r="B1695" t="str">
            <v>064144</v>
          </cell>
          <cell r="C1695" t="str">
            <v>Akademi Kebidanan Muslimat Nahdlatul Ulama Kudus</v>
          </cell>
        </row>
        <row r="1696">
          <cell r="B1696" t="str">
            <v>064072</v>
          </cell>
          <cell r="C1696" t="str">
            <v>Akademi Kebidanan Ngudi Waluyo</v>
          </cell>
        </row>
        <row r="1697">
          <cell r="B1697" t="str">
            <v>064122</v>
          </cell>
          <cell r="C1697" t="str">
            <v>Akademi Kebidanan Panti Wilasa</v>
          </cell>
        </row>
        <row r="1698">
          <cell r="B1698" t="str">
            <v>064130</v>
          </cell>
          <cell r="C1698" t="str">
            <v>Akademi Kebidanan Perwira Husada Purwokerto</v>
          </cell>
        </row>
        <row r="1699">
          <cell r="B1699" t="str">
            <v>064128</v>
          </cell>
          <cell r="C1699" t="str">
            <v>Akademi Kebidanan Siti Fatimah</v>
          </cell>
        </row>
        <row r="1700">
          <cell r="B1700" t="str">
            <v>064146</v>
          </cell>
          <cell r="C1700" t="str">
            <v>Akademi Kebidanan Soko Tunggal</v>
          </cell>
        </row>
        <row r="1701">
          <cell r="B1701" t="str">
            <v>064115</v>
          </cell>
          <cell r="C1701" t="str">
            <v>Akademi Kebidanan Uniska</v>
          </cell>
        </row>
        <row r="1702">
          <cell r="B1702" t="str">
            <v>064116</v>
          </cell>
          <cell r="C1702" t="str">
            <v>Akademi Kebidanan Yappi Sragen</v>
          </cell>
        </row>
        <row r="1703">
          <cell r="B1703" t="str">
            <v>064079</v>
          </cell>
          <cell r="C1703" t="str">
            <v>Akademi Kebidanan YLPP Purwokerto</v>
          </cell>
        </row>
        <row r="1704">
          <cell r="B1704" t="str">
            <v>064138</v>
          </cell>
          <cell r="C1704" t="str">
            <v>Akademi Kebidanan YPBHK Brebes</v>
          </cell>
        </row>
        <row r="1705">
          <cell r="B1705" t="str">
            <v>064149</v>
          </cell>
          <cell r="C1705" t="str">
            <v>Akademi Keperawatan 17 Karanganyar</v>
          </cell>
        </row>
        <row r="1706">
          <cell r="B1706" t="str">
            <v>064096</v>
          </cell>
          <cell r="C1706" t="str">
            <v>Akademi Keperawatan Al-Hikmah Brebes</v>
          </cell>
        </row>
        <row r="1707">
          <cell r="B1707" t="str">
            <v>064114</v>
          </cell>
          <cell r="C1707" t="str">
            <v>Akademi Keperawatan Alkautsar Temanggung</v>
          </cell>
        </row>
        <row r="1708">
          <cell r="B1708" t="str">
            <v>064111</v>
          </cell>
          <cell r="C1708" t="str">
            <v>Akademi Keperawatan Insan Husada Surakarta</v>
          </cell>
        </row>
        <row r="1709">
          <cell r="B1709" t="str">
            <v>064112</v>
          </cell>
          <cell r="C1709" t="str">
            <v>Akademi Keperawatan Karya Bhakti Nusantara</v>
          </cell>
        </row>
        <row r="1710">
          <cell r="B1710" t="str">
            <v>064151</v>
          </cell>
          <cell r="C1710" t="str">
            <v>Akademi Keperawatan Kesdam IV/Diponegoro</v>
          </cell>
        </row>
        <row r="1711">
          <cell r="B1711" t="str">
            <v>064126</v>
          </cell>
          <cell r="C1711" t="str">
            <v>Akademi Keperawatan Krida Husada</v>
          </cell>
        </row>
        <row r="1712">
          <cell r="B1712" t="str">
            <v>064107</v>
          </cell>
          <cell r="C1712" t="str">
            <v>Akademi Keperawatan Mamba ul Ulum Surakarta</v>
          </cell>
        </row>
        <row r="1713">
          <cell r="B1713" t="str">
            <v>064118</v>
          </cell>
          <cell r="C1713" t="str">
            <v>Akademi Keperawatan Muhammadiyah Kendal</v>
          </cell>
        </row>
        <row r="1714">
          <cell r="B1714" t="str">
            <v>064110</v>
          </cell>
          <cell r="C1714" t="str">
            <v>Akademi Keperawatan Ngesti Waluyo Parakan</v>
          </cell>
        </row>
        <row r="1715">
          <cell r="B1715" t="str">
            <v>064148</v>
          </cell>
          <cell r="C1715" t="str">
            <v>Akademi Keperawatan Ngudi Waluyo Ungaran</v>
          </cell>
        </row>
        <row r="1716">
          <cell r="B1716" t="str">
            <v>064100</v>
          </cell>
          <cell r="C1716" t="str">
            <v>Akademi Keperawatan Panti Kosala</v>
          </cell>
        </row>
        <row r="1717">
          <cell r="B1717" t="str">
            <v>064139</v>
          </cell>
          <cell r="C1717" t="str">
            <v>Akademi Keperawatan Patria Husada Surakarta</v>
          </cell>
        </row>
        <row r="1718">
          <cell r="B1718" t="str">
            <v>064102</v>
          </cell>
          <cell r="C1718" t="str">
            <v>Akademi Keperawatan Pemerintah Kab Purworejo</v>
          </cell>
        </row>
        <row r="1719">
          <cell r="B1719" t="str">
            <v>344037</v>
          </cell>
          <cell r="C1719" t="str">
            <v>Akademi Keperawatan Pemkot Tegal</v>
          </cell>
        </row>
        <row r="1720">
          <cell r="B1720" t="str">
            <v>344036</v>
          </cell>
          <cell r="C1720" t="str">
            <v>Akademi Keperawatan Pemprov Jawa Tengah</v>
          </cell>
        </row>
        <row r="1721">
          <cell r="B1721" t="str">
            <v>064157</v>
          </cell>
          <cell r="C1721" t="str">
            <v>Akademi Keperawatan Widya Husada</v>
          </cell>
        </row>
        <row r="1722">
          <cell r="B1722" t="str">
            <v>064106</v>
          </cell>
          <cell r="C1722" t="str">
            <v>Akademi Keperawatan Yakpermas Banyumas</v>
          </cell>
        </row>
        <row r="1723">
          <cell r="B1723" t="str">
            <v>064090</v>
          </cell>
          <cell r="C1723" t="str">
            <v>Akademi Keperawatan Yappi Sragen</v>
          </cell>
        </row>
        <row r="1724">
          <cell r="B1724" t="str">
            <v>064154</v>
          </cell>
          <cell r="C1724" t="str">
            <v>Akademi Kesehatan Asih Husada</v>
          </cell>
        </row>
        <row r="1725">
          <cell r="B1725" t="str">
            <v>064010</v>
          </cell>
          <cell r="C1725" t="str">
            <v>Akademi Kesejahteraan Sosial Ibu Kartini</v>
          </cell>
        </row>
        <row r="1726">
          <cell r="B1726" t="str">
            <v>064092</v>
          </cell>
          <cell r="C1726" t="str">
            <v>Akademi Keuangan Perbankan Widya Buana</v>
          </cell>
        </row>
        <row r="1727">
          <cell r="B1727" t="str">
            <v>064014</v>
          </cell>
          <cell r="C1727" t="str">
            <v>Akademi Kimia Industri Santo Paulus Semarang</v>
          </cell>
        </row>
        <row r="1728">
          <cell r="B1728" t="str">
            <v>066001</v>
          </cell>
          <cell r="C1728" t="str">
            <v>Akademi Komunitas Balekambang</v>
          </cell>
        </row>
        <row r="1729">
          <cell r="B1729" t="str">
            <v>064053</v>
          </cell>
          <cell r="C1729" t="str">
            <v>Akademi Manajemen Indonesia Semarang</v>
          </cell>
        </row>
        <row r="1730">
          <cell r="B1730" t="str">
            <v>064093</v>
          </cell>
          <cell r="C1730" t="str">
            <v>Akademi Manajemen Rumah Sakit Kusuma Husada</v>
          </cell>
        </row>
        <row r="1731">
          <cell r="B1731" t="str">
            <v>064018</v>
          </cell>
          <cell r="C1731" t="str">
            <v>Akademi Maritim Nusantara Cilacap</v>
          </cell>
        </row>
        <row r="1732">
          <cell r="B1732" t="str">
            <v>474001</v>
          </cell>
          <cell r="C1732" t="str">
            <v>Akademi Militer Magelang</v>
          </cell>
        </row>
        <row r="1733">
          <cell r="B1733" t="str">
            <v>064040</v>
          </cell>
          <cell r="C1733" t="str">
            <v>Akademi Pariwisata Mandala Bhakti</v>
          </cell>
        </row>
        <row r="1734">
          <cell r="B1734" t="str">
            <v>064027</v>
          </cell>
          <cell r="C1734" t="str">
            <v>Akademi Pariwisata Widya Nusantara Surakarta</v>
          </cell>
        </row>
        <row r="1735">
          <cell r="B1735" t="str">
            <v>064097</v>
          </cell>
          <cell r="C1735" t="str">
            <v>Akademi Pelayaran Nasional Surakarta</v>
          </cell>
        </row>
        <row r="1736">
          <cell r="B1736" t="str">
            <v>064004</v>
          </cell>
          <cell r="C1736" t="str">
            <v>Akademi Pelayaran Niaga Indonesia Semarang</v>
          </cell>
        </row>
        <row r="1737">
          <cell r="B1737" t="str">
            <v>064088</v>
          </cell>
          <cell r="C1737" t="str">
            <v>Akademi Perekam Medik &amp; Info Kes Citra Medika</v>
          </cell>
        </row>
        <row r="1738">
          <cell r="B1738" t="str">
            <v>064064</v>
          </cell>
          <cell r="C1738" t="str">
            <v>Akademi Perikanan Baruna</v>
          </cell>
        </row>
        <row r="1739">
          <cell r="B1739" t="str">
            <v>064011</v>
          </cell>
          <cell r="C1739" t="str">
            <v>Akademi Pertanian Hkti Banyumas</v>
          </cell>
        </row>
        <row r="1740">
          <cell r="B1740" t="str">
            <v>064012</v>
          </cell>
          <cell r="C1740" t="str">
            <v>Akademi Peternakan Karanganyar</v>
          </cell>
        </row>
        <row r="1741">
          <cell r="B1741" t="str">
            <v>064059</v>
          </cell>
          <cell r="C1741" t="str">
            <v>Akademi Sekretari Dan Manajemen Santa Anna</v>
          </cell>
        </row>
        <row r="1742">
          <cell r="B1742" t="str">
            <v>064007</v>
          </cell>
          <cell r="C1742" t="str">
            <v>Akademi Sekretari Marsudirini Santa Maria</v>
          </cell>
        </row>
        <row r="1743">
          <cell r="B1743" t="str">
            <v>064057</v>
          </cell>
          <cell r="C1743" t="str">
            <v>Akademi Seni Dan Desain Indonesia Surakarta</v>
          </cell>
        </row>
        <row r="1744">
          <cell r="B1744" t="str">
            <v>064109</v>
          </cell>
          <cell r="C1744" t="str">
            <v>Akademi Seni Mangkunegaran Surakarta</v>
          </cell>
        </row>
        <row r="1745">
          <cell r="B1745" t="str">
            <v>064025</v>
          </cell>
          <cell r="C1745" t="str">
            <v>Akademi Statistika Muhammadiyah Semarang</v>
          </cell>
        </row>
        <row r="1746">
          <cell r="B1746" t="str">
            <v>064160</v>
          </cell>
          <cell r="C1746" t="str">
            <v>Akademi Teknik Elektro Medik</v>
          </cell>
        </row>
        <row r="1747">
          <cell r="B1747" t="str">
            <v>064039</v>
          </cell>
          <cell r="C1747" t="str">
            <v>Akademi Teknik Perkapalan Veteran</v>
          </cell>
        </row>
        <row r="1748">
          <cell r="B1748" t="str">
            <v>064164</v>
          </cell>
          <cell r="C1748" t="str">
            <v>Akademi Teknik PIKA</v>
          </cell>
        </row>
        <row r="1749">
          <cell r="B1749" t="str">
            <v>064061</v>
          </cell>
          <cell r="C1749" t="str">
            <v>Akademi Teknik Tirta Wiyata</v>
          </cell>
        </row>
        <row r="1750">
          <cell r="B1750" t="str">
            <v>064051</v>
          </cell>
          <cell r="C1750" t="str">
            <v>Akademi Teknik Wacana Manunggal Semarang</v>
          </cell>
        </row>
        <row r="1751">
          <cell r="B1751" t="str">
            <v>064026</v>
          </cell>
          <cell r="C1751" t="str">
            <v>Akademi Teknnologi Warga Surakarta</v>
          </cell>
        </row>
        <row r="1752">
          <cell r="B1752" t="str">
            <v>064076</v>
          </cell>
          <cell r="C1752" t="str">
            <v>Akademi Teknologi AUB</v>
          </cell>
        </row>
        <row r="1753">
          <cell r="B1753" t="str">
            <v>064155</v>
          </cell>
          <cell r="C1753" t="str">
            <v>AKBID Wira Husada Nusantara</v>
          </cell>
        </row>
        <row r="1754">
          <cell r="B1754" t="str">
            <v>064124</v>
          </cell>
          <cell r="C1754" t="str">
            <v>AMIK BSI Purwokerto</v>
          </cell>
        </row>
        <row r="1755">
          <cell r="B1755" t="str">
            <v>064163</v>
          </cell>
          <cell r="C1755" t="str">
            <v>AMIK BSI Tegal</v>
          </cell>
        </row>
        <row r="1756">
          <cell r="B1756" t="str">
            <v>064049</v>
          </cell>
          <cell r="C1756" t="str">
            <v>AMIK Cipta Darma</v>
          </cell>
        </row>
        <row r="1757">
          <cell r="B1757" t="str">
            <v>064024</v>
          </cell>
          <cell r="C1757" t="str">
            <v>AMIK Harapan Bangsa Surakarta</v>
          </cell>
        </row>
        <row r="1758">
          <cell r="B1758" t="str">
            <v>064066</v>
          </cell>
          <cell r="C1758" t="str">
            <v>AMIK Jakarta Teknologi Cipta</v>
          </cell>
        </row>
        <row r="1759">
          <cell r="B1759" t="str">
            <v>064037</v>
          </cell>
          <cell r="C1759" t="str">
            <v>AMIK PGRI Kebumen</v>
          </cell>
        </row>
        <row r="1760">
          <cell r="B1760" t="str">
            <v>064021</v>
          </cell>
          <cell r="C1760" t="str">
            <v>AMIK Veteran Purwokerto</v>
          </cell>
        </row>
        <row r="1761">
          <cell r="B1761" t="str">
            <v>064028</v>
          </cell>
          <cell r="C1761" t="str">
            <v>AMIK YMI Tegal</v>
          </cell>
        </row>
        <row r="1762">
          <cell r="B1762" t="str">
            <v>202023</v>
          </cell>
          <cell r="C1762" t="str">
            <v>IAIN Salatiga</v>
          </cell>
        </row>
        <row r="1763">
          <cell r="B1763" t="str">
            <v>202006</v>
          </cell>
          <cell r="C1763" t="str">
            <v>IAIN Surakarta</v>
          </cell>
        </row>
        <row r="1764">
          <cell r="B1764" t="str">
            <v>062001</v>
          </cell>
          <cell r="C1764" t="str">
            <v>IKIP Veteran Jawa Tengah</v>
          </cell>
        </row>
        <row r="1765">
          <cell r="B1765" t="str">
            <v>212019</v>
          </cell>
          <cell r="C1765" t="str">
            <v>Institut Agama Islam Imam Ghozali (IAIIG) Cilacap</v>
          </cell>
        </row>
        <row r="1766">
          <cell r="B1766" t="str">
            <v>002008</v>
          </cell>
          <cell r="C1766" t="str">
            <v>Institut Seni Indonesia Surakarta</v>
          </cell>
        </row>
        <row r="1767">
          <cell r="B1767" t="str">
            <v>065024</v>
          </cell>
          <cell r="C1767" t="str">
            <v>Politeknik ATMI</v>
          </cell>
        </row>
        <row r="1768">
          <cell r="B1768" t="str">
            <v>065026</v>
          </cell>
          <cell r="C1768" t="str">
            <v>Politeknik Baja Tegal</v>
          </cell>
        </row>
        <row r="1769">
          <cell r="B1769" t="str">
            <v>065021</v>
          </cell>
          <cell r="C1769" t="str">
            <v>Politeknik Banjarnegara</v>
          </cell>
        </row>
        <row r="1770">
          <cell r="B1770" t="str">
            <v>065010</v>
          </cell>
          <cell r="C1770" t="str">
            <v>Politeknik Dharma Patria</v>
          </cell>
        </row>
        <row r="1771">
          <cell r="B1771" t="str">
            <v>065012</v>
          </cell>
          <cell r="C1771" t="str">
            <v>Politeknik Harapan Bersama</v>
          </cell>
        </row>
        <row r="1772">
          <cell r="B1772" t="str">
            <v>425008</v>
          </cell>
          <cell r="C1772" t="str">
            <v xml:space="preserve">Politeknik Ilmu Pelayaran Semarang </v>
          </cell>
        </row>
        <row r="1773">
          <cell r="B1773" t="str">
            <v>065013</v>
          </cell>
          <cell r="C1773" t="str">
            <v>Politeknik Indonusa Surakarta</v>
          </cell>
        </row>
        <row r="1774">
          <cell r="B1774" t="str">
            <v>065023</v>
          </cell>
          <cell r="C1774" t="str">
            <v>Politeknik Kesehatan BHakti Mulia</v>
          </cell>
        </row>
        <row r="1775">
          <cell r="B1775" t="str">
            <v>425006</v>
          </cell>
          <cell r="C1775" t="str">
            <v>Politeknik Keselamatan Transportasi Jalan</v>
          </cell>
        </row>
        <row r="1776">
          <cell r="B1776" t="str">
            <v>065007</v>
          </cell>
          <cell r="C1776" t="str">
            <v>Politeknik Ma arif</v>
          </cell>
        </row>
        <row r="1777">
          <cell r="B1777" t="str">
            <v>065017</v>
          </cell>
          <cell r="C1777" t="str">
            <v>Politeknik Manufaktur Ceper</v>
          </cell>
        </row>
        <row r="1778">
          <cell r="B1778" t="str">
            <v>005034</v>
          </cell>
          <cell r="C1778" t="str">
            <v>Politeknik Maritim Negeri Indonesia</v>
          </cell>
        </row>
        <row r="1779">
          <cell r="B1779" t="str">
            <v>065027</v>
          </cell>
          <cell r="C1779" t="str">
            <v>Politeknik Mitra Karya Mandiri</v>
          </cell>
        </row>
        <row r="1780">
          <cell r="B1780" t="str">
            <v>065004</v>
          </cell>
          <cell r="C1780" t="str">
            <v>Politeknik Muhammadiyah Magelang</v>
          </cell>
        </row>
        <row r="1781">
          <cell r="B1781" t="str">
            <v>065019</v>
          </cell>
          <cell r="C1781" t="str">
            <v>Politeknik Muhammadiyah Pekalongan</v>
          </cell>
        </row>
        <row r="1782">
          <cell r="B1782" t="str">
            <v>065022</v>
          </cell>
          <cell r="C1782" t="str">
            <v>Politeknik Muhammadiyah Tegal</v>
          </cell>
        </row>
        <row r="1783">
          <cell r="B1783" t="str">
            <v>005042</v>
          </cell>
          <cell r="C1783" t="str">
            <v>Politeknik Negeri Cilacap</v>
          </cell>
        </row>
        <row r="1784">
          <cell r="B1784" t="str">
            <v>005005</v>
          </cell>
          <cell r="C1784" t="str">
            <v>Politeknik Negeri Semarang</v>
          </cell>
        </row>
        <row r="1785">
          <cell r="B1785" t="str">
            <v>065006</v>
          </cell>
          <cell r="C1785" t="str">
            <v>Politeknik Pratama</v>
          </cell>
        </row>
        <row r="1786">
          <cell r="B1786" t="str">
            <v>065002</v>
          </cell>
          <cell r="C1786" t="str">
            <v>Politeknik Pratama Mulia</v>
          </cell>
        </row>
        <row r="1787">
          <cell r="B1787" t="str">
            <v>065015</v>
          </cell>
          <cell r="C1787" t="str">
            <v>Politeknik Purbaya</v>
          </cell>
        </row>
        <row r="1788">
          <cell r="B1788" t="str">
            <v>065014</v>
          </cell>
          <cell r="C1788" t="str">
            <v>Politeknik Pusmanu</v>
          </cell>
        </row>
        <row r="1789">
          <cell r="B1789" t="str">
            <v>065028</v>
          </cell>
          <cell r="C1789" t="str">
            <v>Politeknik Santo Paulus Surakarta</v>
          </cell>
        </row>
        <row r="1790">
          <cell r="B1790" t="str">
            <v>065008</v>
          </cell>
          <cell r="C1790" t="str">
            <v>Politeknik Sawunggalih Aji</v>
          </cell>
        </row>
        <row r="1791">
          <cell r="B1791" t="str">
            <v>065018</v>
          </cell>
          <cell r="C1791" t="str">
            <v>Politeknik Stibisnis</v>
          </cell>
        </row>
        <row r="1792">
          <cell r="B1792" t="str">
            <v>065025</v>
          </cell>
          <cell r="C1792" t="str">
            <v>Politeknik Trisila Dharma</v>
          </cell>
        </row>
        <row r="1793">
          <cell r="B1793" t="str">
            <v>065016</v>
          </cell>
          <cell r="C1793" t="str">
            <v>Politeknik Unggulan Sragen</v>
          </cell>
        </row>
        <row r="1794">
          <cell r="B1794" t="str">
            <v>405013</v>
          </cell>
          <cell r="C1794" t="str">
            <v>Poltekkes Kemenkes Semarang</v>
          </cell>
        </row>
        <row r="1795">
          <cell r="B1795" t="str">
            <v>405014</v>
          </cell>
          <cell r="C1795" t="str">
            <v>Poltekkes Kemenkes Surakarta</v>
          </cell>
        </row>
        <row r="1796">
          <cell r="B1796" t="str">
            <v>283002</v>
          </cell>
          <cell r="C1796" t="str">
            <v>Sekolah Tinggi Agama Buddha Negeri Raden Wijaya</v>
          </cell>
        </row>
        <row r="1797">
          <cell r="B1797" t="str">
            <v>293009</v>
          </cell>
          <cell r="C1797" t="str">
            <v>Sekolah Tinggi Agama Buddha Syailendra</v>
          </cell>
        </row>
        <row r="1798">
          <cell r="B1798" t="str">
            <v>233145</v>
          </cell>
          <cell r="C1798" t="str">
            <v>Sekolah Tinggi Agama Kristen Terpadu Pesat Salatiga</v>
          </cell>
        </row>
        <row r="1799">
          <cell r="B1799" t="str">
            <v>233157</v>
          </cell>
          <cell r="C1799" t="str">
            <v>Sekolah Tinggi Agama Kristen Wiyata Wacana Pati</v>
          </cell>
        </row>
        <row r="1800">
          <cell r="B1800" t="str">
            <v>063049</v>
          </cell>
          <cell r="C1800" t="str">
            <v>Sekolah Tinggi Elektronika Dan Komputer Pat</v>
          </cell>
        </row>
        <row r="1801">
          <cell r="B1801" t="str">
            <v>353001</v>
          </cell>
          <cell r="C1801" t="str">
            <v>Sekolah Tinggi Energi dan Mineral</v>
          </cell>
        </row>
        <row r="1802">
          <cell r="B1802" t="str">
            <v>243007</v>
          </cell>
          <cell r="C1802" t="str">
            <v>Sekolah Tinggi Hindu Dharma Klaten Jawa Tengah</v>
          </cell>
        </row>
        <row r="1803">
          <cell r="B1803" t="str">
            <v>063045</v>
          </cell>
          <cell r="C1803" t="str">
            <v>Sekolah Tinggi Ilmu Administrasi Madani</v>
          </cell>
        </row>
        <row r="1804">
          <cell r="B1804" t="str">
            <v>293011</v>
          </cell>
          <cell r="C1804" t="str">
            <v>Sekolah Tinggi Ilmu Agama Buddha Smaratungga</v>
          </cell>
        </row>
        <row r="1805">
          <cell r="B1805" t="str">
            <v>213033</v>
          </cell>
          <cell r="C1805" t="str">
            <v>Sekolah Tinggi Ilmu Al-Qur`an (STIQ) Islamic Center Demak</v>
          </cell>
        </row>
        <row r="1806">
          <cell r="B1806" t="str">
            <v>213034</v>
          </cell>
          <cell r="C1806" t="str">
            <v>Sekolah Tinggi Ilmu Al-Qur`an (STIQ) Isy Karima Karanganyar</v>
          </cell>
        </row>
        <row r="1807">
          <cell r="B1807" t="str">
            <v>063093</v>
          </cell>
          <cell r="C1807" t="str">
            <v>Sekolah Tinggi Ilmu Ekonomi AAS</v>
          </cell>
        </row>
        <row r="1808">
          <cell r="B1808" t="str">
            <v>063024</v>
          </cell>
          <cell r="C1808" t="str">
            <v>Sekolah Tinggi Ilmu Ekonomi Adi Unggul Bhirawa</v>
          </cell>
        </row>
        <row r="1809">
          <cell r="B1809" t="str">
            <v>063084</v>
          </cell>
          <cell r="C1809" t="str">
            <v>Sekolah Tinggi Ilmu Ekonomi AKA</v>
          </cell>
        </row>
        <row r="1810">
          <cell r="B1810" t="str">
            <v>063022</v>
          </cell>
          <cell r="C1810" t="str">
            <v>Sekolah Tinggi Ilmu Ekonomi AMA</v>
          </cell>
        </row>
        <row r="1811">
          <cell r="B1811" t="str">
            <v>063003</v>
          </cell>
          <cell r="C1811" t="str">
            <v>Sekolah Tinggi Ilmu Ekonomi Anindyaguna</v>
          </cell>
        </row>
        <row r="1812">
          <cell r="B1812" t="str">
            <v>063030</v>
          </cell>
          <cell r="C1812" t="str">
            <v>Sekolah Tinggi Ilmu Ekonomi Assholeh</v>
          </cell>
        </row>
        <row r="1813">
          <cell r="B1813" t="str">
            <v>063006</v>
          </cell>
          <cell r="C1813" t="str">
            <v>Sekolah Tinggi Ilmu Ekonomi Atma Bhakti</v>
          </cell>
        </row>
        <row r="1814">
          <cell r="B1814" t="str">
            <v>063013</v>
          </cell>
          <cell r="C1814" t="str">
            <v>Sekolah Tinggi Ilmu Ekonomi Bank Bpd Jawa Tengah</v>
          </cell>
        </row>
        <row r="1815">
          <cell r="B1815" t="str">
            <v>063011</v>
          </cell>
          <cell r="C1815" t="str">
            <v>Sekolah Tinggi Ilmu Ekonomi Cendekia Karya Utama</v>
          </cell>
        </row>
        <row r="1816">
          <cell r="B1816" t="str">
            <v>063008</v>
          </cell>
          <cell r="C1816" t="str">
            <v>Sekolah Tinggi Ilmu Ekonomi Dharma Putra Semarang</v>
          </cell>
        </row>
        <row r="1817">
          <cell r="B1817" t="str">
            <v>063064</v>
          </cell>
          <cell r="C1817" t="str">
            <v>Sekolah Tinggi Ilmu Ekonomi Muhammadiyah Cilacap</v>
          </cell>
        </row>
        <row r="1818">
          <cell r="B1818" t="str">
            <v>063010</v>
          </cell>
          <cell r="C1818" t="str">
            <v>Sekolah Tinggi Ilmu Ekonomi Pariwisata Indonesia</v>
          </cell>
        </row>
        <row r="1819">
          <cell r="B1819" t="str">
            <v>063028</v>
          </cell>
          <cell r="C1819" t="str">
            <v>Sekolah Tinggi Ilmu Ekonomi Pelita Nusantara</v>
          </cell>
        </row>
        <row r="1820">
          <cell r="B1820" t="str">
            <v>063037</v>
          </cell>
          <cell r="C1820" t="str">
            <v>Sekolah Tinggi Ilmu Ekonomi Putra Bangsa</v>
          </cell>
        </row>
        <row r="1821">
          <cell r="B1821" t="str">
            <v>063039</v>
          </cell>
          <cell r="C1821" t="str">
            <v>Sekolah Tinggi Ilmu Ekonomi Rajawali</v>
          </cell>
        </row>
        <row r="1822">
          <cell r="B1822" t="str">
            <v>063005</v>
          </cell>
          <cell r="C1822" t="str">
            <v>Sekolah Tinggi Ilmu Ekonomi Satria</v>
          </cell>
        </row>
        <row r="1823">
          <cell r="B1823" t="str">
            <v>063091</v>
          </cell>
          <cell r="C1823" t="str">
            <v>Sekolah Tinggi Ilmu Ekonomi Selamat Sri Kendal</v>
          </cell>
        </row>
        <row r="1824">
          <cell r="B1824" t="str">
            <v>063025</v>
          </cell>
          <cell r="C1824" t="str">
            <v>Sekolah Tinggi Ilmu Ekonomi Semarang</v>
          </cell>
        </row>
        <row r="1825">
          <cell r="B1825" t="str">
            <v>063012</v>
          </cell>
          <cell r="C1825" t="str">
            <v>Sekolah Tinggi Ilmu Ekonomi St Pignatelli</v>
          </cell>
        </row>
        <row r="1826">
          <cell r="B1826" t="str">
            <v>063004</v>
          </cell>
          <cell r="C1826" t="str">
            <v>Sekolah Tinggi Ilmu Ekonomi Surakarta</v>
          </cell>
        </row>
        <row r="1827">
          <cell r="B1827" t="str">
            <v>063018</v>
          </cell>
          <cell r="C1827" t="str">
            <v>Sekolah Tinggi Ilmu Ekonomi Swasta Mandiri</v>
          </cell>
        </row>
        <row r="1828">
          <cell r="B1828" t="str">
            <v>063056</v>
          </cell>
          <cell r="C1828" t="str">
            <v>Sekolah Tinggi Ilmu Ekonomi Tamansiswa</v>
          </cell>
        </row>
        <row r="1829">
          <cell r="B1829" t="str">
            <v>063026</v>
          </cell>
          <cell r="C1829" t="str">
            <v>Sekolah Tinggi Ilmu Ekonomi Totalwin</v>
          </cell>
        </row>
        <row r="1830">
          <cell r="B1830" t="str">
            <v>063016</v>
          </cell>
          <cell r="C1830" t="str">
            <v>Sekolah Tinggi Ilmu Ekonomi Trianandra</v>
          </cell>
        </row>
        <row r="1831">
          <cell r="B1831" t="str">
            <v>063007</v>
          </cell>
          <cell r="C1831" t="str">
            <v>Sekolah Tinggi Ilmu Ekonomi Widya Manggala</v>
          </cell>
        </row>
        <row r="1832">
          <cell r="B1832" t="str">
            <v>063014</v>
          </cell>
          <cell r="C1832" t="str">
            <v>Sekolah Tinggi Ilmu Ekonomi Widya Manggalia</v>
          </cell>
        </row>
        <row r="1833">
          <cell r="B1833" t="str">
            <v>063027</v>
          </cell>
          <cell r="C1833" t="str">
            <v>Sekolah Tinggi Ilmu Ekonomi Wijaya Mulya</v>
          </cell>
        </row>
        <row r="1834">
          <cell r="B1834" t="str">
            <v>063031</v>
          </cell>
          <cell r="C1834" t="str">
            <v>Sekolah Tinggi Ilmu Ekonomi YPPI</v>
          </cell>
        </row>
        <row r="1835">
          <cell r="B1835" t="str">
            <v>063032</v>
          </cell>
          <cell r="C1835" t="str">
            <v>Sekolah Tinggi Ilmu Farmasi Yayasan Pharmasi</v>
          </cell>
        </row>
        <row r="1836">
          <cell r="B1836" t="str">
            <v>063066</v>
          </cell>
          <cell r="C1836" t="str">
            <v>Sekolah Tinggi Ilmu Kesehatan 'Aisyiyah Surakarta</v>
          </cell>
        </row>
        <row r="1837">
          <cell r="B1837" t="str">
            <v>063057</v>
          </cell>
          <cell r="C1837" t="str">
            <v>Sekolah Tinggi Ilmu Kesehatan Cendekia Utama</v>
          </cell>
        </row>
        <row r="1838">
          <cell r="B1838" t="str">
            <v>063070</v>
          </cell>
          <cell r="C1838" t="str">
            <v>Sekolah Tinggi Ilmu Kesehatan Duta Gama Klaten</v>
          </cell>
        </row>
        <row r="1839">
          <cell r="B1839" t="str">
            <v>063081</v>
          </cell>
          <cell r="C1839" t="str">
            <v>Sekolah Tinggi Ilmu Kesehatan Elisabeth Semarang</v>
          </cell>
        </row>
        <row r="1840">
          <cell r="B1840" t="str">
            <v>063053</v>
          </cell>
          <cell r="C1840" t="str">
            <v>Sekolah Tinggi Ilmu Kesehatan Hakli</v>
          </cell>
        </row>
        <row r="1841">
          <cell r="B1841" t="str">
            <v>063046</v>
          </cell>
          <cell r="C1841" t="str">
            <v>Sekolah Tinggi Ilmu Kesehatan Harapan Bangsa</v>
          </cell>
        </row>
        <row r="1842">
          <cell r="B1842" t="str">
            <v>063060</v>
          </cell>
          <cell r="C1842" t="str">
            <v>Sekolah Tinggi Ilmu Kesehatan Kendal</v>
          </cell>
        </row>
        <row r="1843">
          <cell r="B1843" t="str">
            <v>063051</v>
          </cell>
          <cell r="C1843" t="str">
            <v>Sekolah Tinggi Ilmu Kesehatan Muhammadiyah Gombong</v>
          </cell>
        </row>
        <row r="1844">
          <cell r="B1844" t="str">
            <v>063036</v>
          </cell>
          <cell r="C1844" t="str">
            <v>Sekolah Tinggi Ilmu Kesehatan Ngudi Waluyo</v>
          </cell>
        </row>
        <row r="1845">
          <cell r="B1845" t="str">
            <v>063078</v>
          </cell>
          <cell r="C1845" t="str">
            <v>Sekolah Tinggi Ilmu Kesehatan Widya Husada</v>
          </cell>
        </row>
        <row r="1846">
          <cell r="B1846" t="str">
            <v>063073</v>
          </cell>
          <cell r="C1846" t="str">
            <v>Sekolah Tinggi Ilmu Komputer Yos Sudarso</v>
          </cell>
        </row>
        <row r="1847">
          <cell r="B1847" t="str">
            <v>063001</v>
          </cell>
          <cell r="C1847" t="str">
            <v>Sekolah Tinggi Ilmu Komunikasi</v>
          </cell>
        </row>
        <row r="1848">
          <cell r="B1848" t="str">
            <v>063009</v>
          </cell>
          <cell r="C1848" t="str">
            <v>Sekolah Tinggi Ilmu Pertanian Farming</v>
          </cell>
        </row>
        <row r="1849">
          <cell r="B1849" t="str">
            <v>213035</v>
          </cell>
          <cell r="C1849" t="str">
            <v>Sekolah Tinggi Islam Al-Mukmin Ngruki Cemani Sukoharjo</v>
          </cell>
        </row>
        <row r="1850">
          <cell r="B1850" t="str">
            <v>213380</v>
          </cell>
          <cell r="C1850" t="str">
            <v>Sekolah Tinggi Islam Kendal (STIK)</v>
          </cell>
        </row>
        <row r="1851">
          <cell r="B1851" t="str">
            <v>063069</v>
          </cell>
          <cell r="C1851" t="str">
            <v>Sekolah Tinggi Kesehatan Bina Cipta Husada</v>
          </cell>
        </row>
        <row r="1852">
          <cell r="B1852" t="str">
            <v>063080</v>
          </cell>
          <cell r="C1852" t="str">
            <v>Sekolah Tinggi Maritim Dan Transpor AMNI</v>
          </cell>
        </row>
        <row r="1853">
          <cell r="B1853" t="str">
            <v>063075</v>
          </cell>
          <cell r="C1853" t="str">
            <v>Sekolah Tinggi Pariwisata Sahid Surakarta</v>
          </cell>
        </row>
        <row r="1854">
          <cell r="B1854" t="str">
            <v>443001</v>
          </cell>
          <cell r="C1854" t="str">
            <v>Sekolah Tinggi Penyuluhan Pertanian (STPP) Magelang</v>
          </cell>
        </row>
        <row r="1855">
          <cell r="B1855" t="str">
            <v>063044</v>
          </cell>
          <cell r="C1855" t="str">
            <v>Sekolah Tinggi Teknik Wiworotomo</v>
          </cell>
        </row>
        <row r="1856">
          <cell r="B1856" t="str">
            <v>063048</v>
          </cell>
          <cell r="C1856" t="str">
            <v>Sekolah Tinggi Teknologi Muhammadiyah Kebumen</v>
          </cell>
        </row>
        <row r="1857">
          <cell r="B1857" t="str">
            <v>063052</v>
          </cell>
          <cell r="C1857" t="str">
            <v>Sekolah Tinggi Teknologi Ronggolawe</v>
          </cell>
        </row>
        <row r="1858">
          <cell r="B1858" t="str">
            <v>063090</v>
          </cell>
          <cell r="C1858" t="str">
            <v>Sekolah Tinggi Teknologi Telematika Telkom</v>
          </cell>
        </row>
        <row r="1859">
          <cell r="B1859" t="str">
            <v>233020</v>
          </cell>
          <cell r="C1859" t="str">
            <v>Sekolah Tinggi Teologi Abdiel Ungaran</v>
          </cell>
        </row>
        <row r="1860">
          <cell r="B1860" t="str">
            <v>233140</v>
          </cell>
          <cell r="C1860" t="str">
            <v>Sekolah Tinggi Teologi Alkitabiah Eklesia</v>
          </cell>
        </row>
        <row r="1861">
          <cell r="B1861" t="str">
            <v>233016</v>
          </cell>
          <cell r="C1861" t="str">
            <v>Sekolah Tinggi Teologi Baptis Indonesia</v>
          </cell>
        </row>
        <row r="1862">
          <cell r="B1862" t="str">
            <v>233146</v>
          </cell>
          <cell r="C1862" t="str">
            <v>Sekolah Tinggi Teologi Berea Salatiga</v>
          </cell>
        </row>
        <row r="1863">
          <cell r="B1863" t="str">
            <v>233015</v>
          </cell>
          <cell r="C1863" t="str">
            <v>Sekolah Tinggi Teologi Berita Hidup</v>
          </cell>
        </row>
        <row r="1864">
          <cell r="B1864" t="str">
            <v>233349</v>
          </cell>
          <cell r="C1864" t="str">
            <v>Sekolah Tinggi Teologi Bina Muda Wirawan Wonogiri</v>
          </cell>
        </row>
        <row r="1865">
          <cell r="B1865" t="str">
            <v>233022</v>
          </cell>
          <cell r="C1865" t="str">
            <v>Sekolah Tinggi Teologi Diakonos</v>
          </cell>
        </row>
        <row r="1866">
          <cell r="B1866" t="str">
            <v>233018</v>
          </cell>
          <cell r="C1866" t="str">
            <v>Sekolah Tinggi Teologi Efata Salatiga</v>
          </cell>
        </row>
        <row r="1867">
          <cell r="B1867" t="str">
            <v>233079</v>
          </cell>
          <cell r="C1867" t="str">
            <v>Sekolah Tinggi Teologi El-Shadday Surakarta</v>
          </cell>
        </row>
        <row r="1868">
          <cell r="B1868" t="str">
            <v>233153</v>
          </cell>
          <cell r="C1868" t="str">
            <v>Sekolah Tinggi Teologi Gamaliel</v>
          </cell>
        </row>
        <row r="1869">
          <cell r="B1869" t="str">
            <v>233151</v>
          </cell>
          <cell r="C1869" t="str">
            <v>Sekolah Tinggi Teologi Injili Indonesia Purwokerto</v>
          </cell>
        </row>
        <row r="1870">
          <cell r="B1870" t="str">
            <v>233017</v>
          </cell>
          <cell r="C1870" t="str">
            <v>Sekolah Tinggi Teologi Intheos Surakarta</v>
          </cell>
        </row>
        <row r="1871">
          <cell r="B1871" t="str">
            <v>233141</v>
          </cell>
          <cell r="C1871" t="str">
            <v>Sekolah Tinggi Teologi Kanaan Nusantara Ungaran</v>
          </cell>
        </row>
        <row r="1872">
          <cell r="B1872" t="str">
            <v>233142</v>
          </cell>
          <cell r="C1872" t="str">
            <v>Sekolah Tinggi Teologi Kristus Alfa Omega</v>
          </cell>
        </row>
        <row r="1873">
          <cell r="B1873" t="str">
            <v>233021</v>
          </cell>
          <cell r="C1873" t="str">
            <v>Sekolah Tinggi Teologi Magelang</v>
          </cell>
        </row>
        <row r="1874">
          <cell r="B1874" t="str">
            <v>233147</v>
          </cell>
          <cell r="C1874" t="str">
            <v>Sekolah Tinggi Teologi Nusantara Salatiga</v>
          </cell>
        </row>
        <row r="1875">
          <cell r="B1875" t="str">
            <v>233148</v>
          </cell>
          <cell r="C1875" t="str">
            <v>Sekolah Tinggi Teologi Sangkakala</v>
          </cell>
        </row>
        <row r="1876">
          <cell r="B1876" t="str">
            <v>233156</v>
          </cell>
          <cell r="C1876" t="str">
            <v>Sekolah Tinggi Teologi Simpson Ungaran</v>
          </cell>
        </row>
        <row r="1877">
          <cell r="B1877" t="str">
            <v>233150</v>
          </cell>
          <cell r="C1877" t="str">
            <v>Sekolah Tinggi Teologi Soteria Purwokerto</v>
          </cell>
        </row>
        <row r="1878">
          <cell r="B1878" t="str">
            <v>233152</v>
          </cell>
          <cell r="C1878" t="str">
            <v>Sekolah Tinggi Teologi Tawangmangu</v>
          </cell>
        </row>
        <row r="1879">
          <cell r="B1879" t="str">
            <v>233154</v>
          </cell>
          <cell r="C1879" t="str">
            <v>Sekolah Tinggi Teologi Torsina</v>
          </cell>
        </row>
        <row r="1880">
          <cell r="B1880" t="str">
            <v>213036</v>
          </cell>
          <cell r="C1880" t="str">
            <v>STAI Al-Anwar Sarang Rembang</v>
          </cell>
        </row>
        <row r="1881">
          <cell r="B1881" t="str">
            <v>213037</v>
          </cell>
          <cell r="C1881" t="str">
            <v>STAI Al-Hikmah 2</v>
          </cell>
        </row>
        <row r="1882">
          <cell r="B1882" t="str">
            <v>213381</v>
          </cell>
          <cell r="C1882" t="str">
            <v>STAI Al-Husain Magelang (STI AIH), Jawa Tengah</v>
          </cell>
        </row>
        <row r="1883">
          <cell r="B1883" t="str">
            <v>213038</v>
          </cell>
          <cell r="C1883" t="str">
            <v>STAI Al-Kamal Sarang Rembang, Jawa Tengah</v>
          </cell>
        </row>
        <row r="1884">
          <cell r="B1884" t="str">
            <v>213382</v>
          </cell>
          <cell r="C1884" t="str">
            <v>STAI Al-Muhammad Cepu</v>
          </cell>
        </row>
        <row r="1885">
          <cell r="B1885" t="str">
            <v>213383</v>
          </cell>
          <cell r="C1885" t="str">
            <v>STAI An-Nawawi Purworejo</v>
          </cell>
        </row>
        <row r="1886">
          <cell r="B1886" t="str">
            <v>213384</v>
          </cell>
          <cell r="C1886" t="str">
            <v>STAI Bakti Negara Tegal</v>
          </cell>
        </row>
        <row r="1887">
          <cell r="B1887" t="str">
            <v>213385</v>
          </cell>
          <cell r="C1887" t="str">
            <v>STAI Brebes, Jawa Tengah</v>
          </cell>
        </row>
        <row r="1888">
          <cell r="B1888" t="str">
            <v>213386</v>
          </cell>
          <cell r="C1888" t="str">
            <v>STAI Chozinatul Ulum, Blora, Jawa Tengah</v>
          </cell>
        </row>
        <row r="1889">
          <cell r="B1889" t="str">
            <v>213039</v>
          </cell>
          <cell r="C1889" t="str">
            <v>STAI Grobogan Jawa Tengah</v>
          </cell>
        </row>
        <row r="1890">
          <cell r="B1890" t="str">
            <v>213040</v>
          </cell>
          <cell r="C1890" t="str">
            <v>STAI Ki Ageng Pekalongan</v>
          </cell>
        </row>
        <row r="1891">
          <cell r="B1891" t="str">
            <v>213387</v>
          </cell>
          <cell r="C1891" t="str">
            <v>STAI Mamba`ul Ulum Surakarta (STAIMUS)</v>
          </cell>
        </row>
        <row r="1892">
          <cell r="B1892" t="str">
            <v>213041</v>
          </cell>
          <cell r="C1892" t="str">
            <v>STAI Mathali`ul Falah Kajen Margoyoso Pati</v>
          </cell>
        </row>
        <row r="1893">
          <cell r="B1893" t="str">
            <v>213388</v>
          </cell>
          <cell r="C1893" t="str">
            <v>STAI Muhammadiyah (STAIM) Blora, Jawa Tengah</v>
          </cell>
        </row>
        <row r="1894">
          <cell r="B1894" t="str">
            <v>213389</v>
          </cell>
          <cell r="C1894" t="str">
            <v>STAI Muhammadiyah (STAIM) Klaten, Jawa Tengah</v>
          </cell>
        </row>
        <row r="1895">
          <cell r="B1895" t="str">
            <v>213390</v>
          </cell>
          <cell r="C1895" t="str">
            <v>STAI Nahdlatul Ulama (STAINU) Kebumen, Jawa Tengah</v>
          </cell>
        </row>
        <row r="1896">
          <cell r="B1896" t="str">
            <v>213391</v>
          </cell>
          <cell r="C1896" t="str">
            <v>STAI Nahdlatul Ulama (STAINU), Purworejo, Jawa Tengah</v>
          </cell>
        </row>
        <row r="1897">
          <cell r="B1897" t="str">
            <v>213392</v>
          </cell>
          <cell r="C1897" t="str">
            <v>STAI Nahdlatul Ulama (STAINU), Temanggung, Jawa Tengah</v>
          </cell>
        </row>
        <row r="1898">
          <cell r="B1898" t="str">
            <v>213393</v>
          </cell>
          <cell r="C1898" t="str">
            <v>STAI Pati (STAIP), Jawa Tengah</v>
          </cell>
        </row>
        <row r="1899">
          <cell r="B1899" t="str">
            <v>213042</v>
          </cell>
          <cell r="C1899" t="str">
            <v>STAI Sufyan Tsauri Majenang</v>
          </cell>
        </row>
        <row r="1900">
          <cell r="B1900" t="str">
            <v>213394</v>
          </cell>
          <cell r="C1900" t="str">
            <v>STAI Walisembilan Semarang (SETIAWS), Jawa Tengah</v>
          </cell>
        </row>
        <row r="1901">
          <cell r="B1901" t="str">
            <v>203017</v>
          </cell>
          <cell r="C1901" t="str">
            <v>STAIN Kudus</v>
          </cell>
        </row>
        <row r="1902">
          <cell r="B1902" t="str">
            <v>203009</v>
          </cell>
          <cell r="C1902" t="str">
            <v>STAIN Pekalongan</v>
          </cell>
        </row>
        <row r="1903">
          <cell r="B1903" t="str">
            <v>203031</v>
          </cell>
          <cell r="C1903" t="str">
            <v>STAIN Purwokerto</v>
          </cell>
        </row>
        <row r="1904">
          <cell r="B1904" t="str">
            <v>063082</v>
          </cell>
          <cell r="C1904" t="str">
            <v>STIA Asuh Mitra Solo</v>
          </cell>
        </row>
        <row r="1905">
          <cell r="B1905" t="str">
            <v>063062</v>
          </cell>
          <cell r="C1905" t="str">
            <v>STIE Muhammadiyah Pekalongan</v>
          </cell>
        </row>
        <row r="1906">
          <cell r="B1906" t="str">
            <v>063087</v>
          </cell>
          <cell r="C1906" t="str">
            <v>STIKES Al Irsyad Al Islamiyyah Cilacap</v>
          </cell>
        </row>
        <row r="1907">
          <cell r="B1907" t="str">
            <v>063076</v>
          </cell>
          <cell r="C1907" t="str">
            <v>STIKES An-Nur Purwodadi</v>
          </cell>
        </row>
        <row r="1908">
          <cell r="B1908" t="str">
            <v>063071</v>
          </cell>
          <cell r="C1908" t="str">
            <v>STIKES Bhakti Mandala Husada Slawi</v>
          </cell>
        </row>
        <row r="1909">
          <cell r="B1909" t="str">
            <v>063098</v>
          </cell>
          <cell r="C1909" t="str">
            <v>STIKES Estu Utomo</v>
          </cell>
        </row>
        <row r="1910">
          <cell r="B1910" t="str">
            <v>063074</v>
          </cell>
          <cell r="C1910" t="str">
            <v>STIKES Karya Husada Semarang</v>
          </cell>
        </row>
        <row r="1911">
          <cell r="B1911" t="str">
            <v>063086</v>
          </cell>
          <cell r="C1911" t="str">
            <v>STIKES Kusuma Husada Surakarta</v>
          </cell>
        </row>
        <row r="1912">
          <cell r="B1912" t="str">
            <v>063096</v>
          </cell>
          <cell r="C1912" t="str">
            <v>STIKES Mitra Husada Karanganyar</v>
          </cell>
        </row>
        <row r="1913">
          <cell r="B1913" t="str">
            <v>063072</v>
          </cell>
          <cell r="C1913" t="str">
            <v>STIKES Muhammadiyah Klaten</v>
          </cell>
        </row>
        <row r="1914">
          <cell r="B1914" t="str">
            <v>063085</v>
          </cell>
          <cell r="C1914" t="str">
            <v>STIKES Muhammadiyah Kudus</v>
          </cell>
        </row>
        <row r="1915">
          <cell r="B1915" t="str">
            <v>063068</v>
          </cell>
          <cell r="C1915" t="str">
            <v>STIKES Muhammadiyah Pekajangan</v>
          </cell>
        </row>
        <row r="1916">
          <cell r="B1916" t="str">
            <v>063094</v>
          </cell>
          <cell r="C1916" t="str">
            <v>STIKES Paguwarmas Maos</v>
          </cell>
        </row>
        <row r="1917">
          <cell r="B1917" t="str">
            <v>063089</v>
          </cell>
          <cell r="C1917" t="str">
            <v>STIKES PKU Muhammadiyah Surakarta</v>
          </cell>
        </row>
        <row r="1918">
          <cell r="B1918" t="str">
            <v>063079</v>
          </cell>
          <cell r="C1918" t="str">
            <v>STIKES Telogorejo Semarang</v>
          </cell>
        </row>
        <row r="1919">
          <cell r="B1919" t="str">
            <v>063058</v>
          </cell>
          <cell r="C1919" t="str">
            <v>STIMIK Pro Visi</v>
          </cell>
        </row>
        <row r="1920">
          <cell r="B1920" t="str">
            <v>063067</v>
          </cell>
          <cell r="C1920" t="str">
            <v>STIMIK Tunas Bangsa Banjarnegara</v>
          </cell>
        </row>
        <row r="1921">
          <cell r="B1921" t="str">
            <v>213043</v>
          </cell>
          <cell r="C1921" t="str">
            <v>STIS Kebumen Jawa Tengah</v>
          </cell>
        </row>
        <row r="1922">
          <cell r="B1922" t="str">
            <v>213439</v>
          </cell>
          <cell r="C1922" t="str">
            <v>STIT Madina Sragen</v>
          </cell>
        </row>
        <row r="1923">
          <cell r="B1923" t="str">
            <v>213395</v>
          </cell>
          <cell r="C1923" t="str">
            <v>STIT Muhammadiyah, Kendal, Jawa Tengah</v>
          </cell>
        </row>
        <row r="1924">
          <cell r="B1924" t="str">
            <v>213396</v>
          </cell>
          <cell r="C1924" t="str">
            <v>STIT Pemalang</v>
          </cell>
        </row>
        <row r="1925">
          <cell r="B1925" t="str">
            <v>063095</v>
          </cell>
          <cell r="C1925" t="str">
            <v>STKIP Darussalam Cilacap</v>
          </cell>
        </row>
        <row r="1926">
          <cell r="B1926" t="str">
            <v>063097</v>
          </cell>
          <cell r="C1926" t="str">
            <v xml:space="preserve">STKIP Majenang </v>
          </cell>
        </row>
        <row r="1927">
          <cell r="B1927" t="str">
            <v>063054</v>
          </cell>
          <cell r="C1927" t="str">
            <v>STMIK AKI Pati</v>
          </cell>
        </row>
        <row r="1928">
          <cell r="B1928" t="str">
            <v>063065</v>
          </cell>
          <cell r="C1928" t="str">
            <v>STMIK Amikom Purwokerto</v>
          </cell>
        </row>
        <row r="1929">
          <cell r="B1929" t="str">
            <v>063042</v>
          </cell>
          <cell r="C1929" t="str">
            <v>STMIK AUB Surakarta</v>
          </cell>
        </row>
        <row r="1930">
          <cell r="B1930" t="str">
            <v>063021</v>
          </cell>
          <cell r="C1930" t="str">
            <v>STMIK Bina Patria</v>
          </cell>
        </row>
        <row r="1931">
          <cell r="B1931" t="str">
            <v>063059</v>
          </cell>
          <cell r="C1931" t="str">
            <v>STMIK Duta Bangsa</v>
          </cell>
        </row>
        <row r="1932">
          <cell r="B1932" t="str">
            <v>063047</v>
          </cell>
          <cell r="C1932" t="str">
            <v>STMIK Himsya</v>
          </cell>
        </row>
        <row r="1933">
          <cell r="B1933" t="str">
            <v>063040</v>
          </cell>
          <cell r="C1933" t="str">
            <v>STMIK Sinar Nusantara</v>
          </cell>
        </row>
        <row r="1934">
          <cell r="B1934" t="str">
            <v>063043</v>
          </cell>
          <cell r="C1934" t="str">
            <v>STMIK Widya Pratama</v>
          </cell>
        </row>
        <row r="1935">
          <cell r="B1935" t="str">
            <v>063020</v>
          </cell>
          <cell r="C1935" t="str">
            <v>STMIK Widya Utama</v>
          </cell>
        </row>
        <row r="1936">
          <cell r="B1936" t="str">
            <v>063061</v>
          </cell>
          <cell r="C1936" t="str">
            <v>STMIK YMI Tegal</v>
          </cell>
        </row>
        <row r="1937">
          <cell r="B1937" t="str">
            <v>273009</v>
          </cell>
          <cell r="C1937" t="str">
            <v xml:space="preserve">STPKat St. Fransiskus Asisi </v>
          </cell>
        </row>
        <row r="1938">
          <cell r="B1938" t="str">
            <v>233155</v>
          </cell>
          <cell r="C1938" t="str">
            <v>STT Agape Indonesia Misi Internasional (AIMI)</v>
          </cell>
        </row>
        <row r="1939">
          <cell r="B1939" t="str">
            <v>233081</v>
          </cell>
          <cell r="C1939" t="str">
            <v>STT Institut Alkitab Baptis Independen Indonesia</v>
          </cell>
        </row>
        <row r="1940">
          <cell r="B1940" t="str">
            <v>233143</v>
          </cell>
          <cell r="C1940" t="str">
            <v>STT Internasional Harvest Semarang</v>
          </cell>
        </row>
        <row r="1941">
          <cell r="B1941" t="str">
            <v>233019</v>
          </cell>
          <cell r="C1941" t="str">
            <v>STT Rhema Salatiga</v>
          </cell>
        </row>
        <row r="1942">
          <cell r="B1942" t="str">
            <v>233084</v>
          </cell>
          <cell r="C1942" t="str">
            <v>STT Salatiga</v>
          </cell>
        </row>
        <row r="1943">
          <cell r="B1943" t="str">
            <v>061003</v>
          </cell>
          <cell r="C1943" t="str">
            <v>Universitas 17 Agustus 1945 Semarang</v>
          </cell>
        </row>
        <row r="1944">
          <cell r="B1944" t="str">
            <v>061034</v>
          </cell>
          <cell r="C1944" t="str">
            <v>Universitas Aki</v>
          </cell>
        </row>
        <row r="1945">
          <cell r="B1945" t="str">
            <v>061035</v>
          </cell>
          <cell r="C1945" t="str">
            <v>Universitas Boyolali</v>
          </cell>
        </row>
        <row r="1946">
          <cell r="B1946" t="str">
            <v>061014</v>
          </cell>
          <cell r="C1946" t="str">
            <v>Universitas Darul Ulum Islamic Centre Sudirman</v>
          </cell>
        </row>
        <row r="1947">
          <cell r="B1947" t="str">
            <v>061031</v>
          </cell>
          <cell r="C1947" t="str">
            <v>Universitas Dian Nuswantoro</v>
          </cell>
        </row>
        <row r="1948">
          <cell r="B1948" t="str">
            <v>001008</v>
          </cell>
          <cell r="C1948" t="str">
            <v>Universitas Diponegoro</v>
          </cell>
        </row>
        <row r="1949">
          <cell r="B1949" t="str">
            <v>061015</v>
          </cell>
          <cell r="C1949" t="str">
            <v>Universitas Islam Batik</v>
          </cell>
        </row>
        <row r="1950">
          <cell r="B1950" t="str">
            <v>061037</v>
          </cell>
          <cell r="C1950" t="str">
            <v>Universitas Islam Nahdlatul Ulama Jepara</v>
          </cell>
        </row>
        <row r="1951">
          <cell r="B1951" t="str">
            <v>201010</v>
          </cell>
          <cell r="C1951" t="str">
            <v>Universitas Islam Negeri Walisongo Semarang</v>
          </cell>
        </row>
        <row r="1952">
          <cell r="B1952" t="str">
            <v>061002</v>
          </cell>
          <cell r="C1952" t="str">
            <v>Universitas Islam Sultan Agung</v>
          </cell>
        </row>
        <row r="1953">
          <cell r="B1953" t="str">
            <v>001023</v>
          </cell>
          <cell r="C1953" t="str">
            <v>Universitas Jenderal Soedirman</v>
          </cell>
        </row>
        <row r="1954">
          <cell r="B1954" t="str">
            <v>061012</v>
          </cell>
          <cell r="C1954" t="str">
            <v>Universitas Katolik Soegijapranata</v>
          </cell>
        </row>
        <row r="1955">
          <cell r="B1955" t="str">
            <v>061001</v>
          </cell>
          <cell r="C1955" t="str">
            <v>Universitas Kristen Satya Wacana</v>
          </cell>
        </row>
        <row r="1956">
          <cell r="B1956" t="str">
            <v>061020</v>
          </cell>
          <cell r="C1956" t="str">
            <v>Universitas Kristen Surakarta</v>
          </cell>
        </row>
        <row r="1957">
          <cell r="B1957" t="str">
            <v>061040</v>
          </cell>
          <cell r="C1957" t="str">
            <v>Universitas Ma'arif Nahdlatul Ulama Kebumen</v>
          </cell>
        </row>
        <row r="1958">
          <cell r="B1958" t="str">
            <v>061036</v>
          </cell>
          <cell r="C1958" t="str">
            <v>Universitas Muhadi Setiabudi</v>
          </cell>
        </row>
        <row r="1959">
          <cell r="B1959" t="str">
            <v>061004</v>
          </cell>
          <cell r="C1959" t="str">
            <v>Universitas Muhammadiyah Magelang</v>
          </cell>
        </row>
        <row r="1960">
          <cell r="B1960" t="str">
            <v>061019</v>
          </cell>
          <cell r="C1960" t="str">
            <v>Universitas Muhammadiyah Purwokerto</v>
          </cell>
        </row>
        <row r="1961">
          <cell r="B1961" t="str">
            <v>061025</v>
          </cell>
          <cell r="C1961" t="str">
            <v>Universitas Muhammadiyah Purworejo</v>
          </cell>
        </row>
        <row r="1962">
          <cell r="B1962" t="str">
            <v>061026</v>
          </cell>
          <cell r="C1962" t="str">
            <v>Universitas Muhammadiyah Semarang</v>
          </cell>
        </row>
        <row r="1963">
          <cell r="B1963" t="str">
            <v>061008</v>
          </cell>
          <cell r="C1963" t="str">
            <v>Universitas Muhammadiyah Surakarta</v>
          </cell>
        </row>
        <row r="1964">
          <cell r="B1964" t="str">
            <v>061009</v>
          </cell>
          <cell r="C1964" t="str">
            <v>Universitas Muria Kudus</v>
          </cell>
        </row>
        <row r="1965">
          <cell r="B1965" t="str">
            <v>061028</v>
          </cell>
          <cell r="C1965" t="str">
            <v>Universitas Nahdlatul Ulama</v>
          </cell>
        </row>
        <row r="1966">
          <cell r="B1966" t="str">
            <v>061041</v>
          </cell>
          <cell r="C1966" t="str">
            <v>Universitas Nahdlatul Ulama Al Ghazali Cilacap</v>
          </cell>
        </row>
        <row r="1967">
          <cell r="B1967" t="str">
            <v>001041</v>
          </cell>
          <cell r="C1967" t="str">
            <v>Universitas Negeri Semarang</v>
          </cell>
        </row>
        <row r="1968">
          <cell r="B1968" t="str">
            <v>061013</v>
          </cell>
          <cell r="C1968" t="str">
            <v>Universitas Pancasakti</v>
          </cell>
        </row>
        <row r="1969">
          <cell r="B1969" t="str">
            <v>061021</v>
          </cell>
          <cell r="C1969" t="str">
            <v>Universitas Pandanaran</v>
          </cell>
        </row>
        <row r="1970">
          <cell r="B1970" t="str">
            <v>061011</v>
          </cell>
          <cell r="C1970" t="str">
            <v>Universitas Pekalongan</v>
          </cell>
        </row>
        <row r="1971">
          <cell r="B1971" t="str">
            <v>061042</v>
          </cell>
          <cell r="C1971" t="str">
            <v>Universitas Peradaban</v>
          </cell>
        </row>
        <row r="1972">
          <cell r="B1972" t="str">
            <v>061038</v>
          </cell>
          <cell r="C1972" t="str">
            <v>Universitas PGRI Semarang</v>
          </cell>
        </row>
        <row r="1973">
          <cell r="B1973" t="str">
            <v>061033</v>
          </cell>
          <cell r="C1973" t="str">
            <v>Universitas Sahid Surakarta</v>
          </cell>
        </row>
        <row r="1974">
          <cell r="B1974" t="str">
            <v>061030</v>
          </cell>
          <cell r="C1974" t="str">
            <v>Universitas Sains Alqur an</v>
          </cell>
        </row>
        <row r="1975">
          <cell r="B1975" t="str">
            <v>001027</v>
          </cell>
          <cell r="C1975" t="str">
            <v>Universitas Sebelas Maret</v>
          </cell>
        </row>
        <row r="1976">
          <cell r="B1976" t="str">
            <v>061017</v>
          </cell>
          <cell r="C1976" t="str">
            <v>Universitas Semarang</v>
          </cell>
        </row>
        <row r="1977">
          <cell r="B1977" t="str">
            <v>061022</v>
          </cell>
          <cell r="C1977" t="str">
            <v>Universitas Setia Budi Surakarta</v>
          </cell>
        </row>
        <row r="1978">
          <cell r="B1978" t="str">
            <v>061006</v>
          </cell>
          <cell r="C1978" t="str">
            <v>Universitas Slamet Riyadi</v>
          </cell>
        </row>
        <row r="1979">
          <cell r="B1979" t="str">
            <v>061029</v>
          </cell>
          <cell r="C1979" t="str">
            <v>Universitas Stikubank</v>
          </cell>
        </row>
        <row r="1980">
          <cell r="B1980" t="str">
            <v>061032</v>
          </cell>
          <cell r="C1980" t="str">
            <v>Universitas Sultan Fatah</v>
          </cell>
        </row>
        <row r="1981">
          <cell r="B1981" t="str">
            <v>061024</v>
          </cell>
          <cell r="C1981" t="str">
            <v>Universitas Surakarta</v>
          </cell>
        </row>
        <row r="1982">
          <cell r="B1982" t="str">
            <v>001056</v>
          </cell>
          <cell r="C1982" t="str">
            <v>Universitas Tidar</v>
          </cell>
        </row>
        <row r="1983">
          <cell r="B1983" t="str">
            <v>061010</v>
          </cell>
          <cell r="C1983" t="str">
            <v>Universitas Tunas Pembangunan Surakarta (UTP)</v>
          </cell>
        </row>
        <row r="1984">
          <cell r="B1984" t="str">
            <v>061016</v>
          </cell>
          <cell r="C1984" t="str">
            <v>Universitas Veteran Bangun Nusantara</v>
          </cell>
        </row>
        <row r="1985">
          <cell r="B1985" t="str">
            <v>061027</v>
          </cell>
          <cell r="C1985" t="str">
            <v>Universitas Wahid Hasyim</v>
          </cell>
        </row>
        <row r="1986">
          <cell r="B1986" t="str">
            <v>061018</v>
          </cell>
          <cell r="C1986" t="str">
            <v>Universitas Widya Dharma</v>
          </cell>
        </row>
        <row r="1987">
          <cell r="B1987" t="str">
            <v>061007</v>
          </cell>
          <cell r="C1987" t="str">
            <v>Universitas Wijaya Kusuma Purwokerto</v>
          </cell>
        </row>
        <row r="1988">
          <cell r="B1988" t="str">
            <v>064135</v>
          </cell>
          <cell r="C1988" t="str">
            <v>Akademi Akuntansi Surakarta</v>
          </cell>
        </row>
        <row r="1989">
          <cell r="B1989" t="str">
            <v>064071</v>
          </cell>
          <cell r="C1989" t="str">
            <v>Akademi Kebidanan Estu Utomo</v>
          </cell>
        </row>
        <row r="1990">
          <cell r="B1990" t="str">
            <v>064095</v>
          </cell>
          <cell r="C1990" t="str">
            <v>Akademi Kebidanan Mitra Husada Karanganyar</v>
          </cell>
        </row>
        <row r="1991">
          <cell r="B1991" t="str">
            <v>064087</v>
          </cell>
          <cell r="C1991" t="str">
            <v>Akademi Kebidanan Paguwarmas Maos</v>
          </cell>
        </row>
        <row r="1992">
          <cell r="B1992" t="str">
            <v>344038</v>
          </cell>
          <cell r="C1992" t="str">
            <v>Akademi Kebidanan Pemkab Kudus</v>
          </cell>
        </row>
        <row r="1993">
          <cell r="B1993" t="str">
            <v>354001</v>
          </cell>
          <cell r="C1993" t="str">
            <v>Akademi Minyak dan Gas Bumi (STEM)</v>
          </cell>
        </row>
        <row r="1994">
          <cell r="B1994" t="str">
            <v>064094</v>
          </cell>
          <cell r="C1994" t="str">
            <v>Akademi Perekam Medik Dan Infokes Mitra Husada</v>
          </cell>
        </row>
        <row r="1995">
          <cell r="B1995" t="str">
            <v>064003</v>
          </cell>
          <cell r="C1995" t="str">
            <v>Akademi Teknik Mesin Industri Surakarta</v>
          </cell>
        </row>
        <row r="1996">
          <cell r="B1996" t="str">
            <v>064078</v>
          </cell>
          <cell r="C1996" t="str">
            <v>Akademi Teknik Telekomunikasi</v>
          </cell>
        </row>
        <row r="1997">
          <cell r="B1997" t="str">
            <v>064006</v>
          </cell>
          <cell r="C1997" t="str">
            <v>Akademi Teknologi Semarang</v>
          </cell>
        </row>
        <row r="1998">
          <cell r="B1998" t="str">
            <v>202029</v>
          </cell>
          <cell r="C1998" t="str">
            <v>IAIN Purwokerto</v>
          </cell>
        </row>
        <row r="1999">
          <cell r="B1999" t="str">
            <v>202008</v>
          </cell>
          <cell r="C1999" t="str">
            <v>IAIN Walisongo semarang</v>
          </cell>
        </row>
        <row r="2000">
          <cell r="B2000" t="str">
            <v>062002</v>
          </cell>
          <cell r="C2000" t="str">
            <v>IKIP PGRI Semarang</v>
          </cell>
        </row>
        <row r="2001">
          <cell r="B2001" t="str">
            <v>212031</v>
          </cell>
          <cell r="C2001" t="str">
            <v>Institut Agama Islam Nahdlatul Ulama (IAI NU) Kebumen</v>
          </cell>
        </row>
        <row r="2002">
          <cell r="B2002" t="str">
            <v>212020</v>
          </cell>
          <cell r="C2002" t="str">
            <v>Institut Islam Nahdlatul Ulama Jepara (INISNU), Jawa Tengah</v>
          </cell>
        </row>
        <row r="2003">
          <cell r="B2003" t="str">
            <v>065020</v>
          </cell>
          <cell r="C2003" t="str">
            <v>Politeknik Cilacap</v>
          </cell>
        </row>
        <row r="2004">
          <cell r="B2004" t="str">
            <v>063015</v>
          </cell>
          <cell r="C2004" t="str">
            <v>Sekolah Tinggi Ilmu Ekonomi Nahdlatul Ulama</v>
          </cell>
        </row>
        <row r="2005">
          <cell r="B2005" t="str">
            <v>063063</v>
          </cell>
          <cell r="C2005" t="str">
            <v>Sekolah Tinggi Teknologi &amp; Desain Nahdlatul Ulama</v>
          </cell>
        </row>
        <row r="2006">
          <cell r="B2006" t="str">
            <v>203016</v>
          </cell>
          <cell r="C2006" t="str">
            <v>STAIN Salatiga</v>
          </cell>
        </row>
        <row r="2007">
          <cell r="B2007" t="str">
            <v>063088</v>
          </cell>
          <cell r="C2007" t="str">
            <v>STIE Islam Bumiayu</v>
          </cell>
        </row>
        <row r="2008">
          <cell r="B2008" t="str">
            <v>063083</v>
          </cell>
          <cell r="C2008" t="str">
            <v>STKIP Islam Bumi Ayu</v>
          </cell>
        </row>
        <row r="2009">
          <cell r="B2009" t="str">
            <v>061005</v>
          </cell>
          <cell r="C2009" t="str">
            <v>Universitas Tidar Magelang</v>
          </cell>
        </row>
        <row r="2010">
          <cell r="B2010" t="str">
            <v>063017</v>
          </cell>
          <cell r="C2010" t="str">
            <v>Sekolah Tinggi Bahasa Asing Satya Wacana</v>
          </cell>
        </row>
        <row r="2011">
          <cell r="B2011" t="str">
            <v>064113</v>
          </cell>
          <cell r="C2011" t="str">
            <v>Akademi Keperawatan Kendal</v>
          </cell>
        </row>
        <row r="2012">
          <cell r="B2012" t="str">
            <v>065005</v>
          </cell>
          <cell r="C2012" t="str">
            <v>Politeknik Surakarta</v>
          </cell>
        </row>
        <row r="2013">
          <cell r="B2013" t="str">
            <v>074026</v>
          </cell>
          <cell r="C2013" t="str">
            <v>Akademi Akuntansi PGRI Jember</v>
          </cell>
        </row>
        <row r="2014">
          <cell r="B2014" t="str">
            <v>074003</v>
          </cell>
          <cell r="C2014" t="str">
            <v>Akademi Akupunktur Surabaya</v>
          </cell>
        </row>
        <row r="2015">
          <cell r="B2015" t="str">
            <v>074085</v>
          </cell>
          <cell r="C2015" t="str">
            <v>Akademi Analis Farmasi &amp; Makanan Putera Indonesia</v>
          </cell>
        </row>
        <row r="2016">
          <cell r="B2016" t="str">
            <v>074100</v>
          </cell>
          <cell r="C2016" t="str">
            <v>Akademi Analis Farmasi Dan Makanan Sunan Giri</v>
          </cell>
        </row>
        <row r="2017">
          <cell r="B2017" t="str">
            <v>074121</v>
          </cell>
          <cell r="C2017" t="str">
            <v>Akademi Analis Kesehatan Delima Husada Gresik</v>
          </cell>
        </row>
        <row r="2018">
          <cell r="B2018" t="str">
            <v>074108</v>
          </cell>
          <cell r="C2018" t="str">
            <v>Akademi Analis Kesehatan Malang</v>
          </cell>
        </row>
        <row r="2019">
          <cell r="B2019" t="str">
            <v>474003</v>
          </cell>
          <cell r="C2019" t="str">
            <v>Akademi Angkatan Laut Surabaya</v>
          </cell>
        </row>
        <row r="2020">
          <cell r="B2020" t="str">
            <v>074122</v>
          </cell>
          <cell r="C2020" t="str">
            <v>Akademi Farmasi Jember</v>
          </cell>
        </row>
        <row r="2021">
          <cell r="B2021" t="str">
            <v>074117</v>
          </cell>
          <cell r="C2021" t="str">
            <v>Akademi Farmasi Mitra Sehat Mandiri Sidoarjo</v>
          </cell>
        </row>
        <row r="2022">
          <cell r="B2022" t="str">
            <v>074082</v>
          </cell>
          <cell r="C2022" t="str">
            <v>Akademi Farmasi Putera Indonesia Malang</v>
          </cell>
        </row>
        <row r="2023">
          <cell r="B2023" t="str">
            <v>104074</v>
          </cell>
          <cell r="C2023" t="str">
            <v>Akademi Farmasi Ranah Minang</v>
          </cell>
        </row>
        <row r="2024">
          <cell r="B2024" t="str">
            <v>074129</v>
          </cell>
          <cell r="C2024" t="str">
            <v xml:space="preserve">Akademi Farmasi Surabaya </v>
          </cell>
        </row>
        <row r="2025">
          <cell r="B2025" t="str">
            <v>074128</v>
          </cell>
          <cell r="C2025" t="str">
            <v>Akademi Gizi Karya Husada Kediri</v>
          </cell>
        </row>
        <row r="2026">
          <cell r="B2026" t="str">
            <v>344049</v>
          </cell>
          <cell r="C2026" t="str">
            <v>Akademi Gizi Surabaya</v>
          </cell>
        </row>
        <row r="2027">
          <cell r="B2027" t="str">
            <v>074095</v>
          </cell>
          <cell r="C2027" t="str">
            <v>Akademi Kebidanan Aifa Husada</v>
          </cell>
        </row>
        <row r="2028">
          <cell r="B2028" t="str">
            <v>074127</v>
          </cell>
          <cell r="C2028" t="str">
            <v>Akademi Kebidanan Anindya</v>
          </cell>
        </row>
        <row r="2029">
          <cell r="B2029" t="str">
            <v>074096</v>
          </cell>
          <cell r="C2029" t="str">
            <v>Akademi Kebidanan Ar-Rahma Bangil</v>
          </cell>
        </row>
        <row r="2030">
          <cell r="B2030" t="str">
            <v>074110</v>
          </cell>
          <cell r="C2030" t="str">
            <v>Akademi Kebidanan Berlian Nusantara</v>
          </cell>
        </row>
        <row r="2031">
          <cell r="B2031" t="str">
            <v>074094</v>
          </cell>
          <cell r="C2031" t="str">
            <v>Akademi Kebidanan Bina Husada Jember</v>
          </cell>
        </row>
        <row r="2032">
          <cell r="B2032" t="str">
            <v>074120</v>
          </cell>
          <cell r="C2032" t="str">
            <v>Akademi Kebidanan Brawijaya Husada</v>
          </cell>
        </row>
        <row r="2033">
          <cell r="B2033" t="str">
            <v>074041</v>
          </cell>
          <cell r="C2033" t="str">
            <v>Akademi Kebidanan Darul Ulum Jombang</v>
          </cell>
        </row>
        <row r="2034">
          <cell r="B2034" t="str">
            <v>074093</v>
          </cell>
          <cell r="C2034" t="str">
            <v>Akademi Kebidanan Delima Persada Gresik</v>
          </cell>
        </row>
        <row r="2035">
          <cell r="B2035" t="str">
            <v>074046</v>
          </cell>
          <cell r="C2035" t="str">
            <v>Akademi Kebidanan Dharma Husada Kediri</v>
          </cell>
        </row>
        <row r="2036">
          <cell r="B2036" t="str">
            <v>074115</v>
          </cell>
          <cell r="C2036" t="str">
            <v>Akademi Kebidanan Dharma Praja Bondowoso</v>
          </cell>
        </row>
        <row r="2037">
          <cell r="B2037" t="str">
            <v>074119</v>
          </cell>
          <cell r="C2037" t="str">
            <v>Akademi Kebidanan Dr Soebandi</v>
          </cell>
        </row>
        <row r="2038">
          <cell r="B2038" t="str">
            <v>074114</v>
          </cell>
          <cell r="C2038" t="str">
            <v>Akademi Kebidanan Global Medika</v>
          </cell>
        </row>
        <row r="2039">
          <cell r="B2039" t="str">
            <v>074123</v>
          </cell>
          <cell r="C2039" t="str">
            <v>Akademi Kebidanan Graha Husada Sampang</v>
          </cell>
        </row>
        <row r="2040">
          <cell r="B2040" t="str">
            <v>074072</v>
          </cell>
          <cell r="C2040" t="str">
            <v>Akademi Kebidanan Griya Husada</v>
          </cell>
        </row>
        <row r="2041">
          <cell r="B2041" t="str">
            <v>074102</v>
          </cell>
          <cell r="C2041" t="str">
            <v>Akademi Kebidanan Hafshawaty Zainul Hasan Genggong</v>
          </cell>
        </row>
        <row r="2042">
          <cell r="B2042" t="str">
            <v>074111</v>
          </cell>
          <cell r="C2042" t="str">
            <v>Akademi Kebidanan Ibrahimy Situbondo</v>
          </cell>
        </row>
        <row r="2043">
          <cell r="B2043" t="str">
            <v>074074</v>
          </cell>
          <cell r="C2043" t="str">
            <v>Akademi Kebidanan Jember</v>
          </cell>
        </row>
        <row r="2044">
          <cell r="B2044" t="str">
            <v>074092</v>
          </cell>
          <cell r="C2044" t="str">
            <v>Akademi Kebidanan Mandiri Gresik</v>
          </cell>
        </row>
        <row r="2045">
          <cell r="B2045" t="str">
            <v>074098</v>
          </cell>
          <cell r="C2045" t="str">
            <v>Akademi Kebidanan Medika Wiyata Kediri</v>
          </cell>
        </row>
        <row r="2046">
          <cell r="B2046" t="str">
            <v>074089</v>
          </cell>
          <cell r="C2046" t="str">
            <v>Akademi Kebidanan Mitra Sehat Sidoarjo</v>
          </cell>
        </row>
        <row r="2047">
          <cell r="B2047" t="str">
            <v>074106</v>
          </cell>
          <cell r="C2047" t="str">
            <v>Akademi Kebidanan Muhammadiyah Madiun</v>
          </cell>
        </row>
        <row r="2048">
          <cell r="B2048" t="str">
            <v>074070</v>
          </cell>
          <cell r="C2048" t="str">
            <v>Akademi Kebidanan Ngudia Husada Madura</v>
          </cell>
        </row>
        <row r="2049">
          <cell r="B2049" t="str">
            <v>074055</v>
          </cell>
          <cell r="C2049" t="str">
            <v>Akademi Kebidanan Pamenang</v>
          </cell>
        </row>
        <row r="2050">
          <cell r="B2050" t="str">
            <v>344048</v>
          </cell>
          <cell r="C2050" t="str">
            <v>Akademi Kebidanan Pemkab Bojonegoro</v>
          </cell>
        </row>
        <row r="2051">
          <cell r="B2051" t="str">
            <v>074126</v>
          </cell>
          <cell r="C2051" t="str">
            <v>Akademi Kebidanan Permata Delima</v>
          </cell>
        </row>
        <row r="2052">
          <cell r="B2052" t="str">
            <v>074112</v>
          </cell>
          <cell r="C2052" t="str">
            <v>Akademi Kebidanan PGRI Kediri</v>
          </cell>
        </row>
        <row r="2053">
          <cell r="B2053" t="str">
            <v>074104</v>
          </cell>
          <cell r="C2053" t="str">
            <v>Akademi Kebidanan Sakinah</v>
          </cell>
        </row>
        <row r="2054">
          <cell r="B2054" t="str">
            <v>074116</v>
          </cell>
          <cell r="C2054" t="str">
            <v>Akademi Kebidanan Sukawati Lawang</v>
          </cell>
        </row>
        <row r="2055">
          <cell r="B2055" t="str">
            <v>074118</v>
          </cell>
          <cell r="C2055" t="str">
            <v>Akademi Kebidanan Surya Sehat</v>
          </cell>
        </row>
        <row r="2056">
          <cell r="B2056" t="str">
            <v>074113</v>
          </cell>
          <cell r="C2056" t="str">
            <v>Akademi Kebidanan Wahana Sehat Sidoarjo</v>
          </cell>
        </row>
        <row r="2057">
          <cell r="B2057" t="str">
            <v>074101</v>
          </cell>
          <cell r="C2057" t="str">
            <v>Akademi Kebidanan Wijaya Kusuma Malang</v>
          </cell>
        </row>
        <row r="2058">
          <cell r="B2058" t="str">
            <v>074099</v>
          </cell>
          <cell r="C2058" t="str">
            <v>Akademi Kebidanan Wira Husada Nusantara</v>
          </cell>
        </row>
        <row r="2059">
          <cell r="B2059" t="str">
            <v>074103</v>
          </cell>
          <cell r="C2059" t="str">
            <v>Akademi Kebidanan Wiyata Mitra Husada Nganjuk</v>
          </cell>
        </row>
        <row r="2060">
          <cell r="B2060" t="str">
            <v>074053</v>
          </cell>
          <cell r="C2060" t="str">
            <v>Akademi Kelautan Banyuwangi</v>
          </cell>
        </row>
        <row r="2061">
          <cell r="B2061" t="str">
            <v>074078</v>
          </cell>
          <cell r="C2061" t="str">
            <v>Akademi Keperawatan Adi Husada</v>
          </cell>
        </row>
        <row r="2062">
          <cell r="B2062" t="str">
            <v>074038</v>
          </cell>
          <cell r="C2062" t="str">
            <v>Akademi Keperawatan Bahrul Ulum Jombang</v>
          </cell>
        </row>
        <row r="2063">
          <cell r="B2063" t="str">
            <v>074073</v>
          </cell>
          <cell r="C2063" t="str">
            <v>Akademi Keperawatan Bina Sehat PPNI Mojokerto</v>
          </cell>
        </row>
        <row r="2064">
          <cell r="B2064" t="str">
            <v>074049</v>
          </cell>
          <cell r="C2064" t="str">
            <v>Akademi Keperawatan Dharma Husada Kediri</v>
          </cell>
        </row>
        <row r="2065">
          <cell r="B2065" t="str">
            <v>074040</v>
          </cell>
          <cell r="C2065" t="str">
            <v>Akademi Keperawatan Dian Husada</v>
          </cell>
        </row>
        <row r="2066">
          <cell r="B2066" t="str">
            <v>344047</v>
          </cell>
          <cell r="C2066" t="str">
            <v>Akademi Keperawatan Dr. Soedono Madiun Prov. Jawa Timur</v>
          </cell>
        </row>
        <row r="2067">
          <cell r="B2067" t="str">
            <v>074045</v>
          </cell>
          <cell r="C2067" t="str">
            <v>Akademi Keperawatan Hafshawaty Zainul Hasan</v>
          </cell>
        </row>
        <row r="2068">
          <cell r="B2068" t="str">
            <v>074052</v>
          </cell>
          <cell r="C2068" t="str">
            <v>Akademi Keperawatan Kerta Cendekia Sidoarjo</v>
          </cell>
        </row>
        <row r="2069">
          <cell r="B2069" t="str">
            <v>074125</v>
          </cell>
          <cell r="C2069" t="str">
            <v>Akademi Keperawatan Kosgoro Mojokerto</v>
          </cell>
        </row>
        <row r="2070">
          <cell r="B2070" t="str">
            <v>074051</v>
          </cell>
          <cell r="C2070" t="str">
            <v>Akademi Keperawatan Nazhatut Thullab Sampang</v>
          </cell>
        </row>
        <row r="2071">
          <cell r="B2071" t="str">
            <v>074050</v>
          </cell>
          <cell r="C2071" t="str">
            <v>Akademi Keperawatan Pamenang</v>
          </cell>
        </row>
        <row r="2072">
          <cell r="B2072" t="str">
            <v>074097</v>
          </cell>
          <cell r="C2072" t="str">
            <v>Akademi Keperawatan Panti Waluya Malang</v>
          </cell>
        </row>
        <row r="2073">
          <cell r="B2073" t="str">
            <v>074080</v>
          </cell>
          <cell r="C2073" t="str">
            <v>Akademi Keperawatan Pemerintah Kabupaten Ngawi</v>
          </cell>
        </row>
        <row r="2074">
          <cell r="B2074" t="str">
            <v>344044</v>
          </cell>
          <cell r="C2074" t="str">
            <v>Akademi Keperawatan Pemkab Gresik</v>
          </cell>
        </row>
        <row r="2075">
          <cell r="B2075" t="str">
            <v>344043</v>
          </cell>
          <cell r="C2075" t="str">
            <v>Akademi Keperawatan Pemkab Lamongan</v>
          </cell>
        </row>
        <row r="2076">
          <cell r="B2076" t="str">
            <v>344042</v>
          </cell>
          <cell r="C2076" t="str">
            <v>Akademi Keperawatan Pemkab Lumajang</v>
          </cell>
        </row>
        <row r="2077">
          <cell r="B2077" t="str">
            <v>344045</v>
          </cell>
          <cell r="C2077" t="str">
            <v>Akademi Keperawatan Pemkab Pamekasan</v>
          </cell>
        </row>
        <row r="2078">
          <cell r="B2078" t="str">
            <v>344040</v>
          </cell>
          <cell r="C2078" t="str">
            <v>Akademi Keperawatan Pemkab Ponorogo</v>
          </cell>
        </row>
        <row r="2079">
          <cell r="B2079" t="str">
            <v>344041</v>
          </cell>
          <cell r="C2079" t="str">
            <v>Akademi Keperawatan Pemkab Trenggalek</v>
          </cell>
        </row>
        <row r="2080">
          <cell r="B2080" t="str">
            <v>344046</v>
          </cell>
          <cell r="C2080" t="str">
            <v>Akademi Keperawatan Pemkot Pasuruan</v>
          </cell>
        </row>
        <row r="2081">
          <cell r="B2081" t="str">
            <v>074076</v>
          </cell>
          <cell r="C2081" t="str">
            <v>Akademi Keperawatan William Booth Surabaya</v>
          </cell>
        </row>
        <row r="2082">
          <cell r="B2082" t="str">
            <v>074107</v>
          </cell>
          <cell r="C2082" t="str">
            <v>Akademi Kesehatan Arga Husada</v>
          </cell>
        </row>
        <row r="2083">
          <cell r="B2083" t="str">
            <v>074079</v>
          </cell>
          <cell r="C2083" t="str">
            <v>Akademi Kesehatan Rajekwesi Bojonegoro</v>
          </cell>
        </row>
        <row r="2084">
          <cell r="B2084" t="str">
            <v>074124</v>
          </cell>
          <cell r="C2084" t="str">
            <v>Akademi Kesehatan Rustida</v>
          </cell>
        </row>
        <row r="2085">
          <cell r="B2085" t="str">
            <v>006001</v>
          </cell>
          <cell r="C2085" t="str">
            <v>Akademi Komunitas Negeri Pacitan</v>
          </cell>
        </row>
        <row r="2086">
          <cell r="B2086" t="str">
            <v>006002</v>
          </cell>
          <cell r="C2086" t="str">
            <v>Akademi Komunitas Negeri Putra Sang Fajar Blitar</v>
          </cell>
        </row>
        <row r="2087">
          <cell r="B2087" t="str">
            <v>076001</v>
          </cell>
          <cell r="C2087" t="str">
            <v>Akademi Komunitas Semen Indonesia</v>
          </cell>
        </row>
        <row r="2088">
          <cell r="B2088" t="str">
            <v>074130</v>
          </cell>
          <cell r="C2088" t="str">
            <v>Akademi Kuliner dan Patiseri Ottimmo Internasional</v>
          </cell>
        </row>
        <row r="2089">
          <cell r="B2089" t="str">
            <v>074057</v>
          </cell>
          <cell r="C2089" t="str">
            <v>Akademi Kuliner Monas Pasifik</v>
          </cell>
        </row>
        <row r="2090">
          <cell r="B2090" t="str">
            <v>074023</v>
          </cell>
          <cell r="C2090" t="str">
            <v>Akademi Manajemen Informatika Dan Komputer Jombang</v>
          </cell>
        </row>
        <row r="2091">
          <cell r="B2091" t="str">
            <v>074033</v>
          </cell>
          <cell r="C2091" t="str">
            <v>Akademi Manajemen Informatika Dan Komputer Taruna</v>
          </cell>
        </row>
        <row r="2092">
          <cell r="B2092" t="str">
            <v>074014</v>
          </cell>
          <cell r="C2092" t="str">
            <v>Akademi Manajemen Koperasi Tantular</v>
          </cell>
        </row>
        <row r="2093">
          <cell r="B2093" t="str">
            <v>074018</v>
          </cell>
          <cell r="C2093" t="str">
            <v>Akademi Manajemen Perpajakan Indonesia Blitar</v>
          </cell>
        </row>
        <row r="2094">
          <cell r="B2094" t="str">
            <v>074027</v>
          </cell>
          <cell r="C2094" t="str">
            <v>Akademi Pariwisata 17 Agustus 1945 Surabaya</v>
          </cell>
        </row>
        <row r="2095">
          <cell r="B2095" t="str">
            <v>074064</v>
          </cell>
          <cell r="C2095" t="str">
            <v>Akademi Pariwisata Dan Perhotelan Ganesha</v>
          </cell>
        </row>
        <row r="2096">
          <cell r="B2096" t="str">
            <v>074032</v>
          </cell>
          <cell r="C2096" t="str">
            <v>Akademi Pariwisata Majapahit</v>
          </cell>
        </row>
        <row r="2097">
          <cell r="B2097" t="str">
            <v>074030</v>
          </cell>
          <cell r="C2097" t="str">
            <v>Akademi Pariwisata Muhammadiyah Jember</v>
          </cell>
        </row>
        <row r="2098">
          <cell r="B2098" t="str">
            <v>074036</v>
          </cell>
          <cell r="C2098" t="str">
            <v>Akademi Perikanan Ibrahimy</v>
          </cell>
        </row>
        <row r="2099">
          <cell r="B2099" t="str">
            <v>424007</v>
          </cell>
          <cell r="C2099" t="str">
            <v>Akademi Perkeretaapian Indonesia Madiun</v>
          </cell>
        </row>
        <row r="2100">
          <cell r="B2100" t="str">
            <v>074081</v>
          </cell>
          <cell r="C2100" t="str">
            <v>Akademi Refraksi Optisi Surabaya</v>
          </cell>
        </row>
        <row r="2101">
          <cell r="B2101" t="str">
            <v>074002</v>
          </cell>
          <cell r="C2101" t="str">
            <v>Akademi Sekretari Dan Manajemen Indonesia Surabaya</v>
          </cell>
        </row>
        <row r="2102">
          <cell r="B2102" t="str">
            <v>074031</v>
          </cell>
          <cell r="C2102" t="str">
            <v>Akademi Sekretari Widya Mandala Surabaya</v>
          </cell>
        </row>
        <row r="2103">
          <cell r="B2103" t="str">
            <v>424006</v>
          </cell>
          <cell r="C2103" t="str">
            <v>Akademi Teknik dan Keselamatan Penerbangan Surabaya</v>
          </cell>
        </row>
        <row r="2104">
          <cell r="B2104" t="str">
            <v>074088</v>
          </cell>
          <cell r="C2104" t="str">
            <v>Akbid Harapan Mulya Ponorogo</v>
          </cell>
        </row>
        <row r="2105">
          <cell r="B2105" t="str">
            <v>074035</v>
          </cell>
          <cell r="C2105" t="str">
            <v>AMIK Ibrahimy</v>
          </cell>
        </row>
        <row r="2106">
          <cell r="B2106" t="str">
            <v>074039</v>
          </cell>
          <cell r="C2106" t="str">
            <v>ASM Widya Mandala Madiun</v>
          </cell>
        </row>
        <row r="2107">
          <cell r="B2107" t="str">
            <v>072005</v>
          </cell>
          <cell r="C2107" t="str">
            <v>IKIP Budi Utomo</v>
          </cell>
        </row>
        <row r="2108">
          <cell r="B2108" t="str">
            <v>072011</v>
          </cell>
          <cell r="C2108" t="str">
            <v>IKIP PGRI Bojonegoro</v>
          </cell>
        </row>
        <row r="2109">
          <cell r="B2109" t="str">
            <v>072007</v>
          </cell>
          <cell r="C2109" t="str">
            <v>IKIP PGRI Jember</v>
          </cell>
        </row>
        <row r="2110">
          <cell r="B2110" t="str">
            <v>072010</v>
          </cell>
          <cell r="C2110" t="str">
            <v>IKIP PGRI Madiun</v>
          </cell>
        </row>
        <row r="2111">
          <cell r="B2111" t="str">
            <v>072003</v>
          </cell>
          <cell r="C2111" t="str">
            <v>IKIP Widya Darma</v>
          </cell>
        </row>
        <row r="2112">
          <cell r="B2112" t="str">
            <v>212044</v>
          </cell>
          <cell r="C2112" t="str">
            <v>Institut Agama Islam (IAI) Al-Qolam</v>
          </cell>
        </row>
        <row r="2113">
          <cell r="B2113" t="str">
            <v>212007</v>
          </cell>
          <cell r="C2113" t="str">
            <v>Institut Agama Islam Ibrahimy (IAII) Sukorejo Situbondo</v>
          </cell>
        </row>
        <row r="2114">
          <cell r="B2114" t="str">
            <v>212055</v>
          </cell>
          <cell r="C2114" t="str">
            <v>Institut Agama Islam Ibrahimy Genteng Banyuwangi</v>
          </cell>
        </row>
        <row r="2115">
          <cell r="B2115" t="str">
            <v>212008</v>
          </cell>
          <cell r="C2115" t="str">
            <v>Institut Agama Islam Nurul Jadid Paiton Probolinggo (IAINJ)</v>
          </cell>
        </row>
        <row r="2116">
          <cell r="B2116" t="str">
            <v>212010</v>
          </cell>
          <cell r="C2116" t="str">
            <v>Institut Agama Islam Riyadlatul Mujahidin Ngabar (IAIRM) Ponorogo</v>
          </cell>
        </row>
        <row r="2117">
          <cell r="B2117" t="str">
            <v>212011</v>
          </cell>
          <cell r="C2117" t="str">
            <v>Institut Agama Islam Sunan Giri (INSURI) Ponorogo</v>
          </cell>
        </row>
        <row r="2118">
          <cell r="B2118" t="str">
            <v>212012</v>
          </cell>
          <cell r="C2118" t="str">
            <v>Institut Agama Islam Tribakti (IAIT) Kediri</v>
          </cell>
        </row>
        <row r="2119">
          <cell r="B2119" t="str">
            <v>072016</v>
          </cell>
          <cell r="C2119" t="str">
            <v>Institut Bisnis dan Informatika STIKOM Surabaya</v>
          </cell>
        </row>
        <row r="2120">
          <cell r="B2120" t="str">
            <v>212013</v>
          </cell>
          <cell r="C2120" t="str">
            <v>Institut Dirosat Islamiyah Al-Amien Prenduan Sumenep</v>
          </cell>
        </row>
        <row r="2121">
          <cell r="B2121" t="str">
            <v>212014</v>
          </cell>
          <cell r="C2121" t="str">
            <v>Institut Ilmu KeIslaman Annuqayah (INSTIKA) Guluk-Guluk Sumenep</v>
          </cell>
        </row>
        <row r="2122">
          <cell r="B2122" t="str">
            <v>072015</v>
          </cell>
          <cell r="C2122" t="str">
            <v>Institut Ilmu Kesehatan Bhakti Wiyata Kediri</v>
          </cell>
        </row>
        <row r="2123">
          <cell r="B2123" t="str">
            <v>072014</v>
          </cell>
          <cell r="C2123" t="str">
            <v>Institut Informatika Indonesia Surabaya</v>
          </cell>
        </row>
        <row r="2124">
          <cell r="B2124" t="str">
            <v>212015</v>
          </cell>
          <cell r="C2124" t="str">
            <v>Institut Keislaman Abdullah Faqih (INKAFA) Manyar Gresik</v>
          </cell>
        </row>
        <row r="2125">
          <cell r="B2125" t="str">
            <v>212016</v>
          </cell>
          <cell r="C2125" t="str">
            <v>Institut KeIslaman Hasyim As`ari (IKAHA) Tebuireng Jombang</v>
          </cell>
        </row>
        <row r="2126">
          <cell r="B2126" t="str">
            <v>072006</v>
          </cell>
          <cell r="C2126" t="str">
            <v>Institut Pertanian Malang</v>
          </cell>
        </row>
        <row r="2127">
          <cell r="B2127" t="str">
            <v>212050</v>
          </cell>
          <cell r="C2127" t="str">
            <v xml:space="preserve">Institut Pesantren KH. Abdul Chalim Pacet Mojokerto </v>
          </cell>
        </row>
        <row r="2128">
          <cell r="B2128" t="str">
            <v>212017</v>
          </cell>
          <cell r="C2128" t="str">
            <v>Institut Studi Islam Darussalam (ISID) Gontor Ponorogo</v>
          </cell>
        </row>
        <row r="2129">
          <cell r="B2129" t="str">
            <v>072002</v>
          </cell>
          <cell r="C2129" t="str">
            <v>Institut Teknologi Adhi Tama Surabaya</v>
          </cell>
        </row>
        <row r="2130">
          <cell r="B2130" t="str">
            <v>072004</v>
          </cell>
          <cell r="C2130" t="str">
            <v>Institut Teknologi Nasional Malang</v>
          </cell>
        </row>
        <row r="2131">
          <cell r="B2131" t="str">
            <v>072001</v>
          </cell>
          <cell r="C2131" t="str">
            <v>Institut Teknologi Pembangunan Surabaya</v>
          </cell>
        </row>
        <row r="2132">
          <cell r="B2132" t="str">
            <v>002002</v>
          </cell>
          <cell r="C2132" t="str">
            <v>Institut Teknologi Sepuluh Nopember</v>
          </cell>
        </row>
        <row r="2133">
          <cell r="B2133" t="str">
            <v>075013</v>
          </cell>
          <cell r="C2133" t="str">
            <v>Politeknik 17 Agustus 1945 Surabaya</v>
          </cell>
        </row>
        <row r="2134">
          <cell r="B2134" t="str">
            <v>005018</v>
          </cell>
          <cell r="C2134" t="str">
            <v>Politeknik Elektronik Negeri Surabaya</v>
          </cell>
        </row>
        <row r="2135">
          <cell r="B2135" t="str">
            <v>075012</v>
          </cell>
          <cell r="C2135" t="str">
            <v>Politeknik Kediri</v>
          </cell>
        </row>
        <row r="2136">
          <cell r="B2136" t="str">
            <v>395003</v>
          </cell>
          <cell r="C2136" t="str">
            <v>Politeknik Kelautan dan Perikanan Sidoarjo</v>
          </cell>
        </row>
        <row r="2137">
          <cell r="B2137" t="str">
            <v>075006</v>
          </cell>
          <cell r="C2137" t="str">
            <v>Politeknik Kesehatan Majapahit</v>
          </cell>
        </row>
        <row r="2138">
          <cell r="B2138" t="str">
            <v>075009</v>
          </cell>
          <cell r="C2138" t="str">
            <v>Politeknik Kesehatan RS Dr Soepraoen Kesdam V</v>
          </cell>
        </row>
        <row r="2139">
          <cell r="B2139" t="str">
            <v>075010</v>
          </cell>
          <cell r="C2139" t="str">
            <v>Politeknik Kota Malang</v>
          </cell>
        </row>
        <row r="2140">
          <cell r="B2140" t="str">
            <v>005035</v>
          </cell>
          <cell r="C2140" t="str">
            <v>Politeknik Negeri Banyuwangi</v>
          </cell>
        </row>
        <row r="2141">
          <cell r="B2141" t="str">
            <v>005019</v>
          </cell>
          <cell r="C2141" t="str">
            <v>Politeknik Negeri Jember</v>
          </cell>
        </row>
        <row r="2142">
          <cell r="B2142" t="str">
            <v>005036</v>
          </cell>
          <cell r="C2142" t="str">
            <v>Politeknik Negeri Madiun</v>
          </cell>
        </row>
        <row r="2143">
          <cell r="B2143" t="str">
            <v>005033</v>
          </cell>
          <cell r="C2143" t="str">
            <v>Politeknik Negeri Madura</v>
          </cell>
        </row>
        <row r="2144">
          <cell r="B2144" t="str">
            <v>005023</v>
          </cell>
          <cell r="C2144" t="str">
            <v>Politeknik Negeri Malang</v>
          </cell>
        </row>
        <row r="2145">
          <cell r="B2145" t="str">
            <v>075002</v>
          </cell>
          <cell r="C2145" t="str">
            <v>Politeknik NSC Surabaya</v>
          </cell>
        </row>
        <row r="2146">
          <cell r="B2146" t="str">
            <v>425009</v>
          </cell>
          <cell r="C2146" t="str">
            <v>Politeknik Pelayaran Surabaya</v>
          </cell>
        </row>
        <row r="2147">
          <cell r="B2147" t="str">
            <v>005014</v>
          </cell>
          <cell r="C2147" t="str">
            <v>Politeknik Perkapalan Negeri Surabaya</v>
          </cell>
        </row>
        <row r="2148">
          <cell r="B2148" t="str">
            <v>075014</v>
          </cell>
          <cell r="C2148" t="str">
            <v>Politeknik Pertanian dan Peternakan Mapena</v>
          </cell>
        </row>
        <row r="2149">
          <cell r="B2149" t="str">
            <v>075007</v>
          </cell>
          <cell r="C2149" t="str">
            <v>Politeknik Sakti Surabaya</v>
          </cell>
        </row>
        <row r="2150">
          <cell r="B2150" t="str">
            <v>075003</v>
          </cell>
          <cell r="C2150" t="str">
            <v>Politeknik Ubaya</v>
          </cell>
        </row>
        <row r="2151">
          <cell r="B2151" t="str">
            <v>405017</v>
          </cell>
          <cell r="C2151" t="str">
            <v>Poltekkes Kemenkes Malang</v>
          </cell>
        </row>
        <row r="2152">
          <cell r="B2152" t="str">
            <v>405016</v>
          </cell>
          <cell r="C2152" t="str">
            <v>Poltekkes Kemenkes Surabaya</v>
          </cell>
        </row>
        <row r="2153">
          <cell r="B2153" t="str">
            <v>293012</v>
          </cell>
          <cell r="C2153" t="str">
            <v>Sekolah Tinggi Agama Buddha Kertarajasa</v>
          </cell>
        </row>
        <row r="2154">
          <cell r="B2154" t="str">
            <v>243006</v>
          </cell>
          <cell r="C2154" t="str">
            <v>Sekolah Tinggi Agama Hindu Shantika Dharma Malang</v>
          </cell>
        </row>
        <row r="2155">
          <cell r="B2155" t="str">
            <v>233162</v>
          </cell>
          <cell r="C2155" t="str">
            <v>Sekolah Tinggi Alkitab Batu Malang</v>
          </cell>
        </row>
        <row r="2156">
          <cell r="B2156" t="str">
            <v>233024</v>
          </cell>
          <cell r="C2156" t="str">
            <v>Sekolah Tinggi Alkitab Jember</v>
          </cell>
        </row>
        <row r="2157">
          <cell r="B2157" t="str">
            <v>233032</v>
          </cell>
          <cell r="C2157" t="str">
            <v>Sekolah Tinggi Alkitab Nusantara</v>
          </cell>
        </row>
        <row r="2158">
          <cell r="B2158" t="str">
            <v>233029</v>
          </cell>
          <cell r="C2158" t="str">
            <v>Sekolah Tinggi Alkitab Surabaya</v>
          </cell>
        </row>
        <row r="2159">
          <cell r="B2159" t="str">
            <v>073118</v>
          </cell>
          <cell r="C2159" t="str">
            <v>Sekolah Tinggi Bahasa Asing Cahaya Surya</v>
          </cell>
        </row>
        <row r="2160">
          <cell r="B2160" t="str">
            <v>073055</v>
          </cell>
          <cell r="C2160" t="str">
            <v>Sekolah Tinggi Bahasa Asing Malang</v>
          </cell>
        </row>
        <row r="2161">
          <cell r="B2161" t="str">
            <v>213058</v>
          </cell>
          <cell r="C2161" t="str">
            <v>Sekolah Tinggi Dirasat Islamiyah Imam Syafi`i Jember</v>
          </cell>
        </row>
        <row r="2162">
          <cell r="B2162" t="str">
            <v>213544</v>
          </cell>
          <cell r="C2162" t="str">
            <v xml:space="preserve">Sekolah Tinggi Ekonomi dan Bisnis Islam Syaikhona Kholil Sidogiri Pasuruan </v>
          </cell>
        </row>
        <row r="2163">
          <cell r="B2163" t="str">
            <v>073020</v>
          </cell>
          <cell r="C2163" t="str">
            <v>Sekolah Tinggi Filsafat Teologi Widya Sasana</v>
          </cell>
        </row>
        <row r="2164">
          <cell r="B2164" t="str">
            <v>073038</v>
          </cell>
          <cell r="C2164" t="str">
            <v>Sekolah Tinggi Ilmu Administrasi Bayuangga</v>
          </cell>
        </row>
        <row r="2165">
          <cell r="B2165" t="str">
            <v>073023</v>
          </cell>
          <cell r="C2165" t="str">
            <v>Sekolah Tinggi Ilmu Administrasi Malang</v>
          </cell>
        </row>
        <row r="2166">
          <cell r="B2166" t="str">
            <v>073052</v>
          </cell>
          <cell r="C2166" t="str">
            <v>Sekolah Tinggi Ilmu Administrasi Panglima Sudirman</v>
          </cell>
        </row>
        <row r="2167">
          <cell r="B2167" t="str">
            <v>073058</v>
          </cell>
          <cell r="C2167" t="str">
            <v>Sekolah Tinggi Ilmu Administrasi Pembangunan</v>
          </cell>
        </row>
        <row r="2168">
          <cell r="B2168" t="str">
            <v>213524</v>
          </cell>
          <cell r="C2168" t="str">
            <v>Sekolah Tinggi Ilmu Al-Qur'an Nurul Islam</v>
          </cell>
        </row>
        <row r="2169">
          <cell r="B2169" t="str">
            <v>073011</v>
          </cell>
          <cell r="C2169" t="str">
            <v>Sekolah Tinggi Ilmu Bahasa Dan Sastra Satya Widya</v>
          </cell>
        </row>
        <row r="2170">
          <cell r="B2170" t="str">
            <v>213543</v>
          </cell>
          <cell r="C2170" t="str">
            <v>Sekolah Tinggi Ilmu Dakwah dan Komunikasi Al-Hamidy Pamekasan</v>
          </cell>
        </row>
        <row r="2171">
          <cell r="B2171" t="str">
            <v>213545</v>
          </cell>
          <cell r="C2171" t="str">
            <v>Sekolah Tinggi Ilmu Dakwah dan Komunikasi Islam Ar-rahmah Surabaya</v>
          </cell>
        </row>
        <row r="2172">
          <cell r="B2172" t="str">
            <v>073007</v>
          </cell>
          <cell r="C2172" t="str">
            <v>Sekolah Tinggi Ilmu Ekonomi Artha Bodhi Iswara</v>
          </cell>
        </row>
        <row r="2173">
          <cell r="B2173" t="str">
            <v>073110</v>
          </cell>
          <cell r="C2173" t="str">
            <v>Sekolah Tinggi Ilmu Ekonomi Asia Malang</v>
          </cell>
        </row>
        <row r="2174">
          <cell r="B2174" t="str">
            <v>073089</v>
          </cell>
          <cell r="C2174" t="str">
            <v>Sekolah Tinggi Ilmu Ekonomi Cendekia Bojonegoro</v>
          </cell>
        </row>
        <row r="2175">
          <cell r="B2175" t="str">
            <v>073084</v>
          </cell>
          <cell r="C2175" t="str">
            <v>Sekolah Tinggi Ilmu Ekonomi Dharma Iswara</v>
          </cell>
        </row>
        <row r="2176">
          <cell r="B2176" t="str">
            <v>073028</v>
          </cell>
          <cell r="C2176" t="str">
            <v>Sekolah Tinggi Ilmu Ekonomi Dharma Nasional Jember</v>
          </cell>
        </row>
        <row r="2177">
          <cell r="B2177" t="str">
            <v>073086</v>
          </cell>
          <cell r="C2177" t="str">
            <v>Sekolah Tinggi Ilmu Ekonomi Fatahillah</v>
          </cell>
        </row>
        <row r="2178">
          <cell r="B2178" t="str">
            <v>073106</v>
          </cell>
          <cell r="C2178" t="str">
            <v>Sekolah Tinggi Ilmu Ekonomi Gempol</v>
          </cell>
        </row>
        <row r="2179">
          <cell r="B2179" t="str">
            <v>073075</v>
          </cell>
          <cell r="C2179" t="str">
            <v>Sekolah Tinggi Ilmu Ekonomi IBMT</v>
          </cell>
        </row>
        <row r="2180">
          <cell r="B2180" t="str">
            <v>073069</v>
          </cell>
          <cell r="C2180" t="str">
            <v>Sekolah Tinggi Ilmu Ekonomi IEU</v>
          </cell>
        </row>
        <row r="2181">
          <cell r="B2181" t="str">
            <v>073111</v>
          </cell>
          <cell r="C2181" t="str">
            <v>Sekolah Tinggi Ilmu Ekonomi Indocakti</v>
          </cell>
        </row>
        <row r="2182">
          <cell r="B2182" t="str">
            <v>073024</v>
          </cell>
          <cell r="C2182" t="str">
            <v>Sekolah Tinggi Ilmu Ekonomi Indonesia Malang</v>
          </cell>
        </row>
        <row r="2183">
          <cell r="B2183" t="str">
            <v>073001</v>
          </cell>
          <cell r="C2183" t="str">
            <v>Sekolah Tinggi Ilmu Ekonomi Indonesia Surabaya</v>
          </cell>
        </row>
        <row r="2184">
          <cell r="B2184" t="str">
            <v>073018</v>
          </cell>
          <cell r="C2184" t="str">
            <v>Sekolah Tinggi Ilmu Ekonomi Jaya Negara</v>
          </cell>
        </row>
        <row r="2185">
          <cell r="B2185" t="str">
            <v>073022</v>
          </cell>
          <cell r="C2185" t="str">
            <v>Sekolah Tinggi Ilmu Ekonomi Kertanegara</v>
          </cell>
        </row>
        <row r="2186">
          <cell r="B2186" t="str">
            <v>073063</v>
          </cell>
          <cell r="C2186" t="str">
            <v>Sekolah Tinggi Ilmu Ekonomi Kesumanegara</v>
          </cell>
        </row>
        <row r="2187">
          <cell r="B2187" t="str">
            <v>073090</v>
          </cell>
          <cell r="C2187" t="str">
            <v>Sekolah Tinggi Ilmu Ekonomi KH Ahmad Dahlan</v>
          </cell>
        </row>
        <row r="2188">
          <cell r="B2188" t="str">
            <v>073031</v>
          </cell>
          <cell r="C2188" t="str">
            <v>Sekolah Tinggi Ilmu Ekonomi Kosgoro</v>
          </cell>
        </row>
        <row r="2189">
          <cell r="B2189" t="str">
            <v>073004</v>
          </cell>
          <cell r="C2189" t="str">
            <v>Sekolah Tinggi Ilmu Ekonomi Mahardhika</v>
          </cell>
        </row>
        <row r="2190">
          <cell r="B2190" t="str">
            <v>073019</v>
          </cell>
          <cell r="C2190" t="str">
            <v>Sekolah Tinggi Ilmu Ekonomi Malangkucecwara</v>
          </cell>
        </row>
        <row r="2191">
          <cell r="B2191" t="str">
            <v>073030</v>
          </cell>
          <cell r="C2191" t="str">
            <v>Sekolah Tinggi Ilmu Ekonomi Mandala</v>
          </cell>
        </row>
        <row r="2192">
          <cell r="B2192" t="str">
            <v>073107</v>
          </cell>
          <cell r="C2192" t="str">
            <v>Sekolah Tinggi Ilmu Ekonomi Muhammadiyah Tuban</v>
          </cell>
        </row>
        <row r="2193">
          <cell r="B2193" t="str">
            <v>073076</v>
          </cell>
          <cell r="C2193" t="str">
            <v>Sekolah Tinggi Ilmu Ekonomi Nganjuk</v>
          </cell>
        </row>
        <row r="2194">
          <cell r="B2194" t="str">
            <v>073098</v>
          </cell>
          <cell r="C2194" t="str">
            <v>Sekolah Tinggi Ilmu Ekonomi Nu Trate</v>
          </cell>
        </row>
        <row r="2195">
          <cell r="B2195" t="str">
            <v>073102</v>
          </cell>
          <cell r="C2195" t="str">
            <v>Sekolah Tinggi Ilmu Ekonomi Pemnas Indonesia</v>
          </cell>
        </row>
        <row r="2196">
          <cell r="B2196" t="str">
            <v>073002</v>
          </cell>
          <cell r="C2196" t="str">
            <v>Sekolah Tinggi Ilmu Ekonomi Perbanas Surabaya</v>
          </cell>
        </row>
        <row r="2197">
          <cell r="B2197" t="str">
            <v>073080</v>
          </cell>
          <cell r="C2197" t="str">
            <v>Sekolah Tinggi Ilmu Ekonomi PGRI Dewantara</v>
          </cell>
        </row>
        <row r="2198">
          <cell r="B2198" t="str">
            <v>073006</v>
          </cell>
          <cell r="C2198" t="str">
            <v>Sekolah Tinggi Ilmu Ekonomi Urip Sumohardjo</v>
          </cell>
        </row>
        <row r="2199">
          <cell r="B2199" t="str">
            <v>073079</v>
          </cell>
          <cell r="C2199" t="str">
            <v>Sekolah Tinggi Ilmu Ekonomi Widya Darma</v>
          </cell>
        </row>
        <row r="2200">
          <cell r="B2200" t="str">
            <v>073082</v>
          </cell>
          <cell r="C2200" t="str">
            <v>Sekolah Tinggi Ilmu Ekonomi Widya Dharma</v>
          </cell>
        </row>
        <row r="2201">
          <cell r="B2201" t="str">
            <v>073061</v>
          </cell>
          <cell r="C2201" t="str">
            <v>Sekolah Tinggi Ilmu Ekonomi Widya Gama</v>
          </cell>
        </row>
        <row r="2202">
          <cell r="B2202" t="str">
            <v>073054</v>
          </cell>
          <cell r="C2202" t="str">
            <v>Sekolah Tinggi Ilmu Ekonomi Wilwatikta</v>
          </cell>
        </row>
        <row r="2203">
          <cell r="B2203" t="str">
            <v>073115</v>
          </cell>
          <cell r="C2203" t="str">
            <v>Sekolah Tinggi Ilmu Ekonomi Yadika Bangil</v>
          </cell>
        </row>
        <row r="2204">
          <cell r="B2204" t="str">
            <v>073114</v>
          </cell>
          <cell r="C2204" t="str">
            <v>Sekolah Tinggi Ilmu Ekonomi YAPAN</v>
          </cell>
        </row>
        <row r="2205">
          <cell r="B2205" t="str">
            <v>073034</v>
          </cell>
          <cell r="C2205" t="str">
            <v>Sekolah Tinggi Ilmu Hukum Jenderal Sudirman</v>
          </cell>
        </row>
        <row r="2206">
          <cell r="B2206" t="str">
            <v>073021</v>
          </cell>
          <cell r="C2206" t="str">
            <v>Sekolah Tinggi Ilmu Hukum Sunan Giri</v>
          </cell>
        </row>
        <row r="2207">
          <cell r="B2207" t="str">
            <v>073125</v>
          </cell>
          <cell r="C2207" t="str">
            <v>Sekolah Tinggi Ilmu Kesehatan Artha Bodhi Iswara</v>
          </cell>
        </row>
        <row r="2208">
          <cell r="B2208" t="str">
            <v>073132</v>
          </cell>
          <cell r="C2208" t="str">
            <v>Sekolah Tinggi Ilmu Kesehatan Hang Tuah</v>
          </cell>
        </row>
        <row r="2209">
          <cell r="B2209" t="str">
            <v>073152</v>
          </cell>
          <cell r="C2209" t="str">
            <v>Sekolah Tinggi Ilmu Kesehatan Kendedes</v>
          </cell>
        </row>
        <row r="2210">
          <cell r="B2210" t="str">
            <v>073150</v>
          </cell>
          <cell r="C2210" t="str">
            <v>Sekolah Tinggi Ilmu Kesehatan Kepanjen</v>
          </cell>
        </row>
        <row r="2211">
          <cell r="B2211" t="str">
            <v>073143</v>
          </cell>
          <cell r="C2211" t="str">
            <v>Sekolah Tinggi Ilmu Kesehatan Maharani</v>
          </cell>
        </row>
        <row r="2212">
          <cell r="B2212" t="str">
            <v>073123</v>
          </cell>
          <cell r="C2212" t="str">
            <v>Sekolah Tinggi Ilmu Kesehatan Majapahit</v>
          </cell>
        </row>
        <row r="2213">
          <cell r="B2213" t="str">
            <v>073157</v>
          </cell>
          <cell r="C2213" t="str">
            <v>Sekolah Tinggi Ilmu Kesehatan Nurul Jadid</v>
          </cell>
        </row>
        <row r="2214">
          <cell r="B2214" t="str">
            <v>073144</v>
          </cell>
          <cell r="C2214" t="str">
            <v>Sekolah Tinggi Ilmu Kesehatan Pemkab Jombang</v>
          </cell>
        </row>
        <row r="2215">
          <cell r="B2215" t="str">
            <v>073146</v>
          </cell>
          <cell r="C2215" t="str">
            <v>Sekolah Tinggi Ilmu Kesehatan Surabaya</v>
          </cell>
        </row>
        <row r="2216">
          <cell r="B2216" t="str">
            <v>073160</v>
          </cell>
          <cell r="C2216" t="str">
            <v>Sekolah Tinggi Ilmu Kesehatan William Booth</v>
          </cell>
        </row>
        <row r="2217">
          <cell r="B2217" t="str">
            <v>073072</v>
          </cell>
          <cell r="C2217" t="str">
            <v>Sekolah Tinggi Ilmu Komputer PGRI Banyuwangi</v>
          </cell>
        </row>
        <row r="2218">
          <cell r="B2218" t="str">
            <v>073010</v>
          </cell>
          <cell r="C2218" t="str">
            <v>Sekolah Tinggi Ilmu Komunikasi Aws</v>
          </cell>
        </row>
        <row r="2219">
          <cell r="B2219" t="str">
            <v>073067</v>
          </cell>
          <cell r="C2219" t="str">
            <v>Sekolah Tinggi Ilmu Perikanan Malang</v>
          </cell>
        </row>
        <row r="2220">
          <cell r="B2220" t="str">
            <v>073029</v>
          </cell>
          <cell r="C2220" t="str">
            <v>Sekolah Tinggi Ilmu Pertanian</v>
          </cell>
        </row>
        <row r="2221">
          <cell r="B2221" t="str">
            <v>213440</v>
          </cell>
          <cell r="C2221" t="str">
            <v>Sekolah Tinggi Ilmu Syari`ah Miftahul Ulum Lumajang</v>
          </cell>
        </row>
        <row r="2222">
          <cell r="B2222" t="str">
            <v>213530</v>
          </cell>
          <cell r="C2222" t="str">
            <v>Sekolah Tinggi Ilmu Syariah (STIS) Nurud Dhalam</v>
          </cell>
        </row>
        <row r="2223">
          <cell r="B2223" t="str">
            <v>213044</v>
          </cell>
          <cell r="C2223" t="str">
            <v>Sekolah Tinggi Ilmu Tarbiyah (STIT) Al-Karimiyyah Berjigapura Sumenep</v>
          </cell>
        </row>
        <row r="2224">
          <cell r="B2224" t="str">
            <v>213045</v>
          </cell>
          <cell r="C2224" t="str">
            <v>Sekolah Tinggi Islam Bani Fatah Tambakberas Jombang</v>
          </cell>
        </row>
        <row r="2225">
          <cell r="B2225" t="str">
            <v>213209</v>
          </cell>
          <cell r="C2225" t="str">
            <v>Sekolah Tinggi Islam Blambangan Banyuwangi</v>
          </cell>
        </row>
        <row r="2226">
          <cell r="B2226" t="str">
            <v>073003</v>
          </cell>
          <cell r="C2226" t="str">
            <v>Sekolah Tinggi Kesenian Wilwatikta</v>
          </cell>
        </row>
        <row r="2227">
          <cell r="B2227" t="str">
            <v>073165</v>
          </cell>
          <cell r="C2227" t="str">
            <v>Sekolah Tinggi Manajemen Semen Indonesia</v>
          </cell>
        </row>
        <row r="2228">
          <cell r="B2228" t="str">
            <v>073053</v>
          </cell>
          <cell r="C2228" t="str">
            <v>Sekolah Tinggi Pariwisata Satya Widya</v>
          </cell>
        </row>
        <row r="2229">
          <cell r="B2229" t="str">
            <v>233026</v>
          </cell>
          <cell r="C2229" t="str">
            <v>Sekolah Tinggi Pendidikan Agama Kristen (STIPAK) Malang</v>
          </cell>
        </row>
        <row r="2230">
          <cell r="B2230" t="str">
            <v>443004</v>
          </cell>
          <cell r="C2230" t="str">
            <v xml:space="preserve">Sekolah Tinggi Penyuluhan Pertanian Malang </v>
          </cell>
        </row>
        <row r="2231">
          <cell r="B2231" t="str">
            <v>073026</v>
          </cell>
          <cell r="C2231" t="str">
            <v>Sekolah Tinggi Sosial Politik Waskita Darma</v>
          </cell>
        </row>
        <row r="2232">
          <cell r="B2232" t="str">
            <v>073100</v>
          </cell>
          <cell r="C2232" t="str">
            <v>Sekolah Tinggi Teknik Atlas Nusantara</v>
          </cell>
        </row>
        <row r="2233">
          <cell r="B2233" t="str">
            <v>073085</v>
          </cell>
          <cell r="C2233" t="str">
            <v>Sekolah Tinggi Teknik Dharma Iswara</v>
          </cell>
        </row>
        <row r="2234">
          <cell r="B2234" t="str">
            <v>073060</v>
          </cell>
          <cell r="C2234" t="str">
            <v>Sekolah Tinggi Teknik Industri Turen</v>
          </cell>
        </row>
        <row r="2235">
          <cell r="B2235" t="str">
            <v>073057</v>
          </cell>
          <cell r="C2235" t="str">
            <v>Sekolah Tinggi Teknik Malang</v>
          </cell>
        </row>
        <row r="2236">
          <cell r="B2236" t="str">
            <v>073124</v>
          </cell>
          <cell r="C2236" t="str">
            <v>Sekolah Tinggi Teknik Qomaruddin</v>
          </cell>
        </row>
        <row r="2237">
          <cell r="B2237" t="str">
            <v>073015</v>
          </cell>
          <cell r="C2237" t="str">
            <v>Sekolah Tinggi Teknik Raden Wijaya</v>
          </cell>
        </row>
        <row r="2238">
          <cell r="B2238" t="str">
            <v>073005</v>
          </cell>
          <cell r="C2238" t="str">
            <v>Sekolah Tinggi Teknik Surabaya</v>
          </cell>
        </row>
        <row r="2239">
          <cell r="B2239" t="str">
            <v>473001</v>
          </cell>
          <cell r="C2239" t="str">
            <v>Sekolah Tinggi Teknologi Angkatan Laut</v>
          </cell>
        </row>
        <row r="2240">
          <cell r="B2240" t="str">
            <v>073081</v>
          </cell>
          <cell r="C2240" t="str">
            <v>Sekolah Tinggi Teknologi Cahaya Surya</v>
          </cell>
        </row>
        <row r="2241">
          <cell r="B2241" t="str">
            <v>073097</v>
          </cell>
          <cell r="C2241" t="str">
            <v>Sekolah Tinggi Teknologi Nurul Jadid</v>
          </cell>
        </row>
        <row r="2242">
          <cell r="B2242" t="str">
            <v>073113</v>
          </cell>
          <cell r="C2242" t="str">
            <v>Sekolah Tinggi Teknologi Pomosda</v>
          </cell>
        </row>
        <row r="2243">
          <cell r="B2243" t="str">
            <v>073096</v>
          </cell>
          <cell r="C2243" t="str">
            <v>Sekolah Tinggi Teknologi Stikma Internasional</v>
          </cell>
        </row>
        <row r="2244">
          <cell r="B2244" t="str">
            <v>073105</v>
          </cell>
          <cell r="C2244" t="str">
            <v>Sekolah Tinggi Teknologi Walisongo Gempol</v>
          </cell>
        </row>
        <row r="2245">
          <cell r="B2245" t="str">
            <v>233285</v>
          </cell>
          <cell r="C2245" t="str">
            <v>Sekolah Tinggi Teologi Abdi Gusti Nganjuk</v>
          </cell>
        </row>
        <row r="2246">
          <cell r="B2246" t="str">
            <v>233169</v>
          </cell>
          <cell r="C2246" t="str">
            <v>Sekolah Tinggi Teologi Aletheia</v>
          </cell>
        </row>
        <row r="2247">
          <cell r="B2247" t="str">
            <v>233163</v>
          </cell>
          <cell r="C2247" t="str">
            <v>Sekolah Tinggi Teologi Bethany Surabaya</v>
          </cell>
        </row>
        <row r="2248">
          <cell r="B2248" t="str">
            <v>233025</v>
          </cell>
          <cell r="C2248" t="str">
            <v>Sekolah Tinggi Teologi Duta Panisal Jember</v>
          </cell>
        </row>
        <row r="2249">
          <cell r="B2249" t="str">
            <v>233159</v>
          </cell>
          <cell r="C2249" t="str">
            <v>Sekolah Tinggi Teologi Elohim</v>
          </cell>
        </row>
        <row r="2250">
          <cell r="B2250" t="str">
            <v>233171</v>
          </cell>
          <cell r="C2250" t="str">
            <v>Sekolah Tinggi Teologi Happy Family</v>
          </cell>
        </row>
        <row r="2251">
          <cell r="B2251" t="str">
            <v>233352</v>
          </cell>
          <cell r="C2251" t="str">
            <v>Sekolah Tinggi Teologi Imanuel Pacet</v>
          </cell>
        </row>
        <row r="2252">
          <cell r="B2252" t="str">
            <v>233351</v>
          </cell>
          <cell r="C2252" t="str">
            <v>Sekolah Tinggi Teologi Injili Indonesia Madiun</v>
          </cell>
        </row>
        <row r="2253">
          <cell r="B2253" t="str">
            <v>233030</v>
          </cell>
          <cell r="C2253" t="str">
            <v>Sekolah Tinggi Teologi Injili Indonesia Surabaya</v>
          </cell>
        </row>
        <row r="2254">
          <cell r="B2254" t="str">
            <v>233164</v>
          </cell>
          <cell r="C2254" t="str">
            <v>Sekolah Tinggi Teologi Parakletos Surabaya</v>
          </cell>
        </row>
        <row r="2255">
          <cell r="B2255" t="str">
            <v>233023</v>
          </cell>
          <cell r="C2255" t="str">
            <v>Sekolah Tinggi Teologi Patria Blitar</v>
          </cell>
        </row>
        <row r="2256">
          <cell r="B2256" t="str">
            <v>233158</v>
          </cell>
          <cell r="C2256" t="str">
            <v>Sekolah Tinggi Teologi Providensia</v>
          </cell>
        </row>
        <row r="2257">
          <cell r="B2257" t="str">
            <v>233286</v>
          </cell>
          <cell r="C2257" t="str">
            <v>Sekolah Tinggi Teologi Providensia Adonay</v>
          </cell>
        </row>
        <row r="2258">
          <cell r="B2258" t="str">
            <v>233028</v>
          </cell>
          <cell r="C2258" t="str">
            <v>Sekolah Tinggi Teologi SAAT</v>
          </cell>
        </row>
        <row r="2259">
          <cell r="B2259" t="str">
            <v>233284</v>
          </cell>
          <cell r="C2259" t="str">
            <v>Sekolah Tinggi Teologi Sabda Agung (STTSA)</v>
          </cell>
        </row>
        <row r="2260">
          <cell r="B2260" t="str">
            <v>233160</v>
          </cell>
          <cell r="C2260" t="str">
            <v>Sekolah Tinggi Teologi Salem</v>
          </cell>
        </row>
        <row r="2261">
          <cell r="B2261" t="str">
            <v>233161</v>
          </cell>
          <cell r="C2261" t="str">
            <v>Sekolah Tinggi Teologi Satyabhakti</v>
          </cell>
        </row>
        <row r="2262">
          <cell r="B2262" t="str">
            <v>233350</v>
          </cell>
          <cell r="C2262" t="str">
            <v>Sekolah Tinggi Teologi Sola Gratia Indonesia</v>
          </cell>
        </row>
        <row r="2263">
          <cell r="B2263" t="str">
            <v>233170</v>
          </cell>
          <cell r="C2263" t="str">
            <v>Sekolah Tinggi Teologi Tabernakel Lawang</v>
          </cell>
        </row>
        <row r="2264">
          <cell r="B2264" t="str">
            <v>233027</v>
          </cell>
          <cell r="C2264" t="str">
            <v>Sekolah Tinggi Teologi Yestoya Malang</v>
          </cell>
        </row>
        <row r="2265">
          <cell r="B2265" t="str">
            <v>233031</v>
          </cell>
          <cell r="C2265" t="str">
            <v>Sekolah Tinggi Theologi Injili Abdi Allah</v>
          </cell>
        </row>
        <row r="2266">
          <cell r="B2266" t="str">
            <v>213198</v>
          </cell>
          <cell r="C2266" t="str">
            <v>STAI Al-Azhar Menganti Gresik</v>
          </cell>
        </row>
        <row r="2267">
          <cell r="B2267" t="str">
            <v>213199</v>
          </cell>
          <cell r="C2267" t="str">
            <v>STAI Al-Falah As-Sunniyah Kencong Jember</v>
          </cell>
        </row>
        <row r="2268">
          <cell r="B2268" t="str">
            <v>213200</v>
          </cell>
          <cell r="C2268" t="str">
            <v>STAI Al-Fattah (STAIFA) Pacitan</v>
          </cell>
        </row>
        <row r="2269">
          <cell r="B2269" t="str">
            <v>213046</v>
          </cell>
          <cell r="C2269" t="str">
            <v>STAI Al-Fithrah Surabaya</v>
          </cell>
        </row>
        <row r="2270">
          <cell r="B2270" t="str">
            <v>213201</v>
          </cell>
          <cell r="C2270" t="str">
            <v>STAI Al-Hamidiyah Bangkalan</v>
          </cell>
        </row>
        <row r="2271">
          <cell r="B2271" t="str">
            <v>213047</v>
          </cell>
          <cell r="C2271" t="str">
            <v>STAI Al-Hikmah Tuban</v>
          </cell>
        </row>
        <row r="2272">
          <cell r="B2272" t="str">
            <v>213049</v>
          </cell>
          <cell r="C2272" t="str">
            <v>STAI Ali bin Abi Thalib Surabaya</v>
          </cell>
        </row>
        <row r="2273">
          <cell r="B2273" t="str">
            <v>213202</v>
          </cell>
          <cell r="C2273" t="str">
            <v>STAI Al-Khairat Pamekasan</v>
          </cell>
        </row>
        <row r="2274">
          <cell r="B2274" t="str">
            <v>213203</v>
          </cell>
          <cell r="C2274" t="str">
            <v>STAI Al-Khoziny Buduran Sidoarjo</v>
          </cell>
        </row>
        <row r="2275">
          <cell r="B2275" t="str">
            <v>213204</v>
          </cell>
          <cell r="C2275" t="str">
            <v>STAI Al-Qodiri Jember</v>
          </cell>
        </row>
        <row r="2276">
          <cell r="B2276" t="str">
            <v>213048</v>
          </cell>
          <cell r="C2276" t="str">
            <v>STAI Al-Yasini Pasuruan</v>
          </cell>
        </row>
        <row r="2277">
          <cell r="B2277" t="str">
            <v>213050</v>
          </cell>
          <cell r="C2277" t="str">
            <v>STAI An-Najah Surabaya</v>
          </cell>
        </row>
        <row r="2278">
          <cell r="B2278" t="str">
            <v>213206</v>
          </cell>
          <cell r="C2278" t="str">
            <v>STAI Ar-Rosyid Surabaya</v>
          </cell>
        </row>
        <row r="2279">
          <cell r="B2279" t="str">
            <v>213051</v>
          </cell>
          <cell r="C2279" t="str">
            <v>STAI At-Tahdzib Rejoagung Ngoro Jombang</v>
          </cell>
        </row>
        <row r="2280">
          <cell r="B2280" t="str">
            <v>213052</v>
          </cell>
          <cell r="C2280" t="str">
            <v>STAI At-Tanwir Bojonegoro</v>
          </cell>
        </row>
        <row r="2281">
          <cell r="B2281" t="str">
            <v>213207</v>
          </cell>
          <cell r="C2281" t="str">
            <v>STAI At-Taqwa Bondowoso Jawa Timur</v>
          </cell>
        </row>
        <row r="2282">
          <cell r="B2282" t="str">
            <v>213053</v>
          </cell>
          <cell r="C2282" t="str">
            <v>STAI Badrus Sholeh Purwoasri Kediri</v>
          </cell>
        </row>
        <row r="2283">
          <cell r="B2283" t="str">
            <v>213208</v>
          </cell>
          <cell r="C2283" t="str">
            <v>STAI Bahrul Ulum Tambakberas, Jombang</v>
          </cell>
        </row>
        <row r="2284">
          <cell r="B2284" t="str">
            <v>213210</v>
          </cell>
          <cell r="C2284" t="str">
            <v>STAI Bustanul Ulum Krai, Lumajang</v>
          </cell>
        </row>
        <row r="2285">
          <cell r="B2285" t="str">
            <v>213055</v>
          </cell>
          <cell r="C2285" t="str">
            <v>STAI Cendekia Insani Situbondo</v>
          </cell>
        </row>
        <row r="2286">
          <cell r="B2286" t="str">
            <v>213211</v>
          </cell>
          <cell r="C2286" t="str">
            <v>STAI Darul Hikmah Bangkalan</v>
          </cell>
        </row>
        <row r="2287">
          <cell r="B2287" t="str">
            <v>213056</v>
          </cell>
          <cell r="C2287" t="str">
            <v>STAI Darul Ulum Banyuwangi</v>
          </cell>
        </row>
        <row r="2288">
          <cell r="B2288" t="str">
            <v>213213</v>
          </cell>
          <cell r="C2288" t="str">
            <v>STAI Darullughah Wadda'wah Bangil, Pasuruan</v>
          </cell>
        </row>
        <row r="2289">
          <cell r="B2289" t="str">
            <v>213214</v>
          </cell>
          <cell r="C2289" t="str">
            <v>STAI Darussalam (STAIDA) Blokagung Tegalsari Banyuwangi</v>
          </cell>
        </row>
        <row r="2290">
          <cell r="B2290" t="str">
            <v>213057</v>
          </cell>
          <cell r="C2290" t="str">
            <v>STAI Darussalam Nganjuk</v>
          </cell>
        </row>
        <row r="2291">
          <cell r="B2291" t="str">
            <v>213215</v>
          </cell>
          <cell r="C2291" t="str">
            <v>STAI Daruttaqwa Gresik</v>
          </cell>
        </row>
        <row r="2292">
          <cell r="B2292" t="str">
            <v>213216</v>
          </cell>
          <cell r="C2292" t="str">
            <v>STAI Diponegoro Tulungagung</v>
          </cell>
        </row>
        <row r="2293">
          <cell r="B2293" t="str">
            <v>213054</v>
          </cell>
          <cell r="C2293" t="str">
            <v>STAI Hasan Jufri Bawean</v>
          </cell>
        </row>
        <row r="2294">
          <cell r="B2294" t="str">
            <v>213217</v>
          </cell>
          <cell r="C2294" t="str">
            <v>STAI Hasanuddin Pare Kediri</v>
          </cell>
        </row>
        <row r="2295">
          <cell r="B2295" t="str">
            <v>213219</v>
          </cell>
          <cell r="C2295" t="str">
            <v>STAI Ihyaul Ulum Gresik</v>
          </cell>
        </row>
        <row r="2296">
          <cell r="B2296" t="str">
            <v>213220</v>
          </cell>
          <cell r="C2296" t="str">
            <v>STAI Luqman Al-Hakim (STAIL) Surabaya</v>
          </cell>
        </row>
        <row r="2297">
          <cell r="B2297" t="str">
            <v>213434</v>
          </cell>
          <cell r="C2297" t="str">
            <v>STAI Ma`arif Kendal Ngawi</v>
          </cell>
        </row>
        <row r="2298">
          <cell r="B2298" t="str">
            <v>213059</v>
          </cell>
          <cell r="C2298" t="str">
            <v>STAI Ma`arif Magetan</v>
          </cell>
        </row>
        <row r="2299">
          <cell r="B2299" t="str">
            <v>213060</v>
          </cell>
          <cell r="C2299" t="str">
            <v>STAI Ma`arif Sampang Madura, Jawa Timur</v>
          </cell>
        </row>
        <row r="2300">
          <cell r="B2300" t="str">
            <v>213222</v>
          </cell>
          <cell r="C2300" t="str">
            <v>STAI Ma`had Aly Al-Hikam Malang</v>
          </cell>
        </row>
        <row r="2301">
          <cell r="B2301" t="str">
            <v>213221</v>
          </cell>
          <cell r="C2301" t="str">
            <v>STAI Madiun Jawa Timur</v>
          </cell>
        </row>
        <row r="2302">
          <cell r="B2302" t="str">
            <v>213223</v>
          </cell>
          <cell r="C2302" t="str">
            <v>STAI Miftahul Ula Nglawak Kertosono, Nganjuk</v>
          </cell>
        </row>
        <row r="2303">
          <cell r="B2303" t="str">
            <v>213224</v>
          </cell>
          <cell r="C2303" t="str">
            <v>STAI Miftahul Ulum Pamekasan</v>
          </cell>
        </row>
        <row r="2304">
          <cell r="B2304" t="str">
            <v>213061</v>
          </cell>
          <cell r="C2304" t="str">
            <v>STAI Miftahul Ulum Tarate Pandian Sumenep</v>
          </cell>
        </row>
        <row r="2305">
          <cell r="B2305" t="str">
            <v>213226</v>
          </cell>
          <cell r="C2305" t="str">
            <v>STAI Muhammadiyah Paciran, Lamongan</v>
          </cell>
        </row>
        <row r="2306">
          <cell r="B2306" t="str">
            <v>213227</v>
          </cell>
          <cell r="C2306" t="str">
            <v>STAI Muhammadiyah Probolinggo</v>
          </cell>
        </row>
        <row r="2307">
          <cell r="B2307" t="str">
            <v>213228</v>
          </cell>
          <cell r="C2307" t="str">
            <v>STAI Muhammadiyah Tulungagung</v>
          </cell>
        </row>
        <row r="2308">
          <cell r="B2308" t="str">
            <v>213062</v>
          </cell>
          <cell r="C2308" t="str">
            <v>STAI Nahdlatul Ulama (STAINU) Madiun</v>
          </cell>
        </row>
        <row r="2309">
          <cell r="B2309" t="str">
            <v>213063</v>
          </cell>
          <cell r="C2309" t="str">
            <v>STAI Nahdlatul Ulama (STAINU) Malang</v>
          </cell>
        </row>
        <row r="2310">
          <cell r="B2310" t="str">
            <v>213229</v>
          </cell>
          <cell r="C2310" t="str">
            <v>STAI Nahdlatul Ulama (STAINU) Pacitan</v>
          </cell>
        </row>
        <row r="2311">
          <cell r="B2311" t="str">
            <v>213231</v>
          </cell>
          <cell r="C2311" t="str">
            <v>STAI Nazhatut Thullab Sampang Madura</v>
          </cell>
        </row>
        <row r="2312">
          <cell r="B2312" t="str">
            <v>213064</v>
          </cell>
          <cell r="C2312" t="str">
            <v>STAI Ngawi Jawa Timur</v>
          </cell>
        </row>
        <row r="2313">
          <cell r="B2313" t="str">
            <v>213065</v>
          </cell>
          <cell r="C2313" t="str">
            <v>STAI Nurul Huda Kapongan Situbondo</v>
          </cell>
        </row>
        <row r="2314">
          <cell r="B2314" t="str">
            <v>213233</v>
          </cell>
          <cell r="C2314" t="str">
            <v>STAI Pancawahana (STAIPANA) Bangil, Pasuruan</v>
          </cell>
        </row>
        <row r="2315">
          <cell r="B2315" t="str">
            <v>213066</v>
          </cell>
          <cell r="C2315" t="str">
            <v>STAI Pangeran Diponegoro Nganjuk Jawa Timur</v>
          </cell>
        </row>
        <row r="2316">
          <cell r="B2316" t="str">
            <v>213234</v>
          </cell>
          <cell r="C2316" t="str">
            <v>STAI Qomaruddin Gresik</v>
          </cell>
        </row>
        <row r="2317">
          <cell r="B2317" t="str">
            <v>213067</v>
          </cell>
          <cell r="C2317" t="str">
            <v>STAI Raden Qosim Lamongan</v>
          </cell>
        </row>
        <row r="2318">
          <cell r="B2318" t="str">
            <v>213235</v>
          </cell>
          <cell r="C2318" t="str">
            <v>STAI Raden Rahmat Kepanjen Malang</v>
          </cell>
        </row>
        <row r="2319">
          <cell r="B2319" t="str">
            <v>213236</v>
          </cell>
          <cell r="C2319" t="str">
            <v>STAI Salahuddin Pasuruan</v>
          </cell>
        </row>
        <row r="2320">
          <cell r="B2320" t="str">
            <v>213237</v>
          </cell>
          <cell r="C2320" t="str">
            <v>STAI Sunan Drajat Lamongan</v>
          </cell>
        </row>
        <row r="2321">
          <cell r="B2321" t="str">
            <v>213238</v>
          </cell>
          <cell r="C2321" t="str">
            <v>STAI Sunan Giri Bojonegoro</v>
          </cell>
        </row>
        <row r="2322">
          <cell r="B2322" t="str">
            <v>213239</v>
          </cell>
          <cell r="C2322" t="str">
            <v>STAI Syaichona Moh. Cholil Bangkalan</v>
          </cell>
        </row>
        <row r="2323">
          <cell r="B2323" t="str">
            <v>213240</v>
          </cell>
          <cell r="C2323" t="str">
            <v>STAI Syarifuddin (STAIS) Lumajang Jawa Timur</v>
          </cell>
        </row>
        <row r="2324">
          <cell r="B2324" t="str">
            <v>213241</v>
          </cell>
          <cell r="C2324" t="str">
            <v>STAI Taruna Surabaya</v>
          </cell>
        </row>
        <row r="2325">
          <cell r="B2325" t="str">
            <v>213242</v>
          </cell>
          <cell r="C2325" t="str">
            <v>STAI Taswirul Afkar Surabaya</v>
          </cell>
        </row>
        <row r="2326">
          <cell r="B2326" t="str">
            <v>213243</v>
          </cell>
          <cell r="C2326" t="str">
            <v>STAI YPBWI Surabaya</v>
          </cell>
        </row>
        <row r="2327">
          <cell r="B2327" t="str">
            <v>213244</v>
          </cell>
          <cell r="C2327" t="str">
            <v>STAI Zainul Hasan Genggong Kraksan Probolinggo</v>
          </cell>
        </row>
        <row r="2328">
          <cell r="B2328" t="str">
            <v>203029</v>
          </cell>
          <cell r="C2328" t="str">
            <v>STAIN Jember</v>
          </cell>
        </row>
        <row r="2329">
          <cell r="B2329" t="str">
            <v>203030</v>
          </cell>
          <cell r="C2329" t="str">
            <v>STAIN Kediri</v>
          </cell>
        </row>
        <row r="2330">
          <cell r="B2330" t="str">
            <v>203007</v>
          </cell>
          <cell r="C2330" t="str">
            <v>STAIN Pamekasan</v>
          </cell>
        </row>
        <row r="2331">
          <cell r="B2331" t="str">
            <v>203010</v>
          </cell>
          <cell r="C2331" t="str">
            <v>STAIN Ponorogo</v>
          </cell>
        </row>
        <row r="2332">
          <cell r="B2332" t="str">
            <v>203015</v>
          </cell>
          <cell r="C2332" t="str">
            <v>STAIN Tulungagung</v>
          </cell>
        </row>
        <row r="2333">
          <cell r="B2333" t="str">
            <v>233268</v>
          </cell>
          <cell r="C2333" t="str">
            <v xml:space="preserve">STAK Anak Bangsa </v>
          </cell>
        </row>
        <row r="2334">
          <cell r="B2334" t="str">
            <v>213436</v>
          </cell>
          <cell r="C2334" t="str">
            <v>STEI Walisongo sampang</v>
          </cell>
        </row>
        <row r="2335">
          <cell r="B2335" t="str">
            <v>073088</v>
          </cell>
          <cell r="C2335" t="str">
            <v>STIA Dan Manajemen Kepelabuhan Barunawati</v>
          </cell>
        </row>
        <row r="2336">
          <cell r="B2336" t="str">
            <v>213245</v>
          </cell>
          <cell r="C2336" t="str">
            <v>STID Al-Hadid Surabaya</v>
          </cell>
        </row>
        <row r="2337">
          <cell r="B2337" t="str">
            <v>073174</v>
          </cell>
          <cell r="C2337" t="str">
            <v>STIE Bakti Bangsa</v>
          </cell>
        </row>
        <row r="2338">
          <cell r="B2338" t="str">
            <v>073087</v>
          </cell>
          <cell r="C2338" t="str">
            <v>STIE Muhammadiyah Paciran Lamongan</v>
          </cell>
        </row>
        <row r="2339">
          <cell r="B2339" t="str">
            <v>073148</v>
          </cell>
          <cell r="C2339" t="str">
            <v>STIKES Bahrul Ulum Jombang</v>
          </cell>
        </row>
        <row r="2340">
          <cell r="B2340" t="str">
            <v>073137</v>
          </cell>
          <cell r="C2340" t="str">
            <v>STIKES Banyuwangi</v>
          </cell>
        </row>
        <row r="2341">
          <cell r="B2341" t="str">
            <v>073166</v>
          </cell>
          <cell r="C2341" t="str">
            <v>STIKES Bhakti Al-Qodiri</v>
          </cell>
        </row>
        <row r="2342">
          <cell r="B2342" t="str">
            <v>073162</v>
          </cell>
          <cell r="C2342" t="str">
            <v>STIKES Bhakti Husada Mulia</v>
          </cell>
        </row>
        <row r="2343">
          <cell r="B2343" t="str">
            <v>073136</v>
          </cell>
          <cell r="C2343" t="str">
            <v>STIKES Bhakti Mulia</v>
          </cell>
        </row>
        <row r="2344">
          <cell r="B2344" t="str">
            <v>073126</v>
          </cell>
          <cell r="C2344" t="str">
            <v>STIKES Bina Sehat PPNI Mojokerto</v>
          </cell>
        </row>
        <row r="2345">
          <cell r="B2345" t="str">
            <v>073164</v>
          </cell>
          <cell r="C2345" t="str">
            <v>STIKES Buana Husada Ponorogo</v>
          </cell>
        </row>
        <row r="2346">
          <cell r="B2346" t="str">
            <v>073171</v>
          </cell>
          <cell r="C2346" t="str">
            <v>STIKES Delima Persada Gresik</v>
          </cell>
        </row>
        <row r="2347">
          <cell r="B2347" t="str">
            <v>073140</v>
          </cell>
          <cell r="C2347" t="str">
            <v>STIKES Dian Husada</v>
          </cell>
        </row>
        <row r="2348">
          <cell r="B2348" t="str">
            <v>073153</v>
          </cell>
          <cell r="C2348" t="str">
            <v>STIKES Dr. Soebandi Jember</v>
          </cell>
        </row>
        <row r="2349">
          <cell r="B2349" t="str">
            <v>073155</v>
          </cell>
          <cell r="C2349" t="str">
            <v>STIKES Ganesha Husada Kediri</v>
          </cell>
        </row>
        <row r="2350">
          <cell r="B2350" t="str">
            <v>073151</v>
          </cell>
          <cell r="C2350" t="str">
            <v>STIKES Hafshawaty Pesantren Zainul Hasan</v>
          </cell>
        </row>
        <row r="2351">
          <cell r="B2351" t="str">
            <v>073159</v>
          </cell>
          <cell r="C2351" t="str">
            <v>STIKES Hutama Abdi Husada Tulungagung</v>
          </cell>
        </row>
        <row r="2352">
          <cell r="B2352" t="str">
            <v>073158</v>
          </cell>
          <cell r="C2352" t="str">
            <v>STIKES Insan Cendekia Husada Bojonegoro</v>
          </cell>
        </row>
        <row r="2353">
          <cell r="B2353" t="str">
            <v>073127</v>
          </cell>
          <cell r="C2353" t="str">
            <v>STIKES Insan Cendekia Medika Jombang</v>
          </cell>
        </row>
        <row r="2354">
          <cell r="B2354" t="str">
            <v>073134</v>
          </cell>
          <cell r="C2354" t="str">
            <v>STIKES Insan Se Agung</v>
          </cell>
        </row>
        <row r="2355">
          <cell r="B2355" t="str">
            <v>073120</v>
          </cell>
          <cell r="C2355" t="str">
            <v>STIKES Insan Unggul Surabaya</v>
          </cell>
        </row>
        <row r="2356">
          <cell r="B2356" t="str">
            <v>073128</v>
          </cell>
          <cell r="C2356" t="str">
            <v>STIKES Karya Husada Kediri</v>
          </cell>
        </row>
        <row r="2357">
          <cell r="B2357" t="str">
            <v>073168</v>
          </cell>
          <cell r="C2357" t="str">
            <v>STIKES Karya Putra Bangsa Tulungagung</v>
          </cell>
        </row>
        <row r="2358">
          <cell r="B2358" t="str">
            <v>073133</v>
          </cell>
          <cell r="C2358" t="str">
            <v>STIKES Katolik St Vincentius A Paulo Surabaya</v>
          </cell>
        </row>
        <row r="2359">
          <cell r="B2359" t="str">
            <v>073169</v>
          </cell>
          <cell r="C2359" t="str">
            <v>STIKES Muhammadiyah Bojonegoro</v>
          </cell>
        </row>
        <row r="2360">
          <cell r="B2360" t="str">
            <v>073130</v>
          </cell>
          <cell r="C2360" t="str">
            <v>STIKES Muhammadiyah Lamongan</v>
          </cell>
        </row>
        <row r="2361">
          <cell r="B2361" t="str">
            <v>073149</v>
          </cell>
          <cell r="C2361" t="str">
            <v>STIKES Nahdlatul Ulama Tuban</v>
          </cell>
        </row>
        <row r="2362">
          <cell r="B2362" t="str">
            <v>073154</v>
          </cell>
          <cell r="C2362" t="str">
            <v>STIKES Ngudia Husada Madura</v>
          </cell>
        </row>
        <row r="2363">
          <cell r="B2363" t="str">
            <v>073135</v>
          </cell>
          <cell r="C2363" t="str">
            <v>STIKES Patria Husada</v>
          </cell>
        </row>
        <row r="2364">
          <cell r="B2364" t="str">
            <v>073142</v>
          </cell>
          <cell r="C2364" t="str">
            <v>STIKES RS Baptis Kediri</v>
          </cell>
        </row>
        <row r="2365">
          <cell r="B2365" t="str">
            <v>073173</v>
          </cell>
          <cell r="C2365" t="str">
            <v>STIKES Rumah Sakit Anwar Medika</v>
          </cell>
        </row>
        <row r="2366">
          <cell r="B2366" t="str">
            <v>073138</v>
          </cell>
          <cell r="C2366" t="str">
            <v>STIKES Satria Bhakti Nganjuk</v>
          </cell>
        </row>
        <row r="2367">
          <cell r="B2367" t="str">
            <v>073122</v>
          </cell>
          <cell r="C2367" t="str">
            <v>STIKES Surya Mitra Husada</v>
          </cell>
        </row>
        <row r="2368">
          <cell r="B2368" t="str">
            <v>073156</v>
          </cell>
          <cell r="C2368" t="str">
            <v>STIKES Widya Cipta Husada</v>
          </cell>
        </row>
        <row r="2369">
          <cell r="B2369" t="str">
            <v>073145</v>
          </cell>
          <cell r="C2369" t="str">
            <v>STIKES Widyagama Husada Malang</v>
          </cell>
        </row>
        <row r="2370">
          <cell r="B2370" t="str">
            <v>073163</v>
          </cell>
          <cell r="C2370" t="str">
            <v>STIKES Yayasan RS. Dr. Soetomo</v>
          </cell>
        </row>
        <row r="2371">
          <cell r="B2371" t="str">
            <v>073025</v>
          </cell>
          <cell r="C2371" t="str">
            <v>STIKI Malang</v>
          </cell>
        </row>
        <row r="2372">
          <cell r="B2372" t="str">
            <v>213248</v>
          </cell>
          <cell r="C2372" t="str">
            <v>STIS Al-Wahidiyah Kediri Jawa Timur</v>
          </cell>
        </row>
        <row r="2373">
          <cell r="B2373" t="str">
            <v>213437</v>
          </cell>
          <cell r="C2373" t="str">
            <v>STIS Faqih Asy`ari</v>
          </cell>
        </row>
        <row r="2374">
          <cell r="B2374" t="str">
            <v>213249</v>
          </cell>
          <cell r="C2374" t="str">
            <v>STIS Sentra Bisnis Islami Surabaya</v>
          </cell>
        </row>
        <row r="2375">
          <cell r="B2375" t="str">
            <v>073043</v>
          </cell>
          <cell r="C2375" t="str">
            <v>STISIP Muhammadiyah Madiun</v>
          </cell>
        </row>
        <row r="2376">
          <cell r="B2376" t="str">
            <v>213250</v>
          </cell>
          <cell r="C2376" t="str">
            <v>STIT Al-Azhar Sidoarjo</v>
          </cell>
        </row>
        <row r="2377">
          <cell r="B2377" t="str">
            <v>213251</v>
          </cell>
          <cell r="C2377" t="str">
            <v>STIT Al-Fatah Siman Lamongan</v>
          </cell>
        </row>
        <row r="2378">
          <cell r="B2378" t="str">
            <v>213068</v>
          </cell>
          <cell r="C2378" t="str">
            <v>STIT Al-Ibrohimy Bangkalan</v>
          </cell>
        </row>
        <row r="2379">
          <cell r="B2379" t="str">
            <v>213252</v>
          </cell>
          <cell r="C2379" t="str">
            <v>STIT Al-Ishlah Bondowoso</v>
          </cell>
        </row>
        <row r="2380">
          <cell r="B2380" t="str">
            <v>213253</v>
          </cell>
          <cell r="C2380" t="str">
            <v>STIT Al-Muslihun Tlogo Kanaigoro Blitar</v>
          </cell>
        </row>
        <row r="2381">
          <cell r="B2381" t="str">
            <v>213254</v>
          </cell>
          <cell r="C2381" t="str">
            <v>STIT Al-Urwatul Wutsqo Jombang</v>
          </cell>
        </row>
        <row r="2382">
          <cell r="B2382" t="str">
            <v>213255</v>
          </cell>
          <cell r="C2382" t="str">
            <v>STIT Aqidah Usymuni Sumenep</v>
          </cell>
        </row>
        <row r="2383">
          <cell r="B2383" t="str">
            <v>213257</v>
          </cell>
          <cell r="C2383" t="str">
            <v>STIT Ibnu Sina Malang</v>
          </cell>
        </row>
        <row r="2384">
          <cell r="B2384" t="str">
            <v>213258</v>
          </cell>
          <cell r="C2384" t="str">
            <v>STIT Islamiyah Karya Pembangunan Paron Ngawi</v>
          </cell>
        </row>
        <row r="2385">
          <cell r="B2385" t="str">
            <v>213260</v>
          </cell>
          <cell r="C2385" t="str">
            <v>STIT Makhdum Ibrahim (STITMA) Tuban</v>
          </cell>
        </row>
        <row r="2386">
          <cell r="B2386" t="str">
            <v>213261</v>
          </cell>
          <cell r="C2386" t="str">
            <v>STIT Maskumambang Gresik</v>
          </cell>
        </row>
        <row r="2387">
          <cell r="B2387" t="str">
            <v>213262</v>
          </cell>
          <cell r="C2387" t="str">
            <v>STIT Miftahul Ulum Bangkalan</v>
          </cell>
        </row>
        <row r="2388">
          <cell r="B2388" t="str">
            <v>213263</v>
          </cell>
          <cell r="C2388" t="str">
            <v>STIT Muhammadiyah Bangil, Pasuruan</v>
          </cell>
        </row>
        <row r="2389">
          <cell r="B2389" t="str">
            <v>213264</v>
          </cell>
          <cell r="C2389" t="str">
            <v>STIT Muhammadiyah Bojonegoro</v>
          </cell>
        </row>
        <row r="2390">
          <cell r="B2390" t="str">
            <v>213265</v>
          </cell>
          <cell r="C2390" t="str">
            <v>STIT Muhammadiyah Kediri</v>
          </cell>
        </row>
        <row r="2391">
          <cell r="B2391" t="str">
            <v>213266</v>
          </cell>
          <cell r="C2391" t="str">
            <v>STIT Muhammadiyah Lumajang</v>
          </cell>
        </row>
        <row r="2392">
          <cell r="B2392" t="str">
            <v>213438</v>
          </cell>
          <cell r="C2392" t="str">
            <v>STIT Muhammadiyah Paciran</v>
          </cell>
        </row>
        <row r="2393">
          <cell r="B2393" t="str">
            <v>213268</v>
          </cell>
          <cell r="C2393" t="str">
            <v>STIT Muhammadiyah Pacitan</v>
          </cell>
        </row>
        <row r="2394">
          <cell r="B2394" t="str">
            <v>213269</v>
          </cell>
          <cell r="C2394" t="str">
            <v>STIT Muhammadiyah Tempurejo Ngawi</v>
          </cell>
        </row>
        <row r="2395">
          <cell r="B2395" t="str">
            <v>213271</v>
          </cell>
          <cell r="C2395" t="str">
            <v>STIT PGRI Pasuruan</v>
          </cell>
        </row>
        <row r="2396">
          <cell r="B2396" t="str">
            <v>213272</v>
          </cell>
          <cell r="C2396" t="str">
            <v>STIT Raden Santri Gresik</v>
          </cell>
        </row>
        <row r="2397">
          <cell r="B2397" t="str">
            <v>213273</v>
          </cell>
          <cell r="C2397" t="str">
            <v>STIT Raden Wijaya Mojokerto</v>
          </cell>
        </row>
        <row r="2398">
          <cell r="B2398" t="str">
            <v>213275</v>
          </cell>
          <cell r="C2398" t="str">
            <v>STIT Sunan Giri Trenggalek</v>
          </cell>
        </row>
        <row r="2399">
          <cell r="B2399" t="str">
            <v>213276</v>
          </cell>
          <cell r="C2399" t="str">
            <v>STIT Uluwiyah Mojosari Mojokerto</v>
          </cell>
        </row>
        <row r="2400">
          <cell r="B2400" t="str">
            <v>213433</v>
          </cell>
          <cell r="C2400" t="str">
            <v>STITNU Al Hikmah Mojokerto</v>
          </cell>
        </row>
        <row r="2401">
          <cell r="B2401" t="str">
            <v>213435</v>
          </cell>
          <cell r="C2401" t="str">
            <v>STIU Al-Mujtama Pamekasan</v>
          </cell>
        </row>
        <row r="2402">
          <cell r="B2402" t="str">
            <v>073167</v>
          </cell>
          <cell r="C2402" t="str">
            <v>STKIP Al Hikmah Surabaya</v>
          </cell>
        </row>
        <row r="2403">
          <cell r="B2403" t="str">
            <v>073129</v>
          </cell>
          <cell r="C2403" t="str">
            <v>STKIP Bina Insan Mandiri</v>
          </cell>
        </row>
        <row r="2404">
          <cell r="B2404" t="str">
            <v>073161</v>
          </cell>
          <cell r="C2404" t="str">
            <v>STKIP Doktor Nugroho Magetan</v>
          </cell>
        </row>
        <row r="2405">
          <cell r="B2405" t="str">
            <v>073170</v>
          </cell>
          <cell r="C2405" t="str">
            <v>STKIP Modern Ngawi</v>
          </cell>
        </row>
        <row r="2406">
          <cell r="B2406" t="str">
            <v>073035</v>
          </cell>
          <cell r="C2406" t="str">
            <v>STKIP Muhammadiyah Lumajang</v>
          </cell>
        </row>
        <row r="2407">
          <cell r="B2407" t="str">
            <v>073049</v>
          </cell>
          <cell r="C2407" t="str">
            <v>STKIP PGRI Bangkalan</v>
          </cell>
        </row>
        <row r="2408">
          <cell r="B2408" t="str">
            <v>073039</v>
          </cell>
          <cell r="C2408" t="str">
            <v>STKIP PGRI Blitar</v>
          </cell>
        </row>
        <row r="2409">
          <cell r="B2409" t="str">
            <v>073017</v>
          </cell>
          <cell r="C2409" t="str">
            <v>STKIP PGRI Jombang</v>
          </cell>
        </row>
        <row r="2410">
          <cell r="B2410" t="str">
            <v>073048</v>
          </cell>
          <cell r="C2410" t="str">
            <v>STKIP PGRI Lamongan</v>
          </cell>
        </row>
        <row r="2411">
          <cell r="B2411" t="str">
            <v>073033</v>
          </cell>
          <cell r="C2411" t="str">
            <v>STKIP PGRI Lumajang</v>
          </cell>
        </row>
        <row r="2412">
          <cell r="B2412" t="str">
            <v>073041</v>
          </cell>
          <cell r="C2412" t="str">
            <v>STKIP PGRI Nganjuk</v>
          </cell>
        </row>
        <row r="2413">
          <cell r="B2413" t="str">
            <v>073046</v>
          </cell>
          <cell r="C2413" t="str">
            <v>STKIP PGRI Ngawi</v>
          </cell>
        </row>
        <row r="2414">
          <cell r="B2414" t="str">
            <v>073065</v>
          </cell>
          <cell r="C2414" t="str">
            <v>STKIP PGRI Pacitan</v>
          </cell>
        </row>
        <row r="2415">
          <cell r="B2415" t="str">
            <v>073027</v>
          </cell>
          <cell r="C2415" t="str">
            <v>STKIP PGRI Pasuruan</v>
          </cell>
        </row>
        <row r="2416">
          <cell r="B2416" t="str">
            <v>073044</v>
          </cell>
          <cell r="C2416" t="str">
            <v>STKIP PGRI Ponorogo</v>
          </cell>
        </row>
        <row r="2417">
          <cell r="B2417" t="str">
            <v>073050</v>
          </cell>
          <cell r="C2417" t="str">
            <v>STKIP PGRI Sampang</v>
          </cell>
        </row>
        <row r="2418">
          <cell r="B2418" t="str">
            <v>073064</v>
          </cell>
          <cell r="C2418" t="str">
            <v>STKIP PGRI Sidoarjo</v>
          </cell>
        </row>
        <row r="2419">
          <cell r="B2419" t="str">
            <v>073032</v>
          </cell>
          <cell r="C2419" t="str">
            <v>STKIP PGRI Situbondo</v>
          </cell>
        </row>
        <row r="2420">
          <cell r="B2420" t="str">
            <v>073051</v>
          </cell>
          <cell r="C2420" t="str">
            <v>STKIP PGRI Sumenep</v>
          </cell>
        </row>
        <row r="2421">
          <cell r="B2421" t="str">
            <v>073045</v>
          </cell>
          <cell r="C2421" t="str">
            <v>STKIP PGRI Trenggalek</v>
          </cell>
        </row>
        <row r="2422">
          <cell r="B2422" t="str">
            <v>073040</v>
          </cell>
          <cell r="C2422" t="str">
            <v>STKIP PGRI Tulungagung</v>
          </cell>
        </row>
        <row r="2423">
          <cell r="B2423" t="str">
            <v>073172</v>
          </cell>
          <cell r="C2423" t="str">
            <v>STKIP Qomaruddin Gresik</v>
          </cell>
        </row>
        <row r="2424">
          <cell r="B2424" t="str">
            <v>073042</v>
          </cell>
          <cell r="C2424" t="str">
            <v>STKIP Widya Yuwana</v>
          </cell>
        </row>
        <row r="2425">
          <cell r="B2425" t="str">
            <v>073116</v>
          </cell>
          <cell r="C2425" t="str">
            <v>STMIK Asia Malang</v>
          </cell>
        </row>
        <row r="2426">
          <cell r="B2426" t="str">
            <v>073112</v>
          </cell>
          <cell r="C2426" t="str">
            <v>STMIK Kadiri</v>
          </cell>
        </row>
        <row r="2427">
          <cell r="B2427" t="str">
            <v>073121</v>
          </cell>
          <cell r="C2427" t="str">
            <v>STMIK Patria Wacana</v>
          </cell>
        </row>
        <row r="2428">
          <cell r="B2428" t="str">
            <v>073104</v>
          </cell>
          <cell r="C2428" t="str">
            <v>STMIK PPKIA Pradnya Paramita</v>
          </cell>
        </row>
        <row r="2429">
          <cell r="B2429" t="str">
            <v>073066</v>
          </cell>
          <cell r="C2429" t="str">
            <v>STMIK Yadika Bangil</v>
          </cell>
        </row>
        <row r="2430">
          <cell r="B2430" t="str">
            <v>273001</v>
          </cell>
          <cell r="C2430" t="str">
            <v xml:space="preserve">STP- IPI Malang </v>
          </cell>
        </row>
        <row r="2431">
          <cell r="B2431" t="str">
            <v>233269</v>
          </cell>
          <cell r="C2431" t="str">
            <v xml:space="preserve">STT Anugrah </v>
          </cell>
        </row>
        <row r="2432">
          <cell r="B2432" t="str">
            <v>233080</v>
          </cell>
          <cell r="C2432" t="str">
            <v>STT Institut Injil Indonesia Batu (I-3)</v>
          </cell>
        </row>
        <row r="2433">
          <cell r="B2433" t="str">
            <v>233166</v>
          </cell>
          <cell r="C2433" t="str">
            <v>STT Tabernakel Indonesia Surabaya</v>
          </cell>
        </row>
        <row r="2434">
          <cell r="B2434" t="str">
            <v>071035</v>
          </cell>
          <cell r="C2434" t="str">
            <v>Universitas 17 Agustus 1945 Banyuwangi</v>
          </cell>
        </row>
        <row r="2435">
          <cell r="B2435" t="str">
            <v>071001</v>
          </cell>
          <cell r="C2435" t="str">
            <v>Universitas 17 Agustus 1945 Surabaya</v>
          </cell>
        </row>
        <row r="2436">
          <cell r="B2436" t="str">
            <v>071016</v>
          </cell>
          <cell r="C2436" t="str">
            <v>Universitas 45 Surabaya</v>
          </cell>
        </row>
        <row r="2437">
          <cell r="B2437" t="str">
            <v>071036</v>
          </cell>
          <cell r="C2437" t="str">
            <v>Universitas Abdurachman Saleh</v>
          </cell>
        </row>
        <row r="2438">
          <cell r="B2438" t="str">
            <v>001004</v>
          </cell>
          <cell r="C2438" t="str">
            <v>Universitas Airlangga</v>
          </cell>
        </row>
        <row r="2439">
          <cell r="B2439" t="str">
            <v>071078</v>
          </cell>
          <cell r="C2439" t="str">
            <v>Universitas Bakti Indonesia</v>
          </cell>
        </row>
        <row r="2440">
          <cell r="B2440" t="str">
            <v>071010</v>
          </cell>
          <cell r="C2440" t="str">
            <v>Universitas Bhayangkara Surabaya</v>
          </cell>
        </row>
        <row r="2441">
          <cell r="B2441" t="str">
            <v>071046</v>
          </cell>
          <cell r="C2441" t="str">
            <v>Universitas Bojonegoro</v>
          </cell>
        </row>
        <row r="2442">
          <cell r="B2442" t="str">
            <v>071037</v>
          </cell>
          <cell r="C2442" t="str">
            <v>Universitas Bondowoso</v>
          </cell>
        </row>
        <row r="2443">
          <cell r="B2443" t="str">
            <v>001019</v>
          </cell>
          <cell r="C2443" t="str">
            <v>Universitas Brawijaya</v>
          </cell>
        </row>
        <row r="2444">
          <cell r="B2444" t="str">
            <v>071071</v>
          </cell>
          <cell r="C2444" t="str">
            <v>Universitas Ciputra Surabaya</v>
          </cell>
        </row>
        <row r="2445">
          <cell r="B2445" t="str">
            <v>071023</v>
          </cell>
          <cell r="C2445" t="str">
            <v>Universitas Darul ulum</v>
          </cell>
        </row>
        <row r="2446">
          <cell r="B2446" t="str">
            <v>071085</v>
          </cell>
          <cell r="C2446" t="str">
            <v>Universitas Darussalam Gontor</v>
          </cell>
        </row>
        <row r="2447">
          <cell r="B2447" t="str">
            <v>071005</v>
          </cell>
          <cell r="C2447" t="str">
            <v>Universitas Dr Soetomo</v>
          </cell>
        </row>
        <row r="2448">
          <cell r="B2448" t="str">
            <v>071051</v>
          </cell>
          <cell r="C2448" t="str">
            <v>Universitas Gajayana</v>
          </cell>
        </row>
        <row r="2449">
          <cell r="B2449" t="str">
            <v>071020</v>
          </cell>
          <cell r="C2449" t="str">
            <v>Universitas Gresik</v>
          </cell>
        </row>
        <row r="2450">
          <cell r="B2450" t="str">
            <v>071056</v>
          </cell>
          <cell r="C2450" t="str">
            <v>Universitas Hang Tuah</v>
          </cell>
        </row>
        <row r="2451">
          <cell r="B2451" t="str">
            <v>071080</v>
          </cell>
          <cell r="C2451" t="str">
            <v>Universitas Hasyim Asy'ari Tebuireng Jombang</v>
          </cell>
        </row>
        <row r="2452">
          <cell r="B2452" t="str">
            <v>071089</v>
          </cell>
          <cell r="C2452" t="str">
            <v>Universitas Internasional Semen Indonesia</v>
          </cell>
        </row>
        <row r="2453">
          <cell r="B2453" t="str">
            <v>071070</v>
          </cell>
          <cell r="C2453" t="str">
            <v>Universitas Islam Balitar</v>
          </cell>
        </row>
        <row r="2454">
          <cell r="B2454" t="str">
            <v>071062</v>
          </cell>
          <cell r="C2454" t="str">
            <v>Universitas Islam Darul `ulum</v>
          </cell>
        </row>
        <row r="2455">
          <cell r="B2455" t="str">
            <v>071034</v>
          </cell>
          <cell r="C2455" t="str">
            <v>Universitas Islam Jember</v>
          </cell>
        </row>
        <row r="2456">
          <cell r="B2456" t="str">
            <v>071040</v>
          </cell>
          <cell r="C2456" t="str">
            <v>Universitas Islam Kadiri</v>
          </cell>
        </row>
        <row r="2457">
          <cell r="B2457" t="str">
            <v>071067</v>
          </cell>
          <cell r="C2457" t="str">
            <v>Universitas Islam Lamongan</v>
          </cell>
        </row>
        <row r="2458">
          <cell r="B2458" t="str">
            <v>071068</v>
          </cell>
          <cell r="C2458" t="str">
            <v>Universitas Islam Madura</v>
          </cell>
        </row>
        <row r="2459">
          <cell r="B2459" t="str">
            <v>071066</v>
          </cell>
          <cell r="C2459" t="str">
            <v>Universitas Islam Majapahit</v>
          </cell>
        </row>
        <row r="2460">
          <cell r="B2460" t="str">
            <v>071027</v>
          </cell>
          <cell r="C2460" t="str">
            <v>Universitas Islam Malang</v>
          </cell>
        </row>
        <row r="2461">
          <cell r="B2461" t="str">
            <v>201003</v>
          </cell>
          <cell r="C2461" t="str">
            <v>Universitas Islam Negeri Maulana Malik Ibrahim</v>
          </cell>
        </row>
        <row r="2462">
          <cell r="B2462" t="str">
            <v>201007</v>
          </cell>
          <cell r="C2462" t="str">
            <v xml:space="preserve">Universitas Islam Negeri Sunan Ampel </v>
          </cell>
        </row>
        <row r="2463">
          <cell r="B2463" t="str">
            <v>071084</v>
          </cell>
          <cell r="C2463" t="str">
            <v>Universitas Islam Raden Rahmat</v>
          </cell>
        </row>
        <row r="2464">
          <cell r="B2464" t="str">
            <v>001025</v>
          </cell>
          <cell r="C2464" t="str">
            <v>Universitas Jember</v>
          </cell>
        </row>
        <row r="2465">
          <cell r="B2465" t="str">
            <v>071039</v>
          </cell>
          <cell r="C2465" t="str">
            <v>Universitas Kadiri</v>
          </cell>
        </row>
        <row r="2466">
          <cell r="B2466" t="str">
            <v>071083</v>
          </cell>
          <cell r="C2466" t="str">
            <v>Universitas Kahuripan Kediri</v>
          </cell>
        </row>
        <row r="2467">
          <cell r="B2467" t="str">
            <v>071050</v>
          </cell>
          <cell r="C2467" t="str">
            <v>Universitas Kanjuruhan</v>
          </cell>
        </row>
        <row r="2468">
          <cell r="B2468" t="str">
            <v>071018</v>
          </cell>
          <cell r="C2468" t="str">
            <v>Universitas Kartini</v>
          </cell>
        </row>
        <row r="2469">
          <cell r="B2469" t="str">
            <v>071019</v>
          </cell>
          <cell r="C2469" t="str">
            <v>Universitas Katolik Darma Cendika</v>
          </cell>
        </row>
        <row r="2470">
          <cell r="B2470" t="str">
            <v>071026</v>
          </cell>
          <cell r="C2470" t="str">
            <v>Universitas Katolik Widya Karya</v>
          </cell>
        </row>
        <row r="2471">
          <cell r="B2471" t="str">
            <v>071053</v>
          </cell>
          <cell r="C2471" t="str">
            <v>Universitas Katolik Widya Mandala Madiun</v>
          </cell>
        </row>
        <row r="2472">
          <cell r="B2472" t="str">
            <v>071003</v>
          </cell>
          <cell r="C2472" t="str">
            <v>Universitas Katolik Widya Mandala Surabaya</v>
          </cell>
        </row>
        <row r="2473">
          <cell r="B2473" t="str">
            <v>071081</v>
          </cell>
          <cell r="C2473" t="str">
            <v>Universitas KH. A. Wahab Hasbullah</v>
          </cell>
        </row>
        <row r="2474">
          <cell r="B2474" t="str">
            <v>071029</v>
          </cell>
          <cell r="C2474" t="str">
            <v>Universitas Kristen Cipta Wacana</v>
          </cell>
        </row>
        <row r="2475">
          <cell r="B2475" t="str">
            <v>071002</v>
          </cell>
          <cell r="C2475" t="str">
            <v>Universitas Kristen Petra</v>
          </cell>
        </row>
        <row r="2476">
          <cell r="B2476" t="str">
            <v>071055</v>
          </cell>
          <cell r="C2476" t="str">
            <v>Universitas Lumajang</v>
          </cell>
        </row>
        <row r="2477">
          <cell r="B2477" t="str">
            <v>071074</v>
          </cell>
          <cell r="C2477" t="str">
            <v>Universitas Ma Chung</v>
          </cell>
        </row>
        <row r="2478">
          <cell r="B2478" t="str">
            <v>071086</v>
          </cell>
          <cell r="C2478" t="str">
            <v>Universitas Maarif Hasyim Latif</v>
          </cell>
        </row>
        <row r="2479">
          <cell r="B2479" t="str">
            <v>071048</v>
          </cell>
          <cell r="C2479" t="str">
            <v>Universitas Madura</v>
          </cell>
        </row>
        <row r="2480">
          <cell r="B2480" t="str">
            <v>071022</v>
          </cell>
          <cell r="C2480" t="str">
            <v>Universitas Mayjen Sungkono</v>
          </cell>
        </row>
        <row r="2481">
          <cell r="B2481" t="str">
            <v>071042</v>
          </cell>
          <cell r="C2481" t="str">
            <v>Universitas Merdeka Madiun</v>
          </cell>
        </row>
        <row r="2482">
          <cell r="B2482" t="str">
            <v>071025</v>
          </cell>
          <cell r="C2482" t="str">
            <v>Universitas Merdeka Malang</v>
          </cell>
        </row>
        <row r="2483">
          <cell r="B2483" t="str">
            <v>071031</v>
          </cell>
          <cell r="C2483" t="str">
            <v>Universitas Merdeka Pasuruan</v>
          </cell>
        </row>
        <row r="2484">
          <cell r="B2484" t="str">
            <v>071043</v>
          </cell>
          <cell r="C2484" t="str">
            <v>Universitas Merdeka Ponorogo</v>
          </cell>
        </row>
        <row r="2485">
          <cell r="B2485" t="str">
            <v>071006</v>
          </cell>
          <cell r="C2485" t="str">
            <v>Universitas Merdeka Surabaya</v>
          </cell>
        </row>
        <row r="2486">
          <cell r="B2486" t="str">
            <v>071033</v>
          </cell>
          <cell r="C2486" t="str">
            <v>Universitas Mochammad Sroedji</v>
          </cell>
        </row>
        <row r="2487">
          <cell r="B2487" t="str">
            <v>071059</v>
          </cell>
          <cell r="C2487" t="str">
            <v>Universitas Muhammadiyah Gresik</v>
          </cell>
        </row>
        <row r="2488">
          <cell r="B2488" t="str">
            <v>071032</v>
          </cell>
          <cell r="C2488" t="str">
            <v>Universitas Muhammadiyah Jember</v>
          </cell>
        </row>
        <row r="2489">
          <cell r="B2489" t="str">
            <v>071024</v>
          </cell>
          <cell r="C2489" t="str">
            <v>Universitas Muhammadiyah Malang</v>
          </cell>
        </row>
        <row r="2490">
          <cell r="B2490" t="str">
            <v>071044</v>
          </cell>
          <cell r="C2490" t="str">
            <v>Universitas Muhammadiyah Ponorogo</v>
          </cell>
        </row>
        <row r="2491">
          <cell r="B2491" t="str">
            <v>071060</v>
          </cell>
          <cell r="C2491" t="str">
            <v>Universitas Muhammadiyah Sidoarjo</v>
          </cell>
        </row>
        <row r="2492">
          <cell r="B2492" t="str">
            <v>071012</v>
          </cell>
          <cell r="C2492" t="str">
            <v>Universitas Muhammadiyah Surabaya</v>
          </cell>
        </row>
        <row r="2493">
          <cell r="B2493" t="str">
            <v>071082</v>
          </cell>
          <cell r="C2493" t="str">
            <v>Universitas Nahdlatul Ulama Sidoarjo</v>
          </cell>
        </row>
        <row r="2494">
          <cell r="B2494" t="str">
            <v>071088</v>
          </cell>
          <cell r="C2494" t="str">
            <v>Universitas Nahdlatul Ulama Sunan Giri</v>
          </cell>
        </row>
        <row r="2495">
          <cell r="B2495" t="str">
            <v>071079</v>
          </cell>
          <cell r="C2495" t="str">
            <v>Universitas Nahdlatul Ulama Surabaya</v>
          </cell>
        </row>
        <row r="2496">
          <cell r="B2496" t="str">
            <v>071008</v>
          </cell>
          <cell r="C2496" t="str">
            <v>Universitas Narotama</v>
          </cell>
        </row>
        <row r="2497">
          <cell r="B2497" t="str">
            <v>001033</v>
          </cell>
          <cell r="C2497" t="str">
            <v>Universitas Negeri Malang</v>
          </cell>
        </row>
        <row r="2498">
          <cell r="B2498" t="str">
            <v>001039</v>
          </cell>
          <cell r="C2498" t="str">
            <v>Universitas Negeri Surabaya</v>
          </cell>
        </row>
        <row r="2499">
          <cell r="B2499" t="str">
            <v>071072</v>
          </cell>
          <cell r="C2499" t="str">
            <v>Universitas Nusantara PGRI Kediri</v>
          </cell>
        </row>
        <row r="2500">
          <cell r="B2500" t="str">
            <v>071038</v>
          </cell>
          <cell r="C2500" t="str">
            <v>Universitas Panca Marga</v>
          </cell>
        </row>
        <row r="2501">
          <cell r="B2501" t="str">
            <v>071052</v>
          </cell>
          <cell r="C2501" t="str">
            <v>Universitas Pawyatan Daha</v>
          </cell>
        </row>
        <row r="2502">
          <cell r="B2502" t="str">
            <v>071077</v>
          </cell>
          <cell r="C2502" t="str">
            <v>Universitas Pelita Harapan Surabaya</v>
          </cell>
        </row>
        <row r="2503">
          <cell r="B2503" t="str">
            <v>001059</v>
          </cell>
          <cell r="C2503" t="str">
            <v>Universitas Pembangunan Nasional Veteran Jawa Timur</v>
          </cell>
        </row>
        <row r="2504">
          <cell r="B2504" t="str">
            <v>071065</v>
          </cell>
          <cell r="C2504" t="str">
            <v>Universitas Pesantren Tinggi Darul ulum</v>
          </cell>
        </row>
        <row r="2505">
          <cell r="B2505" t="str">
            <v>071049</v>
          </cell>
          <cell r="C2505" t="str">
            <v>Universitas PGRI Adi Buana</v>
          </cell>
        </row>
        <row r="2506">
          <cell r="B2506" t="str">
            <v>071075</v>
          </cell>
          <cell r="C2506" t="str">
            <v>Universitas PGRI Banyuwangi</v>
          </cell>
        </row>
        <row r="2507">
          <cell r="B2507" t="str">
            <v>071073</v>
          </cell>
          <cell r="C2507" t="str">
            <v>Universitas PGRI Ronggolawe</v>
          </cell>
        </row>
        <row r="2508">
          <cell r="B2508" t="str">
            <v>071045</v>
          </cell>
          <cell r="C2508" t="str">
            <v>Universitas Soerjo</v>
          </cell>
        </row>
        <row r="2509">
          <cell r="B2509" t="str">
            <v>071047</v>
          </cell>
          <cell r="C2509" t="str">
            <v>Universitas Sunan Bonang</v>
          </cell>
        </row>
        <row r="2510">
          <cell r="B2510" t="str">
            <v>071007</v>
          </cell>
          <cell r="C2510" t="str">
            <v>Universitas Sunan Giri</v>
          </cell>
        </row>
        <row r="2511">
          <cell r="B2511" t="str">
            <v>071004</v>
          </cell>
          <cell r="C2511" t="str">
            <v>Universitas Surabaya</v>
          </cell>
        </row>
        <row r="2512">
          <cell r="B2512" t="str">
            <v>071061</v>
          </cell>
          <cell r="C2512" t="str">
            <v>Universitas Tribhuwana Tungga Dewi</v>
          </cell>
        </row>
        <row r="2513">
          <cell r="B2513" t="str">
            <v>001043</v>
          </cell>
          <cell r="C2513" t="str">
            <v>Universitas Trunojoyo</v>
          </cell>
        </row>
        <row r="2514">
          <cell r="B2514" t="str">
            <v>071041</v>
          </cell>
          <cell r="C2514" t="str">
            <v>Universitas Tulungagung</v>
          </cell>
        </row>
        <row r="2515">
          <cell r="B2515" t="str">
            <v>071014</v>
          </cell>
          <cell r="C2515" t="str">
            <v>Universitas W R Supratman</v>
          </cell>
        </row>
        <row r="2516">
          <cell r="B2516" t="str">
            <v>071087</v>
          </cell>
          <cell r="C2516" t="str">
            <v>Universitas Wahidiyah</v>
          </cell>
        </row>
        <row r="2517">
          <cell r="B2517" t="str">
            <v>071030</v>
          </cell>
          <cell r="C2517" t="str">
            <v>Universitas Widya Gama</v>
          </cell>
        </row>
        <row r="2518">
          <cell r="B2518" t="str">
            <v>071017</v>
          </cell>
          <cell r="C2518" t="str">
            <v>Universitas Widya Kartika</v>
          </cell>
        </row>
        <row r="2519">
          <cell r="B2519" t="str">
            <v>071009</v>
          </cell>
          <cell r="C2519" t="str">
            <v>Universitas Wijaya Kusuma Surabaya</v>
          </cell>
        </row>
        <row r="2520">
          <cell r="B2520" t="str">
            <v>071011</v>
          </cell>
          <cell r="C2520" t="str">
            <v>Universitas Wijaya Putra</v>
          </cell>
        </row>
        <row r="2521">
          <cell r="B2521" t="str">
            <v>071058</v>
          </cell>
          <cell r="C2521" t="str">
            <v>Universitas Wiraraja</v>
          </cell>
        </row>
        <row r="2522">
          <cell r="B2522" t="str">
            <v>071028</v>
          </cell>
          <cell r="C2522" t="str">
            <v>Universitas Wisnuwardhana</v>
          </cell>
        </row>
        <row r="2523">
          <cell r="B2523" t="str">
            <v>071013</v>
          </cell>
          <cell r="C2523" t="str">
            <v>Universitas Yos Sudarso</v>
          </cell>
        </row>
        <row r="2524">
          <cell r="B2524" t="str">
            <v>071069</v>
          </cell>
          <cell r="C2524" t="str">
            <v>Universitas Yudharta Pasuruan</v>
          </cell>
        </row>
        <row r="2525">
          <cell r="B2525" t="str">
            <v>074043</v>
          </cell>
          <cell r="C2525" t="str">
            <v>Akademi Analis Kesehatan YPM Sidoarjo</v>
          </cell>
        </row>
        <row r="2526">
          <cell r="B2526" t="str">
            <v>074091</v>
          </cell>
          <cell r="C2526" t="str">
            <v>Akademi Kebidanan Bhakti Husada Mulia</v>
          </cell>
        </row>
        <row r="2527">
          <cell r="B2527" t="str">
            <v>074083</v>
          </cell>
          <cell r="C2527" t="str">
            <v>Akademi Kebidanan Kendedes Malang</v>
          </cell>
        </row>
        <row r="2528">
          <cell r="B2528" t="str">
            <v>074054</v>
          </cell>
          <cell r="C2528" t="str">
            <v>Akademi Keperawatan Kendedes</v>
          </cell>
        </row>
        <row r="2529">
          <cell r="B2529" t="str">
            <v>074090</v>
          </cell>
          <cell r="C2529" t="str">
            <v>Akademi Keperawatan Pemkab Jombang</v>
          </cell>
        </row>
        <row r="2530">
          <cell r="B2530" t="str">
            <v>394003</v>
          </cell>
          <cell r="C2530" t="str">
            <v>Akademi Perikanan Sidoarjo</v>
          </cell>
        </row>
        <row r="2531">
          <cell r="B2531" t="str">
            <v>202028</v>
          </cell>
          <cell r="C2531" t="str">
            <v>IAIN Jember</v>
          </cell>
        </row>
        <row r="2532">
          <cell r="B2532" t="str">
            <v>202005</v>
          </cell>
          <cell r="C2532" t="str">
            <v>IAIN Sunan Ampel</v>
          </cell>
        </row>
        <row r="2533">
          <cell r="B2533" t="str">
            <v>202017</v>
          </cell>
          <cell r="C2533" t="str">
            <v>IAIN Tulungagung</v>
          </cell>
        </row>
        <row r="2534">
          <cell r="B2534" t="str">
            <v>212046</v>
          </cell>
          <cell r="C2534" t="str">
            <v>Institut Agama Islam (IAI) Al-Khoziny</v>
          </cell>
        </row>
        <row r="2535">
          <cell r="B2535" t="str">
            <v>212035</v>
          </cell>
          <cell r="C2535" t="str">
            <v xml:space="preserve">Institut Agama Islam (IAI) Bani Fattah Jombang </v>
          </cell>
        </row>
        <row r="2536">
          <cell r="B2536" t="str">
            <v>212045</v>
          </cell>
          <cell r="C2536" t="str">
            <v xml:space="preserve">Institut Agama Islam (IAI) Darussalam </v>
          </cell>
        </row>
        <row r="2537">
          <cell r="B2537" t="str">
            <v>212036</v>
          </cell>
          <cell r="C2537" t="str">
            <v>Institut Agama Islam (IAI) Pangeran Diponegoro Nganjuk</v>
          </cell>
        </row>
        <row r="2538">
          <cell r="B2538" t="str">
            <v>212043</v>
          </cell>
          <cell r="C2538" t="str">
            <v>Institut Agama Islam (IAI) Qomaruddin Gresik</v>
          </cell>
        </row>
        <row r="2539">
          <cell r="B2539" t="str">
            <v>212037</v>
          </cell>
          <cell r="C2539" t="str">
            <v xml:space="preserve">Institut Agama Islam (IAI) Syarifuddin Wonorejo Lumajang </v>
          </cell>
        </row>
        <row r="2540">
          <cell r="B2540" t="str">
            <v>212029</v>
          </cell>
          <cell r="C2540" t="str">
            <v>Institut Agama Islam Darullughah Wadda'wah Bangil, Pasuruan</v>
          </cell>
        </row>
        <row r="2541">
          <cell r="B2541" t="str">
            <v>212048</v>
          </cell>
          <cell r="C2541" t="str">
            <v>Institut Agama Islam Darussalam Balokagung Banyuwangi</v>
          </cell>
        </row>
        <row r="2542">
          <cell r="B2542" t="str">
            <v>212041</v>
          </cell>
          <cell r="C2542" t="str">
            <v>Institut Agama Islam IAI Sunan Giri Bojonegoro</v>
          </cell>
        </row>
        <row r="2543">
          <cell r="B2543" t="str">
            <v>212053</v>
          </cell>
          <cell r="C2543" t="str">
            <v xml:space="preserve">Institut Agama Islam Uluwiyah Mojokerto </v>
          </cell>
        </row>
        <row r="2544">
          <cell r="B2544" t="str">
            <v>212051</v>
          </cell>
          <cell r="C2544" t="str">
            <v xml:space="preserve">Institut Ilmu Keislaman Zainul Hasan Genggong </v>
          </cell>
        </row>
        <row r="2545">
          <cell r="B2545" t="str">
            <v>212052</v>
          </cell>
          <cell r="C2545" t="str">
            <v>Institut Pesantren Sunan Drajat Lamongan</v>
          </cell>
        </row>
        <row r="2546">
          <cell r="B2546" t="str">
            <v>073099</v>
          </cell>
          <cell r="C2546" t="str">
            <v>Sekolah Tinggi Ilmu Ekonomi Canda Bhirawa</v>
          </cell>
        </row>
        <row r="2547">
          <cell r="B2547" t="str">
            <v>073109</v>
          </cell>
          <cell r="C2547" t="str">
            <v>Sekolah Tinggi Ilmu Hukum Ypm Sepanjang</v>
          </cell>
        </row>
        <row r="2548">
          <cell r="B2548" t="str">
            <v>213205</v>
          </cell>
          <cell r="C2548" t="str">
            <v>STAI Al-Qolam Gondanglegi Malang</v>
          </cell>
        </row>
        <row r="2549">
          <cell r="B2549" t="str">
            <v>213218</v>
          </cell>
          <cell r="C2549" t="str">
            <v>STAI Ibrahimy Genteng Banyuwangi</v>
          </cell>
        </row>
        <row r="2550">
          <cell r="B2550" t="str">
            <v>073141</v>
          </cell>
          <cell r="C2550" t="str">
            <v>STIKES Yarsi Surabaya</v>
          </cell>
        </row>
        <row r="2551">
          <cell r="B2551" t="str">
            <v>073119</v>
          </cell>
          <cell r="C2551" t="str">
            <v>STMIK Bahrul ulum Jombang</v>
          </cell>
        </row>
        <row r="2552">
          <cell r="B2552" t="str">
            <v>073014</v>
          </cell>
          <cell r="C2552" t="str">
            <v>STMIK Surabaya</v>
          </cell>
        </row>
        <row r="2553">
          <cell r="B2553" t="str">
            <v>071064</v>
          </cell>
          <cell r="C2553" t="str">
            <v>Universitas Pembangunan Nasional Veteran Jatim</v>
          </cell>
        </row>
        <row r="2554">
          <cell r="B2554" t="str">
            <v>072013</v>
          </cell>
          <cell r="C2554" t="str">
            <v>Institut Sains Dan Teknologi Palapa</v>
          </cell>
        </row>
        <row r="2555">
          <cell r="B2555" t="str">
            <v>073108</v>
          </cell>
          <cell r="C2555" t="str">
            <v>Sekolah Tinggi Ilmu Ekonomi Pemuda</v>
          </cell>
        </row>
        <row r="2556">
          <cell r="B2556" t="str">
            <v>071057</v>
          </cell>
          <cell r="C2556" t="str">
            <v>Universitas Teknologi Surabaya</v>
          </cell>
        </row>
        <row r="2557">
          <cell r="B2557" t="str">
            <v>074006</v>
          </cell>
          <cell r="C2557" t="str">
            <v>Akademi Bahasa Asing Webb</v>
          </cell>
        </row>
        <row r="2558">
          <cell r="B2558" t="str">
            <v>074020</v>
          </cell>
          <cell r="C2558" t="str">
            <v>Akademi Perikanan Qomaruddin</v>
          </cell>
        </row>
        <row r="2559">
          <cell r="B2559" t="str">
            <v>074005</v>
          </cell>
          <cell r="C2559" t="str">
            <v>Akademi Teknik Nasional Sidoarjo</v>
          </cell>
        </row>
        <row r="2560">
          <cell r="B2560" t="str">
            <v>074001</v>
          </cell>
          <cell r="C2560" t="str">
            <v>Akademi Teknologi Industri Tekstil Surabaya</v>
          </cell>
        </row>
        <row r="2561">
          <cell r="B2561" t="str">
            <v>074075</v>
          </cell>
          <cell r="C2561" t="str">
            <v>AKBID Siti Khotidjah Muhammadiyah Sepanjang</v>
          </cell>
        </row>
        <row r="2562">
          <cell r="B2562" t="str">
            <v>073008</v>
          </cell>
          <cell r="C2562" t="str">
            <v>Sekolah Tinggi Ilmu Ekonomi Pariwisata Satya Widya</v>
          </cell>
        </row>
        <row r="2563">
          <cell r="B2563" t="str">
            <v>073070</v>
          </cell>
          <cell r="C2563" t="str">
            <v>Sekolah Tinggi Teknik Budi Utomo</v>
          </cell>
        </row>
        <row r="2564">
          <cell r="B2564" t="str">
            <v>073077</v>
          </cell>
          <cell r="C2564" t="str">
            <v>Sekolah Tinggi Teknik Widya Darma</v>
          </cell>
        </row>
        <row r="2565">
          <cell r="B2565" t="str">
            <v>213195</v>
          </cell>
          <cell r="C2565" t="str">
            <v>STIPI Khadidjah Surabaya</v>
          </cell>
        </row>
        <row r="2566">
          <cell r="B2566" t="str">
            <v>213267</v>
          </cell>
          <cell r="C2566" t="str">
            <v>STIT Muhammadiyah Mojosari Mojokerto</v>
          </cell>
        </row>
        <row r="2567">
          <cell r="B2567" t="str">
            <v>213270</v>
          </cell>
          <cell r="C2567" t="str">
            <v>STIT Muhammadiyah Trenggalek</v>
          </cell>
        </row>
        <row r="2568">
          <cell r="B2568" t="str">
            <v>073012</v>
          </cell>
          <cell r="C2568" t="str">
            <v>STKIP Tri Bhuwana</v>
          </cell>
        </row>
        <row r="2569">
          <cell r="B2569" t="str">
            <v>071076</v>
          </cell>
          <cell r="C2569" t="str">
            <v>Universitas Cakrawala</v>
          </cell>
        </row>
        <row r="2570">
          <cell r="B2570" t="str">
            <v>071054</v>
          </cell>
          <cell r="C2570" t="str">
            <v>Universitas Tri Tunggal</v>
          </cell>
        </row>
        <row r="2571">
          <cell r="B2571" t="str">
            <v>114047</v>
          </cell>
          <cell r="C2571" t="str">
            <v>Akademi Bahasa Asing Widya Dharma</v>
          </cell>
        </row>
        <row r="2572">
          <cell r="B2572" t="str">
            <v>114079</v>
          </cell>
          <cell r="C2572" t="str">
            <v>Akademi Farmasi Yarsi Pontianak</v>
          </cell>
        </row>
        <row r="2573">
          <cell r="B2573" t="str">
            <v>114102</v>
          </cell>
          <cell r="C2573" t="str">
            <v xml:space="preserve">Akademi Gizi Sinka Dharma Madani Singkawang </v>
          </cell>
        </row>
        <row r="2574">
          <cell r="B2574" t="str">
            <v>114074</v>
          </cell>
          <cell r="C2574" t="str">
            <v>Akademi Kebidanan Aisyiyah Pontianak</v>
          </cell>
        </row>
        <row r="2575">
          <cell r="B2575" t="str">
            <v>114098</v>
          </cell>
          <cell r="C2575" t="str">
            <v xml:space="preserve">Akademi Kebidanan Panca Bhakti </v>
          </cell>
        </row>
        <row r="2576">
          <cell r="B2576" t="str">
            <v>114071</v>
          </cell>
          <cell r="C2576" t="str">
            <v>Akademi Kebidanan Singkawang</v>
          </cell>
        </row>
        <row r="2577">
          <cell r="B2577" t="str">
            <v>114092</v>
          </cell>
          <cell r="C2577" t="str">
            <v>Akademi Kebidanan St Benedicta Pontianak</v>
          </cell>
        </row>
        <row r="2578">
          <cell r="B2578" t="str">
            <v>114069</v>
          </cell>
          <cell r="C2578" t="str">
            <v>Akademi Keperawatan Bethesda Serukam</v>
          </cell>
        </row>
        <row r="2579">
          <cell r="B2579" t="str">
            <v>114093</v>
          </cell>
          <cell r="C2579" t="str">
            <v>Akademi Keperawatan Dharma Insan Pontianak</v>
          </cell>
        </row>
        <row r="2580">
          <cell r="B2580" t="str">
            <v>344055</v>
          </cell>
          <cell r="C2580" t="str">
            <v>Akademi Keperawatan Pemkab Ketapang</v>
          </cell>
        </row>
        <row r="2581">
          <cell r="B2581" t="str">
            <v>344054</v>
          </cell>
          <cell r="C2581" t="str">
            <v>Akademi Keperawatan Pemprov Kalbar di Sintang</v>
          </cell>
        </row>
        <row r="2582">
          <cell r="B2582" t="str">
            <v>114025</v>
          </cell>
          <cell r="C2582" t="str">
            <v>Akademi Keuangan &amp; Perbankan Grha Arta Katulistiwa</v>
          </cell>
        </row>
        <row r="2583">
          <cell r="B2583" t="str">
            <v>114061</v>
          </cell>
          <cell r="C2583" t="str">
            <v>Akademi Manajemen Bumi Sebalo Bengkayang</v>
          </cell>
        </row>
        <row r="2584">
          <cell r="B2584" t="str">
            <v>114070</v>
          </cell>
          <cell r="C2584" t="str">
            <v>Akademi Manajemen Komputer dan Informatika Ketapang</v>
          </cell>
        </row>
        <row r="2585">
          <cell r="B2585" t="str">
            <v>114008</v>
          </cell>
          <cell r="C2585" t="str">
            <v>Akademi Manajemen Perusahaan Panca Bhakti</v>
          </cell>
        </row>
        <row r="2586">
          <cell r="B2586" t="str">
            <v>114050</v>
          </cell>
          <cell r="C2586" t="str">
            <v>Akademi Perpajakan Panca Bhakti</v>
          </cell>
        </row>
        <row r="2587">
          <cell r="B2587" t="str">
            <v>114011</v>
          </cell>
          <cell r="C2587" t="str">
            <v>Akademi Sekretari &amp; Manajemen Widya Dharma</v>
          </cell>
        </row>
        <row r="2588">
          <cell r="B2588" t="str">
            <v>114033</v>
          </cell>
          <cell r="C2588" t="str">
            <v>Akademi Sekretari Manajemen Indonesia Pontianak</v>
          </cell>
        </row>
        <row r="2589">
          <cell r="B2589" t="str">
            <v>114096</v>
          </cell>
          <cell r="C2589" t="str">
            <v>AMIK BSI Pontianak</v>
          </cell>
        </row>
        <row r="2590">
          <cell r="B2590" t="str">
            <v>114049</v>
          </cell>
          <cell r="C2590" t="str">
            <v>AMIK Panca Bhakti</v>
          </cell>
        </row>
        <row r="2591">
          <cell r="B2591" t="str">
            <v>202030</v>
          </cell>
          <cell r="C2591" t="str">
            <v>IAIN Pontianak</v>
          </cell>
        </row>
        <row r="2592">
          <cell r="B2592" t="str">
            <v>112002</v>
          </cell>
          <cell r="C2592" t="str">
            <v>IKIP PGRI Pontianak</v>
          </cell>
        </row>
        <row r="2593">
          <cell r="B2593" t="str">
            <v>005041</v>
          </cell>
          <cell r="C2593" t="str">
            <v>Politeknik Negeri Ketapang</v>
          </cell>
        </row>
        <row r="2594">
          <cell r="B2594" t="str">
            <v>005011</v>
          </cell>
          <cell r="C2594" t="str">
            <v>Politeknik Negeri Pontianak</v>
          </cell>
        </row>
        <row r="2595">
          <cell r="B2595" t="str">
            <v>005038</v>
          </cell>
          <cell r="C2595" t="str">
            <v>Politeknik Negeri Sambas</v>
          </cell>
        </row>
        <row r="2596">
          <cell r="B2596" t="str">
            <v>115003</v>
          </cell>
          <cell r="C2596" t="str">
            <v>Politeknik Putra Bangsa Pontianak</v>
          </cell>
        </row>
        <row r="2597">
          <cell r="B2597" t="str">
            <v>115001</v>
          </cell>
          <cell r="C2597" t="str">
            <v>Politeknik Tonggak Equator</v>
          </cell>
        </row>
        <row r="2598">
          <cell r="B2598" t="str">
            <v>405021</v>
          </cell>
          <cell r="C2598" t="str">
            <v>Poltekkes Kemenkes Pontianak</v>
          </cell>
        </row>
        <row r="2599">
          <cell r="B2599" t="str">
            <v>233047</v>
          </cell>
          <cell r="C2599" t="str">
            <v>Sekolah Tinggi Agama Kristen Abdi Wacana Pontianak</v>
          </cell>
        </row>
        <row r="2600">
          <cell r="B2600" t="str">
            <v>233335</v>
          </cell>
          <cell r="C2600" t="str">
            <v>Sekolah Tinggi Agama Kristen Kapuas Raya Sintang</v>
          </cell>
        </row>
        <row r="2601">
          <cell r="B2601" t="str">
            <v>113088</v>
          </cell>
          <cell r="C2601" t="str">
            <v>Sekolah Tinggi Bahasa Asing Pontianak</v>
          </cell>
        </row>
        <row r="2602">
          <cell r="B2602" t="str">
            <v>113090</v>
          </cell>
          <cell r="C2602" t="str">
            <v>Sekolah Tinggi Bahasa Harapan Bersama</v>
          </cell>
        </row>
        <row r="2603">
          <cell r="B2603" t="str">
            <v>113010</v>
          </cell>
          <cell r="C2603" t="str">
            <v>Sekolah Tinggi Ilmu Ekonomi Boedi Oetomo</v>
          </cell>
        </row>
        <row r="2604">
          <cell r="B2604" t="str">
            <v>113034</v>
          </cell>
          <cell r="C2604" t="str">
            <v>Sekolah Tinggi Ilmu Ekonomi Indonesia Pontianak</v>
          </cell>
        </row>
        <row r="2605">
          <cell r="B2605" t="str">
            <v>113065</v>
          </cell>
          <cell r="C2605" t="str">
            <v>Sekolah Tinggi Ilmu Ekonomi Mulia Singkawang</v>
          </cell>
        </row>
        <row r="2606">
          <cell r="B2606" t="str">
            <v>113007</v>
          </cell>
          <cell r="C2606" t="str">
            <v>Sekolah Tinggi Ilmu Ekonomi Pontianak</v>
          </cell>
        </row>
        <row r="2607">
          <cell r="B2607" t="str">
            <v>113033</v>
          </cell>
          <cell r="C2607" t="str">
            <v>Sekolah Tinggi Ilmu Ekonomi Widya Dharma</v>
          </cell>
        </row>
        <row r="2608">
          <cell r="B2608" t="str">
            <v>113009</v>
          </cell>
          <cell r="C2608" t="str">
            <v>Sekolah Tinggi Ilmu Hukum Soelthan M Tsjafioeddin</v>
          </cell>
        </row>
        <row r="2609">
          <cell r="B2609" t="str">
            <v>113047</v>
          </cell>
          <cell r="C2609" t="str">
            <v>Sekolah Tinggi Pertanian Panca Bhakti</v>
          </cell>
        </row>
        <row r="2610">
          <cell r="B2610" t="str">
            <v>233216</v>
          </cell>
          <cell r="C2610" t="str">
            <v>Sekolah Tinggi Teologi ATI Anjungan Pontianak</v>
          </cell>
        </row>
        <row r="2611">
          <cell r="B2611" t="str">
            <v>233217</v>
          </cell>
          <cell r="C2611" t="str">
            <v>Sekolah Tinggi Teologi Berea Pontianak</v>
          </cell>
        </row>
        <row r="2612">
          <cell r="B2612" t="str">
            <v>233219</v>
          </cell>
          <cell r="C2612" t="str">
            <v>Sekolah Tinggi Teologi Borneo</v>
          </cell>
        </row>
        <row r="2613">
          <cell r="B2613" t="str">
            <v>233048</v>
          </cell>
          <cell r="C2613" t="str">
            <v>Sekolah Tinggi Teologi Ekklesia Pontianak</v>
          </cell>
        </row>
        <row r="2614">
          <cell r="B2614" t="str">
            <v>233221</v>
          </cell>
          <cell r="C2614" t="str">
            <v>Sekolah Tinggi Teologi Immanuel Sintang Kal-bar</v>
          </cell>
        </row>
        <row r="2615">
          <cell r="B2615" t="str">
            <v>233223</v>
          </cell>
          <cell r="C2615" t="str">
            <v>Sekolah Tinggi Teologi Injil Arastamar Ngabang</v>
          </cell>
        </row>
        <row r="2616">
          <cell r="B2616" t="str">
            <v>233341</v>
          </cell>
          <cell r="C2616" t="str">
            <v>Sekolah Tinggi Teologi Injili Humble Bengkayang</v>
          </cell>
        </row>
        <row r="2617">
          <cell r="B2617" t="str">
            <v>233049</v>
          </cell>
          <cell r="C2617" t="str">
            <v xml:space="preserve">Sekolah Tinggi Teologi Kalimantan </v>
          </cell>
        </row>
        <row r="2618">
          <cell r="B2618" t="str">
            <v>233220</v>
          </cell>
          <cell r="C2618" t="str">
            <v>Sekolah Tinggi Teologi Khatulistiwa Sintang</v>
          </cell>
        </row>
        <row r="2619">
          <cell r="B2619" t="str">
            <v>233050</v>
          </cell>
          <cell r="C2619" t="str">
            <v>Sekolah Tinggi Teologi Pontianak</v>
          </cell>
        </row>
        <row r="2620">
          <cell r="B2620" t="str">
            <v>233218</v>
          </cell>
          <cell r="C2620" t="str">
            <v>Sekolah Tinggi Theologia Injili Indonesia Pontianak</v>
          </cell>
        </row>
        <row r="2621">
          <cell r="B2621" t="str">
            <v>213400</v>
          </cell>
          <cell r="C2621" t="str">
            <v>STAI Al-Haudl Ketapang, Kalimantan Barat</v>
          </cell>
        </row>
        <row r="2622">
          <cell r="B2622" t="str">
            <v>213408</v>
          </cell>
          <cell r="C2622" t="str">
            <v>STAI Ma`arif Sintang, Kalimantan Barat</v>
          </cell>
        </row>
        <row r="2623">
          <cell r="B2623" t="str">
            <v>213070</v>
          </cell>
          <cell r="C2623" t="str">
            <v>STAI Mempawah Pontianak</v>
          </cell>
        </row>
        <row r="2624">
          <cell r="B2624" t="str">
            <v>213411</v>
          </cell>
          <cell r="C2624" t="str">
            <v>STAI Sulthan M. Syafi`uddin Sambas, Kalimantan Barat</v>
          </cell>
        </row>
        <row r="2625">
          <cell r="B2625" t="str">
            <v>113060</v>
          </cell>
          <cell r="C2625" t="str">
            <v>STIK Muhammadiyah Pontianak</v>
          </cell>
        </row>
        <row r="2626">
          <cell r="B2626" t="str">
            <v>274001</v>
          </cell>
          <cell r="C2626" t="str">
            <v>STIKAS Santo Yohanes Salib</v>
          </cell>
        </row>
        <row r="2627">
          <cell r="B2627" t="str">
            <v>113081</v>
          </cell>
          <cell r="C2627" t="str">
            <v>STIKES Kapuas Raya</v>
          </cell>
        </row>
        <row r="2628">
          <cell r="B2628" t="str">
            <v>113083</v>
          </cell>
          <cell r="C2628" t="str">
            <v>STIKES Yarsi Pontianak</v>
          </cell>
        </row>
        <row r="2629">
          <cell r="B2629" t="str">
            <v>213414</v>
          </cell>
          <cell r="C2629" t="str">
            <v>STIS Syarif Abdurrahman Pontianak, Kalimantan Barat</v>
          </cell>
        </row>
        <row r="2630">
          <cell r="B2630" t="str">
            <v>213418</v>
          </cell>
          <cell r="C2630" t="str">
            <v>STIT Iqra` Kapuas Hulu, Kalimantan Barat</v>
          </cell>
        </row>
        <row r="2631">
          <cell r="B2631" t="str">
            <v>213421</v>
          </cell>
          <cell r="C2631" t="str">
            <v>STIT Syarif Abdurrahman Singkawang, Kalimantan Barat</v>
          </cell>
        </row>
        <row r="2632">
          <cell r="B2632" t="str">
            <v>113067</v>
          </cell>
          <cell r="C2632" t="str">
            <v>STKIP Melawi</v>
          </cell>
        </row>
        <row r="2633">
          <cell r="B2633" t="str">
            <v>113086</v>
          </cell>
          <cell r="C2633" t="str">
            <v>STKIP Pamane Talino</v>
          </cell>
        </row>
        <row r="2634">
          <cell r="B2634" t="str">
            <v>113062</v>
          </cell>
          <cell r="C2634" t="str">
            <v>STKIP Persada Khatulistiwa Sintang</v>
          </cell>
        </row>
        <row r="2635">
          <cell r="B2635" t="str">
            <v>113085</v>
          </cell>
          <cell r="C2635" t="str">
            <v>STKIP Singkawang</v>
          </cell>
        </row>
        <row r="2636">
          <cell r="B2636" t="str">
            <v>113029</v>
          </cell>
          <cell r="C2636" t="str">
            <v>STMIK Pontianak</v>
          </cell>
        </row>
        <row r="2637">
          <cell r="B2637" t="str">
            <v>113068</v>
          </cell>
          <cell r="C2637" t="str">
            <v>STMIK Widya Dharma</v>
          </cell>
        </row>
        <row r="2638">
          <cell r="B2638" t="str">
            <v>273007</v>
          </cell>
          <cell r="C2638" t="str">
            <v>STP St. Agustinus Keuskupan Agung Pontianak</v>
          </cell>
        </row>
        <row r="2639">
          <cell r="B2639" t="str">
            <v>233326</v>
          </cell>
          <cell r="C2639" t="str">
            <v>STT Kadesi Kalimantan</v>
          </cell>
        </row>
        <row r="2640">
          <cell r="B2640" t="str">
            <v>111014</v>
          </cell>
          <cell r="C2640" t="str">
            <v>Universitas Kapuas Sintang</v>
          </cell>
        </row>
        <row r="2641">
          <cell r="B2641" t="str">
            <v>111013</v>
          </cell>
          <cell r="C2641" t="str">
            <v>Universitas Muhammadiyah Pontianak</v>
          </cell>
        </row>
        <row r="2642">
          <cell r="B2642" t="str">
            <v>111022</v>
          </cell>
          <cell r="C2642" t="str">
            <v>Universitas Nahdlatul Ulama Kalimantan Barat</v>
          </cell>
        </row>
        <row r="2643">
          <cell r="B2643" t="str">
            <v>111004</v>
          </cell>
          <cell r="C2643" t="str">
            <v>Universitas Panca Bhakti</v>
          </cell>
        </row>
        <row r="2644">
          <cell r="B2644" t="str">
            <v>001022</v>
          </cell>
          <cell r="C2644" t="str">
            <v>Universitas Tanjungpura</v>
          </cell>
        </row>
        <row r="2645">
          <cell r="B2645" t="str">
            <v>114034</v>
          </cell>
          <cell r="C2645" t="str">
            <v>Akademi Bahasa Asing Pontianak</v>
          </cell>
        </row>
        <row r="2646">
          <cell r="B2646" t="str">
            <v>212047</v>
          </cell>
          <cell r="C2646" t="str">
            <v>Institut Agama Islam Sultan Muhammad Syafiuddin Sambas</v>
          </cell>
        </row>
        <row r="2647">
          <cell r="B2647" t="str">
            <v>115007</v>
          </cell>
          <cell r="C2647" t="str">
            <v>Politeknik Ketapang</v>
          </cell>
        </row>
        <row r="2648">
          <cell r="B2648" t="str">
            <v>115010</v>
          </cell>
          <cell r="C2648" t="str">
            <v>Politeknik Terpikat Sambas</v>
          </cell>
        </row>
        <row r="2649">
          <cell r="B2649" t="str">
            <v>203011</v>
          </cell>
          <cell r="C2649" t="str">
            <v>STAIN Pontianak</v>
          </cell>
        </row>
        <row r="2650">
          <cell r="B2650" t="str">
            <v>113008</v>
          </cell>
          <cell r="C2650" t="str">
            <v>STKIP PGRI Pontianak</v>
          </cell>
        </row>
        <row r="2651">
          <cell r="B2651" t="str">
            <v>114064</v>
          </cell>
          <cell r="C2651" t="str">
            <v>Akademi Agrobisnis Bumi Sebalo</v>
          </cell>
        </row>
        <row r="2652">
          <cell r="B2652" t="str">
            <v>114051</v>
          </cell>
          <cell r="C2652" t="str">
            <v>Akademi Pertanian Dan Perkebunan Abditama Sanggau</v>
          </cell>
        </row>
        <row r="2653">
          <cell r="B2653" t="str">
            <v>233329</v>
          </cell>
          <cell r="C2653" t="str">
            <v>STT Injil Arastamar Ngabang (Kal-bar)</v>
          </cell>
        </row>
        <row r="2654">
          <cell r="B2654" t="str">
            <v>114094</v>
          </cell>
          <cell r="C2654" t="str">
            <v>Akademi Analis Kesehatan Borneo Lestari Banjarbaru</v>
          </cell>
        </row>
        <row r="2655">
          <cell r="B2655" t="str">
            <v>114101</v>
          </cell>
          <cell r="C2655" t="str">
            <v xml:space="preserve">Akademi Farmasi ISFI Banjarmasin </v>
          </cell>
        </row>
        <row r="2656">
          <cell r="B2656" t="str">
            <v>114089</v>
          </cell>
          <cell r="C2656" t="str">
            <v>Akademi Kebidanan Abdi Persada Banjarmasin</v>
          </cell>
        </row>
        <row r="2657">
          <cell r="B2657" t="str">
            <v>114087</v>
          </cell>
          <cell r="C2657" t="str">
            <v>Akademi Kebidanan Banjarbaru</v>
          </cell>
        </row>
        <row r="2658">
          <cell r="B2658" t="str">
            <v>114088</v>
          </cell>
          <cell r="C2658" t="str">
            <v>Akademi Kebidanan Banua Bina Husada</v>
          </cell>
        </row>
        <row r="2659">
          <cell r="B2659" t="str">
            <v>114067</v>
          </cell>
          <cell r="C2659" t="str">
            <v>Akademi Kebidanan Bunga Kalimantan</v>
          </cell>
        </row>
        <row r="2660">
          <cell r="B2660" t="str">
            <v>114068</v>
          </cell>
          <cell r="C2660" t="str">
            <v>Akademi Kebidanan Sari Mulia</v>
          </cell>
        </row>
        <row r="2661">
          <cell r="B2661" t="str">
            <v>114091</v>
          </cell>
          <cell r="C2661" t="str">
            <v>Akademi Kebidanan YAPKESBI Banjarbaru</v>
          </cell>
        </row>
        <row r="2662">
          <cell r="B2662" t="str">
            <v>114099</v>
          </cell>
          <cell r="C2662" t="str">
            <v>Akademi Keperawatan Intan Martapura</v>
          </cell>
        </row>
        <row r="2663">
          <cell r="B2663" t="str">
            <v>114097</v>
          </cell>
          <cell r="C2663" t="str">
            <v>Akademi Keperawatan Kesdam VI/Tanjung Pura</v>
          </cell>
        </row>
        <row r="2664">
          <cell r="B2664" t="str">
            <v>344057</v>
          </cell>
          <cell r="C2664" t="str">
            <v>Akademi Keperawatan Murakata Barabai</v>
          </cell>
        </row>
        <row r="2665">
          <cell r="B2665" t="str">
            <v>114073</v>
          </cell>
          <cell r="C2665" t="str">
            <v>Akademi Keperawatan Pandan Harum Banjarmasin</v>
          </cell>
        </row>
        <row r="2666">
          <cell r="B2666" t="str">
            <v>114039</v>
          </cell>
          <cell r="C2666" t="str">
            <v>Akademi Maritim Nusantara Banjarmasin</v>
          </cell>
        </row>
        <row r="2667">
          <cell r="B2667" t="str">
            <v>114058</v>
          </cell>
          <cell r="C2667" t="str">
            <v>Akademi Pariwisata Nasional Banjarmasin</v>
          </cell>
        </row>
        <row r="2668">
          <cell r="B2668" t="str">
            <v>114003</v>
          </cell>
          <cell r="C2668" t="str">
            <v>Akademi Teknik Pembangunan Nasional</v>
          </cell>
        </row>
        <row r="2669">
          <cell r="B2669" t="str">
            <v>114090</v>
          </cell>
          <cell r="C2669" t="str">
            <v>AKTEK Radiodiagnostik &amp; Terapi Citra Intan Persada</v>
          </cell>
        </row>
        <row r="2670">
          <cell r="B2670" t="str">
            <v>114084</v>
          </cell>
          <cell r="C2670" t="str">
            <v>ASMI Citra Nusantara</v>
          </cell>
        </row>
        <row r="2671">
          <cell r="B2671" t="str">
            <v>202011</v>
          </cell>
          <cell r="C2671" t="str">
            <v>IAIN Antasari Banjarmasin</v>
          </cell>
        </row>
        <row r="2672">
          <cell r="B2672" t="str">
            <v>115017</v>
          </cell>
          <cell r="C2672" t="str">
            <v>Politeknik Batulicin</v>
          </cell>
        </row>
        <row r="2673">
          <cell r="B2673" t="str">
            <v>115014</v>
          </cell>
          <cell r="C2673" t="str">
            <v>Politeknik Hasnur</v>
          </cell>
        </row>
        <row r="2674">
          <cell r="B2674" t="str">
            <v>115011</v>
          </cell>
          <cell r="C2674" t="str">
            <v>Politeknik Islam Syekh Salman Al-Farisi Rantau</v>
          </cell>
        </row>
        <row r="2675">
          <cell r="B2675" t="str">
            <v>115004</v>
          </cell>
          <cell r="C2675" t="str">
            <v>Politeknik Kotabaru</v>
          </cell>
        </row>
        <row r="2676">
          <cell r="B2676" t="str">
            <v>005015</v>
          </cell>
          <cell r="C2676" t="str">
            <v>Politeknik Negeri Banjarmasin</v>
          </cell>
        </row>
        <row r="2677">
          <cell r="B2677" t="str">
            <v>005039</v>
          </cell>
          <cell r="C2677" t="str">
            <v>Politeknik Negeri Tanah Laut</v>
          </cell>
        </row>
        <row r="2678">
          <cell r="B2678" t="str">
            <v>115012</v>
          </cell>
          <cell r="C2678" t="str">
            <v>Politeknik Tanah Laut</v>
          </cell>
        </row>
        <row r="2679">
          <cell r="B2679" t="str">
            <v>115016</v>
          </cell>
          <cell r="C2679" t="str">
            <v>Politeknik Unggulan Kalimantan</v>
          </cell>
        </row>
        <row r="2680">
          <cell r="B2680" t="str">
            <v>405022</v>
          </cell>
          <cell r="C2680" t="str">
            <v>Poltekkes Kemenkes Banjarmasin</v>
          </cell>
        </row>
        <row r="2681">
          <cell r="B2681" t="str">
            <v>113087</v>
          </cell>
          <cell r="C2681" t="str">
            <v>Sekolah Tinggi Farmasi Borneo Lestari</v>
          </cell>
        </row>
        <row r="2682">
          <cell r="B2682" t="str">
            <v>113035</v>
          </cell>
          <cell r="C2682" t="str">
            <v>Sekolah Tinggi Ilmu Administrasi Amuntai</v>
          </cell>
        </row>
        <row r="2683">
          <cell r="B2683" t="str">
            <v>113057</v>
          </cell>
          <cell r="C2683" t="str">
            <v>Sekolah Tinggi Ilmu Administrasi Tabalong</v>
          </cell>
        </row>
        <row r="2684">
          <cell r="B2684" t="str">
            <v>113001</v>
          </cell>
          <cell r="C2684" t="str">
            <v>Sekolah Tinggi Ilmu Ekonomi Indonesia Banjarmasin</v>
          </cell>
        </row>
        <row r="2685">
          <cell r="B2685" t="str">
            <v>113005</v>
          </cell>
          <cell r="C2685" t="str">
            <v>Sekolah Tinggi Ilmu Ekonomi Nasional Banjarmasin</v>
          </cell>
        </row>
        <row r="2686">
          <cell r="B2686" t="str">
            <v>113022</v>
          </cell>
          <cell r="C2686" t="str">
            <v>Sekolah Tinggi Ilmu Ekonomi Pancasetia</v>
          </cell>
        </row>
        <row r="2687">
          <cell r="B2687" t="str">
            <v>113004</v>
          </cell>
          <cell r="C2687" t="str">
            <v>Sekolah Tinggi Ilmu Hukum Sultan Adam</v>
          </cell>
        </row>
        <row r="2688">
          <cell r="B2688" t="str">
            <v>113051</v>
          </cell>
          <cell r="C2688" t="str">
            <v>Sekolah Tinggi Ilmu Kesehatan Cahaya Bangsa</v>
          </cell>
        </row>
        <row r="2689">
          <cell r="B2689" t="str">
            <v>113054</v>
          </cell>
          <cell r="C2689" t="str">
            <v>Sekolah Tinggi Ilmu Pertanian Amuntai</v>
          </cell>
        </row>
        <row r="2690">
          <cell r="B2690" t="str">
            <v>213398</v>
          </cell>
          <cell r="C2690" t="str">
            <v>Sekolah Tinggi Ilmu Qur`an (STIQ) Amuntai, Kalimantan Selatan</v>
          </cell>
        </row>
        <row r="2691">
          <cell r="B2691" t="str">
            <v>233052</v>
          </cell>
          <cell r="C2691" t="str">
            <v>Sekolah Tinggi Teologi Bethel Banjar Baru</v>
          </cell>
        </row>
        <row r="2692">
          <cell r="B2692" t="str">
            <v>233051</v>
          </cell>
          <cell r="C2692" t="str">
            <v>Sekolah Tinggi Teologi Gereja Kalimantan Evangelis (GKE)</v>
          </cell>
        </row>
        <row r="2693">
          <cell r="B2693" t="str">
            <v>233053</v>
          </cell>
          <cell r="C2693" t="str">
            <v>Sekolah Tinggi Teologi Malinggang</v>
          </cell>
        </row>
        <row r="2694">
          <cell r="B2694" t="str">
            <v>213399</v>
          </cell>
          <cell r="C2694" t="str">
            <v>STAI Al-Falah Banjarbaru, Banjarmasin Kalimantan Selatan</v>
          </cell>
        </row>
        <row r="2695">
          <cell r="B2695" t="str">
            <v>213401</v>
          </cell>
          <cell r="C2695" t="str">
            <v>STAI Al-Jami Banjarmasin, Kalimantan Selatan</v>
          </cell>
        </row>
        <row r="2696">
          <cell r="B2696" t="str">
            <v>213402</v>
          </cell>
          <cell r="C2696" t="str">
            <v>STAI Al-Washliyah Barabai</v>
          </cell>
        </row>
        <row r="2697">
          <cell r="B2697" t="str">
            <v>213405</v>
          </cell>
          <cell r="C2697" t="str">
            <v>STAI Darul Ulum Kandangan, Kalimantan Selatan</v>
          </cell>
        </row>
        <row r="2698">
          <cell r="B2698" t="str">
            <v>213406</v>
          </cell>
          <cell r="C2698" t="str">
            <v>STAI Darussalam Martapura, Kalimantan Selatan</v>
          </cell>
        </row>
        <row r="2699">
          <cell r="B2699" t="str">
            <v>213409</v>
          </cell>
          <cell r="C2699" t="str">
            <v>STAI Rasyidiyah Khalidiyah (RAKHA) Amuntai, Kalimantan Selatan</v>
          </cell>
        </row>
        <row r="2700">
          <cell r="B2700" t="str">
            <v>113002</v>
          </cell>
          <cell r="C2700" t="str">
            <v>STIA Bina Banua Banjarmasin</v>
          </cell>
        </row>
        <row r="2701">
          <cell r="B2701" t="str">
            <v>113073</v>
          </cell>
          <cell r="C2701" t="str">
            <v>STIKES Darul Azhar Batulicin</v>
          </cell>
        </row>
        <row r="2702">
          <cell r="B2702" t="str">
            <v>113071</v>
          </cell>
          <cell r="C2702" t="str">
            <v>STIKES Husada Borneo</v>
          </cell>
        </row>
        <row r="2703">
          <cell r="B2703" t="str">
            <v>113052</v>
          </cell>
          <cell r="C2703" t="str">
            <v>STIKES Muhammadiyah Banjarmasin</v>
          </cell>
        </row>
        <row r="2704">
          <cell r="B2704" t="str">
            <v>113077</v>
          </cell>
          <cell r="C2704" t="str">
            <v>STIKES Sari Mulia</v>
          </cell>
        </row>
        <row r="2705">
          <cell r="B2705" t="str">
            <v>113063</v>
          </cell>
          <cell r="C2705" t="str">
            <v>STIKES Suaka Insan</v>
          </cell>
        </row>
        <row r="2706">
          <cell r="B2706" t="str">
            <v>113003</v>
          </cell>
          <cell r="C2706" t="str">
            <v>STIMI Banjarmasin</v>
          </cell>
        </row>
        <row r="2707">
          <cell r="B2707" t="str">
            <v>213404</v>
          </cell>
          <cell r="C2707" t="str">
            <v>STIT Darul Hijrah Martapura</v>
          </cell>
        </row>
        <row r="2708">
          <cell r="B2708" t="str">
            <v>213415</v>
          </cell>
          <cell r="C2708" t="str">
            <v>STIT Darul Ulum Kotabaru, Kalimantan Selatan</v>
          </cell>
        </row>
        <row r="2709">
          <cell r="B2709" t="str">
            <v>113080</v>
          </cell>
          <cell r="C2709" t="str">
            <v>STKIP Paris Barantai</v>
          </cell>
        </row>
        <row r="2710">
          <cell r="B2710" t="str">
            <v>113006</v>
          </cell>
          <cell r="C2710" t="str">
            <v>STKIP PGRI Banjarmasin</v>
          </cell>
        </row>
        <row r="2711">
          <cell r="B2711" t="str">
            <v>113048</v>
          </cell>
          <cell r="C2711" t="str">
            <v>STMIK Banjarbaru</v>
          </cell>
        </row>
        <row r="2712">
          <cell r="B2712" t="str">
            <v>113055</v>
          </cell>
          <cell r="C2712" t="str">
            <v>STMIK Indonesia Banjarmasin</v>
          </cell>
        </row>
        <row r="2713">
          <cell r="B2713" t="str">
            <v>111002</v>
          </cell>
          <cell r="C2713" t="str">
            <v>Universitas Achmad Yani Banjarmasin</v>
          </cell>
        </row>
        <row r="2714">
          <cell r="B2714" t="str">
            <v>111003</v>
          </cell>
          <cell r="C2714" t="str">
            <v>Universitas Islam Kalimantan M A B Banjarmasin</v>
          </cell>
        </row>
        <row r="2715">
          <cell r="B2715" t="str">
            <v>001010</v>
          </cell>
          <cell r="C2715" t="str">
            <v>Universitas Lambung Mangkurat</v>
          </cell>
        </row>
        <row r="2716">
          <cell r="B2716" t="str">
            <v>111021</v>
          </cell>
          <cell r="C2716" t="str">
            <v>Universitas Nahdlatul Ulama Kalimantan Selatan</v>
          </cell>
        </row>
        <row r="2717">
          <cell r="B2717" t="str">
            <v>114044</v>
          </cell>
          <cell r="C2717" t="str">
            <v>Akademi Keguruan Paris Barantai Kotabaru</v>
          </cell>
        </row>
        <row r="2718">
          <cell r="B2718" t="str">
            <v>114059</v>
          </cell>
          <cell r="C2718" t="str">
            <v>Akademi Kebidanan Martapura</v>
          </cell>
        </row>
        <row r="2719">
          <cell r="B2719" t="str">
            <v>114029</v>
          </cell>
          <cell r="C2719" t="str">
            <v>Akademi Filsafat Gereja Kalimantan Evangelis</v>
          </cell>
        </row>
        <row r="2720">
          <cell r="B2720" t="str">
            <v>114005</v>
          </cell>
          <cell r="C2720" t="str">
            <v>Akademi Manajemen Koperasi Barabai</v>
          </cell>
        </row>
        <row r="2721">
          <cell r="B2721" t="str">
            <v>113028</v>
          </cell>
          <cell r="C2721" t="str">
            <v>Sekolah Tinggi Bahasa Asing Dinamik</v>
          </cell>
        </row>
        <row r="2722">
          <cell r="B2722" t="str">
            <v>114076</v>
          </cell>
          <cell r="C2722" t="str">
            <v>Akademi Kebidanan Betang Asi Raya</v>
          </cell>
        </row>
        <row r="2723">
          <cell r="B2723" t="str">
            <v>114085</v>
          </cell>
          <cell r="C2723" t="str">
            <v>Akademi Kebidanan Muhammadiyah Kotim</v>
          </cell>
        </row>
        <row r="2724">
          <cell r="B2724" t="str">
            <v>344056</v>
          </cell>
          <cell r="C2724" t="str">
            <v>Akademi Keperawatan Pemkab Kapuas</v>
          </cell>
        </row>
        <row r="2725">
          <cell r="B2725" t="str">
            <v>344071</v>
          </cell>
          <cell r="C2725" t="str">
            <v>Akademi Keperawatan Pemkab Kotawaringin Timur Kalteng</v>
          </cell>
        </row>
        <row r="2726">
          <cell r="B2726" t="str">
            <v>115008</v>
          </cell>
          <cell r="C2726" t="str">
            <v>Politeknik Muara Teweh</v>
          </cell>
        </row>
        <row r="2727">
          <cell r="B2727" t="str">
            <v>405023</v>
          </cell>
          <cell r="C2727" t="str">
            <v>Poltekkes Kemenkes Palangkaraya</v>
          </cell>
        </row>
        <row r="2728">
          <cell r="B2728" t="str">
            <v>243002</v>
          </cell>
          <cell r="C2728" t="str">
            <v>Sekolah Tinggi Agama Hindu Negeri Tampung Penyang Palangka Raya</v>
          </cell>
        </row>
        <row r="2729">
          <cell r="B2729" t="str">
            <v>113045</v>
          </cell>
          <cell r="C2729" t="str">
            <v>Sekolah Tinggi Ilmu Ekonomi Dahani Dahanai Buntok</v>
          </cell>
        </row>
        <row r="2730">
          <cell r="B2730" t="str">
            <v>113026</v>
          </cell>
          <cell r="C2730" t="str">
            <v>Sekolah Tinggi Ilmu Ekonomi Kuala Kapuas</v>
          </cell>
        </row>
        <row r="2731">
          <cell r="B2731" t="str">
            <v>113036</v>
          </cell>
          <cell r="C2731" t="str">
            <v>Sekolah Tinggi Ilmu Ekonomi Muara Teweh</v>
          </cell>
        </row>
        <row r="2732">
          <cell r="B2732" t="str">
            <v>113016</v>
          </cell>
          <cell r="C2732" t="str">
            <v>Sekolah Tinggi Ilmu Ekonomi Palangka Raya</v>
          </cell>
        </row>
        <row r="2733">
          <cell r="B2733" t="str">
            <v>113018</v>
          </cell>
          <cell r="C2733" t="str">
            <v>Sekolah Tinggi Ilmu Ekonomi Sampit</v>
          </cell>
        </row>
        <row r="2734">
          <cell r="B2734" t="str">
            <v>113019</v>
          </cell>
          <cell r="C2734" t="str">
            <v>Sekolah Tinggi Ilmu Hukum Habaring Hurung Sampit</v>
          </cell>
        </row>
        <row r="2735">
          <cell r="B2735" t="str">
            <v>113074</v>
          </cell>
          <cell r="C2735" t="str">
            <v>Sekolah Tinggi Ilmu Hukum Kuala Kapuas</v>
          </cell>
        </row>
        <row r="2736">
          <cell r="B2736" t="str">
            <v>113017</v>
          </cell>
          <cell r="C2736" t="str">
            <v>Sekolah Tinggi Ilmu Hukum Tambun Bungai</v>
          </cell>
        </row>
        <row r="2737">
          <cell r="B2737" t="str">
            <v>113064</v>
          </cell>
          <cell r="C2737" t="str">
            <v>Sekolah Tinggi Ilmu Pendidikan Bunga Bangsa</v>
          </cell>
        </row>
        <row r="2738">
          <cell r="B2738" t="str">
            <v>233310</v>
          </cell>
          <cell r="C2738" t="str">
            <v>Sekolah Tinggi Teologi Dian Eka Sabda Kalimantan Tengah</v>
          </cell>
        </row>
        <row r="2739">
          <cell r="B2739" t="str">
            <v>213071</v>
          </cell>
          <cell r="C2739" t="str">
            <v>STAI Al-Ma`arif Buntok</v>
          </cell>
        </row>
        <row r="2740">
          <cell r="B2740" t="str">
            <v>213407</v>
          </cell>
          <cell r="C2740" t="str">
            <v>STAI Kuala Kapuas, Kalimantan Tengah</v>
          </cell>
        </row>
        <row r="2741">
          <cell r="B2741" t="str">
            <v>213410</v>
          </cell>
          <cell r="C2741" t="str">
            <v>STAI Siti Khadijah Muara Teweh Barito Utara, Kalimantan Tengah</v>
          </cell>
        </row>
        <row r="2742">
          <cell r="B2742" t="str">
            <v>203025</v>
          </cell>
          <cell r="C2742" t="str">
            <v>STAIN Palangkaraya</v>
          </cell>
        </row>
        <row r="2743">
          <cell r="B2743" t="str">
            <v>223002</v>
          </cell>
          <cell r="C2743" t="str">
            <v>STAK Negeri Palangka Raya</v>
          </cell>
        </row>
        <row r="2744">
          <cell r="B2744" t="str">
            <v>113059</v>
          </cell>
          <cell r="C2744" t="str">
            <v>STIE YBPK Palangka Raya</v>
          </cell>
        </row>
        <row r="2745">
          <cell r="B2745" t="str">
            <v>113089</v>
          </cell>
          <cell r="C2745" t="str">
            <v>STIKES Borneo Cendekia Medika</v>
          </cell>
        </row>
        <row r="2746">
          <cell r="B2746" t="str">
            <v>113084</v>
          </cell>
          <cell r="C2746" t="str">
            <v>STIKES Eka Harap</v>
          </cell>
        </row>
        <row r="2747">
          <cell r="B2747" t="str">
            <v>273018</v>
          </cell>
          <cell r="C2747" t="str">
            <v xml:space="preserve">STIPAS Tahasak Danum Pambelum Keuskupan Palangkaraya </v>
          </cell>
        </row>
        <row r="2748">
          <cell r="B2748" t="str">
            <v>113020</v>
          </cell>
          <cell r="C2748" t="str">
            <v>STKIP Muhammadiyah Sampit</v>
          </cell>
        </row>
        <row r="2749">
          <cell r="B2749" t="str">
            <v>113066</v>
          </cell>
          <cell r="C2749" t="str">
            <v>STMIK Palangka Raya</v>
          </cell>
        </row>
        <row r="2750">
          <cell r="B2750" t="str">
            <v>111017</v>
          </cell>
          <cell r="C2750" t="str">
            <v>Universitas Antakusuma</v>
          </cell>
        </row>
        <row r="2751">
          <cell r="B2751" t="str">
            <v>111018</v>
          </cell>
          <cell r="C2751" t="str">
            <v>Universitas Darwan Ali</v>
          </cell>
        </row>
        <row r="2752">
          <cell r="B2752" t="str">
            <v>111010</v>
          </cell>
          <cell r="C2752" t="str">
            <v>Universitas Kristen Palangka Raya</v>
          </cell>
        </row>
        <row r="2753">
          <cell r="B2753" t="str">
            <v>111009</v>
          </cell>
          <cell r="C2753" t="str">
            <v>Universitas Muhammadiyah Palangka Raya</v>
          </cell>
        </row>
        <row r="2754">
          <cell r="B2754" t="str">
            <v>001024</v>
          </cell>
          <cell r="C2754" t="str">
            <v>Universitas Palangka Raya</v>
          </cell>
        </row>
        <row r="2755">
          <cell r="B2755" t="str">
            <v>111015</v>
          </cell>
          <cell r="C2755" t="str">
            <v>Universitas PGRI Palangka Raya</v>
          </cell>
        </row>
        <row r="2756">
          <cell r="B2756" t="str">
            <v>114072</v>
          </cell>
          <cell r="C2756" t="str">
            <v>Akademi Keperawatan Yarsi Pontianak</v>
          </cell>
        </row>
        <row r="2757">
          <cell r="B2757" t="str">
            <v>202026</v>
          </cell>
          <cell r="C2757" t="str">
            <v>IAIN Palangkaraya</v>
          </cell>
        </row>
        <row r="2758">
          <cell r="B2758" t="str">
            <v>114009</v>
          </cell>
          <cell r="C2758" t="str">
            <v>Akademi Manajemen Koperasi Kosgoro Pontianak</v>
          </cell>
        </row>
        <row r="2759">
          <cell r="B2759" t="str">
            <v>114060</v>
          </cell>
          <cell r="C2759" t="str">
            <v>Akademi Teknik Mesin Putra Khatulistiwa Pontianak</v>
          </cell>
        </row>
        <row r="2760">
          <cell r="B2760" t="str">
            <v>114021</v>
          </cell>
          <cell r="C2760" t="str">
            <v>ASMI Palangka Raya</v>
          </cell>
        </row>
        <row r="2761">
          <cell r="B2761" t="str">
            <v>115005</v>
          </cell>
          <cell r="C2761" t="str">
            <v>Politeknik Batang Garing Palangka Raya</v>
          </cell>
        </row>
        <row r="2762">
          <cell r="B2762" t="str">
            <v>113042</v>
          </cell>
          <cell r="C2762" t="str">
            <v>Sekolah Tinggi Ilmu Bahasa Asing Palangka Raya</v>
          </cell>
        </row>
        <row r="2763">
          <cell r="B2763" t="str">
            <v>113037</v>
          </cell>
          <cell r="C2763" t="str">
            <v>Sekolah Tinggi Ilmu Pertanian Palangka Raya</v>
          </cell>
        </row>
        <row r="2764">
          <cell r="B2764" t="str">
            <v>113044</v>
          </cell>
          <cell r="C2764" t="str">
            <v>Sekolah Tinggi Pertanian Pgri Buntok</v>
          </cell>
        </row>
        <row r="2765">
          <cell r="B2765" t="str">
            <v>114041</v>
          </cell>
          <cell r="C2765" t="str">
            <v>Akademi Bahasa Asing Balikpapan</v>
          </cell>
        </row>
        <row r="2766">
          <cell r="B2766" t="str">
            <v>114042</v>
          </cell>
          <cell r="C2766" t="str">
            <v>Akademi Bahasa Asing Colorado Samarinda</v>
          </cell>
        </row>
        <row r="2767">
          <cell r="B2767" t="str">
            <v>114095</v>
          </cell>
          <cell r="C2767" t="str">
            <v>Akademi Bahasa Asing Permata Hati Tarakan</v>
          </cell>
        </row>
        <row r="2768">
          <cell r="B2768" t="str">
            <v>114054</v>
          </cell>
          <cell r="C2768" t="str">
            <v>Akademi Farmasi Samarinda</v>
          </cell>
        </row>
        <row r="2769">
          <cell r="B2769" t="str">
            <v>114080</v>
          </cell>
          <cell r="C2769" t="str">
            <v>Akademi Kebidanan Bakti Indonesia Balikpapan</v>
          </cell>
        </row>
        <row r="2770">
          <cell r="B2770" t="str">
            <v>114078</v>
          </cell>
          <cell r="C2770" t="str">
            <v>Akademi Kebidanan Borneo Medistra</v>
          </cell>
        </row>
        <row r="2771">
          <cell r="B2771" t="str">
            <v>114077</v>
          </cell>
          <cell r="C2771" t="str">
            <v>Akademi Kebidanan Bunga Husada</v>
          </cell>
        </row>
        <row r="2772">
          <cell r="B2772" t="str">
            <v>114082</v>
          </cell>
          <cell r="C2772" t="str">
            <v>Akademi Kebidanan Kutai Husada</v>
          </cell>
        </row>
        <row r="2773">
          <cell r="B2773" t="str">
            <v>114086</v>
          </cell>
          <cell r="C2773" t="str">
            <v>Akademi Kebidanan Mutiara Mahakam</v>
          </cell>
        </row>
        <row r="2774">
          <cell r="B2774" t="str">
            <v>114081</v>
          </cell>
          <cell r="C2774" t="str">
            <v>Akademi Kebidanan Permata Husada Samarinda</v>
          </cell>
        </row>
        <row r="2775">
          <cell r="B2775" t="str">
            <v>114043</v>
          </cell>
          <cell r="C2775" t="str">
            <v>Akademi Keperawatan Dirgahayu Samarinda</v>
          </cell>
        </row>
        <row r="2776">
          <cell r="B2776" t="str">
            <v>114065</v>
          </cell>
          <cell r="C2776" t="str">
            <v>Akademi Keperawatan Kaltara Tarakan</v>
          </cell>
        </row>
        <row r="2777">
          <cell r="B2777" t="str">
            <v>344058</v>
          </cell>
          <cell r="C2777" t="str">
            <v>Akademi Keperawatan Pemprov Kaltim</v>
          </cell>
        </row>
        <row r="2778">
          <cell r="B2778" t="str">
            <v>114066</v>
          </cell>
          <cell r="C2778" t="str">
            <v>Akademi Keperawatan Yarsi Samarinda</v>
          </cell>
        </row>
        <row r="2779">
          <cell r="B2779" t="str">
            <v>114048</v>
          </cell>
          <cell r="C2779" t="str">
            <v>Akademi Maritim Indonesia Samarinda</v>
          </cell>
        </row>
        <row r="2780">
          <cell r="B2780" t="str">
            <v>114063</v>
          </cell>
          <cell r="C2780" t="str">
            <v>ASMI Airlangga Balikpapan</v>
          </cell>
        </row>
        <row r="2781">
          <cell r="B2781" t="str">
            <v>112001</v>
          </cell>
          <cell r="C2781" t="str">
            <v>IKIP PGRI Kaltim</v>
          </cell>
        </row>
        <row r="2782">
          <cell r="B2782" t="str">
            <v>232002</v>
          </cell>
          <cell r="C2782" t="str">
            <v>Institut Kristen Borneo</v>
          </cell>
        </row>
        <row r="2783">
          <cell r="B2783" t="str">
            <v>002013</v>
          </cell>
          <cell r="C2783" t="str">
            <v>Institut Teknologi Kalimantan</v>
          </cell>
        </row>
        <row r="2784">
          <cell r="B2784" t="str">
            <v>115013</v>
          </cell>
          <cell r="C2784" t="str">
            <v>Politeknik Bisnis Lamda</v>
          </cell>
        </row>
        <row r="2785">
          <cell r="B2785" t="str">
            <v>115015</v>
          </cell>
          <cell r="C2785" t="str">
            <v>Politeknik Ilmu Pelayaran Balikpapan</v>
          </cell>
        </row>
        <row r="2786">
          <cell r="B2786" t="str">
            <v>115009</v>
          </cell>
          <cell r="C2786" t="str">
            <v>Politeknik Malinau</v>
          </cell>
        </row>
        <row r="2787">
          <cell r="B2787" t="str">
            <v>005032</v>
          </cell>
          <cell r="C2787" t="str">
            <v>Politeknik Negeri Balikpapan</v>
          </cell>
        </row>
        <row r="2788">
          <cell r="B2788" t="str">
            <v>005026</v>
          </cell>
          <cell r="C2788" t="str">
            <v>Politeknik Negeri Samarinda</v>
          </cell>
        </row>
        <row r="2789">
          <cell r="B2789" t="str">
            <v>005024</v>
          </cell>
          <cell r="C2789" t="str">
            <v>Politeknik Pertanian Negeri Samarinda</v>
          </cell>
        </row>
        <row r="2790">
          <cell r="B2790" t="str">
            <v>115006</v>
          </cell>
          <cell r="C2790" t="str">
            <v>Politeknik Sendawar</v>
          </cell>
        </row>
        <row r="2791">
          <cell r="B2791" t="str">
            <v>405024</v>
          </cell>
          <cell r="C2791" t="str">
            <v>Poltekkes Kemenkes Kalimantan Timur</v>
          </cell>
        </row>
        <row r="2792">
          <cell r="B2792" t="str">
            <v>233054</v>
          </cell>
          <cell r="C2792" t="str">
            <v>Sekolah Tinggi Agama Kristen Samarinda</v>
          </cell>
        </row>
        <row r="2793">
          <cell r="B2793" t="str">
            <v>214001</v>
          </cell>
          <cell r="C2793" t="str">
            <v>Sekolah Tinggi Ekonomi Islam (STEI) Al-Arsyadi Kalimantan Timur</v>
          </cell>
        </row>
        <row r="2794">
          <cell r="B2794" t="str">
            <v>113012</v>
          </cell>
          <cell r="C2794" t="str">
            <v>Sekolah Tinggi Ilmu Ekonomi Balikpapan</v>
          </cell>
        </row>
        <row r="2795">
          <cell r="B2795" t="str">
            <v>113023</v>
          </cell>
          <cell r="C2795" t="str">
            <v>Sekolah Tinggi Ilmu Ekonomi Bulungan Tarakan</v>
          </cell>
        </row>
        <row r="2796">
          <cell r="B2796" t="str">
            <v>113011</v>
          </cell>
          <cell r="C2796" t="str">
            <v>Sekolah Tinggi Ilmu Ekonomi Muhammadiyah Samarinda</v>
          </cell>
        </row>
        <row r="2797">
          <cell r="B2797" t="str">
            <v>113032</v>
          </cell>
          <cell r="C2797" t="str">
            <v>Sekolah Tinggi Ilmu Ekonomi Nasional Samarinda</v>
          </cell>
        </row>
        <row r="2798">
          <cell r="B2798" t="str">
            <v>113079</v>
          </cell>
          <cell r="C2798" t="str">
            <v>Sekolah Tinggi Ilmu Ekonomi Nusantara Sangatta</v>
          </cell>
        </row>
        <row r="2799">
          <cell r="B2799" t="str">
            <v>113025</v>
          </cell>
          <cell r="C2799" t="str">
            <v>Sekolah Tinggi Ilmu Ekonomi Samarinda</v>
          </cell>
        </row>
        <row r="2800">
          <cell r="B2800" t="str">
            <v>113058</v>
          </cell>
          <cell r="C2800" t="str">
            <v>Sekolah Tinggi Ilmu Ekonomi Tenggarong</v>
          </cell>
        </row>
        <row r="2801">
          <cell r="B2801" t="str">
            <v>113061</v>
          </cell>
          <cell r="C2801" t="str">
            <v>Sekolah Tinggi Ilmu Ekonomi Widya Praja</v>
          </cell>
        </row>
        <row r="2802">
          <cell r="B2802" t="str">
            <v>113013</v>
          </cell>
          <cell r="C2802" t="str">
            <v>Sekolah Tinggi Ilmu Komunikasi Mahakam</v>
          </cell>
        </row>
        <row r="2803">
          <cell r="B2803" t="str">
            <v>113053</v>
          </cell>
          <cell r="C2803" t="str">
            <v>Sekolah Tinggi Ilmu Pertanian Berau</v>
          </cell>
        </row>
        <row r="2804">
          <cell r="B2804" t="str">
            <v>113046</v>
          </cell>
          <cell r="C2804" t="str">
            <v>Sekolah Tinggi Pertanian Kutai Timur</v>
          </cell>
        </row>
        <row r="2805">
          <cell r="B2805" t="str">
            <v>113056</v>
          </cell>
          <cell r="C2805" t="str">
            <v>Sekolah Tinggi Teknologi Bontang</v>
          </cell>
        </row>
        <row r="2806">
          <cell r="B2806" t="str">
            <v>113041</v>
          </cell>
          <cell r="C2806" t="str">
            <v>Sekolah Tinggi Teknologi Industri Bontang</v>
          </cell>
        </row>
        <row r="2807">
          <cell r="B2807" t="str">
            <v>113049</v>
          </cell>
          <cell r="C2807" t="str">
            <v>Sekolah Tinggi Teknologi Migas</v>
          </cell>
        </row>
        <row r="2808">
          <cell r="B2808" t="str">
            <v>233055</v>
          </cell>
          <cell r="C2808" t="str">
            <v>Sekolah Tinggi Teologi Bethel Samarinda</v>
          </cell>
        </row>
        <row r="2809">
          <cell r="B2809" t="str">
            <v>233225</v>
          </cell>
          <cell r="C2809" t="str">
            <v>Sekolah Tinggi Teologi Injili Indonesia Samarinda</v>
          </cell>
        </row>
        <row r="2810">
          <cell r="B2810" t="str">
            <v>233222</v>
          </cell>
          <cell r="C2810" t="str">
            <v>Sekolah Tinggi Teologi Tenggarong</v>
          </cell>
        </row>
        <row r="2811">
          <cell r="B2811" t="str">
            <v>213403</v>
          </cell>
          <cell r="C2811" t="str">
            <v>STAI Balikpapan, Kalimantan Timur</v>
          </cell>
        </row>
        <row r="2812">
          <cell r="B2812" t="str">
            <v>213072</v>
          </cell>
          <cell r="C2812" t="str">
            <v>STAI Sangatta</v>
          </cell>
        </row>
        <row r="2813">
          <cell r="B2813" t="str">
            <v>203026</v>
          </cell>
          <cell r="C2813" t="str">
            <v>STAIN Samarinda</v>
          </cell>
        </row>
        <row r="2814">
          <cell r="B2814" t="str">
            <v>113076</v>
          </cell>
          <cell r="C2814" t="str">
            <v>STIE Madani Balikpapan</v>
          </cell>
        </row>
        <row r="2815">
          <cell r="B2815" t="str">
            <v>113027</v>
          </cell>
          <cell r="C2815" t="str">
            <v>STIE Muhammadiyah Tanjung Redeb</v>
          </cell>
        </row>
        <row r="2816">
          <cell r="B2816" t="str">
            <v>113082</v>
          </cell>
          <cell r="C2816" t="str">
            <v>STIKES Muhammadiyah Samarinda</v>
          </cell>
        </row>
        <row r="2817">
          <cell r="B2817" t="str">
            <v>113072</v>
          </cell>
          <cell r="C2817" t="str">
            <v>STIKES Wiyata Husada Samarinda</v>
          </cell>
        </row>
        <row r="2818">
          <cell r="B2818" t="str">
            <v>113021</v>
          </cell>
          <cell r="C2818" t="str">
            <v>STIMI Samarinda</v>
          </cell>
        </row>
        <row r="2819">
          <cell r="B2819" t="str">
            <v>113039</v>
          </cell>
          <cell r="C2819" t="str">
            <v>STIPER Muhammadiyah Tanah Grogot</v>
          </cell>
        </row>
        <row r="2820">
          <cell r="B2820" t="str">
            <v>213412</v>
          </cell>
          <cell r="C2820" t="str">
            <v>STIS Hidayatullah Balikpapan, Kalimantan Timur</v>
          </cell>
        </row>
        <row r="2821">
          <cell r="B2821" t="str">
            <v>213413</v>
          </cell>
          <cell r="C2821" t="str">
            <v>STIS Samarinda, Kalimantan Timur</v>
          </cell>
        </row>
        <row r="2822">
          <cell r="B2822" t="str">
            <v>213553</v>
          </cell>
          <cell r="C2822" t="str">
            <v xml:space="preserve">STIT Al-Anshar Tanjung Selor Bulungan </v>
          </cell>
        </row>
        <row r="2823">
          <cell r="B2823" t="str">
            <v>213073</v>
          </cell>
          <cell r="C2823" t="str">
            <v>STIT Balikpapan (STITBA)</v>
          </cell>
        </row>
        <row r="2824">
          <cell r="B2824" t="str">
            <v>213416</v>
          </cell>
          <cell r="C2824" t="str">
            <v>STIT Ibnu Khaldun Nunukan, Kalimantan Timur</v>
          </cell>
        </row>
        <row r="2825">
          <cell r="B2825" t="str">
            <v>213420</v>
          </cell>
          <cell r="C2825" t="str">
            <v>STIT Muhammadiyah Tanjung Redep, Berau, Kalimantan Timur</v>
          </cell>
        </row>
        <row r="2826">
          <cell r="B2826" t="str">
            <v>273014</v>
          </cell>
          <cell r="C2826" t="str">
            <v xml:space="preserve">STKPK Bina Insan </v>
          </cell>
        </row>
        <row r="2827">
          <cell r="B2827" t="str">
            <v>113038</v>
          </cell>
          <cell r="C2827" t="str">
            <v>STMIK Balikpapan</v>
          </cell>
        </row>
        <row r="2828">
          <cell r="B2828" t="str">
            <v>113078</v>
          </cell>
          <cell r="C2828" t="str">
            <v>STMIK Borneo Internasional</v>
          </cell>
        </row>
        <row r="2829">
          <cell r="B2829" t="str">
            <v>113075</v>
          </cell>
          <cell r="C2829" t="str">
            <v>STMIK PPKIA Tarakanita Rahmawati Tarakan</v>
          </cell>
        </row>
        <row r="2830">
          <cell r="B2830" t="str">
            <v>113014</v>
          </cell>
          <cell r="C2830" t="str">
            <v>STMIK Samarinda</v>
          </cell>
        </row>
        <row r="2831">
          <cell r="B2831" t="str">
            <v>113070</v>
          </cell>
          <cell r="C2831" t="str">
            <v>STMIK Sentra Pendidikan Bisnis</v>
          </cell>
        </row>
        <row r="2832">
          <cell r="B2832" t="str">
            <v>113030</v>
          </cell>
          <cell r="C2832" t="str">
            <v>STMIK Widya Cipta Dharma Samarinda</v>
          </cell>
        </row>
        <row r="2833">
          <cell r="B2833" t="str">
            <v>233085</v>
          </cell>
          <cell r="C2833" t="str">
            <v>STT Bethany Balikpapan</v>
          </cell>
        </row>
        <row r="2834">
          <cell r="B2834" t="str">
            <v>233271</v>
          </cell>
          <cell r="C2834" t="str">
            <v xml:space="preserve">STT Petra </v>
          </cell>
        </row>
        <row r="2835">
          <cell r="B2835" t="str">
            <v>111001</v>
          </cell>
          <cell r="C2835" t="str">
            <v>Universitas 17 Agustus 1945 Samarinda</v>
          </cell>
        </row>
        <row r="2836">
          <cell r="B2836" t="str">
            <v>111006</v>
          </cell>
          <cell r="C2836" t="str">
            <v>Universitas Balikpapan</v>
          </cell>
        </row>
        <row r="2837">
          <cell r="B2837" t="str">
            <v>001050</v>
          </cell>
          <cell r="C2837" t="str">
            <v>Universitas Borneo Tarakan</v>
          </cell>
        </row>
        <row r="2838">
          <cell r="B2838" t="str">
            <v>111019</v>
          </cell>
          <cell r="C2838" t="str">
            <v>Universitas Kaltara</v>
          </cell>
        </row>
        <row r="2839">
          <cell r="B2839" t="str">
            <v>111008</v>
          </cell>
          <cell r="C2839" t="str">
            <v>Universitas Kutai Kartanegara Tenggarong</v>
          </cell>
        </row>
        <row r="2840">
          <cell r="B2840" t="str">
            <v>001015</v>
          </cell>
          <cell r="C2840" t="str">
            <v>Universitas Mulawarman</v>
          </cell>
        </row>
        <row r="2841">
          <cell r="B2841" t="str">
            <v>111020</v>
          </cell>
          <cell r="C2841" t="str">
            <v>Universitas Nahdlatul Ulama Kalimantan Timur</v>
          </cell>
        </row>
        <row r="2842">
          <cell r="B2842" t="str">
            <v>111005</v>
          </cell>
          <cell r="C2842" t="str">
            <v>Universitas Tridharma</v>
          </cell>
        </row>
        <row r="2843">
          <cell r="B2843" t="str">
            <v>111012</v>
          </cell>
          <cell r="C2843" t="str">
            <v>Universitas Trunajaya Bontang</v>
          </cell>
        </row>
        <row r="2844">
          <cell r="B2844" t="str">
            <v>111007</v>
          </cell>
          <cell r="C2844" t="str">
            <v>Universitas Widya Gama Mahakam Samarinda</v>
          </cell>
        </row>
        <row r="2845">
          <cell r="B2845" t="str">
            <v>114036</v>
          </cell>
          <cell r="C2845" t="str">
            <v>Akademi Akuntansi Balikpapan</v>
          </cell>
        </row>
        <row r="2846">
          <cell r="B2846" t="str">
            <v>114083</v>
          </cell>
          <cell r="C2846" t="str">
            <v>Akademi Akuntansi Edita Sangatta</v>
          </cell>
        </row>
        <row r="2847">
          <cell r="B2847" t="str">
            <v>114017</v>
          </cell>
          <cell r="C2847" t="str">
            <v>AMIK Balikpapan</v>
          </cell>
        </row>
        <row r="2848">
          <cell r="B2848" t="str">
            <v>114062</v>
          </cell>
          <cell r="C2848" t="str">
            <v>AMIK PPKIA Tarakanita Rahmawati Tarakan</v>
          </cell>
        </row>
        <row r="2849">
          <cell r="B2849" t="str">
            <v>202027</v>
          </cell>
          <cell r="C2849" t="str">
            <v>IAIN Samarinda</v>
          </cell>
        </row>
        <row r="2850">
          <cell r="B2850" t="str">
            <v>111016</v>
          </cell>
          <cell r="C2850" t="str">
            <v>Universitas Borneo Tarakan</v>
          </cell>
        </row>
        <row r="2851">
          <cell r="B2851" t="str">
            <v>213074</v>
          </cell>
          <cell r="C2851" t="str">
            <v>STIT Syamsul Ma`arif Bontang</v>
          </cell>
        </row>
        <row r="2852">
          <cell r="B2852" t="str">
            <v>114052</v>
          </cell>
          <cell r="C2852" t="str">
            <v>Akademi Bisnis Internasional Samarinda</v>
          </cell>
        </row>
        <row r="2853">
          <cell r="B2853" t="str">
            <v>114031</v>
          </cell>
          <cell r="C2853" t="str">
            <v>Akademi Keuangan &amp; Perbankan Widya Praja Samarinda</v>
          </cell>
        </row>
        <row r="2854">
          <cell r="B2854" t="str">
            <v>114035</v>
          </cell>
          <cell r="C2854" t="str">
            <v>Akademi Pariwisata Nasional Samarinda</v>
          </cell>
        </row>
        <row r="2855">
          <cell r="B2855" t="str">
            <v>114053</v>
          </cell>
          <cell r="C2855" t="str">
            <v>Akademi Sekretari Indonesia Samarinda</v>
          </cell>
        </row>
        <row r="2856">
          <cell r="B2856" t="str">
            <v>114016</v>
          </cell>
          <cell r="C2856" t="str">
            <v>ASMI KMPI Samarinda</v>
          </cell>
        </row>
        <row r="2857">
          <cell r="B2857" t="str">
            <v>114037</v>
          </cell>
          <cell r="C2857" t="str">
            <v>ASMI Tanjung Selor</v>
          </cell>
        </row>
        <row r="2858">
          <cell r="B2858" t="str">
            <v>115002</v>
          </cell>
          <cell r="C2858" t="str">
            <v>Politeknik Balikpapan</v>
          </cell>
        </row>
        <row r="2859">
          <cell r="B2859" t="str">
            <v>113043</v>
          </cell>
          <cell r="C2859" t="str">
            <v>Sekolah Tinggi Ilmu Ekonomi Tanjung Selor</v>
          </cell>
        </row>
        <row r="2860">
          <cell r="B2860" t="str">
            <v>114046</v>
          </cell>
          <cell r="C2860" t="str">
            <v>Akademi Keperawatan Muhammadiyah Samarinda</v>
          </cell>
        </row>
        <row r="2861">
          <cell r="B2861" t="str">
            <v>114045</v>
          </cell>
          <cell r="C2861" t="str">
            <v>Akademi Kesehatan Lingkungan MuhammadiyahSamarinda</v>
          </cell>
        </row>
        <row r="2862">
          <cell r="B2862" t="str">
            <v>104113</v>
          </cell>
          <cell r="C2862" t="str">
            <v>Akademi Analis Kesehatan Putra Jaya Batam</v>
          </cell>
        </row>
        <row r="2863">
          <cell r="B2863" t="str">
            <v>104119</v>
          </cell>
          <cell r="C2863" t="str">
            <v>Akademi Kebidanan Anugerah Bintan</v>
          </cell>
        </row>
        <row r="2864">
          <cell r="B2864" t="str">
            <v>104127</v>
          </cell>
          <cell r="C2864" t="str">
            <v>Akademi Kebidanan Putra Jaya Mandiri Batam</v>
          </cell>
        </row>
        <row r="2865">
          <cell r="B2865" t="str">
            <v>005029</v>
          </cell>
          <cell r="C2865" t="str">
            <v>Politeknik Negeri Batam</v>
          </cell>
        </row>
        <row r="2866">
          <cell r="B2866" t="str">
            <v>105010</v>
          </cell>
          <cell r="C2866" t="str">
            <v>Politeknik Pariwisata Batam</v>
          </cell>
        </row>
        <row r="2867">
          <cell r="B2867" t="str">
            <v>405036</v>
          </cell>
          <cell r="C2867" t="str">
            <v>Poltekkes Kemenkes Tanjung Pinang</v>
          </cell>
        </row>
        <row r="2868">
          <cell r="B2868" t="str">
            <v>233215</v>
          </cell>
          <cell r="C2868" t="str">
            <v>Sekolah Tinggi Agama Kristen PAIS Batam</v>
          </cell>
        </row>
        <row r="2869">
          <cell r="B2869" t="str">
            <v>103050</v>
          </cell>
          <cell r="C2869" t="str">
            <v>Sekolah Tinggi Ilmu Ekonomi Bentara Persada Batam</v>
          </cell>
        </row>
        <row r="2870">
          <cell r="B2870" t="str">
            <v>103101</v>
          </cell>
          <cell r="C2870" t="str">
            <v>Sekolah Tinggi Ilmu Ekonomi Cakrawala</v>
          </cell>
        </row>
        <row r="2871">
          <cell r="B2871" t="str">
            <v>103028</v>
          </cell>
          <cell r="C2871" t="str">
            <v>Sekolah Tinggi Ilmu Ekonomi Ibnusina</v>
          </cell>
        </row>
        <row r="2872">
          <cell r="B2872" t="str">
            <v>103095</v>
          </cell>
          <cell r="C2872" t="str">
            <v>Sekolah Tinggi Ilmu Kesehatan Ibnu Sina Batam</v>
          </cell>
        </row>
        <row r="2873">
          <cell r="B2873" t="str">
            <v>103109</v>
          </cell>
          <cell r="C2873" t="str">
            <v>Sekolah Tinggi Ilmu Kesehatan Karimun</v>
          </cell>
        </row>
        <row r="2874">
          <cell r="B2874" t="str">
            <v>103136</v>
          </cell>
          <cell r="C2874" t="str">
            <v>Sekolah Tinggi Ilmu Komputer Muhammadiyah Batam</v>
          </cell>
        </row>
        <row r="2875">
          <cell r="B2875" t="str">
            <v>103100</v>
          </cell>
          <cell r="C2875" t="str">
            <v>Sekolah Tinggi Ilmu Komunikasi Internasional Gurindam Archipelago</v>
          </cell>
        </row>
        <row r="2876">
          <cell r="B2876" t="str">
            <v>214002</v>
          </cell>
          <cell r="C2876" t="str">
            <v>Sekolah Tinggi Ilmu Tarbiyah (STIT) Mumtaz</v>
          </cell>
        </row>
        <row r="2877">
          <cell r="B2877" t="str">
            <v>103145</v>
          </cell>
          <cell r="C2877" t="str">
            <v>Sekolah Tinggi Manajemen Informatika dan Komputer Gici</v>
          </cell>
        </row>
        <row r="2878">
          <cell r="B2878" t="str">
            <v>103055</v>
          </cell>
          <cell r="C2878" t="str">
            <v>Sekolah Tinggi Teknik Ibnu Sina</v>
          </cell>
        </row>
        <row r="2879">
          <cell r="B2879" t="str">
            <v>103102</v>
          </cell>
          <cell r="C2879" t="str">
            <v>Sekolah Tinggi Teknologi Indonesia Tanjung Pinang</v>
          </cell>
        </row>
        <row r="2880">
          <cell r="B2880" t="str">
            <v>233044</v>
          </cell>
          <cell r="C2880" t="str">
            <v>Sekolah Tinggi Teologi Basom</v>
          </cell>
        </row>
        <row r="2881">
          <cell r="B2881" t="str">
            <v>233209</v>
          </cell>
          <cell r="C2881" t="str">
            <v>Sekolah Tinggi Teologi Calvary Batam</v>
          </cell>
        </row>
        <row r="2882">
          <cell r="B2882" t="str">
            <v>233210</v>
          </cell>
          <cell r="C2882" t="str">
            <v>Sekolah Tinggi Teologi Huperetes Batam</v>
          </cell>
        </row>
        <row r="2883">
          <cell r="B2883" t="str">
            <v>233334</v>
          </cell>
          <cell r="C2883" t="str">
            <v>Sekolah Tinggi Teologi Injil Bhakti Caraka Batam</v>
          </cell>
        </row>
        <row r="2884">
          <cell r="B2884" t="str">
            <v>233045</v>
          </cell>
          <cell r="C2884" t="str">
            <v>Sekolah Tinggi Teologi Injili Indonesia Batam</v>
          </cell>
        </row>
        <row r="2885">
          <cell r="B2885" t="str">
            <v>233213</v>
          </cell>
          <cell r="C2885" t="str">
            <v>Sekolah Tinggi Teologi Pantekosta Batam</v>
          </cell>
        </row>
        <row r="2886">
          <cell r="B2886" t="str">
            <v>233295</v>
          </cell>
          <cell r="C2886" t="str">
            <v>Sekolah Tinggi Teologi Real Batam</v>
          </cell>
        </row>
        <row r="2887">
          <cell r="B2887" t="str">
            <v>213449</v>
          </cell>
          <cell r="C2887" t="str">
            <v>STAI Ibnu Sina Batam</v>
          </cell>
        </row>
        <row r="2888">
          <cell r="B2888" t="str">
            <v>213452</v>
          </cell>
          <cell r="C2888" t="str">
            <v>STAI Miftahul Ulum Tanjung Pinang</v>
          </cell>
        </row>
        <row r="2889">
          <cell r="B2889" t="str">
            <v>213500</v>
          </cell>
          <cell r="C2889" t="str">
            <v>STAI Natuna</v>
          </cell>
        </row>
        <row r="2890">
          <cell r="B2890" t="str">
            <v>213508</v>
          </cell>
          <cell r="C2890" t="str">
            <v>STEI Ar - Rachman</v>
          </cell>
        </row>
        <row r="2891">
          <cell r="B2891" t="str">
            <v>213510</v>
          </cell>
          <cell r="C2891" t="str">
            <v>STIDKI Al-AZIZ Batam</v>
          </cell>
        </row>
        <row r="2892">
          <cell r="B2892" t="str">
            <v>103139</v>
          </cell>
          <cell r="C2892" t="str">
            <v>STIE Nagoya Indonesia</v>
          </cell>
        </row>
        <row r="2893">
          <cell r="B2893" t="str">
            <v>103099</v>
          </cell>
          <cell r="C2893" t="str">
            <v>STIE Pembangunan Tanjungpinang</v>
          </cell>
        </row>
        <row r="2894">
          <cell r="B2894" t="str">
            <v>103115</v>
          </cell>
          <cell r="C2894" t="str">
            <v>STIKES Awal Bros Batam</v>
          </cell>
        </row>
        <row r="2895">
          <cell r="B2895" t="str">
            <v>103093</v>
          </cell>
          <cell r="C2895" t="str">
            <v>STIKES Hang Tuah Tanjung Pinang</v>
          </cell>
        </row>
        <row r="2896">
          <cell r="B2896" t="str">
            <v>103122</v>
          </cell>
          <cell r="C2896" t="str">
            <v>STIKES Mitra Bunda Persada</v>
          </cell>
        </row>
        <row r="2897">
          <cell r="B2897" t="str">
            <v>213511</v>
          </cell>
          <cell r="C2897" t="str">
            <v>STIQ Kepulauan Riau</v>
          </cell>
        </row>
        <row r="2898">
          <cell r="B2898" t="str">
            <v>103135</v>
          </cell>
          <cell r="C2898" t="str">
            <v xml:space="preserve">STISIP Bunda Tanah Melayu </v>
          </cell>
        </row>
        <row r="2899">
          <cell r="B2899" t="str">
            <v>103035</v>
          </cell>
          <cell r="C2899" t="str">
            <v>STISIPOL Raja Haji</v>
          </cell>
        </row>
        <row r="2900">
          <cell r="B2900" t="str">
            <v>103059</v>
          </cell>
          <cell r="C2900" t="str">
            <v>STMIK Putera Batam</v>
          </cell>
        </row>
        <row r="2901">
          <cell r="B2901" t="str">
            <v>233325</v>
          </cell>
          <cell r="C2901" t="str">
            <v>STT IKAT di Batam</v>
          </cell>
        </row>
        <row r="2902">
          <cell r="B2902" t="str">
            <v>233330</v>
          </cell>
          <cell r="C2902" t="str">
            <v>STT Krisba Batam</v>
          </cell>
        </row>
        <row r="2903">
          <cell r="B2903" t="str">
            <v>233046</v>
          </cell>
          <cell r="C2903" t="str">
            <v>STT Lintas Budaya Batam</v>
          </cell>
        </row>
        <row r="2904">
          <cell r="B2904" t="str">
            <v>101010</v>
          </cell>
          <cell r="C2904" t="str">
            <v>Universitas Batam</v>
          </cell>
        </row>
        <row r="2905">
          <cell r="B2905" t="str">
            <v>101011</v>
          </cell>
          <cell r="C2905" t="str">
            <v>Universitas Internasional Batam</v>
          </cell>
        </row>
        <row r="2906">
          <cell r="B2906" t="str">
            <v>101020</v>
          </cell>
          <cell r="C2906" t="str">
            <v>Universitas Karimun</v>
          </cell>
        </row>
        <row r="2907">
          <cell r="B2907" t="str">
            <v>001052</v>
          </cell>
          <cell r="C2907" t="str">
            <v>Universitas Maritim Raja Ali Haji (UMRAH)</v>
          </cell>
        </row>
        <row r="2908">
          <cell r="B2908" t="str">
            <v>101019</v>
          </cell>
          <cell r="C2908" t="str">
            <v>Universitas Putera Batam</v>
          </cell>
        </row>
        <row r="2909">
          <cell r="B2909" t="str">
            <v>101014</v>
          </cell>
          <cell r="C2909" t="str">
            <v>Universitas Riau Kepulauan</v>
          </cell>
        </row>
        <row r="2910">
          <cell r="B2910" t="str">
            <v>101025</v>
          </cell>
          <cell r="C2910" t="str">
            <v>Universitas Universal</v>
          </cell>
        </row>
        <row r="2911">
          <cell r="B2911" t="str">
            <v>024029</v>
          </cell>
          <cell r="C2911" t="str">
            <v>Akademi Akuntansi Dan Manajemen Mitra Lampung</v>
          </cell>
        </row>
        <row r="2912">
          <cell r="B2912" t="str">
            <v>024010</v>
          </cell>
          <cell r="C2912" t="str">
            <v>Akademi Akuntansi Lampung</v>
          </cell>
        </row>
        <row r="2913">
          <cell r="B2913" t="str">
            <v>024123</v>
          </cell>
          <cell r="C2913" t="str">
            <v>Akademi Bahasa Asing Dian Cipta Cendikia Kotabumi</v>
          </cell>
        </row>
        <row r="2914">
          <cell r="B2914" t="str">
            <v>024017</v>
          </cell>
          <cell r="C2914" t="str">
            <v>Akademi Bahasa Asing Dian Cipta Cendikia Lampung</v>
          </cell>
        </row>
        <row r="2915">
          <cell r="B2915" t="str">
            <v>024104</v>
          </cell>
          <cell r="C2915" t="str">
            <v>Akademi Kebidanan Adila</v>
          </cell>
        </row>
        <row r="2916">
          <cell r="B2916" t="str">
            <v>024117</v>
          </cell>
          <cell r="C2916" t="str">
            <v>Akademi Kebidanan Alifa Pringsewu Lampung</v>
          </cell>
        </row>
        <row r="2917">
          <cell r="B2917" t="str">
            <v>024115</v>
          </cell>
          <cell r="C2917" t="str">
            <v>Akademi Kebidanan An-Nur Husada Walisongo</v>
          </cell>
        </row>
        <row r="2918">
          <cell r="B2918" t="str">
            <v>024096</v>
          </cell>
          <cell r="C2918" t="str">
            <v>Akademi Kebidanan Hampar Baiduri</v>
          </cell>
        </row>
        <row r="2919">
          <cell r="B2919" t="str">
            <v>024140</v>
          </cell>
          <cell r="C2919" t="str">
            <v>Akademi Kebidanan Medica Bakti Nusantara</v>
          </cell>
        </row>
        <row r="2920">
          <cell r="B2920" t="str">
            <v>024129</v>
          </cell>
          <cell r="C2920" t="str">
            <v>Akademi Kebidanan Nadira</v>
          </cell>
        </row>
        <row r="2921">
          <cell r="B2921" t="str">
            <v>024089</v>
          </cell>
          <cell r="C2921" t="str">
            <v>Akademi Kebidanan Panca Bhakti</v>
          </cell>
        </row>
        <row r="2922">
          <cell r="B2922" t="str">
            <v>024093</v>
          </cell>
          <cell r="C2922" t="str">
            <v>Akademi Kebidanan Patriot Bangsa Husada</v>
          </cell>
        </row>
        <row r="2923">
          <cell r="B2923" t="str">
            <v>024105</v>
          </cell>
          <cell r="C2923" t="str">
            <v>Akademi Kebidanan Wahana Husada Bandar Jaya</v>
          </cell>
        </row>
        <row r="2924">
          <cell r="B2924" t="str">
            <v>024084</v>
          </cell>
          <cell r="C2924" t="str">
            <v>Akademi Kebidanan Wira Buana</v>
          </cell>
        </row>
        <row r="2925">
          <cell r="B2925" t="str">
            <v>024099</v>
          </cell>
          <cell r="C2925" t="str">
            <v>Akademi Keperawatan Baitul Hikmah</v>
          </cell>
        </row>
        <row r="2926">
          <cell r="B2926" t="str">
            <v>024102</v>
          </cell>
          <cell r="C2926" t="str">
            <v>Akademi Keperawatan Bunda Delima</v>
          </cell>
        </row>
        <row r="2927">
          <cell r="B2927" t="str">
            <v>024101</v>
          </cell>
          <cell r="C2927" t="str">
            <v>Akademi Keperawatan Dharma Wacana</v>
          </cell>
        </row>
        <row r="2928">
          <cell r="B2928" t="str">
            <v>024098</v>
          </cell>
          <cell r="C2928" t="str">
            <v>Akademi Keperawatan Malahayati Bandar Lampung</v>
          </cell>
        </row>
        <row r="2929">
          <cell r="B2929" t="str">
            <v>024100</v>
          </cell>
          <cell r="C2929" t="str">
            <v>Akademi Keperawatan Panca Bhakti</v>
          </cell>
        </row>
        <row r="2930">
          <cell r="B2930" t="str">
            <v>024036</v>
          </cell>
          <cell r="C2930" t="str">
            <v>Akademi Manajemen Informatika Dan Komputer Lampung</v>
          </cell>
        </row>
        <row r="2931">
          <cell r="B2931" t="str">
            <v>024008</v>
          </cell>
          <cell r="C2931" t="str">
            <v>Akademi Pariwisata Satu Nusa</v>
          </cell>
        </row>
        <row r="2932">
          <cell r="B2932" t="str">
            <v>024015</v>
          </cell>
          <cell r="C2932" t="str">
            <v>Akademi Perikanan Bhima Sakti</v>
          </cell>
        </row>
        <row r="2933">
          <cell r="B2933" t="str">
            <v>024083</v>
          </cell>
          <cell r="C2933" t="str">
            <v>Akademi Perpajakan Tridarma</v>
          </cell>
        </row>
        <row r="2934">
          <cell r="B2934" t="str">
            <v>024092</v>
          </cell>
          <cell r="C2934" t="str">
            <v>Akademi Teknologi Pringsewu</v>
          </cell>
        </row>
        <row r="2935">
          <cell r="B2935" t="str">
            <v>024137</v>
          </cell>
          <cell r="C2935" t="str">
            <v>AKAFARMA Putra Indonesia Lampung</v>
          </cell>
        </row>
        <row r="2936">
          <cell r="B2936" t="str">
            <v>024108</v>
          </cell>
          <cell r="C2936" t="str">
            <v>Akbid Gemilang Husada Kotabumi</v>
          </cell>
        </row>
        <row r="2937">
          <cell r="B2937" t="str">
            <v>024090</v>
          </cell>
          <cell r="C2937" t="str">
            <v>AKTEK Radiodiagnostik &amp; Radioterapi Patriot Bangsa</v>
          </cell>
        </row>
        <row r="2938">
          <cell r="B2938" t="str">
            <v>024033</v>
          </cell>
          <cell r="C2938" t="str">
            <v>AMIK Dian Cipta Cendikia</v>
          </cell>
        </row>
        <row r="2939">
          <cell r="B2939" t="str">
            <v>024133</v>
          </cell>
          <cell r="C2939" t="str">
            <v>AMIK Dian Cipta Cendikia Pringsewu</v>
          </cell>
        </row>
        <row r="2940">
          <cell r="B2940" t="str">
            <v>024030</v>
          </cell>
          <cell r="C2940" t="str">
            <v>AMIK Master Lampung</v>
          </cell>
        </row>
        <row r="2941">
          <cell r="B2941" t="str">
            <v>024012</v>
          </cell>
          <cell r="C2941" t="str">
            <v>AMIK Mitra Lampung</v>
          </cell>
        </row>
        <row r="2942">
          <cell r="B2942" t="str">
            <v>024039</v>
          </cell>
          <cell r="C2942" t="str">
            <v>AMIK Teknokrat</v>
          </cell>
        </row>
        <row r="2943">
          <cell r="B2943" t="str">
            <v>202013</v>
          </cell>
          <cell r="C2943" t="str">
            <v>IAIN Raden Intan Lampung</v>
          </cell>
        </row>
        <row r="2944">
          <cell r="B2944" t="str">
            <v>022001</v>
          </cell>
          <cell r="C2944" t="str">
            <v>Institut Informatika Dan Bisnis Darmajaya</v>
          </cell>
        </row>
        <row r="2945">
          <cell r="B2945" t="str">
            <v>002014</v>
          </cell>
          <cell r="C2945" t="str">
            <v>Institut Teknologi Sumatera</v>
          </cell>
        </row>
        <row r="2946">
          <cell r="B2946" t="str">
            <v>025008</v>
          </cell>
          <cell r="C2946" t="str">
            <v>Politeknik Gajah Sakti</v>
          </cell>
        </row>
        <row r="2947">
          <cell r="B2947" t="str">
            <v>005007</v>
          </cell>
          <cell r="C2947" t="str">
            <v>Politeknik Negeri Lampung</v>
          </cell>
        </row>
        <row r="2948">
          <cell r="B2948" t="str">
            <v>405034</v>
          </cell>
          <cell r="C2948" t="str">
            <v>Poltekkes Kemenkes Tanjung Karang</v>
          </cell>
        </row>
        <row r="2949">
          <cell r="B2949" t="str">
            <v>243005</v>
          </cell>
          <cell r="C2949" t="str">
            <v>Sekolah Tinggi Agama Hindu Lampung</v>
          </cell>
        </row>
        <row r="2950">
          <cell r="B2950" t="str">
            <v>023049</v>
          </cell>
          <cell r="C2950" t="str">
            <v>Sekolah Tinggi Bahasa Asing Teknokrat</v>
          </cell>
        </row>
        <row r="2951">
          <cell r="B2951" t="str">
            <v>023031</v>
          </cell>
          <cell r="C2951" t="str">
            <v>Sekolah Tinggi Bahasa Asing Yunisla Bandar Lampung</v>
          </cell>
        </row>
        <row r="2952">
          <cell r="B2952" t="str">
            <v>213534</v>
          </cell>
          <cell r="C2952" t="str">
            <v>Sekolah Tinggi Ekonomi dan Bisnis Islam (STEBIS) Nur Ilmi Al-Ismailiyun</v>
          </cell>
        </row>
        <row r="2953">
          <cell r="B2953" t="str">
            <v>213527</v>
          </cell>
          <cell r="C2953" t="str">
            <v xml:space="preserve">Sekolah Tinggi Ekonomi Islam (STEI) Darul Qur'an Minak Selebah </v>
          </cell>
        </row>
        <row r="2954">
          <cell r="B2954" t="str">
            <v>293005</v>
          </cell>
          <cell r="C2954" t="str">
            <v>Sekolah Tinggi Ilmu Agama Buddha Jinarakkhita</v>
          </cell>
        </row>
        <row r="2955">
          <cell r="B2955" t="str">
            <v>023100</v>
          </cell>
          <cell r="C2955" t="str">
            <v>Sekolah Tinggi Ilmu Ekonomi Gentiaras</v>
          </cell>
        </row>
        <row r="2956">
          <cell r="B2956" t="str">
            <v>023128</v>
          </cell>
          <cell r="C2956" t="str">
            <v>Sekolah Tinggi Ilmu Ekonomi Krakatau</v>
          </cell>
        </row>
        <row r="2957">
          <cell r="B2957" t="str">
            <v>023087</v>
          </cell>
          <cell r="C2957" t="str">
            <v>Sekolah Tinggi Ilmu Ekonomi Lampung Timur</v>
          </cell>
        </row>
        <row r="2958">
          <cell r="B2958" t="str">
            <v>023073</v>
          </cell>
          <cell r="C2958" t="str">
            <v>Sekolah Tinggi Ilmu Ekonomi Mitra Lampung</v>
          </cell>
        </row>
        <row r="2959">
          <cell r="B2959" t="str">
            <v>023033</v>
          </cell>
          <cell r="C2959" t="str">
            <v>Sekolah Tinggi Ilmu Ekonomi Muhammadiyah Kalianda</v>
          </cell>
        </row>
        <row r="2960">
          <cell r="B2960" t="str">
            <v>023001</v>
          </cell>
          <cell r="C2960" t="str">
            <v>Sekolah Tinggi Ilmu Ekonomi Muhammadiyah Pringsewu</v>
          </cell>
        </row>
        <row r="2961">
          <cell r="B2961" t="str">
            <v>023039</v>
          </cell>
          <cell r="C2961" t="str">
            <v>Sekolah Tinggi Ilmu Ekonomi Prasetiya Mandiri Lampung</v>
          </cell>
        </row>
        <row r="2962">
          <cell r="B2962" t="str">
            <v>023016</v>
          </cell>
          <cell r="C2962" t="str">
            <v>Sekolah Tinggi Ilmu Ekonomi Ragam Tunas</v>
          </cell>
        </row>
        <row r="2963">
          <cell r="B2963" t="str">
            <v>023046</v>
          </cell>
          <cell r="C2963" t="str">
            <v>Sekolah Tinggi Ilmu Ekonomi Satu Nusa</v>
          </cell>
        </row>
        <row r="2964">
          <cell r="B2964" t="str">
            <v>023071</v>
          </cell>
          <cell r="C2964" t="str">
            <v>Sekolah Tinggi Ilmu Hukum Muhammadiyah Kalianda</v>
          </cell>
        </row>
        <row r="2965">
          <cell r="B2965" t="str">
            <v>023050</v>
          </cell>
          <cell r="C2965" t="str">
            <v>Sekolah Tinggi Ilmu Hukum Muhammadiyah Kotabumi</v>
          </cell>
        </row>
        <row r="2966">
          <cell r="B2966" t="str">
            <v>023076</v>
          </cell>
          <cell r="C2966" t="str">
            <v>Sekolah Tinggi Ilmu Kesehatan Mitra Lampung</v>
          </cell>
        </row>
        <row r="2967">
          <cell r="B2967" t="str">
            <v>023081</v>
          </cell>
          <cell r="C2967" t="str">
            <v>Sekolah Tinggi Ilmu Maritim Mutiara Jaya</v>
          </cell>
        </row>
        <row r="2968">
          <cell r="B2968" t="str">
            <v>023006</v>
          </cell>
          <cell r="C2968" t="str">
            <v>Sekolah Tinggi Ilmu Pertanian Dharma Wacana</v>
          </cell>
        </row>
        <row r="2969">
          <cell r="B2969" t="str">
            <v>023003</v>
          </cell>
          <cell r="C2969" t="str">
            <v>Sekolah Tinggi Ilmu Pertanian Surya Dharma</v>
          </cell>
        </row>
        <row r="2970">
          <cell r="B2970" t="str">
            <v>213541</v>
          </cell>
          <cell r="C2970" t="str">
            <v>Sekolah Tinggi Ilmu Syariah (STIS) Darul Ulum Lampung Timur</v>
          </cell>
        </row>
        <row r="2971">
          <cell r="B2971" t="str">
            <v>213533</v>
          </cell>
          <cell r="C2971" t="str">
            <v xml:space="preserve">Sekolah Tinggi Ilmu Syari'ah (STIS) Muhammadiyah Pringsewu </v>
          </cell>
        </row>
        <row r="2972">
          <cell r="B2972" t="str">
            <v>023122</v>
          </cell>
          <cell r="C2972" t="str">
            <v>Sekolah Tinggi Keguruan dan Ilmu Pendidikan Kumala Lampung</v>
          </cell>
        </row>
        <row r="2973">
          <cell r="B2973" t="str">
            <v>023022</v>
          </cell>
          <cell r="C2973" t="str">
            <v>Sekolah Tinggi Perkebunan Lampung</v>
          </cell>
        </row>
        <row r="2974">
          <cell r="B2974" t="str">
            <v>023026</v>
          </cell>
          <cell r="C2974" t="str">
            <v>Sekolah Tinggi Teknologi Nusantara Lampung</v>
          </cell>
        </row>
        <row r="2975">
          <cell r="B2975" t="str">
            <v>233206</v>
          </cell>
          <cell r="C2975" t="str">
            <v>Sekolah Tinggi Teologi Agape Bandar Lampung</v>
          </cell>
        </row>
        <row r="2976">
          <cell r="B2976" t="str">
            <v>233207</v>
          </cell>
          <cell r="C2976" t="str">
            <v>Sekolah Tinggi Teologi Syalom Bandar Lampung</v>
          </cell>
        </row>
        <row r="2977">
          <cell r="B2977" t="str">
            <v>213076</v>
          </cell>
          <cell r="C2977" t="str">
            <v>STAI Al-Ma`arif Waikanan Lampung</v>
          </cell>
        </row>
        <row r="2978">
          <cell r="B2978" t="str">
            <v>213308</v>
          </cell>
          <cell r="C2978" t="str">
            <v>STAI An-Nur Lampung Selatan</v>
          </cell>
        </row>
        <row r="2979">
          <cell r="B2979" t="str">
            <v>213319</v>
          </cell>
          <cell r="C2979" t="str">
            <v>STAI Darussalam Lampung</v>
          </cell>
        </row>
        <row r="2980">
          <cell r="B2980" t="str">
            <v>213077</v>
          </cell>
          <cell r="C2980" t="str">
            <v>STAI Ma`arif Kalirejo Lampung Tengah</v>
          </cell>
        </row>
        <row r="2981">
          <cell r="B2981" t="str">
            <v>213311</v>
          </cell>
          <cell r="C2981" t="str">
            <v>STAI Ma`arif Metro, Kota Metro, Lampung</v>
          </cell>
        </row>
        <row r="2982">
          <cell r="B2982" t="str">
            <v>213078</v>
          </cell>
          <cell r="C2982" t="str">
            <v>STAI Tulang Bawang, Lampung</v>
          </cell>
        </row>
        <row r="2983">
          <cell r="B2983" t="str">
            <v>213079</v>
          </cell>
          <cell r="C2983" t="str">
            <v>STAI YASBA Kalianda Lampung Selatan</v>
          </cell>
        </row>
        <row r="2984">
          <cell r="B2984" t="str">
            <v>203028</v>
          </cell>
          <cell r="C2984" t="str">
            <v>STAIN Jurai Siwo Metro</v>
          </cell>
        </row>
        <row r="2985">
          <cell r="B2985" t="str">
            <v>213080</v>
          </cell>
          <cell r="C2985" t="str">
            <v>STAINU Kotabumi Lampung Utara</v>
          </cell>
        </row>
        <row r="2986">
          <cell r="B2986" t="str">
            <v>023116</v>
          </cell>
          <cell r="C2986" t="str">
            <v>STIKES Aisyah Pringsewu</v>
          </cell>
        </row>
        <row r="2987">
          <cell r="B2987" t="str">
            <v>023114</v>
          </cell>
          <cell r="C2987" t="str">
            <v>STIKES Muhammadiyah Pringsewu</v>
          </cell>
        </row>
        <row r="2988">
          <cell r="B2988" t="str">
            <v>213314</v>
          </cell>
          <cell r="C2988" t="str">
            <v>STIS Darussalam, Lampung Selatan, Lampung</v>
          </cell>
        </row>
        <row r="2989">
          <cell r="B2989" t="str">
            <v>023021</v>
          </cell>
          <cell r="C2989" t="str">
            <v>STISIPOL Dharma Wacana</v>
          </cell>
        </row>
        <row r="2990">
          <cell r="B2990" t="str">
            <v>213315</v>
          </cell>
          <cell r="C2990" t="str">
            <v>STIT Agus Salim Metro Lampung</v>
          </cell>
        </row>
        <row r="2991">
          <cell r="B2991" t="str">
            <v>213081</v>
          </cell>
          <cell r="C2991" t="str">
            <v>STIT Bustanul `Ulum Lampung Tengah</v>
          </cell>
        </row>
        <row r="2992">
          <cell r="B2992" t="str">
            <v>213318</v>
          </cell>
          <cell r="C2992" t="str">
            <v>STIT Darul Fattah Bandar Lampung</v>
          </cell>
        </row>
        <row r="2993">
          <cell r="B2993" t="str">
            <v>213320</v>
          </cell>
          <cell r="C2993" t="str">
            <v>STIT Ibnu Rusyd Kota Bumi Lampung Utara</v>
          </cell>
        </row>
        <row r="2994">
          <cell r="B2994" t="str">
            <v>213516</v>
          </cell>
          <cell r="C2994" t="str">
            <v>STIT Multazam</v>
          </cell>
        </row>
        <row r="2995">
          <cell r="B2995" t="str">
            <v>213082</v>
          </cell>
          <cell r="C2995" t="str">
            <v>STIT Pringsewu Lampung Selatan</v>
          </cell>
        </row>
        <row r="2996">
          <cell r="B2996" t="str">
            <v>023119</v>
          </cell>
          <cell r="C2996" t="str">
            <v>STKIP Al Islam Tunas Bangsa</v>
          </cell>
        </row>
        <row r="2997">
          <cell r="B2997" t="str">
            <v>023030</v>
          </cell>
          <cell r="C2997" t="str">
            <v>STKIP Dharma Wacana</v>
          </cell>
        </row>
        <row r="2998">
          <cell r="B2998" t="str">
            <v>023010</v>
          </cell>
          <cell r="C2998" t="str">
            <v>STKIP Muhammadiyah Kotabumi</v>
          </cell>
        </row>
        <row r="2999">
          <cell r="B2999" t="str">
            <v>023011</v>
          </cell>
          <cell r="C2999" t="str">
            <v>STKIP Muhammadiyah Pringsewu</v>
          </cell>
        </row>
        <row r="3000">
          <cell r="B3000" t="str">
            <v>023013</v>
          </cell>
          <cell r="C3000" t="str">
            <v>STKIP PGRI Bandar Lampung</v>
          </cell>
        </row>
        <row r="3001">
          <cell r="B3001" t="str">
            <v>023008</v>
          </cell>
          <cell r="C3001" t="str">
            <v>STKIP PGRI Metro</v>
          </cell>
        </row>
        <row r="3002">
          <cell r="B3002" t="str">
            <v>023126</v>
          </cell>
          <cell r="C3002" t="str">
            <v>STKIP Tunas Palapa</v>
          </cell>
        </row>
        <row r="3003">
          <cell r="B3003" t="str">
            <v>023064</v>
          </cell>
          <cell r="C3003" t="str">
            <v>STMIK Dharma Wacana</v>
          </cell>
        </row>
        <row r="3004">
          <cell r="B3004" t="str">
            <v>023112</v>
          </cell>
          <cell r="C3004" t="str">
            <v>STMIK Dian Cipta Cendikia Kotabumi</v>
          </cell>
        </row>
        <row r="3005">
          <cell r="B3005" t="str">
            <v>023075</v>
          </cell>
          <cell r="C3005" t="str">
            <v>STMIK Mitra Lampung</v>
          </cell>
        </row>
        <row r="3006">
          <cell r="B3006" t="str">
            <v>023109</v>
          </cell>
          <cell r="C3006" t="str">
            <v>STMIK Pringsewu</v>
          </cell>
        </row>
        <row r="3007">
          <cell r="B3007" t="str">
            <v>023063</v>
          </cell>
          <cell r="C3007" t="str">
            <v>STMIK Surya Intan</v>
          </cell>
        </row>
        <row r="3008">
          <cell r="B3008" t="str">
            <v>023086</v>
          </cell>
          <cell r="C3008" t="str">
            <v>STMIK Teknokrat</v>
          </cell>
        </row>
        <row r="3009">
          <cell r="B3009" t="str">
            <v>023036</v>
          </cell>
          <cell r="C3009" t="str">
            <v>STMIK Tunas Bangsa</v>
          </cell>
        </row>
        <row r="3010">
          <cell r="B3010" t="str">
            <v>021012</v>
          </cell>
          <cell r="C3010" t="str">
            <v>Universitas Bandar Lampung</v>
          </cell>
        </row>
        <row r="3011">
          <cell r="B3011" t="str">
            <v>001026</v>
          </cell>
          <cell r="C3011" t="str">
            <v>Universitas Lampung</v>
          </cell>
        </row>
        <row r="3012">
          <cell r="B3012" t="str">
            <v>021009</v>
          </cell>
          <cell r="C3012" t="str">
            <v>Universitas Malahayati</v>
          </cell>
        </row>
        <row r="3013">
          <cell r="B3013" t="str">
            <v>021021</v>
          </cell>
          <cell r="C3013" t="str">
            <v>Universitas Megou Pak Tulang Bawang</v>
          </cell>
        </row>
        <row r="3014">
          <cell r="B3014" t="str">
            <v>021002</v>
          </cell>
          <cell r="C3014" t="str">
            <v>Universitas Muhammadiyah Lampung</v>
          </cell>
        </row>
        <row r="3015">
          <cell r="B3015" t="str">
            <v>021004</v>
          </cell>
          <cell r="C3015" t="str">
            <v>Universitas Muhammadiyah Metro</v>
          </cell>
        </row>
        <row r="3016">
          <cell r="B3016" t="str">
            <v>021026</v>
          </cell>
          <cell r="C3016" t="str">
            <v>Universitas Nahdlatul Ulama Lampung</v>
          </cell>
        </row>
        <row r="3017">
          <cell r="B3017" t="str">
            <v>021003</v>
          </cell>
          <cell r="C3017" t="str">
            <v>Universitas Sang Bumi Ruwa Jurai</v>
          </cell>
        </row>
        <row r="3018">
          <cell r="B3018" t="str">
            <v>021014</v>
          </cell>
          <cell r="C3018" t="str">
            <v>Universitas Tulang Bawang</v>
          </cell>
        </row>
        <row r="3019">
          <cell r="B3019" t="str">
            <v>024009</v>
          </cell>
          <cell r="C3019" t="str">
            <v>Akademi Manajemen Informatika &amp; Komputer Starteck</v>
          </cell>
        </row>
        <row r="3020">
          <cell r="B3020" t="str">
            <v>212030</v>
          </cell>
          <cell r="C3020" t="str">
            <v xml:space="preserve">Institut Agama Islam Ma'arif NU (IAIMNU) Metro Lampung </v>
          </cell>
        </row>
        <row r="3021">
          <cell r="B3021" t="str">
            <v>024112</v>
          </cell>
          <cell r="C3021" t="str">
            <v>Akademi Kebidanan Muhammadiyah Pringsewu</v>
          </cell>
        </row>
        <row r="3022">
          <cell r="B3022" t="str">
            <v>024106</v>
          </cell>
          <cell r="C3022" t="str">
            <v>Akademi Keperawatan Muhammadiyah Pringsewu</v>
          </cell>
        </row>
        <row r="3023">
          <cell r="B3023" t="str">
            <v>124016</v>
          </cell>
          <cell r="C3023" t="str">
            <v>Akademi Kebidanan Aru</v>
          </cell>
        </row>
        <row r="3024">
          <cell r="B3024" t="str">
            <v>124001</v>
          </cell>
          <cell r="C3024" t="str">
            <v>Akademi Maritim Maluku</v>
          </cell>
        </row>
        <row r="3025">
          <cell r="B3025" t="str">
            <v>124021</v>
          </cell>
          <cell r="C3025" t="str">
            <v>AKPER Rumkit Tk.III Dr. JA.A. Latumentten Kesdam XVI</v>
          </cell>
        </row>
        <row r="3026">
          <cell r="B3026" t="str">
            <v>202009</v>
          </cell>
          <cell r="C3026" t="str">
            <v>IAIN Ambon</v>
          </cell>
        </row>
        <row r="3027">
          <cell r="B3027" t="str">
            <v>005008</v>
          </cell>
          <cell r="C3027" t="str">
            <v>Politeknik Negeri Ambon</v>
          </cell>
        </row>
        <row r="3028">
          <cell r="B3028" t="str">
            <v>005022</v>
          </cell>
          <cell r="C3028" t="str">
            <v>Politeknik Perikanan Negeri Tual</v>
          </cell>
        </row>
        <row r="3029">
          <cell r="B3029" t="str">
            <v>405029</v>
          </cell>
          <cell r="C3029" t="str">
            <v>Poltekkes Kemenkes Maluku</v>
          </cell>
        </row>
        <row r="3030">
          <cell r="B3030" t="str">
            <v>123022</v>
          </cell>
          <cell r="C3030" t="str">
            <v>Sekolah Tinggi Ilmu Administrasi Darul Rahman Tual</v>
          </cell>
        </row>
        <row r="3031">
          <cell r="B3031" t="str">
            <v>123031</v>
          </cell>
          <cell r="C3031" t="str">
            <v>Sekolah Tinggi Ilmu Administrasi Langgur</v>
          </cell>
        </row>
        <row r="3032">
          <cell r="B3032" t="str">
            <v>123046</v>
          </cell>
          <cell r="C3032" t="str">
            <v>Sekolah Tinggi Ilmu Administrasi Said Perintah</v>
          </cell>
        </row>
        <row r="3033">
          <cell r="B3033" t="str">
            <v>123053</v>
          </cell>
          <cell r="C3033" t="str">
            <v>Sekolah Tinggi Ilmu Administrasi Saumlaki</v>
          </cell>
        </row>
        <row r="3034">
          <cell r="B3034" t="str">
            <v>123008</v>
          </cell>
          <cell r="C3034" t="str">
            <v>Sekolah Tinggi Ilmu Administrasi Trinitas</v>
          </cell>
        </row>
        <row r="3035">
          <cell r="B3035" t="str">
            <v>123040</v>
          </cell>
          <cell r="C3035" t="str">
            <v>Sekolah Tinggi Ilmu Ekonomi Manajemen Rutu Nusa</v>
          </cell>
        </row>
        <row r="3036">
          <cell r="B3036" t="str">
            <v>123033</v>
          </cell>
          <cell r="C3036" t="str">
            <v>Sekolah Tinggi Ilmu Ekonomi Saumlaki</v>
          </cell>
        </row>
        <row r="3037">
          <cell r="B3037" t="str">
            <v>123026</v>
          </cell>
          <cell r="C3037" t="str">
            <v>Sekolah Tinggi Ilmu Ekonomi Umel</v>
          </cell>
        </row>
        <row r="3038">
          <cell r="B3038" t="str">
            <v>123067</v>
          </cell>
          <cell r="C3038" t="str">
            <v>Sekolah Tinggi Ilmu Hukum Muhammad Thaha Tual di Kota Tual</v>
          </cell>
        </row>
        <row r="3039">
          <cell r="B3039" t="str">
            <v>123062</v>
          </cell>
          <cell r="C3039" t="str">
            <v>Sekolah Tinggi Ilmu Komputer Ambon</v>
          </cell>
        </row>
        <row r="3040">
          <cell r="B3040" t="str">
            <v>123032</v>
          </cell>
          <cell r="C3040" t="str">
            <v>Sekolah Tinggi Ilmu Sosial Ilmu Politik Kebangsaan</v>
          </cell>
        </row>
        <row r="3041">
          <cell r="B3041" t="str">
            <v>123028</v>
          </cell>
          <cell r="C3041" t="str">
            <v>Sekolah Tinggi Ilmu Sosial Mutiara</v>
          </cell>
        </row>
        <row r="3042">
          <cell r="B3042" t="str">
            <v>123065</v>
          </cell>
          <cell r="C3042" t="str">
            <v>Sekolah Tinggi Keguruan dan Ilmu Pendidikan Saumlaki</v>
          </cell>
        </row>
        <row r="3043">
          <cell r="B3043" t="str">
            <v>123021</v>
          </cell>
          <cell r="C3043" t="str">
            <v>Sekolah Tinggi Perikanan Hatta-sjahrir</v>
          </cell>
        </row>
        <row r="3044">
          <cell r="B3044" t="str">
            <v>233250</v>
          </cell>
          <cell r="C3044" t="str">
            <v>Sekolah Tinggi Teologi Bethel Ambon</v>
          </cell>
        </row>
        <row r="3045">
          <cell r="B3045" t="str">
            <v>233063</v>
          </cell>
          <cell r="C3045" t="str">
            <v>Sekolah Tinggi Teologi Injili Indonesia Ambon</v>
          </cell>
        </row>
        <row r="3046">
          <cell r="B3046" t="str">
            <v>233340</v>
          </cell>
          <cell r="C3046" t="str">
            <v>Sekolah Tinggi Teologi Injili Mahkota Sion Saumlaki</v>
          </cell>
        </row>
        <row r="3047">
          <cell r="B3047" t="str">
            <v>213083</v>
          </cell>
          <cell r="C3047" t="str">
            <v>STAI Al-Khairaat Halmahera Selatan</v>
          </cell>
        </row>
        <row r="3048">
          <cell r="B3048" t="str">
            <v>213348</v>
          </cell>
          <cell r="C3048" t="str">
            <v>STAI Said Perintah Masohi, Maluku Tengah, Maluku</v>
          </cell>
        </row>
        <row r="3049">
          <cell r="B3049" t="str">
            <v>213349</v>
          </cell>
          <cell r="C3049" t="str">
            <v>STAI Seram Timur Geser, Maluku</v>
          </cell>
        </row>
        <row r="3050">
          <cell r="B3050" t="str">
            <v>223004</v>
          </cell>
          <cell r="C3050" t="str">
            <v>STAK Negeri Ambon</v>
          </cell>
        </row>
        <row r="3051">
          <cell r="B3051" t="str">
            <v>123023</v>
          </cell>
          <cell r="C3051" t="str">
            <v>STIA Abdul Azis Kataloka</v>
          </cell>
        </row>
        <row r="3052">
          <cell r="B3052" t="str">
            <v>123058</v>
          </cell>
          <cell r="C3052" t="str">
            <v>STIKES Maluku Husada</v>
          </cell>
        </row>
        <row r="3053">
          <cell r="B3053" t="str">
            <v>123059</v>
          </cell>
          <cell r="C3053" t="str">
            <v>STIKES Pasapua Ambon</v>
          </cell>
        </row>
        <row r="3054">
          <cell r="B3054" t="str">
            <v>213358</v>
          </cell>
          <cell r="C3054" t="str">
            <v>STIT As-Salama Tual Maluku Tenggara, Maluku</v>
          </cell>
        </row>
        <row r="3055">
          <cell r="B3055" t="str">
            <v>123037</v>
          </cell>
          <cell r="C3055" t="str">
            <v>STKIP Gotong Royong Masohi</v>
          </cell>
        </row>
        <row r="3056">
          <cell r="B3056" t="str">
            <v>123056</v>
          </cell>
          <cell r="C3056" t="str">
            <v>STKIP Hatta Sjahrir</v>
          </cell>
        </row>
        <row r="3057">
          <cell r="B3057" t="str">
            <v>123068</v>
          </cell>
          <cell r="C3057" t="str">
            <v>STKIP Ita Wotu Nusa</v>
          </cell>
        </row>
        <row r="3058">
          <cell r="B3058" t="str">
            <v>273015</v>
          </cell>
          <cell r="C3058" t="str">
            <v>STPAK St. Yohanes Penginjil Ambon</v>
          </cell>
        </row>
        <row r="3059">
          <cell r="B3059" t="str">
            <v>121007</v>
          </cell>
          <cell r="C3059" t="str">
            <v>Universitas Iqra Buru</v>
          </cell>
        </row>
        <row r="3060">
          <cell r="B3060" t="str">
            <v>121003</v>
          </cell>
          <cell r="C3060" t="str">
            <v>Universitas Kristen Indonesia Maluku</v>
          </cell>
        </row>
        <row r="3061">
          <cell r="B3061" t="str">
            <v>001021</v>
          </cell>
          <cell r="C3061" t="str">
            <v>Universitas Pattimura</v>
          </cell>
        </row>
        <row r="3062">
          <cell r="B3062" t="str">
            <v>121002</v>
          </cell>
          <cell r="C3062" t="str">
            <v>Universitas Darussalam Ambon</v>
          </cell>
        </row>
        <row r="3063">
          <cell r="B3063" t="str">
            <v>233306</v>
          </cell>
          <cell r="C3063" t="str">
            <v>Sekolah Tinggi Keguruan dan Ilmu Pendidikan Samaritan</v>
          </cell>
        </row>
        <row r="3064">
          <cell r="B3064" t="str">
            <v>124010</v>
          </cell>
          <cell r="C3064" t="str">
            <v>Akademi Ilmu Komputer Ternate</v>
          </cell>
        </row>
        <row r="3065">
          <cell r="B3065" t="str">
            <v>124018</v>
          </cell>
          <cell r="C3065" t="str">
            <v>Akademi Kebidanan Gatra Buana Gurabati Tidore</v>
          </cell>
        </row>
        <row r="3066">
          <cell r="B3066" t="str">
            <v>124014</v>
          </cell>
          <cell r="C3066" t="str">
            <v>Akademi Kebidanan Makariwo</v>
          </cell>
        </row>
        <row r="3067">
          <cell r="B3067" t="str">
            <v>125007</v>
          </cell>
          <cell r="C3067" t="str">
            <v>Politeknik Halmahera</v>
          </cell>
        </row>
        <row r="3068">
          <cell r="B3068" t="str">
            <v>125003</v>
          </cell>
          <cell r="C3068" t="str">
            <v>Politeknik Perdamaian Halmahera</v>
          </cell>
        </row>
        <row r="3069">
          <cell r="B3069" t="str">
            <v>125004</v>
          </cell>
          <cell r="C3069" t="str">
            <v>Politeknik Sains &amp; Teknologi Wiratama Maluku Utara</v>
          </cell>
        </row>
        <row r="3070">
          <cell r="B3070" t="str">
            <v>405030</v>
          </cell>
          <cell r="C3070" t="str">
            <v>Poltekkes Kemenkes Ternate</v>
          </cell>
        </row>
        <row r="3071">
          <cell r="B3071" t="str">
            <v>233339</v>
          </cell>
          <cell r="C3071" t="str">
            <v>Sekolah Tinggi Agama Kristen Maluku Utara</v>
          </cell>
        </row>
        <row r="3072">
          <cell r="B3072" t="str">
            <v>123052</v>
          </cell>
          <cell r="C3072" t="str">
            <v>Sekolah Tinggi Ilmu Kesehatan Halmahera</v>
          </cell>
        </row>
        <row r="3073">
          <cell r="B3073" t="str">
            <v>123055</v>
          </cell>
          <cell r="C3073" t="str">
            <v>Sekolah Tinggi Pertanian Kewirausahaan Banau</v>
          </cell>
        </row>
        <row r="3074">
          <cell r="B3074" t="str">
            <v>123051</v>
          </cell>
          <cell r="C3074" t="str">
            <v>Sekolah Tinggi Pertanian Labuha</v>
          </cell>
        </row>
        <row r="3075">
          <cell r="B3075" t="str">
            <v>233064</v>
          </cell>
          <cell r="C3075" t="str">
            <v>Sekolah Tinggi Teologi Dian Halmahera</v>
          </cell>
        </row>
        <row r="3076">
          <cell r="B3076" t="str">
            <v>213084</v>
          </cell>
          <cell r="C3076" t="str">
            <v>STAI Babussalam Sula Maluku Utara</v>
          </cell>
        </row>
        <row r="3077">
          <cell r="B3077" t="str">
            <v>203022</v>
          </cell>
          <cell r="C3077" t="str">
            <v>STAIN Ternate</v>
          </cell>
        </row>
        <row r="3078">
          <cell r="B3078" t="str">
            <v>123034</v>
          </cell>
          <cell r="C3078" t="str">
            <v>STKIP Kie Raha</v>
          </cell>
        </row>
        <row r="3079">
          <cell r="B3079" t="str">
            <v>123045</v>
          </cell>
          <cell r="C3079" t="str">
            <v>STMIK Tidore Mandiri</v>
          </cell>
        </row>
        <row r="3080">
          <cell r="B3080" t="str">
            <v>121017</v>
          </cell>
          <cell r="C3080" t="str">
            <v>Universitas Bumi Hijrah Tidore</v>
          </cell>
        </row>
        <row r="3081">
          <cell r="B3081" t="str">
            <v>121015</v>
          </cell>
          <cell r="C3081" t="str">
            <v>Universitas Halmahera</v>
          </cell>
        </row>
        <row r="3082">
          <cell r="B3082" t="str">
            <v>001044</v>
          </cell>
          <cell r="C3082" t="str">
            <v>Universitas Khairun</v>
          </cell>
        </row>
        <row r="3083">
          <cell r="B3083" t="str">
            <v>121005</v>
          </cell>
          <cell r="C3083" t="str">
            <v>Universitas Muhammadiyah Maluku Utara</v>
          </cell>
        </row>
        <row r="3084">
          <cell r="B3084" t="str">
            <v>121004</v>
          </cell>
          <cell r="C3084" t="str">
            <v>Universitas Nuku</v>
          </cell>
        </row>
        <row r="3085">
          <cell r="B3085" t="str">
            <v>121018</v>
          </cell>
          <cell r="C3085" t="str">
            <v>Universitas Pasifik Morotai</v>
          </cell>
        </row>
        <row r="3086">
          <cell r="B3086" t="str">
            <v>202024</v>
          </cell>
          <cell r="C3086" t="str">
            <v>IAIN Ternate</v>
          </cell>
        </row>
        <row r="3087">
          <cell r="B3087" t="str">
            <v>084031</v>
          </cell>
          <cell r="C3087" t="str">
            <v>Akademi Kebidanan Bhakti Kencana</v>
          </cell>
        </row>
        <row r="3088">
          <cell r="B3088" t="str">
            <v>084029</v>
          </cell>
          <cell r="C3088" t="str">
            <v>Akademi Kebidanan Harapan Bunda Bima</v>
          </cell>
        </row>
        <row r="3089">
          <cell r="B3089" t="str">
            <v>084035</v>
          </cell>
          <cell r="C3089" t="str">
            <v>Akademi Kebidanan Surya Mandiri Kota Bima</v>
          </cell>
        </row>
        <row r="3090">
          <cell r="B3090" t="str">
            <v>084024</v>
          </cell>
          <cell r="C3090" t="str">
            <v>Akademi Keperawatan Samawa</v>
          </cell>
        </row>
        <row r="3091">
          <cell r="B3091" t="str">
            <v>084036</v>
          </cell>
          <cell r="C3091" t="str">
            <v>Akademi Kesehatan Gigi Karya Adi Husada Mataram</v>
          </cell>
        </row>
        <row r="3092">
          <cell r="B3092" t="str">
            <v>084022</v>
          </cell>
          <cell r="C3092" t="str">
            <v>Akademi Manajemen Informatika &amp; Komputer Mataram</v>
          </cell>
        </row>
        <row r="3093">
          <cell r="B3093" t="str">
            <v>084010</v>
          </cell>
          <cell r="C3093" t="str">
            <v>Akademi Pariwisata Mataram</v>
          </cell>
        </row>
        <row r="3094">
          <cell r="B3094" t="str">
            <v>344051</v>
          </cell>
          <cell r="C3094" t="str">
            <v>Akademi Perawat Kesehatan Provinsi NTB</v>
          </cell>
        </row>
        <row r="3095">
          <cell r="B3095" t="str">
            <v>084011</v>
          </cell>
          <cell r="C3095" t="str">
            <v>Akademi Sekretari Dan Manajemen Mataram</v>
          </cell>
        </row>
        <row r="3096">
          <cell r="B3096" t="str">
            <v>084013</v>
          </cell>
          <cell r="C3096" t="str">
            <v>Akademi Teknik Bima</v>
          </cell>
        </row>
        <row r="3097">
          <cell r="B3097" t="str">
            <v>202014</v>
          </cell>
          <cell r="C3097" t="str">
            <v>IAIN Mataram</v>
          </cell>
        </row>
        <row r="3098">
          <cell r="B3098" t="str">
            <v>082003</v>
          </cell>
          <cell r="C3098" t="str">
            <v>IKIP Mataram</v>
          </cell>
        </row>
        <row r="3099">
          <cell r="B3099" t="str">
            <v>212021</v>
          </cell>
          <cell r="C3099" t="str">
            <v xml:space="preserve">Institut Agama Islam Hamzanwadi NW Lombok Timur </v>
          </cell>
        </row>
        <row r="3100">
          <cell r="B3100" t="str">
            <v>212006</v>
          </cell>
          <cell r="C3100" t="str">
            <v>Institut Agama Islam Hamzanwadi NW Pancor Lombok Timur</v>
          </cell>
        </row>
        <row r="3101">
          <cell r="B3101" t="str">
            <v>212009</v>
          </cell>
          <cell r="C3101" t="str">
            <v>Institut Agama Islam Qomarul Huda Bagu Lombok Tengah NTB</v>
          </cell>
        </row>
        <row r="3102">
          <cell r="B3102" t="str">
            <v>082006</v>
          </cell>
          <cell r="C3102" t="str">
            <v>Institut Ilmu Sosial dan Budaya Samawa Rea</v>
          </cell>
        </row>
        <row r="3103">
          <cell r="B3103" t="str">
            <v>085005</v>
          </cell>
          <cell r="C3103" t="str">
            <v>Politeknik Medica Farma Husada Mataram</v>
          </cell>
        </row>
        <row r="3104">
          <cell r="B3104" t="str">
            <v>405019</v>
          </cell>
          <cell r="C3104" t="str">
            <v>Poltekkes Kemenkes Mataram</v>
          </cell>
        </row>
        <row r="3105">
          <cell r="B3105" t="str">
            <v>083014</v>
          </cell>
          <cell r="C3105" t="str">
            <v>Sekolah Tinggi Administrasi Muhammadiyah Selong</v>
          </cell>
        </row>
        <row r="3106">
          <cell r="B3106" t="str">
            <v>243001</v>
          </cell>
          <cell r="C3106" t="str">
            <v>Sekolah Tinggi Agama Hindu Negeri Gde Pudja Mataram</v>
          </cell>
        </row>
        <row r="3107">
          <cell r="B3107" t="str">
            <v>083018</v>
          </cell>
          <cell r="C3107" t="str">
            <v>Sekolah Tinggi Ilmu Administrasi Mataram</v>
          </cell>
        </row>
        <row r="3108">
          <cell r="B3108" t="str">
            <v>213521</v>
          </cell>
          <cell r="C3108" t="str">
            <v>Sekolah Tinggi Ilmu Al-Qur'an (STIQ) Bima</v>
          </cell>
        </row>
        <row r="3109">
          <cell r="B3109" t="str">
            <v>083016</v>
          </cell>
          <cell r="C3109" t="str">
            <v>Sekolah Tinggi Ilmu Ekonomi 45 Mataram</v>
          </cell>
        </row>
        <row r="3110">
          <cell r="B3110" t="str">
            <v>083043</v>
          </cell>
          <cell r="C3110" t="str">
            <v>Sekolah Tinggi Ilmu Ekonomi AMM</v>
          </cell>
        </row>
        <row r="3111">
          <cell r="B3111" t="str">
            <v>083034</v>
          </cell>
          <cell r="C3111" t="str">
            <v>Sekolah Tinggi Ilmu Ekonomi Bima</v>
          </cell>
        </row>
        <row r="3112">
          <cell r="B3112" t="str">
            <v>083020</v>
          </cell>
          <cell r="C3112" t="str">
            <v>Sekolah Tinggi Ilmu Ekonomi Nasional</v>
          </cell>
        </row>
        <row r="3113">
          <cell r="B3113" t="str">
            <v>083021</v>
          </cell>
          <cell r="C3113" t="str">
            <v>Sekolah Tinggi Ilmu Ekonomi Yapis</v>
          </cell>
        </row>
        <row r="3114">
          <cell r="B3114" t="str">
            <v>083017</v>
          </cell>
          <cell r="C3114" t="str">
            <v>Sekolah Tinggi Ilmu Hukum Muhammadiyah Bima</v>
          </cell>
        </row>
        <row r="3115">
          <cell r="B3115" t="str">
            <v>083022</v>
          </cell>
          <cell r="C3115" t="str">
            <v>Sekolah Tinggi Ilmu Kesehatan Mataram</v>
          </cell>
        </row>
        <row r="3116">
          <cell r="B3116" t="str">
            <v>083015</v>
          </cell>
          <cell r="C3116" t="str">
            <v>Sekolah Tinggi Ilmu Sosial Dan Politik Mbojo</v>
          </cell>
        </row>
        <row r="3117">
          <cell r="B3117" t="str">
            <v>213540</v>
          </cell>
          <cell r="C3117" t="str">
            <v>Sekolah Tinggi Ilmu Tarbiyah (STIT) Bahana Sumbawa Barat</v>
          </cell>
        </row>
        <row r="3118">
          <cell r="B3118" t="str">
            <v>213522</v>
          </cell>
          <cell r="C3118" t="str">
            <v>Sekolah Tinggi Ilmu Tarbiyah (STIT) Islamiyah Nusa Tenggara Barat</v>
          </cell>
        </row>
        <row r="3119">
          <cell r="B3119" t="str">
            <v>083064</v>
          </cell>
          <cell r="C3119" t="str">
            <v>Sekolah Tinggi Teknik Bima</v>
          </cell>
        </row>
        <row r="3120">
          <cell r="B3120" t="str">
            <v>083045</v>
          </cell>
          <cell r="C3120" t="str">
            <v>Sekolah Tinggi Teknik Lingkungan Mataram</v>
          </cell>
        </row>
        <row r="3121">
          <cell r="B3121" t="str">
            <v>233255</v>
          </cell>
          <cell r="C3121" t="str">
            <v>Sekolah Tinggi Theologia Injili Indonesia Lombok</v>
          </cell>
        </row>
        <row r="3122">
          <cell r="B3122" t="str">
            <v>213197</v>
          </cell>
          <cell r="C3122" t="str">
            <v>STAI Al-Amin Dompu NTB</v>
          </cell>
        </row>
        <row r="3123">
          <cell r="B3123" t="str">
            <v>213196</v>
          </cell>
          <cell r="C3123" t="str">
            <v>STAI Al-Amin Gersik Kediri Lombok Barat</v>
          </cell>
        </row>
        <row r="3124">
          <cell r="B3124" t="str">
            <v>213212</v>
          </cell>
          <cell r="C3124" t="str">
            <v>STAI Darul Kamal NW Kembang Kerang NTB</v>
          </cell>
        </row>
        <row r="3125">
          <cell r="B3125" t="str">
            <v>213225</v>
          </cell>
          <cell r="C3125" t="str">
            <v>STAI Muhammadiyah (STAIM) Bima</v>
          </cell>
        </row>
        <row r="3126">
          <cell r="B3126" t="str">
            <v>213230</v>
          </cell>
          <cell r="C3126" t="str">
            <v>STAI Nahdlatul Wathan Samawa Sumbawa Besar NTB</v>
          </cell>
        </row>
        <row r="3127">
          <cell r="B3127" t="str">
            <v>213232</v>
          </cell>
          <cell r="C3127" t="str">
            <v>STAI Nurul Hakim Kediri Lombok Barat NTB</v>
          </cell>
        </row>
        <row r="3128">
          <cell r="B3128" t="str">
            <v>213194</v>
          </cell>
          <cell r="C3128" t="str">
            <v>STEI Hamzar Lombok Timur</v>
          </cell>
        </row>
        <row r="3129">
          <cell r="B3129" t="str">
            <v>083090</v>
          </cell>
          <cell r="C3129" t="str">
            <v>STIBA Bumi Gora Mataram</v>
          </cell>
        </row>
        <row r="3130">
          <cell r="B3130" t="str">
            <v>213246</v>
          </cell>
          <cell r="C3130" t="str">
            <v>STID Mustafa Ibrahim Al-Ishlahuddiny Kediri Lombok Barat NTB</v>
          </cell>
        </row>
        <row r="3131">
          <cell r="B3131" t="str">
            <v>083094</v>
          </cell>
          <cell r="C3131" t="str">
            <v>STIKES Griya Husada Sumbawa</v>
          </cell>
        </row>
        <row r="3132">
          <cell r="B3132" t="str">
            <v>083067</v>
          </cell>
          <cell r="C3132" t="str">
            <v>STIKES Hamzar Memben Lombok Timur</v>
          </cell>
        </row>
        <row r="3133">
          <cell r="B3133" t="str">
            <v>083049</v>
          </cell>
          <cell r="C3133" t="str">
            <v>STIKES Qamarul Huda</v>
          </cell>
        </row>
        <row r="3134">
          <cell r="B3134" t="str">
            <v>083047</v>
          </cell>
          <cell r="C3134" t="str">
            <v>STIKES Yarsi Mataram</v>
          </cell>
        </row>
        <row r="3135">
          <cell r="B3135" t="str">
            <v>213247</v>
          </cell>
          <cell r="C3135" t="str">
            <v>STIS Al-Ittihad Bima Yayasan Pendidikan Al-Itihad Bima NTB</v>
          </cell>
        </row>
        <row r="3136">
          <cell r="B3136" t="str">
            <v>213087</v>
          </cell>
          <cell r="C3136" t="str">
            <v>STIT Al-Aziziyah Kapek Gunungsari Lombok Barat Nusa Tenggara</v>
          </cell>
        </row>
        <row r="3137">
          <cell r="B3137" t="str">
            <v>213256</v>
          </cell>
          <cell r="C3137" t="str">
            <v>STIT Darussalimin NW Praya Lombok Tengah Nusa Tenggara Barat</v>
          </cell>
        </row>
        <row r="3138">
          <cell r="B3138" t="str">
            <v>213088</v>
          </cell>
          <cell r="C3138" t="str">
            <v>STIT Palapa Nusantara Lombok Nusa Tenggara Barat</v>
          </cell>
        </row>
        <row r="3139">
          <cell r="B3139" t="str">
            <v>213274</v>
          </cell>
          <cell r="C3139" t="str">
            <v>STIT Sunan Giri Bima, NTB</v>
          </cell>
        </row>
        <row r="3140">
          <cell r="B3140" t="str">
            <v>213089</v>
          </cell>
          <cell r="C3140" t="str">
            <v>STITNU Al-Mahsuni</v>
          </cell>
        </row>
        <row r="3141">
          <cell r="B3141" t="str">
            <v>083066</v>
          </cell>
          <cell r="C3141" t="str">
            <v>STKIP Al Amin Dompu</v>
          </cell>
        </row>
        <row r="3142">
          <cell r="B3142" t="str">
            <v>083012</v>
          </cell>
          <cell r="C3142" t="str">
            <v>STKIP Bima</v>
          </cell>
        </row>
        <row r="3143">
          <cell r="B3143" t="str">
            <v>083013</v>
          </cell>
          <cell r="C3143" t="str">
            <v>STKIP Hamzanwadi</v>
          </cell>
        </row>
        <row r="3144">
          <cell r="B3144" t="str">
            <v>083071</v>
          </cell>
          <cell r="C3144" t="str">
            <v>STKIP Hamzar</v>
          </cell>
        </row>
        <row r="3145">
          <cell r="B3145" t="str">
            <v>083091</v>
          </cell>
          <cell r="C3145" t="str">
            <v>STKIP Harapan Bima</v>
          </cell>
        </row>
        <row r="3146">
          <cell r="B3146" t="str">
            <v>083076</v>
          </cell>
          <cell r="C3146" t="str">
            <v>STKIP Paracendekia N W Sumbawa</v>
          </cell>
        </row>
        <row r="3147">
          <cell r="B3147" t="str">
            <v>083073</v>
          </cell>
          <cell r="C3147" t="str">
            <v>STKIP Qamarul Huda</v>
          </cell>
        </row>
        <row r="3148">
          <cell r="B3148" t="str">
            <v>083051</v>
          </cell>
          <cell r="C3148" t="str">
            <v>STKIP Taman Siswa Bima</v>
          </cell>
        </row>
        <row r="3149">
          <cell r="B3149" t="str">
            <v>083062</v>
          </cell>
          <cell r="C3149" t="str">
            <v>STKIP Yapis Dompu</v>
          </cell>
        </row>
        <row r="3150">
          <cell r="B3150" t="str">
            <v>083019</v>
          </cell>
          <cell r="C3150" t="str">
            <v>STMIK Bumi Gora</v>
          </cell>
        </row>
        <row r="3151">
          <cell r="B3151" t="str">
            <v>083041</v>
          </cell>
          <cell r="C3151" t="str">
            <v>STMIK Lombok</v>
          </cell>
        </row>
        <row r="3152">
          <cell r="B3152" t="str">
            <v>083048</v>
          </cell>
          <cell r="C3152" t="str">
            <v>STMIK Syaikh Zainuddin Nahdlatul Wathan</v>
          </cell>
        </row>
        <row r="3153">
          <cell r="B3153" t="str">
            <v>233256</v>
          </cell>
          <cell r="C3153" t="str">
            <v>STT ARASTAMAR MATARAM</v>
          </cell>
        </row>
        <row r="3154">
          <cell r="B3154" t="str">
            <v>083078</v>
          </cell>
          <cell r="C3154" t="str">
            <v>STT Hamzanwadi</v>
          </cell>
        </row>
        <row r="3155">
          <cell r="B3155" t="str">
            <v>081013</v>
          </cell>
          <cell r="C3155" t="str">
            <v>Universitas 45 Mataram</v>
          </cell>
        </row>
        <row r="3156">
          <cell r="B3156" t="str">
            <v>081028</v>
          </cell>
          <cell r="C3156" t="str">
            <v>Universitas Cordova</v>
          </cell>
        </row>
        <row r="3157">
          <cell r="B3157" t="str">
            <v>081015</v>
          </cell>
          <cell r="C3157" t="str">
            <v>Universitas Gunung Rinjani</v>
          </cell>
        </row>
        <row r="3158">
          <cell r="B3158" t="str">
            <v>081012</v>
          </cell>
          <cell r="C3158" t="str">
            <v>Universitas Islam Al-azhar Mataram</v>
          </cell>
        </row>
        <row r="3159">
          <cell r="B3159" t="str">
            <v>081011</v>
          </cell>
          <cell r="C3159" t="str">
            <v>Universitas Mahasaraswati Mataram</v>
          </cell>
        </row>
        <row r="3160">
          <cell r="B3160" t="str">
            <v>001016</v>
          </cell>
          <cell r="C3160" t="str">
            <v>Universitas Mataram</v>
          </cell>
        </row>
        <row r="3161">
          <cell r="B3161" t="str">
            <v>081010</v>
          </cell>
          <cell r="C3161" t="str">
            <v>Universitas Muhammadiyah Mataram</v>
          </cell>
        </row>
        <row r="3162">
          <cell r="B3162" t="str">
            <v>081032</v>
          </cell>
          <cell r="C3162" t="str">
            <v>Universitas Nahdlatul Ulama Nusa Tenggara Barat</v>
          </cell>
        </row>
        <row r="3163">
          <cell r="B3163" t="str">
            <v>081014</v>
          </cell>
          <cell r="C3163" t="str">
            <v>Universitas Nahdlatul Wathan Mataram</v>
          </cell>
        </row>
        <row r="3164">
          <cell r="B3164" t="str">
            <v>081017</v>
          </cell>
          <cell r="C3164" t="str">
            <v>Universitas Nusa Tenggara Barat</v>
          </cell>
        </row>
        <row r="3165">
          <cell r="B3165" t="str">
            <v>081016</v>
          </cell>
          <cell r="C3165" t="str">
            <v>Universitas Samawa</v>
          </cell>
        </row>
        <row r="3166">
          <cell r="B3166" t="str">
            <v>081030</v>
          </cell>
          <cell r="C3166" t="str">
            <v>Universitas Teknologi Sumbawa</v>
          </cell>
        </row>
        <row r="3167">
          <cell r="B3167" t="str">
            <v>084012</v>
          </cell>
          <cell r="C3167" t="str">
            <v>Akademi Bahasa Asing Bumi Gora Mataram</v>
          </cell>
        </row>
        <row r="3168">
          <cell r="B3168" t="str">
            <v>212040</v>
          </cell>
          <cell r="C3168" t="str">
            <v>Institut Agama Islam (IAI) Nurul Hakim Kediri Lombok Barat NTB</v>
          </cell>
        </row>
        <row r="3169">
          <cell r="B3169" t="str">
            <v>212054</v>
          </cell>
          <cell r="C3169" t="str">
            <v xml:space="preserve">Institut Agama Islam Muhammadiyah Bima </v>
          </cell>
        </row>
        <row r="3170">
          <cell r="B3170" t="str">
            <v>213086</v>
          </cell>
          <cell r="C3170" t="str">
            <v>STAI Sultan Abdul Kahir Bima</v>
          </cell>
        </row>
        <row r="3171">
          <cell r="B3171" t="str">
            <v>213085</v>
          </cell>
          <cell r="C3171" t="str">
            <v>STES Harapan Bima Nusa Tenggara Barat</v>
          </cell>
        </row>
        <row r="3172">
          <cell r="B3172" t="str">
            <v>083068</v>
          </cell>
          <cell r="C3172" t="str">
            <v>STIKES Yahya Bima</v>
          </cell>
        </row>
        <row r="3173">
          <cell r="B3173" t="str">
            <v>213069</v>
          </cell>
          <cell r="C3173" t="str">
            <v>STIT Manhalul Ma`arif Praya Lombok Tengah</v>
          </cell>
        </row>
        <row r="3174">
          <cell r="B3174" t="str">
            <v>084028</v>
          </cell>
          <cell r="C3174" t="str">
            <v>Akademi Kebidanan Anugrah Abadi</v>
          </cell>
        </row>
        <row r="3175">
          <cell r="B3175" t="str">
            <v>084023</v>
          </cell>
          <cell r="C3175" t="str">
            <v>Akademi Bahasa Asing Santa Mary Ende</v>
          </cell>
        </row>
        <row r="3176">
          <cell r="B3176" t="str">
            <v>084043</v>
          </cell>
          <cell r="C3176" t="str">
            <v>Akademi Farmasi Santo Fransiskus Xaverius</v>
          </cell>
        </row>
        <row r="3177">
          <cell r="B3177" t="str">
            <v>084042</v>
          </cell>
          <cell r="C3177" t="str">
            <v xml:space="preserve">Akademi Kebidanan Santa Elisabeth Kefamenanu </v>
          </cell>
        </row>
        <row r="3178">
          <cell r="B3178" t="str">
            <v>084025</v>
          </cell>
          <cell r="C3178" t="str">
            <v>Akademi Keperawatan Maranatha Groups</v>
          </cell>
        </row>
        <row r="3179">
          <cell r="B3179" t="str">
            <v>344052</v>
          </cell>
          <cell r="C3179" t="str">
            <v>Akademi Keperawatan Pemkab Belu</v>
          </cell>
        </row>
        <row r="3180">
          <cell r="B3180" t="str">
            <v>084041</v>
          </cell>
          <cell r="C3180" t="str">
            <v xml:space="preserve">Akademi Keperawatan ST Elisabeth Lela </v>
          </cell>
        </row>
        <row r="3181">
          <cell r="B3181" t="str">
            <v>344053</v>
          </cell>
          <cell r="C3181" t="str">
            <v>Akademi Keperawatan Waikabubak Pemda Sumba Barat</v>
          </cell>
        </row>
        <row r="3182">
          <cell r="B3182" t="str">
            <v>084018</v>
          </cell>
          <cell r="C3182" t="str">
            <v>Akademi Keuangan Dan Perbankan Effata Kupang</v>
          </cell>
        </row>
        <row r="3183">
          <cell r="B3183" t="str">
            <v>084021</v>
          </cell>
          <cell r="C3183" t="str">
            <v>Akademi Koperasi Indonesia Ratu Jelita</v>
          </cell>
        </row>
        <row r="3184">
          <cell r="B3184" t="str">
            <v>084020</v>
          </cell>
          <cell r="C3184" t="str">
            <v>Akademi Pariwisata Kupang</v>
          </cell>
        </row>
        <row r="3185">
          <cell r="B3185" t="str">
            <v>084019</v>
          </cell>
          <cell r="C3185" t="str">
            <v>Akademi Pekerjaan Sosial Kupang</v>
          </cell>
        </row>
        <row r="3186">
          <cell r="B3186" t="str">
            <v>084014</v>
          </cell>
          <cell r="C3186" t="str">
            <v>Akademi Teknik Kupang</v>
          </cell>
        </row>
        <row r="3187">
          <cell r="B3187" t="str">
            <v>082004</v>
          </cell>
          <cell r="C3187" t="str">
            <v>IKIP Muhammadiyah Maumere</v>
          </cell>
        </row>
        <row r="3188">
          <cell r="B3188" t="str">
            <v>082005</v>
          </cell>
          <cell r="C3188" t="str">
            <v>Institut Keguruan dan Teknologi Larantuka</v>
          </cell>
        </row>
        <row r="3189">
          <cell r="B3189" t="str">
            <v>005017</v>
          </cell>
          <cell r="C3189" t="str">
            <v>Politeknik Negeri Kupang</v>
          </cell>
        </row>
        <row r="3190">
          <cell r="B3190" t="str">
            <v>005021</v>
          </cell>
          <cell r="C3190" t="str">
            <v>Politeknik Pertanian Negeri Kupang</v>
          </cell>
        </row>
        <row r="3191">
          <cell r="B3191" t="str">
            <v>085002</v>
          </cell>
          <cell r="C3191" t="str">
            <v>Politeknik St Wilhelmus</v>
          </cell>
        </row>
        <row r="3192">
          <cell r="B3192" t="str">
            <v>405020</v>
          </cell>
          <cell r="C3192" t="str">
            <v>Poltekkes Kemenkes Kupang</v>
          </cell>
        </row>
        <row r="3193">
          <cell r="B3193" t="str">
            <v>233307</v>
          </cell>
          <cell r="C3193" t="str">
            <v>Sekolah Tinggi Agama Kristen Arastamar Soe (STAKAS)</v>
          </cell>
        </row>
        <row r="3194">
          <cell r="B3194" t="str">
            <v>233251</v>
          </cell>
          <cell r="C3194" t="str">
            <v>Sekolah Tinggi Agama Kristen Informatika Timor</v>
          </cell>
        </row>
        <row r="3195">
          <cell r="B3195" t="str">
            <v>083031</v>
          </cell>
          <cell r="C3195" t="str">
            <v>Sekolah Tinggi Bahasa Asing Cakrawala Nusantara</v>
          </cell>
        </row>
        <row r="3196">
          <cell r="B3196" t="str">
            <v>083035</v>
          </cell>
          <cell r="C3196" t="str">
            <v>Sekolah Tinggi Bahasa Asing Mentari Kupang</v>
          </cell>
        </row>
        <row r="3197">
          <cell r="B3197" t="str">
            <v>083023</v>
          </cell>
          <cell r="C3197" t="str">
            <v>Sekolah Tinggi Filsafat Katolik Ledalero</v>
          </cell>
        </row>
        <row r="3198">
          <cell r="B3198" t="str">
            <v>083092</v>
          </cell>
          <cell r="C3198" t="str">
            <v>Sekolah Tinggi Ilmu Ekonomi Karya</v>
          </cell>
        </row>
        <row r="3199">
          <cell r="B3199" t="str">
            <v>083028</v>
          </cell>
          <cell r="C3199" t="str">
            <v>Sekolah Tinggi Ilmu Ekonomi Oemathonis</v>
          </cell>
        </row>
        <row r="3200">
          <cell r="B3200" t="str">
            <v>083037</v>
          </cell>
          <cell r="C3200" t="str">
            <v>Sekolah Tinggi Ilmu Ekonomi Putra Timor</v>
          </cell>
        </row>
        <row r="3201">
          <cell r="B3201" t="str">
            <v>083026</v>
          </cell>
          <cell r="C3201" t="str">
            <v>Sekolah Tinggi Ilmu Ekonomi Wirawacana</v>
          </cell>
        </row>
        <row r="3202">
          <cell r="B3202" t="str">
            <v>083025</v>
          </cell>
          <cell r="C3202" t="str">
            <v>Sekolah Tinggi Ilmu Manajemen Kupang</v>
          </cell>
        </row>
        <row r="3203">
          <cell r="B3203" t="str">
            <v>083040</v>
          </cell>
          <cell r="C3203" t="str">
            <v>Sekolah Tinggi Ilmu Sosial Dan Politik Fajar Timur</v>
          </cell>
        </row>
        <row r="3204">
          <cell r="B3204" t="str">
            <v>213441</v>
          </cell>
          <cell r="C3204" t="str">
            <v>Sekolah Tinggi Ilmu Tarbiyah Kupang</v>
          </cell>
        </row>
        <row r="3205">
          <cell r="B3205" t="str">
            <v>083053</v>
          </cell>
          <cell r="C3205" t="str">
            <v>Sekolah Tinggi Informatika Komputer Artha Buana</v>
          </cell>
        </row>
        <row r="3206">
          <cell r="B3206" t="str">
            <v>083072</v>
          </cell>
          <cell r="C3206" t="str">
            <v>Sekolah Tinggi Keguruan dan Ilmu Pendidikan Citra Bakti</v>
          </cell>
        </row>
        <row r="3207">
          <cell r="B3207" t="str">
            <v>083088</v>
          </cell>
          <cell r="C3207" t="str">
            <v>Sekolah Tinggi Manajemen Informatika Komputer Stella Maris Sumba</v>
          </cell>
        </row>
        <row r="3208">
          <cell r="B3208" t="str">
            <v>083029</v>
          </cell>
          <cell r="C3208" t="str">
            <v>Sekolah Tinggi Pembangunan Masyarakat Santa Ursula</v>
          </cell>
        </row>
        <row r="3209">
          <cell r="B3209" t="str">
            <v>233065</v>
          </cell>
          <cell r="C3209" t="str">
            <v>Sekolah Tinggi Teologi Injili dan Kejuruan Kupang</v>
          </cell>
        </row>
        <row r="3210">
          <cell r="B3210" t="str">
            <v>233253</v>
          </cell>
          <cell r="C3210" t="str">
            <v>Sekolah Tinggi Teologi Terpadu Waingapu</v>
          </cell>
        </row>
        <row r="3211">
          <cell r="B3211" t="str">
            <v>223005</v>
          </cell>
          <cell r="C3211" t="str">
            <v>STAK Negeri Kupang</v>
          </cell>
        </row>
        <row r="3212">
          <cell r="B3212" t="str">
            <v>083061</v>
          </cell>
          <cell r="C3212" t="str">
            <v>STIKES Citra Husada Mandiri</v>
          </cell>
        </row>
        <row r="3213">
          <cell r="B3213" t="str">
            <v>083069</v>
          </cell>
          <cell r="C3213" t="str">
            <v>STIKES Maranatha Kupang</v>
          </cell>
        </row>
        <row r="3214">
          <cell r="B3214" t="str">
            <v>083070</v>
          </cell>
          <cell r="C3214" t="str">
            <v>STIKES Nusantara Oebobo</v>
          </cell>
        </row>
        <row r="3215">
          <cell r="B3215" t="str">
            <v>083081</v>
          </cell>
          <cell r="C3215" t="str">
            <v>STIKES Santu Paulus Ruteng</v>
          </cell>
        </row>
        <row r="3216">
          <cell r="B3216" t="str">
            <v>083044</v>
          </cell>
          <cell r="C3216" t="str">
            <v>STIMIK Kupang</v>
          </cell>
        </row>
        <row r="3217">
          <cell r="B3217" t="str">
            <v>273002</v>
          </cell>
          <cell r="C3217" t="str">
            <v xml:space="preserve">STIPAR Ende </v>
          </cell>
        </row>
        <row r="3218">
          <cell r="B3218" t="str">
            <v>273003</v>
          </cell>
          <cell r="C3218" t="str">
            <v xml:space="preserve">STIPAS Keuskupan Agung Kupang </v>
          </cell>
        </row>
        <row r="3219">
          <cell r="B3219" t="str">
            <v>273005</v>
          </cell>
          <cell r="C3219" t="str">
            <v xml:space="preserve">STIPAS St.Sirilus Ruteng </v>
          </cell>
        </row>
        <row r="3220">
          <cell r="B3220" t="str">
            <v>083083</v>
          </cell>
          <cell r="C3220" t="str">
            <v>STKIP Citra Bina Nusantara</v>
          </cell>
        </row>
        <row r="3221">
          <cell r="B3221" t="str">
            <v>083087</v>
          </cell>
          <cell r="C3221" t="str">
            <v>STKIP Muhammadiyah Kalabahi</v>
          </cell>
        </row>
        <row r="3222">
          <cell r="B3222" t="str">
            <v>083074</v>
          </cell>
          <cell r="C3222" t="str">
            <v>STKIP Nusa Bunga Floresta</v>
          </cell>
        </row>
        <row r="3223">
          <cell r="B3223" t="str">
            <v>083084</v>
          </cell>
          <cell r="C3223" t="str">
            <v>STKIP Nusa Timor</v>
          </cell>
        </row>
        <row r="3224">
          <cell r="B3224" t="str">
            <v>083024</v>
          </cell>
          <cell r="C3224" t="str">
            <v>STKIP Santu Paulus</v>
          </cell>
        </row>
        <row r="3225">
          <cell r="B3225" t="str">
            <v>083085</v>
          </cell>
          <cell r="C3225" t="str">
            <v>STKIP Simbiosis</v>
          </cell>
        </row>
        <row r="3226">
          <cell r="B3226" t="str">
            <v>083079</v>
          </cell>
          <cell r="C3226" t="str">
            <v>STKIP Sinar Pancasila</v>
          </cell>
        </row>
        <row r="3227">
          <cell r="B3227" t="str">
            <v>083077</v>
          </cell>
          <cell r="C3227" t="str">
            <v>STKIP Soe</v>
          </cell>
        </row>
        <row r="3228">
          <cell r="B3228" t="str">
            <v>083082</v>
          </cell>
          <cell r="C3228" t="str">
            <v>STKIP Weetebula</v>
          </cell>
        </row>
        <row r="3229">
          <cell r="B3229" t="str">
            <v>083027</v>
          </cell>
          <cell r="C3229" t="str">
            <v>STMIKOM Uyelindo Kupang</v>
          </cell>
        </row>
        <row r="3230">
          <cell r="B3230" t="str">
            <v>273013</v>
          </cell>
          <cell r="C3230" t="str">
            <v>STP Reinha Waibalun Larantuka - Flores Timur - NTT</v>
          </cell>
        </row>
        <row r="3231">
          <cell r="B3231" t="str">
            <v>273012</v>
          </cell>
          <cell r="C3231" t="str">
            <v>STP ST. Petrus Keuskupan Atambua</v>
          </cell>
        </row>
        <row r="3232">
          <cell r="B3232" t="str">
            <v>233066</v>
          </cell>
          <cell r="C3232" t="str">
            <v>STT Abalbalat Wesleyan Kupang</v>
          </cell>
        </row>
        <row r="3233">
          <cell r="B3233" t="str">
            <v>233254</v>
          </cell>
          <cell r="C3233" t="str">
            <v>STT Gereja Kristen Sumba</v>
          </cell>
        </row>
        <row r="3234">
          <cell r="B3234" t="str">
            <v>233258</v>
          </cell>
          <cell r="C3234" t="str">
            <v>STT INJILI INDONESIA KUPANG</v>
          </cell>
        </row>
        <row r="3235">
          <cell r="B3235" t="str">
            <v>233257</v>
          </cell>
          <cell r="C3235" t="str">
            <v>STT SOE Prov. Nusa Tenggara Timur</v>
          </cell>
        </row>
        <row r="3236">
          <cell r="B3236" t="str">
            <v>081019</v>
          </cell>
          <cell r="C3236" t="str">
            <v>Universitas Flores</v>
          </cell>
        </row>
        <row r="3237">
          <cell r="B3237" t="str">
            <v>081031</v>
          </cell>
          <cell r="C3237" t="str">
            <v>Universitas Karyadarma Kupang</v>
          </cell>
        </row>
        <row r="3238">
          <cell r="B3238" t="str">
            <v>081018</v>
          </cell>
          <cell r="C3238" t="str">
            <v>Universitas Katolik Widya Mandira Kupang</v>
          </cell>
        </row>
        <row r="3239">
          <cell r="B3239" t="str">
            <v>081020</v>
          </cell>
          <cell r="C3239" t="str">
            <v>Universitas Kristen Artha Wacana</v>
          </cell>
        </row>
        <row r="3240">
          <cell r="B3240" t="str">
            <v>081021</v>
          </cell>
          <cell r="C3240" t="str">
            <v>Universitas Muhammadiyah Kupang</v>
          </cell>
        </row>
        <row r="3241">
          <cell r="B3241" t="str">
            <v>001014</v>
          </cell>
          <cell r="C3241" t="str">
            <v>Universitas Nusa Cendana</v>
          </cell>
        </row>
        <row r="3242">
          <cell r="B3242" t="str">
            <v>081024</v>
          </cell>
          <cell r="C3242" t="str">
            <v>Universitas Nusa Lontar Rote</v>
          </cell>
        </row>
        <row r="3243">
          <cell r="B3243" t="str">
            <v>081025</v>
          </cell>
          <cell r="C3243" t="str">
            <v>Universitas Nusa Nipa</v>
          </cell>
        </row>
        <row r="3244">
          <cell r="B3244" t="str">
            <v>001060</v>
          </cell>
          <cell r="C3244" t="str">
            <v>Universitas Timor</v>
          </cell>
        </row>
        <row r="3245">
          <cell r="B3245" t="str">
            <v>081027</v>
          </cell>
          <cell r="C3245" t="str">
            <v>Universitas Tribuana Kalabahi</v>
          </cell>
        </row>
        <row r="3246">
          <cell r="B3246" t="str">
            <v>081023</v>
          </cell>
          <cell r="C3246" t="str">
            <v>Universitas Timor</v>
          </cell>
        </row>
        <row r="3247">
          <cell r="B3247" t="str">
            <v>081022</v>
          </cell>
          <cell r="C3247" t="str">
            <v>Universitas PGRI Kupang</v>
          </cell>
        </row>
        <row r="3248">
          <cell r="B3248" t="str">
            <v>273019</v>
          </cell>
          <cell r="C3248" t="str">
            <v>STFK Ledalero Nita Maumere</v>
          </cell>
        </row>
        <row r="3249">
          <cell r="B3249" t="str">
            <v>144009</v>
          </cell>
          <cell r="C3249" t="str">
            <v>Akademi Bahasa Asing Netaiken Wamena</v>
          </cell>
        </row>
        <row r="3250">
          <cell r="B3250" t="str">
            <v>144012</v>
          </cell>
          <cell r="C3250" t="str">
            <v>Akademi Kebidanan Yaleka Maro Merauke</v>
          </cell>
        </row>
        <row r="3251">
          <cell r="B3251" t="str">
            <v>144007</v>
          </cell>
          <cell r="C3251" t="str">
            <v>Akademi Keperawatan Jayapura</v>
          </cell>
        </row>
        <row r="3252">
          <cell r="B3252" t="str">
            <v>144011</v>
          </cell>
          <cell r="C3252" t="str">
            <v>Akademi Keperawatan RS Marthen Indey</v>
          </cell>
        </row>
        <row r="3253">
          <cell r="B3253" t="str">
            <v>144002</v>
          </cell>
          <cell r="C3253" t="str">
            <v>Akademi Pariwisata 45 Jayapura</v>
          </cell>
        </row>
        <row r="3254">
          <cell r="B3254" t="str">
            <v>144003</v>
          </cell>
          <cell r="C3254" t="str">
            <v>Akademi Pariwisata Petrus Kafiar Biak</v>
          </cell>
        </row>
        <row r="3255">
          <cell r="B3255" t="str">
            <v>144005</v>
          </cell>
          <cell r="C3255" t="str">
            <v>Akademi Perikanan Kamasan Biak</v>
          </cell>
        </row>
        <row r="3256">
          <cell r="B3256" t="str">
            <v>144001</v>
          </cell>
          <cell r="C3256" t="str">
            <v>Akademi Sekretari Dan Manajemen Indonesia Jayapura</v>
          </cell>
        </row>
        <row r="3257">
          <cell r="B3257" t="str">
            <v>144006</v>
          </cell>
          <cell r="C3257" t="str">
            <v>Akademi Teknik Biak</v>
          </cell>
        </row>
        <row r="3258">
          <cell r="B3258" t="str">
            <v>144008</v>
          </cell>
          <cell r="C3258" t="str">
            <v>AMIK Umel Mandiri</v>
          </cell>
        </row>
        <row r="3259">
          <cell r="B3259" t="str">
            <v>142001</v>
          </cell>
          <cell r="C3259" t="str">
            <v>Iisip Yapis Biak</v>
          </cell>
        </row>
        <row r="3260">
          <cell r="B3260" t="str">
            <v>002012</v>
          </cell>
          <cell r="C3260" t="str">
            <v>Institut Seni Budaya Indonesia Tanah Papua</v>
          </cell>
        </row>
        <row r="3261">
          <cell r="B3261" t="str">
            <v>145001</v>
          </cell>
          <cell r="C3261" t="str">
            <v>Politeknik Amamapare</v>
          </cell>
        </row>
        <row r="3262">
          <cell r="B3262" t="str">
            <v>145003</v>
          </cell>
          <cell r="C3262" t="str">
            <v>Politeknik Pertanian Yasanto</v>
          </cell>
        </row>
        <row r="3263">
          <cell r="B3263" t="str">
            <v>405031</v>
          </cell>
          <cell r="C3263" t="str">
            <v>Poltekkes Kemenkes Jayapura</v>
          </cell>
        </row>
        <row r="3264">
          <cell r="B3264" t="str">
            <v>233260</v>
          </cell>
          <cell r="C3264" t="str">
            <v>Sekolah Tinggi Agama Kristen Ampari Serui</v>
          </cell>
        </row>
        <row r="3265">
          <cell r="B3265" t="str">
            <v>233338</v>
          </cell>
          <cell r="C3265" t="str">
            <v>Sekolah Tinggi Agama Kristen Arastamar Grimenawa Jayapura</v>
          </cell>
        </row>
        <row r="3266">
          <cell r="B3266" t="str">
            <v>233261</v>
          </cell>
          <cell r="C3266" t="str">
            <v>Sekolah Tinggi Agama Kristen Diaspora Wamena</v>
          </cell>
        </row>
        <row r="3267">
          <cell r="B3267" t="str">
            <v>233072</v>
          </cell>
          <cell r="C3267" t="str">
            <v>Sekolah Tinggi Agama Kristen Merauke</v>
          </cell>
        </row>
        <row r="3268">
          <cell r="B3268" t="str">
            <v>233074</v>
          </cell>
          <cell r="C3268" t="str">
            <v>Sekolah Tinggi Agama Kristen Mesias Sorong</v>
          </cell>
        </row>
        <row r="3269">
          <cell r="B3269" t="str">
            <v>143004</v>
          </cell>
          <cell r="C3269" t="str">
            <v>Sekolah Tinggi Filsafat Fajar Timur Jayapura</v>
          </cell>
        </row>
        <row r="3270">
          <cell r="B3270" t="str">
            <v>143005</v>
          </cell>
          <cell r="C3270" t="str">
            <v>Sekolah Tinggi Ilmu Administrasi Karya Dharma</v>
          </cell>
        </row>
        <row r="3271">
          <cell r="B3271" t="str">
            <v>143033</v>
          </cell>
          <cell r="C3271" t="str">
            <v>Sekolah Tinggi Ilmu Eknomi Yapis Merauke</v>
          </cell>
        </row>
        <row r="3272">
          <cell r="B3272" t="str">
            <v>143013</v>
          </cell>
          <cell r="C3272" t="str">
            <v>Sekolah Tinggi Ilmu Ekonomi Jembatan Bulan</v>
          </cell>
        </row>
        <row r="3273">
          <cell r="B3273" t="str">
            <v>073056</v>
          </cell>
          <cell r="C3273" t="str">
            <v>Sekolah Tinggi Ilmu Ekonomi Koperasi Malang</v>
          </cell>
        </row>
        <row r="3274">
          <cell r="B3274" t="str">
            <v>143011</v>
          </cell>
          <cell r="C3274" t="str">
            <v>Sekolah Tinggi Ilmu Ekonomi Ottow &amp; Geissler Serui</v>
          </cell>
        </row>
        <row r="3275">
          <cell r="B3275" t="str">
            <v>143009</v>
          </cell>
          <cell r="C3275" t="str">
            <v>Sekolah Tinggi Ilmu Ekonomi Port Numbay Jayapura</v>
          </cell>
        </row>
        <row r="3276">
          <cell r="B3276" t="str">
            <v>143022</v>
          </cell>
          <cell r="C3276" t="str">
            <v>Sekolah Tinggi Ilmu Hukum Biak-Papua</v>
          </cell>
        </row>
        <row r="3277">
          <cell r="B3277" t="str">
            <v>143016</v>
          </cell>
          <cell r="C3277" t="str">
            <v>Sekolah Tinggi Ilmu Hukum Umel Mandiri</v>
          </cell>
        </row>
        <row r="3278">
          <cell r="B3278" t="str">
            <v>143028</v>
          </cell>
          <cell r="C3278" t="str">
            <v>Sekolah Tinggi Ilmu Kesehatan Jayapura</v>
          </cell>
        </row>
        <row r="3279">
          <cell r="B3279" t="str">
            <v>143018</v>
          </cell>
          <cell r="C3279" t="str">
            <v>Sekolah Tinggi Seni Papua</v>
          </cell>
        </row>
        <row r="3280">
          <cell r="B3280" t="str">
            <v>233067</v>
          </cell>
          <cell r="C3280" t="str">
            <v>Sekolah Tinggi Teologi Baptis Papua, Abepura</v>
          </cell>
        </row>
        <row r="3281">
          <cell r="B3281" t="str">
            <v>233262</v>
          </cell>
          <cell r="C3281" t="str">
            <v>Sekolah Tinggi Teologi Reformasi Wamena</v>
          </cell>
        </row>
        <row r="3282">
          <cell r="B3282" t="str">
            <v>233073</v>
          </cell>
          <cell r="C3282" t="str">
            <v>Sekolah Tinggi Teologi Walter Post Jayapura Papua</v>
          </cell>
        </row>
        <row r="3283">
          <cell r="B3283" t="str">
            <v>213336</v>
          </cell>
          <cell r="C3283" t="str">
            <v>STAI Asy-Syafi`iyah Nabire</v>
          </cell>
        </row>
        <row r="3284">
          <cell r="B3284" t="str">
            <v>213351</v>
          </cell>
          <cell r="C3284" t="str">
            <v>STAI YAMRA Merauke, Papua</v>
          </cell>
        </row>
        <row r="3285">
          <cell r="B3285" t="str">
            <v>203019</v>
          </cell>
          <cell r="C3285" t="str">
            <v>STAIN Al-Fatah Jayapura</v>
          </cell>
        </row>
        <row r="3286">
          <cell r="B3286" t="str">
            <v>223006</v>
          </cell>
          <cell r="C3286" t="str">
            <v>STAK Negeri Sentani</v>
          </cell>
        </row>
        <row r="3287">
          <cell r="B3287" t="str">
            <v>233068</v>
          </cell>
          <cell r="C3287" t="str">
            <v>STAK Oikumene Noseni Biak Numfor</v>
          </cell>
        </row>
        <row r="3288">
          <cell r="B3288" t="str">
            <v>143003</v>
          </cell>
          <cell r="C3288" t="str">
            <v>STFT Gki Izaak Samuel Kijne Jayapura</v>
          </cell>
        </row>
        <row r="3289">
          <cell r="B3289" t="str">
            <v>233070</v>
          </cell>
          <cell r="C3289" t="str">
            <v>STFT GKI Izaak Samuel Kijne Jayapura</v>
          </cell>
        </row>
        <row r="3290">
          <cell r="B3290" t="str">
            <v>143034</v>
          </cell>
          <cell r="C3290" t="str">
            <v>STIE Saint Theresa</v>
          </cell>
        </row>
        <row r="3291">
          <cell r="B3291" t="str">
            <v>143012</v>
          </cell>
          <cell r="C3291" t="str">
            <v>STIKOM Muhammadiyah Jayapura</v>
          </cell>
        </row>
        <row r="3292">
          <cell r="B3292" t="str">
            <v>143010</v>
          </cell>
          <cell r="C3292" t="str">
            <v>STIPER Santo Thomas Aquinas Jayapura</v>
          </cell>
        </row>
        <row r="3293">
          <cell r="B3293" t="str">
            <v>143030</v>
          </cell>
          <cell r="C3293" t="str">
            <v>STISIP Amal Ilmiah Yapis Wamena</v>
          </cell>
        </row>
        <row r="3294">
          <cell r="B3294" t="str">
            <v>143002</v>
          </cell>
          <cell r="C3294" t="str">
            <v>STISIP Silas Papare Jayapura</v>
          </cell>
        </row>
        <row r="3295">
          <cell r="B3295" t="str">
            <v>143026</v>
          </cell>
          <cell r="C3295" t="str">
            <v>STISIPOL Yaleka Maro</v>
          </cell>
        </row>
        <row r="3296">
          <cell r="B3296" t="str">
            <v>273006</v>
          </cell>
          <cell r="C3296" t="str">
            <v xml:space="preserve">STK St. Yakobus Merauke </v>
          </cell>
        </row>
        <row r="3297">
          <cell r="B3297" t="str">
            <v>273020</v>
          </cell>
          <cell r="C3297" t="str">
            <v xml:space="preserve">STK Touye Paapaa Deiyai Keuskupan Timika </v>
          </cell>
        </row>
        <row r="3298">
          <cell r="B3298" t="str">
            <v>143006</v>
          </cell>
          <cell r="C3298" t="str">
            <v>STKIP Abdi Wacana Wamena</v>
          </cell>
        </row>
        <row r="3299">
          <cell r="B3299" t="str">
            <v>143035</v>
          </cell>
          <cell r="C3299" t="str">
            <v>STKIP Hermon Timika</v>
          </cell>
        </row>
        <row r="3300">
          <cell r="B3300" t="str">
            <v>143025</v>
          </cell>
          <cell r="C3300" t="str">
            <v>STKIP Kristen Wamena</v>
          </cell>
        </row>
        <row r="3301">
          <cell r="B3301" t="str">
            <v>143032</v>
          </cell>
          <cell r="C3301" t="str">
            <v>STMIK Agamua Wamena Papua</v>
          </cell>
        </row>
        <row r="3302">
          <cell r="B3302" t="str">
            <v>143023</v>
          </cell>
          <cell r="C3302" t="str">
            <v>STMIK Sepuluh Nopember Jayapura</v>
          </cell>
        </row>
        <row r="3303">
          <cell r="B3303" t="str">
            <v>273008</v>
          </cell>
          <cell r="C3303" t="str">
            <v>STPK St. Yohanes Rasul Jayapura</v>
          </cell>
        </row>
        <row r="3304">
          <cell r="B3304" t="str">
            <v>233272</v>
          </cell>
          <cell r="C3304" t="str">
            <v xml:space="preserve">STT Advent Papua </v>
          </cell>
        </row>
        <row r="3305">
          <cell r="B3305" t="str">
            <v>233266</v>
          </cell>
          <cell r="C3305" t="str">
            <v>STT ARASTAMAR MERAUKE</v>
          </cell>
        </row>
        <row r="3306">
          <cell r="B3306" t="str">
            <v>233264</v>
          </cell>
          <cell r="C3306" t="str">
            <v>STT ARASTAMAR WAMENA</v>
          </cell>
        </row>
        <row r="3307">
          <cell r="B3307" t="str">
            <v>233259</v>
          </cell>
          <cell r="C3307" t="str">
            <v>STT Gereja Injili di Indonesia</v>
          </cell>
        </row>
        <row r="3308">
          <cell r="B3308" t="str">
            <v>233265</v>
          </cell>
          <cell r="C3308" t="str">
            <v>STT INJILI ARASTAMAR NABIRE</v>
          </cell>
        </row>
        <row r="3309">
          <cell r="B3309" t="str">
            <v>233263</v>
          </cell>
          <cell r="C3309" t="str">
            <v>STT LEVINUS RUMASEB SENTANI</v>
          </cell>
        </row>
        <row r="3310">
          <cell r="B3310" t="str">
            <v>233267</v>
          </cell>
          <cell r="C3310" t="str">
            <v>STT PAPUA di Supiori</v>
          </cell>
        </row>
        <row r="3311">
          <cell r="B3311" t="str">
            <v>001018</v>
          </cell>
          <cell r="C3311" t="str">
            <v>Universitas Cenderawasih</v>
          </cell>
        </row>
        <row r="3312">
          <cell r="B3312" t="str">
            <v>001051</v>
          </cell>
          <cell r="C3312" t="str">
            <v>Universitas Musamus Merauke</v>
          </cell>
        </row>
        <row r="3313">
          <cell r="B3313" t="str">
            <v>141008</v>
          </cell>
          <cell r="C3313" t="str">
            <v>Universitas Ottow Geissler Jayapura</v>
          </cell>
        </row>
        <row r="3314">
          <cell r="B3314" t="str">
            <v>141002</v>
          </cell>
          <cell r="C3314" t="str">
            <v>Universitas Sains Dan Teknologi Jayapura</v>
          </cell>
        </row>
        <row r="3315">
          <cell r="B3315" t="str">
            <v>141004</v>
          </cell>
          <cell r="C3315" t="str">
            <v>Universitas Satya Wiyata Mandala</v>
          </cell>
        </row>
        <row r="3316">
          <cell r="B3316" t="str">
            <v>141006</v>
          </cell>
          <cell r="C3316" t="str">
            <v>Universitas Timika</v>
          </cell>
        </row>
        <row r="3317">
          <cell r="B3317" t="str">
            <v>141003</v>
          </cell>
          <cell r="C3317" t="str">
            <v>Universitas Yapis Papua</v>
          </cell>
        </row>
        <row r="3318">
          <cell r="B3318" t="str">
            <v>124015</v>
          </cell>
          <cell r="C3318" t="str">
            <v>Akademi Bank Yapis</v>
          </cell>
        </row>
        <row r="3319">
          <cell r="B3319" t="str">
            <v>143020</v>
          </cell>
          <cell r="C3319" t="str">
            <v>Sekolah Tinggi Ilmu Ekonomi Amor</v>
          </cell>
        </row>
        <row r="3320">
          <cell r="B3320" t="str">
            <v>144004</v>
          </cell>
          <cell r="C3320" t="str">
            <v>Akademi Akuntansi Trinitas Sorong</v>
          </cell>
        </row>
        <row r="3321">
          <cell r="B3321" t="str">
            <v>142002</v>
          </cell>
          <cell r="C3321" t="str">
            <v>Institut Sains Dan Teknologi Indonesia Manokwari</v>
          </cell>
        </row>
        <row r="3322">
          <cell r="B3322" t="str">
            <v>145002</v>
          </cell>
          <cell r="C3322" t="str">
            <v>Politeknik Katolik Saint Paul</v>
          </cell>
        </row>
        <row r="3323">
          <cell r="B3323" t="str">
            <v>395001</v>
          </cell>
          <cell r="C3323" t="str">
            <v>Politeknik Kelautan dan Perikanan Sorong</v>
          </cell>
        </row>
        <row r="3324">
          <cell r="B3324" t="str">
            <v>005037</v>
          </cell>
          <cell r="C3324" t="str">
            <v>Politeknik Negeri Fakfak</v>
          </cell>
        </row>
        <row r="3325">
          <cell r="B3325" t="str">
            <v>405038</v>
          </cell>
          <cell r="C3325" t="str">
            <v>Poltekkes Kemenkes Sorong</v>
          </cell>
        </row>
        <row r="3326">
          <cell r="B3326" t="str">
            <v>143008</v>
          </cell>
          <cell r="C3326" t="str">
            <v>Sekolah Tinggi Ilmu Administrasi Asy Syafi iyah</v>
          </cell>
        </row>
        <row r="3327">
          <cell r="B3327" t="str">
            <v>143017</v>
          </cell>
          <cell r="C3327" t="str">
            <v>Sekolah Tinggi Ilmu Ekonomi Bukit Zaitun Sorong</v>
          </cell>
        </row>
        <row r="3328">
          <cell r="B3328" t="str">
            <v>143015</v>
          </cell>
          <cell r="C3328" t="str">
            <v>Sekolah Tinggi Ilmu Ekonomi Mah-eisa</v>
          </cell>
        </row>
        <row r="3329">
          <cell r="B3329" t="str">
            <v>143014</v>
          </cell>
          <cell r="C3329" t="str">
            <v>Sekolah Tinggi Ilmu Hukum Bintuni</v>
          </cell>
        </row>
        <row r="3330">
          <cell r="B3330" t="str">
            <v>143001</v>
          </cell>
          <cell r="C3330" t="str">
            <v>Sekolah Tinggi Ilmu Hukum Manokwari</v>
          </cell>
        </row>
        <row r="3331">
          <cell r="B3331" t="str">
            <v>143021</v>
          </cell>
          <cell r="C3331" t="str">
            <v>Sekolah Tinggi Ilmu Kesehatan Papua</v>
          </cell>
        </row>
        <row r="3332">
          <cell r="B3332" t="str">
            <v>143029</v>
          </cell>
          <cell r="C3332" t="str">
            <v>Sekolah Tinggi Keguruan dan Ilmu Pendidikan Nuuwar</v>
          </cell>
        </row>
        <row r="3333">
          <cell r="B3333" t="str">
            <v>443006</v>
          </cell>
          <cell r="C3333" t="str">
            <v>Sekolah Tinggi Penyuluhan Pertanian Manokwari</v>
          </cell>
        </row>
        <row r="3334">
          <cell r="B3334" t="str">
            <v>233071</v>
          </cell>
          <cell r="C3334" t="str">
            <v>Sekolah Tinggi Teologi Erikson Tritt</v>
          </cell>
        </row>
        <row r="3335">
          <cell r="B3335" t="str">
            <v>213334</v>
          </cell>
          <cell r="C3335" t="str">
            <v>STAI Al-Mahdi Fakfak</v>
          </cell>
        </row>
        <row r="3336">
          <cell r="B3336" t="str">
            <v>203032</v>
          </cell>
          <cell r="C3336" t="str">
            <v>STAIN Sorong</v>
          </cell>
        </row>
        <row r="3337">
          <cell r="B3337" t="str">
            <v>143007</v>
          </cell>
          <cell r="C3337" t="str">
            <v>STIE Ottow &amp; Geissler Fak-fak</v>
          </cell>
        </row>
        <row r="3338">
          <cell r="B3338" t="str">
            <v>143037</v>
          </cell>
          <cell r="C3338" t="str">
            <v>STIE Trinitas Sorong</v>
          </cell>
        </row>
        <row r="3339">
          <cell r="B3339" t="str">
            <v>213352</v>
          </cell>
          <cell r="C3339" t="str">
            <v>STIT YAPIS Manokwari</v>
          </cell>
        </row>
        <row r="3340">
          <cell r="B3340" t="str">
            <v>143027</v>
          </cell>
          <cell r="C3340" t="str">
            <v>STKIP Muhammadiyah Manokwari</v>
          </cell>
        </row>
        <row r="3341">
          <cell r="B3341" t="str">
            <v>143019</v>
          </cell>
          <cell r="C3341" t="str">
            <v>STKIP Muhammadiyah Sorong</v>
          </cell>
        </row>
        <row r="3342">
          <cell r="B3342" t="str">
            <v>143036</v>
          </cell>
          <cell r="C3342" t="str">
            <v>STMIK Kreatindo Manokwari</v>
          </cell>
        </row>
        <row r="3343">
          <cell r="B3343" t="str">
            <v>273010</v>
          </cell>
          <cell r="C3343" t="str">
            <v xml:space="preserve">STPK St. Benediktus </v>
          </cell>
        </row>
        <row r="3344">
          <cell r="B3344" t="str">
            <v>233075</v>
          </cell>
          <cell r="C3344" t="str">
            <v>STT Gereja Kemah Injil Indonesia (GKII)</v>
          </cell>
        </row>
        <row r="3345">
          <cell r="B3345" t="str">
            <v>233069</v>
          </cell>
          <cell r="C3345" t="str">
            <v>STT Gereja Protestan Indonesia (GPI) Papua</v>
          </cell>
        </row>
        <row r="3346">
          <cell r="B3346" t="str">
            <v>141005</v>
          </cell>
          <cell r="C3346" t="str">
            <v>Universitas Kristen Papua</v>
          </cell>
        </row>
        <row r="3347">
          <cell r="B3347" t="str">
            <v>141001</v>
          </cell>
          <cell r="C3347" t="str">
            <v>Universitas Muhammadiyah Sorong</v>
          </cell>
        </row>
        <row r="3348">
          <cell r="B3348" t="str">
            <v>141009</v>
          </cell>
          <cell r="C3348" t="str">
            <v>Universitas Nani Bili Nusantara</v>
          </cell>
        </row>
        <row r="3349">
          <cell r="B3349" t="str">
            <v>001045</v>
          </cell>
          <cell r="C3349" t="str">
            <v>Universitas Papua</v>
          </cell>
        </row>
        <row r="3350">
          <cell r="B3350" t="str">
            <v>141007</v>
          </cell>
          <cell r="C3350" t="str">
            <v>Universitas Victory Sorong</v>
          </cell>
        </row>
        <row r="3351">
          <cell r="B3351" t="str">
            <v>394004</v>
          </cell>
          <cell r="C3351" t="str">
            <v>Akademi Perikanan Sorong</v>
          </cell>
        </row>
        <row r="3352">
          <cell r="B3352" t="str">
            <v>145004</v>
          </cell>
          <cell r="C3352" t="str">
            <v>Politeknik Papua Internasional Sorong</v>
          </cell>
        </row>
        <row r="3353">
          <cell r="B3353" t="str">
            <v>104018</v>
          </cell>
          <cell r="C3353" t="str">
            <v xml:space="preserve">Akademi Akuntansi Riau </v>
          </cell>
        </row>
        <row r="3354">
          <cell r="B3354" t="str">
            <v>104088</v>
          </cell>
          <cell r="C3354" t="str">
            <v>Akademi Analis Kesehatan Pekanbaru</v>
          </cell>
        </row>
        <row r="3355">
          <cell r="B3355" t="str">
            <v>104032</v>
          </cell>
          <cell r="C3355" t="str">
            <v>Akademi Bahasa Asing Persada Bunda</v>
          </cell>
        </row>
        <row r="3356">
          <cell r="B3356" t="str">
            <v>104100</v>
          </cell>
          <cell r="C3356" t="str">
            <v>Akademi Kebidanan Bunda Serumpun</v>
          </cell>
        </row>
        <row r="3357">
          <cell r="B3357" t="str">
            <v>104056</v>
          </cell>
          <cell r="C3357" t="str">
            <v>Akademi Kebidanan Dharma Husada Pekanbaru</v>
          </cell>
        </row>
        <row r="3358">
          <cell r="B3358" t="str">
            <v>104133</v>
          </cell>
          <cell r="C3358" t="str">
            <v>Akademi Kebidanan Hang Jebat</v>
          </cell>
        </row>
        <row r="3359">
          <cell r="B3359" t="str">
            <v>104091</v>
          </cell>
          <cell r="C3359" t="str">
            <v>Akademi Kebidanan Helvetia Pekanbaru</v>
          </cell>
        </row>
        <row r="3360">
          <cell r="B3360" t="str">
            <v>104096</v>
          </cell>
          <cell r="C3360" t="str">
            <v>Akademi Kebidanan Husada Gemilang</v>
          </cell>
        </row>
        <row r="3361">
          <cell r="B3361" t="str">
            <v>104136</v>
          </cell>
          <cell r="C3361" t="str">
            <v>Akademi Kebidanan Indragiri</v>
          </cell>
        </row>
        <row r="3362">
          <cell r="B3362" t="str">
            <v>104083</v>
          </cell>
          <cell r="C3362" t="str">
            <v>Akademi Kebidanan Internasional Pekanbaru</v>
          </cell>
        </row>
        <row r="3363">
          <cell r="B3363" t="str">
            <v>104098</v>
          </cell>
          <cell r="C3363" t="str">
            <v>Akademi Kebidanan Laksamana</v>
          </cell>
        </row>
        <row r="3364">
          <cell r="B3364" t="str">
            <v>104126</v>
          </cell>
          <cell r="C3364" t="str">
            <v>Akademi Kebidanan Payung Pelalawan</v>
          </cell>
        </row>
        <row r="3365">
          <cell r="B3365" t="str">
            <v>104109</v>
          </cell>
          <cell r="C3365" t="str">
            <v>Akademi Kebidanan Petro Mandau Husada</v>
          </cell>
        </row>
        <row r="3366">
          <cell r="B3366" t="str">
            <v>104122</v>
          </cell>
          <cell r="C3366" t="str">
            <v>Akademi Kebidanan Salma</v>
          </cell>
        </row>
        <row r="3367">
          <cell r="B3367" t="str">
            <v>104120</v>
          </cell>
          <cell r="C3367" t="str">
            <v>Akademi Kebidanan Satu Enam Lima</v>
          </cell>
        </row>
        <row r="3368">
          <cell r="B3368" t="str">
            <v>104090</v>
          </cell>
          <cell r="C3368" t="str">
            <v>Akademi Kebidanan Sempena Negeri Pekanbaru</v>
          </cell>
        </row>
        <row r="3369">
          <cell r="B3369" t="str">
            <v>104102</v>
          </cell>
          <cell r="C3369" t="str">
            <v>Akademi Kebidanan Tuti Rahayu</v>
          </cell>
        </row>
        <row r="3370">
          <cell r="B3370" t="str">
            <v>104110</v>
          </cell>
          <cell r="C3370" t="str">
            <v>Akademi Kebidanan Umi Bagan Batu</v>
          </cell>
        </row>
        <row r="3371">
          <cell r="B3371" t="str">
            <v>104057</v>
          </cell>
          <cell r="C3371" t="str">
            <v>Akademi Keperawatan Dharma Husada Pekanbaru</v>
          </cell>
        </row>
        <row r="3372">
          <cell r="B3372" t="str">
            <v>104077</v>
          </cell>
          <cell r="C3372" t="str">
            <v>Akademi Keperawatan Sri Bunga Tanjung</v>
          </cell>
        </row>
        <row r="3373">
          <cell r="B3373" t="str">
            <v>344021</v>
          </cell>
          <cell r="C3373" t="str">
            <v>Akademi Kesehatan Dinas Kesehatan Provinsi Riau</v>
          </cell>
        </row>
        <row r="3374">
          <cell r="B3374" t="str">
            <v>104140</v>
          </cell>
          <cell r="C3374" t="str">
            <v>Akademi Kesehatan John Paul II Pekanbaru</v>
          </cell>
        </row>
        <row r="3375">
          <cell r="B3375" t="str">
            <v>104067</v>
          </cell>
          <cell r="C3375" t="str">
            <v>Akademi Kesenian Melayu Riau</v>
          </cell>
        </row>
        <row r="3376">
          <cell r="B3376" t="str">
            <v>104017</v>
          </cell>
          <cell r="C3376" t="str">
            <v>Akademi Keuangan Dan Perbankan Riau</v>
          </cell>
        </row>
        <row r="3377">
          <cell r="B3377" t="str">
            <v>104040</v>
          </cell>
          <cell r="C3377" t="str">
            <v>Akademi Manajemen Informatika Dan Komputer Dumai</v>
          </cell>
        </row>
        <row r="3378">
          <cell r="B3378" t="str">
            <v>104012</v>
          </cell>
          <cell r="C3378" t="str">
            <v>Akademi Pariwisata Engku Putri Hamidah</v>
          </cell>
        </row>
        <row r="3379">
          <cell r="B3379" t="str">
            <v>104019</v>
          </cell>
          <cell r="C3379" t="str">
            <v>Akademi Sekretari Dan Manajemen Persada Bunda</v>
          </cell>
        </row>
        <row r="3380">
          <cell r="B3380" t="str">
            <v>104059</v>
          </cell>
          <cell r="C3380" t="str">
            <v>AMIK Mahaputra Riau</v>
          </cell>
        </row>
        <row r="3381">
          <cell r="B3381" t="str">
            <v>104051</v>
          </cell>
          <cell r="C3381" t="str">
            <v>AMIK Mitra Gama</v>
          </cell>
        </row>
        <row r="3382">
          <cell r="B3382" t="str">
            <v>104075</v>
          </cell>
          <cell r="C3382" t="str">
            <v>AMIK Selat Panjang</v>
          </cell>
        </row>
        <row r="3383">
          <cell r="B3383" t="str">
            <v>104065</v>
          </cell>
          <cell r="C3383" t="str">
            <v>AMIK Tri Dharma Pekanbaru</v>
          </cell>
        </row>
        <row r="3384">
          <cell r="B3384" t="str">
            <v>212049</v>
          </cell>
          <cell r="C3384" t="str">
            <v xml:space="preserve">Institut Sains Al-Qur'an Syekh Ibrahim Pasir Pangaraian Rokan Hulu </v>
          </cell>
        </row>
        <row r="3385">
          <cell r="B3385" t="str">
            <v>105002</v>
          </cell>
          <cell r="C3385" t="str">
            <v>Politeknik Caltex</v>
          </cell>
        </row>
        <row r="3386">
          <cell r="B3386" t="str">
            <v>105009</v>
          </cell>
          <cell r="C3386" t="str">
            <v>Politeknik Kampar</v>
          </cell>
        </row>
        <row r="3387">
          <cell r="B3387" t="str">
            <v>005031</v>
          </cell>
          <cell r="C3387" t="str">
            <v>Politeknik Negeri Bengkalis</v>
          </cell>
        </row>
        <row r="3388">
          <cell r="B3388" t="str">
            <v>405003</v>
          </cell>
          <cell r="C3388" t="str">
            <v>Poltekkes Kemenkes Riau</v>
          </cell>
        </row>
        <row r="3389">
          <cell r="B3389" t="str">
            <v>103072</v>
          </cell>
          <cell r="C3389" t="str">
            <v>Sekolah Tinggi Bahasa Asing Persada Bunda</v>
          </cell>
        </row>
        <row r="3390">
          <cell r="B3390" t="str">
            <v>103037</v>
          </cell>
          <cell r="C3390" t="str">
            <v>Sekolah Tinggi Ilmu Administrasi Lancang Kuning</v>
          </cell>
        </row>
        <row r="3391">
          <cell r="B3391" t="str">
            <v>103038</v>
          </cell>
          <cell r="C3391" t="str">
            <v>Sekolah Tinggi Ilmu Ekonomi Bangkinang</v>
          </cell>
        </row>
        <row r="3392">
          <cell r="B3392" t="str">
            <v>103045</v>
          </cell>
          <cell r="C3392" t="str">
            <v>Sekolah Tinggi Ilmu Ekonomi Dharma Putra Pekanbaru</v>
          </cell>
        </row>
        <row r="3393">
          <cell r="B3393" t="str">
            <v>103036</v>
          </cell>
          <cell r="C3393" t="str">
            <v>Sekolah Tinggi Ilmu Ekonomi Indragiri Rengat</v>
          </cell>
        </row>
        <row r="3394">
          <cell r="B3394" t="str">
            <v>103092</v>
          </cell>
          <cell r="C3394" t="str">
            <v>Sekolah Tinggi Ilmu Ekonomi Pelita Indonesia</v>
          </cell>
        </row>
        <row r="3395">
          <cell r="B3395" t="str">
            <v>103047</v>
          </cell>
          <cell r="C3395" t="str">
            <v>Sekolah Tinggi Ilmu Ekonomi Persada Bunda</v>
          </cell>
        </row>
        <row r="3396">
          <cell r="B3396" t="str">
            <v>103029</v>
          </cell>
          <cell r="C3396" t="str">
            <v>Sekolah Tinggi Ilmu Ekonomi Purna Graha</v>
          </cell>
        </row>
        <row r="3397">
          <cell r="B3397" t="str">
            <v>103032</v>
          </cell>
          <cell r="C3397" t="str">
            <v>Sekolah Tinggi Ilmu Ekonomi Riau</v>
          </cell>
        </row>
        <row r="3398">
          <cell r="B3398" t="str">
            <v>213446</v>
          </cell>
          <cell r="C3398" t="str">
            <v>Sekolah Tinggi Ilmu Ekonomi Syariah Bengkalis</v>
          </cell>
        </row>
        <row r="3399">
          <cell r="B3399" t="str">
            <v>103058</v>
          </cell>
          <cell r="C3399" t="str">
            <v>Sekolah Tinggi Ilmu Farmasi Riau</v>
          </cell>
        </row>
        <row r="3400">
          <cell r="B3400" t="str">
            <v>103087</v>
          </cell>
          <cell r="C3400" t="str">
            <v>Sekolah Tinggi Ilmu Hukum Persada Bunda</v>
          </cell>
        </row>
        <row r="3401">
          <cell r="B3401" t="str">
            <v>103061</v>
          </cell>
          <cell r="C3401" t="str">
            <v>Sekolah Tinggi Ilmu Kesehatan Hang Tuah</v>
          </cell>
        </row>
        <row r="3402">
          <cell r="B3402" t="str">
            <v>103096</v>
          </cell>
          <cell r="C3402" t="str">
            <v>Sekolah Tinggi Ilmu Kesehatan Payung Negeri</v>
          </cell>
        </row>
        <row r="3403">
          <cell r="B3403" t="str">
            <v>103070</v>
          </cell>
          <cell r="C3403" t="str">
            <v>Sekolah Tinggi Ilmu Komputer Pelita Indonesia</v>
          </cell>
        </row>
        <row r="3404">
          <cell r="B3404" t="str">
            <v>103144</v>
          </cell>
          <cell r="C3404" t="str">
            <v>Sekolah Tinggi Keguruan dan Ilmu Pendidikan Meranti</v>
          </cell>
        </row>
        <row r="3405">
          <cell r="B3405" t="str">
            <v>103066</v>
          </cell>
          <cell r="C3405" t="str">
            <v>Sekolah Tinggi Pariwisata Riau</v>
          </cell>
        </row>
        <row r="3406">
          <cell r="B3406" t="str">
            <v>103068</v>
          </cell>
          <cell r="C3406" t="str">
            <v>Sekolah Tinggi Teknologi Dumai</v>
          </cell>
        </row>
        <row r="3407">
          <cell r="B3407" t="str">
            <v>103105</v>
          </cell>
          <cell r="C3407" t="str">
            <v>Sekolah Tinggi Teknologi Indragiri</v>
          </cell>
        </row>
        <row r="3408">
          <cell r="B3408" t="str">
            <v>103071</v>
          </cell>
          <cell r="C3408" t="str">
            <v>Sekolah Tinggi Teknologi Pekanbaru</v>
          </cell>
        </row>
        <row r="3409">
          <cell r="B3409" t="str">
            <v>233346</v>
          </cell>
          <cell r="C3409" t="str">
            <v>Sekolah Tinggi Teologi Periago Pekanbaru</v>
          </cell>
        </row>
        <row r="3410">
          <cell r="B3410" t="str">
            <v>213443</v>
          </cell>
          <cell r="C3410" t="str">
            <v>STAI Al-Azhar Pekanbaru</v>
          </cell>
        </row>
        <row r="3411">
          <cell r="B3411" t="str">
            <v>213491</v>
          </cell>
          <cell r="C3411" t="str">
            <v>STAI Al-Kautsar</v>
          </cell>
        </row>
        <row r="3412">
          <cell r="B3412" t="str">
            <v>213494</v>
          </cell>
          <cell r="C3412" t="str">
            <v>STAI Ar-Ridho</v>
          </cell>
        </row>
        <row r="3413">
          <cell r="B3413" t="str">
            <v>213495</v>
          </cell>
          <cell r="C3413" t="str">
            <v>STAI Auliaurrasyidin</v>
          </cell>
        </row>
        <row r="3414">
          <cell r="B3414" t="str">
            <v>213453</v>
          </cell>
          <cell r="C3414" t="str">
            <v>STAI Diniyah Pekanbaru</v>
          </cell>
        </row>
        <row r="3415">
          <cell r="B3415" t="str">
            <v>213497</v>
          </cell>
          <cell r="C3415" t="str">
            <v>STAI HM Lukman Edy</v>
          </cell>
        </row>
        <row r="3416">
          <cell r="B3416" t="str">
            <v>213454</v>
          </cell>
          <cell r="C3416" t="str">
            <v>STAI Hubbulwathan Duri</v>
          </cell>
        </row>
        <row r="3417">
          <cell r="B3417" t="str">
            <v>213442</v>
          </cell>
          <cell r="C3417" t="str">
            <v>STAI Nurul Falah Airmolek</v>
          </cell>
        </row>
        <row r="3418">
          <cell r="B3418" t="str">
            <v>213503</v>
          </cell>
          <cell r="C3418" t="str">
            <v>STAI Rokan</v>
          </cell>
        </row>
        <row r="3419">
          <cell r="B3419" t="str">
            <v>213505</v>
          </cell>
          <cell r="C3419" t="str">
            <v>STAI Sultan Syarif Hasyim</v>
          </cell>
        </row>
        <row r="3420">
          <cell r="B3420" t="str">
            <v>213506</v>
          </cell>
          <cell r="C3420" t="str">
            <v>STAI Tafaqquhfiddin Dumai</v>
          </cell>
        </row>
        <row r="3421">
          <cell r="B3421" t="str">
            <v>213507</v>
          </cell>
          <cell r="C3421" t="str">
            <v>STAI Tuanku Tambusai</v>
          </cell>
        </row>
        <row r="3422">
          <cell r="B3422" t="str">
            <v>203035</v>
          </cell>
          <cell r="C3422" t="str">
            <v>STAIN Bengkalis</v>
          </cell>
        </row>
        <row r="3423">
          <cell r="B3423" t="str">
            <v>213450</v>
          </cell>
          <cell r="C3423" t="str">
            <v>STEI Iqra Annisa Pekanbaru</v>
          </cell>
        </row>
        <row r="3424">
          <cell r="B3424" t="str">
            <v>103137</v>
          </cell>
          <cell r="C3424" t="str">
            <v>STIA Indragiri</v>
          </cell>
        </row>
        <row r="3425">
          <cell r="B3425" t="str">
            <v>103134</v>
          </cell>
          <cell r="C3425" t="str">
            <v>STIE Mahaputra Riau</v>
          </cell>
        </row>
        <row r="3426">
          <cell r="B3426" t="str">
            <v>103118</v>
          </cell>
          <cell r="C3426" t="str">
            <v>STIKES Al-Insyirah Pekanbaru</v>
          </cell>
        </row>
        <row r="3427">
          <cell r="B3427" t="str">
            <v>103116</v>
          </cell>
          <cell r="C3427" t="str">
            <v>STIKES Pekanbaru Medical Center</v>
          </cell>
        </row>
        <row r="3428">
          <cell r="B3428" t="str">
            <v>103086</v>
          </cell>
          <cell r="C3428" t="str">
            <v>STIKES Tengku Maharatu</v>
          </cell>
        </row>
        <row r="3429">
          <cell r="B3429" t="str">
            <v>103083</v>
          </cell>
          <cell r="C3429" t="str">
            <v>STIKES Tuanku Tambusai</v>
          </cell>
        </row>
        <row r="3430">
          <cell r="B3430" t="str">
            <v>103046</v>
          </cell>
          <cell r="C3430" t="str">
            <v>STISIP Persada Bunda</v>
          </cell>
        </row>
        <row r="3431">
          <cell r="B3431" t="str">
            <v>213512</v>
          </cell>
          <cell r="C3431" t="str">
            <v>STIT Ar - Risalah</v>
          </cell>
        </row>
        <row r="3432">
          <cell r="B3432" t="str">
            <v>213514</v>
          </cell>
          <cell r="C3432" t="str">
            <v>STIT Dar Aswaja</v>
          </cell>
        </row>
        <row r="3433">
          <cell r="B3433" t="str">
            <v>103060</v>
          </cell>
          <cell r="C3433" t="str">
            <v>STKIP Aisyiyah Riau</v>
          </cell>
        </row>
        <row r="3434">
          <cell r="B3434" t="str">
            <v>103117</v>
          </cell>
          <cell r="C3434" t="str">
            <v>STKIP Insan Madani Airmolek</v>
          </cell>
        </row>
        <row r="3435">
          <cell r="B3435" t="str">
            <v>103129</v>
          </cell>
          <cell r="C3435" t="str">
            <v>STKIP Pahlawan Tuanku Tambusai</v>
          </cell>
        </row>
        <row r="3436">
          <cell r="B3436" t="str">
            <v>103141</v>
          </cell>
          <cell r="C3436" t="str">
            <v>STKIP Rokania</v>
          </cell>
        </row>
        <row r="3437">
          <cell r="B3437" t="str">
            <v>103031</v>
          </cell>
          <cell r="C3437" t="str">
            <v>STMIK Amik Riau</v>
          </cell>
        </row>
        <row r="3438">
          <cell r="B3438" t="str">
            <v>103090</v>
          </cell>
          <cell r="C3438" t="str">
            <v>STMIK Dharmapala Riau</v>
          </cell>
        </row>
        <row r="3439">
          <cell r="B3439" t="str">
            <v>103079</v>
          </cell>
          <cell r="C3439" t="str">
            <v>STMIK Dumai</v>
          </cell>
        </row>
        <row r="3440">
          <cell r="B3440" t="str">
            <v>103123</v>
          </cell>
          <cell r="C3440" t="str">
            <v>STMIK Hang Tuah Pekanbaru</v>
          </cell>
        </row>
        <row r="3441">
          <cell r="B3441" t="str">
            <v>103143</v>
          </cell>
          <cell r="C3441" t="str">
            <v>STMIK Indragiri</v>
          </cell>
        </row>
        <row r="3442">
          <cell r="B3442" t="str">
            <v>233214</v>
          </cell>
          <cell r="C3442" t="str">
            <v>STT ARASTAMAR RIAU</v>
          </cell>
        </row>
        <row r="3443">
          <cell r="B3443" t="str">
            <v>101013</v>
          </cell>
          <cell r="C3443" t="str">
            <v>Universitas Abdurrab</v>
          </cell>
        </row>
        <row r="3444">
          <cell r="B3444" t="str">
            <v>101017</v>
          </cell>
          <cell r="C3444" t="str">
            <v>Universitas Islam Indragiri</v>
          </cell>
        </row>
        <row r="3445">
          <cell r="B3445" t="str">
            <v>101023</v>
          </cell>
          <cell r="C3445" t="str">
            <v>Universitas Islam Kuantan Singingi</v>
          </cell>
        </row>
        <row r="3446">
          <cell r="B3446" t="str">
            <v>201005</v>
          </cell>
          <cell r="C3446" t="str">
            <v>Universitas Islam Negeri Sulthan Syarif Kasim</v>
          </cell>
        </row>
        <row r="3447">
          <cell r="B3447" t="str">
            <v>101006</v>
          </cell>
          <cell r="C3447" t="str">
            <v>Universitas Islam Riau</v>
          </cell>
        </row>
        <row r="3448">
          <cell r="B3448" t="str">
            <v>101007</v>
          </cell>
          <cell r="C3448" t="str">
            <v>Universitas Lancang Kuning</v>
          </cell>
        </row>
        <row r="3449">
          <cell r="B3449" t="str">
            <v>101018</v>
          </cell>
          <cell r="C3449" t="str">
            <v>Universitas Muhammadiyah Riau</v>
          </cell>
        </row>
        <row r="3450">
          <cell r="B3450" t="str">
            <v>101021</v>
          </cell>
          <cell r="C3450" t="str">
            <v>Universitas Pasir Pengaraian</v>
          </cell>
        </row>
        <row r="3451">
          <cell r="B3451" t="str">
            <v>001017</v>
          </cell>
          <cell r="C3451" t="str">
            <v>Universitas Riau</v>
          </cell>
        </row>
        <row r="3452">
          <cell r="B3452" t="str">
            <v>212042</v>
          </cell>
          <cell r="C3452" t="str">
            <v>Institut Agama Islam IAI Tafaqquh Fiddin Dumai</v>
          </cell>
        </row>
        <row r="3453">
          <cell r="B3453" t="str">
            <v>103053</v>
          </cell>
          <cell r="C3453" t="str">
            <v>Sekolah Tinggi Ilmu Pertanian Swarna Dwipa</v>
          </cell>
        </row>
        <row r="3454">
          <cell r="B3454" t="str">
            <v>103052</v>
          </cell>
          <cell r="C3454" t="str">
            <v>Sekolah Tinggi Teknologi Unggulan Swarna Dwipa</v>
          </cell>
        </row>
        <row r="3455">
          <cell r="B3455" t="str">
            <v>103131</v>
          </cell>
          <cell r="C3455" t="str">
            <v>STIE Prakarti Mulya</v>
          </cell>
        </row>
        <row r="3456">
          <cell r="B3456" t="str">
            <v>103065</v>
          </cell>
          <cell r="C3456" t="str">
            <v>Sekolah Tinggi Teknologi Duri</v>
          </cell>
        </row>
        <row r="3457">
          <cell r="B3457" t="str">
            <v>094115</v>
          </cell>
          <cell r="C3457" t="str">
            <v>Akademi Kebidanan Dian Harapan</v>
          </cell>
        </row>
        <row r="3458">
          <cell r="B3458" t="str">
            <v>094070</v>
          </cell>
          <cell r="C3458" t="str">
            <v>Akademi Keperawatan Fatima Mamuju</v>
          </cell>
        </row>
        <row r="3459">
          <cell r="B3459" t="str">
            <v>094067</v>
          </cell>
          <cell r="C3459" t="str">
            <v>Akademi Keperawatan Putra Pertiwi</v>
          </cell>
        </row>
        <row r="3460">
          <cell r="B3460" t="str">
            <v>094059</v>
          </cell>
          <cell r="C3460" t="str">
            <v>Akademi Keperawatan YPPP Wonomulyo</v>
          </cell>
        </row>
        <row r="3461">
          <cell r="B3461" t="str">
            <v>094047</v>
          </cell>
          <cell r="C3461" t="str">
            <v xml:space="preserve">AMIK Tomakaka </v>
          </cell>
        </row>
        <row r="3462">
          <cell r="B3462" t="str">
            <v>405037</v>
          </cell>
          <cell r="C3462" t="str">
            <v>Poltekkes Kemenkes Mamuju</v>
          </cell>
        </row>
        <row r="3463">
          <cell r="B3463" t="str">
            <v>093077</v>
          </cell>
          <cell r="C3463" t="str">
            <v>Sekolah Tinggi Ilmu Ekonomi Muhammadiyah Mamuju</v>
          </cell>
        </row>
        <row r="3464">
          <cell r="B3464" t="str">
            <v>093050</v>
          </cell>
          <cell r="C3464" t="str">
            <v>Sekolah Tinggi Ilmu Ekonomi Yapman Majene</v>
          </cell>
        </row>
        <row r="3465">
          <cell r="B3465" t="str">
            <v>093140</v>
          </cell>
          <cell r="C3465" t="str">
            <v>Sekolah Tinggi Ilmu Kesehatan Bina Bangsa Majene</v>
          </cell>
        </row>
        <row r="3466">
          <cell r="B3466" t="str">
            <v>093163</v>
          </cell>
          <cell r="C3466" t="str">
            <v>Sekolah Tinggi Ilmu Kesehatan St Fatimah</v>
          </cell>
        </row>
        <row r="3467">
          <cell r="B3467" t="str">
            <v>213518</v>
          </cell>
          <cell r="C3467" t="str">
            <v>Sekolah Tinggi Ilmu Tarbiyah (STIT) Al-Chaeriyah Mamuju Sulawesi Barat</v>
          </cell>
        </row>
        <row r="3468">
          <cell r="B3468" t="str">
            <v>233238</v>
          </cell>
          <cell r="C3468" t="str">
            <v>Sekolah Tinggi Teologi Arastamar Mamasa</v>
          </cell>
        </row>
        <row r="3469">
          <cell r="B3469" t="str">
            <v>233229</v>
          </cell>
          <cell r="C3469" t="str">
            <v>Sekolah Tinggi Teologi Mamasa</v>
          </cell>
        </row>
        <row r="3470">
          <cell r="B3470" t="str">
            <v>213328</v>
          </cell>
          <cell r="C3470" t="str">
            <v>STAI Al-Azhary Mamuju, Sulawesi Barat</v>
          </cell>
        </row>
        <row r="3471">
          <cell r="B3471" t="str">
            <v>213335</v>
          </cell>
          <cell r="C3471" t="str">
            <v>STAI Al-Mardhiyah Majene</v>
          </cell>
        </row>
        <row r="3472">
          <cell r="B3472" t="str">
            <v>213340</v>
          </cell>
          <cell r="C3472" t="str">
            <v>STAI DDI Majene</v>
          </cell>
        </row>
        <row r="3473">
          <cell r="B3473" t="str">
            <v>213345</v>
          </cell>
          <cell r="C3473" t="str">
            <v>STAI DDI Polman, Sulawesi Barat</v>
          </cell>
        </row>
        <row r="3474">
          <cell r="B3474" t="str">
            <v>093169</v>
          </cell>
          <cell r="C3474" t="str">
            <v>STIKES Andini Persada</v>
          </cell>
        </row>
        <row r="3475">
          <cell r="B3475" t="str">
            <v>093150</v>
          </cell>
          <cell r="C3475" t="str">
            <v>STIKES Bina Generasi Polewali Mandar</v>
          </cell>
        </row>
        <row r="3476">
          <cell r="B3476" t="str">
            <v>093161</v>
          </cell>
          <cell r="C3476" t="str">
            <v>STIKES Marendeng Majene</v>
          </cell>
        </row>
        <row r="3477">
          <cell r="B3477" t="str">
            <v>093168</v>
          </cell>
          <cell r="C3477" t="str">
            <v>STISIP Bina Generasi Polewali</v>
          </cell>
        </row>
        <row r="3478">
          <cell r="B3478" t="str">
            <v>213359</v>
          </cell>
          <cell r="C3478" t="str">
            <v>STIT DDI Pasangkayu, Mamuju, Sulawesi Barat</v>
          </cell>
        </row>
        <row r="3479">
          <cell r="B3479" t="str">
            <v>093153</v>
          </cell>
          <cell r="C3479" t="str">
            <v>STKIP Darud Da wah Wal Irsyad Mamuju</v>
          </cell>
        </row>
        <row r="3480">
          <cell r="B3480" t="str">
            <v>093193</v>
          </cell>
          <cell r="C3480" t="str">
            <v>STMIK Hasan Sulur Wonomulyo</v>
          </cell>
        </row>
        <row r="3481">
          <cell r="B3481" t="str">
            <v>091037</v>
          </cell>
          <cell r="C3481" t="str">
            <v>Universitas Al Asyariah Mandar</v>
          </cell>
        </row>
        <row r="3482">
          <cell r="B3482" t="str">
            <v>001054</v>
          </cell>
          <cell r="C3482" t="str">
            <v>Universitas Sulawesi Barat</v>
          </cell>
        </row>
        <row r="3483">
          <cell r="B3483" t="str">
            <v>091046</v>
          </cell>
          <cell r="C3483" t="str">
            <v>Universitas Tomakaka</v>
          </cell>
        </row>
        <row r="3484">
          <cell r="B3484" t="str">
            <v>212034</v>
          </cell>
          <cell r="C3484" t="str">
            <v>Institut Agama Islam Darul Da'wah Wal Irsyad Polewali Mandar</v>
          </cell>
        </row>
        <row r="3485">
          <cell r="B3485" t="str">
            <v>091043</v>
          </cell>
          <cell r="C3485" t="str">
            <v>Universitas Sulawesi Barat</v>
          </cell>
        </row>
        <row r="3486">
          <cell r="B3486" t="str">
            <v>094110</v>
          </cell>
          <cell r="C3486" t="str">
            <v>Akademi Analis Kesehatan Muhammadiyah Makassar</v>
          </cell>
        </row>
        <row r="3487">
          <cell r="B3487" t="str">
            <v>094004</v>
          </cell>
          <cell r="C3487" t="str">
            <v>Akademi Bahasa Asing Atmajaya Makassar</v>
          </cell>
        </row>
        <row r="3488">
          <cell r="B3488" t="str">
            <v>094001</v>
          </cell>
          <cell r="C3488" t="str">
            <v>Akademi Bahasa Asing UMI Makassar</v>
          </cell>
        </row>
        <row r="3489">
          <cell r="B3489" t="str">
            <v>094094</v>
          </cell>
          <cell r="C3489" t="str">
            <v>Akademi Farmasi Kebangsaan Makassar</v>
          </cell>
        </row>
        <row r="3490">
          <cell r="B3490" t="str">
            <v>094113</v>
          </cell>
          <cell r="C3490" t="str">
            <v>Akademi Farmasi Sandi Karsa</v>
          </cell>
        </row>
        <row r="3491">
          <cell r="B3491" t="str">
            <v>094146</v>
          </cell>
          <cell r="C3491" t="str">
            <v>Akademi Farmasi Toraja</v>
          </cell>
        </row>
        <row r="3492">
          <cell r="B3492" t="str">
            <v>094142</v>
          </cell>
          <cell r="C3492" t="str">
            <v xml:space="preserve">Akademi Farmasi Yamasi Makassar </v>
          </cell>
        </row>
        <row r="3493">
          <cell r="B3493" t="str">
            <v>094036</v>
          </cell>
          <cell r="C3493" t="str">
            <v>Akademi Hiperkes Makassar</v>
          </cell>
        </row>
        <row r="3494">
          <cell r="B3494" t="str">
            <v>094005</v>
          </cell>
          <cell r="C3494" t="str">
            <v>Akademi Ilmu Gizi YPAG Makassar</v>
          </cell>
        </row>
        <row r="3495">
          <cell r="B3495" t="str">
            <v>094134</v>
          </cell>
          <cell r="C3495" t="str">
            <v>Akademi Kebidanan Aisyah Kabupaten Pangkep</v>
          </cell>
        </row>
        <row r="3496">
          <cell r="B3496" t="str">
            <v>094112</v>
          </cell>
          <cell r="C3496" t="str">
            <v>Akademi Kebidanan Andi Makkasau</v>
          </cell>
        </row>
        <row r="3497">
          <cell r="B3497" t="str">
            <v>094078</v>
          </cell>
          <cell r="C3497" t="str">
            <v>Akademi Kebidanan Bakti Nusantara Rantepao</v>
          </cell>
        </row>
        <row r="3498">
          <cell r="B3498" t="str">
            <v>094133</v>
          </cell>
          <cell r="C3498" t="str">
            <v>Akademi Kebidanan Bambapuang Prima Persada</v>
          </cell>
        </row>
        <row r="3499">
          <cell r="B3499" t="str">
            <v>094105</v>
          </cell>
          <cell r="C3499" t="str">
            <v>Akademi Kebidanan Batari Toja</v>
          </cell>
        </row>
        <row r="3500">
          <cell r="B3500" t="str">
            <v>094111</v>
          </cell>
          <cell r="C3500" t="str">
            <v>Akademi Kebidanan Bina Sehat Nusantara</v>
          </cell>
        </row>
        <row r="3501">
          <cell r="B3501" t="str">
            <v>094058</v>
          </cell>
          <cell r="C3501" t="str">
            <v>Akademi Kebidanan Bina Sejahtera</v>
          </cell>
        </row>
        <row r="3502">
          <cell r="B3502" t="str">
            <v>094137</v>
          </cell>
          <cell r="C3502" t="str">
            <v>Akademi Kebidanan Graha Rabita Anugerah</v>
          </cell>
        </row>
        <row r="3503">
          <cell r="B3503" t="str">
            <v>094145</v>
          </cell>
          <cell r="C3503" t="str">
            <v>Akademi Kebidanan Gunung Sari Makassar</v>
          </cell>
        </row>
        <row r="3504">
          <cell r="B3504" t="str">
            <v>094128</v>
          </cell>
          <cell r="C3504" t="str">
            <v>Akademi Kebidanan Haji Amirullah</v>
          </cell>
        </row>
        <row r="3505">
          <cell r="B3505" t="str">
            <v>094116</v>
          </cell>
          <cell r="C3505" t="str">
            <v>Akademi Kebidanan Inau</v>
          </cell>
        </row>
        <row r="3506">
          <cell r="B3506" t="str">
            <v>094080</v>
          </cell>
          <cell r="C3506" t="str">
            <v>Akademi Kebidanan Kamanre Palopo</v>
          </cell>
        </row>
        <row r="3507">
          <cell r="B3507" t="str">
            <v>094107</v>
          </cell>
          <cell r="C3507" t="str">
            <v>Akademi Kebidanan Lapatau Bone</v>
          </cell>
        </row>
        <row r="3508">
          <cell r="B3508" t="str">
            <v>094083</v>
          </cell>
          <cell r="C3508" t="str">
            <v>Akademi Kebidanan Madani Sinjai</v>
          </cell>
        </row>
        <row r="3509">
          <cell r="B3509" t="str">
            <v>094123</v>
          </cell>
          <cell r="C3509" t="str">
            <v>Akademi Kebidanan Masamba</v>
          </cell>
        </row>
        <row r="3510">
          <cell r="B3510" t="str">
            <v>094124</v>
          </cell>
          <cell r="C3510" t="str">
            <v>Akademi Kebidanan Mayapada Gading Persada</v>
          </cell>
        </row>
        <row r="3511">
          <cell r="B3511" t="str">
            <v>094126</v>
          </cell>
          <cell r="C3511" t="str">
            <v>Akademi Kebidanan Menara Primadani</v>
          </cell>
        </row>
        <row r="3512">
          <cell r="B3512" t="str">
            <v>094082</v>
          </cell>
          <cell r="C3512" t="str">
            <v>Akademi Kebidanan Minasa Upa</v>
          </cell>
        </row>
        <row r="3513">
          <cell r="B3513" t="str">
            <v>094072</v>
          </cell>
          <cell r="C3513" t="str">
            <v>Akademi Kebidanan Muhammadiyah Makassar</v>
          </cell>
        </row>
        <row r="3514">
          <cell r="B3514" t="str">
            <v>094085</v>
          </cell>
          <cell r="C3514" t="str">
            <v>Akademi Kebidanan Muhammadiyah Palopo</v>
          </cell>
        </row>
        <row r="3515">
          <cell r="B3515" t="str">
            <v>094104</v>
          </cell>
          <cell r="C3515" t="str">
            <v>Akademi Kebidanan Nusantara Jaya</v>
          </cell>
        </row>
        <row r="3516">
          <cell r="B3516" t="str">
            <v>094127</v>
          </cell>
          <cell r="C3516" t="str">
            <v>Akademi Kebidanan Pelamonia Kesdam VIIWirabuana</v>
          </cell>
        </row>
        <row r="3517">
          <cell r="B3517" t="str">
            <v>094109</v>
          </cell>
          <cell r="C3517" t="str">
            <v>Akademi Kebidanan Persada Wajo</v>
          </cell>
        </row>
        <row r="3518">
          <cell r="B3518" t="str">
            <v>094121</v>
          </cell>
          <cell r="C3518" t="str">
            <v>Akademi Kebidanan Prima Sengkang</v>
          </cell>
        </row>
        <row r="3519">
          <cell r="B3519" t="str">
            <v>094136</v>
          </cell>
          <cell r="C3519" t="str">
            <v>Akademi Kebidanan Reformasi</v>
          </cell>
        </row>
        <row r="3520">
          <cell r="B3520" t="str">
            <v>094065</v>
          </cell>
          <cell r="C3520" t="str">
            <v>Akademi Kebidanan Sandi Karsa</v>
          </cell>
        </row>
        <row r="3521">
          <cell r="B3521" t="str">
            <v>094117</v>
          </cell>
          <cell r="C3521" t="str">
            <v>Akademi Kebidanan Sinar Kasih Toraja</v>
          </cell>
        </row>
        <row r="3522">
          <cell r="B3522" t="str">
            <v>094118</v>
          </cell>
          <cell r="C3522" t="str">
            <v>Akademi Kebidanan Sumber Kasih Enrekang</v>
          </cell>
        </row>
        <row r="3523">
          <cell r="B3523" t="str">
            <v>094081</v>
          </cell>
          <cell r="C3523" t="str">
            <v>Akademi Kebidanan Syekh Yusuf Gowa</v>
          </cell>
        </row>
        <row r="3524">
          <cell r="B3524" t="str">
            <v>094122</v>
          </cell>
          <cell r="C3524" t="str">
            <v>Akademi Kebidanan Tahirah Al Baeti Bulukumba</v>
          </cell>
        </row>
        <row r="3525">
          <cell r="B3525" t="str">
            <v>094077</v>
          </cell>
          <cell r="C3525" t="str">
            <v>Akademi Kebidanan Yapma Makassar</v>
          </cell>
        </row>
        <row r="3526">
          <cell r="B3526" t="str">
            <v>094074</v>
          </cell>
          <cell r="C3526" t="str">
            <v>Akademi Keperawatan Al-Hambra Makassar</v>
          </cell>
        </row>
        <row r="3527">
          <cell r="B3527" t="str">
            <v>094063</v>
          </cell>
          <cell r="C3527" t="str">
            <v>Akademi Keperawatan Batari Toja</v>
          </cell>
        </row>
        <row r="3528">
          <cell r="B3528" t="str">
            <v>094090</v>
          </cell>
          <cell r="C3528" t="str">
            <v>Akademi Keperawatan Fatima Pare-pare</v>
          </cell>
        </row>
        <row r="3529">
          <cell r="B3529" t="str">
            <v>094061</v>
          </cell>
          <cell r="C3529" t="str">
            <v>Akademi Keperawatan Kamanre</v>
          </cell>
        </row>
        <row r="3530">
          <cell r="B3530" t="str">
            <v>094062</v>
          </cell>
          <cell r="C3530" t="str">
            <v>Akademi Keperawatan Kharisma Gowa Raya</v>
          </cell>
        </row>
        <row r="3531">
          <cell r="B3531" t="str">
            <v>094099</v>
          </cell>
          <cell r="C3531" t="str">
            <v>Akademi Keperawatan Lapatau Bone</v>
          </cell>
        </row>
        <row r="3532">
          <cell r="B3532" t="str">
            <v>094071</v>
          </cell>
          <cell r="C3532" t="str">
            <v>Akademi Keperawatan Makasar</v>
          </cell>
        </row>
        <row r="3533">
          <cell r="B3533" t="str">
            <v>094015</v>
          </cell>
          <cell r="C3533" t="str">
            <v>Akademi Keperawatan Muhammadiyah Makassar</v>
          </cell>
        </row>
        <row r="3534">
          <cell r="B3534" t="str">
            <v>344059</v>
          </cell>
          <cell r="C3534" t="str">
            <v>Akademi Keperawatan Pemkab Bulukumba</v>
          </cell>
        </row>
        <row r="3535">
          <cell r="B3535" t="str">
            <v>344060</v>
          </cell>
          <cell r="C3535" t="str">
            <v>Akademi Keperawatan Pemkab Wajo</v>
          </cell>
        </row>
        <row r="3536">
          <cell r="B3536" t="str">
            <v>094069</v>
          </cell>
          <cell r="C3536" t="str">
            <v>Akademi Keperawatan Rantepao</v>
          </cell>
        </row>
        <row r="3537">
          <cell r="B3537" t="str">
            <v>094064</v>
          </cell>
          <cell r="C3537" t="str">
            <v>Akademi Keperawatan Reformasi</v>
          </cell>
        </row>
        <row r="3538">
          <cell r="B3538" t="str">
            <v>094139</v>
          </cell>
          <cell r="C3538" t="str">
            <v>Akademi Keperawatan Rumah Sakit Tk. II Pelamonia</v>
          </cell>
        </row>
        <row r="3539">
          <cell r="B3539" t="str">
            <v>094066</v>
          </cell>
          <cell r="C3539" t="str">
            <v>Akademi Keperawatan Sandi Karsa</v>
          </cell>
        </row>
        <row r="3540">
          <cell r="B3540" t="str">
            <v>094086</v>
          </cell>
          <cell r="C3540" t="str">
            <v>Akademi Keperawatan Sawerigading Pemda Luwu</v>
          </cell>
        </row>
        <row r="3541">
          <cell r="B3541" t="str">
            <v>094120</v>
          </cell>
          <cell r="C3541" t="str">
            <v>Akademi Keperawatan Toraya</v>
          </cell>
        </row>
        <row r="3542">
          <cell r="B3542" t="str">
            <v>094050</v>
          </cell>
          <cell r="C3542" t="str">
            <v>Akademi Keperawatan Yapenas 21 Maros</v>
          </cell>
        </row>
        <row r="3543">
          <cell r="B3543" t="str">
            <v>094068</v>
          </cell>
          <cell r="C3543" t="str">
            <v>Akademi Keperawatan Yapi</v>
          </cell>
        </row>
        <row r="3544">
          <cell r="B3544" t="str">
            <v>094114</v>
          </cell>
          <cell r="C3544" t="str">
            <v>Akademi Kesehatan Lingkungan Muhammadiyah Makassar</v>
          </cell>
        </row>
        <row r="3545">
          <cell r="B3545" t="str">
            <v>094003</v>
          </cell>
          <cell r="C3545" t="str">
            <v>Akademi Manajemen Perpajakan Makassar</v>
          </cell>
        </row>
        <row r="3546">
          <cell r="B3546" t="str">
            <v>094002</v>
          </cell>
          <cell r="C3546" t="str">
            <v>Akademi Maritim Indonesia AIPI</v>
          </cell>
        </row>
        <row r="3547">
          <cell r="B3547" t="str">
            <v>094008</v>
          </cell>
          <cell r="C3547" t="str">
            <v>Akademi Maritim Indonesia Veteran Makassar</v>
          </cell>
        </row>
        <row r="3548">
          <cell r="B3548" t="str">
            <v>383003</v>
          </cell>
          <cell r="C3548" t="str">
            <v>Akademi Pariwisata Makassar</v>
          </cell>
        </row>
        <row r="3549">
          <cell r="B3549" t="str">
            <v>094030</v>
          </cell>
          <cell r="C3549" t="str">
            <v>Akademi Sekretari Manajemen Amsir Pare-Pare</v>
          </cell>
        </row>
        <row r="3550">
          <cell r="B3550" t="str">
            <v>094010</v>
          </cell>
          <cell r="C3550" t="str">
            <v>Akademi Sekretari Manajemen Atmajaya Makassar</v>
          </cell>
        </row>
        <row r="3551">
          <cell r="B3551" t="str">
            <v>094029</v>
          </cell>
          <cell r="C3551" t="str">
            <v>Akademi Sekretari Manajemen Indonesia Lpi Makassar</v>
          </cell>
        </row>
        <row r="3552">
          <cell r="B3552" t="str">
            <v>094007</v>
          </cell>
          <cell r="C3552" t="str">
            <v>Akademi Sekretari Manajemen Indonesia Publik</v>
          </cell>
        </row>
        <row r="3553">
          <cell r="B3553" t="str">
            <v>424005</v>
          </cell>
          <cell r="C3553" t="str">
            <v>Akademi Teknik dan Keselamatan Penerbangan Makassar</v>
          </cell>
        </row>
        <row r="3554">
          <cell r="B3554" t="str">
            <v>094092</v>
          </cell>
          <cell r="C3554" t="str">
            <v>Akademi Teknik Elektromedik Muhammadiyah Makassar</v>
          </cell>
        </row>
        <row r="3555">
          <cell r="B3555" t="str">
            <v>434005</v>
          </cell>
          <cell r="C3555" t="str">
            <v>Akademi Teknik Industri Makassar</v>
          </cell>
        </row>
        <row r="3556">
          <cell r="B3556" t="str">
            <v>094031</v>
          </cell>
          <cell r="C3556" t="str">
            <v>Akademi Teknik Pratama Makale</v>
          </cell>
        </row>
        <row r="3557">
          <cell r="B3557" t="str">
            <v>094018</v>
          </cell>
          <cell r="C3557" t="str">
            <v>Akademi Teknik Soroako</v>
          </cell>
        </row>
        <row r="3558">
          <cell r="B3558" t="str">
            <v>094038</v>
          </cell>
          <cell r="C3558" t="str">
            <v>Akademi Teknologi Industri Dewantara Palopo</v>
          </cell>
        </row>
        <row r="3559">
          <cell r="B3559" t="str">
            <v>094143</v>
          </cell>
          <cell r="C3559" t="str">
            <v xml:space="preserve">AKPER Mappa Oudang Makassar </v>
          </cell>
        </row>
        <row r="3560">
          <cell r="B3560" t="str">
            <v>094098</v>
          </cell>
          <cell r="C3560" t="str">
            <v>AKPER Putra Pertiwi Watansoppeng</v>
          </cell>
        </row>
        <row r="3561">
          <cell r="B3561" t="str">
            <v>094095</v>
          </cell>
          <cell r="C3561" t="str">
            <v>AKTEK Radiodiagnostik &amp; Radioterapi Muhammadiyah</v>
          </cell>
        </row>
        <row r="3562">
          <cell r="B3562" t="str">
            <v>094025</v>
          </cell>
          <cell r="C3562" t="str">
            <v>AMIK Ibnu Khaldum Palopo</v>
          </cell>
        </row>
        <row r="3563">
          <cell r="B3563" t="str">
            <v>094041</v>
          </cell>
          <cell r="C3563" t="str">
            <v>AMIK Lamappapoleonro Soppeng</v>
          </cell>
        </row>
        <row r="3564">
          <cell r="B3564" t="str">
            <v>094027</v>
          </cell>
          <cell r="C3564" t="str">
            <v>AMIK Makassar</v>
          </cell>
        </row>
        <row r="3565">
          <cell r="B3565" t="str">
            <v>094014</v>
          </cell>
          <cell r="C3565" t="str">
            <v>AMIK Rizky Makassar</v>
          </cell>
        </row>
        <row r="3566">
          <cell r="B3566" t="str">
            <v>092003</v>
          </cell>
          <cell r="C3566" t="str">
            <v>Institut Kesenian Makassar</v>
          </cell>
        </row>
        <row r="3567">
          <cell r="B3567" t="str">
            <v>092001</v>
          </cell>
          <cell r="C3567" t="str">
            <v>Institut Sains Dan Teknologi Pembangunan Indonesia</v>
          </cell>
        </row>
        <row r="3568">
          <cell r="B3568" t="str">
            <v>435008</v>
          </cell>
          <cell r="C3568" t="str">
            <v>Politeknik ATI Makassar</v>
          </cell>
        </row>
        <row r="3569">
          <cell r="B3569" t="str">
            <v>095007</v>
          </cell>
          <cell r="C3569" t="str">
            <v>Politeknik Bosowa</v>
          </cell>
        </row>
        <row r="3570">
          <cell r="B3570" t="str">
            <v>425007</v>
          </cell>
          <cell r="C3570" t="str">
            <v xml:space="preserve">Politeknik Ilmu Pelayaran Makassar </v>
          </cell>
        </row>
        <row r="3571">
          <cell r="B3571" t="str">
            <v>095002</v>
          </cell>
          <cell r="C3571" t="str">
            <v xml:space="preserve">Politeknik Informatika Nasional </v>
          </cell>
        </row>
        <row r="3572">
          <cell r="B3572" t="str">
            <v>005012</v>
          </cell>
          <cell r="C3572" t="str">
            <v>Politeknik Negeri Ujung Pandang</v>
          </cell>
        </row>
        <row r="3573">
          <cell r="B3573" t="str">
            <v>005020</v>
          </cell>
          <cell r="C3573" t="str">
            <v>Politeknik Pertanian Negeri Pangkajene Kepulauan</v>
          </cell>
        </row>
        <row r="3574">
          <cell r="B3574" t="str">
            <v>405027</v>
          </cell>
          <cell r="C3574" t="str">
            <v>Poltekkes Kemenkes Makassar</v>
          </cell>
        </row>
        <row r="3575">
          <cell r="B3575" t="str">
            <v>093015</v>
          </cell>
          <cell r="C3575" t="str">
            <v>Sekolah Tinggi Filsafat Jaffray Makassar</v>
          </cell>
        </row>
        <row r="3576">
          <cell r="B3576" t="str">
            <v>093139</v>
          </cell>
          <cell r="C3576" t="str">
            <v>Sekolah Tinggi Ilmu Administrasi Abdul Haris</v>
          </cell>
        </row>
        <row r="3577">
          <cell r="B3577" t="str">
            <v>093005</v>
          </cell>
          <cell r="C3577" t="str">
            <v>Sekolah Tinggi Ilmu Administrasi Al Gazali Barru</v>
          </cell>
        </row>
        <row r="3578">
          <cell r="B3578" t="str">
            <v>093011</v>
          </cell>
          <cell r="C3578" t="str">
            <v>Sekolah Tinggi Ilmu Administrasi Al Gazali Soppeng</v>
          </cell>
        </row>
        <row r="3579">
          <cell r="B3579" t="str">
            <v>093110</v>
          </cell>
          <cell r="C3579" t="str">
            <v>Sekolah Tinggi Ilmu Administrasi Prima</v>
          </cell>
        </row>
        <row r="3580">
          <cell r="B3580" t="str">
            <v>093020</v>
          </cell>
          <cell r="C3580" t="str">
            <v>Sekolah Tinggi Ilmu Administrasi YAPPI Makassa</v>
          </cell>
        </row>
        <row r="3581">
          <cell r="B3581" t="str">
            <v>093064</v>
          </cell>
          <cell r="C3581" t="str">
            <v>Sekolah Tinggi Ilmu Ekonomi Amkop Makassar</v>
          </cell>
        </row>
        <row r="3582">
          <cell r="B3582" t="str">
            <v>093033</v>
          </cell>
          <cell r="C3582" t="str">
            <v>Sekolah Tinggi Ilmu Ekonomi Amsir Pare-pare</v>
          </cell>
        </row>
        <row r="3583">
          <cell r="B3583" t="str">
            <v>093043</v>
          </cell>
          <cell r="C3583" t="str">
            <v>Sekolah Tinggi Ilmu Ekonomi Bajiminasa Makassar</v>
          </cell>
        </row>
        <row r="3584">
          <cell r="B3584" t="str">
            <v>093016</v>
          </cell>
          <cell r="C3584" t="str">
            <v>Sekolah Tinggi Ilmu Ekonomi Indonesia Makassar</v>
          </cell>
        </row>
        <row r="3585">
          <cell r="B3585" t="str">
            <v>093099</v>
          </cell>
          <cell r="C3585" t="str">
            <v>Sekolah Tinggi Ilmu Ekonomi Lamaddukelleng</v>
          </cell>
        </row>
        <row r="3586">
          <cell r="B3586" t="str">
            <v>093104</v>
          </cell>
          <cell r="C3586" t="str">
            <v>Sekolah Tinggi Ilmu Ekonomi Lamappoleonro</v>
          </cell>
        </row>
        <row r="3587">
          <cell r="B3587" t="str">
            <v>093048</v>
          </cell>
          <cell r="C3587" t="str">
            <v>Sekolah Tinggi Ilmu Ekonomi LPI Makassar</v>
          </cell>
        </row>
        <row r="3588">
          <cell r="B3588" t="str">
            <v>093081</v>
          </cell>
          <cell r="C3588" t="str">
            <v>Sekolah Tinggi Ilmu Ekonomi Makassar Maju</v>
          </cell>
        </row>
        <row r="3589">
          <cell r="B3589" t="str">
            <v>093031</v>
          </cell>
          <cell r="C3589" t="str">
            <v>Sekolah Tinggi Ilmu Ekonomi Muhammadiyah Palopo</v>
          </cell>
        </row>
        <row r="3590">
          <cell r="B3590" t="str">
            <v>093053</v>
          </cell>
          <cell r="C3590" t="str">
            <v>Sekolah Tinggi Ilmu Ekonomi Nusantara Makassar</v>
          </cell>
        </row>
        <row r="3591">
          <cell r="B3591" t="str">
            <v>093167</v>
          </cell>
          <cell r="C3591" t="str">
            <v>Sekolah Tinggi Ilmu Ekonomi Pelita Buana</v>
          </cell>
        </row>
        <row r="3592">
          <cell r="B3592" t="str">
            <v>093038</v>
          </cell>
          <cell r="C3592" t="str">
            <v>Sekolah Tinggi Ilmu Ekonomi Pembangunan Indonesia</v>
          </cell>
        </row>
        <row r="3593">
          <cell r="B3593" t="str">
            <v>093076</v>
          </cell>
          <cell r="C3593" t="str">
            <v>Sekolah Tinggi Ilmu Ekonomi Rizky</v>
          </cell>
        </row>
        <row r="3594">
          <cell r="B3594" t="str">
            <v>093082</v>
          </cell>
          <cell r="C3594" t="str">
            <v>Sekolah Tinggi Ilmu Ekonomi Tri Dharma Nusantara</v>
          </cell>
        </row>
        <row r="3595">
          <cell r="B3595" t="str">
            <v>093100</v>
          </cell>
          <cell r="C3595" t="str">
            <v>Sekolah Tinggi Ilmu Ekonomi Wira Bhakti</v>
          </cell>
        </row>
        <row r="3596">
          <cell r="B3596" t="str">
            <v>093108</v>
          </cell>
          <cell r="C3596" t="str">
            <v>Sekolah Tinggi Ilmu Ekonomi Yapi Bone</v>
          </cell>
        </row>
        <row r="3597">
          <cell r="B3597" t="str">
            <v>093061</v>
          </cell>
          <cell r="C3597" t="str">
            <v>Sekolah Tinggi Ilmu Ekonomi Yapti Jeneponto</v>
          </cell>
        </row>
        <row r="3598">
          <cell r="B3598" t="str">
            <v>093027</v>
          </cell>
          <cell r="C3598" t="str">
            <v>Sekolah Tinggi Ilmu Ekonomi Yas Pend Bongaya Makassar</v>
          </cell>
        </row>
        <row r="3599">
          <cell r="B3599" t="str">
            <v>093019</v>
          </cell>
          <cell r="C3599" t="str">
            <v>Sekolah Tinggi Ilmu Ekonomi YPUP Makassar</v>
          </cell>
        </row>
        <row r="3600">
          <cell r="B3600" t="str">
            <v>093143</v>
          </cell>
          <cell r="C3600" t="str">
            <v>Sekolah Tinggi Ilmu Farmasi Makassar</v>
          </cell>
        </row>
        <row r="3601">
          <cell r="B3601" t="str">
            <v>093107</v>
          </cell>
          <cell r="C3601" t="str">
            <v>Sekolah Tinggi Ilmu Hukum Amsir</v>
          </cell>
        </row>
        <row r="3602">
          <cell r="B3602" t="str">
            <v>093118</v>
          </cell>
          <cell r="C3602" t="str">
            <v>Sekolah Tinggi Ilmu Hukum Cokroaminoto</v>
          </cell>
        </row>
        <row r="3603">
          <cell r="B3603" t="str">
            <v>093062</v>
          </cell>
          <cell r="C3603" t="str">
            <v>Sekolah Tinggi Ilmu Hukum Damarica Palopo</v>
          </cell>
        </row>
        <row r="3604">
          <cell r="B3604" t="str">
            <v>093098</v>
          </cell>
          <cell r="C3604" t="str">
            <v>Sekolah Tinggi Ilmu Hukum Lamaddukelleng</v>
          </cell>
        </row>
        <row r="3605">
          <cell r="B3605" t="str">
            <v>093090</v>
          </cell>
          <cell r="C3605" t="str">
            <v>Sekolah Tinggi Ilmu Hukum Pengayoman</v>
          </cell>
        </row>
        <row r="3606">
          <cell r="B3606" t="str">
            <v>213489</v>
          </cell>
          <cell r="C3606" t="str">
            <v>Sekolah Tinggi Ilmu Islam dan Bahasa Arab (STIBA) Makassar</v>
          </cell>
        </row>
        <row r="3607">
          <cell r="B3607" t="str">
            <v>093113</v>
          </cell>
          <cell r="C3607" t="str">
            <v>Sekolah Tinggi Ilmu Keperawatan Famika</v>
          </cell>
        </row>
        <row r="3608">
          <cell r="B3608" t="str">
            <v>093146</v>
          </cell>
          <cell r="C3608" t="str">
            <v>Sekolah Tinggi Ilmu Keperawatan Gunung Sari</v>
          </cell>
        </row>
        <row r="3609">
          <cell r="B3609" t="str">
            <v>093141</v>
          </cell>
          <cell r="C3609" t="str">
            <v>Sekolah Tinggi Ilmu Kesehatan Baramuli</v>
          </cell>
        </row>
        <row r="3610">
          <cell r="B3610" t="str">
            <v>093080</v>
          </cell>
          <cell r="C3610" t="str">
            <v>Sekolah Tinggi Ilmu Kesehatan Makassar</v>
          </cell>
        </row>
        <row r="3611">
          <cell r="B3611" t="str">
            <v>093145</v>
          </cell>
          <cell r="C3611" t="str">
            <v>Sekolah Tinggi Ilmu Kesehatan Mega Rezky</v>
          </cell>
        </row>
        <row r="3612">
          <cell r="B3612" t="str">
            <v>093138</v>
          </cell>
          <cell r="C3612" t="str">
            <v>Sekolah Tinggi Ilmu Kesehatan Nani Hasanuddin</v>
          </cell>
        </row>
        <row r="3613">
          <cell r="B3613" t="str">
            <v>093172</v>
          </cell>
          <cell r="C3613" t="str">
            <v>Sekolah Tinggi Ilmu Kesehatan Panrita Husada</v>
          </cell>
        </row>
        <row r="3614">
          <cell r="B3614" t="str">
            <v>093190</v>
          </cell>
          <cell r="C3614" t="str">
            <v>Sekolah Tinggi Ilmu Kesehatan Pelamonia Kesdam VII Wirabuana</v>
          </cell>
        </row>
        <row r="3615">
          <cell r="B3615" t="str">
            <v>093196</v>
          </cell>
          <cell r="C3615" t="str">
            <v>Sekolah Tinggi Ilmu Kesehatan Salewangan Maros</v>
          </cell>
        </row>
        <row r="3616">
          <cell r="B3616" t="str">
            <v>093157</v>
          </cell>
          <cell r="C3616" t="str">
            <v>Sekolah Tinggi Ilmu Kesehatan Stella Maris Makasar</v>
          </cell>
        </row>
        <row r="3617">
          <cell r="B3617" t="str">
            <v>093066</v>
          </cell>
          <cell r="C3617" t="str">
            <v>Sekolah Tinggi Ilmu Kesehatan Tamalatea Makassar</v>
          </cell>
        </row>
        <row r="3618">
          <cell r="B3618" t="str">
            <v>093144</v>
          </cell>
          <cell r="C3618" t="str">
            <v>Sekolah Tinggi Ilmu Kesehatan Tana Toraja</v>
          </cell>
        </row>
        <row r="3619">
          <cell r="B3619" t="str">
            <v>093134</v>
          </cell>
          <cell r="C3619" t="str">
            <v>Sekolah Tinggi Ilmu Kesehatan Yapika</v>
          </cell>
        </row>
        <row r="3620">
          <cell r="B3620" t="str">
            <v>093046</v>
          </cell>
          <cell r="C3620" t="str">
            <v>Sekolah Tinggi Ilmu Manajemen Indonesia YAPMI</v>
          </cell>
        </row>
        <row r="3621">
          <cell r="B3621" t="str">
            <v>093065</v>
          </cell>
          <cell r="C3621" t="str">
            <v>Sekolah Tinggi Ilmu Manajemen Nitro Makassar</v>
          </cell>
        </row>
        <row r="3622">
          <cell r="B3622" t="str">
            <v>093091</v>
          </cell>
          <cell r="C3622" t="str">
            <v>Sekolah Tinggi Ilmu Manajemen Publik Makassar</v>
          </cell>
        </row>
        <row r="3623">
          <cell r="B3623" t="str">
            <v>093072</v>
          </cell>
          <cell r="C3623" t="str">
            <v>Sekolah Tinggi Ilmu Manajemen Yapim Maros</v>
          </cell>
        </row>
        <row r="3624">
          <cell r="B3624" t="str">
            <v>093075</v>
          </cell>
          <cell r="C3624" t="str">
            <v>Sekolah Tinggi Ilmu Pertanian Puangrimanggalatung</v>
          </cell>
        </row>
        <row r="3625">
          <cell r="B3625" t="str">
            <v>093109</v>
          </cell>
          <cell r="C3625" t="str">
            <v>Sekolah Tinggi Ilmu Pertanian Yapi Bone</v>
          </cell>
        </row>
        <row r="3626">
          <cell r="B3626" t="str">
            <v>093127</v>
          </cell>
          <cell r="C3626" t="str">
            <v>Sekolah Tinggi Ilmu Pertanian Yapim Maros</v>
          </cell>
        </row>
        <row r="3627">
          <cell r="B3627" t="str">
            <v>093101</v>
          </cell>
          <cell r="C3627" t="str">
            <v>Sekolah Tinggi Ilmu Teknik Baramuli</v>
          </cell>
        </row>
        <row r="3628">
          <cell r="B3628" t="str">
            <v>093189</v>
          </cell>
          <cell r="C3628" t="str">
            <v>Sekolah Tinggi Manajemen Informatika dan Komputer Bina Adinata</v>
          </cell>
        </row>
        <row r="3629">
          <cell r="B3629" t="str">
            <v>093130</v>
          </cell>
          <cell r="C3629" t="str">
            <v>Sekolah Tinggi Pariwisata Tamalatea Makassar</v>
          </cell>
        </row>
        <row r="3630">
          <cell r="B3630" t="str">
            <v>443003</v>
          </cell>
          <cell r="C3630" t="str">
            <v xml:space="preserve">Sekolah Tinggi Penyuluhan Pertanian Gowa </v>
          </cell>
        </row>
        <row r="3631">
          <cell r="B3631" t="str">
            <v>093115</v>
          </cell>
          <cell r="C3631" t="str">
            <v>Sekolah Tinggi Teknologi Kelautan Balik Diwa</v>
          </cell>
        </row>
        <row r="3632">
          <cell r="B3632" t="str">
            <v>093142</v>
          </cell>
          <cell r="C3632" t="str">
            <v>Sekolah Tinggi Teknologi Nusantara Indonesia</v>
          </cell>
        </row>
        <row r="3633">
          <cell r="B3633" t="str">
            <v>233297</v>
          </cell>
          <cell r="C3633" t="str">
            <v>Sekolah Tinggi Teologi Blessing Indonesia Makassar</v>
          </cell>
        </row>
        <row r="3634">
          <cell r="B3634" t="str">
            <v>233226</v>
          </cell>
          <cell r="C3634" t="str">
            <v>Sekolah Tinggi Teologi Kibaid Makale</v>
          </cell>
        </row>
        <row r="3635">
          <cell r="B3635" t="str">
            <v>093074</v>
          </cell>
          <cell r="C3635" t="str">
            <v>Sekolah Tinggi Theologia Intim Makassar</v>
          </cell>
        </row>
        <row r="3636">
          <cell r="B3636" t="str">
            <v>213327</v>
          </cell>
          <cell r="C3636" t="str">
            <v>STAI Al-Amanah Jeneponto, Sulawesi Selatan</v>
          </cell>
        </row>
        <row r="3637">
          <cell r="B3637" t="str">
            <v>213091</v>
          </cell>
          <cell r="C3637" t="str">
            <v>STAI Al-Azhar Gowa, Sulawesi Selatan</v>
          </cell>
        </row>
        <row r="3638">
          <cell r="B3638" t="str">
            <v>213329</v>
          </cell>
          <cell r="C3638" t="str">
            <v>STAI Al-Furqan Makassar, Sulawesi Selatan</v>
          </cell>
        </row>
        <row r="3639">
          <cell r="B3639" t="str">
            <v>213330</v>
          </cell>
          <cell r="C3639" t="str">
            <v>STAI Al-Gazali Bone, Sulawesi Selatan</v>
          </cell>
        </row>
        <row r="3640">
          <cell r="B3640" t="str">
            <v>213331</v>
          </cell>
          <cell r="C3640" t="str">
            <v>STAI Al-Ghazali Barru, Sulawesi Selatan</v>
          </cell>
        </row>
        <row r="3641">
          <cell r="B3641" t="str">
            <v>213332</v>
          </cell>
          <cell r="C3641" t="str">
            <v>STAI Al-Ghazali Bulukumba, Sulawesi Selatan</v>
          </cell>
        </row>
        <row r="3642">
          <cell r="B3642" t="str">
            <v>213333</v>
          </cell>
          <cell r="C3642" t="str">
            <v>STAI Al-Ghazali Soppeng, Sulawesi Selatan</v>
          </cell>
        </row>
        <row r="3643">
          <cell r="B3643" t="str">
            <v>213337</v>
          </cell>
          <cell r="C3643" t="str">
            <v>STAI As`adiyah Sengkang Wajo</v>
          </cell>
        </row>
        <row r="3644">
          <cell r="B3644" t="str">
            <v>213338</v>
          </cell>
          <cell r="C3644" t="str">
            <v>STAI DDI Jeneponto, Sulawesi Selatan</v>
          </cell>
        </row>
        <row r="3645">
          <cell r="B3645" t="str">
            <v>213339</v>
          </cell>
          <cell r="C3645" t="str">
            <v>STAI DDI Kota Makassar, Sulawesi Selatan</v>
          </cell>
        </row>
        <row r="3646">
          <cell r="B3646" t="str">
            <v>213356</v>
          </cell>
          <cell r="C3646" t="str">
            <v>STAI DDI Mangkoso, Barru, Sulawesi Selatan</v>
          </cell>
        </row>
        <row r="3647">
          <cell r="B3647" t="str">
            <v>213341</v>
          </cell>
          <cell r="C3647" t="str">
            <v>STAI DDI Maros, Sulawesi Selatan</v>
          </cell>
        </row>
        <row r="3648">
          <cell r="B3648" t="str">
            <v>213342</v>
          </cell>
          <cell r="C3648" t="str">
            <v>STAI DDI Pangkep, Sulawesi Selatan</v>
          </cell>
        </row>
        <row r="3649">
          <cell r="B3649" t="str">
            <v>213343</v>
          </cell>
          <cell r="C3649" t="str">
            <v>STAI DDI Parepare, Sulawesi Selatan</v>
          </cell>
        </row>
        <row r="3650">
          <cell r="B3650" t="str">
            <v>213344</v>
          </cell>
          <cell r="C3650" t="str">
            <v>STAI DDI Pinrang, Sulawesi Selatan</v>
          </cell>
        </row>
        <row r="3651">
          <cell r="B3651" t="str">
            <v>213346</v>
          </cell>
          <cell r="C3651" t="str">
            <v>STAI DDI Sidrap, Sulawesi Selatan</v>
          </cell>
        </row>
        <row r="3652">
          <cell r="B3652" t="str">
            <v>213347</v>
          </cell>
          <cell r="C3652" t="str">
            <v>STAI Muhammadiyah Sinjai</v>
          </cell>
        </row>
        <row r="3653">
          <cell r="B3653" t="str">
            <v>213353</v>
          </cell>
          <cell r="C3653" t="str">
            <v>STAI YAPIS Takalar, Sulawesi Selatan</v>
          </cell>
        </row>
        <row r="3654">
          <cell r="B3654" t="str">
            <v>213354</v>
          </cell>
          <cell r="C3654" t="str">
            <v>STAI YAPNAS Jeneponto, Sulawesi Selatan</v>
          </cell>
        </row>
        <row r="3655">
          <cell r="B3655" t="str">
            <v>203006</v>
          </cell>
          <cell r="C3655" t="str">
            <v xml:space="preserve">STAIN Palopo </v>
          </cell>
        </row>
        <row r="3656">
          <cell r="B3656" t="str">
            <v>203008</v>
          </cell>
          <cell r="C3656" t="str">
            <v>STAIN Parepare</v>
          </cell>
        </row>
        <row r="3657">
          <cell r="B3657" t="str">
            <v>203023</v>
          </cell>
          <cell r="C3657" t="str">
            <v>STAIN Watampone</v>
          </cell>
        </row>
        <row r="3658">
          <cell r="B3658" t="str">
            <v>223007</v>
          </cell>
          <cell r="C3658" t="str">
            <v>STAK Negeri Toraja</v>
          </cell>
        </row>
        <row r="3659">
          <cell r="B3659" t="str">
            <v>093025</v>
          </cell>
          <cell r="C3659" t="str">
            <v>STIA Puangrimaggalatung</v>
          </cell>
        </row>
        <row r="3660">
          <cell r="B3660" t="str">
            <v>493002</v>
          </cell>
          <cell r="C3660" t="str">
            <v>STIA-Lembaga Administrasi Negara Makassar</v>
          </cell>
        </row>
        <row r="3661">
          <cell r="B3661" t="str">
            <v>093084</v>
          </cell>
          <cell r="C3661" t="str">
            <v>STIE Nobel Indonesia Makassar</v>
          </cell>
        </row>
        <row r="3662">
          <cell r="B3662" t="str">
            <v>093198</v>
          </cell>
          <cell r="C3662" t="str">
            <v>STIK Imanuel Indonesia</v>
          </cell>
        </row>
        <row r="3663">
          <cell r="B3663" t="str">
            <v>093171</v>
          </cell>
          <cell r="C3663" t="str">
            <v>STIKES Amanah Makassar</v>
          </cell>
        </row>
        <row r="3664">
          <cell r="B3664" t="str">
            <v>093178</v>
          </cell>
          <cell r="C3664" t="str">
            <v>STIKES Bataraguru Soroaka</v>
          </cell>
        </row>
        <row r="3665">
          <cell r="B3665" t="str">
            <v>093149</v>
          </cell>
          <cell r="C3665" t="str">
            <v>STIKES Bhakti Pertiwi Luwu Raya</v>
          </cell>
        </row>
        <row r="3666">
          <cell r="B3666" t="str">
            <v>093126</v>
          </cell>
          <cell r="C3666" t="str">
            <v>STIKES Gema Insan Akademik</v>
          </cell>
        </row>
        <row r="3667">
          <cell r="B3667" t="str">
            <v>093156</v>
          </cell>
          <cell r="C3667" t="str">
            <v>STIKES Graha Edukasi</v>
          </cell>
        </row>
        <row r="3668">
          <cell r="B3668" t="str">
            <v>093151</v>
          </cell>
          <cell r="C3668" t="str">
            <v>STIKES Kurnia Jaya Persada</v>
          </cell>
        </row>
        <row r="3669">
          <cell r="B3669" t="str">
            <v>093155</v>
          </cell>
          <cell r="C3669" t="str">
            <v>STIKES Lakipadada</v>
          </cell>
        </row>
        <row r="3670">
          <cell r="B3670" t="str">
            <v>093174</v>
          </cell>
          <cell r="C3670" t="str">
            <v>STIKES Mega Buana Palopo</v>
          </cell>
        </row>
        <row r="3671">
          <cell r="B3671" t="str">
            <v>093175</v>
          </cell>
          <cell r="C3671" t="str">
            <v>STIKES Muhammadiyah Sidrap</v>
          </cell>
        </row>
        <row r="3672">
          <cell r="B3672" t="str">
            <v>093183</v>
          </cell>
          <cell r="C3672" t="str">
            <v>STIKES Nusantara Jaya</v>
          </cell>
        </row>
        <row r="3673">
          <cell r="B3673" t="str">
            <v>093158</v>
          </cell>
          <cell r="C3673" t="str">
            <v>STIKES Nusantara Lasinrang</v>
          </cell>
        </row>
        <row r="3674">
          <cell r="B3674" t="str">
            <v>093152</v>
          </cell>
          <cell r="C3674" t="str">
            <v>STIKES Panakkukang</v>
          </cell>
        </row>
        <row r="3675">
          <cell r="B3675" t="str">
            <v>093173</v>
          </cell>
          <cell r="C3675" t="str">
            <v>STIKES Puangrimanggalatung</v>
          </cell>
        </row>
        <row r="3676">
          <cell r="B3676" t="str">
            <v>093159</v>
          </cell>
          <cell r="C3676" t="str">
            <v>STIKES RSU Daya Makassar</v>
          </cell>
        </row>
        <row r="3677">
          <cell r="B3677" t="str">
            <v>093148</v>
          </cell>
          <cell r="C3677" t="str">
            <v>STIKES Tanawali Takalar</v>
          </cell>
        </row>
        <row r="3678">
          <cell r="B3678" t="str">
            <v>273004</v>
          </cell>
          <cell r="C3678" t="str">
            <v>STIKPAR Toraja</v>
          </cell>
        </row>
        <row r="3679">
          <cell r="B3679" t="str">
            <v>093044</v>
          </cell>
          <cell r="C3679" t="str">
            <v>STIKS Tamalanrea Makassar</v>
          </cell>
        </row>
        <row r="3680">
          <cell r="B3680" t="str">
            <v>093114</v>
          </cell>
          <cell r="C3680" t="str">
            <v>STIM Lasharan Jaya Makassar</v>
          </cell>
        </row>
        <row r="3681">
          <cell r="B3681" t="str">
            <v>093045</v>
          </cell>
          <cell r="C3681" t="str">
            <v>STIM LPI Makassar</v>
          </cell>
        </row>
        <row r="3682">
          <cell r="B3682" t="str">
            <v>093129</v>
          </cell>
          <cell r="C3682" t="str">
            <v>STIMED Nusa Palapa</v>
          </cell>
        </row>
        <row r="3683">
          <cell r="B3683" t="str">
            <v>093135</v>
          </cell>
          <cell r="C3683" t="str">
            <v>STIMIK Lamappapoleonro</v>
          </cell>
        </row>
        <row r="3684">
          <cell r="B3684" t="str">
            <v>093123</v>
          </cell>
          <cell r="C3684" t="str">
            <v>STIP Muhammadiyah Sinjai</v>
          </cell>
        </row>
        <row r="3685">
          <cell r="B3685" t="str">
            <v>093006</v>
          </cell>
          <cell r="C3685" t="str">
            <v>STISIP 17-8-1945 Makassar</v>
          </cell>
        </row>
        <row r="3686">
          <cell r="B3686" t="str">
            <v>093128</v>
          </cell>
          <cell r="C3686" t="str">
            <v>STISIP Muhammadiah Sinjai</v>
          </cell>
        </row>
        <row r="3687">
          <cell r="B3687" t="str">
            <v>093096</v>
          </cell>
          <cell r="C3687" t="str">
            <v>STISIP Muhammadiyah Rappang</v>
          </cell>
        </row>
        <row r="3688">
          <cell r="B3688" t="str">
            <v>093058</v>
          </cell>
          <cell r="C3688" t="str">
            <v>STISIP Petta Baringeng Soppeng</v>
          </cell>
        </row>
        <row r="3689">
          <cell r="B3689" t="str">
            <v>093017</v>
          </cell>
          <cell r="C3689" t="str">
            <v>STISIP Veteran Palopo</v>
          </cell>
        </row>
        <row r="3690">
          <cell r="B3690" t="str">
            <v>093023</v>
          </cell>
          <cell r="C3690" t="str">
            <v>STITEK Dharma Yadi Makassar</v>
          </cell>
        </row>
        <row r="3691">
          <cell r="B3691" t="str">
            <v>093097</v>
          </cell>
          <cell r="C3691" t="str">
            <v>STKIP Andi Mattappa</v>
          </cell>
        </row>
        <row r="3692">
          <cell r="B3692" t="str">
            <v>093008</v>
          </cell>
          <cell r="C3692" t="str">
            <v>STKIP Cokroaminoto Pinrang</v>
          </cell>
        </row>
        <row r="3693">
          <cell r="B3693" t="str">
            <v>093154</v>
          </cell>
          <cell r="C3693" t="str">
            <v>STKIP Darud Da wah Wal Irsyad Pinrang</v>
          </cell>
        </row>
        <row r="3694">
          <cell r="B3694" t="str">
            <v>093188</v>
          </cell>
          <cell r="C3694" t="str">
            <v>STKIP Mega Rezky</v>
          </cell>
        </row>
        <row r="3695">
          <cell r="B3695" t="str">
            <v>093010</v>
          </cell>
          <cell r="C3695" t="str">
            <v>STKIP Muhammadiyah Barru</v>
          </cell>
        </row>
        <row r="3696">
          <cell r="B3696" t="str">
            <v>093001</v>
          </cell>
          <cell r="C3696" t="str">
            <v>STKIP Muhammadiyah Bone</v>
          </cell>
        </row>
        <row r="3697">
          <cell r="B3697" t="str">
            <v>093002</v>
          </cell>
          <cell r="C3697" t="str">
            <v>STKIP Muhammadiyah Bulukumba</v>
          </cell>
        </row>
        <row r="3698">
          <cell r="B3698" t="str">
            <v>093003</v>
          </cell>
          <cell r="C3698" t="str">
            <v>STKIP Muhammadiyah Enrekang</v>
          </cell>
        </row>
        <row r="3699">
          <cell r="B3699" t="str">
            <v>093197</v>
          </cell>
          <cell r="C3699" t="str">
            <v>STKIP Muhammadiyah Palopo</v>
          </cell>
        </row>
        <row r="3700">
          <cell r="B3700" t="str">
            <v>093004</v>
          </cell>
          <cell r="C3700" t="str">
            <v>STKIP Muhammadiyah Rappang</v>
          </cell>
        </row>
        <row r="3701">
          <cell r="B3701" t="str">
            <v>093037</v>
          </cell>
          <cell r="C3701" t="str">
            <v>STKIP Pembangunan Indonesia</v>
          </cell>
        </row>
        <row r="3702">
          <cell r="B3702" t="str">
            <v>093026</v>
          </cell>
          <cell r="C3702" t="str">
            <v>STKIP Puangrimaggalatung Sengkang</v>
          </cell>
        </row>
        <row r="3703">
          <cell r="B3703" t="str">
            <v>093018</v>
          </cell>
          <cell r="C3703" t="str">
            <v>STKIP Veteran Sidrap</v>
          </cell>
        </row>
        <row r="3704">
          <cell r="B3704" t="str">
            <v>093041</v>
          </cell>
          <cell r="C3704" t="str">
            <v>STKIP Yapim Maros</v>
          </cell>
        </row>
        <row r="3705">
          <cell r="B3705" t="str">
            <v>093034</v>
          </cell>
          <cell r="C3705" t="str">
            <v>STKIP Yapti Jeneponto</v>
          </cell>
        </row>
        <row r="3706">
          <cell r="B3706" t="str">
            <v>093009</v>
          </cell>
          <cell r="C3706" t="str">
            <v>STKIP YPUP Makassar</v>
          </cell>
        </row>
        <row r="3707">
          <cell r="B3707" t="str">
            <v>093166</v>
          </cell>
          <cell r="C3707" t="str">
            <v>STMIK AKBA</v>
          </cell>
        </row>
        <row r="3708">
          <cell r="B3708" t="str">
            <v>093052</v>
          </cell>
          <cell r="C3708" t="str">
            <v>STMIK Dipanegara Makassar</v>
          </cell>
        </row>
        <row r="3709">
          <cell r="B3709" t="str">
            <v>093069</v>
          </cell>
          <cell r="C3709" t="str">
            <v>STMIK Handayani Makassar</v>
          </cell>
        </row>
        <row r="3710">
          <cell r="B3710" t="str">
            <v>093093</v>
          </cell>
          <cell r="C3710" t="str">
            <v>STMIK Kharisma Makassar</v>
          </cell>
        </row>
        <row r="3711">
          <cell r="B3711" t="str">
            <v>093177</v>
          </cell>
          <cell r="C3711" t="str">
            <v>STMIK Profesional Makassar</v>
          </cell>
        </row>
        <row r="3712">
          <cell r="B3712" t="str">
            <v>233056</v>
          </cell>
          <cell r="C3712" t="str">
            <v>STT BISANRY MAKASSAR</v>
          </cell>
        </row>
        <row r="3713">
          <cell r="B3713" t="str">
            <v>233228</v>
          </cell>
          <cell r="C3713" t="str">
            <v>STT YESYURUN ARASTAMAR SERITI LUWU</v>
          </cell>
        </row>
        <row r="3714">
          <cell r="B3714" t="str">
            <v>091023</v>
          </cell>
          <cell r="C3714" t="str">
            <v>Universitas Andi Djemma Palopo</v>
          </cell>
        </row>
        <row r="3715">
          <cell r="B3715" t="str">
            <v>091009</v>
          </cell>
          <cell r="C3715" t="str">
            <v>Universitas Atma Jaya Makassar</v>
          </cell>
        </row>
        <row r="3716">
          <cell r="B3716" t="str">
            <v>091049</v>
          </cell>
          <cell r="C3716" t="str">
            <v>Universitas Bosowa</v>
          </cell>
        </row>
        <row r="3717">
          <cell r="B3717" t="str">
            <v>091019</v>
          </cell>
          <cell r="C3717" t="str">
            <v>Universitas Cokroaminoto Makassar</v>
          </cell>
        </row>
        <row r="3718">
          <cell r="B3718" t="str">
            <v>091039</v>
          </cell>
          <cell r="C3718" t="str">
            <v>Universitas Cokroaminoto Palopo</v>
          </cell>
        </row>
        <row r="3719">
          <cell r="B3719" t="str">
            <v>091045</v>
          </cell>
          <cell r="C3719" t="str">
            <v>Universitas Fajar</v>
          </cell>
        </row>
        <row r="3720">
          <cell r="B3720" t="str">
            <v>001005</v>
          </cell>
          <cell r="C3720" t="str">
            <v>Universitas Hasanuddin</v>
          </cell>
        </row>
        <row r="3721">
          <cell r="B3721" t="str">
            <v>091034</v>
          </cell>
          <cell r="C3721" t="str">
            <v>Universitas Indonesia Timur</v>
          </cell>
        </row>
        <row r="3722">
          <cell r="B3722" t="str">
            <v>091028</v>
          </cell>
          <cell r="C3722" t="str">
            <v>Universitas Islam Makassar</v>
          </cell>
        </row>
        <row r="3723">
          <cell r="B3723" t="str">
            <v>201006</v>
          </cell>
          <cell r="C3723" t="str">
            <v>Universitas Islam Negeri Alauddin</v>
          </cell>
        </row>
        <row r="3724">
          <cell r="B3724" t="str">
            <v>091003</v>
          </cell>
          <cell r="C3724" t="str">
            <v>Universitas Kristen Indonesia Paulus</v>
          </cell>
        </row>
        <row r="3725">
          <cell r="B3725" t="str">
            <v>091020</v>
          </cell>
          <cell r="C3725" t="str">
            <v>Universitas Kristen Indonesia Toraja</v>
          </cell>
        </row>
        <row r="3726">
          <cell r="B3726" t="str">
            <v>091004</v>
          </cell>
          <cell r="C3726" t="str">
            <v>Universitas Muhammadiyah Makassar</v>
          </cell>
        </row>
        <row r="3727">
          <cell r="B3727" t="str">
            <v>091024</v>
          </cell>
          <cell r="C3727" t="str">
            <v>Universitas Muhammadiyah Pare-pare</v>
          </cell>
        </row>
        <row r="3728">
          <cell r="B3728" t="str">
            <v>091002</v>
          </cell>
          <cell r="C3728" t="str">
            <v>Universitas Muslim Indonesia</v>
          </cell>
        </row>
        <row r="3729">
          <cell r="B3729" t="str">
            <v>001036</v>
          </cell>
          <cell r="C3729" t="str">
            <v>Universitas Negeri Makassar</v>
          </cell>
        </row>
        <row r="3730">
          <cell r="B3730" t="str">
            <v>091017</v>
          </cell>
          <cell r="C3730" t="str">
            <v>Universitas Pancasakti</v>
          </cell>
        </row>
        <row r="3731">
          <cell r="B3731" t="str">
            <v>091047</v>
          </cell>
          <cell r="C3731" t="str">
            <v>Universitas Patria Artha</v>
          </cell>
        </row>
        <row r="3732">
          <cell r="B3732" t="str">
            <v>091048</v>
          </cell>
          <cell r="C3732" t="str">
            <v>Universitas Pejuang Republik Indonesia</v>
          </cell>
        </row>
        <row r="3733">
          <cell r="B3733" t="str">
            <v>091008</v>
          </cell>
          <cell r="C3733" t="str">
            <v>Universitas Pepabri Makassar</v>
          </cell>
        </row>
        <row r="3734">
          <cell r="B3734" t="str">
            <v>091016</v>
          </cell>
          <cell r="C3734" t="str">
            <v>Universitas Satria Makassar</v>
          </cell>
        </row>
        <row r="3735">
          <cell r="B3735" t="str">
            <v>091013</v>
          </cell>
          <cell r="C3735" t="str">
            <v>Universitas Sawerigading Makassar</v>
          </cell>
        </row>
        <row r="3736">
          <cell r="B3736" t="str">
            <v>091040</v>
          </cell>
          <cell r="C3736" t="str">
            <v>Universitas Teknologi Sulawesi</v>
          </cell>
        </row>
        <row r="3737">
          <cell r="B3737" t="str">
            <v>094051</v>
          </cell>
          <cell r="C3737" t="str">
            <v>Akademi Kebidanan Salewangan Maros</v>
          </cell>
        </row>
        <row r="3738">
          <cell r="B3738" t="str">
            <v>202021</v>
          </cell>
          <cell r="C3738" t="str">
            <v>IAIN Palopo</v>
          </cell>
        </row>
        <row r="3739">
          <cell r="B3739" t="str">
            <v>091010</v>
          </cell>
          <cell r="C3739" t="str">
            <v>Universitas 45 Makassar</v>
          </cell>
        </row>
        <row r="3740">
          <cell r="B3740" t="str">
            <v>094096</v>
          </cell>
          <cell r="C3740" t="str">
            <v>Akademi Keperawatan Pemda Sengkang</v>
          </cell>
        </row>
        <row r="3741">
          <cell r="B3741" t="str">
            <v>094055</v>
          </cell>
          <cell r="C3741" t="str">
            <v>Akademi Teknik Otomotive Makassar</v>
          </cell>
        </row>
        <row r="3742">
          <cell r="B3742" t="str">
            <v>095001</v>
          </cell>
          <cell r="C3742" t="str">
            <v>Politeknik Internasional Indonesia Makassar</v>
          </cell>
        </row>
        <row r="3743">
          <cell r="B3743" t="str">
            <v>093012</v>
          </cell>
          <cell r="C3743" t="str">
            <v>Sekolah Tinggi Ilmu Hukum Al Gazali Soppeng</v>
          </cell>
        </row>
        <row r="3744">
          <cell r="B3744" t="str">
            <v>091001</v>
          </cell>
          <cell r="C3744" t="str">
            <v>Universitas Veteran Republik Indonesia</v>
          </cell>
        </row>
        <row r="3745">
          <cell r="B3745" t="str">
            <v>094147</v>
          </cell>
          <cell r="C3745" t="str">
            <v>Akademi Farmasi Bina Farmasi</v>
          </cell>
        </row>
        <row r="3746">
          <cell r="B3746" t="str">
            <v>094103</v>
          </cell>
          <cell r="C3746" t="str">
            <v>Akademi Farmasi Medika Nusantara</v>
          </cell>
        </row>
        <row r="3747">
          <cell r="B3747" t="str">
            <v>094141</v>
          </cell>
          <cell r="C3747" t="str">
            <v xml:space="preserve">Akademi Farmasi Tadulako Farma </v>
          </cell>
        </row>
        <row r="3748">
          <cell r="B3748" t="str">
            <v>094125</v>
          </cell>
          <cell r="C3748" t="str">
            <v>Akademi Kebidanan Graha Ananda</v>
          </cell>
        </row>
        <row r="3749">
          <cell r="B3749" t="str">
            <v>094073</v>
          </cell>
          <cell r="C3749" t="str">
            <v>Akademi Kebidanan Palu Sulawesi Tengah</v>
          </cell>
        </row>
        <row r="3750">
          <cell r="B3750" t="str">
            <v>094140</v>
          </cell>
          <cell r="C3750" t="str">
            <v>Akademi Keperawatan Bala Keselamatan</v>
          </cell>
        </row>
        <row r="3751">
          <cell r="B3751" t="str">
            <v>094102</v>
          </cell>
          <cell r="C3751" t="str">
            <v>Akademi Keperawatan Justitia</v>
          </cell>
        </row>
        <row r="3752">
          <cell r="B3752" t="str">
            <v>344067</v>
          </cell>
          <cell r="C3752" t="str">
            <v>Akademi Keperawatan Luwuk</v>
          </cell>
        </row>
        <row r="3753">
          <cell r="B3753" t="str">
            <v>344068</v>
          </cell>
          <cell r="C3753" t="str">
            <v>Akademi Keperawatan Pemda Toli-Toli</v>
          </cell>
        </row>
        <row r="3754">
          <cell r="B3754" t="str">
            <v>344066</v>
          </cell>
          <cell r="C3754" t="str">
            <v>Akademi Keperawatan Pemkab Donggala</v>
          </cell>
        </row>
        <row r="3755">
          <cell r="B3755" t="str">
            <v>094056</v>
          </cell>
          <cell r="C3755" t="str">
            <v>AMIK Luwuk Banggai</v>
          </cell>
        </row>
        <row r="3756">
          <cell r="B3756" t="str">
            <v>094019</v>
          </cell>
          <cell r="C3756" t="str">
            <v>AMIK Tri Dharma Palu</v>
          </cell>
        </row>
        <row r="3757">
          <cell r="B3757" t="str">
            <v>094053</v>
          </cell>
          <cell r="C3757" t="str">
            <v>ASMI Shita Palu</v>
          </cell>
        </row>
        <row r="3758">
          <cell r="B3758" t="str">
            <v>095005</v>
          </cell>
          <cell r="C3758" t="str">
            <v>Politeknik Palu</v>
          </cell>
        </row>
        <row r="3759">
          <cell r="B3759" t="str">
            <v>405026</v>
          </cell>
          <cell r="C3759" t="str">
            <v xml:space="preserve">Poltekkes Kemenkes Palu </v>
          </cell>
        </row>
        <row r="3760">
          <cell r="B3760" t="str">
            <v>243004</v>
          </cell>
          <cell r="C3760" t="str">
            <v>Sekolah Tinggi Agama Hindu Dharma Sentana Sulawesi Tengah</v>
          </cell>
        </row>
        <row r="3761">
          <cell r="B3761" t="str">
            <v>093028</v>
          </cell>
          <cell r="C3761" t="str">
            <v>Sekolah Tinggi Ilmu Administrasi Pancamarga Palu</v>
          </cell>
        </row>
        <row r="3762">
          <cell r="B3762" t="str">
            <v>093106</v>
          </cell>
          <cell r="C3762" t="str">
            <v>Sekolah Tinggi Ilmu Administrasi Pembangunan</v>
          </cell>
        </row>
        <row r="3763">
          <cell r="B3763" t="str">
            <v>093121</v>
          </cell>
          <cell r="C3763" t="str">
            <v>Sekolah Tinggi Ilmu Ekonomi Mujahidin</v>
          </cell>
        </row>
        <row r="3764">
          <cell r="B3764" t="str">
            <v>093030</v>
          </cell>
          <cell r="C3764" t="str">
            <v>Sekolah Tinggi Ilmu Ekonomi Panca Bhakti Palu</v>
          </cell>
        </row>
        <row r="3765">
          <cell r="B3765" t="str">
            <v>093087</v>
          </cell>
          <cell r="C3765" t="str">
            <v>Sekolah Tinggi Ilmu Farmasi Pelita Mas</v>
          </cell>
        </row>
        <row r="3766">
          <cell r="B3766" t="str">
            <v>093179</v>
          </cell>
          <cell r="C3766" t="str">
            <v>Sekolah Tinggi Ilmu Hukum dan HAM</v>
          </cell>
        </row>
        <row r="3767">
          <cell r="B3767" t="str">
            <v>093195</v>
          </cell>
          <cell r="C3767" t="str">
            <v>Sekolah Tinggi Ilmu Hukum dan Politik Palu</v>
          </cell>
        </row>
        <row r="3768">
          <cell r="B3768" t="str">
            <v>093182</v>
          </cell>
          <cell r="C3768" t="str">
            <v>Sekolah Tinggi Ilmu Kesehatan Husada Mandiri Poso</v>
          </cell>
        </row>
        <row r="3769">
          <cell r="B3769" t="str">
            <v>093088</v>
          </cell>
          <cell r="C3769" t="str">
            <v>Sekolah Tinggi Ilmu Kesehatan Indonesia Jaya</v>
          </cell>
        </row>
        <row r="3770">
          <cell r="B3770" t="str">
            <v>093170</v>
          </cell>
          <cell r="C3770" t="str">
            <v>Sekolah Tinggi Ilmu Kesehatan Widya Nusantara Palu</v>
          </cell>
        </row>
        <row r="3771">
          <cell r="B3771" t="str">
            <v>093055</v>
          </cell>
          <cell r="C3771" t="str">
            <v>Sekolah Tinggi Ilmu Pertanian Mujahidin Toli-toli</v>
          </cell>
        </row>
        <row r="3772">
          <cell r="B3772" t="str">
            <v>093137</v>
          </cell>
          <cell r="C3772" t="str">
            <v>Sekolah Tinggi Perikanan Dan Kelautan Palu</v>
          </cell>
        </row>
        <row r="3773">
          <cell r="B3773" t="str">
            <v>233243</v>
          </cell>
          <cell r="C3773" t="str">
            <v>Sekolah Tinggi Teologi Injili Indonesia Palu</v>
          </cell>
        </row>
        <row r="3774">
          <cell r="B3774" t="str">
            <v>233244</v>
          </cell>
          <cell r="C3774" t="str">
            <v>Sekolah Tinggi Teologi Marturia Palu</v>
          </cell>
        </row>
        <row r="3775">
          <cell r="B3775" t="str">
            <v>233246</v>
          </cell>
          <cell r="C3775" t="str">
            <v>Sekolah Tinggi Teologi Pantekosta Poso</v>
          </cell>
        </row>
        <row r="3776">
          <cell r="B3776" t="str">
            <v>203024</v>
          </cell>
          <cell r="C3776" t="str">
            <v>STAIN Datokarama Palu</v>
          </cell>
        </row>
        <row r="3777">
          <cell r="B3777" t="str">
            <v>213357</v>
          </cell>
          <cell r="C3777" t="str">
            <v>STIS Muhammadiyah Tolitoli, Sulawesi Tengah</v>
          </cell>
        </row>
        <row r="3778">
          <cell r="B3778" t="str">
            <v>093029</v>
          </cell>
          <cell r="C3778" t="str">
            <v>STISIP Panca Bhakti Palu</v>
          </cell>
        </row>
        <row r="3779">
          <cell r="B3779" t="str">
            <v>093120</v>
          </cell>
          <cell r="C3779" t="str">
            <v>STISIPOL Mujahidin</v>
          </cell>
        </row>
        <row r="3780">
          <cell r="B3780" t="str">
            <v>093111</v>
          </cell>
          <cell r="C3780" t="str">
            <v>STMIK Adhi Guna</v>
          </cell>
        </row>
        <row r="3781">
          <cell r="B3781" t="str">
            <v>093103</v>
          </cell>
          <cell r="C3781" t="str">
            <v>STMIK Bina Mulia</v>
          </cell>
        </row>
        <row r="3782">
          <cell r="B3782" t="str">
            <v>233062</v>
          </cell>
          <cell r="C3782" t="str">
            <v>STT Bala Keselamatan Palu</v>
          </cell>
        </row>
        <row r="3783">
          <cell r="B3783" t="str">
            <v>233247</v>
          </cell>
          <cell r="C3783" t="str">
            <v>STT Gereja Kristen Sulawesi Tengah</v>
          </cell>
        </row>
        <row r="3784">
          <cell r="B3784" t="str">
            <v>233248</v>
          </cell>
          <cell r="C3784" t="str">
            <v>STT STAR'S LUB LUWUK BANGGAI</v>
          </cell>
        </row>
        <row r="3785">
          <cell r="B3785" t="str">
            <v>091018</v>
          </cell>
          <cell r="C3785" t="str">
            <v>Universitas Alchairaat</v>
          </cell>
        </row>
        <row r="3786">
          <cell r="B3786" t="str">
            <v>091042</v>
          </cell>
          <cell r="C3786" t="str">
            <v>Universitas Kristen Tentena</v>
          </cell>
        </row>
        <row r="3787">
          <cell r="B3787" t="str">
            <v>091035</v>
          </cell>
          <cell r="C3787" t="str">
            <v>Universitas Madako Toli-toli</v>
          </cell>
        </row>
        <row r="3788">
          <cell r="B3788" t="str">
            <v>091025</v>
          </cell>
          <cell r="C3788" t="str">
            <v>Universitas Muhammadiyah Luwuk Banggai</v>
          </cell>
        </row>
        <row r="3789">
          <cell r="B3789" t="str">
            <v>091011</v>
          </cell>
          <cell r="C3789" t="str">
            <v>Universitas Muhammadiyah Palu</v>
          </cell>
        </row>
        <row r="3790">
          <cell r="B3790" t="str">
            <v>091012</v>
          </cell>
          <cell r="C3790" t="str">
            <v>Universitas Sintuwu Maroso Poso</v>
          </cell>
        </row>
        <row r="3791">
          <cell r="B3791" t="str">
            <v>001028</v>
          </cell>
          <cell r="C3791" t="str">
            <v>Universitas Tadulako</v>
          </cell>
        </row>
        <row r="3792">
          <cell r="B3792" t="str">
            <v>091026</v>
          </cell>
          <cell r="C3792" t="str">
            <v>Universitas Tompotika Luwuk Banggai</v>
          </cell>
        </row>
        <row r="3793">
          <cell r="B3793" t="str">
            <v>202019</v>
          </cell>
          <cell r="C3793" t="str">
            <v xml:space="preserve">IAIN Palu </v>
          </cell>
        </row>
        <row r="3794">
          <cell r="B3794" t="str">
            <v>213092</v>
          </cell>
          <cell r="C3794" t="str">
            <v>STAI Al-Ikhlas Poso Sulawesi Tengah</v>
          </cell>
        </row>
        <row r="3795">
          <cell r="B3795" t="str">
            <v>213093</v>
          </cell>
          <cell r="C3795" t="str">
            <v>STAI Al-Munawwaroh Tolitoli</v>
          </cell>
        </row>
        <row r="3796">
          <cell r="B3796" t="str">
            <v>094079</v>
          </cell>
          <cell r="C3796" t="str">
            <v>Akademi Analis Kesehatan Kendari</v>
          </cell>
        </row>
        <row r="3797">
          <cell r="B3797" t="str">
            <v>094049</v>
          </cell>
          <cell r="C3797" t="str">
            <v>Akademi Farmasi Bina Husada Kendari</v>
          </cell>
        </row>
        <row r="3798">
          <cell r="B3798" t="str">
            <v>094135</v>
          </cell>
          <cell r="C3798" t="str">
            <v>Akademi Kebidanan Buton Raya</v>
          </cell>
        </row>
        <row r="3799">
          <cell r="B3799" t="str">
            <v>094084</v>
          </cell>
          <cell r="C3799" t="str">
            <v>Akademi Kebidanan Konawe</v>
          </cell>
        </row>
        <row r="3800">
          <cell r="B3800" t="str">
            <v>094129</v>
          </cell>
          <cell r="C3800" t="str">
            <v>Akademi Kebidanan Menara Bunda</v>
          </cell>
        </row>
        <row r="3801">
          <cell r="B3801" t="str">
            <v>094132</v>
          </cell>
          <cell r="C3801" t="str">
            <v>Akademi Kebidanan Paramata Raha</v>
          </cell>
        </row>
        <row r="3802">
          <cell r="B3802" t="str">
            <v>094075</v>
          </cell>
          <cell r="C3802" t="str">
            <v>Akademi Kebidanan Pelita Ibu Kendari</v>
          </cell>
        </row>
        <row r="3803">
          <cell r="B3803" t="str">
            <v>094131</v>
          </cell>
          <cell r="C3803" t="str">
            <v>Akademi Kebidanan Yayasan Kesehatan Nasional</v>
          </cell>
        </row>
        <row r="3804">
          <cell r="B3804" t="str">
            <v>344062</v>
          </cell>
          <cell r="C3804" t="str">
            <v>Akademi Keperawatan Pemkab Buton</v>
          </cell>
        </row>
        <row r="3805">
          <cell r="B3805" t="str">
            <v>344063</v>
          </cell>
          <cell r="C3805" t="str">
            <v>Akademi Keperawatan Pemkab Kolaka</v>
          </cell>
        </row>
        <row r="3806">
          <cell r="B3806" t="str">
            <v>344064</v>
          </cell>
          <cell r="C3806" t="str">
            <v>Akademi Keperawatan Pemkab Muna</v>
          </cell>
        </row>
        <row r="3807">
          <cell r="B3807" t="str">
            <v>094101</v>
          </cell>
          <cell r="C3807" t="str">
            <v>Akademi Keperawatan PPNI Kendari</v>
          </cell>
        </row>
        <row r="3808">
          <cell r="B3808" t="str">
            <v>094108</v>
          </cell>
          <cell r="C3808" t="str">
            <v>Akademi Kesehatan Gigi Kendari</v>
          </cell>
        </row>
        <row r="3809">
          <cell r="B3809" t="str">
            <v>094097</v>
          </cell>
          <cell r="C3809" t="str">
            <v>Akademi Kesehatan Lingkungan Mandala Waluya</v>
          </cell>
        </row>
        <row r="3810">
          <cell r="B3810" t="str">
            <v>094040</v>
          </cell>
          <cell r="C3810" t="str">
            <v>Akademi Ketalak Pelayaran Niagakeplb Kendari</v>
          </cell>
        </row>
        <row r="3811">
          <cell r="B3811" t="str">
            <v>094034</v>
          </cell>
          <cell r="C3811" t="str">
            <v>Akademi Manajemen Informatika Dan Komputer Kendari</v>
          </cell>
        </row>
        <row r="3812">
          <cell r="B3812" t="str">
            <v>094012</v>
          </cell>
          <cell r="C3812" t="str">
            <v>Akademi Teknik Kendari</v>
          </cell>
        </row>
        <row r="3813">
          <cell r="B3813" t="str">
            <v>094026</v>
          </cell>
          <cell r="C3813" t="str">
            <v>AMIK Catur Sakti Kendari</v>
          </cell>
        </row>
        <row r="3814">
          <cell r="B3814" t="str">
            <v>094048</v>
          </cell>
          <cell r="C3814" t="str">
            <v>AMIK Mikenium Kolaka</v>
          </cell>
        </row>
        <row r="3815">
          <cell r="B3815" t="str">
            <v>094022</v>
          </cell>
          <cell r="C3815" t="str">
            <v>AMIK Milan Kendari</v>
          </cell>
        </row>
        <row r="3816">
          <cell r="B3816" t="str">
            <v>094024</v>
          </cell>
          <cell r="C3816" t="str">
            <v>AMIK Yapenas Kendari</v>
          </cell>
        </row>
        <row r="3817">
          <cell r="B3817" t="str">
            <v>212002</v>
          </cell>
          <cell r="C3817" t="str">
            <v>Institut Ilmu Al-Qur`an Jannatu Adnin Kendari, Sulawesi Teng</v>
          </cell>
        </row>
        <row r="3818">
          <cell r="B3818" t="str">
            <v>095006</v>
          </cell>
          <cell r="C3818" t="str">
            <v>Politeknik Indotec Kendari</v>
          </cell>
        </row>
        <row r="3819">
          <cell r="B3819" t="str">
            <v>405028</v>
          </cell>
          <cell r="C3819" t="str">
            <v>Poltekkes Kemenkes Kendari</v>
          </cell>
        </row>
        <row r="3820">
          <cell r="B3820" t="str">
            <v>093059</v>
          </cell>
          <cell r="C3820" t="str">
            <v>Sekolah Tinggi Ilmu Ekonomi Dharma Barata Kendari</v>
          </cell>
        </row>
        <row r="3821">
          <cell r="B3821" t="str">
            <v>093060</v>
          </cell>
          <cell r="C3821" t="str">
            <v>Sekolah Tinggi Ilmu Ekonomi Enam Enam Kendari</v>
          </cell>
        </row>
        <row r="3822">
          <cell r="B3822" t="str">
            <v>093112</v>
          </cell>
          <cell r="C3822" t="str">
            <v>Sekolah Tinggi Ilmu Kesehatan Avicenna</v>
          </cell>
        </row>
        <row r="3823">
          <cell r="B3823" t="str">
            <v>093192</v>
          </cell>
          <cell r="C3823" t="str">
            <v xml:space="preserve">Sekolah Tinggi Ilmu Kesehatan Budi Mulia </v>
          </cell>
        </row>
        <row r="3824">
          <cell r="B3824" t="str">
            <v>093181</v>
          </cell>
          <cell r="C3824" t="str">
            <v>Sekolah Tinggi Ilmu Kesehatan Karya Kesehatan</v>
          </cell>
        </row>
        <row r="3825">
          <cell r="B3825" t="str">
            <v>093063</v>
          </cell>
          <cell r="C3825" t="str">
            <v>Sekolah Tinggi Ilmu Pertanian Kendari</v>
          </cell>
        </row>
        <row r="3826">
          <cell r="B3826" t="str">
            <v>093049</v>
          </cell>
          <cell r="C3826" t="str">
            <v>Sekolah Tinggi Ilmu Pertanian Wuna Raha</v>
          </cell>
        </row>
        <row r="3827">
          <cell r="B3827" t="str">
            <v>093124</v>
          </cell>
          <cell r="C3827" t="str">
            <v>Sekolah Tinggi Teknologi Mekongga</v>
          </cell>
        </row>
        <row r="3828">
          <cell r="B3828" t="str">
            <v>213094</v>
          </cell>
          <cell r="C3828" t="str">
            <v>STAI Al-Mawaddah Warrahmah Kolaka</v>
          </cell>
        </row>
        <row r="3829">
          <cell r="B3829" t="str">
            <v>213350</v>
          </cell>
          <cell r="C3829" t="str">
            <v>STAI Syarif Muhammad Raha, Muna, Sulawesi Tenggara</v>
          </cell>
        </row>
        <row r="3830">
          <cell r="B3830" t="str">
            <v>213095</v>
          </cell>
          <cell r="C3830" t="str">
            <v>STAI Wakatobi Sulawesi Tenggara</v>
          </cell>
        </row>
        <row r="3831">
          <cell r="B3831" t="str">
            <v>213355</v>
          </cell>
          <cell r="C3831" t="str">
            <v>STAI YPIQ Baubau, Sulawesi Tenggara</v>
          </cell>
        </row>
        <row r="3832">
          <cell r="B3832" t="str">
            <v>203013</v>
          </cell>
          <cell r="C3832" t="str">
            <v>STAIN Sultan Qaimuddin Kendari</v>
          </cell>
        </row>
        <row r="3833">
          <cell r="B3833" t="str">
            <v>093176</v>
          </cell>
          <cell r="C3833" t="str">
            <v>STIKES IST Buton</v>
          </cell>
        </row>
        <row r="3834">
          <cell r="B3834" t="str">
            <v>093147</v>
          </cell>
          <cell r="C3834" t="str">
            <v>STIKES Mandala Waluya Kendari</v>
          </cell>
        </row>
        <row r="3835">
          <cell r="B3835" t="str">
            <v>093122</v>
          </cell>
          <cell r="C3835" t="str">
            <v>STIMIK Bina Bangsa</v>
          </cell>
        </row>
        <row r="3836">
          <cell r="B3836" t="str">
            <v>093194</v>
          </cell>
          <cell r="C3836" t="str">
            <v>STKIP Pelita Nusantara Buton</v>
          </cell>
        </row>
        <row r="3837">
          <cell r="B3837" t="str">
            <v>093125</v>
          </cell>
          <cell r="C3837" t="str">
            <v>STMIK Catur Sakti Kendari</v>
          </cell>
        </row>
        <row r="3838">
          <cell r="B3838" t="str">
            <v>091006</v>
          </cell>
          <cell r="C3838" t="str">
            <v>Universitas Dayanu Ikhsanuddin</v>
          </cell>
        </row>
        <row r="3839">
          <cell r="B3839" t="str">
            <v>001029</v>
          </cell>
          <cell r="C3839" t="str">
            <v>Universitas Halu Oleo</v>
          </cell>
        </row>
        <row r="3840">
          <cell r="B3840" t="str">
            <v>091021</v>
          </cell>
          <cell r="C3840" t="str">
            <v>Universitas Lakidende Unahaa</v>
          </cell>
        </row>
        <row r="3841">
          <cell r="B3841" t="str">
            <v>091032</v>
          </cell>
          <cell r="C3841" t="str">
            <v>Universitas Muhammadiyah Buton</v>
          </cell>
        </row>
        <row r="3842">
          <cell r="B3842" t="str">
            <v>091036</v>
          </cell>
          <cell r="C3842" t="str">
            <v>Universitas Muhammadiyah Kendari</v>
          </cell>
        </row>
        <row r="3843">
          <cell r="B3843" t="str">
            <v>001055</v>
          </cell>
          <cell r="C3843" t="str">
            <v>Universitas Sembilanbelas November Kolaka</v>
          </cell>
        </row>
        <row r="3844">
          <cell r="B3844" t="str">
            <v>091015</v>
          </cell>
          <cell r="C3844" t="str">
            <v>Universitas Sulawesi Tenggara</v>
          </cell>
        </row>
        <row r="3845">
          <cell r="B3845" t="str">
            <v>202022</v>
          </cell>
          <cell r="C3845" t="str">
            <v>IAIN Kendari</v>
          </cell>
        </row>
        <row r="3846">
          <cell r="B3846" t="str">
            <v>091038</v>
          </cell>
          <cell r="C3846" t="str">
            <v>Universitas 19 November Kolaka</v>
          </cell>
        </row>
        <row r="3847">
          <cell r="B3847" t="str">
            <v>094042</v>
          </cell>
          <cell r="C3847" t="str">
            <v>Akademi Bahasa Asing Barakati Kendari</v>
          </cell>
        </row>
        <row r="3848">
          <cell r="B3848" t="str">
            <v>094144</v>
          </cell>
          <cell r="C3848" t="str">
            <v>Akademi Fisioterapi ST Lukas Tomohon</v>
          </cell>
        </row>
        <row r="3849">
          <cell r="B3849" t="str">
            <v>094106</v>
          </cell>
          <cell r="C3849" t="str">
            <v>Akademi Kebidanan Bunda Kotamobagu</v>
          </cell>
        </row>
        <row r="3850">
          <cell r="B3850" t="str">
            <v>094119</v>
          </cell>
          <cell r="C3850" t="str">
            <v>Akademi Kebidanan Trinita Manado</v>
          </cell>
        </row>
        <row r="3851">
          <cell r="B3851" t="str">
            <v>094057</v>
          </cell>
          <cell r="C3851" t="str">
            <v>Akademi Keperawatan Baramuli</v>
          </cell>
        </row>
        <row r="3852">
          <cell r="B3852" t="str">
            <v>094100</v>
          </cell>
          <cell r="C3852" t="str">
            <v>Akademi Keperawatan Bethesda Tomohon</v>
          </cell>
        </row>
        <row r="3853">
          <cell r="B3853" t="str">
            <v>094091</v>
          </cell>
          <cell r="C3853" t="str">
            <v>Akademi Keperawatan Gunung Maria</v>
          </cell>
        </row>
        <row r="3854">
          <cell r="B3854" t="str">
            <v>094130</v>
          </cell>
          <cell r="C3854" t="str">
            <v>Akademi Keperawatan Metuari Waya Manado</v>
          </cell>
        </row>
        <row r="3855">
          <cell r="B3855" t="str">
            <v>094138</v>
          </cell>
          <cell r="C3855" t="str">
            <v>Akademi Keperawatan Rumkit Tingkat III Manado</v>
          </cell>
        </row>
        <row r="3856">
          <cell r="B3856" t="str">
            <v>094076</v>
          </cell>
          <cell r="C3856" t="str">
            <v>Akademi Keperawatan Totabuan Kotamobagu</v>
          </cell>
        </row>
        <row r="3857">
          <cell r="B3857" t="str">
            <v>094021</v>
          </cell>
          <cell r="C3857" t="str">
            <v>Akademi Keuangan Perbankan Tahuna</v>
          </cell>
        </row>
        <row r="3858">
          <cell r="B3858" t="str">
            <v>094013</v>
          </cell>
          <cell r="C3858" t="str">
            <v>Akademi Maritim Indonesia Bitung</v>
          </cell>
        </row>
        <row r="3859">
          <cell r="B3859" t="str">
            <v>094020</v>
          </cell>
          <cell r="C3859" t="str">
            <v>Akademi Pariwisata Air Madidi</v>
          </cell>
        </row>
        <row r="3860">
          <cell r="B3860" t="str">
            <v>094011</v>
          </cell>
          <cell r="C3860" t="str">
            <v>Akademi Pariwisata Manado</v>
          </cell>
        </row>
        <row r="3861">
          <cell r="B3861" t="str">
            <v>094023</v>
          </cell>
          <cell r="C3861" t="str">
            <v>Akademi Sekretari Manajemen Indonesia Klabat</v>
          </cell>
        </row>
        <row r="3862">
          <cell r="B3862" t="str">
            <v>094037</v>
          </cell>
          <cell r="C3862" t="str">
            <v>AMIK Parnaraya Manado</v>
          </cell>
        </row>
        <row r="3863">
          <cell r="B3863" t="str">
            <v>092002</v>
          </cell>
          <cell r="C3863" t="str">
            <v>Institut Teknologi Minaesa</v>
          </cell>
        </row>
        <row r="3864">
          <cell r="B3864" t="str">
            <v>395002</v>
          </cell>
          <cell r="C3864" t="str">
            <v>Politeknik Kelautan dan Perikanan Bitung</v>
          </cell>
        </row>
        <row r="3865">
          <cell r="B3865" t="str">
            <v>005013</v>
          </cell>
          <cell r="C3865" t="str">
            <v>Politeknik Negeri Manado</v>
          </cell>
        </row>
        <row r="3866">
          <cell r="B3866" t="str">
            <v>005030</v>
          </cell>
          <cell r="C3866" t="str">
            <v>Politeknik Negeri Nusa Utara</v>
          </cell>
        </row>
        <row r="3867">
          <cell r="B3867" t="str">
            <v>405025</v>
          </cell>
          <cell r="C3867" t="str">
            <v>Poltekkes Kemenkes Manado</v>
          </cell>
        </row>
        <row r="3868">
          <cell r="B3868" t="str">
            <v>233232</v>
          </cell>
          <cell r="C3868" t="str">
            <v>Sekolah Tinggi Agama Kristen Apollos Manado</v>
          </cell>
        </row>
        <row r="3869">
          <cell r="B3869" t="str">
            <v>233342</v>
          </cell>
          <cell r="C3869" t="str">
            <v>Sekolah Tinggi Agama Kristen Didaskalos Sangihe</v>
          </cell>
        </row>
        <row r="3870">
          <cell r="B3870" t="str">
            <v>233337</v>
          </cell>
          <cell r="C3870" t="str">
            <v>Sekolah Tinggi Agama Kristen Lentera Bangsa Manado</v>
          </cell>
        </row>
        <row r="3871">
          <cell r="B3871" t="str">
            <v>233057</v>
          </cell>
          <cell r="C3871" t="str">
            <v>Sekolah Tinggi Agama Kristen Manado</v>
          </cell>
        </row>
        <row r="3872">
          <cell r="B3872" t="str">
            <v>233305</v>
          </cell>
          <cell r="C3872" t="str">
            <v>Sekolah Tinggi Agama Kristen Pais Talaud</v>
          </cell>
        </row>
        <row r="3873">
          <cell r="B3873" t="str">
            <v>233231</v>
          </cell>
          <cell r="C3873" t="str">
            <v>Sekolah Tinggi Alkitab Ginosko Airmadidi</v>
          </cell>
        </row>
        <row r="3874">
          <cell r="B3874" t="str">
            <v>093187</v>
          </cell>
          <cell r="C3874" t="str">
            <v>Sekolah Tinggi Bisnis dan Manajemen Dua Saudara</v>
          </cell>
        </row>
        <row r="3875">
          <cell r="B3875" t="str">
            <v>093032</v>
          </cell>
          <cell r="C3875" t="str">
            <v>Sekolah Tinggi Filsafat Seminari Pineleng</v>
          </cell>
        </row>
        <row r="3876">
          <cell r="B3876" t="str">
            <v>093089</v>
          </cell>
          <cell r="C3876" t="str">
            <v>Sekolah Tinggi Ilmu Bahasa Asing Bumi Beringin</v>
          </cell>
        </row>
        <row r="3877">
          <cell r="B3877" t="str">
            <v>093051</v>
          </cell>
          <cell r="C3877" t="str">
            <v>Sekolah Tinggi Ilmu Ekonomi Eben Haezer Manado</v>
          </cell>
        </row>
        <row r="3878">
          <cell r="B3878" t="str">
            <v>093054</v>
          </cell>
          <cell r="C3878" t="str">
            <v>Sekolah Tinggi Ilmu Ekonomi El Fatah Manado</v>
          </cell>
        </row>
        <row r="3879">
          <cell r="B3879" t="str">
            <v>093085</v>
          </cell>
          <cell r="C3879" t="str">
            <v>Sekolah Tinggi Ilmu Ekonomi Pariwisata</v>
          </cell>
        </row>
        <row r="3880">
          <cell r="B3880" t="str">
            <v>093078</v>
          </cell>
          <cell r="C3880" t="str">
            <v>Sekolah Tinggi Ilmu Ekonomi Petra</v>
          </cell>
        </row>
        <row r="3881">
          <cell r="B3881" t="str">
            <v>093068</v>
          </cell>
          <cell r="C3881" t="str">
            <v>Sekolah Tinggi Ilmu Ekonomi Pioner Manado</v>
          </cell>
        </row>
        <row r="3882">
          <cell r="B3882" t="str">
            <v>093039</v>
          </cell>
          <cell r="C3882" t="str">
            <v>Sekolah Tinggi Ilmu Ekonomi Sulawesi Utara</v>
          </cell>
        </row>
        <row r="3883">
          <cell r="B3883" t="str">
            <v>093079</v>
          </cell>
          <cell r="C3883" t="str">
            <v>Sekolah Tinggi Ilmu Ekonomi Swadaya Manado</v>
          </cell>
        </row>
        <row r="3884">
          <cell r="B3884" t="str">
            <v>093102</v>
          </cell>
          <cell r="C3884" t="str">
            <v>Sekolah Tinggi Ilmu Ekonomi Widya Dharma</v>
          </cell>
        </row>
        <row r="3885">
          <cell r="B3885" t="str">
            <v>093164</v>
          </cell>
          <cell r="C3885" t="str">
            <v>Sekolah Tinggi Ilmu Kesehatan Muhamadiyah Manado</v>
          </cell>
        </row>
        <row r="3886">
          <cell r="B3886" t="str">
            <v>093035</v>
          </cell>
          <cell r="C3886" t="str">
            <v>Sekolah Tinggi Ilmu Kesejahteraan Sosial Manado</v>
          </cell>
        </row>
        <row r="3887">
          <cell r="B3887" t="str">
            <v>093160</v>
          </cell>
          <cell r="C3887" t="str">
            <v>Sekolah Tinggi Ilmu Komputer Rajawali</v>
          </cell>
        </row>
        <row r="3888">
          <cell r="B3888" t="str">
            <v>093036</v>
          </cell>
          <cell r="C3888" t="str">
            <v>Sekolah Tinggi Ilmu Komunikasi Manado</v>
          </cell>
        </row>
        <row r="3889">
          <cell r="B3889" t="str">
            <v>093133</v>
          </cell>
          <cell r="C3889" t="str">
            <v>Sekolah Tinggi Ilmu Pariwisata Manado</v>
          </cell>
        </row>
        <row r="3890">
          <cell r="B3890" t="str">
            <v>233298</v>
          </cell>
          <cell r="C3890" t="str">
            <v>Sekolah Tinggi Teologi Agape Manado</v>
          </cell>
        </row>
        <row r="3891">
          <cell r="B3891" t="str">
            <v>233058</v>
          </cell>
          <cell r="C3891" t="str">
            <v>Sekolah Tinggi Teologi Anderson Manado</v>
          </cell>
        </row>
        <row r="3892">
          <cell r="B3892" t="str">
            <v>233242</v>
          </cell>
          <cell r="C3892" t="str">
            <v>Sekolah Tinggi Teologi Filadelfia Langowan</v>
          </cell>
        </row>
        <row r="3893">
          <cell r="B3893" t="str">
            <v>233302</v>
          </cell>
          <cell r="C3893" t="str">
            <v>Sekolah Tinggi Teologi Hasta Marturia Manado</v>
          </cell>
        </row>
        <row r="3894">
          <cell r="B3894" t="str">
            <v>233059</v>
          </cell>
          <cell r="C3894" t="str">
            <v>Sekolah Tinggi Teologi IKI El-Shaddai</v>
          </cell>
        </row>
        <row r="3895">
          <cell r="B3895" t="str">
            <v>233060</v>
          </cell>
          <cell r="C3895" t="str">
            <v>Sekolah Tinggi Teologi Injili Indonesia Manado</v>
          </cell>
        </row>
        <row r="3896">
          <cell r="B3896" t="str">
            <v>233303</v>
          </cell>
          <cell r="C3896" t="str">
            <v>Sekolah Tinggi Teologi Kalvari Manado</v>
          </cell>
        </row>
        <row r="3897">
          <cell r="B3897" t="str">
            <v>233301</v>
          </cell>
          <cell r="C3897" t="str">
            <v>Sekolah Tinggi Teologi Manado</v>
          </cell>
        </row>
        <row r="3898">
          <cell r="B3898" t="str">
            <v>233233</v>
          </cell>
          <cell r="C3898" t="str">
            <v>Sekolah Tinggi Teologi Missio Dei Indonesia</v>
          </cell>
        </row>
        <row r="3899">
          <cell r="B3899" t="str">
            <v>233236</v>
          </cell>
          <cell r="C3899" t="str">
            <v>Sekolah Tinggi Teologi Parakletos Tomohon</v>
          </cell>
        </row>
        <row r="3900">
          <cell r="B3900" t="str">
            <v>233235</v>
          </cell>
          <cell r="C3900" t="str">
            <v>Sekolah Tinggi Teologi Pentakosta Mooat</v>
          </cell>
        </row>
        <row r="3901">
          <cell r="B3901" t="str">
            <v>233234</v>
          </cell>
          <cell r="C3901" t="str">
            <v>Sekolah Tinggi Teologi Rhema Pneumatikos</v>
          </cell>
        </row>
        <row r="3902">
          <cell r="B3902" t="str">
            <v>233299</v>
          </cell>
          <cell r="C3902" t="str">
            <v>Sekolah Tinggi Teologi Transformasi Indonesia</v>
          </cell>
        </row>
        <row r="3903">
          <cell r="B3903" t="str">
            <v>233336</v>
          </cell>
          <cell r="C3903" t="str">
            <v>Sekolah Tinggi Teologi Yerusalem Baru Manado</v>
          </cell>
        </row>
        <row r="3904">
          <cell r="B3904" t="str">
            <v>203004</v>
          </cell>
          <cell r="C3904" t="str">
            <v>STAIN Manado</v>
          </cell>
        </row>
        <row r="3905">
          <cell r="B3905" t="str">
            <v>223003</v>
          </cell>
          <cell r="C3905" t="str">
            <v>STAK Negeri Manado</v>
          </cell>
        </row>
        <row r="3906">
          <cell r="B3906" t="str">
            <v>093191</v>
          </cell>
          <cell r="C3906" t="str">
            <v>STIK Trinita Manado</v>
          </cell>
        </row>
        <row r="3907">
          <cell r="B3907" t="str">
            <v>093180</v>
          </cell>
          <cell r="C3907" t="str">
            <v>STIKES Graha Medika</v>
          </cell>
        </row>
        <row r="3908">
          <cell r="B3908" t="str">
            <v>093021</v>
          </cell>
          <cell r="C3908" t="str">
            <v>STISIP Merdeka Manado</v>
          </cell>
        </row>
        <row r="3909">
          <cell r="B3909" t="str">
            <v>093117</v>
          </cell>
          <cell r="C3909" t="str">
            <v>STISIP Swadaya</v>
          </cell>
        </row>
        <row r="3910">
          <cell r="B3910" t="str">
            <v>093057</v>
          </cell>
          <cell r="C3910" t="str">
            <v>STKIP PGRI Manado</v>
          </cell>
        </row>
        <row r="3911">
          <cell r="B3911" t="str">
            <v>093056</v>
          </cell>
          <cell r="C3911" t="str">
            <v>STMIK Matuari</v>
          </cell>
        </row>
        <row r="3912">
          <cell r="B3912" t="str">
            <v>093132</v>
          </cell>
          <cell r="C3912" t="str">
            <v>STMIK Multicom Bolaan Mongondow</v>
          </cell>
        </row>
        <row r="3913">
          <cell r="B3913" t="str">
            <v>093116</v>
          </cell>
          <cell r="C3913" t="str">
            <v>STMIK Parnaraya</v>
          </cell>
        </row>
        <row r="3914">
          <cell r="B3914" t="str">
            <v>273016</v>
          </cell>
          <cell r="C3914" t="str">
            <v>STP Don Bosco Tomohon</v>
          </cell>
        </row>
        <row r="3915">
          <cell r="B3915" t="str">
            <v>233087</v>
          </cell>
          <cell r="C3915" t="str">
            <v>STT Indonesia Manado (STTI Manado)</v>
          </cell>
        </row>
        <row r="3916">
          <cell r="B3916" t="str">
            <v>233240</v>
          </cell>
          <cell r="C3916" t="str">
            <v>STT INJILI SETIA SIAU</v>
          </cell>
        </row>
        <row r="3917">
          <cell r="B3917" t="str">
            <v>233328</v>
          </cell>
          <cell r="C3917" t="str">
            <v>STT Rumah Murid Kristus Bitung</v>
          </cell>
        </row>
        <row r="3918">
          <cell r="B3918" t="str">
            <v>233061</v>
          </cell>
          <cell r="C3918" t="str">
            <v>STT Seapin Filadelfia Pinangunian Bitung</v>
          </cell>
        </row>
        <row r="3919">
          <cell r="B3919" t="str">
            <v>233327</v>
          </cell>
          <cell r="C3919" t="str">
            <v>STT Tabut Elohim Langowan</v>
          </cell>
        </row>
        <row r="3920">
          <cell r="B3920" t="str">
            <v>091014</v>
          </cell>
          <cell r="C3920" t="str">
            <v>Universitas Dumoga Bone Kotamubagu</v>
          </cell>
        </row>
        <row r="3921">
          <cell r="B3921" t="str">
            <v>091029</v>
          </cell>
          <cell r="C3921" t="str">
            <v>Universitas Katolik De La Salle</v>
          </cell>
        </row>
        <row r="3922">
          <cell r="B3922" t="str">
            <v>091007</v>
          </cell>
          <cell r="C3922" t="str">
            <v>Universitas Klabat</v>
          </cell>
        </row>
        <row r="3923">
          <cell r="B3923" t="str">
            <v>091005</v>
          </cell>
          <cell r="C3923" t="str">
            <v>Universitas Kristen Indonesia Tomohon</v>
          </cell>
        </row>
        <row r="3924">
          <cell r="B3924" t="str">
            <v>001035</v>
          </cell>
          <cell r="C3924" t="str">
            <v>Universitas Negeri Manado</v>
          </cell>
        </row>
        <row r="3925">
          <cell r="B3925" t="str">
            <v>091022</v>
          </cell>
          <cell r="C3925" t="str">
            <v>Universitas Nusantara Manado</v>
          </cell>
        </row>
        <row r="3926">
          <cell r="B3926" t="str">
            <v>091030</v>
          </cell>
          <cell r="C3926" t="str">
            <v>Universitas Pembangunan Indonesia</v>
          </cell>
        </row>
        <row r="3927">
          <cell r="B3927" t="str">
            <v>001012</v>
          </cell>
          <cell r="C3927" t="str">
            <v>Universitas Sam Ratulangi</v>
          </cell>
        </row>
        <row r="3928">
          <cell r="B3928" t="str">
            <v>091041</v>
          </cell>
          <cell r="C3928" t="str">
            <v>Universitas Teknologi Sulawesi Utara</v>
          </cell>
        </row>
        <row r="3929">
          <cell r="B3929" t="str">
            <v>394002</v>
          </cell>
          <cell r="C3929" t="str">
            <v xml:space="preserve">Akademi Perikanan Bitung </v>
          </cell>
        </row>
        <row r="3930">
          <cell r="B3930" t="str">
            <v>202020</v>
          </cell>
          <cell r="C3930" t="str">
            <v>IAIN Manado</v>
          </cell>
        </row>
        <row r="3931">
          <cell r="B3931" t="str">
            <v>095003</v>
          </cell>
          <cell r="C3931" t="str">
            <v>Politeknik Nusa Utara</v>
          </cell>
        </row>
        <row r="3932">
          <cell r="B3932" t="str">
            <v>093047</v>
          </cell>
          <cell r="C3932" t="str">
            <v>Sekolah Tinggi Ilmu Ekonomi Budi Utomo Manado</v>
          </cell>
        </row>
        <row r="3933">
          <cell r="B3933" t="str">
            <v>091027</v>
          </cell>
          <cell r="C3933" t="str">
            <v>Universitas Sari Putra Indonesia Tomohon</v>
          </cell>
        </row>
        <row r="3934">
          <cell r="B3934" t="str">
            <v>104076</v>
          </cell>
          <cell r="C3934" t="str">
            <v>Akademi Akuntansi Bukittinggi</v>
          </cell>
        </row>
        <row r="3935">
          <cell r="B3935" t="str">
            <v>104005</v>
          </cell>
          <cell r="C3935" t="str">
            <v>Akademi Akuntansi Indonesia Padang</v>
          </cell>
        </row>
        <row r="3936">
          <cell r="B3936" t="str">
            <v>104047</v>
          </cell>
          <cell r="C3936" t="str">
            <v>Akademi Farmasi Dwi Frama</v>
          </cell>
        </row>
        <row r="3937">
          <cell r="B3937" t="str">
            <v>104137</v>
          </cell>
          <cell r="C3937" t="str">
            <v>Akademi Farmasi Imam Bonjol</v>
          </cell>
        </row>
        <row r="3938">
          <cell r="B3938" t="str">
            <v>104131</v>
          </cell>
          <cell r="C3938" t="str">
            <v>Akademi Farmasi Prayoga Padang</v>
          </cell>
        </row>
        <row r="3939">
          <cell r="B3939" t="str">
            <v>104052</v>
          </cell>
          <cell r="C3939" t="str">
            <v>Akademi Kebidanan Alifah Padang</v>
          </cell>
        </row>
        <row r="3940">
          <cell r="B3940" t="str">
            <v>104103</v>
          </cell>
          <cell r="C3940" t="str">
            <v>Akademi Kebidanan Bina Nusantara Mandiri</v>
          </cell>
        </row>
        <row r="3941">
          <cell r="B3941" t="str">
            <v>104123</v>
          </cell>
          <cell r="C3941" t="str">
            <v>Akademi Kebidanan Imam Bonjol</v>
          </cell>
        </row>
        <row r="3942">
          <cell r="B3942" t="str">
            <v>104108</v>
          </cell>
          <cell r="C3942" t="str">
            <v>Akademi Kebidanan Mitra Husada Padang</v>
          </cell>
        </row>
        <row r="3943">
          <cell r="B3943" t="str">
            <v>104128</v>
          </cell>
          <cell r="C3943" t="str">
            <v>Akademi Kebidanan Pasaman Barat</v>
          </cell>
        </row>
        <row r="3944">
          <cell r="B3944" t="str">
            <v>104118</v>
          </cell>
          <cell r="C3944" t="str">
            <v>Akademi Kebidanan Pelita Andalas</v>
          </cell>
        </row>
        <row r="3945">
          <cell r="B3945" t="str">
            <v>104105</v>
          </cell>
          <cell r="C3945" t="str">
            <v>Akademi Kebidanan Puteri Andalas</v>
          </cell>
        </row>
        <row r="3946">
          <cell r="B3946" t="str">
            <v>104132</v>
          </cell>
          <cell r="C3946" t="str">
            <v>Akademi Kebidanan Putri Bangsa Pariaman</v>
          </cell>
        </row>
        <row r="3947">
          <cell r="B3947" t="str">
            <v>104125</v>
          </cell>
          <cell r="C3947" t="str">
            <v>Akademi Kebidanan Sumatera Barat</v>
          </cell>
        </row>
        <row r="3948">
          <cell r="B3948" t="str">
            <v>104106</v>
          </cell>
          <cell r="C3948" t="str">
            <v>Akademi Kebidanan Widya Husada</v>
          </cell>
        </row>
        <row r="3949">
          <cell r="B3949" t="str">
            <v>104101</v>
          </cell>
          <cell r="C3949" t="str">
            <v>Akademi Keperawatan Aisyiyah Padang</v>
          </cell>
        </row>
        <row r="3950">
          <cell r="B3950" t="str">
            <v>104025</v>
          </cell>
          <cell r="C3950" t="str">
            <v>Akademi Keperawatan Baiturrahmah</v>
          </cell>
        </row>
        <row r="3951">
          <cell r="B3951" t="str">
            <v>104135</v>
          </cell>
          <cell r="C3951" t="str">
            <v>Akademi Keperawatan Kesdam I/Bukit Barisan Padang</v>
          </cell>
        </row>
        <row r="3952">
          <cell r="B3952" t="str">
            <v>104082</v>
          </cell>
          <cell r="C3952" t="str">
            <v>Akademi Keperawatan Nabila</v>
          </cell>
        </row>
        <row r="3953">
          <cell r="B3953" t="str">
            <v>344020</v>
          </cell>
          <cell r="C3953" t="str">
            <v>Akademi Keperawatan Pemkab Padang Pariaman</v>
          </cell>
        </row>
        <row r="3954">
          <cell r="B3954" t="str">
            <v>104104</v>
          </cell>
          <cell r="C3954" t="str">
            <v>Akademi Keperawatan Purna Bhakti Husada</v>
          </cell>
        </row>
        <row r="3955">
          <cell r="B3955" t="str">
            <v>104089</v>
          </cell>
          <cell r="C3955" t="str">
            <v>Akademi Keperawatan YPTK Solok</v>
          </cell>
        </row>
        <row r="3956">
          <cell r="B3956" t="str">
            <v>104004</v>
          </cell>
          <cell r="C3956" t="str">
            <v>Akademi Keuangan Dan Perbankan Padang</v>
          </cell>
        </row>
        <row r="3957">
          <cell r="B3957" t="str">
            <v>104030</v>
          </cell>
          <cell r="C3957" t="str">
            <v>Akademi Manajemen Informatika &amp; Komputer Jaya Nusa</v>
          </cell>
        </row>
        <row r="3958">
          <cell r="B3958" t="str">
            <v>104072</v>
          </cell>
          <cell r="C3958" t="str">
            <v>Akademi Manajemen Informatika Dan Komputer Kosgoro</v>
          </cell>
        </row>
        <row r="3959">
          <cell r="B3959" t="str">
            <v>104027</v>
          </cell>
          <cell r="C3959" t="str">
            <v>Akademi Maritim Sapta Samudra</v>
          </cell>
        </row>
        <row r="3960">
          <cell r="B3960" t="str">
            <v>104002</v>
          </cell>
          <cell r="C3960" t="str">
            <v>Akademi Pariwisata Bunda Padang</v>
          </cell>
        </row>
        <row r="3961">
          <cell r="B3961" t="str">
            <v>104066</v>
          </cell>
          <cell r="C3961" t="str">
            <v>Akademi Pariwisata Paramitha Bukittinggi</v>
          </cell>
        </row>
        <row r="3962">
          <cell r="B3962" t="str">
            <v>104001</v>
          </cell>
          <cell r="C3962" t="str">
            <v>Akademi Pembangunan Pertanian Lubuk Alung</v>
          </cell>
        </row>
        <row r="3963">
          <cell r="B3963" t="str">
            <v>104134</v>
          </cell>
          <cell r="C3963" t="str">
            <v>Akademi Refraksi Optisi YLPTK</v>
          </cell>
        </row>
        <row r="3964">
          <cell r="B3964" t="str">
            <v>104124</v>
          </cell>
          <cell r="C3964" t="str">
            <v>Akademi Teknik Gigi YLPTK Padang</v>
          </cell>
        </row>
        <row r="3965">
          <cell r="B3965" t="str">
            <v>434006</v>
          </cell>
          <cell r="C3965" t="str">
            <v>Akademi Teknologi Industri Padang</v>
          </cell>
        </row>
        <row r="3966">
          <cell r="B3966" t="str">
            <v>104048</v>
          </cell>
          <cell r="C3966" t="str">
            <v>AMIK Bukittinggi</v>
          </cell>
        </row>
        <row r="3967">
          <cell r="B3967" t="str">
            <v>104050</v>
          </cell>
          <cell r="C3967" t="str">
            <v>AMIK Datuk Parpatiah Nan Sabatang</v>
          </cell>
        </row>
        <row r="3968">
          <cell r="B3968" t="str">
            <v>202001</v>
          </cell>
          <cell r="C3968" t="str">
            <v>IAIN Imam Bonjol Padang</v>
          </cell>
        </row>
        <row r="3969">
          <cell r="B3969" t="str">
            <v>002009</v>
          </cell>
          <cell r="C3969" t="str">
            <v>Institut Seni Indonesia Padang Panjang</v>
          </cell>
        </row>
        <row r="3970">
          <cell r="B3970" t="str">
            <v>102002</v>
          </cell>
          <cell r="C3970" t="str">
            <v>Institut Teknologi Padang</v>
          </cell>
        </row>
        <row r="3971">
          <cell r="B3971" t="str">
            <v>435003</v>
          </cell>
          <cell r="C3971" t="str">
            <v>Politeknik ATI Padang</v>
          </cell>
        </row>
        <row r="3972">
          <cell r="B3972" t="str">
            <v>105008</v>
          </cell>
          <cell r="C3972" t="str">
            <v>Politeknik Kesehatan Siteba</v>
          </cell>
        </row>
        <row r="3973">
          <cell r="B3973" t="str">
            <v>005009</v>
          </cell>
          <cell r="C3973" t="str">
            <v>Politeknik Negeri Padang</v>
          </cell>
        </row>
        <row r="3974">
          <cell r="B3974" t="str">
            <v>005025</v>
          </cell>
          <cell r="C3974" t="str">
            <v>Politeknik Pertanian Negeri Payakumbuh</v>
          </cell>
        </row>
        <row r="3975">
          <cell r="B3975" t="str">
            <v>405004</v>
          </cell>
          <cell r="C3975" t="str">
            <v>Poltekkes Kemenkes Padang</v>
          </cell>
        </row>
        <row r="3976">
          <cell r="B3976" t="str">
            <v>103013</v>
          </cell>
          <cell r="C3976" t="str">
            <v>Sekolah Tinggi Bahasa Asing Prayoga</v>
          </cell>
        </row>
        <row r="3977">
          <cell r="B3977" t="str">
            <v>103033</v>
          </cell>
          <cell r="C3977" t="str">
            <v>Sekolah Tinggi Farmasi Indonesia Perintis Padang</v>
          </cell>
        </row>
        <row r="3978">
          <cell r="B3978" t="str">
            <v>103012</v>
          </cell>
          <cell r="C3978" t="str">
            <v>Sekolah Tinggi Ilmu Administrasi Adabiah</v>
          </cell>
        </row>
        <row r="3979">
          <cell r="B3979" t="str">
            <v>103014</v>
          </cell>
          <cell r="C3979" t="str">
            <v>Sekolah Tinggi Ilmu Administrasi Lppn</v>
          </cell>
        </row>
        <row r="3980">
          <cell r="B3980" t="str">
            <v>103039</v>
          </cell>
          <cell r="C3980" t="str">
            <v>Sekolah Tinggi Ilmu Administrasi Pagaruyung</v>
          </cell>
        </row>
        <row r="3981">
          <cell r="B3981" t="str">
            <v>103106</v>
          </cell>
          <cell r="C3981" t="str">
            <v>Sekolah Tinggi Ilmu Ekonomi El Hakim</v>
          </cell>
        </row>
        <row r="3982">
          <cell r="B3982" t="str">
            <v>103008</v>
          </cell>
          <cell r="C3982" t="str">
            <v>Sekolah Tinggi Ilmu Ekonomi H Agus Salim</v>
          </cell>
        </row>
        <row r="3983">
          <cell r="B3983" t="str">
            <v>103009</v>
          </cell>
          <cell r="C3983" t="str">
            <v>Sekolah Tinggi Ilmu Ekonomi KBP</v>
          </cell>
        </row>
        <row r="3984">
          <cell r="B3984" t="str">
            <v>103043</v>
          </cell>
          <cell r="C3984" t="str">
            <v>Sekolah Tinggi Ilmu Ekonomi Pagaruyung</v>
          </cell>
        </row>
        <row r="3985">
          <cell r="B3985" t="str">
            <v>103010</v>
          </cell>
          <cell r="C3985" t="str">
            <v>Sekolah Tinggi Ilmu Ekonomi Pasaman</v>
          </cell>
        </row>
        <row r="3986">
          <cell r="B3986" t="str">
            <v>103042</v>
          </cell>
          <cell r="C3986" t="str">
            <v>Sekolah Tinggi Ilmu Ekonomi Perbankan Indonesia</v>
          </cell>
        </row>
        <row r="3987">
          <cell r="B3987" t="str">
            <v>103018</v>
          </cell>
          <cell r="C3987" t="str">
            <v>Sekolah Tinggi Ilmu Ekonomi Perdagangan</v>
          </cell>
        </row>
        <row r="3988">
          <cell r="B3988" t="str">
            <v>103011</v>
          </cell>
          <cell r="C3988" t="str">
            <v>Sekolah Tinggi Ilmu Ekonomi Sumbar</v>
          </cell>
        </row>
        <row r="3989">
          <cell r="B3989" t="str">
            <v>103081</v>
          </cell>
          <cell r="C3989" t="str">
            <v>Sekolah Tinggi Ilmu Farmasi Padang</v>
          </cell>
        </row>
        <row r="3990">
          <cell r="B3990" t="str">
            <v>103006</v>
          </cell>
          <cell r="C3990" t="str">
            <v>Sekolah Tinggi Ilmu Hukum Lubuk Sikaping</v>
          </cell>
        </row>
        <row r="3991">
          <cell r="B3991" t="str">
            <v>103040</v>
          </cell>
          <cell r="C3991" t="str">
            <v>Sekolah Tinggi Ilmu Hukum Padang</v>
          </cell>
        </row>
        <row r="3992">
          <cell r="B3992" t="str">
            <v>103133</v>
          </cell>
          <cell r="C3992" t="str">
            <v>Sekolah Tinggi Ilmu Kesehatan (STIKES) Lenggogeni Padang</v>
          </cell>
        </row>
        <row r="3993">
          <cell r="B3993" t="str">
            <v>103076</v>
          </cell>
          <cell r="C3993" t="str">
            <v>Sekolah Tinggi Ilmu Kesehatan Alifah Padang</v>
          </cell>
        </row>
        <row r="3994">
          <cell r="B3994" t="str">
            <v>103064</v>
          </cell>
          <cell r="C3994" t="str">
            <v>Sekolah Tinggi Ilmu Kesehatan Ceria Buana</v>
          </cell>
        </row>
        <row r="3995">
          <cell r="B3995" t="str">
            <v>103073</v>
          </cell>
          <cell r="C3995" t="str">
            <v>Sekolah Tinggi Ilmu Kesehatan Fort De Kock</v>
          </cell>
        </row>
        <row r="3996">
          <cell r="B3996" t="str">
            <v>103088</v>
          </cell>
          <cell r="C3996" t="str">
            <v>Sekolah Tinggi Ilmu Kesehatan Indonesia Padang</v>
          </cell>
        </row>
        <row r="3997">
          <cell r="B3997" t="str">
            <v>103103</v>
          </cell>
          <cell r="C3997" t="str">
            <v>Sekolah Tinggi Ilmu Kesehatan Syedza Saintika</v>
          </cell>
        </row>
        <row r="3998">
          <cell r="B3998" t="str">
            <v>103089</v>
          </cell>
          <cell r="C3998" t="str">
            <v>Sekolah Tinggi Ilmu Kesehatan YPAK Padang</v>
          </cell>
        </row>
        <row r="3999">
          <cell r="B3999" t="str">
            <v>103126</v>
          </cell>
          <cell r="C3999" t="str">
            <v>Sekolah Tinggi Pertanian Haji Agus Salim</v>
          </cell>
        </row>
        <row r="4000">
          <cell r="B4000" t="str">
            <v>103017</v>
          </cell>
          <cell r="C4000" t="str">
            <v>Sekolah Tinggi Teknologi Industri Padang</v>
          </cell>
        </row>
        <row r="4001">
          <cell r="B4001" t="str">
            <v>103080</v>
          </cell>
          <cell r="C4001" t="str">
            <v>Sekolah Tinggi Teknologi Payakumbuh</v>
          </cell>
        </row>
        <row r="4002">
          <cell r="B4002" t="str">
            <v>213289</v>
          </cell>
          <cell r="C4002" t="str">
            <v>STAI Al-Hikmah Pariangan Batusangkar, Tanah Datar</v>
          </cell>
        </row>
        <row r="4003">
          <cell r="B4003" t="str">
            <v>213096</v>
          </cell>
          <cell r="C4003" t="str">
            <v>STAI Darul Qur`an Payakumbuh</v>
          </cell>
        </row>
        <row r="4004">
          <cell r="B4004" t="str">
            <v>213290</v>
          </cell>
          <cell r="C4004" t="str">
            <v>STAI Madrasah `Arabiyah (STAIMA) Bayang, Pesisir Selatan, Sumatera Barat</v>
          </cell>
        </row>
        <row r="4005">
          <cell r="B4005" t="str">
            <v>213291</v>
          </cell>
          <cell r="C4005" t="str">
            <v>STAI Pengembangan Ilmu Al-Qur`an (STAIPIQ), Kota Padang, Sumatera Barat</v>
          </cell>
        </row>
        <row r="4006">
          <cell r="B4006" t="str">
            <v>213292</v>
          </cell>
          <cell r="C4006" t="str">
            <v>STAI Solok Nan Indah, Kota Padang</v>
          </cell>
        </row>
        <row r="4007">
          <cell r="B4007" t="str">
            <v>213293</v>
          </cell>
          <cell r="C4007" t="str">
            <v>STAI Umar Bin Khattab di Ujunggading, Pasaman Barat, Sumatera Barat</v>
          </cell>
        </row>
        <row r="4008">
          <cell r="B4008" t="str">
            <v>213295</v>
          </cell>
          <cell r="C4008" t="str">
            <v>STAI Yayasan Kebangkitan Islam (YKI) Sumatera Barat, Padang</v>
          </cell>
        </row>
        <row r="4009">
          <cell r="B4009" t="str">
            <v>213296</v>
          </cell>
          <cell r="C4009" t="str">
            <v>STAI Yayasan Tarbiyah Islamiyah (YASTIS) Lubuk Bagalung Padang</v>
          </cell>
        </row>
        <row r="4010">
          <cell r="B4010" t="str">
            <v>213297</v>
          </cell>
          <cell r="C4010" t="str">
            <v>STAI YDI Lubuk Sikaping, Pasaman, Sumatera Barat</v>
          </cell>
        </row>
        <row r="4011">
          <cell r="B4011" t="str">
            <v>213298</v>
          </cell>
          <cell r="C4011" t="str">
            <v>STAI YPI Al-Ikhlas Painan, Pesisir Selatan, Sumatera Barat</v>
          </cell>
        </row>
        <row r="4012">
          <cell r="B4012" t="str">
            <v>213299</v>
          </cell>
          <cell r="C4012" t="str">
            <v>STAI YPK Imam Bonjol Padang Panjang, Sumatera Barat</v>
          </cell>
        </row>
        <row r="4013">
          <cell r="B4013" t="str">
            <v>213294</v>
          </cell>
          <cell r="C4013" t="str">
            <v>STAI YPPTI Balaisalasa, Pesisir Selatan, Sumatera Barat</v>
          </cell>
        </row>
        <row r="4014">
          <cell r="B4014" t="str">
            <v>213444</v>
          </cell>
          <cell r="C4014" t="str">
            <v>STAI YPPTIPS Balaiselasa</v>
          </cell>
        </row>
        <row r="4015">
          <cell r="B4015" t="str">
            <v>203002</v>
          </cell>
          <cell r="C4015" t="str">
            <v>STAIN Batusangkar</v>
          </cell>
        </row>
        <row r="4016">
          <cell r="B4016" t="str">
            <v>203012</v>
          </cell>
          <cell r="C4016" t="str">
            <v>STAIN Sjech M. Djamil Djambek Bukittinggi</v>
          </cell>
        </row>
        <row r="4017">
          <cell r="B4017" t="str">
            <v>103111</v>
          </cell>
          <cell r="C4017" t="str">
            <v>STBA Haji Agus Salim</v>
          </cell>
        </row>
        <row r="4018">
          <cell r="B4018" t="str">
            <v>103048</v>
          </cell>
          <cell r="C4018" t="str">
            <v>STIA Pariaman</v>
          </cell>
        </row>
        <row r="4019">
          <cell r="B4019" t="str">
            <v>103140</v>
          </cell>
          <cell r="C4019" t="str">
            <v>STIH Putri Maharaja</v>
          </cell>
        </row>
        <row r="4020">
          <cell r="B4020" t="str">
            <v>103110</v>
          </cell>
          <cell r="C4020" t="str">
            <v>STIKES Dharma Landbouw</v>
          </cell>
        </row>
        <row r="4021">
          <cell r="B4021" t="str">
            <v>103082</v>
          </cell>
          <cell r="C4021" t="str">
            <v>STIKES Mercubaktijaya Padang</v>
          </cell>
        </row>
        <row r="4022">
          <cell r="B4022" t="str">
            <v>103120</v>
          </cell>
          <cell r="C4022" t="str">
            <v>STIKES Nan Tongga</v>
          </cell>
        </row>
        <row r="4023">
          <cell r="B4023" t="str">
            <v>103084</v>
          </cell>
          <cell r="C4023" t="str">
            <v>STIKES Perintis Padang</v>
          </cell>
        </row>
        <row r="4024">
          <cell r="B4024" t="str">
            <v>103085</v>
          </cell>
          <cell r="C4024" t="str">
            <v>STIKES Piala Sakti Pariaman</v>
          </cell>
        </row>
        <row r="4025">
          <cell r="B4025" t="str">
            <v>103121</v>
          </cell>
          <cell r="C4025" t="str">
            <v>STIKES Prima Nusantara</v>
          </cell>
        </row>
        <row r="4026">
          <cell r="B4026" t="str">
            <v>103094</v>
          </cell>
          <cell r="C4026" t="str">
            <v>STIKES Purna Bhakti Husada Batusangkar</v>
          </cell>
        </row>
        <row r="4027">
          <cell r="B4027" t="str">
            <v>103104</v>
          </cell>
          <cell r="C4027" t="str">
            <v>STIKES Ranah Minang</v>
          </cell>
        </row>
        <row r="4028">
          <cell r="B4028" t="str">
            <v>103098</v>
          </cell>
          <cell r="C4028" t="str">
            <v>STIKES Yarsi Sumatera Barat</v>
          </cell>
        </row>
        <row r="4029">
          <cell r="B4029" t="str">
            <v>103063</v>
          </cell>
          <cell r="C4029" t="str">
            <v>STIPER Sawahlunto Sijunjung</v>
          </cell>
        </row>
        <row r="4030">
          <cell r="B4030" t="str">
            <v>103015</v>
          </cell>
          <cell r="C4030" t="str">
            <v>STISIP Imam Bonjol</v>
          </cell>
        </row>
        <row r="4031">
          <cell r="B4031" t="str">
            <v>103016</v>
          </cell>
          <cell r="C4031" t="str">
            <v>STISIP Padang</v>
          </cell>
        </row>
        <row r="4032">
          <cell r="B4032" t="str">
            <v>103019</v>
          </cell>
          <cell r="C4032" t="str">
            <v>STISIP Pancasakti</v>
          </cell>
        </row>
        <row r="4033">
          <cell r="B4033" t="str">
            <v>213301</v>
          </cell>
          <cell r="C4033" t="str">
            <v>STIT Adzkia Padang</v>
          </cell>
        </row>
        <row r="4034">
          <cell r="B4034" t="str">
            <v>213302</v>
          </cell>
          <cell r="C4034" t="str">
            <v>STIT Ahlussunnah Bukittinggi</v>
          </cell>
        </row>
        <row r="4035">
          <cell r="B4035" t="str">
            <v>213303</v>
          </cell>
          <cell r="C4035" t="str">
            <v>STIT Diniyyah Puteri Rahmah El-Yunusiyyah Kota Padang Panjang</v>
          </cell>
        </row>
        <row r="4036">
          <cell r="B4036" t="str">
            <v>213304</v>
          </cell>
          <cell r="C4036" t="str">
            <v>STIT Syekh Burhanuddin Pariaman</v>
          </cell>
        </row>
        <row r="4037">
          <cell r="B4037" t="str">
            <v>213305</v>
          </cell>
          <cell r="C4037" t="str">
            <v>STIT YAPTIP Simpang Pasaman Barat</v>
          </cell>
        </row>
        <row r="4038">
          <cell r="B4038" t="str">
            <v>213306</v>
          </cell>
          <cell r="C4038" t="str">
            <v>STIT YPI Al-Yaqin Muaro Sijunjung, Sawahlunto</v>
          </cell>
        </row>
        <row r="4039">
          <cell r="B4039" t="str">
            <v>213307</v>
          </cell>
          <cell r="C4039" t="str">
            <v>STIT YPI Payakumbuh</v>
          </cell>
        </row>
        <row r="4040">
          <cell r="B4040" t="str">
            <v>213448</v>
          </cell>
          <cell r="C4040" t="str">
            <v>STITNU Sakinah Dharmasraya</v>
          </cell>
        </row>
        <row r="4041">
          <cell r="B4041" t="str">
            <v>103112</v>
          </cell>
          <cell r="C4041" t="str">
            <v>STKIP Adzkia</v>
          </cell>
        </row>
        <row r="4042">
          <cell r="B4042" t="str">
            <v>103002</v>
          </cell>
          <cell r="C4042" t="str">
            <v>STKIP Ahlussunnah</v>
          </cell>
        </row>
        <row r="4043">
          <cell r="B4043" t="str">
            <v>103119</v>
          </cell>
          <cell r="C4043" t="str">
            <v xml:space="preserve">STKIP Nasional </v>
          </cell>
        </row>
        <row r="4044">
          <cell r="B4044" t="str">
            <v>103138</v>
          </cell>
          <cell r="C4044" t="str">
            <v>STKIP Pesisir Selatan</v>
          </cell>
        </row>
        <row r="4045">
          <cell r="B4045" t="str">
            <v>103003</v>
          </cell>
          <cell r="C4045" t="str">
            <v>STKIP PGRI Sumatera Barat</v>
          </cell>
        </row>
        <row r="4046">
          <cell r="B4046" t="str">
            <v>103001</v>
          </cell>
          <cell r="C4046" t="str">
            <v>STKIP Yayasan Abdi Pendidikan</v>
          </cell>
        </row>
        <row r="4047">
          <cell r="B4047" t="str">
            <v>103004</v>
          </cell>
          <cell r="C4047" t="str">
            <v>STKIP YDB Lubuk Alung</v>
          </cell>
        </row>
        <row r="4048">
          <cell r="B4048" t="str">
            <v>103054</v>
          </cell>
          <cell r="C4048" t="str">
            <v>STMIK Indonesia Padang</v>
          </cell>
        </row>
        <row r="4049">
          <cell r="B4049" t="str">
            <v>103057</v>
          </cell>
          <cell r="C4049" t="str">
            <v>STMIK Jaya Nusa</v>
          </cell>
        </row>
        <row r="4050">
          <cell r="B4050" t="str">
            <v>233204</v>
          </cell>
          <cell r="C4050" t="str">
            <v>STT Kasih Mentawai</v>
          </cell>
        </row>
        <row r="4051">
          <cell r="B4051" t="str">
            <v>001006</v>
          </cell>
          <cell r="C4051" t="str">
            <v>Universitas Andalas</v>
          </cell>
        </row>
        <row r="4052">
          <cell r="B4052" t="str">
            <v>101009</v>
          </cell>
          <cell r="C4052" t="str">
            <v>Universitas Baiturrahmah</v>
          </cell>
        </row>
        <row r="4053">
          <cell r="B4053" t="str">
            <v>101001</v>
          </cell>
          <cell r="C4053" t="str">
            <v>Universitas Bung Hatta</v>
          </cell>
        </row>
        <row r="4054">
          <cell r="B4054" t="str">
            <v>101024</v>
          </cell>
          <cell r="C4054" t="str">
            <v>Universitas Dharma Andalas</v>
          </cell>
        </row>
        <row r="4055">
          <cell r="B4055" t="str">
            <v>101027</v>
          </cell>
          <cell r="C4055" t="str">
            <v>Universitas Dharmas Indonesia</v>
          </cell>
        </row>
        <row r="4056">
          <cell r="B4056" t="str">
            <v>101003</v>
          </cell>
          <cell r="C4056" t="str">
            <v>Universitas Ekasakti</v>
          </cell>
        </row>
        <row r="4057">
          <cell r="B4057" t="str">
            <v>101022</v>
          </cell>
          <cell r="C4057" t="str">
            <v>Universitas Islam Sumatera Barat</v>
          </cell>
        </row>
        <row r="4058">
          <cell r="B4058" t="str">
            <v>101004</v>
          </cell>
          <cell r="C4058" t="str">
            <v>Universitas Mahaputra Muhammad Yamin</v>
          </cell>
        </row>
        <row r="4059">
          <cell r="B4059" t="str">
            <v>101026</v>
          </cell>
          <cell r="C4059" t="str">
            <v>Universitas Mohammad Natsir Bukittinggi</v>
          </cell>
        </row>
        <row r="4060">
          <cell r="B4060" t="str">
            <v>101002</v>
          </cell>
          <cell r="C4060" t="str">
            <v>Universitas Muhammadiyah Sumatera Barat</v>
          </cell>
        </row>
        <row r="4061">
          <cell r="B4061" t="str">
            <v>001032</v>
          </cell>
          <cell r="C4061" t="str">
            <v>Universitas Negeri Padang</v>
          </cell>
        </row>
        <row r="4062">
          <cell r="B4062" t="str">
            <v>101012</v>
          </cell>
          <cell r="C4062" t="str">
            <v>Universitas Putra Indonesia Yptk Padang</v>
          </cell>
        </row>
        <row r="4063">
          <cell r="B4063" t="str">
            <v>101005</v>
          </cell>
          <cell r="C4063" t="str">
            <v>Universitas Tamansiswa</v>
          </cell>
        </row>
        <row r="4064">
          <cell r="B4064" t="str">
            <v>104045</v>
          </cell>
          <cell r="C4064" t="str">
            <v>Akademi Kesehatan Fisioterapi</v>
          </cell>
        </row>
        <row r="4065">
          <cell r="B4065" t="str">
            <v>202031</v>
          </cell>
          <cell r="C4065" t="str">
            <v>IAIN Bukittinggi</v>
          </cell>
        </row>
        <row r="4066">
          <cell r="B4066" t="str">
            <v>103025</v>
          </cell>
          <cell r="C4066" t="str">
            <v>Sekolah Tinggi Ilmu Ekonomi Dharma Andalas</v>
          </cell>
        </row>
        <row r="4067">
          <cell r="B4067" t="str">
            <v>103091</v>
          </cell>
          <cell r="C4067" t="str">
            <v>STIKES Dharmasraya</v>
          </cell>
        </row>
        <row r="4068">
          <cell r="B4068" t="str">
            <v>103128</v>
          </cell>
          <cell r="C4068" t="str">
            <v xml:space="preserve">STKIP Dharmasraya </v>
          </cell>
        </row>
        <row r="4069">
          <cell r="B4069" t="str">
            <v>103097</v>
          </cell>
          <cell r="C4069" t="str">
            <v>STMIK Dharmasraya</v>
          </cell>
        </row>
        <row r="4070">
          <cell r="B4070" t="str">
            <v>103007</v>
          </cell>
          <cell r="C4070" t="str">
            <v>Sekolah Tinggi Ilmu Manajemen Sumbar</v>
          </cell>
        </row>
        <row r="4071">
          <cell r="B4071" t="str">
            <v>104041</v>
          </cell>
          <cell r="C4071" t="str">
            <v>Akademi Bahasa Asing Alaska Padang</v>
          </cell>
        </row>
        <row r="4072">
          <cell r="B4072" t="str">
            <v>104003</v>
          </cell>
          <cell r="C4072" t="str">
            <v>Akademi Ilmu Komunikasi Padang</v>
          </cell>
        </row>
        <row r="4073">
          <cell r="B4073" t="str">
            <v>104039</v>
          </cell>
          <cell r="C4073" t="str">
            <v>Akademi Teknik Taman Siswa</v>
          </cell>
        </row>
        <row r="4074">
          <cell r="B4074" t="str">
            <v>104026</v>
          </cell>
          <cell r="C4074" t="str">
            <v>Akademi Teknologi Pratama</v>
          </cell>
        </row>
        <row r="4075">
          <cell r="B4075" t="str">
            <v>102001</v>
          </cell>
          <cell r="C4075" t="str">
            <v>Institut Sains Dan Teknologi Pembangunan Nusantara</v>
          </cell>
        </row>
        <row r="4076">
          <cell r="B4076" t="str">
            <v>105003</v>
          </cell>
          <cell r="C4076" t="str">
            <v>Politeknik Tri Dharma</v>
          </cell>
        </row>
        <row r="4077">
          <cell r="B4077" t="str">
            <v>024032</v>
          </cell>
          <cell r="C4077" t="str">
            <v>Akademi Analis Kesehatan Widya Dharma</v>
          </cell>
        </row>
        <row r="4078">
          <cell r="B4078" t="str">
            <v>024050</v>
          </cell>
          <cell r="C4078" t="str">
            <v>Akademi Bahasa Asing Bina Insan Indonesia</v>
          </cell>
        </row>
        <row r="4079">
          <cell r="B4079" t="str">
            <v>024113</v>
          </cell>
          <cell r="C4079" t="str">
            <v>Akademi Kebidanan Abdurahman</v>
          </cell>
        </row>
        <row r="4080">
          <cell r="B4080" t="str">
            <v>024136</v>
          </cell>
          <cell r="C4080" t="str">
            <v>Akademi Kebidanan Agung Husada</v>
          </cell>
        </row>
        <row r="4081">
          <cell r="B4081" t="str">
            <v>024103</v>
          </cell>
          <cell r="C4081" t="str">
            <v>Akademi Kebidanan Al-Sua Ibah Palembang</v>
          </cell>
        </row>
        <row r="4082">
          <cell r="B4082" t="str">
            <v>024087</v>
          </cell>
          <cell r="C4082" t="str">
            <v>Akademi Kebidanan Budi Mulia Palembang</v>
          </cell>
        </row>
        <row r="4083">
          <cell r="B4083" t="str">
            <v>024130</v>
          </cell>
          <cell r="C4083" t="str">
            <v>Akademi Kebidanan Budi Mulia Prabumulih</v>
          </cell>
        </row>
        <row r="4084">
          <cell r="B4084" t="str">
            <v>024091</v>
          </cell>
          <cell r="C4084" t="str">
            <v>Akademi Kebidanan Heppy Zal</v>
          </cell>
        </row>
        <row r="4085">
          <cell r="B4085" t="str">
            <v>024116</v>
          </cell>
          <cell r="C4085" t="str">
            <v>Akademi Kebidanan Nusantara Indonesia Lubuklinggau</v>
          </cell>
        </row>
        <row r="4086">
          <cell r="B4086" t="str">
            <v>024095</v>
          </cell>
          <cell r="C4086" t="str">
            <v>Akademi Kebidanan Nusantara Palembang</v>
          </cell>
        </row>
        <row r="4087">
          <cell r="B4087" t="str">
            <v>344026</v>
          </cell>
          <cell r="C4087" t="str">
            <v>Akademi Kebidanan Pemkab Muara Enim</v>
          </cell>
        </row>
        <row r="4088">
          <cell r="B4088" t="str">
            <v>024107</v>
          </cell>
          <cell r="C4088" t="str">
            <v>Akademi Kebidanan Persada Palembang</v>
          </cell>
        </row>
        <row r="4089">
          <cell r="B4089" t="str">
            <v>024125</v>
          </cell>
          <cell r="C4089" t="str">
            <v>Akademi Kebidanan Pondok Pesantren Assanadiyah</v>
          </cell>
        </row>
        <row r="4090">
          <cell r="B4090" t="str">
            <v>024124</v>
          </cell>
          <cell r="C4090" t="str">
            <v>Akademi Kebidanan Rangga Husada Prabumulih</v>
          </cell>
        </row>
        <row r="4091">
          <cell r="B4091" t="str">
            <v>024110</v>
          </cell>
          <cell r="C4091" t="str">
            <v>Akademi Kebidanan Rizki Patya</v>
          </cell>
        </row>
        <row r="4092">
          <cell r="B4092" t="str">
            <v>024114</v>
          </cell>
          <cell r="C4092" t="str">
            <v>Akademi Kebidanan Tunas Harapan Bangsa</v>
          </cell>
        </row>
        <row r="4093">
          <cell r="B4093" t="str">
            <v>024138</v>
          </cell>
          <cell r="C4093" t="str">
            <v>Akademi Keperawatan Al Ma Arif</v>
          </cell>
        </row>
        <row r="4094">
          <cell r="B4094" t="str">
            <v>024134</v>
          </cell>
          <cell r="C4094" t="str">
            <v>Akademi Keperawatan Kesdam II Sriwijaya</v>
          </cell>
        </row>
        <row r="4095">
          <cell r="B4095" t="str">
            <v>024139</v>
          </cell>
          <cell r="C4095" t="str">
            <v>Akademi Keperawatan Pembina</v>
          </cell>
        </row>
        <row r="4096">
          <cell r="B4096" t="str">
            <v>344025</v>
          </cell>
          <cell r="C4096" t="str">
            <v>Akademi Keperawatan Pemkab Musi Banyuasin</v>
          </cell>
        </row>
        <row r="4097">
          <cell r="B4097" t="str">
            <v>024035</v>
          </cell>
          <cell r="C4097" t="str">
            <v>Akademi Keuangan Dan Bank Mulia Darma Pratama</v>
          </cell>
        </row>
        <row r="4098">
          <cell r="B4098" t="str">
            <v>024044</v>
          </cell>
          <cell r="C4098" t="str">
            <v>Akademi Manajemen Informatika Dan Komputer Mdp</v>
          </cell>
        </row>
        <row r="4099">
          <cell r="B4099" t="str">
            <v>024088</v>
          </cell>
          <cell r="C4099" t="str">
            <v>Akademi Maritim Bina Bahari</v>
          </cell>
        </row>
        <row r="4100">
          <cell r="B4100" t="str">
            <v>024027</v>
          </cell>
          <cell r="C4100" t="str">
            <v>Akademi Pariwisata Widya Dharma</v>
          </cell>
        </row>
        <row r="4101">
          <cell r="B4101" t="str">
            <v>024006</v>
          </cell>
          <cell r="C4101" t="str">
            <v>Akademi Sekretari Dan Manajemen Sriwijaya</v>
          </cell>
        </row>
        <row r="4102">
          <cell r="B4102" t="str">
            <v>024040</v>
          </cell>
          <cell r="C4102" t="str">
            <v>Akd Teknik Radiodiag. Dan Radioterapi Widya Dharma</v>
          </cell>
        </row>
        <row r="4103">
          <cell r="B4103" t="str">
            <v>024063</v>
          </cell>
          <cell r="C4103" t="str">
            <v>AMIK AKMI</v>
          </cell>
        </row>
        <row r="4104">
          <cell r="B4104" t="str">
            <v>024120</v>
          </cell>
          <cell r="C4104" t="str">
            <v>AMIK Bina Sriwijaya</v>
          </cell>
        </row>
        <row r="4105">
          <cell r="B4105" t="str">
            <v>024043</v>
          </cell>
          <cell r="C4105" t="str">
            <v>AMIK Lembah Dempo</v>
          </cell>
        </row>
        <row r="4106">
          <cell r="B4106" t="str">
            <v>024007</v>
          </cell>
          <cell r="C4106" t="str">
            <v>AMIK Sigma</v>
          </cell>
        </row>
        <row r="4107">
          <cell r="B4107" t="str">
            <v>024034</v>
          </cell>
          <cell r="C4107" t="str">
            <v>Apikes Widya Dharma</v>
          </cell>
        </row>
        <row r="4108">
          <cell r="B4108" t="str">
            <v>025011</v>
          </cell>
          <cell r="C4108" t="str">
            <v>Politeknik Akamigas Palembang</v>
          </cell>
        </row>
        <row r="4109">
          <cell r="B4109" t="str">
            <v>025002</v>
          </cell>
          <cell r="C4109" t="str">
            <v>Politeknik Anika Palembang</v>
          </cell>
        </row>
        <row r="4110">
          <cell r="B4110" t="str">
            <v>025004</v>
          </cell>
          <cell r="C4110" t="str">
            <v xml:space="preserve">Politeknik Darusalam </v>
          </cell>
        </row>
        <row r="4111">
          <cell r="B4111" t="str">
            <v>025009</v>
          </cell>
          <cell r="C4111" t="str">
            <v>Politeknik Muara Dua</v>
          </cell>
        </row>
        <row r="4112">
          <cell r="B4112" t="str">
            <v>005006</v>
          </cell>
          <cell r="C4112" t="str">
            <v>Politeknik Negeri Sriwijaya</v>
          </cell>
        </row>
        <row r="4113">
          <cell r="B4113" t="str">
            <v>025010</v>
          </cell>
          <cell r="C4113" t="str">
            <v>Politeknik Palcomtech</v>
          </cell>
        </row>
        <row r="4114">
          <cell r="B4114" t="str">
            <v>025012</v>
          </cell>
          <cell r="C4114" t="str">
            <v>Politeknik Sekayu</v>
          </cell>
        </row>
        <row r="4115">
          <cell r="B4115" t="str">
            <v>025006</v>
          </cell>
          <cell r="C4115" t="str">
            <v>Politeknik YPPB Belitang</v>
          </cell>
        </row>
        <row r="4116">
          <cell r="B4116" t="str">
            <v>405007</v>
          </cell>
          <cell r="C4116" t="str">
            <v>Poltekkes Kemenkes Palembang</v>
          </cell>
        </row>
        <row r="4117">
          <cell r="B4117" t="str">
            <v>023047</v>
          </cell>
          <cell r="C4117" t="str">
            <v>Sekolah Tinggi Bahasa Asing Methodist</v>
          </cell>
        </row>
        <row r="4118">
          <cell r="B4118" t="str">
            <v>023053</v>
          </cell>
          <cell r="C4118" t="str">
            <v>Sekolah Tinggi Bahasa Asing Widya Dharma Palembang</v>
          </cell>
        </row>
        <row r="4119">
          <cell r="B4119" t="str">
            <v>213538</v>
          </cell>
          <cell r="C4119" t="str">
            <v>Sekolah Tinggi Ekonomi dan Bisnis Islam (STEBIS) Pagaralam</v>
          </cell>
        </row>
        <row r="4120">
          <cell r="B4120" t="str">
            <v>213517</v>
          </cell>
          <cell r="C4120" t="str">
            <v>Sekolah Tinggi Ekonomi dan Bisnis Syariah (STEBIS) Indo Global Mandiri</v>
          </cell>
        </row>
        <row r="4121">
          <cell r="B4121" t="str">
            <v>023052</v>
          </cell>
          <cell r="C4121" t="str">
            <v>Sekolah Tinggi Ilmu Administrasi Satya Negara</v>
          </cell>
        </row>
        <row r="4122">
          <cell r="B4122" t="str">
            <v>213529</v>
          </cell>
          <cell r="C4122" t="str">
            <v>Sekolah Tinggi Ilmu Al-Quran (STIQ) An-Nur Lempuing OKI</v>
          </cell>
        </row>
        <row r="4123">
          <cell r="B4123" t="str">
            <v>023068</v>
          </cell>
          <cell r="C4123" t="str">
            <v>Sekolah Tinggi Ilmu Ekonomi Abdi Nusa</v>
          </cell>
        </row>
        <row r="4124">
          <cell r="B4124" t="str">
            <v>023019</v>
          </cell>
          <cell r="C4124" t="str">
            <v>Sekolah Tinggi Ilmu Ekonomi Aprin</v>
          </cell>
        </row>
        <row r="4125">
          <cell r="B4125" t="str">
            <v>023043</v>
          </cell>
          <cell r="C4125" t="str">
            <v>Sekolah Tinggi Ilmu Ekonomi Dwi Sakti Baturaja</v>
          </cell>
        </row>
        <row r="4126">
          <cell r="B4126" t="str">
            <v>023062</v>
          </cell>
          <cell r="C4126" t="str">
            <v>Sekolah Tinggi Ilmu Ekonomi Lembah Dempo</v>
          </cell>
        </row>
        <row r="4127">
          <cell r="B4127" t="str">
            <v>023042</v>
          </cell>
          <cell r="C4127" t="str">
            <v>Sekolah Tinggi Ilmu Ekonomi Mulia Darma Pratama</v>
          </cell>
        </row>
        <row r="4128">
          <cell r="B4128" t="str">
            <v>023045</v>
          </cell>
          <cell r="C4128" t="str">
            <v>Sekolah Tinggi Ilmu Ekonomi Musi Rawas</v>
          </cell>
        </row>
        <row r="4129">
          <cell r="B4129" t="str">
            <v>023059</v>
          </cell>
          <cell r="C4129" t="str">
            <v>Sekolah Tinggi Ilmu Ekonomi Prabumulih</v>
          </cell>
        </row>
        <row r="4130">
          <cell r="B4130" t="str">
            <v>023044</v>
          </cell>
          <cell r="C4130" t="str">
            <v>Sekolah Tinggi Ilmu Ekonomi Rahmaniyah</v>
          </cell>
        </row>
        <row r="4131">
          <cell r="B4131" t="str">
            <v>023023</v>
          </cell>
          <cell r="C4131" t="str">
            <v>Sekolah Tinggi Ilmu Ekonomi Serasan Muara Enim</v>
          </cell>
        </row>
        <row r="4132">
          <cell r="B4132" t="str">
            <v>023025</v>
          </cell>
          <cell r="C4132" t="str">
            <v>Sekolah Tinggi Ilmu Ekonomi Serelo Lahat</v>
          </cell>
        </row>
        <row r="4133">
          <cell r="B4133" t="str">
            <v>023027</v>
          </cell>
          <cell r="C4133" t="str">
            <v>Sekolah Tinggi Ilmu Ekonomi Trisna Negara</v>
          </cell>
        </row>
        <row r="4134">
          <cell r="B4134" t="str">
            <v>023083</v>
          </cell>
          <cell r="C4134" t="str">
            <v>Sekolah Tinggi Ilmu Farmasi Bhakti Pertiwi</v>
          </cell>
        </row>
        <row r="4135">
          <cell r="B4135" t="str">
            <v>023055</v>
          </cell>
          <cell r="C4135" t="str">
            <v>Sekolah Tinggi Ilmu Hukum Rahmaniyah</v>
          </cell>
        </row>
        <row r="4136">
          <cell r="B4136" t="str">
            <v>023037</v>
          </cell>
          <cell r="C4136" t="str">
            <v>Sekolah Tinggi Ilmu Hukum Serasan Muara Enim</v>
          </cell>
        </row>
        <row r="4137">
          <cell r="B4137" t="str">
            <v>023024</v>
          </cell>
          <cell r="C4137" t="str">
            <v>Sekolah Tinggi Ilmu Hukum Sumpah Pemuda</v>
          </cell>
        </row>
        <row r="4138">
          <cell r="B4138" t="str">
            <v>023080</v>
          </cell>
          <cell r="C4138" t="str">
            <v>Sekolah Tinggi Ilmu Kesehatan Al Ma arif</v>
          </cell>
        </row>
        <row r="4139">
          <cell r="B4139" t="str">
            <v>023057</v>
          </cell>
          <cell r="C4139" t="str">
            <v>Sekolah Tinggi Ilmu Kesehatan Bina Husada</v>
          </cell>
        </row>
        <row r="4140">
          <cell r="B4140" t="str">
            <v>023099</v>
          </cell>
          <cell r="C4140" t="str">
            <v>Sekolah Tinggi Ilmu Kesehatan Fitrah Aldar</v>
          </cell>
        </row>
        <row r="4141">
          <cell r="B4141" t="str">
            <v>023111</v>
          </cell>
          <cell r="C4141" t="str">
            <v>Sekolah Tinggi Ilmu Kesehatan Mitra Adiguna</v>
          </cell>
        </row>
        <row r="4142">
          <cell r="B4142" t="str">
            <v>023097</v>
          </cell>
          <cell r="C4142" t="str">
            <v>Sekolah Tinggi Ilmu Kesehatan Siti Khadijah</v>
          </cell>
        </row>
        <row r="4143">
          <cell r="B4143" t="str">
            <v>023020</v>
          </cell>
          <cell r="C4143" t="str">
            <v>Sekolah Tinggi Ilmu Manajemen Amkop</v>
          </cell>
        </row>
        <row r="4144">
          <cell r="B4144" t="str">
            <v>023074</v>
          </cell>
          <cell r="C4144" t="str">
            <v>Sekolah Tinggi Ilmu Pertanian Belitang</v>
          </cell>
        </row>
        <row r="4145">
          <cell r="B4145" t="str">
            <v>023017</v>
          </cell>
          <cell r="C4145" t="str">
            <v>Sekolah Tinggi Ilmu Pertanian Sriwigama</v>
          </cell>
        </row>
        <row r="4146">
          <cell r="B4146" t="str">
            <v>023067</v>
          </cell>
          <cell r="C4146" t="str">
            <v>Sekolah Tinggi Ilmu Teknik Prabumulih</v>
          </cell>
        </row>
        <row r="4147">
          <cell r="B4147" t="str">
            <v>023038</v>
          </cell>
          <cell r="C4147" t="str">
            <v>Sekolah Tinggi Ilmu Teknik Serasan</v>
          </cell>
        </row>
        <row r="4148">
          <cell r="B4148" t="str">
            <v>023102</v>
          </cell>
          <cell r="C4148" t="str">
            <v>Sekolah Tinggi Teknologi Pagaralam</v>
          </cell>
        </row>
        <row r="4149">
          <cell r="B4149" t="str">
            <v>233043</v>
          </cell>
          <cell r="C4149" t="str">
            <v>Sekolah Tinggi Teologi Palembang</v>
          </cell>
        </row>
        <row r="4150">
          <cell r="B4150" t="str">
            <v>213097</v>
          </cell>
          <cell r="C4150" t="str">
            <v>STAI Al-Azhar Lubuklinggau, Sumatera Selatan</v>
          </cell>
        </row>
        <row r="4151">
          <cell r="B4151" t="str">
            <v>213309</v>
          </cell>
          <cell r="C4151" t="str">
            <v>STAI Ash-Shiddiqiyah Lempuing Jaya OKI</v>
          </cell>
        </row>
        <row r="4152">
          <cell r="B4152" t="str">
            <v>213310</v>
          </cell>
          <cell r="C4152" t="str">
            <v>STAI Bumi Silampari Lubuk Linggau, Sumatera Selatan</v>
          </cell>
        </row>
        <row r="4153">
          <cell r="B4153" t="str">
            <v>213312</v>
          </cell>
          <cell r="C4153" t="str">
            <v>STAI Rahmaniyah (STAIR) Sekayu, Musi Banyuasin, Sumatera Selatan</v>
          </cell>
        </row>
        <row r="4154">
          <cell r="B4154" t="str">
            <v>213313</v>
          </cell>
          <cell r="C4154" t="str">
            <v>STAI YPI Baturaja, OKU, Sumatera Selatan</v>
          </cell>
        </row>
        <row r="4155">
          <cell r="B4155" t="str">
            <v>023095</v>
          </cell>
          <cell r="C4155" t="str">
            <v>STIA &amp; Pemerintahan Annisa Dwi Salfarizi</v>
          </cell>
        </row>
        <row r="4156">
          <cell r="B4156" t="str">
            <v>023127</v>
          </cell>
          <cell r="C4156" t="str">
            <v>STIA Bala Putra Dewa</v>
          </cell>
        </row>
        <row r="4157">
          <cell r="B4157" t="str">
            <v>023113</v>
          </cell>
          <cell r="C4157" t="str">
            <v>STIE Multi Data Palembang</v>
          </cell>
        </row>
        <row r="4158">
          <cell r="B4158" t="str">
            <v>023124</v>
          </cell>
          <cell r="C4158" t="str">
            <v>STIKES Aisyiyah Palembang</v>
          </cell>
        </row>
        <row r="4159">
          <cell r="B4159" t="str">
            <v>023105</v>
          </cell>
          <cell r="C4159" t="str">
            <v>STIKES Muhammadiyah Palembang</v>
          </cell>
        </row>
        <row r="4160">
          <cell r="B4160" t="str">
            <v>023098</v>
          </cell>
          <cell r="C4160" t="str">
            <v>STIKES Pembina Palembang</v>
          </cell>
        </row>
        <row r="4161">
          <cell r="B4161" t="str">
            <v>023069</v>
          </cell>
          <cell r="C4161" t="str">
            <v>STIKESMAS Abdi Nusa</v>
          </cell>
        </row>
        <row r="4162">
          <cell r="B4162" t="str">
            <v>023065</v>
          </cell>
          <cell r="C4162" t="str">
            <v>STIKESMAS Nusantara</v>
          </cell>
        </row>
        <row r="4163">
          <cell r="B4163" t="str">
            <v>023051</v>
          </cell>
          <cell r="C4163" t="str">
            <v>STIKESMAS Widya Dharma Palembang</v>
          </cell>
        </row>
        <row r="4164">
          <cell r="B4164" t="str">
            <v>023078</v>
          </cell>
          <cell r="C4164" t="str">
            <v>STIPSI Abdi Nusa</v>
          </cell>
        </row>
        <row r="4165">
          <cell r="B4165" t="str">
            <v>023041</v>
          </cell>
          <cell r="C4165" t="str">
            <v>STIPSI Widya Dharma</v>
          </cell>
        </row>
        <row r="4166">
          <cell r="B4166" t="str">
            <v>023123</v>
          </cell>
          <cell r="C4166" t="str">
            <v>STISIP Bina Marta</v>
          </cell>
        </row>
        <row r="4167">
          <cell r="B4167" t="str">
            <v>023005</v>
          </cell>
          <cell r="C4167" t="str">
            <v>STISIPOL Candradimuka</v>
          </cell>
        </row>
        <row r="4168">
          <cell r="B4168" t="str">
            <v>213317</v>
          </cell>
          <cell r="C4168" t="str">
            <v>STIT Al-Qur`an Al-Ittifaqiah (STITQI) Ogan Ilir Sumatera Selatan</v>
          </cell>
        </row>
        <row r="4169">
          <cell r="B4169" t="str">
            <v>213321</v>
          </cell>
          <cell r="C4169" t="str">
            <v>STIT Misbahul Ulum Gumawang Belitang OKU Timur, Sumatera Selatan</v>
          </cell>
        </row>
        <row r="4170">
          <cell r="B4170" t="str">
            <v>213322</v>
          </cell>
          <cell r="C4170" t="str">
            <v>STIT Muara Enim, Sumatera Selatan</v>
          </cell>
        </row>
        <row r="4171">
          <cell r="B4171" t="str">
            <v>213324</v>
          </cell>
          <cell r="C4171" t="str">
            <v>STIT Pagar Alam, Sumatera Selatan</v>
          </cell>
        </row>
        <row r="4172">
          <cell r="B4172" t="str">
            <v>213325</v>
          </cell>
          <cell r="C4172" t="str">
            <v>STIT Raudhatul Ulum, Sakatiga Indralaya, Kota Palembang, Sumatera Selatan</v>
          </cell>
        </row>
        <row r="4173">
          <cell r="B4173" t="str">
            <v>213326</v>
          </cell>
          <cell r="C4173" t="str">
            <v>STIT YPI Lahat</v>
          </cell>
        </row>
        <row r="4174">
          <cell r="B4174" t="str">
            <v>023061</v>
          </cell>
          <cell r="C4174" t="str">
            <v>STKIP Muhammadiyah Pagaralam</v>
          </cell>
        </row>
        <row r="4175">
          <cell r="B4175" t="str">
            <v>023108</v>
          </cell>
          <cell r="C4175" t="str">
            <v>STKIP Nurul Huda di Sukaraja</v>
          </cell>
        </row>
        <row r="4176">
          <cell r="B4176" t="str">
            <v>023002</v>
          </cell>
          <cell r="C4176" t="str">
            <v>STKIP PGRI Lubuk Linggau</v>
          </cell>
        </row>
        <row r="4177">
          <cell r="B4177" t="str">
            <v>023085</v>
          </cell>
          <cell r="C4177" t="str">
            <v>STKIP Sera</v>
          </cell>
        </row>
        <row r="4178">
          <cell r="B4178" t="str">
            <v>023107</v>
          </cell>
          <cell r="C4178" t="str">
            <v>STMIK Bina Nusantara Jaya Lubuk Linggau</v>
          </cell>
        </row>
        <row r="4179">
          <cell r="B4179" t="str">
            <v>023084</v>
          </cell>
          <cell r="C4179" t="str">
            <v>STMIK Global Informatika Mdp</v>
          </cell>
        </row>
        <row r="4180">
          <cell r="B4180" t="str">
            <v>023125</v>
          </cell>
          <cell r="C4180" t="str">
            <v>STMIK MBC Palembang</v>
          </cell>
        </row>
        <row r="4181">
          <cell r="B4181" t="str">
            <v>023094</v>
          </cell>
          <cell r="C4181" t="str">
            <v>STMIK Muara Dua</v>
          </cell>
        </row>
        <row r="4182">
          <cell r="B4182" t="str">
            <v>023096</v>
          </cell>
          <cell r="C4182" t="str">
            <v>STMIK Musi Rawas</v>
          </cell>
        </row>
        <row r="4183">
          <cell r="B4183" t="str">
            <v>023103</v>
          </cell>
          <cell r="C4183" t="str">
            <v>STMIK Palcomtech</v>
          </cell>
        </row>
        <row r="4184">
          <cell r="B4184" t="str">
            <v>023066</v>
          </cell>
          <cell r="C4184" t="str">
            <v>STMIK Prabumulih</v>
          </cell>
        </row>
        <row r="4185">
          <cell r="B4185" t="str">
            <v>233205</v>
          </cell>
          <cell r="C4185" t="str">
            <v>STT Ebenhaezer Tanjung Enim</v>
          </cell>
        </row>
        <row r="4186">
          <cell r="B4186" t="str">
            <v>233313</v>
          </cell>
          <cell r="C4186" t="str">
            <v>STT Injili di Palembang</v>
          </cell>
        </row>
        <row r="4187">
          <cell r="B4187" t="str">
            <v>233312</v>
          </cell>
          <cell r="C4187" t="str">
            <v>STT Sriwijaya Palembang</v>
          </cell>
        </row>
        <row r="4188">
          <cell r="B4188" t="str">
            <v>021015</v>
          </cell>
          <cell r="C4188" t="str">
            <v>Universitas Baturaja</v>
          </cell>
        </row>
        <row r="4189">
          <cell r="B4189" t="str">
            <v>021019</v>
          </cell>
          <cell r="C4189" t="str">
            <v>Universitas Bina Darma</v>
          </cell>
        </row>
        <row r="4190">
          <cell r="B4190" t="str">
            <v>021007</v>
          </cell>
          <cell r="C4190" t="str">
            <v>Universitas IBA</v>
          </cell>
        </row>
        <row r="4191">
          <cell r="B4191" t="str">
            <v>021024</v>
          </cell>
          <cell r="C4191" t="str">
            <v>Universitas Indo Global Mandiri</v>
          </cell>
        </row>
        <row r="4192">
          <cell r="B4192" t="str">
            <v>201009</v>
          </cell>
          <cell r="C4192" t="str">
            <v>Universitas Islam Negeri Raden Fatah Palembang</v>
          </cell>
        </row>
        <row r="4193">
          <cell r="B4193" t="str">
            <v>021022</v>
          </cell>
          <cell r="C4193" t="str">
            <v>Universitas Islam Ogan Komering Ilir Kayuagung</v>
          </cell>
        </row>
        <row r="4194">
          <cell r="B4194" t="str">
            <v>021017</v>
          </cell>
          <cell r="C4194" t="str">
            <v>Universitas Kader Bangsa</v>
          </cell>
        </row>
        <row r="4195">
          <cell r="B4195" t="str">
            <v>021027</v>
          </cell>
          <cell r="C4195" t="str">
            <v>Universitas Katolik Musi Charitas</v>
          </cell>
        </row>
        <row r="4196">
          <cell r="B4196" t="str">
            <v>021001</v>
          </cell>
          <cell r="C4196" t="str">
            <v>Universitas Muhammadiyah Palembang</v>
          </cell>
        </row>
        <row r="4197">
          <cell r="B4197" t="str">
            <v>021025</v>
          </cell>
          <cell r="C4197" t="str">
            <v>Universitas Musi Rawas</v>
          </cell>
        </row>
        <row r="4198">
          <cell r="B4198" t="str">
            <v>021006</v>
          </cell>
          <cell r="C4198" t="str">
            <v>Universitas Palembang</v>
          </cell>
        </row>
        <row r="4199">
          <cell r="B4199" t="str">
            <v>021016</v>
          </cell>
          <cell r="C4199" t="str">
            <v>Universitas PGRI Palembang</v>
          </cell>
        </row>
        <row r="4200">
          <cell r="B4200" t="str">
            <v>021013</v>
          </cell>
          <cell r="C4200" t="str">
            <v>Universitas Sjakhyakirti</v>
          </cell>
        </row>
        <row r="4201">
          <cell r="B4201" t="str">
            <v>001009</v>
          </cell>
          <cell r="C4201" t="str">
            <v>Universitas Sriwijaya</v>
          </cell>
        </row>
        <row r="4202">
          <cell r="B4202" t="str">
            <v>021011</v>
          </cell>
          <cell r="C4202" t="str">
            <v>Universitas Tamansiswa</v>
          </cell>
        </row>
        <row r="4203">
          <cell r="B4203" t="str">
            <v>021008</v>
          </cell>
          <cell r="C4203" t="str">
            <v>Universitas Tridinanti</v>
          </cell>
        </row>
        <row r="4204">
          <cell r="B4204" t="str">
            <v>024086</v>
          </cell>
          <cell r="C4204" t="str">
            <v>Akademi Kebidanan Aisyiyah Palembang</v>
          </cell>
        </row>
        <row r="4205">
          <cell r="B4205" t="str">
            <v>024135</v>
          </cell>
          <cell r="C4205" t="str">
            <v>Akademi Keperawatan Aisyiyah Palembang</v>
          </cell>
        </row>
        <row r="4206">
          <cell r="B4206" t="str">
            <v>202002</v>
          </cell>
          <cell r="C4206" t="str">
            <v>IAIN Raden Fatah Palembang</v>
          </cell>
        </row>
        <row r="4207">
          <cell r="B4207" t="str">
            <v>212039</v>
          </cell>
          <cell r="C4207" t="str">
            <v>Institut Agama Islam (IAI) Al-Azhaar Lubuklinggau</v>
          </cell>
        </row>
        <row r="4208">
          <cell r="B4208" t="str">
            <v>023048</v>
          </cell>
          <cell r="C4208" t="str">
            <v>Sekolah Tinggi Ilmu Ekonomi Musi</v>
          </cell>
        </row>
        <row r="4209">
          <cell r="B4209" t="str">
            <v>023101</v>
          </cell>
          <cell r="C4209" t="str">
            <v>Sekolah Tinggi Ilmu Kesehatan Perdhaki Charitas</v>
          </cell>
        </row>
        <row r="4210">
          <cell r="B4210" t="str">
            <v>023018</v>
          </cell>
          <cell r="C4210" t="str">
            <v>Sekolah Tinggi Ilmu Pertanian Bumi Silampari</v>
          </cell>
        </row>
        <row r="4211">
          <cell r="B4211" t="str">
            <v>023014</v>
          </cell>
          <cell r="C4211" t="str">
            <v>Sekolah Tinggi Teknik Musi</v>
          </cell>
        </row>
        <row r="4212">
          <cell r="B4212" t="str">
            <v>213323</v>
          </cell>
          <cell r="C4212" t="str">
            <v>STIT Nurul Huda Sukaraja OKU Timur, Sumatera Selatan</v>
          </cell>
        </row>
        <row r="4213">
          <cell r="B4213" t="str">
            <v>023072</v>
          </cell>
          <cell r="C4213" t="str">
            <v>Sekolah Tinggi Ilmu Ekonomi Bina Warga</v>
          </cell>
        </row>
        <row r="4214">
          <cell r="B4214" t="str">
            <v>023015</v>
          </cell>
          <cell r="C4214" t="str">
            <v>STIE Sultan Mahmud Badaruddin</v>
          </cell>
        </row>
        <row r="4215">
          <cell r="B4215" t="str">
            <v>024128</v>
          </cell>
          <cell r="C4215" t="str">
            <v>Akademi Kebidanan Sapta Karya</v>
          </cell>
        </row>
        <row r="4216">
          <cell r="B4216" t="str">
            <v>024127</v>
          </cell>
          <cell r="C4216" t="str">
            <v>Akademi Keperawatan Sapta Karya</v>
          </cell>
        </row>
        <row r="4217">
          <cell r="B4217" t="str">
            <v>024003</v>
          </cell>
          <cell r="C4217" t="str">
            <v>Akademi Akuntansi Sjakhyakirti</v>
          </cell>
        </row>
        <row r="4218">
          <cell r="B4218" t="str">
            <v>024014</v>
          </cell>
          <cell r="C4218" t="str">
            <v>Akademi Akuntansi Unggulan SMB Palembang</v>
          </cell>
        </row>
        <row r="4219">
          <cell r="B4219" t="str">
            <v>026001</v>
          </cell>
          <cell r="C4219" t="str">
            <v>Akademi Komunitas Palembang</v>
          </cell>
        </row>
        <row r="4220">
          <cell r="B4220" t="str">
            <v>024053</v>
          </cell>
          <cell r="C4220" t="str">
            <v>Akademi Perikanan Wachyuni Mandira</v>
          </cell>
        </row>
        <row r="4221">
          <cell r="B4221" t="str">
            <v>024038</v>
          </cell>
          <cell r="C4221" t="str">
            <v>Akademi Sains Dan Teknologi Pembangunan</v>
          </cell>
        </row>
        <row r="4222">
          <cell r="B4222" t="str">
            <v>014187</v>
          </cell>
          <cell r="C4222" t="str">
            <v>Akademi Akuntansi Profesional Indonesia</v>
          </cell>
        </row>
        <row r="4223">
          <cell r="B4223" t="str">
            <v>014006</v>
          </cell>
          <cell r="C4223" t="str">
            <v>Akademi Akuntansi YPK Medan</v>
          </cell>
        </row>
        <row r="4224">
          <cell r="B4224" t="str">
            <v>014041</v>
          </cell>
          <cell r="C4224" t="str">
            <v>Akademi Farmasi Indah Deli Serdang</v>
          </cell>
        </row>
        <row r="4225">
          <cell r="B4225" t="str">
            <v>014227</v>
          </cell>
          <cell r="C4225" t="str">
            <v>Akademi Farmasi Yayasan Tenaga Pembangunan Arjuna Laguboti</v>
          </cell>
        </row>
        <row r="4226">
          <cell r="B4226" t="str">
            <v>014126</v>
          </cell>
          <cell r="C4226" t="str">
            <v>Akademi Informatika Dan Komputer Medicom</v>
          </cell>
        </row>
        <row r="4227">
          <cell r="B4227" t="str">
            <v>014127</v>
          </cell>
          <cell r="C4227" t="str">
            <v>Akademi Kebidanan Agatha</v>
          </cell>
        </row>
        <row r="4228">
          <cell r="B4228" t="str">
            <v>014138</v>
          </cell>
          <cell r="C4228" t="str">
            <v>Akademi Kebidanan Arta Kabanjahe</v>
          </cell>
        </row>
        <row r="4229">
          <cell r="B4229" t="str">
            <v>014183</v>
          </cell>
          <cell r="C4229" t="str">
            <v>Akademi Kebidanan As-Syifa Kisaran</v>
          </cell>
        </row>
        <row r="4230">
          <cell r="B4230" t="str">
            <v>014215</v>
          </cell>
          <cell r="C4230" t="str">
            <v>Akademi Kebidanan Audi Husada Medan</v>
          </cell>
        </row>
        <row r="4231">
          <cell r="B4231" t="str">
            <v>014057</v>
          </cell>
          <cell r="C4231" t="str">
            <v>Akademi Kebidanan Bakti Inang Persada</v>
          </cell>
        </row>
        <row r="4232">
          <cell r="B4232" t="str">
            <v>014180</v>
          </cell>
          <cell r="C4232" t="str">
            <v>Akademi Kebidanan Baruna Husada Sibuhuan</v>
          </cell>
        </row>
        <row r="4233">
          <cell r="B4233" t="str">
            <v>014177</v>
          </cell>
          <cell r="C4233" t="str">
            <v>Akademi Kebidanan Bina Daya Husada</v>
          </cell>
        </row>
        <row r="4234">
          <cell r="B4234" t="str">
            <v>014059</v>
          </cell>
          <cell r="C4234" t="str">
            <v>Akademi Kebidanan Bina Husada Tebing Tinggi</v>
          </cell>
        </row>
        <row r="4235">
          <cell r="B4235" t="str">
            <v>014219</v>
          </cell>
          <cell r="C4235" t="str">
            <v>Akademi Kebidanan Bina Sejaktera Ameta</v>
          </cell>
        </row>
        <row r="4236">
          <cell r="B4236" t="str">
            <v>014157</v>
          </cell>
          <cell r="C4236" t="str">
            <v>Akademi Kebidanan Budi Mulia Medan</v>
          </cell>
        </row>
        <row r="4237">
          <cell r="B4237" t="str">
            <v>014143</v>
          </cell>
          <cell r="C4237" t="str">
            <v>Akademi Kebidanan Cipto Medan</v>
          </cell>
        </row>
        <row r="4238">
          <cell r="B4238" t="str">
            <v>014174</v>
          </cell>
          <cell r="C4238" t="str">
            <v>Akademi Kebidanan Darmais Padangsidimpuan</v>
          </cell>
        </row>
        <row r="4239">
          <cell r="B4239" t="str">
            <v>014062</v>
          </cell>
          <cell r="C4239" t="str">
            <v>Akademi Kebidanan Darmo Medan</v>
          </cell>
        </row>
        <row r="4240">
          <cell r="B4240" t="str">
            <v>014238</v>
          </cell>
          <cell r="C4240" t="str">
            <v>Akademi Kebidanan Deli Husada Delitua Medan</v>
          </cell>
        </row>
        <row r="4241">
          <cell r="B4241" t="str">
            <v>014178</v>
          </cell>
          <cell r="C4241" t="str">
            <v xml:space="preserve">Akademi Kebidanan Delima </v>
          </cell>
        </row>
        <row r="4242">
          <cell r="B4242" t="str">
            <v>014137</v>
          </cell>
          <cell r="C4242" t="str">
            <v>Akademi Kebidanan Dewi Maya</v>
          </cell>
        </row>
        <row r="4243">
          <cell r="B4243" t="str">
            <v>014181</v>
          </cell>
          <cell r="C4243" t="str">
            <v>Akademi Kebidanan Eunice Rajawali Binjai</v>
          </cell>
        </row>
        <row r="4244">
          <cell r="B4244" t="str">
            <v>014153</v>
          </cell>
          <cell r="C4244" t="str">
            <v>Akademi Kebidanan Hafsyah Medan</v>
          </cell>
        </row>
        <row r="4245">
          <cell r="B4245" t="str">
            <v>014184</v>
          </cell>
          <cell r="C4245" t="str">
            <v>Akademi Kebidanan Harapan Keluarga</v>
          </cell>
        </row>
        <row r="4246">
          <cell r="B4246" t="str">
            <v>014145</v>
          </cell>
          <cell r="C4246" t="str">
            <v>Akademi Kebidanan Harapan Mama Deli Serdang</v>
          </cell>
        </row>
        <row r="4247">
          <cell r="B4247" t="str">
            <v>014141</v>
          </cell>
          <cell r="C4247" t="str">
            <v>Akademi Kebidanan Hasarma Medan</v>
          </cell>
        </row>
        <row r="4248">
          <cell r="B4248" t="str">
            <v>014053</v>
          </cell>
          <cell r="C4248" t="str">
            <v>Akademi Kebidanan Helvetia Medan</v>
          </cell>
        </row>
        <row r="4249">
          <cell r="B4249" t="str">
            <v>014060</v>
          </cell>
          <cell r="C4249" t="str">
            <v>Akademi Kebidanan Hendersen</v>
          </cell>
        </row>
        <row r="4250">
          <cell r="B4250" t="str">
            <v>014176</v>
          </cell>
          <cell r="C4250" t="str">
            <v>Akademi Kebidanan Ibtisam Aulia</v>
          </cell>
        </row>
        <row r="4251">
          <cell r="B4251" t="str">
            <v>014154</v>
          </cell>
          <cell r="C4251" t="str">
            <v>Akademi Kebidanan Ika Bina Labuhan Batu</v>
          </cell>
        </row>
        <row r="4252">
          <cell r="B4252" t="str">
            <v>014120</v>
          </cell>
          <cell r="C4252" t="str">
            <v>Akademi Kebidanan Indah</v>
          </cell>
        </row>
        <row r="4253">
          <cell r="B4253" t="str">
            <v>014160</v>
          </cell>
          <cell r="C4253" t="str">
            <v>Akademi Kebidanan Kesehatan Baru</v>
          </cell>
        </row>
        <row r="4254">
          <cell r="B4254" t="str">
            <v>014207</v>
          </cell>
          <cell r="C4254" t="str">
            <v>Akademi Kebidanan Kharisma Husada Binjai</v>
          </cell>
        </row>
        <row r="4255">
          <cell r="B4255" t="str">
            <v>014122</v>
          </cell>
          <cell r="C4255" t="str">
            <v>Akademi Kebidanan Langkat</v>
          </cell>
        </row>
        <row r="4256">
          <cell r="B4256" t="str">
            <v>014175</v>
          </cell>
          <cell r="C4256" t="str">
            <v>Akademi Kebidanan Madina Husada</v>
          </cell>
        </row>
        <row r="4257">
          <cell r="B4257" t="str">
            <v>014167</v>
          </cell>
          <cell r="C4257" t="str">
            <v>Akademi Kebidanan Matorkis</v>
          </cell>
        </row>
        <row r="4258">
          <cell r="B4258" t="str">
            <v>014241</v>
          </cell>
          <cell r="C4258" t="str">
            <v>Akademi Kebidanan Medistra Lubuk Pakam</v>
          </cell>
        </row>
        <row r="4259">
          <cell r="B4259" t="str">
            <v>014152</v>
          </cell>
          <cell r="C4259" t="str">
            <v>Akademi Kebidanan Mitra Husada Medan</v>
          </cell>
        </row>
        <row r="4260">
          <cell r="B4260" t="str">
            <v>014172</v>
          </cell>
          <cell r="C4260" t="str">
            <v>Akademi Kebidanan Mitra Syuhada Padangsidimpuan</v>
          </cell>
        </row>
        <row r="4261">
          <cell r="B4261" t="str">
            <v>014173</v>
          </cell>
          <cell r="C4261" t="str">
            <v>Akademi Kebidanan Namira Kotanopan</v>
          </cell>
        </row>
        <row r="4262">
          <cell r="B4262" t="str">
            <v>014042</v>
          </cell>
          <cell r="C4262" t="str">
            <v>Akademi Kebidanan Nusantara 2000</v>
          </cell>
        </row>
        <row r="4263">
          <cell r="B4263" t="str">
            <v>014192</v>
          </cell>
          <cell r="C4263" t="str">
            <v>Akademi Kebidanan Palapa Husada</v>
          </cell>
        </row>
        <row r="4264">
          <cell r="B4264" t="str">
            <v>014198</v>
          </cell>
          <cell r="C4264" t="str">
            <v>Akademi Kebidanan Paluta Husada</v>
          </cell>
        </row>
        <row r="4265">
          <cell r="B4265" t="str">
            <v>344016</v>
          </cell>
          <cell r="C4265" t="str">
            <v>Akademi Kebidanan Pemkot Tebing Tinggi</v>
          </cell>
        </row>
        <row r="4266">
          <cell r="B4266" t="str">
            <v>014186</v>
          </cell>
          <cell r="C4266" t="str">
            <v>Akademi Kebidanan Sari Husada</v>
          </cell>
        </row>
        <row r="4267">
          <cell r="B4267" t="str">
            <v>014047</v>
          </cell>
          <cell r="C4267" t="str">
            <v>Akademi Kebidanan Sari Mutiara</v>
          </cell>
        </row>
        <row r="4268">
          <cell r="B4268" t="str">
            <v>014070</v>
          </cell>
          <cell r="C4268" t="str">
            <v>Akademi Kebidanan Sehat Medan</v>
          </cell>
        </row>
        <row r="4269">
          <cell r="B4269" t="str">
            <v>014158</v>
          </cell>
          <cell r="C4269" t="str">
            <v>Akademi Kebidanan Sehati</v>
          </cell>
        </row>
        <row r="4270">
          <cell r="B4270" t="str">
            <v>014125</v>
          </cell>
          <cell r="C4270" t="str">
            <v>Akademi Kebidanan Sentral</v>
          </cell>
        </row>
        <row r="4271">
          <cell r="B4271" t="str">
            <v>014209</v>
          </cell>
          <cell r="C4271" t="str">
            <v>Akademi Kebidanan Sifra Husada</v>
          </cell>
        </row>
        <row r="4272">
          <cell r="B4272" t="str">
            <v>014171</v>
          </cell>
          <cell r="C4272" t="str">
            <v>Akademi Kebidanan Takasima Kabanjahe</v>
          </cell>
        </row>
        <row r="4273">
          <cell r="B4273" t="str">
            <v>344014</v>
          </cell>
          <cell r="C4273" t="str">
            <v>Akademi Kebidanan Tarutung Pemkab Tapanuli Utara</v>
          </cell>
        </row>
        <row r="4274">
          <cell r="B4274" t="str">
            <v>014150</v>
          </cell>
          <cell r="C4274" t="str">
            <v>Akademi Kebidanan YYS Pendidikan Dr Rusdi Medan</v>
          </cell>
        </row>
        <row r="4275">
          <cell r="B4275" t="str">
            <v>014220</v>
          </cell>
          <cell r="C4275" t="str">
            <v>Akademi Keperawatan Abdi Florensia</v>
          </cell>
        </row>
        <row r="4276">
          <cell r="B4276" t="str">
            <v>014188</v>
          </cell>
          <cell r="C4276" t="str">
            <v>Akademi Keperawatan Arta Kaban Jahe</v>
          </cell>
        </row>
        <row r="4277">
          <cell r="B4277" t="str">
            <v>014246</v>
          </cell>
          <cell r="C4277" t="str">
            <v>Akademi Keperawatan Bas Balimbangan Pematang Siantar</v>
          </cell>
        </row>
        <row r="4278">
          <cell r="B4278" t="str">
            <v>014200</v>
          </cell>
          <cell r="C4278" t="str">
            <v>Akademi Keperawatan Bina Husada Tebing Tinggi</v>
          </cell>
        </row>
        <row r="4279">
          <cell r="B4279" t="str">
            <v>014134</v>
          </cell>
          <cell r="C4279" t="str">
            <v>Akademi Keperawatan Binalita Sudama</v>
          </cell>
        </row>
        <row r="4280">
          <cell r="B4280" t="str">
            <v>014199</v>
          </cell>
          <cell r="C4280" t="str">
            <v>Akademi Keperawatan Columbia Asia</v>
          </cell>
        </row>
        <row r="4281">
          <cell r="B4281" t="str">
            <v>014147</v>
          </cell>
          <cell r="C4281" t="str">
            <v>Akademi Keperawatan Darmo Medan</v>
          </cell>
        </row>
        <row r="4282">
          <cell r="B4282" t="str">
            <v>014239</v>
          </cell>
          <cell r="C4282" t="str">
            <v>Akademi Keperawatan Deli Husada Delitua Medan</v>
          </cell>
        </row>
        <row r="4283">
          <cell r="B4283" t="str">
            <v>344017</v>
          </cell>
          <cell r="C4283" t="str">
            <v>Akademi Keperawatan Gunungsitoli Pemerintah Kabupaten Nias</v>
          </cell>
        </row>
        <row r="4284">
          <cell r="B4284" t="str">
            <v>014196</v>
          </cell>
          <cell r="C4284" t="str">
            <v>Akademi Keperawatan Harapan Mama Deli Serdang</v>
          </cell>
        </row>
        <row r="4285">
          <cell r="B4285" t="str">
            <v>014142</v>
          </cell>
          <cell r="C4285" t="str">
            <v>Akademi Keperawatan Helvetia Medan</v>
          </cell>
        </row>
        <row r="4286">
          <cell r="B4286" t="str">
            <v>014234</v>
          </cell>
          <cell r="C4286" t="str">
            <v>Akademi Keperawatan HKBP Balige</v>
          </cell>
        </row>
        <row r="4287">
          <cell r="B4287" t="str">
            <v>014119</v>
          </cell>
          <cell r="C4287" t="str">
            <v>Akademi Keperawatan Indah</v>
          </cell>
        </row>
        <row r="4288">
          <cell r="B4288" t="str">
            <v>014223</v>
          </cell>
          <cell r="C4288" t="str">
            <v>Akademi Keperawatan Kesdam I/Bukit Barisan Binjai</v>
          </cell>
        </row>
        <row r="4289">
          <cell r="B4289" t="str">
            <v>014224</v>
          </cell>
          <cell r="C4289" t="str">
            <v>Akademi Keperawatan Kesdam I/Bukit Barisan Medan</v>
          </cell>
        </row>
        <row r="4290">
          <cell r="B4290" t="str">
            <v>014222</v>
          </cell>
          <cell r="C4290" t="str">
            <v>Akademi Keperawatan Kesdam I/Bukit Barisan Pematang Siantar</v>
          </cell>
        </row>
        <row r="4291">
          <cell r="B4291" t="str">
            <v>014205</v>
          </cell>
          <cell r="C4291" t="str">
            <v>Akademi Keperawatan Malahayati Medan</v>
          </cell>
        </row>
        <row r="4292">
          <cell r="B4292" t="str">
            <v>014240</v>
          </cell>
          <cell r="C4292" t="str">
            <v xml:space="preserve">Akademi Keperawatan Medistra Lubuk Pakam </v>
          </cell>
        </row>
        <row r="4293">
          <cell r="B4293" t="str">
            <v>344018</v>
          </cell>
          <cell r="C4293" t="str">
            <v xml:space="preserve">Akademi Keperawatan Pemkab Asahan Kisaran </v>
          </cell>
        </row>
        <row r="4294">
          <cell r="B4294" t="str">
            <v>344011</v>
          </cell>
          <cell r="C4294" t="str">
            <v>Akademi Keperawatan Pemkab Dairi</v>
          </cell>
        </row>
        <row r="4295">
          <cell r="B4295" t="str">
            <v>344010</v>
          </cell>
          <cell r="C4295" t="str">
            <v>Akademi Keperawatan Pemkab Labuhan Batu</v>
          </cell>
        </row>
        <row r="4296">
          <cell r="B4296" t="str">
            <v>344012</v>
          </cell>
          <cell r="C4296" t="str">
            <v>Akademi Keperawatan Pemkab Langkat</v>
          </cell>
        </row>
        <row r="4297">
          <cell r="B4297" t="str">
            <v>344019</v>
          </cell>
          <cell r="C4297" t="str">
            <v>Akademi Keperawatan Pemkab Tapanuli Tengah</v>
          </cell>
        </row>
        <row r="4298">
          <cell r="B4298" t="str">
            <v>014128</v>
          </cell>
          <cell r="C4298" t="str">
            <v>Akademi Keperawatan Pemkab Tapanuli Utara</v>
          </cell>
        </row>
        <row r="4299">
          <cell r="B4299" t="str">
            <v>014216</v>
          </cell>
          <cell r="C4299" t="str">
            <v>Akademi Keperawatan RSU Herna</v>
          </cell>
        </row>
        <row r="4300">
          <cell r="B4300" t="str">
            <v>014250</v>
          </cell>
          <cell r="C4300" t="str">
            <v>Akademi Keperawatan RSU Hisarma Medan</v>
          </cell>
        </row>
        <row r="4301">
          <cell r="B4301" t="str">
            <v>014228</v>
          </cell>
          <cell r="C4301" t="str">
            <v>Akademi Keperawatan Sari Mutiara Medan</v>
          </cell>
        </row>
        <row r="4302">
          <cell r="B4302" t="str">
            <v>014204</v>
          </cell>
          <cell r="C4302" t="str">
            <v>Akademi Keperawatan Sehat Binjai</v>
          </cell>
        </row>
        <row r="4303">
          <cell r="B4303" t="str">
            <v>014067</v>
          </cell>
          <cell r="C4303" t="str">
            <v>Akademi Keperawatan Surya Nusantara</v>
          </cell>
        </row>
        <row r="4304">
          <cell r="B4304" t="str">
            <v>014214</v>
          </cell>
          <cell r="C4304" t="str">
            <v>Akademi Keperawatan Takasima Kabanjahe</v>
          </cell>
        </row>
        <row r="4305">
          <cell r="B4305" t="str">
            <v>014069</v>
          </cell>
          <cell r="C4305" t="str">
            <v>Akademi Keperawatan Teladan Bahagia</v>
          </cell>
        </row>
        <row r="4306">
          <cell r="B4306" t="str">
            <v>014236</v>
          </cell>
          <cell r="C4306" t="str">
            <v xml:space="preserve">Akademi Keperawatan Wirahusada Medan </v>
          </cell>
        </row>
        <row r="4307">
          <cell r="B4307" t="str">
            <v>014168</v>
          </cell>
          <cell r="C4307" t="str">
            <v>Akademi Keuangan Dan Perbankan ICM Cantrika Mitra</v>
          </cell>
        </row>
        <row r="4308">
          <cell r="B4308" t="str">
            <v>014002</v>
          </cell>
          <cell r="C4308" t="str">
            <v>Akademi Keuangan Perbankan Swadaya Medan</v>
          </cell>
        </row>
        <row r="4309">
          <cell r="B4309" t="str">
            <v>014054</v>
          </cell>
          <cell r="C4309" t="str">
            <v>Akademi Kholisatur Rahmi</v>
          </cell>
        </row>
        <row r="4310">
          <cell r="B4310" t="str">
            <v>014068</v>
          </cell>
          <cell r="C4310" t="str">
            <v>Akademi Manajemen Informatika &amp; Komputer Multicom</v>
          </cell>
        </row>
        <row r="4311">
          <cell r="B4311" t="str">
            <v>014118</v>
          </cell>
          <cell r="C4311" t="str">
            <v>Akademi Manajemen Informatika &amp; Komputer Royal</v>
          </cell>
        </row>
        <row r="4312">
          <cell r="B4312" t="str">
            <v>014043</v>
          </cell>
          <cell r="C4312" t="str">
            <v>Akademi Manajemen Informatika &amp; Komputer Universal</v>
          </cell>
        </row>
        <row r="4313">
          <cell r="B4313" t="str">
            <v>014213</v>
          </cell>
          <cell r="C4313" t="str">
            <v>Akademi Manajemen Informatika dan Komputer Imelda</v>
          </cell>
        </row>
        <row r="4314">
          <cell r="B4314" t="str">
            <v>014037</v>
          </cell>
          <cell r="C4314" t="str">
            <v>Akademi Manajemen Informatika Dan Komputer Itmi</v>
          </cell>
        </row>
        <row r="4315">
          <cell r="B4315" t="str">
            <v>014046</v>
          </cell>
          <cell r="C4315" t="str">
            <v>Akademi Manajemen Informatika Dan Komputer Logika</v>
          </cell>
        </row>
        <row r="4316">
          <cell r="B4316" t="str">
            <v>014117</v>
          </cell>
          <cell r="C4316" t="str">
            <v>Akademi Manajemen Informatika Dan Komputer Medan</v>
          </cell>
        </row>
        <row r="4317">
          <cell r="B4317" t="str">
            <v>014020</v>
          </cell>
          <cell r="C4317" t="str">
            <v>Akademi Maritim Belawan</v>
          </cell>
        </row>
        <row r="4318">
          <cell r="B4318" t="str">
            <v>014005</v>
          </cell>
          <cell r="C4318" t="str">
            <v>Akademi Maritim Indonesia Medan</v>
          </cell>
        </row>
        <row r="4319">
          <cell r="B4319" t="str">
            <v>014008</v>
          </cell>
          <cell r="C4319" t="str">
            <v>Akademi Pariwisata Dan Perhotelan Darma Agung</v>
          </cell>
        </row>
        <row r="4320">
          <cell r="B4320" t="str">
            <v>383004</v>
          </cell>
          <cell r="C4320" t="str">
            <v>Akademi Pariwisata Medan</v>
          </cell>
        </row>
        <row r="4321">
          <cell r="B4321" t="str">
            <v>014140</v>
          </cell>
          <cell r="C4321" t="str">
            <v>Akademi Pariwisata Medan Hotel School</v>
          </cell>
        </row>
        <row r="4322">
          <cell r="B4322" t="str">
            <v>014039</v>
          </cell>
          <cell r="C4322" t="str">
            <v>Akademi Pariwisata Nusantara Medan</v>
          </cell>
        </row>
        <row r="4323">
          <cell r="B4323" t="str">
            <v>014029</v>
          </cell>
          <cell r="C4323" t="str">
            <v>Akademi Pariwisata Taman Harapan</v>
          </cell>
        </row>
        <row r="4324">
          <cell r="B4324" t="str">
            <v>014249</v>
          </cell>
          <cell r="C4324" t="str">
            <v>Akademi Pendidikan Kesehatan Talitakum</v>
          </cell>
        </row>
        <row r="4325">
          <cell r="B4325" t="str">
            <v>014195</v>
          </cell>
          <cell r="C4325" t="str">
            <v>Akademi Perekam Medik Dan Infokes Imelda</v>
          </cell>
        </row>
        <row r="4326">
          <cell r="B4326" t="str">
            <v>014001</v>
          </cell>
          <cell r="C4326" t="str">
            <v>Akademi Perniagaan dan Perusahaan APIPSU Medan</v>
          </cell>
        </row>
        <row r="4327">
          <cell r="B4327" t="str">
            <v>014133</v>
          </cell>
          <cell r="C4327" t="str">
            <v>Akademi Refraksi Optisi Binalita Sudama</v>
          </cell>
        </row>
        <row r="4328">
          <cell r="B4328" t="str">
            <v>014027</v>
          </cell>
          <cell r="C4328" t="str">
            <v>Akademi Sekretari Manajemen Cendana</v>
          </cell>
        </row>
        <row r="4329">
          <cell r="B4329" t="str">
            <v>014010</v>
          </cell>
          <cell r="C4329" t="str">
            <v>Akademi Sekretari Manajemen Maria Goreti</v>
          </cell>
        </row>
        <row r="4330">
          <cell r="B4330" t="str">
            <v>424004</v>
          </cell>
          <cell r="C4330" t="str">
            <v>Akademi Teknik dan Keselamatan Penerbangan Medan</v>
          </cell>
        </row>
        <row r="4331">
          <cell r="B4331" t="str">
            <v>014052</v>
          </cell>
          <cell r="C4331" t="str">
            <v>Akademi Teknik Deli Serdang</v>
          </cell>
        </row>
        <row r="4332">
          <cell r="B4332" t="str">
            <v>014135</v>
          </cell>
          <cell r="C4332" t="str">
            <v>Akademi Teknik Elektro Medik Binalita Sudama</v>
          </cell>
        </row>
        <row r="4333">
          <cell r="B4333" t="str">
            <v>014013</v>
          </cell>
          <cell r="C4333" t="str">
            <v>Akademi Teknik Indonesia Cut Meutia</v>
          </cell>
        </row>
        <row r="4334">
          <cell r="B4334" t="str">
            <v>014030</v>
          </cell>
          <cell r="C4334" t="str">
            <v>Akademi Teknik Industri Immanuel</v>
          </cell>
        </row>
        <row r="4335">
          <cell r="B4335" t="str">
            <v>434008</v>
          </cell>
          <cell r="C4335" t="str">
            <v>Akademi Teknologi Kimia Industri Medan</v>
          </cell>
        </row>
        <row r="4336">
          <cell r="B4336" t="str">
            <v>014166</v>
          </cell>
          <cell r="C4336" t="str">
            <v>Akademik Kebidanan Armina Centre Panyabungan</v>
          </cell>
        </row>
        <row r="4337">
          <cell r="B4337" t="str">
            <v>014163</v>
          </cell>
          <cell r="C4337" t="str">
            <v>AKPER Gita Matura Abadi Kisaran</v>
          </cell>
        </row>
        <row r="4338">
          <cell r="B4338" t="str">
            <v>014191</v>
          </cell>
          <cell r="C4338" t="str">
            <v>AKPER Tenaga Pembangunan Arjuna Laguboti</v>
          </cell>
        </row>
        <row r="4339">
          <cell r="B4339" t="str">
            <v>014165</v>
          </cell>
          <cell r="C4339" t="str">
            <v>AMIK Harapan Medan</v>
          </cell>
        </row>
        <row r="4340">
          <cell r="B4340" t="str">
            <v>014121</v>
          </cell>
          <cell r="C4340" t="str">
            <v>AMIK Intelcom Global Indo Kisaran</v>
          </cell>
        </row>
        <row r="4341">
          <cell r="B4341" t="str">
            <v>014045</v>
          </cell>
          <cell r="C4341" t="str">
            <v>AMIK Labuhan Batu</v>
          </cell>
        </row>
        <row r="4342">
          <cell r="B4342" t="str">
            <v>014036</v>
          </cell>
          <cell r="C4342" t="str">
            <v>AMIK Medan Business Polytechnic</v>
          </cell>
        </row>
        <row r="4343">
          <cell r="B4343" t="str">
            <v>014040</v>
          </cell>
          <cell r="C4343" t="str">
            <v>AMIK Parbina Nusantara</v>
          </cell>
        </row>
        <row r="4344">
          <cell r="B4344" t="str">
            <v>014058</v>
          </cell>
          <cell r="C4344" t="str">
            <v>AMIK Polibisnis Medan</v>
          </cell>
        </row>
        <row r="4345">
          <cell r="B4345" t="str">
            <v>014061</v>
          </cell>
          <cell r="C4345" t="str">
            <v>AMIK Stiekom Sumatera Utara</v>
          </cell>
        </row>
        <row r="4346">
          <cell r="B4346" t="str">
            <v>014123</v>
          </cell>
          <cell r="C4346" t="str">
            <v>AMIK Tunas Bangsa</v>
          </cell>
        </row>
        <row r="4347">
          <cell r="B4347" t="str">
            <v>014044</v>
          </cell>
          <cell r="C4347" t="str">
            <v>AMIK Widya Loka Medan</v>
          </cell>
        </row>
        <row r="4348">
          <cell r="B4348" t="str">
            <v>014248</v>
          </cell>
          <cell r="C4348" t="str">
            <v>ATRO Yayasan Amal Sinar Bhakti Medan</v>
          </cell>
        </row>
        <row r="4349">
          <cell r="B4349" t="str">
            <v>202012</v>
          </cell>
          <cell r="C4349" t="str">
            <v>IAIN Sumatera Utara</v>
          </cell>
        </row>
        <row r="4350">
          <cell r="B4350" t="str">
            <v>012001</v>
          </cell>
          <cell r="C4350" t="str">
            <v>IKIP Gunung Sitoli</v>
          </cell>
        </row>
        <row r="4351">
          <cell r="B4351" t="str">
            <v>212018</v>
          </cell>
          <cell r="C4351" t="str">
            <v>Institut Agama Islam Daar Al-Ulum (IAIDU) Asahan, Sumatera Utara</v>
          </cell>
        </row>
        <row r="4352">
          <cell r="B4352" t="str">
            <v>012004</v>
          </cell>
          <cell r="C4352" t="str">
            <v>Institut Sains Dan Teknologi Td Pardede</v>
          </cell>
        </row>
        <row r="4353">
          <cell r="B4353" t="str">
            <v>012005</v>
          </cell>
          <cell r="C4353" t="str">
            <v xml:space="preserve">Institut Teknologi Del </v>
          </cell>
        </row>
        <row r="4354">
          <cell r="B4354" t="str">
            <v>012003</v>
          </cell>
          <cell r="C4354" t="str">
            <v>Institut Teknologi Medan</v>
          </cell>
        </row>
        <row r="4355">
          <cell r="B4355" t="str">
            <v>015021</v>
          </cell>
          <cell r="C4355" t="str">
            <v>Politeknik Bisnis Indonesia</v>
          </cell>
        </row>
        <row r="4356">
          <cell r="B4356" t="str">
            <v>015004</v>
          </cell>
          <cell r="C4356" t="str">
            <v>Politeknik Ganesha</v>
          </cell>
        </row>
        <row r="4357">
          <cell r="B4357" t="str">
            <v>015022</v>
          </cell>
          <cell r="C4357" t="str">
            <v>Politeknik Gihon</v>
          </cell>
        </row>
        <row r="4358">
          <cell r="B4358" t="str">
            <v>015017</v>
          </cell>
          <cell r="C4358" t="str">
            <v>Politeknik IT&amp;B Medan</v>
          </cell>
        </row>
        <row r="4359">
          <cell r="B4359" t="str">
            <v>015016</v>
          </cell>
          <cell r="C4359" t="str">
            <v>Politeknik Kesehatan YRSU Dr Rusdi</v>
          </cell>
        </row>
        <row r="4360">
          <cell r="B4360" t="str">
            <v>015009</v>
          </cell>
          <cell r="C4360" t="str">
            <v>Politeknik LP3I Medan</v>
          </cell>
        </row>
        <row r="4361">
          <cell r="B4361" t="str">
            <v>015005</v>
          </cell>
          <cell r="C4361" t="str">
            <v>Politeknik Mandiri Bina Prestasi</v>
          </cell>
        </row>
        <row r="4362">
          <cell r="B4362" t="str">
            <v>005003</v>
          </cell>
          <cell r="C4362" t="str">
            <v>Politeknik Negeri Medan</v>
          </cell>
        </row>
        <row r="4363">
          <cell r="B4363" t="str">
            <v>015008</v>
          </cell>
          <cell r="C4363" t="str">
            <v>Politeknik Poliprofesi Medan</v>
          </cell>
        </row>
        <row r="4364">
          <cell r="B4364" t="str">
            <v>015007</v>
          </cell>
          <cell r="C4364" t="str">
            <v>Politeknik Profesional Mandiri</v>
          </cell>
        </row>
        <row r="4365">
          <cell r="B4365" t="str">
            <v>015011</v>
          </cell>
          <cell r="C4365" t="str">
            <v>Politeknik Santo Thomas</v>
          </cell>
        </row>
        <row r="4366">
          <cell r="B4366" t="str">
            <v>015015</v>
          </cell>
          <cell r="C4366" t="str">
            <v>Politeknik Tanjungbalai</v>
          </cell>
        </row>
        <row r="4367">
          <cell r="B4367" t="str">
            <v>435001</v>
          </cell>
          <cell r="C4367" t="str">
            <v>Politeknik Teknologi Kimia Industri Medan</v>
          </cell>
        </row>
        <row r="4368">
          <cell r="B4368" t="str">
            <v>015012</v>
          </cell>
          <cell r="C4368" t="str">
            <v>Politeknik Trijaya Krama</v>
          </cell>
        </row>
        <row r="4369">
          <cell r="B4369" t="str">
            <v>015010</v>
          </cell>
          <cell r="C4369" t="str">
            <v>Politeknik Tugu 45 Medan</v>
          </cell>
        </row>
        <row r="4370">
          <cell r="B4370" t="str">
            <v>015003</v>
          </cell>
          <cell r="C4370" t="str">
            <v>Politeknik Unggul LP3M</v>
          </cell>
        </row>
        <row r="4371">
          <cell r="B4371" t="str">
            <v>015023</v>
          </cell>
          <cell r="C4371" t="str">
            <v>Politeknik Wilmar Bisnis Indonesia</v>
          </cell>
        </row>
        <row r="4372">
          <cell r="B4372" t="str">
            <v>015013</v>
          </cell>
          <cell r="C4372" t="str">
            <v>Politeknik Yanada</v>
          </cell>
        </row>
        <row r="4373">
          <cell r="B4373" t="str">
            <v>405002</v>
          </cell>
          <cell r="C4373" t="str">
            <v>Poltekkes Kemenkes Medan</v>
          </cell>
        </row>
        <row r="4374">
          <cell r="B4374" t="str">
            <v>013179</v>
          </cell>
          <cell r="C4374" t="str">
            <v>S.T. Manajemen Bisnis Multi Sarana Manajemen Administrasi dan Rekayasa Teknologi</v>
          </cell>
        </row>
        <row r="4375">
          <cell r="B4375" t="str">
            <v>293004</v>
          </cell>
          <cell r="C4375" t="str">
            <v>Sekolah Tinggi Agama Buddha Bodhi Dharma</v>
          </cell>
        </row>
        <row r="4376">
          <cell r="B4376" t="str">
            <v>233200</v>
          </cell>
          <cell r="C4376" t="str">
            <v>Sekolah Tinggi Agama Kristen Emmanuel Agung Nias</v>
          </cell>
        </row>
        <row r="4377">
          <cell r="B4377" t="str">
            <v>013010</v>
          </cell>
          <cell r="C4377" t="str">
            <v>Sekolah Tinggi Bahasa Asing Harapan</v>
          </cell>
        </row>
        <row r="4378">
          <cell r="B4378" t="str">
            <v>013004</v>
          </cell>
          <cell r="C4378" t="str">
            <v>Sekolah Tinggi Bahasa Asing Swadaya Medan</v>
          </cell>
        </row>
        <row r="4379">
          <cell r="B4379" t="str">
            <v>233292</v>
          </cell>
          <cell r="C4379" t="str">
            <v>Sekolah Tinggi Bibelvrouw HKBP Laguboti</v>
          </cell>
        </row>
        <row r="4380">
          <cell r="B4380" t="str">
            <v>013090</v>
          </cell>
          <cell r="C4380" t="str">
            <v>Sekolah Tinggi Filsafat Theologi S Nusantara</v>
          </cell>
        </row>
        <row r="4381">
          <cell r="B4381" t="str">
            <v>013001</v>
          </cell>
          <cell r="C4381" t="str">
            <v>Sekolah Tinggi Hukum YNI</v>
          </cell>
        </row>
        <row r="4382">
          <cell r="B4382" t="str">
            <v>013098</v>
          </cell>
          <cell r="C4382" t="str">
            <v>Sekolah Tinggi Ilmu Bahasa Asing ITMI Medan</v>
          </cell>
        </row>
        <row r="4383">
          <cell r="B4383" t="str">
            <v>013066</v>
          </cell>
          <cell r="C4383" t="str">
            <v>Sekolah Tinggi Ilmu Ekonomi Al-Hikmah</v>
          </cell>
        </row>
        <row r="4384">
          <cell r="B4384" t="str">
            <v>013030</v>
          </cell>
          <cell r="C4384" t="str">
            <v>Sekolah Tinggi Ilmu Ekonomi Al-Washliyah</v>
          </cell>
        </row>
        <row r="4385">
          <cell r="B4385" t="str">
            <v>013097</v>
          </cell>
          <cell r="C4385" t="str">
            <v>Sekolah Tinggi Ilmu Ekonomi Bina Karya</v>
          </cell>
        </row>
        <row r="4386">
          <cell r="B4386" t="str">
            <v>013067</v>
          </cell>
          <cell r="C4386" t="str">
            <v>Sekolah Tinggi Ilmu Ekonomi Eka Prasetya</v>
          </cell>
        </row>
        <row r="4387">
          <cell r="B4387" t="str">
            <v>013068</v>
          </cell>
          <cell r="C4387" t="str">
            <v>Sekolah Tinggi Ilmu Ekonomi Graha Kirana</v>
          </cell>
        </row>
        <row r="4388">
          <cell r="B4388" t="str">
            <v>013009</v>
          </cell>
          <cell r="C4388" t="str">
            <v>Sekolah Tinggi Ilmu Ekonomi Harapan</v>
          </cell>
        </row>
        <row r="4389">
          <cell r="B4389" t="str">
            <v>013074</v>
          </cell>
          <cell r="C4389" t="str">
            <v>Sekolah Tinggi Ilmu Ekonomi IBBI</v>
          </cell>
        </row>
        <row r="4390">
          <cell r="B4390" t="str">
            <v>013071</v>
          </cell>
          <cell r="C4390" t="str">
            <v>Sekolah Tinggi Ilmu Ekonomi Indonesia Medan</v>
          </cell>
        </row>
        <row r="4391">
          <cell r="B4391" t="str">
            <v>013091</v>
          </cell>
          <cell r="C4391" t="str">
            <v>Sekolah Tinggi Ilmu Ekonomi ITMI Medan</v>
          </cell>
        </row>
        <row r="4392">
          <cell r="B4392" t="str">
            <v>013073</v>
          </cell>
          <cell r="C4392" t="str">
            <v>Sekolah Tinggi Ilmu Ekonomi Labuhan Batu</v>
          </cell>
        </row>
        <row r="4393">
          <cell r="B4393" t="str">
            <v>013077</v>
          </cell>
          <cell r="C4393" t="str">
            <v>Sekolah Tinggi Ilmu Ekonomi LMII</v>
          </cell>
        </row>
        <row r="4394">
          <cell r="B4394" t="str">
            <v>013047</v>
          </cell>
          <cell r="C4394" t="str">
            <v>Sekolah Tinggi Ilmu Ekonomi Mars</v>
          </cell>
        </row>
        <row r="4395">
          <cell r="B4395" t="str">
            <v>013043</v>
          </cell>
          <cell r="C4395" t="str">
            <v>Sekolah Tinggi Ilmu Ekonomi Muhammadiyah Kisaran</v>
          </cell>
        </row>
        <row r="4396">
          <cell r="B4396" t="str">
            <v>013022</v>
          </cell>
          <cell r="C4396" t="str">
            <v>Sekolah Tinggi Ilmu Ekonomi Nusa Bangsa</v>
          </cell>
        </row>
        <row r="4397">
          <cell r="B4397" t="str">
            <v>013027</v>
          </cell>
          <cell r="C4397" t="str">
            <v>Sekolah Tinggi Ilmu Ekonomi Pelita Bangsa</v>
          </cell>
        </row>
        <row r="4398">
          <cell r="B4398" t="str">
            <v>013089</v>
          </cell>
          <cell r="C4398" t="str">
            <v>Sekolah Tinggi Ilmu Ekonomi Pembangunan</v>
          </cell>
        </row>
        <row r="4399">
          <cell r="B4399" t="str">
            <v>013187</v>
          </cell>
          <cell r="C4399" t="str">
            <v>Sekolah Tinggi Ilmu Ekonomi Profesional Indonesia</v>
          </cell>
        </row>
        <row r="4400">
          <cell r="B4400" t="str">
            <v>013081</v>
          </cell>
          <cell r="C4400" t="str">
            <v>Sekolah Tinggi Ilmu Ekonomi Riama</v>
          </cell>
        </row>
        <row r="4401">
          <cell r="B4401" t="str">
            <v>013088</v>
          </cell>
          <cell r="C4401" t="str">
            <v>Sekolah Tinggi Ilmu Ekonomi Sultan Agung</v>
          </cell>
        </row>
        <row r="4402">
          <cell r="B4402" t="str">
            <v>013051</v>
          </cell>
          <cell r="C4402" t="str">
            <v>Sekolah Tinggi Ilmu Ekonomi Surya Nusantara</v>
          </cell>
        </row>
        <row r="4403">
          <cell r="B4403" t="str">
            <v>013003</v>
          </cell>
          <cell r="C4403" t="str">
            <v>Sekolah Tinggi Ilmu Ekonomi Swadaya Medan</v>
          </cell>
        </row>
        <row r="4404">
          <cell r="B4404" t="str">
            <v>013064</v>
          </cell>
          <cell r="C4404" t="str">
            <v>Sekolah Tinggi Ilmu Ekonomi Tricom</v>
          </cell>
        </row>
        <row r="4405">
          <cell r="B4405" t="str">
            <v>013076</v>
          </cell>
          <cell r="C4405" t="str">
            <v>Sekolah Tinggi Ilmu Ekonomi Y P Kampus</v>
          </cell>
        </row>
        <row r="4406">
          <cell r="B4406" t="str">
            <v>013070</v>
          </cell>
          <cell r="C4406" t="str">
            <v>Sekolah Tinggi Ilmu Hukum Al-hikmah</v>
          </cell>
        </row>
        <row r="4407">
          <cell r="B4407" t="str">
            <v>013020</v>
          </cell>
          <cell r="C4407" t="str">
            <v>Sekolah Tinggi Ilmu Hukum Benteng Huraba</v>
          </cell>
        </row>
        <row r="4408">
          <cell r="B4408" t="str">
            <v>013069</v>
          </cell>
          <cell r="C4408" t="str">
            <v>Sekolah Tinggi Ilmu Hukum Graha Kirana</v>
          </cell>
        </row>
        <row r="4409">
          <cell r="B4409" t="str">
            <v>013084</v>
          </cell>
          <cell r="C4409" t="str">
            <v>Sekolah Tinggi Ilmu Hukum Labuhan Batu</v>
          </cell>
        </row>
        <row r="4410">
          <cell r="B4410" t="str">
            <v>013060</v>
          </cell>
          <cell r="C4410" t="str">
            <v>Sekolah Tinggi Ilmu Hukum Muhammadiyah Kisaran</v>
          </cell>
        </row>
        <row r="4411">
          <cell r="B4411" t="str">
            <v>013178</v>
          </cell>
          <cell r="C4411" t="str">
            <v>Sekolah Tinggi Ilmu Hukum Nias Selatan</v>
          </cell>
        </row>
        <row r="4412">
          <cell r="B4412" t="str">
            <v>013005</v>
          </cell>
          <cell r="C4412" t="str">
            <v>Sekolah Tinggi Ilmu Hukum Swadaya</v>
          </cell>
        </row>
        <row r="4413">
          <cell r="B4413" t="str">
            <v>013122</v>
          </cell>
          <cell r="C4413" t="str">
            <v>Sekolah Tinggi Ilmu Kesehatan Binalita Sudama</v>
          </cell>
        </row>
        <row r="4414">
          <cell r="B4414" t="str">
            <v>013104</v>
          </cell>
          <cell r="C4414" t="str">
            <v>Sekolah Tinggi Ilmu Kesehatan Deli Husada</v>
          </cell>
        </row>
        <row r="4415">
          <cell r="B4415" t="str">
            <v>013162</v>
          </cell>
          <cell r="C4415" t="str">
            <v>Sekolah Tinggi Ilmu Kesehatan Flora</v>
          </cell>
        </row>
        <row r="4416">
          <cell r="B4416" t="str">
            <v>013101</v>
          </cell>
          <cell r="C4416" t="str">
            <v>Sekolah Tinggi Ilmu Kesehatan Helvetia</v>
          </cell>
        </row>
        <row r="4417">
          <cell r="B4417" t="str">
            <v>013102</v>
          </cell>
          <cell r="C4417" t="str">
            <v>Sekolah Tinggi Ilmu Kesehatan Medistra</v>
          </cell>
        </row>
        <row r="4418">
          <cell r="B4418" t="str">
            <v>013161</v>
          </cell>
          <cell r="C4418" t="str">
            <v>Sekolah Tinggi Ilmu Kesehatan RS Haji Medan</v>
          </cell>
        </row>
        <row r="4419">
          <cell r="B4419" t="str">
            <v>013108</v>
          </cell>
          <cell r="C4419" t="str">
            <v>Sekolah Tinggi Ilmu Kesehatan Sumatera Utara</v>
          </cell>
        </row>
        <row r="4420">
          <cell r="B4420" t="str">
            <v>013148</v>
          </cell>
          <cell r="C4420" t="str">
            <v>Sekolah Tinggi Ilmu Komputer Medan</v>
          </cell>
        </row>
        <row r="4421">
          <cell r="B4421" t="str">
            <v>013042</v>
          </cell>
          <cell r="C4421" t="str">
            <v>Sekolah Tinggi Ilmu Komunikasi Pembangunan</v>
          </cell>
        </row>
        <row r="4422">
          <cell r="B4422" t="str">
            <v>013085</v>
          </cell>
          <cell r="C4422" t="str">
            <v>Sekolah Tinggi Ilmu Manajemen Sukma</v>
          </cell>
        </row>
        <row r="4423">
          <cell r="B4423" t="str">
            <v>013083</v>
          </cell>
          <cell r="C4423" t="str">
            <v>Sekolah Tinggi Ilmu Pertanian Labuhan Batu</v>
          </cell>
        </row>
        <row r="4424">
          <cell r="B4424" t="str">
            <v>013100</v>
          </cell>
          <cell r="C4424" t="str">
            <v>Sekolah Tinggi Kelautan Dan Perikanan Indonesia</v>
          </cell>
        </row>
        <row r="4425">
          <cell r="B4425" t="str">
            <v>013176</v>
          </cell>
          <cell r="C4425" t="str">
            <v xml:space="preserve">Sekolah Tinggi Kesehatan Imelda </v>
          </cell>
        </row>
        <row r="4426">
          <cell r="B4426" t="str">
            <v>013173</v>
          </cell>
          <cell r="C4426" t="str">
            <v>Sekolah Tinggi Manajemen Informatika dan Komputer Royal</v>
          </cell>
        </row>
        <row r="4427">
          <cell r="B4427" t="str">
            <v>013024</v>
          </cell>
          <cell r="C4427" t="str">
            <v>Sekolah Tinggi Olahraga Dan Kesehatan Bina Guna</v>
          </cell>
        </row>
        <row r="4428">
          <cell r="B4428" t="str">
            <v>443005</v>
          </cell>
          <cell r="C4428" t="str">
            <v>sekolah Tinggi Penyuluhan Pertanian Medan</v>
          </cell>
        </row>
        <row r="4429">
          <cell r="B4429" t="str">
            <v>013095</v>
          </cell>
          <cell r="C4429" t="str">
            <v>Sekolah Tinggi Perikanan Sibolga</v>
          </cell>
        </row>
        <row r="4430">
          <cell r="B4430" t="str">
            <v>013036</v>
          </cell>
          <cell r="C4430" t="str">
            <v>Sekolah Tinggi Pertanian Benteng Huraba</v>
          </cell>
        </row>
        <row r="4431">
          <cell r="B4431" t="str">
            <v>013011</v>
          </cell>
          <cell r="C4431" t="str">
            <v>Sekolah Tinggi Teknik Harapan</v>
          </cell>
        </row>
        <row r="4432">
          <cell r="B4432" t="str">
            <v>013113</v>
          </cell>
          <cell r="C4432" t="str">
            <v>Sekolah Tinggi Teknik Poliprofesi</v>
          </cell>
        </row>
        <row r="4433">
          <cell r="B4433" t="str">
            <v>013041</v>
          </cell>
          <cell r="C4433" t="str">
            <v>Sekolah Tinggi Teknologi Immanuel</v>
          </cell>
        </row>
        <row r="4434">
          <cell r="B4434" t="str">
            <v>013119</v>
          </cell>
          <cell r="C4434" t="str">
            <v>Sekolah Tinggi Teknologi Sinar Husni</v>
          </cell>
        </row>
        <row r="4435">
          <cell r="B4435" t="str">
            <v>233038</v>
          </cell>
          <cell r="C4435" t="str">
            <v>Sekolah Tinggi Teologi Abdi Sabda Medan</v>
          </cell>
        </row>
        <row r="4436">
          <cell r="B4436" t="str">
            <v>233345</v>
          </cell>
          <cell r="C4436" t="str">
            <v xml:space="preserve">Sekolah Tinggi Teologi Amsal </v>
          </cell>
        </row>
        <row r="4437">
          <cell r="B4437" t="str">
            <v>233076</v>
          </cell>
          <cell r="C4437" t="str">
            <v>Sekolah Tinggi Teologi Baptis Medan</v>
          </cell>
        </row>
        <row r="4438">
          <cell r="B4438" t="str">
            <v>233039</v>
          </cell>
          <cell r="C4438" t="str">
            <v>Sekolah Tinggi Teologi Bethel Medan</v>
          </cell>
        </row>
        <row r="4439">
          <cell r="B4439" t="str">
            <v>233343</v>
          </cell>
          <cell r="C4439" t="str">
            <v>Sekolah Tinggi Teologi Bina Insani Indonesia Kasih Abadi Pematang Siantar</v>
          </cell>
        </row>
        <row r="4440">
          <cell r="B4440" t="str">
            <v>233294</v>
          </cell>
          <cell r="C4440" t="str">
            <v>Sekolah Tinggi Teologi Bina Muda Wirawan Medan</v>
          </cell>
        </row>
        <row r="4441">
          <cell r="B4441" t="str">
            <v>233347</v>
          </cell>
          <cell r="C4441" t="str">
            <v>Sekolah Tinggi Teologi Deli Serdang Medan</v>
          </cell>
        </row>
        <row r="4442">
          <cell r="B4442" t="str">
            <v>233289</v>
          </cell>
          <cell r="C4442" t="str">
            <v>Sekolah Tinggi Teologi Diakones HKBP Balige</v>
          </cell>
        </row>
        <row r="4443">
          <cell r="B4443" t="str">
            <v>233290</v>
          </cell>
          <cell r="C4443" t="str">
            <v>Sekolah Tinggi Teologi Guru Huria HKBP Sipoholon</v>
          </cell>
        </row>
        <row r="4444">
          <cell r="B4444" t="str">
            <v>013026</v>
          </cell>
          <cell r="C4444" t="str">
            <v>Sekolah Tinggi Teologi HKBP</v>
          </cell>
        </row>
        <row r="4445">
          <cell r="B4445" t="str">
            <v>233042</v>
          </cell>
          <cell r="C4445" t="str">
            <v>Sekolah Tinggi Teologi Imanuel (SETITEL) Teluk Dalam Kabupaten Nias Selatan</v>
          </cell>
        </row>
        <row r="4446">
          <cell r="B4446" t="str">
            <v>233196</v>
          </cell>
          <cell r="C4446" t="str">
            <v>Sekolah Tinggi Teologi Imanuel Ministry El Shadday</v>
          </cell>
        </row>
        <row r="4447">
          <cell r="B4447" t="str">
            <v>233293</v>
          </cell>
          <cell r="C4447" t="str">
            <v>Sekolah Tinggi Teologi Injili Arastamar Tapanuli (STT Siarnauli)</v>
          </cell>
        </row>
        <row r="4448">
          <cell r="B4448" t="str">
            <v>233040</v>
          </cell>
          <cell r="C4448" t="str">
            <v>Sekolah Tinggi Teologi Injili Bethsaida Medan</v>
          </cell>
        </row>
        <row r="4449">
          <cell r="B4449" t="str">
            <v>233082</v>
          </cell>
          <cell r="C4449" t="str">
            <v>Sekolah Tinggi Teologi Marturia Tanjung Balai</v>
          </cell>
        </row>
        <row r="4450">
          <cell r="B4450" t="str">
            <v>233194</v>
          </cell>
          <cell r="C4450" t="str">
            <v>Sekolah Tinggi Teologi Nias</v>
          </cell>
        </row>
        <row r="4451">
          <cell r="B4451" t="str">
            <v>233348</v>
          </cell>
          <cell r="C4451" t="str">
            <v>Sekolah Tinggi Teologi Pantekosta Sumut - Aceh</v>
          </cell>
        </row>
        <row r="4452">
          <cell r="B4452" t="str">
            <v>233041</v>
          </cell>
          <cell r="C4452" t="str">
            <v>Sekolah Tinggi Teologi Paulus Medan</v>
          </cell>
        </row>
        <row r="4453">
          <cell r="B4453" t="str">
            <v>233198</v>
          </cell>
          <cell r="C4453" t="str">
            <v>Sekolah Tinggi Teologi Pelita Kebenaran</v>
          </cell>
        </row>
        <row r="4454">
          <cell r="B4454" t="str">
            <v>233331</v>
          </cell>
          <cell r="C4454" t="str">
            <v>Sekolah Tinggi Teologi Perjanjiannya Kabanjahe</v>
          </cell>
        </row>
        <row r="4455">
          <cell r="B4455" t="str">
            <v>233201</v>
          </cell>
          <cell r="C4455" t="str">
            <v>Sekolah Tinggi Teologi Reformed Injili Lumbantor</v>
          </cell>
        </row>
        <row r="4456">
          <cell r="B4456" t="str">
            <v>233192</v>
          </cell>
          <cell r="C4456" t="str">
            <v>Sekolah Tinggi Teologi Renatus Pematang Siantar</v>
          </cell>
        </row>
        <row r="4457">
          <cell r="B4457" t="str">
            <v>233186</v>
          </cell>
          <cell r="C4457" t="str">
            <v>Sekolah Tinggi Teologi Sola Gratia Medan</v>
          </cell>
        </row>
        <row r="4458">
          <cell r="B4458" t="str">
            <v>233187</v>
          </cell>
          <cell r="C4458" t="str">
            <v>Sekolah Tinggi Teologi Sumatera Medan</v>
          </cell>
        </row>
        <row r="4459">
          <cell r="B4459" t="str">
            <v>233188</v>
          </cell>
          <cell r="C4459" t="str">
            <v>Sekolah Tinggi Teologi Sumatera Utara</v>
          </cell>
        </row>
        <row r="4460">
          <cell r="B4460" t="str">
            <v>233197</v>
          </cell>
          <cell r="C4460" t="str">
            <v>Sekolah Tinggi Teologi Syalom Nias</v>
          </cell>
        </row>
        <row r="4461">
          <cell r="B4461" t="str">
            <v>233189</v>
          </cell>
          <cell r="C4461" t="str">
            <v>Sekolah Tinggi Teologi William Carey Medan</v>
          </cell>
        </row>
        <row r="4462">
          <cell r="B4462" t="str">
            <v>213360</v>
          </cell>
          <cell r="C4462" t="str">
            <v>STAI Al-Hikmah Medan, Sumatera Utara</v>
          </cell>
        </row>
        <row r="4463">
          <cell r="B4463" t="str">
            <v>213361</v>
          </cell>
          <cell r="C4463" t="str">
            <v>STAI Al-Hikmah, Tanjung Balai, Sumatera Utara</v>
          </cell>
        </row>
        <row r="4464">
          <cell r="B4464" t="str">
            <v>213090</v>
          </cell>
          <cell r="C4464" t="str">
            <v>STAI Al-Ikhlas Sidikalang, Dairi, Sumatera Utara</v>
          </cell>
        </row>
        <row r="4465">
          <cell r="B4465" t="str">
            <v>213098</v>
          </cell>
          <cell r="C4465" t="str">
            <v>STAI As-Sunnah Deli Serdang Sumatera Utara</v>
          </cell>
        </row>
        <row r="4466">
          <cell r="B4466" t="str">
            <v>213075</v>
          </cell>
          <cell r="C4466" t="str">
            <v>STAI Bahriyatul Ulum Pandan</v>
          </cell>
        </row>
        <row r="4467">
          <cell r="B4467" t="str">
            <v>213099</v>
          </cell>
          <cell r="C4467" t="str">
            <v>STAI Barumun Raya Sibuhan</v>
          </cell>
        </row>
        <row r="4468">
          <cell r="B4468" t="str">
            <v>213363</v>
          </cell>
          <cell r="C4468" t="str">
            <v>STAI Darul Arafah (STAIDA) Lau Bakeri Deli Serdang, Sumatera Utara</v>
          </cell>
        </row>
        <row r="4469">
          <cell r="B4469" t="str">
            <v>213364</v>
          </cell>
          <cell r="C4469" t="str">
            <v>STAI Hikmatul Fadhilah Medan, Sumatera Utara</v>
          </cell>
        </row>
        <row r="4470">
          <cell r="B4470" t="str">
            <v>213365</v>
          </cell>
          <cell r="C4470" t="str">
            <v>STAI Jam`iyah Mahmudiyah Tanjungpura Langkat, Sumatera Utara</v>
          </cell>
        </row>
        <row r="4471">
          <cell r="B4471" t="str">
            <v>213366</v>
          </cell>
          <cell r="C4471" t="str">
            <v>STAI Madina (STAIM) Panyabungan, Mandailing Natal, Sumatera Utara</v>
          </cell>
        </row>
        <row r="4472">
          <cell r="B4472" t="str">
            <v>213100</v>
          </cell>
          <cell r="C4472" t="str">
            <v>STAI Nias</v>
          </cell>
        </row>
        <row r="4473">
          <cell r="B4473" t="str">
            <v>213101</v>
          </cell>
          <cell r="C4473" t="str">
            <v>STAI Panca Budi Medan</v>
          </cell>
        </row>
        <row r="4474">
          <cell r="B4474" t="str">
            <v>213367</v>
          </cell>
          <cell r="C4474" t="str">
            <v>STAI PERTINU Padangsidimpuan, Sumatera Utara</v>
          </cell>
        </row>
        <row r="4475">
          <cell r="B4475" t="str">
            <v>213368</v>
          </cell>
          <cell r="C4475" t="str">
            <v>STAI Raudhatul Akmal, Deli Serdang, Sumatera Utara</v>
          </cell>
        </row>
        <row r="4476">
          <cell r="B4476" t="str">
            <v>213370</v>
          </cell>
          <cell r="C4476" t="str">
            <v>STAI Serdang Lubuk Pakam, Sumatera Utara</v>
          </cell>
        </row>
        <row r="4477">
          <cell r="B4477" t="str">
            <v>213371</v>
          </cell>
          <cell r="C4477" t="str">
            <v>STAI Sumatera (STAIS) Medan, Sumatera Utara</v>
          </cell>
        </row>
        <row r="4478">
          <cell r="B4478" t="str">
            <v>213372</v>
          </cell>
          <cell r="C4478" t="str">
            <v>STAI Syekh H. Abdul Halim Hasan Al-Islahiyah Binjai, Sumatera Utara</v>
          </cell>
        </row>
        <row r="4479">
          <cell r="B4479" t="str">
            <v>213374</v>
          </cell>
          <cell r="C4479" t="str">
            <v>STAI Tebing Tinggi Deli, Sumatera Utara</v>
          </cell>
        </row>
        <row r="4480">
          <cell r="B4480" t="str">
            <v>213375</v>
          </cell>
          <cell r="C4480" t="str">
            <v>STAI UISU, Pematang Siantar, Sumatera Utara</v>
          </cell>
        </row>
        <row r="4481">
          <cell r="B4481" t="str">
            <v>203005</v>
          </cell>
          <cell r="C4481" t="str">
            <v>STAIN Padangsidempuan</v>
          </cell>
        </row>
        <row r="4482">
          <cell r="B4482" t="str">
            <v>223001</v>
          </cell>
          <cell r="C4482" t="str">
            <v>STAK Negeri Tarutung</v>
          </cell>
        </row>
        <row r="4483">
          <cell r="B4483" t="str">
            <v>013158</v>
          </cell>
          <cell r="C4483" t="str">
            <v>Stba Persahabatan Internasional Asia</v>
          </cell>
        </row>
        <row r="4484">
          <cell r="B4484" t="str">
            <v>213552</v>
          </cell>
          <cell r="C4484" t="str">
            <v xml:space="preserve">STEBIS Al-Ulum Terpadu Medan </v>
          </cell>
        </row>
        <row r="4485">
          <cell r="B4485" t="str">
            <v>013134</v>
          </cell>
          <cell r="C4485" t="str">
            <v>STIE Akuntansi Dan Bisnis Internasional</v>
          </cell>
        </row>
        <row r="4486">
          <cell r="B4486" t="str">
            <v>013099</v>
          </cell>
          <cell r="C4486" t="str">
            <v>STIE IBMI Medan</v>
          </cell>
        </row>
        <row r="4487">
          <cell r="B4487" t="str">
            <v>013142</v>
          </cell>
          <cell r="C4487" t="str">
            <v>STIE Informasi Teknologi Dan Bisnis</v>
          </cell>
        </row>
        <row r="4488">
          <cell r="B4488" t="str">
            <v>013165</v>
          </cell>
          <cell r="C4488" t="str">
            <v>STIE Mikroskill</v>
          </cell>
        </row>
        <row r="4489">
          <cell r="B4489" t="str">
            <v>013150</v>
          </cell>
          <cell r="C4489" t="str">
            <v>STIE Nias Selatan</v>
          </cell>
        </row>
        <row r="4490">
          <cell r="B4490" t="str">
            <v>013163</v>
          </cell>
          <cell r="C4490" t="str">
            <v>STIE Professional Manajemen College Indonesia</v>
          </cell>
        </row>
        <row r="4491">
          <cell r="B4491" t="str">
            <v>013172</v>
          </cell>
          <cell r="C4491" t="str">
            <v>STIKES Aufa Royhan</v>
          </cell>
        </row>
        <row r="4492">
          <cell r="B4492" t="str">
            <v>013184</v>
          </cell>
          <cell r="C4492" t="str">
            <v>STIKES Darmais Padangsidimpuan</v>
          </cell>
        </row>
        <row r="4493">
          <cell r="B4493" t="str">
            <v>013168</v>
          </cell>
          <cell r="C4493" t="str">
            <v>STIKES Nauli Husada</v>
          </cell>
        </row>
        <row r="4494">
          <cell r="B4494" t="str">
            <v>013180</v>
          </cell>
          <cell r="C4494" t="str">
            <v>STIKES Nurliana Medan</v>
          </cell>
        </row>
        <row r="4495">
          <cell r="B4495" t="str">
            <v>013141</v>
          </cell>
          <cell r="C4495" t="str">
            <v>STIKES Putra Abadi Langkat</v>
          </cell>
        </row>
        <row r="4496">
          <cell r="B4496" t="str">
            <v>013183</v>
          </cell>
          <cell r="C4496" t="str">
            <v>STIKES Sakinah Husada Tanjung Balai</v>
          </cell>
        </row>
        <row r="4497">
          <cell r="B4497" t="str">
            <v>013140</v>
          </cell>
          <cell r="C4497" t="str">
            <v>STIKES Santa Elisabeth Medan</v>
          </cell>
        </row>
        <row r="4498">
          <cell r="B4498" t="str">
            <v>013185</v>
          </cell>
          <cell r="C4498" t="str">
            <v>STIKES Senior Medan</v>
          </cell>
        </row>
        <row r="4499">
          <cell r="B4499" t="str">
            <v>013186</v>
          </cell>
          <cell r="C4499" t="str">
            <v>STIKES Siti Hajar</v>
          </cell>
        </row>
        <row r="4500">
          <cell r="B4500" t="str">
            <v>013177</v>
          </cell>
          <cell r="C4500" t="str">
            <v>STIKES Syuhada di Padangsidimpuan</v>
          </cell>
        </row>
        <row r="4501">
          <cell r="B4501" t="str">
            <v>013175</v>
          </cell>
          <cell r="C4501" t="str">
            <v xml:space="preserve">STIKES Widya Husada Medan </v>
          </cell>
        </row>
        <row r="4502">
          <cell r="B4502" t="str">
            <v>013181</v>
          </cell>
          <cell r="C4502" t="str">
            <v xml:space="preserve">STIKOM Tunas Bangsa </v>
          </cell>
        </row>
        <row r="4503">
          <cell r="B4503" t="str">
            <v>013131</v>
          </cell>
          <cell r="C4503" t="str">
            <v>STIPER Agrobisnis Perkebunan</v>
          </cell>
        </row>
        <row r="4504">
          <cell r="B4504" t="str">
            <v>213102</v>
          </cell>
          <cell r="C4504" t="str">
            <v>STIT Al-Hikmah Tebing Tinggi Sumatera Utara</v>
          </cell>
        </row>
        <row r="4505">
          <cell r="B4505" t="str">
            <v>213362</v>
          </cell>
          <cell r="C4505" t="str">
            <v>STIT Al-Washliyah Binjai</v>
          </cell>
        </row>
        <row r="4506">
          <cell r="B4506" t="str">
            <v>213103</v>
          </cell>
          <cell r="C4506" t="str">
            <v>STIT Ar-Raudhah</v>
          </cell>
        </row>
        <row r="4507">
          <cell r="B4507" t="str">
            <v>213376</v>
          </cell>
          <cell r="C4507" t="str">
            <v>STIT Gunung Tua, Padang Lawas Utara, Tapanuli Selatan, Sumatera Utara</v>
          </cell>
        </row>
        <row r="4508">
          <cell r="B4508" t="str">
            <v>213377</v>
          </cell>
          <cell r="C4508" t="str">
            <v>STIT Hamzah Al-Fansuri Sibolga Barus (STIT HASIBA) Tapanuli Tengah, Sumatera Uta</v>
          </cell>
        </row>
        <row r="4509">
          <cell r="B4509" t="str">
            <v>213378</v>
          </cell>
          <cell r="C4509" t="str">
            <v>STIT Muhammadiyah Sibolga, Tapanuli Tengah, Sumatera Utara</v>
          </cell>
        </row>
        <row r="4510">
          <cell r="B4510" t="str">
            <v>013171</v>
          </cell>
          <cell r="C4510" t="str">
            <v>STKIP Barus Tapanuli Tengah</v>
          </cell>
        </row>
        <row r="4511">
          <cell r="B4511" t="str">
            <v>013029</v>
          </cell>
          <cell r="C4511" t="str">
            <v>STKIP Budi Daya</v>
          </cell>
        </row>
        <row r="4512">
          <cell r="B4512" t="str">
            <v>013082</v>
          </cell>
          <cell r="C4512" t="str">
            <v>STKIP Labuhan Batu</v>
          </cell>
        </row>
        <row r="4513">
          <cell r="B4513" t="str">
            <v>013151</v>
          </cell>
          <cell r="C4513" t="str">
            <v>STKIP Nias Selatan</v>
          </cell>
        </row>
        <row r="4514">
          <cell r="B4514" t="str">
            <v>013028</v>
          </cell>
          <cell r="C4514" t="str">
            <v>STKIP Pelita Bangsa</v>
          </cell>
        </row>
        <row r="4515">
          <cell r="B4515" t="str">
            <v>013002</v>
          </cell>
          <cell r="C4515" t="str">
            <v>STKIP Riama</v>
          </cell>
        </row>
        <row r="4516">
          <cell r="B4516" t="str">
            <v>013031</v>
          </cell>
          <cell r="C4516" t="str">
            <v>STKIP Tapanuli Selatan</v>
          </cell>
        </row>
        <row r="4517">
          <cell r="B4517" t="str">
            <v>013061</v>
          </cell>
          <cell r="C4517" t="str">
            <v>STMIK Budi Darma</v>
          </cell>
        </row>
        <row r="4518">
          <cell r="B4518" t="str">
            <v>013115</v>
          </cell>
          <cell r="C4518" t="str">
            <v>STMIK IBBI</v>
          </cell>
        </row>
        <row r="4519">
          <cell r="B4519" t="str">
            <v>013130</v>
          </cell>
          <cell r="C4519" t="str">
            <v>STMIK ITMI Medan</v>
          </cell>
        </row>
        <row r="4520">
          <cell r="B4520" t="str">
            <v>013118</v>
          </cell>
          <cell r="C4520" t="str">
            <v>STMIK Kaputama</v>
          </cell>
        </row>
        <row r="4521">
          <cell r="B4521" t="str">
            <v>013155</v>
          </cell>
          <cell r="C4521" t="str">
            <v>STMIK Kristen Neumann Indonesia</v>
          </cell>
        </row>
        <row r="4522">
          <cell r="B4522" t="str">
            <v>013109</v>
          </cell>
          <cell r="C4522" t="str">
            <v>STMIK Logika</v>
          </cell>
        </row>
        <row r="4523">
          <cell r="B4523" t="str">
            <v>013182</v>
          </cell>
          <cell r="C4523" t="str">
            <v>STMIK Methodist Binjai</v>
          </cell>
        </row>
        <row r="4524">
          <cell r="B4524" t="str">
            <v>013063</v>
          </cell>
          <cell r="C4524" t="str">
            <v>STMIK Mikroskil</v>
          </cell>
        </row>
        <row r="4525">
          <cell r="B4525" t="str">
            <v>013147</v>
          </cell>
          <cell r="C4525" t="str">
            <v>STMIK Pelita Nusantara Medan</v>
          </cell>
        </row>
        <row r="4526">
          <cell r="B4526" t="str">
            <v>013072</v>
          </cell>
          <cell r="C4526" t="str">
            <v>STMIK Sisingamangaraja XII</v>
          </cell>
        </row>
        <row r="4527">
          <cell r="B4527" t="str">
            <v>013105</v>
          </cell>
          <cell r="C4527" t="str">
            <v>STMIK Time</v>
          </cell>
        </row>
        <row r="4528">
          <cell r="B4528" t="str">
            <v>013157</v>
          </cell>
          <cell r="C4528" t="str">
            <v>STMIK Triguna Dharma</v>
          </cell>
        </row>
        <row r="4529">
          <cell r="B4529" t="str">
            <v>273011</v>
          </cell>
          <cell r="C4529" t="str">
            <v>STP Dian Mandala Gunung Sitoli Nias Keuskupan Sibolga</v>
          </cell>
        </row>
        <row r="4530">
          <cell r="B4530" t="str">
            <v>273017</v>
          </cell>
          <cell r="C4530" t="str">
            <v xml:space="preserve">STP St. Bonaventura Delitua Medan </v>
          </cell>
        </row>
        <row r="4531">
          <cell r="B4531" t="str">
            <v>233314</v>
          </cell>
          <cell r="C4531" t="str">
            <v>STT Anugerah Sinagoge Sumut</v>
          </cell>
        </row>
        <row r="4532">
          <cell r="B4532" t="str">
            <v>233180</v>
          </cell>
          <cell r="C4532" t="str">
            <v>STT Banua Niha Keriso Protestan Sundermann Nias</v>
          </cell>
        </row>
        <row r="4533">
          <cell r="B4533" t="str">
            <v>233181</v>
          </cell>
          <cell r="C4533" t="str">
            <v>STT Gereja Kristen Lutheran Indonesia Sihabong</v>
          </cell>
        </row>
        <row r="4534">
          <cell r="B4534" t="str">
            <v>233182</v>
          </cell>
          <cell r="C4534" t="str">
            <v>STT Gereja Metodis Indonesia (GMI) Bandar Baru</v>
          </cell>
        </row>
        <row r="4535">
          <cell r="B4535" t="str">
            <v>233202</v>
          </cell>
          <cell r="C4535" t="str">
            <v>STT INJILI ARASTAMAR NIAS SELATAN</v>
          </cell>
        </row>
        <row r="4536">
          <cell r="B4536" t="str">
            <v>233191</v>
          </cell>
          <cell r="C4536" t="str">
            <v>STT Injili Indonesia Medan</v>
          </cell>
        </row>
        <row r="4537">
          <cell r="B4537" t="str">
            <v>233195</v>
          </cell>
          <cell r="C4537" t="str">
            <v>STT Oikumene Injili Sidikalang</v>
          </cell>
        </row>
        <row r="4538">
          <cell r="B4538" t="str">
            <v>233199</v>
          </cell>
          <cell r="C4538" t="str">
            <v>STT Sola Fide</v>
          </cell>
        </row>
        <row r="4539">
          <cell r="B4539" t="str">
            <v>233203</v>
          </cell>
          <cell r="C4539" t="str">
            <v>STT TRINITY PARAPAT</v>
          </cell>
        </row>
        <row r="4540">
          <cell r="B4540" t="str">
            <v>011026</v>
          </cell>
          <cell r="C4540" t="str">
            <v>Universitas Al-azhar</v>
          </cell>
        </row>
        <row r="4541">
          <cell r="B4541" t="str">
            <v>011017</v>
          </cell>
          <cell r="C4541" t="str">
            <v>Universitas Alwashliyah</v>
          </cell>
        </row>
        <row r="4542">
          <cell r="B4542" t="str">
            <v>011038</v>
          </cell>
          <cell r="C4542" t="str">
            <v>Universitas Al-washliyah Labuhan Batu</v>
          </cell>
        </row>
        <row r="4543">
          <cell r="B4543" t="str">
            <v>011010</v>
          </cell>
          <cell r="C4543" t="str">
            <v>Universitas Amir Hamzah</v>
          </cell>
        </row>
        <row r="4544">
          <cell r="B4544" t="str">
            <v>011016</v>
          </cell>
          <cell r="C4544" t="str">
            <v>Universitas Asahan</v>
          </cell>
        </row>
        <row r="4545">
          <cell r="B4545" t="str">
            <v>011007</v>
          </cell>
          <cell r="C4545" t="str">
            <v>Universitas Darma Agung</v>
          </cell>
        </row>
        <row r="4546">
          <cell r="B4546" t="str">
            <v>011012</v>
          </cell>
          <cell r="C4546" t="str">
            <v>Universitas Dharmawangsa</v>
          </cell>
        </row>
        <row r="4547">
          <cell r="B4547" t="str">
            <v>011036</v>
          </cell>
          <cell r="C4547" t="str">
            <v>Universitas Dian Nusantara</v>
          </cell>
        </row>
        <row r="4548">
          <cell r="B4548" t="str">
            <v>011044</v>
          </cell>
          <cell r="C4548" t="str">
            <v>Universitas Efarina</v>
          </cell>
        </row>
        <row r="4549">
          <cell r="B4549" t="str">
            <v>011015</v>
          </cell>
          <cell r="C4549" t="str">
            <v>Universitas Graha Nusantara</v>
          </cell>
        </row>
        <row r="4550">
          <cell r="B4550" t="str">
            <v>011002</v>
          </cell>
          <cell r="C4550" t="str">
            <v>Universitas HKBP Nommensen</v>
          </cell>
        </row>
        <row r="4551">
          <cell r="B4551" t="str">
            <v>011028</v>
          </cell>
          <cell r="C4551" t="str">
            <v>Universitas Islam Labuhan Batu</v>
          </cell>
        </row>
        <row r="4552">
          <cell r="B4552" t="str">
            <v>201008</v>
          </cell>
          <cell r="C4552" t="str">
            <v>Universitas Islam Negeri Sumatera Utara Medan</v>
          </cell>
        </row>
        <row r="4553">
          <cell r="B4553" t="str">
            <v>011001</v>
          </cell>
          <cell r="C4553" t="str">
            <v>Universitas Islam Sumatera Utara</v>
          </cell>
        </row>
        <row r="4554">
          <cell r="B4554" t="str">
            <v>011009</v>
          </cell>
          <cell r="C4554" t="str">
            <v>Universitas Katolik Santo Thomas</v>
          </cell>
        </row>
        <row r="4555">
          <cell r="B4555" t="str">
            <v>011008</v>
          </cell>
          <cell r="C4555" t="str">
            <v>Universitas Medan Area</v>
          </cell>
        </row>
        <row r="4556">
          <cell r="B4556" t="str">
            <v>011006</v>
          </cell>
          <cell r="C4556" t="str">
            <v>Universitas Methodist Indonesia</v>
          </cell>
        </row>
        <row r="4557">
          <cell r="B4557" t="str">
            <v>011003</v>
          </cell>
          <cell r="C4557" t="str">
            <v>Universitas Muhammadiyah Sumatera Utara</v>
          </cell>
        </row>
        <row r="4558">
          <cell r="B4558" t="str">
            <v>011014</v>
          </cell>
          <cell r="C4558" t="str">
            <v>Universitas Muhammadiyah Tapanuli Selatan</v>
          </cell>
        </row>
        <row r="4559">
          <cell r="B4559" t="str">
            <v>011027</v>
          </cell>
          <cell r="C4559" t="str">
            <v>Universitas Muslim Nusantara Al-wasliyah</v>
          </cell>
        </row>
        <row r="4560">
          <cell r="B4560" t="str">
            <v>011047</v>
          </cell>
          <cell r="C4560" t="str">
            <v>Universitas Nahdlatul Ulama Sumatera Utara</v>
          </cell>
        </row>
        <row r="4561">
          <cell r="B4561" t="str">
            <v>001040</v>
          </cell>
          <cell r="C4561" t="str">
            <v>Universitas Negeri Medan</v>
          </cell>
        </row>
        <row r="4562">
          <cell r="B4562" t="str">
            <v>011042</v>
          </cell>
          <cell r="C4562" t="str">
            <v>Universitas Pelita Harapan Medan</v>
          </cell>
        </row>
        <row r="4563">
          <cell r="B4563" t="str">
            <v>011004</v>
          </cell>
          <cell r="C4563" t="str">
            <v>Universitas Pembangunan Panca Budi</v>
          </cell>
        </row>
        <row r="4564">
          <cell r="B4564" t="str">
            <v>011025</v>
          </cell>
          <cell r="C4564" t="str">
            <v>Universitas Pembinaan Masyarakat Indonesia</v>
          </cell>
        </row>
        <row r="4565">
          <cell r="B4565" t="str">
            <v>011046</v>
          </cell>
          <cell r="C4565" t="str">
            <v>Universitas Potensi Utama</v>
          </cell>
        </row>
        <row r="4566">
          <cell r="B4566" t="str">
            <v>011033</v>
          </cell>
          <cell r="C4566" t="str">
            <v>Universitas Prima Indonesia</v>
          </cell>
        </row>
        <row r="4567">
          <cell r="B4567" t="str">
            <v>011040</v>
          </cell>
          <cell r="C4567" t="str">
            <v>Universitas Quality</v>
          </cell>
        </row>
        <row r="4568">
          <cell r="B4568" t="str">
            <v>011045</v>
          </cell>
          <cell r="C4568" t="str">
            <v>Universitas Sari Mutiara Indonesia Medan</v>
          </cell>
        </row>
        <row r="4569">
          <cell r="B4569" t="str">
            <v>011037</v>
          </cell>
          <cell r="C4569" t="str">
            <v>Universitas Setia Budi Mandiri</v>
          </cell>
        </row>
        <row r="4570">
          <cell r="B4570" t="str">
            <v>011005</v>
          </cell>
          <cell r="C4570" t="str">
            <v>Universitas Simalungun</v>
          </cell>
        </row>
        <row r="4571">
          <cell r="B4571" t="str">
            <v>011011</v>
          </cell>
          <cell r="C4571" t="str">
            <v>Universitas Sisingamangaraja XII</v>
          </cell>
        </row>
        <row r="4572">
          <cell r="B4572" t="str">
            <v>011018</v>
          </cell>
          <cell r="C4572" t="str">
            <v>Universitas Sisingamangaraja XII Tapanuli Utara</v>
          </cell>
        </row>
        <row r="4573">
          <cell r="B4573" t="str">
            <v>001003</v>
          </cell>
          <cell r="C4573" t="str">
            <v>Universitas Sumatera Utara</v>
          </cell>
        </row>
        <row r="4574">
          <cell r="B4574" t="str">
            <v>011041</v>
          </cell>
          <cell r="C4574" t="str">
            <v>Universitas Sutomo</v>
          </cell>
        </row>
        <row r="4575">
          <cell r="B4575" t="str">
            <v>011029</v>
          </cell>
          <cell r="C4575" t="str">
            <v>Universitas Tjut Nyak Dhien</v>
          </cell>
        </row>
        <row r="4576">
          <cell r="B4576" t="str">
            <v>014231</v>
          </cell>
          <cell r="C4576" t="str">
            <v>Akademi Analis Farmasi dan Makanan Sari Mutiara (alih bina</v>
          </cell>
        </row>
        <row r="4577">
          <cell r="B4577" t="str">
            <v>014229</v>
          </cell>
          <cell r="C4577" t="str">
            <v xml:space="preserve">Akademi Analis Kesehatan Sari Mutiara </v>
          </cell>
        </row>
        <row r="4578">
          <cell r="B4578" t="str">
            <v>014217</v>
          </cell>
          <cell r="C4578" t="str">
            <v>Akademi Fisioterapi Siti Hajar Medan</v>
          </cell>
        </row>
        <row r="4579">
          <cell r="B4579" t="str">
            <v>014056</v>
          </cell>
          <cell r="C4579" t="str">
            <v>Akademi Kebidanan Imelda</v>
          </cell>
        </row>
        <row r="4580">
          <cell r="B4580" t="str">
            <v>014129</v>
          </cell>
          <cell r="C4580" t="str">
            <v>Akademi Kebidanan Senior</v>
          </cell>
        </row>
        <row r="4581">
          <cell r="B4581" t="str">
            <v>014072</v>
          </cell>
          <cell r="C4581" t="str">
            <v>Akademi Kebidanan Widya Husada</v>
          </cell>
        </row>
        <row r="4582">
          <cell r="B4582" t="str">
            <v>014148</v>
          </cell>
          <cell r="C4582" t="str">
            <v>Akademi Keperawatan Imelda Medan</v>
          </cell>
        </row>
        <row r="4583">
          <cell r="B4583" t="str">
            <v>014232</v>
          </cell>
          <cell r="C4583" t="str">
            <v>Akademi Keperawatan Syuhada Padangsidempuan</v>
          </cell>
        </row>
        <row r="4584">
          <cell r="B4584" t="str">
            <v>202018</v>
          </cell>
          <cell r="C4584" t="str">
            <v>IAIN Padangsidimpuan</v>
          </cell>
        </row>
        <row r="4585">
          <cell r="B4585" t="str">
            <v>015002</v>
          </cell>
          <cell r="C4585" t="str">
            <v>Politeknik Informatika Del Toba Samosir</v>
          </cell>
        </row>
        <row r="4586">
          <cell r="B4586" t="str">
            <v>013156</v>
          </cell>
          <cell r="C4586" t="str">
            <v>Sekolah Tinggi Ilmu Hukum Indonesia Medan</v>
          </cell>
        </row>
        <row r="4587">
          <cell r="B4587" t="str">
            <v>013093</v>
          </cell>
          <cell r="C4587" t="str">
            <v>Sekolah Tinggi Ilmu Kesehatan Mutiara Indonesia</v>
          </cell>
        </row>
        <row r="4588">
          <cell r="B4588" t="str">
            <v>013037</v>
          </cell>
          <cell r="C4588" t="str">
            <v>Sekolah Tinggi Ilmu Manajemen Medan</v>
          </cell>
        </row>
        <row r="4589">
          <cell r="B4589" t="str">
            <v>013117</v>
          </cell>
          <cell r="C4589" t="str">
            <v>STMIK Potensi Utama</v>
          </cell>
        </row>
        <row r="4590">
          <cell r="B4590" t="str">
            <v>013159</v>
          </cell>
          <cell r="C4590" t="str">
            <v>Sekolah Tinggi Ilmu Ekonomi Sutomo Deli Serdang</v>
          </cell>
        </row>
        <row r="4591">
          <cell r="B4591" t="str">
            <v>011013</v>
          </cell>
          <cell r="C4591" t="str">
            <v>Universitas Karo</v>
          </cell>
        </row>
        <row r="4592">
          <cell r="B4592" t="str">
            <v>014124</v>
          </cell>
          <cell r="C4592" t="str">
            <v>Akademi Kebidanan Jaya Wijaya</v>
          </cell>
        </row>
        <row r="4593">
          <cell r="B4593" t="str">
            <v>014132</v>
          </cell>
          <cell r="C4593" t="str">
            <v>Akademi Kesehatan Lingkungan Binalita Sudama</v>
          </cell>
        </row>
        <row r="4594">
          <cell r="B4594" t="str">
            <v>014015</v>
          </cell>
          <cell r="C4594" t="str">
            <v>Akademi Manajemen Gunung Leuser</v>
          </cell>
        </row>
        <row r="4595">
          <cell r="B4595" t="str">
            <v>014003</v>
          </cell>
          <cell r="C4595" t="str">
            <v>Akademi Pertanian Gunung Sitoli</v>
          </cell>
        </row>
        <row r="4596">
          <cell r="B4596" t="str">
            <v>014028</v>
          </cell>
          <cell r="C4596" t="str">
            <v>Akademi Sekretari Manajemen Lancang Kuning</v>
          </cell>
        </row>
        <row r="4597">
          <cell r="B4597" t="str">
            <v>014021</v>
          </cell>
          <cell r="C4597" t="str">
            <v>Akademi Teknologi Lorena</v>
          </cell>
        </row>
        <row r="4598">
          <cell r="B4598" t="str">
            <v>293010</v>
          </cell>
          <cell r="C4598" t="str">
            <v>Sekolah Tinggi Agama Buddha Dharmaduta Mahayana Tanah Suci Indonesia</v>
          </cell>
        </row>
        <row r="4599">
          <cell r="B4599" t="str">
            <v>013079</v>
          </cell>
          <cell r="C4599" t="str">
            <v>Sekolah Tinggi Teknik Graha Kirana</v>
          </cell>
        </row>
        <row r="4600">
          <cell r="B4600" t="str">
            <v>013046</v>
          </cell>
          <cell r="C4600" t="str">
            <v>Sekolah Tinggi Teknik Pelita Bangsa</v>
          </cell>
        </row>
        <row r="4601">
          <cell r="B4601" t="str">
            <v>013167</v>
          </cell>
          <cell r="C4601" t="str">
            <v>STIKES Adiwangsa Tebing Tinggi</v>
          </cell>
        </row>
        <row r="4602">
          <cell r="B4602" t="str">
            <v>011035</v>
          </cell>
          <cell r="C4602" t="str">
            <v>Universitas Preston Indonesia</v>
          </cell>
        </row>
        <row r="4603">
          <cell r="B4603" t="str">
            <v>011031</v>
          </cell>
          <cell r="C4603" t="str">
            <v>Universitas Tri Karya</v>
          </cell>
        </row>
        <row r="4604">
          <cell r="B4604" t="str">
            <v>014055</v>
          </cell>
          <cell r="C4604" t="str">
            <v>Akademi Kebidanan Flora</v>
          </cell>
        </row>
        <row r="4605">
          <cell r="B4605" t="str">
            <v>014065</v>
          </cell>
          <cell r="C4605" t="str">
            <v>Akademi Kebidanan Nauli Husada</v>
          </cell>
        </row>
        <row r="4606">
          <cell r="B4606" t="str">
            <v>014066</v>
          </cell>
          <cell r="C4606" t="str">
            <v>Akademi Kebidanan Rumah Sakit Haji Medan</v>
          </cell>
        </row>
        <row r="4607">
          <cell r="B4607" t="str">
            <v>014164</v>
          </cell>
          <cell r="C4607" t="str">
            <v>Akademi Keperawatan Flora</v>
          </cell>
        </row>
        <row r="4608">
          <cell r="B4608" t="str">
            <v>014064</v>
          </cell>
          <cell r="C4608" t="str">
            <v>Akademi Keperawatan Nauli Husada</v>
          </cell>
        </row>
        <row r="4609">
          <cell r="B4609" t="str">
            <v>014161</v>
          </cell>
          <cell r="C4609" t="str">
            <v>Akademi Keperawatan Rumah Sakit Haji Medan</v>
          </cell>
        </row>
        <row r="4610">
          <cell r="B4610" t="str">
            <v>013057</v>
          </cell>
          <cell r="C4610" t="str">
            <v>Sekolah Tinggi Ekonomi Teladan</v>
          </cell>
        </row>
        <row r="4611">
          <cell r="B4611" t="str">
            <v>013012</v>
          </cell>
          <cell r="C4611" t="str">
            <v>STKIP Teladan Medan</v>
          </cell>
        </row>
        <row r="4612">
          <cell r="B4612" t="str">
            <v>104117</v>
          </cell>
          <cell r="C4612" t="str">
            <v>Akademi Akuntansi Permata Harapan Batam</v>
          </cell>
        </row>
        <row r="4613">
          <cell r="B4613" t="str">
            <v>074037</v>
          </cell>
          <cell r="C4613" t="str">
            <v>Akademi Analis Kesehatan Unmuh Surabaya</v>
          </cell>
        </row>
        <row r="4614">
          <cell r="B4614" t="str">
            <v>034050</v>
          </cell>
          <cell r="C4614" t="str">
            <v>Akademi Bahasa Asing Nasional Jakarta</v>
          </cell>
        </row>
        <row r="4615">
          <cell r="B4615" t="str">
            <v>104116</v>
          </cell>
          <cell r="C4615" t="str">
            <v>Akademi Bahasa Asing Permata Harapan</v>
          </cell>
        </row>
        <row r="4616">
          <cell r="B4616" t="str">
            <v>064013</v>
          </cell>
          <cell r="C4616" t="str">
            <v>Akademi Bahasa Asing St Pignatelli</v>
          </cell>
        </row>
        <row r="4617">
          <cell r="B4617" t="str">
            <v>364002</v>
          </cell>
          <cell r="C4617" t="str">
            <v>Akademi Imigrasi Kementerian Hukum dan Ham</v>
          </cell>
        </row>
        <row r="4618">
          <cell r="B4618" t="str">
            <v>134031</v>
          </cell>
          <cell r="C4618" t="str">
            <v>Akademi Kebidanan Adhira Mustika Gayo</v>
          </cell>
        </row>
        <row r="4619">
          <cell r="B4619" t="str">
            <v>134033</v>
          </cell>
          <cell r="C4619" t="str">
            <v>Akademi Kebidanan Bunga Bangsa Idi</v>
          </cell>
        </row>
        <row r="4620">
          <cell r="B4620" t="str">
            <v>044197</v>
          </cell>
          <cell r="C4620" t="str">
            <v>Akademi Kebidanan Citama Raya Depok</v>
          </cell>
        </row>
        <row r="4621">
          <cell r="B4621" t="str">
            <v>134014</v>
          </cell>
          <cell r="C4621" t="str">
            <v>Akademi Kebidanan Darussalam</v>
          </cell>
        </row>
        <row r="4622">
          <cell r="B4622" t="str">
            <v>134030</v>
          </cell>
          <cell r="C4622" t="str">
            <v>Akademi Kebidanan Gayo Lues</v>
          </cell>
        </row>
        <row r="4623">
          <cell r="B4623" t="str">
            <v>064075</v>
          </cell>
          <cell r="C4623" t="str">
            <v>Akademi Kebidanan Giri Satria Husada</v>
          </cell>
        </row>
        <row r="4624">
          <cell r="B4624" t="str">
            <v>134020</v>
          </cell>
          <cell r="C4624" t="str">
            <v>Akademi Kebidanan Harapan Ibu Langsa</v>
          </cell>
        </row>
        <row r="4625">
          <cell r="B4625" t="str">
            <v>344015</v>
          </cell>
          <cell r="C4625" t="str">
            <v>Akademi Kebidanan Kabanjahe</v>
          </cell>
        </row>
        <row r="4626">
          <cell r="B4626" t="str">
            <v>134026</v>
          </cell>
          <cell r="C4626" t="str">
            <v>Akademi Kebidanan Medica Bakti Persada</v>
          </cell>
        </row>
        <row r="4627">
          <cell r="B4627" t="str">
            <v>134049</v>
          </cell>
          <cell r="C4627" t="str">
            <v>Akademi Kebidanan Medika Anugerah Tasya</v>
          </cell>
        </row>
        <row r="4628">
          <cell r="B4628" t="str">
            <v>134024</v>
          </cell>
          <cell r="C4628" t="str">
            <v>Akademi Kebidanan Nadhirah</v>
          </cell>
        </row>
        <row r="4629">
          <cell r="B4629" t="str">
            <v>134021</v>
          </cell>
          <cell r="C4629" t="str">
            <v>Akademi Kebidanan Nurul Hasanah</v>
          </cell>
        </row>
        <row r="4630">
          <cell r="B4630" t="str">
            <v>344039</v>
          </cell>
          <cell r="C4630" t="str">
            <v>Akademi Kebidanan Pemkab Kendal</v>
          </cell>
        </row>
        <row r="4631">
          <cell r="B4631" t="str">
            <v>344061</v>
          </cell>
          <cell r="C4631" t="str">
            <v>Akademi Keperawatan Anging Mammiri Pemprov Sulsel</v>
          </cell>
        </row>
        <row r="4632">
          <cell r="B4632" t="str">
            <v>064127</v>
          </cell>
          <cell r="C4632" t="str">
            <v>Akademi Keperawatan Giri Satria Husada</v>
          </cell>
        </row>
        <row r="4633">
          <cell r="B4633" t="str">
            <v>344001</v>
          </cell>
          <cell r="C4633" t="str">
            <v>Akademi Keperawatan Pemkab Aceh Utara</v>
          </cell>
        </row>
        <row r="4634">
          <cell r="B4634" t="str">
            <v>344032</v>
          </cell>
          <cell r="C4634" t="str">
            <v>Akademi Keperawatan Pemkab Indramayu</v>
          </cell>
        </row>
        <row r="4635">
          <cell r="B4635" t="str">
            <v>344065</v>
          </cell>
          <cell r="C4635" t="str">
            <v>Akademi Keperawatan Pemkab Konawe</v>
          </cell>
        </row>
        <row r="4636">
          <cell r="B4636" t="str">
            <v>344024</v>
          </cell>
          <cell r="C4636" t="str">
            <v>Akademi Keperawatan Pemkab Lahat</v>
          </cell>
        </row>
        <row r="4637">
          <cell r="B4637" t="str">
            <v>064161</v>
          </cell>
          <cell r="C4637" t="str">
            <v>Akademi Keperawatan Pragolopati</v>
          </cell>
        </row>
        <row r="4638">
          <cell r="B4638" t="str">
            <v>064121</v>
          </cell>
          <cell r="C4638" t="str">
            <v>Akademi Keperawatan Serulingmas</v>
          </cell>
        </row>
        <row r="4639">
          <cell r="B4639" t="str">
            <v>484001</v>
          </cell>
          <cell r="C4639" t="str">
            <v>Akademi Kepolisian (AKPOL)</v>
          </cell>
        </row>
        <row r="4640">
          <cell r="B4640" t="str">
            <v>344027</v>
          </cell>
          <cell r="C4640" t="str">
            <v>Akademi Kesehatan Lingkungan Pemprov Sumatera Selatan</v>
          </cell>
        </row>
        <row r="4641">
          <cell r="B4641" t="str">
            <v>044124</v>
          </cell>
          <cell r="C4641" t="str">
            <v>Akademi Keuangan dan Bisnis Indonesia Internasional</v>
          </cell>
        </row>
        <row r="4642">
          <cell r="B4642" t="str">
            <v>034033</v>
          </cell>
          <cell r="C4642" t="str">
            <v>Akademi Keuangan Dan Perbankan Borobudur</v>
          </cell>
        </row>
        <row r="4643">
          <cell r="B4643" t="str">
            <v>034019</v>
          </cell>
          <cell r="C4643" t="str">
            <v>Akademi Keuangan Dan Perbankan LPI</v>
          </cell>
        </row>
        <row r="4644">
          <cell r="B4644" t="str">
            <v>034032</v>
          </cell>
          <cell r="C4644" t="str">
            <v>Akademi Manajemen Perusahaan Jayabaya</v>
          </cell>
        </row>
        <row r="4645">
          <cell r="B4645" t="str">
            <v>064045</v>
          </cell>
          <cell r="C4645" t="str">
            <v>Akademi Pariwisata Eka Sakti</v>
          </cell>
        </row>
        <row r="4646">
          <cell r="B4646" t="str">
            <v>034061</v>
          </cell>
          <cell r="C4646" t="str">
            <v>Akademi Pariwisata Nasional Jakarta</v>
          </cell>
        </row>
        <row r="4647">
          <cell r="B4647" t="str">
            <v>134013</v>
          </cell>
          <cell r="C4647" t="str">
            <v>Akademi Perikanan Dan Ilmu Kelautan</v>
          </cell>
        </row>
        <row r="4648">
          <cell r="B4648" t="str">
            <v>064033</v>
          </cell>
          <cell r="C4648" t="str">
            <v>Akademi Pertanian PGRI Wonosobo</v>
          </cell>
        </row>
        <row r="4649">
          <cell r="B4649" t="str">
            <v>034083</v>
          </cell>
          <cell r="C4649" t="str">
            <v>Akademi Seni Rupa Dan Desain ISWI Jakarta</v>
          </cell>
        </row>
        <row r="4650">
          <cell r="B4650" t="str">
            <v>044092</v>
          </cell>
          <cell r="C4650" t="str">
            <v>Akademi Teknologi Aeronautika Siliwangi</v>
          </cell>
        </row>
        <row r="4651">
          <cell r="B4651" t="str">
            <v>134025</v>
          </cell>
          <cell r="C4651" t="str">
            <v>Akademik Teknik Otomotif Banda Aceh</v>
          </cell>
        </row>
        <row r="4652">
          <cell r="B4652" t="str">
            <v>344013</v>
          </cell>
          <cell r="C4652" t="str">
            <v>Akper Pemkot Tanjung Balai</v>
          </cell>
        </row>
        <row r="4653">
          <cell r="B4653" t="str">
            <v>104042</v>
          </cell>
          <cell r="C4653" t="str">
            <v>Apikes Iris</v>
          </cell>
        </row>
        <row r="4654">
          <cell r="B4654" t="str">
            <v>232001</v>
          </cell>
          <cell r="C4654" t="str">
            <v>Institut Agama dan Keagamaan Oikumene Indonesia Timur Ambon</v>
          </cell>
        </row>
        <row r="4655">
          <cell r="B4655" t="str">
            <v>075001</v>
          </cell>
          <cell r="C4655" t="str">
            <v>Politeknik Cahaya Surya</v>
          </cell>
        </row>
        <row r="4656">
          <cell r="B4656" t="str">
            <v>045031</v>
          </cell>
          <cell r="C4656" t="str">
            <v>Politeknik Kridatama Bandung</v>
          </cell>
        </row>
        <row r="4657">
          <cell r="B4657" t="str">
            <v>045021</v>
          </cell>
          <cell r="C4657" t="str">
            <v>Politeknik Mitra Kusuma</v>
          </cell>
        </row>
        <row r="4658">
          <cell r="B4658" t="str">
            <v>075004</v>
          </cell>
          <cell r="C4658" t="str">
            <v>Politeknik Surabaya</v>
          </cell>
        </row>
        <row r="4659">
          <cell r="B4659" t="str">
            <v>045041</v>
          </cell>
          <cell r="C4659" t="str">
            <v>Politeknik Tunas Pemuda</v>
          </cell>
        </row>
        <row r="4660">
          <cell r="B4660" t="str">
            <v>075005</v>
          </cell>
          <cell r="C4660" t="str">
            <v>Politeknik Unisma Malang</v>
          </cell>
        </row>
        <row r="4661">
          <cell r="B4661" t="str">
            <v>233120</v>
          </cell>
          <cell r="C4661" t="str">
            <v>SAAT MINISTRY CENTER</v>
          </cell>
        </row>
        <row r="4662">
          <cell r="B4662" t="str">
            <v>233165</v>
          </cell>
          <cell r="C4662" t="str">
            <v>Sekolah Tinggi Agama Kristen Abdi Wacana</v>
          </cell>
        </row>
        <row r="4663">
          <cell r="B4663" t="str">
            <v>233288</v>
          </cell>
          <cell r="C4663" t="str">
            <v>Sekolah Tinggi Agama Kristen Bina Citra Persada Medan</v>
          </cell>
        </row>
        <row r="4664">
          <cell r="B4664" t="str">
            <v>233308</v>
          </cell>
          <cell r="C4664" t="str">
            <v>Sekolah Tinggi Agama Kristen Manokwari</v>
          </cell>
        </row>
        <row r="4665">
          <cell r="B4665" t="str">
            <v>233172</v>
          </cell>
          <cell r="C4665" t="str">
            <v>Sekolah Tinggi Alkitab GPDI Beiji</v>
          </cell>
        </row>
        <row r="4666">
          <cell r="B4666" t="str">
            <v>043285</v>
          </cell>
          <cell r="C4666" t="str">
            <v>Sekolah Tinggi Bahasa Asing Cirebon</v>
          </cell>
        </row>
        <row r="4667">
          <cell r="B4667" t="str">
            <v>213397</v>
          </cell>
          <cell r="C4667" t="str">
            <v>Sekolah Tinggi Ekonomi Islam (STEI) Madani Banjarmasin, Kalimantan Selatan</v>
          </cell>
        </row>
        <row r="4668">
          <cell r="B4668" t="str">
            <v>233227</v>
          </cell>
          <cell r="C4668" t="str">
            <v>Sekolah Tinggi Filsafat Jaffray Makassar</v>
          </cell>
        </row>
        <row r="4669">
          <cell r="B4669" t="str">
            <v>033050</v>
          </cell>
          <cell r="C4669" t="str">
            <v>Sekolah Tinggi Ilmu Administrasi Kawula Indonesia</v>
          </cell>
        </row>
        <row r="4670">
          <cell r="B4670" t="str">
            <v>213379</v>
          </cell>
          <cell r="C4670" t="str">
            <v>Sekolah Tinggi Ilmu Dakwah Surakarta (STIDS)</v>
          </cell>
        </row>
        <row r="4671">
          <cell r="B4671" t="str">
            <v>073094</v>
          </cell>
          <cell r="C4671" t="str">
            <v>Sekolah Tinggi Ilmu Ekonomi Al-Anwar</v>
          </cell>
        </row>
        <row r="4672">
          <cell r="B4672" t="str">
            <v>043169</v>
          </cell>
          <cell r="C4672" t="str">
            <v>Sekolah Tinggi Ilmu Ekonomi Pelita Bangsa</v>
          </cell>
        </row>
        <row r="4673">
          <cell r="B4673" t="str">
            <v>033024</v>
          </cell>
          <cell r="C4673" t="str">
            <v>Sekolah Tinggi Ilmu Ekonomi YAI</v>
          </cell>
        </row>
        <row r="4674">
          <cell r="B4674" t="str">
            <v>033128</v>
          </cell>
          <cell r="C4674" t="str">
            <v>Sekolah Tinggi Ilmu Ekonomi YPBI</v>
          </cell>
        </row>
        <row r="4675">
          <cell r="B4675" t="str">
            <v>133009</v>
          </cell>
          <cell r="C4675" t="str">
            <v>Sekolah Tinggi Ilmu Ekonomi YPHB</v>
          </cell>
        </row>
        <row r="4676">
          <cell r="B4676" t="str">
            <v>073037</v>
          </cell>
          <cell r="C4676" t="str">
            <v>Sekolah Tinggi Ilmu Hukum Zainul Hasan</v>
          </cell>
        </row>
        <row r="4677">
          <cell r="B4677" t="str">
            <v>073139</v>
          </cell>
          <cell r="C4677" t="str">
            <v>Sekolah Tinggi Ilmu Kesehatan Husada Jombang</v>
          </cell>
        </row>
        <row r="4678">
          <cell r="B4678" t="str">
            <v>133029</v>
          </cell>
          <cell r="C4678" t="str">
            <v>Sekolah Tinggi Ilmu Kesehatan Langsa</v>
          </cell>
        </row>
        <row r="4679">
          <cell r="B4679" t="str">
            <v>063038</v>
          </cell>
          <cell r="C4679" t="str">
            <v>Sekolah Tinggi Ilmu Perikanan Kalinyamat</v>
          </cell>
        </row>
        <row r="4680">
          <cell r="B4680" t="str">
            <v>143024</v>
          </cell>
          <cell r="C4680" t="str">
            <v>Sekolah Tinggi Ilmu Pertanian Petra Baliem Wamena</v>
          </cell>
        </row>
        <row r="4681">
          <cell r="B4681" t="str">
            <v>133014</v>
          </cell>
          <cell r="C4681" t="str">
            <v>Sekolah Tinggi Ilmu Psikologi Harapan Bangsa</v>
          </cell>
        </row>
        <row r="4682">
          <cell r="B4682" t="str">
            <v>143031</v>
          </cell>
          <cell r="C4682" t="str">
            <v>Sekolah Tinggi Keguruan dan Ilmu Pendidikan Biak</v>
          </cell>
        </row>
        <row r="4683">
          <cell r="B4683" t="str">
            <v>233168</v>
          </cell>
          <cell r="C4683" t="str">
            <v>Sekolah Tinggi Teologi Adhi Wacana Surabaya</v>
          </cell>
        </row>
        <row r="4684">
          <cell r="B4684" t="str">
            <v>233093</v>
          </cell>
          <cell r="C4684" t="str">
            <v>Sekolah Tinggi Teologi Amanat Agung</v>
          </cell>
        </row>
        <row r="4685">
          <cell r="B4685" t="str">
            <v>233108</v>
          </cell>
          <cell r="C4685" t="str">
            <v>Sekolah Tinggi Teologi Apostolic Jakarta</v>
          </cell>
        </row>
        <row r="4686">
          <cell r="B4686" t="str">
            <v>233094</v>
          </cell>
          <cell r="C4686" t="str">
            <v>Sekolah Tinggi Teologi Apostolos Jakarta</v>
          </cell>
        </row>
        <row r="4687">
          <cell r="B4687" t="str">
            <v>233252</v>
          </cell>
          <cell r="C4687" t="str">
            <v>Sekolah Tinggi Teologi Arta Wacana Kupang</v>
          </cell>
        </row>
        <row r="4688">
          <cell r="B4688" t="str">
            <v>233100</v>
          </cell>
          <cell r="C4688" t="str">
            <v>Sekolah Tinggi Teologi Ecclesia Christi Jakarta</v>
          </cell>
        </row>
        <row r="4689">
          <cell r="B4689" t="str">
            <v>233167</v>
          </cell>
          <cell r="C4689" t="str">
            <v>Sekolah Tinggi Teologi Efrata Surabaya</v>
          </cell>
        </row>
        <row r="4690">
          <cell r="B4690" t="str">
            <v>233101</v>
          </cell>
          <cell r="C4690" t="str">
            <v>Sekolah Tinggi Teologi Eklesia Jakarta</v>
          </cell>
        </row>
        <row r="4691">
          <cell r="B4691" t="str">
            <v>233183</v>
          </cell>
          <cell r="C4691" t="str">
            <v>Sekolah Tinggi Teologi Global Misi Medan</v>
          </cell>
        </row>
        <row r="4692">
          <cell r="B4692" t="str">
            <v>233280</v>
          </cell>
          <cell r="C4692" t="str">
            <v>Sekolah Tinggi Teologi Hagiasmos Mission Jakarta</v>
          </cell>
        </row>
        <row r="4693">
          <cell r="B4693" t="str">
            <v>233193</v>
          </cell>
          <cell r="C4693" t="str">
            <v>Sekolah Tinggi Teologi HKBP</v>
          </cell>
        </row>
        <row r="4694">
          <cell r="B4694" t="str">
            <v>233300</v>
          </cell>
          <cell r="C4694" t="str">
            <v>Sekolah Tinggi Teologi Huperetes Manado</v>
          </cell>
        </row>
        <row r="4695">
          <cell r="B4695" t="str">
            <v>233275</v>
          </cell>
          <cell r="C4695" t="str">
            <v>Sekolah Tinggi Teologi Iman Jakarta</v>
          </cell>
        </row>
        <row r="4696">
          <cell r="B4696" t="str">
            <v>233291</v>
          </cell>
          <cell r="C4696" t="str">
            <v>Sekolah Tinggi Teologi Injili Betania Medan</v>
          </cell>
        </row>
        <row r="4697">
          <cell r="B4697" t="str">
            <v>233296</v>
          </cell>
          <cell r="C4697" t="str">
            <v>Sekolah Tinggi Teologi Injili Setia Sintang</v>
          </cell>
        </row>
        <row r="4698">
          <cell r="B4698" t="str">
            <v>233241</v>
          </cell>
          <cell r="C4698" t="str">
            <v>Sekolah Tinggi Teologi Istto Hikmat Wahyu</v>
          </cell>
        </row>
        <row r="4699">
          <cell r="B4699" t="str">
            <v>233184</v>
          </cell>
          <cell r="C4699" t="str">
            <v>Sekolah Tinggi Teologi Itia Medan</v>
          </cell>
        </row>
        <row r="4700">
          <cell r="B4700" t="str">
            <v>233249</v>
          </cell>
          <cell r="C4700" t="str">
            <v>Sekolah Tinggi Teologi Kalvari Maluku Utara</v>
          </cell>
        </row>
        <row r="4701">
          <cell r="B4701" t="str">
            <v>233276</v>
          </cell>
          <cell r="C4701" t="str">
            <v>Sekolah Tinggi Teologi Kenos Jakarta</v>
          </cell>
        </row>
        <row r="4702">
          <cell r="B4702" t="str">
            <v>233178</v>
          </cell>
          <cell r="C4702" t="str">
            <v>Sekolah Tinggi Teologi Krestotes Indonesia Bali</v>
          </cell>
        </row>
        <row r="4703">
          <cell r="B4703" t="str">
            <v>233304</v>
          </cell>
          <cell r="C4703" t="str">
            <v>Sekolah Tinggi Teologi Maranatha Manado</v>
          </cell>
        </row>
        <row r="4704">
          <cell r="B4704" t="str">
            <v>233125</v>
          </cell>
          <cell r="C4704" t="str">
            <v>Sekolah Tinggi Teologi Misi Indonesia Bandung</v>
          </cell>
        </row>
        <row r="4705">
          <cell r="B4705" t="str">
            <v>233245</v>
          </cell>
          <cell r="C4705" t="str">
            <v>Sekolah Tinggi Teologi Palu</v>
          </cell>
        </row>
        <row r="4706">
          <cell r="B4706" t="str">
            <v>233211</v>
          </cell>
          <cell r="C4706" t="str">
            <v>Sekolah Tinggi Teologi Presbyterian Batam</v>
          </cell>
        </row>
        <row r="4707">
          <cell r="B4707" t="str">
            <v>233309</v>
          </cell>
          <cell r="C4707" t="str">
            <v>Sekolah Tinggi Teologi Russel Timika</v>
          </cell>
        </row>
        <row r="4708">
          <cell r="B4708" t="str">
            <v>233212</v>
          </cell>
          <cell r="C4708" t="str">
            <v>Sekolah Tinggi Teologi Sidang Jemaat Kristus</v>
          </cell>
        </row>
        <row r="4709">
          <cell r="B4709" t="str">
            <v>233277</v>
          </cell>
          <cell r="C4709" t="str">
            <v>Sekolah Tinggi Teologi Siloam Internasional</v>
          </cell>
        </row>
        <row r="4710">
          <cell r="B4710" t="str">
            <v>233185</v>
          </cell>
          <cell r="C4710" t="str">
            <v>Sekolah Tinggi Teologi Siloam Medan</v>
          </cell>
        </row>
        <row r="4711">
          <cell r="B4711" t="str">
            <v>233237</v>
          </cell>
          <cell r="C4711" t="str">
            <v>Sekolah Tinggi Teologi Tabernakel Tomohon</v>
          </cell>
        </row>
        <row r="4712">
          <cell r="B4712" t="str">
            <v>233224</v>
          </cell>
          <cell r="C4712" t="str">
            <v>Sekolah Tinggi Teologi Willfingger Kampung Baru</v>
          </cell>
        </row>
        <row r="4713">
          <cell r="B4713" t="str">
            <v>213492</v>
          </cell>
          <cell r="C4713" t="str">
            <v>STAI Al-Masthuriyah Sukabumi</v>
          </cell>
        </row>
        <row r="4714">
          <cell r="B4714" t="str">
            <v>213460</v>
          </cell>
          <cell r="C4714" t="str">
            <v>STAI Asy-Syukriyyah Tangerang</v>
          </cell>
        </row>
        <row r="4715">
          <cell r="B4715" t="str">
            <v>213465</v>
          </cell>
          <cell r="C4715" t="str">
            <v>STAI Darul Qalam Tangerang</v>
          </cell>
        </row>
        <row r="4716">
          <cell r="B4716" t="str">
            <v>213498</v>
          </cell>
          <cell r="C4716" t="str">
            <v>STAI Kuansing</v>
          </cell>
        </row>
        <row r="4717">
          <cell r="B4717" t="str">
            <v>213499</v>
          </cell>
          <cell r="C4717" t="str">
            <v>STAI Madinatunnajah</v>
          </cell>
        </row>
        <row r="4718">
          <cell r="B4718" t="str">
            <v>213501</v>
          </cell>
          <cell r="C4718" t="str">
            <v>STAI Nurul Hidayah</v>
          </cell>
        </row>
        <row r="4719">
          <cell r="B4719" t="str">
            <v>213474</v>
          </cell>
          <cell r="C4719" t="str">
            <v>STAI Publisistik Thawalib, Kwitang Jakarta Pusat</v>
          </cell>
        </row>
        <row r="4720">
          <cell r="B4720" t="str">
            <v>213369</v>
          </cell>
          <cell r="C4720" t="str">
            <v>STAI Samora Pematang Siantar, Sumatera Utara</v>
          </cell>
        </row>
        <row r="4721">
          <cell r="B4721" t="str">
            <v>213504</v>
          </cell>
          <cell r="C4721" t="str">
            <v>STAI Sultan Abdur Rahman</v>
          </cell>
        </row>
        <row r="4722">
          <cell r="B4722" t="str">
            <v>213373</v>
          </cell>
          <cell r="C4722" t="str">
            <v>STAI Tapanuli (STAITA) Padangsidempuan, Sumatera Utara</v>
          </cell>
        </row>
        <row r="4723">
          <cell r="B4723" t="str">
            <v>103114</v>
          </cell>
          <cell r="C4723" t="str">
            <v>STIE Widyaswara Indonesia</v>
          </cell>
        </row>
        <row r="4724">
          <cell r="B4724" t="str">
            <v>133041</v>
          </cell>
          <cell r="C4724" t="str">
            <v>STIKES Nurul Hasanah Kutacane</v>
          </cell>
        </row>
        <row r="4725">
          <cell r="B4725" t="str">
            <v>133024</v>
          </cell>
          <cell r="C4725" t="str">
            <v>STISIP Al Washliyah Banda Aceh</v>
          </cell>
        </row>
        <row r="4726">
          <cell r="B4726" t="str">
            <v>213422</v>
          </cell>
          <cell r="C4726" t="str">
            <v>STIT Al Falah</v>
          </cell>
        </row>
        <row r="4727">
          <cell r="B4727" t="str">
            <v>213513</v>
          </cell>
          <cell r="C4727" t="str">
            <v>STIT Babussalam, Aceh Tenggara</v>
          </cell>
        </row>
        <row r="4728">
          <cell r="B4728" t="str">
            <v>213445</v>
          </cell>
          <cell r="C4728" t="str">
            <v>STIT Bustanul Arifin</v>
          </cell>
        </row>
        <row r="4729">
          <cell r="B4729" t="str">
            <v>213417</v>
          </cell>
          <cell r="C4729" t="str">
            <v>STIT Ibnu Rusyd Grogot Paser, Kalimantan Timur</v>
          </cell>
        </row>
        <row r="4730">
          <cell r="B4730" t="str">
            <v>213482</v>
          </cell>
          <cell r="C4730" t="str">
            <v>STIU Al-Hikmah Mampang Jakarta Selatan</v>
          </cell>
        </row>
        <row r="4731">
          <cell r="B4731" t="str">
            <v>103113</v>
          </cell>
          <cell r="C4731" t="str">
            <v>STKIP Widyaswara Indonesia</v>
          </cell>
        </row>
        <row r="4732">
          <cell r="B4732" t="str">
            <v>073117</v>
          </cell>
          <cell r="C4732" t="str">
            <v>STMIK Cahaya Surya</v>
          </cell>
        </row>
        <row r="4733">
          <cell r="B4733" t="str">
            <v>093131</v>
          </cell>
          <cell r="C4733" t="str">
            <v>STMIK Samudra Bitung</v>
          </cell>
        </row>
        <row r="4734">
          <cell r="B4734" t="str">
            <v>233144</v>
          </cell>
          <cell r="C4734" t="str">
            <v>STT Anugerah Alianse Semarang</v>
          </cell>
        </row>
        <row r="4735">
          <cell r="B4735" t="str">
            <v>233239</v>
          </cell>
          <cell r="C4735" t="str">
            <v>STT BAHTERA JOSIAS</v>
          </cell>
        </row>
        <row r="4736">
          <cell r="B4736" t="str">
            <v>233121</v>
          </cell>
          <cell r="C4736" t="str">
            <v>STT BAKTI FILADELFIA</v>
          </cell>
        </row>
        <row r="4737">
          <cell r="B4737" t="str">
            <v>233117</v>
          </cell>
          <cell r="C4737" t="str">
            <v>STT Biblika Jakarta</v>
          </cell>
        </row>
        <row r="4738">
          <cell r="B4738" t="str">
            <v>233138</v>
          </cell>
          <cell r="C4738" t="str">
            <v>STT Harapan Indah</v>
          </cell>
        </row>
        <row r="4739">
          <cell r="B4739" t="str">
            <v>233122</v>
          </cell>
          <cell r="C4739" t="str">
            <v>STT INJILI JAKARTA</v>
          </cell>
        </row>
        <row r="4740">
          <cell r="B4740" t="str">
            <v>233133</v>
          </cell>
          <cell r="C4740" t="str">
            <v>STT Injili Philadelphia Tangerang</v>
          </cell>
        </row>
        <row r="4741">
          <cell r="B4741" t="str">
            <v>233086</v>
          </cell>
          <cell r="C4741" t="str">
            <v>STT INTIM Makassar</v>
          </cell>
        </row>
        <row r="4742">
          <cell r="B4742" t="str">
            <v>233149</v>
          </cell>
          <cell r="C4742" t="str">
            <v>STT Jemaat Kristus Indonesia Salatiga</v>
          </cell>
        </row>
        <row r="4743">
          <cell r="B4743" t="str">
            <v>233129</v>
          </cell>
          <cell r="C4743" t="str">
            <v>STT Kerusso Indonesia Bekasi</v>
          </cell>
        </row>
        <row r="4744">
          <cell r="B4744" t="str">
            <v>233116</v>
          </cell>
          <cell r="C4744" t="str">
            <v>STT MAHKOTA Sion</v>
          </cell>
        </row>
        <row r="4745">
          <cell r="B4745" t="str">
            <v>233230</v>
          </cell>
          <cell r="C4745" t="str">
            <v>STT SULBAR DI MAMUJU</v>
          </cell>
        </row>
        <row r="4746">
          <cell r="B4746" t="str">
            <v>233173</v>
          </cell>
          <cell r="C4746" t="str">
            <v>STT WIDYA AGAPE MALANG</v>
          </cell>
        </row>
        <row r="4747">
          <cell r="B4747" t="str">
            <v>131003</v>
          </cell>
          <cell r="C4747" t="str">
            <v>Universitas Abulyatama</v>
          </cell>
        </row>
        <row r="4748">
          <cell r="B4748" t="str">
            <v>104024</v>
          </cell>
          <cell r="C4748" t="str">
            <v>Akademi Akuntansi Mahaputra Riau</v>
          </cell>
        </row>
        <row r="4749">
          <cell r="B4749" t="str">
            <v>044080</v>
          </cell>
          <cell r="C4749" t="str">
            <v>Akademi Akuntansi Perdana Mandiri</v>
          </cell>
        </row>
        <row r="4750">
          <cell r="B4750" t="str">
            <v>044209</v>
          </cell>
          <cell r="C4750" t="str">
            <v>Akademi Analis Kesehatan Bakti Asih</v>
          </cell>
        </row>
        <row r="4751">
          <cell r="B4751" t="str">
            <v>064002</v>
          </cell>
          <cell r="C4751" t="str">
            <v>Akademi Bahasa 17 Agustus 1945 Semarang</v>
          </cell>
        </row>
        <row r="4752">
          <cell r="B4752" t="str">
            <v>044066</v>
          </cell>
          <cell r="C4752" t="str">
            <v>Akademi Bahasa Asing Budhi Tangerang</v>
          </cell>
        </row>
        <row r="4753">
          <cell r="B4753" t="str">
            <v>104008</v>
          </cell>
          <cell r="C4753" t="str">
            <v>Akademi Bahasa Asing H Agus Salim Bukittinggi</v>
          </cell>
        </row>
        <row r="4754">
          <cell r="B4754" t="str">
            <v>044216</v>
          </cell>
          <cell r="C4754" t="str">
            <v>Akademi Kebidanan Aisyiyah Bandung</v>
          </cell>
        </row>
        <row r="4755">
          <cell r="B4755" t="str">
            <v>034148</v>
          </cell>
          <cell r="C4755" t="str">
            <v>Akademi Kebidanan Bhakti Pertiwi Indonesia</v>
          </cell>
        </row>
        <row r="4756">
          <cell r="B4756" t="str">
            <v>104079</v>
          </cell>
          <cell r="C4756" t="str">
            <v>Akademi Kebidanan Dharma Landbouw</v>
          </cell>
        </row>
        <row r="4757">
          <cell r="B4757" t="str">
            <v>044138</v>
          </cell>
          <cell r="C4757" t="str">
            <v>Akademi Kebidanan Kharisma Pangkal Perjuangan</v>
          </cell>
        </row>
        <row r="4758">
          <cell r="B4758" t="str">
            <v>104071</v>
          </cell>
          <cell r="C4758" t="str">
            <v>Akademi Kebidanan Merangin</v>
          </cell>
        </row>
        <row r="4759">
          <cell r="B4759" t="str">
            <v>074056</v>
          </cell>
          <cell r="C4759" t="str">
            <v>Akademi Kebidanan Nahdlatul Ulama Tuban</v>
          </cell>
        </row>
        <row r="4760">
          <cell r="B4760" t="str">
            <v>104062</v>
          </cell>
          <cell r="C4760" t="str">
            <v>Akademi Kebidanan Prima Nusantara</v>
          </cell>
        </row>
        <row r="4761">
          <cell r="B4761" t="str">
            <v>104081</v>
          </cell>
          <cell r="C4761" t="str">
            <v>Akademi Kebidanan Tuanku Tambusai</v>
          </cell>
        </row>
        <row r="4762">
          <cell r="B4762" t="str">
            <v>044202</v>
          </cell>
          <cell r="C4762" t="str">
            <v>Akademi Kebidanan Wijaya Husada Bogor</v>
          </cell>
        </row>
        <row r="4763">
          <cell r="B4763" t="str">
            <v>044142</v>
          </cell>
          <cell r="C4763" t="str">
            <v>Akademi Keperawatan Aisyiyah Bandung</v>
          </cell>
        </row>
        <row r="4764">
          <cell r="B4764" t="str">
            <v>064120</v>
          </cell>
          <cell r="C4764" t="str">
            <v>Akademi Keperawatan Asih Husada Semarang</v>
          </cell>
        </row>
        <row r="4765">
          <cell r="B4765" t="str">
            <v>104060</v>
          </cell>
          <cell r="C4765" t="str">
            <v>Akademi Keperawatan Mitra Bunda Persada</v>
          </cell>
        </row>
        <row r="4766">
          <cell r="B4766" t="str">
            <v>104095</v>
          </cell>
          <cell r="C4766" t="str">
            <v>Akademi Keperawatan Nan Tongga</v>
          </cell>
        </row>
        <row r="4767">
          <cell r="B4767" t="str">
            <v>094052</v>
          </cell>
          <cell r="C4767" t="str">
            <v>Akademi Keperawatan Nusantara Jaya Makassar</v>
          </cell>
        </row>
        <row r="4768">
          <cell r="B4768" t="str">
            <v>044141</v>
          </cell>
          <cell r="C4768" t="str">
            <v>Akademi Keperawatan PPNI Jawa Barat</v>
          </cell>
        </row>
        <row r="4769">
          <cell r="B4769" t="str">
            <v>074065</v>
          </cell>
          <cell r="C4769" t="str">
            <v>Akademi Keperawatan Rustida</v>
          </cell>
        </row>
        <row r="4770">
          <cell r="B4770" t="str">
            <v>034192</v>
          </cell>
          <cell r="C4770" t="str">
            <v>Akademi Keperawatan Sismadi</v>
          </cell>
        </row>
        <row r="4771">
          <cell r="B4771" t="str">
            <v>064123</v>
          </cell>
          <cell r="C4771" t="str">
            <v>Akademi Keperawatan St Elizabeth Semarang</v>
          </cell>
        </row>
        <row r="4772">
          <cell r="B4772" t="str">
            <v>064081</v>
          </cell>
          <cell r="C4772" t="str">
            <v>Akademi Kesehatan Muhammadiyah Kudus</v>
          </cell>
        </row>
        <row r="4773">
          <cell r="B4773" t="str">
            <v>064005</v>
          </cell>
          <cell r="C4773" t="str">
            <v>Akademi Keuangan Dan Akuntansi Wika Jasa</v>
          </cell>
        </row>
        <row r="4774">
          <cell r="B4774" t="str">
            <v>104028</v>
          </cell>
          <cell r="C4774" t="str">
            <v>Akademi Manajemen El-hakim</v>
          </cell>
        </row>
        <row r="4775">
          <cell r="B4775" t="str">
            <v>104115</v>
          </cell>
          <cell r="C4775" t="str">
            <v>Akademi Manajemen Informatika Dan Komputer Gici</v>
          </cell>
        </row>
        <row r="4776">
          <cell r="B4776" t="str">
            <v>044028</v>
          </cell>
          <cell r="C4776" t="str">
            <v>Akademi Manajemen Kesatuan Bogor</v>
          </cell>
        </row>
        <row r="4777">
          <cell r="B4777" t="str">
            <v>074047</v>
          </cell>
          <cell r="C4777" t="str">
            <v>Akademi Perekam Medik Dan Infokes Pena Husada</v>
          </cell>
        </row>
        <row r="4778">
          <cell r="B4778" t="str">
            <v>064008</v>
          </cell>
          <cell r="C4778" t="str">
            <v>Akademi Sekretari Dan Manajemen Indonesia Solo</v>
          </cell>
        </row>
        <row r="4779">
          <cell r="B4779" t="str">
            <v>044083</v>
          </cell>
          <cell r="C4779" t="str">
            <v>Akademi Sekretari Dan Manajemen Prima Graha</v>
          </cell>
        </row>
        <row r="4780">
          <cell r="B4780" t="str">
            <v>034042</v>
          </cell>
          <cell r="C4780" t="str">
            <v>Akademi Sekretaris LPK Tarakanita</v>
          </cell>
        </row>
        <row r="4781">
          <cell r="B4781" t="str">
            <v>044125</v>
          </cell>
          <cell r="C4781" t="str">
            <v>AKMI Guna Nusantara</v>
          </cell>
        </row>
        <row r="4782">
          <cell r="B4782" t="str">
            <v>074105</v>
          </cell>
          <cell r="C4782" t="str">
            <v>AKPER Hutama Abdi Husada Pemkab Tulungagung</v>
          </cell>
        </row>
        <row r="4783">
          <cell r="B4783" t="str">
            <v>044053</v>
          </cell>
          <cell r="C4783" t="str">
            <v>AMIK Muhammadiyah Serang</v>
          </cell>
        </row>
        <row r="4784">
          <cell r="B4784" t="str">
            <v>075011</v>
          </cell>
          <cell r="C4784" t="str">
            <v>Politeknik Banyuwangi</v>
          </cell>
        </row>
        <row r="4785">
          <cell r="B4785" t="str">
            <v>105001</v>
          </cell>
          <cell r="C4785" t="str">
            <v>Politeknik Batam</v>
          </cell>
        </row>
        <row r="4786">
          <cell r="B4786" t="str">
            <v>105004</v>
          </cell>
          <cell r="C4786" t="str">
            <v>Politeknik Bengkalis</v>
          </cell>
        </row>
        <row r="4787">
          <cell r="B4787" t="str">
            <v>075008</v>
          </cell>
          <cell r="C4787" t="str">
            <v>Politeknik Madiun</v>
          </cell>
        </row>
        <row r="4788">
          <cell r="B4788" t="str">
            <v>413001</v>
          </cell>
          <cell r="C4788" t="str">
            <v>Sekolah Tinggi Akuntansi Negara</v>
          </cell>
        </row>
        <row r="4789">
          <cell r="B4789" t="str">
            <v>033036</v>
          </cell>
          <cell r="C4789" t="str">
            <v>Sekolah Tinggi Ilmu Ekonomi dan Keuangan dan Perbankan</v>
          </cell>
        </row>
        <row r="4790">
          <cell r="B4790" t="str">
            <v>033051</v>
          </cell>
          <cell r="C4790" t="str">
            <v>Sekolah Tinggi Ilmu Ekonomi Nusantara</v>
          </cell>
        </row>
        <row r="4791">
          <cell r="B4791" t="str">
            <v>033078</v>
          </cell>
          <cell r="C4791" t="str">
            <v>Sekolah Tinggi Ilmu Ekonomi Supra</v>
          </cell>
        </row>
        <row r="4792">
          <cell r="B4792" t="str">
            <v>073095</v>
          </cell>
          <cell r="C4792" t="str">
            <v>Sekolah Tinggi Ilmu Ekonomi Wahidiyah</v>
          </cell>
        </row>
        <row r="4793">
          <cell r="B4793" t="str">
            <v>073093</v>
          </cell>
          <cell r="C4793" t="str">
            <v>Sekolah Tinggi Ilmu Ekonomi YPM Sepanjang</v>
          </cell>
        </row>
        <row r="4794">
          <cell r="B4794" t="str">
            <v>083011</v>
          </cell>
          <cell r="C4794" t="str">
            <v>Sekolah Tinggi Ilmu Manajemen Dyana Pura</v>
          </cell>
        </row>
        <row r="4795">
          <cell r="B4795" t="str">
            <v>043065</v>
          </cell>
          <cell r="C4795" t="str">
            <v>Sekolah Tinggi Manajemen Bisnis Telkom</v>
          </cell>
        </row>
        <row r="4796">
          <cell r="B4796" t="str">
            <v>033067</v>
          </cell>
          <cell r="C4796" t="str">
            <v>Sekolah Tinggi Manajemen Prasetiya Mulya</v>
          </cell>
        </row>
        <row r="4797">
          <cell r="B4797" t="str">
            <v>073092</v>
          </cell>
          <cell r="C4797" t="str">
            <v>Sekolah Tinggi Teknik Ypm Sepanjang</v>
          </cell>
        </row>
        <row r="4798">
          <cell r="B4798" t="str">
            <v>063092</v>
          </cell>
          <cell r="C4798" t="str">
            <v>Sekolah Tinggi Teknologi Telekomunikasi Purwokerto</v>
          </cell>
        </row>
        <row r="4799">
          <cell r="B4799" t="str">
            <v>123012</v>
          </cell>
          <cell r="C4799" t="str">
            <v>Sekolah Tinggi Teologia GMIH Tobelo</v>
          </cell>
        </row>
        <row r="4800">
          <cell r="B4800" t="str">
            <v>203001</v>
          </cell>
          <cell r="C4800" t="str">
            <v>STAIN Surakarta</v>
          </cell>
        </row>
        <row r="4801">
          <cell r="B4801" t="str">
            <v>123038</v>
          </cell>
          <cell r="C4801" t="str">
            <v>STIA Amal Ilmiah Wamena</v>
          </cell>
        </row>
        <row r="4802">
          <cell r="B4802" t="str">
            <v>033186</v>
          </cell>
          <cell r="C4802" t="str">
            <v>STIE Bakrie School Of Management</v>
          </cell>
        </row>
        <row r="4803">
          <cell r="B4803" t="str">
            <v>033180</v>
          </cell>
          <cell r="C4803" t="str">
            <v>STIMIK Supra</v>
          </cell>
        </row>
        <row r="4804">
          <cell r="B4804" t="str">
            <v>101015</v>
          </cell>
          <cell r="C4804" t="str">
            <v>Universitas Maritim Raja Ali Haji</v>
          </cell>
        </row>
        <row r="4805">
          <cell r="B4805" t="str">
            <v>121012</v>
          </cell>
          <cell r="C4805" t="str">
            <v>Universitas Musamus Merauke</v>
          </cell>
        </row>
        <row r="4806">
          <cell r="B4806" t="str">
            <v>064034</v>
          </cell>
          <cell r="C4806" t="str">
            <v>Akademi Akuntansi Dian Kartika</v>
          </cell>
        </row>
        <row r="4807">
          <cell r="B4807" t="str">
            <v>104068</v>
          </cell>
          <cell r="C4807" t="str">
            <v>Akademi Kebidanan Dayang Suri</v>
          </cell>
        </row>
        <row r="4808">
          <cell r="B4808" t="str">
            <v>034200</v>
          </cell>
          <cell r="C4808" t="str">
            <v>Akademi Kebidanan Jakarta Mitra Sejahtera</v>
          </cell>
        </row>
        <row r="4809">
          <cell r="B4809" t="str">
            <v>034144</v>
          </cell>
          <cell r="C4809" t="str">
            <v>Akademi Keperawatan Syafaat Indonesia</v>
          </cell>
        </row>
        <row r="4810">
          <cell r="B4810" t="str">
            <v>034123</v>
          </cell>
          <cell r="C4810" t="str">
            <v>Akademi Pelayaran Niaga Indonesia Jakarta</v>
          </cell>
        </row>
        <row r="4811">
          <cell r="B4811" t="str">
            <v>104053</v>
          </cell>
          <cell r="C4811" t="str">
            <v>Akademi Perpajakan YPKM</v>
          </cell>
        </row>
        <row r="4812">
          <cell r="B4812" t="str">
            <v>034172</v>
          </cell>
          <cell r="C4812" t="str">
            <v>Akademi Sekretaris Dan Manajemen Laksi-31</v>
          </cell>
        </row>
        <row r="4813">
          <cell r="B4813" t="str">
            <v>044117</v>
          </cell>
          <cell r="C4813" t="str">
            <v>AMIK BK3</v>
          </cell>
        </row>
        <row r="4814">
          <cell r="B4814" t="str">
            <v>044091</v>
          </cell>
          <cell r="C4814" t="str">
            <v>AMIK Masa Depan</v>
          </cell>
        </row>
        <row r="4815">
          <cell r="B4815" t="str">
            <v>044097</v>
          </cell>
          <cell r="C4815" t="str">
            <v>AMIK MIC Cikarang</v>
          </cell>
        </row>
        <row r="4816">
          <cell r="B4816" t="str">
            <v>045014</v>
          </cell>
          <cell r="C4816" t="str">
            <v>Politeknik AKMB Bandung</v>
          </cell>
        </row>
        <row r="4817">
          <cell r="B4817" t="str">
            <v>045017</v>
          </cell>
          <cell r="C4817" t="str">
            <v>Politeknik Garuda Nusantara Bandung</v>
          </cell>
        </row>
        <row r="4818">
          <cell r="B4818" t="str">
            <v>063050</v>
          </cell>
          <cell r="C4818" t="str">
            <v>Sekolah Tinggi Bahasa Asing IEC Solo</v>
          </cell>
        </row>
        <row r="4819">
          <cell r="B4819" t="str">
            <v>033191</v>
          </cell>
          <cell r="C4819" t="str">
            <v>Sekolah Tinggi Fashion IIFI Jakarta</v>
          </cell>
        </row>
        <row r="4820">
          <cell r="B4820" t="str">
            <v>043151</v>
          </cell>
          <cell r="C4820" t="str">
            <v>Sekolah Tinggi Ilmu Ekonomi AKPI</v>
          </cell>
        </row>
        <row r="4821">
          <cell r="B4821" t="str">
            <v>073074</v>
          </cell>
          <cell r="C4821" t="str">
            <v>Sekolah Tinggi Ilmu Ekonomi Cakrawala Malang</v>
          </cell>
        </row>
        <row r="4822">
          <cell r="B4822" t="str">
            <v>043184</v>
          </cell>
          <cell r="C4822" t="str">
            <v>Sekolah Tinggi Ilmu Ekonomi Soemita Adikoesoema</v>
          </cell>
        </row>
        <row r="4823">
          <cell r="B4823" t="str">
            <v>103005</v>
          </cell>
          <cell r="C4823" t="str">
            <v>Sekolah Tinggi Ilmu Hukum Painan</v>
          </cell>
        </row>
        <row r="4824">
          <cell r="B4824" t="str">
            <v>033083</v>
          </cell>
          <cell r="C4824" t="str">
            <v>Sekolah Tinggi Teknik Informatik Benarif Indonesia</v>
          </cell>
        </row>
        <row r="4825">
          <cell r="B4825" t="str">
            <v>043047</v>
          </cell>
          <cell r="C4825" t="str">
            <v>Sekolah Tinggi Teknologi Indonesia</v>
          </cell>
        </row>
        <row r="4826">
          <cell r="B4826" t="str">
            <v>043069</v>
          </cell>
          <cell r="C4826" t="str">
            <v>Sekolah Tinggi Teknologi YBS Internasional</v>
          </cell>
        </row>
        <row r="4827">
          <cell r="B4827" t="str">
            <v>043299</v>
          </cell>
          <cell r="C4827" t="str">
            <v>STIKES HMS Bintaro</v>
          </cell>
        </row>
        <row r="4828">
          <cell r="B4828" t="str">
            <v>043053</v>
          </cell>
          <cell r="C4828" t="str">
            <v>STISI Bandung</v>
          </cell>
        </row>
        <row r="4829">
          <cell r="B4829" t="str">
            <v>043245</v>
          </cell>
          <cell r="C4829" t="str">
            <v>STMIK Abdi Negara</v>
          </cell>
        </row>
        <row r="4830">
          <cell r="B4830" t="str">
            <v>033166</v>
          </cell>
          <cell r="C4830" t="str">
            <v>Sttik Meridian</v>
          </cell>
        </row>
        <row r="4831">
          <cell r="B4831" t="str">
            <v>104016</v>
          </cell>
          <cell r="C4831" t="str">
            <v>Akademi Sekretari Dan Manajemen Jambi</v>
          </cell>
        </row>
        <row r="4832">
          <cell r="B4832" t="str">
            <v>044094</v>
          </cell>
          <cell r="C4832" t="str">
            <v>Akademi Akuntansi Keuangan Dan Perbankan Indonesia</v>
          </cell>
        </row>
        <row r="4833">
          <cell r="B4833" t="str">
            <v>094043</v>
          </cell>
          <cell r="C4833" t="str">
            <v>Akademi Analis Kimia Yapika Makassar</v>
          </cell>
        </row>
        <row r="4834">
          <cell r="B4834" t="str">
            <v>064009</v>
          </cell>
          <cell r="C4834" t="str">
            <v>Akademi Bahasa Asing IEC Semarang</v>
          </cell>
        </row>
        <row r="4835">
          <cell r="B4835" t="str">
            <v>104049</v>
          </cell>
          <cell r="C4835" t="str">
            <v>Akademi Bahasa Asing Tanjung Pinang</v>
          </cell>
        </row>
        <row r="4836">
          <cell r="B4836" t="str">
            <v>064050</v>
          </cell>
          <cell r="C4836" t="str">
            <v>Akademi Desain Surakarta</v>
          </cell>
        </row>
        <row r="4837">
          <cell r="B4837" t="str">
            <v>064070</v>
          </cell>
          <cell r="C4837" t="str">
            <v>Akademi Farmasi Bhakti Mulia</v>
          </cell>
        </row>
        <row r="4838">
          <cell r="B4838" t="str">
            <v>104097</v>
          </cell>
          <cell r="C4838" t="str">
            <v>Akademi Kebidanan Baiturrahim Jambi</v>
          </cell>
        </row>
        <row r="4839">
          <cell r="B4839" t="str">
            <v>064140</v>
          </cell>
          <cell r="C4839" t="str">
            <v>Akademi Kebidanan Bhakti Mulia</v>
          </cell>
        </row>
        <row r="4840">
          <cell r="B4840" t="str">
            <v>084027</v>
          </cell>
          <cell r="C4840" t="str">
            <v>Akademi Kebidanan Kesatria Praya</v>
          </cell>
        </row>
        <row r="4841">
          <cell r="B4841" t="str">
            <v>064162</v>
          </cell>
          <cell r="C4841" t="str">
            <v xml:space="preserve">Akademi Kebidanan Pemerintah Kabupaten Kudus </v>
          </cell>
        </row>
        <row r="4842">
          <cell r="B4842" t="str">
            <v>034233</v>
          </cell>
          <cell r="C4842" t="str">
            <v>Akademi Keperawatan Antariksa Jakarta</v>
          </cell>
        </row>
        <row r="4843">
          <cell r="B4843" t="str">
            <v>064069</v>
          </cell>
          <cell r="C4843" t="str">
            <v>Akademi Keperawatan Bhakti Mulia</v>
          </cell>
        </row>
        <row r="4844">
          <cell r="B4844" t="str">
            <v>044140</v>
          </cell>
          <cell r="C4844" t="str">
            <v>Akademi Keperawatan Bidaramukti</v>
          </cell>
        </row>
        <row r="4845">
          <cell r="B4845" t="str">
            <v>034232</v>
          </cell>
          <cell r="C4845" t="str">
            <v>Akademi Keperawatan Yayasan Perguruan Djubleg Ranuatmadja</v>
          </cell>
        </row>
        <row r="4846">
          <cell r="B4846" t="str">
            <v>035011</v>
          </cell>
          <cell r="C4846" t="str">
            <v>Akademi Kesehatan Lingkungan Andalusia Jakarta</v>
          </cell>
        </row>
        <row r="4847">
          <cell r="B4847" t="str">
            <v>134010</v>
          </cell>
          <cell r="C4847" t="str">
            <v>Akademi Keuangan Perbankan Nasional</v>
          </cell>
        </row>
        <row r="4848">
          <cell r="B4848" t="str">
            <v>044077</v>
          </cell>
          <cell r="C4848" t="str">
            <v>Akademi Komunikasi Radio Dan Televisi Hutama</v>
          </cell>
        </row>
        <row r="4849">
          <cell r="B4849" t="str">
            <v>104006</v>
          </cell>
          <cell r="C4849" t="str">
            <v>Akademi Koperasi Sumbar</v>
          </cell>
        </row>
        <row r="4850">
          <cell r="B4850" t="str">
            <v>144010</v>
          </cell>
          <cell r="C4850" t="str">
            <v>Akademi Manajemen Indonesia Jayapura</v>
          </cell>
        </row>
        <row r="4851">
          <cell r="B4851" t="str">
            <v>064020</v>
          </cell>
          <cell r="C4851" t="str">
            <v>Akademi Manajemen Industri Surakarta</v>
          </cell>
        </row>
        <row r="4852">
          <cell r="B4852" t="str">
            <v>034131</v>
          </cell>
          <cell r="C4852" t="str">
            <v>Akademi Manajemen Informatika Dan Komputer Yapri</v>
          </cell>
        </row>
        <row r="4853">
          <cell r="B4853" t="str">
            <v>074013</v>
          </cell>
          <cell r="C4853" t="str">
            <v>Akademi Manajemen Koperasi Kediri</v>
          </cell>
        </row>
        <row r="4854">
          <cell r="B4854" t="str">
            <v>094060</v>
          </cell>
          <cell r="C4854" t="str">
            <v>Akademi Parawisata Kendari</v>
          </cell>
        </row>
        <row r="4855">
          <cell r="B4855" t="str">
            <v>074028</v>
          </cell>
          <cell r="C4855" t="str">
            <v>Akademi Pariwisata Ardjuna Malang</v>
          </cell>
        </row>
        <row r="4856">
          <cell r="B4856" t="str">
            <v>044041</v>
          </cell>
          <cell r="C4856" t="str">
            <v>Akademi Pariwisata Ars Internasional</v>
          </cell>
        </row>
        <row r="4857">
          <cell r="B4857" t="str">
            <v>074017</v>
          </cell>
          <cell r="C4857" t="str">
            <v>Akademi Pariwisata Prapanca Surabaya</v>
          </cell>
        </row>
        <row r="4858">
          <cell r="B4858" t="str">
            <v>094006</v>
          </cell>
          <cell r="C4858" t="str">
            <v>Akademi Pariwisata YPAG Makassar</v>
          </cell>
        </row>
        <row r="4859">
          <cell r="B4859" t="str">
            <v>064052</v>
          </cell>
          <cell r="C4859" t="str">
            <v>Akademi Perikanan Dan Kelautan Sri Mukti</v>
          </cell>
        </row>
        <row r="4860">
          <cell r="B4860" t="str">
            <v>094046</v>
          </cell>
          <cell r="C4860" t="str">
            <v>Akademi Pertambangan Makassar</v>
          </cell>
        </row>
        <row r="4861">
          <cell r="B4861" t="str">
            <v>064016</v>
          </cell>
          <cell r="C4861" t="str">
            <v>Akademi Pertanian Muhammadiyah Pemalang</v>
          </cell>
        </row>
        <row r="4862">
          <cell r="B4862" t="str">
            <v>064022</v>
          </cell>
          <cell r="C4862" t="str">
            <v>Akademi Pertanian Pragolapati</v>
          </cell>
        </row>
        <row r="4863">
          <cell r="B4863" t="str">
            <v>044194</v>
          </cell>
          <cell r="C4863" t="str">
            <v>Akademi Refraksi Optisi Polycore Indonesia</v>
          </cell>
        </row>
        <row r="4864">
          <cell r="B4864" t="str">
            <v>044006</v>
          </cell>
          <cell r="C4864" t="str">
            <v>Akademi Sekretari Dan Manajemen Bhakti</v>
          </cell>
        </row>
        <row r="4865">
          <cell r="B4865" t="str">
            <v>034060</v>
          </cell>
          <cell r="C4865" t="str">
            <v>Akademi Sekretari Dan Manajemen Purnama</v>
          </cell>
        </row>
        <row r="4866">
          <cell r="B4866" t="str">
            <v>064042</v>
          </cell>
          <cell r="C4866" t="str">
            <v>Akademi Teknik Fajar Indonesia Surakarta</v>
          </cell>
        </row>
        <row r="4867">
          <cell r="B4867" t="str">
            <v>064044</v>
          </cell>
          <cell r="C4867" t="str">
            <v>Akademi Teknologi Arie Lasut</v>
          </cell>
        </row>
        <row r="4868">
          <cell r="B4868" t="str">
            <v>044055</v>
          </cell>
          <cell r="C4868" t="str">
            <v>Akademi Teknologi Patriot</v>
          </cell>
        </row>
        <row r="4869">
          <cell r="B4869" t="str">
            <v>104044</v>
          </cell>
          <cell r="C4869" t="str">
            <v>Akademi Telekomunikasi Indonesia Jambi</v>
          </cell>
        </row>
        <row r="4870">
          <cell r="B4870" t="str">
            <v>094032</v>
          </cell>
          <cell r="C4870" t="str">
            <v>AMIK Profesional Makassar</v>
          </cell>
        </row>
        <row r="4871">
          <cell r="B4871" t="str">
            <v>064083</v>
          </cell>
          <cell r="C4871" t="str">
            <v>Apikes Bhakti Mulia</v>
          </cell>
        </row>
        <row r="4872">
          <cell r="B4872" t="str">
            <v>094035</v>
          </cell>
          <cell r="C4872" t="str">
            <v>ASMI Yapika Makassar</v>
          </cell>
        </row>
        <row r="4873">
          <cell r="B4873" t="str">
            <v>034238</v>
          </cell>
          <cell r="C4873" t="str">
            <v>Djubleg Ranuatmadja</v>
          </cell>
        </row>
        <row r="4874">
          <cell r="B4874" t="str">
            <v>035001</v>
          </cell>
          <cell r="C4874" t="str">
            <v>Politeknik Bisnis Indonesia</v>
          </cell>
        </row>
        <row r="4875">
          <cell r="B4875" t="str">
            <v>065001</v>
          </cell>
          <cell r="C4875" t="str">
            <v>Politeknik Jawa Dwipa</v>
          </cell>
        </row>
        <row r="4876">
          <cell r="B4876" t="str">
            <v>045011</v>
          </cell>
          <cell r="C4876" t="str">
            <v>Politeknik Manufaktur Igasa Pindad</v>
          </cell>
        </row>
        <row r="4877">
          <cell r="B4877" t="str">
            <v>065003</v>
          </cell>
          <cell r="C4877" t="str">
            <v>Politeknik Muhammadiyah Karanganyar</v>
          </cell>
        </row>
        <row r="4878">
          <cell r="B4878" t="str">
            <v>035007</v>
          </cell>
          <cell r="C4878" t="str">
            <v>Politeknik Trisila Dharma</v>
          </cell>
        </row>
        <row r="4879">
          <cell r="B4879" t="str">
            <v>033122</v>
          </cell>
          <cell r="C4879" t="str">
            <v>Sekolah Tinggi Ilmu Administrasi &amp; Sekretari Asmi</v>
          </cell>
        </row>
        <row r="4880">
          <cell r="B4880" t="str">
            <v>033025</v>
          </cell>
          <cell r="C4880" t="str">
            <v>Sekolah Tinggi Ilmu Ekonomi Kampus Ungu</v>
          </cell>
        </row>
        <row r="4881">
          <cell r="B4881" t="str">
            <v>033131</v>
          </cell>
          <cell r="C4881" t="str">
            <v>Sekolah Tinggi Ilmu Ekonomi Wira Bakti</v>
          </cell>
        </row>
        <row r="4882">
          <cell r="B4882" t="str">
            <v>083039</v>
          </cell>
          <cell r="C4882" t="str">
            <v>Sekolah Tinggi Ilmu Teknologi Kelautan</v>
          </cell>
        </row>
        <row r="4883">
          <cell r="B4883" t="str">
            <v>033123</v>
          </cell>
          <cell r="C4883" t="str">
            <v>Sekolah Tinggi Manajemen Yaksi</v>
          </cell>
        </row>
        <row r="4884">
          <cell r="B4884" t="str">
            <v>003002</v>
          </cell>
          <cell r="C4884" t="str">
            <v>Sekolah Tinggi Seni Indonesia Padang Panjang</v>
          </cell>
        </row>
        <row r="4885">
          <cell r="B4885" t="str">
            <v>103051</v>
          </cell>
          <cell r="C4885" t="str">
            <v>Sekolah Tinggi Teknik Bentara Persada Batam</v>
          </cell>
        </row>
        <row r="4886">
          <cell r="B4886" t="str">
            <v>043209</v>
          </cell>
          <cell r="C4886" t="str">
            <v>Sekolah Tinggi Teknik Cikarang</v>
          </cell>
        </row>
        <row r="4887">
          <cell r="B4887" t="str">
            <v>073013</v>
          </cell>
          <cell r="C4887" t="str">
            <v>Sekolah Tinggi Teknik Rajasa Surabaya</v>
          </cell>
        </row>
        <row r="4888">
          <cell r="B4888" t="str">
            <v>043202</v>
          </cell>
          <cell r="C4888" t="str">
            <v>Sekolah Tinggi Teknologi Ar-rahmah Cianjur</v>
          </cell>
        </row>
        <row r="4889">
          <cell r="B4889" t="str">
            <v>093105</v>
          </cell>
          <cell r="C4889" t="str">
            <v>Sekolah Tinggi Teknologi Dirgantara Makassar</v>
          </cell>
        </row>
        <row r="4890">
          <cell r="B4890" t="str">
            <v>043293</v>
          </cell>
          <cell r="C4890" t="str">
            <v>Sekolah Tinggi Teknologi Muhammadiyah Karawang</v>
          </cell>
        </row>
        <row r="4891">
          <cell r="B4891" t="str">
            <v>043208</v>
          </cell>
          <cell r="C4891" t="str">
            <v>Sekolah Tinggi Teknologi Nasional Bandung</v>
          </cell>
        </row>
        <row r="4892">
          <cell r="B4892" t="str">
            <v>063077</v>
          </cell>
          <cell r="C4892" t="str">
            <v>Sekolah Tinggi Teknologi YPT Purbalingga</v>
          </cell>
        </row>
        <row r="4893">
          <cell r="B4893" t="str">
            <v>233128</v>
          </cell>
          <cell r="C4893" t="str">
            <v>Sekolah Tinggi Teologi Saint Paul Bandung</v>
          </cell>
        </row>
        <row r="4894">
          <cell r="B4894" t="str">
            <v>033133</v>
          </cell>
          <cell r="C4894" t="str">
            <v>STIAS Bunda Hati Kudus</v>
          </cell>
        </row>
        <row r="4895">
          <cell r="B4895" t="str">
            <v>123004</v>
          </cell>
          <cell r="C4895" t="str">
            <v>STIE Ottow &amp; Geissler Jayapura</v>
          </cell>
        </row>
        <row r="4896">
          <cell r="B4896" t="str">
            <v>023121</v>
          </cell>
          <cell r="C4896" t="str">
            <v>STIE Prakarti Mulya</v>
          </cell>
        </row>
        <row r="4897">
          <cell r="B4897" t="str">
            <v>063055</v>
          </cell>
          <cell r="C4897" t="str">
            <v>STIKES Al-Irsyad Al-Islamiyyah</v>
          </cell>
        </row>
        <row r="4898">
          <cell r="B4898" t="str">
            <v>063041</v>
          </cell>
          <cell r="C4898" t="str">
            <v>STIMIK Banjarnegara</v>
          </cell>
        </row>
        <row r="4899">
          <cell r="B4899" t="str">
            <v>083059</v>
          </cell>
          <cell r="C4899" t="str">
            <v>STKIP Indonesia Kupang</v>
          </cell>
        </row>
        <row r="4900">
          <cell r="B4900" t="str">
            <v>041028</v>
          </cell>
          <cell r="C4900" t="str">
            <v>Universitas Ars Internasional</v>
          </cell>
        </row>
        <row r="4901">
          <cell r="B4901" t="str">
            <v>031046</v>
          </cell>
          <cell r="C4901" t="str">
            <v>Universitas Internasional Sedaya</v>
          </cell>
        </row>
        <row r="4902">
          <cell r="B4902" t="str">
            <v>071015</v>
          </cell>
          <cell r="C4902" t="str">
            <v>Universitas Putra Bangsa</v>
          </cell>
        </row>
        <row r="4903">
          <cell r="B4903" t="str">
            <v>074011</v>
          </cell>
          <cell r="C4903" t="str">
            <v>Akademi Bahasa Asing Bakti Pertiwi</v>
          </cell>
        </row>
        <row r="4904">
          <cell r="B4904" t="str">
            <v>074109</v>
          </cell>
          <cell r="C4904" t="str">
            <v>Akademi Kebidanan Bakti Indonesia Banyuwangi</v>
          </cell>
        </row>
        <row r="4905">
          <cell r="B4905" t="str">
            <v>044212</v>
          </cell>
          <cell r="C4905" t="str">
            <v>Akademi Kebidanan Karsa Husada Garut</v>
          </cell>
        </row>
        <row r="4906">
          <cell r="B4906" t="str">
            <v>064067</v>
          </cell>
          <cell r="C4906" t="str">
            <v>Akademi Kebidanan Kusuma Husada</v>
          </cell>
        </row>
        <row r="4907">
          <cell r="B4907" t="str">
            <v>064143</v>
          </cell>
          <cell r="C4907" t="str">
            <v>Akademi Kebidanan Muhammadiyah Surakarta</v>
          </cell>
        </row>
        <row r="4908">
          <cell r="B4908" t="str">
            <v>104107</v>
          </cell>
          <cell r="C4908" t="str">
            <v>Akademi Kebidanan Pasir Pengaraian</v>
          </cell>
        </row>
        <row r="4909">
          <cell r="B4909" t="str">
            <v>104086</v>
          </cell>
          <cell r="C4909" t="str">
            <v>Akademi Kebidanan Ranah Minang</v>
          </cell>
        </row>
        <row r="4910">
          <cell r="B4910" t="str">
            <v>064117</v>
          </cell>
          <cell r="C4910" t="str">
            <v>Akademi Keperawatan Islam Sultan Agung Semarang</v>
          </cell>
        </row>
        <row r="4911">
          <cell r="B4911" t="str">
            <v>044145</v>
          </cell>
          <cell r="C4911" t="str">
            <v>Akademi Keperawatan Kharisma</v>
          </cell>
        </row>
        <row r="4912">
          <cell r="B4912" t="str">
            <v>064068</v>
          </cell>
          <cell r="C4912" t="str">
            <v>Akademi Keperawatan Kusuma Husada</v>
          </cell>
        </row>
        <row r="4913">
          <cell r="B4913" t="str">
            <v>064147</v>
          </cell>
          <cell r="C4913" t="str">
            <v>AKPER PKU Muhammadiyah Surakarta</v>
          </cell>
        </row>
        <row r="4914">
          <cell r="B4914" t="str">
            <v>105005</v>
          </cell>
          <cell r="C4914" t="str">
            <v>Politeknik Pasir Pengaraian</v>
          </cell>
        </row>
        <row r="4915">
          <cell r="B4915" t="str">
            <v>073071</v>
          </cell>
          <cell r="C4915" t="str">
            <v>Sekolah Tinggi Ilmu Ekonomi Kediri</v>
          </cell>
        </row>
        <row r="4916">
          <cell r="B4916" t="str">
            <v>043068</v>
          </cell>
          <cell r="C4916" t="str">
            <v>Sekolah Tinggi Ilmu Ekonomi Muhammadiyah Tangerang</v>
          </cell>
        </row>
        <row r="4917">
          <cell r="B4917" t="str">
            <v>093086</v>
          </cell>
          <cell r="C4917" t="str">
            <v>Sekolah Tinggi Ilmu Ekonomi Patria Artha</v>
          </cell>
        </row>
        <row r="4918">
          <cell r="B4918" t="str">
            <v>043168</v>
          </cell>
          <cell r="C4918" t="str">
            <v>Sekolah Tinggi Ilmu Ekonomi Serang</v>
          </cell>
        </row>
        <row r="4919">
          <cell r="B4919" t="str">
            <v>073147</v>
          </cell>
          <cell r="C4919" t="str">
            <v>Sekolah Tinggi Ilmu Kesehatan Bakti Indonesia</v>
          </cell>
        </row>
        <row r="4920">
          <cell r="B4920" t="str">
            <v>093070</v>
          </cell>
          <cell r="C4920" t="str">
            <v>Sekolah Tinggi Ilmu Pertanian Tanratupattanabali</v>
          </cell>
        </row>
        <row r="4921">
          <cell r="B4921" t="str">
            <v>043267</v>
          </cell>
          <cell r="C4921" t="str">
            <v>STIKES Muhammadiyah Tangerang</v>
          </cell>
        </row>
        <row r="4922">
          <cell r="B4922" t="str">
            <v>093119</v>
          </cell>
          <cell r="C4922" t="str">
            <v>STISIP Tanratupattanabali</v>
          </cell>
        </row>
        <row r="4923">
          <cell r="B4923" t="str">
            <v>043112</v>
          </cell>
          <cell r="C4923" t="str">
            <v>STMIK Banten Jaya</v>
          </cell>
        </row>
        <row r="4924">
          <cell r="B4924" t="str">
            <v>043101</v>
          </cell>
          <cell r="C4924" t="str">
            <v>STMIK Serang</v>
          </cell>
        </row>
        <row r="4925">
          <cell r="B4925">
            <v>0</v>
          </cell>
          <cell r="C4925">
            <v>0</v>
          </cell>
        </row>
        <row r="4926">
          <cell r="B4926">
            <v>0</v>
          </cell>
          <cell r="C4926">
            <v>0</v>
          </cell>
        </row>
        <row r="4927">
          <cell r="B4927">
            <v>0</v>
          </cell>
          <cell r="C4927">
            <v>0</v>
          </cell>
        </row>
        <row r="4928">
          <cell r="B4928">
            <v>0</v>
          </cell>
          <cell r="C4928">
            <v>0</v>
          </cell>
        </row>
        <row r="4929">
          <cell r="B4929">
            <v>0</v>
          </cell>
          <cell r="C4929">
            <v>0</v>
          </cell>
        </row>
        <row r="4930">
          <cell r="B4930">
            <v>0</v>
          </cell>
          <cell r="C4930">
            <v>0</v>
          </cell>
        </row>
        <row r="4931">
          <cell r="B4931">
            <v>0</v>
          </cell>
          <cell r="C4931">
            <v>0</v>
          </cell>
        </row>
        <row r="4932">
          <cell r="B4932">
            <v>0</v>
          </cell>
          <cell r="C4932">
            <v>0</v>
          </cell>
        </row>
        <row r="4933">
          <cell r="B4933">
            <v>0</v>
          </cell>
          <cell r="C4933">
            <v>0</v>
          </cell>
        </row>
        <row r="4934">
          <cell r="B4934">
            <v>0</v>
          </cell>
          <cell r="C4934">
            <v>0</v>
          </cell>
        </row>
        <row r="4935">
          <cell r="B4935">
            <v>0</v>
          </cell>
          <cell r="C4935">
            <v>0</v>
          </cell>
        </row>
        <row r="4936">
          <cell r="B4936">
            <v>0</v>
          </cell>
          <cell r="C4936">
            <v>0</v>
          </cell>
        </row>
        <row r="4937">
          <cell r="B4937">
            <v>0</v>
          </cell>
          <cell r="C4937">
            <v>0</v>
          </cell>
        </row>
        <row r="4938">
          <cell r="B4938">
            <v>0</v>
          </cell>
          <cell r="C4938">
            <v>0</v>
          </cell>
        </row>
        <row r="4939">
          <cell r="B4939">
            <v>0</v>
          </cell>
          <cell r="C4939">
            <v>0</v>
          </cell>
        </row>
        <row r="4940">
          <cell r="B4940">
            <v>0</v>
          </cell>
          <cell r="C4940">
            <v>0</v>
          </cell>
        </row>
        <row r="4941">
          <cell r="B4941">
            <v>0</v>
          </cell>
          <cell r="C4941">
            <v>0</v>
          </cell>
        </row>
        <row r="4942">
          <cell r="B4942">
            <v>0</v>
          </cell>
          <cell r="C4942">
            <v>0</v>
          </cell>
        </row>
        <row r="4943">
          <cell r="B4943">
            <v>0</v>
          </cell>
          <cell r="C4943">
            <v>0</v>
          </cell>
        </row>
        <row r="4944">
          <cell r="B4944">
            <v>0</v>
          </cell>
          <cell r="C4944">
            <v>0</v>
          </cell>
        </row>
        <row r="4945">
          <cell r="B4945">
            <v>0</v>
          </cell>
          <cell r="C4945">
            <v>0</v>
          </cell>
        </row>
        <row r="4946">
          <cell r="B4946">
            <v>0</v>
          </cell>
          <cell r="C4946">
            <v>0</v>
          </cell>
        </row>
        <row r="4947">
          <cell r="B4947">
            <v>0</v>
          </cell>
          <cell r="C4947">
            <v>0</v>
          </cell>
        </row>
        <row r="4948">
          <cell r="B4948">
            <v>0</v>
          </cell>
          <cell r="C4948">
            <v>0</v>
          </cell>
        </row>
        <row r="4949">
          <cell r="B4949">
            <v>0</v>
          </cell>
          <cell r="C4949">
            <v>0</v>
          </cell>
        </row>
        <row r="4950">
          <cell r="B4950">
            <v>0</v>
          </cell>
          <cell r="C4950">
            <v>0</v>
          </cell>
        </row>
        <row r="4951">
          <cell r="B4951">
            <v>0</v>
          </cell>
          <cell r="C4951">
            <v>0</v>
          </cell>
        </row>
        <row r="4952">
          <cell r="B4952">
            <v>0</v>
          </cell>
          <cell r="C4952">
            <v>0</v>
          </cell>
        </row>
        <row r="4953">
          <cell r="B4953">
            <v>0</v>
          </cell>
          <cell r="C4953">
            <v>0</v>
          </cell>
        </row>
        <row r="4954">
          <cell r="B4954">
            <v>0</v>
          </cell>
          <cell r="C4954">
            <v>0</v>
          </cell>
        </row>
        <row r="4955">
          <cell r="B4955" t="str">
            <v>3302003</v>
          </cell>
          <cell r="C4955" t="str">
            <v>SMK ANALIS CITRA BANGSA MANDIRI PWT</v>
          </cell>
        </row>
        <row r="4956">
          <cell r="B4956" t="str">
            <v>3302012</v>
          </cell>
          <cell r="C4956" t="str">
            <v>SMK FARMASI CIPTA BANGSA MANDIRI PURWOKERTO</v>
          </cell>
        </row>
        <row r="4957">
          <cell r="B4957" t="str">
            <v>3302015</v>
          </cell>
          <cell r="C4957" t="str">
            <v xml:space="preserve">SMK FARMASI KAYA TEKNOLOGI JATILAWANG </v>
          </cell>
        </row>
        <row r="4958">
          <cell r="B4958" t="str">
            <v>3302016</v>
          </cell>
          <cell r="C4958" t="str">
            <v xml:space="preserve">SMK FARMASI MAARIF NU 2 AJIBARANG </v>
          </cell>
        </row>
        <row r="4959">
          <cell r="B4959" t="str">
            <v>3302021</v>
          </cell>
          <cell r="C4959" t="str">
            <v>SMK KEPERAWATAN CITRA BANGSA MANDIRI PWT</v>
          </cell>
        </row>
        <row r="4960">
          <cell r="B4960" t="str">
            <v>3302022</v>
          </cell>
          <cell r="C4960" t="str">
            <v xml:space="preserve">SMK KEPERAWATAN KARYA TEKNOLGI JATILAWANG </v>
          </cell>
        </row>
        <row r="4961">
          <cell r="B4961" t="str">
            <v>3302023</v>
          </cell>
          <cell r="C4961" t="str">
            <v xml:space="preserve">SMK KEPERAWATAN MAARIF NU 2 AJIBARANG </v>
          </cell>
        </row>
        <row r="4962">
          <cell r="B4962" t="str">
            <v>3311018</v>
          </cell>
          <cell r="C4962" t="str">
            <v>SMK Farmasi Pertiwi Kartasura</v>
          </cell>
        </row>
        <row r="4963">
          <cell r="B4963" t="str">
            <v>3312006</v>
          </cell>
          <cell r="C4963" t="str">
            <v>SMK Bhakti Mulia Program Farmasi</v>
          </cell>
        </row>
        <row r="4964">
          <cell r="B4964" t="str">
            <v>3326014</v>
          </cell>
          <cell r="C4964" t="str">
            <v>SMK Farmasi Karanganyar</v>
          </cell>
        </row>
        <row r="4965">
          <cell r="B4965" t="str">
            <v>3327009</v>
          </cell>
          <cell r="C4965" t="str">
            <v>SMK FARMASI Al Manar Pml</v>
          </cell>
        </row>
        <row r="4966">
          <cell r="B4966" t="str">
            <v>3327017</v>
          </cell>
          <cell r="C4966" t="str">
            <v>SMK FARMASI Medika Farma Petarukan</v>
          </cell>
        </row>
        <row r="4967">
          <cell r="B4967" t="str">
            <v>3327024</v>
          </cell>
          <cell r="C4967" t="str">
            <v>SMK Keperawatan Medika Farma Petarukan</v>
          </cell>
        </row>
        <row r="4968">
          <cell r="B4968" t="str">
            <v>3328004</v>
          </cell>
          <cell r="C4968" t="str">
            <v xml:space="preserve">SMK ANALIS KES SAKA MEDIKA </v>
          </cell>
        </row>
        <row r="4969">
          <cell r="B4969" t="str">
            <v>3328010</v>
          </cell>
          <cell r="C4969" t="str">
            <v>SMK FARMASI BARUNA DKHWARU SLAWI</v>
          </cell>
        </row>
        <row r="4970">
          <cell r="B4970" t="str">
            <v>3328011</v>
          </cell>
          <cell r="C4970" t="str">
            <v>SMK FARMASI BINA NUSA SLAWI</v>
          </cell>
        </row>
        <row r="4971">
          <cell r="B4971" t="str">
            <v>3328013</v>
          </cell>
          <cell r="C4971" t="str">
            <v>SMK FARMASI DIPONEGORO LEBAKSIU</v>
          </cell>
        </row>
        <row r="4972">
          <cell r="B4972" t="str">
            <v>3328019</v>
          </cell>
          <cell r="C4972" t="str">
            <v>SMK FARMASI SAKA MEDIKA KAB. TEGAL</v>
          </cell>
        </row>
        <row r="4973">
          <cell r="B4973" t="str">
            <v>3328025</v>
          </cell>
          <cell r="C4973" t="str">
            <v>SMK MUHAMMADIYAH LEBAKSIU</v>
          </cell>
        </row>
        <row r="4974">
          <cell r="B4974" t="str">
            <v>3329020</v>
          </cell>
          <cell r="C4974" t="str">
            <v>SMK Farmasi YPIB</v>
          </cell>
        </row>
        <row r="4975">
          <cell r="B4975" t="str">
            <v>5105026</v>
          </cell>
          <cell r="C4975" t="str">
            <v>SMK Panca Atma Jaya Klungkung</v>
          </cell>
        </row>
        <row r="4976">
          <cell r="B4976" t="str">
            <v>5171001</v>
          </cell>
          <cell r="C4976" t="str">
            <v>SPK Kesdam IX/Udayana</v>
          </cell>
        </row>
        <row r="4977">
          <cell r="B4977" t="str">
            <v>5171005</v>
          </cell>
          <cell r="C4977" t="str">
            <v>SMK Bali Medika</v>
          </cell>
        </row>
        <row r="4978">
          <cell r="B4978" t="str">
            <v>5171007</v>
          </cell>
          <cell r="C4978" t="str">
            <v>SMK Bintang Persada</v>
          </cell>
        </row>
        <row r="4979">
          <cell r="B4979" t="str">
            <v>5171008</v>
          </cell>
          <cell r="C4979" t="str">
            <v>SMK Farmasi (SMF) Saraswati 3 Denpasar</v>
          </cell>
        </row>
        <row r="4980">
          <cell r="B4980" t="str">
            <v>7472002</v>
          </cell>
          <cell r="C4980" t="str">
            <v>SMK YKN</v>
          </cell>
        </row>
        <row r="4981">
          <cell r="B4981" t="str">
            <v>9400001</v>
          </cell>
          <cell r="C4981" t="str">
            <v xml:space="preserve">SMAKES Jayapura </v>
          </cell>
        </row>
        <row r="4982">
          <cell r="B4982">
            <v>0</v>
          </cell>
          <cell r="C4982">
            <v>0</v>
          </cell>
        </row>
        <row r="4983">
          <cell r="B4983">
            <v>0</v>
          </cell>
          <cell r="C4983">
            <v>0</v>
          </cell>
        </row>
        <row r="4984">
          <cell r="B4984">
            <v>0</v>
          </cell>
          <cell r="C4984">
            <v>0</v>
          </cell>
        </row>
        <row r="4985">
          <cell r="B4985">
            <v>0</v>
          </cell>
          <cell r="C4985">
            <v>0</v>
          </cell>
        </row>
        <row r="4986">
          <cell r="C4986">
            <v>0</v>
          </cell>
        </row>
      </sheetData>
      <sheetData sheetId="21">
        <row r="5">
          <cell r="B5" t="str">
            <v>ID KEY</v>
          </cell>
          <cell r="C5" t="str">
            <v>KODE SDMK (BARU)</v>
          </cell>
          <cell r="D5" t="str">
            <v>RUMPUN SDMK</v>
          </cell>
          <cell r="E5" t="str">
            <v>SUBRUMPUN SDMK</v>
          </cell>
          <cell r="F5" t="str">
            <v>JENIS SDMK</v>
          </cell>
        </row>
        <row r="6">
          <cell r="B6" t="str">
            <v>1101</v>
          </cell>
          <cell r="C6">
            <v>1010101</v>
          </cell>
          <cell r="D6" t="str">
            <v>01. Medis</v>
          </cell>
          <cell r="E6" t="str">
            <v>01. Dokter</v>
          </cell>
          <cell r="F6" t="str">
            <v>Dokter Umum</v>
          </cell>
        </row>
        <row r="7">
          <cell r="B7" t="str">
            <v>1501</v>
          </cell>
          <cell r="C7">
            <v>1010201</v>
          </cell>
          <cell r="D7" t="str">
            <v>01. Medis</v>
          </cell>
          <cell r="E7" t="str">
            <v>02. Dokter Gigi</v>
          </cell>
          <cell r="F7" t="str">
            <v>Dokter Gigi</v>
          </cell>
        </row>
        <row r="8">
          <cell r="B8" t="str">
            <v>1201</v>
          </cell>
          <cell r="C8">
            <v>1010301</v>
          </cell>
          <cell r="D8" t="str">
            <v>01. Medis</v>
          </cell>
          <cell r="E8" t="str">
            <v>03. Dokter spesialis</v>
          </cell>
          <cell r="F8" t="str">
            <v>Dokter Spesialis Penyakit Dalam (Sp.PD)</v>
          </cell>
        </row>
        <row r="9">
          <cell r="B9" t="str">
            <v>1202</v>
          </cell>
          <cell r="C9">
            <v>1010302</v>
          </cell>
          <cell r="D9" t="str">
            <v>01. Medis</v>
          </cell>
          <cell r="E9" t="str">
            <v>03. Dokter spesialis</v>
          </cell>
          <cell r="F9" t="str">
            <v>Dokter Spesialis Obstetri &amp; Ginekologi - Kebidanan &amp; Kandungan (Sp.OG)</v>
          </cell>
        </row>
        <row r="10">
          <cell r="B10" t="str">
            <v>1203</v>
          </cell>
          <cell r="C10">
            <v>1010303</v>
          </cell>
          <cell r="D10" t="str">
            <v>01. Medis</v>
          </cell>
          <cell r="E10" t="str">
            <v>03. Dokter spesialis</v>
          </cell>
          <cell r="F10" t="str">
            <v>Dokter Spesialis Anak (Sp.A)</v>
          </cell>
        </row>
        <row r="11">
          <cell r="B11" t="str">
            <v>1204</v>
          </cell>
          <cell r="C11">
            <v>1010304</v>
          </cell>
          <cell r="D11" t="str">
            <v>01. Medis</v>
          </cell>
          <cell r="E11" t="str">
            <v>03. Dokter spesialis</v>
          </cell>
          <cell r="F11" t="str">
            <v>Dokter Spesialis Bedah (Sp.B)</v>
          </cell>
        </row>
        <row r="12">
          <cell r="B12" t="str">
            <v>1301</v>
          </cell>
          <cell r="C12">
            <v>1010305</v>
          </cell>
          <cell r="D12" t="str">
            <v>01. Medis</v>
          </cell>
          <cell r="E12" t="str">
            <v>03. Dokter spesialis</v>
          </cell>
          <cell r="F12" t="str">
            <v>Dokter Spesialis Radiologi (Sp.Rad)</v>
          </cell>
        </row>
        <row r="13">
          <cell r="B13" t="str">
            <v>1302</v>
          </cell>
          <cell r="C13">
            <v>1010306</v>
          </cell>
          <cell r="D13" t="str">
            <v>01. Medis</v>
          </cell>
          <cell r="E13" t="str">
            <v>03. Dokter spesialis</v>
          </cell>
          <cell r="F13" t="str">
            <v>Dokter Spesialis Anastesiologi (Sp.An)</v>
          </cell>
        </row>
        <row r="14">
          <cell r="B14" t="str">
            <v>1303</v>
          </cell>
          <cell r="C14">
            <v>1010307</v>
          </cell>
          <cell r="D14" t="str">
            <v>01. Medis</v>
          </cell>
          <cell r="E14" t="str">
            <v>03. Dokter spesialis</v>
          </cell>
          <cell r="F14" t="str">
            <v>Dokter Spesialis Patologi Klinik (SP.PK)</v>
          </cell>
        </row>
        <row r="15">
          <cell r="B15" t="str">
            <v>1304</v>
          </cell>
          <cell r="C15">
            <v>1010308</v>
          </cell>
          <cell r="D15" t="str">
            <v>01. Medis</v>
          </cell>
          <cell r="E15" t="str">
            <v>03. Dokter spesialis</v>
          </cell>
          <cell r="F15" t="str">
            <v>Dokter Spesialis Patologi Anatomi (Sp.PA)</v>
          </cell>
        </row>
        <row r="16">
          <cell r="B16" t="str">
            <v>1401</v>
          </cell>
          <cell r="C16">
            <v>1010309</v>
          </cell>
          <cell r="D16" t="str">
            <v>01. Medis</v>
          </cell>
          <cell r="E16" t="str">
            <v>03. Dokter spesialis</v>
          </cell>
          <cell r="F16" t="str">
            <v>Dokter Spesialis Rehabilitasi Medik (Sp.RM)</v>
          </cell>
        </row>
        <row r="17">
          <cell r="B17" t="str">
            <v>1402</v>
          </cell>
          <cell r="C17">
            <v>1010310</v>
          </cell>
          <cell r="D17" t="str">
            <v>01. Medis</v>
          </cell>
          <cell r="E17" t="str">
            <v>03. Dokter spesialis</v>
          </cell>
          <cell r="F17" t="str">
            <v>Dokter Spesialis Okupasi (Sp.OK)</v>
          </cell>
        </row>
        <row r="18">
          <cell r="B18" t="str">
            <v>1403</v>
          </cell>
          <cell r="C18">
            <v>1010311</v>
          </cell>
          <cell r="D18" t="str">
            <v>01. Medis</v>
          </cell>
          <cell r="E18" t="str">
            <v>03. Dokter spesialis</v>
          </cell>
          <cell r="F18" t="str">
            <v>Dokter Spesialis Penerbangan (Sp.KP)</v>
          </cell>
        </row>
        <row r="19">
          <cell r="B19" t="str">
            <v>1404</v>
          </cell>
          <cell r="C19">
            <v>1010312</v>
          </cell>
          <cell r="D19" t="str">
            <v>01. Medis</v>
          </cell>
          <cell r="E19" t="str">
            <v>03. Dokter spesialis</v>
          </cell>
          <cell r="F19" t="str">
            <v>Dokter Spesialis Gizi Klinik (Sp.GK)</v>
          </cell>
        </row>
        <row r="20">
          <cell r="B20" t="str">
            <v>1405</v>
          </cell>
          <cell r="C20">
            <v>1010313</v>
          </cell>
          <cell r="D20" t="str">
            <v>01. Medis</v>
          </cell>
          <cell r="E20" t="str">
            <v>03. Dokter spesialis</v>
          </cell>
          <cell r="F20" t="str">
            <v>Dokter Spesialis Bedah Thoraks Dan Kardiovaskuler (Sp.BTKV)</v>
          </cell>
        </row>
        <row r="21">
          <cell r="B21" t="str">
            <v>1406</v>
          </cell>
          <cell r="C21">
            <v>1010314</v>
          </cell>
          <cell r="D21" t="str">
            <v>01. Medis</v>
          </cell>
          <cell r="E21" t="str">
            <v>03. Dokter spesialis</v>
          </cell>
          <cell r="F21" t="str">
            <v>Dokter Spesialis Mikrobiologi Klinik (Sp.MK)</v>
          </cell>
        </row>
        <row r="22">
          <cell r="B22" t="str">
            <v>1407</v>
          </cell>
          <cell r="C22">
            <v>1010315</v>
          </cell>
          <cell r="D22" t="str">
            <v>01. Medis</v>
          </cell>
          <cell r="E22" t="str">
            <v>03. Dokter spesialis</v>
          </cell>
          <cell r="F22" t="str">
            <v>Dokter Spesialis Bedah Syaraf (Sp.BS)</v>
          </cell>
        </row>
        <row r="23">
          <cell r="B23" t="str">
            <v>1408</v>
          </cell>
          <cell r="C23">
            <v>1010316</v>
          </cell>
          <cell r="D23" t="str">
            <v>01. Medis</v>
          </cell>
          <cell r="E23" t="str">
            <v>03. Dokter spesialis</v>
          </cell>
          <cell r="F23" t="str">
            <v>Dokter Spesialis Kelautan</v>
          </cell>
        </row>
        <row r="24">
          <cell r="B24" t="str">
            <v>1409</v>
          </cell>
          <cell r="C24">
            <v>1010317</v>
          </cell>
          <cell r="D24" t="str">
            <v>01. Medis</v>
          </cell>
          <cell r="E24" t="str">
            <v>03. Dokter spesialis</v>
          </cell>
          <cell r="F24" t="str">
            <v>Dokter Spesialis Urologi (Sp.U)</v>
          </cell>
        </row>
        <row r="25">
          <cell r="B25" t="str">
            <v>1410</v>
          </cell>
          <cell r="C25">
            <v>1010318</v>
          </cell>
          <cell r="D25" t="str">
            <v>01. Medis</v>
          </cell>
          <cell r="E25" t="str">
            <v>03. Dokter spesialis</v>
          </cell>
          <cell r="F25" t="str">
            <v>Dokter Spesialis Ilmu Kesehatan Kulit Dan Kelamin (Sp.KK)</v>
          </cell>
        </row>
        <row r="26">
          <cell r="B26" t="str">
            <v>1411</v>
          </cell>
          <cell r="C26">
            <v>1010319</v>
          </cell>
          <cell r="D26" t="str">
            <v>01. Medis</v>
          </cell>
          <cell r="E26" t="str">
            <v>03. Dokter spesialis</v>
          </cell>
          <cell r="F26" t="str">
            <v>Dokter Spesialis Neorologi/Saraf (Sp.S)</v>
          </cell>
        </row>
        <row r="27">
          <cell r="B27" t="str">
            <v>1412</v>
          </cell>
          <cell r="C27">
            <v>1010320</v>
          </cell>
          <cell r="D27" t="str">
            <v>01. Medis</v>
          </cell>
          <cell r="E27" t="str">
            <v>03. Dokter spesialis</v>
          </cell>
          <cell r="F27" t="str">
            <v>Dokter Spesialis Orthopedi &amp; Traumatologi (Sp.OT)</v>
          </cell>
        </row>
        <row r="28">
          <cell r="B28" t="str">
            <v>1413</v>
          </cell>
          <cell r="C28">
            <v>1010321</v>
          </cell>
          <cell r="D28" t="str">
            <v>01. Medis</v>
          </cell>
          <cell r="E28" t="str">
            <v>03. Dokter spesialis</v>
          </cell>
          <cell r="F28" t="str">
            <v>Dokter Spesialis Paru  - Pulmonologi (Sp.P)</v>
          </cell>
        </row>
        <row r="29">
          <cell r="B29" t="str">
            <v>1414</v>
          </cell>
          <cell r="C29">
            <v>1010322</v>
          </cell>
          <cell r="D29" t="str">
            <v>01. Medis</v>
          </cell>
          <cell r="E29" t="str">
            <v>03. Dokter spesialis</v>
          </cell>
          <cell r="F29" t="str">
            <v>Dokter Spesialis Forensik (Sp.F)</v>
          </cell>
        </row>
        <row r="30">
          <cell r="B30" t="str">
            <v>1415</v>
          </cell>
          <cell r="C30">
            <v>1010323</v>
          </cell>
          <cell r="D30" t="str">
            <v>01. Medis</v>
          </cell>
          <cell r="E30" t="str">
            <v>03. Dokter spesialis</v>
          </cell>
          <cell r="F30" t="str">
            <v>Dokter Spesialis Parasitologi Klinik (Sp.ParK)</v>
          </cell>
        </row>
        <row r="31">
          <cell r="B31" t="str">
            <v>1416</v>
          </cell>
          <cell r="C31">
            <v>1010324</v>
          </cell>
          <cell r="D31" t="str">
            <v>01. Medis</v>
          </cell>
          <cell r="E31" t="str">
            <v>03. Dokter spesialis</v>
          </cell>
          <cell r="F31" t="str">
            <v>Dokter Spesialis Bedah Anak (Sp.BA)</v>
          </cell>
        </row>
        <row r="32">
          <cell r="B32" t="str">
            <v>1417</v>
          </cell>
          <cell r="C32">
            <v>1010325</v>
          </cell>
          <cell r="D32" t="str">
            <v>01. Medis</v>
          </cell>
          <cell r="E32" t="str">
            <v>03. Dokter spesialis</v>
          </cell>
          <cell r="F32" t="str">
            <v>Dokter Spesialis Farmakologi Klinik (Sp.FK)</v>
          </cell>
        </row>
        <row r="33">
          <cell r="B33" t="str">
            <v>1418</v>
          </cell>
          <cell r="C33">
            <v>1010326</v>
          </cell>
          <cell r="D33" t="str">
            <v>01. Medis</v>
          </cell>
          <cell r="E33" t="str">
            <v>03. Dokter spesialis</v>
          </cell>
          <cell r="F33" t="str">
            <v>Dokter Spesialis Kedokteran Olah Raga (Sp.KO)</v>
          </cell>
        </row>
        <row r="34">
          <cell r="B34" t="str">
            <v>1419</v>
          </cell>
          <cell r="C34">
            <v>1010327</v>
          </cell>
          <cell r="D34" t="str">
            <v>01. Medis</v>
          </cell>
          <cell r="E34" t="str">
            <v>03. Dokter spesialis</v>
          </cell>
          <cell r="F34" t="str">
            <v>Dokter Spesialis Psikiatri - Kedokteran Jiwa (Sp.KJ)</v>
          </cell>
        </row>
        <row r="35">
          <cell r="B35" t="str">
            <v>1420</v>
          </cell>
          <cell r="C35">
            <v>1010328</v>
          </cell>
          <cell r="D35" t="str">
            <v>01. Medis</v>
          </cell>
          <cell r="E35" t="str">
            <v>03. Dokter spesialis</v>
          </cell>
          <cell r="F35" t="str">
            <v>Dokter Spesialis Ofthalmologi</v>
          </cell>
        </row>
        <row r="36">
          <cell r="B36" t="str">
            <v>1421</v>
          </cell>
          <cell r="C36">
            <v>1010329</v>
          </cell>
          <cell r="D36" t="str">
            <v>01. Medis</v>
          </cell>
          <cell r="E36" t="str">
            <v>03. Dokter spesialis</v>
          </cell>
          <cell r="F36" t="str">
            <v>Dokter Spesialis Kedokteran Fisik Dan Rehabilitasi (Sp.KFR)</v>
          </cell>
        </row>
        <row r="37">
          <cell r="B37" t="str">
            <v>1422</v>
          </cell>
          <cell r="C37">
            <v>1010330</v>
          </cell>
          <cell r="D37" t="str">
            <v>01. Medis</v>
          </cell>
          <cell r="E37" t="str">
            <v>03. Dokter spesialis</v>
          </cell>
          <cell r="F37" t="str">
            <v>Dokter Spesialis Nuklir (Sp.KN)</v>
          </cell>
        </row>
        <row r="38">
          <cell r="B38" t="str">
            <v>1423</v>
          </cell>
          <cell r="C38">
            <v>1010331</v>
          </cell>
          <cell r="D38" t="str">
            <v>01. Medis</v>
          </cell>
          <cell r="E38" t="str">
            <v>03. Dokter spesialis</v>
          </cell>
          <cell r="F38" t="str">
            <v>Dokter Spesialis Ilmu Kesehatan THT Kl  (Sp.THT-KL)</v>
          </cell>
        </row>
        <row r="39">
          <cell r="B39" t="str">
            <v>1424</v>
          </cell>
          <cell r="C39">
            <v>1010332</v>
          </cell>
          <cell r="D39" t="str">
            <v>01. Medis</v>
          </cell>
          <cell r="E39" t="str">
            <v>03. Dokter spesialis</v>
          </cell>
          <cell r="F39" t="str">
            <v>Dokter Spesialis Bedah Plastik (Sp.BP)</v>
          </cell>
        </row>
        <row r="40">
          <cell r="B40" t="str">
            <v>1425</v>
          </cell>
          <cell r="C40">
            <v>1010333</v>
          </cell>
          <cell r="D40" t="str">
            <v>01. Medis</v>
          </cell>
          <cell r="E40" t="str">
            <v>03. Dokter spesialis</v>
          </cell>
          <cell r="F40" t="str">
            <v>Dokter Spesialis Andrologi (Sp.And)</v>
          </cell>
        </row>
        <row r="41">
          <cell r="B41" t="str">
            <v>1427</v>
          </cell>
          <cell r="C41">
            <v>1010334</v>
          </cell>
          <cell r="D41" t="str">
            <v>01. Medis</v>
          </cell>
          <cell r="E41" t="str">
            <v>03. Dokter spesialis</v>
          </cell>
          <cell r="F41" t="str">
            <v>Dokter Spesialis Mata (Sp.M)</v>
          </cell>
        </row>
        <row r="42">
          <cell r="B42" t="str">
            <v>1429</v>
          </cell>
          <cell r="C42">
            <v>1010335</v>
          </cell>
          <cell r="D42" t="str">
            <v>01. Medis</v>
          </cell>
          <cell r="E42" t="str">
            <v>03. Dokter spesialis</v>
          </cell>
          <cell r="F42" t="str">
            <v>Dokter Spesialis Jantung dan Pembuluh Darah (Sp.JP)</v>
          </cell>
        </row>
        <row r="43">
          <cell r="B43" t="str">
            <v>1430</v>
          </cell>
          <cell r="C43">
            <v>1010336</v>
          </cell>
          <cell r="D43" t="str">
            <v>01. Medis</v>
          </cell>
          <cell r="E43" t="str">
            <v>03. Dokter spesialis</v>
          </cell>
          <cell r="F43" t="str">
            <v>Dokter Spesialis Bedah Orthopedi</v>
          </cell>
        </row>
        <row r="44">
          <cell r="B44" t="str">
            <v>1431</v>
          </cell>
          <cell r="C44">
            <v>1010337</v>
          </cell>
          <cell r="D44" t="str">
            <v>01. Medis</v>
          </cell>
          <cell r="E44" t="str">
            <v>03. Dokter spesialis</v>
          </cell>
          <cell r="F44" t="str">
            <v>Dokter Spesialis Patologi Forensik</v>
          </cell>
        </row>
        <row r="45">
          <cell r="B45" t="str">
            <v>1432</v>
          </cell>
          <cell r="C45">
            <v>1010338</v>
          </cell>
          <cell r="D45" t="str">
            <v>01. Medis</v>
          </cell>
          <cell r="E45" t="str">
            <v>03. Dokter spesialis</v>
          </cell>
          <cell r="F45" t="str">
            <v>Dokter Spesialis Gizi Medik</v>
          </cell>
        </row>
        <row r="46">
          <cell r="B46" t="str">
            <v>1433</v>
          </cell>
          <cell r="C46">
            <v>1010339</v>
          </cell>
          <cell r="D46" t="str">
            <v>01. Medis</v>
          </cell>
          <cell r="E46" t="str">
            <v>03. Dokter spesialis</v>
          </cell>
          <cell r="F46" t="str">
            <v>Dokter Spesialis Kedaruratan Medik - Emergency (Sp.EM)</v>
          </cell>
        </row>
        <row r="47">
          <cell r="B47" t="str">
            <v>1434</v>
          </cell>
          <cell r="C47">
            <v>1010340</v>
          </cell>
          <cell r="D47" t="str">
            <v>01. Medis</v>
          </cell>
          <cell r="E47" t="str">
            <v>03. Dokter spesialis</v>
          </cell>
          <cell r="F47" t="str">
            <v>Dokter Spesialis Akupunktur Klinik (Sp.Ak)</v>
          </cell>
        </row>
        <row r="48">
          <cell r="B48" t="str">
            <v>1435</v>
          </cell>
          <cell r="C48">
            <v>1010341</v>
          </cell>
          <cell r="D48" t="str">
            <v>01. Medis</v>
          </cell>
          <cell r="E48" t="str">
            <v>03. Dokter spesialis</v>
          </cell>
          <cell r="F48" t="str">
            <v>Dokter Spesialis Onkologi Radiasi (Sp.Onk.Rad)</v>
          </cell>
        </row>
        <row r="49">
          <cell r="B49" t="str">
            <v>1499</v>
          </cell>
          <cell r="C49">
            <v>1010399</v>
          </cell>
          <cell r="D49" t="str">
            <v>01. Medis</v>
          </cell>
          <cell r="E49" t="str">
            <v>03. Dokter spesialis</v>
          </cell>
          <cell r="F49" t="str">
            <v>Dokter Spesialis Lainnya yang belum tercantum</v>
          </cell>
        </row>
        <row r="50">
          <cell r="B50" t="str">
            <v>1601</v>
          </cell>
          <cell r="C50">
            <v>1010401</v>
          </cell>
          <cell r="D50" t="str">
            <v>01. Medis</v>
          </cell>
          <cell r="E50" t="str">
            <v>04. Dokter Gigi Spesialis</v>
          </cell>
          <cell r="F50" t="str">
            <v>Dokter Gigi Spesialis Kawat Gigi - Orthodontis (Sp.Ort)</v>
          </cell>
        </row>
        <row r="51">
          <cell r="B51" t="str">
            <v>1602</v>
          </cell>
          <cell r="C51">
            <v>1010402</v>
          </cell>
          <cell r="D51" t="str">
            <v>01. Medis</v>
          </cell>
          <cell r="E51" t="str">
            <v>04. Dokter Gigi Spesialis</v>
          </cell>
          <cell r="F51" t="str">
            <v>Dokter Gigi Spesialis Bedah mulut / Maksilofasial (Sp.BM)</v>
          </cell>
        </row>
        <row r="52">
          <cell r="B52" t="str">
            <v>1603</v>
          </cell>
          <cell r="C52">
            <v>1010403</v>
          </cell>
          <cell r="D52" t="str">
            <v>01. Medis</v>
          </cell>
          <cell r="E52" t="str">
            <v>04. Dokter Gigi Spesialis</v>
          </cell>
          <cell r="F52" t="str">
            <v>Dokter Gigi Spesialis Anak - Pedodontis (Sp.KGA)</v>
          </cell>
        </row>
        <row r="53">
          <cell r="B53" t="str">
            <v>1604</v>
          </cell>
          <cell r="C53">
            <v>1010404</v>
          </cell>
          <cell r="D53" t="str">
            <v>01. Medis</v>
          </cell>
          <cell r="E53" t="str">
            <v>04. Dokter Gigi Spesialis</v>
          </cell>
          <cell r="F53" t="str">
            <v>Dokter Gigi Spesialis Konservasi Gigi (Sp.KG)</v>
          </cell>
        </row>
        <row r="54">
          <cell r="B54" t="str">
            <v>1605</v>
          </cell>
          <cell r="C54">
            <v>1010405</v>
          </cell>
          <cell r="D54" t="str">
            <v>01. Medis</v>
          </cell>
          <cell r="E54" t="str">
            <v>04. Dokter Gigi Spesialis</v>
          </cell>
          <cell r="F54" t="str">
            <v>Dokter Gigi Spesialis Gigi Tiruan (Prostodontis) (Sp.Pros)</v>
          </cell>
        </row>
        <row r="55">
          <cell r="B55" t="str">
            <v>1606</v>
          </cell>
          <cell r="C55">
            <v>1010406</v>
          </cell>
          <cell r="D55" t="str">
            <v>01. Medis</v>
          </cell>
          <cell r="E55" t="str">
            <v>04. Dokter Gigi Spesialis</v>
          </cell>
          <cell r="F55" t="str">
            <v>Dokter Gigi Spesialis Penyakit Mulut (Sp.PM)</v>
          </cell>
        </row>
        <row r="56">
          <cell r="B56" t="str">
            <v>1607</v>
          </cell>
          <cell r="C56">
            <v>1010407</v>
          </cell>
          <cell r="D56" t="str">
            <v>01. Medis</v>
          </cell>
          <cell r="E56" t="str">
            <v>04. Dokter Gigi Spesialis</v>
          </cell>
          <cell r="F56" t="str">
            <v>Dokter Gigi Spesialis Periodonsia (Sp.Perio)</v>
          </cell>
        </row>
        <row r="57">
          <cell r="B57" t="str">
            <v>1708</v>
          </cell>
          <cell r="C57">
            <v>1010408</v>
          </cell>
          <cell r="D57" t="str">
            <v>01. Medis</v>
          </cell>
          <cell r="E57" t="str">
            <v>04. Dokter Gigi Spesialis</v>
          </cell>
          <cell r="F57" t="str">
            <v>Dokter Gigi Spesialis Radiologi kedokteran gigi (Sp.RKG)</v>
          </cell>
        </row>
        <row r="58">
          <cell r="B58" t="str">
            <v>1699</v>
          </cell>
          <cell r="C58">
            <v>1010499</v>
          </cell>
          <cell r="D58" t="str">
            <v>01. Medis</v>
          </cell>
          <cell r="E58" t="str">
            <v>04. Dokter Gigi Spesialis</v>
          </cell>
          <cell r="F58" t="str">
            <v>Dokter Gigi Spesialis lainnya yang belum tercantum</v>
          </cell>
        </row>
        <row r="59">
          <cell r="B59" t="str">
            <v>1701</v>
          </cell>
          <cell r="C59">
            <v>1010501</v>
          </cell>
          <cell r="D59" t="str">
            <v>01. Medis</v>
          </cell>
          <cell r="E59" t="str">
            <v>03. Dokter spesialis</v>
          </cell>
          <cell r="F59" t="str">
            <v>Dokter Sub Spesialis</v>
          </cell>
        </row>
        <row r="60">
          <cell r="B60" t="str">
            <v>1801</v>
          </cell>
          <cell r="C60">
            <v>1010601</v>
          </cell>
          <cell r="D60" t="str">
            <v>01. Medis</v>
          </cell>
          <cell r="E60" t="str">
            <v>04. Dokter Gigi Spesialis</v>
          </cell>
          <cell r="F60" t="str">
            <v>Dokter Gigi Sub Spesialis</v>
          </cell>
        </row>
        <row r="61">
          <cell r="B61" t="str">
            <v>9115</v>
          </cell>
          <cell r="C61">
            <v>1020101</v>
          </cell>
          <cell r="D61" t="str">
            <v>02. Psikologi Klinis</v>
          </cell>
          <cell r="E61" t="str">
            <v>01. Psikologi Klinis</v>
          </cell>
          <cell r="F61" t="str">
            <v>Psikologi Klinis</v>
          </cell>
        </row>
        <row r="62">
          <cell r="B62" t="str">
            <v>2101</v>
          </cell>
          <cell r="C62">
            <v>1030101</v>
          </cell>
          <cell r="D62" t="str">
            <v>03. Keperawatan</v>
          </cell>
          <cell r="E62" t="str">
            <v>01. Perawat Kesehatan Masyarakat</v>
          </cell>
          <cell r="F62" t="str">
            <v>Perawat (Non Ners)</v>
          </cell>
        </row>
        <row r="63">
          <cell r="B63" t="str">
            <v>2102</v>
          </cell>
          <cell r="C63">
            <v>1030102</v>
          </cell>
          <cell r="D63" t="str">
            <v>03. Keperawatan</v>
          </cell>
          <cell r="E63" t="str">
            <v>01. Perawat Kesehatan Masyarakat</v>
          </cell>
          <cell r="F63" t="str">
            <v>Ners</v>
          </cell>
        </row>
        <row r="64">
          <cell r="B64" t="str">
            <v>2198</v>
          </cell>
          <cell r="C64">
            <v>1030103</v>
          </cell>
          <cell r="D64" t="str">
            <v>03. Keperawatan</v>
          </cell>
          <cell r="E64" t="str">
            <v>01. Perawat Kesehatan Masyarakat</v>
          </cell>
          <cell r="F64" t="str">
            <v>Jenis Perawat Lainnya yang belum tercantum</v>
          </cell>
        </row>
        <row r="65">
          <cell r="B65" t="str">
            <v>2108</v>
          </cell>
          <cell r="C65">
            <v>1030201</v>
          </cell>
          <cell r="D65" t="str">
            <v>03. Keperawatan</v>
          </cell>
          <cell r="E65" t="str">
            <v>02. Perawat Kesehatan Anak</v>
          </cell>
          <cell r="F65" t="str">
            <v>Perawat Kesehatan Anak</v>
          </cell>
        </row>
        <row r="66">
          <cell r="B66" t="str">
            <v>2107</v>
          </cell>
          <cell r="C66">
            <v>1030301</v>
          </cell>
          <cell r="D66" t="str">
            <v>03. Keperawatan</v>
          </cell>
          <cell r="E66" t="str">
            <v>03. Perawat Maternitas</v>
          </cell>
          <cell r="F66" t="str">
            <v>Perawat Maternitas</v>
          </cell>
        </row>
        <row r="67">
          <cell r="B67" t="str">
            <v>2105</v>
          </cell>
          <cell r="C67">
            <v>1030401</v>
          </cell>
          <cell r="D67" t="str">
            <v>03. Keperawatan</v>
          </cell>
          <cell r="E67" t="str">
            <v>04. Perawat Medikal Bedah</v>
          </cell>
          <cell r="F67" t="str">
            <v>Perawat Medikal Bedah</v>
          </cell>
        </row>
        <row r="68">
          <cell r="B68" t="str">
            <v>2110</v>
          </cell>
          <cell r="C68">
            <v>1030501</v>
          </cell>
          <cell r="D68" t="str">
            <v>03. Keperawatan</v>
          </cell>
          <cell r="E68" t="str">
            <v>05. Perawat Geriatri</v>
          </cell>
          <cell r="F68" t="str">
            <v>Perawat Geriatri - Lansia</v>
          </cell>
        </row>
        <row r="69">
          <cell r="B69" t="str">
            <v>2106</v>
          </cell>
          <cell r="C69">
            <v>1030601</v>
          </cell>
          <cell r="D69" t="str">
            <v>03. Keperawatan</v>
          </cell>
          <cell r="E69" t="str">
            <v>06. Perawat Kesehatan Jiwa</v>
          </cell>
          <cell r="F69" t="str">
            <v>Perawat Kesehatan Jiwa</v>
          </cell>
        </row>
        <row r="70">
          <cell r="B70" t="str">
            <v>2109</v>
          </cell>
          <cell r="C70">
            <v>1030701</v>
          </cell>
          <cell r="D70" t="str">
            <v>03. Keperawatan</v>
          </cell>
          <cell r="E70" t="str">
            <v>07. Perawat Komunitas</v>
          </cell>
          <cell r="F70" t="str">
            <v>Perawat Komunitas</v>
          </cell>
        </row>
        <row r="71">
          <cell r="B71" t="str">
            <v>2201</v>
          </cell>
          <cell r="C71">
            <v>1040101</v>
          </cell>
          <cell r="D71" t="str">
            <v>04. Kebidanan</v>
          </cell>
          <cell r="E71" t="str">
            <v>01. Bidan</v>
          </cell>
          <cell r="F71" t="str">
            <v>Bidan</v>
          </cell>
        </row>
        <row r="72">
          <cell r="B72" t="str">
            <v>2204</v>
          </cell>
          <cell r="C72">
            <v>1040102</v>
          </cell>
          <cell r="D72" t="str">
            <v>04. Kebidanan</v>
          </cell>
          <cell r="E72" t="str">
            <v>01. Bidan</v>
          </cell>
          <cell r="F72" t="str">
            <v>Bidan Desa</v>
          </cell>
        </row>
        <row r="73">
          <cell r="B73" t="str">
            <v>2298</v>
          </cell>
          <cell r="C73">
            <v>1040103</v>
          </cell>
          <cell r="D73" t="str">
            <v>04. Kebidanan</v>
          </cell>
          <cell r="E73" t="str">
            <v>01. Bidan</v>
          </cell>
          <cell r="F73" t="str">
            <v>Jenis Bidan Lainnya yang belum tercantum</v>
          </cell>
        </row>
        <row r="74">
          <cell r="B74" t="str">
            <v>2202</v>
          </cell>
          <cell r="C74">
            <v>1040201</v>
          </cell>
          <cell r="D74" t="str">
            <v>04. Kebidanan</v>
          </cell>
          <cell r="E74" t="str">
            <v>02. Bidan Pendidik</v>
          </cell>
          <cell r="F74" t="str">
            <v>Bidan Pendidik</v>
          </cell>
        </row>
        <row r="75">
          <cell r="B75" t="str">
            <v>3103</v>
          </cell>
          <cell r="C75">
            <v>1050101</v>
          </cell>
          <cell r="D75" t="str">
            <v>05. Kefarmasian</v>
          </cell>
          <cell r="E75" t="str">
            <v>01. Apoteker</v>
          </cell>
          <cell r="F75" t="str">
            <v>Apoteker</v>
          </cell>
        </row>
        <row r="76">
          <cell r="B76" t="str">
            <v>3102</v>
          </cell>
          <cell r="C76">
            <v>1050201</v>
          </cell>
          <cell r="D76" t="str">
            <v>05. Kefarmasian</v>
          </cell>
          <cell r="E76" t="str">
            <v>02. Tenaga Teknik Kefarmasian</v>
          </cell>
          <cell r="F76" t="str">
            <v>Sarjana, Magister Farmasi (Non Apoteker)</v>
          </cell>
        </row>
        <row r="77">
          <cell r="B77" t="str">
            <v>3101</v>
          </cell>
          <cell r="C77">
            <v>1050202</v>
          </cell>
          <cell r="D77" t="str">
            <v>05. Kefarmasian</v>
          </cell>
          <cell r="E77" t="str">
            <v>02. Tenaga Teknik Kefarmasian</v>
          </cell>
          <cell r="F77" t="str">
            <v>Ahli Madya Farmasi (Asisten Apoteker)</v>
          </cell>
        </row>
        <row r="78">
          <cell r="B78" t="str">
            <v>3104</v>
          </cell>
          <cell r="C78">
            <v>1050203</v>
          </cell>
          <cell r="D78" t="str">
            <v>05. Kefarmasian</v>
          </cell>
          <cell r="E78" t="str">
            <v>02. Tenaga Teknik Kefarmasian</v>
          </cell>
          <cell r="F78" t="str">
            <v>Analis Farmasi</v>
          </cell>
        </row>
        <row r="79">
          <cell r="B79" t="str">
            <v>4199</v>
          </cell>
          <cell r="C79">
            <v>1060101</v>
          </cell>
          <cell r="D79" t="str">
            <v>06. Kesehatan Masyarakat</v>
          </cell>
          <cell r="E79" t="str">
            <v>01. Kesehatan Masyarakat (Lainnya)</v>
          </cell>
          <cell r="F79" t="str">
            <v>Kesehatan Masyarakat (Lainnya)</v>
          </cell>
        </row>
        <row r="80">
          <cell r="B80" t="str">
            <v>4101</v>
          </cell>
          <cell r="C80">
            <v>1060201</v>
          </cell>
          <cell r="D80" t="str">
            <v>06. Kesehatan Masyarakat</v>
          </cell>
          <cell r="E80" t="str">
            <v>02. Epidemiolog Kesehatan</v>
          </cell>
          <cell r="F80" t="str">
            <v>Epidemiolog Kesehatan</v>
          </cell>
        </row>
        <row r="81">
          <cell r="B81" t="str">
            <v>4102</v>
          </cell>
          <cell r="C81">
            <v>1060301</v>
          </cell>
          <cell r="D81" t="str">
            <v>06. Kesehatan Masyarakat</v>
          </cell>
          <cell r="E81" t="str">
            <v>03. Promosi Kesehatan</v>
          </cell>
          <cell r="F81" t="str">
            <v>Promosi Kesehatan</v>
          </cell>
        </row>
        <row r="82">
          <cell r="B82" t="str">
            <v>4103</v>
          </cell>
          <cell r="C82">
            <v>1060401</v>
          </cell>
          <cell r="D82" t="str">
            <v>06. Kesehatan Masyarakat</v>
          </cell>
          <cell r="E82" t="str">
            <v>04. Ilmu Perilaku</v>
          </cell>
          <cell r="F82" t="str">
            <v>Ilmu Perilaku</v>
          </cell>
        </row>
        <row r="83">
          <cell r="B83" t="str">
            <v>4104</v>
          </cell>
          <cell r="C83">
            <v>1060501</v>
          </cell>
          <cell r="D83" t="str">
            <v>06. Kesehatan Masyarakat</v>
          </cell>
          <cell r="E83" t="str">
            <v>05. Kesehatan Kerja</v>
          </cell>
          <cell r="F83" t="str">
            <v>Kesehatan Kerja</v>
          </cell>
        </row>
        <row r="84">
          <cell r="B84" t="str">
            <v>4105</v>
          </cell>
          <cell r="C84">
            <v>1060601</v>
          </cell>
          <cell r="D84" t="str">
            <v>06. Kesehatan Masyarakat</v>
          </cell>
          <cell r="E84" t="str">
            <v>06. Administrasi dan Kebijakan Kesehatan</v>
          </cell>
          <cell r="F84" t="str">
            <v>Administrasi dan Kebijakan Kesehatan</v>
          </cell>
        </row>
        <row r="85">
          <cell r="B85" t="str">
            <v>4106</v>
          </cell>
          <cell r="C85">
            <v>1060701</v>
          </cell>
          <cell r="D85" t="str">
            <v>06. Kesehatan Masyarakat</v>
          </cell>
          <cell r="E85" t="str">
            <v>07. Biostatistik dan Kependudukan</v>
          </cell>
          <cell r="F85" t="str">
            <v>Biostatistik dan Kependudukan</v>
          </cell>
        </row>
        <row r="86">
          <cell r="B86" t="str">
            <v>4107</v>
          </cell>
          <cell r="C86">
            <v>1060801</v>
          </cell>
          <cell r="D86" t="str">
            <v>06. Kesehatan Masyarakat</v>
          </cell>
          <cell r="E86" t="str">
            <v>08. Reproduksi dan Keluarga</v>
          </cell>
          <cell r="F86" t="str">
            <v>Reproduksi dan Keluarga</v>
          </cell>
        </row>
        <row r="87">
          <cell r="B87" t="str">
            <v>4108</v>
          </cell>
          <cell r="C87">
            <v>1060901</v>
          </cell>
          <cell r="D87" t="str">
            <v>06. Kesehatan Masyarakat</v>
          </cell>
          <cell r="E87" t="str">
            <v>09. Informatika Kesehatan</v>
          </cell>
          <cell r="F87" t="str">
            <v>Informatika Kesehatan</v>
          </cell>
        </row>
        <row r="88">
          <cell r="B88" t="str">
            <v>4201</v>
          </cell>
          <cell r="C88">
            <v>1070101</v>
          </cell>
          <cell r="D88" t="str">
            <v>07. Kesehatan Lingkungan</v>
          </cell>
          <cell r="E88" t="str">
            <v>01. Sanitasi Lingkungan</v>
          </cell>
          <cell r="F88" t="str">
            <v>Sanitasi Lingkungan</v>
          </cell>
        </row>
        <row r="89">
          <cell r="B89" t="str">
            <v>4202</v>
          </cell>
          <cell r="C89">
            <v>1070201</v>
          </cell>
          <cell r="D89" t="str">
            <v>07. Kesehatan Lingkungan</v>
          </cell>
          <cell r="E89" t="str">
            <v>02. Entomolog Kesehatan</v>
          </cell>
          <cell r="F89" t="str">
            <v>Entomolog Kesehatan</v>
          </cell>
        </row>
        <row r="90">
          <cell r="B90" t="str">
            <v>4203</v>
          </cell>
          <cell r="C90">
            <v>1070301</v>
          </cell>
          <cell r="D90" t="str">
            <v>07. Kesehatan Lingkungan</v>
          </cell>
          <cell r="E90" t="str">
            <v>03. Mikrobiolog Kesehatan</v>
          </cell>
          <cell r="F90" t="str">
            <v>Mikrobiolog Kesehatan</v>
          </cell>
        </row>
        <row r="91">
          <cell r="B91" t="str">
            <v>5101</v>
          </cell>
          <cell r="C91">
            <v>1080101</v>
          </cell>
          <cell r="D91" t="str">
            <v>08. Gizi</v>
          </cell>
          <cell r="E91" t="str">
            <v>01. Nutrisionis</v>
          </cell>
          <cell r="F91" t="str">
            <v>Nutrisionis</v>
          </cell>
        </row>
        <row r="92">
          <cell r="B92" t="str">
            <v>5202</v>
          </cell>
          <cell r="C92">
            <v>1080201</v>
          </cell>
          <cell r="D92" t="str">
            <v>08. Gizi</v>
          </cell>
          <cell r="E92" t="str">
            <v>02. Dietisien</v>
          </cell>
          <cell r="F92" t="str">
            <v>Dietisien</v>
          </cell>
        </row>
        <row r="93">
          <cell r="B93" t="str">
            <v>6101</v>
          </cell>
          <cell r="C93">
            <v>1090101</v>
          </cell>
          <cell r="D93" t="str">
            <v>09. Keterapian Fisik</v>
          </cell>
          <cell r="E93" t="str">
            <v>01. Fisioterapis</v>
          </cell>
          <cell r="F93" t="str">
            <v>Fisioterapis</v>
          </cell>
        </row>
        <row r="94">
          <cell r="B94" t="str">
            <v>6102</v>
          </cell>
          <cell r="C94">
            <v>1090201</v>
          </cell>
          <cell r="D94" t="str">
            <v>09. Keterapian Fisik</v>
          </cell>
          <cell r="E94" t="str">
            <v>02. Okupasi Terapis</v>
          </cell>
          <cell r="F94" t="str">
            <v>Okupasi Terapis</v>
          </cell>
        </row>
        <row r="95">
          <cell r="B95" t="str">
            <v>6103</v>
          </cell>
          <cell r="C95">
            <v>1090301</v>
          </cell>
          <cell r="D95" t="str">
            <v>09. Keterapian Fisik</v>
          </cell>
          <cell r="E95" t="str">
            <v>03. Terapis Wicara</v>
          </cell>
          <cell r="F95" t="str">
            <v>Terapis Wicara</v>
          </cell>
        </row>
        <row r="96">
          <cell r="B96" t="str">
            <v>6104</v>
          </cell>
          <cell r="C96">
            <v>1090401</v>
          </cell>
          <cell r="D96" t="str">
            <v>09. Keterapian Fisik</v>
          </cell>
          <cell r="E96" t="str">
            <v>04. Akupunktur</v>
          </cell>
          <cell r="F96" t="str">
            <v>Akupunktur</v>
          </cell>
        </row>
        <row r="97">
          <cell r="B97" t="str">
            <v>7108</v>
          </cell>
          <cell r="C97">
            <v>1100101</v>
          </cell>
          <cell r="D97" t="str">
            <v>10. Keteknisian Medis</v>
          </cell>
          <cell r="E97" t="str">
            <v>01. Perekam Medis dan Informasi Kesehatan</v>
          </cell>
          <cell r="F97" t="str">
            <v>Perekam Medis dan Informasi Kesehatan</v>
          </cell>
        </row>
        <row r="98">
          <cell r="B98" t="str">
            <v>7110</v>
          </cell>
          <cell r="C98">
            <v>1100201</v>
          </cell>
          <cell r="D98" t="str">
            <v>10. Keteknisian Medis</v>
          </cell>
          <cell r="E98" t="str">
            <v>02. Teknisi Kardiovaskular</v>
          </cell>
          <cell r="F98" t="str">
            <v>Teknisi Kardiovaskular</v>
          </cell>
        </row>
        <row r="99">
          <cell r="B99" t="str">
            <v>7109</v>
          </cell>
          <cell r="C99">
            <v>1100301</v>
          </cell>
          <cell r="D99" t="str">
            <v>10. Keteknisian Medis</v>
          </cell>
          <cell r="E99" t="str">
            <v>03. Teknisi Pelayanan Darah</v>
          </cell>
          <cell r="F99" t="str">
            <v>Teknisis Pelayanan Darah</v>
          </cell>
        </row>
        <row r="100">
          <cell r="B100" t="str">
            <v>7106</v>
          </cell>
          <cell r="C100">
            <v>1100401</v>
          </cell>
          <cell r="D100" t="str">
            <v>10. Keteknisian Medis</v>
          </cell>
          <cell r="E100" t="str">
            <v>04. Refraksionis Optisien/Optometris</v>
          </cell>
          <cell r="F100" t="str">
            <v>Refraksionis Optisien/Optometris</v>
          </cell>
        </row>
        <row r="101">
          <cell r="B101" t="str">
            <v>7104</v>
          </cell>
          <cell r="C101">
            <v>1100501</v>
          </cell>
          <cell r="D101" t="str">
            <v>10. Keteknisian Medis</v>
          </cell>
          <cell r="E101" t="str">
            <v>05. Teknisi Gigi</v>
          </cell>
          <cell r="F101" t="str">
            <v>Teknisi Gigi</v>
          </cell>
        </row>
        <row r="102">
          <cell r="B102" t="str">
            <v>2104</v>
          </cell>
          <cell r="C102">
            <v>1100601</v>
          </cell>
          <cell r="D102" t="str">
            <v>10. Keteknisian Medis</v>
          </cell>
          <cell r="E102" t="str">
            <v>06. Penata Anestesi</v>
          </cell>
          <cell r="F102" t="str">
            <v>Penata Anestesi</v>
          </cell>
        </row>
        <row r="103">
          <cell r="B103" t="str">
            <v>2103</v>
          </cell>
          <cell r="C103">
            <v>1100701</v>
          </cell>
          <cell r="D103" t="str">
            <v>10. Keteknisian Medis</v>
          </cell>
          <cell r="E103" t="str">
            <v>07. Terapis Gigi dan Mulut</v>
          </cell>
          <cell r="F103" t="str">
            <v>Terapis Gigi dan Mulut</v>
          </cell>
        </row>
        <row r="104">
          <cell r="B104" t="str">
            <v>7111</v>
          </cell>
          <cell r="C104">
            <v>1100801</v>
          </cell>
          <cell r="D104" t="str">
            <v>10. Keteknisian Medis</v>
          </cell>
          <cell r="E104" t="str">
            <v>08. Audiologis</v>
          </cell>
          <cell r="F104" t="str">
            <v>Audiologis</v>
          </cell>
        </row>
        <row r="105">
          <cell r="B105" t="str">
            <v>7101</v>
          </cell>
          <cell r="C105">
            <v>1110101</v>
          </cell>
          <cell r="D105" t="str">
            <v>11. Teknik Biomedika</v>
          </cell>
          <cell r="E105" t="str">
            <v>01. Radiografer</v>
          </cell>
          <cell r="F105" t="str">
            <v>Radiografer</v>
          </cell>
        </row>
        <row r="106">
          <cell r="B106" t="str">
            <v>7103</v>
          </cell>
          <cell r="C106">
            <v>1110201</v>
          </cell>
          <cell r="D106" t="str">
            <v>11. Teknik Biomedika</v>
          </cell>
          <cell r="E106" t="str">
            <v>02. Elektromedis</v>
          </cell>
          <cell r="F106" t="str">
            <v>Elektromedis</v>
          </cell>
        </row>
        <row r="107">
          <cell r="B107" t="str">
            <v>7105</v>
          </cell>
          <cell r="C107">
            <v>1110301</v>
          </cell>
          <cell r="D107" t="str">
            <v>11. Teknik Biomedika</v>
          </cell>
          <cell r="E107" t="str">
            <v>03. Ahli Teknologi Laboratorium Medik</v>
          </cell>
          <cell r="F107" t="str">
            <v>Ahli Teknologi Laboratorium Medik (Analis Kesehatan)</v>
          </cell>
        </row>
        <row r="108">
          <cell r="B108" t="str">
            <v>7112</v>
          </cell>
          <cell r="C108">
            <v>1110401</v>
          </cell>
          <cell r="D108" t="str">
            <v>11. Teknik Biomedika</v>
          </cell>
          <cell r="E108" t="str">
            <v>04. Fisikawan Medik</v>
          </cell>
          <cell r="F108" t="str">
            <v>Fisikawan Medik</v>
          </cell>
        </row>
        <row r="109">
          <cell r="B109" t="str">
            <v>7102</v>
          </cell>
          <cell r="C109">
            <v>1110501</v>
          </cell>
          <cell r="D109" t="str">
            <v>11. Teknik Biomedika</v>
          </cell>
          <cell r="E109" t="str">
            <v>05. Radioterapis</v>
          </cell>
          <cell r="F109" t="str">
            <v>Radioterapis</v>
          </cell>
        </row>
        <row r="110">
          <cell r="B110" t="str">
            <v>7107</v>
          </cell>
          <cell r="C110">
            <v>1110601</v>
          </cell>
          <cell r="D110" t="str">
            <v>11. Teknik Biomedika</v>
          </cell>
          <cell r="E110" t="str">
            <v>06. Ortotik Prostetik</v>
          </cell>
          <cell r="F110" t="str">
            <v>Ortotik Prostetik</v>
          </cell>
        </row>
        <row r="111">
          <cell r="B111" t="str">
            <v>8101</v>
          </cell>
          <cell r="C111">
            <v>1120101</v>
          </cell>
          <cell r="D111" t="str">
            <v>12. Kesehatan Tradisional</v>
          </cell>
          <cell r="E111" t="str">
            <v>01. Tenaga Kesehatan Tradisional Ramuan</v>
          </cell>
          <cell r="F111" t="str">
            <v>Tenaga Kesehatan Tradisional Ramuan</v>
          </cell>
        </row>
        <row r="112">
          <cell r="B112" t="str">
            <v>8102</v>
          </cell>
          <cell r="C112">
            <v>1120201</v>
          </cell>
          <cell r="D112" t="str">
            <v>12. Kesehatan Tradisional</v>
          </cell>
          <cell r="E112" t="str">
            <v>02. Tenaga Kesehatan Tradisional Ketrampilan</v>
          </cell>
          <cell r="F112" t="str">
            <v>Tenaga Kesehatan Tradisional Ketrampilan</v>
          </cell>
        </row>
        <row r="113">
          <cell r="B113" t="str">
            <v>2199</v>
          </cell>
          <cell r="C113">
            <v>2030101</v>
          </cell>
          <cell r="D113" t="str">
            <v>13. Asisten Tenaga Kesehatan</v>
          </cell>
          <cell r="E113" t="str">
            <v>01. Keperawatan</v>
          </cell>
          <cell r="F113" t="str">
            <v>Perawat (Asisten)</v>
          </cell>
        </row>
        <row r="114">
          <cell r="B114" t="str">
            <v>2299</v>
          </cell>
          <cell r="C114">
            <v>2040101</v>
          </cell>
          <cell r="D114" t="str">
            <v>13. Asisten Tenaga Kesehatan</v>
          </cell>
          <cell r="E114" t="str">
            <v>02. Kebidanan</v>
          </cell>
          <cell r="F114" t="str">
            <v>Bidan (Asisten)</v>
          </cell>
        </row>
        <row r="115">
          <cell r="B115" t="str">
            <v>3199</v>
          </cell>
          <cell r="C115">
            <v>2050101</v>
          </cell>
          <cell r="D115" t="str">
            <v>13. Asisten Tenaga Kesehatan</v>
          </cell>
          <cell r="E115" t="str">
            <v>03. Kefarmasian</v>
          </cell>
          <cell r="F115" t="str">
            <v>Farmasi (Asisten)</v>
          </cell>
        </row>
        <row r="116">
          <cell r="B116" t="str">
            <v>7199</v>
          </cell>
          <cell r="C116">
            <v>2060101</v>
          </cell>
          <cell r="D116" t="str">
            <v>13. Asisten Tenaga Kesehatan</v>
          </cell>
          <cell r="E116" t="str">
            <v>04. Teknik Biomedika</v>
          </cell>
          <cell r="F116" t="str">
            <v>Analis Kesehatan (Asisten)</v>
          </cell>
        </row>
        <row r="117">
          <cell r="B117" t="str">
            <v>4299</v>
          </cell>
          <cell r="C117">
            <v>2070101</v>
          </cell>
          <cell r="D117" t="str">
            <v>13. Asisten Tenaga Kesehatan</v>
          </cell>
          <cell r="E117" t="str">
            <v>05. Kesehatan Lingkungan</v>
          </cell>
          <cell r="F117" t="str">
            <v>Kesehatan Lingkungan (Asisten)</v>
          </cell>
        </row>
        <row r="118">
          <cell r="B118" t="str">
            <v>5199</v>
          </cell>
          <cell r="C118">
            <v>2080101</v>
          </cell>
          <cell r="D118" t="str">
            <v>13. Asisten Tenaga Kesehatan</v>
          </cell>
          <cell r="E118" t="str">
            <v>06. Gizi</v>
          </cell>
          <cell r="F118" t="str">
            <v>Gizi (asisten)</v>
          </cell>
        </row>
        <row r="119">
          <cell r="B119" t="str">
            <v>2197</v>
          </cell>
          <cell r="C119">
            <v>2100101</v>
          </cell>
          <cell r="D119" t="str">
            <v>13. Asisten Tenaga Kesehatan</v>
          </cell>
          <cell r="E119" t="str">
            <v>07. Keteknisian Medis</v>
          </cell>
          <cell r="F119" t="str">
            <v>Terapis Gigi dan Mulut (Asisten)</v>
          </cell>
        </row>
        <row r="120">
          <cell r="B120" t="str">
            <v>9101</v>
          </cell>
          <cell r="C120">
            <v>3010201</v>
          </cell>
          <cell r="D120" t="str">
            <v>14. Tenaga Penunjang</v>
          </cell>
          <cell r="E120" t="str">
            <v>01. Struktural</v>
          </cell>
          <cell r="F120" t="str">
            <v>Kepala Badan / Eselon 1 Lainnya</v>
          </cell>
        </row>
        <row r="121">
          <cell r="B121" t="str">
            <v>9102</v>
          </cell>
          <cell r="C121">
            <v>3010301</v>
          </cell>
          <cell r="D121" t="str">
            <v>14. Tenaga Penunjang</v>
          </cell>
          <cell r="E121" t="str">
            <v>01. Struktural</v>
          </cell>
          <cell r="F121" t="str">
            <v>Kepala Pusat</v>
          </cell>
        </row>
        <row r="122">
          <cell r="B122" t="str">
            <v>9120</v>
          </cell>
          <cell r="C122">
            <v>3010302</v>
          </cell>
          <cell r="D122" t="str">
            <v>14. Tenaga Penunjang</v>
          </cell>
          <cell r="E122" t="str">
            <v>01. Struktural</v>
          </cell>
          <cell r="F122" t="str">
            <v>Kepala Dinas</v>
          </cell>
        </row>
        <row r="123">
          <cell r="B123" t="str">
            <v>9121</v>
          </cell>
          <cell r="C123">
            <v>3010303</v>
          </cell>
          <cell r="D123" t="str">
            <v>14. Tenaga Penunjang</v>
          </cell>
          <cell r="E123" t="str">
            <v>01. Struktural</v>
          </cell>
          <cell r="F123" t="str">
            <v>Sekretaris / Direktur</v>
          </cell>
        </row>
        <row r="124">
          <cell r="B124" t="str">
            <v>9123</v>
          </cell>
          <cell r="C124">
            <v>3010304</v>
          </cell>
          <cell r="D124" t="str">
            <v>14. Tenaga Penunjang</v>
          </cell>
          <cell r="E124" t="str">
            <v>01. Struktural</v>
          </cell>
          <cell r="F124" t="str">
            <v>Wakil Direktur</v>
          </cell>
        </row>
        <row r="125">
          <cell r="B125" t="str">
            <v>9103</v>
          </cell>
          <cell r="C125">
            <v>3010401</v>
          </cell>
          <cell r="D125" t="str">
            <v>14. Tenaga Penunjang</v>
          </cell>
          <cell r="E125" t="str">
            <v>01. Struktural</v>
          </cell>
          <cell r="F125" t="str">
            <v>Kepala Bidang</v>
          </cell>
        </row>
        <row r="126">
          <cell r="B126" t="str">
            <v>9124</v>
          </cell>
          <cell r="C126">
            <v>3010402</v>
          </cell>
          <cell r="D126" t="str">
            <v>14. Tenaga Penunjang</v>
          </cell>
          <cell r="E126" t="str">
            <v>01. Struktural</v>
          </cell>
          <cell r="F126" t="str">
            <v>Kepala Bagian</v>
          </cell>
        </row>
        <row r="127">
          <cell r="B127" t="str">
            <v>9104</v>
          </cell>
          <cell r="C127">
            <v>3010501</v>
          </cell>
          <cell r="D127" t="str">
            <v>14. Tenaga Penunjang</v>
          </cell>
          <cell r="E127" t="str">
            <v>01. Struktural</v>
          </cell>
          <cell r="F127" t="str">
            <v>Kepala Subbidang</v>
          </cell>
        </row>
        <row r="128">
          <cell r="B128" t="str">
            <v>9125</v>
          </cell>
          <cell r="C128">
            <v>3010502</v>
          </cell>
          <cell r="D128" t="str">
            <v>14. Tenaga Penunjang</v>
          </cell>
          <cell r="E128" t="str">
            <v>01. Struktural</v>
          </cell>
          <cell r="F128" t="str">
            <v>Kepala Subbagian</v>
          </cell>
        </row>
        <row r="129">
          <cell r="B129" t="str">
            <v>9126</v>
          </cell>
          <cell r="C129">
            <v>3010503</v>
          </cell>
          <cell r="D129" t="str">
            <v>14. Tenaga Penunjang</v>
          </cell>
          <cell r="E129" t="str">
            <v>01. Struktural</v>
          </cell>
          <cell r="F129" t="str">
            <v>Kepala Seksi</v>
          </cell>
        </row>
        <row r="130">
          <cell r="B130" t="str">
            <v>9127</v>
          </cell>
          <cell r="C130">
            <v>3010504</v>
          </cell>
          <cell r="D130" t="str">
            <v>14. Tenaga Penunjang</v>
          </cell>
          <cell r="E130" t="str">
            <v>01. Struktural</v>
          </cell>
          <cell r="F130" t="str">
            <v>Kepala Puskesmas</v>
          </cell>
        </row>
        <row r="131">
          <cell r="B131" t="str">
            <v>9111</v>
          </cell>
          <cell r="C131">
            <v>3020101</v>
          </cell>
          <cell r="D131" t="str">
            <v>14. Tenaga Penunjang</v>
          </cell>
          <cell r="E131" t="str">
            <v>02. Dukungan Manajemen</v>
          </cell>
          <cell r="F131" t="str">
            <v>Perencanaan</v>
          </cell>
        </row>
        <row r="132">
          <cell r="B132" t="str">
            <v>9128</v>
          </cell>
          <cell r="C132">
            <v>3020102</v>
          </cell>
          <cell r="D132" t="str">
            <v>14. Tenaga Penunjang</v>
          </cell>
          <cell r="E132" t="str">
            <v>02. Dukungan Manajemen</v>
          </cell>
          <cell r="F132" t="str">
            <v>Pengelola Program</v>
          </cell>
        </row>
        <row r="133">
          <cell r="B133" t="str">
            <v>9129</v>
          </cell>
          <cell r="C133">
            <v>3020103</v>
          </cell>
          <cell r="D133" t="str">
            <v>14. Tenaga Penunjang</v>
          </cell>
          <cell r="E133" t="str">
            <v>02. Dukungan Manajemen</v>
          </cell>
          <cell r="F133" t="str">
            <v>Monitoring dan Evaluasi</v>
          </cell>
        </row>
        <row r="134">
          <cell r="B134" t="str">
            <v>9106</v>
          </cell>
          <cell r="C134">
            <v>3020201</v>
          </cell>
          <cell r="D134" t="str">
            <v>14. Tenaga Penunjang</v>
          </cell>
          <cell r="E134" t="str">
            <v>02. Dukungan Manajemen</v>
          </cell>
          <cell r="F134" t="str">
            <v>Keuangan</v>
          </cell>
        </row>
        <row r="135">
          <cell r="B135" t="str">
            <v>9130</v>
          </cell>
          <cell r="C135">
            <v>3020202</v>
          </cell>
          <cell r="D135" t="str">
            <v>14. Tenaga Penunjang</v>
          </cell>
          <cell r="E135" t="str">
            <v>02. Dukungan Manajemen</v>
          </cell>
          <cell r="F135" t="str">
            <v>Aset</v>
          </cell>
        </row>
        <row r="136">
          <cell r="B136" t="str">
            <v>9131</v>
          </cell>
          <cell r="C136">
            <v>3020203</v>
          </cell>
          <cell r="D136" t="str">
            <v>14. Tenaga Penunjang</v>
          </cell>
          <cell r="E136" t="str">
            <v>02. Dukungan Manajemen</v>
          </cell>
          <cell r="F136" t="str">
            <v>Gaji</v>
          </cell>
        </row>
        <row r="137">
          <cell r="B137" t="str">
            <v>9105</v>
          </cell>
          <cell r="C137">
            <v>3020204</v>
          </cell>
          <cell r="D137" t="str">
            <v>14. Tenaga Penunjang</v>
          </cell>
          <cell r="E137" t="str">
            <v>02. Dukungan Manajemen</v>
          </cell>
          <cell r="F137" t="str">
            <v>Pelaporan</v>
          </cell>
        </row>
        <row r="138">
          <cell r="B138" t="str">
            <v>9113</v>
          </cell>
          <cell r="C138">
            <v>3020205</v>
          </cell>
          <cell r="D138" t="str">
            <v>14. Tenaga Penunjang</v>
          </cell>
          <cell r="E138" t="str">
            <v>02. Dukungan Manajemen</v>
          </cell>
          <cell r="F138" t="str">
            <v>Jaminan Kesehatan</v>
          </cell>
        </row>
        <row r="139">
          <cell r="B139" t="str">
            <v>9119</v>
          </cell>
          <cell r="C139">
            <v>3020301</v>
          </cell>
          <cell r="D139" t="str">
            <v>14. Tenaga Penunjang</v>
          </cell>
          <cell r="E139" t="str">
            <v>02. Dukungan Manajemen</v>
          </cell>
          <cell r="F139" t="str">
            <v>Mutasi Pegawai</v>
          </cell>
        </row>
        <row r="140">
          <cell r="B140" t="str">
            <v>9132</v>
          </cell>
          <cell r="C140">
            <v>3020302</v>
          </cell>
          <cell r="D140" t="str">
            <v>14. Tenaga Penunjang</v>
          </cell>
          <cell r="E140" t="str">
            <v>02. Dukungan Manajemen</v>
          </cell>
          <cell r="F140" t="str">
            <v>Pengembangan Pegawai</v>
          </cell>
        </row>
        <row r="141">
          <cell r="B141" t="str">
            <v>9133</v>
          </cell>
          <cell r="C141">
            <v>3020303</v>
          </cell>
          <cell r="D141" t="str">
            <v>14. Tenaga Penunjang</v>
          </cell>
          <cell r="E141" t="str">
            <v>02. Dukungan Manajemen</v>
          </cell>
          <cell r="F141" t="str">
            <v>Gaji dan Umum</v>
          </cell>
        </row>
        <row r="142">
          <cell r="B142" t="str">
            <v>9110</v>
          </cell>
          <cell r="C142">
            <v>3020401</v>
          </cell>
          <cell r="D142" t="str">
            <v>14. Tenaga Penunjang</v>
          </cell>
          <cell r="E142" t="str">
            <v>02. Dukungan Manajemen</v>
          </cell>
          <cell r="F142" t="str">
            <v>Hukum</v>
          </cell>
        </row>
        <row r="143">
          <cell r="B143" t="str">
            <v>9134</v>
          </cell>
          <cell r="C143">
            <v>3020402</v>
          </cell>
          <cell r="D143" t="str">
            <v>14. Tenaga Penunjang</v>
          </cell>
          <cell r="E143" t="str">
            <v>02. Dukungan Manajemen</v>
          </cell>
          <cell r="F143" t="str">
            <v>Organisasi</v>
          </cell>
        </row>
        <row r="144">
          <cell r="B144" t="str">
            <v>9135</v>
          </cell>
          <cell r="C144">
            <v>3020403</v>
          </cell>
          <cell r="D144" t="str">
            <v>14. Tenaga Penunjang</v>
          </cell>
          <cell r="E144" t="str">
            <v>02. Dukungan Manajemen</v>
          </cell>
          <cell r="F144" t="str">
            <v>Publikasi dan Informasi Publik</v>
          </cell>
        </row>
        <row r="145">
          <cell r="B145" t="str">
            <v>9109</v>
          </cell>
          <cell r="C145">
            <v>3020404</v>
          </cell>
          <cell r="D145" t="str">
            <v>14. Tenaga Penunjang</v>
          </cell>
          <cell r="E145" t="str">
            <v>02. Dukungan Manajemen</v>
          </cell>
          <cell r="F145" t="str">
            <v>Hubungan Masyarakat</v>
          </cell>
        </row>
        <row r="146">
          <cell r="B146" t="str">
            <v>9136</v>
          </cell>
          <cell r="C146">
            <v>3020501</v>
          </cell>
          <cell r="D146" t="str">
            <v>14. Tenaga Penunjang</v>
          </cell>
          <cell r="E146" t="str">
            <v>02. Dukungan Manajemen</v>
          </cell>
          <cell r="F146" t="str">
            <v>Pengelola Jaringan Komputer</v>
          </cell>
        </row>
        <row r="147">
          <cell r="B147" t="str">
            <v>9137</v>
          </cell>
          <cell r="C147">
            <v>3020502</v>
          </cell>
          <cell r="D147" t="str">
            <v>14. Tenaga Penunjang</v>
          </cell>
          <cell r="E147" t="str">
            <v>02. Dukungan Manajemen</v>
          </cell>
          <cell r="F147" t="str">
            <v>Pengelola Website</v>
          </cell>
        </row>
        <row r="148">
          <cell r="B148" t="str">
            <v>9138</v>
          </cell>
          <cell r="C148">
            <v>3020503</v>
          </cell>
          <cell r="D148" t="str">
            <v>14. Tenaga Penunjang</v>
          </cell>
          <cell r="E148" t="str">
            <v>02. Dukungan Manajemen</v>
          </cell>
          <cell r="F148" t="str">
            <v>Pengelola Data</v>
          </cell>
        </row>
        <row r="149">
          <cell r="B149" t="str">
            <v>9108</v>
          </cell>
          <cell r="C149">
            <v>3020504</v>
          </cell>
          <cell r="D149" t="str">
            <v>14. Tenaga Penunjang</v>
          </cell>
          <cell r="E149" t="str">
            <v>02. Dukungan Manajemen</v>
          </cell>
          <cell r="F149" t="str">
            <v>Pengelola Sistem Informasi dan Basis Data (Database)</v>
          </cell>
        </row>
        <row r="150">
          <cell r="B150" t="str">
            <v>9114</v>
          </cell>
          <cell r="C150">
            <v>3020601</v>
          </cell>
          <cell r="D150" t="str">
            <v>14. Tenaga Penunjang</v>
          </cell>
          <cell r="E150" t="str">
            <v>02. Dukungan Manajemen</v>
          </cell>
          <cell r="F150" t="str">
            <v>Perpustakaan</v>
          </cell>
        </row>
        <row r="151">
          <cell r="B151" t="str">
            <v>9139</v>
          </cell>
          <cell r="C151">
            <v>3020602</v>
          </cell>
          <cell r="D151" t="str">
            <v>14. Tenaga Penunjang</v>
          </cell>
          <cell r="E151" t="str">
            <v>02. Dukungan Manajemen</v>
          </cell>
          <cell r="F151" t="str">
            <v>Pengarsipan</v>
          </cell>
        </row>
        <row r="152">
          <cell r="B152" t="str">
            <v>9112</v>
          </cell>
          <cell r="C152">
            <v>3020701</v>
          </cell>
          <cell r="D152" t="str">
            <v>14. Tenaga Penunjang</v>
          </cell>
          <cell r="E152" t="str">
            <v>02. Dukungan Manajemen</v>
          </cell>
          <cell r="F152" t="str">
            <v>Pekarya</v>
          </cell>
        </row>
        <row r="153">
          <cell r="B153" t="str">
            <v>9118</v>
          </cell>
          <cell r="C153">
            <v>3020702</v>
          </cell>
          <cell r="D153" t="str">
            <v>14. Tenaga Penunjang</v>
          </cell>
          <cell r="E153" t="str">
            <v>02. Dukungan Manajemen</v>
          </cell>
          <cell r="F153" t="str">
            <v>Juru Mudi</v>
          </cell>
        </row>
        <row r="154">
          <cell r="B154" t="str">
            <v>9149</v>
          </cell>
          <cell r="C154">
            <v>3020703</v>
          </cell>
          <cell r="D154" t="str">
            <v>14. Tenaga Penunjang</v>
          </cell>
          <cell r="E154" t="str">
            <v>02. Dukungan Manajemen</v>
          </cell>
          <cell r="F154" t="str">
            <v>Keamanan</v>
          </cell>
        </row>
        <row r="155">
          <cell r="B155" t="str">
            <v>9199</v>
          </cell>
          <cell r="C155">
            <v>3020799</v>
          </cell>
          <cell r="D155" t="str">
            <v>14. Tenaga Penunjang</v>
          </cell>
          <cell r="E155" t="str">
            <v>02. Dukungan Manajemen</v>
          </cell>
          <cell r="F155" t="str">
            <v>Tenaga Umum Lainnya yang belum tercantum</v>
          </cell>
        </row>
        <row r="156">
          <cell r="B156" t="str">
            <v>9116</v>
          </cell>
          <cell r="C156">
            <v>3030101</v>
          </cell>
          <cell r="D156" t="str">
            <v>14. Tenaga Penunjang</v>
          </cell>
          <cell r="E156" t="str">
            <v>03. Pendidikan dan Pelatihan</v>
          </cell>
          <cell r="F156" t="str">
            <v>Asisten Ahli</v>
          </cell>
        </row>
        <row r="157">
          <cell r="B157" t="str">
            <v>9140</v>
          </cell>
          <cell r="C157">
            <v>3030102</v>
          </cell>
          <cell r="D157" t="str">
            <v>14. Tenaga Penunjang</v>
          </cell>
          <cell r="E157" t="str">
            <v>03. Pendidikan dan Pelatihan</v>
          </cell>
          <cell r="F157" t="str">
            <v>Lektor</v>
          </cell>
        </row>
        <row r="158">
          <cell r="B158" t="str">
            <v>9141</v>
          </cell>
          <cell r="C158">
            <v>3030103</v>
          </cell>
          <cell r="D158" t="str">
            <v>14. Tenaga Penunjang</v>
          </cell>
          <cell r="E158" t="str">
            <v>03. Pendidikan dan Pelatihan</v>
          </cell>
          <cell r="F158" t="str">
            <v>Lektor Kepala</v>
          </cell>
        </row>
        <row r="159">
          <cell r="B159" t="str">
            <v>9142</v>
          </cell>
          <cell r="C159">
            <v>3030104</v>
          </cell>
          <cell r="D159" t="str">
            <v>14. Tenaga Penunjang</v>
          </cell>
          <cell r="E159" t="str">
            <v>03. Pendidikan dan Pelatihan</v>
          </cell>
          <cell r="F159" t="str">
            <v>Profesor</v>
          </cell>
        </row>
        <row r="160">
          <cell r="B160" t="str">
            <v>9143</v>
          </cell>
          <cell r="C160">
            <v>3030201</v>
          </cell>
          <cell r="D160" t="str">
            <v>14. Tenaga Penunjang</v>
          </cell>
          <cell r="E160" t="str">
            <v>03. Pendidikan dan Pelatihan</v>
          </cell>
          <cell r="F160" t="str">
            <v>Guru</v>
          </cell>
        </row>
        <row r="161">
          <cell r="B161" t="str">
            <v>9144</v>
          </cell>
          <cell r="C161">
            <v>3030301</v>
          </cell>
          <cell r="D161" t="str">
            <v>14. Tenaga Penunjang</v>
          </cell>
          <cell r="E161" t="str">
            <v>03. Pendidikan dan Pelatihan</v>
          </cell>
          <cell r="F161" t="str">
            <v>Instruktur</v>
          </cell>
        </row>
        <row r="162">
          <cell r="B162" t="str">
            <v>9145</v>
          </cell>
          <cell r="C162">
            <v>3030401</v>
          </cell>
          <cell r="D162" t="str">
            <v>14. Tenaga Penunjang</v>
          </cell>
          <cell r="E162" t="str">
            <v>03. Pendidikan dan Pelatihan</v>
          </cell>
          <cell r="F162" t="str">
            <v>Widyaiswara Pertama</v>
          </cell>
        </row>
        <row r="163">
          <cell r="B163" t="str">
            <v>9117</v>
          </cell>
          <cell r="C163">
            <v>3030402</v>
          </cell>
          <cell r="D163" t="str">
            <v>14. Tenaga Penunjang</v>
          </cell>
          <cell r="E163" t="str">
            <v>03. Pendidikan dan Pelatihan</v>
          </cell>
          <cell r="F163" t="str">
            <v>Widyaiswara Muda</v>
          </cell>
        </row>
        <row r="164">
          <cell r="B164" t="str">
            <v>9146</v>
          </cell>
          <cell r="C164">
            <v>3030403</v>
          </cell>
          <cell r="D164" t="str">
            <v>14. Tenaga Penunjang</v>
          </cell>
          <cell r="E164" t="str">
            <v>03. Pendidikan dan Pelatihan</v>
          </cell>
          <cell r="F164" t="str">
            <v>Widyaiswara Madya</v>
          </cell>
        </row>
        <row r="165">
          <cell r="B165" t="str">
            <v>9147</v>
          </cell>
          <cell r="C165">
            <v>3030404</v>
          </cell>
          <cell r="D165" t="str">
            <v>14. Tenaga Penunjang</v>
          </cell>
          <cell r="E165" t="str">
            <v>03. Pendidikan dan Pelatihan</v>
          </cell>
          <cell r="F165" t="str">
            <v>Widyaiswara Utama</v>
          </cell>
        </row>
      </sheetData>
      <sheetData sheetId="22">
        <row r="3">
          <cell r="B3">
            <v>11001</v>
          </cell>
          <cell r="C3" t="str">
            <v>01 - MEDIS</v>
          </cell>
          <cell r="D3" t="str">
            <v>S-3</v>
          </cell>
          <cell r="E3" t="str">
            <v>Ilmu Kedokteran</v>
          </cell>
          <cell r="F3" t="str">
            <v>S-3 Ilmu Kedokteran</v>
          </cell>
        </row>
        <row r="4">
          <cell r="B4">
            <v>11002</v>
          </cell>
          <cell r="C4" t="str">
            <v>01 - MEDIS</v>
          </cell>
          <cell r="D4" t="str">
            <v>S-3</v>
          </cell>
          <cell r="E4" t="str">
            <v>Ilmu Kedokteran Dasar</v>
          </cell>
          <cell r="F4" t="str">
            <v>S-3 Ilmu Kedokteran Dasar</v>
          </cell>
        </row>
        <row r="5">
          <cell r="B5">
            <v>11101</v>
          </cell>
          <cell r="C5" t="str">
            <v>01 - MEDIS</v>
          </cell>
          <cell r="D5" t="str">
            <v>S-2</v>
          </cell>
          <cell r="E5" t="str">
            <v>Ilmu Kedokteran Dasar &amp; Biomedis</v>
          </cell>
          <cell r="F5" t="str">
            <v>S-2 Ilmu Kedokteran Dasar &amp; Biomedis</v>
          </cell>
        </row>
        <row r="6">
          <cell r="B6">
            <v>11102</v>
          </cell>
          <cell r="C6" t="str">
            <v>01 - MEDIS</v>
          </cell>
          <cell r="D6" t="str">
            <v>S-2</v>
          </cell>
          <cell r="E6" t="str">
            <v>Ilmu Kedokteran Keluarga</v>
          </cell>
          <cell r="F6" t="str">
            <v>S-2 Ilmu Kedokteran Keluarga</v>
          </cell>
        </row>
        <row r="7">
          <cell r="B7">
            <v>11103</v>
          </cell>
          <cell r="C7" t="str">
            <v>01 - MEDIS</v>
          </cell>
          <cell r="D7" t="str">
            <v>S-2</v>
          </cell>
          <cell r="E7" t="str">
            <v>Ilmu Kedokteran Klinik</v>
          </cell>
          <cell r="F7" t="str">
            <v>S-2 Ilmu Kedokteran Klinik</v>
          </cell>
        </row>
        <row r="8">
          <cell r="B8">
            <v>11104</v>
          </cell>
          <cell r="C8" t="str">
            <v>01 - MEDIS</v>
          </cell>
          <cell r="D8" t="str">
            <v>S-2</v>
          </cell>
          <cell r="E8" t="str">
            <v>Ilmu Kedokteran Tropis</v>
          </cell>
          <cell r="F8" t="str">
            <v>S-2 Ilmu Kedokteran Tropis</v>
          </cell>
        </row>
        <row r="9">
          <cell r="B9">
            <v>11108</v>
          </cell>
          <cell r="C9" t="str">
            <v>01 - MEDIS</v>
          </cell>
          <cell r="D9" t="str">
            <v>S-2</v>
          </cell>
          <cell r="E9" t="str">
            <v>Ilmu Kedokteran Kesehatan Kerja</v>
          </cell>
          <cell r="F9" t="str">
            <v>S-2 Ilmu Kedokteran Kesehatan Kerja</v>
          </cell>
        </row>
        <row r="10">
          <cell r="B10">
            <v>11109</v>
          </cell>
          <cell r="C10" t="str">
            <v>01 - MEDIS</v>
          </cell>
          <cell r="D10" t="str">
            <v>S-2</v>
          </cell>
          <cell r="E10" t="str">
            <v>Ilmu Pendidikan Kedokteran</v>
          </cell>
          <cell r="F10" t="str">
            <v>S-2 Ilmu Pendidikan Kedokteran</v>
          </cell>
        </row>
        <row r="11">
          <cell r="B11">
            <v>11122</v>
          </cell>
          <cell r="C11" t="str">
            <v>01 - MEDIS</v>
          </cell>
          <cell r="D11" t="str">
            <v>S-2</v>
          </cell>
          <cell r="E11" t="str">
            <v>Ilmu Kesehatan Olah Raga</v>
          </cell>
          <cell r="F11" t="str">
            <v>S-2 Ilmu Kesehatan Olah Raga</v>
          </cell>
        </row>
        <row r="12">
          <cell r="B12">
            <v>11201</v>
          </cell>
          <cell r="C12" t="str">
            <v>01 - MEDIS</v>
          </cell>
          <cell r="D12" t="str">
            <v>S-1</v>
          </cell>
          <cell r="E12" t="str">
            <v>Ilmu Kedokteran</v>
          </cell>
          <cell r="F12" t="str">
            <v>S-1 Ilmu Kedokteran</v>
          </cell>
        </row>
        <row r="13">
          <cell r="B13">
            <v>11701</v>
          </cell>
          <cell r="C13" t="str">
            <v>01 - MEDIS</v>
          </cell>
          <cell r="D13" t="str">
            <v>Sp-1</v>
          </cell>
          <cell r="E13" t="str">
            <v>Ilmu Kesehatan Mata</v>
          </cell>
          <cell r="F13" t="str">
            <v>Sp-1 Ilmu Kesehatan Mata</v>
          </cell>
        </row>
        <row r="14">
          <cell r="B14">
            <v>11702</v>
          </cell>
          <cell r="C14" t="str">
            <v>01 - MEDIS</v>
          </cell>
          <cell r="D14" t="str">
            <v>Sp-1</v>
          </cell>
          <cell r="E14" t="str">
            <v>Ilmu Penyakit Dalam</v>
          </cell>
          <cell r="F14" t="str">
            <v>Sp-1 Ilmu Penyakit Dalam</v>
          </cell>
        </row>
        <row r="15">
          <cell r="B15">
            <v>11703</v>
          </cell>
          <cell r="C15" t="str">
            <v>01 - MEDIS</v>
          </cell>
          <cell r="D15" t="str">
            <v>Sp-1</v>
          </cell>
          <cell r="E15" t="str">
            <v>Ilmu Penyakit Syaraf</v>
          </cell>
          <cell r="F15" t="str">
            <v>Sp-1 Ilmu Penyakit Syaraf</v>
          </cell>
        </row>
        <row r="16">
          <cell r="B16">
            <v>11704</v>
          </cell>
          <cell r="C16" t="str">
            <v>01 - MEDIS</v>
          </cell>
          <cell r="D16" t="str">
            <v>Sp-1</v>
          </cell>
          <cell r="E16" t="str">
            <v>Ilmu Kesehatan Kulit Dan Kelamin</v>
          </cell>
          <cell r="F16" t="str">
            <v>Sp-1 Ilmu Kesehatan Kulit Dan Kelamin</v>
          </cell>
        </row>
        <row r="17">
          <cell r="B17">
            <v>11705</v>
          </cell>
          <cell r="C17" t="str">
            <v>01 - MEDIS</v>
          </cell>
          <cell r="D17" t="str">
            <v>Sp-1</v>
          </cell>
          <cell r="E17" t="str">
            <v>Ilmu Penyakit THT</v>
          </cell>
          <cell r="F17" t="str">
            <v>Sp-1 Ilmu Penyakit THT</v>
          </cell>
        </row>
        <row r="18">
          <cell r="B18">
            <v>11706</v>
          </cell>
          <cell r="C18" t="str">
            <v>01 - MEDIS</v>
          </cell>
          <cell r="D18" t="str">
            <v>Sp-1</v>
          </cell>
          <cell r="E18" t="str">
            <v>Ilmu Anestesiologi</v>
          </cell>
          <cell r="F18" t="str">
            <v>Sp-1 Ilmu Anestesiologi</v>
          </cell>
        </row>
        <row r="19">
          <cell r="B19">
            <v>11706</v>
          </cell>
          <cell r="C19" t="str">
            <v>01 - MEDIS</v>
          </cell>
          <cell r="D19" t="str">
            <v>Sp-1</v>
          </cell>
          <cell r="E19" t="str">
            <v>Ilmu Anestesiologi Dan Reanimasi</v>
          </cell>
          <cell r="F19" t="str">
            <v>Sp-1 Ilmu Anestesiologi Dan Reanimasi</v>
          </cell>
        </row>
        <row r="20">
          <cell r="B20">
            <v>11707</v>
          </cell>
          <cell r="C20" t="str">
            <v>01 - MEDIS</v>
          </cell>
          <cell r="D20" t="str">
            <v>Sp-1</v>
          </cell>
          <cell r="E20" t="str">
            <v>Ilmu Bedah</v>
          </cell>
          <cell r="F20" t="str">
            <v>Sp-1 Ilmu Bedah</v>
          </cell>
        </row>
        <row r="21">
          <cell r="B21">
            <v>11708</v>
          </cell>
          <cell r="C21" t="str">
            <v>01 - MEDIS</v>
          </cell>
          <cell r="D21" t="str">
            <v>Sp-1</v>
          </cell>
          <cell r="E21" t="str">
            <v>Ilmu Kebidanan Dan Penyakit Kandungan</v>
          </cell>
          <cell r="F21" t="str">
            <v>Sp-1 Ilmu Kebidanan Dan Penyakit Kandungan</v>
          </cell>
        </row>
        <row r="22">
          <cell r="B22">
            <v>11709</v>
          </cell>
          <cell r="C22" t="str">
            <v>01 - MEDIS</v>
          </cell>
          <cell r="D22" t="str">
            <v>Sp-1</v>
          </cell>
          <cell r="E22" t="str">
            <v>Ilmu Penyakit Paru</v>
          </cell>
          <cell r="F22" t="str">
            <v>Sp-1 Ilmu Penyakit Paru</v>
          </cell>
        </row>
        <row r="23">
          <cell r="B23">
            <v>11710</v>
          </cell>
          <cell r="C23" t="str">
            <v>01 - MEDIS</v>
          </cell>
          <cell r="D23" t="str">
            <v>Sp-1</v>
          </cell>
          <cell r="E23" t="str">
            <v>Ilmu Kedokteran Forensik</v>
          </cell>
          <cell r="F23" t="str">
            <v>Sp-1 Ilmu Kedokteran Forensik</v>
          </cell>
        </row>
        <row r="24">
          <cell r="B24">
            <v>11711</v>
          </cell>
          <cell r="C24" t="str">
            <v>01 - MEDIS</v>
          </cell>
          <cell r="D24" t="str">
            <v>Sp-1</v>
          </cell>
          <cell r="E24" t="str">
            <v>Ilmu Kesehatan Anak</v>
          </cell>
          <cell r="F24" t="str">
            <v>Sp-1 Ilmu Kesehatan Anak</v>
          </cell>
        </row>
        <row r="25">
          <cell r="B25">
            <v>11712</v>
          </cell>
          <cell r="C25" t="str">
            <v>01 - MEDIS</v>
          </cell>
          <cell r="D25" t="str">
            <v>Sp-1</v>
          </cell>
          <cell r="E25" t="str">
            <v>Ilmu Bedah Ortopaedi</v>
          </cell>
          <cell r="F25" t="str">
            <v>Sp-1 Ilmu Bedah Ortopaedi</v>
          </cell>
        </row>
        <row r="26">
          <cell r="B26">
            <v>11713</v>
          </cell>
          <cell r="C26" t="str">
            <v>01 - MEDIS</v>
          </cell>
          <cell r="D26" t="str">
            <v>Sp-1</v>
          </cell>
          <cell r="E26" t="str">
            <v>Ilmu Bedah Urologi</v>
          </cell>
          <cell r="F26" t="str">
            <v>Sp-1 Ilmu Bedah Urologi</v>
          </cell>
        </row>
        <row r="27">
          <cell r="B27">
            <v>11714</v>
          </cell>
          <cell r="C27" t="str">
            <v>01 - MEDIS</v>
          </cell>
          <cell r="D27" t="str">
            <v>Sp-1</v>
          </cell>
          <cell r="E27" t="str">
            <v>Ilmu Bedah Plastik</v>
          </cell>
          <cell r="F27" t="str">
            <v>Sp-1 Ilmu Bedah Plastik</v>
          </cell>
        </row>
        <row r="28">
          <cell r="B28">
            <v>11715</v>
          </cell>
          <cell r="C28" t="str">
            <v>01 - MEDIS</v>
          </cell>
          <cell r="D28" t="str">
            <v>Sp-1</v>
          </cell>
          <cell r="E28" t="str">
            <v>Ilmu Penyakit Jantung Dan Pembuluh Darah</v>
          </cell>
          <cell r="F28" t="str">
            <v>Sp-1 Ilmu Penyakit Jantung Dan Pembuluh Darah</v>
          </cell>
        </row>
        <row r="29">
          <cell r="B29">
            <v>11717</v>
          </cell>
          <cell r="C29" t="str">
            <v>01 - MEDIS</v>
          </cell>
          <cell r="D29" t="str">
            <v>Sp-1</v>
          </cell>
          <cell r="E29" t="str">
            <v>Ilmu Bedah Anak</v>
          </cell>
          <cell r="F29" t="str">
            <v>Sp-1 Ilmu Bedah Anak</v>
          </cell>
        </row>
        <row r="30">
          <cell r="B30">
            <v>11718</v>
          </cell>
          <cell r="C30" t="str">
            <v>01 - MEDIS</v>
          </cell>
          <cell r="D30" t="str">
            <v>Sp-1</v>
          </cell>
          <cell r="E30" t="str">
            <v>Ilmu Patologi Anatomi</v>
          </cell>
          <cell r="F30" t="str">
            <v>Sp-1 Ilmu Patologi Anatomi</v>
          </cell>
        </row>
        <row r="31">
          <cell r="B31">
            <v>11719</v>
          </cell>
          <cell r="C31" t="str">
            <v>01 - MEDIS</v>
          </cell>
          <cell r="D31" t="str">
            <v>Sp-1</v>
          </cell>
          <cell r="E31" t="str">
            <v>Ilmu Patologi Klinik</v>
          </cell>
          <cell r="F31" t="str">
            <v>Sp-1 Ilmu Patologi Klinik</v>
          </cell>
        </row>
        <row r="32">
          <cell r="B32">
            <v>11720</v>
          </cell>
          <cell r="C32" t="str">
            <v>01 - MEDIS</v>
          </cell>
          <cell r="D32" t="str">
            <v>Sp-1</v>
          </cell>
          <cell r="E32" t="str">
            <v>Ilmu Kedokteran Nuklir</v>
          </cell>
          <cell r="F32" t="str">
            <v>Sp-1 Ilmu Kedokteran Nuklir</v>
          </cell>
        </row>
        <row r="33">
          <cell r="B33">
            <v>11721</v>
          </cell>
          <cell r="C33" t="str">
            <v>01 - MEDIS</v>
          </cell>
          <cell r="D33" t="str">
            <v>Sp-1</v>
          </cell>
          <cell r="E33" t="str">
            <v>Ilmu Kedokteran Fisik Dan Rehabilitasi</v>
          </cell>
          <cell r="F33" t="str">
            <v>Sp-1 Ilmu Kedokteran Fisik Dan Rehabilitasi</v>
          </cell>
        </row>
        <row r="34">
          <cell r="B34">
            <v>11722</v>
          </cell>
          <cell r="C34" t="str">
            <v>01 - MEDIS</v>
          </cell>
          <cell r="D34" t="str">
            <v>Sp-1</v>
          </cell>
          <cell r="E34" t="str">
            <v>Ilmu Kedokteran Olahraga</v>
          </cell>
          <cell r="F34" t="str">
            <v>Sp-1 Ilmu Kedokteran Olahraga</v>
          </cell>
        </row>
        <row r="35">
          <cell r="B35">
            <v>11723</v>
          </cell>
          <cell r="C35" t="str">
            <v>01 - MEDIS</v>
          </cell>
          <cell r="D35" t="str">
            <v>Sp-1</v>
          </cell>
          <cell r="E35" t="str">
            <v>Radiologi</v>
          </cell>
          <cell r="F35" t="str">
            <v>Sp-1 Radiologi</v>
          </cell>
        </row>
        <row r="36">
          <cell r="B36">
            <v>11724</v>
          </cell>
          <cell r="C36" t="str">
            <v>01 - MEDIS</v>
          </cell>
          <cell r="D36" t="str">
            <v>Sp-1</v>
          </cell>
          <cell r="E36" t="str">
            <v>Psikiatri</v>
          </cell>
          <cell r="F36" t="str">
            <v>Sp-1 Psikiatri</v>
          </cell>
        </row>
        <row r="37">
          <cell r="B37">
            <v>11725</v>
          </cell>
          <cell r="C37" t="str">
            <v>01 - MEDIS</v>
          </cell>
          <cell r="D37" t="str">
            <v>Sp-1</v>
          </cell>
          <cell r="E37" t="str">
            <v>Mikrobiologi Klinik</v>
          </cell>
          <cell r="F37" t="str">
            <v>Sp-1 Mikrobiologi Klinik</v>
          </cell>
        </row>
        <row r="38">
          <cell r="B38">
            <v>11726</v>
          </cell>
          <cell r="C38" t="str">
            <v>01 - MEDIS</v>
          </cell>
          <cell r="D38" t="str">
            <v>Sp-1</v>
          </cell>
          <cell r="E38" t="str">
            <v>Farmakologi Klinik</v>
          </cell>
          <cell r="F38" t="str">
            <v>Sp-1 Farmakologi Klinik</v>
          </cell>
        </row>
        <row r="39">
          <cell r="B39">
            <v>11727</v>
          </cell>
          <cell r="C39" t="str">
            <v>01 - MEDIS</v>
          </cell>
          <cell r="D39" t="str">
            <v>Sp-1</v>
          </cell>
          <cell r="E39" t="str">
            <v>Kedokteran Okupasi</v>
          </cell>
          <cell r="F39" t="str">
            <v>Sp-1 Kedokteran Okupasi</v>
          </cell>
        </row>
        <row r="40">
          <cell r="B40">
            <v>11728</v>
          </cell>
          <cell r="C40" t="str">
            <v>01 - MEDIS</v>
          </cell>
          <cell r="D40" t="str">
            <v>Sp-1</v>
          </cell>
          <cell r="E40" t="str">
            <v>Ilmu Bedah Orthopaedi Dan Traumatologi</v>
          </cell>
          <cell r="F40" t="str">
            <v>Sp-1 Ilmu Bedah Orthopaedi Dan Traumatologi</v>
          </cell>
        </row>
        <row r="41">
          <cell r="B41">
            <v>11729</v>
          </cell>
          <cell r="C41" t="str">
            <v>01 - MEDIS</v>
          </cell>
          <cell r="D41" t="str">
            <v>Sp-1</v>
          </cell>
          <cell r="E41" t="str">
            <v>Ilmu Bedah Syaraf</v>
          </cell>
          <cell r="F41" t="str">
            <v>Sp-1 Ilmu Bedah Syaraf</v>
          </cell>
        </row>
        <row r="42">
          <cell r="B42">
            <v>11731</v>
          </cell>
          <cell r="C42" t="str">
            <v>01 - MEDIS</v>
          </cell>
          <cell r="D42" t="str">
            <v>Sp-1</v>
          </cell>
          <cell r="E42" t="str">
            <v>Bedah Torak Kardiovaskuler</v>
          </cell>
          <cell r="F42" t="str">
            <v>Sp-1 Bedah Torak Kardiovaskuler</v>
          </cell>
        </row>
        <row r="43">
          <cell r="B43">
            <v>11738</v>
          </cell>
          <cell r="C43" t="str">
            <v>01 - MEDIS</v>
          </cell>
          <cell r="D43" t="str">
            <v>Sp-1</v>
          </cell>
          <cell r="E43" t="str">
            <v>Onkologi Radiasi</v>
          </cell>
          <cell r="F43" t="str">
            <v>Sp-1 Onkologi Radiasi</v>
          </cell>
        </row>
        <row r="44">
          <cell r="B44">
            <v>11739</v>
          </cell>
          <cell r="C44" t="str">
            <v>01 - MEDIS</v>
          </cell>
          <cell r="D44" t="str">
            <v>Sp-1</v>
          </cell>
          <cell r="E44" t="str">
            <v>Kedokteran Penerbangan</v>
          </cell>
          <cell r="F44" t="str">
            <v>Sp-1 Kedokteran Penerbangan</v>
          </cell>
        </row>
        <row r="45">
          <cell r="B45">
            <v>11744</v>
          </cell>
          <cell r="C45" t="str">
            <v>01 - MEDIS</v>
          </cell>
          <cell r="D45" t="str">
            <v>Sp-1</v>
          </cell>
          <cell r="E45" t="str">
            <v>Akupunktur Medik</v>
          </cell>
          <cell r="F45" t="str">
            <v>Sp-1 Akupunktur Medik</v>
          </cell>
        </row>
        <row r="46">
          <cell r="B46">
            <v>11750</v>
          </cell>
          <cell r="C46" t="str">
            <v>01 - MEDIS</v>
          </cell>
          <cell r="D46" t="str">
            <v>Sp-1</v>
          </cell>
          <cell r="E46" t="str">
            <v>Radiologi Kedokteran Gigi</v>
          </cell>
          <cell r="F46" t="str">
            <v>Sp-1 Radiologi Kedokteran Gigi</v>
          </cell>
        </row>
        <row r="47">
          <cell r="B47">
            <v>11802</v>
          </cell>
          <cell r="C47" t="str">
            <v>01 - MEDIS</v>
          </cell>
          <cell r="D47" t="str">
            <v>Sp-2</v>
          </cell>
          <cell r="E47" t="str">
            <v>Ilmu Penyakit Dalam</v>
          </cell>
          <cell r="F47" t="str">
            <v>Sp-2 Ilmu Penyakit Dalam</v>
          </cell>
        </row>
        <row r="48">
          <cell r="B48">
            <v>12001</v>
          </cell>
          <cell r="C48" t="str">
            <v>01 - MEDIS</v>
          </cell>
          <cell r="D48" t="str">
            <v>S-3</v>
          </cell>
          <cell r="E48" t="str">
            <v>Ilmu Kedokteran Gigi</v>
          </cell>
          <cell r="F48" t="str">
            <v>S-3 Ilmu Kedokteran Gigi</v>
          </cell>
        </row>
        <row r="49">
          <cell r="B49">
            <v>12102</v>
          </cell>
          <cell r="C49" t="str">
            <v>01 - MEDIS</v>
          </cell>
          <cell r="D49" t="str">
            <v>S-2</v>
          </cell>
          <cell r="E49" t="str">
            <v>Ilmu Kedokteran Gigi Klinik</v>
          </cell>
          <cell r="F49" t="str">
            <v>S-2 Ilmu Kedokteran Gigi Klinik</v>
          </cell>
        </row>
        <row r="50">
          <cell r="B50">
            <v>12103</v>
          </cell>
          <cell r="C50" t="str">
            <v>01 - MEDIS</v>
          </cell>
          <cell r="D50" t="str">
            <v>S-2</v>
          </cell>
          <cell r="E50" t="str">
            <v>Ilmu Kedokteran Gigi Komunitas</v>
          </cell>
          <cell r="F50" t="str">
            <v>S-2 Ilmu Kedokteran Gigi Komunitas</v>
          </cell>
        </row>
        <row r="51">
          <cell r="B51">
            <v>12201</v>
          </cell>
          <cell r="C51" t="str">
            <v>01 - MEDIS</v>
          </cell>
          <cell r="D51" t="str">
            <v>S-1</v>
          </cell>
          <cell r="E51" t="str">
            <v>Ilmu Kedokteran Gigi</v>
          </cell>
          <cell r="F51" t="str">
            <v>S-1 Ilmu Kedokteran Gigi</v>
          </cell>
        </row>
        <row r="52">
          <cell r="B52">
            <v>12701</v>
          </cell>
          <cell r="C52" t="str">
            <v>01 - MEDIS</v>
          </cell>
          <cell r="D52" t="str">
            <v>Sp-1</v>
          </cell>
          <cell r="E52" t="str">
            <v>Ilmu Bedah Mulut</v>
          </cell>
          <cell r="F52" t="str">
            <v>Sp-1 Ilmu Bedah Mulut</v>
          </cell>
        </row>
        <row r="53">
          <cell r="B53">
            <v>12702</v>
          </cell>
          <cell r="C53" t="str">
            <v>01 - MEDIS</v>
          </cell>
          <cell r="D53" t="str">
            <v>Sp-1</v>
          </cell>
          <cell r="E53" t="str">
            <v>Ilmu Penyakit Mulut</v>
          </cell>
          <cell r="F53" t="str">
            <v>Sp-1 Ilmu Penyakit Mulut</v>
          </cell>
        </row>
        <row r="54">
          <cell r="B54">
            <v>12704</v>
          </cell>
          <cell r="C54" t="str">
            <v>01 - MEDIS</v>
          </cell>
          <cell r="D54" t="str">
            <v>Sp-1</v>
          </cell>
          <cell r="E54" t="str">
            <v>Ilmu Kesehatan Gigi Anak</v>
          </cell>
          <cell r="F54" t="str">
            <v>Sp-1 Ilmu Kesehatan Gigi Anak</v>
          </cell>
        </row>
        <row r="55">
          <cell r="B55">
            <v>12705</v>
          </cell>
          <cell r="C55" t="str">
            <v>01 - MEDIS</v>
          </cell>
          <cell r="D55" t="str">
            <v>Sp-1</v>
          </cell>
          <cell r="E55" t="str">
            <v>Periodonsia</v>
          </cell>
          <cell r="F55" t="str">
            <v>Sp-1 Periodonsia</v>
          </cell>
        </row>
        <row r="56">
          <cell r="B56">
            <v>12706</v>
          </cell>
          <cell r="C56" t="str">
            <v>01 - MEDIS</v>
          </cell>
          <cell r="D56" t="str">
            <v>Sp-1</v>
          </cell>
          <cell r="E56" t="str">
            <v>Ortodonsia</v>
          </cell>
          <cell r="F56" t="str">
            <v>Sp-1 Ortodonsia</v>
          </cell>
        </row>
        <row r="57">
          <cell r="B57">
            <v>12707</v>
          </cell>
          <cell r="C57" t="str">
            <v>01 - MEDIS</v>
          </cell>
          <cell r="D57" t="str">
            <v>Sp-1</v>
          </cell>
          <cell r="E57" t="str">
            <v>Prostodonsia</v>
          </cell>
          <cell r="F57" t="str">
            <v>Sp-1 Prostodonsia</v>
          </cell>
        </row>
        <row r="58">
          <cell r="B58">
            <v>11740</v>
          </cell>
          <cell r="C58" t="str">
            <v>03 - KEPERAWATAN</v>
          </cell>
          <cell r="D58" t="str">
            <v>Sp-1</v>
          </cell>
          <cell r="E58" t="str">
            <v>Ners Spesialis Keperawatan Medikal Bedah</v>
          </cell>
          <cell r="F58" t="str">
            <v>Sp-1 Ners Spesialis Keperawatan Medikal Bedah</v>
          </cell>
        </row>
        <row r="59">
          <cell r="B59">
            <v>11741</v>
          </cell>
          <cell r="C59" t="str">
            <v>03 - KEPERAWATAN</v>
          </cell>
          <cell r="D59" t="str">
            <v>Sp-1</v>
          </cell>
          <cell r="E59" t="str">
            <v>Ners Spesialis Keperawatan Anak</v>
          </cell>
          <cell r="F59" t="str">
            <v>Sp-1 Ners Spesialis Keperawatan Anak</v>
          </cell>
        </row>
        <row r="60">
          <cell r="B60">
            <v>11742</v>
          </cell>
          <cell r="C60" t="str">
            <v>03 - KEPERAWATAN</v>
          </cell>
          <cell r="D60" t="str">
            <v>Sp-1</v>
          </cell>
          <cell r="E60" t="str">
            <v>Ners Spesialis Keperawatan Jiwa</v>
          </cell>
          <cell r="F60" t="str">
            <v>Sp-1 Ners Spesialis Keperawatan Jiwa</v>
          </cell>
        </row>
        <row r="61">
          <cell r="B61">
            <v>14001</v>
          </cell>
          <cell r="C61" t="str">
            <v>03 - KEPERAWATAN</v>
          </cell>
          <cell r="D61" t="str">
            <v>S-3</v>
          </cell>
          <cell r="E61" t="str">
            <v>Ilmu Keperawatan</v>
          </cell>
          <cell r="F61" t="str">
            <v>S-3 Ilmu Keperawatan</v>
          </cell>
        </row>
        <row r="62">
          <cell r="B62">
            <v>14101</v>
          </cell>
          <cell r="C62" t="str">
            <v>03 - KEPERAWATAN</v>
          </cell>
          <cell r="D62" t="str">
            <v>S-2</v>
          </cell>
          <cell r="E62" t="str">
            <v>Ilmu Keperawatan</v>
          </cell>
          <cell r="F62" t="str">
            <v>S-2 Ilmu Keperawatan</v>
          </cell>
        </row>
        <row r="63">
          <cell r="B63">
            <v>14201</v>
          </cell>
          <cell r="C63" t="str">
            <v>03 - KEPERAWATAN</v>
          </cell>
          <cell r="D63" t="str">
            <v>S-1</v>
          </cell>
          <cell r="E63" t="str">
            <v>Ilmu Keperawatan</v>
          </cell>
          <cell r="F63" t="str">
            <v>S-1 Ilmu Keperawatan</v>
          </cell>
        </row>
        <row r="64">
          <cell r="B64">
            <v>14202</v>
          </cell>
          <cell r="C64" t="str">
            <v>03 - KEPERAWATAN</v>
          </cell>
          <cell r="D64" t="str">
            <v>S-1</v>
          </cell>
          <cell r="E64" t="str">
            <v>Ilmu Keperawatan Gigi</v>
          </cell>
          <cell r="F64" t="str">
            <v>S-1 Ilmu Keperawatan Gigi</v>
          </cell>
        </row>
        <row r="65">
          <cell r="B65">
            <v>14301</v>
          </cell>
          <cell r="C65" t="str">
            <v>03 - KEPERAWATAN</v>
          </cell>
          <cell r="D65" t="str">
            <v>D-4</v>
          </cell>
          <cell r="E65" t="str">
            <v>Perawat Pendidik</v>
          </cell>
          <cell r="F65" t="str">
            <v>D-4 Perawat Pendidik</v>
          </cell>
        </row>
        <row r="66">
          <cell r="B66">
            <v>14401</v>
          </cell>
          <cell r="C66" t="str">
            <v>03 - KEPERAWATAN</v>
          </cell>
          <cell r="D66" t="str">
            <v>D-3</v>
          </cell>
          <cell r="E66" t="str">
            <v>Keperawatan</v>
          </cell>
          <cell r="F66" t="str">
            <v>D-3 Keperawatan</v>
          </cell>
        </row>
        <row r="67">
          <cell r="B67">
            <v>14701</v>
          </cell>
          <cell r="C67" t="str">
            <v>03 - KEPERAWATAN</v>
          </cell>
          <cell r="D67" t="str">
            <v>Sp-1</v>
          </cell>
          <cell r="E67" t="str">
            <v>Ilmu Keperawatan</v>
          </cell>
          <cell r="F67" t="str">
            <v>Sp-1 Ilmu Keperawatan</v>
          </cell>
        </row>
        <row r="68">
          <cell r="B68">
            <v>14901</v>
          </cell>
          <cell r="C68" t="str">
            <v>03 - KEPERAWATAN</v>
          </cell>
          <cell r="D68" t="str">
            <v>Profesi</v>
          </cell>
          <cell r="E68" t="str">
            <v>Profesi Ners</v>
          </cell>
          <cell r="F68" t="str">
            <v>Profesi Profesi Ners</v>
          </cell>
        </row>
        <row r="69">
          <cell r="B69">
            <v>15101</v>
          </cell>
          <cell r="C69" t="str">
            <v>04 - KEBIDANAN</v>
          </cell>
          <cell r="D69" t="str">
            <v>S-2</v>
          </cell>
          <cell r="E69" t="str">
            <v>Ilmu Kebidanan</v>
          </cell>
          <cell r="F69" t="str">
            <v>S-2 Ilmu Kebidanan</v>
          </cell>
        </row>
        <row r="70">
          <cell r="B70">
            <v>15201</v>
          </cell>
          <cell r="C70" t="str">
            <v>04 - KEBIDANAN</v>
          </cell>
          <cell r="D70" t="str">
            <v>S-1</v>
          </cell>
          <cell r="E70" t="str">
            <v>Ilmu Kebidanan</v>
          </cell>
          <cell r="F70" t="str">
            <v>S-1 Ilmu Kebidanan</v>
          </cell>
        </row>
        <row r="71">
          <cell r="B71">
            <v>15301</v>
          </cell>
          <cell r="C71" t="str">
            <v>04 - KEBIDANAN</v>
          </cell>
          <cell r="D71" t="str">
            <v>D-4</v>
          </cell>
          <cell r="E71" t="str">
            <v>Bidan Pendidik</v>
          </cell>
          <cell r="F71" t="str">
            <v>D-4 Bidan Pendidik</v>
          </cell>
        </row>
        <row r="72">
          <cell r="B72">
            <v>15302</v>
          </cell>
          <cell r="C72" t="str">
            <v>04 - KEBIDANAN</v>
          </cell>
          <cell r="D72" t="str">
            <v>D-4</v>
          </cell>
          <cell r="E72" t="str">
            <v>Kebidanan</v>
          </cell>
          <cell r="F72" t="str">
            <v>D-4 Kebidanan</v>
          </cell>
        </row>
        <row r="73">
          <cell r="B73">
            <v>15401</v>
          </cell>
          <cell r="C73" t="str">
            <v>04 - KEBIDANAN</v>
          </cell>
          <cell r="D73" t="str">
            <v>D-3</v>
          </cell>
          <cell r="E73" t="str">
            <v>Kebidanan</v>
          </cell>
          <cell r="F73" t="str">
            <v>D-3 Kebidanan</v>
          </cell>
        </row>
        <row r="74">
          <cell r="B74">
            <v>47401</v>
          </cell>
          <cell r="C74" t="str">
            <v>05 - KEFARMASIAN</v>
          </cell>
          <cell r="D74" t="str">
            <v>D-3</v>
          </cell>
          <cell r="E74" t="str">
            <v>Analisis Kimia</v>
          </cell>
          <cell r="F74" t="str">
            <v>D-3 Analisis Kimia</v>
          </cell>
        </row>
        <row r="75">
          <cell r="B75">
            <v>48001</v>
          </cell>
          <cell r="C75" t="str">
            <v>05 - KEFARMASIAN</v>
          </cell>
          <cell r="D75" t="str">
            <v>S-3</v>
          </cell>
          <cell r="E75" t="str">
            <v>Ilmu Farmasi</v>
          </cell>
          <cell r="F75" t="str">
            <v>S-3 Ilmu Farmasi</v>
          </cell>
        </row>
        <row r="76">
          <cell r="B76">
            <v>48101</v>
          </cell>
          <cell r="C76" t="str">
            <v>05 - KEFARMASIAN</v>
          </cell>
          <cell r="D76" t="str">
            <v>S-2</v>
          </cell>
          <cell r="E76" t="str">
            <v>Ilmu Farmasi</v>
          </cell>
          <cell r="F76" t="str">
            <v>S-2 Ilmu Farmasi</v>
          </cell>
        </row>
        <row r="77">
          <cell r="B77">
            <v>48102</v>
          </cell>
          <cell r="C77" t="str">
            <v>05 - KEFARMASIAN</v>
          </cell>
          <cell r="D77" t="str">
            <v>S-2</v>
          </cell>
          <cell r="E77" t="str">
            <v>Farmasi Klinik</v>
          </cell>
          <cell r="F77" t="str">
            <v>S-2 Farmasi Klinik</v>
          </cell>
        </row>
        <row r="78">
          <cell r="B78">
            <v>48201</v>
          </cell>
          <cell r="C78" t="str">
            <v>05 - KEFARMASIAN</v>
          </cell>
          <cell r="D78" t="str">
            <v>S-1</v>
          </cell>
          <cell r="E78" t="str">
            <v>Farmasi</v>
          </cell>
          <cell r="F78" t="str">
            <v>S-1 Farmasi</v>
          </cell>
        </row>
        <row r="79">
          <cell r="B79">
            <v>48202</v>
          </cell>
          <cell r="C79" t="str">
            <v>05 - KEFARMASIAN</v>
          </cell>
          <cell r="D79" t="str">
            <v>S-1</v>
          </cell>
          <cell r="E79" t="str">
            <v>Farmasi Klinik Dan Komunitas</v>
          </cell>
          <cell r="F79" t="str">
            <v>S-1 Farmasi Klinik Dan Komunitas</v>
          </cell>
        </row>
        <row r="80">
          <cell r="B80">
            <v>48401</v>
          </cell>
          <cell r="C80" t="str">
            <v>05 - KEFARMASIAN</v>
          </cell>
          <cell r="D80" t="str">
            <v>D-3</v>
          </cell>
          <cell r="E80" t="str">
            <v>Farmasi</v>
          </cell>
          <cell r="F80" t="str">
            <v>D-3 Farmasi</v>
          </cell>
        </row>
        <row r="81">
          <cell r="B81">
            <v>48402</v>
          </cell>
          <cell r="C81" t="str">
            <v>05 - KEFARMASIAN</v>
          </cell>
          <cell r="D81" t="str">
            <v>D-3</v>
          </cell>
          <cell r="E81" t="str">
            <v>Analis Farmasi dan Makanan</v>
          </cell>
          <cell r="F81" t="str">
            <v>D-3 Analis Farmasi dan Makanan</v>
          </cell>
        </row>
        <row r="82">
          <cell r="B82">
            <v>48701</v>
          </cell>
          <cell r="C82" t="str">
            <v>05 - KEFARMASIAN</v>
          </cell>
          <cell r="D82" t="str">
            <v>Sp-1</v>
          </cell>
          <cell r="E82" t="str">
            <v>Farmasi</v>
          </cell>
          <cell r="F82" t="str">
            <v>Sp-1 Farmasi</v>
          </cell>
        </row>
        <row r="83">
          <cell r="B83">
            <v>48901</v>
          </cell>
          <cell r="C83" t="str">
            <v>05 - KEFARMASIAN</v>
          </cell>
          <cell r="D83" t="str">
            <v>Profesi</v>
          </cell>
          <cell r="E83" t="str">
            <v>Profesi Apoteker</v>
          </cell>
          <cell r="F83" t="str">
            <v>Profesi Profesi Apoteker</v>
          </cell>
        </row>
        <row r="84">
          <cell r="B84">
            <v>13001</v>
          </cell>
          <cell r="C84" t="str">
            <v>06 - KESEHATAN MASYARAKAT</v>
          </cell>
          <cell r="D84" t="str">
            <v>S-3</v>
          </cell>
          <cell r="E84" t="str">
            <v>Ilmu Kesehatan Masyarakat</v>
          </cell>
          <cell r="F84" t="str">
            <v>S-3 Ilmu Kesehatan Masyarakat</v>
          </cell>
        </row>
        <row r="85">
          <cell r="B85">
            <v>13021</v>
          </cell>
          <cell r="C85" t="str">
            <v>06 - KESEHATAN MASYARAKAT</v>
          </cell>
          <cell r="D85" t="str">
            <v>S-3</v>
          </cell>
          <cell r="E85" t="str">
            <v>Epidemiologi</v>
          </cell>
          <cell r="F85" t="str">
            <v>S-3 Epidemiologi</v>
          </cell>
        </row>
        <row r="86">
          <cell r="B86">
            <v>13101</v>
          </cell>
          <cell r="C86" t="str">
            <v>06 - KESEHATAN MASYARAKAT</v>
          </cell>
          <cell r="D86" t="str">
            <v>S-2</v>
          </cell>
          <cell r="E86" t="str">
            <v>Ilmu Kesehatan Masyarakat</v>
          </cell>
          <cell r="F86" t="str">
            <v>S-2 Ilmu Kesehatan Masyarakat</v>
          </cell>
        </row>
        <row r="87">
          <cell r="B87">
            <v>13121</v>
          </cell>
          <cell r="C87" t="str">
            <v>06 - KESEHATAN MASYARAKAT</v>
          </cell>
          <cell r="D87" t="str">
            <v>S-2</v>
          </cell>
          <cell r="E87" t="str">
            <v>Epidemiologi</v>
          </cell>
          <cell r="F87" t="str">
            <v>S-2 Epidemiologi</v>
          </cell>
        </row>
        <row r="88">
          <cell r="B88">
            <v>13122</v>
          </cell>
          <cell r="C88" t="str">
            <v>06 - KESEHATAN MASYARAKAT</v>
          </cell>
          <cell r="D88" t="str">
            <v>S-2</v>
          </cell>
          <cell r="E88" t="str">
            <v>Kesehatan Reproduksi</v>
          </cell>
          <cell r="F88" t="str">
            <v>S-2 Kesehatan Reproduksi</v>
          </cell>
        </row>
        <row r="89">
          <cell r="B89">
            <v>13131</v>
          </cell>
          <cell r="C89" t="str">
            <v>06 - KESEHATAN MASYARAKAT</v>
          </cell>
          <cell r="D89" t="str">
            <v>S-2</v>
          </cell>
          <cell r="E89" t="str">
            <v>Promosi Kesehatan</v>
          </cell>
          <cell r="F89" t="str">
            <v>S-2 Promosi Kesehatan</v>
          </cell>
        </row>
        <row r="90">
          <cell r="B90">
            <v>13141</v>
          </cell>
          <cell r="C90" t="str">
            <v>06 - KESEHATAN MASYARAKAT</v>
          </cell>
          <cell r="D90" t="str">
            <v>S-2</v>
          </cell>
          <cell r="E90" t="str">
            <v>Keselamatan Dan Kesehatan Kerja</v>
          </cell>
          <cell r="F90" t="str">
            <v>S-2 Keselamatan Dan Kesehatan Kerja</v>
          </cell>
        </row>
        <row r="91">
          <cell r="B91">
            <v>13161</v>
          </cell>
          <cell r="C91" t="str">
            <v>06 - KESEHATAN MASYARAKAT</v>
          </cell>
          <cell r="D91" t="str">
            <v>S-2</v>
          </cell>
          <cell r="E91" t="str">
            <v>Administrasi Rumah Sakit</v>
          </cell>
          <cell r="F91" t="str">
            <v>S-2 Administrasi Rumah Sakit</v>
          </cell>
        </row>
        <row r="92">
          <cell r="B92">
            <v>13163</v>
          </cell>
          <cell r="C92" t="str">
            <v>06 - KESEHATAN MASYARAKAT</v>
          </cell>
          <cell r="D92" t="str">
            <v>S-2</v>
          </cell>
          <cell r="E92" t="str">
            <v>Administrasi Dan Kebijakan Kesehatan</v>
          </cell>
          <cell r="F92" t="str">
            <v>S-2 Administrasi Dan Kebijakan Kesehatan</v>
          </cell>
        </row>
        <row r="93">
          <cell r="B93">
            <v>13201</v>
          </cell>
          <cell r="C93" t="str">
            <v>06 - KESEHATAN MASYARAKAT</v>
          </cell>
          <cell r="D93" t="str">
            <v>S-1</v>
          </cell>
          <cell r="E93" t="str">
            <v>Kesehatan Masyarakat</v>
          </cell>
          <cell r="F93" t="str">
            <v>S-1 Kesehatan Masyarakat</v>
          </cell>
        </row>
        <row r="94">
          <cell r="B94">
            <v>13241</v>
          </cell>
          <cell r="C94" t="str">
            <v>06 - KESEHATAN MASYARAKAT</v>
          </cell>
          <cell r="D94" t="str">
            <v>S-1</v>
          </cell>
          <cell r="E94" t="str">
            <v>Kesehatan Dan Keselamatan Kerja</v>
          </cell>
          <cell r="F94" t="str">
            <v>S-1 Kesehatan Dan Keselamatan Kerja</v>
          </cell>
        </row>
        <row r="95">
          <cell r="B95">
            <v>13261</v>
          </cell>
          <cell r="C95" t="str">
            <v>06 - KESEHATAN MASYARAKAT</v>
          </cell>
          <cell r="D95" t="str">
            <v>S-1</v>
          </cell>
          <cell r="E95" t="str">
            <v>Administrasi Rumah Sakit</v>
          </cell>
          <cell r="F95" t="str">
            <v>S-1 Administrasi Rumah Sakit</v>
          </cell>
        </row>
        <row r="96">
          <cell r="B96">
            <v>13341</v>
          </cell>
          <cell r="C96" t="str">
            <v>06 - KESEHATAN MASYARAKAT</v>
          </cell>
          <cell r="D96" t="str">
            <v>D-4</v>
          </cell>
          <cell r="E96" t="str">
            <v>Keselamatan Dan Kesehatan Kerja</v>
          </cell>
          <cell r="F96" t="str">
            <v>D-4 Keselamatan Dan Kesehatan Kerja</v>
          </cell>
        </row>
        <row r="97">
          <cell r="B97">
            <v>13441</v>
          </cell>
          <cell r="C97" t="str">
            <v>06 - KESEHATAN MASYARAKAT</v>
          </cell>
          <cell r="D97" t="str">
            <v>D-3</v>
          </cell>
          <cell r="E97" t="str">
            <v>Hiperkes Dan Keselamatan Kerja</v>
          </cell>
          <cell r="F97" t="str">
            <v>D-3 Hiperkes Dan Keselamatan Kerja</v>
          </cell>
        </row>
        <row r="98">
          <cell r="B98">
            <v>13461</v>
          </cell>
          <cell r="C98" t="str">
            <v>06 - KESEHATAN MASYARAKAT</v>
          </cell>
          <cell r="D98" t="str">
            <v>D-3</v>
          </cell>
          <cell r="E98" t="str">
            <v>Administrasi Rumah Sakit</v>
          </cell>
          <cell r="F98" t="str">
            <v>D-3 Administrasi Rumah Sakit</v>
          </cell>
        </row>
        <row r="99">
          <cell r="B99">
            <v>13901</v>
          </cell>
          <cell r="C99" t="str">
            <v>06 - KESEHATAN MASYARAKAT</v>
          </cell>
          <cell r="D99" t="str">
            <v>Profesi</v>
          </cell>
          <cell r="E99" t="str">
            <v>Profesi Kesehatan Masyarakat</v>
          </cell>
          <cell r="F99" t="str">
            <v>Profesi Profesi Kesehatan Masyarakat</v>
          </cell>
        </row>
        <row r="100">
          <cell r="B100">
            <v>54062</v>
          </cell>
          <cell r="C100" t="str">
            <v>06 - KESEHATAN MASYARAKAT</v>
          </cell>
          <cell r="D100" t="str">
            <v>S-3</v>
          </cell>
          <cell r="E100" t="str">
            <v>Kesehatan Masyarakat Veteriner</v>
          </cell>
          <cell r="F100" t="str">
            <v>S-3 Kesehatan Masyarakat Veteriner</v>
          </cell>
        </row>
        <row r="101">
          <cell r="B101">
            <v>54162</v>
          </cell>
          <cell r="C101" t="str">
            <v>06 - KESEHATAN MASYARAKAT</v>
          </cell>
          <cell r="D101" t="str">
            <v>S-2</v>
          </cell>
          <cell r="E101" t="str">
            <v>Kesehatan Masyarakat Veteriner</v>
          </cell>
          <cell r="F101" t="str">
            <v>S-2 Kesehatan Masyarakat Veteriner</v>
          </cell>
        </row>
        <row r="102">
          <cell r="B102">
            <v>13151</v>
          </cell>
          <cell r="C102" t="str">
            <v>07 - KESEHATAN LINGKUNGAN</v>
          </cell>
          <cell r="D102" t="str">
            <v>S-2</v>
          </cell>
          <cell r="E102" t="str">
            <v>Kesehatan Lingkungan</v>
          </cell>
          <cell r="F102" t="str">
            <v>S-2 Kesehatan Lingkungan</v>
          </cell>
        </row>
        <row r="103">
          <cell r="B103">
            <v>13251</v>
          </cell>
          <cell r="C103" t="str">
            <v>07 - KESEHATAN LINGKUNGAN</v>
          </cell>
          <cell r="D103" t="str">
            <v>S-1</v>
          </cell>
          <cell r="E103" t="str">
            <v>Kesehatan Lingkungan</v>
          </cell>
          <cell r="F103" t="str">
            <v>S-1 Kesehatan Lingkungan</v>
          </cell>
        </row>
        <row r="104">
          <cell r="B104">
            <v>13351</v>
          </cell>
          <cell r="C104" t="str">
            <v>07 - KESEHATAN LINGKUNGAN</v>
          </cell>
          <cell r="D104" t="str">
            <v>D-4</v>
          </cell>
          <cell r="E104" t="str">
            <v>Kesehatan Lingkungan</v>
          </cell>
          <cell r="F104" t="str">
            <v>D-4 Kesehatan Lingkungan</v>
          </cell>
        </row>
        <row r="105">
          <cell r="B105">
            <v>13451</v>
          </cell>
          <cell r="C105" t="str">
            <v>07 - KESEHATAN LINGKUNGAN</v>
          </cell>
          <cell r="D105" t="str">
            <v>D-3</v>
          </cell>
          <cell r="E105" t="str">
            <v>Kesehatan Lingkungan</v>
          </cell>
          <cell r="F105" t="str">
            <v>D-3 Kesehatan Lingkungan</v>
          </cell>
        </row>
        <row r="106">
          <cell r="B106">
            <v>46104</v>
          </cell>
          <cell r="C106" t="str">
            <v>07 - KESEHATAN LINGKUNGAN</v>
          </cell>
          <cell r="D106" t="str">
            <v>S-2</v>
          </cell>
          <cell r="E106" t="str">
            <v>Mikrobiologi</v>
          </cell>
          <cell r="F106" t="str">
            <v>S-2 Mikrobiologi</v>
          </cell>
        </row>
        <row r="107">
          <cell r="B107">
            <v>46202</v>
          </cell>
          <cell r="C107" t="str">
            <v>07 - KESEHATAN LINGKUNGAN</v>
          </cell>
          <cell r="D107" t="str">
            <v>S-1</v>
          </cell>
          <cell r="E107" t="str">
            <v>Mikrobiologi</v>
          </cell>
          <cell r="F107" t="str">
            <v>S-1 Mikrobiologi</v>
          </cell>
        </row>
        <row r="108">
          <cell r="B108">
            <v>54064</v>
          </cell>
          <cell r="C108" t="str">
            <v>07 - KESEHATAN LINGKUNGAN</v>
          </cell>
          <cell r="D108" t="str">
            <v>S-3</v>
          </cell>
          <cell r="E108" t="str">
            <v>Fitopatologi</v>
          </cell>
          <cell r="F108" t="str">
            <v>S-3 Fitopatologi</v>
          </cell>
        </row>
        <row r="109">
          <cell r="B109">
            <v>54066</v>
          </cell>
          <cell r="C109" t="str">
            <v>07 - KESEHATAN LINGKUNGAN</v>
          </cell>
          <cell r="D109" t="str">
            <v>S-3</v>
          </cell>
          <cell r="E109" t="str">
            <v>Parasitologi Dan Entomologi Kesehatan</v>
          </cell>
          <cell r="F109" t="str">
            <v>S-3 Parasitologi Dan Entomologi Kesehatan</v>
          </cell>
        </row>
        <row r="110">
          <cell r="B110">
            <v>54164</v>
          </cell>
          <cell r="C110" t="str">
            <v>07 - KESEHATAN LINGKUNGAN</v>
          </cell>
          <cell r="D110" t="str">
            <v>S-2</v>
          </cell>
          <cell r="E110" t="str">
            <v>Fitopatologi</v>
          </cell>
          <cell r="F110" t="str">
            <v>S-2 Fitopatologi</v>
          </cell>
        </row>
        <row r="111">
          <cell r="B111">
            <v>54166</v>
          </cell>
          <cell r="C111" t="str">
            <v>07 - KESEHATAN LINGKUNGAN</v>
          </cell>
          <cell r="D111" t="str">
            <v>S-2</v>
          </cell>
          <cell r="E111" t="str">
            <v>Parasitologi Dan Entomologi Kesehatan</v>
          </cell>
          <cell r="F111" t="str">
            <v>S-2 Parasitologi Dan Entomologi Kesehatan</v>
          </cell>
        </row>
        <row r="112">
          <cell r="B112">
            <v>54168</v>
          </cell>
          <cell r="C112" t="str">
            <v>07 - KESEHATAN LINGKUNGAN</v>
          </cell>
          <cell r="D112" t="str">
            <v>S-2</v>
          </cell>
          <cell r="E112" t="str">
            <v>Mikrobiologi Medik</v>
          </cell>
          <cell r="F112" t="str">
            <v>S-2 Mikrobiologi Medik</v>
          </cell>
        </row>
        <row r="113">
          <cell r="B113">
            <v>54457</v>
          </cell>
          <cell r="C113" t="str">
            <v>07 - KESEHATAN LINGKUNGAN</v>
          </cell>
          <cell r="D113" t="str">
            <v>D-3</v>
          </cell>
          <cell r="E113" t="str">
            <v>Teknik Dan Manajemen Lingkungan</v>
          </cell>
          <cell r="F113" t="str">
            <v>D-3 Teknik Dan Manajemen Lingkungan</v>
          </cell>
        </row>
        <row r="114">
          <cell r="B114">
            <v>13011</v>
          </cell>
          <cell r="C114" t="str">
            <v>08 - GIZI</v>
          </cell>
          <cell r="D114" t="str">
            <v>S-3</v>
          </cell>
          <cell r="E114" t="str">
            <v>Ilmu Gizi</v>
          </cell>
          <cell r="F114" t="str">
            <v>S-3 Ilmu Gizi</v>
          </cell>
        </row>
        <row r="115">
          <cell r="B115">
            <v>13111</v>
          </cell>
          <cell r="C115" t="str">
            <v>08 - GIZI</v>
          </cell>
          <cell r="D115" t="str">
            <v>S-2</v>
          </cell>
          <cell r="E115" t="str">
            <v>Ilmu Gizi</v>
          </cell>
          <cell r="F115" t="str">
            <v>S-2 Ilmu Gizi</v>
          </cell>
        </row>
        <row r="116">
          <cell r="B116">
            <v>13211</v>
          </cell>
          <cell r="C116" t="str">
            <v>08 - GIZI</v>
          </cell>
          <cell r="D116" t="str">
            <v>S-1</v>
          </cell>
          <cell r="E116" t="str">
            <v>Ilmu Gizi</v>
          </cell>
          <cell r="F116" t="str">
            <v>S-1 Ilmu Gizi</v>
          </cell>
        </row>
        <row r="117">
          <cell r="B117">
            <v>13311</v>
          </cell>
          <cell r="C117" t="str">
            <v>08 - GIZI</v>
          </cell>
          <cell r="D117" t="str">
            <v>D-4</v>
          </cell>
          <cell r="E117" t="str">
            <v>Gizi</v>
          </cell>
          <cell r="F117" t="str">
            <v>D-4 Gizi</v>
          </cell>
        </row>
        <row r="118">
          <cell r="B118">
            <v>13411</v>
          </cell>
          <cell r="C118" t="str">
            <v>08 - GIZI</v>
          </cell>
          <cell r="D118" t="str">
            <v>D-3</v>
          </cell>
          <cell r="E118" t="str">
            <v>Gizi</v>
          </cell>
          <cell r="F118" t="str">
            <v>D-3 Gizi</v>
          </cell>
        </row>
        <row r="119">
          <cell r="B119">
            <v>11202</v>
          </cell>
          <cell r="C119" t="str">
            <v>09 - KETERAPIAN FISIK</v>
          </cell>
          <cell r="D119" t="str">
            <v>S-1</v>
          </cell>
          <cell r="E119" t="str">
            <v>Fisioterapi</v>
          </cell>
          <cell r="F119" t="str">
            <v>S-1 Fisioterapi</v>
          </cell>
        </row>
        <row r="120">
          <cell r="B120">
            <v>11301</v>
          </cell>
          <cell r="C120" t="str">
            <v>09 - KETERAPIAN FISIK</v>
          </cell>
          <cell r="D120" t="str">
            <v>D-4</v>
          </cell>
          <cell r="E120" t="str">
            <v>Fisioterapi</v>
          </cell>
          <cell r="F120" t="str">
            <v>D-4 Fisioterapi</v>
          </cell>
        </row>
        <row r="121">
          <cell r="B121">
            <v>11303</v>
          </cell>
          <cell r="C121" t="str">
            <v>09 - KETERAPIAN FISIK</v>
          </cell>
          <cell r="D121" t="str">
            <v>D-4</v>
          </cell>
          <cell r="E121" t="str">
            <v>Okupasi Terapi</v>
          </cell>
          <cell r="F121" t="str">
            <v>D-4 Okupasi Terapi</v>
          </cell>
        </row>
        <row r="122">
          <cell r="B122">
            <v>11307</v>
          </cell>
          <cell r="C122" t="str">
            <v>09 - KETERAPIAN FISIK</v>
          </cell>
          <cell r="D122" t="str">
            <v>D-4</v>
          </cell>
          <cell r="E122" t="str">
            <v>Akupunktur</v>
          </cell>
          <cell r="F122" t="str">
            <v>D-4 Akupunktur</v>
          </cell>
        </row>
        <row r="123">
          <cell r="B123">
            <v>11401</v>
          </cell>
          <cell r="C123" t="str">
            <v>09 - KETERAPIAN FISIK</v>
          </cell>
          <cell r="D123" t="str">
            <v>D-3</v>
          </cell>
          <cell r="E123" t="str">
            <v>Fisioterapi</v>
          </cell>
          <cell r="F123" t="str">
            <v>D-3 Fisioterapi</v>
          </cell>
        </row>
        <row r="124">
          <cell r="B124">
            <v>11403</v>
          </cell>
          <cell r="C124" t="str">
            <v>09 - KETERAPIAN FISIK</v>
          </cell>
          <cell r="D124" t="str">
            <v>D-3</v>
          </cell>
          <cell r="E124" t="str">
            <v>Okupasi Terapi</v>
          </cell>
          <cell r="F124" t="str">
            <v>D-3 Okupasi Terapi</v>
          </cell>
        </row>
        <row r="125">
          <cell r="B125">
            <v>11407</v>
          </cell>
          <cell r="C125" t="str">
            <v>09 - KETERAPIAN FISIK</v>
          </cell>
          <cell r="D125" t="str">
            <v>D-3</v>
          </cell>
          <cell r="E125" t="str">
            <v>Akupunktur</v>
          </cell>
          <cell r="F125" t="str">
            <v>D-3 Akupunktur</v>
          </cell>
        </row>
        <row r="126">
          <cell r="B126">
            <v>94304</v>
          </cell>
          <cell r="C126" t="str">
            <v>09 - KETERAPIAN FISIK</v>
          </cell>
          <cell r="D126" t="str">
            <v>D-4</v>
          </cell>
          <cell r="E126" t="str">
            <v>Terapi Wicara</v>
          </cell>
          <cell r="F126" t="str">
            <v>D-4 Terapi Wicara</v>
          </cell>
        </row>
        <row r="127">
          <cell r="B127">
            <v>94404</v>
          </cell>
          <cell r="C127" t="str">
            <v>09 - KETERAPIAN FISIK</v>
          </cell>
          <cell r="D127" t="str">
            <v>D-3</v>
          </cell>
          <cell r="E127" t="str">
            <v>Terapi Wicara</v>
          </cell>
          <cell r="F127" t="str">
            <v>D-3 Terapi Wicara</v>
          </cell>
        </row>
        <row r="128">
          <cell r="B128">
            <v>11404</v>
          </cell>
          <cell r="C128" t="str">
            <v>10 - KETEKNISIAN MEDIS</v>
          </cell>
          <cell r="D128" t="str">
            <v>D-3</v>
          </cell>
          <cell r="E128" t="str">
            <v>Refraksionis Optisien</v>
          </cell>
          <cell r="F128" t="str">
            <v>D-3 Refraksionis Optisien</v>
          </cell>
        </row>
        <row r="129">
          <cell r="B129">
            <v>11408</v>
          </cell>
          <cell r="C129" t="str">
            <v>10 - KETEKNISIAN MEDIS</v>
          </cell>
          <cell r="D129" t="str">
            <v>D-3</v>
          </cell>
          <cell r="E129" t="str">
            <v>Teknik Kardiovaskuler</v>
          </cell>
          <cell r="F129" t="str">
            <v>D-3 Teknik Kardiovaskuler</v>
          </cell>
        </row>
        <row r="130">
          <cell r="B130">
            <v>11608</v>
          </cell>
          <cell r="C130" t="str">
            <v>10 - KETEKNISIAN MEDIS</v>
          </cell>
          <cell r="D130" t="str">
            <v>D-1</v>
          </cell>
          <cell r="E130" t="str">
            <v>Teknologi Transfusi Darah</v>
          </cell>
          <cell r="F130" t="str">
            <v>D-1 Teknologi Transfusi Darah</v>
          </cell>
        </row>
        <row r="131">
          <cell r="B131">
            <v>12302</v>
          </cell>
          <cell r="C131" t="str">
            <v>10 - KETEKNISIAN MEDIS</v>
          </cell>
          <cell r="D131" t="str">
            <v>D-4</v>
          </cell>
          <cell r="E131" t="str">
            <v>Keperawatan Gigi</v>
          </cell>
          <cell r="F131" t="str">
            <v>D-4 Keperawatan Gigi</v>
          </cell>
        </row>
        <row r="132">
          <cell r="B132">
            <v>12381</v>
          </cell>
          <cell r="C132" t="str">
            <v>10 - KETEKNISIAN MEDIS</v>
          </cell>
          <cell r="D132" t="str">
            <v>D-4</v>
          </cell>
          <cell r="E132" t="str">
            <v>Teknik Gigi</v>
          </cell>
          <cell r="F132" t="str">
            <v>D-4 Teknik Gigi</v>
          </cell>
        </row>
        <row r="133">
          <cell r="B133">
            <v>12402</v>
          </cell>
          <cell r="C133" t="str">
            <v>10 - KETEKNISIAN MEDIS</v>
          </cell>
          <cell r="D133" t="str">
            <v>D-3</v>
          </cell>
          <cell r="E133" t="str">
            <v>Kesehatan Gigi dan Mulut (Keperawatan Gigi)</v>
          </cell>
          <cell r="F133" t="str">
            <v>D-3 Kesehatan Gigi dan Mulut (Keperawatan Gigi)</v>
          </cell>
        </row>
        <row r="134">
          <cell r="B134">
            <v>12481</v>
          </cell>
          <cell r="C134" t="str">
            <v>10 - KETEKNISIAN MEDIS</v>
          </cell>
          <cell r="D134" t="str">
            <v>D-3</v>
          </cell>
          <cell r="E134" t="str">
            <v>Teknik Gigi</v>
          </cell>
          <cell r="F134" t="str">
            <v>D-3 Teknik Gigi</v>
          </cell>
        </row>
        <row r="135">
          <cell r="B135">
            <v>13262</v>
          </cell>
          <cell r="C135" t="str">
            <v>10 - KETEKNISIAN MEDIS</v>
          </cell>
          <cell r="D135" t="str">
            <v>S-1</v>
          </cell>
          <cell r="E135" t="str">
            <v>Perekam dan Informasi Kesehatan</v>
          </cell>
          <cell r="F135" t="str">
            <v>S-1 Perekam dan Informasi Kesehatan</v>
          </cell>
        </row>
        <row r="136">
          <cell r="B136">
            <v>13362</v>
          </cell>
          <cell r="C136" t="str">
            <v>10 - KETEKNISIAN MEDIS</v>
          </cell>
          <cell r="D136" t="str">
            <v>D-4</v>
          </cell>
          <cell r="E136" t="str">
            <v>Perekam dan Informasi Kesehatan</v>
          </cell>
          <cell r="F136" t="str">
            <v>D-4 Perekam dan Informasi Kesehatan</v>
          </cell>
        </row>
        <row r="137">
          <cell r="B137">
            <v>13462</v>
          </cell>
          <cell r="C137" t="str">
            <v>10 - KETEKNISIAN MEDIS</v>
          </cell>
          <cell r="D137" t="str">
            <v>D-3</v>
          </cell>
          <cell r="E137" t="str">
            <v>Rekam Medik Dan Informasi Kesehatan</v>
          </cell>
          <cell r="F137" t="str">
            <v>D-3 Rekam Medik Dan Informasi Kesehatan</v>
          </cell>
        </row>
        <row r="138">
          <cell r="B138">
            <v>11302</v>
          </cell>
          <cell r="C138" t="str">
            <v>11 - TEKNIK BIOMEDIKA</v>
          </cell>
          <cell r="D138" t="str">
            <v>D-4</v>
          </cell>
          <cell r="E138" t="str">
            <v>Radiografi</v>
          </cell>
          <cell r="F138" t="str">
            <v>D-4 Radiografi</v>
          </cell>
        </row>
        <row r="139">
          <cell r="B139">
            <v>11311</v>
          </cell>
          <cell r="C139" t="str">
            <v>11 - TEKNIK BIOMEDIKA</v>
          </cell>
          <cell r="D139" t="str">
            <v>D-4</v>
          </cell>
          <cell r="E139" t="str">
            <v>Ortotik Prostetik</v>
          </cell>
          <cell r="F139" t="str">
            <v>D-4 Ortotik Prostetik</v>
          </cell>
        </row>
        <row r="140">
          <cell r="B140">
            <v>11372</v>
          </cell>
          <cell r="C140" t="str">
            <v>11 - TEKNIK BIOMEDIKA</v>
          </cell>
          <cell r="D140" t="str">
            <v>D-4</v>
          </cell>
          <cell r="E140" t="str">
            <v>Teknik Radiodiagnostik &amp; Radioterapi</v>
          </cell>
          <cell r="F140" t="str">
            <v>D-4 Teknik Radiodiagnostik &amp; Radioterapi</v>
          </cell>
        </row>
        <row r="141">
          <cell r="B141">
            <v>11402</v>
          </cell>
          <cell r="C141" t="str">
            <v>11 - TEKNIK BIOMEDIKA</v>
          </cell>
          <cell r="D141" t="str">
            <v>D-3</v>
          </cell>
          <cell r="E141" t="str">
            <v>Radiografi</v>
          </cell>
          <cell r="F141" t="str">
            <v>D-3 Radiografi</v>
          </cell>
        </row>
        <row r="142">
          <cell r="B142">
            <v>11411</v>
          </cell>
          <cell r="C142" t="str">
            <v>11 - TEKNIK BIOMEDIKA</v>
          </cell>
          <cell r="D142" t="str">
            <v>D-3</v>
          </cell>
          <cell r="E142" t="str">
            <v>Ortotik Prostetik</v>
          </cell>
          <cell r="F142" t="str">
            <v>D-3 Ortotik Prostetik</v>
          </cell>
        </row>
        <row r="143">
          <cell r="B143">
            <v>11472</v>
          </cell>
          <cell r="C143" t="str">
            <v>11 - TEKNIK BIOMEDIKA</v>
          </cell>
          <cell r="D143" t="str">
            <v>D-3</v>
          </cell>
          <cell r="E143" t="str">
            <v>Teknik Radiodiagnostik &amp; Radioterapi</v>
          </cell>
          <cell r="F143" t="str">
            <v>D-3 Teknik Radiodiagnostik &amp; Radioterapi</v>
          </cell>
        </row>
        <row r="144">
          <cell r="B144">
            <v>13353</v>
          </cell>
          <cell r="C144" t="str">
            <v>11 - TEKNIK BIOMEDIKA</v>
          </cell>
          <cell r="D144" t="str">
            <v>D-4</v>
          </cell>
          <cell r="E144" t="str">
            <v>Analis Kesehatan</v>
          </cell>
          <cell r="F144" t="str">
            <v>D-4 Analis Kesehatan</v>
          </cell>
        </row>
        <row r="145">
          <cell r="B145">
            <v>13453</v>
          </cell>
          <cell r="C145" t="str">
            <v>11 - TEKNIK BIOMEDIKA</v>
          </cell>
          <cell r="D145" t="str">
            <v>D-3</v>
          </cell>
          <cell r="E145" t="str">
            <v>Analis Kesehatan</v>
          </cell>
          <cell r="F145" t="str">
            <v>D-3 Analis Kesehatan</v>
          </cell>
        </row>
        <row r="146">
          <cell r="B146">
            <v>20321</v>
          </cell>
          <cell r="C146" t="str">
            <v>11 - TEKNIK BIOMEDIKA</v>
          </cell>
          <cell r="D146" t="str">
            <v>D-4</v>
          </cell>
          <cell r="E146" t="str">
            <v>Teknik Elektromedik</v>
          </cell>
          <cell r="F146" t="str">
            <v>D-4 Teknik Elektromedik</v>
          </cell>
        </row>
        <row r="147">
          <cell r="B147">
            <v>20421</v>
          </cell>
          <cell r="C147" t="str">
            <v>11 - TEKNIK BIOMEDIKA</v>
          </cell>
          <cell r="D147" t="str">
            <v>D-3</v>
          </cell>
          <cell r="E147" t="str">
            <v>Teknik Elektromedik</v>
          </cell>
          <cell r="F147" t="str">
            <v>D-3 Teknik Elektromedik</v>
          </cell>
        </row>
        <row r="148">
          <cell r="B148">
            <v>48474</v>
          </cell>
          <cell r="C148" t="str">
            <v>12 - NAKES TRADISIONAL</v>
          </cell>
          <cell r="D148" t="str">
            <v>D-3</v>
          </cell>
          <cell r="E148" t="str">
            <v>Jamu</v>
          </cell>
          <cell r="F148" t="str">
            <v>D-3 Jamu</v>
          </cell>
        </row>
        <row r="149">
          <cell r="B149">
            <v>20001</v>
          </cell>
          <cell r="C149" t="str">
            <v>14 - TENAGA PENUNJANG</v>
          </cell>
          <cell r="D149" t="str">
            <v>S-3</v>
          </cell>
          <cell r="E149" t="str">
            <v>Teknik Elektro dan Informatika</v>
          </cell>
          <cell r="F149" t="str">
            <v>S-3 Teknik Elektro dan Informatika</v>
          </cell>
        </row>
        <row r="150">
          <cell r="B150">
            <v>20002</v>
          </cell>
          <cell r="C150" t="str">
            <v>14 - TENAGA PENUNJANG</v>
          </cell>
          <cell r="D150" t="str">
            <v>S-3</v>
          </cell>
          <cell r="E150" t="str">
            <v>Opto Elektroteknika Laser</v>
          </cell>
          <cell r="F150" t="str">
            <v>S-3 Opto Elektroteknika Laser</v>
          </cell>
        </row>
        <row r="151">
          <cell r="B151">
            <v>20101</v>
          </cell>
          <cell r="C151" t="str">
            <v>14 - TENAGA PENUNJANG</v>
          </cell>
          <cell r="D151" t="str">
            <v>S-2</v>
          </cell>
          <cell r="E151" t="str">
            <v>Teknik Elektro</v>
          </cell>
          <cell r="F151" t="str">
            <v>S-2 Teknik Elektro</v>
          </cell>
        </row>
        <row r="152">
          <cell r="B152">
            <v>20201</v>
          </cell>
          <cell r="C152" t="str">
            <v>14 - TENAGA PENUNJANG</v>
          </cell>
          <cell r="D152" t="str">
            <v>S-1</v>
          </cell>
          <cell r="E152" t="str">
            <v>Teknik Elektro</v>
          </cell>
          <cell r="F152" t="str">
            <v>S-1 Teknik Elektro</v>
          </cell>
        </row>
        <row r="153">
          <cell r="B153">
            <v>20202</v>
          </cell>
          <cell r="C153" t="str">
            <v>14 - TENAGA PENUNJANG</v>
          </cell>
          <cell r="D153" t="str">
            <v>S-1</v>
          </cell>
          <cell r="E153" t="str">
            <v>Teknik Telekomunikasi</v>
          </cell>
          <cell r="F153" t="str">
            <v>S-1 Teknik Telekomunikasi</v>
          </cell>
        </row>
        <row r="154">
          <cell r="B154">
            <v>20203</v>
          </cell>
          <cell r="C154" t="str">
            <v>14 - TENAGA PENUNJANG</v>
          </cell>
          <cell r="D154" t="str">
            <v>S-1</v>
          </cell>
          <cell r="E154" t="str">
            <v>Teknik Tenaga Listrik</v>
          </cell>
          <cell r="F154" t="str">
            <v>S-1 Teknik Tenaga Listrik</v>
          </cell>
        </row>
        <row r="155">
          <cell r="B155">
            <v>20301</v>
          </cell>
          <cell r="C155" t="str">
            <v>14 - TENAGA PENUNJANG</v>
          </cell>
          <cell r="D155" t="str">
            <v>D-4</v>
          </cell>
          <cell r="E155" t="str">
            <v>Teknik Elektro Industri</v>
          </cell>
          <cell r="F155" t="str">
            <v>D-4 Teknik Elektro Industri</v>
          </cell>
        </row>
        <row r="156">
          <cell r="B156">
            <v>20302</v>
          </cell>
          <cell r="C156" t="str">
            <v>14 - TENAGA PENUNJANG</v>
          </cell>
          <cell r="D156" t="str">
            <v>D-4</v>
          </cell>
          <cell r="E156" t="str">
            <v>Teknik Telekomunikasi</v>
          </cell>
          <cell r="F156" t="str">
            <v>D-4 Teknik Telekomunikasi</v>
          </cell>
        </row>
        <row r="157">
          <cell r="B157">
            <v>20303</v>
          </cell>
          <cell r="C157" t="str">
            <v>14 - TENAGA PENUNJANG</v>
          </cell>
          <cell r="D157" t="str">
            <v>D-4</v>
          </cell>
          <cell r="E157" t="str">
            <v>Teknik Listrik</v>
          </cell>
          <cell r="F157" t="str">
            <v>D-4 Teknik Listrik</v>
          </cell>
        </row>
        <row r="158">
          <cell r="B158">
            <v>20304</v>
          </cell>
          <cell r="C158" t="str">
            <v>14 - TENAGA PENUNJANG</v>
          </cell>
          <cell r="D158" t="str">
            <v>D-4</v>
          </cell>
          <cell r="E158" t="str">
            <v>Jaringan Telekomunikasi Digital</v>
          </cell>
          <cell r="F158" t="str">
            <v>D-4 Jaringan Telekomunikasi Digital</v>
          </cell>
        </row>
        <row r="159">
          <cell r="B159">
            <v>20401</v>
          </cell>
          <cell r="C159" t="str">
            <v>14 - TENAGA PENUNJANG</v>
          </cell>
          <cell r="D159" t="str">
            <v>D-3</v>
          </cell>
          <cell r="E159" t="str">
            <v>Teknik Elektronika</v>
          </cell>
          <cell r="F159" t="str">
            <v>D-3 Teknik Elektronika</v>
          </cell>
        </row>
        <row r="160">
          <cell r="B160">
            <v>20402</v>
          </cell>
          <cell r="C160" t="str">
            <v>14 - TENAGA PENUNJANG</v>
          </cell>
          <cell r="D160" t="str">
            <v>D-3</v>
          </cell>
          <cell r="E160" t="str">
            <v>Teknik Telekomunikasi</v>
          </cell>
          <cell r="F160" t="str">
            <v>D-3 Teknik Telekomunikasi</v>
          </cell>
        </row>
        <row r="161">
          <cell r="B161">
            <v>20403</v>
          </cell>
          <cell r="C161" t="str">
            <v>14 - TENAGA PENUNJANG</v>
          </cell>
          <cell r="D161" t="str">
            <v>D-3</v>
          </cell>
          <cell r="E161" t="str">
            <v>Teknik Listrik / Elektro</v>
          </cell>
          <cell r="F161" t="str">
            <v>D-3 Teknik Listrik / Elektro</v>
          </cell>
        </row>
        <row r="162">
          <cell r="B162">
            <v>20603</v>
          </cell>
          <cell r="C162" t="str">
            <v>14 - TENAGA PENUNJANG</v>
          </cell>
          <cell r="D162" t="str">
            <v>D-1</v>
          </cell>
          <cell r="E162" t="str">
            <v>Teknik Listrik</v>
          </cell>
          <cell r="F162" t="str">
            <v>D-1 Teknik Listrik</v>
          </cell>
        </row>
        <row r="163">
          <cell r="B163">
            <v>21001</v>
          </cell>
          <cell r="C163" t="str">
            <v>14 - TENAGA PENUNJANG</v>
          </cell>
          <cell r="D163" t="str">
            <v>S-3</v>
          </cell>
          <cell r="E163" t="str">
            <v>Ilmu Teknik Mesin</v>
          </cell>
          <cell r="F163" t="str">
            <v>S-3 Ilmu Teknik Mesin</v>
          </cell>
        </row>
        <row r="164">
          <cell r="B164">
            <v>21101</v>
          </cell>
          <cell r="C164" t="str">
            <v>14 - TENAGA PENUNJANG</v>
          </cell>
          <cell r="D164" t="str">
            <v>S-2</v>
          </cell>
          <cell r="E164" t="str">
            <v>Teknik Mesin</v>
          </cell>
          <cell r="F164" t="str">
            <v>S-2 Teknik Mesin</v>
          </cell>
        </row>
        <row r="165">
          <cell r="B165">
            <v>21201</v>
          </cell>
          <cell r="C165" t="str">
            <v>14 - TENAGA PENUNJANG</v>
          </cell>
          <cell r="D165" t="str">
            <v>S-1</v>
          </cell>
          <cell r="E165" t="str">
            <v>Teknik Mesin</v>
          </cell>
          <cell r="F165" t="str">
            <v>S-1 Teknik Mesin</v>
          </cell>
        </row>
        <row r="166">
          <cell r="B166">
            <v>21301</v>
          </cell>
          <cell r="C166" t="str">
            <v>14 - TENAGA PENUNJANG</v>
          </cell>
          <cell r="D166" t="str">
            <v>D-4</v>
          </cell>
          <cell r="E166" t="str">
            <v>Mekanik Industri Dan Desain</v>
          </cell>
          <cell r="F166" t="str">
            <v>D-4 Mekanik Industri Dan Desain</v>
          </cell>
        </row>
        <row r="167">
          <cell r="B167">
            <v>21302</v>
          </cell>
          <cell r="C167" t="str">
            <v>14 - TENAGA PENUNJANG</v>
          </cell>
          <cell r="D167" t="str">
            <v>D-4</v>
          </cell>
          <cell r="E167" t="str">
            <v>Teknik Mesin dan Manufaktur</v>
          </cell>
          <cell r="F167" t="str">
            <v>D-4 Teknik Mesin dan Manufaktur</v>
          </cell>
        </row>
        <row r="168">
          <cell r="B168">
            <v>21303</v>
          </cell>
          <cell r="C168" t="str">
            <v>14 - TENAGA PENUNJANG</v>
          </cell>
          <cell r="D168" t="str">
            <v>D-4</v>
          </cell>
          <cell r="E168" t="str">
            <v>Teknik Otomotif Elektronik</v>
          </cell>
          <cell r="F168" t="str">
            <v>D-4 Teknik Otomotif Elektronik</v>
          </cell>
        </row>
        <row r="169">
          <cell r="B169">
            <v>21305</v>
          </cell>
          <cell r="C169" t="str">
            <v>14 - TENAGA PENUNJANG</v>
          </cell>
          <cell r="D169" t="str">
            <v>D-4</v>
          </cell>
          <cell r="E169" t="str">
            <v>Teknik Pendingin dan Tata Udara</v>
          </cell>
          <cell r="F169" t="str">
            <v>D-4 Teknik Pendingin dan Tata Udara</v>
          </cell>
        </row>
        <row r="170">
          <cell r="B170">
            <v>21306</v>
          </cell>
          <cell r="C170" t="str">
            <v>14 - TENAGA PENUNJANG</v>
          </cell>
          <cell r="D170" t="str">
            <v>D-4</v>
          </cell>
          <cell r="E170" t="str">
            <v>Teknik Energi</v>
          </cell>
          <cell r="F170" t="str">
            <v>D-4 Teknik Energi</v>
          </cell>
        </row>
        <row r="171">
          <cell r="B171">
            <v>21307</v>
          </cell>
          <cell r="C171" t="str">
            <v>14 - TENAGA PENUNJANG</v>
          </cell>
          <cell r="D171" t="str">
            <v>D-4</v>
          </cell>
          <cell r="E171" t="str">
            <v>Teknik Manufaktur</v>
          </cell>
          <cell r="F171" t="str">
            <v>D-4 Teknik Manufaktur</v>
          </cell>
        </row>
        <row r="172">
          <cell r="B172">
            <v>21312</v>
          </cell>
          <cell r="C172" t="str">
            <v>14 - TENAGA PENUNJANG</v>
          </cell>
          <cell r="D172" t="str">
            <v>D-4</v>
          </cell>
          <cell r="E172" t="str">
            <v>Teknik Mekatronika</v>
          </cell>
          <cell r="F172" t="str">
            <v>D-4 Teknik Mekatronika</v>
          </cell>
        </row>
        <row r="173">
          <cell r="B173">
            <v>21401</v>
          </cell>
          <cell r="C173" t="str">
            <v>14 - TENAGA PENUNJANG</v>
          </cell>
          <cell r="D173" t="str">
            <v>D-3</v>
          </cell>
          <cell r="E173" t="str">
            <v>Teknik Mesin</v>
          </cell>
          <cell r="F173" t="str">
            <v>D-3 Teknik Mesin</v>
          </cell>
        </row>
        <row r="174">
          <cell r="B174">
            <v>21402</v>
          </cell>
          <cell r="C174" t="str">
            <v>14 - TENAGA PENUNJANG</v>
          </cell>
          <cell r="D174" t="str">
            <v>D-3</v>
          </cell>
          <cell r="E174" t="str">
            <v>Teknik Mesin Industri</v>
          </cell>
          <cell r="F174" t="str">
            <v>D-3 Teknik Mesin Industri</v>
          </cell>
        </row>
        <row r="175">
          <cell r="B175">
            <v>21403</v>
          </cell>
          <cell r="C175" t="str">
            <v>14 - TENAGA PENUNJANG</v>
          </cell>
          <cell r="D175" t="str">
            <v>D-3</v>
          </cell>
          <cell r="E175" t="str">
            <v>Teknik Otomotif Dan Alat Berat</v>
          </cell>
          <cell r="F175" t="str">
            <v>D-3 Teknik Otomotif Dan Alat Berat</v>
          </cell>
        </row>
        <row r="176">
          <cell r="B176">
            <v>21405</v>
          </cell>
          <cell r="C176" t="str">
            <v>14 - TENAGA PENUNJANG</v>
          </cell>
          <cell r="D176" t="str">
            <v>D-3</v>
          </cell>
          <cell r="E176" t="str">
            <v>Teknik Pendingin Dan Tata Udara</v>
          </cell>
          <cell r="F176" t="str">
            <v>D-3 Teknik Pendingin Dan Tata Udara</v>
          </cell>
        </row>
        <row r="177">
          <cell r="B177">
            <v>21406</v>
          </cell>
          <cell r="C177" t="str">
            <v>14 - TENAGA PENUNJANG</v>
          </cell>
          <cell r="D177" t="str">
            <v>D-3</v>
          </cell>
          <cell r="E177" t="str">
            <v>Teknik Konversi Energi</v>
          </cell>
          <cell r="F177" t="str">
            <v>D-3 Teknik Konversi Energi</v>
          </cell>
        </row>
        <row r="178">
          <cell r="B178">
            <v>21406</v>
          </cell>
          <cell r="C178" t="str">
            <v>14 - TENAGA PENUNJANG</v>
          </cell>
          <cell r="D178" t="str">
            <v>D-3</v>
          </cell>
          <cell r="E178" t="str">
            <v>Teknik Konversi Energi</v>
          </cell>
          <cell r="F178" t="str">
            <v>D-3 Teknik Konversi Energi</v>
          </cell>
        </row>
        <row r="179">
          <cell r="B179">
            <v>21407</v>
          </cell>
          <cell r="C179" t="str">
            <v>14 - TENAGA PENUNJANG</v>
          </cell>
          <cell r="D179" t="str">
            <v>D-3</v>
          </cell>
          <cell r="E179" t="str">
            <v>Teknik Manufaktur</v>
          </cell>
          <cell r="F179" t="str">
            <v>D-3 Teknik Manufaktur</v>
          </cell>
        </row>
        <row r="180">
          <cell r="B180">
            <v>21408</v>
          </cell>
          <cell r="C180" t="str">
            <v>14 - TENAGA PENUNJANG</v>
          </cell>
          <cell r="D180" t="str">
            <v>D-3</v>
          </cell>
          <cell r="E180" t="str">
            <v>Teknik Pemeliharaan Mesin</v>
          </cell>
          <cell r="F180" t="str">
            <v>D-3 Teknik Pemeliharaan Mesin</v>
          </cell>
        </row>
        <row r="181">
          <cell r="B181">
            <v>21409</v>
          </cell>
          <cell r="C181" t="str">
            <v>14 - TENAGA PENUNJANG</v>
          </cell>
          <cell r="D181" t="str">
            <v>D-3</v>
          </cell>
          <cell r="E181" t="str">
            <v>Teknik Perancangan Mekanik Umum</v>
          </cell>
          <cell r="F181" t="str">
            <v>D-3 Teknik Perancangan Mekanik Umum</v>
          </cell>
        </row>
        <row r="182">
          <cell r="B182">
            <v>21410</v>
          </cell>
          <cell r="C182" t="str">
            <v>14 - TENAGA PENUNJANG</v>
          </cell>
          <cell r="D182" t="str">
            <v>D-3</v>
          </cell>
          <cell r="E182" t="str">
            <v>Teknik Pengecoran Logam</v>
          </cell>
          <cell r="F182" t="str">
            <v>D-3 Teknik Pengecoran Logam</v>
          </cell>
        </row>
        <row r="183">
          <cell r="B183">
            <v>21411</v>
          </cell>
          <cell r="C183" t="str">
            <v>14 - TENAGA PENUNJANG</v>
          </cell>
          <cell r="D183" t="str">
            <v>D-3</v>
          </cell>
          <cell r="E183" t="str">
            <v>Teknik Perancangan Perkakas Presisi</v>
          </cell>
          <cell r="F183" t="str">
            <v>D-3 Teknik Perancangan Perkakas Presisi</v>
          </cell>
        </row>
        <row r="184">
          <cell r="B184">
            <v>21412</v>
          </cell>
          <cell r="C184" t="str">
            <v>14 - TENAGA PENUNJANG</v>
          </cell>
          <cell r="D184" t="str">
            <v>D-3</v>
          </cell>
          <cell r="E184" t="str">
            <v>Teknik Mekatronika</v>
          </cell>
          <cell r="F184" t="str">
            <v>D-3 Teknik Mekatronika</v>
          </cell>
        </row>
        <row r="185">
          <cell r="B185">
            <v>21413</v>
          </cell>
          <cell r="C185" t="str">
            <v>14 - TENAGA PENUNJANG</v>
          </cell>
          <cell r="D185" t="str">
            <v>D-3</v>
          </cell>
          <cell r="E185" t="str">
            <v>Teknik Mekanik Umum</v>
          </cell>
          <cell r="F185" t="str">
            <v>D-3 Teknik Mekanik Umum</v>
          </cell>
        </row>
        <row r="186">
          <cell r="B186">
            <v>21501</v>
          </cell>
          <cell r="C186" t="str">
            <v>14 - TENAGA PENUNJANG</v>
          </cell>
          <cell r="D186" t="str">
            <v>D-2</v>
          </cell>
          <cell r="E186" t="str">
            <v>Teknik Mesin</v>
          </cell>
          <cell r="F186" t="str">
            <v>D-2 Teknik Mesin</v>
          </cell>
        </row>
        <row r="187">
          <cell r="B187">
            <v>21601</v>
          </cell>
          <cell r="C187" t="str">
            <v>14 - TENAGA PENUNJANG</v>
          </cell>
          <cell r="D187" t="str">
            <v>D-1</v>
          </cell>
          <cell r="E187" t="str">
            <v>Teknik Mesin</v>
          </cell>
          <cell r="F187" t="str">
            <v>D-1 Teknik Mesin</v>
          </cell>
        </row>
        <row r="188">
          <cell r="B188">
            <v>21602</v>
          </cell>
          <cell r="C188" t="str">
            <v>14 - TENAGA PENUNJANG</v>
          </cell>
          <cell r="D188" t="str">
            <v>D-1</v>
          </cell>
          <cell r="E188" t="str">
            <v>Teknik Mesin</v>
          </cell>
          <cell r="F188" t="str">
            <v>D-1 Teknik Mesin</v>
          </cell>
        </row>
        <row r="189">
          <cell r="B189">
            <v>21603</v>
          </cell>
          <cell r="C189" t="str">
            <v>14 - TENAGA PENUNJANG</v>
          </cell>
          <cell r="D189" t="str">
            <v>D-1</v>
          </cell>
          <cell r="E189" t="str">
            <v>Teknik Otomotif</v>
          </cell>
          <cell r="F189" t="str">
            <v>D-1 Teknik Otomotif</v>
          </cell>
        </row>
        <row r="190">
          <cell r="B190">
            <v>22001</v>
          </cell>
          <cell r="C190" t="str">
            <v>14 - TENAGA PENUNJANG</v>
          </cell>
          <cell r="D190" t="str">
            <v>S-3</v>
          </cell>
          <cell r="E190" t="str">
            <v>Ilmu Teknik Sipil</v>
          </cell>
          <cell r="F190" t="str">
            <v>S-3 Ilmu Teknik Sipil</v>
          </cell>
        </row>
        <row r="191">
          <cell r="B191">
            <v>22101</v>
          </cell>
          <cell r="C191" t="str">
            <v>14 - TENAGA PENUNJANG</v>
          </cell>
          <cell r="D191" t="str">
            <v>S-2</v>
          </cell>
          <cell r="E191" t="str">
            <v>Teknik Sipil</v>
          </cell>
          <cell r="F191" t="str">
            <v>S-2 Teknik Sipil</v>
          </cell>
        </row>
        <row r="192">
          <cell r="B192">
            <v>22102</v>
          </cell>
          <cell r="C192" t="str">
            <v>14 - TENAGA PENUNJANG</v>
          </cell>
          <cell r="D192" t="str">
            <v>S-2</v>
          </cell>
          <cell r="E192" t="str">
            <v>Teknik Perencanaan Prasarana</v>
          </cell>
          <cell r="F192" t="str">
            <v>S-2 Teknik Perencanaan Prasarana</v>
          </cell>
        </row>
        <row r="193">
          <cell r="B193">
            <v>22201</v>
          </cell>
          <cell r="C193" t="str">
            <v>14 - TENAGA PENUNJANG</v>
          </cell>
          <cell r="D193" t="str">
            <v>S-1</v>
          </cell>
          <cell r="E193" t="str">
            <v>Teknik Sipil</v>
          </cell>
          <cell r="F193" t="str">
            <v>S-1 Teknik Sipil</v>
          </cell>
        </row>
        <row r="194">
          <cell r="B194">
            <v>22202</v>
          </cell>
          <cell r="C194" t="str">
            <v>14 - TENAGA PENUNJANG</v>
          </cell>
          <cell r="D194" t="str">
            <v>S-1</v>
          </cell>
          <cell r="E194" t="str">
            <v>Teknik Pengairan</v>
          </cell>
          <cell r="F194" t="str">
            <v>S-1 Teknik Pengairan</v>
          </cell>
        </row>
        <row r="195">
          <cell r="B195">
            <v>22301</v>
          </cell>
          <cell r="C195" t="str">
            <v>14 - TENAGA PENUNJANG</v>
          </cell>
          <cell r="D195" t="str">
            <v>D-4</v>
          </cell>
          <cell r="E195" t="str">
            <v>Teknik Sipil</v>
          </cell>
          <cell r="F195" t="str">
            <v>D-4 Teknik Sipil</v>
          </cell>
        </row>
        <row r="196">
          <cell r="B196">
            <v>22302</v>
          </cell>
          <cell r="C196" t="str">
            <v>14 - TENAGA PENUNJANG</v>
          </cell>
          <cell r="D196" t="str">
            <v>D-4</v>
          </cell>
          <cell r="E196" t="str">
            <v>Teknik Perancangan Jalan Dan Jembatan</v>
          </cell>
          <cell r="F196" t="str">
            <v>D-4 Teknik Perancangan Jalan Dan Jembatan</v>
          </cell>
        </row>
        <row r="197">
          <cell r="B197">
            <v>22303</v>
          </cell>
          <cell r="C197" t="str">
            <v>14 - TENAGA PENUNJANG</v>
          </cell>
          <cell r="D197" t="str">
            <v>D-4</v>
          </cell>
          <cell r="E197" t="str">
            <v>Teknik Perawatan Dan Perbaikan Gedung</v>
          </cell>
          <cell r="F197" t="str">
            <v>D-4 Teknik Perawatan Dan Perbaikan Gedung</v>
          </cell>
        </row>
        <row r="198">
          <cell r="B198">
            <v>22304</v>
          </cell>
          <cell r="C198" t="str">
            <v>14 - TENAGA PENUNJANG</v>
          </cell>
          <cell r="D198" t="str">
            <v>D-4</v>
          </cell>
          <cell r="E198" t="str">
            <v>Teknik Perencanaan Irigasi Dan Rawa</v>
          </cell>
          <cell r="F198" t="str">
            <v>D-4 Teknik Perencanaan Irigasi Dan Rawa</v>
          </cell>
        </row>
        <row r="199">
          <cell r="B199">
            <v>22401</v>
          </cell>
          <cell r="C199" t="str">
            <v>14 - TENAGA PENUNJANG</v>
          </cell>
          <cell r="D199" t="str">
            <v>D-3</v>
          </cell>
          <cell r="E199" t="str">
            <v>Teknik Sipil</v>
          </cell>
          <cell r="F199" t="str">
            <v>D-3 Teknik Sipil</v>
          </cell>
        </row>
        <row r="200">
          <cell r="B200">
            <v>22402</v>
          </cell>
          <cell r="C200" t="str">
            <v>14 - TENAGA PENUNJANG</v>
          </cell>
          <cell r="D200" t="str">
            <v>D-3</v>
          </cell>
          <cell r="E200" t="str">
            <v>Teknik Konstruksi Sipil</v>
          </cell>
          <cell r="F200" t="str">
            <v>D-3 Teknik Konstruksi Sipil</v>
          </cell>
        </row>
        <row r="201">
          <cell r="B201">
            <v>22403</v>
          </cell>
          <cell r="C201" t="str">
            <v>14 - TENAGA PENUNJANG</v>
          </cell>
          <cell r="D201" t="str">
            <v>D-3</v>
          </cell>
          <cell r="E201" t="str">
            <v>Teknik Bangunan</v>
          </cell>
          <cell r="F201" t="str">
            <v>D-3 Teknik Bangunan</v>
          </cell>
        </row>
        <row r="202">
          <cell r="B202">
            <v>22404</v>
          </cell>
          <cell r="C202" t="str">
            <v>14 - TENAGA PENUNJANG</v>
          </cell>
          <cell r="D202" t="str">
            <v>D-3</v>
          </cell>
          <cell r="E202" t="str">
            <v>Teknik Sipil Bangunan Air</v>
          </cell>
          <cell r="F202" t="str">
            <v>D-3 Teknik Sipil Bangunan Air</v>
          </cell>
        </row>
        <row r="203">
          <cell r="B203">
            <v>22405</v>
          </cell>
          <cell r="C203" t="str">
            <v>14 - TENAGA PENUNJANG</v>
          </cell>
          <cell r="D203" t="str">
            <v>D-3</v>
          </cell>
          <cell r="E203" t="str">
            <v>Teknik Sipil Bangunan Transportasi</v>
          </cell>
          <cell r="F203" t="str">
            <v>D-3 Teknik Sipil Bangunan Transportasi</v>
          </cell>
        </row>
        <row r="204">
          <cell r="B204">
            <v>22406</v>
          </cell>
          <cell r="C204" t="str">
            <v>14 - TENAGA PENUNJANG</v>
          </cell>
          <cell r="D204" t="str">
            <v>D-3</v>
          </cell>
          <cell r="E204" t="str">
            <v>Teknik Jalan Raya</v>
          </cell>
          <cell r="F204" t="str">
            <v>D-3 Teknik Jalan Raya</v>
          </cell>
        </row>
        <row r="205">
          <cell r="B205">
            <v>23201</v>
          </cell>
          <cell r="C205" t="str">
            <v>14 - TENAGA PENUNJANG</v>
          </cell>
          <cell r="D205" t="str">
            <v>S-1</v>
          </cell>
          <cell r="E205" t="str">
            <v>Teknik Arsitektur</v>
          </cell>
          <cell r="F205" t="str">
            <v>S-1 Teknik Arsitektur</v>
          </cell>
        </row>
        <row r="206">
          <cell r="B206">
            <v>24001</v>
          </cell>
          <cell r="C206" t="str">
            <v>14 - TENAGA PENUNJANG</v>
          </cell>
          <cell r="D206" t="str">
            <v>S-3</v>
          </cell>
          <cell r="E206" t="str">
            <v>Ilmu Teknik Kimia</v>
          </cell>
          <cell r="F206" t="str">
            <v>S-3 Ilmu Teknik Kimia</v>
          </cell>
        </row>
        <row r="207">
          <cell r="B207">
            <v>24101</v>
          </cell>
          <cell r="C207" t="str">
            <v>14 - TENAGA PENUNJANG</v>
          </cell>
          <cell r="D207" t="str">
            <v>S-2</v>
          </cell>
          <cell r="E207" t="str">
            <v>Teknik Kimia</v>
          </cell>
          <cell r="F207" t="str">
            <v>S-2 Teknik Kimia</v>
          </cell>
        </row>
        <row r="208">
          <cell r="B208">
            <v>24201</v>
          </cell>
          <cell r="C208" t="str">
            <v>14 - TENAGA PENUNJANG</v>
          </cell>
          <cell r="D208" t="str">
            <v>S-1</v>
          </cell>
          <cell r="E208" t="str">
            <v>Teknik Kimia</v>
          </cell>
          <cell r="F208" t="str">
            <v>S-1 Teknik Kimia</v>
          </cell>
        </row>
        <row r="209">
          <cell r="B209">
            <v>24301</v>
          </cell>
          <cell r="C209" t="str">
            <v>14 - TENAGA PENUNJANG</v>
          </cell>
          <cell r="D209" t="str">
            <v>D-4</v>
          </cell>
          <cell r="E209" t="str">
            <v>Teknik Kimia Produksi Bersih</v>
          </cell>
          <cell r="F209" t="str">
            <v>D-4 Teknik Kimia Produksi Bersih</v>
          </cell>
        </row>
        <row r="210">
          <cell r="B210">
            <v>24401</v>
          </cell>
          <cell r="C210" t="str">
            <v>14 - TENAGA PENUNJANG</v>
          </cell>
          <cell r="D210" t="str">
            <v>D-3</v>
          </cell>
          <cell r="E210" t="str">
            <v>Teknik Kimia</v>
          </cell>
          <cell r="F210" t="str">
            <v>D-3 Teknik Kimia</v>
          </cell>
        </row>
        <row r="211">
          <cell r="B211">
            <v>24402</v>
          </cell>
          <cell r="C211" t="str">
            <v>14 - TENAGA PENUNJANG</v>
          </cell>
          <cell r="D211" t="str">
            <v>D-3</v>
          </cell>
          <cell r="E211" t="str">
            <v>Analis Kimia</v>
          </cell>
          <cell r="F211" t="str">
            <v>D-3 Analis Kimia</v>
          </cell>
        </row>
        <row r="212">
          <cell r="B212">
            <v>24604</v>
          </cell>
          <cell r="C212" t="str">
            <v>14 - TENAGA PENUNJANG</v>
          </cell>
          <cell r="D212" t="str">
            <v>D-1</v>
          </cell>
          <cell r="E212" t="str">
            <v>Teknik Tekstil</v>
          </cell>
          <cell r="F212" t="str">
            <v>D-1 Teknik Tekstil</v>
          </cell>
        </row>
        <row r="213">
          <cell r="B213">
            <v>25001</v>
          </cell>
          <cell r="C213" t="str">
            <v>14 - TENAGA PENUNJANG</v>
          </cell>
          <cell r="D213" t="str">
            <v>S-3</v>
          </cell>
          <cell r="E213" t="str">
            <v>Teknik Lingkungan</v>
          </cell>
          <cell r="F213" t="str">
            <v>S-3 Teknik Lingkungan</v>
          </cell>
        </row>
        <row r="214">
          <cell r="B214">
            <v>25101</v>
          </cell>
          <cell r="C214" t="str">
            <v>14 - TENAGA PENUNJANG</v>
          </cell>
          <cell r="D214" t="str">
            <v>S-2</v>
          </cell>
          <cell r="E214" t="str">
            <v>Teknik Lingkungan</v>
          </cell>
          <cell r="F214" t="str">
            <v>S-2 Teknik Lingkungan</v>
          </cell>
        </row>
        <row r="215">
          <cell r="B215">
            <v>25201</v>
          </cell>
          <cell r="C215" t="str">
            <v>14 - TENAGA PENUNJANG</v>
          </cell>
          <cell r="D215" t="str">
            <v>S-1</v>
          </cell>
          <cell r="E215" t="str">
            <v>Teknik Lingkungan</v>
          </cell>
          <cell r="F215" t="str">
            <v>S-1 Teknik Lingkungan</v>
          </cell>
        </row>
        <row r="216">
          <cell r="B216">
            <v>25401</v>
          </cell>
          <cell r="C216" t="str">
            <v>14 - TENAGA PENUNJANG</v>
          </cell>
          <cell r="D216" t="str">
            <v>D-3</v>
          </cell>
          <cell r="E216" t="str">
            <v>Teknik Lingkungan</v>
          </cell>
          <cell r="F216" t="str">
            <v>D-3 Teknik Lingkungan</v>
          </cell>
        </row>
        <row r="217">
          <cell r="B217">
            <v>26001</v>
          </cell>
          <cell r="C217" t="str">
            <v>14 - TENAGA PENUNJANG</v>
          </cell>
          <cell r="D217" t="str">
            <v>S-3</v>
          </cell>
          <cell r="E217" t="str">
            <v>Ilmu Teknik Industri</v>
          </cell>
          <cell r="F217" t="str">
            <v>S-3 Ilmu Teknik Industri</v>
          </cell>
        </row>
        <row r="218">
          <cell r="B218">
            <v>26101</v>
          </cell>
          <cell r="C218" t="str">
            <v>14 - TENAGA PENUNJANG</v>
          </cell>
          <cell r="D218" t="str">
            <v>S-2</v>
          </cell>
          <cell r="E218" t="str">
            <v>Teknik Industri</v>
          </cell>
          <cell r="F218" t="str">
            <v>S-2 Teknik Industri</v>
          </cell>
        </row>
        <row r="219">
          <cell r="B219">
            <v>26201</v>
          </cell>
          <cell r="C219" t="str">
            <v>14 - TENAGA PENUNJANG</v>
          </cell>
          <cell r="D219" t="str">
            <v>S-1</v>
          </cell>
          <cell r="E219" t="str">
            <v>Teknik Industri</v>
          </cell>
          <cell r="F219" t="str">
            <v>S-1 Teknik Industri</v>
          </cell>
        </row>
        <row r="220">
          <cell r="B220">
            <v>26301</v>
          </cell>
          <cell r="C220" t="str">
            <v>14 - TENAGA PENUNJANG</v>
          </cell>
          <cell r="D220" t="str">
            <v>D-4</v>
          </cell>
          <cell r="E220" t="str">
            <v>Teknik Manajemen Industri Pertahanan</v>
          </cell>
          <cell r="F220" t="str">
            <v>D-4 Teknik Manajemen Industri Pertahanan</v>
          </cell>
        </row>
        <row r="221">
          <cell r="B221">
            <v>26302</v>
          </cell>
          <cell r="C221" t="str">
            <v>14 - TENAGA PENUNJANG</v>
          </cell>
          <cell r="D221" t="str">
            <v>D-4</v>
          </cell>
          <cell r="E221" t="str">
            <v>Teknik Manajemen Pabrik</v>
          </cell>
          <cell r="F221" t="str">
            <v>D-4 Teknik Manajemen Pabrik</v>
          </cell>
        </row>
        <row r="222">
          <cell r="B222">
            <v>26401</v>
          </cell>
          <cell r="C222" t="str">
            <v>14 - TENAGA PENUNJANG</v>
          </cell>
          <cell r="D222" t="str">
            <v>D-3</v>
          </cell>
          <cell r="E222" t="str">
            <v>Teknik Industri</v>
          </cell>
          <cell r="F222" t="str">
            <v>D-3 Teknik Industri</v>
          </cell>
        </row>
        <row r="223">
          <cell r="B223">
            <v>27001</v>
          </cell>
          <cell r="C223" t="str">
            <v>14 - TENAGA PENUNJANG</v>
          </cell>
          <cell r="D223" t="str">
            <v>S-3</v>
          </cell>
          <cell r="E223" t="str">
            <v>Teknik Metalurgi Dan Material</v>
          </cell>
          <cell r="F223" t="str">
            <v>S-3 Teknik Metalurgi Dan Material</v>
          </cell>
        </row>
        <row r="224">
          <cell r="B224">
            <v>27101</v>
          </cell>
          <cell r="C224" t="str">
            <v>14 - TENAGA PENUNJANG</v>
          </cell>
          <cell r="D224" t="str">
            <v>S-2</v>
          </cell>
          <cell r="E224" t="str">
            <v>Teknik Metalurgi</v>
          </cell>
          <cell r="F224" t="str">
            <v>S-2 Teknik Metalurgi</v>
          </cell>
        </row>
        <row r="225">
          <cell r="B225">
            <v>27201</v>
          </cell>
          <cell r="C225" t="str">
            <v>14 - TENAGA PENUNJANG</v>
          </cell>
          <cell r="D225" t="str">
            <v>S-1</v>
          </cell>
          <cell r="E225" t="str">
            <v>Teknik Metalurgi</v>
          </cell>
          <cell r="F225" t="str">
            <v>S-1 Teknik Metalurgi</v>
          </cell>
        </row>
        <row r="226">
          <cell r="B226">
            <v>28001</v>
          </cell>
          <cell r="C226" t="str">
            <v>14 - TENAGA PENUNJANG</v>
          </cell>
          <cell r="D226" t="str">
            <v>S-3</v>
          </cell>
          <cell r="E226" t="str">
            <v>Ilmu Dan Teknik Material</v>
          </cell>
          <cell r="F226" t="str">
            <v>S-3 Ilmu Dan Teknik Material</v>
          </cell>
        </row>
        <row r="227">
          <cell r="B227">
            <v>28101</v>
          </cell>
          <cell r="C227" t="str">
            <v>14 - TENAGA PENUNJANG</v>
          </cell>
          <cell r="D227" t="str">
            <v>S-2</v>
          </cell>
          <cell r="E227" t="str">
            <v>Ilmu Dan Teknik Material</v>
          </cell>
          <cell r="F227" t="str">
            <v>S-2 Ilmu Dan Teknik Material</v>
          </cell>
        </row>
        <row r="228">
          <cell r="B228">
            <v>28201</v>
          </cell>
          <cell r="C228" t="str">
            <v>14 - TENAGA PENUNJANG</v>
          </cell>
          <cell r="D228" t="str">
            <v>S-1</v>
          </cell>
          <cell r="E228" t="str">
            <v>Teknik Material</v>
          </cell>
          <cell r="F228" t="str">
            <v>S-1 Teknik Material</v>
          </cell>
        </row>
        <row r="229">
          <cell r="B229">
            <v>29001</v>
          </cell>
          <cell r="C229" t="str">
            <v>14 - TENAGA PENUNJANG</v>
          </cell>
          <cell r="D229" t="str">
            <v>S-3</v>
          </cell>
          <cell r="E229" t="str">
            <v>Teknik Geodesi &amp; Geomatika</v>
          </cell>
          <cell r="F229" t="str">
            <v>S-3 Teknik Geodesi &amp; Geomatika</v>
          </cell>
        </row>
        <row r="230">
          <cell r="B230">
            <v>29101</v>
          </cell>
          <cell r="C230" t="str">
            <v>14 - TENAGA PENUNJANG</v>
          </cell>
          <cell r="D230" t="str">
            <v>S-2</v>
          </cell>
          <cell r="E230" t="str">
            <v>Teknik Goedesi &amp; Geomatika</v>
          </cell>
          <cell r="F230" t="str">
            <v>S-2 Teknik Goedesi &amp; Geomatika</v>
          </cell>
        </row>
        <row r="231">
          <cell r="B231">
            <v>29201</v>
          </cell>
          <cell r="C231" t="str">
            <v>14 - TENAGA PENUNJANG</v>
          </cell>
          <cell r="D231" t="str">
            <v>S-1</v>
          </cell>
          <cell r="E231" t="str">
            <v>Teknik Geodesi</v>
          </cell>
          <cell r="F231" t="str">
            <v>S-1 Teknik Geodesi</v>
          </cell>
        </row>
        <row r="232">
          <cell r="B232">
            <v>29202</v>
          </cell>
          <cell r="C232" t="str">
            <v>14 - TENAGA PENUNJANG</v>
          </cell>
          <cell r="D232" t="str">
            <v>S-1</v>
          </cell>
          <cell r="E232" t="str">
            <v>Teknik Geomatika</v>
          </cell>
          <cell r="F232" t="str">
            <v>S-1 Teknik Geomatika</v>
          </cell>
        </row>
        <row r="233">
          <cell r="B233">
            <v>29401</v>
          </cell>
          <cell r="C233" t="str">
            <v>14 - TENAGA PENUNJANG</v>
          </cell>
          <cell r="D233" t="str">
            <v>D-3</v>
          </cell>
          <cell r="E233" t="str">
            <v>Teknik Geomatika</v>
          </cell>
          <cell r="F233" t="str">
            <v>D-3 Teknik Geomatika</v>
          </cell>
        </row>
        <row r="234">
          <cell r="B234">
            <v>30001</v>
          </cell>
          <cell r="C234" t="str">
            <v>14 - TENAGA PENUNJANG</v>
          </cell>
          <cell r="D234" t="str">
            <v>S-3</v>
          </cell>
          <cell r="E234" t="str">
            <v>Teknik Fisika</v>
          </cell>
          <cell r="F234" t="str">
            <v>S-3 Teknik Fisika</v>
          </cell>
        </row>
        <row r="235">
          <cell r="B235">
            <v>30101</v>
          </cell>
          <cell r="C235" t="str">
            <v>14 - TENAGA PENUNJANG</v>
          </cell>
          <cell r="D235" t="str">
            <v>S-2</v>
          </cell>
          <cell r="E235" t="str">
            <v>Teknik Fisika</v>
          </cell>
          <cell r="F235" t="str">
            <v>S-2 Teknik Fisika</v>
          </cell>
        </row>
        <row r="236">
          <cell r="B236">
            <v>30201</v>
          </cell>
          <cell r="C236" t="str">
            <v>14 - TENAGA PENUNJANG</v>
          </cell>
          <cell r="D236" t="str">
            <v>S-1</v>
          </cell>
          <cell r="E236" t="str">
            <v>Teknik Fisika</v>
          </cell>
          <cell r="F236" t="str">
            <v>S-1 Teknik Fisika</v>
          </cell>
        </row>
        <row r="237">
          <cell r="B237">
            <v>31101</v>
          </cell>
          <cell r="C237" t="str">
            <v>14 - TENAGA PENUNJANG</v>
          </cell>
          <cell r="D237" t="str">
            <v>S-2</v>
          </cell>
          <cell r="E237" t="str">
            <v>Teknik Pertambangan</v>
          </cell>
          <cell r="F237" t="str">
            <v>S-2 Teknik Pertambangan</v>
          </cell>
        </row>
        <row r="238">
          <cell r="B238">
            <v>32304</v>
          </cell>
          <cell r="C238" t="str">
            <v>14 - TENAGA PENUNJANG</v>
          </cell>
          <cell r="D238" t="str">
            <v>D-4</v>
          </cell>
          <cell r="E238" t="str">
            <v>Teknik Keselamatan Dan Kesehatan Kerja</v>
          </cell>
          <cell r="F238" t="str">
            <v>D-4 Teknik Keselamatan Dan Kesehatan Kerja</v>
          </cell>
        </row>
        <row r="239">
          <cell r="B239">
            <v>34401</v>
          </cell>
          <cell r="C239" t="str">
            <v>14 - TENAGA PENUNJANG</v>
          </cell>
          <cell r="D239" t="str">
            <v>D-3</v>
          </cell>
          <cell r="E239" t="str">
            <v>Geoinformatika</v>
          </cell>
          <cell r="F239" t="str">
            <v>D-3 Geoinformatika</v>
          </cell>
        </row>
        <row r="240">
          <cell r="B240">
            <v>46601</v>
          </cell>
          <cell r="C240" t="str">
            <v>14 - TENAGA PENUNJANG</v>
          </cell>
          <cell r="D240" t="str">
            <v>D-1</v>
          </cell>
          <cell r="E240" t="str">
            <v>Lingkungan</v>
          </cell>
          <cell r="F240" t="str">
            <v>D-1 Lingkungan</v>
          </cell>
        </row>
        <row r="241">
          <cell r="B241">
            <v>54113</v>
          </cell>
          <cell r="C241" t="str">
            <v>14 - TENAGA PENUNJANG</v>
          </cell>
          <cell r="D241" t="str">
            <v>S-2</v>
          </cell>
          <cell r="E241" t="str">
            <v>Bioteknologi Tanah Dan Lingkungan</v>
          </cell>
          <cell r="F241" t="str">
            <v>S-2 Bioteknologi Tanah Dan Lingkungan</v>
          </cell>
        </row>
        <row r="242">
          <cell r="B242">
            <v>54141</v>
          </cell>
          <cell r="C242" t="str">
            <v>14 - TENAGA PENUNJANG</v>
          </cell>
          <cell r="D242" t="str">
            <v>S-2</v>
          </cell>
          <cell r="E242" t="str">
            <v>Manajemen Pesisir Dan Teknik Kelautan</v>
          </cell>
          <cell r="F242" t="str">
            <v>S-2 Manajemen Pesisir Dan Teknik Kelautan</v>
          </cell>
        </row>
        <row r="243">
          <cell r="B243">
            <v>54142</v>
          </cell>
          <cell r="C243" t="str">
            <v>14 - TENAGA PENUNJANG</v>
          </cell>
          <cell r="D243" t="str">
            <v>S-2</v>
          </cell>
          <cell r="E243" t="str">
            <v>Ekonomi Sumber Daya</v>
          </cell>
          <cell r="F243" t="str">
            <v>S-2 Ekonomi Sumber Daya</v>
          </cell>
        </row>
        <row r="244">
          <cell r="B244">
            <v>54156</v>
          </cell>
          <cell r="C244" t="str">
            <v>14 - TENAGA PENUNJANG</v>
          </cell>
          <cell r="D244" t="str">
            <v>S-2</v>
          </cell>
          <cell r="E244" t="str">
            <v>Manajemen Ekowisata Dan Jasa Lingkungan</v>
          </cell>
          <cell r="F244" t="str">
            <v>S-2 Manajemen Ekowisata Dan Jasa Lingkungan</v>
          </cell>
        </row>
        <row r="245">
          <cell r="B245">
            <v>54245</v>
          </cell>
          <cell r="C245" t="str">
            <v>14 - TENAGA PENUNJANG</v>
          </cell>
          <cell r="D245" t="str">
            <v>S-1</v>
          </cell>
          <cell r="E245" t="str">
            <v>Sosial Ekonomi Perikanan Po</v>
          </cell>
          <cell r="F245" t="str">
            <v>S-1 Sosial Ekonomi Perikanan Po</v>
          </cell>
        </row>
        <row r="246">
          <cell r="B246">
            <v>54403</v>
          </cell>
          <cell r="C246" t="str">
            <v>14 - TENAGA PENUNJANG</v>
          </cell>
          <cell r="D246" t="str">
            <v>D-3</v>
          </cell>
          <cell r="E246" t="str">
            <v>Komunikasi</v>
          </cell>
          <cell r="F246" t="str">
            <v>D-3 Komunikasi</v>
          </cell>
        </row>
        <row r="247">
          <cell r="B247">
            <v>55001</v>
          </cell>
          <cell r="C247" t="str">
            <v>14 - TENAGA PENUNJANG</v>
          </cell>
          <cell r="D247" t="str">
            <v>S-3</v>
          </cell>
          <cell r="E247" t="str">
            <v>Ilmu Komputer</v>
          </cell>
          <cell r="F247" t="str">
            <v>S-3 Ilmu Komputer</v>
          </cell>
        </row>
        <row r="248">
          <cell r="B248">
            <v>55101</v>
          </cell>
          <cell r="C248" t="str">
            <v>14 - TENAGA PENUNJANG</v>
          </cell>
          <cell r="D248" t="str">
            <v>S-2</v>
          </cell>
          <cell r="E248" t="str">
            <v>Ilmu Komputer</v>
          </cell>
          <cell r="F248" t="str">
            <v>S-2 Ilmu Komputer</v>
          </cell>
        </row>
        <row r="249">
          <cell r="B249">
            <v>55201</v>
          </cell>
          <cell r="C249" t="str">
            <v>14 - TENAGA PENUNJANG</v>
          </cell>
          <cell r="D249" t="str">
            <v>S-1</v>
          </cell>
          <cell r="E249" t="str">
            <v>Teknik Informatika</v>
          </cell>
          <cell r="F249" t="str">
            <v>S-1 Teknik Informatika</v>
          </cell>
        </row>
        <row r="250">
          <cell r="B250">
            <v>55301</v>
          </cell>
          <cell r="C250" t="str">
            <v>14 - TENAGA PENUNJANG</v>
          </cell>
          <cell r="D250" t="str">
            <v>D-4</v>
          </cell>
          <cell r="E250" t="str">
            <v>Teknik Informatika</v>
          </cell>
          <cell r="F250" t="str">
            <v>D-4 Teknik Informatika</v>
          </cell>
        </row>
        <row r="251">
          <cell r="B251">
            <v>55401</v>
          </cell>
          <cell r="C251" t="str">
            <v>14 - TENAGA PENUNJANG</v>
          </cell>
          <cell r="D251" t="str">
            <v>D-3</v>
          </cell>
          <cell r="E251" t="str">
            <v>Teknik Informatika</v>
          </cell>
          <cell r="F251" t="str">
            <v>D-3 Teknik Informatika</v>
          </cell>
        </row>
        <row r="252">
          <cell r="B252">
            <v>55601</v>
          </cell>
          <cell r="C252" t="str">
            <v>14 - TENAGA PENUNJANG</v>
          </cell>
          <cell r="D252" t="str">
            <v>D-1</v>
          </cell>
          <cell r="E252" t="str">
            <v>Teknik Informatika</v>
          </cell>
          <cell r="F252" t="str">
            <v>D-1 Teknik Informatika</v>
          </cell>
        </row>
        <row r="253">
          <cell r="B253">
            <v>56201</v>
          </cell>
          <cell r="C253" t="str">
            <v>14 - TENAGA PENUNJANG</v>
          </cell>
          <cell r="D253" t="str">
            <v>S-1</v>
          </cell>
          <cell r="E253" t="str">
            <v>Sistem Komputer</v>
          </cell>
          <cell r="F253" t="str">
            <v>S-1 Sistem Komputer</v>
          </cell>
        </row>
        <row r="254">
          <cell r="B254">
            <v>56301</v>
          </cell>
          <cell r="C254" t="str">
            <v>14 - TENAGA PENUNJANG</v>
          </cell>
          <cell r="D254" t="str">
            <v>D-4</v>
          </cell>
          <cell r="E254" t="str">
            <v>Teknik Komputer</v>
          </cell>
          <cell r="F254" t="str">
            <v>D-4 Teknik Komputer</v>
          </cell>
        </row>
        <row r="255">
          <cell r="B255">
            <v>56401</v>
          </cell>
          <cell r="C255" t="str">
            <v>14 - TENAGA PENUNJANG</v>
          </cell>
          <cell r="D255" t="str">
            <v>D-3</v>
          </cell>
          <cell r="E255" t="str">
            <v>Teknik Komputer</v>
          </cell>
          <cell r="F255" t="str">
            <v>D-3 Teknik Komputer</v>
          </cell>
        </row>
        <row r="256">
          <cell r="B256">
            <v>56601</v>
          </cell>
          <cell r="C256" t="str">
            <v>14 - TENAGA PENUNJANG</v>
          </cell>
          <cell r="D256" t="str">
            <v>D-1</v>
          </cell>
          <cell r="E256" t="str">
            <v>Teknik Komputer</v>
          </cell>
          <cell r="F256" t="str">
            <v>D-1 Teknik Komputer</v>
          </cell>
        </row>
        <row r="257">
          <cell r="B257">
            <v>57101</v>
          </cell>
          <cell r="C257" t="str">
            <v>14 - TENAGA PENUNJANG</v>
          </cell>
          <cell r="D257" t="str">
            <v>S-2</v>
          </cell>
          <cell r="E257" t="str">
            <v>Ilmu Komputer</v>
          </cell>
          <cell r="F257" t="str">
            <v>S-2 Ilmu Komputer</v>
          </cell>
        </row>
        <row r="258">
          <cell r="B258">
            <v>57201</v>
          </cell>
          <cell r="C258" t="str">
            <v>14 - TENAGA PENUNJANG</v>
          </cell>
          <cell r="D258" t="str">
            <v>S-1</v>
          </cell>
          <cell r="E258" t="str">
            <v>Teknik Informatika</v>
          </cell>
          <cell r="F258" t="str">
            <v>S-1 Teknik Informatika</v>
          </cell>
        </row>
        <row r="259">
          <cell r="B259">
            <v>57301</v>
          </cell>
          <cell r="C259" t="str">
            <v>14 - TENAGA PENUNJANG</v>
          </cell>
          <cell r="D259" t="str">
            <v>D-4</v>
          </cell>
          <cell r="E259" t="str">
            <v>Teknik Informatika</v>
          </cell>
          <cell r="F259" t="str">
            <v>D-4 Teknik Informatika</v>
          </cell>
        </row>
        <row r="260">
          <cell r="B260">
            <v>57301</v>
          </cell>
          <cell r="C260" t="str">
            <v>14 - TENAGA PENUNJANG</v>
          </cell>
          <cell r="D260" t="str">
            <v>D-4</v>
          </cell>
          <cell r="E260" t="str">
            <v>Manajemen Informatika Kesehatan</v>
          </cell>
          <cell r="F260" t="str">
            <v>D-4 Manajemen Informatika Kesehatan</v>
          </cell>
        </row>
        <row r="261">
          <cell r="B261">
            <v>57301</v>
          </cell>
          <cell r="C261" t="str">
            <v>14 - TENAGA PENUNJANG</v>
          </cell>
          <cell r="D261" t="str">
            <v>D-4</v>
          </cell>
          <cell r="E261" t="str">
            <v>Manajemen Informatika</v>
          </cell>
          <cell r="F261" t="str">
            <v>D-4 Manajemen Informatika</v>
          </cell>
        </row>
        <row r="262">
          <cell r="B262">
            <v>57302</v>
          </cell>
          <cell r="C262" t="str">
            <v>14 - TENAGA PENUNJANG</v>
          </cell>
          <cell r="D262" t="str">
            <v>D-4</v>
          </cell>
          <cell r="E262" t="str">
            <v>Komputerisasi Akuntansi</v>
          </cell>
          <cell r="F262" t="str">
            <v>D-4 Komputerisasi Akuntansi</v>
          </cell>
        </row>
        <row r="263">
          <cell r="B263">
            <v>57401</v>
          </cell>
          <cell r="C263" t="str">
            <v>14 - TENAGA PENUNJANG</v>
          </cell>
          <cell r="D263" t="str">
            <v>D-3</v>
          </cell>
          <cell r="E263" t="str">
            <v>Manajemen Informatika</v>
          </cell>
          <cell r="F263" t="str">
            <v>D-3 Manajemen Informatika</v>
          </cell>
        </row>
        <row r="264">
          <cell r="B264">
            <v>57402</v>
          </cell>
          <cell r="C264" t="str">
            <v>14 - TENAGA PENUNJANG</v>
          </cell>
          <cell r="D264" t="str">
            <v>D-3</v>
          </cell>
          <cell r="E264" t="str">
            <v>Komputerisasi Akuntansi</v>
          </cell>
          <cell r="F264" t="str">
            <v>D-3 Komputerisasi Akuntansi</v>
          </cell>
        </row>
        <row r="265">
          <cell r="B265">
            <v>57501</v>
          </cell>
          <cell r="C265" t="str">
            <v>14 - TENAGA PENUNJANG</v>
          </cell>
          <cell r="D265" t="str">
            <v>D-2</v>
          </cell>
          <cell r="E265" t="str">
            <v>Manajemen Informatika</v>
          </cell>
          <cell r="F265" t="str">
            <v>D-2 Manajemen Informatika</v>
          </cell>
        </row>
        <row r="266">
          <cell r="B266">
            <v>57502</v>
          </cell>
          <cell r="C266" t="str">
            <v>14 - TENAGA PENUNJANG</v>
          </cell>
          <cell r="D266" t="str">
            <v>D-2</v>
          </cell>
          <cell r="E266" t="str">
            <v>Komputerisasi Akuntansi</v>
          </cell>
          <cell r="F266" t="str">
            <v>D-2 Komputerisasi Akuntansi</v>
          </cell>
        </row>
        <row r="267">
          <cell r="B267">
            <v>57601</v>
          </cell>
          <cell r="C267" t="str">
            <v>14 - TENAGA PENUNJANG</v>
          </cell>
          <cell r="D267" t="str">
            <v>D-1</v>
          </cell>
          <cell r="E267" t="str">
            <v>Manajemen Informatika</v>
          </cell>
          <cell r="F267" t="str">
            <v>D-1 Manajemen Informatika</v>
          </cell>
        </row>
        <row r="268">
          <cell r="B268">
            <v>57602</v>
          </cell>
          <cell r="C268" t="str">
            <v>14 - TENAGA PENUNJANG</v>
          </cell>
          <cell r="D268" t="str">
            <v>D-1</v>
          </cell>
          <cell r="E268" t="str">
            <v>Komputerisasi Akuntansi</v>
          </cell>
          <cell r="F268" t="str">
            <v>D-1 Komputerisasi Akuntansi</v>
          </cell>
        </row>
        <row r="269">
          <cell r="B269">
            <v>60001</v>
          </cell>
          <cell r="C269" t="str">
            <v>14 - TENAGA PENUNJANG</v>
          </cell>
          <cell r="D269" t="str">
            <v>S-3</v>
          </cell>
          <cell r="E269" t="str">
            <v>Ilmu Ekonomi</v>
          </cell>
          <cell r="F269" t="str">
            <v>S-3 Ilmu Ekonomi</v>
          </cell>
        </row>
        <row r="270">
          <cell r="B270">
            <v>60101</v>
          </cell>
          <cell r="C270" t="str">
            <v>14 - TENAGA PENUNJANG</v>
          </cell>
          <cell r="D270" t="str">
            <v>S-2</v>
          </cell>
          <cell r="E270" t="str">
            <v>Ilmu Ekonomi</v>
          </cell>
          <cell r="F270" t="str">
            <v>S-2 Ilmu Ekonomi</v>
          </cell>
        </row>
        <row r="271">
          <cell r="B271">
            <v>60102</v>
          </cell>
          <cell r="C271" t="str">
            <v>14 - TENAGA PENUNJANG</v>
          </cell>
          <cell r="D271" t="str">
            <v>S-2</v>
          </cell>
          <cell r="E271" t="str">
            <v>Ekonomi Pembangunan</v>
          </cell>
          <cell r="F271" t="str">
            <v>S-2 Ekonomi Pembangunan</v>
          </cell>
        </row>
        <row r="272">
          <cell r="B272">
            <v>60201</v>
          </cell>
          <cell r="C272" t="str">
            <v>14 - TENAGA PENUNJANG</v>
          </cell>
          <cell r="D272" t="str">
            <v>S-1</v>
          </cell>
          <cell r="E272" t="str">
            <v>Ekonomi Pembangunan</v>
          </cell>
          <cell r="F272" t="str">
            <v>S-1 Ekonomi Pembangunan</v>
          </cell>
        </row>
        <row r="273">
          <cell r="B273">
            <v>60202</v>
          </cell>
          <cell r="C273" t="str">
            <v>14 - TENAGA PENUNJANG</v>
          </cell>
          <cell r="D273" t="str">
            <v>S-1</v>
          </cell>
          <cell r="E273" t="str">
            <v>Ekonomi Syariah</v>
          </cell>
          <cell r="F273" t="str">
            <v>S-1 Ekonomi Syariah</v>
          </cell>
        </row>
        <row r="274">
          <cell r="B274">
            <v>60206</v>
          </cell>
          <cell r="C274" t="str">
            <v>14 - TENAGA PENUNJANG</v>
          </cell>
          <cell r="D274" t="str">
            <v>S-1</v>
          </cell>
          <cell r="E274" t="str">
            <v>Ekonomi Syariah</v>
          </cell>
          <cell r="F274" t="str">
            <v>S-1 Ekonomi Syariah</v>
          </cell>
        </row>
        <row r="275">
          <cell r="B275">
            <v>60270</v>
          </cell>
          <cell r="C275" t="str">
            <v>14 - TENAGA PENUNJANG</v>
          </cell>
          <cell r="D275" t="str">
            <v>S-1</v>
          </cell>
          <cell r="E275" t="str">
            <v>Ekonomi Pembangunan (Kampus Payakumbuh)</v>
          </cell>
          <cell r="F275" t="str">
            <v>S-1 Ekonomi Pembangunan (Kampus Payakumbuh)</v>
          </cell>
        </row>
        <row r="276">
          <cell r="B276">
            <v>60401</v>
          </cell>
          <cell r="C276" t="str">
            <v>14 - TENAGA PENUNJANG</v>
          </cell>
          <cell r="D276" t="str">
            <v>D-3</v>
          </cell>
          <cell r="E276" t="str">
            <v>Ekonomi Pembangunan</v>
          </cell>
          <cell r="F276" t="str">
            <v>D-3 Ekonomi Pembangunan</v>
          </cell>
        </row>
        <row r="277">
          <cell r="B277">
            <v>61101</v>
          </cell>
          <cell r="C277" t="str">
            <v>14 - TENAGA PENUNJANG</v>
          </cell>
          <cell r="D277" t="str">
            <v>S-2</v>
          </cell>
          <cell r="E277" t="str">
            <v>Manajemen Teknik</v>
          </cell>
          <cell r="F277" t="str">
            <v>S-2 Manajemen Teknik</v>
          </cell>
        </row>
        <row r="278">
          <cell r="B278">
            <v>61206</v>
          </cell>
          <cell r="C278" t="str">
            <v>14 - TENAGA PENUNJANG</v>
          </cell>
          <cell r="D278" t="str">
            <v>S-1</v>
          </cell>
          <cell r="E278" t="str">
            <v>Perbankan Syariah (Ekonomi Syariah)</v>
          </cell>
          <cell r="F278" t="str">
            <v>S-1 Perbankan Syariah (Ekonomi Syariah)</v>
          </cell>
        </row>
        <row r="279">
          <cell r="B279">
            <v>61401</v>
          </cell>
          <cell r="C279" t="str">
            <v>14 - TENAGA PENUNJANG</v>
          </cell>
          <cell r="D279" t="str">
            <v>D-3</v>
          </cell>
          <cell r="E279" t="str">
            <v>Manajemen Administrasi</v>
          </cell>
          <cell r="F279" t="str">
            <v>D-3 Manajemen Administrasi</v>
          </cell>
        </row>
        <row r="280">
          <cell r="B280">
            <v>61403</v>
          </cell>
          <cell r="C280" t="str">
            <v>14 - TENAGA PENUNJANG</v>
          </cell>
          <cell r="D280" t="str">
            <v>D-3</v>
          </cell>
          <cell r="E280" t="str">
            <v>Administrasi Perpajakan</v>
          </cell>
          <cell r="F280" t="str">
            <v>D-3 Administrasi Perpajakan</v>
          </cell>
        </row>
        <row r="281">
          <cell r="B281">
            <v>61501</v>
          </cell>
          <cell r="C281" t="str">
            <v>14 - TENAGA PENUNJANG</v>
          </cell>
          <cell r="D281" t="str">
            <v>D-2</v>
          </cell>
          <cell r="E281" t="str">
            <v>Manajemen Administrasi</v>
          </cell>
          <cell r="F281" t="str">
            <v>D-2 Manajemen Administrasi</v>
          </cell>
        </row>
        <row r="282">
          <cell r="B282">
            <v>61601</v>
          </cell>
          <cell r="C282" t="str">
            <v>14 - TENAGA PENUNJANG</v>
          </cell>
          <cell r="D282" t="str">
            <v>D-1</v>
          </cell>
          <cell r="E282" t="str">
            <v>Manajemen Administrasi</v>
          </cell>
          <cell r="F282" t="str">
            <v>D-1 Manajemen Administrasi</v>
          </cell>
        </row>
        <row r="283">
          <cell r="B283">
            <v>62001</v>
          </cell>
          <cell r="C283" t="str">
            <v>14 - TENAGA PENUNJANG</v>
          </cell>
          <cell r="D283" t="str">
            <v>S-3</v>
          </cell>
          <cell r="E283" t="str">
            <v>Ilmu Akuntansi</v>
          </cell>
          <cell r="F283" t="str">
            <v>S-3 Ilmu Akuntansi</v>
          </cell>
        </row>
        <row r="284">
          <cell r="B284">
            <v>62101</v>
          </cell>
          <cell r="C284" t="str">
            <v>14 - TENAGA PENUNJANG</v>
          </cell>
          <cell r="D284" t="str">
            <v>S-2</v>
          </cell>
          <cell r="E284" t="str">
            <v>Akuntansi</v>
          </cell>
          <cell r="F284" t="str">
            <v>S-2 Akuntansi</v>
          </cell>
        </row>
        <row r="285">
          <cell r="B285">
            <v>62201</v>
          </cell>
          <cell r="C285" t="str">
            <v>14 - TENAGA PENUNJANG</v>
          </cell>
          <cell r="D285" t="str">
            <v>S-1</v>
          </cell>
          <cell r="E285" t="str">
            <v>Akuntansi</v>
          </cell>
          <cell r="F285" t="str">
            <v>S-1 Akuntansi</v>
          </cell>
        </row>
        <row r="286">
          <cell r="B286">
            <v>62202</v>
          </cell>
          <cell r="C286" t="str">
            <v>14 - TENAGA PENUNJANG</v>
          </cell>
          <cell r="D286" t="str">
            <v>S-1</v>
          </cell>
          <cell r="E286" t="str">
            <v>Akuntansi Syariah</v>
          </cell>
          <cell r="F286" t="str">
            <v>S-1 Akuntansi Syariah</v>
          </cell>
        </row>
        <row r="287">
          <cell r="B287">
            <v>62301</v>
          </cell>
          <cell r="C287" t="str">
            <v>14 - TENAGA PENUNJANG</v>
          </cell>
          <cell r="D287" t="str">
            <v>D-4</v>
          </cell>
          <cell r="E287" t="str">
            <v>Akuntansi Manajemen Pemerintahan</v>
          </cell>
          <cell r="F287" t="str">
            <v>D-4 Akuntansi Manajemen Pemerintahan</v>
          </cell>
        </row>
        <row r="288">
          <cell r="B288">
            <v>62401</v>
          </cell>
          <cell r="C288" t="str">
            <v>14 - TENAGA PENUNJANG</v>
          </cell>
          <cell r="D288" t="str">
            <v>D-3</v>
          </cell>
          <cell r="E288" t="str">
            <v>Akuntansi</v>
          </cell>
          <cell r="F288" t="str">
            <v>D-3 Akuntansi</v>
          </cell>
        </row>
        <row r="289">
          <cell r="B289">
            <v>62402</v>
          </cell>
          <cell r="C289" t="str">
            <v>14 - TENAGA PENUNJANG</v>
          </cell>
          <cell r="D289" t="str">
            <v>D-3</v>
          </cell>
          <cell r="E289" t="str">
            <v>Akuntansi</v>
          </cell>
          <cell r="F289" t="str">
            <v>D-3 Akuntansi</v>
          </cell>
        </row>
        <row r="290">
          <cell r="B290">
            <v>62501</v>
          </cell>
          <cell r="C290" t="str">
            <v>14 - TENAGA PENUNJANG</v>
          </cell>
          <cell r="D290" t="str">
            <v>D-2</v>
          </cell>
          <cell r="E290" t="str">
            <v>Akuntansi</v>
          </cell>
          <cell r="F290" t="str">
            <v>D-2 Akuntansi</v>
          </cell>
        </row>
        <row r="291">
          <cell r="B291">
            <v>62601</v>
          </cell>
          <cell r="C291" t="str">
            <v>14 - TENAGA PENUNJANG</v>
          </cell>
          <cell r="D291" t="str">
            <v>D-1</v>
          </cell>
          <cell r="E291" t="str">
            <v>Akuntansi</v>
          </cell>
          <cell r="F291" t="str">
            <v>D-1 Akuntansi</v>
          </cell>
        </row>
        <row r="292">
          <cell r="B292">
            <v>62901</v>
          </cell>
          <cell r="C292" t="str">
            <v>14 - TENAGA PENUNJANG</v>
          </cell>
          <cell r="D292" t="str">
            <v>Profesi</v>
          </cell>
          <cell r="E292" t="str">
            <v>Profesi Akuntansi</v>
          </cell>
          <cell r="F292" t="str">
            <v>Profesi Profesi Akuntansi</v>
          </cell>
        </row>
        <row r="293">
          <cell r="B293">
            <v>63001</v>
          </cell>
          <cell r="C293" t="str">
            <v>14 - TENAGA PENUNJANG</v>
          </cell>
          <cell r="D293" t="str">
            <v>S-3</v>
          </cell>
          <cell r="E293" t="str">
            <v>Ilmu Administrasi</v>
          </cell>
          <cell r="F293" t="str">
            <v>S-3 Ilmu Administrasi</v>
          </cell>
        </row>
        <row r="294">
          <cell r="B294">
            <v>63002</v>
          </cell>
          <cell r="C294" t="str">
            <v>14 - TENAGA PENUNJANG</v>
          </cell>
          <cell r="D294" t="str">
            <v>S-3</v>
          </cell>
          <cell r="E294" t="str">
            <v>Ilmu Administrasi Publik</v>
          </cell>
          <cell r="F294" t="str">
            <v>S-3 Ilmu Administrasi Publik</v>
          </cell>
        </row>
        <row r="295">
          <cell r="B295">
            <v>63101</v>
          </cell>
          <cell r="C295" t="str">
            <v>14 - TENAGA PENUNJANG</v>
          </cell>
          <cell r="D295" t="str">
            <v>S-2</v>
          </cell>
          <cell r="E295" t="str">
            <v>Ilmu Administrasi Negara</v>
          </cell>
          <cell r="F295" t="str">
            <v>S-2 Ilmu Administrasi Negara</v>
          </cell>
        </row>
        <row r="296">
          <cell r="B296">
            <v>63111</v>
          </cell>
          <cell r="C296" t="str">
            <v>14 - TENAGA PENUNJANG</v>
          </cell>
          <cell r="D296" t="str">
            <v>S-2</v>
          </cell>
          <cell r="E296" t="str">
            <v>Administrasi Bisnis</v>
          </cell>
          <cell r="F296" t="str">
            <v>S-2 Administrasi Bisnis</v>
          </cell>
        </row>
        <row r="297">
          <cell r="B297" t="str">
            <v>MM</v>
          </cell>
          <cell r="C297" t="str">
            <v>14 - TENAGA PENUNJANG</v>
          </cell>
          <cell r="D297" t="str">
            <v>S-2</v>
          </cell>
          <cell r="E297" t="str">
            <v>Ilmi Manajemen Pemasaran</v>
          </cell>
          <cell r="F297" t="str">
            <v>S-2 Ilmi Manajemen Pemasaran</v>
          </cell>
        </row>
        <row r="298">
          <cell r="B298">
            <v>63201</v>
          </cell>
          <cell r="C298" t="str">
            <v>14 - TENAGA PENUNJANG</v>
          </cell>
          <cell r="D298" t="str">
            <v>S-1</v>
          </cell>
          <cell r="E298" t="str">
            <v>Ilmu Administrasi Negara</v>
          </cell>
          <cell r="F298" t="str">
            <v>S-1 Ilmu Administrasi Negara</v>
          </cell>
        </row>
        <row r="299">
          <cell r="B299">
            <v>63211</v>
          </cell>
          <cell r="C299" t="str">
            <v>14 - TENAGA PENUNJANG</v>
          </cell>
          <cell r="D299" t="str">
            <v>S-1</v>
          </cell>
          <cell r="E299" t="str">
            <v>Ilmu Administrasi Niaga</v>
          </cell>
          <cell r="F299" t="str">
            <v>S-1 Ilmu Administrasi Niaga</v>
          </cell>
        </row>
        <row r="300">
          <cell r="B300">
            <v>63221</v>
          </cell>
          <cell r="C300" t="str">
            <v>14 - TENAGA PENUNJANG</v>
          </cell>
          <cell r="D300" t="str">
            <v>S-1</v>
          </cell>
          <cell r="E300" t="str">
            <v>Ilmu Administrasi Perpajakan</v>
          </cell>
          <cell r="F300" t="str">
            <v>S-1 Ilmu Administrasi Perpajakan</v>
          </cell>
        </row>
        <row r="301">
          <cell r="B301">
            <v>63301</v>
          </cell>
          <cell r="C301" t="str">
            <v>14 - TENAGA PENUNJANG</v>
          </cell>
          <cell r="D301" t="str">
            <v>D-4</v>
          </cell>
          <cell r="E301" t="str">
            <v>Administrasi Negara</v>
          </cell>
          <cell r="F301" t="str">
            <v>D-4 Administrasi Negara</v>
          </cell>
        </row>
        <row r="302">
          <cell r="B302">
            <v>63311</v>
          </cell>
          <cell r="C302" t="str">
            <v>14 - TENAGA PENUNJANG</v>
          </cell>
          <cell r="D302" t="str">
            <v>D-4</v>
          </cell>
          <cell r="E302" t="str">
            <v>Administrasi Pertahanan</v>
          </cell>
          <cell r="F302" t="str">
            <v>D-4 Administrasi Pertahanan</v>
          </cell>
        </row>
        <row r="303">
          <cell r="B303">
            <v>63411</v>
          </cell>
          <cell r="C303" t="str">
            <v>14 - TENAGA PENUNJANG</v>
          </cell>
          <cell r="D303" t="str">
            <v>D-3</v>
          </cell>
          <cell r="E303" t="str">
            <v>Administrasi Bisnis</v>
          </cell>
          <cell r="F303" t="str">
            <v>D-3 Administrasi Bisnis</v>
          </cell>
        </row>
        <row r="304">
          <cell r="B304">
            <v>63412</v>
          </cell>
          <cell r="C304" t="str">
            <v>14 - TENAGA PENUNJANG</v>
          </cell>
          <cell r="D304" t="str">
            <v>D-3</v>
          </cell>
          <cell r="E304" t="str">
            <v>Kesekretariatan Dan Administrasi Kantor</v>
          </cell>
          <cell r="F304" t="str">
            <v>D-3 Kesekretariatan Dan Administrasi Kantor</v>
          </cell>
        </row>
        <row r="305">
          <cell r="B305">
            <v>63413</v>
          </cell>
          <cell r="C305" t="str">
            <v>14 - TENAGA PENUNJANG</v>
          </cell>
          <cell r="D305" t="str">
            <v>D-3</v>
          </cell>
          <cell r="E305" t="str">
            <v>Akuntansi</v>
          </cell>
          <cell r="F305" t="str">
            <v>D-3 Akuntansi</v>
          </cell>
        </row>
        <row r="306">
          <cell r="B306">
            <v>63414</v>
          </cell>
          <cell r="C306" t="str">
            <v>14 - TENAGA PENUNJANG</v>
          </cell>
          <cell r="D306" t="str">
            <v>D-3</v>
          </cell>
          <cell r="E306" t="str">
            <v>Administrasi Logistik</v>
          </cell>
          <cell r="F306" t="str">
            <v>D-3 Administrasi Logistik</v>
          </cell>
        </row>
        <row r="307">
          <cell r="B307">
            <v>63421</v>
          </cell>
          <cell r="C307" t="str">
            <v>14 - TENAGA PENUNJANG</v>
          </cell>
          <cell r="D307" t="str">
            <v>D-3</v>
          </cell>
          <cell r="E307" t="str">
            <v>Administrasi Perpajakan</v>
          </cell>
          <cell r="F307" t="str">
            <v>D-3 Administrasi Perpajakan</v>
          </cell>
        </row>
        <row r="308">
          <cell r="B308">
            <v>63511</v>
          </cell>
          <cell r="C308" t="str">
            <v>14 - TENAGA PENUNJANG</v>
          </cell>
          <cell r="D308" t="str">
            <v>D-2</v>
          </cell>
          <cell r="E308" t="str">
            <v>Administrasi Niaga</v>
          </cell>
          <cell r="F308" t="str">
            <v>D-2 Administrasi Niaga</v>
          </cell>
        </row>
        <row r="309">
          <cell r="B309">
            <v>63611</v>
          </cell>
          <cell r="C309" t="str">
            <v>14 - TENAGA PENUNJANG</v>
          </cell>
          <cell r="D309" t="str">
            <v>D-1</v>
          </cell>
          <cell r="E309" t="str">
            <v>Administrasi Bisnis</v>
          </cell>
          <cell r="F309" t="str">
            <v>D-1 Administrasi Bisnis</v>
          </cell>
        </row>
        <row r="310">
          <cell r="B310">
            <v>65401</v>
          </cell>
          <cell r="C310" t="str">
            <v>14 - TENAGA PENUNJANG</v>
          </cell>
          <cell r="D310" t="str">
            <v>D-3</v>
          </cell>
          <cell r="E310" t="str">
            <v>Administrasi Pemerintahan</v>
          </cell>
          <cell r="F310" t="str">
            <v>D-3 Administrasi Pemerintahan</v>
          </cell>
        </row>
        <row r="311">
          <cell r="B311">
            <v>70001</v>
          </cell>
          <cell r="C311" t="str">
            <v>14 - TENAGA PENUNJANG</v>
          </cell>
          <cell r="D311" t="str">
            <v>S-3</v>
          </cell>
          <cell r="E311" t="str">
            <v>Ilmu Komunikasi</v>
          </cell>
          <cell r="F311" t="str">
            <v>S-3 Ilmu Komunikasi</v>
          </cell>
        </row>
        <row r="312">
          <cell r="B312">
            <v>70101</v>
          </cell>
          <cell r="C312" t="str">
            <v>14 - TENAGA PENUNJANG</v>
          </cell>
          <cell r="D312" t="str">
            <v>S-2</v>
          </cell>
          <cell r="E312" t="str">
            <v>Ilmu Komunikasi</v>
          </cell>
          <cell r="F312" t="str">
            <v>S-2 Ilmu Komunikasi</v>
          </cell>
        </row>
        <row r="313">
          <cell r="B313">
            <v>70133</v>
          </cell>
          <cell r="C313" t="str">
            <v>14 - TENAGA PENUNJANG</v>
          </cell>
          <cell r="D313" t="str">
            <v>S-2</v>
          </cell>
          <cell r="E313" t="str">
            <v>Komunikasi dan Penyiaran Islam</v>
          </cell>
          <cell r="F313" t="str">
            <v>S-2 Komunikasi dan Penyiaran Islam</v>
          </cell>
        </row>
        <row r="314">
          <cell r="B314">
            <v>70201</v>
          </cell>
          <cell r="C314" t="str">
            <v>14 - TENAGA PENUNJANG</v>
          </cell>
          <cell r="D314" t="str">
            <v>S-1</v>
          </cell>
          <cell r="E314" t="str">
            <v>Ilmu Komunikasi</v>
          </cell>
          <cell r="F314" t="str">
            <v>S-1 Ilmu Komunikasi</v>
          </cell>
        </row>
        <row r="315">
          <cell r="B315">
            <v>70233</v>
          </cell>
          <cell r="C315" t="str">
            <v>14 - TENAGA PENUNJANG</v>
          </cell>
          <cell r="D315" t="str">
            <v>S-1</v>
          </cell>
          <cell r="E315" t="str">
            <v>Komunikasi dan Penyiaran Islam</v>
          </cell>
          <cell r="F315" t="str">
            <v>S-1 Komunikasi dan Penyiaran Islam</v>
          </cell>
        </row>
        <row r="316">
          <cell r="B316">
            <v>70401</v>
          </cell>
          <cell r="C316" t="str">
            <v>14 - TENAGA PENUNJANG</v>
          </cell>
          <cell r="D316" t="str">
            <v>D-3</v>
          </cell>
          <cell r="E316" t="str">
            <v>Komunikasi</v>
          </cell>
          <cell r="F316" t="str">
            <v>D-3 Komunikasi</v>
          </cell>
        </row>
        <row r="317">
          <cell r="B317">
            <v>70402</v>
          </cell>
          <cell r="C317" t="str">
            <v>14 - TENAGA PENUNJANG</v>
          </cell>
          <cell r="D317" t="str">
            <v>D-3</v>
          </cell>
          <cell r="E317" t="str">
            <v>Teknik Penyiaran Radio &amp; TV</v>
          </cell>
          <cell r="F317" t="str">
            <v>D-3 Teknik Penyiaran Radio &amp; TV</v>
          </cell>
        </row>
        <row r="318">
          <cell r="B318">
            <v>70403</v>
          </cell>
          <cell r="C318" t="str">
            <v>14 - TENAGA PENUNJANG</v>
          </cell>
          <cell r="D318" t="str">
            <v>D-3</v>
          </cell>
          <cell r="E318" t="str">
            <v>Komunikasi Massa</v>
          </cell>
          <cell r="F318" t="str">
            <v>D-3 Komunikasi Massa</v>
          </cell>
        </row>
        <row r="319">
          <cell r="B319">
            <v>71101</v>
          </cell>
          <cell r="C319" t="str">
            <v>14 - TENAGA PENUNJANG</v>
          </cell>
          <cell r="D319" t="str">
            <v>S-2</v>
          </cell>
          <cell r="E319" t="str">
            <v>Ilmu Perpustakaan</v>
          </cell>
          <cell r="F319" t="str">
            <v>S-2 Ilmu Perpustakaan</v>
          </cell>
        </row>
        <row r="320">
          <cell r="B320">
            <v>71201</v>
          </cell>
          <cell r="C320" t="str">
            <v>14 - TENAGA PENUNJANG</v>
          </cell>
          <cell r="D320" t="str">
            <v>S-1</v>
          </cell>
          <cell r="E320" t="str">
            <v>Ilmu Perpustakaan</v>
          </cell>
          <cell r="F320" t="str">
            <v>S-1 Ilmu Perpustakaan</v>
          </cell>
        </row>
        <row r="321">
          <cell r="B321">
            <v>71202</v>
          </cell>
          <cell r="C321" t="str">
            <v>14 - TENAGA PENUNJANG</v>
          </cell>
          <cell r="D321" t="str">
            <v>S-1</v>
          </cell>
          <cell r="E321" t="str">
            <v>Ilmu Informasi dan Perpustakaan</v>
          </cell>
          <cell r="F321" t="str">
            <v>S-1 Ilmu Informasi dan Perpustakaan</v>
          </cell>
        </row>
        <row r="322">
          <cell r="B322">
            <v>71401</v>
          </cell>
          <cell r="C322" t="str">
            <v>14 - TENAGA PENUNJANG</v>
          </cell>
          <cell r="D322" t="str">
            <v>D-3</v>
          </cell>
          <cell r="E322" t="str">
            <v>Perpustakaan</v>
          </cell>
          <cell r="F322" t="str">
            <v>D-3 Perpustakaan</v>
          </cell>
        </row>
        <row r="323">
          <cell r="B323">
            <v>71501</v>
          </cell>
          <cell r="C323" t="str">
            <v>14 - TENAGA PENUNJANG</v>
          </cell>
          <cell r="D323" t="str">
            <v>D-2</v>
          </cell>
          <cell r="E323" t="str">
            <v>Perpustakaan</v>
          </cell>
          <cell r="F323" t="str">
            <v>D-2 Perpustakaan</v>
          </cell>
        </row>
        <row r="324">
          <cell r="B324">
            <v>73001</v>
          </cell>
          <cell r="C324" t="str">
            <v>14 - TENAGA PENUNJANG</v>
          </cell>
          <cell r="D324" t="str">
            <v>S-3</v>
          </cell>
          <cell r="E324" t="str">
            <v>Ilmu Psikologi</v>
          </cell>
          <cell r="F324" t="str">
            <v>S-3 Ilmu Psikologi</v>
          </cell>
        </row>
        <row r="325">
          <cell r="B325">
            <v>73101</v>
          </cell>
          <cell r="C325" t="str">
            <v>14 - TENAGA PENUNJANG</v>
          </cell>
          <cell r="D325" t="str">
            <v>S-2</v>
          </cell>
          <cell r="E325" t="str">
            <v>Psikologi</v>
          </cell>
          <cell r="F325" t="str">
            <v>S-2 Psikologi</v>
          </cell>
        </row>
        <row r="326">
          <cell r="B326">
            <v>73103</v>
          </cell>
          <cell r="C326" t="str">
            <v>14 - TENAGA PENUNJANG</v>
          </cell>
          <cell r="D326" t="str">
            <v>S-2</v>
          </cell>
          <cell r="E326" t="str">
            <v>Psikologi Profesi</v>
          </cell>
          <cell r="F326" t="str">
            <v>S-2 Psikologi Profesi</v>
          </cell>
        </row>
        <row r="327">
          <cell r="B327">
            <v>73201</v>
          </cell>
          <cell r="C327" t="str">
            <v>14 - TENAGA PENUNJANG</v>
          </cell>
          <cell r="D327" t="str">
            <v>S-1</v>
          </cell>
          <cell r="E327" t="str">
            <v>Psikologi</v>
          </cell>
          <cell r="F327" t="str">
            <v>S-1 Psikologi</v>
          </cell>
        </row>
        <row r="328">
          <cell r="B328">
            <v>74001</v>
          </cell>
          <cell r="C328" t="str">
            <v>14 - TENAGA PENUNJANG</v>
          </cell>
          <cell r="D328" t="str">
            <v>S-3</v>
          </cell>
          <cell r="E328" t="str">
            <v>Ilmu Hukum</v>
          </cell>
          <cell r="F328" t="str">
            <v>S-3 Ilmu Hukum</v>
          </cell>
        </row>
        <row r="329">
          <cell r="B329">
            <v>74030</v>
          </cell>
          <cell r="C329" t="str">
            <v>14 - TENAGA PENUNJANG</v>
          </cell>
          <cell r="D329" t="str">
            <v>S-3</v>
          </cell>
          <cell r="E329" t="str">
            <v>Hukum Keluarga (Akhwal Syaksiyah)</v>
          </cell>
          <cell r="F329" t="str">
            <v>S-3 Hukum Keluarga (Akhwal Syaksiyah)</v>
          </cell>
        </row>
        <row r="330">
          <cell r="B330">
            <v>74101</v>
          </cell>
          <cell r="C330" t="str">
            <v>14 - TENAGA PENUNJANG</v>
          </cell>
          <cell r="D330" t="str">
            <v>S-2</v>
          </cell>
          <cell r="E330" t="str">
            <v>Ilmu Hukum</v>
          </cell>
          <cell r="F330" t="str">
            <v>S-2 Ilmu Hukum</v>
          </cell>
        </row>
        <row r="331">
          <cell r="B331">
            <v>74103</v>
          </cell>
          <cell r="C331" t="str">
            <v>14 - TENAGA PENUNJANG</v>
          </cell>
          <cell r="D331" t="str">
            <v>S-2</v>
          </cell>
          <cell r="E331" t="str">
            <v>Sains Hukum dan Pembangunan</v>
          </cell>
          <cell r="F331" t="str">
            <v>S-2 Sains Hukum dan Pembangunan</v>
          </cell>
        </row>
        <row r="332">
          <cell r="B332">
            <v>74104</v>
          </cell>
          <cell r="C332" t="str">
            <v>14 - TENAGA PENUNJANG</v>
          </cell>
          <cell r="D332" t="str">
            <v>S-2</v>
          </cell>
          <cell r="E332" t="str">
            <v>Hukum Kesehatan</v>
          </cell>
          <cell r="F332" t="str">
            <v>S-2 Hukum Kesehatan</v>
          </cell>
        </row>
        <row r="333">
          <cell r="B333">
            <v>74130</v>
          </cell>
          <cell r="C333" t="str">
            <v>14 - TENAGA PENUNJANG</v>
          </cell>
          <cell r="D333" t="str">
            <v>S-2</v>
          </cell>
          <cell r="E333" t="str">
            <v>Hukum Keluarga (Akhwal Syaksiyah)</v>
          </cell>
          <cell r="F333" t="str">
            <v>S-2 Hukum Keluarga (Akhwal Syaksiyah)</v>
          </cell>
        </row>
        <row r="334">
          <cell r="B334">
            <v>74134</v>
          </cell>
          <cell r="C334" t="str">
            <v>14 - TENAGA PENUNJANG</v>
          </cell>
          <cell r="D334" t="str">
            <v>S-2</v>
          </cell>
          <cell r="E334" t="str">
            <v>Hukum Ekonomi Syariah</v>
          </cell>
          <cell r="F334" t="str">
            <v>S-2 Hukum Ekonomi Syariah</v>
          </cell>
        </row>
        <row r="335">
          <cell r="B335">
            <v>74171</v>
          </cell>
          <cell r="C335" t="str">
            <v>14 - TENAGA PENUNJANG</v>
          </cell>
          <cell r="D335" t="str">
            <v>S-2</v>
          </cell>
          <cell r="E335" t="str">
            <v>Ilmu Hukum (Kampus Jakarta)</v>
          </cell>
          <cell r="F335" t="str">
            <v>S-2 Ilmu Hukum (Kampus Jakarta)</v>
          </cell>
        </row>
        <row r="336">
          <cell r="B336">
            <v>74201</v>
          </cell>
          <cell r="C336" t="str">
            <v>14 - TENAGA PENUNJANG</v>
          </cell>
          <cell r="D336" t="str">
            <v>S-1</v>
          </cell>
          <cell r="E336" t="str">
            <v>Ilmu Hukum</v>
          </cell>
          <cell r="F336" t="str">
            <v>S-1 Ilmu Hukum</v>
          </cell>
        </row>
        <row r="337">
          <cell r="B337">
            <v>74202</v>
          </cell>
          <cell r="C337" t="str">
            <v>14 - TENAGA PENUNJANG</v>
          </cell>
          <cell r="D337" t="str">
            <v>S-1</v>
          </cell>
          <cell r="E337" t="str">
            <v>Hukum Bisnis Syariah</v>
          </cell>
          <cell r="F337" t="str">
            <v>S-1 Hukum Bisnis Syariah</v>
          </cell>
        </row>
        <row r="338">
          <cell r="B338">
            <v>74230</v>
          </cell>
          <cell r="C338" t="str">
            <v>14 - TENAGA PENUNJANG</v>
          </cell>
          <cell r="D338" t="str">
            <v>S-1</v>
          </cell>
          <cell r="E338" t="str">
            <v>Hukum Keluarga (Akhwal Syaksiyah)</v>
          </cell>
          <cell r="F338" t="str">
            <v>S-1 Hukum Keluarga (Akhwal Syaksiyah)</v>
          </cell>
        </row>
        <row r="339">
          <cell r="B339">
            <v>74231</v>
          </cell>
          <cell r="C339" t="str">
            <v>14 - TENAGA PENUNJANG</v>
          </cell>
          <cell r="D339" t="str">
            <v>S-1</v>
          </cell>
          <cell r="E339" t="str">
            <v>Hukum Pidana Islam (Jinayah)</v>
          </cell>
          <cell r="F339" t="str">
            <v>S-1 Hukum Pidana Islam (Jinayah)</v>
          </cell>
        </row>
        <row r="340">
          <cell r="B340">
            <v>74233</v>
          </cell>
          <cell r="C340" t="str">
            <v>14 - TENAGA PENUNJANG</v>
          </cell>
          <cell r="D340" t="str">
            <v>S-1</v>
          </cell>
          <cell r="E340" t="str">
            <v>Perbandingan Mazhab dan Hukum</v>
          </cell>
          <cell r="F340" t="str">
            <v>S-1 Perbandingan Mazhab dan Hukum</v>
          </cell>
        </row>
        <row r="341">
          <cell r="B341">
            <v>74234</v>
          </cell>
          <cell r="C341" t="str">
            <v>14 - TENAGA PENUNJANG</v>
          </cell>
          <cell r="D341" t="str">
            <v>S-1</v>
          </cell>
          <cell r="E341" t="str">
            <v>Hukum Ekonomi Syariah (Muamalah)</v>
          </cell>
          <cell r="F341" t="str">
            <v>S-1 Hukum Ekonomi Syariah (Muamalah)</v>
          </cell>
        </row>
        <row r="342">
          <cell r="B342">
            <v>74235</v>
          </cell>
          <cell r="C342" t="str">
            <v>14 - TENAGA PENUNJANG</v>
          </cell>
          <cell r="D342" t="str">
            <v>S-1</v>
          </cell>
          <cell r="E342" t="str">
            <v>Hukum Tatanegara (Siyasah)</v>
          </cell>
          <cell r="F342" t="str">
            <v>S-1 Hukum Tatanegara (Siyasah)</v>
          </cell>
        </row>
        <row r="343">
          <cell r="B343">
            <v>74401</v>
          </cell>
          <cell r="C343" t="str">
            <v>14 - TENAGA PENUNJANG</v>
          </cell>
          <cell r="D343" t="str">
            <v>D-3</v>
          </cell>
          <cell r="E343" t="str">
            <v>Administrasi Peradilan</v>
          </cell>
          <cell r="F343" t="str">
            <v>D-3 Administrasi Peradilan</v>
          </cell>
        </row>
        <row r="344">
          <cell r="B344">
            <v>79001</v>
          </cell>
          <cell r="C344" t="str">
            <v>14 - TENAGA PENUNJANG</v>
          </cell>
          <cell r="D344" t="str">
            <v>S-3</v>
          </cell>
          <cell r="E344" t="str">
            <v>Ilmu Susastra</v>
          </cell>
          <cell r="F344" t="str">
            <v>S-3 Ilmu Susastra</v>
          </cell>
        </row>
        <row r="345">
          <cell r="B345">
            <v>79101</v>
          </cell>
          <cell r="C345" t="str">
            <v>14 - TENAGA PENUNJANG</v>
          </cell>
          <cell r="D345" t="str">
            <v>S-2</v>
          </cell>
          <cell r="E345" t="str">
            <v>Ilmu Susastra</v>
          </cell>
          <cell r="F345" t="str">
            <v>S-2 Ilmu Susastra</v>
          </cell>
        </row>
        <row r="346">
          <cell r="B346">
            <v>79201</v>
          </cell>
          <cell r="C346" t="str">
            <v>14 - TENAGA PENUNJANG</v>
          </cell>
          <cell r="D346" t="str">
            <v>S-1</v>
          </cell>
          <cell r="E346" t="str">
            <v>Sastra Indonesia</v>
          </cell>
          <cell r="F346" t="str">
            <v>S-1 Sastra Indonesia</v>
          </cell>
        </row>
        <row r="347">
          <cell r="B347">
            <v>79202</v>
          </cell>
          <cell r="C347" t="str">
            <v>14 - TENAGA PENUNJANG</v>
          </cell>
          <cell r="D347" t="str">
            <v>S-1</v>
          </cell>
          <cell r="E347" t="str">
            <v>Sastra Inggris</v>
          </cell>
          <cell r="F347" t="str">
            <v>S-1 Sastra Inggris</v>
          </cell>
        </row>
        <row r="348">
          <cell r="B348">
            <v>79203</v>
          </cell>
          <cell r="C348" t="str">
            <v>14 - TENAGA PENUNJANG</v>
          </cell>
          <cell r="D348" t="str">
            <v>S-1</v>
          </cell>
          <cell r="E348" t="str">
            <v>Sastra Arab</v>
          </cell>
          <cell r="F348" t="str">
            <v>S-1 Sastra Arab</v>
          </cell>
        </row>
        <row r="349">
          <cell r="B349">
            <v>79204</v>
          </cell>
          <cell r="C349" t="str">
            <v>14 - TENAGA PENUNJANG</v>
          </cell>
          <cell r="D349" t="str">
            <v>S-1</v>
          </cell>
          <cell r="E349" t="str">
            <v>Sastra Jepang</v>
          </cell>
          <cell r="F349" t="str">
            <v>S-1 Sastra Jepang</v>
          </cell>
        </row>
        <row r="350">
          <cell r="B350">
            <v>79205</v>
          </cell>
          <cell r="C350" t="str">
            <v>14 - TENAGA PENUNJANG</v>
          </cell>
          <cell r="D350" t="str">
            <v>S-1</v>
          </cell>
          <cell r="E350" t="str">
            <v>Sastra Perancis</v>
          </cell>
          <cell r="F350" t="str">
            <v>S-1 Sastra Perancis</v>
          </cell>
        </row>
        <row r="351">
          <cell r="B351">
            <v>79206</v>
          </cell>
          <cell r="C351" t="str">
            <v>14 - TENAGA PENUNJANG</v>
          </cell>
          <cell r="D351" t="str">
            <v>S-1</v>
          </cell>
          <cell r="E351" t="str">
            <v>Sastra Jerman</v>
          </cell>
          <cell r="F351" t="str">
            <v>S-1 Sastra Jerman</v>
          </cell>
        </row>
        <row r="352">
          <cell r="B352">
            <v>79207</v>
          </cell>
          <cell r="C352" t="str">
            <v>14 - TENAGA PENUNJANG</v>
          </cell>
          <cell r="D352" t="str">
            <v>S-1</v>
          </cell>
          <cell r="E352" t="str">
            <v>Sastra Rusia</v>
          </cell>
          <cell r="F352" t="str">
            <v>S-1 Sastra Rusia</v>
          </cell>
        </row>
        <row r="353">
          <cell r="B353">
            <v>79208</v>
          </cell>
          <cell r="C353" t="str">
            <v>14 - TENAGA PENUNJANG</v>
          </cell>
          <cell r="D353" t="str">
            <v>S-1</v>
          </cell>
          <cell r="E353" t="str">
            <v>Sastra Belanda</v>
          </cell>
          <cell r="F353" t="str">
            <v>S-1 Sastra Belanda</v>
          </cell>
        </row>
        <row r="354">
          <cell r="B354">
            <v>79209</v>
          </cell>
          <cell r="C354" t="str">
            <v>14 - TENAGA PENUNJANG</v>
          </cell>
          <cell r="D354" t="str">
            <v>S-1</v>
          </cell>
          <cell r="E354" t="str">
            <v>Sastra Cina</v>
          </cell>
          <cell r="F354" t="str">
            <v>S-1 Sastra Cina</v>
          </cell>
        </row>
        <row r="355">
          <cell r="B355">
            <v>79210</v>
          </cell>
          <cell r="C355" t="str">
            <v>14 - TENAGA PENUNJANG</v>
          </cell>
          <cell r="D355" t="str">
            <v>S-1</v>
          </cell>
          <cell r="E355" t="str">
            <v>Sastra Korea</v>
          </cell>
          <cell r="F355" t="str">
            <v>S-1 Sastra Korea</v>
          </cell>
        </row>
        <row r="356">
          <cell r="B356">
            <v>79211</v>
          </cell>
          <cell r="C356" t="str">
            <v>14 - TENAGA PENUNJANG</v>
          </cell>
          <cell r="D356" t="str">
            <v>S-1</v>
          </cell>
          <cell r="E356" t="str">
            <v>Sastra Nusantara</v>
          </cell>
          <cell r="F356" t="str">
            <v>S-1 Sastra Nusantara</v>
          </cell>
        </row>
        <row r="357">
          <cell r="B357">
            <v>79211</v>
          </cell>
          <cell r="C357" t="str">
            <v>14 - TENAGA PENUNJANG</v>
          </cell>
          <cell r="D357" t="str">
            <v>S-1</v>
          </cell>
          <cell r="E357" t="str">
            <v>Sastra Jawa</v>
          </cell>
          <cell r="F357" t="str">
            <v>S-1 Sastra Jawa</v>
          </cell>
        </row>
        <row r="358">
          <cell r="B358">
            <v>79211</v>
          </cell>
          <cell r="C358" t="str">
            <v>14 - TENAGA PENUNJANG</v>
          </cell>
          <cell r="D358" t="str">
            <v>S-1</v>
          </cell>
          <cell r="E358" t="str">
            <v>Sastra Batak</v>
          </cell>
          <cell r="F358" t="str">
            <v>S-1 Sastra Batak</v>
          </cell>
        </row>
        <row r="359">
          <cell r="B359">
            <v>79211</v>
          </cell>
          <cell r="C359" t="str">
            <v>14 - TENAGA PENUNJANG</v>
          </cell>
          <cell r="D359" t="str">
            <v>S-1</v>
          </cell>
          <cell r="E359" t="str">
            <v>Sastra Daerah</v>
          </cell>
          <cell r="F359" t="str">
            <v>S-1 Sastra Daerah</v>
          </cell>
        </row>
        <row r="360">
          <cell r="B360">
            <v>79212</v>
          </cell>
          <cell r="C360" t="str">
            <v>14 - TENAGA PENUNJANG</v>
          </cell>
          <cell r="D360" t="str">
            <v>S-1</v>
          </cell>
          <cell r="E360" t="str">
            <v>Sastra Melayu</v>
          </cell>
          <cell r="F360" t="str">
            <v>S-1 Sastra Melayu</v>
          </cell>
        </row>
        <row r="361">
          <cell r="B361">
            <v>83201</v>
          </cell>
          <cell r="C361" t="str">
            <v>14 - TENAGA PENUNJANG</v>
          </cell>
          <cell r="D361" t="str">
            <v>S-1</v>
          </cell>
          <cell r="E361" t="str">
            <v>Pendidikan Teknik Elektro</v>
          </cell>
          <cell r="F361" t="str">
            <v>S-1 Pendidikan Teknik Elektro</v>
          </cell>
        </row>
        <row r="362">
          <cell r="B362">
            <v>83207</v>
          </cell>
          <cell r="C362" t="str">
            <v>14 - TENAGA PENUNJANG</v>
          </cell>
          <cell r="D362" t="str">
            <v>S-1</v>
          </cell>
          <cell r="E362" t="str">
            <v>Pendidikan Teknik Informatika &amp; Komputer</v>
          </cell>
          <cell r="F362" t="str">
            <v>S-1 Pendidikan Teknik Informatika &amp; Komputer</v>
          </cell>
        </row>
        <row r="363">
          <cell r="B363">
            <v>87203</v>
          </cell>
          <cell r="C363" t="str">
            <v>14 - TENAGA PENUNJANG</v>
          </cell>
          <cell r="D363" t="str">
            <v>S-1</v>
          </cell>
          <cell r="E363" t="str">
            <v>Pendidikan Ekonomi</v>
          </cell>
          <cell r="F363" t="str">
            <v>S-1 Pendidikan Ekonomi</v>
          </cell>
        </row>
        <row r="364">
          <cell r="B364">
            <v>87209</v>
          </cell>
          <cell r="C364" t="str">
            <v>14 - TENAGA PENUNJANG</v>
          </cell>
          <cell r="D364" t="str">
            <v>S-1</v>
          </cell>
          <cell r="E364" t="str">
            <v>Pendidikan Akuntansi</v>
          </cell>
          <cell r="F364" t="str">
            <v>S-1 Pendidikan Akuntansi</v>
          </cell>
        </row>
        <row r="365">
          <cell r="B365">
            <v>90001</v>
          </cell>
          <cell r="C365" t="str">
            <v>14 - TENAGA PENUNJANG</v>
          </cell>
          <cell r="D365" t="str">
            <v>S-3</v>
          </cell>
          <cell r="E365" t="str">
            <v>Ilmu Seni Rupa Dan Desain</v>
          </cell>
          <cell r="F365" t="str">
            <v>S-3 Ilmu Seni Rupa Dan Desain</v>
          </cell>
        </row>
        <row r="366">
          <cell r="B366">
            <v>90102</v>
          </cell>
          <cell r="C366" t="str">
            <v>14 - TENAGA PENUNJANG</v>
          </cell>
          <cell r="D366" t="str">
            <v>S-2</v>
          </cell>
          <cell r="E366" t="str">
            <v>Desain</v>
          </cell>
          <cell r="F366" t="str">
            <v>S-2 Desain</v>
          </cell>
        </row>
        <row r="367">
          <cell r="B367">
            <v>90131</v>
          </cell>
          <cell r="C367" t="str">
            <v>14 - TENAGA PENUNJANG</v>
          </cell>
          <cell r="D367" t="str">
            <v>S-2</v>
          </cell>
          <cell r="E367" t="str">
            <v>Desain Produk</v>
          </cell>
          <cell r="F367" t="str">
            <v>S-2 Desain Produk</v>
          </cell>
        </row>
        <row r="368">
          <cell r="B368">
            <v>90221</v>
          </cell>
          <cell r="C368" t="str">
            <v>14 - TENAGA PENUNJANG</v>
          </cell>
          <cell r="D368" t="str">
            <v>S-1</v>
          </cell>
          <cell r="E368" t="str">
            <v>Desain Interior</v>
          </cell>
          <cell r="F368" t="str">
            <v>S-1 Desain Interior</v>
          </cell>
        </row>
        <row r="369">
          <cell r="B369">
            <v>90231</v>
          </cell>
          <cell r="C369" t="str">
            <v>14 - TENAGA PENUNJANG</v>
          </cell>
          <cell r="D369" t="str">
            <v>S-1</v>
          </cell>
          <cell r="E369" t="str">
            <v>Desain Produk</v>
          </cell>
          <cell r="F369" t="str">
            <v>S-1 Desain Produk</v>
          </cell>
        </row>
        <row r="370">
          <cell r="B370">
            <v>90241</v>
          </cell>
          <cell r="C370" t="str">
            <v>14 - TENAGA PENUNJANG</v>
          </cell>
          <cell r="D370" t="str">
            <v>S-1</v>
          </cell>
          <cell r="E370" t="str">
            <v>Desain Komunikasi Visual</v>
          </cell>
          <cell r="F370" t="str">
            <v>S-1 Desain Komunikasi Visual</v>
          </cell>
        </row>
        <row r="371">
          <cell r="B371">
            <v>90431</v>
          </cell>
          <cell r="C371" t="str">
            <v>14 - TENAGA PENUNJANG</v>
          </cell>
          <cell r="D371" t="str">
            <v>D-3</v>
          </cell>
          <cell r="E371" t="str">
            <v>Desain Produk</v>
          </cell>
          <cell r="F371" t="str">
            <v>D-3 Desain Produk</v>
          </cell>
        </row>
        <row r="372">
          <cell r="B372">
            <v>90441</v>
          </cell>
          <cell r="C372" t="str">
            <v>14 - TENAGA PENUNJANG</v>
          </cell>
          <cell r="D372" t="str">
            <v>D-3</v>
          </cell>
          <cell r="E372" t="str">
            <v>Desain Komunikasi Visual</v>
          </cell>
          <cell r="F372" t="str">
            <v>D-3 Desain Komunikasi Visual</v>
          </cell>
        </row>
        <row r="373">
          <cell r="B373">
            <v>90442</v>
          </cell>
          <cell r="C373" t="str">
            <v>14 - TENAGA PENUNJANG</v>
          </cell>
          <cell r="D373" t="str">
            <v>D-3</v>
          </cell>
          <cell r="E373" t="str">
            <v>Desain Grafis</v>
          </cell>
          <cell r="F373" t="str">
            <v>D-3 Desain Grafis</v>
          </cell>
        </row>
        <row r="374">
          <cell r="B374">
            <v>90443</v>
          </cell>
          <cell r="C374" t="str">
            <v>14 - TENAGA PENUNJANG</v>
          </cell>
          <cell r="D374" t="str">
            <v>D-3</v>
          </cell>
          <cell r="E374" t="str">
            <v>Komputer Multimedia</v>
          </cell>
          <cell r="F374" t="str">
            <v>D-3 Komputer Multimedia</v>
          </cell>
        </row>
        <row r="375">
          <cell r="B375">
            <v>90444</v>
          </cell>
          <cell r="C375" t="str">
            <v>14 - TENAGA PENUNJANG</v>
          </cell>
          <cell r="D375" t="str">
            <v>D-3</v>
          </cell>
          <cell r="E375" t="str">
            <v>Teknik Grafis</v>
          </cell>
          <cell r="F375" t="str">
            <v>D-3 Teknik Grafis</v>
          </cell>
        </row>
        <row r="376">
          <cell r="B376">
            <v>90445</v>
          </cell>
          <cell r="C376" t="str">
            <v>14 - TENAGA PENUNJANG</v>
          </cell>
          <cell r="D376" t="str">
            <v>D-3</v>
          </cell>
          <cell r="E376" t="str">
            <v>Teknik Kemasan</v>
          </cell>
          <cell r="F376" t="str">
            <v>D-3 Teknik Kemasan</v>
          </cell>
        </row>
        <row r="377">
          <cell r="B377">
            <v>90472</v>
          </cell>
          <cell r="C377" t="str">
            <v>14 - TENAGA PENUNJANG</v>
          </cell>
          <cell r="D377" t="str">
            <v>D-3</v>
          </cell>
          <cell r="E377" t="str">
            <v>Desain Grafis</v>
          </cell>
          <cell r="F377" t="str">
            <v>D-3 Desain Grafis</v>
          </cell>
        </row>
        <row r="378">
          <cell r="B378">
            <v>90541</v>
          </cell>
          <cell r="C378" t="str">
            <v>14 - TENAGA PENUNJANG</v>
          </cell>
          <cell r="D378" t="str">
            <v>D-2</v>
          </cell>
          <cell r="E378" t="str">
            <v>Desain Komunikasi Visual</v>
          </cell>
          <cell r="F378" t="str">
            <v>D-2 Desain Komunikasi Visual</v>
          </cell>
        </row>
        <row r="379">
          <cell r="B379">
            <v>90641</v>
          </cell>
          <cell r="C379" t="str">
            <v>14 - TENAGA PENUNJANG</v>
          </cell>
          <cell r="D379" t="str">
            <v>D-1</v>
          </cell>
          <cell r="E379" t="str">
            <v>Desain Komunikasi Visual</v>
          </cell>
          <cell r="F379" t="str">
            <v>D-1 Desain Komunikasi Visual</v>
          </cell>
        </row>
        <row r="380">
          <cell r="B380">
            <v>94401</v>
          </cell>
          <cell r="C380" t="str">
            <v>14 - TENAGA PENUNJANG</v>
          </cell>
          <cell r="D380" t="str">
            <v>D-3</v>
          </cell>
          <cell r="E380" t="str">
            <v>Asuransi Jiwa</v>
          </cell>
          <cell r="F380" t="str">
            <v>D-3 Asuransi Jiwa</v>
          </cell>
        </row>
        <row r="381">
          <cell r="B381">
            <v>94402</v>
          </cell>
          <cell r="C381" t="str">
            <v>14 - TENAGA PENUNJANG</v>
          </cell>
          <cell r="D381" t="str">
            <v>D-3</v>
          </cell>
          <cell r="E381" t="str">
            <v>Asuransi Kesehatan</v>
          </cell>
          <cell r="F381" t="str">
            <v>D-3 Asuransi Kesehatan</v>
          </cell>
        </row>
        <row r="382">
          <cell r="B382">
            <v>94403</v>
          </cell>
          <cell r="C382" t="str">
            <v>14 - TENAGA PENUNJANG</v>
          </cell>
          <cell r="D382" t="str">
            <v>D-3</v>
          </cell>
          <cell r="E382" t="str">
            <v>Asuransi</v>
          </cell>
          <cell r="F382" t="str">
            <v>D-3 Asuransi</v>
          </cell>
        </row>
        <row r="383">
          <cell r="B383">
            <v>95001</v>
          </cell>
          <cell r="C383" t="str">
            <v>14 - TENAGA PENUNJANG</v>
          </cell>
          <cell r="D383" t="str">
            <v>S-3</v>
          </cell>
          <cell r="E383" t="str">
            <v>Pengelolaan Sda Dan Lingkungan</v>
          </cell>
          <cell r="F383" t="str">
            <v>S-3 Pengelolaan Sda Dan Lingkungan</v>
          </cell>
        </row>
        <row r="384">
          <cell r="B384">
            <v>95002</v>
          </cell>
          <cell r="C384" t="str">
            <v>14 - TENAGA PENUNJANG</v>
          </cell>
          <cell r="D384" t="str">
            <v>S-3</v>
          </cell>
          <cell r="E384" t="str">
            <v>Pendidikan Kependudukan &amp; Lingkungan Hidu</v>
          </cell>
          <cell r="F384" t="str">
            <v>S-3 Pendidikan Kependudukan &amp; Lingkungan Hidu</v>
          </cell>
        </row>
        <row r="385">
          <cell r="B385">
            <v>95002</v>
          </cell>
          <cell r="C385" t="str">
            <v>14 - TENAGA PENUNJANG</v>
          </cell>
          <cell r="D385" t="str">
            <v>S-3</v>
          </cell>
          <cell r="E385" t="str">
            <v>Pend Kependudukan Dan Lingkungan Hidup</v>
          </cell>
          <cell r="F385" t="str">
            <v>S-3 Pend Kependudukan Dan Lingkungan Hidup</v>
          </cell>
        </row>
        <row r="386">
          <cell r="B386">
            <v>95029</v>
          </cell>
          <cell r="C386" t="str">
            <v>14 - TENAGA PENUNJANG</v>
          </cell>
          <cell r="D386" t="str">
            <v>S-3</v>
          </cell>
          <cell r="E386" t="str">
            <v>Ilmu Lingkungan</v>
          </cell>
          <cell r="F386" t="str">
            <v>S-3 Ilmu Lingkungan</v>
          </cell>
        </row>
        <row r="387">
          <cell r="B387">
            <v>95040</v>
          </cell>
          <cell r="C387" t="str">
            <v>14 - TENAGA PENUNJANG</v>
          </cell>
          <cell r="D387" t="str">
            <v>S-3</v>
          </cell>
          <cell r="E387" t="str">
            <v>Pendidikan Kependudukan &amp; Lingkungan Hidup</v>
          </cell>
          <cell r="F387" t="str">
            <v>S-3 Pendidikan Kependudukan &amp; Lingkungan Hidup</v>
          </cell>
        </row>
        <row r="388">
          <cell r="B388">
            <v>95101</v>
          </cell>
          <cell r="C388" t="str">
            <v>14 - TENAGA PENUNJANG</v>
          </cell>
          <cell r="D388" t="str">
            <v>S-2</v>
          </cell>
          <cell r="E388" t="str">
            <v>Pengelolaan Sumber Daya Alam dan Lingkungan</v>
          </cell>
          <cell r="F388" t="str">
            <v>S-2 Pengelolaan Sumber Daya Alam dan Lingkungan</v>
          </cell>
        </row>
        <row r="389">
          <cell r="B389">
            <v>95102</v>
          </cell>
          <cell r="C389" t="str">
            <v>14 - TENAGA PENUNJANG</v>
          </cell>
          <cell r="D389" t="str">
            <v>S-2</v>
          </cell>
          <cell r="E389" t="str">
            <v>Pend Kependudukan Dan Lingkungan Hidup</v>
          </cell>
          <cell r="F389" t="str">
            <v>S-2 Pend Kependudukan Dan Lingkungan Hidup</v>
          </cell>
        </row>
        <row r="390">
          <cell r="B390">
            <v>95127</v>
          </cell>
          <cell r="C390" t="str">
            <v>14 - TENAGA PENUNJANG</v>
          </cell>
          <cell r="D390" t="str">
            <v>S-2</v>
          </cell>
          <cell r="E390" t="str">
            <v>Kajian Sastra dan Budaya</v>
          </cell>
          <cell r="F390" t="str">
            <v>S-2 Kajian Sastra dan Budaya</v>
          </cell>
        </row>
        <row r="391">
          <cell r="B391">
            <v>95129</v>
          </cell>
          <cell r="C391" t="str">
            <v>14 - TENAGA PENUNJANG</v>
          </cell>
          <cell r="D391" t="str">
            <v>S-2</v>
          </cell>
          <cell r="E391" t="str">
            <v>Ilmu Lingkungan</v>
          </cell>
          <cell r="F391" t="str">
            <v>S-2 Ilmu Lingkungan</v>
          </cell>
        </row>
        <row r="392">
          <cell r="B392">
            <v>95403</v>
          </cell>
          <cell r="C392" t="str">
            <v>14 - TENAGA PENUNJANG</v>
          </cell>
          <cell r="D392" t="str">
            <v>D-3</v>
          </cell>
          <cell r="E392" t="str">
            <v>Perencanaan Dan Monitoring Pembangunan</v>
          </cell>
          <cell r="F392" t="str">
            <v>D-3 Perencanaan Dan Monitoring Pembangunan</v>
          </cell>
        </row>
        <row r="393"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</row>
        <row r="394"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</row>
        <row r="395"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</row>
        <row r="396"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</row>
        <row r="397"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</row>
        <row r="398"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</row>
        <row r="399"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</row>
        <row r="400"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</row>
        <row r="401"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</row>
        <row r="402"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</row>
        <row r="403"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</row>
        <row r="404"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</row>
        <row r="405"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</row>
        <row r="406"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</row>
        <row r="407"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</row>
        <row r="408">
          <cell r="B408" t="str">
            <v>SD</v>
          </cell>
          <cell r="C408" t="str">
            <v>14 - TENAGA PENUNJANG</v>
          </cell>
          <cell r="D408" t="str">
            <v>SD</v>
          </cell>
          <cell r="E408" t="str">
            <v>Sekolah Dasar</v>
          </cell>
          <cell r="F408" t="str">
            <v>SD Sekolah Dasar</v>
          </cell>
        </row>
        <row r="409">
          <cell r="B409" t="str">
            <v>SMP</v>
          </cell>
          <cell r="C409" t="str">
            <v>14 - TENAGA PENUNJANG</v>
          </cell>
          <cell r="D409" t="str">
            <v>SMP / Setara</v>
          </cell>
          <cell r="E409" t="str">
            <v>Sekolah Menengah Pertama</v>
          </cell>
          <cell r="F409" t="str">
            <v>SMP / Setara Sekolah Menengah Pertama</v>
          </cell>
        </row>
        <row r="410">
          <cell r="B410" t="str">
            <v>SMA</v>
          </cell>
          <cell r="C410" t="str">
            <v>14 - TENAGA PENUNJANG</v>
          </cell>
          <cell r="D410" t="str">
            <v>SMA / Setara</v>
          </cell>
          <cell r="E410" t="str">
            <v>Sekolah Menengah Atas</v>
          </cell>
          <cell r="F410" t="str">
            <v>SMA / Setara Sekolah Menengah Atas</v>
          </cell>
        </row>
        <row r="411">
          <cell r="B411" t="str">
            <v>SMK</v>
          </cell>
          <cell r="C411" t="str">
            <v>14 - TENAGA PENUNJANG</v>
          </cell>
          <cell r="D411" t="str">
            <v>SMA / Setara</v>
          </cell>
          <cell r="E411" t="str">
            <v>Sekolah Menengah Kejuruan</v>
          </cell>
          <cell r="F411" t="str">
            <v>SMA / Setara Sekolah Menengah Kejuruan</v>
          </cell>
        </row>
        <row r="412">
          <cell r="B412" t="str">
            <v>SPAG</v>
          </cell>
          <cell r="C412" t="str">
            <v>14 - TENAGA PENUNJANG</v>
          </cell>
          <cell r="D412" t="str">
            <v>D-1</v>
          </cell>
          <cell r="E412" t="str">
            <v>Sekolah Pendidikan Akademi Gizi</v>
          </cell>
          <cell r="F412" t="str">
            <v>D-1 Sekolah Pendidikan Akademi Gizi</v>
          </cell>
        </row>
        <row r="413">
          <cell r="B413" t="str">
            <v>D1-BIDAN</v>
          </cell>
          <cell r="C413" t="str">
            <v>14 - TENAGA PENUNJANG</v>
          </cell>
          <cell r="D413" t="str">
            <v>D-1</v>
          </cell>
          <cell r="E413" t="str">
            <v>Kebidanan</v>
          </cell>
          <cell r="F413" t="str">
            <v>D-1 Kebidanan</v>
          </cell>
        </row>
        <row r="414">
          <cell r="B414" t="str">
            <v>P2B</v>
          </cell>
          <cell r="C414" t="str">
            <v>14 - TENAGA PENUNJANG</v>
          </cell>
          <cell r="D414" t="str">
            <v>D-1</v>
          </cell>
          <cell r="E414" t="str">
            <v>Kebidanan</v>
          </cell>
          <cell r="F414" t="str">
            <v>D-1 Kebidanan</v>
          </cell>
        </row>
        <row r="415">
          <cell r="B415" t="str">
            <v>SMAK</v>
          </cell>
          <cell r="C415" t="str">
            <v>14 - TENAGA PENUNJANG</v>
          </cell>
          <cell r="D415" t="str">
            <v>SMA / Setara</v>
          </cell>
          <cell r="E415" t="str">
            <v>Sekolah Menengah Analis Kesehatan</v>
          </cell>
          <cell r="F415" t="str">
            <v>SMA / Setara Sekolah Menengah Analis Kesehatan</v>
          </cell>
        </row>
        <row r="416">
          <cell r="B416" t="str">
            <v>SPRG</v>
          </cell>
          <cell r="C416" t="str">
            <v>14 - TENAGA PENUNJANG</v>
          </cell>
          <cell r="D416" t="str">
            <v>SMA / Setara</v>
          </cell>
          <cell r="E416" t="str">
            <v>Sekolah Pengatur Rawat Gigi</v>
          </cell>
          <cell r="F416" t="str">
            <v>SMA / Setara Sekolah Pengatur Rawat Gigi</v>
          </cell>
        </row>
        <row r="417">
          <cell r="B417" t="str">
            <v>SMF</v>
          </cell>
          <cell r="C417" t="str">
            <v>14 - TENAGA PENUNJANG</v>
          </cell>
          <cell r="D417" t="str">
            <v>SMA / Setara</v>
          </cell>
          <cell r="E417" t="str">
            <v>Sekolah Menengah Farmasi</v>
          </cell>
          <cell r="F417" t="str">
            <v>SMA / Setara Sekolah Menengah Farmasi</v>
          </cell>
        </row>
        <row r="418">
          <cell r="B418" t="str">
            <v>SPK</v>
          </cell>
          <cell r="C418" t="str">
            <v>14 - TENAGA PENUNJANG</v>
          </cell>
          <cell r="D418" t="str">
            <v>SMA / Setara</v>
          </cell>
          <cell r="E418" t="str">
            <v>Sekolah Perawat Kesehatan</v>
          </cell>
          <cell r="F418" t="str">
            <v>SMA / Setara Sekolah Perawat Kesehatan</v>
          </cell>
        </row>
        <row r="419">
          <cell r="B419" t="str">
            <v>SPPH</v>
          </cell>
          <cell r="C419" t="str">
            <v>14 - TENAGA PENUNJANG</v>
          </cell>
          <cell r="D419" t="str">
            <v>D-1</v>
          </cell>
          <cell r="E419" t="str">
            <v>Sekolah Pembantu Penilik Hygiene</v>
          </cell>
          <cell r="F419" t="str">
            <v>D-1 Sekolah Pembantu Penilik Hygiene</v>
          </cell>
        </row>
        <row r="420"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</row>
        <row r="421"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</row>
        <row r="422">
          <cell r="B422">
            <v>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</row>
        <row r="424"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</row>
        <row r="425"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</row>
        <row r="426"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</row>
        <row r="427"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</row>
        <row r="428"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</row>
        <row r="429"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</row>
        <row r="430"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</row>
        <row r="431"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</row>
        <row r="432"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</row>
        <row r="434"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</row>
        <row r="435"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</row>
        <row r="436"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</row>
        <row r="437"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</row>
        <row r="438"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</row>
        <row r="440"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</row>
        <row r="441"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</row>
        <row r="442"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</row>
        <row r="443"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</row>
        <row r="444"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</row>
        <row r="445"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</row>
        <row r="447"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</row>
        <row r="448"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</row>
        <row r="449"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</row>
        <row r="450"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</row>
        <row r="451"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</row>
        <row r="452"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</row>
        <row r="453"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</row>
        <row r="454"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</row>
        <row r="455"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</row>
        <row r="456"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</row>
        <row r="457"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</row>
        <row r="459"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</row>
        <row r="460"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</row>
        <row r="461"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</row>
        <row r="462"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</row>
        <row r="463"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</row>
        <row r="464"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</row>
        <row r="465"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</row>
        <row r="466"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</row>
        <row r="467"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</row>
        <row r="468"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</row>
        <row r="469"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</row>
        <row r="470"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</row>
        <row r="471"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</row>
        <row r="472"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</row>
        <row r="473"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</row>
        <row r="474"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</row>
        <row r="475"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</row>
        <row r="476"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</row>
        <row r="477"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</row>
        <row r="478"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</row>
        <row r="479"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</row>
        <row r="480"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</row>
        <row r="481"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</row>
        <row r="483"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</row>
        <row r="484"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</row>
        <row r="485"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</row>
        <row r="486"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</row>
        <row r="488"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</row>
        <row r="489"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</row>
        <row r="490"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</row>
        <row r="491"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</row>
        <row r="492"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</row>
        <row r="493"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</row>
        <row r="494"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</row>
        <row r="495"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</row>
        <row r="496"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</row>
        <row r="497"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</row>
        <row r="498"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</row>
        <row r="499"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</row>
        <row r="500"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</row>
        <row r="501"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</row>
        <row r="502"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</row>
        <row r="503"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</row>
        <row r="504"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</row>
        <row r="505"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</row>
        <row r="506"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</row>
        <row r="507"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</row>
        <row r="508"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</row>
        <row r="509"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</row>
        <row r="510"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</row>
        <row r="511"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</row>
        <row r="512"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</row>
        <row r="513"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</row>
        <row r="514"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</row>
        <row r="515"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</row>
        <row r="516"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</row>
        <row r="517"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</row>
      </sheetData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1_Individu_Data_Keadaan_SDMK"/>
      <sheetName val="A2_Individu_Data_Dikjut_SDMK"/>
      <sheetName val="A3_Individu_Data_Pelatihan_SDMK"/>
      <sheetName val="A4_Individu_Reg_Ijin_Nakes"/>
      <sheetName val="A5_Individu_Data_SDMK_WNA"/>
      <sheetName val="NAVIGASI"/>
      <sheetName val="Berita Acara"/>
      <sheetName val="B1_1_Rekapitulasi_SDMK"/>
      <sheetName val="B1_2_Renbut_Puskesmas"/>
      <sheetName val="B1_3_Renbut_Rumah_Sakit"/>
      <sheetName val="DASHBOARD 1"/>
      <sheetName val="DASHBOARD 2"/>
      <sheetName val="DASHBOARD 3"/>
      <sheetName val="DASHBOARD 4"/>
      <sheetName val="DASHBOARD 5"/>
      <sheetName val="IK1"/>
      <sheetName val="IK2"/>
      <sheetName val="IK3"/>
      <sheetName val="01_MASTER_KODE_WILAYAH"/>
      <sheetName val="02_MASTER_KODE_FASYANKES"/>
      <sheetName val="03_MASTER_KODE_SEKOLAH_PT"/>
      <sheetName val="04_MASTER_KODE_SDMK"/>
      <sheetName val="05_MASTER_KODE_PRODI"/>
      <sheetName val="06_MASTER_KODE_PELATIHAN"/>
      <sheetName val="07_MASTER_KODE_OP"/>
      <sheetName val="08_MASTER_KODE_WNA"/>
      <sheetName val="Sheet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3">
          <cell r="B3" t="str">
            <v>D3300</v>
          </cell>
          <cell r="C3" t="str">
            <v>DINAS KESEHATAN PROVINSI JAWA TENGAH</v>
          </cell>
          <cell r="D3" t="str">
            <v>Dinas Kesehatan</v>
          </cell>
          <cell r="E3" t="str">
            <v>Kabupaten/Kota</v>
          </cell>
          <cell r="F3" t="str">
            <v>Pemerintah Provinsi</v>
          </cell>
          <cell r="G3">
            <v>33</v>
          </cell>
          <cell r="H3">
            <v>3374</v>
          </cell>
          <cell r="I3" t="str">
            <v>-</v>
          </cell>
          <cell r="J3">
            <v>522</v>
          </cell>
          <cell r="K3" t="str">
            <v>JAWA TENGAH</v>
          </cell>
          <cell r="L3" t="str">
            <v>KOTA SEMARANG</v>
          </cell>
        </row>
        <row r="4">
          <cell r="B4" t="str">
            <v>D3301</v>
          </cell>
          <cell r="C4" t="str">
            <v>DINAS KESEHATAN KAB. CILACAP</v>
          </cell>
          <cell r="D4" t="str">
            <v>Dinas Kesehatan</v>
          </cell>
          <cell r="E4" t="str">
            <v>Kabupaten/Kota</v>
          </cell>
          <cell r="F4" t="str">
            <v>Pemerintah Kabupaten</v>
          </cell>
          <cell r="G4">
            <v>33</v>
          </cell>
          <cell r="H4">
            <v>3301</v>
          </cell>
          <cell r="I4" t="str">
            <v>-</v>
          </cell>
          <cell r="J4">
            <v>122</v>
          </cell>
          <cell r="K4" t="str">
            <v>JAWA TENGAH</v>
          </cell>
          <cell r="L4" t="str">
            <v>CILACAP</v>
          </cell>
        </row>
        <row r="5">
          <cell r="B5" t="str">
            <v>D3302</v>
          </cell>
          <cell r="C5" t="str">
            <v>DINAS KESEHATAN KAB. BANYUMAS</v>
          </cell>
          <cell r="D5" t="str">
            <v>Dinas Kesehatan</v>
          </cell>
          <cell r="E5" t="str">
            <v>Kabupaten/Kota</v>
          </cell>
          <cell r="F5" t="str">
            <v>Pemerintah Kabupaten</v>
          </cell>
          <cell r="G5">
            <v>33</v>
          </cell>
          <cell r="H5">
            <v>3302</v>
          </cell>
          <cell r="I5" t="str">
            <v>-</v>
          </cell>
          <cell r="J5">
            <v>139</v>
          </cell>
          <cell r="K5" t="str">
            <v>JAWA TENGAH</v>
          </cell>
          <cell r="L5" t="str">
            <v>BANYUMAS</v>
          </cell>
        </row>
        <row r="6">
          <cell r="B6" t="str">
            <v>D3303</v>
          </cell>
          <cell r="C6" t="str">
            <v>DINAS KESEHATAN KAB. PURBALINGGA</v>
          </cell>
          <cell r="D6" t="str">
            <v>Dinas Kesehatan</v>
          </cell>
          <cell r="E6" t="str">
            <v>Kabupaten/Kota</v>
          </cell>
          <cell r="F6" t="str">
            <v>Pemerintah Kabupaten</v>
          </cell>
          <cell r="G6">
            <v>33</v>
          </cell>
          <cell r="H6">
            <v>3303</v>
          </cell>
          <cell r="I6" t="str">
            <v>-</v>
          </cell>
          <cell r="J6">
            <v>104</v>
          </cell>
          <cell r="K6" t="str">
            <v>JAWA TENGAH</v>
          </cell>
          <cell r="L6" t="str">
            <v>PURBALINGGA</v>
          </cell>
        </row>
        <row r="7">
          <cell r="B7" t="str">
            <v>D3304</v>
          </cell>
          <cell r="C7" t="str">
            <v>DINAS KESEHATAN KAB. BANJARNEGARA</v>
          </cell>
          <cell r="D7" t="str">
            <v>Dinas Kesehatan</v>
          </cell>
          <cell r="E7" t="str">
            <v>Kabupaten/Kota</v>
          </cell>
          <cell r="F7" t="str">
            <v>Pemerintah Kabupaten</v>
          </cell>
          <cell r="G7">
            <v>33</v>
          </cell>
          <cell r="H7">
            <v>3304</v>
          </cell>
          <cell r="I7" t="str">
            <v>-</v>
          </cell>
          <cell r="J7">
            <v>119</v>
          </cell>
          <cell r="K7" t="str">
            <v>JAWA TENGAH</v>
          </cell>
          <cell r="L7" t="str">
            <v>BANJARNEGARA</v>
          </cell>
        </row>
        <row r="8">
          <cell r="B8" t="str">
            <v>D3305</v>
          </cell>
          <cell r="C8" t="str">
            <v>DINAS KESEHATAN KAB. KEBUMEN</v>
          </cell>
          <cell r="D8" t="str">
            <v>Dinas Kesehatan</v>
          </cell>
          <cell r="E8" t="str">
            <v>Kabupaten/Kota</v>
          </cell>
          <cell r="F8" t="str">
            <v>Pemerintah Kabupaten</v>
          </cell>
          <cell r="G8">
            <v>33</v>
          </cell>
          <cell r="H8">
            <v>3305</v>
          </cell>
          <cell r="I8" t="str">
            <v>-</v>
          </cell>
          <cell r="J8">
            <v>125</v>
          </cell>
          <cell r="K8" t="str">
            <v>JAWA TENGAH</v>
          </cell>
          <cell r="L8" t="str">
            <v>KEBUMEN</v>
          </cell>
        </row>
        <row r="9">
          <cell r="B9" t="str">
            <v>D3306</v>
          </cell>
          <cell r="C9" t="str">
            <v>DINAS KESEHATAN KAB. PURWOREJO</v>
          </cell>
          <cell r="D9" t="str">
            <v>Dinas Kesehatan</v>
          </cell>
          <cell r="E9" t="str">
            <v>Kabupaten/Kota</v>
          </cell>
          <cell r="F9" t="str">
            <v>Pemerintah Kabupaten</v>
          </cell>
          <cell r="G9">
            <v>33</v>
          </cell>
          <cell r="H9">
            <v>3306</v>
          </cell>
          <cell r="I9" t="str">
            <v>-</v>
          </cell>
          <cell r="J9">
            <v>108</v>
          </cell>
          <cell r="K9" t="str">
            <v>JAWA TENGAH</v>
          </cell>
          <cell r="L9" t="str">
            <v>PURWOREJO</v>
          </cell>
        </row>
        <row r="10">
          <cell r="B10" t="str">
            <v>D3307</v>
          </cell>
          <cell r="C10" t="str">
            <v>DINAS KESEHATAN KAB. WONOSOBO</v>
          </cell>
          <cell r="D10" t="str">
            <v>Dinas Kesehatan</v>
          </cell>
          <cell r="E10" t="str">
            <v>Kabupaten/Kota</v>
          </cell>
          <cell r="F10" t="str">
            <v>Pemerintah Kabupaten</v>
          </cell>
          <cell r="G10">
            <v>33</v>
          </cell>
          <cell r="H10">
            <v>3307</v>
          </cell>
          <cell r="I10" t="str">
            <v>-</v>
          </cell>
          <cell r="J10">
            <v>121</v>
          </cell>
          <cell r="K10" t="str">
            <v>JAWA TENGAH</v>
          </cell>
          <cell r="L10" t="str">
            <v>WONOSOBO</v>
          </cell>
        </row>
        <row r="11">
          <cell r="B11" t="str">
            <v>D3308</v>
          </cell>
          <cell r="C11" t="str">
            <v>DINAS KESEHATAN KAB. MAGELANG</v>
          </cell>
          <cell r="D11" t="str">
            <v>Dinas Kesehatan</v>
          </cell>
          <cell r="E11" t="str">
            <v>Kabupaten/Kota</v>
          </cell>
          <cell r="F11" t="str">
            <v>Pemerintah Kabupaten</v>
          </cell>
          <cell r="G11">
            <v>33</v>
          </cell>
          <cell r="H11">
            <v>3308</v>
          </cell>
          <cell r="I11" t="str">
            <v>-</v>
          </cell>
          <cell r="J11">
            <v>115</v>
          </cell>
          <cell r="K11" t="str">
            <v>JAWA TENGAH</v>
          </cell>
          <cell r="L11" t="str">
            <v>MAGELANG</v>
          </cell>
        </row>
        <row r="12">
          <cell r="B12" t="str">
            <v>D3309</v>
          </cell>
          <cell r="C12" t="str">
            <v>DINAS KESEHATAN KAB. BOYOLALI</v>
          </cell>
          <cell r="D12" t="str">
            <v>Dinas Kesehatan</v>
          </cell>
          <cell r="E12" t="str">
            <v>Kabupaten/Kota</v>
          </cell>
          <cell r="F12" t="str">
            <v>Pemerintah Kabupaten</v>
          </cell>
          <cell r="G12">
            <v>33</v>
          </cell>
          <cell r="H12">
            <v>3309</v>
          </cell>
          <cell r="I12" t="str">
            <v>-</v>
          </cell>
          <cell r="J12">
            <v>116</v>
          </cell>
          <cell r="K12" t="str">
            <v>JAWA TENGAH</v>
          </cell>
          <cell r="L12" t="str">
            <v>BOYOLALI</v>
          </cell>
        </row>
        <row r="13">
          <cell r="B13" t="str">
            <v>D3310</v>
          </cell>
          <cell r="C13" t="str">
            <v>DINAS KESEHATAN KAB. KLATEN</v>
          </cell>
          <cell r="D13" t="str">
            <v>Dinas Kesehatan</v>
          </cell>
          <cell r="E13" t="str">
            <v>Kabupaten/Kota</v>
          </cell>
          <cell r="F13" t="str">
            <v>Pemerintah Kabupaten</v>
          </cell>
          <cell r="G13">
            <v>33</v>
          </cell>
          <cell r="H13">
            <v>3310</v>
          </cell>
          <cell r="I13" t="str">
            <v>-</v>
          </cell>
          <cell r="J13">
            <v>138</v>
          </cell>
          <cell r="K13" t="str">
            <v>JAWA TENGAH</v>
          </cell>
          <cell r="L13" t="str">
            <v>KLATEN</v>
          </cell>
        </row>
        <row r="14">
          <cell r="B14" t="str">
            <v>D3311</v>
          </cell>
          <cell r="C14" t="str">
            <v>DINAS KESEHATAN KAB. SUKOHARJO</v>
          </cell>
          <cell r="D14" t="str">
            <v>Dinas Kesehatan</v>
          </cell>
          <cell r="E14" t="str">
            <v>Kabupaten/Kota</v>
          </cell>
          <cell r="F14" t="str">
            <v>Pemerintah Kabupaten</v>
          </cell>
          <cell r="G14">
            <v>33</v>
          </cell>
          <cell r="H14">
            <v>3311</v>
          </cell>
          <cell r="I14" t="str">
            <v>-</v>
          </cell>
          <cell r="J14">
            <v>91</v>
          </cell>
          <cell r="K14" t="str">
            <v>JAWA TENGAH</v>
          </cell>
          <cell r="L14" t="str">
            <v>SUKOHARJO</v>
          </cell>
        </row>
        <row r="15">
          <cell r="B15" t="str">
            <v>D3312</v>
          </cell>
          <cell r="C15" t="str">
            <v>DINAS KESEHATAN KAB. WONOGIRI</v>
          </cell>
          <cell r="D15" t="str">
            <v>Dinas Kesehatan</v>
          </cell>
          <cell r="E15" t="str">
            <v>Kabupaten/Kota</v>
          </cell>
          <cell r="F15" t="str">
            <v>Pemerintah Kabupaten</v>
          </cell>
          <cell r="G15">
            <v>33</v>
          </cell>
          <cell r="H15">
            <v>3312</v>
          </cell>
          <cell r="I15" t="str">
            <v>-</v>
          </cell>
          <cell r="J15">
            <v>114</v>
          </cell>
          <cell r="K15" t="str">
            <v>JAWA TENGAH</v>
          </cell>
          <cell r="L15" t="str">
            <v>WONOGIRI</v>
          </cell>
        </row>
        <row r="16">
          <cell r="B16" t="str">
            <v>D3313</v>
          </cell>
          <cell r="C16" t="str">
            <v>DINAS KESEHATAN KAB. KARANGANYAR</v>
          </cell>
          <cell r="D16" t="str">
            <v>Dinas Kesehatan</v>
          </cell>
          <cell r="E16" t="str">
            <v>Kabupaten/Kota</v>
          </cell>
          <cell r="F16" t="str">
            <v>Pemerintah Kabupaten</v>
          </cell>
          <cell r="G16">
            <v>33</v>
          </cell>
          <cell r="H16">
            <v>3313</v>
          </cell>
          <cell r="I16" t="str">
            <v>-</v>
          </cell>
          <cell r="J16">
            <v>131</v>
          </cell>
          <cell r="K16" t="str">
            <v>JAWA TENGAH</v>
          </cell>
          <cell r="L16" t="str">
            <v>KARANGANYAR</v>
          </cell>
        </row>
        <row r="17">
          <cell r="B17" t="str">
            <v>D3314</v>
          </cell>
          <cell r="C17" t="str">
            <v>DINAS KESEHATAN KAB. SRAGEN</v>
          </cell>
          <cell r="D17" t="str">
            <v>Dinas Kesehatan</v>
          </cell>
          <cell r="E17" t="str">
            <v>Kabupaten/Kota</v>
          </cell>
          <cell r="F17" t="str">
            <v>Pemerintah Kabupaten</v>
          </cell>
          <cell r="G17">
            <v>33</v>
          </cell>
          <cell r="H17">
            <v>3314</v>
          </cell>
          <cell r="I17" t="str">
            <v>-</v>
          </cell>
          <cell r="J17">
            <v>129</v>
          </cell>
          <cell r="K17" t="str">
            <v>JAWA TENGAH</v>
          </cell>
          <cell r="L17" t="str">
            <v>SRAGEN</v>
          </cell>
        </row>
        <row r="18">
          <cell r="B18" t="str">
            <v>D3315</v>
          </cell>
          <cell r="C18" t="str">
            <v>DINAS KESEHATAN KAB. GROBOGAN</v>
          </cell>
          <cell r="D18" t="str">
            <v>Dinas Kesehatan</v>
          </cell>
          <cell r="E18" t="str">
            <v>Kabupaten/Kota</v>
          </cell>
          <cell r="F18" t="str">
            <v>Pemerintah Kabupaten</v>
          </cell>
          <cell r="G18">
            <v>33</v>
          </cell>
          <cell r="H18">
            <v>3315</v>
          </cell>
          <cell r="I18" t="str">
            <v>-</v>
          </cell>
          <cell r="J18">
            <v>167</v>
          </cell>
          <cell r="K18" t="str">
            <v>JAWA TENGAH</v>
          </cell>
          <cell r="L18" t="str">
            <v>GROBOGAN</v>
          </cell>
        </row>
        <row r="19">
          <cell r="B19" t="str">
            <v>D3316</v>
          </cell>
          <cell r="C19" t="str">
            <v>DINAS KESEHATAN KAB. BLORA</v>
          </cell>
          <cell r="D19" t="str">
            <v>Dinas Kesehatan</v>
          </cell>
          <cell r="E19" t="str">
            <v>Kabupaten/Kota</v>
          </cell>
          <cell r="F19" t="str">
            <v>Pemerintah Kabupaten</v>
          </cell>
          <cell r="G19">
            <v>33</v>
          </cell>
          <cell r="H19">
            <v>3316</v>
          </cell>
          <cell r="I19" t="str">
            <v>-</v>
          </cell>
          <cell r="J19">
            <v>79</v>
          </cell>
          <cell r="K19" t="str">
            <v>JAWA TENGAH</v>
          </cell>
          <cell r="L19" t="str">
            <v>BLORA</v>
          </cell>
        </row>
        <row r="20">
          <cell r="B20" t="str">
            <v>D3317</v>
          </cell>
          <cell r="C20" t="str">
            <v>DINAS KESEHATAN KAB. REMBANG</v>
          </cell>
          <cell r="D20" t="str">
            <v>Dinas Kesehatan</v>
          </cell>
          <cell r="E20" t="str">
            <v>Kabupaten/Kota</v>
          </cell>
          <cell r="F20" t="str">
            <v>Pemerintah Kabupaten</v>
          </cell>
          <cell r="G20">
            <v>33</v>
          </cell>
          <cell r="H20">
            <v>3317</v>
          </cell>
          <cell r="I20" t="str">
            <v>-</v>
          </cell>
          <cell r="J20">
            <v>109</v>
          </cell>
          <cell r="K20" t="str">
            <v>JAWA TENGAH</v>
          </cell>
          <cell r="L20" t="str">
            <v>REMBANG</v>
          </cell>
        </row>
        <row r="21">
          <cell r="B21" t="str">
            <v>D3318</v>
          </cell>
          <cell r="C21" t="str">
            <v>DINAS KESEHATAN KAB. PATI</v>
          </cell>
          <cell r="D21" t="str">
            <v>Dinas Kesehatan</v>
          </cell>
          <cell r="E21" t="str">
            <v>Kabupaten/Kota</v>
          </cell>
          <cell r="F21" t="str">
            <v>Pemerintah Kabupaten</v>
          </cell>
          <cell r="G21">
            <v>33</v>
          </cell>
          <cell r="H21">
            <v>3318</v>
          </cell>
          <cell r="I21" t="str">
            <v>-</v>
          </cell>
          <cell r="J21">
            <v>63</v>
          </cell>
          <cell r="K21" t="str">
            <v>JAWA TENGAH</v>
          </cell>
          <cell r="L21" t="str">
            <v>PATI</v>
          </cell>
        </row>
        <row r="22">
          <cell r="B22" t="str">
            <v>D3319</v>
          </cell>
          <cell r="C22" t="str">
            <v>DINAS KESEHATAN KAB. KUDUS</v>
          </cell>
          <cell r="D22" t="str">
            <v>Dinas Kesehatan</v>
          </cell>
          <cell r="E22" t="str">
            <v>Kabupaten/Kota</v>
          </cell>
          <cell r="F22" t="str">
            <v>Pemerintah Kabupaten</v>
          </cell>
          <cell r="G22">
            <v>33</v>
          </cell>
          <cell r="H22">
            <v>3319</v>
          </cell>
          <cell r="I22" t="str">
            <v>-</v>
          </cell>
          <cell r="J22">
            <v>96</v>
          </cell>
          <cell r="K22" t="str">
            <v>JAWA TENGAH</v>
          </cell>
          <cell r="L22" t="str">
            <v>KUDUS</v>
          </cell>
        </row>
        <row r="23">
          <cell r="B23" t="str">
            <v>D3320</v>
          </cell>
          <cell r="C23" t="str">
            <v>DINAS KESEHATAN KAB. JEPARA</v>
          </cell>
          <cell r="D23" t="str">
            <v>Dinas Kesehatan</v>
          </cell>
          <cell r="E23" t="str">
            <v>Kabupaten/Kota</v>
          </cell>
          <cell r="F23" t="str">
            <v>Pemerintah Kabupaten</v>
          </cell>
          <cell r="G23">
            <v>33</v>
          </cell>
          <cell r="H23">
            <v>3320</v>
          </cell>
          <cell r="I23" t="str">
            <v>-</v>
          </cell>
          <cell r="J23">
            <v>1</v>
          </cell>
          <cell r="K23" t="str">
            <v>JAWA TENGAH</v>
          </cell>
          <cell r="L23" t="str">
            <v>JEPARA</v>
          </cell>
        </row>
        <row r="24">
          <cell r="B24" t="str">
            <v>D3321</v>
          </cell>
          <cell r="C24" t="str">
            <v>DINAS KESEHATAN KAB. DEMAK</v>
          </cell>
          <cell r="D24" t="str">
            <v>Dinas Kesehatan</v>
          </cell>
          <cell r="E24" t="str">
            <v>Kabupaten/Kota</v>
          </cell>
          <cell r="F24" t="str">
            <v>Pemerintah Kabupaten</v>
          </cell>
          <cell r="G24">
            <v>33</v>
          </cell>
          <cell r="H24">
            <v>3321</v>
          </cell>
          <cell r="I24" t="str">
            <v>-</v>
          </cell>
          <cell r="J24">
            <v>85</v>
          </cell>
          <cell r="K24" t="str">
            <v>JAWA TENGAH</v>
          </cell>
          <cell r="L24" t="str">
            <v>DEMAK</v>
          </cell>
        </row>
        <row r="25">
          <cell r="B25" t="str">
            <v>D3322</v>
          </cell>
          <cell r="C25" t="str">
            <v>DINAS KESEHATAN KAB. SEMARANG</v>
          </cell>
          <cell r="D25" t="str">
            <v>Dinas Kesehatan</v>
          </cell>
          <cell r="E25" t="str">
            <v>Kabupaten/Kota</v>
          </cell>
          <cell r="F25" t="str">
            <v>Pemerintah Kabupaten</v>
          </cell>
          <cell r="G25">
            <v>33</v>
          </cell>
          <cell r="H25">
            <v>3322</v>
          </cell>
          <cell r="I25" t="str">
            <v>-</v>
          </cell>
          <cell r="J25">
            <v>129</v>
          </cell>
          <cell r="K25" t="str">
            <v>JAWA TENGAH</v>
          </cell>
          <cell r="L25" t="str">
            <v>SEMARANG</v>
          </cell>
        </row>
        <row r="26">
          <cell r="B26" t="str">
            <v>D3323</v>
          </cell>
          <cell r="C26" t="str">
            <v>DINAS KESEHATAN KAB. TEMANGGUNG</v>
          </cell>
          <cell r="D26" t="str">
            <v>Dinas Kesehatan</v>
          </cell>
          <cell r="E26" t="str">
            <v>Kabupaten/Kota</v>
          </cell>
          <cell r="F26" t="str">
            <v>Pemerintah Kabupaten</v>
          </cell>
          <cell r="G26">
            <v>33</v>
          </cell>
          <cell r="H26">
            <v>3323</v>
          </cell>
          <cell r="I26" t="str">
            <v>-</v>
          </cell>
          <cell r="J26">
            <v>131</v>
          </cell>
          <cell r="K26" t="str">
            <v>JAWA TENGAH</v>
          </cell>
          <cell r="L26" t="str">
            <v>TEMANGGUNG</v>
          </cell>
        </row>
        <row r="27">
          <cell r="B27" t="str">
            <v>D3324</v>
          </cell>
          <cell r="C27" t="str">
            <v>DINAS KESEHATAN KAB. KENDAL</v>
          </cell>
          <cell r="D27" t="str">
            <v>Dinas Kesehatan</v>
          </cell>
          <cell r="E27" t="str">
            <v>Kabupaten/Kota</v>
          </cell>
          <cell r="F27" t="str">
            <v>Pemerintah Kabupaten</v>
          </cell>
          <cell r="G27">
            <v>33</v>
          </cell>
          <cell r="H27">
            <v>3324</v>
          </cell>
          <cell r="I27" t="str">
            <v>-</v>
          </cell>
          <cell r="J27">
            <v>137</v>
          </cell>
          <cell r="K27" t="str">
            <v>JAWA TENGAH</v>
          </cell>
          <cell r="L27" t="str">
            <v>KENDAL</v>
          </cell>
        </row>
        <row r="28">
          <cell r="B28" t="str">
            <v>D3325</v>
          </cell>
          <cell r="C28" t="str">
            <v>DINAS KESEHATAN KAB. BATANG</v>
          </cell>
          <cell r="D28" t="str">
            <v>Dinas Kesehatan</v>
          </cell>
          <cell r="E28" t="str">
            <v>Kabupaten/Kota</v>
          </cell>
          <cell r="F28" t="str">
            <v>Pemerintah Kabupaten</v>
          </cell>
          <cell r="G28">
            <v>33</v>
          </cell>
          <cell r="H28">
            <v>3325</v>
          </cell>
          <cell r="I28" t="str">
            <v>-</v>
          </cell>
          <cell r="J28">
            <v>0</v>
          </cell>
          <cell r="K28" t="str">
            <v>JAWA TENGAH</v>
          </cell>
          <cell r="L28" t="str">
            <v>BATANG</v>
          </cell>
        </row>
        <row r="29">
          <cell r="B29" t="str">
            <v>D3326</v>
          </cell>
          <cell r="C29" t="str">
            <v>DINAS KESEHATAN KAB. PEKALONGAN</v>
          </cell>
          <cell r="D29" t="str">
            <v>Dinas Kesehatan</v>
          </cell>
          <cell r="E29" t="str">
            <v>Kabupaten/Kota</v>
          </cell>
          <cell r="F29" t="str">
            <v>Pemerintah Kabupaten</v>
          </cell>
          <cell r="G29">
            <v>33</v>
          </cell>
          <cell r="H29">
            <v>3326</v>
          </cell>
          <cell r="I29" t="str">
            <v>-</v>
          </cell>
          <cell r="J29">
            <v>152</v>
          </cell>
          <cell r="K29" t="str">
            <v>JAWA TENGAH</v>
          </cell>
          <cell r="L29" t="str">
            <v>PEKALONGAN</v>
          </cell>
        </row>
        <row r="30">
          <cell r="B30" t="str">
            <v>D3327</v>
          </cell>
          <cell r="C30" t="str">
            <v>DINAS KESEHATAN KAB. PEMALANG</v>
          </cell>
          <cell r="D30" t="str">
            <v>Dinas Kesehatan</v>
          </cell>
          <cell r="E30" t="str">
            <v>Kabupaten/Kota</v>
          </cell>
          <cell r="F30" t="str">
            <v>Pemerintah Kabupaten</v>
          </cell>
          <cell r="G30">
            <v>33</v>
          </cell>
          <cell r="H30">
            <v>3327</v>
          </cell>
          <cell r="I30" t="str">
            <v>-</v>
          </cell>
          <cell r="J30">
            <v>111</v>
          </cell>
          <cell r="K30" t="str">
            <v>JAWA TENGAH</v>
          </cell>
          <cell r="L30" t="str">
            <v>PEMALANG</v>
          </cell>
        </row>
        <row r="31">
          <cell r="B31" t="str">
            <v>D3328</v>
          </cell>
          <cell r="C31" t="str">
            <v>DINAS KESEHATAN KAB. TEGAL</v>
          </cell>
          <cell r="D31" t="str">
            <v>Dinas Kesehatan</v>
          </cell>
          <cell r="E31" t="str">
            <v>Kabupaten/Kota</v>
          </cell>
          <cell r="F31" t="str">
            <v>Pemerintah Kabupaten</v>
          </cell>
          <cell r="G31">
            <v>33</v>
          </cell>
          <cell r="H31">
            <v>3328</v>
          </cell>
          <cell r="I31" t="str">
            <v>-</v>
          </cell>
          <cell r="J31">
            <v>78</v>
          </cell>
          <cell r="K31" t="str">
            <v>JAWA TENGAH</v>
          </cell>
          <cell r="L31" t="str">
            <v>TEGAL</v>
          </cell>
        </row>
        <row r="32">
          <cell r="B32" t="str">
            <v>D3329</v>
          </cell>
          <cell r="C32" t="str">
            <v>DINAS KESEHATAN KAB. BREBES</v>
          </cell>
          <cell r="D32" t="str">
            <v>Dinas Kesehatan</v>
          </cell>
          <cell r="E32" t="str">
            <v>Kabupaten/Kota</v>
          </cell>
          <cell r="F32" t="str">
            <v>Pemerintah Kabupaten</v>
          </cell>
          <cell r="G32">
            <v>33</v>
          </cell>
          <cell r="H32">
            <v>3329</v>
          </cell>
          <cell r="I32" t="str">
            <v>-</v>
          </cell>
          <cell r="J32">
            <v>170</v>
          </cell>
          <cell r="K32" t="str">
            <v>JAWA TENGAH</v>
          </cell>
          <cell r="L32" t="str">
            <v>BREBES</v>
          </cell>
        </row>
        <row r="33">
          <cell r="B33" t="str">
            <v>D3371</v>
          </cell>
          <cell r="C33" t="str">
            <v>DINAS KESEHATAN KOTA MAGELANG</v>
          </cell>
          <cell r="D33" t="str">
            <v>Dinas Kesehatan</v>
          </cell>
          <cell r="E33" t="str">
            <v>Kabupaten/Kota</v>
          </cell>
          <cell r="F33" t="str">
            <v>Pemerintah Kota</v>
          </cell>
          <cell r="G33">
            <v>33</v>
          </cell>
          <cell r="H33">
            <v>3371</v>
          </cell>
          <cell r="I33" t="str">
            <v>-</v>
          </cell>
          <cell r="J33">
            <v>64</v>
          </cell>
          <cell r="K33" t="str">
            <v>JAWA TENGAH</v>
          </cell>
          <cell r="L33" t="str">
            <v>KOTA MAGELANG</v>
          </cell>
        </row>
        <row r="34">
          <cell r="B34" t="str">
            <v>D3372</v>
          </cell>
          <cell r="C34" t="str">
            <v>DINAS KESEHATAN KOTA SURAKARTA</v>
          </cell>
          <cell r="D34" t="str">
            <v>Dinas Kesehatan</v>
          </cell>
          <cell r="E34" t="str">
            <v>Kabupaten/Kota</v>
          </cell>
          <cell r="F34" t="str">
            <v>Pemerintah Kota</v>
          </cell>
          <cell r="G34">
            <v>33</v>
          </cell>
          <cell r="H34">
            <v>3372</v>
          </cell>
          <cell r="I34" t="str">
            <v>-</v>
          </cell>
          <cell r="J34">
            <v>98</v>
          </cell>
          <cell r="K34" t="str">
            <v>JAWA TENGAH</v>
          </cell>
          <cell r="L34" t="str">
            <v>KOTA SURAKARTA</v>
          </cell>
        </row>
        <row r="35">
          <cell r="B35" t="str">
            <v>D3373</v>
          </cell>
          <cell r="C35" t="str">
            <v>DINAS KESEHATAN KOTA SALATIGA</v>
          </cell>
          <cell r="D35" t="str">
            <v>Dinas Kesehatan</v>
          </cell>
          <cell r="E35" t="str">
            <v>Kabupaten/Kota</v>
          </cell>
          <cell r="F35" t="str">
            <v>Pemerintah Kota</v>
          </cell>
          <cell r="G35">
            <v>33</v>
          </cell>
          <cell r="H35">
            <v>3373</v>
          </cell>
          <cell r="I35" t="str">
            <v>-</v>
          </cell>
          <cell r="J35">
            <v>122</v>
          </cell>
          <cell r="K35" t="str">
            <v>JAWA TENGAH</v>
          </cell>
          <cell r="L35" t="str">
            <v>KOTA SALATIGA</v>
          </cell>
        </row>
        <row r="36">
          <cell r="B36" t="str">
            <v>D3374</v>
          </cell>
          <cell r="C36" t="str">
            <v>DINAS KESEHATAN KOTA SEMARANG</v>
          </cell>
          <cell r="D36" t="str">
            <v>Dinas Kesehatan</v>
          </cell>
          <cell r="E36" t="str">
            <v>Kabupaten/Kota</v>
          </cell>
          <cell r="F36" t="str">
            <v>Pemerintah Kota</v>
          </cell>
          <cell r="G36">
            <v>33</v>
          </cell>
          <cell r="H36">
            <v>3374</v>
          </cell>
          <cell r="I36" t="str">
            <v>-</v>
          </cell>
          <cell r="J36">
            <v>121</v>
          </cell>
          <cell r="K36" t="str">
            <v>JAWA TENGAH</v>
          </cell>
          <cell r="L36" t="str">
            <v>KOTA SEMARANG</v>
          </cell>
        </row>
        <row r="37">
          <cell r="B37" t="str">
            <v>D3375</v>
          </cell>
          <cell r="C37" t="str">
            <v>DINAS KESEHATAN KOTA PEKALONGAN</v>
          </cell>
          <cell r="D37" t="str">
            <v>Dinas Kesehatan</v>
          </cell>
          <cell r="E37" t="str">
            <v>Kabupaten/Kota</v>
          </cell>
          <cell r="F37" t="str">
            <v>Pemerintah Kota</v>
          </cell>
          <cell r="G37">
            <v>33</v>
          </cell>
          <cell r="H37">
            <v>3375</v>
          </cell>
          <cell r="I37" t="str">
            <v>-</v>
          </cell>
          <cell r="J37">
            <v>0</v>
          </cell>
          <cell r="K37" t="str">
            <v>JAWA TENGAH</v>
          </cell>
          <cell r="L37" t="str">
            <v>KOTA PEKALONGAN</v>
          </cell>
        </row>
        <row r="38">
          <cell r="B38" t="str">
            <v>D3376</v>
          </cell>
          <cell r="C38" t="str">
            <v>DINAS KESEHATAN KOTA TEGAL</v>
          </cell>
          <cell r="D38" t="str">
            <v>Dinas Kesehatan</v>
          </cell>
          <cell r="E38" t="str">
            <v>Kabupaten/Kota</v>
          </cell>
          <cell r="F38" t="str">
            <v>Pemerintah Kota</v>
          </cell>
          <cell r="G38">
            <v>33</v>
          </cell>
          <cell r="H38">
            <v>3376</v>
          </cell>
          <cell r="I38" t="str">
            <v>-</v>
          </cell>
          <cell r="J38">
            <v>0</v>
          </cell>
          <cell r="K38" t="str">
            <v>JAWA TENGAH</v>
          </cell>
          <cell r="L38" t="str">
            <v>KOTA TEGAL</v>
          </cell>
        </row>
        <row r="39">
          <cell r="B39" t="str">
            <v>P3301010101</v>
          </cell>
          <cell r="C39" t="str">
            <v>DAYEUH LUHUR  I</v>
          </cell>
          <cell r="D39" t="str">
            <v>Puskesmas</v>
          </cell>
          <cell r="E39" t="str">
            <v>Rawat Inap</v>
          </cell>
          <cell r="F39" t="str">
            <v>Pemerintah Kabupaten</v>
          </cell>
          <cell r="G39">
            <v>33</v>
          </cell>
          <cell r="H39">
            <v>3301</v>
          </cell>
          <cell r="I39">
            <v>0</v>
          </cell>
          <cell r="J39">
            <v>18</v>
          </cell>
          <cell r="K39" t="str">
            <v>JAWA TENGAH</v>
          </cell>
          <cell r="L39" t="str">
            <v>CILACAP</v>
          </cell>
        </row>
        <row r="40">
          <cell r="B40" t="str">
            <v>P3301010202</v>
          </cell>
          <cell r="C40" t="str">
            <v>DAYEUH LUHUR  II</v>
          </cell>
          <cell r="D40" t="str">
            <v>Puskesmas</v>
          </cell>
          <cell r="E40" t="str">
            <v>Non Rawat Inap</v>
          </cell>
          <cell r="F40" t="str">
            <v>Pemerintah Kabupaten</v>
          </cell>
          <cell r="G40">
            <v>33</v>
          </cell>
          <cell r="H40">
            <v>3301</v>
          </cell>
          <cell r="I40">
            <v>0</v>
          </cell>
          <cell r="J40">
            <v>55</v>
          </cell>
          <cell r="K40" t="str">
            <v>JAWA TENGAH</v>
          </cell>
          <cell r="L40" t="str">
            <v>CILACAP</v>
          </cell>
        </row>
        <row r="41">
          <cell r="B41" t="str">
            <v>P3301020101</v>
          </cell>
          <cell r="C41" t="str">
            <v>WANAREJA I</v>
          </cell>
          <cell r="D41" t="str">
            <v>Puskesmas</v>
          </cell>
          <cell r="E41" t="str">
            <v>Rawat Inap</v>
          </cell>
          <cell r="F41" t="str">
            <v>Pemerintah Kabupaten</v>
          </cell>
          <cell r="G41">
            <v>33</v>
          </cell>
          <cell r="H41">
            <v>3301</v>
          </cell>
          <cell r="I41">
            <v>0</v>
          </cell>
          <cell r="J41">
            <v>81</v>
          </cell>
          <cell r="K41" t="str">
            <v>JAWA TENGAH</v>
          </cell>
          <cell r="L41" t="str">
            <v>CILACAP</v>
          </cell>
        </row>
        <row r="42">
          <cell r="B42" t="str">
            <v>P3301020202</v>
          </cell>
          <cell r="C42" t="str">
            <v>WANAREJA II</v>
          </cell>
          <cell r="D42" t="str">
            <v>Puskesmas</v>
          </cell>
          <cell r="E42" t="str">
            <v>Non Rawat Inap</v>
          </cell>
          <cell r="F42" t="str">
            <v>Pemerintah Kabupaten</v>
          </cell>
          <cell r="G42">
            <v>33</v>
          </cell>
          <cell r="H42">
            <v>3301</v>
          </cell>
          <cell r="I42">
            <v>0</v>
          </cell>
          <cell r="J42">
            <v>56</v>
          </cell>
          <cell r="K42" t="str">
            <v>JAWA TENGAH</v>
          </cell>
          <cell r="L42" t="str">
            <v>CILACAP</v>
          </cell>
        </row>
        <row r="43">
          <cell r="B43" t="str">
            <v>P3301030201</v>
          </cell>
          <cell r="C43" t="str">
            <v>MAJENANG I</v>
          </cell>
          <cell r="D43" t="str">
            <v>Puskesmas</v>
          </cell>
          <cell r="E43" t="str">
            <v>Non Rawat Inap</v>
          </cell>
          <cell r="F43" t="str">
            <v>Pemerintah Kabupaten</v>
          </cell>
          <cell r="G43">
            <v>33</v>
          </cell>
          <cell r="H43">
            <v>3301</v>
          </cell>
          <cell r="I43">
            <v>0</v>
          </cell>
          <cell r="J43">
            <v>108</v>
          </cell>
          <cell r="K43" t="str">
            <v>JAWA TENGAH</v>
          </cell>
          <cell r="L43" t="str">
            <v>CILACAP</v>
          </cell>
        </row>
        <row r="44">
          <cell r="B44" t="str">
            <v>P3301030202</v>
          </cell>
          <cell r="C44" t="str">
            <v>MAJENANG II</v>
          </cell>
          <cell r="D44" t="str">
            <v>Puskesmas</v>
          </cell>
          <cell r="E44" t="str">
            <v>Non Rawat Inap</v>
          </cell>
          <cell r="F44" t="str">
            <v>Pemerintah Kabupaten</v>
          </cell>
          <cell r="G44">
            <v>33</v>
          </cell>
          <cell r="H44">
            <v>3301</v>
          </cell>
          <cell r="I44">
            <v>0</v>
          </cell>
          <cell r="J44">
            <v>65</v>
          </cell>
          <cell r="K44" t="str">
            <v>JAWA TENGAH</v>
          </cell>
          <cell r="L44" t="str">
            <v>CILACAP</v>
          </cell>
        </row>
        <row r="45">
          <cell r="B45" t="str">
            <v>P3301040101</v>
          </cell>
          <cell r="C45" t="str">
            <v>CIMANGGU I</v>
          </cell>
          <cell r="D45" t="str">
            <v>Puskesmas</v>
          </cell>
          <cell r="E45" t="str">
            <v>Rawat Inap</v>
          </cell>
          <cell r="F45" t="str">
            <v>Pemerintah Kabupaten</v>
          </cell>
          <cell r="G45">
            <v>33</v>
          </cell>
          <cell r="H45">
            <v>3301</v>
          </cell>
          <cell r="I45">
            <v>0</v>
          </cell>
          <cell r="J45">
            <v>56</v>
          </cell>
          <cell r="K45" t="str">
            <v>JAWA TENGAH</v>
          </cell>
          <cell r="L45" t="str">
            <v>CILACAP</v>
          </cell>
        </row>
        <row r="46">
          <cell r="B46" t="str">
            <v>P3301040202</v>
          </cell>
          <cell r="C46" t="str">
            <v>CIMANGGU II</v>
          </cell>
          <cell r="D46" t="str">
            <v>Puskesmas</v>
          </cell>
          <cell r="E46" t="str">
            <v>Non Rawat Inap</v>
          </cell>
          <cell r="F46" t="str">
            <v>Pemerintah Kabupaten</v>
          </cell>
          <cell r="G46">
            <v>33</v>
          </cell>
          <cell r="H46">
            <v>3301</v>
          </cell>
          <cell r="I46">
            <v>0</v>
          </cell>
          <cell r="J46">
            <v>69</v>
          </cell>
          <cell r="K46" t="str">
            <v>JAWA TENGAH</v>
          </cell>
          <cell r="L46" t="str">
            <v>CILACAP</v>
          </cell>
        </row>
        <row r="47">
          <cell r="B47" t="str">
            <v>P3301050101</v>
          </cell>
          <cell r="C47" t="str">
            <v>KARANG PUNCUNG  I</v>
          </cell>
          <cell r="D47" t="str">
            <v>Puskesmas</v>
          </cell>
          <cell r="E47" t="str">
            <v>Rawat Inap</v>
          </cell>
          <cell r="F47" t="str">
            <v>Pemerintah Kabupaten</v>
          </cell>
          <cell r="G47">
            <v>33</v>
          </cell>
          <cell r="H47">
            <v>3301</v>
          </cell>
          <cell r="I47">
            <v>0</v>
          </cell>
          <cell r="J47">
            <v>72</v>
          </cell>
          <cell r="K47" t="str">
            <v>JAWA TENGAH</v>
          </cell>
          <cell r="L47" t="str">
            <v>CILACAP</v>
          </cell>
        </row>
        <row r="48">
          <cell r="B48" t="str">
            <v>P3301050202</v>
          </cell>
          <cell r="C48" t="str">
            <v>KARANG PUNCUNG  II</v>
          </cell>
          <cell r="D48" t="str">
            <v>Puskesmas</v>
          </cell>
          <cell r="E48" t="str">
            <v>Non Rawat Inap</v>
          </cell>
          <cell r="F48" t="str">
            <v>Pemerintah Kabupaten</v>
          </cell>
          <cell r="G48">
            <v>33</v>
          </cell>
          <cell r="H48">
            <v>3301</v>
          </cell>
          <cell r="I48">
            <v>0</v>
          </cell>
          <cell r="J48">
            <v>54</v>
          </cell>
          <cell r="K48" t="str">
            <v>JAWA TENGAH</v>
          </cell>
          <cell r="L48" t="str">
            <v>CILACAP</v>
          </cell>
        </row>
        <row r="49">
          <cell r="B49" t="str">
            <v>P3301060101</v>
          </cell>
          <cell r="C49" t="str">
            <v>CIPARI</v>
          </cell>
          <cell r="D49" t="str">
            <v>Puskesmas</v>
          </cell>
          <cell r="E49" t="str">
            <v>Rawat Inap</v>
          </cell>
          <cell r="F49" t="str">
            <v>Pemerintah Kabupaten</v>
          </cell>
          <cell r="G49">
            <v>33</v>
          </cell>
          <cell r="H49">
            <v>3301</v>
          </cell>
          <cell r="I49">
            <v>0</v>
          </cell>
          <cell r="J49">
            <v>97</v>
          </cell>
          <cell r="K49" t="str">
            <v>JAWA TENGAH</v>
          </cell>
          <cell r="L49" t="str">
            <v>CILACAP</v>
          </cell>
        </row>
        <row r="50">
          <cell r="B50" t="str">
            <v>P3301070101</v>
          </cell>
          <cell r="C50" t="str">
            <v>SIDAREJA</v>
          </cell>
          <cell r="D50" t="str">
            <v>Puskesmas</v>
          </cell>
          <cell r="E50" t="str">
            <v>Rawat Inap</v>
          </cell>
          <cell r="F50" t="str">
            <v>Pemerintah Kabupaten</v>
          </cell>
          <cell r="G50">
            <v>33</v>
          </cell>
          <cell r="H50">
            <v>3301</v>
          </cell>
          <cell r="I50">
            <v>0</v>
          </cell>
          <cell r="J50">
            <v>84</v>
          </cell>
          <cell r="K50" t="str">
            <v>JAWA TENGAH</v>
          </cell>
          <cell r="L50" t="str">
            <v>CILACAP</v>
          </cell>
        </row>
        <row r="51">
          <cell r="B51" t="str">
            <v>P3301080201</v>
          </cell>
          <cell r="C51" t="str">
            <v>KEDUNG REJA</v>
          </cell>
          <cell r="D51" t="str">
            <v>Puskesmas</v>
          </cell>
          <cell r="E51" t="str">
            <v>Non Rawat Inap</v>
          </cell>
          <cell r="F51" t="str">
            <v>Pemerintah Kabupaten</v>
          </cell>
          <cell r="G51">
            <v>33</v>
          </cell>
          <cell r="H51">
            <v>3301</v>
          </cell>
          <cell r="I51">
            <v>0</v>
          </cell>
          <cell r="J51">
            <v>88</v>
          </cell>
          <cell r="K51" t="str">
            <v>JAWA TENGAH</v>
          </cell>
          <cell r="L51" t="str">
            <v>CILACAP</v>
          </cell>
        </row>
        <row r="52">
          <cell r="B52" t="str">
            <v>P3301090201</v>
          </cell>
          <cell r="C52" t="str">
            <v>PATIMUAN</v>
          </cell>
          <cell r="D52" t="str">
            <v>Puskesmas</v>
          </cell>
          <cell r="E52" t="str">
            <v>Non Rawat Inap</v>
          </cell>
          <cell r="F52" t="str">
            <v>Pemerintah Kabupaten</v>
          </cell>
          <cell r="G52">
            <v>33</v>
          </cell>
          <cell r="H52">
            <v>3301</v>
          </cell>
          <cell r="I52">
            <v>0</v>
          </cell>
          <cell r="J52">
            <v>66</v>
          </cell>
          <cell r="K52" t="str">
            <v>JAWA TENGAH</v>
          </cell>
          <cell r="L52" t="str">
            <v>CILACAP</v>
          </cell>
        </row>
        <row r="53">
          <cell r="B53" t="str">
            <v>P3301100101</v>
          </cell>
          <cell r="C53" t="str">
            <v>GANDRUNG MANGU I</v>
          </cell>
          <cell r="D53" t="str">
            <v>Puskesmas</v>
          </cell>
          <cell r="E53" t="str">
            <v>Rawat Inap</v>
          </cell>
          <cell r="F53" t="str">
            <v>Pemerintah Kabupaten</v>
          </cell>
          <cell r="G53">
            <v>33</v>
          </cell>
          <cell r="H53">
            <v>3301</v>
          </cell>
          <cell r="I53">
            <v>0</v>
          </cell>
          <cell r="J53">
            <v>112</v>
          </cell>
          <cell r="K53" t="str">
            <v>JAWA TENGAH</v>
          </cell>
          <cell r="L53" t="str">
            <v>CILACAP</v>
          </cell>
        </row>
        <row r="54">
          <cell r="B54" t="str">
            <v>P3301100202</v>
          </cell>
          <cell r="C54" t="str">
            <v>GANDRUNG MANGU II</v>
          </cell>
          <cell r="D54" t="str">
            <v>Puskesmas</v>
          </cell>
          <cell r="E54" t="str">
            <v>Non Rawat Inap</v>
          </cell>
          <cell r="F54" t="str">
            <v>Pemerintah Kabupaten</v>
          </cell>
          <cell r="G54">
            <v>33</v>
          </cell>
          <cell r="H54">
            <v>3301</v>
          </cell>
          <cell r="I54">
            <v>0</v>
          </cell>
          <cell r="J54">
            <v>78</v>
          </cell>
          <cell r="K54" t="str">
            <v>JAWA TENGAH</v>
          </cell>
          <cell r="L54" t="str">
            <v>CILACAP</v>
          </cell>
        </row>
        <row r="55">
          <cell r="B55" t="str">
            <v>P3301110201</v>
          </cell>
          <cell r="C55" t="str">
            <v>BANTARSARI</v>
          </cell>
          <cell r="D55" t="str">
            <v>Puskesmas</v>
          </cell>
          <cell r="E55" t="str">
            <v>Non Rawat Inap</v>
          </cell>
          <cell r="F55" t="str">
            <v>Pemerintah Kabupaten</v>
          </cell>
          <cell r="G55">
            <v>33</v>
          </cell>
          <cell r="H55">
            <v>3301</v>
          </cell>
          <cell r="I55">
            <v>0</v>
          </cell>
          <cell r="J55">
            <v>78</v>
          </cell>
          <cell r="K55" t="str">
            <v>JAWA TENGAH</v>
          </cell>
          <cell r="L55" t="str">
            <v>CILACAP</v>
          </cell>
        </row>
        <row r="56">
          <cell r="B56" t="str">
            <v>P3301120101</v>
          </cell>
          <cell r="C56" t="str">
            <v>KAWUNGANTEN</v>
          </cell>
          <cell r="D56" t="str">
            <v>Puskesmas</v>
          </cell>
          <cell r="E56" t="str">
            <v>Rawat Inap</v>
          </cell>
          <cell r="F56" t="str">
            <v>Pemerintah Kabupaten</v>
          </cell>
          <cell r="G56">
            <v>33</v>
          </cell>
          <cell r="H56">
            <v>3301</v>
          </cell>
          <cell r="I56">
            <v>0</v>
          </cell>
          <cell r="J56">
            <v>86</v>
          </cell>
          <cell r="K56" t="str">
            <v>JAWA TENGAH</v>
          </cell>
          <cell r="L56" t="str">
            <v>CILACAP</v>
          </cell>
        </row>
        <row r="57">
          <cell r="B57" t="str">
            <v>P3301121201</v>
          </cell>
          <cell r="C57" t="str">
            <v>KAMPUNG LAUT</v>
          </cell>
          <cell r="D57" t="str">
            <v>Puskesmas</v>
          </cell>
          <cell r="E57" t="str">
            <v>Non Rawat Inap</v>
          </cell>
          <cell r="F57" t="str">
            <v>Pemerintah Kabupaten</v>
          </cell>
          <cell r="G57">
            <v>33</v>
          </cell>
          <cell r="H57">
            <v>3301</v>
          </cell>
          <cell r="I57">
            <v>0</v>
          </cell>
          <cell r="J57">
            <v>57</v>
          </cell>
          <cell r="K57" t="str">
            <v>JAWA TENGAH</v>
          </cell>
          <cell r="L57" t="str">
            <v>CILACAP</v>
          </cell>
        </row>
        <row r="58">
          <cell r="B58" t="str">
            <v>P3301130201</v>
          </cell>
          <cell r="C58" t="str">
            <v>JERUK LEGI  I</v>
          </cell>
          <cell r="D58" t="str">
            <v>Puskesmas</v>
          </cell>
          <cell r="E58" t="str">
            <v>Non Rawat Inap</v>
          </cell>
          <cell r="F58" t="str">
            <v>Pemerintah Kabupaten</v>
          </cell>
          <cell r="G58">
            <v>33</v>
          </cell>
          <cell r="H58">
            <v>3301</v>
          </cell>
          <cell r="I58">
            <v>0</v>
          </cell>
          <cell r="J58">
            <v>68</v>
          </cell>
          <cell r="K58" t="str">
            <v>JAWA TENGAH</v>
          </cell>
          <cell r="L58" t="str">
            <v>CILACAP</v>
          </cell>
        </row>
        <row r="59">
          <cell r="B59" t="str">
            <v>P3301130202</v>
          </cell>
          <cell r="C59" t="str">
            <v>JERUK LEGI  II</v>
          </cell>
          <cell r="D59" t="str">
            <v>Puskesmas</v>
          </cell>
          <cell r="E59" t="str">
            <v>Non Rawat Inap</v>
          </cell>
          <cell r="F59" t="str">
            <v>Pemerintah Kabupaten</v>
          </cell>
          <cell r="G59">
            <v>33</v>
          </cell>
          <cell r="H59">
            <v>3301</v>
          </cell>
          <cell r="I59">
            <v>0</v>
          </cell>
          <cell r="J59">
            <v>40</v>
          </cell>
          <cell r="K59" t="str">
            <v>JAWA TENGAH</v>
          </cell>
          <cell r="L59" t="str">
            <v>CILACAP</v>
          </cell>
        </row>
        <row r="60">
          <cell r="B60" t="str">
            <v>P3301140201</v>
          </cell>
          <cell r="C60" t="str">
            <v>KESUGIHAN I</v>
          </cell>
          <cell r="D60" t="str">
            <v>Puskesmas</v>
          </cell>
          <cell r="E60" t="str">
            <v>Non Rawat Inap</v>
          </cell>
          <cell r="F60" t="str">
            <v>Pemerintah Kabupaten</v>
          </cell>
          <cell r="G60">
            <v>33</v>
          </cell>
          <cell r="H60">
            <v>3301</v>
          </cell>
          <cell r="I60">
            <v>0</v>
          </cell>
          <cell r="J60">
            <v>82</v>
          </cell>
          <cell r="K60" t="str">
            <v>JAWA TENGAH</v>
          </cell>
          <cell r="L60" t="str">
            <v>CILACAP</v>
          </cell>
        </row>
        <row r="61">
          <cell r="B61" t="str">
            <v>P3301140202</v>
          </cell>
          <cell r="C61" t="str">
            <v>KESUGIHAN II</v>
          </cell>
          <cell r="D61" t="str">
            <v>Puskesmas</v>
          </cell>
          <cell r="E61" t="str">
            <v>Non Rawat Inap</v>
          </cell>
          <cell r="F61" t="str">
            <v>Pemerintah Kabupaten</v>
          </cell>
          <cell r="G61">
            <v>33</v>
          </cell>
          <cell r="H61">
            <v>3301</v>
          </cell>
          <cell r="I61">
            <v>0</v>
          </cell>
          <cell r="J61">
            <v>75</v>
          </cell>
          <cell r="K61" t="str">
            <v>JAWA TENGAH</v>
          </cell>
          <cell r="L61" t="str">
            <v>CILACAP</v>
          </cell>
        </row>
        <row r="62">
          <cell r="B62" t="str">
            <v>P3301150101</v>
          </cell>
          <cell r="C62" t="str">
            <v>ADIPALA I</v>
          </cell>
          <cell r="D62" t="str">
            <v>Puskesmas</v>
          </cell>
          <cell r="E62" t="str">
            <v>Rawat Inap</v>
          </cell>
          <cell r="F62" t="str">
            <v>Pemerintah Kabupaten</v>
          </cell>
          <cell r="G62">
            <v>33</v>
          </cell>
          <cell r="H62">
            <v>3301</v>
          </cell>
          <cell r="I62">
            <v>0</v>
          </cell>
          <cell r="J62">
            <v>106</v>
          </cell>
          <cell r="K62" t="str">
            <v>JAWA TENGAH</v>
          </cell>
          <cell r="L62" t="str">
            <v>CILACAP</v>
          </cell>
        </row>
        <row r="63">
          <cell r="B63" t="str">
            <v>P3301150202</v>
          </cell>
          <cell r="C63" t="str">
            <v>ADIPALA II</v>
          </cell>
          <cell r="D63" t="str">
            <v>Puskesmas</v>
          </cell>
          <cell r="E63" t="str">
            <v>Non Rawat Inap</v>
          </cell>
          <cell r="F63" t="str">
            <v>Pemerintah Kabupaten</v>
          </cell>
          <cell r="G63">
            <v>33</v>
          </cell>
          <cell r="H63">
            <v>3301</v>
          </cell>
          <cell r="I63">
            <v>0</v>
          </cell>
          <cell r="J63">
            <v>6</v>
          </cell>
          <cell r="K63" t="str">
            <v>JAWA TENGAH</v>
          </cell>
          <cell r="L63" t="str">
            <v>CILACAP</v>
          </cell>
        </row>
        <row r="64">
          <cell r="B64" t="str">
            <v>P3301160101</v>
          </cell>
          <cell r="C64" t="str">
            <v>MAOS</v>
          </cell>
          <cell r="D64" t="str">
            <v>Puskesmas</v>
          </cell>
          <cell r="E64" t="str">
            <v>Rawat Inap</v>
          </cell>
          <cell r="F64" t="str">
            <v>Pemerintah Kabupaten</v>
          </cell>
          <cell r="G64">
            <v>33</v>
          </cell>
          <cell r="H64">
            <v>3301</v>
          </cell>
          <cell r="I64">
            <v>0</v>
          </cell>
          <cell r="J64">
            <v>152</v>
          </cell>
          <cell r="K64" t="str">
            <v>JAWA TENGAH</v>
          </cell>
          <cell r="L64" t="str">
            <v>CILACAP</v>
          </cell>
        </row>
        <row r="65">
          <cell r="B65" t="str">
            <v>P3301170101</v>
          </cell>
          <cell r="C65" t="str">
            <v>SAMPANG</v>
          </cell>
          <cell r="D65" t="str">
            <v>Puskesmas</v>
          </cell>
          <cell r="E65" t="str">
            <v>Rawat Inap</v>
          </cell>
          <cell r="F65" t="str">
            <v>Pemerintah Kabupaten</v>
          </cell>
          <cell r="G65">
            <v>33</v>
          </cell>
          <cell r="H65">
            <v>3301</v>
          </cell>
          <cell r="I65">
            <v>0</v>
          </cell>
          <cell r="J65">
            <v>76</v>
          </cell>
          <cell r="K65" t="str">
            <v>JAWA TENGAH</v>
          </cell>
          <cell r="L65" t="str">
            <v>CILACAP</v>
          </cell>
        </row>
        <row r="66">
          <cell r="B66" t="str">
            <v>P3301180101</v>
          </cell>
          <cell r="C66" t="str">
            <v>KROYA I</v>
          </cell>
          <cell r="D66" t="str">
            <v>Puskesmas</v>
          </cell>
          <cell r="E66" t="str">
            <v>Rawat Inap</v>
          </cell>
          <cell r="F66" t="str">
            <v>Pemerintah Kabupaten</v>
          </cell>
          <cell r="G66">
            <v>33</v>
          </cell>
          <cell r="H66">
            <v>3301</v>
          </cell>
          <cell r="I66">
            <v>0</v>
          </cell>
          <cell r="J66">
            <v>79</v>
          </cell>
          <cell r="K66" t="str">
            <v>JAWA TENGAH</v>
          </cell>
          <cell r="L66" t="str">
            <v>CILACAP</v>
          </cell>
        </row>
        <row r="67">
          <cell r="B67" t="str">
            <v>P3301180202</v>
          </cell>
          <cell r="C67" t="str">
            <v>KROYA II</v>
          </cell>
          <cell r="D67" t="str">
            <v>Puskesmas</v>
          </cell>
          <cell r="E67" t="str">
            <v>Non Rawat Inap</v>
          </cell>
          <cell r="F67" t="str">
            <v>Pemerintah Kabupaten</v>
          </cell>
          <cell r="G67">
            <v>33</v>
          </cell>
          <cell r="H67">
            <v>3301</v>
          </cell>
          <cell r="I67">
            <v>0</v>
          </cell>
          <cell r="J67">
            <v>50</v>
          </cell>
          <cell r="K67" t="str">
            <v>JAWA TENGAH</v>
          </cell>
          <cell r="L67" t="str">
            <v>CILACAP</v>
          </cell>
        </row>
        <row r="68">
          <cell r="B68" t="str">
            <v>P3301190101</v>
          </cell>
          <cell r="C68" t="str">
            <v>BINANGUN</v>
          </cell>
          <cell r="D68" t="str">
            <v>Puskesmas</v>
          </cell>
          <cell r="E68" t="str">
            <v>Rawat Inap</v>
          </cell>
          <cell r="F68" t="str">
            <v>Pemerintah Kabupaten</v>
          </cell>
          <cell r="G68">
            <v>33</v>
          </cell>
          <cell r="H68">
            <v>3301</v>
          </cell>
          <cell r="I68">
            <v>0</v>
          </cell>
          <cell r="J68">
            <v>67</v>
          </cell>
          <cell r="K68" t="str">
            <v>JAWA TENGAH</v>
          </cell>
          <cell r="L68" t="str">
            <v>CILACAP</v>
          </cell>
        </row>
        <row r="69">
          <cell r="B69" t="str">
            <v>P3301200102</v>
          </cell>
          <cell r="C69" t="str">
            <v>NUSA WUNGU II</v>
          </cell>
          <cell r="D69" t="str">
            <v>Puskesmas</v>
          </cell>
          <cell r="E69" t="str">
            <v>Rawat Inap</v>
          </cell>
          <cell r="F69" t="str">
            <v>Pemerintah Kabupaten</v>
          </cell>
          <cell r="G69">
            <v>33</v>
          </cell>
          <cell r="H69">
            <v>3301</v>
          </cell>
          <cell r="I69">
            <v>0</v>
          </cell>
          <cell r="J69">
            <v>72</v>
          </cell>
          <cell r="K69" t="str">
            <v>JAWA TENGAH</v>
          </cell>
          <cell r="L69" t="str">
            <v>CILACAP</v>
          </cell>
        </row>
        <row r="70">
          <cell r="B70" t="str">
            <v>P3301200201</v>
          </cell>
          <cell r="C70" t="str">
            <v>NUSA WUNGU I</v>
          </cell>
          <cell r="D70" t="str">
            <v>Puskesmas</v>
          </cell>
          <cell r="E70" t="str">
            <v>Non Rawat Inap</v>
          </cell>
          <cell r="F70" t="str">
            <v>Pemerintah Kabupaten</v>
          </cell>
          <cell r="G70">
            <v>33</v>
          </cell>
          <cell r="H70">
            <v>3301</v>
          </cell>
          <cell r="I70">
            <v>0</v>
          </cell>
          <cell r="J70">
            <v>64</v>
          </cell>
          <cell r="K70" t="str">
            <v>JAWA TENGAH</v>
          </cell>
          <cell r="L70" t="str">
            <v>CILACAP</v>
          </cell>
        </row>
        <row r="71">
          <cell r="B71" t="str">
            <v>P3301710201</v>
          </cell>
          <cell r="C71" t="str">
            <v>CILACAP SEL.  I</v>
          </cell>
          <cell r="D71" t="str">
            <v>Puskesmas</v>
          </cell>
          <cell r="E71" t="str">
            <v>Non Rawat Inap</v>
          </cell>
          <cell r="F71" t="str">
            <v>Pemerintah Kabupaten</v>
          </cell>
          <cell r="G71">
            <v>33</v>
          </cell>
          <cell r="H71">
            <v>3301</v>
          </cell>
          <cell r="I71">
            <v>0</v>
          </cell>
          <cell r="J71">
            <v>56</v>
          </cell>
          <cell r="K71" t="str">
            <v>JAWA TENGAH</v>
          </cell>
          <cell r="L71" t="str">
            <v>CILACAP</v>
          </cell>
        </row>
        <row r="72">
          <cell r="B72" t="str">
            <v>P3301710202</v>
          </cell>
          <cell r="C72" t="str">
            <v>CILACAP SEL.  II</v>
          </cell>
          <cell r="D72" t="str">
            <v>Puskesmas</v>
          </cell>
          <cell r="E72" t="str">
            <v>Non Rawat Inap</v>
          </cell>
          <cell r="F72" t="str">
            <v>Pemerintah Kabupaten</v>
          </cell>
          <cell r="G72">
            <v>33</v>
          </cell>
          <cell r="H72">
            <v>3301</v>
          </cell>
          <cell r="I72">
            <v>0</v>
          </cell>
          <cell r="J72">
            <v>44</v>
          </cell>
          <cell r="K72" t="str">
            <v>JAWA TENGAH</v>
          </cell>
          <cell r="L72" t="str">
            <v>CILACAP</v>
          </cell>
        </row>
        <row r="73">
          <cell r="B73" t="str">
            <v>P3301720201</v>
          </cell>
          <cell r="C73" t="str">
            <v>CILACAP TENGAH I</v>
          </cell>
          <cell r="D73" t="str">
            <v>Puskesmas</v>
          </cell>
          <cell r="E73" t="str">
            <v>Non Rawat Inap</v>
          </cell>
          <cell r="F73" t="str">
            <v>Pemerintah Kabupaten</v>
          </cell>
          <cell r="G73">
            <v>33</v>
          </cell>
          <cell r="H73">
            <v>3301</v>
          </cell>
          <cell r="I73">
            <v>0</v>
          </cell>
          <cell r="J73">
            <v>108</v>
          </cell>
          <cell r="K73" t="str">
            <v>JAWA TENGAH</v>
          </cell>
          <cell r="L73" t="str">
            <v>CILACAP</v>
          </cell>
        </row>
        <row r="74">
          <cell r="B74" t="str">
            <v>P3301720202</v>
          </cell>
          <cell r="C74" t="str">
            <v>CILACAP TENGAH II</v>
          </cell>
          <cell r="D74" t="str">
            <v>Puskesmas</v>
          </cell>
          <cell r="E74" t="str">
            <v>Non Rawat Inap</v>
          </cell>
          <cell r="F74" t="str">
            <v>Pemerintah Kabupaten</v>
          </cell>
          <cell r="G74">
            <v>33</v>
          </cell>
          <cell r="H74">
            <v>3301</v>
          </cell>
          <cell r="I74">
            <v>0</v>
          </cell>
          <cell r="J74">
            <v>7</v>
          </cell>
          <cell r="K74" t="str">
            <v>JAWA TENGAH</v>
          </cell>
          <cell r="L74" t="str">
            <v>CILACAP</v>
          </cell>
        </row>
        <row r="75">
          <cell r="B75" t="str">
            <v>P3301730201</v>
          </cell>
          <cell r="C75" t="str">
            <v>CILACAP UTARA  I</v>
          </cell>
          <cell r="D75" t="str">
            <v>Puskesmas</v>
          </cell>
          <cell r="E75" t="str">
            <v>Non Rawat Inap</v>
          </cell>
          <cell r="F75" t="str">
            <v>Pemerintah Kabupaten</v>
          </cell>
          <cell r="G75">
            <v>33</v>
          </cell>
          <cell r="H75">
            <v>3301</v>
          </cell>
          <cell r="I75">
            <v>0</v>
          </cell>
          <cell r="J75">
            <v>57</v>
          </cell>
          <cell r="K75" t="str">
            <v>JAWA TENGAH</v>
          </cell>
          <cell r="L75" t="str">
            <v>CILACAP</v>
          </cell>
        </row>
        <row r="76">
          <cell r="B76" t="str">
            <v>P3301730202</v>
          </cell>
          <cell r="C76" t="str">
            <v>CILACAP UTARA  II</v>
          </cell>
          <cell r="D76" t="str">
            <v>Puskesmas</v>
          </cell>
          <cell r="E76" t="str">
            <v>Non Rawat Inap</v>
          </cell>
          <cell r="F76" t="str">
            <v>Pemerintah Kabupaten</v>
          </cell>
          <cell r="G76">
            <v>33</v>
          </cell>
          <cell r="H76">
            <v>3301</v>
          </cell>
          <cell r="I76">
            <v>0</v>
          </cell>
          <cell r="J76">
            <v>42</v>
          </cell>
          <cell r="K76" t="str">
            <v>JAWA TENGAH</v>
          </cell>
          <cell r="L76" t="str">
            <v>CILACAP</v>
          </cell>
        </row>
        <row r="77">
          <cell r="B77" t="str">
            <v>P3302010201</v>
          </cell>
          <cell r="C77" t="str">
            <v>LUMBIR</v>
          </cell>
          <cell r="D77" t="str">
            <v>Puskesmas</v>
          </cell>
          <cell r="E77" t="str">
            <v>Non Rawat Inap</v>
          </cell>
          <cell r="F77" t="str">
            <v>Pemerintah Kabupaten</v>
          </cell>
          <cell r="G77">
            <v>33</v>
          </cell>
          <cell r="H77">
            <v>3302</v>
          </cell>
          <cell r="I77">
            <v>0</v>
          </cell>
          <cell r="J77">
            <v>42</v>
          </cell>
          <cell r="K77" t="str">
            <v>JAWA TENGAH</v>
          </cell>
          <cell r="L77" t="str">
            <v>BANYUMAS</v>
          </cell>
        </row>
        <row r="78">
          <cell r="B78" t="str">
            <v>P3302020101</v>
          </cell>
          <cell r="C78" t="str">
            <v>WANGON I</v>
          </cell>
          <cell r="D78" t="str">
            <v>Puskesmas</v>
          </cell>
          <cell r="E78" t="str">
            <v>Rawat Inap</v>
          </cell>
          <cell r="F78" t="str">
            <v>Pemerintah Kabupaten</v>
          </cell>
          <cell r="G78">
            <v>33</v>
          </cell>
          <cell r="H78">
            <v>3302</v>
          </cell>
          <cell r="I78">
            <v>0</v>
          </cell>
          <cell r="J78">
            <v>40</v>
          </cell>
          <cell r="K78" t="str">
            <v>JAWA TENGAH</v>
          </cell>
          <cell r="L78" t="str">
            <v>BANYUMAS</v>
          </cell>
        </row>
        <row r="79">
          <cell r="B79" t="str">
            <v>P3302020102</v>
          </cell>
          <cell r="C79" t="str">
            <v>WANGON II</v>
          </cell>
          <cell r="D79" t="str">
            <v>Puskesmas</v>
          </cell>
          <cell r="E79" t="str">
            <v>Rawat Inap</v>
          </cell>
          <cell r="F79" t="str">
            <v>Pemerintah Kabupaten</v>
          </cell>
          <cell r="G79">
            <v>33</v>
          </cell>
          <cell r="H79">
            <v>3302</v>
          </cell>
          <cell r="I79">
            <v>0</v>
          </cell>
          <cell r="J79">
            <v>31</v>
          </cell>
          <cell r="K79" t="str">
            <v>JAWA TENGAH</v>
          </cell>
          <cell r="L79" t="str">
            <v>BANYUMAS</v>
          </cell>
        </row>
        <row r="80">
          <cell r="B80" t="str">
            <v>P3302030101</v>
          </cell>
          <cell r="C80" t="str">
            <v>JATILAWANG</v>
          </cell>
          <cell r="D80" t="str">
            <v>Puskesmas</v>
          </cell>
          <cell r="E80" t="str">
            <v>Rawat Inap</v>
          </cell>
          <cell r="F80" t="str">
            <v>Pemerintah Kabupaten</v>
          </cell>
          <cell r="G80">
            <v>33</v>
          </cell>
          <cell r="H80">
            <v>3302</v>
          </cell>
          <cell r="I80">
            <v>0</v>
          </cell>
          <cell r="J80">
            <v>54</v>
          </cell>
          <cell r="K80" t="str">
            <v>JAWA TENGAH</v>
          </cell>
          <cell r="L80" t="str">
            <v>BANYUMAS</v>
          </cell>
        </row>
        <row r="81">
          <cell r="B81" t="str">
            <v>P3302040101</v>
          </cell>
          <cell r="C81" t="str">
            <v>RAWALO</v>
          </cell>
          <cell r="D81" t="str">
            <v>Puskesmas</v>
          </cell>
          <cell r="E81" t="str">
            <v>Rawat Inap</v>
          </cell>
          <cell r="F81" t="str">
            <v>Pemerintah Kabupaten</v>
          </cell>
          <cell r="G81">
            <v>33</v>
          </cell>
          <cell r="H81">
            <v>3302</v>
          </cell>
          <cell r="I81">
            <v>0</v>
          </cell>
          <cell r="J81">
            <v>42</v>
          </cell>
          <cell r="K81" t="str">
            <v>JAWA TENGAH</v>
          </cell>
          <cell r="L81" t="str">
            <v>BANYUMAS</v>
          </cell>
        </row>
        <row r="82">
          <cell r="B82" t="str">
            <v>P3302050101</v>
          </cell>
          <cell r="C82" t="str">
            <v>KEBASEN</v>
          </cell>
          <cell r="D82" t="str">
            <v>Puskesmas</v>
          </cell>
          <cell r="E82" t="str">
            <v>Rawat Inap</v>
          </cell>
          <cell r="F82" t="str">
            <v>Pemerintah Kabupaten</v>
          </cell>
          <cell r="G82">
            <v>33</v>
          </cell>
          <cell r="H82">
            <v>3302</v>
          </cell>
          <cell r="I82">
            <v>0</v>
          </cell>
          <cell r="J82">
            <v>45</v>
          </cell>
          <cell r="K82" t="str">
            <v>JAWA TENGAH</v>
          </cell>
          <cell r="L82" t="str">
            <v>BANYUMAS</v>
          </cell>
        </row>
        <row r="83">
          <cell r="B83" t="str">
            <v>P3302060101</v>
          </cell>
          <cell r="C83" t="str">
            <v>KEMRANJEN I</v>
          </cell>
          <cell r="D83" t="str">
            <v>Puskesmas</v>
          </cell>
          <cell r="E83" t="str">
            <v>Rawat Inap</v>
          </cell>
          <cell r="F83" t="str">
            <v>Pemerintah Kabupaten</v>
          </cell>
          <cell r="G83">
            <v>33</v>
          </cell>
          <cell r="H83">
            <v>3302</v>
          </cell>
          <cell r="I83">
            <v>0</v>
          </cell>
          <cell r="J83">
            <v>33</v>
          </cell>
          <cell r="K83" t="str">
            <v>JAWA TENGAH</v>
          </cell>
          <cell r="L83" t="str">
            <v>BANYUMAS</v>
          </cell>
        </row>
        <row r="84">
          <cell r="B84" t="str">
            <v>P3302060102</v>
          </cell>
          <cell r="C84" t="str">
            <v>KEMRANJEN II</v>
          </cell>
          <cell r="D84" t="str">
            <v>Puskesmas</v>
          </cell>
          <cell r="E84" t="str">
            <v>Rawat Inap</v>
          </cell>
          <cell r="F84" t="str">
            <v>Pemerintah Kabupaten</v>
          </cell>
          <cell r="G84">
            <v>33</v>
          </cell>
          <cell r="H84">
            <v>3302</v>
          </cell>
          <cell r="I84">
            <v>0</v>
          </cell>
          <cell r="J84">
            <v>37</v>
          </cell>
          <cell r="K84" t="str">
            <v>JAWA TENGAH</v>
          </cell>
          <cell r="L84" t="str">
            <v>BANYUMAS</v>
          </cell>
        </row>
        <row r="85">
          <cell r="B85" t="str">
            <v>P3302070101</v>
          </cell>
          <cell r="C85" t="str">
            <v>SUMPIUH I</v>
          </cell>
          <cell r="D85" t="str">
            <v>Puskesmas</v>
          </cell>
          <cell r="E85" t="str">
            <v>Rawat Inap</v>
          </cell>
          <cell r="F85" t="str">
            <v>Pemerintah Kabupaten</v>
          </cell>
          <cell r="G85">
            <v>33</v>
          </cell>
          <cell r="H85">
            <v>3302</v>
          </cell>
          <cell r="I85">
            <v>0</v>
          </cell>
          <cell r="J85">
            <v>29</v>
          </cell>
          <cell r="K85" t="str">
            <v>JAWA TENGAH</v>
          </cell>
          <cell r="L85" t="str">
            <v>BANYUMAS</v>
          </cell>
        </row>
        <row r="86">
          <cell r="B86" t="str">
            <v>P3302070202</v>
          </cell>
          <cell r="C86" t="str">
            <v>SUMPIUH II</v>
          </cell>
          <cell r="D86" t="str">
            <v>Puskesmas</v>
          </cell>
          <cell r="E86" t="str">
            <v>Non Rawat Inap</v>
          </cell>
          <cell r="F86" t="str">
            <v>Pemerintah Kabupaten</v>
          </cell>
          <cell r="G86">
            <v>33</v>
          </cell>
          <cell r="H86">
            <v>3302</v>
          </cell>
          <cell r="I86">
            <v>0</v>
          </cell>
          <cell r="J86">
            <v>26</v>
          </cell>
          <cell r="K86" t="str">
            <v>JAWA TENGAH</v>
          </cell>
          <cell r="L86" t="str">
            <v>BANYUMAS</v>
          </cell>
        </row>
        <row r="87">
          <cell r="B87" t="str">
            <v>P3302080101</v>
          </cell>
          <cell r="C87" t="str">
            <v>TAMBAK I</v>
          </cell>
          <cell r="D87" t="str">
            <v>Puskesmas</v>
          </cell>
          <cell r="E87" t="str">
            <v>Rawat Inap</v>
          </cell>
          <cell r="F87" t="str">
            <v>Pemerintah Kabupaten</v>
          </cell>
          <cell r="G87">
            <v>33</v>
          </cell>
          <cell r="H87">
            <v>3302</v>
          </cell>
          <cell r="I87">
            <v>0</v>
          </cell>
          <cell r="J87">
            <v>41</v>
          </cell>
          <cell r="K87" t="str">
            <v>JAWA TENGAH</v>
          </cell>
          <cell r="L87" t="str">
            <v>BANYUMAS</v>
          </cell>
        </row>
        <row r="88">
          <cell r="B88" t="str">
            <v>P3302080202</v>
          </cell>
          <cell r="C88" t="str">
            <v>TAMBAK II</v>
          </cell>
          <cell r="D88" t="str">
            <v>Puskesmas</v>
          </cell>
          <cell r="E88" t="str">
            <v>Non Rawat Inap</v>
          </cell>
          <cell r="F88" t="str">
            <v>Pemerintah Kabupaten</v>
          </cell>
          <cell r="G88">
            <v>33</v>
          </cell>
          <cell r="H88">
            <v>3302</v>
          </cell>
          <cell r="I88">
            <v>0</v>
          </cell>
          <cell r="J88">
            <v>35</v>
          </cell>
          <cell r="K88" t="str">
            <v>JAWA TENGAH</v>
          </cell>
          <cell r="L88" t="str">
            <v>BANYUMAS</v>
          </cell>
        </row>
        <row r="89">
          <cell r="B89" t="str">
            <v>P3302090201</v>
          </cell>
          <cell r="C89" t="str">
            <v>SOMAGEDE</v>
          </cell>
          <cell r="D89" t="str">
            <v>Puskesmas</v>
          </cell>
          <cell r="E89" t="str">
            <v>Non Rawat Inap</v>
          </cell>
          <cell r="F89" t="str">
            <v>Pemerintah Kabupaten</v>
          </cell>
          <cell r="G89">
            <v>33</v>
          </cell>
          <cell r="H89">
            <v>3302</v>
          </cell>
          <cell r="I89">
            <v>0</v>
          </cell>
          <cell r="J89">
            <v>37</v>
          </cell>
          <cell r="K89" t="str">
            <v>JAWA TENGAH</v>
          </cell>
          <cell r="L89" t="str">
            <v>BANYUMAS</v>
          </cell>
        </row>
        <row r="90">
          <cell r="B90" t="str">
            <v>P3302100201</v>
          </cell>
          <cell r="C90" t="str">
            <v>KALIBAGOR</v>
          </cell>
          <cell r="D90" t="str">
            <v>Puskesmas</v>
          </cell>
          <cell r="E90" t="str">
            <v>Non Rawat Inap</v>
          </cell>
          <cell r="F90" t="str">
            <v>Pemerintah Kabupaten</v>
          </cell>
          <cell r="G90">
            <v>33</v>
          </cell>
          <cell r="H90">
            <v>3302</v>
          </cell>
          <cell r="I90">
            <v>0</v>
          </cell>
          <cell r="J90">
            <v>43</v>
          </cell>
          <cell r="K90" t="str">
            <v>JAWA TENGAH</v>
          </cell>
          <cell r="L90" t="str">
            <v>BANYUMAS</v>
          </cell>
        </row>
        <row r="91">
          <cell r="B91" t="str">
            <v>P3302110201</v>
          </cell>
          <cell r="C91" t="str">
            <v>BANYUMAS</v>
          </cell>
          <cell r="D91" t="str">
            <v>Puskesmas</v>
          </cell>
          <cell r="E91" t="str">
            <v>Non Rawat Inap</v>
          </cell>
          <cell r="F91" t="str">
            <v>Pemerintah Kabupaten</v>
          </cell>
          <cell r="G91">
            <v>33</v>
          </cell>
          <cell r="H91">
            <v>3302</v>
          </cell>
          <cell r="I91">
            <v>0</v>
          </cell>
          <cell r="J91">
            <v>40</v>
          </cell>
          <cell r="K91" t="str">
            <v>JAWA TENGAH</v>
          </cell>
          <cell r="L91" t="str">
            <v>BANYUMAS</v>
          </cell>
        </row>
        <row r="92">
          <cell r="B92" t="str">
            <v>P3302120201</v>
          </cell>
          <cell r="C92" t="str">
            <v>PATIK RAJA</v>
          </cell>
          <cell r="D92" t="str">
            <v>Puskesmas</v>
          </cell>
          <cell r="E92" t="str">
            <v>Non Rawat Inap</v>
          </cell>
          <cell r="F92" t="str">
            <v>Pemerintah Kabupaten</v>
          </cell>
          <cell r="G92">
            <v>33</v>
          </cell>
          <cell r="H92">
            <v>3302</v>
          </cell>
          <cell r="I92">
            <v>0</v>
          </cell>
          <cell r="J92">
            <v>44</v>
          </cell>
          <cell r="K92" t="str">
            <v>JAWA TENGAH</v>
          </cell>
          <cell r="L92" t="str">
            <v>BANYUMAS</v>
          </cell>
        </row>
        <row r="93">
          <cell r="B93" t="str">
            <v>P3302130201</v>
          </cell>
          <cell r="C93" t="str">
            <v>PURWOJATI</v>
          </cell>
          <cell r="D93" t="str">
            <v>Puskesmas</v>
          </cell>
          <cell r="E93" t="str">
            <v>Non Rawat Inap</v>
          </cell>
          <cell r="F93" t="str">
            <v>Pemerintah Kabupaten</v>
          </cell>
          <cell r="G93">
            <v>33</v>
          </cell>
          <cell r="H93">
            <v>3302</v>
          </cell>
          <cell r="I93">
            <v>0</v>
          </cell>
          <cell r="J93">
            <v>42</v>
          </cell>
          <cell r="K93" t="str">
            <v>JAWA TENGAH</v>
          </cell>
          <cell r="L93" t="str">
            <v>BANYUMAS</v>
          </cell>
        </row>
        <row r="94">
          <cell r="B94" t="str">
            <v>P3302140101</v>
          </cell>
          <cell r="C94" t="str">
            <v>AJIBARANG I</v>
          </cell>
          <cell r="D94" t="str">
            <v>Puskesmas</v>
          </cell>
          <cell r="E94" t="str">
            <v>Rawat Inap</v>
          </cell>
          <cell r="F94" t="str">
            <v>Pemerintah Kabupaten</v>
          </cell>
          <cell r="G94">
            <v>33</v>
          </cell>
          <cell r="H94">
            <v>3302</v>
          </cell>
          <cell r="I94">
            <v>0</v>
          </cell>
          <cell r="J94">
            <v>30</v>
          </cell>
          <cell r="K94" t="str">
            <v>JAWA TENGAH</v>
          </cell>
          <cell r="L94" t="str">
            <v>BANYUMAS</v>
          </cell>
        </row>
        <row r="95">
          <cell r="B95" t="str">
            <v>P3302140202</v>
          </cell>
          <cell r="C95" t="str">
            <v>AJIBARANG II</v>
          </cell>
          <cell r="D95" t="str">
            <v>Puskesmas</v>
          </cell>
          <cell r="E95" t="str">
            <v>Non Rawat Inap</v>
          </cell>
          <cell r="F95" t="str">
            <v>Pemerintah Kabupaten</v>
          </cell>
          <cell r="G95">
            <v>33</v>
          </cell>
          <cell r="H95">
            <v>3302</v>
          </cell>
          <cell r="I95">
            <v>0</v>
          </cell>
          <cell r="J95">
            <v>26</v>
          </cell>
          <cell r="K95" t="str">
            <v>JAWA TENGAH</v>
          </cell>
          <cell r="L95" t="str">
            <v>BANYUMAS</v>
          </cell>
        </row>
        <row r="96">
          <cell r="B96" t="str">
            <v>P3302150101</v>
          </cell>
          <cell r="C96" t="str">
            <v>GUMELAR</v>
          </cell>
          <cell r="D96" t="str">
            <v>Puskesmas</v>
          </cell>
          <cell r="E96" t="str">
            <v>Rawat Inap</v>
          </cell>
          <cell r="F96" t="str">
            <v>Pemerintah Kabupaten</v>
          </cell>
          <cell r="G96">
            <v>33</v>
          </cell>
          <cell r="H96">
            <v>3302</v>
          </cell>
          <cell r="I96">
            <v>0</v>
          </cell>
          <cell r="J96">
            <v>32</v>
          </cell>
          <cell r="K96" t="str">
            <v>JAWA TENGAH</v>
          </cell>
          <cell r="L96" t="str">
            <v>BANYUMAS</v>
          </cell>
        </row>
        <row r="97">
          <cell r="B97" t="str">
            <v>P3302160101</v>
          </cell>
          <cell r="C97" t="str">
            <v>PEKUNCEN</v>
          </cell>
          <cell r="D97" t="str">
            <v>Puskesmas</v>
          </cell>
          <cell r="E97" t="str">
            <v>Rawat Inap</v>
          </cell>
          <cell r="F97" t="str">
            <v>Pemerintah Kabupaten</v>
          </cell>
          <cell r="G97">
            <v>33</v>
          </cell>
          <cell r="H97">
            <v>3302</v>
          </cell>
          <cell r="I97">
            <v>0</v>
          </cell>
          <cell r="J97">
            <v>35</v>
          </cell>
          <cell r="K97" t="str">
            <v>JAWA TENGAH</v>
          </cell>
          <cell r="L97" t="str">
            <v>BANYUMAS</v>
          </cell>
        </row>
        <row r="98">
          <cell r="B98" t="str">
            <v>P3302170101</v>
          </cell>
          <cell r="C98" t="str">
            <v>CILONGOK I</v>
          </cell>
          <cell r="D98" t="str">
            <v>Puskesmas</v>
          </cell>
          <cell r="E98" t="str">
            <v>Rawat Inap</v>
          </cell>
          <cell r="F98" t="str">
            <v>Pemerintah Kabupaten</v>
          </cell>
          <cell r="G98">
            <v>33</v>
          </cell>
          <cell r="H98">
            <v>3302</v>
          </cell>
          <cell r="I98">
            <v>0</v>
          </cell>
          <cell r="J98">
            <v>55</v>
          </cell>
          <cell r="K98" t="str">
            <v>JAWA TENGAH</v>
          </cell>
          <cell r="L98" t="str">
            <v>BANYUMAS</v>
          </cell>
        </row>
        <row r="99">
          <cell r="B99" t="str">
            <v>P3302170202</v>
          </cell>
          <cell r="C99" t="str">
            <v>CILONGOK II</v>
          </cell>
          <cell r="D99" t="str">
            <v>Puskesmas</v>
          </cell>
          <cell r="E99" t="str">
            <v>Non Rawat Inap</v>
          </cell>
          <cell r="F99" t="str">
            <v>Pemerintah Kabupaten</v>
          </cell>
          <cell r="G99">
            <v>33</v>
          </cell>
          <cell r="H99">
            <v>3302</v>
          </cell>
          <cell r="I99">
            <v>0</v>
          </cell>
          <cell r="J99">
            <v>34</v>
          </cell>
          <cell r="K99" t="str">
            <v>JAWA TENGAH</v>
          </cell>
          <cell r="L99" t="str">
            <v>BANYUMAS</v>
          </cell>
        </row>
        <row r="100">
          <cell r="B100" t="str">
            <v>P3302180201</v>
          </cell>
          <cell r="C100" t="str">
            <v>KARANG LEWAS</v>
          </cell>
          <cell r="D100" t="str">
            <v>Puskesmas</v>
          </cell>
          <cell r="E100" t="str">
            <v>Non Rawat Inap</v>
          </cell>
          <cell r="F100" t="str">
            <v>Pemerintah Kabupaten</v>
          </cell>
          <cell r="G100">
            <v>33</v>
          </cell>
          <cell r="H100">
            <v>3302</v>
          </cell>
          <cell r="I100">
            <v>0</v>
          </cell>
          <cell r="J100">
            <v>28</v>
          </cell>
          <cell r="K100" t="str">
            <v>JAWA TENGAH</v>
          </cell>
          <cell r="L100" t="str">
            <v>BANYUMAS</v>
          </cell>
        </row>
        <row r="101">
          <cell r="B101" t="str">
            <v>P3302190201</v>
          </cell>
          <cell r="C101" t="str">
            <v>KEDUNG BANTENG</v>
          </cell>
          <cell r="D101" t="str">
            <v>Puskesmas</v>
          </cell>
          <cell r="E101" t="str">
            <v>Non Rawat Inap</v>
          </cell>
          <cell r="F101" t="str">
            <v>Pemerintah Kabupaten</v>
          </cell>
          <cell r="G101">
            <v>33</v>
          </cell>
          <cell r="H101">
            <v>3302</v>
          </cell>
          <cell r="I101">
            <v>0</v>
          </cell>
          <cell r="J101">
            <v>37</v>
          </cell>
          <cell r="K101" t="str">
            <v>JAWA TENGAH</v>
          </cell>
          <cell r="L101" t="str">
            <v>BANYUMAS</v>
          </cell>
        </row>
        <row r="102">
          <cell r="B102" t="str">
            <v>P3302200201</v>
          </cell>
          <cell r="C102" t="str">
            <v>BATURADEN I</v>
          </cell>
          <cell r="D102" t="str">
            <v>Puskesmas</v>
          </cell>
          <cell r="E102" t="str">
            <v>Non Rawat Inap</v>
          </cell>
          <cell r="F102" t="str">
            <v>Pemerintah Kabupaten</v>
          </cell>
          <cell r="G102">
            <v>33</v>
          </cell>
          <cell r="H102">
            <v>3302</v>
          </cell>
          <cell r="I102">
            <v>0</v>
          </cell>
          <cell r="J102">
            <v>29</v>
          </cell>
          <cell r="K102" t="str">
            <v>JAWA TENGAH</v>
          </cell>
          <cell r="L102" t="str">
            <v>BANYUMAS</v>
          </cell>
        </row>
        <row r="103">
          <cell r="B103" t="str">
            <v>P3302200202</v>
          </cell>
          <cell r="C103" t="str">
            <v>BATURADEN II</v>
          </cell>
          <cell r="D103" t="str">
            <v>Puskesmas</v>
          </cell>
          <cell r="E103" t="str">
            <v>Non Rawat Inap</v>
          </cell>
          <cell r="F103" t="str">
            <v>Pemerintah Kabupaten</v>
          </cell>
          <cell r="G103">
            <v>33</v>
          </cell>
          <cell r="H103">
            <v>3302</v>
          </cell>
          <cell r="I103">
            <v>0</v>
          </cell>
          <cell r="J103">
            <v>32</v>
          </cell>
          <cell r="K103" t="str">
            <v>JAWA TENGAH</v>
          </cell>
          <cell r="L103" t="str">
            <v>BANYUMAS</v>
          </cell>
        </row>
        <row r="104">
          <cell r="B104" t="str">
            <v>P3302210201</v>
          </cell>
          <cell r="C104" t="str">
            <v>SUMBANG I</v>
          </cell>
          <cell r="D104" t="str">
            <v>Puskesmas</v>
          </cell>
          <cell r="E104" t="str">
            <v>Non Rawat Inap</v>
          </cell>
          <cell r="F104" t="str">
            <v>Pemerintah Kabupaten</v>
          </cell>
          <cell r="G104">
            <v>33</v>
          </cell>
          <cell r="H104">
            <v>3302</v>
          </cell>
          <cell r="I104">
            <v>0</v>
          </cell>
          <cell r="J104">
            <v>30</v>
          </cell>
          <cell r="K104" t="str">
            <v>JAWA TENGAH</v>
          </cell>
          <cell r="L104" t="str">
            <v>BANYUMAS</v>
          </cell>
        </row>
        <row r="105">
          <cell r="B105" t="str">
            <v>P3302210202</v>
          </cell>
          <cell r="C105" t="str">
            <v>SUMBANG II</v>
          </cell>
          <cell r="D105" t="str">
            <v>Puskesmas</v>
          </cell>
          <cell r="E105" t="str">
            <v>Non Rawat Inap</v>
          </cell>
          <cell r="F105" t="str">
            <v>Pemerintah Kabupaten</v>
          </cell>
          <cell r="G105">
            <v>33</v>
          </cell>
          <cell r="H105">
            <v>3302</v>
          </cell>
          <cell r="I105">
            <v>0</v>
          </cell>
          <cell r="J105">
            <v>27</v>
          </cell>
          <cell r="K105" t="str">
            <v>JAWA TENGAH</v>
          </cell>
          <cell r="L105" t="str">
            <v>BANYUMAS</v>
          </cell>
        </row>
        <row r="106">
          <cell r="B106" t="str">
            <v>P3302220201</v>
          </cell>
          <cell r="C106" t="str">
            <v>KEMBARAN I</v>
          </cell>
          <cell r="D106" t="str">
            <v>Puskesmas</v>
          </cell>
          <cell r="E106" t="str">
            <v>Non Rawat Inap</v>
          </cell>
          <cell r="F106" t="str">
            <v>Pemerintah Kabupaten</v>
          </cell>
          <cell r="G106">
            <v>33</v>
          </cell>
          <cell r="H106">
            <v>3302</v>
          </cell>
          <cell r="I106">
            <v>0</v>
          </cell>
          <cell r="J106">
            <v>32</v>
          </cell>
          <cell r="K106" t="str">
            <v>JAWA TENGAH</v>
          </cell>
          <cell r="L106" t="str">
            <v>BANYUMAS</v>
          </cell>
        </row>
        <row r="107">
          <cell r="B107" t="str">
            <v>P3302220202</v>
          </cell>
          <cell r="C107" t="str">
            <v>KEMBARAN II</v>
          </cell>
          <cell r="D107" t="str">
            <v>Puskesmas</v>
          </cell>
          <cell r="E107" t="str">
            <v>Non Rawat Inap</v>
          </cell>
          <cell r="F107" t="str">
            <v>Pemerintah Kabupaten</v>
          </cell>
          <cell r="G107">
            <v>33</v>
          </cell>
          <cell r="H107">
            <v>3302</v>
          </cell>
          <cell r="I107">
            <v>0</v>
          </cell>
          <cell r="J107">
            <v>32</v>
          </cell>
          <cell r="K107" t="str">
            <v>JAWA TENGAH</v>
          </cell>
          <cell r="L107" t="str">
            <v>BANYUMAS</v>
          </cell>
        </row>
        <row r="108">
          <cell r="B108" t="str">
            <v>P3302230101</v>
          </cell>
          <cell r="C108" t="str">
            <v>SOKARAJA I</v>
          </cell>
          <cell r="D108" t="str">
            <v>Puskesmas</v>
          </cell>
          <cell r="E108" t="str">
            <v>Rawat Inap</v>
          </cell>
          <cell r="F108" t="str">
            <v>Pemerintah Kabupaten</v>
          </cell>
          <cell r="G108">
            <v>33</v>
          </cell>
          <cell r="H108">
            <v>3302</v>
          </cell>
          <cell r="I108">
            <v>0</v>
          </cell>
          <cell r="J108">
            <v>58</v>
          </cell>
          <cell r="K108" t="str">
            <v>JAWA TENGAH</v>
          </cell>
          <cell r="L108" t="str">
            <v>BANYUMAS</v>
          </cell>
        </row>
        <row r="109">
          <cell r="B109" t="str">
            <v>P3302230202</v>
          </cell>
          <cell r="C109" t="str">
            <v>SOKARAJA II</v>
          </cell>
          <cell r="D109" t="str">
            <v>Puskesmas</v>
          </cell>
          <cell r="E109" t="str">
            <v>Non Rawat Inap</v>
          </cell>
          <cell r="F109" t="str">
            <v>Pemerintah Kabupaten</v>
          </cell>
          <cell r="G109">
            <v>33</v>
          </cell>
          <cell r="H109">
            <v>3302</v>
          </cell>
          <cell r="I109">
            <v>0</v>
          </cell>
          <cell r="J109">
            <v>38</v>
          </cell>
          <cell r="K109" t="str">
            <v>JAWA TENGAH</v>
          </cell>
          <cell r="L109" t="str">
            <v>BANYUMAS</v>
          </cell>
        </row>
        <row r="110">
          <cell r="B110" t="str">
            <v>P3302710201</v>
          </cell>
          <cell r="C110" t="str">
            <v>PURWOKERTO SELATAN</v>
          </cell>
          <cell r="D110" t="str">
            <v>Puskesmas</v>
          </cell>
          <cell r="E110" t="str">
            <v>Non Rawat Inap</v>
          </cell>
          <cell r="F110" t="str">
            <v>Pemerintah Kabupaten</v>
          </cell>
          <cell r="G110">
            <v>33</v>
          </cell>
          <cell r="H110">
            <v>3302</v>
          </cell>
          <cell r="I110">
            <v>0</v>
          </cell>
          <cell r="J110">
            <v>25</v>
          </cell>
          <cell r="K110" t="str">
            <v>JAWA TENGAH</v>
          </cell>
          <cell r="L110" t="str">
            <v>BANYUMAS</v>
          </cell>
        </row>
        <row r="111">
          <cell r="B111" t="str">
            <v>P3302720201</v>
          </cell>
          <cell r="C111" t="str">
            <v>PURWOKERTO BARAT</v>
          </cell>
          <cell r="D111" t="str">
            <v>Puskesmas</v>
          </cell>
          <cell r="E111" t="str">
            <v>Non Rawat Inap</v>
          </cell>
          <cell r="F111" t="str">
            <v>Pemerintah Kabupaten</v>
          </cell>
          <cell r="G111">
            <v>33</v>
          </cell>
          <cell r="H111">
            <v>3302</v>
          </cell>
          <cell r="I111">
            <v>0</v>
          </cell>
          <cell r="J111">
            <v>22</v>
          </cell>
          <cell r="K111" t="str">
            <v>JAWA TENGAH</v>
          </cell>
          <cell r="L111" t="str">
            <v>BANYUMAS</v>
          </cell>
        </row>
        <row r="112">
          <cell r="B112" t="str">
            <v>P3302730201</v>
          </cell>
          <cell r="C112" t="str">
            <v>PURWOKERTO TIMUR I</v>
          </cell>
          <cell r="D112" t="str">
            <v>Puskesmas</v>
          </cell>
          <cell r="E112" t="str">
            <v>Non Rawat Inap</v>
          </cell>
          <cell r="F112" t="str">
            <v>Pemerintah Kabupaten</v>
          </cell>
          <cell r="G112">
            <v>33</v>
          </cell>
          <cell r="H112">
            <v>3302</v>
          </cell>
          <cell r="I112">
            <v>0</v>
          </cell>
          <cell r="J112">
            <v>27</v>
          </cell>
          <cell r="K112" t="str">
            <v>JAWA TENGAH</v>
          </cell>
          <cell r="L112" t="str">
            <v>BANYUMAS</v>
          </cell>
        </row>
        <row r="113">
          <cell r="B113" t="str">
            <v>P3302730202</v>
          </cell>
          <cell r="C113" t="str">
            <v>PURWOKERTO TIMUR II</v>
          </cell>
          <cell r="D113" t="str">
            <v>Puskesmas</v>
          </cell>
          <cell r="E113" t="str">
            <v>Non Rawat Inap</v>
          </cell>
          <cell r="F113" t="str">
            <v>Pemerintah Kabupaten</v>
          </cell>
          <cell r="G113">
            <v>33</v>
          </cell>
          <cell r="H113">
            <v>3302</v>
          </cell>
          <cell r="I113">
            <v>0</v>
          </cell>
          <cell r="J113">
            <v>27</v>
          </cell>
          <cell r="K113" t="str">
            <v>JAWA TENGAH</v>
          </cell>
          <cell r="L113" t="str">
            <v>BANYUMAS</v>
          </cell>
        </row>
        <row r="114">
          <cell r="B114" t="str">
            <v>P3302740201</v>
          </cell>
          <cell r="C114" t="str">
            <v>PURWOKERTO UTARA I</v>
          </cell>
          <cell r="D114" t="str">
            <v>Puskesmas</v>
          </cell>
          <cell r="E114" t="str">
            <v>Non Rawat Inap</v>
          </cell>
          <cell r="F114" t="str">
            <v>Pemerintah Kabupaten</v>
          </cell>
          <cell r="G114">
            <v>33</v>
          </cell>
          <cell r="H114">
            <v>3302</v>
          </cell>
          <cell r="I114">
            <v>0</v>
          </cell>
          <cell r="J114">
            <v>20</v>
          </cell>
          <cell r="K114" t="str">
            <v>JAWA TENGAH</v>
          </cell>
          <cell r="L114" t="str">
            <v>BANYUMAS</v>
          </cell>
        </row>
        <row r="115">
          <cell r="B115" t="str">
            <v>P3302740202</v>
          </cell>
          <cell r="C115" t="str">
            <v>PURWOKERTO UTARA II</v>
          </cell>
          <cell r="D115" t="str">
            <v>Puskesmas</v>
          </cell>
          <cell r="E115" t="str">
            <v>Non Rawat Inap</v>
          </cell>
          <cell r="F115" t="str">
            <v>Pemerintah Kabupaten</v>
          </cell>
          <cell r="G115">
            <v>33</v>
          </cell>
          <cell r="H115">
            <v>3302</v>
          </cell>
          <cell r="I115">
            <v>0</v>
          </cell>
          <cell r="J115">
            <v>19</v>
          </cell>
          <cell r="K115" t="str">
            <v>JAWA TENGAH</v>
          </cell>
          <cell r="L115" t="str">
            <v>BANYUMAS</v>
          </cell>
        </row>
        <row r="116">
          <cell r="B116" t="str">
            <v>P3303010201</v>
          </cell>
          <cell r="C116" t="str">
            <v>KEMANGKON</v>
          </cell>
          <cell r="D116" t="str">
            <v>Puskesmas</v>
          </cell>
          <cell r="E116" t="str">
            <v>Non Rawat Inap</v>
          </cell>
          <cell r="F116" t="str">
            <v>Pemerintah Kabupaten</v>
          </cell>
          <cell r="G116">
            <v>33</v>
          </cell>
          <cell r="H116">
            <v>3303</v>
          </cell>
          <cell r="I116">
            <v>0</v>
          </cell>
          <cell r="J116">
            <v>53</v>
          </cell>
          <cell r="K116" t="str">
            <v>JAWA TENGAH</v>
          </cell>
          <cell r="L116" t="str">
            <v>PURBALINGGA</v>
          </cell>
        </row>
        <row r="117">
          <cell r="B117" t="str">
            <v>P3303020101</v>
          </cell>
          <cell r="C117" t="str">
            <v>BUKATEJA</v>
          </cell>
          <cell r="D117" t="str">
            <v>Puskesmas</v>
          </cell>
          <cell r="E117" t="str">
            <v>Rawat Inap</v>
          </cell>
          <cell r="F117" t="str">
            <v>Pemerintah Kabupaten</v>
          </cell>
          <cell r="G117">
            <v>33</v>
          </cell>
          <cell r="H117">
            <v>3303</v>
          </cell>
          <cell r="I117">
            <v>0</v>
          </cell>
          <cell r="J117">
            <v>37</v>
          </cell>
          <cell r="K117" t="str">
            <v>JAWA TENGAH</v>
          </cell>
          <cell r="L117" t="str">
            <v>PURBALINGGA</v>
          </cell>
        </row>
        <row r="118">
          <cell r="B118" t="str">
            <v>P3303020202</v>
          </cell>
          <cell r="C118" t="str">
            <v>KUTAWIS</v>
          </cell>
          <cell r="D118" t="str">
            <v>Puskesmas</v>
          </cell>
          <cell r="E118" t="str">
            <v>Non Rawat Inap</v>
          </cell>
          <cell r="F118" t="str">
            <v>Pemerintah Kabupaten</v>
          </cell>
          <cell r="G118">
            <v>33</v>
          </cell>
          <cell r="H118">
            <v>3303</v>
          </cell>
          <cell r="I118">
            <v>0</v>
          </cell>
          <cell r="J118">
            <v>31</v>
          </cell>
          <cell r="K118" t="str">
            <v>JAWA TENGAH</v>
          </cell>
          <cell r="L118" t="str">
            <v>PURBALINGGA</v>
          </cell>
        </row>
        <row r="119">
          <cell r="B119" t="str">
            <v>P3303030101</v>
          </cell>
          <cell r="C119" t="str">
            <v>KEJOBONG</v>
          </cell>
          <cell r="D119" t="str">
            <v>Puskesmas</v>
          </cell>
          <cell r="E119" t="str">
            <v>Rawat Inap</v>
          </cell>
          <cell r="F119" t="str">
            <v>Pemerintah Kabupaten</v>
          </cell>
          <cell r="G119">
            <v>33</v>
          </cell>
          <cell r="H119">
            <v>3303</v>
          </cell>
          <cell r="I119">
            <v>0</v>
          </cell>
          <cell r="J119">
            <v>48</v>
          </cell>
          <cell r="K119" t="str">
            <v>JAWA TENGAH</v>
          </cell>
          <cell r="L119" t="str">
            <v>PURBALINGGA</v>
          </cell>
        </row>
        <row r="120">
          <cell r="B120" t="str">
            <v>P3303040201</v>
          </cell>
          <cell r="C120" t="str">
            <v>PENGADEGAN</v>
          </cell>
          <cell r="D120" t="str">
            <v>Puskesmas</v>
          </cell>
          <cell r="E120" t="str">
            <v>Non Rawat Inap</v>
          </cell>
          <cell r="F120" t="str">
            <v>Pemerintah Kabupaten</v>
          </cell>
          <cell r="G120">
            <v>33</v>
          </cell>
          <cell r="H120">
            <v>3303</v>
          </cell>
          <cell r="I120">
            <v>0</v>
          </cell>
          <cell r="J120">
            <v>34</v>
          </cell>
          <cell r="K120" t="str">
            <v>JAWA TENGAH</v>
          </cell>
          <cell r="L120" t="str">
            <v>PURBALINGGA</v>
          </cell>
        </row>
        <row r="121">
          <cell r="B121" t="str">
            <v>P3303050201</v>
          </cell>
          <cell r="C121" t="str">
            <v>KALIGONDANG</v>
          </cell>
          <cell r="D121" t="str">
            <v>Puskesmas</v>
          </cell>
          <cell r="E121" t="str">
            <v>Non Rawat Inap</v>
          </cell>
          <cell r="F121" t="str">
            <v>Pemerintah Kabupaten</v>
          </cell>
          <cell r="G121">
            <v>33</v>
          </cell>
          <cell r="H121">
            <v>3303</v>
          </cell>
          <cell r="I121">
            <v>0</v>
          </cell>
          <cell r="J121">
            <v>44</v>
          </cell>
          <cell r="K121" t="str">
            <v>JAWA TENGAH</v>
          </cell>
          <cell r="L121" t="str">
            <v>PURBALINGGA</v>
          </cell>
        </row>
        <row r="122">
          <cell r="B122" t="str">
            <v>P3303050202</v>
          </cell>
          <cell r="C122" t="str">
            <v>KALIKAJAR</v>
          </cell>
          <cell r="D122" t="str">
            <v>Puskesmas</v>
          </cell>
          <cell r="E122" t="str">
            <v>Non Rawat Inap</v>
          </cell>
          <cell r="F122" t="str">
            <v>Pemerintah Kabupaten</v>
          </cell>
          <cell r="G122">
            <v>33</v>
          </cell>
          <cell r="H122">
            <v>3303</v>
          </cell>
          <cell r="I122">
            <v>0</v>
          </cell>
          <cell r="J122">
            <v>33</v>
          </cell>
          <cell r="K122" t="str">
            <v>JAWA TENGAH</v>
          </cell>
          <cell r="L122" t="str">
            <v>PURBALINGGA</v>
          </cell>
        </row>
        <row r="123">
          <cell r="B123" t="str">
            <v>P3303060201</v>
          </cell>
          <cell r="C123" t="str">
            <v>PURBALINGGA</v>
          </cell>
          <cell r="D123" t="str">
            <v>Puskesmas</v>
          </cell>
          <cell r="E123" t="str">
            <v>Non Rawat Inap</v>
          </cell>
          <cell r="F123" t="str">
            <v>Pemerintah Kabupaten</v>
          </cell>
          <cell r="G123">
            <v>33</v>
          </cell>
          <cell r="H123">
            <v>3303</v>
          </cell>
          <cell r="I123">
            <v>0</v>
          </cell>
          <cell r="J123">
            <v>37</v>
          </cell>
          <cell r="K123" t="str">
            <v>JAWA TENGAH</v>
          </cell>
          <cell r="L123" t="str">
            <v>PURBALINGGA</v>
          </cell>
        </row>
        <row r="124">
          <cell r="B124" t="str">
            <v>P3303060202</v>
          </cell>
          <cell r="C124" t="str">
            <v>BOJONG</v>
          </cell>
          <cell r="D124" t="str">
            <v>Puskesmas</v>
          </cell>
          <cell r="E124" t="str">
            <v>Non Rawat Inap</v>
          </cell>
          <cell r="F124" t="str">
            <v>Pemerintah Kabupaten</v>
          </cell>
          <cell r="G124">
            <v>33</v>
          </cell>
          <cell r="H124">
            <v>3303</v>
          </cell>
          <cell r="I124">
            <v>0</v>
          </cell>
          <cell r="J124">
            <v>29</v>
          </cell>
          <cell r="K124" t="str">
            <v>JAWA TENGAH</v>
          </cell>
          <cell r="L124" t="str">
            <v>PURBALINGGA</v>
          </cell>
        </row>
        <row r="125">
          <cell r="B125" t="str">
            <v>P3303070101</v>
          </cell>
          <cell r="C125" t="str">
            <v>KALIMANAH</v>
          </cell>
          <cell r="D125" t="str">
            <v>Puskesmas</v>
          </cell>
          <cell r="E125" t="str">
            <v>Rawat Inap</v>
          </cell>
          <cell r="F125" t="str">
            <v>Pemerintah Kabupaten</v>
          </cell>
          <cell r="G125">
            <v>33</v>
          </cell>
          <cell r="H125">
            <v>3303</v>
          </cell>
          <cell r="I125">
            <v>0</v>
          </cell>
          <cell r="J125">
            <v>52</v>
          </cell>
          <cell r="K125" t="str">
            <v>JAWA TENGAH</v>
          </cell>
          <cell r="L125" t="str">
            <v>PURBALINGGA</v>
          </cell>
        </row>
        <row r="126">
          <cell r="B126" t="str">
            <v>P3303080101</v>
          </cell>
          <cell r="C126" t="str">
            <v>PADAMARA</v>
          </cell>
          <cell r="D126" t="str">
            <v>Puskesmas</v>
          </cell>
          <cell r="E126" t="str">
            <v>Rawat Inap</v>
          </cell>
          <cell r="F126" t="str">
            <v>Pemerintah Kabupaten</v>
          </cell>
          <cell r="G126">
            <v>33</v>
          </cell>
          <cell r="H126">
            <v>3303</v>
          </cell>
          <cell r="I126">
            <v>0</v>
          </cell>
          <cell r="J126">
            <v>48</v>
          </cell>
          <cell r="K126" t="str">
            <v>JAWA TENGAH</v>
          </cell>
          <cell r="L126" t="str">
            <v>PURBALINGGA</v>
          </cell>
        </row>
        <row r="127">
          <cell r="B127" t="str">
            <v>P3303090201</v>
          </cell>
          <cell r="C127" t="str">
            <v>KUTASARI</v>
          </cell>
          <cell r="D127" t="str">
            <v>Puskesmas</v>
          </cell>
          <cell r="E127" t="str">
            <v>Non Rawat Inap</v>
          </cell>
          <cell r="F127" t="str">
            <v>Pemerintah Kabupaten</v>
          </cell>
          <cell r="G127">
            <v>33</v>
          </cell>
          <cell r="H127">
            <v>3303</v>
          </cell>
          <cell r="I127">
            <v>0</v>
          </cell>
          <cell r="J127">
            <v>39</v>
          </cell>
          <cell r="K127" t="str">
            <v>JAWA TENGAH</v>
          </cell>
          <cell r="L127" t="str">
            <v>PURBALINGGA</v>
          </cell>
        </row>
        <row r="128">
          <cell r="B128" t="str">
            <v>P3303100201</v>
          </cell>
          <cell r="C128" t="str">
            <v>BOJONGSARI</v>
          </cell>
          <cell r="D128" t="str">
            <v>Puskesmas</v>
          </cell>
          <cell r="E128" t="str">
            <v>Non Rawat Inap</v>
          </cell>
          <cell r="F128" t="str">
            <v>Pemerintah Kabupaten</v>
          </cell>
          <cell r="G128">
            <v>33</v>
          </cell>
          <cell r="H128">
            <v>3303</v>
          </cell>
          <cell r="I128">
            <v>0</v>
          </cell>
          <cell r="J128">
            <v>44</v>
          </cell>
          <cell r="K128" t="str">
            <v>JAWA TENGAH</v>
          </cell>
          <cell r="L128" t="str">
            <v>PURBALINGGA</v>
          </cell>
        </row>
        <row r="129">
          <cell r="B129" t="str">
            <v>P3303110102</v>
          </cell>
          <cell r="C129" t="str">
            <v>SERAYU LARANGAN</v>
          </cell>
          <cell r="D129" t="str">
            <v>Puskesmas</v>
          </cell>
          <cell r="E129" t="str">
            <v>Rawat Inap</v>
          </cell>
          <cell r="F129" t="str">
            <v>Pemerintah Kabupaten</v>
          </cell>
          <cell r="G129">
            <v>33</v>
          </cell>
          <cell r="H129">
            <v>3303</v>
          </cell>
          <cell r="I129">
            <v>0</v>
          </cell>
          <cell r="J129">
            <v>34</v>
          </cell>
          <cell r="K129" t="str">
            <v>JAWA TENGAH</v>
          </cell>
          <cell r="L129" t="str">
            <v>PURBALINGGA</v>
          </cell>
        </row>
        <row r="130">
          <cell r="B130" t="str">
            <v>P3303110201</v>
          </cell>
          <cell r="C130" t="str">
            <v>MREBET</v>
          </cell>
          <cell r="D130" t="str">
            <v>Puskesmas</v>
          </cell>
          <cell r="E130" t="str">
            <v>Non Rawat Inap</v>
          </cell>
          <cell r="F130" t="str">
            <v>Pemerintah Kabupaten</v>
          </cell>
          <cell r="G130">
            <v>33</v>
          </cell>
          <cell r="H130">
            <v>3303</v>
          </cell>
          <cell r="I130">
            <v>0</v>
          </cell>
          <cell r="J130">
            <v>47</v>
          </cell>
          <cell r="K130" t="str">
            <v>JAWA TENGAH</v>
          </cell>
          <cell r="L130" t="str">
            <v>PURBALINGGA</v>
          </cell>
        </row>
        <row r="131">
          <cell r="B131" t="str">
            <v>P3303120101</v>
          </cell>
          <cell r="C131" t="str">
            <v>BOBOTSARI</v>
          </cell>
          <cell r="D131" t="str">
            <v>Puskesmas</v>
          </cell>
          <cell r="E131" t="str">
            <v>Rawat Inap</v>
          </cell>
          <cell r="F131" t="str">
            <v>Pemerintah Kabupaten</v>
          </cell>
          <cell r="G131">
            <v>33</v>
          </cell>
          <cell r="H131">
            <v>3303</v>
          </cell>
          <cell r="I131">
            <v>0</v>
          </cell>
          <cell r="J131">
            <v>57</v>
          </cell>
          <cell r="K131" t="str">
            <v>JAWA TENGAH</v>
          </cell>
          <cell r="L131" t="str">
            <v>PURBALINGGA</v>
          </cell>
        </row>
        <row r="132">
          <cell r="B132" t="str">
            <v>P3303130101</v>
          </cell>
          <cell r="C132" t="str">
            <v>KARANGREJA</v>
          </cell>
          <cell r="D132" t="str">
            <v>Puskesmas</v>
          </cell>
          <cell r="E132" t="str">
            <v>Rawat Inap</v>
          </cell>
          <cell r="F132" t="str">
            <v>Pemerintah Kabupaten</v>
          </cell>
          <cell r="G132">
            <v>33</v>
          </cell>
          <cell r="H132">
            <v>3303</v>
          </cell>
          <cell r="I132">
            <v>0</v>
          </cell>
          <cell r="J132">
            <v>39</v>
          </cell>
          <cell r="K132" t="str">
            <v>JAWA TENGAH</v>
          </cell>
          <cell r="L132" t="str">
            <v>PURBALINGGA</v>
          </cell>
        </row>
        <row r="133">
          <cell r="B133" t="str">
            <v>P3303131101</v>
          </cell>
          <cell r="C133" t="str">
            <v>KARANGJAMBU</v>
          </cell>
          <cell r="D133" t="str">
            <v>Puskesmas</v>
          </cell>
          <cell r="E133" t="str">
            <v>Rawat Inap</v>
          </cell>
          <cell r="F133" t="str">
            <v>Pemerintah Kabupaten</v>
          </cell>
          <cell r="G133">
            <v>33</v>
          </cell>
          <cell r="H133">
            <v>3303</v>
          </cell>
          <cell r="I133">
            <v>0</v>
          </cell>
          <cell r="J133">
            <v>27</v>
          </cell>
          <cell r="K133" t="str">
            <v>JAWA TENGAH</v>
          </cell>
          <cell r="L133" t="str">
            <v>PURBALINGGA</v>
          </cell>
        </row>
        <row r="134">
          <cell r="B134" t="str">
            <v>P3303140101</v>
          </cell>
          <cell r="C134" t="str">
            <v>KARANGANYAR</v>
          </cell>
          <cell r="D134" t="str">
            <v>Puskesmas</v>
          </cell>
          <cell r="E134" t="str">
            <v>Rawat Inap</v>
          </cell>
          <cell r="F134" t="str">
            <v>Pemerintah Kabupaten</v>
          </cell>
          <cell r="G134">
            <v>33</v>
          </cell>
          <cell r="H134">
            <v>3303</v>
          </cell>
          <cell r="I134">
            <v>0</v>
          </cell>
          <cell r="J134">
            <v>42</v>
          </cell>
          <cell r="K134" t="str">
            <v>JAWA TENGAH</v>
          </cell>
          <cell r="L134" t="str">
            <v>PURBALINGGA</v>
          </cell>
        </row>
        <row r="135">
          <cell r="B135" t="str">
            <v>P3303141201</v>
          </cell>
          <cell r="C135" t="str">
            <v>KARANG TENGAH</v>
          </cell>
          <cell r="D135" t="str">
            <v>Puskesmas</v>
          </cell>
          <cell r="E135" t="str">
            <v>Non Rawat Inap</v>
          </cell>
          <cell r="F135" t="str">
            <v>Pemerintah Kabupaten</v>
          </cell>
          <cell r="G135">
            <v>33</v>
          </cell>
          <cell r="H135">
            <v>3303</v>
          </cell>
          <cell r="I135">
            <v>0</v>
          </cell>
          <cell r="J135">
            <v>42</v>
          </cell>
          <cell r="K135" t="str">
            <v>JAWA TENGAH</v>
          </cell>
          <cell r="L135" t="str">
            <v>PURBALINGGA</v>
          </cell>
        </row>
        <row r="136">
          <cell r="B136" t="str">
            <v>P3303150101</v>
          </cell>
          <cell r="C136" t="str">
            <v>KARANGMONCOL</v>
          </cell>
          <cell r="D136" t="str">
            <v>Puskesmas</v>
          </cell>
          <cell r="E136" t="str">
            <v>Rawat Inap</v>
          </cell>
          <cell r="F136" t="str">
            <v>Pemerintah Kabupaten</v>
          </cell>
          <cell r="G136">
            <v>33</v>
          </cell>
          <cell r="H136">
            <v>3303</v>
          </cell>
          <cell r="I136">
            <v>0</v>
          </cell>
          <cell r="J136">
            <v>40</v>
          </cell>
          <cell r="K136" t="str">
            <v>JAWA TENGAH</v>
          </cell>
          <cell r="L136" t="str">
            <v>PURBALINGGA</v>
          </cell>
        </row>
        <row r="137">
          <cell r="B137" t="str">
            <v>P3303160101</v>
          </cell>
          <cell r="C137" t="str">
            <v>REMBANG</v>
          </cell>
          <cell r="D137" t="str">
            <v>Puskesmas</v>
          </cell>
          <cell r="E137" t="str">
            <v>Rawat Inap</v>
          </cell>
          <cell r="F137" t="str">
            <v>Pemerintah Kabupaten</v>
          </cell>
          <cell r="G137">
            <v>33</v>
          </cell>
          <cell r="H137">
            <v>3303</v>
          </cell>
          <cell r="I137">
            <v>0</v>
          </cell>
          <cell r="J137">
            <v>47</v>
          </cell>
          <cell r="K137" t="str">
            <v>JAWA TENGAH</v>
          </cell>
          <cell r="L137" t="str">
            <v>PURBALINGGA</v>
          </cell>
        </row>
        <row r="138">
          <cell r="B138" t="str">
            <v>P3304010101</v>
          </cell>
          <cell r="C138" t="str">
            <v>SUSUKAN I</v>
          </cell>
          <cell r="D138" t="str">
            <v>Puskesmas</v>
          </cell>
          <cell r="E138" t="str">
            <v>Rawat Inap</v>
          </cell>
          <cell r="F138" t="str">
            <v>Pemerintah Kabupaten</v>
          </cell>
          <cell r="G138">
            <v>33</v>
          </cell>
          <cell r="H138">
            <v>3304</v>
          </cell>
          <cell r="I138">
            <v>0</v>
          </cell>
          <cell r="J138">
            <v>37</v>
          </cell>
          <cell r="K138" t="str">
            <v>JAWA TENGAH</v>
          </cell>
          <cell r="L138" t="str">
            <v>BANJARNEGARA</v>
          </cell>
        </row>
        <row r="139">
          <cell r="B139" t="str">
            <v>P3304010202</v>
          </cell>
          <cell r="C139" t="str">
            <v>SUSUKAN II</v>
          </cell>
          <cell r="D139" t="str">
            <v>Puskesmas</v>
          </cell>
          <cell r="E139" t="str">
            <v>Non Rawat Inap</v>
          </cell>
          <cell r="F139" t="str">
            <v>Pemerintah Kabupaten</v>
          </cell>
          <cell r="G139">
            <v>33</v>
          </cell>
          <cell r="H139">
            <v>3304</v>
          </cell>
          <cell r="I139">
            <v>0</v>
          </cell>
          <cell r="J139">
            <v>25</v>
          </cell>
          <cell r="K139" t="str">
            <v>JAWA TENGAH</v>
          </cell>
          <cell r="L139" t="str">
            <v>BANJARNEGARA</v>
          </cell>
        </row>
        <row r="140">
          <cell r="B140" t="str">
            <v>P3304020101</v>
          </cell>
          <cell r="C140" t="str">
            <v>KLAMPOK I</v>
          </cell>
          <cell r="D140" t="str">
            <v>Puskesmas</v>
          </cell>
          <cell r="E140" t="str">
            <v>Rawat Inap</v>
          </cell>
          <cell r="F140" t="str">
            <v>Pemerintah Kabupaten</v>
          </cell>
          <cell r="G140">
            <v>33</v>
          </cell>
          <cell r="H140">
            <v>3304</v>
          </cell>
          <cell r="I140">
            <v>0</v>
          </cell>
          <cell r="J140">
            <v>44</v>
          </cell>
          <cell r="K140" t="str">
            <v>JAWA TENGAH</v>
          </cell>
          <cell r="L140" t="str">
            <v>BANJARNEGARA</v>
          </cell>
        </row>
        <row r="141">
          <cell r="B141" t="str">
            <v>P3304020202</v>
          </cell>
          <cell r="C141" t="str">
            <v>KLAMPOK II</v>
          </cell>
          <cell r="D141" t="str">
            <v>Puskesmas</v>
          </cell>
          <cell r="E141" t="str">
            <v>Non Rawat Inap</v>
          </cell>
          <cell r="F141" t="str">
            <v>Pemerintah Kabupaten</v>
          </cell>
          <cell r="G141">
            <v>33</v>
          </cell>
          <cell r="H141">
            <v>3304</v>
          </cell>
          <cell r="I141">
            <v>0</v>
          </cell>
          <cell r="J141">
            <v>16</v>
          </cell>
          <cell r="K141" t="str">
            <v>JAWA TENGAH</v>
          </cell>
          <cell r="L141" t="str">
            <v>BANJARNEGARA</v>
          </cell>
        </row>
        <row r="142">
          <cell r="B142" t="str">
            <v>P3304030101</v>
          </cell>
          <cell r="C142" t="str">
            <v>MANDIRAJA I</v>
          </cell>
          <cell r="D142" t="str">
            <v>Puskesmas</v>
          </cell>
          <cell r="E142" t="str">
            <v>Rawat Inap</v>
          </cell>
          <cell r="F142" t="str">
            <v>Pemerintah Kabupaten</v>
          </cell>
          <cell r="G142">
            <v>33</v>
          </cell>
          <cell r="H142">
            <v>3304</v>
          </cell>
          <cell r="I142">
            <v>0</v>
          </cell>
          <cell r="J142">
            <v>53</v>
          </cell>
          <cell r="K142" t="str">
            <v>JAWA TENGAH</v>
          </cell>
          <cell r="L142" t="str">
            <v>BANJARNEGARA</v>
          </cell>
        </row>
        <row r="143">
          <cell r="B143" t="str">
            <v>P3304030102</v>
          </cell>
          <cell r="C143" t="str">
            <v>MANDIRAJA II</v>
          </cell>
          <cell r="D143" t="str">
            <v>Puskesmas</v>
          </cell>
          <cell r="E143" t="str">
            <v>Rawat Inap</v>
          </cell>
          <cell r="F143" t="str">
            <v>Pemerintah Kabupaten</v>
          </cell>
          <cell r="G143">
            <v>33</v>
          </cell>
          <cell r="H143">
            <v>3304</v>
          </cell>
          <cell r="I143">
            <v>0</v>
          </cell>
          <cell r="J143">
            <v>39</v>
          </cell>
          <cell r="K143" t="str">
            <v>JAWA TENGAH</v>
          </cell>
          <cell r="L143" t="str">
            <v>BANJARNEGARA</v>
          </cell>
        </row>
        <row r="144">
          <cell r="B144" t="str">
            <v>P3304040101</v>
          </cell>
          <cell r="C144" t="str">
            <v>PURWANEGARA I</v>
          </cell>
          <cell r="D144" t="str">
            <v>Puskesmas</v>
          </cell>
          <cell r="E144" t="str">
            <v>Rawat Inap</v>
          </cell>
          <cell r="F144" t="str">
            <v>Pemerintah Kabupaten</v>
          </cell>
          <cell r="G144">
            <v>33</v>
          </cell>
          <cell r="H144">
            <v>3304</v>
          </cell>
          <cell r="I144">
            <v>0</v>
          </cell>
          <cell r="J144">
            <v>49</v>
          </cell>
          <cell r="K144" t="str">
            <v>JAWA TENGAH</v>
          </cell>
          <cell r="L144" t="str">
            <v>BANJARNEGARA</v>
          </cell>
        </row>
        <row r="145">
          <cell r="B145" t="str">
            <v>P3304040202</v>
          </cell>
          <cell r="C145" t="str">
            <v>PURWANEGARA II</v>
          </cell>
          <cell r="D145" t="str">
            <v>Puskesmas</v>
          </cell>
          <cell r="E145" t="str">
            <v>Non Rawat Inap</v>
          </cell>
          <cell r="F145" t="str">
            <v>Pemerintah Kabupaten</v>
          </cell>
          <cell r="G145">
            <v>33</v>
          </cell>
          <cell r="H145">
            <v>3304</v>
          </cell>
          <cell r="I145">
            <v>0</v>
          </cell>
          <cell r="J145">
            <v>30</v>
          </cell>
          <cell r="K145" t="str">
            <v>JAWA TENGAH</v>
          </cell>
          <cell r="L145" t="str">
            <v>BANJARNEGARA</v>
          </cell>
        </row>
        <row r="146">
          <cell r="B146" t="str">
            <v>P3304050201</v>
          </cell>
          <cell r="C146" t="str">
            <v>BAWANG I</v>
          </cell>
          <cell r="D146" t="str">
            <v>Puskesmas</v>
          </cell>
          <cell r="E146" t="str">
            <v>Non Rawat Inap</v>
          </cell>
          <cell r="F146" t="str">
            <v>Pemerintah Kabupaten</v>
          </cell>
          <cell r="G146">
            <v>33</v>
          </cell>
          <cell r="H146">
            <v>3304</v>
          </cell>
          <cell r="I146">
            <v>0</v>
          </cell>
          <cell r="J146">
            <v>25</v>
          </cell>
          <cell r="K146" t="str">
            <v>JAWA TENGAH</v>
          </cell>
          <cell r="L146" t="str">
            <v>BANJARNEGARA</v>
          </cell>
        </row>
        <row r="147">
          <cell r="B147" t="str">
            <v>P3304050202</v>
          </cell>
          <cell r="C147" t="str">
            <v>BAWANG-II</v>
          </cell>
          <cell r="D147" t="str">
            <v>Puskesmas</v>
          </cell>
          <cell r="E147" t="str">
            <v>Non Rawat Inap</v>
          </cell>
          <cell r="F147" t="str">
            <v>Pemerintah Kabupaten</v>
          </cell>
          <cell r="G147">
            <v>33</v>
          </cell>
          <cell r="H147">
            <v>3304</v>
          </cell>
          <cell r="I147">
            <v>0</v>
          </cell>
          <cell r="J147">
            <v>36</v>
          </cell>
          <cell r="K147" t="str">
            <v>JAWA TENGAH</v>
          </cell>
          <cell r="L147" t="str">
            <v>BANJARNEGARA</v>
          </cell>
        </row>
        <row r="148">
          <cell r="B148" t="str">
            <v>P3304060201</v>
          </cell>
          <cell r="C148" t="str">
            <v>BANJARNEGARA I</v>
          </cell>
          <cell r="D148" t="str">
            <v>Puskesmas</v>
          </cell>
          <cell r="E148" t="str">
            <v>Non Rawat Inap</v>
          </cell>
          <cell r="F148" t="str">
            <v>Pemerintah Kabupaten</v>
          </cell>
          <cell r="G148">
            <v>33</v>
          </cell>
          <cell r="H148">
            <v>3304</v>
          </cell>
          <cell r="I148">
            <v>0</v>
          </cell>
          <cell r="J148">
            <v>40</v>
          </cell>
          <cell r="K148" t="str">
            <v>JAWA TENGAH</v>
          </cell>
          <cell r="L148" t="str">
            <v>BANJARNEGARA</v>
          </cell>
        </row>
        <row r="149">
          <cell r="B149" t="str">
            <v>P3304060202</v>
          </cell>
          <cell r="C149" t="str">
            <v>BANJARNEGARA II</v>
          </cell>
          <cell r="D149" t="str">
            <v>Puskesmas</v>
          </cell>
          <cell r="E149" t="str">
            <v>Non Rawat Inap</v>
          </cell>
          <cell r="F149" t="str">
            <v>Pemerintah Kabupaten</v>
          </cell>
          <cell r="G149">
            <v>33</v>
          </cell>
          <cell r="H149">
            <v>3304</v>
          </cell>
          <cell r="I149">
            <v>0</v>
          </cell>
          <cell r="J149">
            <v>31</v>
          </cell>
          <cell r="K149" t="str">
            <v>JAWA TENGAH</v>
          </cell>
          <cell r="L149" t="str">
            <v>BANJARNEGARA</v>
          </cell>
        </row>
        <row r="150">
          <cell r="B150" t="str">
            <v>P3304061201</v>
          </cell>
          <cell r="C150" t="str">
            <v>PAGEDONGAN</v>
          </cell>
          <cell r="D150" t="str">
            <v>Puskesmas</v>
          </cell>
          <cell r="E150" t="str">
            <v>Non Rawat Inap</v>
          </cell>
          <cell r="F150" t="str">
            <v>Pemerintah Kabupaten</v>
          </cell>
          <cell r="G150">
            <v>33</v>
          </cell>
          <cell r="H150">
            <v>3304</v>
          </cell>
          <cell r="I150">
            <v>0</v>
          </cell>
          <cell r="J150">
            <v>37</v>
          </cell>
          <cell r="K150" t="str">
            <v>JAWA TENGAH</v>
          </cell>
          <cell r="L150" t="str">
            <v>BANJARNEGARA</v>
          </cell>
        </row>
        <row r="151">
          <cell r="B151" t="str">
            <v>P3304070101</v>
          </cell>
          <cell r="C151" t="str">
            <v>SIGALUH I</v>
          </cell>
          <cell r="D151" t="str">
            <v>Puskesmas</v>
          </cell>
          <cell r="E151" t="str">
            <v>Rawat Inap</v>
          </cell>
          <cell r="F151" t="str">
            <v>Pemerintah Kabupaten</v>
          </cell>
          <cell r="G151">
            <v>33</v>
          </cell>
          <cell r="H151">
            <v>3304</v>
          </cell>
          <cell r="I151">
            <v>0</v>
          </cell>
          <cell r="J151">
            <v>36</v>
          </cell>
          <cell r="K151" t="str">
            <v>JAWA TENGAH</v>
          </cell>
          <cell r="L151" t="str">
            <v>BANJARNEGARA</v>
          </cell>
        </row>
        <row r="152">
          <cell r="B152" t="str">
            <v>P3304070202</v>
          </cell>
          <cell r="C152" t="str">
            <v>SIGALUH II</v>
          </cell>
          <cell r="D152" t="str">
            <v>Puskesmas</v>
          </cell>
          <cell r="E152" t="str">
            <v>Non Rawat Inap</v>
          </cell>
          <cell r="F152" t="str">
            <v>Pemerintah Kabupaten</v>
          </cell>
          <cell r="G152">
            <v>33</v>
          </cell>
          <cell r="H152">
            <v>3304</v>
          </cell>
          <cell r="I152">
            <v>0</v>
          </cell>
          <cell r="J152">
            <v>32</v>
          </cell>
          <cell r="K152" t="str">
            <v>JAWA TENGAH</v>
          </cell>
          <cell r="L152" t="str">
            <v>BANJARNEGARA</v>
          </cell>
        </row>
        <row r="153">
          <cell r="B153" t="str">
            <v>P3304080101</v>
          </cell>
          <cell r="C153" t="str">
            <v>MADUKARA I</v>
          </cell>
          <cell r="D153" t="str">
            <v>Puskesmas</v>
          </cell>
          <cell r="E153" t="str">
            <v>Rawat Inap</v>
          </cell>
          <cell r="F153" t="str">
            <v>Pemerintah Kabupaten</v>
          </cell>
          <cell r="G153">
            <v>33</v>
          </cell>
          <cell r="H153">
            <v>3304</v>
          </cell>
          <cell r="I153">
            <v>0</v>
          </cell>
          <cell r="J153">
            <v>42</v>
          </cell>
          <cell r="K153" t="str">
            <v>JAWA TENGAH</v>
          </cell>
          <cell r="L153" t="str">
            <v>BANJARNEGARA</v>
          </cell>
        </row>
        <row r="154">
          <cell r="B154" t="str">
            <v>P3304080202</v>
          </cell>
          <cell r="C154" t="str">
            <v>MADUKARA II</v>
          </cell>
          <cell r="D154" t="str">
            <v>Puskesmas</v>
          </cell>
          <cell r="E154" t="str">
            <v>Non Rawat Inap</v>
          </cell>
          <cell r="F154" t="str">
            <v>Pemerintah Kabupaten</v>
          </cell>
          <cell r="G154">
            <v>33</v>
          </cell>
          <cell r="H154">
            <v>3304</v>
          </cell>
          <cell r="I154">
            <v>0</v>
          </cell>
          <cell r="J154">
            <v>36</v>
          </cell>
          <cell r="K154" t="str">
            <v>JAWA TENGAH</v>
          </cell>
          <cell r="L154" t="str">
            <v>BANJARNEGARA</v>
          </cell>
        </row>
        <row r="155">
          <cell r="B155" t="str">
            <v>P3304090101</v>
          </cell>
          <cell r="C155" t="str">
            <v>BANJARMANGU I</v>
          </cell>
          <cell r="D155" t="str">
            <v>Puskesmas</v>
          </cell>
          <cell r="E155" t="str">
            <v>Rawat Inap</v>
          </cell>
          <cell r="F155" t="str">
            <v>Pemerintah Kabupaten</v>
          </cell>
          <cell r="G155">
            <v>33</v>
          </cell>
          <cell r="H155">
            <v>3304</v>
          </cell>
          <cell r="I155">
            <v>0</v>
          </cell>
          <cell r="J155">
            <v>33</v>
          </cell>
          <cell r="K155" t="str">
            <v>JAWA TENGAH</v>
          </cell>
          <cell r="L155" t="str">
            <v>BANJARNEGARA</v>
          </cell>
        </row>
        <row r="156">
          <cell r="B156" t="str">
            <v>P3304090202</v>
          </cell>
          <cell r="C156" t="str">
            <v>BANJARMANGU II</v>
          </cell>
          <cell r="D156" t="str">
            <v>Puskesmas</v>
          </cell>
          <cell r="E156" t="str">
            <v>Non Rawat Inap</v>
          </cell>
          <cell r="F156" t="str">
            <v>Pemerintah Kabupaten</v>
          </cell>
          <cell r="G156">
            <v>33</v>
          </cell>
          <cell r="H156">
            <v>3304</v>
          </cell>
          <cell r="I156">
            <v>0</v>
          </cell>
          <cell r="J156">
            <v>31</v>
          </cell>
          <cell r="K156" t="str">
            <v>JAWA TENGAH</v>
          </cell>
          <cell r="L156" t="str">
            <v>BANJARNEGARA</v>
          </cell>
        </row>
        <row r="157">
          <cell r="B157" t="str">
            <v>P3304100101</v>
          </cell>
          <cell r="C157" t="str">
            <v>WANADADI I</v>
          </cell>
          <cell r="D157" t="str">
            <v>Puskesmas</v>
          </cell>
          <cell r="E157" t="str">
            <v>Rawat Inap</v>
          </cell>
          <cell r="F157" t="str">
            <v>Pemerintah Kabupaten</v>
          </cell>
          <cell r="G157">
            <v>33</v>
          </cell>
          <cell r="H157">
            <v>3304</v>
          </cell>
          <cell r="I157">
            <v>0</v>
          </cell>
          <cell r="J157">
            <v>49</v>
          </cell>
          <cell r="K157" t="str">
            <v>JAWA TENGAH</v>
          </cell>
          <cell r="L157" t="str">
            <v>BANJARNEGARA</v>
          </cell>
        </row>
        <row r="158">
          <cell r="B158" t="str">
            <v>P3304100202</v>
          </cell>
          <cell r="C158" t="str">
            <v>WANADADI II</v>
          </cell>
          <cell r="D158" t="str">
            <v>Puskesmas</v>
          </cell>
          <cell r="E158" t="str">
            <v>Non Rawat Inap</v>
          </cell>
          <cell r="F158" t="str">
            <v>Pemerintah Kabupaten</v>
          </cell>
          <cell r="G158">
            <v>33</v>
          </cell>
          <cell r="H158">
            <v>3304</v>
          </cell>
          <cell r="I158">
            <v>0</v>
          </cell>
          <cell r="J158">
            <v>28</v>
          </cell>
          <cell r="K158" t="str">
            <v>JAWA TENGAH</v>
          </cell>
          <cell r="L158" t="str">
            <v>BANJARNEGARA</v>
          </cell>
        </row>
        <row r="159">
          <cell r="B159" t="str">
            <v>P3304110101</v>
          </cell>
          <cell r="C159" t="str">
            <v>RAKIT I</v>
          </cell>
          <cell r="D159" t="str">
            <v>Puskesmas</v>
          </cell>
          <cell r="E159" t="str">
            <v>Rawat Inap</v>
          </cell>
          <cell r="F159" t="str">
            <v>Pemerintah Kabupaten</v>
          </cell>
          <cell r="G159">
            <v>33</v>
          </cell>
          <cell r="H159">
            <v>3304</v>
          </cell>
          <cell r="I159">
            <v>0</v>
          </cell>
          <cell r="J159">
            <v>35</v>
          </cell>
          <cell r="K159" t="str">
            <v>JAWA TENGAH</v>
          </cell>
          <cell r="L159" t="str">
            <v>BANJARNEGARA</v>
          </cell>
        </row>
        <row r="160">
          <cell r="B160" t="str">
            <v>P3304110202</v>
          </cell>
          <cell r="C160" t="str">
            <v>RAKIT II</v>
          </cell>
          <cell r="D160" t="str">
            <v>Puskesmas</v>
          </cell>
          <cell r="E160" t="str">
            <v>Non Rawat Inap</v>
          </cell>
          <cell r="F160" t="str">
            <v>Pemerintah Kabupaten</v>
          </cell>
          <cell r="G160">
            <v>33</v>
          </cell>
          <cell r="H160">
            <v>3304</v>
          </cell>
          <cell r="I160">
            <v>0</v>
          </cell>
          <cell r="J160">
            <v>21</v>
          </cell>
          <cell r="K160" t="str">
            <v>JAWA TENGAH</v>
          </cell>
          <cell r="L160" t="str">
            <v>BANJARNEGARA</v>
          </cell>
        </row>
        <row r="161">
          <cell r="B161" t="str">
            <v>P3304120101</v>
          </cell>
          <cell r="C161" t="str">
            <v>PUNGGELAN- I</v>
          </cell>
          <cell r="D161" t="str">
            <v>Puskesmas</v>
          </cell>
          <cell r="E161" t="str">
            <v>Rawat Inap</v>
          </cell>
          <cell r="F161" t="str">
            <v>Pemerintah Kabupaten</v>
          </cell>
          <cell r="G161">
            <v>33</v>
          </cell>
          <cell r="H161">
            <v>3304</v>
          </cell>
          <cell r="I161">
            <v>0</v>
          </cell>
          <cell r="J161">
            <v>45</v>
          </cell>
          <cell r="K161" t="str">
            <v>JAWA TENGAH</v>
          </cell>
          <cell r="L161" t="str">
            <v>BANJARNEGARA</v>
          </cell>
        </row>
        <row r="162">
          <cell r="B162" t="str">
            <v>P3304120202</v>
          </cell>
          <cell r="C162" t="str">
            <v>PUNGGELAN-II</v>
          </cell>
          <cell r="D162" t="str">
            <v>Puskesmas</v>
          </cell>
          <cell r="E162" t="str">
            <v>Non Rawat Inap</v>
          </cell>
          <cell r="F162" t="str">
            <v>Pemerintah Kabupaten</v>
          </cell>
          <cell r="G162">
            <v>33</v>
          </cell>
          <cell r="H162">
            <v>3304</v>
          </cell>
          <cell r="I162">
            <v>0</v>
          </cell>
          <cell r="J162">
            <v>28</v>
          </cell>
          <cell r="K162" t="str">
            <v>JAWA TENGAH</v>
          </cell>
          <cell r="L162" t="str">
            <v>BANJARNEGARA</v>
          </cell>
        </row>
        <row r="163">
          <cell r="B163" t="str">
            <v>P3304130101</v>
          </cell>
          <cell r="C163" t="str">
            <v>KARANGKOBAR 1</v>
          </cell>
          <cell r="D163" t="str">
            <v>Puskesmas</v>
          </cell>
          <cell r="E163" t="str">
            <v>Rawat Inap</v>
          </cell>
          <cell r="F163" t="str">
            <v>Pemerintah Kabupaten</v>
          </cell>
          <cell r="G163">
            <v>33</v>
          </cell>
          <cell r="H163">
            <v>3304</v>
          </cell>
          <cell r="I163">
            <v>0</v>
          </cell>
          <cell r="J163">
            <v>47</v>
          </cell>
          <cell r="K163" t="str">
            <v>JAWA TENGAH</v>
          </cell>
          <cell r="L163" t="str">
            <v>BANJARNEGARA</v>
          </cell>
        </row>
        <row r="164">
          <cell r="B164" t="str">
            <v>P3304140201</v>
          </cell>
          <cell r="C164" t="str">
            <v>PAGENTAN I</v>
          </cell>
          <cell r="D164" t="str">
            <v>Puskesmas</v>
          </cell>
          <cell r="E164" t="str">
            <v>Non Rawat Inap</v>
          </cell>
          <cell r="F164" t="str">
            <v>Pemerintah Kabupaten</v>
          </cell>
          <cell r="G164">
            <v>33</v>
          </cell>
          <cell r="H164">
            <v>3304</v>
          </cell>
          <cell r="I164">
            <v>0</v>
          </cell>
          <cell r="J164">
            <v>29</v>
          </cell>
          <cell r="K164" t="str">
            <v>JAWA TENGAH</v>
          </cell>
          <cell r="L164" t="str">
            <v>BANJARNEGARA</v>
          </cell>
        </row>
        <row r="165">
          <cell r="B165" t="str">
            <v>P3304140202</v>
          </cell>
          <cell r="C165" t="str">
            <v>PAGETAN II</v>
          </cell>
          <cell r="D165" t="str">
            <v>Puskesmas</v>
          </cell>
          <cell r="E165" t="str">
            <v>Non Rawat Inap</v>
          </cell>
          <cell r="F165" t="str">
            <v>Pemerintah Kabupaten</v>
          </cell>
          <cell r="G165">
            <v>33</v>
          </cell>
          <cell r="H165">
            <v>3304</v>
          </cell>
          <cell r="I165">
            <v>0</v>
          </cell>
          <cell r="J165">
            <v>19</v>
          </cell>
          <cell r="K165" t="str">
            <v>JAWA TENGAH</v>
          </cell>
          <cell r="L165" t="str">
            <v>BANJARNEGARA</v>
          </cell>
        </row>
        <row r="166">
          <cell r="B166" t="str">
            <v>P3304150101</v>
          </cell>
          <cell r="C166" t="str">
            <v>PEJAWARAN</v>
          </cell>
          <cell r="D166" t="str">
            <v>Puskesmas</v>
          </cell>
          <cell r="E166" t="str">
            <v>Rawat Inap</v>
          </cell>
          <cell r="F166" t="str">
            <v>Pemerintah Kabupaten</v>
          </cell>
          <cell r="G166">
            <v>33</v>
          </cell>
          <cell r="H166">
            <v>3304</v>
          </cell>
          <cell r="I166">
            <v>0</v>
          </cell>
          <cell r="J166">
            <v>41</v>
          </cell>
          <cell r="K166" t="str">
            <v>JAWA TENGAH</v>
          </cell>
          <cell r="L166" t="str">
            <v>BANJARNEGARA</v>
          </cell>
        </row>
        <row r="167">
          <cell r="B167" t="str">
            <v>P3304160101</v>
          </cell>
          <cell r="C167" t="str">
            <v>BATUR I</v>
          </cell>
          <cell r="D167" t="str">
            <v>Puskesmas</v>
          </cell>
          <cell r="E167" t="str">
            <v>Rawat Inap</v>
          </cell>
          <cell r="F167" t="str">
            <v>Pemerintah Kabupaten</v>
          </cell>
          <cell r="G167">
            <v>33</v>
          </cell>
          <cell r="H167">
            <v>3304</v>
          </cell>
          <cell r="I167">
            <v>0</v>
          </cell>
          <cell r="J167">
            <v>29</v>
          </cell>
          <cell r="K167" t="str">
            <v>JAWA TENGAH</v>
          </cell>
          <cell r="L167" t="str">
            <v>BANJARNEGARA</v>
          </cell>
        </row>
        <row r="168">
          <cell r="B168" t="str">
            <v>P3304160202</v>
          </cell>
          <cell r="C168" t="str">
            <v>BATUR II</v>
          </cell>
          <cell r="D168" t="str">
            <v>Puskesmas</v>
          </cell>
          <cell r="E168" t="str">
            <v>Non Rawat Inap</v>
          </cell>
          <cell r="F168" t="str">
            <v>Pemerintah Kabupaten</v>
          </cell>
          <cell r="G168">
            <v>33</v>
          </cell>
          <cell r="H168">
            <v>3304</v>
          </cell>
          <cell r="I168">
            <v>0</v>
          </cell>
          <cell r="J168">
            <v>19</v>
          </cell>
          <cell r="K168" t="str">
            <v>JAWA TENGAH</v>
          </cell>
          <cell r="L168" t="str">
            <v>BANJARNEGARA</v>
          </cell>
        </row>
        <row r="169">
          <cell r="B169" t="str">
            <v>P3304170201</v>
          </cell>
          <cell r="C169" t="str">
            <v>WANAYASA I</v>
          </cell>
          <cell r="D169" t="str">
            <v>Puskesmas</v>
          </cell>
          <cell r="E169" t="str">
            <v>Non Rawat Inap</v>
          </cell>
          <cell r="F169" t="str">
            <v>Pemerintah Kabupaten</v>
          </cell>
          <cell r="G169">
            <v>33</v>
          </cell>
          <cell r="H169">
            <v>3304</v>
          </cell>
          <cell r="I169">
            <v>0</v>
          </cell>
          <cell r="J169">
            <v>30</v>
          </cell>
          <cell r="K169" t="str">
            <v>JAWA TENGAH</v>
          </cell>
          <cell r="L169" t="str">
            <v>BANJARNEGARA</v>
          </cell>
        </row>
        <row r="170">
          <cell r="B170" t="str">
            <v>P3304170202</v>
          </cell>
          <cell r="C170" t="str">
            <v>WANAYASA II</v>
          </cell>
          <cell r="D170" t="str">
            <v>Puskesmas</v>
          </cell>
          <cell r="E170" t="str">
            <v>Non Rawat Inap</v>
          </cell>
          <cell r="F170" t="str">
            <v>Pemerintah Kabupaten</v>
          </cell>
          <cell r="G170">
            <v>33</v>
          </cell>
          <cell r="H170">
            <v>3304</v>
          </cell>
          <cell r="I170">
            <v>0</v>
          </cell>
          <cell r="J170">
            <v>20</v>
          </cell>
          <cell r="K170" t="str">
            <v>JAWA TENGAH</v>
          </cell>
          <cell r="L170" t="str">
            <v>BANJARNEGARA</v>
          </cell>
        </row>
        <row r="171">
          <cell r="B171" t="str">
            <v>P3304180101</v>
          </cell>
          <cell r="C171" t="str">
            <v>KALIBENING</v>
          </cell>
          <cell r="D171" t="str">
            <v>Puskesmas</v>
          </cell>
          <cell r="E171" t="str">
            <v>Rawat Inap</v>
          </cell>
          <cell r="F171" t="str">
            <v>Pemerintah Kabupaten</v>
          </cell>
          <cell r="G171">
            <v>33</v>
          </cell>
          <cell r="H171">
            <v>3304</v>
          </cell>
          <cell r="I171">
            <v>0</v>
          </cell>
          <cell r="J171">
            <v>45</v>
          </cell>
          <cell r="K171" t="str">
            <v>JAWA TENGAH</v>
          </cell>
          <cell r="L171" t="str">
            <v>BANJARNEGARA</v>
          </cell>
        </row>
        <row r="172">
          <cell r="B172" t="str">
            <v>P3304181201</v>
          </cell>
          <cell r="C172" t="str">
            <v>PANDANARUM</v>
          </cell>
          <cell r="D172" t="str">
            <v>Puskesmas</v>
          </cell>
          <cell r="E172" t="str">
            <v>Non Rawat Inap</v>
          </cell>
          <cell r="F172" t="str">
            <v>Pemerintah Kabupaten</v>
          </cell>
          <cell r="G172">
            <v>33</v>
          </cell>
          <cell r="H172">
            <v>3304</v>
          </cell>
          <cell r="I172">
            <v>0</v>
          </cell>
          <cell r="J172">
            <v>31</v>
          </cell>
          <cell r="K172" t="str">
            <v>JAWA TENGAH</v>
          </cell>
          <cell r="L172" t="str">
            <v>BANJARNEGARA</v>
          </cell>
        </row>
        <row r="173">
          <cell r="B173" t="str">
            <v>P3305010101</v>
          </cell>
          <cell r="C173" t="str">
            <v>AYAH  I</v>
          </cell>
          <cell r="D173" t="str">
            <v>Puskesmas</v>
          </cell>
          <cell r="E173" t="str">
            <v>Rawat Inap</v>
          </cell>
          <cell r="F173" t="str">
            <v>Pemerintah Kabupaten</v>
          </cell>
          <cell r="G173">
            <v>33</v>
          </cell>
          <cell r="H173">
            <v>3305</v>
          </cell>
          <cell r="I173">
            <v>0</v>
          </cell>
          <cell r="J173">
            <v>49</v>
          </cell>
          <cell r="K173" t="str">
            <v>JAWA TENGAH</v>
          </cell>
          <cell r="L173" t="str">
            <v>KEBUMEN</v>
          </cell>
        </row>
        <row r="174">
          <cell r="B174" t="str">
            <v>P3305010202</v>
          </cell>
          <cell r="C174" t="str">
            <v>AYAH  II</v>
          </cell>
          <cell r="D174" t="str">
            <v>Puskesmas</v>
          </cell>
          <cell r="E174" t="str">
            <v>Non Rawat Inap</v>
          </cell>
          <cell r="F174" t="str">
            <v>Pemerintah Kabupaten</v>
          </cell>
          <cell r="G174">
            <v>33</v>
          </cell>
          <cell r="H174">
            <v>3305</v>
          </cell>
          <cell r="I174">
            <v>0</v>
          </cell>
          <cell r="J174">
            <v>34</v>
          </cell>
          <cell r="K174" t="str">
            <v>JAWA TENGAH</v>
          </cell>
          <cell r="L174" t="str">
            <v>KEBUMEN</v>
          </cell>
        </row>
        <row r="175">
          <cell r="B175" t="str">
            <v>P3305020201</v>
          </cell>
          <cell r="C175" t="str">
            <v>BUAYAN</v>
          </cell>
          <cell r="D175" t="str">
            <v>Puskesmas</v>
          </cell>
          <cell r="E175" t="str">
            <v>Non Rawat Inap</v>
          </cell>
          <cell r="F175" t="str">
            <v>Pemerintah Kabupaten</v>
          </cell>
          <cell r="G175">
            <v>33</v>
          </cell>
          <cell r="H175">
            <v>3305</v>
          </cell>
          <cell r="I175">
            <v>0</v>
          </cell>
          <cell r="J175">
            <v>43</v>
          </cell>
          <cell r="K175" t="str">
            <v>JAWA TENGAH</v>
          </cell>
          <cell r="L175" t="str">
            <v>KEBUMEN</v>
          </cell>
        </row>
        <row r="176">
          <cell r="B176" t="str">
            <v>P3305030201</v>
          </cell>
          <cell r="C176" t="str">
            <v>PURING</v>
          </cell>
          <cell r="D176" t="str">
            <v>Puskesmas</v>
          </cell>
          <cell r="E176" t="str">
            <v>Non Rawat Inap</v>
          </cell>
          <cell r="F176" t="str">
            <v>Pemerintah Kabupaten</v>
          </cell>
          <cell r="G176">
            <v>33</v>
          </cell>
          <cell r="H176">
            <v>3305</v>
          </cell>
          <cell r="I176">
            <v>0</v>
          </cell>
          <cell r="J176">
            <v>48</v>
          </cell>
          <cell r="K176" t="str">
            <v>JAWA TENGAH</v>
          </cell>
          <cell r="L176" t="str">
            <v>KEBUMEN</v>
          </cell>
        </row>
        <row r="177">
          <cell r="B177" t="str">
            <v>P3305040101</v>
          </cell>
          <cell r="C177" t="str">
            <v>PETANAHAN</v>
          </cell>
          <cell r="D177" t="str">
            <v>Puskesmas</v>
          </cell>
          <cell r="E177" t="str">
            <v>Rawat Inap</v>
          </cell>
          <cell r="F177" t="str">
            <v>Pemerintah Kabupaten</v>
          </cell>
          <cell r="G177">
            <v>33</v>
          </cell>
          <cell r="H177">
            <v>3305</v>
          </cell>
          <cell r="I177">
            <v>0</v>
          </cell>
          <cell r="J177">
            <v>52</v>
          </cell>
          <cell r="K177" t="str">
            <v>JAWA TENGAH</v>
          </cell>
          <cell r="L177" t="str">
            <v>KEBUMEN</v>
          </cell>
        </row>
        <row r="178">
          <cell r="B178" t="str">
            <v>P3305050201</v>
          </cell>
          <cell r="C178" t="str">
            <v>KLIRONG I</v>
          </cell>
          <cell r="D178" t="str">
            <v>Puskesmas</v>
          </cell>
          <cell r="E178" t="str">
            <v>Non Rawat Inap</v>
          </cell>
          <cell r="F178" t="str">
            <v>Pemerintah Kabupaten</v>
          </cell>
          <cell r="G178">
            <v>33</v>
          </cell>
          <cell r="H178">
            <v>3305</v>
          </cell>
          <cell r="I178">
            <v>0</v>
          </cell>
          <cell r="J178">
            <v>38</v>
          </cell>
          <cell r="K178" t="str">
            <v>JAWA TENGAH</v>
          </cell>
          <cell r="L178" t="str">
            <v>KEBUMEN</v>
          </cell>
        </row>
        <row r="179">
          <cell r="B179" t="str">
            <v>P3305050202</v>
          </cell>
          <cell r="C179" t="str">
            <v>KLIRONG II</v>
          </cell>
          <cell r="D179" t="str">
            <v>Puskesmas</v>
          </cell>
          <cell r="E179" t="str">
            <v>Non Rawat Inap</v>
          </cell>
          <cell r="F179" t="str">
            <v>Pemerintah Kabupaten</v>
          </cell>
          <cell r="G179">
            <v>33</v>
          </cell>
          <cell r="H179">
            <v>3305</v>
          </cell>
          <cell r="I179">
            <v>0</v>
          </cell>
          <cell r="J179">
            <v>36</v>
          </cell>
          <cell r="K179" t="str">
            <v>JAWA TENGAH</v>
          </cell>
          <cell r="L179" t="str">
            <v>KEBUMEN</v>
          </cell>
        </row>
        <row r="180">
          <cell r="B180" t="str">
            <v>P3305060201</v>
          </cell>
          <cell r="C180" t="str">
            <v>BULUSPESANTREN I</v>
          </cell>
          <cell r="D180" t="str">
            <v>Puskesmas</v>
          </cell>
          <cell r="E180" t="str">
            <v>Non Rawat Inap</v>
          </cell>
          <cell r="F180" t="str">
            <v>Pemerintah Kabupaten</v>
          </cell>
          <cell r="G180">
            <v>33</v>
          </cell>
          <cell r="H180">
            <v>3305</v>
          </cell>
          <cell r="I180">
            <v>0</v>
          </cell>
          <cell r="J180">
            <v>37</v>
          </cell>
          <cell r="K180" t="str">
            <v>JAWA TENGAH</v>
          </cell>
          <cell r="L180" t="str">
            <v>KEBUMEN</v>
          </cell>
        </row>
        <row r="181">
          <cell r="B181" t="str">
            <v>P3305060202</v>
          </cell>
          <cell r="C181" t="str">
            <v>BULUSPESANTREN II</v>
          </cell>
          <cell r="D181" t="str">
            <v>Puskesmas</v>
          </cell>
          <cell r="E181" t="str">
            <v>Non Rawat Inap</v>
          </cell>
          <cell r="F181" t="str">
            <v>Pemerintah Kabupaten</v>
          </cell>
          <cell r="G181">
            <v>33</v>
          </cell>
          <cell r="H181">
            <v>3305</v>
          </cell>
          <cell r="I181">
            <v>0</v>
          </cell>
          <cell r="J181">
            <v>35</v>
          </cell>
          <cell r="K181" t="str">
            <v>JAWA TENGAH</v>
          </cell>
          <cell r="L181" t="str">
            <v>KEBUMEN</v>
          </cell>
        </row>
        <row r="182">
          <cell r="B182" t="str">
            <v>P3305070101</v>
          </cell>
          <cell r="C182" t="str">
            <v>AMBAL I</v>
          </cell>
          <cell r="D182" t="str">
            <v>Puskesmas</v>
          </cell>
          <cell r="E182" t="str">
            <v>Rawat Inap</v>
          </cell>
          <cell r="F182" t="str">
            <v>Pemerintah Kabupaten</v>
          </cell>
          <cell r="G182">
            <v>33</v>
          </cell>
          <cell r="H182">
            <v>3305</v>
          </cell>
          <cell r="I182">
            <v>0</v>
          </cell>
          <cell r="J182">
            <v>48</v>
          </cell>
          <cell r="K182" t="str">
            <v>JAWA TENGAH</v>
          </cell>
          <cell r="L182" t="str">
            <v>KEBUMEN</v>
          </cell>
        </row>
        <row r="183">
          <cell r="B183" t="str">
            <v>P3305070202</v>
          </cell>
          <cell r="C183" t="str">
            <v>AMBAL II</v>
          </cell>
          <cell r="D183" t="str">
            <v>Puskesmas</v>
          </cell>
          <cell r="E183" t="str">
            <v>Non Rawat Inap</v>
          </cell>
          <cell r="F183" t="str">
            <v>Pemerintah Kabupaten</v>
          </cell>
          <cell r="G183">
            <v>33</v>
          </cell>
          <cell r="H183">
            <v>3305</v>
          </cell>
          <cell r="I183">
            <v>0</v>
          </cell>
          <cell r="J183">
            <v>40</v>
          </cell>
          <cell r="K183" t="str">
            <v>JAWA TENGAH</v>
          </cell>
          <cell r="L183" t="str">
            <v>KEBUMEN</v>
          </cell>
        </row>
        <row r="184">
          <cell r="B184" t="str">
            <v>P3305080101</v>
          </cell>
          <cell r="C184" t="str">
            <v>MIRIT</v>
          </cell>
          <cell r="D184" t="str">
            <v>Puskesmas</v>
          </cell>
          <cell r="E184" t="str">
            <v>Rawat Inap</v>
          </cell>
          <cell r="F184" t="str">
            <v>Pemerintah Kabupaten</v>
          </cell>
          <cell r="G184">
            <v>33</v>
          </cell>
          <cell r="H184">
            <v>3305</v>
          </cell>
          <cell r="I184">
            <v>0</v>
          </cell>
          <cell r="J184">
            <v>49</v>
          </cell>
          <cell r="K184" t="str">
            <v>JAWA TENGAH</v>
          </cell>
          <cell r="L184" t="str">
            <v>KEBUMEN</v>
          </cell>
        </row>
        <row r="185">
          <cell r="B185" t="str">
            <v>P3305081201</v>
          </cell>
          <cell r="C185" t="str">
            <v>BONOROWO</v>
          </cell>
          <cell r="D185" t="str">
            <v>Puskesmas</v>
          </cell>
          <cell r="E185" t="str">
            <v>Non Rawat Inap</v>
          </cell>
          <cell r="F185" t="str">
            <v>Pemerintah Kabupaten</v>
          </cell>
          <cell r="G185">
            <v>33</v>
          </cell>
          <cell r="H185">
            <v>3305</v>
          </cell>
          <cell r="I185">
            <v>0</v>
          </cell>
          <cell r="J185">
            <v>41</v>
          </cell>
          <cell r="K185" t="str">
            <v>JAWA TENGAH</v>
          </cell>
          <cell r="L185" t="str">
            <v>KEBUMEN</v>
          </cell>
        </row>
        <row r="186">
          <cell r="B186" t="str">
            <v>P3305090101</v>
          </cell>
          <cell r="C186" t="str">
            <v>PREMBUN</v>
          </cell>
          <cell r="D186" t="str">
            <v>Puskesmas</v>
          </cell>
          <cell r="E186" t="str">
            <v>Rawat Inap</v>
          </cell>
          <cell r="F186" t="str">
            <v>Pemerintah Kabupaten</v>
          </cell>
          <cell r="G186">
            <v>33</v>
          </cell>
          <cell r="H186">
            <v>3305</v>
          </cell>
          <cell r="I186">
            <v>0</v>
          </cell>
          <cell r="J186">
            <v>64</v>
          </cell>
          <cell r="K186" t="str">
            <v>JAWA TENGAH</v>
          </cell>
          <cell r="L186" t="str">
            <v>KEBUMEN</v>
          </cell>
        </row>
        <row r="187">
          <cell r="B187" t="str">
            <v>P3305091201</v>
          </cell>
          <cell r="C187" t="str">
            <v>PADURESO</v>
          </cell>
          <cell r="D187" t="str">
            <v>Puskesmas</v>
          </cell>
          <cell r="E187" t="str">
            <v>Non Rawat Inap</v>
          </cell>
          <cell r="F187" t="str">
            <v>Pemerintah Kabupaten</v>
          </cell>
          <cell r="G187">
            <v>33</v>
          </cell>
          <cell r="H187">
            <v>3305</v>
          </cell>
          <cell r="I187">
            <v>0</v>
          </cell>
          <cell r="J187">
            <v>25</v>
          </cell>
          <cell r="K187" t="str">
            <v>JAWA TENGAH</v>
          </cell>
          <cell r="L187" t="str">
            <v>KEBUMEN</v>
          </cell>
        </row>
        <row r="188">
          <cell r="B188" t="str">
            <v>P3305100101</v>
          </cell>
          <cell r="C188" t="str">
            <v>KUTOWINANGUN</v>
          </cell>
          <cell r="D188" t="str">
            <v>Puskesmas</v>
          </cell>
          <cell r="E188" t="str">
            <v>Rawat Inap</v>
          </cell>
          <cell r="F188" t="str">
            <v>Pemerintah Kabupaten</v>
          </cell>
          <cell r="G188">
            <v>33</v>
          </cell>
          <cell r="H188">
            <v>3305</v>
          </cell>
          <cell r="I188">
            <v>0</v>
          </cell>
          <cell r="J188">
            <v>55</v>
          </cell>
          <cell r="K188" t="str">
            <v>JAWA TENGAH</v>
          </cell>
          <cell r="L188" t="str">
            <v>KEBUMEN</v>
          </cell>
        </row>
        <row r="189">
          <cell r="B189" t="str">
            <v>P3305110101</v>
          </cell>
          <cell r="C189" t="str">
            <v>ALIAN</v>
          </cell>
          <cell r="D189" t="str">
            <v>Puskesmas</v>
          </cell>
          <cell r="E189" t="str">
            <v>Rawat Inap</v>
          </cell>
          <cell r="F189" t="str">
            <v>Pemerintah Kabupaten</v>
          </cell>
          <cell r="G189">
            <v>33</v>
          </cell>
          <cell r="H189">
            <v>3305</v>
          </cell>
          <cell r="I189">
            <v>0</v>
          </cell>
          <cell r="J189">
            <v>37</v>
          </cell>
          <cell r="K189" t="str">
            <v>JAWA TENGAH</v>
          </cell>
          <cell r="L189" t="str">
            <v>KEBUMEN</v>
          </cell>
        </row>
        <row r="190">
          <cell r="B190" t="str">
            <v>P3305111201</v>
          </cell>
          <cell r="C190" t="str">
            <v>PONCOWARNO</v>
          </cell>
          <cell r="D190" t="str">
            <v>Puskesmas</v>
          </cell>
          <cell r="E190" t="str">
            <v>Non Rawat Inap</v>
          </cell>
          <cell r="F190" t="str">
            <v>Pemerintah Kabupaten</v>
          </cell>
          <cell r="G190">
            <v>33</v>
          </cell>
          <cell r="H190">
            <v>3305</v>
          </cell>
          <cell r="I190">
            <v>0</v>
          </cell>
          <cell r="J190">
            <v>38</v>
          </cell>
          <cell r="K190" t="str">
            <v>JAWA TENGAH</v>
          </cell>
          <cell r="L190" t="str">
            <v>KEBUMEN</v>
          </cell>
        </row>
        <row r="191">
          <cell r="B191" t="str">
            <v>P3305120201</v>
          </cell>
          <cell r="C191" t="str">
            <v>KEBUMEN  I</v>
          </cell>
          <cell r="D191" t="str">
            <v>Puskesmas</v>
          </cell>
          <cell r="E191" t="str">
            <v>Non Rawat Inap</v>
          </cell>
          <cell r="F191" t="str">
            <v>Pemerintah Kabupaten</v>
          </cell>
          <cell r="G191">
            <v>33</v>
          </cell>
          <cell r="H191">
            <v>3305</v>
          </cell>
          <cell r="I191">
            <v>0</v>
          </cell>
          <cell r="J191">
            <v>36</v>
          </cell>
          <cell r="K191" t="str">
            <v>JAWA TENGAH</v>
          </cell>
          <cell r="L191" t="str">
            <v>KEBUMEN</v>
          </cell>
        </row>
        <row r="192">
          <cell r="B192" t="str">
            <v>P3305120202</v>
          </cell>
          <cell r="C192" t="str">
            <v>KEBUMEN  II</v>
          </cell>
          <cell r="D192" t="str">
            <v>Puskesmas</v>
          </cell>
          <cell r="E192" t="str">
            <v>Non Rawat Inap</v>
          </cell>
          <cell r="F192" t="str">
            <v>Pemerintah Kabupaten</v>
          </cell>
          <cell r="G192">
            <v>33</v>
          </cell>
          <cell r="H192">
            <v>3305</v>
          </cell>
          <cell r="I192">
            <v>0</v>
          </cell>
          <cell r="J192">
            <v>36</v>
          </cell>
          <cell r="K192" t="str">
            <v>JAWA TENGAH</v>
          </cell>
          <cell r="L192" t="str">
            <v>KEBUMEN</v>
          </cell>
        </row>
        <row r="193">
          <cell r="B193" t="str">
            <v>P3305120203</v>
          </cell>
          <cell r="C193" t="str">
            <v>KEBUMEN  III</v>
          </cell>
          <cell r="D193" t="str">
            <v>Puskesmas</v>
          </cell>
          <cell r="E193" t="str">
            <v>Non Rawat Inap</v>
          </cell>
          <cell r="F193" t="str">
            <v>Pemerintah Kabupaten</v>
          </cell>
          <cell r="G193">
            <v>33</v>
          </cell>
          <cell r="H193">
            <v>3305</v>
          </cell>
          <cell r="I193">
            <v>0</v>
          </cell>
          <cell r="J193">
            <v>27</v>
          </cell>
          <cell r="K193" t="str">
            <v>JAWA TENGAH</v>
          </cell>
          <cell r="L193" t="str">
            <v>KEBUMEN</v>
          </cell>
        </row>
        <row r="194">
          <cell r="B194" t="str">
            <v>P3305130201</v>
          </cell>
          <cell r="C194" t="str">
            <v>PEJAGOAN</v>
          </cell>
          <cell r="D194" t="str">
            <v>Puskesmas</v>
          </cell>
          <cell r="E194" t="str">
            <v>Non Rawat Inap</v>
          </cell>
          <cell r="F194" t="str">
            <v>Pemerintah Kabupaten</v>
          </cell>
          <cell r="G194">
            <v>33</v>
          </cell>
          <cell r="H194">
            <v>3305</v>
          </cell>
          <cell r="I194">
            <v>0</v>
          </cell>
          <cell r="J194">
            <v>40</v>
          </cell>
          <cell r="K194" t="str">
            <v>JAWA TENGAH</v>
          </cell>
          <cell r="L194" t="str">
            <v>KEBUMEN</v>
          </cell>
        </row>
        <row r="195">
          <cell r="B195" t="str">
            <v>P3305140201</v>
          </cell>
          <cell r="C195" t="str">
            <v>SRUWENG</v>
          </cell>
          <cell r="D195" t="str">
            <v>Puskesmas</v>
          </cell>
          <cell r="E195" t="str">
            <v>Non Rawat Inap</v>
          </cell>
          <cell r="F195" t="str">
            <v>Pemerintah Kabupaten</v>
          </cell>
          <cell r="G195">
            <v>33</v>
          </cell>
          <cell r="H195">
            <v>3305</v>
          </cell>
          <cell r="I195">
            <v>0</v>
          </cell>
          <cell r="J195">
            <v>49</v>
          </cell>
          <cell r="K195" t="str">
            <v>JAWA TENGAH</v>
          </cell>
          <cell r="L195" t="str">
            <v>KEBUMEN</v>
          </cell>
        </row>
        <row r="196">
          <cell r="B196" t="str">
            <v>P3305150201</v>
          </cell>
          <cell r="C196" t="str">
            <v>ADIMULYO</v>
          </cell>
          <cell r="D196" t="str">
            <v>Puskesmas</v>
          </cell>
          <cell r="E196" t="str">
            <v>Non Rawat Inap</v>
          </cell>
          <cell r="F196" t="str">
            <v>Pemerintah Kabupaten</v>
          </cell>
          <cell r="G196">
            <v>33</v>
          </cell>
          <cell r="H196">
            <v>3305</v>
          </cell>
          <cell r="I196">
            <v>0</v>
          </cell>
          <cell r="J196">
            <v>49</v>
          </cell>
          <cell r="K196" t="str">
            <v>JAWA TENGAH</v>
          </cell>
          <cell r="L196" t="str">
            <v>KEBUMEN</v>
          </cell>
        </row>
        <row r="197">
          <cell r="B197" t="str">
            <v>P3305160201</v>
          </cell>
          <cell r="C197" t="str">
            <v>KUWARASAN</v>
          </cell>
          <cell r="D197" t="str">
            <v>Puskesmas</v>
          </cell>
          <cell r="E197" t="str">
            <v>Non Rawat Inap</v>
          </cell>
          <cell r="F197" t="str">
            <v>Pemerintah Kabupaten</v>
          </cell>
          <cell r="G197">
            <v>33</v>
          </cell>
          <cell r="H197">
            <v>3305</v>
          </cell>
          <cell r="I197">
            <v>0</v>
          </cell>
          <cell r="J197">
            <v>48</v>
          </cell>
          <cell r="K197" t="str">
            <v>JAWA TENGAH</v>
          </cell>
          <cell r="L197" t="str">
            <v>KEBUMEN</v>
          </cell>
        </row>
        <row r="198">
          <cell r="B198" t="str">
            <v>P3305170201</v>
          </cell>
          <cell r="C198" t="str">
            <v>ROWOKELE</v>
          </cell>
          <cell r="D198" t="str">
            <v>Puskesmas</v>
          </cell>
          <cell r="E198" t="str">
            <v>Non Rawat Inap</v>
          </cell>
          <cell r="F198" t="str">
            <v>Pemerintah Kabupaten</v>
          </cell>
          <cell r="G198">
            <v>33</v>
          </cell>
          <cell r="H198">
            <v>3305</v>
          </cell>
          <cell r="I198">
            <v>0</v>
          </cell>
          <cell r="J198">
            <v>42</v>
          </cell>
          <cell r="K198" t="str">
            <v>JAWA TENGAH</v>
          </cell>
          <cell r="L198" t="str">
            <v>KEBUMEN</v>
          </cell>
        </row>
        <row r="199">
          <cell r="B199" t="str">
            <v>P3305180201</v>
          </cell>
          <cell r="C199" t="str">
            <v>SEMPOR I</v>
          </cell>
          <cell r="D199" t="str">
            <v>Puskesmas</v>
          </cell>
          <cell r="E199" t="str">
            <v>Non Rawat Inap</v>
          </cell>
          <cell r="F199" t="str">
            <v>Pemerintah Kabupaten</v>
          </cell>
          <cell r="G199">
            <v>33</v>
          </cell>
          <cell r="H199">
            <v>3305</v>
          </cell>
          <cell r="I199">
            <v>0</v>
          </cell>
          <cell r="J199">
            <v>33</v>
          </cell>
          <cell r="K199" t="str">
            <v>JAWA TENGAH</v>
          </cell>
          <cell r="L199" t="str">
            <v>KEBUMEN</v>
          </cell>
        </row>
        <row r="200">
          <cell r="B200" t="str">
            <v>P3305180202</v>
          </cell>
          <cell r="C200" t="str">
            <v>SEMPOR II</v>
          </cell>
          <cell r="D200" t="str">
            <v>Puskesmas</v>
          </cell>
          <cell r="E200" t="str">
            <v>Non Rawat Inap</v>
          </cell>
          <cell r="F200" t="str">
            <v>Pemerintah Kabupaten</v>
          </cell>
          <cell r="G200">
            <v>33</v>
          </cell>
          <cell r="H200">
            <v>3305</v>
          </cell>
          <cell r="I200">
            <v>0</v>
          </cell>
          <cell r="J200">
            <v>27</v>
          </cell>
          <cell r="K200" t="str">
            <v>JAWA TENGAH</v>
          </cell>
          <cell r="L200" t="str">
            <v>KEBUMEN</v>
          </cell>
        </row>
        <row r="201">
          <cell r="B201" t="str">
            <v>P3305190101</v>
          </cell>
          <cell r="C201" t="str">
            <v>GOMBONG I</v>
          </cell>
          <cell r="D201" t="str">
            <v>Puskesmas</v>
          </cell>
          <cell r="E201" t="str">
            <v>Rawat Inap</v>
          </cell>
          <cell r="F201" t="str">
            <v>Pemerintah Kabupaten</v>
          </cell>
          <cell r="G201">
            <v>33</v>
          </cell>
          <cell r="H201">
            <v>3305</v>
          </cell>
          <cell r="I201">
            <v>0</v>
          </cell>
          <cell r="J201">
            <v>51</v>
          </cell>
          <cell r="K201" t="str">
            <v>JAWA TENGAH</v>
          </cell>
          <cell r="L201" t="str">
            <v>KEBUMEN</v>
          </cell>
        </row>
        <row r="202">
          <cell r="B202" t="str">
            <v>P3305190202</v>
          </cell>
          <cell r="C202" t="str">
            <v>GOMBONG II</v>
          </cell>
          <cell r="D202" t="str">
            <v>Puskesmas</v>
          </cell>
          <cell r="E202" t="str">
            <v>Non Rawat Inap</v>
          </cell>
          <cell r="F202" t="str">
            <v>Pemerintah Kabupaten</v>
          </cell>
          <cell r="G202">
            <v>33</v>
          </cell>
          <cell r="H202">
            <v>3305</v>
          </cell>
          <cell r="I202">
            <v>0</v>
          </cell>
          <cell r="J202">
            <v>40</v>
          </cell>
          <cell r="K202" t="str">
            <v>JAWA TENGAH</v>
          </cell>
          <cell r="L202" t="str">
            <v>KEBUMEN</v>
          </cell>
        </row>
        <row r="203">
          <cell r="B203" t="str">
            <v>P3305200101</v>
          </cell>
          <cell r="C203" t="str">
            <v>KARANGANYAR</v>
          </cell>
          <cell r="D203" t="str">
            <v>Puskesmas</v>
          </cell>
          <cell r="E203" t="str">
            <v>Rawat Inap</v>
          </cell>
          <cell r="F203" t="str">
            <v>Pemerintah Kabupaten</v>
          </cell>
          <cell r="G203">
            <v>33</v>
          </cell>
          <cell r="H203">
            <v>3305</v>
          </cell>
          <cell r="I203">
            <v>0</v>
          </cell>
          <cell r="J203">
            <v>55</v>
          </cell>
          <cell r="K203" t="str">
            <v>JAWA TENGAH</v>
          </cell>
          <cell r="L203" t="str">
            <v>KEBUMEN</v>
          </cell>
        </row>
        <row r="204">
          <cell r="B204" t="str">
            <v>P3305210201</v>
          </cell>
          <cell r="C204" t="str">
            <v>KARANGGAYAM II</v>
          </cell>
          <cell r="D204" t="str">
            <v>Puskesmas</v>
          </cell>
          <cell r="E204" t="str">
            <v>Non Rawat Inap</v>
          </cell>
          <cell r="F204" t="str">
            <v>Pemerintah Kabupaten</v>
          </cell>
          <cell r="G204">
            <v>33</v>
          </cell>
          <cell r="H204">
            <v>3305</v>
          </cell>
          <cell r="I204">
            <v>0</v>
          </cell>
          <cell r="J204">
            <v>25</v>
          </cell>
          <cell r="K204" t="str">
            <v>JAWA TENGAH</v>
          </cell>
          <cell r="L204" t="str">
            <v>KEBUMEN</v>
          </cell>
        </row>
        <row r="205">
          <cell r="B205" t="str">
            <v>P3305210202</v>
          </cell>
          <cell r="C205" t="str">
            <v>KARANGGAYAM I</v>
          </cell>
          <cell r="D205" t="str">
            <v>Puskesmas</v>
          </cell>
          <cell r="E205" t="str">
            <v>Non Rawat Inap</v>
          </cell>
          <cell r="F205" t="str">
            <v>Pemerintah Kabupaten</v>
          </cell>
          <cell r="G205">
            <v>33</v>
          </cell>
          <cell r="H205">
            <v>3305</v>
          </cell>
          <cell r="I205">
            <v>0</v>
          </cell>
          <cell r="J205">
            <v>38</v>
          </cell>
          <cell r="K205" t="str">
            <v>JAWA TENGAH</v>
          </cell>
          <cell r="L205" t="str">
            <v>KEBUMEN</v>
          </cell>
        </row>
        <row r="206">
          <cell r="B206" t="str">
            <v>P3305220201</v>
          </cell>
          <cell r="C206" t="str">
            <v>SADANG</v>
          </cell>
          <cell r="D206" t="str">
            <v>Puskesmas</v>
          </cell>
          <cell r="E206" t="str">
            <v>Non Rawat Inap</v>
          </cell>
          <cell r="F206" t="str">
            <v>Pemerintah Kabupaten</v>
          </cell>
          <cell r="G206">
            <v>33</v>
          </cell>
          <cell r="H206">
            <v>3305</v>
          </cell>
          <cell r="I206">
            <v>0</v>
          </cell>
          <cell r="J206">
            <v>28</v>
          </cell>
          <cell r="K206" t="str">
            <v>JAWA TENGAH</v>
          </cell>
          <cell r="L206" t="str">
            <v>KEBUMEN</v>
          </cell>
        </row>
        <row r="207">
          <cell r="B207" t="str">
            <v>P3305221101</v>
          </cell>
          <cell r="C207" t="str">
            <v>KARANGSAMBUNG</v>
          </cell>
          <cell r="D207" t="str">
            <v>Puskesmas</v>
          </cell>
          <cell r="E207" t="str">
            <v>Rawat Inap</v>
          </cell>
          <cell r="F207" t="str">
            <v>Pemerintah Kabupaten</v>
          </cell>
          <cell r="G207">
            <v>33</v>
          </cell>
          <cell r="H207">
            <v>3305</v>
          </cell>
          <cell r="I207">
            <v>0</v>
          </cell>
          <cell r="J207">
            <v>43</v>
          </cell>
          <cell r="K207" t="str">
            <v>JAWA TENGAH</v>
          </cell>
          <cell r="L207" t="str">
            <v>KEBUMEN</v>
          </cell>
        </row>
        <row r="208">
          <cell r="B208" t="str">
            <v>P3306010201</v>
          </cell>
          <cell r="C208" t="str">
            <v>GRABAG</v>
          </cell>
          <cell r="D208" t="str">
            <v>Puskesmas</v>
          </cell>
          <cell r="E208" t="str">
            <v>Non Rawat Inap</v>
          </cell>
          <cell r="F208" t="str">
            <v>Pemerintah Kabupaten</v>
          </cell>
          <cell r="G208">
            <v>33</v>
          </cell>
          <cell r="H208">
            <v>3306</v>
          </cell>
          <cell r="I208">
            <v>0</v>
          </cell>
          <cell r="J208">
            <v>37</v>
          </cell>
          <cell r="K208" t="str">
            <v>JAWA TENGAH</v>
          </cell>
          <cell r="L208" t="str">
            <v>PURWOREJO</v>
          </cell>
        </row>
        <row r="209">
          <cell r="B209" t="str">
            <v>P3306020101</v>
          </cell>
          <cell r="C209" t="str">
            <v>NGOMBOL</v>
          </cell>
          <cell r="D209" t="str">
            <v>Puskesmas</v>
          </cell>
          <cell r="E209" t="str">
            <v>Rawat Inap</v>
          </cell>
          <cell r="F209" t="str">
            <v>Pemerintah Kabupaten</v>
          </cell>
          <cell r="G209">
            <v>33</v>
          </cell>
          <cell r="H209">
            <v>3306</v>
          </cell>
          <cell r="I209">
            <v>0</v>
          </cell>
          <cell r="J209">
            <v>43</v>
          </cell>
          <cell r="K209" t="str">
            <v>JAWA TENGAH</v>
          </cell>
          <cell r="L209" t="str">
            <v>PURWOREJO</v>
          </cell>
        </row>
        <row r="210">
          <cell r="B210" t="str">
            <v>P3306030101</v>
          </cell>
          <cell r="C210" t="str">
            <v>BRAGOLAN</v>
          </cell>
          <cell r="D210" t="str">
            <v>Puskesmas</v>
          </cell>
          <cell r="E210" t="str">
            <v>Rawat Inap</v>
          </cell>
          <cell r="F210" t="str">
            <v>Pemerintah Kabupaten</v>
          </cell>
          <cell r="G210">
            <v>33</v>
          </cell>
          <cell r="H210">
            <v>3306</v>
          </cell>
          <cell r="I210">
            <v>0</v>
          </cell>
          <cell r="J210">
            <v>40</v>
          </cell>
          <cell r="K210" t="str">
            <v>JAWA TENGAH</v>
          </cell>
          <cell r="L210" t="str">
            <v>PURWOREJO</v>
          </cell>
        </row>
        <row r="211">
          <cell r="B211" t="str">
            <v>P3306030102</v>
          </cell>
          <cell r="C211" t="str">
            <v>BUBUTAN PURWODADI</v>
          </cell>
          <cell r="D211" t="str">
            <v>Puskesmas</v>
          </cell>
          <cell r="E211" t="str">
            <v>Rawat Inap</v>
          </cell>
          <cell r="F211" t="str">
            <v>Pemerintah Kabupaten</v>
          </cell>
          <cell r="G211">
            <v>33</v>
          </cell>
          <cell r="H211">
            <v>3306</v>
          </cell>
          <cell r="I211">
            <v>0</v>
          </cell>
          <cell r="J211">
            <v>36</v>
          </cell>
          <cell r="K211" t="str">
            <v>JAWA TENGAH</v>
          </cell>
          <cell r="L211" t="str">
            <v>PURWOREJO</v>
          </cell>
        </row>
        <row r="212">
          <cell r="B212" t="str">
            <v>P3306040102</v>
          </cell>
          <cell r="C212" t="str">
            <v>DADIREJO</v>
          </cell>
          <cell r="D212" t="str">
            <v>Puskesmas</v>
          </cell>
          <cell r="E212" t="str">
            <v>Rawat Inap</v>
          </cell>
          <cell r="F212" t="str">
            <v>Pemerintah Kabupaten</v>
          </cell>
          <cell r="G212">
            <v>33</v>
          </cell>
          <cell r="H212">
            <v>3306</v>
          </cell>
          <cell r="I212">
            <v>0</v>
          </cell>
          <cell r="J212">
            <v>27</v>
          </cell>
          <cell r="K212" t="str">
            <v>JAWA TENGAH</v>
          </cell>
          <cell r="L212" t="str">
            <v>PURWOREJO</v>
          </cell>
        </row>
        <row r="213">
          <cell r="B213" t="str">
            <v>P3306040201</v>
          </cell>
          <cell r="C213" t="str">
            <v>BAGELEN</v>
          </cell>
          <cell r="D213" t="str">
            <v>Puskesmas</v>
          </cell>
          <cell r="E213" t="str">
            <v>Non Rawat Inap</v>
          </cell>
          <cell r="F213" t="str">
            <v>Pemerintah Kabupaten</v>
          </cell>
          <cell r="G213">
            <v>33</v>
          </cell>
          <cell r="H213">
            <v>3306</v>
          </cell>
          <cell r="I213">
            <v>0</v>
          </cell>
          <cell r="J213">
            <v>31</v>
          </cell>
          <cell r="K213" t="str">
            <v>JAWA TENGAH</v>
          </cell>
          <cell r="L213" t="str">
            <v>PURWOREJO</v>
          </cell>
        </row>
        <row r="214">
          <cell r="B214" t="str">
            <v>P3306050101</v>
          </cell>
          <cell r="C214" t="str">
            <v>KALI GESING</v>
          </cell>
          <cell r="D214" t="str">
            <v>Puskesmas</v>
          </cell>
          <cell r="E214" t="str">
            <v>Rawat Inap</v>
          </cell>
          <cell r="F214" t="str">
            <v>Pemerintah Kabupaten</v>
          </cell>
          <cell r="G214">
            <v>33</v>
          </cell>
          <cell r="H214">
            <v>3306</v>
          </cell>
          <cell r="I214">
            <v>0</v>
          </cell>
          <cell r="J214">
            <v>39</v>
          </cell>
          <cell r="K214" t="str">
            <v>JAWA TENGAH</v>
          </cell>
          <cell r="L214" t="str">
            <v>PURWOREJO</v>
          </cell>
        </row>
        <row r="215">
          <cell r="B215" t="str">
            <v>P3306060103</v>
          </cell>
          <cell r="C215" t="str">
            <v>CANGKREP</v>
          </cell>
          <cell r="D215" t="str">
            <v>Puskesmas</v>
          </cell>
          <cell r="E215" t="str">
            <v>Rawat Inap</v>
          </cell>
          <cell r="F215" t="str">
            <v>Pemerintah Kabupaten</v>
          </cell>
          <cell r="G215">
            <v>33</v>
          </cell>
          <cell r="H215">
            <v>3306</v>
          </cell>
          <cell r="I215">
            <v>0</v>
          </cell>
          <cell r="J215">
            <v>29</v>
          </cell>
          <cell r="K215" t="str">
            <v>JAWA TENGAH</v>
          </cell>
          <cell r="L215" t="str">
            <v>PURWOREJO</v>
          </cell>
        </row>
        <row r="216">
          <cell r="B216" t="str">
            <v>P3306060201</v>
          </cell>
          <cell r="C216" t="str">
            <v>PURWOREJO</v>
          </cell>
          <cell r="D216" t="str">
            <v>Puskesmas</v>
          </cell>
          <cell r="E216" t="str">
            <v>Non Rawat Inap</v>
          </cell>
          <cell r="F216" t="str">
            <v>Pemerintah Kabupaten</v>
          </cell>
          <cell r="G216">
            <v>33</v>
          </cell>
          <cell r="H216">
            <v>3306</v>
          </cell>
          <cell r="I216">
            <v>0</v>
          </cell>
          <cell r="J216">
            <v>29</v>
          </cell>
          <cell r="K216" t="str">
            <v>JAWA TENGAH</v>
          </cell>
          <cell r="L216" t="str">
            <v>PURWOREJO</v>
          </cell>
        </row>
        <row r="217">
          <cell r="B217" t="str">
            <v>P3306060202</v>
          </cell>
          <cell r="C217" t="str">
            <v xml:space="preserve">MRANTI  </v>
          </cell>
          <cell r="D217" t="str">
            <v>Puskesmas</v>
          </cell>
          <cell r="E217" t="str">
            <v>Non Rawat Inap</v>
          </cell>
          <cell r="F217" t="str">
            <v>Pemerintah Kabupaten</v>
          </cell>
          <cell r="G217">
            <v>33</v>
          </cell>
          <cell r="H217">
            <v>3306</v>
          </cell>
          <cell r="I217">
            <v>0</v>
          </cell>
          <cell r="J217">
            <v>24</v>
          </cell>
          <cell r="K217" t="str">
            <v>JAWA TENGAH</v>
          </cell>
          <cell r="L217" t="str">
            <v>PURWOREJO</v>
          </cell>
        </row>
        <row r="218">
          <cell r="B218" t="str">
            <v>P3306070201</v>
          </cell>
          <cell r="C218" t="str">
            <v>BANYU URIP</v>
          </cell>
          <cell r="D218" t="str">
            <v>Puskesmas</v>
          </cell>
          <cell r="E218" t="str">
            <v>Non Rawat Inap</v>
          </cell>
          <cell r="F218" t="str">
            <v>Pemerintah Kabupaten</v>
          </cell>
          <cell r="G218">
            <v>33</v>
          </cell>
          <cell r="H218">
            <v>3306</v>
          </cell>
          <cell r="I218">
            <v>0</v>
          </cell>
          <cell r="J218">
            <v>35</v>
          </cell>
          <cell r="K218" t="str">
            <v>JAWA TENGAH</v>
          </cell>
          <cell r="L218" t="str">
            <v>PURWOREJO</v>
          </cell>
        </row>
        <row r="219">
          <cell r="B219" t="str">
            <v>P3306070202</v>
          </cell>
          <cell r="C219" t="str">
            <v xml:space="preserve">SEBOROKRAPYAK </v>
          </cell>
          <cell r="D219" t="str">
            <v>Puskesmas</v>
          </cell>
          <cell r="E219" t="str">
            <v>Non Rawat Inap</v>
          </cell>
          <cell r="F219" t="str">
            <v>Pemerintah Kabupaten</v>
          </cell>
          <cell r="G219">
            <v>33</v>
          </cell>
          <cell r="H219">
            <v>3306</v>
          </cell>
          <cell r="I219">
            <v>0</v>
          </cell>
          <cell r="J219">
            <v>31</v>
          </cell>
          <cell r="K219" t="str">
            <v>JAWA TENGAH</v>
          </cell>
          <cell r="L219" t="str">
            <v>PURWOREJO</v>
          </cell>
        </row>
        <row r="220">
          <cell r="B220" t="str">
            <v>P3306080201</v>
          </cell>
          <cell r="C220" t="str">
            <v>BAYAN</v>
          </cell>
          <cell r="D220" t="str">
            <v>Puskesmas</v>
          </cell>
          <cell r="E220" t="str">
            <v>Non Rawat Inap</v>
          </cell>
          <cell r="F220" t="str">
            <v>Pemerintah Kabupaten</v>
          </cell>
          <cell r="G220">
            <v>33</v>
          </cell>
          <cell r="H220">
            <v>3306</v>
          </cell>
          <cell r="I220">
            <v>0</v>
          </cell>
          <cell r="J220">
            <v>33</v>
          </cell>
          <cell r="K220" t="str">
            <v>JAWA TENGAH</v>
          </cell>
          <cell r="L220" t="str">
            <v>PURWOREJO</v>
          </cell>
        </row>
        <row r="221">
          <cell r="B221" t="str">
            <v>P3306090101</v>
          </cell>
          <cell r="C221" t="str">
            <v>KUTOARJO</v>
          </cell>
          <cell r="D221" t="str">
            <v>Puskesmas</v>
          </cell>
          <cell r="E221" t="str">
            <v>Rawat Inap</v>
          </cell>
          <cell r="F221" t="str">
            <v>Pemerintah Kabupaten</v>
          </cell>
          <cell r="G221">
            <v>33</v>
          </cell>
          <cell r="H221">
            <v>3306</v>
          </cell>
          <cell r="I221">
            <v>0</v>
          </cell>
          <cell r="J221">
            <v>35</v>
          </cell>
          <cell r="K221" t="str">
            <v>JAWA TENGAH</v>
          </cell>
          <cell r="L221" t="str">
            <v>PURWOREJO</v>
          </cell>
        </row>
        <row r="222">
          <cell r="B222" t="str">
            <v>P3306090103</v>
          </cell>
          <cell r="C222" t="str">
            <v xml:space="preserve">SEMAWUNG DALEMAN </v>
          </cell>
          <cell r="D222" t="str">
            <v>Puskesmas</v>
          </cell>
          <cell r="E222" t="str">
            <v>Rawat Inap</v>
          </cell>
          <cell r="F222" t="str">
            <v>Pemerintah Kabupaten</v>
          </cell>
          <cell r="G222">
            <v>33</v>
          </cell>
          <cell r="H222">
            <v>3306</v>
          </cell>
          <cell r="I222">
            <v>0</v>
          </cell>
          <cell r="J222">
            <v>19</v>
          </cell>
          <cell r="K222" t="str">
            <v>JAWA TENGAH</v>
          </cell>
          <cell r="L222" t="str">
            <v>PURWOREJO</v>
          </cell>
        </row>
        <row r="223">
          <cell r="B223" t="str">
            <v>P3306090202</v>
          </cell>
          <cell r="C223" t="str">
            <v>WIRUN</v>
          </cell>
          <cell r="D223" t="str">
            <v>Puskesmas</v>
          </cell>
          <cell r="E223" t="str">
            <v>Non Rawat Inap</v>
          </cell>
          <cell r="F223" t="str">
            <v>Pemerintah Kabupaten</v>
          </cell>
          <cell r="G223">
            <v>33</v>
          </cell>
          <cell r="H223">
            <v>3306</v>
          </cell>
          <cell r="I223">
            <v>0</v>
          </cell>
          <cell r="J223">
            <v>36</v>
          </cell>
          <cell r="K223" t="str">
            <v>JAWA TENGAH</v>
          </cell>
          <cell r="L223" t="str">
            <v>PURWOREJO</v>
          </cell>
        </row>
        <row r="224">
          <cell r="B224" t="str">
            <v>P3306100201</v>
          </cell>
          <cell r="C224" t="str">
            <v>BUTUH</v>
          </cell>
          <cell r="D224" t="str">
            <v>Puskesmas</v>
          </cell>
          <cell r="E224" t="str">
            <v>Non Rawat Inap</v>
          </cell>
          <cell r="F224" t="str">
            <v>Pemerintah Kabupaten</v>
          </cell>
          <cell r="G224">
            <v>33</v>
          </cell>
          <cell r="H224">
            <v>3306</v>
          </cell>
          <cell r="I224">
            <v>0</v>
          </cell>
          <cell r="J224">
            <v>34</v>
          </cell>
          <cell r="K224" t="str">
            <v>JAWA TENGAH</v>
          </cell>
          <cell r="L224" t="str">
            <v>PURWOREJO</v>
          </cell>
        </row>
        <row r="225">
          <cell r="B225" t="str">
            <v>P3306100202</v>
          </cell>
          <cell r="C225" t="str">
            <v>SRUWOHREJO</v>
          </cell>
          <cell r="D225" t="str">
            <v>Puskesmas</v>
          </cell>
          <cell r="E225" t="str">
            <v>Non Rawat Inap</v>
          </cell>
          <cell r="F225" t="str">
            <v>Pemerintah Kabupaten</v>
          </cell>
          <cell r="G225">
            <v>33</v>
          </cell>
          <cell r="H225">
            <v>3306</v>
          </cell>
          <cell r="I225">
            <v>0</v>
          </cell>
          <cell r="J225">
            <v>33</v>
          </cell>
          <cell r="K225" t="str">
            <v>JAWA TENGAH</v>
          </cell>
          <cell r="L225" t="str">
            <v>PURWOREJO</v>
          </cell>
        </row>
        <row r="226">
          <cell r="B226" t="str">
            <v>P3306110101</v>
          </cell>
          <cell r="C226" t="str">
            <v>PITURUH</v>
          </cell>
          <cell r="D226" t="str">
            <v>Puskesmas</v>
          </cell>
          <cell r="E226" t="str">
            <v>Rawat Inap</v>
          </cell>
          <cell r="F226" t="str">
            <v>Pemerintah Kabupaten</v>
          </cell>
          <cell r="G226">
            <v>33</v>
          </cell>
          <cell r="H226">
            <v>3306</v>
          </cell>
          <cell r="I226">
            <v>0</v>
          </cell>
          <cell r="J226">
            <v>44</v>
          </cell>
          <cell r="K226" t="str">
            <v>JAWA TENGAH</v>
          </cell>
          <cell r="L226" t="str">
            <v>PURWOREJO</v>
          </cell>
        </row>
        <row r="227">
          <cell r="B227" t="str">
            <v>P3306110202</v>
          </cell>
          <cell r="C227" t="str">
            <v>KARANGETAS</v>
          </cell>
          <cell r="D227" t="str">
            <v>Puskesmas</v>
          </cell>
          <cell r="E227" t="str">
            <v>Non Rawat Inap</v>
          </cell>
          <cell r="F227" t="str">
            <v>Pemerintah Kabupaten</v>
          </cell>
          <cell r="G227">
            <v>33</v>
          </cell>
          <cell r="H227">
            <v>3306</v>
          </cell>
          <cell r="I227">
            <v>0</v>
          </cell>
          <cell r="J227">
            <v>27</v>
          </cell>
          <cell r="K227" t="str">
            <v>JAWA TENGAH</v>
          </cell>
          <cell r="L227" t="str">
            <v>PURWOREJO</v>
          </cell>
        </row>
        <row r="228">
          <cell r="B228" t="str">
            <v>P3306120201</v>
          </cell>
          <cell r="C228" t="str">
            <v>KEMIRI</v>
          </cell>
          <cell r="D228" t="str">
            <v>Puskesmas</v>
          </cell>
          <cell r="E228" t="str">
            <v>Non Rawat Inap</v>
          </cell>
          <cell r="F228" t="str">
            <v>Pemerintah Kabupaten</v>
          </cell>
          <cell r="G228">
            <v>33</v>
          </cell>
          <cell r="H228">
            <v>3306</v>
          </cell>
          <cell r="I228">
            <v>0</v>
          </cell>
          <cell r="J228">
            <v>27</v>
          </cell>
          <cell r="K228" t="str">
            <v>JAWA TENGAH</v>
          </cell>
          <cell r="L228" t="str">
            <v>PURWOREJO</v>
          </cell>
        </row>
        <row r="229">
          <cell r="B229" t="str">
            <v>P3306120202</v>
          </cell>
          <cell r="C229" t="str">
            <v>WINONG</v>
          </cell>
          <cell r="D229" t="str">
            <v>Puskesmas</v>
          </cell>
          <cell r="E229" t="str">
            <v>Non Rawat Inap</v>
          </cell>
          <cell r="F229" t="str">
            <v>Pemerintah Kabupaten</v>
          </cell>
          <cell r="G229">
            <v>33</v>
          </cell>
          <cell r="H229">
            <v>3306</v>
          </cell>
          <cell r="I229">
            <v>0</v>
          </cell>
          <cell r="J229">
            <v>25</v>
          </cell>
          <cell r="K229" t="str">
            <v>JAWA TENGAH</v>
          </cell>
          <cell r="L229" t="str">
            <v>PURWOREJO</v>
          </cell>
        </row>
        <row r="230">
          <cell r="B230" t="str">
            <v>P3306130101</v>
          </cell>
          <cell r="C230" t="str">
            <v>BRUNO</v>
          </cell>
          <cell r="D230" t="str">
            <v>Puskesmas</v>
          </cell>
          <cell r="E230" t="str">
            <v>Rawat Inap</v>
          </cell>
          <cell r="F230" t="str">
            <v>Pemerintah Kabupaten</v>
          </cell>
          <cell r="G230">
            <v>33</v>
          </cell>
          <cell r="H230">
            <v>3306</v>
          </cell>
          <cell r="I230">
            <v>0</v>
          </cell>
          <cell r="J230">
            <v>45</v>
          </cell>
          <cell r="K230" t="str">
            <v>JAWA TENGAH</v>
          </cell>
          <cell r="L230" t="str">
            <v>PURWOREJO</v>
          </cell>
        </row>
        <row r="231">
          <cell r="B231" t="str">
            <v>P3306140201</v>
          </cell>
          <cell r="C231" t="str">
            <v>GEBANG</v>
          </cell>
          <cell r="D231" t="str">
            <v>Puskesmas</v>
          </cell>
          <cell r="E231" t="str">
            <v>Non Rawat Inap</v>
          </cell>
          <cell r="F231" t="str">
            <v>Pemerintah Kabupaten</v>
          </cell>
          <cell r="G231">
            <v>33</v>
          </cell>
          <cell r="H231">
            <v>3306</v>
          </cell>
          <cell r="I231">
            <v>0</v>
          </cell>
          <cell r="J231">
            <v>38</v>
          </cell>
          <cell r="K231" t="str">
            <v>JAWA TENGAH</v>
          </cell>
          <cell r="L231" t="str">
            <v>PURWOREJO</v>
          </cell>
        </row>
        <row r="232">
          <cell r="B232" t="str">
            <v>P3306150101</v>
          </cell>
          <cell r="C232" t="str">
            <v>LOANO</v>
          </cell>
          <cell r="D232" t="str">
            <v>Puskesmas</v>
          </cell>
          <cell r="E232" t="str">
            <v>Rawat Inap</v>
          </cell>
          <cell r="F232" t="str">
            <v>Pemerintah Kabupaten</v>
          </cell>
          <cell r="G232">
            <v>33</v>
          </cell>
          <cell r="H232">
            <v>3306</v>
          </cell>
          <cell r="I232">
            <v>0</v>
          </cell>
          <cell r="J232">
            <v>36</v>
          </cell>
          <cell r="K232" t="str">
            <v>JAWA TENGAH</v>
          </cell>
          <cell r="L232" t="str">
            <v>PURWOREJO</v>
          </cell>
        </row>
        <row r="233">
          <cell r="B233" t="str">
            <v>P3306150102</v>
          </cell>
          <cell r="C233" t="str">
            <v>BANYUASIN</v>
          </cell>
          <cell r="D233" t="str">
            <v>Puskesmas</v>
          </cell>
          <cell r="E233" t="str">
            <v>Rawat Inap</v>
          </cell>
          <cell r="F233" t="str">
            <v>Pemerintah Kabupaten</v>
          </cell>
          <cell r="G233">
            <v>33</v>
          </cell>
          <cell r="H233">
            <v>3306</v>
          </cell>
          <cell r="I233">
            <v>0</v>
          </cell>
          <cell r="J233">
            <v>25</v>
          </cell>
          <cell r="K233" t="str">
            <v>JAWA TENGAH</v>
          </cell>
          <cell r="L233" t="str">
            <v>PURWOREJO</v>
          </cell>
        </row>
        <row r="234">
          <cell r="B234" t="str">
            <v>P3306160201</v>
          </cell>
          <cell r="C234" t="str">
            <v>BENER</v>
          </cell>
          <cell r="D234" t="str">
            <v>Puskesmas</v>
          </cell>
          <cell r="E234" t="str">
            <v>Non Rawat Inap</v>
          </cell>
          <cell r="F234" t="str">
            <v>Pemerintah Kabupaten</v>
          </cell>
          <cell r="G234">
            <v>33</v>
          </cell>
          <cell r="H234">
            <v>3306</v>
          </cell>
          <cell r="I234">
            <v>0</v>
          </cell>
          <cell r="J234">
            <v>41</v>
          </cell>
          <cell r="K234" t="str">
            <v>JAWA TENGAH</v>
          </cell>
          <cell r="L234" t="str">
            <v>PURWOREJO</v>
          </cell>
        </row>
        <row r="235">
          <cell r="B235" t="str">
            <v>P3307010101</v>
          </cell>
          <cell r="C235" t="str">
            <v>WADASLINTANG I</v>
          </cell>
          <cell r="D235" t="str">
            <v>Puskesmas</v>
          </cell>
          <cell r="E235" t="str">
            <v>Rawat Inap</v>
          </cell>
          <cell r="F235" t="str">
            <v>Pemerintah Kabupaten</v>
          </cell>
          <cell r="G235">
            <v>33</v>
          </cell>
          <cell r="H235">
            <v>3307</v>
          </cell>
          <cell r="I235">
            <v>0</v>
          </cell>
          <cell r="J235">
            <v>42</v>
          </cell>
          <cell r="K235" t="str">
            <v>JAWA TENGAH</v>
          </cell>
          <cell r="L235" t="str">
            <v>WONOSOBO</v>
          </cell>
        </row>
        <row r="236">
          <cell r="B236" t="str">
            <v>P3307010202</v>
          </cell>
          <cell r="C236" t="str">
            <v>WADASLINTANG II</v>
          </cell>
          <cell r="D236" t="str">
            <v>Puskesmas</v>
          </cell>
          <cell r="E236" t="str">
            <v>Non Rawat Inap</v>
          </cell>
          <cell r="F236" t="str">
            <v>Pemerintah Kabupaten</v>
          </cell>
          <cell r="G236">
            <v>33</v>
          </cell>
          <cell r="H236">
            <v>3307</v>
          </cell>
          <cell r="I236">
            <v>0</v>
          </cell>
          <cell r="J236">
            <v>18</v>
          </cell>
          <cell r="K236" t="str">
            <v>JAWA TENGAH</v>
          </cell>
          <cell r="L236" t="str">
            <v>WONOSOBO</v>
          </cell>
        </row>
        <row r="237">
          <cell r="B237" t="str">
            <v>P3307020101</v>
          </cell>
          <cell r="C237" t="str">
            <v>KEPIL  I</v>
          </cell>
          <cell r="D237" t="str">
            <v>Puskesmas</v>
          </cell>
          <cell r="E237" t="str">
            <v>Rawat Inap</v>
          </cell>
          <cell r="F237" t="str">
            <v>Pemerintah Kabupaten</v>
          </cell>
          <cell r="G237">
            <v>33</v>
          </cell>
          <cell r="H237">
            <v>3307</v>
          </cell>
          <cell r="I237">
            <v>0</v>
          </cell>
          <cell r="J237">
            <v>30</v>
          </cell>
          <cell r="K237" t="str">
            <v>JAWA TENGAH</v>
          </cell>
          <cell r="L237" t="str">
            <v>WONOSOBO</v>
          </cell>
        </row>
        <row r="238">
          <cell r="B238" t="str">
            <v>P3307020102</v>
          </cell>
          <cell r="C238" t="str">
            <v>KEPIL  II</v>
          </cell>
          <cell r="D238" t="str">
            <v>Puskesmas</v>
          </cell>
          <cell r="E238" t="str">
            <v>Rawat Inap</v>
          </cell>
          <cell r="F238" t="str">
            <v>Pemerintah Kabupaten</v>
          </cell>
          <cell r="G238">
            <v>33</v>
          </cell>
          <cell r="H238">
            <v>3307</v>
          </cell>
          <cell r="I238">
            <v>0</v>
          </cell>
          <cell r="J238">
            <v>29</v>
          </cell>
          <cell r="K238" t="str">
            <v>JAWA TENGAH</v>
          </cell>
          <cell r="L238" t="str">
            <v>WONOSOBO</v>
          </cell>
        </row>
        <row r="239">
          <cell r="B239" t="str">
            <v>P3307030101</v>
          </cell>
          <cell r="C239" t="str">
            <v xml:space="preserve">SAPURAN </v>
          </cell>
          <cell r="D239" t="str">
            <v>Puskesmas</v>
          </cell>
          <cell r="E239" t="str">
            <v>Rawat Inap</v>
          </cell>
          <cell r="F239" t="str">
            <v>Pemerintah Kabupaten</v>
          </cell>
          <cell r="G239">
            <v>33</v>
          </cell>
          <cell r="H239">
            <v>3307</v>
          </cell>
          <cell r="I239">
            <v>0</v>
          </cell>
          <cell r="J239">
            <v>48</v>
          </cell>
          <cell r="K239" t="str">
            <v>JAWA TENGAH</v>
          </cell>
          <cell r="L239" t="str">
            <v>WONOSOBO</v>
          </cell>
        </row>
        <row r="240">
          <cell r="B240" t="str">
            <v>P3307031201</v>
          </cell>
          <cell r="C240" t="str">
            <v>KALIBAWANG</v>
          </cell>
          <cell r="D240" t="str">
            <v>Puskesmas</v>
          </cell>
          <cell r="E240" t="str">
            <v>Non Rawat Inap</v>
          </cell>
          <cell r="F240" t="str">
            <v>Pemerintah Kabupaten</v>
          </cell>
          <cell r="G240">
            <v>33</v>
          </cell>
          <cell r="H240">
            <v>3307</v>
          </cell>
          <cell r="I240">
            <v>0</v>
          </cell>
          <cell r="J240">
            <v>28</v>
          </cell>
          <cell r="K240" t="str">
            <v>JAWA TENGAH</v>
          </cell>
          <cell r="L240" t="str">
            <v>WONOSOBO</v>
          </cell>
        </row>
        <row r="241">
          <cell r="B241" t="str">
            <v>P3307040101</v>
          </cell>
          <cell r="C241" t="str">
            <v>KALIWIRO</v>
          </cell>
          <cell r="D241" t="str">
            <v>Puskesmas</v>
          </cell>
          <cell r="E241" t="str">
            <v>Rawat Inap</v>
          </cell>
          <cell r="F241" t="str">
            <v>Pemerintah Kabupaten</v>
          </cell>
          <cell r="G241">
            <v>33</v>
          </cell>
          <cell r="H241">
            <v>3307</v>
          </cell>
          <cell r="I241">
            <v>0</v>
          </cell>
          <cell r="J241">
            <v>50</v>
          </cell>
          <cell r="K241" t="str">
            <v>JAWA TENGAH</v>
          </cell>
          <cell r="L241" t="str">
            <v>WONOSOBO</v>
          </cell>
        </row>
        <row r="242">
          <cell r="B242" t="str">
            <v>P3307050201</v>
          </cell>
          <cell r="C242" t="str">
            <v>LEKSONO I</v>
          </cell>
          <cell r="D242" t="str">
            <v>Puskesmas</v>
          </cell>
          <cell r="E242" t="str">
            <v>Non Rawat Inap</v>
          </cell>
          <cell r="F242" t="str">
            <v>Pemerintah Kabupaten</v>
          </cell>
          <cell r="G242">
            <v>33</v>
          </cell>
          <cell r="H242">
            <v>3307</v>
          </cell>
          <cell r="I242">
            <v>0</v>
          </cell>
          <cell r="J242">
            <v>26</v>
          </cell>
          <cell r="K242" t="str">
            <v>JAWA TENGAH</v>
          </cell>
          <cell r="L242" t="str">
            <v>WONOSOBO</v>
          </cell>
        </row>
        <row r="243">
          <cell r="B243" t="str">
            <v>P3307050202</v>
          </cell>
          <cell r="C243" t="str">
            <v>LEKSONO II</v>
          </cell>
          <cell r="D243" t="str">
            <v>Puskesmas</v>
          </cell>
          <cell r="E243" t="str">
            <v>Non Rawat Inap</v>
          </cell>
          <cell r="F243" t="str">
            <v>Pemerintah Kabupaten</v>
          </cell>
          <cell r="G243">
            <v>33</v>
          </cell>
          <cell r="H243">
            <v>3307</v>
          </cell>
          <cell r="I243">
            <v>0</v>
          </cell>
          <cell r="J243">
            <v>17</v>
          </cell>
          <cell r="K243" t="str">
            <v>JAWA TENGAH</v>
          </cell>
          <cell r="L243" t="str">
            <v>WONOSOBO</v>
          </cell>
        </row>
        <row r="244">
          <cell r="B244" t="str">
            <v>P3307051201</v>
          </cell>
          <cell r="C244" t="str">
            <v>SUKOHARJO I</v>
          </cell>
          <cell r="D244" t="str">
            <v>Puskesmas</v>
          </cell>
          <cell r="E244" t="str">
            <v>Non Rawat Inap</v>
          </cell>
          <cell r="F244" t="str">
            <v>Pemerintah Kabupaten</v>
          </cell>
          <cell r="G244">
            <v>33</v>
          </cell>
          <cell r="H244">
            <v>3307</v>
          </cell>
          <cell r="I244">
            <v>0</v>
          </cell>
          <cell r="J244">
            <v>26</v>
          </cell>
          <cell r="K244" t="str">
            <v>JAWA TENGAH</v>
          </cell>
          <cell r="L244" t="str">
            <v>WONOSOBO</v>
          </cell>
        </row>
        <row r="245">
          <cell r="B245" t="str">
            <v>P3307051202</v>
          </cell>
          <cell r="C245" t="str">
            <v>SUKOHARJO  II</v>
          </cell>
          <cell r="D245" t="str">
            <v>Puskesmas</v>
          </cell>
          <cell r="E245" t="str">
            <v>Non Rawat Inap</v>
          </cell>
          <cell r="F245" t="str">
            <v>Pemerintah Kabupaten</v>
          </cell>
          <cell r="G245">
            <v>33</v>
          </cell>
          <cell r="H245">
            <v>3307</v>
          </cell>
          <cell r="I245">
            <v>0</v>
          </cell>
          <cell r="J245">
            <v>26</v>
          </cell>
          <cell r="K245" t="str">
            <v>JAWA TENGAH</v>
          </cell>
          <cell r="L245" t="str">
            <v>WONOSOBO</v>
          </cell>
        </row>
        <row r="246">
          <cell r="B246" t="str">
            <v>P3307060101</v>
          </cell>
          <cell r="C246" t="str">
            <v>SELOMERTO</v>
          </cell>
          <cell r="D246" t="str">
            <v>Puskesmas</v>
          </cell>
          <cell r="E246" t="str">
            <v>Rawat Inap</v>
          </cell>
          <cell r="F246" t="str">
            <v>Pemerintah Kabupaten</v>
          </cell>
          <cell r="G246">
            <v>33</v>
          </cell>
          <cell r="H246">
            <v>3307</v>
          </cell>
          <cell r="I246">
            <v>0</v>
          </cell>
          <cell r="J246">
            <v>57</v>
          </cell>
          <cell r="K246" t="str">
            <v>JAWA TENGAH</v>
          </cell>
          <cell r="L246" t="str">
            <v>WONOSOBO</v>
          </cell>
        </row>
        <row r="247">
          <cell r="B247" t="str">
            <v>P3307060202</v>
          </cell>
          <cell r="C247" t="str">
            <v>SELOMERTO II</v>
          </cell>
          <cell r="D247" t="str">
            <v>Puskesmas</v>
          </cell>
          <cell r="E247" t="str">
            <v>Non Rawat Inap</v>
          </cell>
          <cell r="F247" t="str">
            <v>Pemerintah Kabupaten</v>
          </cell>
          <cell r="G247">
            <v>33</v>
          </cell>
          <cell r="H247">
            <v>3307</v>
          </cell>
          <cell r="I247">
            <v>0</v>
          </cell>
          <cell r="J247">
            <v>0</v>
          </cell>
          <cell r="K247" t="str">
            <v>JAWA TENGAH</v>
          </cell>
          <cell r="L247" t="str">
            <v>WONOSOBO</v>
          </cell>
        </row>
        <row r="248">
          <cell r="B248" t="str">
            <v>P3307070102</v>
          </cell>
          <cell r="C248" t="str">
            <v>KALIKAJAR 2</v>
          </cell>
          <cell r="D248" t="str">
            <v>Puskesmas</v>
          </cell>
          <cell r="E248" t="str">
            <v>Rawat Inap</v>
          </cell>
          <cell r="F248" t="str">
            <v>Pemerintah Kabupaten</v>
          </cell>
          <cell r="G248">
            <v>33</v>
          </cell>
          <cell r="H248">
            <v>3307</v>
          </cell>
          <cell r="I248">
            <v>0</v>
          </cell>
          <cell r="J248">
            <v>32</v>
          </cell>
          <cell r="K248" t="str">
            <v>JAWA TENGAH</v>
          </cell>
          <cell r="L248" t="str">
            <v>WONOSOBO</v>
          </cell>
        </row>
        <row r="249">
          <cell r="B249" t="str">
            <v>P3307070201</v>
          </cell>
          <cell r="C249" t="str">
            <v>KALIKAJAR I</v>
          </cell>
          <cell r="D249" t="str">
            <v>Puskesmas</v>
          </cell>
          <cell r="E249" t="str">
            <v>Non Rawat Inap</v>
          </cell>
          <cell r="F249" t="str">
            <v>Pemerintah Kabupaten</v>
          </cell>
          <cell r="G249">
            <v>33</v>
          </cell>
          <cell r="H249">
            <v>3307</v>
          </cell>
          <cell r="I249">
            <v>0</v>
          </cell>
          <cell r="J249">
            <v>26</v>
          </cell>
          <cell r="K249" t="str">
            <v>JAWA TENGAH</v>
          </cell>
          <cell r="L249" t="str">
            <v>WONOSOBO</v>
          </cell>
        </row>
        <row r="250">
          <cell r="B250" t="str">
            <v>P3307080201</v>
          </cell>
          <cell r="C250" t="str">
            <v>KRETEK  I</v>
          </cell>
          <cell r="D250" t="str">
            <v>Puskesmas</v>
          </cell>
          <cell r="E250" t="str">
            <v>Non Rawat Inap</v>
          </cell>
          <cell r="F250" t="str">
            <v>Pemerintah Kabupaten</v>
          </cell>
          <cell r="G250">
            <v>33</v>
          </cell>
          <cell r="H250">
            <v>3307</v>
          </cell>
          <cell r="I250">
            <v>0</v>
          </cell>
          <cell r="J250">
            <v>28</v>
          </cell>
          <cell r="K250" t="str">
            <v>JAWA TENGAH</v>
          </cell>
          <cell r="L250" t="str">
            <v>WONOSOBO</v>
          </cell>
        </row>
        <row r="251">
          <cell r="B251" t="str">
            <v>P3307080202</v>
          </cell>
          <cell r="C251" t="str">
            <v>KRETEK  II</v>
          </cell>
          <cell r="D251" t="str">
            <v>Puskesmas</v>
          </cell>
          <cell r="E251" t="str">
            <v>Non Rawat Inap</v>
          </cell>
          <cell r="F251" t="str">
            <v>Pemerintah Kabupaten</v>
          </cell>
          <cell r="G251">
            <v>33</v>
          </cell>
          <cell r="H251">
            <v>3307</v>
          </cell>
          <cell r="I251">
            <v>0</v>
          </cell>
          <cell r="J251">
            <v>26</v>
          </cell>
          <cell r="K251" t="str">
            <v>JAWA TENGAH</v>
          </cell>
          <cell r="L251" t="str">
            <v>WONOSOBO</v>
          </cell>
        </row>
        <row r="252">
          <cell r="B252" t="str">
            <v>P3307090201</v>
          </cell>
          <cell r="C252" t="str">
            <v>WONOSOBO I</v>
          </cell>
          <cell r="D252" t="str">
            <v>Puskesmas</v>
          </cell>
          <cell r="E252" t="str">
            <v>Non Rawat Inap</v>
          </cell>
          <cell r="F252" t="str">
            <v>Pemerintah Kabupaten</v>
          </cell>
          <cell r="G252">
            <v>33</v>
          </cell>
          <cell r="H252">
            <v>3307</v>
          </cell>
          <cell r="I252">
            <v>0</v>
          </cell>
          <cell r="J252">
            <v>44</v>
          </cell>
          <cell r="K252" t="str">
            <v>JAWA TENGAH</v>
          </cell>
          <cell r="L252" t="str">
            <v>WONOSOBO</v>
          </cell>
        </row>
        <row r="253">
          <cell r="B253" t="str">
            <v>P3307090202</v>
          </cell>
          <cell r="C253" t="str">
            <v>WONOSOBO  II</v>
          </cell>
          <cell r="D253" t="str">
            <v>Puskesmas</v>
          </cell>
          <cell r="E253" t="str">
            <v>Non Rawat Inap</v>
          </cell>
          <cell r="F253" t="str">
            <v>Pemerintah Kabupaten</v>
          </cell>
          <cell r="G253">
            <v>33</v>
          </cell>
          <cell r="H253">
            <v>3307</v>
          </cell>
          <cell r="I253">
            <v>0</v>
          </cell>
          <cell r="J253">
            <v>21</v>
          </cell>
          <cell r="K253" t="str">
            <v>JAWA TENGAH</v>
          </cell>
          <cell r="L253" t="str">
            <v>WONOSOBO</v>
          </cell>
        </row>
        <row r="254">
          <cell r="B254" t="str">
            <v>P3307100201</v>
          </cell>
          <cell r="C254" t="str">
            <v>WATUMALANG</v>
          </cell>
          <cell r="D254" t="str">
            <v>Puskesmas</v>
          </cell>
          <cell r="E254" t="str">
            <v>Non Rawat Inap</v>
          </cell>
          <cell r="F254" t="str">
            <v>Pemerintah Kabupaten</v>
          </cell>
          <cell r="G254">
            <v>33</v>
          </cell>
          <cell r="H254">
            <v>3307</v>
          </cell>
          <cell r="I254">
            <v>0</v>
          </cell>
          <cell r="J254">
            <v>35</v>
          </cell>
          <cell r="K254" t="str">
            <v>JAWA TENGAH</v>
          </cell>
          <cell r="L254" t="str">
            <v>WONOSOBO</v>
          </cell>
        </row>
        <row r="255">
          <cell r="B255" t="str">
            <v>P3307110201</v>
          </cell>
          <cell r="C255" t="str">
            <v>MOJOTENGAH</v>
          </cell>
          <cell r="D255" t="str">
            <v>Puskesmas</v>
          </cell>
          <cell r="E255" t="str">
            <v>Non Rawat Inap</v>
          </cell>
          <cell r="F255" t="str">
            <v>Pemerintah Kabupaten</v>
          </cell>
          <cell r="G255">
            <v>33</v>
          </cell>
          <cell r="H255">
            <v>3307</v>
          </cell>
          <cell r="I255">
            <v>0</v>
          </cell>
          <cell r="J255">
            <v>34</v>
          </cell>
          <cell r="K255" t="str">
            <v>JAWA TENGAH</v>
          </cell>
          <cell r="L255" t="str">
            <v>WONOSOBO</v>
          </cell>
        </row>
        <row r="256">
          <cell r="B256" t="str">
            <v>P3307120201</v>
          </cell>
          <cell r="C256" t="str">
            <v>G A R U N G</v>
          </cell>
          <cell r="D256" t="str">
            <v>Puskesmas</v>
          </cell>
          <cell r="E256" t="str">
            <v>Non Rawat Inap</v>
          </cell>
          <cell r="F256" t="str">
            <v>Pemerintah Kabupaten</v>
          </cell>
          <cell r="G256">
            <v>33</v>
          </cell>
          <cell r="H256">
            <v>3307</v>
          </cell>
          <cell r="I256">
            <v>0</v>
          </cell>
          <cell r="J256">
            <v>32</v>
          </cell>
          <cell r="K256" t="str">
            <v>JAWA TENGAH</v>
          </cell>
          <cell r="L256" t="str">
            <v>WONOSOBO</v>
          </cell>
        </row>
        <row r="257">
          <cell r="B257" t="str">
            <v>P3307130101</v>
          </cell>
          <cell r="C257" t="str">
            <v>KEJAJAR I</v>
          </cell>
          <cell r="D257" t="str">
            <v>Puskesmas</v>
          </cell>
          <cell r="E257" t="str">
            <v>Rawat Inap</v>
          </cell>
          <cell r="F257" t="str">
            <v>Pemerintah Kabupaten</v>
          </cell>
          <cell r="G257">
            <v>33</v>
          </cell>
          <cell r="H257">
            <v>3307</v>
          </cell>
          <cell r="I257">
            <v>0</v>
          </cell>
          <cell r="J257">
            <v>30</v>
          </cell>
          <cell r="K257" t="str">
            <v>JAWA TENGAH</v>
          </cell>
          <cell r="L257" t="str">
            <v>WONOSOBO</v>
          </cell>
        </row>
        <row r="258">
          <cell r="B258" t="str">
            <v>P3307130202</v>
          </cell>
          <cell r="C258" t="str">
            <v>KEJAJAR II</v>
          </cell>
          <cell r="D258" t="str">
            <v>Puskesmas</v>
          </cell>
          <cell r="E258" t="str">
            <v>Non Rawat Inap</v>
          </cell>
          <cell r="F258" t="str">
            <v>Pemerintah Kabupaten</v>
          </cell>
          <cell r="G258">
            <v>33</v>
          </cell>
          <cell r="H258">
            <v>3307</v>
          </cell>
          <cell r="I258">
            <v>0</v>
          </cell>
          <cell r="J258">
            <v>16</v>
          </cell>
          <cell r="K258" t="str">
            <v>JAWA TENGAH</v>
          </cell>
          <cell r="L258" t="str">
            <v>WONOSOBO</v>
          </cell>
        </row>
        <row r="259">
          <cell r="B259" t="str">
            <v>P3308010101</v>
          </cell>
          <cell r="C259" t="str">
            <v>SALAMAN I</v>
          </cell>
          <cell r="D259" t="str">
            <v>Puskesmas</v>
          </cell>
          <cell r="E259" t="str">
            <v>Rawat Inap</v>
          </cell>
          <cell r="F259" t="str">
            <v>Pemerintah Kabupaten</v>
          </cell>
          <cell r="G259">
            <v>33</v>
          </cell>
          <cell r="H259">
            <v>3308</v>
          </cell>
          <cell r="I259">
            <v>0</v>
          </cell>
          <cell r="J259">
            <v>104</v>
          </cell>
          <cell r="K259" t="str">
            <v>JAWA TENGAH</v>
          </cell>
          <cell r="L259" t="str">
            <v>MAGELANG</v>
          </cell>
        </row>
        <row r="260">
          <cell r="B260" t="str">
            <v>P3308010202</v>
          </cell>
          <cell r="C260" t="str">
            <v>SALAMAN II</v>
          </cell>
          <cell r="D260" t="str">
            <v>Puskesmas</v>
          </cell>
          <cell r="E260" t="str">
            <v>Non Rawat Inap</v>
          </cell>
          <cell r="F260" t="str">
            <v>Pemerintah Kabupaten</v>
          </cell>
          <cell r="G260">
            <v>33</v>
          </cell>
          <cell r="H260">
            <v>3308</v>
          </cell>
          <cell r="I260">
            <v>0</v>
          </cell>
          <cell r="J260">
            <v>28</v>
          </cell>
          <cell r="K260" t="str">
            <v>JAWA TENGAH</v>
          </cell>
          <cell r="L260" t="str">
            <v>MAGELANG</v>
          </cell>
        </row>
        <row r="261">
          <cell r="B261" t="str">
            <v>P3308020101</v>
          </cell>
          <cell r="C261" t="str">
            <v>BOROBUDUR</v>
          </cell>
          <cell r="D261" t="str">
            <v>Puskesmas</v>
          </cell>
          <cell r="E261" t="str">
            <v>Rawat Inap</v>
          </cell>
          <cell r="F261" t="str">
            <v>Pemerintah Kabupaten</v>
          </cell>
          <cell r="G261">
            <v>33</v>
          </cell>
          <cell r="H261">
            <v>3308</v>
          </cell>
          <cell r="I261">
            <v>0</v>
          </cell>
          <cell r="J261">
            <v>53</v>
          </cell>
          <cell r="K261" t="str">
            <v>JAWA TENGAH</v>
          </cell>
          <cell r="L261" t="str">
            <v>MAGELANG</v>
          </cell>
        </row>
        <row r="262">
          <cell r="B262" t="str">
            <v>P3308030201</v>
          </cell>
          <cell r="C262" t="str">
            <v>NGLUWAR</v>
          </cell>
          <cell r="D262" t="str">
            <v>Puskesmas</v>
          </cell>
          <cell r="E262" t="str">
            <v>Non Rawat Inap</v>
          </cell>
          <cell r="F262" t="str">
            <v>Pemerintah Kabupaten</v>
          </cell>
          <cell r="G262">
            <v>33</v>
          </cell>
          <cell r="H262">
            <v>3308</v>
          </cell>
          <cell r="I262">
            <v>0</v>
          </cell>
          <cell r="J262">
            <v>28</v>
          </cell>
          <cell r="K262" t="str">
            <v>JAWA TENGAH</v>
          </cell>
          <cell r="L262" t="str">
            <v>MAGELANG</v>
          </cell>
        </row>
        <row r="263">
          <cell r="B263" t="str">
            <v>P3308040201</v>
          </cell>
          <cell r="C263" t="str">
            <v>SALAM</v>
          </cell>
          <cell r="D263" t="str">
            <v>Puskesmas</v>
          </cell>
          <cell r="E263" t="str">
            <v>Non Rawat Inap</v>
          </cell>
          <cell r="F263" t="str">
            <v>Pemerintah Kabupaten</v>
          </cell>
          <cell r="G263">
            <v>33</v>
          </cell>
          <cell r="H263">
            <v>3308</v>
          </cell>
          <cell r="I263">
            <v>0</v>
          </cell>
          <cell r="J263">
            <v>40</v>
          </cell>
          <cell r="K263" t="str">
            <v>JAWA TENGAH</v>
          </cell>
          <cell r="L263" t="str">
            <v>MAGELANG</v>
          </cell>
        </row>
        <row r="264">
          <cell r="B264" t="str">
            <v>P3308050201</v>
          </cell>
          <cell r="C264" t="str">
            <v>SRUMBUNG</v>
          </cell>
          <cell r="D264" t="str">
            <v>Puskesmas</v>
          </cell>
          <cell r="E264" t="str">
            <v>Non Rawat Inap</v>
          </cell>
          <cell r="F264" t="str">
            <v>Pemerintah Kabupaten</v>
          </cell>
          <cell r="G264">
            <v>33</v>
          </cell>
          <cell r="H264">
            <v>3308</v>
          </cell>
          <cell r="I264">
            <v>0</v>
          </cell>
          <cell r="J264">
            <v>35</v>
          </cell>
          <cell r="K264" t="str">
            <v>JAWA TENGAH</v>
          </cell>
          <cell r="L264" t="str">
            <v>MAGELANG</v>
          </cell>
        </row>
        <row r="265">
          <cell r="B265" t="str">
            <v>P3308060201</v>
          </cell>
          <cell r="C265" t="str">
            <v>DUKUN</v>
          </cell>
          <cell r="D265" t="str">
            <v>Puskesmas</v>
          </cell>
          <cell r="E265" t="str">
            <v>Non Rawat Inap</v>
          </cell>
          <cell r="F265" t="str">
            <v>Pemerintah Kabupaten</v>
          </cell>
          <cell r="G265">
            <v>33</v>
          </cell>
          <cell r="H265">
            <v>3308</v>
          </cell>
          <cell r="I265">
            <v>0</v>
          </cell>
          <cell r="J265">
            <v>34</v>
          </cell>
          <cell r="K265" t="str">
            <v>JAWA TENGAH</v>
          </cell>
          <cell r="L265" t="str">
            <v>MAGELANG</v>
          </cell>
        </row>
        <row r="266">
          <cell r="B266" t="str">
            <v>P3308070201</v>
          </cell>
          <cell r="C266" t="str">
            <v>MUNTILAN I</v>
          </cell>
          <cell r="D266" t="str">
            <v>Puskesmas</v>
          </cell>
          <cell r="E266" t="str">
            <v>Non Rawat Inap</v>
          </cell>
          <cell r="F266" t="str">
            <v>Pemerintah Kabupaten</v>
          </cell>
          <cell r="G266">
            <v>33</v>
          </cell>
          <cell r="H266">
            <v>3308</v>
          </cell>
          <cell r="I266">
            <v>0</v>
          </cell>
          <cell r="J266">
            <v>28</v>
          </cell>
          <cell r="K266" t="str">
            <v>JAWA TENGAH</v>
          </cell>
          <cell r="L266" t="str">
            <v>MAGELANG</v>
          </cell>
        </row>
        <row r="267">
          <cell r="B267" t="str">
            <v>P3308070202</v>
          </cell>
          <cell r="C267" t="str">
            <v>MUNTILAN II</v>
          </cell>
          <cell r="D267" t="str">
            <v>Puskesmas</v>
          </cell>
          <cell r="E267" t="str">
            <v>Non Rawat Inap</v>
          </cell>
          <cell r="F267" t="str">
            <v>Pemerintah Kabupaten</v>
          </cell>
          <cell r="G267">
            <v>33</v>
          </cell>
          <cell r="H267">
            <v>3308</v>
          </cell>
          <cell r="I267">
            <v>0</v>
          </cell>
          <cell r="J267">
            <v>23</v>
          </cell>
          <cell r="K267" t="str">
            <v>JAWA TENGAH</v>
          </cell>
          <cell r="L267" t="str">
            <v>MAGELANG</v>
          </cell>
        </row>
        <row r="268">
          <cell r="B268" t="str">
            <v>P3308080201</v>
          </cell>
          <cell r="C268" t="str">
            <v>MUNGKID</v>
          </cell>
          <cell r="D268" t="str">
            <v>Puskesmas</v>
          </cell>
          <cell r="E268" t="str">
            <v>Non Rawat Inap</v>
          </cell>
          <cell r="F268" t="str">
            <v>Pemerintah Kabupaten</v>
          </cell>
          <cell r="G268">
            <v>33</v>
          </cell>
          <cell r="H268">
            <v>3308</v>
          </cell>
          <cell r="I268">
            <v>0</v>
          </cell>
          <cell r="J268">
            <v>35</v>
          </cell>
          <cell r="K268" t="str">
            <v>JAWA TENGAH</v>
          </cell>
          <cell r="L268" t="str">
            <v>MAGELANG</v>
          </cell>
        </row>
        <row r="269">
          <cell r="B269" t="str">
            <v>P3308090201</v>
          </cell>
          <cell r="C269" t="str">
            <v>SAWANGAN I</v>
          </cell>
          <cell r="D269" t="str">
            <v>Puskesmas</v>
          </cell>
          <cell r="E269" t="str">
            <v>Non Rawat Inap</v>
          </cell>
          <cell r="F269" t="str">
            <v>Pemerintah Kabupaten</v>
          </cell>
          <cell r="G269">
            <v>33</v>
          </cell>
          <cell r="H269">
            <v>3308</v>
          </cell>
          <cell r="I269">
            <v>0</v>
          </cell>
          <cell r="J269">
            <v>21</v>
          </cell>
          <cell r="K269" t="str">
            <v>JAWA TENGAH</v>
          </cell>
          <cell r="L269" t="str">
            <v>MAGELANG</v>
          </cell>
        </row>
        <row r="270">
          <cell r="B270" t="str">
            <v>P3308090202</v>
          </cell>
          <cell r="C270" t="str">
            <v>SAWANGAN II</v>
          </cell>
          <cell r="D270" t="str">
            <v>Puskesmas</v>
          </cell>
          <cell r="E270" t="str">
            <v>Non Rawat Inap</v>
          </cell>
          <cell r="F270" t="str">
            <v>Pemerintah Kabupaten</v>
          </cell>
          <cell r="G270">
            <v>33</v>
          </cell>
          <cell r="H270">
            <v>3308</v>
          </cell>
          <cell r="I270">
            <v>0</v>
          </cell>
          <cell r="J270">
            <v>24</v>
          </cell>
          <cell r="K270" t="str">
            <v>JAWA TENGAH</v>
          </cell>
          <cell r="L270" t="str">
            <v>MAGELANG</v>
          </cell>
        </row>
        <row r="271">
          <cell r="B271" t="str">
            <v>P3308100201</v>
          </cell>
          <cell r="C271" t="str">
            <v>CANDIMULYO</v>
          </cell>
          <cell r="D271" t="str">
            <v>Puskesmas</v>
          </cell>
          <cell r="E271" t="str">
            <v>Non Rawat Inap</v>
          </cell>
          <cell r="F271" t="str">
            <v>Pemerintah Kabupaten</v>
          </cell>
          <cell r="G271">
            <v>33</v>
          </cell>
          <cell r="H271">
            <v>3308</v>
          </cell>
          <cell r="I271">
            <v>0</v>
          </cell>
          <cell r="J271">
            <v>38</v>
          </cell>
          <cell r="K271" t="str">
            <v>JAWA TENGAH</v>
          </cell>
          <cell r="L271" t="str">
            <v>MAGELANG</v>
          </cell>
        </row>
        <row r="272">
          <cell r="B272" t="str">
            <v>P3308110201</v>
          </cell>
          <cell r="C272" t="str">
            <v>MERTOYUDAN I</v>
          </cell>
          <cell r="D272" t="str">
            <v>Puskesmas</v>
          </cell>
          <cell r="E272" t="str">
            <v>Non Rawat Inap</v>
          </cell>
          <cell r="F272" t="str">
            <v>Pemerintah Kabupaten</v>
          </cell>
          <cell r="G272">
            <v>33</v>
          </cell>
          <cell r="H272">
            <v>3308</v>
          </cell>
          <cell r="I272">
            <v>0</v>
          </cell>
          <cell r="J272">
            <v>25</v>
          </cell>
          <cell r="K272" t="str">
            <v>JAWA TENGAH</v>
          </cell>
          <cell r="L272" t="str">
            <v>MAGELANG</v>
          </cell>
        </row>
        <row r="273">
          <cell r="B273" t="str">
            <v>P3308110202</v>
          </cell>
          <cell r="C273" t="str">
            <v>MERTOYUDAN II</v>
          </cell>
          <cell r="D273" t="str">
            <v>Puskesmas</v>
          </cell>
          <cell r="E273" t="str">
            <v>Non Rawat Inap</v>
          </cell>
          <cell r="F273" t="str">
            <v>Pemerintah Kabupaten</v>
          </cell>
          <cell r="G273">
            <v>33</v>
          </cell>
          <cell r="H273">
            <v>3308</v>
          </cell>
          <cell r="I273">
            <v>0</v>
          </cell>
          <cell r="J273">
            <v>24</v>
          </cell>
          <cell r="K273" t="str">
            <v>JAWA TENGAH</v>
          </cell>
          <cell r="L273" t="str">
            <v>MAGELANG</v>
          </cell>
        </row>
        <row r="274">
          <cell r="B274" t="str">
            <v>P3308110203</v>
          </cell>
          <cell r="C274" t="str">
            <v>KOTA MUNGKID</v>
          </cell>
          <cell r="D274" t="str">
            <v>Puskesmas</v>
          </cell>
          <cell r="E274" t="str">
            <v>Non Rawat Inap</v>
          </cell>
          <cell r="F274" t="str">
            <v>Pemerintah Kabupaten</v>
          </cell>
          <cell r="G274">
            <v>33</v>
          </cell>
          <cell r="H274">
            <v>3308</v>
          </cell>
          <cell r="I274">
            <v>0</v>
          </cell>
          <cell r="J274">
            <v>18</v>
          </cell>
          <cell r="K274" t="str">
            <v>JAWA TENGAH</v>
          </cell>
          <cell r="L274" t="str">
            <v>MAGELANG</v>
          </cell>
        </row>
        <row r="275">
          <cell r="B275" t="str">
            <v>P3308120201</v>
          </cell>
          <cell r="C275" t="str">
            <v>TEMPURAN</v>
          </cell>
          <cell r="D275" t="str">
            <v>Puskesmas</v>
          </cell>
          <cell r="E275" t="str">
            <v>Non Rawat Inap</v>
          </cell>
          <cell r="F275" t="str">
            <v>Pemerintah Kabupaten</v>
          </cell>
          <cell r="G275">
            <v>33</v>
          </cell>
          <cell r="H275">
            <v>3308</v>
          </cell>
          <cell r="I275">
            <v>0</v>
          </cell>
          <cell r="J275">
            <v>31</v>
          </cell>
          <cell r="K275" t="str">
            <v>JAWA TENGAH</v>
          </cell>
          <cell r="L275" t="str">
            <v>MAGELANG</v>
          </cell>
        </row>
        <row r="276">
          <cell r="B276" t="str">
            <v>P3308130201</v>
          </cell>
          <cell r="C276" t="str">
            <v>KAJORAN I</v>
          </cell>
          <cell r="D276" t="str">
            <v>Puskesmas</v>
          </cell>
          <cell r="E276" t="str">
            <v>Non Rawat Inap</v>
          </cell>
          <cell r="F276" t="str">
            <v>Pemerintah Kabupaten</v>
          </cell>
          <cell r="G276">
            <v>33</v>
          </cell>
          <cell r="H276">
            <v>3308</v>
          </cell>
          <cell r="I276">
            <v>0</v>
          </cell>
          <cell r="J276">
            <v>36</v>
          </cell>
          <cell r="K276" t="str">
            <v>JAWA TENGAH</v>
          </cell>
          <cell r="L276" t="str">
            <v>MAGELANG</v>
          </cell>
        </row>
        <row r="277">
          <cell r="B277" t="str">
            <v>P3308130202</v>
          </cell>
          <cell r="C277" t="str">
            <v>KAJORAN II</v>
          </cell>
          <cell r="D277" t="str">
            <v>Puskesmas</v>
          </cell>
          <cell r="E277" t="str">
            <v>Non Rawat Inap</v>
          </cell>
          <cell r="F277" t="str">
            <v>Pemerintah Kabupaten</v>
          </cell>
          <cell r="G277">
            <v>33</v>
          </cell>
          <cell r="H277">
            <v>3308</v>
          </cell>
          <cell r="I277">
            <v>0</v>
          </cell>
          <cell r="J277">
            <v>30</v>
          </cell>
          <cell r="K277" t="str">
            <v>JAWA TENGAH</v>
          </cell>
          <cell r="L277" t="str">
            <v>MAGELANG</v>
          </cell>
        </row>
        <row r="278">
          <cell r="B278" t="str">
            <v>P3308140201</v>
          </cell>
          <cell r="C278" t="str">
            <v>KALIANGKRIK</v>
          </cell>
          <cell r="D278" t="str">
            <v>Puskesmas</v>
          </cell>
          <cell r="E278" t="str">
            <v>Non Rawat Inap</v>
          </cell>
          <cell r="F278" t="str">
            <v>Pemerintah Kabupaten</v>
          </cell>
          <cell r="G278">
            <v>33</v>
          </cell>
          <cell r="H278">
            <v>3308</v>
          </cell>
          <cell r="I278">
            <v>0</v>
          </cell>
          <cell r="J278">
            <v>41</v>
          </cell>
          <cell r="K278" t="str">
            <v>JAWA TENGAH</v>
          </cell>
          <cell r="L278" t="str">
            <v>MAGELANG</v>
          </cell>
        </row>
        <row r="279">
          <cell r="B279" t="str">
            <v>P3308150201</v>
          </cell>
          <cell r="C279" t="str">
            <v>BANDONGAN</v>
          </cell>
          <cell r="D279" t="str">
            <v>Puskesmas</v>
          </cell>
          <cell r="E279" t="str">
            <v>Non Rawat Inap</v>
          </cell>
          <cell r="F279" t="str">
            <v>Pemerintah Kabupaten</v>
          </cell>
          <cell r="G279">
            <v>33</v>
          </cell>
          <cell r="H279">
            <v>3308</v>
          </cell>
          <cell r="I279">
            <v>0</v>
          </cell>
          <cell r="J279">
            <v>35</v>
          </cell>
          <cell r="K279" t="str">
            <v>JAWA TENGAH</v>
          </cell>
          <cell r="L279" t="str">
            <v>MAGELANG</v>
          </cell>
        </row>
        <row r="280">
          <cell r="B280" t="str">
            <v>P3308160201</v>
          </cell>
          <cell r="C280" t="str">
            <v>WINDUSARI</v>
          </cell>
          <cell r="D280" t="str">
            <v>Puskesmas</v>
          </cell>
          <cell r="E280" t="str">
            <v>Non Rawat Inap</v>
          </cell>
          <cell r="F280" t="str">
            <v>Pemerintah Kabupaten</v>
          </cell>
          <cell r="G280">
            <v>33</v>
          </cell>
          <cell r="H280">
            <v>3308</v>
          </cell>
          <cell r="I280">
            <v>0</v>
          </cell>
          <cell r="J280">
            <v>41</v>
          </cell>
          <cell r="K280" t="str">
            <v>JAWA TENGAH</v>
          </cell>
          <cell r="L280" t="str">
            <v>MAGELANG</v>
          </cell>
        </row>
        <row r="281">
          <cell r="B281" t="str">
            <v>P3308170201</v>
          </cell>
          <cell r="C281" t="str">
            <v>SECANG I</v>
          </cell>
          <cell r="D281" t="str">
            <v>Puskesmas</v>
          </cell>
          <cell r="E281" t="str">
            <v>Non Rawat Inap</v>
          </cell>
          <cell r="F281" t="str">
            <v>Pemerintah Kabupaten</v>
          </cell>
          <cell r="G281">
            <v>33</v>
          </cell>
          <cell r="H281">
            <v>3308</v>
          </cell>
          <cell r="I281">
            <v>0</v>
          </cell>
          <cell r="J281">
            <v>30</v>
          </cell>
          <cell r="K281" t="str">
            <v>JAWA TENGAH</v>
          </cell>
          <cell r="L281" t="str">
            <v>MAGELANG</v>
          </cell>
        </row>
        <row r="282">
          <cell r="B282" t="str">
            <v>P3308170202</v>
          </cell>
          <cell r="C282" t="str">
            <v>SECANG II</v>
          </cell>
          <cell r="D282" t="str">
            <v>Puskesmas</v>
          </cell>
          <cell r="E282" t="str">
            <v>Non Rawat Inap</v>
          </cell>
          <cell r="F282" t="str">
            <v>Pemerintah Kabupaten</v>
          </cell>
          <cell r="G282">
            <v>33</v>
          </cell>
          <cell r="H282">
            <v>3308</v>
          </cell>
          <cell r="I282">
            <v>0</v>
          </cell>
          <cell r="J282">
            <v>28</v>
          </cell>
          <cell r="K282" t="str">
            <v>JAWA TENGAH</v>
          </cell>
          <cell r="L282" t="str">
            <v>MAGELANG</v>
          </cell>
        </row>
        <row r="283">
          <cell r="B283" t="str">
            <v>P3308180201</v>
          </cell>
          <cell r="C283" t="str">
            <v>TEGALREJO</v>
          </cell>
          <cell r="D283" t="str">
            <v>Puskesmas</v>
          </cell>
          <cell r="E283" t="str">
            <v>Non Rawat Inap</v>
          </cell>
          <cell r="F283" t="str">
            <v>Pemerintah Kabupaten</v>
          </cell>
          <cell r="G283">
            <v>33</v>
          </cell>
          <cell r="H283">
            <v>3308</v>
          </cell>
          <cell r="I283">
            <v>0</v>
          </cell>
          <cell r="J283">
            <v>45</v>
          </cell>
          <cell r="K283" t="str">
            <v>JAWA TENGAH</v>
          </cell>
          <cell r="L283" t="str">
            <v>MAGELANG</v>
          </cell>
        </row>
        <row r="284">
          <cell r="B284" t="str">
            <v>P3308190201</v>
          </cell>
          <cell r="C284" t="str">
            <v>PAKIS</v>
          </cell>
          <cell r="D284" t="str">
            <v>Puskesmas</v>
          </cell>
          <cell r="E284" t="str">
            <v>Non Rawat Inap</v>
          </cell>
          <cell r="F284" t="str">
            <v>Pemerintah Kabupaten</v>
          </cell>
          <cell r="G284">
            <v>33</v>
          </cell>
          <cell r="H284">
            <v>3308</v>
          </cell>
          <cell r="I284">
            <v>0</v>
          </cell>
          <cell r="J284">
            <v>40</v>
          </cell>
          <cell r="K284" t="str">
            <v>JAWA TENGAH</v>
          </cell>
          <cell r="L284" t="str">
            <v>MAGELANG</v>
          </cell>
        </row>
        <row r="285">
          <cell r="B285" t="str">
            <v>P3308200101</v>
          </cell>
          <cell r="C285" t="str">
            <v>GRABAG I</v>
          </cell>
          <cell r="D285" t="str">
            <v>Puskesmas</v>
          </cell>
          <cell r="E285" t="str">
            <v>Rawat Inap</v>
          </cell>
          <cell r="F285" t="str">
            <v>Pemerintah Kabupaten</v>
          </cell>
          <cell r="G285">
            <v>33</v>
          </cell>
          <cell r="H285">
            <v>3308</v>
          </cell>
          <cell r="I285">
            <v>0</v>
          </cell>
          <cell r="J285">
            <v>69</v>
          </cell>
          <cell r="K285" t="str">
            <v>JAWA TENGAH</v>
          </cell>
          <cell r="L285" t="str">
            <v>MAGELANG</v>
          </cell>
        </row>
        <row r="286">
          <cell r="B286" t="str">
            <v>P3308200202</v>
          </cell>
          <cell r="C286" t="str">
            <v>GRABAG II</v>
          </cell>
          <cell r="D286" t="str">
            <v>Puskesmas</v>
          </cell>
          <cell r="E286" t="str">
            <v>Non Rawat Inap</v>
          </cell>
          <cell r="F286" t="str">
            <v>Pemerintah Kabupaten</v>
          </cell>
          <cell r="G286">
            <v>33</v>
          </cell>
          <cell r="H286">
            <v>3308</v>
          </cell>
          <cell r="I286">
            <v>0</v>
          </cell>
          <cell r="J286">
            <v>24</v>
          </cell>
          <cell r="K286" t="str">
            <v>JAWA TENGAH</v>
          </cell>
          <cell r="L286" t="str">
            <v>MAGELANG</v>
          </cell>
        </row>
        <row r="287">
          <cell r="B287" t="str">
            <v>P3308210201</v>
          </cell>
          <cell r="C287" t="str">
            <v>NGABLAK</v>
          </cell>
          <cell r="D287" t="str">
            <v>Puskesmas</v>
          </cell>
          <cell r="E287" t="str">
            <v>Non Rawat Inap</v>
          </cell>
          <cell r="F287" t="str">
            <v>Pemerintah Kabupaten</v>
          </cell>
          <cell r="G287">
            <v>33</v>
          </cell>
          <cell r="H287">
            <v>3308</v>
          </cell>
          <cell r="I287">
            <v>0</v>
          </cell>
          <cell r="J287">
            <v>33</v>
          </cell>
          <cell r="K287" t="str">
            <v>JAWA TENGAH</v>
          </cell>
          <cell r="L287" t="str">
            <v>MAGELANG</v>
          </cell>
        </row>
        <row r="288">
          <cell r="B288" t="str">
            <v>P3309010101</v>
          </cell>
          <cell r="C288" t="str">
            <v>SELO</v>
          </cell>
          <cell r="D288" t="str">
            <v>Puskesmas</v>
          </cell>
          <cell r="E288" t="str">
            <v>Rawat Inap</v>
          </cell>
          <cell r="F288" t="str">
            <v>Pemerintah Kabupaten</v>
          </cell>
          <cell r="G288">
            <v>33</v>
          </cell>
          <cell r="H288">
            <v>3309</v>
          </cell>
          <cell r="I288">
            <v>0</v>
          </cell>
          <cell r="J288">
            <v>38</v>
          </cell>
          <cell r="K288" t="str">
            <v>JAWA TENGAH</v>
          </cell>
          <cell r="L288" t="str">
            <v>BOYOLALI</v>
          </cell>
        </row>
        <row r="289">
          <cell r="B289" t="str">
            <v>P3309020101</v>
          </cell>
          <cell r="C289" t="str">
            <v>AMPEL I</v>
          </cell>
          <cell r="D289" t="str">
            <v>Puskesmas</v>
          </cell>
          <cell r="E289" t="str">
            <v>Rawat Inap</v>
          </cell>
          <cell r="F289" t="str">
            <v>Pemerintah Kabupaten</v>
          </cell>
          <cell r="G289">
            <v>33</v>
          </cell>
          <cell r="H289">
            <v>3309</v>
          </cell>
          <cell r="I289">
            <v>0</v>
          </cell>
          <cell r="J289">
            <v>44</v>
          </cell>
          <cell r="K289" t="str">
            <v>JAWA TENGAH</v>
          </cell>
          <cell r="L289" t="str">
            <v>BOYOLALI</v>
          </cell>
        </row>
        <row r="290">
          <cell r="B290" t="str">
            <v>P3309020202</v>
          </cell>
          <cell r="C290" t="str">
            <v>AMPEL II</v>
          </cell>
          <cell r="D290" t="str">
            <v>Puskesmas</v>
          </cell>
          <cell r="E290" t="str">
            <v>Non Rawat Inap</v>
          </cell>
          <cell r="F290" t="str">
            <v>Pemerintah Kabupaten</v>
          </cell>
          <cell r="G290">
            <v>33</v>
          </cell>
          <cell r="H290">
            <v>3309</v>
          </cell>
          <cell r="I290">
            <v>0</v>
          </cell>
          <cell r="J290">
            <v>27</v>
          </cell>
          <cell r="K290" t="str">
            <v>JAWA TENGAH</v>
          </cell>
          <cell r="L290" t="str">
            <v>BOYOLALI</v>
          </cell>
        </row>
        <row r="291">
          <cell r="B291" t="str">
            <v>P3309030101</v>
          </cell>
          <cell r="C291" t="str">
            <v>CEPOGO</v>
          </cell>
          <cell r="D291" t="str">
            <v>Puskesmas</v>
          </cell>
          <cell r="E291" t="str">
            <v>Rawat Inap</v>
          </cell>
          <cell r="F291" t="str">
            <v>Pemerintah Kabupaten</v>
          </cell>
          <cell r="G291">
            <v>33</v>
          </cell>
          <cell r="H291">
            <v>3309</v>
          </cell>
          <cell r="I291">
            <v>0</v>
          </cell>
          <cell r="J291">
            <v>42</v>
          </cell>
          <cell r="K291" t="str">
            <v>JAWA TENGAH</v>
          </cell>
          <cell r="L291" t="str">
            <v>BOYOLALI</v>
          </cell>
        </row>
        <row r="292">
          <cell r="B292" t="str">
            <v>P3309040102</v>
          </cell>
          <cell r="C292" t="str">
            <v>MUSUK II</v>
          </cell>
          <cell r="D292" t="str">
            <v>Puskesmas</v>
          </cell>
          <cell r="E292" t="str">
            <v>Rawat Inap</v>
          </cell>
          <cell r="F292" t="str">
            <v>Pemerintah Kabupaten</v>
          </cell>
          <cell r="G292">
            <v>33</v>
          </cell>
          <cell r="H292">
            <v>3309</v>
          </cell>
          <cell r="I292">
            <v>0</v>
          </cell>
          <cell r="J292">
            <v>33</v>
          </cell>
          <cell r="K292" t="str">
            <v>JAWA TENGAH</v>
          </cell>
          <cell r="L292" t="str">
            <v>BOYOLALI</v>
          </cell>
        </row>
        <row r="293">
          <cell r="B293" t="str">
            <v>P3309040201</v>
          </cell>
          <cell r="C293" t="str">
            <v>MUSUK I</v>
          </cell>
          <cell r="D293" t="str">
            <v>Puskesmas</v>
          </cell>
          <cell r="E293" t="str">
            <v>Non Rawat Inap</v>
          </cell>
          <cell r="F293" t="str">
            <v>Pemerintah Kabupaten</v>
          </cell>
          <cell r="G293">
            <v>33</v>
          </cell>
          <cell r="H293">
            <v>3309</v>
          </cell>
          <cell r="I293">
            <v>0</v>
          </cell>
          <cell r="J293">
            <v>36</v>
          </cell>
          <cell r="K293" t="str">
            <v>JAWA TENGAH</v>
          </cell>
          <cell r="L293" t="str">
            <v>BOYOLALI</v>
          </cell>
        </row>
        <row r="294">
          <cell r="B294" t="str">
            <v>P3309050201</v>
          </cell>
          <cell r="C294" t="str">
            <v>BOYOLALI I</v>
          </cell>
          <cell r="D294" t="str">
            <v>Puskesmas</v>
          </cell>
          <cell r="E294" t="str">
            <v>Non Rawat Inap</v>
          </cell>
          <cell r="F294" t="str">
            <v>Pemerintah Kabupaten</v>
          </cell>
          <cell r="G294">
            <v>33</v>
          </cell>
          <cell r="H294">
            <v>3309</v>
          </cell>
          <cell r="I294">
            <v>0</v>
          </cell>
          <cell r="J294">
            <v>39</v>
          </cell>
          <cell r="K294" t="str">
            <v>JAWA TENGAH</v>
          </cell>
          <cell r="L294" t="str">
            <v>BOYOLALI</v>
          </cell>
        </row>
        <row r="295">
          <cell r="B295" t="str">
            <v>P3309050202</v>
          </cell>
          <cell r="C295" t="str">
            <v>BOYOLALI II</v>
          </cell>
          <cell r="D295" t="str">
            <v>Puskesmas</v>
          </cell>
          <cell r="E295" t="str">
            <v>Non Rawat Inap</v>
          </cell>
          <cell r="F295" t="str">
            <v>Pemerintah Kabupaten</v>
          </cell>
          <cell r="G295">
            <v>33</v>
          </cell>
          <cell r="H295">
            <v>3309</v>
          </cell>
          <cell r="I295">
            <v>0</v>
          </cell>
          <cell r="J295">
            <v>20</v>
          </cell>
          <cell r="K295" t="str">
            <v>JAWA TENGAH</v>
          </cell>
          <cell r="L295" t="str">
            <v>BOYOLALI</v>
          </cell>
        </row>
        <row r="296">
          <cell r="B296" t="str">
            <v>P3309050203</v>
          </cell>
          <cell r="C296" t="str">
            <v>BOYOLALI III</v>
          </cell>
          <cell r="D296" t="str">
            <v>Puskesmas</v>
          </cell>
          <cell r="E296" t="str">
            <v>Non Rawat Inap</v>
          </cell>
          <cell r="F296" t="str">
            <v>Pemerintah Kabupaten</v>
          </cell>
          <cell r="G296">
            <v>33</v>
          </cell>
          <cell r="H296">
            <v>3309</v>
          </cell>
          <cell r="I296">
            <v>0</v>
          </cell>
          <cell r="J296">
            <v>20</v>
          </cell>
          <cell r="K296" t="str">
            <v>JAWA TENGAH</v>
          </cell>
          <cell r="L296" t="str">
            <v>BOYOLALI</v>
          </cell>
        </row>
        <row r="297">
          <cell r="B297" t="str">
            <v>P3309060201</v>
          </cell>
          <cell r="C297" t="str">
            <v>MOJOSONGO</v>
          </cell>
          <cell r="D297" t="str">
            <v>Puskesmas</v>
          </cell>
          <cell r="E297" t="str">
            <v>Non Rawat Inap</v>
          </cell>
          <cell r="F297" t="str">
            <v>Pemerintah Kabupaten</v>
          </cell>
          <cell r="G297">
            <v>33</v>
          </cell>
          <cell r="H297">
            <v>3309</v>
          </cell>
          <cell r="I297">
            <v>0</v>
          </cell>
          <cell r="J297">
            <v>37</v>
          </cell>
          <cell r="K297" t="str">
            <v>JAWA TENGAH</v>
          </cell>
          <cell r="L297" t="str">
            <v>BOYOLALI</v>
          </cell>
        </row>
        <row r="298">
          <cell r="B298" t="str">
            <v>P3309070201</v>
          </cell>
          <cell r="C298" t="str">
            <v>TERAS</v>
          </cell>
          <cell r="D298" t="str">
            <v>Puskesmas</v>
          </cell>
          <cell r="E298" t="str">
            <v>Non Rawat Inap</v>
          </cell>
          <cell r="F298" t="str">
            <v>Pemerintah Kabupaten</v>
          </cell>
          <cell r="G298">
            <v>33</v>
          </cell>
          <cell r="H298">
            <v>3309</v>
          </cell>
          <cell r="I298">
            <v>0</v>
          </cell>
          <cell r="J298">
            <v>41</v>
          </cell>
          <cell r="K298" t="str">
            <v>JAWA TENGAH</v>
          </cell>
          <cell r="L298" t="str">
            <v>BOYOLALI</v>
          </cell>
        </row>
        <row r="299">
          <cell r="B299" t="str">
            <v>P3309080102</v>
          </cell>
          <cell r="C299" t="str">
            <v>SAWIT II</v>
          </cell>
          <cell r="D299" t="str">
            <v>Puskesmas</v>
          </cell>
          <cell r="E299" t="str">
            <v>Rawat Inap</v>
          </cell>
          <cell r="F299" t="str">
            <v>Pemerintah Kabupaten</v>
          </cell>
          <cell r="G299">
            <v>33</v>
          </cell>
          <cell r="H299">
            <v>3309</v>
          </cell>
          <cell r="I299">
            <v>0</v>
          </cell>
          <cell r="J299">
            <v>23</v>
          </cell>
          <cell r="K299" t="str">
            <v>JAWA TENGAH</v>
          </cell>
          <cell r="L299" t="str">
            <v>BOYOLALI</v>
          </cell>
        </row>
        <row r="300">
          <cell r="B300" t="str">
            <v>P3309080201</v>
          </cell>
          <cell r="C300" t="str">
            <v>SAWIT I</v>
          </cell>
          <cell r="D300" t="str">
            <v>Puskesmas</v>
          </cell>
          <cell r="E300" t="str">
            <v>Non Rawat Inap</v>
          </cell>
          <cell r="F300" t="str">
            <v>Pemerintah Kabupaten</v>
          </cell>
          <cell r="G300">
            <v>33</v>
          </cell>
          <cell r="H300">
            <v>3309</v>
          </cell>
          <cell r="I300">
            <v>0</v>
          </cell>
          <cell r="J300">
            <v>42</v>
          </cell>
          <cell r="K300" t="str">
            <v>JAWA TENGAH</v>
          </cell>
          <cell r="L300" t="str">
            <v>BOYOLALI</v>
          </cell>
        </row>
        <row r="301">
          <cell r="B301" t="str">
            <v>P3309090201</v>
          </cell>
          <cell r="C301" t="str">
            <v>BANYUDONO I</v>
          </cell>
          <cell r="D301" t="str">
            <v>Puskesmas</v>
          </cell>
          <cell r="E301" t="str">
            <v>Non Rawat Inap</v>
          </cell>
          <cell r="F301" t="str">
            <v>Pemerintah Kabupaten</v>
          </cell>
          <cell r="G301">
            <v>33</v>
          </cell>
          <cell r="H301">
            <v>3309</v>
          </cell>
          <cell r="I301">
            <v>0</v>
          </cell>
          <cell r="J301">
            <v>33</v>
          </cell>
          <cell r="K301" t="str">
            <v>JAWA TENGAH</v>
          </cell>
          <cell r="L301" t="str">
            <v>BOYOLALI</v>
          </cell>
        </row>
        <row r="302">
          <cell r="B302" t="str">
            <v>P3309090202</v>
          </cell>
          <cell r="C302" t="str">
            <v>BANYUDONO II</v>
          </cell>
          <cell r="D302" t="str">
            <v>Puskesmas</v>
          </cell>
          <cell r="E302" t="str">
            <v>Non Rawat Inap</v>
          </cell>
          <cell r="F302" t="str">
            <v>Pemerintah Kabupaten</v>
          </cell>
          <cell r="G302">
            <v>33</v>
          </cell>
          <cell r="H302">
            <v>3309</v>
          </cell>
          <cell r="I302">
            <v>0</v>
          </cell>
          <cell r="J302">
            <v>25</v>
          </cell>
          <cell r="K302" t="str">
            <v>JAWA TENGAH</v>
          </cell>
          <cell r="L302" t="str">
            <v>BOYOLALI</v>
          </cell>
        </row>
        <row r="303">
          <cell r="B303" t="str">
            <v>P3309100201</v>
          </cell>
          <cell r="C303" t="str">
            <v>SAMBI I</v>
          </cell>
          <cell r="D303" t="str">
            <v>Puskesmas</v>
          </cell>
          <cell r="E303" t="str">
            <v>Non Rawat Inap</v>
          </cell>
          <cell r="F303" t="str">
            <v>Pemerintah Kabupaten</v>
          </cell>
          <cell r="G303">
            <v>33</v>
          </cell>
          <cell r="H303">
            <v>3309</v>
          </cell>
          <cell r="I303">
            <v>0</v>
          </cell>
          <cell r="J303">
            <v>31</v>
          </cell>
          <cell r="K303" t="str">
            <v>JAWA TENGAH</v>
          </cell>
          <cell r="L303" t="str">
            <v>BOYOLALI</v>
          </cell>
        </row>
        <row r="304">
          <cell r="B304" t="str">
            <v>P3309100202</v>
          </cell>
          <cell r="C304" t="str">
            <v>SAMBI II</v>
          </cell>
          <cell r="D304" t="str">
            <v>Puskesmas</v>
          </cell>
          <cell r="E304" t="str">
            <v>Non Rawat Inap</v>
          </cell>
          <cell r="F304" t="str">
            <v>Pemerintah Kabupaten</v>
          </cell>
          <cell r="G304">
            <v>33</v>
          </cell>
          <cell r="H304">
            <v>3309</v>
          </cell>
          <cell r="I304">
            <v>0</v>
          </cell>
          <cell r="J304">
            <v>26</v>
          </cell>
          <cell r="K304" t="str">
            <v>JAWA TENGAH</v>
          </cell>
          <cell r="L304" t="str">
            <v>BOYOLALI</v>
          </cell>
        </row>
        <row r="305">
          <cell r="B305" t="str">
            <v>P3309110101</v>
          </cell>
          <cell r="C305" t="str">
            <v>NGEMPLAK</v>
          </cell>
          <cell r="D305" t="str">
            <v>Puskesmas</v>
          </cell>
          <cell r="E305" t="str">
            <v>Rawat Inap</v>
          </cell>
          <cell r="F305" t="str">
            <v>Pemerintah Kabupaten</v>
          </cell>
          <cell r="G305">
            <v>33</v>
          </cell>
          <cell r="H305">
            <v>3309</v>
          </cell>
          <cell r="I305">
            <v>0</v>
          </cell>
          <cell r="J305">
            <v>46</v>
          </cell>
          <cell r="K305" t="str">
            <v>JAWA TENGAH</v>
          </cell>
          <cell r="L305" t="str">
            <v>BOYOLALI</v>
          </cell>
        </row>
        <row r="306">
          <cell r="B306" t="str">
            <v>P3309120101</v>
          </cell>
          <cell r="C306" t="str">
            <v>NOGOSARI</v>
          </cell>
          <cell r="D306" t="str">
            <v>Puskesmas</v>
          </cell>
          <cell r="E306" t="str">
            <v>Rawat Inap</v>
          </cell>
          <cell r="F306" t="str">
            <v>Pemerintah Kabupaten</v>
          </cell>
          <cell r="G306">
            <v>33</v>
          </cell>
          <cell r="H306">
            <v>3309</v>
          </cell>
          <cell r="I306">
            <v>0</v>
          </cell>
          <cell r="J306">
            <v>46</v>
          </cell>
          <cell r="K306" t="str">
            <v>JAWA TENGAH</v>
          </cell>
          <cell r="L306" t="str">
            <v>BOYOLALI</v>
          </cell>
        </row>
        <row r="307">
          <cell r="B307" t="str">
            <v>P3309130201</v>
          </cell>
          <cell r="C307" t="str">
            <v>SIMO</v>
          </cell>
          <cell r="D307" t="str">
            <v>Puskesmas</v>
          </cell>
          <cell r="E307" t="str">
            <v>Non Rawat Inap</v>
          </cell>
          <cell r="F307" t="str">
            <v>Pemerintah Kabupaten</v>
          </cell>
          <cell r="G307">
            <v>33</v>
          </cell>
          <cell r="H307">
            <v>3309</v>
          </cell>
          <cell r="I307">
            <v>0</v>
          </cell>
          <cell r="J307">
            <v>36</v>
          </cell>
          <cell r="K307" t="str">
            <v>JAWA TENGAH</v>
          </cell>
          <cell r="L307" t="str">
            <v>BOYOLALI</v>
          </cell>
        </row>
        <row r="308">
          <cell r="B308" t="str">
            <v>P3309140101</v>
          </cell>
          <cell r="C308" t="str">
            <v>KARANGGEDE</v>
          </cell>
          <cell r="D308" t="str">
            <v>Puskesmas</v>
          </cell>
          <cell r="E308" t="str">
            <v>Rawat Inap</v>
          </cell>
          <cell r="F308" t="str">
            <v>Pemerintah Kabupaten</v>
          </cell>
          <cell r="G308">
            <v>33</v>
          </cell>
          <cell r="H308">
            <v>3309</v>
          </cell>
          <cell r="I308">
            <v>0</v>
          </cell>
          <cell r="J308">
            <v>53</v>
          </cell>
          <cell r="K308" t="str">
            <v>JAWA TENGAH</v>
          </cell>
          <cell r="L308" t="str">
            <v>BOYOLALI</v>
          </cell>
        </row>
        <row r="309">
          <cell r="B309" t="str">
            <v>P3309150101</v>
          </cell>
          <cell r="C309" t="str">
            <v>KLEGO I</v>
          </cell>
          <cell r="D309" t="str">
            <v>Puskesmas</v>
          </cell>
          <cell r="E309" t="str">
            <v>Rawat Inap</v>
          </cell>
          <cell r="F309" t="str">
            <v>Pemerintah Kabupaten</v>
          </cell>
          <cell r="G309">
            <v>33</v>
          </cell>
          <cell r="H309">
            <v>3309</v>
          </cell>
          <cell r="I309">
            <v>0</v>
          </cell>
          <cell r="J309">
            <v>34</v>
          </cell>
          <cell r="K309" t="str">
            <v>JAWA TENGAH</v>
          </cell>
          <cell r="L309" t="str">
            <v>BOYOLALI</v>
          </cell>
        </row>
        <row r="310">
          <cell r="B310" t="str">
            <v>P3309150202</v>
          </cell>
          <cell r="C310" t="str">
            <v>KLEGO II</v>
          </cell>
          <cell r="D310" t="str">
            <v>Puskesmas</v>
          </cell>
          <cell r="E310" t="str">
            <v>Non Rawat Inap</v>
          </cell>
          <cell r="F310" t="str">
            <v>Pemerintah Kabupaten</v>
          </cell>
          <cell r="G310">
            <v>33</v>
          </cell>
          <cell r="H310">
            <v>3309</v>
          </cell>
          <cell r="I310">
            <v>0</v>
          </cell>
          <cell r="J310">
            <v>27</v>
          </cell>
          <cell r="K310" t="str">
            <v>JAWA TENGAH</v>
          </cell>
          <cell r="L310" t="str">
            <v>BOYOLALI</v>
          </cell>
        </row>
        <row r="311">
          <cell r="B311" t="str">
            <v>P3309160101</v>
          </cell>
          <cell r="C311" t="str">
            <v>ANDONG</v>
          </cell>
          <cell r="D311" t="str">
            <v>Puskesmas</v>
          </cell>
          <cell r="E311" t="str">
            <v>Rawat Inap</v>
          </cell>
          <cell r="F311" t="str">
            <v>Pemerintah Kabupaten</v>
          </cell>
          <cell r="G311">
            <v>33</v>
          </cell>
          <cell r="H311">
            <v>3309</v>
          </cell>
          <cell r="I311">
            <v>0</v>
          </cell>
          <cell r="J311">
            <v>54</v>
          </cell>
          <cell r="K311" t="str">
            <v>JAWA TENGAH</v>
          </cell>
          <cell r="L311" t="str">
            <v>BOYOLALI</v>
          </cell>
        </row>
        <row r="312">
          <cell r="B312" t="str">
            <v>P3309170101</v>
          </cell>
          <cell r="C312" t="str">
            <v>KEMUSU I</v>
          </cell>
          <cell r="D312" t="str">
            <v>Puskesmas</v>
          </cell>
          <cell r="E312" t="str">
            <v>Rawat Inap</v>
          </cell>
          <cell r="F312" t="str">
            <v>Pemerintah Kabupaten</v>
          </cell>
          <cell r="G312">
            <v>33</v>
          </cell>
          <cell r="H312">
            <v>3309</v>
          </cell>
          <cell r="I312">
            <v>0</v>
          </cell>
          <cell r="J312">
            <v>43</v>
          </cell>
          <cell r="K312" t="str">
            <v>JAWA TENGAH</v>
          </cell>
          <cell r="L312" t="str">
            <v>BOYOLALI</v>
          </cell>
        </row>
        <row r="313">
          <cell r="B313" t="str">
            <v>P3309170202</v>
          </cell>
          <cell r="C313" t="str">
            <v>KEMUSU II</v>
          </cell>
          <cell r="D313" t="str">
            <v>Puskesmas</v>
          </cell>
          <cell r="E313" t="str">
            <v>Non Rawat Inap</v>
          </cell>
          <cell r="F313" t="str">
            <v>Pemerintah Kabupaten</v>
          </cell>
          <cell r="G313">
            <v>33</v>
          </cell>
          <cell r="H313">
            <v>3309</v>
          </cell>
          <cell r="I313">
            <v>0</v>
          </cell>
          <cell r="J313">
            <v>28</v>
          </cell>
          <cell r="K313" t="str">
            <v>JAWA TENGAH</v>
          </cell>
          <cell r="L313" t="str">
            <v>BOYOLALI</v>
          </cell>
        </row>
        <row r="314">
          <cell r="B314" t="str">
            <v>P3309180101</v>
          </cell>
          <cell r="C314" t="str">
            <v>WONO SEGORO I</v>
          </cell>
          <cell r="D314" t="str">
            <v>Puskesmas</v>
          </cell>
          <cell r="E314" t="str">
            <v>Rawat Inap</v>
          </cell>
          <cell r="F314" t="str">
            <v>Pemerintah Kabupaten</v>
          </cell>
          <cell r="G314">
            <v>33</v>
          </cell>
          <cell r="H314">
            <v>3309</v>
          </cell>
          <cell r="I314">
            <v>0</v>
          </cell>
          <cell r="J314">
            <v>62</v>
          </cell>
          <cell r="K314" t="str">
            <v>JAWA TENGAH</v>
          </cell>
          <cell r="L314" t="str">
            <v>BOYOLALI</v>
          </cell>
        </row>
        <row r="315">
          <cell r="B315" t="str">
            <v>P3309180102</v>
          </cell>
          <cell r="C315" t="str">
            <v>WONOSEGORO II</v>
          </cell>
          <cell r="D315" t="str">
            <v>Puskesmas</v>
          </cell>
          <cell r="E315" t="str">
            <v>Rawat Inap</v>
          </cell>
          <cell r="F315" t="str">
            <v>Pemerintah Kabupaten</v>
          </cell>
          <cell r="G315">
            <v>33</v>
          </cell>
          <cell r="H315">
            <v>3309</v>
          </cell>
          <cell r="I315">
            <v>0</v>
          </cell>
          <cell r="J315">
            <v>33</v>
          </cell>
          <cell r="K315" t="str">
            <v>JAWA TENGAH</v>
          </cell>
          <cell r="L315" t="str">
            <v>BOYOLALI</v>
          </cell>
        </row>
        <row r="316">
          <cell r="B316" t="str">
            <v>P3309190101</v>
          </cell>
          <cell r="C316" t="str">
            <v>JUWANGI</v>
          </cell>
          <cell r="D316" t="str">
            <v>Puskesmas</v>
          </cell>
          <cell r="E316" t="str">
            <v>Rawat Inap</v>
          </cell>
          <cell r="F316" t="str">
            <v>Pemerintah Kabupaten</v>
          </cell>
          <cell r="G316">
            <v>33</v>
          </cell>
          <cell r="H316">
            <v>3309</v>
          </cell>
          <cell r="I316">
            <v>0</v>
          </cell>
          <cell r="J316">
            <v>44</v>
          </cell>
          <cell r="K316" t="str">
            <v>JAWA TENGAH</v>
          </cell>
          <cell r="L316" t="str">
            <v>BOYOLALI</v>
          </cell>
        </row>
        <row r="317">
          <cell r="B317" t="str">
            <v>P3310010102</v>
          </cell>
          <cell r="C317" t="str">
            <v>PRAMBANAN</v>
          </cell>
          <cell r="D317" t="str">
            <v>Puskesmas</v>
          </cell>
          <cell r="E317" t="str">
            <v>Rawat Inap</v>
          </cell>
          <cell r="F317" t="str">
            <v>Pemerintah Kabupaten</v>
          </cell>
          <cell r="G317">
            <v>33</v>
          </cell>
          <cell r="H317">
            <v>3310</v>
          </cell>
          <cell r="I317">
            <v>0</v>
          </cell>
          <cell r="J317">
            <v>35</v>
          </cell>
          <cell r="K317" t="str">
            <v>JAWA TENGAH</v>
          </cell>
          <cell r="L317" t="str">
            <v>KLATEN</v>
          </cell>
        </row>
        <row r="318">
          <cell r="B318" t="str">
            <v>P3310010201</v>
          </cell>
          <cell r="C318" t="str">
            <v>KEBONDALEM LOR</v>
          </cell>
          <cell r="D318" t="str">
            <v>Puskesmas</v>
          </cell>
          <cell r="E318" t="str">
            <v>Non Rawat Inap</v>
          </cell>
          <cell r="F318" t="str">
            <v>Pemerintah Kabupaten</v>
          </cell>
          <cell r="G318">
            <v>33</v>
          </cell>
          <cell r="H318">
            <v>3310</v>
          </cell>
          <cell r="I318">
            <v>0</v>
          </cell>
          <cell r="J318">
            <v>37</v>
          </cell>
          <cell r="K318" t="str">
            <v>JAWA TENGAH</v>
          </cell>
          <cell r="L318" t="str">
            <v>KLATEN</v>
          </cell>
        </row>
        <row r="319">
          <cell r="B319" t="str">
            <v>P3310020101</v>
          </cell>
          <cell r="C319" t="str">
            <v>GANTIWARNO</v>
          </cell>
          <cell r="D319" t="str">
            <v>Puskesmas</v>
          </cell>
          <cell r="E319" t="str">
            <v>Rawat Inap</v>
          </cell>
          <cell r="F319" t="str">
            <v>Pemerintah Kabupaten</v>
          </cell>
          <cell r="G319">
            <v>33</v>
          </cell>
          <cell r="H319">
            <v>3310</v>
          </cell>
          <cell r="I319">
            <v>0</v>
          </cell>
          <cell r="J319">
            <v>41</v>
          </cell>
          <cell r="K319" t="str">
            <v>JAWA TENGAH</v>
          </cell>
          <cell r="L319" t="str">
            <v>KLATEN</v>
          </cell>
        </row>
        <row r="320">
          <cell r="B320" t="str">
            <v>P3310030201</v>
          </cell>
          <cell r="C320" t="str">
            <v>WEDI</v>
          </cell>
          <cell r="D320" t="str">
            <v>Puskesmas</v>
          </cell>
          <cell r="E320" t="str">
            <v>Non Rawat Inap</v>
          </cell>
          <cell r="F320" t="str">
            <v>Pemerintah Kabupaten</v>
          </cell>
          <cell r="G320">
            <v>33</v>
          </cell>
          <cell r="H320">
            <v>3310</v>
          </cell>
          <cell r="I320">
            <v>0</v>
          </cell>
          <cell r="J320">
            <v>42</v>
          </cell>
          <cell r="K320" t="str">
            <v>JAWA TENGAH</v>
          </cell>
          <cell r="L320" t="str">
            <v>KLATEN</v>
          </cell>
        </row>
        <row r="321">
          <cell r="B321" t="str">
            <v>P3310040101</v>
          </cell>
          <cell r="C321" t="str">
            <v>BAYAT</v>
          </cell>
          <cell r="D321" t="str">
            <v>Puskesmas</v>
          </cell>
          <cell r="E321" t="str">
            <v>Rawat Inap</v>
          </cell>
          <cell r="F321" t="str">
            <v>Pemerintah Kabupaten</v>
          </cell>
          <cell r="G321">
            <v>33</v>
          </cell>
          <cell r="H321">
            <v>3310</v>
          </cell>
          <cell r="I321">
            <v>0</v>
          </cell>
          <cell r="J321">
            <v>46</v>
          </cell>
          <cell r="K321" t="str">
            <v>JAWA TENGAH</v>
          </cell>
          <cell r="L321" t="str">
            <v>KLATEN</v>
          </cell>
        </row>
        <row r="322">
          <cell r="B322" t="str">
            <v>P3310050101</v>
          </cell>
          <cell r="C322" t="str">
            <v>CAWAS  I</v>
          </cell>
          <cell r="D322" t="str">
            <v>Puskesmas</v>
          </cell>
          <cell r="E322" t="str">
            <v>Rawat Inap</v>
          </cell>
          <cell r="F322" t="str">
            <v>Pemerintah Kabupaten</v>
          </cell>
          <cell r="G322">
            <v>33</v>
          </cell>
          <cell r="H322">
            <v>3310</v>
          </cell>
          <cell r="I322">
            <v>0</v>
          </cell>
          <cell r="J322">
            <v>40</v>
          </cell>
          <cell r="K322" t="str">
            <v>JAWA TENGAH</v>
          </cell>
          <cell r="L322" t="str">
            <v>KLATEN</v>
          </cell>
        </row>
        <row r="323">
          <cell r="B323" t="str">
            <v>P3310050202</v>
          </cell>
          <cell r="C323" t="str">
            <v>CAWAS  II</v>
          </cell>
          <cell r="D323" t="str">
            <v>Puskesmas</v>
          </cell>
          <cell r="E323" t="str">
            <v>Non Rawat Inap</v>
          </cell>
          <cell r="F323" t="str">
            <v>Pemerintah Kabupaten</v>
          </cell>
          <cell r="G323">
            <v>33</v>
          </cell>
          <cell r="H323">
            <v>3310</v>
          </cell>
          <cell r="I323">
            <v>0</v>
          </cell>
          <cell r="J323">
            <v>36</v>
          </cell>
          <cell r="K323" t="str">
            <v>JAWA TENGAH</v>
          </cell>
          <cell r="L323" t="str">
            <v>KLATEN</v>
          </cell>
        </row>
        <row r="324">
          <cell r="B324" t="str">
            <v>P3310060101</v>
          </cell>
          <cell r="C324" t="str">
            <v>TRUCUK  I</v>
          </cell>
          <cell r="D324" t="str">
            <v>Puskesmas</v>
          </cell>
          <cell r="E324" t="str">
            <v>Rawat Inap</v>
          </cell>
          <cell r="F324" t="str">
            <v>Pemerintah Kabupaten</v>
          </cell>
          <cell r="G324">
            <v>33</v>
          </cell>
          <cell r="H324">
            <v>3310</v>
          </cell>
          <cell r="I324">
            <v>0</v>
          </cell>
          <cell r="J324">
            <v>43</v>
          </cell>
          <cell r="K324" t="str">
            <v>JAWA TENGAH</v>
          </cell>
          <cell r="L324" t="str">
            <v>KLATEN</v>
          </cell>
        </row>
        <row r="325">
          <cell r="B325" t="str">
            <v>P3310060202</v>
          </cell>
          <cell r="C325" t="str">
            <v>TRUCUK II</v>
          </cell>
          <cell r="D325" t="str">
            <v>Puskesmas</v>
          </cell>
          <cell r="E325" t="str">
            <v>Non Rawat Inap</v>
          </cell>
          <cell r="F325" t="str">
            <v>Pemerintah Kabupaten</v>
          </cell>
          <cell r="G325">
            <v>33</v>
          </cell>
          <cell r="H325">
            <v>3310</v>
          </cell>
          <cell r="I325">
            <v>0</v>
          </cell>
          <cell r="J325">
            <v>25</v>
          </cell>
          <cell r="K325" t="str">
            <v>JAWA TENGAH</v>
          </cell>
          <cell r="L325" t="str">
            <v>KLATEN</v>
          </cell>
        </row>
        <row r="326">
          <cell r="B326" t="str">
            <v>P3310070201</v>
          </cell>
          <cell r="C326" t="str">
            <v>KALIKOTES</v>
          </cell>
          <cell r="D326" t="str">
            <v>Puskesmas</v>
          </cell>
          <cell r="E326" t="str">
            <v>Non Rawat Inap</v>
          </cell>
          <cell r="F326" t="str">
            <v>Pemerintah Kabupaten</v>
          </cell>
          <cell r="G326">
            <v>33</v>
          </cell>
          <cell r="H326">
            <v>3310</v>
          </cell>
          <cell r="I326">
            <v>0</v>
          </cell>
          <cell r="J326">
            <v>32</v>
          </cell>
          <cell r="K326" t="str">
            <v>JAWA TENGAH</v>
          </cell>
          <cell r="L326" t="str">
            <v>KLATEN</v>
          </cell>
        </row>
        <row r="327">
          <cell r="B327" t="str">
            <v>P3310080201</v>
          </cell>
          <cell r="C327" t="str">
            <v>KEBONARUM</v>
          </cell>
          <cell r="D327" t="str">
            <v>Puskesmas</v>
          </cell>
          <cell r="E327" t="str">
            <v>Non Rawat Inap</v>
          </cell>
          <cell r="F327" t="str">
            <v>Pemerintah Kabupaten</v>
          </cell>
          <cell r="G327">
            <v>33</v>
          </cell>
          <cell r="H327">
            <v>3310</v>
          </cell>
          <cell r="I327">
            <v>0</v>
          </cell>
          <cell r="J327">
            <v>30</v>
          </cell>
          <cell r="K327" t="str">
            <v>JAWA TENGAH</v>
          </cell>
          <cell r="L327" t="str">
            <v>KLATEN</v>
          </cell>
        </row>
        <row r="328">
          <cell r="B328" t="str">
            <v>P3310090101</v>
          </cell>
          <cell r="C328" t="str">
            <v>JOGONALAN  I</v>
          </cell>
          <cell r="D328" t="str">
            <v>Puskesmas</v>
          </cell>
          <cell r="E328" t="str">
            <v>Rawat Inap</v>
          </cell>
          <cell r="F328" t="str">
            <v>Pemerintah Kabupaten</v>
          </cell>
          <cell r="G328">
            <v>33</v>
          </cell>
          <cell r="H328">
            <v>3310</v>
          </cell>
          <cell r="I328">
            <v>0</v>
          </cell>
          <cell r="J328">
            <v>43</v>
          </cell>
          <cell r="K328" t="str">
            <v>JAWA TENGAH</v>
          </cell>
          <cell r="L328" t="str">
            <v>KLATEN</v>
          </cell>
        </row>
        <row r="329">
          <cell r="B329" t="str">
            <v>P3310090202</v>
          </cell>
          <cell r="C329" t="str">
            <v>JOGONALAN  II</v>
          </cell>
          <cell r="D329" t="str">
            <v>Puskesmas</v>
          </cell>
          <cell r="E329" t="str">
            <v>Non Rawat Inap</v>
          </cell>
          <cell r="F329" t="str">
            <v>Pemerintah Kabupaten</v>
          </cell>
          <cell r="G329">
            <v>33</v>
          </cell>
          <cell r="H329">
            <v>3310</v>
          </cell>
          <cell r="I329">
            <v>0</v>
          </cell>
          <cell r="J329">
            <v>28</v>
          </cell>
          <cell r="K329" t="str">
            <v>JAWA TENGAH</v>
          </cell>
          <cell r="L329" t="str">
            <v>KLATEN</v>
          </cell>
        </row>
        <row r="330">
          <cell r="B330" t="str">
            <v>P3310100101</v>
          </cell>
          <cell r="C330" t="str">
            <v>MANISRENGGO</v>
          </cell>
          <cell r="D330" t="str">
            <v>Puskesmas</v>
          </cell>
          <cell r="E330" t="str">
            <v>Rawat Inap</v>
          </cell>
          <cell r="F330" t="str">
            <v>Pemerintah Kabupaten</v>
          </cell>
          <cell r="G330">
            <v>33</v>
          </cell>
          <cell r="H330">
            <v>3310</v>
          </cell>
          <cell r="I330">
            <v>0</v>
          </cell>
          <cell r="J330">
            <v>33</v>
          </cell>
          <cell r="K330" t="str">
            <v>JAWA TENGAH</v>
          </cell>
          <cell r="L330" t="str">
            <v>KLATEN</v>
          </cell>
        </row>
        <row r="331">
          <cell r="B331" t="str">
            <v>P3310110201</v>
          </cell>
          <cell r="C331" t="str">
            <v>KARANGNONGKO</v>
          </cell>
          <cell r="D331" t="str">
            <v>Puskesmas</v>
          </cell>
          <cell r="E331" t="str">
            <v>Non Rawat Inap</v>
          </cell>
          <cell r="F331" t="str">
            <v>Pemerintah Kabupaten</v>
          </cell>
          <cell r="G331">
            <v>33</v>
          </cell>
          <cell r="H331">
            <v>3310</v>
          </cell>
          <cell r="I331">
            <v>0</v>
          </cell>
          <cell r="J331">
            <v>31</v>
          </cell>
          <cell r="K331" t="str">
            <v>JAWA TENGAH</v>
          </cell>
          <cell r="L331" t="str">
            <v>KLATEN</v>
          </cell>
        </row>
        <row r="332">
          <cell r="B332" t="str">
            <v>P3310120201</v>
          </cell>
          <cell r="C332" t="str">
            <v>NGAWEN</v>
          </cell>
          <cell r="D332" t="str">
            <v>Puskesmas</v>
          </cell>
          <cell r="E332" t="str">
            <v>Non Rawat Inap</v>
          </cell>
          <cell r="F332" t="str">
            <v>Pemerintah Kabupaten</v>
          </cell>
          <cell r="G332">
            <v>33</v>
          </cell>
          <cell r="H332">
            <v>3310</v>
          </cell>
          <cell r="I332">
            <v>0</v>
          </cell>
          <cell r="J332">
            <v>38</v>
          </cell>
          <cell r="K332" t="str">
            <v>JAWA TENGAH</v>
          </cell>
          <cell r="L332" t="str">
            <v>KLATEN</v>
          </cell>
        </row>
        <row r="333">
          <cell r="B333" t="str">
            <v>P3310130201</v>
          </cell>
          <cell r="C333" t="str">
            <v>CEPER</v>
          </cell>
          <cell r="D333" t="str">
            <v>Puskesmas</v>
          </cell>
          <cell r="E333" t="str">
            <v>Non Rawat Inap</v>
          </cell>
          <cell r="F333" t="str">
            <v>Pemerintah Kabupaten</v>
          </cell>
          <cell r="G333">
            <v>33</v>
          </cell>
          <cell r="H333">
            <v>3310</v>
          </cell>
          <cell r="I333">
            <v>0</v>
          </cell>
          <cell r="J333">
            <v>39</v>
          </cell>
          <cell r="K333" t="str">
            <v>JAWA TENGAH</v>
          </cell>
          <cell r="L333" t="str">
            <v>KLATEN</v>
          </cell>
        </row>
        <row r="334">
          <cell r="B334" t="str">
            <v>P3310130202</v>
          </cell>
          <cell r="C334" t="str">
            <v>JAMBUKULON</v>
          </cell>
          <cell r="D334" t="str">
            <v>Puskesmas</v>
          </cell>
          <cell r="E334" t="str">
            <v>Non Rawat Inap</v>
          </cell>
          <cell r="F334" t="str">
            <v>Pemerintah Kabupaten</v>
          </cell>
          <cell r="G334">
            <v>33</v>
          </cell>
          <cell r="H334">
            <v>3310</v>
          </cell>
          <cell r="I334">
            <v>0</v>
          </cell>
          <cell r="J334">
            <v>36</v>
          </cell>
          <cell r="K334" t="str">
            <v>JAWA TENGAH</v>
          </cell>
          <cell r="L334" t="str">
            <v>KLATEN</v>
          </cell>
        </row>
        <row r="335">
          <cell r="B335" t="str">
            <v>P3310140101</v>
          </cell>
          <cell r="C335" t="str">
            <v>PEDAN</v>
          </cell>
          <cell r="D335" t="str">
            <v>Puskesmas</v>
          </cell>
          <cell r="E335" t="str">
            <v>Rawat Inap</v>
          </cell>
          <cell r="F335" t="str">
            <v>Pemerintah Kabupaten</v>
          </cell>
          <cell r="G335">
            <v>33</v>
          </cell>
          <cell r="H335">
            <v>3310</v>
          </cell>
          <cell r="I335">
            <v>0</v>
          </cell>
          <cell r="J335">
            <v>51</v>
          </cell>
          <cell r="K335" t="str">
            <v>JAWA TENGAH</v>
          </cell>
          <cell r="L335" t="str">
            <v>KLATEN</v>
          </cell>
        </row>
        <row r="336">
          <cell r="B336" t="str">
            <v>P3310150101</v>
          </cell>
          <cell r="C336" t="str">
            <v>KARANGDOWO</v>
          </cell>
          <cell r="D336" t="str">
            <v>Puskesmas</v>
          </cell>
          <cell r="E336" t="str">
            <v>Rawat Inap</v>
          </cell>
          <cell r="F336" t="str">
            <v>Pemerintah Kabupaten</v>
          </cell>
          <cell r="G336">
            <v>33</v>
          </cell>
          <cell r="H336">
            <v>3310</v>
          </cell>
          <cell r="I336">
            <v>0</v>
          </cell>
          <cell r="J336">
            <v>49</v>
          </cell>
          <cell r="K336" t="str">
            <v>JAWA TENGAH</v>
          </cell>
          <cell r="L336" t="str">
            <v>KLATEN</v>
          </cell>
        </row>
        <row r="337">
          <cell r="B337" t="str">
            <v>P3310160101</v>
          </cell>
          <cell r="C337" t="str">
            <v>JUWIRING</v>
          </cell>
          <cell r="D337" t="str">
            <v>Puskesmas</v>
          </cell>
          <cell r="E337" t="str">
            <v>Rawat Inap</v>
          </cell>
          <cell r="F337" t="str">
            <v>Pemerintah Kabupaten</v>
          </cell>
          <cell r="G337">
            <v>33</v>
          </cell>
          <cell r="H337">
            <v>3310</v>
          </cell>
          <cell r="I337">
            <v>0</v>
          </cell>
          <cell r="J337">
            <v>50</v>
          </cell>
          <cell r="K337" t="str">
            <v>JAWA TENGAH</v>
          </cell>
          <cell r="L337" t="str">
            <v>KLATEN</v>
          </cell>
        </row>
        <row r="338">
          <cell r="B338" t="str">
            <v>P3310170101</v>
          </cell>
          <cell r="C338" t="str">
            <v>WONOSARI  I</v>
          </cell>
          <cell r="D338" t="str">
            <v>Puskesmas</v>
          </cell>
          <cell r="E338" t="str">
            <v>Rawat Inap</v>
          </cell>
          <cell r="F338" t="str">
            <v>Pemerintah Kabupaten</v>
          </cell>
          <cell r="G338">
            <v>33</v>
          </cell>
          <cell r="H338">
            <v>3310</v>
          </cell>
          <cell r="I338">
            <v>0</v>
          </cell>
          <cell r="J338">
            <v>28</v>
          </cell>
          <cell r="K338" t="str">
            <v>JAWA TENGAH</v>
          </cell>
          <cell r="L338" t="str">
            <v>KLATEN</v>
          </cell>
        </row>
        <row r="339">
          <cell r="B339" t="str">
            <v>P3310170202</v>
          </cell>
          <cell r="C339" t="str">
            <v>WONOSARI  II</v>
          </cell>
          <cell r="D339" t="str">
            <v>Puskesmas</v>
          </cell>
          <cell r="E339" t="str">
            <v>Non Rawat Inap</v>
          </cell>
          <cell r="F339" t="str">
            <v>Pemerintah Kabupaten</v>
          </cell>
          <cell r="G339">
            <v>33</v>
          </cell>
          <cell r="H339">
            <v>3310</v>
          </cell>
          <cell r="I339">
            <v>0</v>
          </cell>
          <cell r="J339">
            <v>28</v>
          </cell>
          <cell r="K339" t="str">
            <v>JAWA TENGAH</v>
          </cell>
          <cell r="L339" t="str">
            <v>KLATEN</v>
          </cell>
        </row>
        <row r="340">
          <cell r="B340" t="str">
            <v>P3310180101</v>
          </cell>
          <cell r="C340" t="str">
            <v>DELANGGU</v>
          </cell>
          <cell r="D340" t="str">
            <v>Puskesmas</v>
          </cell>
          <cell r="E340" t="str">
            <v>Rawat Inap</v>
          </cell>
          <cell r="F340" t="str">
            <v>Pemerintah Kabupaten</v>
          </cell>
          <cell r="G340">
            <v>33</v>
          </cell>
          <cell r="H340">
            <v>3310</v>
          </cell>
          <cell r="I340">
            <v>0</v>
          </cell>
          <cell r="J340">
            <v>60</v>
          </cell>
          <cell r="K340" t="str">
            <v>JAWA TENGAH</v>
          </cell>
          <cell r="L340" t="str">
            <v>KLATEN</v>
          </cell>
        </row>
        <row r="341">
          <cell r="B341" t="str">
            <v>P3310190201</v>
          </cell>
          <cell r="C341" t="str">
            <v>POLANHARJO</v>
          </cell>
          <cell r="D341" t="str">
            <v>Puskesmas</v>
          </cell>
          <cell r="E341" t="str">
            <v>Non Rawat Inap</v>
          </cell>
          <cell r="F341" t="str">
            <v>Pemerintah Kabupaten</v>
          </cell>
          <cell r="G341">
            <v>33</v>
          </cell>
          <cell r="H341">
            <v>3310</v>
          </cell>
          <cell r="I341">
            <v>0</v>
          </cell>
          <cell r="J341">
            <v>40</v>
          </cell>
          <cell r="K341" t="str">
            <v>JAWA TENGAH</v>
          </cell>
          <cell r="L341" t="str">
            <v>KLATEN</v>
          </cell>
        </row>
        <row r="342">
          <cell r="B342" t="str">
            <v>P3310200201</v>
          </cell>
          <cell r="C342" t="str">
            <v>KARANGANOM</v>
          </cell>
          <cell r="D342" t="str">
            <v>Puskesmas</v>
          </cell>
          <cell r="E342" t="str">
            <v>Non Rawat Inap</v>
          </cell>
          <cell r="F342" t="str">
            <v>Pemerintah Kabupaten</v>
          </cell>
          <cell r="G342">
            <v>33</v>
          </cell>
          <cell r="H342">
            <v>3310</v>
          </cell>
          <cell r="I342">
            <v>0</v>
          </cell>
          <cell r="J342">
            <v>51</v>
          </cell>
          <cell r="K342" t="str">
            <v>JAWA TENGAH</v>
          </cell>
          <cell r="L342" t="str">
            <v>KLATEN</v>
          </cell>
        </row>
        <row r="343">
          <cell r="B343" t="str">
            <v>P3310210102</v>
          </cell>
          <cell r="C343" t="str">
            <v>MAJEGAN</v>
          </cell>
          <cell r="D343" t="str">
            <v>Puskesmas</v>
          </cell>
          <cell r="E343" t="str">
            <v>Rawat Inap</v>
          </cell>
          <cell r="F343" t="str">
            <v>Pemerintah Kabupaten</v>
          </cell>
          <cell r="G343">
            <v>33</v>
          </cell>
          <cell r="H343">
            <v>3310</v>
          </cell>
          <cell r="I343">
            <v>0</v>
          </cell>
          <cell r="J343">
            <v>33</v>
          </cell>
          <cell r="K343" t="str">
            <v>JAWA TENGAH</v>
          </cell>
          <cell r="L343" t="str">
            <v>KLATEN</v>
          </cell>
        </row>
        <row r="344">
          <cell r="B344" t="str">
            <v>P3310210201</v>
          </cell>
          <cell r="C344" t="str">
            <v>TULUNG</v>
          </cell>
          <cell r="D344" t="str">
            <v>Puskesmas</v>
          </cell>
          <cell r="E344" t="str">
            <v>Non Rawat Inap</v>
          </cell>
          <cell r="F344" t="str">
            <v>Pemerintah Kabupaten</v>
          </cell>
          <cell r="G344">
            <v>33</v>
          </cell>
          <cell r="H344">
            <v>3310</v>
          </cell>
          <cell r="I344">
            <v>0</v>
          </cell>
          <cell r="J344">
            <v>34</v>
          </cell>
          <cell r="K344" t="str">
            <v>JAWA TENGAH</v>
          </cell>
          <cell r="L344" t="str">
            <v>KLATEN</v>
          </cell>
        </row>
        <row r="345">
          <cell r="B345" t="str">
            <v>P3310220101</v>
          </cell>
          <cell r="C345" t="str">
            <v>JATINOM</v>
          </cell>
          <cell r="D345" t="str">
            <v>Puskesmas</v>
          </cell>
          <cell r="E345" t="str">
            <v>Rawat Inap</v>
          </cell>
          <cell r="F345" t="str">
            <v>Pemerintah Kabupaten</v>
          </cell>
          <cell r="G345">
            <v>33</v>
          </cell>
          <cell r="H345">
            <v>3310</v>
          </cell>
          <cell r="I345">
            <v>0</v>
          </cell>
          <cell r="J345">
            <v>44</v>
          </cell>
          <cell r="K345" t="str">
            <v>JAWA TENGAH</v>
          </cell>
          <cell r="L345" t="str">
            <v>KLATEN</v>
          </cell>
        </row>
        <row r="346">
          <cell r="B346" t="str">
            <v>P3310220202</v>
          </cell>
          <cell r="C346" t="str">
            <v>KAYUMAS</v>
          </cell>
          <cell r="D346" t="str">
            <v>Puskesmas</v>
          </cell>
          <cell r="E346" t="str">
            <v>Non Rawat Inap</v>
          </cell>
          <cell r="F346" t="str">
            <v>Pemerintah Kabupaten</v>
          </cell>
          <cell r="G346">
            <v>33</v>
          </cell>
          <cell r="H346">
            <v>3310</v>
          </cell>
          <cell r="I346">
            <v>0</v>
          </cell>
          <cell r="J346">
            <v>33</v>
          </cell>
          <cell r="K346" t="str">
            <v>JAWA TENGAH</v>
          </cell>
          <cell r="L346" t="str">
            <v>KLATEN</v>
          </cell>
        </row>
        <row r="347">
          <cell r="B347" t="str">
            <v>P3310230101</v>
          </cell>
          <cell r="C347" t="str">
            <v>KEMALANG</v>
          </cell>
          <cell r="D347" t="str">
            <v>Puskesmas</v>
          </cell>
          <cell r="E347" t="str">
            <v>Rawat Inap</v>
          </cell>
          <cell r="F347" t="str">
            <v>Pemerintah Kabupaten</v>
          </cell>
          <cell r="G347">
            <v>33</v>
          </cell>
          <cell r="H347">
            <v>3310</v>
          </cell>
          <cell r="I347">
            <v>0</v>
          </cell>
          <cell r="J347">
            <v>48</v>
          </cell>
          <cell r="K347" t="str">
            <v>JAWA TENGAH</v>
          </cell>
          <cell r="L347" t="str">
            <v>KLATEN</v>
          </cell>
        </row>
        <row r="348">
          <cell r="B348" t="str">
            <v>P3310710201</v>
          </cell>
          <cell r="C348" t="str">
            <v>KLATEN SELATAN</v>
          </cell>
          <cell r="D348" t="str">
            <v>Puskesmas</v>
          </cell>
          <cell r="E348" t="str">
            <v>Non Rawat Inap</v>
          </cell>
          <cell r="F348" t="str">
            <v>Pemerintah Kabupaten</v>
          </cell>
          <cell r="G348">
            <v>33</v>
          </cell>
          <cell r="H348">
            <v>3310</v>
          </cell>
          <cell r="I348">
            <v>0</v>
          </cell>
          <cell r="J348">
            <v>36</v>
          </cell>
          <cell r="K348" t="str">
            <v>JAWA TENGAH</v>
          </cell>
          <cell r="L348" t="str">
            <v>KLATEN</v>
          </cell>
        </row>
        <row r="349">
          <cell r="B349" t="str">
            <v>P3310720201</v>
          </cell>
          <cell r="C349" t="str">
            <v>KLATEN TENGAH</v>
          </cell>
          <cell r="D349" t="str">
            <v>Puskesmas</v>
          </cell>
          <cell r="E349" t="str">
            <v>Non Rawat Inap</v>
          </cell>
          <cell r="F349" t="str">
            <v>Pemerintah Kabupaten</v>
          </cell>
          <cell r="G349">
            <v>33</v>
          </cell>
          <cell r="H349">
            <v>3310</v>
          </cell>
          <cell r="I349">
            <v>0</v>
          </cell>
          <cell r="J349">
            <v>35</v>
          </cell>
          <cell r="K349" t="str">
            <v>JAWA TENGAH</v>
          </cell>
          <cell r="L349" t="str">
            <v>KLATEN</v>
          </cell>
        </row>
        <row r="350">
          <cell r="B350" t="str">
            <v>P3310730201</v>
          </cell>
          <cell r="C350" t="str">
            <v>KLATEN UTARA</v>
          </cell>
          <cell r="D350" t="str">
            <v>Puskesmas</v>
          </cell>
          <cell r="E350" t="str">
            <v>Non Rawat Inap</v>
          </cell>
          <cell r="F350" t="str">
            <v>Pemerintah Kabupaten</v>
          </cell>
          <cell r="G350">
            <v>33</v>
          </cell>
          <cell r="H350">
            <v>3310</v>
          </cell>
          <cell r="I350">
            <v>0</v>
          </cell>
          <cell r="J350">
            <v>27</v>
          </cell>
          <cell r="K350" t="str">
            <v>JAWA TENGAH</v>
          </cell>
          <cell r="L350" t="str">
            <v>KLATEN</v>
          </cell>
        </row>
        <row r="351">
          <cell r="B351" t="str">
            <v>P3311010101</v>
          </cell>
          <cell r="C351" t="str">
            <v>WERU</v>
          </cell>
          <cell r="D351" t="str">
            <v>Puskesmas</v>
          </cell>
          <cell r="E351" t="str">
            <v>Rawat Inap</v>
          </cell>
          <cell r="F351" t="str">
            <v>Pemerintah Kabupaten</v>
          </cell>
          <cell r="G351">
            <v>33</v>
          </cell>
          <cell r="H351">
            <v>3311</v>
          </cell>
          <cell r="I351">
            <v>0</v>
          </cell>
          <cell r="J351">
            <v>83</v>
          </cell>
          <cell r="K351" t="str">
            <v>JAWA TENGAH</v>
          </cell>
          <cell r="L351" t="str">
            <v>SUKOHARJO</v>
          </cell>
        </row>
        <row r="352">
          <cell r="B352" t="str">
            <v>P3311020101</v>
          </cell>
          <cell r="C352" t="str">
            <v>BULU</v>
          </cell>
          <cell r="D352" t="str">
            <v>Puskesmas</v>
          </cell>
          <cell r="E352" t="str">
            <v>Rawat Inap</v>
          </cell>
          <cell r="F352" t="str">
            <v>Pemerintah Kabupaten</v>
          </cell>
          <cell r="G352">
            <v>33</v>
          </cell>
          <cell r="H352">
            <v>3311</v>
          </cell>
          <cell r="I352">
            <v>0</v>
          </cell>
          <cell r="J352">
            <v>61</v>
          </cell>
          <cell r="K352" t="str">
            <v>JAWA TENGAH</v>
          </cell>
          <cell r="L352" t="str">
            <v>SUKOHARJO</v>
          </cell>
        </row>
        <row r="353">
          <cell r="B353" t="str">
            <v>P3311030101</v>
          </cell>
          <cell r="C353" t="str">
            <v xml:space="preserve">TAWANGSARI  </v>
          </cell>
          <cell r="D353" t="str">
            <v>Puskesmas</v>
          </cell>
          <cell r="E353" t="str">
            <v>Rawat Inap</v>
          </cell>
          <cell r="F353" t="str">
            <v>Pemerintah Kabupaten</v>
          </cell>
          <cell r="G353">
            <v>33</v>
          </cell>
          <cell r="H353">
            <v>3311</v>
          </cell>
          <cell r="I353">
            <v>0</v>
          </cell>
          <cell r="J353">
            <v>71</v>
          </cell>
          <cell r="K353" t="str">
            <v>JAWA TENGAH</v>
          </cell>
          <cell r="L353" t="str">
            <v>SUKOHARJO</v>
          </cell>
        </row>
        <row r="354">
          <cell r="B354" t="str">
            <v>P3311040201</v>
          </cell>
          <cell r="C354" t="str">
            <v>SUKOHARJO</v>
          </cell>
          <cell r="D354" t="str">
            <v>Puskesmas</v>
          </cell>
          <cell r="E354" t="str">
            <v>Non Rawat Inap</v>
          </cell>
          <cell r="F354" t="str">
            <v>Pemerintah Kabupaten</v>
          </cell>
          <cell r="G354">
            <v>33</v>
          </cell>
          <cell r="H354">
            <v>3311</v>
          </cell>
          <cell r="I354">
            <v>0</v>
          </cell>
          <cell r="J354">
            <v>80</v>
          </cell>
          <cell r="K354" t="str">
            <v>JAWA TENGAH</v>
          </cell>
          <cell r="L354" t="str">
            <v>SUKOHARJO</v>
          </cell>
        </row>
        <row r="355">
          <cell r="B355" t="str">
            <v>P3311050101</v>
          </cell>
          <cell r="C355" t="str">
            <v xml:space="preserve">NGUTER </v>
          </cell>
          <cell r="D355" t="str">
            <v>Puskesmas</v>
          </cell>
          <cell r="E355" t="str">
            <v>Rawat Inap</v>
          </cell>
          <cell r="F355" t="str">
            <v>Pemerintah Kabupaten</v>
          </cell>
          <cell r="G355">
            <v>33</v>
          </cell>
          <cell r="H355">
            <v>3311</v>
          </cell>
          <cell r="I355">
            <v>0</v>
          </cell>
          <cell r="J355">
            <v>80</v>
          </cell>
          <cell r="K355" t="str">
            <v>JAWA TENGAH</v>
          </cell>
          <cell r="L355" t="str">
            <v>SUKOHARJO</v>
          </cell>
        </row>
        <row r="356">
          <cell r="B356" t="str">
            <v>P3311060201</v>
          </cell>
          <cell r="C356" t="str">
            <v>BENDOSARI</v>
          </cell>
          <cell r="D356" t="str">
            <v>Puskesmas</v>
          </cell>
          <cell r="E356" t="str">
            <v>Non Rawat Inap</v>
          </cell>
          <cell r="F356" t="str">
            <v>Pemerintah Kabupaten</v>
          </cell>
          <cell r="G356">
            <v>33</v>
          </cell>
          <cell r="H356">
            <v>3311</v>
          </cell>
          <cell r="I356">
            <v>0</v>
          </cell>
          <cell r="J356">
            <v>60</v>
          </cell>
          <cell r="K356" t="str">
            <v>JAWA TENGAH</v>
          </cell>
          <cell r="L356" t="str">
            <v>SUKOHARJO</v>
          </cell>
        </row>
        <row r="357">
          <cell r="B357" t="str">
            <v>P3311070101</v>
          </cell>
          <cell r="C357" t="str">
            <v xml:space="preserve">POLOKARTO </v>
          </cell>
          <cell r="D357" t="str">
            <v>Puskesmas</v>
          </cell>
          <cell r="E357" t="str">
            <v>Rawat Inap</v>
          </cell>
          <cell r="F357" t="str">
            <v>Pemerintah Kabupaten</v>
          </cell>
          <cell r="G357">
            <v>33</v>
          </cell>
          <cell r="H357">
            <v>3311</v>
          </cell>
          <cell r="I357">
            <v>0</v>
          </cell>
          <cell r="J357">
            <v>81</v>
          </cell>
          <cell r="K357" t="str">
            <v>JAWA TENGAH</v>
          </cell>
          <cell r="L357" t="str">
            <v>SUKOHARJO</v>
          </cell>
        </row>
        <row r="358">
          <cell r="B358" t="str">
            <v>P3311080101</v>
          </cell>
          <cell r="C358" t="str">
            <v xml:space="preserve">MOJOLABAN  </v>
          </cell>
          <cell r="D358" t="str">
            <v>Puskesmas</v>
          </cell>
          <cell r="E358" t="str">
            <v>Rawat Inap</v>
          </cell>
          <cell r="F358" t="str">
            <v>Pemerintah Kabupaten</v>
          </cell>
          <cell r="G358">
            <v>33</v>
          </cell>
          <cell r="H358">
            <v>3311</v>
          </cell>
          <cell r="I358">
            <v>0</v>
          </cell>
          <cell r="J358">
            <v>77</v>
          </cell>
          <cell r="K358" t="str">
            <v>JAWA TENGAH</v>
          </cell>
          <cell r="L358" t="str">
            <v>SUKOHARJO</v>
          </cell>
        </row>
        <row r="359">
          <cell r="B359" t="str">
            <v>P3311090101</v>
          </cell>
          <cell r="C359" t="str">
            <v xml:space="preserve">GROGOL </v>
          </cell>
          <cell r="D359" t="str">
            <v>Puskesmas</v>
          </cell>
          <cell r="E359" t="str">
            <v>Rawat Inap</v>
          </cell>
          <cell r="F359" t="str">
            <v>Pemerintah Kabupaten</v>
          </cell>
          <cell r="G359">
            <v>33</v>
          </cell>
          <cell r="H359">
            <v>3311</v>
          </cell>
          <cell r="I359">
            <v>0</v>
          </cell>
          <cell r="J359">
            <v>78</v>
          </cell>
          <cell r="K359" t="str">
            <v>JAWA TENGAH</v>
          </cell>
          <cell r="L359" t="str">
            <v>SUKOHARJO</v>
          </cell>
        </row>
        <row r="360">
          <cell r="B360" t="str">
            <v>P3311100101</v>
          </cell>
          <cell r="C360" t="str">
            <v xml:space="preserve">BAKI </v>
          </cell>
          <cell r="D360" t="str">
            <v>Puskesmas</v>
          </cell>
          <cell r="E360" t="str">
            <v>Rawat Inap</v>
          </cell>
          <cell r="F360" t="str">
            <v>Pemerintah Kabupaten</v>
          </cell>
          <cell r="G360">
            <v>33</v>
          </cell>
          <cell r="H360">
            <v>3311</v>
          </cell>
          <cell r="I360">
            <v>0</v>
          </cell>
          <cell r="J360">
            <v>77</v>
          </cell>
          <cell r="K360" t="str">
            <v>JAWA TENGAH</v>
          </cell>
          <cell r="L360" t="str">
            <v>SUKOHARJO</v>
          </cell>
        </row>
        <row r="361">
          <cell r="B361" t="str">
            <v>P3311110101</v>
          </cell>
          <cell r="C361" t="str">
            <v xml:space="preserve">GATAK </v>
          </cell>
          <cell r="D361" t="str">
            <v>Puskesmas</v>
          </cell>
          <cell r="E361" t="str">
            <v>Rawat Inap</v>
          </cell>
          <cell r="F361" t="str">
            <v>Pemerintah Kabupaten</v>
          </cell>
          <cell r="G361">
            <v>33</v>
          </cell>
          <cell r="H361">
            <v>3311</v>
          </cell>
          <cell r="I361">
            <v>0</v>
          </cell>
          <cell r="J361">
            <v>85</v>
          </cell>
          <cell r="K361" t="str">
            <v>JAWA TENGAH</v>
          </cell>
          <cell r="L361" t="str">
            <v>SUKOHARJO</v>
          </cell>
        </row>
        <row r="362">
          <cell r="B362" t="str">
            <v>P3311120101</v>
          </cell>
          <cell r="C362" t="str">
            <v xml:space="preserve">KARTASURA </v>
          </cell>
          <cell r="D362" t="str">
            <v>Puskesmas</v>
          </cell>
          <cell r="E362" t="str">
            <v>Rawat Inap</v>
          </cell>
          <cell r="F362" t="str">
            <v>Pemerintah Kabupaten</v>
          </cell>
          <cell r="G362">
            <v>33</v>
          </cell>
          <cell r="H362">
            <v>3311</v>
          </cell>
          <cell r="I362">
            <v>0</v>
          </cell>
          <cell r="J362">
            <v>81</v>
          </cell>
          <cell r="K362" t="str">
            <v>JAWA TENGAH</v>
          </cell>
          <cell r="L362" t="str">
            <v>SUKOHARJO</v>
          </cell>
        </row>
        <row r="363">
          <cell r="B363" t="str">
            <v>P3312010101</v>
          </cell>
          <cell r="C363" t="str">
            <v>PRACIMANTORO  I</v>
          </cell>
          <cell r="D363" t="str">
            <v>Puskesmas</v>
          </cell>
          <cell r="E363" t="str">
            <v>Rawat Inap</v>
          </cell>
          <cell r="F363" t="str">
            <v>Pemerintah Kabupaten</v>
          </cell>
          <cell r="G363">
            <v>33</v>
          </cell>
          <cell r="H363">
            <v>3312</v>
          </cell>
          <cell r="I363">
            <v>0</v>
          </cell>
          <cell r="J363">
            <v>38</v>
          </cell>
          <cell r="K363" t="str">
            <v>JAWA TENGAH</v>
          </cell>
          <cell r="L363" t="str">
            <v>WONOGIRI</v>
          </cell>
        </row>
        <row r="364">
          <cell r="B364" t="str">
            <v>P3312010202</v>
          </cell>
          <cell r="C364" t="str">
            <v>PRACIMANTORO  II</v>
          </cell>
          <cell r="D364" t="str">
            <v>Puskesmas</v>
          </cell>
          <cell r="E364" t="str">
            <v>Non Rawat Inap</v>
          </cell>
          <cell r="F364" t="str">
            <v>Pemerintah Kabupaten</v>
          </cell>
          <cell r="G364">
            <v>33</v>
          </cell>
          <cell r="H364">
            <v>3312</v>
          </cell>
          <cell r="I364">
            <v>0</v>
          </cell>
          <cell r="J364">
            <v>27</v>
          </cell>
          <cell r="K364" t="str">
            <v>JAWA TENGAH</v>
          </cell>
          <cell r="L364" t="str">
            <v>WONOGIRI</v>
          </cell>
        </row>
        <row r="365">
          <cell r="B365" t="str">
            <v>P3312020201</v>
          </cell>
          <cell r="C365" t="str">
            <v>PARANGGUPITO</v>
          </cell>
          <cell r="D365" t="str">
            <v>Puskesmas</v>
          </cell>
          <cell r="E365" t="str">
            <v>Non Rawat Inap</v>
          </cell>
          <cell r="F365" t="str">
            <v>Pemerintah Kabupaten</v>
          </cell>
          <cell r="G365">
            <v>33</v>
          </cell>
          <cell r="H365">
            <v>3312</v>
          </cell>
          <cell r="I365">
            <v>0</v>
          </cell>
          <cell r="J365">
            <v>29</v>
          </cell>
          <cell r="K365" t="str">
            <v>JAWA TENGAH</v>
          </cell>
          <cell r="L365" t="str">
            <v>WONOGIRI</v>
          </cell>
        </row>
        <row r="366">
          <cell r="B366" t="str">
            <v>P3312030201</v>
          </cell>
          <cell r="C366" t="str">
            <v>GIRITONTRO</v>
          </cell>
          <cell r="D366" t="str">
            <v>Puskesmas</v>
          </cell>
          <cell r="E366" t="str">
            <v>Non Rawat Inap</v>
          </cell>
          <cell r="F366" t="str">
            <v>Pemerintah Kabupaten</v>
          </cell>
          <cell r="G366">
            <v>33</v>
          </cell>
          <cell r="H366">
            <v>3312</v>
          </cell>
          <cell r="I366">
            <v>0</v>
          </cell>
          <cell r="J366">
            <v>28</v>
          </cell>
          <cell r="K366" t="str">
            <v>JAWA TENGAH</v>
          </cell>
          <cell r="L366" t="str">
            <v>WONOGIRI</v>
          </cell>
        </row>
        <row r="367">
          <cell r="B367" t="str">
            <v>P3312040201</v>
          </cell>
          <cell r="C367" t="str">
            <v>GIRIWOYO    I</v>
          </cell>
          <cell r="D367" t="str">
            <v>Puskesmas</v>
          </cell>
          <cell r="E367" t="str">
            <v>Non Rawat Inap</v>
          </cell>
          <cell r="F367" t="str">
            <v>Pemerintah Kabupaten</v>
          </cell>
          <cell r="G367">
            <v>33</v>
          </cell>
          <cell r="H367">
            <v>3312</v>
          </cell>
          <cell r="I367">
            <v>0</v>
          </cell>
          <cell r="J367">
            <v>30</v>
          </cell>
          <cell r="K367" t="str">
            <v>JAWA TENGAH</v>
          </cell>
          <cell r="L367" t="str">
            <v>WONOGIRI</v>
          </cell>
        </row>
        <row r="368">
          <cell r="B368" t="str">
            <v>P3312040202</v>
          </cell>
          <cell r="C368" t="str">
            <v>GIRIWOYO    II</v>
          </cell>
          <cell r="D368" t="str">
            <v>Puskesmas</v>
          </cell>
          <cell r="E368" t="str">
            <v>Non Rawat Inap</v>
          </cell>
          <cell r="F368" t="str">
            <v>Pemerintah Kabupaten</v>
          </cell>
          <cell r="G368">
            <v>33</v>
          </cell>
          <cell r="H368">
            <v>3312</v>
          </cell>
          <cell r="I368">
            <v>0</v>
          </cell>
          <cell r="J368">
            <v>23</v>
          </cell>
          <cell r="K368" t="str">
            <v>JAWA TENGAH</v>
          </cell>
          <cell r="L368" t="str">
            <v>WONOGIRI</v>
          </cell>
        </row>
        <row r="369">
          <cell r="B369" t="str">
            <v>P3312050201</v>
          </cell>
          <cell r="C369" t="str">
            <v>BATUWARNO</v>
          </cell>
          <cell r="D369" t="str">
            <v>Puskesmas</v>
          </cell>
          <cell r="E369" t="str">
            <v>Non Rawat Inap</v>
          </cell>
          <cell r="F369" t="str">
            <v>Pemerintah Kabupaten</v>
          </cell>
          <cell r="G369">
            <v>33</v>
          </cell>
          <cell r="H369">
            <v>3312</v>
          </cell>
          <cell r="I369">
            <v>0</v>
          </cell>
          <cell r="J369">
            <v>21</v>
          </cell>
          <cell r="K369" t="str">
            <v>JAWA TENGAH</v>
          </cell>
          <cell r="L369" t="str">
            <v>WONOGIRI</v>
          </cell>
        </row>
        <row r="370">
          <cell r="B370" t="str">
            <v>P3312060201</v>
          </cell>
          <cell r="C370" t="str">
            <v>KARANGTENGAH</v>
          </cell>
          <cell r="D370" t="str">
            <v>Puskesmas</v>
          </cell>
          <cell r="E370" t="str">
            <v>Non Rawat Inap</v>
          </cell>
          <cell r="F370" t="str">
            <v>Pemerintah Kabupaten</v>
          </cell>
          <cell r="G370">
            <v>33</v>
          </cell>
          <cell r="H370">
            <v>3312</v>
          </cell>
          <cell r="I370">
            <v>0</v>
          </cell>
          <cell r="J370">
            <v>20</v>
          </cell>
          <cell r="K370" t="str">
            <v>JAWA TENGAH</v>
          </cell>
          <cell r="L370" t="str">
            <v>WONOGIRI</v>
          </cell>
        </row>
        <row r="371">
          <cell r="B371" t="str">
            <v>P3312070201</v>
          </cell>
          <cell r="C371" t="str">
            <v>TIRTOMOYO    I</v>
          </cell>
          <cell r="D371" t="str">
            <v>Puskesmas</v>
          </cell>
          <cell r="E371" t="str">
            <v>Non Rawat Inap</v>
          </cell>
          <cell r="F371" t="str">
            <v>Pemerintah Kabupaten</v>
          </cell>
          <cell r="G371">
            <v>33</v>
          </cell>
          <cell r="H371">
            <v>3312</v>
          </cell>
          <cell r="I371">
            <v>0</v>
          </cell>
          <cell r="J371">
            <v>29</v>
          </cell>
          <cell r="K371" t="str">
            <v>JAWA TENGAH</v>
          </cell>
          <cell r="L371" t="str">
            <v>WONOGIRI</v>
          </cell>
        </row>
        <row r="372">
          <cell r="B372" t="str">
            <v>P3312070202</v>
          </cell>
          <cell r="C372" t="str">
            <v>TIRTOMOYO    II</v>
          </cell>
          <cell r="D372" t="str">
            <v>Puskesmas</v>
          </cell>
          <cell r="E372" t="str">
            <v>Non Rawat Inap</v>
          </cell>
          <cell r="F372" t="str">
            <v>Pemerintah Kabupaten</v>
          </cell>
          <cell r="G372">
            <v>33</v>
          </cell>
          <cell r="H372">
            <v>3312</v>
          </cell>
          <cell r="I372">
            <v>0</v>
          </cell>
          <cell r="J372">
            <v>24</v>
          </cell>
          <cell r="K372" t="str">
            <v>JAWA TENGAH</v>
          </cell>
          <cell r="L372" t="str">
            <v>WONOGIRI</v>
          </cell>
        </row>
        <row r="373">
          <cell r="B373" t="str">
            <v>P3312080201</v>
          </cell>
          <cell r="C373" t="str">
            <v>NGUNTORONADI  I</v>
          </cell>
          <cell r="D373" t="str">
            <v>Puskesmas</v>
          </cell>
          <cell r="E373" t="str">
            <v>Non Rawat Inap</v>
          </cell>
          <cell r="F373" t="str">
            <v>Pemerintah Kabupaten</v>
          </cell>
          <cell r="G373">
            <v>33</v>
          </cell>
          <cell r="H373">
            <v>3312</v>
          </cell>
          <cell r="I373">
            <v>0</v>
          </cell>
          <cell r="J373">
            <v>27</v>
          </cell>
          <cell r="K373" t="str">
            <v>JAWA TENGAH</v>
          </cell>
          <cell r="L373" t="str">
            <v>WONOGIRI</v>
          </cell>
        </row>
        <row r="374">
          <cell r="B374" t="str">
            <v>P3312080202</v>
          </cell>
          <cell r="C374" t="str">
            <v>NGUNTORONADI  II</v>
          </cell>
          <cell r="D374" t="str">
            <v>Puskesmas</v>
          </cell>
          <cell r="E374" t="str">
            <v>Non Rawat Inap</v>
          </cell>
          <cell r="F374" t="str">
            <v>Pemerintah Kabupaten</v>
          </cell>
          <cell r="G374">
            <v>33</v>
          </cell>
          <cell r="H374">
            <v>3312</v>
          </cell>
          <cell r="I374">
            <v>0</v>
          </cell>
          <cell r="J374">
            <v>26</v>
          </cell>
          <cell r="K374" t="str">
            <v>JAWA TENGAH</v>
          </cell>
          <cell r="L374" t="str">
            <v>WONOGIRI</v>
          </cell>
        </row>
        <row r="375">
          <cell r="B375" t="str">
            <v>P3312090101</v>
          </cell>
          <cell r="C375" t="str">
            <v>BATURETNO    I</v>
          </cell>
          <cell r="D375" t="str">
            <v>Puskesmas</v>
          </cell>
          <cell r="E375" t="str">
            <v>Rawat Inap</v>
          </cell>
          <cell r="F375" t="str">
            <v>Pemerintah Kabupaten</v>
          </cell>
          <cell r="G375">
            <v>33</v>
          </cell>
          <cell r="H375">
            <v>3312</v>
          </cell>
          <cell r="I375">
            <v>0</v>
          </cell>
          <cell r="J375">
            <v>27</v>
          </cell>
          <cell r="K375" t="str">
            <v>JAWA TENGAH</v>
          </cell>
          <cell r="L375" t="str">
            <v>WONOGIRI</v>
          </cell>
        </row>
        <row r="376">
          <cell r="B376" t="str">
            <v>P3312090202</v>
          </cell>
          <cell r="C376" t="str">
            <v>BATURETNO   II</v>
          </cell>
          <cell r="D376" t="str">
            <v>Puskesmas</v>
          </cell>
          <cell r="E376" t="str">
            <v>Non Rawat Inap</v>
          </cell>
          <cell r="F376" t="str">
            <v>Pemerintah Kabupaten</v>
          </cell>
          <cell r="G376">
            <v>33</v>
          </cell>
          <cell r="H376">
            <v>3312</v>
          </cell>
          <cell r="I376">
            <v>0</v>
          </cell>
          <cell r="J376">
            <v>16</v>
          </cell>
          <cell r="K376" t="str">
            <v>JAWA TENGAH</v>
          </cell>
          <cell r="L376" t="str">
            <v>WONOGIRI</v>
          </cell>
        </row>
        <row r="377">
          <cell r="B377" t="str">
            <v>P3312100201</v>
          </cell>
          <cell r="C377" t="str">
            <v>EROMOKO  I</v>
          </cell>
          <cell r="D377" t="str">
            <v>Puskesmas</v>
          </cell>
          <cell r="E377" t="str">
            <v>Non Rawat Inap</v>
          </cell>
          <cell r="F377" t="str">
            <v>Pemerintah Kabupaten</v>
          </cell>
          <cell r="G377">
            <v>33</v>
          </cell>
          <cell r="H377">
            <v>3312</v>
          </cell>
          <cell r="I377">
            <v>0</v>
          </cell>
          <cell r="J377">
            <v>34</v>
          </cell>
          <cell r="K377" t="str">
            <v>JAWA TENGAH</v>
          </cell>
          <cell r="L377" t="str">
            <v>WONOGIRI</v>
          </cell>
        </row>
        <row r="378">
          <cell r="B378" t="str">
            <v>P3312100202</v>
          </cell>
          <cell r="C378" t="str">
            <v>EROMOKO  II</v>
          </cell>
          <cell r="D378" t="str">
            <v>Puskesmas</v>
          </cell>
          <cell r="E378" t="str">
            <v>Non Rawat Inap</v>
          </cell>
          <cell r="F378" t="str">
            <v>Pemerintah Kabupaten</v>
          </cell>
          <cell r="G378">
            <v>33</v>
          </cell>
          <cell r="H378">
            <v>3312</v>
          </cell>
          <cell r="I378">
            <v>0</v>
          </cell>
          <cell r="J378">
            <v>24</v>
          </cell>
          <cell r="K378" t="str">
            <v>JAWA TENGAH</v>
          </cell>
          <cell r="L378" t="str">
            <v>WONOGIRI</v>
          </cell>
        </row>
        <row r="379">
          <cell r="B379" t="str">
            <v>P3312110101</v>
          </cell>
          <cell r="C379" t="str">
            <v>WURYANTORO</v>
          </cell>
          <cell r="D379" t="str">
            <v>Puskesmas</v>
          </cell>
          <cell r="E379" t="str">
            <v>Rawat Inap</v>
          </cell>
          <cell r="F379" t="str">
            <v>Pemerintah Kabupaten</v>
          </cell>
          <cell r="G379">
            <v>33</v>
          </cell>
          <cell r="H379">
            <v>3312</v>
          </cell>
          <cell r="I379">
            <v>0</v>
          </cell>
          <cell r="J379">
            <v>32</v>
          </cell>
          <cell r="K379" t="str">
            <v>JAWA TENGAH</v>
          </cell>
          <cell r="L379" t="str">
            <v>WONOGIRI</v>
          </cell>
        </row>
        <row r="380">
          <cell r="B380" t="str">
            <v>P3312120201</v>
          </cell>
          <cell r="C380" t="str">
            <v>MANYARAN</v>
          </cell>
          <cell r="D380" t="str">
            <v>Puskesmas</v>
          </cell>
          <cell r="E380" t="str">
            <v>Non Rawat Inap</v>
          </cell>
          <cell r="F380" t="str">
            <v>Pemerintah Kabupaten</v>
          </cell>
          <cell r="G380">
            <v>33</v>
          </cell>
          <cell r="H380">
            <v>3312</v>
          </cell>
          <cell r="I380">
            <v>0</v>
          </cell>
          <cell r="J380">
            <v>31</v>
          </cell>
          <cell r="K380" t="str">
            <v>JAWA TENGAH</v>
          </cell>
          <cell r="L380" t="str">
            <v>WONOGIRI</v>
          </cell>
        </row>
        <row r="381">
          <cell r="B381" t="str">
            <v>P3312130201</v>
          </cell>
          <cell r="C381" t="str">
            <v>SELOGIRI</v>
          </cell>
          <cell r="D381" t="str">
            <v>Puskesmas</v>
          </cell>
          <cell r="E381" t="str">
            <v>Non Rawat Inap</v>
          </cell>
          <cell r="F381" t="str">
            <v>Pemerintah Kabupaten</v>
          </cell>
          <cell r="G381">
            <v>33</v>
          </cell>
          <cell r="H381">
            <v>3312</v>
          </cell>
          <cell r="I381">
            <v>0</v>
          </cell>
          <cell r="J381">
            <v>64</v>
          </cell>
          <cell r="K381" t="str">
            <v>JAWA TENGAH</v>
          </cell>
          <cell r="L381" t="str">
            <v>WONOGIRI</v>
          </cell>
        </row>
        <row r="382">
          <cell r="B382" t="str">
            <v>P3312140201</v>
          </cell>
          <cell r="C382" t="str">
            <v>WONOGIRI   I</v>
          </cell>
          <cell r="D382" t="str">
            <v>Puskesmas</v>
          </cell>
          <cell r="E382" t="str">
            <v>Non Rawat Inap</v>
          </cell>
          <cell r="F382" t="str">
            <v>Pemerintah Kabupaten</v>
          </cell>
          <cell r="G382">
            <v>33</v>
          </cell>
          <cell r="H382">
            <v>3312</v>
          </cell>
          <cell r="I382">
            <v>0</v>
          </cell>
          <cell r="J382">
            <v>53</v>
          </cell>
          <cell r="K382" t="str">
            <v>JAWA TENGAH</v>
          </cell>
          <cell r="L382" t="str">
            <v>WONOGIRI</v>
          </cell>
        </row>
        <row r="383">
          <cell r="B383" t="str">
            <v>P3312140202</v>
          </cell>
          <cell r="C383" t="str">
            <v>WONOGIRI   II</v>
          </cell>
          <cell r="D383" t="str">
            <v>Puskesmas</v>
          </cell>
          <cell r="E383" t="str">
            <v>Non Rawat Inap</v>
          </cell>
          <cell r="F383" t="str">
            <v>Pemerintah Kabupaten</v>
          </cell>
          <cell r="G383">
            <v>33</v>
          </cell>
          <cell r="H383">
            <v>3312</v>
          </cell>
          <cell r="I383">
            <v>0</v>
          </cell>
          <cell r="J383">
            <v>48</v>
          </cell>
          <cell r="K383" t="str">
            <v>JAWA TENGAH</v>
          </cell>
          <cell r="L383" t="str">
            <v>WONOGIRI</v>
          </cell>
        </row>
        <row r="384">
          <cell r="B384" t="str">
            <v>P3312150201</v>
          </cell>
          <cell r="C384" t="str">
            <v>NGADIROJO</v>
          </cell>
          <cell r="D384" t="str">
            <v>Puskesmas</v>
          </cell>
          <cell r="E384" t="str">
            <v>Non Rawat Inap</v>
          </cell>
          <cell r="F384" t="str">
            <v>Pemerintah Kabupaten</v>
          </cell>
          <cell r="G384">
            <v>33</v>
          </cell>
          <cell r="H384">
            <v>3312</v>
          </cell>
          <cell r="I384">
            <v>0</v>
          </cell>
          <cell r="J384">
            <v>42</v>
          </cell>
          <cell r="K384" t="str">
            <v>JAWA TENGAH</v>
          </cell>
          <cell r="L384" t="str">
            <v>WONOGIRI</v>
          </cell>
        </row>
        <row r="385">
          <cell r="B385" t="str">
            <v>P3312160201</v>
          </cell>
          <cell r="C385" t="str">
            <v>SIDOHARJO</v>
          </cell>
          <cell r="D385" t="str">
            <v>Puskesmas</v>
          </cell>
          <cell r="E385" t="str">
            <v>Non Rawat Inap</v>
          </cell>
          <cell r="F385" t="str">
            <v>Pemerintah Kabupaten</v>
          </cell>
          <cell r="G385">
            <v>33</v>
          </cell>
          <cell r="H385">
            <v>3312</v>
          </cell>
          <cell r="I385">
            <v>0</v>
          </cell>
          <cell r="J385">
            <v>39</v>
          </cell>
          <cell r="K385" t="str">
            <v>JAWA TENGAH</v>
          </cell>
          <cell r="L385" t="str">
            <v>WONOGIRI</v>
          </cell>
        </row>
        <row r="386">
          <cell r="B386" t="str">
            <v>P3312170201</v>
          </cell>
          <cell r="C386" t="str">
            <v>JATIROTO</v>
          </cell>
          <cell r="D386" t="str">
            <v>Puskesmas</v>
          </cell>
          <cell r="E386" t="str">
            <v>Non Rawat Inap</v>
          </cell>
          <cell r="F386" t="str">
            <v>Pemerintah Kabupaten</v>
          </cell>
          <cell r="G386">
            <v>33</v>
          </cell>
          <cell r="H386">
            <v>3312</v>
          </cell>
          <cell r="I386">
            <v>0</v>
          </cell>
          <cell r="J386">
            <v>44</v>
          </cell>
          <cell r="K386" t="str">
            <v>JAWA TENGAH</v>
          </cell>
          <cell r="L386" t="str">
            <v>WONOGIRI</v>
          </cell>
        </row>
        <row r="387">
          <cell r="B387" t="str">
            <v>P3312180201</v>
          </cell>
          <cell r="C387" t="str">
            <v>KISMANTORO</v>
          </cell>
          <cell r="D387" t="str">
            <v>Puskesmas</v>
          </cell>
          <cell r="E387" t="str">
            <v>Non Rawat Inap</v>
          </cell>
          <cell r="F387" t="str">
            <v>Pemerintah Kabupaten</v>
          </cell>
          <cell r="G387">
            <v>33</v>
          </cell>
          <cell r="H387">
            <v>3312</v>
          </cell>
          <cell r="I387">
            <v>0</v>
          </cell>
          <cell r="J387">
            <v>27</v>
          </cell>
          <cell r="K387" t="str">
            <v>JAWA TENGAH</v>
          </cell>
          <cell r="L387" t="str">
            <v>WONOGIRI</v>
          </cell>
        </row>
        <row r="388">
          <cell r="B388" t="str">
            <v>P3312190101</v>
          </cell>
          <cell r="C388" t="str">
            <v>PURWANTORO  I</v>
          </cell>
          <cell r="D388" t="str">
            <v>Puskesmas</v>
          </cell>
          <cell r="E388" t="str">
            <v>Rawat Inap</v>
          </cell>
          <cell r="F388" t="str">
            <v>Pemerintah Kabupaten</v>
          </cell>
          <cell r="G388">
            <v>33</v>
          </cell>
          <cell r="H388">
            <v>3312</v>
          </cell>
          <cell r="I388">
            <v>0</v>
          </cell>
          <cell r="J388">
            <v>42</v>
          </cell>
          <cell r="K388" t="str">
            <v>JAWA TENGAH</v>
          </cell>
          <cell r="L388" t="str">
            <v>WONOGIRI</v>
          </cell>
        </row>
        <row r="389">
          <cell r="B389" t="str">
            <v>P3312190202</v>
          </cell>
          <cell r="C389" t="str">
            <v>PURWANTORO  II</v>
          </cell>
          <cell r="D389" t="str">
            <v>Puskesmas</v>
          </cell>
          <cell r="E389" t="str">
            <v>Non Rawat Inap</v>
          </cell>
          <cell r="F389" t="str">
            <v>Pemerintah Kabupaten</v>
          </cell>
          <cell r="G389">
            <v>33</v>
          </cell>
          <cell r="H389">
            <v>3312</v>
          </cell>
          <cell r="I389">
            <v>0</v>
          </cell>
          <cell r="J389">
            <v>23</v>
          </cell>
          <cell r="K389" t="str">
            <v>JAWA TENGAH</v>
          </cell>
          <cell r="L389" t="str">
            <v>WONOGIRI</v>
          </cell>
        </row>
        <row r="390">
          <cell r="B390" t="str">
            <v>P3312200201</v>
          </cell>
          <cell r="C390" t="str">
            <v>BULUKERTO</v>
          </cell>
          <cell r="D390" t="str">
            <v>Puskesmas</v>
          </cell>
          <cell r="E390" t="str">
            <v>Non Rawat Inap</v>
          </cell>
          <cell r="F390" t="str">
            <v>Pemerintah Kabupaten</v>
          </cell>
          <cell r="G390">
            <v>33</v>
          </cell>
          <cell r="H390">
            <v>3312</v>
          </cell>
          <cell r="I390">
            <v>0</v>
          </cell>
          <cell r="J390">
            <v>28</v>
          </cell>
          <cell r="K390" t="str">
            <v>JAWA TENGAH</v>
          </cell>
          <cell r="L390" t="str">
            <v>WONOGIRI</v>
          </cell>
        </row>
        <row r="391">
          <cell r="B391" t="str">
            <v>P3312201201</v>
          </cell>
          <cell r="C391" t="str">
            <v>PUHPELEM</v>
          </cell>
          <cell r="D391" t="str">
            <v>Puskesmas</v>
          </cell>
          <cell r="E391" t="str">
            <v>Non Rawat Inap</v>
          </cell>
          <cell r="F391" t="str">
            <v>Pemerintah Kabupaten</v>
          </cell>
          <cell r="G391">
            <v>33</v>
          </cell>
          <cell r="H391">
            <v>3312</v>
          </cell>
          <cell r="I391">
            <v>0</v>
          </cell>
          <cell r="J391">
            <v>26</v>
          </cell>
          <cell r="K391" t="str">
            <v>JAWA TENGAH</v>
          </cell>
          <cell r="L391" t="str">
            <v>WONOGIRI</v>
          </cell>
        </row>
        <row r="392">
          <cell r="B392" t="str">
            <v>P3312210201</v>
          </cell>
          <cell r="C392" t="str">
            <v>SLOGOHIMO</v>
          </cell>
          <cell r="D392" t="str">
            <v>Puskesmas</v>
          </cell>
          <cell r="E392" t="str">
            <v>Non Rawat Inap</v>
          </cell>
          <cell r="F392" t="str">
            <v>Pemerintah Kabupaten</v>
          </cell>
          <cell r="G392">
            <v>33</v>
          </cell>
          <cell r="H392">
            <v>3312</v>
          </cell>
          <cell r="I392">
            <v>0</v>
          </cell>
          <cell r="J392">
            <v>40</v>
          </cell>
          <cell r="K392" t="str">
            <v>JAWA TENGAH</v>
          </cell>
          <cell r="L392" t="str">
            <v>WONOGIRI</v>
          </cell>
        </row>
        <row r="393">
          <cell r="B393" t="str">
            <v>P3312220101</v>
          </cell>
          <cell r="C393" t="str">
            <v>JATISRONO  I</v>
          </cell>
          <cell r="D393" t="str">
            <v>Puskesmas</v>
          </cell>
          <cell r="E393" t="str">
            <v>Rawat Inap</v>
          </cell>
          <cell r="F393" t="str">
            <v>Pemerintah Kabupaten</v>
          </cell>
          <cell r="G393">
            <v>33</v>
          </cell>
          <cell r="H393">
            <v>3312</v>
          </cell>
          <cell r="I393">
            <v>0</v>
          </cell>
          <cell r="J393">
            <v>37</v>
          </cell>
          <cell r="K393" t="str">
            <v>JAWA TENGAH</v>
          </cell>
          <cell r="L393" t="str">
            <v>WONOGIRI</v>
          </cell>
        </row>
        <row r="394">
          <cell r="B394" t="str">
            <v>P3312220202</v>
          </cell>
          <cell r="C394" t="str">
            <v>JATISRONO  II</v>
          </cell>
          <cell r="D394" t="str">
            <v>Puskesmas</v>
          </cell>
          <cell r="E394" t="str">
            <v>Non Rawat Inap</v>
          </cell>
          <cell r="F394" t="str">
            <v>Pemerintah Kabupaten</v>
          </cell>
          <cell r="G394">
            <v>33</v>
          </cell>
          <cell r="H394">
            <v>3312</v>
          </cell>
          <cell r="I394">
            <v>0</v>
          </cell>
          <cell r="J394">
            <v>22</v>
          </cell>
          <cell r="K394" t="str">
            <v>JAWA TENGAH</v>
          </cell>
          <cell r="L394" t="str">
            <v>WONOGIRI</v>
          </cell>
        </row>
        <row r="395">
          <cell r="B395" t="str">
            <v>P3312230201</v>
          </cell>
          <cell r="C395" t="str">
            <v>JATIPURNO</v>
          </cell>
          <cell r="D395" t="str">
            <v>Puskesmas</v>
          </cell>
          <cell r="E395" t="str">
            <v>Non Rawat Inap</v>
          </cell>
          <cell r="F395" t="str">
            <v>Pemerintah Kabupaten</v>
          </cell>
          <cell r="G395">
            <v>33</v>
          </cell>
          <cell r="H395">
            <v>3312</v>
          </cell>
          <cell r="I395">
            <v>0</v>
          </cell>
          <cell r="J395">
            <v>35</v>
          </cell>
          <cell r="K395" t="str">
            <v>JAWA TENGAH</v>
          </cell>
          <cell r="L395" t="str">
            <v>WONOGIRI</v>
          </cell>
        </row>
        <row r="396">
          <cell r="B396" t="str">
            <v>P3312240201</v>
          </cell>
          <cell r="C396" t="str">
            <v>GIRIMARTO</v>
          </cell>
          <cell r="D396" t="str">
            <v>Puskesmas</v>
          </cell>
          <cell r="E396" t="str">
            <v>Non Rawat Inap</v>
          </cell>
          <cell r="F396" t="str">
            <v>Pemerintah Kabupaten</v>
          </cell>
          <cell r="G396">
            <v>33</v>
          </cell>
          <cell r="H396">
            <v>3312</v>
          </cell>
          <cell r="I396">
            <v>0</v>
          </cell>
          <cell r="J396">
            <v>36</v>
          </cell>
          <cell r="K396" t="str">
            <v>JAWA TENGAH</v>
          </cell>
          <cell r="L396" t="str">
            <v>WONOGIRI</v>
          </cell>
        </row>
        <row r="397">
          <cell r="B397" t="str">
            <v>P3313010101</v>
          </cell>
          <cell r="C397" t="str">
            <v>JATIPURO</v>
          </cell>
          <cell r="D397" t="str">
            <v>Puskesmas</v>
          </cell>
          <cell r="E397" t="str">
            <v>Rawat Inap</v>
          </cell>
          <cell r="F397" t="str">
            <v>Pemerintah Kabupaten</v>
          </cell>
          <cell r="G397">
            <v>33</v>
          </cell>
          <cell r="H397">
            <v>3313</v>
          </cell>
          <cell r="I397">
            <v>0</v>
          </cell>
          <cell r="J397">
            <v>51</v>
          </cell>
          <cell r="K397" t="str">
            <v>JAWA TENGAH</v>
          </cell>
          <cell r="L397" t="str">
            <v>KARANGANYAR</v>
          </cell>
        </row>
        <row r="398">
          <cell r="B398" t="str">
            <v>P3313020101</v>
          </cell>
          <cell r="C398" t="str">
            <v>JATIYOSO</v>
          </cell>
          <cell r="D398" t="str">
            <v>Puskesmas</v>
          </cell>
          <cell r="E398" t="str">
            <v>Rawat Inap</v>
          </cell>
          <cell r="F398" t="str">
            <v>Pemerintah Kabupaten</v>
          </cell>
          <cell r="G398">
            <v>33</v>
          </cell>
          <cell r="H398">
            <v>3313</v>
          </cell>
          <cell r="I398">
            <v>0</v>
          </cell>
          <cell r="J398">
            <v>45</v>
          </cell>
          <cell r="K398" t="str">
            <v>JAWA TENGAH</v>
          </cell>
          <cell r="L398" t="str">
            <v>KARANGANYAR</v>
          </cell>
        </row>
        <row r="399">
          <cell r="B399" t="str">
            <v>P3313030101</v>
          </cell>
          <cell r="C399" t="str">
            <v>JUMAPOLO</v>
          </cell>
          <cell r="D399" t="str">
            <v>Puskesmas</v>
          </cell>
          <cell r="E399" t="str">
            <v>Rawat Inap</v>
          </cell>
          <cell r="F399" t="str">
            <v>Pemerintah Kabupaten</v>
          </cell>
          <cell r="G399">
            <v>33</v>
          </cell>
          <cell r="H399">
            <v>3313</v>
          </cell>
          <cell r="I399">
            <v>0</v>
          </cell>
          <cell r="J399">
            <v>43</v>
          </cell>
          <cell r="K399" t="str">
            <v>JAWA TENGAH</v>
          </cell>
          <cell r="L399" t="str">
            <v>KARANGANYAR</v>
          </cell>
        </row>
        <row r="400">
          <cell r="B400" t="str">
            <v>P3313040101</v>
          </cell>
          <cell r="C400" t="str">
            <v>JUMANTONO</v>
          </cell>
          <cell r="D400" t="str">
            <v>Puskesmas</v>
          </cell>
          <cell r="E400" t="str">
            <v>Rawat Inap</v>
          </cell>
          <cell r="F400" t="str">
            <v>Pemerintah Kabupaten</v>
          </cell>
          <cell r="G400">
            <v>33</v>
          </cell>
          <cell r="H400">
            <v>3313</v>
          </cell>
          <cell r="I400">
            <v>0</v>
          </cell>
          <cell r="J400">
            <v>44</v>
          </cell>
          <cell r="K400" t="str">
            <v>JAWA TENGAH</v>
          </cell>
          <cell r="L400" t="str">
            <v>KARANGANYAR</v>
          </cell>
        </row>
        <row r="401">
          <cell r="B401" t="str">
            <v>P3313050101</v>
          </cell>
          <cell r="C401" t="str">
            <v>MATESIH</v>
          </cell>
          <cell r="D401" t="str">
            <v>Puskesmas</v>
          </cell>
          <cell r="E401" t="str">
            <v>Rawat Inap</v>
          </cell>
          <cell r="F401" t="str">
            <v>Pemerintah Kabupaten</v>
          </cell>
          <cell r="G401">
            <v>33</v>
          </cell>
          <cell r="H401">
            <v>3313</v>
          </cell>
          <cell r="I401">
            <v>0</v>
          </cell>
          <cell r="J401">
            <v>54</v>
          </cell>
          <cell r="K401" t="str">
            <v>JAWA TENGAH</v>
          </cell>
          <cell r="L401" t="str">
            <v>KARANGANYAR</v>
          </cell>
        </row>
        <row r="402">
          <cell r="B402" t="str">
            <v>P3313060101</v>
          </cell>
          <cell r="C402" t="str">
            <v>TAWANGMANGU</v>
          </cell>
          <cell r="D402" t="str">
            <v>Puskesmas</v>
          </cell>
          <cell r="E402" t="str">
            <v>Rawat Inap</v>
          </cell>
          <cell r="F402" t="str">
            <v>Pemerintah Kabupaten</v>
          </cell>
          <cell r="G402">
            <v>33</v>
          </cell>
          <cell r="H402">
            <v>3313</v>
          </cell>
          <cell r="I402">
            <v>0</v>
          </cell>
          <cell r="J402">
            <v>57</v>
          </cell>
          <cell r="K402" t="str">
            <v>JAWA TENGAH</v>
          </cell>
          <cell r="L402" t="str">
            <v>KARANGANYAR</v>
          </cell>
        </row>
        <row r="403">
          <cell r="B403" t="str">
            <v>P3313070101</v>
          </cell>
          <cell r="C403" t="str">
            <v>NGARGOYOSO</v>
          </cell>
          <cell r="D403" t="str">
            <v>Puskesmas</v>
          </cell>
          <cell r="E403" t="str">
            <v>Rawat Inap</v>
          </cell>
          <cell r="F403" t="str">
            <v>Pemerintah Kabupaten</v>
          </cell>
          <cell r="G403">
            <v>33</v>
          </cell>
          <cell r="H403">
            <v>3313</v>
          </cell>
          <cell r="I403">
            <v>0</v>
          </cell>
          <cell r="J403">
            <v>46</v>
          </cell>
          <cell r="K403" t="str">
            <v>JAWA TENGAH</v>
          </cell>
          <cell r="L403" t="str">
            <v>KARANGANYAR</v>
          </cell>
        </row>
        <row r="404">
          <cell r="B404" t="str">
            <v>P3313080101</v>
          </cell>
          <cell r="C404" t="str">
            <v>KARANGPANDAN</v>
          </cell>
          <cell r="D404" t="str">
            <v>Puskesmas</v>
          </cell>
          <cell r="E404" t="str">
            <v>Rawat Inap</v>
          </cell>
          <cell r="F404" t="str">
            <v>Pemerintah Kabupaten</v>
          </cell>
          <cell r="G404">
            <v>33</v>
          </cell>
          <cell r="H404">
            <v>3313</v>
          </cell>
          <cell r="I404">
            <v>0</v>
          </cell>
          <cell r="J404">
            <v>52</v>
          </cell>
          <cell r="K404" t="str">
            <v>JAWA TENGAH</v>
          </cell>
          <cell r="L404" t="str">
            <v>KARANGANYAR</v>
          </cell>
        </row>
        <row r="405">
          <cell r="B405" t="str">
            <v>P3313090201</v>
          </cell>
          <cell r="C405" t="str">
            <v>KARANGANYAR</v>
          </cell>
          <cell r="D405" t="str">
            <v>Puskesmas</v>
          </cell>
          <cell r="E405" t="str">
            <v>Non Rawat Inap</v>
          </cell>
          <cell r="F405" t="str">
            <v>Pemerintah Kabupaten</v>
          </cell>
          <cell r="G405">
            <v>33</v>
          </cell>
          <cell r="H405">
            <v>3313</v>
          </cell>
          <cell r="I405">
            <v>0</v>
          </cell>
          <cell r="J405">
            <v>55</v>
          </cell>
          <cell r="K405" t="str">
            <v>JAWA TENGAH</v>
          </cell>
          <cell r="L405" t="str">
            <v>KARANGANYAR</v>
          </cell>
        </row>
        <row r="406">
          <cell r="B406" t="str">
            <v>P3313100201</v>
          </cell>
          <cell r="C406" t="str">
            <v>TASIKMADU</v>
          </cell>
          <cell r="D406" t="str">
            <v>Puskesmas</v>
          </cell>
          <cell r="E406" t="str">
            <v>Non Rawat Inap</v>
          </cell>
          <cell r="F406" t="str">
            <v>Pemerintah Kabupaten</v>
          </cell>
          <cell r="G406">
            <v>33</v>
          </cell>
          <cell r="H406">
            <v>3313</v>
          </cell>
          <cell r="I406">
            <v>0</v>
          </cell>
          <cell r="J406">
            <v>41</v>
          </cell>
          <cell r="K406" t="str">
            <v>JAWA TENGAH</v>
          </cell>
          <cell r="L406" t="str">
            <v>KARANGANYAR</v>
          </cell>
        </row>
        <row r="407">
          <cell r="B407" t="str">
            <v>P3313110201</v>
          </cell>
          <cell r="C407" t="str">
            <v>JATEN I</v>
          </cell>
          <cell r="D407" t="str">
            <v>Puskesmas</v>
          </cell>
          <cell r="E407" t="str">
            <v>Non Rawat Inap</v>
          </cell>
          <cell r="F407" t="str">
            <v>Pemerintah Kabupaten</v>
          </cell>
          <cell r="G407">
            <v>33</v>
          </cell>
          <cell r="H407">
            <v>3313</v>
          </cell>
          <cell r="I407">
            <v>0</v>
          </cell>
          <cell r="J407">
            <v>48</v>
          </cell>
          <cell r="K407" t="str">
            <v>JAWA TENGAH</v>
          </cell>
          <cell r="L407" t="str">
            <v>KARANGANYAR</v>
          </cell>
        </row>
        <row r="408">
          <cell r="B408" t="str">
            <v>P3313110202</v>
          </cell>
          <cell r="C408" t="str">
            <v>JATEN II</v>
          </cell>
          <cell r="D408" t="str">
            <v>Puskesmas</v>
          </cell>
          <cell r="E408" t="str">
            <v>Non Rawat Inap</v>
          </cell>
          <cell r="F408" t="str">
            <v>Pemerintah Kabupaten</v>
          </cell>
          <cell r="G408">
            <v>33</v>
          </cell>
          <cell r="H408">
            <v>3313</v>
          </cell>
          <cell r="I408">
            <v>0</v>
          </cell>
          <cell r="J408">
            <v>37</v>
          </cell>
          <cell r="K408" t="str">
            <v>JAWA TENGAH</v>
          </cell>
          <cell r="L408" t="str">
            <v>KARANGANYAR</v>
          </cell>
        </row>
        <row r="409">
          <cell r="B409" t="str">
            <v>P3313120101</v>
          </cell>
          <cell r="C409" t="str">
            <v>COLOMADU  I</v>
          </cell>
          <cell r="D409" t="str">
            <v>Puskesmas</v>
          </cell>
          <cell r="E409" t="str">
            <v>Rawat Inap</v>
          </cell>
          <cell r="F409" t="str">
            <v>Pemerintah Kabupaten</v>
          </cell>
          <cell r="G409">
            <v>33</v>
          </cell>
          <cell r="H409">
            <v>3313</v>
          </cell>
          <cell r="I409">
            <v>0</v>
          </cell>
          <cell r="J409">
            <v>47</v>
          </cell>
          <cell r="K409" t="str">
            <v>JAWA TENGAH</v>
          </cell>
          <cell r="L409" t="str">
            <v>KARANGANYAR</v>
          </cell>
        </row>
        <row r="410">
          <cell r="B410" t="str">
            <v>P3313120202</v>
          </cell>
          <cell r="C410" t="str">
            <v>COLOMADU  II</v>
          </cell>
          <cell r="D410" t="str">
            <v>Puskesmas</v>
          </cell>
          <cell r="E410" t="str">
            <v>Non Rawat Inap</v>
          </cell>
          <cell r="F410" t="str">
            <v>Pemerintah Kabupaten</v>
          </cell>
          <cell r="G410">
            <v>33</v>
          </cell>
          <cell r="H410">
            <v>3313</v>
          </cell>
          <cell r="I410">
            <v>0</v>
          </cell>
          <cell r="J410">
            <v>34</v>
          </cell>
          <cell r="K410" t="str">
            <v>JAWA TENGAH</v>
          </cell>
          <cell r="L410" t="str">
            <v>KARANGANYAR</v>
          </cell>
        </row>
        <row r="411">
          <cell r="B411" t="str">
            <v>P3313130101</v>
          </cell>
          <cell r="C411" t="str">
            <v>GONDANGREJO</v>
          </cell>
          <cell r="D411" t="str">
            <v>Puskesmas</v>
          </cell>
          <cell r="E411" t="str">
            <v>Rawat Inap</v>
          </cell>
          <cell r="F411" t="str">
            <v>Pemerintah Kabupaten</v>
          </cell>
          <cell r="G411">
            <v>33</v>
          </cell>
          <cell r="H411">
            <v>3313</v>
          </cell>
          <cell r="I411">
            <v>0</v>
          </cell>
          <cell r="J411">
            <v>59</v>
          </cell>
          <cell r="K411" t="str">
            <v>JAWA TENGAH</v>
          </cell>
          <cell r="L411" t="str">
            <v>KARANGANYAR</v>
          </cell>
        </row>
        <row r="412">
          <cell r="B412" t="str">
            <v>P3313140101</v>
          </cell>
          <cell r="C412" t="str">
            <v>KEBAKRAMAT I</v>
          </cell>
          <cell r="D412" t="str">
            <v>Puskesmas</v>
          </cell>
          <cell r="E412" t="str">
            <v>Rawat Inap</v>
          </cell>
          <cell r="F412" t="str">
            <v>Pemerintah Kabupaten</v>
          </cell>
          <cell r="G412">
            <v>33</v>
          </cell>
          <cell r="H412">
            <v>3313</v>
          </cell>
          <cell r="I412">
            <v>0</v>
          </cell>
          <cell r="J412">
            <v>53</v>
          </cell>
          <cell r="K412" t="str">
            <v>JAWA TENGAH</v>
          </cell>
          <cell r="L412" t="str">
            <v>KARANGANYAR</v>
          </cell>
        </row>
        <row r="413">
          <cell r="B413" t="str">
            <v>P3313140202</v>
          </cell>
          <cell r="C413" t="str">
            <v>KEBAKRAMAT II</v>
          </cell>
          <cell r="D413" t="str">
            <v>Puskesmas</v>
          </cell>
          <cell r="E413" t="str">
            <v>Non Rawat Inap</v>
          </cell>
          <cell r="F413" t="str">
            <v>Pemerintah Kabupaten</v>
          </cell>
          <cell r="G413">
            <v>33</v>
          </cell>
          <cell r="H413">
            <v>3313</v>
          </cell>
          <cell r="I413">
            <v>0</v>
          </cell>
          <cell r="J413">
            <v>42</v>
          </cell>
          <cell r="K413" t="str">
            <v>JAWA TENGAH</v>
          </cell>
          <cell r="L413" t="str">
            <v>KARANGANYAR</v>
          </cell>
        </row>
        <row r="414">
          <cell r="B414" t="str">
            <v>P3313150201</v>
          </cell>
          <cell r="C414" t="str">
            <v>MOJOGEDANG  I</v>
          </cell>
          <cell r="D414" t="str">
            <v>Puskesmas</v>
          </cell>
          <cell r="E414" t="str">
            <v>Non Rawat Inap</v>
          </cell>
          <cell r="F414" t="str">
            <v>Pemerintah Kabupaten</v>
          </cell>
          <cell r="G414">
            <v>33</v>
          </cell>
          <cell r="H414">
            <v>3313</v>
          </cell>
          <cell r="I414">
            <v>0</v>
          </cell>
          <cell r="J414">
            <v>40</v>
          </cell>
          <cell r="K414" t="str">
            <v>JAWA TENGAH</v>
          </cell>
          <cell r="L414" t="str">
            <v>KARANGANYAR</v>
          </cell>
        </row>
        <row r="415">
          <cell r="B415" t="str">
            <v>P3313150202</v>
          </cell>
          <cell r="C415" t="str">
            <v>MOJOGEDANG  II</v>
          </cell>
          <cell r="D415" t="str">
            <v>Puskesmas</v>
          </cell>
          <cell r="E415" t="str">
            <v>Non Rawat Inap</v>
          </cell>
          <cell r="F415" t="str">
            <v>Pemerintah Kabupaten</v>
          </cell>
          <cell r="G415">
            <v>33</v>
          </cell>
          <cell r="H415">
            <v>3313</v>
          </cell>
          <cell r="I415">
            <v>0</v>
          </cell>
          <cell r="J415">
            <v>37</v>
          </cell>
          <cell r="K415" t="str">
            <v>JAWA TENGAH</v>
          </cell>
          <cell r="L415" t="str">
            <v>KARANGANYAR</v>
          </cell>
        </row>
        <row r="416">
          <cell r="B416" t="str">
            <v>P3313160101</v>
          </cell>
          <cell r="C416" t="str">
            <v>KERJO</v>
          </cell>
          <cell r="D416" t="str">
            <v>Puskesmas</v>
          </cell>
          <cell r="E416" t="str">
            <v>Rawat Inap</v>
          </cell>
          <cell r="F416" t="str">
            <v>Pemerintah Kabupaten</v>
          </cell>
          <cell r="G416">
            <v>33</v>
          </cell>
          <cell r="H416">
            <v>3313</v>
          </cell>
          <cell r="I416">
            <v>0</v>
          </cell>
          <cell r="J416">
            <v>50</v>
          </cell>
          <cell r="K416" t="str">
            <v>JAWA TENGAH</v>
          </cell>
          <cell r="L416" t="str">
            <v>KARANGANYAR</v>
          </cell>
        </row>
        <row r="417">
          <cell r="B417" t="str">
            <v>P3313170101</v>
          </cell>
          <cell r="C417" t="str">
            <v>JENAWI</v>
          </cell>
          <cell r="D417" t="str">
            <v>Puskesmas</v>
          </cell>
          <cell r="E417" t="str">
            <v>Rawat Inap</v>
          </cell>
          <cell r="F417" t="str">
            <v>Pemerintah Kabupaten</v>
          </cell>
          <cell r="G417">
            <v>33</v>
          </cell>
          <cell r="H417">
            <v>3313</v>
          </cell>
          <cell r="I417">
            <v>0</v>
          </cell>
          <cell r="J417">
            <v>53</v>
          </cell>
          <cell r="K417" t="str">
            <v>JAWA TENGAH</v>
          </cell>
          <cell r="L417" t="str">
            <v>KARANGANYAR</v>
          </cell>
        </row>
        <row r="418">
          <cell r="B418" t="str">
            <v>P3314010101</v>
          </cell>
          <cell r="C418" t="str">
            <v>KALIJAMBE</v>
          </cell>
          <cell r="D418" t="str">
            <v>Puskesmas</v>
          </cell>
          <cell r="E418" t="str">
            <v>Rawat Inap</v>
          </cell>
          <cell r="F418" t="str">
            <v>Pemerintah Kabupaten</v>
          </cell>
          <cell r="G418">
            <v>33</v>
          </cell>
          <cell r="H418">
            <v>3314</v>
          </cell>
          <cell r="I418">
            <v>0</v>
          </cell>
          <cell r="J418">
            <v>87</v>
          </cell>
          <cell r="K418" t="str">
            <v>JAWA TENGAH</v>
          </cell>
          <cell r="L418" t="str">
            <v>SRAGEN</v>
          </cell>
        </row>
        <row r="419">
          <cell r="B419" t="str">
            <v>P3314020101</v>
          </cell>
          <cell r="C419" t="str">
            <v>PLUPUH   I</v>
          </cell>
          <cell r="D419" t="str">
            <v>Puskesmas</v>
          </cell>
          <cell r="E419" t="str">
            <v>Rawat Inap</v>
          </cell>
          <cell r="F419" t="str">
            <v>Pemerintah Kabupaten</v>
          </cell>
          <cell r="G419">
            <v>33</v>
          </cell>
          <cell r="H419">
            <v>3314</v>
          </cell>
          <cell r="I419">
            <v>0</v>
          </cell>
          <cell r="J419">
            <v>84</v>
          </cell>
          <cell r="K419" t="str">
            <v>JAWA TENGAH</v>
          </cell>
          <cell r="L419" t="str">
            <v>SRAGEN</v>
          </cell>
        </row>
        <row r="420">
          <cell r="B420" t="str">
            <v>P3314020202</v>
          </cell>
          <cell r="C420" t="str">
            <v>PLUPUH  II</v>
          </cell>
          <cell r="D420" t="str">
            <v>Puskesmas</v>
          </cell>
          <cell r="E420" t="str">
            <v>Non Rawat Inap</v>
          </cell>
          <cell r="F420" t="str">
            <v>Pemerintah Kabupaten</v>
          </cell>
          <cell r="G420">
            <v>33</v>
          </cell>
          <cell r="H420">
            <v>3314</v>
          </cell>
          <cell r="I420">
            <v>0</v>
          </cell>
          <cell r="J420">
            <v>73</v>
          </cell>
          <cell r="K420" t="str">
            <v>JAWA TENGAH</v>
          </cell>
          <cell r="L420" t="str">
            <v>SRAGEN</v>
          </cell>
        </row>
        <row r="421">
          <cell r="B421" t="str">
            <v>P3314030101</v>
          </cell>
          <cell r="C421" t="str">
            <v>MASARAN  II</v>
          </cell>
          <cell r="D421" t="str">
            <v>Puskesmas</v>
          </cell>
          <cell r="E421" t="str">
            <v>Rawat Inap</v>
          </cell>
          <cell r="F421" t="str">
            <v>Pemerintah Kabupaten</v>
          </cell>
          <cell r="G421">
            <v>33</v>
          </cell>
          <cell r="H421">
            <v>3314</v>
          </cell>
          <cell r="I421">
            <v>0</v>
          </cell>
          <cell r="J421">
            <v>75</v>
          </cell>
          <cell r="K421" t="str">
            <v>JAWA TENGAH</v>
          </cell>
          <cell r="L421" t="str">
            <v>SRAGEN</v>
          </cell>
        </row>
        <row r="422">
          <cell r="B422" t="str">
            <v>P3314030202</v>
          </cell>
          <cell r="C422" t="str">
            <v>MASARAN  I</v>
          </cell>
          <cell r="D422" t="str">
            <v>Puskesmas</v>
          </cell>
          <cell r="E422" t="str">
            <v>Non Rawat Inap</v>
          </cell>
          <cell r="F422" t="str">
            <v>Pemerintah Kabupaten</v>
          </cell>
          <cell r="G422">
            <v>33</v>
          </cell>
          <cell r="H422">
            <v>3314</v>
          </cell>
          <cell r="I422">
            <v>0</v>
          </cell>
          <cell r="J422">
            <v>98</v>
          </cell>
          <cell r="K422" t="str">
            <v>JAWA TENGAH</v>
          </cell>
          <cell r="L422" t="str">
            <v>SRAGEN</v>
          </cell>
        </row>
        <row r="423">
          <cell r="B423" t="str">
            <v>P3314040101</v>
          </cell>
          <cell r="C423" t="str">
            <v>KEDAWUNG  I</v>
          </cell>
          <cell r="D423" t="str">
            <v>Puskesmas</v>
          </cell>
          <cell r="E423" t="str">
            <v>Rawat Inap</v>
          </cell>
          <cell r="F423" t="str">
            <v>Pemerintah Kabupaten</v>
          </cell>
          <cell r="G423">
            <v>33</v>
          </cell>
          <cell r="H423">
            <v>3314</v>
          </cell>
          <cell r="I423">
            <v>0</v>
          </cell>
          <cell r="J423">
            <v>81</v>
          </cell>
          <cell r="K423" t="str">
            <v>JAWA TENGAH</v>
          </cell>
          <cell r="L423" t="str">
            <v>SRAGEN</v>
          </cell>
        </row>
        <row r="424">
          <cell r="B424" t="str">
            <v>P3314040102</v>
          </cell>
          <cell r="C424" t="str">
            <v>KEDAWUNG  II</v>
          </cell>
          <cell r="D424" t="str">
            <v>Puskesmas</v>
          </cell>
          <cell r="E424" t="str">
            <v>Rawat Inap</v>
          </cell>
          <cell r="F424" t="str">
            <v>Pemerintah Kabupaten</v>
          </cell>
          <cell r="G424">
            <v>33</v>
          </cell>
          <cell r="H424">
            <v>3314</v>
          </cell>
          <cell r="I424">
            <v>0</v>
          </cell>
          <cell r="J424">
            <v>93</v>
          </cell>
          <cell r="K424" t="str">
            <v>JAWA TENGAH</v>
          </cell>
          <cell r="L424" t="str">
            <v>SRAGEN</v>
          </cell>
        </row>
        <row r="425">
          <cell r="B425" t="str">
            <v>P3314050101</v>
          </cell>
          <cell r="C425" t="str">
            <v>SAMBIREJO</v>
          </cell>
          <cell r="D425" t="str">
            <v>Puskesmas</v>
          </cell>
          <cell r="E425" t="str">
            <v>Rawat Inap</v>
          </cell>
          <cell r="F425" t="str">
            <v>Pemerintah Kabupaten</v>
          </cell>
          <cell r="G425">
            <v>33</v>
          </cell>
          <cell r="H425">
            <v>3314</v>
          </cell>
          <cell r="I425">
            <v>0</v>
          </cell>
          <cell r="J425">
            <v>82</v>
          </cell>
          <cell r="K425" t="str">
            <v>JAWA TENGAH</v>
          </cell>
          <cell r="L425" t="str">
            <v>SRAGEN</v>
          </cell>
        </row>
        <row r="426">
          <cell r="B426" t="str">
            <v>P3314060101</v>
          </cell>
          <cell r="C426" t="str">
            <v>GONDANG</v>
          </cell>
          <cell r="D426" t="str">
            <v>Puskesmas</v>
          </cell>
          <cell r="E426" t="str">
            <v>Rawat Inap</v>
          </cell>
          <cell r="F426" t="str">
            <v>Pemerintah Kabupaten</v>
          </cell>
          <cell r="G426">
            <v>33</v>
          </cell>
          <cell r="H426">
            <v>3314</v>
          </cell>
          <cell r="I426">
            <v>0</v>
          </cell>
          <cell r="J426">
            <v>78</v>
          </cell>
          <cell r="K426" t="str">
            <v>JAWA TENGAH</v>
          </cell>
          <cell r="L426" t="str">
            <v>SRAGEN</v>
          </cell>
        </row>
        <row r="427">
          <cell r="B427" t="str">
            <v>P3314070201</v>
          </cell>
          <cell r="C427" t="str">
            <v>SEMBUNG MACAN I</v>
          </cell>
          <cell r="D427" t="str">
            <v>Puskesmas</v>
          </cell>
          <cell r="E427" t="str">
            <v>Non Rawat Inap</v>
          </cell>
          <cell r="F427" t="str">
            <v>Pemerintah Kabupaten</v>
          </cell>
          <cell r="G427">
            <v>33</v>
          </cell>
          <cell r="H427">
            <v>3314</v>
          </cell>
          <cell r="I427">
            <v>0</v>
          </cell>
          <cell r="J427">
            <v>45</v>
          </cell>
          <cell r="K427" t="str">
            <v>JAWA TENGAH</v>
          </cell>
          <cell r="L427" t="str">
            <v>SRAGEN</v>
          </cell>
        </row>
        <row r="428">
          <cell r="B428" t="str">
            <v>P3314070202</v>
          </cell>
          <cell r="C428" t="str">
            <v>SEMBUNG MACAN II</v>
          </cell>
          <cell r="D428" t="str">
            <v>Puskesmas</v>
          </cell>
          <cell r="E428" t="str">
            <v>Non Rawat Inap</v>
          </cell>
          <cell r="F428" t="str">
            <v>Pemerintah Kabupaten</v>
          </cell>
          <cell r="G428">
            <v>33</v>
          </cell>
          <cell r="H428">
            <v>3314</v>
          </cell>
          <cell r="I428">
            <v>0</v>
          </cell>
          <cell r="J428">
            <v>65</v>
          </cell>
          <cell r="K428" t="str">
            <v>JAWA TENGAH</v>
          </cell>
          <cell r="L428" t="str">
            <v>SRAGEN</v>
          </cell>
        </row>
        <row r="429">
          <cell r="B429" t="str">
            <v>P3314080201</v>
          </cell>
          <cell r="C429" t="str">
            <v>NGRAMPAL</v>
          </cell>
          <cell r="D429" t="str">
            <v>Puskesmas</v>
          </cell>
          <cell r="E429" t="str">
            <v>Non Rawat Inap</v>
          </cell>
          <cell r="F429" t="str">
            <v>Pemerintah Kabupaten</v>
          </cell>
          <cell r="G429">
            <v>33</v>
          </cell>
          <cell r="H429">
            <v>3314</v>
          </cell>
          <cell r="I429">
            <v>0</v>
          </cell>
          <cell r="J429">
            <v>82</v>
          </cell>
          <cell r="K429" t="str">
            <v>JAWA TENGAH</v>
          </cell>
          <cell r="L429" t="str">
            <v>SRAGEN</v>
          </cell>
        </row>
        <row r="430">
          <cell r="B430" t="str">
            <v>P3314090201</v>
          </cell>
          <cell r="C430" t="str">
            <v>KARANG MALANG</v>
          </cell>
          <cell r="D430" t="str">
            <v>Puskesmas</v>
          </cell>
          <cell r="E430" t="str">
            <v>Non Rawat Inap</v>
          </cell>
          <cell r="F430" t="str">
            <v>Pemerintah Kabupaten</v>
          </cell>
          <cell r="G430">
            <v>33</v>
          </cell>
          <cell r="H430">
            <v>3314</v>
          </cell>
          <cell r="I430">
            <v>0</v>
          </cell>
          <cell r="J430">
            <v>76</v>
          </cell>
          <cell r="K430" t="str">
            <v>JAWA TENGAH</v>
          </cell>
          <cell r="L430" t="str">
            <v>SRAGEN</v>
          </cell>
        </row>
        <row r="431">
          <cell r="B431" t="str">
            <v>P3314100201</v>
          </cell>
          <cell r="C431" t="str">
            <v>SRAGEN</v>
          </cell>
          <cell r="D431" t="str">
            <v>Puskesmas</v>
          </cell>
          <cell r="E431" t="str">
            <v>Non Rawat Inap</v>
          </cell>
          <cell r="F431" t="str">
            <v>Pemerintah Kabupaten</v>
          </cell>
          <cell r="G431">
            <v>33</v>
          </cell>
          <cell r="H431">
            <v>3314</v>
          </cell>
          <cell r="I431">
            <v>0</v>
          </cell>
          <cell r="J431">
            <v>112</v>
          </cell>
          <cell r="K431" t="str">
            <v>JAWA TENGAH</v>
          </cell>
          <cell r="L431" t="str">
            <v>SRAGEN</v>
          </cell>
        </row>
        <row r="432">
          <cell r="B432" t="str">
            <v>P3314110201</v>
          </cell>
          <cell r="C432" t="str">
            <v>SIDOHARJO</v>
          </cell>
          <cell r="D432" t="str">
            <v>Puskesmas</v>
          </cell>
          <cell r="E432" t="str">
            <v>Non Rawat Inap</v>
          </cell>
          <cell r="F432" t="str">
            <v>Pemerintah Kabupaten</v>
          </cell>
          <cell r="G432">
            <v>33</v>
          </cell>
          <cell r="H432">
            <v>3314</v>
          </cell>
          <cell r="I432">
            <v>0</v>
          </cell>
          <cell r="J432">
            <v>97</v>
          </cell>
          <cell r="K432" t="str">
            <v>JAWA TENGAH</v>
          </cell>
          <cell r="L432" t="str">
            <v>SRAGEN</v>
          </cell>
        </row>
        <row r="433">
          <cell r="B433" t="str">
            <v>P3314120201</v>
          </cell>
          <cell r="C433" t="str">
            <v>TANON  I</v>
          </cell>
          <cell r="D433" t="str">
            <v>Puskesmas</v>
          </cell>
          <cell r="E433" t="str">
            <v>Non Rawat Inap</v>
          </cell>
          <cell r="F433" t="str">
            <v>Pemerintah Kabupaten</v>
          </cell>
          <cell r="G433">
            <v>33</v>
          </cell>
          <cell r="H433">
            <v>3314</v>
          </cell>
          <cell r="I433">
            <v>0</v>
          </cell>
          <cell r="J433">
            <v>63</v>
          </cell>
          <cell r="K433" t="str">
            <v>JAWA TENGAH</v>
          </cell>
          <cell r="L433" t="str">
            <v>SRAGEN</v>
          </cell>
        </row>
        <row r="434">
          <cell r="B434" t="str">
            <v>P3314120202</v>
          </cell>
          <cell r="C434" t="str">
            <v>TANON  II</v>
          </cell>
          <cell r="D434" t="str">
            <v>Puskesmas</v>
          </cell>
          <cell r="E434" t="str">
            <v>Non Rawat Inap</v>
          </cell>
          <cell r="F434" t="str">
            <v>Pemerintah Kabupaten</v>
          </cell>
          <cell r="G434">
            <v>33</v>
          </cell>
          <cell r="H434">
            <v>3314</v>
          </cell>
          <cell r="I434">
            <v>0</v>
          </cell>
          <cell r="J434">
            <v>60</v>
          </cell>
          <cell r="K434" t="str">
            <v>JAWA TENGAH</v>
          </cell>
          <cell r="L434" t="str">
            <v>SRAGEN</v>
          </cell>
        </row>
        <row r="435">
          <cell r="B435" t="str">
            <v>P3314130201</v>
          </cell>
          <cell r="C435" t="str">
            <v>GEMOLONG  II</v>
          </cell>
          <cell r="D435" t="str">
            <v>Puskesmas</v>
          </cell>
          <cell r="E435" t="str">
            <v>Non Rawat Inap</v>
          </cell>
          <cell r="F435" t="str">
            <v>Pemerintah Kabupaten</v>
          </cell>
          <cell r="G435">
            <v>33</v>
          </cell>
          <cell r="H435">
            <v>3314</v>
          </cell>
          <cell r="I435">
            <v>0</v>
          </cell>
          <cell r="J435">
            <v>71</v>
          </cell>
          <cell r="K435" t="str">
            <v>JAWA TENGAH</v>
          </cell>
          <cell r="L435" t="str">
            <v>SRAGEN</v>
          </cell>
        </row>
        <row r="436">
          <cell r="B436" t="str">
            <v>P3314140201</v>
          </cell>
          <cell r="C436" t="str">
            <v>MIRI</v>
          </cell>
          <cell r="D436" t="str">
            <v>Puskesmas</v>
          </cell>
          <cell r="E436" t="str">
            <v>Non Rawat Inap</v>
          </cell>
          <cell r="F436" t="str">
            <v>Pemerintah Kabupaten</v>
          </cell>
          <cell r="G436">
            <v>33</v>
          </cell>
          <cell r="H436">
            <v>3314</v>
          </cell>
          <cell r="I436">
            <v>0</v>
          </cell>
          <cell r="J436">
            <v>60</v>
          </cell>
          <cell r="K436" t="str">
            <v>JAWA TENGAH</v>
          </cell>
          <cell r="L436" t="str">
            <v>SRAGEN</v>
          </cell>
        </row>
        <row r="437">
          <cell r="B437" t="str">
            <v>P3314150101</v>
          </cell>
          <cell r="C437" t="str">
            <v>SUMBERLAWANG</v>
          </cell>
          <cell r="D437" t="str">
            <v>Puskesmas</v>
          </cell>
          <cell r="E437" t="str">
            <v>Rawat Inap</v>
          </cell>
          <cell r="F437" t="str">
            <v>Pemerintah Kabupaten</v>
          </cell>
          <cell r="G437">
            <v>33</v>
          </cell>
          <cell r="H437">
            <v>3314</v>
          </cell>
          <cell r="I437">
            <v>0</v>
          </cell>
          <cell r="J437">
            <v>72</v>
          </cell>
          <cell r="K437" t="str">
            <v>JAWA TENGAH</v>
          </cell>
          <cell r="L437" t="str">
            <v>SRAGEN</v>
          </cell>
        </row>
        <row r="438">
          <cell r="B438" t="str">
            <v>P3314160201</v>
          </cell>
          <cell r="C438" t="str">
            <v>MONDOKAN</v>
          </cell>
          <cell r="D438" t="str">
            <v>Puskesmas</v>
          </cell>
          <cell r="E438" t="str">
            <v>Non Rawat Inap</v>
          </cell>
          <cell r="F438" t="str">
            <v>Pemerintah Kabupaten</v>
          </cell>
          <cell r="G438">
            <v>33</v>
          </cell>
          <cell r="H438">
            <v>3314</v>
          </cell>
          <cell r="I438">
            <v>0</v>
          </cell>
          <cell r="J438">
            <v>66</v>
          </cell>
          <cell r="K438" t="str">
            <v>JAWA TENGAH</v>
          </cell>
          <cell r="L438" t="str">
            <v>SRAGEN</v>
          </cell>
        </row>
        <row r="439">
          <cell r="B439" t="str">
            <v>P3314170101</v>
          </cell>
          <cell r="C439" t="str">
            <v>SUKODONO</v>
          </cell>
          <cell r="D439" t="str">
            <v>Puskesmas</v>
          </cell>
          <cell r="E439" t="str">
            <v>Rawat Inap</v>
          </cell>
          <cell r="F439" t="str">
            <v>Pemerintah Kabupaten</v>
          </cell>
          <cell r="G439">
            <v>33</v>
          </cell>
          <cell r="H439">
            <v>3314</v>
          </cell>
          <cell r="I439">
            <v>0</v>
          </cell>
          <cell r="J439">
            <v>86</v>
          </cell>
          <cell r="K439" t="str">
            <v>JAWA TENGAH</v>
          </cell>
          <cell r="L439" t="str">
            <v>SRAGEN</v>
          </cell>
        </row>
        <row r="440">
          <cell r="B440" t="str">
            <v>P3314180201</v>
          </cell>
          <cell r="C440" t="str">
            <v>GESI</v>
          </cell>
          <cell r="D440" t="str">
            <v>Puskesmas</v>
          </cell>
          <cell r="E440" t="str">
            <v>Non Rawat Inap</v>
          </cell>
          <cell r="F440" t="str">
            <v>Pemerintah Kabupaten</v>
          </cell>
          <cell r="G440">
            <v>33</v>
          </cell>
          <cell r="H440">
            <v>3314</v>
          </cell>
          <cell r="I440">
            <v>0</v>
          </cell>
          <cell r="J440">
            <v>37</v>
          </cell>
          <cell r="K440" t="str">
            <v>JAWA TENGAH</v>
          </cell>
          <cell r="L440" t="str">
            <v>SRAGEN</v>
          </cell>
        </row>
        <row r="441">
          <cell r="B441" t="str">
            <v>P3314190101</v>
          </cell>
          <cell r="C441" t="str">
            <v>TANGEN</v>
          </cell>
          <cell r="D441" t="str">
            <v>Puskesmas</v>
          </cell>
          <cell r="E441" t="str">
            <v>Rawat Inap</v>
          </cell>
          <cell r="F441" t="str">
            <v>Pemerintah Kabupaten</v>
          </cell>
          <cell r="G441">
            <v>33</v>
          </cell>
          <cell r="H441">
            <v>3314</v>
          </cell>
          <cell r="I441">
            <v>0</v>
          </cell>
          <cell r="J441">
            <v>65</v>
          </cell>
          <cell r="K441" t="str">
            <v>JAWA TENGAH</v>
          </cell>
          <cell r="L441" t="str">
            <v>SRAGEN</v>
          </cell>
        </row>
        <row r="442">
          <cell r="B442" t="str">
            <v>P3314200201</v>
          </cell>
          <cell r="C442" t="str">
            <v>JENAR</v>
          </cell>
          <cell r="D442" t="str">
            <v>Puskesmas</v>
          </cell>
          <cell r="E442" t="str">
            <v>Non Rawat Inap</v>
          </cell>
          <cell r="F442" t="str">
            <v>Pemerintah Kabupaten</v>
          </cell>
          <cell r="G442">
            <v>33</v>
          </cell>
          <cell r="H442">
            <v>3314</v>
          </cell>
          <cell r="I442">
            <v>0</v>
          </cell>
          <cell r="J442">
            <v>42</v>
          </cell>
          <cell r="K442" t="str">
            <v>JAWA TENGAH</v>
          </cell>
          <cell r="L442" t="str">
            <v>SRAGEN</v>
          </cell>
        </row>
        <row r="443">
          <cell r="B443" t="str">
            <v>P3315010101</v>
          </cell>
          <cell r="C443" t="str">
            <v>KEDUNGJATI</v>
          </cell>
          <cell r="D443" t="str">
            <v>Puskesmas</v>
          </cell>
          <cell r="E443" t="str">
            <v>Rawat Inap</v>
          </cell>
          <cell r="F443" t="str">
            <v>Pemerintah Kabupaten</v>
          </cell>
          <cell r="G443">
            <v>33</v>
          </cell>
          <cell r="H443">
            <v>3315</v>
          </cell>
          <cell r="I443">
            <v>0</v>
          </cell>
          <cell r="J443">
            <v>53</v>
          </cell>
          <cell r="K443" t="str">
            <v>JAWA TENGAH</v>
          </cell>
          <cell r="L443" t="str">
            <v>GROBOGAN</v>
          </cell>
        </row>
        <row r="444">
          <cell r="B444" t="str">
            <v>P3315020101</v>
          </cell>
          <cell r="C444" t="str">
            <v>KARANGRAYUNG  I</v>
          </cell>
          <cell r="D444" t="str">
            <v>Puskesmas</v>
          </cell>
          <cell r="E444" t="str">
            <v>Rawat Inap</v>
          </cell>
          <cell r="F444" t="str">
            <v>Pemerintah Kabupaten</v>
          </cell>
          <cell r="G444">
            <v>33</v>
          </cell>
          <cell r="H444">
            <v>3315</v>
          </cell>
          <cell r="I444">
            <v>0</v>
          </cell>
          <cell r="J444">
            <v>54</v>
          </cell>
          <cell r="K444" t="str">
            <v>JAWA TENGAH</v>
          </cell>
          <cell r="L444" t="str">
            <v>GROBOGAN</v>
          </cell>
        </row>
        <row r="445">
          <cell r="B445" t="str">
            <v>P3315020202</v>
          </cell>
          <cell r="C445" t="str">
            <v>KARANGRAYUNG  II</v>
          </cell>
          <cell r="D445" t="str">
            <v>Puskesmas</v>
          </cell>
          <cell r="E445" t="str">
            <v>Non Rawat Inap</v>
          </cell>
          <cell r="F445" t="str">
            <v>Pemerintah Kabupaten</v>
          </cell>
          <cell r="G445">
            <v>33</v>
          </cell>
          <cell r="H445">
            <v>3315</v>
          </cell>
          <cell r="I445">
            <v>0</v>
          </cell>
          <cell r="J445">
            <v>34</v>
          </cell>
          <cell r="K445" t="str">
            <v>JAWA TENGAH</v>
          </cell>
          <cell r="L445" t="str">
            <v>GROBOGAN</v>
          </cell>
        </row>
        <row r="446">
          <cell r="B446" t="str">
            <v>P3315030201</v>
          </cell>
          <cell r="C446" t="str">
            <v>PENAWANGAN  I</v>
          </cell>
          <cell r="D446" t="str">
            <v>Puskesmas</v>
          </cell>
          <cell r="E446" t="str">
            <v>Non Rawat Inap</v>
          </cell>
          <cell r="F446" t="str">
            <v>Pemerintah Kabupaten</v>
          </cell>
          <cell r="G446">
            <v>33</v>
          </cell>
          <cell r="H446">
            <v>3315</v>
          </cell>
          <cell r="I446">
            <v>0</v>
          </cell>
          <cell r="J446">
            <v>30</v>
          </cell>
          <cell r="K446" t="str">
            <v>JAWA TENGAH</v>
          </cell>
          <cell r="L446" t="str">
            <v>GROBOGAN</v>
          </cell>
        </row>
        <row r="447">
          <cell r="B447" t="str">
            <v>P3315030202</v>
          </cell>
          <cell r="C447" t="str">
            <v>PENAWANGAN  II</v>
          </cell>
          <cell r="D447" t="str">
            <v>Puskesmas</v>
          </cell>
          <cell r="E447" t="str">
            <v>Non Rawat Inap</v>
          </cell>
          <cell r="F447" t="str">
            <v>Pemerintah Kabupaten</v>
          </cell>
          <cell r="G447">
            <v>33</v>
          </cell>
          <cell r="H447">
            <v>3315</v>
          </cell>
          <cell r="I447">
            <v>0</v>
          </cell>
          <cell r="J447">
            <v>35</v>
          </cell>
          <cell r="K447" t="str">
            <v>JAWA TENGAH</v>
          </cell>
          <cell r="L447" t="str">
            <v>GROBOGAN</v>
          </cell>
        </row>
        <row r="448">
          <cell r="B448" t="str">
            <v>P3315040101</v>
          </cell>
          <cell r="C448" t="str">
            <v>TOROH  I</v>
          </cell>
          <cell r="D448" t="str">
            <v>Puskesmas</v>
          </cell>
          <cell r="E448" t="str">
            <v>Rawat Inap</v>
          </cell>
          <cell r="F448" t="str">
            <v>Pemerintah Kabupaten</v>
          </cell>
          <cell r="G448">
            <v>33</v>
          </cell>
          <cell r="H448">
            <v>3315</v>
          </cell>
          <cell r="I448">
            <v>0</v>
          </cell>
          <cell r="J448">
            <v>72</v>
          </cell>
          <cell r="K448" t="str">
            <v>JAWA TENGAH</v>
          </cell>
          <cell r="L448" t="str">
            <v>GROBOGAN</v>
          </cell>
        </row>
        <row r="449">
          <cell r="B449" t="str">
            <v>P3315040202</v>
          </cell>
          <cell r="C449" t="str">
            <v>TOROH  II</v>
          </cell>
          <cell r="D449" t="str">
            <v>Puskesmas</v>
          </cell>
          <cell r="E449" t="str">
            <v>Non Rawat Inap</v>
          </cell>
          <cell r="F449" t="str">
            <v>Pemerintah Kabupaten</v>
          </cell>
          <cell r="G449">
            <v>33</v>
          </cell>
          <cell r="H449">
            <v>3315</v>
          </cell>
          <cell r="I449">
            <v>0</v>
          </cell>
          <cell r="J449">
            <v>42</v>
          </cell>
          <cell r="K449" t="str">
            <v>JAWA TENGAH</v>
          </cell>
          <cell r="L449" t="str">
            <v>GROBOGAN</v>
          </cell>
        </row>
        <row r="450">
          <cell r="B450" t="str">
            <v>P3315050101</v>
          </cell>
          <cell r="C450" t="str">
            <v>GEYER  I</v>
          </cell>
          <cell r="D450" t="str">
            <v>Puskesmas</v>
          </cell>
          <cell r="E450" t="str">
            <v>Rawat Inap</v>
          </cell>
          <cell r="F450" t="str">
            <v>Pemerintah Kabupaten</v>
          </cell>
          <cell r="G450">
            <v>33</v>
          </cell>
          <cell r="H450">
            <v>3315</v>
          </cell>
          <cell r="I450">
            <v>0</v>
          </cell>
          <cell r="J450">
            <v>58</v>
          </cell>
          <cell r="K450" t="str">
            <v>JAWA TENGAH</v>
          </cell>
          <cell r="L450" t="str">
            <v>GROBOGAN</v>
          </cell>
        </row>
        <row r="451">
          <cell r="B451" t="str">
            <v>P3315050202</v>
          </cell>
          <cell r="C451" t="str">
            <v>GEYER  II</v>
          </cell>
          <cell r="D451" t="str">
            <v>Puskesmas</v>
          </cell>
          <cell r="E451" t="str">
            <v>Non Rawat Inap</v>
          </cell>
          <cell r="F451" t="str">
            <v>Pemerintah Kabupaten</v>
          </cell>
          <cell r="G451">
            <v>33</v>
          </cell>
          <cell r="H451">
            <v>3315</v>
          </cell>
          <cell r="I451">
            <v>0</v>
          </cell>
          <cell r="J451">
            <v>26</v>
          </cell>
          <cell r="K451" t="str">
            <v>JAWA TENGAH</v>
          </cell>
          <cell r="L451" t="str">
            <v>GROBOGAN</v>
          </cell>
        </row>
        <row r="452">
          <cell r="B452" t="str">
            <v>P3315060101</v>
          </cell>
          <cell r="C452" t="str">
            <v>PULOKULON  I</v>
          </cell>
          <cell r="D452" t="str">
            <v>Puskesmas</v>
          </cell>
          <cell r="E452" t="str">
            <v>Rawat Inap</v>
          </cell>
          <cell r="F452" t="str">
            <v>Pemerintah Kabupaten</v>
          </cell>
          <cell r="G452">
            <v>33</v>
          </cell>
          <cell r="H452">
            <v>3315</v>
          </cell>
          <cell r="I452">
            <v>0</v>
          </cell>
          <cell r="J452">
            <v>39</v>
          </cell>
          <cell r="K452" t="str">
            <v>JAWA TENGAH</v>
          </cell>
          <cell r="L452" t="str">
            <v>GROBOGAN</v>
          </cell>
        </row>
        <row r="453">
          <cell r="B453" t="str">
            <v>P3315060202</v>
          </cell>
          <cell r="C453" t="str">
            <v>PULOKULON  II</v>
          </cell>
          <cell r="D453" t="str">
            <v>Puskesmas</v>
          </cell>
          <cell r="E453" t="str">
            <v>Non Rawat Inap</v>
          </cell>
          <cell r="F453" t="str">
            <v>Pemerintah Kabupaten</v>
          </cell>
          <cell r="G453">
            <v>33</v>
          </cell>
          <cell r="H453">
            <v>3315</v>
          </cell>
          <cell r="I453">
            <v>0</v>
          </cell>
          <cell r="J453">
            <v>37</v>
          </cell>
          <cell r="K453" t="str">
            <v>JAWA TENGAH</v>
          </cell>
          <cell r="L453" t="str">
            <v>GROBOGAN</v>
          </cell>
        </row>
        <row r="454">
          <cell r="B454" t="str">
            <v>P3315070101</v>
          </cell>
          <cell r="C454" t="str">
            <v>KRADENAN  I</v>
          </cell>
          <cell r="D454" t="str">
            <v>Puskesmas</v>
          </cell>
          <cell r="E454" t="str">
            <v>Rawat Inap</v>
          </cell>
          <cell r="F454" t="str">
            <v>Pemerintah Kabupaten</v>
          </cell>
          <cell r="G454">
            <v>33</v>
          </cell>
          <cell r="H454">
            <v>3315</v>
          </cell>
          <cell r="I454">
            <v>0</v>
          </cell>
          <cell r="J454">
            <v>59</v>
          </cell>
          <cell r="K454" t="str">
            <v>JAWA TENGAH</v>
          </cell>
          <cell r="L454" t="str">
            <v>GROBOGAN</v>
          </cell>
        </row>
        <row r="455">
          <cell r="B455" t="str">
            <v>P3315070202</v>
          </cell>
          <cell r="C455" t="str">
            <v>KRADENAN  II</v>
          </cell>
          <cell r="D455" t="str">
            <v>Puskesmas</v>
          </cell>
          <cell r="E455" t="str">
            <v>Non Rawat Inap</v>
          </cell>
          <cell r="F455" t="str">
            <v>Pemerintah Kabupaten</v>
          </cell>
          <cell r="G455">
            <v>33</v>
          </cell>
          <cell r="H455">
            <v>3315</v>
          </cell>
          <cell r="I455">
            <v>0</v>
          </cell>
          <cell r="J455">
            <v>42</v>
          </cell>
          <cell r="K455" t="str">
            <v>JAWA TENGAH</v>
          </cell>
          <cell r="L455" t="str">
            <v>GROBOGAN</v>
          </cell>
        </row>
        <row r="456">
          <cell r="B456" t="str">
            <v>P3315080101</v>
          </cell>
          <cell r="C456" t="str">
            <v>GABUS  I</v>
          </cell>
          <cell r="D456" t="str">
            <v>Puskesmas</v>
          </cell>
          <cell r="E456" t="str">
            <v>Rawat Inap</v>
          </cell>
          <cell r="F456" t="str">
            <v>Pemerintah Kabupaten</v>
          </cell>
          <cell r="G456">
            <v>33</v>
          </cell>
          <cell r="H456">
            <v>3315</v>
          </cell>
          <cell r="I456">
            <v>0</v>
          </cell>
          <cell r="J456">
            <v>50</v>
          </cell>
          <cell r="K456" t="str">
            <v>JAWA TENGAH</v>
          </cell>
          <cell r="L456" t="str">
            <v>GROBOGAN</v>
          </cell>
        </row>
        <row r="457">
          <cell r="B457" t="str">
            <v>P3315080202</v>
          </cell>
          <cell r="C457" t="str">
            <v>GABUS  II</v>
          </cell>
          <cell r="D457" t="str">
            <v>Puskesmas</v>
          </cell>
          <cell r="E457" t="str">
            <v>Non Rawat Inap</v>
          </cell>
          <cell r="F457" t="str">
            <v>Pemerintah Kabupaten</v>
          </cell>
          <cell r="G457">
            <v>33</v>
          </cell>
          <cell r="H457">
            <v>3315</v>
          </cell>
          <cell r="I457">
            <v>0</v>
          </cell>
          <cell r="J457">
            <v>34</v>
          </cell>
          <cell r="K457" t="str">
            <v>JAWA TENGAH</v>
          </cell>
          <cell r="L457" t="str">
            <v>GROBOGAN</v>
          </cell>
        </row>
        <row r="458">
          <cell r="B458" t="str">
            <v>P3315090101</v>
          </cell>
          <cell r="C458" t="str">
            <v>NGARINGAN</v>
          </cell>
          <cell r="D458" t="str">
            <v>Puskesmas</v>
          </cell>
          <cell r="E458" t="str">
            <v>Rawat Inap</v>
          </cell>
          <cell r="F458" t="str">
            <v>Pemerintah Kabupaten</v>
          </cell>
          <cell r="G458">
            <v>33</v>
          </cell>
          <cell r="H458">
            <v>3315</v>
          </cell>
          <cell r="I458">
            <v>0</v>
          </cell>
          <cell r="J458">
            <v>66</v>
          </cell>
          <cell r="K458" t="str">
            <v>JAWA TENGAH</v>
          </cell>
          <cell r="L458" t="str">
            <v>GROBOGAN</v>
          </cell>
        </row>
        <row r="459">
          <cell r="B459" t="str">
            <v>P3315100101</v>
          </cell>
          <cell r="C459" t="str">
            <v>WIROSARI  I</v>
          </cell>
          <cell r="D459" t="str">
            <v>Puskesmas</v>
          </cell>
          <cell r="E459" t="str">
            <v>Rawat Inap</v>
          </cell>
          <cell r="F459" t="str">
            <v>Pemerintah Kabupaten</v>
          </cell>
          <cell r="G459">
            <v>33</v>
          </cell>
          <cell r="H459">
            <v>3315</v>
          </cell>
          <cell r="I459">
            <v>0</v>
          </cell>
          <cell r="J459">
            <v>78</v>
          </cell>
          <cell r="K459" t="str">
            <v>JAWA TENGAH</v>
          </cell>
          <cell r="L459" t="str">
            <v>GROBOGAN</v>
          </cell>
        </row>
        <row r="460">
          <cell r="B460" t="str">
            <v>P3315100202</v>
          </cell>
          <cell r="C460" t="str">
            <v>WIROSARI  II</v>
          </cell>
          <cell r="D460" t="str">
            <v>Puskesmas</v>
          </cell>
          <cell r="E460" t="str">
            <v>Non Rawat Inap</v>
          </cell>
          <cell r="F460" t="str">
            <v>Pemerintah Kabupaten</v>
          </cell>
          <cell r="G460">
            <v>33</v>
          </cell>
          <cell r="H460">
            <v>3315</v>
          </cell>
          <cell r="I460">
            <v>0</v>
          </cell>
          <cell r="J460">
            <v>34</v>
          </cell>
          <cell r="K460" t="str">
            <v>JAWA TENGAH</v>
          </cell>
          <cell r="L460" t="str">
            <v>GROBOGAN</v>
          </cell>
        </row>
        <row r="461">
          <cell r="B461" t="str">
            <v>P3315110201</v>
          </cell>
          <cell r="C461" t="str">
            <v>TAWANGHARJO</v>
          </cell>
          <cell r="D461" t="str">
            <v>Puskesmas</v>
          </cell>
          <cell r="E461" t="str">
            <v>Non Rawat Inap</v>
          </cell>
          <cell r="F461" t="str">
            <v>Pemerintah Kabupaten</v>
          </cell>
          <cell r="G461">
            <v>33</v>
          </cell>
          <cell r="H461">
            <v>3315</v>
          </cell>
          <cell r="I461">
            <v>0</v>
          </cell>
          <cell r="J461">
            <v>49</v>
          </cell>
          <cell r="K461" t="str">
            <v>JAWA TENGAH</v>
          </cell>
          <cell r="L461" t="str">
            <v>GROBOGAN</v>
          </cell>
        </row>
        <row r="462">
          <cell r="B462" t="str">
            <v>P3315120101</v>
          </cell>
          <cell r="C462" t="str">
            <v>GROBOGAN</v>
          </cell>
          <cell r="D462" t="str">
            <v>Puskesmas</v>
          </cell>
          <cell r="E462" t="str">
            <v>Rawat Inap</v>
          </cell>
          <cell r="F462" t="str">
            <v>Pemerintah Kabupaten</v>
          </cell>
          <cell r="G462">
            <v>33</v>
          </cell>
          <cell r="H462">
            <v>3315</v>
          </cell>
          <cell r="I462">
            <v>0</v>
          </cell>
          <cell r="J462">
            <v>74</v>
          </cell>
          <cell r="K462" t="str">
            <v>JAWA TENGAH</v>
          </cell>
          <cell r="L462" t="str">
            <v>GROBOGAN</v>
          </cell>
        </row>
        <row r="463">
          <cell r="B463" t="str">
            <v>P3315130201</v>
          </cell>
          <cell r="C463" t="str">
            <v>PURWODADI  I</v>
          </cell>
          <cell r="D463" t="str">
            <v>Puskesmas</v>
          </cell>
          <cell r="E463" t="str">
            <v>Non Rawat Inap</v>
          </cell>
          <cell r="F463" t="str">
            <v>Pemerintah Kabupaten</v>
          </cell>
          <cell r="G463">
            <v>33</v>
          </cell>
          <cell r="H463">
            <v>3315</v>
          </cell>
          <cell r="I463">
            <v>0</v>
          </cell>
          <cell r="J463">
            <v>69</v>
          </cell>
          <cell r="K463" t="str">
            <v>JAWA TENGAH</v>
          </cell>
          <cell r="L463" t="str">
            <v>GROBOGAN</v>
          </cell>
        </row>
        <row r="464">
          <cell r="B464" t="str">
            <v>P3315130202</v>
          </cell>
          <cell r="C464" t="str">
            <v>PURWODADI  II</v>
          </cell>
          <cell r="D464" t="str">
            <v>Puskesmas</v>
          </cell>
          <cell r="E464" t="str">
            <v>Non Rawat Inap</v>
          </cell>
          <cell r="F464" t="str">
            <v>Pemerintah Kabupaten</v>
          </cell>
          <cell r="G464">
            <v>33</v>
          </cell>
          <cell r="H464">
            <v>3315</v>
          </cell>
          <cell r="I464">
            <v>0</v>
          </cell>
          <cell r="J464">
            <v>56</v>
          </cell>
          <cell r="K464" t="str">
            <v>JAWA TENGAH</v>
          </cell>
          <cell r="L464" t="str">
            <v>GROBOGAN</v>
          </cell>
        </row>
        <row r="465">
          <cell r="B465" t="str">
            <v>P3315140201</v>
          </cell>
          <cell r="C465" t="str">
            <v>BRATI</v>
          </cell>
          <cell r="D465" t="str">
            <v>Puskesmas</v>
          </cell>
          <cell r="E465" t="str">
            <v>Non Rawat Inap</v>
          </cell>
          <cell r="F465" t="str">
            <v>Pemerintah Kabupaten</v>
          </cell>
          <cell r="G465">
            <v>33</v>
          </cell>
          <cell r="H465">
            <v>3315</v>
          </cell>
          <cell r="I465">
            <v>0</v>
          </cell>
          <cell r="J465">
            <v>37</v>
          </cell>
          <cell r="K465" t="str">
            <v>JAWA TENGAH</v>
          </cell>
          <cell r="L465" t="str">
            <v>GROBOGAN</v>
          </cell>
        </row>
        <row r="466">
          <cell r="B466" t="str">
            <v>P3315150101</v>
          </cell>
          <cell r="C466" t="str">
            <v>KLAMBU</v>
          </cell>
          <cell r="D466" t="str">
            <v>Puskesmas</v>
          </cell>
          <cell r="E466" t="str">
            <v>Rawat Inap</v>
          </cell>
          <cell r="F466" t="str">
            <v>Pemerintah Kabupaten</v>
          </cell>
          <cell r="G466">
            <v>33</v>
          </cell>
          <cell r="H466">
            <v>3315</v>
          </cell>
          <cell r="I466">
            <v>0</v>
          </cell>
          <cell r="J466">
            <v>55</v>
          </cell>
          <cell r="K466" t="str">
            <v>JAWA TENGAH</v>
          </cell>
          <cell r="L466" t="str">
            <v>GROBOGAN</v>
          </cell>
        </row>
        <row r="467">
          <cell r="B467" t="str">
            <v>P3315160101</v>
          </cell>
          <cell r="C467" t="str">
            <v>GODONG  I</v>
          </cell>
          <cell r="D467" t="str">
            <v>Puskesmas</v>
          </cell>
          <cell r="E467" t="str">
            <v>Rawat Inap</v>
          </cell>
          <cell r="F467" t="str">
            <v>Pemerintah Kabupaten</v>
          </cell>
          <cell r="G467">
            <v>33</v>
          </cell>
          <cell r="H467">
            <v>3315</v>
          </cell>
          <cell r="I467">
            <v>0</v>
          </cell>
          <cell r="J467">
            <v>81</v>
          </cell>
          <cell r="K467" t="str">
            <v>JAWA TENGAH</v>
          </cell>
          <cell r="L467" t="str">
            <v>GROBOGAN</v>
          </cell>
        </row>
        <row r="468">
          <cell r="B468" t="str">
            <v>P3315160202</v>
          </cell>
          <cell r="C468" t="str">
            <v>GODONG  II</v>
          </cell>
          <cell r="D468" t="str">
            <v>Puskesmas</v>
          </cell>
          <cell r="E468" t="str">
            <v>Non Rawat Inap</v>
          </cell>
          <cell r="F468" t="str">
            <v>Pemerintah Kabupaten</v>
          </cell>
          <cell r="G468">
            <v>33</v>
          </cell>
          <cell r="H468">
            <v>3315</v>
          </cell>
          <cell r="I468">
            <v>0</v>
          </cell>
          <cell r="J468">
            <v>39</v>
          </cell>
          <cell r="K468" t="str">
            <v>JAWA TENGAH</v>
          </cell>
          <cell r="L468" t="str">
            <v>GROBOGAN</v>
          </cell>
        </row>
        <row r="469">
          <cell r="B469" t="str">
            <v>P3315170101</v>
          </cell>
          <cell r="C469" t="str">
            <v>GUBUG  I</v>
          </cell>
          <cell r="D469" t="str">
            <v>Puskesmas</v>
          </cell>
          <cell r="E469" t="str">
            <v>Rawat Inap</v>
          </cell>
          <cell r="F469" t="str">
            <v>Pemerintah Kabupaten</v>
          </cell>
          <cell r="G469">
            <v>33</v>
          </cell>
          <cell r="H469">
            <v>3315</v>
          </cell>
          <cell r="I469">
            <v>0</v>
          </cell>
          <cell r="J469">
            <v>96</v>
          </cell>
          <cell r="K469" t="str">
            <v>JAWA TENGAH</v>
          </cell>
          <cell r="L469" t="str">
            <v>GROBOGAN</v>
          </cell>
        </row>
        <row r="470">
          <cell r="B470" t="str">
            <v>P3315170202</v>
          </cell>
          <cell r="C470" t="str">
            <v>GUBUG  II</v>
          </cell>
          <cell r="D470" t="str">
            <v>Puskesmas</v>
          </cell>
          <cell r="E470" t="str">
            <v>Non Rawat Inap</v>
          </cell>
          <cell r="F470" t="str">
            <v>Pemerintah Kabupaten</v>
          </cell>
          <cell r="G470">
            <v>33</v>
          </cell>
          <cell r="H470">
            <v>3315</v>
          </cell>
          <cell r="I470">
            <v>0</v>
          </cell>
          <cell r="J470">
            <v>42</v>
          </cell>
          <cell r="K470" t="str">
            <v>JAWA TENGAH</v>
          </cell>
          <cell r="L470" t="str">
            <v>GROBOGAN</v>
          </cell>
        </row>
        <row r="471">
          <cell r="B471" t="str">
            <v>P3315180201</v>
          </cell>
          <cell r="C471" t="str">
            <v>TEGOWANU</v>
          </cell>
          <cell r="D471" t="str">
            <v>Puskesmas</v>
          </cell>
          <cell r="E471" t="str">
            <v>Non Rawat Inap</v>
          </cell>
          <cell r="F471" t="str">
            <v>Pemerintah Kabupaten</v>
          </cell>
          <cell r="G471">
            <v>33</v>
          </cell>
          <cell r="H471">
            <v>3315</v>
          </cell>
          <cell r="I471">
            <v>0</v>
          </cell>
          <cell r="J471">
            <v>57</v>
          </cell>
          <cell r="K471" t="str">
            <v>JAWA TENGAH</v>
          </cell>
          <cell r="L471" t="str">
            <v>GROBOGAN</v>
          </cell>
        </row>
        <row r="472">
          <cell r="B472" t="str">
            <v>P3315190201</v>
          </cell>
          <cell r="C472" t="str">
            <v>TANGGUNGHARJO</v>
          </cell>
          <cell r="D472" t="str">
            <v>Puskesmas</v>
          </cell>
          <cell r="E472" t="str">
            <v>Non Rawat Inap</v>
          </cell>
          <cell r="F472" t="str">
            <v>Pemerintah Kabupaten</v>
          </cell>
          <cell r="G472">
            <v>33</v>
          </cell>
          <cell r="H472">
            <v>3315</v>
          </cell>
          <cell r="I472">
            <v>0</v>
          </cell>
          <cell r="J472">
            <v>47</v>
          </cell>
          <cell r="K472" t="str">
            <v>JAWA TENGAH</v>
          </cell>
          <cell r="L472" t="str">
            <v>GROBOGAN</v>
          </cell>
        </row>
        <row r="473">
          <cell r="B473" t="str">
            <v>P3316010101</v>
          </cell>
          <cell r="C473" t="str">
            <v>DOPLANG</v>
          </cell>
          <cell r="D473" t="str">
            <v>Puskesmas</v>
          </cell>
          <cell r="E473" t="str">
            <v>Rawat Inap</v>
          </cell>
          <cell r="F473" t="str">
            <v>Pemerintah Kabupaten</v>
          </cell>
          <cell r="G473">
            <v>33</v>
          </cell>
          <cell r="H473">
            <v>3316</v>
          </cell>
          <cell r="I473">
            <v>0</v>
          </cell>
          <cell r="J473">
            <v>39</v>
          </cell>
          <cell r="K473" t="str">
            <v>JAWA TENGAH</v>
          </cell>
          <cell r="L473" t="str">
            <v>BLORA</v>
          </cell>
        </row>
        <row r="474">
          <cell r="B474" t="str">
            <v>P3316010202</v>
          </cell>
          <cell r="C474" t="str">
            <v>RADU LAWANG</v>
          </cell>
          <cell r="D474" t="str">
            <v>Puskesmas</v>
          </cell>
          <cell r="E474" t="str">
            <v>Non Rawat Inap</v>
          </cell>
          <cell r="F474" t="str">
            <v>Pemerintah Kabupaten</v>
          </cell>
          <cell r="G474">
            <v>33</v>
          </cell>
          <cell r="H474">
            <v>3316</v>
          </cell>
          <cell r="I474">
            <v>0</v>
          </cell>
          <cell r="J474">
            <v>23</v>
          </cell>
          <cell r="K474" t="str">
            <v>JAWA TENGAH</v>
          </cell>
          <cell r="L474" t="str">
            <v>BLORA</v>
          </cell>
        </row>
        <row r="475">
          <cell r="B475" t="str">
            <v>P3316020101</v>
          </cell>
          <cell r="C475" t="str">
            <v>RANDUBLATUNG</v>
          </cell>
          <cell r="D475" t="str">
            <v>Puskesmas</v>
          </cell>
          <cell r="E475" t="str">
            <v>Rawat Inap</v>
          </cell>
          <cell r="F475" t="str">
            <v>Pemerintah Kabupaten</v>
          </cell>
          <cell r="G475">
            <v>33</v>
          </cell>
          <cell r="H475">
            <v>3316</v>
          </cell>
          <cell r="I475">
            <v>0</v>
          </cell>
          <cell r="J475">
            <v>49</v>
          </cell>
          <cell r="K475" t="str">
            <v>JAWA TENGAH</v>
          </cell>
          <cell r="L475" t="str">
            <v>BLORA</v>
          </cell>
        </row>
        <row r="476">
          <cell r="B476" t="str">
            <v>P3316020103</v>
          </cell>
          <cell r="C476" t="str">
            <v>MENDEN</v>
          </cell>
          <cell r="D476" t="str">
            <v>Puskesmas</v>
          </cell>
          <cell r="E476" t="str">
            <v>Rawat Inap</v>
          </cell>
          <cell r="F476" t="str">
            <v>Pemerintah Kabupaten</v>
          </cell>
          <cell r="G476">
            <v>33</v>
          </cell>
          <cell r="H476">
            <v>3316</v>
          </cell>
          <cell r="I476">
            <v>0</v>
          </cell>
          <cell r="J476">
            <v>35</v>
          </cell>
          <cell r="K476" t="str">
            <v>JAWA TENGAH</v>
          </cell>
          <cell r="L476" t="str">
            <v>BLORA</v>
          </cell>
        </row>
        <row r="477">
          <cell r="B477" t="str">
            <v>P3316020202</v>
          </cell>
          <cell r="C477" t="str">
            <v>KUTUKAN</v>
          </cell>
          <cell r="D477" t="str">
            <v>Puskesmas</v>
          </cell>
          <cell r="E477" t="str">
            <v>Non Rawat Inap</v>
          </cell>
          <cell r="F477" t="str">
            <v>Pemerintah Kabupaten</v>
          </cell>
          <cell r="G477">
            <v>33</v>
          </cell>
          <cell r="H477">
            <v>3316</v>
          </cell>
          <cell r="I477">
            <v>0</v>
          </cell>
          <cell r="J477">
            <v>24</v>
          </cell>
          <cell r="K477" t="str">
            <v>JAWA TENGAH</v>
          </cell>
          <cell r="L477" t="str">
            <v>BLORA</v>
          </cell>
        </row>
        <row r="478">
          <cell r="B478" t="str">
            <v>P3316040201</v>
          </cell>
          <cell r="C478" t="str">
            <v>KEDUNG TUBAN</v>
          </cell>
          <cell r="D478" t="str">
            <v>Puskesmas</v>
          </cell>
          <cell r="E478" t="str">
            <v>Non Rawat Inap</v>
          </cell>
          <cell r="F478" t="str">
            <v>Pemerintah Kabupaten</v>
          </cell>
          <cell r="G478">
            <v>33</v>
          </cell>
          <cell r="H478">
            <v>3316</v>
          </cell>
          <cell r="I478">
            <v>0</v>
          </cell>
          <cell r="J478">
            <v>31</v>
          </cell>
          <cell r="K478" t="str">
            <v>JAWA TENGAH</v>
          </cell>
          <cell r="L478" t="str">
            <v>BLORA</v>
          </cell>
        </row>
        <row r="479">
          <cell r="B479" t="str">
            <v>P3316040202</v>
          </cell>
          <cell r="C479" t="str">
            <v>KETUWAN</v>
          </cell>
          <cell r="D479" t="str">
            <v>Puskesmas</v>
          </cell>
          <cell r="E479" t="str">
            <v>Non Rawat Inap</v>
          </cell>
          <cell r="F479" t="str">
            <v>Pemerintah Kabupaten</v>
          </cell>
          <cell r="G479">
            <v>33</v>
          </cell>
          <cell r="H479">
            <v>3316</v>
          </cell>
          <cell r="I479">
            <v>0</v>
          </cell>
          <cell r="J479">
            <v>20</v>
          </cell>
          <cell r="K479" t="str">
            <v>JAWA TENGAH</v>
          </cell>
          <cell r="L479" t="str">
            <v>BLORA</v>
          </cell>
        </row>
        <row r="480">
          <cell r="B480" t="str">
            <v>P3316050201</v>
          </cell>
          <cell r="C480" t="str">
            <v>CEPU</v>
          </cell>
          <cell r="D480" t="str">
            <v>Puskesmas</v>
          </cell>
          <cell r="E480" t="str">
            <v>Non Rawat Inap</v>
          </cell>
          <cell r="F480" t="str">
            <v>Pemerintah Kabupaten</v>
          </cell>
          <cell r="G480">
            <v>33</v>
          </cell>
          <cell r="H480">
            <v>3316</v>
          </cell>
          <cell r="I480">
            <v>0</v>
          </cell>
          <cell r="J480">
            <v>41</v>
          </cell>
          <cell r="K480" t="str">
            <v>JAWA TENGAH</v>
          </cell>
          <cell r="L480" t="str">
            <v>BLORA</v>
          </cell>
        </row>
        <row r="481">
          <cell r="B481" t="str">
            <v>P3316050202</v>
          </cell>
          <cell r="C481" t="str">
            <v>NGROTO</v>
          </cell>
          <cell r="D481" t="str">
            <v>Puskesmas</v>
          </cell>
          <cell r="E481" t="str">
            <v>Non Rawat Inap</v>
          </cell>
          <cell r="F481" t="str">
            <v>Pemerintah Kabupaten</v>
          </cell>
          <cell r="G481">
            <v>33</v>
          </cell>
          <cell r="H481">
            <v>3316</v>
          </cell>
          <cell r="I481">
            <v>0</v>
          </cell>
          <cell r="J481">
            <v>22</v>
          </cell>
          <cell r="K481" t="str">
            <v>JAWA TENGAH</v>
          </cell>
          <cell r="L481" t="str">
            <v>BLORA</v>
          </cell>
        </row>
        <row r="482">
          <cell r="B482" t="str">
            <v>P3316050203</v>
          </cell>
          <cell r="C482" t="str">
            <v>KAPUAN</v>
          </cell>
          <cell r="D482" t="str">
            <v>Puskesmas</v>
          </cell>
          <cell r="E482" t="str">
            <v>Non Rawat Inap</v>
          </cell>
          <cell r="F482" t="str">
            <v>Pemerintah Kabupaten</v>
          </cell>
          <cell r="G482">
            <v>33</v>
          </cell>
          <cell r="H482">
            <v>3316</v>
          </cell>
          <cell r="I482">
            <v>0</v>
          </cell>
          <cell r="J482">
            <v>19</v>
          </cell>
          <cell r="K482" t="str">
            <v>JAWA TENGAH</v>
          </cell>
          <cell r="L482" t="str">
            <v>BLORA</v>
          </cell>
        </row>
        <row r="483">
          <cell r="B483" t="str">
            <v>P3316060201</v>
          </cell>
          <cell r="C483" t="str">
            <v>SAMBONG</v>
          </cell>
          <cell r="D483" t="str">
            <v>Puskesmas</v>
          </cell>
          <cell r="E483" t="str">
            <v>Non Rawat Inap</v>
          </cell>
          <cell r="F483" t="str">
            <v>Pemerintah Kabupaten</v>
          </cell>
          <cell r="G483">
            <v>33</v>
          </cell>
          <cell r="H483">
            <v>3316</v>
          </cell>
          <cell r="I483">
            <v>0</v>
          </cell>
          <cell r="J483">
            <v>31</v>
          </cell>
          <cell r="K483" t="str">
            <v>JAWA TENGAH</v>
          </cell>
          <cell r="L483" t="str">
            <v>BLORA</v>
          </cell>
        </row>
        <row r="484">
          <cell r="B484" t="str">
            <v>P3316070101</v>
          </cell>
          <cell r="C484" t="str">
            <v>JIKEN</v>
          </cell>
          <cell r="D484" t="str">
            <v>Puskesmas</v>
          </cell>
          <cell r="E484" t="str">
            <v>Rawat Inap</v>
          </cell>
          <cell r="F484" t="str">
            <v>Pemerintah Kabupaten</v>
          </cell>
          <cell r="G484">
            <v>33</v>
          </cell>
          <cell r="H484">
            <v>3316</v>
          </cell>
          <cell r="I484">
            <v>0</v>
          </cell>
          <cell r="J484">
            <v>46</v>
          </cell>
          <cell r="K484" t="str">
            <v>JAWA TENGAH</v>
          </cell>
          <cell r="L484" t="str">
            <v>BLORA</v>
          </cell>
        </row>
        <row r="485">
          <cell r="B485" t="str">
            <v>P3316080201</v>
          </cell>
          <cell r="C485" t="str">
            <v>BOGOREJO</v>
          </cell>
          <cell r="D485" t="str">
            <v>Puskesmas</v>
          </cell>
          <cell r="E485" t="str">
            <v>Non Rawat Inap</v>
          </cell>
          <cell r="F485" t="str">
            <v>Pemerintah Kabupaten</v>
          </cell>
          <cell r="G485">
            <v>33</v>
          </cell>
          <cell r="H485">
            <v>3316</v>
          </cell>
          <cell r="I485">
            <v>0</v>
          </cell>
          <cell r="J485">
            <v>25</v>
          </cell>
          <cell r="K485" t="str">
            <v>JAWA TENGAH</v>
          </cell>
          <cell r="L485" t="str">
            <v>BLORA</v>
          </cell>
        </row>
        <row r="486">
          <cell r="B486" t="str">
            <v>P3316090201</v>
          </cell>
          <cell r="C486" t="str">
            <v>JEPON</v>
          </cell>
          <cell r="D486" t="str">
            <v>Puskesmas</v>
          </cell>
          <cell r="E486" t="str">
            <v>Non Rawat Inap</v>
          </cell>
          <cell r="F486" t="str">
            <v>Pemerintah Kabupaten</v>
          </cell>
          <cell r="G486">
            <v>33</v>
          </cell>
          <cell r="H486">
            <v>3316</v>
          </cell>
          <cell r="I486">
            <v>0</v>
          </cell>
          <cell r="J486">
            <v>36</v>
          </cell>
          <cell r="K486" t="str">
            <v>JAWA TENGAH</v>
          </cell>
          <cell r="L486" t="str">
            <v>BLORA</v>
          </cell>
        </row>
        <row r="487">
          <cell r="B487" t="str">
            <v>P3316090202</v>
          </cell>
          <cell r="C487" t="str">
            <v>PULEDAGEL</v>
          </cell>
          <cell r="D487" t="str">
            <v>Puskesmas</v>
          </cell>
          <cell r="E487" t="str">
            <v>Non Rawat Inap</v>
          </cell>
          <cell r="F487" t="str">
            <v>Pemerintah Kabupaten</v>
          </cell>
          <cell r="G487">
            <v>33</v>
          </cell>
          <cell r="H487">
            <v>3316</v>
          </cell>
          <cell r="I487">
            <v>0</v>
          </cell>
          <cell r="J487">
            <v>33</v>
          </cell>
          <cell r="K487" t="str">
            <v>JAWA TENGAH</v>
          </cell>
          <cell r="L487" t="str">
            <v>BLORA</v>
          </cell>
        </row>
        <row r="488">
          <cell r="B488" t="str">
            <v>P3316100201</v>
          </cell>
          <cell r="C488" t="str">
            <v>BLORA</v>
          </cell>
          <cell r="D488" t="str">
            <v>Puskesmas</v>
          </cell>
          <cell r="E488" t="str">
            <v>Non Rawat Inap</v>
          </cell>
          <cell r="F488" t="str">
            <v>Pemerintah Kabupaten</v>
          </cell>
          <cell r="G488">
            <v>33</v>
          </cell>
          <cell r="H488">
            <v>3316</v>
          </cell>
          <cell r="I488">
            <v>0</v>
          </cell>
          <cell r="J488">
            <v>56</v>
          </cell>
          <cell r="K488" t="str">
            <v>JAWA TENGAH</v>
          </cell>
          <cell r="L488" t="str">
            <v>BLORA</v>
          </cell>
        </row>
        <row r="489">
          <cell r="B489" t="str">
            <v>P3316100202</v>
          </cell>
          <cell r="C489" t="str">
            <v>MEDANG</v>
          </cell>
          <cell r="D489" t="str">
            <v>Puskesmas</v>
          </cell>
          <cell r="E489" t="str">
            <v>Non Rawat Inap</v>
          </cell>
          <cell r="F489" t="str">
            <v>Pemerintah Kabupaten</v>
          </cell>
          <cell r="G489">
            <v>33</v>
          </cell>
          <cell r="H489">
            <v>3316</v>
          </cell>
          <cell r="I489">
            <v>0</v>
          </cell>
          <cell r="J489">
            <v>26</v>
          </cell>
          <cell r="K489" t="str">
            <v>JAWA TENGAH</v>
          </cell>
          <cell r="L489" t="str">
            <v>BLORA</v>
          </cell>
        </row>
        <row r="490">
          <cell r="B490" t="str">
            <v>P3316110101</v>
          </cell>
          <cell r="C490" t="str">
            <v>BANJAREJO</v>
          </cell>
          <cell r="D490" t="str">
            <v>Puskesmas</v>
          </cell>
          <cell r="E490" t="str">
            <v>Rawat Inap</v>
          </cell>
          <cell r="F490" t="str">
            <v>Pemerintah Kabupaten</v>
          </cell>
          <cell r="G490">
            <v>33</v>
          </cell>
          <cell r="H490">
            <v>3316</v>
          </cell>
          <cell r="I490">
            <v>0</v>
          </cell>
          <cell r="J490">
            <v>51</v>
          </cell>
          <cell r="K490" t="str">
            <v>JAWA TENGAH</v>
          </cell>
          <cell r="L490" t="str">
            <v>BLORA</v>
          </cell>
        </row>
        <row r="491">
          <cell r="B491" t="str">
            <v>P3316120201</v>
          </cell>
          <cell r="C491" t="str">
            <v>TUNJUNGAN</v>
          </cell>
          <cell r="D491" t="str">
            <v>Puskesmas</v>
          </cell>
          <cell r="E491" t="str">
            <v>Non Rawat Inap</v>
          </cell>
          <cell r="F491" t="str">
            <v>Pemerintah Kabupaten</v>
          </cell>
          <cell r="G491">
            <v>33</v>
          </cell>
          <cell r="H491">
            <v>3316</v>
          </cell>
          <cell r="I491">
            <v>0</v>
          </cell>
          <cell r="J491">
            <v>31</v>
          </cell>
          <cell r="K491" t="str">
            <v>JAWA TENGAH</v>
          </cell>
          <cell r="L491" t="str">
            <v>BLORA</v>
          </cell>
        </row>
        <row r="492">
          <cell r="B492" t="str">
            <v>P3316130101</v>
          </cell>
          <cell r="C492" t="str">
            <v>JAPAH</v>
          </cell>
          <cell r="D492" t="str">
            <v>Puskesmas</v>
          </cell>
          <cell r="E492" t="str">
            <v>Rawat Inap</v>
          </cell>
          <cell r="F492" t="str">
            <v>Pemerintah Kabupaten</v>
          </cell>
          <cell r="G492">
            <v>33</v>
          </cell>
          <cell r="H492">
            <v>3316</v>
          </cell>
          <cell r="I492">
            <v>0</v>
          </cell>
          <cell r="J492">
            <v>36</v>
          </cell>
          <cell r="K492" t="str">
            <v>JAWA TENGAH</v>
          </cell>
          <cell r="L492" t="str">
            <v>BLORA</v>
          </cell>
        </row>
        <row r="493">
          <cell r="B493" t="str">
            <v>P3316140101</v>
          </cell>
          <cell r="C493" t="str">
            <v>NGAWEN</v>
          </cell>
          <cell r="D493" t="str">
            <v>Puskesmas</v>
          </cell>
          <cell r="E493" t="str">
            <v>Rawat Inap</v>
          </cell>
          <cell r="F493" t="str">
            <v>Pemerintah Kabupaten</v>
          </cell>
          <cell r="G493">
            <v>33</v>
          </cell>
          <cell r="H493">
            <v>3316</v>
          </cell>
          <cell r="I493">
            <v>0</v>
          </cell>
          <cell r="J493">
            <v>55</v>
          </cell>
          <cell r="K493" t="str">
            <v>JAWA TENGAH</v>
          </cell>
          <cell r="L493" t="str">
            <v>BLORA</v>
          </cell>
        </row>
        <row r="494">
          <cell r="B494" t="str">
            <v>P3316140102</v>
          </cell>
          <cell r="C494" t="str">
            <v>ROWO BUNGKUL</v>
          </cell>
          <cell r="D494" t="str">
            <v>Puskesmas</v>
          </cell>
          <cell r="E494" t="str">
            <v>Rawat Inap</v>
          </cell>
          <cell r="F494" t="str">
            <v>Pemerintah Kabupaten</v>
          </cell>
          <cell r="G494">
            <v>33</v>
          </cell>
          <cell r="H494">
            <v>3316</v>
          </cell>
          <cell r="I494">
            <v>0</v>
          </cell>
          <cell r="J494">
            <v>20</v>
          </cell>
          <cell r="K494" t="str">
            <v>JAWA TENGAH</v>
          </cell>
          <cell r="L494" t="str">
            <v>BLORA</v>
          </cell>
        </row>
        <row r="495">
          <cell r="B495" t="str">
            <v>P3316150101</v>
          </cell>
          <cell r="C495" t="str">
            <v>KUNDURAN</v>
          </cell>
          <cell r="D495" t="str">
            <v>Puskesmas</v>
          </cell>
          <cell r="E495" t="str">
            <v>Rawat Inap</v>
          </cell>
          <cell r="F495" t="str">
            <v>Pemerintah Kabupaten</v>
          </cell>
          <cell r="G495">
            <v>33</v>
          </cell>
          <cell r="H495">
            <v>3316</v>
          </cell>
          <cell r="I495">
            <v>0</v>
          </cell>
          <cell r="J495">
            <v>36</v>
          </cell>
          <cell r="K495" t="str">
            <v>JAWA TENGAH</v>
          </cell>
          <cell r="L495" t="str">
            <v>BLORA</v>
          </cell>
        </row>
        <row r="496">
          <cell r="B496" t="str">
            <v>P3316150202</v>
          </cell>
          <cell r="C496" t="str">
            <v>SONOKIDUL</v>
          </cell>
          <cell r="D496" t="str">
            <v>Puskesmas</v>
          </cell>
          <cell r="E496" t="str">
            <v>Non Rawat Inap</v>
          </cell>
          <cell r="F496" t="str">
            <v>Pemerintah Kabupaten</v>
          </cell>
          <cell r="G496">
            <v>33</v>
          </cell>
          <cell r="H496">
            <v>3316</v>
          </cell>
          <cell r="I496">
            <v>0</v>
          </cell>
          <cell r="J496">
            <v>31</v>
          </cell>
          <cell r="K496" t="str">
            <v>JAWA TENGAH</v>
          </cell>
          <cell r="L496" t="str">
            <v>BLORA</v>
          </cell>
        </row>
        <row r="497">
          <cell r="B497" t="str">
            <v>P3316160101</v>
          </cell>
          <cell r="C497" t="str">
            <v>TODANAN</v>
          </cell>
          <cell r="D497" t="str">
            <v>Puskesmas</v>
          </cell>
          <cell r="E497" t="str">
            <v>Rawat Inap</v>
          </cell>
          <cell r="F497" t="str">
            <v>Pemerintah Kabupaten</v>
          </cell>
          <cell r="G497">
            <v>33</v>
          </cell>
          <cell r="H497">
            <v>3316</v>
          </cell>
          <cell r="I497">
            <v>0</v>
          </cell>
          <cell r="J497">
            <v>57</v>
          </cell>
          <cell r="K497" t="str">
            <v>JAWA TENGAH</v>
          </cell>
          <cell r="L497" t="str">
            <v>BLORA</v>
          </cell>
        </row>
        <row r="498">
          <cell r="B498" t="str">
            <v>P3316160202</v>
          </cell>
          <cell r="C498" t="str">
            <v>GONDORIYO</v>
          </cell>
          <cell r="D498" t="str">
            <v>Puskesmas</v>
          </cell>
          <cell r="E498" t="str">
            <v>Non Rawat Inap</v>
          </cell>
          <cell r="F498" t="str">
            <v>Pemerintah Kabupaten</v>
          </cell>
          <cell r="G498">
            <v>33</v>
          </cell>
          <cell r="H498">
            <v>3316</v>
          </cell>
          <cell r="I498">
            <v>0</v>
          </cell>
          <cell r="J498">
            <v>18</v>
          </cell>
          <cell r="K498" t="str">
            <v>JAWA TENGAH</v>
          </cell>
          <cell r="L498" t="str">
            <v>BLORA</v>
          </cell>
        </row>
        <row r="499">
          <cell r="B499" t="str">
            <v>P3317010101</v>
          </cell>
          <cell r="C499" t="str">
            <v>SUMBER</v>
          </cell>
          <cell r="D499" t="str">
            <v>Puskesmas</v>
          </cell>
          <cell r="E499" t="str">
            <v>Rawat Inap</v>
          </cell>
          <cell r="F499" t="str">
            <v>Pemerintah Kabupaten</v>
          </cell>
          <cell r="G499">
            <v>33</v>
          </cell>
          <cell r="H499">
            <v>3317</v>
          </cell>
          <cell r="I499">
            <v>0</v>
          </cell>
          <cell r="J499">
            <v>48</v>
          </cell>
          <cell r="K499" t="str">
            <v>JAWA TENGAH</v>
          </cell>
          <cell r="L499" t="str">
            <v>REMBANG</v>
          </cell>
        </row>
        <row r="500">
          <cell r="B500" t="str">
            <v>P3317020201</v>
          </cell>
          <cell r="C500" t="str">
            <v>BULU</v>
          </cell>
          <cell r="D500" t="str">
            <v>Puskesmas</v>
          </cell>
          <cell r="E500" t="str">
            <v>Non Rawat Inap</v>
          </cell>
          <cell r="F500" t="str">
            <v>Pemerintah Kabupaten</v>
          </cell>
          <cell r="G500">
            <v>33</v>
          </cell>
          <cell r="H500">
            <v>3317</v>
          </cell>
          <cell r="I500">
            <v>0</v>
          </cell>
          <cell r="J500">
            <v>34</v>
          </cell>
          <cell r="K500" t="str">
            <v>JAWA TENGAH</v>
          </cell>
          <cell r="L500" t="str">
            <v>REMBANG</v>
          </cell>
        </row>
        <row r="501">
          <cell r="B501" t="str">
            <v>P3317030201</v>
          </cell>
          <cell r="C501" t="str">
            <v>GUNEM</v>
          </cell>
          <cell r="D501" t="str">
            <v>Puskesmas</v>
          </cell>
          <cell r="E501" t="str">
            <v>Non Rawat Inap</v>
          </cell>
          <cell r="F501" t="str">
            <v>Pemerintah Kabupaten</v>
          </cell>
          <cell r="G501">
            <v>33</v>
          </cell>
          <cell r="H501">
            <v>3317</v>
          </cell>
          <cell r="I501">
            <v>0</v>
          </cell>
          <cell r="J501">
            <v>33</v>
          </cell>
          <cell r="K501" t="str">
            <v>JAWA TENGAH</v>
          </cell>
          <cell r="L501" t="str">
            <v>REMBANG</v>
          </cell>
        </row>
        <row r="502">
          <cell r="B502" t="str">
            <v>P3317040101</v>
          </cell>
          <cell r="C502" t="str">
            <v>SALE</v>
          </cell>
          <cell r="D502" t="str">
            <v>Puskesmas</v>
          </cell>
          <cell r="E502" t="str">
            <v>Rawat Inap</v>
          </cell>
          <cell r="F502" t="str">
            <v>Pemerintah Kabupaten</v>
          </cell>
          <cell r="G502">
            <v>33</v>
          </cell>
          <cell r="H502">
            <v>3317</v>
          </cell>
          <cell r="I502">
            <v>0</v>
          </cell>
          <cell r="J502">
            <v>50</v>
          </cell>
          <cell r="K502" t="str">
            <v>JAWA TENGAH</v>
          </cell>
          <cell r="L502" t="str">
            <v>REMBANG</v>
          </cell>
        </row>
        <row r="503">
          <cell r="B503" t="str">
            <v>P3317050101</v>
          </cell>
          <cell r="C503" t="str">
            <v>SARANG</v>
          </cell>
          <cell r="D503" t="str">
            <v>Puskesmas</v>
          </cell>
          <cell r="E503" t="str">
            <v>Rawat Inap</v>
          </cell>
          <cell r="F503" t="str">
            <v>Pemerintah Kabupaten</v>
          </cell>
          <cell r="G503">
            <v>33</v>
          </cell>
          <cell r="H503">
            <v>3317</v>
          </cell>
          <cell r="I503">
            <v>0</v>
          </cell>
          <cell r="J503">
            <v>55</v>
          </cell>
          <cell r="K503" t="str">
            <v>JAWA TENGAH</v>
          </cell>
          <cell r="L503" t="str">
            <v>REMBANG</v>
          </cell>
        </row>
        <row r="504">
          <cell r="B504" t="str">
            <v>P3317060101</v>
          </cell>
          <cell r="C504" t="str">
            <v>SEDAN</v>
          </cell>
          <cell r="D504" t="str">
            <v>Puskesmas</v>
          </cell>
          <cell r="E504" t="str">
            <v>Rawat Inap</v>
          </cell>
          <cell r="F504" t="str">
            <v>Pemerintah Kabupaten</v>
          </cell>
          <cell r="G504">
            <v>33</v>
          </cell>
          <cell r="H504">
            <v>3317</v>
          </cell>
          <cell r="I504">
            <v>0</v>
          </cell>
          <cell r="J504">
            <v>52</v>
          </cell>
          <cell r="K504" t="str">
            <v>JAWA TENGAH</v>
          </cell>
          <cell r="L504" t="str">
            <v>REMBANG</v>
          </cell>
        </row>
        <row r="505">
          <cell r="B505" t="str">
            <v>P3317070101</v>
          </cell>
          <cell r="C505" t="str">
            <v>PAMOTAN</v>
          </cell>
          <cell r="D505" t="str">
            <v>Puskesmas</v>
          </cell>
          <cell r="E505" t="str">
            <v>Rawat Inap</v>
          </cell>
          <cell r="F505" t="str">
            <v>Pemerintah Kabupaten</v>
          </cell>
          <cell r="G505">
            <v>33</v>
          </cell>
          <cell r="H505">
            <v>3317</v>
          </cell>
          <cell r="I505">
            <v>0</v>
          </cell>
          <cell r="J505">
            <v>61</v>
          </cell>
          <cell r="K505" t="str">
            <v>JAWA TENGAH</v>
          </cell>
          <cell r="L505" t="str">
            <v>REMBANG</v>
          </cell>
        </row>
        <row r="506">
          <cell r="B506" t="str">
            <v>P3317080101</v>
          </cell>
          <cell r="C506" t="str">
            <v>SULANG</v>
          </cell>
          <cell r="D506" t="str">
            <v>Puskesmas</v>
          </cell>
          <cell r="E506" t="str">
            <v>Rawat Inap</v>
          </cell>
          <cell r="F506" t="str">
            <v>Pemerintah Kabupaten</v>
          </cell>
          <cell r="G506">
            <v>33</v>
          </cell>
          <cell r="H506">
            <v>3317</v>
          </cell>
          <cell r="I506">
            <v>0</v>
          </cell>
          <cell r="J506">
            <v>66</v>
          </cell>
          <cell r="K506" t="str">
            <v>JAWA TENGAH</v>
          </cell>
          <cell r="L506" t="str">
            <v>REMBANG</v>
          </cell>
        </row>
        <row r="507">
          <cell r="B507" t="str">
            <v>P3317090101</v>
          </cell>
          <cell r="C507" t="str">
            <v>KALIORI</v>
          </cell>
          <cell r="D507" t="str">
            <v>Puskesmas</v>
          </cell>
          <cell r="E507" t="str">
            <v>Rawat Inap</v>
          </cell>
          <cell r="F507" t="str">
            <v>Pemerintah Kabupaten</v>
          </cell>
          <cell r="G507">
            <v>33</v>
          </cell>
          <cell r="H507">
            <v>3317</v>
          </cell>
          <cell r="I507" t="str">
            <v>P3317090201</v>
          </cell>
          <cell r="J507">
            <v>53</v>
          </cell>
          <cell r="K507" t="str">
            <v>JAWA TENGAH</v>
          </cell>
          <cell r="L507" t="str">
            <v>REMBANG</v>
          </cell>
        </row>
        <row r="508">
          <cell r="B508" t="str">
            <v>P3317100201</v>
          </cell>
          <cell r="C508" t="str">
            <v>REMBANG I</v>
          </cell>
          <cell r="D508" t="str">
            <v>Puskesmas</v>
          </cell>
          <cell r="E508" t="str">
            <v>Non Rawat Inap</v>
          </cell>
          <cell r="F508" t="str">
            <v>Pemerintah Kabupaten</v>
          </cell>
          <cell r="G508">
            <v>33</v>
          </cell>
          <cell r="H508">
            <v>3317</v>
          </cell>
          <cell r="I508">
            <v>0</v>
          </cell>
          <cell r="J508">
            <v>54</v>
          </cell>
          <cell r="K508" t="str">
            <v>JAWA TENGAH</v>
          </cell>
          <cell r="L508" t="str">
            <v>REMBANG</v>
          </cell>
        </row>
        <row r="509">
          <cell r="B509" t="str">
            <v>P3317100202</v>
          </cell>
          <cell r="C509" t="str">
            <v>REMBANG II</v>
          </cell>
          <cell r="D509" t="str">
            <v>Puskesmas</v>
          </cell>
          <cell r="E509" t="str">
            <v>Non Rawat Inap</v>
          </cell>
          <cell r="F509" t="str">
            <v>Pemerintah Kabupaten</v>
          </cell>
          <cell r="G509">
            <v>33</v>
          </cell>
          <cell r="H509">
            <v>3317</v>
          </cell>
          <cell r="I509">
            <v>0</v>
          </cell>
          <cell r="J509">
            <v>43</v>
          </cell>
          <cell r="K509" t="str">
            <v>JAWA TENGAH</v>
          </cell>
          <cell r="L509" t="str">
            <v>REMBANG</v>
          </cell>
        </row>
        <row r="510">
          <cell r="B510" t="str">
            <v>P3317110201</v>
          </cell>
          <cell r="C510" t="str">
            <v>PANCUR</v>
          </cell>
          <cell r="D510" t="str">
            <v>Puskesmas</v>
          </cell>
          <cell r="E510" t="str">
            <v>Non Rawat Inap</v>
          </cell>
          <cell r="F510" t="str">
            <v>Pemerintah Kabupaten</v>
          </cell>
          <cell r="G510">
            <v>33</v>
          </cell>
          <cell r="H510">
            <v>3317</v>
          </cell>
          <cell r="I510">
            <v>0</v>
          </cell>
          <cell r="J510">
            <v>45</v>
          </cell>
          <cell r="K510" t="str">
            <v>JAWA TENGAH</v>
          </cell>
          <cell r="L510" t="str">
            <v>REMBANG</v>
          </cell>
        </row>
        <row r="511">
          <cell r="B511" t="str">
            <v>P3317120101</v>
          </cell>
          <cell r="C511" t="str">
            <v>KRAGAN  I</v>
          </cell>
          <cell r="D511" t="str">
            <v>Puskesmas</v>
          </cell>
          <cell r="E511" t="str">
            <v>Rawat Inap</v>
          </cell>
          <cell r="F511" t="str">
            <v>Pemerintah Kabupaten</v>
          </cell>
          <cell r="G511">
            <v>33</v>
          </cell>
          <cell r="H511">
            <v>3317</v>
          </cell>
          <cell r="I511">
            <v>0</v>
          </cell>
          <cell r="J511">
            <v>44</v>
          </cell>
          <cell r="K511" t="str">
            <v>JAWA TENGAH</v>
          </cell>
          <cell r="L511" t="str">
            <v>REMBANG</v>
          </cell>
        </row>
        <row r="512">
          <cell r="B512" t="str">
            <v>P3317120102</v>
          </cell>
          <cell r="C512" t="str">
            <v>KRAGAN  II</v>
          </cell>
          <cell r="D512" t="str">
            <v>Puskesmas</v>
          </cell>
          <cell r="E512" t="str">
            <v>Rawat Inap</v>
          </cell>
          <cell r="F512" t="str">
            <v>Pemerintah Kabupaten</v>
          </cell>
          <cell r="G512">
            <v>33</v>
          </cell>
          <cell r="H512">
            <v>3317</v>
          </cell>
          <cell r="I512">
            <v>0</v>
          </cell>
          <cell r="J512">
            <v>65</v>
          </cell>
          <cell r="K512" t="str">
            <v>JAWA TENGAH</v>
          </cell>
          <cell r="L512" t="str">
            <v>REMBANG</v>
          </cell>
        </row>
        <row r="513">
          <cell r="B513" t="str">
            <v>P3317130101</v>
          </cell>
          <cell r="C513" t="str">
            <v>SLUKE</v>
          </cell>
          <cell r="D513" t="str">
            <v>Puskesmas</v>
          </cell>
          <cell r="E513" t="str">
            <v>Rawat Inap</v>
          </cell>
          <cell r="F513" t="str">
            <v>Pemerintah Kabupaten</v>
          </cell>
          <cell r="G513">
            <v>33</v>
          </cell>
          <cell r="H513">
            <v>3317</v>
          </cell>
          <cell r="I513">
            <v>0</v>
          </cell>
          <cell r="J513">
            <v>46</v>
          </cell>
          <cell r="K513" t="str">
            <v>JAWA TENGAH</v>
          </cell>
          <cell r="L513" t="str">
            <v>REMBANG</v>
          </cell>
        </row>
        <row r="514">
          <cell r="B514" t="str">
            <v>P3317140101</v>
          </cell>
          <cell r="C514" t="str">
            <v>LASEM</v>
          </cell>
          <cell r="D514" t="str">
            <v>Puskesmas</v>
          </cell>
          <cell r="E514" t="str">
            <v>Rawat Inap</v>
          </cell>
          <cell r="F514" t="str">
            <v>Pemerintah Kabupaten</v>
          </cell>
          <cell r="G514">
            <v>33</v>
          </cell>
          <cell r="H514">
            <v>3317</v>
          </cell>
          <cell r="I514">
            <v>0</v>
          </cell>
          <cell r="J514">
            <v>66</v>
          </cell>
          <cell r="K514" t="str">
            <v>JAWA TENGAH</v>
          </cell>
          <cell r="L514" t="str">
            <v>REMBANG</v>
          </cell>
        </row>
        <row r="515">
          <cell r="B515" t="str">
            <v>P3318010201</v>
          </cell>
          <cell r="C515" t="str">
            <v>SUKOLILO  I</v>
          </cell>
          <cell r="D515" t="str">
            <v>Puskesmas</v>
          </cell>
          <cell r="E515" t="str">
            <v>Non Rawat Inap</v>
          </cell>
          <cell r="F515" t="str">
            <v>Pemerintah Kabupaten</v>
          </cell>
          <cell r="G515">
            <v>33</v>
          </cell>
          <cell r="H515">
            <v>3318</v>
          </cell>
          <cell r="I515">
            <v>0</v>
          </cell>
          <cell r="J515">
            <v>20</v>
          </cell>
          <cell r="K515" t="str">
            <v>JAWA TENGAH</v>
          </cell>
          <cell r="L515" t="str">
            <v>PATI</v>
          </cell>
        </row>
        <row r="516">
          <cell r="B516" t="str">
            <v>P3318010202</v>
          </cell>
          <cell r="C516" t="str">
            <v>SUKOLILO  II</v>
          </cell>
          <cell r="D516" t="str">
            <v>Puskesmas</v>
          </cell>
          <cell r="E516" t="str">
            <v>Non Rawat Inap</v>
          </cell>
          <cell r="F516" t="str">
            <v>Pemerintah Kabupaten</v>
          </cell>
          <cell r="G516">
            <v>33</v>
          </cell>
          <cell r="H516">
            <v>3318</v>
          </cell>
          <cell r="I516">
            <v>0</v>
          </cell>
          <cell r="J516">
            <v>28</v>
          </cell>
          <cell r="K516" t="str">
            <v>JAWA TENGAH</v>
          </cell>
          <cell r="L516" t="str">
            <v>PATI</v>
          </cell>
        </row>
        <row r="517">
          <cell r="B517" t="str">
            <v>P3318020201</v>
          </cell>
          <cell r="C517" t="str">
            <v>KAYEN</v>
          </cell>
          <cell r="D517" t="str">
            <v>Puskesmas</v>
          </cell>
          <cell r="E517" t="str">
            <v>Non Rawat Inap</v>
          </cell>
          <cell r="F517" t="str">
            <v>Pemerintah Kabupaten</v>
          </cell>
          <cell r="G517">
            <v>33</v>
          </cell>
          <cell r="H517">
            <v>3318</v>
          </cell>
          <cell r="I517">
            <v>0</v>
          </cell>
          <cell r="J517">
            <v>60</v>
          </cell>
          <cell r="K517" t="str">
            <v>JAWA TENGAH</v>
          </cell>
          <cell r="L517" t="str">
            <v>PATI</v>
          </cell>
        </row>
        <row r="518">
          <cell r="B518" t="str">
            <v>P3318030201</v>
          </cell>
          <cell r="C518" t="str">
            <v>TAMBAKROMO</v>
          </cell>
          <cell r="D518" t="str">
            <v>Puskesmas</v>
          </cell>
          <cell r="E518" t="str">
            <v>Non Rawat Inap</v>
          </cell>
          <cell r="F518" t="str">
            <v>Pemerintah Kabupaten</v>
          </cell>
          <cell r="G518">
            <v>33</v>
          </cell>
          <cell r="H518">
            <v>3318</v>
          </cell>
          <cell r="I518">
            <v>0</v>
          </cell>
          <cell r="J518">
            <v>46</v>
          </cell>
          <cell r="K518" t="str">
            <v>JAWA TENGAH</v>
          </cell>
          <cell r="L518" t="str">
            <v>PATI</v>
          </cell>
        </row>
        <row r="519">
          <cell r="B519" t="str">
            <v>P3318040201</v>
          </cell>
          <cell r="C519" t="str">
            <v>WINONG I</v>
          </cell>
          <cell r="D519" t="str">
            <v>Puskesmas</v>
          </cell>
          <cell r="E519" t="str">
            <v>Non Rawat Inap</v>
          </cell>
          <cell r="F519" t="str">
            <v>Pemerintah Kabupaten</v>
          </cell>
          <cell r="G519">
            <v>33</v>
          </cell>
          <cell r="H519">
            <v>3318</v>
          </cell>
          <cell r="I519">
            <v>0</v>
          </cell>
          <cell r="J519">
            <v>21</v>
          </cell>
          <cell r="K519" t="str">
            <v>JAWA TENGAH</v>
          </cell>
          <cell r="L519" t="str">
            <v>PATI</v>
          </cell>
        </row>
        <row r="520">
          <cell r="B520" t="str">
            <v>P3318040202</v>
          </cell>
          <cell r="C520" t="str">
            <v>WINONG II</v>
          </cell>
          <cell r="D520" t="str">
            <v>Puskesmas</v>
          </cell>
          <cell r="E520" t="str">
            <v>Non Rawat Inap</v>
          </cell>
          <cell r="F520" t="str">
            <v>Pemerintah Kabupaten</v>
          </cell>
          <cell r="G520">
            <v>33</v>
          </cell>
          <cell r="H520">
            <v>3318</v>
          </cell>
          <cell r="I520">
            <v>0</v>
          </cell>
          <cell r="J520">
            <v>15</v>
          </cell>
          <cell r="K520" t="str">
            <v>JAWA TENGAH</v>
          </cell>
          <cell r="L520" t="str">
            <v>PATI</v>
          </cell>
        </row>
        <row r="521">
          <cell r="B521" t="str">
            <v>P3318050101</v>
          </cell>
          <cell r="C521" t="str">
            <v>PUNCAKWANGI I</v>
          </cell>
          <cell r="D521" t="str">
            <v>Puskesmas</v>
          </cell>
          <cell r="E521" t="str">
            <v>Rawat Inap</v>
          </cell>
          <cell r="F521" t="str">
            <v>Pemerintah Kabupaten</v>
          </cell>
          <cell r="G521">
            <v>33</v>
          </cell>
          <cell r="H521">
            <v>3318</v>
          </cell>
          <cell r="I521">
            <v>0</v>
          </cell>
          <cell r="J521">
            <v>18</v>
          </cell>
          <cell r="K521" t="str">
            <v>JAWA TENGAH</v>
          </cell>
          <cell r="L521" t="str">
            <v>PATI</v>
          </cell>
        </row>
        <row r="522">
          <cell r="B522" t="str">
            <v>P3318050102</v>
          </cell>
          <cell r="C522" t="str">
            <v>PUNCAKWANGI II</v>
          </cell>
          <cell r="D522" t="str">
            <v>Puskesmas</v>
          </cell>
          <cell r="E522" t="str">
            <v>Rawat Inap</v>
          </cell>
          <cell r="F522" t="str">
            <v>Pemerintah Kabupaten</v>
          </cell>
          <cell r="G522">
            <v>33</v>
          </cell>
          <cell r="H522">
            <v>3318</v>
          </cell>
          <cell r="I522">
            <v>0</v>
          </cell>
          <cell r="J522">
            <v>37</v>
          </cell>
          <cell r="K522" t="str">
            <v>JAWA TENGAH</v>
          </cell>
          <cell r="L522" t="str">
            <v>PATI</v>
          </cell>
        </row>
        <row r="523">
          <cell r="B523" t="str">
            <v>P3318060201</v>
          </cell>
          <cell r="C523" t="str">
            <v>JAKEN</v>
          </cell>
          <cell r="D523" t="str">
            <v>Puskesmas</v>
          </cell>
          <cell r="E523" t="str">
            <v>Non Rawat Inap</v>
          </cell>
          <cell r="F523" t="str">
            <v>Pemerintah Kabupaten</v>
          </cell>
          <cell r="G523">
            <v>33</v>
          </cell>
          <cell r="H523">
            <v>3318</v>
          </cell>
          <cell r="I523">
            <v>0</v>
          </cell>
          <cell r="J523">
            <v>34</v>
          </cell>
          <cell r="K523" t="str">
            <v>JAWA TENGAH</v>
          </cell>
          <cell r="L523" t="str">
            <v>PATI</v>
          </cell>
        </row>
        <row r="524">
          <cell r="B524" t="str">
            <v>P3318070101</v>
          </cell>
          <cell r="C524" t="str">
            <v>BATANGAN</v>
          </cell>
          <cell r="D524" t="str">
            <v>Puskesmas</v>
          </cell>
          <cell r="E524" t="str">
            <v>Rawat Inap</v>
          </cell>
          <cell r="F524" t="str">
            <v>Pemerintah Kabupaten</v>
          </cell>
          <cell r="G524">
            <v>33</v>
          </cell>
          <cell r="H524">
            <v>3318</v>
          </cell>
          <cell r="I524">
            <v>0</v>
          </cell>
          <cell r="J524">
            <v>54</v>
          </cell>
          <cell r="K524" t="str">
            <v>JAWA TENGAH</v>
          </cell>
          <cell r="L524" t="str">
            <v>PATI</v>
          </cell>
        </row>
        <row r="525">
          <cell r="B525" t="str">
            <v>P3318080101</v>
          </cell>
          <cell r="C525" t="str">
            <v>JUWANA</v>
          </cell>
          <cell r="D525" t="str">
            <v>Puskesmas</v>
          </cell>
          <cell r="E525" t="str">
            <v>Rawat Inap</v>
          </cell>
          <cell r="F525" t="str">
            <v>Pemerintah Kabupaten</v>
          </cell>
          <cell r="G525">
            <v>33</v>
          </cell>
          <cell r="H525">
            <v>3318</v>
          </cell>
          <cell r="I525">
            <v>0</v>
          </cell>
          <cell r="J525">
            <v>35</v>
          </cell>
          <cell r="K525" t="str">
            <v>JAWA TENGAH</v>
          </cell>
          <cell r="L525" t="str">
            <v>PATI</v>
          </cell>
        </row>
        <row r="526">
          <cell r="B526" t="str">
            <v>P3318090101</v>
          </cell>
          <cell r="C526" t="str">
            <v>JAKENAN</v>
          </cell>
          <cell r="D526" t="str">
            <v>Puskesmas</v>
          </cell>
          <cell r="E526" t="str">
            <v>Rawat Inap</v>
          </cell>
          <cell r="F526" t="str">
            <v>Pemerintah Kabupaten</v>
          </cell>
          <cell r="G526">
            <v>33</v>
          </cell>
          <cell r="H526">
            <v>3318</v>
          </cell>
          <cell r="I526">
            <v>0</v>
          </cell>
          <cell r="J526">
            <v>20</v>
          </cell>
          <cell r="K526" t="str">
            <v>JAWA TENGAH</v>
          </cell>
          <cell r="L526" t="str">
            <v>PATI</v>
          </cell>
        </row>
        <row r="527">
          <cell r="B527" t="str">
            <v>P3318100201</v>
          </cell>
          <cell r="C527" t="str">
            <v>PATI  I</v>
          </cell>
          <cell r="D527" t="str">
            <v>Puskesmas</v>
          </cell>
          <cell r="E527" t="str">
            <v>Non Rawat Inap</v>
          </cell>
          <cell r="F527" t="str">
            <v>Pemerintah Kabupaten</v>
          </cell>
          <cell r="G527">
            <v>33</v>
          </cell>
          <cell r="H527">
            <v>3318</v>
          </cell>
          <cell r="I527">
            <v>0</v>
          </cell>
          <cell r="J527">
            <v>24</v>
          </cell>
          <cell r="K527" t="str">
            <v>JAWA TENGAH</v>
          </cell>
          <cell r="L527" t="str">
            <v>PATI</v>
          </cell>
        </row>
        <row r="528">
          <cell r="B528" t="str">
            <v>P3318100202</v>
          </cell>
          <cell r="C528" t="str">
            <v>PATI  II</v>
          </cell>
          <cell r="D528" t="str">
            <v>Puskesmas</v>
          </cell>
          <cell r="E528" t="str">
            <v>Non Rawat Inap</v>
          </cell>
          <cell r="F528" t="str">
            <v>Pemerintah Kabupaten</v>
          </cell>
          <cell r="G528">
            <v>33</v>
          </cell>
          <cell r="H528">
            <v>3318</v>
          </cell>
          <cell r="I528">
            <v>0</v>
          </cell>
          <cell r="J528">
            <v>49</v>
          </cell>
          <cell r="K528" t="str">
            <v>JAWA TENGAH</v>
          </cell>
          <cell r="L528" t="str">
            <v>PATI</v>
          </cell>
        </row>
        <row r="529">
          <cell r="B529" t="str">
            <v>P3318110201</v>
          </cell>
          <cell r="C529" t="str">
            <v>GABUS  I</v>
          </cell>
          <cell r="D529" t="str">
            <v>Puskesmas</v>
          </cell>
          <cell r="E529" t="str">
            <v>Non Rawat Inap</v>
          </cell>
          <cell r="F529" t="str">
            <v>Pemerintah Kabupaten</v>
          </cell>
          <cell r="G529">
            <v>33</v>
          </cell>
          <cell r="H529">
            <v>3318</v>
          </cell>
          <cell r="I529">
            <v>0</v>
          </cell>
          <cell r="J529">
            <v>45</v>
          </cell>
          <cell r="K529" t="str">
            <v>JAWA TENGAH</v>
          </cell>
          <cell r="L529" t="str">
            <v>PATI</v>
          </cell>
        </row>
        <row r="530">
          <cell r="B530" t="str">
            <v>P3318110202</v>
          </cell>
          <cell r="C530" t="str">
            <v>GABUS  II</v>
          </cell>
          <cell r="D530" t="str">
            <v>Puskesmas</v>
          </cell>
          <cell r="E530" t="str">
            <v>Non Rawat Inap</v>
          </cell>
          <cell r="F530" t="str">
            <v>Pemerintah Kabupaten</v>
          </cell>
          <cell r="G530">
            <v>33</v>
          </cell>
          <cell r="H530">
            <v>3318</v>
          </cell>
          <cell r="I530">
            <v>0</v>
          </cell>
          <cell r="J530">
            <v>25</v>
          </cell>
          <cell r="K530" t="str">
            <v>JAWA TENGAH</v>
          </cell>
          <cell r="L530" t="str">
            <v>PATI</v>
          </cell>
        </row>
        <row r="531">
          <cell r="B531" t="str">
            <v>P3318120201</v>
          </cell>
          <cell r="C531" t="str">
            <v>MARGOREJO</v>
          </cell>
          <cell r="D531" t="str">
            <v>Puskesmas</v>
          </cell>
          <cell r="E531" t="str">
            <v>Non Rawat Inap</v>
          </cell>
          <cell r="F531" t="str">
            <v>Pemerintah Kabupaten</v>
          </cell>
          <cell r="G531">
            <v>33</v>
          </cell>
          <cell r="H531">
            <v>3318</v>
          </cell>
          <cell r="I531">
            <v>0</v>
          </cell>
          <cell r="J531">
            <v>27</v>
          </cell>
          <cell r="K531" t="str">
            <v>JAWA TENGAH</v>
          </cell>
          <cell r="L531" t="str">
            <v>PATI</v>
          </cell>
        </row>
        <row r="532">
          <cell r="B532" t="str">
            <v>P3318130201</v>
          </cell>
          <cell r="C532" t="str">
            <v>GEMBONG</v>
          </cell>
          <cell r="D532" t="str">
            <v>Puskesmas</v>
          </cell>
          <cell r="E532" t="str">
            <v>Non Rawat Inap</v>
          </cell>
          <cell r="F532" t="str">
            <v>Pemerintah Kabupaten</v>
          </cell>
          <cell r="G532">
            <v>33</v>
          </cell>
          <cell r="H532">
            <v>3318</v>
          </cell>
          <cell r="I532">
            <v>0</v>
          </cell>
          <cell r="J532">
            <v>48</v>
          </cell>
          <cell r="K532" t="str">
            <v>JAWA TENGAH</v>
          </cell>
          <cell r="L532" t="str">
            <v>PATI</v>
          </cell>
        </row>
        <row r="533">
          <cell r="B533" t="str">
            <v>P3318140201</v>
          </cell>
          <cell r="C533" t="str">
            <v>TLOGOWUNGU</v>
          </cell>
          <cell r="D533" t="str">
            <v>Puskesmas</v>
          </cell>
          <cell r="E533" t="str">
            <v>Non Rawat Inap</v>
          </cell>
          <cell r="F533" t="str">
            <v>Pemerintah Kabupaten</v>
          </cell>
          <cell r="G533">
            <v>33</v>
          </cell>
          <cell r="H533">
            <v>3318</v>
          </cell>
          <cell r="I533">
            <v>0</v>
          </cell>
          <cell r="J533">
            <v>19</v>
          </cell>
          <cell r="K533" t="str">
            <v>JAWA TENGAH</v>
          </cell>
          <cell r="L533" t="str">
            <v>PATI</v>
          </cell>
        </row>
        <row r="534">
          <cell r="B534" t="str">
            <v>P3318150201</v>
          </cell>
          <cell r="C534" t="str">
            <v>WEDARIJAKSA  I</v>
          </cell>
          <cell r="D534" t="str">
            <v>Puskesmas</v>
          </cell>
          <cell r="E534" t="str">
            <v>Non Rawat Inap</v>
          </cell>
          <cell r="F534" t="str">
            <v>Pemerintah Kabupaten</v>
          </cell>
          <cell r="G534">
            <v>33</v>
          </cell>
          <cell r="H534">
            <v>3318</v>
          </cell>
          <cell r="I534">
            <v>0</v>
          </cell>
          <cell r="J534">
            <v>23</v>
          </cell>
          <cell r="K534" t="str">
            <v>JAWA TENGAH</v>
          </cell>
          <cell r="L534" t="str">
            <v>PATI</v>
          </cell>
        </row>
        <row r="535">
          <cell r="B535" t="str">
            <v>P3318150202</v>
          </cell>
          <cell r="C535" t="str">
            <v>WEDARIJAKSA  II</v>
          </cell>
          <cell r="D535" t="str">
            <v>Puskesmas</v>
          </cell>
          <cell r="E535" t="str">
            <v>Non Rawat Inap</v>
          </cell>
          <cell r="F535" t="str">
            <v>Pemerintah Kabupaten</v>
          </cell>
          <cell r="G535">
            <v>33</v>
          </cell>
          <cell r="H535">
            <v>3318</v>
          </cell>
          <cell r="I535">
            <v>0</v>
          </cell>
          <cell r="J535">
            <v>20</v>
          </cell>
          <cell r="K535" t="str">
            <v>JAWA TENGAH</v>
          </cell>
          <cell r="L535" t="str">
            <v>PATI</v>
          </cell>
        </row>
        <row r="536">
          <cell r="B536" t="str">
            <v>P3318160201</v>
          </cell>
          <cell r="C536" t="str">
            <v>TRANGKIL</v>
          </cell>
          <cell r="D536" t="str">
            <v>Puskesmas</v>
          </cell>
          <cell r="E536" t="str">
            <v>Non Rawat Inap</v>
          </cell>
          <cell r="F536" t="str">
            <v>Pemerintah Kabupaten</v>
          </cell>
          <cell r="G536">
            <v>33</v>
          </cell>
          <cell r="H536">
            <v>3318</v>
          </cell>
          <cell r="I536">
            <v>0</v>
          </cell>
          <cell r="J536">
            <v>40</v>
          </cell>
          <cell r="K536" t="str">
            <v>JAWA TENGAH</v>
          </cell>
          <cell r="L536" t="str">
            <v>PATI</v>
          </cell>
        </row>
        <row r="537">
          <cell r="B537" t="str">
            <v>P3318170101</v>
          </cell>
          <cell r="C537" t="str">
            <v>MARGOYOSO I</v>
          </cell>
          <cell r="D537" t="str">
            <v>Puskesmas</v>
          </cell>
          <cell r="E537" t="str">
            <v>Rawat Inap</v>
          </cell>
          <cell r="F537" t="str">
            <v>Pemerintah Kabupaten</v>
          </cell>
          <cell r="G537">
            <v>33</v>
          </cell>
          <cell r="H537">
            <v>3318</v>
          </cell>
          <cell r="I537">
            <v>0</v>
          </cell>
          <cell r="J537">
            <v>31</v>
          </cell>
          <cell r="K537" t="str">
            <v>JAWA TENGAH</v>
          </cell>
          <cell r="L537" t="str">
            <v>PATI</v>
          </cell>
        </row>
        <row r="538">
          <cell r="B538" t="str">
            <v>P3318170202</v>
          </cell>
          <cell r="C538" t="str">
            <v>MARGOYOSO II</v>
          </cell>
          <cell r="D538" t="str">
            <v>Puskesmas</v>
          </cell>
          <cell r="E538" t="str">
            <v>Non Rawat Inap</v>
          </cell>
          <cell r="F538" t="str">
            <v>Pemerintah Kabupaten</v>
          </cell>
          <cell r="G538">
            <v>33</v>
          </cell>
          <cell r="H538">
            <v>3318</v>
          </cell>
          <cell r="I538">
            <v>0</v>
          </cell>
          <cell r="J538">
            <v>29</v>
          </cell>
          <cell r="K538" t="str">
            <v>JAWA TENGAH</v>
          </cell>
          <cell r="L538" t="str">
            <v>PATI</v>
          </cell>
        </row>
        <row r="539">
          <cell r="B539" t="str">
            <v>P3318180201</v>
          </cell>
          <cell r="C539" t="str">
            <v>GUNUNG WUNGKAL</v>
          </cell>
          <cell r="D539" t="str">
            <v>Puskesmas</v>
          </cell>
          <cell r="E539" t="str">
            <v>Non Rawat Inap</v>
          </cell>
          <cell r="F539" t="str">
            <v>Pemerintah Kabupaten</v>
          </cell>
          <cell r="G539">
            <v>33</v>
          </cell>
          <cell r="H539">
            <v>3318</v>
          </cell>
          <cell r="I539">
            <v>0</v>
          </cell>
          <cell r="J539">
            <v>20</v>
          </cell>
          <cell r="K539" t="str">
            <v>JAWA TENGAH</v>
          </cell>
          <cell r="L539" t="str">
            <v>PATI</v>
          </cell>
        </row>
        <row r="540">
          <cell r="B540" t="str">
            <v>P3318190201</v>
          </cell>
          <cell r="C540" t="str">
            <v>CLUWAK</v>
          </cell>
          <cell r="D540" t="str">
            <v>Puskesmas</v>
          </cell>
          <cell r="E540" t="str">
            <v>Non Rawat Inap</v>
          </cell>
          <cell r="F540" t="str">
            <v>Pemerintah Kabupaten</v>
          </cell>
          <cell r="G540">
            <v>33</v>
          </cell>
          <cell r="H540">
            <v>3318</v>
          </cell>
          <cell r="I540">
            <v>0</v>
          </cell>
          <cell r="J540">
            <v>37</v>
          </cell>
          <cell r="K540" t="str">
            <v>JAWA TENGAH</v>
          </cell>
          <cell r="L540" t="str">
            <v>PATI</v>
          </cell>
        </row>
        <row r="541">
          <cell r="B541" t="str">
            <v>P3318200201</v>
          </cell>
          <cell r="C541" t="str">
            <v>TAYU  I</v>
          </cell>
          <cell r="D541" t="str">
            <v>Puskesmas</v>
          </cell>
          <cell r="E541" t="str">
            <v>Non Rawat Inap</v>
          </cell>
          <cell r="F541" t="str">
            <v>Pemerintah Kabupaten</v>
          </cell>
          <cell r="G541">
            <v>33</v>
          </cell>
          <cell r="H541">
            <v>3318</v>
          </cell>
          <cell r="I541">
            <v>0</v>
          </cell>
          <cell r="J541">
            <v>42</v>
          </cell>
          <cell r="K541" t="str">
            <v>JAWA TENGAH</v>
          </cell>
          <cell r="L541" t="str">
            <v>PATI</v>
          </cell>
        </row>
        <row r="542">
          <cell r="B542" t="str">
            <v>P3318200202</v>
          </cell>
          <cell r="C542" t="str">
            <v>TAYU  II</v>
          </cell>
          <cell r="D542" t="str">
            <v>Puskesmas</v>
          </cell>
          <cell r="E542" t="str">
            <v>Non Rawat Inap</v>
          </cell>
          <cell r="F542" t="str">
            <v>Pemerintah Kabupaten</v>
          </cell>
          <cell r="G542">
            <v>33</v>
          </cell>
          <cell r="H542">
            <v>3318</v>
          </cell>
          <cell r="I542">
            <v>0</v>
          </cell>
          <cell r="J542">
            <v>11</v>
          </cell>
          <cell r="K542" t="str">
            <v>JAWA TENGAH</v>
          </cell>
          <cell r="L542" t="str">
            <v>PATI</v>
          </cell>
        </row>
        <row r="543">
          <cell r="B543" t="str">
            <v>P3318210201</v>
          </cell>
          <cell r="C543" t="str">
            <v>DUKUHSETI</v>
          </cell>
          <cell r="D543" t="str">
            <v>Puskesmas</v>
          </cell>
          <cell r="E543" t="str">
            <v>Non Rawat Inap</v>
          </cell>
          <cell r="F543" t="str">
            <v>Pemerintah Kabupaten</v>
          </cell>
          <cell r="G543">
            <v>33</v>
          </cell>
          <cell r="H543">
            <v>3318</v>
          </cell>
          <cell r="I543">
            <v>0</v>
          </cell>
          <cell r="J543">
            <v>35</v>
          </cell>
          <cell r="K543" t="str">
            <v>JAWA TENGAH</v>
          </cell>
          <cell r="L543" t="str">
            <v>PATI</v>
          </cell>
        </row>
        <row r="544">
          <cell r="B544" t="str">
            <v>P3319010201</v>
          </cell>
          <cell r="C544" t="str">
            <v>KALIWUNGU</v>
          </cell>
          <cell r="D544" t="str">
            <v>Puskesmas</v>
          </cell>
          <cell r="E544" t="str">
            <v>Non Rawat Inap</v>
          </cell>
          <cell r="F544" t="str">
            <v>Pemerintah Kabupaten</v>
          </cell>
          <cell r="G544">
            <v>33</v>
          </cell>
          <cell r="H544">
            <v>3319</v>
          </cell>
          <cell r="I544">
            <v>0</v>
          </cell>
          <cell r="J544">
            <v>33</v>
          </cell>
          <cell r="K544" t="str">
            <v>JAWA TENGAH</v>
          </cell>
          <cell r="L544" t="str">
            <v>KUDUS</v>
          </cell>
        </row>
        <row r="545">
          <cell r="B545" t="str">
            <v>P3319010202</v>
          </cell>
          <cell r="C545" t="str">
            <v>SIDOREKSO</v>
          </cell>
          <cell r="D545" t="str">
            <v>Puskesmas</v>
          </cell>
          <cell r="E545" t="str">
            <v>Non Rawat Inap</v>
          </cell>
          <cell r="F545" t="str">
            <v>Pemerintah Kabupaten</v>
          </cell>
          <cell r="G545">
            <v>33</v>
          </cell>
          <cell r="H545">
            <v>3319</v>
          </cell>
          <cell r="I545">
            <v>0</v>
          </cell>
          <cell r="J545">
            <v>28</v>
          </cell>
          <cell r="K545" t="str">
            <v>JAWA TENGAH</v>
          </cell>
          <cell r="L545" t="str">
            <v>KUDUS</v>
          </cell>
        </row>
        <row r="546">
          <cell r="B546" t="str">
            <v>P3319020201</v>
          </cell>
          <cell r="C546" t="str">
            <v>WERGU WETAN</v>
          </cell>
          <cell r="D546" t="str">
            <v>Puskesmas</v>
          </cell>
          <cell r="E546" t="str">
            <v>Non Rawat Inap</v>
          </cell>
          <cell r="F546" t="str">
            <v>Pemerintah Kabupaten</v>
          </cell>
          <cell r="G546">
            <v>33</v>
          </cell>
          <cell r="H546">
            <v>3319</v>
          </cell>
          <cell r="I546">
            <v>0</v>
          </cell>
          <cell r="J546">
            <v>38</v>
          </cell>
          <cell r="K546" t="str">
            <v>JAWA TENGAH</v>
          </cell>
          <cell r="L546" t="str">
            <v>KUDUS</v>
          </cell>
        </row>
        <row r="547">
          <cell r="B547" t="str">
            <v>P3319020202</v>
          </cell>
          <cell r="C547" t="str">
            <v>PURWOSARI</v>
          </cell>
          <cell r="D547" t="str">
            <v>Puskesmas</v>
          </cell>
          <cell r="E547" t="str">
            <v>Non Rawat Inap</v>
          </cell>
          <cell r="F547" t="str">
            <v>Pemerintah Kabupaten</v>
          </cell>
          <cell r="G547">
            <v>33</v>
          </cell>
          <cell r="H547">
            <v>3319</v>
          </cell>
          <cell r="I547">
            <v>0</v>
          </cell>
          <cell r="J547">
            <v>26</v>
          </cell>
          <cell r="K547" t="str">
            <v>JAWA TENGAH</v>
          </cell>
          <cell r="L547" t="str">
            <v>KUDUS</v>
          </cell>
        </row>
        <row r="548">
          <cell r="B548" t="str">
            <v>P3319020203</v>
          </cell>
          <cell r="C548" t="str">
            <v>RENDENG</v>
          </cell>
          <cell r="D548" t="str">
            <v>Puskesmas</v>
          </cell>
          <cell r="E548" t="str">
            <v>Non Rawat Inap</v>
          </cell>
          <cell r="F548" t="str">
            <v>Pemerintah Kabupaten</v>
          </cell>
          <cell r="G548">
            <v>33</v>
          </cell>
          <cell r="H548">
            <v>3319</v>
          </cell>
          <cell r="I548">
            <v>0</v>
          </cell>
          <cell r="J548">
            <v>21</v>
          </cell>
          <cell r="K548" t="str">
            <v>JAWA TENGAH</v>
          </cell>
          <cell r="L548" t="str">
            <v>KUDUS</v>
          </cell>
        </row>
        <row r="549">
          <cell r="B549" t="str">
            <v>P3319030201</v>
          </cell>
          <cell r="C549" t="str">
            <v>JATI</v>
          </cell>
          <cell r="D549" t="str">
            <v>Puskesmas</v>
          </cell>
          <cell r="E549" t="str">
            <v>Non Rawat Inap</v>
          </cell>
          <cell r="F549" t="str">
            <v>Pemerintah Kabupaten</v>
          </cell>
          <cell r="G549">
            <v>33</v>
          </cell>
          <cell r="H549">
            <v>3319</v>
          </cell>
          <cell r="I549">
            <v>0</v>
          </cell>
          <cell r="J549">
            <v>31</v>
          </cell>
          <cell r="K549" t="str">
            <v>JAWA TENGAH</v>
          </cell>
          <cell r="L549" t="str">
            <v>KUDUS</v>
          </cell>
        </row>
        <row r="550">
          <cell r="B550" t="str">
            <v>P3319030202</v>
          </cell>
          <cell r="C550" t="str">
            <v>NGEMBAL KULON</v>
          </cell>
          <cell r="D550" t="str">
            <v>Puskesmas</v>
          </cell>
          <cell r="E550" t="str">
            <v>Non Rawat Inap</v>
          </cell>
          <cell r="F550" t="str">
            <v>Pemerintah Kabupaten</v>
          </cell>
          <cell r="G550">
            <v>33</v>
          </cell>
          <cell r="H550">
            <v>3319</v>
          </cell>
          <cell r="I550">
            <v>0</v>
          </cell>
          <cell r="J550">
            <v>31</v>
          </cell>
          <cell r="K550" t="str">
            <v>JAWA TENGAH</v>
          </cell>
          <cell r="L550" t="str">
            <v>KUDUS</v>
          </cell>
        </row>
        <row r="551">
          <cell r="B551" t="str">
            <v>P3319040101</v>
          </cell>
          <cell r="C551" t="str">
            <v>UNDAAN</v>
          </cell>
          <cell r="D551" t="str">
            <v>Puskesmas</v>
          </cell>
          <cell r="E551" t="str">
            <v>Rawat Inap</v>
          </cell>
          <cell r="F551" t="str">
            <v>Pemerintah Kabupaten</v>
          </cell>
          <cell r="G551">
            <v>33</v>
          </cell>
          <cell r="H551">
            <v>3319</v>
          </cell>
          <cell r="I551">
            <v>0</v>
          </cell>
          <cell r="J551">
            <v>31</v>
          </cell>
          <cell r="K551" t="str">
            <v>JAWA TENGAH</v>
          </cell>
          <cell r="L551" t="str">
            <v>KUDUS</v>
          </cell>
        </row>
        <row r="552">
          <cell r="B552" t="str">
            <v>P3319040202</v>
          </cell>
          <cell r="C552" t="str">
            <v>NGEMPLAK</v>
          </cell>
          <cell r="D552" t="str">
            <v>Puskesmas</v>
          </cell>
          <cell r="E552" t="str">
            <v>Non Rawat Inap</v>
          </cell>
          <cell r="F552" t="str">
            <v>Pemerintah Kabupaten</v>
          </cell>
          <cell r="G552">
            <v>33</v>
          </cell>
          <cell r="H552">
            <v>3319</v>
          </cell>
          <cell r="I552">
            <v>0</v>
          </cell>
          <cell r="J552">
            <v>25</v>
          </cell>
          <cell r="K552" t="str">
            <v>JAWA TENGAH</v>
          </cell>
          <cell r="L552" t="str">
            <v>KUDUS</v>
          </cell>
        </row>
        <row r="553">
          <cell r="B553" t="str">
            <v>P3319050101</v>
          </cell>
          <cell r="C553" t="str">
            <v>MEJOBO</v>
          </cell>
          <cell r="D553" t="str">
            <v>Puskesmas</v>
          </cell>
          <cell r="E553" t="str">
            <v>Rawat Inap</v>
          </cell>
          <cell r="F553" t="str">
            <v>Pemerintah Kabupaten</v>
          </cell>
          <cell r="G553">
            <v>33</v>
          </cell>
          <cell r="H553">
            <v>3319</v>
          </cell>
          <cell r="I553">
            <v>0</v>
          </cell>
          <cell r="J553">
            <v>40</v>
          </cell>
          <cell r="K553" t="str">
            <v>JAWA TENGAH</v>
          </cell>
          <cell r="L553" t="str">
            <v>KUDUS</v>
          </cell>
        </row>
        <row r="554">
          <cell r="B554" t="str">
            <v>P3319050202</v>
          </cell>
          <cell r="C554" t="str">
            <v>JEPANG</v>
          </cell>
          <cell r="D554" t="str">
            <v>Puskesmas</v>
          </cell>
          <cell r="E554" t="str">
            <v>Non Rawat Inap</v>
          </cell>
          <cell r="F554" t="str">
            <v>Pemerintah Kabupaten</v>
          </cell>
          <cell r="G554">
            <v>33</v>
          </cell>
          <cell r="H554">
            <v>3319</v>
          </cell>
          <cell r="I554">
            <v>0</v>
          </cell>
          <cell r="J554">
            <v>29</v>
          </cell>
          <cell r="K554" t="str">
            <v>JAWA TENGAH</v>
          </cell>
          <cell r="L554" t="str">
            <v>KUDUS</v>
          </cell>
        </row>
        <row r="555">
          <cell r="B555" t="str">
            <v>P3319060101</v>
          </cell>
          <cell r="C555" t="str">
            <v>JEKULO</v>
          </cell>
          <cell r="D555" t="str">
            <v>Puskesmas</v>
          </cell>
          <cell r="E555" t="str">
            <v>Rawat Inap</v>
          </cell>
          <cell r="F555" t="str">
            <v>Pemerintah Kabupaten</v>
          </cell>
          <cell r="G555">
            <v>33</v>
          </cell>
          <cell r="H555">
            <v>3319</v>
          </cell>
          <cell r="I555">
            <v>0</v>
          </cell>
          <cell r="J555">
            <v>57</v>
          </cell>
          <cell r="K555" t="str">
            <v>JAWA TENGAH</v>
          </cell>
          <cell r="L555" t="str">
            <v>KUDUS</v>
          </cell>
        </row>
        <row r="556">
          <cell r="B556" t="str">
            <v>P3319060202</v>
          </cell>
          <cell r="C556" t="str">
            <v>TANJUNGREJO</v>
          </cell>
          <cell r="D556" t="str">
            <v>Puskesmas</v>
          </cell>
          <cell r="E556" t="str">
            <v>Non Rawat Inap</v>
          </cell>
          <cell r="F556" t="str">
            <v>Pemerintah Kabupaten</v>
          </cell>
          <cell r="G556">
            <v>33</v>
          </cell>
          <cell r="H556">
            <v>3319</v>
          </cell>
          <cell r="I556">
            <v>0</v>
          </cell>
          <cell r="J556">
            <v>36</v>
          </cell>
          <cell r="K556" t="str">
            <v>JAWA TENGAH</v>
          </cell>
          <cell r="L556" t="str">
            <v>KUDUS</v>
          </cell>
        </row>
        <row r="557">
          <cell r="B557" t="str">
            <v>P3319070201</v>
          </cell>
          <cell r="C557" t="str">
            <v>BAE</v>
          </cell>
          <cell r="D557" t="str">
            <v>Puskesmas</v>
          </cell>
          <cell r="E557" t="str">
            <v>Non Rawat Inap</v>
          </cell>
          <cell r="F557" t="str">
            <v>Pemerintah Kabupaten</v>
          </cell>
          <cell r="G557">
            <v>33</v>
          </cell>
          <cell r="H557">
            <v>3319</v>
          </cell>
          <cell r="I557">
            <v>0</v>
          </cell>
          <cell r="J557">
            <v>32</v>
          </cell>
          <cell r="K557" t="str">
            <v>JAWA TENGAH</v>
          </cell>
          <cell r="L557" t="str">
            <v>KUDUS</v>
          </cell>
        </row>
        <row r="558">
          <cell r="B558" t="str">
            <v>P3319070202</v>
          </cell>
          <cell r="C558" t="str">
            <v>DERSALAM</v>
          </cell>
          <cell r="D558" t="str">
            <v>Puskesmas</v>
          </cell>
          <cell r="E558" t="str">
            <v>Non Rawat Inap</v>
          </cell>
          <cell r="F558" t="str">
            <v>Pemerintah Kabupaten</v>
          </cell>
          <cell r="G558">
            <v>33</v>
          </cell>
          <cell r="H558">
            <v>3319</v>
          </cell>
          <cell r="I558">
            <v>0</v>
          </cell>
          <cell r="J558">
            <v>27</v>
          </cell>
          <cell r="K558" t="str">
            <v>JAWA TENGAH</v>
          </cell>
          <cell r="L558" t="str">
            <v>KUDUS</v>
          </cell>
        </row>
        <row r="559">
          <cell r="B559" t="str">
            <v>P3319080101</v>
          </cell>
          <cell r="C559" t="str">
            <v>GRIBIG</v>
          </cell>
          <cell r="D559" t="str">
            <v>Puskesmas</v>
          </cell>
          <cell r="E559" t="str">
            <v>Rawat Inap</v>
          </cell>
          <cell r="F559" t="str">
            <v>Pemerintah Kabupaten</v>
          </cell>
          <cell r="G559">
            <v>33</v>
          </cell>
          <cell r="H559">
            <v>3319</v>
          </cell>
          <cell r="I559">
            <v>0</v>
          </cell>
          <cell r="J559">
            <v>43</v>
          </cell>
          <cell r="K559" t="str">
            <v>JAWA TENGAH</v>
          </cell>
          <cell r="L559" t="str">
            <v>KUDUS</v>
          </cell>
        </row>
        <row r="560">
          <cell r="B560" t="str">
            <v>P3319080202</v>
          </cell>
          <cell r="C560" t="str">
            <v>GONDOSARI</v>
          </cell>
          <cell r="D560" t="str">
            <v>Puskesmas</v>
          </cell>
          <cell r="E560" t="str">
            <v>Non Rawat Inap</v>
          </cell>
          <cell r="F560" t="str">
            <v>Pemerintah Kabupaten</v>
          </cell>
          <cell r="G560">
            <v>33</v>
          </cell>
          <cell r="H560">
            <v>3319</v>
          </cell>
          <cell r="I560">
            <v>0</v>
          </cell>
          <cell r="J560">
            <v>37</v>
          </cell>
          <cell r="K560" t="str">
            <v>JAWA TENGAH</v>
          </cell>
          <cell r="L560" t="str">
            <v>KUDUS</v>
          </cell>
        </row>
        <row r="561">
          <cell r="B561" t="str">
            <v>P3319090101</v>
          </cell>
          <cell r="C561" t="str">
            <v>DAWE</v>
          </cell>
          <cell r="D561" t="str">
            <v>Puskesmas</v>
          </cell>
          <cell r="E561" t="str">
            <v>Rawat Inap</v>
          </cell>
          <cell r="F561" t="str">
            <v>Pemerintah Kabupaten</v>
          </cell>
          <cell r="G561">
            <v>33</v>
          </cell>
          <cell r="H561">
            <v>3319</v>
          </cell>
          <cell r="I561">
            <v>0</v>
          </cell>
          <cell r="J561">
            <v>39</v>
          </cell>
          <cell r="K561" t="str">
            <v>JAWA TENGAH</v>
          </cell>
          <cell r="L561" t="str">
            <v>KUDUS</v>
          </cell>
        </row>
        <row r="562">
          <cell r="B562" t="str">
            <v>P3319090102</v>
          </cell>
          <cell r="C562" t="str">
            <v>REJOSARI</v>
          </cell>
          <cell r="D562" t="str">
            <v>Puskesmas</v>
          </cell>
          <cell r="E562" t="str">
            <v>Rawat Inap</v>
          </cell>
          <cell r="F562" t="str">
            <v>Pemerintah Kabupaten</v>
          </cell>
          <cell r="G562">
            <v>33</v>
          </cell>
          <cell r="H562">
            <v>3319</v>
          </cell>
          <cell r="I562">
            <v>0</v>
          </cell>
          <cell r="J562">
            <v>43</v>
          </cell>
          <cell r="K562" t="str">
            <v>JAWA TENGAH</v>
          </cell>
          <cell r="L562" t="str">
            <v>KUDUS</v>
          </cell>
        </row>
        <row r="563">
          <cell r="B563" t="str">
            <v>P3320010101</v>
          </cell>
          <cell r="C563" t="str">
            <v>KEDUNG  I</v>
          </cell>
          <cell r="D563" t="str">
            <v>Puskesmas</v>
          </cell>
          <cell r="E563" t="str">
            <v>Rawat Inap</v>
          </cell>
          <cell r="F563" t="str">
            <v>Pemerintah Kabupaten</v>
          </cell>
          <cell r="G563">
            <v>33</v>
          </cell>
          <cell r="H563">
            <v>3320</v>
          </cell>
          <cell r="I563">
            <v>0</v>
          </cell>
          <cell r="J563">
            <v>44</v>
          </cell>
          <cell r="K563" t="str">
            <v>JAWA TENGAH</v>
          </cell>
          <cell r="L563" t="str">
            <v>JEPARA</v>
          </cell>
        </row>
        <row r="564">
          <cell r="B564" t="str">
            <v>P3320010103</v>
          </cell>
          <cell r="C564" t="str">
            <v>DONOROJO</v>
          </cell>
          <cell r="D564" t="str">
            <v>Puskesmas</v>
          </cell>
          <cell r="E564" t="str">
            <v>Rawat Inap</v>
          </cell>
          <cell r="F564" t="str">
            <v>Pemerintah Kabupaten</v>
          </cell>
          <cell r="G564">
            <v>33</v>
          </cell>
          <cell r="H564">
            <v>3320</v>
          </cell>
          <cell r="I564">
            <v>0</v>
          </cell>
          <cell r="J564">
            <v>26</v>
          </cell>
          <cell r="K564" t="str">
            <v>JAWA TENGAH</v>
          </cell>
          <cell r="L564" t="str">
            <v>JEPARA</v>
          </cell>
        </row>
        <row r="565">
          <cell r="B565" t="str">
            <v>P3320010202</v>
          </cell>
          <cell r="C565" t="str">
            <v>KEDUNG  II</v>
          </cell>
          <cell r="D565" t="str">
            <v>Puskesmas</v>
          </cell>
          <cell r="E565" t="str">
            <v>Non Rawat Inap</v>
          </cell>
          <cell r="F565" t="str">
            <v>Pemerintah Kabupaten</v>
          </cell>
          <cell r="G565">
            <v>33</v>
          </cell>
          <cell r="H565">
            <v>3320</v>
          </cell>
          <cell r="I565">
            <v>0</v>
          </cell>
          <cell r="J565">
            <v>25</v>
          </cell>
          <cell r="K565" t="str">
            <v>JAWA TENGAH</v>
          </cell>
          <cell r="L565" t="str">
            <v>JEPARA</v>
          </cell>
        </row>
        <row r="566">
          <cell r="B566" t="str">
            <v>P3320020101</v>
          </cell>
          <cell r="C566" t="str">
            <v>PECANGAAN</v>
          </cell>
          <cell r="D566" t="str">
            <v>Puskesmas</v>
          </cell>
          <cell r="E566" t="str">
            <v>Rawat Inap</v>
          </cell>
          <cell r="F566" t="str">
            <v>Pemerintah Kabupaten</v>
          </cell>
          <cell r="G566">
            <v>33</v>
          </cell>
          <cell r="H566">
            <v>3320</v>
          </cell>
          <cell r="I566">
            <v>0</v>
          </cell>
          <cell r="J566">
            <v>49</v>
          </cell>
          <cell r="K566" t="str">
            <v>JAWA TENGAH</v>
          </cell>
          <cell r="L566" t="str">
            <v>JEPARA</v>
          </cell>
        </row>
        <row r="567">
          <cell r="B567" t="str">
            <v>P3320021101</v>
          </cell>
          <cell r="C567" t="str">
            <v>KALINYAMATAN</v>
          </cell>
          <cell r="D567" t="str">
            <v>Puskesmas</v>
          </cell>
          <cell r="E567" t="str">
            <v>Rawat Inap</v>
          </cell>
          <cell r="F567" t="str">
            <v>Pemerintah Kabupaten</v>
          </cell>
          <cell r="G567">
            <v>33</v>
          </cell>
          <cell r="H567">
            <v>3320</v>
          </cell>
          <cell r="I567">
            <v>0</v>
          </cell>
          <cell r="J567">
            <v>48</v>
          </cell>
          <cell r="K567" t="str">
            <v>JAWA TENGAH</v>
          </cell>
          <cell r="L567" t="str">
            <v>JEPARA</v>
          </cell>
        </row>
        <row r="568">
          <cell r="B568" t="str">
            <v>P3320030101</v>
          </cell>
          <cell r="C568" t="str">
            <v>WELAHAN I</v>
          </cell>
          <cell r="D568" t="str">
            <v>Puskesmas</v>
          </cell>
          <cell r="E568" t="str">
            <v>Rawat Inap</v>
          </cell>
          <cell r="F568" t="str">
            <v>Pemerintah Kabupaten</v>
          </cell>
          <cell r="G568">
            <v>33</v>
          </cell>
          <cell r="H568">
            <v>3320</v>
          </cell>
          <cell r="I568">
            <v>0</v>
          </cell>
          <cell r="J568">
            <v>45</v>
          </cell>
          <cell r="K568" t="str">
            <v>JAWA TENGAH</v>
          </cell>
          <cell r="L568" t="str">
            <v>JEPARA</v>
          </cell>
        </row>
        <row r="569">
          <cell r="B569" t="str">
            <v>P3320030102</v>
          </cell>
          <cell r="C569" t="str">
            <v>WELAHAN II</v>
          </cell>
          <cell r="D569" t="str">
            <v>Puskesmas</v>
          </cell>
          <cell r="E569" t="str">
            <v>Rawat Inap</v>
          </cell>
          <cell r="F569" t="str">
            <v>Pemerintah Kabupaten</v>
          </cell>
          <cell r="G569">
            <v>33</v>
          </cell>
          <cell r="H569">
            <v>3320</v>
          </cell>
          <cell r="I569">
            <v>0</v>
          </cell>
          <cell r="J569">
            <v>37</v>
          </cell>
          <cell r="K569" t="str">
            <v>JAWA TENGAH</v>
          </cell>
          <cell r="L569" t="str">
            <v>JEPARA</v>
          </cell>
        </row>
        <row r="570">
          <cell r="B570" t="str">
            <v>P3320040101</v>
          </cell>
          <cell r="C570" t="str">
            <v>MAYONG  I</v>
          </cell>
          <cell r="D570" t="str">
            <v>Puskesmas</v>
          </cell>
          <cell r="E570" t="str">
            <v>Rawat Inap</v>
          </cell>
          <cell r="F570" t="str">
            <v>Pemerintah Kabupaten</v>
          </cell>
          <cell r="G570">
            <v>33</v>
          </cell>
          <cell r="H570">
            <v>3320</v>
          </cell>
          <cell r="I570">
            <v>0</v>
          </cell>
          <cell r="J570">
            <v>36</v>
          </cell>
          <cell r="K570" t="str">
            <v>JAWA TENGAH</v>
          </cell>
          <cell r="L570" t="str">
            <v>JEPARA</v>
          </cell>
        </row>
        <row r="571">
          <cell r="B571" t="str">
            <v>P3320040202</v>
          </cell>
          <cell r="C571" t="str">
            <v>MAYONG  II</v>
          </cell>
          <cell r="D571" t="str">
            <v>Puskesmas</v>
          </cell>
          <cell r="E571" t="str">
            <v>Non Rawat Inap</v>
          </cell>
          <cell r="F571" t="str">
            <v>Pemerintah Kabupaten</v>
          </cell>
          <cell r="G571">
            <v>33</v>
          </cell>
          <cell r="H571">
            <v>3320</v>
          </cell>
          <cell r="I571">
            <v>0</v>
          </cell>
          <cell r="J571">
            <v>26</v>
          </cell>
          <cell r="K571" t="str">
            <v>JAWA TENGAH</v>
          </cell>
          <cell r="L571" t="str">
            <v>JEPARA</v>
          </cell>
        </row>
        <row r="572">
          <cell r="B572" t="str">
            <v>P3320050101</v>
          </cell>
          <cell r="C572" t="str">
            <v>NALUMSARI</v>
          </cell>
          <cell r="D572" t="str">
            <v>Puskesmas</v>
          </cell>
          <cell r="E572" t="str">
            <v>Rawat Inap</v>
          </cell>
          <cell r="F572" t="str">
            <v>Pemerintah Kabupaten</v>
          </cell>
          <cell r="G572">
            <v>33</v>
          </cell>
          <cell r="H572">
            <v>3320</v>
          </cell>
          <cell r="I572">
            <v>0</v>
          </cell>
          <cell r="J572">
            <v>55</v>
          </cell>
          <cell r="K572" t="str">
            <v>JAWA TENGAH</v>
          </cell>
          <cell r="L572" t="str">
            <v>JEPARA</v>
          </cell>
        </row>
        <row r="573">
          <cell r="B573" t="str">
            <v>P3320060101</v>
          </cell>
          <cell r="C573" t="str">
            <v>BATEALIT</v>
          </cell>
          <cell r="D573" t="str">
            <v>Puskesmas</v>
          </cell>
          <cell r="E573" t="str">
            <v>Rawat Inap</v>
          </cell>
          <cell r="F573" t="str">
            <v>Pemerintah Kabupaten</v>
          </cell>
          <cell r="G573">
            <v>33</v>
          </cell>
          <cell r="H573">
            <v>3320</v>
          </cell>
          <cell r="I573">
            <v>0</v>
          </cell>
          <cell r="J573">
            <v>47</v>
          </cell>
          <cell r="K573" t="str">
            <v>JAWA TENGAH</v>
          </cell>
          <cell r="L573" t="str">
            <v>JEPARA</v>
          </cell>
        </row>
        <row r="574">
          <cell r="B574" t="str">
            <v>P3320070201</v>
          </cell>
          <cell r="C574" t="str">
            <v>TAHUNAN</v>
          </cell>
          <cell r="D574" t="str">
            <v>Puskesmas</v>
          </cell>
          <cell r="E574" t="str">
            <v>Non Rawat Inap</v>
          </cell>
          <cell r="F574" t="str">
            <v>Pemerintah Kabupaten</v>
          </cell>
          <cell r="G574">
            <v>33</v>
          </cell>
          <cell r="H574">
            <v>3320</v>
          </cell>
          <cell r="I574">
            <v>0</v>
          </cell>
          <cell r="J574">
            <v>42</v>
          </cell>
          <cell r="K574" t="str">
            <v>JAWA TENGAH</v>
          </cell>
          <cell r="L574" t="str">
            <v>JEPARA</v>
          </cell>
        </row>
        <row r="575">
          <cell r="B575" t="str">
            <v>P3320080201</v>
          </cell>
          <cell r="C575" t="str">
            <v>JEPARA</v>
          </cell>
          <cell r="D575" t="str">
            <v>Puskesmas</v>
          </cell>
          <cell r="E575" t="str">
            <v>Non Rawat Inap</v>
          </cell>
          <cell r="F575" t="str">
            <v>Pemerintah Kabupaten</v>
          </cell>
          <cell r="G575">
            <v>33</v>
          </cell>
          <cell r="H575">
            <v>3320</v>
          </cell>
          <cell r="I575">
            <v>0</v>
          </cell>
          <cell r="J575">
            <v>40</v>
          </cell>
          <cell r="K575" t="str">
            <v>JAWA TENGAH</v>
          </cell>
          <cell r="L575" t="str">
            <v>JEPARA</v>
          </cell>
        </row>
        <row r="576">
          <cell r="B576" t="str">
            <v>P3320090101</v>
          </cell>
          <cell r="C576" t="str">
            <v xml:space="preserve">MLONGGO </v>
          </cell>
          <cell r="D576" t="str">
            <v>Puskesmas</v>
          </cell>
          <cell r="E576" t="str">
            <v>Rawat Inap</v>
          </cell>
          <cell r="F576" t="str">
            <v>Pemerintah Kabupaten</v>
          </cell>
          <cell r="G576">
            <v>33</v>
          </cell>
          <cell r="H576">
            <v>3320</v>
          </cell>
          <cell r="I576">
            <v>0</v>
          </cell>
          <cell r="J576">
            <v>53</v>
          </cell>
          <cell r="K576" t="str">
            <v>JAWA TENGAH</v>
          </cell>
          <cell r="L576" t="str">
            <v>JEPARA</v>
          </cell>
        </row>
        <row r="577">
          <cell r="B577" t="str">
            <v>P3320090102</v>
          </cell>
          <cell r="C577" t="str">
            <v>PAKIS AJI</v>
          </cell>
          <cell r="D577" t="str">
            <v>Puskesmas</v>
          </cell>
          <cell r="E577" t="str">
            <v>Rawat Inap</v>
          </cell>
          <cell r="F577" t="str">
            <v>Pemerintah Kabupaten</v>
          </cell>
          <cell r="G577">
            <v>33</v>
          </cell>
          <cell r="H577">
            <v>3320</v>
          </cell>
          <cell r="I577">
            <v>0</v>
          </cell>
          <cell r="J577">
            <v>35</v>
          </cell>
          <cell r="K577" t="str">
            <v>JAWA TENGAH</v>
          </cell>
          <cell r="L577" t="str">
            <v>JEPARA</v>
          </cell>
        </row>
        <row r="578">
          <cell r="B578" t="str">
            <v>P3320100101</v>
          </cell>
          <cell r="C578" t="str">
            <v>BANGSRI  I</v>
          </cell>
          <cell r="D578" t="str">
            <v>Puskesmas</v>
          </cell>
          <cell r="E578" t="str">
            <v>Rawat Inap</v>
          </cell>
          <cell r="F578" t="str">
            <v>Pemerintah Kabupaten</v>
          </cell>
          <cell r="G578">
            <v>33</v>
          </cell>
          <cell r="H578">
            <v>3320</v>
          </cell>
          <cell r="I578">
            <v>0</v>
          </cell>
          <cell r="J578">
            <v>43</v>
          </cell>
          <cell r="K578" t="str">
            <v>JAWA TENGAH</v>
          </cell>
          <cell r="L578" t="str">
            <v>JEPARA</v>
          </cell>
        </row>
        <row r="579">
          <cell r="B579" t="str">
            <v>P3320100202</v>
          </cell>
          <cell r="C579" t="str">
            <v>BANGSRI II</v>
          </cell>
          <cell r="D579" t="str">
            <v>Puskesmas</v>
          </cell>
          <cell r="E579" t="str">
            <v>Non Rawat Inap</v>
          </cell>
          <cell r="F579" t="str">
            <v>Pemerintah Kabupaten</v>
          </cell>
          <cell r="G579">
            <v>33</v>
          </cell>
          <cell r="H579">
            <v>3320</v>
          </cell>
          <cell r="I579">
            <v>0</v>
          </cell>
          <cell r="J579">
            <v>35</v>
          </cell>
          <cell r="K579" t="str">
            <v>JAWA TENGAH</v>
          </cell>
          <cell r="L579" t="str">
            <v>JEPARA</v>
          </cell>
        </row>
        <row r="580">
          <cell r="B580" t="str">
            <v>P3320101201</v>
          </cell>
          <cell r="C580" t="str">
            <v>KEMBANG</v>
          </cell>
          <cell r="D580" t="str">
            <v>Puskesmas</v>
          </cell>
          <cell r="E580" t="str">
            <v>Non Rawat Inap</v>
          </cell>
          <cell r="F580" t="str">
            <v>Pemerintah Kabupaten</v>
          </cell>
          <cell r="G580">
            <v>33</v>
          </cell>
          <cell r="H580">
            <v>3320</v>
          </cell>
          <cell r="I580">
            <v>0</v>
          </cell>
          <cell r="J580">
            <v>36</v>
          </cell>
          <cell r="K580" t="str">
            <v>JAWA TENGAH</v>
          </cell>
          <cell r="L580" t="str">
            <v>JEPARA</v>
          </cell>
        </row>
        <row r="581">
          <cell r="B581" t="str">
            <v>P3320110101</v>
          </cell>
          <cell r="C581" t="str">
            <v>KELING  I</v>
          </cell>
          <cell r="D581" t="str">
            <v>Puskesmas</v>
          </cell>
          <cell r="E581" t="str">
            <v>Rawat Inap</v>
          </cell>
          <cell r="F581" t="str">
            <v>Pemerintah Kabupaten</v>
          </cell>
          <cell r="G581">
            <v>33</v>
          </cell>
          <cell r="H581">
            <v>3320</v>
          </cell>
          <cell r="I581">
            <v>0</v>
          </cell>
          <cell r="J581">
            <v>48</v>
          </cell>
          <cell r="K581" t="str">
            <v>JAWA TENGAH</v>
          </cell>
          <cell r="L581" t="str">
            <v>JEPARA</v>
          </cell>
        </row>
        <row r="582">
          <cell r="B582" t="str">
            <v>P3320110202</v>
          </cell>
          <cell r="C582" t="str">
            <v>KELING  II</v>
          </cell>
          <cell r="D582" t="str">
            <v>Puskesmas</v>
          </cell>
          <cell r="E582" t="str">
            <v>Non Rawat Inap</v>
          </cell>
          <cell r="F582" t="str">
            <v>Pemerintah Kabupaten</v>
          </cell>
          <cell r="G582">
            <v>33</v>
          </cell>
          <cell r="H582">
            <v>3320</v>
          </cell>
          <cell r="I582">
            <v>0</v>
          </cell>
          <cell r="J582">
            <v>27</v>
          </cell>
          <cell r="K582" t="str">
            <v>JAWA TENGAH</v>
          </cell>
          <cell r="L582" t="str">
            <v>JEPARA</v>
          </cell>
        </row>
        <row r="583">
          <cell r="B583" t="str">
            <v>P3320120101</v>
          </cell>
          <cell r="C583" t="str">
            <v>KARIMUNJAWA</v>
          </cell>
          <cell r="D583" t="str">
            <v>Puskesmas</v>
          </cell>
          <cell r="E583" t="str">
            <v>Rawat Inap</v>
          </cell>
          <cell r="F583" t="str">
            <v>Pemerintah Kabupaten</v>
          </cell>
          <cell r="G583">
            <v>33</v>
          </cell>
          <cell r="H583">
            <v>3320</v>
          </cell>
          <cell r="I583">
            <v>0</v>
          </cell>
          <cell r="J583">
            <v>18</v>
          </cell>
          <cell r="K583" t="str">
            <v>JAWA TENGAH</v>
          </cell>
          <cell r="L583" t="str">
            <v>JEPARA</v>
          </cell>
        </row>
        <row r="584">
          <cell r="B584" t="str">
            <v>P3321010201</v>
          </cell>
          <cell r="C584" t="str">
            <v>MRANGGEN 1</v>
          </cell>
          <cell r="D584" t="str">
            <v>Puskesmas</v>
          </cell>
          <cell r="E584" t="str">
            <v>Non Rawat Inap</v>
          </cell>
          <cell r="F584" t="str">
            <v>Pemerintah Kabupaten</v>
          </cell>
          <cell r="G584">
            <v>33</v>
          </cell>
          <cell r="H584">
            <v>3321</v>
          </cell>
          <cell r="I584">
            <v>0</v>
          </cell>
          <cell r="J584">
            <v>34</v>
          </cell>
          <cell r="K584" t="str">
            <v>JAWA TENGAH</v>
          </cell>
          <cell r="L584" t="str">
            <v>DEMAK</v>
          </cell>
        </row>
        <row r="585">
          <cell r="B585" t="str">
            <v>P3321010202</v>
          </cell>
          <cell r="C585" t="str">
            <v>MRANGGEN 2</v>
          </cell>
          <cell r="D585" t="str">
            <v>Puskesmas</v>
          </cell>
          <cell r="E585" t="str">
            <v>Non Rawat Inap</v>
          </cell>
          <cell r="F585" t="str">
            <v>Pemerintah Kabupaten</v>
          </cell>
          <cell r="G585">
            <v>33</v>
          </cell>
          <cell r="H585">
            <v>3321</v>
          </cell>
          <cell r="I585">
            <v>0</v>
          </cell>
          <cell r="J585">
            <v>30</v>
          </cell>
          <cell r="K585" t="str">
            <v>JAWA TENGAH</v>
          </cell>
          <cell r="L585" t="str">
            <v>DEMAK</v>
          </cell>
        </row>
        <row r="586">
          <cell r="B586" t="str">
            <v>P3321010203</v>
          </cell>
          <cell r="C586" t="str">
            <v>MRANGGEN 3</v>
          </cell>
          <cell r="D586" t="str">
            <v>Puskesmas</v>
          </cell>
          <cell r="E586" t="str">
            <v>Non Rawat Inap</v>
          </cell>
          <cell r="F586" t="str">
            <v>Pemerintah Kabupaten</v>
          </cell>
          <cell r="G586">
            <v>33</v>
          </cell>
          <cell r="H586">
            <v>3321</v>
          </cell>
          <cell r="I586">
            <v>0</v>
          </cell>
          <cell r="J586">
            <v>22</v>
          </cell>
          <cell r="K586" t="str">
            <v>JAWA TENGAH</v>
          </cell>
          <cell r="L586" t="str">
            <v>DEMAK</v>
          </cell>
        </row>
        <row r="587">
          <cell r="B587" t="str">
            <v>P3321020101</v>
          </cell>
          <cell r="C587" t="str">
            <v>KARANGAWEN I</v>
          </cell>
          <cell r="D587" t="str">
            <v>Puskesmas</v>
          </cell>
          <cell r="E587" t="str">
            <v>Rawat Inap</v>
          </cell>
          <cell r="F587" t="str">
            <v>Pemerintah Kabupaten</v>
          </cell>
          <cell r="G587">
            <v>33</v>
          </cell>
          <cell r="H587">
            <v>3321</v>
          </cell>
          <cell r="I587">
            <v>0</v>
          </cell>
          <cell r="J587">
            <v>45</v>
          </cell>
          <cell r="K587" t="str">
            <v>JAWA TENGAH</v>
          </cell>
          <cell r="L587" t="str">
            <v>DEMAK</v>
          </cell>
        </row>
        <row r="588">
          <cell r="B588" t="str">
            <v>P3321020202</v>
          </cell>
          <cell r="C588" t="str">
            <v>KARANGAWEN II</v>
          </cell>
          <cell r="D588" t="str">
            <v>Puskesmas</v>
          </cell>
          <cell r="E588" t="str">
            <v>Non Rawat Inap</v>
          </cell>
          <cell r="F588" t="str">
            <v>Pemerintah Kabupaten</v>
          </cell>
          <cell r="G588">
            <v>33</v>
          </cell>
          <cell r="H588">
            <v>3321</v>
          </cell>
          <cell r="I588">
            <v>0</v>
          </cell>
          <cell r="J588">
            <v>23</v>
          </cell>
          <cell r="K588" t="str">
            <v>JAWA TENGAH</v>
          </cell>
          <cell r="L588" t="str">
            <v>DEMAK</v>
          </cell>
        </row>
        <row r="589">
          <cell r="B589" t="str">
            <v>P3321030101</v>
          </cell>
          <cell r="C589" t="str">
            <v>GUNTUR I</v>
          </cell>
          <cell r="D589" t="str">
            <v>Puskesmas</v>
          </cell>
          <cell r="E589" t="str">
            <v>Rawat Inap</v>
          </cell>
          <cell r="F589" t="str">
            <v>Pemerintah Kabupaten</v>
          </cell>
          <cell r="G589">
            <v>33</v>
          </cell>
          <cell r="H589">
            <v>3321</v>
          </cell>
          <cell r="I589">
            <v>0</v>
          </cell>
          <cell r="J589">
            <v>38</v>
          </cell>
          <cell r="K589" t="str">
            <v>JAWA TENGAH</v>
          </cell>
          <cell r="L589" t="str">
            <v>DEMAK</v>
          </cell>
        </row>
        <row r="590">
          <cell r="B590" t="str">
            <v>P3321030202</v>
          </cell>
          <cell r="C590" t="str">
            <v>GUNTUR II</v>
          </cell>
          <cell r="D590" t="str">
            <v>Puskesmas</v>
          </cell>
          <cell r="E590" t="str">
            <v>Non Rawat Inap</v>
          </cell>
          <cell r="F590" t="str">
            <v>Pemerintah Kabupaten</v>
          </cell>
          <cell r="G590">
            <v>33</v>
          </cell>
          <cell r="H590">
            <v>3321</v>
          </cell>
          <cell r="I590">
            <v>0</v>
          </cell>
          <cell r="J590">
            <v>26</v>
          </cell>
          <cell r="K590" t="str">
            <v>JAWA TENGAH</v>
          </cell>
          <cell r="L590" t="str">
            <v>DEMAK</v>
          </cell>
        </row>
        <row r="591">
          <cell r="B591" t="str">
            <v>P3321040201</v>
          </cell>
          <cell r="C591" t="str">
            <v>SAYUNG I</v>
          </cell>
          <cell r="D591" t="str">
            <v>Puskesmas</v>
          </cell>
          <cell r="E591" t="str">
            <v>Non Rawat Inap</v>
          </cell>
          <cell r="F591" t="str">
            <v>Pemerintah Kabupaten</v>
          </cell>
          <cell r="G591">
            <v>33</v>
          </cell>
          <cell r="H591">
            <v>3321</v>
          </cell>
          <cell r="I591">
            <v>0</v>
          </cell>
          <cell r="J591">
            <v>37</v>
          </cell>
          <cell r="K591" t="str">
            <v>JAWA TENGAH</v>
          </cell>
          <cell r="L591" t="str">
            <v>DEMAK</v>
          </cell>
        </row>
        <row r="592">
          <cell r="B592" t="str">
            <v>P3321040202</v>
          </cell>
          <cell r="C592" t="str">
            <v>SAYUNG II</v>
          </cell>
          <cell r="D592" t="str">
            <v>Puskesmas</v>
          </cell>
          <cell r="E592" t="str">
            <v>Non Rawat Inap</v>
          </cell>
          <cell r="F592" t="str">
            <v>Pemerintah Kabupaten</v>
          </cell>
          <cell r="G592">
            <v>33</v>
          </cell>
          <cell r="H592">
            <v>3321</v>
          </cell>
          <cell r="I592">
            <v>0</v>
          </cell>
          <cell r="J592">
            <v>23</v>
          </cell>
          <cell r="K592" t="str">
            <v>JAWA TENGAH</v>
          </cell>
          <cell r="L592" t="str">
            <v>DEMAK</v>
          </cell>
        </row>
        <row r="593">
          <cell r="B593" t="str">
            <v>P3321050201</v>
          </cell>
          <cell r="C593" t="str">
            <v>KARANG TENGAH</v>
          </cell>
          <cell r="D593" t="str">
            <v>Puskesmas</v>
          </cell>
          <cell r="E593" t="str">
            <v>Non Rawat Inap</v>
          </cell>
          <cell r="F593" t="str">
            <v>Pemerintah Kabupaten</v>
          </cell>
          <cell r="G593">
            <v>33</v>
          </cell>
          <cell r="H593">
            <v>3321</v>
          </cell>
          <cell r="I593">
            <v>0</v>
          </cell>
          <cell r="J593">
            <v>43</v>
          </cell>
          <cell r="K593" t="str">
            <v>JAWA TENGAH</v>
          </cell>
          <cell r="L593" t="str">
            <v>DEMAK</v>
          </cell>
        </row>
        <row r="594">
          <cell r="B594" t="str">
            <v>P3321060101</v>
          </cell>
          <cell r="C594" t="str">
            <v>BONANG I</v>
          </cell>
          <cell r="D594" t="str">
            <v>Puskesmas</v>
          </cell>
          <cell r="E594" t="str">
            <v>Rawat Inap</v>
          </cell>
          <cell r="F594" t="str">
            <v>Pemerintah Kabupaten</v>
          </cell>
          <cell r="G594">
            <v>33</v>
          </cell>
          <cell r="H594">
            <v>3321</v>
          </cell>
          <cell r="I594">
            <v>0</v>
          </cell>
          <cell r="J594">
            <v>34</v>
          </cell>
          <cell r="K594" t="str">
            <v>JAWA TENGAH</v>
          </cell>
          <cell r="L594" t="str">
            <v>DEMAK</v>
          </cell>
        </row>
        <row r="595">
          <cell r="B595" t="str">
            <v>P3321060202</v>
          </cell>
          <cell r="C595" t="str">
            <v>BONANG II</v>
          </cell>
          <cell r="D595" t="str">
            <v>Puskesmas</v>
          </cell>
          <cell r="E595" t="str">
            <v>Non Rawat Inap</v>
          </cell>
          <cell r="F595" t="str">
            <v>Pemerintah Kabupaten</v>
          </cell>
          <cell r="G595">
            <v>33</v>
          </cell>
          <cell r="H595">
            <v>3321</v>
          </cell>
          <cell r="I595">
            <v>0</v>
          </cell>
          <cell r="J595">
            <v>19</v>
          </cell>
          <cell r="K595" t="str">
            <v>JAWA TENGAH</v>
          </cell>
          <cell r="L595" t="str">
            <v>DEMAK</v>
          </cell>
        </row>
        <row r="596">
          <cell r="B596" t="str">
            <v>P3321070201</v>
          </cell>
          <cell r="C596" t="str">
            <v>DEMAK I</v>
          </cell>
          <cell r="D596" t="str">
            <v>Puskesmas</v>
          </cell>
          <cell r="E596" t="str">
            <v>Non Rawat Inap</v>
          </cell>
          <cell r="F596" t="str">
            <v>Pemerintah Kabupaten</v>
          </cell>
          <cell r="G596">
            <v>33</v>
          </cell>
          <cell r="H596">
            <v>3321</v>
          </cell>
          <cell r="I596">
            <v>0</v>
          </cell>
          <cell r="J596">
            <v>31</v>
          </cell>
          <cell r="K596" t="str">
            <v>JAWA TENGAH</v>
          </cell>
          <cell r="L596" t="str">
            <v>DEMAK</v>
          </cell>
        </row>
        <row r="597">
          <cell r="B597" t="str">
            <v>P3321070202</v>
          </cell>
          <cell r="C597" t="str">
            <v>DEMAK II</v>
          </cell>
          <cell r="D597" t="str">
            <v>Puskesmas</v>
          </cell>
          <cell r="E597" t="str">
            <v>Non Rawat Inap</v>
          </cell>
          <cell r="F597" t="str">
            <v>Pemerintah Kabupaten</v>
          </cell>
          <cell r="G597">
            <v>33</v>
          </cell>
          <cell r="H597">
            <v>3321</v>
          </cell>
          <cell r="I597">
            <v>0</v>
          </cell>
          <cell r="J597">
            <v>24</v>
          </cell>
          <cell r="K597" t="str">
            <v>JAWA TENGAH</v>
          </cell>
          <cell r="L597" t="str">
            <v>DEMAK</v>
          </cell>
        </row>
        <row r="598">
          <cell r="B598" t="str">
            <v>P3321070203</v>
          </cell>
          <cell r="C598" t="str">
            <v>DEMAK III</v>
          </cell>
          <cell r="D598" t="str">
            <v>Puskesmas</v>
          </cell>
          <cell r="E598" t="str">
            <v>Non Rawat Inap</v>
          </cell>
          <cell r="F598" t="str">
            <v>Pemerintah Kabupaten</v>
          </cell>
          <cell r="G598">
            <v>33</v>
          </cell>
          <cell r="H598">
            <v>3321</v>
          </cell>
          <cell r="I598">
            <v>0</v>
          </cell>
          <cell r="J598">
            <v>29</v>
          </cell>
          <cell r="K598" t="str">
            <v>JAWA TENGAH</v>
          </cell>
          <cell r="L598" t="str">
            <v>DEMAK</v>
          </cell>
        </row>
        <row r="599">
          <cell r="B599" t="str">
            <v>P3321080102</v>
          </cell>
          <cell r="C599" t="str">
            <v>WONOSALAM  2</v>
          </cell>
          <cell r="D599" t="str">
            <v>Puskesmas</v>
          </cell>
          <cell r="E599" t="str">
            <v>Rawat Inap</v>
          </cell>
          <cell r="F599" t="str">
            <v>Pemerintah Kabupaten</v>
          </cell>
          <cell r="G599">
            <v>33</v>
          </cell>
          <cell r="H599">
            <v>3321</v>
          </cell>
          <cell r="I599" t="str">
            <v>P3321080202</v>
          </cell>
          <cell r="J599">
            <v>33</v>
          </cell>
          <cell r="K599" t="str">
            <v>JAWA TENGAH</v>
          </cell>
          <cell r="L599" t="str">
            <v>DEMAK</v>
          </cell>
        </row>
        <row r="600">
          <cell r="B600" t="str">
            <v>P3321080201</v>
          </cell>
          <cell r="C600" t="str">
            <v>WONOSALAM  1</v>
          </cell>
          <cell r="D600" t="str">
            <v>Puskesmas</v>
          </cell>
          <cell r="E600" t="str">
            <v>Non Rawat Inap</v>
          </cell>
          <cell r="F600" t="str">
            <v>Pemerintah Kabupaten</v>
          </cell>
          <cell r="G600">
            <v>33</v>
          </cell>
          <cell r="H600">
            <v>3321</v>
          </cell>
          <cell r="I600">
            <v>0</v>
          </cell>
          <cell r="J600">
            <v>36</v>
          </cell>
          <cell r="K600" t="str">
            <v>JAWA TENGAH</v>
          </cell>
          <cell r="L600" t="str">
            <v>DEMAK</v>
          </cell>
        </row>
        <row r="601">
          <cell r="B601" t="str">
            <v>P3321090101</v>
          </cell>
          <cell r="C601" t="str">
            <v>DEMPET</v>
          </cell>
          <cell r="D601" t="str">
            <v>Puskesmas</v>
          </cell>
          <cell r="E601" t="str">
            <v>Rawat Inap</v>
          </cell>
          <cell r="F601" t="str">
            <v>Pemerintah Kabupaten</v>
          </cell>
          <cell r="G601">
            <v>33</v>
          </cell>
          <cell r="H601">
            <v>3321</v>
          </cell>
          <cell r="I601">
            <v>0</v>
          </cell>
          <cell r="J601">
            <v>39</v>
          </cell>
          <cell r="K601" t="str">
            <v>JAWA TENGAH</v>
          </cell>
          <cell r="L601" t="str">
            <v>DEMAK</v>
          </cell>
        </row>
        <row r="602">
          <cell r="B602" t="str">
            <v>P3321091101</v>
          </cell>
          <cell r="C602" t="str">
            <v>KEBONAGUNG</v>
          </cell>
          <cell r="D602" t="str">
            <v>Puskesmas</v>
          </cell>
          <cell r="E602" t="str">
            <v>Rawat Inap</v>
          </cell>
          <cell r="F602" t="str">
            <v>Pemerintah Kabupaten</v>
          </cell>
          <cell r="G602">
            <v>33</v>
          </cell>
          <cell r="H602">
            <v>3321</v>
          </cell>
          <cell r="I602">
            <v>0</v>
          </cell>
          <cell r="J602">
            <v>32</v>
          </cell>
          <cell r="K602" t="str">
            <v>JAWA TENGAH</v>
          </cell>
          <cell r="L602" t="str">
            <v>DEMAK</v>
          </cell>
        </row>
        <row r="603">
          <cell r="B603" t="str">
            <v>P3321100101</v>
          </cell>
          <cell r="C603" t="str">
            <v>GAJAH 1</v>
          </cell>
          <cell r="D603" t="str">
            <v>Puskesmas</v>
          </cell>
          <cell r="E603" t="str">
            <v>Rawat Inap</v>
          </cell>
          <cell r="F603" t="str">
            <v>Pemerintah Kabupaten</v>
          </cell>
          <cell r="G603">
            <v>33</v>
          </cell>
          <cell r="H603">
            <v>3321</v>
          </cell>
          <cell r="I603">
            <v>0</v>
          </cell>
          <cell r="J603">
            <v>51</v>
          </cell>
          <cell r="K603" t="str">
            <v>JAWA TENGAH</v>
          </cell>
          <cell r="L603" t="str">
            <v>DEMAK</v>
          </cell>
        </row>
        <row r="604">
          <cell r="B604" t="str">
            <v>P3321100102</v>
          </cell>
          <cell r="C604" t="str">
            <v>GAJAH 2</v>
          </cell>
          <cell r="D604" t="str">
            <v>Puskesmas</v>
          </cell>
          <cell r="E604" t="str">
            <v>Rawat Inap</v>
          </cell>
          <cell r="F604" t="str">
            <v>Pemerintah Kabupaten</v>
          </cell>
          <cell r="G604">
            <v>33</v>
          </cell>
          <cell r="H604">
            <v>3321</v>
          </cell>
          <cell r="I604">
            <v>0</v>
          </cell>
          <cell r="J604">
            <v>0</v>
          </cell>
          <cell r="K604" t="str">
            <v>JAWA TENGAH</v>
          </cell>
          <cell r="L604" t="str">
            <v>DEMAK</v>
          </cell>
        </row>
        <row r="605">
          <cell r="B605" t="str">
            <v>P3321110101</v>
          </cell>
          <cell r="C605" t="str">
            <v>KARANGANYAR I</v>
          </cell>
          <cell r="D605" t="str">
            <v>Puskesmas</v>
          </cell>
          <cell r="E605" t="str">
            <v>Rawat Inap</v>
          </cell>
          <cell r="F605" t="str">
            <v>Pemerintah Kabupaten</v>
          </cell>
          <cell r="G605">
            <v>33</v>
          </cell>
          <cell r="H605">
            <v>3321</v>
          </cell>
          <cell r="I605">
            <v>0</v>
          </cell>
          <cell r="J605">
            <v>33</v>
          </cell>
          <cell r="K605" t="str">
            <v>JAWA TENGAH</v>
          </cell>
          <cell r="L605" t="str">
            <v>DEMAK</v>
          </cell>
        </row>
        <row r="606">
          <cell r="B606" t="str">
            <v>P3321110102</v>
          </cell>
          <cell r="C606" t="str">
            <v>KARANGANYAR II</v>
          </cell>
          <cell r="D606" t="str">
            <v>Puskesmas</v>
          </cell>
          <cell r="E606" t="str">
            <v>Rawat Inap</v>
          </cell>
          <cell r="F606" t="str">
            <v>Pemerintah Kabupaten</v>
          </cell>
          <cell r="G606">
            <v>33</v>
          </cell>
          <cell r="H606">
            <v>3321</v>
          </cell>
          <cell r="I606">
            <v>0</v>
          </cell>
          <cell r="J606">
            <v>23</v>
          </cell>
          <cell r="K606" t="str">
            <v>JAWA TENGAH</v>
          </cell>
          <cell r="L606" t="str">
            <v>DEMAK</v>
          </cell>
        </row>
        <row r="607">
          <cell r="B607" t="str">
            <v>P3321120101</v>
          </cell>
          <cell r="C607" t="str">
            <v>MIJEN I</v>
          </cell>
          <cell r="D607" t="str">
            <v>Puskesmas</v>
          </cell>
          <cell r="E607" t="str">
            <v>Rawat Inap</v>
          </cell>
          <cell r="F607" t="str">
            <v>Pemerintah Kabupaten</v>
          </cell>
          <cell r="G607">
            <v>33</v>
          </cell>
          <cell r="H607">
            <v>3321</v>
          </cell>
          <cell r="I607">
            <v>0</v>
          </cell>
          <cell r="J607">
            <v>37</v>
          </cell>
          <cell r="K607" t="str">
            <v>JAWA TENGAH</v>
          </cell>
          <cell r="L607" t="str">
            <v>DEMAK</v>
          </cell>
        </row>
        <row r="608">
          <cell r="B608" t="str">
            <v>P3321120102</v>
          </cell>
          <cell r="C608" t="str">
            <v>MIJEN II</v>
          </cell>
          <cell r="D608" t="str">
            <v>Puskesmas</v>
          </cell>
          <cell r="E608" t="str">
            <v>Rawat Inap</v>
          </cell>
          <cell r="F608" t="str">
            <v>Pemerintah Kabupaten</v>
          </cell>
          <cell r="G608">
            <v>33</v>
          </cell>
          <cell r="H608">
            <v>3321</v>
          </cell>
          <cell r="I608">
            <v>0</v>
          </cell>
          <cell r="J608">
            <v>15</v>
          </cell>
          <cell r="K608" t="str">
            <v>JAWA TENGAH</v>
          </cell>
          <cell r="L608" t="str">
            <v>DEMAK</v>
          </cell>
        </row>
        <row r="609">
          <cell r="B609" t="str">
            <v>P3321130102</v>
          </cell>
          <cell r="C609" t="str">
            <v>WEDUNG II</v>
          </cell>
          <cell r="D609" t="str">
            <v>Puskesmas</v>
          </cell>
          <cell r="E609" t="str">
            <v>Rawat Inap</v>
          </cell>
          <cell r="F609" t="str">
            <v>Pemerintah Kabupaten</v>
          </cell>
          <cell r="G609">
            <v>33</v>
          </cell>
          <cell r="H609">
            <v>3321</v>
          </cell>
          <cell r="I609">
            <v>0</v>
          </cell>
          <cell r="J609">
            <v>16</v>
          </cell>
          <cell r="K609" t="str">
            <v>JAWA TENGAH</v>
          </cell>
          <cell r="L609" t="str">
            <v>DEMAK</v>
          </cell>
        </row>
        <row r="610">
          <cell r="B610" t="str">
            <v>P3321130201</v>
          </cell>
          <cell r="C610" t="str">
            <v>WEDUNG I</v>
          </cell>
          <cell r="D610" t="str">
            <v>Puskesmas</v>
          </cell>
          <cell r="E610" t="str">
            <v>Non Rawat Inap</v>
          </cell>
          <cell r="F610" t="str">
            <v>Pemerintah Kabupaten</v>
          </cell>
          <cell r="G610">
            <v>33</v>
          </cell>
          <cell r="H610">
            <v>3321</v>
          </cell>
          <cell r="I610">
            <v>0</v>
          </cell>
          <cell r="J610">
            <v>26</v>
          </cell>
          <cell r="K610" t="str">
            <v>JAWA TENGAH</v>
          </cell>
          <cell r="L610" t="str">
            <v>DEMAK</v>
          </cell>
        </row>
        <row r="611">
          <cell r="B611" t="str">
            <v>P3322010101</v>
          </cell>
          <cell r="C611" t="str">
            <v>GETASAN</v>
          </cell>
          <cell r="D611" t="str">
            <v>Puskesmas</v>
          </cell>
          <cell r="E611" t="str">
            <v>Rawat Inap</v>
          </cell>
          <cell r="F611" t="str">
            <v>Pemerintah Kabupaten</v>
          </cell>
          <cell r="G611">
            <v>33</v>
          </cell>
          <cell r="H611">
            <v>3322</v>
          </cell>
          <cell r="I611">
            <v>0</v>
          </cell>
          <cell r="J611">
            <v>41</v>
          </cell>
          <cell r="K611" t="str">
            <v>JAWA TENGAH</v>
          </cell>
          <cell r="L611" t="str">
            <v>SEMARANG</v>
          </cell>
        </row>
        <row r="612">
          <cell r="B612" t="str">
            <v>P3322010202</v>
          </cell>
          <cell r="C612" t="str">
            <v>JETAK</v>
          </cell>
          <cell r="D612" t="str">
            <v>Puskesmas</v>
          </cell>
          <cell r="E612" t="str">
            <v>Non Rawat Inap</v>
          </cell>
          <cell r="F612" t="str">
            <v>Pemerintah Kabupaten</v>
          </cell>
          <cell r="G612">
            <v>33</v>
          </cell>
          <cell r="H612">
            <v>3322</v>
          </cell>
          <cell r="I612">
            <v>0</v>
          </cell>
          <cell r="J612">
            <v>24</v>
          </cell>
          <cell r="K612" t="str">
            <v>JAWA TENGAH</v>
          </cell>
          <cell r="L612" t="str">
            <v>SEMARANG</v>
          </cell>
        </row>
        <row r="613">
          <cell r="B613" t="str">
            <v>P3322020101</v>
          </cell>
          <cell r="C613" t="str">
            <v>TENGARAN</v>
          </cell>
          <cell r="D613" t="str">
            <v>Puskesmas</v>
          </cell>
          <cell r="E613" t="str">
            <v>Rawat Inap</v>
          </cell>
          <cell r="F613" t="str">
            <v>Pemerintah Kabupaten</v>
          </cell>
          <cell r="G613">
            <v>33</v>
          </cell>
          <cell r="H613">
            <v>3322</v>
          </cell>
          <cell r="I613">
            <v>0</v>
          </cell>
          <cell r="J613">
            <v>57</v>
          </cell>
          <cell r="K613" t="str">
            <v>JAWA TENGAH</v>
          </cell>
          <cell r="L613" t="str">
            <v>SEMARANG</v>
          </cell>
        </row>
        <row r="614">
          <cell r="B614" t="str">
            <v>P3322030101</v>
          </cell>
          <cell r="C614" t="str">
            <v>SUSUKAN</v>
          </cell>
          <cell r="D614" t="str">
            <v>Puskesmas</v>
          </cell>
          <cell r="E614" t="str">
            <v>Rawat Inap</v>
          </cell>
          <cell r="F614" t="str">
            <v>Pemerintah Kabupaten</v>
          </cell>
          <cell r="G614">
            <v>33</v>
          </cell>
          <cell r="H614">
            <v>3322</v>
          </cell>
          <cell r="I614">
            <v>0</v>
          </cell>
          <cell r="J614">
            <v>56</v>
          </cell>
          <cell r="K614" t="str">
            <v>JAWA TENGAH</v>
          </cell>
          <cell r="L614" t="str">
            <v>SEMARANG</v>
          </cell>
        </row>
        <row r="615">
          <cell r="B615" t="str">
            <v>P3322031101</v>
          </cell>
          <cell r="C615" t="str">
            <v>KALIWUNGU</v>
          </cell>
          <cell r="D615" t="str">
            <v>Puskesmas</v>
          </cell>
          <cell r="E615" t="str">
            <v>Rawat Inap</v>
          </cell>
          <cell r="F615" t="str">
            <v>Pemerintah Kabupaten</v>
          </cell>
          <cell r="G615">
            <v>33</v>
          </cell>
          <cell r="H615">
            <v>3322</v>
          </cell>
          <cell r="I615">
            <v>0</v>
          </cell>
          <cell r="J615">
            <v>55</v>
          </cell>
          <cell r="K615" t="str">
            <v>JAWA TENGAH</v>
          </cell>
          <cell r="L615" t="str">
            <v>SEMARANG</v>
          </cell>
        </row>
        <row r="616">
          <cell r="B616" t="str">
            <v>P3322040101</v>
          </cell>
          <cell r="C616" t="str">
            <v>SURUH</v>
          </cell>
          <cell r="D616" t="str">
            <v>Puskesmas</v>
          </cell>
          <cell r="E616" t="str">
            <v>Rawat Inap</v>
          </cell>
          <cell r="F616" t="str">
            <v>Pemerintah Kabupaten</v>
          </cell>
          <cell r="G616">
            <v>33</v>
          </cell>
          <cell r="H616">
            <v>3322</v>
          </cell>
          <cell r="I616">
            <v>0</v>
          </cell>
          <cell r="J616">
            <v>53</v>
          </cell>
          <cell r="K616" t="str">
            <v>JAWA TENGAH</v>
          </cell>
          <cell r="L616" t="str">
            <v>SEMARANG</v>
          </cell>
        </row>
        <row r="617">
          <cell r="B617" t="str">
            <v>P3322040202</v>
          </cell>
          <cell r="C617" t="str">
            <v>DADAPAYAM</v>
          </cell>
          <cell r="D617" t="str">
            <v>Puskesmas</v>
          </cell>
          <cell r="E617" t="str">
            <v>Non Rawat Inap</v>
          </cell>
          <cell r="F617" t="str">
            <v>Pemerintah Kabupaten</v>
          </cell>
          <cell r="G617">
            <v>33</v>
          </cell>
          <cell r="H617">
            <v>3322</v>
          </cell>
          <cell r="I617">
            <v>0</v>
          </cell>
          <cell r="J617">
            <v>25</v>
          </cell>
          <cell r="K617" t="str">
            <v>JAWA TENGAH</v>
          </cell>
          <cell r="L617" t="str">
            <v>SEMARANG</v>
          </cell>
        </row>
        <row r="618">
          <cell r="B618" t="str">
            <v>P3322050101</v>
          </cell>
          <cell r="C618" t="str">
            <v>PABELAN</v>
          </cell>
          <cell r="D618" t="str">
            <v>Puskesmas</v>
          </cell>
          <cell r="E618" t="str">
            <v>Rawat Inap</v>
          </cell>
          <cell r="F618" t="str">
            <v>Pemerintah Kabupaten</v>
          </cell>
          <cell r="G618">
            <v>33</v>
          </cell>
          <cell r="H618">
            <v>3322</v>
          </cell>
          <cell r="I618">
            <v>0</v>
          </cell>
          <cell r="J618">
            <v>44</v>
          </cell>
          <cell r="K618" t="str">
            <v>JAWA TENGAH</v>
          </cell>
          <cell r="L618" t="str">
            <v>SEMARANG</v>
          </cell>
        </row>
        <row r="619">
          <cell r="B619" t="str">
            <v>P3322050202</v>
          </cell>
          <cell r="C619" t="str">
            <v>SEMOWO</v>
          </cell>
          <cell r="D619" t="str">
            <v>Puskesmas</v>
          </cell>
          <cell r="E619" t="str">
            <v>Non Rawat Inap</v>
          </cell>
          <cell r="F619" t="str">
            <v>Pemerintah Kabupaten</v>
          </cell>
          <cell r="G619">
            <v>33</v>
          </cell>
          <cell r="H619">
            <v>3322</v>
          </cell>
          <cell r="I619">
            <v>0</v>
          </cell>
          <cell r="J619">
            <v>25</v>
          </cell>
          <cell r="K619" t="str">
            <v>JAWA TENGAH</v>
          </cell>
          <cell r="L619" t="str">
            <v>SEMARANG</v>
          </cell>
        </row>
        <row r="620">
          <cell r="B620" t="str">
            <v>P3322060201</v>
          </cell>
          <cell r="C620" t="str">
            <v>TUNTANG</v>
          </cell>
          <cell r="D620" t="str">
            <v>Puskesmas</v>
          </cell>
          <cell r="E620" t="str">
            <v>Non Rawat Inap</v>
          </cell>
          <cell r="F620" t="str">
            <v>Pemerintah Kabupaten</v>
          </cell>
          <cell r="G620">
            <v>33</v>
          </cell>
          <cell r="H620">
            <v>3322</v>
          </cell>
          <cell r="I620">
            <v>0</v>
          </cell>
          <cell r="J620">
            <v>34</v>
          </cell>
          <cell r="K620" t="str">
            <v>JAWA TENGAH</v>
          </cell>
          <cell r="L620" t="str">
            <v>SEMARANG</v>
          </cell>
        </row>
        <row r="621">
          <cell r="B621" t="str">
            <v>P3322060202</v>
          </cell>
          <cell r="C621" t="str">
            <v>GEDANGAN</v>
          </cell>
          <cell r="D621" t="str">
            <v>Puskesmas</v>
          </cell>
          <cell r="E621" t="str">
            <v>Non Rawat Inap</v>
          </cell>
          <cell r="F621" t="str">
            <v>Pemerintah Kabupaten</v>
          </cell>
          <cell r="G621">
            <v>33</v>
          </cell>
          <cell r="H621">
            <v>3322</v>
          </cell>
          <cell r="I621">
            <v>0</v>
          </cell>
          <cell r="J621">
            <v>35</v>
          </cell>
          <cell r="K621" t="str">
            <v>JAWA TENGAH</v>
          </cell>
          <cell r="L621" t="str">
            <v>SEMARANG</v>
          </cell>
        </row>
        <row r="622">
          <cell r="B622" t="str">
            <v>P3322070201</v>
          </cell>
          <cell r="C622" t="str">
            <v>BANYUBIRU</v>
          </cell>
          <cell r="D622" t="str">
            <v>Puskesmas</v>
          </cell>
          <cell r="E622" t="str">
            <v>Non Rawat Inap</v>
          </cell>
          <cell r="F622" t="str">
            <v>Pemerintah Kabupaten</v>
          </cell>
          <cell r="G622">
            <v>33</v>
          </cell>
          <cell r="H622">
            <v>3322</v>
          </cell>
          <cell r="I622">
            <v>0</v>
          </cell>
          <cell r="J622">
            <v>36</v>
          </cell>
          <cell r="K622" t="str">
            <v>JAWA TENGAH</v>
          </cell>
          <cell r="L622" t="str">
            <v>SEMARANG</v>
          </cell>
        </row>
        <row r="623">
          <cell r="B623" t="str">
            <v>P3322080201</v>
          </cell>
          <cell r="C623" t="str">
            <v>JAMBU</v>
          </cell>
          <cell r="D623" t="str">
            <v>Puskesmas</v>
          </cell>
          <cell r="E623" t="str">
            <v>Non Rawat Inap</v>
          </cell>
          <cell r="F623" t="str">
            <v>Pemerintah Kabupaten</v>
          </cell>
          <cell r="G623">
            <v>33</v>
          </cell>
          <cell r="H623">
            <v>3322</v>
          </cell>
          <cell r="I623">
            <v>0</v>
          </cell>
          <cell r="J623">
            <v>34</v>
          </cell>
          <cell r="K623" t="str">
            <v>JAWA TENGAH</v>
          </cell>
          <cell r="L623" t="str">
            <v>SEMARANG</v>
          </cell>
        </row>
        <row r="624">
          <cell r="B624" t="str">
            <v>P3322090101</v>
          </cell>
          <cell r="C624" t="str">
            <v>SUMOWONO</v>
          </cell>
          <cell r="D624" t="str">
            <v>Puskesmas</v>
          </cell>
          <cell r="E624" t="str">
            <v>Rawat Inap</v>
          </cell>
          <cell r="F624" t="str">
            <v>Pemerintah Kabupaten</v>
          </cell>
          <cell r="G624">
            <v>33</v>
          </cell>
          <cell r="H624">
            <v>3322</v>
          </cell>
          <cell r="I624">
            <v>0</v>
          </cell>
          <cell r="J624">
            <v>57</v>
          </cell>
          <cell r="K624" t="str">
            <v>JAWA TENGAH</v>
          </cell>
          <cell r="L624" t="str">
            <v>SEMARANG</v>
          </cell>
        </row>
        <row r="625">
          <cell r="B625" t="str">
            <v>P3322100201</v>
          </cell>
          <cell r="C625" t="str">
            <v>AMBARAWA</v>
          </cell>
          <cell r="D625" t="str">
            <v>Puskesmas</v>
          </cell>
          <cell r="E625" t="str">
            <v>Non Rawat Inap</v>
          </cell>
          <cell r="F625" t="str">
            <v>Pemerintah Kabupaten</v>
          </cell>
          <cell r="G625">
            <v>33</v>
          </cell>
          <cell r="H625">
            <v>3322</v>
          </cell>
          <cell r="I625">
            <v>0</v>
          </cell>
          <cell r="J625">
            <v>40</v>
          </cell>
          <cell r="K625" t="str">
            <v>JAWA TENGAH</v>
          </cell>
          <cell r="L625" t="str">
            <v>SEMARANG</v>
          </cell>
        </row>
        <row r="626">
          <cell r="B626" t="str">
            <v>P3322101201</v>
          </cell>
          <cell r="C626" t="str">
            <v>DUREN</v>
          </cell>
          <cell r="D626" t="str">
            <v>Puskesmas</v>
          </cell>
          <cell r="E626" t="str">
            <v>Non Rawat Inap</v>
          </cell>
          <cell r="F626" t="str">
            <v>Pemerintah Kabupaten</v>
          </cell>
          <cell r="G626">
            <v>33</v>
          </cell>
          <cell r="H626">
            <v>3322</v>
          </cell>
          <cell r="I626">
            <v>0</v>
          </cell>
          <cell r="J626">
            <v>32</v>
          </cell>
          <cell r="K626" t="str">
            <v>JAWA TENGAH</v>
          </cell>
          <cell r="L626" t="str">
            <v>SEMARANG</v>
          </cell>
        </row>
        <row r="627">
          <cell r="B627" t="str">
            <v>P3322101202</v>
          </cell>
          <cell r="C627" t="str">
            <v>JIMBARAN</v>
          </cell>
          <cell r="D627" t="str">
            <v>Puskesmas</v>
          </cell>
          <cell r="E627" t="str">
            <v>Non Rawat Inap</v>
          </cell>
          <cell r="F627" t="str">
            <v>Pemerintah Kabupaten</v>
          </cell>
          <cell r="G627">
            <v>33</v>
          </cell>
          <cell r="H627">
            <v>3322</v>
          </cell>
          <cell r="I627" t="str">
            <v>P3322110202</v>
          </cell>
          <cell r="J627">
            <v>29</v>
          </cell>
          <cell r="K627" t="str">
            <v>JAWA TENGAH</v>
          </cell>
          <cell r="L627" t="str">
            <v>SEMARANG</v>
          </cell>
        </row>
        <row r="628">
          <cell r="B628" t="str">
            <v>P3322110201</v>
          </cell>
          <cell r="C628" t="str">
            <v>BAWEN</v>
          </cell>
          <cell r="D628" t="str">
            <v>Puskesmas</v>
          </cell>
          <cell r="E628" t="str">
            <v>Non Rawat Inap</v>
          </cell>
          <cell r="F628" t="str">
            <v>Pemerintah Kabupaten</v>
          </cell>
          <cell r="G628">
            <v>33</v>
          </cell>
          <cell r="H628">
            <v>3322</v>
          </cell>
          <cell r="I628">
            <v>0</v>
          </cell>
          <cell r="J628">
            <v>37</v>
          </cell>
          <cell r="K628" t="str">
            <v>JAWA TENGAH</v>
          </cell>
          <cell r="L628" t="str">
            <v>SEMARANG</v>
          </cell>
        </row>
        <row r="629">
          <cell r="B629" t="str">
            <v>P3322120101</v>
          </cell>
          <cell r="C629" t="str">
            <v>BRINGIN</v>
          </cell>
          <cell r="D629" t="str">
            <v>Puskesmas</v>
          </cell>
          <cell r="E629" t="str">
            <v>Rawat Inap</v>
          </cell>
          <cell r="F629" t="str">
            <v>Pemerintah Kabupaten</v>
          </cell>
          <cell r="G629">
            <v>33</v>
          </cell>
          <cell r="H629">
            <v>3322</v>
          </cell>
          <cell r="I629">
            <v>0</v>
          </cell>
          <cell r="J629">
            <v>51</v>
          </cell>
          <cell r="K629" t="str">
            <v>JAWA TENGAH</v>
          </cell>
          <cell r="L629" t="str">
            <v>SEMARANG</v>
          </cell>
        </row>
        <row r="630">
          <cell r="B630" t="str">
            <v>P3322121101</v>
          </cell>
          <cell r="C630" t="str">
            <v>BANCAK</v>
          </cell>
          <cell r="D630" t="str">
            <v>Puskesmas</v>
          </cell>
          <cell r="E630" t="str">
            <v>Rawat Inap</v>
          </cell>
          <cell r="F630" t="str">
            <v>Pemerintah Kabupaten</v>
          </cell>
          <cell r="G630">
            <v>33</v>
          </cell>
          <cell r="H630">
            <v>3322</v>
          </cell>
          <cell r="I630">
            <v>0</v>
          </cell>
          <cell r="J630">
            <v>40</v>
          </cell>
          <cell r="K630" t="str">
            <v>JAWA TENGAH</v>
          </cell>
          <cell r="L630" t="str">
            <v>SEMARANG</v>
          </cell>
        </row>
        <row r="631">
          <cell r="B631" t="str">
            <v>P3322130101</v>
          </cell>
          <cell r="C631" t="str">
            <v>PRINGAPUS</v>
          </cell>
          <cell r="D631" t="str">
            <v>Puskesmas</v>
          </cell>
          <cell r="E631" t="str">
            <v>Rawat Inap</v>
          </cell>
          <cell r="F631" t="str">
            <v>Pemerintah Kabupaten</v>
          </cell>
          <cell r="G631">
            <v>33</v>
          </cell>
          <cell r="H631">
            <v>3322</v>
          </cell>
          <cell r="I631">
            <v>0</v>
          </cell>
          <cell r="J631">
            <v>37</v>
          </cell>
          <cell r="K631" t="str">
            <v>JAWA TENGAH</v>
          </cell>
          <cell r="L631" t="str">
            <v>SEMARANG</v>
          </cell>
        </row>
        <row r="632">
          <cell r="B632" t="str">
            <v>P3322140101</v>
          </cell>
          <cell r="C632" t="str">
            <v>BERGAS</v>
          </cell>
          <cell r="D632" t="str">
            <v>Puskesmas</v>
          </cell>
          <cell r="E632" t="str">
            <v>Rawat Inap</v>
          </cell>
          <cell r="F632" t="str">
            <v>Pemerintah Kabupaten</v>
          </cell>
          <cell r="G632">
            <v>33</v>
          </cell>
          <cell r="H632">
            <v>3322</v>
          </cell>
          <cell r="I632">
            <v>0</v>
          </cell>
          <cell r="J632">
            <v>55</v>
          </cell>
          <cell r="K632" t="str">
            <v>JAWA TENGAH</v>
          </cell>
          <cell r="L632" t="str">
            <v>SEMARANG</v>
          </cell>
        </row>
        <row r="633">
          <cell r="B633" t="str">
            <v>P3322151102</v>
          </cell>
          <cell r="C633" t="str">
            <v>LEREP</v>
          </cell>
          <cell r="D633" t="str">
            <v>Puskesmas</v>
          </cell>
          <cell r="E633" t="str">
            <v>Rawat Inap</v>
          </cell>
          <cell r="F633" t="str">
            <v>Pemerintah Kabupaten</v>
          </cell>
          <cell r="G633">
            <v>33</v>
          </cell>
          <cell r="H633">
            <v>3322</v>
          </cell>
          <cell r="I633" t="str">
            <v>P3322152101</v>
          </cell>
          <cell r="J633">
            <v>34</v>
          </cell>
          <cell r="K633" t="str">
            <v>JAWA TENGAH</v>
          </cell>
          <cell r="L633" t="str">
            <v>SEMARANG</v>
          </cell>
        </row>
        <row r="634">
          <cell r="B634" t="str">
            <v>P3322151203</v>
          </cell>
          <cell r="C634" t="str">
            <v>UNGARAN</v>
          </cell>
          <cell r="D634" t="str">
            <v>Puskesmas</v>
          </cell>
          <cell r="E634" t="str">
            <v>Non Rawat Inap</v>
          </cell>
          <cell r="F634" t="str">
            <v>Pemerintah Kabupaten</v>
          </cell>
          <cell r="G634">
            <v>33</v>
          </cell>
          <cell r="H634">
            <v>3322</v>
          </cell>
          <cell r="I634" t="str">
            <v>P3322152202</v>
          </cell>
          <cell r="J634">
            <v>44</v>
          </cell>
          <cell r="K634" t="str">
            <v>JAWA TENGAH</v>
          </cell>
          <cell r="L634" t="str">
            <v>SEMARANG</v>
          </cell>
        </row>
        <row r="635">
          <cell r="B635" t="str">
            <v>P3322152203</v>
          </cell>
          <cell r="C635" t="str">
            <v>KALONGAN</v>
          </cell>
          <cell r="D635" t="str">
            <v>Puskesmas</v>
          </cell>
          <cell r="E635" t="str">
            <v>Non Rawat Inap</v>
          </cell>
          <cell r="F635" t="str">
            <v>Pemerintah Kabupaten</v>
          </cell>
          <cell r="G635">
            <v>33</v>
          </cell>
          <cell r="H635">
            <v>3322</v>
          </cell>
          <cell r="I635">
            <v>0</v>
          </cell>
          <cell r="J635">
            <v>24</v>
          </cell>
          <cell r="K635" t="str">
            <v>JAWA TENGAH</v>
          </cell>
          <cell r="L635" t="str">
            <v>SEMARANG</v>
          </cell>
        </row>
        <row r="636">
          <cell r="B636" t="str">
            <v>P3322152204</v>
          </cell>
          <cell r="C636" t="str">
            <v>LEYANGAN</v>
          </cell>
          <cell r="D636" t="str">
            <v>Puskesmas</v>
          </cell>
          <cell r="E636" t="str">
            <v>Non Rawat Inap</v>
          </cell>
          <cell r="F636" t="str">
            <v>Pemerintah Kabupaten</v>
          </cell>
          <cell r="G636">
            <v>33</v>
          </cell>
          <cell r="H636">
            <v>3322</v>
          </cell>
          <cell r="I636" t="str">
            <v>P3322151201</v>
          </cell>
          <cell r="J636">
            <v>28</v>
          </cell>
          <cell r="K636" t="str">
            <v>JAWA TENGAH</v>
          </cell>
          <cell r="L636" t="str">
            <v>SEMARANG</v>
          </cell>
        </row>
        <row r="637">
          <cell r="B637" t="str">
            <v>P3323010201</v>
          </cell>
          <cell r="C637" t="str">
            <v>PARAKAN</v>
          </cell>
          <cell r="D637" t="str">
            <v>Puskesmas</v>
          </cell>
          <cell r="E637" t="str">
            <v>Non Rawat Inap</v>
          </cell>
          <cell r="F637" t="str">
            <v>Pemerintah Kabupaten</v>
          </cell>
          <cell r="G637">
            <v>33</v>
          </cell>
          <cell r="H637">
            <v>3323</v>
          </cell>
          <cell r="I637">
            <v>0</v>
          </cell>
          <cell r="J637">
            <v>37</v>
          </cell>
          <cell r="K637" t="str">
            <v>JAWA TENGAH</v>
          </cell>
          <cell r="L637" t="str">
            <v>TEMANGGUNG</v>
          </cell>
        </row>
        <row r="638">
          <cell r="B638" t="str">
            <v>P3323010202</v>
          </cell>
          <cell r="C638" t="str">
            <v>TRAJI</v>
          </cell>
          <cell r="D638" t="str">
            <v>Puskesmas</v>
          </cell>
          <cell r="E638" t="str">
            <v>Non Rawat Inap</v>
          </cell>
          <cell r="F638" t="str">
            <v>Pemerintah Kabupaten</v>
          </cell>
          <cell r="G638">
            <v>33</v>
          </cell>
          <cell r="H638">
            <v>3323</v>
          </cell>
          <cell r="I638">
            <v>0</v>
          </cell>
          <cell r="J638">
            <v>27</v>
          </cell>
          <cell r="K638" t="str">
            <v>JAWA TENGAH</v>
          </cell>
          <cell r="L638" t="str">
            <v>TEMANGGUNG</v>
          </cell>
        </row>
        <row r="639">
          <cell r="B639" t="str">
            <v>P3323011201</v>
          </cell>
          <cell r="C639" t="str">
            <v>KLEDUNG</v>
          </cell>
          <cell r="D639" t="str">
            <v>Puskesmas</v>
          </cell>
          <cell r="E639" t="str">
            <v>Non Rawat Inap</v>
          </cell>
          <cell r="F639" t="str">
            <v>Pemerintah Kabupaten</v>
          </cell>
          <cell r="G639">
            <v>33</v>
          </cell>
          <cell r="H639">
            <v>3323</v>
          </cell>
          <cell r="I639">
            <v>0</v>
          </cell>
          <cell r="J639">
            <v>32</v>
          </cell>
          <cell r="K639" t="str">
            <v>JAWA TENGAH</v>
          </cell>
          <cell r="L639" t="str">
            <v>TEMANGGUNG</v>
          </cell>
        </row>
        <row r="640">
          <cell r="B640" t="str">
            <v>P3323012201</v>
          </cell>
          <cell r="C640" t="str">
            <v>BANSARI</v>
          </cell>
          <cell r="D640" t="str">
            <v>Puskesmas</v>
          </cell>
          <cell r="E640" t="str">
            <v>Non Rawat Inap</v>
          </cell>
          <cell r="F640" t="str">
            <v>Pemerintah Kabupaten</v>
          </cell>
          <cell r="G640">
            <v>33</v>
          </cell>
          <cell r="H640">
            <v>3323</v>
          </cell>
          <cell r="I640">
            <v>0</v>
          </cell>
          <cell r="J640">
            <v>32</v>
          </cell>
          <cell r="K640" t="str">
            <v>JAWA TENGAH</v>
          </cell>
          <cell r="L640" t="str">
            <v>TEMANGGUNG</v>
          </cell>
        </row>
        <row r="641">
          <cell r="B641" t="str">
            <v>P3323020201</v>
          </cell>
          <cell r="C641" t="str">
            <v>BULU</v>
          </cell>
          <cell r="D641" t="str">
            <v>Puskesmas</v>
          </cell>
          <cell r="E641" t="str">
            <v>Non Rawat Inap</v>
          </cell>
          <cell r="F641" t="str">
            <v>Pemerintah Kabupaten</v>
          </cell>
          <cell r="G641">
            <v>33</v>
          </cell>
          <cell r="H641">
            <v>3323</v>
          </cell>
          <cell r="I641">
            <v>0</v>
          </cell>
          <cell r="J641">
            <v>35</v>
          </cell>
          <cell r="K641" t="str">
            <v>JAWA TENGAH</v>
          </cell>
          <cell r="L641" t="str">
            <v>TEMANGGUNG</v>
          </cell>
        </row>
        <row r="642">
          <cell r="B642" t="str">
            <v>P3323030201</v>
          </cell>
          <cell r="C642" t="str">
            <v>TEMANGGUNG</v>
          </cell>
          <cell r="D642" t="str">
            <v>Puskesmas</v>
          </cell>
          <cell r="E642" t="str">
            <v>Non Rawat Inap</v>
          </cell>
          <cell r="F642" t="str">
            <v>Pemerintah Kabupaten</v>
          </cell>
          <cell r="G642">
            <v>33</v>
          </cell>
          <cell r="H642">
            <v>3323</v>
          </cell>
          <cell r="I642">
            <v>0</v>
          </cell>
          <cell r="J642">
            <v>44</v>
          </cell>
          <cell r="K642" t="str">
            <v>JAWA TENGAH</v>
          </cell>
          <cell r="L642" t="str">
            <v>TEMANGGUNG</v>
          </cell>
        </row>
        <row r="643">
          <cell r="B643" t="str">
            <v>P3323030202</v>
          </cell>
          <cell r="C643" t="str">
            <v>DHARMARINI</v>
          </cell>
          <cell r="D643" t="str">
            <v>Puskesmas</v>
          </cell>
          <cell r="E643" t="str">
            <v>Non Rawat Inap</v>
          </cell>
          <cell r="F643" t="str">
            <v>Pemerintah Kabupaten</v>
          </cell>
          <cell r="G643">
            <v>33</v>
          </cell>
          <cell r="H643">
            <v>3323</v>
          </cell>
          <cell r="I643">
            <v>0</v>
          </cell>
          <cell r="J643">
            <v>25</v>
          </cell>
          <cell r="K643" t="str">
            <v>JAWA TENGAH</v>
          </cell>
          <cell r="L643" t="str">
            <v>TEMANGGUNG</v>
          </cell>
        </row>
        <row r="644">
          <cell r="B644" t="str">
            <v>P3323031201</v>
          </cell>
          <cell r="C644" t="str">
            <v>TLOGOMULYO</v>
          </cell>
          <cell r="D644" t="str">
            <v>Puskesmas</v>
          </cell>
          <cell r="E644" t="str">
            <v>Non Rawat Inap</v>
          </cell>
          <cell r="F644" t="str">
            <v>Pemerintah Kabupaten</v>
          </cell>
          <cell r="G644">
            <v>33</v>
          </cell>
          <cell r="H644">
            <v>3323</v>
          </cell>
          <cell r="I644">
            <v>0</v>
          </cell>
          <cell r="J644">
            <v>32</v>
          </cell>
          <cell r="K644" t="str">
            <v>JAWA TENGAH</v>
          </cell>
          <cell r="L644" t="str">
            <v>TEMANGGUNG</v>
          </cell>
        </row>
        <row r="645">
          <cell r="B645" t="str">
            <v>P3323040201</v>
          </cell>
          <cell r="C645" t="str">
            <v>TEMBARAK</v>
          </cell>
          <cell r="D645" t="str">
            <v>Puskesmas</v>
          </cell>
          <cell r="E645" t="str">
            <v>Non Rawat Inap</v>
          </cell>
          <cell r="F645" t="str">
            <v>Pemerintah Kabupaten</v>
          </cell>
          <cell r="G645">
            <v>33</v>
          </cell>
          <cell r="H645">
            <v>3323</v>
          </cell>
          <cell r="I645">
            <v>0</v>
          </cell>
          <cell r="J645">
            <v>34</v>
          </cell>
          <cell r="K645" t="str">
            <v>JAWA TENGAH</v>
          </cell>
          <cell r="L645" t="str">
            <v>TEMANGGUNG</v>
          </cell>
        </row>
        <row r="646">
          <cell r="B646" t="str">
            <v>P3323041201</v>
          </cell>
          <cell r="C646" t="str">
            <v>SELOPAMPANG</v>
          </cell>
          <cell r="D646" t="str">
            <v>Puskesmas</v>
          </cell>
          <cell r="E646" t="str">
            <v>Non Rawat Inap</v>
          </cell>
          <cell r="F646" t="str">
            <v>Pemerintah Kabupaten</v>
          </cell>
          <cell r="G646">
            <v>33</v>
          </cell>
          <cell r="H646">
            <v>3323</v>
          </cell>
          <cell r="I646">
            <v>0</v>
          </cell>
          <cell r="J646">
            <v>32</v>
          </cell>
          <cell r="K646" t="str">
            <v>JAWA TENGAH</v>
          </cell>
          <cell r="L646" t="str">
            <v>TEMANGGUNG</v>
          </cell>
        </row>
        <row r="647">
          <cell r="B647" t="str">
            <v>P3323050201</v>
          </cell>
          <cell r="C647" t="str">
            <v>KRANGGAN</v>
          </cell>
          <cell r="D647" t="str">
            <v>Puskesmas</v>
          </cell>
          <cell r="E647" t="str">
            <v>Non Rawat Inap</v>
          </cell>
          <cell r="F647" t="str">
            <v>Pemerintah Kabupaten</v>
          </cell>
          <cell r="G647">
            <v>33</v>
          </cell>
          <cell r="H647">
            <v>3323</v>
          </cell>
          <cell r="I647">
            <v>0</v>
          </cell>
          <cell r="J647">
            <v>34</v>
          </cell>
          <cell r="K647" t="str">
            <v>JAWA TENGAH</v>
          </cell>
          <cell r="L647" t="str">
            <v>TEMANGGUNG</v>
          </cell>
        </row>
        <row r="648">
          <cell r="B648" t="str">
            <v>P3323050202</v>
          </cell>
          <cell r="C648" t="str">
            <v>PARE</v>
          </cell>
          <cell r="D648" t="str">
            <v>Puskesmas</v>
          </cell>
          <cell r="E648" t="str">
            <v>Non Rawat Inap</v>
          </cell>
          <cell r="F648" t="str">
            <v>Pemerintah Kabupaten</v>
          </cell>
          <cell r="G648">
            <v>33</v>
          </cell>
          <cell r="H648">
            <v>3323</v>
          </cell>
          <cell r="I648">
            <v>0</v>
          </cell>
          <cell r="J648">
            <v>25</v>
          </cell>
          <cell r="K648" t="str">
            <v>JAWA TENGAH</v>
          </cell>
          <cell r="L648" t="str">
            <v>TEMANGGUNG</v>
          </cell>
        </row>
        <row r="649">
          <cell r="B649" t="str">
            <v>P3323060101</v>
          </cell>
          <cell r="C649" t="str">
            <v>PRINGSURAT</v>
          </cell>
          <cell r="D649" t="str">
            <v>Puskesmas</v>
          </cell>
          <cell r="E649" t="str">
            <v>Rawat Inap</v>
          </cell>
          <cell r="F649" t="str">
            <v>Pemerintah Kabupaten</v>
          </cell>
          <cell r="G649">
            <v>33</v>
          </cell>
          <cell r="H649">
            <v>3323</v>
          </cell>
          <cell r="I649">
            <v>0</v>
          </cell>
          <cell r="J649">
            <v>64</v>
          </cell>
          <cell r="K649" t="str">
            <v>JAWA TENGAH</v>
          </cell>
          <cell r="L649" t="str">
            <v>TEMANGGUNG</v>
          </cell>
        </row>
        <row r="650">
          <cell r="B650" t="str">
            <v>P3323070201</v>
          </cell>
          <cell r="C650" t="str">
            <v>KALORAN</v>
          </cell>
          <cell r="D650" t="str">
            <v>Puskesmas</v>
          </cell>
          <cell r="E650" t="str">
            <v>Non Rawat Inap</v>
          </cell>
          <cell r="F650" t="str">
            <v>Pemerintah Kabupaten</v>
          </cell>
          <cell r="G650">
            <v>33</v>
          </cell>
          <cell r="H650">
            <v>3323</v>
          </cell>
          <cell r="I650">
            <v>0</v>
          </cell>
          <cell r="J650">
            <v>31</v>
          </cell>
          <cell r="K650" t="str">
            <v>JAWA TENGAH</v>
          </cell>
          <cell r="L650" t="str">
            <v>TEMANGGUNG</v>
          </cell>
        </row>
        <row r="651">
          <cell r="B651" t="str">
            <v>P3323070202</v>
          </cell>
          <cell r="C651" t="str">
            <v>TEPUSEN</v>
          </cell>
          <cell r="D651" t="str">
            <v>Puskesmas</v>
          </cell>
          <cell r="E651" t="str">
            <v>Non Rawat Inap</v>
          </cell>
          <cell r="F651" t="str">
            <v>Pemerintah Kabupaten</v>
          </cell>
          <cell r="G651">
            <v>33</v>
          </cell>
          <cell r="H651">
            <v>3323</v>
          </cell>
          <cell r="I651">
            <v>0</v>
          </cell>
          <cell r="J651">
            <v>23</v>
          </cell>
          <cell r="K651" t="str">
            <v>JAWA TENGAH</v>
          </cell>
          <cell r="L651" t="str">
            <v>TEMANGGUNG</v>
          </cell>
        </row>
        <row r="652">
          <cell r="B652" t="str">
            <v>P3323080201</v>
          </cell>
          <cell r="C652" t="str">
            <v>KANDANGAN</v>
          </cell>
          <cell r="D652" t="str">
            <v>Puskesmas</v>
          </cell>
          <cell r="E652" t="str">
            <v>Non Rawat Inap</v>
          </cell>
          <cell r="F652" t="str">
            <v>Pemerintah Kabupaten</v>
          </cell>
          <cell r="G652">
            <v>33</v>
          </cell>
          <cell r="H652">
            <v>3323</v>
          </cell>
          <cell r="I652">
            <v>0</v>
          </cell>
          <cell r="J652">
            <v>42</v>
          </cell>
          <cell r="K652" t="str">
            <v>JAWA TENGAH</v>
          </cell>
          <cell r="L652" t="str">
            <v>TEMANGGUNG</v>
          </cell>
        </row>
        <row r="653">
          <cell r="B653" t="str">
            <v>P3323090201</v>
          </cell>
          <cell r="C653" t="str">
            <v>KEDU</v>
          </cell>
          <cell r="D653" t="str">
            <v>Puskesmas</v>
          </cell>
          <cell r="E653" t="str">
            <v>Non Rawat Inap</v>
          </cell>
          <cell r="F653" t="str">
            <v>Pemerintah Kabupaten</v>
          </cell>
          <cell r="G653">
            <v>33</v>
          </cell>
          <cell r="H653">
            <v>3323</v>
          </cell>
          <cell r="I653">
            <v>0</v>
          </cell>
          <cell r="J653">
            <v>43</v>
          </cell>
          <cell r="K653" t="str">
            <v>JAWA TENGAH</v>
          </cell>
          <cell r="L653" t="str">
            <v>TEMANGGUNG</v>
          </cell>
        </row>
        <row r="654">
          <cell r="B654" t="str">
            <v>P3323100101</v>
          </cell>
          <cell r="C654" t="str">
            <v>NGADIREJO</v>
          </cell>
          <cell r="D654" t="str">
            <v>Puskesmas</v>
          </cell>
          <cell r="E654" t="str">
            <v>Rawat Inap</v>
          </cell>
          <cell r="F654" t="str">
            <v>Pemerintah Kabupaten</v>
          </cell>
          <cell r="G654">
            <v>33</v>
          </cell>
          <cell r="H654">
            <v>3323</v>
          </cell>
          <cell r="I654">
            <v>0</v>
          </cell>
          <cell r="J654">
            <v>78</v>
          </cell>
          <cell r="K654" t="str">
            <v>JAWA TENGAH</v>
          </cell>
          <cell r="L654" t="str">
            <v>TEMANGGUNG</v>
          </cell>
        </row>
        <row r="655">
          <cell r="B655" t="str">
            <v>P3323110201</v>
          </cell>
          <cell r="C655" t="str">
            <v>JUMO</v>
          </cell>
          <cell r="D655" t="str">
            <v>Puskesmas</v>
          </cell>
          <cell r="E655" t="str">
            <v>Non Rawat Inap</v>
          </cell>
          <cell r="F655" t="str">
            <v>Pemerintah Kabupaten</v>
          </cell>
          <cell r="G655">
            <v>33</v>
          </cell>
          <cell r="H655">
            <v>3323</v>
          </cell>
          <cell r="I655">
            <v>0</v>
          </cell>
          <cell r="J655">
            <v>45</v>
          </cell>
          <cell r="K655" t="str">
            <v>JAWA TENGAH</v>
          </cell>
          <cell r="L655" t="str">
            <v>TEMANGGUNG</v>
          </cell>
        </row>
        <row r="656">
          <cell r="B656" t="str">
            <v>P3323111201</v>
          </cell>
          <cell r="C656" t="str">
            <v>GEMAWANG</v>
          </cell>
          <cell r="D656" t="str">
            <v>Puskesmas</v>
          </cell>
          <cell r="E656" t="str">
            <v>Non Rawat Inap</v>
          </cell>
          <cell r="F656" t="str">
            <v>Pemerintah Kabupaten</v>
          </cell>
          <cell r="G656">
            <v>33</v>
          </cell>
          <cell r="H656">
            <v>3323</v>
          </cell>
          <cell r="I656">
            <v>0</v>
          </cell>
          <cell r="J656">
            <v>31</v>
          </cell>
          <cell r="K656" t="str">
            <v>JAWA TENGAH</v>
          </cell>
          <cell r="L656" t="str">
            <v>TEMANGGUNG</v>
          </cell>
        </row>
        <row r="657">
          <cell r="B657" t="str">
            <v>P3323120201</v>
          </cell>
          <cell r="C657" t="str">
            <v>CANDIROTO</v>
          </cell>
          <cell r="D657" t="str">
            <v>Puskesmas</v>
          </cell>
          <cell r="E657" t="str">
            <v>Non Rawat Inap</v>
          </cell>
          <cell r="F657" t="str">
            <v>Pemerintah Kabupaten</v>
          </cell>
          <cell r="G657">
            <v>33</v>
          </cell>
          <cell r="H657">
            <v>3323</v>
          </cell>
          <cell r="I657">
            <v>0</v>
          </cell>
          <cell r="J657">
            <v>42</v>
          </cell>
          <cell r="K657" t="str">
            <v>JAWA TENGAH</v>
          </cell>
          <cell r="L657" t="str">
            <v>TEMANGGUNG</v>
          </cell>
        </row>
        <row r="658">
          <cell r="B658" t="str">
            <v>P3323121101</v>
          </cell>
          <cell r="C658" t="str">
            <v>BEJEN</v>
          </cell>
          <cell r="D658" t="str">
            <v>Puskesmas</v>
          </cell>
          <cell r="E658" t="str">
            <v>Rawat Inap</v>
          </cell>
          <cell r="F658" t="str">
            <v>Pemerintah Kabupaten</v>
          </cell>
          <cell r="G658">
            <v>33</v>
          </cell>
          <cell r="H658">
            <v>3323</v>
          </cell>
          <cell r="I658">
            <v>0</v>
          </cell>
          <cell r="J658">
            <v>55</v>
          </cell>
          <cell r="K658" t="str">
            <v>JAWA TENGAH</v>
          </cell>
          <cell r="L658" t="str">
            <v>TEMANGGUNG</v>
          </cell>
        </row>
        <row r="659">
          <cell r="B659" t="str">
            <v>P3323130201</v>
          </cell>
          <cell r="C659" t="str">
            <v>TRETEP</v>
          </cell>
          <cell r="D659" t="str">
            <v>Puskesmas</v>
          </cell>
          <cell r="E659" t="str">
            <v>Non Rawat Inap</v>
          </cell>
          <cell r="F659" t="str">
            <v>Pemerintah Kabupaten</v>
          </cell>
          <cell r="G659">
            <v>33</v>
          </cell>
          <cell r="H659">
            <v>3323</v>
          </cell>
          <cell r="I659">
            <v>0</v>
          </cell>
          <cell r="J659">
            <v>33</v>
          </cell>
          <cell r="K659" t="str">
            <v>JAWA TENGAH</v>
          </cell>
          <cell r="L659" t="str">
            <v>TEMANGGUNG</v>
          </cell>
        </row>
        <row r="660">
          <cell r="B660" t="str">
            <v>P3323131201</v>
          </cell>
          <cell r="C660" t="str">
            <v>WONOBOYO</v>
          </cell>
          <cell r="D660" t="str">
            <v>Puskesmas</v>
          </cell>
          <cell r="E660" t="str">
            <v>Non Rawat Inap</v>
          </cell>
          <cell r="F660" t="str">
            <v>Pemerintah Kabupaten</v>
          </cell>
          <cell r="G660">
            <v>33</v>
          </cell>
          <cell r="H660">
            <v>3323</v>
          </cell>
          <cell r="I660">
            <v>0</v>
          </cell>
          <cell r="J660">
            <v>36</v>
          </cell>
          <cell r="K660" t="str">
            <v>JAWA TENGAH</v>
          </cell>
          <cell r="L660" t="str">
            <v>TEMANGGUNG</v>
          </cell>
        </row>
        <row r="661">
          <cell r="B661" t="str">
            <v>P3324010201</v>
          </cell>
          <cell r="C661" t="str">
            <v>PLANTUNGAN</v>
          </cell>
          <cell r="D661" t="str">
            <v>Puskesmas</v>
          </cell>
          <cell r="E661" t="str">
            <v>Non Rawat Inap</v>
          </cell>
          <cell r="F661" t="str">
            <v>Pemerintah Kabupaten</v>
          </cell>
          <cell r="G661">
            <v>33</v>
          </cell>
          <cell r="H661">
            <v>3324</v>
          </cell>
          <cell r="I661">
            <v>0</v>
          </cell>
          <cell r="J661">
            <v>40</v>
          </cell>
          <cell r="K661" t="str">
            <v>JAWA TENGAH</v>
          </cell>
          <cell r="L661" t="str">
            <v>KENDAL</v>
          </cell>
        </row>
        <row r="662">
          <cell r="B662" t="str">
            <v>P3324020101</v>
          </cell>
          <cell r="C662" t="str">
            <v>SUKOREJO  I</v>
          </cell>
          <cell r="D662" t="str">
            <v>Puskesmas</v>
          </cell>
          <cell r="E662" t="str">
            <v>Rawat Inap</v>
          </cell>
          <cell r="F662" t="str">
            <v>Pemerintah Kabupaten</v>
          </cell>
          <cell r="G662">
            <v>33</v>
          </cell>
          <cell r="H662">
            <v>3324</v>
          </cell>
          <cell r="I662">
            <v>0</v>
          </cell>
          <cell r="J662">
            <v>86</v>
          </cell>
          <cell r="K662" t="str">
            <v>JAWA TENGAH</v>
          </cell>
          <cell r="L662" t="str">
            <v>KENDAL</v>
          </cell>
        </row>
        <row r="663">
          <cell r="B663" t="str">
            <v>P3324020202</v>
          </cell>
          <cell r="C663" t="str">
            <v>SUKOREJO  II</v>
          </cell>
          <cell r="D663" t="str">
            <v>Puskesmas</v>
          </cell>
          <cell r="E663" t="str">
            <v>Non Rawat Inap</v>
          </cell>
          <cell r="F663" t="str">
            <v>Pemerintah Kabupaten</v>
          </cell>
          <cell r="G663">
            <v>33</v>
          </cell>
          <cell r="H663">
            <v>3324</v>
          </cell>
          <cell r="I663">
            <v>0</v>
          </cell>
          <cell r="J663">
            <v>30</v>
          </cell>
          <cell r="K663" t="str">
            <v>JAWA TENGAH</v>
          </cell>
          <cell r="L663" t="str">
            <v>KENDAL</v>
          </cell>
        </row>
        <row r="664">
          <cell r="B664" t="str">
            <v>P3324030201</v>
          </cell>
          <cell r="C664" t="str">
            <v>PAGERUYUNG</v>
          </cell>
          <cell r="D664" t="str">
            <v>Puskesmas</v>
          </cell>
          <cell r="E664" t="str">
            <v>Non Rawat Inap</v>
          </cell>
          <cell r="F664" t="str">
            <v>Pemerintah Kabupaten</v>
          </cell>
          <cell r="G664">
            <v>33</v>
          </cell>
          <cell r="H664">
            <v>3324</v>
          </cell>
          <cell r="I664">
            <v>0</v>
          </cell>
          <cell r="J664">
            <v>37</v>
          </cell>
          <cell r="K664" t="str">
            <v>JAWA TENGAH</v>
          </cell>
          <cell r="L664" t="str">
            <v>KENDAL</v>
          </cell>
        </row>
        <row r="665">
          <cell r="B665" t="str">
            <v>P3324040101</v>
          </cell>
          <cell r="C665" t="str">
            <v>PATEAN</v>
          </cell>
          <cell r="D665" t="str">
            <v>Puskesmas</v>
          </cell>
          <cell r="E665" t="str">
            <v>Rawat Inap</v>
          </cell>
          <cell r="F665" t="str">
            <v>Pemerintah Kabupaten</v>
          </cell>
          <cell r="G665">
            <v>33</v>
          </cell>
          <cell r="H665">
            <v>3324</v>
          </cell>
          <cell r="I665">
            <v>0</v>
          </cell>
          <cell r="J665">
            <v>48</v>
          </cell>
          <cell r="K665" t="str">
            <v>JAWA TENGAH</v>
          </cell>
          <cell r="L665" t="str">
            <v>KENDAL</v>
          </cell>
        </row>
        <row r="666">
          <cell r="B666" t="str">
            <v>P3324050201</v>
          </cell>
          <cell r="C666" t="str">
            <v>SINGOROJO  I</v>
          </cell>
          <cell r="D666" t="str">
            <v>Puskesmas</v>
          </cell>
          <cell r="E666" t="str">
            <v>Non Rawat Inap</v>
          </cell>
          <cell r="F666" t="str">
            <v>Pemerintah Kabupaten</v>
          </cell>
          <cell r="G666">
            <v>33</v>
          </cell>
          <cell r="H666">
            <v>3324</v>
          </cell>
          <cell r="I666">
            <v>0</v>
          </cell>
          <cell r="J666">
            <v>28</v>
          </cell>
          <cell r="K666" t="str">
            <v>JAWA TENGAH</v>
          </cell>
          <cell r="L666" t="str">
            <v>KENDAL</v>
          </cell>
        </row>
        <row r="667">
          <cell r="B667" t="str">
            <v>P3324050202</v>
          </cell>
          <cell r="C667" t="str">
            <v>SINGOROJO  II</v>
          </cell>
          <cell r="D667" t="str">
            <v>Puskesmas</v>
          </cell>
          <cell r="E667" t="str">
            <v>Non Rawat Inap</v>
          </cell>
          <cell r="F667" t="str">
            <v>Pemerintah Kabupaten</v>
          </cell>
          <cell r="G667">
            <v>33</v>
          </cell>
          <cell r="H667">
            <v>3324</v>
          </cell>
          <cell r="I667">
            <v>0</v>
          </cell>
          <cell r="J667">
            <v>30</v>
          </cell>
          <cell r="K667" t="str">
            <v>JAWA TENGAH</v>
          </cell>
          <cell r="L667" t="str">
            <v>KENDAL</v>
          </cell>
        </row>
        <row r="668">
          <cell r="B668" t="str">
            <v>P3324060101</v>
          </cell>
          <cell r="C668" t="str">
            <v>LIMBANGAN</v>
          </cell>
          <cell r="D668" t="str">
            <v>Puskesmas</v>
          </cell>
          <cell r="E668" t="str">
            <v>Rawat Inap</v>
          </cell>
          <cell r="F668" t="str">
            <v>Pemerintah Kabupaten</v>
          </cell>
          <cell r="G668">
            <v>33</v>
          </cell>
          <cell r="H668">
            <v>3324</v>
          </cell>
          <cell r="I668">
            <v>0</v>
          </cell>
          <cell r="J668">
            <v>62</v>
          </cell>
          <cell r="K668" t="str">
            <v>JAWA TENGAH</v>
          </cell>
          <cell r="L668" t="str">
            <v>KENDAL</v>
          </cell>
        </row>
        <row r="669">
          <cell r="B669" t="str">
            <v>P3324070101</v>
          </cell>
          <cell r="C669" t="str">
            <v>BOJA I</v>
          </cell>
          <cell r="D669" t="str">
            <v>Puskesmas</v>
          </cell>
          <cell r="E669" t="str">
            <v>Rawat Inap</v>
          </cell>
          <cell r="F669" t="str">
            <v>Pemerintah Kabupaten</v>
          </cell>
          <cell r="G669">
            <v>33</v>
          </cell>
          <cell r="H669">
            <v>3324</v>
          </cell>
          <cell r="I669">
            <v>0</v>
          </cell>
          <cell r="J669">
            <v>91</v>
          </cell>
          <cell r="K669" t="str">
            <v>JAWA TENGAH</v>
          </cell>
          <cell r="L669" t="str">
            <v>KENDAL</v>
          </cell>
        </row>
        <row r="670">
          <cell r="B670" t="str">
            <v>P3324070202</v>
          </cell>
          <cell r="C670" t="str">
            <v>BOJA II</v>
          </cell>
          <cell r="D670" t="str">
            <v>Puskesmas</v>
          </cell>
          <cell r="E670" t="str">
            <v>Non Rawat Inap</v>
          </cell>
          <cell r="F670" t="str">
            <v>Pemerintah Kabupaten</v>
          </cell>
          <cell r="G670">
            <v>33</v>
          </cell>
          <cell r="H670">
            <v>3324</v>
          </cell>
          <cell r="I670">
            <v>0</v>
          </cell>
          <cell r="J670">
            <v>37</v>
          </cell>
          <cell r="K670" t="str">
            <v>JAWA TENGAH</v>
          </cell>
          <cell r="L670" t="str">
            <v>KENDAL</v>
          </cell>
        </row>
        <row r="671">
          <cell r="B671" t="str">
            <v>P3324080101</v>
          </cell>
          <cell r="C671" t="str">
            <v>KALIWUNGU</v>
          </cell>
          <cell r="D671" t="str">
            <v>Puskesmas</v>
          </cell>
          <cell r="E671" t="str">
            <v>Rawat Inap</v>
          </cell>
          <cell r="F671" t="str">
            <v>Pemerintah Kabupaten</v>
          </cell>
          <cell r="G671">
            <v>33</v>
          </cell>
          <cell r="H671">
            <v>3324</v>
          </cell>
          <cell r="I671">
            <v>0</v>
          </cell>
          <cell r="J671">
            <v>82</v>
          </cell>
          <cell r="K671" t="str">
            <v>JAWA TENGAH</v>
          </cell>
          <cell r="L671" t="str">
            <v>KENDAL</v>
          </cell>
        </row>
        <row r="672">
          <cell r="B672" t="str">
            <v>P3324081201</v>
          </cell>
          <cell r="C672" t="str">
            <v>KALIWUNGU SELATAN</v>
          </cell>
          <cell r="D672" t="str">
            <v>Puskesmas</v>
          </cell>
          <cell r="E672" t="str">
            <v>Non Rawat Inap</v>
          </cell>
          <cell r="F672" t="str">
            <v>Pemerintah Kabupaten</v>
          </cell>
          <cell r="G672">
            <v>33</v>
          </cell>
          <cell r="H672">
            <v>3324</v>
          </cell>
          <cell r="I672">
            <v>0</v>
          </cell>
          <cell r="J672">
            <v>37</v>
          </cell>
          <cell r="K672" t="str">
            <v>JAWA TENGAH</v>
          </cell>
          <cell r="L672" t="str">
            <v>KENDAL</v>
          </cell>
        </row>
        <row r="673">
          <cell r="B673" t="str">
            <v>P3324090102</v>
          </cell>
          <cell r="C673" t="str">
            <v>BRANGSONG  II</v>
          </cell>
          <cell r="D673" t="str">
            <v>Puskesmas</v>
          </cell>
          <cell r="E673" t="str">
            <v>Rawat Inap</v>
          </cell>
          <cell r="F673" t="str">
            <v>Pemerintah Kabupaten</v>
          </cell>
          <cell r="G673">
            <v>33</v>
          </cell>
          <cell r="H673">
            <v>3324</v>
          </cell>
          <cell r="I673">
            <v>0</v>
          </cell>
          <cell r="J673">
            <v>70</v>
          </cell>
          <cell r="K673" t="str">
            <v>JAWA TENGAH</v>
          </cell>
          <cell r="L673" t="str">
            <v>KENDAL</v>
          </cell>
        </row>
        <row r="674">
          <cell r="B674" t="str">
            <v>P3324090201</v>
          </cell>
          <cell r="C674" t="str">
            <v>BRANGSONG  I</v>
          </cell>
          <cell r="D674" t="str">
            <v>Puskesmas</v>
          </cell>
          <cell r="E674" t="str">
            <v>Non Rawat Inap</v>
          </cell>
          <cell r="F674" t="str">
            <v>Pemerintah Kabupaten</v>
          </cell>
          <cell r="G674">
            <v>33</v>
          </cell>
          <cell r="H674">
            <v>3324</v>
          </cell>
          <cell r="I674">
            <v>0</v>
          </cell>
          <cell r="J674">
            <v>32</v>
          </cell>
          <cell r="K674" t="str">
            <v>JAWA TENGAH</v>
          </cell>
          <cell r="L674" t="str">
            <v>KENDAL</v>
          </cell>
        </row>
        <row r="675">
          <cell r="B675" t="str">
            <v>P3324100101</v>
          </cell>
          <cell r="C675" t="str">
            <v>PEGANDON</v>
          </cell>
          <cell r="D675" t="str">
            <v>Puskesmas</v>
          </cell>
          <cell r="E675" t="str">
            <v>Rawat Inap</v>
          </cell>
          <cell r="F675" t="str">
            <v>Pemerintah Kabupaten</v>
          </cell>
          <cell r="G675">
            <v>33</v>
          </cell>
          <cell r="H675">
            <v>3324</v>
          </cell>
          <cell r="I675">
            <v>0</v>
          </cell>
          <cell r="J675">
            <v>68</v>
          </cell>
          <cell r="K675" t="str">
            <v>JAWA TENGAH</v>
          </cell>
          <cell r="L675" t="str">
            <v>KENDAL</v>
          </cell>
        </row>
        <row r="676">
          <cell r="B676" t="str">
            <v>P3324101201</v>
          </cell>
          <cell r="C676" t="str">
            <v>NGAMPEL</v>
          </cell>
          <cell r="D676" t="str">
            <v>Puskesmas</v>
          </cell>
          <cell r="E676" t="str">
            <v>Non Rawat Inap</v>
          </cell>
          <cell r="F676" t="str">
            <v>Pemerintah Kabupaten</v>
          </cell>
          <cell r="G676">
            <v>33</v>
          </cell>
          <cell r="H676">
            <v>3324</v>
          </cell>
          <cell r="I676">
            <v>0</v>
          </cell>
          <cell r="J676">
            <v>43</v>
          </cell>
          <cell r="K676" t="str">
            <v>JAWA TENGAH</v>
          </cell>
          <cell r="L676" t="str">
            <v>KENDAL</v>
          </cell>
        </row>
        <row r="677">
          <cell r="B677" t="str">
            <v>P3324110201</v>
          </cell>
          <cell r="C677" t="str">
            <v>GEMUH I</v>
          </cell>
          <cell r="D677" t="str">
            <v>Puskesmas</v>
          </cell>
          <cell r="E677" t="str">
            <v>Non Rawat Inap</v>
          </cell>
          <cell r="F677" t="str">
            <v>Pemerintah Kabupaten</v>
          </cell>
          <cell r="G677">
            <v>33</v>
          </cell>
          <cell r="H677">
            <v>3324</v>
          </cell>
          <cell r="I677">
            <v>0</v>
          </cell>
          <cell r="J677">
            <v>44</v>
          </cell>
          <cell r="K677" t="str">
            <v>JAWA TENGAH</v>
          </cell>
          <cell r="L677" t="str">
            <v>KENDAL</v>
          </cell>
        </row>
        <row r="678">
          <cell r="B678" t="str">
            <v>P3324110202</v>
          </cell>
          <cell r="C678" t="str">
            <v>GEMUH II</v>
          </cell>
          <cell r="D678" t="str">
            <v>Puskesmas</v>
          </cell>
          <cell r="E678" t="str">
            <v>Non Rawat Inap</v>
          </cell>
          <cell r="F678" t="str">
            <v>Pemerintah Kabupaten</v>
          </cell>
          <cell r="G678">
            <v>33</v>
          </cell>
          <cell r="H678">
            <v>3324</v>
          </cell>
          <cell r="I678">
            <v>0</v>
          </cell>
          <cell r="J678">
            <v>28</v>
          </cell>
          <cell r="K678" t="str">
            <v>JAWA TENGAH</v>
          </cell>
          <cell r="L678" t="str">
            <v>KENDAL</v>
          </cell>
        </row>
        <row r="679">
          <cell r="B679" t="str">
            <v>P3324111201</v>
          </cell>
          <cell r="C679" t="str">
            <v>RINGINARUM</v>
          </cell>
          <cell r="D679" t="str">
            <v>Puskesmas</v>
          </cell>
          <cell r="E679" t="str">
            <v>Non Rawat Inap</v>
          </cell>
          <cell r="F679" t="str">
            <v>Pemerintah Kabupaten</v>
          </cell>
          <cell r="G679">
            <v>33</v>
          </cell>
          <cell r="H679">
            <v>3324</v>
          </cell>
          <cell r="I679">
            <v>0</v>
          </cell>
          <cell r="J679">
            <v>59</v>
          </cell>
          <cell r="K679" t="str">
            <v>JAWA TENGAH</v>
          </cell>
          <cell r="L679" t="str">
            <v>KENDAL</v>
          </cell>
        </row>
        <row r="680">
          <cell r="B680" t="str">
            <v>P3324120101</v>
          </cell>
          <cell r="C680" t="str">
            <v>WELERI  I</v>
          </cell>
          <cell r="D680" t="str">
            <v>Puskesmas</v>
          </cell>
          <cell r="E680" t="str">
            <v>Rawat Inap</v>
          </cell>
          <cell r="F680" t="str">
            <v>Pemerintah Kabupaten</v>
          </cell>
          <cell r="G680">
            <v>33</v>
          </cell>
          <cell r="H680">
            <v>3324</v>
          </cell>
          <cell r="I680">
            <v>0</v>
          </cell>
          <cell r="J680">
            <v>41</v>
          </cell>
          <cell r="K680" t="str">
            <v>JAWA TENGAH</v>
          </cell>
          <cell r="L680" t="str">
            <v>KENDAL</v>
          </cell>
        </row>
        <row r="681">
          <cell r="B681" t="str">
            <v>P3324120202</v>
          </cell>
          <cell r="C681" t="str">
            <v>WELERI  II</v>
          </cell>
          <cell r="D681" t="str">
            <v>Puskesmas</v>
          </cell>
          <cell r="E681" t="str">
            <v>Non Rawat Inap</v>
          </cell>
          <cell r="F681" t="str">
            <v>Pemerintah Kabupaten</v>
          </cell>
          <cell r="G681">
            <v>33</v>
          </cell>
          <cell r="H681">
            <v>3324</v>
          </cell>
          <cell r="I681">
            <v>0</v>
          </cell>
          <cell r="J681">
            <v>44</v>
          </cell>
          <cell r="K681" t="str">
            <v>JAWA TENGAH</v>
          </cell>
          <cell r="L681" t="str">
            <v>KENDAL</v>
          </cell>
        </row>
        <row r="682">
          <cell r="B682" t="str">
            <v>P3324130102</v>
          </cell>
          <cell r="C682" t="str">
            <v>ROWOSARI  II</v>
          </cell>
          <cell r="D682" t="str">
            <v>Puskesmas</v>
          </cell>
          <cell r="E682" t="str">
            <v>Rawat Inap</v>
          </cell>
          <cell r="F682" t="str">
            <v>Pemerintah Kabupaten</v>
          </cell>
          <cell r="G682">
            <v>33</v>
          </cell>
          <cell r="H682">
            <v>3324</v>
          </cell>
          <cell r="I682">
            <v>0</v>
          </cell>
          <cell r="J682">
            <v>38</v>
          </cell>
          <cell r="K682" t="str">
            <v>JAWA TENGAH</v>
          </cell>
          <cell r="L682" t="str">
            <v>KENDAL</v>
          </cell>
        </row>
        <row r="683">
          <cell r="B683" t="str">
            <v>P3324130201</v>
          </cell>
          <cell r="C683" t="str">
            <v>ROWOSARI  I</v>
          </cell>
          <cell r="D683" t="str">
            <v>Puskesmas</v>
          </cell>
          <cell r="E683" t="str">
            <v>Non Rawat Inap</v>
          </cell>
          <cell r="F683" t="str">
            <v>Pemerintah Kabupaten</v>
          </cell>
          <cell r="G683">
            <v>33</v>
          </cell>
          <cell r="H683">
            <v>3324</v>
          </cell>
          <cell r="I683">
            <v>0</v>
          </cell>
          <cell r="J683">
            <v>81</v>
          </cell>
          <cell r="K683" t="str">
            <v>JAWA TENGAH</v>
          </cell>
          <cell r="L683" t="str">
            <v>KENDAL</v>
          </cell>
        </row>
        <row r="684">
          <cell r="B684" t="str">
            <v>P3324140201</v>
          </cell>
          <cell r="C684" t="str">
            <v>KANGKUNG I</v>
          </cell>
          <cell r="D684" t="str">
            <v>Puskesmas</v>
          </cell>
          <cell r="E684" t="str">
            <v>Non Rawat Inap</v>
          </cell>
          <cell r="F684" t="str">
            <v>Pemerintah Kabupaten</v>
          </cell>
          <cell r="G684">
            <v>33</v>
          </cell>
          <cell r="H684">
            <v>3324</v>
          </cell>
          <cell r="I684">
            <v>0</v>
          </cell>
          <cell r="J684">
            <v>51</v>
          </cell>
          <cell r="K684" t="str">
            <v>JAWA TENGAH</v>
          </cell>
          <cell r="L684" t="str">
            <v>KENDAL</v>
          </cell>
        </row>
        <row r="685">
          <cell r="B685" t="str">
            <v>P3324140202</v>
          </cell>
          <cell r="C685" t="str">
            <v>KANGKUNG II</v>
          </cell>
          <cell r="D685" t="str">
            <v>Puskesmas</v>
          </cell>
          <cell r="E685" t="str">
            <v>Non Rawat Inap</v>
          </cell>
          <cell r="F685" t="str">
            <v>Pemerintah Kabupaten</v>
          </cell>
          <cell r="G685">
            <v>33</v>
          </cell>
          <cell r="H685">
            <v>3324</v>
          </cell>
          <cell r="I685">
            <v>0</v>
          </cell>
          <cell r="J685">
            <v>35</v>
          </cell>
          <cell r="K685" t="str">
            <v>JAWA TENGAH</v>
          </cell>
          <cell r="L685" t="str">
            <v>KENDAL</v>
          </cell>
        </row>
        <row r="686">
          <cell r="B686" t="str">
            <v>P3324150101</v>
          </cell>
          <cell r="C686" t="str">
            <v>CEPIRING</v>
          </cell>
          <cell r="D686" t="str">
            <v>Puskesmas</v>
          </cell>
          <cell r="E686" t="str">
            <v>Rawat Inap</v>
          </cell>
          <cell r="F686" t="str">
            <v>Pemerintah Kabupaten</v>
          </cell>
          <cell r="G686">
            <v>33</v>
          </cell>
          <cell r="H686">
            <v>3324</v>
          </cell>
          <cell r="I686">
            <v>0</v>
          </cell>
          <cell r="J686">
            <v>63</v>
          </cell>
          <cell r="K686" t="str">
            <v>JAWA TENGAH</v>
          </cell>
          <cell r="L686" t="str">
            <v>KENDAL</v>
          </cell>
        </row>
        <row r="687">
          <cell r="B687" t="str">
            <v>P3324160201</v>
          </cell>
          <cell r="C687" t="str">
            <v>PATEBON I</v>
          </cell>
          <cell r="D687" t="str">
            <v>Puskesmas</v>
          </cell>
          <cell r="E687" t="str">
            <v>Non Rawat Inap</v>
          </cell>
          <cell r="F687" t="str">
            <v>Pemerintah Kabupaten</v>
          </cell>
          <cell r="G687">
            <v>33</v>
          </cell>
          <cell r="H687">
            <v>3324</v>
          </cell>
          <cell r="I687">
            <v>0</v>
          </cell>
          <cell r="J687">
            <v>35</v>
          </cell>
          <cell r="K687" t="str">
            <v>JAWA TENGAH</v>
          </cell>
          <cell r="L687" t="str">
            <v>KENDAL</v>
          </cell>
        </row>
        <row r="688">
          <cell r="B688" t="str">
            <v>P3324160202</v>
          </cell>
          <cell r="C688" t="str">
            <v>PATEBON II</v>
          </cell>
          <cell r="D688" t="str">
            <v>Puskesmas</v>
          </cell>
          <cell r="E688" t="str">
            <v>Non Rawat Inap</v>
          </cell>
          <cell r="F688" t="str">
            <v>Pemerintah Kabupaten</v>
          </cell>
          <cell r="G688">
            <v>33</v>
          </cell>
          <cell r="H688">
            <v>3324</v>
          </cell>
          <cell r="I688">
            <v>0</v>
          </cell>
          <cell r="J688">
            <v>44</v>
          </cell>
          <cell r="K688" t="str">
            <v>JAWA TENGAH</v>
          </cell>
          <cell r="L688" t="str">
            <v>KENDAL</v>
          </cell>
        </row>
        <row r="689">
          <cell r="B689" t="str">
            <v>P3324170101</v>
          </cell>
          <cell r="C689" t="str">
            <v>KENDAL I</v>
          </cell>
          <cell r="D689" t="str">
            <v>Puskesmas</v>
          </cell>
          <cell r="E689" t="str">
            <v>Rawat Inap</v>
          </cell>
          <cell r="F689" t="str">
            <v>Pemerintah Kabupaten</v>
          </cell>
          <cell r="G689">
            <v>33</v>
          </cell>
          <cell r="H689">
            <v>3324</v>
          </cell>
          <cell r="I689">
            <v>0</v>
          </cell>
          <cell r="J689">
            <v>46</v>
          </cell>
          <cell r="K689" t="str">
            <v>JAWA TENGAH</v>
          </cell>
          <cell r="L689" t="str">
            <v>KENDAL</v>
          </cell>
        </row>
        <row r="690">
          <cell r="B690" t="str">
            <v>P3324170202</v>
          </cell>
          <cell r="C690" t="str">
            <v>KENDAL II</v>
          </cell>
          <cell r="D690" t="str">
            <v>Puskesmas</v>
          </cell>
          <cell r="E690" t="str">
            <v>Non Rawat Inap</v>
          </cell>
          <cell r="F690" t="str">
            <v>Pemerintah Kabupaten</v>
          </cell>
          <cell r="G690">
            <v>33</v>
          </cell>
          <cell r="H690">
            <v>3324</v>
          </cell>
          <cell r="I690">
            <v>0</v>
          </cell>
          <cell r="J690">
            <v>37</v>
          </cell>
          <cell r="K690" t="str">
            <v>JAWA TENGAH</v>
          </cell>
          <cell r="L690" t="str">
            <v>KENDAL</v>
          </cell>
        </row>
        <row r="691">
          <cell r="B691" t="str">
            <v>P3325010201</v>
          </cell>
          <cell r="C691" t="str">
            <v>WONOTUNGGAL</v>
          </cell>
          <cell r="D691" t="str">
            <v>Puskesmas</v>
          </cell>
          <cell r="E691" t="str">
            <v>Non Rawat Inap</v>
          </cell>
          <cell r="F691" t="str">
            <v>Pemerintah Kabupaten</v>
          </cell>
          <cell r="G691">
            <v>33</v>
          </cell>
          <cell r="H691">
            <v>3325</v>
          </cell>
          <cell r="I691">
            <v>0</v>
          </cell>
          <cell r="J691">
            <v>42</v>
          </cell>
          <cell r="K691" t="str">
            <v>JAWA TENGAH</v>
          </cell>
          <cell r="L691" t="str">
            <v>BATANG</v>
          </cell>
        </row>
        <row r="692">
          <cell r="B692" t="str">
            <v>P3325020101</v>
          </cell>
          <cell r="C692" t="str">
            <v>BANDAR  I</v>
          </cell>
          <cell r="D692" t="str">
            <v>Puskesmas</v>
          </cell>
          <cell r="E692" t="str">
            <v>Rawat Inap</v>
          </cell>
          <cell r="F692" t="str">
            <v>Pemerintah Kabupaten</v>
          </cell>
          <cell r="G692">
            <v>33</v>
          </cell>
          <cell r="H692">
            <v>3325</v>
          </cell>
          <cell r="I692">
            <v>0</v>
          </cell>
          <cell r="J692">
            <v>56</v>
          </cell>
          <cell r="K692" t="str">
            <v>JAWA TENGAH</v>
          </cell>
          <cell r="L692" t="str">
            <v>BATANG</v>
          </cell>
        </row>
        <row r="693">
          <cell r="B693" t="str">
            <v>P3325020202</v>
          </cell>
          <cell r="C693" t="str">
            <v>BANDAR  II</v>
          </cell>
          <cell r="D693" t="str">
            <v>Puskesmas</v>
          </cell>
          <cell r="E693" t="str">
            <v>Non Rawat Inap</v>
          </cell>
          <cell r="F693" t="str">
            <v>Pemerintah Kabupaten</v>
          </cell>
          <cell r="G693">
            <v>33</v>
          </cell>
          <cell r="H693">
            <v>3325</v>
          </cell>
          <cell r="I693">
            <v>0</v>
          </cell>
          <cell r="J693">
            <v>22</v>
          </cell>
          <cell r="K693" t="str">
            <v>JAWA TENGAH</v>
          </cell>
          <cell r="L693" t="str">
            <v>BATANG</v>
          </cell>
        </row>
        <row r="694">
          <cell r="B694" t="str">
            <v>P3325030201</v>
          </cell>
          <cell r="C694" t="str">
            <v>BLADO  I</v>
          </cell>
          <cell r="D694" t="str">
            <v>Puskesmas</v>
          </cell>
          <cell r="E694" t="str">
            <v>Non Rawat Inap</v>
          </cell>
          <cell r="F694" t="str">
            <v>Pemerintah Kabupaten</v>
          </cell>
          <cell r="G694">
            <v>33</v>
          </cell>
          <cell r="H694">
            <v>3325</v>
          </cell>
          <cell r="I694">
            <v>0</v>
          </cell>
          <cell r="J694">
            <v>24</v>
          </cell>
          <cell r="K694" t="str">
            <v>JAWA TENGAH</v>
          </cell>
          <cell r="L694" t="str">
            <v>BATANG</v>
          </cell>
        </row>
        <row r="695">
          <cell r="B695" t="str">
            <v>P3325030202</v>
          </cell>
          <cell r="C695" t="str">
            <v>BLADO  II</v>
          </cell>
          <cell r="D695" t="str">
            <v>Puskesmas</v>
          </cell>
          <cell r="E695" t="str">
            <v>Non Rawat Inap</v>
          </cell>
          <cell r="F695" t="str">
            <v>Pemerintah Kabupaten</v>
          </cell>
          <cell r="G695">
            <v>33</v>
          </cell>
          <cell r="H695">
            <v>3325</v>
          </cell>
          <cell r="I695">
            <v>0</v>
          </cell>
          <cell r="J695">
            <v>21</v>
          </cell>
          <cell r="K695" t="str">
            <v>JAWA TENGAH</v>
          </cell>
          <cell r="L695" t="str">
            <v>BATANG</v>
          </cell>
        </row>
        <row r="696">
          <cell r="B696" t="str">
            <v>P3325040201</v>
          </cell>
          <cell r="C696" t="str">
            <v>REBAN</v>
          </cell>
          <cell r="D696" t="str">
            <v>Puskesmas</v>
          </cell>
          <cell r="E696" t="str">
            <v>Non Rawat Inap</v>
          </cell>
          <cell r="F696" t="str">
            <v>Pemerintah Kabupaten</v>
          </cell>
          <cell r="G696">
            <v>33</v>
          </cell>
          <cell r="H696">
            <v>3325</v>
          </cell>
          <cell r="I696">
            <v>0</v>
          </cell>
          <cell r="J696">
            <v>39</v>
          </cell>
          <cell r="K696" t="str">
            <v>JAWA TENGAH</v>
          </cell>
          <cell r="L696" t="str">
            <v>BATANG</v>
          </cell>
        </row>
        <row r="697">
          <cell r="B697" t="str">
            <v>P3325050101</v>
          </cell>
          <cell r="C697" t="str">
            <v>BAWANG</v>
          </cell>
          <cell r="D697" t="str">
            <v>Puskesmas</v>
          </cell>
          <cell r="E697" t="str">
            <v>Rawat Inap</v>
          </cell>
          <cell r="F697" t="str">
            <v>Pemerintah Kabupaten</v>
          </cell>
          <cell r="G697">
            <v>33</v>
          </cell>
          <cell r="H697">
            <v>3325</v>
          </cell>
          <cell r="I697">
            <v>0</v>
          </cell>
          <cell r="J697">
            <v>61</v>
          </cell>
          <cell r="K697" t="str">
            <v>JAWA TENGAH</v>
          </cell>
          <cell r="L697" t="str">
            <v>BATANG</v>
          </cell>
        </row>
        <row r="698">
          <cell r="B698" t="str">
            <v>P3325060201</v>
          </cell>
          <cell r="C698" t="str">
            <v>TERSONO</v>
          </cell>
          <cell r="D698" t="str">
            <v>Puskesmas</v>
          </cell>
          <cell r="E698" t="str">
            <v>Non Rawat Inap</v>
          </cell>
          <cell r="F698" t="str">
            <v>Pemerintah Kabupaten</v>
          </cell>
          <cell r="G698">
            <v>33</v>
          </cell>
          <cell r="H698">
            <v>3325</v>
          </cell>
          <cell r="I698">
            <v>0</v>
          </cell>
          <cell r="J698">
            <v>43</v>
          </cell>
          <cell r="K698" t="str">
            <v>JAWA TENGAH</v>
          </cell>
          <cell r="L698" t="str">
            <v>BATANG</v>
          </cell>
        </row>
        <row r="699">
          <cell r="B699" t="str">
            <v>P3325070101</v>
          </cell>
          <cell r="C699" t="str">
            <v>GRINGSING  I</v>
          </cell>
          <cell r="D699" t="str">
            <v>Puskesmas</v>
          </cell>
          <cell r="E699" t="str">
            <v>Rawat Inap</v>
          </cell>
          <cell r="F699" t="str">
            <v>Pemerintah Kabupaten</v>
          </cell>
          <cell r="G699">
            <v>33</v>
          </cell>
          <cell r="H699">
            <v>3325</v>
          </cell>
          <cell r="I699">
            <v>0</v>
          </cell>
          <cell r="J699">
            <v>60</v>
          </cell>
          <cell r="K699" t="str">
            <v>JAWA TENGAH</v>
          </cell>
          <cell r="L699" t="str">
            <v>BATANG</v>
          </cell>
        </row>
        <row r="700">
          <cell r="B700" t="str">
            <v>P3325070202</v>
          </cell>
          <cell r="C700" t="str">
            <v>GRINGSING  II</v>
          </cell>
          <cell r="D700" t="str">
            <v>Puskesmas</v>
          </cell>
          <cell r="E700" t="str">
            <v>Non Rawat Inap</v>
          </cell>
          <cell r="F700" t="str">
            <v>Pemerintah Kabupaten</v>
          </cell>
          <cell r="G700">
            <v>33</v>
          </cell>
          <cell r="H700">
            <v>3325</v>
          </cell>
          <cell r="I700">
            <v>0</v>
          </cell>
          <cell r="J700">
            <v>24</v>
          </cell>
          <cell r="K700" t="str">
            <v>JAWA TENGAH</v>
          </cell>
          <cell r="L700" t="str">
            <v>BATANG</v>
          </cell>
        </row>
        <row r="701">
          <cell r="B701" t="str">
            <v>P3325080101</v>
          </cell>
          <cell r="C701" t="str">
            <v>LIMPUNG</v>
          </cell>
          <cell r="D701" t="str">
            <v>Puskesmas</v>
          </cell>
          <cell r="E701" t="str">
            <v>Rawat Inap</v>
          </cell>
          <cell r="F701" t="str">
            <v>Pemerintah Kabupaten</v>
          </cell>
          <cell r="G701">
            <v>33</v>
          </cell>
          <cell r="H701">
            <v>3325</v>
          </cell>
          <cell r="I701">
            <v>0</v>
          </cell>
          <cell r="J701">
            <v>57</v>
          </cell>
          <cell r="K701" t="str">
            <v>JAWA TENGAH</v>
          </cell>
          <cell r="L701" t="str">
            <v>BATANG</v>
          </cell>
        </row>
        <row r="702">
          <cell r="B702" t="str">
            <v>P3325081201</v>
          </cell>
          <cell r="C702" t="str">
            <v>BANYUPUTIH</v>
          </cell>
          <cell r="D702" t="str">
            <v>Puskesmas</v>
          </cell>
          <cell r="E702" t="str">
            <v>Non Rawat Inap</v>
          </cell>
          <cell r="F702" t="str">
            <v>Pemerintah Kabupaten</v>
          </cell>
          <cell r="G702">
            <v>33</v>
          </cell>
          <cell r="H702">
            <v>3325</v>
          </cell>
          <cell r="I702">
            <v>0</v>
          </cell>
          <cell r="J702">
            <v>27</v>
          </cell>
          <cell r="K702" t="str">
            <v>JAWA TENGAH</v>
          </cell>
          <cell r="L702" t="str">
            <v>BATANG</v>
          </cell>
        </row>
        <row r="703">
          <cell r="B703" t="str">
            <v>P3325090101</v>
          </cell>
          <cell r="C703" t="str">
            <v>SUBAH</v>
          </cell>
          <cell r="D703" t="str">
            <v>Puskesmas</v>
          </cell>
          <cell r="E703" t="str">
            <v>Rawat Inap</v>
          </cell>
          <cell r="F703" t="str">
            <v>Pemerintah Kabupaten</v>
          </cell>
          <cell r="G703">
            <v>33</v>
          </cell>
          <cell r="H703">
            <v>3325</v>
          </cell>
          <cell r="I703">
            <v>0</v>
          </cell>
          <cell r="J703">
            <v>62</v>
          </cell>
          <cell r="K703" t="str">
            <v>JAWA TENGAH</v>
          </cell>
          <cell r="L703" t="str">
            <v>BATANG</v>
          </cell>
        </row>
        <row r="704">
          <cell r="B704" t="str">
            <v>P3325091201</v>
          </cell>
          <cell r="C704" t="str">
            <v>PECALUNGAN</v>
          </cell>
          <cell r="D704" t="str">
            <v>Puskesmas</v>
          </cell>
          <cell r="E704" t="str">
            <v>Non Rawat Inap</v>
          </cell>
          <cell r="F704" t="str">
            <v>Pemerintah Kabupaten</v>
          </cell>
          <cell r="G704">
            <v>33</v>
          </cell>
          <cell r="H704">
            <v>3325</v>
          </cell>
          <cell r="I704">
            <v>0</v>
          </cell>
          <cell r="J704">
            <v>33</v>
          </cell>
          <cell r="K704" t="str">
            <v>JAWA TENGAH</v>
          </cell>
          <cell r="L704" t="str">
            <v>BATANG</v>
          </cell>
        </row>
        <row r="705">
          <cell r="B705" t="str">
            <v>P3325100201</v>
          </cell>
          <cell r="C705" t="str">
            <v>TULIS</v>
          </cell>
          <cell r="D705" t="str">
            <v>Puskesmas</v>
          </cell>
          <cell r="E705" t="str">
            <v>Non Rawat Inap</v>
          </cell>
          <cell r="F705" t="str">
            <v>Pemerintah Kabupaten</v>
          </cell>
          <cell r="G705">
            <v>33</v>
          </cell>
          <cell r="H705">
            <v>3325</v>
          </cell>
          <cell r="I705">
            <v>0</v>
          </cell>
          <cell r="J705">
            <v>40</v>
          </cell>
          <cell r="K705" t="str">
            <v>JAWA TENGAH</v>
          </cell>
          <cell r="L705" t="str">
            <v>BATANG</v>
          </cell>
        </row>
        <row r="706">
          <cell r="B706" t="str">
            <v>P3325101201</v>
          </cell>
          <cell r="C706" t="str">
            <v>KANDEMAN</v>
          </cell>
          <cell r="D706" t="str">
            <v>Puskesmas</v>
          </cell>
          <cell r="E706" t="str">
            <v>Non Rawat Inap</v>
          </cell>
          <cell r="F706" t="str">
            <v>Pemerintah Kabupaten</v>
          </cell>
          <cell r="G706">
            <v>33</v>
          </cell>
          <cell r="H706">
            <v>3325</v>
          </cell>
          <cell r="I706">
            <v>0</v>
          </cell>
          <cell r="J706">
            <v>39</v>
          </cell>
          <cell r="K706" t="str">
            <v>JAWA TENGAH</v>
          </cell>
          <cell r="L706" t="str">
            <v>BATANG</v>
          </cell>
        </row>
        <row r="707">
          <cell r="B707" t="str">
            <v>P3325110201</v>
          </cell>
          <cell r="C707" t="str">
            <v>BATANG  I</v>
          </cell>
          <cell r="D707" t="str">
            <v>Puskesmas</v>
          </cell>
          <cell r="E707" t="str">
            <v>Non Rawat Inap</v>
          </cell>
          <cell r="F707" t="str">
            <v>Pemerintah Kabupaten</v>
          </cell>
          <cell r="G707">
            <v>33</v>
          </cell>
          <cell r="H707">
            <v>3325</v>
          </cell>
          <cell r="I707">
            <v>0</v>
          </cell>
          <cell r="J707">
            <v>41</v>
          </cell>
          <cell r="K707" t="str">
            <v>JAWA TENGAH</v>
          </cell>
          <cell r="L707" t="str">
            <v>BATANG</v>
          </cell>
        </row>
        <row r="708">
          <cell r="B708" t="str">
            <v>P3325110202</v>
          </cell>
          <cell r="C708" t="str">
            <v>BATANG  II</v>
          </cell>
          <cell r="D708" t="str">
            <v>Puskesmas</v>
          </cell>
          <cell r="E708" t="str">
            <v>Non Rawat Inap</v>
          </cell>
          <cell r="F708" t="str">
            <v>Pemerintah Kabupaten</v>
          </cell>
          <cell r="G708">
            <v>33</v>
          </cell>
          <cell r="H708">
            <v>3325</v>
          </cell>
          <cell r="I708">
            <v>0</v>
          </cell>
          <cell r="J708">
            <v>31</v>
          </cell>
          <cell r="K708" t="str">
            <v>JAWA TENGAH</v>
          </cell>
          <cell r="L708" t="str">
            <v>BATANG</v>
          </cell>
        </row>
        <row r="709">
          <cell r="B709" t="str">
            <v>P3325110203</v>
          </cell>
          <cell r="C709" t="str">
            <v>BATANG  III</v>
          </cell>
          <cell r="D709" t="str">
            <v>Puskesmas</v>
          </cell>
          <cell r="E709" t="str">
            <v>Non Rawat Inap</v>
          </cell>
          <cell r="F709" t="str">
            <v>Pemerintah Kabupaten</v>
          </cell>
          <cell r="G709">
            <v>33</v>
          </cell>
          <cell r="H709">
            <v>3325</v>
          </cell>
          <cell r="I709">
            <v>0</v>
          </cell>
          <cell r="J709">
            <v>29</v>
          </cell>
          <cell r="K709" t="str">
            <v>JAWA TENGAH</v>
          </cell>
          <cell r="L709" t="str">
            <v>BATANG</v>
          </cell>
        </row>
        <row r="710">
          <cell r="B710" t="str">
            <v>P3325110204</v>
          </cell>
          <cell r="C710" t="str">
            <v>BATANG  IV</v>
          </cell>
          <cell r="D710" t="str">
            <v>Puskesmas</v>
          </cell>
          <cell r="E710" t="str">
            <v>Non Rawat Inap</v>
          </cell>
          <cell r="F710" t="str">
            <v>Pemerintah Kabupaten</v>
          </cell>
          <cell r="G710">
            <v>33</v>
          </cell>
          <cell r="H710">
            <v>3325</v>
          </cell>
          <cell r="I710">
            <v>0</v>
          </cell>
          <cell r="J710">
            <v>36</v>
          </cell>
          <cell r="K710" t="str">
            <v>JAWA TENGAH</v>
          </cell>
          <cell r="L710" t="str">
            <v>BATANG</v>
          </cell>
        </row>
        <row r="711">
          <cell r="B711" t="str">
            <v>P3325120201</v>
          </cell>
          <cell r="C711" t="str">
            <v>WARUNG ASEM</v>
          </cell>
          <cell r="D711" t="str">
            <v>Puskesmas</v>
          </cell>
          <cell r="E711" t="str">
            <v>Non Rawat Inap</v>
          </cell>
          <cell r="F711" t="str">
            <v>Pemerintah Kabupaten</v>
          </cell>
          <cell r="G711">
            <v>33</v>
          </cell>
          <cell r="H711">
            <v>3325</v>
          </cell>
          <cell r="I711">
            <v>0</v>
          </cell>
          <cell r="J711">
            <v>47</v>
          </cell>
          <cell r="K711" t="str">
            <v>JAWA TENGAH</v>
          </cell>
          <cell r="L711" t="str">
            <v>BATANG</v>
          </cell>
        </row>
        <row r="712">
          <cell r="B712" t="str">
            <v>P3326010101</v>
          </cell>
          <cell r="C712" t="str">
            <v>KANDANG SERANG</v>
          </cell>
          <cell r="D712" t="str">
            <v>Puskesmas</v>
          </cell>
          <cell r="E712" t="str">
            <v>Rawat Inap</v>
          </cell>
          <cell r="F712" t="str">
            <v>Pemerintah Kabupaten</v>
          </cell>
          <cell r="G712">
            <v>33</v>
          </cell>
          <cell r="H712">
            <v>3326</v>
          </cell>
          <cell r="I712">
            <v>0</v>
          </cell>
          <cell r="J712">
            <v>73</v>
          </cell>
          <cell r="K712" t="str">
            <v>JAWA TENGAH</v>
          </cell>
          <cell r="L712" t="str">
            <v>PEKALONGAN</v>
          </cell>
        </row>
        <row r="713">
          <cell r="B713" t="str">
            <v>P3326020101</v>
          </cell>
          <cell r="C713" t="str">
            <v>PANINGGARAN</v>
          </cell>
          <cell r="D713" t="str">
            <v>Puskesmas</v>
          </cell>
          <cell r="E713" t="str">
            <v>Rawat Inap</v>
          </cell>
          <cell r="F713" t="str">
            <v>Pemerintah Kabupaten</v>
          </cell>
          <cell r="G713">
            <v>33</v>
          </cell>
          <cell r="H713">
            <v>3326</v>
          </cell>
          <cell r="I713">
            <v>0</v>
          </cell>
          <cell r="J713">
            <v>56</v>
          </cell>
          <cell r="K713" t="str">
            <v>JAWA TENGAH</v>
          </cell>
          <cell r="L713" t="str">
            <v>PEKALONGAN</v>
          </cell>
        </row>
        <row r="714">
          <cell r="B714" t="str">
            <v>P3326030201</v>
          </cell>
          <cell r="C714" t="str">
            <v>LEBAK BARANG</v>
          </cell>
          <cell r="D714" t="str">
            <v>Puskesmas</v>
          </cell>
          <cell r="E714" t="str">
            <v>Non Rawat Inap</v>
          </cell>
          <cell r="F714" t="str">
            <v>Pemerintah Kabupaten</v>
          </cell>
          <cell r="G714">
            <v>33</v>
          </cell>
          <cell r="H714">
            <v>3326</v>
          </cell>
          <cell r="I714">
            <v>0</v>
          </cell>
          <cell r="J714">
            <v>44</v>
          </cell>
          <cell r="K714" t="str">
            <v>JAWA TENGAH</v>
          </cell>
          <cell r="L714" t="str">
            <v>PEKALONGAN</v>
          </cell>
        </row>
        <row r="715">
          <cell r="B715" t="str">
            <v>P3326040101</v>
          </cell>
          <cell r="C715" t="str">
            <v>PATUNG KRIONO</v>
          </cell>
          <cell r="D715" t="str">
            <v>Puskesmas</v>
          </cell>
          <cell r="E715" t="str">
            <v>Rawat Inap</v>
          </cell>
          <cell r="F715" t="str">
            <v>Pemerintah Kabupaten</v>
          </cell>
          <cell r="G715">
            <v>33</v>
          </cell>
          <cell r="H715">
            <v>3326</v>
          </cell>
          <cell r="I715">
            <v>0</v>
          </cell>
          <cell r="J715">
            <v>43</v>
          </cell>
          <cell r="K715" t="str">
            <v>JAWA TENGAH</v>
          </cell>
          <cell r="L715" t="str">
            <v>PEKALONGAN</v>
          </cell>
        </row>
        <row r="716">
          <cell r="B716" t="str">
            <v>P3326050201</v>
          </cell>
          <cell r="C716" t="str">
            <v>TALUN</v>
          </cell>
          <cell r="D716" t="str">
            <v>Puskesmas</v>
          </cell>
          <cell r="E716" t="str">
            <v>Non Rawat Inap</v>
          </cell>
          <cell r="F716" t="str">
            <v>Pemerintah Kabupaten</v>
          </cell>
          <cell r="G716">
            <v>33</v>
          </cell>
          <cell r="H716">
            <v>3326</v>
          </cell>
          <cell r="I716">
            <v>0</v>
          </cell>
          <cell r="J716">
            <v>37</v>
          </cell>
          <cell r="K716" t="str">
            <v>JAWA TENGAH</v>
          </cell>
          <cell r="L716" t="str">
            <v>PEKALONGAN</v>
          </cell>
        </row>
        <row r="717">
          <cell r="B717" t="str">
            <v>P3326060101</v>
          </cell>
          <cell r="C717" t="str">
            <v>DORO I</v>
          </cell>
          <cell r="D717" t="str">
            <v>Puskesmas</v>
          </cell>
          <cell r="E717" t="str">
            <v>Rawat Inap</v>
          </cell>
          <cell r="F717" t="str">
            <v>Pemerintah Kabupaten</v>
          </cell>
          <cell r="G717">
            <v>33</v>
          </cell>
          <cell r="H717">
            <v>3326</v>
          </cell>
          <cell r="I717">
            <v>0</v>
          </cell>
          <cell r="J717">
            <v>41</v>
          </cell>
          <cell r="K717" t="str">
            <v>JAWA TENGAH</v>
          </cell>
          <cell r="L717" t="str">
            <v>PEKALONGAN</v>
          </cell>
        </row>
        <row r="718">
          <cell r="B718" t="str">
            <v>P3326060202</v>
          </cell>
          <cell r="C718" t="str">
            <v>DORO II</v>
          </cell>
          <cell r="D718" t="str">
            <v>Puskesmas</v>
          </cell>
          <cell r="E718" t="str">
            <v>Non Rawat Inap</v>
          </cell>
          <cell r="F718" t="str">
            <v>Pemerintah Kabupaten</v>
          </cell>
          <cell r="G718">
            <v>33</v>
          </cell>
          <cell r="H718">
            <v>3326</v>
          </cell>
          <cell r="I718">
            <v>0</v>
          </cell>
          <cell r="J718">
            <v>32</v>
          </cell>
          <cell r="K718" t="str">
            <v>JAWA TENGAH</v>
          </cell>
          <cell r="L718" t="str">
            <v>PEKALONGAN</v>
          </cell>
        </row>
        <row r="719">
          <cell r="B719" t="str">
            <v>P3326070201</v>
          </cell>
          <cell r="C719" t="str">
            <v>KARANG ANYAR</v>
          </cell>
          <cell r="D719" t="str">
            <v>Puskesmas</v>
          </cell>
          <cell r="E719" t="str">
            <v>Non Rawat Inap</v>
          </cell>
          <cell r="F719" t="str">
            <v>Pemerintah Kabupaten</v>
          </cell>
          <cell r="G719">
            <v>33</v>
          </cell>
          <cell r="H719">
            <v>3326</v>
          </cell>
          <cell r="I719">
            <v>0</v>
          </cell>
          <cell r="J719">
            <v>40</v>
          </cell>
          <cell r="K719" t="str">
            <v>JAWA TENGAH</v>
          </cell>
          <cell r="L719" t="str">
            <v>PEKALONGAN</v>
          </cell>
        </row>
        <row r="720">
          <cell r="B720" t="str">
            <v>P3326080201</v>
          </cell>
          <cell r="C720" t="str">
            <v>KAJEN  I</v>
          </cell>
          <cell r="D720" t="str">
            <v>Puskesmas</v>
          </cell>
          <cell r="E720" t="str">
            <v>Non Rawat Inap</v>
          </cell>
          <cell r="F720" t="str">
            <v>Pemerintah Kabupaten</v>
          </cell>
          <cell r="G720">
            <v>33</v>
          </cell>
          <cell r="H720">
            <v>3326</v>
          </cell>
          <cell r="I720">
            <v>0</v>
          </cell>
          <cell r="J720">
            <v>39</v>
          </cell>
          <cell r="K720" t="str">
            <v>JAWA TENGAH</v>
          </cell>
          <cell r="L720" t="str">
            <v>PEKALONGAN</v>
          </cell>
        </row>
        <row r="721">
          <cell r="B721" t="str">
            <v>P3326080202</v>
          </cell>
          <cell r="C721" t="str">
            <v>KAJEN  II</v>
          </cell>
          <cell r="D721" t="str">
            <v>Puskesmas</v>
          </cell>
          <cell r="E721" t="str">
            <v>Non Rawat Inap</v>
          </cell>
          <cell r="F721" t="str">
            <v>Pemerintah Kabupaten</v>
          </cell>
          <cell r="G721">
            <v>33</v>
          </cell>
          <cell r="H721">
            <v>3326</v>
          </cell>
          <cell r="I721">
            <v>0</v>
          </cell>
          <cell r="J721">
            <v>37</v>
          </cell>
          <cell r="K721" t="str">
            <v>JAWA TENGAH</v>
          </cell>
          <cell r="L721" t="str">
            <v>PEKALONGAN</v>
          </cell>
        </row>
        <row r="722">
          <cell r="B722" t="str">
            <v>P3326090101</v>
          </cell>
          <cell r="C722" t="str">
            <v>KESESI  I</v>
          </cell>
          <cell r="D722" t="str">
            <v>Puskesmas</v>
          </cell>
          <cell r="E722" t="str">
            <v>Rawat Inap</v>
          </cell>
          <cell r="F722" t="str">
            <v>Pemerintah Kabupaten</v>
          </cell>
          <cell r="G722">
            <v>33</v>
          </cell>
          <cell r="H722">
            <v>3326</v>
          </cell>
          <cell r="I722">
            <v>0</v>
          </cell>
          <cell r="J722">
            <v>64</v>
          </cell>
          <cell r="K722" t="str">
            <v>JAWA TENGAH</v>
          </cell>
          <cell r="L722" t="str">
            <v>PEKALONGAN</v>
          </cell>
        </row>
        <row r="723">
          <cell r="B723" t="str">
            <v>P3326090202</v>
          </cell>
          <cell r="C723" t="str">
            <v>KESESI  II</v>
          </cell>
          <cell r="D723" t="str">
            <v>Puskesmas</v>
          </cell>
          <cell r="E723" t="str">
            <v>Non Rawat Inap</v>
          </cell>
          <cell r="F723" t="str">
            <v>Pemerintah Kabupaten</v>
          </cell>
          <cell r="G723">
            <v>33</v>
          </cell>
          <cell r="H723">
            <v>3326</v>
          </cell>
          <cell r="I723">
            <v>0</v>
          </cell>
          <cell r="J723">
            <v>36</v>
          </cell>
          <cell r="K723" t="str">
            <v>JAWA TENGAH</v>
          </cell>
          <cell r="L723" t="str">
            <v>PEKALONGAN</v>
          </cell>
        </row>
        <row r="724">
          <cell r="B724" t="str">
            <v>P3326100101</v>
          </cell>
          <cell r="C724" t="str">
            <v>SRAGI  I</v>
          </cell>
          <cell r="D724" t="str">
            <v>Puskesmas</v>
          </cell>
          <cell r="E724" t="str">
            <v>Rawat Inap</v>
          </cell>
          <cell r="F724" t="str">
            <v>Pemerintah Kabupaten</v>
          </cell>
          <cell r="G724">
            <v>33</v>
          </cell>
          <cell r="H724">
            <v>3326</v>
          </cell>
          <cell r="I724">
            <v>0</v>
          </cell>
          <cell r="J724">
            <v>40</v>
          </cell>
          <cell r="K724" t="str">
            <v>JAWA TENGAH</v>
          </cell>
          <cell r="L724" t="str">
            <v>PEKALONGAN</v>
          </cell>
        </row>
        <row r="725">
          <cell r="B725" t="str">
            <v>P3326100202</v>
          </cell>
          <cell r="C725" t="str">
            <v>SRAGI  II</v>
          </cell>
          <cell r="D725" t="str">
            <v>Puskesmas</v>
          </cell>
          <cell r="E725" t="str">
            <v>Non Rawat Inap</v>
          </cell>
          <cell r="F725" t="str">
            <v>Pemerintah Kabupaten</v>
          </cell>
          <cell r="G725">
            <v>33</v>
          </cell>
          <cell r="H725">
            <v>3326</v>
          </cell>
          <cell r="I725">
            <v>0</v>
          </cell>
          <cell r="J725">
            <v>33</v>
          </cell>
          <cell r="K725" t="str">
            <v>JAWA TENGAH</v>
          </cell>
          <cell r="L725" t="str">
            <v>PEKALONGAN</v>
          </cell>
        </row>
        <row r="726">
          <cell r="B726" t="str">
            <v>P3326101201</v>
          </cell>
          <cell r="C726" t="str">
            <v>SIWALAN</v>
          </cell>
          <cell r="D726" t="str">
            <v>Puskesmas</v>
          </cell>
          <cell r="E726" t="str">
            <v>Non Rawat Inap</v>
          </cell>
          <cell r="F726" t="str">
            <v>Pemerintah Kabupaten</v>
          </cell>
          <cell r="G726">
            <v>33</v>
          </cell>
          <cell r="H726">
            <v>3326</v>
          </cell>
          <cell r="I726">
            <v>0</v>
          </cell>
          <cell r="J726">
            <v>36</v>
          </cell>
          <cell r="K726" t="str">
            <v>JAWA TENGAH</v>
          </cell>
          <cell r="L726" t="str">
            <v>PEKALONGAN</v>
          </cell>
        </row>
        <row r="727">
          <cell r="B727" t="str">
            <v>P3326110201</v>
          </cell>
          <cell r="C727" t="str">
            <v>BOJONG I</v>
          </cell>
          <cell r="D727" t="str">
            <v>Puskesmas</v>
          </cell>
          <cell r="E727" t="str">
            <v>Non Rawat Inap</v>
          </cell>
          <cell r="F727" t="str">
            <v>Pemerintah Kabupaten</v>
          </cell>
          <cell r="G727">
            <v>33</v>
          </cell>
          <cell r="H727">
            <v>3326</v>
          </cell>
          <cell r="I727">
            <v>0</v>
          </cell>
          <cell r="J727">
            <v>35</v>
          </cell>
          <cell r="K727" t="str">
            <v>JAWA TENGAH</v>
          </cell>
          <cell r="L727" t="str">
            <v>PEKALONGAN</v>
          </cell>
        </row>
        <row r="728">
          <cell r="B728" t="str">
            <v>P3326110202</v>
          </cell>
          <cell r="C728" t="str">
            <v>BOJONG II</v>
          </cell>
          <cell r="D728" t="str">
            <v>Puskesmas</v>
          </cell>
          <cell r="E728" t="str">
            <v>Non Rawat Inap</v>
          </cell>
          <cell r="F728" t="str">
            <v>Pemerintah Kabupaten</v>
          </cell>
          <cell r="G728">
            <v>33</v>
          </cell>
          <cell r="H728">
            <v>3326</v>
          </cell>
          <cell r="I728">
            <v>0</v>
          </cell>
          <cell r="J728">
            <v>35</v>
          </cell>
          <cell r="K728" t="str">
            <v>JAWA TENGAH</v>
          </cell>
          <cell r="L728" t="str">
            <v>PEKALONGAN</v>
          </cell>
        </row>
        <row r="729">
          <cell r="B729" t="str">
            <v>P3326120201</v>
          </cell>
          <cell r="C729" t="str">
            <v>WONOPRINGGO</v>
          </cell>
          <cell r="D729" t="str">
            <v>Puskesmas</v>
          </cell>
          <cell r="E729" t="str">
            <v>Non Rawat Inap</v>
          </cell>
          <cell r="F729" t="str">
            <v>Pemerintah Kabupaten</v>
          </cell>
          <cell r="G729">
            <v>33</v>
          </cell>
          <cell r="H729">
            <v>3326</v>
          </cell>
          <cell r="I729">
            <v>0</v>
          </cell>
          <cell r="J729">
            <v>37</v>
          </cell>
          <cell r="K729" t="str">
            <v>JAWA TENGAH</v>
          </cell>
          <cell r="L729" t="str">
            <v>PEKALONGAN</v>
          </cell>
        </row>
        <row r="730">
          <cell r="B730" t="str">
            <v>P3326130201</v>
          </cell>
          <cell r="C730" t="str">
            <v>KEDUNG WUNI I</v>
          </cell>
          <cell r="D730" t="str">
            <v>Puskesmas</v>
          </cell>
          <cell r="E730" t="str">
            <v>Non Rawat Inap</v>
          </cell>
          <cell r="F730" t="str">
            <v>Pemerintah Kabupaten</v>
          </cell>
          <cell r="G730">
            <v>33</v>
          </cell>
          <cell r="H730">
            <v>3326</v>
          </cell>
          <cell r="I730">
            <v>0</v>
          </cell>
          <cell r="J730">
            <v>39</v>
          </cell>
          <cell r="K730" t="str">
            <v>JAWA TENGAH</v>
          </cell>
          <cell r="L730" t="str">
            <v>PEKALONGAN</v>
          </cell>
        </row>
        <row r="731">
          <cell r="B731" t="str">
            <v>P3326130202</v>
          </cell>
          <cell r="C731" t="str">
            <v>KEDUNG WUNI II</v>
          </cell>
          <cell r="D731" t="str">
            <v>Puskesmas</v>
          </cell>
          <cell r="E731" t="str">
            <v>Non Rawat Inap</v>
          </cell>
          <cell r="F731" t="str">
            <v>Pemerintah Kabupaten</v>
          </cell>
          <cell r="G731">
            <v>33</v>
          </cell>
          <cell r="H731">
            <v>3326</v>
          </cell>
          <cell r="I731">
            <v>0</v>
          </cell>
          <cell r="J731">
            <v>35</v>
          </cell>
          <cell r="K731" t="str">
            <v>JAWA TENGAH</v>
          </cell>
          <cell r="L731" t="str">
            <v>PEKALONGAN</v>
          </cell>
        </row>
        <row r="732">
          <cell r="B732" t="str">
            <v>P3326131101</v>
          </cell>
          <cell r="C732" t="str">
            <v>KARANG DADAP</v>
          </cell>
          <cell r="D732" t="str">
            <v>Puskesmas</v>
          </cell>
          <cell r="E732" t="str">
            <v>Rawat Inap</v>
          </cell>
          <cell r="F732" t="str">
            <v>Pemerintah Kabupaten</v>
          </cell>
          <cell r="G732">
            <v>33</v>
          </cell>
          <cell r="H732">
            <v>3326</v>
          </cell>
          <cell r="I732">
            <v>0</v>
          </cell>
          <cell r="J732">
            <v>41</v>
          </cell>
          <cell r="K732" t="str">
            <v>JAWA TENGAH</v>
          </cell>
          <cell r="L732" t="str">
            <v>PEKALONGAN</v>
          </cell>
        </row>
        <row r="733">
          <cell r="B733" t="str">
            <v>P3326140201</v>
          </cell>
          <cell r="C733" t="str">
            <v>BUARAN</v>
          </cell>
          <cell r="D733" t="str">
            <v>Puskesmas</v>
          </cell>
          <cell r="E733" t="str">
            <v>Non Rawat Inap</v>
          </cell>
          <cell r="F733" t="str">
            <v>Pemerintah Kabupaten</v>
          </cell>
          <cell r="G733">
            <v>33</v>
          </cell>
          <cell r="H733">
            <v>3326</v>
          </cell>
          <cell r="I733">
            <v>0</v>
          </cell>
          <cell r="J733">
            <v>37</v>
          </cell>
          <cell r="K733" t="str">
            <v>JAWA TENGAH</v>
          </cell>
          <cell r="L733" t="str">
            <v>PEKALONGAN</v>
          </cell>
        </row>
        <row r="734">
          <cell r="B734" t="str">
            <v>P3326150201</v>
          </cell>
          <cell r="C734" t="str">
            <v>TIRTO I</v>
          </cell>
          <cell r="D734" t="str">
            <v>Puskesmas</v>
          </cell>
          <cell r="E734" t="str">
            <v>Non Rawat Inap</v>
          </cell>
          <cell r="F734" t="str">
            <v>Pemerintah Kabupaten</v>
          </cell>
          <cell r="G734">
            <v>33</v>
          </cell>
          <cell r="H734">
            <v>3326</v>
          </cell>
          <cell r="I734">
            <v>0</v>
          </cell>
          <cell r="J734">
            <v>38</v>
          </cell>
          <cell r="K734" t="str">
            <v>JAWA TENGAH</v>
          </cell>
          <cell r="L734" t="str">
            <v>PEKALONGAN</v>
          </cell>
        </row>
        <row r="735">
          <cell r="B735" t="str">
            <v>P3326150202</v>
          </cell>
          <cell r="C735" t="str">
            <v>TIRTO II</v>
          </cell>
          <cell r="D735" t="str">
            <v>Puskesmas</v>
          </cell>
          <cell r="E735" t="str">
            <v>Non Rawat Inap</v>
          </cell>
          <cell r="F735" t="str">
            <v>Pemerintah Kabupaten</v>
          </cell>
          <cell r="G735">
            <v>33</v>
          </cell>
          <cell r="H735">
            <v>3326</v>
          </cell>
          <cell r="I735">
            <v>0</v>
          </cell>
          <cell r="J735">
            <v>26</v>
          </cell>
          <cell r="K735" t="str">
            <v>JAWA TENGAH</v>
          </cell>
          <cell r="L735" t="str">
            <v>PEKALONGAN</v>
          </cell>
        </row>
        <row r="736">
          <cell r="B736" t="str">
            <v>P3326160201</v>
          </cell>
          <cell r="C736" t="str">
            <v>WIRADESA</v>
          </cell>
          <cell r="D736" t="str">
            <v>Puskesmas</v>
          </cell>
          <cell r="E736" t="str">
            <v>Non Rawat Inap</v>
          </cell>
          <cell r="F736" t="str">
            <v>Pemerintah Kabupaten</v>
          </cell>
          <cell r="G736">
            <v>33</v>
          </cell>
          <cell r="H736">
            <v>3326</v>
          </cell>
          <cell r="I736">
            <v>0</v>
          </cell>
          <cell r="J736">
            <v>44</v>
          </cell>
          <cell r="K736" t="str">
            <v>JAWA TENGAH</v>
          </cell>
          <cell r="L736" t="str">
            <v>PEKALONGAN</v>
          </cell>
        </row>
        <row r="737">
          <cell r="B737" t="str">
            <v>P3326160202</v>
          </cell>
          <cell r="C737" t="str">
            <v>WONOKERTO</v>
          </cell>
          <cell r="D737" t="str">
            <v>Puskesmas</v>
          </cell>
          <cell r="E737" t="str">
            <v>Non Rawat Inap</v>
          </cell>
          <cell r="F737" t="str">
            <v>Pemerintah Kabupaten</v>
          </cell>
          <cell r="G737">
            <v>33</v>
          </cell>
          <cell r="H737">
            <v>3326</v>
          </cell>
          <cell r="I737">
            <v>0</v>
          </cell>
          <cell r="J737">
            <v>35</v>
          </cell>
          <cell r="K737" t="str">
            <v>JAWA TENGAH</v>
          </cell>
          <cell r="L737" t="str">
            <v>PEKALONGAN</v>
          </cell>
        </row>
        <row r="738">
          <cell r="B738" t="str">
            <v>P3327010201</v>
          </cell>
          <cell r="C738" t="str">
            <v>BANYUMUDAL</v>
          </cell>
          <cell r="D738" t="str">
            <v>Puskesmas</v>
          </cell>
          <cell r="E738" t="str">
            <v>Non Rawat Inap</v>
          </cell>
          <cell r="F738" t="str">
            <v>Pemerintah Kabupaten</v>
          </cell>
          <cell r="G738">
            <v>33</v>
          </cell>
          <cell r="H738">
            <v>3327</v>
          </cell>
          <cell r="I738">
            <v>0</v>
          </cell>
          <cell r="J738">
            <v>33</v>
          </cell>
          <cell r="K738" t="str">
            <v>JAWA TENGAH</v>
          </cell>
          <cell r="L738" t="str">
            <v>PEMALANG</v>
          </cell>
        </row>
        <row r="739">
          <cell r="B739" t="str">
            <v>P3327011201</v>
          </cell>
          <cell r="C739" t="str">
            <v>WARUNGPRING</v>
          </cell>
          <cell r="D739" t="str">
            <v>Puskesmas</v>
          </cell>
          <cell r="E739" t="str">
            <v>Non Rawat Inap</v>
          </cell>
          <cell r="F739" t="str">
            <v>Pemerintah Kabupaten</v>
          </cell>
          <cell r="G739">
            <v>33</v>
          </cell>
          <cell r="H739">
            <v>3327</v>
          </cell>
          <cell r="I739">
            <v>0</v>
          </cell>
          <cell r="J739">
            <v>31</v>
          </cell>
          <cell r="K739" t="str">
            <v>JAWA TENGAH</v>
          </cell>
          <cell r="L739" t="str">
            <v>PEMALANG</v>
          </cell>
        </row>
        <row r="740">
          <cell r="B740" t="str">
            <v>P3327020201</v>
          </cell>
          <cell r="C740" t="str">
            <v>PULOSARI</v>
          </cell>
          <cell r="D740" t="str">
            <v>Puskesmas</v>
          </cell>
          <cell r="E740" t="str">
            <v>Non Rawat Inap</v>
          </cell>
          <cell r="F740" t="str">
            <v>Pemerintah Kabupaten</v>
          </cell>
          <cell r="G740">
            <v>33</v>
          </cell>
          <cell r="H740">
            <v>3327</v>
          </cell>
          <cell r="I740">
            <v>0</v>
          </cell>
          <cell r="J740">
            <v>46</v>
          </cell>
          <cell r="K740" t="str">
            <v>JAWA TENGAH</v>
          </cell>
          <cell r="L740" t="str">
            <v>PEMALANG</v>
          </cell>
        </row>
        <row r="741">
          <cell r="B741" t="str">
            <v>P3327030201</v>
          </cell>
          <cell r="C741" t="str">
            <v>BELIK</v>
          </cell>
          <cell r="D741" t="str">
            <v>Puskesmas</v>
          </cell>
          <cell r="E741" t="str">
            <v>Non Rawat Inap</v>
          </cell>
          <cell r="F741" t="str">
            <v>Pemerintah Kabupaten</v>
          </cell>
          <cell r="G741">
            <v>33</v>
          </cell>
          <cell r="H741">
            <v>3327</v>
          </cell>
          <cell r="I741">
            <v>0</v>
          </cell>
          <cell r="J741">
            <v>49</v>
          </cell>
          <cell r="K741" t="str">
            <v>JAWA TENGAH</v>
          </cell>
          <cell r="L741" t="str">
            <v>PEMALANG</v>
          </cell>
        </row>
        <row r="742">
          <cell r="B742" t="str">
            <v>P3327040101</v>
          </cell>
          <cell r="C742" t="str">
            <v>WATUKUMPUL</v>
          </cell>
          <cell r="D742" t="str">
            <v>Puskesmas</v>
          </cell>
          <cell r="E742" t="str">
            <v>Rawat Inap</v>
          </cell>
          <cell r="F742" t="str">
            <v>Pemerintah Kabupaten</v>
          </cell>
          <cell r="G742">
            <v>33</v>
          </cell>
          <cell r="H742">
            <v>3327</v>
          </cell>
          <cell r="I742">
            <v>0</v>
          </cell>
          <cell r="J742">
            <v>55</v>
          </cell>
          <cell r="K742" t="str">
            <v>JAWA TENGAH</v>
          </cell>
          <cell r="L742" t="str">
            <v>PEMALANG</v>
          </cell>
        </row>
        <row r="743">
          <cell r="B743" t="str">
            <v>P3327050101</v>
          </cell>
          <cell r="C743" t="str">
            <v>KEBANDARAN</v>
          </cell>
          <cell r="D743" t="str">
            <v>Puskesmas</v>
          </cell>
          <cell r="E743" t="str">
            <v>Rawat Inap</v>
          </cell>
          <cell r="F743" t="str">
            <v>Pemerintah Kabupaten</v>
          </cell>
          <cell r="G743">
            <v>33</v>
          </cell>
          <cell r="H743">
            <v>3327</v>
          </cell>
          <cell r="I743">
            <v>0</v>
          </cell>
          <cell r="J743">
            <v>69</v>
          </cell>
          <cell r="K743" t="str">
            <v>JAWA TENGAH</v>
          </cell>
          <cell r="L743" t="str">
            <v>PEMALANG</v>
          </cell>
        </row>
        <row r="744">
          <cell r="B744" t="str">
            <v>P3327060201</v>
          </cell>
          <cell r="C744" t="str">
            <v>BANTARBOLANG</v>
          </cell>
          <cell r="D744" t="str">
            <v>Puskesmas</v>
          </cell>
          <cell r="E744" t="str">
            <v>Non Rawat Inap</v>
          </cell>
          <cell r="F744" t="str">
            <v>Pemerintah Kabupaten</v>
          </cell>
          <cell r="G744">
            <v>33</v>
          </cell>
          <cell r="H744">
            <v>3327</v>
          </cell>
          <cell r="I744">
            <v>0</v>
          </cell>
          <cell r="J744">
            <v>53</v>
          </cell>
          <cell r="K744" t="str">
            <v>JAWA TENGAH</v>
          </cell>
          <cell r="L744" t="str">
            <v>PEMALANG</v>
          </cell>
        </row>
        <row r="745">
          <cell r="B745" t="str">
            <v>P3327070101</v>
          </cell>
          <cell r="C745" t="str">
            <v>RANDUDONGKAL</v>
          </cell>
          <cell r="D745" t="str">
            <v>Puskesmas</v>
          </cell>
          <cell r="E745" t="str">
            <v>Rawat Inap</v>
          </cell>
          <cell r="F745" t="str">
            <v>Pemerintah Kabupaten</v>
          </cell>
          <cell r="G745">
            <v>33</v>
          </cell>
          <cell r="H745">
            <v>3327</v>
          </cell>
          <cell r="I745">
            <v>0</v>
          </cell>
          <cell r="J745">
            <v>80</v>
          </cell>
          <cell r="K745" t="str">
            <v>JAWA TENGAH</v>
          </cell>
          <cell r="L745" t="str">
            <v>PEMALANG</v>
          </cell>
        </row>
        <row r="746">
          <cell r="B746" t="str">
            <v>P3327070202</v>
          </cell>
          <cell r="C746" t="str">
            <v>KALIMAS</v>
          </cell>
          <cell r="D746" t="str">
            <v>Puskesmas</v>
          </cell>
          <cell r="E746" t="str">
            <v>Non Rawat Inap</v>
          </cell>
          <cell r="F746" t="str">
            <v>Pemerintah Kabupaten</v>
          </cell>
          <cell r="G746">
            <v>33</v>
          </cell>
          <cell r="H746">
            <v>3327</v>
          </cell>
          <cell r="I746">
            <v>0</v>
          </cell>
          <cell r="J746">
            <v>32</v>
          </cell>
          <cell r="K746" t="str">
            <v>JAWA TENGAH</v>
          </cell>
          <cell r="L746" t="str">
            <v>PEMALANG</v>
          </cell>
        </row>
        <row r="747">
          <cell r="B747" t="str">
            <v>P3327080201</v>
          </cell>
          <cell r="C747" t="str">
            <v>PADURAKSA</v>
          </cell>
          <cell r="D747" t="str">
            <v>Puskesmas</v>
          </cell>
          <cell r="E747" t="str">
            <v>Non Rawat Inap</v>
          </cell>
          <cell r="F747" t="str">
            <v>Pemerintah Kabupaten</v>
          </cell>
          <cell r="G747">
            <v>33</v>
          </cell>
          <cell r="H747">
            <v>3327</v>
          </cell>
          <cell r="I747">
            <v>0</v>
          </cell>
          <cell r="J747">
            <v>42</v>
          </cell>
          <cell r="K747" t="str">
            <v>JAWA TENGAH</v>
          </cell>
          <cell r="L747" t="str">
            <v>PEMALANG</v>
          </cell>
        </row>
        <row r="748">
          <cell r="B748" t="str">
            <v>P3327080202</v>
          </cell>
          <cell r="C748" t="str">
            <v>MULYOHARJO</v>
          </cell>
          <cell r="D748" t="str">
            <v>Puskesmas</v>
          </cell>
          <cell r="E748" t="str">
            <v>Non Rawat Inap</v>
          </cell>
          <cell r="F748" t="str">
            <v>Pemerintah Kabupaten</v>
          </cell>
          <cell r="G748">
            <v>33</v>
          </cell>
          <cell r="H748">
            <v>3327</v>
          </cell>
          <cell r="I748">
            <v>0</v>
          </cell>
          <cell r="J748">
            <v>42</v>
          </cell>
          <cell r="K748" t="str">
            <v>JAWA TENGAH</v>
          </cell>
          <cell r="L748" t="str">
            <v>PEMALANG</v>
          </cell>
        </row>
        <row r="749">
          <cell r="B749" t="str">
            <v>P3327080203</v>
          </cell>
          <cell r="C749" t="str">
            <v>KEBONDALEM</v>
          </cell>
          <cell r="D749" t="str">
            <v>Puskesmas</v>
          </cell>
          <cell r="E749" t="str">
            <v>Non Rawat Inap</v>
          </cell>
          <cell r="F749" t="str">
            <v>Pemerintah Kabupaten</v>
          </cell>
          <cell r="G749">
            <v>33</v>
          </cell>
          <cell r="H749">
            <v>3327</v>
          </cell>
          <cell r="I749">
            <v>0</v>
          </cell>
          <cell r="J749">
            <v>38</v>
          </cell>
          <cell r="K749" t="str">
            <v>JAWA TENGAH</v>
          </cell>
          <cell r="L749" t="str">
            <v>PEMALANG</v>
          </cell>
        </row>
        <row r="750">
          <cell r="B750" t="str">
            <v>P3327090201</v>
          </cell>
          <cell r="C750" t="str">
            <v>BANJARDAWA</v>
          </cell>
          <cell r="D750" t="str">
            <v>Puskesmas</v>
          </cell>
          <cell r="E750" t="str">
            <v>Non Rawat Inap</v>
          </cell>
          <cell r="F750" t="str">
            <v>Pemerintah Kabupaten</v>
          </cell>
          <cell r="G750">
            <v>33</v>
          </cell>
          <cell r="H750">
            <v>3327</v>
          </cell>
          <cell r="I750">
            <v>0</v>
          </cell>
          <cell r="J750">
            <v>39</v>
          </cell>
          <cell r="K750" t="str">
            <v>JAWA TENGAH</v>
          </cell>
          <cell r="L750" t="str">
            <v>PEMALANG</v>
          </cell>
        </row>
        <row r="751">
          <cell r="B751" t="str">
            <v>P3327090202</v>
          </cell>
          <cell r="C751" t="str">
            <v>KABUNAN</v>
          </cell>
          <cell r="D751" t="str">
            <v>Puskesmas</v>
          </cell>
          <cell r="E751" t="str">
            <v>Non Rawat Inap</v>
          </cell>
          <cell r="F751" t="str">
            <v>Pemerintah Kabupaten</v>
          </cell>
          <cell r="G751">
            <v>33</v>
          </cell>
          <cell r="H751">
            <v>3327</v>
          </cell>
          <cell r="I751">
            <v>0</v>
          </cell>
          <cell r="J751">
            <v>37</v>
          </cell>
          <cell r="K751" t="str">
            <v>JAWA TENGAH</v>
          </cell>
          <cell r="L751" t="str">
            <v>PEMALANG</v>
          </cell>
        </row>
        <row r="752">
          <cell r="B752" t="str">
            <v>P3327090203</v>
          </cell>
          <cell r="C752" t="str">
            <v>JEBED</v>
          </cell>
          <cell r="D752" t="str">
            <v>Puskesmas</v>
          </cell>
          <cell r="E752" t="str">
            <v>Non Rawat Inap</v>
          </cell>
          <cell r="F752" t="str">
            <v>Pemerintah Kabupaten</v>
          </cell>
          <cell r="G752">
            <v>33</v>
          </cell>
          <cell r="H752">
            <v>3327</v>
          </cell>
          <cell r="I752">
            <v>0</v>
          </cell>
          <cell r="J752">
            <v>45</v>
          </cell>
          <cell r="K752" t="str">
            <v>JAWA TENGAH</v>
          </cell>
          <cell r="L752" t="str">
            <v>PEMALANG</v>
          </cell>
        </row>
        <row r="753">
          <cell r="B753" t="str">
            <v>P3327100201</v>
          </cell>
          <cell r="C753" t="str">
            <v>PETARUKAN</v>
          </cell>
          <cell r="D753" t="str">
            <v>Puskesmas</v>
          </cell>
          <cell r="E753" t="str">
            <v>Non Rawat Inap</v>
          </cell>
          <cell r="F753" t="str">
            <v>Pemerintah Kabupaten</v>
          </cell>
          <cell r="G753">
            <v>33</v>
          </cell>
          <cell r="H753">
            <v>3327</v>
          </cell>
          <cell r="I753">
            <v>0</v>
          </cell>
          <cell r="J753">
            <v>67</v>
          </cell>
          <cell r="K753" t="str">
            <v>JAWA TENGAH</v>
          </cell>
          <cell r="L753" t="str">
            <v>PEMALANG</v>
          </cell>
        </row>
        <row r="754">
          <cell r="B754" t="str">
            <v>P3327100202</v>
          </cell>
          <cell r="C754" t="str">
            <v>KLAREYAN</v>
          </cell>
          <cell r="D754" t="str">
            <v>Puskesmas</v>
          </cell>
          <cell r="E754" t="str">
            <v>Non Rawat Inap</v>
          </cell>
          <cell r="F754" t="str">
            <v>Pemerintah Kabupaten</v>
          </cell>
          <cell r="G754">
            <v>33</v>
          </cell>
          <cell r="H754">
            <v>3327</v>
          </cell>
          <cell r="I754">
            <v>0</v>
          </cell>
          <cell r="J754">
            <v>49</v>
          </cell>
          <cell r="K754" t="str">
            <v>JAWA TENGAH</v>
          </cell>
          <cell r="L754" t="str">
            <v>PEMALANG</v>
          </cell>
        </row>
        <row r="755">
          <cell r="B755" t="str">
            <v>P3327110201</v>
          </cell>
          <cell r="C755" t="str">
            <v>LOSARI</v>
          </cell>
          <cell r="D755" t="str">
            <v>Puskesmas</v>
          </cell>
          <cell r="E755" t="str">
            <v>Non Rawat Inap</v>
          </cell>
          <cell r="F755" t="str">
            <v>Pemerintah Kabupaten</v>
          </cell>
          <cell r="G755">
            <v>33</v>
          </cell>
          <cell r="H755">
            <v>3327</v>
          </cell>
          <cell r="I755">
            <v>0</v>
          </cell>
          <cell r="J755">
            <v>59</v>
          </cell>
          <cell r="K755" t="str">
            <v>JAWA TENGAH</v>
          </cell>
          <cell r="L755" t="str">
            <v>PEMALANG</v>
          </cell>
        </row>
        <row r="756">
          <cell r="B756" t="str">
            <v>P3327120101</v>
          </cell>
          <cell r="C756" t="str">
            <v>PURWOHARJO</v>
          </cell>
          <cell r="D756" t="str">
            <v>Puskesmas</v>
          </cell>
          <cell r="E756" t="str">
            <v>Rawat Inap</v>
          </cell>
          <cell r="F756" t="str">
            <v>Pemerintah Kabupaten</v>
          </cell>
          <cell r="G756">
            <v>33</v>
          </cell>
          <cell r="H756">
            <v>3327</v>
          </cell>
          <cell r="I756">
            <v>0</v>
          </cell>
          <cell r="J756">
            <v>70</v>
          </cell>
          <cell r="K756" t="str">
            <v>JAWA TENGAH</v>
          </cell>
          <cell r="L756" t="str">
            <v>PEMALANG</v>
          </cell>
        </row>
        <row r="757">
          <cell r="B757" t="str">
            <v>P3327120202</v>
          </cell>
          <cell r="C757" t="str">
            <v>SARWODADI</v>
          </cell>
          <cell r="D757" t="str">
            <v>Puskesmas</v>
          </cell>
          <cell r="E757" t="str">
            <v>Non Rawat Inap</v>
          </cell>
          <cell r="F757" t="str">
            <v>Pemerintah Kabupaten</v>
          </cell>
          <cell r="G757">
            <v>33</v>
          </cell>
          <cell r="H757">
            <v>3327</v>
          </cell>
          <cell r="I757">
            <v>0</v>
          </cell>
          <cell r="J757">
            <v>34</v>
          </cell>
          <cell r="K757" t="str">
            <v>JAWA TENGAH</v>
          </cell>
          <cell r="L757" t="str">
            <v>PEMALANG</v>
          </cell>
        </row>
        <row r="758">
          <cell r="B758" t="str">
            <v>P3327130201</v>
          </cell>
          <cell r="C758" t="str">
            <v>ROWOSARI</v>
          </cell>
          <cell r="D758" t="str">
            <v>Puskesmas</v>
          </cell>
          <cell r="E758" t="str">
            <v>Non Rawat Inap</v>
          </cell>
          <cell r="F758" t="str">
            <v>Pemerintah Kabupaten</v>
          </cell>
          <cell r="G758">
            <v>33</v>
          </cell>
          <cell r="H758">
            <v>3327</v>
          </cell>
          <cell r="I758">
            <v>0</v>
          </cell>
          <cell r="J758">
            <v>39</v>
          </cell>
          <cell r="K758" t="str">
            <v>JAWA TENGAH</v>
          </cell>
          <cell r="L758" t="str">
            <v>PEMALANG</v>
          </cell>
        </row>
        <row r="759">
          <cell r="B759" t="str">
            <v>P3327130202</v>
          </cell>
          <cell r="C759" t="str">
            <v>MOJO</v>
          </cell>
          <cell r="D759" t="str">
            <v>Puskesmas</v>
          </cell>
          <cell r="E759" t="str">
            <v>Non Rawat Inap</v>
          </cell>
          <cell r="F759" t="str">
            <v>Pemerintah Kabupaten</v>
          </cell>
          <cell r="G759">
            <v>33</v>
          </cell>
          <cell r="H759">
            <v>3327</v>
          </cell>
          <cell r="I759">
            <v>0</v>
          </cell>
          <cell r="J759">
            <v>41</v>
          </cell>
          <cell r="K759" t="str">
            <v>JAWA TENGAH</v>
          </cell>
          <cell r="L759" t="str">
            <v>PEMALANG</v>
          </cell>
        </row>
        <row r="760">
          <cell r="B760" t="str">
            <v>P3328010101</v>
          </cell>
          <cell r="C760" t="str">
            <v>MARGASARI</v>
          </cell>
          <cell r="D760" t="str">
            <v>Puskesmas</v>
          </cell>
          <cell r="E760" t="str">
            <v>Rawat Inap</v>
          </cell>
          <cell r="F760" t="str">
            <v>Pemerintah Kabupaten</v>
          </cell>
          <cell r="G760">
            <v>33</v>
          </cell>
          <cell r="H760">
            <v>3328</v>
          </cell>
          <cell r="I760">
            <v>0</v>
          </cell>
          <cell r="J760">
            <v>49</v>
          </cell>
          <cell r="K760" t="str">
            <v>JAWA TENGAH</v>
          </cell>
          <cell r="L760" t="str">
            <v>TEGAL</v>
          </cell>
        </row>
        <row r="761">
          <cell r="B761" t="str">
            <v>P3328010102</v>
          </cell>
          <cell r="C761" t="str">
            <v>KESAMBI</v>
          </cell>
          <cell r="D761" t="str">
            <v>Puskesmas</v>
          </cell>
          <cell r="E761" t="str">
            <v>Rawat Inap</v>
          </cell>
          <cell r="F761" t="str">
            <v>Pemerintah Kabupaten</v>
          </cell>
          <cell r="G761">
            <v>33</v>
          </cell>
          <cell r="H761">
            <v>3328</v>
          </cell>
          <cell r="I761">
            <v>0</v>
          </cell>
          <cell r="J761">
            <v>24</v>
          </cell>
          <cell r="K761" t="str">
            <v>JAWA TENGAH</v>
          </cell>
          <cell r="L761" t="str">
            <v>TEGAL</v>
          </cell>
        </row>
        <row r="762">
          <cell r="B762" t="str">
            <v>P3328020101</v>
          </cell>
          <cell r="C762" t="str">
            <v>BUMIJAWA</v>
          </cell>
          <cell r="D762" t="str">
            <v>Puskesmas</v>
          </cell>
          <cell r="E762" t="str">
            <v>Rawat Inap</v>
          </cell>
          <cell r="F762" t="str">
            <v>Pemerintah Kabupaten</v>
          </cell>
          <cell r="G762">
            <v>33</v>
          </cell>
          <cell r="H762">
            <v>3328</v>
          </cell>
          <cell r="I762">
            <v>0</v>
          </cell>
          <cell r="J762">
            <v>56</v>
          </cell>
          <cell r="K762" t="str">
            <v>JAWA TENGAH</v>
          </cell>
          <cell r="L762" t="str">
            <v>TEGAL</v>
          </cell>
        </row>
        <row r="763">
          <cell r="B763" t="str">
            <v>P3328030201</v>
          </cell>
          <cell r="C763" t="str">
            <v>BOJONG</v>
          </cell>
          <cell r="D763" t="str">
            <v>Puskesmas</v>
          </cell>
          <cell r="E763" t="str">
            <v>Non Rawat Inap</v>
          </cell>
          <cell r="F763" t="str">
            <v>Pemerintah Kabupaten</v>
          </cell>
          <cell r="G763">
            <v>33</v>
          </cell>
          <cell r="H763">
            <v>3328</v>
          </cell>
          <cell r="I763">
            <v>0</v>
          </cell>
          <cell r="J763">
            <v>32</v>
          </cell>
          <cell r="K763" t="str">
            <v>JAWA TENGAH</v>
          </cell>
          <cell r="L763" t="str">
            <v>TEGAL</v>
          </cell>
        </row>
        <row r="764">
          <cell r="B764" t="str">
            <v>P3328030202</v>
          </cell>
          <cell r="C764" t="str">
            <v>DANASARI</v>
          </cell>
          <cell r="D764" t="str">
            <v>Puskesmas</v>
          </cell>
          <cell r="E764" t="str">
            <v>Non Rawat Inap</v>
          </cell>
          <cell r="F764" t="str">
            <v>Pemerintah Kabupaten</v>
          </cell>
          <cell r="G764">
            <v>33</v>
          </cell>
          <cell r="H764">
            <v>3328</v>
          </cell>
          <cell r="I764">
            <v>0</v>
          </cell>
          <cell r="J764">
            <v>25</v>
          </cell>
          <cell r="K764" t="str">
            <v>JAWA TENGAH</v>
          </cell>
          <cell r="L764" t="str">
            <v>TEGAL</v>
          </cell>
        </row>
        <row r="765">
          <cell r="B765" t="str">
            <v>P3328040101</v>
          </cell>
          <cell r="C765" t="str">
            <v>BALAPULANG</v>
          </cell>
          <cell r="D765" t="str">
            <v>Puskesmas</v>
          </cell>
          <cell r="E765" t="str">
            <v>Rawat Inap</v>
          </cell>
          <cell r="F765" t="str">
            <v>Pemerintah Kabupaten</v>
          </cell>
          <cell r="G765">
            <v>33</v>
          </cell>
          <cell r="H765">
            <v>3328</v>
          </cell>
          <cell r="I765">
            <v>0</v>
          </cell>
          <cell r="J765">
            <v>46</v>
          </cell>
          <cell r="K765" t="str">
            <v>JAWA TENGAH</v>
          </cell>
          <cell r="L765" t="str">
            <v>TEGAL</v>
          </cell>
        </row>
        <row r="766">
          <cell r="B766" t="str">
            <v>P3328040202</v>
          </cell>
          <cell r="C766" t="str">
            <v>KALIBAKUNG</v>
          </cell>
          <cell r="D766" t="str">
            <v>Puskesmas</v>
          </cell>
          <cell r="E766" t="str">
            <v>Non Rawat Inap</v>
          </cell>
          <cell r="F766" t="str">
            <v>Pemerintah Kabupaten</v>
          </cell>
          <cell r="G766">
            <v>33</v>
          </cell>
          <cell r="H766">
            <v>3328</v>
          </cell>
          <cell r="I766">
            <v>0</v>
          </cell>
          <cell r="J766">
            <v>34</v>
          </cell>
          <cell r="K766" t="str">
            <v>JAWA TENGAH</v>
          </cell>
          <cell r="L766" t="str">
            <v>TEGAL</v>
          </cell>
        </row>
        <row r="767">
          <cell r="B767" t="str">
            <v>P3328050101</v>
          </cell>
          <cell r="C767" t="str">
            <v>PAGERBARANG</v>
          </cell>
          <cell r="D767" t="str">
            <v>Puskesmas</v>
          </cell>
          <cell r="E767" t="str">
            <v>Rawat Inap</v>
          </cell>
          <cell r="F767" t="str">
            <v>Pemerintah Kabupaten</v>
          </cell>
          <cell r="G767">
            <v>33</v>
          </cell>
          <cell r="H767">
            <v>3328</v>
          </cell>
          <cell r="I767">
            <v>0</v>
          </cell>
          <cell r="J767">
            <v>45</v>
          </cell>
          <cell r="K767" t="str">
            <v>JAWA TENGAH</v>
          </cell>
          <cell r="L767" t="str">
            <v>TEGAL</v>
          </cell>
        </row>
        <row r="768">
          <cell r="B768" t="str">
            <v>P3328060201</v>
          </cell>
          <cell r="C768" t="str">
            <v>LEBAKSIU</v>
          </cell>
          <cell r="D768" t="str">
            <v>Puskesmas</v>
          </cell>
          <cell r="E768" t="str">
            <v>Non Rawat Inap</v>
          </cell>
          <cell r="F768" t="str">
            <v>Pemerintah Kabupaten</v>
          </cell>
          <cell r="G768">
            <v>33</v>
          </cell>
          <cell r="H768">
            <v>3328</v>
          </cell>
          <cell r="I768">
            <v>0</v>
          </cell>
          <cell r="J768">
            <v>36</v>
          </cell>
          <cell r="K768" t="str">
            <v>JAWA TENGAH</v>
          </cell>
          <cell r="L768" t="str">
            <v>TEGAL</v>
          </cell>
        </row>
        <row r="769">
          <cell r="B769" t="str">
            <v>P3328060202</v>
          </cell>
          <cell r="C769" t="str">
            <v>KAMBANGAN</v>
          </cell>
          <cell r="D769" t="str">
            <v>Puskesmas</v>
          </cell>
          <cell r="E769" t="str">
            <v>Non Rawat Inap</v>
          </cell>
          <cell r="F769" t="str">
            <v>Pemerintah Kabupaten</v>
          </cell>
          <cell r="G769">
            <v>33</v>
          </cell>
          <cell r="H769">
            <v>3328</v>
          </cell>
          <cell r="I769">
            <v>0</v>
          </cell>
          <cell r="J769">
            <v>33</v>
          </cell>
          <cell r="K769" t="str">
            <v>JAWA TENGAH</v>
          </cell>
          <cell r="L769" t="str">
            <v>TEGAL</v>
          </cell>
        </row>
        <row r="770">
          <cell r="B770" t="str">
            <v>P3328070101</v>
          </cell>
          <cell r="C770" t="str">
            <v>JATINEGARA</v>
          </cell>
          <cell r="D770" t="str">
            <v>Puskesmas</v>
          </cell>
          <cell r="E770" t="str">
            <v>Rawat Inap</v>
          </cell>
          <cell r="F770" t="str">
            <v>Pemerintah Kabupaten</v>
          </cell>
          <cell r="G770">
            <v>33</v>
          </cell>
          <cell r="H770">
            <v>3328</v>
          </cell>
          <cell r="I770">
            <v>0</v>
          </cell>
          <cell r="J770">
            <v>46</v>
          </cell>
          <cell r="K770" t="str">
            <v>JAWA TENGAH</v>
          </cell>
          <cell r="L770" t="str">
            <v>TEGAL</v>
          </cell>
        </row>
        <row r="771">
          <cell r="B771" t="str">
            <v>P3328080201</v>
          </cell>
          <cell r="C771" t="str">
            <v>KEDUNG BANTENG</v>
          </cell>
          <cell r="D771" t="str">
            <v>Puskesmas</v>
          </cell>
          <cell r="E771" t="str">
            <v>Non Rawat Inap</v>
          </cell>
          <cell r="F771" t="str">
            <v>Pemerintah Kabupaten</v>
          </cell>
          <cell r="G771">
            <v>33</v>
          </cell>
          <cell r="H771">
            <v>3328</v>
          </cell>
          <cell r="I771">
            <v>0</v>
          </cell>
          <cell r="J771">
            <v>49</v>
          </cell>
          <cell r="K771" t="str">
            <v>JAWA TENGAH</v>
          </cell>
          <cell r="L771" t="str">
            <v>TEGAL</v>
          </cell>
        </row>
        <row r="772">
          <cell r="B772" t="str">
            <v>P3328090201</v>
          </cell>
          <cell r="C772" t="str">
            <v>PANGKAH</v>
          </cell>
          <cell r="D772" t="str">
            <v>Puskesmas</v>
          </cell>
          <cell r="E772" t="str">
            <v>Non Rawat Inap</v>
          </cell>
          <cell r="F772" t="str">
            <v>Pemerintah Kabupaten</v>
          </cell>
          <cell r="G772">
            <v>33</v>
          </cell>
          <cell r="H772">
            <v>3328</v>
          </cell>
          <cell r="I772">
            <v>0</v>
          </cell>
          <cell r="J772">
            <v>46</v>
          </cell>
          <cell r="K772" t="str">
            <v>JAWA TENGAH</v>
          </cell>
          <cell r="L772" t="str">
            <v>TEGAL</v>
          </cell>
        </row>
        <row r="773">
          <cell r="B773" t="str">
            <v>P3328090202</v>
          </cell>
          <cell r="C773" t="str">
            <v>PENUSUPAN</v>
          </cell>
          <cell r="D773" t="str">
            <v>Puskesmas</v>
          </cell>
          <cell r="E773" t="str">
            <v>Non Rawat Inap</v>
          </cell>
          <cell r="F773" t="str">
            <v>Pemerintah Kabupaten</v>
          </cell>
          <cell r="G773">
            <v>33</v>
          </cell>
          <cell r="H773">
            <v>3328</v>
          </cell>
          <cell r="I773">
            <v>0</v>
          </cell>
          <cell r="J773">
            <v>39</v>
          </cell>
          <cell r="K773" t="str">
            <v>JAWA TENGAH</v>
          </cell>
          <cell r="L773" t="str">
            <v>TEGAL</v>
          </cell>
        </row>
        <row r="774">
          <cell r="B774" t="str">
            <v>P3328100201</v>
          </cell>
          <cell r="C774" t="str">
            <v>SLAWI</v>
          </cell>
          <cell r="D774" t="str">
            <v>Puskesmas</v>
          </cell>
          <cell r="E774" t="str">
            <v>Non Rawat Inap</v>
          </cell>
          <cell r="F774" t="str">
            <v>Pemerintah Kabupaten</v>
          </cell>
          <cell r="G774">
            <v>33</v>
          </cell>
          <cell r="H774">
            <v>3328</v>
          </cell>
          <cell r="I774">
            <v>0</v>
          </cell>
          <cell r="J774">
            <v>45</v>
          </cell>
          <cell r="K774" t="str">
            <v>JAWA TENGAH</v>
          </cell>
          <cell r="L774" t="str">
            <v>TEGAL</v>
          </cell>
        </row>
        <row r="775">
          <cell r="B775" t="str">
            <v>P3328110201</v>
          </cell>
          <cell r="C775" t="str">
            <v>DUKUHWARU</v>
          </cell>
          <cell r="D775" t="str">
            <v>Puskesmas</v>
          </cell>
          <cell r="E775" t="str">
            <v>Non Rawat Inap</v>
          </cell>
          <cell r="F775" t="str">
            <v>Pemerintah Kabupaten</v>
          </cell>
          <cell r="G775">
            <v>33</v>
          </cell>
          <cell r="H775">
            <v>3328</v>
          </cell>
          <cell r="I775">
            <v>0</v>
          </cell>
          <cell r="J775">
            <v>45</v>
          </cell>
          <cell r="K775" t="str">
            <v>JAWA TENGAH</v>
          </cell>
          <cell r="L775" t="str">
            <v>TEGAL</v>
          </cell>
        </row>
        <row r="776">
          <cell r="B776" t="str">
            <v>P3328120102</v>
          </cell>
          <cell r="C776" t="str">
            <v>PAGIYANTEN</v>
          </cell>
          <cell r="D776" t="str">
            <v>Puskesmas</v>
          </cell>
          <cell r="E776" t="str">
            <v>Rawat Inap</v>
          </cell>
          <cell r="F776" t="str">
            <v>Pemerintah Kabupaten</v>
          </cell>
          <cell r="G776">
            <v>33</v>
          </cell>
          <cell r="H776">
            <v>3328</v>
          </cell>
          <cell r="I776">
            <v>0</v>
          </cell>
          <cell r="J776">
            <v>56</v>
          </cell>
          <cell r="K776" t="str">
            <v>JAWA TENGAH</v>
          </cell>
          <cell r="L776" t="str">
            <v>TEGAL</v>
          </cell>
        </row>
        <row r="777">
          <cell r="B777" t="str">
            <v>P3328120201</v>
          </cell>
          <cell r="C777" t="str">
            <v>ADIWERNA</v>
          </cell>
          <cell r="D777" t="str">
            <v>Puskesmas</v>
          </cell>
          <cell r="E777" t="str">
            <v>Non Rawat Inap</v>
          </cell>
          <cell r="F777" t="str">
            <v>Pemerintah Kabupaten</v>
          </cell>
          <cell r="G777">
            <v>33</v>
          </cell>
          <cell r="H777">
            <v>3328</v>
          </cell>
          <cell r="I777">
            <v>0</v>
          </cell>
          <cell r="J777">
            <v>41</v>
          </cell>
          <cell r="K777" t="str">
            <v>JAWA TENGAH</v>
          </cell>
          <cell r="L777" t="str">
            <v>TEGAL</v>
          </cell>
        </row>
        <row r="778">
          <cell r="B778" t="str">
            <v>P3328130201</v>
          </cell>
          <cell r="C778" t="str">
            <v>DUKUHTURI</v>
          </cell>
          <cell r="D778" t="str">
            <v>Puskesmas</v>
          </cell>
          <cell r="E778" t="str">
            <v>Non Rawat Inap</v>
          </cell>
          <cell r="F778" t="str">
            <v>Pemerintah Kabupaten</v>
          </cell>
          <cell r="G778">
            <v>33</v>
          </cell>
          <cell r="H778">
            <v>3328</v>
          </cell>
          <cell r="I778">
            <v>0</v>
          </cell>
          <cell r="J778">
            <v>45</v>
          </cell>
          <cell r="K778" t="str">
            <v>JAWA TENGAH</v>
          </cell>
          <cell r="L778" t="str">
            <v>TEGAL</v>
          </cell>
        </row>
        <row r="779">
          <cell r="B779" t="str">
            <v>P3328130202</v>
          </cell>
          <cell r="C779" t="str">
            <v>KUPU</v>
          </cell>
          <cell r="D779" t="str">
            <v>Puskesmas</v>
          </cell>
          <cell r="E779" t="str">
            <v>Non Rawat Inap</v>
          </cell>
          <cell r="F779" t="str">
            <v>Pemerintah Kabupaten</v>
          </cell>
          <cell r="G779">
            <v>33</v>
          </cell>
          <cell r="H779">
            <v>3328</v>
          </cell>
          <cell r="I779">
            <v>0</v>
          </cell>
          <cell r="J779">
            <v>39</v>
          </cell>
          <cell r="K779" t="str">
            <v>JAWA TENGAH</v>
          </cell>
          <cell r="L779" t="str">
            <v>TEGAL</v>
          </cell>
        </row>
        <row r="780">
          <cell r="B780" t="str">
            <v>P3328140201</v>
          </cell>
          <cell r="C780" t="str">
            <v>TALANG</v>
          </cell>
          <cell r="D780" t="str">
            <v>Puskesmas</v>
          </cell>
          <cell r="E780" t="str">
            <v>Non Rawat Inap</v>
          </cell>
          <cell r="F780" t="str">
            <v>Pemerintah Kabupaten</v>
          </cell>
          <cell r="G780">
            <v>33</v>
          </cell>
          <cell r="H780">
            <v>3328</v>
          </cell>
          <cell r="I780">
            <v>0</v>
          </cell>
          <cell r="J780">
            <v>37</v>
          </cell>
          <cell r="K780" t="str">
            <v>JAWA TENGAH</v>
          </cell>
          <cell r="L780" t="str">
            <v>TEGAL</v>
          </cell>
        </row>
        <row r="781">
          <cell r="B781" t="str">
            <v>P3328140202</v>
          </cell>
          <cell r="C781" t="str">
            <v>KALADAWA</v>
          </cell>
          <cell r="D781" t="str">
            <v>Puskesmas</v>
          </cell>
          <cell r="E781" t="str">
            <v>Non Rawat Inap</v>
          </cell>
          <cell r="F781" t="str">
            <v>Pemerintah Kabupaten</v>
          </cell>
          <cell r="G781">
            <v>33</v>
          </cell>
          <cell r="H781">
            <v>3328</v>
          </cell>
          <cell r="I781">
            <v>0</v>
          </cell>
          <cell r="J781">
            <v>32</v>
          </cell>
          <cell r="K781" t="str">
            <v>JAWA TENGAH</v>
          </cell>
          <cell r="L781" t="str">
            <v>TEGAL</v>
          </cell>
        </row>
        <row r="782">
          <cell r="B782" t="str">
            <v>P3328150101</v>
          </cell>
          <cell r="C782" t="str">
            <v>TARUB</v>
          </cell>
          <cell r="D782" t="str">
            <v>Puskesmas</v>
          </cell>
          <cell r="E782" t="str">
            <v>Rawat Inap</v>
          </cell>
          <cell r="F782" t="str">
            <v>Pemerintah Kabupaten</v>
          </cell>
          <cell r="G782">
            <v>33</v>
          </cell>
          <cell r="H782">
            <v>3328</v>
          </cell>
          <cell r="I782">
            <v>0</v>
          </cell>
          <cell r="J782">
            <v>45</v>
          </cell>
          <cell r="K782" t="str">
            <v>JAWA TENGAH</v>
          </cell>
          <cell r="L782" t="str">
            <v>TEGAL</v>
          </cell>
        </row>
        <row r="783">
          <cell r="B783" t="str">
            <v>P3328150202</v>
          </cell>
          <cell r="C783" t="str">
            <v>KESAMIRAN</v>
          </cell>
          <cell r="D783" t="str">
            <v>Puskesmas</v>
          </cell>
          <cell r="E783" t="str">
            <v>Non Rawat Inap</v>
          </cell>
          <cell r="F783" t="str">
            <v>Pemerintah Kabupaten</v>
          </cell>
          <cell r="G783">
            <v>33</v>
          </cell>
          <cell r="H783">
            <v>3328</v>
          </cell>
          <cell r="I783">
            <v>0</v>
          </cell>
          <cell r="J783">
            <v>28</v>
          </cell>
          <cell r="K783" t="str">
            <v>JAWA TENGAH</v>
          </cell>
          <cell r="L783" t="str">
            <v>TEGAL</v>
          </cell>
        </row>
        <row r="784">
          <cell r="B784" t="str">
            <v>P3328160101</v>
          </cell>
          <cell r="C784" t="str">
            <v>KRAMAT</v>
          </cell>
          <cell r="D784" t="str">
            <v>Puskesmas</v>
          </cell>
          <cell r="E784" t="str">
            <v>Rawat Inap</v>
          </cell>
          <cell r="F784" t="str">
            <v>Pemerintah Kabupaten</v>
          </cell>
          <cell r="G784">
            <v>33</v>
          </cell>
          <cell r="H784">
            <v>3328</v>
          </cell>
          <cell r="I784">
            <v>0</v>
          </cell>
          <cell r="J784">
            <v>34</v>
          </cell>
          <cell r="K784" t="str">
            <v>JAWA TENGAH</v>
          </cell>
          <cell r="L784" t="str">
            <v>TEGAL</v>
          </cell>
        </row>
        <row r="785">
          <cell r="B785" t="str">
            <v>P3328160202</v>
          </cell>
          <cell r="C785" t="str">
            <v>BANGUN GALIH</v>
          </cell>
          <cell r="D785" t="str">
            <v>Puskesmas</v>
          </cell>
          <cell r="E785" t="str">
            <v>Non Rawat Inap</v>
          </cell>
          <cell r="F785" t="str">
            <v>Pemerintah Kabupaten</v>
          </cell>
          <cell r="G785">
            <v>33</v>
          </cell>
          <cell r="H785">
            <v>3328</v>
          </cell>
          <cell r="I785">
            <v>0</v>
          </cell>
          <cell r="J785">
            <v>38</v>
          </cell>
          <cell r="K785" t="str">
            <v>JAWA TENGAH</v>
          </cell>
          <cell r="L785" t="str">
            <v>TEGAL</v>
          </cell>
        </row>
        <row r="786">
          <cell r="B786" t="str">
            <v>P3328170201</v>
          </cell>
          <cell r="C786" t="str">
            <v>SURADADI</v>
          </cell>
          <cell r="D786" t="str">
            <v>Puskesmas</v>
          </cell>
          <cell r="E786" t="str">
            <v>Non Rawat Inap</v>
          </cell>
          <cell r="F786" t="str">
            <v>Pemerintah Kabupaten</v>
          </cell>
          <cell r="G786">
            <v>33</v>
          </cell>
          <cell r="H786">
            <v>3328</v>
          </cell>
          <cell r="I786">
            <v>0</v>
          </cell>
          <cell r="J786">
            <v>40</v>
          </cell>
          <cell r="K786" t="str">
            <v>JAWA TENGAH</v>
          </cell>
          <cell r="L786" t="str">
            <v>TEGAL</v>
          </cell>
        </row>
        <row r="787">
          <cell r="B787" t="str">
            <v>P3328170202</v>
          </cell>
          <cell r="C787" t="str">
            <v>JATIBOGOR</v>
          </cell>
          <cell r="D787" t="str">
            <v>Puskesmas</v>
          </cell>
          <cell r="E787" t="str">
            <v>Non Rawat Inap</v>
          </cell>
          <cell r="F787" t="str">
            <v>Pemerintah Kabupaten</v>
          </cell>
          <cell r="G787">
            <v>33</v>
          </cell>
          <cell r="H787">
            <v>3328</v>
          </cell>
          <cell r="I787">
            <v>0</v>
          </cell>
          <cell r="J787">
            <v>35</v>
          </cell>
          <cell r="K787" t="str">
            <v>JAWA TENGAH</v>
          </cell>
          <cell r="L787" t="str">
            <v>TEGAL</v>
          </cell>
        </row>
        <row r="788">
          <cell r="B788" t="str">
            <v>P3328180101</v>
          </cell>
          <cell r="C788" t="str">
            <v>WARUREJO</v>
          </cell>
          <cell r="D788" t="str">
            <v>Puskesmas</v>
          </cell>
          <cell r="E788" t="str">
            <v>Rawat Inap</v>
          </cell>
          <cell r="F788" t="str">
            <v>Pemerintah Kabupaten</v>
          </cell>
          <cell r="G788">
            <v>33</v>
          </cell>
          <cell r="H788">
            <v>3328</v>
          </cell>
          <cell r="I788">
            <v>0</v>
          </cell>
          <cell r="J788">
            <v>35</v>
          </cell>
          <cell r="K788" t="str">
            <v>JAWA TENGAH</v>
          </cell>
          <cell r="L788" t="str">
            <v>TEGAL</v>
          </cell>
        </row>
        <row r="789">
          <cell r="B789" t="str">
            <v>P3329010101</v>
          </cell>
          <cell r="C789" t="str">
            <v>SALEM</v>
          </cell>
          <cell r="D789" t="str">
            <v>Puskesmas</v>
          </cell>
          <cell r="E789" t="str">
            <v>Rawat Inap</v>
          </cell>
          <cell r="F789" t="str">
            <v>Pemerintah Kabupaten</v>
          </cell>
          <cell r="G789">
            <v>33</v>
          </cell>
          <cell r="H789">
            <v>3329</v>
          </cell>
          <cell r="I789">
            <v>0</v>
          </cell>
          <cell r="J789">
            <v>70</v>
          </cell>
          <cell r="K789" t="str">
            <v>JAWA TENGAH</v>
          </cell>
          <cell r="L789" t="str">
            <v>BREBES</v>
          </cell>
        </row>
        <row r="790">
          <cell r="B790" t="str">
            <v>P3329010202</v>
          </cell>
          <cell r="C790" t="str">
            <v>BENTAR</v>
          </cell>
          <cell r="D790" t="str">
            <v>Puskesmas</v>
          </cell>
          <cell r="E790" t="str">
            <v>Non Rawat Inap</v>
          </cell>
          <cell r="F790" t="str">
            <v>Pemerintah Kabupaten</v>
          </cell>
          <cell r="G790">
            <v>33</v>
          </cell>
          <cell r="H790">
            <v>3329</v>
          </cell>
          <cell r="I790">
            <v>0</v>
          </cell>
          <cell r="J790">
            <v>24</v>
          </cell>
          <cell r="K790" t="str">
            <v>JAWA TENGAH</v>
          </cell>
          <cell r="L790" t="str">
            <v>BREBES</v>
          </cell>
        </row>
        <row r="791">
          <cell r="B791" t="str">
            <v>P3329020101</v>
          </cell>
          <cell r="C791" t="str">
            <v>BANTARKAWUNG</v>
          </cell>
          <cell r="D791" t="str">
            <v>Puskesmas</v>
          </cell>
          <cell r="E791" t="str">
            <v>Rawat Inap</v>
          </cell>
          <cell r="F791" t="str">
            <v>Pemerintah Kabupaten</v>
          </cell>
          <cell r="G791">
            <v>33</v>
          </cell>
          <cell r="H791">
            <v>3329</v>
          </cell>
          <cell r="I791">
            <v>0</v>
          </cell>
          <cell r="J791">
            <v>47</v>
          </cell>
          <cell r="K791" t="str">
            <v>JAWA TENGAH</v>
          </cell>
          <cell r="L791" t="str">
            <v>BREBES</v>
          </cell>
        </row>
        <row r="792">
          <cell r="B792" t="str">
            <v>P3329020202</v>
          </cell>
          <cell r="C792" t="str">
            <v>BUARAN</v>
          </cell>
          <cell r="D792" t="str">
            <v>Puskesmas</v>
          </cell>
          <cell r="E792" t="str">
            <v>Non Rawat Inap</v>
          </cell>
          <cell r="F792" t="str">
            <v>Pemerintah Kabupaten</v>
          </cell>
          <cell r="G792">
            <v>33</v>
          </cell>
          <cell r="H792">
            <v>3329</v>
          </cell>
          <cell r="I792">
            <v>0</v>
          </cell>
          <cell r="J792">
            <v>16</v>
          </cell>
          <cell r="K792" t="str">
            <v>JAWA TENGAH</v>
          </cell>
          <cell r="L792" t="str">
            <v>BREBES</v>
          </cell>
        </row>
        <row r="793">
          <cell r="B793" t="str">
            <v>P3329030201</v>
          </cell>
          <cell r="C793" t="str">
            <v>BUMIAYU</v>
          </cell>
          <cell r="D793" t="str">
            <v>Puskesmas</v>
          </cell>
          <cell r="E793" t="str">
            <v>Non Rawat Inap</v>
          </cell>
          <cell r="F793" t="str">
            <v>Pemerintah Kabupaten</v>
          </cell>
          <cell r="G793">
            <v>33</v>
          </cell>
          <cell r="H793">
            <v>3329</v>
          </cell>
          <cell r="I793">
            <v>0</v>
          </cell>
          <cell r="J793">
            <v>90</v>
          </cell>
          <cell r="K793" t="str">
            <v>JAWA TENGAH</v>
          </cell>
          <cell r="L793" t="str">
            <v>BREBES</v>
          </cell>
        </row>
        <row r="794">
          <cell r="B794" t="str">
            <v>P3329030202</v>
          </cell>
          <cell r="C794" t="str">
            <v>KALIWADAS</v>
          </cell>
          <cell r="D794" t="str">
            <v>Puskesmas</v>
          </cell>
          <cell r="E794" t="str">
            <v>Non Rawat Inap</v>
          </cell>
          <cell r="F794" t="str">
            <v>Pemerintah Kabupaten</v>
          </cell>
          <cell r="G794">
            <v>33</v>
          </cell>
          <cell r="H794">
            <v>3329</v>
          </cell>
          <cell r="I794">
            <v>0</v>
          </cell>
          <cell r="J794">
            <v>34</v>
          </cell>
          <cell r="K794" t="str">
            <v>JAWA TENGAH</v>
          </cell>
          <cell r="L794" t="str">
            <v>BREBES</v>
          </cell>
        </row>
        <row r="795">
          <cell r="B795" t="str">
            <v>P3329040101</v>
          </cell>
          <cell r="C795" t="str">
            <v>PAGUYANGAN</v>
          </cell>
          <cell r="D795" t="str">
            <v>Puskesmas</v>
          </cell>
          <cell r="E795" t="str">
            <v>Rawat Inap</v>
          </cell>
          <cell r="F795" t="str">
            <v>Pemerintah Kabupaten</v>
          </cell>
          <cell r="G795">
            <v>33</v>
          </cell>
          <cell r="H795">
            <v>3329</v>
          </cell>
          <cell r="I795">
            <v>0</v>
          </cell>
          <cell r="J795">
            <v>56</v>
          </cell>
          <cell r="K795" t="str">
            <v>JAWA TENGAH</v>
          </cell>
          <cell r="L795" t="str">
            <v>BREBES</v>
          </cell>
        </row>
        <row r="796">
          <cell r="B796" t="str">
            <v>P3329040202</v>
          </cell>
          <cell r="C796" t="str">
            <v>WINDUAJI</v>
          </cell>
          <cell r="D796" t="str">
            <v>Puskesmas</v>
          </cell>
          <cell r="E796" t="str">
            <v>Non Rawat Inap</v>
          </cell>
          <cell r="F796" t="str">
            <v>Pemerintah Kabupaten</v>
          </cell>
          <cell r="G796">
            <v>33</v>
          </cell>
          <cell r="H796">
            <v>3329</v>
          </cell>
          <cell r="I796">
            <v>0</v>
          </cell>
          <cell r="J796">
            <v>17</v>
          </cell>
          <cell r="K796" t="str">
            <v>JAWA TENGAH</v>
          </cell>
          <cell r="L796" t="str">
            <v>BREBES</v>
          </cell>
        </row>
        <row r="797">
          <cell r="B797" t="str">
            <v>P3329050101</v>
          </cell>
          <cell r="C797" t="str">
            <v>SIRAMPOG</v>
          </cell>
          <cell r="D797" t="str">
            <v>Puskesmas</v>
          </cell>
          <cell r="E797" t="str">
            <v>Rawat Inap</v>
          </cell>
          <cell r="F797" t="str">
            <v>Pemerintah Kabupaten</v>
          </cell>
          <cell r="G797">
            <v>33</v>
          </cell>
          <cell r="H797">
            <v>3329</v>
          </cell>
          <cell r="I797">
            <v>0</v>
          </cell>
          <cell r="J797">
            <v>38</v>
          </cell>
          <cell r="K797" t="str">
            <v>JAWA TENGAH</v>
          </cell>
          <cell r="L797" t="str">
            <v>BREBES</v>
          </cell>
        </row>
        <row r="798">
          <cell r="B798" t="str">
            <v>P3329060101</v>
          </cell>
          <cell r="C798" t="str">
            <v>TONJONG</v>
          </cell>
          <cell r="D798" t="str">
            <v>Puskesmas</v>
          </cell>
          <cell r="E798" t="str">
            <v>Rawat Inap</v>
          </cell>
          <cell r="F798" t="str">
            <v>Pemerintah Kabupaten</v>
          </cell>
          <cell r="G798">
            <v>33</v>
          </cell>
          <cell r="H798">
            <v>3329</v>
          </cell>
          <cell r="I798">
            <v>0</v>
          </cell>
          <cell r="J798">
            <v>41</v>
          </cell>
          <cell r="K798" t="str">
            <v>JAWA TENGAH</v>
          </cell>
          <cell r="L798" t="str">
            <v>BREBES</v>
          </cell>
        </row>
        <row r="799">
          <cell r="B799" t="str">
            <v>P3329060202</v>
          </cell>
          <cell r="C799" t="str">
            <v>KUTAMENDALA</v>
          </cell>
          <cell r="D799" t="str">
            <v>Puskesmas</v>
          </cell>
          <cell r="E799" t="str">
            <v>Non Rawat Inap</v>
          </cell>
          <cell r="F799" t="str">
            <v>Pemerintah Kabupaten</v>
          </cell>
          <cell r="G799">
            <v>33</v>
          </cell>
          <cell r="H799">
            <v>3329</v>
          </cell>
          <cell r="I799">
            <v>0</v>
          </cell>
          <cell r="J799">
            <v>2</v>
          </cell>
          <cell r="K799" t="str">
            <v>JAWA TENGAH</v>
          </cell>
          <cell r="L799" t="str">
            <v>BREBES</v>
          </cell>
        </row>
        <row r="800">
          <cell r="B800" t="str">
            <v>P3329070101</v>
          </cell>
          <cell r="C800" t="str">
            <v>LARANGAN</v>
          </cell>
          <cell r="D800" t="str">
            <v>Puskesmas</v>
          </cell>
          <cell r="E800" t="str">
            <v>Rawat Inap</v>
          </cell>
          <cell r="F800" t="str">
            <v>Pemerintah Kabupaten</v>
          </cell>
          <cell r="G800">
            <v>33</v>
          </cell>
          <cell r="H800">
            <v>3329</v>
          </cell>
          <cell r="I800">
            <v>0</v>
          </cell>
          <cell r="J800">
            <v>58</v>
          </cell>
          <cell r="K800" t="str">
            <v>JAWA TENGAH</v>
          </cell>
          <cell r="L800" t="str">
            <v>BREBES</v>
          </cell>
        </row>
        <row r="801">
          <cell r="B801" t="str">
            <v>P3329070202</v>
          </cell>
          <cell r="C801" t="str">
            <v>SITANGGAL</v>
          </cell>
          <cell r="D801" t="str">
            <v>Puskesmas</v>
          </cell>
          <cell r="E801" t="str">
            <v>Non Rawat Inap</v>
          </cell>
          <cell r="F801" t="str">
            <v>Pemerintah Kabupaten</v>
          </cell>
          <cell r="G801">
            <v>33</v>
          </cell>
          <cell r="H801">
            <v>3329</v>
          </cell>
          <cell r="I801">
            <v>0</v>
          </cell>
          <cell r="J801">
            <v>49</v>
          </cell>
          <cell r="K801" t="str">
            <v>JAWA TENGAH</v>
          </cell>
          <cell r="L801" t="str">
            <v>BREBES</v>
          </cell>
        </row>
        <row r="802">
          <cell r="B802" t="str">
            <v>P3329080101</v>
          </cell>
          <cell r="C802" t="str">
            <v>KETANGGUNGAN</v>
          </cell>
          <cell r="D802" t="str">
            <v>Puskesmas</v>
          </cell>
          <cell r="E802" t="str">
            <v>Rawat Inap</v>
          </cell>
          <cell r="F802" t="str">
            <v>Pemerintah Kabupaten</v>
          </cell>
          <cell r="G802">
            <v>33</v>
          </cell>
          <cell r="H802">
            <v>3329</v>
          </cell>
          <cell r="I802">
            <v>0</v>
          </cell>
          <cell r="J802">
            <v>54</v>
          </cell>
          <cell r="K802" t="str">
            <v>JAWA TENGAH</v>
          </cell>
          <cell r="L802" t="str">
            <v>BREBES</v>
          </cell>
        </row>
        <row r="803">
          <cell r="B803" t="str">
            <v>P3329080102</v>
          </cell>
          <cell r="C803" t="str">
            <v>CIKEUSAL KIDUL</v>
          </cell>
          <cell r="D803" t="str">
            <v>Puskesmas</v>
          </cell>
          <cell r="E803" t="str">
            <v>Rawat Inap</v>
          </cell>
          <cell r="F803" t="str">
            <v>Pemerintah Kabupaten</v>
          </cell>
          <cell r="G803">
            <v>33</v>
          </cell>
          <cell r="H803">
            <v>3329</v>
          </cell>
          <cell r="I803">
            <v>0</v>
          </cell>
          <cell r="J803">
            <v>30</v>
          </cell>
          <cell r="K803" t="str">
            <v>JAWA TENGAH</v>
          </cell>
          <cell r="L803" t="str">
            <v>BREBES</v>
          </cell>
        </row>
        <row r="804">
          <cell r="B804" t="str">
            <v>P3329090101</v>
          </cell>
          <cell r="C804" t="str">
            <v>BANJARHARJO</v>
          </cell>
          <cell r="D804" t="str">
            <v>Puskesmas</v>
          </cell>
          <cell r="E804" t="str">
            <v>Rawat Inap</v>
          </cell>
          <cell r="F804" t="str">
            <v>Pemerintah Kabupaten</v>
          </cell>
          <cell r="G804">
            <v>33</v>
          </cell>
          <cell r="H804">
            <v>3329</v>
          </cell>
          <cell r="I804">
            <v>0</v>
          </cell>
          <cell r="J804">
            <v>48</v>
          </cell>
          <cell r="K804" t="str">
            <v>JAWA TENGAH</v>
          </cell>
          <cell r="L804" t="str">
            <v>BREBES</v>
          </cell>
        </row>
        <row r="805">
          <cell r="B805" t="str">
            <v>P3329090103</v>
          </cell>
          <cell r="C805" t="str">
            <v>BANDUNGSARI</v>
          </cell>
          <cell r="D805" t="str">
            <v>Puskesmas</v>
          </cell>
          <cell r="E805" t="str">
            <v>Rawat Inap</v>
          </cell>
          <cell r="F805" t="str">
            <v>Pemerintah Kabupaten</v>
          </cell>
          <cell r="G805">
            <v>33</v>
          </cell>
          <cell r="H805">
            <v>3329</v>
          </cell>
          <cell r="I805">
            <v>0</v>
          </cell>
          <cell r="J805">
            <v>22</v>
          </cell>
          <cell r="K805" t="str">
            <v>JAWA TENGAH</v>
          </cell>
          <cell r="L805" t="str">
            <v>BREBES</v>
          </cell>
        </row>
        <row r="806">
          <cell r="B806" t="str">
            <v>P3329090202</v>
          </cell>
          <cell r="C806" t="str">
            <v>CIKAKAK</v>
          </cell>
          <cell r="D806" t="str">
            <v>Puskesmas</v>
          </cell>
          <cell r="E806" t="str">
            <v>Non Rawat Inap</v>
          </cell>
          <cell r="F806" t="str">
            <v>Pemerintah Kabupaten</v>
          </cell>
          <cell r="G806">
            <v>33</v>
          </cell>
          <cell r="H806">
            <v>3329</v>
          </cell>
          <cell r="I806">
            <v>0</v>
          </cell>
          <cell r="J806">
            <v>35</v>
          </cell>
          <cell r="K806" t="str">
            <v>JAWA TENGAH</v>
          </cell>
          <cell r="L806" t="str">
            <v>BREBES</v>
          </cell>
        </row>
        <row r="807">
          <cell r="B807" t="str">
            <v>P3329100101</v>
          </cell>
          <cell r="C807" t="str">
            <v>LOSARI</v>
          </cell>
          <cell r="D807" t="str">
            <v>Puskesmas</v>
          </cell>
          <cell r="E807" t="str">
            <v>Rawat Inap</v>
          </cell>
          <cell r="F807" t="str">
            <v>Pemerintah Kabupaten</v>
          </cell>
          <cell r="G807">
            <v>33</v>
          </cell>
          <cell r="H807">
            <v>3329</v>
          </cell>
          <cell r="I807">
            <v>0</v>
          </cell>
          <cell r="J807">
            <v>38</v>
          </cell>
          <cell r="K807" t="str">
            <v>JAWA TENGAH</v>
          </cell>
          <cell r="L807" t="str">
            <v>BREBES</v>
          </cell>
        </row>
        <row r="808">
          <cell r="B808" t="str">
            <v>P3329100102</v>
          </cell>
          <cell r="C808" t="str">
            <v>BOJONGSARI</v>
          </cell>
          <cell r="D808" t="str">
            <v>Puskesmas</v>
          </cell>
          <cell r="E808" t="str">
            <v>Rawat Inap</v>
          </cell>
          <cell r="F808" t="str">
            <v>Pemerintah Kabupaten</v>
          </cell>
          <cell r="G808">
            <v>33</v>
          </cell>
          <cell r="H808">
            <v>3329</v>
          </cell>
          <cell r="I808">
            <v>0</v>
          </cell>
          <cell r="J808">
            <v>34</v>
          </cell>
          <cell r="K808" t="str">
            <v>JAWA TENGAH</v>
          </cell>
          <cell r="L808" t="str">
            <v>BREBES</v>
          </cell>
        </row>
        <row r="809">
          <cell r="B809" t="str">
            <v>P3329100103</v>
          </cell>
          <cell r="C809" t="str">
            <v>KECIPIR</v>
          </cell>
          <cell r="D809" t="str">
            <v>Puskesmas</v>
          </cell>
          <cell r="E809" t="str">
            <v>Rawat Inap</v>
          </cell>
          <cell r="F809" t="str">
            <v>Pemerintah Kabupaten</v>
          </cell>
          <cell r="G809">
            <v>33</v>
          </cell>
          <cell r="H809">
            <v>3329</v>
          </cell>
          <cell r="I809">
            <v>0</v>
          </cell>
          <cell r="J809">
            <v>46</v>
          </cell>
          <cell r="K809" t="str">
            <v>JAWA TENGAH</v>
          </cell>
          <cell r="L809" t="str">
            <v>BREBES</v>
          </cell>
        </row>
        <row r="810">
          <cell r="B810" t="str">
            <v>P3329110101</v>
          </cell>
          <cell r="C810" t="str">
            <v>TANJUNG</v>
          </cell>
          <cell r="D810" t="str">
            <v>Puskesmas</v>
          </cell>
          <cell r="E810" t="str">
            <v>Rawat Inap</v>
          </cell>
          <cell r="F810" t="str">
            <v>Pemerintah Kabupaten</v>
          </cell>
          <cell r="G810">
            <v>33</v>
          </cell>
          <cell r="H810">
            <v>3329</v>
          </cell>
          <cell r="I810">
            <v>0</v>
          </cell>
          <cell r="J810">
            <v>50</v>
          </cell>
          <cell r="K810" t="str">
            <v>JAWA TENGAH</v>
          </cell>
          <cell r="L810" t="str">
            <v>BREBES</v>
          </cell>
        </row>
        <row r="811">
          <cell r="B811" t="str">
            <v>P3329110202</v>
          </cell>
          <cell r="C811" t="str">
            <v>KEMURANG WETAN</v>
          </cell>
          <cell r="D811" t="str">
            <v>Puskesmas</v>
          </cell>
          <cell r="E811" t="str">
            <v>Non Rawat Inap</v>
          </cell>
          <cell r="F811" t="str">
            <v>Pemerintah Kabupaten</v>
          </cell>
          <cell r="G811">
            <v>33</v>
          </cell>
          <cell r="H811">
            <v>3329</v>
          </cell>
          <cell r="I811">
            <v>0</v>
          </cell>
          <cell r="J811">
            <v>30</v>
          </cell>
          <cell r="K811" t="str">
            <v>JAWA TENGAH</v>
          </cell>
          <cell r="L811" t="str">
            <v>BREBES</v>
          </cell>
        </row>
        <row r="812">
          <cell r="B812" t="str">
            <v>P3329110203</v>
          </cell>
          <cell r="C812" t="str">
            <v>LUWUNGGEDE</v>
          </cell>
          <cell r="D812" t="str">
            <v>Puskesmas</v>
          </cell>
          <cell r="E812" t="str">
            <v>Non Rawat Inap</v>
          </cell>
          <cell r="F812" t="str">
            <v>Pemerintah Kabupaten</v>
          </cell>
          <cell r="G812">
            <v>33</v>
          </cell>
          <cell r="H812">
            <v>3329</v>
          </cell>
          <cell r="I812">
            <v>0</v>
          </cell>
          <cell r="J812">
            <v>25</v>
          </cell>
          <cell r="K812" t="str">
            <v>JAWA TENGAH</v>
          </cell>
          <cell r="L812" t="str">
            <v>BREBES</v>
          </cell>
        </row>
        <row r="813">
          <cell r="B813" t="str">
            <v>P3329120201</v>
          </cell>
          <cell r="C813" t="str">
            <v>KERSANA</v>
          </cell>
          <cell r="D813" t="str">
            <v>Puskesmas</v>
          </cell>
          <cell r="E813" t="str">
            <v>Non Rawat Inap</v>
          </cell>
          <cell r="F813" t="str">
            <v>Pemerintah Kabupaten</v>
          </cell>
          <cell r="G813">
            <v>33</v>
          </cell>
          <cell r="H813">
            <v>3329</v>
          </cell>
          <cell r="I813">
            <v>0</v>
          </cell>
          <cell r="J813">
            <v>41</v>
          </cell>
          <cell r="K813" t="str">
            <v>JAWA TENGAH</v>
          </cell>
          <cell r="L813" t="str">
            <v>BREBES</v>
          </cell>
        </row>
        <row r="814">
          <cell r="B814" t="str">
            <v>P3329130101</v>
          </cell>
          <cell r="C814" t="str">
            <v>KLUWUT</v>
          </cell>
          <cell r="D814" t="str">
            <v>Puskesmas</v>
          </cell>
          <cell r="E814" t="str">
            <v>Rawat Inap</v>
          </cell>
          <cell r="F814" t="str">
            <v>Pemerintah Kabupaten</v>
          </cell>
          <cell r="G814">
            <v>33</v>
          </cell>
          <cell r="H814">
            <v>3329</v>
          </cell>
          <cell r="I814">
            <v>0</v>
          </cell>
          <cell r="J814">
            <v>39</v>
          </cell>
          <cell r="K814" t="str">
            <v>JAWA TENGAH</v>
          </cell>
          <cell r="L814" t="str">
            <v>BREBES</v>
          </cell>
        </row>
        <row r="815">
          <cell r="B815" t="str">
            <v>P3329130102</v>
          </cell>
          <cell r="C815" t="str">
            <v>BULAKAMBA</v>
          </cell>
          <cell r="D815" t="str">
            <v>Puskesmas</v>
          </cell>
          <cell r="E815" t="str">
            <v>Rawat Inap</v>
          </cell>
          <cell r="F815" t="str">
            <v>Pemerintah Kabupaten</v>
          </cell>
          <cell r="G815">
            <v>33</v>
          </cell>
          <cell r="H815">
            <v>3329</v>
          </cell>
          <cell r="I815">
            <v>0</v>
          </cell>
          <cell r="J815">
            <v>40</v>
          </cell>
          <cell r="K815" t="str">
            <v>JAWA TENGAH</v>
          </cell>
          <cell r="L815" t="str">
            <v>BREBES</v>
          </cell>
        </row>
        <row r="816">
          <cell r="B816" t="str">
            <v>P3329130203</v>
          </cell>
          <cell r="C816" t="str">
            <v>SIWULUH</v>
          </cell>
          <cell r="D816" t="str">
            <v>Puskesmas</v>
          </cell>
          <cell r="E816" t="str">
            <v>Non Rawat Inap</v>
          </cell>
          <cell r="F816" t="str">
            <v>Pemerintah Kabupaten</v>
          </cell>
          <cell r="G816">
            <v>33</v>
          </cell>
          <cell r="H816">
            <v>3329</v>
          </cell>
          <cell r="I816">
            <v>0</v>
          </cell>
          <cell r="J816">
            <v>37</v>
          </cell>
          <cell r="K816" t="str">
            <v>JAWA TENGAH</v>
          </cell>
          <cell r="L816" t="str">
            <v>BREBES</v>
          </cell>
        </row>
        <row r="817">
          <cell r="B817" t="str">
            <v>P3329140201</v>
          </cell>
          <cell r="C817" t="str">
            <v>WANASARI</v>
          </cell>
          <cell r="D817" t="str">
            <v>Puskesmas</v>
          </cell>
          <cell r="E817" t="str">
            <v>Non Rawat Inap</v>
          </cell>
          <cell r="F817" t="str">
            <v>Pemerintah Kabupaten</v>
          </cell>
          <cell r="G817">
            <v>33</v>
          </cell>
          <cell r="H817">
            <v>3329</v>
          </cell>
          <cell r="I817">
            <v>0</v>
          </cell>
          <cell r="J817">
            <v>36</v>
          </cell>
          <cell r="K817" t="str">
            <v>JAWA TENGAH</v>
          </cell>
          <cell r="L817" t="str">
            <v>BREBES</v>
          </cell>
        </row>
        <row r="818">
          <cell r="B818" t="str">
            <v>P3329140202</v>
          </cell>
          <cell r="C818" t="str">
            <v>JAGALEMPENI</v>
          </cell>
          <cell r="D818" t="str">
            <v>Puskesmas</v>
          </cell>
          <cell r="E818" t="str">
            <v>Non Rawat Inap</v>
          </cell>
          <cell r="F818" t="str">
            <v>Pemerintah Kabupaten</v>
          </cell>
          <cell r="G818">
            <v>33</v>
          </cell>
          <cell r="H818">
            <v>3329</v>
          </cell>
          <cell r="I818">
            <v>0</v>
          </cell>
          <cell r="J818">
            <v>26</v>
          </cell>
          <cell r="K818" t="str">
            <v>JAWA TENGAH</v>
          </cell>
          <cell r="L818" t="str">
            <v>BREBES</v>
          </cell>
        </row>
        <row r="819">
          <cell r="B819" t="str">
            <v>P3329140203</v>
          </cell>
          <cell r="C819" t="str">
            <v>SIDAMULYA</v>
          </cell>
          <cell r="D819" t="str">
            <v>Puskesmas</v>
          </cell>
          <cell r="E819" t="str">
            <v>Non Rawat Inap</v>
          </cell>
          <cell r="F819" t="str">
            <v>Pemerintah Kabupaten</v>
          </cell>
          <cell r="G819">
            <v>33</v>
          </cell>
          <cell r="H819">
            <v>3329</v>
          </cell>
          <cell r="I819">
            <v>0</v>
          </cell>
          <cell r="J819">
            <v>28</v>
          </cell>
          <cell r="K819" t="str">
            <v>JAWA TENGAH</v>
          </cell>
          <cell r="L819" t="str">
            <v>BREBES</v>
          </cell>
        </row>
        <row r="820">
          <cell r="B820" t="str">
            <v>P3329150101</v>
          </cell>
          <cell r="C820" t="str">
            <v>JATIROKEH</v>
          </cell>
          <cell r="D820" t="str">
            <v>Puskesmas</v>
          </cell>
          <cell r="E820" t="str">
            <v>Rawat Inap</v>
          </cell>
          <cell r="F820" t="str">
            <v>Pemerintah Kabupaten</v>
          </cell>
          <cell r="G820">
            <v>33</v>
          </cell>
          <cell r="H820">
            <v>3329</v>
          </cell>
          <cell r="I820">
            <v>0</v>
          </cell>
          <cell r="J820">
            <v>42</v>
          </cell>
          <cell r="K820" t="str">
            <v>JAWA TENGAH</v>
          </cell>
          <cell r="L820" t="str">
            <v>BREBES</v>
          </cell>
        </row>
        <row r="821">
          <cell r="B821" t="str">
            <v>P3329160101</v>
          </cell>
          <cell r="C821" t="str">
            <v>JATIBARANG</v>
          </cell>
          <cell r="D821" t="str">
            <v>Puskesmas</v>
          </cell>
          <cell r="E821" t="str">
            <v>Rawat Inap</v>
          </cell>
          <cell r="F821" t="str">
            <v>Pemerintah Kabupaten</v>
          </cell>
          <cell r="G821">
            <v>33</v>
          </cell>
          <cell r="H821">
            <v>3329</v>
          </cell>
          <cell r="I821">
            <v>0</v>
          </cell>
          <cell r="J821">
            <v>77</v>
          </cell>
          <cell r="K821" t="str">
            <v>JAWA TENGAH</v>
          </cell>
          <cell r="L821" t="str">
            <v>BREBES</v>
          </cell>
        </row>
        <row r="822">
          <cell r="B822" t="str">
            <v>P3329160202</v>
          </cell>
          <cell r="C822" t="str">
            <v>KLIKIRAN</v>
          </cell>
          <cell r="D822" t="str">
            <v>Puskesmas</v>
          </cell>
          <cell r="E822" t="str">
            <v>Non Rawat Inap</v>
          </cell>
          <cell r="F822" t="str">
            <v>Pemerintah Kabupaten</v>
          </cell>
          <cell r="G822">
            <v>33</v>
          </cell>
          <cell r="H822">
            <v>3329</v>
          </cell>
          <cell r="I822">
            <v>0</v>
          </cell>
          <cell r="J822">
            <v>18</v>
          </cell>
          <cell r="K822" t="str">
            <v>JAWA TENGAH</v>
          </cell>
          <cell r="L822" t="str">
            <v>BREBES</v>
          </cell>
        </row>
        <row r="823">
          <cell r="B823" t="str">
            <v>P3329170201</v>
          </cell>
          <cell r="C823" t="str">
            <v>BREBES</v>
          </cell>
          <cell r="D823" t="str">
            <v>Puskesmas</v>
          </cell>
          <cell r="E823" t="str">
            <v>Non Rawat Inap</v>
          </cell>
          <cell r="F823" t="str">
            <v>Pemerintah Kabupaten</v>
          </cell>
          <cell r="G823">
            <v>33</v>
          </cell>
          <cell r="H823">
            <v>3329</v>
          </cell>
          <cell r="I823">
            <v>0</v>
          </cell>
          <cell r="J823">
            <v>105</v>
          </cell>
          <cell r="K823" t="str">
            <v>JAWA TENGAH</v>
          </cell>
          <cell r="L823" t="str">
            <v>BREBES</v>
          </cell>
        </row>
        <row r="824">
          <cell r="B824" t="str">
            <v>P3329170202</v>
          </cell>
          <cell r="C824" t="str">
            <v>PEMARON</v>
          </cell>
          <cell r="D824" t="str">
            <v>Puskesmas</v>
          </cell>
          <cell r="E824" t="str">
            <v>Non Rawat Inap</v>
          </cell>
          <cell r="F824" t="str">
            <v>Pemerintah Kabupaten</v>
          </cell>
          <cell r="G824">
            <v>33</v>
          </cell>
          <cell r="H824">
            <v>3329</v>
          </cell>
          <cell r="I824">
            <v>0</v>
          </cell>
          <cell r="J824">
            <v>36</v>
          </cell>
          <cell r="K824" t="str">
            <v>JAWA TENGAH</v>
          </cell>
          <cell r="L824" t="str">
            <v>BREBES</v>
          </cell>
        </row>
        <row r="825">
          <cell r="B825" t="str">
            <v>P3329170203</v>
          </cell>
          <cell r="C825" t="str">
            <v>KALIMATI</v>
          </cell>
          <cell r="D825" t="str">
            <v>Puskesmas</v>
          </cell>
          <cell r="E825" t="str">
            <v>Non Rawat Inap</v>
          </cell>
          <cell r="F825" t="str">
            <v>Pemerintah Kabupaten</v>
          </cell>
          <cell r="G825">
            <v>33</v>
          </cell>
          <cell r="H825">
            <v>3329</v>
          </cell>
          <cell r="I825">
            <v>0</v>
          </cell>
          <cell r="J825">
            <v>13</v>
          </cell>
          <cell r="K825" t="str">
            <v>JAWA TENGAH</v>
          </cell>
          <cell r="L825" t="str">
            <v>BREBES</v>
          </cell>
        </row>
        <row r="826">
          <cell r="B826" t="str">
            <v>P3329170204</v>
          </cell>
          <cell r="C826" t="str">
            <v>KALIGANGSA</v>
          </cell>
          <cell r="D826" t="str">
            <v>Puskesmas</v>
          </cell>
          <cell r="E826" t="str">
            <v>Non Rawat Inap</v>
          </cell>
          <cell r="F826" t="str">
            <v>Pemerintah Kabupaten</v>
          </cell>
          <cell r="G826">
            <v>33</v>
          </cell>
          <cell r="H826">
            <v>3329</v>
          </cell>
          <cell r="I826">
            <v>0</v>
          </cell>
          <cell r="J826">
            <v>9</v>
          </cell>
          <cell r="K826" t="str">
            <v>JAWA TENGAH</v>
          </cell>
          <cell r="L826" t="str">
            <v>BREBES</v>
          </cell>
        </row>
        <row r="827">
          <cell r="B827" t="str">
            <v>P3371010201</v>
          </cell>
          <cell r="C827" t="str">
            <v>MAGELANG SELATAN</v>
          </cell>
          <cell r="D827" t="str">
            <v>Puskesmas</v>
          </cell>
          <cell r="E827" t="str">
            <v>Non Rawat Inap</v>
          </cell>
          <cell r="F827" t="str">
            <v>Pemerintah Kabupaten</v>
          </cell>
          <cell r="G827">
            <v>33</v>
          </cell>
          <cell r="H827">
            <v>3308</v>
          </cell>
          <cell r="I827">
            <v>0</v>
          </cell>
          <cell r="J827">
            <v>46</v>
          </cell>
          <cell r="K827" t="str">
            <v>JAWA TENGAH</v>
          </cell>
          <cell r="L827" t="str">
            <v>MAGELANG</v>
          </cell>
        </row>
        <row r="828">
          <cell r="B828" t="str">
            <v>P3371010202</v>
          </cell>
          <cell r="C828" t="str">
            <v>JURANG OMBO</v>
          </cell>
          <cell r="D828" t="str">
            <v>Puskesmas</v>
          </cell>
          <cell r="E828" t="str">
            <v>Non Rawat Inap</v>
          </cell>
          <cell r="F828" t="str">
            <v>Pemerintah Kabupaten</v>
          </cell>
          <cell r="G828">
            <v>33</v>
          </cell>
          <cell r="H828">
            <v>3308</v>
          </cell>
          <cell r="I828">
            <v>0</v>
          </cell>
          <cell r="J828">
            <v>42</v>
          </cell>
          <cell r="K828" t="str">
            <v>JAWA TENGAH</v>
          </cell>
          <cell r="L828" t="str">
            <v>MAGELANG</v>
          </cell>
        </row>
        <row r="829">
          <cell r="B829" t="str">
            <v>P3371011201</v>
          </cell>
          <cell r="C829" t="str">
            <v>MAGELANG TENGAH</v>
          </cell>
          <cell r="D829" t="str">
            <v>Puskesmas</v>
          </cell>
          <cell r="E829" t="str">
            <v>Non Rawat Inap</v>
          </cell>
          <cell r="F829" t="str">
            <v>Pemerintah Kabupaten</v>
          </cell>
          <cell r="G829">
            <v>33</v>
          </cell>
          <cell r="H829">
            <v>3308</v>
          </cell>
          <cell r="I829">
            <v>0</v>
          </cell>
          <cell r="J829">
            <v>44</v>
          </cell>
          <cell r="K829" t="str">
            <v>JAWA TENGAH</v>
          </cell>
          <cell r="L829" t="str">
            <v>MAGELANG</v>
          </cell>
        </row>
        <row r="830">
          <cell r="B830" t="str">
            <v>P3371011202</v>
          </cell>
          <cell r="C830" t="str">
            <v>KERKOPAN</v>
          </cell>
          <cell r="D830" t="str">
            <v>Puskesmas</v>
          </cell>
          <cell r="E830" t="str">
            <v>Non Rawat Inap</v>
          </cell>
          <cell r="F830" t="str">
            <v>Pemerintah Kabupaten</v>
          </cell>
          <cell r="G830">
            <v>33</v>
          </cell>
          <cell r="H830">
            <v>3308</v>
          </cell>
          <cell r="I830">
            <v>0</v>
          </cell>
          <cell r="J830">
            <v>22</v>
          </cell>
          <cell r="K830" t="str">
            <v>JAWA TENGAH</v>
          </cell>
          <cell r="L830" t="str">
            <v>MAGELANG</v>
          </cell>
        </row>
        <row r="831">
          <cell r="B831" t="str">
            <v>P3371020201</v>
          </cell>
          <cell r="C831" t="str">
            <v>MAGELANG UTARA</v>
          </cell>
          <cell r="D831" t="str">
            <v>Puskesmas</v>
          </cell>
          <cell r="E831" t="str">
            <v>Non Rawat Inap</v>
          </cell>
          <cell r="F831" t="str">
            <v>Pemerintah Kabupaten</v>
          </cell>
          <cell r="G831">
            <v>33</v>
          </cell>
          <cell r="H831">
            <v>3308</v>
          </cell>
          <cell r="I831">
            <v>0</v>
          </cell>
          <cell r="J831">
            <v>54</v>
          </cell>
          <cell r="K831" t="str">
            <v>JAWA TENGAH</v>
          </cell>
          <cell r="L831" t="str">
            <v>MAGELANG</v>
          </cell>
        </row>
        <row r="832">
          <cell r="B832" t="str">
            <v>P3372010101</v>
          </cell>
          <cell r="C832" t="str">
            <v>PAJANG</v>
          </cell>
          <cell r="D832" t="str">
            <v>Puskesmas</v>
          </cell>
          <cell r="E832" t="str">
            <v>Rawat Inap</v>
          </cell>
          <cell r="F832" t="str">
            <v>Pemerintah Kota</v>
          </cell>
          <cell r="G832">
            <v>33</v>
          </cell>
          <cell r="H832">
            <v>3372</v>
          </cell>
          <cell r="I832">
            <v>0</v>
          </cell>
          <cell r="J832">
            <v>52</v>
          </cell>
          <cell r="K832" t="str">
            <v>JAWA TENGAH</v>
          </cell>
          <cell r="L832" t="str">
            <v>KOTA SURAKARTA</v>
          </cell>
        </row>
        <row r="833">
          <cell r="B833" t="str">
            <v>P3372010202</v>
          </cell>
          <cell r="C833" t="str">
            <v>PENUMPING</v>
          </cell>
          <cell r="D833" t="str">
            <v>Puskesmas</v>
          </cell>
          <cell r="E833" t="str">
            <v>Non Rawat Inap</v>
          </cell>
          <cell r="F833" t="str">
            <v>Pemerintah Kota</v>
          </cell>
          <cell r="G833">
            <v>33</v>
          </cell>
          <cell r="H833">
            <v>3372</v>
          </cell>
          <cell r="I833">
            <v>0</v>
          </cell>
          <cell r="J833">
            <v>31</v>
          </cell>
          <cell r="K833" t="str">
            <v>JAWA TENGAH</v>
          </cell>
          <cell r="L833" t="str">
            <v>KOTA SURAKARTA</v>
          </cell>
        </row>
        <row r="834">
          <cell r="B834" t="str">
            <v>P3372010203</v>
          </cell>
          <cell r="C834" t="str">
            <v>PURWOSARI</v>
          </cell>
          <cell r="D834" t="str">
            <v>Puskesmas</v>
          </cell>
          <cell r="E834" t="str">
            <v>Non Rawat Inap</v>
          </cell>
          <cell r="F834" t="str">
            <v>Pemerintah Kota</v>
          </cell>
          <cell r="G834">
            <v>33</v>
          </cell>
          <cell r="H834">
            <v>3372</v>
          </cell>
          <cell r="I834">
            <v>0</v>
          </cell>
          <cell r="J834">
            <v>28</v>
          </cell>
          <cell r="K834" t="str">
            <v>JAWA TENGAH</v>
          </cell>
          <cell r="L834" t="str">
            <v>KOTA SURAKARTA</v>
          </cell>
        </row>
        <row r="835">
          <cell r="B835" t="str">
            <v>P3372020201</v>
          </cell>
          <cell r="C835" t="str">
            <v>KRATONAN</v>
          </cell>
          <cell r="D835" t="str">
            <v>Puskesmas</v>
          </cell>
          <cell r="E835" t="str">
            <v>Non Rawat Inap</v>
          </cell>
          <cell r="F835" t="str">
            <v>Pemerintah Kota</v>
          </cell>
          <cell r="G835">
            <v>33</v>
          </cell>
          <cell r="H835">
            <v>3372</v>
          </cell>
          <cell r="I835">
            <v>0</v>
          </cell>
          <cell r="J835">
            <v>36</v>
          </cell>
          <cell r="K835" t="str">
            <v>JAWA TENGAH</v>
          </cell>
          <cell r="L835" t="str">
            <v>KOTA SURAKARTA</v>
          </cell>
        </row>
        <row r="836">
          <cell r="B836" t="str">
            <v>P3372020202</v>
          </cell>
          <cell r="C836" t="str">
            <v>JAYENGAN</v>
          </cell>
          <cell r="D836" t="str">
            <v>Puskesmas</v>
          </cell>
          <cell r="E836" t="str">
            <v>Non Rawat Inap</v>
          </cell>
          <cell r="F836" t="str">
            <v>Pemerintah Kota</v>
          </cell>
          <cell r="G836">
            <v>33</v>
          </cell>
          <cell r="H836">
            <v>3372</v>
          </cell>
          <cell r="I836">
            <v>0</v>
          </cell>
          <cell r="J836">
            <v>32</v>
          </cell>
          <cell r="K836" t="str">
            <v>JAWA TENGAH</v>
          </cell>
          <cell r="L836" t="str">
            <v>KOTA SURAKARTA</v>
          </cell>
        </row>
        <row r="837">
          <cell r="B837" t="str">
            <v>P3372030101</v>
          </cell>
          <cell r="C837" t="str">
            <v>GAJAHAN</v>
          </cell>
          <cell r="D837" t="str">
            <v>Puskesmas</v>
          </cell>
          <cell r="E837" t="str">
            <v>Rawat Inap</v>
          </cell>
          <cell r="F837" t="str">
            <v>Pemerintah Kota</v>
          </cell>
          <cell r="G837">
            <v>33</v>
          </cell>
          <cell r="H837">
            <v>3372</v>
          </cell>
          <cell r="I837">
            <v>0</v>
          </cell>
          <cell r="J837">
            <v>31</v>
          </cell>
          <cell r="K837" t="str">
            <v>JAWA TENGAH</v>
          </cell>
          <cell r="L837" t="str">
            <v>KOTA SURAKARTA</v>
          </cell>
        </row>
        <row r="838">
          <cell r="B838" t="str">
            <v>P3372030202</v>
          </cell>
          <cell r="C838" t="str">
            <v>SANGKRAH</v>
          </cell>
          <cell r="D838" t="str">
            <v>Puskesmas</v>
          </cell>
          <cell r="E838" t="str">
            <v>Non Rawat Inap</v>
          </cell>
          <cell r="F838" t="str">
            <v>Pemerintah Kota</v>
          </cell>
          <cell r="G838">
            <v>33</v>
          </cell>
          <cell r="H838">
            <v>3372</v>
          </cell>
          <cell r="I838">
            <v>0</v>
          </cell>
          <cell r="J838">
            <v>35</v>
          </cell>
          <cell r="K838" t="str">
            <v>JAWA TENGAH</v>
          </cell>
          <cell r="L838" t="str">
            <v>KOTA SURAKARTA</v>
          </cell>
        </row>
        <row r="839">
          <cell r="B839" t="str">
            <v>P3372040104</v>
          </cell>
          <cell r="C839" t="str">
            <v>SIBELA</v>
          </cell>
          <cell r="D839" t="str">
            <v>Puskesmas</v>
          </cell>
          <cell r="E839" t="str">
            <v>Rawat Inap</v>
          </cell>
          <cell r="F839" t="str">
            <v>Pemerintah Kota</v>
          </cell>
          <cell r="G839">
            <v>33</v>
          </cell>
          <cell r="H839">
            <v>3372</v>
          </cell>
          <cell r="I839">
            <v>0</v>
          </cell>
          <cell r="J839">
            <v>46</v>
          </cell>
          <cell r="K839" t="str">
            <v>JAWA TENGAH</v>
          </cell>
          <cell r="L839" t="str">
            <v>KOTA SURAKARTA</v>
          </cell>
        </row>
        <row r="840">
          <cell r="B840" t="str">
            <v>P3372040201</v>
          </cell>
          <cell r="C840" t="str">
            <v>PURWODININGRATAN</v>
          </cell>
          <cell r="D840" t="str">
            <v>Puskesmas</v>
          </cell>
          <cell r="E840" t="str">
            <v>Non Rawat Inap</v>
          </cell>
          <cell r="F840" t="str">
            <v>Pemerintah Kota</v>
          </cell>
          <cell r="G840">
            <v>33</v>
          </cell>
          <cell r="H840">
            <v>3372</v>
          </cell>
          <cell r="I840">
            <v>0</v>
          </cell>
          <cell r="J840">
            <v>32</v>
          </cell>
          <cell r="K840" t="str">
            <v>JAWA TENGAH</v>
          </cell>
          <cell r="L840" t="str">
            <v>KOTA SURAKARTA</v>
          </cell>
        </row>
        <row r="841">
          <cell r="B841" t="str">
            <v>P3372040202</v>
          </cell>
          <cell r="C841" t="str">
            <v>NGORESAN</v>
          </cell>
          <cell r="D841" t="str">
            <v>Puskesmas</v>
          </cell>
          <cell r="E841" t="str">
            <v>Non Rawat Inap</v>
          </cell>
          <cell r="F841" t="str">
            <v>Pemerintah Kota</v>
          </cell>
          <cell r="G841">
            <v>33</v>
          </cell>
          <cell r="H841">
            <v>3372</v>
          </cell>
          <cell r="I841">
            <v>0</v>
          </cell>
          <cell r="J841">
            <v>29</v>
          </cell>
          <cell r="K841" t="str">
            <v>JAWA TENGAH</v>
          </cell>
          <cell r="L841" t="str">
            <v>KOTA SURAKARTA</v>
          </cell>
        </row>
        <row r="842">
          <cell r="B842" t="str">
            <v>P3372040203</v>
          </cell>
          <cell r="C842" t="str">
            <v>PUCANGSAWIT</v>
          </cell>
          <cell r="D842" t="str">
            <v>Puskesmas</v>
          </cell>
          <cell r="E842" t="str">
            <v>Non Rawat Inap</v>
          </cell>
          <cell r="F842" t="str">
            <v>Pemerintah Kota</v>
          </cell>
          <cell r="G842">
            <v>33</v>
          </cell>
          <cell r="H842">
            <v>3372</v>
          </cell>
          <cell r="I842">
            <v>0</v>
          </cell>
          <cell r="J842">
            <v>29</v>
          </cell>
          <cell r="K842" t="str">
            <v>JAWA TENGAH</v>
          </cell>
          <cell r="L842" t="str">
            <v>KOTA SURAKARTA</v>
          </cell>
        </row>
        <row r="843">
          <cell r="B843" t="str">
            <v>P3372050104</v>
          </cell>
          <cell r="C843" t="str">
            <v>BANYUANYAR</v>
          </cell>
          <cell r="D843" t="str">
            <v>Puskesmas</v>
          </cell>
          <cell r="E843" t="str">
            <v>Rawat Inap</v>
          </cell>
          <cell r="F843" t="str">
            <v>Pemerintah Kota</v>
          </cell>
          <cell r="G843">
            <v>33</v>
          </cell>
          <cell r="H843">
            <v>3372</v>
          </cell>
          <cell r="I843">
            <v>0</v>
          </cell>
          <cell r="J843">
            <v>44</v>
          </cell>
          <cell r="K843" t="str">
            <v>JAWA TENGAH</v>
          </cell>
          <cell r="L843" t="str">
            <v>KOTA SURAKARTA</v>
          </cell>
        </row>
        <row r="844">
          <cell r="B844" t="str">
            <v>P3372050201</v>
          </cell>
          <cell r="C844" t="str">
            <v>MANAHAN</v>
          </cell>
          <cell r="D844" t="str">
            <v>Puskesmas</v>
          </cell>
          <cell r="E844" t="str">
            <v>Non Rawat Inap</v>
          </cell>
          <cell r="F844" t="str">
            <v>Pemerintah Kota</v>
          </cell>
          <cell r="G844">
            <v>33</v>
          </cell>
          <cell r="H844">
            <v>3372</v>
          </cell>
          <cell r="I844">
            <v>0</v>
          </cell>
          <cell r="J844">
            <v>27</v>
          </cell>
          <cell r="K844" t="str">
            <v>JAWA TENGAH</v>
          </cell>
          <cell r="L844" t="str">
            <v>KOTA SURAKARTA</v>
          </cell>
        </row>
        <row r="845">
          <cell r="B845" t="str">
            <v>P3372050202</v>
          </cell>
          <cell r="C845" t="str">
            <v>NUSUKAN</v>
          </cell>
          <cell r="D845" t="str">
            <v>Puskesmas</v>
          </cell>
          <cell r="E845" t="str">
            <v>Non Rawat Inap</v>
          </cell>
          <cell r="F845" t="str">
            <v>Pemerintah Kota</v>
          </cell>
          <cell r="G845">
            <v>33</v>
          </cell>
          <cell r="H845">
            <v>3372</v>
          </cell>
          <cell r="I845">
            <v>0</v>
          </cell>
          <cell r="J845">
            <v>36</v>
          </cell>
          <cell r="K845" t="str">
            <v>JAWA TENGAH</v>
          </cell>
          <cell r="L845" t="str">
            <v>KOTA SURAKARTA</v>
          </cell>
        </row>
        <row r="846">
          <cell r="B846" t="str">
            <v>P3372050203</v>
          </cell>
          <cell r="C846" t="str">
            <v>GILINGAN</v>
          </cell>
          <cell r="D846" t="str">
            <v>Puskesmas</v>
          </cell>
          <cell r="E846" t="str">
            <v>Non Rawat Inap</v>
          </cell>
          <cell r="F846" t="str">
            <v>Pemerintah Kota</v>
          </cell>
          <cell r="G846">
            <v>33</v>
          </cell>
          <cell r="H846">
            <v>3372</v>
          </cell>
          <cell r="I846">
            <v>0</v>
          </cell>
          <cell r="J846">
            <v>29</v>
          </cell>
          <cell r="K846" t="str">
            <v>JAWA TENGAH</v>
          </cell>
          <cell r="L846" t="str">
            <v>KOTA SURAKARTA</v>
          </cell>
        </row>
        <row r="847">
          <cell r="B847" t="str">
            <v>P3372050205</v>
          </cell>
          <cell r="C847" t="str">
            <v>SETABELAN</v>
          </cell>
          <cell r="D847" t="str">
            <v>Puskesmas</v>
          </cell>
          <cell r="E847" t="str">
            <v>Non Rawat Inap</v>
          </cell>
          <cell r="F847" t="str">
            <v>Pemerintah Kota</v>
          </cell>
          <cell r="G847">
            <v>33</v>
          </cell>
          <cell r="H847">
            <v>3372</v>
          </cell>
          <cell r="I847">
            <v>0</v>
          </cell>
          <cell r="J847">
            <v>26</v>
          </cell>
          <cell r="K847" t="str">
            <v>JAWA TENGAH</v>
          </cell>
          <cell r="L847" t="str">
            <v>KOTA SURAKARTA</v>
          </cell>
        </row>
        <row r="848">
          <cell r="B848" t="str">
            <v>P3372050206</v>
          </cell>
          <cell r="C848" t="str">
            <v>GAMBIR SARI</v>
          </cell>
          <cell r="D848" t="str">
            <v>Puskesmas</v>
          </cell>
          <cell r="E848" t="str">
            <v>Non Rawat Inap</v>
          </cell>
          <cell r="F848" t="str">
            <v>Pemerintah Kota</v>
          </cell>
          <cell r="G848">
            <v>33</v>
          </cell>
          <cell r="H848">
            <v>3372</v>
          </cell>
          <cell r="I848">
            <v>0</v>
          </cell>
          <cell r="J848">
            <v>24</v>
          </cell>
          <cell r="K848" t="str">
            <v>JAWA TENGAH</v>
          </cell>
          <cell r="L848" t="str">
            <v>KOTA SURAKARTA</v>
          </cell>
        </row>
        <row r="849">
          <cell r="B849" t="str">
            <v>P3373010101</v>
          </cell>
          <cell r="C849" t="str">
            <v>CEBONGAN</v>
          </cell>
          <cell r="D849" t="str">
            <v>Puskesmas</v>
          </cell>
          <cell r="E849" t="str">
            <v>Rawat Inap</v>
          </cell>
          <cell r="F849" t="str">
            <v>Pemerintah Kota</v>
          </cell>
          <cell r="G849">
            <v>33</v>
          </cell>
          <cell r="H849">
            <v>3373</v>
          </cell>
          <cell r="I849">
            <v>0</v>
          </cell>
          <cell r="J849">
            <v>41</v>
          </cell>
          <cell r="K849" t="str">
            <v>JAWA TENGAH</v>
          </cell>
          <cell r="L849" t="str">
            <v>KOTA SALATIGA</v>
          </cell>
        </row>
        <row r="850">
          <cell r="B850" t="str">
            <v>P3373010202</v>
          </cell>
          <cell r="C850" t="str">
            <v>TEGALREJO</v>
          </cell>
          <cell r="D850" t="str">
            <v>Puskesmas</v>
          </cell>
          <cell r="E850" t="str">
            <v>Non Rawat Inap</v>
          </cell>
          <cell r="F850" t="str">
            <v>Pemerintah Kota</v>
          </cell>
          <cell r="G850">
            <v>33</v>
          </cell>
          <cell r="H850">
            <v>3373</v>
          </cell>
          <cell r="I850">
            <v>0</v>
          </cell>
          <cell r="J850">
            <v>37</v>
          </cell>
          <cell r="K850" t="str">
            <v>JAWA TENGAH</v>
          </cell>
          <cell r="L850" t="str">
            <v>KOTA SALATIGA</v>
          </cell>
        </row>
        <row r="851">
          <cell r="B851" t="str">
            <v>P3373020201</v>
          </cell>
          <cell r="C851" t="str">
            <v>SIDOREJO KIDUL</v>
          </cell>
          <cell r="D851" t="str">
            <v>Puskesmas</v>
          </cell>
          <cell r="E851" t="str">
            <v>Non Rawat Inap</v>
          </cell>
          <cell r="F851" t="str">
            <v>Pemerintah Kota</v>
          </cell>
          <cell r="G851">
            <v>33</v>
          </cell>
          <cell r="H851">
            <v>3373</v>
          </cell>
          <cell r="I851">
            <v>0</v>
          </cell>
          <cell r="J851">
            <v>31</v>
          </cell>
          <cell r="K851" t="str">
            <v>JAWA TENGAH</v>
          </cell>
          <cell r="L851" t="str">
            <v>KOTA SALATIGA</v>
          </cell>
        </row>
        <row r="852">
          <cell r="B852" t="str">
            <v>P3373030201</v>
          </cell>
          <cell r="C852" t="str">
            <v>MANGUNSARI</v>
          </cell>
          <cell r="D852" t="str">
            <v>Puskesmas</v>
          </cell>
          <cell r="E852" t="str">
            <v>Non Rawat Inap</v>
          </cell>
          <cell r="F852" t="str">
            <v>Pemerintah Kota</v>
          </cell>
          <cell r="G852">
            <v>33</v>
          </cell>
          <cell r="H852">
            <v>3373</v>
          </cell>
          <cell r="I852">
            <v>0</v>
          </cell>
          <cell r="J852">
            <v>70</v>
          </cell>
          <cell r="K852" t="str">
            <v>JAWA TENGAH</v>
          </cell>
          <cell r="L852" t="str">
            <v>KOTA SALATIGA</v>
          </cell>
        </row>
        <row r="853">
          <cell r="B853" t="str">
            <v>P3373030202</v>
          </cell>
          <cell r="C853" t="str">
            <v>KALICACING</v>
          </cell>
          <cell r="D853" t="str">
            <v>Puskesmas</v>
          </cell>
          <cell r="E853" t="str">
            <v>Non Rawat Inap</v>
          </cell>
          <cell r="F853" t="str">
            <v>Pemerintah Kota</v>
          </cell>
          <cell r="G853">
            <v>33</v>
          </cell>
          <cell r="H853">
            <v>3373</v>
          </cell>
          <cell r="I853">
            <v>0</v>
          </cell>
          <cell r="J853">
            <v>44</v>
          </cell>
          <cell r="K853" t="str">
            <v>JAWA TENGAH</v>
          </cell>
          <cell r="L853" t="str">
            <v>KOTA SALATIGA</v>
          </cell>
        </row>
        <row r="854">
          <cell r="B854" t="str">
            <v>P3373040201</v>
          </cell>
          <cell r="C854" t="str">
            <v>SIDOREJO LOR</v>
          </cell>
          <cell r="D854" t="str">
            <v>Puskesmas</v>
          </cell>
          <cell r="E854" t="str">
            <v>Non Rawat Inap</v>
          </cell>
          <cell r="F854" t="str">
            <v>Pemerintah Kota</v>
          </cell>
          <cell r="G854">
            <v>33</v>
          </cell>
          <cell r="H854">
            <v>3373</v>
          </cell>
          <cell r="I854">
            <v>0</v>
          </cell>
          <cell r="J854">
            <v>59</v>
          </cell>
          <cell r="K854" t="str">
            <v>JAWA TENGAH</v>
          </cell>
          <cell r="L854" t="str">
            <v>KOTA SALATIGA</v>
          </cell>
        </row>
        <row r="855">
          <cell r="B855" t="str">
            <v>P3374010101</v>
          </cell>
          <cell r="C855" t="str">
            <v>MIJEN</v>
          </cell>
          <cell r="D855" t="str">
            <v>Puskesmas</v>
          </cell>
          <cell r="E855" t="str">
            <v>Rawat Inap</v>
          </cell>
          <cell r="F855" t="str">
            <v>Pemerintah Kota</v>
          </cell>
          <cell r="G855">
            <v>33</v>
          </cell>
          <cell r="H855">
            <v>3374</v>
          </cell>
          <cell r="I855">
            <v>0</v>
          </cell>
          <cell r="J855">
            <v>40</v>
          </cell>
          <cell r="K855" t="str">
            <v>JAWA TENGAH</v>
          </cell>
          <cell r="L855" t="str">
            <v>KOTA SEMARANG</v>
          </cell>
        </row>
        <row r="856">
          <cell r="B856" t="str">
            <v>P3374010102</v>
          </cell>
          <cell r="C856" t="str">
            <v>KARANG MALANG</v>
          </cell>
          <cell r="D856" t="str">
            <v>Puskesmas</v>
          </cell>
          <cell r="E856" t="str">
            <v>Rawat Inap</v>
          </cell>
          <cell r="F856" t="str">
            <v>Pemerintah Kota</v>
          </cell>
          <cell r="G856">
            <v>33</v>
          </cell>
          <cell r="H856">
            <v>3374</v>
          </cell>
          <cell r="I856">
            <v>0</v>
          </cell>
          <cell r="J856">
            <v>23</v>
          </cell>
          <cell r="K856" t="str">
            <v>JAWA TENGAH</v>
          </cell>
          <cell r="L856" t="str">
            <v>KOTA SEMARANG</v>
          </cell>
        </row>
        <row r="857">
          <cell r="B857" t="str">
            <v>P3374020101</v>
          </cell>
          <cell r="C857" t="str">
            <v>GUNUNG PATI</v>
          </cell>
          <cell r="D857" t="str">
            <v>Puskesmas</v>
          </cell>
          <cell r="E857" t="str">
            <v>Rawat Inap</v>
          </cell>
          <cell r="F857" t="str">
            <v>Pemerintah Kota</v>
          </cell>
          <cell r="G857">
            <v>33</v>
          </cell>
          <cell r="H857">
            <v>3374</v>
          </cell>
          <cell r="I857">
            <v>0</v>
          </cell>
          <cell r="J857">
            <v>29</v>
          </cell>
          <cell r="K857" t="str">
            <v>JAWA TENGAH</v>
          </cell>
          <cell r="L857" t="str">
            <v>KOTA SEMARANG</v>
          </cell>
        </row>
        <row r="858">
          <cell r="B858" t="str">
            <v>P3374020202</v>
          </cell>
          <cell r="C858" t="str">
            <v>SEKARAN</v>
          </cell>
          <cell r="D858" t="str">
            <v>Puskesmas</v>
          </cell>
          <cell r="E858" t="str">
            <v>Non Rawat Inap</v>
          </cell>
          <cell r="F858" t="str">
            <v>Pemerintah Kota</v>
          </cell>
          <cell r="G858">
            <v>33</v>
          </cell>
          <cell r="H858">
            <v>3374</v>
          </cell>
          <cell r="I858">
            <v>0</v>
          </cell>
          <cell r="J858">
            <v>19</v>
          </cell>
          <cell r="K858" t="str">
            <v>JAWA TENGAH</v>
          </cell>
          <cell r="L858" t="str">
            <v>KOTA SEMARANG</v>
          </cell>
        </row>
        <row r="859">
          <cell r="B859" t="str">
            <v>P3374030101</v>
          </cell>
          <cell r="C859" t="str">
            <v>SRONDOL</v>
          </cell>
          <cell r="D859" t="str">
            <v>Puskesmas</v>
          </cell>
          <cell r="E859" t="str">
            <v>Rawat Inap</v>
          </cell>
          <cell r="F859" t="str">
            <v>Pemerintah Kota</v>
          </cell>
          <cell r="G859">
            <v>33</v>
          </cell>
          <cell r="H859">
            <v>3374</v>
          </cell>
          <cell r="I859">
            <v>0</v>
          </cell>
          <cell r="J859">
            <v>25</v>
          </cell>
          <cell r="K859" t="str">
            <v>JAWA TENGAH</v>
          </cell>
          <cell r="L859" t="str">
            <v>KOTA SEMARANG</v>
          </cell>
        </row>
        <row r="860">
          <cell r="B860" t="str">
            <v>P3374030102</v>
          </cell>
          <cell r="C860" t="str">
            <v>NGESREP</v>
          </cell>
          <cell r="D860" t="str">
            <v>Puskesmas</v>
          </cell>
          <cell r="E860" t="str">
            <v>Rawat Inap</v>
          </cell>
          <cell r="F860" t="str">
            <v>Pemerintah Kota</v>
          </cell>
          <cell r="G860">
            <v>33</v>
          </cell>
          <cell r="H860">
            <v>3374</v>
          </cell>
          <cell r="I860">
            <v>0</v>
          </cell>
          <cell r="J860">
            <v>25</v>
          </cell>
          <cell r="K860" t="str">
            <v>JAWA TENGAH</v>
          </cell>
          <cell r="L860" t="str">
            <v>KOTA SEMARANG</v>
          </cell>
        </row>
        <row r="861">
          <cell r="B861" t="str">
            <v>P3374030203</v>
          </cell>
          <cell r="C861" t="str">
            <v>PADANG SARI</v>
          </cell>
          <cell r="D861" t="str">
            <v>Puskesmas</v>
          </cell>
          <cell r="E861" t="str">
            <v>Non Rawat Inap</v>
          </cell>
          <cell r="F861" t="str">
            <v>Pemerintah Kota</v>
          </cell>
          <cell r="G861">
            <v>33</v>
          </cell>
          <cell r="H861">
            <v>3374</v>
          </cell>
          <cell r="I861">
            <v>0</v>
          </cell>
          <cell r="J861">
            <v>20</v>
          </cell>
          <cell r="K861" t="str">
            <v>JAWA TENGAH</v>
          </cell>
          <cell r="L861" t="str">
            <v>KOTA SEMARANG</v>
          </cell>
        </row>
        <row r="862">
          <cell r="B862" t="str">
            <v>P3374030204</v>
          </cell>
          <cell r="C862" t="str">
            <v>PUNDAKPAYUNG</v>
          </cell>
          <cell r="D862" t="str">
            <v>Puskesmas</v>
          </cell>
          <cell r="E862" t="str">
            <v>Non Rawat Inap</v>
          </cell>
          <cell r="F862" t="str">
            <v>Pemerintah Kota</v>
          </cell>
          <cell r="G862">
            <v>33</v>
          </cell>
          <cell r="H862">
            <v>3374</v>
          </cell>
          <cell r="I862">
            <v>0</v>
          </cell>
          <cell r="J862">
            <v>15</v>
          </cell>
          <cell r="K862" t="str">
            <v>JAWA TENGAH</v>
          </cell>
          <cell r="L862" t="str">
            <v>KOTA SEMARANG</v>
          </cell>
        </row>
        <row r="863">
          <cell r="B863" t="str">
            <v>P3374040201</v>
          </cell>
          <cell r="C863" t="str">
            <v>PEGANDAN</v>
          </cell>
          <cell r="D863" t="str">
            <v>Puskesmas</v>
          </cell>
          <cell r="E863" t="str">
            <v>Non Rawat Inap</v>
          </cell>
          <cell r="F863" t="str">
            <v>Pemerintah Kota</v>
          </cell>
          <cell r="G863">
            <v>33</v>
          </cell>
          <cell r="H863">
            <v>3374</v>
          </cell>
          <cell r="I863">
            <v>0</v>
          </cell>
          <cell r="J863">
            <v>20</v>
          </cell>
          <cell r="K863" t="str">
            <v>JAWA TENGAH</v>
          </cell>
          <cell r="L863" t="str">
            <v>KOTA SEMARANG</v>
          </cell>
        </row>
        <row r="864">
          <cell r="B864" t="str">
            <v>P3374050101</v>
          </cell>
          <cell r="C864" t="str">
            <v>PANDANARAN</v>
          </cell>
          <cell r="D864" t="str">
            <v>Puskesmas</v>
          </cell>
          <cell r="E864" t="str">
            <v>Rawat Inap</v>
          </cell>
          <cell r="F864" t="str">
            <v>Pemerintah Kota</v>
          </cell>
          <cell r="G864">
            <v>33</v>
          </cell>
          <cell r="H864">
            <v>3374</v>
          </cell>
          <cell r="I864">
            <v>0</v>
          </cell>
          <cell r="J864">
            <v>28</v>
          </cell>
          <cell r="K864" t="str">
            <v>JAWA TENGAH</v>
          </cell>
          <cell r="L864" t="str">
            <v>KOTA SEMARANG</v>
          </cell>
        </row>
        <row r="865">
          <cell r="B865" t="str">
            <v>P3374050202</v>
          </cell>
          <cell r="C865" t="str">
            <v>LAMPER TENGAH</v>
          </cell>
          <cell r="D865" t="str">
            <v>Puskesmas</v>
          </cell>
          <cell r="E865" t="str">
            <v>Non Rawat Inap</v>
          </cell>
          <cell r="F865" t="str">
            <v>Pemerintah Kota</v>
          </cell>
          <cell r="G865">
            <v>33</v>
          </cell>
          <cell r="H865">
            <v>3374</v>
          </cell>
          <cell r="I865">
            <v>0</v>
          </cell>
          <cell r="J865">
            <v>14</v>
          </cell>
          <cell r="K865" t="str">
            <v>JAWA TENGAH</v>
          </cell>
          <cell r="L865" t="str">
            <v>KOTA SEMARANG</v>
          </cell>
        </row>
        <row r="866">
          <cell r="B866" t="str">
            <v>P3374060201</v>
          </cell>
          <cell r="C866" t="str">
            <v>CANDILAMA</v>
          </cell>
          <cell r="D866" t="str">
            <v>Puskesmas</v>
          </cell>
          <cell r="E866" t="str">
            <v>Non Rawat Inap</v>
          </cell>
          <cell r="F866" t="str">
            <v>Pemerintah Kota</v>
          </cell>
          <cell r="G866">
            <v>33</v>
          </cell>
          <cell r="H866">
            <v>3374</v>
          </cell>
          <cell r="I866">
            <v>0</v>
          </cell>
          <cell r="J866">
            <v>27</v>
          </cell>
          <cell r="K866" t="str">
            <v>JAWA TENGAH</v>
          </cell>
          <cell r="L866" t="str">
            <v>KOTA SEMARANG</v>
          </cell>
        </row>
        <row r="867">
          <cell r="B867" t="str">
            <v>P3374060202</v>
          </cell>
          <cell r="C867" t="str">
            <v>KAGOK</v>
          </cell>
          <cell r="D867" t="str">
            <v>Puskesmas</v>
          </cell>
          <cell r="E867" t="str">
            <v>Non Rawat Inap</v>
          </cell>
          <cell r="F867" t="str">
            <v>Pemerintah Kota</v>
          </cell>
          <cell r="G867">
            <v>33</v>
          </cell>
          <cell r="H867">
            <v>3374</v>
          </cell>
          <cell r="I867">
            <v>0</v>
          </cell>
          <cell r="J867">
            <v>19</v>
          </cell>
          <cell r="K867" t="str">
            <v>JAWA TENGAH</v>
          </cell>
          <cell r="L867" t="str">
            <v>KOTA SEMARANG</v>
          </cell>
        </row>
        <row r="868">
          <cell r="B868" t="str">
            <v>P3374070201</v>
          </cell>
          <cell r="C868" t="str">
            <v>KEDUNG MUNDU</v>
          </cell>
          <cell r="D868" t="str">
            <v>Puskesmas</v>
          </cell>
          <cell r="E868" t="str">
            <v>Non Rawat Inap</v>
          </cell>
          <cell r="F868" t="str">
            <v>Pemerintah Kota</v>
          </cell>
          <cell r="G868">
            <v>33</v>
          </cell>
          <cell r="H868">
            <v>3374</v>
          </cell>
          <cell r="I868">
            <v>0</v>
          </cell>
          <cell r="J868">
            <v>29</v>
          </cell>
          <cell r="K868" t="str">
            <v>JAWA TENGAH</v>
          </cell>
          <cell r="L868" t="str">
            <v>KOTA SEMARANG</v>
          </cell>
        </row>
        <row r="869">
          <cell r="B869" t="str">
            <v>P3374070202</v>
          </cell>
          <cell r="C869" t="str">
            <v>ROWOSARI</v>
          </cell>
          <cell r="D869" t="str">
            <v>Puskesmas</v>
          </cell>
          <cell r="E869" t="str">
            <v>Non Rawat Inap</v>
          </cell>
          <cell r="F869" t="str">
            <v>Pemerintah Kota</v>
          </cell>
          <cell r="G869">
            <v>33</v>
          </cell>
          <cell r="H869">
            <v>3374</v>
          </cell>
          <cell r="I869">
            <v>0</v>
          </cell>
          <cell r="J869">
            <v>21</v>
          </cell>
          <cell r="K869" t="str">
            <v>JAWA TENGAH</v>
          </cell>
          <cell r="L869" t="str">
            <v>KOTA SEMARANG</v>
          </cell>
        </row>
        <row r="870">
          <cell r="B870" t="str">
            <v>P3374080101</v>
          </cell>
          <cell r="C870" t="str">
            <v>TELOGOSARI KULON</v>
          </cell>
          <cell r="D870" t="str">
            <v>Puskesmas</v>
          </cell>
          <cell r="E870" t="str">
            <v>Rawat Inap</v>
          </cell>
          <cell r="F870" t="str">
            <v>Pemerintah Kota</v>
          </cell>
          <cell r="G870">
            <v>33</v>
          </cell>
          <cell r="H870">
            <v>3374</v>
          </cell>
          <cell r="I870">
            <v>0</v>
          </cell>
          <cell r="J870">
            <v>32</v>
          </cell>
          <cell r="K870" t="str">
            <v>JAWA TENGAH</v>
          </cell>
          <cell r="L870" t="str">
            <v>KOTA SEMARANG</v>
          </cell>
        </row>
        <row r="871">
          <cell r="B871" t="str">
            <v>P3374080202</v>
          </cell>
          <cell r="C871" t="str">
            <v>TELOGOSARI WETAN</v>
          </cell>
          <cell r="D871" t="str">
            <v>Puskesmas</v>
          </cell>
          <cell r="E871" t="str">
            <v>Non Rawat Inap</v>
          </cell>
          <cell r="F871" t="str">
            <v>Pemerintah Kota</v>
          </cell>
          <cell r="G871">
            <v>33</v>
          </cell>
          <cell r="H871">
            <v>3374</v>
          </cell>
          <cell r="I871">
            <v>0</v>
          </cell>
          <cell r="J871">
            <v>28</v>
          </cell>
          <cell r="K871" t="str">
            <v>JAWA TENGAH</v>
          </cell>
          <cell r="L871" t="str">
            <v>KOTA SEMARANG</v>
          </cell>
        </row>
        <row r="872">
          <cell r="B872" t="str">
            <v>P3374090101</v>
          </cell>
          <cell r="C872" t="str">
            <v>GENUK</v>
          </cell>
          <cell r="D872" t="str">
            <v>Puskesmas</v>
          </cell>
          <cell r="E872" t="str">
            <v>Rawat Inap</v>
          </cell>
          <cell r="F872" t="str">
            <v>Pemerintah Kota</v>
          </cell>
          <cell r="G872">
            <v>33</v>
          </cell>
          <cell r="H872">
            <v>3374</v>
          </cell>
          <cell r="I872">
            <v>0</v>
          </cell>
          <cell r="J872">
            <v>33</v>
          </cell>
          <cell r="K872" t="str">
            <v>JAWA TENGAH</v>
          </cell>
          <cell r="L872" t="str">
            <v>KOTA SEMARANG</v>
          </cell>
        </row>
        <row r="873">
          <cell r="B873" t="str">
            <v>P3374090102</v>
          </cell>
          <cell r="C873" t="str">
            <v>BANGET AYU</v>
          </cell>
          <cell r="D873" t="str">
            <v>Puskesmas</v>
          </cell>
          <cell r="E873" t="str">
            <v>Rawat Inap</v>
          </cell>
          <cell r="F873" t="str">
            <v>Pemerintah Kota</v>
          </cell>
          <cell r="G873">
            <v>33</v>
          </cell>
          <cell r="H873">
            <v>3374</v>
          </cell>
          <cell r="I873">
            <v>0</v>
          </cell>
          <cell r="J873">
            <v>26</v>
          </cell>
          <cell r="K873" t="str">
            <v>JAWA TENGAH</v>
          </cell>
          <cell r="L873" t="str">
            <v>KOTA SEMARANG</v>
          </cell>
        </row>
        <row r="874">
          <cell r="B874" t="str">
            <v>P3374100201</v>
          </cell>
          <cell r="C874" t="str">
            <v>GAYAM SARI</v>
          </cell>
          <cell r="D874" t="str">
            <v>Puskesmas</v>
          </cell>
          <cell r="E874" t="str">
            <v>Non Rawat Inap</v>
          </cell>
          <cell r="F874" t="str">
            <v>Pemerintah Kota</v>
          </cell>
          <cell r="G874">
            <v>33</v>
          </cell>
          <cell r="H874">
            <v>3374</v>
          </cell>
          <cell r="I874">
            <v>0</v>
          </cell>
          <cell r="J874">
            <v>19</v>
          </cell>
          <cell r="K874" t="str">
            <v>JAWA TENGAH</v>
          </cell>
          <cell r="L874" t="str">
            <v>KOTA SEMARANG</v>
          </cell>
        </row>
        <row r="875">
          <cell r="B875" t="str">
            <v>P3374110101</v>
          </cell>
          <cell r="C875" t="str">
            <v>HALMAHERA</v>
          </cell>
          <cell r="D875" t="str">
            <v>Puskesmas</v>
          </cell>
          <cell r="E875" t="str">
            <v>Rawat Inap</v>
          </cell>
          <cell r="F875" t="str">
            <v>Pemerintah Kota</v>
          </cell>
          <cell r="G875">
            <v>33</v>
          </cell>
          <cell r="H875">
            <v>3374</v>
          </cell>
          <cell r="I875">
            <v>0</v>
          </cell>
          <cell r="J875">
            <v>35</v>
          </cell>
          <cell r="K875" t="str">
            <v>JAWA TENGAH</v>
          </cell>
          <cell r="L875" t="str">
            <v>KOTA SEMARANG</v>
          </cell>
        </row>
        <row r="876">
          <cell r="B876" t="str">
            <v>P3374110102</v>
          </cell>
          <cell r="C876" t="str">
            <v>KARANG DORO</v>
          </cell>
          <cell r="D876" t="str">
            <v>Puskesmas</v>
          </cell>
          <cell r="E876" t="str">
            <v>Rawat Inap</v>
          </cell>
          <cell r="F876" t="str">
            <v>Pemerintah Kota</v>
          </cell>
          <cell r="G876">
            <v>33</v>
          </cell>
          <cell r="H876">
            <v>3374</v>
          </cell>
          <cell r="I876">
            <v>0</v>
          </cell>
          <cell r="J876">
            <v>23</v>
          </cell>
          <cell r="K876" t="str">
            <v>JAWA TENGAH</v>
          </cell>
          <cell r="L876" t="str">
            <v>KOTA SEMARANG</v>
          </cell>
        </row>
        <row r="877">
          <cell r="B877" t="str">
            <v>P3374110203</v>
          </cell>
          <cell r="C877" t="str">
            <v>BUGANGAN</v>
          </cell>
          <cell r="D877" t="str">
            <v>Puskesmas</v>
          </cell>
          <cell r="E877" t="str">
            <v>Non Rawat Inap</v>
          </cell>
          <cell r="F877" t="str">
            <v>Pemerintah Kota</v>
          </cell>
          <cell r="G877">
            <v>33</v>
          </cell>
          <cell r="H877">
            <v>3374</v>
          </cell>
          <cell r="I877">
            <v>0</v>
          </cell>
          <cell r="J877">
            <v>16</v>
          </cell>
          <cell r="K877" t="str">
            <v>JAWA TENGAH</v>
          </cell>
          <cell r="L877" t="str">
            <v>KOTA SEMARANG</v>
          </cell>
        </row>
        <row r="878">
          <cell r="B878" t="str">
            <v>P3374120201</v>
          </cell>
          <cell r="C878" t="str">
            <v>BANDARHARJO</v>
          </cell>
          <cell r="D878" t="str">
            <v>Puskesmas</v>
          </cell>
          <cell r="E878" t="str">
            <v>Non Rawat Inap</v>
          </cell>
          <cell r="F878" t="str">
            <v>Pemerintah Kota</v>
          </cell>
          <cell r="G878">
            <v>33</v>
          </cell>
          <cell r="H878">
            <v>3374</v>
          </cell>
          <cell r="I878">
            <v>0</v>
          </cell>
          <cell r="J878">
            <v>24</v>
          </cell>
          <cell r="K878" t="str">
            <v>JAWA TENGAH</v>
          </cell>
          <cell r="L878" t="str">
            <v>KOTA SEMARANG</v>
          </cell>
        </row>
        <row r="879">
          <cell r="B879" t="str">
            <v>P3374120202</v>
          </cell>
          <cell r="C879" t="str">
            <v>BULU LOR</v>
          </cell>
          <cell r="D879" t="str">
            <v>Puskesmas</v>
          </cell>
          <cell r="E879" t="str">
            <v>Non Rawat Inap</v>
          </cell>
          <cell r="F879" t="str">
            <v>Pemerintah Kota</v>
          </cell>
          <cell r="G879">
            <v>33</v>
          </cell>
          <cell r="H879">
            <v>3374</v>
          </cell>
          <cell r="I879">
            <v>0</v>
          </cell>
          <cell r="J879">
            <v>16</v>
          </cell>
          <cell r="K879" t="str">
            <v>JAWA TENGAH</v>
          </cell>
          <cell r="L879" t="str">
            <v>KOTA SEMARANG</v>
          </cell>
        </row>
        <row r="880">
          <cell r="B880" t="str">
            <v>P3374130201</v>
          </cell>
          <cell r="C880" t="str">
            <v>PONCOL</v>
          </cell>
          <cell r="D880" t="str">
            <v>Puskesmas</v>
          </cell>
          <cell r="E880" t="str">
            <v>Non Rawat Inap</v>
          </cell>
          <cell r="F880" t="str">
            <v>Pemerintah Kota</v>
          </cell>
          <cell r="G880">
            <v>33</v>
          </cell>
          <cell r="H880">
            <v>3374</v>
          </cell>
          <cell r="I880">
            <v>0</v>
          </cell>
          <cell r="J880">
            <v>25</v>
          </cell>
          <cell r="K880" t="str">
            <v>JAWA TENGAH</v>
          </cell>
          <cell r="L880" t="str">
            <v>KOTA SEMARANG</v>
          </cell>
        </row>
        <row r="881">
          <cell r="B881" t="str">
            <v>P3374130202</v>
          </cell>
          <cell r="C881" t="str">
            <v>MIROTO</v>
          </cell>
          <cell r="D881" t="str">
            <v>Puskesmas</v>
          </cell>
          <cell r="E881" t="str">
            <v>Non Rawat Inap</v>
          </cell>
          <cell r="F881" t="str">
            <v>Pemerintah Kota</v>
          </cell>
          <cell r="G881">
            <v>33</v>
          </cell>
          <cell r="H881">
            <v>3374</v>
          </cell>
          <cell r="I881">
            <v>0</v>
          </cell>
          <cell r="J881">
            <v>17</v>
          </cell>
          <cell r="K881" t="str">
            <v>JAWA TENGAH</v>
          </cell>
          <cell r="L881" t="str">
            <v>KOTA SEMARANG</v>
          </cell>
        </row>
        <row r="882">
          <cell r="B882" t="str">
            <v>P3374140201</v>
          </cell>
          <cell r="C882" t="str">
            <v>KARANG AYU</v>
          </cell>
          <cell r="D882" t="str">
            <v>Puskesmas</v>
          </cell>
          <cell r="E882" t="str">
            <v>Non Rawat Inap</v>
          </cell>
          <cell r="F882" t="str">
            <v>Pemerintah Kota</v>
          </cell>
          <cell r="G882">
            <v>33</v>
          </cell>
          <cell r="H882">
            <v>3374</v>
          </cell>
          <cell r="I882">
            <v>0</v>
          </cell>
          <cell r="J882">
            <v>18</v>
          </cell>
          <cell r="K882" t="str">
            <v>JAWA TENGAH</v>
          </cell>
          <cell r="L882" t="str">
            <v>KOTA SEMARANG</v>
          </cell>
        </row>
        <row r="883">
          <cell r="B883" t="str">
            <v>P3374140202</v>
          </cell>
          <cell r="C883" t="str">
            <v>LEBDOSARI</v>
          </cell>
          <cell r="D883" t="str">
            <v>Puskesmas</v>
          </cell>
          <cell r="E883" t="str">
            <v>Non Rawat Inap</v>
          </cell>
          <cell r="F883" t="str">
            <v>Pemerintah Kota</v>
          </cell>
          <cell r="G883">
            <v>33</v>
          </cell>
          <cell r="H883">
            <v>3374</v>
          </cell>
          <cell r="I883">
            <v>0</v>
          </cell>
          <cell r="J883">
            <v>24</v>
          </cell>
          <cell r="K883" t="str">
            <v>JAWA TENGAH</v>
          </cell>
          <cell r="L883" t="str">
            <v>KOTA SEMARANG</v>
          </cell>
        </row>
        <row r="884">
          <cell r="B884" t="str">
            <v>P3374140203</v>
          </cell>
          <cell r="C884" t="str">
            <v>MANYARAN</v>
          </cell>
          <cell r="D884" t="str">
            <v>Puskesmas</v>
          </cell>
          <cell r="E884" t="str">
            <v>Non Rawat Inap</v>
          </cell>
          <cell r="F884" t="str">
            <v>Pemerintah Kota</v>
          </cell>
          <cell r="G884">
            <v>33</v>
          </cell>
          <cell r="H884">
            <v>3374</v>
          </cell>
          <cell r="I884">
            <v>0</v>
          </cell>
          <cell r="J884">
            <v>17</v>
          </cell>
          <cell r="K884" t="str">
            <v>JAWA TENGAH</v>
          </cell>
          <cell r="L884" t="str">
            <v>KOTA SEMARANG</v>
          </cell>
        </row>
        <row r="885">
          <cell r="B885" t="str">
            <v>P3374140204</v>
          </cell>
          <cell r="C885" t="str">
            <v>KROBOKAN</v>
          </cell>
          <cell r="D885" t="str">
            <v>Puskesmas</v>
          </cell>
          <cell r="E885" t="str">
            <v>Non Rawat Inap</v>
          </cell>
          <cell r="F885" t="str">
            <v>Pemerintah Kota</v>
          </cell>
          <cell r="G885">
            <v>33</v>
          </cell>
          <cell r="H885">
            <v>3374</v>
          </cell>
          <cell r="I885">
            <v>0</v>
          </cell>
          <cell r="J885">
            <v>16</v>
          </cell>
          <cell r="K885" t="str">
            <v>JAWA TENGAH</v>
          </cell>
          <cell r="L885" t="str">
            <v>KOTA SEMARANG</v>
          </cell>
        </row>
        <row r="886">
          <cell r="B886" t="str">
            <v>P3374140205</v>
          </cell>
          <cell r="C886" t="str">
            <v>NGEMPLAK SIMONGAN</v>
          </cell>
          <cell r="D886" t="str">
            <v>Puskesmas</v>
          </cell>
          <cell r="E886" t="str">
            <v>Non Rawat Inap</v>
          </cell>
          <cell r="F886" t="str">
            <v>Pemerintah Kota</v>
          </cell>
          <cell r="G886">
            <v>33</v>
          </cell>
          <cell r="H886">
            <v>3374</v>
          </cell>
          <cell r="I886">
            <v>0</v>
          </cell>
          <cell r="J886">
            <v>14</v>
          </cell>
          <cell r="K886" t="str">
            <v>JAWA TENGAH</v>
          </cell>
          <cell r="L886" t="str">
            <v>KOTA SEMARANG</v>
          </cell>
        </row>
        <row r="887">
          <cell r="B887" t="str">
            <v>P3374150101</v>
          </cell>
          <cell r="C887" t="str">
            <v>MANGKANG</v>
          </cell>
          <cell r="D887" t="str">
            <v>Puskesmas</v>
          </cell>
          <cell r="E887" t="str">
            <v>Rawat Inap</v>
          </cell>
          <cell r="F887" t="str">
            <v>Pemerintah Kota</v>
          </cell>
          <cell r="G887">
            <v>33</v>
          </cell>
          <cell r="H887">
            <v>3374</v>
          </cell>
          <cell r="I887">
            <v>0</v>
          </cell>
          <cell r="J887">
            <v>30</v>
          </cell>
          <cell r="K887" t="str">
            <v>JAWA TENGAH</v>
          </cell>
          <cell r="L887" t="str">
            <v>KOTA SEMARANG</v>
          </cell>
        </row>
        <row r="888">
          <cell r="B888" t="str">
            <v>P3374150202</v>
          </cell>
          <cell r="C888" t="str">
            <v>KARANG ANYAR</v>
          </cell>
          <cell r="D888" t="str">
            <v>Puskesmas</v>
          </cell>
          <cell r="E888" t="str">
            <v>Non Rawat Inap</v>
          </cell>
          <cell r="F888" t="str">
            <v>Pemerintah Kota</v>
          </cell>
          <cell r="G888">
            <v>33</v>
          </cell>
          <cell r="H888">
            <v>3374</v>
          </cell>
          <cell r="I888">
            <v>0</v>
          </cell>
          <cell r="J888">
            <v>15</v>
          </cell>
          <cell r="K888" t="str">
            <v>JAWA TENGAH</v>
          </cell>
          <cell r="L888" t="str">
            <v>KOTA SEMARANG</v>
          </cell>
        </row>
        <row r="889">
          <cell r="B889" t="str">
            <v>P3374160101</v>
          </cell>
          <cell r="C889" t="str">
            <v>NGALIAN</v>
          </cell>
          <cell r="D889" t="str">
            <v>Puskesmas</v>
          </cell>
          <cell r="E889" t="str">
            <v>Rawat Inap</v>
          </cell>
          <cell r="F889" t="str">
            <v>Pemerintah Kota</v>
          </cell>
          <cell r="G889">
            <v>33</v>
          </cell>
          <cell r="H889">
            <v>3374</v>
          </cell>
          <cell r="I889">
            <v>0</v>
          </cell>
          <cell r="J889">
            <v>32</v>
          </cell>
          <cell r="K889" t="str">
            <v>JAWA TENGAH</v>
          </cell>
          <cell r="L889" t="str">
            <v>KOTA SEMARANG</v>
          </cell>
        </row>
        <row r="890">
          <cell r="B890" t="str">
            <v>P3374160202</v>
          </cell>
          <cell r="C890" t="str">
            <v>TAMBAK AJI</v>
          </cell>
          <cell r="D890" t="str">
            <v>Puskesmas</v>
          </cell>
          <cell r="E890" t="str">
            <v>Non Rawat Inap</v>
          </cell>
          <cell r="F890" t="str">
            <v>Pemerintah Kota</v>
          </cell>
          <cell r="G890">
            <v>33</v>
          </cell>
          <cell r="H890">
            <v>3374</v>
          </cell>
          <cell r="I890">
            <v>0</v>
          </cell>
          <cell r="J890">
            <v>18</v>
          </cell>
          <cell r="K890" t="str">
            <v>JAWA TENGAH</v>
          </cell>
          <cell r="L890" t="str">
            <v>KOTA SEMARANG</v>
          </cell>
        </row>
        <row r="891">
          <cell r="B891" t="str">
            <v>P3374160203</v>
          </cell>
          <cell r="C891" t="str">
            <v>PURWOYOSO</v>
          </cell>
          <cell r="D891" t="str">
            <v>Puskesmas</v>
          </cell>
          <cell r="E891" t="str">
            <v>Non Rawat Inap</v>
          </cell>
          <cell r="F891" t="str">
            <v>Pemerintah Kota</v>
          </cell>
          <cell r="G891">
            <v>33</v>
          </cell>
          <cell r="H891">
            <v>3374</v>
          </cell>
          <cell r="I891">
            <v>0</v>
          </cell>
          <cell r="J891">
            <v>16</v>
          </cell>
          <cell r="K891" t="str">
            <v>JAWA TENGAH</v>
          </cell>
          <cell r="L891" t="str">
            <v>KOTA SEMARANG</v>
          </cell>
        </row>
        <row r="892">
          <cell r="B892" t="str">
            <v>P3375010101</v>
          </cell>
          <cell r="C892" t="str">
            <v>BENDAN</v>
          </cell>
          <cell r="D892" t="str">
            <v>Puskesmas</v>
          </cell>
          <cell r="E892" t="str">
            <v>Rawat Inap</v>
          </cell>
          <cell r="F892" t="str">
            <v>Pemerintah Kota</v>
          </cell>
          <cell r="G892">
            <v>33</v>
          </cell>
          <cell r="H892">
            <v>3375</v>
          </cell>
          <cell r="I892">
            <v>0</v>
          </cell>
          <cell r="J892">
            <v>53</v>
          </cell>
          <cell r="K892" t="str">
            <v>JAWA TENGAH</v>
          </cell>
          <cell r="L892" t="str">
            <v>KOTA PEKALONGAN</v>
          </cell>
        </row>
        <row r="893">
          <cell r="B893" t="str">
            <v>P3375010202</v>
          </cell>
          <cell r="C893" t="str">
            <v>KRAMATSARI</v>
          </cell>
          <cell r="D893" t="str">
            <v>Puskesmas</v>
          </cell>
          <cell r="E893" t="str">
            <v>Non Rawat Inap</v>
          </cell>
          <cell r="F893" t="str">
            <v>Pemerintah Kota</v>
          </cell>
          <cell r="G893">
            <v>33</v>
          </cell>
          <cell r="H893">
            <v>3375</v>
          </cell>
          <cell r="I893">
            <v>0</v>
          </cell>
          <cell r="J893">
            <v>20</v>
          </cell>
          <cell r="K893" t="str">
            <v>JAWA TENGAH</v>
          </cell>
          <cell r="L893" t="str">
            <v>KOTA PEKALONGAN</v>
          </cell>
        </row>
        <row r="894">
          <cell r="B894" t="str">
            <v>P3375010203</v>
          </cell>
          <cell r="C894" t="str">
            <v>TIRTO</v>
          </cell>
          <cell r="D894" t="str">
            <v>Puskesmas</v>
          </cell>
          <cell r="E894" t="str">
            <v>Non Rawat Inap</v>
          </cell>
          <cell r="F894" t="str">
            <v>Pemerintah Kota</v>
          </cell>
          <cell r="G894">
            <v>33</v>
          </cell>
          <cell r="H894">
            <v>3375</v>
          </cell>
          <cell r="I894">
            <v>0</v>
          </cell>
          <cell r="J894">
            <v>23</v>
          </cell>
          <cell r="K894" t="str">
            <v>JAWA TENGAH</v>
          </cell>
          <cell r="L894" t="str">
            <v>KOTA PEKALONGAN</v>
          </cell>
        </row>
        <row r="895">
          <cell r="B895" t="str">
            <v>P3375010204</v>
          </cell>
          <cell r="C895" t="str">
            <v>MEDONO</v>
          </cell>
          <cell r="D895" t="str">
            <v>Puskesmas</v>
          </cell>
          <cell r="E895" t="str">
            <v>Non Rawat Inap</v>
          </cell>
          <cell r="F895" t="str">
            <v>Pemerintah Kota</v>
          </cell>
          <cell r="G895">
            <v>33</v>
          </cell>
          <cell r="H895">
            <v>3375</v>
          </cell>
          <cell r="I895">
            <v>0</v>
          </cell>
          <cell r="J895">
            <v>0</v>
          </cell>
          <cell r="K895" t="str">
            <v>JAWA TENGAH</v>
          </cell>
          <cell r="L895" t="str">
            <v>KOTA PEKALONGAN</v>
          </cell>
        </row>
        <row r="896">
          <cell r="B896" t="str">
            <v>P3375020104</v>
          </cell>
          <cell r="C896" t="str">
            <v>SOKOREJO</v>
          </cell>
          <cell r="D896" t="str">
            <v>Puskesmas</v>
          </cell>
          <cell r="E896" t="str">
            <v>Rawat Inap</v>
          </cell>
          <cell r="F896" t="str">
            <v>Pemerintah Kota</v>
          </cell>
          <cell r="G896">
            <v>33</v>
          </cell>
          <cell r="H896">
            <v>3375</v>
          </cell>
          <cell r="I896">
            <v>0</v>
          </cell>
          <cell r="J896">
            <v>21</v>
          </cell>
          <cell r="K896" t="str">
            <v>JAWA TENGAH</v>
          </cell>
          <cell r="L896" t="str">
            <v>KOTA PEKALONGAN</v>
          </cell>
        </row>
        <row r="897">
          <cell r="B897" t="str">
            <v>P3375020201</v>
          </cell>
          <cell r="C897" t="str">
            <v>NOYONTAAN</v>
          </cell>
          <cell r="D897" t="str">
            <v>Puskesmas</v>
          </cell>
          <cell r="E897" t="str">
            <v>Non Rawat Inap</v>
          </cell>
          <cell r="F897" t="str">
            <v>Pemerintah Kota</v>
          </cell>
          <cell r="G897">
            <v>33</v>
          </cell>
          <cell r="H897">
            <v>3375</v>
          </cell>
          <cell r="I897">
            <v>0</v>
          </cell>
          <cell r="J897">
            <v>26</v>
          </cell>
          <cell r="K897" t="str">
            <v>JAWA TENGAH</v>
          </cell>
          <cell r="L897" t="str">
            <v>KOTA PEKALONGAN</v>
          </cell>
        </row>
        <row r="898">
          <cell r="B898" t="str">
            <v>P3375020202</v>
          </cell>
          <cell r="C898" t="str">
            <v>TONDANO</v>
          </cell>
          <cell r="D898" t="str">
            <v>Puskesmas</v>
          </cell>
          <cell r="E898" t="str">
            <v>Non Rawat Inap</v>
          </cell>
          <cell r="F898" t="str">
            <v>Pemerintah Kota</v>
          </cell>
          <cell r="G898">
            <v>33</v>
          </cell>
          <cell r="H898">
            <v>3375</v>
          </cell>
          <cell r="I898">
            <v>0</v>
          </cell>
          <cell r="J898">
            <v>24</v>
          </cell>
          <cell r="K898" t="str">
            <v>JAWA TENGAH</v>
          </cell>
          <cell r="L898" t="str">
            <v>KOTA PEKALONGAN</v>
          </cell>
        </row>
        <row r="899">
          <cell r="B899" t="str">
            <v>P3375020203</v>
          </cell>
          <cell r="C899" t="str">
            <v>KLEGO</v>
          </cell>
          <cell r="D899" t="str">
            <v>Puskesmas</v>
          </cell>
          <cell r="E899" t="str">
            <v>Non Rawat Inap</v>
          </cell>
          <cell r="F899" t="str">
            <v>Pemerintah Kota</v>
          </cell>
          <cell r="G899">
            <v>33</v>
          </cell>
          <cell r="H899">
            <v>3375</v>
          </cell>
          <cell r="I899">
            <v>0</v>
          </cell>
          <cell r="J899">
            <v>20</v>
          </cell>
          <cell r="K899" t="str">
            <v>JAWA TENGAH</v>
          </cell>
          <cell r="L899" t="str">
            <v>KOTA PEKALONGAN</v>
          </cell>
        </row>
        <row r="900">
          <cell r="B900" t="str">
            <v>P3375030101</v>
          </cell>
          <cell r="C900" t="str">
            <v>PEKALONGAN SELATAN</v>
          </cell>
          <cell r="D900" t="str">
            <v>Puskesmas</v>
          </cell>
          <cell r="E900" t="str">
            <v>Rawat Inap</v>
          </cell>
          <cell r="F900" t="str">
            <v>Pemerintah Kota</v>
          </cell>
          <cell r="G900">
            <v>33</v>
          </cell>
          <cell r="H900">
            <v>3375</v>
          </cell>
          <cell r="I900">
            <v>0</v>
          </cell>
          <cell r="J900">
            <v>27</v>
          </cell>
          <cell r="K900" t="str">
            <v>JAWA TENGAH</v>
          </cell>
          <cell r="L900" t="str">
            <v>KOTA PEKALONGAN</v>
          </cell>
        </row>
        <row r="901">
          <cell r="B901" t="str">
            <v>P3375030202</v>
          </cell>
          <cell r="C901" t="str">
            <v>JENGGOT</v>
          </cell>
          <cell r="D901" t="str">
            <v>Puskesmas</v>
          </cell>
          <cell r="E901" t="str">
            <v>Non Rawat Inap</v>
          </cell>
          <cell r="F901" t="str">
            <v>Pemerintah Kota</v>
          </cell>
          <cell r="G901">
            <v>33</v>
          </cell>
          <cell r="H901">
            <v>3375</v>
          </cell>
          <cell r="I901">
            <v>0</v>
          </cell>
          <cell r="J901">
            <v>19</v>
          </cell>
          <cell r="K901" t="str">
            <v>JAWA TENGAH</v>
          </cell>
          <cell r="L901" t="str">
            <v>KOTA PEKALONGAN</v>
          </cell>
        </row>
        <row r="902">
          <cell r="B902" t="str">
            <v>P3375030203</v>
          </cell>
          <cell r="C902" t="str">
            <v>BUARAN</v>
          </cell>
          <cell r="D902" t="str">
            <v>Puskesmas</v>
          </cell>
          <cell r="E902" t="str">
            <v>Non Rawat Inap</v>
          </cell>
          <cell r="F902" t="str">
            <v>Pemerintah Kota</v>
          </cell>
          <cell r="G902">
            <v>33</v>
          </cell>
          <cell r="H902">
            <v>3375</v>
          </cell>
          <cell r="I902">
            <v>0</v>
          </cell>
          <cell r="J902">
            <v>0</v>
          </cell>
          <cell r="K902" t="str">
            <v>JAWA TENGAH</v>
          </cell>
          <cell r="L902" t="str">
            <v>KOTA PEKALONGAN</v>
          </cell>
        </row>
        <row r="903">
          <cell r="B903" t="str">
            <v>P3375040101</v>
          </cell>
          <cell r="C903" t="str">
            <v>KUSUMA BANGSA</v>
          </cell>
          <cell r="D903" t="str">
            <v>Puskesmas</v>
          </cell>
          <cell r="E903" t="str">
            <v>Rawat Inap</v>
          </cell>
          <cell r="F903" t="str">
            <v>Pemerintah Kota</v>
          </cell>
          <cell r="G903">
            <v>33</v>
          </cell>
          <cell r="H903">
            <v>3375</v>
          </cell>
          <cell r="I903">
            <v>0</v>
          </cell>
          <cell r="J903">
            <v>36</v>
          </cell>
          <cell r="K903" t="str">
            <v>JAWA TENGAH</v>
          </cell>
          <cell r="L903" t="str">
            <v>KOTA PEKALONGAN</v>
          </cell>
        </row>
        <row r="904">
          <cell r="B904" t="str">
            <v>P3375040202</v>
          </cell>
          <cell r="C904" t="str">
            <v>KRAPYAK KIDUL</v>
          </cell>
          <cell r="D904" t="str">
            <v>Puskesmas</v>
          </cell>
          <cell r="E904" t="str">
            <v>Non Rawat Inap</v>
          </cell>
          <cell r="F904" t="str">
            <v>Pemerintah Kota</v>
          </cell>
          <cell r="G904">
            <v>33</v>
          </cell>
          <cell r="H904">
            <v>3375</v>
          </cell>
          <cell r="I904">
            <v>0</v>
          </cell>
          <cell r="J904">
            <v>25</v>
          </cell>
          <cell r="K904" t="str">
            <v>JAWA TENGAH</v>
          </cell>
          <cell r="L904" t="str">
            <v>KOTA PEKALONGAN</v>
          </cell>
        </row>
        <row r="905">
          <cell r="B905" t="str">
            <v>P3375040203</v>
          </cell>
          <cell r="C905" t="str">
            <v>DUKUH</v>
          </cell>
          <cell r="D905" t="str">
            <v>Puskesmas</v>
          </cell>
          <cell r="E905" t="str">
            <v>Non Rawat Inap</v>
          </cell>
          <cell r="F905" t="str">
            <v>Pemerintah Kota</v>
          </cell>
          <cell r="G905">
            <v>33</v>
          </cell>
          <cell r="H905">
            <v>3375</v>
          </cell>
          <cell r="I905">
            <v>0</v>
          </cell>
          <cell r="J905">
            <v>23</v>
          </cell>
          <cell r="K905" t="str">
            <v>JAWA TENGAH</v>
          </cell>
          <cell r="L905" t="str">
            <v>KOTA PEKALONGAN</v>
          </cell>
        </row>
        <row r="906">
          <cell r="B906" t="str">
            <v>P3376010201</v>
          </cell>
          <cell r="C906" t="str">
            <v>TEGAL SELATAN</v>
          </cell>
          <cell r="D906" t="str">
            <v>Puskesmas</v>
          </cell>
          <cell r="E906" t="str">
            <v>Non Rawat Inap</v>
          </cell>
          <cell r="F906" t="str">
            <v>Pemerintah Kota</v>
          </cell>
          <cell r="G906">
            <v>33</v>
          </cell>
          <cell r="H906">
            <v>3376</v>
          </cell>
          <cell r="I906">
            <v>0</v>
          </cell>
          <cell r="J906">
            <v>53</v>
          </cell>
          <cell r="K906" t="str">
            <v>JAWA TENGAH</v>
          </cell>
          <cell r="L906" t="str">
            <v>KOTA TEGAL</v>
          </cell>
        </row>
        <row r="907">
          <cell r="B907" t="str">
            <v>P3376010202</v>
          </cell>
          <cell r="C907" t="str">
            <v xml:space="preserve">BANDUNG </v>
          </cell>
          <cell r="D907" t="str">
            <v>Puskesmas</v>
          </cell>
          <cell r="E907" t="str">
            <v>Non Rawat Inap</v>
          </cell>
          <cell r="F907" t="str">
            <v>Pemerintah Kota</v>
          </cell>
          <cell r="G907">
            <v>33</v>
          </cell>
          <cell r="H907">
            <v>3376</v>
          </cell>
          <cell r="I907">
            <v>0</v>
          </cell>
          <cell r="J907">
            <v>0</v>
          </cell>
          <cell r="K907" t="str">
            <v>JAWA TENGAH</v>
          </cell>
          <cell r="L907" t="str">
            <v>KOTA TEGAL</v>
          </cell>
        </row>
        <row r="908">
          <cell r="B908" t="str">
            <v>P3376020201</v>
          </cell>
          <cell r="C908" t="str">
            <v>TEGAL TIMUR</v>
          </cell>
          <cell r="D908" t="str">
            <v>Puskesmas</v>
          </cell>
          <cell r="E908" t="str">
            <v>Non Rawat Inap</v>
          </cell>
          <cell r="F908" t="str">
            <v>Pemerintah Kota</v>
          </cell>
          <cell r="G908">
            <v>33</v>
          </cell>
          <cell r="H908">
            <v>3376</v>
          </cell>
          <cell r="I908">
            <v>0</v>
          </cell>
          <cell r="J908">
            <v>55</v>
          </cell>
          <cell r="K908" t="str">
            <v>JAWA TENGAH</v>
          </cell>
          <cell r="L908" t="str">
            <v>KOTA TEGAL</v>
          </cell>
        </row>
        <row r="909">
          <cell r="B909" t="str">
            <v>P3376020202</v>
          </cell>
          <cell r="C909" t="str">
            <v>SLEROK</v>
          </cell>
          <cell r="D909" t="str">
            <v>Puskesmas</v>
          </cell>
          <cell r="E909" t="str">
            <v>Non Rawat Inap</v>
          </cell>
          <cell r="F909" t="str">
            <v>Pemerintah Kota</v>
          </cell>
          <cell r="G909">
            <v>33</v>
          </cell>
          <cell r="H909">
            <v>3376</v>
          </cell>
          <cell r="I909">
            <v>0</v>
          </cell>
          <cell r="J909">
            <v>0</v>
          </cell>
          <cell r="K909" t="str">
            <v>JAWA TENGAH</v>
          </cell>
          <cell r="L909" t="str">
            <v>KOTA TEGAL</v>
          </cell>
        </row>
        <row r="910">
          <cell r="B910" t="str">
            <v>P3376030201</v>
          </cell>
          <cell r="C910" t="str">
            <v>TEGAL BARAT</v>
          </cell>
          <cell r="D910" t="str">
            <v>Puskesmas</v>
          </cell>
          <cell r="E910" t="str">
            <v>Non Rawat Inap</v>
          </cell>
          <cell r="F910" t="str">
            <v>Pemerintah Kota</v>
          </cell>
          <cell r="G910">
            <v>33</v>
          </cell>
          <cell r="H910">
            <v>3376</v>
          </cell>
          <cell r="I910">
            <v>0</v>
          </cell>
          <cell r="J910">
            <v>63</v>
          </cell>
          <cell r="K910" t="str">
            <v>JAWA TENGAH</v>
          </cell>
          <cell r="L910" t="str">
            <v>KOTA TEGAL</v>
          </cell>
        </row>
        <row r="911">
          <cell r="B911" t="str">
            <v>P3376030202</v>
          </cell>
          <cell r="C911" t="str">
            <v>DEBONG LOR</v>
          </cell>
          <cell r="D911" t="str">
            <v>Puskesmas</v>
          </cell>
          <cell r="E911" t="str">
            <v>Non Rawat Inap</v>
          </cell>
          <cell r="F911" t="str">
            <v>Pemerintah Kota</v>
          </cell>
          <cell r="G911">
            <v>33</v>
          </cell>
          <cell r="H911">
            <v>3376</v>
          </cell>
          <cell r="I911">
            <v>0</v>
          </cell>
          <cell r="J911">
            <v>0</v>
          </cell>
          <cell r="K911" t="str">
            <v>JAWA TENGAH</v>
          </cell>
          <cell r="L911" t="str">
            <v>KOTA TEGAL</v>
          </cell>
        </row>
        <row r="912">
          <cell r="B912" t="str">
            <v>P3376040101</v>
          </cell>
          <cell r="C912" t="str">
            <v>MARGADANA</v>
          </cell>
          <cell r="D912" t="str">
            <v>Puskesmas</v>
          </cell>
          <cell r="E912" t="str">
            <v>Rawat Inap</v>
          </cell>
          <cell r="F912" t="str">
            <v>Pemerintah Kota</v>
          </cell>
          <cell r="G912">
            <v>33</v>
          </cell>
          <cell r="H912">
            <v>3376</v>
          </cell>
          <cell r="I912">
            <v>0</v>
          </cell>
          <cell r="J912">
            <v>89</v>
          </cell>
          <cell r="K912" t="str">
            <v>JAWA TENGAH</v>
          </cell>
          <cell r="L912" t="str">
            <v>KOTA TEGAL</v>
          </cell>
        </row>
        <row r="913">
          <cell r="B913" t="str">
            <v>P3376040202</v>
          </cell>
          <cell r="C913" t="str">
            <v>KALIGANGSA</v>
          </cell>
          <cell r="D913" t="str">
            <v>Puskesmas</v>
          </cell>
          <cell r="E913" t="str">
            <v>Non Rawat Inap</v>
          </cell>
          <cell r="F913" t="str">
            <v>Pemerintah Kota</v>
          </cell>
          <cell r="G913">
            <v>33</v>
          </cell>
          <cell r="H913">
            <v>3376</v>
          </cell>
          <cell r="I913">
            <v>0</v>
          </cell>
          <cell r="J913">
            <v>0</v>
          </cell>
          <cell r="K913" t="str">
            <v>JAWA TENGAH</v>
          </cell>
          <cell r="L913" t="str">
            <v>KOTA TEGAL</v>
          </cell>
        </row>
        <row r="914">
          <cell r="B914" t="str">
            <v>R3301014</v>
          </cell>
          <cell r="C914" t="str">
            <v>RSU Cilacap</v>
          </cell>
          <cell r="D914" t="str">
            <v>Rumah Sakit</v>
          </cell>
          <cell r="E914" t="str">
            <v>B</v>
          </cell>
          <cell r="F914" t="str">
            <v>Pemerintah Kabupaten</v>
          </cell>
          <cell r="G914">
            <v>33</v>
          </cell>
          <cell r="H914">
            <v>3301</v>
          </cell>
          <cell r="I914" t="str">
            <v>-</v>
          </cell>
          <cell r="J914">
            <v>745</v>
          </cell>
          <cell r="K914" t="str">
            <v>JAWA TENGAH</v>
          </cell>
          <cell r="L914" t="str">
            <v>CILACAP</v>
          </cell>
        </row>
        <row r="915">
          <cell r="B915" t="str">
            <v>R3301036</v>
          </cell>
          <cell r="C915" t="str">
            <v>RS Pertamina Cilacap</v>
          </cell>
          <cell r="D915" t="str">
            <v>Rumah Sakit</v>
          </cell>
          <cell r="E915" t="str">
            <v>D</v>
          </cell>
          <cell r="F915" t="str">
            <v>BUMN</v>
          </cell>
          <cell r="G915">
            <v>33</v>
          </cell>
          <cell r="H915">
            <v>3301</v>
          </cell>
          <cell r="I915" t="str">
            <v>-</v>
          </cell>
          <cell r="J915">
            <v>140</v>
          </cell>
          <cell r="K915" t="str">
            <v>JAWA TENGAH</v>
          </cell>
          <cell r="L915" t="str">
            <v>CILACAP</v>
          </cell>
        </row>
        <row r="916">
          <cell r="B916" t="str">
            <v>R3301073</v>
          </cell>
          <cell r="C916" t="str">
            <v>RS Islam Fatimah</v>
          </cell>
          <cell r="D916" t="str">
            <v>Rumah Sakit</v>
          </cell>
          <cell r="E916" t="str">
            <v>C</v>
          </cell>
          <cell r="F916" t="str">
            <v>Organisasi Islam</v>
          </cell>
          <cell r="G916">
            <v>33</v>
          </cell>
          <cell r="H916">
            <v>3301</v>
          </cell>
          <cell r="I916" t="str">
            <v>-</v>
          </cell>
          <cell r="J916">
            <v>346</v>
          </cell>
          <cell r="K916" t="str">
            <v>JAWA TENGAH</v>
          </cell>
          <cell r="L916" t="str">
            <v>CILACAP</v>
          </cell>
        </row>
        <row r="917">
          <cell r="B917" t="str">
            <v>R3301084</v>
          </cell>
          <cell r="C917" t="str">
            <v>RSUD Majenang</v>
          </cell>
          <cell r="D917" t="str">
            <v>Rumah Sakit</v>
          </cell>
          <cell r="E917" t="str">
            <v>C</v>
          </cell>
          <cell r="F917" t="str">
            <v>Pemerintah Kabupaten</v>
          </cell>
          <cell r="G917">
            <v>33</v>
          </cell>
          <cell r="H917">
            <v>3301</v>
          </cell>
          <cell r="I917" t="str">
            <v>-</v>
          </cell>
          <cell r="J917">
            <v>321</v>
          </cell>
          <cell r="K917" t="str">
            <v>JAWA TENGAH</v>
          </cell>
          <cell r="L917" t="str">
            <v>CILACAP</v>
          </cell>
        </row>
        <row r="918">
          <cell r="B918" t="str">
            <v>R3301095</v>
          </cell>
          <cell r="C918" t="str">
            <v>RSB Annisa</v>
          </cell>
          <cell r="D918" t="str">
            <v>Rumah Sakit</v>
          </cell>
          <cell r="E918" t="str">
            <v>C</v>
          </cell>
          <cell r="F918" t="str">
            <v>Organisasi Islam</v>
          </cell>
          <cell r="G918">
            <v>33</v>
          </cell>
          <cell r="H918">
            <v>3301</v>
          </cell>
          <cell r="I918" t="str">
            <v>-</v>
          </cell>
          <cell r="J918">
            <v>0</v>
          </cell>
          <cell r="K918" t="str">
            <v>JAWA TENGAH</v>
          </cell>
          <cell r="L918" t="str">
            <v>CILACAP</v>
          </cell>
        </row>
        <row r="919">
          <cell r="B919" t="str">
            <v>R3301105</v>
          </cell>
          <cell r="C919" t="str">
            <v>RSAB Aprilia</v>
          </cell>
          <cell r="D919" t="str">
            <v>Rumah Sakit</v>
          </cell>
          <cell r="E919" t="str">
            <v>C</v>
          </cell>
          <cell r="F919" t="str">
            <v>Organisasi Sosial</v>
          </cell>
          <cell r="G919">
            <v>33</v>
          </cell>
          <cell r="H919">
            <v>3301</v>
          </cell>
          <cell r="I919" t="str">
            <v>-</v>
          </cell>
          <cell r="J919">
            <v>13</v>
          </cell>
          <cell r="K919" t="str">
            <v>JAWA TENGAH</v>
          </cell>
          <cell r="L919" t="str">
            <v>CILACAP</v>
          </cell>
        </row>
        <row r="920">
          <cell r="B920" t="str">
            <v>R3301106S</v>
          </cell>
          <cell r="C920" t="str">
            <v>RSB Duta Mulya</v>
          </cell>
          <cell r="D920" t="str">
            <v>Rumah Sakit</v>
          </cell>
          <cell r="E920" t="str">
            <v>Non Kelas</v>
          </cell>
          <cell r="F920" t="str">
            <v>Perusahaan</v>
          </cell>
          <cell r="G920">
            <v>33</v>
          </cell>
          <cell r="H920">
            <v>3301</v>
          </cell>
          <cell r="I920" t="str">
            <v>-</v>
          </cell>
          <cell r="J920">
            <v>18</v>
          </cell>
          <cell r="K920" t="str">
            <v>JAWA TENGAH</v>
          </cell>
          <cell r="L920" t="str">
            <v>CILACAP</v>
          </cell>
        </row>
        <row r="921">
          <cell r="B921" t="str">
            <v>R3301107S</v>
          </cell>
          <cell r="C921" t="str">
            <v>RSU Santa Maria Cilacap</v>
          </cell>
          <cell r="D921" t="str">
            <v>Rumah Sakit</v>
          </cell>
          <cell r="E921" t="str">
            <v>Non Kelas</v>
          </cell>
          <cell r="F921" t="str">
            <v>Organisasi Katholik</v>
          </cell>
          <cell r="G921">
            <v>33</v>
          </cell>
          <cell r="H921">
            <v>3301</v>
          </cell>
          <cell r="I921" t="str">
            <v>-</v>
          </cell>
          <cell r="J921">
            <v>153</v>
          </cell>
          <cell r="K921" t="str">
            <v>JAWA TENGAH</v>
          </cell>
          <cell r="L921" t="str">
            <v>CILACAP</v>
          </cell>
        </row>
        <row r="922">
          <cell r="B922" t="str">
            <v>R3301108</v>
          </cell>
          <cell r="C922" t="str">
            <v>RSU AGHISNA MEDIKA KROYA</v>
          </cell>
          <cell r="D922" t="str">
            <v>Rumah Sakit</v>
          </cell>
          <cell r="E922" t="str">
            <v>D</v>
          </cell>
          <cell r="F922" t="str">
            <v>Swasta/Lainnya</v>
          </cell>
          <cell r="G922">
            <v>33</v>
          </cell>
          <cell r="H922">
            <v>3301</v>
          </cell>
          <cell r="I922" t="str">
            <v>-</v>
          </cell>
          <cell r="J922">
            <v>54</v>
          </cell>
          <cell r="K922" t="str">
            <v>JAWA TENGAH</v>
          </cell>
          <cell r="L922" t="str">
            <v>CILACAP</v>
          </cell>
        </row>
        <row r="923">
          <cell r="B923" t="str">
            <v>R3301109S</v>
          </cell>
          <cell r="C923" t="str">
            <v>RSIA AFDILA</v>
          </cell>
          <cell r="D923" t="str">
            <v>Rumah Sakit</v>
          </cell>
          <cell r="E923" t="str">
            <v>Non Kelas</v>
          </cell>
          <cell r="F923" t="str">
            <v>Swasta/Lainnya</v>
          </cell>
          <cell r="G923">
            <v>33</v>
          </cell>
          <cell r="H923">
            <v>3301</v>
          </cell>
          <cell r="I923" t="str">
            <v>-</v>
          </cell>
          <cell r="J923">
            <v>18</v>
          </cell>
          <cell r="K923" t="str">
            <v>JAWA TENGAH</v>
          </cell>
          <cell r="L923" t="str">
            <v>CILACAP</v>
          </cell>
        </row>
        <row r="924">
          <cell r="B924" t="str">
            <v>R3301110</v>
          </cell>
          <cell r="C924" t="str">
            <v>Rumah Sakit Pertamina Cilacap</v>
          </cell>
          <cell r="D924" t="str">
            <v>Rumah Sakit</v>
          </cell>
          <cell r="E924" t="str">
            <v>D</v>
          </cell>
          <cell r="F924" t="str">
            <v>BUMN</v>
          </cell>
          <cell r="G924">
            <v>33</v>
          </cell>
          <cell r="H924">
            <v>3301</v>
          </cell>
          <cell r="J924">
            <v>0</v>
          </cell>
          <cell r="K924" t="str">
            <v>JAWA TENGAH</v>
          </cell>
          <cell r="L924" t="str">
            <v>CILACAP</v>
          </cell>
        </row>
        <row r="925">
          <cell r="B925" t="str">
            <v>R3302015</v>
          </cell>
          <cell r="C925" t="str">
            <v>RSUD Banyumas</v>
          </cell>
          <cell r="D925" t="str">
            <v>Rumah Sakit</v>
          </cell>
          <cell r="E925" t="str">
            <v>B</v>
          </cell>
          <cell r="F925" t="str">
            <v>Pemerintah Kabupaten</v>
          </cell>
          <cell r="G925">
            <v>33</v>
          </cell>
          <cell r="H925">
            <v>3302</v>
          </cell>
          <cell r="I925" t="str">
            <v>-</v>
          </cell>
          <cell r="J925">
            <v>995</v>
          </cell>
          <cell r="K925" t="str">
            <v>JAWA TENGAH</v>
          </cell>
          <cell r="L925" t="str">
            <v>BANYUMAS</v>
          </cell>
        </row>
        <row r="926">
          <cell r="B926" t="str">
            <v>R3302026</v>
          </cell>
          <cell r="C926" t="str">
            <v>RSUD Prof Dr. M Soekarjo</v>
          </cell>
          <cell r="D926" t="str">
            <v>Rumah Sakit</v>
          </cell>
          <cell r="E926" t="str">
            <v>B</v>
          </cell>
          <cell r="F926" t="str">
            <v>Pemerintah Provinsi</v>
          </cell>
          <cell r="G926">
            <v>33</v>
          </cell>
          <cell r="H926">
            <v>3302</v>
          </cell>
          <cell r="I926" t="str">
            <v>-</v>
          </cell>
          <cell r="J926">
            <v>1188</v>
          </cell>
          <cell r="K926" t="str">
            <v>JAWA TENGAH</v>
          </cell>
          <cell r="L926" t="str">
            <v>BANYUMAS</v>
          </cell>
        </row>
        <row r="927">
          <cell r="B927" t="str">
            <v>R3302030</v>
          </cell>
          <cell r="C927" t="str">
            <v>Rumkit Tk III Wijayakusuma</v>
          </cell>
          <cell r="D927" t="str">
            <v>Rumah Sakit</v>
          </cell>
          <cell r="E927" t="str">
            <v>III</v>
          </cell>
          <cell r="F927" t="str">
            <v>TNI AD</v>
          </cell>
          <cell r="G927">
            <v>33</v>
          </cell>
          <cell r="H927">
            <v>3302</v>
          </cell>
          <cell r="I927" t="str">
            <v>-</v>
          </cell>
          <cell r="J927">
            <v>447</v>
          </cell>
          <cell r="K927" t="str">
            <v>JAWA TENGAH</v>
          </cell>
          <cell r="L927" t="str">
            <v>BANYUMAS</v>
          </cell>
        </row>
        <row r="928">
          <cell r="B928" t="str">
            <v>R3302041</v>
          </cell>
          <cell r="C928" t="str">
            <v>RS Santa Elizabeth</v>
          </cell>
          <cell r="D928" t="str">
            <v>Rumah Sakit</v>
          </cell>
          <cell r="E928" t="str">
            <v>C</v>
          </cell>
          <cell r="F928" t="str">
            <v>Organisasi Katholik</v>
          </cell>
          <cell r="G928">
            <v>33</v>
          </cell>
          <cell r="H928">
            <v>3302</v>
          </cell>
          <cell r="I928" t="str">
            <v>-</v>
          </cell>
          <cell r="J928">
            <v>257</v>
          </cell>
          <cell r="K928" t="str">
            <v>JAWA TENGAH</v>
          </cell>
          <cell r="L928" t="str">
            <v>BANYUMAS</v>
          </cell>
        </row>
        <row r="929">
          <cell r="B929" t="str">
            <v>R3302052</v>
          </cell>
          <cell r="C929" t="str">
            <v>RSK Bedah Orthopedi</v>
          </cell>
          <cell r="D929" t="str">
            <v>Rumah Sakit</v>
          </cell>
          <cell r="E929" t="str">
            <v>C</v>
          </cell>
          <cell r="F929" t="str">
            <v>Swasta/Lainnya</v>
          </cell>
          <cell r="G929">
            <v>33</v>
          </cell>
          <cell r="H929">
            <v>3302</v>
          </cell>
          <cell r="I929" t="str">
            <v>-</v>
          </cell>
          <cell r="J929">
            <v>151</v>
          </cell>
          <cell r="K929" t="str">
            <v>JAWA TENGAH</v>
          </cell>
          <cell r="L929" t="str">
            <v>BANYUMAS</v>
          </cell>
        </row>
        <row r="930">
          <cell r="B930" t="str">
            <v>R3302063</v>
          </cell>
          <cell r="C930" t="str">
            <v>RSK Bedah Jatiwinangun</v>
          </cell>
          <cell r="D930" t="str">
            <v>Rumah Sakit</v>
          </cell>
          <cell r="E930" t="str">
            <v>C</v>
          </cell>
          <cell r="F930" t="str">
            <v>Swasta/Lainnya</v>
          </cell>
          <cell r="G930">
            <v>33</v>
          </cell>
          <cell r="H930">
            <v>3302</v>
          </cell>
          <cell r="I930" t="str">
            <v>-</v>
          </cell>
          <cell r="J930">
            <v>55</v>
          </cell>
          <cell r="K930" t="str">
            <v>JAWA TENGAH</v>
          </cell>
          <cell r="L930" t="str">
            <v>BANYUMAS</v>
          </cell>
        </row>
        <row r="931">
          <cell r="B931" t="str">
            <v>R3302074</v>
          </cell>
          <cell r="C931" t="str">
            <v>RSU An-Ni'Mah</v>
          </cell>
          <cell r="D931" t="str">
            <v>Rumah Sakit</v>
          </cell>
          <cell r="E931" t="str">
            <v>D</v>
          </cell>
          <cell r="F931" t="str">
            <v>Organisasi Sosial</v>
          </cell>
          <cell r="G931">
            <v>33</v>
          </cell>
          <cell r="H931">
            <v>3302</v>
          </cell>
          <cell r="I931" t="str">
            <v>-</v>
          </cell>
          <cell r="J931">
            <v>63</v>
          </cell>
          <cell r="K931" t="str">
            <v>JAWA TENGAH</v>
          </cell>
          <cell r="L931" t="str">
            <v>BANYUMAS</v>
          </cell>
        </row>
        <row r="932">
          <cell r="B932" t="str">
            <v>R3302121</v>
          </cell>
          <cell r="C932" t="str">
            <v>RSIA Amanah</v>
          </cell>
          <cell r="D932" t="str">
            <v>Rumah Sakit</v>
          </cell>
          <cell r="E932" t="str">
            <v>C</v>
          </cell>
          <cell r="F932" t="str">
            <v>Organisasi Sosial</v>
          </cell>
          <cell r="G932">
            <v>33</v>
          </cell>
          <cell r="H932">
            <v>3302</v>
          </cell>
          <cell r="I932" t="str">
            <v>-</v>
          </cell>
          <cell r="J932">
            <v>47</v>
          </cell>
          <cell r="K932" t="str">
            <v>JAWA TENGAH</v>
          </cell>
          <cell r="L932" t="str">
            <v>BANYUMAS</v>
          </cell>
        </row>
        <row r="933">
          <cell r="B933" t="str">
            <v>R3302132</v>
          </cell>
          <cell r="C933" t="str">
            <v>RS Islam Purwokerto</v>
          </cell>
          <cell r="D933" t="str">
            <v>Rumah Sakit</v>
          </cell>
          <cell r="E933" t="str">
            <v>C</v>
          </cell>
          <cell r="F933" t="str">
            <v>Organisasi Islam</v>
          </cell>
          <cell r="G933">
            <v>33</v>
          </cell>
          <cell r="H933">
            <v>3302</v>
          </cell>
          <cell r="I933" t="str">
            <v>-</v>
          </cell>
          <cell r="J933">
            <v>224</v>
          </cell>
          <cell r="K933" t="str">
            <v>JAWA TENGAH</v>
          </cell>
          <cell r="L933" t="str">
            <v>BANYUMAS</v>
          </cell>
        </row>
        <row r="934">
          <cell r="B934" t="str">
            <v>R3302143</v>
          </cell>
          <cell r="C934" t="str">
            <v>RSU Hidayah Purwokerto</v>
          </cell>
          <cell r="D934" t="str">
            <v>Rumah Sakit</v>
          </cell>
          <cell r="E934" t="str">
            <v>D</v>
          </cell>
          <cell r="F934" t="str">
            <v>Swasta/Lainnya</v>
          </cell>
          <cell r="G934">
            <v>33</v>
          </cell>
          <cell r="H934">
            <v>3302</v>
          </cell>
          <cell r="I934" t="str">
            <v>-</v>
          </cell>
          <cell r="J934">
            <v>85</v>
          </cell>
          <cell r="K934" t="str">
            <v>JAWA TENGAH</v>
          </cell>
          <cell r="L934" t="str">
            <v>BANYUMAS</v>
          </cell>
        </row>
        <row r="935">
          <cell r="B935" t="str">
            <v>R3302154</v>
          </cell>
          <cell r="C935" t="str">
            <v>RSU Bunda</v>
          </cell>
          <cell r="D935" t="str">
            <v>Rumah Sakit</v>
          </cell>
          <cell r="E935" t="str">
            <v>D</v>
          </cell>
          <cell r="F935" t="str">
            <v>Organisasi Sosial</v>
          </cell>
          <cell r="G935">
            <v>33</v>
          </cell>
          <cell r="H935">
            <v>3302</v>
          </cell>
          <cell r="I935" t="str">
            <v>-</v>
          </cell>
          <cell r="J935">
            <v>105</v>
          </cell>
          <cell r="K935" t="str">
            <v>JAWA TENGAH</v>
          </cell>
          <cell r="L935" t="str">
            <v>BANYUMAS</v>
          </cell>
        </row>
        <row r="936">
          <cell r="B936" t="str">
            <v>R3302165</v>
          </cell>
          <cell r="C936" t="str">
            <v>RSU Ananda Purwokerto</v>
          </cell>
          <cell r="D936" t="str">
            <v>Rumah Sakit</v>
          </cell>
          <cell r="E936" t="str">
            <v>C</v>
          </cell>
          <cell r="F936" t="str">
            <v>Organisasi Sosial</v>
          </cell>
          <cell r="G936">
            <v>33</v>
          </cell>
          <cell r="H936">
            <v>3302</v>
          </cell>
          <cell r="I936" t="str">
            <v>-</v>
          </cell>
          <cell r="J936">
            <v>23</v>
          </cell>
          <cell r="K936" t="str">
            <v>JAWA TENGAH</v>
          </cell>
          <cell r="L936" t="str">
            <v>BANYUMAS</v>
          </cell>
        </row>
        <row r="937">
          <cell r="B937" t="str">
            <v>R3302174</v>
          </cell>
          <cell r="C937" t="str">
            <v>RSIA Bunda Arif</v>
          </cell>
          <cell r="D937" t="str">
            <v>Rumah Sakit</v>
          </cell>
          <cell r="E937" t="str">
            <v>C</v>
          </cell>
          <cell r="F937" t="str">
            <v>Organisasi Sosial</v>
          </cell>
          <cell r="G937">
            <v>33</v>
          </cell>
          <cell r="H937">
            <v>3302</v>
          </cell>
          <cell r="I937">
            <v>0</v>
          </cell>
          <cell r="J937">
            <v>19</v>
          </cell>
          <cell r="K937" t="str">
            <v>JAWA TENGAH</v>
          </cell>
          <cell r="L937" t="str">
            <v>BANYUMAS</v>
          </cell>
        </row>
        <row r="938">
          <cell r="B938" t="str">
            <v>R3302180</v>
          </cell>
          <cell r="C938" t="str">
            <v>RS Sinar Kasih</v>
          </cell>
          <cell r="D938" t="str">
            <v>Rumah Sakit</v>
          </cell>
          <cell r="E938" t="str">
            <v>D</v>
          </cell>
          <cell r="F938" t="str">
            <v>Organisasi Sosial</v>
          </cell>
          <cell r="G938">
            <v>33</v>
          </cell>
          <cell r="H938">
            <v>3302</v>
          </cell>
          <cell r="I938" t="str">
            <v>-</v>
          </cell>
          <cell r="J938">
            <v>128</v>
          </cell>
          <cell r="K938" t="str">
            <v>JAWA TENGAH</v>
          </cell>
          <cell r="L938" t="str">
            <v>BANYUMAS</v>
          </cell>
        </row>
        <row r="939">
          <cell r="B939" t="str">
            <v>R3302191</v>
          </cell>
          <cell r="C939" t="str">
            <v>RSUD Ajibarang</v>
          </cell>
          <cell r="D939" t="str">
            <v>Rumah Sakit</v>
          </cell>
          <cell r="E939" t="str">
            <v>C</v>
          </cell>
          <cell r="F939" t="str">
            <v>Pemerintah Kabupaten</v>
          </cell>
          <cell r="G939">
            <v>33</v>
          </cell>
          <cell r="H939">
            <v>3302</v>
          </cell>
          <cell r="I939" t="str">
            <v>-</v>
          </cell>
          <cell r="J939">
            <v>573</v>
          </cell>
          <cell r="K939" t="str">
            <v>JAWA TENGAH</v>
          </cell>
          <cell r="L939" t="str">
            <v>BANYUMAS</v>
          </cell>
        </row>
        <row r="940">
          <cell r="B940" t="str">
            <v>R3302202</v>
          </cell>
          <cell r="C940" t="str">
            <v>RSU Wishnu Husada</v>
          </cell>
          <cell r="D940" t="str">
            <v>Rumah Sakit</v>
          </cell>
          <cell r="E940" t="str">
            <v>D</v>
          </cell>
          <cell r="F940" t="str">
            <v>Organisasi Sosial</v>
          </cell>
          <cell r="G940">
            <v>33</v>
          </cell>
          <cell r="H940">
            <v>3302</v>
          </cell>
          <cell r="I940" t="str">
            <v>-</v>
          </cell>
          <cell r="J940">
            <v>56</v>
          </cell>
          <cell r="K940" t="str">
            <v>JAWA TENGAH</v>
          </cell>
          <cell r="L940" t="str">
            <v>BANYUMAS</v>
          </cell>
        </row>
        <row r="941">
          <cell r="B941" t="str">
            <v>R3302213</v>
          </cell>
          <cell r="C941" t="str">
            <v>RSU WIRADADI HUSADA</v>
          </cell>
          <cell r="D941" t="str">
            <v>Rumah Sakit</v>
          </cell>
          <cell r="E941" t="str">
            <v>C</v>
          </cell>
          <cell r="F941" t="str">
            <v>Organisasi Sosial</v>
          </cell>
          <cell r="G941">
            <v>33</v>
          </cell>
          <cell r="H941">
            <v>3302</v>
          </cell>
          <cell r="I941" t="str">
            <v>-</v>
          </cell>
          <cell r="J941">
            <v>185</v>
          </cell>
          <cell r="K941" t="str">
            <v>JAWA TENGAH</v>
          </cell>
          <cell r="L941" t="str">
            <v>BANYUMAS</v>
          </cell>
        </row>
        <row r="942">
          <cell r="B942" t="str">
            <v>R3302224</v>
          </cell>
          <cell r="C942" t="str">
            <v>RSK Bedah Siaga Medika Banyumas</v>
          </cell>
          <cell r="D942" t="str">
            <v>Rumah Sakit</v>
          </cell>
          <cell r="E942" t="str">
            <v>C</v>
          </cell>
          <cell r="F942" t="str">
            <v>Organisasi Sosial</v>
          </cell>
          <cell r="G942">
            <v>33</v>
          </cell>
          <cell r="H942">
            <v>3302</v>
          </cell>
          <cell r="I942" t="str">
            <v>-</v>
          </cell>
          <cell r="J942">
            <v>31</v>
          </cell>
          <cell r="K942" t="str">
            <v>JAWA TENGAH</v>
          </cell>
          <cell r="L942" t="str">
            <v>BANYUMAS</v>
          </cell>
        </row>
        <row r="943">
          <cell r="B943" t="str">
            <v>R3302225S</v>
          </cell>
          <cell r="C943" t="str">
            <v>Mitra Ariva</v>
          </cell>
          <cell r="D943" t="str">
            <v>Rumah Sakit</v>
          </cell>
          <cell r="E943" t="str">
            <v>Non Kelas</v>
          </cell>
          <cell r="F943" t="str">
            <v>Organisasi Sosial</v>
          </cell>
          <cell r="G943">
            <v>33</v>
          </cell>
          <cell r="H943">
            <v>3302</v>
          </cell>
          <cell r="I943" t="str">
            <v>-</v>
          </cell>
          <cell r="J943">
            <v>63</v>
          </cell>
          <cell r="K943" t="str">
            <v>JAWA TENGAH</v>
          </cell>
          <cell r="L943" t="str">
            <v>BANYUMAS</v>
          </cell>
        </row>
        <row r="944">
          <cell r="B944" t="str">
            <v>R3302226S</v>
          </cell>
          <cell r="C944" t="str">
            <v>Budhi Asih</v>
          </cell>
          <cell r="D944" t="str">
            <v>Rumah Sakit</v>
          </cell>
          <cell r="E944" t="str">
            <v>Non Kelas</v>
          </cell>
          <cell r="F944" t="str">
            <v>Organisasi Sosial</v>
          </cell>
          <cell r="G944">
            <v>33</v>
          </cell>
          <cell r="H944">
            <v>3302</v>
          </cell>
          <cell r="I944" t="str">
            <v>-</v>
          </cell>
          <cell r="J944">
            <v>21</v>
          </cell>
          <cell r="K944" t="str">
            <v>JAWA TENGAH</v>
          </cell>
          <cell r="L944" t="str">
            <v>BANYUMAS</v>
          </cell>
        </row>
        <row r="945">
          <cell r="B945" t="str">
            <v>R3302227</v>
          </cell>
          <cell r="C945" t="str">
            <v>RSU Medika Lestari Banyumas</v>
          </cell>
          <cell r="D945" t="str">
            <v>Rumah Sakit</v>
          </cell>
          <cell r="E945" t="str">
            <v>D</v>
          </cell>
          <cell r="F945" t="str">
            <v>Swasta/Lainnya</v>
          </cell>
          <cell r="G945">
            <v>33</v>
          </cell>
          <cell r="H945">
            <v>3302</v>
          </cell>
          <cell r="I945">
            <v>0</v>
          </cell>
          <cell r="J945">
            <v>85</v>
          </cell>
          <cell r="K945" t="str">
            <v>JAWA TENGAH</v>
          </cell>
          <cell r="L945" t="str">
            <v>BANYUMAS</v>
          </cell>
        </row>
        <row r="946">
          <cell r="B946" t="str">
            <v>R3302228S</v>
          </cell>
          <cell r="C946" t="str">
            <v>RS Gigi &amp; Mulut Universitas Jenderal Soedirman</v>
          </cell>
          <cell r="D946" t="str">
            <v>Rumah Sakit</v>
          </cell>
          <cell r="E946" t="str">
            <v>B</v>
          </cell>
          <cell r="F946" t="str">
            <v>Kementerian Lain</v>
          </cell>
          <cell r="G946">
            <v>33</v>
          </cell>
          <cell r="H946">
            <v>3302</v>
          </cell>
          <cell r="I946" t="str">
            <v>-</v>
          </cell>
          <cell r="J946">
            <v>84</v>
          </cell>
          <cell r="K946" t="str">
            <v>JAWA TENGAH</v>
          </cell>
          <cell r="L946" t="str">
            <v>BANYUMAS</v>
          </cell>
        </row>
        <row r="947">
          <cell r="B947" t="str">
            <v>R3302229S</v>
          </cell>
          <cell r="C947" t="str">
            <v>RSU DADI KELUARGA</v>
          </cell>
          <cell r="D947" t="str">
            <v>Rumah Sakit</v>
          </cell>
          <cell r="E947" t="str">
            <v>D</v>
          </cell>
          <cell r="F947" t="str">
            <v>Swasta/Lainnya</v>
          </cell>
          <cell r="G947">
            <v>33</v>
          </cell>
          <cell r="H947">
            <v>3302</v>
          </cell>
          <cell r="I947">
            <v>0</v>
          </cell>
          <cell r="J947">
            <v>51</v>
          </cell>
          <cell r="K947" t="str">
            <v>JAWA TENGAH</v>
          </cell>
          <cell r="L947" t="str">
            <v>BANYUMAS</v>
          </cell>
        </row>
        <row r="948">
          <cell r="B948" t="str">
            <v>R3303016</v>
          </cell>
          <cell r="C948" t="str">
            <v>RSUD dr. R. GOETENG TAROENADIBRATA</v>
          </cell>
          <cell r="D948" t="str">
            <v>Rumah Sakit</v>
          </cell>
          <cell r="E948" t="str">
            <v>C</v>
          </cell>
          <cell r="F948" t="str">
            <v>Pemerintah Kabupaten</v>
          </cell>
          <cell r="G948">
            <v>33</v>
          </cell>
          <cell r="H948">
            <v>3303</v>
          </cell>
          <cell r="I948" t="str">
            <v>-</v>
          </cell>
          <cell r="J948">
            <v>793</v>
          </cell>
          <cell r="K948" t="str">
            <v>JAWA TENGAH</v>
          </cell>
          <cell r="L948" t="str">
            <v>PURBALINGGA</v>
          </cell>
        </row>
        <row r="949">
          <cell r="B949" t="str">
            <v>R3303064</v>
          </cell>
          <cell r="C949" t="str">
            <v>RS Nirmala</v>
          </cell>
          <cell r="D949" t="str">
            <v>Rumah Sakit</v>
          </cell>
          <cell r="E949" t="str">
            <v>D</v>
          </cell>
          <cell r="F949" t="str">
            <v>Organisasi Sosial</v>
          </cell>
          <cell r="G949">
            <v>33</v>
          </cell>
          <cell r="H949">
            <v>3303</v>
          </cell>
          <cell r="I949" t="str">
            <v>-</v>
          </cell>
          <cell r="J949">
            <v>19</v>
          </cell>
          <cell r="K949" t="str">
            <v>JAWA TENGAH</v>
          </cell>
          <cell r="L949" t="str">
            <v>PURBALINGGA</v>
          </cell>
        </row>
        <row r="950">
          <cell r="B950" t="str">
            <v>R3303075</v>
          </cell>
          <cell r="C950" t="str">
            <v>RSU Harapan Ibu</v>
          </cell>
          <cell r="D950" t="str">
            <v>Rumah Sakit</v>
          </cell>
          <cell r="E950" t="str">
            <v>C</v>
          </cell>
          <cell r="F950" t="str">
            <v>Organisasi Sosial</v>
          </cell>
          <cell r="G950">
            <v>33</v>
          </cell>
          <cell r="H950">
            <v>3303</v>
          </cell>
          <cell r="I950" t="str">
            <v>-</v>
          </cell>
          <cell r="J950">
            <v>225</v>
          </cell>
          <cell r="K950" t="str">
            <v>JAWA TENGAH</v>
          </cell>
          <cell r="L950" t="str">
            <v>PURBALINGGA</v>
          </cell>
        </row>
        <row r="951">
          <cell r="B951" t="str">
            <v>R3303097</v>
          </cell>
          <cell r="C951" t="str">
            <v>Rumah Sakit Khusus Bersalin Daerah Panti Nugroho</v>
          </cell>
          <cell r="D951" t="str">
            <v>Rumah Sakit</v>
          </cell>
          <cell r="E951" t="str">
            <v>C</v>
          </cell>
          <cell r="F951" t="str">
            <v>Pemerintah Kabupaten</v>
          </cell>
          <cell r="G951">
            <v>33</v>
          </cell>
          <cell r="H951">
            <v>3303</v>
          </cell>
          <cell r="I951" t="str">
            <v>-</v>
          </cell>
          <cell r="J951">
            <v>51</v>
          </cell>
          <cell r="K951" t="str">
            <v>JAWA TENGAH</v>
          </cell>
          <cell r="L951" t="str">
            <v>PURBALINGGA</v>
          </cell>
        </row>
        <row r="952">
          <cell r="B952" t="str">
            <v>R3303098S</v>
          </cell>
          <cell r="C952" t="str">
            <v>RSIA KASIH IBU PURBALINGGA</v>
          </cell>
          <cell r="D952" t="str">
            <v>Rumah Sakit</v>
          </cell>
          <cell r="E952" t="str">
            <v>Non Kelas</v>
          </cell>
          <cell r="F952" t="str">
            <v>Perorangan</v>
          </cell>
          <cell r="G952">
            <v>33</v>
          </cell>
          <cell r="H952">
            <v>3303</v>
          </cell>
          <cell r="I952" t="str">
            <v>-</v>
          </cell>
          <cell r="J952">
            <v>17</v>
          </cell>
          <cell r="K952" t="str">
            <v>JAWA TENGAH</v>
          </cell>
          <cell r="L952" t="str">
            <v>PURBALINGGA</v>
          </cell>
        </row>
        <row r="953">
          <cell r="B953" t="str">
            <v>R3303099</v>
          </cell>
          <cell r="C953" t="str">
            <v>RSIA Ummu Hani</v>
          </cell>
          <cell r="D953" t="str">
            <v>Rumah Sakit</v>
          </cell>
          <cell r="E953" t="str">
            <v>C</v>
          </cell>
          <cell r="F953" t="str">
            <v>Perorangan</v>
          </cell>
          <cell r="G953">
            <v>33</v>
          </cell>
          <cell r="H953">
            <v>3303</v>
          </cell>
          <cell r="I953" t="str">
            <v>R3303099S</v>
          </cell>
          <cell r="J953">
            <v>49</v>
          </cell>
          <cell r="K953" t="str">
            <v>JAWA TENGAH</v>
          </cell>
          <cell r="L953" t="str">
            <v>PURBALINGGA</v>
          </cell>
        </row>
        <row r="954">
          <cell r="B954" t="str">
            <v>R3304010</v>
          </cell>
          <cell r="C954" t="str">
            <v>RSUD Hj. ANNA LASMANAH</v>
          </cell>
          <cell r="D954" t="str">
            <v>Rumah Sakit</v>
          </cell>
          <cell r="E954" t="str">
            <v>C</v>
          </cell>
          <cell r="F954" t="str">
            <v>Pemerintah Kabupaten</v>
          </cell>
          <cell r="G954">
            <v>33</v>
          </cell>
          <cell r="H954">
            <v>3304</v>
          </cell>
          <cell r="I954" t="str">
            <v>-</v>
          </cell>
          <cell r="J954">
            <v>299</v>
          </cell>
          <cell r="K954" t="str">
            <v>JAWA TENGAH</v>
          </cell>
          <cell r="L954" t="str">
            <v>BANJARNEGARA</v>
          </cell>
        </row>
        <row r="955">
          <cell r="B955" t="str">
            <v>R3304021</v>
          </cell>
          <cell r="C955" t="str">
            <v>RSU Emmanuel</v>
          </cell>
          <cell r="D955" t="str">
            <v>Rumah Sakit</v>
          </cell>
          <cell r="E955" t="str">
            <v>C</v>
          </cell>
          <cell r="F955" t="str">
            <v>Organisasi Protestan</v>
          </cell>
          <cell r="G955">
            <v>33</v>
          </cell>
          <cell r="H955">
            <v>3304</v>
          </cell>
          <cell r="I955" t="str">
            <v>-</v>
          </cell>
          <cell r="J955">
            <v>272</v>
          </cell>
          <cell r="K955" t="str">
            <v>JAWA TENGAH</v>
          </cell>
          <cell r="L955" t="str">
            <v>BANJARNEGARA</v>
          </cell>
        </row>
        <row r="956">
          <cell r="B956" t="str">
            <v>R3304032</v>
          </cell>
          <cell r="C956" t="str">
            <v>RS Islam Banjarnegara</v>
          </cell>
          <cell r="D956" t="str">
            <v>Rumah Sakit</v>
          </cell>
          <cell r="E956" t="str">
            <v>D</v>
          </cell>
          <cell r="F956" t="str">
            <v>Organisasi Sosial</v>
          </cell>
          <cell r="G956">
            <v>33</v>
          </cell>
          <cell r="H956">
            <v>3304</v>
          </cell>
          <cell r="I956">
            <v>0</v>
          </cell>
          <cell r="J956">
            <v>213</v>
          </cell>
          <cell r="K956" t="str">
            <v>JAWA TENGAH</v>
          </cell>
          <cell r="L956" t="str">
            <v>BANJARNEGARA</v>
          </cell>
        </row>
        <row r="957">
          <cell r="B957" t="str">
            <v>R3305011</v>
          </cell>
          <cell r="C957" t="str">
            <v>RSUD Kebumen</v>
          </cell>
          <cell r="D957" t="str">
            <v>Rumah Sakit</v>
          </cell>
          <cell r="E957" t="str">
            <v>C</v>
          </cell>
          <cell r="F957" t="str">
            <v>Pemerintah Kabupaten</v>
          </cell>
          <cell r="G957">
            <v>33</v>
          </cell>
          <cell r="H957">
            <v>3305</v>
          </cell>
          <cell r="I957">
            <v>0</v>
          </cell>
          <cell r="J957">
            <v>615</v>
          </cell>
          <cell r="K957" t="str">
            <v>JAWA TENGAH</v>
          </cell>
          <cell r="L957" t="str">
            <v>KEBUMEN</v>
          </cell>
        </row>
        <row r="958">
          <cell r="B958" t="str">
            <v>R3305023</v>
          </cell>
          <cell r="C958" t="str">
            <v>RUMAH SAKIT PERMATA MEDIKA KEBUMEN</v>
          </cell>
          <cell r="D958" t="str">
            <v>Rumah Sakit</v>
          </cell>
          <cell r="E958" t="str">
            <v>D</v>
          </cell>
          <cell r="F958" t="str">
            <v>Swasta/Lainnya</v>
          </cell>
          <cell r="G958">
            <v>33</v>
          </cell>
          <cell r="H958">
            <v>3305</v>
          </cell>
          <cell r="I958">
            <v>0</v>
          </cell>
          <cell r="J958">
            <v>120</v>
          </cell>
          <cell r="K958" t="str">
            <v>JAWA TENGAH</v>
          </cell>
          <cell r="L958" t="str">
            <v>KEBUMEN</v>
          </cell>
        </row>
        <row r="959">
          <cell r="B959" t="str">
            <v>R3305033</v>
          </cell>
          <cell r="C959" t="str">
            <v>RS Palang Biro Gombong</v>
          </cell>
          <cell r="D959" t="str">
            <v>Rumah Sakit</v>
          </cell>
          <cell r="E959" t="str">
            <v>C</v>
          </cell>
          <cell r="F959" t="str">
            <v>Organisasi Sosial</v>
          </cell>
          <cell r="G959">
            <v>33</v>
          </cell>
          <cell r="H959">
            <v>3305</v>
          </cell>
          <cell r="I959" t="str">
            <v>-</v>
          </cell>
          <cell r="J959">
            <v>130</v>
          </cell>
          <cell r="K959" t="str">
            <v>JAWA TENGAH</v>
          </cell>
          <cell r="L959" t="str">
            <v>KEBUMEN</v>
          </cell>
        </row>
        <row r="960">
          <cell r="B960" t="str">
            <v>R3305066</v>
          </cell>
          <cell r="C960" t="str">
            <v>RSU PKU Muhamadiyah Gombong</v>
          </cell>
          <cell r="D960" t="str">
            <v>Rumah Sakit</v>
          </cell>
          <cell r="E960" t="str">
            <v>C</v>
          </cell>
          <cell r="F960" t="str">
            <v>Organisasi Islam</v>
          </cell>
          <cell r="G960">
            <v>33</v>
          </cell>
          <cell r="H960">
            <v>3305</v>
          </cell>
          <cell r="I960" t="str">
            <v>-</v>
          </cell>
          <cell r="J960">
            <v>519</v>
          </cell>
          <cell r="K960" t="str">
            <v>JAWA TENGAH</v>
          </cell>
          <cell r="L960" t="str">
            <v>KEBUMEN</v>
          </cell>
        </row>
        <row r="961">
          <cell r="B961" t="str">
            <v>R3305070</v>
          </cell>
          <cell r="C961" t="str">
            <v>RSIA Dewi Queen</v>
          </cell>
          <cell r="D961" t="str">
            <v>Rumah Sakit</v>
          </cell>
          <cell r="E961" t="str">
            <v>C</v>
          </cell>
          <cell r="F961" t="str">
            <v>Organisasi Sosial</v>
          </cell>
          <cell r="G961">
            <v>33</v>
          </cell>
          <cell r="H961">
            <v>3305</v>
          </cell>
          <cell r="I961" t="str">
            <v>-</v>
          </cell>
          <cell r="J961">
            <v>11</v>
          </cell>
          <cell r="K961" t="str">
            <v>JAWA TENGAH</v>
          </cell>
          <cell r="L961" t="str">
            <v>KEBUMEN</v>
          </cell>
        </row>
        <row r="962">
          <cell r="B962" t="str">
            <v>R3305081</v>
          </cell>
          <cell r="C962" t="str">
            <v>RSK Anak Wijayakusuma</v>
          </cell>
          <cell r="D962" t="str">
            <v>Rumah Sakit</v>
          </cell>
          <cell r="E962" t="str">
            <v>C</v>
          </cell>
          <cell r="F962" t="str">
            <v>Organisasi Sosial</v>
          </cell>
          <cell r="G962">
            <v>33</v>
          </cell>
          <cell r="H962">
            <v>3305</v>
          </cell>
          <cell r="I962" t="str">
            <v>-</v>
          </cell>
          <cell r="J962">
            <v>31</v>
          </cell>
          <cell r="K962" t="str">
            <v>JAWA TENGAH</v>
          </cell>
          <cell r="L962" t="str">
            <v>KEBUMEN</v>
          </cell>
        </row>
        <row r="963">
          <cell r="B963" t="str">
            <v>R3305092</v>
          </cell>
          <cell r="C963" t="str">
            <v>RS Purbowangi</v>
          </cell>
          <cell r="D963" t="str">
            <v>Rumah Sakit</v>
          </cell>
          <cell r="E963" t="str">
            <v>D</v>
          </cell>
          <cell r="F963" t="str">
            <v>Organisasi Sosial</v>
          </cell>
          <cell r="G963">
            <v>33</v>
          </cell>
          <cell r="H963">
            <v>3305</v>
          </cell>
          <cell r="I963" t="str">
            <v>-</v>
          </cell>
          <cell r="J963">
            <v>104</v>
          </cell>
          <cell r="K963" t="str">
            <v>JAWA TENGAH</v>
          </cell>
          <cell r="L963" t="str">
            <v>KEBUMEN</v>
          </cell>
        </row>
        <row r="964">
          <cell r="B964" t="str">
            <v>R3305103</v>
          </cell>
          <cell r="C964" t="str">
            <v>RS PKU Muhammadiyah Sruweng</v>
          </cell>
          <cell r="D964" t="str">
            <v>Rumah Sakit</v>
          </cell>
          <cell r="E964" t="str">
            <v>C</v>
          </cell>
          <cell r="F964" t="str">
            <v>Organisasi Islam</v>
          </cell>
          <cell r="G964">
            <v>33</v>
          </cell>
          <cell r="H964">
            <v>3305</v>
          </cell>
          <cell r="I964" t="str">
            <v>-</v>
          </cell>
          <cell r="J964">
            <v>325</v>
          </cell>
          <cell r="K964" t="str">
            <v>JAWA TENGAH</v>
          </cell>
          <cell r="L964" t="str">
            <v>KEBUMEN</v>
          </cell>
        </row>
        <row r="965">
          <cell r="B965" t="str">
            <v>R3305114</v>
          </cell>
          <cell r="C965" t="str">
            <v>RSU Purwogondo</v>
          </cell>
          <cell r="D965" t="str">
            <v>Rumah Sakit</v>
          </cell>
          <cell r="E965" t="str">
            <v>D</v>
          </cell>
          <cell r="F965" t="str">
            <v>Organisasi Sosial</v>
          </cell>
          <cell r="G965">
            <v>33</v>
          </cell>
          <cell r="H965">
            <v>3305</v>
          </cell>
          <cell r="I965" t="str">
            <v>-</v>
          </cell>
          <cell r="J965">
            <v>95</v>
          </cell>
          <cell r="K965" t="str">
            <v>JAWA TENGAH</v>
          </cell>
          <cell r="L965" t="str">
            <v>KEBUMEN</v>
          </cell>
        </row>
        <row r="966">
          <cell r="B966" t="str">
            <v>R3305115</v>
          </cell>
          <cell r="C966" t="str">
            <v>RSKIA WISMA RUKTI</v>
          </cell>
          <cell r="D966" t="str">
            <v>Rumah Sakit</v>
          </cell>
          <cell r="E966" t="str">
            <v>C</v>
          </cell>
          <cell r="F966" t="str">
            <v>Organisasi Protestan</v>
          </cell>
          <cell r="G966">
            <v>33</v>
          </cell>
          <cell r="H966">
            <v>3305</v>
          </cell>
          <cell r="I966" t="str">
            <v>-</v>
          </cell>
          <cell r="J966">
            <v>18</v>
          </cell>
          <cell r="K966" t="str">
            <v>JAWA TENGAH</v>
          </cell>
          <cell r="L966" t="str">
            <v>KEBUMEN</v>
          </cell>
        </row>
        <row r="967">
          <cell r="B967" t="str">
            <v>R3305116S</v>
          </cell>
          <cell r="C967" t="str">
            <v>RS Islam Siti Khadijah</v>
          </cell>
          <cell r="D967" t="str">
            <v>Rumah Sakit</v>
          </cell>
          <cell r="E967" t="str">
            <v>Non Kelas</v>
          </cell>
          <cell r="F967" t="str">
            <v>Organisasi Sosial</v>
          </cell>
          <cell r="G967">
            <v>33</v>
          </cell>
          <cell r="H967">
            <v>3305</v>
          </cell>
          <cell r="I967" t="str">
            <v>-</v>
          </cell>
          <cell r="J967">
            <v>29</v>
          </cell>
          <cell r="K967" t="str">
            <v>JAWA TENGAH</v>
          </cell>
          <cell r="L967" t="str">
            <v>KEBUMEN</v>
          </cell>
        </row>
        <row r="968">
          <cell r="B968" t="str">
            <v>R3305117S</v>
          </cell>
          <cell r="C968" t="str">
            <v>RSU PKU Muhammadiyah Petanahan Kebumen</v>
          </cell>
          <cell r="D968" t="str">
            <v>Rumah Sakit</v>
          </cell>
          <cell r="E968" t="str">
            <v>D</v>
          </cell>
          <cell r="F968" t="str">
            <v>Organisasi Islam</v>
          </cell>
          <cell r="G968">
            <v>33</v>
          </cell>
          <cell r="H968">
            <v>3305</v>
          </cell>
          <cell r="I968" t="str">
            <v>-</v>
          </cell>
          <cell r="J968">
            <v>43</v>
          </cell>
          <cell r="K968" t="str">
            <v>JAWA TENGAH</v>
          </cell>
          <cell r="L968" t="str">
            <v>KEBUMEN</v>
          </cell>
        </row>
        <row r="969">
          <cell r="B969" t="str">
            <v>R3305118S</v>
          </cell>
          <cell r="C969" t="str">
            <v>RS MUHAMMADIYAH KUTOWINANGUN</v>
          </cell>
          <cell r="D969" t="str">
            <v>Rumah Sakit</v>
          </cell>
          <cell r="E969" t="str">
            <v>Non Kelas</v>
          </cell>
          <cell r="F969" t="str">
            <v>Swasta/Lainnya</v>
          </cell>
          <cell r="G969">
            <v>33</v>
          </cell>
          <cell r="H969">
            <v>3305</v>
          </cell>
          <cell r="I969" t="str">
            <v>-</v>
          </cell>
          <cell r="J969">
            <v>75</v>
          </cell>
          <cell r="K969" t="str">
            <v>JAWA TENGAH</v>
          </cell>
          <cell r="L969" t="str">
            <v>KEBUMEN</v>
          </cell>
        </row>
        <row r="970">
          <cell r="B970" t="str">
            <v>R3306012</v>
          </cell>
          <cell r="C970" t="str">
            <v>RSUD Dr. Tjitrowardojo Purworejo</v>
          </cell>
          <cell r="D970" t="str">
            <v>Rumah Sakit</v>
          </cell>
          <cell r="E970" t="str">
            <v>B</v>
          </cell>
          <cell r="F970" t="str">
            <v>Pemerintah Kabupaten</v>
          </cell>
          <cell r="G970">
            <v>33</v>
          </cell>
          <cell r="H970">
            <v>3306</v>
          </cell>
          <cell r="I970" t="str">
            <v>-</v>
          </cell>
          <cell r="J970">
            <v>697</v>
          </cell>
          <cell r="K970" t="str">
            <v>JAWA TENGAH</v>
          </cell>
          <cell r="L970" t="str">
            <v>PURWOREJO</v>
          </cell>
        </row>
        <row r="971">
          <cell r="B971" t="str">
            <v>R3306023</v>
          </cell>
          <cell r="C971" t="str">
            <v>RSU Aisyiyah</v>
          </cell>
          <cell r="D971" t="str">
            <v>Rumah Sakit</v>
          </cell>
          <cell r="E971" t="str">
            <v>D</v>
          </cell>
          <cell r="F971" t="str">
            <v>Organisasi Sosial</v>
          </cell>
          <cell r="G971">
            <v>33</v>
          </cell>
          <cell r="H971">
            <v>3306</v>
          </cell>
          <cell r="I971" t="str">
            <v>-</v>
          </cell>
          <cell r="J971">
            <v>55</v>
          </cell>
          <cell r="K971" t="str">
            <v>JAWA TENGAH</v>
          </cell>
          <cell r="L971" t="str">
            <v>PURWOREJO</v>
          </cell>
        </row>
        <row r="972">
          <cell r="B972" t="str">
            <v>R3306082</v>
          </cell>
          <cell r="C972" t="str">
            <v>RS Panti Waluyo Yakkum Purworejo</v>
          </cell>
          <cell r="D972" t="str">
            <v>Rumah Sakit</v>
          </cell>
          <cell r="E972" t="str">
            <v>C</v>
          </cell>
          <cell r="F972" t="str">
            <v>Organisasi Sosial</v>
          </cell>
          <cell r="G972">
            <v>33</v>
          </cell>
          <cell r="H972">
            <v>3306</v>
          </cell>
          <cell r="I972" t="str">
            <v>-</v>
          </cell>
          <cell r="J972">
            <v>99</v>
          </cell>
          <cell r="K972" t="str">
            <v>JAWA TENGAH</v>
          </cell>
          <cell r="L972" t="str">
            <v>PURWOREJO</v>
          </cell>
        </row>
        <row r="973">
          <cell r="B973" t="str">
            <v>R3306093</v>
          </cell>
          <cell r="C973" t="str">
            <v>RSU PKU Muhammadiyah Purworejo</v>
          </cell>
          <cell r="D973" t="str">
            <v>Rumah Sakit</v>
          </cell>
          <cell r="E973" t="str">
            <v>C</v>
          </cell>
          <cell r="F973" t="str">
            <v>Organisasi Sosial</v>
          </cell>
          <cell r="G973">
            <v>33</v>
          </cell>
          <cell r="H973">
            <v>3306</v>
          </cell>
          <cell r="I973" t="str">
            <v>-</v>
          </cell>
          <cell r="J973">
            <v>187</v>
          </cell>
          <cell r="K973" t="str">
            <v>JAWA TENGAH</v>
          </cell>
          <cell r="L973" t="str">
            <v>PURWOREJO</v>
          </cell>
        </row>
        <row r="974">
          <cell r="B974" t="str">
            <v>R3306104</v>
          </cell>
          <cell r="C974" t="str">
            <v>RS Palang Biru Kutoarjo</v>
          </cell>
          <cell r="D974" t="str">
            <v>Rumah Sakit</v>
          </cell>
          <cell r="E974" t="str">
            <v>C</v>
          </cell>
          <cell r="F974" t="str">
            <v>Organisasi Sosial</v>
          </cell>
          <cell r="G974">
            <v>33</v>
          </cell>
          <cell r="H974">
            <v>3306</v>
          </cell>
          <cell r="I974" t="str">
            <v>-</v>
          </cell>
          <cell r="J974">
            <v>119</v>
          </cell>
          <cell r="K974" t="str">
            <v>JAWA TENGAH</v>
          </cell>
          <cell r="L974" t="str">
            <v>PURWOREJO</v>
          </cell>
        </row>
        <row r="975">
          <cell r="B975" t="str">
            <v>R3306105</v>
          </cell>
          <cell r="C975" t="str">
            <v>RSIA PERMATA</v>
          </cell>
          <cell r="D975" t="str">
            <v>Rumah Sakit</v>
          </cell>
          <cell r="E975" t="str">
            <v>C</v>
          </cell>
          <cell r="F975" t="str">
            <v>Perusahaan</v>
          </cell>
          <cell r="G975">
            <v>33</v>
          </cell>
          <cell r="H975">
            <v>3306</v>
          </cell>
          <cell r="I975" t="str">
            <v>R3306105S</v>
          </cell>
          <cell r="J975">
            <v>35</v>
          </cell>
          <cell r="K975" t="str">
            <v>JAWA TENGAH</v>
          </cell>
          <cell r="L975" t="str">
            <v>PURWOREJO</v>
          </cell>
        </row>
        <row r="976">
          <cell r="B976" t="str">
            <v>R3306106S</v>
          </cell>
          <cell r="C976" t="str">
            <v>RS Khusus Purwa Husada</v>
          </cell>
          <cell r="D976" t="str">
            <v>Rumah Sakit</v>
          </cell>
          <cell r="E976" t="str">
            <v>Non Kelas</v>
          </cell>
          <cell r="F976" t="str">
            <v>Perusahaan</v>
          </cell>
          <cell r="G976">
            <v>33</v>
          </cell>
          <cell r="H976">
            <v>3306</v>
          </cell>
          <cell r="I976" t="str">
            <v>-</v>
          </cell>
          <cell r="J976">
            <v>55</v>
          </cell>
          <cell r="K976" t="str">
            <v>JAWA TENGAH</v>
          </cell>
          <cell r="L976" t="str">
            <v>PURWOREJO</v>
          </cell>
        </row>
        <row r="977">
          <cell r="B977" t="str">
            <v>R3306108S</v>
          </cell>
          <cell r="C977" t="str">
            <v>RS Ibu dan Anak KASIH IBU Purworejo</v>
          </cell>
          <cell r="D977" t="str">
            <v>Rumah Sakit</v>
          </cell>
          <cell r="E977" t="str">
            <v>Non Kelas</v>
          </cell>
          <cell r="F977" t="str">
            <v>Organisasi Sosial</v>
          </cell>
          <cell r="G977">
            <v>33</v>
          </cell>
          <cell r="H977">
            <v>3306</v>
          </cell>
          <cell r="I977" t="str">
            <v>-</v>
          </cell>
          <cell r="J977">
            <v>39</v>
          </cell>
          <cell r="K977" t="str">
            <v>JAWA TENGAH</v>
          </cell>
          <cell r="L977" t="str">
            <v>PURWOREJO</v>
          </cell>
        </row>
        <row r="978">
          <cell r="B978" t="str">
            <v>R3306109</v>
          </cell>
          <cell r="C978" t="str">
            <v>RS Islam Purworejo</v>
          </cell>
          <cell r="D978" t="str">
            <v>Rumah Sakit</v>
          </cell>
          <cell r="E978" t="str">
            <v>D</v>
          </cell>
          <cell r="F978" t="str">
            <v>Swasta/Lainnya</v>
          </cell>
          <cell r="G978">
            <v>33</v>
          </cell>
          <cell r="H978">
            <v>3306</v>
          </cell>
          <cell r="J978">
            <v>0</v>
          </cell>
          <cell r="K978" t="str">
            <v>JAWA TENGAH</v>
          </cell>
          <cell r="L978" t="str">
            <v>PURWOREJO</v>
          </cell>
        </row>
        <row r="979">
          <cell r="B979" t="str">
            <v>R3306110</v>
          </cell>
          <cell r="C979" t="str">
            <v>Budi Sehat Purworejo</v>
          </cell>
          <cell r="D979" t="str">
            <v>Rumah Sakit</v>
          </cell>
          <cell r="E979" t="str">
            <v>D</v>
          </cell>
          <cell r="F979" t="str">
            <v>Swasta/Lainnya</v>
          </cell>
          <cell r="G979">
            <v>33</v>
          </cell>
          <cell r="H979">
            <v>3306</v>
          </cell>
          <cell r="J979">
            <v>0</v>
          </cell>
          <cell r="K979" t="str">
            <v>JAWA TENGAH</v>
          </cell>
          <cell r="L979" t="str">
            <v>PURWOREJO</v>
          </cell>
        </row>
        <row r="980">
          <cell r="B980" t="str">
            <v>R3307013</v>
          </cell>
          <cell r="C980" t="str">
            <v>RSU Wonosobo</v>
          </cell>
          <cell r="D980" t="str">
            <v>Rumah Sakit</v>
          </cell>
          <cell r="E980" t="str">
            <v>C</v>
          </cell>
          <cell r="F980" t="str">
            <v>Pemerintah Kabupaten</v>
          </cell>
          <cell r="G980">
            <v>33</v>
          </cell>
          <cell r="H980">
            <v>3307</v>
          </cell>
          <cell r="I980">
            <v>0</v>
          </cell>
          <cell r="J980">
            <v>568</v>
          </cell>
          <cell r="K980" t="str">
            <v>JAWA TENGAH</v>
          </cell>
          <cell r="L980" t="str">
            <v>WONOSOBO</v>
          </cell>
        </row>
        <row r="981">
          <cell r="B981" t="str">
            <v>R3307035</v>
          </cell>
          <cell r="C981" t="str">
            <v>RSIA Adina</v>
          </cell>
          <cell r="D981" t="str">
            <v>Rumah Sakit</v>
          </cell>
          <cell r="E981" t="str">
            <v>C</v>
          </cell>
          <cell r="F981" t="str">
            <v>Organisasi Sosial</v>
          </cell>
          <cell r="G981">
            <v>33</v>
          </cell>
          <cell r="H981">
            <v>3307</v>
          </cell>
          <cell r="I981" t="str">
            <v>-</v>
          </cell>
          <cell r="J981">
            <v>74</v>
          </cell>
          <cell r="K981" t="str">
            <v>JAWA TENGAH</v>
          </cell>
          <cell r="L981" t="str">
            <v>WONOSOBO</v>
          </cell>
        </row>
        <row r="982">
          <cell r="B982" t="str">
            <v>R3307050</v>
          </cell>
          <cell r="C982" t="str">
            <v>RS Islam Wonosobo</v>
          </cell>
          <cell r="D982" t="str">
            <v>Rumah Sakit</v>
          </cell>
          <cell r="E982" t="str">
            <v>C</v>
          </cell>
          <cell r="F982" t="str">
            <v>Organisasi Islam</v>
          </cell>
          <cell r="G982">
            <v>33</v>
          </cell>
          <cell r="H982">
            <v>3307</v>
          </cell>
          <cell r="I982" t="str">
            <v>-</v>
          </cell>
          <cell r="J982">
            <v>258</v>
          </cell>
          <cell r="K982" t="str">
            <v>JAWA TENGAH</v>
          </cell>
          <cell r="L982" t="str">
            <v>WONOSOBO</v>
          </cell>
        </row>
        <row r="983">
          <cell r="B983" t="str">
            <v>R3307051</v>
          </cell>
          <cell r="C983" t="str">
            <v>RS PKU Muhammadiyah Wonosobo</v>
          </cell>
          <cell r="D983" t="str">
            <v>Rumah Sakit</v>
          </cell>
          <cell r="E983" t="str">
            <v>C</v>
          </cell>
          <cell r="F983" t="str">
            <v>Swasta/Lainnya</v>
          </cell>
          <cell r="G983">
            <v>33</v>
          </cell>
          <cell r="H983">
            <v>3307</v>
          </cell>
          <cell r="I983">
            <v>0</v>
          </cell>
          <cell r="J983">
            <v>271</v>
          </cell>
          <cell r="K983" t="str">
            <v>JAWA TENGAH</v>
          </cell>
          <cell r="L983" t="str">
            <v>WONOSOBO</v>
          </cell>
        </row>
        <row r="984">
          <cell r="B984" t="str">
            <v>R3308014</v>
          </cell>
          <cell r="C984" t="str">
            <v>RSUD Muntilan Kab. Magelang</v>
          </cell>
          <cell r="D984" t="str">
            <v>Rumah Sakit</v>
          </cell>
          <cell r="E984" t="str">
            <v>C</v>
          </cell>
          <cell r="F984" t="str">
            <v>Pemerintah Kabupaten</v>
          </cell>
          <cell r="G984">
            <v>33</v>
          </cell>
          <cell r="H984">
            <v>3308</v>
          </cell>
          <cell r="I984" t="str">
            <v>-</v>
          </cell>
          <cell r="J984">
            <v>542</v>
          </cell>
          <cell r="K984" t="str">
            <v>JAWA TENGAH</v>
          </cell>
          <cell r="L984" t="str">
            <v>MAGELANG</v>
          </cell>
        </row>
        <row r="985">
          <cell r="B985" t="str">
            <v>R3308017</v>
          </cell>
          <cell r="C985" t="str">
            <v>RS AISYIYAH MUNTILAN</v>
          </cell>
          <cell r="D985" t="str">
            <v>Rumah Sakit</v>
          </cell>
          <cell r="E985" t="str">
            <v>D</v>
          </cell>
          <cell r="F985" t="str">
            <v>Swasta/Lainnya</v>
          </cell>
          <cell r="G985">
            <v>33</v>
          </cell>
          <cell r="H985">
            <v>3308</v>
          </cell>
          <cell r="I985">
            <v>0</v>
          </cell>
          <cell r="J985">
            <v>198</v>
          </cell>
          <cell r="K985" t="str">
            <v>JAWA TENGAH</v>
          </cell>
          <cell r="L985" t="str">
            <v>MAGELANG</v>
          </cell>
        </row>
        <row r="986">
          <cell r="B986" t="str">
            <v>R3308018S</v>
          </cell>
          <cell r="C986" t="str">
            <v>RSU ' N21-GEMILANG'</v>
          </cell>
          <cell r="D986" t="str">
            <v>Rumah Sakit</v>
          </cell>
          <cell r="E986" t="str">
            <v>Non Kelas</v>
          </cell>
          <cell r="F986" t="str">
            <v>Perusahaan</v>
          </cell>
          <cell r="G986">
            <v>33</v>
          </cell>
          <cell r="H986">
            <v>3308</v>
          </cell>
          <cell r="I986" t="str">
            <v>-</v>
          </cell>
          <cell r="J986">
            <v>57</v>
          </cell>
          <cell r="K986" t="str">
            <v>JAWA TENGAH</v>
          </cell>
          <cell r="L986" t="str">
            <v>MAGELANG</v>
          </cell>
        </row>
        <row r="987">
          <cell r="B987" t="str">
            <v>R3308019</v>
          </cell>
          <cell r="C987" t="str">
            <v>RS Padma Lalita</v>
          </cell>
          <cell r="D987" t="str">
            <v>Rumah Sakit</v>
          </cell>
          <cell r="E987" t="str">
            <v>Non Kelas</v>
          </cell>
          <cell r="F987" t="str">
            <v>Swasta/Lainnya</v>
          </cell>
          <cell r="G987">
            <v>33</v>
          </cell>
          <cell r="H987">
            <v>3308</v>
          </cell>
          <cell r="I987" t="str">
            <v>-</v>
          </cell>
          <cell r="J987">
            <v>26</v>
          </cell>
          <cell r="K987" t="str">
            <v>JAWA TENGAH</v>
          </cell>
          <cell r="L987" t="str">
            <v>MAGELANG</v>
          </cell>
        </row>
        <row r="988">
          <cell r="B988" t="str">
            <v>R3309015</v>
          </cell>
          <cell r="C988" t="str">
            <v>RSUD Pandan Arang Boyolali</v>
          </cell>
          <cell r="D988" t="str">
            <v>Rumah Sakit</v>
          </cell>
          <cell r="E988" t="str">
            <v>C</v>
          </cell>
          <cell r="F988" t="str">
            <v>Pemerintah Kabupaten</v>
          </cell>
          <cell r="G988">
            <v>33</v>
          </cell>
          <cell r="H988">
            <v>3309</v>
          </cell>
          <cell r="I988" t="str">
            <v>-</v>
          </cell>
          <cell r="J988">
            <v>700</v>
          </cell>
          <cell r="K988" t="str">
            <v>JAWA TENGAH</v>
          </cell>
          <cell r="L988" t="str">
            <v>BOYOLALI</v>
          </cell>
        </row>
        <row r="989">
          <cell r="B989" t="str">
            <v>R3309041</v>
          </cell>
          <cell r="C989" t="str">
            <v>RS Dr. Oen Sawit</v>
          </cell>
          <cell r="D989" t="str">
            <v>Rumah Sakit</v>
          </cell>
          <cell r="E989" t="str">
            <v>D</v>
          </cell>
          <cell r="F989" t="str">
            <v>Organisasi Sosial</v>
          </cell>
          <cell r="G989">
            <v>33</v>
          </cell>
          <cell r="H989">
            <v>3309</v>
          </cell>
          <cell r="I989" t="str">
            <v>-</v>
          </cell>
          <cell r="J989">
            <v>92</v>
          </cell>
          <cell r="K989" t="str">
            <v>JAWA TENGAH</v>
          </cell>
          <cell r="L989" t="str">
            <v>BOYOLALI</v>
          </cell>
        </row>
        <row r="990">
          <cell r="B990" t="str">
            <v>R3309063</v>
          </cell>
          <cell r="C990" t="str">
            <v>RS PKU Aisyiyah Boyolali</v>
          </cell>
          <cell r="D990" t="str">
            <v>Rumah Sakit</v>
          </cell>
          <cell r="E990" t="str">
            <v>D</v>
          </cell>
          <cell r="F990" t="str">
            <v>Organisasi Sosial</v>
          </cell>
          <cell r="G990">
            <v>33</v>
          </cell>
          <cell r="H990">
            <v>3309</v>
          </cell>
          <cell r="I990" t="str">
            <v>-</v>
          </cell>
          <cell r="J990">
            <v>194</v>
          </cell>
          <cell r="K990" t="str">
            <v>JAWA TENGAH</v>
          </cell>
          <cell r="L990" t="str">
            <v>BOYOLALI</v>
          </cell>
        </row>
        <row r="991">
          <cell r="B991" t="str">
            <v>R3309074</v>
          </cell>
          <cell r="C991" t="str">
            <v>RS Umi Barokah</v>
          </cell>
          <cell r="D991" t="str">
            <v>Rumah Sakit</v>
          </cell>
          <cell r="E991" t="str">
            <v>D</v>
          </cell>
          <cell r="F991" t="str">
            <v>Organisasi Sosial</v>
          </cell>
          <cell r="G991">
            <v>33</v>
          </cell>
          <cell r="H991">
            <v>3309</v>
          </cell>
          <cell r="I991" t="str">
            <v>-</v>
          </cell>
          <cell r="J991">
            <v>125</v>
          </cell>
          <cell r="K991" t="str">
            <v>JAWA TENGAH</v>
          </cell>
          <cell r="L991" t="str">
            <v>BOYOLALI</v>
          </cell>
        </row>
        <row r="992">
          <cell r="B992" t="str">
            <v>R3309085</v>
          </cell>
          <cell r="C992" t="str">
            <v>RS Karanggede Sisma Medika</v>
          </cell>
          <cell r="D992" t="str">
            <v>Rumah Sakit</v>
          </cell>
          <cell r="E992" t="str">
            <v>D</v>
          </cell>
          <cell r="F992" t="str">
            <v>Swasta/Lainnya</v>
          </cell>
          <cell r="G992">
            <v>33</v>
          </cell>
          <cell r="H992">
            <v>3309</v>
          </cell>
          <cell r="I992" t="str">
            <v>-</v>
          </cell>
          <cell r="J992">
            <v>84</v>
          </cell>
          <cell r="K992" t="str">
            <v>JAWA TENGAH</v>
          </cell>
          <cell r="L992" t="str">
            <v>BOYOLALI</v>
          </cell>
        </row>
        <row r="993">
          <cell r="B993" t="str">
            <v>R3309096</v>
          </cell>
          <cell r="C993" t="str">
            <v>RSUD Banyudono</v>
          </cell>
          <cell r="D993" t="str">
            <v>Rumah Sakit</v>
          </cell>
          <cell r="E993" t="str">
            <v>D</v>
          </cell>
          <cell r="F993" t="str">
            <v>Pemerintah Kabupaten</v>
          </cell>
          <cell r="G993">
            <v>33</v>
          </cell>
          <cell r="H993">
            <v>3309</v>
          </cell>
          <cell r="I993" t="str">
            <v>-</v>
          </cell>
          <cell r="J993">
            <v>135</v>
          </cell>
          <cell r="K993" t="str">
            <v>JAWA TENGAH</v>
          </cell>
          <cell r="L993" t="str">
            <v>BOYOLALI</v>
          </cell>
        </row>
        <row r="994">
          <cell r="B994" t="str">
            <v>R3309107</v>
          </cell>
          <cell r="C994" t="str">
            <v>RSUD Simo</v>
          </cell>
          <cell r="D994" t="str">
            <v>Rumah Sakit</v>
          </cell>
          <cell r="E994" t="str">
            <v>D</v>
          </cell>
          <cell r="F994" t="str">
            <v>Pemerintah Kabupaten</v>
          </cell>
          <cell r="G994">
            <v>33</v>
          </cell>
          <cell r="H994">
            <v>3309</v>
          </cell>
          <cell r="I994" t="str">
            <v>-</v>
          </cell>
          <cell r="J994">
            <v>130</v>
          </cell>
          <cell r="K994" t="str">
            <v>JAWA TENGAH</v>
          </cell>
          <cell r="L994" t="str">
            <v>BOYOLALI</v>
          </cell>
        </row>
        <row r="995">
          <cell r="B995" t="str">
            <v>R3309128</v>
          </cell>
          <cell r="C995" t="str">
            <v>RSU Asy-Syifa Sambi</v>
          </cell>
          <cell r="D995" t="str">
            <v>Rumah Sakit</v>
          </cell>
          <cell r="E995" t="str">
            <v>D</v>
          </cell>
          <cell r="F995" t="str">
            <v>Organisasi Sosial</v>
          </cell>
          <cell r="G995">
            <v>33</v>
          </cell>
          <cell r="H995">
            <v>3309</v>
          </cell>
          <cell r="I995" t="str">
            <v>-</v>
          </cell>
          <cell r="J995">
            <v>35</v>
          </cell>
          <cell r="K995" t="str">
            <v>JAWA TENGAH</v>
          </cell>
          <cell r="L995" t="str">
            <v>BOYOLALI</v>
          </cell>
        </row>
        <row r="996">
          <cell r="B996" t="str">
            <v>R3309129S</v>
          </cell>
          <cell r="C996" t="str">
            <v>RSU Hidayah Boyolali</v>
          </cell>
          <cell r="D996" t="str">
            <v>Rumah Sakit</v>
          </cell>
          <cell r="E996" t="str">
            <v>Non Kelas</v>
          </cell>
          <cell r="F996" t="str">
            <v>Swasta/Lainnya</v>
          </cell>
          <cell r="G996">
            <v>33</v>
          </cell>
          <cell r="H996">
            <v>3309</v>
          </cell>
          <cell r="I996" t="str">
            <v>-</v>
          </cell>
          <cell r="J996">
            <v>82</v>
          </cell>
          <cell r="K996" t="str">
            <v>JAWA TENGAH</v>
          </cell>
          <cell r="L996" t="str">
            <v>BOYOLALI</v>
          </cell>
        </row>
        <row r="997">
          <cell r="B997" t="str">
            <v>R3309131S</v>
          </cell>
          <cell r="C997" t="str">
            <v>RS Islam BANYUBENING BOYOLALI</v>
          </cell>
          <cell r="D997" t="str">
            <v>Rumah Sakit</v>
          </cell>
          <cell r="E997" t="str">
            <v>Non Kelas</v>
          </cell>
          <cell r="F997" t="str">
            <v>Swasta/Lainnya</v>
          </cell>
          <cell r="G997">
            <v>33</v>
          </cell>
          <cell r="H997">
            <v>3309</v>
          </cell>
          <cell r="I997" t="str">
            <v>-</v>
          </cell>
          <cell r="J997">
            <v>58</v>
          </cell>
          <cell r="K997" t="str">
            <v>JAWA TENGAH</v>
          </cell>
          <cell r="L997" t="str">
            <v>BOYOLALI</v>
          </cell>
        </row>
        <row r="998">
          <cell r="B998" t="str">
            <v>R3310015</v>
          </cell>
          <cell r="C998" t="str">
            <v>RSUP dr. Soeradji Tirtonegoro</v>
          </cell>
          <cell r="D998" t="str">
            <v>Rumah Sakit</v>
          </cell>
          <cell r="E998" t="str">
            <v>B</v>
          </cell>
          <cell r="F998" t="str">
            <v>Kementeran Kesehatan</v>
          </cell>
          <cell r="G998">
            <v>33</v>
          </cell>
          <cell r="H998">
            <v>3310</v>
          </cell>
          <cell r="I998" t="str">
            <v>-</v>
          </cell>
          <cell r="J998">
            <v>1046</v>
          </cell>
          <cell r="K998" t="str">
            <v>JAWA TENGAH</v>
          </cell>
          <cell r="L998" t="str">
            <v>KLATEN</v>
          </cell>
        </row>
        <row r="999">
          <cell r="B999" t="str">
            <v>R3310026</v>
          </cell>
          <cell r="C999" t="str">
            <v>RS Jiwa Dr.R.M.Soedjarwadi Klaten</v>
          </cell>
          <cell r="D999" t="str">
            <v>Rumah Sakit</v>
          </cell>
          <cell r="E999" t="str">
            <v>A</v>
          </cell>
          <cell r="F999" t="str">
            <v>Pemerintah Provinsi</v>
          </cell>
          <cell r="G999">
            <v>33</v>
          </cell>
          <cell r="H999">
            <v>3310</v>
          </cell>
          <cell r="I999" t="str">
            <v>-</v>
          </cell>
          <cell r="J999">
            <v>381</v>
          </cell>
          <cell r="K999" t="str">
            <v>JAWA TENGAH</v>
          </cell>
          <cell r="L999" t="str">
            <v>KLATEN</v>
          </cell>
        </row>
        <row r="1000">
          <cell r="B1000" t="str">
            <v>R3310052</v>
          </cell>
          <cell r="C1000" t="str">
            <v>RSIA Aisyiah</v>
          </cell>
          <cell r="D1000" t="str">
            <v>Rumah Sakit</v>
          </cell>
          <cell r="E1000" t="str">
            <v>C</v>
          </cell>
          <cell r="F1000" t="str">
            <v>Organisasi Sosial</v>
          </cell>
          <cell r="G1000">
            <v>33</v>
          </cell>
          <cell r="H1000">
            <v>3310</v>
          </cell>
          <cell r="I1000" t="str">
            <v>-</v>
          </cell>
          <cell r="J1000">
            <v>87</v>
          </cell>
          <cell r="K1000" t="str">
            <v>JAWA TENGAH</v>
          </cell>
          <cell r="L1000" t="str">
            <v>KLATEN</v>
          </cell>
        </row>
        <row r="1001">
          <cell r="B1001" t="str">
            <v>R3310384</v>
          </cell>
          <cell r="C1001" t="str">
            <v>RS Islam Klaten</v>
          </cell>
          <cell r="D1001" t="str">
            <v>Rumah Sakit</v>
          </cell>
          <cell r="E1001" t="str">
            <v>B</v>
          </cell>
          <cell r="F1001" t="str">
            <v>Organisasi Islam</v>
          </cell>
          <cell r="G1001">
            <v>33</v>
          </cell>
          <cell r="H1001">
            <v>3310</v>
          </cell>
          <cell r="I1001" t="str">
            <v>-</v>
          </cell>
          <cell r="J1001">
            <v>642</v>
          </cell>
          <cell r="K1001" t="str">
            <v>JAWA TENGAH</v>
          </cell>
          <cell r="L1001" t="str">
            <v>KLATEN</v>
          </cell>
        </row>
        <row r="1002">
          <cell r="B1002" t="str">
            <v>R3310395</v>
          </cell>
          <cell r="C1002" t="str">
            <v>RS Cakra Husada</v>
          </cell>
          <cell r="D1002" t="str">
            <v>Rumah Sakit</v>
          </cell>
          <cell r="E1002" t="str">
            <v>D</v>
          </cell>
          <cell r="F1002" t="str">
            <v>Organisasi Sosial</v>
          </cell>
          <cell r="G1002">
            <v>33</v>
          </cell>
          <cell r="H1002">
            <v>3310</v>
          </cell>
          <cell r="I1002" t="str">
            <v>-</v>
          </cell>
          <cell r="J1002">
            <v>187</v>
          </cell>
          <cell r="K1002" t="str">
            <v>JAWA TENGAH</v>
          </cell>
          <cell r="L1002" t="str">
            <v>KLATEN</v>
          </cell>
        </row>
        <row r="1003">
          <cell r="B1003" t="str">
            <v>R3310405</v>
          </cell>
          <cell r="C1003" t="str">
            <v>RSK Bedah Diponegoro</v>
          </cell>
          <cell r="D1003" t="str">
            <v>Rumah Sakit</v>
          </cell>
          <cell r="E1003" t="str">
            <v>C</v>
          </cell>
          <cell r="F1003" t="str">
            <v>Organisasi Sosial</v>
          </cell>
          <cell r="G1003">
            <v>33</v>
          </cell>
          <cell r="H1003">
            <v>3310</v>
          </cell>
          <cell r="I1003" t="str">
            <v>-</v>
          </cell>
          <cell r="J1003">
            <v>190</v>
          </cell>
          <cell r="K1003" t="str">
            <v>JAWA TENGAH</v>
          </cell>
          <cell r="L1003" t="str">
            <v>KLATEN</v>
          </cell>
        </row>
        <row r="1004">
          <cell r="B1004" t="str">
            <v>R3310416</v>
          </cell>
          <cell r="C1004" t="str">
            <v>RSU PKU Muhammdiyah DI</v>
          </cell>
          <cell r="D1004" t="str">
            <v>Rumah Sakit</v>
          </cell>
          <cell r="E1004" t="str">
            <v>D</v>
          </cell>
          <cell r="F1004" t="str">
            <v>Organisasi Islam</v>
          </cell>
          <cell r="G1004">
            <v>33</v>
          </cell>
          <cell r="H1004">
            <v>3310</v>
          </cell>
          <cell r="I1004" t="str">
            <v>-</v>
          </cell>
          <cell r="J1004">
            <v>193</v>
          </cell>
          <cell r="K1004" t="str">
            <v>JAWA TENGAH</v>
          </cell>
          <cell r="L1004" t="str">
            <v>KLATEN</v>
          </cell>
        </row>
        <row r="1005">
          <cell r="B1005" t="str">
            <v>R3310417S</v>
          </cell>
          <cell r="C1005" t="str">
            <v>RSK Bedah Islam Cawas Klaten</v>
          </cell>
          <cell r="D1005" t="str">
            <v>Rumah Sakit</v>
          </cell>
          <cell r="E1005" t="str">
            <v>C</v>
          </cell>
          <cell r="F1005" t="str">
            <v>Swasta/Lainnya</v>
          </cell>
          <cell r="G1005">
            <v>33</v>
          </cell>
          <cell r="H1005">
            <v>3310</v>
          </cell>
          <cell r="I1005" t="str">
            <v>-</v>
          </cell>
          <cell r="J1005">
            <v>108</v>
          </cell>
          <cell r="K1005" t="str">
            <v>JAWA TENGAH</v>
          </cell>
          <cell r="L1005" t="str">
            <v>KLATEN</v>
          </cell>
        </row>
        <row r="1006">
          <cell r="B1006" t="str">
            <v>R3310418S</v>
          </cell>
          <cell r="C1006" t="str">
            <v>RS PKU MUHAMMADIYAH JATINOM KLATEN</v>
          </cell>
          <cell r="D1006" t="str">
            <v>Rumah Sakit</v>
          </cell>
          <cell r="E1006" t="str">
            <v>D</v>
          </cell>
          <cell r="F1006" t="str">
            <v>Organisasi Islam</v>
          </cell>
          <cell r="G1006">
            <v>33</v>
          </cell>
          <cell r="H1006">
            <v>3310</v>
          </cell>
          <cell r="I1006" t="str">
            <v>-</v>
          </cell>
          <cell r="J1006">
            <v>16</v>
          </cell>
          <cell r="K1006" t="str">
            <v>JAWA TENGAH</v>
          </cell>
          <cell r="L1006" t="str">
            <v>KLATEN</v>
          </cell>
        </row>
        <row r="1007">
          <cell r="B1007" t="str">
            <v>R3310419</v>
          </cell>
          <cell r="C1007" t="str">
            <v>RSU Mitra Keluarga Husada Klaten</v>
          </cell>
          <cell r="D1007" t="str">
            <v>Rumah Sakit</v>
          </cell>
          <cell r="E1007" t="str">
            <v>D</v>
          </cell>
          <cell r="F1007" t="str">
            <v>Perusahaan</v>
          </cell>
          <cell r="G1007">
            <v>33</v>
          </cell>
          <cell r="H1007">
            <v>3310</v>
          </cell>
          <cell r="I1007" t="str">
            <v>-</v>
          </cell>
          <cell r="J1007">
            <v>27</v>
          </cell>
          <cell r="K1007" t="str">
            <v>JAWA TENGAH</v>
          </cell>
          <cell r="L1007" t="str">
            <v>KLATEN</v>
          </cell>
        </row>
        <row r="1008">
          <cell r="B1008" t="str">
            <v>R3310420</v>
          </cell>
          <cell r="C1008" t="str">
            <v>RSKB IPHI PEDAN</v>
          </cell>
          <cell r="D1008" t="str">
            <v>Rumah Sakit</v>
          </cell>
          <cell r="E1008" t="str">
            <v>C</v>
          </cell>
          <cell r="F1008" t="str">
            <v>Organisasi Islam</v>
          </cell>
          <cell r="G1008">
            <v>33</v>
          </cell>
          <cell r="H1008">
            <v>3310</v>
          </cell>
          <cell r="I1008">
            <v>0</v>
          </cell>
          <cell r="J1008">
            <v>35</v>
          </cell>
          <cell r="K1008" t="str">
            <v>JAWA TENGAH</v>
          </cell>
          <cell r="L1008" t="str">
            <v>KLATEN</v>
          </cell>
        </row>
        <row r="1009">
          <cell r="B1009" t="str">
            <v>R3310421</v>
          </cell>
          <cell r="C1009" t="str">
            <v>RUMAH SAKIT UMUM DAERAH BAGAS WARAS</v>
          </cell>
          <cell r="D1009" t="str">
            <v>Rumah Sakit</v>
          </cell>
          <cell r="E1009" t="str">
            <v>C</v>
          </cell>
          <cell r="F1009" t="str">
            <v>Pemerintah Kabupaten</v>
          </cell>
          <cell r="G1009">
            <v>33</v>
          </cell>
          <cell r="H1009">
            <v>3310</v>
          </cell>
          <cell r="J1009">
            <v>9</v>
          </cell>
          <cell r="K1009" t="str">
            <v>JAWA TENGAH</v>
          </cell>
          <cell r="L1009" t="str">
            <v>KLATEN</v>
          </cell>
        </row>
        <row r="1010">
          <cell r="B1010" t="str">
            <v>R3311016</v>
          </cell>
          <cell r="C1010" t="str">
            <v>RSUD Sukoharjo</v>
          </cell>
          <cell r="D1010" t="str">
            <v>Rumah Sakit</v>
          </cell>
          <cell r="E1010" t="str">
            <v>B</v>
          </cell>
          <cell r="F1010" t="str">
            <v>Pemerintah Kabupaten</v>
          </cell>
          <cell r="G1010">
            <v>33</v>
          </cell>
          <cell r="H1010">
            <v>3311</v>
          </cell>
          <cell r="I1010" t="str">
            <v>-</v>
          </cell>
          <cell r="J1010">
            <v>603</v>
          </cell>
          <cell r="K1010" t="str">
            <v>JAWA TENGAH</v>
          </cell>
          <cell r="L1010" t="str">
            <v>SUKOHARJO</v>
          </cell>
        </row>
        <row r="1011">
          <cell r="B1011" t="str">
            <v>R3311027</v>
          </cell>
          <cell r="C1011" t="str">
            <v>RS Khusus Bedah Karima Utama</v>
          </cell>
          <cell r="D1011" t="str">
            <v>Rumah Sakit</v>
          </cell>
          <cell r="E1011" t="str">
            <v>C</v>
          </cell>
          <cell r="F1011" t="str">
            <v>Swasta/Lainnya</v>
          </cell>
          <cell r="G1011">
            <v>33</v>
          </cell>
          <cell r="H1011">
            <v>3311</v>
          </cell>
          <cell r="I1011" t="str">
            <v>-</v>
          </cell>
          <cell r="J1011">
            <v>231</v>
          </cell>
          <cell r="K1011" t="str">
            <v>JAWA TENGAH</v>
          </cell>
          <cell r="L1011" t="str">
            <v>SUKOHARJO</v>
          </cell>
        </row>
        <row r="1012">
          <cell r="B1012" t="str">
            <v>R3311213</v>
          </cell>
          <cell r="C1012" t="str">
            <v>RSU Nirmala Suri</v>
          </cell>
          <cell r="D1012" t="str">
            <v>Rumah Sakit</v>
          </cell>
          <cell r="E1012" t="str">
            <v>D</v>
          </cell>
          <cell r="F1012" t="str">
            <v>Organisasi Sosial</v>
          </cell>
          <cell r="G1012">
            <v>33</v>
          </cell>
          <cell r="H1012">
            <v>3311</v>
          </cell>
          <cell r="I1012" t="str">
            <v>-</v>
          </cell>
          <cell r="J1012">
            <v>85</v>
          </cell>
          <cell r="K1012" t="str">
            <v>JAWA TENGAH</v>
          </cell>
          <cell r="L1012" t="str">
            <v>SUKOHARJO</v>
          </cell>
        </row>
        <row r="1013">
          <cell r="B1013" t="str">
            <v>R3311224</v>
          </cell>
          <cell r="C1013" t="str">
            <v>RS Dr.Oen Solo Baru</v>
          </cell>
          <cell r="D1013" t="str">
            <v>Rumah Sakit</v>
          </cell>
          <cell r="E1013" t="str">
            <v>C</v>
          </cell>
          <cell r="F1013" t="str">
            <v>Organisasi Sosial</v>
          </cell>
          <cell r="G1013">
            <v>33</v>
          </cell>
          <cell r="H1013">
            <v>3311</v>
          </cell>
          <cell r="I1013" t="str">
            <v>-</v>
          </cell>
          <cell r="J1013">
            <v>593</v>
          </cell>
          <cell r="K1013" t="str">
            <v>JAWA TENGAH</v>
          </cell>
          <cell r="L1013" t="str">
            <v>SUKOHARJO</v>
          </cell>
        </row>
        <row r="1014">
          <cell r="B1014" t="str">
            <v>R3311225S</v>
          </cell>
          <cell r="C1014" t="str">
            <v>RS PKU Muhammadiyah Sukoharjo</v>
          </cell>
          <cell r="D1014" t="str">
            <v>Rumah Sakit</v>
          </cell>
          <cell r="E1014" t="str">
            <v>Non Kelas</v>
          </cell>
          <cell r="F1014" t="str">
            <v>Organisasi Islam</v>
          </cell>
          <cell r="G1014">
            <v>33</v>
          </cell>
          <cell r="H1014">
            <v>3311</v>
          </cell>
          <cell r="I1014" t="str">
            <v>-</v>
          </cell>
          <cell r="J1014">
            <v>83</v>
          </cell>
          <cell r="K1014" t="str">
            <v>JAWA TENGAH</v>
          </cell>
          <cell r="L1014" t="str">
            <v>SUKOHARJO</v>
          </cell>
        </row>
        <row r="1015">
          <cell r="B1015" t="str">
            <v>R3311228</v>
          </cell>
          <cell r="C1015" t="str">
            <v>Rumah Sakit Universitas Sebelas Maret</v>
          </cell>
          <cell r="D1015" t="str">
            <v>Rumah Sakit</v>
          </cell>
          <cell r="E1015" t="str">
            <v>C</v>
          </cell>
          <cell r="F1015" t="str">
            <v>Kementerian Lain</v>
          </cell>
          <cell r="G1015">
            <v>33</v>
          </cell>
          <cell r="H1015">
            <v>3311</v>
          </cell>
          <cell r="J1015">
            <v>0</v>
          </cell>
          <cell r="K1015" t="str">
            <v>JAWA TENGAH</v>
          </cell>
          <cell r="L1015" t="str">
            <v>SUKOHARJO</v>
          </cell>
        </row>
        <row r="1016">
          <cell r="B1016" t="str">
            <v>R3312010</v>
          </cell>
          <cell r="C1016" t="str">
            <v>RSUD Dr. Soediran MS Wonogiri</v>
          </cell>
          <cell r="D1016" t="str">
            <v>Rumah Sakit</v>
          </cell>
          <cell r="E1016" t="str">
            <v>B</v>
          </cell>
          <cell r="F1016" t="str">
            <v>Pemerintah Kabupaten</v>
          </cell>
          <cell r="G1016">
            <v>33</v>
          </cell>
          <cell r="H1016">
            <v>3312</v>
          </cell>
          <cell r="I1016" t="str">
            <v>-</v>
          </cell>
          <cell r="J1016">
            <v>555</v>
          </cell>
          <cell r="K1016" t="str">
            <v>JAWA TENGAH</v>
          </cell>
          <cell r="L1016" t="str">
            <v>WONOGIRI</v>
          </cell>
        </row>
        <row r="1017">
          <cell r="B1017" t="str">
            <v>R3312021</v>
          </cell>
          <cell r="C1017" t="str">
            <v>RS. Maguan Husada</v>
          </cell>
          <cell r="D1017" t="str">
            <v>Rumah Sakit</v>
          </cell>
          <cell r="E1017" t="str">
            <v>D</v>
          </cell>
          <cell r="F1017" t="str">
            <v>Perusahaan</v>
          </cell>
          <cell r="G1017">
            <v>33</v>
          </cell>
          <cell r="H1017">
            <v>3312</v>
          </cell>
          <cell r="I1017">
            <v>0</v>
          </cell>
          <cell r="J1017">
            <v>49</v>
          </cell>
          <cell r="K1017" t="str">
            <v>JAWA TENGAH</v>
          </cell>
          <cell r="L1017" t="str">
            <v>WONOGIRI</v>
          </cell>
        </row>
        <row r="1018">
          <cell r="B1018" t="str">
            <v>R3312273</v>
          </cell>
          <cell r="C1018" t="str">
            <v>RSU Marga Husada</v>
          </cell>
          <cell r="D1018" t="str">
            <v>Rumah Sakit</v>
          </cell>
          <cell r="E1018" t="str">
            <v>D</v>
          </cell>
          <cell r="F1018" t="str">
            <v>Organisasi Sosial</v>
          </cell>
          <cell r="G1018">
            <v>33</v>
          </cell>
          <cell r="H1018">
            <v>3312</v>
          </cell>
          <cell r="I1018" t="str">
            <v>-</v>
          </cell>
          <cell r="J1018">
            <v>206</v>
          </cell>
          <cell r="K1018" t="str">
            <v>JAWA TENGAH</v>
          </cell>
          <cell r="L1018" t="str">
            <v>WONOGIRI</v>
          </cell>
        </row>
        <row r="1019">
          <cell r="B1019" t="str">
            <v>R3312284</v>
          </cell>
          <cell r="C1019" t="str">
            <v>RS Muhammadiyah Wonogiri</v>
          </cell>
          <cell r="D1019" t="str">
            <v>Rumah Sakit</v>
          </cell>
          <cell r="E1019" t="str">
            <v>D</v>
          </cell>
          <cell r="F1019" t="str">
            <v>Organisasi Sosial</v>
          </cell>
          <cell r="G1019">
            <v>33</v>
          </cell>
          <cell r="H1019">
            <v>3312</v>
          </cell>
          <cell r="I1019" t="str">
            <v>-</v>
          </cell>
          <cell r="J1019">
            <v>164</v>
          </cell>
          <cell r="K1019" t="str">
            <v>JAWA TENGAH</v>
          </cell>
          <cell r="L1019" t="str">
            <v>WONOGIRI</v>
          </cell>
        </row>
        <row r="1020">
          <cell r="B1020" t="str">
            <v>R3312295</v>
          </cell>
          <cell r="C1020" t="str">
            <v>RS Medika Mulya</v>
          </cell>
          <cell r="D1020" t="str">
            <v>Rumah Sakit</v>
          </cell>
          <cell r="E1020" t="str">
            <v>C</v>
          </cell>
          <cell r="F1020" t="str">
            <v>Swasta/Lainnya</v>
          </cell>
          <cell r="G1020">
            <v>33</v>
          </cell>
          <cell r="H1020">
            <v>3312</v>
          </cell>
          <cell r="I1020">
            <v>0</v>
          </cell>
          <cell r="J1020">
            <v>167</v>
          </cell>
          <cell r="K1020" t="str">
            <v>JAWA TENGAH</v>
          </cell>
          <cell r="L1020" t="str">
            <v>WONOGIRI</v>
          </cell>
        </row>
        <row r="1021">
          <cell r="B1021" t="str">
            <v>R3312306</v>
          </cell>
          <cell r="C1021" t="str">
            <v>RS Amal Sehat</v>
          </cell>
          <cell r="D1021" t="str">
            <v>Rumah Sakit</v>
          </cell>
          <cell r="E1021" t="str">
            <v>D</v>
          </cell>
          <cell r="F1021" t="str">
            <v>Swasta/Lainnya</v>
          </cell>
          <cell r="G1021">
            <v>33</v>
          </cell>
          <cell r="H1021">
            <v>3312</v>
          </cell>
          <cell r="I1021" t="str">
            <v>-</v>
          </cell>
          <cell r="J1021">
            <v>244</v>
          </cell>
          <cell r="K1021" t="str">
            <v>JAWA TENGAH</v>
          </cell>
          <cell r="L1021" t="str">
            <v>WONOGIRI</v>
          </cell>
        </row>
        <row r="1022">
          <cell r="B1022" t="str">
            <v>R3312307</v>
          </cell>
          <cell r="C1022" t="str">
            <v>RSB FITRI CANDRA</v>
          </cell>
          <cell r="D1022" t="str">
            <v>Rumah Sakit</v>
          </cell>
          <cell r="E1022" t="str">
            <v>C</v>
          </cell>
          <cell r="F1022" t="str">
            <v>Swasta/Lainnya</v>
          </cell>
          <cell r="G1022">
            <v>33</v>
          </cell>
          <cell r="H1022">
            <v>3312</v>
          </cell>
          <cell r="I1022" t="str">
            <v>-</v>
          </cell>
          <cell r="J1022">
            <v>43</v>
          </cell>
          <cell r="K1022" t="str">
            <v>JAWA TENGAH</v>
          </cell>
          <cell r="L1022" t="str">
            <v>WONOGIRI</v>
          </cell>
        </row>
        <row r="1023">
          <cell r="B1023" t="str">
            <v>R3312308</v>
          </cell>
          <cell r="C1023" t="str">
            <v>Rumah Sakit MULIA HATI Wonogiri</v>
          </cell>
          <cell r="D1023" t="str">
            <v>Rumah Sakit</v>
          </cell>
          <cell r="E1023" t="str">
            <v>D</v>
          </cell>
          <cell r="F1023" t="str">
            <v>Perusahaan</v>
          </cell>
          <cell r="G1023">
            <v>33</v>
          </cell>
          <cell r="H1023">
            <v>3312</v>
          </cell>
          <cell r="I1023" t="str">
            <v>-</v>
          </cell>
          <cell r="J1023">
            <v>103</v>
          </cell>
          <cell r="K1023" t="str">
            <v>JAWA TENGAH</v>
          </cell>
          <cell r="L1023" t="str">
            <v>WONOGIRI</v>
          </cell>
        </row>
        <row r="1024">
          <cell r="B1024" t="str">
            <v>R3312309S</v>
          </cell>
          <cell r="C1024" t="str">
            <v>RS ASTRINI</v>
          </cell>
          <cell r="D1024" t="str">
            <v>Rumah Sakit</v>
          </cell>
          <cell r="E1024" t="str">
            <v>Non Kelas</v>
          </cell>
          <cell r="F1024" t="str">
            <v>Pemerintah Kabupaten</v>
          </cell>
          <cell r="G1024">
            <v>33</v>
          </cell>
          <cell r="H1024">
            <v>3312</v>
          </cell>
          <cell r="I1024" t="str">
            <v>-</v>
          </cell>
          <cell r="J1024">
            <v>84</v>
          </cell>
          <cell r="K1024" t="str">
            <v>JAWA TENGAH</v>
          </cell>
          <cell r="L1024" t="str">
            <v>WONOGIRI</v>
          </cell>
        </row>
        <row r="1025">
          <cell r="B1025" t="str">
            <v>R3313011</v>
          </cell>
          <cell r="C1025" t="str">
            <v>RSUD Karanganyar</v>
          </cell>
          <cell r="D1025" t="str">
            <v>Rumah Sakit</v>
          </cell>
          <cell r="E1025" t="str">
            <v>C</v>
          </cell>
          <cell r="F1025" t="str">
            <v>Pemerintah Kabupaten</v>
          </cell>
          <cell r="G1025">
            <v>33</v>
          </cell>
          <cell r="H1025">
            <v>3313</v>
          </cell>
          <cell r="I1025" t="str">
            <v>-</v>
          </cell>
          <cell r="J1025">
            <v>519</v>
          </cell>
          <cell r="K1025" t="str">
            <v>JAWA TENGAH</v>
          </cell>
          <cell r="L1025" t="str">
            <v>KARANGANYAR</v>
          </cell>
        </row>
        <row r="1026">
          <cell r="B1026" t="str">
            <v>R3313022</v>
          </cell>
          <cell r="C1026" t="str">
            <v>RS Lanuma Adisumarmo</v>
          </cell>
          <cell r="D1026" t="str">
            <v>Rumah Sakit</v>
          </cell>
          <cell r="E1026" t="str">
            <v>D</v>
          </cell>
          <cell r="F1026" t="str">
            <v>TNI AU</v>
          </cell>
          <cell r="G1026">
            <v>33</v>
          </cell>
          <cell r="H1026">
            <v>3313</v>
          </cell>
          <cell r="I1026" t="str">
            <v>-</v>
          </cell>
          <cell r="J1026">
            <v>54</v>
          </cell>
          <cell r="K1026" t="str">
            <v>JAWA TENGAH</v>
          </cell>
          <cell r="L1026" t="str">
            <v>KARANGANYAR</v>
          </cell>
        </row>
        <row r="1027">
          <cell r="B1027" t="str">
            <v>R3313033</v>
          </cell>
          <cell r="C1027" t="str">
            <v>RS PKU Muhammadiyah K.A</v>
          </cell>
          <cell r="D1027" t="str">
            <v>Rumah Sakit</v>
          </cell>
          <cell r="E1027" t="str">
            <v>C</v>
          </cell>
          <cell r="F1027" t="str">
            <v>Organisasi Sosial</v>
          </cell>
          <cell r="G1027">
            <v>33</v>
          </cell>
          <cell r="H1027">
            <v>3313</v>
          </cell>
          <cell r="I1027" t="str">
            <v>-</v>
          </cell>
          <cell r="J1027">
            <v>149</v>
          </cell>
          <cell r="K1027" t="str">
            <v>JAWA TENGAH</v>
          </cell>
          <cell r="L1027" t="str">
            <v>KARANGANYAR</v>
          </cell>
        </row>
        <row r="1028">
          <cell r="B1028" t="str">
            <v>R3313042</v>
          </cell>
          <cell r="C1028" t="str">
            <v>RSIA 'Dian Pertiwi'</v>
          </cell>
          <cell r="D1028" t="str">
            <v>Rumah Sakit</v>
          </cell>
          <cell r="E1028" t="str">
            <v>C</v>
          </cell>
          <cell r="F1028" t="str">
            <v>Swasta/Lainnya</v>
          </cell>
          <cell r="G1028">
            <v>33</v>
          </cell>
          <cell r="H1028">
            <v>3313</v>
          </cell>
          <cell r="I1028" t="str">
            <v>-</v>
          </cell>
          <cell r="J1028">
            <v>49</v>
          </cell>
          <cell r="K1028" t="str">
            <v>JAWA TENGAH</v>
          </cell>
          <cell r="L1028" t="str">
            <v>KARANGANYAR</v>
          </cell>
        </row>
        <row r="1029">
          <cell r="B1029" t="str">
            <v>R3313053</v>
          </cell>
          <cell r="C1029" t="str">
            <v>RSU JATI HUSADA</v>
          </cell>
          <cell r="D1029" t="str">
            <v>Rumah Sakit</v>
          </cell>
          <cell r="E1029" t="str">
            <v>D</v>
          </cell>
          <cell r="F1029" t="str">
            <v>Perorangan</v>
          </cell>
          <cell r="G1029">
            <v>33</v>
          </cell>
          <cell r="H1029">
            <v>3313</v>
          </cell>
          <cell r="I1029" t="str">
            <v>-</v>
          </cell>
          <cell r="J1029">
            <v>52</v>
          </cell>
          <cell r="K1029" t="str">
            <v>JAWA TENGAH</v>
          </cell>
          <cell r="L1029" t="str">
            <v>KARANGANYAR</v>
          </cell>
        </row>
        <row r="1030">
          <cell r="B1030" t="str">
            <v>R3313054</v>
          </cell>
          <cell r="C1030" t="str">
            <v>INDO SEHAT KARANGANYAR</v>
          </cell>
          <cell r="D1030" t="str">
            <v>Rumah Sakit</v>
          </cell>
          <cell r="E1030" t="str">
            <v>Non Kelas</v>
          </cell>
          <cell r="F1030" t="str">
            <v>Swasta/Lainnya</v>
          </cell>
          <cell r="G1030">
            <v>33</v>
          </cell>
          <cell r="H1030">
            <v>3313</v>
          </cell>
          <cell r="I1030">
            <v>0</v>
          </cell>
          <cell r="J1030">
            <v>94</v>
          </cell>
          <cell r="K1030" t="str">
            <v>JAWA TENGAH</v>
          </cell>
          <cell r="L1030" t="str">
            <v>KARANGANYAR</v>
          </cell>
        </row>
        <row r="1031">
          <cell r="B1031" t="str">
            <v>R3313055S</v>
          </cell>
          <cell r="C1031" t="str">
            <v>RS Jafar Medika Karanganyar</v>
          </cell>
          <cell r="D1031" t="str">
            <v>Rumah Sakit</v>
          </cell>
          <cell r="E1031" t="str">
            <v>Non Kelas</v>
          </cell>
          <cell r="F1031" t="str">
            <v>Organisasi Sosial</v>
          </cell>
          <cell r="G1031">
            <v>33</v>
          </cell>
          <cell r="H1031">
            <v>3313</v>
          </cell>
          <cell r="I1031" t="str">
            <v>-</v>
          </cell>
          <cell r="J1031">
            <v>73</v>
          </cell>
          <cell r="K1031" t="str">
            <v>JAWA TENGAH</v>
          </cell>
          <cell r="L1031" t="str">
            <v>KARANGANYAR</v>
          </cell>
        </row>
        <row r="1032">
          <cell r="B1032" t="str">
            <v>R3313056S</v>
          </cell>
          <cell r="C1032" t="str">
            <v>RS Khusus Bedah Mojosongo 2</v>
          </cell>
          <cell r="D1032" t="str">
            <v>Rumah Sakit</v>
          </cell>
          <cell r="E1032" t="str">
            <v>Non Kelas</v>
          </cell>
          <cell r="F1032" t="str">
            <v>Swasta/Lainnya</v>
          </cell>
          <cell r="G1032">
            <v>33</v>
          </cell>
          <cell r="H1032">
            <v>3313</v>
          </cell>
          <cell r="I1032" t="str">
            <v>-</v>
          </cell>
          <cell r="J1032">
            <v>47</v>
          </cell>
          <cell r="K1032" t="str">
            <v>JAWA TENGAH</v>
          </cell>
          <cell r="L1032" t="str">
            <v>KARANGANYAR</v>
          </cell>
        </row>
        <row r="1033">
          <cell r="B1033" t="str">
            <v>R3314012</v>
          </cell>
          <cell r="C1033" t="str">
            <v>RSUD dr. SOEHADI PRIJONEGORO</v>
          </cell>
          <cell r="D1033" t="str">
            <v>Rumah Sakit</v>
          </cell>
          <cell r="E1033" t="str">
            <v>B</v>
          </cell>
          <cell r="F1033" t="str">
            <v>Pemerintah Kabupaten</v>
          </cell>
          <cell r="G1033">
            <v>33</v>
          </cell>
          <cell r="H1033">
            <v>3314</v>
          </cell>
          <cell r="I1033" t="str">
            <v>-</v>
          </cell>
          <cell r="J1033">
            <v>619</v>
          </cell>
          <cell r="K1033" t="str">
            <v>JAWA TENGAH</v>
          </cell>
          <cell r="L1033" t="str">
            <v>SRAGEN</v>
          </cell>
        </row>
        <row r="1034">
          <cell r="B1034" t="str">
            <v>R3314023</v>
          </cell>
          <cell r="C1034" t="str">
            <v>RS Mardi Lestari Sragen</v>
          </cell>
          <cell r="D1034" t="str">
            <v>Rumah Sakit</v>
          </cell>
          <cell r="E1034" t="str">
            <v>D</v>
          </cell>
          <cell r="F1034" t="str">
            <v>Organisasi Sosial</v>
          </cell>
          <cell r="G1034">
            <v>33</v>
          </cell>
          <cell r="H1034">
            <v>3314</v>
          </cell>
          <cell r="I1034" t="str">
            <v>-</v>
          </cell>
          <cell r="J1034">
            <v>217</v>
          </cell>
          <cell r="K1034" t="str">
            <v>JAWA TENGAH</v>
          </cell>
          <cell r="L1034" t="str">
            <v>SRAGEN</v>
          </cell>
        </row>
        <row r="1035">
          <cell r="B1035" t="str">
            <v>R3314045</v>
          </cell>
          <cell r="C1035" t="str">
            <v>RSIA Sarila Husada</v>
          </cell>
          <cell r="D1035" t="str">
            <v>Rumah Sakit</v>
          </cell>
          <cell r="E1035" t="str">
            <v>D</v>
          </cell>
          <cell r="F1035" t="str">
            <v>Organisasi Sosial</v>
          </cell>
          <cell r="G1035">
            <v>33</v>
          </cell>
          <cell r="H1035">
            <v>3314</v>
          </cell>
          <cell r="I1035" t="str">
            <v>-</v>
          </cell>
          <cell r="J1035">
            <v>68</v>
          </cell>
          <cell r="K1035" t="str">
            <v>JAWA TENGAH</v>
          </cell>
          <cell r="L1035" t="str">
            <v>SRAGEN</v>
          </cell>
        </row>
        <row r="1036">
          <cell r="B1036" t="str">
            <v>R3314056</v>
          </cell>
          <cell r="C1036" t="str">
            <v>RSU Amal Sehat Sragen</v>
          </cell>
          <cell r="D1036" t="str">
            <v>Rumah Sakit</v>
          </cell>
          <cell r="E1036" t="str">
            <v>C</v>
          </cell>
          <cell r="F1036" t="str">
            <v>Organisasi Islam</v>
          </cell>
          <cell r="G1036">
            <v>33</v>
          </cell>
          <cell r="H1036">
            <v>3314</v>
          </cell>
          <cell r="I1036">
            <v>0</v>
          </cell>
          <cell r="J1036">
            <v>163</v>
          </cell>
          <cell r="K1036" t="str">
            <v>JAWA TENGAH</v>
          </cell>
          <cell r="L1036" t="str">
            <v>SRAGEN</v>
          </cell>
        </row>
        <row r="1037">
          <cell r="B1037" t="str">
            <v>R3314067</v>
          </cell>
          <cell r="C1037" t="str">
            <v>RSU Assalam</v>
          </cell>
          <cell r="D1037" t="str">
            <v>Rumah Sakit</v>
          </cell>
          <cell r="E1037" t="str">
            <v>D</v>
          </cell>
          <cell r="F1037" t="str">
            <v>Swasta/Lainnya</v>
          </cell>
          <cell r="G1037">
            <v>33</v>
          </cell>
          <cell r="H1037">
            <v>3314</v>
          </cell>
          <cell r="I1037" t="str">
            <v>-</v>
          </cell>
          <cell r="J1037">
            <v>57</v>
          </cell>
          <cell r="K1037" t="str">
            <v>JAWA TENGAH</v>
          </cell>
          <cell r="L1037" t="str">
            <v>SRAGEN</v>
          </cell>
        </row>
        <row r="1038">
          <cell r="B1038" t="str">
            <v>R3314078</v>
          </cell>
          <cell r="C1038" t="str">
            <v>RSIA Restu Ibu</v>
          </cell>
          <cell r="D1038" t="str">
            <v>Rumah Sakit</v>
          </cell>
          <cell r="E1038" t="str">
            <v>C</v>
          </cell>
          <cell r="F1038" t="str">
            <v>Organisasi Sosial</v>
          </cell>
          <cell r="G1038">
            <v>33</v>
          </cell>
          <cell r="H1038">
            <v>3314</v>
          </cell>
          <cell r="I1038" t="str">
            <v>-</v>
          </cell>
          <cell r="J1038">
            <v>15</v>
          </cell>
          <cell r="K1038" t="str">
            <v>JAWA TENGAH</v>
          </cell>
          <cell r="L1038" t="str">
            <v>SRAGEN</v>
          </cell>
        </row>
        <row r="1039">
          <cell r="B1039" t="str">
            <v>R3314089</v>
          </cell>
          <cell r="C1039" t="str">
            <v>RSUD dr. SOERATNO GEMOLONG</v>
          </cell>
          <cell r="D1039" t="str">
            <v>Rumah Sakit</v>
          </cell>
          <cell r="E1039" t="str">
            <v>D</v>
          </cell>
          <cell r="F1039" t="str">
            <v>Pemerintah Kabupaten</v>
          </cell>
          <cell r="G1039">
            <v>33</v>
          </cell>
          <cell r="H1039">
            <v>3314</v>
          </cell>
          <cell r="I1039" t="str">
            <v>-</v>
          </cell>
          <cell r="J1039">
            <v>146</v>
          </cell>
          <cell r="K1039" t="str">
            <v>JAWA TENGAH</v>
          </cell>
          <cell r="L1039" t="str">
            <v>SRAGEN</v>
          </cell>
        </row>
        <row r="1040">
          <cell r="B1040" t="str">
            <v>R3314090</v>
          </cell>
          <cell r="C1040" t="str">
            <v>RSU PKU MUHAMMADIYAH SRAGEN</v>
          </cell>
          <cell r="D1040" t="str">
            <v>Rumah Sakit</v>
          </cell>
          <cell r="E1040" t="str">
            <v>D</v>
          </cell>
          <cell r="F1040" t="str">
            <v>Swasta/Lainnya</v>
          </cell>
          <cell r="G1040">
            <v>33</v>
          </cell>
          <cell r="H1040">
            <v>3314</v>
          </cell>
          <cell r="I1040" t="str">
            <v>-</v>
          </cell>
          <cell r="J1040">
            <v>61</v>
          </cell>
          <cell r="K1040" t="str">
            <v>JAWA TENGAH</v>
          </cell>
          <cell r="L1040" t="str">
            <v>SRAGEN</v>
          </cell>
        </row>
        <row r="1041">
          <cell r="B1041" t="str">
            <v>R3314092S</v>
          </cell>
          <cell r="C1041" t="str">
            <v>RSU Islam YAKSSI Gemolong</v>
          </cell>
          <cell r="D1041" t="str">
            <v>Rumah Sakit</v>
          </cell>
          <cell r="E1041" t="str">
            <v>Non Kelas</v>
          </cell>
          <cell r="F1041" t="str">
            <v>Perusahaan</v>
          </cell>
          <cell r="G1041">
            <v>33</v>
          </cell>
          <cell r="H1041">
            <v>3314</v>
          </cell>
          <cell r="I1041" t="str">
            <v>-</v>
          </cell>
          <cell r="J1041">
            <v>96</v>
          </cell>
          <cell r="K1041" t="str">
            <v>JAWA TENGAH</v>
          </cell>
          <cell r="L1041" t="str">
            <v>SRAGEN</v>
          </cell>
        </row>
        <row r="1042">
          <cell r="B1042" t="str">
            <v>R3314093S</v>
          </cell>
          <cell r="C1042" t="str">
            <v>RS Ibu Anak Dentatama , Sragen</v>
          </cell>
          <cell r="D1042" t="str">
            <v>Rumah Sakit</v>
          </cell>
          <cell r="E1042" t="str">
            <v>Non Kelas</v>
          </cell>
          <cell r="F1042" t="str">
            <v>Perusahaan</v>
          </cell>
          <cell r="G1042">
            <v>33</v>
          </cell>
          <cell r="H1042">
            <v>3314</v>
          </cell>
          <cell r="I1042" t="str">
            <v>-</v>
          </cell>
          <cell r="J1042">
            <v>65</v>
          </cell>
          <cell r="K1042" t="str">
            <v>JAWA TENGAH</v>
          </cell>
          <cell r="L1042" t="str">
            <v>SRAGEN</v>
          </cell>
        </row>
        <row r="1043">
          <cell r="B1043" t="str">
            <v>R3314095</v>
          </cell>
          <cell r="C1043" t="str">
            <v>RSIA PERMATA HATI ABADI</v>
          </cell>
          <cell r="D1043" t="str">
            <v>Rumah Sakit</v>
          </cell>
          <cell r="E1043" t="str">
            <v>C</v>
          </cell>
          <cell r="F1043" t="str">
            <v>Perorangan</v>
          </cell>
          <cell r="G1043">
            <v>33</v>
          </cell>
          <cell r="H1043">
            <v>3314</v>
          </cell>
          <cell r="J1043">
            <v>0</v>
          </cell>
          <cell r="K1043" t="str">
            <v>JAWA TENGAH</v>
          </cell>
          <cell r="L1043" t="str">
            <v>SRAGEN</v>
          </cell>
        </row>
        <row r="1044">
          <cell r="B1044" t="str">
            <v>R3315013</v>
          </cell>
          <cell r="C1044" t="str">
            <v>RSUD Dr. R.Soedjati Soemodiardjo</v>
          </cell>
          <cell r="D1044" t="str">
            <v>Rumah Sakit</v>
          </cell>
          <cell r="E1044" t="str">
            <v>B</v>
          </cell>
          <cell r="F1044" t="str">
            <v>Pemerintah Kabupaten</v>
          </cell>
          <cell r="G1044">
            <v>33</v>
          </cell>
          <cell r="H1044">
            <v>3315</v>
          </cell>
          <cell r="I1044" t="str">
            <v>-</v>
          </cell>
          <cell r="J1044">
            <v>714</v>
          </cell>
          <cell r="K1044" t="str">
            <v>JAWA TENGAH</v>
          </cell>
          <cell r="L1044" t="str">
            <v>GROBOGAN</v>
          </cell>
        </row>
        <row r="1045">
          <cell r="B1045" t="str">
            <v>R3315024</v>
          </cell>
          <cell r="C1045" t="str">
            <v>RS Panti Rahayu</v>
          </cell>
          <cell r="D1045" t="str">
            <v>Rumah Sakit</v>
          </cell>
          <cell r="E1045" t="str">
            <v>C</v>
          </cell>
          <cell r="F1045" t="str">
            <v>Organisasi Sosial</v>
          </cell>
          <cell r="G1045">
            <v>33</v>
          </cell>
          <cell r="H1045">
            <v>3315</v>
          </cell>
          <cell r="I1045" t="str">
            <v>-</v>
          </cell>
          <cell r="J1045">
            <v>325</v>
          </cell>
          <cell r="K1045" t="str">
            <v>JAWA TENGAH</v>
          </cell>
          <cell r="L1045" t="str">
            <v>GROBOGAN</v>
          </cell>
        </row>
        <row r="1046">
          <cell r="B1046" t="str">
            <v>R3315035</v>
          </cell>
          <cell r="C1046" t="str">
            <v>RSB Permata Bunda</v>
          </cell>
          <cell r="D1046" t="str">
            <v>Rumah Sakit</v>
          </cell>
          <cell r="E1046" t="str">
            <v>C</v>
          </cell>
          <cell r="F1046" t="str">
            <v>Organisasi Sosial</v>
          </cell>
          <cell r="G1046">
            <v>33</v>
          </cell>
          <cell r="H1046">
            <v>3315</v>
          </cell>
          <cell r="I1046" t="str">
            <v>-</v>
          </cell>
          <cell r="J1046">
            <v>266</v>
          </cell>
          <cell r="K1046" t="str">
            <v>JAWA TENGAH</v>
          </cell>
          <cell r="L1046" t="str">
            <v>GROBOGAN</v>
          </cell>
        </row>
        <row r="1047">
          <cell r="B1047" t="str">
            <v>R3315046</v>
          </cell>
          <cell r="C1047" t="str">
            <v>RS Muhammadiyah Gubug</v>
          </cell>
          <cell r="D1047" t="str">
            <v>Rumah Sakit</v>
          </cell>
          <cell r="E1047" t="str">
            <v>D</v>
          </cell>
          <cell r="F1047" t="str">
            <v>Organisasi Sosial</v>
          </cell>
          <cell r="G1047">
            <v>33</v>
          </cell>
          <cell r="H1047">
            <v>3315</v>
          </cell>
          <cell r="I1047" t="str">
            <v>-</v>
          </cell>
          <cell r="J1047">
            <v>157</v>
          </cell>
          <cell r="K1047" t="str">
            <v>JAWA TENGAH</v>
          </cell>
          <cell r="L1047" t="str">
            <v>GROBOGAN</v>
          </cell>
        </row>
        <row r="1048">
          <cell r="B1048" t="str">
            <v>R3315057</v>
          </cell>
          <cell r="C1048" t="str">
            <v>RSU "Habibullah"</v>
          </cell>
          <cell r="D1048" t="str">
            <v>Rumah Sakit</v>
          </cell>
          <cell r="E1048" t="str">
            <v>D</v>
          </cell>
          <cell r="F1048" t="str">
            <v>Organisasi Sosial</v>
          </cell>
          <cell r="G1048">
            <v>33</v>
          </cell>
          <cell r="H1048">
            <v>3315</v>
          </cell>
          <cell r="I1048" t="str">
            <v>-</v>
          </cell>
          <cell r="J1048">
            <v>124</v>
          </cell>
          <cell r="K1048" t="str">
            <v>JAWA TENGAH</v>
          </cell>
          <cell r="L1048" t="str">
            <v>GROBOGAN</v>
          </cell>
        </row>
        <row r="1049">
          <cell r="B1049" t="str">
            <v>R3315058S</v>
          </cell>
          <cell r="C1049" t="str">
            <v>RS ENGGAL WARAS</v>
          </cell>
          <cell r="D1049" t="str">
            <v>Rumah Sakit</v>
          </cell>
          <cell r="E1049" t="str">
            <v>Non Kelas</v>
          </cell>
          <cell r="F1049" t="str">
            <v>Organisasi Sosial</v>
          </cell>
          <cell r="G1049">
            <v>33</v>
          </cell>
          <cell r="H1049">
            <v>3315</v>
          </cell>
          <cell r="I1049" t="str">
            <v>-</v>
          </cell>
          <cell r="J1049">
            <v>34</v>
          </cell>
          <cell r="K1049" t="str">
            <v>JAWA TENGAH</v>
          </cell>
          <cell r="L1049" t="str">
            <v>GROBOGAN</v>
          </cell>
        </row>
        <row r="1050">
          <cell r="B1050" t="str">
            <v>R3315059</v>
          </cell>
          <cell r="C1050" t="str">
            <v>RUMAH SAKIT ISLAM PURWODADI</v>
          </cell>
          <cell r="D1050" t="str">
            <v>Rumah Sakit</v>
          </cell>
          <cell r="E1050" t="str">
            <v>D</v>
          </cell>
          <cell r="F1050" t="str">
            <v>Swasta/Lainnya</v>
          </cell>
          <cell r="G1050">
            <v>33</v>
          </cell>
          <cell r="H1050">
            <v>3315</v>
          </cell>
          <cell r="I1050" t="str">
            <v>-</v>
          </cell>
          <cell r="J1050">
            <v>38</v>
          </cell>
          <cell r="K1050" t="str">
            <v>JAWA TENGAH</v>
          </cell>
          <cell r="L1050" t="str">
            <v>GROBOGAN</v>
          </cell>
        </row>
        <row r="1051">
          <cell r="B1051" t="str">
            <v>R3316014</v>
          </cell>
          <cell r="C1051" t="str">
            <v>RS Dr. R. Soetijono Blora</v>
          </cell>
          <cell r="D1051" t="str">
            <v>Rumah Sakit</v>
          </cell>
          <cell r="E1051" t="str">
            <v>C</v>
          </cell>
          <cell r="F1051" t="str">
            <v>Pemerintah Kabupaten</v>
          </cell>
          <cell r="G1051">
            <v>33</v>
          </cell>
          <cell r="H1051">
            <v>3316</v>
          </cell>
          <cell r="I1051" t="str">
            <v>-</v>
          </cell>
          <cell r="J1051">
            <v>316</v>
          </cell>
          <cell r="K1051" t="str">
            <v>JAWA TENGAH</v>
          </cell>
          <cell r="L1051" t="str">
            <v>BLORA</v>
          </cell>
        </row>
        <row r="1052">
          <cell r="B1052" t="str">
            <v>R3316025</v>
          </cell>
          <cell r="C1052" t="str">
            <v>RS Dr. R. Soeprapto Cepu</v>
          </cell>
          <cell r="D1052" t="str">
            <v>Rumah Sakit</v>
          </cell>
          <cell r="E1052" t="str">
            <v>C</v>
          </cell>
          <cell r="F1052" t="str">
            <v>Pemerintah Kabupaten</v>
          </cell>
          <cell r="G1052">
            <v>33</v>
          </cell>
          <cell r="H1052">
            <v>3316</v>
          </cell>
          <cell r="I1052" t="str">
            <v>-</v>
          </cell>
          <cell r="J1052">
            <v>391</v>
          </cell>
          <cell r="K1052" t="str">
            <v>JAWA TENGAH</v>
          </cell>
          <cell r="L1052" t="str">
            <v>BLORA</v>
          </cell>
        </row>
        <row r="1053">
          <cell r="B1053" t="str">
            <v>R3316040</v>
          </cell>
          <cell r="C1053" t="str">
            <v>RSU PERMATA BLORA</v>
          </cell>
          <cell r="D1053" t="str">
            <v>Rumah Sakit</v>
          </cell>
          <cell r="E1053" t="str">
            <v>D</v>
          </cell>
          <cell r="F1053" t="str">
            <v>Organisasi Sosial</v>
          </cell>
          <cell r="G1053">
            <v>33</v>
          </cell>
          <cell r="H1053">
            <v>3316</v>
          </cell>
          <cell r="I1053">
            <v>0</v>
          </cell>
          <cell r="J1053">
            <v>88</v>
          </cell>
          <cell r="K1053" t="str">
            <v>JAWA TENGAH</v>
          </cell>
          <cell r="L1053" t="str">
            <v>BLORA</v>
          </cell>
        </row>
        <row r="1054">
          <cell r="B1054" t="str">
            <v>R3316051</v>
          </cell>
          <cell r="C1054" t="str">
            <v>RS PKU Muhammadiyah Cepu</v>
          </cell>
          <cell r="D1054" t="str">
            <v>Rumah Sakit</v>
          </cell>
          <cell r="E1054" t="str">
            <v>D</v>
          </cell>
          <cell r="F1054" t="str">
            <v>Organisasi Sosial</v>
          </cell>
          <cell r="G1054">
            <v>33</v>
          </cell>
          <cell r="H1054">
            <v>3316</v>
          </cell>
          <cell r="I1054" t="str">
            <v>-</v>
          </cell>
          <cell r="J1054">
            <v>21</v>
          </cell>
          <cell r="K1054" t="str">
            <v>JAWA TENGAH</v>
          </cell>
          <cell r="L1054" t="str">
            <v>BLORA</v>
          </cell>
        </row>
        <row r="1055">
          <cell r="B1055" t="str">
            <v>R3316062</v>
          </cell>
          <cell r="C1055" t="str">
            <v>Rumkitban Blora</v>
          </cell>
          <cell r="D1055" t="str">
            <v>Rumah Sakit</v>
          </cell>
          <cell r="E1055" t="str">
            <v>D</v>
          </cell>
          <cell r="F1055" t="str">
            <v>TNI AD</v>
          </cell>
          <cell r="G1055">
            <v>33</v>
          </cell>
          <cell r="H1055">
            <v>3316</v>
          </cell>
          <cell r="I1055" t="str">
            <v>-</v>
          </cell>
          <cell r="J1055">
            <v>124</v>
          </cell>
          <cell r="K1055" t="str">
            <v>JAWA TENGAH</v>
          </cell>
          <cell r="L1055" t="str">
            <v>BLORA</v>
          </cell>
        </row>
        <row r="1056">
          <cell r="B1056" t="str">
            <v>R3316063</v>
          </cell>
          <cell r="C1056" t="str">
            <v>RS PKU MUHAMMADIYAH BLORA</v>
          </cell>
          <cell r="D1056" t="str">
            <v>Rumah Sakit</v>
          </cell>
          <cell r="E1056" t="str">
            <v>D</v>
          </cell>
          <cell r="F1056" t="str">
            <v>Swasta/Lainnya</v>
          </cell>
          <cell r="G1056">
            <v>33</v>
          </cell>
          <cell r="H1056">
            <v>3316</v>
          </cell>
          <cell r="I1056" t="str">
            <v>-</v>
          </cell>
          <cell r="J1056">
            <v>66</v>
          </cell>
          <cell r="K1056" t="str">
            <v>JAWA TENGAH</v>
          </cell>
          <cell r="L1056" t="str">
            <v>BLORA</v>
          </cell>
        </row>
        <row r="1057">
          <cell r="B1057" t="str">
            <v>R3317015</v>
          </cell>
          <cell r="C1057" t="str">
            <v>RSUD dr. R. Soetrasno Rembang</v>
          </cell>
          <cell r="D1057" t="str">
            <v>Rumah Sakit</v>
          </cell>
          <cell r="E1057" t="str">
            <v>C</v>
          </cell>
          <cell r="F1057" t="str">
            <v>Pemerintah Kabupaten</v>
          </cell>
          <cell r="G1057">
            <v>33</v>
          </cell>
          <cell r="H1057">
            <v>3317</v>
          </cell>
          <cell r="I1057" t="str">
            <v>-</v>
          </cell>
          <cell r="J1057">
            <v>474</v>
          </cell>
          <cell r="K1057" t="str">
            <v>JAWA TENGAH</v>
          </cell>
          <cell r="L1057" t="str">
            <v>REMBANG</v>
          </cell>
        </row>
        <row r="1058">
          <cell r="B1058" t="str">
            <v>R3317026</v>
          </cell>
          <cell r="C1058" t="str">
            <v>RS Islam Arafah</v>
          </cell>
          <cell r="D1058" t="str">
            <v>Rumah Sakit</v>
          </cell>
          <cell r="E1058" t="str">
            <v>D</v>
          </cell>
          <cell r="F1058" t="str">
            <v>Organisasi Islam</v>
          </cell>
          <cell r="G1058">
            <v>33</v>
          </cell>
          <cell r="H1058">
            <v>3317</v>
          </cell>
          <cell r="I1058" t="str">
            <v>-</v>
          </cell>
          <cell r="J1058">
            <v>108</v>
          </cell>
          <cell r="K1058" t="str">
            <v>JAWA TENGAH</v>
          </cell>
          <cell r="L1058" t="str">
            <v>REMBANG</v>
          </cell>
        </row>
        <row r="1059">
          <cell r="B1059" t="str">
            <v>R3318016</v>
          </cell>
          <cell r="C1059" t="str">
            <v>RSUD RAA Soewondo</v>
          </cell>
          <cell r="D1059" t="str">
            <v>Rumah Sakit</v>
          </cell>
          <cell r="E1059" t="str">
            <v>B</v>
          </cell>
          <cell r="F1059" t="str">
            <v>Pemerintah Kabupaten</v>
          </cell>
          <cell r="G1059">
            <v>33</v>
          </cell>
          <cell r="H1059">
            <v>3318</v>
          </cell>
          <cell r="I1059" t="str">
            <v>-</v>
          </cell>
          <cell r="J1059">
            <v>849</v>
          </cell>
          <cell r="K1059" t="str">
            <v>JAWA TENGAH</v>
          </cell>
          <cell r="L1059" t="str">
            <v>PATI</v>
          </cell>
        </row>
        <row r="1060">
          <cell r="B1060" t="str">
            <v>R3318064</v>
          </cell>
          <cell r="C1060" t="str">
            <v>RS Islam Pati</v>
          </cell>
          <cell r="D1060" t="str">
            <v>Rumah Sakit</v>
          </cell>
          <cell r="E1060" t="str">
            <v>C</v>
          </cell>
          <cell r="F1060" t="str">
            <v>Organisasi Islam</v>
          </cell>
          <cell r="G1060">
            <v>33</v>
          </cell>
          <cell r="H1060">
            <v>3318</v>
          </cell>
          <cell r="I1060" t="str">
            <v>-</v>
          </cell>
          <cell r="J1060">
            <v>275</v>
          </cell>
          <cell r="K1060" t="str">
            <v>JAWA TENGAH</v>
          </cell>
          <cell r="L1060" t="str">
            <v>PATI</v>
          </cell>
        </row>
        <row r="1061">
          <cell r="B1061" t="str">
            <v>R3318075</v>
          </cell>
          <cell r="C1061" t="str">
            <v>RS Mitra Bangsa Pati</v>
          </cell>
          <cell r="D1061" t="str">
            <v>Rumah Sakit</v>
          </cell>
          <cell r="E1061" t="str">
            <v>C</v>
          </cell>
          <cell r="F1061" t="str">
            <v>Organisasi Sosial</v>
          </cell>
          <cell r="G1061">
            <v>33</v>
          </cell>
          <cell r="H1061">
            <v>3318</v>
          </cell>
          <cell r="I1061" t="str">
            <v>-</v>
          </cell>
          <cell r="J1061">
            <v>306</v>
          </cell>
          <cell r="K1061" t="str">
            <v>JAWA TENGAH</v>
          </cell>
          <cell r="L1061" t="str">
            <v>PATI</v>
          </cell>
        </row>
        <row r="1062">
          <cell r="B1062" t="str">
            <v>R3318086</v>
          </cell>
          <cell r="C1062" t="str">
            <v>RSUD Kayen Pati</v>
          </cell>
          <cell r="D1062" t="str">
            <v>Rumah Sakit</v>
          </cell>
          <cell r="E1062" t="str">
            <v>C</v>
          </cell>
          <cell r="F1062" t="str">
            <v>Pemerintah Kabupaten</v>
          </cell>
          <cell r="G1062">
            <v>33</v>
          </cell>
          <cell r="H1062">
            <v>3318</v>
          </cell>
          <cell r="I1062" t="str">
            <v>-</v>
          </cell>
          <cell r="J1062">
            <v>225</v>
          </cell>
          <cell r="K1062" t="str">
            <v>JAWA TENGAH</v>
          </cell>
          <cell r="L1062" t="str">
            <v>PATI</v>
          </cell>
        </row>
        <row r="1063">
          <cell r="B1063" t="str">
            <v>R3318097</v>
          </cell>
          <cell r="C1063" t="str">
            <v>Rumkinban Pati</v>
          </cell>
          <cell r="D1063" t="str">
            <v>Rumah Sakit</v>
          </cell>
          <cell r="E1063" t="str">
            <v>Non Kelas</v>
          </cell>
          <cell r="F1063" t="str">
            <v>TNI AD</v>
          </cell>
          <cell r="G1063">
            <v>33</v>
          </cell>
          <cell r="H1063">
            <v>3318</v>
          </cell>
          <cell r="I1063" t="str">
            <v>-</v>
          </cell>
          <cell r="J1063">
            <v>108</v>
          </cell>
          <cell r="K1063" t="str">
            <v>JAWA TENGAH</v>
          </cell>
          <cell r="L1063" t="str">
            <v>PATI</v>
          </cell>
        </row>
        <row r="1064">
          <cell r="B1064" t="str">
            <v>R3318108</v>
          </cell>
          <cell r="C1064" t="str">
            <v>RS Keluarga Sehat</v>
          </cell>
          <cell r="D1064" t="str">
            <v>Rumah Sakit</v>
          </cell>
          <cell r="E1064" t="str">
            <v>C</v>
          </cell>
          <cell r="F1064" t="str">
            <v>Organisasi Sosial</v>
          </cell>
          <cell r="G1064">
            <v>33</v>
          </cell>
          <cell r="H1064">
            <v>3318</v>
          </cell>
          <cell r="I1064" t="str">
            <v>-</v>
          </cell>
          <cell r="J1064">
            <v>403</v>
          </cell>
          <cell r="K1064" t="str">
            <v>JAWA TENGAH</v>
          </cell>
          <cell r="L1064" t="str">
            <v>PATI</v>
          </cell>
        </row>
        <row r="1065">
          <cell r="B1065" t="str">
            <v>R3318109S</v>
          </cell>
          <cell r="C1065" t="str">
            <v>RS Budi Agung Pati</v>
          </cell>
          <cell r="D1065" t="str">
            <v>Rumah Sakit</v>
          </cell>
          <cell r="E1065" t="str">
            <v>D</v>
          </cell>
          <cell r="F1065" t="str">
            <v>Swasta/Lainnya</v>
          </cell>
          <cell r="G1065">
            <v>33</v>
          </cell>
          <cell r="H1065">
            <v>3318</v>
          </cell>
          <cell r="I1065" t="str">
            <v>-</v>
          </cell>
          <cell r="J1065">
            <v>83</v>
          </cell>
          <cell r="K1065" t="str">
            <v>JAWA TENGAH</v>
          </cell>
          <cell r="L1065" t="str">
            <v>PATI</v>
          </cell>
        </row>
        <row r="1066">
          <cell r="B1066" t="str">
            <v>R3318110</v>
          </cell>
          <cell r="C1066" t="str">
            <v>RSU FASTABIQ SEHAT PKU MUHAMMADIYAH PATI</v>
          </cell>
          <cell r="D1066" t="str">
            <v>Rumah Sakit</v>
          </cell>
          <cell r="E1066" t="str">
            <v>D</v>
          </cell>
          <cell r="F1066" t="str">
            <v>Organisasi Islam</v>
          </cell>
          <cell r="G1066">
            <v>33</v>
          </cell>
          <cell r="H1066">
            <v>3318</v>
          </cell>
          <cell r="I1066">
            <v>0</v>
          </cell>
          <cell r="J1066">
            <v>101</v>
          </cell>
          <cell r="K1066" t="str">
            <v>JAWA TENGAH</v>
          </cell>
          <cell r="L1066" t="str">
            <v>PATI</v>
          </cell>
        </row>
        <row r="1067">
          <cell r="B1067" t="str">
            <v>R3318111</v>
          </cell>
          <cell r="C1067" t="str">
            <v>RSU Sebening Kasih</v>
          </cell>
          <cell r="D1067" t="str">
            <v>Rumah Sakit</v>
          </cell>
          <cell r="E1067" t="str">
            <v>D</v>
          </cell>
          <cell r="F1067" t="str">
            <v>Swasta/Lainnya</v>
          </cell>
          <cell r="G1067">
            <v>33</v>
          </cell>
          <cell r="H1067">
            <v>3318</v>
          </cell>
          <cell r="J1067">
            <v>0</v>
          </cell>
          <cell r="K1067" t="str">
            <v>JAWA TENGAH</v>
          </cell>
          <cell r="L1067" t="str">
            <v>PATI</v>
          </cell>
        </row>
        <row r="1068">
          <cell r="B1068" t="str">
            <v>R3319010</v>
          </cell>
          <cell r="C1068" t="str">
            <v>RSUD dr. LOEKMONO HADI</v>
          </cell>
          <cell r="D1068" t="str">
            <v>Rumah Sakit</v>
          </cell>
          <cell r="E1068" t="str">
            <v>B</v>
          </cell>
          <cell r="F1068" t="str">
            <v>Pemerintah Kabupaten</v>
          </cell>
          <cell r="G1068">
            <v>33</v>
          </cell>
          <cell r="H1068">
            <v>3319</v>
          </cell>
          <cell r="I1068">
            <v>0</v>
          </cell>
          <cell r="J1068">
            <v>651</v>
          </cell>
          <cell r="K1068" t="str">
            <v>JAWA TENGAH</v>
          </cell>
          <cell r="L1068" t="str">
            <v>KUDUS</v>
          </cell>
        </row>
        <row r="1069">
          <cell r="B1069" t="str">
            <v>R3319021</v>
          </cell>
          <cell r="C1069" t="str">
            <v>Rumah Sakit Aisyiyah Kudus</v>
          </cell>
          <cell r="D1069" t="str">
            <v>Rumah Sakit</v>
          </cell>
          <cell r="E1069" t="str">
            <v>D</v>
          </cell>
          <cell r="F1069" t="str">
            <v>Swasta/Lainnya</v>
          </cell>
          <cell r="G1069">
            <v>33</v>
          </cell>
          <cell r="H1069">
            <v>3319</v>
          </cell>
          <cell r="I1069" t="str">
            <v>-</v>
          </cell>
          <cell r="J1069">
            <v>82</v>
          </cell>
          <cell r="K1069" t="str">
            <v>JAWA TENGAH</v>
          </cell>
          <cell r="L1069" t="str">
            <v>KUDUS</v>
          </cell>
        </row>
        <row r="1070">
          <cell r="B1070" t="str">
            <v>R3319022</v>
          </cell>
          <cell r="C1070" t="str">
            <v>RSU KUMALA SIWIMIJEN KUDUS</v>
          </cell>
          <cell r="D1070" t="str">
            <v>Rumah Sakit</v>
          </cell>
          <cell r="E1070" t="str">
            <v>D</v>
          </cell>
          <cell r="F1070" t="str">
            <v>Organisasi Sosial</v>
          </cell>
          <cell r="G1070">
            <v>33</v>
          </cell>
          <cell r="H1070">
            <v>3319</v>
          </cell>
          <cell r="I1070">
            <v>0</v>
          </cell>
          <cell r="J1070">
            <v>181</v>
          </cell>
          <cell r="K1070" t="str">
            <v>JAWA TENGAH</v>
          </cell>
          <cell r="L1070" t="str">
            <v>KUDUS</v>
          </cell>
        </row>
        <row r="1071">
          <cell r="B1071" t="str">
            <v>R3319023S</v>
          </cell>
          <cell r="C1071" t="str">
            <v>RSB Harapan Bunda</v>
          </cell>
          <cell r="D1071" t="str">
            <v>Rumah Sakit</v>
          </cell>
          <cell r="E1071" t="str">
            <v>Non Kelas</v>
          </cell>
          <cell r="F1071" t="str">
            <v>Swasta/Lainnya</v>
          </cell>
          <cell r="G1071">
            <v>33</v>
          </cell>
          <cell r="H1071">
            <v>3319</v>
          </cell>
          <cell r="I1071" t="str">
            <v>-</v>
          </cell>
          <cell r="J1071">
            <v>25</v>
          </cell>
          <cell r="K1071" t="str">
            <v>JAWA TENGAH</v>
          </cell>
          <cell r="L1071" t="str">
            <v>KUDUS</v>
          </cell>
        </row>
        <row r="1072">
          <cell r="B1072" t="str">
            <v>R3319024S</v>
          </cell>
          <cell r="C1072" t="str">
            <v>RS BUAH HATI WOMEN &amp; CHILDREN HOSPITAL KUDUS</v>
          </cell>
          <cell r="D1072" t="str">
            <v>Rumah Sakit</v>
          </cell>
          <cell r="E1072" t="str">
            <v>Non Kelas</v>
          </cell>
          <cell r="F1072" t="str">
            <v>Swasta/Lainnya</v>
          </cell>
          <cell r="G1072">
            <v>33</v>
          </cell>
          <cell r="H1072">
            <v>3319</v>
          </cell>
          <cell r="I1072" t="str">
            <v>-</v>
          </cell>
          <cell r="J1072">
            <v>27</v>
          </cell>
          <cell r="K1072" t="str">
            <v>JAWA TENGAH</v>
          </cell>
          <cell r="L1072" t="str">
            <v>KUDUS</v>
          </cell>
        </row>
        <row r="1073">
          <cell r="B1073" t="str">
            <v>R3319032</v>
          </cell>
          <cell r="C1073" t="str">
            <v>RS Mardi Rahayu</v>
          </cell>
          <cell r="D1073" t="str">
            <v>Rumah Sakit</v>
          </cell>
          <cell r="E1073" t="str">
            <v>B</v>
          </cell>
          <cell r="F1073" t="str">
            <v>Organisasi Sosial</v>
          </cell>
          <cell r="G1073">
            <v>33</v>
          </cell>
          <cell r="H1073">
            <v>3319</v>
          </cell>
          <cell r="I1073" t="str">
            <v>-</v>
          </cell>
          <cell r="J1073">
            <v>1190</v>
          </cell>
          <cell r="K1073" t="str">
            <v>JAWA TENGAH</v>
          </cell>
          <cell r="L1073" t="str">
            <v>KUDUS</v>
          </cell>
        </row>
        <row r="1074">
          <cell r="B1074" t="str">
            <v>R3319043</v>
          </cell>
          <cell r="C1074" t="str">
            <v>RSU Nurussyifa</v>
          </cell>
          <cell r="D1074" t="str">
            <v>Rumah Sakit</v>
          </cell>
          <cell r="E1074" t="str">
            <v>D</v>
          </cell>
          <cell r="F1074" t="str">
            <v>Organisasi Islam</v>
          </cell>
          <cell r="G1074">
            <v>33</v>
          </cell>
          <cell r="H1074">
            <v>3319</v>
          </cell>
          <cell r="I1074" t="str">
            <v>-</v>
          </cell>
          <cell r="J1074">
            <v>50</v>
          </cell>
          <cell r="K1074" t="str">
            <v>JAWA TENGAH</v>
          </cell>
          <cell r="L1074" t="str">
            <v>KUDUS</v>
          </cell>
        </row>
        <row r="1075">
          <cell r="B1075" t="str">
            <v>R3319080</v>
          </cell>
          <cell r="C1075" t="str">
            <v>RSU Islam Sunan Kudus</v>
          </cell>
          <cell r="D1075" t="str">
            <v>Rumah Sakit</v>
          </cell>
          <cell r="E1075" t="str">
            <v>C</v>
          </cell>
          <cell r="F1075" t="str">
            <v>Organisasi Islam</v>
          </cell>
          <cell r="G1075">
            <v>33</v>
          </cell>
          <cell r="H1075">
            <v>3319</v>
          </cell>
          <cell r="I1075" t="str">
            <v>-</v>
          </cell>
          <cell r="J1075">
            <v>276</v>
          </cell>
          <cell r="K1075" t="str">
            <v>JAWA TENGAH</v>
          </cell>
          <cell r="L1075" t="str">
            <v>KUDUS</v>
          </cell>
        </row>
        <row r="1076">
          <cell r="B1076" t="str">
            <v>R3319091</v>
          </cell>
          <cell r="C1076" t="str">
            <v>RSB Permata Hati</v>
          </cell>
          <cell r="D1076" t="str">
            <v>Rumah Sakit</v>
          </cell>
          <cell r="E1076" t="str">
            <v>C</v>
          </cell>
          <cell r="F1076" t="str">
            <v>Organisasi Sosial</v>
          </cell>
          <cell r="G1076">
            <v>33</v>
          </cell>
          <cell r="H1076">
            <v>3319</v>
          </cell>
          <cell r="I1076" t="str">
            <v>-</v>
          </cell>
          <cell r="J1076">
            <v>10</v>
          </cell>
          <cell r="K1076" t="str">
            <v>JAWA TENGAH</v>
          </cell>
          <cell r="L1076" t="str">
            <v>KUDUS</v>
          </cell>
        </row>
        <row r="1077">
          <cell r="B1077" t="str">
            <v>R3319102</v>
          </cell>
          <cell r="C1077" t="str">
            <v>Rumkitban Kudus</v>
          </cell>
          <cell r="D1077" t="str">
            <v>Rumah Sakit</v>
          </cell>
          <cell r="E1077" t="str">
            <v>D</v>
          </cell>
          <cell r="F1077" t="str">
            <v>TNI AD</v>
          </cell>
          <cell r="G1077">
            <v>33</v>
          </cell>
          <cell r="H1077">
            <v>3319</v>
          </cell>
          <cell r="I1077" t="str">
            <v>-</v>
          </cell>
          <cell r="J1077">
            <v>77</v>
          </cell>
          <cell r="K1077" t="str">
            <v>JAWA TENGAH</v>
          </cell>
          <cell r="L1077" t="str">
            <v>KUDUS</v>
          </cell>
        </row>
        <row r="1078">
          <cell r="B1078" t="str">
            <v>R3320010</v>
          </cell>
          <cell r="C1078" t="str">
            <v>RSU R.A. Kartini</v>
          </cell>
          <cell r="D1078" t="str">
            <v>Rumah Sakit</v>
          </cell>
          <cell r="E1078" t="str">
            <v>B</v>
          </cell>
          <cell r="F1078" t="str">
            <v>Pemerintah Kabupaten</v>
          </cell>
          <cell r="G1078">
            <v>33</v>
          </cell>
          <cell r="H1078">
            <v>3320</v>
          </cell>
          <cell r="I1078">
            <v>0</v>
          </cell>
          <cell r="J1078">
            <v>628</v>
          </cell>
          <cell r="K1078" t="str">
            <v>JAWA TENGAH</v>
          </cell>
          <cell r="L1078" t="str">
            <v>JEPARA</v>
          </cell>
        </row>
        <row r="1079">
          <cell r="B1079" t="str">
            <v>R3320021</v>
          </cell>
          <cell r="C1079" t="str">
            <v>RSUD Kelet Provinsi Jawa Tengah</v>
          </cell>
          <cell r="D1079" t="str">
            <v>Rumah Sakit</v>
          </cell>
          <cell r="E1079" t="str">
            <v>C</v>
          </cell>
          <cell r="F1079" t="str">
            <v>Pemerintah Provinsi</v>
          </cell>
          <cell r="G1079">
            <v>33</v>
          </cell>
          <cell r="H1079">
            <v>3320</v>
          </cell>
          <cell r="I1079" t="str">
            <v>-</v>
          </cell>
          <cell r="J1079">
            <v>369</v>
          </cell>
          <cell r="K1079" t="str">
            <v>JAWA TENGAH</v>
          </cell>
          <cell r="L1079" t="str">
            <v>JEPARA</v>
          </cell>
        </row>
        <row r="1080">
          <cell r="B1080" t="str">
            <v>R3320032</v>
          </cell>
          <cell r="C1080" t="str">
            <v>RS Sultan Hadlirin Jepara</v>
          </cell>
          <cell r="D1080" t="str">
            <v>Rumah Sakit</v>
          </cell>
          <cell r="E1080" t="str">
            <v>C</v>
          </cell>
          <cell r="F1080" t="str">
            <v>Organisasi Islam</v>
          </cell>
          <cell r="G1080">
            <v>33</v>
          </cell>
          <cell r="H1080">
            <v>3320</v>
          </cell>
          <cell r="I1080" t="str">
            <v>-</v>
          </cell>
          <cell r="J1080">
            <v>379</v>
          </cell>
          <cell r="K1080" t="str">
            <v>JAWA TENGAH</v>
          </cell>
          <cell r="L1080" t="str">
            <v>JEPARA</v>
          </cell>
        </row>
        <row r="1081">
          <cell r="B1081" t="str">
            <v>R3320043</v>
          </cell>
          <cell r="C1081" t="str">
            <v>RS Graha Husada</v>
          </cell>
          <cell r="D1081" t="str">
            <v>Rumah Sakit</v>
          </cell>
          <cell r="E1081" t="str">
            <v>D</v>
          </cell>
          <cell r="F1081" t="str">
            <v>Organisasi Sosial</v>
          </cell>
          <cell r="G1081">
            <v>33</v>
          </cell>
          <cell r="H1081">
            <v>3320</v>
          </cell>
          <cell r="I1081" t="str">
            <v>-</v>
          </cell>
          <cell r="J1081">
            <v>119</v>
          </cell>
          <cell r="K1081" t="str">
            <v>JAWA TENGAH</v>
          </cell>
          <cell r="L1081" t="str">
            <v>JEPARA</v>
          </cell>
        </row>
        <row r="1082">
          <cell r="B1082" t="str">
            <v>R3320044</v>
          </cell>
          <cell r="C1082" t="str">
            <v>RSIA KUMALA SIWI</v>
          </cell>
          <cell r="D1082" t="str">
            <v>Rumah Sakit</v>
          </cell>
          <cell r="E1082" t="str">
            <v>C</v>
          </cell>
          <cell r="F1082" t="str">
            <v>Swasta/Lainnya</v>
          </cell>
          <cell r="G1082">
            <v>33</v>
          </cell>
          <cell r="H1082">
            <v>3320</v>
          </cell>
          <cell r="I1082" t="str">
            <v>-</v>
          </cell>
          <cell r="J1082">
            <v>72</v>
          </cell>
          <cell r="K1082" t="str">
            <v>JAWA TENGAH</v>
          </cell>
          <cell r="L1082" t="str">
            <v>JEPARA</v>
          </cell>
        </row>
        <row r="1083">
          <cell r="B1083" t="str">
            <v>R3320045S</v>
          </cell>
          <cell r="C1083" t="str">
            <v>RSIA Siti Khadijah</v>
          </cell>
          <cell r="D1083" t="str">
            <v>Rumah Sakit</v>
          </cell>
          <cell r="E1083" t="str">
            <v>Non Kelas</v>
          </cell>
          <cell r="F1083" t="str">
            <v>Organisasi Islam</v>
          </cell>
          <cell r="G1083">
            <v>33</v>
          </cell>
          <cell r="H1083">
            <v>3320</v>
          </cell>
          <cell r="I1083" t="str">
            <v>-</v>
          </cell>
          <cell r="J1083">
            <v>19</v>
          </cell>
          <cell r="K1083" t="str">
            <v>JAWA TENGAH</v>
          </cell>
          <cell r="L1083" t="str">
            <v>JEPARA</v>
          </cell>
        </row>
        <row r="1084">
          <cell r="B1084" t="str">
            <v>R3320089</v>
          </cell>
          <cell r="C1084" t="str">
            <v>RS PKU Muhammadiyah Mayong, jepara</v>
          </cell>
          <cell r="D1084" t="str">
            <v>Rumah Sakit</v>
          </cell>
          <cell r="E1084" t="str">
            <v>D</v>
          </cell>
          <cell r="F1084" t="str">
            <v>Organisasi Islam</v>
          </cell>
          <cell r="G1084">
            <v>33</v>
          </cell>
          <cell r="H1084">
            <v>3320</v>
          </cell>
          <cell r="I1084">
            <v>0</v>
          </cell>
          <cell r="J1084">
            <v>109</v>
          </cell>
          <cell r="K1084" t="str">
            <v>JAWA TENGAH</v>
          </cell>
          <cell r="L1084" t="str">
            <v>JEPARA</v>
          </cell>
        </row>
        <row r="1085">
          <cell r="B1085" t="str">
            <v>R3321011</v>
          </cell>
          <cell r="C1085" t="str">
            <v>RSU Sunan Kalijaga</v>
          </cell>
          <cell r="D1085" t="str">
            <v>Rumah Sakit</v>
          </cell>
          <cell r="E1085" t="str">
            <v>C</v>
          </cell>
          <cell r="F1085" t="str">
            <v>Pemerintah Kabupaten</v>
          </cell>
          <cell r="G1085">
            <v>33</v>
          </cell>
          <cell r="H1085">
            <v>3321</v>
          </cell>
          <cell r="I1085">
            <v>0</v>
          </cell>
          <cell r="J1085">
            <v>612</v>
          </cell>
          <cell r="K1085" t="str">
            <v>JAWA TENGAH</v>
          </cell>
          <cell r="L1085" t="str">
            <v>DEMAK</v>
          </cell>
        </row>
        <row r="1086">
          <cell r="B1086" t="str">
            <v>R3321033</v>
          </cell>
          <cell r="C1086" t="str">
            <v>RS Islam NU Demak</v>
          </cell>
          <cell r="D1086" t="str">
            <v>Rumah Sakit</v>
          </cell>
          <cell r="E1086" t="str">
            <v>D</v>
          </cell>
          <cell r="F1086" t="str">
            <v>Organisasi Sosial</v>
          </cell>
          <cell r="G1086">
            <v>33</v>
          </cell>
          <cell r="H1086">
            <v>3321</v>
          </cell>
          <cell r="I1086" t="str">
            <v>-</v>
          </cell>
          <cell r="J1086">
            <v>21</v>
          </cell>
          <cell r="K1086" t="str">
            <v>JAWA TENGAH</v>
          </cell>
          <cell r="L1086" t="str">
            <v>DEMAK</v>
          </cell>
        </row>
        <row r="1087">
          <cell r="B1087" t="str">
            <v>R3321034</v>
          </cell>
          <cell r="C1087" t="str">
            <v>RS Pelita Anugerah</v>
          </cell>
          <cell r="D1087" t="str">
            <v>Rumah Sakit</v>
          </cell>
          <cell r="E1087" t="str">
            <v>C</v>
          </cell>
          <cell r="F1087" t="str">
            <v>Swasta/Lainnya</v>
          </cell>
          <cell r="G1087">
            <v>33</v>
          </cell>
          <cell r="H1087">
            <v>3321</v>
          </cell>
          <cell r="I1087" t="str">
            <v>-</v>
          </cell>
          <cell r="J1087">
            <v>142</v>
          </cell>
          <cell r="K1087" t="str">
            <v>JAWA TENGAH</v>
          </cell>
          <cell r="L1087" t="str">
            <v>DEMAK</v>
          </cell>
        </row>
        <row r="1088">
          <cell r="B1088" t="str">
            <v>R3322012</v>
          </cell>
          <cell r="C1088" t="str">
            <v>RSUD Ambarawa</v>
          </cell>
          <cell r="D1088" t="str">
            <v>Rumah Sakit</v>
          </cell>
          <cell r="E1088" t="str">
            <v>C</v>
          </cell>
          <cell r="F1088" t="str">
            <v>Pemerintah Kabupaten</v>
          </cell>
          <cell r="G1088">
            <v>33</v>
          </cell>
          <cell r="H1088">
            <v>3322</v>
          </cell>
          <cell r="I1088" t="str">
            <v>-</v>
          </cell>
          <cell r="J1088">
            <v>394</v>
          </cell>
          <cell r="K1088" t="str">
            <v>JAWA TENGAH</v>
          </cell>
          <cell r="L1088" t="str">
            <v>SEMARANG</v>
          </cell>
        </row>
        <row r="1089">
          <cell r="B1089" t="str">
            <v>R3322023</v>
          </cell>
          <cell r="C1089" t="str">
            <v>RSUD Ungaran</v>
          </cell>
          <cell r="D1089" t="str">
            <v>Rumah Sakit</v>
          </cell>
          <cell r="E1089" t="str">
            <v>C</v>
          </cell>
          <cell r="F1089" t="str">
            <v>Pemerintah Kabupaten</v>
          </cell>
          <cell r="G1089">
            <v>33</v>
          </cell>
          <cell r="H1089">
            <v>3322</v>
          </cell>
          <cell r="I1089" t="str">
            <v>-</v>
          </cell>
          <cell r="J1089">
            <v>424</v>
          </cell>
          <cell r="K1089" t="str">
            <v>JAWA TENGAH</v>
          </cell>
          <cell r="L1089" t="str">
            <v>SEMARANG</v>
          </cell>
        </row>
        <row r="1090">
          <cell r="B1090" t="str">
            <v>R3322034</v>
          </cell>
          <cell r="C1090" t="str">
            <v>RS. KEN SARAS</v>
          </cell>
          <cell r="D1090" t="str">
            <v>Rumah Sakit</v>
          </cell>
          <cell r="E1090" t="str">
            <v>C</v>
          </cell>
          <cell r="F1090" t="str">
            <v>Perusahaan</v>
          </cell>
          <cell r="G1090">
            <v>33</v>
          </cell>
          <cell r="H1090">
            <v>3322</v>
          </cell>
          <cell r="I1090" t="str">
            <v>-</v>
          </cell>
          <cell r="J1090">
            <v>450</v>
          </cell>
          <cell r="K1090" t="str">
            <v>JAWA TENGAH</v>
          </cell>
          <cell r="L1090" t="str">
            <v>SEMARANG</v>
          </cell>
        </row>
        <row r="1091">
          <cell r="B1091" t="str">
            <v>R3322071</v>
          </cell>
          <cell r="C1091" t="str">
            <v>RSU Bina Kasih</v>
          </cell>
          <cell r="D1091" t="str">
            <v>Rumah Sakit</v>
          </cell>
          <cell r="E1091" t="str">
            <v>D</v>
          </cell>
          <cell r="F1091" t="str">
            <v>Organisasi Sosial</v>
          </cell>
          <cell r="G1091">
            <v>33</v>
          </cell>
          <cell r="H1091">
            <v>3322</v>
          </cell>
          <cell r="I1091" t="str">
            <v>-</v>
          </cell>
          <cell r="J1091">
            <v>123</v>
          </cell>
          <cell r="K1091" t="str">
            <v>JAWA TENGAH</v>
          </cell>
          <cell r="L1091" t="str">
            <v>SEMARANG</v>
          </cell>
        </row>
        <row r="1092">
          <cell r="B1092" t="str">
            <v>R3322072S</v>
          </cell>
          <cell r="C1092" t="str">
            <v>RUMAH SAKIT IBU DAN ANAK PLAMONGAN INDAH</v>
          </cell>
          <cell r="D1092" t="str">
            <v>Rumah Sakit</v>
          </cell>
          <cell r="E1092" t="str">
            <v>Non Kelas</v>
          </cell>
          <cell r="F1092" t="str">
            <v>Perusahaan</v>
          </cell>
          <cell r="G1092">
            <v>33</v>
          </cell>
          <cell r="H1092">
            <v>3322</v>
          </cell>
          <cell r="I1092" t="str">
            <v>-</v>
          </cell>
          <cell r="J1092">
            <v>17</v>
          </cell>
          <cell r="K1092" t="str">
            <v>JAWA TENGAH</v>
          </cell>
          <cell r="L1092" t="str">
            <v>SEMARANG</v>
          </cell>
        </row>
        <row r="1093">
          <cell r="B1093" t="str">
            <v>R3322073</v>
          </cell>
          <cell r="C1093" t="str">
            <v>RS KUSUMA UNGARAN</v>
          </cell>
          <cell r="D1093" t="str">
            <v>Rumah Sakit</v>
          </cell>
          <cell r="E1093" t="str">
            <v>D</v>
          </cell>
          <cell r="F1093" t="str">
            <v>Perusahaan</v>
          </cell>
          <cell r="G1093">
            <v>33</v>
          </cell>
          <cell r="H1093">
            <v>3322</v>
          </cell>
          <cell r="J1093">
            <v>0</v>
          </cell>
          <cell r="K1093" t="str">
            <v>JAWA TENGAH</v>
          </cell>
          <cell r="L1093" t="str">
            <v>SEMARANG</v>
          </cell>
        </row>
        <row r="1094">
          <cell r="B1094" t="str">
            <v>R3323013</v>
          </cell>
          <cell r="C1094" t="str">
            <v>RSUD Djojonegoro Temanggung</v>
          </cell>
          <cell r="D1094" t="str">
            <v>Rumah Sakit</v>
          </cell>
          <cell r="E1094" t="str">
            <v>B</v>
          </cell>
          <cell r="F1094" t="str">
            <v>Pemerintah Kabupaten</v>
          </cell>
          <cell r="G1094">
            <v>33</v>
          </cell>
          <cell r="H1094">
            <v>3323</v>
          </cell>
          <cell r="I1094" t="str">
            <v>-</v>
          </cell>
          <cell r="J1094">
            <v>491</v>
          </cell>
          <cell r="K1094" t="str">
            <v>JAWA TENGAH</v>
          </cell>
          <cell r="L1094" t="str">
            <v>TEMANGGUNG</v>
          </cell>
        </row>
        <row r="1095">
          <cell r="B1095" t="str">
            <v>R3323024</v>
          </cell>
          <cell r="C1095" t="str">
            <v>RS Ngesti Waluyo</v>
          </cell>
          <cell r="D1095" t="str">
            <v>Rumah Sakit</v>
          </cell>
          <cell r="E1095" t="str">
            <v>C</v>
          </cell>
          <cell r="F1095" t="str">
            <v>Organisasi Sosial</v>
          </cell>
          <cell r="G1095">
            <v>33</v>
          </cell>
          <cell r="H1095">
            <v>3323</v>
          </cell>
          <cell r="I1095" t="str">
            <v>-</v>
          </cell>
          <cell r="J1095">
            <v>203</v>
          </cell>
          <cell r="K1095" t="str">
            <v>JAWA TENGAH</v>
          </cell>
          <cell r="L1095" t="str">
            <v>TEMANGGUNG</v>
          </cell>
        </row>
        <row r="1096">
          <cell r="B1096" t="str">
            <v>R3323046</v>
          </cell>
          <cell r="C1096" t="str">
            <v>RSU Gunung Sawo Kab. Temanggung</v>
          </cell>
          <cell r="D1096" t="str">
            <v>Rumah Sakit</v>
          </cell>
          <cell r="E1096" t="str">
            <v>D</v>
          </cell>
          <cell r="F1096" t="str">
            <v>Organisasi Sosial</v>
          </cell>
          <cell r="G1096">
            <v>33</v>
          </cell>
          <cell r="H1096">
            <v>3323</v>
          </cell>
          <cell r="I1096" t="str">
            <v>-</v>
          </cell>
          <cell r="J1096">
            <v>58</v>
          </cell>
          <cell r="K1096" t="str">
            <v>JAWA TENGAH</v>
          </cell>
          <cell r="L1096" t="str">
            <v>TEMANGGUNG</v>
          </cell>
        </row>
        <row r="1097">
          <cell r="B1097" t="str">
            <v>R3323050</v>
          </cell>
          <cell r="C1097" t="str">
            <v>RS PKU Muhammadiyah</v>
          </cell>
          <cell r="D1097" t="str">
            <v>Rumah Sakit</v>
          </cell>
          <cell r="E1097" t="str">
            <v>C</v>
          </cell>
          <cell r="F1097" t="str">
            <v>Organisasi Sosial</v>
          </cell>
          <cell r="G1097">
            <v>33</v>
          </cell>
          <cell r="H1097">
            <v>3323</v>
          </cell>
          <cell r="I1097" t="str">
            <v>-</v>
          </cell>
          <cell r="J1097">
            <v>301</v>
          </cell>
          <cell r="K1097" t="str">
            <v>JAWA TENGAH</v>
          </cell>
          <cell r="L1097" t="str">
            <v>TEMANGGUNG</v>
          </cell>
        </row>
        <row r="1098">
          <cell r="B1098" t="str">
            <v>R3324014</v>
          </cell>
          <cell r="C1098" t="str">
            <v>RSU Dr. H.Soewondo Kendal</v>
          </cell>
          <cell r="D1098" t="str">
            <v>Rumah Sakit</v>
          </cell>
          <cell r="E1098" t="str">
            <v>B</v>
          </cell>
          <cell r="F1098" t="str">
            <v>Pemerintah Kabupaten</v>
          </cell>
          <cell r="G1098">
            <v>33</v>
          </cell>
          <cell r="H1098">
            <v>3324</v>
          </cell>
          <cell r="I1098" t="str">
            <v>-</v>
          </cell>
          <cell r="J1098">
            <v>579</v>
          </cell>
          <cell r="K1098" t="str">
            <v>JAWA TENGAH</v>
          </cell>
          <cell r="L1098" t="str">
            <v>KENDAL</v>
          </cell>
        </row>
        <row r="1099">
          <cell r="B1099" t="str">
            <v>R3324036</v>
          </cell>
          <cell r="C1099" t="str">
            <v>RS Islam Kendal</v>
          </cell>
          <cell r="D1099" t="str">
            <v>Rumah Sakit</v>
          </cell>
          <cell r="E1099" t="str">
            <v>C</v>
          </cell>
          <cell r="F1099" t="str">
            <v>Organisasi Islam</v>
          </cell>
          <cell r="G1099">
            <v>33</v>
          </cell>
          <cell r="H1099">
            <v>3324</v>
          </cell>
          <cell r="I1099" t="str">
            <v>-</v>
          </cell>
          <cell r="J1099">
            <v>240</v>
          </cell>
          <cell r="K1099" t="str">
            <v>JAWA TENGAH</v>
          </cell>
          <cell r="L1099" t="str">
            <v>KENDAL</v>
          </cell>
        </row>
        <row r="1100">
          <cell r="B1100" t="str">
            <v>R3324037S</v>
          </cell>
          <cell r="C1100" t="str">
            <v>RSIA Daru Istiqomah Kendal</v>
          </cell>
          <cell r="D1100" t="str">
            <v>Rumah Sakit</v>
          </cell>
          <cell r="E1100" t="str">
            <v>Non Kelas</v>
          </cell>
          <cell r="F1100" t="str">
            <v>Organisasi Sosial</v>
          </cell>
          <cell r="G1100">
            <v>33</v>
          </cell>
          <cell r="H1100">
            <v>3324</v>
          </cell>
          <cell r="I1100" t="str">
            <v>-</v>
          </cell>
          <cell r="J1100">
            <v>70</v>
          </cell>
          <cell r="K1100" t="str">
            <v>JAWA TENGAH</v>
          </cell>
          <cell r="L1100" t="str">
            <v>KENDAL</v>
          </cell>
        </row>
        <row r="1101">
          <cell r="B1101" t="str">
            <v>R3324038</v>
          </cell>
          <cell r="C1101" t="str">
            <v>RS. Baitul Hikmah</v>
          </cell>
          <cell r="D1101" t="str">
            <v>Rumah Sakit</v>
          </cell>
          <cell r="E1101" t="str">
            <v>D</v>
          </cell>
          <cell r="F1101" t="str">
            <v>Perusahaan</v>
          </cell>
          <cell r="G1101">
            <v>33</v>
          </cell>
          <cell r="H1101">
            <v>3324</v>
          </cell>
          <cell r="I1101">
            <v>0</v>
          </cell>
          <cell r="J1101">
            <v>93</v>
          </cell>
          <cell r="K1101" t="str">
            <v>JAWA TENGAH</v>
          </cell>
          <cell r="L1101" t="str">
            <v>KENDAL</v>
          </cell>
        </row>
        <row r="1102">
          <cell r="B1102" t="str">
            <v>R3325015</v>
          </cell>
          <cell r="C1102" t="str">
            <v>RSUD Kab. Batang</v>
          </cell>
          <cell r="D1102" t="str">
            <v>Rumah Sakit</v>
          </cell>
          <cell r="E1102" t="str">
            <v>C</v>
          </cell>
          <cell r="F1102" t="str">
            <v>Pemerintah Kabupaten</v>
          </cell>
          <cell r="G1102">
            <v>33</v>
          </cell>
          <cell r="H1102">
            <v>3325</v>
          </cell>
          <cell r="I1102" t="str">
            <v>-</v>
          </cell>
          <cell r="J1102">
            <v>696</v>
          </cell>
          <cell r="K1102" t="str">
            <v>JAWA TENGAH</v>
          </cell>
          <cell r="L1102" t="str">
            <v>BATANG</v>
          </cell>
        </row>
        <row r="1103">
          <cell r="B1103" t="str">
            <v>R3325026</v>
          </cell>
          <cell r="C1103" t="str">
            <v>RSU Bhakti Waluyo</v>
          </cell>
          <cell r="D1103" t="str">
            <v>Rumah Sakit</v>
          </cell>
          <cell r="E1103" t="str">
            <v>D</v>
          </cell>
          <cell r="F1103" t="str">
            <v>Organisasi Sosial</v>
          </cell>
          <cell r="G1103">
            <v>33</v>
          </cell>
          <cell r="H1103">
            <v>3325</v>
          </cell>
          <cell r="I1103" t="str">
            <v>-</v>
          </cell>
          <cell r="J1103">
            <v>76</v>
          </cell>
          <cell r="K1103" t="str">
            <v>JAWA TENGAH</v>
          </cell>
          <cell r="L1103" t="str">
            <v>BATANG</v>
          </cell>
        </row>
        <row r="1104">
          <cell r="B1104" t="str">
            <v>R3325037</v>
          </cell>
          <cell r="C1104" t="str">
            <v>Rumah Sakit QIM</v>
          </cell>
          <cell r="D1104" t="str">
            <v>Rumah Sakit</v>
          </cell>
          <cell r="E1104" t="str">
            <v>C</v>
          </cell>
          <cell r="F1104" t="str">
            <v>Swasta/Lainnya</v>
          </cell>
          <cell r="G1104">
            <v>33</v>
          </cell>
          <cell r="H1104">
            <v>3325</v>
          </cell>
          <cell r="I1104" t="str">
            <v>-</v>
          </cell>
          <cell r="J1104">
            <v>124</v>
          </cell>
          <cell r="K1104" t="str">
            <v>JAWA TENGAH</v>
          </cell>
          <cell r="L1104" t="str">
            <v>BATANG</v>
          </cell>
        </row>
        <row r="1105">
          <cell r="B1105" t="str">
            <v>R3326011</v>
          </cell>
          <cell r="C1105" t="str">
            <v>RSUD Kraton Kab. Pekalongan</v>
          </cell>
          <cell r="D1105" t="str">
            <v>Rumah Sakit</v>
          </cell>
          <cell r="E1105" t="str">
            <v>B</v>
          </cell>
          <cell r="F1105" t="str">
            <v>Pemerintah Kabupaten</v>
          </cell>
          <cell r="G1105">
            <v>33</v>
          </cell>
          <cell r="H1105">
            <v>3326</v>
          </cell>
          <cell r="I1105" t="str">
            <v>-</v>
          </cell>
          <cell r="J1105">
            <v>692</v>
          </cell>
          <cell r="K1105" t="str">
            <v>JAWA TENGAH</v>
          </cell>
          <cell r="L1105" t="str">
            <v>PEKALONGAN</v>
          </cell>
        </row>
        <row r="1106">
          <cell r="B1106" t="str">
            <v>R3326016</v>
          </cell>
          <cell r="C1106" t="str">
            <v>RSI PKU Muhammadiyah Pekajangan</v>
          </cell>
          <cell r="D1106" t="str">
            <v>Rumah Sakit</v>
          </cell>
          <cell r="E1106" t="str">
            <v>C</v>
          </cell>
          <cell r="F1106" t="str">
            <v>Organisasi Sosial</v>
          </cell>
          <cell r="G1106">
            <v>33</v>
          </cell>
          <cell r="H1106">
            <v>3326</v>
          </cell>
          <cell r="I1106" t="str">
            <v>-</v>
          </cell>
          <cell r="J1106">
            <v>266</v>
          </cell>
          <cell r="K1106" t="str">
            <v>JAWA TENGAH</v>
          </cell>
          <cell r="L1106" t="str">
            <v>PEKALONGAN</v>
          </cell>
        </row>
        <row r="1107">
          <cell r="B1107" t="str">
            <v>R3326038</v>
          </cell>
          <cell r="C1107" t="str">
            <v>RSUD Kajen Kab.Pekalongan</v>
          </cell>
          <cell r="D1107" t="str">
            <v>Rumah Sakit</v>
          </cell>
          <cell r="E1107" t="str">
            <v>C</v>
          </cell>
          <cell r="F1107" t="str">
            <v>Pemerintah Kabupaten</v>
          </cell>
          <cell r="G1107">
            <v>33</v>
          </cell>
          <cell r="H1107">
            <v>3326</v>
          </cell>
          <cell r="I1107" t="str">
            <v>-</v>
          </cell>
          <cell r="J1107">
            <v>504</v>
          </cell>
          <cell r="K1107" t="str">
            <v>JAWA TENGAH</v>
          </cell>
          <cell r="L1107" t="str">
            <v>PEKALONGAN</v>
          </cell>
        </row>
        <row r="1108">
          <cell r="B1108" t="str">
            <v>R3326049</v>
          </cell>
          <cell r="C1108" t="str">
            <v>RSUD Bendan Kota Pekalongan</v>
          </cell>
          <cell r="D1108" t="str">
            <v>Rumah Sakit</v>
          </cell>
          <cell r="E1108" t="str">
            <v>C</v>
          </cell>
          <cell r="F1108" t="str">
            <v>Pemerintah Kabupaten</v>
          </cell>
          <cell r="G1108">
            <v>33</v>
          </cell>
          <cell r="H1108">
            <v>3326</v>
          </cell>
          <cell r="I1108" t="str">
            <v>-</v>
          </cell>
          <cell r="J1108">
            <v>412</v>
          </cell>
          <cell r="K1108" t="str">
            <v>JAWA TENGAH</v>
          </cell>
          <cell r="L1108" t="str">
            <v>PEKALONGAN</v>
          </cell>
        </row>
        <row r="1109">
          <cell r="B1109" t="str">
            <v>R3327010</v>
          </cell>
          <cell r="C1109" t="str">
            <v>RSUD Dr. M Ashasi Pemalang</v>
          </cell>
          <cell r="D1109" t="str">
            <v>Rumah Sakit</v>
          </cell>
          <cell r="E1109" t="str">
            <v>C</v>
          </cell>
          <cell r="F1109" t="str">
            <v>Pemerintah Kabupaten</v>
          </cell>
          <cell r="G1109">
            <v>33</v>
          </cell>
          <cell r="H1109">
            <v>3327</v>
          </cell>
          <cell r="I1109" t="str">
            <v>-</v>
          </cell>
          <cell r="J1109">
            <v>644</v>
          </cell>
          <cell r="K1109" t="str">
            <v>JAWA TENGAH</v>
          </cell>
          <cell r="L1109" t="str">
            <v>PEMALANG</v>
          </cell>
        </row>
        <row r="1110">
          <cell r="B1110" t="str">
            <v>R3327021</v>
          </cell>
          <cell r="C1110" t="str">
            <v>RS Santa Maria Pemalang</v>
          </cell>
          <cell r="D1110" t="str">
            <v>Rumah Sakit</v>
          </cell>
          <cell r="E1110" t="str">
            <v>C</v>
          </cell>
          <cell r="F1110" t="str">
            <v>Organisasi Katholik</v>
          </cell>
          <cell r="G1110">
            <v>33</v>
          </cell>
          <cell r="H1110">
            <v>3327</v>
          </cell>
          <cell r="I1110" t="str">
            <v>-</v>
          </cell>
          <cell r="J1110">
            <v>210</v>
          </cell>
          <cell r="K1110" t="str">
            <v>JAWA TENGAH</v>
          </cell>
          <cell r="L1110" t="str">
            <v>PEMALANG</v>
          </cell>
        </row>
        <row r="1111">
          <cell r="B1111" t="str">
            <v>R3327032</v>
          </cell>
          <cell r="C1111" t="str">
            <v>RS Islam Moga</v>
          </cell>
          <cell r="D1111" t="str">
            <v>Rumah Sakit</v>
          </cell>
          <cell r="E1111" t="str">
            <v>D</v>
          </cell>
          <cell r="F1111" t="str">
            <v>Organisasi Islam</v>
          </cell>
          <cell r="G1111">
            <v>33</v>
          </cell>
          <cell r="H1111">
            <v>3327</v>
          </cell>
          <cell r="I1111" t="str">
            <v>-</v>
          </cell>
          <cell r="J1111">
            <v>111</v>
          </cell>
          <cell r="K1111" t="str">
            <v>JAWA TENGAH</v>
          </cell>
          <cell r="L1111" t="str">
            <v>PEMALANG</v>
          </cell>
        </row>
        <row r="1112">
          <cell r="B1112" t="str">
            <v>R3327043</v>
          </cell>
          <cell r="C1112" t="str">
            <v>RS Islam Al-Ikhlas</v>
          </cell>
          <cell r="D1112" t="str">
            <v>Rumah Sakit</v>
          </cell>
          <cell r="E1112" t="str">
            <v>D</v>
          </cell>
          <cell r="F1112" t="str">
            <v>Organisasi Islam</v>
          </cell>
          <cell r="G1112">
            <v>33</v>
          </cell>
          <cell r="H1112">
            <v>3327</v>
          </cell>
          <cell r="I1112" t="str">
            <v>-</v>
          </cell>
          <cell r="J1112">
            <v>31</v>
          </cell>
          <cell r="K1112" t="str">
            <v>JAWA TENGAH</v>
          </cell>
          <cell r="L1112" t="str">
            <v>PEMALANG</v>
          </cell>
        </row>
        <row r="1113">
          <cell r="B1113" t="str">
            <v>R3327044</v>
          </cell>
          <cell r="C1113" t="str">
            <v>RSU SIAGA MEDIKA PEMALANG</v>
          </cell>
          <cell r="D1113" t="str">
            <v>Rumah Sakit</v>
          </cell>
          <cell r="E1113" t="str">
            <v>C</v>
          </cell>
          <cell r="F1113" t="str">
            <v>Swasta/Lainnya</v>
          </cell>
          <cell r="G1113">
            <v>33</v>
          </cell>
          <cell r="H1113">
            <v>3327</v>
          </cell>
          <cell r="I1113" t="str">
            <v>R3327044S</v>
          </cell>
          <cell r="J1113">
            <v>327</v>
          </cell>
          <cell r="K1113" t="str">
            <v>JAWA TENGAH</v>
          </cell>
          <cell r="L1113" t="str">
            <v>PEMALANG</v>
          </cell>
        </row>
        <row r="1114">
          <cell r="B1114" t="str">
            <v>R3327045</v>
          </cell>
          <cell r="C1114" t="str">
            <v>RS PRIMA MEDIKA</v>
          </cell>
          <cell r="D1114" t="str">
            <v>Rumah Sakit</v>
          </cell>
          <cell r="E1114" t="str">
            <v>C</v>
          </cell>
          <cell r="F1114" t="str">
            <v>Swasta/Lainnya</v>
          </cell>
          <cell r="G1114">
            <v>33</v>
          </cell>
          <cell r="H1114">
            <v>3327</v>
          </cell>
          <cell r="I1114" t="str">
            <v>-</v>
          </cell>
          <cell r="J1114">
            <v>169</v>
          </cell>
          <cell r="K1114" t="str">
            <v>JAWA TENGAH</v>
          </cell>
          <cell r="L1114" t="str">
            <v>PEMALANG</v>
          </cell>
        </row>
        <row r="1115">
          <cell r="B1115" t="str">
            <v>R3327046</v>
          </cell>
          <cell r="C1115" t="str">
            <v>RS Ibu dan Anak SITI AMINAH Pemalang</v>
          </cell>
          <cell r="D1115" t="str">
            <v>Rumah Sakit</v>
          </cell>
          <cell r="E1115" t="str">
            <v>C</v>
          </cell>
          <cell r="F1115" t="str">
            <v>Swasta/Lainnya</v>
          </cell>
          <cell r="G1115">
            <v>33</v>
          </cell>
          <cell r="H1115">
            <v>3327</v>
          </cell>
          <cell r="I1115">
            <v>0</v>
          </cell>
          <cell r="J1115">
            <v>55</v>
          </cell>
          <cell r="K1115" t="str">
            <v>JAWA TENGAH</v>
          </cell>
          <cell r="L1115" t="str">
            <v>PEMALANG</v>
          </cell>
        </row>
        <row r="1116">
          <cell r="B1116" t="str">
            <v>R3328011</v>
          </cell>
          <cell r="C1116" t="str">
            <v>RSU Dr. H.RM Soeselo W</v>
          </cell>
          <cell r="D1116" t="str">
            <v>Rumah Sakit</v>
          </cell>
          <cell r="E1116" t="str">
            <v>B</v>
          </cell>
          <cell r="F1116" t="str">
            <v>Pemerintah Kabupaten</v>
          </cell>
          <cell r="G1116">
            <v>33</v>
          </cell>
          <cell r="H1116">
            <v>3328</v>
          </cell>
          <cell r="I1116" t="str">
            <v>-</v>
          </cell>
          <cell r="J1116">
            <v>553</v>
          </cell>
          <cell r="K1116" t="str">
            <v>JAWA TENGAH</v>
          </cell>
          <cell r="L1116" t="str">
            <v>TEGAL</v>
          </cell>
        </row>
        <row r="1117">
          <cell r="B1117" t="str">
            <v>R3328035</v>
          </cell>
          <cell r="C1117" t="str">
            <v>RSUD SURADADI</v>
          </cell>
          <cell r="D1117" t="str">
            <v>Rumah Sakit</v>
          </cell>
          <cell r="E1117" t="str">
            <v>D</v>
          </cell>
          <cell r="F1117" t="str">
            <v>Pemerintah Kabupaten</v>
          </cell>
          <cell r="G1117">
            <v>33</v>
          </cell>
          <cell r="H1117">
            <v>3328</v>
          </cell>
          <cell r="I1117" t="str">
            <v>-</v>
          </cell>
          <cell r="J1117">
            <v>156</v>
          </cell>
          <cell r="K1117" t="str">
            <v>JAWA TENGAH</v>
          </cell>
          <cell r="L1117" t="str">
            <v>TEGAL</v>
          </cell>
        </row>
        <row r="1118">
          <cell r="B1118" t="str">
            <v>R3328042</v>
          </cell>
          <cell r="C1118" t="str">
            <v>RSU Mitra Keluarga Tegal</v>
          </cell>
          <cell r="D1118" t="str">
            <v>Rumah Sakit</v>
          </cell>
          <cell r="E1118" t="str">
            <v>C</v>
          </cell>
          <cell r="F1118" t="str">
            <v>Swasta/Lainnya</v>
          </cell>
          <cell r="G1118">
            <v>33</v>
          </cell>
          <cell r="H1118">
            <v>3328</v>
          </cell>
          <cell r="I1118" t="str">
            <v>-</v>
          </cell>
          <cell r="J1118">
            <v>263</v>
          </cell>
          <cell r="K1118" t="str">
            <v>JAWA TENGAH</v>
          </cell>
          <cell r="L1118" t="str">
            <v>TEGAL</v>
          </cell>
        </row>
        <row r="1119">
          <cell r="B1119" t="str">
            <v>R3328055</v>
          </cell>
          <cell r="C1119" t="str">
            <v>RS Islam PKU Muhammadiyah</v>
          </cell>
          <cell r="D1119" t="str">
            <v>Rumah Sakit</v>
          </cell>
          <cell r="E1119" t="str">
            <v>C</v>
          </cell>
          <cell r="F1119" t="str">
            <v>Organisasi Sosial</v>
          </cell>
          <cell r="G1119">
            <v>33</v>
          </cell>
          <cell r="H1119">
            <v>3328</v>
          </cell>
          <cell r="I1119" t="str">
            <v>-</v>
          </cell>
          <cell r="J1119">
            <v>378</v>
          </cell>
          <cell r="K1119" t="str">
            <v>JAWA TENGAH</v>
          </cell>
          <cell r="L1119" t="str">
            <v>TEGAL</v>
          </cell>
        </row>
        <row r="1120">
          <cell r="B1120" t="str">
            <v>R3328078</v>
          </cell>
          <cell r="C1120" t="str">
            <v>RS ADELLA</v>
          </cell>
          <cell r="D1120" t="str">
            <v>Rumah Sakit</v>
          </cell>
          <cell r="E1120" t="str">
            <v>D</v>
          </cell>
          <cell r="F1120" t="str">
            <v>Perorangan</v>
          </cell>
          <cell r="G1120">
            <v>33</v>
          </cell>
          <cell r="H1120">
            <v>3328</v>
          </cell>
          <cell r="I1120" t="str">
            <v>-</v>
          </cell>
          <cell r="J1120">
            <v>38</v>
          </cell>
          <cell r="K1120" t="str">
            <v>JAWA TENGAH</v>
          </cell>
          <cell r="L1120" t="str">
            <v>TEGAL</v>
          </cell>
        </row>
        <row r="1121">
          <cell r="B1121" t="str">
            <v>R3328079</v>
          </cell>
          <cell r="C1121" t="str">
            <v>RSIA PALA RAYA</v>
          </cell>
          <cell r="D1121" t="str">
            <v>Rumah Sakit</v>
          </cell>
          <cell r="E1121" t="str">
            <v>C</v>
          </cell>
          <cell r="F1121" t="str">
            <v>Swasta/Lainnya</v>
          </cell>
          <cell r="G1121">
            <v>33</v>
          </cell>
          <cell r="H1121">
            <v>3328</v>
          </cell>
          <cell r="I1121" t="str">
            <v>-</v>
          </cell>
          <cell r="J1121">
            <v>121</v>
          </cell>
          <cell r="K1121" t="str">
            <v>JAWA TENGAH</v>
          </cell>
          <cell r="L1121" t="str">
            <v>TEGAL</v>
          </cell>
        </row>
        <row r="1122">
          <cell r="B1122" t="str">
            <v>R3329012</v>
          </cell>
          <cell r="C1122" t="str">
            <v>RSU Brebes</v>
          </cell>
          <cell r="D1122" t="str">
            <v>Rumah Sakit</v>
          </cell>
          <cell r="E1122" t="str">
            <v>B</v>
          </cell>
          <cell r="F1122" t="str">
            <v>Pemerintah Kabupaten</v>
          </cell>
          <cell r="G1122">
            <v>33</v>
          </cell>
          <cell r="H1122">
            <v>3329</v>
          </cell>
          <cell r="I1122" t="str">
            <v>-</v>
          </cell>
          <cell r="J1122">
            <v>564</v>
          </cell>
          <cell r="K1122" t="str">
            <v>JAWA TENGAH</v>
          </cell>
          <cell r="L1122" t="str">
            <v>BREBES</v>
          </cell>
        </row>
        <row r="1123">
          <cell r="B1123" t="str">
            <v>R3329045</v>
          </cell>
          <cell r="C1123" t="str">
            <v>RS Siti Asiyah</v>
          </cell>
          <cell r="D1123" t="str">
            <v>Rumah Sakit</v>
          </cell>
          <cell r="E1123" t="str">
            <v>D</v>
          </cell>
          <cell r="F1123" t="str">
            <v>Organisasi Islam</v>
          </cell>
          <cell r="G1123">
            <v>33</v>
          </cell>
          <cell r="H1123">
            <v>3329</v>
          </cell>
          <cell r="I1123">
            <v>0</v>
          </cell>
          <cell r="J1123">
            <v>114</v>
          </cell>
          <cell r="K1123" t="str">
            <v>JAWA TENGAH</v>
          </cell>
          <cell r="L1123" t="str">
            <v>BREBES</v>
          </cell>
        </row>
        <row r="1124">
          <cell r="B1124" t="str">
            <v>R3329056</v>
          </cell>
          <cell r="C1124" t="str">
            <v>RSU Muhammadiyah Siti Aminah</v>
          </cell>
          <cell r="D1124" t="str">
            <v>Rumah Sakit</v>
          </cell>
          <cell r="E1124" t="str">
            <v>D</v>
          </cell>
          <cell r="F1124" t="str">
            <v>Organisasi Islam</v>
          </cell>
          <cell r="G1124">
            <v>33</v>
          </cell>
          <cell r="H1124">
            <v>3329</v>
          </cell>
          <cell r="I1124" t="str">
            <v>-</v>
          </cell>
          <cell r="J1124">
            <v>169</v>
          </cell>
          <cell r="K1124" t="str">
            <v>JAWA TENGAH</v>
          </cell>
          <cell r="L1124" t="str">
            <v>BREBES</v>
          </cell>
        </row>
        <row r="1125">
          <cell r="B1125" t="str">
            <v>R3329067</v>
          </cell>
          <cell r="C1125" t="str">
            <v>RSU Dedy Jaya</v>
          </cell>
          <cell r="D1125" t="str">
            <v>Rumah Sakit</v>
          </cell>
          <cell r="E1125" t="str">
            <v>D</v>
          </cell>
          <cell r="F1125" t="str">
            <v>Swasta/Lainnya</v>
          </cell>
          <cell r="G1125">
            <v>33</v>
          </cell>
          <cell r="H1125">
            <v>3329</v>
          </cell>
          <cell r="I1125" t="str">
            <v>-</v>
          </cell>
          <cell r="J1125">
            <v>132</v>
          </cell>
          <cell r="K1125" t="str">
            <v>JAWA TENGAH</v>
          </cell>
          <cell r="L1125" t="str">
            <v>BREBES</v>
          </cell>
        </row>
        <row r="1126">
          <cell r="B1126" t="str">
            <v>R3329078</v>
          </cell>
          <cell r="C1126" t="str">
            <v>RS Bhakti Asih</v>
          </cell>
          <cell r="D1126" t="str">
            <v>Rumah Sakit</v>
          </cell>
          <cell r="E1126" t="str">
            <v>C</v>
          </cell>
          <cell r="F1126" t="str">
            <v>Swasta/Lainnya</v>
          </cell>
          <cell r="G1126">
            <v>33</v>
          </cell>
          <cell r="H1126">
            <v>3329</v>
          </cell>
          <cell r="I1126" t="str">
            <v>-</v>
          </cell>
          <cell r="J1126">
            <v>122</v>
          </cell>
          <cell r="K1126" t="str">
            <v>JAWA TENGAH</v>
          </cell>
          <cell r="L1126" t="str">
            <v>BREBES</v>
          </cell>
        </row>
        <row r="1127">
          <cell r="B1127" t="str">
            <v>R3329101</v>
          </cell>
          <cell r="C1127" t="str">
            <v>Dera As-Syifa</v>
          </cell>
          <cell r="D1127" t="str">
            <v>Rumah Sakit</v>
          </cell>
          <cell r="E1127" t="str">
            <v>D</v>
          </cell>
          <cell r="F1127" t="str">
            <v>Swasta/Lainnya</v>
          </cell>
          <cell r="G1127">
            <v>33</v>
          </cell>
          <cell r="H1127">
            <v>3329</v>
          </cell>
          <cell r="I1127" t="str">
            <v>-</v>
          </cell>
          <cell r="J1127">
            <v>114</v>
          </cell>
          <cell r="K1127" t="str">
            <v>JAWA TENGAH</v>
          </cell>
          <cell r="L1127" t="str">
            <v>BREBES</v>
          </cell>
        </row>
        <row r="1128">
          <cell r="B1128" t="str">
            <v>R3329102</v>
          </cell>
          <cell r="C1128" t="str">
            <v>RSUD BUMIAYU</v>
          </cell>
          <cell r="D1128" t="str">
            <v>Rumah Sakit</v>
          </cell>
          <cell r="E1128" t="str">
            <v>D</v>
          </cell>
          <cell r="F1128" t="str">
            <v>Pemerintah Kabupaten</v>
          </cell>
          <cell r="G1128">
            <v>33</v>
          </cell>
          <cell r="H1128">
            <v>3329</v>
          </cell>
          <cell r="I1128" t="str">
            <v>-</v>
          </cell>
          <cell r="J1128">
            <v>156</v>
          </cell>
          <cell r="K1128" t="str">
            <v>JAWA TENGAH</v>
          </cell>
          <cell r="L1128" t="str">
            <v>BREBES</v>
          </cell>
        </row>
        <row r="1129">
          <cell r="B1129" t="str">
            <v>R3329103</v>
          </cell>
          <cell r="C1129" t="str">
            <v>RSIA Mutiara Bunda</v>
          </cell>
          <cell r="D1129" t="str">
            <v>Rumah Sakit</v>
          </cell>
          <cell r="E1129" t="str">
            <v>C</v>
          </cell>
          <cell r="F1129" t="str">
            <v>Perusahaan</v>
          </cell>
          <cell r="G1129">
            <v>33</v>
          </cell>
          <cell r="H1129">
            <v>3329</v>
          </cell>
          <cell r="I1129" t="str">
            <v>-</v>
          </cell>
          <cell r="J1129">
            <v>43</v>
          </cell>
          <cell r="K1129" t="str">
            <v>JAWA TENGAH</v>
          </cell>
          <cell r="L1129" t="str">
            <v>BREBES</v>
          </cell>
        </row>
        <row r="1130">
          <cell r="B1130" t="str">
            <v>R3329104S</v>
          </cell>
          <cell r="C1130" t="str">
            <v>RS SITI AMALIYAH</v>
          </cell>
          <cell r="D1130" t="str">
            <v>Rumah Sakit</v>
          </cell>
          <cell r="E1130" t="str">
            <v>Non Kelas</v>
          </cell>
          <cell r="F1130" t="str">
            <v>Swasta/Lainnya</v>
          </cell>
          <cell r="G1130">
            <v>33</v>
          </cell>
          <cell r="H1130">
            <v>3329</v>
          </cell>
          <cell r="I1130" t="str">
            <v>-</v>
          </cell>
          <cell r="J1130">
            <v>38</v>
          </cell>
          <cell r="K1130" t="str">
            <v>JAWA TENGAH</v>
          </cell>
          <cell r="L1130" t="str">
            <v>BREBES</v>
          </cell>
        </row>
        <row r="1131">
          <cell r="B1131" t="str">
            <v>R3329105S</v>
          </cell>
          <cell r="C1131" t="str">
            <v>RS BERSALIN PERMATA INSANI</v>
          </cell>
          <cell r="D1131" t="str">
            <v>Rumah Sakit</v>
          </cell>
          <cell r="E1131" t="str">
            <v>Non Kelas</v>
          </cell>
          <cell r="F1131" t="str">
            <v>Swasta/Lainnya</v>
          </cell>
          <cell r="G1131">
            <v>33</v>
          </cell>
          <cell r="H1131">
            <v>3329</v>
          </cell>
          <cell r="I1131" t="str">
            <v>-</v>
          </cell>
          <cell r="J1131">
            <v>31</v>
          </cell>
          <cell r="K1131" t="str">
            <v>JAWA TENGAH</v>
          </cell>
          <cell r="L1131" t="str">
            <v>BREBES</v>
          </cell>
        </row>
        <row r="1132">
          <cell r="B1132" t="str">
            <v>R3329108S</v>
          </cell>
          <cell r="C1132" t="str">
            <v>RSU ALLAM MEDICA</v>
          </cell>
          <cell r="D1132" t="str">
            <v>Rumah Sakit</v>
          </cell>
          <cell r="E1132" t="str">
            <v>Non Kelas</v>
          </cell>
          <cell r="F1132" t="str">
            <v>Swasta/Lainnya</v>
          </cell>
          <cell r="G1132">
            <v>33</v>
          </cell>
          <cell r="H1132">
            <v>3329</v>
          </cell>
          <cell r="I1132" t="str">
            <v>-</v>
          </cell>
          <cell r="J1132">
            <v>60</v>
          </cell>
          <cell r="K1132" t="str">
            <v>JAWA TENGAH</v>
          </cell>
          <cell r="L1132" t="str">
            <v>BREBES</v>
          </cell>
        </row>
        <row r="1133">
          <cell r="B1133" t="str">
            <v>R3329109</v>
          </cell>
          <cell r="C1133" t="str">
            <v>RSU AMANAH MAHMUDAH</v>
          </cell>
          <cell r="D1133" t="str">
            <v>Rumah Sakit</v>
          </cell>
          <cell r="E1133" t="str">
            <v>D</v>
          </cell>
          <cell r="F1133" t="str">
            <v>Perusahaan</v>
          </cell>
          <cell r="G1133">
            <v>33</v>
          </cell>
          <cell r="H1133">
            <v>3329</v>
          </cell>
          <cell r="I1133" t="str">
            <v>-</v>
          </cell>
          <cell r="J1133">
            <v>64</v>
          </cell>
          <cell r="K1133" t="str">
            <v>JAWA TENGAH</v>
          </cell>
          <cell r="L1133" t="str">
            <v>BREBES</v>
          </cell>
        </row>
        <row r="1134">
          <cell r="B1134" t="str">
            <v>R3371014</v>
          </cell>
          <cell r="C1134" t="str">
            <v>RSU Tidar</v>
          </cell>
          <cell r="D1134" t="str">
            <v>Rumah Sakit</v>
          </cell>
          <cell r="E1134" t="str">
            <v>B</v>
          </cell>
          <cell r="F1134" t="str">
            <v>Pemerintah Kota</v>
          </cell>
          <cell r="G1134">
            <v>33</v>
          </cell>
          <cell r="H1134">
            <v>3371</v>
          </cell>
          <cell r="I1134" t="str">
            <v>-</v>
          </cell>
          <cell r="J1134">
            <v>641</v>
          </cell>
          <cell r="K1134" t="str">
            <v>JAWA TENGAH</v>
          </cell>
          <cell r="L1134" t="str">
            <v>KOTA MAGELANG</v>
          </cell>
        </row>
        <row r="1135">
          <cell r="B1135" t="str">
            <v>R3371025</v>
          </cell>
          <cell r="C1135" t="str">
            <v>Rumkit Tk II Dr. Soedjono</v>
          </cell>
          <cell r="D1135" t="str">
            <v>Rumah Sakit</v>
          </cell>
          <cell r="E1135" t="str">
            <v>II</v>
          </cell>
          <cell r="F1135" t="str">
            <v>TNI AD</v>
          </cell>
          <cell r="G1135">
            <v>33</v>
          </cell>
          <cell r="H1135">
            <v>3371</v>
          </cell>
          <cell r="I1135" t="str">
            <v>-</v>
          </cell>
          <cell r="J1135">
            <v>246</v>
          </cell>
          <cell r="K1135" t="str">
            <v>JAWA TENGAH</v>
          </cell>
          <cell r="L1135" t="str">
            <v>KOTA MAGELANG</v>
          </cell>
        </row>
        <row r="1136">
          <cell r="B1136" t="str">
            <v>R3371040</v>
          </cell>
          <cell r="C1136" t="str">
            <v>RS Jiwa Prof. Dr. Soerojo</v>
          </cell>
          <cell r="D1136" t="str">
            <v>Rumah Sakit</v>
          </cell>
          <cell r="E1136" t="str">
            <v>A</v>
          </cell>
          <cell r="F1136" t="str">
            <v>Kementeran Kesehatan</v>
          </cell>
          <cell r="G1136">
            <v>33</v>
          </cell>
          <cell r="H1136">
            <v>3371</v>
          </cell>
          <cell r="I1136" t="str">
            <v>-</v>
          </cell>
          <cell r="J1136">
            <v>963</v>
          </cell>
          <cell r="K1136" t="str">
            <v>JAWA TENGAH</v>
          </cell>
          <cell r="L1136" t="str">
            <v>KOTA MAGELANG</v>
          </cell>
        </row>
        <row r="1137">
          <cell r="B1137" t="str">
            <v>R3371084</v>
          </cell>
          <cell r="C1137" t="str">
            <v>RSU Lestari Raharja</v>
          </cell>
          <cell r="D1137" t="str">
            <v>Rumah Sakit</v>
          </cell>
          <cell r="E1137" t="str">
            <v>D</v>
          </cell>
          <cell r="F1137" t="str">
            <v>Organisasi Sosial</v>
          </cell>
          <cell r="G1137">
            <v>33</v>
          </cell>
          <cell r="H1137">
            <v>3371</v>
          </cell>
          <cell r="I1137" t="str">
            <v>-</v>
          </cell>
          <cell r="J1137">
            <v>128</v>
          </cell>
          <cell r="K1137" t="str">
            <v>JAWA TENGAH</v>
          </cell>
          <cell r="L1137" t="str">
            <v>KOTA MAGELANG</v>
          </cell>
        </row>
        <row r="1138">
          <cell r="B1138" t="str">
            <v>R3371105</v>
          </cell>
          <cell r="C1138" t="str">
            <v>RSB Gladiool</v>
          </cell>
          <cell r="D1138" t="str">
            <v>Rumah Sakit</v>
          </cell>
          <cell r="E1138" t="str">
            <v>C</v>
          </cell>
          <cell r="F1138" t="str">
            <v>Organisasi Sosial</v>
          </cell>
          <cell r="G1138">
            <v>33</v>
          </cell>
          <cell r="H1138">
            <v>3371</v>
          </cell>
          <cell r="I1138">
            <v>0</v>
          </cell>
          <cell r="J1138">
            <v>28</v>
          </cell>
          <cell r="K1138" t="str">
            <v>JAWA TENGAH</v>
          </cell>
          <cell r="L1138" t="str">
            <v>KOTA MAGELANG</v>
          </cell>
        </row>
        <row r="1139">
          <cell r="B1139" t="str">
            <v>R3371131</v>
          </cell>
          <cell r="C1139" t="str">
            <v>RS Harapan</v>
          </cell>
          <cell r="D1139" t="str">
            <v>Rumah Sakit</v>
          </cell>
          <cell r="E1139" t="str">
            <v>C</v>
          </cell>
          <cell r="F1139" t="str">
            <v>Swasta/Lainnya</v>
          </cell>
          <cell r="G1139">
            <v>33</v>
          </cell>
          <cell r="H1139">
            <v>3371</v>
          </cell>
          <cell r="I1139" t="str">
            <v>-</v>
          </cell>
          <cell r="J1139">
            <v>48</v>
          </cell>
          <cell r="K1139" t="str">
            <v>JAWA TENGAH</v>
          </cell>
          <cell r="L1139" t="str">
            <v>KOTA MAGELANG</v>
          </cell>
        </row>
        <row r="1140">
          <cell r="B1140" t="str">
            <v>R3371142</v>
          </cell>
          <cell r="C1140" t="str">
            <v>RS Islam Magelang</v>
          </cell>
          <cell r="D1140" t="str">
            <v>Rumah Sakit</v>
          </cell>
          <cell r="E1140" t="str">
            <v>D</v>
          </cell>
          <cell r="F1140" t="str">
            <v>Organisasi Sosial</v>
          </cell>
          <cell r="G1140">
            <v>33</v>
          </cell>
          <cell r="H1140">
            <v>3371</v>
          </cell>
          <cell r="I1140" t="str">
            <v>-</v>
          </cell>
          <cell r="J1140">
            <v>160</v>
          </cell>
          <cell r="K1140" t="str">
            <v>JAWA TENGAH</v>
          </cell>
          <cell r="L1140" t="str">
            <v>KOTA MAGELANG</v>
          </cell>
        </row>
        <row r="1141">
          <cell r="B1141" t="str">
            <v>R3372015</v>
          </cell>
          <cell r="C1141" t="str">
            <v>RSU Dr. Moewardi Surakarta</v>
          </cell>
          <cell r="D1141" t="str">
            <v>Rumah Sakit</v>
          </cell>
          <cell r="E1141" t="str">
            <v>A</v>
          </cell>
          <cell r="F1141" t="str">
            <v>Pemerintah Provinsi</v>
          </cell>
          <cell r="G1141">
            <v>33</v>
          </cell>
          <cell r="H1141">
            <v>3372</v>
          </cell>
          <cell r="I1141" t="str">
            <v>-</v>
          </cell>
          <cell r="J1141">
            <v>2064</v>
          </cell>
          <cell r="K1141" t="str">
            <v>JAWA TENGAH</v>
          </cell>
          <cell r="L1141" t="str">
            <v>KOTA SURAKARTA</v>
          </cell>
        </row>
        <row r="1142">
          <cell r="B1142" t="str">
            <v>R3372026</v>
          </cell>
          <cell r="C1142" t="str">
            <v>RS Dr.Oen</v>
          </cell>
          <cell r="D1142" t="str">
            <v>Rumah Sakit</v>
          </cell>
          <cell r="E1142" t="str">
            <v>B</v>
          </cell>
          <cell r="F1142" t="str">
            <v>Organisasi Sosial</v>
          </cell>
          <cell r="G1142">
            <v>33</v>
          </cell>
          <cell r="H1142">
            <v>3372</v>
          </cell>
          <cell r="I1142">
            <v>0</v>
          </cell>
          <cell r="J1142">
            <v>773</v>
          </cell>
          <cell r="K1142" t="str">
            <v>JAWA TENGAH</v>
          </cell>
          <cell r="L1142" t="str">
            <v>KOTA SURAKARTA</v>
          </cell>
        </row>
        <row r="1143">
          <cell r="B1143" t="str">
            <v>R3372030</v>
          </cell>
          <cell r="C1143" t="str">
            <v>Rumkit Tk IV Slamet Riyadi Surakarta</v>
          </cell>
          <cell r="D1143" t="str">
            <v>Rumah Sakit</v>
          </cell>
          <cell r="E1143" t="str">
            <v>D</v>
          </cell>
          <cell r="F1143" t="str">
            <v>TNI AD</v>
          </cell>
          <cell r="G1143">
            <v>33</v>
          </cell>
          <cell r="H1143">
            <v>3372</v>
          </cell>
          <cell r="I1143">
            <v>0</v>
          </cell>
          <cell r="J1143">
            <v>187</v>
          </cell>
          <cell r="K1143" t="str">
            <v>JAWA TENGAH</v>
          </cell>
          <cell r="L1143" t="str">
            <v>KOTA SURAKARTA</v>
          </cell>
        </row>
        <row r="1144">
          <cell r="B1144" t="str">
            <v>R3372041</v>
          </cell>
          <cell r="C1144" t="str">
            <v>RS Brayat Minulya</v>
          </cell>
          <cell r="D1144" t="str">
            <v>Rumah Sakit</v>
          </cell>
          <cell r="E1144" t="str">
            <v>C</v>
          </cell>
          <cell r="F1144" t="str">
            <v>Organisasi Sosial</v>
          </cell>
          <cell r="G1144">
            <v>33</v>
          </cell>
          <cell r="H1144">
            <v>3372</v>
          </cell>
          <cell r="I1144" t="str">
            <v>-</v>
          </cell>
          <cell r="J1144">
            <v>372</v>
          </cell>
          <cell r="K1144" t="str">
            <v>JAWA TENGAH</v>
          </cell>
          <cell r="L1144" t="str">
            <v>KOTA SURAKARTA</v>
          </cell>
        </row>
        <row r="1145">
          <cell r="B1145" t="str">
            <v>R3372052</v>
          </cell>
          <cell r="C1145" t="str">
            <v>RS Jiwa Surakarta</v>
          </cell>
          <cell r="D1145" t="str">
            <v>Rumah Sakit</v>
          </cell>
          <cell r="E1145" t="str">
            <v>A</v>
          </cell>
          <cell r="F1145" t="str">
            <v>Pemerintah Provinsi</v>
          </cell>
          <cell r="G1145">
            <v>33</v>
          </cell>
          <cell r="H1145">
            <v>3372</v>
          </cell>
          <cell r="I1145" t="str">
            <v>-</v>
          </cell>
          <cell r="J1145">
            <v>400</v>
          </cell>
          <cell r="K1145" t="str">
            <v>JAWA TENGAH</v>
          </cell>
          <cell r="L1145" t="str">
            <v>KOTA SURAKARTA</v>
          </cell>
        </row>
        <row r="1146">
          <cell r="B1146" t="str">
            <v>R3372063</v>
          </cell>
          <cell r="C1146" t="str">
            <v>RS Orthopedi Prof. Dr. R. Soeharso</v>
          </cell>
          <cell r="D1146" t="str">
            <v>Rumah Sakit</v>
          </cell>
          <cell r="E1146" t="str">
            <v>A</v>
          </cell>
          <cell r="F1146" t="str">
            <v>Kementeran Kesehatan</v>
          </cell>
          <cell r="G1146">
            <v>33</v>
          </cell>
          <cell r="H1146">
            <v>3372</v>
          </cell>
          <cell r="I1146" t="str">
            <v>-</v>
          </cell>
          <cell r="J1146">
            <v>647</v>
          </cell>
          <cell r="K1146" t="str">
            <v>JAWA TENGAH</v>
          </cell>
          <cell r="L1146" t="str">
            <v>KOTA SURAKARTA</v>
          </cell>
        </row>
        <row r="1147">
          <cell r="B1147" t="str">
            <v>R3372074</v>
          </cell>
          <cell r="C1147" t="str">
            <v>RSU Panti Waluyo</v>
          </cell>
          <cell r="D1147" t="str">
            <v>Rumah Sakit</v>
          </cell>
          <cell r="E1147" t="str">
            <v>C</v>
          </cell>
          <cell r="F1147" t="str">
            <v>Organisasi Sosial</v>
          </cell>
          <cell r="G1147">
            <v>33</v>
          </cell>
          <cell r="H1147">
            <v>3372</v>
          </cell>
          <cell r="I1147" t="str">
            <v>-</v>
          </cell>
          <cell r="J1147">
            <v>83</v>
          </cell>
          <cell r="K1147" t="str">
            <v>JAWA TENGAH</v>
          </cell>
          <cell r="L1147" t="str">
            <v>KOTA SURAKARTA</v>
          </cell>
        </row>
        <row r="1148">
          <cell r="B1148" t="str">
            <v>R3372096</v>
          </cell>
          <cell r="C1148" t="str">
            <v>RS PKU Muhammadiyah</v>
          </cell>
          <cell r="D1148" t="str">
            <v>Rumah Sakit</v>
          </cell>
          <cell r="E1148" t="str">
            <v>B</v>
          </cell>
          <cell r="F1148" t="str">
            <v>Organisasi Islam</v>
          </cell>
          <cell r="G1148">
            <v>33</v>
          </cell>
          <cell r="H1148">
            <v>3372</v>
          </cell>
          <cell r="I1148" t="str">
            <v>-</v>
          </cell>
          <cell r="J1148">
            <v>687</v>
          </cell>
          <cell r="K1148" t="str">
            <v>JAWA TENGAH</v>
          </cell>
          <cell r="L1148" t="str">
            <v>KOTA SURAKARTA</v>
          </cell>
        </row>
        <row r="1149">
          <cell r="B1149" t="str">
            <v>R3372132</v>
          </cell>
          <cell r="C1149" t="str">
            <v>RS Islam Kustati</v>
          </cell>
          <cell r="D1149" t="str">
            <v>Rumah Sakit</v>
          </cell>
          <cell r="E1149" t="str">
            <v>C</v>
          </cell>
          <cell r="F1149" t="str">
            <v>Organisasi Islam</v>
          </cell>
          <cell r="G1149">
            <v>33</v>
          </cell>
          <cell r="H1149">
            <v>3372</v>
          </cell>
          <cell r="I1149" t="str">
            <v>-</v>
          </cell>
          <cell r="J1149">
            <v>13</v>
          </cell>
          <cell r="K1149" t="str">
            <v>JAWA TENGAH</v>
          </cell>
          <cell r="L1149" t="str">
            <v>KOTA SURAKARTA</v>
          </cell>
        </row>
        <row r="1150">
          <cell r="B1150" t="str">
            <v>R3372165</v>
          </cell>
          <cell r="C1150" t="str">
            <v>RSU Kasih Ibu</v>
          </cell>
          <cell r="D1150" t="str">
            <v>Rumah Sakit</v>
          </cell>
          <cell r="E1150" t="str">
            <v>B</v>
          </cell>
          <cell r="F1150" t="str">
            <v>Organisasi Sosial</v>
          </cell>
          <cell r="G1150">
            <v>33</v>
          </cell>
          <cell r="H1150">
            <v>3372</v>
          </cell>
          <cell r="I1150" t="str">
            <v>-</v>
          </cell>
          <cell r="J1150">
            <v>734</v>
          </cell>
          <cell r="K1150" t="str">
            <v>JAWA TENGAH</v>
          </cell>
          <cell r="L1150" t="str">
            <v>KOTA SURAKARTA</v>
          </cell>
        </row>
        <row r="1151">
          <cell r="B1151" t="str">
            <v>R3372180</v>
          </cell>
          <cell r="C1151" t="str">
            <v>RS Islam Surakarta</v>
          </cell>
          <cell r="D1151" t="str">
            <v>Rumah Sakit</v>
          </cell>
          <cell r="E1151" t="str">
            <v>B</v>
          </cell>
          <cell r="F1151" t="str">
            <v>Organisasi Islam</v>
          </cell>
          <cell r="G1151">
            <v>33</v>
          </cell>
          <cell r="H1151">
            <v>3372</v>
          </cell>
          <cell r="I1151" t="str">
            <v>-</v>
          </cell>
          <cell r="J1151">
            <v>317</v>
          </cell>
          <cell r="K1151" t="str">
            <v>JAWA TENGAH</v>
          </cell>
          <cell r="L1151" t="str">
            <v>KOTA SURAKARTA</v>
          </cell>
        </row>
        <row r="1152">
          <cell r="B1152" t="str">
            <v>R3372191</v>
          </cell>
          <cell r="C1152" t="str">
            <v>RSU Triharsi</v>
          </cell>
          <cell r="D1152" t="str">
            <v>Rumah Sakit</v>
          </cell>
          <cell r="E1152" t="str">
            <v>D</v>
          </cell>
          <cell r="F1152" t="str">
            <v>Organisasi Sosial</v>
          </cell>
          <cell r="G1152">
            <v>33</v>
          </cell>
          <cell r="H1152">
            <v>3372</v>
          </cell>
          <cell r="I1152" t="str">
            <v>-</v>
          </cell>
          <cell r="J1152">
            <v>23</v>
          </cell>
          <cell r="K1152" t="str">
            <v>JAWA TENGAH</v>
          </cell>
          <cell r="L1152" t="str">
            <v>KOTA SURAKARTA</v>
          </cell>
        </row>
        <row r="1153">
          <cell r="B1153" t="str">
            <v>R3372234</v>
          </cell>
          <cell r="C1153" t="str">
            <v>RSUD Kota Surakarta</v>
          </cell>
          <cell r="D1153" t="str">
            <v>Rumah Sakit</v>
          </cell>
          <cell r="E1153" t="str">
            <v>C</v>
          </cell>
          <cell r="F1153" t="str">
            <v>Pemerintah Kota</v>
          </cell>
          <cell r="G1153">
            <v>33</v>
          </cell>
          <cell r="H1153">
            <v>3372</v>
          </cell>
          <cell r="I1153" t="str">
            <v>-</v>
          </cell>
          <cell r="J1153">
            <v>253</v>
          </cell>
          <cell r="K1153" t="str">
            <v>JAWA TENGAH</v>
          </cell>
          <cell r="L1153" t="str">
            <v>KOTA SURAKARTA</v>
          </cell>
        </row>
        <row r="1154">
          <cell r="B1154" t="str">
            <v>R3372235S</v>
          </cell>
          <cell r="C1154" t="str">
            <v>RUMAH SAKIT MATA SOLO</v>
          </cell>
          <cell r="D1154" t="str">
            <v>Rumah Sakit</v>
          </cell>
          <cell r="E1154" t="str">
            <v>C</v>
          </cell>
          <cell r="F1154" t="str">
            <v>Perusahaan</v>
          </cell>
          <cell r="G1154">
            <v>33</v>
          </cell>
          <cell r="H1154">
            <v>3372</v>
          </cell>
          <cell r="I1154" t="str">
            <v>-</v>
          </cell>
          <cell r="J1154">
            <v>48</v>
          </cell>
          <cell r="K1154" t="str">
            <v>JAWA TENGAH</v>
          </cell>
          <cell r="L1154" t="str">
            <v>KOTA SURAKARTA</v>
          </cell>
        </row>
        <row r="1155">
          <cell r="B1155" t="str">
            <v>R3372236S</v>
          </cell>
          <cell r="C1155" t="str">
            <v>RS Hermina Solo</v>
          </cell>
          <cell r="D1155" t="str">
            <v>Rumah Sakit</v>
          </cell>
          <cell r="E1155" t="str">
            <v>Non Kelas</v>
          </cell>
          <cell r="F1155" t="str">
            <v>Swasta/Lainnya</v>
          </cell>
          <cell r="G1155">
            <v>33</v>
          </cell>
          <cell r="H1155">
            <v>3372</v>
          </cell>
          <cell r="I1155" t="str">
            <v>-</v>
          </cell>
          <cell r="J1155">
            <v>93</v>
          </cell>
          <cell r="K1155" t="str">
            <v>JAWA TENGAH</v>
          </cell>
          <cell r="L1155" t="str">
            <v>KOTA SURAKARTA</v>
          </cell>
        </row>
        <row r="1156">
          <cell r="B1156" t="str">
            <v>R3373016</v>
          </cell>
          <cell r="C1156" t="str">
            <v>RSU Salatiga</v>
          </cell>
          <cell r="D1156" t="str">
            <v>Rumah Sakit</v>
          </cell>
          <cell r="E1156" t="str">
            <v>B</v>
          </cell>
          <cell r="F1156" t="str">
            <v>Pemerintah Kota</v>
          </cell>
          <cell r="G1156">
            <v>33</v>
          </cell>
          <cell r="H1156">
            <v>3373</v>
          </cell>
          <cell r="I1156" t="str">
            <v>-</v>
          </cell>
          <cell r="J1156">
            <v>619</v>
          </cell>
          <cell r="K1156" t="str">
            <v>JAWA TENGAH</v>
          </cell>
          <cell r="L1156" t="str">
            <v>KOTA SALATIGA</v>
          </cell>
        </row>
        <row r="1157">
          <cell r="B1157" t="str">
            <v>R3373020</v>
          </cell>
          <cell r="C1157" t="str">
            <v>RS Tk. IV 04.07.03 dr. ASMIR</v>
          </cell>
          <cell r="D1157" t="str">
            <v>Rumah Sakit</v>
          </cell>
          <cell r="E1157" t="str">
            <v>C</v>
          </cell>
          <cell r="F1157" t="str">
            <v>TNI AD</v>
          </cell>
          <cell r="G1157">
            <v>33</v>
          </cell>
          <cell r="H1157">
            <v>3373</v>
          </cell>
          <cell r="I1157" t="str">
            <v>-</v>
          </cell>
          <cell r="J1157">
            <v>157</v>
          </cell>
          <cell r="K1157" t="str">
            <v>JAWA TENGAH</v>
          </cell>
          <cell r="L1157" t="str">
            <v>KOTA SALATIGA</v>
          </cell>
        </row>
        <row r="1158">
          <cell r="B1158" t="str">
            <v>R3373042</v>
          </cell>
          <cell r="C1158" t="str">
            <v>RS Paru dr. Ario Wirawan</v>
          </cell>
          <cell r="D1158" t="str">
            <v>Rumah Sakit</v>
          </cell>
          <cell r="E1158" t="str">
            <v>A</v>
          </cell>
          <cell r="F1158" t="str">
            <v>Kementeran Kesehatan</v>
          </cell>
          <cell r="G1158">
            <v>33</v>
          </cell>
          <cell r="H1158">
            <v>3373</v>
          </cell>
          <cell r="I1158" t="str">
            <v>-</v>
          </cell>
          <cell r="J1158">
            <v>396</v>
          </cell>
          <cell r="K1158" t="str">
            <v>JAWA TENGAH</v>
          </cell>
          <cell r="L1158" t="str">
            <v>KOTA SALATIGA</v>
          </cell>
        </row>
        <row r="1159">
          <cell r="B1159" t="str">
            <v>R3373075</v>
          </cell>
          <cell r="C1159" t="str">
            <v>RSU Ananda Salatiga</v>
          </cell>
          <cell r="D1159" t="str">
            <v>Rumah Sakit</v>
          </cell>
          <cell r="E1159" t="str">
            <v>D</v>
          </cell>
          <cell r="F1159" t="str">
            <v>Organisasi Sosial</v>
          </cell>
          <cell r="G1159">
            <v>33</v>
          </cell>
          <cell r="H1159">
            <v>3373</v>
          </cell>
          <cell r="I1159" t="str">
            <v>-</v>
          </cell>
          <cell r="J1159">
            <v>59</v>
          </cell>
          <cell r="K1159" t="str">
            <v>JAWA TENGAH</v>
          </cell>
          <cell r="L1159" t="str">
            <v>KOTA SALATIGA</v>
          </cell>
        </row>
        <row r="1160">
          <cell r="B1160" t="str">
            <v>R3373086</v>
          </cell>
          <cell r="C1160" t="str">
            <v>RSK THT Syifaa Rohmani</v>
          </cell>
          <cell r="D1160" t="str">
            <v>Rumah Sakit</v>
          </cell>
          <cell r="E1160" t="str">
            <v>Non Kelas</v>
          </cell>
          <cell r="F1160" t="str">
            <v>Organisasi Sosial</v>
          </cell>
          <cell r="G1160">
            <v>33</v>
          </cell>
          <cell r="H1160">
            <v>3373</v>
          </cell>
          <cell r="I1160" t="str">
            <v>-</v>
          </cell>
          <cell r="J1160">
            <v>1</v>
          </cell>
          <cell r="K1160" t="str">
            <v>JAWA TENGAH</v>
          </cell>
          <cell r="L1160" t="str">
            <v>KOTA SALATIGA</v>
          </cell>
        </row>
        <row r="1161">
          <cell r="B1161" t="str">
            <v>R3373090</v>
          </cell>
          <cell r="C1161" t="str">
            <v>RS Puri Asih</v>
          </cell>
          <cell r="D1161" t="str">
            <v>Rumah Sakit</v>
          </cell>
          <cell r="E1161" t="str">
            <v>C</v>
          </cell>
          <cell r="F1161" t="str">
            <v>Swasta/Lainnya</v>
          </cell>
          <cell r="G1161">
            <v>33</v>
          </cell>
          <cell r="H1161">
            <v>3373</v>
          </cell>
          <cell r="I1161" t="str">
            <v>-</v>
          </cell>
          <cell r="J1161">
            <v>61</v>
          </cell>
          <cell r="K1161" t="str">
            <v>JAWA TENGAH</v>
          </cell>
          <cell r="L1161" t="str">
            <v>KOTA SALATIGA</v>
          </cell>
        </row>
        <row r="1162">
          <cell r="B1162" t="str">
            <v>R3373091</v>
          </cell>
          <cell r="C1162" t="str">
            <v>RS Sejahtera Bhakti</v>
          </cell>
          <cell r="D1162" t="str">
            <v>Rumah Sakit</v>
          </cell>
          <cell r="E1162" t="str">
            <v>D</v>
          </cell>
          <cell r="F1162" t="str">
            <v>Pemerintah Kabupaten</v>
          </cell>
          <cell r="G1162">
            <v>33</v>
          </cell>
          <cell r="H1162">
            <v>3373</v>
          </cell>
          <cell r="I1162" t="str">
            <v>-</v>
          </cell>
          <cell r="J1162">
            <v>32</v>
          </cell>
          <cell r="K1162" t="str">
            <v>JAWA TENGAH</v>
          </cell>
          <cell r="L1162" t="str">
            <v>KOTA SALATIGA</v>
          </cell>
        </row>
        <row r="1163">
          <cell r="B1163" t="str">
            <v>R3373092</v>
          </cell>
          <cell r="C1163" t="str">
            <v>RS Bersalin Mutiara Bunda Salatiga</v>
          </cell>
          <cell r="D1163" t="str">
            <v>Rumah Sakit</v>
          </cell>
          <cell r="E1163" t="str">
            <v>C</v>
          </cell>
          <cell r="F1163" t="str">
            <v>Perorangan</v>
          </cell>
          <cell r="G1163">
            <v>33</v>
          </cell>
          <cell r="H1163">
            <v>3373</v>
          </cell>
          <cell r="I1163">
            <v>0</v>
          </cell>
          <cell r="J1163">
            <v>27</v>
          </cell>
          <cell r="K1163" t="str">
            <v>JAWA TENGAH</v>
          </cell>
          <cell r="L1163" t="str">
            <v>KOTA SALATIGA</v>
          </cell>
        </row>
        <row r="1164">
          <cell r="B1164" t="str">
            <v>R3374010</v>
          </cell>
          <cell r="C1164" t="str">
            <v>RSUP Dr. Kariadi</v>
          </cell>
          <cell r="D1164" t="str">
            <v>Rumah Sakit</v>
          </cell>
          <cell r="E1164" t="str">
            <v>A</v>
          </cell>
          <cell r="F1164" t="str">
            <v>Kementeran Kesehatan</v>
          </cell>
          <cell r="G1164">
            <v>33</v>
          </cell>
          <cell r="H1164">
            <v>3374</v>
          </cell>
          <cell r="I1164" t="str">
            <v>-</v>
          </cell>
          <cell r="J1164">
            <v>2476</v>
          </cell>
          <cell r="K1164" t="str">
            <v>JAWA TENGAH</v>
          </cell>
          <cell r="L1164" t="str">
            <v>KOTA SEMARANG</v>
          </cell>
        </row>
        <row r="1165">
          <cell r="B1165" t="str">
            <v>R3374021</v>
          </cell>
          <cell r="C1165" t="str">
            <v>RS St. Elisabeth Semarang</v>
          </cell>
          <cell r="D1165" t="str">
            <v>Rumah Sakit</v>
          </cell>
          <cell r="E1165" t="str">
            <v>B</v>
          </cell>
          <cell r="F1165" t="str">
            <v>Organisasi Katholik</v>
          </cell>
          <cell r="G1165">
            <v>33</v>
          </cell>
          <cell r="H1165">
            <v>3374</v>
          </cell>
          <cell r="I1165" t="str">
            <v>-</v>
          </cell>
          <cell r="J1165">
            <v>1085</v>
          </cell>
          <cell r="K1165" t="str">
            <v>JAWA TENGAH</v>
          </cell>
          <cell r="L1165" t="str">
            <v>KOTA SEMARANG</v>
          </cell>
        </row>
        <row r="1166">
          <cell r="B1166" t="str">
            <v>R3374032</v>
          </cell>
          <cell r="C1166" t="str">
            <v>RS William Booth</v>
          </cell>
          <cell r="D1166" t="str">
            <v>Rumah Sakit</v>
          </cell>
          <cell r="E1166" t="str">
            <v>D</v>
          </cell>
          <cell r="F1166" t="str">
            <v>Organisasi Sosial</v>
          </cell>
          <cell r="G1166">
            <v>33</v>
          </cell>
          <cell r="H1166">
            <v>3374</v>
          </cell>
          <cell r="I1166" t="str">
            <v>-</v>
          </cell>
          <cell r="J1166">
            <v>109</v>
          </cell>
          <cell r="K1166" t="str">
            <v>JAWA TENGAH</v>
          </cell>
          <cell r="L1166" t="str">
            <v>KOTA SEMARANG</v>
          </cell>
        </row>
        <row r="1167">
          <cell r="B1167" t="str">
            <v>R3374043</v>
          </cell>
          <cell r="C1167" t="str">
            <v>RS Telogorejo Semarang</v>
          </cell>
          <cell r="D1167" t="str">
            <v>Rumah Sakit</v>
          </cell>
          <cell r="E1167" t="str">
            <v>B</v>
          </cell>
          <cell r="F1167" t="str">
            <v>Organisasi Sosial</v>
          </cell>
          <cell r="G1167">
            <v>33</v>
          </cell>
          <cell r="H1167">
            <v>3374</v>
          </cell>
          <cell r="I1167" t="str">
            <v>-</v>
          </cell>
          <cell r="J1167">
            <v>903</v>
          </cell>
          <cell r="K1167" t="str">
            <v>JAWA TENGAH</v>
          </cell>
          <cell r="L1167" t="str">
            <v>KOTA SEMARANG</v>
          </cell>
        </row>
        <row r="1168">
          <cell r="B1168" t="str">
            <v>R3374054</v>
          </cell>
          <cell r="C1168" t="str">
            <v>RS Permata Medika</v>
          </cell>
          <cell r="D1168" t="str">
            <v>Rumah Sakit</v>
          </cell>
          <cell r="E1168" t="str">
            <v>C</v>
          </cell>
          <cell r="F1168" t="str">
            <v>Swasta/Lainnya</v>
          </cell>
          <cell r="G1168">
            <v>33</v>
          </cell>
          <cell r="H1168">
            <v>3374</v>
          </cell>
          <cell r="I1168" t="str">
            <v>-</v>
          </cell>
          <cell r="J1168">
            <v>189</v>
          </cell>
          <cell r="K1168" t="str">
            <v>JAWA TENGAH</v>
          </cell>
          <cell r="L1168" t="str">
            <v>KOTA SEMARANG</v>
          </cell>
        </row>
        <row r="1169">
          <cell r="B1169" t="str">
            <v>R3374065</v>
          </cell>
          <cell r="C1169" t="str">
            <v>Rumkit Tk.III Bhakti Wira Tamtama Smg</v>
          </cell>
          <cell r="D1169" t="str">
            <v>Rumah Sakit</v>
          </cell>
          <cell r="E1169" t="str">
            <v>C</v>
          </cell>
          <cell r="F1169" t="str">
            <v>TNI AD</v>
          </cell>
          <cell r="G1169">
            <v>33</v>
          </cell>
          <cell r="H1169">
            <v>3374</v>
          </cell>
          <cell r="I1169" t="str">
            <v>-</v>
          </cell>
          <cell r="J1169">
            <v>260</v>
          </cell>
          <cell r="K1169" t="str">
            <v>JAWA TENGAH</v>
          </cell>
          <cell r="L1169" t="str">
            <v>KOTA SEMARANG</v>
          </cell>
        </row>
        <row r="1170">
          <cell r="B1170" t="str">
            <v>R3374076</v>
          </cell>
          <cell r="C1170" t="str">
            <v>RS Sultan Agung Semarang</v>
          </cell>
          <cell r="D1170" t="str">
            <v>Rumah Sakit</v>
          </cell>
          <cell r="E1170" t="str">
            <v>B</v>
          </cell>
          <cell r="F1170" t="str">
            <v>Organisasi Islam</v>
          </cell>
          <cell r="G1170">
            <v>33</v>
          </cell>
          <cell r="H1170">
            <v>3374</v>
          </cell>
          <cell r="I1170" t="str">
            <v>-</v>
          </cell>
          <cell r="J1170">
            <v>796</v>
          </cell>
          <cell r="K1170" t="str">
            <v>JAWA TENGAH</v>
          </cell>
          <cell r="L1170" t="str">
            <v>KOTA SEMARANG</v>
          </cell>
        </row>
        <row r="1171">
          <cell r="B1171" t="str">
            <v>R3374080</v>
          </cell>
          <cell r="C1171" t="str">
            <v>RSU Roemani</v>
          </cell>
          <cell r="D1171" t="str">
            <v>Rumah Sakit</v>
          </cell>
          <cell r="E1171" t="str">
            <v>C</v>
          </cell>
          <cell r="F1171" t="str">
            <v>Organisasi Islam</v>
          </cell>
          <cell r="G1171">
            <v>33</v>
          </cell>
          <cell r="H1171">
            <v>3374</v>
          </cell>
          <cell r="I1171" t="str">
            <v>-</v>
          </cell>
          <cell r="J1171">
            <v>549</v>
          </cell>
          <cell r="K1171" t="str">
            <v>JAWA TENGAH</v>
          </cell>
          <cell r="L1171" t="str">
            <v>KOTA SEMARANG</v>
          </cell>
        </row>
        <row r="1172">
          <cell r="B1172" t="str">
            <v>R3374091</v>
          </cell>
          <cell r="C1172" t="str">
            <v>RS BHAYANGKARA TK III SEMARANG</v>
          </cell>
          <cell r="D1172" t="str">
            <v>Rumah Sakit</v>
          </cell>
          <cell r="E1172" t="str">
            <v>C</v>
          </cell>
          <cell r="F1172" t="str">
            <v>POLRI</v>
          </cell>
          <cell r="G1172">
            <v>33</v>
          </cell>
          <cell r="H1172">
            <v>3374</v>
          </cell>
          <cell r="I1172" t="str">
            <v>-</v>
          </cell>
          <cell r="J1172">
            <v>140</v>
          </cell>
          <cell r="K1172" t="str">
            <v>JAWA TENGAH</v>
          </cell>
          <cell r="L1172" t="str">
            <v>KOTA SEMARANG</v>
          </cell>
        </row>
        <row r="1173">
          <cell r="B1173" t="str">
            <v>R3374112</v>
          </cell>
          <cell r="C1173" t="str">
            <v>RSU Panti Wilasa I</v>
          </cell>
          <cell r="D1173" t="str">
            <v>Rumah Sakit</v>
          </cell>
          <cell r="E1173" t="str">
            <v>C</v>
          </cell>
          <cell r="F1173" t="str">
            <v>Organisasi Protestan</v>
          </cell>
          <cell r="G1173">
            <v>33</v>
          </cell>
          <cell r="H1173">
            <v>3374</v>
          </cell>
          <cell r="I1173" t="str">
            <v>-</v>
          </cell>
          <cell r="J1173">
            <v>359</v>
          </cell>
          <cell r="K1173" t="str">
            <v>JAWA TENGAH</v>
          </cell>
          <cell r="L1173" t="str">
            <v>KOTA SEMARANG</v>
          </cell>
        </row>
        <row r="1174">
          <cell r="B1174" t="str">
            <v>R3374123</v>
          </cell>
          <cell r="C1174" t="str">
            <v>RS Jiwa Dr. Amino Gondohutomo</v>
          </cell>
          <cell r="D1174" t="str">
            <v>Rumah Sakit</v>
          </cell>
          <cell r="E1174" t="str">
            <v>A</v>
          </cell>
          <cell r="F1174" t="str">
            <v>Pemerintah Provinsi</v>
          </cell>
          <cell r="G1174">
            <v>33</v>
          </cell>
          <cell r="H1174">
            <v>3374</v>
          </cell>
          <cell r="I1174" t="str">
            <v>-</v>
          </cell>
          <cell r="J1174">
            <v>449</v>
          </cell>
          <cell r="K1174" t="str">
            <v>JAWA TENGAH</v>
          </cell>
          <cell r="L1174" t="str">
            <v>KOTA SEMARANG</v>
          </cell>
        </row>
        <row r="1175">
          <cell r="B1175" t="str">
            <v>R3374134</v>
          </cell>
          <cell r="C1175" t="str">
            <v>RSUD Tugurejo Semarang</v>
          </cell>
          <cell r="D1175" t="str">
            <v>Rumah Sakit</v>
          </cell>
          <cell r="E1175" t="str">
            <v>B</v>
          </cell>
          <cell r="F1175" t="str">
            <v>Pemerintah Provinsi</v>
          </cell>
          <cell r="G1175">
            <v>33</v>
          </cell>
          <cell r="H1175">
            <v>3374</v>
          </cell>
          <cell r="I1175" t="str">
            <v>-</v>
          </cell>
          <cell r="J1175">
            <v>1152</v>
          </cell>
          <cell r="K1175" t="str">
            <v>JAWA TENGAH</v>
          </cell>
          <cell r="L1175" t="str">
            <v>KOTA SEMARANG</v>
          </cell>
        </row>
        <row r="1176">
          <cell r="B1176" t="str">
            <v>R3374145</v>
          </cell>
          <cell r="C1176" t="str">
            <v>RS HERMINA PANDANARAN</v>
          </cell>
          <cell r="D1176" t="str">
            <v>Rumah Sakit</v>
          </cell>
          <cell r="E1176" t="str">
            <v>C</v>
          </cell>
          <cell r="F1176" t="str">
            <v>Organisasi Sosial</v>
          </cell>
          <cell r="G1176">
            <v>33</v>
          </cell>
          <cell r="H1176">
            <v>3374</v>
          </cell>
          <cell r="I1176" t="str">
            <v>-</v>
          </cell>
          <cell r="J1176">
            <v>438</v>
          </cell>
          <cell r="K1176" t="str">
            <v>JAWA TENGAH</v>
          </cell>
          <cell r="L1176" t="str">
            <v>KOTA SEMARANG</v>
          </cell>
        </row>
        <row r="1177">
          <cell r="B1177" t="str">
            <v>R3374203</v>
          </cell>
          <cell r="C1177" t="str">
            <v>RS Akabri Pol Semarang</v>
          </cell>
          <cell r="D1177" t="str">
            <v>Rumah Sakit</v>
          </cell>
          <cell r="E1177" t="str">
            <v>IV</v>
          </cell>
          <cell r="F1177" t="str">
            <v>POLRI</v>
          </cell>
          <cell r="G1177">
            <v>33</v>
          </cell>
          <cell r="H1177">
            <v>3374</v>
          </cell>
          <cell r="I1177" t="str">
            <v>-</v>
          </cell>
          <cell r="J1177">
            <v>43</v>
          </cell>
          <cell r="K1177" t="str">
            <v>JAWA TENGAH</v>
          </cell>
          <cell r="L1177" t="str">
            <v>KOTA SEMARANG</v>
          </cell>
        </row>
        <row r="1178">
          <cell r="B1178" t="str">
            <v>R3374240</v>
          </cell>
          <cell r="C1178" t="str">
            <v>RS Panti Wilasa II</v>
          </cell>
          <cell r="D1178" t="str">
            <v>Rumah Sakit</v>
          </cell>
          <cell r="E1178" t="str">
            <v>C</v>
          </cell>
          <cell r="F1178" t="str">
            <v>Organisasi Protestan</v>
          </cell>
          <cell r="G1178">
            <v>33</v>
          </cell>
          <cell r="H1178">
            <v>3374</v>
          </cell>
          <cell r="I1178" t="str">
            <v>-</v>
          </cell>
          <cell r="J1178">
            <v>246</v>
          </cell>
          <cell r="K1178" t="str">
            <v>JAWA TENGAH</v>
          </cell>
          <cell r="L1178" t="str">
            <v>KOTA SEMARANG</v>
          </cell>
        </row>
        <row r="1179">
          <cell r="B1179" t="str">
            <v>R3374273</v>
          </cell>
          <cell r="C1179" t="str">
            <v>RSB Anugerah</v>
          </cell>
          <cell r="D1179" t="str">
            <v>Rumah Sakit</v>
          </cell>
          <cell r="E1179" t="str">
            <v>C</v>
          </cell>
          <cell r="F1179" t="str">
            <v>Organisasi Sosial</v>
          </cell>
          <cell r="G1179">
            <v>33</v>
          </cell>
          <cell r="H1179">
            <v>3374</v>
          </cell>
          <cell r="I1179" t="str">
            <v>-</v>
          </cell>
          <cell r="J1179">
            <v>7</v>
          </cell>
          <cell r="K1179" t="str">
            <v>JAWA TENGAH</v>
          </cell>
          <cell r="L1179" t="str">
            <v>KOTA SEMARANG</v>
          </cell>
        </row>
        <row r="1180">
          <cell r="B1180" t="str">
            <v>R3374284</v>
          </cell>
          <cell r="C1180" t="str">
            <v>RSB Bunda Semarang</v>
          </cell>
          <cell r="D1180" t="str">
            <v>Rumah Sakit</v>
          </cell>
          <cell r="E1180" t="str">
            <v>C</v>
          </cell>
          <cell r="F1180" t="str">
            <v>Organisasi Sosial</v>
          </cell>
          <cell r="G1180">
            <v>33</v>
          </cell>
          <cell r="H1180">
            <v>3374</v>
          </cell>
          <cell r="I1180" t="str">
            <v>-</v>
          </cell>
          <cell r="J1180">
            <v>23</v>
          </cell>
          <cell r="K1180" t="str">
            <v>JAWA TENGAH</v>
          </cell>
          <cell r="L1180" t="str">
            <v>KOTA SEMARANG</v>
          </cell>
        </row>
        <row r="1181">
          <cell r="B1181" t="str">
            <v>R3374316</v>
          </cell>
          <cell r="C1181" t="str">
            <v>RSIA Gunung Sawo</v>
          </cell>
          <cell r="D1181" t="str">
            <v>Rumah Sakit</v>
          </cell>
          <cell r="E1181" t="str">
            <v>C</v>
          </cell>
          <cell r="F1181" t="str">
            <v>Organisasi Sosial</v>
          </cell>
          <cell r="G1181">
            <v>33</v>
          </cell>
          <cell r="H1181">
            <v>3374</v>
          </cell>
          <cell r="I1181" t="str">
            <v>-</v>
          </cell>
          <cell r="J1181">
            <v>56</v>
          </cell>
          <cell r="K1181" t="str">
            <v>JAWA TENGAH</v>
          </cell>
          <cell r="L1181" t="str">
            <v>KOTA SEMARANG</v>
          </cell>
        </row>
        <row r="1182">
          <cell r="B1182" t="str">
            <v>R3374331</v>
          </cell>
          <cell r="C1182" t="str">
            <v>RS Banyumanik</v>
          </cell>
          <cell r="D1182" t="str">
            <v>Rumah Sakit</v>
          </cell>
          <cell r="E1182" t="str">
            <v>D</v>
          </cell>
          <cell r="F1182" t="str">
            <v>Organisasi Sosial</v>
          </cell>
          <cell r="G1182">
            <v>33</v>
          </cell>
          <cell r="H1182">
            <v>3374</v>
          </cell>
          <cell r="I1182" t="str">
            <v>-</v>
          </cell>
          <cell r="J1182">
            <v>76</v>
          </cell>
          <cell r="K1182" t="str">
            <v>JAWA TENGAH</v>
          </cell>
          <cell r="L1182" t="str">
            <v>KOTA SEMARANG</v>
          </cell>
        </row>
        <row r="1183">
          <cell r="B1183" t="str">
            <v>R3374342</v>
          </cell>
          <cell r="C1183" t="str">
            <v>RSUD Kota Semarang</v>
          </cell>
          <cell r="D1183" t="str">
            <v>Rumah Sakit</v>
          </cell>
          <cell r="E1183" t="str">
            <v>B</v>
          </cell>
          <cell r="F1183" t="str">
            <v>Pemerintah Kota</v>
          </cell>
          <cell r="G1183">
            <v>33</v>
          </cell>
          <cell r="H1183">
            <v>3374</v>
          </cell>
          <cell r="I1183" t="str">
            <v>-</v>
          </cell>
          <cell r="J1183">
            <v>849</v>
          </cell>
          <cell r="K1183" t="str">
            <v>JAWA TENGAH</v>
          </cell>
          <cell r="L1183" t="str">
            <v>KOTA SEMARANG</v>
          </cell>
        </row>
        <row r="1184">
          <cell r="B1184" t="str">
            <v>R3374353</v>
          </cell>
          <cell r="C1184" t="str">
            <v>RSB Kusuma</v>
          </cell>
          <cell r="D1184" t="str">
            <v>Rumah Sakit</v>
          </cell>
          <cell r="E1184" t="str">
            <v>C</v>
          </cell>
          <cell r="F1184" t="str">
            <v>Organisasi Sosial</v>
          </cell>
          <cell r="G1184">
            <v>33</v>
          </cell>
          <cell r="H1184">
            <v>3374</v>
          </cell>
          <cell r="I1184" t="str">
            <v>-</v>
          </cell>
          <cell r="J1184">
            <v>5</v>
          </cell>
          <cell r="K1184" t="str">
            <v>JAWA TENGAH</v>
          </cell>
          <cell r="L1184" t="str">
            <v>KOTA SEMARANG</v>
          </cell>
        </row>
        <row r="1185">
          <cell r="B1185" t="str">
            <v>R3374364</v>
          </cell>
          <cell r="C1185" t="str">
            <v>RSB Permata Sari</v>
          </cell>
          <cell r="D1185" t="str">
            <v>Rumah Sakit</v>
          </cell>
          <cell r="E1185" t="str">
            <v>Non Kelas</v>
          </cell>
          <cell r="F1185" t="str">
            <v>Organisasi Sosial</v>
          </cell>
          <cell r="G1185">
            <v>33</v>
          </cell>
          <cell r="H1185">
            <v>3374</v>
          </cell>
          <cell r="I1185" t="str">
            <v>-</v>
          </cell>
          <cell r="J1185">
            <v>8</v>
          </cell>
          <cell r="K1185" t="str">
            <v>JAWA TENGAH</v>
          </cell>
          <cell r="L1185" t="str">
            <v>KOTA SEMARANG</v>
          </cell>
        </row>
        <row r="1186">
          <cell r="B1186" t="str">
            <v>R3374365</v>
          </cell>
          <cell r="C1186" t="str">
            <v>RS Hermina Banyumanik Semarang</v>
          </cell>
          <cell r="D1186" t="str">
            <v>Rumah Sakit</v>
          </cell>
          <cell r="E1186" t="str">
            <v>C</v>
          </cell>
          <cell r="F1186" t="str">
            <v>Perusahaan</v>
          </cell>
          <cell r="G1186">
            <v>33</v>
          </cell>
          <cell r="H1186">
            <v>3374</v>
          </cell>
          <cell r="I1186">
            <v>0</v>
          </cell>
          <cell r="J1186">
            <v>235</v>
          </cell>
          <cell r="K1186" t="str">
            <v>JAWA TENGAH</v>
          </cell>
          <cell r="L1186" t="str">
            <v>KOTA SEMARANG</v>
          </cell>
        </row>
        <row r="1187">
          <cell r="B1187" t="str">
            <v>R3374366</v>
          </cell>
          <cell r="C1187" t="str">
            <v>RS Columbia Asia Semarang</v>
          </cell>
          <cell r="D1187" t="str">
            <v>Rumah Sakit</v>
          </cell>
          <cell r="E1187" t="str">
            <v>B</v>
          </cell>
          <cell r="F1187" t="str">
            <v>Perusahaan</v>
          </cell>
          <cell r="G1187">
            <v>33</v>
          </cell>
          <cell r="H1187">
            <v>3374</v>
          </cell>
          <cell r="I1187" t="str">
            <v>R3374366S</v>
          </cell>
          <cell r="J1187">
            <v>195</v>
          </cell>
          <cell r="K1187" t="str">
            <v>JAWA TENGAH</v>
          </cell>
          <cell r="L1187" t="str">
            <v>KOTA SEMARANG</v>
          </cell>
        </row>
        <row r="1188">
          <cell r="B1188" t="str">
            <v>R3374367</v>
          </cell>
          <cell r="C1188" t="str">
            <v>RS NASIONAL DIPONEGORO</v>
          </cell>
          <cell r="D1188" t="str">
            <v>Rumah Sakit</v>
          </cell>
          <cell r="E1188" t="str">
            <v>C</v>
          </cell>
          <cell r="F1188" t="str">
            <v>Kementerian Lain</v>
          </cell>
          <cell r="G1188">
            <v>33</v>
          </cell>
          <cell r="H1188">
            <v>3374</v>
          </cell>
          <cell r="I1188">
            <v>0</v>
          </cell>
          <cell r="J1188">
            <v>237</v>
          </cell>
          <cell r="K1188" t="str">
            <v>JAWA TENGAH</v>
          </cell>
          <cell r="L1188" t="str">
            <v>KOTA SEMARANG</v>
          </cell>
        </row>
        <row r="1189">
          <cell r="B1189" t="str">
            <v>R3374369</v>
          </cell>
          <cell r="C1189" t="str">
            <v>RSIA ANANDA PASAR ACE</v>
          </cell>
          <cell r="D1189" t="str">
            <v>Rumah Sakit</v>
          </cell>
          <cell r="E1189" t="str">
            <v>C</v>
          </cell>
          <cell r="F1189" t="str">
            <v>Perusahaan</v>
          </cell>
          <cell r="G1189">
            <v>33</v>
          </cell>
          <cell r="H1189">
            <v>3374</v>
          </cell>
          <cell r="J1189">
            <v>0</v>
          </cell>
          <cell r="K1189" t="str">
            <v>JAWA TENGAH</v>
          </cell>
          <cell r="L1189" t="str">
            <v>KOTA SEMARANG</v>
          </cell>
        </row>
        <row r="1190">
          <cell r="B1190" t="str">
            <v>R3375022</v>
          </cell>
          <cell r="C1190" t="str">
            <v>RS Budi Rahayu</v>
          </cell>
          <cell r="D1190" t="str">
            <v>Rumah Sakit</v>
          </cell>
          <cell r="E1190" t="str">
            <v>C</v>
          </cell>
          <cell r="F1190" t="str">
            <v>Organisasi Protestan</v>
          </cell>
          <cell r="G1190">
            <v>33</v>
          </cell>
          <cell r="H1190">
            <v>3375</v>
          </cell>
          <cell r="I1190" t="str">
            <v>-</v>
          </cell>
          <cell r="J1190">
            <v>180</v>
          </cell>
          <cell r="K1190" t="str">
            <v>JAWA TENGAH</v>
          </cell>
          <cell r="L1190" t="str">
            <v>KOTA PEKALONGAN</v>
          </cell>
        </row>
        <row r="1191">
          <cell r="B1191" t="str">
            <v>R3375033</v>
          </cell>
          <cell r="C1191" t="str">
            <v>RS Siti Khodijah</v>
          </cell>
          <cell r="D1191" t="str">
            <v>Rumah Sakit</v>
          </cell>
          <cell r="E1191" t="str">
            <v>C</v>
          </cell>
          <cell r="F1191" t="str">
            <v>Organisasi Islam</v>
          </cell>
          <cell r="G1191">
            <v>33</v>
          </cell>
          <cell r="H1191">
            <v>3375</v>
          </cell>
          <cell r="I1191" t="str">
            <v>-</v>
          </cell>
          <cell r="J1191">
            <v>269</v>
          </cell>
          <cell r="K1191" t="str">
            <v>JAWA TENGAH</v>
          </cell>
          <cell r="L1191" t="str">
            <v>KOTA PEKALONGAN</v>
          </cell>
        </row>
        <row r="1192">
          <cell r="B1192" t="str">
            <v>R3375071</v>
          </cell>
          <cell r="C1192" t="str">
            <v>RS Karomah Holistic</v>
          </cell>
          <cell r="D1192" t="str">
            <v>Rumah Sakit</v>
          </cell>
          <cell r="E1192" t="str">
            <v>D</v>
          </cell>
          <cell r="F1192" t="str">
            <v>Organisasi Islam</v>
          </cell>
          <cell r="G1192">
            <v>33</v>
          </cell>
          <cell r="H1192">
            <v>3375</v>
          </cell>
          <cell r="I1192" t="str">
            <v>-</v>
          </cell>
          <cell r="J1192">
            <v>120</v>
          </cell>
          <cell r="K1192" t="str">
            <v>JAWA TENGAH</v>
          </cell>
          <cell r="L1192" t="str">
            <v>KOTA PEKALONGAN</v>
          </cell>
        </row>
        <row r="1193">
          <cell r="B1193" t="str">
            <v>R3375072S</v>
          </cell>
          <cell r="C1193" t="str">
            <v>RSIA ANUGERAH PEKALONGAN</v>
          </cell>
          <cell r="D1193" t="str">
            <v>Rumah Sakit</v>
          </cell>
          <cell r="E1193" t="str">
            <v>Non Kelas</v>
          </cell>
          <cell r="F1193" t="str">
            <v>Swasta/Lainnya</v>
          </cell>
          <cell r="G1193">
            <v>33</v>
          </cell>
          <cell r="H1193">
            <v>3375</v>
          </cell>
          <cell r="I1193" t="str">
            <v>R3375072</v>
          </cell>
          <cell r="J1193">
            <v>18</v>
          </cell>
          <cell r="K1193" t="str">
            <v>JAWA TENGAH</v>
          </cell>
          <cell r="L1193" t="str">
            <v>KOTA PEKALONGAN</v>
          </cell>
        </row>
        <row r="1194">
          <cell r="B1194" t="str">
            <v>R3375073</v>
          </cell>
          <cell r="C1194" t="str">
            <v>RSU H.A. Djunaid</v>
          </cell>
          <cell r="D1194" t="str">
            <v>Rumah Sakit</v>
          </cell>
          <cell r="E1194" t="str">
            <v>D</v>
          </cell>
          <cell r="F1194" t="str">
            <v>Swasta/Lainnya</v>
          </cell>
          <cell r="G1194">
            <v>33</v>
          </cell>
          <cell r="H1194">
            <v>3375</v>
          </cell>
          <cell r="I1194" t="str">
            <v>-</v>
          </cell>
          <cell r="J1194">
            <v>90</v>
          </cell>
          <cell r="K1194" t="str">
            <v>JAWA TENGAH</v>
          </cell>
          <cell r="L1194" t="str">
            <v>KOTA PEKALONGAN</v>
          </cell>
        </row>
        <row r="1195">
          <cell r="B1195" t="str">
            <v>R3375074S</v>
          </cell>
          <cell r="C1195" t="str">
            <v>RS BEDAH ARO</v>
          </cell>
          <cell r="D1195" t="str">
            <v>Rumah Sakit</v>
          </cell>
          <cell r="E1195" t="str">
            <v>Non Kelas</v>
          </cell>
          <cell r="F1195" t="str">
            <v>Swasta/Lainnya</v>
          </cell>
          <cell r="G1195">
            <v>33</v>
          </cell>
          <cell r="H1195">
            <v>3375</v>
          </cell>
          <cell r="I1195" t="str">
            <v>-</v>
          </cell>
          <cell r="J1195">
            <v>82</v>
          </cell>
          <cell r="K1195" t="str">
            <v>JAWA TENGAH</v>
          </cell>
          <cell r="L1195" t="str">
            <v>KOTA PEKALONGAN</v>
          </cell>
        </row>
        <row r="1196">
          <cell r="B1196" t="str">
            <v>R3376012</v>
          </cell>
          <cell r="C1196" t="str">
            <v>RSUD Kardinah</v>
          </cell>
          <cell r="D1196" t="str">
            <v>Rumah Sakit</v>
          </cell>
          <cell r="E1196" t="str">
            <v>B</v>
          </cell>
          <cell r="F1196" t="str">
            <v>Pemerintah Kota</v>
          </cell>
          <cell r="G1196">
            <v>33</v>
          </cell>
          <cell r="H1196">
            <v>3376</v>
          </cell>
          <cell r="I1196" t="str">
            <v>-</v>
          </cell>
          <cell r="J1196">
            <v>845</v>
          </cell>
          <cell r="K1196" t="str">
            <v>JAWA TENGAH</v>
          </cell>
          <cell r="L1196" t="str">
            <v>KOTA TEGAL</v>
          </cell>
        </row>
        <row r="1197">
          <cell r="B1197" t="str">
            <v>R3376023</v>
          </cell>
          <cell r="C1197" t="str">
            <v>RS Mitra Siaga</v>
          </cell>
          <cell r="D1197" t="str">
            <v>Rumah Sakit</v>
          </cell>
          <cell r="E1197" t="str">
            <v>C</v>
          </cell>
          <cell r="F1197" t="str">
            <v>BUMN</v>
          </cell>
          <cell r="G1197">
            <v>33</v>
          </cell>
          <cell r="H1197">
            <v>3376</v>
          </cell>
          <cell r="I1197" t="str">
            <v>-</v>
          </cell>
          <cell r="J1197">
            <v>217</v>
          </cell>
          <cell r="K1197" t="str">
            <v>JAWA TENGAH</v>
          </cell>
          <cell r="L1197" t="str">
            <v>KOTA TEGAL</v>
          </cell>
        </row>
        <row r="1198">
          <cell r="B1198" t="str">
            <v>R3376034</v>
          </cell>
          <cell r="C1198" t="str">
            <v>Rumkit Tk.IV Tegal</v>
          </cell>
          <cell r="D1198" t="str">
            <v>Rumah Sakit</v>
          </cell>
          <cell r="E1198" t="str">
            <v>IV</v>
          </cell>
          <cell r="F1198" t="str">
            <v>TNI AD</v>
          </cell>
          <cell r="G1198">
            <v>33</v>
          </cell>
          <cell r="H1198">
            <v>3376</v>
          </cell>
          <cell r="I1198" t="str">
            <v>-</v>
          </cell>
          <cell r="J1198">
            <v>107</v>
          </cell>
          <cell r="K1198" t="str">
            <v>JAWA TENGAH</v>
          </cell>
          <cell r="L1198" t="str">
            <v>KOTA TEGAL</v>
          </cell>
        </row>
        <row r="1199">
          <cell r="B1199" t="str">
            <v>R3376082</v>
          </cell>
          <cell r="C1199" t="str">
            <v>RS Islam Harapan Anda</v>
          </cell>
          <cell r="D1199" t="str">
            <v>Rumah Sakit</v>
          </cell>
          <cell r="E1199" t="str">
            <v>B</v>
          </cell>
          <cell r="F1199" t="str">
            <v>Organisasi Islam</v>
          </cell>
          <cell r="G1199">
            <v>33</v>
          </cell>
          <cell r="H1199">
            <v>3376</v>
          </cell>
          <cell r="I1199" t="str">
            <v>-</v>
          </cell>
          <cell r="J1199">
            <v>947</v>
          </cell>
          <cell r="K1199" t="str">
            <v>JAWA TENGAH</v>
          </cell>
          <cell r="L1199" t="str">
            <v>KOTA TEGAL</v>
          </cell>
        </row>
        <row r="1200">
          <cell r="B1200" t="str">
            <v>R3376093</v>
          </cell>
          <cell r="C1200" t="str">
            <v>RSIA Kasih Ibu Tegal</v>
          </cell>
          <cell r="D1200" t="str">
            <v>Rumah Sakit</v>
          </cell>
          <cell r="E1200" t="str">
            <v>C</v>
          </cell>
          <cell r="F1200" t="str">
            <v>Organisasi Sosial</v>
          </cell>
          <cell r="G1200">
            <v>33</v>
          </cell>
          <cell r="H1200">
            <v>3376</v>
          </cell>
          <cell r="I1200" t="str">
            <v>-</v>
          </cell>
          <cell r="J1200">
            <v>0</v>
          </cell>
          <cell r="K1200" t="str">
            <v>JAWA TENGAH</v>
          </cell>
          <cell r="L1200" t="str">
            <v>KOTA TEGAL</v>
          </cell>
        </row>
        <row r="1201">
          <cell r="B1201" t="str">
            <v>B330101</v>
          </cell>
          <cell r="C1201" t="str">
            <v>Bapelkesnas Salaman Magelang</v>
          </cell>
          <cell r="D1201" t="str">
            <v>BBPK, Bapelkes/Bapelkesnas</v>
          </cell>
          <cell r="G1201">
            <v>33</v>
          </cell>
          <cell r="H1201">
            <v>3308</v>
          </cell>
          <cell r="I1201" t="str">
            <v>-</v>
          </cell>
          <cell r="J1201">
            <v>0</v>
          </cell>
          <cell r="K1201" t="str">
            <v>JAWA TENGAH</v>
          </cell>
          <cell r="L1201" t="str">
            <v>MAGELANG</v>
          </cell>
        </row>
        <row r="1202">
          <cell r="B1202" t="str">
            <v>B330202</v>
          </cell>
          <cell r="C1202" t="str">
            <v>Balai Pelatihan Teknis Profesi Kesehatan (BPTPK) Gombong</v>
          </cell>
          <cell r="D1202" t="str">
            <v>BBPK, Bapelkes/Bapelkesnas</v>
          </cell>
          <cell r="G1202">
            <v>33</v>
          </cell>
          <cell r="H1202">
            <v>3305</v>
          </cell>
          <cell r="I1202" t="str">
            <v>-</v>
          </cell>
          <cell r="J1202">
            <v>0</v>
          </cell>
          <cell r="K1202" t="str">
            <v>JAWA TENGAH</v>
          </cell>
          <cell r="L1202" t="str">
            <v>KEBUMEN</v>
          </cell>
        </row>
        <row r="1203">
          <cell r="B1203" t="str">
            <v>E330101</v>
          </cell>
          <cell r="C1203" t="str">
            <v>Kantor Kesehatan Pelabuhan (KKP) Kls II Cilacap</v>
          </cell>
          <cell r="D1203" t="str">
            <v>Kantor Kesehatan Pelabuhan (KKP)</v>
          </cell>
          <cell r="G1203">
            <v>33</v>
          </cell>
          <cell r="H1203">
            <v>3301</v>
          </cell>
          <cell r="I1203" t="str">
            <v>-</v>
          </cell>
          <cell r="J1203">
            <v>0</v>
          </cell>
          <cell r="K1203" t="str">
            <v>JAWA TENGAH</v>
          </cell>
          <cell r="L1203" t="str">
            <v>CILACAP</v>
          </cell>
        </row>
        <row r="1204">
          <cell r="B1204" t="str">
            <v>E337401</v>
          </cell>
          <cell r="C1204" t="str">
            <v>Kantor Kesehatan Pelabuhan (KKP) Kls II Semarang</v>
          </cell>
          <cell r="D1204" t="str">
            <v>Kantor Kesehatan Pelabuhan (KKP)</v>
          </cell>
          <cell r="G1204">
            <v>33</v>
          </cell>
          <cell r="H1204">
            <v>3374</v>
          </cell>
          <cell r="I1204" t="str">
            <v>-</v>
          </cell>
          <cell r="J1204">
            <v>0</v>
          </cell>
          <cell r="K1204" t="str">
            <v>JAWA TENGAH</v>
          </cell>
          <cell r="L1204" t="str">
            <v>KOTA SEMARANG</v>
          </cell>
        </row>
        <row r="1205">
          <cell r="B1205" t="str">
            <v>H3302029</v>
          </cell>
          <cell r="C1205" t="str">
            <v>BP. Mtra Sehat</v>
          </cell>
          <cell r="D1205" t="str">
            <v>Balai Pengobatan / Kesehatan Masyarakat</v>
          </cell>
          <cell r="G1205">
            <v>33</v>
          </cell>
          <cell r="H1205">
            <v>3302</v>
          </cell>
          <cell r="I1205" t="str">
            <v>-</v>
          </cell>
          <cell r="J1205">
            <v>0</v>
          </cell>
          <cell r="K1205" t="str">
            <v>JAWA TENGAH</v>
          </cell>
          <cell r="L1205" t="str">
            <v>BANYUMAS</v>
          </cell>
        </row>
        <row r="1206">
          <cell r="B1206" t="str">
            <v>H3302030</v>
          </cell>
          <cell r="C1206" t="str">
            <v>BP. Bina Sehat</v>
          </cell>
          <cell r="D1206" t="str">
            <v>Balai Pengobatan / Kesehatan Masyarakat</v>
          </cell>
          <cell r="G1206">
            <v>33</v>
          </cell>
          <cell r="H1206">
            <v>3302</v>
          </cell>
          <cell r="I1206" t="str">
            <v>-</v>
          </cell>
          <cell r="J1206">
            <v>0</v>
          </cell>
          <cell r="K1206" t="str">
            <v>JAWA TENGAH</v>
          </cell>
          <cell r="L1206" t="str">
            <v>BANYUMAS</v>
          </cell>
        </row>
        <row r="1207">
          <cell r="B1207" t="str">
            <v>H3302031</v>
          </cell>
          <cell r="C1207" t="str">
            <v>BP Yos Sudarso</v>
          </cell>
          <cell r="D1207" t="str">
            <v>Balai Pengobatan / Kesehatan Masyarakat</v>
          </cell>
          <cell r="G1207">
            <v>33</v>
          </cell>
          <cell r="H1207">
            <v>3302</v>
          </cell>
          <cell r="I1207" t="str">
            <v>-</v>
          </cell>
          <cell r="J1207">
            <v>0</v>
          </cell>
          <cell r="K1207" t="str">
            <v>JAWA TENGAH</v>
          </cell>
          <cell r="L1207" t="str">
            <v>BANYUMAS</v>
          </cell>
        </row>
        <row r="1208">
          <cell r="B1208" t="str">
            <v>H3302033</v>
          </cell>
          <cell r="C1208" t="str">
            <v>BP Tanjung</v>
          </cell>
          <cell r="D1208" t="str">
            <v>Balai Pengobatan / Kesehatan Masyarakat</v>
          </cell>
          <cell r="G1208">
            <v>33</v>
          </cell>
          <cell r="H1208">
            <v>3302</v>
          </cell>
          <cell r="I1208" t="str">
            <v>-</v>
          </cell>
          <cell r="J1208">
            <v>0</v>
          </cell>
          <cell r="K1208" t="str">
            <v>JAWA TENGAH</v>
          </cell>
          <cell r="L1208" t="str">
            <v>BANYUMAS</v>
          </cell>
        </row>
        <row r="1209">
          <cell r="B1209" t="str">
            <v>H3302034</v>
          </cell>
          <cell r="C1209" t="str">
            <v>BP Adi Dharma</v>
          </cell>
          <cell r="D1209" t="str">
            <v>Balai Pengobatan / Kesehatan Masyarakat</v>
          </cell>
          <cell r="G1209">
            <v>33</v>
          </cell>
          <cell r="H1209">
            <v>3302</v>
          </cell>
          <cell r="I1209" t="str">
            <v>-</v>
          </cell>
          <cell r="J1209">
            <v>0</v>
          </cell>
          <cell r="K1209" t="str">
            <v>JAWA TENGAH</v>
          </cell>
          <cell r="L1209" t="str">
            <v>BANYUMAS</v>
          </cell>
        </row>
        <row r="1210">
          <cell r="B1210" t="str">
            <v>H3302036</v>
          </cell>
          <cell r="C1210" t="str">
            <v>BP Marchya Medika Abadi</v>
          </cell>
          <cell r="D1210" t="str">
            <v>Balai Pengobatan / Kesehatan Masyarakat</v>
          </cell>
          <cell r="G1210">
            <v>33</v>
          </cell>
          <cell r="H1210">
            <v>3302</v>
          </cell>
          <cell r="I1210" t="str">
            <v>-</v>
          </cell>
          <cell r="J1210">
            <v>0</v>
          </cell>
          <cell r="K1210" t="str">
            <v>JAWA TENGAH</v>
          </cell>
          <cell r="L1210" t="str">
            <v>BANYUMAS</v>
          </cell>
        </row>
        <row r="1211">
          <cell r="B1211" t="str">
            <v>H3302037</v>
          </cell>
          <cell r="C1211" t="str">
            <v>BP FATIMATUZZAHRO</v>
          </cell>
          <cell r="D1211" t="str">
            <v>Balai Pengobatan / Kesehatan Masyarakat</v>
          </cell>
          <cell r="G1211">
            <v>33</v>
          </cell>
          <cell r="H1211">
            <v>3302</v>
          </cell>
          <cell r="I1211" t="str">
            <v>-</v>
          </cell>
          <cell r="J1211">
            <v>0</v>
          </cell>
          <cell r="K1211" t="str">
            <v>JAWA TENGAH</v>
          </cell>
          <cell r="L1211" t="str">
            <v>BANYUMAS</v>
          </cell>
        </row>
        <row r="1212">
          <cell r="B1212" t="str">
            <v>H3302038</v>
          </cell>
          <cell r="C1212" t="str">
            <v>BP MUHAMADIYAH 2</v>
          </cell>
          <cell r="D1212" t="str">
            <v>Balai Pengobatan / Kesehatan Masyarakat</v>
          </cell>
          <cell r="G1212">
            <v>33</v>
          </cell>
          <cell r="H1212">
            <v>3302</v>
          </cell>
          <cell r="I1212" t="str">
            <v>-</v>
          </cell>
          <cell r="J1212">
            <v>0</v>
          </cell>
          <cell r="K1212" t="str">
            <v>JAWA TENGAH</v>
          </cell>
          <cell r="L1212" t="str">
            <v>BANYUMAS</v>
          </cell>
        </row>
        <row r="1213">
          <cell r="B1213" t="str">
            <v>H3302039</v>
          </cell>
          <cell r="C1213" t="str">
            <v>BP KALIMASADA</v>
          </cell>
          <cell r="D1213" t="str">
            <v>Balai Pengobatan / Kesehatan Masyarakat</v>
          </cell>
          <cell r="G1213">
            <v>33</v>
          </cell>
          <cell r="H1213">
            <v>3302</v>
          </cell>
          <cell r="I1213" t="str">
            <v>-</v>
          </cell>
          <cell r="J1213">
            <v>0</v>
          </cell>
          <cell r="K1213" t="str">
            <v>JAWA TENGAH</v>
          </cell>
          <cell r="L1213" t="str">
            <v>BANYUMAS</v>
          </cell>
        </row>
        <row r="1214">
          <cell r="B1214" t="str">
            <v>H3302040</v>
          </cell>
          <cell r="C1214" t="str">
            <v>BP. PMI</v>
          </cell>
          <cell r="D1214" t="str">
            <v>Balai Pengobatan / Kesehatan Masyarakat</v>
          </cell>
          <cell r="G1214">
            <v>33</v>
          </cell>
          <cell r="H1214">
            <v>3302</v>
          </cell>
          <cell r="I1214" t="str">
            <v>-</v>
          </cell>
          <cell r="J1214">
            <v>0</v>
          </cell>
          <cell r="K1214" t="str">
            <v>JAWA TENGAH</v>
          </cell>
          <cell r="L1214" t="str">
            <v>BANYUMAS</v>
          </cell>
        </row>
        <row r="1215">
          <cell r="B1215" t="str">
            <v>H3302041</v>
          </cell>
          <cell r="C1215" t="str">
            <v>BP MUHAMMADIYAH I</v>
          </cell>
          <cell r="D1215" t="str">
            <v>Balai Pengobatan / Kesehatan Masyarakat</v>
          </cell>
          <cell r="G1215">
            <v>33</v>
          </cell>
          <cell r="H1215">
            <v>3302</v>
          </cell>
          <cell r="I1215" t="str">
            <v>-</v>
          </cell>
          <cell r="J1215">
            <v>0</v>
          </cell>
          <cell r="K1215" t="str">
            <v>JAWA TENGAH</v>
          </cell>
          <cell r="L1215" t="str">
            <v>BANYUMAS</v>
          </cell>
        </row>
        <row r="1216">
          <cell r="B1216" t="str">
            <v>H3302043</v>
          </cell>
          <cell r="C1216" t="str">
            <v>BP BHAYANGKARA</v>
          </cell>
          <cell r="D1216" t="str">
            <v>Balai Pengobatan / Kesehatan Masyarakat</v>
          </cell>
          <cell r="G1216">
            <v>33</v>
          </cell>
          <cell r="H1216">
            <v>3302</v>
          </cell>
          <cell r="I1216" t="str">
            <v>-</v>
          </cell>
          <cell r="J1216">
            <v>0</v>
          </cell>
          <cell r="K1216" t="str">
            <v>JAWA TENGAH</v>
          </cell>
          <cell r="L1216" t="str">
            <v>BANYUMAS</v>
          </cell>
        </row>
        <row r="1217">
          <cell r="B1217" t="str">
            <v>H3302044</v>
          </cell>
          <cell r="C1217" t="str">
            <v>BP UNSOED</v>
          </cell>
          <cell r="D1217" t="str">
            <v>Balai Pengobatan / Kesehatan Masyarakat</v>
          </cell>
          <cell r="G1217">
            <v>33</v>
          </cell>
          <cell r="H1217">
            <v>3302</v>
          </cell>
          <cell r="I1217" t="str">
            <v>-</v>
          </cell>
          <cell r="J1217">
            <v>0</v>
          </cell>
          <cell r="K1217" t="str">
            <v>JAWA TENGAH</v>
          </cell>
          <cell r="L1217" t="str">
            <v>BANYUMAS</v>
          </cell>
        </row>
        <row r="1218">
          <cell r="B1218" t="str">
            <v>H3302045</v>
          </cell>
          <cell r="C1218" t="str">
            <v>BP AN-NUR</v>
          </cell>
          <cell r="D1218" t="str">
            <v>Balai Pengobatan / Kesehatan Masyarakat</v>
          </cell>
          <cell r="G1218">
            <v>33</v>
          </cell>
          <cell r="H1218">
            <v>3302</v>
          </cell>
          <cell r="I1218" t="str">
            <v>-</v>
          </cell>
          <cell r="J1218">
            <v>0</v>
          </cell>
          <cell r="K1218" t="str">
            <v>JAWA TENGAH</v>
          </cell>
          <cell r="L1218" t="str">
            <v>BANYUMAS</v>
          </cell>
        </row>
        <row r="1219">
          <cell r="B1219" t="str">
            <v>H3302046</v>
          </cell>
          <cell r="C1219" t="str">
            <v>BP ARDELIA</v>
          </cell>
          <cell r="D1219" t="str">
            <v>Balai Pengobatan / Kesehatan Masyarakat</v>
          </cell>
          <cell r="G1219">
            <v>33</v>
          </cell>
          <cell r="H1219">
            <v>3302</v>
          </cell>
          <cell r="I1219" t="str">
            <v>-</v>
          </cell>
          <cell r="J1219">
            <v>0</v>
          </cell>
          <cell r="K1219" t="str">
            <v>JAWA TENGAH</v>
          </cell>
          <cell r="L1219" t="str">
            <v>BANYUMAS</v>
          </cell>
        </row>
        <row r="1220">
          <cell r="B1220" t="str">
            <v>H3302047</v>
          </cell>
          <cell r="C1220" t="str">
            <v>BP PMI</v>
          </cell>
          <cell r="D1220" t="str">
            <v>Balai Pengobatan / Kesehatan Masyarakat</v>
          </cell>
          <cell r="G1220">
            <v>33</v>
          </cell>
          <cell r="H1220">
            <v>3302</v>
          </cell>
          <cell r="I1220" t="str">
            <v>-</v>
          </cell>
          <cell r="J1220">
            <v>0</v>
          </cell>
          <cell r="K1220" t="str">
            <v>JAWA TENGAH</v>
          </cell>
          <cell r="L1220" t="str">
            <v>BANYUMAS</v>
          </cell>
        </row>
        <row r="1221">
          <cell r="B1221" t="str">
            <v>H3302048</v>
          </cell>
          <cell r="C1221" t="str">
            <v>BP FAJAR SEHAT</v>
          </cell>
          <cell r="D1221" t="str">
            <v>Balai Pengobatan / Kesehatan Masyarakat</v>
          </cell>
          <cell r="G1221">
            <v>33</v>
          </cell>
          <cell r="H1221">
            <v>3302</v>
          </cell>
          <cell r="I1221" t="str">
            <v>-</v>
          </cell>
          <cell r="J1221">
            <v>0</v>
          </cell>
          <cell r="K1221" t="str">
            <v>JAWA TENGAH</v>
          </cell>
          <cell r="L1221" t="str">
            <v>BANYUMAS</v>
          </cell>
        </row>
        <row r="1222">
          <cell r="B1222" t="str">
            <v>H3302049</v>
          </cell>
          <cell r="C1222" t="str">
            <v>BP CITRA MEDIKA</v>
          </cell>
          <cell r="D1222" t="str">
            <v>Balai Pengobatan / Kesehatan Masyarakat</v>
          </cell>
          <cell r="G1222">
            <v>33</v>
          </cell>
          <cell r="H1222">
            <v>3302</v>
          </cell>
          <cell r="I1222" t="str">
            <v>-</v>
          </cell>
          <cell r="J1222">
            <v>0</v>
          </cell>
          <cell r="K1222" t="str">
            <v>JAWA TENGAH</v>
          </cell>
          <cell r="L1222" t="str">
            <v>BANYUMAS</v>
          </cell>
        </row>
        <row r="1223">
          <cell r="B1223" t="str">
            <v>H3302050</v>
          </cell>
          <cell r="C1223" t="str">
            <v>BP GRAND MEDICA</v>
          </cell>
          <cell r="D1223" t="str">
            <v>Balai Pengobatan / Kesehatan Masyarakat</v>
          </cell>
          <cell r="G1223">
            <v>33</v>
          </cell>
          <cell r="H1223">
            <v>3302</v>
          </cell>
          <cell r="I1223" t="str">
            <v>-</v>
          </cell>
          <cell r="J1223">
            <v>0</v>
          </cell>
          <cell r="K1223" t="str">
            <v>JAWA TENGAH</v>
          </cell>
          <cell r="L1223" t="str">
            <v>BANYUMAS</v>
          </cell>
        </row>
        <row r="1224">
          <cell r="B1224" t="str">
            <v>H3302051</v>
          </cell>
          <cell r="C1224" t="str">
            <v>BP KOTAYASA</v>
          </cell>
          <cell r="D1224" t="str">
            <v>Balai Pengobatan / Kesehatan Masyarakat</v>
          </cell>
          <cell r="G1224">
            <v>33</v>
          </cell>
          <cell r="H1224">
            <v>3302</v>
          </cell>
          <cell r="I1224" t="str">
            <v>-</v>
          </cell>
          <cell r="J1224">
            <v>0</v>
          </cell>
          <cell r="K1224" t="str">
            <v>JAWA TENGAH</v>
          </cell>
          <cell r="L1224" t="str">
            <v>BANYUMAS</v>
          </cell>
        </row>
        <row r="1225">
          <cell r="B1225" t="str">
            <v>H3302052</v>
          </cell>
          <cell r="C1225" t="str">
            <v>BP. DUKUH WALUH</v>
          </cell>
          <cell r="D1225" t="str">
            <v>Balai Pengobatan / Kesehatan Masyarakat</v>
          </cell>
          <cell r="G1225">
            <v>33</v>
          </cell>
          <cell r="H1225">
            <v>3302</v>
          </cell>
          <cell r="I1225" t="str">
            <v>-</v>
          </cell>
          <cell r="J1225">
            <v>0</v>
          </cell>
          <cell r="K1225" t="str">
            <v>JAWA TENGAH</v>
          </cell>
          <cell r="L1225" t="str">
            <v>BANYUMAS</v>
          </cell>
        </row>
        <row r="1226">
          <cell r="B1226" t="str">
            <v>H3302053</v>
          </cell>
          <cell r="C1226" t="str">
            <v>BP MANUNGGAL</v>
          </cell>
          <cell r="D1226" t="str">
            <v>Balai Pengobatan / Kesehatan Masyarakat</v>
          </cell>
          <cell r="G1226">
            <v>33</v>
          </cell>
          <cell r="H1226">
            <v>3302</v>
          </cell>
          <cell r="I1226" t="str">
            <v>-</v>
          </cell>
          <cell r="J1226">
            <v>0</v>
          </cell>
          <cell r="K1226" t="str">
            <v>JAWA TENGAH</v>
          </cell>
          <cell r="L1226" t="str">
            <v>BANYUMAS</v>
          </cell>
        </row>
        <row r="1227">
          <cell r="B1227" t="str">
            <v>H3302054</v>
          </cell>
          <cell r="C1227" t="str">
            <v>BP SILOAM MEDIKA</v>
          </cell>
          <cell r="D1227" t="str">
            <v>Balai Pengobatan / Kesehatan Masyarakat</v>
          </cell>
          <cell r="G1227">
            <v>33</v>
          </cell>
          <cell r="H1227">
            <v>3302</v>
          </cell>
          <cell r="I1227" t="str">
            <v>-</v>
          </cell>
          <cell r="J1227">
            <v>0</v>
          </cell>
          <cell r="K1227" t="str">
            <v>JAWA TENGAH</v>
          </cell>
          <cell r="L1227" t="str">
            <v>BANYUMAS</v>
          </cell>
        </row>
        <row r="1228">
          <cell r="B1228" t="str">
            <v>H3302055</v>
          </cell>
          <cell r="C1228" t="str">
            <v>BP MUTIARA ZHALZHA FAJAR</v>
          </cell>
          <cell r="D1228" t="str">
            <v>Balai Pengobatan / Kesehatan Masyarakat</v>
          </cell>
          <cell r="G1228">
            <v>33</v>
          </cell>
          <cell r="H1228">
            <v>3302</v>
          </cell>
          <cell r="I1228" t="str">
            <v>-</v>
          </cell>
          <cell r="J1228">
            <v>0</v>
          </cell>
          <cell r="K1228" t="str">
            <v>JAWA TENGAH</v>
          </cell>
          <cell r="L1228" t="str">
            <v>BANYUMAS</v>
          </cell>
        </row>
        <row r="1229">
          <cell r="B1229" t="str">
            <v>H3302056</v>
          </cell>
          <cell r="C1229" t="str">
            <v>BP MITRA HUSADA</v>
          </cell>
          <cell r="D1229" t="str">
            <v>Balai Pengobatan / Kesehatan Masyarakat</v>
          </cell>
          <cell r="G1229">
            <v>33</v>
          </cell>
          <cell r="H1229">
            <v>3302</v>
          </cell>
          <cell r="I1229" t="str">
            <v>-</v>
          </cell>
          <cell r="J1229">
            <v>0</v>
          </cell>
          <cell r="K1229" t="str">
            <v>JAWA TENGAH</v>
          </cell>
          <cell r="L1229" t="str">
            <v>BANYUMAS</v>
          </cell>
        </row>
        <row r="1230">
          <cell r="B1230" t="str">
            <v>H3302057</v>
          </cell>
          <cell r="C1230" t="str">
            <v>BP SAWANGAN</v>
          </cell>
          <cell r="D1230" t="str">
            <v>Balai Pengobatan / Kesehatan Masyarakat</v>
          </cell>
          <cell r="G1230">
            <v>33</v>
          </cell>
          <cell r="H1230">
            <v>3302</v>
          </cell>
          <cell r="I1230" t="str">
            <v>-</v>
          </cell>
          <cell r="J1230">
            <v>0</v>
          </cell>
          <cell r="K1230" t="str">
            <v>JAWA TENGAH</v>
          </cell>
          <cell r="L1230" t="str">
            <v>BANYUMAS</v>
          </cell>
        </row>
        <row r="1231">
          <cell r="B1231" t="str">
            <v>H3303088</v>
          </cell>
          <cell r="C1231" t="str">
            <v>BP BOJONGSARI</v>
          </cell>
          <cell r="D1231" t="str">
            <v>Balai Pengobatan / Kesehatan Masyarakat</v>
          </cell>
          <cell r="G1231">
            <v>33</v>
          </cell>
          <cell r="H1231">
            <v>3303</v>
          </cell>
          <cell r="I1231" t="str">
            <v>-</v>
          </cell>
          <cell r="J1231">
            <v>0</v>
          </cell>
          <cell r="K1231" t="str">
            <v>JAWA TENGAH</v>
          </cell>
          <cell r="L1231" t="str">
            <v>PURBALINGGA</v>
          </cell>
        </row>
        <row r="1232">
          <cell r="B1232" t="str">
            <v>H3303093</v>
          </cell>
          <cell r="C1232" t="str">
            <v>DHARMA KASIH</v>
          </cell>
          <cell r="D1232" t="str">
            <v>Balai Pengobatan / Kesehatan Masyarakat</v>
          </cell>
          <cell r="G1232">
            <v>33</v>
          </cell>
          <cell r="H1232">
            <v>3303</v>
          </cell>
          <cell r="I1232" t="str">
            <v>-</v>
          </cell>
          <cell r="J1232">
            <v>0</v>
          </cell>
          <cell r="K1232" t="str">
            <v>JAWA TENGAH</v>
          </cell>
          <cell r="L1232" t="str">
            <v>PURBALINGGA</v>
          </cell>
        </row>
        <row r="1233">
          <cell r="B1233" t="str">
            <v>H3304009</v>
          </cell>
          <cell r="C1233" t="str">
            <v>BALAI PENGOBATAN</v>
          </cell>
          <cell r="D1233" t="str">
            <v>Balai Pengobatan / Kesehatan Masyarakat</v>
          </cell>
          <cell r="G1233">
            <v>33</v>
          </cell>
          <cell r="H1233">
            <v>3304</v>
          </cell>
          <cell r="I1233" t="str">
            <v>-</v>
          </cell>
          <cell r="J1233">
            <v>0</v>
          </cell>
          <cell r="K1233" t="str">
            <v>JAWA TENGAH</v>
          </cell>
          <cell r="L1233" t="str">
            <v>BANJARNEGARA</v>
          </cell>
        </row>
        <row r="1234">
          <cell r="B1234" t="str">
            <v>H3307101</v>
          </cell>
          <cell r="C1234" t="str">
            <v>BP. Winong Sari</v>
          </cell>
          <cell r="D1234" t="str">
            <v>Balai Pengobatan / Kesehatan Masyarakat</v>
          </cell>
          <cell r="G1234">
            <v>33</v>
          </cell>
          <cell r="H1234">
            <v>3307</v>
          </cell>
          <cell r="I1234" t="str">
            <v>-</v>
          </cell>
          <cell r="J1234">
            <v>0</v>
          </cell>
          <cell r="K1234" t="str">
            <v>JAWA TENGAH</v>
          </cell>
          <cell r="L1234" t="str">
            <v>WONOSOBO</v>
          </cell>
        </row>
        <row r="1235">
          <cell r="B1235" t="str">
            <v>H3307103</v>
          </cell>
          <cell r="C1235" t="str">
            <v>BP/RB Siti Khotijah</v>
          </cell>
          <cell r="D1235" t="str">
            <v>Balai Pengobatan / Kesehatan Masyarakat</v>
          </cell>
          <cell r="G1235">
            <v>33</v>
          </cell>
          <cell r="H1235">
            <v>3307</v>
          </cell>
          <cell r="I1235" t="str">
            <v>-</v>
          </cell>
          <cell r="J1235">
            <v>0</v>
          </cell>
          <cell r="K1235" t="str">
            <v>JAWA TENGAH</v>
          </cell>
          <cell r="L1235" t="str">
            <v>WONOSOBO</v>
          </cell>
        </row>
        <row r="1236">
          <cell r="B1236" t="str">
            <v>H3307105</v>
          </cell>
          <cell r="C1236" t="str">
            <v>BP TAMBI</v>
          </cell>
          <cell r="D1236" t="str">
            <v>Balai Pengobatan / Kesehatan Masyarakat</v>
          </cell>
          <cell r="G1236">
            <v>33</v>
          </cell>
          <cell r="H1236">
            <v>3307</v>
          </cell>
          <cell r="I1236" t="str">
            <v>-</v>
          </cell>
          <cell r="J1236">
            <v>0</v>
          </cell>
          <cell r="K1236" t="str">
            <v>JAWA TENGAH</v>
          </cell>
          <cell r="L1236" t="str">
            <v>WONOSOBO</v>
          </cell>
        </row>
        <row r="1237">
          <cell r="B1237" t="str">
            <v>H3308056</v>
          </cell>
          <cell r="C1237" t="str">
            <v>BP Patal Secang</v>
          </cell>
          <cell r="D1237" t="str">
            <v>Balai Pengobatan / Kesehatan Masyarakat</v>
          </cell>
          <cell r="G1237">
            <v>33</v>
          </cell>
          <cell r="H1237">
            <v>3308</v>
          </cell>
          <cell r="I1237" t="str">
            <v>-</v>
          </cell>
          <cell r="J1237">
            <v>0</v>
          </cell>
          <cell r="K1237" t="str">
            <v>JAWA TENGAH</v>
          </cell>
          <cell r="L1237" t="str">
            <v>MAGELANG</v>
          </cell>
        </row>
        <row r="1238">
          <cell r="B1238" t="str">
            <v>H3308057</v>
          </cell>
          <cell r="C1238" t="str">
            <v>BP PT Djohar</v>
          </cell>
          <cell r="D1238" t="str">
            <v>Balai Pengobatan / Kesehatan Masyarakat</v>
          </cell>
          <cell r="G1238">
            <v>33</v>
          </cell>
          <cell r="H1238">
            <v>3308</v>
          </cell>
          <cell r="I1238" t="str">
            <v>-</v>
          </cell>
          <cell r="J1238">
            <v>0</v>
          </cell>
          <cell r="K1238" t="str">
            <v>JAWA TENGAH</v>
          </cell>
          <cell r="L1238" t="str">
            <v>MAGELANG</v>
          </cell>
        </row>
        <row r="1239">
          <cell r="B1239" t="str">
            <v>H3308058</v>
          </cell>
          <cell r="C1239" t="str">
            <v>BP Radia Medika</v>
          </cell>
          <cell r="D1239" t="str">
            <v>Balai Pengobatan / Kesehatan Masyarakat</v>
          </cell>
          <cell r="G1239">
            <v>33</v>
          </cell>
          <cell r="H1239">
            <v>3308</v>
          </cell>
          <cell r="I1239" t="str">
            <v>-</v>
          </cell>
          <cell r="J1239">
            <v>0</v>
          </cell>
          <cell r="K1239" t="str">
            <v>JAWA TENGAH</v>
          </cell>
          <cell r="L1239" t="str">
            <v>MAGELANG</v>
          </cell>
        </row>
        <row r="1240">
          <cell r="B1240" t="str">
            <v>H3308059</v>
          </cell>
          <cell r="C1240" t="str">
            <v>BP Al Amien PKU M Secang</v>
          </cell>
          <cell r="D1240" t="str">
            <v>Balai Pengobatan / Kesehatan Masyarakat</v>
          </cell>
          <cell r="G1240">
            <v>33</v>
          </cell>
          <cell r="H1240">
            <v>3308</v>
          </cell>
          <cell r="I1240" t="str">
            <v>-</v>
          </cell>
          <cell r="J1240">
            <v>0</v>
          </cell>
          <cell r="K1240" t="str">
            <v>JAWA TENGAH</v>
          </cell>
          <cell r="L1240" t="str">
            <v>MAGELANG</v>
          </cell>
        </row>
        <row r="1241">
          <cell r="B1241" t="str">
            <v>H3308060</v>
          </cell>
          <cell r="C1241" t="str">
            <v>BP Dwi Puspita</v>
          </cell>
          <cell r="D1241" t="str">
            <v>Balai Pengobatan / Kesehatan Masyarakat</v>
          </cell>
          <cell r="G1241">
            <v>33</v>
          </cell>
          <cell r="H1241">
            <v>3308</v>
          </cell>
          <cell r="I1241" t="str">
            <v>-</v>
          </cell>
          <cell r="J1241">
            <v>0</v>
          </cell>
          <cell r="K1241" t="str">
            <v>JAWA TENGAH</v>
          </cell>
          <cell r="L1241" t="str">
            <v>MAGELANG</v>
          </cell>
        </row>
        <row r="1242">
          <cell r="B1242" t="str">
            <v>H3308061</v>
          </cell>
          <cell r="C1242" t="str">
            <v>BP Mitra Sehat</v>
          </cell>
          <cell r="D1242" t="str">
            <v>Balai Pengobatan / Kesehatan Masyarakat</v>
          </cell>
          <cell r="G1242">
            <v>33</v>
          </cell>
          <cell r="H1242">
            <v>3308</v>
          </cell>
          <cell r="I1242" t="str">
            <v>-</v>
          </cell>
          <cell r="J1242">
            <v>0</v>
          </cell>
          <cell r="K1242" t="str">
            <v>JAWA TENGAH</v>
          </cell>
          <cell r="L1242" t="str">
            <v>MAGELANG</v>
          </cell>
        </row>
        <row r="1243">
          <cell r="B1243" t="str">
            <v>H3308063</v>
          </cell>
          <cell r="C1243" t="str">
            <v>BP AN Najeah Baitus Sichan</v>
          </cell>
          <cell r="D1243" t="str">
            <v>Balai Pengobatan / Kesehatan Masyarakat</v>
          </cell>
          <cell r="G1243">
            <v>33</v>
          </cell>
          <cell r="H1243">
            <v>3308</v>
          </cell>
          <cell r="I1243" t="str">
            <v>-</v>
          </cell>
          <cell r="J1243">
            <v>0</v>
          </cell>
          <cell r="K1243" t="str">
            <v>JAWA TENGAH</v>
          </cell>
          <cell r="L1243" t="str">
            <v>MAGELANG</v>
          </cell>
        </row>
        <row r="1244">
          <cell r="B1244" t="str">
            <v>H3308064</v>
          </cell>
          <cell r="C1244" t="str">
            <v>BP Mer-C</v>
          </cell>
          <cell r="D1244" t="str">
            <v>Balai Pengobatan / Kesehatan Masyarakat</v>
          </cell>
          <cell r="G1244">
            <v>33</v>
          </cell>
          <cell r="H1244">
            <v>3308</v>
          </cell>
          <cell r="I1244" t="str">
            <v>-</v>
          </cell>
          <cell r="J1244">
            <v>0</v>
          </cell>
          <cell r="K1244" t="str">
            <v>JAWA TENGAH</v>
          </cell>
          <cell r="L1244" t="str">
            <v>MAGELANG</v>
          </cell>
        </row>
        <row r="1245">
          <cell r="B1245" t="str">
            <v>H3308066</v>
          </cell>
          <cell r="C1245" t="str">
            <v>BP Al Ikhlas Borobudur</v>
          </cell>
          <cell r="D1245" t="str">
            <v>Balai Pengobatan / Kesehatan Masyarakat</v>
          </cell>
          <cell r="G1245">
            <v>33</v>
          </cell>
          <cell r="H1245">
            <v>3308</v>
          </cell>
          <cell r="I1245" t="str">
            <v>-</v>
          </cell>
          <cell r="J1245">
            <v>0</v>
          </cell>
          <cell r="K1245" t="str">
            <v>JAWA TENGAH</v>
          </cell>
          <cell r="L1245" t="str">
            <v>MAGELANG</v>
          </cell>
        </row>
        <row r="1246">
          <cell r="B1246" t="str">
            <v>H3308067</v>
          </cell>
          <cell r="C1246" t="str">
            <v>BP Muslimat NU</v>
          </cell>
          <cell r="D1246" t="str">
            <v>Balai Pengobatan / Kesehatan Masyarakat</v>
          </cell>
          <cell r="G1246">
            <v>33</v>
          </cell>
          <cell r="H1246">
            <v>3308</v>
          </cell>
          <cell r="I1246" t="str">
            <v>-</v>
          </cell>
          <cell r="J1246">
            <v>0</v>
          </cell>
          <cell r="K1246" t="str">
            <v>JAWA TENGAH</v>
          </cell>
          <cell r="L1246" t="str">
            <v>MAGELANG</v>
          </cell>
        </row>
        <row r="1247">
          <cell r="B1247" t="str">
            <v>H3308068</v>
          </cell>
          <cell r="C1247" t="str">
            <v>BP Yoga Darma</v>
          </cell>
          <cell r="D1247" t="str">
            <v>Balai Pengobatan / Kesehatan Masyarakat</v>
          </cell>
          <cell r="G1247">
            <v>33</v>
          </cell>
          <cell r="H1247">
            <v>3308</v>
          </cell>
          <cell r="I1247" t="str">
            <v>-</v>
          </cell>
          <cell r="J1247">
            <v>0</v>
          </cell>
          <cell r="K1247" t="str">
            <v>JAWA TENGAH</v>
          </cell>
          <cell r="L1247" t="str">
            <v>MAGELANG</v>
          </cell>
        </row>
        <row r="1248">
          <cell r="B1248" t="str">
            <v>H3308069</v>
          </cell>
          <cell r="C1248" t="str">
            <v>BP Puruhito Health Centre</v>
          </cell>
          <cell r="D1248" t="str">
            <v>Balai Pengobatan / Kesehatan Masyarakat</v>
          </cell>
          <cell r="G1248">
            <v>33</v>
          </cell>
          <cell r="H1248">
            <v>3308</v>
          </cell>
          <cell r="I1248" t="str">
            <v>-</v>
          </cell>
          <cell r="J1248">
            <v>0</v>
          </cell>
          <cell r="K1248" t="str">
            <v>JAWA TENGAH</v>
          </cell>
          <cell r="L1248" t="str">
            <v>MAGELANG</v>
          </cell>
        </row>
        <row r="1249">
          <cell r="B1249" t="str">
            <v>H3308070</v>
          </cell>
          <cell r="C1249" t="str">
            <v>BP ICB Salam</v>
          </cell>
          <cell r="D1249" t="str">
            <v>Balai Pengobatan / Kesehatan Masyarakat</v>
          </cell>
          <cell r="G1249">
            <v>33</v>
          </cell>
          <cell r="H1249">
            <v>3308</v>
          </cell>
          <cell r="I1249" t="str">
            <v>-</v>
          </cell>
          <cell r="J1249">
            <v>0</v>
          </cell>
          <cell r="K1249" t="str">
            <v>JAWA TENGAH</v>
          </cell>
          <cell r="L1249" t="str">
            <v>MAGELANG</v>
          </cell>
        </row>
        <row r="1250">
          <cell r="B1250" t="str">
            <v>H3308071</v>
          </cell>
          <cell r="C1250" t="str">
            <v>BP Siti Khadhijah</v>
          </cell>
          <cell r="D1250" t="str">
            <v>Balai Pengobatan / Kesehatan Masyarakat</v>
          </cell>
          <cell r="G1250">
            <v>33</v>
          </cell>
          <cell r="H1250">
            <v>3308</v>
          </cell>
          <cell r="I1250" t="str">
            <v>-</v>
          </cell>
          <cell r="J1250">
            <v>0</v>
          </cell>
          <cell r="K1250" t="str">
            <v>JAWA TENGAH</v>
          </cell>
          <cell r="L1250" t="str">
            <v>MAGELANG</v>
          </cell>
        </row>
        <row r="1251">
          <cell r="B1251" t="str">
            <v>H3308072</v>
          </cell>
          <cell r="C1251" t="str">
            <v>BP Gumuk Walik Medika</v>
          </cell>
          <cell r="D1251" t="str">
            <v>Balai Pengobatan / Kesehatan Masyarakat</v>
          </cell>
          <cell r="G1251">
            <v>33</v>
          </cell>
          <cell r="H1251">
            <v>3308</v>
          </cell>
          <cell r="I1251" t="str">
            <v>-</v>
          </cell>
          <cell r="J1251">
            <v>0</v>
          </cell>
          <cell r="K1251" t="str">
            <v>JAWA TENGAH</v>
          </cell>
          <cell r="L1251" t="str">
            <v>MAGELANG</v>
          </cell>
        </row>
        <row r="1252">
          <cell r="B1252" t="str">
            <v>H3308073</v>
          </cell>
          <cell r="C1252" t="str">
            <v>BP Uswatun Khasanah</v>
          </cell>
          <cell r="D1252" t="str">
            <v>Balai Pengobatan / Kesehatan Masyarakat</v>
          </cell>
          <cell r="G1252">
            <v>33</v>
          </cell>
          <cell r="H1252">
            <v>3308</v>
          </cell>
          <cell r="I1252" t="str">
            <v>-</v>
          </cell>
          <cell r="J1252">
            <v>0</v>
          </cell>
          <cell r="K1252" t="str">
            <v>JAWA TENGAH</v>
          </cell>
          <cell r="L1252" t="str">
            <v>MAGELANG</v>
          </cell>
        </row>
        <row r="1253">
          <cell r="B1253" t="str">
            <v>H3308074</v>
          </cell>
          <cell r="C1253" t="str">
            <v>BP Amanah</v>
          </cell>
          <cell r="D1253" t="str">
            <v>Balai Pengobatan / Kesehatan Masyarakat</v>
          </cell>
          <cell r="G1253">
            <v>33</v>
          </cell>
          <cell r="H1253">
            <v>3308</v>
          </cell>
          <cell r="I1253" t="str">
            <v>-</v>
          </cell>
          <cell r="J1253">
            <v>0</v>
          </cell>
          <cell r="K1253" t="str">
            <v>JAWA TENGAH</v>
          </cell>
          <cell r="L1253" t="str">
            <v>MAGELANG</v>
          </cell>
        </row>
        <row r="1254">
          <cell r="B1254" t="str">
            <v>H3308075</v>
          </cell>
          <cell r="C1254" t="str">
            <v>BP Aisyiyah Bandongan</v>
          </cell>
          <cell r="D1254" t="str">
            <v>Balai Pengobatan / Kesehatan Masyarakat</v>
          </cell>
          <cell r="G1254">
            <v>33</v>
          </cell>
          <cell r="H1254">
            <v>3308</v>
          </cell>
          <cell r="I1254" t="str">
            <v>-</v>
          </cell>
          <cell r="J1254">
            <v>0</v>
          </cell>
          <cell r="K1254" t="str">
            <v>JAWA TENGAH</v>
          </cell>
          <cell r="L1254" t="str">
            <v>MAGELANG</v>
          </cell>
        </row>
        <row r="1255">
          <cell r="B1255" t="str">
            <v>H3309005</v>
          </cell>
          <cell r="C1255" t="str">
            <v>BP ETIKA</v>
          </cell>
          <cell r="D1255" t="str">
            <v>Balai Pengobatan / Kesehatan Masyarakat</v>
          </cell>
          <cell r="G1255">
            <v>33</v>
          </cell>
          <cell r="H1255">
            <v>3309</v>
          </cell>
          <cell r="I1255" t="str">
            <v>-</v>
          </cell>
          <cell r="J1255">
            <v>0</v>
          </cell>
          <cell r="K1255" t="str">
            <v>JAWA TENGAH</v>
          </cell>
          <cell r="L1255" t="str">
            <v>BOYOLALI</v>
          </cell>
        </row>
        <row r="1256">
          <cell r="B1256" t="str">
            <v>H3309006</v>
          </cell>
          <cell r="C1256" t="str">
            <v>BP PKU Muhammadiyah Simo</v>
          </cell>
          <cell r="D1256" t="str">
            <v>Balai Pengobatan / Kesehatan Masyarakat</v>
          </cell>
          <cell r="G1256">
            <v>33</v>
          </cell>
          <cell r="H1256">
            <v>3309</v>
          </cell>
          <cell r="I1256" t="str">
            <v>-</v>
          </cell>
          <cell r="J1256">
            <v>0</v>
          </cell>
          <cell r="K1256" t="str">
            <v>JAWA TENGAH</v>
          </cell>
          <cell r="L1256" t="str">
            <v>BOYOLALI</v>
          </cell>
        </row>
        <row r="1257">
          <cell r="B1257" t="str">
            <v>H3309007</v>
          </cell>
          <cell r="C1257" t="str">
            <v>BP ASY SYIFAIYYAH</v>
          </cell>
          <cell r="D1257" t="str">
            <v>Balai Pengobatan / Kesehatan Masyarakat</v>
          </cell>
          <cell r="G1257">
            <v>33</v>
          </cell>
          <cell r="H1257">
            <v>3309</v>
          </cell>
          <cell r="I1257" t="str">
            <v>-</v>
          </cell>
          <cell r="J1257">
            <v>0</v>
          </cell>
          <cell r="K1257" t="str">
            <v>JAWA TENGAH</v>
          </cell>
          <cell r="L1257" t="str">
            <v>BOYOLALI</v>
          </cell>
        </row>
        <row r="1258">
          <cell r="B1258" t="str">
            <v>H3309008</v>
          </cell>
          <cell r="C1258" t="str">
            <v>BP MEDIKA</v>
          </cell>
          <cell r="D1258" t="str">
            <v>Balai Pengobatan / Kesehatan Masyarakat</v>
          </cell>
          <cell r="G1258">
            <v>33</v>
          </cell>
          <cell r="H1258">
            <v>3309</v>
          </cell>
          <cell r="I1258" t="str">
            <v>-</v>
          </cell>
          <cell r="J1258">
            <v>0</v>
          </cell>
          <cell r="K1258" t="str">
            <v>JAWA TENGAH</v>
          </cell>
          <cell r="L1258" t="str">
            <v>BOYOLALI</v>
          </cell>
        </row>
        <row r="1259">
          <cell r="B1259" t="str">
            <v>H3315003</v>
          </cell>
          <cell r="C1259" t="str">
            <v>BP WALISONGO BRATI</v>
          </cell>
          <cell r="D1259" t="str">
            <v>Balai Pengobatan / Kesehatan Masyarakat</v>
          </cell>
          <cell r="G1259">
            <v>33</v>
          </cell>
          <cell r="H1259">
            <v>3315</v>
          </cell>
          <cell r="I1259" t="str">
            <v>-</v>
          </cell>
          <cell r="J1259">
            <v>0</v>
          </cell>
          <cell r="K1259" t="str">
            <v>JAWA TENGAH</v>
          </cell>
          <cell r="L1259" t="str">
            <v>GROBOGAN</v>
          </cell>
        </row>
        <row r="1260">
          <cell r="B1260" t="str">
            <v>H3315004</v>
          </cell>
          <cell r="C1260" t="str">
            <v>BP SIMPANG LIMA HUSADA PURWODADI</v>
          </cell>
          <cell r="D1260" t="str">
            <v>Balai Pengobatan / Kesehatan Masyarakat</v>
          </cell>
          <cell r="G1260">
            <v>33</v>
          </cell>
          <cell r="H1260">
            <v>3315</v>
          </cell>
          <cell r="I1260" t="str">
            <v>-</v>
          </cell>
          <cell r="J1260">
            <v>0</v>
          </cell>
          <cell r="K1260" t="str">
            <v>JAWA TENGAH</v>
          </cell>
          <cell r="L1260" t="str">
            <v>GROBOGAN</v>
          </cell>
        </row>
        <row r="1261">
          <cell r="B1261" t="str">
            <v>H3315005</v>
          </cell>
          <cell r="C1261" t="str">
            <v>BP HARAPAN KITA SEDADI</v>
          </cell>
          <cell r="D1261" t="str">
            <v>Balai Pengobatan / Kesehatan Masyarakat</v>
          </cell>
          <cell r="G1261">
            <v>33</v>
          </cell>
          <cell r="H1261">
            <v>3315</v>
          </cell>
          <cell r="I1261" t="str">
            <v>-</v>
          </cell>
          <cell r="J1261">
            <v>0</v>
          </cell>
          <cell r="K1261" t="str">
            <v>JAWA TENGAH</v>
          </cell>
          <cell r="L1261" t="str">
            <v>GROBOGAN</v>
          </cell>
        </row>
        <row r="1262">
          <cell r="B1262" t="str">
            <v>H3315006</v>
          </cell>
          <cell r="C1262" t="str">
            <v>BP MARDI LESTARI WIROSARI</v>
          </cell>
          <cell r="D1262" t="str">
            <v>Balai Pengobatan / Kesehatan Masyarakat</v>
          </cell>
          <cell r="G1262">
            <v>33</v>
          </cell>
          <cell r="H1262">
            <v>3315</v>
          </cell>
          <cell r="I1262" t="str">
            <v>-</v>
          </cell>
          <cell r="J1262">
            <v>0</v>
          </cell>
          <cell r="K1262" t="str">
            <v>JAWA TENGAH</v>
          </cell>
          <cell r="L1262" t="str">
            <v>GROBOGAN</v>
          </cell>
        </row>
        <row r="1263">
          <cell r="B1263" t="str">
            <v>H3315007</v>
          </cell>
          <cell r="C1263" t="str">
            <v>BP LEMBAGA PUTRI ASIH TWHARJO</v>
          </cell>
          <cell r="D1263" t="str">
            <v>Balai Pengobatan / Kesehatan Masyarakat</v>
          </cell>
          <cell r="G1263">
            <v>33</v>
          </cell>
          <cell r="H1263">
            <v>3315</v>
          </cell>
          <cell r="I1263" t="str">
            <v>-</v>
          </cell>
          <cell r="J1263">
            <v>0</v>
          </cell>
          <cell r="K1263" t="str">
            <v>JAWA TENGAH</v>
          </cell>
          <cell r="L1263" t="str">
            <v>GROBOGAN</v>
          </cell>
        </row>
        <row r="1264">
          <cell r="B1264" t="str">
            <v>H3316002</v>
          </cell>
          <cell r="C1264" t="str">
            <v>BP Mediska Cepu</v>
          </cell>
          <cell r="D1264" t="str">
            <v>Balai Pengobatan / Kesehatan Masyarakat</v>
          </cell>
          <cell r="G1264">
            <v>33</v>
          </cell>
          <cell r="H1264">
            <v>3316</v>
          </cell>
          <cell r="I1264" t="str">
            <v>-</v>
          </cell>
          <cell r="J1264">
            <v>0</v>
          </cell>
          <cell r="K1264" t="str">
            <v>JAWA TENGAH</v>
          </cell>
          <cell r="L1264" t="str">
            <v>BLORA</v>
          </cell>
        </row>
        <row r="1265">
          <cell r="B1265" t="str">
            <v>H3316003</v>
          </cell>
          <cell r="C1265" t="str">
            <v>BP/RB Bagas Cepu</v>
          </cell>
          <cell r="D1265" t="str">
            <v>Balai Pengobatan / Kesehatan Masyarakat</v>
          </cell>
          <cell r="G1265">
            <v>33</v>
          </cell>
          <cell r="H1265">
            <v>3316</v>
          </cell>
          <cell r="I1265" t="str">
            <v>-</v>
          </cell>
          <cell r="J1265">
            <v>0</v>
          </cell>
          <cell r="K1265" t="str">
            <v>JAWA TENGAH</v>
          </cell>
          <cell r="L1265" t="str">
            <v>BLORA</v>
          </cell>
        </row>
        <row r="1266">
          <cell r="B1266" t="str">
            <v>H3316004</v>
          </cell>
          <cell r="C1266" t="str">
            <v>BP NU Cepu</v>
          </cell>
          <cell r="D1266" t="str">
            <v>Balai Pengobatan / Kesehatan Masyarakat</v>
          </cell>
          <cell r="G1266">
            <v>33</v>
          </cell>
          <cell r="H1266">
            <v>3316</v>
          </cell>
          <cell r="I1266" t="str">
            <v>-</v>
          </cell>
          <cell r="J1266">
            <v>0</v>
          </cell>
          <cell r="K1266" t="str">
            <v>JAWA TENGAH</v>
          </cell>
          <cell r="L1266" t="str">
            <v>BLORA</v>
          </cell>
        </row>
        <row r="1267">
          <cell r="B1267" t="str">
            <v>H3316006</v>
          </cell>
          <cell r="C1267" t="str">
            <v>BP/RB Keluarga Randublatung</v>
          </cell>
          <cell r="D1267" t="str">
            <v>Balai Pengobatan / Kesehatan Masyarakat</v>
          </cell>
          <cell r="G1267">
            <v>33</v>
          </cell>
          <cell r="H1267">
            <v>3316</v>
          </cell>
          <cell r="I1267" t="str">
            <v>-</v>
          </cell>
          <cell r="J1267">
            <v>0</v>
          </cell>
          <cell r="K1267" t="str">
            <v>JAWA TENGAH</v>
          </cell>
          <cell r="L1267" t="str">
            <v>BLORA</v>
          </cell>
        </row>
        <row r="1268">
          <cell r="B1268" t="str">
            <v>H3316007</v>
          </cell>
          <cell r="C1268" t="str">
            <v>BP PKU Muh Kunduran</v>
          </cell>
          <cell r="D1268" t="str">
            <v>Balai Pengobatan / Kesehatan Masyarakat</v>
          </cell>
          <cell r="G1268">
            <v>33</v>
          </cell>
          <cell r="H1268">
            <v>3316</v>
          </cell>
          <cell r="I1268" t="str">
            <v>-</v>
          </cell>
          <cell r="J1268">
            <v>0</v>
          </cell>
          <cell r="K1268" t="str">
            <v>JAWA TENGAH</v>
          </cell>
          <cell r="L1268" t="str">
            <v>BLORA</v>
          </cell>
        </row>
        <row r="1269">
          <cell r="B1269" t="str">
            <v>H3316008</v>
          </cell>
          <cell r="C1269" t="str">
            <v>BP/RB Kasih Ibu Kunduran</v>
          </cell>
          <cell r="D1269" t="str">
            <v>Balai Pengobatan / Kesehatan Masyarakat</v>
          </cell>
          <cell r="G1269">
            <v>33</v>
          </cell>
          <cell r="H1269">
            <v>3316</v>
          </cell>
          <cell r="I1269" t="str">
            <v>-</v>
          </cell>
          <cell r="J1269">
            <v>0</v>
          </cell>
          <cell r="K1269" t="str">
            <v>JAWA TENGAH</v>
          </cell>
          <cell r="L1269" t="str">
            <v>BLORA</v>
          </cell>
        </row>
        <row r="1270">
          <cell r="B1270" t="str">
            <v>H3316009</v>
          </cell>
          <cell r="C1270" t="str">
            <v>BP/RB Tali Kasih Jepon</v>
          </cell>
          <cell r="D1270" t="str">
            <v>Balai Pengobatan / Kesehatan Masyarakat</v>
          </cell>
          <cell r="G1270">
            <v>33</v>
          </cell>
          <cell r="H1270">
            <v>3316</v>
          </cell>
          <cell r="I1270" t="str">
            <v>-</v>
          </cell>
          <cell r="J1270">
            <v>0</v>
          </cell>
          <cell r="K1270" t="str">
            <v>JAWA TENGAH</v>
          </cell>
          <cell r="L1270" t="str">
            <v>BLORA</v>
          </cell>
        </row>
        <row r="1271">
          <cell r="B1271" t="str">
            <v>H3316010</v>
          </cell>
          <cell r="C1271" t="str">
            <v>BP/RB Pancasila Randublatung</v>
          </cell>
          <cell r="D1271" t="str">
            <v>Balai Pengobatan / Kesehatan Masyarakat</v>
          </cell>
          <cell r="G1271">
            <v>33</v>
          </cell>
          <cell r="H1271">
            <v>3316</v>
          </cell>
          <cell r="I1271" t="str">
            <v>-</v>
          </cell>
          <cell r="J1271">
            <v>0</v>
          </cell>
          <cell r="K1271" t="str">
            <v>JAWA TENGAH</v>
          </cell>
          <cell r="L1271" t="str">
            <v>BLORA</v>
          </cell>
        </row>
        <row r="1272">
          <cell r="B1272" t="str">
            <v>H3316011</v>
          </cell>
          <cell r="C1272" t="str">
            <v>BP. Mulia Husada Blora</v>
          </cell>
          <cell r="D1272" t="str">
            <v>Balai Pengobatan / Kesehatan Masyarakat</v>
          </cell>
          <cell r="G1272">
            <v>33</v>
          </cell>
          <cell r="H1272">
            <v>3316</v>
          </cell>
          <cell r="I1272" t="str">
            <v>-</v>
          </cell>
          <cell r="J1272">
            <v>0</v>
          </cell>
          <cell r="K1272" t="str">
            <v>JAWA TENGAH</v>
          </cell>
          <cell r="L1272" t="str">
            <v>BLORA</v>
          </cell>
        </row>
        <row r="1273">
          <cell r="B1273" t="str">
            <v>H3316013</v>
          </cell>
          <cell r="C1273" t="str">
            <v>BP/RB PKU Muh Randublatung</v>
          </cell>
          <cell r="D1273" t="str">
            <v>Balai Pengobatan / Kesehatan Masyarakat</v>
          </cell>
          <cell r="G1273">
            <v>33</v>
          </cell>
          <cell r="H1273">
            <v>3316</v>
          </cell>
          <cell r="I1273" t="str">
            <v>-</v>
          </cell>
          <cell r="J1273">
            <v>0</v>
          </cell>
          <cell r="K1273" t="str">
            <v>JAWA TENGAH</v>
          </cell>
          <cell r="L1273" t="str">
            <v>BLORA</v>
          </cell>
        </row>
        <row r="1274">
          <cell r="B1274" t="str">
            <v>H3316015</v>
          </cell>
          <cell r="C1274" t="str">
            <v>BP Pertamina Cepu</v>
          </cell>
          <cell r="D1274" t="str">
            <v>Balai Pengobatan / Kesehatan Masyarakat</v>
          </cell>
          <cell r="G1274">
            <v>33</v>
          </cell>
          <cell r="H1274">
            <v>3316</v>
          </cell>
          <cell r="I1274" t="str">
            <v>-</v>
          </cell>
          <cell r="J1274">
            <v>0</v>
          </cell>
          <cell r="K1274" t="str">
            <v>JAWA TENGAH</v>
          </cell>
          <cell r="L1274" t="str">
            <v>BLORA</v>
          </cell>
        </row>
        <row r="1275">
          <cell r="B1275" t="str">
            <v>H3317005</v>
          </cell>
          <cell r="C1275" t="str">
            <v>BP Panti Bahagia</v>
          </cell>
          <cell r="D1275" t="str">
            <v>Balai Pengobatan / Kesehatan Masyarakat</v>
          </cell>
          <cell r="G1275">
            <v>33</v>
          </cell>
          <cell r="H1275">
            <v>3317</v>
          </cell>
          <cell r="I1275" t="str">
            <v>-</v>
          </cell>
          <cell r="J1275">
            <v>0</v>
          </cell>
          <cell r="K1275" t="str">
            <v>JAWA TENGAH</v>
          </cell>
          <cell r="L1275" t="str">
            <v>REMBANG</v>
          </cell>
        </row>
        <row r="1276">
          <cell r="B1276" t="str">
            <v>H3317006</v>
          </cell>
          <cell r="C1276" t="str">
            <v>BP Nususyifa</v>
          </cell>
          <cell r="D1276" t="str">
            <v>Balai Pengobatan / Kesehatan Masyarakat</v>
          </cell>
          <cell r="G1276">
            <v>33</v>
          </cell>
          <cell r="H1276">
            <v>3317</v>
          </cell>
          <cell r="I1276" t="str">
            <v>-</v>
          </cell>
          <cell r="J1276">
            <v>0</v>
          </cell>
          <cell r="K1276" t="str">
            <v>JAWA TENGAH</v>
          </cell>
          <cell r="L1276" t="str">
            <v>REMBANG</v>
          </cell>
        </row>
        <row r="1277">
          <cell r="B1277" t="str">
            <v>H3318005</v>
          </cell>
          <cell r="C1277" t="str">
            <v>BP ASRINA</v>
          </cell>
          <cell r="D1277" t="str">
            <v>Balai Pengobatan / Kesehatan Masyarakat</v>
          </cell>
          <cell r="G1277">
            <v>33</v>
          </cell>
          <cell r="H1277">
            <v>3318</v>
          </cell>
          <cell r="I1277" t="str">
            <v>-</v>
          </cell>
          <cell r="J1277">
            <v>0</v>
          </cell>
          <cell r="K1277" t="str">
            <v>JAWA TENGAH</v>
          </cell>
          <cell r="L1277" t="str">
            <v>PATI</v>
          </cell>
        </row>
        <row r="1278">
          <cell r="B1278" t="str">
            <v>H3319001</v>
          </cell>
          <cell r="C1278" t="str">
            <v>BP Sukun Group</v>
          </cell>
          <cell r="D1278" t="str">
            <v>Balai Pengobatan / Kesehatan Masyarakat</v>
          </cell>
          <cell r="G1278">
            <v>33</v>
          </cell>
          <cell r="H1278">
            <v>3319</v>
          </cell>
          <cell r="I1278" t="str">
            <v>-</v>
          </cell>
          <cell r="J1278">
            <v>0</v>
          </cell>
          <cell r="K1278" t="str">
            <v>JAWA TENGAH</v>
          </cell>
          <cell r="L1278" t="str">
            <v>KUDUS</v>
          </cell>
        </row>
        <row r="1279">
          <cell r="B1279" t="str">
            <v>H3319002</v>
          </cell>
          <cell r="C1279" t="str">
            <v>BP Bina Sehat 1</v>
          </cell>
          <cell r="D1279" t="str">
            <v>Balai Pengobatan / Kesehatan Masyarakat</v>
          </cell>
          <cell r="G1279">
            <v>33</v>
          </cell>
          <cell r="H1279">
            <v>3319</v>
          </cell>
          <cell r="I1279" t="str">
            <v>-</v>
          </cell>
          <cell r="J1279">
            <v>0</v>
          </cell>
          <cell r="K1279" t="str">
            <v>JAWA TENGAH</v>
          </cell>
          <cell r="L1279" t="str">
            <v>KUDUS</v>
          </cell>
        </row>
        <row r="1280">
          <cell r="B1280" t="str">
            <v>H3319003</v>
          </cell>
          <cell r="C1280" t="str">
            <v>BP Bina Sehat 3</v>
          </cell>
          <cell r="D1280" t="str">
            <v>Balai Pengobatan / Kesehatan Masyarakat</v>
          </cell>
          <cell r="G1280">
            <v>33</v>
          </cell>
          <cell r="H1280">
            <v>3319</v>
          </cell>
          <cell r="I1280" t="str">
            <v>-</v>
          </cell>
          <cell r="J1280">
            <v>0</v>
          </cell>
          <cell r="K1280" t="str">
            <v>JAWA TENGAH</v>
          </cell>
          <cell r="L1280" t="str">
            <v>KUDUS</v>
          </cell>
        </row>
        <row r="1281">
          <cell r="B1281" t="str">
            <v>H3319004</v>
          </cell>
          <cell r="C1281" t="str">
            <v>BP Asy Syifa</v>
          </cell>
          <cell r="D1281" t="str">
            <v>Balai Pengobatan / Kesehatan Masyarakat</v>
          </cell>
          <cell r="G1281">
            <v>33</v>
          </cell>
          <cell r="H1281">
            <v>3319</v>
          </cell>
          <cell r="I1281" t="str">
            <v>-</v>
          </cell>
          <cell r="J1281">
            <v>0</v>
          </cell>
          <cell r="K1281" t="str">
            <v>JAWA TENGAH</v>
          </cell>
          <cell r="L1281" t="str">
            <v>KUDUS</v>
          </cell>
        </row>
        <row r="1282">
          <cell r="B1282" t="str">
            <v>H3319005</v>
          </cell>
          <cell r="C1282" t="str">
            <v>BP Prambatan Sehat</v>
          </cell>
          <cell r="D1282" t="str">
            <v>Balai Pengobatan / Kesehatan Masyarakat</v>
          </cell>
          <cell r="G1282">
            <v>33</v>
          </cell>
          <cell r="H1282">
            <v>3319</v>
          </cell>
          <cell r="I1282" t="str">
            <v>-</v>
          </cell>
          <cell r="J1282">
            <v>0</v>
          </cell>
          <cell r="K1282" t="str">
            <v>JAWA TENGAH</v>
          </cell>
          <cell r="L1282" t="str">
            <v>KUDUS</v>
          </cell>
        </row>
        <row r="1283">
          <cell r="B1283" t="str">
            <v>H3319006</v>
          </cell>
          <cell r="C1283" t="str">
            <v>BP BKKRK</v>
          </cell>
          <cell r="D1283" t="str">
            <v>Balai Pengobatan / Kesehatan Masyarakat</v>
          </cell>
          <cell r="G1283">
            <v>33</v>
          </cell>
          <cell r="H1283">
            <v>3319</v>
          </cell>
          <cell r="I1283" t="str">
            <v>-</v>
          </cell>
          <cell r="J1283">
            <v>0</v>
          </cell>
          <cell r="K1283" t="str">
            <v>JAWA TENGAH</v>
          </cell>
          <cell r="L1283" t="str">
            <v>KUDUS</v>
          </cell>
        </row>
        <row r="1284">
          <cell r="B1284" t="str">
            <v>H3319008</v>
          </cell>
          <cell r="C1284" t="str">
            <v>BP Pura Kawasan II</v>
          </cell>
          <cell r="D1284" t="str">
            <v>Balai Pengobatan / Kesehatan Masyarakat</v>
          </cell>
          <cell r="G1284">
            <v>33</v>
          </cell>
          <cell r="H1284">
            <v>3319</v>
          </cell>
          <cell r="I1284" t="str">
            <v>-</v>
          </cell>
          <cell r="J1284">
            <v>0</v>
          </cell>
          <cell r="K1284" t="str">
            <v>JAWA TENGAH</v>
          </cell>
          <cell r="L1284" t="str">
            <v>KUDUS</v>
          </cell>
        </row>
        <row r="1285">
          <cell r="B1285" t="str">
            <v>H3319009</v>
          </cell>
          <cell r="C1285" t="str">
            <v>BP Pura Kawasan IV</v>
          </cell>
          <cell r="D1285" t="str">
            <v>Balai Pengobatan / Kesehatan Masyarakat</v>
          </cell>
          <cell r="G1285">
            <v>33</v>
          </cell>
          <cell r="H1285">
            <v>3319</v>
          </cell>
          <cell r="I1285" t="str">
            <v>-</v>
          </cell>
          <cell r="J1285">
            <v>0</v>
          </cell>
          <cell r="K1285" t="str">
            <v>JAWA TENGAH</v>
          </cell>
          <cell r="L1285" t="str">
            <v>KUDUS</v>
          </cell>
        </row>
        <row r="1286">
          <cell r="B1286" t="str">
            <v>H3319010</v>
          </cell>
          <cell r="C1286" t="str">
            <v>BP Pura Kawasan V</v>
          </cell>
          <cell r="D1286" t="str">
            <v>Balai Pengobatan / Kesehatan Masyarakat</v>
          </cell>
          <cell r="G1286">
            <v>33</v>
          </cell>
          <cell r="H1286">
            <v>3319</v>
          </cell>
          <cell r="I1286" t="str">
            <v>-</v>
          </cell>
          <cell r="J1286">
            <v>0</v>
          </cell>
          <cell r="K1286" t="str">
            <v>JAWA TENGAH</v>
          </cell>
          <cell r="L1286" t="str">
            <v>KUDUS</v>
          </cell>
        </row>
        <row r="1287">
          <cell r="B1287" t="str">
            <v>H3319011</v>
          </cell>
          <cell r="C1287" t="str">
            <v>BP PG Rendeng</v>
          </cell>
          <cell r="D1287" t="str">
            <v>Balai Pengobatan / Kesehatan Masyarakat</v>
          </cell>
          <cell r="G1287">
            <v>33</v>
          </cell>
          <cell r="H1287">
            <v>3319</v>
          </cell>
          <cell r="I1287" t="str">
            <v>-</v>
          </cell>
          <cell r="J1287">
            <v>0</v>
          </cell>
          <cell r="K1287" t="str">
            <v>JAWA TENGAH</v>
          </cell>
          <cell r="L1287" t="str">
            <v>KUDUS</v>
          </cell>
        </row>
        <row r="1288">
          <cell r="B1288" t="str">
            <v>H3319012</v>
          </cell>
          <cell r="C1288" t="str">
            <v>BP Mardi Waluyo</v>
          </cell>
          <cell r="D1288" t="str">
            <v>Balai Pengobatan / Kesehatan Masyarakat</v>
          </cell>
          <cell r="G1288">
            <v>33</v>
          </cell>
          <cell r="H1288">
            <v>3319</v>
          </cell>
          <cell r="I1288" t="str">
            <v>-</v>
          </cell>
          <cell r="J1288">
            <v>0</v>
          </cell>
          <cell r="K1288" t="str">
            <v>JAWA TENGAH</v>
          </cell>
          <cell r="L1288" t="str">
            <v>KUDUS</v>
          </cell>
        </row>
        <row r="1289">
          <cell r="B1289" t="str">
            <v>H3319013</v>
          </cell>
          <cell r="C1289" t="str">
            <v>BP Elim</v>
          </cell>
          <cell r="D1289" t="str">
            <v>Balai Pengobatan / Kesehatan Masyarakat</v>
          </cell>
          <cell r="G1289">
            <v>33</v>
          </cell>
          <cell r="H1289">
            <v>3319</v>
          </cell>
          <cell r="I1289" t="str">
            <v>-</v>
          </cell>
          <cell r="J1289">
            <v>0</v>
          </cell>
          <cell r="K1289" t="str">
            <v>JAWA TENGAH</v>
          </cell>
          <cell r="L1289" t="str">
            <v>KUDUS</v>
          </cell>
        </row>
        <row r="1290">
          <cell r="B1290" t="str">
            <v>H3319014</v>
          </cell>
          <cell r="C1290" t="str">
            <v>BP Mardi Utama</v>
          </cell>
          <cell r="D1290" t="str">
            <v>Balai Pengobatan / Kesehatan Masyarakat</v>
          </cell>
          <cell r="G1290">
            <v>33</v>
          </cell>
          <cell r="H1290">
            <v>3319</v>
          </cell>
          <cell r="I1290" t="str">
            <v>-</v>
          </cell>
          <cell r="J1290">
            <v>0</v>
          </cell>
          <cell r="K1290" t="str">
            <v>JAWA TENGAH</v>
          </cell>
          <cell r="L1290" t="str">
            <v>KUDUS</v>
          </cell>
        </row>
        <row r="1291">
          <cell r="B1291" t="str">
            <v>H3319015</v>
          </cell>
          <cell r="C1291" t="str">
            <v>BP Haji.Djalal</v>
          </cell>
          <cell r="D1291" t="str">
            <v>Balai Pengobatan / Kesehatan Masyarakat</v>
          </cell>
          <cell r="G1291">
            <v>33</v>
          </cell>
          <cell r="H1291">
            <v>3319</v>
          </cell>
          <cell r="I1291" t="str">
            <v>-</v>
          </cell>
          <cell r="J1291">
            <v>0</v>
          </cell>
          <cell r="K1291" t="str">
            <v>JAWA TENGAH</v>
          </cell>
          <cell r="L1291" t="str">
            <v>KUDUS</v>
          </cell>
        </row>
        <row r="1292">
          <cell r="B1292" t="str">
            <v>H3319016</v>
          </cell>
          <cell r="C1292" t="str">
            <v>BP Al Fatah</v>
          </cell>
          <cell r="D1292" t="str">
            <v>Balai Pengobatan / Kesehatan Masyarakat</v>
          </cell>
          <cell r="G1292">
            <v>33</v>
          </cell>
          <cell r="H1292">
            <v>3319</v>
          </cell>
          <cell r="I1292" t="str">
            <v>-</v>
          </cell>
          <cell r="J1292">
            <v>0</v>
          </cell>
          <cell r="K1292" t="str">
            <v>JAWA TENGAH</v>
          </cell>
          <cell r="L1292" t="str">
            <v>KUDUS</v>
          </cell>
        </row>
        <row r="1293">
          <cell r="B1293" t="str">
            <v>H3319017</v>
          </cell>
          <cell r="C1293" t="str">
            <v>BP Miriam</v>
          </cell>
          <cell r="D1293" t="str">
            <v>Balai Pengobatan / Kesehatan Masyarakat</v>
          </cell>
          <cell r="G1293">
            <v>33</v>
          </cell>
          <cell r="H1293">
            <v>3319</v>
          </cell>
          <cell r="I1293" t="str">
            <v>-</v>
          </cell>
          <cell r="J1293">
            <v>0</v>
          </cell>
          <cell r="K1293" t="str">
            <v>JAWA TENGAH</v>
          </cell>
          <cell r="L1293" t="str">
            <v>KUDUS</v>
          </cell>
        </row>
        <row r="1294">
          <cell r="B1294" t="str">
            <v>H3319018</v>
          </cell>
          <cell r="C1294" t="str">
            <v>BP Masyithoh</v>
          </cell>
          <cell r="D1294" t="str">
            <v>Balai Pengobatan / Kesehatan Masyarakat</v>
          </cell>
          <cell r="G1294">
            <v>33</v>
          </cell>
          <cell r="H1294">
            <v>3319</v>
          </cell>
          <cell r="I1294" t="str">
            <v>-</v>
          </cell>
          <cell r="J1294">
            <v>0</v>
          </cell>
          <cell r="K1294" t="str">
            <v>JAWA TENGAH</v>
          </cell>
          <cell r="L1294" t="str">
            <v>KUDUS</v>
          </cell>
        </row>
        <row r="1295">
          <cell r="B1295" t="str">
            <v>H3319019</v>
          </cell>
          <cell r="C1295" t="str">
            <v>BP Humanika</v>
          </cell>
          <cell r="D1295" t="str">
            <v>Balai Pengobatan / Kesehatan Masyarakat</v>
          </cell>
          <cell r="G1295">
            <v>33</v>
          </cell>
          <cell r="H1295">
            <v>3319</v>
          </cell>
          <cell r="I1295" t="str">
            <v>-</v>
          </cell>
          <cell r="J1295">
            <v>0</v>
          </cell>
          <cell r="K1295" t="str">
            <v>JAWA TENGAH</v>
          </cell>
          <cell r="L1295" t="str">
            <v>KUDUS</v>
          </cell>
        </row>
        <row r="1296">
          <cell r="B1296" t="str">
            <v>H3319020</v>
          </cell>
          <cell r="C1296" t="str">
            <v>BP Salma Medika</v>
          </cell>
          <cell r="D1296" t="str">
            <v>Balai Pengobatan / Kesehatan Masyarakat</v>
          </cell>
          <cell r="G1296">
            <v>33</v>
          </cell>
          <cell r="H1296">
            <v>3319</v>
          </cell>
          <cell r="I1296" t="str">
            <v>-</v>
          </cell>
          <cell r="J1296">
            <v>0</v>
          </cell>
          <cell r="K1296" t="str">
            <v>JAWA TENGAH</v>
          </cell>
          <cell r="L1296" t="str">
            <v>KUDUS</v>
          </cell>
        </row>
        <row r="1297">
          <cell r="B1297" t="str">
            <v>H3319021</v>
          </cell>
          <cell r="C1297" t="str">
            <v>BP Kusuma Medika</v>
          </cell>
          <cell r="D1297" t="str">
            <v>Balai Pengobatan / Kesehatan Masyarakat</v>
          </cell>
          <cell r="G1297">
            <v>33</v>
          </cell>
          <cell r="H1297">
            <v>3319</v>
          </cell>
          <cell r="I1297" t="str">
            <v>-</v>
          </cell>
          <cell r="J1297">
            <v>0</v>
          </cell>
          <cell r="K1297" t="str">
            <v>JAWA TENGAH</v>
          </cell>
          <cell r="L1297" t="str">
            <v>KUDUS</v>
          </cell>
        </row>
        <row r="1298">
          <cell r="B1298" t="str">
            <v>H3321012</v>
          </cell>
          <cell r="C1298" t="str">
            <v>BP. Gading Medika</v>
          </cell>
          <cell r="D1298" t="str">
            <v>Balai Pengobatan / Kesehatan Masyarakat</v>
          </cell>
          <cell r="G1298">
            <v>33</v>
          </cell>
          <cell r="H1298">
            <v>3321</v>
          </cell>
          <cell r="I1298" t="str">
            <v>-</v>
          </cell>
          <cell r="J1298">
            <v>0</v>
          </cell>
          <cell r="K1298" t="str">
            <v>JAWA TENGAH</v>
          </cell>
          <cell r="L1298" t="str">
            <v>DEMAK</v>
          </cell>
        </row>
        <row r="1299">
          <cell r="B1299" t="str">
            <v>H3321013</v>
          </cell>
          <cell r="C1299" t="str">
            <v>BP. Sultan Agung</v>
          </cell>
          <cell r="D1299" t="str">
            <v>Balai Pengobatan / Kesehatan Masyarakat</v>
          </cell>
          <cell r="G1299">
            <v>33</v>
          </cell>
          <cell r="H1299">
            <v>3321</v>
          </cell>
          <cell r="I1299" t="str">
            <v>-</v>
          </cell>
          <cell r="J1299">
            <v>0</v>
          </cell>
          <cell r="K1299" t="str">
            <v>JAWA TENGAH</v>
          </cell>
          <cell r="L1299" t="str">
            <v>DEMAK</v>
          </cell>
        </row>
        <row r="1300">
          <cell r="B1300" t="str">
            <v>H3321014</v>
          </cell>
          <cell r="C1300" t="str">
            <v>BP. Saras</v>
          </cell>
          <cell r="D1300" t="str">
            <v>Balai Pengobatan / Kesehatan Masyarakat</v>
          </cell>
          <cell r="G1300">
            <v>33</v>
          </cell>
          <cell r="H1300">
            <v>3321</v>
          </cell>
          <cell r="I1300" t="str">
            <v>-</v>
          </cell>
          <cell r="J1300">
            <v>0</v>
          </cell>
          <cell r="K1300" t="str">
            <v>JAWA TENGAH</v>
          </cell>
          <cell r="L1300" t="str">
            <v>DEMAK</v>
          </cell>
        </row>
        <row r="1301">
          <cell r="B1301" t="str">
            <v>H3321015</v>
          </cell>
          <cell r="C1301" t="str">
            <v>BP. NU-MWC Mranggen</v>
          </cell>
          <cell r="D1301" t="str">
            <v>Balai Pengobatan / Kesehatan Masyarakat</v>
          </cell>
          <cell r="G1301">
            <v>33</v>
          </cell>
          <cell r="H1301">
            <v>3321</v>
          </cell>
          <cell r="I1301" t="str">
            <v>-</v>
          </cell>
          <cell r="J1301">
            <v>0</v>
          </cell>
          <cell r="K1301" t="str">
            <v>JAWA TENGAH</v>
          </cell>
          <cell r="L1301" t="str">
            <v>DEMAK</v>
          </cell>
        </row>
        <row r="1302">
          <cell r="B1302" t="str">
            <v>H3321016</v>
          </cell>
          <cell r="C1302" t="str">
            <v>BP. Nur Istiqomah</v>
          </cell>
          <cell r="D1302" t="str">
            <v>Balai Pengobatan / Kesehatan Masyarakat</v>
          </cell>
          <cell r="G1302">
            <v>33</v>
          </cell>
          <cell r="H1302">
            <v>3321</v>
          </cell>
          <cell r="I1302" t="str">
            <v>-</v>
          </cell>
          <cell r="J1302">
            <v>0</v>
          </cell>
          <cell r="K1302" t="str">
            <v>JAWA TENGAH</v>
          </cell>
          <cell r="L1302" t="str">
            <v>DEMAK</v>
          </cell>
        </row>
        <row r="1303">
          <cell r="B1303" t="str">
            <v>H3321017</v>
          </cell>
          <cell r="C1303" t="str">
            <v>BP. Sayung Husada</v>
          </cell>
          <cell r="D1303" t="str">
            <v>Balai Pengobatan / Kesehatan Masyarakat</v>
          </cell>
          <cell r="G1303">
            <v>33</v>
          </cell>
          <cell r="H1303">
            <v>3321</v>
          </cell>
          <cell r="I1303" t="str">
            <v>-</v>
          </cell>
          <cell r="J1303">
            <v>0</v>
          </cell>
          <cell r="K1303" t="str">
            <v>JAWA TENGAH</v>
          </cell>
          <cell r="L1303" t="str">
            <v>DEMAK</v>
          </cell>
        </row>
        <row r="1304">
          <cell r="B1304" t="str">
            <v>H3321018</v>
          </cell>
          <cell r="C1304" t="str">
            <v>BP. Jamsostek Demak</v>
          </cell>
          <cell r="D1304" t="str">
            <v>Balai Pengobatan / Kesehatan Masyarakat</v>
          </cell>
          <cell r="G1304">
            <v>33</v>
          </cell>
          <cell r="H1304">
            <v>3321</v>
          </cell>
          <cell r="I1304" t="str">
            <v>-</v>
          </cell>
          <cell r="J1304">
            <v>0</v>
          </cell>
          <cell r="K1304" t="str">
            <v>JAWA TENGAH</v>
          </cell>
          <cell r="L1304" t="str">
            <v>DEMAK</v>
          </cell>
        </row>
        <row r="1305">
          <cell r="B1305" t="str">
            <v>H3321019</v>
          </cell>
          <cell r="C1305" t="str">
            <v>BP. Nayaka Era Husada</v>
          </cell>
          <cell r="D1305" t="str">
            <v>Balai Pengobatan / Kesehatan Masyarakat</v>
          </cell>
          <cell r="G1305">
            <v>33</v>
          </cell>
          <cell r="H1305">
            <v>3321</v>
          </cell>
          <cell r="I1305" t="str">
            <v>-</v>
          </cell>
          <cell r="J1305">
            <v>0</v>
          </cell>
          <cell r="K1305" t="str">
            <v>JAWA TENGAH</v>
          </cell>
          <cell r="L1305" t="str">
            <v>DEMAK</v>
          </cell>
        </row>
        <row r="1306">
          <cell r="B1306" t="str">
            <v>H3321020</v>
          </cell>
          <cell r="C1306" t="str">
            <v>BP. Setia Husada</v>
          </cell>
          <cell r="D1306" t="str">
            <v>Balai Pengobatan / Kesehatan Masyarakat</v>
          </cell>
          <cell r="G1306">
            <v>33</v>
          </cell>
          <cell r="H1306">
            <v>3321</v>
          </cell>
          <cell r="I1306" t="str">
            <v>-</v>
          </cell>
          <cell r="J1306">
            <v>0</v>
          </cell>
          <cell r="K1306" t="str">
            <v>JAWA TENGAH</v>
          </cell>
          <cell r="L1306" t="str">
            <v>DEMAK</v>
          </cell>
        </row>
        <row r="1307">
          <cell r="B1307" t="str">
            <v>H3321021</v>
          </cell>
          <cell r="C1307" t="str">
            <v>BP. Darusy Syifa</v>
          </cell>
          <cell r="D1307" t="str">
            <v>Balai Pengobatan / Kesehatan Masyarakat</v>
          </cell>
          <cell r="G1307">
            <v>33</v>
          </cell>
          <cell r="H1307">
            <v>3321</v>
          </cell>
          <cell r="I1307" t="str">
            <v>-</v>
          </cell>
          <cell r="J1307">
            <v>0</v>
          </cell>
          <cell r="K1307" t="str">
            <v>JAWA TENGAH</v>
          </cell>
          <cell r="L1307" t="str">
            <v>DEMAK</v>
          </cell>
        </row>
        <row r="1308">
          <cell r="B1308" t="str">
            <v>H3321022</v>
          </cell>
          <cell r="C1308" t="str">
            <v>BP. Az Zahro</v>
          </cell>
          <cell r="D1308" t="str">
            <v>Balai Pengobatan / Kesehatan Masyarakat</v>
          </cell>
          <cell r="G1308">
            <v>33</v>
          </cell>
          <cell r="H1308">
            <v>3321</v>
          </cell>
          <cell r="I1308" t="str">
            <v>-</v>
          </cell>
          <cell r="J1308">
            <v>0</v>
          </cell>
          <cell r="K1308" t="str">
            <v>JAWA TENGAH</v>
          </cell>
          <cell r="L1308" t="str">
            <v>DEMAK</v>
          </cell>
        </row>
        <row r="1309">
          <cell r="B1309" t="str">
            <v>H3321023</v>
          </cell>
          <cell r="C1309" t="str">
            <v>BP. Sami Waras</v>
          </cell>
          <cell r="D1309" t="str">
            <v>Balai Pengobatan / Kesehatan Masyarakat</v>
          </cell>
          <cell r="G1309">
            <v>33</v>
          </cell>
          <cell r="H1309">
            <v>3321</v>
          </cell>
          <cell r="I1309" t="str">
            <v>-</v>
          </cell>
          <cell r="J1309">
            <v>0</v>
          </cell>
          <cell r="K1309" t="str">
            <v>JAWA TENGAH</v>
          </cell>
          <cell r="L1309" t="str">
            <v>DEMAK</v>
          </cell>
        </row>
        <row r="1310">
          <cell r="B1310" t="str">
            <v>H3321025</v>
          </cell>
          <cell r="C1310" t="str">
            <v>BP. Sinar Plataco</v>
          </cell>
          <cell r="D1310" t="str">
            <v>Balai Pengobatan / Kesehatan Masyarakat</v>
          </cell>
          <cell r="G1310">
            <v>33</v>
          </cell>
          <cell r="H1310">
            <v>3321</v>
          </cell>
          <cell r="I1310" t="str">
            <v>-</v>
          </cell>
          <cell r="J1310">
            <v>0</v>
          </cell>
          <cell r="K1310" t="str">
            <v>JAWA TENGAH</v>
          </cell>
          <cell r="L1310" t="str">
            <v>DEMAK</v>
          </cell>
        </row>
        <row r="1311">
          <cell r="B1311" t="str">
            <v>H3321026</v>
          </cell>
          <cell r="C1311" t="str">
            <v>BP. YKWP XI</v>
          </cell>
          <cell r="D1311" t="str">
            <v>Balai Pengobatan / Kesehatan Masyarakat</v>
          </cell>
          <cell r="G1311">
            <v>33</v>
          </cell>
          <cell r="H1311">
            <v>3321</v>
          </cell>
          <cell r="I1311" t="str">
            <v>-</v>
          </cell>
          <cell r="J1311">
            <v>0</v>
          </cell>
          <cell r="K1311" t="str">
            <v>JAWA TENGAH</v>
          </cell>
          <cell r="L1311" t="str">
            <v>DEMAK</v>
          </cell>
        </row>
        <row r="1312">
          <cell r="B1312" t="str">
            <v>H3321027</v>
          </cell>
          <cell r="C1312" t="str">
            <v>BP. An - Nur</v>
          </cell>
          <cell r="D1312" t="str">
            <v>Balai Pengobatan / Kesehatan Masyarakat</v>
          </cell>
          <cell r="G1312">
            <v>33</v>
          </cell>
          <cell r="H1312">
            <v>3321</v>
          </cell>
          <cell r="I1312" t="str">
            <v>-</v>
          </cell>
          <cell r="J1312">
            <v>0</v>
          </cell>
          <cell r="K1312" t="str">
            <v>JAWA TENGAH</v>
          </cell>
          <cell r="L1312" t="str">
            <v>DEMAK</v>
          </cell>
        </row>
        <row r="1313">
          <cell r="B1313" t="str">
            <v>H3321028</v>
          </cell>
          <cell r="C1313" t="str">
            <v>BP. Surya Medika Karangawen</v>
          </cell>
          <cell r="D1313" t="str">
            <v>Balai Pengobatan / Kesehatan Masyarakat</v>
          </cell>
          <cell r="G1313">
            <v>33</v>
          </cell>
          <cell r="H1313">
            <v>3321</v>
          </cell>
          <cell r="I1313" t="str">
            <v>-</v>
          </cell>
          <cell r="J1313">
            <v>0</v>
          </cell>
          <cell r="K1313" t="str">
            <v>JAWA TENGAH</v>
          </cell>
          <cell r="L1313" t="str">
            <v>DEMAK</v>
          </cell>
        </row>
        <row r="1314">
          <cell r="B1314" t="str">
            <v>H3321029</v>
          </cell>
          <cell r="C1314" t="str">
            <v>BP. YKWP Karang Tengah</v>
          </cell>
          <cell r="D1314" t="str">
            <v>Balai Pengobatan / Kesehatan Masyarakat</v>
          </cell>
          <cell r="G1314">
            <v>33</v>
          </cell>
          <cell r="H1314">
            <v>3321</v>
          </cell>
          <cell r="I1314" t="str">
            <v>-</v>
          </cell>
          <cell r="J1314">
            <v>0</v>
          </cell>
          <cell r="K1314" t="str">
            <v>JAWA TENGAH</v>
          </cell>
          <cell r="L1314" t="str">
            <v>DEMAK</v>
          </cell>
        </row>
        <row r="1315">
          <cell r="B1315" t="str">
            <v>H3321030</v>
          </cell>
          <cell r="C1315" t="str">
            <v>BP. YKWP IV Mranggen</v>
          </cell>
          <cell r="D1315" t="str">
            <v>Balai Pengobatan / Kesehatan Masyarakat</v>
          </cell>
          <cell r="G1315">
            <v>33</v>
          </cell>
          <cell r="H1315">
            <v>3321</v>
          </cell>
          <cell r="I1315" t="str">
            <v>-</v>
          </cell>
          <cell r="J1315">
            <v>0</v>
          </cell>
          <cell r="K1315" t="str">
            <v>JAWA TENGAH</v>
          </cell>
          <cell r="L1315" t="str">
            <v>DEMAK</v>
          </cell>
        </row>
        <row r="1316">
          <cell r="B1316" t="str">
            <v>H3321031</v>
          </cell>
          <cell r="C1316" t="str">
            <v>BP. YKWP XII</v>
          </cell>
          <cell r="D1316" t="str">
            <v>Balai Pengobatan / Kesehatan Masyarakat</v>
          </cell>
          <cell r="G1316">
            <v>33</v>
          </cell>
          <cell r="H1316">
            <v>3321</v>
          </cell>
          <cell r="I1316" t="str">
            <v>-</v>
          </cell>
          <cell r="J1316">
            <v>0</v>
          </cell>
          <cell r="K1316" t="str">
            <v>JAWA TENGAH</v>
          </cell>
          <cell r="L1316" t="str">
            <v>DEMAK</v>
          </cell>
        </row>
        <row r="1317">
          <cell r="B1317" t="str">
            <v>H3321032</v>
          </cell>
          <cell r="C1317" t="str">
            <v>BP. As-Syifa</v>
          </cell>
          <cell r="D1317" t="str">
            <v>Balai Pengobatan / Kesehatan Masyarakat</v>
          </cell>
          <cell r="G1317">
            <v>33</v>
          </cell>
          <cell r="H1317">
            <v>3321</v>
          </cell>
          <cell r="I1317" t="str">
            <v>-</v>
          </cell>
          <cell r="J1317">
            <v>0</v>
          </cell>
          <cell r="K1317" t="str">
            <v>JAWA TENGAH</v>
          </cell>
          <cell r="L1317" t="str">
            <v>DEMAK</v>
          </cell>
        </row>
        <row r="1318">
          <cell r="B1318" t="str">
            <v>H3321033</v>
          </cell>
          <cell r="C1318" t="str">
            <v>BP. Mitra Sehat</v>
          </cell>
          <cell r="D1318" t="str">
            <v>Balai Pengobatan / Kesehatan Masyarakat</v>
          </cell>
          <cell r="G1318">
            <v>33</v>
          </cell>
          <cell r="H1318">
            <v>3321</v>
          </cell>
          <cell r="I1318" t="str">
            <v>-</v>
          </cell>
          <cell r="J1318">
            <v>0</v>
          </cell>
          <cell r="K1318" t="str">
            <v>JAWA TENGAH</v>
          </cell>
          <cell r="L1318" t="str">
            <v>DEMAK</v>
          </cell>
        </row>
        <row r="1319">
          <cell r="B1319" t="str">
            <v>H3321034</v>
          </cell>
          <cell r="C1319" t="str">
            <v>BP. YKWK III</v>
          </cell>
          <cell r="D1319" t="str">
            <v>Balai Pengobatan / Kesehatan Masyarakat</v>
          </cell>
          <cell r="G1319">
            <v>33</v>
          </cell>
          <cell r="H1319">
            <v>3321</v>
          </cell>
          <cell r="I1319" t="str">
            <v>-</v>
          </cell>
          <cell r="J1319">
            <v>0</v>
          </cell>
          <cell r="K1319" t="str">
            <v>JAWA TENGAH</v>
          </cell>
          <cell r="L1319" t="str">
            <v>DEMAK</v>
          </cell>
        </row>
        <row r="1320">
          <cell r="B1320" t="str">
            <v>H3321035</v>
          </cell>
          <cell r="C1320" t="str">
            <v>BP. Harapan Bunda</v>
          </cell>
          <cell r="D1320" t="str">
            <v>Balai Pengobatan / Kesehatan Masyarakat</v>
          </cell>
          <cell r="G1320">
            <v>33</v>
          </cell>
          <cell r="H1320">
            <v>3321</v>
          </cell>
          <cell r="I1320" t="str">
            <v>-</v>
          </cell>
          <cell r="J1320">
            <v>0</v>
          </cell>
          <cell r="K1320" t="str">
            <v>JAWA TENGAH</v>
          </cell>
          <cell r="L1320" t="str">
            <v>DEMAK</v>
          </cell>
        </row>
        <row r="1321">
          <cell r="B1321" t="str">
            <v>H3321036</v>
          </cell>
          <cell r="C1321" t="str">
            <v>BP. Al Faraq</v>
          </cell>
          <cell r="D1321" t="str">
            <v>Balai Pengobatan / Kesehatan Masyarakat</v>
          </cell>
          <cell r="G1321">
            <v>33</v>
          </cell>
          <cell r="H1321">
            <v>3321</v>
          </cell>
          <cell r="I1321" t="str">
            <v>-</v>
          </cell>
          <cell r="J1321">
            <v>0</v>
          </cell>
          <cell r="K1321" t="str">
            <v>JAWA TENGAH</v>
          </cell>
          <cell r="L1321" t="str">
            <v>DEMAK</v>
          </cell>
        </row>
        <row r="1322">
          <cell r="B1322" t="str">
            <v>H3321037</v>
          </cell>
          <cell r="C1322" t="str">
            <v>BP. Narwastu</v>
          </cell>
          <cell r="D1322" t="str">
            <v>Balai Pengobatan / Kesehatan Masyarakat</v>
          </cell>
          <cell r="G1322">
            <v>33</v>
          </cell>
          <cell r="H1322">
            <v>3321</v>
          </cell>
          <cell r="I1322" t="str">
            <v>-</v>
          </cell>
          <cell r="J1322">
            <v>0</v>
          </cell>
          <cell r="K1322" t="str">
            <v>JAWA TENGAH</v>
          </cell>
          <cell r="L1322" t="str">
            <v>DEMAK</v>
          </cell>
        </row>
        <row r="1323">
          <cell r="B1323" t="str">
            <v>H3321038</v>
          </cell>
          <cell r="C1323" t="str">
            <v>BP. Slamet</v>
          </cell>
          <cell r="D1323" t="str">
            <v>Balai Pengobatan / Kesehatan Masyarakat</v>
          </cell>
          <cell r="G1323">
            <v>33</v>
          </cell>
          <cell r="H1323">
            <v>3321</v>
          </cell>
          <cell r="I1323" t="str">
            <v>-</v>
          </cell>
          <cell r="J1323">
            <v>0</v>
          </cell>
          <cell r="K1323" t="str">
            <v>JAWA TENGAH</v>
          </cell>
          <cell r="L1323" t="str">
            <v>DEMAK</v>
          </cell>
        </row>
        <row r="1324">
          <cell r="B1324" t="str">
            <v>H3321039</v>
          </cell>
          <cell r="C1324" t="str">
            <v>BP. Permata Hati</v>
          </cell>
          <cell r="D1324" t="str">
            <v>Balai Pengobatan / Kesehatan Masyarakat</v>
          </cell>
          <cell r="G1324">
            <v>33</v>
          </cell>
          <cell r="H1324">
            <v>3321</v>
          </cell>
          <cell r="I1324" t="str">
            <v>-</v>
          </cell>
          <cell r="J1324">
            <v>0</v>
          </cell>
          <cell r="K1324" t="str">
            <v>JAWA TENGAH</v>
          </cell>
          <cell r="L1324" t="str">
            <v>DEMAK</v>
          </cell>
        </row>
        <row r="1325">
          <cell r="B1325" t="str">
            <v>H3321040</v>
          </cell>
          <cell r="C1325" t="str">
            <v>BP. Darussalam Muhamadiyah</v>
          </cell>
          <cell r="D1325" t="str">
            <v>Balai Pengobatan / Kesehatan Masyarakat</v>
          </cell>
          <cell r="G1325">
            <v>33</v>
          </cell>
          <cell r="H1325">
            <v>3321</v>
          </cell>
          <cell r="I1325" t="str">
            <v>-</v>
          </cell>
          <cell r="J1325">
            <v>0</v>
          </cell>
          <cell r="K1325" t="str">
            <v>JAWA TENGAH</v>
          </cell>
          <cell r="L1325" t="str">
            <v>DEMAK</v>
          </cell>
        </row>
        <row r="1326">
          <cell r="B1326" t="str">
            <v>H3321041</v>
          </cell>
          <cell r="C1326" t="str">
            <v>BP. YKWP XIII</v>
          </cell>
          <cell r="D1326" t="str">
            <v>Balai Pengobatan / Kesehatan Masyarakat</v>
          </cell>
          <cell r="G1326">
            <v>33</v>
          </cell>
          <cell r="H1326">
            <v>3321</v>
          </cell>
          <cell r="I1326" t="str">
            <v>-</v>
          </cell>
          <cell r="J1326">
            <v>0</v>
          </cell>
          <cell r="K1326" t="str">
            <v>JAWA TENGAH</v>
          </cell>
          <cell r="L1326" t="str">
            <v>DEMAK</v>
          </cell>
        </row>
        <row r="1327">
          <cell r="B1327" t="str">
            <v>H3321042</v>
          </cell>
          <cell r="C1327" t="str">
            <v>BP. Giri Kesumo</v>
          </cell>
          <cell r="D1327" t="str">
            <v>Balai Pengobatan / Kesehatan Masyarakat</v>
          </cell>
          <cell r="G1327">
            <v>33</v>
          </cell>
          <cell r="H1327">
            <v>3321</v>
          </cell>
          <cell r="I1327" t="str">
            <v>-</v>
          </cell>
          <cell r="J1327">
            <v>0</v>
          </cell>
          <cell r="K1327" t="str">
            <v>JAWA TENGAH</v>
          </cell>
          <cell r="L1327" t="str">
            <v>DEMAK</v>
          </cell>
        </row>
        <row r="1328">
          <cell r="B1328" t="str">
            <v>H3321043</v>
          </cell>
          <cell r="C1328" t="str">
            <v>BP. Sehat</v>
          </cell>
          <cell r="D1328" t="str">
            <v>Balai Pengobatan / Kesehatan Masyarakat</v>
          </cell>
          <cell r="G1328">
            <v>33</v>
          </cell>
          <cell r="H1328">
            <v>3321</v>
          </cell>
          <cell r="I1328" t="str">
            <v>-</v>
          </cell>
          <cell r="J1328">
            <v>0</v>
          </cell>
          <cell r="K1328" t="str">
            <v>JAWA TENGAH</v>
          </cell>
          <cell r="L1328" t="str">
            <v>DEMAK</v>
          </cell>
        </row>
        <row r="1329">
          <cell r="B1329" t="str">
            <v>H3321044</v>
          </cell>
          <cell r="C1329" t="str">
            <v>BP. Nayaka Husada IV</v>
          </cell>
          <cell r="D1329" t="str">
            <v>Balai Pengobatan / Kesehatan Masyarakat</v>
          </cell>
          <cell r="G1329">
            <v>33</v>
          </cell>
          <cell r="H1329">
            <v>3321</v>
          </cell>
          <cell r="I1329" t="str">
            <v>-</v>
          </cell>
          <cell r="J1329">
            <v>0</v>
          </cell>
          <cell r="K1329" t="str">
            <v>JAWA TENGAH</v>
          </cell>
          <cell r="L1329" t="str">
            <v>DEMAK</v>
          </cell>
        </row>
        <row r="1330">
          <cell r="B1330" t="str">
            <v>H3321045</v>
          </cell>
          <cell r="C1330" t="str">
            <v>BP. Nayaka HusadaV</v>
          </cell>
          <cell r="D1330" t="str">
            <v>Balai Pengobatan / Kesehatan Masyarakat</v>
          </cell>
          <cell r="G1330">
            <v>33</v>
          </cell>
          <cell r="H1330">
            <v>3321</v>
          </cell>
          <cell r="I1330" t="str">
            <v>-</v>
          </cell>
          <cell r="J1330">
            <v>0</v>
          </cell>
          <cell r="K1330" t="str">
            <v>JAWA TENGAH</v>
          </cell>
          <cell r="L1330" t="str">
            <v>DEMAK</v>
          </cell>
        </row>
        <row r="1331">
          <cell r="B1331" t="str">
            <v>H3321046</v>
          </cell>
          <cell r="C1331" t="str">
            <v>BP. Dwi Puspita</v>
          </cell>
          <cell r="D1331" t="str">
            <v>Balai Pengobatan / Kesehatan Masyarakat</v>
          </cell>
          <cell r="G1331">
            <v>33</v>
          </cell>
          <cell r="H1331">
            <v>3321</v>
          </cell>
          <cell r="I1331" t="str">
            <v>-</v>
          </cell>
          <cell r="J1331">
            <v>0</v>
          </cell>
          <cell r="K1331" t="str">
            <v>JAWA TENGAH</v>
          </cell>
          <cell r="L1331" t="str">
            <v>DEMAK</v>
          </cell>
        </row>
        <row r="1332">
          <cell r="B1332" t="str">
            <v>H3321047</v>
          </cell>
          <cell r="C1332" t="str">
            <v>BP. Kita</v>
          </cell>
          <cell r="D1332" t="str">
            <v>Balai Pengobatan / Kesehatan Masyarakat</v>
          </cell>
          <cell r="G1332">
            <v>33</v>
          </cell>
          <cell r="H1332">
            <v>3321</v>
          </cell>
          <cell r="I1332" t="str">
            <v>-</v>
          </cell>
          <cell r="J1332">
            <v>0</v>
          </cell>
          <cell r="K1332" t="str">
            <v>JAWA TENGAH</v>
          </cell>
          <cell r="L1332" t="str">
            <v>DEMAK</v>
          </cell>
        </row>
        <row r="1333">
          <cell r="B1333" t="str">
            <v>H3321048</v>
          </cell>
          <cell r="C1333" t="str">
            <v>BP. Kawan Sejati</v>
          </cell>
          <cell r="D1333" t="str">
            <v>Balai Pengobatan / Kesehatan Masyarakat</v>
          </cell>
          <cell r="G1333">
            <v>33</v>
          </cell>
          <cell r="H1333">
            <v>3321</v>
          </cell>
          <cell r="I1333" t="str">
            <v>-</v>
          </cell>
          <cell r="J1333">
            <v>0</v>
          </cell>
          <cell r="K1333" t="str">
            <v>JAWA TENGAH</v>
          </cell>
          <cell r="L1333" t="str">
            <v>DEMAK</v>
          </cell>
        </row>
        <row r="1334">
          <cell r="B1334" t="str">
            <v>H3323002</v>
          </cell>
          <cell r="C1334" t="str">
            <v>BP Pancasila</v>
          </cell>
          <cell r="D1334" t="str">
            <v>Balai Pengobatan / Kesehatan Masyarakat</v>
          </cell>
          <cell r="G1334">
            <v>33</v>
          </cell>
          <cell r="H1334">
            <v>3323</v>
          </cell>
          <cell r="I1334" t="str">
            <v>-</v>
          </cell>
          <cell r="J1334">
            <v>0</v>
          </cell>
          <cell r="K1334" t="str">
            <v>JAWA TENGAH</v>
          </cell>
          <cell r="L1334" t="str">
            <v>TEMANGGUNG</v>
          </cell>
        </row>
        <row r="1335">
          <cell r="B1335" t="str">
            <v>H3323003</v>
          </cell>
          <cell r="C1335" t="str">
            <v>BP Aviel Parakan</v>
          </cell>
          <cell r="D1335" t="str">
            <v>Balai Pengobatan / Kesehatan Masyarakat</v>
          </cell>
          <cell r="G1335">
            <v>33</v>
          </cell>
          <cell r="H1335">
            <v>3323</v>
          </cell>
          <cell r="I1335" t="str">
            <v>-</v>
          </cell>
          <cell r="J1335">
            <v>0</v>
          </cell>
          <cell r="K1335" t="str">
            <v>JAWA TENGAH</v>
          </cell>
          <cell r="L1335" t="str">
            <v>TEMANGGUNG</v>
          </cell>
        </row>
        <row r="1336">
          <cell r="B1336" t="str">
            <v>H3323004</v>
          </cell>
          <cell r="C1336" t="str">
            <v>BP Mitra Keluarga</v>
          </cell>
          <cell r="D1336" t="str">
            <v>Balai Pengobatan / Kesehatan Masyarakat</v>
          </cell>
          <cell r="G1336">
            <v>33</v>
          </cell>
          <cell r="H1336">
            <v>3323</v>
          </cell>
          <cell r="I1336" t="str">
            <v>-</v>
          </cell>
          <cell r="J1336">
            <v>0</v>
          </cell>
          <cell r="K1336" t="str">
            <v>JAWA TENGAH</v>
          </cell>
          <cell r="L1336" t="str">
            <v>TEMANGGUNG</v>
          </cell>
        </row>
        <row r="1337">
          <cell r="B1337" t="str">
            <v>H3323006</v>
          </cell>
          <cell r="C1337" t="str">
            <v>BP PMI Cab. Temanggung</v>
          </cell>
          <cell r="D1337" t="str">
            <v>Balai Pengobatan / Kesehatan Masyarakat</v>
          </cell>
          <cell r="G1337">
            <v>33</v>
          </cell>
          <cell r="H1337">
            <v>3323</v>
          </cell>
          <cell r="I1337" t="str">
            <v>-</v>
          </cell>
          <cell r="J1337">
            <v>0</v>
          </cell>
          <cell r="K1337" t="str">
            <v>JAWA TENGAH</v>
          </cell>
          <cell r="L1337" t="str">
            <v>TEMANGGUNG</v>
          </cell>
        </row>
        <row r="1338">
          <cell r="B1338" t="str">
            <v>H3323008</v>
          </cell>
          <cell r="C1338" t="str">
            <v>BP Adi Husada</v>
          </cell>
          <cell r="D1338" t="str">
            <v>Balai Pengobatan / Kesehatan Masyarakat</v>
          </cell>
          <cell r="G1338">
            <v>33</v>
          </cell>
          <cell r="H1338">
            <v>3323</v>
          </cell>
          <cell r="I1338" t="str">
            <v>-</v>
          </cell>
          <cell r="J1338">
            <v>0</v>
          </cell>
          <cell r="K1338" t="str">
            <v>JAWA TENGAH</v>
          </cell>
          <cell r="L1338" t="str">
            <v>TEMANGGUNG</v>
          </cell>
        </row>
        <row r="1339">
          <cell r="B1339" t="str">
            <v>H3323009</v>
          </cell>
          <cell r="C1339" t="str">
            <v>BP KARYA HUSADA</v>
          </cell>
          <cell r="D1339" t="str">
            <v>Balai Pengobatan / Kesehatan Masyarakat</v>
          </cell>
          <cell r="G1339">
            <v>33</v>
          </cell>
          <cell r="H1339">
            <v>3323</v>
          </cell>
          <cell r="I1339" t="str">
            <v>-</v>
          </cell>
          <cell r="J1339">
            <v>0</v>
          </cell>
          <cell r="K1339" t="str">
            <v>JAWA TENGAH</v>
          </cell>
          <cell r="L1339" t="str">
            <v>TEMANGGUNG</v>
          </cell>
        </row>
        <row r="1340">
          <cell r="B1340" t="str">
            <v>H3323010</v>
          </cell>
          <cell r="C1340" t="str">
            <v>BP Fatima</v>
          </cell>
          <cell r="D1340" t="str">
            <v>Balai Pengobatan / Kesehatan Masyarakat</v>
          </cell>
          <cell r="G1340">
            <v>33</v>
          </cell>
          <cell r="H1340">
            <v>3323</v>
          </cell>
          <cell r="I1340" t="str">
            <v>-</v>
          </cell>
          <cell r="J1340">
            <v>0</v>
          </cell>
          <cell r="K1340" t="str">
            <v>JAWA TENGAH</v>
          </cell>
          <cell r="L1340" t="str">
            <v>TEMANGGUNG</v>
          </cell>
        </row>
        <row r="1341">
          <cell r="B1341" t="str">
            <v>H3323012</v>
          </cell>
          <cell r="C1341" t="str">
            <v>BP Brastomolo</v>
          </cell>
          <cell r="D1341" t="str">
            <v>Balai Pengobatan / Kesehatan Masyarakat</v>
          </cell>
          <cell r="G1341">
            <v>33</v>
          </cell>
          <cell r="H1341">
            <v>3323</v>
          </cell>
          <cell r="I1341" t="str">
            <v>-</v>
          </cell>
          <cell r="J1341">
            <v>0</v>
          </cell>
          <cell r="K1341" t="str">
            <v>JAWA TENGAH</v>
          </cell>
          <cell r="L1341" t="str">
            <v>TEMANGGUNG</v>
          </cell>
        </row>
        <row r="1342">
          <cell r="B1342" t="str">
            <v>H3323013</v>
          </cell>
          <cell r="C1342" t="str">
            <v>BP Nindra Medika</v>
          </cell>
          <cell r="D1342" t="str">
            <v>Balai Pengobatan / Kesehatan Masyarakat</v>
          </cell>
          <cell r="G1342">
            <v>33</v>
          </cell>
          <cell r="H1342">
            <v>3323</v>
          </cell>
          <cell r="I1342" t="str">
            <v>-</v>
          </cell>
          <cell r="J1342">
            <v>0</v>
          </cell>
          <cell r="K1342" t="str">
            <v>JAWA TENGAH</v>
          </cell>
          <cell r="L1342" t="str">
            <v>TEMANGGUNG</v>
          </cell>
        </row>
        <row r="1343">
          <cell r="B1343" t="str">
            <v>H3323014</v>
          </cell>
          <cell r="C1343" t="str">
            <v>BP Kasih</v>
          </cell>
          <cell r="D1343" t="str">
            <v>Balai Pengobatan / Kesehatan Masyarakat</v>
          </cell>
          <cell r="G1343">
            <v>33</v>
          </cell>
          <cell r="H1343">
            <v>3323</v>
          </cell>
          <cell r="I1343" t="str">
            <v>-</v>
          </cell>
          <cell r="J1343">
            <v>0</v>
          </cell>
          <cell r="K1343" t="str">
            <v>JAWA TENGAH</v>
          </cell>
          <cell r="L1343" t="str">
            <v>TEMANGGUNG</v>
          </cell>
        </row>
        <row r="1344">
          <cell r="B1344" t="str">
            <v>H3323015</v>
          </cell>
          <cell r="C1344" t="str">
            <v>BP Darul Hadlonah</v>
          </cell>
          <cell r="D1344" t="str">
            <v>Balai Pengobatan / Kesehatan Masyarakat</v>
          </cell>
          <cell r="G1344">
            <v>33</v>
          </cell>
          <cell r="H1344">
            <v>3323</v>
          </cell>
          <cell r="I1344" t="str">
            <v>-</v>
          </cell>
          <cell r="J1344">
            <v>0</v>
          </cell>
          <cell r="K1344" t="str">
            <v>JAWA TENGAH</v>
          </cell>
          <cell r="L1344" t="str">
            <v>TEMANGGUNG</v>
          </cell>
        </row>
        <row r="1345">
          <cell r="B1345" t="str">
            <v>H3323016</v>
          </cell>
          <cell r="C1345" t="str">
            <v>BP Al-Kautsar</v>
          </cell>
          <cell r="D1345" t="str">
            <v>Balai Pengobatan / Kesehatan Masyarakat</v>
          </cell>
          <cell r="G1345">
            <v>33</v>
          </cell>
          <cell r="H1345">
            <v>3323</v>
          </cell>
          <cell r="I1345" t="str">
            <v>-</v>
          </cell>
          <cell r="J1345">
            <v>0</v>
          </cell>
          <cell r="K1345" t="str">
            <v>JAWA TENGAH</v>
          </cell>
          <cell r="L1345" t="str">
            <v>TEMANGGUNG</v>
          </cell>
        </row>
        <row r="1346">
          <cell r="B1346" t="str">
            <v>H3327006</v>
          </cell>
          <cell r="C1346" t="str">
            <v>BP Pemda</v>
          </cell>
          <cell r="D1346" t="str">
            <v>Balai Pengobatan / Kesehatan Masyarakat</v>
          </cell>
          <cell r="G1346">
            <v>33</v>
          </cell>
          <cell r="H1346">
            <v>3327</v>
          </cell>
          <cell r="I1346" t="str">
            <v>-</v>
          </cell>
          <cell r="J1346">
            <v>0</v>
          </cell>
          <cell r="K1346" t="str">
            <v>JAWA TENGAH</v>
          </cell>
          <cell r="L1346" t="str">
            <v>PEMALANG</v>
          </cell>
        </row>
        <row r="1347">
          <cell r="B1347" t="str">
            <v>H3327008</v>
          </cell>
          <cell r="C1347" t="str">
            <v>BP Detasemen Kesehatan KODIM</v>
          </cell>
          <cell r="D1347" t="str">
            <v>Balai Pengobatan / Kesehatan Masyarakat</v>
          </cell>
          <cell r="G1347">
            <v>33</v>
          </cell>
          <cell r="H1347">
            <v>3327</v>
          </cell>
          <cell r="I1347" t="str">
            <v>-</v>
          </cell>
          <cell r="J1347">
            <v>0</v>
          </cell>
          <cell r="K1347" t="str">
            <v>JAWA TENGAH</v>
          </cell>
          <cell r="L1347" t="str">
            <v>PEMALANG</v>
          </cell>
        </row>
        <row r="1348">
          <cell r="B1348" t="str">
            <v>H3329002</v>
          </cell>
          <cell r="C1348" t="str">
            <v>Balai Pengobatan dan Rumah Bersalin</v>
          </cell>
          <cell r="D1348" t="str">
            <v>Balai Pengobatan / Kesehatan Masyarakat</v>
          </cell>
          <cell r="G1348">
            <v>33</v>
          </cell>
          <cell r="H1348">
            <v>3329</v>
          </cell>
          <cell r="I1348" t="str">
            <v>-</v>
          </cell>
          <cell r="J1348">
            <v>0</v>
          </cell>
          <cell r="K1348" t="str">
            <v>JAWA TENGAH</v>
          </cell>
          <cell r="L1348" t="str">
            <v>BREBES</v>
          </cell>
        </row>
        <row r="1349">
          <cell r="B1349" t="str">
            <v>H3372107</v>
          </cell>
          <cell r="C1349" t="str">
            <v>BP &amp; RB Al Firdaus</v>
          </cell>
          <cell r="D1349" t="str">
            <v>Balai Pengobatan / Kesehatan Masyarakat</v>
          </cell>
          <cell r="G1349">
            <v>33</v>
          </cell>
          <cell r="H1349">
            <v>3372</v>
          </cell>
          <cell r="I1349" t="str">
            <v>-</v>
          </cell>
          <cell r="J1349">
            <v>0</v>
          </cell>
          <cell r="K1349" t="str">
            <v>JAWA TENGAH</v>
          </cell>
          <cell r="L1349" t="str">
            <v>KOTA SURAKARTA</v>
          </cell>
        </row>
        <row r="1350">
          <cell r="B1350" t="str">
            <v>H3372109</v>
          </cell>
          <cell r="C1350" t="str">
            <v>BP UNS Medical Center</v>
          </cell>
          <cell r="D1350" t="str">
            <v>Balai Pengobatan / Kesehatan Masyarakat</v>
          </cell>
          <cell r="G1350">
            <v>33</v>
          </cell>
          <cell r="H1350">
            <v>3372</v>
          </cell>
          <cell r="I1350" t="str">
            <v>-</v>
          </cell>
          <cell r="J1350">
            <v>0</v>
          </cell>
          <cell r="K1350" t="str">
            <v>JAWA TENGAH</v>
          </cell>
          <cell r="L1350" t="str">
            <v>KOTA SURAKARTA</v>
          </cell>
        </row>
        <row r="1351">
          <cell r="B1351" t="str">
            <v>H3372110</v>
          </cell>
          <cell r="C1351" t="str">
            <v>BP Gotong Royong</v>
          </cell>
          <cell r="D1351" t="str">
            <v>Balai Pengobatan / Kesehatan Masyarakat</v>
          </cell>
          <cell r="G1351">
            <v>33</v>
          </cell>
          <cell r="H1351">
            <v>3372</v>
          </cell>
          <cell r="I1351" t="str">
            <v>-</v>
          </cell>
          <cell r="J1351">
            <v>0</v>
          </cell>
          <cell r="K1351" t="str">
            <v>JAWA TENGAH</v>
          </cell>
          <cell r="L1351" t="str">
            <v>KOTA SURAKARTA</v>
          </cell>
        </row>
        <row r="1352">
          <cell r="B1352" t="str">
            <v>H3372111</v>
          </cell>
          <cell r="C1352" t="str">
            <v>BP Jati Margo</v>
          </cell>
          <cell r="D1352" t="str">
            <v>Balai Pengobatan / Kesehatan Masyarakat</v>
          </cell>
          <cell r="G1352">
            <v>33</v>
          </cell>
          <cell r="H1352">
            <v>3372</v>
          </cell>
          <cell r="I1352" t="str">
            <v>-</v>
          </cell>
          <cell r="J1352">
            <v>0</v>
          </cell>
          <cell r="K1352" t="str">
            <v>JAWA TENGAH</v>
          </cell>
          <cell r="L1352" t="str">
            <v>KOTA SURAKARTA</v>
          </cell>
        </row>
        <row r="1353">
          <cell r="B1353" t="str">
            <v>H3372114</v>
          </cell>
          <cell r="C1353" t="str">
            <v>PKU Muhammadiyah Solo Utara</v>
          </cell>
          <cell r="D1353" t="str">
            <v>Balai Pengobatan / Kesehatan Masyarakat</v>
          </cell>
          <cell r="G1353">
            <v>33</v>
          </cell>
          <cell r="H1353">
            <v>3372</v>
          </cell>
          <cell r="I1353" t="str">
            <v>-</v>
          </cell>
          <cell r="J1353">
            <v>0</v>
          </cell>
          <cell r="K1353" t="str">
            <v>JAWA TENGAH</v>
          </cell>
          <cell r="L1353" t="str">
            <v>KOTA SURAKARTA</v>
          </cell>
        </row>
        <row r="1354">
          <cell r="B1354" t="str">
            <v>H3372115</v>
          </cell>
          <cell r="C1354" t="str">
            <v>BP PMS Surakarta</v>
          </cell>
          <cell r="D1354" t="str">
            <v>Balai Pengobatan / Kesehatan Masyarakat</v>
          </cell>
          <cell r="G1354">
            <v>33</v>
          </cell>
          <cell r="H1354">
            <v>3372</v>
          </cell>
          <cell r="I1354" t="str">
            <v>-</v>
          </cell>
          <cell r="J1354">
            <v>0</v>
          </cell>
          <cell r="K1354" t="str">
            <v>JAWA TENGAH</v>
          </cell>
          <cell r="L1354" t="str">
            <v>KOTA SURAKARTA</v>
          </cell>
        </row>
        <row r="1355">
          <cell r="B1355" t="str">
            <v>H3372116</v>
          </cell>
          <cell r="C1355" t="str">
            <v>BP Penumping</v>
          </cell>
          <cell r="D1355" t="str">
            <v>Balai Pengobatan / Kesehatan Masyarakat</v>
          </cell>
          <cell r="G1355">
            <v>33</v>
          </cell>
          <cell r="H1355">
            <v>3372</v>
          </cell>
          <cell r="I1355" t="str">
            <v>-</v>
          </cell>
          <cell r="J1355">
            <v>0</v>
          </cell>
          <cell r="K1355" t="str">
            <v>JAWA TENGAH</v>
          </cell>
          <cell r="L1355" t="str">
            <v>KOTA SURAKARTA</v>
          </cell>
        </row>
        <row r="1356">
          <cell r="B1356" t="str">
            <v>H3372118</v>
          </cell>
          <cell r="C1356" t="str">
            <v>BP &amp; Apotek Nurwina</v>
          </cell>
          <cell r="D1356" t="str">
            <v>Balai Pengobatan / Kesehatan Masyarakat</v>
          </cell>
          <cell r="G1356">
            <v>33</v>
          </cell>
          <cell r="H1356">
            <v>3372</v>
          </cell>
          <cell r="I1356" t="str">
            <v>-</v>
          </cell>
          <cell r="J1356">
            <v>0</v>
          </cell>
          <cell r="K1356" t="str">
            <v>JAWA TENGAH</v>
          </cell>
          <cell r="L1356" t="str">
            <v>KOTA SURAKARTA</v>
          </cell>
        </row>
        <row r="1357">
          <cell r="B1357" t="str">
            <v>H3372119</v>
          </cell>
          <cell r="C1357" t="str">
            <v>BP Demangan Sehat</v>
          </cell>
          <cell r="D1357" t="str">
            <v>Balai Pengobatan / Kesehatan Masyarakat</v>
          </cell>
          <cell r="G1357">
            <v>33</v>
          </cell>
          <cell r="H1357">
            <v>3372</v>
          </cell>
          <cell r="I1357" t="str">
            <v>-</v>
          </cell>
          <cell r="J1357">
            <v>0</v>
          </cell>
          <cell r="K1357" t="str">
            <v>JAWA TENGAH</v>
          </cell>
          <cell r="L1357" t="str">
            <v>KOTA SURAKARTA</v>
          </cell>
        </row>
        <row r="1358">
          <cell r="B1358" t="str">
            <v>H3372121</v>
          </cell>
          <cell r="C1358" t="str">
            <v>BP Husada</v>
          </cell>
          <cell r="D1358" t="str">
            <v>Balai Pengobatan / Kesehatan Masyarakat</v>
          </cell>
          <cell r="G1358">
            <v>33</v>
          </cell>
          <cell r="H1358">
            <v>3372</v>
          </cell>
          <cell r="I1358" t="str">
            <v>-</v>
          </cell>
          <cell r="J1358">
            <v>0</v>
          </cell>
          <cell r="K1358" t="str">
            <v>JAWA TENGAH</v>
          </cell>
          <cell r="L1358" t="str">
            <v>KOTA SURAKARTA</v>
          </cell>
        </row>
        <row r="1359">
          <cell r="B1359" t="str">
            <v>H3372122</v>
          </cell>
          <cell r="C1359" t="str">
            <v>BP Brastomolo</v>
          </cell>
          <cell r="D1359" t="str">
            <v>Balai Pengobatan / Kesehatan Masyarakat</v>
          </cell>
          <cell r="G1359">
            <v>33</v>
          </cell>
          <cell r="H1359">
            <v>3372</v>
          </cell>
          <cell r="I1359" t="str">
            <v>-</v>
          </cell>
          <cell r="J1359">
            <v>0</v>
          </cell>
          <cell r="K1359" t="str">
            <v>JAWA TENGAH</v>
          </cell>
          <cell r="L1359" t="str">
            <v>KOTA SURAKARTA</v>
          </cell>
        </row>
        <row r="1360">
          <cell r="B1360" t="str">
            <v>H3372133</v>
          </cell>
          <cell r="C1360" t="str">
            <v>BP/RB Annisa Husada</v>
          </cell>
          <cell r="D1360" t="str">
            <v>Balai Pengobatan / Kesehatan Masyarakat</v>
          </cell>
          <cell r="G1360">
            <v>33</v>
          </cell>
          <cell r="H1360">
            <v>3372</v>
          </cell>
          <cell r="I1360" t="str">
            <v>-</v>
          </cell>
          <cell r="J1360">
            <v>0</v>
          </cell>
          <cell r="K1360" t="str">
            <v>JAWA TENGAH</v>
          </cell>
          <cell r="L1360" t="str">
            <v>KOTA SURAKARTA</v>
          </cell>
        </row>
        <row r="1361">
          <cell r="B1361" t="str">
            <v>H3372198</v>
          </cell>
          <cell r="C1361" t="str">
            <v>BP Sherly Indratno &amp; ADC</v>
          </cell>
          <cell r="D1361" t="str">
            <v>Balai Pengobatan / Kesehatan Masyarakat</v>
          </cell>
          <cell r="G1361">
            <v>33</v>
          </cell>
          <cell r="H1361">
            <v>3372</v>
          </cell>
          <cell r="I1361" t="str">
            <v>-</v>
          </cell>
          <cell r="J1361">
            <v>0</v>
          </cell>
          <cell r="K1361" t="str">
            <v>JAWA TENGAH</v>
          </cell>
          <cell r="L1361" t="str">
            <v>KOTA SURAKARTA</v>
          </cell>
        </row>
        <row r="1362">
          <cell r="B1362" t="str">
            <v>H3372200</v>
          </cell>
          <cell r="C1362" t="str">
            <v>BP Betesda</v>
          </cell>
          <cell r="D1362" t="str">
            <v>Balai Pengobatan / Kesehatan Masyarakat</v>
          </cell>
          <cell r="G1362">
            <v>33</v>
          </cell>
          <cell r="H1362">
            <v>3372</v>
          </cell>
          <cell r="I1362" t="str">
            <v>-</v>
          </cell>
          <cell r="J1362">
            <v>0</v>
          </cell>
          <cell r="K1362" t="str">
            <v>JAWA TENGAH</v>
          </cell>
          <cell r="L1362" t="str">
            <v>KOTA SURAKARTA</v>
          </cell>
        </row>
        <row r="1363">
          <cell r="B1363" t="str">
            <v>H3372202</v>
          </cell>
          <cell r="C1363" t="str">
            <v>BP Budi Peni Surakarta</v>
          </cell>
          <cell r="D1363" t="str">
            <v>Balai Pengobatan / Kesehatan Masyarakat</v>
          </cell>
          <cell r="G1363">
            <v>33</v>
          </cell>
          <cell r="H1363">
            <v>3372</v>
          </cell>
          <cell r="I1363" t="str">
            <v>-</v>
          </cell>
          <cell r="J1363">
            <v>0</v>
          </cell>
          <cell r="K1363" t="str">
            <v>JAWA TENGAH</v>
          </cell>
          <cell r="L1363" t="str">
            <v>KOTA SURAKARTA</v>
          </cell>
        </row>
        <row r="1364">
          <cell r="B1364" t="str">
            <v>H3372219</v>
          </cell>
          <cell r="C1364" t="str">
            <v>BP Nabur Tresno</v>
          </cell>
          <cell r="D1364" t="str">
            <v>Balai Pengobatan / Kesehatan Masyarakat</v>
          </cell>
          <cell r="G1364">
            <v>33</v>
          </cell>
          <cell r="H1364">
            <v>3372</v>
          </cell>
          <cell r="I1364" t="str">
            <v>-</v>
          </cell>
          <cell r="J1364">
            <v>0</v>
          </cell>
          <cell r="K1364" t="str">
            <v>JAWA TENGAH</v>
          </cell>
          <cell r="L1364" t="str">
            <v>KOTA SURAKARTA</v>
          </cell>
        </row>
        <row r="1365">
          <cell r="B1365" t="str">
            <v>H3372257</v>
          </cell>
          <cell r="C1365" t="str">
            <v>BP Gigi UKGS YP Warga</v>
          </cell>
          <cell r="D1365" t="str">
            <v>Balai Pengobatan / Kesehatan Masyarakat</v>
          </cell>
          <cell r="G1365">
            <v>33</v>
          </cell>
          <cell r="H1365">
            <v>3372</v>
          </cell>
          <cell r="I1365" t="str">
            <v>-</v>
          </cell>
          <cell r="J1365">
            <v>0</v>
          </cell>
          <cell r="K1365" t="str">
            <v>JAWA TENGAH</v>
          </cell>
          <cell r="L1365" t="str">
            <v>KOTA SURAKARTA</v>
          </cell>
        </row>
        <row r="1366">
          <cell r="B1366" t="str">
            <v>H3372258</v>
          </cell>
          <cell r="C1366" t="str">
            <v>BPG Mecadita</v>
          </cell>
          <cell r="D1366" t="str">
            <v>Balai Pengobatan / Kesehatan Masyarakat</v>
          </cell>
          <cell r="G1366">
            <v>33</v>
          </cell>
          <cell r="H1366">
            <v>3372</v>
          </cell>
          <cell r="I1366" t="str">
            <v>-</v>
          </cell>
          <cell r="J1366">
            <v>0</v>
          </cell>
          <cell r="K1366" t="str">
            <v>JAWA TENGAH</v>
          </cell>
          <cell r="L1366" t="str">
            <v>KOTA SURAKARTA</v>
          </cell>
        </row>
        <row r="1367">
          <cell r="B1367" t="str">
            <v>H3372259</v>
          </cell>
          <cell r="C1367" t="str">
            <v>BP Bhakti Sehat</v>
          </cell>
          <cell r="D1367" t="str">
            <v>Balai Pengobatan / Kesehatan Masyarakat</v>
          </cell>
          <cell r="G1367">
            <v>33</v>
          </cell>
          <cell r="H1367">
            <v>3372</v>
          </cell>
          <cell r="I1367" t="str">
            <v>-</v>
          </cell>
          <cell r="J1367">
            <v>0</v>
          </cell>
          <cell r="K1367" t="str">
            <v>JAWA TENGAH</v>
          </cell>
          <cell r="L1367" t="str">
            <v>KOTA SURAKARTA</v>
          </cell>
        </row>
        <row r="1368">
          <cell r="B1368" t="str">
            <v>H3372260</v>
          </cell>
          <cell r="C1368" t="str">
            <v>BP Cita Medika Husada</v>
          </cell>
          <cell r="D1368" t="str">
            <v>Balai Pengobatan / Kesehatan Masyarakat</v>
          </cell>
          <cell r="G1368">
            <v>33</v>
          </cell>
          <cell r="H1368">
            <v>3372</v>
          </cell>
          <cell r="I1368" t="str">
            <v>-</v>
          </cell>
          <cell r="J1368">
            <v>0</v>
          </cell>
          <cell r="K1368" t="str">
            <v>JAWA TENGAH</v>
          </cell>
          <cell r="L1368" t="str">
            <v>KOTA SURAKARTA</v>
          </cell>
        </row>
        <row r="1369">
          <cell r="B1369" t="str">
            <v>H3372262</v>
          </cell>
          <cell r="C1369" t="str">
            <v>BP Vivo Dental Klinik</v>
          </cell>
          <cell r="D1369" t="str">
            <v>Balai Pengobatan / Kesehatan Masyarakat</v>
          </cell>
          <cell r="G1369">
            <v>33</v>
          </cell>
          <cell r="H1369">
            <v>3372</v>
          </cell>
          <cell r="I1369" t="str">
            <v>-</v>
          </cell>
          <cell r="J1369">
            <v>0</v>
          </cell>
          <cell r="K1369" t="str">
            <v>JAWA TENGAH</v>
          </cell>
          <cell r="L1369" t="str">
            <v>KOTA SURAKARTA</v>
          </cell>
        </row>
        <row r="1370">
          <cell r="B1370" t="str">
            <v>H3373003</v>
          </cell>
          <cell r="C1370" t="str">
            <v>BP SYIFA HUSADA</v>
          </cell>
          <cell r="D1370" t="str">
            <v>Balai Pengobatan / Kesehatan Masyarakat</v>
          </cell>
          <cell r="G1370">
            <v>33</v>
          </cell>
          <cell r="H1370">
            <v>3373</v>
          </cell>
          <cell r="I1370" t="str">
            <v>-</v>
          </cell>
          <cell r="J1370">
            <v>0</v>
          </cell>
          <cell r="K1370" t="str">
            <v>JAWA TENGAH</v>
          </cell>
          <cell r="L1370" t="str">
            <v>KOTA SALATIGA</v>
          </cell>
        </row>
        <row r="1371">
          <cell r="B1371" t="str">
            <v>H3373005</v>
          </cell>
          <cell r="C1371" t="str">
            <v>BP ELIM</v>
          </cell>
          <cell r="D1371" t="str">
            <v>Balai Pengobatan / Kesehatan Masyarakat</v>
          </cell>
          <cell r="G1371">
            <v>33</v>
          </cell>
          <cell r="H1371">
            <v>3373</v>
          </cell>
          <cell r="I1371" t="str">
            <v>-</v>
          </cell>
          <cell r="J1371">
            <v>0</v>
          </cell>
          <cell r="K1371" t="str">
            <v>JAWA TENGAH</v>
          </cell>
          <cell r="L1371" t="str">
            <v>KOTA SALATIGA</v>
          </cell>
        </row>
        <row r="1372">
          <cell r="B1372" t="str">
            <v>H3376160</v>
          </cell>
          <cell r="C1372" t="str">
            <v>BP Sentra Medika</v>
          </cell>
          <cell r="D1372" t="str">
            <v>Balai Pengobatan / Kesehatan Masyarakat</v>
          </cell>
          <cell r="G1372">
            <v>33</v>
          </cell>
          <cell r="H1372">
            <v>3376</v>
          </cell>
          <cell r="I1372" t="str">
            <v>-</v>
          </cell>
          <cell r="J1372">
            <v>0</v>
          </cell>
          <cell r="K1372" t="str">
            <v>JAWA TENGAH</v>
          </cell>
          <cell r="L1372" t="str">
            <v>KOTA TEGAL</v>
          </cell>
        </row>
        <row r="1373">
          <cell r="B1373" t="str">
            <v>H3376161</v>
          </cell>
          <cell r="C1373" t="str">
            <v>BP Mitra Medika</v>
          </cell>
          <cell r="D1373" t="str">
            <v>Balai Pengobatan / Kesehatan Masyarakat</v>
          </cell>
          <cell r="G1373">
            <v>33</v>
          </cell>
          <cell r="H1373">
            <v>3376</v>
          </cell>
          <cell r="I1373" t="str">
            <v>-</v>
          </cell>
          <cell r="J1373">
            <v>0</v>
          </cell>
          <cell r="K1373" t="str">
            <v>JAWA TENGAH</v>
          </cell>
          <cell r="L1373" t="str">
            <v>KOTA TEGAL</v>
          </cell>
        </row>
        <row r="1374">
          <cell r="B1374" t="str">
            <v>H3376162</v>
          </cell>
          <cell r="C1374" t="str">
            <v>BP Dr. Diana</v>
          </cell>
          <cell r="D1374" t="str">
            <v>Balai Pengobatan / Kesehatan Masyarakat</v>
          </cell>
          <cell r="G1374">
            <v>33</v>
          </cell>
          <cell r="H1374">
            <v>3376</v>
          </cell>
          <cell r="I1374" t="str">
            <v>-</v>
          </cell>
          <cell r="J1374">
            <v>0</v>
          </cell>
          <cell r="K1374" t="str">
            <v>JAWA TENGAH</v>
          </cell>
          <cell r="L1374" t="str">
            <v>KOTA TEGAL</v>
          </cell>
        </row>
        <row r="1375">
          <cell r="B1375" t="str">
            <v>H3376163</v>
          </cell>
          <cell r="C1375" t="str">
            <v>BP Dr. Esis</v>
          </cell>
          <cell r="D1375" t="str">
            <v>Balai Pengobatan / Kesehatan Masyarakat</v>
          </cell>
          <cell r="G1375">
            <v>33</v>
          </cell>
          <cell r="H1375">
            <v>3376</v>
          </cell>
          <cell r="I1375" t="str">
            <v>-</v>
          </cell>
          <cell r="J1375">
            <v>0</v>
          </cell>
          <cell r="K1375" t="str">
            <v>JAWA TENGAH</v>
          </cell>
          <cell r="L1375" t="str">
            <v>KOTA TEGAL</v>
          </cell>
        </row>
        <row r="1376">
          <cell r="B1376" t="str">
            <v>H3376164</v>
          </cell>
          <cell r="C1376" t="str">
            <v>BP Dr. Nurbaiti</v>
          </cell>
          <cell r="D1376" t="str">
            <v>Balai Pengobatan / Kesehatan Masyarakat</v>
          </cell>
          <cell r="G1376">
            <v>33</v>
          </cell>
          <cell r="H1376">
            <v>3376</v>
          </cell>
          <cell r="I1376" t="str">
            <v>-</v>
          </cell>
          <cell r="J1376">
            <v>0</v>
          </cell>
          <cell r="K1376" t="str">
            <v>JAWA TENGAH</v>
          </cell>
          <cell r="L1376" t="str">
            <v>KOTA TEGAL</v>
          </cell>
        </row>
        <row r="1377">
          <cell r="B1377" t="str">
            <v>H3376165</v>
          </cell>
          <cell r="C1377" t="str">
            <v>BP Dr. Endang II</v>
          </cell>
          <cell r="D1377" t="str">
            <v>Balai Pengobatan / Kesehatan Masyarakat</v>
          </cell>
          <cell r="G1377">
            <v>33</v>
          </cell>
          <cell r="H1377">
            <v>3376</v>
          </cell>
          <cell r="I1377" t="str">
            <v>-</v>
          </cell>
          <cell r="J1377">
            <v>0</v>
          </cell>
          <cell r="K1377" t="str">
            <v>JAWA TENGAH</v>
          </cell>
          <cell r="L1377" t="str">
            <v>KOTA TEGAL</v>
          </cell>
        </row>
        <row r="1378">
          <cell r="B1378" t="str">
            <v>H3376166</v>
          </cell>
          <cell r="C1378" t="str">
            <v>BP Marinan</v>
          </cell>
          <cell r="D1378" t="str">
            <v>Balai Pengobatan / Kesehatan Masyarakat</v>
          </cell>
          <cell r="G1378">
            <v>33</v>
          </cell>
          <cell r="H1378">
            <v>3376</v>
          </cell>
          <cell r="I1378" t="str">
            <v>-</v>
          </cell>
          <cell r="J1378">
            <v>0</v>
          </cell>
          <cell r="K1378" t="str">
            <v>JAWA TENGAH</v>
          </cell>
          <cell r="L1378" t="str">
            <v>KOTA TEGAL</v>
          </cell>
        </row>
        <row r="1379">
          <cell r="B1379" t="str">
            <v>H3376167</v>
          </cell>
          <cell r="C1379" t="str">
            <v>BP Perintis</v>
          </cell>
          <cell r="D1379" t="str">
            <v>Balai Pengobatan / Kesehatan Masyarakat</v>
          </cell>
          <cell r="G1379">
            <v>33</v>
          </cell>
          <cell r="H1379">
            <v>3376</v>
          </cell>
          <cell r="I1379" t="str">
            <v>-</v>
          </cell>
          <cell r="J1379">
            <v>0</v>
          </cell>
          <cell r="K1379" t="str">
            <v>JAWA TENGAH</v>
          </cell>
          <cell r="L1379" t="str">
            <v>KOTA TEGAL</v>
          </cell>
        </row>
        <row r="1380">
          <cell r="B1380" t="str">
            <v>H3376168</v>
          </cell>
          <cell r="C1380" t="str">
            <v>BP Sentanan Medika</v>
          </cell>
          <cell r="D1380" t="str">
            <v>Balai Pengobatan / Kesehatan Masyarakat</v>
          </cell>
          <cell r="G1380">
            <v>33</v>
          </cell>
          <cell r="H1380">
            <v>3376</v>
          </cell>
          <cell r="I1380" t="str">
            <v>-</v>
          </cell>
          <cell r="J1380">
            <v>0</v>
          </cell>
          <cell r="K1380" t="str">
            <v>JAWA TENGAH</v>
          </cell>
          <cell r="L1380" t="str">
            <v>KOTA TEGAL</v>
          </cell>
        </row>
        <row r="1381">
          <cell r="B1381" t="str">
            <v>H3376169</v>
          </cell>
          <cell r="C1381" t="str">
            <v>BP Medika</v>
          </cell>
          <cell r="D1381" t="str">
            <v>Balai Pengobatan / Kesehatan Masyarakat</v>
          </cell>
          <cell r="G1381">
            <v>33</v>
          </cell>
          <cell r="H1381">
            <v>3376</v>
          </cell>
          <cell r="I1381" t="str">
            <v>-</v>
          </cell>
          <cell r="J1381">
            <v>0</v>
          </cell>
          <cell r="K1381" t="str">
            <v>JAWA TENGAH</v>
          </cell>
          <cell r="L1381" t="str">
            <v>KOTA TEGAL</v>
          </cell>
        </row>
        <row r="1382">
          <cell r="B1382" t="str">
            <v>H3376170</v>
          </cell>
          <cell r="C1382" t="str">
            <v>BP Aisiyah</v>
          </cell>
          <cell r="D1382" t="str">
            <v>Balai Pengobatan / Kesehatan Masyarakat</v>
          </cell>
          <cell r="G1382">
            <v>33</v>
          </cell>
          <cell r="H1382">
            <v>3376</v>
          </cell>
          <cell r="I1382" t="str">
            <v>-</v>
          </cell>
          <cell r="J1382">
            <v>0</v>
          </cell>
          <cell r="K1382" t="str">
            <v>JAWA TENGAH</v>
          </cell>
          <cell r="L1382" t="str">
            <v>KOTA TEGAL</v>
          </cell>
        </row>
        <row r="1383">
          <cell r="B1383" t="str">
            <v>H3376172</v>
          </cell>
          <cell r="C1383" t="str">
            <v>BP Asy Syifa Plus</v>
          </cell>
          <cell r="D1383" t="str">
            <v>Balai Pengobatan / Kesehatan Masyarakat</v>
          </cell>
          <cell r="G1383">
            <v>33</v>
          </cell>
          <cell r="H1383">
            <v>3376</v>
          </cell>
          <cell r="I1383" t="str">
            <v>-</v>
          </cell>
          <cell r="J1383">
            <v>0</v>
          </cell>
          <cell r="K1383" t="str">
            <v>JAWA TENGAH</v>
          </cell>
          <cell r="L1383" t="str">
            <v>KOTA TEGAL</v>
          </cell>
        </row>
        <row r="1384">
          <cell r="B1384" t="str">
            <v>H3376174</v>
          </cell>
          <cell r="C1384" t="str">
            <v>BP Fx. Hermanto</v>
          </cell>
          <cell r="D1384" t="str">
            <v>Balai Pengobatan / Kesehatan Masyarakat</v>
          </cell>
          <cell r="G1384">
            <v>33</v>
          </cell>
          <cell r="H1384">
            <v>3376</v>
          </cell>
          <cell r="I1384" t="str">
            <v>-</v>
          </cell>
          <cell r="J1384">
            <v>0</v>
          </cell>
          <cell r="K1384" t="str">
            <v>JAWA TENGAH</v>
          </cell>
          <cell r="L1384" t="str">
            <v>KOTA TEGAL</v>
          </cell>
        </row>
        <row r="1385">
          <cell r="B1385" t="str">
            <v>H3376175</v>
          </cell>
          <cell r="C1385" t="str">
            <v>BP Dr. Alfiyanto Bittie</v>
          </cell>
          <cell r="D1385" t="str">
            <v>Balai Pengobatan / Kesehatan Masyarakat</v>
          </cell>
          <cell r="G1385">
            <v>33</v>
          </cell>
          <cell r="H1385">
            <v>3376</v>
          </cell>
          <cell r="I1385" t="str">
            <v>-</v>
          </cell>
          <cell r="J1385">
            <v>0</v>
          </cell>
          <cell r="K1385" t="str">
            <v>JAWA TENGAH</v>
          </cell>
          <cell r="L1385" t="str">
            <v>KOTA TEGAL</v>
          </cell>
        </row>
        <row r="1386">
          <cell r="B1386" t="str">
            <v>H3376176</v>
          </cell>
          <cell r="C1386" t="str">
            <v>BP Sumber Waras Jaya</v>
          </cell>
          <cell r="D1386" t="str">
            <v>Balai Pengobatan / Kesehatan Masyarakat</v>
          </cell>
          <cell r="G1386">
            <v>33</v>
          </cell>
          <cell r="H1386">
            <v>3376</v>
          </cell>
          <cell r="I1386" t="str">
            <v>-</v>
          </cell>
          <cell r="J1386">
            <v>0</v>
          </cell>
          <cell r="K1386" t="str">
            <v>JAWA TENGAH</v>
          </cell>
          <cell r="L1386" t="str">
            <v>KOTA TEGAL</v>
          </cell>
        </row>
        <row r="1387">
          <cell r="B1387" t="str">
            <v>H3376177</v>
          </cell>
          <cell r="C1387" t="str">
            <v>BP Diklat Transportasi Darat</v>
          </cell>
          <cell r="D1387" t="str">
            <v>Balai Pengobatan / Kesehatan Masyarakat</v>
          </cell>
          <cell r="G1387">
            <v>33</v>
          </cell>
          <cell r="H1387">
            <v>3376</v>
          </cell>
          <cell r="I1387" t="str">
            <v>-</v>
          </cell>
          <cell r="J1387">
            <v>0</v>
          </cell>
          <cell r="K1387" t="str">
            <v>JAWA TENGAH</v>
          </cell>
          <cell r="L1387" t="str">
            <v>KOTA TEGAL</v>
          </cell>
        </row>
        <row r="1388">
          <cell r="B1388" t="str">
            <v>H3376178</v>
          </cell>
          <cell r="C1388" t="str">
            <v>BP Grup Teteco</v>
          </cell>
          <cell r="D1388" t="str">
            <v>Balai Pengobatan / Kesehatan Masyarakat</v>
          </cell>
          <cell r="G1388">
            <v>33</v>
          </cell>
          <cell r="H1388">
            <v>3376</v>
          </cell>
          <cell r="I1388" t="str">
            <v>-</v>
          </cell>
          <cell r="J1388">
            <v>0</v>
          </cell>
          <cell r="K1388" t="str">
            <v>JAWA TENGAH</v>
          </cell>
          <cell r="L1388" t="str">
            <v>KOTA TEGAL</v>
          </cell>
        </row>
        <row r="1389">
          <cell r="B1389" t="str">
            <v>H3376185</v>
          </cell>
          <cell r="C1389" t="str">
            <v>BP POLRI</v>
          </cell>
          <cell r="D1389" t="str">
            <v>Balai Pengobatan / Kesehatan Masyarakat</v>
          </cell>
          <cell r="G1389">
            <v>33</v>
          </cell>
          <cell r="H1389">
            <v>3376</v>
          </cell>
          <cell r="I1389" t="str">
            <v>-</v>
          </cell>
          <cell r="J1389">
            <v>0</v>
          </cell>
          <cell r="K1389" t="str">
            <v>JAWA TENGAH</v>
          </cell>
          <cell r="L1389" t="str">
            <v>KOTA TEGAL</v>
          </cell>
        </row>
        <row r="1390">
          <cell r="B1390" t="str">
            <v>H3376186</v>
          </cell>
          <cell r="C1390" t="str">
            <v>BP Jasa Putra</v>
          </cell>
          <cell r="D1390" t="str">
            <v>Balai Pengobatan / Kesehatan Masyarakat</v>
          </cell>
          <cell r="G1390">
            <v>33</v>
          </cell>
          <cell r="H1390">
            <v>3376</v>
          </cell>
          <cell r="I1390" t="str">
            <v>-</v>
          </cell>
          <cell r="J1390">
            <v>0</v>
          </cell>
          <cell r="K1390" t="str">
            <v>JAWA TENGAH</v>
          </cell>
          <cell r="L1390" t="str">
            <v>KOTA TEGAL</v>
          </cell>
        </row>
        <row r="1391">
          <cell r="B1391" t="str">
            <v>H3376187</v>
          </cell>
          <cell r="C1391" t="str">
            <v>BP Tri Dharma</v>
          </cell>
          <cell r="D1391" t="str">
            <v>Balai Pengobatan / Kesehatan Masyarakat</v>
          </cell>
          <cell r="G1391">
            <v>33</v>
          </cell>
          <cell r="H1391">
            <v>3376</v>
          </cell>
          <cell r="I1391" t="str">
            <v>-</v>
          </cell>
          <cell r="J1391">
            <v>0</v>
          </cell>
          <cell r="K1391" t="str">
            <v>JAWA TENGAH</v>
          </cell>
          <cell r="L1391" t="str">
            <v>KOTA TEGAL</v>
          </cell>
        </row>
        <row r="1392">
          <cell r="B1392" t="str">
            <v>H3376188</v>
          </cell>
          <cell r="C1392" t="str">
            <v>BP Ibu Sulastri</v>
          </cell>
          <cell r="D1392" t="str">
            <v>Balai Pengobatan / Kesehatan Masyarakat</v>
          </cell>
          <cell r="G1392">
            <v>33</v>
          </cell>
          <cell r="H1392">
            <v>3376</v>
          </cell>
          <cell r="I1392" t="str">
            <v>-</v>
          </cell>
          <cell r="J1392">
            <v>0</v>
          </cell>
          <cell r="K1392" t="str">
            <v>JAWA TENGAH</v>
          </cell>
          <cell r="L1392" t="str">
            <v>KOTA TEGAL</v>
          </cell>
        </row>
        <row r="1393">
          <cell r="B1393" t="str">
            <v>H3376189</v>
          </cell>
          <cell r="C1393" t="str">
            <v>BP Dr. Endang I</v>
          </cell>
          <cell r="D1393" t="str">
            <v>Balai Pengobatan / Kesehatan Masyarakat</v>
          </cell>
          <cell r="G1393">
            <v>33</v>
          </cell>
          <cell r="H1393">
            <v>3376</v>
          </cell>
          <cell r="I1393" t="str">
            <v>-</v>
          </cell>
          <cell r="J1393">
            <v>0</v>
          </cell>
          <cell r="K1393" t="str">
            <v>JAWA TENGAH</v>
          </cell>
          <cell r="L1393" t="str">
            <v>KOTA TEGAL</v>
          </cell>
        </row>
        <row r="1394">
          <cell r="B1394" t="str">
            <v>H3376190</v>
          </cell>
          <cell r="C1394" t="str">
            <v>BP Santo Yosef</v>
          </cell>
          <cell r="D1394" t="str">
            <v>Balai Pengobatan / Kesehatan Masyarakat</v>
          </cell>
          <cell r="G1394">
            <v>33</v>
          </cell>
          <cell r="H1394">
            <v>3376</v>
          </cell>
          <cell r="I1394" t="str">
            <v>-</v>
          </cell>
          <cell r="J1394">
            <v>0</v>
          </cell>
          <cell r="K1394" t="str">
            <v>JAWA TENGAH</v>
          </cell>
          <cell r="L1394" t="str">
            <v>KOTA TEGAL</v>
          </cell>
        </row>
        <row r="1395">
          <cell r="B1395" t="str">
            <v>H3376192</v>
          </cell>
          <cell r="C1395" t="str">
            <v>BP PP</v>
          </cell>
          <cell r="D1395" t="str">
            <v>Balai Pengobatan / Kesehatan Masyarakat</v>
          </cell>
          <cell r="G1395">
            <v>33</v>
          </cell>
          <cell r="H1395">
            <v>3376</v>
          </cell>
          <cell r="I1395" t="str">
            <v>-</v>
          </cell>
          <cell r="J1395">
            <v>0</v>
          </cell>
          <cell r="K1395" t="str">
            <v>JAWA TENGAH</v>
          </cell>
          <cell r="L1395" t="str">
            <v>KOTA TEGAL</v>
          </cell>
        </row>
        <row r="1396">
          <cell r="B1396" t="str">
            <v>H3376193</v>
          </cell>
          <cell r="C1396" t="str">
            <v>BP Permata</v>
          </cell>
          <cell r="D1396" t="str">
            <v>Balai Pengobatan / Kesehatan Masyarakat</v>
          </cell>
          <cell r="G1396">
            <v>33</v>
          </cell>
          <cell r="H1396">
            <v>3376</v>
          </cell>
          <cell r="I1396" t="str">
            <v>-</v>
          </cell>
          <cell r="J1396">
            <v>0</v>
          </cell>
          <cell r="K1396" t="str">
            <v>JAWA TENGAH</v>
          </cell>
          <cell r="L1396" t="str">
            <v>KOTA TEGAL</v>
          </cell>
        </row>
        <row r="1397">
          <cell r="B1397" t="str">
            <v>H3376195</v>
          </cell>
          <cell r="C1397" t="str">
            <v>BP Bina Sehat</v>
          </cell>
          <cell r="D1397" t="str">
            <v>Balai Pengobatan / Kesehatan Masyarakat</v>
          </cell>
          <cell r="G1397">
            <v>33</v>
          </cell>
          <cell r="H1397">
            <v>3376</v>
          </cell>
          <cell r="I1397" t="str">
            <v>-</v>
          </cell>
          <cell r="J1397">
            <v>0</v>
          </cell>
          <cell r="K1397" t="str">
            <v>JAWA TENGAH</v>
          </cell>
          <cell r="L1397" t="str">
            <v>KOTA TEGAL</v>
          </cell>
        </row>
        <row r="1398">
          <cell r="B1398" t="str">
            <v>H3376197</v>
          </cell>
          <cell r="C1398" t="str">
            <v>BP Sumber Waras</v>
          </cell>
          <cell r="D1398" t="str">
            <v>Balai Pengobatan / Kesehatan Masyarakat</v>
          </cell>
          <cell r="G1398">
            <v>33</v>
          </cell>
          <cell r="H1398">
            <v>3376</v>
          </cell>
          <cell r="I1398" t="str">
            <v>-</v>
          </cell>
          <cell r="J1398">
            <v>0</v>
          </cell>
          <cell r="K1398" t="str">
            <v>JAWA TENGAH</v>
          </cell>
          <cell r="L1398" t="str">
            <v>KOTA TEGAL</v>
          </cell>
        </row>
        <row r="1399">
          <cell r="B1399" t="str">
            <v>H3376198</v>
          </cell>
          <cell r="C1399" t="str">
            <v>BP Pepabri Tadjri</v>
          </cell>
          <cell r="D1399" t="str">
            <v>Balai Pengobatan / Kesehatan Masyarakat</v>
          </cell>
          <cell r="G1399">
            <v>33</v>
          </cell>
          <cell r="H1399">
            <v>3376</v>
          </cell>
          <cell r="I1399" t="str">
            <v>-</v>
          </cell>
          <cell r="J1399">
            <v>0</v>
          </cell>
          <cell r="K1399" t="str">
            <v>JAWA TENGAH</v>
          </cell>
          <cell r="L1399" t="str">
            <v>KOTA TEGAL</v>
          </cell>
        </row>
        <row r="1400">
          <cell r="B1400" t="str">
            <v>H3376199</v>
          </cell>
          <cell r="C1400" t="str">
            <v>BP Sumber Sehat</v>
          </cell>
          <cell r="D1400" t="str">
            <v>Balai Pengobatan / Kesehatan Masyarakat</v>
          </cell>
          <cell r="G1400">
            <v>33</v>
          </cell>
          <cell r="H1400">
            <v>3376</v>
          </cell>
          <cell r="I1400" t="str">
            <v>-</v>
          </cell>
          <cell r="J1400">
            <v>0</v>
          </cell>
          <cell r="K1400" t="str">
            <v>JAWA TENGAH</v>
          </cell>
          <cell r="L1400" t="str">
            <v>KOTA TEGAL</v>
          </cell>
        </row>
        <row r="1401">
          <cell r="B1401" t="str">
            <v>H3376200</v>
          </cell>
          <cell r="C1401" t="str">
            <v>BP Amanah</v>
          </cell>
          <cell r="D1401" t="str">
            <v>Balai Pengobatan / Kesehatan Masyarakat</v>
          </cell>
          <cell r="G1401">
            <v>33</v>
          </cell>
          <cell r="H1401">
            <v>3376</v>
          </cell>
          <cell r="I1401" t="str">
            <v>-</v>
          </cell>
          <cell r="J1401">
            <v>0</v>
          </cell>
          <cell r="K1401" t="str">
            <v>JAWA TENGAH</v>
          </cell>
          <cell r="L1401" t="str">
            <v>KOTA TEGAL</v>
          </cell>
        </row>
        <row r="1402">
          <cell r="B1402" t="str">
            <v>F3302019</v>
          </cell>
          <cell r="C1402" t="str">
            <v>PROFESI NERS UNSOED</v>
          </cell>
          <cell r="D1402" t="str">
            <v>Apotik</v>
          </cell>
          <cell r="G1402">
            <v>33</v>
          </cell>
          <cell r="H1402">
            <v>3302</v>
          </cell>
          <cell r="I1402" t="str">
            <v>-</v>
          </cell>
          <cell r="J1402">
            <v>0</v>
          </cell>
          <cell r="K1402" t="str">
            <v>JAWA TENGAH</v>
          </cell>
          <cell r="L1402" t="str">
            <v>BANYUMAS</v>
          </cell>
        </row>
        <row r="1403">
          <cell r="B1403" t="str">
            <v>F3302042</v>
          </cell>
          <cell r="C1403" t="str">
            <v>PKU MUHAMMADIYAH</v>
          </cell>
          <cell r="D1403" t="str">
            <v>Apotik</v>
          </cell>
          <cell r="G1403">
            <v>33</v>
          </cell>
          <cell r="H1403">
            <v>3302</v>
          </cell>
          <cell r="I1403" t="str">
            <v>-</v>
          </cell>
          <cell r="J1403">
            <v>0</v>
          </cell>
          <cell r="K1403" t="str">
            <v>JAWA TENGAH</v>
          </cell>
          <cell r="L1403" t="str">
            <v>BANYUMAS</v>
          </cell>
        </row>
        <row r="1404">
          <cell r="B1404" t="str">
            <v>F3302058</v>
          </cell>
          <cell r="C1404" t="str">
            <v>RB Permata Hati</v>
          </cell>
          <cell r="D1404" t="str">
            <v>Apotik</v>
          </cell>
          <cell r="G1404">
            <v>33</v>
          </cell>
          <cell r="H1404">
            <v>3302</v>
          </cell>
          <cell r="I1404" t="str">
            <v>-</v>
          </cell>
          <cell r="J1404">
            <v>0</v>
          </cell>
          <cell r="K1404" t="str">
            <v>JAWA TENGAH</v>
          </cell>
          <cell r="L1404" t="str">
            <v>BANYUMAS</v>
          </cell>
        </row>
        <row r="1405">
          <cell r="B1405" t="str">
            <v>F3302059</v>
          </cell>
          <cell r="C1405" t="str">
            <v>AM (Ada Murah)</v>
          </cell>
          <cell r="D1405" t="str">
            <v>Apotik</v>
          </cell>
          <cell r="G1405">
            <v>33</v>
          </cell>
          <cell r="H1405">
            <v>3302</v>
          </cell>
          <cell r="I1405" t="str">
            <v>-</v>
          </cell>
          <cell r="J1405">
            <v>0</v>
          </cell>
          <cell r="K1405" t="str">
            <v>JAWA TENGAH</v>
          </cell>
          <cell r="L1405" t="str">
            <v>BANYUMAS</v>
          </cell>
        </row>
        <row r="1406">
          <cell r="B1406" t="str">
            <v>F3302060</v>
          </cell>
          <cell r="C1406" t="str">
            <v>Adil Farma</v>
          </cell>
          <cell r="D1406" t="str">
            <v>Apotik</v>
          </cell>
          <cell r="G1406">
            <v>33</v>
          </cell>
          <cell r="H1406">
            <v>3302</v>
          </cell>
          <cell r="I1406" t="str">
            <v>-</v>
          </cell>
          <cell r="J1406">
            <v>0</v>
          </cell>
          <cell r="K1406" t="str">
            <v>JAWA TENGAH</v>
          </cell>
          <cell r="L1406" t="str">
            <v>BANYUMAS</v>
          </cell>
        </row>
        <row r="1407">
          <cell r="B1407" t="str">
            <v>F3302061</v>
          </cell>
          <cell r="C1407" t="str">
            <v>Adrio Farma</v>
          </cell>
          <cell r="D1407" t="str">
            <v>Apotik</v>
          </cell>
          <cell r="G1407">
            <v>33</v>
          </cell>
          <cell r="H1407">
            <v>3302</v>
          </cell>
          <cell r="I1407" t="str">
            <v>-</v>
          </cell>
          <cell r="J1407">
            <v>0</v>
          </cell>
          <cell r="K1407" t="str">
            <v>JAWA TENGAH</v>
          </cell>
          <cell r="L1407" t="str">
            <v>BANYUMAS</v>
          </cell>
        </row>
        <row r="1408">
          <cell r="B1408" t="str">
            <v>F3302062</v>
          </cell>
          <cell r="C1408" t="str">
            <v>Ajibarang</v>
          </cell>
          <cell r="D1408" t="str">
            <v>Apotik</v>
          </cell>
          <cell r="G1408">
            <v>33</v>
          </cell>
          <cell r="H1408">
            <v>3302</v>
          </cell>
          <cell r="I1408" t="str">
            <v>-</v>
          </cell>
          <cell r="J1408">
            <v>0</v>
          </cell>
          <cell r="K1408" t="str">
            <v>JAWA TENGAH</v>
          </cell>
          <cell r="L1408" t="str">
            <v>BANYUMAS</v>
          </cell>
        </row>
        <row r="1409">
          <cell r="B1409" t="str">
            <v>F3302063</v>
          </cell>
          <cell r="C1409" t="str">
            <v>Akasia</v>
          </cell>
          <cell r="D1409" t="str">
            <v>Apotik</v>
          </cell>
          <cell r="G1409">
            <v>33</v>
          </cell>
          <cell r="H1409">
            <v>3302</v>
          </cell>
          <cell r="I1409" t="str">
            <v>-</v>
          </cell>
          <cell r="J1409">
            <v>0</v>
          </cell>
          <cell r="K1409" t="str">
            <v>JAWA TENGAH</v>
          </cell>
          <cell r="L1409" t="str">
            <v>BANYUMAS</v>
          </cell>
        </row>
        <row r="1410">
          <cell r="B1410" t="str">
            <v>F3302064</v>
          </cell>
          <cell r="C1410" t="str">
            <v>Amanda</v>
          </cell>
          <cell r="D1410" t="str">
            <v>Apotik</v>
          </cell>
          <cell r="G1410">
            <v>33</v>
          </cell>
          <cell r="H1410">
            <v>3302</v>
          </cell>
          <cell r="I1410" t="str">
            <v>-</v>
          </cell>
          <cell r="J1410">
            <v>0</v>
          </cell>
          <cell r="K1410" t="str">
            <v>JAWA TENGAH</v>
          </cell>
          <cell r="L1410" t="str">
            <v>BANYUMAS</v>
          </cell>
        </row>
        <row r="1411">
          <cell r="B1411" t="str">
            <v>F3302065</v>
          </cell>
          <cell r="C1411" t="str">
            <v>Anugrah Berkoh</v>
          </cell>
          <cell r="D1411" t="str">
            <v>Apotik</v>
          </cell>
          <cell r="G1411">
            <v>33</v>
          </cell>
          <cell r="H1411">
            <v>3302</v>
          </cell>
          <cell r="I1411" t="str">
            <v>-</v>
          </cell>
          <cell r="J1411">
            <v>0</v>
          </cell>
          <cell r="K1411" t="str">
            <v>JAWA TENGAH</v>
          </cell>
          <cell r="L1411" t="str">
            <v>BANYUMAS</v>
          </cell>
        </row>
        <row r="1412">
          <cell r="B1412" t="str">
            <v>F3302066</v>
          </cell>
          <cell r="C1412" t="str">
            <v>Aprilia Farma</v>
          </cell>
          <cell r="D1412" t="str">
            <v>Apotik</v>
          </cell>
          <cell r="G1412">
            <v>33</v>
          </cell>
          <cell r="H1412">
            <v>3302</v>
          </cell>
          <cell r="I1412" t="str">
            <v>-</v>
          </cell>
          <cell r="J1412">
            <v>0</v>
          </cell>
          <cell r="K1412" t="str">
            <v>JAWA TENGAH</v>
          </cell>
          <cell r="L1412" t="str">
            <v>BANYUMAS</v>
          </cell>
        </row>
        <row r="1413">
          <cell r="B1413" t="str">
            <v>F3302067</v>
          </cell>
          <cell r="C1413" t="str">
            <v>Asy Syifa</v>
          </cell>
          <cell r="D1413" t="str">
            <v>Apotik</v>
          </cell>
          <cell r="G1413">
            <v>33</v>
          </cell>
          <cell r="H1413">
            <v>3302</v>
          </cell>
          <cell r="I1413" t="str">
            <v>-</v>
          </cell>
          <cell r="J1413">
            <v>0</v>
          </cell>
          <cell r="K1413" t="str">
            <v>JAWA TENGAH</v>
          </cell>
          <cell r="L1413" t="str">
            <v>BANYUMAS</v>
          </cell>
        </row>
        <row r="1414">
          <cell r="B1414" t="str">
            <v>F3302068</v>
          </cell>
          <cell r="C1414" t="str">
            <v>Aurora</v>
          </cell>
          <cell r="D1414" t="str">
            <v>Apotik</v>
          </cell>
          <cell r="G1414">
            <v>33</v>
          </cell>
          <cell r="H1414">
            <v>3302</v>
          </cell>
          <cell r="I1414" t="str">
            <v>-</v>
          </cell>
          <cell r="J1414">
            <v>0</v>
          </cell>
          <cell r="K1414" t="str">
            <v>JAWA TENGAH</v>
          </cell>
          <cell r="L1414" t="str">
            <v>BANYUMAS</v>
          </cell>
        </row>
        <row r="1415">
          <cell r="B1415" t="str">
            <v>F3302069</v>
          </cell>
          <cell r="C1415" t="str">
            <v>Baturraden</v>
          </cell>
          <cell r="D1415" t="str">
            <v>Apotik</v>
          </cell>
          <cell r="G1415">
            <v>33</v>
          </cell>
          <cell r="H1415">
            <v>3302</v>
          </cell>
          <cell r="I1415" t="str">
            <v>-</v>
          </cell>
          <cell r="J1415">
            <v>0</v>
          </cell>
          <cell r="K1415" t="str">
            <v>JAWA TENGAH</v>
          </cell>
          <cell r="L1415" t="str">
            <v>BANYUMAS</v>
          </cell>
        </row>
        <row r="1416">
          <cell r="B1416" t="str">
            <v>F3302070</v>
          </cell>
          <cell r="C1416" t="str">
            <v>Bina Estetika Nugraha</v>
          </cell>
          <cell r="D1416" t="str">
            <v>Apotik</v>
          </cell>
          <cell r="G1416">
            <v>33</v>
          </cell>
          <cell r="H1416">
            <v>3302</v>
          </cell>
          <cell r="I1416" t="str">
            <v>-</v>
          </cell>
          <cell r="J1416">
            <v>0</v>
          </cell>
          <cell r="K1416" t="str">
            <v>JAWA TENGAH</v>
          </cell>
          <cell r="L1416" t="str">
            <v>BANYUMAS</v>
          </cell>
        </row>
        <row r="1417">
          <cell r="B1417" t="str">
            <v>F3302071</v>
          </cell>
          <cell r="C1417" t="str">
            <v>Bina Sehat</v>
          </cell>
          <cell r="D1417" t="str">
            <v>Apotik</v>
          </cell>
          <cell r="G1417">
            <v>33</v>
          </cell>
          <cell r="H1417">
            <v>3302</v>
          </cell>
          <cell r="I1417" t="str">
            <v>-</v>
          </cell>
          <cell r="J1417">
            <v>0</v>
          </cell>
          <cell r="K1417" t="str">
            <v>JAWA TENGAH</v>
          </cell>
          <cell r="L1417" t="str">
            <v>BANYUMAS</v>
          </cell>
        </row>
        <row r="1418">
          <cell r="B1418" t="str">
            <v>F3302072</v>
          </cell>
          <cell r="C1418" t="str">
            <v>Binar</v>
          </cell>
          <cell r="D1418" t="str">
            <v>Apotik</v>
          </cell>
          <cell r="G1418">
            <v>33</v>
          </cell>
          <cell r="H1418">
            <v>3302</v>
          </cell>
          <cell r="I1418" t="str">
            <v>-</v>
          </cell>
          <cell r="J1418">
            <v>0</v>
          </cell>
          <cell r="K1418" t="str">
            <v>JAWA TENGAH</v>
          </cell>
          <cell r="L1418" t="str">
            <v>BANYUMAS</v>
          </cell>
        </row>
        <row r="1419">
          <cell r="B1419" t="str">
            <v>F3302073</v>
          </cell>
          <cell r="C1419" t="str">
            <v>Bintang Sehat</v>
          </cell>
          <cell r="D1419" t="str">
            <v>Apotik</v>
          </cell>
          <cell r="G1419">
            <v>33</v>
          </cell>
          <cell r="H1419">
            <v>3302</v>
          </cell>
          <cell r="I1419" t="str">
            <v>-</v>
          </cell>
          <cell r="J1419">
            <v>0</v>
          </cell>
          <cell r="K1419" t="str">
            <v>JAWA TENGAH</v>
          </cell>
          <cell r="L1419" t="str">
            <v>BANYUMAS</v>
          </cell>
        </row>
        <row r="1420">
          <cell r="B1420" t="str">
            <v>F3302074</v>
          </cell>
          <cell r="C1420" t="str">
            <v>Bulupitu</v>
          </cell>
          <cell r="D1420" t="str">
            <v>Apotik</v>
          </cell>
          <cell r="G1420">
            <v>33</v>
          </cell>
          <cell r="H1420">
            <v>3302</v>
          </cell>
          <cell r="I1420" t="str">
            <v>-</v>
          </cell>
          <cell r="J1420">
            <v>0</v>
          </cell>
          <cell r="K1420" t="str">
            <v>JAWA TENGAH</v>
          </cell>
          <cell r="L1420" t="str">
            <v>BANYUMAS</v>
          </cell>
        </row>
        <row r="1421">
          <cell r="B1421" t="str">
            <v>F3302075</v>
          </cell>
          <cell r="C1421" t="str">
            <v>Cilongok</v>
          </cell>
          <cell r="D1421" t="str">
            <v>Apotik</v>
          </cell>
          <cell r="G1421">
            <v>33</v>
          </cell>
          <cell r="H1421">
            <v>3302</v>
          </cell>
          <cell r="I1421" t="str">
            <v>-</v>
          </cell>
          <cell r="J1421">
            <v>0</v>
          </cell>
          <cell r="K1421" t="str">
            <v>JAWA TENGAH</v>
          </cell>
          <cell r="L1421" t="str">
            <v>BANYUMAS</v>
          </cell>
        </row>
        <row r="1422">
          <cell r="B1422" t="str">
            <v>F3302076</v>
          </cell>
          <cell r="C1422" t="str">
            <v>Dunia Medika</v>
          </cell>
          <cell r="D1422" t="str">
            <v>Apotik</v>
          </cell>
          <cell r="G1422">
            <v>33</v>
          </cell>
          <cell r="H1422">
            <v>3302</v>
          </cell>
          <cell r="I1422" t="str">
            <v>-</v>
          </cell>
          <cell r="J1422">
            <v>0</v>
          </cell>
          <cell r="K1422" t="str">
            <v>JAWA TENGAH</v>
          </cell>
          <cell r="L1422" t="str">
            <v>BANYUMAS</v>
          </cell>
        </row>
        <row r="1423">
          <cell r="B1423" t="str">
            <v>F3302077</v>
          </cell>
          <cell r="C1423" t="str">
            <v>Enggal Waras</v>
          </cell>
          <cell r="D1423" t="str">
            <v>Apotik</v>
          </cell>
          <cell r="G1423">
            <v>33</v>
          </cell>
          <cell r="H1423">
            <v>3302</v>
          </cell>
          <cell r="I1423" t="str">
            <v>-</v>
          </cell>
          <cell r="J1423">
            <v>0</v>
          </cell>
          <cell r="K1423" t="str">
            <v>JAWA TENGAH</v>
          </cell>
          <cell r="L1423" t="str">
            <v>BANYUMAS</v>
          </cell>
        </row>
        <row r="1424">
          <cell r="B1424" t="str">
            <v>F3302078</v>
          </cell>
          <cell r="C1424" t="str">
            <v>Fajar Sehat</v>
          </cell>
          <cell r="D1424" t="str">
            <v>Apotik</v>
          </cell>
          <cell r="G1424">
            <v>33</v>
          </cell>
          <cell r="H1424">
            <v>3302</v>
          </cell>
          <cell r="I1424" t="str">
            <v>-</v>
          </cell>
          <cell r="J1424">
            <v>0</v>
          </cell>
          <cell r="K1424" t="str">
            <v>JAWA TENGAH</v>
          </cell>
          <cell r="L1424" t="str">
            <v>BANYUMAS</v>
          </cell>
        </row>
        <row r="1425">
          <cell r="B1425" t="str">
            <v>F3302079</v>
          </cell>
          <cell r="C1425" t="str">
            <v>Farrel Farma</v>
          </cell>
          <cell r="D1425" t="str">
            <v>Apotik</v>
          </cell>
          <cell r="G1425">
            <v>33</v>
          </cell>
          <cell r="H1425">
            <v>3302</v>
          </cell>
          <cell r="I1425" t="str">
            <v>-</v>
          </cell>
          <cell r="J1425">
            <v>0</v>
          </cell>
          <cell r="K1425" t="str">
            <v>JAWA TENGAH</v>
          </cell>
          <cell r="L1425" t="str">
            <v>BANYUMAS</v>
          </cell>
        </row>
        <row r="1426">
          <cell r="B1426" t="str">
            <v>F3302080</v>
          </cell>
          <cell r="C1426" t="str">
            <v>Fawnia</v>
          </cell>
          <cell r="D1426" t="str">
            <v>Apotik</v>
          </cell>
          <cell r="G1426">
            <v>33</v>
          </cell>
          <cell r="H1426">
            <v>3302</v>
          </cell>
          <cell r="I1426" t="str">
            <v>-</v>
          </cell>
          <cell r="J1426">
            <v>0</v>
          </cell>
          <cell r="K1426" t="str">
            <v>JAWA TENGAH</v>
          </cell>
          <cell r="L1426" t="str">
            <v>BANYUMAS</v>
          </cell>
        </row>
        <row r="1427">
          <cell r="B1427" t="str">
            <v>F3302081</v>
          </cell>
          <cell r="C1427" t="str">
            <v>Gayatri</v>
          </cell>
          <cell r="D1427" t="str">
            <v>Apotik</v>
          </cell>
          <cell r="G1427">
            <v>33</v>
          </cell>
          <cell r="H1427">
            <v>3302</v>
          </cell>
          <cell r="I1427" t="str">
            <v>-</v>
          </cell>
          <cell r="J1427">
            <v>0</v>
          </cell>
          <cell r="K1427" t="str">
            <v>JAWA TENGAH</v>
          </cell>
          <cell r="L1427" t="str">
            <v>BANYUMAS</v>
          </cell>
        </row>
        <row r="1428">
          <cell r="B1428" t="str">
            <v>F3302082</v>
          </cell>
          <cell r="C1428" t="str">
            <v>Gita Bina Nugraha</v>
          </cell>
          <cell r="D1428" t="str">
            <v>Apotik</v>
          </cell>
          <cell r="G1428">
            <v>33</v>
          </cell>
          <cell r="H1428">
            <v>3302</v>
          </cell>
          <cell r="I1428" t="str">
            <v>-</v>
          </cell>
          <cell r="J1428">
            <v>0</v>
          </cell>
          <cell r="K1428" t="str">
            <v>JAWA TENGAH</v>
          </cell>
          <cell r="L1428" t="str">
            <v>BANYUMAS</v>
          </cell>
        </row>
        <row r="1429">
          <cell r="B1429" t="str">
            <v>F3302083</v>
          </cell>
          <cell r="C1429" t="str">
            <v>Griya Farma</v>
          </cell>
          <cell r="D1429" t="str">
            <v>Apotik</v>
          </cell>
          <cell r="G1429">
            <v>33</v>
          </cell>
          <cell r="H1429">
            <v>3302</v>
          </cell>
          <cell r="I1429" t="str">
            <v>-</v>
          </cell>
          <cell r="J1429">
            <v>0</v>
          </cell>
          <cell r="K1429" t="str">
            <v>JAWA TENGAH</v>
          </cell>
          <cell r="L1429" t="str">
            <v>BANYUMAS</v>
          </cell>
        </row>
        <row r="1430">
          <cell r="B1430" t="str">
            <v>F3302084</v>
          </cell>
          <cell r="C1430" t="str">
            <v>Hutami</v>
          </cell>
          <cell r="D1430" t="str">
            <v>Apotik</v>
          </cell>
          <cell r="G1430">
            <v>33</v>
          </cell>
          <cell r="H1430">
            <v>3302</v>
          </cell>
          <cell r="I1430" t="str">
            <v>-</v>
          </cell>
          <cell r="J1430">
            <v>0</v>
          </cell>
          <cell r="K1430" t="str">
            <v>JAWA TENGAH</v>
          </cell>
          <cell r="L1430" t="str">
            <v>BANYUMAS</v>
          </cell>
        </row>
        <row r="1431">
          <cell r="B1431" t="str">
            <v>F3302085</v>
          </cell>
          <cell r="C1431" t="str">
            <v>Jayanti</v>
          </cell>
          <cell r="D1431" t="str">
            <v>Apotik</v>
          </cell>
          <cell r="G1431">
            <v>33</v>
          </cell>
          <cell r="H1431">
            <v>3302</v>
          </cell>
          <cell r="I1431" t="str">
            <v>-</v>
          </cell>
          <cell r="J1431">
            <v>0</v>
          </cell>
          <cell r="K1431" t="str">
            <v>JAWA TENGAH</v>
          </cell>
          <cell r="L1431" t="str">
            <v>BANYUMAS</v>
          </cell>
        </row>
        <row r="1432">
          <cell r="B1432" t="str">
            <v>F3302086</v>
          </cell>
          <cell r="C1432" t="str">
            <v>Jitu</v>
          </cell>
          <cell r="D1432" t="str">
            <v>Apotik</v>
          </cell>
          <cell r="G1432">
            <v>33</v>
          </cell>
          <cell r="H1432">
            <v>3302</v>
          </cell>
          <cell r="I1432" t="str">
            <v>-</v>
          </cell>
          <cell r="J1432">
            <v>0</v>
          </cell>
          <cell r="K1432" t="str">
            <v>JAWA TENGAH</v>
          </cell>
          <cell r="L1432" t="str">
            <v>BANYUMAS</v>
          </cell>
        </row>
        <row r="1433">
          <cell r="B1433" t="str">
            <v>F3302087</v>
          </cell>
          <cell r="C1433" t="str">
            <v>Kalibogor</v>
          </cell>
          <cell r="D1433" t="str">
            <v>Apotik</v>
          </cell>
          <cell r="G1433">
            <v>33</v>
          </cell>
          <cell r="H1433">
            <v>3302</v>
          </cell>
          <cell r="I1433" t="str">
            <v>-</v>
          </cell>
          <cell r="J1433">
            <v>0</v>
          </cell>
          <cell r="K1433" t="str">
            <v>JAWA TENGAH</v>
          </cell>
          <cell r="L1433" t="str">
            <v>BANYUMAS</v>
          </cell>
        </row>
        <row r="1434">
          <cell r="B1434" t="str">
            <v>F3302088</v>
          </cell>
          <cell r="C1434" t="str">
            <v>Karanglewas</v>
          </cell>
          <cell r="D1434" t="str">
            <v>Apotik</v>
          </cell>
          <cell r="G1434">
            <v>33</v>
          </cell>
          <cell r="H1434">
            <v>3302</v>
          </cell>
          <cell r="I1434" t="str">
            <v>-</v>
          </cell>
          <cell r="J1434">
            <v>0</v>
          </cell>
          <cell r="K1434" t="str">
            <v>JAWA TENGAH</v>
          </cell>
          <cell r="L1434" t="str">
            <v>BANYUMAS</v>
          </cell>
        </row>
        <row r="1435">
          <cell r="B1435" t="str">
            <v>F3302089</v>
          </cell>
          <cell r="C1435" t="str">
            <v>Karesidenan</v>
          </cell>
          <cell r="D1435" t="str">
            <v>Apotik</v>
          </cell>
          <cell r="G1435">
            <v>33</v>
          </cell>
          <cell r="H1435">
            <v>3302</v>
          </cell>
          <cell r="I1435" t="str">
            <v>-</v>
          </cell>
          <cell r="J1435">
            <v>0</v>
          </cell>
          <cell r="K1435" t="str">
            <v>JAWA TENGAH</v>
          </cell>
          <cell r="L1435" t="str">
            <v>BANYUMAS</v>
          </cell>
        </row>
        <row r="1436">
          <cell r="B1436" t="str">
            <v>F3302090</v>
          </cell>
          <cell r="C1436" t="str">
            <v>Kartika</v>
          </cell>
          <cell r="D1436" t="str">
            <v>Apotik</v>
          </cell>
          <cell r="G1436">
            <v>33</v>
          </cell>
          <cell r="H1436">
            <v>3302</v>
          </cell>
          <cell r="I1436" t="str">
            <v>-</v>
          </cell>
          <cell r="J1436">
            <v>0</v>
          </cell>
          <cell r="K1436" t="str">
            <v>JAWA TENGAH</v>
          </cell>
          <cell r="L1436" t="str">
            <v>BANYUMAS</v>
          </cell>
        </row>
        <row r="1437">
          <cell r="B1437" t="str">
            <v>F3302091</v>
          </cell>
          <cell r="C1437" t="str">
            <v>Karya Sehat</v>
          </cell>
          <cell r="D1437" t="str">
            <v>Apotik</v>
          </cell>
          <cell r="G1437">
            <v>33</v>
          </cell>
          <cell r="H1437">
            <v>3302</v>
          </cell>
          <cell r="I1437" t="str">
            <v>-</v>
          </cell>
          <cell r="J1437">
            <v>0</v>
          </cell>
          <cell r="K1437" t="str">
            <v>JAWA TENGAH</v>
          </cell>
          <cell r="L1437" t="str">
            <v>BANYUMAS</v>
          </cell>
        </row>
        <row r="1438">
          <cell r="B1438" t="str">
            <v>F3302092</v>
          </cell>
          <cell r="C1438" t="str">
            <v>Kebondalem Farma</v>
          </cell>
          <cell r="D1438" t="str">
            <v>Apotik</v>
          </cell>
          <cell r="G1438">
            <v>33</v>
          </cell>
          <cell r="H1438">
            <v>3302</v>
          </cell>
          <cell r="I1438" t="str">
            <v>-</v>
          </cell>
          <cell r="J1438">
            <v>0</v>
          </cell>
          <cell r="K1438" t="str">
            <v>JAWA TENGAH</v>
          </cell>
          <cell r="L1438" t="str">
            <v>BANYUMAS</v>
          </cell>
        </row>
        <row r="1439">
          <cell r="B1439" t="str">
            <v>F3302093</v>
          </cell>
          <cell r="C1439" t="str">
            <v>Kemranjen</v>
          </cell>
          <cell r="D1439" t="str">
            <v>Apotik</v>
          </cell>
          <cell r="G1439">
            <v>33</v>
          </cell>
          <cell r="H1439">
            <v>3302</v>
          </cell>
          <cell r="I1439" t="str">
            <v>-</v>
          </cell>
          <cell r="J1439">
            <v>0</v>
          </cell>
          <cell r="K1439" t="str">
            <v>JAWA TENGAH</v>
          </cell>
          <cell r="L1439" t="str">
            <v>BANYUMAS</v>
          </cell>
        </row>
        <row r="1440">
          <cell r="B1440" t="str">
            <v>F3302094</v>
          </cell>
          <cell r="C1440" t="str">
            <v>Kimia Farma</v>
          </cell>
          <cell r="D1440" t="str">
            <v>Apotik</v>
          </cell>
          <cell r="G1440">
            <v>33</v>
          </cell>
          <cell r="H1440">
            <v>3302</v>
          </cell>
          <cell r="I1440" t="str">
            <v>-</v>
          </cell>
          <cell r="J1440">
            <v>0</v>
          </cell>
          <cell r="K1440" t="str">
            <v>JAWA TENGAH</v>
          </cell>
          <cell r="L1440" t="str">
            <v>BANYUMAS</v>
          </cell>
        </row>
        <row r="1441">
          <cell r="B1441" t="str">
            <v>F3302095</v>
          </cell>
          <cell r="C1441" t="str">
            <v>Lestari F</v>
          </cell>
          <cell r="D1441" t="str">
            <v>Apotik</v>
          </cell>
          <cell r="G1441">
            <v>33</v>
          </cell>
          <cell r="H1441">
            <v>3302</v>
          </cell>
          <cell r="I1441" t="str">
            <v>-</v>
          </cell>
          <cell r="J1441">
            <v>0</v>
          </cell>
          <cell r="K1441" t="str">
            <v>JAWA TENGAH</v>
          </cell>
          <cell r="L1441" t="str">
            <v>BANYUMAS</v>
          </cell>
        </row>
        <row r="1442">
          <cell r="B1442" t="str">
            <v>F3302096</v>
          </cell>
          <cell r="C1442" t="str">
            <v>Maju Sehat</v>
          </cell>
          <cell r="D1442" t="str">
            <v>Apotik</v>
          </cell>
          <cell r="G1442">
            <v>33</v>
          </cell>
          <cell r="H1442">
            <v>3302</v>
          </cell>
          <cell r="I1442" t="str">
            <v>-</v>
          </cell>
          <cell r="J1442">
            <v>0</v>
          </cell>
          <cell r="K1442" t="str">
            <v>JAWA TENGAH</v>
          </cell>
          <cell r="L1442" t="str">
            <v>BANYUMAS</v>
          </cell>
        </row>
        <row r="1443">
          <cell r="B1443" t="str">
            <v>F3302097</v>
          </cell>
          <cell r="C1443" t="str">
            <v>Medica</v>
          </cell>
          <cell r="D1443" t="str">
            <v>Apotik</v>
          </cell>
          <cell r="G1443">
            <v>33</v>
          </cell>
          <cell r="H1443">
            <v>3302</v>
          </cell>
          <cell r="I1443" t="str">
            <v>-</v>
          </cell>
          <cell r="J1443">
            <v>0</v>
          </cell>
          <cell r="K1443" t="str">
            <v>JAWA TENGAH</v>
          </cell>
          <cell r="L1443" t="str">
            <v>BANYUMAS</v>
          </cell>
        </row>
        <row r="1444">
          <cell r="B1444" t="str">
            <v>F3302098</v>
          </cell>
          <cell r="C1444" t="str">
            <v>Memory</v>
          </cell>
          <cell r="D1444" t="str">
            <v>Apotik</v>
          </cell>
          <cell r="G1444">
            <v>33</v>
          </cell>
          <cell r="H1444">
            <v>3302</v>
          </cell>
          <cell r="I1444" t="str">
            <v>-</v>
          </cell>
          <cell r="J1444">
            <v>0</v>
          </cell>
          <cell r="K1444" t="str">
            <v>JAWA TENGAH</v>
          </cell>
          <cell r="L1444" t="str">
            <v>BANYUMAS</v>
          </cell>
        </row>
        <row r="1445">
          <cell r="B1445" t="str">
            <v>F3302099</v>
          </cell>
          <cell r="C1445" t="str">
            <v>Menmari</v>
          </cell>
          <cell r="D1445" t="str">
            <v>Apotik</v>
          </cell>
          <cell r="G1445">
            <v>33</v>
          </cell>
          <cell r="H1445">
            <v>3302</v>
          </cell>
          <cell r="I1445" t="str">
            <v>-</v>
          </cell>
          <cell r="J1445">
            <v>0</v>
          </cell>
          <cell r="K1445" t="str">
            <v>JAWA TENGAH</v>
          </cell>
          <cell r="L1445" t="str">
            <v>BANYUMAS</v>
          </cell>
        </row>
        <row r="1446">
          <cell r="B1446" t="str">
            <v>F3302100</v>
          </cell>
          <cell r="C1446" t="str">
            <v>Merdeka 34</v>
          </cell>
          <cell r="D1446" t="str">
            <v>Apotik</v>
          </cell>
          <cell r="G1446">
            <v>33</v>
          </cell>
          <cell r="H1446">
            <v>3302</v>
          </cell>
          <cell r="I1446" t="str">
            <v>-</v>
          </cell>
          <cell r="J1446">
            <v>0</v>
          </cell>
          <cell r="K1446" t="str">
            <v>JAWA TENGAH</v>
          </cell>
          <cell r="L1446" t="str">
            <v>BANYUMAS</v>
          </cell>
        </row>
        <row r="1447">
          <cell r="B1447" t="str">
            <v>F3302101</v>
          </cell>
          <cell r="C1447" t="str">
            <v>Mirah</v>
          </cell>
          <cell r="D1447" t="str">
            <v>Apotik</v>
          </cell>
          <cell r="G1447">
            <v>33</v>
          </cell>
          <cell r="H1447">
            <v>3302</v>
          </cell>
          <cell r="I1447" t="str">
            <v>-</v>
          </cell>
          <cell r="J1447">
            <v>0</v>
          </cell>
          <cell r="K1447" t="str">
            <v>JAWA TENGAH</v>
          </cell>
          <cell r="L1447" t="str">
            <v>BANYUMAS</v>
          </cell>
        </row>
        <row r="1448">
          <cell r="B1448" t="str">
            <v>F3302102</v>
          </cell>
          <cell r="C1448" t="str">
            <v>Mlati</v>
          </cell>
          <cell r="D1448" t="str">
            <v>Apotik</v>
          </cell>
          <cell r="G1448">
            <v>33</v>
          </cell>
          <cell r="H1448">
            <v>3302</v>
          </cell>
          <cell r="I1448" t="str">
            <v>-</v>
          </cell>
          <cell r="J1448">
            <v>0</v>
          </cell>
          <cell r="K1448" t="str">
            <v>JAWA TENGAH</v>
          </cell>
          <cell r="L1448" t="str">
            <v>BANYUMAS</v>
          </cell>
        </row>
        <row r="1449">
          <cell r="B1449" t="str">
            <v>F3302103</v>
          </cell>
          <cell r="C1449" t="str">
            <v>Natasha</v>
          </cell>
          <cell r="D1449" t="str">
            <v>Apotik</v>
          </cell>
          <cell r="G1449">
            <v>33</v>
          </cell>
          <cell r="H1449">
            <v>3302</v>
          </cell>
          <cell r="I1449" t="str">
            <v>-</v>
          </cell>
          <cell r="J1449">
            <v>0</v>
          </cell>
          <cell r="K1449" t="str">
            <v>JAWA TENGAH</v>
          </cell>
          <cell r="L1449" t="str">
            <v>BANYUMAS</v>
          </cell>
        </row>
        <row r="1450">
          <cell r="B1450" t="str">
            <v>F3302104</v>
          </cell>
          <cell r="C1450" t="str">
            <v>Notria Farma</v>
          </cell>
          <cell r="D1450" t="str">
            <v>Apotik</v>
          </cell>
          <cell r="G1450">
            <v>33</v>
          </cell>
          <cell r="H1450">
            <v>3302</v>
          </cell>
          <cell r="I1450" t="str">
            <v>-</v>
          </cell>
          <cell r="J1450">
            <v>0</v>
          </cell>
          <cell r="K1450" t="str">
            <v>JAWA TENGAH</v>
          </cell>
          <cell r="L1450" t="str">
            <v>BANYUMAS</v>
          </cell>
        </row>
        <row r="1451">
          <cell r="B1451" t="str">
            <v>F3302105</v>
          </cell>
          <cell r="C1451" t="str">
            <v>Nuraya Farma</v>
          </cell>
          <cell r="D1451" t="str">
            <v>Apotik</v>
          </cell>
          <cell r="G1451">
            <v>33</v>
          </cell>
          <cell r="H1451">
            <v>3302</v>
          </cell>
          <cell r="I1451" t="str">
            <v>-</v>
          </cell>
          <cell r="J1451">
            <v>0</v>
          </cell>
          <cell r="K1451" t="str">
            <v>JAWA TENGAH</v>
          </cell>
          <cell r="L1451" t="str">
            <v>BANYUMAS</v>
          </cell>
        </row>
        <row r="1452">
          <cell r="B1452" t="str">
            <v>F3302106</v>
          </cell>
          <cell r="C1452" t="str">
            <v>Omnia Farma</v>
          </cell>
          <cell r="D1452" t="str">
            <v>Apotik</v>
          </cell>
          <cell r="G1452">
            <v>33</v>
          </cell>
          <cell r="H1452">
            <v>3302</v>
          </cell>
          <cell r="I1452" t="str">
            <v>-</v>
          </cell>
          <cell r="J1452">
            <v>0</v>
          </cell>
          <cell r="K1452" t="str">
            <v>JAWA TENGAH</v>
          </cell>
          <cell r="L1452" t="str">
            <v>BANYUMAS</v>
          </cell>
        </row>
        <row r="1453">
          <cell r="B1453" t="str">
            <v>F3302107</v>
          </cell>
          <cell r="C1453" t="str">
            <v>Pahlawan</v>
          </cell>
          <cell r="D1453" t="str">
            <v>Apotik</v>
          </cell>
          <cell r="G1453">
            <v>33</v>
          </cell>
          <cell r="H1453">
            <v>3302</v>
          </cell>
          <cell r="I1453" t="str">
            <v>-</v>
          </cell>
          <cell r="J1453">
            <v>0</v>
          </cell>
          <cell r="K1453" t="str">
            <v>JAWA TENGAH</v>
          </cell>
          <cell r="L1453" t="str">
            <v>BANYUMAS</v>
          </cell>
        </row>
        <row r="1454">
          <cell r="B1454" t="str">
            <v>F3302108</v>
          </cell>
          <cell r="C1454" t="str">
            <v>Pahlawan Baru</v>
          </cell>
          <cell r="D1454" t="str">
            <v>Apotik</v>
          </cell>
          <cell r="G1454">
            <v>33</v>
          </cell>
          <cell r="H1454">
            <v>3302</v>
          </cell>
          <cell r="I1454" t="str">
            <v>-</v>
          </cell>
          <cell r="J1454">
            <v>0</v>
          </cell>
          <cell r="K1454" t="str">
            <v>JAWA TENGAH</v>
          </cell>
          <cell r="L1454" t="str">
            <v>BANYUMAS</v>
          </cell>
        </row>
        <row r="1455">
          <cell r="B1455" t="str">
            <v>F3302109</v>
          </cell>
          <cell r="C1455" t="str">
            <v>Panca Farma</v>
          </cell>
          <cell r="D1455" t="str">
            <v>Apotik</v>
          </cell>
          <cell r="G1455">
            <v>33</v>
          </cell>
          <cell r="H1455">
            <v>3302</v>
          </cell>
          <cell r="I1455" t="str">
            <v>-</v>
          </cell>
          <cell r="J1455">
            <v>0</v>
          </cell>
          <cell r="K1455" t="str">
            <v>JAWA TENGAH</v>
          </cell>
          <cell r="L1455" t="str">
            <v>BANYUMAS</v>
          </cell>
        </row>
        <row r="1456">
          <cell r="B1456" t="str">
            <v>F3302110</v>
          </cell>
          <cell r="C1456" t="str">
            <v>Panti Waras</v>
          </cell>
          <cell r="D1456" t="str">
            <v>Apotik</v>
          </cell>
          <cell r="G1456">
            <v>33</v>
          </cell>
          <cell r="H1456">
            <v>3302</v>
          </cell>
          <cell r="I1456" t="str">
            <v>-</v>
          </cell>
          <cell r="J1456">
            <v>0</v>
          </cell>
          <cell r="K1456" t="str">
            <v>JAWA TENGAH</v>
          </cell>
          <cell r="L1456" t="str">
            <v>BANYUMAS</v>
          </cell>
        </row>
        <row r="1457">
          <cell r="B1457" t="str">
            <v>F3302111</v>
          </cell>
          <cell r="C1457" t="str">
            <v>Patikraja</v>
          </cell>
          <cell r="D1457" t="str">
            <v>Apotik</v>
          </cell>
          <cell r="G1457">
            <v>33</v>
          </cell>
          <cell r="H1457">
            <v>3302</v>
          </cell>
          <cell r="I1457" t="str">
            <v>-</v>
          </cell>
          <cell r="J1457">
            <v>0</v>
          </cell>
          <cell r="K1457" t="str">
            <v>JAWA TENGAH</v>
          </cell>
          <cell r="L1457" t="str">
            <v>BANYUMAS</v>
          </cell>
        </row>
        <row r="1458">
          <cell r="B1458" t="str">
            <v>F3302112</v>
          </cell>
          <cell r="C1458" t="str">
            <v>Permata Bunda</v>
          </cell>
          <cell r="D1458" t="str">
            <v>Apotik</v>
          </cell>
          <cell r="G1458">
            <v>33</v>
          </cell>
          <cell r="H1458">
            <v>3302</v>
          </cell>
          <cell r="I1458" t="str">
            <v>-</v>
          </cell>
          <cell r="J1458">
            <v>0</v>
          </cell>
          <cell r="K1458" t="str">
            <v>JAWA TENGAH</v>
          </cell>
          <cell r="L1458" t="str">
            <v>BANYUMAS</v>
          </cell>
        </row>
        <row r="1459">
          <cell r="B1459" t="str">
            <v>F3302113</v>
          </cell>
          <cell r="C1459" t="str">
            <v>PMI</v>
          </cell>
          <cell r="D1459" t="str">
            <v>Apotik</v>
          </cell>
          <cell r="G1459">
            <v>33</v>
          </cell>
          <cell r="H1459">
            <v>3302</v>
          </cell>
          <cell r="I1459" t="str">
            <v>-</v>
          </cell>
          <cell r="J1459">
            <v>0</v>
          </cell>
          <cell r="K1459" t="str">
            <v>JAWA TENGAH</v>
          </cell>
          <cell r="L1459" t="str">
            <v>BANYUMAS</v>
          </cell>
        </row>
        <row r="1460">
          <cell r="B1460" t="str">
            <v>F3302114</v>
          </cell>
          <cell r="C1460" t="str">
            <v>Pramuka</v>
          </cell>
          <cell r="D1460" t="str">
            <v>Apotik</v>
          </cell>
          <cell r="G1460">
            <v>33</v>
          </cell>
          <cell r="H1460">
            <v>3302</v>
          </cell>
          <cell r="I1460" t="str">
            <v>-</v>
          </cell>
          <cell r="J1460">
            <v>0</v>
          </cell>
          <cell r="K1460" t="str">
            <v>JAWA TENGAH</v>
          </cell>
          <cell r="L1460" t="str">
            <v>BANYUMAS</v>
          </cell>
        </row>
        <row r="1461">
          <cell r="B1461" t="str">
            <v>F3302115</v>
          </cell>
          <cell r="C1461" t="str">
            <v>Prima Farma</v>
          </cell>
          <cell r="D1461" t="str">
            <v>Apotik</v>
          </cell>
          <cell r="G1461">
            <v>33</v>
          </cell>
          <cell r="H1461">
            <v>3302</v>
          </cell>
          <cell r="I1461" t="str">
            <v>-</v>
          </cell>
          <cell r="J1461">
            <v>0</v>
          </cell>
          <cell r="K1461" t="str">
            <v>JAWA TENGAH</v>
          </cell>
          <cell r="L1461" t="str">
            <v>BANYUMAS</v>
          </cell>
        </row>
        <row r="1462">
          <cell r="B1462" t="str">
            <v>F3302116</v>
          </cell>
          <cell r="C1462" t="str">
            <v>Purba Farma</v>
          </cell>
          <cell r="D1462" t="str">
            <v>Apotik</v>
          </cell>
          <cell r="G1462">
            <v>33</v>
          </cell>
          <cell r="H1462">
            <v>3302</v>
          </cell>
          <cell r="I1462" t="str">
            <v>-</v>
          </cell>
          <cell r="J1462">
            <v>0</v>
          </cell>
          <cell r="K1462" t="str">
            <v>JAWA TENGAH</v>
          </cell>
          <cell r="L1462" t="str">
            <v>BANYUMAS</v>
          </cell>
        </row>
        <row r="1463">
          <cell r="B1463" t="str">
            <v>F3302117</v>
          </cell>
          <cell r="C1463" t="str">
            <v>Puri Sehat</v>
          </cell>
          <cell r="D1463" t="str">
            <v>Apotik</v>
          </cell>
          <cell r="G1463">
            <v>33</v>
          </cell>
          <cell r="H1463">
            <v>3302</v>
          </cell>
          <cell r="I1463" t="str">
            <v>-</v>
          </cell>
          <cell r="J1463">
            <v>0</v>
          </cell>
          <cell r="K1463" t="str">
            <v>JAWA TENGAH</v>
          </cell>
          <cell r="L1463" t="str">
            <v>BANYUMAS</v>
          </cell>
        </row>
        <row r="1464">
          <cell r="B1464" t="str">
            <v>F3302118</v>
          </cell>
          <cell r="C1464" t="str">
            <v>Purwojati</v>
          </cell>
          <cell r="D1464" t="str">
            <v>Apotik</v>
          </cell>
          <cell r="G1464">
            <v>33</v>
          </cell>
          <cell r="H1464">
            <v>3302</v>
          </cell>
          <cell r="I1464" t="str">
            <v>-</v>
          </cell>
          <cell r="J1464">
            <v>0</v>
          </cell>
          <cell r="K1464" t="str">
            <v>JAWA TENGAH</v>
          </cell>
          <cell r="L1464" t="str">
            <v>BANYUMAS</v>
          </cell>
        </row>
        <row r="1465">
          <cell r="B1465" t="str">
            <v>F3302119</v>
          </cell>
          <cell r="C1465" t="str">
            <v>Rahayu Baru</v>
          </cell>
          <cell r="D1465" t="str">
            <v>Apotik</v>
          </cell>
          <cell r="G1465">
            <v>33</v>
          </cell>
          <cell r="H1465">
            <v>3302</v>
          </cell>
          <cell r="I1465" t="str">
            <v>-</v>
          </cell>
          <cell r="J1465">
            <v>0</v>
          </cell>
          <cell r="K1465" t="str">
            <v>JAWA TENGAH</v>
          </cell>
          <cell r="L1465" t="str">
            <v>BANYUMAS</v>
          </cell>
        </row>
        <row r="1466">
          <cell r="B1466" t="str">
            <v>F3302120</v>
          </cell>
          <cell r="C1466" t="str">
            <v>Rahma</v>
          </cell>
          <cell r="D1466" t="str">
            <v>Apotik</v>
          </cell>
          <cell r="G1466">
            <v>33</v>
          </cell>
          <cell r="H1466">
            <v>3302</v>
          </cell>
          <cell r="I1466" t="str">
            <v>-</v>
          </cell>
          <cell r="J1466">
            <v>0</v>
          </cell>
          <cell r="K1466" t="str">
            <v>JAWA TENGAH</v>
          </cell>
          <cell r="L1466" t="str">
            <v>BANYUMAS</v>
          </cell>
        </row>
        <row r="1467">
          <cell r="B1467" t="str">
            <v>F3302121</v>
          </cell>
          <cell r="C1467" t="str">
            <v>Rahmatika Farma</v>
          </cell>
          <cell r="D1467" t="str">
            <v>Apotik</v>
          </cell>
          <cell r="G1467">
            <v>33</v>
          </cell>
          <cell r="H1467">
            <v>3302</v>
          </cell>
          <cell r="I1467" t="str">
            <v>-</v>
          </cell>
          <cell r="J1467">
            <v>0</v>
          </cell>
          <cell r="K1467" t="str">
            <v>JAWA TENGAH</v>
          </cell>
          <cell r="L1467" t="str">
            <v>BANYUMAS</v>
          </cell>
        </row>
        <row r="1468">
          <cell r="B1468" t="str">
            <v>F3302122</v>
          </cell>
          <cell r="C1468" t="str">
            <v>Ramadhan</v>
          </cell>
          <cell r="D1468" t="str">
            <v>Apotik</v>
          </cell>
          <cell r="G1468">
            <v>33</v>
          </cell>
          <cell r="H1468">
            <v>3302</v>
          </cell>
          <cell r="I1468" t="str">
            <v>-</v>
          </cell>
          <cell r="J1468">
            <v>0</v>
          </cell>
          <cell r="K1468" t="str">
            <v>JAWA TENGAH</v>
          </cell>
          <cell r="L1468" t="str">
            <v>BANYUMAS</v>
          </cell>
        </row>
        <row r="1469">
          <cell r="B1469" t="str">
            <v>F3302123</v>
          </cell>
          <cell r="C1469" t="str">
            <v>Raudhah</v>
          </cell>
          <cell r="D1469" t="str">
            <v>Apotik</v>
          </cell>
          <cell r="G1469">
            <v>33</v>
          </cell>
          <cell r="H1469">
            <v>3302</v>
          </cell>
          <cell r="I1469" t="str">
            <v>-</v>
          </cell>
          <cell r="J1469">
            <v>0</v>
          </cell>
          <cell r="K1469" t="str">
            <v>JAWA TENGAH</v>
          </cell>
          <cell r="L1469" t="str">
            <v>BANYUMAS</v>
          </cell>
        </row>
        <row r="1470">
          <cell r="B1470" t="str">
            <v>F3302124</v>
          </cell>
          <cell r="C1470" t="str">
            <v>Rawalo</v>
          </cell>
          <cell r="D1470" t="str">
            <v>Apotik</v>
          </cell>
          <cell r="G1470">
            <v>33</v>
          </cell>
          <cell r="H1470">
            <v>3302</v>
          </cell>
          <cell r="I1470" t="str">
            <v>-</v>
          </cell>
          <cell r="J1470">
            <v>0</v>
          </cell>
          <cell r="K1470" t="str">
            <v>JAWA TENGAH</v>
          </cell>
          <cell r="L1470" t="str">
            <v>BANYUMAS</v>
          </cell>
        </row>
        <row r="1471">
          <cell r="B1471" t="str">
            <v>F3302125</v>
          </cell>
          <cell r="C1471" t="str">
            <v>Safindra</v>
          </cell>
          <cell r="D1471" t="str">
            <v>Apotik</v>
          </cell>
          <cell r="G1471">
            <v>33</v>
          </cell>
          <cell r="H1471">
            <v>3302</v>
          </cell>
          <cell r="I1471" t="str">
            <v>-</v>
          </cell>
          <cell r="J1471">
            <v>0</v>
          </cell>
          <cell r="K1471" t="str">
            <v>JAWA TENGAH</v>
          </cell>
          <cell r="L1471" t="str">
            <v>BANYUMAS</v>
          </cell>
        </row>
        <row r="1472">
          <cell r="B1472" t="str">
            <v>F3302126</v>
          </cell>
          <cell r="C1472" t="str">
            <v>Saga Farma</v>
          </cell>
          <cell r="D1472" t="str">
            <v>Apotik</v>
          </cell>
          <cell r="G1472">
            <v>33</v>
          </cell>
          <cell r="H1472">
            <v>3302</v>
          </cell>
          <cell r="I1472" t="str">
            <v>-</v>
          </cell>
          <cell r="J1472">
            <v>0</v>
          </cell>
          <cell r="K1472" t="str">
            <v>JAWA TENGAH</v>
          </cell>
          <cell r="L1472" t="str">
            <v>BANYUMAS</v>
          </cell>
        </row>
        <row r="1473">
          <cell r="B1473" t="str">
            <v>F3302127</v>
          </cell>
          <cell r="C1473" t="str">
            <v>Sahabat</v>
          </cell>
          <cell r="D1473" t="str">
            <v>Apotik</v>
          </cell>
          <cell r="G1473">
            <v>33</v>
          </cell>
          <cell r="H1473">
            <v>3302</v>
          </cell>
          <cell r="I1473" t="str">
            <v>-</v>
          </cell>
          <cell r="J1473">
            <v>0</v>
          </cell>
          <cell r="K1473" t="str">
            <v>JAWA TENGAH</v>
          </cell>
          <cell r="L1473" t="str">
            <v>BANYUMAS</v>
          </cell>
        </row>
        <row r="1474">
          <cell r="B1474" t="str">
            <v>F3302128</v>
          </cell>
          <cell r="C1474" t="str">
            <v>Samara</v>
          </cell>
          <cell r="D1474" t="str">
            <v>Apotik</v>
          </cell>
          <cell r="G1474">
            <v>33</v>
          </cell>
          <cell r="H1474">
            <v>3302</v>
          </cell>
          <cell r="I1474" t="str">
            <v>-</v>
          </cell>
          <cell r="J1474">
            <v>0</v>
          </cell>
          <cell r="K1474" t="str">
            <v>JAWA TENGAH</v>
          </cell>
          <cell r="L1474" t="str">
            <v>BANYUMAS</v>
          </cell>
        </row>
        <row r="1475">
          <cell r="B1475" t="str">
            <v>F3302129</v>
          </cell>
          <cell r="C1475" t="str">
            <v>Sanitas</v>
          </cell>
          <cell r="D1475" t="str">
            <v>Apotik</v>
          </cell>
          <cell r="G1475">
            <v>33</v>
          </cell>
          <cell r="H1475">
            <v>3302</v>
          </cell>
          <cell r="I1475" t="str">
            <v>-</v>
          </cell>
          <cell r="J1475">
            <v>0</v>
          </cell>
          <cell r="K1475" t="str">
            <v>JAWA TENGAH</v>
          </cell>
          <cell r="L1475" t="str">
            <v>BANYUMAS</v>
          </cell>
        </row>
        <row r="1476">
          <cell r="B1476" t="str">
            <v>F3302130</v>
          </cell>
          <cell r="C1476" t="str">
            <v>Sawangan</v>
          </cell>
          <cell r="D1476" t="str">
            <v>Apotik</v>
          </cell>
          <cell r="G1476">
            <v>33</v>
          </cell>
          <cell r="H1476">
            <v>3302</v>
          </cell>
          <cell r="I1476" t="str">
            <v>-</v>
          </cell>
          <cell r="J1476">
            <v>0</v>
          </cell>
          <cell r="K1476" t="str">
            <v>JAWA TENGAH</v>
          </cell>
          <cell r="L1476" t="str">
            <v>BANYUMAS</v>
          </cell>
        </row>
        <row r="1477">
          <cell r="B1477" t="str">
            <v>F3302131</v>
          </cell>
          <cell r="C1477" t="str">
            <v>Sehat Farma</v>
          </cell>
          <cell r="D1477" t="str">
            <v>Apotik</v>
          </cell>
          <cell r="G1477">
            <v>33</v>
          </cell>
          <cell r="H1477">
            <v>3302</v>
          </cell>
          <cell r="I1477" t="str">
            <v>-</v>
          </cell>
          <cell r="J1477">
            <v>0</v>
          </cell>
          <cell r="K1477" t="str">
            <v>JAWA TENGAH</v>
          </cell>
          <cell r="L1477" t="str">
            <v>BANYUMAS</v>
          </cell>
        </row>
        <row r="1478">
          <cell r="B1478" t="str">
            <v>F3302132</v>
          </cell>
          <cell r="C1478" t="str">
            <v>Sejahtera</v>
          </cell>
          <cell r="D1478" t="str">
            <v>Apotik</v>
          </cell>
          <cell r="G1478">
            <v>33</v>
          </cell>
          <cell r="H1478">
            <v>3302</v>
          </cell>
          <cell r="I1478" t="str">
            <v>-</v>
          </cell>
          <cell r="J1478">
            <v>0</v>
          </cell>
          <cell r="K1478" t="str">
            <v>JAWA TENGAH</v>
          </cell>
          <cell r="L1478" t="str">
            <v>BANYUMAS</v>
          </cell>
        </row>
        <row r="1479">
          <cell r="B1479" t="str">
            <v>F3302133</v>
          </cell>
          <cell r="C1479" t="str">
            <v>Serayu Mas</v>
          </cell>
          <cell r="D1479" t="str">
            <v>Apotik</v>
          </cell>
          <cell r="G1479">
            <v>33</v>
          </cell>
          <cell r="H1479">
            <v>3302</v>
          </cell>
          <cell r="I1479" t="str">
            <v>-</v>
          </cell>
          <cell r="J1479">
            <v>0</v>
          </cell>
          <cell r="K1479" t="str">
            <v>JAWA TENGAH</v>
          </cell>
          <cell r="L1479" t="str">
            <v>BANYUMAS</v>
          </cell>
        </row>
        <row r="1480">
          <cell r="B1480" t="str">
            <v>F3302134</v>
          </cell>
          <cell r="C1480" t="str">
            <v>Seruling Mas</v>
          </cell>
          <cell r="D1480" t="str">
            <v>Apotik</v>
          </cell>
          <cell r="G1480">
            <v>33</v>
          </cell>
          <cell r="H1480">
            <v>3302</v>
          </cell>
          <cell r="I1480" t="str">
            <v>-</v>
          </cell>
          <cell r="J1480">
            <v>0</v>
          </cell>
          <cell r="K1480" t="str">
            <v>JAWA TENGAH</v>
          </cell>
          <cell r="L1480" t="str">
            <v>BANYUMAS</v>
          </cell>
        </row>
        <row r="1481">
          <cell r="B1481" t="str">
            <v>F3302135</v>
          </cell>
          <cell r="C1481" t="str">
            <v>Sinar Karunia</v>
          </cell>
          <cell r="D1481" t="str">
            <v>Apotik</v>
          </cell>
          <cell r="G1481">
            <v>33</v>
          </cell>
          <cell r="H1481">
            <v>3302</v>
          </cell>
          <cell r="I1481" t="str">
            <v>-</v>
          </cell>
          <cell r="J1481">
            <v>0</v>
          </cell>
          <cell r="K1481" t="str">
            <v>JAWA TENGAH</v>
          </cell>
          <cell r="L1481" t="str">
            <v>BANYUMAS</v>
          </cell>
        </row>
        <row r="1482">
          <cell r="B1482" t="str">
            <v>F3302136</v>
          </cell>
          <cell r="C1482" t="str">
            <v>Sokaraja</v>
          </cell>
          <cell r="D1482" t="str">
            <v>Apotik</v>
          </cell>
          <cell r="G1482">
            <v>33</v>
          </cell>
          <cell r="H1482">
            <v>3302</v>
          </cell>
          <cell r="I1482" t="str">
            <v>-</v>
          </cell>
          <cell r="J1482">
            <v>0</v>
          </cell>
          <cell r="K1482" t="str">
            <v>JAWA TENGAH</v>
          </cell>
          <cell r="L1482" t="str">
            <v>BANYUMAS</v>
          </cell>
        </row>
        <row r="1483">
          <cell r="B1483" t="str">
            <v>F3302137</v>
          </cell>
          <cell r="C1483" t="str">
            <v>Sokawera</v>
          </cell>
          <cell r="D1483" t="str">
            <v>Apotik</v>
          </cell>
          <cell r="G1483">
            <v>33</v>
          </cell>
          <cell r="H1483">
            <v>3302</v>
          </cell>
          <cell r="I1483" t="str">
            <v>-</v>
          </cell>
          <cell r="J1483">
            <v>0</v>
          </cell>
          <cell r="K1483" t="str">
            <v>JAWA TENGAH</v>
          </cell>
          <cell r="L1483" t="str">
            <v>BANYUMAS</v>
          </cell>
        </row>
        <row r="1484">
          <cell r="B1484" t="str">
            <v>F3302138</v>
          </cell>
          <cell r="C1484" t="str">
            <v>Sukanegara</v>
          </cell>
          <cell r="D1484" t="str">
            <v>Apotik</v>
          </cell>
          <cell r="G1484">
            <v>33</v>
          </cell>
          <cell r="H1484">
            <v>3302</v>
          </cell>
          <cell r="I1484" t="str">
            <v>-</v>
          </cell>
          <cell r="J1484">
            <v>0</v>
          </cell>
          <cell r="K1484" t="str">
            <v>JAWA TENGAH</v>
          </cell>
          <cell r="L1484" t="str">
            <v>BANYUMAS</v>
          </cell>
        </row>
        <row r="1485">
          <cell r="B1485" t="str">
            <v>F3302139</v>
          </cell>
          <cell r="C1485" t="str">
            <v>Sumber Sehat</v>
          </cell>
          <cell r="D1485" t="str">
            <v>Apotik</v>
          </cell>
          <cell r="G1485">
            <v>33</v>
          </cell>
          <cell r="H1485">
            <v>3302</v>
          </cell>
          <cell r="I1485" t="str">
            <v>-</v>
          </cell>
          <cell r="J1485">
            <v>0</v>
          </cell>
          <cell r="K1485" t="str">
            <v>JAWA TENGAH</v>
          </cell>
          <cell r="L1485" t="str">
            <v>BANYUMAS</v>
          </cell>
        </row>
        <row r="1486">
          <cell r="B1486" t="str">
            <v>F3302140</v>
          </cell>
          <cell r="C1486" t="str">
            <v>Sumpiuh</v>
          </cell>
          <cell r="D1486" t="str">
            <v>Apotik</v>
          </cell>
          <cell r="G1486">
            <v>33</v>
          </cell>
          <cell r="H1486">
            <v>3302</v>
          </cell>
          <cell r="I1486" t="str">
            <v>-</v>
          </cell>
          <cell r="J1486">
            <v>0</v>
          </cell>
          <cell r="K1486" t="str">
            <v>JAWA TENGAH</v>
          </cell>
          <cell r="L1486" t="str">
            <v>BANYUMAS</v>
          </cell>
        </row>
        <row r="1487">
          <cell r="B1487" t="str">
            <v>F3302141</v>
          </cell>
          <cell r="C1487" t="str">
            <v>Tambak Farma</v>
          </cell>
          <cell r="D1487" t="str">
            <v>Apotik</v>
          </cell>
          <cell r="G1487">
            <v>33</v>
          </cell>
          <cell r="H1487">
            <v>3302</v>
          </cell>
          <cell r="I1487" t="str">
            <v>-</v>
          </cell>
          <cell r="J1487">
            <v>0</v>
          </cell>
          <cell r="K1487" t="str">
            <v>JAWA TENGAH</v>
          </cell>
          <cell r="L1487" t="str">
            <v>BANYUMAS</v>
          </cell>
        </row>
        <row r="1488">
          <cell r="B1488" t="str">
            <v>F3302142</v>
          </cell>
          <cell r="C1488" t="str">
            <v>Tanjung Sehat</v>
          </cell>
          <cell r="D1488" t="str">
            <v>Apotik</v>
          </cell>
          <cell r="G1488">
            <v>33</v>
          </cell>
          <cell r="H1488">
            <v>3302</v>
          </cell>
          <cell r="I1488" t="str">
            <v>-</v>
          </cell>
          <cell r="J1488">
            <v>0</v>
          </cell>
          <cell r="K1488" t="str">
            <v>JAWA TENGAH</v>
          </cell>
          <cell r="L1488" t="str">
            <v>BANYUMAS</v>
          </cell>
        </row>
        <row r="1489">
          <cell r="B1489" t="str">
            <v>F3302143</v>
          </cell>
          <cell r="C1489" t="str">
            <v>Tunggal Perkasa</v>
          </cell>
          <cell r="D1489" t="str">
            <v>Apotik</v>
          </cell>
          <cell r="G1489">
            <v>33</v>
          </cell>
          <cell r="H1489">
            <v>3302</v>
          </cell>
          <cell r="I1489" t="str">
            <v>-</v>
          </cell>
          <cell r="J1489">
            <v>0</v>
          </cell>
          <cell r="K1489" t="str">
            <v>JAWA TENGAH</v>
          </cell>
          <cell r="L1489" t="str">
            <v>BANYUMAS</v>
          </cell>
        </row>
        <row r="1490">
          <cell r="B1490" t="str">
            <v>F3302144</v>
          </cell>
          <cell r="C1490" t="str">
            <v>UMP</v>
          </cell>
          <cell r="D1490" t="str">
            <v>Apotik</v>
          </cell>
          <cell r="G1490">
            <v>33</v>
          </cell>
          <cell r="H1490">
            <v>3302</v>
          </cell>
          <cell r="I1490" t="str">
            <v>-</v>
          </cell>
          <cell r="J1490">
            <v>0</v>
          </cell>
          <cell r="K1490" t="str">
            <v>JAWA TENGAH</v>
          </cell>
          <cell r="L1490" t="str">
            <v>BANYUMAS</v>
          </cell>
        </row>
        <row r="1491">
          <cell r="B1491" t="str">
            <v>F3302145</v>
          </cell>
          <cell r="C1491" t="str">
            <v>Usaha Tama</v>
          </cell>
          <cell r="D1491" t="str">
            <v>Apotik</v>
          </cell>
          <cell r="G1491">
            <v>33</v>
          </cell>
          <cell r="H1491">
            <v>3302</v>
          </cell>
          <cell r="I1491" t="str">
            <v>-</v>
          </cell>
          <cell r="J1491">
            <v>0</v>
          </cell>
          <cell r="K1491" t="str">
            <v>JAWA TENGAH</v>
          </cell>
          <cell r="L1491" t="str">
            <v>BANYUMAS</v>
          </cell>
        </row>
        <row r="1492">
          <cell r="B1492" t="str">
            <v>F3302146</v>
          </cell>
          <cell r="C1492" t="str">
            <v>Vindi Farma</v>
          </cell>
          <cell r="D1492" t="str">
            <v>Apotik</v>
          </cell>
          <cell r="G1492">
            <v>33</v>
          </cell>
          <cell r="H1492">
            <v>3302</v>
          </cell>
          <cell r="I1492" t="str">
            <v>-</v>
          </cell>
          <cell r="J1492">
            <v>0</v>
          </cell>
          <cell r="K1492" t="str">
            <v>JAWA TENGAH</v>
          </cell>
          <cell r="L1492" t="str">
            <v>BANYUMAS</v>
          </cell>
        </row>
        <row r="1493">
          <cell r="B1493" t="str">
            <v>F3302147</v>
          </cell>
          <cell r="C1493" t="str">
            <v>Waluyo</v>
          </cell>
          <cell r="D1493" t="str">
            <v>Apotik</v>
          </cell>
          <cell r="G1493">
            <v>33</v>
          </cell>
          <cell r="H1493">
            <v>3302</v>
          </cell>
          <cell r="I1493" t="str">
            <v>-</v>
          </cell>
          <cell r="J1493">
            <v>0</v>
          </cell>
          <cell r="K1493" t="str">
            <v>JAWA TENGAH</v>
          </cell>
          <cell r="L1493" t="str">
            <v>BANYUMAS</v>
          </cell>
        </row>
        <row r="1494">
          <cell r="B1494" t="str">
            <v>F3302148</v>
          </cell>
          <cell r="C1494" t="str">
            <v>Wangon</v>
          </cell>
          <cell r="D1494" t="str">
            <v>Apotik</v>
          </cell>
          <cell r="G1494">
            <v>33</v>
          </cell>
          <cell r="H1494">
            <v>3302</v>
          </cell>
          <cell r="I1494" t="str">
            <v>-</v>
          </cell>
          <cell r="J1494">
            <v>0</v>
          </cell>
          <cell r="K1494" t="str">
            <v>JAWA TENGAH</v>
          </cell>
          <cell r="L1494" t="str">
            <v>BANYUMAS</v>
          </cell>
        </row>
        <row r="1495">
          <cell r="B1495" t="str">
            <v>F3302149</v>
          </cell>
          <cell r="C1495" t="str">
            <v>Whotara Farma</v>
          </cell>
          <cell r="D1495" t="str">
            <v>Apotik</v>
          </cell>
          <cell r="G1495">
            <v>33</v>
          </cell>
          <cell r="H1495">
            <v>3302</v>
          </cell>
          <cell r="I1495" t="str">
            <v>-</v>
          </cell>
          <cell r="J1495">
            <v>0</v>
          </cell>
          <cell r="K1495" t="str">
            <v>JAWA TENGAH</v>
          </cell>
          <cell r="L1495" t="str">
            <v>BANYUMAS</v>
          </cell>
        </row>
        <row r="1496">
          <cell r="B1496" t="str">
            <v>F3302150</v>
          </cell>
          <cell r="C1496" t="str">
            <v>Widuri</v>
          </cell>
          <cell r="D1496" t="str">
            <v>Apotik</v>
          </cell>
          <cell r="G1496">
            <v>33</v>
          </cell>
          <cell r="H1496">
            <v>3302</v>
          </cell>
          <cell r="I1496" t="str">
            <v>-</v>
          </cell>
          <cell r="J1496">
            <v>0</v>
          </cell>
          <cell r="K1496" t="str">
            <v>JAWA TENGAH</v>
          </cell>
          <cell r="L1496" t="str">
            <v>BANYUMAS</v>
          </cell>
        </row>
        <row r="1497">
          <cell r="B1497" t="str">
            <v>F3302151</v>
          </cell>
          <cell r="C1497" t="str">
            <v>Wijaya</v>
          </cell>
          <cell r="D1497" t="str">
            <v>Apotik</v>
          </cell>
          <cell r="G1497">
            <v>33</v>
          </cell>
          <cell r="H1497">
            <v>3302</v>
          </cell>
          <cell r="I1497" t="str">
            <v>-</v>
          </cell>
          <cell r="J1497">
            <v>0</v>
          </cell>
          <cell r="K1497" t="str">
            <v>JAWA TENGAH</v>
          </cell>
          <cell r="L1497" t="str">
            <v>BANYUMAS</v>
          </cell>
        </row>
        <row r="1498">
          <cell r="B1498" t="str">
            <v>F3302152</v>
          </cell>
          <cell r="C1498" t="str">
            <v>Wijayakusuma</v>
          </cell>
          <cell r="D1498" t="str">
            <v>Apotik</v>
          </cell>
          <cell r="G1498">
            <v>33</v>
          </cell>
          <cell r="H1498">
            <v>3302</v>
          </cell>
          <cell r="I1498" t="str">
            <v>-</v>
          </cell>
          <cell r="J1498">
            <v>0</v>
          </cell>
          <cell r="K1498" t="str">
            <v>JAWA TENGAH</v>
          </cell>
          <cell r="L1498" t="str">
            <v>BANYUMAS</v>
          </cell>
        </row>
        <row r="1499">
          <cell r="B1499" t="str">
            <v>F3302153</v>
          </cell>
          <cell r="C1499" t="str">
            <v>Idola Farma</v>
          </cell>
          <cell r="D1499" t="str">
            <v>Apotik</v>
          </cell>
          <cell r="G1499">
            <v>33</v>
          </cell>
          <cell r="H1499">
            <v>3302</v>
          </cell>
          <cell r="I1499" t="str">
            <v>-</v>
          </cell>
          <cell r="J1499">
            <v>0</v>
          </cell>
          <cell r="K1499" t="str">
            <v>JAWA TENGAH</v>
          </cell>
          <cell r="L1499" t="str">
            <v>BANYUMAS</v>
          </cell>
        </row>
        <row r="1500">
          <cell r="B1500" t="str">
            <v>F3302154</v>
          </cell>
          <cell r="C1500" t="str">
            <v>Salma</v>
          </cell>
          <cell r="D1500" t="str">
            <v>Apotik</v>
          </cell>
          <cell r="G1500">
            <v>33</v>
          </cell>
          <cell r="H1500">
            <v>3302</v>
          </cell>
          <cell r="I1500" t="str">
            <v>-</v>
          </cell>
          <cell r="J1500">
            <v>0</v>
          </cell>
          <cell r="K1500" t="str">
            <v>JAWA TENGAH</v>
          </cell>
          <cell r="L1500" t="str">
            <v>BANYUMAS</v>
          </cell>
        </row>
        <row r="1501">
          <cell r="B1501" t="str">
            <v>F3302155</v>
          </cell>
          <cell r="C1501" t="str">
            <v>Benoa Farma</v>
          </cell>
          <cell r="D1501" t="str">
            <v>Apotik</v>
          </cell>
          <cell r="G1501">
            <v>33</v>
          </cell>
          <cell r="H1501">
            <v>3302</v>
          </cell>
          <cell r="I1501" t="str">
            <v>-</v>
          </cell>
          <cell r="J1501">
            <v>0</v>
          </cell>
          <cell r="K1501" t="str">
            <v>JAWA TENGAH</v>
          </cell>
          <cell r="L1501" t="str">
            <v>BANYUMAS</v>
          </cell>
        </row>
        <row r="1502">
          <cell r="B1502" t="str">
            <v>F3302156</v>
          </cell>
          <cell r="C1502" t="str">
            <v>Marem</v>
          </cell>
          <cell r="D1502" t="str">
            <v>Apotik</v>
          </cell>
          <cell r="G1502">
            <v>33</v>
          </cell>
          <cell r="H1502">
            <v>3302</v>
          </cell>
          <cell r="I1502" t="str">
            <v>-</v>
          </cell>
          <cell r="J1502">
            <v>0</v>
          </cell>
          <cell r="K1502" t="str">
            <v>JAWA TENGAH</v>
          </cell>
          <cell r="L1502" t="str">
            <v>BANYUMAS</v>
          </cell>
        </row>
        <row r="1503">
          <cell r="B1503" t="str">
            <v>F3302157</v>
          </cell>
          <cell r="C1503" t="str">
            <v>Salwa</v>
          </cell>
          <cell r="D1503" t="str">
            <v>Apotik</v>
          </cell>
          <cell r="G1503">
            <v>33</v>
          </cell>
          <cell r="H1503">
            <v>3302</v>
          </cell>
          <cell r="I1503" t="str">
            <v>-</v>
          </cell>
          <cell r="J1503">
            <v>0</v>
          </cell>
          <cell r="K1503" t="str">
            <v>JAWA TENGAH</v>
          </cell>
          <cell r="L1503" t="str">
            <v>BANYUMAS</v>
          </cell>
        </row>
        <row r="1504">
          <cell r="B1504" t="str">
            <v>F3302158</v>
          </cell>
          <cell r="C1504" t="str">
            <v>Astari</v>
          </cell>
          <cell r="D1504" t="str">
            <v>Apotik</v>
          </cell>
          <cell r="G1504">
            <v>33</v>
          </cell>
          <cell r="H1504">
            <v>3302</v>
          </cell>
          <cell r="I1504" t="str">
            <v>-</v>
          </cell>
          <cell r="J1504">
            <v>0</v>
          </cell>
          <cell r="K1504" t="str">
            <v>JAWA TENGAH</v>
          </cell>
          <cell r="L1504" t="str">
            <v>BANYUMAS</v>
          </cell>
        </row>
        <row r="1505">
          <cell r="B1505" t="str">
            <v>F3302159</v>
          </cell>
          <cell r="C1505" t="str">
            <v>Nyata Banar</v>
          </cell>
          <cell r="D1505" t="str">
            <v>Apotik</v>
          </cell>
          <cell r="G1505">
            <v>33</v>
          </cell>
          <cell r="H1505">
            <v>3302</v>
          </cell>
          <cell r="I1505" t="str">
            <v>-</v>
          </cell>
          <cell r="J1505">
            <v>0</v>
          </cell>
          <cell r="K1505" t="str">
            <v>JAWA TENGAH</v>
          </cell>
          <cell r="L1505" t="str">
            <v>BANYUMAS</v>
          </cell>
        </row>
        <row r="1506">
          <cell r="B1506" t="str">
            <v>F3302160</v>
          </cell>
          <cell r="C1506" t="str">
            <v>Menara gading</v>
          </cell>
          <cell r="D1506" t="str">
            <v>Apotik</v>
          </cell>
          <cell r="G1506">
            <v>33</v>
          </cell>
          <cell r="H1506">
            <v>3302</v>
          </cell>
          <cell r="I1506" t="str">
            <v>-</v>
          </cell>
          <cell r="J1506">
            <v>0</v>
          </cell>
          <cell r="K1506" t="str">
            <v>JAWA TENGAH</v>
          </cell>
          <cell r="L1506" t="str">
            <v>BANYUMAS</v>
          </cell>
        </row>
        <row r="1507">
          <cell r="B1507" t="str">
            <v>F3302161</v>
          </cell>
          <cell r="C1507" t="str">
            <v>Kedungbanteng</v>
          </cell>
          <cell r="D1507" t="str">
            <v>Apotik</v>
          </cell>
          <cell r="G1507">
            <v>33</v>
          </cell>
          <cell r="H1507">
            <v>3302</v>
          </cell>
          <cell r="I1507" t="str">
            <v>-</v>
          </cell>
          <cell r="J1507">
            <v>0</v>
          </cell>
          <cell r="K1507" t="str">
            <v>JAWA TENGAH</v>
          </cell>
          <cell r="L1507" t="str">
            <v>BANYUMAS</v>
          </cell>
        </row>
        <row r="1508">
          <cell r="B1508" t="str">
            <v>F3302162</v>
          </cell>
          <cell r="C1508" t="str">
            <v>Arca Mandiri</v>
          </cell>
          <cell r="D1508" t="str">
            <v>Apotik</v>
          </cell>
          <cell r="G1508">
            <v>33</v>
          </cell>
          <cell r="H1508">
            <v>3302</v>
          </cell>
          <cell r="I1508" t="str">
            <v>-</v>
          </cell>
          <cell r="J1508">
            <v>0</v>
          </cell>
          <cell r="K1508" t="str">
            <v>JAWA TENGAH</v>
          </cell>
          <cell r="L1508" t="str">
            <v>BANYUMAS</v>
          </cell>
        </row>
        <row r="1509">
          <cell r="B1509" t="str">
            <v>F3302163</v>
          </cell>
          <cell r="C1509" t="str">
            <v>Pliken</v>
          </cell>
          <cell r="D1509" t="str">
            <v>Apotik</v>
          </cell>
          <cell r="G1509">
            <v>33</v>
          </cell>
          <cell r="H1509">
            <v>3302</v>
          </cell>
          <cell r="I1509" t="str">
            <v>-</v>
          </cell>
          <cell r="J1509">
            <v>0</v>
          </cell>
          <cell r="K1509" t="str">
            <v>JAWA TENGAH</v>
          </cell>
          <cell r="L1509" t="str">
            <v>BANYUMAS</v>
          </cell>
        </row>
        <row r="1510">
          <cell r="B1510" t="str">
            <v>F3302164</v>
          </cell>
          <cell r="C1510" t="str">
            <v>Indah farma</v>
          </cell>
          <cell r="D1510" t="str">
            <v>Apotik</v>
          </cell>
          <cell r="G1510">
            <v>33</v>
          </cell>
          <cell r="H1510">
            <v>3302</v>
          </cell>
          <cell r="I1510" t="str">
            <v>-</v>
          </cell>
          <cell r="J1510">
            <v>0</v>
          </cell>
          <cell r="K1510" t="str">
            <v>JAWA TENGAH</v>
          </cell>
          <cell r="L1510" t="str">
            <v>BANYUMAS</v>
          </cell>
        </row>
        <row r="1511">
          <cell r="B1511" t="str">
            <v>F3302165</v>
          </cell>
          <cell r="C1511" t="str">
            <v>Margasana Sehat</v>
          </cell>
          <cell r="D1511" t="str">
            <v>Apotik</v>
          </cell>
          <cell r="G1511">
            <v>33</v>
          </cell>
          <cell r="H1511">
            <v>3302</v>
          </cell>
          <cell r="I1511" t="str">
            <v>-</v>
          </cell>
          <cell r="J1511">
            <v>0</v>
          </cell>
          <cell r="K1511" t="str">
            <v>JAWA TENGAH</v>
          </cell>
          <cell r="L1511" t="str">
            <v>BANYUMAS</v>
          </cell>
        </row>
        <row r="1512">
          <cell r="B1512" t="str">
            <v>F3302166</v>
          </cell>
          <cell r="C1512" t="str">
            <v>Karunia Sehat</v>
          </cell>
          <cell r="D1512" t="str">
            <v>Apotik</v>
          </cell>
          <cell r="G1512">
            <v>33</v>
          </cell>
          <cell r="H1512">
            <v>3302</v>
          </cell>
          <cell r="I1512" t="str">
            <v>-</v>
          </cell>
          <cell r="J1512">
            <v>0</v>
          </cell>
          <cell r="K1512" t="str">
            <v>JAWA TENGAH</v>
          </cell>
          <cell r="L1512" t="str">
            <v>BANYUMAS</v>
          </cell>
        </row>
        <row r="1513">
          <cell r="B1513" t="str">
            <v>F3302167</v>
          </cell>
          <cell r="C1513" t="str">
            <v>Az-Zahra</v>
          </cell>
          <cell r="D1513" t="str">
            <v>Apotik</v>
          </cell>
          <cell r="G1513">
            <v>33</v>
          </cell>
          <cell r="H1513">
            <v>3302</v>
          </cell>
          <cell r="I1513" t="str">
            <v>-</v>
          </cell>
          <cell r="J1513">
            <v>0</v>
          </cell>
          <cell r="K1513" t="str">
            <v>JAWA TENGAH</v>
          </cell>
          <cell r="L1513" t="str">
            <v>BANYUMAS</v>
          </cell>
        </row>
        <row r="1514">
          <cell r="B1514" t="str">
            <v>F3302168</v>
          </cell>
          <cell r="C1514" t="str">
            <v>Rhidho Farma</v>
          </cell>
          <cell r="D1514" t="str">
            <v>Apotik</v>
          </cell>
          <cell r="G1514">
            <v>33</v>
          </cell>
          <cell r="H1514">
            <v>3302</v>
          </cell>
          <cell r="I1514" t="str">
            <v>-</v>
          </cell>
          <cell r="J1514">
            <v>0</v>
          </cell>
          <cell r="K1514" t="str">
            <v>JAWA TENGAH</v>
          </cell>
          <cell r="L1514" t="str">
            <v>BANYUMAS</v>
          </cell>
        </row>
        <row r="1515">
          <cell r="B1515" t="str">
            <v>F3302169</v>
          </cell>
          <cell r="C1515" t="str">
            <v>Kita</v>
          </cell>
          <cell r="D1515" t="str">
            <v>Apotik</v>
          </cell>
          <cell r="G1515">
            <v>33</v>
          </cell>
          <cell r="H1515">
            <v>3302</v>
          </cell>
          <cell r="I1515" t="str">
            <v>-</v>
          </cell>
          <cell r="J1515">
            <v>0</v>
          </cell>
          <cell r="K1515" t="str">
            <v>JAWA TENGAH</v>
          </cell>
          <cell r="L1515" t="str">
            <v>BANYUMAS</v>
          </cell>
        </row>
        <row r="1516">
          <cell r="B1516" t="str">
            <v>F3302170</v>
          </cell>
          <cell r="C1516" t="str">
            <v>Pasir</v>
          </cell>
          <cell r="D1516" t="str">
            <v>Apotik</v>
          </cell>
          <cell r="G1516">
            <v>33</v>
          </cell>
          <cell r="H1516">
            <v>3302</v>
          </cell>
          <cell r="I1516" t="str">
            <v>-</v>
          </cell>
          <cell r="J1516">
            <v>0</v>
          </cell>
          <cell r="K1516" t="str">
            <v>JAWA TENGAH</v>
          </cell>
          <cell r="L1516" t="str">
            <v>BANYUMAS</v>
          </cell>
        </row>
        <row r="1517">
          <cell r="B1517" t="str">
            <v>F3302171</v>
          </cell>
          <cell r="C1517" t="str">
            <v>Pekuncen</v>
          </cell>
          <cell r="D1517" t="str">
            <v>Apotik</v>
          </cell>
          <cell r="G1517">
            <v>33</v>
          </cell>
          <cell r="H1517">
            <v>3302</v>
          </cell>
          <cell r="I1517" t="str">
            <v>-</v>
          </cell>
          <cell r="J1517">
            <v>0</v>
          </cell>
          <cell r="K1517" t="str">
            <v>JAWA TENGAH</v>
          </cell>
          <cell r="L1517" t="str">
            <v>BANYUMAS</v>
          </cell>
        </row>
        <row r="1518">
          <cell r="B1518" t="str">
            <v>F3302172</v>
          </cell>
          <cell r="C1518" t="str">
            <v>Ihsan</v>
          </cell>
          <cell r="D1518" t="str">
            <v>Apotik</v>
          </cell>
          <cell r="G1518">
            <v>33</v>
          </cell>
          <cell r="H1518">
            <v>3302</v>
          </cell>
          <cell r="I1518" t="str">
            <v>-</v>
          </cell>
          <cell r="J1518">
            <v>0</v>
          </cell>
          <cell r="K1518" t="str">
            <v>JAWA TENGAH</v>
          </cell>
          <cell r="L1518" t="str">
            <v>BANYUMAS</v>
          </cell>
        </row>
        <row r="1519">
          <cell r="B1519" t="str">
            <v>F3303086</v>
          </cell>
          <cell r="C1519" t="str">
            <v>PRIMA MEDIKA</v>
          </cell>
          <cell r="D1519" t="str">
            <v>Apotik</v>
          </cell>
          <cell r="G1519">
            <v>33</v>
          </cell>
          <cell r="H1519">
            <v>3303</v>
          </cell>
          <cell r="I1519" t="str">
            <v>-</v>
          </cell>
          <cell r="J1519">
            <v>0</v>
          </cell>
          <cell r="K1519" t="str">
            <v>JAWA TENGAH</v>
          </cell>
          <cell r="L1519" t="str">
            <v>PURBALINGGA</v>
          </cell>
        </row>
        <row r="1520">
          <cell r="B1520" t="str">
            <v>F3303089</v>
          </cell>
          <cell r="C1520" t="str">
            <v>PURI MEDIKA</v>
          </cell>
          <cell r="D1520" t="str">
            <v>Apotik</v>
          </cell>
          <cell r="G1520">
            <v>33</v>
          </cell>
          <cell r="H1520">
            <v>3303</v>
          </cell>
          <cell r="I1520" t="str">
            <v>-</v>
          </cell>
          <cell r="J1520">
            <v>0</v>
          </cell>
          <cell r="K1520" t="str">
            <v>JAWA TENGAH</v>
          </cell>
          <cell r="L1520" t="str">
            <v>PURBALINGGA</v>
          </cell>
        </row>
        <row r="1521">
          <cell r="B1521" t="str">
            <v>F3303090</v>
          </cell>
          <cell r="C1521" t="str">
            <v>AN NUR</v>
          </cell>
          <cell r="D1521" t="str">
            <v>Apotik</v>
          </cell>
          <cell r="G1521">
            <v>33</v>
          </cell>
          <cell r="H1521">
            <v>3303</v>
          </cell>
          <cell r="I1521" t="str">
            <v>-</v>
          </cell>
          <cell r="J1521">
            <v>0</v>
          </cell>
          <cell r="K1521" t="str">
            <v>JAWA TENGAH</v>
          </cell>
          <cell r="L1521" t="str">
            <v>PURBALINGGA</v>
          </cell>
        </row>
        <row r="1522">
          <cell r="B1522" t="str">
            <v>F3303091</v>
          </cell>
          <cell r="C1522" t="str">
            <v>SAKINAH</v>
          </cell>
          <cell r="D1522" t="str">
            <v>Apotik</v>
          </cell>
          <cell r="G1522">
            <v>33</v>
          </cell>
          <cell r="H1522">
            <v>3303</v>
          </cell>
          <cell r="I1522" t="str">
            <v>-</v>
          </cell>
          <cell r="J1522">
            <v>0</v>
          </cell>
          <cell r="K1522" t="str">
            <v>JAWA TENGAH</v>
          </cell>
          <cell r="L1522" t="str">
            <v>PURBALINGGA</v>
          </cell>
        </row>
        <row r="1523">
          <cell r="B1523" t="str">
            <v>F3303092</v>
          </cell>
          <cell r="C1523" t="str">
            <v>BINA SEHAT</v>
          </cell>
          <cell r="D1523" t="str">
            <v>Apotik</v>
          </cell>
          <cell r="G1523">
            <v>33</v>
          </cell>
          <cell r="H1523">
            <v>3303</v>
          </cell>
          <cell r="I1523" t="str">
            <v>-</v>
          </cell>
          <cell r="J1523">
            <v>0</v>
          </cell>
          <cell r="K1523" t="str">
            <v>JAWA TENGAH</v>
          </cell>
          <cell r="L1523" t="str">
            <v>PURBALINGGA</v>
          </cell>
        </row>
        <row r="1524">
          <cell r="B1524" t="str">
            <v>F3304001</v>
          </cell>
          <cell r="C1524" t="str">
            <v>PKU MUHAMMADIYAH</v>
          </cell>
          <cell r="D1524" t="str">
            <v>Apotik</v>
          </cell>
          <cell r="G1524">
            <v>33</v>
          </cell>
          <cell r="H1524">
            <v>3304</v>
          </cell>
          <cell r="I1524" t="str">
            <v>-</v>
          </cell>
          <cell r="J1524">
            <v>0</v>
          </cell>
          <cell r="K1524" t="str">
            <v>JAWA TENGAH</v>
          </cell>
          <cell r="L1524" t="str">
            <v>BANJARNEGARA</v>
          </cell>
        </row>
        <row r="1525">
          <cell r="B1525" t="str">
            <v>F3307102</v>
          </cell>
          <cell r="C1525" t="str">
            <v>BKIA Mabarot, Tieng</v>
          </cell>
          <cell r="D1525" t="str">
            <v>Apotik</v>
          </cell>
          <cell r="G1525">
            <v>33</v>
          </cell>
          <cell r="H1525">
            <v>3307</v>
          </cell>
          <cell r="I1525" t="str">
            <v>-</v>
          </cell>
          <cell r="J1525">
            <v>0</v>
          </cell>
          <cell r="K1525" t="str">
            <v>JAWA TENGAH</v>
          </cell>
          <cell r="L1525" t="str">
            <v>WONOSOBO</v>
          </cell>
        </row>
        <row r="1526">
          <cell r="B1526" t="str">
            <v>F3307104</v>
          </cell>
          <cell r="C1526" t="str">
            <v>PKU Muhammadiyah</v>
          </cell>
          <cell r="D1526" t="str">
            <v>Apotik</v>
          </cell>
          <cell r="G1526">
            <v>33</v>
          </cell>
          <cell r="H1526">
            <v>3307</v>
          </cell>
          <cell r="I1526" t="str">
            <v>-</v>
          </cell>
          <cell r="J1526">
            <v>0</v>
          </cell>
          <cell r="K1526" t="str">
            <v>JAWA TENGAH</v>
          </cell>
          <cell r="L1526" t="str">
            <v>WONOSOBO</v>
          </cell>
        </row>
        <row r="1527">
          <cell r="B1527" t="str">
            <v>F3307110</v>
          </cell>
          <cell r="C1527" t="str">
            <v>Matahari Lab</v>
          </cell>
          <cell r="D1527" t="str">
            <v>Apotik</v>
          </cell>
          <cell r="G1527">
            <v>33</v>
          </cell>
          <cell r="H1527">
            <v>3307</v>
          </cell>
          <cell r="I1527" t="str">
            <v>-</v>
          </cell>
          <cell r="J1527">
            <v>0</v>
          </cell>
          <cell r="K1527" t="str">
            <v>JAWA TENGAH</v>
          </cell>
          <cell r="L1527" t="str">
            <v>WONOSOBO</v>
          </cell>
        </row>
        <row r="1528">
          <cell r="B1528" t="str">
            <v>F3307111</v>
          </cell>
          <cell r="C1528" t="str">
            <v>PKU Muhammdiyah Tieng</v>
          </cell>
          <cell r="D1528" t="str">
            <v>Apotik</v>
          </cell>
          <cell r="G1528">
            <v>33</v>
          </cell>
          <cell r="H1528">
            <v>3307</v>
          </cell>
          <cell r="I1528" t="str">
            <v>-</v>
          </cell>
          <cell r="J1528">
            <v>0</v>
          </cell>
          <cell r="K1528" t="str">
            <v>JAWA TENGAH</v>
          </cell>
          <cell r="L1528" t="str">
            <v>WONOSOBO</v>
          </cell>
        </row>
        <row r="1529">
          <cell r="B1529" t="str">
            <v>F3307112</v>
          </cell>
          <cell r="C1529" t="str">
            <v>ANISSA</v>
          </cell>
          <cell r="D1529" t="str">
            <v>Apotik</v>
          </cell>
          <cell r="G1529">
            <v>33</v>
          </cell>
          <cell r="H1529">
            <v>3307</v>
          </cell>
          <cell r="I1529" t="str">
            <v>-</v>
          </cell>
          <cell r="J1529">
            <v>0</v>
          </cell>
          <cell r="K1529" t="str">
            <v>JAWA TENGAH</v>
          </cell>
          <cell r="L1529" t="str">
            <v>WONOSOBO</v>
          </cell>
        </row>
        <row r="1530">
          <cell r="B1530" t="str">
            <v>F3307113</v>
          </cell>
          <cell r="C1530" t="str">
            <v>ANUGRAH</v>
          </cell>
          <cell r="D1530" t="str">
            <v>Apotik</v>
          </cell>
          <cell r="G1530">
            <v>33</v>
          </cell>
          <cell r="H1530">
            <v>3307</v>
          </cell>
          <cell r="I1530" t="str">
            <v>-</v>
          </cell>
          <cell r="J1530">
            <v>0</v>
          </cell>
          <cell r="K1530" t="str">
            <v>JAWA TENGAH</v>
          </cell>
          <cell r="L1530" t="str">
            <v>WONOSOBO</v>
          </cell>
        </row>
        <row r="1531">
          <cell r="B1531" t="str">
            <v>F3307114</v>
          </cell>
          <cell r="C1531" t="str">
            <v>ARDI FARMA</v>
          </cell>
          <cell r="D1531" t="str">
            <v>Apotik</v>
          </cell>
          <cell r="G1531">
            <v>33</v>
          </cell>
          <cell r="H1531">
            <v>3307</v>
          </cell>
          <cell r="I1531" t="str">
            <v>-</v>
          </cell>
          <cell r="J1531">
            <v>0</v>
          </cell>
          <cell r="K1531" t="str">
            <v>JAWA TENGAH</v>
          </cell>
          <cell r="L1531" t="str">
            <v>WONOSOBO</v>
          </cell>
        </row>
        <row r="1532">
          <cell r="B1532" t="str">
            <v>F3307115</v>
          </cell>
          <cell r="C1532" t="str">
            <v>ASRI</v>
          </cell>
          <cell r="D1532" t="str">
            <v>Apotik</v>
          </cell>
          <cell r="G1532">
            <v>33</v>
          </cell>
          <cell r="H1532">
            <v>3307</v>
          </cell>
          <cell r="I1532" t="str">
            <v>-</v>
          </cell>
          <cell r="J1532">
            <v>0</v>
          </cell>
          <cell r="K1532" t="str">
            <v>JAWA TENGAH</v>
          </cell>
          <cell r="L1532" t="str">
            <v>WONOSOBO</v>
          </cell>
        </row>
        <row r="1533">
          <cell r="B1533" t="str">
            <v>F3307116</v>
          </cell>
          <cell r="C1533" t="str">
            <v>BHAKTI HUSADA II</v>
          </cell>
          <cell r="D1533" t="str">
            <v>Apotik</v>
          </cell>
          <cell r="G1533">
            <v>33</v>
          </cell>
          <cell r="H1533">
            <v>3307</v>
          </cell>
          <cell r="I1533" t="str">
            <v>-</v>
          </cell>
          <cell r="J1533">
            <v>0</v>
          </cell>
          <cell r="K1533" t="str">
            <v>JAWA TENGAH</v>
          </cell>
          <cell r="L1533" t="str">
            <v>WONOSOBO</v>
          </cell>
        </row>
        <row r="1534">
          <cell r="B1534" t="str">
            <v>F3307117</v>
          </cell>
          <cell r="C1534" t="str">
            <v>BUGANGAN</v>
          </cell>
          <cell r="D1534" t="str">
            <v>Apotik</v>
          </cell>
          <cell r="G1534">
            <v>33</v>
          </cell>
          <cell r="H1534">
            <v>3307</v>
          </cell>
          <cell r="I1534" t="str">
            <v>-</v>
          </cell>
          <cell r="J1534">
            <v>0</v>
          </cell>
          <cell r="K1534" t="str">
            <v>JAWA TENGAH</v>
          </cell>
          <cell r="L1534" t="str">
            <v>WONOSOBO</v>
          </cell>
        </row>
        <row r="1535">
          <cell r="B1535" t="str">
            <v>F3307118</v>
          </cell>
          <cell r="C1535" t="str">
            <v>CAHAYA I</v>
          </cell>
          <cell r="D1535" t="str">
            <v>Apotik</v>
          </cell>
          <cell r="G1535">
            <v>33</v>
          </cell>
          <cell r="H1535">
            <v>3307</v>
          </cell>
          <cell r="I1535" t="str">
            <v>-</v>
          </cell>
          <cell r="J1535">
            <v>0</v>
          </cell>
          <cell r="K1535" t="str">
            <v>JAWA TENGAH</v>
          </cell>
          <cell r="L1535" t="str">
            <v>WONOSOBO</v>
          </cell>
        </row>
        <row r="1536">
          <cell r="B1536" t="str">
            <v>F3307119</v>
          </cell>
          <cell r="C1536" t="str">
            <v>CAHAYA II</v>
          </cell>
          <cell r="D1536" t="str">
            <v>Apotik</v>
          </cell>
          <cell r="G1536">
            <v>33</v>
          </cell>
          <cell r="H1536">
            <v>3307</v>
          </cell>
          <cell r="I1536" t="str">
            <v>-</v>
          </cell>
          <cell r="J1536">
            <v>0</v>
          </cell>
          <cell r="K1536" t="str">
            <v>JAWA TENGAH</v>
          </cell>
          <cell r="L1536" t="str">
            <v>WONOSOBO</v>
          </cell>
        </row>
        <row r="1537">
          <cell r="B1537" t="str">
            <v>F3307120</v>
          </cell>
          <cell r="C1537" t="str">
            <v>CINTA KASIH</v>
          </cell>
          <cell r="D1537" t="str">
            <v>Apotik</v>
          </cell>
          <cell r="G1537">
            <v>33</v>
          </cell>
          <cell r="H1537">
            <v>3307</v>
          </cell>
          <cell r="I1537" t="str">
            <v>-</v>
          </cell>
          <cell r="J1537">
            <v>0</v>
          </cell>
          <cell r="K1537" t="str">
            <v>JAWA TENGAH</v>
          </cell>
          <cell r="L1537" t="str">
            <v>WONOSOBO</v>
          </cell>
        </row>
        <row r="1538">
          <cell r="B1538" t="str">
            <v>F3307121</v>
          </cell>
          <cell r="C1538" t="str">
            <v>GARUNG</v>
          </cell>
          <cell r="D1538" t="str">
            <v>Apotik</v>
          </cell>
          <cell r="G1538">
            <v>33</v>
          </cell>
          <cell r="H1538">
            <v>3307</v>
          </cell>
          <cell r="I1538" t="str">
            <v>-</v>
          </cell>
          <cell r="J1538">
            <v>0</v>
          </cell>
          <cell r="K1538" t="str">
            <v>JAWA TENGAH</v>
          </cell>
          <cell r="L1538" t="str">
            <v>WONOSOBO</v>
          </cell>
        </row>
        <row r="1539">
          <cell r="B1539" t="str">
            <v>F3307122</v>
          </cell>
          <cell r="C1539" t="str">
            <v>GONDANG</v>
          </cell>
          <cell r="D1539" t="str">
            <v>Apotik</v>
          </cell>
          <cell r="G1539">
            <v>33</v>
          </cell>
          <cell r="H1539">
            <v>3307</v>
          </cell>
          <cell r="I1539" t="str">
            <v>-</v>
          </cell>
          <cell r="J1539">
            <v>0</v>
          </cell>
          <cell r="K1539" t="str">
            <v>JAWA TENGAH</v>
          </cell>
          <cell r="L1539" t="str">
            <v>WONOSOBO</v>
          </cell>
        </row>
        <row r="1540">
          <cell r="B1540" t="str">
            <v>F3307123</v>
          </cell>
          <cell r="C1540" t="str">
            <v>HIDAYAT</v>
          </cell>
          <cell r="D1540" t="str">
            <v>Apotik</v>
          </cell>
          <cell r="G1540">
            <v>33</v>
          </cell>
          <cell r="H1540">
            <v>3307</v>
          </cell>
          <cell r="I1540" t="str">
            <v>-</v>
          </cell>
          <cell r="J1540">
            <v>0</v>
          </cell>
          <cell r="K1540" t="str">
            <v>JAWA TENGAH</v>
          </cell>
          <cell r="L1540" t="str">
            <v>WONOSOBO</v>
          </cell>
        </row>
        <row r="1541">
          <cell r="B1541" t="str">
            <v>F3307124</v>
          </cell>
          <cell r="C1541" t="str">
            <v>ISYKA FARMA</v>
          </cell>
          <cell r="D1541" t="str">
            <v>Apotik</v>
          </cell>
          <cell r="G1541">
            <v>33</v>
          </cell>
          <cell r="H1541">
            <v>3307</v>
          </cell>
          <cell r="I1541" t="str">
            <v>-</v>
          </cell>
          <cell r="J1541">
            <v>0</v>
          </cell>
          <cell r="K1541" t="str">
            <v>JAWA TENGAH</v>
          </cell>
          <cell r="L1541" t="str">
            <v>WONOSOBO</v>
          </cell>
        </row>
        <row r="1542">
          <cell r="B1542" t="str">
            <v>F3307125</v>
          </cell>
          <cell r="C1542" t="str">
            <v>JOGO SEHAT</v>
          </cell>
          <cell r="D1542" t="str">
            <v>Apotik</v>
          </cell>
          <cell r="G1542">
            <v>33</v>
          </cell>
          <cell r="H1542">
            <v>3307</v>
          </cell>
          <cell r="I1542" t="str">
            <v>-</v>
          </cell>
          <cell r="J1542">
            <v>0</v>
          </cell>
          <cell r="K1542" t="str">
            <v>JAWA TENGAH</v>
          </cell>
          <cell r="L1542" t="str">
            <v>WONOSOBO</v>
          </cell>
        </row>
        <row r="1543">
          <cell r="B1543" t="str">
            <v>F3307126</v>
          </cell>
          <cell r="C1543" t="str">
            <v>KARUNIA SEHAT</v>
          </cell>
          <cell r="D1543" t="str">
            <v>Apotik</v>
          </cell>
          <cell r="G1543">
            <v>33</v>
          </cell>
          <cell r="H1543">
            <v>3307</v>
          </cell>
          <cell r="I1543" t="str">
            <v>-</v>
          </cell>
          <cell r="J1543">
            <v>0</v>
          </cell>
          <cell r="K1543" t="str">
            <v>JAWA TENGAH</v>
          </cell>
          <cell r="L1543" t="str">
            <v>WONOSOBO</v>
          </cell>
        </row>
        <row r="1544">
          <cell r="B1544" t="str">
            <v>F3307127</v>
          </cell>
          <cell r="C1544" t="str">
            <v>KEJAJAR</v>
          </cell>
          <cell r="D1544" t="str">
            <v>Apotik</v>
          </cell>
          <cell r="G1544">
            <v>33</v>
          </cell>
          <cell r="H1544">
            <v>3307</v>
          </cell>
          <cell r="I1544" t="str">
            <v>-</v>
          </cell>
          <cell r="J1544">
            <v>0</v>
          </cell>
          <cell r="K1544" t="str">
            <v>JAWA TENGAH</v>
          </cell>
          <cell r="L1544" t="str">
            <v>WONOSOBO</v>
          </cell>
        </row>
        <row r="1545">
          <cell r="B1545" t="str">
            <v>F3307128</v>
          </cell>
          <cell r="C1545" t="str">
            <v>KITA</v>
          </cell>
          <cell r="D1545" t="str">
            <v>Apotik</v>
          </cell>
          <cell r="G1545">
            <v>33</v>
          </cell>
          <cell r="H1545">
            <v>3307</v>
          </cell>
          <cell r="I1545" t="str">
            <v>-</v>
          </cell>
          <cell r="J1545">
            <v>0</v>
          </cell>
          <cell r="K1545" t="str">
            <v>JAWA TENGAH</v>
          </cell>
          <cell r="L1545" t="str">
            <v>WONOSOBO</v>
          </cell>
        </row>
        <row r="1546">
          <cell r="B1546" t="str">
            <v>F3307129</v>
          </cell>
          <cell r="C1546" t="str">
            <v>KONDANG WARAS</v>
          </cell>
          <cell r="D1546" t="str">
            <v>Apotik</v>
          </cell>
          <cell r="G1546">
            <v>33</v>
          </cell>
          <cell r="H1546">
            <v>3307</v>
          </cell>
          <cell r="I1546" t="str">
            <v>-</v>
          </cell>
          <cell r="J1546">
            <v>0</v>
          </cell>
          <cell r="K1546" t="str">
            <v>JAWA TENGAH</v>
          </cell>
          <cell r="L1546" t="str">
            <v>WONOSOBO</v>
          </cell>
        </row>
        <row r="1547">
          <cell r="B1547" t="str">
            <v>F3307130</v>
          </cell>
          <cell r="C1547" t="str">
            <v>KURNIA FARMA</v>
          </cell>
          <cell r="D1547" t="str">
            <v>Apotik</v>
          </cell>
          <cell r="G1547">
            <v>33</v>
          </cell>
          <cell r="H1547">
            <v>3307</v>
          </cell>
          <cell r="I1547" t="str">
            <v>-</v>
          </cell>
          <cell r="J1547">
            <v>0</v>
          </cell>
          <cell r="K1547" t="str">
            <v>JAWA TENGAH</v>
          </cell>
          <cell r="L1547" t="str">
            <v>WONOSOBO</v>
          </cell>
        </row>
        <row r="1548">
          <cell r="B1548" t="str">
            <v>F3307131</v>
          </cell>
          <cell r="C1548" t="str">
            <v>MERCUSUAR</v>
          </cell>
          <cell r="D1548" t="str">
            <v>Apotik</v>
          </cell>
          <cell r="G1548">
            <v>33</v>
          </cell>
          <cell r="H1548">
            <v>3307</v>
          </cell>
          <cell r="I1548" t="str">
            <v>-</v>
          </cell>
          <cell r="J1548">
            <v>0</v>
          </cell>
          <cell r="K1548" t="str">
            <v>JAWA TENGAH</v>
          </cell>
          <cell r="L1548" t="str">
            <v>WONOSOBO</v>
          </cell>
        </row>
        <row r="1549">
          <cell r="B1549" t="str">
            <v>F3307132</v>
          </cell>
          <cell r="C1549" t="str">
            <v>MK FARMA</v>
          </cell>
          <cell r="D1549" t="str">
            <v>Apotik</v>
          </cell>
          <cell r="G1549">
            <v>33</v>
          </cell>
          <cell r="H1549">
            <v>3307</v>
          </cell>
          <cell r="I1549" t="str">
            <v>-</v>
          </cell>
          <cell r="J1549">
            <v>0</v>
          </cell>
          <cell r="K1549" t="str">
            <v>JAWA TENGAH</v>
          </cell>
          <cell r="L1549" t="str">
            <v>WONOSOBO</v>
          </cell>
        </row>
        <row r="1550">
          <cell r="B1550" t="str">
            <v>F3307133</v>
          </cell>
          <cell r="C1550" t="str">
            <v>MOROJODO</v>
          </cell>
          <cell r="D1550" t="str">
            <v>Apotik</v>
          </cell>
          <cell r="G1550">
            <v>33</v>
          </cell>
          <cell r="H1550">
            <v>3307</v>
          </cell>
          <cell r="I1550" t="str">
            <v>-</v>
          </cell>
          <cell r="J1550">
            <v>0</v>
          </cell>
          <cell r="K1550" t="str">
            <v>JAWA TENGAH</v>
          </cell>
          <cell r="L1550" t="str">
            <v>WONOSOBO</v>
          </cell>
        </row>
        <row r="1551">
          <cell r="B1551" t="str">
            <v>F3307134</v>
          </cell>
          <cell r="C1551" t="str">
            <v>SAPURAN</v>
          </cell>
          <cell r="D1551" t="str">
            <v>Apotik</v>
          </cell>
          <cell r="G1551">
            <v>33</v>
          </cell>
          <cell r="H1551">
            <v>3307</v>
          </cell>
          <cell r="I1551" t="str">
            <v>-</v>
          </cell>
          <cell r="J1551">
            <v>0</v>
          </cell>
          <cell r="K1551" t="str">
            <v>JAWA TENGAH</v>
          </cell>
          <cell r="L1551" t="str">
            <v>WONOSOBO</v>
          </cell>
        </row>
        <row r="1552">
          <cell r="B1552" t="str">
            <v>F3307135</v>
          </cell>
          <cell r="C1552" t="str">
            <v>SIFA</v>
          </cell>
          <cell r="D1552" t="str">
            <v>Apotik</v>
          </cell>
          <cell r="G1552">
            <v>33</v>
          </cell>
          <cell r="H1552">
            <v>3307</v>
          </cell>
          <cell r="I1552" t="str">
            <v>-</v>
          </cell>
          <cell r="J1552">
            <v>0</v>
          </cell>
          <cell r="K1552" t="str">
            <v>JAWA TENGAH</v>
          </cell>
          <cell r="L1552" t="str">
            <v>WONOSOBO</v>
          </cell>
        </row>
        <row r="1553">
          <cell r="B1553" t="str">
            <v>F3307136</v>
          </cell>
          <cell r="C1553" t="str">
            <v>SINDORO</v>
          </cell>
          <cell r="D1553" t="str">
            <v>Apotik</v>
          </cell>
          <cell r="G1553">
            <v>33</v>
          </cell>
          <cell r="H1553">
            <v>3307</v>
          </cell>
          <cell r="I1553" t="str">
            <v>-</v>
          </cell>
          <cell r="J1553">
            <v>0</v>
          </cell>
          <cell r="K1553" t="str">
            <v>JAWA TENGAH</v>
          </cell>
          <cell r="L1553" t="str">
            <v>WONOSOBO</v>
          </cell>
        </row>
        <row r="1554">
          <cell r="B1554" t="str">
            <v>F3307137</v>
          </cell>
          <cell r="C1554" t="str">
            <v>SUMBER SEJAHTERA</v>
          </cell>
          <cell r="D1554" t="str">
            <v>Apotik</v>
          </cell>
          <cell r="G1554">
            <v>33</v>
          </cell>
          <cell r="H1554">
            <v>3307</v>
          </cell>
          <cell r="I1554" t="str">
            <v>-</v>
          </cell>
          <cell r="J1554">
            <v>0</v>
          </cell>
          <cell r="K1554" t="str">
            <v>JAWA TENGAH</v>
          </cell>
          <cell r="L1554" t="str">
            <v>WONOSOBO</v>
          </cell>
        </row>
        <row r="1555">
          <cell r="B1555" t="str">
            <v>F3307138</v>
          </cell>
          <cell r="C1555" t="str">
            <v>SUMBERAN</v>
          </cell>
          <cell r="D1555" t="str">
            <v>Apotik</v>
          </cell>
          <cell r="G1555">
            <v>33</v>
          </cell>
          <cell r="H1555">
            <v>3307</v>
          </cell>
          <cell r="I1555" t="str">
            <v>-</v>
          </cell>
          <cell r="J1555">
            <v>0</v>
          </cell>
          <cell r="K1555" t="str">
            <v>JAWA TENGAH</v>
          </cell>
          <cell r="L1555" t="str">
            <v>WONOSOBO</v>
          </cell>
        </row>
        <row r="1556">
          <cell r="B1556" t="str">
            <v>F3307139</v>
          </cell>
          <cell r="C1556" t="str">
            <v>WONOSOBO</v>
          </cell>
          <cell r="D1556" t="str">
            <v>Apotik</v>
          </cell>
          <cell r="G1556">
            <v>33</v>
          </cell>
          <cell r="H1556">
            <v>3307</v>
          </cell>
          <cell r="I1556" t="str">
            <v>-</v>
          </cell>
          <cell r="J1556">
            <v>0</v>
          </cell>
          <cell r="K1556" t="str">
            <v>JAWA TENGAH</v>
          </cell>
          <cell r="L1556" t="str">
            <v>WONOSOBO</v>
          </cell>
        </row>
        <row r="1557">
          <cell r="B1557" t="str">
            <v>F3308001</v>
          </cell>
          <cell r="C1557" t="str">
            <v>Apotek Blabak</v>
          </cell>
          <cell r="D1557" t="str">
            <v>Apotik</v>
          </cell>
          <cell r="G1557">
            <v>33</v>
          </cell>
          <cell r="H1557">
            <v>3308</v>
          </cell>
          <cell r="I1557" t="str">
            <v>-</v>
          </cell>
          <cell r="J1557">
            <v>0</v>
          </cell>
          <cell r="K1557" t="str">
            <v>JAWA TENGAH</v>
          </cell>
          <cell r="L1557" t="str">
            <v>MAGELANG</v>
          </cell>
        </row>
        <row r="1558">
          <cell r="B1558" t="str">
            <v>F3308002</v>
          </cell>
          <cell r="C1558" t="str">
            <v>Apotek Kawedanan</v>
          </cell>
          <cell r="D1558" t="str">
            <v>Apotik</v>
          </cell>
          <cell r="G1558">
            <v>33</v>
          </cell>
          <cell r="H1558">
            <v>3308</v>
          </cell>
          <cell r="I1558" t="str">
            <v>-</v>
          </cell>
          <cell r="J1558">
            <v>0</v>
          </cell>
          <cell r="K1558" t="str">
            <v>JAWA TENGAH</v>
          </cell>
          <cell r="L1558" t="str">
            <v>MAGELANG</v>
          </cell>
        </row>
        <row r="1559">
          <cell r="B1559" t="str">
            <v>F3308003</v>
          </cell>
          <cell r="C1559" t="str">
            <v>Apotek Triana</v>
          </cell>
          <cell r="D1559" t="str">
            <v>Apotik</v>
          </cell>
          <cell r="G1559">
            <v>33</v>
          </cell>
          <cell r="H1559">
            <v>3308</v>
          </cell>
          <cell r="I1559" t="str">
            <v>-</v>
          </cell>
          <cell r="J1559">
            <v>0</v>
          </cell>
          <cell r="K1559" t="str">
            <v>JAWA TENGAH</v>
          </cell>
          <cell r="L1559" t="str">
            <v>MAGELANG</v>
          </cell>
        </row>
        <row r="1560">
          <cell r="B1560" t="str">
            <v>F3308004</v>
          </cell>
          <cell r="C1560" t="str">
            <v>Apotek Candi Husada</v>
          </cell>
          <cell r="D1560" t="str">
            <v>Apotik</v>
          </cell>
          <cell r="G1560">
            <v>33</v>
          </cell>
          <cell r="H1560">
            <v>3308</v>
          </cell>
          <cell r="I1560" t="str">
            <v>-</v>
          </cell>
          <cell r="J1560">
            <v>0</v>
          </cell>
          <cell r="K1560" t="str">
            <v>JAWA TENGAH</v>
          </cell>
          <cell r="L1560" t="str">
            <v>MAGELANG</v>
          </cell>
        </row>
        <row r="1561">
          <cell r="B1561" t="str">
            <v>F3308005</v>
          </cell>
          <cell r="C1561" t="str">
            <v>Apotek Adi Farma</v>
          </cell>
          <cell r="D1561" t="str">
            <v>Apotik</v>
          </cell>
          <cell r="G1561">
            <v>33</v>
          </cell>
          <cell r="H1561">
            <v>3308</v>
          </cell>
          <cell r="I1561" t="str">
            <v>-</v>
          </cell>
          <cell r="J1561">
            <v>0</v>
          </cell>
          <cell r="K1561" t="str">
            <v>JAWA TENGAH</v>
          </cell>
          <cell r="L1561" t="str">
            <v>MAGELANG</v>
          </cell>
        </row>
        <row r="1562">
          <cell r="B1562" t="str">
            <v>F3308006</v>
          </cell>
          <cell r="C1562" t="str">
            <v>Apotek Mitra Husada</v>
          </cell>
          <cell r="D1562" t="str">
            <v>Apotik</v>
          </cell>
          <cell r="G1562">
            <v>33</v>
          </cell>
          <cell r="H1562">
            <v>3308</v>
          </cell>
          <cell r="I1562" t="str">
            <v>-</v>
          </cell>
          <cell r="J1562">
            <v>0</v>
          </cell>
          <cell r="K1562" t="str">
            <v>JAWA TENGAH</v>
          </cell>
          <cell r="L1562" t="str">
            <v>MAGELANG</v>
          </cell>
        </row>
        <row r="1563">
          <cell r="B1563" t="str">
            <v>F3308007</v>
          </cell>
          <cell r="C1563" t="str">
            <v>Apotek Perintis Farma</v>
          </cell>
          <cell r="D1563" t="str">
            <v>Apotik</v>
          </cell>
          <cell r="G1563">
            <v>33</v>
          </cell>
          <cell r="H1563">
            <v>3308</v>
          </cell>
          <cell r="I1563" t="str">
            <v>-</v>
          </cell>
          <cell r="J1563">
            <v>0</v>
          </cell>
          <cell r="K1563" t="str">
            <v>JAWA TENGAH</v>
          </cell>
          <cell r="L1563" t="str">
            <v>MAGELANG</v>
          </cell>
        </row>
        <row r="1564">
          <cell r="B1564" t="str">
            <v>F3308008</v>
          </cell>
          <cell r="C1564" t="str">
            <v>Apotek Mega Farma</v>
          </cell>
          <cell r="D1564" t="str">
            <v>Apotik</v>
          </cell>
          <cell r="G1564">
            <v>33</v>
          </cell>
          <cell r="H1564">
            <v>3308</v>
          </cell>
          <cell r="I1564" t="str">
            <v>-</v>
          </cell>
          <cell r="J1564">
            <v>0</v>
          </cell>
          <cell r="K1564" t="str">
            <v>JAWA TENGAH</v>
          </cell>
          <cell r="L1564" t="str">
            <v>MAGELANG</v>
          </cell>
        </row>
        <row r="1565">
          <cell r="B1565" t="str">
            <v>F3308009</v>
          </cell>
          <cell r="C1565" t="str">
            <v>Apotek Kartini</v>
          </cell>
          <cell r="D1565" t="str">
            <v>Apotik</v>
          </cell>
          <cell r="G1565">
            <v>33</v>
          </cell>
          <cell r="H1565">
            <v>3308</v>
          </cell>
          <cell r="I1565" t="str">
            <v>-</v>
          </cell>
          <cell r="J1565">
            <v>0</v>
          </cell>
          <cell r="K1565" t="str">
            <v>JAWA TENGAH</v>
          </cell>
          <cell r="L1565" t="str">
            <v>MAGELANG</v>
          </cell>
        </row>
        <row r="1566">
          <cell r="B1566" t="str">
            <v>F3308011</v>
          </cell>
          <cell r="C1566" t="str">
            <v>Apotek Wonolelo</v>
          </cell>
          <cell r="D1566" t="str">
            <v>Apotik</v>
          </cell>
          <cell r="G1566">
            <v>33</v>
          </cell>
          <cell r="H1566">
            <v>3308</v>
          </cell>
          <cell r="I1566" t="str">
            <v>-</v>
          </cell>
          <cell r="J1566">
            <v>0</v>
          </cell>
          <cell r="K1566" t="str">
            <v>JAWA TENGAH</v>
          </cell>
          <cell r="L1566" t="str">
            <v>MAGELANG</v>
          </cell>
        </row>
        <row r="1567">
          <cell r="B1567" t="str">
            <v>F3308012</v>
          </cell>
          <cell r="C1567" t="str">
            <v>Apotek Metro</v>
          </cell>
          <cell r="D1567" t="str">
            <v>Apotik</v>
          </cell>
          <cell r="G1567">
            <v>33</v>
          </cell>
          <cell r="H1567">
            <v>3308</v>
          </cell>
          <cell r="I1567" t="str">
            <v>-</v>
          </cell>
          <cell r="J1567">
            <v>0</v>
          </cell>
          <cell r="K1567" t="str">
            <v>JAWA TENGAH</v>
          </cell>
          <cell r="L1567" t="str">
            <v>MAGELANG</v>
          </cell>
        </row>
        <row r="1568">
          <cell r="B1568" t="str">
            <v>F3308013</v>
          </cell>
          <cell r="C1568" t="str">
            <v>Apotek Nusantara</v>
          </cell>
          <cell r="D1568" t="str">
            <v>Apotik</v>
          </cell>
          <cell r="G1568">
            <v>33</v>
          </cell>
          <cell r="H1568">
            <v>3308</v>
          </cell>
          <cell r="I1568" t="str">
            <v>-</v>
          </cell>
          <cell r="J1568">
            <v>0</v>
          </cell>
          <cell r="K1568" t="str">
            <v>JAWA TENGAH</v>
          </cell>
          <cell r="L1568" t="str">
            <v>MAGELANG</v>
          </cell>
        </row>
        <row r="1569">
          <cell r="B1569" t="str">
            <v>F3308014</v>
          </cell>
          <cell r="C1569" t="str">
            <v>Apotek Grabag Farma</v>
          </cell>
          <cell r="D1569" t="str">
            <v>Apotik</v>
          </cell>
          <cell r="G1569">
            <v>33</v>
          </cell>
          <cell r="H1569">
            <v>3308</v>
          </cell>
          <cell r="I1569" t="str">
            <v>-</v>
          </cell>
          <cell r="J1569">
            <v>0</v>
          </cell>
          <cell r="K1569" t="str">
            <v>JAWA TENGAH</v>
          </cell>
          <cell r="L1569" t="str">
            <v>MAGELANG</v>
          </cell>
        </row>
        <row r="1570">
          <cell r="B1570" t="str">
            <v>F3308015</v>
          </cell>
          <cell r="C1570" t="str">
            <v>Apotek Mertoyudan Farma</v>
          </cell>
          <cell r="D1570" t="str">
            <v>Apotik</v>
          </cell>
          <cell r="G1570">
            <v>33</v>
          </cell>
          <cell r="H1570">
            <v>3308</v>
          </cell>
          <cell r="I1570" t="str">
            <v>-</v>
          </cell>
          <cell r="J1570">
            <v>0</v>
          </cell>
          <cell r="K1570" t="str">
            <v>JAWA TENGAH</v>
          </cell>
          <cell r="L1570" t="str">
            <v>MAGELANG</v>
          </cell>
        </row>
        <row r="1571">
          <cell r="B1571" t="str">
            <v>F3308016</v>
          </cell>
          <cell r="C1571" t="str">
            <v>Apotek Jumoyo</v>
          </cell>
          <cell r="D1571" t="str">
            <v>Apotik</v>
          </cell>
          <cell r="G1571">
            <v>33</v>
          </cell>
          <cell r="H1571">
            <v>3308</v>
          </cell>
          <cell r="I1571" t="str">
            <v>-</v>
          </cell>
          <cell r="J1571">
            <v>0</v>
          </cell>
          <cell r="K1571" t="str">
            <v>JAWA TENGAH</v>
          </cell>
          <cell r="L1571" t="str">
            <v>MAGELANG</v>
          </cell>
        </row>
        <row r="1572">
          <cell r="B1572" t="str">
            <v>F3308017</v>
          </cell>
          <cell r="C1572" t="str">
            <v>Apotek Plaza</v>
          </cell>
          <cell r="D1572" t="str">
            <v>Apotik</v>
          </cell>
          <cell r="G1572">
            <v>33</v>
          </cell>
          <cell r="H1572">
            <v>3308</v>
          </cell>
          <cell r="I1572" t="str">
            <v>-</v>
          </cell>
          <cell r="J1572">
            <v>0</v>
          </cell>
          <cell r="K1572" t="str">
            <v>JAWA TENGAH</v>
          </cell>
          <cell r="L1572" t="str">
            <v>MAGELANG</v>
          </cell>
        </row>
        <row r="1573">
          <cell r="B1573" t="str">
            <v>F3308018</v>
          </cell>
          <cell r="C1573" t="str">
            <v>Apotek Gulon Sejahtera</v>
          </cell>
          <cell r="D1573" t="str">
            <v>Apotik</v>
          </cell>
          <cell r="G1573">
            <v>33</v>
          </cell>
          <cell r="H1573">
            <v>3308</v>
          </cell>
          <cell r="I1573" t="str">
            <v>-</v>
          </cell>
          <cell r="J1573">
            <v>0</v>
          </cell>
          <cell r="K1573" t="str">
            <v>JAWA TENGAH</v>
          </cell>
          <cell r="L1573" t="str">
            <v>MAGELANG</v>
          </cell>
        </row>
        <row r="1574">
          <cell r="B1574" t="str">
            <v>F3308019</v>
          </cell>
          <cell r="C1574" t="str">
            <v>Apotek Salaman</v>
          </cell>
          <cell r="D1574" t="str">
            <v>Apotik</v>
          </cell>
          <cell r="G1574">
            <v>33</v>
          </cell>
          <cell r="H1574">
            <v>3308</v>
          </cell>
          <cell r="I1574" t="str">
            <v>-</v>
          </cell>
          <cell r="J1574">
            <v>0</v>
          </cell>
          <cell r="K1574" t="str">
            <v>JAWA TENGAH</v>
          </cell>
          <cell r="L1574" t="str">
            <v>MAGELANG</v>
          </cell>
        </row>
        <row r="1575">
          <cell r="B1575" t="str">
            <v>F3308020</v>
          </cell>
          <cell r="C1575" t="str">
            <v>Apotek Minna</v>
          </cell>
          <cell r="D1575" t="str">
            <v>Apotik</v>
          </cell>
          <cell r="G1575">
            <v>33</v>
          </cell>
          <cell r="H1575">
            <v>3308</v>
          </cell>
          <cell r="I1575" t="str">
            <v>-</v>
          </cell>
          <cell r="J1575">
            <v>0</v>
          </cell>
          <cell r="K1575" t="str">
            <v>JAWA TENGAH</v>
          </cell>
          <cell r="L1575" t="str">
            <v>MAGELANG</v>
          </cell>
        </row>
        <row r="1576">
          <cell r="B1576" t="str">
            <v>F3308021</v>
          </cell>
          <cell r="C1576" t="str">
            <v>Apotek Secara Farma</v>
          </cell>
          <cell r="D1576" t="str">
            <v>Apotik</v>
          </cell>
          <cell r="G1576">
            <v>33</v>
          </cell>
          <cell r="H1576">
            <v>3308</v>
          </cell>
          <cell r="I1576" t="str">
            <v>-</v>
          </cell>
          <cell r="J1576">
            <v>0</v>
          </cell>
          <cell r="K1576" t="str">
            <v>JAWA TENGAH</v>
          </cell>
          <cell r="L1576" t="str">
            <v>MAGELANG</v>
          </cell>
        </row>
        <row r="1577">
          <cell r="B1577" t="str">
            <v>F3308022</v>
          </cell>
          <cell r="C1577" t="str">
            <v>Apotek Wijaya Kusuma</v>
          </cell>
          <cell r="D1577" t="str">
            <v>Apotik</v>
          </cell>
          <cell r="G1577">
            <v>33</v>
          </cell>
          <cell r="H1577">
            <v>3308</v>
          </cell>
          <cell r="I1577" t="str">
            <v>-</v>
          </cell>
          <cell r="J1577">
            <v>0</v>
          </cell>
          <cell r="K1577" t="str">
            <v>JAWA TENGAH</v>
          </cell>
          <cell r="L1577" t="str">
            <v>MAGELANG</v>
          </cell>
        </row>
        <row r="1578">
          <cell r="B1578" t="str">
            <v>F3308023</v>
          </cell>
          <cell r="C1578" t="str">
            <v>Apotek Triningsih</v>
          </cell>
          <cell r="D1578" t="str">
            <v>Apotik</v>
          </cell>
          <cell r="G1578">
            <v>33</v>
          </cell>
          <cell r="H1578">
            <v>3308</v>
          </cell>
          <cell r="I1578" t="str">
            <v>-</v>
          </cell>
          <cell r="J1578">
            <v>0</v>
          </cell>
          <cell r="K1578" t="str">
            <v>JAWA TENGAH</v>
          </cell>
          <cell r="L1578" t="str">
            <v>MAGELANG</v>
          </cell>
        </row>
        <row r="1579">
          <cell r="B1579" t="str">
            <v>F3308024</v>
          </cell>
          <cell r="C1579" t="str">
            <v>Apotek Novel</v>
          </cell>
          <cell r="D1579" t="str">
            <v>Apotik</v>
          </cell>
          <cell r="G1579">
            <v>33</v>
          </cell>
          <cell r="H1579">
            <v>3308</v>
          </cell>
          <cell r="I1579" t="str">
            <v>-</v>
          </cell>
          <cell r="J1579">
            <v>0</v>
          </cell>
          <cell r="K1579" t="str">
            <v>JAWA TENGAH</v>
          </cell>
          <cell r="L1579" t="str">
            <v>MAGELANG</v>
          </cell>
        </row>
        <row r="1580">
          <cell r="B1580" t="str">
            <v>F3308025</v>
          </cell>
          <cell r="C1580" t="str">
            <v>Apotek Sawitan</v>
          </cell>
          <cell r="D1580" t="str">
            <v>Apotik</v>
          </cell>
          <cell r="G1580">
            <v>33</v>
          </cell>
          <cell r="H1580">
            <v>3308</v>
          </cell>
          <cell r="I1580" t="str">
            <v>-</v>
          </cell>
          <cell r="J1580">
            <v>0</v>
          </cell>
          <cell r="K1580" t="str">
            <v>JAWA TENGAH</v>
          </cell>
          <cell r="L1580" t="str">
            <v>MAGELANG</v>
          </cell>
        </row>
        <row r="1581">
          <cell r="B1581" t="str">
            <v>F3308026</v>
          </cell>
          <cell r="C1581" t="str">
            <v>Apotek Radja</v>
          </cell>
          <cell r="D1581" t="str">
            <v>Apotik</v>
          </cell>
          <cell r="G1581">
            <v>33</v>
          </cell>
          <cell r="H1581">
            <v>3308</v>
          </cell>
          <cell r="I1581" t="str">
            <v>-</v>
          </cell>
          <cell r="J1581">
            <v>0</v>
          </cell>
          <cell r="K1581" t="str">
            <v>JAWA TENGAH</v>
          </cell>
          <cell r="L1581" t="str">
            <v>MAGELANG</v>
          </cell>
        </row>
        <row r="1582">
          <cell r="B1582" t="str">
            <v>F3308027</v>
          </cell>
          <cell r="C1582" t="str">
            <v>Apotek Syailendra Farma</v>
          </cell>
          <cell r="D1582" t="str">
            <v>Apotik</v>
          </cell>
          <cell r="G1582">
            <v>33</v>
          </cell>
          <cell r="H1582">
            <v>3308</v>
          </cell>
          <cell r="I1582" t="str">
            <v>-</v>
          </cell>
          <cell r="J1582">
            <v>0</v>
          </cell>
          <cell r="K1582" t="str">
            <v>JAWA TENGAH</v>
          </cell>
          <cell r="L1582" t="str">
            <v>MAGELANG</v>
          </cell>
        </row>
        <row r="1583">
          <cell r="B1583" t="str">
            <v>F3308028</v>
          </cell>
          <cell r="C1583" t="str">
            <v>Apotek Raharjo</v>
          </cell>
          <cell r="D1583" t="str">
            <v>Apotik</v>
          </cell>
          <cell r="G1583">
            <v>33</v>
          </cell>
          <cell r="H1583">
            <v>3308</v>
          </cell>
          <cell r="I1583" t="str">
            <v>-</v>
          </cell>
          <cell r="J1583">
            <v>0</v>
          </cell>
          <cell r="K1583" t="str">
            <v>JAWA TENGAH</v>
          </cell>
          <cell r="L1583" t="str">
            <v>MAGELANG</v>
          </cell>
        </row>
        <row r="1584">
          <cell r="B1584" t="str">
            <v>F3308029</v>
          </cell>
          <cell r="C1584" t="str">
            <v>Apotek Anugrah</v>
          </cell>
          <cell r="D1584" t="str">
            <v>Apotik</v>
          </cell>
          <cell r="G1584">
            <v>33</v>
          </cell>
          <cell r="H1584">
            <v>3308</v>
          </cell>
          <cell r="I1584" t="str">
            <v>-</v>
          </cell>
          <cell r="J1584">
            <v>0</v>
          </cell>
          <cell r="K1584" t="str">
            <v>JAWA TENGAH</v>
          </cell>
          <cell r="L1584" t="str">
            <v>MAGELANG</v>
          </cell>
        </row>
        <row r="1585">
          <cell r="B1585" t="str">
            <v>F3308030</v>
          </cell>
          <cell r="C1585" t="str">
            <v>Apotek Tempuran Farma</v>
          </cell>
          <cell r="D1585" t="str">
            <v>Apotik</v>
          </cell>
          <cell r="G1585">
            <v>33</v>
          </cell>
          <cell r="H1585">
            <v>3308</v>
          </cell>
          <cell r="I1585" t="str">
            <v>-</v>
          </cell>
          <cell r="J1585">
            <v>0</v>
          </cell>
          <cell r="K1585" t="str">
            <v>JAWA TENGAH</v>
          </cell>
          <cell r="L1585" t="str">
            <v>MAGELANG</v>
          </cell>
        </row>
        <row r="1586">
          <cell r="B1586" t="str">
            <v>F3308031</v>
          </cell>
          <cell r="C1586" t="str">
            <v>Apotek Asy Syifa</v>
          </cell>
          <cell r="D1586" t="str">
            <v>Apotik</v>
          </cell>
          <cell r="G1586">
            <v>33</v>
          </cell>
          <cell r="H1586">
            <v>3308</v>
          </cell>
          <cell r="I1586" t="str">
            <v>-</v>
          </cell>
          <cell r="J1586">
            <v>0</v>
          </cell>
          <cell r="K1586" t="str">
            <v>JAWA TENGAH</v>
          </cell>
          <cell r="L1586" t="str">
            <v>MAGELANG</v>
          </cell>
        </row>
        <row r="1587">
          <cell r="B1587" t="str">
            <v>F3308032</v>
          </cell>
          <cell r="C1587" t="str">
            <v>Apotek Kauman</v>
          </cell>
          <cell r="D1587" t="str">
            <v>Apotik</v>
          </cell>
          <cell r="G1587">
            <v>33</v>
          </cell>
          <cell r="H1587">
            <v>3308</v>
          </cell>
          <cell r="I1587" t="str">
            <v>-</v>
          </cell>
          <cell r="J1587">
            <v>0</v>
          </cell>
          <cell r="K1587" t="str">
            <v>JAWA TENGAH</v>
          </cell>
          <cell r="L1587" t="str">
            <v>MAGELANG</v>
          </cell>
        </row>
        <row r="1588">
          <cell r="B1588" t="str">
            <v>F3308033</v>
          </cell>
          <cell r="C1588" t="str">
            <v>Apotek Prima Husada</v>
          </cell>
          <cell r="D1588" t="str">
            <v>Apotik</v>
          </cell>
          <cell r="G1588">
            <v>33</v>
          </cell>
          <cell r="H1588">
            <v>3308</v>
          </cell>
          <cell r="I1588" t="str">
            <v>-</v>
          </cell>
          <cell r="J1588">
            <v>0</v>
          </cell>
          <cell r="K1588" t="str">
            <v>JAWA TENGAH</v>
          </cell>
          <cell r="L1588" t="str">
            <v>MAGELANG</v>
          </cell>
        </row>
        <row r="1589">
          <cell r="B1589" t="str">
            <v>F3308034</v>
          </cell>
          <cell r="C1589" t="str">
            <v>Apotek Merbabu</v>
          </cell>
          <cell r="D1589" t="str">
            <v>Apotik</v>
          </cell>
          <cell r="G1589">
            <v>33</v>
          </cell>
          <cell r="H1589">
            <v>3308</v>
          </cell>
          <cell r="I1589" t="str">
            <v>-</v>
          </cell>
          <cell r="J1589">
            <v>0</v>
          </cell>
          <cell r="K1589" t="str">
            <v>JAWA TENGAH</v>
          </cell>
          <cell r="L1589" t="str">
            <v>MAGELANG</v>
          </cell>
        </row>
        <row r="1590">
          <cell r="B1590" t="str">
            <v>F3308035</v>
          </cell>
          <cell r="C1590" t="str">
            <v>Apotek Samadiyah Usup</v>
          </cell>
          <cell r="D1590" t="str">
            <v>Apotik</v>
          </cell>
          <cell r="G1590">
            <v>33</v>
          </cell>
          <cell r="H1590">
            <v>3308</v>
          </cell>
          <cell r="I1590" t="str">
            <v>-</v>
          </cell>
          <cell r="J1590">
            <v>0</v>
          </cell>
          <cell r="K1590" t="str">
            <v>JAWA TENGAH</v>
          </cell>
          <cell r="L1590" t="str">
            <v>MAGELANG</v>
          </cell>
        </row>
        <row r="1591">
          <cell r="B1591" t="str">
            <v>F3308036</v>
          </cell>
          <cell r="C1591" t="str">
            <v>Apotek Elinda</v>
          </cell>
          <cell r="D1591" t="str">
            <v>Apotik</v>
          </cell>
          <cell r="G1591">
            <v>33</v>
          </cell>
          <cell r="H1591">
            <v>3308</v>
          </cell>
          <cell r="I1591" t="str">
            <v>-</v>
          </cell>
          <cell r="J1591">
            <v>0</v>
          </cell>
          <cell r="K1591" t="str">
            <v>JAWA TENGAH</v>
          </cell>
          <cell r="L1591" t="str">
            <v>MAGELANG</v>
          </cell>
        </row>
        <row r="1592">
          <cell r="B1592" t="str">
            <v>F3308037</v>
          </cell>
          <cell r="C1592" t="str">
            <v>Apotek Bandongan</v>
          </cell>
          <cell r="D1592" t="str">
            <v>Apotik</v>
          </cell>
          <cell r="G1592">
            <v>33</v>
          </cell>
          <cell r="H1592">
            <v>3308</v>
          </cell>
          <cell r="I1592" t="str">
            <v>-</v>
          </cell>
          <cell r="J1592">
            <v>0</v>
          </cell>
          <cell r="K1592" t="str">
            <v>JAWA TENGAH</v>
          </cell>
          <cell r="L1592" t="str">
            <v>MAGELANG</v>
          </cell>
        </row>
        <row r="1593">
          <cell r="B1593" t="str">
            <v>F3308038</v>
          </cell>
          <cell r="C1593" t="str">
            <v>Apotek Pratiwi</v>
          </cell>
          <cell r="D1593" t="str">
            <v>Apotik</v>
          </cell>
          <cell r="G1593">
            <v>33</v>
          </cell>
          <cell r="H1593">
            <v>3308</v>
          </cell>
          <cell r="I1593" t="str">
            <v>-</v>
          </cell>
          <cell r="J1593">
            <v>0</v>
          </cell>
          <cell r="K1593" t="str">
            <v>JAWA TENGAH</v>
          </cell>
          <cell r="L1593" t="str">
            <v>MAGELANG</v>
          </cell>
        </row>
        <row r="1594">
          <cell r="B1594" t="str">
            <v>F3308039</v>
          </cell>
          <cell r="C1594" t="str">
            <v>Apotek Harmoni</v>
          </cell>
          <cell r="D1594" t="str">
            <v>Apotik</v>
          </cell>
          <cell r="G1594">
            <v>33</v>
          </cell>
          <cell r="H1594">
            <v>3308</v>
          </cell>
          <cell r="I1594" t="str">
            <v>-</v>
          </cell>
          <cell r="J1594">
            <v>0</v>
          </cell>
          <cell r="K1594" t="str">
            <v>JAWA TENGAH</v>
          </cell>
          <cell r="L1594" t="str">
            <v>MAGELANG</v>
          </cell>
        </row>
        <row r="1595">
          <cell r="B1595" t="str">
            <v>F3308040</v>
          </cell>
          <cell r="C1595" t="str">
            <v>Apotek Karunia</v>
          </cell>
          <cell r="D1595" t="str">
            <v>Apotik</v>
          </cell>
          <cell r="G1595">
            <v>33</v>
          </cell>
          <cell r="H1595">
            <v>3308</v>
          </cell>
          <cell r="I1595" t="str">
            <v>-</v>
          </cell>
          <cell r="J1595">
            <v>0</v>
          </cell>
          <cell r="K1595" t="str">
            <v>JAWA TENGAH</v>
          </cell>
          <cell r="L1595" t="str">
            <v>MAGELANG</v>
          </cell>
        </row>
        <row r="1596">
          <cell r="B1596" t="str">
            <v>F3308041</v>
          </cell>
          <cell r="C1596" t="str">
            <v>Apotek Herbal Lestari</v>
          </cell>
          <cell r="D1596" t="str">
            <v>Apotik</v>
          </cell>
          <cell r="G1596">
            <v>33</v>
          </cell>
          <cell r="H1596">
            <v>3308</v>
          </cell>
          <cell r="I1596" t="str">
            <v>-</v>
          </cell>
          <cell r="J1596">
            <v>0</v>
          </cell>
          <cell r="K1596" t="str">
            <v>JAWA TENGAH</v>
          </cell>
          <cell r="L1596" t="str">
            <v>MAGELANG</v>
          </cell>
        </row>
        <row r="1597">
          <cell r="B1597" t="str">
            <v>F3308042</v>
          </cell>
          <cell r="C1597" t="str">
            <v>Apotek Barokah</v>
          </cell>
          <cell r="D1597" t="str">
            <v>Apotik</v>
          </cell>
          <cell r="G1597">
            <v>33</v>
          </cell>
          <cell r="H1597">
            <v>3308</v>
          </cell>
          <cell r="I1597" t="str">
            <v>-</v>
          </cell>
          <cell r="J1597">
            <v>0</v>
          </cell>
          <cell r="K1597" t="str">
            <v>JAWA TENGAH</v>
          </cell>
          <cell r="L1597" t="str">
            <v>MAGELANG</v>
          </cell>
        </row>
        <row r="1598">
          <cell r="B1598" t="str">
            <v>F3308043</v>
          </cell>
          <cell r="C1598" t="str">
            <v>Apotek Payaman Farma</v>
          </cell>
          <cell r="D1598" t="str">
            <v>Apotik</v>
          </cell>
          <cell r="G1598">
            <v>33</v>
          </cell>
          <cell r="H1598">
            <v>3308</v>
          </cell>
          <cell r="I1598" t="str">
            <v>-</v>
          </cell>
          <cell r="J1598">
            <v>0</v>
          </cell>
          <cell r="K1598" t="str">
            <v>JAWA TENGAH</v>
          </cell>
          <cell r="L1598" t="str">
            <v>MAGELANG</v>
          </cell>
        </row>
        <row r="1599">
          <cell r="B1599" t="str">
            <v>F3308044</v>
          </cell>
          <cell r="C1599" t="str">
            <v>Apotek Tanjung Farma</v>
          </cell>
          <cell r="D1599" t="str">
            <v>Apotik</v>
          </cell>
          <cell r="G1599">
            <v>33</v>
          </cell>
          <cell r="H1599">
            <v>3308</v>
          </cell>
          <cell r="I1599" t="str">
            <v>-</v>
          </cell>
          <cell r="J1599">
            <v>0</v>
          </cell>
          <cell r="K1599" t="str">
            <v>JAWA TENGAH</v>
          </cell>
          <cell r="L1599" t="str">
            <v>MAGELANG</v>
          </cell>
        </row>
        <row r="1600">
          <cell r="B1600" t="str">
            <v>F3308045</v>
          </cell>
          <cell r="C1600" t="str">
            <v>Apotek Medika Farma</v>
          </cell>
          <cell r="D1600" t="str">
            <v>Apotik</v>
          </cell>
          <cell r="G1600">
            <v>33</v>
          </cell>
          <cell r="H1600">
            <v>3308</v>
          </cell>
          <cell r="I1600" t="str">
            <v>-</v>
          </cell>
          <cell r="J1600">
            <v>0</v>
          </cell>
          <cell r="K1600" t="str">
            <v>JAWA TENGAH</v>
          </cell>
          <cell r="L1600" t="str">
            <v>MAGELANG</v>
          </cell>
        </row>
        <row r="1601">
          <cell r="B1601" t="str">
            <v>F3308046</v>
          </cell>
          <cell r="C1601" t="str">
            <v>Apotek Wijaya Farma</v>
          </cell>
          <cell r="D1601" t="str">
            <v>Apotik</v>
          </cell>
          <cell r="G1601">
            <v>33</v>
          </cell>
          <cell r="H1601">
            <v>3308</v>
          </cell>
          <cell r="I1601" t="str">
            <v>-</v>
          </cell>
          <cell r="J1601">
            <v>0</v>
          </cell>
          <cell r="K1601" t="str">
            <v>JAWA TENGAH</v>
          </cell>
          <cell r="L1601" t="str">
            <v>MAGELANG</v>
          </cell>
        </row>
        <row r="1602">
          <cell r="B1602" t="str">
            <v>F3309001</v>
          </cell>
          <cell r="C1602" t="str">
            <v>BHAYANGKARA POLRES BOYOLALI</v>
          </cell>
          <cell r="D1602" t="str">
            <v>Apotik</v>
          </cell>
          <cell r="G1602">
            <v>33</v>
          </cell>
          <cell r="H1602">
            <v>3309</v>
          </cell>
          <cell r="I1602" t="str">
            <v>-</v>
          </cell>
          <cell r="J1602">
            <v>0</v>
          </cell>
          <cell r="K1602" t="str">
            <v>JAWA TENGAH</v>
          </cell>
          <cell r="L1602" t="str">
            <v>BOYOLALI</v>
          </cell>
        </row>
        <row r="1603">
          <cell r="B1603" t="str">
            <v>F3309002</v>
          </cell>
          <cell r="C1603" t="str">
            <v>SARI WARAS BOYOLALI</v>
          </cell>
          <cell r="D1603" t="str">
            <v>Apotik</v>
          </cell>
          <cell r="G1603">
            <v>33</v>
          </cell>
          <cell r="H1603">
            <v>3309</v>
          </cell>
          <cell r="I1603" t="str">
            <v>-</v>
          </cell>
          <cell r="J1603">
            <v>0</v>
          </cell>
          <cell r="K1603" t="str">
            <v>JAWA TENGAH</v>
          </cell>
          <cell r="L1603" t="str">
            <v>BOYOLALI</v>
          </cell>
        </row>
        <row r="1604">
          <cell r="B1604" t="str">
            <v>F3309003</v>
          </cell>
          <cell r="C1604" t="str">
            <v>ESTU UTOMO KARANGGEDE</v>
          </cell>
          <cell r="D1604" t="str">
            <v>Apotik</v>
          </cell>
          <cell r="G1604">
            <v>33</v>
          </cell>
          <cell r="H1604">
            <v>3309</v>
          </cell>
          <cell r="I1604" t="str">
            <v>-</v>
          </cell>
          <cell r="J1604">
            <v>0</v>
          </cell>
          <cell r="K1604" t="str">
            <v>JAWA TENGAH</v>
          </cell>
          <cell r="L1604" t="str">
            <v>BOYOLALI</v>
          </cell>
        </row>
        <row r="1605">
          <cell r="B1605" t="str">
            <v>F3309004</v>
          </cell>
          <cell r="C1605" t="str">
            <v>Kondang Sehat Simo</v>
          </cell>
          <cell r="D1605" t="str">
            <v>Apotik</v>
          </cell>
          <cell r="G1605">
            <v>33</v>
          </cell>
          <cell r="H1605">
            <v>3309</v>
          </cell>
          <cell r="I1605" t="str">
            <v>-</v>
          </cell>
          <cell r="J1605">
            <v>0</v>
          </cell>
          <cell r="K1605" t="str">
            <v>JAWA TENGAH</v>
          </cell>
          <cell r="L1605" t="str">
            <v>BOYOLALI</v>
          </cell>
        </row>
        <row r="1606">
          <cell r="B1606" t="str">
            <v>F3309016</v>
          </cell>
          <cell r="C1606" t="str">
            <v>AMAL SEHAT</v>
          </cell>
          <cell r="D1606" t="str">
            <v>Apotik</v>
          </cell>
          <cell r="G1606">
            <v>33</v>
          </cell>
          <cell r="H1606">
            <v>3309</v>
          </cell>
          <cell r="I1606" t="str">
            <v>-</v>
          </cell>
          <cell r="J1606">
            <v>0</v>
          </cell>
          <cell r="K1606" t="str">
            <v>JAWA TENGAH</v>
          </cell>
          <cell r="L1606" t="str">
            <v>BOYOLALI</v>
          </cell>
        </row>
        <row r="1607">
          <cell r="B1607" t="str">
            <v>F3311276</v>
          </cell>
          <cell r="C1607" t="str">
            <v>APOTIK</v>
          </cell>
          <cell r="D1607" t="str">
            <v>Apotik</v>
          </cell>
          <cell r="G1607">
            <v>33</v>
          </cell>
          <cell r="H1607">
            <v>3311</v>
          </cell>
          <cell r="I1607" t="str">
            <v>-</v>
          </cell>
          <cell r="J1607">
            <v>0</v>
          </cell>
          <cell r="K1607" t="str">
            <v>JAWA TENGAH</v>
          </cell>
          <cell r="L1607" t="str">
            <v>SUKOHARJO</v>
          </cell>
        </row>
        <row r="1608">
          <cell r="B1608" t="str">
            <v>F3315008</v>
          </cell>
          <cell r="C1608" t="str">
            <v>APOTIK KASIH IBU</v>
          </cell>
          <cell r="D1608" t="str">
            <v>Apotik</v>
          </cell>
          <cell r="G1608">
            <v>33</v>
          </cell>
          <cell r="H1608">
            <v>3315</v>
          </cell>
          <cell r="I1608" t="str">
            <v>-</v>
          </cell>
          <cell r="J1608">
            <v>0</v>
          </cell>
          <cell r="K1608" t="str">
            <v>JAWA TENGAH</v>
          </cell>
          <cell r="L1608" t="str">
            <v>GROBOGAN</v>
          </cell>
        </row>
        <row r="1609">
          <cell r="B1609" t="str">
            <v>F3315009</v>
          </cell>
          <cell r="C1609" t="str">
            <v>APOTIK PELITA PURWODADI</v>
          </cell>
          <cell r="D1609" t="str">
            <v>Apotik</v>
          </cell>
          <cell r="G1609">
            <v>33</v>
          </cell>
          <cell r="H1609">
            <v>3315</v>
          </cell>
          <cell r="I1609" t="str">
            <v>-</v>
          </cell>
          <cell r="J1609">
            <v>0</v>
          </cell>
          <cell r="K1609" t="str">
            <v>JAWA TENGAH</v>
          </cell>
          <cell r="L1609" t="str">
            <v>GROBOGAN</v>
          </cell>
        </row>
        <row r="1610">
          <cell r="B1610" t="str">
            <v>F3315010</v>
          </cell>
          <cell r="C1610" t="str">
            <v>APOTIK HINDRO FARMA</v>
          </cell>
          <cell r="D1610" t="str">
            <v>Apotik</v>
          </cell>
          <cell r="G1610">
            <v>33</v>
          </cell>
          <cell r="H1610">
            <v>3315</v>
          </cell>
          <cell r="I1610" t="str">
            <v>-</v>
          </cell>
          <cell r="J1610">
            <v>0</v>
          </cell>
          <cell r="K1610" t="str">
            <v>JAWA TENGAH</v>
          </cell>
          <cell r="L1610" t="str">
            <v>GROBOGAN</v>
          </cell>
        </row>
        <row r="1611">
          <cell r="B1611" t="str">
            <v>F3315011</v>
          </cell>
          <cell r="C1611" t="str">
            <v>APOTIK KUARON GUBUG</v>
          </cell>
          <cell r="D1611" t="str">
            <v>Apotik</v>
          </cell>
          <cell r="G1611">
            <v>33</v>
          </cell>
          <cell r="H1611">
            <v>3315</v>
          </cell>
          <cell r="I1611" t="str">
            <v>-</v>
          </cell>
          <cell r="J1611">
            <v>0</v>
          </cell>
          <cell r="K1611" t="str">
            <v>JAWA TENGAH</v>
          </cell>
          <cell r="L1611" t="str">
            <v>GROBOGAN</v>
          </cell>
        </row>
        <row r="1612">
          <cell r="B1612" t="str">
            <v>F3315012</v>
          </cell>
          <cell r="C1612" t="str">
            <v>APOTIK KUWU</v>
          </cell>
          <cell r="D1612" t="str">
            <v>Apotik</v>
          </cell>
          <cell r="G1612">
            <v>33</v>
          </cell>
          <cell r="H1612">
            <v>3315</v>
          </cell>
          <cell r="I1612" t="str">
            <v>-</v>
          </cell>
          <cell r="J1612">
            <v>0</v>
          </cell>
          <cell r="K1612" t="str">
            <v>JAWA TENGAH</v>
          </cell>
          <cell r="L1612" t="str">
            <v>GROBOGAN</v>
          </cell>
        </row>
        <row r="1613">
          <cell r="B1613" t="str">
            <v>F3315013</v>
          </cell>
          <cell r="C1613" t="str">
            <v>APOTIK SUMBER WARAS</v>
          </cell>
          <cell r="D1613" t="str">
            <v>Apotik</v>
          </cell>
          <cell r="G1613">
            <v>33</v>
          </cell>
          <cell r="H1613">
            <v>3315</v>
          </cell>
          <cell r="I1613" t="str">
            <v>-</v>
          </cell>
          <cell r="J1613">
            <v>0</v>
          </cell>
          <cell r="K1613" t="str">
            <v>JAWA TENGAH</v>
          </cell>
          <cell r="L1613" t="str">
            <v>GROBOGAN</v>
          </cell>
        </row>
        <row r="1614">
          <cell r="B1614" t="str">
            <v>F3315014</v>
          </cell>
          <cell r="C1614" t="str">
            <v>APOTIK TEGOWANU</v>
          </cell>
          <cell r="D1614" t="str">
            <v>Apotik</v>
          </cell>
          <cell r="G1614">
            <v>33</v>
          </cell>
          <cell r="H1614">
            <v>3315</v>
          </cell>
          <cell r="I1614" t="str">
            <v>-</v>
          </cell>
          <cell r="J1614">
            <v>0</v>
          </cell>
          <cell r="K1614" t="str">
            <v>JAWA TENGAH</v>
          </cell>
          <cell r="L1614" t="str">
            <v>GROBOGAN</v>
          </cell>
        </row>
        <row r="1615">
          <cell r="B1615" t="str">
            <v>F3315015</v>
          </cell>
          <cell r="C1615" t="str">
            <v>APOTIK BAITUS SYIFA</v>
          </cell>
          <cell r="D1615" t="str">
            <v>Apotik</v>
          </cell>
          <cell r="G1615">
            <v>33</v>
          </cell>
          <cell r="H1615">
            <v>3315</v>
          </cell>
          <cell r="I1615" t="str">
            <v>-</v>
          </cell>
          <cell r="J1615">
            <v>0</v>
          </cell>
          <cell r="K1615" t="str">
            <v>JAWA TENGAH</v>
          </cell>
          <cell r="L1615" t="str">
            <v>GROBOGAN</v>
          </cell>
        </row>
        <row r="1616">
          <cell r="B1616" t="str">
            <v>F3315016</v>
          </cell>
          <cell r="C1616" t="str">
            <v>APOTIK ENGGAL WARAS</v>
          </cell>
          <cell r="D1616" t="str">
            <v>Apotik</v>
          </cell>
          <cell r="G1616">
            <v>33</v>
          </cell>
          <cell r="H1616">
            <v>3315</v>
          </cell>
          <cell r="I1616" t="str">
            <v>-</v>
          </cell>
          <cell r="J1616">
            <v>0</v>
          </cell>
          <cell r="K1616" t="str">
            <v>JAWA TENGAH</v>
          </cell>
          <cell r="L1616" t="str">
            <v>GROBOGAN</v>
          </cell>
        </row>
        <row r="1617">
          <cell r="B1617" t="str">
            <v>F3315017</v>
          </cell>
          <cell r="C1617" t="str">
            <v>APOTIK PENAWANGAN</v>
          </cell>
          <cell r="D1617" t="str">
            <v>Apotik</v>
          </cell>
          <cell r="G1617">
            <v>33</v>
          </cell>
          <cell r="H1617">
            <v>3315</v>
          </cell>
          <cell r="I1617" t="str">
            <v>-</v>
          </cell>
          <cell r="J1617">
            <v>0</v>
          </cell>
          <cell r="K1617" t="str">
            <v>JAWA TENGAH</v>
          </cell>
          <cell r="L1617" t="str">
            <v>GROBOGAN</v>
          </cell>
        </row>
        <row r="1618">
          <cell r="B1618" t="str">
            <v>F3315018</v>
          </cell>
          <cell r="C1618" t="str">
            <v>APOTIK NUGRAHA</v>
          </cell>
          <cell r="D1618" t="str">
            <v>Apotik</v>
          </cell>
          <cell r="G1618">
            <v>33</v>
          </cell>
          <cell r="H1618">
            <v>3315</v>
          </cell>
          <cell r="I1618" t="str">
            <v>-</v>
          </cell>
          <cell r="J1618">
            <v>0</v>
          </cell>
          <cell r="K1618" t="str">
            <v>JAWA TENGAH</v>
          </cell>
          <cell r="L1618" t="str">
            <v>GROBOGAN</v>
          </cell>
        </row>
        <row r="1619">
          <cell r="B1619" t="str">
            <v>F3315019</v>
          </cell>
          <cell r="C1619" t="str">
            <v>APOTIK DEWA SEHAT</v>
          </cell>
          <cell r="D1619" t="str">
            <v>Apotik</v>
          </cell>
          <cell r="G1619">
            <v>33</v>
          </cell>
          <cell r="H1619">
            <v>3315</v>
          </cell>
          <cell r="I1619" t="str">
            <v>-</v>
          </cell>
          <cell r="J1619">
            <v>0</v>
          </cell>
          <cell r="K1619" t="str">
            <v>JAWA TENGAH</v>
          </cell>
          <cell r="L1619" t="str">
            <v>GROBOGAN</v>
          </cell>
        </row>
        <row r="1620">
          <cell r="B1620" t="str">
            <v>F3315020</v>
          </cell>
          <cell r="C1620" t="str">
            <v>APOTIK PRIMA MEDIKA</v>
          </cell>
          <cell r="D1620" t="str">
            <v>Apotik</v>
          </cell>
          <cell r="G1620">
            <v>33</v>
          </cell>
          <cell r="H1620">
            <v>3315</v>
          </cell>
          <cell r="I1620" t="str">
            <v>-</v>
          </cell>
          <cell r="J1620">
            <v>0</v>
          </cell>
          <cell r="K1620" t="str">
            <v>JAWA TENGAH</v>
          </cell>
          <cell r="L1620" t="str">
            <v>GROBOGAN</v>
          </cell>
        </row>
        <row r="1621">
          <cell r="B1621" t="str">
            <v>F3315021</v>
          </cell>
          <cell r="C1621" t="str">
            <v>APOTIK LUSI FARMA</v>
          </cell>
          <cell r="D1621" t="str">
            <v>Apotik</v>
          </cell>
          <cell r="G1621">
            <v>33</v>
          </cell>
          <cell r="H1621">
            <v>3315</v>
          </cell>
          <cell r="I1621" t="str">
            <v>-</v>
          </cell>
          <cell r="J1621">
            <v>0</v>
          </cell>
          <cell r="K1621" t="str">
            <v>JAWA TENGAH</v>
          </cell>
          <cell r="L1621" t="str">
            <v>GROBOGAN</v>
          </cell>
        </row>
        <row r="1622">
          <cell r="B1622" t="str">
            <v>F3315022</v>
          </cell>
          <cell r="C1622" t="str">
            <v>APOTIK DEPOK</v>
          </cell>
          <cell r="D1622" t="str">
            <v>Apotik</v>
          </cell>
          <cell r="G1622">
            <v>33</v>
          </cell>
          <cell r="H1622">
            <v>3315</v>
          </cell>
          <cell r="I1622" t="str">
            <v>-</v>
          </cell>
          <cell r="J1622">
            <v>0</v>
          </cell>
          <cell r="K1622" t="str">
            <v>JAWA TENGAH</v>
          </cell>
          <cell r="L1622" t="str">
            <v>GROBOGAN</v>
          </cell>
        </row>
        <row r="1623">
          <cell r="B1623" t="str">
            <v>F3315023</v>
          </cell>
          <cell r="C1623" t="str">
            <v>APOTIK SUMBER MULYO</v>
          </cell>
          <cell r="D1623" t="str">
            <v>Apotik</v>
          </cell>
          <cell r="G1623">
            <v>33</v>
          </cell>
          <cell r="H1623">
            <v>3315</v>
          </cell>
          <cell r="I1623" t="str">
            <v>-</v>
          </cell>
          <cell r="J1623">
            <v>0</v>
          </cell>
          <cell r="K1623" t="str">
            <v>JAWA TENGAH</v>
          </cell>
          <cell r="L1623" t="str">
            <v>GROBOGAN</v>
          </cell>
        </row>
        <row r="1624">
          <cell r="B1624" t="str">
            <v>F3315024</v>
          </cell>
          <cell r="C1624" t="str">
            <v>APOTIK SINTA FARMA</v>
          </cell>
          <cell r="D1624" t="str">
            <v>Apotik</v>
          </cell>
          <cell r="G1624">
            <v>33</v>
          </cell>
          <cell r="H1624">
            <v>3315</v>
          </cell>
          <cell r="I1624" t="str">
            <v>-</v>
          </cell>
          <cell r="J1624">
            <v>0</v>
          </cell>
          <cell r="K1624" t="str">
            <v>JAWA TENGAH</v>
          </cell>
          <cell r="L1624" t="str">
            <v>GROBOGAN</v>
          </cell>
        </row>
        <row r="1625">
          <cell r="B1625" t="str">
            <v>F3315025</v>
          </cell>
          <cell r="C1625" t="str">
            <v>APOTIK SEGER WARAS KUWU</v>
          </cell>
          <cell r="D1625" t="str">
            <v>Apotik</v>
          </cell>
          <cell r="G1625">
            <v>33</v>
          </cell>
          <cell r="H1625">
            <v>3315</v>
          </cell>
          <cell r="I1625" t="str">
            <v>-</v>
          </cell>
          <cell r="J1625">
            <v>0</v>
          </cell>
          <cell r="K1625" t="str">
            <v>JAWA TENGAH</v>
          </cell>
          <cell r="L1625" t="str">
            <v>GROBOGAN</v>
          </cell>
        </row>
        <row r="1626">
          <cell r="B1626" t="str">
            <v>F3315026</v>
          </cell>
          <cell r="C1626" t="str">
            <v>APOTIK SEJAHTERA GROBOGAN</v>
          </cell>
          <cell r="D1626" t="str">
            <v>Apotik</v>
          </cell>
          <cell r="G1626">
            <v>33</v>
          </cell>
          <cell r="H1626">
            <v>3315</v>
          </cell>
          <cell r="I1626" t="str">
            <v>-</v>
          </cell>
          <cell r="J1626">
            <v>0</v>
          </cell>
          <cell r="K1626" t="str">
            <v>JAWA TENGAH</v>
          </cell>
          <cell r="L1626" t="str">
            <v>GROBOGAN</v>
          </cell>
        </row>
        <row r="1627">
          <cell r="B1627" t="str">
            <v>F3315027</v>
          </cell>
          <cell r="C1627" t="str">
            <v>APOTIK SUMBER SEHAT KRADENAN</v>
          </cell>
          <cell r="D1627" t="str">
            <v>Apotik</v>
          </cell>
          <cell r="G1627">
            <v>33</v>
          </cell>
          <cell r="H1627">
            <v>3315</v>
          </cell>
          <cell r="I1627" t="str">
            <v>-</v>
          </cell>
          <cell r="J1627">
            <v>0</v>
          </cell>
          <cell r="K1627" t="str">
            <v>JAWA TENGAH</v>
          </cell>
          <cell r="L1627" t="str">
            <v>GROBOGAN</v>
          </cell>
        </row>
        <row r="1628">
          <cell r="B1628" t="str">
            <v>F3315028</v>
          </cell>
          <cell r="C1628" t="str">
            <v>APOTIK KURNIA FARMA GODONG</v>
          </cell>
          <cell r="D1628" t="str">
            <v>Apotik</v>
          </cell>
          <cell r="G1628">
            <v>33</v>
          </cell>
          <cell r="H1628">
            <v>3315</v>
          </cell>
          <cell r="I1628" t="str">
            <v>-</v>
          </cell>
          <cell r="J1628">
            <v>0</v>
          </cell>
          <cell r="K1628" t="str">
            <v>JAWA TENGAH</v>
          </cell>
          <cell r="L1628" t="str">
            <v>GROBOGAN</v>
          </cell>
        </row>
        <row r="1629">
          <cell r="B1629" t="str">
            <v>F3315029</v>
          </cell>
          <cell r="C1629" t="str">
            <v>APOTIK IBUNDA PURWODADI</v>
          </cell>
          <cell r="D1629" t="str">
            <v>Apotik</v>
          </cell>
          <cell r="G1629">
            <v>33</v>
          </cell>
          <cell r="H1629">
            <v>3315</v>
          </cell>
          <cell r="I1629" t="str">
            <v>-</v>
          </cell>
          <cell r="J1629">
            <v>0</v>
          </cell>
          <cell r="K1629" t="str">
            <v>JAWA TENGAH</v>
          </cell>
          <cell r="L1629" t="str">
            <v>GROBOGAN</v>
          </cell>
        </row>
        <row r="1630">
          <cell r="B1630" t="str">
            <v>F3315030</v>
          </cell>
          <cell r="C1630" t="str">
            <v>APOTIK HUSADA</v>
          </cell>
          <cell r="D1630" t="str">
            <v>Apotik</v>
          </cell>
          <cell r="G1630">
            <v>33</v>
          </cell>
          <cell r="H1630">
            <v>3315</v>
          </cell>
          <cell r="I1630" t="str">
            <v>-</v>
          </cell>
          <cell r="J1630">
            <v>0</v>
          </cell>
          <cell r="K1630" t="str">
            <v>JAWA TENGAH</v>
          </cell>
          <cell r="L1630" t="str">
            <v>GROBOGAN</v>
          </cell>
        </row>
        <row r="1631">
          <cell r="B1631" t="str">
            <v>F3315031</v>
          </cell>
          <cell r="C1631" t="str">
            <v>APOTIK SEHAT GODONG</v>
          </cell>
          <cell r="D1631" t="str">
            <v>Apotik</v>
          </cell>
          <cell r="G1631">
            <v>33</v>
          </cell>
          <cell r="H1631">
            <v>3315</v>
          </cell>
          <cell r="I1631" t="str">
            <v>-</v>
          </cell>
          <cell r="J1631">
            <v>0</v>
          </cell>
          <cell r="K1631" t="str">
            <v>JAWA TENGAH</v>
          </cell>
          <cell r="L1631" t="str">
            <v>GROBOGAN</v>
          </cell>
        </row>
        <row r="1632">
          <cell r="B1632" t="str">
            <v>F3315032</v>
          </cell>
          <cell r="C1632" t="str">
            <v>APOTIK WARAS</v>
          </cell>
          <cell r="D1632" t="str">
            <v>Apotik</v>
          </cell>
          <cell r="G1632">
            <v>33</v>
          </cell>
          <cell r="H1632">
            <v>3315</v>
          </cell>
          <cell r="I1632" t="str">
            <v>-</v>
          </cell>
          <cell r="J1632">
            <v>0</v>
          </cell>
          <cell r="K1632" t="str">
            <v>JAWA TENGAH</v>
          </cell>
          <cell r="L1632" t="str">
            <v>GROBOGAN</v>
          </cell>
        </row>
        <row r="1633">
          <cell r="B1633" t="str">
            <v>F3315033</v>
          </cell>
          <cell r="C1633" t="str">
            <v>APOTIK SISKA FARMA</v>
          </cell>
          <cell r="D1633" t="str">
            <v>Apotik</v>
          </cell>
          <cell r="G1633">
            <v>33</v>
          </cell>
          <cell r="H1633">
            <v>3315</v>
          </cell>
          <cell r="I1633" t="str">
            <v>-</v>
          </cell>
          <cell r="J1633">
            <v>0</v>
          </cell>
          <cell r="K1633" t="str">
            <v>JAWA TENGAH</v>
          </cell>
          <cell r="L1633" t="str">
            <v>GROBOGAN</v>
          </cell>
        </row>
        <row r="1634">
          <cell r="B1634" t="str">
            <v>F3315034</v>
          </cell>
          <cell r="C1634" t="str">
            <v>APOTIK ASA</v>
          </cell>
          <cell r="D1634" t="str">
            <v>Apotik</v>
          </cell>
          <cell r="G1634">
            <v>33</v>
          </cell>
          <cell r="H1634">
            <v>3315</v>
          </cell>
          <cell r="I1634" t="str">
            <v>-</v>
          </cell>
          <cell r="J1634">
            <v>0</v>
          </cell>
          <cell r="K1634" t="str">
            <v>JAWA TENGAH</v>
          </cell>
          <cell r="L1634" t="str">
            <v>GROBOGAN</v>
          </cell>
        </row>
        <row r="1635">
          <cell r="B1635" t="str">
            <v>F3315035</v>
          </cell>
          <cell r="C1635" t="str">
            <v>APOTIK SARAS 2 GUNDI</v>
          </cell>
          <cell r="D1635" t="str">
            <v>Apotik</v>
          </cell>
          <cell r="G1635">
            <v>33</v>
          </cell>
          <cell r="H1635">
            <v>3315</v>
          </cell>
          <cell r="I1635" t="str">
            <v>-</v>
          </cell>
          <cell r="J1635">
            <v>0</v>
          </cell>
          <cell r="K1635" t="str">
            <v>JAWA TENGAH</v>
          </cell>
          <cell r="L1635" t="str">
            <v>GROBOGAN</v>
          </cell>
        </row>
        <row r="1636">
          <cell r="B1636" t="str">
            <v>F3315036</v>
          </cell>
          <cell r="C1636" t="str">
            <v>APOTIK SARAS DANYANG</v>
          </cell>
          <cell r="D1636" t="str">
            <v>Apotik</v>
          </cell>
          <cell r="G1636">
            <v>33</v>
          </cell>
          <cell r="H1636">
            <v>3315</v>
          </cell>
          <cell r="I1636" t="str">
            <v>-</v>
          </cell>
          <cell r="J1636">
            <v>0</v>
          </cell>
          <cell r="K1636" t="str">
            <v>JAWA TENGAH</v>
          </cell>
          <cell r="L1636" t="str">
            <v>GROBOGAN</v>
          </cell>
        </row>
        <row r="1637">
          <cell r="B1637" t="str">
            <v>F3315037</v>
          </cell>
          <cell r="C1637" t="str">
            <v>APOTIK SEHAT FARMA GUBUG</v>
          </cell>
          <cell r="D1637" t="str">
            <v>Apotik</v>
          </cell>
          <cell r="G1637">
            <v>33</v>
          </cell>
          <cell r="H1637">
            <v>3315</v>
          </cell>
          <cell r="I1637" t="str">
            <v>-</v>
          </cell>
          <cell r="J1637">
            <v>0</v>
          </cell>
          <cell r="K1637" t="str">
            <v>JAWA TENGAH</v>
          </cell>
          <cell r="L1637" t="str">
            <v>GROBOGAN</v>
          </cell>
        </row>
        <row r="1638">
          <cell r="B1638" t="str">
            <v>F3318007</v>
          </cell>
          <cell r="C1638" t="str">
            <v>APOTEK RAHAYU</v>
          </cell>
          <cell r="D1638" t="str">
            <v>Apotik</v>
          </cell>
          <cell r="G1638">
            <v>33</v>
          </cell>
          <cell r="H1638">
            <v>3318</v>
          </cell>
          <cell r="I1638" t="str">
            <v>-</v>
          </cell>
          <cell r="J1638">
            <v>0</v>
          </cell>
          <cell r="K1638" t="str">
            <v>JAWA TENGAH</v>
          </cell>
          <cell r="L1638" t="str">
            <v>PATI</v>
          </cell>
        </row>
        <row r="1639">
          <cell r="B1639" t="str">
            <v>F3321001</v>
          </cell>
          <cell r="C1639" t="str">
            <v>Apotek Hasanah Farma</v>
          </cell>
          <cell r="D1639" t="str">
            <v>Apotik</v>
          </cell>
          <cell r="G1639">
            <v>33</v>
          </cell>
          <cell r="H1639">
            <v>3321</v>
          </cell>
          <cell r="I1639" t="str">
            <v>-</v>
          </cell>
          <cell r="J1639">
            <v>0</v>
          </cell>
          <cell r="K1639" t="str">
            <v>JAWA TENGAH</v>
          </cell>
          <cell r="L1639" t="str">
            <v>DEMAK</v>
          </cell>
        </row>
        <row r="1640">
          <cell r="B1640" t="str">
            <v>F3321002</v>
          </cell>
          <cell r="C1640" t="str">
            <v>Apotek Adi Husada</v>
          </cell>
          <cell r="D1640" t="str">
            <v>Apotik</v>
          </cell>
          <cell r="G1640">
            <v>33</v>
          </cell>
          <cell r="H1640">
            <v>3321</v>
          </cell>
          <cell r="I1640" t="str">
            <v>-</v>
          </cell>
          <cell r="J1640">
            <v>0</v>
          </cell>
          <cell r="K1640" t="str">
            <v>JAWA TENGAH</v>
          </cell>
          <cell r="L1640" t="str">
            <v>DEMAK</v>
          </cell>
        </row>
        <row r="1641">
          <cell r="B1641" t="str">
            <v>F3321003</v>
          </cell>
          <cell r="C1641" t="str">
            <v>Apotek Hidayah Farma Abadi</v>
          </cell>
          <cell r="D1641" t="str">
            <v>Apotik</v>
          </cell>
          <cell r="G1641">
            <v>33</v>
          </cell>
          <cell r="H1641">
            <v>3321</v>
          </cell>
          <cell r="I1641" t="str">
            <v>-</v>
          </cell>
          <cell r="J1641">
            <v>0</v>
          </cell>
          <cell r="K1641" t="str">
            <v>JAWA TENGAH</v>
          </cell>
          <cell r="L1641" t="str">
            <v>DEMAK</v>
          </cell>
        </row>
        <row r="1642">
          <cell r="B1642" t="str">
            <v>F3321004</v>
          </cell>
          <cell r="C1642" t="str">
            <v>Apotek Sehat Farma</v>
          </cell>
          <cell r="D1642" t="str">
            <v>Apotik</v>
          </cell>
          <cell r="G1642">
            <v>33</v>
          </cell>
          <cell r="H1642">
            <v>3321</v>
          </cell>
          <cell r="I1642" t="str">
            <v>-</v>
          </cell>
          <cell r="J1642">
            <v>0</v>
          </cell>
          <cell r="K1642" t="str">
            <v>JAWA TENGAH</v>
          </cell>
          <cell r="L1642" t="str">
            <v>DEMAK</v>
          </cell>
        </row>
        <row r="1643">
          <cell r="B1643" t="str">
            <v>F3321005</v>
          </cell>
          <cell r="C1643" t="str">
            <v>Apotek Hamzah Farma</v>
          </cell>
          <cell r="D1643" t="str">
            <v>Apotik</v>
          </cell>
          <cell r="G1643">
            <v>33</v>
          </cell>
          <cell r="H1643">
            <v>3321</v>
          </cell>
          <cell r="I1643" t="str">
            <v>-</v>
          </cell>
          <cell r="J1643">
            <v>0</v>
          </cell>
          <cell r="K1643" t="str">
            <v>JAWA TENGAH</v>
          </cell>
          <cell r="L1643" t="str">
            <v>DEMAK</v>
          </cell>
        </row>
        <row r="1644">
          <cell r="B1644" t="str">
            <v>F3321006</v>
          </cell>
          <cell r="C1644" t="str">
            <v>Apotek Meilandri Farma</v>
          </cell>
          <cell r="D1644" t="str">
            <v>Apotik</v>
          </cell>
          <cell r="G1644">
            <v>33</v>
          </cell>
          <cell r="H1644">
            <v>3321</v>
          </cell>
          <cell r="I1644" t="str">
            <v>-</v>
          </cell>
          <cell r="J1644">
            <v>0</v>
          </cell>
          <cell r="K1644" t="str">
            <v>JAWA TENGAH</v>
          </cell>
          <cell r="L1644" t="str">
            <v>DEMAK</v>
          </cell>
        </row>
        <row r="1645">
          <cell r="B1645" t="str">
            <v>F3321007</v>
          </cell>
          <cell r="C1645" t="str">
            <v>Apotek Enggal Waras</v>
          </cell>
          <cell r="D1645" t="str">
            <v>Apotik</v>
          </cell>
          <cell r="G1645">
            <v>33</v>
          </cell>
          <cell r="H1645">
            <v>3321</v>
          </cell>
          <cell r="I1645" t="str">
            <v>-</v>
          </cell>
          <cell r="J1645">
            <v>0</v>
          </cell>
          <cell r="K1645" t="str">
            <v>JAWA TENGAH</v>
          </cell>
          <cell r="L1645" t="str">
            <v>DEMAK</v>
          </cell>
        </row>
        <row r="1646">
          <cell r="B1646" t="str">
            <v>F3321008</v>
          </cell>
          <cell r="C1646" t="str">
            <v>Apotek Sehat</v>
          </cell>
          <cell r="D1646" t="str">
            <v>Apotik</v>
          </cell>
          <cell r="G1646">
            <v>33</v>
          </cell>
          <cell r="H1646">
            <v>3321</v>
          </cell>
          <cell r="I1646" t="str">
            <v>-</v>
          </cell>
          <cell r="J1646">
            <v>0</v>
          </cell>
          <cell r="K1646" t="str">
            <v>JAWA TENGAH</v>
          </cell>
          <cell r="L1646" t="str">
            <v>DEMAK</v>
          </cell>
        </row>
        <row r="1647">
          <cell r="B1647" t="str">
            <v>F3321009</v>
          </cell>
          <cell r="C1647" t="str">
            <v>Apotek Astna Farfma</v>
          </cell>
          <cell r="D1647" t="str">
            <v>Apotik</v>
          </cell>
          <cell r="G1647">
            <v>33</v>
          </cell>
          <cell r="H1647">
            <v>3321</v>
          </cell>
          <cell r="I1647" t="str">
            <v>-</v>
          </cell>
          <cell r="J1647">
            <v>0</v>
          </cell>
          <cell r="K1647" t="str">
            <v>JAWA TENGAH</v>
          </cell>
          <cell r="L1647" t="str">
            <v>DEMAK</v>
          </cell>
        </row>
        <row r="1648">
          <cell r="B1648" t="str">
            <v>F3321010</v>
          </cell>
          <cell r="C1648" t="str">
            <v>Apotek Komplit 24 Jam</v>
          </cell>
          <cell r="D1648" t="str">
            <v>Apotik</v>
          </cell>
          <cell r="G1648">
            <v>33</v>
          </cell>
          <cell r="H1648">
            <v>3321</v>
          </cell>
          <cell r="I1648" t="str">
            <v>-</v>
          </cell>
          <cell r="J1648">
            <v>0</v>
          </cell>
          <cell r="K1648" t="str">
            <v>JAWA TENGAH</v>
          </cell>
          <cell r="L1648" t="str">
            <v>DEMAK</v>
          </cell>
        </row>
        <row r="1649">
          <cell r="B1649" t="str">
            <v>F3321010</v>
          </cell>
          <cell r="C1649" t="str">
            <v>Apotek Yudistira Farma</v>
          </cell>
          <cell r="D1649" t="str">
            <v>Apotik</v>
          </cell>
          <cell r="G1649">
            <v>33</v>
          </cell>
          <cell r="H1649">
            <v>3321</v>
          </cell>
          <cell r="I1649" t="str">
            <v>-</v>
          </cell>
          <cell r="J1649">
            <v>0</v>
          </cell>
          <cell r="K1649" t="str">
            <v>JAWA TENGAH</v>
          </cell>
          <cell r="L1649" t="str">
            <v>DEMAK</v>
          </cell>
        </row>
        <row r="1650">
          <cell r="B1650" t="str">
            <v>F3321012</v>
          </cell>
          <cell r="D1650" t="str">
            <v>Apotik</v>
          </cell>
          <cell r="G1650">
            <v>33</v>
          </cell>
          <cell r="H1650">
            <v>3321</v>
          </cell>
          <cell r="I1650" t="str">
            <v>-</v>
          </cell>
          <cell r="J1650">
            <v>0</v>
          </cell>
          <cell r="K1650" t="str">
            <v>JAWA TENGAH</v>
          </cell>
          <cell r="L1650" t="str">
            <v>DEMAK</v>
          </cell>
        </row>
        <row r="1651">
          <cell r="B1651" t="str">
            <v>F3321013</v>
          </cell>
          <cell r="D1651" t="str">
            <v>Apotik</v>
          </cell>
          <cell r="G1651">
            <v>33</v>
          </cell>
          <cell r="H1651">
            <v>3321</v>
          </cell>
          <cell r="I1651" t="str">
            <v>-</v>
          </cell>
          <cell r="J1651">
            <v>0</v>
          </cell>
          <cell r="K1651" t="str">
            <v>JAWA TENGAH</v>
          </cell>
          <cell r="L1651" t="str">
            <v>DEMAK</v>
          </cell>
        </row>
        <row r="1652">
          <cell r="D1652" t="str">
            <v>Apotik</v>
          </cell>
          <cell r="G1652">
            <v>33</v>
          </cell>
          <cell r="H1652">
            <v>3321</v>
          </cell>
          <cell r="I1652" t="str">
            <v>-</v>
          </cell>
          <cell r="J1652">
            <v>0</v>
          </cell>
          <cell r="K1652" t="str">
            <v>JAWA TENGAH</v>
          </cell>
          <cell r="L1652" t="str">
            <v>DEMAK</v>
          </cell>
        </row>
        <row r="1653">
          <cell r="B1653" t="str">
            <v>F3323017</v>
          </cell>
          <cell r="C1653" t="str">
            <v>Apotek Donur Farma</v>
          </cell>
          <cell r="D1653" t="str">
            <v>Apotik</v>
          </cell>
          <cell r="G1653">
            <v>33</v>
          </cell>
          <cell r="H1653">
            <v>3323</v>
          </cell>
          <cell r="I1653" t="str">
            <v>-</v>
          </cell>
          <cell r="J1653">
            <v>0</v>
          </cell>
          <cell r="K1653" t="str">
            <v>JAWA TENGAH</v>
          </cell>
          <cell r="L1653" t="str">
            <v>TEMANGGUNG</v>
          </cell>
        </row>
        <row r="1654">
          <cell r="B1654" t="str">
            <v>F3323018</v>
          </cell>
          <cell r="C1654" t="str">
            <v>Apotek Sehat Abadi</v>
          </cell>
          <cell r="D1654" t="str">
            <v>Apotik</v>
          </cell>
          <cell r="G1654">
            <v>33</v>
          </cell>
          <cell r="H1654">
            <v>3323</v>
          </cell>
          <cell r="I1654" t="str">
            <v>-</v>
          </cell>
          <cell r="J1654">
            <v>0</v>
          </cell>
          <cell r="K1654" t="str">
            <v>JAWA TENGAH</v>
          </cell>
          <cell r="L1654" t="str">
            <v>TEMANGGUNG</v>
          </cell>
        </row>
        <row r="1655">
          <cell r="B1655" t="str">
            <v>F3323019</v>
          </cell>
          <cell r="C1655" t="str">
            <v>Apotek Cahaya Anugrah</v>
          </cell>
          <cell r="D1655" t="str">
            <v>Apotik</v>
          </cell>
          <cell r="G1655">
            <v>33</v>
          </cell>
          <cell r="H1655">
            <v>3323</v>
          </cell>
          <cell r="I1655" t="str">
            <v>-</v>
          </cell>
          <cell r="J1655">
            <v>0</v>
          </cell>
          <cell r="K1655" t="str">
            <v>JAWA TENGAH</v>
          </cell>
          <cell r="L1655" t="str">
            <v>TEMANGGUNG</v>
          </cell>
        </row>
        <row r="1656">
          <cell r="B1656" t="str">
            <v>F3323020</v>
          </cell>
          <cell r="C1656" t="str">
            <v>Apotek Kusuma</v>
          </cell>
          <cell r="D1656" t="str">
            <v>Apotik</v>
          </cell>
          <cell r="G1656">
            <v>33</v>
          </cell>
          <cell r="H1656">
            <v>3323</v>
          </cell>
          <cell r="I1656" t="str">
            <v>-</v>
          </cell>
          <cell r="J1656">
            <v>0</v>
          </cell>
          <cell r="K1656" t="str">
            <v>JAWA TENGAH</v>
          </cell>
          <cell r="L1656" t="str">
            <v>TEMANGGUNG</v>
          </cell>
        </row>
        <row r="1657">
          <cell r="B1657" t="str">
            <v>F3323021</v>
          </cell>
          <cell r="C1657" t="str">
            <v>Apotek Indo Prima</v>
          </cell>
          <cell r="D1657" t="str">
            <v>Apotik</v>
          </cell>
          <cell r="G1657">
            <v>33</v>
          </cell>
          <cell r="H1657">
            <v>3323</v>
          </cell>
          <cell r="I1657" t="str">
            <v>-</v>
          </cell>
          <cell r="J1657">
            <v>0</v>
          </cell>
          <cell r="K1657" t="str">
            <v>JAWA TENGAH</v>
          </cell>
          <cell r="L1657" t="str">
            <v>TEMANGGUNG</v>
          </cell>
        </row>
        <row r="1658">
          <cell r="B1658" t="str">
            <v>F3323022</v>
          </cell>
          <cell r="C1658" t="str">
            <v>Apotek Kasih Farma</v>
          </cell>
          <cell r="D1658" t="str">
            <v>Apotik</v>
          </cell>
          <cell r="G1658">
            <v>33</v>
          </cell>
          <cell r="H1658">
            <v>3323</v>
          </cell>
          <cell r="I1658" t="str">
            <v>-</v>
          </cell>
          <cell r="J1658">
            <v>0</v>
          </cell>
          <cell r="K1658" t="str">
            <v>JAWA TENGAH</v>
          </cell>
          <cell r="L1658" t="str">
            <v>TEMANGGUNG</v>
          </cell>
        </row>
        <row r="1659">
          <cell r="B1659" t="str">
            <v>F3323023</v>
          </cell>
          <cell r="C1659" t="str">
            <v>Apotek Fitri</v>
          </cell>
          <cell r="D1659" t="str">
            <v>Apotik</v>
          </cell>
          <cell r="G1659">
            <v>33</v>
          </cell>
          <cell r="H1659">
            <v>3323</v>
          </cell>
          <cell r="I1659" t="str">
            <v>-</v>
          </cell>
          <cell r="J1659">
            <v>0</v>
          </cell>
          <cell r="K1659" t="str">
            <v>JAWA TENGAH</v>
          </cell>
          <cell r="L1659" t="str">
            <v>TEMANGGUNG</v>
          </cell>
        </row>
        <row r="1660">
          <cell r="B1660" t="str">
            <v>F3323024</v>
          </cell>
          <cell r="C1660" t="str">
            <v>Apotek Kranggan</v>
          </cell>
          <cell r="D1660" t="str">
            <v>Apotik</v>
          </cell>
          <cell r="G1660">
            <v>33</v>
          </cell>
          <cell r="H1660">
            <v>3323</v>
          </cell>
          <cell r="I1660" t="str">
            <v>-</v>
          </cell>
          <cell r="J1660">
            <v>0</v>
          </cell>
          <cell r="K1660" t="str">
            <v>JAWA TENGAH</v>
          </cell>
          <cell r="L1660" t="str">
            <v>TEMANGGUNG</v>
          </cell>
        </row>
        <row r="1661">
          <cell r="B1661" t="str">
            <v>F3323025</v>
          </cell>
          <cell r="C1661" t="str">
            <v>PD. Apotek Waringin Mulyo</v>
          </cell>
          <cell r="D1661" t="str">
            <v>Apotik</v>
          </cell>
          <cell r="G1661">
            <v>33</v>
          </cell>
          <cell r="H1661">
            <v>3323</v>
          </cell>
          <cell r="I1661" t="str">
            <v>-</v>
          </cell>
          <cell r="J1661">
            <v>0</v>
          </cell>
          <cell r="K1661" t="str">
            <v>JAWA TENGAH</v>
          </cell>
          <cell r="L1661" t="str">
            <v>TEMANGGUNG</v>
          </cell>
        </row>
        <row r="1662">
          <cell r="B1662" t="str">
            <v>F3323026</v>
          </cell>
          <cell r="C1662" t="str">
            <v>Apotek Regina</v>
          </cell>
          <cell r="D1662" t="str">
            <v>Apotik</v>
          </cell>
          <cell r="G1662">
            <v>33</v>
          </cell>
          <cell r="H1662">
            <v>3323</v>
          </cell>
          <cell r="I1662" t="str">
            <v>-</v>
          </cell>
          <cell r="J1662">
            <v>0</v>
          </cell>
          <cell r="K1662" t="str">
            <v>JAWA TENGAH</v>
          </cell>
          <cell r="L1662" t="str">
            <v>TEMANGGUNG</v>
          </cell>
        </row>
        <row r="1663">
          <cell r="B1663" t="str">
            <v>F3323027</v>
          </cell>
          <cell r="C1663" t="str">
            <v>Apotek Krisna</v>
          </cell>
          <cell r="D1663" t="str">
            <v>Apotik</v>
          </cell>
          <cell r="G1663">
            <v>33</v>
          </cell>
          <cell r="H1663">
            <v>3323</v>
          </cell>
          <cell r="I1663" t="str">
            <v>-</v>
          </cell>
          <cell r="J1663">
            <v>0</v>
          </cell>
          <cell r="K1663" t="str">
            <v>JAWA TENGAH</v>
          </cell>
          <cell r="L1663" t="str">
            <v>TEMANGGUNG</v>
          </cell>
        </row>
        <row r="1664">
          <cell r="B1664" t="str">
            <v>F3323028</v>
          </cell>
          <cell r="C1664" t="str">
            <v>Apotek Jago</v>
          </cell>
          <cell r="D1664" t="str">
            <v>Apotik</v>
          </cell>
          <cell r="G1664">
            <v>33</v>
          </cell>
          <cell r="H1664">
            <v>3323</v>
          </cell>
          <cell r="I1664" t="str">
            <v>-</v>
          </cell>
          <cell r="J1664">
            <v>0</v>
          </cell>
          <cell r="K1664" t="str">
            <v>JAWA TENGAH</v>
          </cell>
          <cell r="L1664" t="str">
            <v>TEMANGGUNG</v>
          </cell>
        </row>
        <row r="1665">
          <cell r="B1665" t="str">
            <v>F3323029</v>
          </cell>
          <cell r="C1665" t="str">
            <v>Apotek Madia Farma</v>
          </cell>
          <cell r="D1665" t="str">
            <v>Apotik</v>
          </cell>
          <cell r="G1665">
            <v>33</v>
          </cell>
          <cell r="H1665">
            <v>3323</v>
          </cell>
          <cell r="I1665" t="str">
            <v>-</v>
          </cell>
          <cell r="J1665">
            <v>0</v>
          </cell>
          <cell r="K1665" t="str">
            <v>JAWA TENGAH</v>
          </cell>
          <cell r="L1665" t="str">
            <v>TEMANGGUNG</v>
          </cell>
        </row>
        <row r="1666">
          <cell r="B1666" t="str">
            <v>F3323030</v>
          </cell>
          <cell r="C1666" t="str">
            <v>Apotek Puspa</v>
          </cell>
          <cell r="D1666" t="str">
            <v>Apotik</v>
          </cell>
          <cell r="G1666">
            <v>33</v>
          </cell>
          <cell r="H1666">
            <v>3323</v>
          </cell>
          <cell r="I1666" t="str">
            <v>-</v>
          </cell>
          <cell r="J1666">
            <v>0</v>
          </cell>
          <cell r="K1666" t="str">
            <v>JAWA TENGAH</v>
          </cell>
          <cell r="L1666" t="str">
            <v>TEMANGGUNG</v>
          </cell>
        </row>
        <row r="1667">
          <cell r="B1667" t="str">
            <v>F3323031</v>
          </cell>
          <cell r="C1667" t="str">
            <v>Apotek Pingit Farma</v>
          </cell>
          <cell r="D1667" t="str">
            <v>Apotik</v>
          </cell>
          <cell r="G1667">
            <v>33</v>
          </cell>
          <cell r="H1667">
            <v>3323</v>
          </cell>
          <cell r="I1667" t="str">
            <v>-</v>
          </cell>
          <cell r="J1667">
            <v>0</v>
          </cell>
          <cell r="K1667" t="str">
            <v>JAWA TENGAH</v>
          </cell>
          <cell r="L1667" t="str">
            <v>TEMANGGUNG</v>
          </cell>
        </row>
        <row r="1668">
          <cell r="B1668" t="str">
            <v>F3323032</v>
          </cell>
          <cell r="C1668" t="str">
            <v>Apotek Merdeka</v>
          </cell>
          <cell r="D1668" t="str">
            <v>Apotik</v>
          </cell>
          <cell r="G1668">
            <v>33</v>
          </cell>
          <cell r="H1668">
            <v>3323</v>
          </cell>
          <cell r="I1668" t="str">
            <v>-</v>
          </cell>
          <cell r="J1668">
            <v>0</v>
          </cell>
          <cell r="K1668" t="str">
            <v>JAWA TENGAH</v>
          </cell>
          <cell r="L1668" t="str">
            <v>TEMANGGUNG</v>
          </cell>
        </row>
        <row r="1669">
          <cell r="B1669" t="str">
            <v>F3323033</v>
          </cell>
          <cell r="C1669" t="str">
            <v>Apotek Hidup</v>
          </cell>
          <cell r="D1669" t="str">
            <v>Apotik</v>
          </cell>
          <cell r="G1669">
            <v>33</v>
          </cell>
          <cell r="H1669">
            <v>3323</v>
          </cell>
          <cell r="I1669" t="str">
            <v>-</v>
          </cell>
          <cell r="J1669">
            <v>0</v>
          </cell>
          <cell r="K1669" t="str">
            <v>JAWA TENGAH</v>
          </cell>
          <cell r="L1669" t="str">
            <v>TEMANGGUNG</v>
          </cell>
        </row>
        <row r="1670">
          <cell r="B1670" t="str">
            <v>F3323034</v>
          </cell>
          <cell r="C1670" t="str">
            <v>Apotek Temanggung</v>
          </cell>
          <cell r="D1670" t="str">
            <v>Apotik</v>
          </cell>
          <cell r="G1670">
            <v>33</v>
          </cell>
          <cell r="H1670">
            <v>3323</v>
          </cell>
          <cell r="I1670" t="str">
            <v>-</v>
          </cell>
          <cell r="J1670">
            <v>0</v>
          </cell>
          <cell r="K1670" t="str">
            <v>JAWA TENGAH</v>
          </cell>
          <cell r="L1670" t="str">
            <v>TEMANGGUNG</v>
          </cell>
        </row>
        <row r="1671">
          <cell r="B1671" t="str">
            <v>F3323035</v>
          </cell>
          <cell r="C1671" t="str">
            <v>Apotek Siaga</v>
          </cell>
          <cell r="D1671" t="str">
            <v>Apotik</v>
          </cell>
          <cell r="G1671">
            <v>33</v>
          </cell>
          <cell r="H1671">
            <v>3323</v>
          </cell>
          <cell r="I1671" t="str">
            <v>-</v>
          </cell>
          <cell r="J1671">
            <v>0</v>
          </cell>
          <cell r="K1671" t="str">
            <v>JAWA TENGAH</v>
          </cell>
          <cell r="L1671" t="str">
            <v>TEMANGGUNG</v>
          </cell>
        </row>
        <row r="1672">
          <cell r="B1672" t="str">
            <v>F3323036</v>
          </cell>
          <cell r="C1672" t="str">
            <v>Apotek Waringin II</v>
          </cell>
          <cell r="D1672" t="str">
            <v>Apotik</v>
          </cell>
          <cell r="G1672">
            <v>33</v>
          </cell>
          <cell r="H1672">
            <v>3323</v>
          </cell>
          <cell r="I1672" t="str">
            <v>-</v>
          </cell>
          <cell r="J1672">
            <v>0</v>
          </cell>
          <cell r="K1672" t="str">
            <v>JAWA TENGAH</v>
          </cell>
          <cell r="L1672" t="str">
            <v>TEMANGGUNG</v>
          </cell>
        </row>
        <row r="1673">
          <cell r="B1673" t="str">
            <v>F3323037</v>
          </cell>
          <cell r="C1673" t="str">
            <v>Apotek Kiyara</v>
          </cell>
          <cell r="D1673" t="str">
            <v>Apotik</v>
          </cell>
          <cell r="G1673">
            <v>33</v>
          </cell>
          <cell r="H1673">
            <v>3323</v>
          </cell>
          <cell r="I1673" t="str">
            <v>-</v>
          </cell>
          <cell r="J1673">
            <v>0</v>
          </cell>
          <cell r="K1673" t="str">
            <v>JAWA TENGAH</v>
          </cell>
          <cell r="L1673" t="str">
            <v>TEMANGGUNG</v>
          </cell>
        </row>
        <row r="1674">
          <cell r="B1674" t="str">
            <v>F3323038</v>
          </cell>
          <cell r="C1674" t="str">
            <v>Apotek Kandangan</v>
          </cell>
          <cell r="D1674" t="str">
            <v>Apotik</v>
          </cell>
          <cell r="G1674">
            <v>33</v>
          </cell>
          <cell r="H1674">
            <v>3323</v>
          </cell>
          <cell r="I1674" t="str">
            <v>-</v>
          </cell>
          <cell r="J1674">
            <v>0</v>
          </cell>
          <cell r="K1674" t="str">
            <v>JAWA TENGAH</v>
          </cell>
          <cell r="L1674" t="str">
            <v>TEMANGGUNG</v>
          </cell>
        </row>
        <row r="1675">
          <cell r="B1675" t="str">
            <v>F3323039</v>
          </cell>
          <cell r="C1675" t="str">
            <v>Apotek Asri Farma</v>
          </cell>
          <cell r="D1675" t="str">
            <v>Apotik</v>
          </cell>
          <cell r="G1675">
            <v>33</v>
          </cell>
          <cell r="H1675">
            <v>3323</v>
          </cell>
          <cell r="I1675" t="str">
            <v>-</v>
          </cell>
          <cell r="J1675">
            <v>0</v>
          </cell>
          <cell r="K1675" t="str">
            <v>JAWA TENGAH</v>
          </cell>
          <cell r="L1675" t="str">
            <v>TEMANGGUNG</v>
          </cell>
        </row>
        <row r="1676">
          <cell r="B1676" t="str">
            <v>F3323040</v>
          </cell>
          <cell r="C1676" t="str">
            <v>Apotek Duta Farma</v>
          </cell>
          <cell r="D1676" t="str">
            <v>Apotik</v>
          </cell>
          <cell r="G1676">
            <v>33</v>
          </cell>
          <cell r="H1676">
            <v>3323</v>
          </cell>
          <cell r="I1676" t="str">
            <v>-</v>
          </cell>
          <cell r="J1676">
            <v>0</v>
          </cell>
          <cell r="K1676" t="str">
            <v>JAWA TENGAH</v>
          </cell>
          <cell r="L1676" t="str">
            <v>TEMANGGUNG</v>
          </cell>
        </row>
        <row r="1677">
          <cell r="B1677" t="str">
            <v>F3323041</v>
          </cell>
          <cell r="C1677" t="str">
            <v>Apotek Mahardika</v>
          </cell>
          <cell r="D1677" t="str">
            <v>Apotik</v>
          </cell>
          <cell r="G1677">
            <v>33</v>
          </cell>
          <cell r="H1677">
            <v>3323</v>
          </cell>
          <cell r="I1677" t="str">
            <v>-</v>
          </cell>
          <cell r="J1677">
            <v>0</v>
          </cell>
          <cell r="K1677" t="str">
            <v>JAWA TENGAH</v>
          </cell>
          <cell r="L1677" t="str">
            <v>TEMANGGUNG</v>
          </cell>
        </row>
        <row r="1678">
          <cell r="B1678" t="str">
            <v>F3323042</v>
          </cell>
          <cell r="C1678" t="str">
            <v>Apotek Shina Farma</v>
          </cell>
          <cell r="D1678" t="str">
            <v>Apotik</v>
          </cell>
          <cell r="G1678">
            <v>33</v>
          </cell>
          <cell r="H1678">
            <v>3323</v>
          </cell>
          <cell r="I1678" t="str">
            <v>-</v>
          </cell>
          <cell r="J1678">
            <v>0</v>
          </cell>
          <cell r="K1678" t="str">
            <v>JAWA TENGAH</v>
          </cell>
          <cell r="L1678" t="str">
            <v>TEMANGGUNG</v>
          </cell>
        </row>
        <row r="1679">
          <cell r="B1679" t="str">
            <v>F3326010</v>
          </cell>
          <cell r="C1679" t="str">
            <v>Apotek ANUGRAH</v>
          </cell>
          <cell r="D1679" t="str">
            <v>Apotik</v>
          </cell>
          <cell r="G1679">
            <v>33</v>
          </cell>
          <cell r="H1679">
            <v>3326</v>
          </cell>
          <cell r="I1679" t="str">
            <v>-</v>
          </cell>
          <cell r="J1679">
            <v>0</v>
          </cell>
          <cell r="K1679" t="str">
            <v>JAWA TENGAH</v>
          </cell>
          <cell r="L1679" t="str">
            <v>PEKALONGAN</v>
          </cell>
        </row>
        <row r="1680">
          <cell r="B1680" t="str">
            <v>F3326011</v>
          </cell>
          <cell r="C1680" t="str">
            <v>Apotek DOROFARMA</v>
          </cell>
          <cell r="D1680" t="str">
            <v>Apotik</v>
          </cell>
          <cell r="G1680">
            <v>33</v>
          </cell>
          <cell r="H1680">
            <v>3326</v>
          </cell>
          <cell r="I1680" t="str">
            <v>-</v>
          </cell>
          <cell r="J1680">
            <v>0</v>
          </cell>
          <cell r="K1680" t="str">
            <v>JAWA TENGAH</v>
          </cell>
          <cell r="L1680" t="str">
            <v>PEKALONGAN</v>
          </cell>
        </row>
        <row r="1681">
          <cell r="B1681" t="str">
            <v>F3326012</v>
          </cell>
          <cell r="C1681" t="str">
            <v>Apotek SYIFA KPRI</v>
          </cell>
          <cell r="D1681" t="str">
            <v>Apotik</v>
          </cell>
          <cell r="G1681">
            <v>33</v>
          </cell>
          <cell r="H1681">
            <v>3326</v>
          </cell>
          <cell r="I1681" t="str">
            <v>-</v>
          </cell>
          <cell r="J1681">
            <v>0</v>
          </cell>
          <cell r="K1681" t="str">
            <v>JAWA TENGAH</v>
          </cell>
          <cell r="L1681" t="str">
            <v>PEKALONGAN</v>
          </cell>
        </row>
        <row r="1682">
          <cell r="B1682" t="str">
            <v>F3326013</v>
          </cell>
          <cell r="C1682" t="str">
            <v>Apotek PEKUNCEN FARMA</v>
          </cell>
          <cell r="D1682" t="str">
            <v>Apotik</v>
          </cell>
          <cell r="G1682">
            <v>33</v>
          </cell>
          <cell r="H1682">
            <v>3326</v>
          </cell>
          <cell r="I1682" t="str">
            <v>-</v>
          </cell>
          <cell r="J1682">
            <v>0</v>
          </cell>
          <cell r="K1682" t="str">
            <v>JAWA TENGAH</v>
          </cell>
          <cell r="L1682" t="str">
            <v>PEKALONGAN</v>
          </cell>
        </row>
        <row r="1683">
          <cell r="B1683" t="str">
            <v>F3326014</v>
          </cell>
          <cell r="C1683" t="str">
            <v>Apotek RETNO HUSODO</v>
          </cell>
          <cell r="D1683" t="str">
            <v>Apotik</v>
          </cell>
          <cell r="G1683">
            <v>33</v>
          </cell>
          <cell r="H1683">
            <v>3326</v>
          </cell>
          <cell r="I1683" t="str">
            <v>-</v>
          </cell>
          <cell r="J1683">
            <v>0</v>
          </cell>
          <cell r="K1683" t="str">
            <v>JAWA TENGAH</v>
          </cell>
          <cell r="L1683" t="str">
            <v>PEKALONGAN</v>
          </cell>
        </row>
        <row r="1684">
          <cell r="B1684" t="str">
            <v>F3326015</v>
          </cell>
          <cell r="C1684" t="str">
            <v>Apotek ISTIZMAH</v>
          </cell>
          <cell r="D1684" t="str">
            <v>Apotik</v>
          </cell>
          <cell r="G1684">
            <v>33</v>
          </cell>
          <cell r="H1684">
            <v>3326</v>
          </cell>
          <cell r="I1684" t="str">
            <v>-</v>
          </cell>
          <cell r="J1684">
            <v>0</v>
          </cell>
          <cell r="K1684" t="str">
            <v>JAWA TENGAH</v>
          </cell>
          <cell r="L1684" t="str">
            <v>PEKALONGAN</v>
          </cell>
        </row>
        <row r="1685">
          <cell r="B1685" t="str">
            <v>F3326016</v>
          </cell>
          <cell r="C1685" t="str">
            <v>Apotek SIMBANG</v>
          </cell>
          <cell r="D1685" t="str">
            <v>Apotik</v>
          </cell>
          <cell r="G1685">
            <v>33</v>
          </cell>
          <cell r="H1685">
            <v>3326</v>
          </cell>
          <cell r="I1685" t="str">
            <v>-</v>
          </cell>
          <cell r="J1685">
            <v>0</v>
          </cell>
          <cell r="K1685" t="str">
            <v>JAWA TENGAH</v>
          </cell>
          <cell r="L1685" t="str">
            <v>PEKALONGAN</v>
          </cell>
        </row>
        <row r="1686">
          <cell r="B1686" t="str">
            <v>F3326017</v>
          </cell>
          <cell r="C1686" t="str">
            <v>Apotek BERKAH SEHAT</v>
          </cell>
          <cell r="D1686" t="str">
            <v>Apotik</v>
          </cell>
          <cell r="G1686">
            <v>33</v>
          </cell>
          <cell r="H1686">
            <v>3326</v>
          </cell>
          <cell r="I1686" t="str">
            <v>-</v>
          </cell>
          <cell r="J1686">
            <v>0</v>
          </cell>
          <cell r="K1686" t="str">
            <v>JAWA TENGAH</v>
          </cell>
          <cell r="L1686" t="str">
            <v>PEKALONGAN</v>
          </cell>
        </row>
        <row r="1687">
          <cell r="B1687" t="str">
            <v>F3326018</v>
          </cell>
          <cell r="C1687" t="str">
            <v>Apotek LESTARI</v>
          </cell>
          <cell r="D1687" t="str">
            <v>Apotik</v>
          </cell>
          <cell r="G1687">
            <v>33</v>
          </cell>
          <cell r="H1687">
            <v>3326</v>
          </cell>
          <cell r="I1687" t="str">
            <v>-</v>
          </cell>
          <cell r="J1687">
            <v>0</v>
          </cell>
          <cell r="K1687" t="str">
            <v>JAWA TENGAH</v>
          </cell>
          <cell r="L1687" t="str">
            <v>PEKALONGAN</v>
          </cell>
        </row>
        <row r="1688">
          <cell r="B1688" t="str">
            <v>F3326019</v>
          </cell>
          <cell r="C1688" t="str">
            <v>Apotek SRAGI</v>
          </cell>
          <cell r="D1688" t="str">
            <v>Apotik</v>
          </cell>
          <cell r="G1688">
            <v>33</v>
          </cell>
          <cell r="H1688">
            <v>3326</v>
          </cell>
          <cell r="I1688" t="str">
            <v>-</v>
          </cell>
          <cell r="J1688">
            <v>0</v>
          </cell>
          <cell r="K1688" t="str">
            <v>JAWA TENGAH</v>
          </cell>
          <cell r="L1688" t="str">
            <v>PEKALONGAN</v>
          </cell>
        </row>
        <row r="1689">
          <cell r="B1689" t="str">
            <v>F3326020</v>
          </cell>
          <cell r="C1689" t="str">
            <v>Apotek SUMBER WARAS</v>
          </cell>
          <cell r="D1689" t="str">
            <v>Apotik</v>
          </cell>
          <cell r="G1689">
            <v>33</v>
          </cell>
          <cell r="H1689">
            <v>3326</v>
          </cell>
          <cell r="I1689" t="str">
            <v>-</v>
          </cell>
          <cell r="J1689">
            <v>0</v>
          </cell>
          <cell r="K1689" t="str">
            <v>JAWA TENGAH</v>
          </cell>
          <cell r="L1689" t="str">
            <v>PEKALONGAN</v>
          </cell>
        </row>
        <row r="1690">
          <cell r="B1690" t="str">
            <v>F3329001</v>
          </cell>
          <cell r="C1690" t="str">
            <v>Apotek</v>
          </cell>
          <cell r="D1690" t="str">
            <v>Apotik</v>
          </cell>
          <cell r="G1690">
            <v>33</v>
          </cell>
          <cell r="H1690">
            <v>3329</v>
          </cell>
          <cell r="I1690" t="str">
            <v>-</v>
          </cell>
          <cell r="J1690">
            <v>0</v>
          </cell>
          <cell r="K1690" t="str">
            <v>JAWA TENGAH</v>
          </cell>
          <cell r="L1690" t="str">
            <v>BREBES</v>
          </cell>
        </row>
        <row r="1691">
          <cell r="B1691" t="str">
            <v>F3372124</v>
          </cell>
          <cell r="C1691" t="str">
            <v>Apotek Solo Eye Center</v>
          </cell>
          <cell r="D1691" t="str">
            <v>Apotik</v>
          </cell>
          <cell r="G1691">
            <v>33</v>
          </cell>
          <cell r="H1691">
            <v>3372</v>
          </cell>
          <cell r="I1691" t="str">
            <v>-</v>
          </cell>
          <cell r="J1691">
            <v>0</v>
          </cell>
          <cell r="K1691" t="str">
            <v>JAWA TENGAH</v>
          </cell>
          <cell r="L1691" t="str">
            <v>KOTA SURAKARTA</v>
          </cell>
        </row>
        <row r="1692">
          <cell r="B1692" t="str">
            <v>F3372125</v>
          </cell>
          <cell r="C1692" t="str">
            <v>Apotek Anugrah Putra</v>
          </cell>
          <cell r="D1692" t="str">
            <v>Apotik</v>
          </cell>
          <cell r="G1692">
            <v>33</v>
          </cell>
          <cell r="H1692">
            <v>3372</v>
          </cell>
          <cell r="I1692" t="str">
            <v>-</v>
          </cell>
          <cell r="J1692">
            <v>0</v>
          </cell>
          <cell r="K1692" t="str">
            <v>JAWA TENGAH</v>
          </cell>
          <cell r="L1692" t="str">
            <v>KOTA SURAKARTA</v>
          </cell>
        </row>
        <row r="1693">
          <cell r="B1693" t="str">
            <v>F3372126</v>
          </cell>
          <cell r="C1693" t="str">
            <v>Apotek Kondang Sehat</v>
          </cell>
          <cell r="D1693" t="str">
            <v>Apotik</v>
          </cell>
          <cell r="G1693">
            <v>33</v>
          </cell>
          <cell r="H1693">
            <v>3372</v>
          </cell>
          <cell r="I1693" t="str">
            <v>-</v>
          </cell>
          <cell r="J1693">
            <v>0</v>
          </cell>
          <cell r="K1693" t="str">
            <v>JAWA TENGAH</v>
          </cell>
          <cell r="L1693" t="str">
            <v>KOTA SURAKARTA</v>
          </cell>
        </row>
        <row r="1694">
          <cell r="B1694" t="str">
            <v>F3372127</v>
          </cell>
          <cell r="C1694" t="str">
            <v>Apotek Anugrah Abadi</v>
          </cell>
          <cell r="D1694" t="str">
            <v>Apotik</v>
          </cell>
          <cell r="G1694">
            <v>33</v>
          </cell>
          <cell r="H1694">
            <v>3372</v>
          </cell>
          <cell r="I1694" t="str">
            <v>-</v>
          </cell>
          <cell r="J1694">
            <v>0</v>
          </cell>
          <cell r="K1694" t="str">
            <v>JAWA TENGAH</v>
          </cell>
          <cell r="L1694" t="str">
            <v>KOTA SURAKARTA</v>
          </cell>
        </row>
        <row r="1695">
          <cell r="B1695" t="str">
            <v>F3372128</v>
          </cell>
          <cell r="C1695" t="str">
            <v>Apotek Rahma</v>
          </cell>
          <cell r="D1695" t="str">
            <v>Apotik</v>
          </cell>
          <cell r="G1695">
            <v>33</v>
          </cell>
          <cell r="H1695">
            <v>3372</v>
          </cell>
          <cell r="I1695" t="str">
            <v>-</v>
          </cell>
          <cell r="J1695">
            <v>0</v>
          </cell>
          <cell r="K1695" t="str">
            <v>JAWA TENGAH</v>
          </cell>
          <cell r="L1695" t="str">
            <v>KOTA SURAKARTA</v>
          </cell>
        </row>
        <row r="1696">
          <cell r="B1696" t="str">
            <v>F3372129</v>
          </cell>
          <cell r="C1696" t="str">
            <v>Apotek MM Farma</v>
          </cell>
          <cell r="D1696" t="str">
            <v>Apotik</v>
          </cell>
          <cell r="G1696">
            <v>33</v>
          </cell>
          <cell r="H1696">
            <v>3372</v>
          </cell>
          <cell r="I1696" t="str">
            <v>-</v>
          </cell>
          <cell r="J1696">
            <v>0</v>
          </cell>
          <cell r="K1696" t="str">
            <v>JAWA TENGAH</v>
          </cell>
          <cell r="L1696" t="str">
            <v>KOTA SURAKARTA</v>
          </cell>
        </row>
        <row r="1697">
          <cell r="B1697" t="str">
            <v>F3372131</v>
          </cell>
          <cell r="C1697" t="str">
            <v>Apotek Mojo Surakarta</v>
          </cell>
          <cell r="D1697" t="str">
            <v>Apotik</v>
          </cell>
          <cell r="G1697">
            <v>33</v>
          </cell>
          <cell r="H1697">
            <v>3372</v>
          </cell>
          <cell r="I1697" t="str">
            <v>-</v>
          </cell>
          <cell r="J1697">
            <v>0</v>
          </cell>
          <cell r="K1697" t="str">
            <v>JAWA TENGAH</v>
          </cell>
          <cell r="L1697" t="str">
            <v>KOTA SURAKARTA</v>
          </cell>
        </row>
        <row r="1698">
          <cell r="B1698" t="str">
            <v>F3372134</v>
          </cell>
          <cell r="C1698" t="str">
            <v>Apotek Tisanda Medika</v>
          </cell>
          <cell r="D1698" t="str">
            <v>Apotik</v>
          </cell>
          <cell r="G1698">
            <v>33</v>
          </cell>
          <cell r="H1698">
            <v>3372</v>
          </cell>
          <cell r="I1698" t="str">
            <v>-</v>
          </cell>
          <cell r="J1698">
            <v>0</v>
          </cell>
          <cell r="K1698" t="str">
            <v>JAWA TENGAH</v>
          </cell>
          <cell r="L1698" t="str">
            <v>KOTA SURAKARTA</v>
          </cell>
        </row>
        <row r="1699">
          <cell r="B1699" t="str">
            <v>F3372135</v>
          </cell>
          <cell r="C1699" t="str">
            <v>Apotek Widuran</v>
          </cell>
          <cell r="D1699" t="str">
            <v>Apotik</v>
          </cell>
          <cell r="G1699">
            <v>33</v>
          </cell>
          <cell r="H1699">
            <v>3372</v>
          </cell>
          <cell r="I1699" t="str">
            <v>-</v>
          </cell>
          <cell r="J1699">
            <v>0</v>
          </cell>
          <cell r="K1699" t="str">
            <v>JAWA TENGAH</v>
          </cell>
          <cell r="L1699" t="str">
            <v>KOTA SURAKARTA</v>
          </cell>
        </row>
        <row r="1700">
          <cell r="B1700" t="str">
            <v>F3372136</v>
          </cell>
          <cell r="C1700" t="str">
            <v>Apotek Medika Jaya</v>
          </cell>
          <cell r="D1700" t="str">
            <v>Apotik</v>
          </cell>
          <cell r="G1700">
            <v>33</v>
          </cell>
          <cell r="H1700">
            <v>3372</v>
          </cell>
          <cell r="I1700" t="str">
            <v>-</v>
          </cell>
          <cell r="J1700">
            <v>0</v>
          </cell>
          <cell r="K1700" t="str">
            <v>JAWA TENGAH</v>
          </cell>
          <cell r="L1700" t="str">
            <v>KOTA SURAKARTA</v>
          </cell>
        </row>
        <row r="1701">
          <cell r="B1701" t="str">
            <v>F3372137</v>
          </cell>
          <cell r="C1701" t="str">
            <v>Apotek Sakti</v>
          </cell>
          <cell r="D1701" t="str">
            <v>Apotik</v>
          </cell>
          <cell r="G1701">
            <v>33</v>
          </cell>
          <cell r="H1701">
            <v>3372</v>
          </cell>
          <cell r="I1701" t="str">
            <v>-</v>
          </cell>
          <cell r="J1701">
            <v>0</v>
          </cell>
          <cell r="K1701" t="str">
            <v>JAWA TENGAH</v>
          </cell>
          <cell r="L1701" t="str">
            <v>KOTA SURAKARTA</v>
          </cell>
        </row>
        <row r="1702">
          <cell r="B1702" t="str">
            <v>F3372138</v>
          </cell>
          <cell r="C1702" t="str">
            <v>Apotek Kondang Waras</v>
          </cell>
          <cell r="D1702" t="str">
            <v>Apotik</v>
          </cell>
          <cell r="G1702">
            <v>33</v>
          </cell>
          <cell r="H1702">
            <v>3372</v>
          </cell>
          <cell r="I1702" t="str">
            <v>-</v>
          </cell>
          <cell r="J1702">
            <v>0</v>
          </cell>
          <cell r="K1702" t="str">
            <v>JAWA TENGAH</v>
          </cell>
          <cell r="L1702" t="str">
            <v>KOTA SURAKARTA</v>
          </cell>
        </row>
        <row r="1703">
          <cell r="B1703" t="str">
            <v>F3372139</v>
          </cell>
          <cell r="C1703" t="str">
            <v>Apotek Apollo</v>
          </cell>
          <cell r="D1703" t="str">
            <v>Apotik</v>
          </cell>
          <cell r="G1703">
            <v>33</v>
          </cell>
          <cell r="H1703">
            <v>3372</v>
          </cell>
          <cell r="I1703" t="str">
            <v>-</v>
          </cell>
          <cell r="J1703">
            <v>0</v>
          </cell>
          <cell r="K1703" t="str">
            <v>JAWA TENGAH</v>
          </cell>
          <cell r="L1703" t="str">
            <v>KOTA SURAKARTA</v>
          </cell>
        </row>
        <row r="1704">
          <cell r="B1704" t="str">
            <v>F3372140</v>
          </cell>
          <cell r="C1704" t="str">
            <v>Apotek Dawung</v>
          </cell>
          <cell r="D1704" t="str">
            <v>Apotik</v>
          </cell>
          <cell r="G1704">
            <v>33</v>
          </cell>
          <cell r="H1704">
            <v>3372</v>
          </cell>
          <cell r="I1704" t="str">
            <v>-</v>
          </cell>
          <cell r="J1704">
            <v>0</v>
          </cell>
          <cell r="K1704" t="str">
            <v>JAWA TENGAH</v>
          </cell>
          <cell r="L1704" t="str">
            <v>KOTA SURAKARTA</v>
          </cell>
        </row>
        <row r="1705">
          <cell r="B1705" t="str">
            <v>F3372141</v>
          </cell>
          <cell r="C1705" t="str">
            <v>Apotek Sumber Sehat</v>
          </cell>
          <cell r="D1705" t="str">
            <v>Apotik</v>
          </cell>
          <cell r="G1705">
            <v>33</v>
          </cell>
          <cell r="H1705">
            <v>3372</v>
          </cell>
          <cell r="I1705" t="str">
            <v>-</v>
          </cell>
          <cell r="J1705">
            <v>0</v>
          </cell>
          <cell r="K1705" t="str">
            <v>JAWA TENGAH</v>
          </cell>
          <cell r="L1705" t="str">
            <v>KOTA SURAKARTA</v>
          </cell>
        </row>
        <row r="1706">
          <cell r="B1706" t="str">
            <v>F3372142</v>
          </cell>
          <cell r="C1706" t="str">
            <v>Apotek Nugraheni</v>
          </cell>
          <cell r="D1706" t="str">
            <v>Apotik</v>
          </cell>
          <cell r="G1706">
            <v>33</v>
          </cell>
          <cell r="H1706">
            <v>3372</v>
          </cell>
          <cell r="I1706" t="str">
            <v>-</v>
          </cell>
          <cell r="J1706">
            <v>0</v>
          </cell>
          <cell r="K1706" t="str">
            <v>JAWA TENGAH</v>
          </cell>
          <cell r="L1706" t="str">
            <v>KOTA SURAKARTA</v>
          </cell>
        </row>
        <row r="1707">
          <cell r="B1707" t="str">
            <v>F3372143</v>
          </cell>
          <cell r="C1707" t="str">
            <v>Apotek Talenta</v>
          </cell>
          <cell r="D1707" t="str">
            <v>Apotik</v>
          </cell>
          <cell r="G1707">
            <v>33</v>
          </cell>
          <cell r="H1707">
            <v>3372</v>
          </cell>
          <cell r="I1707" t="str">
            <v>-</v>
          </cell>
          <cell r="J1707">
            <v>0</v>
          </cell>
          <cell r="K1707" t="str">
            <v>JAWA TENGAH</v>
          </cell>
          <cell r="L1707" t="str">
            <v>KOTA SURAKARTA</v>
          </cell>
        </row>
        <row r="1708">
          <cell r="B1708" t="str">
            <v>F3372144</v>
          </cell>
          <cell r="C1708" t="str">
            <v>Apotek Puri Waluyo</v>
          </cell>
          <cell r="D1708" t="str">
            <v>Apotik</v>
          </cell>
          <cell r="G1708">
            <v>33</v>
          </cell>
          <cell r="H1708">
            <v>3372</v>
          </cell>
          <cell r="I1708" t="str">
            <v>-</v>
          </cell>
          <cell r="J1708">
            <v>0</v>
          </cell>
          <cell r="K1708" t="str">
            <v>JAWA TENGAH</v>
          </cell>
          <cell r="L1708" t="str">
            <v>KOTA SURAKARTA</v>
          </cell>
        </row>
        <row r="1709">
          <cell r="B1709" t="str">
            <v>F3372145</v>
          </cell>
          <cell r="C1709" t="str">
            <v>Apotek Luwes</v>
          </cell>
          <cell r="D1709" t="str">
            <v>Apotik</v>
          </cell>
          <cell r="G1709">
            <v>33</v>
          </cell>
          <cell r="H1709">
            <v>3372</v>
          </cell>
          <cell r="I1709" t="str">
            <v>-</v>
          </cell>
          <cell r="J1709">
            <v>0</v>
          </cell>
          <cell r="K1709" t="str">
            <v>JAWA TENGAH</v>
          </cell>
          <cell r="L1709" t="str">
            <v>KOTA SURAKARTA</v>
          </cell>
        </row>
        <row r="1710">
          <cell r="B1710" t="str">
            <v>F3372146</v>
          </cell>
          <cell r="C1710" t="str">
            <v>Apotek Pasar Legi</v>
          </cell>
          <cell r="D1710" t="str">
            <v>Apotik</v>
          </cell>
          <cell r="G1710">
            <v>33</v>
          </cell>
          <cell r="H1710">
            <v>3372</v>
          </cell>
          <cell r="I1710" t="str">
            <v>-</v>
          </cell>
          <cell r="J1710">
            <v>0</v>
          </cell>
          <cell r="K1710" t="str">
            <v>JAWA TENGAH</v>
          </cell>
          <cell r="L1710" t="str">
            <v>KOTA SURAKARTA</v>
          </cell>
        </row>
        <row r="1711">
          <cell r="B1711" t="str">
            <v>F3372147</v>
          </cell>
          <cell r="C1711" t="str">
            <v>Apotek &amp; Praktek Dokter Kratonan</v>
          </cell>
          <cell r="D1711" t="str">
            <v>Apotik</v>
          </cell>
          <cell r="G1711">
            <v>33</v>
          </cell>
          <cell r="H1711">
            <v>3372</v>
          </cell>
          <cell r="I1711" t="str">
            <v>-</v>
          </cell>
          <cell r="J1711">
            <v>0</v>
          </cell>
          <cell r="K1711" t="str">
            <v>JAWA TENGAH</v>
          </cell>
          <cell r="L1711" t="str">
            <v>KOTA SURAKARTA</v>
          </cell>
        </row>
        <row r="1712">
          <cell r="B1712" t="str">
            <v>F3372148</v>
          </cell>
          <cell r="C1712" t="str">
            <v>Apotek Cempaka Medika</v>
          </cell>
          <cell r="D1712" t="str">
            <v>Apotik</v>
          </cell>
          <cell r="G1712">
            <v>33</v>
          </cell>
          <cell r="H1712">
            <v>3372</v>
          </cell>
          <cell r="I1712" t="str">
            <v>-</v>
          </cell>
          <cell r="J1712">
            <v>0</v>
          </cell>
          <cell r="K1712" t="str">
            <v>JAWA TENGAH</v>
          </cell>
          <cell r="L1712" t="str">
            <v>KOTA SURAKARTA</v>
          </cell>
        </row>
        <row r="1713">
          <cell r="B1713" t="str">
            <v>F3372149</v>
          </cell>
          <cell r="C1713" t="str">
            <v>Apotek Kimia Farma No. 87</v>
          </cell>
          <cell r="D1713" t="str">
            <v>Apotik</v>
          </cell>
          <cell r="G1713">
            <v>33</v>
          </cell>
          <cell r="H1713">
            <v>3372</v>
          </cell>
          <cell r="I1713" t="str">
            <v>-</v>
          </cell>
          <cell r="J1713">
            <v>0</v>
          </cell>
          <cell r="K1713" t="str">
            <v>JAWA TENGAH</v>
          </cell>
          <cell r="L1713" t="str">
            <v>KOTA SURAKARTA</v>
          </cell>
        </row>
        <row r="1714">
          <cell r="B1714" t="str">
            <v>F3372150</v>
          </cell>
          <cell r="C1714" t="str">
            <v>Apotek Kimia Farma No. 63</v>
          </cell>
          <cell r="D1714" t="str">
            <v>Apotik</v>
          </cell>
          <cell r="G1714">
            <v>33</v>
          </cell>
          <cell r="H1714">
            <v>3372</v>
          </cell>
          <cell r="I1714" t="str">
            <v>-</v>
          </cell>
          <cell r="J1714">
            <v>0</v>
          </cell>
          <cell r="K1714" t="str">
            <v>JAWA TENGAH</v>
          </cell>
          <cell r="L1714" t="str">
            <v>KOTA SURAKARTA</v>
          </cell>
        </row>
        <row r="1715">
          <cell r="B1715" t="str">
            <v>F3372151</v>
          </cell>
          <cell r="C1715" t="str">
            <v>Apotek Kimia Farma Veteran</v>
          </cell>
          <cell r="D1715" t="str">
            <v>Apotik</v>
          </cell>
          <cell r="G1715">
            <v>33</v>
          </cell>
          <cell r="H1715">
            <v>3372</v>
          </cell>
          <cell r="I1715" t="str">
            <v>-</v>
          </cell>
          <cell r="J1715">
            <v>0</v>
          </cell>
          <cell r="K1715" t="str">
            <v>JAWA TENGAH</v>
          </cell>
          <cell r="L1715" t="str">
            <v>KOTA SURAKARTA</v>
          </cell>
        </row>
        <row r="1716">
          <cell r="B1716" t="str">
            <v>F3372152</v>
          </cell>
          <cell r="C1716" t="str">
            <v>Apotek Mulia Farma</v>
          </cell>
          <cell r="D1716" t="str">
            <v>Apotik</v>
          </cell>
          <cell r="G1716">
            <v>33</v>
          </cell>
          <cell r="H1716">
            <v>3372</v>
          </cell>
          <cell r="I1716" t="str">
            <v>-</v>
          </cell>
          <cell r="J1716">
            <v>0</v>
          </cell>
          <cell r="K1716" t="str">
            <v>JAWA TENGAH</v>
          </cell>
          <cell r="L1716" t="str">
            <v>KOTA SURAKARTA</v>
          </cell>
        </row>
        <row r="1717">
          <cell r="B1717" t="str">
            <v>F3372153</v>
          </cell>
          <cell r="C1717" t="str">
            <v>Apotek Tugu Lilin</v>
          </cell>
          <cell r="D1717" t="str">
            <v>Apotik</v>
          </cell>
          <cell r="G1717">
            <v>33</v>
          </cell>
          <cell r="H1717">
            <v>3372</v>
          </cell>
          <cell r="I1717" t="str">
            <v>-</v>
          </cell>
          <cell r="J1717">
            <v>0</v>
          </cell>
          <cell r="K1717" t="str">
            <v>JAWA TENGAH</v>
          </cell>
          <cell r="L1717" t="str">
            <v>KOTA SURAKARTA</v>
          </cell>
        </row>
        <row r="1718">
          <cell r="B1718" t="str">
            <v>F3372154</v>
          </cell>
          <cell r="C1718" t="str">
            <v>Apotek Indra</v>
          </cell>
          <cell r="D1718" t="str">
            <v>Apotik</v>
          </cell>
          <cell r="G1718">
            <v>33</v>
          </cell>
          <cell r="H1718">
            <v>3372</v>
          </cell>
          <cell r="I1718" t="str">
            <v>-</v>
          </cell>
          <cell r="J1718">
            <v>0</v>
          </cell>
          <cell r="K1718" t="str">
            <v>JAWA TENGAH</v>
          </cell>
          <cell r="L1718" t="str">
            <v>KOTA SURAKARTA</v>
          </cell>
        </row>
        <row r="1719">
          <cell r="B1719" t="str">
            <v>F3372155</v>
          </cell>
          <cell r="C1719" t="str">
            <v>Apotek Tjojudan</v>
          </cell>
          <cell r="D1719" t="str">
            <v>Apotik</v>
          </cell>
          <cell r="G1719">
            <v>33</v>
          </cell>
          <cell r="H1719">
            <v>3372</v>
          </cell>
          <cell r="I1719" t="str">
            <v>-</v>
          </cell>
          <cell r="J1719">
            <v>0</v>
          </cell>
          <cell r="K1719" t="str">
            <v>JAWA TENGAH</v>
          </cell>
          <cell r="L1719" t="str">
            <v>KOTA SURAKARTA</v>
          </cell>
        </row>
        <row r="1720">
          <cell r="B1720" t="str">
            <v>F3372156</v>
          </cell>
          <cell r="C1720" t="str">
            <v>Apotek Joglo Farma</v>
          </cell>
          <cell r="D1720" t="str">
            <v>Apotik</v>
          </cell>
          <cell r="G1720">
            <v>33</v>
          </cell>
          <cell r="H1720">
            <v>3372</v>
          </cell>
          <cell r="I1720" t="str">
            <v>-</v>
          </cell>
          <cell r="J1720">
            <v>0</v>
          </cell>
          <cell r="K1720" t="str">
            <v>JAWA TENGAH</v>
          </cell>
          <cell r="L1720" t="str">
            <v>KOTA SURAKARTA</v>
          </cell>
        </row>
        <row r="1721">
          <cell r="B1721" t="str">
            <v>F3372157</v>
          </cell>
          <cell r="C1721" t="str">
            <v>Apotek Cahaya Sehat</v>
          </cell>
          <cell r="D1721" t="str">
            <v>Apotik</v>
          </cell>
          <cell r="G1721">
            <v>33</v>
          </cell>
          <cell r="H1721">
            <v>3372</v>
          </cell>
          <cell r="I1721" t="str">
            <v>-</v>
          </cell>
          <cell r="J1721">
            <v>0</v>
          </cell>
          <cell r="K1721" t="str">
            <v>JAWA TENGAH</v>
          </cell>
          <cell r="L1721" t="str">
            <v>KOTA SURAKARTA</v>
          </cell>
        </row>
        <row r="1722">
          <cell r="B1722" t="str">
            <v>F3372158</v>
          </cell>
          <cell r="C1722" t="str">
            <v>Apotek Matea</v>
          </cell>
          <cell r="D1722" t="str">
            <v>Apotik</v>
          </cell>
          <cell r="G1722">
            <v>33</v>
          </cell>
          <cell r="H1722">
            <v>3372</v>
          </cell>
          <cell r="I1722" t="str">
            <v>-</v>
          </cell>
          <cell r="J1722">
            <v>0</v>
          </cell>
          <cell r="K1722" t="str">
            <v>JAWA TENGAH</v>
          </cell>
          <cell r="L1722" t="str">
            <v>KOTA SURAKARTA</v>
          </cell>
        </row>
        <row r="1723">
          <cell r="B1723" t="str">
            <v>F3372159</v>
          </cell>
          <cell r="C1723" t="str">
            <v>Apotek Mikro</v>
          </cell>
          <cell r="D1723" t="str">
            <v>Apotik</v>
          </cell>
          <cell r="G1723">
            <v>33</v>
          </cell>
          <cell r="H1723">
            <v>3372</v>
          </cell>
          <cell r="I1723" t="str">
            <v>-</v>
          </cell>
          <cell r="J1723">
            <v>0</v>
          </cell>
          <cell r="K1723" t="str">
            <v>JAWA TENGAH</v>
          </cell>
          <cell r="L1723" t="str">
            <v>KOTA SURAKARTA</v>
          </cell>
        </row>
        <row r="1724">
          <cell r="B1724" t="str">
            <v>F3372160</v>
          </cell>
          <cell r="C1724" t="str">
            <v>Apotek Barokah</v>
          </cell>
          <cell r="D1724" t="str">
            <v>Apotik</v>
          </cell>
          <cell r="G1724">
            <v>33</v>
          </cell>
          <cell r="H1724">
            <v>3372</v>
          </cell>
          <cell r="I1724" t="str">
            <v>-</v>
          </cell>
          <cell r="J1724">
            <v>0</v>
          </cell>
          <cell r="K1724" t="str">
            <v>JAWA TENGAH</v>
          </cell>
          <cell r="L1724" t="str">
            <v>KOTA SURAKARTA</v>
          </cell>
        </row>
        <row r="1725">
          <cell r="B1725" t="str">
            <v>F3372161</v>
          </cell>
          <cell r="C1725" t="str">
            <v>Apotek Juanda</v>
          </cell>
          <cell r="D1725" t="str">
            <v>Apotik</v>
          </cell>
          <cell r="G1725">
            <v>33</v>
          </cell>
          <cell r="H1725">
            <v>3372</v>
          </cell>
          <cell r="I1725" t="str">
            <v>-</v>
          </cell>
          <cell r="J1725">
            <v>0</v>
          </cell>
          <cell r="K1725" t="str">
            <v>JAWA TENGAH</v>
          </cell>
          <cell r="L1725" t="str">
            <v>KOTA SURAKARTA</v>
          </cell>
        </row>
        <row r="1726">
          <cell r="B1726" t="str">
            <v>F3372162</v>
          </cell>
          <cell r="C1726" t="str">
            <v>Apotek Taruna Sehat</v>
          </cell>
          <cell r="D1726" t="str">
            <v>Apotik</v>
          </cell>
          <cell r="G1726">
            <v>33</v>
          </cell>
          <cell r="H1726">
            <v>3372</v>
          </cell>
          <cell r="I1726" t="str">
            <v>-</v>
          </cell>
          <cell r="J1726">
            <v>0</v>
          </cell>
          <cell r="K1726" t="str">
            <v>JAWA TENGAH</v>
          </cell>
          <cell r="L1726" t="str">
            <v>KOTA SURAKARTA</v>
          </cell>
        </row>
        <row r="1727">
          <cell r="B1727" t="str">
            <v>F3372163</v>
          </cell>
          <cell r="C1727" t="str">
            <v>Apotek Surya Sehat</v>
          </cell>
          <cell r="D1727" t="str">
            <v>Apotik</v>
          </cell>
          <cell r="G1727">
            <v>33</v>
          </cell>
          <cell r="H1727">
            <v>3372</v>
          </cell>
          <cell r="I1727" t="str">
            <v>-</v>
          </cell>
          <cell r="J1727">
            <v>0</v>
          </cell>
          <cell r="K1727" t="str">
            <v>JAWA TENGAH</v>
          </cell>
          <cell r="L1727" t="str">
            <v>KOTA SURAKARTA</v>
          </cell>
        </row>
        <row r="1728">
          <cell r="B1728" t="str">
            <v>F3372164</v>
          </cell>
          <cell r="C1728" t="str">
            <v>Apotek Jati Waluyo</v>
          </cell>
          <cell r="D1728" t="str">
            <v>Apotik</v>
          </cell>
          <cell r="G1728">
            <v>33</v>
          </cell>
          <cell r="H1728">
            <v>3372</v>
          </cell>
          <cell r="I1728" t="str">
            <v>-</v>
          </cell>
          <cell r="J1728">
            <v>0</v>
          </cell>
          <cell r="K1728" t="str">
            <v>JAWA TENGAH</v>
          </cell>
          <cell r="L1728" t="str">
            <v>KOTA SURAKARTA</v>
          </cell>
        </row>
        <row r="1729">
          <cell r="B1729" t="str">
            <v>F3372165</v>
          </cell>
          <cell r="C1729" t="str">
            <v>Apotek Fajar</v>
          </cell>
          <cell r="D1729" t="str">
            <v>Apotik</v>
          </cell>
          <cell r="G1729">
            <v>33</v>
          </cell>
          <cell r="H1729">
            <v>3372</v>
          </cell>
          <cell r="I1729" t="str">
            <v>-</v>
          </cell>
          <cell r="J1729">
            <v>0</v>
          </cell>
          <cell r="K1729" t="str">
            <v>JAWA TENGAH</v>
          </cell>
          <cell r="L1729" t="str">
            <v>KOTA SURAKARTA</v>
          </cell>
        </row>
        <row r="1730">
          <cell r="B1730" t="str">
            <v>F3372166</v>
          </cell>
          <cell r="C1730" t="str">
            <v>Apotek Gajahan</v>
          </cell>
          <cell r="D1730" t="str">
            <v>Apotik</v>
          </cell>
          <cell r="G1730">
            <v>33</v>
          </cell>
          <cell r="H1730">
            <v>3372</v>
          </cell>
          <cell r="I1730" t="str">
            <v>-</v>
          </cell>
          <cell r="J1730">
            <v>0</v>
          </cell>
          <cell r="K1730" t="str">
            <v>JAWA TENGAH</v>
          </cell>
          <cell r="L1730" t="str">
            <v>KOTA SURAKARTA</v>
          </cell>
        </row>
        <row r="1731">
          <cell r="B1731" t="str">
            <v>F3372167</v>
          </cell>
          <cell r="C1731" t="str">
            <v>Apotek Ratna</v>
          </cell>
          <cell r="D1731" t="str">
            <v>Apotik</v>
          </cell>
          <cell r="G1731">
            <v>33</v>
          </cell>
          <cell r="H1731">
            <v>3372</v>
          </cell>
          <cell r="I1731" t="str">
            <v>-</v>
          </cell>
          <cell r="J1731">
            <v>0</v>
          </cell>
          <cell r="K1731" t="str">
            <v>JAWA TENGAH</v>
          </cell>
          <cell r="L1731" t="str">
            <v>KOTA SURAKARTA</v>
          </cell>
        </row>
        <row r="1732">
          <cell r="B1732" t="str">
            <v>F3372168</v>
          </cell>
          <cell r="C1732" t="str">
            <v>Apotek Berseri</v>
          </cell>
          <cell r="D1732" t="str">
            <v>Apotik</v>
          </cell>
          <cell r="G1732">
            <v>33</v>
          </cell>
          <cell r="H1732">
            <v>3372</v>
          </cell>
          <cell r="I1732" t="str">
            <v>-</v>
          </cell>
          <cell r="J1732">
            <v>0</v>
          </cell>
          <cell r="K1732" t="str">
            <v>JAWA TENGAH</v>
          </cell>
          <cell r="L1732" t="str">
            <v>KOTA SURAKARTA</v>
          </cell>
        </row>
        <row r="1733">
          <cell r="B1733" t="str">
            <v>F3372169</v>
          </cell>
          <cell r="C1733" t="str">
            <v>Apotek Setiabudi</v>
          </cell>
          <cell r="D1733" t="str">
            <v>Apotik</v>
          </cell>
          <cell r="G1733">
            <v>33</v>
          </cell>
          <cell r="H1733">
            <v>3372</v>
          </cell>
          <cell r="I1733" t="str">
            <v>-</v>
          </cell>
          <cell r="J1733">
            <v>0</v>
          </cell>
          <cell r="K1733" t="str">
            <v>JAWA TENGAH</v>
          </cell>
          <cell r="L1733" t="str">
            <v>KOTA SURAKARTA</v>
          </cell>
        </row>
        <row r="1734">
          <cell r="B1734" t="str">
            <v>F3372170</v>
          </cell>
          <cell r="C1734" t="str">
            <v>Apotek &amp; Klinik Padma</v>
          </cell>
          <cell r="D1734" t="str">
            <v>Apotik</v>
          </cell>
          <cell r="G1734">
            <v>33</v>
          </cell>
          <cell r="H1734">
            <v>3372</v>
          </cell>
          <cell r="I1734" t="str">
            <v>-</v>
          </cell>
          <cell r="J1734">
            <v>0</v>
          </cell>
          <cell r="K1734" t="str">
            <v>JAWA TENGAH</v>
          </cell>
          <cell r="L1734" t="str">
            <v>KOTA SURAKARTA</v>
          </cell>
        </row>
        <row r="1735">
          <cell r="B1735" t="str">
            <v>F3372171</v>
          </cell>
          <cell r="C1735" t="str">
            <v>Apotek Budi Asih</v>
          </cell>
          <cell r="D1735" t="str">
            <v>Apotik</v>
          </cell>
          <cell r="G1735">
            <v>33</v>
          </cell>
          <cell r="H1735">
            <v>3372</v>
          </cell>
          <cell r="I1735" t="str">
            <v>-</v>
          </cell>
          <cell r="J1735">
            <v>0</v>
          </cell>
          <cell r="K1735" t="str">
            <v>JAWA TENGAH</v>
          </cell>
          <cell r="L1735" t="str">
            <v>KOTA SURAKARTA</v>
          </cell>
        </row>
        <row r="1736">
          <cell r="B1736" t="str">
            <v>F3372172</v>
          </cell>
          <cell r="C1736" t="str">
            <v>Apotek Rapi</v>
          </cell>
          <cell r="D1736" t="str">
            <v>Apotik</v>
          </cell>
          <cell r="G1736">
            <v>33</v>
          </cell>
          <cell r="H1736">
            <v>3372</v>
          </cell>
          <cell r="I1736" t="str">
            <v>-</v>
          </cell>
          <cell r="J1736">
            <v>0</v>
          </cell>
          <cell r="K1736" t="str">
            <v>JAWA TENGAH</v>
          </cell>
          <cell r="L1736" t="str">
            <v>KOTA SURAKARTA</v>
          </cell>
        </row>
        <row r="1737">
          <cell r="B1737" t="str">
            <v>F3372173</v>
          </cell>
          <cell r="C1737" t="str">
            <v>Apotek Alam Jaya</v>
          </cell>
          <cell r="D1737" t="str">
            <v>Apotik</v>
          </cell>
          <cell r="G1737">
            <v>33</v>
          </cell>
          <cell r="H1737">
            <v>3372</v>
          </cell>
          <cell r="I1737" t="str">
            <v>-</v>
          </cell>
          <cell r="J1737">
            <v>0</v>
          </cell>
          <cell r="K1737" t="str">
            <v>JAWA TENGAH</v>
          </cell>
          <cell r="L1737" t="str">
            <v>KOTA SURAKARTA</v>
          </cell>
        </row>
        <row r="1738">
          <cell r="B1738" t="str">
            <v>F3372174</v>
          </cell>
          <cell r="C1738" t="str">
            <v>Apotek Gading</v>
          </cell>
          <cell r="D1738" t="str">
            <v>Apotik</v>
          </cell>
          <cell r="G1738">
            <v>33</v>
          </cell>
          <cell r="H1738">
            <v>3372</v>
          </cell>
          <cell r="I1738" t="str">
            <v>-</v>
          </cell>
          <cell r="J1738">
            <v>0</v>
          </cell>
          <cell r="K1738" t="str">
            <v>JAWA TENGAH</v>
          </cell>
          <cell r="L1738" t="str">
            <v>KOTA SURAKARTA</v>
          </cell>
        </row>
        <row r="1739">
          <cell r="B1739" t="str">
            <v>F3372175</v>
          </cell>
          <cell r="C1739" t="str">
            <v>Apotek Restu Saras</v>
          </cell>
          <cell r="D1739" t="str">
            <v>Apotik</v>
          </cell>
          <cell r="G1739">
            <v>33</v>
          </cell>
          <cell r="H1739">
            <v>3372</v>
          </cell>
          <cell r="I1739" t="str">
            <v>-</v>
          </cell>
          <cell r="J1739">
            <v>0</v>
          </cell>
          <cell r="K1739" t="str">
            <v>JAWA TENGAH</v>
          </cell>
          <cell r="L1739" t="str">
            <v>KOTA SURAKARTA</v>
          </cell>
        </row>
        <row r="1740">
          <cell r="B1740" t="str">
            <v>F3372176</v>
          </cell>
          <cell r="C1740" t="str">
            <v>Apotek Subur</v>
          </cell>
          <cell r="D1740" t="str">
            <v>Apotik</v>
          </cell>
          <cell r="G1740">
            <v>33</v>
          </cell>
          <cell r="H1740">
            <v>3372</v>
          </cell>
          <cell r="I1740" t="str">
            <v>-</v>
          </cell>
          <cell r="J1740">
            <v>0</v>
          </cell>
          <cell r="K1740" t="str">
            <v>JAWA TENGAH</v>
          </cell>
          <cell r="L1740" t="str">
            <v>KOTA SURAKARTA</v>
          </cell>
        </row>
        <row r="1741">
          <cell r="B1741" t="str">
            <v>F3372177</v>
          </cell>
          <cell r="C1741" t="str">
            <v>Apotek &amp; Klinik Nusukan</v>
          </cell>
          <cell r="D1741" t="str">
            <v>Apotik</v>
          </cell>
          <cell r="G1741">
            <v>33</v>
          </cell>
          <cell r="H1741">
            <v>3372</v>
          </cell>
          <cell r="I1741" t="str">
            <v>-</v>
          </cell>
          <cell r="J1741">
            <v>0</v>
          </cell>
          <cell r="K1741" t="str">
            <v>JAWA TENGAH</v>
          </cell>
          <cell r="L1741" t="str">
            <v>KOTA SURAKARTA</v>
          </cell>
        </row>
        <row r="1742">
          <cell r="B1742" t="str">
            <v>F3372178</v>
          </cell>
          <cell r="C1742" t="str">
            <v>Apotek Aria</v>
          </cell>
          <cell r="D1742" t="str">
            <v>Apotik</v>
          </cell>
          <cell r="G1742">
            <v>33</v>
          </cell>
          <cell r="H1742">
            <v>3372</v>
          </cell>
          <cell r="I1742" t="str">
            <v>-</v>
          </cell>
          <cell r="J1742">
            <v>0</v>
          </cell>
          <cell r="K1742" t="str">
            <v>JAWA TENGAH</v>
          </cell>
          <cell r="L1742" t="str">
            <v>KOTA SURAKARTA</v>
          </cell>
        </row>
        <row r="1743">
          <cell r="B1743" t="str">
            <v>F3372179</v>
          </cell>
          <cell r="C1743" t="str">
            <v>Apotek Hidup Sehat</v>
          </cell>
          <cell r="D1743" t="str">
            <v>Apotik</v>
          </cell>
          <cell r="G1743">
            <v>33</v>
          </cell>
          <cell r="H1743">
            <v>3372</v>
          </cell>
          <cell r="I1743" t="str">
            <v>-</v>
          </cell>
          <cell r="J1743">
            <v>0</v>
          </cell>
          <cell r="K1743" t="str">
            <v>JAWA TENGAH</v>
          </cell>
          <cell r="L1743" t="str">
            <v>KOTA SURAKARTA</v>
          </cell>
        </row>
        <row r="1744">
          <cell r="B1744" t="str">
            <v>F3372180</v>
          </cell>
          <cell r="C1744" t="str">
            <v>Apotek Joyotakan Farma</v>
          </cell>
          <cell r="D1744" t="str">
            <v>Apotik</v>
          </cell>
          <cell r="G1744">
            <v>33</v>
          </cell>
          <cell r="H1744">
            <v>3372</v>
          </cell>
          <cell r="I1744" t="str">
            <v>-</v>
          </cell>
          <cell r="J1744">
            <v>0</v>
          </cell>
          <cell r="K1744" t="str">
            <v>JAWA TENGAH</v>
          </cell>
          <cell r="L1744" t="str">
            <v>KOTA SURAKARTA</v>
          </cell>
        </row>
        <row r="1745">
          <cell r="B1745" t="str">
            <v>F3372181</v>
          </cell>
          <cell r="C1745" t="str">
            <v>Apotek Totogan</v>
          </cell>
          <cell r="D1745" t="str">
            <v>Apotik</v>
          </cell>
          <cell r="G1745">
            <v>33</v>
          </cell>
          <cell r="H1745">
            <v>3372</v>
          </cell>
          <cell r="I1745" t="str">
            <v>-</v>
          </cell>
          <cell r="J1745">
            <v>0</v>
          </cell>
          <cell r="K1745" t="str">
            <v>JAWA TENGAH</v>
          </cell>
          <cell r="L1745" t="str">
            <v>KOTA SURAKARTA</v>
          </cell>
        </row>
        <row r="1746">
          <cell r="B1746" t="str">
            <v>F3372182</v>
          </cell>
          <cell r="C1746" t="str">
            <v>Apotek Munggung</v>
          </cell>
          <cell r="D1746" t="str">
            <v>Apotik</v>
          </cell>
          <cell r="G1746">
            <v>33</v>
          </cell>
          <cell r="H1746">
            <v>3372</v>
          </cell>
          <cell r="I1746" t="str">
            <v>-</v>
          </cell>
          <cell r="J1746">
            <v>0</v>
          </cell>
          <cell r="K1746" t="str">
            <v>JAWA TENGAH</v>
          </cell>
          <cell r="L1746" t="str">
            <v>KOTA SURAKARTA</v>
          </cell>
        </row>
        <row r="1747">
          <cell r="B1747" t="str">
            <v>F3372183</v>
          </cell>
          <cell r="C1747" t="str">
            <v>Apotek Natasha</v>
          </cell>
          <cell r="D1747" t="str">
            <v>Apotik</v>
          </cell>
          <cell r="G1747">
            <v>33</v>
          </cell>
          <cell r="H1747">
            <v>3372</v>
          </cell>
          <cell r="I1747" t="str">
            <v>-</v>
          </cell>
          <cell r="J1747">
            <v>0</v>
          </cell>
          <cell r="K1747" t="str">
            <v>JAWA TENGAH</v>
          </cell>
          <cell r="L1747" t="str">
            <v>KOTA SURAKARTA</v>
          </cell>
        </row>
        <row r="1748">
          <cell r="B1748" t="str">
            <v>F3372184</v>
          </cell>
          <cell r="C1748" t="str">
            <v>Apotek Balapan</v>
          </cell>
          <cell r="D1748" t="str">
            <v>Apotik</v>
          </cell>
          <cell r="G1748">
            <v>33</v>
          </cell>
          <cell r="H1748">
            <v>3372</v>
          </cell>
          <cell r="I1748" t="str">
            <v>-</v>
          </cell>
          <cell r="J1748">
            <v>0</v>
          </cell>
          <cell r="K1748" t="str">
            <v>JAWA TENGAH</v>
          </cell>
          <cell r="L1748" t="str">
            <v>KOTA SURAKARTA</v>
          </cell>
        </row>
        <row r="1749">
          <cell r="B1749" t="str">
            <v>F3372185</v>
          </cell>
          <cell r="C1749" t="str">
            <v>Apotek Podo Waras</v>
          </cell>
          <cell r="D1749" t="str">
            <v>Apotik</v>
          </cell>
          <cell r="G1749">
            <v>33</v>
          </cell>
          <cell r="H1749">
            <v>3372</v>
          </cell>
          <cell r="I1749" t="str">
            <v>-</v>
          </cell>
          <cell r="J1749">
            <v>0</v>
          </cell>
          <cell r="K1749" t="str">
            <v>JAWA TENGAH</v>
          </cell>
          <cell r="L1749" t="str">
            <v>KOTA SURAKARTA</v>
          </cell>
        </row>
        <row r="1750">
          <cell r="B1750" t="str">
            <v>F3372186</v>
          </cell>
          <cell r="C1750" t="str">
            <v>Apotek Pringgolayan</v>
          </cell>
          <cell r="D1750" t="str">
            <v>Apotik</v>
          </cell>
          <cell r="G1750">
            <v>33</v>
          </cell>
          <cell r="H1750">
            <v>3372</v>
          </cell>
          <cell r="I1750" t="str">
            <v>-</v>
          </cell>
          <cell r="J1750">
            <v>0</v>
          </cell>
          <cell r="K1750" t="str">
            <v>JAWA TENGAH</v>
          </cell>
          <cell r="L1750" t="str">
            <v>KOTA SURAKARTA</v>
          </cell>
        </row>
        <row r="1751">
          <cell r="B1751" t="str">
            <v>F3372187</v>
          </cell>
          <cell r="C1751" t="str">
            <v>Apotek Katangan</v>
          </cell>
          <cell r="D1751" t="str">
            <v>Apotik</v>
          </cell>
          <cell r="G1751">
            <v>33</v>
          </cell>
          <cell r="H1751">
            <v>3372</v>
          </cell>
          <cell r="I1751" t="str">
            <v>-</v>
          </cell>
          <cell r="J1751">
            <v>0</v>
          </cell>
          <cell r="K1751" t="str">
            <v>JAWA TENGAH</v>
          </cell>
          <cell r="L1751" t="str">
            <v>KOTA SURAKARTA</v>
          </cell>
        </row>
        <row r="1752">
          <cell r="B1752" t="str">
            <v>F3372188</v>
          </cell>
          <cell r="C1752" t="str">
            <v>Apotek Solo Farma</v>
          </cell>
          <cell r="D1752" t="str">
            <v>Apotik</v>
          </cell>
          <cell r="G1752">
            <v>33</v>
          </cell>
          <cell r="H1752">
            <v>3372</v>
          </cell>
          <cell r="I1752" t="str">
            <v>-</v>
          </cell>
          <cell r="J1752">
            <v>0</v>
          </cell>
          <cell r="K1752" t="str">
            <v>JAWA TENGAH</v>
          </cell>
          <cell r="L1752" t="str">
            <v>KOTA SURAKARTA</v>
          </cell>
        </row>
        <row r="1753">
          <cell r="B1753" t="str">
            <v>F3372189</v>
          </cell>
          <cell r="C1753" t="str">
            <v>Apotek Tiphara</v>
          </cell>
          <cell r="D1753" t="str">
            <v>Apotik</v>
          </cell>
          <cell r="G1753">
            <v>33</v>
          </cell>
          <cell r="H1753">
            <v>3372</v>
          </cell>
          <cell r="I1753" t="str">
            <v>-</v>
          </cell>
          <cell r="J1753">
            <v>0</v>
          </cell>
          <cell r="K1753" t="str">
            <v>JAWA TENGAH</v>
          </cell>
          <cell r="L1753" t="str">
            <v>KOTA SURAKARTA</v>
          </cell>
        </row>
        <row r="1754">
          <cell r="B1754" t="str">
            <v>F3372190</v>
          </cell>
          <cell r="C1754" t="str">
            <v>Apotek San Farma</v>
          </cell>
          <cell r="D1754" t="str">
            <v>Apotik</v>
          </cell>
          <cell r="G1754">
            <v>33</v>
          </cell>
          <cell r="H1754">
            <v>3372</v>
          </cell>
          <cell r="I1754" t="str">
            <v>-</v>
          </cell>
          <cell r="J1754">
            <v>0</v>
          </cell>
          <cell r="K1754" t="str">
            <v>JAWA TENGAH</v>
          </cell>
          <cell r="L1754" t="str">
            <v>KOTA SURAKARTA</v>
          </cell>
        </row>
        <row r="1755">
          <cell r="B1755" t="str">
            <v>F3372191</v>
          </cell>
          <cell r="C1755" t="str">
            <v>Apotek Badan Segar</v>
          </cell>
          <cell r="D1755" t="str">
            <v>Apotik</v>
          </cell>
          <cell r="G1755">
            <v>33</v>
          </cell>
          <cell r="H1755">
            <v>3372</v>
          </cell>
          <cell r="I1755" t="str">
            <v>-</v>
          </cell>
          <cell r="J1755">
            <v>0</v>
          </cell>
          <cell r="K1755" t="str">
            <v>JAWA TENGAH</v>
          </cell>
          <cell r="L1755" t="str">
            <v>KOTA SURAKARTA</v>
          </cell>
        </row>
        <row r="1756">
          <cell r="B1756" t="str">
            <v>F3372192</v>
          </cell>
          <cell r="C1756" t="str">
            <v>Apotek Sari Asih</v>
          </cell>
          <cell r="D1756" t="str">
            <v>Apotik</v>
          </cell>
          <cell r="G1756">
            <v>33</v>
          </cell>
          <cell r="H1756">
            <v>3372</v>
          </cell>
          <cell r="I1756" t="str">
            <v>-</v>
          </cell>
          <cell r="J1756">
            <v>0</v>
          </cell>
          <cell r="K1756" t="str">
            <v>JAWA TENGAH</v>
          </cell>
          <cell r="L1756" t="str">
            <v>KOTA SURAKARTA</v>
          </cell>
        </row>
        <row r="1757">
          <cell r="B1757" t="str">
            <v>F3372193</v>
          </cell>
          <cell r="C1757" t="str">
            <v>Apotek Wijaya Husada</v>
          </cell>
          <cell r="D1757" t="str">
            <v>Apotik</v>
          </cell>
          <cell r="G1757">
            <v>33</v>
          </cell>
          <cell r="H1757">
            <v>3372</v>
          </cell>
          <cell r="I1757" t="str">
            <v>-</v>
          </cell>
          <cell r="J1757">
            <v>0</v>
          </cell>
          <cell r="K1757" t="str">
            <v>JAWA TENGAH</v>
          </cell>
          <cell r="L1757" t="str">
            <v>KOTA SURAKARTA</v>
          </cell>
        </row>
        <row r="1758">
          <cell r="B1758" t="str">
            <v>F3372194</v>
          </cell>
          <cell r="C1758" t="str">
            <v>Apotek Anda</v>
          </cell>
          <cell r="D1758" t="str">
            <v>Apotik</v>
          </cell>
          <cell r="G1758">
            <v>33</v>
          </cell>
          <cell r="H1758">
            <v>3372</v>
          </cell>
          <cell r="I1758" t="str">
            <v>-</v>
          </cell>
          <cell r="J1758">
            <v>0</v>
          </cell>
          <cell r="K1758" t="str">
            <v>JAWA TENGAH</v>
          </cell>
          <cell r="L1758" t="str">
            <v>KOTA SURAKARTA</v>
          </cell>
        </row>
        <row r="1759">
          <cell r="B1759" t="str">
            <v>F3372195</v>
          </cell>
          <cell r="C1759" t="str">
            <v>Apotek Surakarta</v>
          </cell>
          <cell r="D1759" t="str">
            <v>Apotik</v>
          </cell>
          <cell r="G1759">
            <v>33</v>
          </cell>
          <cell r="H1759">
            <v>3372</v>
          </cell>
          <cell r="I1759" t="str">
            <v>-</v>
          </cell>
          <cell r="J1759">
            <v>0</v>
          </cell>
          <cell r="K1759" t="str">
            <v>JAWA TENGAH</v>
          </cell>
          <cell r="L1759" t="str">
            <v>KOTA SURAKARTA</v>
          </cell>
        </row>
        <row r="1760">
          <cell r="B1760" t="str">
            <v>F3372196</v>
          </cell>
          <cell r="C1760" t="str">
            <v>Apotek Ndang Saras</v>
          </cell>
          <cell r="D1760" t="str">
            <v>Apotik</v>
          </cell>
          <cell r="G1760">
            <v>33</v>
          </cell>
          <cell r="H1760">
            <v>3372</v>
          </cell>
          <cell r="I1760" t="str">
            <v>-</v>
          </cell>
          <cell r="J1760">
            <v>0</v>
          </cell>
          <cell r="K1760" t="str">
            <v>JAWA TENGAH</v>
          </cell>
          <cell r="L1760" t="str">
            <v>KOTA SURAKARTA</v>
          </cell>
        </row>
        <row r="1761">
          <cell r="B1761" t="str">
            <v>F3372197</v>
          </cell>
          <cell r="C1761" t="str">
            <v>Apotek IN-YU</v>
          </cell>
          <cell r="D1761" t="str">
            <v>Apotik</v>
          </cell>
          <cell r="G1761">
            <v>33</v>
          </cell>
          <cell r="H1761">
            <v>3372</v>
          </cell>
          <cell r="I1761" t="str">
            <v>-</v>
          </cell>
          <cell r="J1761">
            <v>0</v>
          </cell>
          <cell r="K1761" t="str">
            <v>JAWA TENGAH</v>
          </cell>
          <cell r="L1761" t="str">
            <v>KOTA SURAKARTA</v>
          </cell>
        </row>
        <row r="1762">
          <cell r="B1762" t="str">
            <v>F3372201</v>
          </cell>
          <cell r="C1762" t="str">
            <v>Apotek Nur Asyifa</v>
          </cell>
          <cell r="D1762" t="str">
            <v>Apotik</v>
          </cell>
          <cell r="G1762">
            <v>33</v>
          </cell>
          <cell r="H1762">
            <v>3372</v>
          </cell>
          <cell r="I1762" t="str">
            <v>-</v>
          </cell>
          <cell r="J1762">
            <v>0</v>
          </cell>
          <cell r="K1762" t="str">
            <v>JAWA TENGAH</v>
          </cell>
          <cell r="L1762" t="str">
            <v>KOTA SURAKARTA</v>
          </cell>
        </row>
        <row r="1763">
          <cell r="B1763" t="str">
            <v>F3372203</v>
          </cell>
          <cell r="C1763" t="str">
            <v>Apotek Jebres</v>
          </cell>
          <cell r="D1763" t="str">
            <v>Apotik</v>
          </cell>
          <cell r="G1763">
            <v>33</v>
          </cell>
          <cell r="H1763">
            <v>3372</v>
          </cell>
          <cell r="I1763" t="str">
            <v>-</v>
          </cell>
          <cell r="J1763">
            <v>0</v>
          </cell>
          <cell r="K1763" t="str">
            <v>JAWA TENGAH</v>
          </cell>
          <cell r="L1763" t="str">
            <v>KOTA SURAKARTA</v>
          </cell>
        </row>
        <row r="1764">
          <cell r="B1764" t="str">
            <v>F3372204</v>
          </cell>
          <cell r="C1764" t="str">
            <v>Apotek Marga Husada Surakarta</v>
          </cell>
          <cell r="D1764" t="str">
            <v>Apotik</v>
          </cell>
          <cell r="G1764">
            <v>33</v>
          </cell>
          <cell r="H1764">
            <v>3372</v>
          </cell>
          <cell r="I1764" t="str">
            <v>-</v>
          </cell>
          <cell r="J1764">
            <v>0</v>
          </cell>
          <cell r="K1764" t="str">
            <v>JAWA TENGAH</v>
          </cell>
          <cell r="L1764" t="str">
            <v>KOTA SURAKARTA</v>
          </cell>
        </row>
        <row r="1765">
          <cell r="B1765" t="str">
            <v>F3372205</v>
          </cell>
          <cell r="C1765" t="str">
            <v>Apotek Olive</v>
          </cell>
          <cell r="D1765" t="str">
            <v>Apotik</v>
          </cell>
          <cell r="G1765">
            <v>33</v>
          </cell>
          <cell r="H1765">
            <v>3372</v>
          </cell>
          <cell r="I1765" t="str">
            <v>-</v>
          </cell>
          <cell r="J1765">
            <v>0</v>
          </cell>
          <cell r="K1765" t="str">
            <v>JAWA TENGAH</v>
          </cell>
          <cell r="L1765" t="str">
            <v>KOTA SURAKARTA</v>
          </cell>
        </row>
        <row r="1766">
          <cell r="B1766" t="str">
            <v>F3372206</v>
          </cell>
          <cell r="C1766" t="str">
            <v>Apotek S Medika</v>
          </cell>
          <cell r="D1766" t="str">
            <v>Apotik</v>
          </cell>
          <cell r="G1766">
            <v>33</v>
          </cell>
          <cell r="H1766">
            <v>3372</v>
          </cell>
          <cell r="I1766" t="str">
            <v>-</v>
          </cell>
          <cell r="J1766">
            <v>0</v>
          </cell>
          <cell r="K1766" t="str">
            <v>JAWA TENGAH</v>
          </cell>
          <cell r="L1766" t="str">
            <v>KOTA SURAKARTA</v>
          </cell>
        </row>
        <row r="1767">
          <cell r="B1767" t="str">
            <v>F3372208</v>
          </cell>
          <cell r="C1767" t="str">
            <v>Apotek Empat Mata</v>
          </cell>
          <cell r="D1767" t="str">
            <v>Apotik</v>
          </cell>
          <cell r="G1767">
            <v>33</v>
          </cell>
          <cell r="H1767">
            <v>3372</v>
          </cell>
          <cell r="I1767" t="str">
            <v>-</v>
          </cell>
          <cell r="J1767">
            <v>0</v>
          </cell>
          <cell r="K1767" t="str">
            <v>JAWA TENGAH</v>
          </cell>
          <cell r="L1767" t="str">
            <v>KOTA SURAKARTA</v>
          </cell>
        </row>
        <row r="1768">
          <cell r="B1768" t="str">
            <v>F3372209</v>
          </cell>
          <cell r="C1768" t="str">
            <v>Apotek Badan Segar</v>
          </cell>
          <cell r="D1768" t="str">
            <v>Apotik</v>
          </cell>
          <cell r="G1768">
            <v>33</v>
          </cell>
          <cell r="H1768">
            <v>3372</v>
          </cell>
          <cell r="I1768" t="str">
            <v>-</v>
          </cell>
          <cell r="J1768">
            <v>0</v>
          </cell>
          <cell r="K1768" t="str">
            <v>JAWA TENGAH</v>
          </cell>
          <cell r="L1768" t="str">
            <v>KOTA SURAKARTA</v>
          </cell>
        </row>
        <row r="1769">
          <cell r="B1769" t="str">
            <v>F3372210</v>
          </cell>
          <cell r="C1769" t="str">
            <v>Apotek LBC</v>
          </cell>
          <cell r="D1769" t="str">
            <v>Apotik</v>
          </cell>
          <cell r="G1769">
            <v>33</v>
          </cell>
          <cell r="H1769">
            <v>3372</v>
          </cell>
          <cell r="I1769" t="str">
            <v>-</v>
          </cell>
          <cell r="J1769">
            <v>0</v>
          </cell>
          <cell r="K1769" t="str">
            <v>JAWA TENGAH</v>
          </cell>
          <cell r="L1769" t="str">
            <v>KOTA SURAKARTA</v>
          </cell>
        </row>
        <row r="1770">
          <cell r="B1770" t="str">
            <v>F3372221</v>
          </cell>
          <cell r="C1770" t="str">
            <v>Apotik Keluarga Sehat</v>
          </cell>
          <cell r="D1770" t="str">
            <v>Apotik</v>
          </cell>
          <cell r="G1770">
            <v>33</v>
          </cell>
          <cell r="H1770">
            <v>3372</v>
          </cell>
          <cell r="I1770" t="str">
            <v>-</v>
          </cell>
          <cell r="J1770">
            <v>0</v>
          </cell>
          <cell r="K1770" t="str">
            <v>JAWA TENGAH</v>
          </cell>
          <cell r="L1770" t="str">
            <v>KOTA SURAKARTA</v>
          </cell>
        </row>
        <row r="1771">
          <cell r="B1771" t="str">
            <v>F3372222</v>
          </cell>
          <cell r="C1771" t="str">
            <v>Apotik Sehat jaya</v>
          </cell>
          <cell r="D1771" t="str">
            <v>Apotik</v>
          </cell>
          <cell r="G1771">
            <v>33</v>
          </cell>
          <cell r="H1771">
            <v>3372</v>
          </cell>
          <cell r="I1771" t="str">
            <v>-</v>
          </cell>
          <cell r="J1771">
            <v>0</v>
          </cell>
          <cell r="K1771" t="str">
            <v>JAWA TENGAH</v>
          </cell>
          <cell r="L1771" t="str">
            <v>KOTA SURAKARTA</v>
          </cell>
        </row>
        <row r="1772">
          <cell r="B1772" t="str">
            <v>F3372223</v>
          </cell>
          <cell r="C1772" t="str">
            <v>Apotik nurrita</v>
          </cell>
          <cell r="D1772" t="str">
            <v>Apotik</v>
          </cell>
          <cell r="G1772">
            <v>33</v>
          </cell>
          <cell r="H1772">
            <v>3372</v>
          </cell>
          <cell r="I1772" t="str">
            <v>-</v>
          </cell>
          <cell r="J1772">
            <v>0</v>
          </cell>
          <cell r="K1772" t="str">
            <v>JAWA TENGAH</v>
          </cell>
          <cell r="L1772" t="str">
            <v>KOTA SURAKARTA</v>
          </cell>
        </row>
        <row r="1773">
          <cell r="B1773" t="str">
            <v>F3372224</v>
          </cell>
          <cell r="C1773" t="str">
            <v>Apotik cikal sehat</v>
          </cell>
          <cell r="D1773" t="str">
            <v>Apotik</v>
          </cell>
          <cell r="G1773">
            <v>33</v>
          </cell>
          <cell r="H1773">
            <v>3372</v>
          </cell>
          <cell r="I1773" t="str">
            <v>-</v>
          </cell>
          <cell r="J1773">
            <v>0</v>
          </cell>
          <cell r="K1773" t="str">
            <v>JAWA TENGAH</v>
          </cell>
          <cell r="L1773" t="str">
            <v>KOTA SURAKARTA</v>
          </cell>
        </row>
        <row r="1774">
          <cell r="B1774" t="str">
            <v>F3372225</v>
          </cell>
          <cell r="C1774" t="str">
            <v>Apotik puri rejeki</v>
          </cell>
          <cell r="D1774" t="str">
            <v>Apotik</v>
          </cell>
          <cell r="G1774">
            <v>33</v>
          </cell>
          <cell r="H1774">
            <v>3372</v>
          </cell>
          <cell r="I1774" t="str">
            <v>-</v>
          </cell>
          <cell r="J1774">
            <v>0</v>
          </cell>
          <cell r="K1774" t="str">
            <v>JAWA TENGAH</v>
          </cell>
          <cell r="L1774" t="str">
            <v>KOTA SURAKARTA</v>
          </cell>
        </row>
        <row r="1775">
          <cell r="B1775" t="str">
            <v>F3372226</v>
          </cell>
          <cell r="C1775" t="str">
            <v>Apotik mangkubumen</v>
          </cell>
          <cell r="D1775" t="str">
            <v>Apotik</v>
          </cell>
          <cell r="G1775">
            <v>33</v>
          </cell>
          <cell r="H1775">
            <v>3372</v>
          </cell>
          <cell r="I1775" t="str">
            <v>-</v>
          </cell>
          <cell r="J1775">
            <v>0</v>
          </cell>
          <cell r="K1775" t="str">
            <v>JAWA TENGAH</v>
          </cell>
          <cell r="L1775" t="str">
            <v>KOTA SURAKARTA</v>
          </cell>
        </row>
        <row r="1776">
          <cell r="B1776" t="str">
            <v>F3372227</v>
          </cell>
          <cell r="C1776" t="str">
            <v>Apotik cipta sehat</v>
          </cell>
          <cell r="D1776" t="str">
            <v>Apotik</v>
          </cell>
          <cell r="G1776">
            <v>33</v>
          </cell>
          <cell r="H1776">
            <v>3372</v>
          </cell>
          <cell r="I1776" t="str">
            <v>-</v>
          </cell>
          <cell r="J1776">
            <v>0</v>
          </cell>
          <cell r="K1776" t="str">
            <v>JAWA TENGAH</v>
          </cell>
          <cell r="L1776" t="str">
            <v>KOTA SURAKARTA</v>
          </cell>
        </row>
        <row r="1777">
          <cell r="B1777" t="str">
            <v>F3372228</v>
          </cell>
          <cell r="C1777" t="str">
            <v>Apotik nusindo farma 8</v>
          </cell>
          <cell r="D1777" t="str">
            <v>Apotik</v>
          </cell>
          <cell r="G1777">
            <v>33</v>
          </cell>
          <cell r="H1777">
            <v>3372</v>
          </cell>
          <cell r="I1777" t="str">
            <v>-</v>
          </cell>
          <cell r="J1777">
            <v>0</v>
          </cell>
          <cell r="K1777" t="str">
            <v>JAWA TENGAH</v>
          </cell>
          <cell r="L1777" t="str">
            <v>KOTA SURAKARTA</v>
          </cell>
        </row>
        <row r="1778">
          <cell r="B1778" t="str">
            <v>F3372229</v>
          </cell>
          <cell r="C1778" t="str">
            <v>Apotik MTA</v>
          </cell>
          <cell r="D1778" t="str">
            <v>Apotik</v>
          </cell>
          <cell r="G1778">
            <v>33</v>
          </cell>
          <cell r="H1778">
            <v>3372</v>
          </cell>
          <cell r="I1778" t="str">
            <v>-</v>
          </cell>
          <cell r="J1778">
            <v>0</v>
          </cell>
          <cell r="K1778" t="str">
            <v>JAWA TENGAH</v>
          </cell>
          <cell r="L1778" t="str">
            <v>KOTA SURAKARTA</v>
          </cell>
        </row>
        <row r="1779">
          <cell r="B1779" t="str">
            <v>F3372230</v>
          </cell>
          <cell r="C1779" t="str">
            <v>Apotik K24 muh yamin</v>
          </cell>
          <cell r="D1779" t="str">
            <v>Apotik</v>
          </cell>
          <cell r="G1779">
            <v>33</v>
          </cell>
          <cell r="H1779">
            <v>3372</v>
          </cell>
          <cell r="I1779" t="str">
            <v>-</v>
          </cell>
          <cell r="J1779">
            <v>0</v>
          </cell>
          <cell r="K1779" t="str">
            <v>JAWA TENGAH</v>
          </cell>
          <cell r="L1779" t="str">
            <v>KOTA SURAKARTA</v>
          </cell>
        </row>
        <row r="1780">
          <cell r="B1780" t="str">
            <v>F3372231</v>
          </cell>
          <cell r="C1780" t="str">
            <v>Apotik sestu adi</v>
          </cell>
          <cell r="D1780" t="str">
            <v>Apotik</v>
          </cell>
          <cell r="G1780">
            <v>33</v>
          </cell>
          <cell r="H1780">
            <v>3372</v>
          </cell>
          <cell r="I1780" t="str">
            <v>-</v>
          </cell>
          <cell r="J1780">
            <v>0</v>
          </cell>
          <cell r="K1780" t="str">
            <v>JAWA TENGAH</v>
          </cell>
          <cell r="L1780" t="str">
            <v>KOTA SURAKARTA</v>
          </cell>
        </row>
        <row r="1781">
          <cell r="B1781" t="str">
            <v>F3372232</v>
          </cell>
          <cell r="C1781" t="str">
            <v>Apotik insan medica</v>
          </cell>
          <cell r="D1781" t="str">
            <v>Apotik</v>
          </cell>
          <cell r="G1781">
            <v>33</v>
          </cell>
          <cell r="H1781">
            <v>3372</v>
          </cell>
          <cell r="I1781" t="str">
            <v>-</v>
          </cell>
          <cell r="J1781">
            <v>0</v>
          </cell>
          <cell r="K1781" t="str">
            <v>JAWA TENGAH</v>
          </cell>
          <cell r="L1781" t="str">
            <v>KOTA SURAKARTA</v>
          </cell>
        </row>
        <row r="1782">
          <cell r="B1782" t="str">
            <v>F3372233</v>
          </cell>
          <cell r="C1782" t="str">
            <v>Apotik paramedina solo</v>
          </cell>
          <cell r="D1782" t="str">
            <v>Apotik</v>
          </cell>
          <cell r="G1782">
            <v>33</v>
          </cell>
          <cell r="H1782">
            <v>3372</v>
          </cell>
          <cell r="I1782" t="str">
            <v>-</v>
          </cell>
          <cell r="J1782">
            <v>0</v>
          </cell>
          <cell r="K1782" t="str">
            <v>JAWA TENGAH</v>
          </cell>
          <cell r="L1782" t="str">
            <v>KOTA SURAKARTA</v>
          </cell>
        </row>
        <row r="1783">
          <cell r="B1783" t="str">
            <v>F3372234</v>
          </cell>
          <cell r="C1783" t="str">
            <v>Apotik innova</v>
          </cell>
          <cell r="D1783" t="str">
            <v>Apotik</v>
          </cell>
          <cell r="G1783">
            <v>33</v>
          </cell>
          <cell r="H1783">
            <v>3372</v>
          </cell>
          <cell r="I1783" t="str">
            <v>-</v>
          </cell>
          <cell r="J1783">
            <v>0</v>
          </cell>
          <cell r="K1783" t="str">
            <v>JAWA TENGAH</v>
          </cell>
          <cell r="L1783" t="str">
            <v>KOTA SURAKARTA</v>
          </cell>
        </row>
        <row r="1784">
          <cell r="B1784" t="str">
            <v>F3372235</v>
          </cell>
          <cell r="C1784" t="str">
            <v>Apotik Keluarga Sehat</v>
          </cell>
          <cell r="D1784" t="str">
            <v>Apotik</v>
          </cell>
          <cell r="G1784">
            <v>33</v>
          </cell>
          <cell r="H1784">
            <v>3372</v>
          </cell>
          <cell r="I1784" t="str">
            <v>-</v>
          </cell>
          <cell r="J1784">
            <v>0</v>
          </cell>
          <cell r="K1784" t="str">
            <v>JAWA TENGAH</v>
          </cell>
          <cell r="L1784" t="str">
            <v>KOTA SURAKARTA</v>
          </cell>
        </row>
        <row r="1785">
          <cell r="B1785" t="str">
            <v>F3372236</v>
          </cell>
          <cell r="C1785" t="str">
            <v>Apotik Vivo Mellisa</v>
          </cell>
          <cell r="D1785" t="str">
            <v>Apotik</v>
          </cell>
          <cell r="G1785">
            <v>33</v>
          </cell>
          <cell r="H1785">
            <v>3372</v>
          </cell>
          <cell r="I1785" t="str">
            <v>-</v>
          </cell>
          <cell r="J1785">
            <v>0</v>
          </cell>
          <cell r="K1785" t="str">
            <v>JAWA TENGAH</v>
          </cell>
          <cell r="L1785" t="str">
            <v>KOTA SURAKARTA</v>
          </cell>
        </row>
        <row r="1786">
          <cell r="B1786" t="str">
            <v>F3372237</v>
          </cell>
          <cell r="C1786" t="str">
            <v>Apotik Mugi Waras</v>
          </cell>
          <cell r="D1786" t="str">
            <v>Apotik</v>
          </cell>
          <cell r="G1786">
            <v>33</v>
          </cell>
          <cell r="H1786">
            <v>3372</v>
          </cell>
          <cell r="I1786" t="str">
            <v>-</v>
          </cell>
          <cell r="J1786">
            <v>0</v>
          </cell>
          <cell r="K1786" t="str">
            <v>JAWA TENGAH</v>
          </cell>
          <cell r="L1786" t="str">
            <v>KOTA SURAKARTA</v>
          </cell>
        </row>
        <row r="1787">
          <cell r="B1787" t="str">
            <v>F3372238</v>
          </cell>
          <cell r="C1787" t="str">
            <v>Apotik kencana</v>
          </cell>
          <cell r="D1787" t="str">
            <v>Apotik</v>
          </cell>
          <cell r="G1787">
            <v>33</v>
          </cell>
          <cell r="H1787">
            <v>3372</v>
          </cell>
          <cell r="I1787" t="str">
            <v>-</v>
          </cell>
          <cell r="J1787">
            <v>0</v>
          </cell>
          <cell r="K1787" t="str">
            <v>JAWA TENGAH</v>
          </cell>
          <cell r="L1787" t="str">
            <v>KOTA SURAKARTA</v>
          </cell>
        </row>
        <row r="1788">
          <cell r="B1788" t="str">
            <v>F3372239</v>
          </cell>
          <cell r="C1788" t="str">
            <v>Apotik Bagas Waras I</v>
          </cell>
          <cell r="D1788" t="str">
            <v>Apotik</v>
          </cell>
          <cell r="G1788">
            <v>33</v>
          </cell>
          <cell r="H1788">
            <v>3372</v>
          </cell>
          <cell r="I1788" t="str">
            <v>-</v>
          </cell>
          <cell r="J1788">
            <v>0</v>
          </cell>
          <cell r="K1788" t="str">
            <v>JAWA TENGAH</v>
          </cell>
          <cell r="L1788" t="str">
            <v>KOTA SURAKARTA</v>
          </cell>
        </row>
        <row r="1789">
          <cell r="B1789" t="str">
            <v>F3372240</v>
          </cell>
          <cell r="C1789" t="str">
            <v>Apotik Banyuanyar</v>
          </cell>
          <cell r="D1789" t="str">
            <v>Apotik</v>
          </cell>
          <cell r="G1789">
            <v>33</v>
          </cell>
          <cell r="H1789">
            <v>3372</v>
          </cell>
          <cell r="I1789" t="str">
            <v>-</v>
          </cell>
          <cell r="J1789">
            <v>0</v>
          </cell>
          <cell r="K1789" t="str">
            <v>JAWA TENGAH</v>
          </cell>
          <cell r="L1789" t="str">
            <v>KOTA SURAKARTA</v>
          </cell>
        </row>
        <row r="1790">
          <cell r="B1790" t="str">
            <v>F3372241</v>
          </cell>
          <cell r="C1790" t="str">
            <v>Apotik Vihari</v>
          </cell>
          <cell r="D1790" t="str">
            <v>Apotik</v>
          </cell>
          <cell r="G1790">
            <v>33</v>
          </cell>
          <cell r="H1790">
            <v>3372</v>
          </cell>
          <cell r="I1790" t="str">
            <v>-</v>
          </cell>
          <cell r="J1790">
            <v>0</v>
          </cell>
          <cell r="K1790" t="str">
            <v>JAWA TENGAH</v>
          </cell>
          <cell r="L1790" t="str">
            <v>KOTA SURAKARTA</v>
          </cell>
        </row>
        <row r="1791">
          <cell r="B1791" t="str">
            <v>F3372242</v>
          </cell>
          <cell r="C1791" t="str">
            <v>Apotik jamsaren</v>
          </cell>
          <cell r="D1791" t="str">
            <v>Apotik</v>
          </cell>
          <cell r="G1791">
            <v>33</v>
          </cell>
          <cell r="H1791">
            <v>3372</v>
          </cell>
          <cell r="I1791" t="str">
            <v>-</v>
          </cell>
          <cell r="J1791">
            <v>0</v>
          </cell>
          <cell r="K1791" t="str">
            <v>JAWA TENGAH</v>
          </cell>
          <cell r="L1791" t="str">
            <v>KOTA SURAKARTA</v>
          </cell>
        </row>
        <row r="1792">
          <cell r="B1792" t="str">
            <v>F3372243</v>
          </cell>
          <cell r="C1792" t="str">
            <v>Apotik unggul farma</v>
          </cell>
          <cell r="D1792" t="str">
            <v>Apotik</v>
          </cell>
          <cell r="G1792">
            <v>33</v>
          </cell>
          <cell r="H1792">
            <v>3372</v>
          </cell>
          <cell r="I1792" t="str">
            <v>-</v>
          </cell>
          <cell r="J1792">
            <v>0</v>
          </cell>
          <cell r="K1792" t="str">
            <v>JAWA TENGAH</v>
          </cell>
          <cell r="L1792" t="str">
            <v>KOTA SURAKARTA</v>
          </cell>
        </row>
        <row r="1793">
          <cell r="B1793" t="str">
            <v>F3372244</v>
          </cell>
          <cell r="C1793" t="str">
            <v>Apotik Berkah</v>
          </cell>
          <cell r="D1793" t="str">
            <v>Apotik</v>
          </cell>
          <cell r="G1793">
            <v>33</v>
          </cell>
          <cell r="H1793">
            <v>3372</v>
          </cell>
          <cell r="I1793" t="str">
            <v>-</v>
          </cell>
          <cell r="J1793">
            <v>0</v>
          </cell>
          <cell r="K1793" t="str">
            <v>JAWA TENGAH</v>
          </cell>
          <cell r="L1793" t="str">
            <v>KOTA SURAKARTA</v>
          </cell>
        </row>
        <row r="1794">
          <cell r="B1794" t="str">
            <v>F3372245</v>
          </cell>
          <cell r="C1794" t="str">
            <v>Apotik surya sehat</v>
          </cell>
          <cell r="D1794" t="str">
            <v>Apotik</v>
          </cell>
          <cell r="G1794">
            <v>33</v>
          </cell>
          <cell r="H1794">
            <v>3372</v>
          </cell>
          <cell r="I1794" t="str">
            <v>-</v>
          </cell>
          <cell r="J1794">
            <v>0</v>
          </cell>
          <cell r="K1794" t="str">
            <v>JAWA TENGAH</v>
          </cell>
          <cell r="L1794" t="str">
            <v>KOTA SURAKARTA</v>
          </cell>
        </row>
        <row r="1795">
          <cell r="B1795" t="str">
            <v>F3372246</v>
          </cell>
          <cell r="C1795" t="str">
            <v>Apotik Gremet</v>
          </cell>
          <cell r="D1795" t="str">
            <v>Apotik</v>
          </cell>
          <cell r="G1795">
            <v>33</v>
          </cell>
          <cell r="H1795">
            <v>3372</v>
          </cell>
          <cell r="I1795" t="str">
            <v>-</v>
          </cell>
          <cell r="J1795">
            <v>0</v>
          </cell>
          <cell r="K1795" t="str">
            <v>JAWA TENGAH</v>
          </cell>
          <cell r="L1795" t="str">
            <v>KOTA SURAKARTA</v>
          </cell>
        </row>
        <row r="1796">
          <cell r="B1796" t="str">
            <v>F3372247</v>
          </cell>
          <cell r="C1796" t="str">
            <v>Apotik Ella</v>
          </cell>
          <cell r="D1796" t="str">
            <v>Apotik</v>
          </cell>
          <cell r="G1796">
            <v>33</v>
          </cell>
          <cell r="H1796">
            <v>3372</v>
          </cell>
          <cell r="I1796" t="str">
            <v>-</v>
          </cell>
          <cell r="J1796">
            <v>0</v>
          </cell>
          <cell r="K1796" t="str">
            <v>JAWA TENGAH</v>
          </cell>
          <cell r="L1796" t="str">
            <v>KOTA SURAKARTA</v>
          </cell>
        </row>
        <row r="1797">
          <cell r="B1797" t="str">
            <v>F3372248</v>
          </cell>
          <cell r="C1797" t="str">
            <v>Apotik kinanti</v>
          </cell>
          <cell r="D1797" t="str">
            <v>Apotik</v>
          </cell>
          <cell r="G1797">
            <v>33</v>
          </cell>
          <cell r="H1797">
            <v>3372</v>
          </cell>
          <cell r="I1797" t="str">
            <v>-</v>
          </cell>
          <cell r="J1797">
            <v>0</v>
          </cell>
          <cell r="K1797" t="str">
            <v>JAWA TENGAH</v>
          </cell>
          <cell r="L1797" t="str">
            <v>KOTA SURAKARTA</v>
          </cell>
        </row>
        <row r="1798">
          <cell r="B1798" t="str">
            <v>F3372249</v>
          </cell>
          <cell r="C1798" t="str">
            <v>Apotik bouty medika</v>
          </cell>
          <cell r="D1798" t="str">
            <v>Apotik</v>
          </cell>
          <cell r="G1798">
            <v>33</v>
          </cell>
          <cell r="H1798">
            <v>3372</v>
          </cell>
          <cell r="I1798" t="str">
            <v>-</v>
          </cell>
          <cell r="J1798">
            <v>0</v>
          </cell>
          <cell r="K1798" t="str">
            <v>JAWA TENGAH</v>
          </cell>
          <cell r="L1798" t="str">
            <v>KOTA SURAKARTA</v>
          </cell>
        </row>
        <row r="1799">
          <cell r="B1799" t="str">
            <v>F3372250</v>
          </cell>
          <cell r="C1799" t="str">
            <v>Apotik 24 Surakarta</v>
          </cell>
          <cell r="D1799" t="str">
            <v>Apotik</v>
          </cell>
          <cell r="G1799">
            <v>33</v>
          </cell>
          <cell r="H1799">
            <v>3372</v>
          </cell>
          <cell r="I1799" t="str">
            <v>-</v>
          </cell>
          <cell r="J1799">
            <v>0</v>
          </cell>
          <cell r="K1799" t="str">
            <v>JAWA TENGAH</v>
          </cell>
          <cell r="L1799" t="str">
            <v>KOTA SURAKARTA</v>
          </cell>
        </row>
        <row r="1800">
          <cell r="B1800" t="str">
            <v>F3372251</v>
          </cell>
          <cell r="C1800" t="str">
            <v>Apotik setyo putro</v>
          </cell>
          <cell r="D1800" t="str">
            <v>Apotik</v>
          </cell>
          <cell r="G1800">
            <v>33</v>
          </cell>
          <cell r="H1800">
            <v>3372</v>
          </cell>
          <cell r="I1800" t="str">
            <v>-</v>
          </cell>
          <cell r="J1800">
            <v>0</v>
          </cell>
          <cell r="K1800" t="str">
            <v>JAWA TENGAH</v>
          </cell>
          <cell r="L1800" t="str">
            <v>KOTA SURAKARTA</v>
          </cell>
        </row>
        <row r="1801">
          <cell r="B1801" t="str">
            <v>F3372252</v>
          </cell>
          <cell r="C1801" t="str">
            <v>Apotik gytha farma</v>
          </cell>
          <cell r="D1801" t="str">
            <v>Apotik</v>
          </cell>
          <cell r="G1801">
            <v>33</v>
          </cell>
          <cell r="H1801">
            <v>3372</v>
          </cell>
          <cell r="I1801" t="str">
            <v>-</v>
          </cell>
          <cell r="J1801">
            <v>0</v>
          </cell>
          <cell r="K1801" t="str">
            <v>JAWA TENGAH</v>
          </cell>
          <cell r="L1801" t="str">
            <v>KOTA SURAKARTA</v>
          </cell>
        </row>
        <row r="1802">
          <cell r="B1802" t="str">
            <v>F3372253</v>
          </cell>
          <cell r="C1802" t="str">
            <v>Apotik Respati</v>
          </cell>
          <cell r="D1802" t="str">
            <v>Apotik</v>
          </cell>
          <cell r="G1802">
            <v>33</v>
          </cell>
          <cell r="H1802">
            <v>3372</v>
          </cell>
          <cell r="I1802" t="str">
            <v>-</v>
          </cell>
          <cell r="J1802">
            <v>0</v>
          </cell>
          <cell r="K1802" t="str">
            <v>JAWA TENGAH</v>
          </cell>
          <cell r="L1802" t="str">
            <v>KOTA SURAKARTA</v>
          </cell>
        </row>
        <row r="1803">
          <cell r="B1803" t="str">
            <v>F3372254</v>
          </cell>
          <cell r="C1803" t="str">
            <v>Apotik Erlangga</v>
          </cell>
          <cell r="D1803" t="str">
            <v>Apotik</v>
          </cell>
          <cell r="G1803">
            <v>33</v>
          </cell>
          <cell r="H1803">
            <v>3372</v>
          </cell>
          <cell r="I1803" t="str">
            <v>-</v>
          </cell>
          <cell r="J1803">
            <v>0</v>
          </cell>
          <cell r="K1803" t="str">
            <v>JAWA TENGAH</v>
          </cell>
          <cell r="L1803" t="str">
            <v>KOTA SURAKARTA</v>
          </cell>
        </row>
        <row r="1804">
          <cell r="B1804" t="str">
            <v>F3372255</v>
          </cell>
          <cell r="C1804" t="str">
            <v>Apotik makmur farma</v>
          </cell>
          <cell r="D1804" t="str">
            <v>Apotik</v>
          </cell>
          <cell r="G1804">
            <v>33</v>
          </cell>
          <cell r="H1804">
            <v>3372</v>
          </cell>
          <cell r="I1804" t="str">
            <v>-</v>
          </cell>
          <cell r="J1804">
            <v>0</v>
          </cell>
          <cell r="K1804" t="str">
            <v>JAWA TENGAH</v>
          </cell>
          <cell r="L1804" t="str">
            <v>KOTA SURAKARTA</v>
          </cell>
        </row>
        <row r="1805">
          <cell r="B1805" t="str">
            <v>F3372264</v>
          </cell>
          <cell r="C1805" t="str">
            <v>Apotik Danusuman</v>
          </cell>
          <cell r="D1805" t="str">
            <v>Apotik</v>
          </cell>
          <cell r="G1805">
            <v>33</v>
          </cell>
          <cell r="H1805">
            <v>3372</v>
          </cell>
          <cell r="I1805" t="str">
            <v>-</v>
          </cell>
          <cell r="J1805">
            <v>0</v>
          </cell>
          <cell r="K1805" t="str">
            <v>JAWA TENGAH</v>
          </cell>
          <cell r="L1805" t="str">
            <v>KOTA SURAKARTA</v>
          </cell>
        </row>
        <row r="1806">
          <cell r="B1806" t="str">
            <v>F3372265</v>
          </cell>
          <cell r="C1806" t="str">
            <v>Apotik Nadia</v>
          </cell>
          <cell r="D1806" t="str">
            <v>Apotik</v>
          </cell>
          <cell r="G1806">
            <v>33</v>
          </cell>
          <cell r="H1806">
            <v>3372</v>
          </cell>
          <cell r="I1806" t="str">
            <v>-</v>
          </cell>
          <cell r="J1806">
            <v>0</v>
          </cell>
          <cell r="K1806" t="str">
            <v>JAWA TENGAH</v>
          </cell>
          <cell r="L1806" t="str">
            <v>KOTA SURAKARTA</v>
          </cell>
        </row>
        <row r="1807">
          <cell r="B1807" t="str">
            <v>F3372266</v>
          </cell>
          <cell r="C1807" t="str">
            <v>Apotik Raditya</v>
          </cell>
          <cell r="D1807" t="str">
            <v>Apotik</v>
          </cell>
          <cell r="G1807">
            <v>33</v>
          </cell>
          <cell r="H1807">
            <v>3372</v>
          </cell>
          <cell r="I1807" t="str">
            <v>-</v>
          </cell>
          <cell r="J1807">
            <v>0</v>
          </cell>
          <cell r="K1807" t="str">
            <v>JAWA TENGAH</v>
          </cell>
          <cell r="L1807" t="str">
            <v>KOTA SURAKARTA</v>
          </cell>
        </row>
        <row r="1808">
          <cell r="B1808" t="str">
            <v>F3372268</v>
          </cell>
          <cell r="C1808" t="str">
            <v>Apotik Tresno Sehat</v>
          </cell>
          <cell r="D1808" t="str">
            <v>Apotik</v>
          </cell>
          <cell r="G1808">
            <v>33</v>
          </cell>
          <cell r="H1808">
            <v>3372</v>
          </cell>
          <cell r="I1808" t="str">
            <v>-</v>
          </cell>
          <cell r="J1808">
            <v>0</v>
          </cell>
          <cell r="K1808" t="str">
            <v>JAWA TENGAH</v>
          </cell>
          <cell r="L1808" t="str">
            <v>KOTA SURAKARTA</v>
          </cell>
        </row>
        <row r="1809">
          <cell r="B1809" t="str">
            <v>F3372269</v>
          </cell>
          <cell r="C1809" t="str">
            <v>Apotik Ceria</v>
          </cell>
          <cell r="D1809" t="str">
            <v>Apotik</v>
          </cell>
          <cell r="G1809">
            <v>33</v>
          </cell>
          <cell r="H1809">
            <v>3372</v>
          </cell>
          <cell r="I1809" t="str">
            <v>-</v>
          </cell>
          <cell r="J1809">
            <v>0</v>
          </cell>
          <cell r="K1809" t="str">
            <v>JAWA TENGAH</v>
          </cell>
          <cell r="L1809" t="str">
            <v>KOTA SURAKARTA</v>
          </cell>
        </row>
        <row r="1810">
          <cell r="B1810" t="str">
            <v>F3373014</v>
          </cell>
          <cell r="C1810" t="str">
            <v>APOTEK WAHID</v>
          </cell>
          <cell r="D1810" t="str">
            <v>Apotik</v>
          </cell>
          <cell r="G1810">
            <v>33</v>
          </cell>
          <cell r="H1810">
            <v>3373</v>
          </cell>
          <cell r="I1810" t="str">
            <v>-</v>
          </cell>
          <cell r="J1810">
            <v>0</v>
          </cell>
          <cell r="K1810" t="str">
            <v>JAWA TENGAH</v>
          </cell>
          <cell r="L1810" t="str">
            <v>KOTA SALATIGA</v>
          </cell>
        </row>
        <row r="1811">
          <cell r="B1811" t="str">
            <v>F3373015</v>
          </cell>
          <cell r="C1811" t="str">
            <v>APOTEK PUTRA</v>
          </cell>
          <cell r="D1811" t="str">
            <v>Apotik</v>
          </cell>
          <cell r="G1811">
            <v>33</v>
          </cell>
          <cell r="H1811">
            <v>3373</v>
          </cell>
          <cell r="I1811" t="str">
            <v>-</v>
          </cell>
          <cell r="J1811">
            <v>0</v>
          </cell>
          <cell r="K1811" t="str">
            <v>JAWA TENGAH</v>
          </cell>
          <cell r="L1811" t="str">
            <v>KOTA SALATIGA</v>
          </cell>
        </row>
        <row r="1812">
          <cell r="B1812" t="str">
            <v>F3373016</v>
          </cell>
          <cell r="C1812" t="str">
            <v>APOTEK INTRAFARM</v>
          </cell>
          <cell r="D1812" t="str">
            <v>Apotik</v>
          </cell>
          <cell r="G1812">
            <v>33</v>
          </cell>
          <cell r="H1812">
            <v>3373</v>
          </cell>
          <cell r="I1812" t="str">
            <v>-</v>
          </cell>
          <cell r="J1812">
            <v>0</v>
          </cell>
          <cell r="K1812" t="str">
            <v>JAWA TENGAH</v>
          </cell>
          <cell r="L1812" t="str">
            <v>KOTA SALATIGA</v>
          </cell>
        </row>
        <row r="1813">
          <cell r="B1813" t="str">
            <v>F3373017</v>
          </cell>
          <cell r="C1813" t="str">
            <v>APOTEK INTRASAL</v>
          </cell>
          <cell r="D1813" t="str">
            <v>Apotik</v>
          </cell>
          <cell r="G1813">
            <v>33</v>
          </cell>
          <cell r="H1813">
            <v>3373</v>
          </cell>
          <cell r="I1813" t="str">
            <v>-</v>
          </cell>
          <cell r="J1813">
            <v>0</v>
          </cell>
          <cell r="K1813" t="str">
            <v>JAWA TENGAH</v>
          </cell>
          <cell r="L1813" t="str">
            <v>KOTA SALATIGA</v>
          </cell>
        </row>
        <row r="1814">
          <cell r="B1814" t="str">
            <v>F3373018</v>
          </cell>
          <cell r="C1814" t="str">
            <v>APOTEK PURI FARMA</v>
          </cell>
          <cell r="D1814" t="str">
            <v>Apotik</v>
          </cell>
          <cell r="G1814">
            <v>33</v>
          </cell>
          <cell r="H1814">
            <v>3373</v>
          </cell>
          <cell r="I1814" t="str">
            <v>-</v>
          </cell>
          <cell r="J1814">
            <v>0</v>
          </cell>
          <cell r="K1814" t="str">
            <v>JAWA TENGAH</v>
          </cell>
          <cell r="L1814" t="str">
            <v>KOTA SALATIGA</v>
          </cell>
        </row>
        <row r="1815">
          <cell r="B1815" t="str">
            <v>F3373019</v>
          </cell>
          <cell r="C1815" t="str">
            <v>APOTEK GANESA</v>
          </cell>
          <cell r="D1815" t="str">
            <v>Apotik</v>
          </cell>
          <cell r="G1815">
            <v>33</v>
          </cell>
          <cell r="H1815">
            <v>3373</v>
          </cell>
          <cell r="I1815" t="str">
            <v>-</v>
          </cell>
          <cell r="J1815">
            <v>0</v>
          </cell>
          <cell r="K1815" t="str">
            <v>JAWA TENGAH</v>
          </cell>
          <cell r="L1815" t="str">
            <v>KOTA SALATIGA</v>
          </cell>
        </row>
        <row r="1816">
          <cell r="B1816" t="str">
            <v>F3373020</v>
          </cell>
          <cell r="C1816" t="str">
            <v>APOTEK YANI ASRI</v>
          </cell>
          <cell r="D1816" t="str">
            <v>Apotik</v>
          </cell>
          <cell r="G1816">
            <v>33</v>
          </cell>
          <cell r="H1816">
            <v>3373</v>
          </cell>
          <cell r="I1816" t="str">
            <v>-</v>
          </cell>
          <cell r="J1816">
            <v>0</v>
          </cell>
          <cell r="K1816" t="str">
            <v>JAWA TENGAH</v>
          </cell>
          <cell r="L1816" t="str">
            <v>KOTA SALATIGA</v>
          </cell>
        </row>
        <row r="1817">
          <cell r="B1817" t="str">
            <v>F3373021</v>
          </cell>
          <cell r="C1817" t="str">
            <v>APOTEK MUTIARA BUNDA</v>
          </cell>
          <cell r="D1817" t="str">
            <v>Apotik</v>
          </cell>
          <cell r="G1817">
            <v>33</v>
          </cell>
          <cell r="H1817">
            <v>3373</v>
          </cell>
          <cell r="I1817" t="str">
            <v>-</v>
          </cell>
          <cell r="J1817">
            <v>0</v>
          </cell>
          <cell r="K1817" t="str">
            <v>JAWA TENGAH</v>
          </cell>
          <cell r="L1817" t="str">
            <v>KOTA SALATIGA</v>
          </cell>
        </row>
        <row r="1818">
          <cell r="B1818" t="str">
            <v>F3373022</v>
          </cell>
          <cell r="C1818" t="str">
            <v>APOTEK TEGALREJO</v>
          </cell>
          <cell r="D1818" t="str">
            <v>Apotik</v>
          </cell>
          <cell r="G1818">
            <v>33</v>
          </cell>
          <cell r="H1818">
            <v>3373</v>
          </cell>
          <cell r="I1818" t="str">
            <v>-</v>
          </cell>
          <cell r="J1818">
            <v>0</v>
          </cell>
          <cell r="K1818" t="str">
            <v>JAWA TENGAH</v>
          </cell>
          <cell r="L1818" t="str">
            <v>KOTA SALATIGA</v>
          </cell>
        </row>
        <row r="1819">
          <cell r="B1819" t="str">
            <v>F3373023</v>
          </cell>
          <cell r="C1819" t="str">
            <v>APOTEK AGAPE</v>
          </cell>
          <cell r="D1819" t="str">
            <v>Apotik</v>
          </cell>
          <cell r="G1819">
            <v>33</v>
          </cell>
          <cell r="H1819">
            <v>3373</v>
          </cell>
          <cell r="I1819" t="str">
            <v>-</v>
          </cell>
          <cell r="J1819">
            <v>0</v>
          </cell>
          <cell r="K1819" t="str">
            <v>JAWA TENGAH</v>
          </cell>
          <cell r="L1819" t="str">
            <v>KOTA SALATIGA</v>
          </cell>
        </row>
        <row r="1820">
          <cell r="B1820" t="str">
            <v>F3373024</v>
          </cell>
          <cell r="C1820" t="str">
            <v>APOTEK FORTUNE FARMA</v>
          </cell>
          <cell r="D1820" t="str">
            <v>Apotik</v>
          </cell>
          <cell r="G1820">
            <v>33</v>
          </cell>
          <cell r="H1820">
            <v>3373</v>
          </cell>
          <cell r="I1820" t="str">
            <v>-</v>
          </cell>
          <cell r="J1820">
            <v>0</v>
          </cell>
          <cell r="K1820" t="str">
            <v>JAWA TENGAH</v>
          </cell>
          <cell r="L1820" t="str">
            <v>KOTA SALATIGA</v>
          </cell>
        </row>
        <row r="1821">
          <cell r="B1821" t="str">
            <v>F3373025</v>
          </cell>
          <cell r="C1821" t="str">
            <v>APOTEK TINGKIR</v>
          </cell>
          <cell r="D1821" t="str">
            <v>Apotik</v>
          </cell>
          <cell r="G1821">
            <v>33</v>
          </cell>
          <cell r="H1821">
            <v>3373</v>
          </cell>
          <cell r="I1821" t="str">
            <v>-</v>
          </cell>
          <cell r="J1821">
            <v>0</v>
          </cell>
          <cell r="K1821" t="str">
            <v>JAWA TENGAH</v>
          </cell>
          <cell r="L1821" t="str">
            <v>KOTA SALATIGA</v>
          </cell>
        </row>
        <row r="1822">
          <cell r="B1822" t="str">
            <v>F3373026</v>
          </cell>
          <cell r="C1822" t="str">
            <v>APOTEK SALATIGA</v>
          </cell>
          <cell r="D1822" t="str">
            <v>Apotik</v>
          </cell>
          <cell r="G1822">
            <v>33</v>
          </cell>
          <cell r="H1822">
            <v>3373</v>
          </cell>
          <cell r="I1822" t="str">
            <v>-</v>
          </cell>
          <cell r="J1822">
            <v>0</v>
          </cell>
          <cell r="K1822" t="str">
            <v>JAWA TENGAH</v>
          </cell>
          <cell r="L1822" t="str">
            <v>KOTA SALATIGA</v>
          </cell>
        </row>
        <row r="1823">
          <cell r="B1823" t="str">
            <v>F3373027</v>
          </cell>
          <cell r="C1823" t="str">
            <v>APOTEK DENTA 29</v>
          </cell>
          <cell r="D1823" t="str">
            <v>Apotik</v>
          </cell>
          <cell r="G1823">
            <v>33</v>
          </cell>
          <cell r="H1823">
            <v>3373</v>
          </cell>
          <cell r="I1823" t="str">
            <v>-</v>
          </cell>
          <cell r="J1823">
            <v>0</v>
          </cell>
          <cell r="K1823" t="str">
            <v>JAWA TENGAH</v>
          </cell>
          <cell r="L1823" t="str">
            <v>KOTA SALATIGA</v>
          </cell>
        </row>
        <row r="1824">
          <cell r="B1824" t="str">
            <v>F3373028</v>
          </cell>
          <cell r="C1824" t="str">
            <v>APOTEK SUMBER WARAS</v>
          </cell>
          <cell r="D1824" t="str">
            <v>Apotik</v>
          </cell>
          <cell r="G1824">
            <v>33</v>
          </cell>
          <cell r="H1824">
            <v>3373</v>
          </cell>
          <cell r="I1824" t="str">
            <v>-</v>
          </cell>
          <cell r="J1824">
            <v>0</v>
          </cell>
          <cell r="K1824" t="str">
            <v>JAWA TENGAH</v>
          </cell>
          <cell r="L1824" t="str">
            <v>KOTA SALATIGA</v>
          </cell>
        </row>
        <row r="1825">
          <cell r="B1825" t="str">
            <v>F3373029</v>
          </cell>
          <cell r="C1825" t="str">
            <v>APOTEK ANUGERAH FARMA</v>
          </cell>
          <cell r="D1825" t="str">
            <v>Apotik</v>
          </cell>
          <cell r="G1825">
            <v>33</v>
          </cell>
          <cell r="H1825">
            <v>3373</v>
          </cell>
          <cell r="I1825" t="str">
            <v>-</v>
          </cell>
          <cell r="J1825">
            <v>0</v>
          </cell>
          <cell r="K1825" t="str">
            <v>JAWA TENGAH</v>
          </cell>
          <cell r="L1825" t="str">
            <v>KOTA SALATIGA</v>
          </cell>
        </row>
        <row r="1826">
          <cell r="B1826" t="str">
            <v>F3373030</v>
          </cell>
          <cell r="C1826" t="str">
            <v>APOTEK VITRA</v>
          </cell>
          <cell r="D1826" t="str">
            <v>Apotik</v>
          </cell>
          <cell r="G1826">
            <v>33</v>
          </cell>
          <cell r="H1826">
            <v>3373</v>
          </cell>
          <cell r="I1826" t="str">
            <v>-</v>
          </cell>
          <cell r="J1826">
            <v>0</v>
          </cell>
          <cell r="K1826" t="str">
            <v>JAWA TENGAH</v>
          </cell>
          <cell r="L1826" t="str">
            <v>KOTA SALATIGA</v>
          </cell>
        </row>
        <row r="1827">
          <cell r="B1827" t="str">
            <v>F3373031</v>
          </cell>
          <cell r="C1827" t="str">
            <v>APOTEK 24 JAM</v>
          </cell>
          <cell r="D1827" t="str">
            <v>Apotik</v>
          </cell>
          <cell r="G1827">
            <v>33</v>
          </cell>
          <cell r="H1827">
            <v>3373</v>
          </cell>
          <cell r="I1827" t="str">
            <v>-</v>
          </cell>
          <cell r="J1827">
            <v>0</v>
          </cell>
          <cell r="K1827" t="str">
            <v>JAWA TENGAH</v>
          </cell>
          <cell r="L1827" t="str">
            <v>KOTA SALATIGA</v>
          </cell>
        </row>
        <row r="1828">
          <cell r="B1828" t="str">
            <v>F3373032</v>
          </cell>
          <cell r="C1828" t="str">
            <v>APOTEK KIMIA FARMA</v>
          </cell>
          <cell r="D1828" t="str">
            <v>Apotik</v>
          </cell>
          <cell r="G1828">
            <v>33</v>
          </cell>
          <cell r="H1828">
            <v>3373</v>
          </cell>
          <cell r="I1828" t="str">
            <v>-</v>
          </cell>
          <cell r="J1828">
            <v>0</v>
          </cell>
          <cell r="K1828" t="str">
            <v>JAWA TENGAH</v>
          </cell>
          <cell r="L1828" t="str">
            <v>KOTA SALATIGA</v>
          </cell>
        </row>
        <row r="1829">
          <cell r="B1829" t="str">
            <v>F3373033</v>
          </cell>
          <cell r="C1829" t="str">
            <v>APOTEK HASIL SALATIGA</v>
          </cell>
          <cell r="D1829" t="str">
            <v>Apotik</v>
          </cell>
          <cell r="G1829">
            <v>33</v>
          </cell>
          <cell r="H1829">
            <v>3373</v>
          </cell>
          <cell r="I1829" t="str">
            <v>-</v>
          </cell>
          <cell r="J1829">
            <v>0</v>
          </cell>
          <cell r="K1829" t="str">
            <v>JAWA TENGAH</v>
          </cell>
          <cell r="L1829" t="str">
            <v>KOTA SALATIGA</v>
          </cell>
        </row>
        <row r="1830">
          <cell r="B1830" t="str">
            <v>F3373034</v>
          </cell>
          <cell r="C1830" t="str">
            <v>APOTEK INDO JAYA</v>
          </cell>
          <cell r="D1830" t="str">
            <v>Apotik</v>
          </cell>
          <cell r="G1830">
            <v>33</v>
          </cell>
          <cell r="H1830">
            <v>3373</v>
          </cell>
          <cell r="I1830" t="str">
            <v>-</v>
          </cell>
          <cell r="J1830">
            <v>0</v>
          </cell>
          <cell r="K1830" t="str">
            <v>JAWA TENGAH</v>
          </cell>
          <cell r="L1830" t="str">
            <v>KOTA SALATIGA</v>
          </cell>
        </row>
        <row r="1831">
          <cell r="B1831" t="str">
            <v>F3373035</v>
          </cell>
          <cell r="C1831" t="str">
            <v>APOTEK SRI HUSADA</v>
          </cell>
          <cell r="D1831" t="str">
            <v>Apotik</v>
          </cell>
          <cell r="G1831">
            <v>33</v>
          </cell>
          <cell r="H1831">
            <v>3373</v>
          </cell>
          <cell r="I1831" t="str">
            <v>-</v>
          </cell>
          <cell r="J1831">
            <v>0</v>
          </cell>
          <cell r="K1831" t="str">
            <v>JAWA TENGAH</v>
          </cell>
          <cell r="L1831" t="str">
            <v>KOTA SALATIGA</v>
          </cell>
        </row>
        <row r="1832">
          <cell r="B1832" t="str">
            <v>F3373036</v>
          </cell>
          <cell r="C1832" t="str">
            <v>APOTEK GRAHA INTERNA</v>
          </cell>
          <cell r="D1832" t="str">
            <v>Apotik</v>
          </cell>
          <cell r="G1832">
            <v>33</v>
          </cell>
          <cell r="H1832">
            <v>3373</v>
          </cell>
          <cell r="I1832" t="str">
            <v>-</v>
          </cell>
          <cell r="J1832">
            <v>0</v>
          </cell>
          <cell r="K1832" t="str">
            <v>JAWA TENGAH</v>
          </cell>
          <cell r="L1832" t="str">
            <v>KOTA SALATIGA</v>
          </cell>
        </row>
        <row r="1833">
          <cell r="B1833" t="str">
            <v>F3373037</v>
          </cell>
          <cell r="C1833" t="str">
            <v>APOTEK BUNDA</v>
          </cell>
          <cell r="D1833" t="str">
            <v>Apotik</v>
          </cell>
          <cell r="G1833">
            <v>33</v>
          </cell>
          <cell r="H1833">
            <v>3373</v>
          </cell>
          <cell r="I1833" t="str">
            <v>-</v>
          </cell>
          <cell r="J1833">
            <v>0</v>
          </cell>
          <cell r="K1833" t="str">
            <v>JAWA TENGAH</v>
          </cell>
          <cell r="L1833" t="str">
            <v>KOTA SALATIGA</v>
          </cell>
        </row>
        <row r="1834">
          <cell r="B1834" t="str">
            <v>F3373038</v>
          </cell>
          <cell r="C1834" t="str">
            <v>APOTEK HUSADA</v>
          </cell>
          <cell r="D1834" t="str">
            <v>Apotik</v>
          </cell>
          <cell r="G1834">
            <v>33</v>
          </cell>
          <cell r="H1834">
            <v>3373</v>
          </cell>
          <cell r="I1834" t="str">
            <v>-</v>
          </cell>
          <cell r="J1834">
            <v>0</v>
          </cell>
          <cell r="K1834" t="str">
            <v>JAWA TENGAH</v>
          </cell>
          <cell r="L1834" t="str">
            <v>KOTA SALATIGA</v>
          </cell>
        </row>
        <row r="1835">
          <cell r="B1835" t="str">
            <v>F3376101</v>
          </cell>
          <cell r="C1835" t="str">
            <v>Apotik Kaharunia</v>
          </cell>
          <cell r="D1835" t="str">
            <v>Apotik</v>
          </cell>
          <cell r="G1835">
            <v>33</v>
          </cell>
          <cell r="H1835">
            <v>3376</v>
          </cell>
          <cell r="I1835" t="str">
            <v>-</v>
          </cell>
          <cell r="J1835">
            <v>0</v>
          </cell>
          <cell r="K1835" t="str">
            <v>JAWA TENGAH</v>
          </cell>
          <cell r="L1835" t="str">
            <v>KOTA TEGAL</v>
          </cell>
        </row>
        <row r="1836">
          <cell r="B1836" t="str">
            <v>F3376102</v>
          </cell>
          <cell r="C1836" t="str">
            <v>Apotik Mentari Farma</v>
          </cell>
          <cell r="D1836" t="str">
            <v>Apotik</v>
          </cell>
          <cell r="G1836">
            <v>33</v>
          </cell>
          <cell r="H1836">
            <v>3376</v>
          </cell>
          <cell r="I1836" t="str">
            <v>-</v>
          </cell>
          <cell r="J1836">
            <v>0</v>
          </cell>
          <cell r="K1836" t="str">
            <v>JAWA TENGAH</v>
          </cell>
          <cell r="L1836" t="str">
            <v>KOTA TEGAL</v>
          </cell>
        </row>
        <row r="1837">
          <cell r="B1837" t="str">
            <v>F3376103</v>
          </cell>
          <cell r="C1837" t="str">
            <v>Apotik Dermato Medika</v>
          </cell>
          <cell r="D1837" t="str">
            <v>Apotik</v>
          </cell>
          <cell r="G1837">
            <v>33</v>
          </cell>
          <cell r="H1837">
            <v>3376</v>
          </cell>
          <cell r="I1837" t="str">
            <v>-</v>
          </cell>
          <cell r="J1837">
            <v>0</v>
          </cell>
          <cell r="K1837" t="str">
            <v>JAWA TENGAH</v>
          </cell>
          <cell r="L1837" t="str">
            <v>KOTA TEGAL</v>
          </cell>
        </row>
        <row r="1838">
          <cell r="B1838" t="str">
            <v>F3376104</v>
          </cell>
          <cell r="C1838" t="str">
            <v>Apotik Ababil</v>
          </cell>
          <cell r="D1838" t="str">
            <v>Apotik</v>
          </cell>
          <cell r="G1838">
            <v>33</v>
          </cell>
          <cell r="H1838">
            <v>3376</v>
          </cell>
          <cell r="I1838" t="str">
            <v>-</v>
          </cell>
          <cell r="J1838">
            <v>0</v>
          </cell>
          <cell r="K1838" t="str">
            <v>JAWA TENGAH</v>
          </cell>
          <cell r="L1838" t="str">
            <v>KOTA TEGAL</v>
          </cell>
        </row>
        <row r="1839">
          <cell r="B1839" t="str">
            <v>F3376105</v>
          </cell>
          <cell r="C1839" t="str">
            <v>Apotik Permata</v>
          </cell>
          <cell r="D1839" t="str">
            <v>Apotik</v>
          </cell>
          <cell r="G1839">
            <v>33</v>
          </cell>
          <cell r="H1839">
            <v>3376</v>
          </cell>
          <cell r="I1839" t="str">
            <v>-</v>
          </cell>
          <cell r="J1839">
            <v>0</v>
          </cell>
          <cell r="K1839" t="str">
            <v>JAWA TENGAH</v>
          </cell>
          <cell r="L1839" t="str">
            <v>KOTA TEGAL</v>
          </cell>
        </row>
        <row r="1840">
          <cell r="B1840" t="str">
            <v>F3376106</v>
          </cell>
          <cell r="C1840" t="str">
            <v>Apotik Sumber Waras Jaya</v>
          </cell>
          <cell r="D1840" t="str">
            <v>Apotik</v>
          </cell>
          <cell r="G1840">
            <v>33</v>
          </cell>
          <cell r="H1840">
            <v>3376</v>
          </cell>
          <cell r="I1840" t="str">
            <v>-</v>
          </cell>
          <cell r="J1840">
            <v>0</v>
          </cell>
          <cell r="K1840" t="str">
            <v>JAWA TENGAH</v>
          </cell>
          <cell r="L1840" t="str">
            <v>KOTA TEGAL</v>
          </cell>
        </row>
        <row r="1841">
          <cell r="B1841" t="str">
            <v>F3376107</v>
          </cell>
          <cell r="C1841" t="str">
            <v>Apotik Debong</v>
          </cell>
          <cell r="D1841" t="str">
            <v>Apotik</v>
          </cell>
          <cell r="G1841">
            <v>33</v>
          </cell>
          <cell r="H1841">
            <v>3376</v>
          </cell>
          <cell r="I1841" t="str">
            <v>-</v>
          </cell>
          <cell r="J1841">
            <v>0</v>
          </cell>
          <cell r="K1841" t="str">
            <v>JAWA TENGAH</v>
          </cell>
          <cell r="L1841" t="str">
            <v>KOTA TEGAL</v>
          </cell>
        </row>
        <row r="1842">
          <cell r="B1842" t="str">
            <v>F3376108</v>
          </cell>
          <cell r="C1842" t="str">
            <v>Apotik Dawa Farma</v>
          </cell>
          <cell r="D1842" t="str">
            <v>Apotik</v>
          </cell>
          <cell r="G1842">
            <v>33</v>
          </cell>
          <cell r="H1842">
            <v>3376</v>
          </cell>
          <cell r="I1842" t="str">
            <v>-</v>
          </cell>
          <cell r="J1842">
            <v>0</v>
          </cell>
          <cell r="K1842" t="str">
            <v>JAWA TENGAH</v>
          </cell>
          <cell r="L1842" t="str">
            <v>KOTA TEGAL</v>
          </cell>
        </row>
        <row r="1843">
          <cell r="B1843" t="str">
            <v>F3376109</v>
          </cell>
          <cell r="C1843" t="str">
            <v>Apotik Mandala</v>
          </cell>
          <cell r="D1843" t="str">
            <v>Apotik</v>
          </cell>
          <cell r="G1843">
            <v>33</v>
          </cell>
          <cell r="H1843">
            <v>3376</v>
          </cell>
          <cell r="I1843" t="str">
            <v>-</v>
          </cell>
          <cell r="J1843">
            <v>0</v>
          </cell>
          <cell r="K1843" t="str">
            <v>JAWA TENGAH</v>
          </cell>
          <cell r="L1843" t="str">
            <v>KOTA TEGAL</v>
          </cell>
        </row>
        <row r="1844">
          <cell r="B1844" t="str">
            <v>F3376110</v>
          </cell>
          <cell r="C1844" t="str">
            <v>Apotik Sehati</v>
          </cell>
          <cell r="D1844" t="str">
            <v>Apotik</v>
          </cell>
          <cell r="G1844">
            <v>33</v>
          </cell>
          <cell r="H1844">
            <v>3376</v>
          </cell>
          <cell r="I1844" t="str">
            <v>-</v>
          </cell>
          <cell r="J1844">
            <v>0</v>
          </cell>
          <cell r="K1844" t="str">
            <v>JAWA TENGAH</v>
          </cell>
          <cell r="L1844" t="str">
            <v>KOTA TEGAL</v>
          </cell>
        </row>
        <row r="1845">
          <cell r="B1845" t="str">
            <v>F3376111</v>
          </cell>
          <cell r="C1845" t="str">
            <v>Apotik Nurshifa</v>
          </cell>
          <cell r="D1845" t="str">
            <v>Apotik</v>
          </cell>
          <cell r="G1845">
            <v>33</v>
          </cell>
          <cell r="H1845">
            <v>3376</v>
          </cell>
          <cell r="I1845" t="str">
            <v>-</v>
          </cell>
          <cell r="J1845">
            <v>0</v>
          </cell>
          <cell r="K1845" t="str">
            <v>JAWA TENGAH</v>
          </cell>
          <cell r="L1845" t="str">
            <v>KOTA TEGAL</v>
          </cell>
        </row>
        <row r="1846">
          <cell r="B1846" t="str">
            <v>F3376112</v>
          </cell>
          <cell r="C1846" t="str">
            <v>Apotik KS Tubun</v>
          </cell>
          <cell r="D1846" t="str">
            <v>Apotik</v>
          </cell>
          <cell r="G1846">
            <v>33</v>
          </cell>
          <cell r="H1846">
            <v>3376</v>
          </cell>
          <cell r="I1846" t="str">
            <v>-</v>
          </cell>
          <cell r="J1846">
            <v>0</v>
          </cell>
          <cell r="K1846" t="str">
            <v>JAWA TENGAH</v>
          </cell>
          <cell r="L1846" t="str">
            <v>KOTA TEGAL</v>
          </cell>
        </row>
        <row r="1847">
          <cell r="B1847" t="str">
            <v>F3376113</v>
          </cell>
          <cell r="C1847" t="str">
            <v>Apotik Amalia</v>
          </cell>
          <cell r="D1847" t="str">
            <v>Apotik</v>
          </cell>
          <cell r="G1847">
            <v>33</v>
          </cell>
          <cell r="H1847">
            <v>3376</v>
          </cell>
          <cell r="I1847" t="str">
            <v>-</v>
          </cell>
          <cell r="J1847">
            <v>0</v>
          </cell>
          <cell r="K1847" t="str">
            <v>JAWA TENGAH</v>
          </cell>
          <cell r="L1847" t="str">
            <v>KOTA TEGAL</v>
          </cell>
        </row>
        <row r="1848">
          <cell r="B1848" t="str">
            <v>F3376114</v>
          </cell>
          <cell r="C1848" t="str">
            <v>Apotik Gajahmada</v>
          </cell>
          <cell r="D1848" t="str">
            <v>Apotik</v>
          </cell>
          <cell r="G1848">
            <v>33</v>
          </cell>
          <cell r="H1848">
            <v>3376</v>
          </cell>
          <cell r="I1848" t="str">
            <v>-</v>
          </cell>
          <cell r="J1848">
            <v>0</v>
          </cell>
          <cell r="K1848" t="str">
            <v>JAWA TENGAH</v>
          </cell>
          <cell r="L1848" t="str">
            <v>KOTA TEGAL</v>
          </cell>
        </row>
        <row r="1849">
          <cell r="B1849" t="str">
            <v>F3376115</v>
          </cell>
          <cell r="C1849" t="str">
            <v>Apotik Hanoman</v>
          </cell>
          <cell r="D1849" t="str">
            <v>Apotik</v>
          </cell>
          <cell r="G1849">
            <v>33</v>
          </cell>
          <cell r="H1849">
            <v>3376</v>
          </cell>
          <cell r="I1849" t="str">
            <v>-</v>
          </cell>
          <cell r="J1849">
            <v>0</v>
          </cell>
          <cell r="K1849" t="str">
            <v>JAWA TENGAH</v>
          </cell>
          <cell r="L1849" t="str">
            <v>KOTA TEGAL</v>
          </cell>
        </row>
        <row r="1850">
          <cell r="B1850" t="str">
            <v>F3376116</v>
          </cell>
          <cell r="C1850" t="str">
            <v>Apotik Kejambon</v>
          </cell>
          <cell r="D1850" t="str">
            <v>Apotik</v>
          </cell>
          <cell r="G1850">
            <v>33</v>
          </cell>
          <cell r="H1850">
            <v>3376</v>
          </cell>
          <cell r="I1850" t="str">
            <v>-</v>
          </cell>
          <cell r="J1850">
            <v>0</v>
          </cell>
          <cell r="K1850" t="str">
            <v>JAWA TENGAH</v>
          </cell>
          <cell r="L1850" t="str">
            <v>KOTA TEGAL</v>
          </cell>
        </row>
        <row r="1851">
          <cell r="B1851" t="str">
            <v>F3376117</v>
          </cell>
          <cell r="C1851" t="str">
            <v>Apotik Labora</v>
          </cell>
          <cell r="D1851" t="str">
            <v>Apotik</v>
          </cell>
          <cell r="G1851">
            <v>33</v>
          </cell>
          <cell r="H1851">
            <v>3376</v>
          </cell>
          <cell r="I1851" t="str">
            <v>-</v>
          </cell>
          <cell r="J1851">
            <v>0</v>
          </cell>
          <cell r="K1851" t="str">
            <v>JAWA TENGAH</v>
          </cell>
          <cell r="L1851" t="str">
            <v>KOTA TEGAL</v>
          </cell>
        </row>
        <row r="1852">
          <cell r="B1852" t="str">
            <v>F3376118</v>
          </cell>
          <cell r="C1852" t="str">
            <v>Apotik Garuda Farma</v>
          </cell>
          <cell r="D1852" t="str">
            <v>Apotik</v>
          </cell>
          <cell r="G1852">
            <v>33</v>
          </cell>
          <cell r="H1852">
            <v>3376</v>
          </cell>
          <cell r="I1852" t="str">
            <v>-</v>
          </cell>
          <cell r="J1852">
            <v>0</v>
          </cell>
          <cell r="K1852" t="str">
            <v>JAWA TENGAH</v>
          </cell>
          <cell r="L1852" t="str">
            <v>KOTA TEGAL</v>
          </cell>
        </row>
        <row r="1853">
          <cell r="B1853" t="str">
            <v>F3376119</v>
          </cell>
          <cell r="C1853" t="str">
            <v>Apotik Sabda Waras</v>
          </cell>
          <cell r="D1853" t="str">
            <v>Apotik</v>
          </cell>
          <cell r="G1853">
            <v>33</v>
          </cell>
          <cell r="H1853">
            <v>3376</v>
          </cell>
          <cell r="I1853" t="str">
            <v>-</v>
          </cell>
          <cell r="J1853">
            <v>0</v>
          </cell>
          <cell r="K1853" t="str">
            <v>JAWA TENGAH</v>
          </cell>
          <cell r="L1853" t="str">
            <v>KOTA TEGAL</v>
          </cell>
        </row>
        <row r="1854">
          <cell r="B1854" t="str">
            <v>F3376120</v>
          </cell>
          <cell r="C1854" t="str">
            <v>Apotik Santoso Farma</v>
          </cell>
          <cell r="D1854" t="str">
            <v>Apotik</v>
          </cell>
          <cell r="G1854">
            <v>33</v>
          </cell>
          <cell r="H1854">
            <v>3376</v>
          </cell>
          <cell r="I1854" t="str">
            <v>-</v>
          </cell>
          <cell r="J1854">
            <v>0</v>
          </cell>
          <cell r="K1854" t="str">
            <v>JAWA TENGAH</v>
          </cell>
          <cell r="L1854" t="str">
            <v>KOTA TEGAL</v>
          </cell>
        </row>
        <row r="1855">
          <cell r="B1855" t="str">
            <v>F3376121</v>
          </cell>
          <cell r="C1855" t="str">
            <v>Apotik Utama</v>
          </cell>
          <cell r="D1855" t="str">
            <v>Apotik</v>
          </cell>
          <cell r="G1855">
            <v>33</v>
          </cell>
          <cell r="H1855">
            <v>3376</v>
          </cell>
          <cell r="I1855" t="str">
            <v>-</v>
          </cell>
          <cell r="J1855">
            <v>0</v>
          </cell>
          <cell r="K1855" t="str">
            <v>JAWA TENGAH</v>
          </cell>
          <cell r="L1855" t="str">
            <v>KOTA TEGAL</v>
          </cell>
        </row>
        <row r="1856">
          <cell r="B1856" t="str">
            <v>F3376122</v>
          </cell>
          <cell r="C1856" t="str">
            <v>Apotik Pangestu</v>
          </cell>
          <cell r="D1856" t="str">
            <v>Apotik</v>
          </cell>
          <cell r="G1856">
            <v>33</v>
          </cell>
          <cell r="H1856">
            <v>3376</v>
          </cell>
          <cell r="I1856" t="str">
            <v>-</v>
          </cell>
          <cell r="J1856">
            <v>0</v>
          </cell>
          <cell r="K1856" t="str">
            <v>JAWA TENGAH</v>
          </cell>
          <cell r="L1856" t="str">
            <v>KOTA TEGAL</v>
          </cell>
        </row>
        <row r="1857">
          <cell r="B1857" t="str">
            <v>F3376123</v>
          </cell>
          <cell r="C1857" t="str">
            <v>Apotik Melati Farma</v>
          </cell>
          <cell r="D1857" t="str">
            <v>Apotik</v>
          </cell>
          <cell r="G1857">
            <v>33</v>
          </cell>
          <cell r="H1857">
            <v>3376</v>
          </cell>
          <cell r="I1857" t="str">
            <v>-</v>
          </cell>
          <cell r="J1857">
            <v>0</v>
          </cell>
          <cell r="K1857" t="str">
            <v>JAWA TENGAH</v>
          </cell>
          <cell r="L1857" t="str">
            <v>KOTA TEGAL</v>
          </cell>
        </row>
        <row r="1858">
          <cell r="B1858" t="str">
            <v>F3376124</v>
          </cell>
          <cell r="C1858" t="str">
            <v>Apotik Sumber Sehat</v>
          </cell>
          <cell r="D1858" t="str">
            <v>Apotik</v>
          </cell>
          <cell r="G1858">
            <v>33</v>
          </cell>
          <cell r="H1858">
            <v>3376</v>
          </cell>
          <cell r="I1858" t="str">
            <v>-</v>
          </cell>
          <cell r="J1858">
            <v>0</v>
          </cell>
          <cell r="K1858" t="str">
            <v>JAWA TENGAH</v>
          </cell>
          <cell r="L1858" t="str">
            <v>KOTA TEGAL</v>
          </cell>
        </row>
        <row r="1859">
          <cell r="B1859" t="str">
            <v>F3376125</v>
          </cell>
          <cell r="C1859" t="str">
            <v>Apotik Mustajab</v>
          </cell>
          <cell r="D1859" t="str">
            <v>Apotik</v>
          </cell>
          <cell r="G1859">
            <v>33</v>
          </cell>
          <cell r="H1859">
            <v>3376</v>
          </cell>
          <cell r="I1859" t="str">
            <v>-</v>
          </cell>
          <cell r="J1859">
            <v>0</v>
          </cell>
          <cell r="K1859" t="str">
            <v>JAWA TENGAH</v>
          </cell>
          <cell r="L1859" t="str">
            <v>KOTA TEGAL</v>
          </cell>
        </row>
        <row r="1860">
          <cell r="B1860" t="str">
            <v>F3376126</v>
          </cell>
          <cell r="C1860" t="str">
            <v>Apotik Nasional Farma</v>
          </cell>
          <cell r="D1860" t="str">
            <v>Apotik</v>
          </cell>
          <cell r="G1860">
            <v>33</v>
          </cell>
          <cell r="H1860">
            <v>3376</v>
          </cell>
          <cell r="I1860" t="str">
            <v>-</v>
          </cell>
          <cell r="J1860">
            <v>0</v>
          </cell>
          <cell r="K1860" t="str">
            <v>JAWA TENGAH</v>
          </cell>
          <cell r="L1860" t="str">
            <v>KOTA TEGAL</v>
          </cell>
        </row>
        <row r="1861">
          <cell r="B1861" t="str">
            <v>F3376127</v>
          </cell>
          <cell r="C1861" t="str">
            <v>Apotik Murah Waras Farma</v>
          </cell>
          <cell r="D1861" t="str">
            <v>Apotik</v>
          </cell>
          <cell r="G1861">
            <v>33</v>
          </cell>
          <cell r="H1861">
            <v>3376</v>
          </cell>
          <cell r="I1861" t="str">
            <v>-</v>
          </cell>
          <cell r="J1861">
            <v>0</v>
          </cell>
          <cell r="K1861" t="str">
            <v>JAWA TENGAH</v>
          </cell>
          <cell r="L1861" t="str">
            <v>KOTA TEGAL</v>
          </cell>
        </row>
        <row r="1862">
          <cell r="B1862" t="str">
            <v>F3376128</v>
          </cell>
          <cell r="C1862" t="str">
            <v>Apotik Kimia Farma</v>
          </cell>
          <cell r="D1862" t="str">
            <v>Apotik</v>
          </cell>
          <cell r="G1862">
            <v>33</v>
          </cell>
          <cell r="H1862">
            <v>3376</v>
          </cell>
          <cell r="I1862" t="str">
            <v>-</v>
          </cell>
          <cell r="J1862">
            <v>0</v>
          </cell>
          <cell r="K1862" t="str">
            <v>JAWA TENGAH</v>
          </cell>
          <cell r="L1862" t="str">
            <v>KOTA TEGAL</v>
          </cell>
        </row>
        <row r="1863">
          <cell r="B1863" t="str">
            <v>F3376129</v>
          </cell>
          <cell r="C1863" t="str">
            <v>Apotik Perintis</v>
          </cell>
          <cell r="D1863" t="str">
            <v>Apotik</v>
          </cell>
          <cell r="G1863">
            <v>33</v>
          </cell>
          <cell r="H1863">
            <v>3376</v>
          </cell>
          <cell r="I1863" t="str">
            <v>-</v>
          </cell>
          <cell r="J1863">
            <v>0</v>
          </cell>
          <cell r="K1863" t="str">
            <v>JAWA TENGAH</v>
          </cell>
          <cell r="L1863" t="str">
            <v>KOTA TEGAL</v>
          </cell>
        </row>
        <row r="1864">
          <cell r="B1864" t="str">
            <v>F3376130</v>
          </cell>
          <cell r="C1864" t="str">
            <v>Apotik Indra Pratama</v>
          </cell>
          <cell r="D1864" t="str">
            <v>Apotik</v>
          </cell>
          <cell r="G1864">
            <v>33</v>
          </cell>
          <cell r="H1864">
            <v>3376</v>
          </cell>
          <cell r="I1864" t="str">
            <v>-</v>
          </cell>
          <cell r="J1864">
            <v>0</v>
          </cell>
          <cell r="K1864" t="str">
            <v>JAWA TENGAH</v>
          </cell>
          <cell r="L1864" t="str">
            <v>KOTA TEGAL</v>
          </cell>
        </row>
        <row r="1865">
          <cell r="B1865" t="str">
            <v>F3376131</v>
          </cell>
          <cell r="C1865" t="str">
            <v>Apotik Pelita Kasih</v>
          </cell>
          <cell r="D1865" t="str">
            <v>Apotik</v>
          </cell>
          <cell r="G1865">
            <v>33</v>
          </cell>
          <cell r="H1865">
            <v>3376</v>
          </cell>
          <cell r="I1865" t="str">
            <v>-</v>
          </cell>
          <cell r="J1865">
            <v>0</v>
          </cell>
          <cell r="K1865" t="str">
            <v>JAWA TENGAH</v>
          </cell>
          <cell r="L1865" t="str">
            <v>KOTA TEGAL</v>
          </cell>
        </row>
        <row r="1866">
          <cell r="B1866" t="str">
            <v>F3376132</v>
          </cell>
          <cell r="C1866" t="str">
            <v>Apotik Metta Farma</v>
          </cell>
          <cell r="D1866" t="str">
            <v>Apotik</v>
          </cell>
          <cell r="G1866">
            <v>33</v>
          </cell>
          <cell r="H1866">
            <v>3376</v>
          </cell>
          <cell r="I1866" t="str">
            <v>-</v>
          </cell>
          <cell r="J1866">
            <v>0</v>
          </cell>
          <cell r="K1866" t="str">
            <v>JAWA TENGAH</v>
          </cell>
          <cell r="L1866" t="str">
            <v>KOTA TEGAL</v>
          </cell>
        </row>
        <row r="1867">
          <cell r="B1867" t="str">
            <v>F3376133</v>
          </cell>
          <cell r="C1867" t="str">
            <v>Apotik Avisena</v>
          </cell>
          <cell r="D1867" t="str">
            <v>Apotik</v>
          </cell>
          <cell r="G1867">
            <v>33</v>
          </cell>
          <cell r="H1867">
            <v>3376</v>
          </cell>
          <cell r="I1867" t="str">
            <v>-</v>
          </cell>
          <cell r="J1867">
            <v>0</v>
          </cell>
          <cell r="K1867" t="str">
            <v>JAWA TENGAH</v>
          </cell>
          <cell r="L1867" t="str">
            <v>KOTA TEGAL</v>
          </cell>
        </row>
        <row r="1868">
          <cell r="B1868" t="str">
            <v>F3376134</v>
          </cell>
          <cell r="C1868" t="str">
            <v>Apotik Sidowaras</v>
          </cell>
          <cell r="D1868" t="str">
            <v>Apotik</v>
          </cell>
          <cell r="G1868">
            <v>33</v>
          </cell>
          <cell r="H1868">
            <v>3376</v>
          </cell>
          <cell r="I1868" t="str">
            <v>-</v>
          </cell>
          <cell r="J1868">
            <v>0</v>
          </cell>
          <cell r="K1868" t="str">
            <v>JAWA TENGAH</v>
          </cell>
          <cell r="L1868" t="str">
            <v>KOTA TEGAL</v>
          </cell>
        </row>
        <row r="1869">
          <cell r="B1869" t="str">
            <v>F3376135</v>
          </cell>
          <cell r="C1869" t="str">
            <v>Apotik Siti Hajar</v>
          </cell>
          <cell r="D1869" t="str">
            <v>Apotik</v>
          </cell>
          <cell r="G1869">
            <v>33</v>
          </cell>
          <cell r="H1869">
            <v>3376</v>
          </cell>
          <cell r="I1869" t="str">
            <v>-</v>
          </cell>
          <cell r="J1869">
            <v>0</v>
          </cell>
          <cell r="K1869" t="str">
            <v>JAWA TENGAH</v>
          </cell>
          <cell r="L1869" t="str">
            <v>KOTA TEGAL</v>
          </cell>
        </row>
        <row r="1870">
          <cell r="B1870" t="str">
            <v>F3376136</v>
          </cell>
          <cell r="C1870" t="str">
            <v>Apotik Mahendra Farma</v>
          </cell>
          <cell r="D1870" t="str">
            <v>Apotik</v>
          </cell>
          <cell r="G1870">
            <v>33</v>
          </cell>
          <cell r="H1870">
            <v>3376</v>
          </cell>
          <cell r="I1870" t="str">
            <v>-</v>
          </cell>
          <cell r="J1870">
            <v>0</v>
          </cell>
          <cell r="K1870" t="str">
            <v>JAWA TENGAH</v>
          </cell>
          <cell r="L1870" t="str">
            <v>KOTA TEGAL</v>
          </cell>
        </row>
        <row r="1871">
          <cell r="B1871" t="str">
            <v>F3376137</v>
          </cell>
          <cell r="C1871" t="str">
            <v>Apotik Zam-zam</v>
          </cell>
          <cell r="D1871" t="str">
            <v>Apotik</v>
          </cell>
          <cell r="G1871">
            <v>33</v>
          </cell>
          <cell r="H1871">
            <v>3376</v>
          </cell>
          <cell r="I1871" t="str">
            <v>-</v>
          </cell>
          <cell r="J1871">
            <v>0</v>
          </cell>
          <cell r="K1871" t="str">
            <v>JAWA TENGAH</v>
          </cell>
          <cell r="L1871" t="str">
            <v>KOTA TEGAL</v>
          </cell>
        </row>
        <row r="1872">
          <cell r="B1872" t="str">
            <v>F3376138</v>
          </cell>
          <cell r="C1872" t="str">
            <v>Apotik Rahma</v>
          </cell>
          <cell r="D1872" t="str">
            <v>Apotik</v>
          </cell>
          <cell r="G1872">
            <v>33</v>
          </cell>
          <cell r="H1872">
            <v>3376</v>
          </cell>
          <cell r="I1872" t="str">
            <v>-</v>
          </cell>
          <cell r="J1872">
            <v>0</v>
          </cell>
          <cell r="K1872" t="str">
            <v>JAWA TENGAH</v>
          </cell>
          <cell r="L1872" t="str">
            <v>KOTA TEGAL</v>
          </cell>
        </row>
        <row r="1873">
          <cell r="B1873" t="str">
            <v>F3376139</v>
          </cell>
          <cell r="C1873" t="str">
            <v>Apotik Natasha</v>
          </cell>
          <cell r="D1873" t="str">
            <v>Apotik</v>
          </cell>
          <cell r="G1873">
            <v>33</v>
          </cell>
          <cell r="H1873">
            <v>3376</v>
          </cell>
          <cell r="I1873" t="str">
            <v>-</v>
          </cell>
          <cell r="J1873">
            <v>0</v>
          </cell>
          <cell r="K1873" t="str">
            <v>JAWA TENGAH</v>
          </cell>
          <cell r="L1873" t="str">
            <v>KOTA TEGAL</v>
          </cell>
        </row>
        <row r="1874">
          <cell r="B1874" t="str">
            <v>F3376140</v>
          </cell>
          <cell r="C1874" t="str">
            <v>Apotik London Beauty Centre</v>
          </cell>
          <cell r="D1874" t="str">
            <v>Apotik</v>
          </cell>
          <cell r="G1874">
            <v>33</v>
          </cell>
          <cell r="H1874">
            <v>3376</v>
          </cell>
          <cell r="I1874" t="str">
            <v>-</v>
          </cell>
          <cell r="J1874">
            <v>0</v>
          </cell>
          <cell r="K1874" t="str">
            <v>JAWA TENGAH</v>
          </cell>
          <cell r="L1874" t="str">
            <v>KOTA TEGAL</v>
          </cell>
        </row>
        <row r="1875">
          <cell r="B1875" t="str">
            <v>F3376141</v>
          </cell>
          <cell r="C1875" t="str">
            <v>Apotik K-24</v>
          </cell>
          <cell r="D1875" t="str">
            <v>Apotik</v>
          </cell>
          <cell r="G1875">
            <v>33</v>
          </cell>
          <cell r="H1875">
            <v>3376</v>
          </cell>
          <cell r="I1875" t="str">
            <v>-</v>
          </cell>
          <cell r="J1875">
            <v>0</v>
          </cell>
          <cell r="K1875" t="str">
            <v>JAWA TENGAH</v>
          </cell>
          <cell r="L1875" t="str">
            <v>KOTA TEGAL</v>
          </cell>
        </row>
        <row r="1876">
          <cell r="B1876" t="str">
            <v>F3376142</v>
          </cell>
          <cell r="C1876" t="str">
            <v>Apotik Sumber Waras</v>
          </cell>
          <cell r="D1876" t="str">
            <v>Apotik</v>
          </cell>
          <cell r="G1876">
            <v>33</v>
          </cell>
          <cell r="H1876">
            <v>3376</v>
          </cell>
          <cell r="I1876" t="str">
            <v>-</v>
          </cell>
          <cell r="J1876">
            <v>0</v>
          </cell>
          <cell r="K1876" t="str">
            <v>JAWA TENGAH</v>
          </cell>
          <cell r="L1876" t="str">
            <v>KOTA TEGAL</v>
          </cell>
        </row>
        <row r="1877">
          <cell r="B1877" t="str">
            <v>F3376143</v>
          </cell>
          <cell r="C1877" t="str">
            <v>Apotik Afiyat</v>
          </cell>
          <cell r="D1877" t="str">
            <v>Apotik</v>
          </cell>
          <cell r="G1877">
            <v>33</v>
          </cell>
          <cell r="H1877">
            <v>3376</v>
          </cell>
          <cell r="I1877" t="str">
            <v>-</v>
          </cell>
          <cell r="J1877">
            <v>0</v>
          </cell>
          <cell r="K1877" t="str">
            <v>JAWA TENGAH</v>
          </cell>
          <cell r="L1877" t="str">
            <v>KOTA TEGAL</v>
          </cell>
        </row>
        <row r="1878">
          <cell r="B1878" t="str">
            <v>F3376144</v>
          </cell>
          <cell r="C1878" t="str">
            <v>Apotik Anugerah Sehat</v>
          </cell>
          <cell r="D1878" t="str">
            <v>Apotik</v>
          </cell>
          <cell r="G1878">
            <v>33</v>
          </cell>
          <cell r="H1878">
            <v>3376</v>
          </cell>
          <cell r="I1878" t="str">
            <v>-</v>
          </cell>
          <cell r="J1878">
            <v>0</v>
          </cell>
          <cell r="K1878" t="str">
            <v>JAWA TENGAH</v>
          </cell>
          <cell r="L1878" t="str">
            <v>KOTA TEGAL</v>
          </cell>
        </row>
        <row r="1879">
          <cell r="B1879" t="str">
            <v>F3376145</v>
          </cell>
          <cell r="C1879" t="str">
            <v>Apotik Benmari</v>
          </cell>
          <cell r="D1879" t="str">
            <v>Apotik</v>
          </cell>
          <cell r="G1879">
            <v>33</v>
          </cell>
          <cell r="H1879">
            <v>3376</v>
          </cell>
          <cell r="I1879" t="str">
            <v>-</v>
          </cell>
          <cell r="J1879">
            <v>0</v>
          </cell>
          <cell r="K1879" t="str">
            <v>JAWA TENGAH</v>
          </cell>
          <cell r="L1879" t="str">
            <v>KOTA TEGAL</v>
          </cell>
        </row>
        <row r="1880">
          <cell r="B1880" t="str">
            <v>F3376146</v>
          </cell>
          <cell r="C1880" t="str">
            <v>Apotik Kimia Farma 145</v>
          </cell>
          <cell r="D1880" t="str">
            <v>Apotik</v>
          </cell>
          <cell r="G1880">
            <v>33</v>
          </cell>
          <cell r="H1880">
            <v>3376</v>
          </cell>
          <cell r="I1880" t="str">
            <v>-</v>
          </cell>
          <cell r="J1880">
            <v>0</v>
          </cell>
          <cell r="K1880" t="str">
            <v>JAWA TENGAH</v>
          </cell>
          <cell r="L1880" t="str">
            <v>KOTA TEGAL</v>
          </cell>
        </row>
        <row r="1881">
          <cell r="B1881" t="str">
            <v>F3376147</v>
          </cell>
          <cell r="C1881" t="str">
            <v>Apotik Serasi</v>
          </cell>
          <cell r="D1881" t="str">
            <v>Apotik</v>
          </cell>
          <cell r="G1881">
            <v>33</v>
          </cell>
          <cell r="H1881">
            <v>3376</v>
          </cell>
          <cell r="I1881" t="str">
            <v>-</v>
          </cell>
          <cell r="J1881">
            <v>0</v>
          </cell>
          <cell r="K1881" t="str">
            <v>JAWA TENGAH</v>
          </cell>
          <cell r="L1881" t="str">
            <v>KOTA TEGAL</v>
          </cell>
        </row>
        <row r="1882">
          <cell r="B1882" t="str">
            <v>F3376148</v>
          </cell>
          <cell r="C1882" t="str">
            <v>Apotik Surya Farma</v>
          </cell>
          <cell r="D1882" t="str">
            <v>Apotik</v>
          </cell>
          <cell r="G1882">
            <v>33</v>
          </cell>
          <cell r="H1882">
            <v>3376</v>
          </cell>
          <cell r="I1882" t="str">
            <v>-</v>
          </cell>
          <cell r="J1882">
            <v>0</v>
          </cell>
          <cell r="K1882" t="str">
            <v>JAWA TENGAH</v>
          </cell>
          <cell r="L1882" t="str">
            <v>KOTA TEGAL</v>
          </cell>
        </row>
        <row r="1883">
          <cell r="B1883" t="str">
            <v>F3376149</v>
          </cell>
          <cell r="C1883" t="str">
            <v>Apotik Podomoro</v>
          </cell>
          <cell r="D1883" t="str">
            <v>Apotik</v>
          </cell>
          <cell r="G1883">
            <v>33</v>
          </cell>
          <cell r="H1883">
            <v>3376</v>
          </cell>
          <cell r="I1883" t="str">
            <v>-</v>
          </cell>
          <cell r="J1883">
            <v>0</v>
          </cell>
          <cell r="K1883" t="str">
            <v>JAWA TENGAH</v>
          </cell>
          <cell r="L1883" t="str">
            <v>KOTA TEGAL</v>
          </cell>
        </row>
        <row r="1884">
          <cell r="B1884" t="str">
            <v>F3376150</v>
          </cell>
          <cell r="C1884" t="str">
            <v>Apotik Kapten Ismail</v>
          </cell>
          <cell r="D1884" t="str">
            <v>Apotik</v>
          </cell>
          <cell r="G1884">
            <v>33</v>
          </cell>
          <cell r="H1884">
            <v>3376</v>
          </cell>
          <cell r="I1884" t="str">
            <v>-</v>
          </cell>
          <cell r="J1884">
            <v>0</v>
          </cell>
          <cell r="K1884" t="str">
            <v>JAWA TENGAH</v>
          </cell>
          <cell r="L1884" t="str">
            <v>KOTA TEGAL</v>
          </cell>
        </row>
        <row r="1885">
          <cell r="B1885" t="str">
            <v>F3376151</v>
          </cell>
          <cell r="C1885" t="str">
            <v>Apotik Century Health Care</v>
          </cell>
          <cell r="D1885" t="str">
            <v>Apotik</v>
          </cell>
          <cell r="G1885">
            <v>33</v>
          </cell>
          <cell r="H1885">
            <v>3376</v>
          </cell>
          <cell r="I1885" t="str">
            <v>-</v>
          </cell>
          <cell r="J1885">
            <v>0</v>
          </cell>
          <cell r="K1885" t="str">
            <v>JAWA TENGAH</v>
          </cell>
          <cell r="L1885" t="str">
            <v>KOTA TEGAL</v>
          </cell>
        </row>
        <row r="1886">
          <cell r="B1886" t="str">
            <v>F3376152</v>
          </cell>
          <cell r="C1886" t="str">
            <v>Apotik Rahayu</v>
          </cell>
          <cell r="D1886" t="str">
            <v>Apotik</v>
          </cell>
          <cell r="G1886">
            <v>33</v>
          </cell>
          <cell r="H1886">
            <v>3376</v>
          </cell>
          <cell r="I1886" t="str">
            <v>-</v>
          </cell>
          <cell r="J1886">
            <v>0</v>
          </cell>
          <cell r="K1886" t="str">
            <v>JAWA TENGAH</v>
          </cell>
          <cell r="L1886" t="str">
            <v>KOTA TEGAL</v>
          </cell>
        </row>
        <row r="1887">
          <cell r="B1887" t="str">
            <v>F3376153</v>
          </cell>
          <cell r="C1887" t="str">
            <v>Apotik Cempedak</v>
          </cell>
          <cell r="D1887" t="str">
            <v>Apotik</v>
          </cell>
          <cell r="G1887">
            <v>33</v>
          </cell>
          <cell r="H1887">
            <v>3376</v>
          </cell>
          <cell r="I1887" t="str">
            <v>-</v>
          </cell>
          <cell r="J1887">
            <v>0</v>
          </cell>
          <cell r="K1887" t="str">
            <v>JAWA TENGAH</v>
          </cell>
          <cell r="L1887" t="str">
            <v>KOTA TEGAL</v>
          </cell>
        </row>
        <row r="1888">
          <cell r="B1888" t="str">
            <v>F3376154</v>
          </cell>
          <cell r="C1888" t="str">
            <v>Apotik Mitra Mina Sehat</v>
          </cell>
          <cell r="D1888" t="str">
            <v>Apotik</v>
          </cell>
          <cell r="G1888">
            <v>33</v>
          </cell>
          <cell r="H1888">
            <v>3376</v>
          </cell>
          <cell r="I1888" t="str">
            <v>-</v>
          </cell>
          <cell r="J1888">
            <v>0</v>
          </cell>
          <cell r="K1888" t="str">
            <v>JAWA TENGAH</v>
          </cell>
          <cell r="L1888" t="str">
            <v>KOTA TEGAL</v>
          </cell>
        </row>
        <row r="1889">
          <cell r="B1889" t="str">
            <v>F3376155</v>
          </cell>
          <cell r="C1889" t="str">
            <v>Apotik Global Farma</v>
          </cell>
          <cell r="D1889" t="str">
            <v>Apotik</v>
          </cell>
          <cell r="G1889">
            <v>33</v>
          </cell>
          <cell r="H1889">
            <v>3376</v>
          </cell>
          <cell r="I1889" t="str">
            <v>-</v>
          </cell>
          <cell r="J1889">
            <v>0</v>
          </cell>
          <cell r="K1889" t="str">
            <v>JAWA TENGAH</v>
          </cell>
          <cell r="L1889" t="str">
            <v>KOTA TEGAL</v>
          </cell>
        </row>
        <row r="1890">
          <cell r="B1890" t="str">
            <v>F3376156</v>
          </cell>
          <cell r="C1890" t="str">
            <v>Apotik Dewi Farma</v>
          </cell>
          <cell r="D1890" t="str">
            <v>Apotik</v>
          </cell>
          <cell r="G1890">
            <v>33</v>
          </cell>
          <cell r="H1890">
            <v>3376</v>
          </cell>
          <cell r="I1890" t="str">
            <v>-</v>
          </cell>
          <cell r="J1890">
            <v>0</v>
          </cell>
          <cell r="K1890" t="str">
            <v>JAWA TENGAH</v>
          </cell>
          <cell r="L1890" t="str">
            <v>KOTA TEGAL</v>
          </cell>
        </row>
        <row r="1891">
          <cell r="B1891" t="str">
            <v>F3376157</v>
          </cell>
          <cell r="C1891" t="str">
            <v>Apotik Sumur Panggang</v>
          </cell>
          <cell r="D1891" t="str">
            <v>Apotik</v>
          </cell>
          <cell r="G1891">
            <v>33</v>
          </cell>
          <cell r="H1891">
            <v>3376</v>
          </cell>
          <cell r="I1891" t="str">
            <v>-</v>
          </cell>
          <cell r="J1891">
            <v>0</v>
          </cell>
          <cell r="K1891" t="str">
            <v>JAWA TENGAH</v>
          </cell>
          <cell r="L1891" t="str">
            <v>KOTA TEGAL</v>
          </cell>
        </row>
        <row r="1892">
          <cell r="B1892" t="str">
            <v>F3376158</v>
          </cell>
          <cell r="C1892" t="str">
            <v>Apotik Mulya Husada</v>
          </cell>
          <cell r="D1892" t="str">
            <v>Apotik</v>
          </cell>
          <cell r="G1892">
            <v>33</v>
          </cell>
          <cell r="H1892">
            <v>3376</v>
          </cell>
          <cell r="I1892" t="str">
            <v>-</v>
          </cell>
          <cell r="J1892">
            <v>0</v>
          </cell>
          <cell r="K1892" t="str">
            <v>JAWA TENGAH</v>
          </cell>
          <cell r="L1892" t="str">
            <v>KOTA TEGAL</v>
          </cell>
        </row>
        <row r="1893">
          <cell r="B1893" t="str">
            <v>F3376159</v>
          </cell>
          <cell r="C1893" t="str">
            <v>Apotik Ananda</v>
          </cell>
          <cell r="D1893" t="str">
            <v>Apotik</v>
          </cell>
          <cell r="G1893">
            <v>33</v>
          </cell>
          <cell r="H1893">
            <v>3376</v>
          </cell>
          <cell r="I1893" t="str">
            <v>-</v>
          </cell>
          <cell r="J1893">
            <v>0</v>
          </cell>
          <cell r="K1893" t="str">
            <v>JAWA TENGAH</v>
          </cell>
          <cell r="L1893" t="str">
            <v>KOTA TEGAL</v>
          </cell>
        </row>
        <row r="1894">
          <cell r="B1894" t="str">
            <v>F3376181</v>
          </cell>
          <cell r="C1894" t="str">
            <v>Werkudoro</v>
          </cell>
          <cell r="D1894" t="str">
            <v>Apotik</v>
          </cell>
          <cell r="G1894">
            <v>33</v>
          </cell>
          <cell r="H1894">
            <v>3376</v>
          </cell>
          <cell r="I1894" t="str">
            <v>-</v>
          </cell>
          <cell r="J1894">
            <v>0</v>
          </cell>
          <cell r="K1894" t="str">
            <v>JAWA TENGAH</v>
          </cell>
          <cell r="L1894" t="str">
            <v>KOTA TEGAL</v>
          </cell>
        </row>
        <row r="1895">
          <cell r="B1895" t="str">
            <v>F3376184</v>
          </cell>
          <cell r="C1895" t="str">
            <v>Johana</v>
          </cell>
          <cell r="D1895" t="str">
            <v>Apotik</v>
          </cell>
          <cell r="G1895">
            <v>33</v>
          </cell>
          <cell r="H1895">
            <v>3376</v>
          </cell>
          <cell r="I1895" t="str">
            <v>-</v>
          </cell>
          <cell r="J1895">
            <v>0</v>
          </cell>
          <cell r="K1895" t="str">
            <v>JAWA TENGAH</v>
          </cell>
          <cell r="L1895" t="str">
            <v>KOTA TEGAL</v>
          </cell>
        </row>
        <row r="1896">
          <cell r="B1896" t="str">
            <v>F3376202</v>
          </cell>
          <cell r="C1896" t="str">
            <v>AR ROZZAQ</v>
          </cell>
          <cell r="D1896" t="str">
            <v>Apotik</v>
          </cell>
          <cell r="G1896">
            <v>33</v>
          </cell>
          <cell r="H1896">
            <v>3376</v>
          </cell>
          <cell r="I1896" t="str">
            <v>-</v>
          </cell>
          <cell r="J1896">
            <v>0</v>
          </cell>
          <cell r="K1896" t="str">
            <v>JAWA TENGAH</v>
          </cell>
          <cell r="L1896" t="str">
            <v>KOTA TEGAL</v>
          </cell>
        </row>
        <row r="1897">
          <cell r="B1897" t="str">
            <v>G3308080</v>
          </cell>
          <cell r="C1897" t="str">
            <v>Toko Obat Laras</v>
          </cell>
          <cell r="D1897" t="str">
            <v>Toko Obat Tradisional</v>
          </cell>
          <cell r="G1897">
            <v>33</v>
          </cell>
          <cell r="H1897">
            <v>3308</v>
          </cell>
          <cell r="I1897" t="str">
            <v>-</v>
          </cell>
          <cell r="J1897">
            <v>0</v>
          </cell>
          <cell r="K1897" t="str">
            <v>JAWA TENGAH</v>
          </cell>
          <cell r="L1897" t="str">
            <v>MAGELANG</v>
          </cell>
        </row>
        <row r="1898">
          <cell r="B1898" t="str">
            <v>G3308081</v>
          </cell>
          <cell r="C1898" t="str">
            <v>Toko Obat Waras</v>
          </cell>
          <cell r="D1898" t="str">
            <v>Toko Obat Tradisional</v>
          </cell>
          <cell r="G1898">
            <v>33</v>
          </cell>
          <cell r="H1898">
            <v>3308</v>
          </cell>
          <cell r="I1898" t="str">
            <v>-</v>
          </cell>
          <cell r="J1898">
            <v>0</v>
          </cell>
          <cell r="K1898" t="str">
            <v>JAWA TENGAH</v>
          </cell>
          <cell r="L1898" t="str">
            <v>MAGELANG</v>
          </cell>
        </row>
        <row r="1899">
          <cell r="B1899" t="str">
            <v>G3308082</v>
          </cell>
          <cell r="C1899" t="str">
            <v>Toko Obat Sinar Sehat</v>
          </cell>
          <cell r="D1899" t="str">
            <v>Toko Obat Tradisional</v>
          </cell>
          <cell r="G1899">
            <v>33</v>
          </cell>
          <cell r="H1899">
            <v>3308</v>
          </cell>
          <cell r="I1899" t="str">
            <v>-</v>
          </cell>
          <cell r="J1899">
            <v>0</v>
          </cell>
          <cell r="K1899" t="str">
            <v>JAWA TENGAH</v>
          </cell>
          <cell r="L1899" t="str">
            <v>MAGELANG</v>
          </cell>
        </row>
        <row r="1900">
          <cell r="B1900" t="str">
            <v>G3308083</v>
          </cell>
          <cell r="C1900" t="str">
            <v>Toko Obat Sarana Husada</v>
          </cell>
          <cell r="D1900" t="str">
            <v>Toko Obat Tradisional</v>
          </cell>
          <cell r="G1900">
            <v>33</v>
          </cell>
          <cell r="H1900">
            <v>3308</v>
          </cell>
          <cell r="I1900" t="str">
            <v>-</v>
          </cell>
          <cell r="J1900">
            <v>0</v>
          </cell>
          <cell r="K1900" t="str">
            <v>JAWA TENGAH</v>
          </cell>
          <cell r="L1900" t="str">
            <v>MAGELANG</v>
          </cell>
        </row>
        <row r="1901">
          <cell r="B1901" t="str">
            <v>G3323043</v>
          </cell>
          <cell r="C1901" t="str">
            <v>Toko Obat Hosana</v>
          </cell>
          <cell r="D1901" t="str">
            <v>Toko Obat Tradisional</v>
          </cell>
          <cell r="G1901">
            <v>33</v>
          </cell>
          <cell r="H1901">
            <v>3323</v>
          </cell>
          <cell r="I1901" t="str">
            <v>-</v>
          </cell>
          <cell r="J1901">
            <v>0</v>
          </cell>
          <cell r="K1901" t="str">
            <v>JAWA TENGAH</v>
          </cell>
          <cell r="L1901" t="str">
            <v>TEMANGGUNG</v>
          </cell>
        </row>
        <row r="1902">
          <cell r="B1902" t="str">
            <v>G3323044</v>
          </cell>
          <cell r="C1902" t="str">
            <v>Toko Obat Jadi Waras</v>
          </cell>
          <cell r="D1902" t="str">
            <v>Toko Obat Tradisional</v>
          </cell>
          <cell r="G1902">
            <v>33</v>
          </cell>
          <cell r="H1902">
            <v>3323</v>
          </cell>
          <cell r="I1902" t="str">
            <v>-</v>
          </cell>
          <cell r="J1902">
            <v>0</v>
          </cell>
          <cell r="K1902" t="str">
            <v>JAWA TENGAH</v>
          </cell>
          <cell r="L1902" t="str">
            <v>TEMANGGUNG</v>
          </cell>
        </row>
        <row r="1903">
          <cell r="B1903" t="str">
            <v>G3323045</v>
          </cell>
          <cell r="C1903" t="str">
            <v>Toko Obat Sehat</v>
          </cell>
          <cell r="D1903" t="str">
            <v>Toko Obat Tradisional</v>
          </cell>
          <cell r="G1903">
            <v>33</v>
          </cell>
          <cell r="H1903">
            <v>3323</v>
          </cell>
          <cell r="I1903" t="str">
            <v>-</v>
          </cell>
          <cell r="J1903">
            <v>0</v>
          </cell>
          <cell r="K1903" t="str">
            <v>JAWA TENGAH</v>
          </cell>
          <cell r="L1903" t="str">
            <v>TEMANGGUNG</v>
          </cell>
        </row>
        <row r="1904">
          <cell r="B1904" t="str">
            <v>G3323046</v>
          </cell>
          <cell r="C1904" t="str">
            <v>Toko Obat Hidup Sehat</v>
          </cell>
          <cell r="D1904" t="str">
            <v>Toko Obat Tradisional</v>
          </cell>
          <cell r="G1904">
            <v>33</v>
          </cell>
          <cell r="H1904">
            <v>3323</v>
          </cell>
          <cell r="I1904" t="str">
            <v>-</v>
          </cell>
          <cell r="J1904">
            <v>0</v>
          </cell>
          <cell r="K1904" t="str">
            <v>JAWA TENGAH</v>
          </cell>
          <cell r="L1904" t="str">
            <v>TEMANGGUNG</v>
          </cell>
        </row>
        <row r="1905">
          <cell r="B1905" t="str">
            <v>N3304008</v>
          </cell>
          <cell r="C1905" t="str">
            <v>RB ANUGERAH</v>
          </cell>
          <cell r="D1905" t="str">
            <v>Rumah Bersalin</v>
          </cell>
          <cell r="G1905">
            <v>33</v>
          </cell>
          <cell r="H1905">
            <v>3304</v>
          </cell>
          <cell r="I1905" t="str">
            <v>-</v>
          </cell>
          <cell r="J1905">
            <v>0</v>
          </cell>
          <cell r="K1905" t="str">
            <v>JAWA TENGAH</v>
          </cell>
          <cell r="L1905" t="str">
            <v>BANJARNEGARA</v>
          </cell>
        </row>
        <row r="1906">
          <cell r="B1906" t="str">
            <v>N3307108</v>
          </cell>
          <cell r="C1906" t="str">
            <v>RB. AT TIN</v>
          </cell>
          <cell r="D1906" t="str">
            <v>Rumah Bersalin</v>
          </cell>
          <cell r="G1906">
            <v>33</v>
          </cell>
          <cell r="H1906">
            <v>3307</v>
          </cell>
          <cell r="I1906" t="str">
            <v>-</v>
          </cell>
          <cell r="J1906">
            <v>0</v>
          </cell>
          <cell r="K1906" t="str">
            <v>JAWA TENGAH</v>
          </cell>
          <cell r="L1906" t="str">
            <v>WONOSOBO</v>
          </cell>
        </row>
        <row r="1907">
          <cell r="B1907" t="str">
            <v>N3308047</v>
          </cell>
          <cell r="C1907" t="str">
            <v>RB Siti Kadhijah Muhammadiyah</v>
          </cell>
          <cell r="D1907" t="str">
            <v>Rumah Bersalin</v>
          </cell>
          <cell r="G1907">
            <v>33</v>
          </cell>
          <cell r="H1907">
            <v>3308</v>
          </cell>
          <cell r="I1907" t="str">
            <v>-</v>
          </cell>
          <cell r="J1907">
            <v>0</v>
          </cell>
          <cell r="K1907" t="str">
            <v>JAWA TENGAH</v>
          </cell>
          <cell r="L1907" t="str">
            <v>MAGELANG</v>
          </cell>
        </row>
        <row r="1908">
          <cell r="B1908" t="str">
            <v>N3308048</v>
          </cell>
          <cell r="C1908" t="str">
            <v>RB Aisyiyah Mugkid</v>
          </cell>
          <cell r="D1908" t="str">
            <v>Rumah Bersalin</v>
          </cell>
          <cell r="G1908">
            <v>33</v>
          </cell>
          <cell r="H1908">
            <v>3308</v>
          </cell>
          <cell r="I1908" t="str">
            <v>-</v>
          </cell>
          <cell r="J1908">
            <v>0</v>
          </cell>
          <cell r="K1908" t="str">
            <v>JAWA TENGAH</v>
          </cell>
          <cell r="L1908" t="str">
            <v>MAGELANG</v>
          </cell>
        </row>
        <row r="1909">
          <cell r="B1909" t="str">
            <v>N3308049</v>
          </cell>
          <cell r="C1909" t="str">
            <v>RB Yoga Dharma</v>
          </cell>
          <cell r="D1909" t="str">
            <v>Rumah Bersalin</v>
          </cell>
          <cell r="G1909">
            <v>33</v>
          </cell>
          <cell r="H1909">
            <v>3308</v>
          </cell>
          <cell r="I1909" t="str">
            <v>-</v>
          </cell>
          <cell r="J1909">
            <v>0</v>
          </cell>
          <cell r="K1909" t="str">
            <v>JAWA TENGAH</v>
          </cell>
          <cell r="L1909" t="str">
            <v>MAGELANG</v>
          </cell>
        </row>
        <row r="1910">
          <cell r="B1910" t="str">
            <v>N3308050</v>
          </cell>
          <cell r="C1910" t="str">
            <v>RB Amanah</v>
          </cell>
          <cell r="D1910" t="str">
            <v>Rumah Bersalin</v>
          </cell>
          <cell r="G1910">
            <v>33</v>
          </cell>
          <cell r="H1910">
            <v>3308</v>
          </cell>
          <cell r="I1910" t="str">
            <v>-</v>
          </cell>
          <cell r="J1910">
            <v>0</v>
          </cell>
          <cell r="K1910" t="str">
            <v>JAWA TENGAH</v>
          </cell>
          <cell r="L1910" t="str">
            <v>MAGELANG</v>
          </cell>
        </row>
        <row r="1911">
          <cell r="B1911" t="str">
            <v>N3308051</v>
          </cell>
          <cell r="C1911" t="str">
            <v>RB ICB Jumoyo</v>
          </cell>
          <cell r="D1911" t="str">
            <v>Rumah Bersalin</v>
          </cell>
          <cell r="G1911">
            <v>33</v>
          </cell>
          <cell r="H1911">
            <v>3308</v>
          </cell>
          <cell r="I1911" t="str">
            <v>-</v>
          </cell>
          <cell r="J1911">
            <v>0</v>
          </cell>
          <cell r="K1911" t="str">
            <v>JAWA TENGAH</v>
          </cell>
          <cell r="L1911" t="str">
            <v>MAGELANG</v>
          </cell>
        </row>
        <row r="1912">
          <cell r="B1912" t="str">
            <v>N3308052</v>
          </cell>
          <cell r="C1912" t="str">
            <v>RB Karya Rini</v>
          </cell>
          <cell r="D1912" t="str">
            <v>Rumah Bersalin</v>
          </cell>
          <cell r="G1912">
            <v>33</v>
          </cell>
          <cell r="H1912">
            <v>3308</v>
          </cell>
          <cell r="I1912" t="str">
            <v>-</v>
          </cell>
          <cell r="J1912">
            <v>0</v>
          </cell>
          <cell r="K1912" t="str">
            <v>JAWA TENGAH</v>
          </cell>
          <cell r="L1912" t="str">
            <v>MAGELANG</v>
          </cell>
        </row>
        <row r="1913">
          <cell r="B1913" t="str">
            <v>N3308053</v>
          </cell>
          <cell r="C1913" t="str">
            <v>RB Puruhito Health Centre</v>
          </cell>
          <cell r="D1913" t="str">
            <v>Rumah Bersalin</v>
          </cell>
          <cell r="G1913">
            <v>33</v>
          </cell>
          <cell r="H1913">
            <v>3308</v>
          </cell>
          <cell r="I1913" t="str">
            <v>-</v>
          </cell>
          <cell r="J1913">
            <v>0</v>
          </cell>
          <cell r="K1913" t="str">
            <v>JAWA TENGAH</v>
          </cell>
          <cell r="L1913" t="str">
            <v>MAGELANG</v>
          </cell>
        </row>
        <row r="1914">
          <cell r="B1914" t="str">
            <v>N3308054</v>
          </cell>
          <cell r="C1914" t="str">
            <v>RB Patal Secang</v>
          </cell>
          <cell r="D1914" t="str">
            <v>Rumah Bersalin</v>
          </cell>
          <cell r="G1914">
            <v>33</v>
          </cell>
          <cell r="H1914">
            <v>3308</v>
          </cell>
          <cell r="I1914" t="str">
            <v>-</v>
          </cell>
          <cell r="J1914">
            <v>0</v>
          </cell>
          <cell r="K1914" t="str">
            <v>JAWA TENGAH</v>
          </cell>
          <cell r="L1914" t="str">
            <v>MAGELANG</v>
          </cell>
        </row>
        <row r="1915">
          <cell r="B1915" t="str">
            <v>N3308055</v>
          </cell>
          <cell r="C1915" t="str">
            <v>RB Aisyiyah Bandongan</v>
          </cell>
          <cell r="D1915" t="str">
            <v>Rumah Bersalin</v>
          </cell>
          <cell r="G1915">
            <v>33</v>
          </cell>
          <cell r="H1915">
            <v>3308</v>
          </cell>
          <cell r="I1915" t="str">
            <v>-</v>
          </cell>
          <cell r="J1915">
            <v>0</v>
          </cell>
          <cell r="K1915" t="str">
            <v>JAWA TENGAH</v>
          </cell>
          <cell r="L1915" t="str">
            <v>MAGELANG</v>
          </cell>
        </row>
        <row r="1916">
          <cell r="B1916" t="str">
            <v>N3309009</v>
          </cell>
          <cell r="C1916" t="str">
            <v>RB AULIA</v>
          </cell>
          <cell r="D1916" t="str">
            <v>Rumah Bersalin</v>
          </cell>
          <cell r="G1916">
            <v>33</v>
          </cell>
          <cell r="H1916">
            <v>3309</v>
          </cell>
          <cell r="I1916" t="str">
            <v>-</v>
          </cell>
          <cell r="J1916">
            <v>0</v>
          </cell>
          <cell r="K1916" t="str">
            <v>JAWA TENGAH</v>
          </cell>
          <cell r="L1916" t="str">
            <v>BOYOLALI</v>
          </cell>
        </row>
        <row r="1917">
          <cell r="B1917" t="str">
            <v>N3309010</v>
          </cell>
          <cell r="C1917" t="str">
            <v>RB NATALIA</v>
          </cell>
          <cell r="D1917" t="str">
            <v>Rumah Bersalin</v>
          </cell>
          <cell r="G1917">
            <v>33</v>
          </cell>
          <cell r="H1917">
            <v>3309</v>
          </cell>
          <cell r="I1917" t="str">
            <v>-</v>
          </cell>
          <cell r="J1917">
            <v>0</v>
          </cell>
          <cell r="K1917" t="str">
            <v>JAWA TENGAH</v>
          </cell>
          <cell r="L1917" t="str">
            <v>BOYOLALI</v>
          </cell>
        </row>
        <row r="1918">
          <cell r="B1918" t="str">
            <v>N3309011</v>
          </cell>
          <cell r="C1918" t="str">
            <v>RB ANNISA</v>
          </cell>
          <cell r="D1918" t="str">
            <v>Rumah Bersalin</v>
          </cell>
          <cell r="G1918">
            <v>33</v>
          </cell>
          <cell r="H1918">
            <v>3309</v>
          </cell>
          <cell r="I1918" t="str">
            <v>-</v>
          </cell>
          <cell r="J1918">
            <v>0</v>
          </cell>
          <cell r="K1918" t="str">
            <v>JAWA TENGAH</v>
          </cell>
          <cell r="L1918" t="str">
            <v>BOYOLALI</v>
          </cell>
        </row>
        <row r="1919">
          <cell r="B1919" t="str">
            <v>N3309012</v>
          </cell>
          <cell r="C1919" t="str">
            <v>RB AMANDA CAHYA KUSUMA</v>
          </cell>
          <cell r="D1919" t="str">
            <v>Rumah Bersalin</v>
          </cell>
          <cell r="G1919">
            <v>33</v>
          </cell>
          <cell r="H1919">
            <v>3309</v>
          </cell>
          <cell r="I1919" t="str">
            <v>-</v>
          </cell>
          <cell r="J1919">
            <v>0</v>
          </cell>
          <cell r="K1919" t="str">
            <v>JAWA TENGAH</v>
          </cell>
          <cell r="L1919" t="str">
            <v>BOYOLALI</v>
          </cell>
        </row>
        <row r="1920">
          <cell r="B1920" t="str">
            <v>N3309013</v>
          </cell>
          <cell r="C1920" t="str">
            <v>RB TULUNG WARGO</v>
          </cell>
          <cell r="D1920" t="str">
            <v>Rumah Bersalin</v>
          </cell>
          <cell r="G1920">
            <v>33</v>
          </cell>
          <cell r="H1920">
            <v>3309</v>
          </cell>
          <cell r="I1920" t="str">
            <v>-</v>
          </cell>
          <cell r="J1920">
            <v>0</v>
          </cell>
          <cell r="K1920" t="str">
            <v>JAWA TENGAH</v>
          </cell>
          <cell r="L1920" t="str">
            <v>BOYOLALI</v>
          </cell>
        </row>
        <row r="1921">
          <cell r="B1921" t="str">
            <v>N3309014</v>
          </cell>
          <cell r="C1921" t="str">
            <v>RB SITI BAROKAH</v>
          </cell>
          <cell r="D1921" t="str">
            <v>Rumah Bersalin</v>
          </cell>
          <cell r="G1921">
            <v>33</v>
          </cell>
          <cell r="H1921">
            <v>3309</v>
          </cell>
          <cell r="I1921" t="str">
            <v>-</v>
          </cell>
          <cell r="J1921">
            <v>0</v>
          </cell>
          <cell r="K1921" t="str">
            <v>JAWA TENGAH</v>
          </cell>
          <cell r="L1921" t="str">
            <v>BOYOLALI</v>
          </cell>
        </row>
        <row r="1922">
          <cell r="B1922" t="str">
            <v>N3316005</v>
          </cell>
          <cell r="C1922" t="str">
            <v>RB Bunda Maria Cepu</v>
          </cell>
          <cell r="D1922" t="str">
            <v>Rumah Bersalin</v>
          </cell>
          <cell r="G1922">
            <v>33</v>
          </cell>
          <cell r="H1922">
            <v>3316</v>
          </cell>
          <cell r="I1922" t="str">
            <v>-</v>
          </cell>
          <cell r="J1922">
            <v>0</v>
          </cell>
          <cell r="K1922" t="str">
            <v>JAWA TENGAH</v>
          </cell>
          <cell r="L1922" t="str">
            <v>BLORA</v>
          </cell>
        </row>
        <row r="1923">
          <cell r="B1923" t="str">
            <v>N3316012</v>
          </cell>
          <cell r="C1923" t="str">
            <v>RB Annisa Blora</v>
          </cell>
          <cell r="D1923" t="str">
            <v>Rumah Bersalin</v>
          </cell>
          <cell r="G1923">
            <v>33</v>
          </cell>
          <cell r="H1923">
            <v>3316</v>
          </cell>
          <cell r="I1923" t="str">
            <v>-</v>
          </cell>
          <cell r="J1923">
            <v>0</v>
          </cell>
          <cell r="K1923" t="str">
            <v>JAWA TENGAH</v>
          </cell>
          <cell r="L1923" t="str">
            <v>BLORA</v>
          </cell>
        </row>
        <row r="1924">
          <cell r="B1924" t="str">
            <v>N3317003</v>
          </cell>
          <cell r="C1924" t="str">
            <v>RB Asysaafira</v>
          </cell>
          <cell r="D1924" t="str">
            <v>Rumah Bersalin</v>
          </cell>
          <cell r="G1924">
            <v>33</v>
          </cell>
          <cell r="H1924">
            <v>3317</v>
          </cell>
          <cell r="I1924" t="str">
            <v>-</v>
          </cell>
          <cell r="J1924">
            <v>0</v>
          </cell>
          <cell r="K1924" t="str">
            <v>JAWA TENGAH</v>
          </cell>
          <cell r="L1924" t="str">
            <v>REMBANG</v>
          </cell>
        </row>
        <row r="1925">
          <cell r="B1925" t="str">
            <v>N3317004</v>
          </cell>
          <cell r="C1925" t="str">
            <v>RB Kartini</v>
          </cell>
          <cell r="D1925" t="str">
            <v>Rumah Bersalin</v>
          </cell>
          <cell r="G1925">
            <v>33</v>
          </cell>
          <cell r="H1925">
            <v>3317</v>
          </cell>
          <cell r="I1925" t="str">
            <v>-</v>
          </cell>
          <cell r="J1925">
            <v>0</v>
          </cell>
          <cell r="K1925" t="str">
            <v>JAWA TENGAH</v>
          </cell>
          <cell r="L1925" t="str">
            <v>REMBANG</v>
          </cell>
        </row>
        <row r="1926">
          <cell r="B1926" t="str">
            <v>N3318004</v>
          </cell>
          <cell r="C1926" t="str">
            <v>RB TRI RAHAYU</v>
          </cell>
          <cell r="D1926" t="str">
            <v>Rumah Bersalin</v>
          </cell>
          <cell r="G1926">
            <v>33</v>
          </cell>
          <cell r="H1926">
            <v>3318</v>
          </cell>
          <cell r="I1926" t="str">
            <v>-</v>
          </cell>
          <cell r="J1926">
            <v>0</v>
          </cell>
          <cell r="K1926" t="str">
            <v>JAWA TENGAH</v>
          </cell>
          <cell r="L1926" t="str">
            <v>PATI</v>
          </cell>
        </row>
        <row r="1927">
          <cell r="B1927" t="str">
            <v>N3319022</v>
          </cell>
          <cell r="C1927" t="str">
            <v>RB YKM NU</v>
          </cell>
          <cell r="D1927" t="str">
            <v>Rumah Bersalin</v>
          </cell>
          <cell r="G1927">
            <v>33</v>
          </cell>
          <cell r="H1927">
            <v>3319</v>
          </cell>
          <cell r="I1927" t="str">
            <v>-</v>
          </cell>
          <cell r="J1927">
            <v>0</v>
          </cell>
          <cell r="K1927" t="str">
            <v>JAWA TENGAH</v>
          </cell>
          <cell r="L1927" t="str">
            <v>KUDUS</v>
          </cell>
        </row>
        <row r="1928">
          <cell r="B1928" t="str">
            <v>N3319023</v>
          </cell>
          <cell r="C1928" t="str">
            <v>RB.Mutiara Hati</v>
          </cell>
          <cell r="D1928" t="str">
            <v>Rumah Bersalin</v>
          </cell>
          <cell r="G1928">
            <v>33</v>
          </cell>
          <cell r="H1928">
            <v>3319</v>
          </cell>
          <cell r="I1928" t="str">
            <v>-</v>
          </cell>
          <cell r="J1928">
            <v>0</v>
          </cell>
          <cell r="K1928" t="str">
            <v>JAWA TENGAH</v>
          </cell>
          <cell r="L1928" t="str">
            <v>KUDUS</v>
          </cell>
        </row>
        <row r="1929">
          <cell r="B1929" t="str">
            <v>N3319024</v>
          </cell>
          <cell r="C1929" t="str">
            <v>RB Miriam</v>
          </cell>
          <cell r="D1929" t="str">
            <v>Rumah Bersalin</v>
          </cell>
          <cell r="G1929">
            <v>33</v>
          </cell>
          <cell r="H1929">
            <v>3319</v>
          </cell>
          <cell r="I1929" t="str">
            <v>-</v>
          </cell>
          <cell r="J1929">
            <v>0</v>
          </cell>
          <cell r="K1929" t="str">
            <v>JAWA TENGAH</v>
          </cell>
          <cell r="L1929" t="str">
            <v>KUDUS</v>
          </cell>
        </row>
        <row r="1930">
          <cell r="B1930" t="str">
            <v>N3319025</v>
          </cell>
          <cell r="C1930" t="str">
            <v>RB Sayang Ibu</v>
          </cell>
          <cell r="D1930" t="str">
            <v>Rumah Bersalin</v>
          </cell>
          <cell r="G1930">
            <v>33</v>
          </cell>
          <cell r="H1930">
            <v>3319</v>
          </cell>
          <cell r="I1930" t="str">
            <v>-</v>
          </cell>
          <cell r="J1930">
            <v>0</v>
          </cell>
          <cell r="K1930" t="str">
            <v>JAWA TENGAH</v>
          </cell>
          <cell r="L1930" t="str">
            <v>KUDUS</v>
          </cell>
        </row>
        <row r="1931">
          <cell r="B1931" t="str">
            <v>N3319026</v>
          </cell>
          <cell r="C1931" t="str">
            <v>RB Rahayu</v>
          </cell>
          <cell r="D1931" t="str">
            <v>Rumah Bersalin</v>
          </cell>
          <cell r="G1931">
            <v>33</v>
          </cell>
          <cell r="H1931">
            <v>3319</v>
          </cell>
          <cell r="I1931" t="str">
            <v>-</v>
          </cell>
          <cell r="J1931">
            <v>0</v>
          </cell>
          <cell r="K1931" t="str">
            <v>JAWA TENGAH</v>
          </cell>
          <cell r="L1931" t="str">
            <v>KUDUS</v>
          </cell>
        </row>
        <row r="1932">
          <cell r="B1932" t="str">
            <v>N3319027</v>
          </cell>
          <cell r="C1932" t="str">
            <v>RB Anugerah</v>
          </cell>
          <cell r="D1932" t="str">
            <v>Rumah Bersalin</v>
          </cell>
          <cell r="G1932">
            <v>33</v>
          </cell>
          <cell r="H1932">
            <v>3319</v>
          </cell>
          <cell r="I1932" t="str">
            <v>-</v>
          </cell>
          <cell r="J1932">
            <v>0</v>
          </cell>
          <cell r="K1932" t="str">
            <v>JAWA TENGAH</v>
          </cell>
          <cell r="L1932" t="str">
            <v>KUDUS</v>
          </cell>
        </row>
        <row r="1933">
          <cell r="B1933" t="str">
            <v>N3319028</v>
          </cell>
          <cell r="C1933" t="str">
            <v>RB Budi Luhur</v>
          </cell>
          <cell r="D1933" t="str">
            <v>Rumah Bersalin</v>
          </cell>
          <cell r="G1933">
            <v>33</v>
          </cell>
          <cell r="H1933">
            <v>3319</v>
          </cell>
          <cell r="I1933" t="str">
            <v>-</v>
          </cell>
          <cell r="J1933">
            <v>0</v>
          </cell>
          <cell r="K1933" t="str">
            <v>JAWA TENGAH</v>
          </cell>
          <cell r="L1933" t="str">
            <v>KUDUS</v>
          </cell>
        </row>
        <row r="1934">
          <cell r="B1934" t="str">
            <v>N3319029</v>
          </cell>
          <cell r="C1934" t="str">
            <v>RB Fatimah</v>
          </cell>
          <cell r="D1934" t="str">
            <v>Rumah Bersalin</v>
          </cell>
          <cell r="G1934">
            <v>33</v>
          </cell>
          <cell r="H1934">
            <v>3319</v>
          </cell>
          <cell r="I1934" t="str">
            <v>-</v>
          </cell>
          <cell r="J1934">
            <v>0</v>
          </cell>
          <cell r="K1934" t="str">
            <v>JAWA TENGAH</v>
          </cell>
          <cell r="L1934" t="str">
            <v>KUDUS</v>
          </cell>
        </row>
        <row r="1935">
          <cell r="B1935" t="str">
            <v>N3319030</v>
          </cell>
          <cell r="C1935" t="str">
            <v>RB Masyithoh</v>
          </cell>
          <cell r="D1935" t="str">
            <v>Rumah Bersalin</v>
          </cell>
          <cell r="G1935">
            <v>33</v>
          </cell>
          <cell r="H1935">
            <v>3319</v>
          </cell>
          <cell r="I1935" t="str">
            <v>-</v>
          </cell>
          <cell r="J1935">
            <v>0</v>
          </cell>
          <cell r="K1935" t="str">
            <v>JAWA TENGAH</v>
          </cell>
          <cell r="L1935" t="str">
            <v>KUDUS</v>
          </cell>
        </row>
        <row r="1936">
          <cell r="B1936" t="str">
            <v>N3319031</v>
          </cell>
          <cell r="C1936" t="str">
            <v>RB Utami</v>
          </cell>
          <cell r="D1936" t="str">
            <v>Rumah Bersalin</v>
          </cell>
          <cell r="G1936">
            <v>33</v>
          </cell>
          <cell r="H1936">
            <v>3319</v>
          </cell>
          <cell r="I1936" t="str">
            <v>-</v>
          </cell>
          <cell r="J1936">
            <v>0</v>
          </cell>
          <cell r="K1936" t="str">
            <v>JAWA TENGAH</v>
          </cell>
          <cell r="L1936" t="str">
            <v>KUDUS</v>
          </cell>
        </row>
        <row r="1937">
          <cell r="B1937" t="str">
            <v>N3323011</v>
          </cell>
          <cell r="C1937" t="str">
            <v>RB Fatima</v>
          </cell>
          <cell r="D1937" t="str">
            <v>Rumah Bersalin</v>
          </cell>
          <cell r="G1937">
            <v>33</v>
          </cell>
          <cell r="H1937">
            <v>3323</v>
          </cell>
          <cell r="I1937" t="str">
            <v>-</v>
          </cell>
          <cell r="J1937">
            <v>0</v>
          </cell>
          <cell r="K1937" t="str">
            <v>JAWA TENGAH</v>
          </cell>
          <cell r="L1937" t="str">
            <v>TEMANGGUNG</v>
          </cell>
        </row>
        <row r="1938">
          <cell r="B1938" t="str">
            <v>N3326004</v>
          </cell>
          <cell r="C1938" t="str">
            <v>RB. AZ-ZAHRA</v>
          </cell>
          <cell r="D1938" t="str">
            <v>Rumah Bersalin</v>
          </cell>
          <cell r="G1938">
            <v>33</v>
          </cell>
          <cell r="H1938">
            <v>3326</v>
          </cell>
          <cell r="I1938" t="str">
            <v>-</v>
          </cell>
          <cell r="J1938">
            <v>0</v>
          </cell>
          <cell r="K1938" t="str">
            <v>JAWA TENGAH</v>
          </cell>
          <cell r="L1938" t="str">
            <v>PEKALONGAN</v>
          </cell>
        </row>
        <row r="1939">
          <cell r="B1939" t="str">
            <v>N3326005</v>
          </cell>
          <cell r="C1939" t="str">
            <v>RB KASIH IBU</v>
          </cell>
          <cell r="D1939" t="str">
            <v>Rumah Bersalin</v>
          </cell>
          <cell r="G1939">
            <v>33</v>
          </cell>
          <cell r="H1939">
            <v>3326</v>
          </cell>
          <cell r="I1939" t="str">
            <v>-</v>
          </cell>
          <cell r="J1939">
            <v>0</v>
          </cell>
          <cell r="K1939" t="str">
            <v>JAWA TENGAH</v>
          </cell>
          <cell r="L1939" t="str">
            <v>PEKALONGAN</v>
          </cell>
        </row>
        <row r="1940">
          <cell r="B1940" t="str">
            <v>N3326006</v>
          </cell>
          <cell r="C1940" t="str">
            <v>RB. IBNU SINA</v>
          </cell>
          <cell r="D1940" t="str">
            <v>Rumah Bersalin</v>
          </cell>
          <cell r="G1940">
            <v>33</v>
          </cell>
          <cell r="H1940">
            <v>3326</v>
          </cell>
          <cell r="I1940" t="str">
            <v>-</v>
          </cell>
          <cell r="J1940">
            <v>0</v>
          </cell>
          <cell r="K1940" t="str">
            <v>JAWA TENGAH</v>
          </cell>
          <cell r="L1940" t="str">
            <v>PEKALONGAN</v>
          </cell>
        </row>
        <row r="1941">
          <cell r="B1941" t="str">
            <v>N3326007</v>
          </cell>
          <cell r="C1941" t="str">
            <v>RB. NURUL ANAM</v>
          </cell>
          <cell r="D1941" t="str">
            <v>Rumah Bersalin</v>
          </cell>
          <cell r="G1941">
            <v>33</v>
          </cell>
          <cell r="H1941">
            <v>3326</v>
          </cell>
          <cell r="I1941" t="str">
            <v>-</v>
          </cell>
          <cell r="J1941">
            <v>0</v>
          </cell>
          <cell r="K1941" t="str">
            <v>JAWA TENGAH</v>
          </cell>
          <cell r="L1941" t="str">
            <v>PEKALONGAN</v>
          </cell>
        </row>
        <row r="1942">
          <cell r="B1942" t="str">
            <v>N3326008</v>
          </cell>
          <cell r="C1942" t="str">
            <v>RB. BUNDA MEDIKA</v>
          </cell>
          <cell r="D1942" t="str">
            <v>Rumah Bersalin</v>
          </cell>
          <cell r="G1942">
            <v>33</v>
          </cell>
          <cell r="H1942">
            <v>3326</v>
          </cell>
          <cell r="I1942" t="str">
            <v>-</v>
          </cell>
          <cell r="J1942">
            <v>0</v>
          </cell>
          <cell r="K1942" t="str">
            <v>JAWA TENGAH</v>
          </cell>
          <cell r="L1942" t="str">
            <v>PEKALONGAN</v>
          </cell>
        </row>
        <row r="1943">
          <cell r="B1943" t="str">
            <v>N3326009</v>
          </cell>
          <cell r="C1943" t="str">
            <v>RB. AISYIYAH</v>
          </cell>
          <cell r="D1943" t="str">
            <v>Rumah Bersalin</v>
          </cell>
          <cell r="G1943">
            <v>33</v>
          </cell>
          <cell r="H1943">
            <v>3326</v>
          </cell>
          <cell r="I1943" t="str">
            <v>-</v>
          </cell>
          <cell r="J1943">
            <v>0</v>
          </cell>
          <cell r="K1943" t="str">
            <v>JAWA TENGAH</v>
          </cell>
          <cell r="L1943" t="str">
            <v>PEKALONGAN</v>
          </cell>
        </row>
        <row r="1944">
          <cell r="B1944" t="str">
            <v>N3327001</v>
          </cell>
          <cell r="C1944" t="str">
            <v>BP/RB Mardlatilah</v>
          </cell>
          <cell r="D1944" t="str">
            <v>Rumah Bersalin</v>
          </cell>
          <cell r="G1944">
            <v>33</v>
          </cell>
          <cell r="H1944">
            <v>3327</v>
          </cell>
          <cell r="I1944" t="str">
            <v>-</v>
          </cell>
          <cell r="J1944">
            <v>0</v>
          </cell>
          <cell r="K1944" t="str">
            <v>JAWA TENGAH</v>
          </cell>
          <cell r="L1944" t="str">
            <v>PEMALANG</v>
          </cell>
        </row>
        <row r="1945">
          <cell r="B1945" t="str">
            <v>N3327002</v>
          </cell>
          <cell r="C1945" t="str">
            <v>BP/RB NU Siti Fatimah</v>
          </cell>
          <cell r="D1945" t="str">
            <v>Rumah Bersalin</v>
          </cell>
          <cell r="G1945">
            <v>33</v>
          </cell>
          <cell r="H1945">
            <v>3327</v>
          </cell>
          <cell r="I1945" t="str">
            <v>-</v>
          </cell>
          <cell r="J1945">
            <v>0</v>
          </cell>
          <cell r="K1945" t="str">
            <v>JAWA TENGAH</v>
          </cell>
          <cell r="L1945" t="str">
            <v>PEMALANG</v>
          </cell>
        </row>
        <row r="1946">
          <cell r="B1946" t="str">
            <v>N3327004</v>
          </cell>
          <cell r="C1946" t="str">
            <v>RB Aminah</v>
          </cell>
          <cell r="D1946" t="str">
            <v>Rumah Bersalin</v>
          </cell>
          <cell r="G1946">
            <v>33</v>
          </cell>
          <cell r="H1946">
            <v>3327</v>
          </cell>
          <cell r="I1946" t="str">
            <v>-</v>
          </cell>
          <cell r="J1946">
            <v>0</v>
          </cell>
          <cell r="K1946" t="str">
            <v>JAWA TENGAH</v>
          </cell>
          <cell r="L1946" t="str">
            <v>PEMALANG</v>
          </cell>
        </row>
        <row r="1947">
          <cell r="B1947" t="str">
            <v>N3327005</v>
          </cell>
          <cell r="C1947" t="str">
            <v>RB Permata Hati</v>
          </cell>
          <cell r="D1947" t="str">
            <v>Rumah Bersalin</v>
          </cell>
          <cell r="G1947">
            <v>33</v>
          </cell>
          <cell r="H1947">
            <v>3327</v>
          </cell>
          <cell r="I1947" t="str">
            <v>-</v>
          </cell>
          <cell r="J1947">
            <v>0</v>
          </cell>
          <cell r="K1947" t="str">
            <v>JAWA TENGAH</v>
          </cell>
          <cell r="L1947" t="str">
            <v>PEMALANG</v>
          </cell>
        </row>
        <row r="1948">
          <cell r="B1948" t="str">
            <v>N3327009</v>
          </cell>
          <cell r="C1948" t="str">
            <v>BP/RB Aisyiah Wanarejan Utara</v>
          </cell>
          <cell r="D1948" t="str">
            <v>Rumah Bersalin</v>
          </cell>
          <cell r="G1948">
            <v>33</v>
          </cell>
          <cell r="H1948">
            <v>3327</v>
          </cell>
          <cell r="I1948" t="str">
            <v>-</v>
          </cell>
          <cell r="J1948">
            <v>0</v>
          </cell>
          <cell r="K1948" t="str">
            <v>JAWA TENGAH</v>
          </cell>
          <cell r="L1948" t="str">
            <v>PEMALANG</v>
          </cell>
        </row>
        <row r="1949">
          <cell r="B1949" t="str">
            <v>N3327010</v>
          </cell>
          <cell r="C1949" t="str">
            <v>BP/RB Aisyiah Petarukan</v>
          </cell>
          <cell r="D1949" t="str">
            <v>Rumah Bersalin</v>
          </cell>
          <cell r="G1949">
            <v>33</v>
          </cell>
          <cell r="H1949">
            <v>3327</v>
          </cell>
          <cell r="I1949" t="str">
            <v>-</v>
          </cell>
          <cell r="J1949">
            <v>0</v>
          </cell>
          <cell r="K1949" t="str">
            <v>JAWA TENGAH</v>
          </cell>
          <cell r="L1949" t="str">
            <v>PEMALANG</v>
          </cell>
        </row>
        <row r="1950">
          <cell r="B1950" t="str">
            <v>N3327011</v>
          </cell>
          <cell r="C1950" t="str">
            <v>BP/RB Dewi Mashitoh</v>
          </cell>
          <cell r="D1950" t="str">
            <v>Rumah Bersalin</v>
          </cell>
          <cell r="G1950">
            <v>33</v>
          </cell>
          <cell r="H1950">
            <v>3327</v>
          </cell>
          <cell r="I1950" t="str">
            <v>-</v>
          </cell>
          <cell r="J1950">
            <v>0</v>
          </cell>
          <cell r="K1950" t="str">
            <v>JAWA TENGAH</v>
          </cell>
          <cell r="L1950" t="str">
            <v>PEMALANG</v>
          </cell>
        </row>
        <row r="1951">
          <cell r="B1951" t="str">
            <v>N3327012</v>
          </cell>
          <cell r="C1951" t="str">
            <v>BP/RB PKU Muhammadiyah Comal</v>
          </cell>
          <cell r="D1951" t="str">
            <v>Rumah Bersalin</v>
          </cell>
          <cell r="G1951">
            <v>33</v>
          </cell>
          <cell r="H1951">
            <v>3327</v>
          </cell>
          <cell r="I1951" t="str">
            <v>-</v>
          </cell>
          <cell r="J1951">
            <v>0</v>
          </cell>
          <cell r="K1951" t="str">
            <v>JAWA TENGAH</v>
          </cell>
          <cell r="L1951" t="str">
            <v>PEMALANG</v>
          </cell>
        </row>
        <row r="1952">
          <cell r="B1952" t="str">
            <v>N3327013</v>
          </cell>
          <cell r="C1952" t="str">
            <v>RB Aisyah Pelutan</v>
          </cell>
          <cell r="D1952" t="str">
            <v>Rumah Bersalin</v>
          </cell>
          <cell r="G1952">
            <v>33</v>
          </cell>
          <cell r="H1952">
            <v>3327</v>
          </cell>
          <cell r="I1952" t="str">
            <v>-</v>
          </cell>
          <cell r="J1952">
            <v>0</v>
          </cell>
          <cell r="K1952" t="str">
            <v>JAWA TENGAH</v>
          </cell>
          <cell r="L1952" t="str">
            <v>PEMALANG</v>
          </cell>
        </row>
        <row r="1953">
          <cell r="B1953" t="str">
            <v>N3372101</v>
          </cell>
          <cell r="C1953" t="str">
            <v>Rumah Bersalin Barokah</v>
          </cell>
          <cell r="D1953" t="str">
            <v>Rumah Bersalin</v>
          </cell>
          <cell r="G1953">
            <v>33</v>
          </cell>
          <cell r="H1953">
            <v>3372</v>
          </cell>
          <cell r="I1953" t="str">
            <v>-</v>
          </cell>
          <cell r="J1953">
            <v>0</v>
          </cell>
          <cell r="K1953" t="str">
            <v>JAWA TENGAH</v>
          </cell>
          <cell r="L1953" t="str">
            <v>KOTA SURAKARTA</v>
          </cell>
        </row>
        <row r="1954">
          <cell r="B1954" t="str">
            <v>N3372104</v>
          </cell>
          <cell r="C1954" t="str">
            <v>RB &amp; BP MTA</v>
          </cell>
          <cell r="D1954" t="str">
            <v>Rumah Bersalin</v>
          </cell>
          <cell r="G1954">
            <v>33</v>
          </cell>
          <cell r="H1954">
            <v>3372</v>
          </cell>
          <cell r="I1954" t="str">
            <v>-</v>
          </cell>
          <cell r="J1954">
            <v>0</v>
          </cell>
          <cell r="K1954" t="str">
            <v>JAWA TENGAH</v>
          </cell>
          <cell r="L1954" t="str">
            <v>KOTA SURAKARTA</v>
          </cell>
        </row>
        <row r="1955">
          <cell r="B1955" t="str">
            <v>N3372105</v>
          </cell>
          <cell r="C1955" t="str">
            <v>RB &amp; BP Enggal Waras</v>
          </cell>
          <cell r="D1955" t="str">
            <v>Rumah Bersalin</v>
          </cell>
          <cell r="G1955">
            <v>33</v>
          </cell>
          <cell r="H1955">
            <v>3372</v>
          </cell>
          <cell r="I1955" t="str">
            <v>-</v>
          </cell>
          <cell r="J1955">
            <v>0</v>
          </cell>
          <cell r="K1955" t="str">
            <v>JAWA TENGAH</v>
          </cell>
          <cell r="L1955" t="str">
            <v>KOTA SURAKARTA</v>
          </cell>
        </row>
        <row r="1956">
          <cell r="B1956" t="str">
            <v>N3372112</v>
          </cell>
          <cell r="C1956" t="str">
            <v>RB Gratis Solo Peduli</v>
          </cell>
          <cell r="D1956" t="str">
            <v>Rumah Bersalin</v>
          </cell>
          <cell r="G1956">
            <v>33</v>
          </cell>
          <cell r="H1956">
            <v>3372</v>
          </cell>
          <cell r="I1956" t="str">
            <v>-</v>
          </cell>
          <cell r="J1956">
            <v>0</v>
          </cell>
          <cell r="K1956" t="str">
            <v>JAWA TENGAH</v>
          </cell>
          <cell r="L1956" t="str">
            <v>KOTA SURAKARTA</v>
          </cell>
        </row>
        <row r="1957">
          <cell r="B1957" t="str">
            <v>N3372113</v>
          </cell>
          <cell r="C1957" t="str">
            <v>RB Marga Waluya</v>
          </cell>
          <cell r="D1957" t="str">
            <v>Rumah Bersalin</v>
          </cell>
          <cell r="G1957">
            <v>33</v>
          </cell>
          <cell r="H1957">
            <v>3372</v>
          </cell>
          <cell r="I1957" t="str">
            <v>-</v>
          </cell>
          <cell r="J1957">
            <v>0</v>
          </cell>
          <cell r="K1957" t="str">
            <v>JAWA TENGAH</v>
          </cell>
          <cell r="L1957" t="str">
            <v>KOTA SURAKARTA</v>
          </cell>
        </row>
        <row r="1958">
          <cell r="B1958" t="str">
            <v>N3372117</v>
          </cell>
          <cell r="C1958" t="str">
            <v>RB Annisa</v>
          </cell>
          <cell r="D1958" t="str">
            <v>Rumah Bersalin</v>
          </cell>
          <cell r="G1958">
            <v>33</v>
          </cell>
          <cell r="H1958">
            <v>3372</v>
          </cell>
          <cell r="I1958" t="str">
            <v>-</v>
          </cell>
          <cell r="J1958">
            <v>0</v>
          </cell>
          <cell r="K1958" t="str">
            <v>JAWA TENGAH</v>
          </cell>
          <cell r="L1958" t="str">
            <v>KOTA SURAKARTA</v>
          </cell>
        </row>
        <row r="1959">
          <cell r="B1959" t="str">
            <v>N3372120</v>
          </cell>
          <cell r="C1959" t="str">
            <v>RB Seger Waras</v>
          </cell>
          <cell r="D1959" t="str">
            <v>Rumah Bersalin</v>
          </cell>
          <cell r="G1959">
            <v>33</v>
          </cell>
          <cell r="H1959">
            <v>3372</v>
          </cell>
          <cell r="I1959" t="str">
            <v>-</v>
          </cell>
          <cell r="J1959">
            <v>0</v>
          </cell>
          <cell r="K1959" t="str">
            <v>JAWA TENGAH</v>
          </cell>
          <cell r="L1959" t="str">
            <v>KOTA SURAKARTA</v>
          </cell>
        </row>
        <row r="1960">
          <cell r="B1960" t="str">
            <v>N3372132</v>
          </cell>
          <cell r="C1960" t="str">
            <v>RB PKU Muhammadiyah Sampangan</v>
          </cell>
          <cell r="D1960" t="str">
            <v>Rumah Bersalin</v>
          </cell>
          <cell r="G1960">
            <v>33</v>
          </cell>
          <cell r="H1960">
            <v>3372</v>
          </cell>
          <cell r="I1960" t="str">
            <v>-</v>
          </cell>
          <cell r="J1960">
            <v>0</v>
          </cell>
          <cell r="K1960" t="str">
            <v>JAWA TENGAH</v>
          </cell>
          <cell r="L1960" t="str">
            <v>KOTA SURAKARTA</v>
          </cell>
        </row>
        <row r="1961">
          <cell r="B1961" t="str">
            <v>N3372199</v>
          </cell>
          <cell r="C1961" t="str">
            <v>RB Harapan Bunda</v>
          </cell>
          <cell r="D1961" t="str">
            <v>Rumah Bersalin</v>
          </cell>
          <cell r="G1961">
            <v>33</v>
          </cell>
          <cell r="H1961">
            <v>3372</v>
          </cell>
          <cell r="I1961" t="str">
            <v>-</v>
          </cell>
          <cell r="J1961">
            <v>0</v>
          </cell>
          <cell r="K1961" t="str">
            <v>JAWA TENGAH</v>
          </cell>
          <cell r="L1961" t="str">
            <v>KOTA SURAKARTA</v>
          </cell>
        </row>
        <row r="1962">
          <cell r="B1962" t="str">
            <v>N3372207</v>
          </cell>
          <cell r="C1962" t="str">
            <v>RB Nayaka Eka Husada</v>
          </cell>
          <cell r="D1962" t="str">
            <v>Rumah Bersalin</v>
          </cell>
          <cell r="G1962">
            <v>33</v>
          </cell>
          <cell r="H1962">
            <v>3372</v>
          </cell>
          <cell r="I1962" t="str">
            <v>-</v>
          </cell>
          <cell r="J1962">
            <v>0</v>
          </cell>
          <cell r="K1962" t="str">
            <v>JAWA TENGAH</v>
          </cell>
          <cell r="L1962" t="str">
            <v>KOTA SURAKARTA</v>
          </cell>
        </row>
        <row r="1963">
          <cell r="B1963" t="str">
            <v>N3372218</v>
          </cell>
          <cell r="C1963" t="str">
            <v>RB dr JOHAN</v>
          </cell>
          <cell r="D1963" t="str">
            <v>Rumah Bersalin</v>
          </cell>
          <cell r="G1963">
            <v>33</v>
          </cell>
          <cell r="H1963">
            <v>3372</v>
          </cell>
          <cell r="I1963" t="str">
            <v>-</v>
          </cell>
          <cell r="J1963">
            <v>0</v>
          </cell>
          <cell r="K1963" t="str">
            <v>JAWA TENGAH</v>
          </cell>
          <cell r="L1963" t="str">
            <v>KOTA SURAKARTA</v>
          </cell>
        </row>
        <row r="1964">
          <cell r="B1964" t="str">
            <v>N3372270</v>
          </cell>
          <cell r="C1964" t="str">
            <v>RB Bhayangkara</v>
          </cell>
          <cell r="D1964" t="str">
            <v>Rumah Bersalin</v>
          </cell>
          <cell r="G1964">
            <v>33</v>
          </cell>
          <cell r="H1964">
            <v>3372</v>
          </cell>
          <cell r="I1964" t="str">
            <v>-</v>
          </cell>
          <cell r="J1964">
            <v>0</v>
          </cell>
          <cell r="K1964" t="str">
            <v>JAWA TENGAH</v>
          </cell>
          <cell r="L1964" t="str">
            <v>KOTA SURAKARTA</v>
          </cell>
        </row>
        <row r="1965">
          <cell r="B1965" t="str">
            <v>N3373008</v>
          </cell>
          <cell r="C1965" t="str">
            <v>RSB MUTIARA BUNDA</v>
          </cell>
          <cell r="D1965" t="str">
            <v>Rumah Bersalin</v>
          </cell>
          <cell r="G1965">
            <v>33</v>
          </cell>
          <cell r="H1965">
            <v>3373</v>
          </cell>
          <cell r="I1965" t="str">
            <v>-</v>
          </cell>
          <cell r="J1965">
            <v>0</v>
          </cell>
          <cell r="K1965" t="str">
            <v>JAWA TENGAH</v>
          </cell>
          <cell r="L1965" t="str">
            <v>KOTA SALATIGA</v>
          </cell>
        </row>
        <row r="1966">
          <cell r="B1966" t="str">
            <v>N3373009</v>
          </cell>
          <cell r="C1966" t="str">
            <v>RB BP PERMATA HATI SALATIGA</v>
          </cell>
          <cell r="D1966" t="str">
            <v>Rumah Bersalin</v>
          </cell>
          <cell r="G1966">
            <v>33</v>
          </cell>
          <cell r="H1966">
            <v>3373</v>
          </cell>
          <cell r="I1966" t="str">
            <v>-</v>
          </cell>
          <cell r="J1966">
            <v>0</v>
          </cell>
          <cell r="K1966" t="str">
            <v>JAWA TENGAH</v>
          </cell>
          <cell r="L1966" t="str">
            <v>KOTA SALATIGA</v>
          </cell>
        </row>
        <row r="1967">
          <cell r="B1967" t="str">
            <v>N3376206</v>
          </cell>
          <cell r="C1967" t="str">
            <v>RB Kaharunia</v>
          </cell>
          <cell r="D1967" t="str">
            <v>Rumah Bersalin</v>
          </cell>
          <cell r="G1967">
            <v>33</v>
          </cell>
          <cell r="H1967">
            <v>3376</v>
          </cell>
          <cell r="I1967" t="str">
            <v>-</v>
          </cell>
          <cell r="J1967">
            <v>0</v>
          </cell>
          <cell r="K1967" t="str">
            <v>JAWA TENGAH</v>
          </cell>
          <cell r="L1967" t="str">
            <v>KOTA TEGAL</v>
          </cell>
        </row>
        <row r="1968">
          <cell r="B1968" t="str">
            <v>N3376207</v>
          </cell>
          <cell r="C1968" t="str">
            <v>RB Rahma</v>
          </cell>
          <cell r="D1968" t="str">
            <v>Rumah Bersalin</v>
          </cell>
          <cell r="G1968">
            <v>33</v>
          </cell>
          <cell r="H1968">
            <v>3376</v>
          </cell>
          <cell r="I1968" t="str">
            <v>-</v>
          </cell>
          <cell r="J1968">
            <v>0</v>
          </cell>
          <cell r="K1968" t="str">
            <v>JAWA TENGAH</v>
          </cell>
          <cell r="L1968" t="str">
            <v>KOTA TEGAL</v>
          </cell>
        </row>
        <row r="1969">
          <cell r="B1969" t="str">
            <v>N3376208</v>
          </cell>
          <cell r="C1969" t="str">
            <v>RB Adhi Pradana</v>
          </cell>
          <cell r="D1969" t="str">
            <v>Rumah Bersalin</v>
          </cell>
          <cell r="G1969">
            <v>33</v>
          </cell>
          <cell r="H1969">
            <v>3376</v>
          </cell>
          <cell r="I1969" t="str">
            <v>-</v>
          </cell>
          <cell r="J1969">
            <v>0</v>
          </cell>
          <cell r="K1969" t="str">
            <v>JAWA TENGAH</v>
          </cell>
          <cell r="L1969" t="str">
            <v>KOTA TEGAL</v>
          </cell>
        </row>
        <row r="1970">
          <cell r="B1970" t="str">
            <v>N3376209</v>
          </cell>
          <cell r="C1970" t="str">
            <v>RB Siti Hajar</v>
          </cell>
          <cell r="D1970" t="str">
            <v>Rumah Bersalin</v>
          </cell>
          <cell r="G1970">
            <v>33</v>
          </cell>
          <cell r="H1970">
            <v>3376</v>
          </cell>
          <cell r="I1970" t="str">
            <v>-</v>
          </cell>
          <cell r="J1970">
            <v>0</v>
          </cell>
          <cell r="K1970" t="str">
            <v>JAWA TENGAH</v>
          </cell>
          <cell r="L1970" t="str">
            <v>KOTA TEGAL</v>
          </cell>
        </row>
        <row r="1971">
          <cell r="B1971" t="str">
            <v>N3376210</v>
          </cell>
          <cell r="C1971" t="str">
            <v>RB Permata Bunda</v>
          </cell>
          <cell r="D1971" t="str">
            <v>Rumah Bersalin</v>
          </cell>
          <cell r="G1971">
            <v>33</v>
          </cell>
          <cell r="H1971">
            <v>3376</v>
          </cell>
          <cell r="I1971" t="str">
            <v>-</v>
          </cell>
          <cell r="J1971">
            <v>0</v>
          </cell>
          <cell r="K1971" t="str">
            <v>JAWA TENGAH</v>
          </cell>
          <cell r="L1971" t="str">
            <v>KOTA TEGAL</v>
          </cell>
        </row>
        <row r="1972">
          <cell r="B1972" t="str">
            <v>N3376211</v>
          </cell>
          <cell r="C1972" t="str">
            <v>RB Kasih Umi</v>
          </cell>
          <cell r="D1972" t="str">
            <v>Rumah Bersalin</v>
          </cell>
          <cell r="G1972">
            <v>33</v>
          </cell>
          <cell r="H1972">
            <v>3376</v>
          </cell>
          <cell r="I1972" t="str">
            <v>-</v>
          </cell>
          <cell r="J1972">
            <v>0</v>
          </cell>
          <cell r="K1972" t="str">
            <v>JAWA TENGAH</v>
          </cell>
          <cell r="L1972" t="str">
            <v>KOTA TEGAL</v>
          </cell>
        </row>
        <row r="1973">
          <cell r="B1973" t="str">
            <v>W3303094</v>
          </cell>
          <cell r="C1973" t="str">
            <v>PRAKTIK dr.DAYITA APRITUTI</v>
          </cell>
          <cell r="D1973" t="str">
            <v>Praktek Dokter / Dokter Gigi / Bidan Mandiri</v>
          </cell>
          <cell r="G1973">
            <v>33</v>
          </cell>
          <cell r="H1973">
            <v>3303</v>
          </cell>
          <cell r="I1973" t="str">
            <v>-</v>
          </cell>
          <cell r="J1973">
            <v>0</v>
          </cell>
          <cell r="K1973" t="str">
            <v>JAWA TENGAH</v>
          </cell>
          <cell r="L1973" t="str">
            <v>PURBALINGGA</v>
          </cell>
        </row>
        <row r="1974">
          <cell r="B1974" t="str">
            <v>W3303095</v>
          </cell>
          <cell r="C1974" t="str">
            <v>PRAKTIK dr.HERNI SETIYOWATI</v>
          </cell>
          <cell r="D1974" t="str">
            <v>Praktek Dokter / Dokter Gigi / Bidan Mandiri</v>
          </cell>
          <cell r="G1974">
            <v>33</v>
          </cell>
          <cell r="H1974">
            <v>3303</v>
          </cell>
          <cell r="I1974" t="str">
            <v>-</v>
          </cell>
          <cell r="J1974">
            <v>0</v>
          </cell>
          <cell r="K1974" t="str">
            <v>JAWA TENGAH</v>
          </cell>
          <cell r="L1974" t="str">
            <v>PURBALINGGA</v>
          </cell>
        </row>
        <row r="1975">
          <cell r="B1975" t="str">
            <v>W3303097</v>
          </cell>
          <cell r="C1975" t="str">
            <v>PRAKTIK BIDAN SWASTA</v>
          </cell>
          <cell r="D1975" t="str">
            <v>Praktek Dokter / Dokter Gigi / Bidan Mandiri</v>
          </cell>
          <cell r="G1975">
            <v>33</v>
          </cell>
          <cell r="H1975">
            <v>3303</v>
          </cell>
          <cell r="I1975" t="str">
            <v>-</v>
          </cell>
          <cell r="J1975">
            <v>0</v>
          </cell>
          <cell r="K1975" t="str">
            <v>JAWA TENGAH</v>
          </cell>
          <cell r="L1975" t="str">
            <v>PURBALINGGA</v>
          </cell>
        </row>
        <row r="1976">
          <cell r="B1976" t="str">
            <v>W3303098</v>
          </cell>
          <cell r="C1976" t="str">
            <v>PRAKTIK Dr.DJONI GUNATA</v>
          </cell>
          <cell r="D1976" t="str">
            <v>Praktek Dokter / Dokter Gigi / Bidan Mandiri</v>
          </cell>
          <cell r="G1976">
            <v>33</v>
          </cell>
          <cell r="H1976">
            <v>3303</v>
          </cell>
          <cell r="I1976" t="str">
            <v>-</v>
          </cell>
          <cell r="J1976">
            <v>0</v>
          </cell>
          <cell r="K1976" t="str">
            <v>JAWA TENGAH</v>
          </cell>
          <cell r="L1976" t="str">
            <v>PURBALINGGA</v>
          </cell>
        </row>
        <row r="1977">
          <cell r="B1977" t="str">
            <v>W3304010</v>
          </cell>
          <cell r="C1977" t="str">
            <v>BIDAN PRAKTEK SWASTA MANDIRI</v>
          </cell>
          <cell r="D1977" t="str">
            <v>Praktek Dokter / Dokter Gigi / Bidan Mandiri</v>
          </cell>
          <cell r="G1977">
            <v>33</v>
          </cell>
          <cell r="H1977">
            <v>3304</v>
          </cell>
          <cell r="I1977" t="str">
            <v>-</v>
          </cell>
          <cell r="J1977">
            <v>0</v>
          </cell>
          <cell r="K1977" t="str">
            <v>JAWA TENGAH</v>
          </cell>
          <cell r="L1977" t="str">
            <v>BANJARNEGARA</v>
          </cell>
        </row>
        <row r="1978">
          <cell r="B1978" t="str">
            <v>W3308084</v>
          </cell>
          <cell r="C1978" t="str">
            <v>Dokter Umum Praktek Swasta</v>
          </cell>
          <cell r="D1978" t="str">
            <v>Praktek Dokter / Dokter Gigi / Bidan Mandiri</v>
          </cell>
          <cell r="G1978">
            <v>33</v>
          </cell>
          <cell r="H1978">
            <v>3308</v>
          </cell>
          <cell r="I1978" t="str">
            <v>-</v>
          </cell>
          <cell r="J1978">
            <v>0</v>
          </cell>
          <cell r="K1978" t="str">
            <v>JAWA TENGAH</v>
          </cell>
          <cell r="L1978" t="str">
            <v>MAGELANG</v>
          </cell>
        </row>
        <row r="1979">
          <cell r="B1979" t="str">
            <v>W3308085</v>
          </cell>
          <cell r="C1979" t="str">
            <v>Dokter Spesialis Praktek Swasta</v>
          </cell>
          <cell r="D1979" t="str">
            <v>Praktek Dokter / Dokter Gigi / Bidan Mandiri</v>
          </cell>
          <cell r="G1979">
            <v>33</v>
          </cell>
          <cell r="H1979">
            <v>3308</v>
          </cell>
          <cell r="I1979" t="str">
            <v>-</v>
          </cell>
          <cell r="J1979">
            <v>0</v>
          </cell>
          <cell r="K1979" t="str">
            <v>JAWA TENGAH</v>
          </cell>
          <cell r="L1979" t="str">
            <v>MAGELANG</v>
          </cell>
        </row>
        <row r="1980">
          <cell r="B1980" t="str">
            <v>W3316016</v>
          </cell>
          <cell r="C1980" t="str">
            <v>Praktek Dokter Perseorangan</v>
          </cell>
          <cell r="D1980" t="str">
            <v>Praktek Dokter / Dokter Gigi / Bidan Mandiri</v>
          </cell>
          <cell r="G1980">
            <v>33</v>
          </cell>
          <cell r="H1980">
            <v>3316</v>
          </cell>
          <cell r="I1980" t="str">
            <v>-</v>
          </cell>
          <cell r="J1980">
            <v>0</v>
          </cell>
          <cell r="K1980" t="str">
            <v>JAWA TENGAH</v>
          </cell>
          <cell r="L1980" t="str">
            <v>BLORA</v>
          </cell>
        </row>
        <row r="1981">
          <cell r="B1981" t="str">
            <v>W3376179</v>
          </cell>
          <cell r="C1981" t="str">
            <v>dr. Retno</v>
          </cell>
          <cell r="D1981" t="str">
            <v>Praktek Dokter / Dokter Gigi / Bidan Mandiri</v>
          </cell>
          <cell r="G1981">
            <v>33</v>
          </cell>
          <cell r="H1981">
            <v>3376</v>
          </cell>
          <cell r="I1981" t="str">
            <v>-</v>
          </cell>
          <cell r="J1981">
            <v>0</v>
          </cell>
          <cell r="K1981" t="str">
            <v>JAWA TENGAH</v>
          </cell>
          <cell r="L1981" t="str">
            <v>KOTA TEGAL</v>
          </cell>
        </row>
        <row r="1982">
          <cell r="B1982" t="str">
            <v>W3376180</v>
          </cell>
          <cell r="C1982" t="str">
            <v>dr. Reni</v>
          </cell>
          <cell r="D1982" t="str">
            <v>Praktek Dokter / Dokter Gigi / Bidan Mandiri</v>
          </cell>
          <cell r="G1982">
            <v>33</v>
          </cell>
          <cell r="H1982">
            <v>3376</v>
          </cell>
          <cell r="I1982" t="str">
            <v>-</v>
          </cell>
          <cell r="J1982">
            <v>0</v>
          </cell>
          <cell r="K1982" t="str">
            <v>JAWA TENGAH</v>
          </cell>
          <cell r="L1982" t="str">
            <v>KOTA TEGAL</v>
          </cell>
        </row>
        <row r="1983">
          <cell r="B1983" t="str">
            <v>W3376194</v>
          </cell>
          <cell r="C1983" t="str">
            <v>dr. Wakhidin</v>
          </cell>
          <cell r="D1983" t="str">
            <v>Praktek Dokter / Dokter Gigi / Bidan Mandiri</v>
          </cell>
          <cell r="G1983">
            <v>33</v>
          </cell>
          <cell r="H1983">
            <v>3376</v>
          </cell>
          <cell r="I1983" t="str">
            <v>-</v>
          </cell>
          <cell r="J1983">
            <v>0</v>
          </cell>
          <cell r="K1983" t="str">
            <v>JAWA TENGAH</v>
          </cell>
          <cell r="L1983" t="str">
            <v>KOTA TEGAL</v>
          </cell>
        </row>
        <row r="1984">
          <cell r="B1984" t="str">
            <v>W3376203</v>
          </cell>
          <cell r="C1984" t="str">
            <v>dr. P. Mulyono</v>
          </cell>
          <cell r="D1984" t="str">
            <v>Praktek Dokter / Dokter Gigi / Bidan Mandiri</v>
          </cell>
          <cell r="G1984">
            <v>33</v>
          </cell>
          <cell r="H1984">
            <v>3376</v>
          </cell>
          <cell r="I1984" t="str">
            <v>-</v>
          </cell>
          <cell r="J1984">
            <v>0</v>
          </cell>
          <cell r="K1984" t="str">
            <v>JAWA TENGAH</v>
          </cell>
          <cell r="L1984" t="str">
            <v>KOTA TEGAL</v>
          </cell>
        </row>
        <row r="1985">
          <cell r="B1985" t="str">
            <v>X3308076</v>
          </cell>
          <cell r="C1985" t="str">
            <v>Optik Karya Soda</v>
          </cell>
          <cell r="D1985" t="str">
            <v>Optik</v>
          </cell>
          <cell r="G1985">
            <v>33</v>
          </cell>
          <cell r="H1985">
            <v>3308</v>
          </cell>
          <cell r="I1985" t="str">
            <v>-</v>
          </cell>
          <cell r="J1985">
            <v>0</v>
          </cell>
          <cell r="K1985" t="str">
            <v>JAWA TENGAH</v>
          </cell>
          <cell r="L1985" t="str">
            <v>MAGELANG</v>
          </cell>
        </row>
        <row r="1986">
          <cell r="B1986" t="str">
            <v>X3308077</v>
          </cell>
          <cell r="C1986" t="str">
            <v>Optik Jago</v>
          </cell>
          <cell r="D1986" t="str">
            <v>Optik</v>
          </cell>
          <cell r="G1986">
            <v>33</v>
          </cell>
          <cell r="H1986">
            <v>3308</v>
          </cell>
          <cell r="I1986" t="str">
            <v>-</v>
          </cell>
          <cell r="J1986">
            <v>0</v>
          </cell>
          <cell r="K1986" t="str">
            <v>JAWA TENGAH</v>
          </cell>
          <cell r="L1986" t="str">
            <v>MAGELANG</v>
          </cell>
        </row>
        <row r="1987">
          <cell r="B1987" t="str">
            <v>X3308078</v>
          </cell>
          <cell r="C1987" t="str">
            <v>Optik Ismail</v>
          </cell>
          <cell r="D1987" t="str">
            <v>Optik</v>
          </cell>
          <cell r="G1987">
            <v>33</v>
          </cell>
          <cell r="H1987">
            <v>3308</v>
          </cell>
          <cell r="I1987" t="str">
            <v>-</v>
          </cell>
          <cell r="J1987">
            <v>0</v>
          </cell>
          <cell r="K1987" t="str">
            <v>JAWA TENGAH</v>
          </cell>
          <cell r="L1987" t="str">
            <v>MAGELANG</v>
          </cell>
        </row>
        <row r="1988">
          <cell r="B1988" t="str">
            <v>X3308079</v>
          </cell>
          <cell r="C1988" t="str">
            <v>Optik Lyra</v>
          </cell>
          <cell r="D1988" t="str">
            <v>Optik</v>
          </cell>
          <cell r="G1988">
            <v>33</v>
          </cell>
          <cell r="H1988">
            <v>3308</v>
          </cell>
          <cell r="I1988" t="str">
            <v>-</v>
          </cell>
          <cell r="J1988">
            <v>0</v>
          </cell>
          <cell r="K1988" t="str">
            <v>JAWA TENGAH</v>
          </cell>
          <cell r="L1988" t="str">
            <v>MAGELANG</v>
          </cell>
        </row>
        <row r="1989">
          <cell r="B1989" t="str">
            <v>X3316001</v>
          </cell>
          <cell r="C1989" t="str">
            <v>PUSDIKLAT Migas Cepu</v>
          </cell>
          <cell r="D1989" t="str">
            <v>Optik</v>
          </cell>
          <cell r="G1989">
            <v>33</v>
          </cell>
          <cell r="H1989">
            <v>3316</v>
          </cell>
          <cell r="I1989" t="str">
            <v>-</v>
          </cell>
          <cell r="J1989">
            <v>0</v>
          </cell>
          <cell r="K1989" t="str">
            <v>JAWA TENGAH</v>
          </cell>
          <cell r="L1989" t="str">
            <v>BLORA</v>
          </cell>
        </row>
        <row r="1990">
          <cell r="B1990" t="str">
            <v>X3372130</v>
          </cell>
          <cell r="C1990" t="str">
            <v>Palang Merah Indonesia(PMI) Surakarta</v>
          </cell>
          <cell r="D1990" t="str">
            <v>Optik</v>
          </cell>
          <cell r="G1990">
            <v>33</v>
          </cell>
          <cell r="H1990">
            <v>3372</v>
          </cell>
          <cell r="I1990" t="str">
            <v>-</v>
          </cell>
          <cell r="J1990">
            <v>0</v>
          </cell>
          <cell r="K1990" t="str">
            <v>JAWA TENGAH</v>
          </cell>
          <cell r="L1990" t="str">
            <v>KOTA SURAKARTA</v>
          </cell>
        </row>
        <row r="1991">
          <cell r="B1991" t="str">
            <v>X3376183</v>
          </cell>
          <cell r="C1991" t="str">
            <v>Pos Kesehatan Stasiun KA</v>
          </cell>
          <cell r="D1991" t="str">
            <v>Optik</v>
          </cell>
          <cell r="G1991">
            <v>33</v>
          </cell>
          <cell r="H1991">
            <v>3376</v>
          </cell>
          <cell r="I1991" t="str">
            <v>-</v>
          </cell>
          <cell r="J1991">
            <v>0</v>
          </cell>
          <cell r="K1991" t="str">
            <v>JAWA TENGAH</v>
          </cell>
          <cell r="L1991" t="str">
            <v>KOTA TEGAL</v>
          </cell>
        </row>
        <row r="1992">
          <cell r="B1992" t="str">
            <v>K3302032</v>
          </cell>
          <cell r="C1992" t="str">
            <v>Klinik IDI</v>
          </cell>
          <cell r="D1992" t="str">
            <v>Klinik</v>
          </cell>
          <cell r="G1992">
            <v>33</v>
          </cell>
          <cell r="H1992">
            <v>3302</v>
          </cell>
          <cell r="I1992" t="str">
            <v>-</v>
          </cell>
          <cell r="J1992">
            <v>0</v>
          </cell>
          <cell r="K1992" t="str">
            <v>JAWA TENGAH</v>
          </cell>
          <cell r="L1992" t="str">
            <v>BANYUMAS</v>
          </cell>
        </row>
        <row r="1993">
          <cell r="B1993" t="str">
            <v>K3302035</v>
          </cell>
          <cell r="C1993" t="str">
            <v>Klinik Tirra</v>
          </cell>
          <cell r="D1993" t="str">
            <v>Klinik</v>
          </cell>
          <cell r="G1993">
            <v>33</v>
          </cell>
          <cell r="H1993">
            <v>3302</v>
          </cell>
          <cell r="I1993" t="str">
            <v>-</v>
          </cell>
          <cell r="J1993">
            <v>0</v>
          </cell>
          <cell r="K1993" t="str">
            <v>JAWA TENGAH</v>
          </cell>
          <cell r="L1993" t="str">
            <v>BANYUMAS</v>
          </cell>
        </row>
        <row r="1994">
          <cell r="B1994" t="str">
            <v>K3303096</v>
          </cell>
          <cell r="C1994" t="str">
            <v>KLINIK KITA KEMANGKON PURBALINGGA</v>
          </cell>
          <cell r="D1994" t="str">
            <v>Klinik</v>
          </cell>
          <cell r="G1994">
            <v>33</v>
          </cell>
          <cell r="H1994">
            <v>3303</v>
          </cell>
          <cell r="I1994" t="str">
            <v>-</v>
          </cell>
          <cell r="J1994">
            <v>0</v>
          </cell>
          <cell r="K1994" t="str">
            <v>JAWA TENGAH</v>
          </cell>
          <cell r="L1994" t="str">
            <v>PURBALINGGA</v>
          </cell>
        </row>
        <row r="1995">
          <cell r="B1995" t="str">
            <v>K3307100</v>
          </cell>
          <cell r="C1995" t="str">
            <v>KLINIK AN-NUR</v>
          </cell>
          <cell r="D1995" t="str">
            <v>Klinik</v>
          </cell>
          <cell r="G1995">
            <v>33</v>
          </cell>
          <cell r="H1995">
            <v>3307</v>
          </cell>
          <cell r="I1995" t="str">
            <v>-</v>
          </cell>
          <cell r="J1995">
            <v>0</v>
          </cell>
          <cell r="K1995" t="str">
            <v>JAWA TENGAH</v>
          </cell>
          <cell r="L1995" t="str">
            <v>WONOSOBO</v>
          </cell>
        </row>
        <row r="1996">
          <cell r="B1996" t="str">
            <v>K3307107</v>
          </cell>
          <cell r="C1996" t="str">
            <v>Klinik Bedah Penyakit Dalam KUSUMA</v>
          </cell>
          <cell r="D1996" t="str">
            <v>Klinik</v>
          </cell>
          <cell r="G1996">
            <v>33</v>
          </cell>
          <cell r="H1996">
            <v>3307</v>
          </cell>
          <cell r="I1996" t="str">
            <v>-</v>
          </cell>
          <cell r="J1996">
            <v>0</v>
          </cell>
          <cell r="K1996" t="str">
            <v>JAWA TENGAH</v>
          </cell>
          <cell r="L1996" t="str">
            <v>WONOSOBO</v>
          </cell>
        </row>
        <row r="1997">
          <cell r="B1997" t="str">
            <v>K3308062</v>
          </cell>
          <cell r="C1997" t="str">
            <v>Klinik Kesehatan Karyawan Aman Jiwo</v>
          </cell>
          <cell r="D1997" t="str">
            <v>Klinik</v>
          </cell>
          <cell r="G1997">
            <v>33</v>
          </cell>
          <cell r="H1997">
            <v>3308</v>
          </cell>
          <cell r="I1997" t="str">
            <v>-</v>
          </cell>
          <cell r="J1997">
            <v>0</v>
          </cell>
          <cell r="K1997" t="str">
            <v>JAWA TENGAH</v>
          </cell>
          <cell r="L1997" t="str">
            <v>MAGELANG</v>
          </cell>
        </row>
        <row r="1998">
          <cell r="B1998" t="str">
            <v>K3308065</v>
          </cell>
          <cell r="C1998" t="str">
            <v>Klinik Anisa</v>
          </cell>
          <cell r="D1998" t="str">
            <v>Klinik</v>
          </cell>
          <cell r="G1998">
            <v>33</v>
          </cell>
          <cell r="H1998">
            <v>3308</v>
          </cell>
          <cell r="I1998" t="str">
            <v>-</v>
          </cell>
          <cell r="J1998">
            <v>0</v>
          </cell>
          <cell r="K1998" t="str">
            <v>JAWA TENGAH</v>
          </cell>
          <cell r="L1998" t="str">
            <v>MAGELANG</v>
          </cell>
        </row>
        <row r="1999">
          <cell r="B1999" t="str">
            <v>K3309015</v>
          </cell>
          <cell r="C1999" t="str">
            <v>KLINIK MILA HUSADA</v>
          </cell>
          <cell r="D1999" t="str">
            <v>Klinik</v>
          </cell>
          <cell r="G1999">
            <v>33</v>
          </cell>
          <cell r="H1999">
            <v>3309</v>
          </cell>
          <cell r="I1999" t="str">
            <v>-</v>
          </cell>
          <cell r="J1999">
            <v>0</v>
          </cell>
          <cell r="K1999" t="str">
            <v>JAWA TENGAH</v>
          </cell>
          <cell r="L1999" t="str">
            <v>BOYOLALI</v>
          </cell>
        </row>
        <row r="2000">
          <cell r="B2000" t="str">
            <v>K3316014</v>
          </cell>
          <cell r="C2000" t="str">
            <v>Klinik Bhayangkara Blora</v>
          </cell>
          <cell r="D2000" t="str">
            <v>Klinik</v>
          </cell>
          <cell r="G2000">
            <v>33</v>
          </cell>
          <cell r="H2000">
            <v>3316</v>
          </cell>
          <cell r="I2000" t="str">
            <v>-</v>
          </cell>
          <cell r="J2000">
            <v>0</v>
          </cell>
          <cell r="K2000" t="str">
            <v>JAWA TENGAH</v>
          </cell>
          <cell r="L2000" t="str">
            <v>BLORA</v>
          </cell>
        </row>
        <row r="2001">
          <cell r="B2001" t="str">
            <v>K3317001</v>
          </cell>
          <cell r="C2001" t="str">
            <v>PKU Muhammadiyah Pamotan</v>
          </cell>
          <cell r="D2001" t="str">
            <v>Klinik</v>
          </cell>
          <cell r="G2001">
            <v>33</v>
          </cell>
          <cell r="H2001">
            <v>3317</v>
          </cell>
          <cell r="I2001" t="str">
            <v>-</v>
          </cell>
          <cell r="J2001">
            <v>0</v>
          </cell>
          <cell r="K2001" t="str">
            <v>JAWA TENGAH</v>
          </cell>
          <cell r="L2001" t="str">
            <v>REMBANG</v>
          </cell>
        </row>
        <row r="2002">
          <cell r="B2002" t="str">
            <v>K3317002</v>
          </cell>
          <cell r="C2002" t="str">
            <v>Klinik Citra Medika</v>
          </cell>
          <cell r="D2002" t="str">
            <v>Klinik</v>
          </cell>
          <cell r="G2002">
            <v>33</v>
          </cell>
          <cell r="H2002">
            <v>3317</v>
          </cell>
          <cell r="I2002" t="str">
            <v>-</v>
          </cell>
          <cell r="J2002">
            <v>0</v>
          </cell>
          <cell r="K2002" t="str">
            <v>JAWA TENGAH</v>
          </cell>
          <cell r="L2002" t="str">
            <v>REMBANG</v>
          </cell>
        </row>
        <row r="2003">
          <cell r="B2003" t="str">
            <v>K3326021</v>
          </cell>
          <cell r="C2003" t="str">
            <v>KLINIK BRIMOB</v>
          </cell>
          <cell r="D2003" t="str">
            <v>Klinik</v>
          </cell>
          <cell r="G2003">
            <v>33</v>
          </cell>
          <cell r="H2003">
            <v>3326</v>
          </cell>
          <cell r="I2003" t="str">
            <v>-</v>
          </cell>
          <cell r="J2003">
            <v>0</v>
          </cell>
          <cell r="K2003" t="str">
            <v>JAWA TENGAH</v>
          </cell>
          <cell r="L2003" t="str">
            <v>PEKALONGAN</v>
          </cell>
        </row>
        <row r="2004">
          <cell r="B2004" t="str">
            <v>K3326022</v>
          </cell>
          <cell r="C2004" t="str">
            <v>KLINIK PMI</v>
          </cell>
          <cell r="D2004" t="str">
            <v>Klinik</v>
          </cell>
          <cell r="G2004">
            <v>33</v>
          </cell>
          <cell r="H2004">
            <v>3326</v>
          </cell>
          <cell r="I2004" t="str">
            <v>-</v>
          </cell>
          <cell r="J2004">
            <v>0</v>
          </cell>
          <cell r="K2004" t="str">
            <v>JAWA TENGAH</v>
          </cell>
          <cell r="L2004" t="str">
            <v>PEKALONGAN</v>
          </cell>
        </row>
        <row r="2005">
          <cell r="B2005" t="str">
            <v>K3327003</v>
          </cell>
          <cell r="C2005" t="str">
            <v>Klinik Assakinah</v>
          </cell>
          <cell r="D2005" t="str">
            <v>Klinik</v>
          </cell>
          <cell r="G2005">
            <v>33</v>
          </cell>
          <cell r="H2005">
            <v>3327</v>
          </cell>
          <cell r="I2005" t="str">
            <v>-</v>
          </cell>
          <cell r="J2005">
            <v>0</v>
          </cell>
          <cell r="K2005" t="str">
            <v>JAWA TENGAH</v>
          </cell>
          <cell r="L2005" t="str">
            <v>PEMALANG</v>
          </cell>
        </row>
        <row r="2006">
          <cell r="B2006" t="str">
            <v>K3329003</v>
          </cell>
          <cell r="C2006" t="str">
            <v>Klinik Rawat Inap dan Pelayanan Medik Dasar</v>
          </cell>
          <cell r="D2006" t="str">
            <v>Klinik</v>
          </cell>
          <cell r="G2006">
            <v>33</v>
          </cell>
          <cell r="H2006">
            <v>3329</v>
          </cell>
          <cell r="I2006" t="str">
            <v>-</v>
          </cell>
          <cell r="J2006">
            <v>0</v>
          </cell>
          <cell r="K2006" t="str">
            <v>JAWA TENGAH</v>
          </cell>
          <cell r="L2006" t="str">
            <v>BREBES</v>
          </cell>
        </row>
        <row r="2007">
          <cell r="B2007" t="str">
            <v>K3372102</v>
          </cell>
          <cell r="C2007" t="str">
            <v>Klinik dr. Lucia</v>
          </cell>
          <cell r="D2007" t="str">
            <v>Klinik</v>
          </cell>
          <cell r="G2007">
            <v>33</v>
          </cell>
          <cell r="H2007">
            <v>3372</v>
          </cell>
          <cell r="I2007" t="str">
            <v>-</v>
          </cell>
          <cell r="J2007">
            <v>0</v>
          </cell>
          <cell r="K2007" t="str">
            <v>JAWA TENGAH</v>
          </cell>
          <cell r="L2007" t="str">
            <v>KOTA SURAKARTA</v>
          </cell>
        </row>
        <row r="2008">
          <cell r="B2008" t="str">
            <v>K3372103</v>
          </cell>
          <cell r="C2008" t="str">
            <v>Klinik &amp; RB Talenta Husada</v>
          </cell>
          <cell r="D2008" t="str">
            <v>Klinik</v>
          </cell>
          <cell r="G2008">
            <v>33</v>
          </cell>
          <cell r="H2008">
            <v>3372</v>
          </cell>
          <cell r="I2008" t="str">
            <v>-</v>
          </cell>
          <cell r="J2008">
            <v>0</v>
          </cell>
          <cell r="K2008" t="str">
            <v>JAWA TENGAH</v>
          </cell>
          <cell r="L2008" t="str">
            <v>KOTA SURAKARTA</v>
          </cell>
        </row>
        <row r="2009">
          <cell r="B2009" t="str">
            <v>K3372106</v>
          </cell>
          <cell r="C2009" t="str">
            <v>Klinik Gigi &amp; Mulut Mecadita</v>
          </cell>
          <cell r="D2009" t="str">
            <v>Klinik</v>
          </cell>
          <cell r="G2009">
            <v>33</v>
          </cell>
          <cell r="H2009">
            <v>3372</v>
          </cell>
          <cell r="I2009" t="str">
            <v>-</v>
          </cell>
          <cell r="J2009">
            <v>0</v>
          </cell>
          <cell r="K2009" t="str">
            <v>JAWA TENGAH</v>
          </cell>
          <cell r="L2009" t="str">
            <v>KOTA SURAKARTA</v>
          </cell>
        </row>
        <row r="2010">
          <cell r="B2010" t="str">
            <v>K3372108</v>
          </cell>
          <cell r="C2010" t="str">
            <v>Klinik Solo Eye Center</v>
          </cell>
          <cell r="D2010" t="str">
            <v>Klinik</v>
          </cell>
          <cell r="G2010">
            <v>33</v>
          </cell>
          <cell r="H2010">
            <v>3372</v>
          </cell>
          <cell r="I2010" t="str">
            <v>-</v>
          </cell>
          <cell r="J2010">
            <v>0</v>
          </cell>
          <cell r="K2010" t="str">
            <v>JAWA TENGAH</v>
          </cell>
          <cell r="L2010" t="str">
            <v>KOTA SURAKARTA</v>
          </cell>
        </row>
        <row r="2011">
          <cell r="B2011" t="str">
            <v>K3372123</v>
          </cell>
          <cell r="C2011" t="str">
            <v>Klinik Mojosongo Surakarta</v>
          </cell>
          <cell r="D2011" t="str">
            <v>Klinik</v>
          </cell>
          <cell r="G2011">
            <v>33</v>
          </cell>
          <cell r="H2011">
            <v>3372</v>
          </cell>
          <cell r="I2011" t="str">
            <v>-</v>
          </cell>
          <cell r="J2011">
            <v>0</v>
          </cell>
          <cell r="K2011" t="str">
            <v>JAWA TENGAH</v>
          </cell>
          <cell r="L2011" t="str">
            <v>KOTA SURAKARTA</v>
          </cell>
        </row>
        <row r="2012">
          <cell r="B2012" t="str">
            <v>K3372220</v>
          </cell>
          <cell r="C2012" t="str">
            <v>Klinik Widjaja</v>
          </cell>
          <cell r="D2012" t="str">
            <v>Klinik</v>
          </cell>
          <cell r="G2012">
            <v>33</v>
          </cell>
          <cell r="H2012">
            <v>3372</v>
          </cell>
          <cell r="I2012" t="str">
            <v>-</v>
          </cell>
          <cell r="J2012">
            <v>0</v>
          </cell>
          <cell r="K2012" t="str">
            <v>JAWA TENGAH</v>
          </cell>
          <cell r="L2012" t="str">
            <v>KOTA SURAKARTA</v>
          </cell>
        </row>
        <row r="2013">
          <cell r="B2013" t="str">
            <v>K3372261</v>
          </cell>
          <cell r="C2013" t="str">
            <v>Klinik Estetika</v>
          </cell>
          <cell r="D2013" t="str">
            <v>Klinik</v>
          </cell>
          <cell r="G2013">
            <v>33</v>
          </cell>
          <cell r="H2013">
            <v>3372</v>
          </cell>
          <cell r="I2013" t="str">
            <v>-</v>
          </cell>
          <cell r="J2013">
            <v>0</v>
          </cell>
          <cell r="K2013" t="str">
            <v>JAWA TENGAH</v>
          </cell>
          <cell r="L2013" t="str">
            <v>KOTA SURAKARTA</v>
          </cell>
        </row>
        <row r="2014">
          <cell r="B2014" t="str">
            <v>K3372267</v>
          </cell>
          <cell r="C2014" t="str">
            <v>Klinik Larissa</v>
          </cell>
          <cell r="D2014" t="str">
            <v>Klinik</v>
          </cell>
          <cell r="G2014">
            <v>33</v>
          </cell>
          <cell r="H2014">
            <v>3372</v>
          </cell>
          <cell r="I2014" t="str">
            <v>-</v>
          </cell>
          <cell r="J2014">
            <v>0</v>
          </cell>
          <cell r="K2014" t="str">
            <v>JAWA TENGAH</v>
          </cell>
          <cell r="L2014" t="str">
            <v>KOTA SURAKARTA</v>
          </cell>
        </row>
        <row r="2015">
          <cell r="B2015" t="str">
            <v>K3373004</v>
          </cell>
          <cell r="C2015" t="str">
            <v>KLINIK BUNDA AMALIA</v>
          </cell>
          <cell r="D2015" t="str">
            <v>Klinik</v>
          </cell>
          <cell r="G2015">
            <v>33</v>
          </cell>
          <cell r="H2015">
            <v>3373</v>
          </cell>
          <cell r="I2015" t="str">
            <v>-</v>
          </cell>
          <cell r="J2015">
            <v>0</v>
          </cell>
          <cell r="K2015" t="str">
            <v>JAWA TENGAH</v>
          </cell>
          <cell r="L2015" t="str">
            <v>KOTA SALATIGA</v>
          </cell>
        </row>
        <row r="2016">
          <cell r="B2016" t="str">
            <v>K3373006</v>
          </cell>
          <cell r="C2016" t="str">
            <v>KLINIK AURA MEDIKA</v>
          </cell>
          <cell r="D2016" t="str">
            <v>Klinik</v>
          </cell>
          <cell r="G2016">
            <v>33</v>
          </cell>
          <cell r="H2016">
            <v>3373</v>
          </cell>
          <cell r="I2016" t="str">
            <v>-</v>
          </cell>
          <cell r="J2016">
            <v>0</v>
          </cell>
          <cell r="K2016" t="str">
            <v>JAWA TENGAH</v>
          </cell>
          <cell r="L2016" t="str">
            <v>KOTA SALATIGA</v>
          </cell>
        </row>
        <row r="2017">
          <cell r="B2017" t="str">
            <v>K3376171</v>
          </cell>
          <cell r="C2017" t="str">
            <v>Klinik Spesialis Indra Pratama</v>
          </cell>
          <cell r="D2017" t="str">
            <v>Klinik</v>
          </cell>
          <cell r="G2017">
            <v>33</v>
          </cell>
          <cell r="H2017">
            <v>3376</v>
          </cell>
          <cell r="I2017" t="str">
            <v>-</v>
          </cell>
          <cell r="J2017">
            <v>0</v>
          </cell>
          <cell r="K2017" t="str">
            <v>JAWA TENGAH</v>
          </cell>
          <cell r="L2017" t="str">
            <v>KOTA TEGAL</v>
          </cell>
        </row>
        <row r="2018">
          <cell r="B2018" t="str">
            <v>K3376173</v>
          </cell>
          <cell r="C2018" t="str">
            <v>Klinik THT Hidayah</v>
          </cell>
          <cell r="D2018" t="str">
            <v>Klinik</v>
          </cell>
          <cell r="G2018">
            <v>33</v>
          </cell>
          <cell r="H2018">
            <v>3376</v>
          </cell>
          <cell r="I2018" t="str">
            <v>-</v>
          </cell>
          <cell r="J2018">
            <v>0</v>
          </cell>
          <cell r="K2018" t="str">
            <v>JAWA TENGAH</v>
          </cell>
          <cell r="L2018" t="str">
            <v>KOTA TEGAL</v>
          </cell>
        </row>
        <row r="2019">
          <cell r="B2019" t="str">
            <v>K3376182</v>
          </cell>
          <cell r="C2019" t="str">
            <v>Klinik UPS</v>
          </cell>
          <cell r="D2019" t="str">
            <v>Klinik</v>
          </cell>
          <cell r="G2019">
            <v>33</v>
          </cell>
          <cell r="H2019">
            <v>3376</v>
          </cell>
          <cell r="I2019" t="str">
            <v>-</v>
          </cell>
          <cell r="J2019">
            <v>0</v>
          </cell>
          <cell r="K2019" t="str">
            <v>JAWA TENGAH</v>
          </cell>
          <cell r="L2019" t="str">
            <v>KOTA TEGAL</v>
          </cell>
        </row>
        <row r="2020">
          <cell r="B2020" t="str">
            <v>K3376191</v>
          </cell>
          <cell r="C2020" t="str">
            <v>Klinik Spesialis Serasi</v>
          </cell>
          <cell r="D2020" t="str">
            <v>Klinik</v>
          </cell>
          <cell r="G2020">
            <v>33</v>
          </cell>
          <cell r="H2020">
            <v>3376</v>
          </cell>
          <cell r="I2020" t="str">
            <v>-</v>
          </cell>
          <cell r="J2020">
            <v>0</v>
          </cell>
          <cell r="K2020" t="str">
            <v>JAWA TENGAH</v>
          </cell>
          <cell r="L2020" t="str">
            <v>KOTA TEGAL</v>
          </cell>
        </row>
        <row r="2021">
          <cell r="B2021" t="str">
            <v>K3376196</v>
          </cell>
          <cell r="C2021" t="str">
            <v>Klinik Mitra Bunda</v>
          </cell>
          <cell r="D2021" t="str">
            <v>Klinik</v>
          </cell>
          <cell r="G2021">
            <v>33</v>
          </cell>
          <cell r="H2021">
            <v>3376</v>
          </cell>
          <cell r="I2021" t="str">
            <v>-</v>
          </cell>
          <cell r="J2021">
            <v>0</v>
          </cell>
          <cell r="K2021" t="str">
            <v>JAWA TENGAH</v>
          </cell>
          <cell r="L2021" t="str">
            <v>KOTA TEGAL</v>
          </cell>
        </row>
        <row r="2022">
          <cell r="B2022" t="str">
            <v>K3376201</v>
          </cell>
          <cell r="C2022" t="str">
            <v>Klinik Ananda</v>
          </cell>
          <cell r="D2022" t="str">
            <v>Klinik</v>
          </cell>
          <cell r="G2022">
            <v>33</v>
          </cell>
          <cell r="H2022">
            <v>3376</v>
          </cell>
          <cell r="I2022" t="str">
            <v>-</v>
          </cell>
          <cell r="J2022">
            <v>0</v>
          </cell>
          <cell r="K2022" t="str">
            <v>JAWA TENGAH</v>
          </cell>
          <cell r="L2022" t="str">
            <v>KOTA TEGAL</v>
          </cell>
        </row>
        <row r="2023">
          <cell r="B2023" t="str">
            <v>K3376204</v>
          </cell>
          <cell r="C2023" t="str">
            <v>Klinik LBC</v>
          </cell>
          <cell r="D2023" t="str">
            <v>Klinik</v>
          </cell>
          <cell r="G2023">
            <v>33</v>
          </cell>
          <cell r="H2023">
            <v>3376</v>
          </cell>
          <cell r="I2023" t="str">
            <v>-</v>
          </cell>
          <cell r="J2023">
            <v>0</v>
          </cell>
          <cell r="K2023" t="str">
            <v>JAWA TENGAH</v>
          </cell>
          <cell r="L2023" t="str">
            <v>KOTA TEGAL</v>
          </cell>
        </row>
        <row r="2024">
          <cell r="B2024" t="str">
            <v>K3376205</v>
          </cell>
          <cell r="C2024" t="str">
            <v>Klinik Natasha</v>
          </cell>
          <cell r="D2024" t="str">
            <v>Klinik</v>
          </cell>
          <cell r="G2024">
            <v>33</v>
          </cell>
          <cell r="H2024">
            <v>3376</v>
          </cell>
          <cell r="I2024" t="str">
            <v>-</v>
          </cell>
          <cell r="J2024">
            <v>0</v>
          </cell>
          <cell r="K2024" t="str">
            <v>JAWA TENGAH</v>
          </cell>
          <cell r="L2024" t="str">
            <v>KOTA TEGAL</v>
          </cell>
        </row>
        <row r="2025">
          <cell r="B2025" t="str">
            <v>J3303085</v>
          </cell>
          <cell r="C2025" t="str">
            <v>POLIKLINIKPOLRESPURBALINGGA</v>
          </cell>
          <cell r="D2025" t="str">
            <v>Poliklinik / Praktek Bersama</v>
          </cell>
          <cell r="G2025">
            <v>33</v>
          </cell>
          <cell r="H2025">
            <v>3303</v>
          </cell>
          <cell r="I2025" t="str">
            <v>-</v>
          </cell>
          <cell r="J2025">
            <v>0</v>
          </cell>
          <cell r="K2025" t="str">
            <v>JAWA TENGAH</v>
          </cell>
          <cell r="L2025" t="str">
            <v>PURBALINGGA</v>
          </cell>
        </row>
        <row r="2026">
          <cell r="B2026" t="str">
            <v>J3304005</v>
          </cell>
          <cell r="C2026" t="str">
            <v>POLIKLINIK POLRES</v>
          </cell>
          <cell r="D2026" t="str">
            <v>Poliklinik / Praktek Bersama</v>
          </cell>
          <cell r="G2026">
            <v>33</v>
          </cell>
          <cell r="H2026">
            <v>3304</v>
          </cell>
          <cell r="I2026" t="str">
            <v>-</v>
          </cell>
          <cell r="J2026">
            <v>0</v>
          </cell>
          <cell r="K2026" t="str">
            <v>JAWA TENGAH</v>
          </cell>
          <cell r="L2026" t="str">
            <v>BANJARNEGARA</v>
          </cell>
        </row>
        <row r="2027">
          <cell r="B2027" t="str">
            <v>J3304006</v>
          </cell>
          <cell r="C2027" t="str">
            <v>POLIKLINIK KODIM</v>
          </cell>
          <cell r="D2027" t="str">
            <v>Poliklinik / Praktek Bersama</v>
          </cell>
          <cell r="G2027">
            <v>33</v>
          </cell>
          <cell r="H2027">
            <v>3304</v>
          </cell>
          <cell r="I2027" t="str">
            <v>-</v>
          </cell>
          <cell r="J2027">
            <v>0</v>
          </cell>
          <cell r="K2027" t="str">
            <v>JAWA TENGAH</v>
          </cell>
          <cell r="L2027" t="str">
            <v>BANJARNEGARA</v>
          </cell>
        </row>
        <row r="2028">
          <cell r="B2028" t="str">
            <v>J3304007</v>
          </cell>
          <cell r="C2028" t="str">
            <v>POLIKLINIK PT INDONESIA POWER</v>
          </cell>
          <cell r="D2028" t="str">
            <v>Poliklinik / Praktek Bersama</v>
          </cell>
          <cell r="G2028">
            <v>33</v>
          </cell>
          <cell r="H2028">
            <v>3304</v>
          </cell>
          <cell r="I2028" t="str">
            <v>-</v>
          </cell>
          <cell r="J2028">
            <v>0</v>
          </cell>
          <cell r="K2028" t="str">
            <v>JAWA TENGAH</v>
          </cell>
          <cell r="L2028" t="str">
            <v>BANJARNEGARA</v>
          </cell>
        </row>
        <row r="2029">
          <cell r="B2029" t="str">
            <v>J3306001</v>
          </cell>
          <cell r="C2029" t="str">
            <v>Poli Klinik Polres</v>
          </cell>
          <cell r="D2029" t="str">
            <v>Poliklinik / Praktek Bersama</v>
          </cell>
          <cell r="G2029">
            <v>33</v>
          </cell>
          <cell r="H2029">
            <v>3306</v>
          </cell>
          <cell r="I2029" t="str">
            <v>-</v>
          </cell>
          <cell r="J2029">
            <v>0</v>
          </cell>
          <cell r="K2029" t="str">
            <v>JAWA TENGAH</v>
          </cell>
          <cell r="L2029" t="str">
            <v>PURWOREJO</v>
          </cell>
        </row>
        <row r="2030">
          <cell r="B2030" t="str">
            <v>J3306002</v>
          </cell>
          <cell r="C2030" t="str">
            <v>Poli Klinik Batalion 412</v>
          </cell>
          <cell r="D2030" t="str">
            <v>Poliklinik / Praktek Bersama</v>
          </cell>
          <cell r="G2030">
            <v>33</v>
          </cell>
          <cell r="H2030">
            <v>3306</v>
          </cell>
          <cell r="I2030" t="str">
            <v>-</v>
          </cell>
          <cell r="J2030">
            <v>0</v>
          </cell>
          <cell r="K2030" t="str">
            <v>JAWA TENGAH</v>
          </cell>
          <cell r="L2030" t="str">
            <v>PURWOREJO</v>
          </cell>
        </row>
        <row r="2031">
          <cell r="B2031" t="str">
            <v>J3323001</v>
          </cell>
          <cell r="C2031" t="str">
            <v>Poliklinik PT.TKPI</v>
          </cell>
          <cell r="D2031" t="str">
            <v>Poliklinik / Praktek Bersama</v>
          </cell>
          <cell r="G2031">
            <v>33</v>
          </cell>
          <cell r="H2031">
            <v>3323</v>
          </cell>
          <cell r="I2031" t="str">
            <v>-</v>
          </cell>
          <cell r="J2031">
            <v>0</v>
          </cell>
          <cell r="K2031" t="str">
            <v>JAWA TENGAH</v>
          </cell>
          <cell r="L2031" t="str">
            <v>TEMANGGUNG</v>
          </cell>
        </row>
        <row r="2032">
          <cell r="B2032" t="str">
            <v>J3323005</v>
          </cell>
          <cell r="C2032" t="str">
            <v>URRKES dan Poliklinik Bhayangkara</v>
          </cell>
          <cell r="D2032" t="str">
            <v>Poliklinik / Praktek Bersama</v>
          </cell>
          <cell r="G2032">
            <v>33</v>
          </cell>
          <cell r="H2032">
            <v>3323</v>
          </cell>
          <cell r="I2032" t="str">
            <v>-</v>
          </cell>
          <cell r="J2032">
            <v>0</v>
          </cell>
          <cell r="K2032" t="str">
            <v>JAWA TENGAH</v>
          </cell>
          <cell r="L2032" t="str">
            <v>TEMANGGUNG</v>
          </cell>
        </row>
        <row r="2033">
          <cell r="B2033" t="str">
            <v>J3323007</v>
          </cell>
          <cell r="C2033" t="str">
            <v>Poliklinik Ananda</v>
          </cell>
          <cell r="D2033" t="str">
            <v>Poliklinik / Praktek Bersama</v>
          </cell>
          <cell r="G2033">
            <v>33</v>
          </cell>
          <cell r="H2033">
            <v>3323</v>
          </cell>
          <cell r="I2033" t="str">
            <v>-</v>
          </cell>
          <cell r="J2033">
            <v>0</v>
          </cell>
          <cell r="K2033" t="str">
            <v>JAWA TENGAH</v>
          </cell>
          <cell r="L2033" t="str">
            <v>TEMANGGUNG</v>
          </cell>
        </row>
        <row r="2034">
          <cell r="B2034" t="str">
            <v>J3373010</v>
          </cell>
          <cell r="C2034" t="str">
            <v>POLIKLINIK UKSW</v>
          </cell>
          <cell r="D2034" t="str">
            <v>Poliklinik / Praktek Bersama</v>
          </cell>
          <cell r="G2034">
            <v>33</v>
          </cell>
          <cell r="H2034">
            <v>3373</v>
          </cell>
          <cell r="I2034" t="str">
            <v>-</v>
          </cell>
          <cell r="J2034">
            <v>0</v>
          </cell>
          <cell r="K2034" t="str">
            <v>JAWA TENGAH</v>
          </cell>
          <cell r="L2034" t="str">
            <v>KOTA SALATIGA</v>
          </cell>
        </row>
        <row r="2035">
          <cell r="B2035" t="str">
            <v>M3300</v>
          </cell>
          <cell r="C2035" t="str">
            <v>LAB. KES DAERAH PROVINSI JAWA TENGAH</v>
          </cell>
          <cell r="D2035" t="str">
            <v>Laboratorium Kesehatan</v>
          </cell>
          <cell r="G2035">
            <v>33</v>
          </cell>
          <cell r="H2035">
            <v>3374</v>
          </cell>
          <cell r="I2035" t="str">
            <v>M3300</v>
          </cell>
          <cell r="J2035">
            <v>0</v>
          </cell>
          <cell r="K2035" t="str">
            <v>JAWA TENGAH</v>
          </cell>
          <cell r="L2035" t="str">
            <v>KOTA SEMARANG</v>
          </cell>
        </row>
        <row r="2036">
          <cell r="B2036" t="str">
            <v>M3301</v>
          </cell>
          <cell r="C2036" t="str">
            <v>LAB. KES DAERAH KAB. CILACAP</v>
          </cell>
          <cell r="D2036" t="str">
            <v>Laboratorium Kesehatan</v>
          </cell>
          <cell r="G2036">
            <v>33</v>
          </cell>
          <cell r="H2036">
            <v>3301</v>
          </cell>
          <cell r="I2036" t="str">
            <v>-</v>
          </cell>
          <cell r="J2036">
            <v>0</v>
          </cell>
          <cell r="K2036" t="str">
            <v>JAWA TENGAH</v>
          </cell>
          <cell r="L2036" t="str">
            <v>CILACAP</v>
          </cell>
        </row>
        <row r="2037">
          <cell r="B2037" t="str">
            <v>M3302</v>
          </cell>
          <cell r="C2037" t="str">
            <v>LAB. KES DAERAH KAB. BANYUMAS</v>
          </cell>
          <cell r="D2037" t="str">
            <v>Laboratorium Kesehatan</v>
          </cell>
          <cell r="G2037">
            <v>33</v>
          </cell>
          <cell r="H2037">
            <v>3302</v>
          </cell>
          <cell r="I2037" t="str">
            <v>-</v>
          </cell>
          <cell r="J2037">
            <v>0</v>
          </cell>
          <cell r="K2037" t="str">
            <v>JAWA TENGAH</v>
          </cell>
          <cell r="L2037" t="str">
            <v>BANYUMAS</v>
          </cell>
        </row>
        <row r="2038">
          <cell r="B2038" t="str">
            <v>M3303</v>
          </cell>
          <cell r="C2038" t="str">
            <v>LAB. KES DAERAH KAB. PURBALINGGA</v>
          </cell>
          <cell r="D2038" t="str">
            <v>Laboratorium Kesehatan</v>
          </cell>
          <cell r="G2038">
            <v>33</v>
          </cell>
          <cell r="H2038">
            <v>3303</v>
          </cell>
          <cell r="I2038" t="str">
            <v>-</v>
          </cell>
          <cell r="J2038">
            <v>0</v>
          </cell>
          <cell r="K2038" t="str">
            <v>JAWA TENGAH</v>
          </cell>
          <cell r="L2038" t="str">
            <v>PURBALINGGA</v>
          </cell>
        </row>
        <row r="2039">
          <cell r="B2039" t="str">
            <v>M3304</v>
          </cell>
          <cell r="C2039" t="str">
            <v>LAB. KES DAERAH KAB. BANJARNEGARA</v>
          </cell>
          <cell r="D2039" t="str">
            <v>Laboratorium Kesehatan</v>
          </cell>
          <cell r="G2039">
            <v>33</v>
          </cell>
          <cell r="H2039">
            <v>3304</v>
          </cell>
          <cell r="I2039" t="str">
            <v>-</v>
          </cell>
          <cell r="J2039">
            <v>0</v>
          </cell>
          <cell r="K2039" t="str">
            <v>JAWA TENGAH</v>
          </cell>
          <cell r="L2039" t="str">
            <v>BANJARNEGARA</v>
          </cell>
        </row>
        <row r="2040">
          <cell r="B2040" t="str">
            <v>M3305</v>
          </cell>
          <cell r="C2040" t="str">
            <v>LAB. KES DAERAH KAB. KEBUMEN</v>
          </cell>
          <cell r="D2040" t="str">
            <v>Laboratorium Kesehatan</v>
          </cell>
          <cell r="G2040">
            <v>33</v>
          </cell>
          <cell r="H2040">
            <v>3305</v>
          </cell>
          <cell r="I2040" t="str">
            <v>-</v>
          </cell>
          <cell r="J2040">
            <v>0</v>
          </cell>
          <cell r="K2040" t="str">
            <v>JAWA TENGAH</v>
          </cell>
          <cell r="L2040" t="str">
            <v>KEBUMEN</v>
          </cell>
        </row>
        <row r="2041">
          <cell r="B2041" t="str">
            <v>M3306</v>
          </cell>
          <cell r="C2041" t="str">
            <v>LAB. KES DAERAH KAB. PURWOREJO</v>
          </cell>
          <cell r="D2041" t="str">
            <v>Laboratorium Kesehatan</v>
          </cell>
          <cell r="G2041">
            <v>33</v>
          </cell>
          <cell r="H2041">
            <v>3306</v>
          </cell>
          <cell r="I2041" t="str">
            <v>-</v>
          </cell>
          <cell r="J2041">
            <v>0</v>
          </cell>
          <cell r="K2041" t="str">
            <v>JAWA TENGAH</v>
          </cell>
          <cell r="L2041" t="str">
            <v>PURWOREJO</v>
          </cell>
        </row>
        <row r="2042">
          <cell r="B2042" t="str">
            <v>M3307</v>
          </cell>
          <cell r="C2042" t="str">
            <v>LAB. KES DAERAH KAB. WONOSOBO</v>
          </cell>
          <cell r="D2042" t="str">
            <v>Laboratorium Kesehatan</v>
          </cell>
          <cell r="G2042">
            <v>33</v>
          </cell>
          <cell r="H2042">
            <v>3307</v>
          </cell>
          <cell r="I2042" t="str">
            <v>-</v>
          </cell>
          <cell r="J2042">
            <v>0</v>
          </cell>
          <cell r="K2042" t="str">
            <v>JAWA TENGAH</v>
          </cell>
          <cell r="L2042" t="str">
            <v>WONOSOBO</v>
          </cell>
        </row>
        <row r="2043">
          <cell r="B2043" t="str">
            <v>M3308</v>
          </cell>
          <cell r="C2043" t="str">
            <v>LAB. KES DAERAH KAB. MAGELANG</v>
          </cell>
          <cell r="D2043" t="str">
            <v>Laboratorium Kesehatan</v>
          </cell>
          <cell r="G2043">
            <v>33</v>
          </cell>
          <cell r="H2043">
            <v>3308</v>
          </cell>
          <cell r="I2043" t="str">
            <v>-</v>
          </cell>
          <cell r="J2043">
            <v>0</v>
          </cell>
          <cell r="K2043" t="str">
            <v>JAWA TENGAH</v>
          </cell>
          <cell r="L2043" t="str">
            <v>MAGELANG</v>
          </cell>
        </row>
        <row r="2044">
          <cell r="B2044" t="str">
            <v>M3309</v>
          </cell>
          <cell r="C2044" t="str">
            <v>LAB. KES DAERAH KAB. BOYOLALI</v>
          </cell>
          <cell r="D2044" t="str">
            <v>Laboratorium Kesehatan</v>
          </cell>
          <cell r="G2044">
            <v>33</v>
          </cell>
          <cell r="H2044">
            <v>3309</v>
          </cell>
          <cell r="I2044" t="str">
            <v>-</v>
          </cell>
          <cell r="J2044">
            <v>0</v>
          </cell>
          <cell r="K2044" t="str">
            <v>JAWA TENGAH</v>
          </cell>
          <cell r="L2044" t="str">
            <v>BOYOLALI</v>
          </cell>
        </row>
        <row r="2045">
          <cell r="B2045" t="str">
            <v>M3310</v>
          </cell>
          <cell r="C2045" t="str">
            <v>LAB. KES DAERAH KAB. KLATEN</v>
          </cell>
          <cell r="D2045" t="str">
            <v>Laboratorium Kesehatan</v>
          </cell>
          <cell r="G2045">
            <v>33</v>
          </cell>
          <cell r="H2045">
            <v>3310</v>
          </cell>
          <cell r="I2045" t="str">
            <v>-</v>
          </cell>
          <cell r="J2045">
            <v>0</v>
          </cell>
          <cell r="K2045" t="str">
            <v>JAWA TENGAH</v>
          </cell>
          <cell r="L2045" t="str">
            <v>KLATEN</v>
          </cell>
        </row>
        <row r="2046">
          <cell r="B2046" t="str">
            <v>M3311</v>
          </cell>
          <cell r="C2046" t="str">
            <v>LAB. KES DAERAH KAB. SUKOHARJO</v>
          </cell>
          <cell r="D2046" t="str">
            <v>Laboratorium Kesehatan</v>
          </cell>
          <cell r="G2046">
            <v>33</v>
          </cell>
          <cell r="H2046">
            <v>3311</v>
          </cell>
          <cell r="I2046" t="str">
            <v>-</v>
          </cell>
          <cell r="J2046">
            <v>0</v>
          </cell>
          <cell r="K2046" t="str">
            <v>JAWA TENGAH</v>
          </cell>
          <cell r="L2046" t="str">
            <v>SUKOHARJO</v>
          </cell>
        </row>
        <row r="2047">
          <cell r="B2047" t="str">
            <v>M3312</v>
          </cell>
          <cell r="C2047" t="str">
            <v>LAB. KES DAERAH KAB. WONOGIRI</v>
          </cell>
          <cell r="D2047" t="str">
            <v>Laboratorium Kesehatan</v>
          </cell>
          <cell r="G2047">
            <v>33</v>
          </cell>
          <cell r="H2047">
            <v>3312</v>
          </cell>
          <cell r="I2047" t="str">
            <v>-</v>
          </cell>
          <cell r="J2047">
            <v>0</v>
          </cell>
          <cell r="K2047" t="str">
            <v>JAWA TENGAH</v>
          </cell>
          <cell r="L2047" t="str">
            <v>WONOGIRI</v>
          </cell>
        </row>
        <row r="2048">
          <cell r="B2048" t="str">
            <v>M3313</v>
          </cell>
          <cell r="C2048" t="str">
            <v>LAB. KES DAERAH KAB. KARANGANYAR</v>
          </cell>
          <cell r="D2048" t="str">
            <v>Laboratorium Kesehatan</v>
          </cell>
          <cell r="G2048">
            <v>33</v>
          </cell>
          <cell r="H2048">
            <v>3313</v>
          </cell>
          <cell r="I2048" t="str">
            <v>-</v>
          </cell>
          <cell r="J2048">
            <v>0</v>
          </cell>
          <cell r="K2048" t="str">
            <v>JAWA TENGAH</v>
          </cell>
          <cell r="L2048" t="str">
            <v>KARANGANYAR</v>
          </cell>
        </row>
        <row r="2049">
          <cell r="B2049" t="str">
            <v>M3314</v>
          </cell>
          <cell r="C2049" t="str">
            <v>LAB. KES DAERAH KAB. SRAGEN</v>
          </cell>
          <cell r="D2049" t="str">
            <v>Laboratorium Kesehatan</v>
          </cell>
          <cell r="G2049">
            <v>33</v>
          </cell>
          <cell r="H2049">
            <v>3314</v>
          </cell>
          <cell r="I2049" t="str">
            <v>-</v>
          </cell>
          <cell r="J2049">
            <v>0</v>
          </cell>
          <cell r="K2049" t="str">
            <v>JAWA TENGAH</v>
          </cell>
          <cell r="L2049" t="str">
            <v>SRAGEN</v>
          </cell>
        </row>
        <row r="2050">
          <cell r="B2050" t="str">
            <v>M3315</v>
          </cell>
          <cell r="C2050" t="str">
            <v>LAB. KES DAERAH KAB. GROBOGAN</v>
          </cell>
          <cell r="D2050" t="str">
            <v>Laboratorium Kesehatan</v>
          </cell>
          <cell r="G2050">
            <v>33</v>
          </cell>
          <cell r="H2050">
            <v>3315</v>
          </cell>
          <cell r="I2050" t="str">
            <v>-</v>
          </cell>
          <cell r="J2050">
            <v>0</v>
          </cell>
          <cell r="K2050" t="str">
            <v>JAWA TENGAH</v>
          </cell>
          <cell r="L2050" t="str">
            <v>GROBOGAN</v>
          </cell>
        </row>
        <row r="2051">
          <cell r="B2051" t="str">
            <v>M3316</v>
          </cell>
          <cell r="C2051" t="str">
            <v>LAB. KES DAERAH KAB. BLORA</v>
          </cell>
          <cell r="D2051" t="str">
            <v>Laboratorium Kesehatan</v>
          </cell>
          <cell r="G2051">
            <v>33</v>
          </cell>
          <cell r="H2051">
            <v>3316</v>
          </cell>
          <cell r="I2051" t="str">
            <v>-</v>
          </cell>
          <cell r="J2051">
            <v>0</v>
          </cell>
          <cell r="K2051" t="str">
            <v>JAWA TENGAH</v>
          </cell>
          <cell r="L2051" t="str">
            <v>BLORA</v>
          </cell>
        </row>
        <row r="2052">
          <cell r="B2052" t="str">
            <v>M3317</v>
          </cell>
          <cell r="C2052" t="str">
            <v>LAB. KES DAERAH KAB. REMBANG</v>
          </cell>
          <cell r="D2052" t="str">
            <v>Laboratorium Kesehatan</v>
          </cell>
          <cell r="G2052">
            <v>33</v>
          </cell>
          <cell r="H2052">
            <v>3317</v>
          </cell>
          <cell r="I2052" t="str">
            <v>-</v>
          </cell>
          <cell r="J2052">
            <v>0</v>
          </cell>
          <cell r="K2052" t="str">
            <v>JAWA TENGAH</v>
          </cell>
          <cell r="L2052" t="str">
            <v>REMBANG</v>
          </cell>
        </row>
        <row r="2053">
          <cell r="B2053" t="str">
            <v>M3318</v>
          </cell>
          <cell r="C2053" t="str">
            <v>LAB. KES DAERAH KAB. PATI</v>
          </cell>
          <cell r="D2053" t="str">
            <v>Laboratorium Kesehatan</v>
          </cell>
          <cell r="G2053">
            <v>33</v>
          </cell>
          <cell r="H2053">
            <v>3318</v>
          </cell>
          <cell r="I2053" t="str">
            <v>-</v>
          </cell>
          <cell r="J2053">
            <v>0</v>
          </cell>
          <cell r="K2053" t="str">
            <v>JAWA TENGAH</v>
          </cell>
          <cell r="L2053" t="str">
            <v>PATI</v>
          </cell>
        </row>
        <row r="2054">
          <cell r="B2054" t="str">
            <v>M3318006S</v>
          </cell>
          <cell r="C2054" t="str">
            <v>LABORAT TEPAT</v>
          </cell>
          <cell r="D2054" t="str">
            <v>Laboratorium Kesehatan</v>
          </cell>
          <cell r="G2054">
            <v>33</v>
          </cell>
          <cell r="H2054">
            <v>3318</v>
          </cell>
          <cell r="I2054" t="str">
            <v>-</v>
          </cell>
          <cell r="J2054">
            <v>0</v>
          </cell>
          <cell r="K2054" t="str">
            <v>JAWA TENGAH</v>
          </cell>
          <cell r="L2054" t="str">
            <v>PATI</v>
          </cell>
        </row>
        <row r="2055">
          <cell r="B2055" t="str">
            <v>M3319</v>
          </cell>
          <cell r="C2055" t="str">
            <v>LAB. KES DAERAH KAB. KUDUS</v>
          </cell>
          <cell r="D2055" t="str">
            <v>Laboratorium Kesehatan</v>
          </cell>
          <cell r="G2055">
            <v>33</v>
          </cell>
          <cell r="H2055">
            <v>3319</v>
          </cell>
          <cell r="I2055" t="str">
            <v>-</v>
          </cell>
          <cell r="J2055">
            <v>0</v>
          </cell>
          <cell r="K2055" t="str">
            <v>JAWA TENGAH</v>
          </cell>
          <cell r="L2055" t="str">
            <v>KUDUS</v>
          </cell>
        </row>
        <row r="2056">
          <cell r="B2056" t="str">
            <v>M3320</v>
          </cell>
          <cell r="C2056" t="str">
            <v>LAB. KES DAERAH KAB. JEPARA</v>
          </cell>
          <cell r="D2056" t="str">
            <v>Laboratorium Kesehatan</v>
          </cell>
          <cell r="G2056">
            <v>33</v>
          </cell>
          <cell r="H2056">
            <v>3320</v>
          </cell>
          <cell r="I2056" t="str">
            <v>-</v>
          </cell>
          <cell r="J2056">
            <v>0</v>
          </cell>
          <cell r="K2056" t="str">
            <v>JAWA TENGAH</v>
          </cell>
          <cell r="L2056" t="str">
            <v>JEPARA</v>
          </cell>
        </row>
        <row r="2057">
          <cell r="B2057" t="str">
            <v>M3321</v>
          </cell>
          <cell r="C2057" t="str">
            <v>LAB. KES DAERAH KAB. DEMAK</v>
          </cell>
          <cell r="D2057" t="str">
            <v>Laboratorium Kesehatan</v>
          </cell>
          <cell r="G2057">
            <v>33</v>
          </cell>
          <cell r="H2057">
            <v>3321</v>
          </cell>
          <cell r="I2057" t="str">
            <v>-</v>
          </cell>
          <cell r="J2057">
            <v>0</v>
          </cell>
          <cell r="K2057" t="str">
            <v>JAWA TENGAH</v>
          </cell>
          <cell r="L2057" t="str">
            <v>DEMAK</v>
          </cell>
        </row>
        <row r="2058">
          <cell r="B2058" t="str">
            <v>M3322</v>
          </cell>
          <cell r="C2058" t="str">
            <v>LAB. KES DAERAH KAB. SEMARANG</v>
          </cell>
          <cell r="D2058" t="str">
            <v>Laboratorium Kesehatan</v>
          </cell>
          <cell r="G2058">
            <v>33</v>
          </cell>
          <cell r="H2058">
            <v>3322</v>
          </cell>
          <cell r="I2058" t="str">
            <v>-</v>
          </cell>
          <cell r="J2058">
            <v>0</v>
          </cell>
          <cell r="K2058" t="str">
            <v>JAWA TENGAH</v>
          </cell>
          <cell r="L2058" t="str">
            <v>SEMARANG</v>
          </cell>
        </row>
        <row r="2059">
          <cell r="B2059" t="str">
            <v>M3323</v>
          </cell>
          <cell r="C2059" t="str">
            <v>LAB. KES DAERAH KAB. TEMANGGUNG</v>
          </cell>
          <cell r="D2059" t="str">
            <v>Laboratorium Kesehatan</v>
          </cell>
          <cell r="G2059">
            <v>33</v>
          </cell>
          <cell r="H2059">
            <v>3323</v>
          </cell>
          <cell r="I2059" t="str">
            <v>-</v>
          </cell>
          <cell r="J2059">
            <v>0</v>
          </cell>
          <cell r="K2059" t="str">
            <v>JAWA TENGAH</v>
          </cell>
          <cell r="L2059" t="str">
            <v>TEMANGGUNG</v>
          </cell>
        </row>
        <row r="2060">
          <cell r="B2060" t="str">
            <v>M3324</v>
          </cell>
          <cell r="C2060" t="str">
            <v>LAB. KES DAERAH KAB. KENDAL</v>
          </cell>
          <cell r="D2060" t="str">
            <v>Laboratorium Kesehatan</v>
          </cell>
          <cell r="G2060">
            <v>33</v>
          </cell>
          <cell r="H2060">
            <v>3324</v>
          </cell>
          <cell r="I2060" t="str">
            <v>-</v>
          </cell>
          <cell r="J2060">
            <v>0</v>
          </cell>
          <cell r="K2060" t="str">
            <v>JAWA TENGAH</v>
          </cell>
          <cell r="L2060" t="str">
            <v>KENDAL</v>
          </cell>
        </row>
        <row r="2061">
          <cell r="B2061" t="str">
            <v>M3325</v>
          </cell>
          <cell r="C2061" t="str">
            <v>LAB. KES DAERAH KAB. BATANG</v>
          </cell>
          <cell r="D2061" t="str">
            <v>Laboratorium Kesehatan</v>
          </cell>
          <cell r="G2061">
            <v>33</v>
          </cell>
          <cell r="H2061">
            <v>3325</v>
          </cell>
          <cell r="I2061" t="str">
            <v>-</v>
          </cell>
          <cell r="J2061">
            <v>0</v>
          </cell>
          <cell r="K2061" t="str">
            <v>JAWA TENGAH</v>
          </cell>
          <cell r="L2061" t="str">
            <v>BATANG</v>
          </cell>
        </row>
        <row r="2062">
          <cell r="B2062" t="str">
            <v>M3326</v>
          </cell>
          <cell r="C2062" t="str">
            <v>LAB. KES DAERAH KAB. PEKALONGAN</v>
          </cell>
          <cell r="D2062" t="str">
            <v>Laboratorium Kesehatan</v>
          </cell>
          <cell r="G2062">
            <v>33</v>
          </cell>
          <cell r="H2062">
            <v>3326</v>
          </cell>
          <cell r="I2062" t="str">
            <v>-</v>
          </cell>
          <cell r="J2062">
            <v>0</v>
          </cell>
          <cell r="K2062" t="str">
            <v>JAWA TENGAH</v>
          </cell>
          <cell r="L2062" t="str">
            <v>PEKALONGAN</v>
          </cell>
        </row>
        <row r="2063">
          <cell r="B2063" t="str">
            <v>M3327</v>
          </cell>
          <cell r="C2063" t="str">
            <v>LAB. KES DAERAH KAB. PEMALANG</v>
          </cell>
          <cell r="D2063" t="str">
            <v>Laboratorium Kesehatan</v>
          </cell>
          <cell r="G2063">
            <v>33</v>
          </cell>
          <cell r="H2063">
            <v>3327</v>
          </cell>
          <cell r="I2063" t="str">
            <v>-</v>
          </cell>
          <cell r="J2063">
            <v>0</v>
          </cell>
          <cell r="K2063" t="str">
            <v>JAWA TENGAH</v>
          </cell>
          <cell r="L2063" t="str">
            <v>PEMALANG</v>
          </cell>
        </row>
        <row r="2064">
          <cell r="B2064" t="str">
            <v>M3328</v>
          </cell>
          <cell r="C2064" t="str">
            <v>LAB. KES DAERAH KAB. TEGAL</v>
          </cell>
          <cell r="D2064" t="str">
            <v>Laboratorium Kesehatan</v>
          </cell>
          <cell r="G2064">
            <v>33</v>
          </cell>
          <cell r="H2064">
            <v>3328</v>
          </cell>
          <cell r="I2064" t="str">
            <v>-</v>
          </cell>
          <cell r="J2064">
            <v>0</v>
          </cell>
          <cell r="K2064" t="str">
            <v>JAWA TENGAH</v>
          </cell>
          <cell r="L2064" t="str">
            <v>TEGAL</v>
          </cell>
        </row>
        <row r="2065">
          <cell r="B2065" t="str">
            <v>M3329</v>
          </cell>
          <cell r="C2065" t="str">
            <v>LAB. KES DAERAH KAB. BREBES</v>
          </cell>
          <cell r="D2065" t="str">
            <v>Laboratorium Kesehatan</v>
          </cell>
          <cell r="G2065">
            <v>33</v>
          </cell>
          <cell r="H2065">
            <v>3329</v>
          </cell>
          <cell r="I2065" t="str">
            <v>-</v>
          </cell>
          <cell r="J2065">
            <v>0</v>
          </cell>
          <cell r="K2065" t="str">
            <v>JAWA TENGAH</v>
          </cell>
          <cell r="L2065" t="str">
            <v>BREBES</v>
          </cell>
        </row>
        <row r="2066">
          <cell r="B2066" t="str">
            <v>M3329004S</v>
          </cell>
          <cell r="C2066" t="str">
            <v>Laboratorium Klinik</v>
          </cell>
          <cell r="D2066" t="str">
            <v>Laboratorium Kesehatan</v>
          </cell>
          <cell r="G2066">
            <v>33</v>
          </cell>
          <cell r="H2066">
            <v>3329</v>
          </cell>
          <cell r="I2066" t="str">
            <v>-</v>
          </cell>
          <cell r="J2066">
            <v>0</v>
          </cell>
          <cell r="K2066" t="str">
            <v>JAWA TENGAH</v>
          </cell>
          <cell r="L2066" t="str">
            <v>BREBES</v>
          </cell>
        </row>
        <row r="2067">
          <cell r="B2067" t="str">
            <v>M3371</v>
          </cell>
          <cell r="C2067" t="str">
            <v>LAB. KES DAERAH KOTA MAGELANG</v>
          </cell>
          <cell r="D2067" t="str">
            <v>Laboratorium Kesehatan</v>
          </cell>
          <cell r="G2067">
            <v>33</v>
          </cell>
          <cell r="H2067">
            <v>3371</v>
          </cell>
          <cell r="I2067" t="str">
            <v>-</v>
          </cell>
          <cell r="J2067">
            <v>0</v>
          </cell>
          <cell r="K2067" t="str">
            <v>JAWA TENGAH</v>
          </cell>
          <cell r="L2067" t="str">
            <v>KOTA MAGELANG</v>
          </cell>
        </row>
        <row r="2068">
          <cell r="B2068" t="str">
            <v>M3372</v>
          </cell>
          <cell r="C2068" t="str">
            <v>LAB. KES DAERAH KOTA SURAKARTA</v>
          </cell>
          <cell r="D2068" t="str">
            <v>Laboratorium Kesehatan</v>
          </cell>
          <cell r="G2068">
            <v>33</v>
          </cell>
          <cell r="H2068">
            <v>3372</v>
          </cell>
          <cell r="I2068" t="str">
            <v>-</v>
          </cell>
          <cell r="J2068">
            <v>0</v>
          </cell>
          <cell r="K2068" t="str">
            <v>JAWA TENGAH</v>
          </cell>
          <cell r="L2068" t="str">
            <v>KOTA SURAKARTA</v>
          </cell>
        </row>
        <row r="2069">
          <cell r="B2069" t="str">
            <v>M3372211S</v>
          </cell>
          <cell r="C2069" t="str">
            <v>Laboratorium Promedis</v>
          </cell>
          <cell r="D2069" t="str">
            <v>Laboratorium Kesehatan</v>
          </cell>
          <cell r="G2069">
            <v>33</v>
          </cell>
          <cell r="H2069">
            <v>3372</v>
          </cell>
          <cell r="I2069" t="str">
            <v>-</v>
          </cell>
          <cell r="J2069">
            <v>0</v>
          </cell>
          <cell r="K2069" t="str">
            <v>JAWA TENGAH</v>
          </cell>
          <cell r="L2069" t="str">
            <v>KOTA SURAKARTA</v>
          </cell>
        </row>
        <row r="2070">
          <cell r="B2070" t="str">
            <v>M3372212S</v>
          </cell>
          <cell r="C2070" t="str">
            <v>Laboratorium Sarana Medika</v>
          </cell>
          <cell r="D2070" t="str">
            <v>Laboratorium Kesehatan</v>
          </cell>
          <cell r="G2070">
            <v>33</v>
          </cell>
          <cell r="H2070">
            <v>3372</v>
          </cell>
          <cell r="I2070" t="str">
            <v>-</v>
          </cell>
          <cell r="J2070">
            <v>0</v>
          </cell>
          <cell r="K2070" t="str">
            <v>JAWA TENGAH</v>
          </cell>
          <cell r="L2070" t="str">
            <v>KOTA SURAKARTA</v>
          </cell>
        </row>
        <row r="2071">
          <cell r="B2071" t="str">
            <v>M3372213S</v>
          </cell>
          <cell r="C2071" t="str">
            <v>Laboratorium Kimia Farma</v>
          </cell>
          <cell r="D2071" t="str">
            <v>Laboratorium Kesehatan</v>
          </cell>
          <cell r="G2071">
            <v>33</v>
          </cell>
          <cell r="H2071">
            <v>3372</v>
          </cell>
          <cell r="I2071" t="str">
            <v>-</v>
          </cell>
          <cell r="J2071">
            <v>0</v>
          </cell>
          <cell r="K2071" t="str">
            <v>JAWA TENGAH</v>
          </cell>
          <cell r="L2071" t="str">
            <v>KOTA SURAKARTA</v>
          </cell>
        </row>
        <row r="2072">
          <cell r="B2072" t="str">
            <v>M3372214S</v>
          </cell>
          <cell r="C2072" t="str">
            <v>Laboratorium Budi Sehat</v>
          </cell>
          <cell r="D2072" t="str">
            <v>Laboratorium Kesehatan</v>
          </cell>
          <cell r="G2072">
            <v>33</v>
          </cell>
          <cell r="H2072">
            <v>3372</v>
          </cell>
          <cell r="I2072" t="str">
            <v>-</v>
          </cell>
          <cell r="J2072">
            <v>0</v>
          </cell>
          <cell r="K2072" t="str">
            <v>JAWA TENGAH</v>
          </cell>
          <cell r="L2072" t="str">
            <v>KOTA SURAKARTA</v>
          </cell>
        </row>
        <row r="2073">
          <cell r="B2073" t="str">
            <v>M3372215S</v>
          </cell>
          <cell r="C2073" t="str">
            <v>Laboratorium Solo Lab</v>
          </cell>
          <cell r="D2073" t="str">
            <v>Laboratorium Kesehatan</v>
          </cell>
          <cell r="G2073">
            <v>33</v>
          </cell>
          <cell r="H2073">
            <v>3372</v>
          </cell>
          <cell r="I2073" t="str">
            <v>-</v>
          </cell>
          <cell r="J2073">
            <v>0</v>
          </cell>
          <cell r="K2073" t="str">
            <v>JAWA TENGAH</v>
          </cell>
          <cell r="L2073" t="str">
            <v>KOTA SURAKARTA</v>
          </cell>
        </row>
        <row r="2074">
          <cell r="B2074" t="str">
            <v>M3372216S</v>
          </cell>
          <cell r="C2074" t="str">
            <v>Laboratorium Ultra Medika</v>
          </cell>
          <cell r="D2074" t="str">
            <v>Laboratorium Kesehatan</v>
          </cell>
          <cell r="G2074">
            <v>33</v>
          </cell>
          <cell r="H2074">
            <v>3372</v>
          </cell>
          <cell r="I2074" t="str">
            <v>-</v>
          </cell>
          <cell r="J2074">
            <v>0</v>
          </cell>
          <cell r="K2074" t="str">
            <v>JAWA TENGAH</v>
          </cell>
          <cell r="L2074" t="str">
            <v>KOTA SURAKARTA</v>
          </cell>
        </row>
        <row r="2075">
          <cell r="B2075" t="str">
            <v>M3372217S</v>
          </cell>
          <cell r="C2075" t="str">
            <v>Laboratorium Notosuman</v>
          </cell>
          <cell r="D2075" t="str">
            <v>Laboratorium Kesehatan</v>
          </cell>
          <cell r="G2075">
            <v>33</v>
          </cell>
          <cell r="H2075">
            <v>3372</v>
          </cell>
          <cell r="I2075" t="str">
            <v>-</v>
          </cell>
          <cell r="J2075">
            <v>0</v>
          </cell>
          <cell r="K2075" t="str">
            <v>JAWA TENGAH</v>
          </cell>
          <cell r="L2075" t="str">
            <v>KOTA SURAKARTA</v>
          </cell>
        </row>
        <row r="2076">
          <cell r="B2076" t="str">
            <v>M3372256S</v>
          </cell>
          <cell r="C2076" t="str">
            <v>Laboratorium Ultra Medika</v>
          </cell>
          <cell r="D2076" t="str">
            <v>Laboratorium Kesehatan</v>
          </cell>
          <cell r="G2076">
            <v>33</v>
          </cell>
          <cell r="H2076">
            <v>3372</v>
          </cell>
          <cell r="I2076" t="str">
            <v>-</v>
          </cell>
          <cell r="J2076">
            <v>0</v>
          </cell>
          <cell r="K2076" t="str">
            <v>JAWA TENGAH</v>
          </cell>
          <cell r="L2076" t="str">
            <v>KOTA SURAKARTA</v>
          </cell>
        </row>
        <row r="2077">
          <cell r="B2077" t="str">
            <v>M3372263S</v>
          </cell>
          <cell r="C2077" t="str">
            <v>Laboratorium klinik cito</v>
          </cell>
          <cell r="D2077" t="str">
            <v>Laboratorium Kesehatan</v>
          </cell>
          <cell r="G2077">
            <v>33</v>
          </cell>
          <cell r="H2077">
            <v>3372</v>
          </cell>
          <cell r="I2077" t="str">
            <v>-</v>
          </cell>
          <cell r="J2077">
            <v>0</v>
          </cell>
          <cell r="K2077" t="str">
            <v>JAWA TENGAH</v>
          </cell>
          <cell r="L2077" t="str">
            <v>KOTA SURAKARTA</v>
          </cell>
        </row>
        <row r="2078">
          <cell r="B2078" t="str">
            <v>M3372271S</v>
          </cell>
          <cell r="C2078" t="str">
            <v>Laboratorium Klinik Prodia</v>
          </cell>
          <cell r="D2078" t="str">
            <v>Laboratorium Kesehatan</v>
          </cell>
          <cell r="G2078">
            <v>33</v>
          </cell>
          <cell r="H2078">
            <v>3372</v>
          </cell>
          <cell r="I2078" t="str">
            <v>-</v>
          </cell>
          <cell r="J2078">
            <v>0</v>
          </cell>
          <cell r="K2078" t="str">
            <v>JAWA TENGAH</v>
          </cell>
          <cell r="L2078" t="str">
            <v>KOTA SURAKARTA</v>
          </cell>
        </row>
        <row r="2079">
          <cell r="B2079" t="str">
            <v>M3373</v>
          </cell>
          <cell r="C2079" t="str">
            <v>LAB. KES DAERAH KOTA SALATIGA</v>
          </cell>
          <cell r="D2079" t="str">
            <v>Laboratorium Kesehatan</v>
          </cell>
          <cell r="G2079">
            <v>33</v>
          </cell>
          <cell r="H2079">
            <v>3373</v>
          </cell>
          <cell r="I2079" t="str">
            <v>-</v>
          </cell>
          <cell r="J2079">
            <v>0</v>
          </cell>
          <cell r="K2079" t="str">
            <v>JAWA TENGAH</v>
          </cell>
          <cell r="L2079" t="str">
            <v>KOTA SALATIGA</v>
          </cell>
        </row>
        <row r="2080">
          <cell r="B2080" t="str">
            <v>M3373011S</v>
          </cell>
          <cell r="C2080" t="str">
            <v>LAB KLINIK PRODIA SALATIGA</v>
          </cell>
          <cell r="D2080" t="str">
            <v>Laboratorium Kesehatan</v>
          </cell>
          <cell r="G2080">
            <v>33</v>
          </cell>
          <cell r="H2080">
            <v>3373</v>
          </cell>
          <cell r="I2080" t="str">
            <v>-</v>
          </cell>
          <cell r="J2080">
            <v>0</v>
          </cell>
          <cell r="K2080" t="str">
            <v>JAWA TENGAH</v>
          </cell>
          <cell r="L2080" t="str">
            <v>KOTA SALATIGA</v>
          </cell>
        </row>
        <row r="2081">
          <cell r="B2081" t="str">
            <v>M3373012S</v>
          </cell>
          <cell r="C2081" t="str">
            <v>LAB KLINIK MEDICO</v>
          </cell>
          <cell r="D2081" t="str">
            <v>Laboratorium Kesehatan</v>
          </cell>
          <cell r="G2081">
            <v>33</v>
          </cell>
          <cell r="H2081">
            <v>3373</v>
          </cell>
          <cell r="I2081" t="str">
            <v>-</v>
          </cell>
          <cell r="J2081">
            <v>0</v>
          </cell>
          <cell r="K2081" t="str">
            <v>JAWA TENGAH</v>
          </cell>
          <cell r="L2081" t="str">
            <v>KOTA SALATIGA</v>
          </cell>
        </row>
        <row r="2082">
          <cell r="B2082" t="str">
            <v>M3373013S</v>
          </cell>
          <cell r="C2082" t="str">
            <v>LABORATORIUM PATRA MEDICA</v>
          </cell>
          <cell r="D2082" t="str">
            <v>Laboratorium Kesehatan</v>
          </cell>
          <cell r="G2082">
            <v>33</v>
          </cell>
          <cell r="H2082">
            <v>3373</v>
          </cell>
          <cell r="I2082" t="str">
            <v>-</v>
          </cell>
          <cell r="J2082">
            <v>0</v>
          </cell>
          <cell r="K2082" t="str">
            <v>JAWA TENGAH</v>
          </cell>
          <cell r="L2082" t="str">
            <v>KOTA SALATIGA</v>
          </cell>
        </row>
        <row r="2083">
          <cell r="B2083" t="str">
            <v>M3374</v>
          </cell>
          <cell r="C2083" t="str">
            <v>LAB. KES DAERAH KOTA SEMARANG</v>
          </cell>
          <cell r="D2083" t="str">
            <v>Laboratorium Kesehatan</v>
          </cell>
          <cell r="G2083">
            <v>33</v>
          </cell>
          <cell r="H2083">
            <v>3374</v>
          </cell>
          <cell r="I2083" t="str">
            <v>-</v>
          </cell>
          <cell r="J2083">
            <v>0</v>
          </cell>
          <cell r="K2083" t="str">
            <v>JAWA TENGAH</v>
          </cell>
          <cell r="L2083" t="str">
            <v>KOTA SEMARANG</v>
          </cell>
        </row>
        <row r="2084">
          <cell r="B2084" t="str">
            <v>M3375</v>
          </cell>
          <cell r="C2084" t="str">
            <v>LAB. KES DAERAH KOTA PEKALONGAN</v>
          </cell>
          <cell r="D2084" t="str">
            <v>Laboratorium Kesehatan</v>
          </cell>
          <cell r="G2084">
            <v>33</v>
          </cell>
          <cell r="H2084">
            <v>3375</v>
          </cell>
          <cell r="I2084" t="str">
            <v>-</v>
          </cell>
          <cell r="J2084">
            <v>0</v>
          </cell>
          <cell r="K2084" t="str">
            <v>JAWA TENGAH</v>
          </cell>
          <cell r="L2084" t="str">
            <v>KOTA PEKALONGAN</v>
          </cell>
        </row>
        <row r="2085">
          <cell r="B2085" t="str">
            <v>M3376</v>
          </cell>
          <cell r="C2085" t="str">
            <v>LAB. KES DAERAH KOTA TEGAL</v>
          </cell>
          <cell r="D2085" t="str">
            <v>Laboratorium Kesehatan</v>
          </cell>
          <cell r="G2085">
            <v>33</v>
          </cell>
          <cell r="H2085">
            <v>3376</v>
          </cell>
          <cell r="I2085" t="str">
            <v>-</v>
          </cell>
          <cell r="J2085">
            <v>0</v>
          </cell>
          <cell r="K2085" t="str">
            <v>JAWA TENGAH</v>
          </cell>
          <cell r="L2085" t="str">
            <v>KOTA TEGAL</v>
          </cell>
        </row>
        <row r="2086">
          <cell r="B2086" t="str">
            <v>M3376212S</v>
          </cell>
          <cell r="C2086" t="str">
            <v>Laboratorium Klinik Prodia</v>
          </cell>
          <cell r="D2086" t="str">
            <v>Laboratorium Kesehatan</v>
          </cell>
          <cell r="G2086">
            <v>33</v>
          </cell>
          <cell r="H2086">
            <v>3376</v>
          </cell>
          <cell r="I2086" t="str">
            <v>-</v>
          </cell>
          <cell r="J2086">
            <v>0</v>
          </cell>
          <cell r="K2086" t="str">
            <v>JAWA TENGAH</v>
          </cell>
          <cell r="L2086" t="str">
            <v>KOTA TEGAL</v>
          </cell>
        </row>
        <row r="2087">
          <cell r="B2087" t="str">
            <v>M3376213S</v>
          </cell>
          <cell r="C2087" t="str">
            <v>Laboratorium Klinik Citra</v>
          </cell>
          <cell r="D2087" t="str">
            <v>Laboratorium Kesehatan</v>
          </cell>
          <cell r="G2087">
            <v>33</v>
          </cell>
          <cell r="H2087">
            <v>3376</v>
          </cell>
          <cell r="I2087" t="str">
            <v>-</v>
          </cell>
          <cell r="J2087">
            <v>0</v>
          </cell>
          <cell r="K2087" t="str">
            <v>JAWA TENGAH</v>
          </cell>
          <cell r="L2087" t="str">
            <v>KOTA TEGAL</v>
          </cell>
        </row>
        <row r="2088">
          <cell r="B2088" t="str">
            <v>M3376214S</v>
          </cell>
          <cell r="C2088" t="str">
            <v>Laboratorium Klinik Cito</v>
          </cell>
          <cell r="D2088" t="str">
            <v>Laboratorium Kesehatan</v>
          </cell>
          <cell r="G2088">
            <v>33</v>
          </cell>
          <cell r="H2088">
            <v>3376</v>
          </cell>
          <cell r="I2088" t="str">
            <v>-</v>
          </cell>
          <cell r="J2088">
            <v>0</v>
          </cell>
          <cell r="K2088" t="str">
            <v>JAWA TENGAH</v>
          </cell>
          <cell r="L2088" t="str">
            <v>KOTA TEGAL</v>
          </cell>
        </row>
        <row r="2089">
          <cell r="B2089" t="str">
            <v>Z3303084</v>
          </cell>
          <cell r="C2089" t="str">
            <v>PMI</v>
          </cell>
          <cell r="D2089" t="str">
            <v>Fasyankes Lainnya</v>
          </cell>
          <cell r="G2089">
            <v>33</v>
          </cell>
          <cell r="H2089">
            <v>3303</v>
          </cell>
          <cell r="I2089" t="str">
            <v>-</v>
          </cell>
          <cell r="K2089" t="str">
            <v>JAWA TENGAH</v>
          </cell>
          <cell r="L2089" t="str">
            <v>PURBALINGGA</v>
          </cell>
        </row>
        <row r="2090">
          <cell r="B2090" t="str">
            <v>Z3303087</v>
          </cell>
          <cell r="C2090" t="str">
            <v>PT.BOYANG INDUSTRIAL</v>
          </cell>
          <cell r="D2090" t="str">
            <v>Fasyankes Lainnya</v>
          </cell>
          <cell r="G2090">
            <v>33</v>
          </cell>
          <cell r="H2090">
            <v>3303</v>
          </cell>
          <cell r="I2090" t="str">
            <v>-</v>
          </cell>
          <cell r="K2090" t="str">
            <v>JAWA TENGAH</v>
          </cell>
          <cell r="L2090" t="str">
            <v>PURBALINGGA</v>
          </cell>
        </row>
        <row r="2091">
          <cell r="B2091" t="str">
            <v>Z3304002</v>
          </cell>
          <cell r="C2091" t="str">
            <v>LOKALITBANG P2B2</v>
          </cell>
          <cell r="D2091" t="str">
            <v>Fasyankes Lainnya</v>
          </cell>
          <cell r="G2091">
            <v>33</v>
          </cell>
          <cell r="H2091">
            <v>3304</v>
          </cell>
          <cell r="I2091" t="str">
            <v>-</v>
          </cell>
          <cell r="K2091" t="str">
            <v>JAWA TENGAH</v>
          </cell>
          <cell r="L2091" t="str">
            <v>BANJARNEGARA</v>
          </cell>
        </row>
        <row r="2092">
          <cell r="B2092" t="str">
            <v>Z3307109</v>
          </cell>
          <cell r="C2092" t="str">
            <v>Resa Skin Care</v>
          </cell>
          <cell r="D2092" t="str">
            <v>Fasyankes Lainnya</v>
          </cell>
          <cell r="G2092">
            <v>33</v>
          </cell>
          <cell r="H2092">
            <v>3307</v>
          </cell>
          <cell r="I2092" t="str">
            <v>-</v>
          </cell>
          <cell r="K2092" t="str">
            <v>JAWA TENGAH</v>
          </cell>
          <cell r="L2092" t="str">
            <v>WONOSOBO</v>
          </cell>
        </row>
        <row r="2093">
          <cell r="B2093" t="str">
            <v>I3300</v>
          </cell>
          <cell r="C2093" t="str">
            <v>INSTALASI FARMASI PROVINSI JAWA TENGAH</v>
          </cell>
          <cell r="D2093" t="str">
            <v>Instalasi / Gudang Farmasi</v>
          </cell>
          <cell r="G2093">
            <v>33</v>
          </cell>
          <cell r="H2093">
            <v>3374</v>
          </cell>
          <cell r="I2093" t="str">
            <v>-</v>
          </cell>
          <cell r="K2093" t="str">
            <v>JAWA TENGAH</v>
          </cell>
          <cell r="L2093" t="str">
            <v>KOTA SEMARANG</v>
          </cell>
        </row>
        <row r="2094">
          <cell r="B2094" t="str">
            <v>I3301</v>
          </cell>
          <cell r="C2094" t="str">
            <v>INSTALASI FARMASI KAB. CILACAP</v>
          </cell>
          <cell r="D2094" t="str">
            <v>Instalasi / Gudang Farmasi</v>
          </cell>
          <cell r="G2094">
            <v>33</v>
          </cell>
          <cell r="H2094">
            <v>3301</v>
          </cell>
          <cell r="I2094" t="str">
            <v>-</v>
          </cell>
          <cell r="K2094" t="str">
            <v>JAWA TENGAH</v>
          </cell>
          <cell r="L2094" t="str">
            <v>CILACAP</v>
          </cell>
        </row>
        <row r="2095">
          <cell r="B2095" t="str">
            <v>I3302</v>
          </cell>
          <cell r="C2095" t="str">
            <v>INSTALASI FARMASI KAB. BANYUMAS</v>
          </cell>
          <cell r="D2095" t="str">
            <v>Instalasi / Gudang Farmasi</v>
          </cell>
          <cell r="G2095">
            <v>33</v>
          </cell>
          <cell r="H2095">
            <v>3302</v>
          </cell>
          <cell r="I2095" t="str">
            <v>-</v>
          </cell>
          <cell r="K2095" t="str">
            <v>JAWA TENGAH</v>
          </cell>
          <cell r="L2095" t="str">
            <v>BANYUMAS</v>
          </cell>
        </row>
        <row r="2096">
          <cell r="B2096" t="str">
            <v>I3303</v>
          </cell>
          <cell r="C2096" t="str">
            <v>INSTALASI FARMASI KAB. PURBALINGGA</v>
          </cell>
          <cell r="D2096" t="str">
            <v>Instalasi / Gudang Farmasi</v>
          </cell>
          <cell r="G2096">
            <v>33</v>
          </cell>
          <cell r="H2096">
            <v>3303</v>
          </cell>
          <cell r="I2096" t="str">
            <v>-</v>
          </cell>
          <cell r="K2096" t="str">
            <v>JAWA TENGAH</v>
          </cell>
          <cell r="L2096" t="str">
            <v>PURBALINGGA</v>
          </cell>
        </row>
        <row r="2097">
          <cell r="B2097" t="str">
            <v>I3304</v>
          </cell>
          <cell r="C2097" t="str">
            <v>INSTALASI FARMASI KAB. BANJARNEGARA</v>
          </cell>
          <cell r="D2097" t="str">
            <v>Instalasi / Gudang Farmasi</v>
          </cell>
          <cell r="G2097">
            <v>33</v>
          </cell>
          <cell r="H2097">
            <v>3304</v>
          </cell>
          <cell r="I2097" t="str">
            <v>-</v>
          </cell>
          <cell r="K2097" t="str">
            <v>JAWA TENGAH</v>
          </cell>
          <cell r="L2097" t="str">
            <v>BANJARNEGARA</v>
          </cell>
        </row>
        <row r="2098">
          <cell r="B2098" t="str">
            <v>I3305</v>
          </cell>
          <cell r="C2098" t="str">
            <v>INSTALASI FARMASI KAB. KEBUMEN</v>
          </cell>
          <cell r="D2098" t="str">
            <v>Instalasi / Gudang Farmasi</v>
          </cell>
          <cell r="G2098">
            <v>33</v>
          </cell>
          <cell r="H2098">
            <v>3305</v>
          </cell>
          <cell r="I2098" t="str">
            <v>-</v>
          </cell>
          <cell r="K2098" t="str">
            <v>JAWA TENGAH</v>
          </cell>
          <cell r="L2098" t="str">
            <v>KEBUMEN</v>
          </cell>
        </row>
        <row r="2099">
          <cell r="B2099" t="str">
            <v>I3306</v>
          </cell>
          <cell r="C2099" t="str">
            <v>INSTALASI FARMASI KAB. PURWOREJO</v>
          </cell>
          <cell r="D2099" t="str">
            <v>Instalasi / Gudang Farmasi</v>
          </cell>
          <cell r="G2099">
            <v>33</v>
          </cell>
          <cell r="H2099">
            <v>3306</v>
          </cell>
          <cell r="I2099" t="str">
            <v>-</v>
          </cell>
          <cell r="K2099" t="str">
            <v>JAWA TENGAH</v>
          </cell>
          <cell r="L2099" t="str">
            <v>PURWOREJO</v>
          </cell>
        </row>
        <row r="2100">
          <cell r="B2100" t="str">
            <v>I3307</v>
          </cell>
          <cell r="C2100" t="str">
            <v>INSTALASI FARMASI KAB. WONOSOBO</v>
          </cell>
          <cell r="D2100" t="str">
            <v>Instalasi / Gudang Farmasi</v>
          </cell>
          <cell r="G2100">
            <v>33</v>
          </cell>
          <cell r="H2100">
            <v>3307</v>
          </cell>
          <cell r="I2100" t="str">
            <v>-</v>
          </cell>
          <cell r="K2100" t="str">
            <v>JAWA TENGAH</v>
          </cell>
          <cell r="L2100" t="str">
            <v>WONOSOBO</v>
          </cell>
        </row>
        <row r="2101">
          <cell r="B2101" t="str">
            <v>I3308</v>
          </cell>
          <cell r="C2101" t="str">
            <v>INSTALASI FARMASI KAB. MAGELANG</v>
          </cell>
          <cell r="D2101" t="str">
            <v>Instalasi / Gudang Farmasi</v>
          </cell>
          <cell r="G2101">
            <v>33</v>
          </cell>
          <cell r="H2101">
            <v>3308</v>
          </cell>
          <cell r="I2101" t="str">
            <v>-</v>
          </cell>
          <cell r="K2101" t="str">
            <v>JAWA TENGAH</v>
          </cell>
          <cell r="L2101" t="str">
            <v>MAGELANG</v>
          </cell>
        </row>
        <row r="2102">
          <cell r="B2102" t="str">
            <v>I3309</v>
          </cell>
          <cell r="C2102" t="str">
            <v>INSTALASI FARMASI KAB. BOYOLALI</v>
          </cell>
          <cell r="D2102" t="str">
            <v>Instalasi / Gudang Farmasi</v>
          </cell>
          <cell r="G2102">
            <v>33</v>
          </cell>
          <cell r="H2102">
            <v>3309</v>
          </cell>
          <cell r="I2102" t="str">
            <v>-</v>
          </cell>
          <cell r="K2102" t="str">
            <v>JAWA TENGAH</v>
          </cell>
          <cell r="L2102" t="str">
            <v>BOYOLALI</v>
          </cell>
        </row>
        <row r="2103">
          <cell r="B2103" t="str">
            <v>I3310</v>
          </cell>
          <cell r="C2103" t="str">
            <v>INSTALASI FARMASI KAB. KLATEN</v>
          </cell>
          <cell r="D2103" t="str">
            <v>Instalasi / Gudang Farmasi</v>
          </cell>
          <cell r="G2103">
            <v>33</v>
          </cell>
          <cell r="H2103">
            <v>3310</v>
          </cell>
          <cell r="I2103" t="str">
            <v>-</v>
          </cell>
          <cell r="K2103" t="str">
            <v>JAWA TENGAH</v>
          </cell>
          <cell r="L2103" t="str">
            <v>KLATEN</v>
          </cell>
        </row>
        <row r="2104">
          <cell r="B2104" t="str">
            <v>I3311</v>
          </cell>
          <cell r="C2104" t="str">
            <v>INSTALASI FARMASI KAB. SUKOHARJO</v>
          </cell>
          <cell r="D2104" t="str">
            <v>Instalasi / Gudang Farmasi</v>
          </cell>
          <cell r="G2104">
            <v>33</v>
          </cell>
          <cell r="H2104">
            <v>3311</v>
          </cell>
          <cell r="I2104" t="str">
            <v>-</v>
          </cell>
          <cell r="K2104" t="str">
            <v>JAWA TENGAH</v>
          </cell>
          <cell r="L2104" t="str">
            <v>SUKOHARJO</v>
          </cell>
        </row>
        <row r="2105">
          <cell r="B2105" t="str">
            <v>I3312</v>
          </cell>
          <cell r="C2105" t="str">
            <v>INSTALASI FARMASI KAB. WONOGIRI</v>
          </cell>
          <cell r="D2105" t="str">
            <v>Instalasi / Gudang Farmasi</v>
          </cell>
          <cell r="G2105">
            <v>33</v>
          </cell>
          <cell r="H2105">
            <v>3312</v>
          </cell>
          <cell r="I2105" t="str">
            <v>-</v>
          </cell>
          <cell r="K2105" t="str">
            <v>JAWA TENGAH</v>
          </cell>
          <cell r="L2105" t="str">
            <v>WONOGIRI</v>
          </cell>
        </row>
        <row r="2106">
          <cell r="B2106" t="str">
            <v>I3313</v>
          </cell>
          <cell r="C2106" t="str">
            <v>INSTALASI FARMASI KAB. KARANGANYAR</v>
          </cell>
          <cell r="D2106" t="str">
            <v>Instalasi / Gudang Farmasi</v>
          </cell>
          <cell r="G2106">
            <v>33</v>
          </cell>
          <cell r="H2106">
            <v>3313</v>
          </cell>
          <cell r="I2106" t="str">
            <v>-</v>
          </cell>
          <cell r="K2106" t="str">
            <v>JAWA TENGAH</v>
          </cell>
          <cell r="L2106" t="str">
            <v>KARANGANYAR</v>
          </cell>
        </row>
        <row r="2107">
          <cell r="B2107" t="str">
            <v>I3314</v>
          </cell>
          <cell r="C2107" t="str">
            <v>INSTALASI FARMASI KAB. SRAGEN</v>
          </cell>
          <cell r="D2107" t="str">
            <v>Instalasi / Gudang Farmasi</v>
          </cell>
          <cell r="G2107">
            <v>33</v>
          </cell>
          <cell r="H2107">
            <v>3314</v>
          </cell>
          <cell r="I2107" t="str">
            <v>-</v>
          </cell>
          <cell r="K2107" t="str">
            <v>JAWA TENGAH</v>
          </cell>
          <cell r="L2107" t="str">
            <v>SRAGEN</v>
          </cell>
        </row>
        <row r="2108">
          <cell r="B2108" t="str">
            <v>I3315</v>
          </cell>
          <cell r="C2108" t="str">
            <v>INSTALASI FARMASI KAB. GROBOGAN</v>
          </cell>
          <cell r="D2108" t="str">
            <v>Instalasi / Gudang Farmasi</v>
          </cell>
          <cell r="G2108">
            <v>33</v>
          </cell>
          <cell r="H2108">
            <v>3315</v>
          </cell>
          <cell r="I2108" t="str">
            <v>-</v>
          </cell>
          <cell r="K2108" t="str">
            <v>JAWA TENGAH</v>
          </cell>
          <cell r="L2108" t="str">
            <v>GROBOGAN</v>
          </cell>
        </row>
        <row r="2109">
          <cell r="B2109" t="str">
            <v>I3316</v>
          </cell>
          <cell r="C2109" t="str">
            <v>INSTALASI FARMASI KAB. BLORA</v>
          </cell>
          <cell r="D2109" t="str">
            <v>Instalasi / Gudang Farmasi</v>
          </cell>
          <cell r="G2109">
            <v>33</v>
          </cell>
          <cell r="H2109">
            <v>3316</v>
          </cell>
          <cell r="I2109" t="str">
            <v>-</v>
          </cell>
          <cell r="K2109" t="str">
            <v>JAWA TENGAH</v>
          </cell>
          <cell r="L2109" t="str">
            <v>BLORA</v>
          </cell>
        </row>
        <row r="2110">
          <cell r="B2110" t="str">
            <v>I3317</v>
          </cell>
          <cell r="C2110" t="str">
            <v>INSTALASI FARMASI KAB. REMBANG</v>
          </cell>
          <cell r="D2110" t="str">
            <v>Instalasi / Gudang Farmasi</v>
          </cell>
          <cell r="G2110">
            <v>33</v>
          </cell>
          <cell r="H2110">
            <v>3317</v>
          </cell>
          <cell r="I2110" t="str">
            <v>-</v>
          </cell>
          <cell r="K2110" t="str">
            <v>JAWA TENGAH</v>
          </cell>
          <cell r="L2110" t="str">
            <v>REMBANG</v>
          </cell>
        </row>
        <row r="2111">
          <cell r="B2111" t="str">
            <v>I3318</v>
          </cell>
          <cell r="C2111" t="str">
            <v>INSTALASI FARMASI KAB. PATI</v>
          </cell>
          <cell r="D2111" t="str">
            <v>Instalasi / Gudang Farmasi</v>
          </cell>
          <cell r="G2111">
            <v>33</v>
          </cell>
          <cell r="H2111">
            <v>3318</v>
          </cell>
          <cell r="I2111" t="str">
            <v>-</v>
          </cell>
          <cell r="K2111" t="str">
            <v>JAWA TENGAH</v>
          </cell>
          <cell r="L2111" t="str">
            <v>PATI</v>
          </cell>
        </row>
        <row r="2112">
          <cell r="B2112" t="str">
            <v>I3319</v>
          </cell>
          <cell r="C2112" t="str">
            <v>INSTALASI FARMASI KAB. KUDUS</v>
          </cell>
          <cell r="D2112" t="str">
            <v>Instalasi / Gudang Farmasi</v>
          </cell>
          <cell r="G2112">
            <v>33</v>
          </cell>
          <cell r="H2112">
            <v>3319</v>
          </cell>
          <cell r="I2112" t="str">
            <v>-</v>
          </cell>
          <cell r="K2112" t="str">
            <v>JAWA TENGAH</v>
          </cell>
          <cell r="L2112" t="str">
            <v>KUDUS</v>
          </cell>
        </row>
        <row r="2113">
          <cell r="B2113" t="str">
            <v>I3320</v>
          </cell>
          <cell r="C2113" t="str">
            <v>INSTALASI FARMASI KAB. JEPARA</v>
          </cell>
          <cell r="D2113" t="str">
            <v>Instalasi / Gudang Farmasi</v>
          </cell>
          <cell r="G2113">
            <v>33</v>
          </cell>
          <cell r="H2113">
            <v>3320</v>
          </cell>
          <cell r="I2113" t="str">
            <v>-</v>
          </cell>
          <cell r="K2113" t="str">
            <v>JAWA TENGAH</v>
          </cell>
          <cell r="L2113" t="str">
            <v>JEPARA</v>
          </cell>
        </row>
        <row r="2114">
          <cell r="B2114" t="str">
            <v>I3321</v>
          </cell>
          <cell r="C2114" t="str">
            <v>INSTALASI FARMASI KAB. DEMAK</v>
          </cell>
          <cell r="D2114" t="str">
            <v>Instalasi / Gudang Farmasi</v>
          </cell>
          <cell r="G2114">
            <v>33</v>
          </cell>
          <cell r="H2114">
            <v>3321</v>
          </cell>
          <cell r="I2114" t="str">
            <v>-</v>
          </cell>
          <cell r="K2114" t="str">
            <v>JAWA TENGAH</v>
          </cell>
          <cell r="L2114" t="str">
            <v>DEMAK</v>
          </cell>
        </row>
        <row r="2115">
          <cell r="B2115" t="str">
            <v>I3322</v>
          </cell>
          <cell r="C2115" t="str">
            <v>INSTALASI FARMASI KAB. SEMARANG</v>
          </cell>
          <cell r="D2115" t="str">
            <v>Instalasi / Gudang Farmasi</v>
          </cell>
          <cell r="G2115">
            <v>33</v>
          </cell>
          <cell r="H2115">
            <v>3322</v>
          </cell>
          <cell r="I2115" t="str">
            <v>-</v>
          </cell>
          <cell r="K2115" t="str">
            <v>JAWA TENGAH</v>
          </cell>
          <cell r="L2115" t="str">
            <v>SEMARANG</v>
          </cell>
        </row>
        <row r="2116">
          <cell r="B2116" t="str">
            <v>I3323</v>
          </cell>
          <cell r="C2116" t="str">
            <v>INSTALASI FARMASI KAB. TEMANGGUNG</v>
          </cell>
          <cell r="D2116" t="str">
            <v>Instalasi / Gudang Farmasi</v>
          </cell>
          <cell r="G2116">
            <v>33</v>
          </cell>
          <cell r="H2116">
            <v>3323</v>
          </cell>
          <cell r="I2116" t="str">
            <v>-</v>
          </cell>
          <cell r="K2116" t="str">
            <v>JAWA TENGAH</v>
          </cell>
          <cell r="L2116" t="str">
            <v>TEMANGGUNG</v>
          </cell>
        </row>
        <row r="2117">
          <cell r="B2117" t="str">
            <v>I3324</v>
          </cell>
          <cell r="C2117" t="str">
            <v>INSTALASI FARMASI KAB. KENDAL</v>
          </cell>
          <cell r="D2117" t="str">
            <v>Instalasi / Gudang Farmasi</v>
          </cell>
          <cell r="G2117">
            <v>33</v>
          </cell>
          <cell r="H2117">
            <v>3324</v>
          </cell>
          <cell r="I2117" t="str">
            <v>-</v>
          </cell>
          <cell r="K2117" t="str">
            <v>JAWA TENGAH</v>
          </cell>
          <cell r="L2117" t="str">
            <v>KENDAL</v>
          </cell>
        </row>
        <row r="2118">
          <cell r="B2118" t="str">
            <v>I3325</v>
          </cell>
          <cell r="C2118" t="str">
            <v>INSTALASI FARMASI KAB. BATANG</v>
          </cell>
          <cell r="D2118" t="str">
            <v>Instalasi / Gudang Farmasi</v>
          </cell>
          <cell r="G2118">
            <v>33</v>
          </cell>
          <cell r="H2118">
            <v>3325</v>
          </cell>
          <cell r="I2118" t="str">
            <v>-</v>
          </cell>
          <cell r="K2118" t="str">
            <v>JAWA TENGAH</v>
          </cell>
          <cell r="L2118" t="str">
            <v>BATANG</v>
          </cell>
        </row>
        <row r="2119">
          <cell r="B2119" t="str">
            <v>I3326</v>
          </cell>
          <cell r="C2119" t="str">
            <v>INSTALASI FARMASI KAB. PEKALONGAN</v>
          </cell>
          <cell r="D2119" t="str">
            <v>Instalasi / Gudang Farmasi</v>
          </cell>
          <cell r="G2119">
            <v>33</v>
          </cell>
          <cell r="H2119">
            <v>3326</v>
          </cell>
          <cell r="I2119" t="str">
            <v>-</v>
          </cell>
          <cell r="K2119" t="str">
            <v>JAWA TENGAH</v>
          </cell>
          <cell r="L2119" t="str">
            <v>PEKALONGAN</v>
          </cell>
        </row>
        <row r="2120">
          <cell r="B2120" t="str">
            <v>I3327</v>
          </cell>
          <cell r="C2120" t="str">
            <v>INSTALASI FARMASI KAB. PEMALANG</v>
          </cell>
          <cell r="D2120" t="str">
            <v>Instalasi / Gudang Farmasi</v>
          </cell>
          <cell r="G2120">
            <v>33</v>
          </cell>
          <cell r="H2120">
            <v>3327</v>
          </cell>
          <cell r="I2120" t="str">
            <v>-</v>
          </cell>
          <cell r="K2120" t="str">
            <v>JAWA TENGAH</v>
          </cell>
          <cell r="L2120" t="str">
            <v>PEMALANG</v>
          </cell>
        </row>
        <row r="2121">
          <cell r="B2121" t="str">
            <v>I3328</v>
          </cell>
          <cell r="C2121" t="str">
            <v>INSTALASI FARMASI KAB. TEGAL</v>
          </cell>
          <cell r="D2121" t="str">
            <v>Instalasi / Gudang Farmasi</v>
          </cell>
          <cell r="G2121">
            <v>33</v>
          </cell>
          <cell r="H2121">
            <v>3328</v>
          </cell>
          <cell r="I2121" t="str">
            <v>-</v>
          </cell>
          <cell r="K2121" t="str">
            <v>JAWA TENGAH</v>
          </cell>
          <cell r="L2121" t="str">
            <v>TEGAL</v>
          </cell>
        </row>
        <row r="2122">
          <cell r="B2122" t="str">
            <v>I3329</v>
          </cell>
          <cell r="C2122" t="str">
            <v>INSTALASI FARMASI KAB. BREBES</v>
          </cell>
          <cell r="D2122" t="str">
            <v>Instalasi / Gudang Farmasi</v>
          </cell>
          <cell r="G2122">
            <v>33</v>
          </cell>
          <cell r="H2122">
            <v>3329</v>
          </cell>
          <cell r="I2122" t="str">
            <v>-</v>
          </cell>
          <cell r="K2122" t="str">
            <v>JAWA TENGAH</v>
          </cell>
          <cell r="L2122" t="str">
            <v>BREBES</v>
          </cell>
        </row>
        <row r="2123">
          <cell r="B2123" t="str">
            <v>I3371</v>
          </cell>
          <cell r="C2123" t="str">
            <v>INSTALASI FARMASI KOTA MAGELANG</v>
          </cell>
          <cell r="D2123" t="str">
            <v>Instalasi / Gudang Farmasi</v>
          </cell>
          <cell r="G2123">
            <v>33</v>
          </cell>
          <cell r="H2123">
            <v>3371</v>
          </cell>
          <cell r="I2123" t="str">
            <v>-</v>
          </cell>
          <cell r="K2123" t="str">
            <v>JAWA TENGAH</v>
          </cell>
          <cell r="L2123" t="str">
            <v>KOTA MAGELANG</v>
          </cell>
        </row>
        <row r="2124">
          <cell r="B2124" t="str">
            <v>I3372</v>
          </cell>
          <cell r="C2124" t="str">
            <v>INSTALASI FARMASI KOTA SURAKARTA</v>
          </cell>
          <cell r="D2124" t="str">
            <v>Instalasi / Gudang Farmasi</v>
          </cell>
          <cell r="G2124">
            <v>33</v>
          </cell>
          <cell r="H2124">
            <v>3372</v>
          </cell>
          <cell r="I2124" t="str">
            <v>-</v>
          </cell>
          <cell r="K2124" t="str">
            <v>JAWA TENGAH</v>
          </cell>
          <cell r="L2124" t="str">
            <v>KOTA SURAKARTA</v>
          </cell>
        </row>
        <row r="2125">
          <cell r="B2125" t="str">
            <v>I3373</v>
          </cell>
          <cell r="C2125" t="str">
            <v>INSTALASI FARMASI KOTA SALATIGA</v>
          </cell>
          <cell r="D2125" t="str">
            <v>Instalasi / Gudang Farmasi</v>
          </cell>
          <cell r="G2125">
            <v>33</v>
          </cell>
          <cell r="H2125">
            <v>3373</v>
          </cell>
          <cell r="I2125" t="str">
            <v>-</v>
          </cell>
          <cell r="K2125" t="str">
            <v>JAWA TENGAH</v>
          </cell>
          <cell r="L2125" t="str">
            <v>KOTA SALATIGA</v>
          </cell>
        </row>
        <row r="2126">
          <cell r="B2126" t="str">
            <v>I3374</v>
          </cell>
          <cell r="C2126" t="str">
            <v>INSTALASI FARMASI KOTA SEMARANG</v>
          </cell>
          <cell r="D2126" t="str">
            <v>Instalasi / Gudang Farmasi</v>
          </cell>
          <cell r="G2126">
            <v>33</v>
          </cell>
          <cell r="H2126">
            <v>3374</v>
          </cell>
          <cell r="I2126" t="str">
            <v>-</v>
          </cell>
          <cell r="K2126" t="str">
            <v>JAWA TENGAH</v>
          </cell>
          <cell r="L2126" t="str">
            <v>KOTA SEMARANG</v>
          </cell>
        </row>
        <row r="2127">
          <cell r="B2127" t="str">
            <v>I3375</v>
          </cell>
          <cell r="C2127" t="str">
            <v>INSTALASI FARMASI KOTA PEKALONGAN</v>
          </cell>
          <cell r="D2127" t="str">
            <v>Instalasi / Gudang Farmasi</v>
          </cell>
          <cell r="G2127">
            <v>33</v>
          </cell>
          <cell r="H2127">
            <v>3375</v>
          </cell>
          <cell r="I2127" t="str">
            <v>-</v>
          </cell>
          <cell r="K2127" t="str">
            <v>JAWA TENGAH</v>
          </cell>
          <cell r="L2127" t="str">
            <v>KOTA PEKALONGAN</v>
          </cell>
        </row>
        <row r="2128">
          <cell r="B2128" t="str">
            <v>I3376</v>
          </cell>
          <cell r="C2128" t="str">
            <v>INSTALASI FARMASI KOTA TEGAL</v>
          </cell>
          <cell r="D2128" t="str">
            <v>Instalasi / Gudang Farmasi</v>
          </cell>
          <cell r="G2128">
            <v>33</v>
          </cell>
          <cell r="H2128">
            <v>3376</v>
          </cell>
          <cell r="I2128" t="str">
            <v>-</v>
          </cell>
          <cell r="K2128" t="str">
            <v>JAWA TENGAH</v>
          </cell>
          <cell r="L2128" t="str">
            <v>KOTA TEGAL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>
        <row r="3">
          <cell r="A3" t="str">
            <v>PROFESI NAKES</v>
          </cell>
          <cell r="B3" t="str">
            <v>RUMPUN NAKES</v>
          </cell>
        </row>
        <row r="4">
          <cell r="A4" t="str">
            <v>01. DOKTER</v>
          </cell>
          <cell r="B4" t="str">
            <v>01. Medis</v>
          </cell>
        </row>
        <row r="5">
          <cell r="A5" t="str">
            <v>02. DOKTER GIGI</v>
          </cell>
          <cell r="B5" t="str">
            <v>01. Medis</v>
          </cell>
        </row>
        <row r="6">
          <cell r="A6" t="str">
            <v>03. PERAWAT</v>
          </cell>
          <cell r="B6" t="str">
            <v>03. Keperawatan</v>
          </cell>
        </row>
        <row r="7">
          <cell r="A7" t="str">
            <v>04. TERAPIS GIGI DAN MULUT (PERAWAT GIGI)</v>
          </cell>
          <cell r="B7" t="str">
            <v>10. Keteknisian Medis</v>
          </cell>
        </row>
        <row r="8">
          <cell r="A8" t="str">
            <v>05. PENATA ANESTESI (PERAWAT ANESTESI)</v>
          </cell>
          <cell r="B8" t="str">
            <v>10. Keteknisian Medis</v>
          </cell>
        </row>
        <row r="9">
          <cell r="A9" t="str">
            <v>06. BIDAN</v>
          </cell>
          <cell r="B9" t="str">
            <v>04. Kebidanan</v>
          </cell>
        </row>
        <row r="10">
          <cell r="A10" t="str">
            <v>07. APOTEKER</v>
          </cell>
          <cell r="B10" t="str">
            <v>05. Kefarmasian</v>
          </cell>
        </row>
        <row r="11">
          <cell r="A11" t="str">
            <v>08. TEKNIS KEFARMASIAN (FARMASI NON APOTEKER)</v>
          </cell>
          <cell r="B11" t="str">
            <v>05. Kefarmasian</v>
          </cell>
        </row>
        <row r="12">
          <cell r="A12" t="str">
            <v>09. KESEHATAN MASYARAKAT</v>
          </cell>
          <cell r="B12" t="str">
            <v>06. Kesehatan Masyarakat</v>
          </cell>
        </row>
        <row r="13">
          <cell r="A13" t="str">
            <v>10. KESLING</v>
          </cell>
          <cell r="B13" t="str">
            <v>07. Kesehatan Lingkungan</v>
          </cell>
        </row>
        <row r="14">
          <cell r="A14" t="str">
            <v>11. GIZI</v>
          </cell>
          <cell r="B14" t="str">
            <v>08. Gizi</v>
          </cell>
        </row>
        <row r="15">
          <cell r="A15" t="str">
            <v>12. FISIOTERAPI</v>
          </cell>
          <cell r="B15" t="str">
            <v>09. Keterapian Fisik</v>
          </cell>
        </row>
        <row r="16">
          <cell r="A16" t="str">
            <v>13. OKUPASI TERAPIS</v>
          </cell>
          <cell r="B16" t="str">
            <v>09. Keterapian Fisik</v>
          </cell>
        </row>
        <row r="17">
          <cell r="A17" t="str">
            <v>14. TERAPIS WICARA</v>
          </cell>
          <cell r="B17" t="str">
            <v>09. Keterapian Fisik</v>
          </cell>
        </row>
        <row r="18">
          <cell r="A18" t="str">
            <v>15. TENAGA AKUPUNKTUR</v>
          </cell>
          <cell r="B18" t="str">
            <v>09. Keterapian Fisik</v>
          </cell>
        </row>
        <row r="19">
          <cell r="A19" t="str">
            <v>16. RADIOGRAFER</v>
          </cell>
          <cell r="B19" t="str">
            <v>11. Teknik Biomedika</v>
          </cell>
        </row>
        <row r="20">
          <cell r="A20" t="str">
            <v>17. ELEKTROMEDIS</v>
          </cell>
          <cell r="B20" t="str">
            <v>11. Teknik Biomedika</v>
          </cell>
        </row>
        <row r="21">
          <cell r="A21" t="str">
            <v>18. REFRAKSI OPTISIEN</v>
          </cell>
          <cell r="B21" t="str">
            <v>10. Keteknisian Medis</v>
          </cell>
        </row>
        <row r="22">
          <cell r="A22" t="str">
            <v>19. ORTOTIS PROSTETIS</v>
          </cell>
          <cell r="B22" t="str">
            <v>11. Teknik Biomedika</v>
          </cell>
        </row>
        <row r="23">
          <cell r="A23" t="str">
            <v>20. AHLI TEKNOLOGI LABORATORIUM</v>
          </cell>
          <cell r="B23" t="str">
            <v>11. Teknik Biomedika</v>
          </cell>
        </row>
        <row r="24">
          <cell r="A24" t="str">
            <v>21. PEREKAM MEDIS</v>
          </cell>
          <cell r="B24" t="str">
            <v>10. Keteknisian Medis</v>
          </cell>
        </row>
        <row r="25">
          <cell r="A25" t="str">
            <v>22. TEKNISI GIGI</v>
          </cell>
          <cell r="B25" t="str">
            <v>10. Keteknisian Medis</v>
          </cell>
        </row>
        <row r="26">
          <cell r="A26" t="str">
            <v>23. TEKNISI TRANSFUSI DARAH</v>
          </cell>
          <cell r="B26" t="str">
            <v>10. Keteknisian Medis</v>
          </cell>
        </row>
        <row r="27">
          <cell r="A27" t="str">
            <v>24. FISIKAWAN MEDIS</v>
          </cell>
          <cell r="B27" t="str">
            <v>11. Teknik Biomedika</v>
          </cell>
        </row>
      </sheetData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D754"/>
  <sheetViews>
    <sheetView tabSelected="1" zoomScale="85" zoomScaleNormal="85" workbookViewId="0">
      <pane xSplit="1" ySplit="3" topLeftCell="B11" activePane="bottomRight" state="frozen"/>
      <selection pane="topRight" activeCell="B1" sqref="B1"/>
      <selection pane="bottomLeft" activeCell="A4" sqref="A4"/>
      <selection pane="bottomRight" activeCell="L21" sqref="L21"/>
    </sheetView>
  </sheetViews>
  <sheetFormatPr defaultRowHeight="15"/>
  <cols>
    <col min="1" max="1" width="13.28515625" customWidth="1"/>
    <col min="2" max="2" width="19" customWidth="1"/>
    <col min="3" max="3" width="22.140625" customWidth="1"/>
    <col min="4" max="4" width="31.42578125" bestFit="1" customWidth="1"/>
    <col min="5" max="5" width="6.42578125" customWidth="1"/>
    <col min="6" max="6" width="12.7109375" customWidth="1"/>
    <col min="7" max="7" width="8.28515625" customWidth="1"/>
    <col min="8" max="8" width="12.140625" style="167" customWidth="1"/>
    <col min="9" max="9" width="11.28515625" style="167" bestFit="1" customWidth="1"/>
    <col min="10" max="10" width="8.42578125" customWidth="1"/>
    <col min="11" max="11" width="7.85546875" style="249" customWidth="1"/>
    <col min="12" max="12" width="12.42578125" customWidth="1"/>
    <col min="13" max="13" width="24.42578125" customWidth="1"/>
    <col min="14" max="14" width="12.7109375" customWidth="1"/>
    <col min="15" max="16" width="7.140625" customWidth="1"/>
    <col min="17" max="17" width="16.140625" customWidth="1"/>
    <col min="18" max="18" width="18.42578125" customWidth="1"/>
    <col min="19" max="19" width="34.140625" customWidth="1"/>
    <col min="20" max="20" width="12.42578125" customWidth="1"/>
    <col min="21" max="21" width="7.5703125" customWidth="1"/>
    <col min="22" max="22" width="28.28515625" customWidth="1"/>
    <col min="23" max="23" width="7.140625" customWidth="1"/>
    <col min="24" max="24" width="32.28515625" customWidth="1"/>
    <col min="25" max="25" width="4.28515625" hidden="1" customWidth="1"/>
    <col min="26" max="26" width="4" style="321" hidden="1" customWidth="1"/>
    <col min="27" max="27" width="4.42578125" style="321" hidden="1" customWidth="1"/>
    <col min="28" max="28" width="3.85546875" hidden="1" customWidth="1"/>
    <col min="29" max="29" width="4.42578125" hidden="1" customWidth="1"/>
    <col min="30" max="30" width="10.85546875" style="359" customWidth="1"/>
  </cols>
  <sheetData>
    <row r="1" spans="1:30" ht="50.25" customHeight="1">
      <c r="A1" s="410" t="s">
        <v>1637</v>
      </c>
      <c r="B1" s="10"/>
      <c r="C1" s="10"/>
      <c r="D1" s="10"/>
      <c r="E1" s="10"/>
      <c r="F1" s="10"/>
      <c r="G1" s="10"/>
      <c r="H1" s="47"/>
      <c r="I1" s="47"/>
      <c r="J1" s="10"/>
      <c r="K1" s="24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spans="1:30" ht="18" customHeight="1">
      <c r="A2" s="338"/>
      <c r="B2" s="338"/>
      <c r="C2" s="338"/>
      <c r="D2" s="339"/>
      <c r="E2" s="339"/>
      <c r="F2" s="340"/>
      <c r="G2" s="573" t="s">
        <v>1644</v>
      </c>
      <c r="H2" s="573"/>
      <c r="I2" s="573"/>
      <c r="J2" s="574" t="s">
        <v>1645</v>
      </c>
      <c r="K2" s="575"/>
      <c r="L2" s="576"/>
      <c r="M2" s="577" t="s">
        <v>1646</v>
      </c>
      <c r="N2" s="578"/>
      <c r="O2" s="578"/>
      <c r="P2" s="578"/>
      <c r="Q2" s="578"/>
      <c r="R2" s="578"/>
      <c r="S2" s="578"/>
      <c r="T2" s="578"/>
      <c r="U2" s="578"/>
      <c r="V2" s="578"/>
      <c r="W2" s="578"/>
      <c r="X2" s="578"/>
      <c r="Y2" s="578"/>
      <c r="Z2" s="578"/>
      <c r="AA2" s="578"/>
      <c r="AB2" s="578"/>
      <c r="AC2" s="578"/>
      <c r="AD2" s="578"/>
    </row>
    <row r="3" spans="1:30" ht="79.5" customHeight="1">
      <c r="A3" s="343" t="s">
        <v>1638</v>
      </c>
      <c r="B3" s="343" t="s">
        <v>1639</v>
      </c>
      <c r="C3" s="343" t="s">
        <v>1640</v>
      </c>
      <c r="D3" s="344" t="s">
        <v>1641</v>
      </c>
      <c r="E3" s="344" t="s">
        <v>1642</v>
      </c>
      <c r="F3" s="345" t="s">
        <v>1643</v>
      </c>
      <c r="G3" s="341" t="s">
        <v>1647</v>
      </c>
      <c r="H3" s="351" t="s">
        <v>1648</v>
      </c>
      <c r="I3" s="351" t="s">
        <v>1649</v>
      </c>
      <c r="J3" s="341" t="s">
        <v>1650</v>
      </c>
      <c r="K3" s="342" t="s">
        <v>1651</v>
      </c>
      <c r="L3" s="419" t="s">
        <v>1652</v>
      </c>
      <c r="M3" s="42" t="s">
        <v>1654</v>
      </c>
      <c r="N3" s="387" t="s">
        <v>12212</v>
      </c>
      <c r="O3" s="387" t="s">
        <v>12213</v>
      </c>
      <c r="P3" s="387" t="s">
        <v>12221</v>
      </c>
      <c r="Q3" s="43" t="s">
        <v>1655</v>
      </c>
      <c r="R3" s="43" t="s">
        <v>1656</v>
      </c>
      <c r="S3" s="43" t="s">
        <v>1657</v>
      </c>
      <c r="T3" s="362" t="s">
        <v>9222</v>
      </c>
      <c r="U3" s="353" t="s">
        <v>1658</v>
      </c>
      <c r="V3" s="45" t="s">
        <v>9369</v>
      </c>
      <c r="W3" s="45" t="s">
        <v>1659</v>
      </c>
      <c r="X3" s="45" t="s">
        <v>1660</v>
      </c>
      <c r="Y3" s="353" t="s">
        <v>11666</v>
      </c>
      <c r="Z3" s="353" t="s">
        <v>11667</v>
      </c>
      <c r="AA3" s="353" t="s">
        <v>11668</v>
      </c>
      <c r="AB3" s="353" t="s">
        <v>11669</v>
      </c>
      <c r="AC3" s="353" t="s">
        <v>11670</v>
      </c>
      <c r="AD3" s="360" t="s">
        <v>11671</v>
      </c>
    </row>
    <row r="4" spans="1:30">
      <c r="A4" s="533" t="s">
        <v>13526</v>
      </c>
      <c r="B4" s="534" t="s">
        <v>16571</v>
      </c>
      <c r="C4" s="534" t="s">
        <v>16572</v>
      </c>
      <c r="D4" s="535" t="s">
        <v>16573</v>
      </c>
      <c r="E4" s="481" t="s">
        <v>1662</v>
      </c>
      <c r="F4" s="536">
        <v>121</v>
      </c>
      <c r="G4" s="537">
        <v>91271</v>
      </c>
      <c r="H4" s="534" t="s">
        <v>16574</v>
      </c>
      <c r="I4" s="534" t="s">
        <v>16575</v>
      </c>
      <c r="J4" s="538">
        <v>13101</v>
      </c>
      <c r="K4" s="539">
        <v>2009</v>
      </c>
      <c r="L4" s="534" t="s">
        <v>4844</v>
      </c>
      <c r="M4" s="352" t="str">
        <f>IFERROR(CONCATENATE("VALID (",VLOOKUP(A4,'[1]02_MASTER_KODE_FASYANKES'!B$3:L$20796,2,FALSE),")"),"N/A (BELUM VALID)")</f>
        <v>VALID (WONOSALAM  2)</v>
      </c>
      <c r="N4" s="352" t="str">
        <f>IFERROR(VLOOKUP(A4,'[1]02_MASTER_KODE_FASYANKES'!B$3:L$20796,10,FALSE),"N/A (BELUM VALID)")</f>
        <v>JAWA TENGAH</v>
      </c>
      <c r="O4" s="352" t="str">
        <f>IFERROR(VLOOKUP(A4,'[1]02_MASTER_KODE_FASYANKES'!B$3:L$20796,11,FALSE),"N/A (BELUM VALID)")</f>
        <v>DEMAK</v>
      </c>
      <c r="P4" s="352" t="str">
        <f>IFERROR(VLOOKUP(A4,'[1]02_MASTER_KODE_FASYANKES'!B$3:L$20796,3,FALSE),"N/A (BELUM VALID)")</f>
        <v>Puskesmas</v>
      </c>
      <c r="Q4" s="352" t="str">
        <f>IFERROR(VLOOKUP(LEFT(G4,4),'[1]04_MASTER_KODE_SDMK'!B$5:F$165,3,FALSE),"N/A (BELUM VALID)")</f>
        <v>14. Tenaga Penunjang</v>
      </c>
      <c r="R4" s="352" t="str">
        <f>IFERROR(VLOOKUP(LEFT(G4,4),'[1]04_MASTER_KODE_SDMK'!B$5:F$165,4,FALSE),"N/A (BELUM VALID)")</f>
        <v>01. Struktural</v>
      </c>
      <c r="S4" s="352" t="str">
        <f>IFERROR(VLOOKUP(LEFT(G4,4),'[1]04_MASTER_KODE_SDMK'!B$5:F$165,5,FALSE),"N/A (BELUM VALID)")</f>
        <v>Kepala Puskesmas</v>
      </c>
      <c r="T4" s="352" t="str">
        <f>IF(LEN(B4)=16,"VALID","N/A (BELUM VALID)")</f>
        <v>VALID</v>
      </c>
      <c r="U4" s="352" t="str">
        <f>IF(E4="L","Laki-Laki",IF(E4="P","Perempuan","N/A (BELUM VALID)"))</f>
        <v>Perempuan</v>
      </c>
      <c r="V4" s="352" t="str">
        <f>IFERROR(VLOOKUP(L4,'[1]03_MASTER_KODE_SEKOLAH_PT'!B$5:C$10030,2,FALSE),"N/A (BELUM VALID)")</f>
        <v>Universitas Diponegoro</v>
      </c>
      <c r="W4" s="352" t="str">
        <f>IFERROR(VLOOKUP(J4,'[1]05_MASTER_KODE_PRODI'!B$3:E$5003,3,FALSE),"N/A (BELUM VALID)")</f>
        <v>S-2</v>
      </c>
      <c r="X4" s="352" t="str">
        <f>IFERROR(CONCATENATE("VALID (",VLOOKUP(J4,'[1]05_MASTER_KODE_PRODI'!B$3:F$5003,5,FALSE),")"),"N/A (BELUM VALID)")</f>
        <v>VALID (S-2 Ilmu Kesehatan Masyarakat)</v>
      </c>
      <c r="Y4" s="556">
        <f>IF(M4&lt;&gt;"N/A (BELUM VALID)",1,0)</f>
        <v>1</v>
      </c>
      <c r="Z4" s="557">
        <f>IF(S4&lt;&gt;"N/A (BELUM VALID)",1,0)</f>
        <v>1</v>
      </c>
      <c r="AA4" s="557">
        <f>IF(T4&lt;&gt;"N/A (BELUM VALID)",1,0)</f>
        <v>1</v>
      </c>
      <c r="AB4" s="557">
        <f>IF(U4&lt;&gt;"N/A (BELUM VALID)",1,0)</f>
        <v>1</v>
      </c>
      <c r="AC4" s="557">
        <f>IF(X4&lt;&gt;"N/A (BELUM VALID)",1,0)</f>
        <v>1</v>
      </c>
      <c r="AD4" s="558">
        <f>SUM(Y4:AC4)/5*100</f>
        <v>100</v>
      </c>
    </row>
    <row r="5" spans="1:30">
      <c r="A5" s="533" t="s">
        <v>13526</v>
      </c>
      <c r="B5" s="534" t="s">
        <v>16576</v>
      </c>
      <c r="C5" s="534" t="s">
        <v>16577</v>
      </c>
      <c r="D5" s="535" t="s">
        <v>16578</v>
      </c>
      <c r="E5" s="481" t="s">
        <v>1662</v>
      </c>
      <c r="F5" s="536">
        <v>121</v>
      </c>
      <c r="G5" s="537">
        <v>91251</v>
      </c>
      <c r="H5" s="534" t="s">
        <v>16579</v>
      </c>
      <c r="I5" s="534" t="s">
        <v>16580</v>
      </c>
      <c r="J5" s="540">
        <v>63201</v>
      </c>
      <c r="K5" s="539">
        <v>2007</v>
      </c>
      <c r="L5" s="534" t="s">
        <v>4930</v>
      </c>
      <c r="M5" s="352" t="str">
        <f>IFERROR(CONCATENATE("VALID (",VLOOKUP(A5,'[1]02_MASTER_KODE_FASYANKES'!B$3:L$20796,2,FALSE),")"),"N/A (BELUM VALID)")</f>
        <v>VALID (WONOSALAM  2)</v>
      </c>
      <c r="N5" s="352" t="str">
        <f>IFERROR(VLOOKUP(A5,'[1]02_MASTER_KODE_FASYANKES'!B$3:L$20796,10,FALSE),"N/A (BELUM VALID)")</f>
        <v>JAWA TENGAH</v>
      </c>
      <c r="O5" s="352" t="str">
        <f>IFERROR(VLOOKUP(A5,'[1]02_MASTER_KODE_FASYANKES'!B$3:L$20796,11,FALSE),"N/A (BELUM VALID)")</f>
        <v>DEMAK</v>
      </c>
      <c r="P5" s="352" t="str">
        <f>IFERROR(VLOOKUP(A5,'[1]02_MASTER_KODE_FASYANKES'!B$3:L$20796,3,FALSE),"N/A (BELUM VALID)")</f>
        <v>Puskesmas</v>
      </c>
      <c r="Q5" s="352" t="str">
        <f>IFERROR(VLOOKUP(LEFT(G5,4),'[1]04_MASTER_KODE_SDMK'!B$5:F$165,3,FALSE),"N/A (BELUM VALID)")</f>
        <v>14. Tenaga Penunjang</v>
      </c>
      <c r="R5" s="352" t="str">
        <f>IFERROR(VLOOKUP(LEFT(G5,4),'[1]04_MASTER_KODE_SDMK'!B$5:F$165,4,FALSE),"N/A (BELUM VALID)")</f>
        <v>01. Struktural</v>
      </c>
      <c r="S5" s="352" t="str">
        <f>IFERROR(VLOOKUP(LEFT(G5,4),'[1]04_MASTER_KODE_SDMK'!B$5:F$165,5,FALSE),"N/A (BELUM VALID)")</f>
        <v>Kepala Subbagian</v>
      </c>
      <c r="T5" s="352" t="str">
        <f t="shared" ref="T5:T58" si="0">IF(LEN(B5)=16,"VALID","N/A (BELUM VALID)")</f>
        <v>VALID</v>
      </c>
      <c r="U5" s="352" t="str">
        <f t="shared" ref="U5:U58" si="1">IF(E5="L","Laki-Laki",IF(E5="P","Perempuan","N/A (BELUM VALID)"))</f>
        <v>Perempuan</v>
      </c>
      <c r="V5" s="352" t="str">
        <f>IFERROR(VLOOKUP(L5,'[1]03_MASTER_KODE_SEKOLAH_PT'!B$5:C$10030,2,FALSE),"N/A (BELUM VALID)")</f>
        <v>Universitas Sultan Fatah</v>
      </c>
      <c r="W5" s="352" t="str">
        <f>IFERROR(VLOOKUP(J5,'[1]05_MASTER_KODE_PRODI'!B$3:E$5003,3,FALSE),"N/A (BELUM VALID)")</f>
        <v>S-1</v>
      </c>
      <c r="X5" s="352" t="str">
        <f>IFERROR(CONCATENATE("VALID (",VLOOKUP(J5,'[1]05_MASTER_KODE_PRODI'!B$3:F$5003,5,FALSE),")"),"N/A (BELUM VALID)")</f>
        <v>VALID (S-1 Ilmu Administrasi Negara)</v>
      </c>
      <c r="Y5" s="556">
        <f t="shared" ref="Y5:Y58" si="2">IF(M5&lt;&gt;"N/A (BELUM VALID)",1,0)</f>
        <v>1</v>
      </c>
      <c r="Z5" s="557">
        <f t="shared" ref="Z5:AB58" si="3">IF(S5&lt;&gt;"N/A (BELUM VALID)",1,0)</f>
        <v>1</v>
      </c>
      <c r="AA5" s="557">
        <f t="shared" si="3"/>
        <v>1</v>
      </c>
      <c r="AB5" s="557">
        <f t="shared" si="3"/>
        <v>1</v>
      </c>
      <c r="AC5" s="557">
        <f t="shared" ref="AC5:AC58" si="4">IF(X5&lt;&gt;"N/A (BELUM VALID)",1,0)</f>
        <v>1</v>
      </c>
      <c r="AD5" s="558">
        <f t="shared" ref="AD5:AD58" si="5">SUM(Y5:AC5)/5*100</f>
        <v>100</v>
      </c>
    </row>
    <row r="6" spans="1:30">
      <c r="A6" s="533" t="s">
        <v>13526</v>
      </c>
      <c r="B6" s="534" t="s">
        <v>16581</v>
      </c>
      <c r="C6" s="534" t="s">
        <v>16582</v>
      </c>
      <c r="D6" s="535" t="s">
        <v>16583</v>
      </c>
      <c r="E6" s="481" t="s">
        <v>1662</v>
      </c>
      <c r="F6" s="536">
        <v>121</v>
      </c>
      <c r="G6" s="537">
        <v>51011</v>
      </c>
      <c r="H6" s="534" t="s">
        <v>16584</v>
      </c>
      <c r="I6" s="534" t="s">
        <v>16585</v>
      </c>
      <c r="J6" s="539">
        <v>13311</v>
      </c>
      <c r="K6" s="539">
        <v>2003</v>
      </c>
      <c r="L6" s="534" t="s">
        <v>9190</v>
      </c>
      <c r="M6" s="352" t="str">
        <f>IFERROR(CONCATENATE("VALID (",VLOOKUP(A6,'[1]02_MASTER_KODE_FASYANKES'!B$3:L$20796,2,FALSE),")"),"N/A (BELUM VALID)")</f>
        <v>VALID (WONOSALAM  2)</v>
      </c>
      <c r="N6" s="352" t="str">
        <f>IFERROR(VLOOKUP(A6,'[1]02_MASTER_KODE_FASYANKES'!B$3:L$20796,10,FALSE),"N/A (BELUM VALID)")</f>
        <v>JAWA TENGAH</v>
      </c>
      <c r="O6" s="352" t="str">
        <f>IFERROR(VLOOKUP(A6,'[1]02_MASTER_KODE_FASYANKES'!B$3:L$20796,11,FALSE),"N/A (BELUM VALID)")</f>
        <v>DEMAK</v>
      </c>
      <c r="P6" s="352" t="str">
        <f>IFERROR(VLOOKUP(A6,'[1]02_MASTER_KODE_FASYANKES'!B$3:L$20796,3,FALSE),"N/A (BELUM VALID)")</f>
        <v>Puskesmas</v>
      </c>
      <c r="Q6" s="352" t="str">
        <f>IFERROR(VLOOKUP(LEFT(G6,4),'[1]04_MASTER_KODE_SDMK'!B$5:F$165,3,FALSE),"N/A (BELUM VALID)")</f>
        <v>08. Gizi</v>
      </c>
      <c r="R6" s="352" t="str">
        <f>IFERROR(VLOOKUP(LEFT(G6,4),'[1]04_MASTER_KODE_SDMK'!B$5:F$165,4,FALSE),"N/A (BELUM VALID)")</f>
        <v>01. Nutrisionis</v>
      </c>
      <c r="S6" s="352" t="str">
        <f>IFERROR(VLOOKUP(LEFT(G6,4),'[1]04_MASTER_KODE_SDMK'!B$5:F$165,5,FALSE),"N/A (BELUM VALID)")</f>
        <v>Nutrisionis</v>
      </c>
      <c r="T6" s="352" t="str">
        <f t="shared" si="0"/>
        <v>VALID</v>
      </c>
      <c r="U6" s="352" t="str">
        <f t="shared" si="1"/>
        <v>Perempuan</v>
      </c>
      <c r="V6" s="352" t="str">
        <f>IFERROR(VLOOKUP(L6,'[1]03_MASTER_KODE_SEKOLAH_PT'!B$5:C$10030,2,FALSE),"N/A (BELUM VALID)")</f>
        <v>Poltekkes Kemenkes Semarang</v>
      </c>
      <c r="W6" s="352" t="str">
        <f>IFERROR(VLOOKUP(J6,'[1]05_MASTER_KODE_PRODI'!B$3:E$5003,3,FALSE),"N/A (BELUM VALID)")</f>
        <v>D-4</v>
      </c>
      <c r="X6" s="352" t="str">
        <f>IFERROR(CONCATENATE("VALID (",VLOOKUP(J6,'[1]05_MASTER_KODE_PRODI'!B$3:F$5003,5,FALSE),")"),"N/A (BELUM VALID)")</f>
        <v>VALID (D-4 Gizi)</v>
      </c>
      <c r="Y6" s="556">
        <f t="shared" si="2"/>
        <v>1</v>
      </c>
      <c r="Z6" s="557">
        <f t="shared" si="3"/>
        <v>1</v>
      </c>
      <c r="AA6" s="557">
        <f t="shared" si="3"/>
        <v>1</v>
      </c>
      <c r="AB6" s="557">
        <f t="shared" si="3"/>
        <v>1</v>
      </c>
      <c r="AC6" s="557">
        <f t="shared" si="4"/>
        <v>1</v>
      </c>
      <c r="AD6" s="558">
        <f t="shared" si="5"/>
        <v>100</v>
      </c>
    </row>
    <row r="7" spans="1:30">
      <c r="A7" s="533" t="s">
        <v>13526</v>
      </c>
      <c r="B7" s="534" t="s">
        <v>16586</v>
      </c>
      <c r="C7" s="534" t="s">
        <v>16587</v>
      </c>
      <c r="D7" s="535" t="s">
        <v>16588</v>
      </c>
      <c r="E7" s="481" t="s">
        <v>1662</v>
      </c>
      <c r="F7" s="536">
        <v>121</v>
      </c>
      <c r="G7" s="537">
        <v>11012</v>
      </c>
      <c r="H7" s="534" t="s">
        <v>16589</v>
      </c>
      <c r="I7" s="534" t="s">
        <v>16590</v>
      </c>
      <c r="J7" s="6">
        <v>11201</v>
      </c>
      <c r="K7" s="539">
        <v>2002</v>
      </c>
      <c r="L7" s="534" t="s">
        <v>4872</v>
      </c>
      <c r="M7" s="352" t="str">
        <f>IFERROR(CONCATENATE("VALID (",VLOOKUP(A7,'[1]02_MASTER_KODE_FASYANKES'!B$3:L$20796,2,FALSE),")"),"N/A (BELUM VALID)")</f>
        <v>VALID (WONOSALAM  2)</v>
      </c>
      <c r="N7" s="352" t="str">
        <f>IFERROR(VLOOKUP(A7,'[1]02_MASTER_KODE_FASYANKES'!B$3:L$20796,10,FALSE),"N/A (BELUM VALID)")</f>
        <v>JAWA TENGAH</v>
      </c>
      <c r="O7" s="352" t="str">
        <f>IFERROR(VLOOKUP(A7,'[1]02_MASTER_KODE_FASYANKES'!B$3:L$20796,11,FALSE),"N/A (BELUM VALID)")</f>
        <v>DEMAK</v>
      </c>
      <c r="P7" s="352" t="str">
        <f>IFERROR(VLOOKUP(A7,'[1]02_MASTER_KODE_FASYANKES'!B$3:L$20796,3,FALSE),"N/A (BELUM VALID)")</f>
        <v>Puskesmas</v>
      </c>
      <c r="Q7" s="352" t="str">
        <f>IFERROR(VLOOKUP(LEFT(G7,4),'[1]04_MASTER_KODE_SDMK'!B$5:F$165,3,FALSE),"N/A (BELUM VALID)")</f>
        <v>01. Medis</v>
      </c>
      <c r="R7" s="352" t="str">
        <f>IFERROR(VLOOKUP(LEFT(G7,4),'[1]04_MASTER_KODE_SDMK'!B$5:F$165,4,FALSE),"N/A (BELUM VALID)")</f>
        <v>01. Dokter</v>
      </c>
      <c r="S7" s="352" t="str">
        <f>IFERROR(VLOOKUP(LEFT(G7,4),'[1]04_MASTER_KODE_SDMK'!B$5:F$165,5,FALSE),"N/A (BELUM VALID)")</f>
        <v>Dokter Umum</v>
      </c>
      <c r="T7" s="352" t="str">
        <f t="shared" si="0"/>
        <v>VALID</v>
      </c>
      <c r="U7" s="352" t="str">
        <f t="shared" si="1"/>
        <v>Perempuan</v>
      </c>
      <c r="V7" s="352" t="str">
        <f>IFERROR(VLOOKUP(L7,'[1]03_MASTER_KODE_SEKOLAH_PT'!B$5:C$10030,2,FALSE),"N/A (BELUM VALID)")</f>
        <v>Universitas Islam Sultan Agung</v>
      </c>
      <c r="W7" s="352" t="str">
        <f>IFERROR(VLOOKUP(J7,'[1]05_MASTER_KODE_PRODI'!B$3:E$5003,3,FALSE),"N/A (BELUM VALID)")</f>
        <v>S-1</v>
      </c>
      <c r="X7" s="352" t="str">
        <f>IFERROR(CONCATENATE("VALID (",VLOOKUP(J7,'[1]05_MASTER_KODE_PRODI'!B$3:F$5003,5,FALSE),")"),"N/A (BELUM VALID)")</f>
        <v>VALID (S-1 Ilmu Kedokteran)</v>
      </c>
      <c r="Y7" s="556">
        <f t="shared" si="2"/>
        <v>1</v>
      </c>
      <c r="Z7" s="557">
        <f t="shared" si="3"/>
        <v>1</v>
      </c>
      <c r="AA7" s="557">
        <f t="shared" si="3"/>
        <v>1</v>
      </c>
      <c r="AB7" s="557">
        <f t="shared" si="3"/>
        <v>1</v>
      </c>
      <c r="AC7" s="557">
        <f t="shared" si="4"/>
        <v>1</v>
      </c>
      <c r="AD7" s="558">
        <f t="shared" si="5"/>
        <v>100</v>
      </c>
    </row>
    <row r="8" spans="1:30">
      <c r="A8" s="533" t="s">
        <v>13526</v>
      </c>
      <c r="B8" s="534" t="s">
        <v>16591</v>
      </c>
      <c r="C8" s="534" t="s">
        <v>16592</v>
      </c>
      <c r="D8" s="535" t="s">
        <v>16593</v>
      </c>
      <c r="E8" s="481" t="s">
        <v>1661</v>
      </c>
      <c r="F8" s="536">
        <v>121</v>
      </c>
      <c r="G8" s="537">
        <v>21012</v>
      </c>
      <c r="H8" s="534" t="s">
        <v>16594</v>
      </c>
      <c r="I8" s="534" t="s">
        <v>16595</v>
      </c>
      <c r="J8" s="541" t="s">
        <v>595</v>
      </c>
      <c r="K8" s="539">
        <v>1982</v>
      </c>
      <c r="L8" s="534" t="s">
        <v>4918</v>
      </c>
      <c r="M8" s="352" t="str">
        <f>IFERROR(CONCATENATE("VALID (",VLOOKUP(A8,'[1]02_MASTER_KODE_FASYANKES'!B$3:L$20796,2,FALSE),")"),"N/A (BELUM VALID)")</f>
        <v>VALID (WONOSALAM  2)</v>
      </c>
      <c r="N8" s="352" t="str">
        <f>IFERROR(VLOOKUP(A8,'[1]02_MASTER_KODE_FASYANKES'!B$3:L$20796,10,FALSE),"N/A (BELUM VALID)")</f>
        <v>JAWA TENGAH</v>
      </c>
      <c r="O8" s="352" t="str">
        <f>IFERROR(VLOOKUP(A8,'[1]02_MASTER_KODE_FASYANKES'!B$3:L$20796,11,FALSE),"N/A (BELUM VALID)")</f>
        <v>DEMAK</v>
      </c>
      <c r="P8" s="352" t="str">
        <f>IFERROR(VLOOKUP(A8,'[1]02_MASTER_KODE_FASYANKES'!B$3:L$20796,3,FALSE),"N/A (BELUM VALID)")</f>
        <v>Puskesmas</v>
      </c>
      <c r="Q8" s="352" t="str">
        <f>IFERROR(VLOOKUP(LEFT(G8,4),'[1]04_MASTER_KODE_SDMK'!B$5:F$165,3,FALSE),"N/A (BELUM VALID)")</f>
        <v>03. Keperawatan</v>
      </c>
      <c r="R8" s="352" t="str">
        <f>IFERROR(VLOOKUP(LEFT(G8,4),'[1]04_MASTER_KODE_SDMK'!B$5:F$165,4,FALSE),"N/A (BELUM VALID)")</f>
        <v>01. Perawat Kesehatan Masyarakat</v>
      </c>
      <c r="S8" s="352" t="str">
        <f>IFERROR(VLOOKUP(LEFT(G8,4),'[1]04_MASTER_KODE_SDMK'!B$5:F$165,5,FALSE),"N/A (BELUM VALID)")</f>
        <v>Perawat (Non Ners)</v>
      </c>
      <c r="T8" s="352" t="str">
        <f t="shared" si="0"/>
        <v>VALID</v>
      </c>
      <c r="U8" s="352" t="str">
        <f t="shared" si="1"/>
        <v>Laki-Laki</v>
      </c>
      <c r="V8" s="352" t="s">
        <v>16870</v>
      </c>
      <c r="W8" s="352" t="str">
        <f>IFERROR(VLOOKUP(J8,'[1]05_MASTER_KODE_PRODI'!B$3:E$5003,3,FALSE),"N/A (BELUM VALID)")</f>
        <v>SMA / Setara</v>
      </c>
      <c r="X8" s="352" t="str">
        <f>IFERROR(CONCATENATE("VALID (",VLOOKUP(J8,'[1]05_MASTER_KODE_PRODI'!B$3:F$5003,5,FALSE),")"),"N/A (BELUM VALID)")</f>
        <v>VALID (SMA / Setara Sekolah Perawat Kesehatan)</v>
      </c>
      <c r="Y8" s="556">
        <f t="shared" si="2"/>
        <v>1</v>
      </c>
      <c r="Z8" s="557">
        <f t="shared" si="3"/>
        <v>1</v>
      </c>
      <c r="AA8" s="557">
        <f t="shared" si="3"/>
        <v>1</v>
      </c>
      <c r="AB8" s="557">
        <f t="shared" si="3"/>
        <v>1</v>
      </c>
      <c r="AC8" s="557">
        <f t="shared" si="4"/>
        <v>1</v>
      </c>
      <c r="AD8" s="558">
        <f t="shared" si="5"/>
        <v>100</v>
      </c>
    </row>
    <row r="9" spans="1:30">
      <c r="A9" s="533" t="s">
        <v>13526</v>
      </c>
      <c r="B9" s="534" t="s">
        <v>16597</v>
      </c>
      <c r="C9" s="534" t="s">
        <v>16598</v>
      </c>
      <c r="D9" s="535" t="s">
        <v>16599</v>
      </c>
      <c r="E9" s="481" t="s">
        <v>1661</v>
      </c>
      <c r="F9" s="536">
        <v>121</v>
      </c>
      <c r="G9" s="537">
        <v>91122</v>
      </c>
      <c r="H9" s="534" t="s">
        <v>16584</v>
      </c>
      <c r="I9" s="534" t="s">
        <v>16600</v>
      </c>
      <c r="J9" s="540">
        <v>63201</v>
      </c>
      <c r="K9" s="539">
        <v>2007</v>
      </c>
      <c r="L9" s="534" t="s">
        <v>4930</v>
      </c>
      <c r="M9" s="352" t="str">
        <f>IFERROR(CONCATENATE("VALID (",VLOOKUP(A9,'[1]02_MASTER_KODE_FASYANKES'!B$3:L$20796,2,FALSE),")"),"N/A (BELUM VALID)")</f>
        <v>VALID (WONOSALAM  2)</v>
      </c>
      <c r="N9" s="352" t="str">
        <f>IFERROR(VLOOKUP(A9,'[1]02_MASTER_KODE_FASYANKES'!B$3:L$20796,10,FALSE),"N/A (BELUM VALID)")</f>
        <v>JAWA TENGAH</v>
      </c>
      <c r="O9" s="352" t="str">
        <f>IFERROR(VLOOKUP(A9,'[1]02_MASTER_KODE_FASYANKES'!B$3:L$20796,11,FALSE),"N/A (BELUM VALID)")</f>
        <v>DEMAK</v>
      </c>
      <c r="P9" s="352" t="str">
        <f>IFERROR(VLOOKUP(A9,'[1]02_MASTER_KODE_FASYANKES'!B$3:L$20796,3,FALSE),"N/A (BELUM VALID)")</f>
        <v>Puskesmas</v>
      </c>
      <c r="Q9" s="352" t="str">
        <f>IFERROR(VLOOKUP(LEFT(G9,4),'[1]04_MASTER_KODE_SDMK'!B$5:F$165,3,FALSE),"N/A (BELUM VALID)")</f>
        <v>14. Tenaga Penunjang</v>
      </c>
      <c r="R9" s="352" t="str">
        <f>IFERROR(VLOOKUP(LEFT(G9,4),'[1]04_MASTER_KODE_SDMK'!B$5:F$165,4,FALSE),"N/A (BELUM VALID)")</f>
        <v>02. Dukungan Manajemen</v>
      </c>
      <c r="S9" s="352" t="str">
        <f>IFERROR(VLOOKUP(LEFT(G9,4),'[1]04_MASTER_KODE_SDMK'!B$5:F$165,5,FALSE),"N/A (BELUM VALID)")</f>
        <v>Pekarya</v>
      </c>
      <c r="T9" s="352" t="str">
        <f t="shared" si="0"/>
        <v>VALID</v>
      </c>
      <c r="U9" s="352" t="str">
        <f t="shared" si="1"/>
        <v>Laki-Laki</v>
      </c>
      <c r="V9" s="352" t="str">
        <f>IFERROR(VLOOKUP(L9,'[1]03_MASTER_KODE_SEKOLAH_PT'!B$5:C$10030,2,FALSE),"N/A (BELUM VALID)")</f>
        <v>Universitas Sultan Fatah</v>
      </c>
      <c r="W9" s="352" t="str">
        <f>IFERROR(VLOOKUP(J9,'[1]05_MASTER_KODE_PRODI'!B$3:E$5003,3,FALSE),"N/A (BELUM VALID)")</f>
        <v>S-1</v>
      </c>
      <c r="X9" s="352" t="str">
        <f>IFERROR(CONCATENATE("VALID (",VLOOKUP(J9,'[1]05_MASTER_KODE_PRODI'!B$3:F$5003,5,FALSE),")"),"N/A (BELUM VALID)")</f>
        <v>VALID (S-1 Ilmu Administrasi Negara)</v>
      </c>
      <c r="Y9" s="556">
        <f t="shared" si="2"/>
        <v>1</v>
      </c>
      <c r="Z9" s="557">
        <f t="shared" si="3"/>
        <v>1</v>
      </c>
      <c r="AA9" s="557">
        <f t="shared" si="3"/>
        <v>1</v>
      </c>
      <c r="AB9" s="557">
        <f t="shared" si="3"/>
        <v>1</v>
      </c>
      <c r="AC9" s="557">
        <f t="shared" si="4"/>
        <v>1</v>
      </c>
      <c r="AD9" s="558">
        <f t="shared" si="5"/>
        <v>100</v>
      </c>
    </row>
    <row r="10" spans="1:30">
      <c r="A10" s="533" t="s">
        <v>13526</v>
      </c>
      <c r="B10" s="534" t="s">
        <v>16601</v>
      </c>
      <c r="C10" s="534" t="s">
        <v>16602</v>
      </c>
      <c r="D10" s="535" t="s">
        <v>16603</v>
      </c>
      <c r="E10" s="542" t="s">
        <v>1662</v>
      </c>
      <c r="F10" s="536">
        <v>121</v>
      </c>
      <c r="G10" s="537">
        <v>31991</v>
      </c>
      <c r="H10" s="534" t="s">
        <v>16604</v>
      </c>
      <c r="I10" s="534" t="s">
        <v>16605</v>
      </c>
      <c r="J10" s="539" t="s">
        <v>593</v>
      </c>
      <c r="K10" s="539">
        <v>1984</v>
      </c>
      <c r="L10" s="539" t="s">
        <v>16606</v>
      </c>
      <c r="M10" s="352" t="str">
        <f>IFERROR(CONCATENATE("VALID (",VLOOKUP(A10,'[1]02_MASTER_KODE_FASYANKES'!B$3:L$20796,2,FALSE),")"),"N/A (BELUM VALID)")</f>
        <v>VALID (WONOSALAM  2)</v>
      </c>
      <c r="N10" s="352" t="str">
        <f>IFERROR(VLOOKUP(A10,'[1]02_MASTER_KODE_FASYANKES'!B$3:L$20796,10,FALSE),"N/A (BELUM VALID)")</f>
        <v>JAWA TENGAH</v>
      </c>
      <c r="O10" s="352" t="str">
        <f>IFERROR(VLOOKUP(A10,'[1]02_MASTER_KODE_FASYANKES'!B$3:L$20796,11,FALSE),"N/A (BELUM VALID)")</f>
        <v>DEMAK</v>
      </c>
      <c r="P10" s="352" t="str">
        <f>IFERROR(VLOOKUP(A10,'[1]02_MASTER_KODE_FASYANKES'!B$3:L$20796,3,FALSE),"N/A (BELUM VALID)")</f>
        <v>Puskesmas</v>
      </c>
      <c r="Q10" s="352" t="str">
        <f>IFERROR(VLOOKUP(LEFT(G10,4),'[1]04_MASTER_KODE_SDMK'!B$5:F$165,3,FALSE),"N/A (BELUM VALID)")</f>
        <v>13. Asisten Tenaga Kesehatan</v>
      </c>
      <c r="R10" s="352" t="str">
        <f>IFERROR(VLOOKUP(LEFT(G10,4),'[1]04_MASTER_KODE_SDMK'!B$5:F$165,4,FALSE),"N/A (BELUM VALID)")</f>
        <v>03. Kefarmasian</v>
      </c>
      <c r="S10" s="352" t="str">
        <f>IFERROR(VLOOKUP(LEFT(G10,4),'[1]04_MASTER_KODE_SDMK'!B$5:F$165,5,FALSE),"N/A (BELUM VALID)")</f>
        <v>Farmasi (Asisten)</v>
      </c>
      <c r="T10" s="352" t="str">
        <f t="shared" si="0"/>
        <v>VALID</v>
      </c>
      <c r="U10" s="352" t="str">
        <f t="shared" si="1"/>
        <v>Perempuan</v>
      </c>
      <c r="V10" s="352" t="s">
        <v>594</v>
      </c>
      <c r="W10" s="352" t="str">
        <f>IFERROR(VLOOKUP(J10,'[1]05_MASTER_KODE_PRODI'!B$3:E$5003,3,FALSE),"N/A (BELUM VALID)")</f>
        <v>SMA / Setara</v>
      </c>
      <c r="X10" s="352" t="str">
        <f>IFERROR(CONCATENATE("VALID (",VLOOKUP(J10,'[1]05_MASTER_KODE_PRODI'!B$3:F$5003,5,FALSE),")"),"N/A (BELUM VALID)")</f>
        <v>VALID (SMA / Setara Sekolah Menengah Farmasi)</v>
      </c>
      <c r="Y10" s="556">
        <f t="shared" si="2"/>
        <v>1</v>
      </c>
      <c r="Z10" s="557">
        <f t="shared" si="3"/>
        <v>1</v>
      </c>
      <c r="AA10" s="557">
        <f t="shared" si="3"/>
        <v>1</v>
      </c>
      <c r="AB10" s="557">
        <f t="shared" si="3"/>
        <v>1</v>
      </c>
      <c r="AC10" s="557">
        <f t="shared" si="4"/>
        <v>1</v>
      </c>
      <c r="AD10" s="558">
        <f t="shared" si="5"/>
        <v>100</v>
      </c>
    </row>
    <row r="11" spans="1:30">
      <c r="A11" s="533" t="s">
        <v>13526</v>
      </c>
      <c r="B11" s="534" t="s">
        <v>16607</v>
      </c>
      <c r="C11" s="534" t="s">
        <v>16608</v>
      </c>
      <c r="D11" s="535" t="s">
        <v>16609</v>
      </c>
      <c r="E11" s="481" t="s">
        <v>1662</v>
      </c>
      <c r="F11" s="536">
        <v>121</v>
      </c>
      <c r="G11" s="537">
        <v>21011</v>
      </c>
      <c r="H11" s="534" t="s">
        <v>16574</v>
      </c>
      <c r="I11" s="534" t="s">
        <v>16610</v>
      </c>
      <c r="J11" s="326">
        <v>14301</v>
      </c>
      <c r="K11" s="539">
        <v>2011</v>
      </c>
      <c r="L11" s="534" t="s">
        <v>9190</v>
      </c>
      <c r="M11" s="352" t="str">
        <f>IFERROR(CONCATENATE("VALID (",VLOOKUP(A11,'[1]02_MASTER_KODE_FASYANKES'!B$3:L$20796,2,FALSE),")"),"N/A (BELUM VALID)")</f>
        <v>VALID (WONOSALAM  2)</v>
      </c>
      <c r="N11" s="352" t="str">
        <f>IFERROR(VLOOKUP(A11,'[1]02_MASTER_KODE_FASYANKES'!B$3:L$20796,10,FALSE),"N/A (BELUM VALID)")</f>
        <v>JAWA TENGAH</v>
      </c>
      <c r="O11" s="352" t="str">
        <f>IFERROR(VLOOKUP(A11,'[1]02_MASTER_KODE_FASYANKES'!B$3:L$20796,11,FALSE),"N/A (BELUM VALID)")</f>
        <v>DEMAK</v>
      </c>
      <c r="P11" s="352" t="str">
        <f>IFERROR(VLOOKUP(A11,'[1]02_MASTER_KODE_FASYANKES'!B$3:L$20796,3,FALSE),"N/A (BELUM VALID)")</f>
        <v>Puskesmas</v>
      </c>
      <c r="Q11" s="352" t="str">
        <f>IFERROR(VLOOKUP(LEFT(G11,4),'[1]04_MASTER_KODE_SDMK'!B$5:F$165,3,FALSE),"N/A (BELUM VALID)")</f>
        <v>03. Keperawatan</v>
      </c>
      <c r="R11" s="352" t="str">
        <f>IFERROR(VLOOKUP(LEFT(G11,4),'[1]04_MASTER_KODE_SDMK'!B$5:F$165,4,FALSE),"N/A (BELUM VALID)")</f>
        <v>01. Perawat Kesehatan Masyarakat</v>
      </c>
      <c r="S11" s="352" t="str">
        <f>IFERROR(VLOOKUP(LEFT(G11,4),'[1]04_MASTER_KODE_SDMK'!B$5:F$165,5,FALSE),"N/A (BELUM VALID)")</f>
        <v>Perawat (Non Ners)</v>
      </c>
      <c r="T11" s="352" t="str">
        <f t="shared" si="0"/>
        <v>VALID</v>
      </c>
      <c r="U11" s="352" t="str">
        <f t="shared" si="1"/>
        <v>Perempuan</v>
      </c>
      <c r="V11" s="352" t="str">
        <f>IFERROR(VLOOKUP(L11,'[1]03_MASTER_KODE_SEKOLAH_PT'!B$5:C$10030,2,FALSE),"N/A (BELUM VALID)")</f>
        <v>Poltekkes Kemenkes Semarang</v>
      </c>
      <c r="W11" s="352" t="str">
        <f>IFERROR(VLOOKUP(J11,'[1]05_MASTER_KODE_PRODI'!B$3:E$5003,3,FALSE),"N/A (BELUM VALID)")</f>
        <v>D-4</v>
      </c>
      <c r="X11" s="352" t="str">
        <f>IFERROR(CONCATENATE("VALID (",VLOOKUP(J11,'[1]05_MASTER_KODE_PRODI'!B$3:F$5003,5,FALSE),")"),"N/A (BELUM VALID)")</f>
        <v>VALID (D-4 Perawat Pendidik)</v>
      </c>
      <c r="Y11" s="556">
        <f t="shared" si="2"/>
        <v>1</v>
      </c>
      <c r="Z11" s="557">
        <f t="shared" si="3"/>
        <v>1</v>
      </c>
      <c r="AA11" s="557">
        <f t="shared" si="3"/>
        <v>1</v>
      </c>
      <c r="AB11" s="557">
        <f t="shared" si="3"/>
        <v>1</v>
      </c>
      <c r="AC11" s="557">
        <f t="shared" si="4"/>
        <v>1</v>
      </c>
      <c r="AD11" s="558">
        <f t="shared" si="5"/>
        <v>100</v>
      </c>
    </row>
    <row r="12" spans="1:30">
      <c r="A12" s="533" t="s">
        <v>13526</v>
      </c>
      <c r="B12" s="534" t="s">
        <v>16611</v>
      </c>
      <c r="C12" s="534" t="s">
        <v>16612</v>
      </c>
      <c r="D12" s="535" t="s">
        <v>16613</v>
      </c>
      <c r="E12" s="481" t="s">
        <v>1662</v>
      </c>
      <c r="F12" s="536">
        <v>121</v>
      </c>
      <c r="G12" s="537">
        <v>22011</v>
      </c>
      <c r="H12" s="534" t="s">
        <v>16574</v>
      </c>
      <c r="I12" s="534" t="s">
        <v>16614</v>
      </c>
      <c r="J12" s="326">
        <v>15302</v>
      </c>
      <c r="K12" s="539">
        <v>2010</v>
      </c>
      <c r="L12" s="534" t="s">
        <v>5066</v>
      </c>
      <c r="M12" s="352" t="str">
        <f>IFERROR(CONCATENATE("VALID (",VLOOKUP(A12,'[1]02_MASTER_KODE_FASYANKES'!B$3:L$20796,2,FALSE),")"),"N/A (BELUM VALID)")</f>
        <v>VALID (WONOSALAM  2)</v>
      </c>
      <c r="N12" s="352" t="str">
        <f>IFERROR(VLOOKUP(A12,'[1]02_MASTER_KODE_FASYANKES'!B$3:L$20796,10,FALSE),"N/A (BELUM VALID)")</f>
        <v>JAWA TENGAH</v>
      </c>
      <c r="O12" s="352" t="str">
        <f>IFERROR(VLOOKUP(A12,'[1]02_MASTER_KODE_FASYANKES'!B$3:L$20796,11,FALSE),"N/A (BELUM VALID)")</f>
        <v>DEMAK</v>
      </c>
      <c r="P12" s="352" t="str">
        <f>IFERROR(VLOOKUP(A12,'[1]02_MASTER_KODE_FASYANKES'!B$3:L$20796,3,FALSE),"N/A (BELUM VALID)")</f>
        <v>Puskesmas</v>
      </c>
      <c r="Q12" s="352" t="str">
        <f>IFERROR(VLOOKUP(LEFT(G12,4),'[1]04_MASTER_KODE_SDMK'!B$5:F$165,3,FALSE),"N/A (BELUM VALID)")</f>
        <v>04. Kebidanan</v>
      </c>
      <c r="R12" s="352" t="str">
        <f>IFERROR(VLOOKUP(LEFT(G12,4),'[1]04_MASTER_KODE_SDMK'!B$5:F$165,4,FALSE),"N/A (BELUM VALID)")</f>
        <v>01. Bidan</v>
      </c>
      <c r="S12" s="352" t="str">
        <f>IFERROR(VLOOKUP(LEFT(G12,4),'[1]04_MASTER_KODE_SDMK'!B$5:F$165,5,FALSE),"N/A (BELUM VALID)")</f>
        <v>Bidan</v>
      </c>
      <c r="T12" s="352" t="str">
        <f t="shared" si="0"/>
        <v>VALID</v>
      </c>
      <c r="U12" s="352" t="str">
        <f t="shared" si="1"/>
        <v>Perempuan</v>
      </c>
      <c r="V12" s="352" t="str">
        <f>IFERROR(VLOOKUP(L12,'[1]03_MASTER_KODE_SEKOLAH_PT'!B$5:C$10030,2,FALSE),"N/A (BELUM VALID)")</f>
        <v>STIKES Karya Husada Semarang</v>
      </c>
      <c r="W12" s="352" t="str">
        <f>IFERROR(VLOOKUP(J12,'[1]05_MASTER_KODE_PRODI'!B$3:E$5003,3,FALSE),"N/A (BELUM VALID)")</f>
        <v>D-4</v>
      </c>
      <c r="X12" s="352" t="str">
        <f>IFERROR(CONCATENATE("VALID (",VLOOKUP(J12,'[1]05_MASTER_KODE_PRODI'!B$3:F$5003,5,FALSE),")"),"N/A (BELUM VALID)")</f>
        <v>VALID (D-4 Kebidanan)</v>
      </c>
      <c r="Y12" s="556">
        <f t="shared" si="2"/>
        <v>1</v>
      </c>
      <c r="Z12" s="557">
        <f t="shared" si="3"/>
        <v>1</v>
      </c>
      <c r="AA12" s="557">
        <f t="shared" si="3"/>
        <v>1</v>
      </c>
      <c r="AB12" s="557">
        <f t="shared" si="3"/>
        <v>1</v>
      </c>
      <c r="AC12" s="557">
        <f t="shared" si="4"/>
        <v>1</v>
      </c>
      <c r="AD12" s="558">
        <f t="shared" si="5"/>
        <v>100</v>
      </c>
    </row>
    <row r="13" spans="1:30">
      <c r="A13" s="533" t="s">
        <v>13526</v>
      </c>
      <c r="B13" s="534" t="s">
        <v>16615</v>
      </c>
      <c r="C13" s="534" t="s">
        <v>16616</v>
      </c>
      <c r="D13" s="535" t="s">
        <v>16617</v>
      </c>
      <c r="E13" s="481" t="s">
        <v>1662</v>
      </c>
      <c r="F13" s="536">
        <v>121</v>
      </c>
      <c r="G13" s="537">
        <v>21011</v>
      </c>
      <c r="H13" s="534" t="s">
        <v>16574</v>
      </c>
      <c r="I13" s="534" t="s">
        <v>16618</v>
      </c>
      <c r="J13" s="326">
        <v>14301</v>
      </c>
      <c r="K13" s="539">
        <v>2011</v>
      </c>
      <c r="L13" s="534" t="s">
        <v>9190</v>
      </c>
      <c r="M13" s="352" t="str">
        <f>IFERROR(CONCATENATE("VALID (",VLOOKUP(A13,'[1]02_MASTER_KODE_FASYANKES'!B$3:L$20796,2,FALSE),")"),"N/A (BELUM VALID)")</f>
        <v>VALID (WONOSALAM  2)</v>
      </c>
      <c r="N13" s="352" t="str">
        <f>IFERROR(VLOOKUP(A13,'[1]02_MASTER_KODE_FASYANKES'!B$3:L$20796,10,FALSE),"N/A (BELUM VALID)")</f>
        <v>JAWA TENGAH</v>
      </c>
      <c r="O13" s="352" t="str">
        <f>IFERROR(VLOOKUP(A13,'[1]02_MASTER_KODE_FASYANKES'!B$3:L$20796,11,FALSE),"N/A (BELUM VALID)")</f>
        <v>DEMAK</v>
      </c>
      <c r="P13" s="352" t="str">
        <f>IFERROR(VLOOKUP(A13,'[1]02_MASTER_KODE_FASYANKES'!B$3:L$20796,3,FALSE),"N/A (BELUM VALID)")</f>
        <v>Puskesmas</v>
      </c>
      <c r="Q13" s="352" t="str">
        <f>IFERROR(VLOOKUP(LEFT(G13,4),'[1]04_MASTER_KODE_SDMK'!B$5:F$165,3,FALSE),"N/A (BELUM VALID)")</f>
        <v>03. Keperawatan</v>
      </c>
      <c r="R13" s="352" t="str">
        <f>IFERROR(VLOOKUP(LEFT(G13,4),'[1]04_MASTER_KODE_SDMK'!B$5:F$165,4,FALSE),"N/A (BELUM VALID)")</f>
        <v>01. Perawat Kesehatan Masyarakat</v>
      </c>
      <c r="S13" s="352" t="str">
        <f>IFERROR(VLOOKUP(LEFT(G13,4),'[1]04_MASTER_KODE_SDMK'!B$5:F$165,5,FALSE),"N/A (BELUM VALID)")</f>
        <v>Perawat (Non Ners)</v>
      </c>
      <c r="T13" s="352" t="str">
        <f t="shared" si="0"/>
        <v>VALID</v>
      </c>
      <c r="U13" s="352" t="str">
        <f t="shared" si="1"/>
        <v>Perempuan</v>
      </c>
      <c r="V13" s="352" t="str">
        <f>IFERROR(VLOOKUP(L13,'[1]03_MASTER_KODE_SEKOLAH_PT'!B$5:C$10030,2,FALSE),"N/A (BELUM VALID)")</f>
        <v>Poltekkes Kemenkes Semarang</v>
      </c>
      <c r="W13" s="352" t="str">
        <f>IFERROR(VLOOKUP(J13,'[1]05_MASTER_KODE_PRODI'!B$3:E$5003,3,FALSE),"N/A (BELUM VALID)")</f>
        <v>D-4</v>
      </c>
      <c r="X13" s="352" t="str">
        <f>IFERROR(CONCATENATE("VALID (",VLOOKUP(J13,'[1]05_MASTER_KODE_PRODI'!B$3:F$5003,5,FALSE),")"),"N/A (BELUM VALID)")</f>
        <v>VALID (D-4 Perawat Pendidik)</v>
      </c>
      <c r="Y13" s="556">
        <f t="shared" si="2"/>
        <v>1</v>
      </c>
      <c r="Z13" s="557">
        <f t="shared" si="3"/>
        <v>1</v>
      </c>
      <c r="AA13" s="557">
        <f t="shared" si="3"/>
        <v>1</v>
      </c>
      <c r="AB13" s="557">
        <f t="shared" si="3"/>
        <v>1</v>
      </c>
      <c r="AC13" s="557">
        <f t="shared" si="4"/>
        <v>1</v>
      </c>
      <c r="AD13" s="558">
        <f t="shared" si="5"/>
        <v>100</v>
      </c>
    </row>
    <row r="14" spans="1:30">
      <c r="A14" s="533" t="s">
        <v>13526</v>
      </c>
      <c r="B14" s="534" t="s">
        <v>16619</v>
      </c>
      <c r="C14" s="534" t="s">
        <v>16620</v>
      </c>
      <c r="D14" s="535" t="s">
        <v>16621</v>
      </c>
      <c r="E14" s="481" t="s">
        <v>1662</v>
      </c>
      <c r="F14" s="536">
        <v>121</v>
      </c>
      <c r="G14" s="537">
        <v>22041</v>
      </c>
      <c r="H14" s="534" t="s">
        <v>16622</v>
      </c>
      <c r="I14" s="534" t="s">
        <v>16623</v>
      </c>
      <c r="J14" s="539">
        <v>15401</v>
      </c>
      <c r="K14" s="539">
        <v>2009</v>
      </c>
      <c r="L14" s="534" t="s">
        <v>5182</v>
      </c>
      <c r="M14" s="352" t="str">
        <f>IFERROR(CONCATENATE("VALID (",VLOOKUP(A14,'[1]02_MASTER_KODE_FASYANKES'!B$3:L$20796,2,FALSE),")"),"N/A (BELUM VALID)")</f>
        <v>VALID (WONOSALAM  2)</v>
      </c>
      <c r="N14" s="352" t="str">
        <f>IFERROR(VLOOKUP(A14,'[1]02_MASTER_KODE_FASYANKES'!B$3:L$20796,10,FALSE),"N/A (BELUM VALID)")</f>
        <v>JAWA TENGAH</v>
      </c>
      <c r="O14" s="352" t="str">
        <f>IFERROR(VLOOKUP(A14,'[1]02_MASTER_KODE_FASYANKES'!B$3:L$20796,11,FALSE),"N/A (BELUM VALID)")</f>
        <v>DEMAK</v>
      </c>
      <c r="P14" s="352" t="str">
        <f>IFERROR(VLOOKUP(A14,'[1]02_MASTER_KODE_FASYANKES'!B$3:L$20796,3,FALSE),"N/A (BELUM VALID)")</f>
        <v>Puskesmas</v>
      </c>
      <c r="Q14" s="352" t="str">
        <f>IFERROR(VLOOKUP(LEFT(G14,4),'[1]04_MASTER_KODE_SDMK'!B$5:F$165,3,FALSE),"N/A (BELUM VALID)")</f>
        <v>04. Kebidanan</v>
      </c>
      <c r="R14" s="352" t="str">
        <f>IFERROR(VLOOKUP(LEFT(G14,4),'[1]04_MASTER_KODE_SDMK'!B$5:F$165,4,FALSE),"N/A (BELUM VALID)")</f>
        <v>01. Bidan</v>
      </c>
      <c r="S14" s="352" t="str">
        <f>IFERROR(VLOOKUP(LEFT(G14,4),'[1]04_MASTER_KODE_SDMK'!B$5:F$165,5,FALSE),"N/A (BELUM VALID)")</f>
        <v>Bidan Desa</v>
      </c>
      <c r="T14" s="352" t="str">
        <f t="shared" si="0"/>
        <v>VALID</v>
      </c>
      <c r="U14" s="352" t="str">
        <f t="shared" si="1"/>
        <v>Perempuan</v>
      </c>
      <c r="V14" s="352" t="str">
        <f>IFERROR(VLOOKUP(L14,'[1]03_MASTER_KODE_SEKOLAH_PT'!B$5:C$10030,2,FALSE),"N/A (BELUM VALID)")</f>
        <v>Akademi Kebidanan Abdi Husada</v>
      </c>
      <c r="W14" s="352" t="str">
        <f>IFERROR(VLOOKUP(J14,'[1]05_MASTER_KODE_PRODI'!B$3:E$5003,3,FALSE),"N/A (BELUM VALID)")</f>
        <v>D-3</v>
      </c>
      <c r="X14" s="352" t="str">
        <f>IFERROR(CONCATENATE("VALID (",VLOOKUP(J14,'[1]05_MASTER_KODE_PRODI'!B$3:F$5003,5,FALSE),")"),"N/A (BELUM VALID)")</f>
        <v>VALID (D-3 Kebidanan)</v>
      </c>
      <c r="Y14" s="556">
        <f t="shared" si="2"/>
        <v>1</v>
      </c>
      <c r="Z14" s="557">
        <f t="shared" si="3"/>
        <v>1</v>
      </c>
      <c r="AA14" s="557">
        <f t="shared" si="3"/>
        <v>1</v>
      </c>
      <c r="AB14" s="557">
        <f t="shared" si="3"/>
        <v>1</v>
      </c>
      <c r="AC14" s="557">
        <f t="shared" si="4"/>
        <v>1</v>
      </c>
      <c r="AD14" s="558">
        <f t="shared" si="5"/>
        <v>100</v>
      </c>
    </row>
    <row r="15" spans="1:30">
      <c r="A15" s="533" t="s">
        <v>13526</v>
      </c>
      <c r="B15" s="534" t="s">
        <v>16624</v>
      </c>
      <c r="C15" s="534" t="s">
        <v>16625</v>
      </c>
      <c r="D15" s="535" t="s">
        <v>16626</v>
      </c>
      <c r="E15" s="481" t="s">
        <v>1662</v>
      </c>
      <c r="F15" s="536">
        <v>121</v>
      </c>
      <c r="G15" s="537">
        <v>22041</v>
      </c>
      <c r="H15" s="534" t="s">
        <v>16622</v>
      </c>
      <c r="I15" s="534" t="s">
        <v>16627</v>
      </c>
      <c r="J15" s="539">
        <v>15401</v>
      </c>
      <c r="K15" s="539">
        <v>2009</v>
      </c>
      <c r="L15" s="534" t="s">
        <v>5182</v>
      </c>
      <c r="M15" s="352" t="str">
        <f>IFERROR(CONCATENATE("VALID (",VLOOKUP(A15,'[1]02_MASTER_KODE_FASYANKES'!B$3:L$20796,2,FALSE),")"),"N/A (BELUM VALID)")</f>
        <v>VALID (WONOSALAM  2)</v>
      </c>
      <c r="N15" s="352" t="str">
        <f>IFERROR(VLOOKUP(A15,'[1]02_MASTER_KODE_FASYANKES'!B$3:L$20796,10,FALSE),"N/A (BELUM VALID)")</f>
        <v>JAWA TENGAH</v>
      </c>
      <c r="O15" s="352" t="str">
        <f>IFERROR(VLOOKUP(A15,'[1]02_MASTER_KODE_FASYANKES'!B$3:L$20796,11,FALSE),"N/A (BELUM VALID)")</f>
        <v>DEMAK</v>
      </c>
      <c r="P15" s="352" t="str">
        <f>IFERROR(VLOOKUP(A15,'[1]02_MASTER_KODE_FASYANKES'!B$3:L$20796,3,FALSE),"N/A (BELUM VALID)")</f>
        <v>Puskesmas</v>
      </c>
      <c r="Q15" s="352" t="str">
        <f>IFERROR(VLOOKUP(LEFT(G15,4),'[1]04_MASTER_KODE_SDMK'!B$5:F$165,3,FALSE),"N/A (BELUM VALID)")</f>
        <v>04. Kebidanan</v>
      </c>
      <c r="R15" s="352" t="str">
        <f>IFERROR(VLOOKUP(LEFT(G15,4),'[1]04_MASTER_KODE_SDMK'!B$5:F$165,4,FALSE),"N/A (BELUM VALID)")</f>
        <v>01. Bidan</v>
      </c>
      <c r="S15" s="352" t="str">
        <f>IFERROR(VLOOKUP(LEFT(G15,4),'[1]04_MASTER_KODE_SDMK'!B$5:F$165,5,FALSE),"N/A (BELUM VALID)")</f>
        <v>Bidan Desa</v>
      </c>
      <c r="T15" s="352" t="str">
        <f t="shared" si="0"/>
        <v>VALID</v>
      </c>
      <c r="U15" s="352" t="str">
        <f t="shared" si="1"/>
        <v>Perempuan</v>
      </c>
      <c r="V15" s="352" t="str">
        <f>IFERROR(VLOOKUP(L15,'[1]03_MASTER_KODE_SEKOLAH_PT'!B$5:C$10030,2,FALSE),"N/A (BELUM VALID)")</f>
        <v>Akademi Kebidanan Abdi Husada</v>
      </c>
      <c r="W15" s="352" t="str">
        <f>IFERROR(VLOOKUP(J15,'[1]05_MASTER_KODE_PRODI'!B$3:E$5003,3,FALSE),"N/A (BELUM VALID)")</f>
        <v>D-3</v>
      </c>
      <c r="X15" s="352" t="str">
        <f>IFERROR(CONCATENATE("VALID (",VLOOKUP(J15,'[1]05_MASTER_KODE_PRODI'!B$3:F$5003,5,FALSE),")"),"N/A (BELUM VALID)")</f>
        <v>VALID (D-3 Kebidanan)</v>
      </c>
      <c r="Y15" s="556">
        <f t="shared" si="2"/>
        <v>1</v>
      </c>
      <c r="Z15" s="557">
        <f t="shared" si="3"/>
        <v>1</v>
      </c>
      <c r="AA15" s="557">
        <f t="shared" si="3"/>
        <v>1</v>
      </c>
      <c r="AB15" s="557">
        <f t="shared" si="3"/>
        <v>1</v>
      </c>
      <c r="AC15" s="557">
        <f t="shared" si="4"/>
        <v>1</v>
      </c>
      <c r="AD15" s="558">
        <f t="shared" si="5"/>
        <v>100</v>
      </c>
    </row>
    <row r="16" spans="1:30">
      <c r="A16" s="533" t="s">
        <v>13526</v>
      </c>
      <c r="B16" s="534" t="s">
        <v>16651</v>
      </c>
      <c r="C16" s="534" t="s">
        <v>16652</v>
      </c>
      <c r="D16" s="535" t="s">
        <v>16653</v>
      </c>
      <c r="E16" s="481" t="s">
        <v>1661</v>
      </c>
      <c r="F16" s="536">
        <v>121</v>
      </c>
      <c r="G16" s="537">
        <v>21011</v>
      </c>
      <c r="H16" s="534" t="s">
        <v>16654</v>
      </c>
      <c r="I16" s="534" t="s">
        <v>16575</v>
      </c>
      <c r="J16" s="539">
        <v>14401</v>
      </c>
      <c r="K16" s="539">
        <v>2003</v>
      </c>
      <c r="L16" s="534" t="s">
        <v>9190</v>
      </c>
      <c r="M16" s="352" t="str">
        <f>IFERROR(CONCATENATE("VALID (",VLOOKUP(A16,'[1]02_MASTER_KODE_FASYANKES'!B$3:L$20796,2,FALSE),")"),"N/A (BELUM VALID)")</f>
        <v>VALID (WONOSALAM  2)</v>
      </c>
      <c r="N16" s="352" t="str">
        <f>IFERROR(VLOOKUP(A16,'[1]02_MASTER_KODE_FASYANKES'!B$3:L$20796,10,FALSE),"N/A (BELUM VALID)")</f>
        <v>JAWA TENGAH</v>
      </c>
      <c r="O16" s="352" t="str">
        <f>IFERROR(VLOOKUP(A16,'[1]02_MASTER_KODE_FASYANKES'!B$3:L$20796,11,FALSE),"N/A (BELUM VALID)")</f>
        <v>DEMAK</v>
      </c>
      <c r="P16" s="352" t="str">
        <f>IFERROR(VLOOKUP(A16,'[1]02_MASTER_KODE_FASYANKES'!B$3:L$20796,3,FALSE),"N/A (BELUM VALID)")</f>
        <v>Puskesmas</v>
      </c>
      <c r="Q16" s="352" t="str">
        <f>IFERROR(VLOOKUP(LEFT(G16,4),'[1]04_MASTER_KODE_SDMK'!B$5:F$165,3,FALSE),"N/A (BELUM VALID)")</f>
        <v>03. Keperawatan</v>
      </c>
      <c r="R16" s="352" t="str">
        <f>IFERROR(VLOOKUP(LEFT(G16,4),'[1]04_MASTER_KODE_SDMK'!B$5:F$165,4,FALSE),"N/A (BELUM VALID)")</f>
        <v>01. Perawat Kesehatan Masyarakat</v>
      </c>
      <c r="S16" s="352" t="str">
        <f>IFERROR(VLOOKUP(LEFT(G16,4),'[1]04_MASTER_KODE_SDMK'!B$5:F$165,5,FALSE),"N/A (BELUM VALID)")</f>
        <v>Perawat (Non Ners)</v>
      </c>
      <c r="T16" s="352" t="str">
        <f>IF(LEN(B16)=16,"VALID","N/A (BELUM VALID)")</f>
        <v>VALID</v>
      </c>
      <c r="U16" s="352" t="str">
        <f>IF(E16="L","Laki-Laki",IF(E16="P","Perempuan","N/A (BELUM VALID)"))</f>
        <v>Laki-Laki</v>
      </c>
      <c r="V16" s="352" t="str">
        <f>IFERROR(VLOOKUP(L16,'[1]03_MASTER_KODE_SEKOLAH_PT'!B$5:C$10030,2,FALSE),"N/A (BELUM VALID)")</f>
        <v>Poltekkes Kemenkes Semarang</v>
      </c>
      <c r="W16" s="352" t="str">
        <f>IFERROR(VLOOKUP(J16,'[1]05_MASTER_KODE_PRODI'!B$3:E$5003,3,FALSE),"N/A (BELUM VALID)")</f>
        <v>D-3</v>
      </c>
      <c r="X16" s="352" t="str">
        <f>IFERROR(CONCATENATE("VALID (",VLOOKUP(J16,'[1]05_MASTER_KODE_PRODI'!B$3:F$5003,5,FALSE),")"),"N/A (BELUM VALID)")</f>
        <v>VALID (D-3 Keperawatan)</v>
      </c>
      <c r="Y16" s="556">
        <f>IF(M16&lt;&gt;"N/A (BELUM VALID)",1,0)</f>
        <v>1</v>
      </c>
      <c r="Z16" s="557">
        <f>IF(S16&lt;&gt;"N/A (BELUM VALID)",1,0)</f>
        <v>1</v>
      </c>
      <c r="AA16" s="557">
        <f>IF(T16&lt;&gt;"N/A (BELUM VALID)",1,0)</f>
        <v>1</v>
      </c>
      <c r="AB16" s="557">
        <f>IF(U16&lt;&gt;"N/A (BELUM VALID)",1,0)</f>
        <v>1</v>
      </c>
      <c r="AC16" s="557">
        <f>IF(X16&lt;&gt;"N/A (BELUM VALID)",1,0)</f>
        <v>1</v>
      </c>
      <c r="AD16" s="558">
        <f>SUM(Y16:AC16)/5*100</f>
        <v>100</v>
      </c>
    </row>
    <row r="17" spans="1:30">
      <c r="A17" s="533" t="s">
        <v>13526</v>
      </c>
      <c r="B17" s="534" t="s">
        <v>16628</v>
      </c>
      <c r="C17" s="534" t="s">
        <v>16629</v>
      </c>
      <c r="D17" s="535" t="s">
        <v>16630</v>
      </c>
      <c r="E17" s="481" t="s">
        <v>1661</v>
      </c>
      <c r="F17" s="536">
        <v>121</v>
      </c>
      <c r="G17" s="537">
        <v>71051</v>
      </c>
      <c r="H17" s="534" t="s">
        <v>16631</v>
      </c>
      <c r="I17" s="534" t="s">
        <v>16632</v>
      </c>
      <c r="J17" s="539">
        <v>13453</v>
      </c>
      <c r="K17" s="539">
        <v>2000</v>
      </c>
      <c r="L17" s="534" t="s">
        <v>5229</v>
      </c>
      <c r="M17" s="352" t="str">
        <f>IFERROR(CONCATENATE("VALID (",VLOOKUP(A17,'[1]02_MASTER_KODE_FASYANKES'!B$3:L$20796,2,FALSE),")"),"N/A (BELUM VALID)")</f>
        <v>VALID (WONOSALAM  2)</v>
      </c>
      <c r="N17" s="352" t="str">
        <f>IFERROR(VLOOKUP(A17,'[1]02_MASTER_KODE_FASYANKES'!B$3:L$20796,10,FALSE),"N/A (BELUM VALID)")</f>
        <v>JAWA TENGAH</v>
      </c>
      <c r="O17" s="352" t="str">
        <f>IFERROR(VLOOKUP(A17,'[1]02_MASTER_KODE_FASYANKES'!B$3:L$20796,11,FALSE),"N/A (BELUM VALID)")</f>
        <v>DEMAK</v>
      </c>
      <c r="P17" s="352" t="str">
        <f>IFERROR(VLOOKUP(A17,'[1]02_MASTER_KODE_FASYANKES'!B$3:L$20796,3,FALSE),"N/A (BELUM VALID)")</f>
        <v>Puskesmas</v>
      </c>
      <c r="Q17" s="352" t="str">
        <f>IFERROR(VLOOKUP(LEFT(G17,4),'[1]04_MASTER_KODE_SDMK'!B$5:F$165,3,FALSE),"N/A (BELUM VALID)")</f>
        <v>11. Teknik Biomedika</v>
      </c>
      <c r="R17" s="352" t="str">
        <f>IFERROR(VLOOKUP(LEFT(G17,4),'[1]04_MASTER_KODE_SDMK'!B$5:F$165,4,FALSE),"N/A (BELUM VALID)")</f>
        <v>03. Ahli Teknologi Laboratorium Medik</v>
      </c>
      <c r="S17" s="352" t="str">
        <f>IFERROR(VLOOKUP(LEFT(G17,4),'[1]04_MASTER_KODE_SDMK'!B$5:F$165,5,FALSE),"N/A (BELUM VALID)")</f>
        <v>Ahli Teknologi Laboratorium Medik (Analis Kesehatan)</v>
      </c>
      <c r="T17" s="352" t="str">
        <f t="shared" si="0"/>
        <v>VALID</v>
      </c>
      <c r="U17" s="352" t="str">
        <f t="shared" si="1"/>
        <v>Laki-Laki</v>
      </c>
      <c r="V17" s="352" t="str">
        <f>IFERROR(VLOOKUP(L17,'[1]03_MASTER_KODE_SEKOLAH_PT'!B$5:C$10030,2,FALSE),"N/A (BELUM VALID)")</f>
        <v>Akademi Analis Kesehatan 17 Agustus 1945 Semarang</v>
      </c>
      <c r="W17" s="352" t="str">
        <f>IFERROR(VLOOKUP(J17,'[1]05_MASTER_KODE_PRODI'!B$3:E$5003,3,FALSE),"N/A (BELUM VALID)")</f>
        <v>D-3</v>
      </c>
      <c r="X17" s="352" t="str">
        <f>IFERROR(CONCATENATE("VALID (",VLOOKUP(J17,'[1]05_MASTER_KODE_PRODI'!B$3:F$5003,5,FALSE),")"),"N/A (BELUM VALID)")</f>
        <v>VALID (D-3 Analis Kesehatan)</v>
      </c>
      <c r="Y17" s="556">
        <f t="shared" si="2"/>
        <v>1</v>
      </c>
      <c r="Z17" s="557">
        <f t="shared" si="3"/>
        <v>1</v>
      </c>
      <c r="AA17" s="557">
        <f t="shared" si="3"/>
        <v>1</v>
      </c>
      <c r="AB17" s="557">
        <f t="shared" si="3"/>
        <v>1</v>
      </c>
      <c r="AC17" s="557">
        <f t="shared" si="4"/>
        <v>1</v>
      </c>
      <c r="AD17" s="558">
        <f t="shared" si="5"/>
        <v>100</v>
      </c>
    </row>
    <row r="18" spans="1:30">
      <c r="A18" s="533" t="s">
        <v>13526</v>
      </c>
      <c r="B18" s="534" t="s">
        <v>16633</v>
      </c>
      <c r="C18" s="534" t="s">
        <v>16634</v>
      </c>
      <c r="D18" s="535" t="s">
        <v>16635</v>
      </c>
      <c r="E18" s="481" t="s">
        <v>1662</v>
      </c>
      <c r="F18" s="536">
        <v>121</v>
      </c>
      <c r="G18" s="537">
        <v>21011</v>
      </c>
      <c r="H18" s="534" t="s">
        <v>16631</v>
      </c>
      <c r="I18" s="534" t="s">
        <v>16636</v>
      </c>
      <c r="J18" s="539">
        <v>14401</v>
      </c>
      <c r="K18" s="539">
        <v>1999</v>
      </c>
      <c r="L18" s="534" t="s">
        <v>8928</v>
      </c>
      <c r="M18" s="352" t="str">
        <f>IFERROR(CONCATENATE("VALID (",VLOOKUP(A18,'[1]02_MASTER_KODE_FASYANKES'!B$3:L$20796,2,FALSE),")"),"N/A (BELUM VALID)")</f>
        <v>VALID (WONOSALAM  2)</v>
      </c>
      <c r="N18" s="352" t="str">
        <f>IFERROR(VLOOKUP(A18,'[1]02_MASTER_KODE_FASYANKES'!B$3:L$20796,10,FALSE),"N/A (BELUM VALID)")</f>
        <v>JAWA TENGAH</v>
      </c>
      <c r="O18" s="352" t="str">
        <f>IFERROR(VLOOKUP(A18,'[1]02_MASTER_KODE_FASYANKES'!B$3:L$20796,11,FALSE),"N/A (BELUM VALID)")</f>
        <v>DEMAK</v>
      </c>
      <c r="P18" s="352" t="str">
        <f>IFERROR(VLOOKUP(A18,'[1]02_MASTER_KODE_FASYANKES'!B$3:L$20796,3,FALSE),"N/A (BELUM VALID)")</f>
        <v>Puskesmas</v>
      </c>
      <c r="Q18" s="352" t="str">
        <f>IFERROR(VLOOKUP(LEFT(G18,4),'[1]04_MASTER_KODE_SDMK'!B$5:F$165,3,FALSE),"N/A (BELUM VALID)")</f>
        <v>03. Keperawatan</v>
      </c>
      <c r="R18" s="352" t="str">
        <f>IFERROR(VLOOKUP(LEFT(G18,4),'[1]04_MASTER_KODE_SDMK'!B$5:F$165,4,FALSE),"N/A (BELUM VALID)")</f>
        <v>01. Perawat Kesehatan Masyarakat</v>
      </c>
      <c r="S18" s="352" t="str">
        <f>IFERROR(VLOOKUP(LEFT(G18,4),'[1]04_MASTER_KODE_SDMK'!B$5:F$165,5,FALSE),"N/A (BELUM VALID)")</f>
        <v>Perawat (Non Ners)</v>
      </c>
      <c r="T18" s="352" t="str">
        <f t="shared" si="0"/>
        <v>VALID</v>
      </c>
      <c r="U18" s="352" t="str">
        <f t="shared" si="1"/>
        <v>Perempuan</v>
      </c>
      <c r="V18" s="352" t="str">
        <f>IFERROR(VLOOKUP(L18,'[1]03_MASTER_KODE_SEKOLAH_PT'!B$5:C$10030,2,FALSE),"N/A (BELUM VALID)")</f>
        <v>Akademi Keperawatan Islam Sultan Agung Semarang</v>
      </c>
      <c r="W18" s="352" t="str">
        <f>IFERROR(VLOOKUP(J18,'[1]05_MASTER_KODE_PRODI'!B$3:E$5003,3,FALSE),"N/A (BELUM VALID)")</f>
        <v>D-3</v>
      </c>
      <c r="X18" s="352" t="str">
        <f>IFERROR(CONCATENATE("VALID (",VLOOKUP(J18,'[1]05_MASTER_KODE_PRODI'!B$3:F$5003,5,FALSE),")"),"N/A (BELUM VALID)")</f>
        <v>VALID (D-3 Keperawatan)</v>
      </c>
      <c r="Y18" s="556">
        <f t="shared" si="2"/>
        <v>1</v>
      </c>
      <c r="Z18" s="557">
        <f t="shared" si="3"/>
        <v>1</v>
      </c>
      <c r="AA18" s="557">
        <f t="shared" si="3"/>
        <v>1</v>
      </c>
      <c r="AB18" s="557">
        <f t="shared" si="3"/>
        <v>1</v>
      </c>
      <c r="AC18" s="557">
        <f t="shared" si="4"/>
        <v>1</v>
      </c>
      <c r="AD18" s="558">
        <f t="shared" si="5"/>
        <v>100</v>
      </c>
    </row>
    <row r="19" spans="1:30">
      <c r="A19" s="533" t="s">
        <v>13526</v>
      </c>
      <c r="B19" s="534" t="s">
        <v>16637</v>
      </c>
      <c r="C19" s="534" t="s">
        <v>16638</v>
      </c>
      <c r="D19" s="535" t="s">
        <v>16639</v>
      </c>
      <c r="E19" s="481" t="s">
        <v>1662</v>
      </c>
      <c r="F19" s="536">
        <v>121</v>
      </c>
      <c r="G19" s="537">
        <v>21011</v>
      </c>
      <c r="H19" s="534" t="s">
        <v>16631</v>
      </c>
      <c r="I19" s="534" t="s">
        <v>16640</v>
      </c>
      <c r="J19" s="539">
        <v>14401</v>
      </c>
      <c r="K19" s="539">
        <v>1998</v>
      </c>
      <c r="L19" s="534" t="s">
        <v>5245</v>
      </c>
      <c r="M19" s="352" t="str">
        <f>IFERROR(CONCATENATE("VALID (",VLOOKUP(A19,'[1]02_MASTER_KODE_FASYANKES'!B$3:L$20796,2,FALSE),")"),"N/A (BELUM VALID)")</f>
        <v>VALID (WONOSALAM  2)</v>
      </c>
      <c r="N19" s="352" t="str">
        <f>IFERROR(VLOOKUP(A19,'[1]02_MASTER_KODE_FASYANKES'!B$3:L$20796,10,FALSE),"N/A (BELUM VALID)")</f>
        <v>JAWA TENGAH</v>
      </c>
      <c r="O19" s="352" t="str">
        <f>IFERROR(VLOOKUP(A19,'[1]02_MASTER_KODE_FASYANKES'!B$3:L$20796,11,FALSE),"N/A (BELUM VALID)")</f>
        <v>DEMAK</v>
      </c>
      <c r="P19" s="352" t="str">
        <f>IFERROR(VLOOKUP(A19,'[1]02_MASTER_KODE_FASYANKES'!B$3:L$20796,3,FALSE),"N/A (BELUM VALID)")</f>
        <v>Puskesmas</v>
      </c>
      <c r="Q19" s="352" t="str">
        <f>IFERROR(VLOOKUP(LEFT(G19,4),'[1]04_MASTER_KODE_SDMK'!B$5:F$165,3,FALSE),"N/A (BELUM VALID)")</f>
        <v>03. Keperawatan</v>
      </c>
      <c r="R19" s="352" t="str">
        <f>IFERROR(VLOOKUP(LEFT(G19,4),'[1]04_MASTER_KODE_SDMK'!B$5:F$165,4,FALSE),"N/A (BELUM VALID)")</f>
        <v>01. Perawat Kesehatan Masyarakat</v>
      </c>
      <c r="S19" s="352" t="str">
        <f>IFERROR(VLOOKUP(LEFT(G19,4),'[1]04_MASTER_KODE_SDMK'!B$5:F$165,5,FALSE),"N/A (BELUM VALID)")</f>
        <v>Perawat (Non Ners)</v>
      </c>
      <c r="T19" s="352" t="str">
        <f t="shared" si="0"/>
        <v>VALID</v>
      </c>
      <c r="U19" s="352" t="str">
        <f t="shared" si="1"/>
        <v>Perempuan</v>
      </c>
      <c r="V19" s="352" t="str">
        <f>IFERROR(VLOOKUP(L19,'[1]03_MASTER_KODE_SEKOLAH_PT'!B$5:C$10030,2,FALSE),"N/A (BELUM VALID)")</f>
        <v>Akademi Kesehatan Asih Husada</v>
      </c>
      <c r="W19" s="352" t="str">
        <f>IFERROR(VLOOKUP(J19,'[1]05_MASTER_KODE_PRODI'!B$3:E$5003,3,FALSE),"N/A (BELUM VALID)")</f>
        <v>D-3</v>
      </c>
      <c r="X19" s="352" t="str">
        <f>IFERROR(CONCATENATE("VALID (",VLOOKUP(J19,'[1]05_MASTER_KODE_PRODI'!B$3:F$5003,5,FALSE),")"),"N/A (BELUM VALID)")</f>
        <v>VALID (D-3 Keperawatan)</v>
      </c>
      <c r="Y19" s="556">
        <f t="shared" si="2"/>
        <v>1</v>
      </c>
      <c r="Z19" s="557">
        <f t="shared" si="3"/>
        <v>1</v>
      </c>
      <c r="AA19" s="557">
        <f t="shared" si="3"/>
        <v>1</v>
      </c>
      <c r="AB19" s="557">
        <f t="shared" si="3"/>
        <v>1</v>
      </c>
      <c r="AC19" s="557">
        <f t="shared" si="4"/>
        <v>1</v>
      </c>
      <c r="AD19" s="558">
        <f t="shared" si="5"/>
        <v>100</v>
      </c>
    </row>
    <row r="20" spans="1:30">
      <c r="A20" s="533" t="s">
        <v>13526</v>
      </c>
      <c r="B20" s="534" t="s">
        <v>16667</v>
      </c>
      <c r="C20" s="534" t="s">
        <v>16668</v>
      </c>
      <c r="D20" s="535" t="s">
        <v>16669</v>
      </c>
      <c r="E20" s="481" t="s">
        <v>1662</v>
      </c>
      <c r="F20" s="536">
        <v>121</v>
      </c>
      <c r="G20" s="537">
        <v>22041</v>
      </c>
      <c r="H20" s="534" t="s">
        <v>16589</v>
      </c>
      <c r="I20" s="534" t="s">
        <v>16670</v>
      </c>
      <c r="J20" s="539">
        <v>15302</v>
      </c>
      <c r="K20" s="539">
        <v>2010</v>
      </c>
      <c r="L20" s="534" t="s">
        <v>5066</v>
      </c>
      <c r="M20" s="352" t="str">
        <f>IFERROR(CONCATENATE("VALID (",VLOOKUP(A20,'[1]02_MASTER_KODE_FASYANKES'!B$3:L$20796,2,FALSE),")"),"N/A (BELUM VALID)")</f>
        <v>VALID (WONOSALAM  2)</v>
      </c>
      <c r="N20" s="352" t="str">
        <f>IFERROR(VLOOKUP(A20,'[1]02_MASTER_KODE_FASYANKES'!B$3:L$20796,10,FALSE),"N/A (BELUM VALID)")</f>
        <v>JAWA TENGAH</v>
      </c>
      <c r="O20" s="352" t="str">
        <f>IFERROR(VLOOKUP(A20,'[1]02_MASTER_KODE_FASYANKES'!B$3:L$20796,11,FALSE),"N/A (BELUM VALID)")</f>
        <v>DEMAK</v>
      </c>
      <c r="P20" s="352" t="str">
        <f>IFERROR(VLOOKUP(A20,'[1]02_MASTER_KODE_FASYANKES'!B$3:L$20796,3,FALSE),"N/A (BELUM VALID)")</f>
        <v>Puskesmas</v>
      </c>
      <c r="Q20" s="352" t="str">
        <f>IFERROR(VLOOKUP(LEFT(G20,4),'[1]04_MASTER_KODE_SDMK'!B$5:F$165,3,FALSE),"N/A (BELUM VALID)")</f>
        <v>04. Kebidanan</v>
      </c>
      <c r="R20" s="352" t="str">
        <f>IFERROR(VLOOKUP(LEFT(G20,4),'[1]04_MASTER_KODE_SDMK'!B$5:F$165,4,FALSE),"N/A (BELUM VALID)")</f>
        <v>01. Bidan</v>
      </c>
      <c r="S20" s="352" t="str">
        <f>IFERROR(VLOOKUP(LEFT(G20,4),'[1]04_MASTER_KODE_SDMK'!B$5:F$165,5,FALSE),"N/A (BELUM VALID)")</f>
        <v>Bidan Desa</v>
      </c>
      <c r="T20" s="352" t="str">
        <f>IF(LEN(B20)=16,"VALID","N/A (BELUM VALID)")</f>
        <v>VALID</v>
      </c>
      <c r="U20" s="352" t="str">
        <f>IF(E20="L","Laki-Laki",IF(E20="P","Perempuan","N/A (BELUM VALID)"))</f>
        <v>Perempuan</v>
      </c>
      <c r="V20" s="352" t="str">
        <f>IFERROR(VLOOKUP(L20,'[1]03_MASTER_KODE_SEKOLAH_PT'!B$5:C$10030,2,FALSE),"N/A (BELUM VALID)")</f>
        <v>STIKES Karya Husada Semarang</v>
      </c>
      <c r="W20" s="352" t="str">
        <f>IFERROR(VLOOKUP(J20,'[1]05_MASTER_KODE_PRODI'!B$3:E$5003,3,FALSE),"N/A (BELUM VALID)")</f>
        <v>D-4</v>
      </c>
      <c r="X20" s="352" t="str">
        <f>IFERROR(CONCATENATE("VALID (",VLOOKUP(J20,'[1]05_MASTER_KODE_PRODI'!B$3:F$5003,5,FALSE),")"),"N/A (BELUM VALID)")</f>
        <v>VALID (D-4 Kebidanan)</v>
      </c>
      <c r="Y20" s="556">
        <f>IF(M20&lt;&gt;"N/A (BELUM VALID)",1,0)</f>
        <v>1</v>
      </c>
      <c r="Z20" s="557">
        <f>IF(S20&lt;&gt;"N/A (BELUM VALID)",1,0)</f>
        <v>1</v>
      </c>
      <c r="AA20" s="557">
        <f>IF(T20&lt;&gt;"N/A (BELUM VALID)",1,0)</f>
        <v>1</v>
      </c>
      <c r="AB20" s="557">
        <f>IF(U20&lt;&gt;"N/A (BELUM VALID)",1,0)</f>
        <v>1</v>
      </c>
      <c r="AC20" s="557">
        <f>IF(X20&lt;&gt;"N/A (BELUM VALID)",1,0)</f>
        <v>1</v>
      </c>
      <c r="AD20" s="558">
        <f>SUM(Y20:AC20)/5*100</f>
        <v>100</v>
      </c>
    </row>
    <row r="21" spans="1:30">
      <c r="A21" s="533" t="s">
        <v>13526</v>
      </c>
      <c r="B21" s="168" t="s">
        <v>16874</v>
      </c>
      <c r="C21" s="168" t="s">
        <v>16875</v>
      </c>
      <c r="D21" s="147" t="s">
        <v>16873</v>
      </c>
      <c r="E21" s="570" t="s">
        <v>1662</v>
      </c>
      <c r="F21" s="570">
        <v>121</v>
      </c>
      <c r="G21" s="326">
        <v>22011</v>
      </c>
      <c r="H21" s="571" t="s">
        <v>16631</v>
      </c>
      <c r="I21" s="571" t="s">
        <v>16876</v>
      </c>
      <c r="J21" s="6">
        <v>74104</v>
      </c>
      <c r="K21" s="248">
        <v>2011</v>
      </c>
      <c r="L21" s="316" t="s">
        <v>4892</v>
      </c>
      <c r="M21" s="352" t="str">
        <f>IFERROR(CONCATENATE("VALID (",VLOOKUP(A21,'[1]02_MASTER_KODE_FASYANKES'!B$3:L$20796,2,FALSE),")"),"N/A (BELUM VALID)")</f>
        <v>VALID (WONOSALAM  2)</v>
      </c>
      <c r="N21" s="352" t="str">
        <f>IFERROR(VLOOKUP(A21,'[1]02_MASTER_KODE_FASYANKES'!B$3:L$20796,10,FALSE),"N/A (BELUM VALID)")</f>
        <v>JAWA TENGAH</v>
      </c>
      <c r="O21" s="352" t="str">
        <f>IFERROR(VLOOKUP(A21,'[1]02_MASTER_KODE_FASYANKES'!B$3:L$20796,11,FALSE),"N/A (BELUM VALID)")</f>
        <v>DEMAK</v>
      </c>
      <c r="P21" s="352" t="str">
        <f>IFERROR(VLOOKUP(A21,'[1]02_MASTER_KODE_FASYANKES'!B$3:L$20796,3,FALSE),"N/A (BELUM VALID)")</f>
        <v>Puskesmas</v>
      </c>
      <c r="Q21" s="352" t="str">
        <f>IFERROR(VLOOKUP(LEFT(G21,4),'[1]04_MASTER_KODE_SDMK'!B$5:F$165,3,FALSE),"N/A (BELUM VALID)")</f>
        <v>04. Kebidanan</v>
      </c>
      <c r="R21" s="352" t="str">
        <f>IFERROR(VLOOKUP(LEFT(G21,4),'[1]04_MASTER_KODE_SDMK'!B$5:F$165,4,FALSE),"N/A (BELUM VALID)")</f>
        <v>01. Bidan</v>
      </c>
      <c r="S21" s="352" t="str">
        <f>IFERROR(VLOOKUP(LEFT(G21,4),'[1]04_MASTER_KODE_SDMK'!B$5:F$165,5,FALSE),"N/A (BELUM VALID)")</f>
        <v>Bidan</v>
      </c>
      <c r="T21" s="352" t="str">
        <f t="shared" ref="T21" si="6">IF(LEN(B21)=16,"VALID","N/A (BELUM VALID)")</f>
        <v>VALID</v>
      </c>
      <c r="U21" s="352" t="str">
        <f t="shared" ref="U21" si="7">IF(E21="L","Laki-Laki",IF(E21="P","Perempuan","N/A (BELUM VALID)"))</f>
        <v>Perempuan</v>
      </c>
      <c r="V21" s="352" t="str">
        <f>IFERROR(VLOOKUP(L21,'[1]03_MASTER_KODE_SEKOLAH_PT'!B$5:C$10030,2,FALSE),"N/A (BELUM VALID)")</f>
        <v>Universitas Katolik Soegijapranata</v>
      </c>
      <c r="W21" s="352" t="str">
        <f>IFERROR(VLOOKUP(J21,'[1]05_MASTER_KODE_PRODI'!B$3:E$5003,3,FALSE),"N/A (BELUM VALID)")</f>
        <v>S-2</v>
      </c>
      <c r="X21" s="352" t="str">
        <f>IFERROR(CONCATENATE("VALID (",VLOOKUP(J21,'[1]05_MASTER_KODE_PRODI'!B$3:F$5003,5,FALSE),")"),"N/A (BELUM VALID)")</f>
        <v>VALID (S-2 Hukum Kesehatan)</v>
      </c>
      <c r="Y21" s="556">
        <f t="shared" ref="Y21" si="8">IF(M21&lt;&gt;"N/A (BELUM VALID)",1,0)</f>
        <v>1</v>
      </c>
      <c r="Z21" s="557">
        <f t="shared" ref="Z21" si="9">IF(S21&lt;&gt;"N/A (BELUM VALID)",1,0)</f>
        <v>1</v>
      </c>
      <c r="AA21" s="557">
        <f t="shared" ref="AA21" si="10">IF(T21&lt;&gt;"N/A (BELUM VALID)",1,0)</f>
        <v>1</v>
      </c>
      <c r="AB21" s="557">
        <f t="shared" ref="AB21" si="11">IF(U21&lt;&gt;"N/A (BELUM VALID)",1,0)</f>
        <v>1</v>
      </c>
      <c r="AC21" s="557">
        <f t="shared" ref="AC21" si="12">IF(X21&lt;&gt;"N/A (BELUM VALID)",1,0)</f>
        <v>1</v>
      </c>
      <c r="AD21" s="558">
        <f t="shared" ref="AD21" si="13">SUM(Y21:AC21)/5*100</f>
        <v>100</v>
      </c>
    </row>
    <row r="22" spans="1:30">
      <c r="A22" s="533" t="s">
        <v>13526</v>
      </c>
      <c r="B22" s="534" t="s">
        <v>16641</v>
      </c>
      <c r="C22" s="534" t="s">
        <v>16642</v>
      </c>
      <c r="D22" s="535" t="s">
        <v>16643</v>
      </c>
      <c r="E22" s="481" t="s">
        <v>1661</v>
      </c>
      <c r="F22" s="536">
        <v>121</v>
      </c>
      <c r="G22" s="537">
        <v>11012</v>
      </c>
      <c r="H22" s="534" t="s">
        <v>16644</v>
      </c>
      <c r="I22" s="534" t="s">
        <v>16640</v>
      </c>
      <c r="J22" s="6">
        <v>11201</v>
      </c>
      <c r="K22" s="539">
        <v>2002</v>
      </c>
      <c r="L22" s="534" t="s">
        <v>4844</v>
      </c>
      <c r="M22" s="352" t="str">
        <f>IFERROR(CONCATENATE("VALID (",VLOOKUP(A22,'[1]02_MASTER_KODE_FASYANKES'!B$3:L$20796,2,FALSE),")"),"N/A (BELUM VALID)")</f>
        <v>VALID (WONOSALAM  2)</v>
      </c>
      <c r="N22" s="352" t="str">
        <f>IFERROR(VLOOKUP(A22,'[1]02_MASTER_KODE_FASYANKES'!B$3:L$20796,10,FALSE),"N/A (BELUM VALID)")</f>
        <v>JAWA TENGAH</v>
      </c>
      <c r="O22" s="352" t="str">
        <f>IFERROR(VLOOKUP(A22,'[1]02_MASTER_KODE_FASYANKES'!B$3:L$20796,11,FALSE),"N/A (BELUM VALID)")</f>
        <v>DEMAK</v>
      </c>
      <c r="P22" s="352" t="str">
        <f>IFERROR(VLOOKUP(A22,'[1]02_MASTER_KODE_FASYANKES'!B$3:L$20796,3,FALSE),"N/A (BELUM VALID)")</f>
        <v>Puskesmas</v>
      </c>
      <c r="Q22" s="352" t="str">
        <f>IFERROR(VLOOKUP(LEFT(G22,4),'[1]04_MASTER_KODE_SDMK'!B$5:F$165,3,FALSE),"N/A (BELUM VALID)")</f>
        <v>01. Medis</v>
      </c>
      <c r="R22" s="352" t="str">
        <f>IFERROR(VLOOKUP(LEFT(G22,4),'[1]04_MASTER_KODE_SDMK'!B$5:F$165,4,FALSE),"N/A (BELUM VALID)")</f>
        <v>01. Dokter</v>
      </c>
      <c r="S22" s="352" t="str">
        <f>IFERROR(VLOOKUP(LEFT(G22,4),'[1]04_MASTER_KODE_SDMK'!B$5:F$165,5,FALSE),"N/A (BELUM VALID)")</f>
        <v>Dokter Umum</v>
      </c>
      <c r="T22" s="352" t="str">
        <f t="shared" si="0"/>
        <v>VALID</v>
      </c>
      <c r="U22" s="352" t="str">
        <f t="shared" si="1"/>
        <v>Laki-Laki</v>
      </c>
      <c r="V22" s="352" t="str">
        <f>IFERROR(VLOOKUP(L22,'[1]03_MASTER_KODE_SEKOLAH_PT'!B$5:C$10030,2,FALSE),"N/A (BELUM VALID)")</f>
        <v>Universitas Diponegoro</v>
      </c>
      <c r="W22" s="352" t="s">
        <v>295</v>
      </c>
      <c r="X22" s="352" t="str">
        <f>IFERROR(CONCATENATE("VALID (",VLOOKUP(J22,'[1]05_MASTER_KODE_PRODI'!B$3:F$5003,5,FALSE),")"),"N/A (BELUM VALID)")</f>
        <v>VALID (S-1 Ilmu Kedokteran)</v>
      </c>
      <c r="Y22" s="556">
        <f t="shared" si="2"/>
        <v>1</v>
      </c>
      <c r="Z22" s="557">
        <f t="shared" si="3"/>
        <v>1</v>
      </c>
      <c r="AA22" s="557">
        <f t="shared" si="3"/>
        <v>1</v>
      </c>
      <c r="AB22" s="557">
        <f t="shared" si="3"/>
        <v>1</v>
      </c>
      <c r="AC22" s="557">
        <f t="shared" si="4"/>
        <v>1</v>
      </c>
      <c r="AD22" s="558">
        <f t="shared" si="5"/>
        <v>100</v>
      </c>
    </row>
    <row r="23" spans="1:30">
      <c r="A23" s="533" t="s">
        <v>13526</v>
      </c>
      <c r="B23" s="534" t="s">
        <v>16645</v>
      </c>
      <c r="C23" s="534" t="s">
        <v>16646</v>
      </c>
      <c r="D23" s="535" t="s">
        <v>16647</v>
      </c>
      <c r="E23" s="481" t="s">
        <v>1661</v>
      </c>
      <c r="F23" s="536">
        <v>121</v>
      </c>
      <c r="G23" s="537">
        <v>91991</v>
      </c>
      <c r="H23" s="534" t="s">
        <v>16648</v>
      </c>
      <c r="I23" s="534" t="s">
        <v>16649</v>
      </c>
      <c r="J23" s="539" t="s">
        <v>580</v>
      </c>
      <c r="K23" s="539">
        <v>1984</v>
      </c>
      <c r="L23" s="539" t="s">
        <v>16650</v>
      </c>
      <c r="M23" s="352" t="str">
        <f>IFERROR(CONCATENATE("VALID (",VLOOKUP(A23,'[1]02_MASTER_KODE_FASYANKES'!B$3:L$20796,2,FALSE),")"),"N/A (BELUM VALID)")</f>
        <v>VALID (WONOSALAM  2)</v>
      </c>
      <c r="N23" s="352" t="str">
        <f>IFERROR(VLOOKUP(A23,'[1]02_MASTER_KODE_FASYANKES'!B$3:L$20796,10,FALSE),"N/A (BELUM VALID)")</f>
        <v>JAWA TENGAH</v>
      </c>
      <c r="O23" s="352" t="str">
        <f>IFERROR(VLOOKUP(A23,'[1]02_MASTER_KODE_FASYANKES'!B$3:L$20796,11,FALSE),"N/A (BELUM VALID)")</f>
        <v>DEMAK</v>
      </c>
      <c r="P23" s="352" t="str">
        <f>IFERROR(VLOOKUP(A23,'[1]02_MASTER_KODE_FASYANKES'!B$3:L$20796,3,FALSE),"N/A (BELUM VALID)")</f>
        <v>Puskesmas</v>
      </c>
      <c r="Q23" s="352" t="str">
        <f>IFERROR(VLOOKUP(LEFT(G23,4),'[1]04_MASTER_KODE_SDMK'!B$5:F$165,3,FALSE),"N/A (BELUM VALID)")</f>
        <v>14. Tenaga Penunjang</v>
      </c>
      <c r="R23" s="352" t="str">
        <f>IFERROR(VLOOKUP(LEFT(G23,4),'[1]04_MASTER_KODE_SDMK'!B$5:F$165,4,FALSE),"N/A (BELUM VALID)")</f>
        <v>02. Dukungan Manajemen</v>
      </c>
      <c r="S23" s="352" t="str">
        <f>IFERROR(VLOOKUP(LEFT(G23,4),'[1]04_MASTER_KODE_SDMK'!B$5:F$165,5,FALSE),"N/A (BELUM VALID)")</f>
        <v>Tenaga Umum Lainnya yang belum tercantum</v>
      </c>
      <c r="T23" s="352" t="str">
        <f t="shared" si="0"/>
        <v>VALID</v>
      </c>
      <c r="U23" s="352" t="str">
        <f t="shared" si="1"/>
        <v>Laki-Laki</v>
      </c>
      <c r="V23" s="352" t="s">
        <v>16867</v>
      </c>
      <c r="W23" s="352" t="str">
        <f>IFERROR(VLOOKUP(J23,'[1]05_MASTER_KODE_PRODI'!B$3:E$5003,3,FALSE),"N/A (BELUM VALID)")</f>
        <v>SMA / Setara</v>
      </c>
      <c r="X23" s="352" t="str">
        <f>IFERROR(CONCATENATE("VALID (",VLOOKUP(J23,'[1]05_MASTER_KODE_PRODI'!B$3:F$5003,5,FALSE),")"),"N/A (BELUM VALID)")</f>
        <v>VALID (SMA / Setara Sekolah Menengah Atas)</v>
      </c>
      <c r="Y23" s="556">
        <f t="shared" si="2"/>
        <v>1</v>
      </c>
      <c r="Z23" s="557">
        <f t="shared" si="3"/>
        <v>1</v>
      </c>
      <c r="AA23" s="557">
        <f t="shared" si="3"/>
        <v>1</v>
      </c>
      <c r="AB23" s="557">
        <f t="shared" si="3"/>
        <v>1</v>
      </c>
      <c r="AC23" s="557">
        <f t="shared" si="4"/>
        <v>1</v>
      </c>
      <c r="AD23" s="558">
        <f t="shared" si="5"/>
        <v>100</v>
      </c>
    </row>
    <row r="24" spans="1:30">
      <c r="A24" s="533" t="s">
        <v>13526</v>
      </c>
      <c r="B24" s="534" t="s">
        <v>16655</v>
      </c>
      <c r="C24" s="534" t="s">
        <v>16656</v>
      </c>
      <c r="D24" s="535" t="s">
        <v>16657</v>
      </c>
      <c r="E24" s="481" t="s">
        <v>1662</v>
      </c>
      <c r="F24" s="536">
        <v>121</v>
      </c>
      <c r="G24" s="537">
        <v>22011</v>
      </c>
      <c r="H24" s="534" t="s">
        <v>16589</v>
      </c>
      <c r="I24" s="534" t="s">
        <v>16658</v>
      </c>
      <c r="J24" s="539">
        <v>15302</v>
      </c>
      <c r="K24" s="539">
        <v>2012</v>
      </c>
      <c r="L24" s="534" t="s">
        <v>5066</v>
      </c>
      <c r="M24" s="352" t="str">
        <f>IFERROR(CONCATENATE("VALID (",VLOOKUP(A24,'[1]02_MASTER_KODE_FASYANKES'!B$3:L$20796,2,FALSE),")"),"N/A (BELUM VALID)")</f>
        <v>VALID (WONOSALAM  2)</v>
      </c>
      <c r="N24" s="352" t="str">
        <f>IFERROR(VLOOKUP(A24,'[1]02_MASTER_KODE_FASYANKES'!B$3:L$20796,10,FALSE),"N/A (BELUM VALID)")</f>
        <v>JAWA TENGAH</v>
      </c>
      <c r="O24" s="352" t="str">
        <f>IFERROR(VLOOKUP(A24,'[1]02_MASTER_KODE_FASYANKES'!B$3:L$20796,11,FALSE),"N/A (BELUM VALID)")</f>
        <v>DEMAK</v>
      </c>
      <c r="P24" s="352" t="str">
        <f>IFERROR(VLOOKUP(A24,'[1]02_MASTER_KODE_FASYANKES'!B$3:L$20796,3,FALSE),"N/A (BELUM VALID)")</f>
        <v>Puskesmas</v>
      </c>
      <c r="Q24" s="352" t="str">
        <f>IFERROR(VLOOKUP(LEFT(G24,4),'[1]04_MASTER_KODE_SDMK'!B$5:F$165,3,FALSE),"N/A (BELUM VALID)")</f>
        <v>04. Kebidanan</v>
      </c>
      <c r="R24" s="352" t="str">
        <f>IFERROR(VLOOKUP(LEFT(G24,4),'[1]04_MASTER_KODE_SDMK'!B$5:F$165,4,FALSE),"N/A (BELUM VALID)")</f>
        <v>01. Bidan</v>
      </c>
      <c r="S24" s="352" t="str">
        <f>IFERROR(VLOOKUP(LEFT(G24,4),'[1]04_MASTER_KODE_SDMK'!B$5:F$165,5,FALSE),"N/A (BELUM VALID)")</f>
        <v>Bidan</v>
      </c>
      <c r="T24" s="352" t="str">
        <f t="shared" si="0"/>
        <v>VALID</v>
      </c>
      <c r="U24" s="352" t="str">
        <f t="shared" si="1"/>
        <v>Perempuan</v>
      </c>
      <c r="V24" s="352" t="str">
        <f>IFERROR(VLOOKUP(L24,'[1]03_MASTER_KODE_SEKOLAH_PT'!B$5:C$10030,2,FALSE),"N/A (BELUM VALID)")</f>
        <v>STIKES Karya Husada Semarang</v>
      </c>
      <c r="W24" s="352" t="str">
        <f>IFERROR(VLOOKUP(J24,'[1]05_MASTER_KODE_PRODI'!B$3:E$5003,3,FALSE),"N/A (BELUM VALID)")</f>
        <v>D-4</v>
      </c>
      <c r="X24" s="352" t="str">
        <f>IFERROR(CONCATENATE("VALID (",VLOOKUP(J24,'[1]05_MASTER_KODE_PRODI'!B$3:F$5003,5,FALSE),")"),"N/A (BELUM VALID)")</f>
        <v>VALID (D-4 Kebidanan)</v>
      </c>
      <c r="Y24" s="556">
        <f t="shared" si="2"/>
        <v>1</v>
      </c>
      <c r="Z24" s="557">
        <f t="shared" si="3"/>
        <v>1</v>
      </c>
      <c r="AA24" s="557">
        <f t="shared" si="3"/>
        <v>1</v>
      </c>
      <c r="AB24" s="557">
        <f t="shared" si="3"/>
        <v>1</v>
      </c>
      <c r="AC24" s="557">
        <f t="shared" si="4"/>
        <v>1</v>
      </c>
      <c r="AD24" s="558">
        <f t="shared" si="5"/>
        <v>100</v>
      </c>
    </row>
    <row r="25" spans="1:30">
      <c r="A25" s="533" t="s">
        <v>13526</v>
      </c>
      <c r="B25" s="534" t="s">
        <v>16659</v>
      </c>
      <c r="C25" s="534" t="s">
        <v>16660</v>
      </c>
      <c r="D25" s="83" t="s">
        <v>16661</v>
      </c>
      <c r="E25" s="481" t="s">
        <v>1662</v>
      </c>
      <c r="F25" s="536">
        <v>121</v>
      </c>
      <c r="G25" s="537">
        <v>22011</v>
      </c>
      <c r="H25" s="534" t="s">
        <v>16589</v>
      </c>
      <c r="I25" s="534" t="s">
        <v>16662</v>
      </c>
      <c r="J25" s="539">
        <v>15302</v>
      </c>
      <c r="K25" s="539">
        <v>2012</v>
      </c>
      <c r="L25" s="534" t="s">
        <v>5066</v>
      </c>
      <c r="M25" s="352" t="str">
        <f>IFERROR(CONCATENATE("VALID (",VLOOKUP(A25,'[1]02_MASTER_KODE_FASYANKES'!B$3:L$20796,2,FALSE),")"),"N/A (BELUM VALID)")</f>
        <v>VALID (WONOSALAM  2)</v>
      </c>
      <c r="N25" s="352" t="str">
        <f>IFERROR(VLOOKUP(A25,'[1]02_MASTER_KODE_FASYANKES'!B$3:L$20796,10,FALSE),"N/A (BELUM VALID)")</f>
        <v>JAWA TENGAH</v>
      </c>
      <c r="O25" s="352" t="str">
        <f>IFERROR(VLOOKUP(A25,'[1]02_MASTER_KODE_FASYANKES'!B$3:L$20796,11,FALSE),"N/A (BELUM VALID)")</f>
        <v>DEMAK</v>
      </c>
      <c r="P25" s="352" t="str">
        <f>IFERROR(VLOOKUP(A25,'[1]02_MASTER_KODE_FASYANKES'!B$3:L$20796,3,FALSE),"N/A (BELUM VALID)")</f>
        <v>Puskesmas</v>
      </c>
      <c r="Q25" s="352" t="str">
        <f>IFERROR(VLOOKUP(LEFT(G25,4),'[1]04_MASTER_KODE_SDMK'!B$5:F$165,3,FALSE),"N/A (BELUM VALID)")</f>
        <v>04. Kebidanan</v>
      </c>
      <c r="R25" s="352" t="str">
        <f>IFERROR(VLOOKUP(LEFT(G25,4),'[1]04_MASTER_KODE_SDMK'!B$5:F$165,4,FALSE),"N/A (BELUM VALID)")</f>
        <v>01. Bidan</v>
      </c>
      <c r="S25" s="352" t="str">
        <f>IFERROR(VLOOKUP(LEFT(G25,4),'[1]04_MASTER_KODE_SDMK'!B$5:F$165,5,FALSE),"N/A (BELUM VALID)")</f>
        <v>Bidan</v>
      </c>
      <c r="T25" s="352" t="str">
        <f t="shared" si="0"/>
        <v>VALID</v>
      </c>
      <c r="U25" s="352" t="str">
        <f t="shared" si="1"/>
        <v>Perempuan</v>
      </c>
      <c r="V25" s="352" t="str">
        <f>IFERROR(VLOOKUP(L25,'[1]03_MASTER_KODE_SEKOLAH_PT'!B$5:C$10030,2,FALSE),"N/A (BELUM VALID)")</f>
        <v>STIKES Karya Husada Semarang</v>
      </c>
      <c r="W25" s="352" t="str">
        <f>IFERROR(VLOOKUP(J25,'[1]05_MASTER_KODE_PRODI'!B$3:E$5003,3,FALSE),"N/A (BELUM VALID)")</f>
        <v>D-4</v>
      </c>
      <c r="X25" s="352" t="str">
        <f>IFERROR(CONCATENATE("VALID (",VLOOKUP(J25,'[1]05_MASTER_KODE_PRODI'!B$3:F$5003,5,FALSE),")"),"N/A (BELUM VALID)")</f>
        <v>VALID (D-4 Kebidanan)</v>
      </c>
      <c r="Y25" s="556">
        <f t="shared" si="2"/>
        <v>1</v>
      </c>
      <c r="Z25" s="557">
        <f t="shared" si="3"/>
        <v>1</v>
      </c>
      <c r="AA25" s="557">
        <f t="shared" si="3"/>
        <v>1</v>
      </c>
      <c r="AB25" s="557">
        <f t="shared" si="3"/>
        <v>1</v>
      </c>
      <c r="AC25" s="557">
        <f t="shared" si="4"/>
        <v>1</v>
      </c>
      <c r="AD25" s="558">
        <f t="shared" si="5"/>
        <v>100</v>
      </c>
    </row>
    <row r="26" spans="1:30">
      <c r="A26" s="533" t="s">
        <v>13526</v>
      </c>
      <c r="B26" s="534" t="s">
        <v>16663</v>
      </c>
      <c r="C26" s="534" t="s">
        <v>16664</v>
      </c>
      <c r="D26" s="535" t="s">
        <v>16665</v>
      </c>
      <c r="E26" s="481" t="s">
        <v>1661</v>
      </c>
      <c r="F26" s="536">
        <v>121</v>
      </c>
      <c r="G26" s="537">
        <v>21011</v>
      </c>
      <c r="H26" s="534" t="s">
        <v>16589</v>
      </c>
      <c r="I26" s="534" t="s">
        <v>16666</v>
      </c>
      <c r="J26" s="326">
        <v>14301</v>
      </c>
      <c r="K26" s="539">
        <v>2011</v>
      </c>
      <c r="L26" s="534" t="s">
        <v>9190</v>
      </c>
      <c r="M26" s="352" t="str">
        <f>IFERROR(CONCATENATE("VALID (",VLOOKUP(A26,'[1]02_MASTER_KODE_FASYANKES'!B$3:L$20796,2,FALSE),")"),"N/A (BELUM VALID)")</f>
        <v>VALID (WONOSALAM  2)</v>
      </c>
      <c r="N26" s="352" t="str">
        <f>IFERROR(VLOOKUP(A26,'[1]02_MASTER_KODE_FASYANKES'!B$3:L$20796,10,FALSE),"N/A (BELUM VALID)")</f>
        <v>JAWA TENGAH</v>
      </c>
      <c r="O26" s="352" t="str">
        <f>IFERROR(VLOOKUP(A26,'[1]02_MASTER_KODE_FASYANKES'!B$3:L$20796,11,FALSE),"N/A (BELUM VALID)")</f>
        <v>DEMAK</v>
      </c>
      <c r="P26" s="352" t="str">
        <f>IFERROR(VLOOKUP(A26,'[1]02_MASTER_KODE_FASYANKES'!B$3:L$20796,3,FALSE),"N/A (BELUM VALID)")</f>
        <v>Puskesmas</v>
      </c>
      <c r="Q26" s="352" t="str">
        <f>IFERROR(VLOOKUP(LEFT(G26,4),'[1]04_MASTER_KODE_SDMK'!B$5:F$165,3,FALSE),"N/A (BELUM VALID)")</f>
        <v>03. Keperawatan</v>
      </c>
      <c r="R26" s="352" t="str">
        <f>IFERROR(VLOOKUP(LEFT(G26,4),'[1]04_MASTER_KODE_SDMK'!B$5:F$165,4,FALSE),"N/A (BELUM VALID)")</f>
        <v>01. Perawat Kesehatan Masyarakat</v>
      </c>
      <c r="S26" s="352" t="str">
        <f>IFERROR(VLOOKUP(LEFT(G26,4),'[1]04_MASTER_KODE_SDMK'!B$5:F$165,5,FALSE),"N/A (BELUM VALID)")</f>
        <v>Perawat (Non Ners)</v>
      </c>
      <c r="T26" s="352" t="str">
        <f t="shared" si="0"/>
        <v>VALID</v>
      </c>
      <c r="U26" s="352" t="str">
        <f t="shared" si="1"/>
        <v>Laki-Laki</v>
      </c>
      <c r="V26" s="352" t="str">
        <f>IFERROR(VLOOKUP(L26,'[1]03_MASTER_KODE_SEKOLAH_PT'!B$5:C$10030,2,FALSE),"N/A (BELUM VALID)")</f>
        <v>Poltekkes Kemenkes Semarang</v>
      </c>
      <c r="W26" s="352" t="str">
        <f>IFERROR(VLOOKUP(J26,'[1]05_MASTER_KODE_PRODI'!B$3:E$5003,3,FALSE),"N/A (BELUM VALID)")</f>
        <v>D-4</v>
      </c>
      <c r="X26" s="352" t="str">
        <f>IFERROR(CONCATENATE("VALID (",VLOOKUP(J26,'[1]05_MASTER_KODE_PRODI'!B$3:F$5003,5,FALSE),")"),"N/A (BELUM VALID)")</f>
        <v>VALID (D-4 Perawat Pendidik)</v>
      </c>
      <c r="Y26" s="556">
        <f t="shared" si="2"/>
        <v>1</v>
      </c>
      <c r="Z26" s="557">
        <f t="shared" si="3"/>
        <v>1</v>
      </c>
      <c r="AA26" s="557">
        <f t="shared" si="3"/>
        <v>1</v>
      </c>
      <c r="AB26" s="557">
        <f t="shared" si="3"/>
        <v>1</v>
      </c>
      <c r="AC26" s="557">
        <f t="shared" si="4"/>
        <v>1</v>
      </c>
      <c r="AD26" s="558">
        <f t="shared" si="5"/>
        <v>100</v>
      </c>
    </row>
    <row r="27" spans="1:30">
      <c r="A27" s="533" t="s">
        <v>13526</v>
      </c>
      <c r="B27" s="534" t="s">
        <v>16671</v>
      </c>
      <c r="C27" s="534" t="s">
        <v>16672</v>
      </c>
      <c r="D27" s="539" t="s">
        <v>16673</v>
      </c>
      <c r="E27" s="481" t="s">
        <v>1662</v>
      </c>
      <c r="F27" s="536">
        <v>121</v>
      </c>
      <c r="G27" s="537">
        <v>22011</v>
      </c>
      <c r="H27" s="534" t="s">
        <v>16589</v>
      </c>
      <c r="I27" s="534" t="s">
        <v>16674</v>
      </c>
      <c r="J27" s="539">
        <v>15401</v>
      </c>
      <c r="K27" s="539">
        <v>2003</v>
      </c>
      <c r="L27" s="534" t="s">
        <v>9190</v>
      </c>
      <c r="M27" s="352" t="str">
        <f>IFERROR(CONCATENATE("VALID (",VLOOKUP(A27,'[1]02_MASTER_KODE_FASYANKES'!B$3:L$20796,2,FALSE),")"),"N/A (BELUM VALID)")</f>
        <v>VALID (WONOSALAM  2)</v>
      </c>
      <c r="N27" s="352" t="str">
        <f>IFERROR(VLOOKUP(A27,'[1]02_MASTER_KODE_FASYANKES'!B$3:L$20796,10,FALSE),"N/A (BELUM VALID)")</f>
        <v>JAWA TENGAH</v>
      </c>
      <c r="O27" s="352" t="str">
        <f>IFERROR(VLOOKUP(A27,'[1]02_MASTER_KODE_FASYANKES'!B$3:L$20796,11,FALSE),"N/A (BELUM VALID)")</f>
        <v>DEMAK</v>
      </c>
      <c r="P27" s="352" t="str">
        <f>IFERROR(VLOOKUP(A27,'[1]02_MASTER_KODE_FASYANKES'!B$3:L$20796,3,FALSE),"N/A (BELUM VALID)")</f>
        <v>Puskesmas</v>
      </c>
      <c r="Q27" s="352" t="str">
        <f>IFERROR(VLOOKUP(LEFT(G27,4),'[1]04_MASTER_KODE_SDMK'!B$5:F$165,3,FALSE),"N/A (BELUM VALID)")</f>
        <v>04. Kebidanan</v>
      </c>
      <c r="R27" s="352" t="str">
        <f>IFERROR(VLOOKUP(LEFT(G27,4),'[1]04_MASTER_KODE_SDMK'!B$5:F$165,4,FALSE),"N/A (BELUM VALID)")</f>
        <v>01. Bidan</v>
      </c>
      <c r="S27" s="352" t="str">
        <f>IFERROR(VLOOKUP(LEFT(G27,4),'[1]04_MASTER_KODE_SDMK'!B$5:F$165,5,FALSE),"N/A (BELUM VALID)")</f>
        <v>Bidan</v>
      </c>
      <c r="T27" s="352" t="str">
        <f t="shared" si="0"/>
        <v>VALID</v>
      </c>
      <c r="U27" s="352" t="str">
        <f t="shared" si="1"/>
        <v>Perempuan</v>
      </c>
      <c r="V27" s="352" t="str">
        <f>IFERROR(VLOOKUP(L27,'[1]03_MASTER_KODE_SEKOLAH_PT'!B$5:C$10030,2,FALSE),"N/A (BELUM VALID)")</f>
        <v>Poltekkes Kemenkes Semarang</v>
      </c>
      <c r="W27" s="352" t="str">
        <f>IFERROR(VLOOKUP(J27,'[1]05_MASTER_KODE_PRODI'!B$3:E$5003,3,FALSE),"N/A (BELUM VALID)")</f>
        <v>D-3</v>
      </c>
      <c r="X27" s="352" t="str">
        <f>IFERROR(CONCATENATE("VALID (",VLOOKUP(J27,'[1]05_MASTER_KODE_PRODI'!B$3:F$5003,5,FALSE),")"),"N/A (BELUM VALID)")</f>
        <v>VALID (D-3 Kebidanan)</v>
      </c>
      <c r="Y27" s="556">
        <f t="shared" si="2"/>
        <v>1</v>
      </c>
      <c r="Z27" s="557">
        <f t="shared" si="3"/>
        <v>1</v>
      </c>
      <c r="AA27" s="557">
        <f t="shared" si="3"/>
        <v>1</v>
      </c>
      <c r="AB27" s="557">
        <f t="shared" si="3"/>
        <v>1</v>
      </c>
      <c r="AC27" s="557">
        <f t="shared" si="4"/>
        <v>1</v>
      </c>
      <c r="AD27" s="558">
        <f t="shared" si="5"/>
        <v>100</v>
      </c>
    </row>
    <row r="28" spans="1:30">
      <c r="A28" s="533" t="s">
        <v>13526</v>
      </c>
      <c r="B28" s="534" t="s">
        <v>16675</v>
      </c>
      <c r="C28" s="534" t="s">
        <v>16676</v>
      </c>
      <c r="D28" s="535" t="s">
        <v>16677</v>
      </c>
      <c r="E28" s="481" t="s">
        <v>1662</v>
      </c>
      <c r="F28" s="536">
        <v>121</v>
      </c>
      <c r="G28" s="537">
        <v>42991</v>
      </c>
      <c r="H28" s="534" t="s">
        <v>16589</v>
      </c>
      <c r="I28" s="534" t="s">
        <v>16678</v>
      </c>
      <c r="J28" s="539">
        <v>13451</v>
      </c>
      <c r="K28" s="539">
        <v>2003</v>
      </c>
      <c r="L28" s="534" t="s">
        <v>9190</v>
      </c>
      <c r="M28" s="352" t="str">
        <f>IFERROR(CONCATENATE("VALID (",VLOOKUP(A28,'[1]02_MASTER_KODE_FASYANKES'!B$3:L$20796,2,FALSE),")"),"N/A (BELUM VALID)")</f>
        <v>VALID (WONOSALAM  2)</v>
      </c>
      <c r="N28" s="352" t="str">
        <f>IFERROR(VLOOKUP(A28,'[1]02_MASTER_KODE_FASYANKES'!B$3:L$20796,10,FALSE),"N/A (BELUM VALID)")</f>
        <v>JAWA TENGAH</v>
      </c>
      <c r="O28" s="352" t="str">
        <f>IFERROR(VLOOKUP(A28,'[1]02_MASTER_KODE_FASYANKES'!B$3:L$20796,11,FALSE),"N/A (BELUM VALID)")</f>
        <v>DEMAK</v>
      </c>
      <c r="P28" s="352" t="str">
        <f>IFERROR(VLOOKUP(A28,'[1]02_MASTER_KODE_FASYANKES'!B$3:L$20796,3,FALSE),"N/A (BELUM VALID)")</f>
        <v>Puskesmas</v>
      </c>
      <c r="Q28" s="352" t="str">
        <f>IFERROR(VLOOKUP(LEFT(G28,4),'[1]04_MASTER_KODE_SDMK'!B$5:F$165,3,FALSE),"N/A (BELUM VALID)")</f>
        <v>13. Asisten Tenaga Kesehatan</v>
      </c>
      <c r="R28" s="352" t="str">
        <f>IFERROR(VLOOKUP(LEFT(G28,4),'[1]04_MASTER_KODE_SDMK'!B$5:F$165,4,FALSE),"N/A (BELUM VALID)")</f>
        <v>05. Kesehatan Lingkungan</v>
      </c>
      <c r="S28" s="352" t="str">
        <f>IFERROR(VLOOKUP(LEFT(G28,4),'[1]04_MASTER_KODE_SDMK'!B$5:F$165,5,FALSE),"N/A (BELUM VALID)")</f>
        <v>Kesehatan Lingkungan (Asisten)</v>
      </c>
      <c r="T28" s="352" t="str">
        <f t="shared" si="0"/>
        <v>VALID</v>
      </c>
      <c r="U28" s="352" t="str">
        <f t="shared" si="1"/>
        <v>Perempuan</v>
      </c>
      <c r="V28" s="352" t="str">
        <f>IFERROR(VLOOKUP(L28,'[1]03_MASTER_KODE_SEKOLAH_PT'!B$5:C$10030,2,FALSE),"N/A (BELUM VALID)")</f>
        <v>Poltekkes Kemenkes Semarang</v>
      </c>
      <c r="W28" s="352" t="str">
        <f>IFERROR(VLOOKUP(J28,'[1]05_MASTER_KODE_PRODI'!B$3:E$5003,3,FALSE),"N/A (BELUM VALID)")</f>
        <v>D-3</v>
      </c>
      <c r="X28" s="352" t="str">
        <f>IFERROR(CONCATENATE("VALID (",VLOOKUP(J28,'[1]05_MASTER_KODE_PRODI'!B$3:F$5003,5,FALSE),")"),"N/A (BELUM VALID)")</f>
        <v>VALID (D-3 Kesehatan Lingkungan)</v>
      </c>
      <c r="Y28" s="556">
        <f t="shared" si="2"/>
        <v>1</v>
      </c>
      <c r="Z28" s="557">
        <f t="shared" si="3"/>
        <v>1</v>
      </c>
      <c r="AA28" s="557">
        <f t="shared" si="3"/>
        <v>1</v>
      </c>
      <c r="AB28" s="557">
        <f t="shared" si="3"/>
        <v>1</v>
      </c>
      <c r="AC28" s="557">
        <f t="shared" si="4"/>
        <v>1</v>
      </c>
      <c r="AD28" s="558">
        <f t="shared" si="5"/>
        <v>100</v>
      </c>
    </row>
    <row r="29" spans="1:30">
      <c r="A29" s="533" t="s">
        <v>13526</v>
      </c>
      <c r="B29" s="534" t="s">
        <v>16679</v>
      </c>
      <c r="C29" s="534" t="s">
        <v>16680</v>
      </c>
      <c r="D29" s="535" t="s">
        <v>16681</v>
      </c>
      <c r="E29" s="481" t="s">
        <v>1662</v>
      </c>
      <c r="F29" s="536">
        <v>121</v>
      </c>
      <c r="G29" s="537">
        <v>22041</v>
      </c>
      <c r="H29" s="534" t="s">
        <v>16682</v>
      </c>
      <c r="I29" s="534" t="s">
        <v>16683</v>
      </c>
      <c r="J29" s="539">
        <v>15401</v>
      </c>
      <c r="K29" s="539">
        <v>2007</v>
      </c>
      <c r="L29" s="534" t="s">
        <v>8943</v>
      </c>
      <c r="M29" s="352" t="str">
        <f>IFERROR(CONCATENATE("VALID (",VLOOKUP(A29,'[1]02_MASTER_KODE_FASYANKES'!B$3:L$20796,2,FALSE),")"),"N/A (BELUM VALID)")</f>
        <v>VALID (WONOSALAM  2)</v>
      </c>
      <c r="N29" s="352" t="str">
        <f>IFERROR(VLOOKUP(A29,'[1]02_MASTER_KODE_FASYANKES'!B$3:L$20796,10,FALSE),"N/A (BELUM VALID)")</f>
        <v>JAWA TENGAH</v>
      </c>
      <c r="O29" s="352" t="str">
        <f>IFERROR(VLOOKUP(A29,'[1]02_MASTER_KODE_FASYANKES'!B$3:L$20796,11,FALSE),"N/A (BELUM VALID)")</f>
        <v>DEMAK</v>
      </c>
      <c r="P29" s="352" t="str">
        <f>IFERROR(VLOOKUP(A29,'[1]02_MASTER_KODE_FASYANKES'!B$3:L$20796,3,FALSE),"N/A (BELUM VALID)")</f>
        <v>Puskesmas</v>
      </c>
      <c r="Q29" s="352" t="str">
        <f>IFERROR(VLOOKUP(LEFT(G29,4),'[1]04_MASTER_KODE_SDMK'!B$5:F$165,3,FALSE),"N/A (BELUM VALID)")</f>
        <v>04. Kebidanan</v>
      </c>
      <c r="R29" s="352" t="str">
        <f>IFERROR(VLOOKUP(LEFT(G29,4),'[1]04_MASTER_KODE_SDMK'!B$5:F$165,4,FALSE),"N/A (BELUM VALID)")</f>
        <v>01. Bidan</v>
      </c>
      <c r="S29" s="352" t="str">
        <f>IFERROR(VLOOKUP(LEFT(G29,4),'[1]04_MASTER_KODE_SDMK'!B$5:F$165,5,FALSE),"N/A (BELUM VALID)")</f>
        <v>Bidan Desa</v>
      </c>
      <c r="T29" s="352" t="str">
        <f t="shared" si="0"/>
        <v>VALID</v>
      </c>
      <c r="U29" s="352" t="str">
        <f t="shared" si="1"/>
        <v>Perempuan</v>
      </c>
      <c r="V29" s="352" t="str">
        <f>IFERROR(VLOOKUP(L29,'[1]03_MASTER_KODE_SEKOLAH_PT'!B$5:C$10030,2,FALSE),"N/A (BELUM VALID)")</f>
        <v xml:space="preserve">Akademi Kebidanan Pemerintah Kabupaten Kudus </v>
      </c>
      <c r="W29" s="352" t="str">
        <f>IFERROR(VLOOKUP(J29,'[1]05_MASTER_KODE_PRODI'!B$3:E$5003,3,FALSE),"N/A (BELUM VALID)")</f>
        <v>D-3</v>
      </c>
      <c r="X29" s="352" t="str">
        <f>IFERROR(CONCATENATE("VALID (",VLOOKUP(J29,'[1]05_MASTER_KODE_PRODI'!B$3:F$5003,5,FALSE),")"),"N/A (BELUM VALID)")</f>
        <v>VALID (D-3 Kebidanan)</v>
      </c>
      <c r="Y29" s="556">
        <f t="shared" si="2"/>
        <v>1</v>
      </c>
      <c r="Z29" s="557">
        <f t="shared" si="3"/>
        <v>1</v>
      </c>
      <c r="AA29" s="557">
        <f t="shared" si="3"/>
        <v>1</v>
      </c>
      <c r="AB29" s="557">
        <f t="shared" si="3"/>
        <v>1</v>
      </c>
      <c r="AC29" s="557">
        <f t="shared" si="4"/>
        <v>1</v>
      </c>
      <c r="AD29" s="558">
        <f t="shared" si="5"/>
        <v>100</v>
      </c>
    </row>
    <row r="30" spans="1:30">
      <c r="A30" s="533" t="s">
        <v>13526</v>
      </c>
      <c r="B30" s="534" t="s">
        <v>16684</v>
      </c>
      <c r="C30" s="534" t="s">
        <v>16685</v>
      </c>
      <c r="D30" s="535" t="s">
        <v>16686</v>
      </c>
      <c r="E30" s="481" t="s">
        <v>1662</v>
      </c>
      <c r="F30" s="536">
        <v>121</v>
      </c>
      <c r="G30" s="537">
        <v>21011</v>
      </c>
      <c r="H30" s="534" t="s">
        <v>16631</v>
      </c>
      <c r="I30" s="534" t="s">
        <v>16687</v>
      </c>
      <c r="J30" s="541" t="s">
        <v>16596</v>
      </c>
      <c r="K30" s="539">
        <v>1993</v>
      </c>
      <c r="L30" s="539" t="s">
        <v>16688</v>
      </c>
      <c r="M30" s="352" t="str">
        <f>IFERROR(CONCATENATE("VALID (",VLOOKUP(A30,'[1]02_MASTER_KODE_FASYANKES'!B$3:L$20796,2,FALSE),")"),"N/A (BELUM VALID)")</f>
        <v>VALID (WONOSALAM  2)</v>
      </c>
      <c r="N30" s="352" t="str">
        <f>IFERROR(VLOOKUP(A30,'[1]02_MASTER_KODE_FASYANKES'!B$3:L$20796,10,FALSE),"N/A (BELUM VALID)")</f>
        <v>JAWA TENGAH</v>
      </c>
      <c r="O30" s="352" t="str">
        <f>IFERROR(VLOOKUP(A30,'[1]02_MASTER_KODE_FASYANKES'!B$3:L$20796,11,FALSE),"N/A (BELUM VALID)")</f>
        <v>DEMAK</v>
      </c>
      <c r="P30" s="352" t="str">
        <f>IFERROR(VLOOKUP(A30,'[1]02_MASTER_KODE_FASYANKES'!B$3:L$20796,3,FALSE),"N/A (BELUM VALID)")</f>
        <v>Puskesmas</v>
      </c>
      <c r="Q30" s="352" t="str">
        <f>IFERROR(VLOOKUP(LEFT(G30,4),'[1]04_MASTER_KODE_SDMK'!B$5:F$165,3,FALSE),"N/A (BELUM VALID)")</f>
        <v>03. Keperawatan</v>
      </c>
      <c r="R30" s="352" t="str">
        <f>IFERROR(VLOOKUP(LEFT(G30,4),'[1]04_MASTER_KODE_SDMK'!B$5:F$165,4,FALSE),"N/A (BELUM VALID)")</f>
        <v>01. Perawat Kesehatan Masyarakat</v>
      </c>
      <c r="S30" s="352" t="str">
        <f>IFERROR(VLOOKUP(LEFT(G30,4),'[1]04_MASTER_KODE_SDMK'!B$5:F$165,5,FALSE),"N/A (BELUM VALID)")</f>
        <v>Perawat (Non Ners)</v>
      </c>
      <c r="T30" s="352" t="str">
        <f t="shared" si="0"/>
        <v>VALID</v>
      </c>
      <c r="U30" s="352" t="str">
        <f t="shared" si="1"/>
        <v>Perempuan</v>
      </c>
      <c r="V30" s="352" t="s">
        <v>16868</v>
      </c>
      <c r="W30" s="352" t="s">
        <v>595</v>
      </c>
      <c r="X30" s="352" t="str">
        <f>IFERROR(CONCATENATE("VALID (",VLOOKUP(J30,'[1]05_MASTER_KODE_PRODI'!B$3:F$5003,5,FALSE),")"),"N/A (BELUM VALID)")</f>
        <v>N/A (BELUM VALID)</v>
      </c>
      <c r="Y30" s="556">
        <f t="shared" si="2"/>
        <v>1</v>
      </c>
      <c r="Z30" s="557">
        <f t="shared" si="3"/>
        <v>1</v>
      </c>
      <c r="AA30" s="557">
        <f t="shared" si="3"/>
        <v>1</v>
      </c>
      <c r="AB30" s="557">
        <f t="shared" si="3"/>
        <v>1</v>
      </c>
      <c r="AC30" s="557">
        <f t="shared" si="4"/>
        <v>0</v>
      </c>
      <c r="AD30" s="558">
        <f t="shared" si="5"/>
        <v>80</v>
      </c>
    </row>
    <row r="31" spans="1:30">
      <c r="A31" s="533" t="s">
        <v>13526</v>
      </c>
      <c r="B31" s="534" t="s">
        <v>16689</v>
      </c>
      <c r="C31" s="534" t="s">
        <v>16690</v>
      </c>
      <c r="D31" s="539" t="s">
        <v>16691</v>
      </c>
      <c r="E31" s="481" t="s">
        <v>1662</v>
      </c>
      <c r="F31" s="536">
        <v>121</v>
      </c>
      <c r="G31" s="537">
        <v>22011</v>
      </c>
      <c r="H31" s="534" t="s">
        <v>16692</v>
      </c>
      <c r="I31" s="534" t="s">
        <v>16693</v>
      </c>
      <c r="J31" s="539">
        <v>15401</v>
      </c>
      <c r="K31" s="539">
        <v>2010</v>
      </c>
      <c r="L31" s="534" t="s">
        <v>9174</v>
      </c>
      <c r="M31" s="352" t="str">
        <f>IFERROR(CONCATENATE("VALID (",VLOOKUP(A31,'[1]02_MASTER_KODE_FASYANKES'!B$3:L$20796,2,FALSE),")"),"N/A (BELUM VALID)")</f>
        <v>VALID (WONOSALAM  2)</v>
      </c>
      <c r="N31" s="352" t="str">
        <f>IFERROR(VLOOKUP(A31,'[1]02_MASTER_KODE_FASYANKES'!B$3:L$20796,10,FALSE),"N/A (BELUM VALID)")</f>
        <v>JAWA TENGAH</v>
      </c>
      <c r="O31" s="352" t="str">
        <f>IFERROR(VLOOKUP(A31,'[1]02_MASTER_KODE_FASYANKES'!B$3:L$20796,11,FALSE),"N/A (BELUM VALID)")</f>
        <v>DEMAK</v>
      </c>
      <c r="P31" s="352" t="str">
        <f>IFERROR(VLOOKUP(A31,'[1]02_MASTER_KODE_FASYANKES'!B$3:L$20796,3,FALSE),"N/A (BELUM VALID)")</f>
        <v>Puskesmas</v>
      </c>
      <c r="Q31" s="352" t="str">
        <f>IFERROR(VLOOKUP(LEFT(G31,4),'[1]04_MASTER_KODE_SDMK'!B$5:F$165,3,FALSE),"N/A (BELUM VALID)")</f>
        <v>04. Kebidanan</v>
      </c>
      <c r="R31" s="352" t="str">
        <f>IFERROR(VLOOKUP(LEFT(G31,4),'[1]04_MASTER_KODE_SDMK'!B$5:F$165,4,FALSE),"N/A (BELUM VALID)")</f>
        <v>01. Bidan</v>
      </c>
      <c r="S31" s="352" t="str">
        <f>IFERROR(VLOOKUP(LEFT(G31,4),'[1]04_MASTER_KODE_SDMK'!B$5:F$165,5,FALSE),"N/A (BELUM VALID)")</f>
        <v>Bidan</v>
      </c>
      <c r="T31" s="352" t="str">
        <f t="shared" si="0"/>
        <v>VALID</v>
      </c>
      <c r="U31" s="352" t="str">
        <f t="shared" si="1"/>
        <v>Perempuan</v>
      </c>
      <c r="V31" s="352" t="str">
        <f>IFERROR(VLOOKUP(L31,'[1]03_MASTER_KODE_SEKOLAH_PT'!B$5:C$10030,2,FALSE),"N/A (BELUM VALID)")</f>
        <v>Poltekkes Kemenkes Banjarmasin</v>
      </c>
      <c r="W31" s="352" t="str">
        <f>IFERROR(VLOOKUP(J31,'[1]05_MASTER_KODE_PRODI'!B$3:E$5003,3,FALSE),"N/A (BELUM VALID)")</f>
        <v>D-3</v>
      </c>
      <c r="X31" s="352" t="str">
        <f>IFERROR(CONCATENATE("VALID (",VLOOKUP(J31,'[1]05_MASTER_KODE_PRODI'!B$3:F$5003,5,FALSE),")"),"N/A (BELUM VALID)")</f>
        <v>VALID (D-3 Kebidanan)</v>
      </c>
      <c r="Y31" s="556">
        <f t="shared" si="2"/>
        <v>1</v>
      </c>
      <c r="Z31" s="557">
        <f t="shared" si="3"/>
        <v>1</v>
      </c>
      <c r="AA31" s="557">
        <f t="shared" si="3"/>
        <v>1</v>
      </c>
      <c r="AB31" s="557">
        <f t="shared" si="3"/>
        <v>1</v>
      </c>
      <c r="AC31" s="557">
        <f t="shared" si="4"/>
        <v>1</v>
      </c>
      <c r="AD31" s="558">
        <f t="shared" si="5"/>
        <v>100</v>
      </c>
    </row>
    <row r="32" spans="1:30">
      <c r="A32" s="533" t="s">
        <v>13526</v>
      </c>
      <c r="B32" s="534" t="s">
        <v>16694</v>
      </c>
      <c r="C32" s="534" t="s">
        <v>16695</v>
      </c>
      <c r="D32" s="535" t="s">
        <v>16696</v>
      </c>
      <c r="E32" s="481" t="s">
        <v>1662</v>
      </c>
      <c r="F32" s="536">
        <v>121</v>
      </c>
      <c r="G32" s="537">
        <v>22011</v>
      </c>
      <c r="H32" s="534" t="s">
        <v>16631</v>
      </c>
      <c r="I32" s="534" t="s">
        <v>16697</v>
      </c>
      <c r="J32" s="539">
        <v>15401</v>
      </c>
      <c r="K32" s="539">
        <v>2009</v>
      </c>
      <c r="L32" s="534" t="s">
        <v>5182</v>
      </c>
      <c r="M32" s="352" t="str">
        <f>IFERROR(CONCATENATE("VALID (",VLOOKUP(A32,'[1]02_MASTER_KODE_FASYANKES'!B$3:L$20796,2,FALSE),")"),"N/A (BELUM VALID)")</f>
        <v>VALID (WONOSALAM  2)</v>
      </c>
      <c r="N32" s="352" t="str">
        <f>IFERROR(VLOOKUP(A32,'[1]02_MASTER_KODE_FASYANKES'!B$3:L$20796,10,FALSE),"N/A (BELUM VALID)")</f>
        <v>JAWA TENGAH</v>
      </c>
      <c r="O32" s="352" t="str">
        <f>IFERROR(VLOOKUP(A32,'[1]02_MASTER_KODE_FASYANKES'!B$3:L$20796,11,FALSE),"N/A (BELUM VALID)")</f>
        <v>DEMAK</v>
      </c>
      <c r="P32" s="352" t="str">
        <f>IFERROR(VLOOKUP(A32,'[1]02_MASTER_KODE_FASYANKES'!B$3:L$20796,3,FALSE),"N/A (BELUM VALID)")</f>
        <v>Puskesmas</v>
      </c>
      <c r="Q32" s="352" t="str">
        <f>IFERROR(VLOOKUP(LEFT(G32,4),'[1]04_MASTER_KODE_SDMK'!B$5:F$165,3,FALSE),"N/A (BELUM VALID)")</f>
        <v>04. Kebidanan</v>
      </c>
      <c r="R32" s="352" t="str">
        <f>IFERROR(VLOOKUP(LEFT(G32,4),'[1]04_MASTER_KODE_SDMK'!B$5:F$165,4,FALSE),"N/A (BELUM VALID)")</f>
        <v>01. Bidan</v>
      </c>
      <c r="S32" s="352" t="str">
        <f>IFERROR(VLOOKUP(LEFT(G32,4),'[1]04_MASTER_KODE_SDMK'!B$5:F$165,5,FALSE),"N/A (BELUM VALID)")</f>
        <v>Bidan</v>
      </c>
      <c r="T32" s="352" t="str">
        <f t="shared" si="0"/>
        <v>VALID</v>
      </c>
      <c r="U32" s="352" t="str">
        <f t="shared" si="1"/>
        <v>Perempuan</v>
      </c>
      <c r="V32" s="352" t="str">
        <f>IFERROR(VLOOKUP(L32,'[1]03_MASTER_KODE_SEKOLAH_PT'!B$5:C$10030,2,FALSE),"N/A (BELUM VALID)")</f>
        <v>Akademi Kebidanan Abdi Husada</v>
      </c>
      <c r="W32" s="352" t="str">
        <f>IFERROR(VLOOKUP(J32,'[1]05_MASTER_KODE_PRODI'!B$3:E$5003,3,FALSE),"N/A (BELUM VALID)")</f>
        <v>D-3</v>
      </c>
      <c r="X32" s="352" t="str">
        <f>IFERROR(CONCATENATE("VALID (",VLOOKUP(J32,'[1]05_MASTER_KODE_PRODI'!B$3:F$5003,5,FALSE),")"),"N/A (BELUM VALID)")</f>
        <v>VALID (D-3 Kebidanan)</v>
      </c>
      <c r="Y32" s="556">
        <f t="shared" si="2"/>
        <v>1</v>
      </c>
      <c r="Z32" s="557">
        <f t="shared" si="3"/>
        <v>1</v>
      </c>
      <c r="AA32" s="557">
        <f t="shared" si="3"/>
        <v>1</v>
      </c>
      <c r="AB32" s="557">
        <f t="shared" si="3"/>
        <v>1</v>
      </c>
      <c r="AC32" s="557">
        <f t="shared" si="4"/>
        <v>1</v>
      </c>
      <c r="AD32" s="558">
        <f t="shared" si="5"/>
        <v>100</v>
      </c>
    </row>
    <row r="33" spans="1:30">
      <c r="A33" s="533" t="s">
        <v>13526</v>
      </c>
      <c r="B33" s="534" t="s">
        <v>16698</v>
      </c>
      <c r="C33" s="534" t="s">
        <v>16699</v>
      </c>
      <c r="D33" s="535" t="s">
        <v>16700</v>
      </c>
      <c r="E33" s="481" t="s">
        <v>1662</v>
      </c>
      <c r="F33" s="536">
        <v>121</v>
      </c>
      <c r="G33" s="537">
        <v>22041</v>
      </c>
      <c r="H33" s="534" t="s">
        <v>16631</v>
      </c>
      <c r="I33" s="534" t="s">
        <v>16701</v>
      </c>
      <c r="J33" s="539" t="s">
        <v>16871</v>
      </c>
      <c r="K33" s="539">
        <v>1994</v>
      </c>
      <c r="L33" s="539" t="s">
        <v>16872</v>
      </c>
      <c r="M33" s="352" t="str">
        <f>IFERROR(CONCATENATE("VALID (",VLOOKUP(A33,'[1]02_MASTER_KODE_FASYANKES'!B$3:L$20796,2,FALSE),")"),"N/A (BELUM VALID)")</f>
        <v>VALID (WONOSALAM  2)</v>
      </c>
      <c r="N33" s="352" t="str">
        <f>IFERROR(VLOOKUP(A33,'[1]02_MASTER_KODE_FASYANKES'!B$3:L$20796,10,FALSE),"N/A (BELUM VALID)")</f>
        <v>JAWA TENGAH</v>
      </c>
      <c r="O33" s="352" t="str">
        <f>IFERROR(VLOOKUP(A33,'[1]02_MASTER_KODE_FASYANKES'!B$3:L$20796,11,FALSE),"N/A (BELUM VALID)")</f>
        <v>DEMAK</v>
      </c>
      <c r="P33" s="352" t="str">
        <f>IFERROR(VLOOKUP(A33,'[1]02_MASTER_KODE_FASYANKES'!B$3:L$20796,3,FALSE),"N/A (BELUM VALID)")</f>
        <v>Puskesmas</v>
      </c>
      <c r="Q33" s="352" t="str">
        <f>IFERROR(VLOOKUP(LEFT(G33,4),'[1]04_MASTER_KODE_SDMK'!B$5:F$165,3,FALSE),"N/A (BELUM VALID)")</f>
        <v>04. Kebidanan</v>
      </c>
      <c r="R33" s="352" t="str">
        <f>IFERROR(VLOOKUP(LEFT(G33,4),'[1]04_MASTER_KODE_SDMK'!B$5:F$165,4,FALSE),"N/A (BELUM VALID)")</f>
        <v>01. Bidan</v>
      </c>
      <c r="S33" s="352" t="str">
        <f>IFERROR(VLOOKUP(LEFT(G33,4),'[1]04_MASTER_KODE_SDMK'!B$5:F$165,5,FALSE),"N/A (BELUM VALID)")</f>
        <v>Bidan Desa</v>
      </c>
      <c r="T33" s="352" t="str">
        <f t="shared" si="0"/>
        <v>VALID</v>
      </c>
      <c r="U33" s="352" t="str">
        <f t="shared" si="1"/>
        <v>Perempuan</v>
      </c>
      <c r="V33" s="352" t="s">
        <v>16869</v>
      </c>
      <c r="W33" s="352" t="str">
        <f>IFERROR(VLOOKUP(J33,'[1]05_MASTER_KODE_PRODI'!B$3:E$5003,3,FALSE),"N/A (BELUM VALID)")</f>
        <v>N/A (BELUM VALID)</v>
      </c>
      <c r="X33" s="352" t="str">
        <f>IFERROR(CONCATENATE("VALID (",VLOOKUP(J33,'[1]05_MASTER_KODE_PRODI'!B$3:F$5003,5,FALSE),")"),"N/A (BELUM VALID)")</f>
        <v>N/A (BELUM VALID)</v>
      </c>
      <c r="Y33" s="556">
        <f t="shared" si="2"/>
        <v>1</v>
      </c>
      <c r="Z33" s="557">
        <f t="shared" si="3"/>
        <v>1</v>
      </c>
      <c r="AA33" s="557">
        <f t="shared" si="3"/>
        <v>1</v>
      </c>
      <c r="AB33" s="557">
        <f t="shared" si="3"/>
        <v>1</v>
      </c>
      <c r="AC33" s="557">
        <f t="shared" si="4"/>
        <v>0</v>
      </c>
      <c r="AD33" s="558">
        <f t="shared" si="5"/>
        <v>80</v>
      </c>
    </row>
    <row r="34" spans="1:30">
      <c r="A34" s="533" t="s">
        <v>13526</v>
      </c>
      <c r="B34" s="534" t="s">
        <v>16704</v>
      </c>
      <c r="C34" s="534" t="s">
        <v>16705</v>
      </c>
      <c r="D34" s="535" t="s">
        <v>16706</v>
      </c>
      <c r="E34" s="481" t="s">
        <v>1662</v>
      </c>
      <c r="F34" s="536">
        <v>121</v>
      </c>
      <c r="G34" s="537">
        <v>21011</v>
      </c>
      <c r="H34" s="534" t="s">
        <v>16707</v>
      </c>
      <c r="I34" s="534" t="s">
        <v>16708</v>
      </c>
      <c r="J34" s="326">
        <v>13201</v>
      </c>
      <c r="K34" s="539">
        <v>2015</v>
      </c>
      <c r="L34" s="520" t="s">
        <v>4918</v>
      </c>
      <c r="M34" s="352" t="str">
        <f>IFERROR(CONCATENATE("VALID (",VLOOKUP(A34,'[1]02_MASTER_KODE_FASYANKES'!B$3:L$20796,2,FALSE),")"),"N/A (BELUM VALID)")</f>
        <v>VALID (WONOSALAM  2)</v>
      </c>
      <c r="N34" s="352" t="str">
        <f>IFERROR(VLOOKUP(A34,'[1]02_MASTER_KODE_FASYANKES'!B$3:L$20796,10,FALSE),"N/A (BELUM VALID)")</f>
        <v>JAWA TENGAH</v>
      </c>
      <c r="O34" s="352" t="str">
        <f>IFERROR(VLOOKUP(A34,'[1]02_MASTER_KODE_FASYANKES'!B$3:L$20796,11,FALSE),"N/A (BELUM VALID)")</f>
        <v>DEMAK</v>
      </c>
      <c r="P34" s="352" t="str">
        <f>IFERROR(VLOOKUP(A34,'[1]02_MASTER_KODE_FASYANKES'!B$3:L$20796,3,FALSE),"N/A (BELUM VALID)")</f>
        <v>Puskesmas</v>
      </c>
      <c r="Q34" s="352" t="str">
        <f>IFERROR(VLOOKUP(LEFT(G34,4),'[1]04_MASTER_KODE_SDMK'!B$5:F$165,3,FALSE),"N/A (BELUM VALID)")</f>
        <v>03. Keperawatan</v>
      </c>
      <c r="R34" s="352" t="str">
        <f>IFERROR(VLOOKUP(LEFT(G34,4),'[1]04_MASTER_KODE_SDMK'!B$5:F$165,4,FALSE),"N/A (BELUM VALID)")</f>
        <v>01. Perawat Kesehatan Masyarakat</v>
      </c>
      <c r="S34" s="352" t="str">
        <f>IFERROR(VLOOKUP(LEFT(G34,4),'[1]04_MASTER_KODE_SDMK'!B$5:F$165,5,FALSE),"N/A (BELUM VALID)")</f>
        <v>Perawat (Non Ners)</v>
      </c>
      <c r="T34" s="352" t="str">
        <f t="shared" si="0"/>
        <v>VALID</v>
      </c>
      <c r="U34" s="352" t="str">
        <f t="shared" si="1"/>
        <v>Perempuan</v>
      </c>
      <c r="V34" s="352" t="str">
        <f>IFERROR(VLOOKUP(L34,'[1]03_MASTER_KODE_SEKOLAH_PT'!B$5:C$10030,2,FALSE),"N/A (BELUM VALID)")</f>
        <v>Universitas Muhammadiyah Semarang</v>
      </c>
      <c r="W34" s="352" t="str">
        <f>IFERROR(VLOOKUP(J34,'[1]05_MASTER_KODE_PRODI'!B$3:E$5003,3,FALSE),"N/A (BELUM VALID)")</f>
        <v>S-1</v>
      </c>
      <c r="X34" s="352" t="str">
        <f>IFERROR(CONCATENATE("VALID (",VLOOKUP(J34,'[1]05_MASTER_KODE_PRODI'!B$3:F$5003,5,FALSE),")"),"N/A (BELUM VALID)")</f>
        <v>VALID (S-1 Kesehatan Masyarakat)</v>
      </c>
      <c r="Y34" s="556">
        <f t="shared" si="2"/>
        <v>1</v>
      </c>
      <c r="Z34" s="557">
        <f t="shared" si="3"/>
        <v>1</v>
      </c>
      <c r="AA34" s="557">
        <f t="shared" si="3"/>
        <v>1</v>
      </c>
      <c r="AB34" s="557">
        <f t="shared" si="3"/>
        <v>1</v>
      </c>
      <c r="AC34" s="557">
        <f t="shared" si="4"/>
        <v>1</v>
      </c>
      <c r="AD34" s="558">
        <f t="shared" si="5"/>
        <v>100</v>
      </c>
    </row>
    <row r="35" spans="1:30">
      <c r="A35" s="533" t="s">
        <v>13526</v>
      </c>
      <c r="B35" s="534" t="s">
        <v>16709</v>
      </c>
      <c r="C35" s="534" t="s">
        <v>16710</v>
      </c>
      <c r="D35" s="535" t="s">
        <v>16711</v>
      </c>
      <c r="E35" s="481" t="s">
        <v>1662</v>
      </c>
      <c r="F35" s="536">
        <v>121</v>
      </c>
      <c r="G35" s="537">
        <v>21031</v>
      </c>
      <c r="H35" s="534" t="s">
        <v>16589</v>
      </c>
      <c r="I35" s="534" t="s">
        <v>16712</v>
      </c>
      <c r="J35" s="539">
        <v>12402</v>
      </c>
      <c r="K35" s="539">
        <v>2005</v>
      </c>
      <c r="L35" s="534" t="s">
        <v>9190</v>
      </c>
      <c r="M35" s="352" t="str">
        <f>IFERROR(CONCATENATE("VALID (",VLOOKUP(A35,'[1]02_MASTER_KODE_FASYANKES'!B$3:L$20796,2,FALSE),")"),"N/A (BELUM VALID)")</f>
        <v>VALID (WONOSALAM  2)</v>
      </c>
      <c r="N35" s="352" t="str">
        <f>IFERROR(VLOOKUP(A35,'[1]02_MASTER_KODE_FASYANKES'!B$3:L$20796,10,FALSE),"N/A (BELUM VALID)")</f>
        <v>JAWA TENGAH</v>
      </c>
      <c r="O35" s="352" t="str">
        <f>IFERROR(VLOOKUP(A35,'[1]02_MASTER_KODE_FASYANKES'!B$3:L$20796,11,FALSE),"N/A (BELUM VALID)")</f>
        <v>DEMAK</v>
      </c>
      <c r="P35" s="352" t="str">
        <f>IFERROR(VLOOKUP(A35,'[1]02_MASTER_KODE_FASYANKES'!B$3:L$20796,3,FALSE),"N/A (BELUM VALID)")</f>
        <v>Puskesmas</v>
      </c>
      <c r="Q35" s="352" t="str">
        <f>IFERROR(VLOOKUP(LEFT(G35,4),'[1]04_MASTER_KODE_SDMK'!B$5:F$165,3,FALSE),"N/A (BELUM VALID)")</f>
        <v>10. Keteknisian Medis</v>
      </c>
      <c r="R35" s="352" t="str">
        <f>IFERROR(VLOOKUP(LEFT(G35,4),'[1]04_MASTER_KODE_SDMK'!B$5:F$165,4,FALSE),"N/A (BELUM VALID)")</f>
        <v>07. Terapis Gigi dan Mulut</v>
      </c>
      <c r="S35" s="352" t="str">
        <f>IFERROR(VLOOKUP(LEFT(G35,4),'[1]04_MASTER_KODE_SDMK'!B$5:F$165,5,FALSE),"N/A (BELUM VALID)")</f>
        <v>Terapis Gigi dan Mulut</v>
      </c>
      <c r="T35" s="352" t="str">
        <f t="shared" si="0"/>
        <v>VALID</v>
      </c>
      <c r="U35" s="352" t="str">
        <f t="shared" si="1"/>
        <v>Perempuan</v>
      </c>
      <c r="V35" s="352" t="str">
        <f>IFERROR(VLOOKUP(L35,'[1]03_MASTER_KODE_SEKOLAH_PT'!B$5:C$10030,2,FALSE),"N/A (BELUM VALID)")</f>
        <v>Poltekkes Kemenkes Semarang</v>
      </c>
      <c r="W35" s="352" t="str">
        <f>IFERROR(VLOOKUP(J35,'[1]05_MASTER_KODE_PRODI'!B$3:E$5003,3,FALSE),"N/A (BELUM VALID)")</f>
        <v>D-3</v>
      </c>
      <c r="X35" s="352" t="str">
        <f>IFERROR(CONCATENATE("VALID (",VLOOKUP(J35,'[1]05_MASTER_KODE_PRODI'!B$3:F$5003,5,FALSE),")"),"N/A (BELUM VALID)")</f>
        <v>VALID (D-3 Kesehatan Gigi dan Mulut (Keperawatan Gigi))</v>
      </c>
      <c r="Y35" s="556">
        <f t="shared" si="2"/>
        <v>1</v>
      </c>
      <c r="Z35" s="557">
        <f t="shared" si="3"/>
        <v>1</v>
      </c>
      <c r="AA35" s="557">
        <f t="shared" si="3"/>
        <v>1</v>
      </c>
      <c r="AB35" s="557">
        <f t="shared" si="3"/>
        <v>1</v>
      </c>
      <c r="AC35" s="557">
        <f t="shared" si="4"/>
        <v>1</v>
      </c>
      <c r="AD35" s="558">
        <f t="shared" si="5"/>
        <v>100</v>
      </c>
    </row>
    <row r="36" spans="1:30">
      <c r="A36" s="533" t="s">
        <v>13526</v>
      </c>
      <c r="B36" s="534" t="s">
        <v>16713</v>
      </c>
      <c r="C36" s="534" t="s">
        <v>16714</v>
      </c>
      <c r="D36" s="535" t="s">
        <v>16715</v>
      </c>
      <c r="E36" s="481" t="s">
        <v>1662</v>
      </c>
      <c r="F36" s="536">
        <v>121</v>
      </c>
      <c r="G36" s="537">
        <v>22041</v>
      </c>
      <c r="H36" s="534" t="s">
        <v>16589</v>
      </c>
      <c r="I36" s="534" t="s">
        <v>16716</v>
      </c>
      <c r="J36" s="539">
        <v>15401</v>
      </c>
      <c r="K36" s="539">
        <v>2012</v>
      </c>
      <c r="L36" s="534" t="s">
        <v>5165</v>
      </c>
      <c r="M36" s="352" t="str">
        <f>IFERROR(CONCATENATE("VALID (",VLOOKUP(A36,'[1]02_MASTER_KODE_FASYANKES'!B$3:L$20796,2,FALSE),")"),"N/A (BELUM VALID)")</f>
        <v>VALID (WONOSALAM  2)</v>
      </c>
      <c r="N36" s="352" t="str">
        <f>IFERROR(VLOOKUP(A36,'[1]02_MASTER_KODE_FASYANKES'!B$3:L$20796,10,FALSE),"N/A (BELUM VALID)")</f>
        <v>JAWA TENGAH</v>
      </c>
      <c r="O36" s="352" t="str">
        <f>IFERROR(VLOOKUP(A36,'[1]02_MASTER_KODE_FASYANKES'!B$3:L$20796,11,FALSE),"N/A (BELUM VALID)")</f>
        <v>DEMAK</v>
      </c>
      <c r="P36" s="352" t="str">
        <f>IFERROR(VLOOKUP(A36,'[1]02_MASTER_KODE_FASYANKES'!B$3:L$20796,3,FALSE),"N/A (BELUM VALID)")</f>
        <v>Puskesmas</v>
      </c>
      <c r="Q36" s="352" t="str">
        <f>IFERROR(VLOOKUP(LEFT(G36,4),'[1]04_MASTER_KODE_SDMK'!B$5:F$165,3,FALSE),"N/A (BELUM VALID)")</f>
        <v>04. Kebidanan</v>
      </c>
      <c r="R36" s="352" t="str">
        <f>IFERROR(VLOOKUP(LEFT(G36,4),'[1]04_MASTER_KODE_SDMK'!B$5:F$165,4,FALSE),"N/A (BELUM VALID)")</f>
        <v>01. Bidan</v>
      </c>
      <c r="S36" s="352" t="str">
        <f>IFERROR(VLOOKUP(LEFT(G36,4),'[1]04_MASTER_KODE_SDMK'!B$5:F$165,5,FALSE),"N/A (BELUM VALID)")</f>
        <v>Bidan Desa</v>
      </c>
      <c r="T36" s="352" t="str">
        <f t="shared" si="0"/>
        <v>VALID</v>
      </c>
      <c r="U36" s="352" t="str">
        <f t="shared" si="1"/>
        <v>Perempuan</v>
      </c>
      <c r="V36" s="352" t="str">
        <f>IFERROR(VLOOKUP(L36,'[1]03_MASTER_KODE_SEKOLAH_PT'!B$5:C$10030,2,FALSE),"N/A (BELUM VALID)")</f>
        <v>Akademi Bahasa Asing Prawira Martha Sukoharjo</v>
      </c>
      <c r="W36" s="352" t="str">
        <f>IFERROR(VLOOKUP(J36,'[1]05_MASTER_KODE_PRODI'!B$3:E$5003,3,FALSE),"N/A (BELUM VALID)")</f>
        <v>D-3</v>
      </c>
      <c r="X36" s="352" t="str">
        <f>IFERROR(CONCATENATE("VALID (",VLOOKUP(J36,'[1]05_MASTER_KODE_PRODI'!B$3:F$5003,5,FALSE),")"),"N/A (BELUM VALID)")</f>
        <v>VALID (D-3 Kebidanan)</v>
      </c>
      <c r="Y36" s="556">
        <f t="shared" si="2"/>
        <v>1</v>
      </c>
      <c r="Z36" s="557">
        <f t="shared" si="3"/>
        <v>1</v>
      </c>
      <c r="AA36" s="557">
        <f t="shared" si="3"/>
        <v>1</v>
      </c>
      <c r="AB36" s="557">
        <f t="shared" si="3"/>
        <v>1</v>
      </c>
      <c r="AC36" s="557">
        <f t="shared" si="4"/>
        <v>1</v>
      </c>
      <c r="AD36" s="558">
        <f t="shared" si="5"/>
        <v>100</v>
      </c>
    </row>
    <row r="37" spans="1:30">
      <c r="A37" s="533" t="s">
        <v>13526</v>
      </c>
      <c r="B37" s="534" t="s">
        <v>16717</v>
      </c>
      <c r="C37" s="534" t="s">
        <v>16718</v>
      </c>
      <c r="D37" s="535" t="s">
        <v>16719</v>
      </c>
      <c r="E37" s="481" t="s">
        <v>1662</v>
      </c>
      <c r="F37" s="536">
        <v>121</v>
      </c>
      <c r="G37" s="537">
        <v>22041</v>
      </c>
      <c r="H37" s="534" t="s">
        <v>16707</v>
      </c>
      <c r="I37" s="534" t="s">
        <v>16720</v>
      </c>
      <c r="J37" s="539">
        <v>15401</v>
      </c>
      <c r="K37" s="539">
        <v>2012</v>
      </c>
      <c r="L37" s="534" t="s">
        <v>5165</v>
      </c>
      <c r="M37" s="352" t="str">
        <f>IFERROR(CONCATENATE("VALID (",VLOOKUP(A37,'[1]02_MASTER_KODE_FASYANKES'!B$3:L$20796,2,FALSE),")"),"N/A (BELUM VALID)")</f>
        <v>VALID (WONOSALAM  2)</v>
      </c>
      <c r="N37" s="352" t="str">
        <f>IFERROR(VLOOKUP(A37,'[1]02_MASTER_KODE_FASYANKES'!B$3:L$20796,10,FALSE),"N/A (BELUM VALID)")</f>
        <v>JAWA TENGAH</v>
      </c>
      <c r="O37" s="352" t="str">
        <f>IFERROR(VLOOKUP(A37,'[1]02_MASTER_KODE_FASYANKES'!B$3:L$20796,11,FALSE),"N/A (BELUM VALID)")</f>
        <v>DEMAK</v>
      </c>
      <c r="P37" s="352" t="str">
        <f>IFERROR(VLOOKUP(A37,'[1]02_MASTER_KODE_FASYANKES'!B$3:L$20796,3,FALSE),"N/A (BELUM VALID)")</f>
        <v>Puskesmas</v>
      </c>
      <c r="Q37" s="352" t="str">
        <f>IFERROR(VLOOKUP(LEFT(G37,4),'[1]04_MASTER_KODE_SDMK'!B$5:F$165,3,FALSE),"N/A (BELUM VALID)")</f>
        <v>04. Kebidanan</v>
      </c>
      <c r="R37" s="352" t="str">
        <f>IFERROR(VLOOKUP(LEFT(G37,4),'[1]04_MASTER_KODE_SDMK'!B$5:F$165,4,FALSE),"N/A (BELUM VALID)")</f>
        <v>01. Bidan</v>
      </c>
      <c r="S37" s="352" t="str">
        <f>IFERROR(VLOOKUP(LEFT(G37,4),'[1]04_MASTER_KODE_SDMK'!B$5:F$165,5,FALSE),"N/A (BELUM VALID)")</f>
        <v>Bidan Desa</v>
      </c>
      <c r="T37" s="352" t="str">
        <f t="shared" si="0"/>
        <v>VALID</v>
      </c>
      <c r="U37" s="352" t="str">
        <f t="shared" si="1"/>
        <v>Perempuan</v>
      </c>
      <c r="V37" s="352" t="str">
        <f>IFERROR(VLOOKUP(L37,'[1]03_MASTER_KODE_SEKOLAH_PT'!B$5:C$10030,2,FALSE),"N/A (BELUM VALID)")</f>
        <v>Akademi Bahasa Asing Prawira Martha Sukoharjo</v>
      </c>
      <c r="W37" s="352" t="str">
        <f>IFERROR(VLOOKUP(J37,'[1]05_MASTER_KODE_PRODI'!B$3:E$5003,3,FALSE),"N/A (BELUM VALID)")</f>
        <v>D-3</v>
      </c>
      <c r="X37" s="352" t="str">
        <f>IFERROR(CONCATENATE("VALID (",VLOOKUP(J37,'[1]05_MASTER_KODE_PRODI'!B$3:F$5003,5,FALSE),")"),"N/A (BELUM VALID)")</f>
        <v>VALID (D-3 Kebidanan)</v>
      </c>
      <c r="Y37" s="556">
        <f t="shared" si="2"/>
        <v>1</v>
      </c>
      <c r="Z37" s="557">
        <f t="shared" si="3"/>
        <v>1</v>
      </c>
      <c r="AA37" s="557">
        <f t="shared" si="3"/>
        <v>1</v>
      </c>
      <c r="AB37" s="557">
        <f t="shared" si="3"/>
        <v>1</v>
      </c>
      <c r="AC37" s="557">
        <f t="shared" si="4"/>
        <v>1</v>
      </c>
      <c r="AD37" s="558">
        <f t="shared" si="5"/>
        <v>100</v>
      </c>
    </row>
    <row r="38" spans="1:30">
      <c r="A38" s="533" t="s">
        <v>13526</v>
      </c>
      <c r="B38" s="534" t="s">
        <v>16721</v>
      </c>
      <c r="C38" s="534" t="s">
        <v>16722</v>
      </c>
      <c r="D38" s="535" t="s">
        <v>16723</v>
      </c>
      <c r="E38" s="481" t="s">
        <v>1661</v>
      </c>
      <c r="F38" s="536">
        <v>121</v>
      </c>
      <c r="G38" s="537">
        <v>91991</v>
      </c>
      <c r="H38" s="534" t="s">
        <v>16724</v>
      </c>
      <c r="I38" s="534" t="s">
        <v>16725</v>
      </c>
      <c r="J38" s="539" t="s">
        <v>580</v>
      </c>
      <c r="K38" s="539">
        <v>1999</v>
      </c>
      <c r="L38" s="539" t="s">
        <v>16866</v>
      </c>
      <c r="M38" s="352" t="str">
        <f>IFERROR(CONCATENATE("VALID (",VLOOKUP(A38,'[1]02_MASTER_KODE_FASYANKES'!B$3:L$20796,2,FALSE),")"),"N/A (BELUM VALID)")</f>
        <v>VALID (WONOSALAM  2)</v>
      </c>
      <c r="N38" s="352" t="str">
        <f>IFERROR(VLOOKUP(A38,'[1]02_MASTER_KODE_FASYANKES'!B$3:L$20796,10,FALSE),"N/A (BELUM VALID)")</f>
        <v>JAWA TENGAH</v>
      </c>
      <c r="O38" s="352" t="str">
        <f>IFERROR(VLOOKUP(A38,'[1]02_MASTER_KODE_FASYANKES'!B$3:L$20796,11,FALSE),"N/A (BELUM VALID)")</f>
        <v>DEMAK</v>
      </c>
      <c r="P38" s="352" t="str">
        <f>IFERROR(VLOOKUP(A38,'[1]02_MASTER_KODE_FASYANKES'!B$3:L$20796,3,FALSE),"N/A (BELUM VALID)")</f>
        <v>Puskesmas</v>
      </c>
      <c r="Q38" s="352" t="str">
        <f>IFERROR(VLOOKUP(LEFT(G38,4),'[1]04_MASTER_KODE_SDMK'!B$5:F$165,3,FALSE),"N/A (BELUM VALID)")</f>
        <v>14. Tenaga Penunjang</v>
      </c>
      <c r="R38" s="352" t="str">
        <f>IFERROR(VLOOKUP(LEFT(G38,4),'[1]04_MASTER_KODE_SDMK'!B$5:F$165,4,FALSE),"N/A (BELUM VALID)")</f>
        <v>02. Dukungan Manajemen</v>
      </c>
      <c r="S38" s="352" t="str">
        <f>IFERROR(VLOOKUP(LEFT(G38,4),'[1]04_MASTER_KODE_SDMK'!B$5:F$165,5,FALSE),"N/A (BELUM VALID)")</f>
        <v>Tenaga Umum Lainnya yang belum tercantum</v>
      </c>
      <c r="T38" s="352" t="str">
        <f t="shared" si="0"/>
        <v>VALID</v>
      </c>
      <c r="U38" s="352" t="str">
        <f t="shared" si="1"/>
        <v>Laki-Laki</v>
      </c>
      <c r="V38" s="352" t="str">
        <f>IFERROR(VLOOKUP(L38,'[1]03_MASTER_KODE_SEKOLAH_PT'!B$5:C$10030,2,FALSE),"N/A (BELUM VALID)")</f>
        <v>N/A (BELUM VALID)</v>
      </c>
      <c r="W38" s="352" t="str">
        <f>IFERROR(VLOOKUP(J38,'[1]05_MASTER_KODE_PRODI'!B$3:E$5003,3,FALSE),"N/A (BELUM VALID)")</f>
        <v>SMA / Setara</v>
      </c>
      <c r="X38" s="352" t="str">
        <f>IFERROR(CONCATENATE("VALID (",VLOOKUP(J38,'[1]05_MASTER_KODE_PRODI'!B$3:F$5003,5,FALSE),")"),"N/A (BELUM VALID)")</f>
        <v>VALID (SMA / Setara Sekolah Menengah Atas)</v>
      </c>
      <c r="Y38" s="556">
        <f t="shared" si="2"/>
        <v>1</v>
      </c>
      <c r="Z38" s="557">
        <f t="shared" si="3"/>
        <v>1</v>
      </c>
      <c r="AA38" s="557">
        <f t="shared" si="3"/>
        <v>1</v>
      </c>
      <c r="AB38" s="557">
        <f t="shared" si="3"/>
        <v>1</v>
      </c>
      <c r="AC38" s="557">
        <f t="shared" si="4"/>
        <v>1</v>
      </c>
      <c r="AD38" s="558">
        <f t="shared" si="5"/>
        <v>100</v>
      </c>
    </row>
    <row r="39" spans="1:30">
      <c r="A39" s="533" t="s">
        <v>13526</v>
      </c>
      <c r="B39" s="543" t="s">
        <v>16726</v>
      </c>
      <c r="C39" s="534" t="s">
        <v>16727</v>
      </c>
      <c r="D39" s="544" t="s">
        <v>16728</v>
      </c>
      <c r="E39" s="481" t="s">
        <v>1662</v>
      </c>
      <c r="F39" s="536">
        <v>121</v>
      </c>
      <c r="G39" s="537">
        <v>22041</v>
      </c>
      <c r="H39" s="545" t="s">
        <v>16729</v>
      </c>
      <c r="I39" s="534" t="s">
        <v>16730</v>
      </c>
      <c r="J39" s="539">
        <v>15401</v>
      </c>
      <c r="K39" s="539">
        <v>2009</v>
      </c>
      <c r="L39" s="534" t="s">
        <v>9190</v>
      </c>
      <c r="M39" s="352" t="str">
        <f>IFERROR(CONCATENATE("VALID (",VLOOKUP(A39,'[1]02_MASTER_KODE_FASYANKES'!B$3:L$20796,2,FALSE),")"),"N/A (BELUM VALID)")</f>
        <v>VALID (WONOSALAM  2)</v>
      </c>
      <c r="N39" s="352" t="str">
        <f>IFERROR(VLOOKUP(A39,'[1]02_MASTER_KODE_FASYANKES'!B$3:L$20796,10,FALSE),"N/A (BELUM VALID)")</f>
        <v>JAWA TENGAH</v>
      </c>
      <c r="O39" s="352" t="str">
        <f>IFERROR(VLOOKUP(A39,'[1]02_MASTER_KODE_FASYANKES'!B$3:L$20796,11,FALSE),"N/A (BELUM VALID)")</f>
        <v>DEMAK</v>
      </c>
      <c r="P39" s="352" t="str">
        <f>IFERROR(VLOOKUP(A39,'[1]02_MASTER_KODE_FASYANKES'!B$3:L$20796,3,FALSE),"N/A (BELUM VALID)")</f>
        <v>Puskesmas</v>
      </c>
      <c r="Q39" s="352" t="str">
        <f>IFERROR(VLOOKUP(LEFT(G39,4),'[1]04_MASTER_KODE_SDMK'!B$5:F$165,3,FALSE),"N/A (BELUM VALID)")</f>
        <v>04. Kebidanan</v>
      </c>
      <c r="R39" s="352" t="str">
        <f>IFERROR(VLOOKUP(LEFT(G39,4),'[1]04_MASTER_KODE_SDMK'!B$5:F$165,4,FALSE),"N/A (BELUM VALID)")</f>
        <v>01. Bidan</v>
      </c>
      <c r="S39" s="352" t="str">
        <f>IFERROR(VLOOKUP(LEFT(G39,4),'[1]04_MASTER_KODE_SDMK'!B$5:F$165,5,FALSE),"N/A (BELUM VALID)")</f>
        <v>Bidan Desa</v>
      </c>
      <c r="T39" s="352" t="str">
        <f t="shared" si="0"/>
        <v>VALID</v>
      </c>
      <c r="U39" s="352" t="str">
        <f t="shared" si="1"/>
        <v>Perempuan</v>
      </c>
      <c r="V39" s="352" t="str">
        <f>IFERROR(VLOOKUP(L39,'[1]03_MASTER_KODE_SEKOLAH_PT'!B$5:C$10030,2,FALSE),"N/A (BELUM VALID)")</f>
        <v>Poltekkes Kemenkes Semarang</v>
      </c>
      <c r="W39" s="352" t="str">
        <f>IFERROR(VLOOKUP(J39,'[1]05_MASTER_KODE_PRODI'!B$3:E$5003,3,FALSE),"N/A (BELUM VALID)")</f>
        <v>D-3</v>
      </c>
      <c r="X39" s="352" t="str">
        <f>IFERROR(CONCATENATE("VALID (",VLOOKUP(J39,'[1]05_MASTER_KODE_PRODI'!B$3:F$5003,5,FALSE),")"),"N/A (BELUM VALID)")</f>
        <v>VALID (D-3 Kebidanan)</v>
      </c>
      <c r="Y39" s="556">
        <f t="shared" si="2"/>
        <v>1</v>
      </c>
      <c r="Z39" s="557">
        <f t="shared" si="3"/>
        <v>1</v>
      </c>
      <c r="AA39" s="557">
        <f t="shared" si="3"/>
        <v>1</v>
      </c>
      <c r="AB39" s="557">
        <f t="shared" si="3"/>
        <v>1</v>
      </c>
      <c r="AC39" s="557">
        <f t="shared" si="4"/>
        <v>1</v>
      </c>
      <c r="AD39" s="558">
        <f t="shared" si="5"/>
        <v>100</v>
      </c>
    </row>
    <row r="40" spans="1:30">
      <c r="A40" s="533" t="s">
        <v>13526</v>
      </c>
      <c r="B40" s="546" t="s">
        <v>16731</v>
      </c>
      <c r="C40" s="545" t="s">
        <v>16732</v>
      </c>
      <c r="D40" s="539" t="s">
        <v>16733</v>
      </c>
      <c r="E40" s="481" t="s">
        <v>1662</v>
      </c>
      <c r="F40" s="536">
        <v>121</v>
      </c>
      <c r="G40" s="537">
        <v>22041</v>
      </c>
      <c r="H40" s="545" t="s">
        <v>16729</v>
      </c>
      <c r="I40" s="534" t="s">
        <v>16734</v>
      </c>
      <c r="J40" s="539">
        <v>15401</v>
      </c>
      <c r="K40" s="539">
        <v>2009</v>
      </c>
      <c r="L40" s="534" t="s">
        <v>5167</v>
      </c>
      <c r="M40" s="352" t="str">
        <f>IFERROR(CONCATENATE("VALID (",VLOOKUP(A40,'[1]02_MASTER_KODE_FASYANKES'!B$3:L$20796,2,FALSE),")"),"N/A (BELUM VALID)")</f>
        <v>VALID (WONOSALAM  2)</v>
      </c>
      <c r="N40" s="352" t="str">
        <f>IFERROR(VLOOKUP(A40,'[1]02_MASTER_KODE_FASYANKES'!B$3:L$20796,10,FALSE),"N/A (BELUM VALID)")</f>
        <v>JAWA TENGAH</v>
      </c>
      <c r="O40" s="352" t="str">
        <f>IFERROR(VLOOKUP(A40,'[1]02_MASTER_KODE_FASYANKES'!B$3:L$20796,11,FALSE),"N/A (BELUM VALID)")</f>
        <v>DEMAK</v>
      </c>
      <c r="P40" s="352" t="str">
        <f>IFERROR(VLOOKUP(A40,'[1]02_MASTER_KODE_FASYANKES'!B$3:L$20796,3,FALSE),"N/A (BELUM VALID)")</f>
        <v>Puskesmas</v>
      </c>
      <c r="Q40" s="352" t="str">
        <f>IFERROR(VLOOKUP(LEFT(G40,4),'[1]04_MASTER_KODE_SDMK'!B$5:F$165,3,FALSE),"N/A (BELUM VALID)")</f>
        <v>04. Kebidanan</v>
      </c>
      <c r="R40" s="352" t="str">
        <f>IFERROR(VLOOKUP(LEFT(G40,4),'[1]04_MASTER_KODE_SDMK'!B$5:F$165,4,FALSE),"N/A (BELUM VALID)")</f>
        <v>01. Bidan</v>
      </c>
      <c r="S40" s="352" t="str">
        <f>IFERROR(VLOOKUP(LEFT(G40,4),'[1]04_MASTER_KODE_SDMK'!B$5:F$165,5,FALSE),"N/A (BELUM VALID)")</f>
        <v>Bidan Desa</v>
      </c>
      <c r="T40" s="352" t="str">
        <f t="shared" si="0"/>
        <v>VALID</v>
      </c>
      <c r="U40" s="352" t="str">
        <f t="shared" si="1"/>
        <v>Perempuan</v>
      </c>
      <c r="V40" s="352" t="str">
        <f>IFERROR(VLOOKUP(L40,'[1]03_MASTER_KODE_SEKOLAH_PT'!B$5:C$10030,2,FALSE),"N/A (BELUM VALID)")</f>
        <v>Akademi Kebidanan An-Nur Purwodadi</v>
      </c>
      <c r="W40" s="352" t="str">
        <f>IFERROR(VLOOKUP(J40,'[1]05_MASTER_KODE_PRODI'!B$3:E$5003,3,FALSE),"N/A (BELUM VALID)")</f>
        <v>D-3</v>
      </c>
      <c r="X40" s="352" t="str">
        <f>IFERROR(CONCATENATE("VALID (",VLOOKUP(J40,'[1]05_MASTER_KODE_PRODI'!B$3:F$5003,5,FALSE),")"),"N/A (BELUM VALID)")</f>
        <v>VALID (D-3 Kebidanan)</v>
      </c>
      <c r="Y40" s="556">
        <f t="shared" si="2"/>
        <v>1</v>
      </c>
      <c r="Z40" s="557">
        <f t="shared" si="3"/>
        <v>1</v>
      </c>
      <c r="AA40" s="557">
        <f t="shared" si="3"/>
        <v>1</v>
      </c>
      <c r="AB40" s="557">
        <f t="shared" si="3"/>
        <v>1</v>
      </c>
      <c r="AC40" s="557">
        <f t="shared" si="4"/>
        <v>1</v>
      </c>
      <c r="AD40" s="558">
        <f t="shared" si="5"/>
        <v>100</v>
      </c>
    </row>
    <row r="41" spans="1:30">
      <c r="A41" s="533" t="s">
        <v>13526</v>
      </c>
      <c r="B41" s="534" t="s">
        <v>16735</v>
      </c>
      <c r="C41" s="534" t="s">
        <v>16736</v>
      </c>
      <c r="D41" s="544" t="s">
        <v>16737</v>
      </c>
      <c r="E41" s="481" t="s">
        <v>1662</v>
      </c>
      <c r="F41" s="481">
        <v>131</v>
      </c>
      <c r="G41" s="537">
        <v>22017</v>
      </c>
      <c r="H41" s="534" t="s">
        <v>16760</v>
      </c>
      <c r="I41" s="539"/>
      <c r="J41" s="539">
        <v>15401</v>
      </c>
      <c r="K41" s="539">
        <v>2001</v>
      </c>
      <c r="L41" s="534" t="s">
        <v>8943</v>
      </c>
      <c r="M41" s="352" t="str">
        <f>IFERROR(CONCATENATE("VALID (",VLOOKUP(A41,'[1]02_MASTER_KODE_FASYANKES'!B$3:L$20796,2,FALSE),")"),"N/A (BELUM VALID)")</f>
        <v>VALID (WONOSALAM  2)</v>
      </c>
      <c r="N41" s="352" t="str">
        <f>IFERROR(VLOOKUP(A41,'[1]02_MASTER_KODE_FASYANKES'!B$3:L$20796,10,FALSE),"N/A (BELUM VALID)")</f>
        <v>JAWA TENGAH</v>
      </c>
      <c r="O41" s="352" t="str">
        <f>IFERROR(VLOOKUP(A41,'[1]02_MASTER_KODE_FASYANKES'!B$3:L$20796,11,FALSE),"N/A (BELUM VALID)")</f>
        <v>DEMAK</v>
      </c>
      <c r="P41" s="352" t="str">
        <f>IFERROR(VLOOKUP(A41,'[1]02_MASTER_KODE_FASYANKES'!B$3:L$20796,3,FALSE),"N/A (BELUM VALID)")</f>
        <v>Puskesmas</v>
      </c>
      <c r="Q41" s="352" t="str">
        <f>IFERROR(VLOOKUP(LEFT(G41,4),'[1]04_MASTER_KODE_SDMK'!B$5:F$165,3,FALSE),"N/A (BELUM VALID)")</f>
        <v>04. Kebidanan</v>
      </c>
      <c r="R41" s="352" t="str">
        <f>IFERROR(VLOOKUP(LEFT(G41,4),'[1]04_MASTER_KODE_SDMK'!B$5:F$165,4,FALSE),"N/A (BELUM VALID)")</f>
        <v>01. Bidan</v>
      </c>
      <c r="S41" s="352" t="str">
        <f>IFERROR(VLOOKUP(LEFT(G41,4),'[1]04_MASTER_KODE_SDMK'!B$5:F$165,5,FALSE),"N/A (BELUM VALID)")</f>
        <v>Bidan</v>
      </c>
      <c r="T41" s="352" t="str">
        <f t="shared" si="0"/>
        <v>VALID</v>
      </c>
      <c r="U41" s="352" t="str">
        <f t="shared" si="1"/>
        <v>Perempuan</v>
      </c>
      <c r="V41" s="352" t="str">
        <f>IFERROR(VLOOKUP(L41,'[1]03_MASTER_KODE_SEKOLAH_PT'!B$5:C$10030,2,FALSE),"N/A (BELUM VALID)")</f>
        <v xml:space="preserve">Akademi Kebidanan Pemerintah Kabupaten Kudus </v>
      </c>
      <c r="W41" s="352" t="str">
        <f>IFERROR(VLOOKUP(J41,'[1]05_MASTER_KODE_PRODI'!B$3:E$5003,3,FALSE),"N/A (BELUM VALID)")</f>
        <v>D-3</v>
      </c>
      <c r="X41" s="352" t="str">
        <f>IFERROR(CONCATENATE("VALID (",VLOOKUP(J41,'[1]05_MASTER_KODE_PRODI'!B$3:F$5003,5,FALSE),")"),"N/A (BELUM VALID)")</f>
        <v>VALID (D-3 Kebidanan)</v>
      </c>
      <c r="Y41" s="556">
        <f t="shared" si="2"/>
        <v>1</v>
      </c>
      <c r="Z41" s="557">
        <f t="shared" si="3"/>
        <v>1</v>
      </c>
      <c r="AA41" s="557">
        <f t="shared" si="3"/>
        <v>1</v>
      </c>
      <c r="AB41" s="557">
        <f t="shared" si="3"/>
        <v>1</v>
      </c>
      <c r="AC41" s="557">
        <f t="shared" si="4"/>
        <v>1</v>
      </c>
      <c r="AD41" s="558">
        <f t="shared" si="5"/>
        <v>100</v>
      </c>
    </row>
    <row r="42" spans="1:30">
      <c r="A42" s="533" t="s">
        <v>13526</v>
      </c>
      <c r="B42" s="534" t="s">
        <v>16738</v>
      </c>
      <c r="C42" s="539"/>
      <c r="D42" s="535" t="s">
        <v>16739</v>
      </c>
      <c r="E42" s="481" t="s">
        <v>1662</v>
      </c>
      <c r="F42" s="481">
        <v>142</v>
      </c>
      <c r="G42" s="547">
        <v>41026</v>
      </c>
      <c r="H42" s="534" t="s">
        <v>16761</v>
      </c>
      <c r="I42" s="539"/>
      <c r="J42" s="326">
        <v>13201</v>
      </c>
      <c r="K42" s="539">
        <v>2012</v>
      </c>
      <c r="L42" s="572" t="s">
        <v>16877</v>
      </c>
      <c r="M42" s="352" t="str">
        <f>IFERROR(CONCATENATE("VALID (",VLOOKUP(A42,'[1]02_MASTER_KODE_FASYANKES'!B$3:L$20796,2,FALSE),")"),"N/A (BELUM VALID)")</f>
        <v>VALID (WONOSALAM  2)</v>
      </c>
      <c r="N42" s="352" t="str">
        <f>IFERROR(VLOOKUP(A42,'[1]02_MASTER_KODE_FASYANKES'!B$3:L$20796,10,FALSE),"N/A (BELUM VALID)")</f>
        <v>JAWA TENGAH</v>
      </c>
      <c r="O42" s="352" t="str">
        <f>IFERROR(VLOOKUP(A42,'[1]02_MASTER_KODE_FASYANKES'!B$3:L$20796,11,FALSE),"N/A (BELUM VALID)")</f>
        <v>DEMAK</v>
      </c>
      <c r="P42" s="352" t="str">
        <f>IFERROR(VLOOKUP(A42,'[1]02_MASTER_KODE_FASYANKES'!B$3:L$20796,3,FALSE),"N/A (BELUM VALID)")</f>
        <v>Puskesmas</v>
      </c>
      <c r="Q42" s="352" t="str">
        <f>IFERROR(VLOOKUP(LEFT(G42,4),'[1]04_MASTER_KODE_SDMK'!B$5:F$165,3,FALSE),"N/A (BELUM VALID)")</f>
        <v>06. Kesehatan Masyarakat</v>
      </c>
      <c r="R42" s="352" t="str">
        <f>IFERROR(VLOOKUP(LEFT(G42,4),'[1]04_MASTER_KODE_SDMK'!B$5:F$165,4,FALSE),"N/A (BELUM VALID)")</f>
        <v>03. Promosi Kesehatan</v>
      </c>
      <c r="S42" s="352" t="str">
        <f>IFERROR(VLOOKUP(LEFT(G42,4),'[1]04_MASTER_KODE_SDMK'!B$5:F$165,5,FALSE),"N/A (BELUM VALID)")</f>
        <v>Promosi Kesehatan</v>
      </c>
      <c r="T42" s="352" t="str">
        <f t="shared" si="0"/>
        <v>VALID</v>
      </c>
      <c r="U42" s="352" t="str">
        <f t="shared" si="1"/>
        <v>Perempuan</v>
      </c>
      <c r="V42" s="352" t="str">
        <f>IFERROR(VLOOKUP(L42,'[1]03_MASTER_KODE_SEKOLAH_PT'!B$5:C$10030,2,FALSE),"N/A (BELUM VALID)")</f>
        <v>N/A (BELUM VALID)</v>
      </c>
      <c r="W42" s="352" t="str">
        <f>IFERROR(VLOOKUP(J42,'[1]05_MASTER_KODE_PRODI'!B$3:E$5003,3,FALSE),"N/A (BELUM VALID)")</f>
        <v>S-1</v>
      </c>
      <c r="X42" s="352" t="str">
        <f>IFERROR(CONCATENATE("VALID (",VLOOKUP(J42,'[1]05_MASTER_KODE_PRODI'!B$3:F$5003,5,FALSE),")"),"N/A (BELUM VALID)")</f>
        <v>VALID (S-1 Kesehatan Masyarakat)</v>
      </c>
      <c r="Y42" s="556">
        <f t="shared" si="2"/>
        <v>1</v>
      </c>
      <c r="Z42" s="557">
        <f t="shared" si="3"/>
        <v>1</v>
      </c>
      <c r="AA42" s="557">
        <f t="shared" si="3"/>
        <v>1</v>
      </c>
      <c r="AB42" s="557">
        <f t="shared" si="3"/>
        <v>1</v>
      </c>
      <c r="AC42" s="557">
        <f t="shared" si="4"/>
        <v>1</v>
      </c>
      <c r="AD42" s="558">
        <f t="shared" si="5"/>
        <v>100</v>
      </c>
    </row>
    <row r="43" spans="1:30">
      <c r="A43" s="533" t="s">
        <v>13526</v>
      </c>
      <c r="B43" s="534" t="s">
        <v>16740</v>
      </c>
      <c r="C43" s="539"/>
      <c r="D43" s="539" t="s">
        <v>16741</v>
      </c>
      <c r="E43" s="481" t="s">
        <v>1661</v>
      </c>
      <c r="F43" s="481">
        <v>321</v>
      </c>
      <c r="G43" s="547">
        <v>91996</v>
      </c>
      <c r="H43" s="534" t="s">
        <v>16762</v>
      </c>
      <c r="I43" s="539"/>
      <c r="J43" s="539" t="s">
        <v>577</v>
      </c>
      <c r="K43" s="539">
        <v>2006</v>
      </c>
      <c r="L43" s="539" t="s">
        <v>16865</v>
      </c>
      <c r="M43" s="352" t="str">
        <f>IFERROR(CONCATENATE("VALID (",VLOOKUP(A43,'[1]02_MASTER_KODE_FASYANKES'!B$3:L$20796,2,FALSE),")"),"N/A (BELUM VALID)")</f>
        <v>VALID (WONOSALAM  2)</v>
      </c>
      <c r="N43" s="352" t="str">
        <f>IFERROR(VLOOKUP(A43,'[1]02_MASTER_KODE_FASYANKES'!B$3:L$20796,10,FALSE),"N/A (BELUM VALID)")</f>
        <v>JAWA TENGAH</v>
      </c>
      <c r="O43" s="352" t="str">
        <f>IFERROR(VLOOKUP(A43,'[1]02_MASTER_KODE_FASYANKES'!B$3:L$20796,11,FALSE),"N/A (BELUM VALID)")</f>
        <v>DEMAK</v>
      </c>
      <c r="P43" s="352" t="str">
        <f>IFERROR(VLOOKUP(A43,'[1]02_MASTER_KODE_FASYANKES'!B$3:L$20796,3,FALSE),"N/A (BELUM VALID)")</f>
        <v>Puskesmas</v>
      </c>
      <c r="Q43" s="352" t="str">
        <f>IFERROR(VLOOKUP(LEFT(G43,4),'[1]04_MASTER_KODE_SDMK'!B$5:F$165,3,FALSE),"N/A (BELUM VALID)")</f>
        <v>14. Tenaga Penunjang</v>
      </c>
      <c r="R43" s="352" t="str">
        <f>IFERROR(VLOOKUP(LEFT(G43,4),'[1]04_MASTER_KODE_SDMK'!B$5:F$165,4,FALSE),"N/A (BELUM VALID)")</f>
        <v>02. Dukungan Manajemen</v>
      </c>
      <c r="S43" s="352" t="str">
        <f>IFERROR(VLOOKUP(LEFT(G43,4),'[1]04_MASTER_KODE_SDMK'!B$5:F$165,5,FALSE),"N/A (BELUM VALID)")</f>
        <v>Tenaga Umum Lainnya yang belum tercantum</v>
      </c>
      <c r="T43" s="352" t="str">
        <f t="shared" si="0"/>
        <v>VALID</v>
      </c>
      <c r="U43" s="352" t="str">
        <f t="shared" si="1"/>
        <v>Laki-Laki</v>
      </c>
      <c r="V43" s="352" t="str">
        <f>IFERROR(VLOOKUP(L43,'[1]03_MASTER_KODE_SEKOLAH_PT'!B$5:C$10030,2,FALSE),"N/A (BELUM VALID)")</f>
        <v>N/A (BELUM VALID)</v>
      </c>
      <c r="W43" s="352" t="str">
        <f>IFERROR(VLOOKUP(J43,'[1]05_MASTER_KODE_PRODI'!B$3:E$5003,3,FALSE),"N/A (BELUM VALID)")</f>
        <v>SMP / Setara</v>
      </c>
      <c r="X43" s="352" t="str">
        <f>IFERROR(CONCATENATE("VALID (",VLOOKUP(J43,'[1]05_MASTER_KODE_PRODI'!B$3:F$5003,5,FALSE),")"),"N/A (BELUM VALID)")</f>
        <v>VALID (SMP / Setara Sekolah Menengah Pertama)</v>
      </c>
      <c r="Y43" s="556">
        <f t="shared" si="2"/>
        <v>1</v>
      </c>
      <c r="Z43" s="557">
        <f t="shared" si="3"/>
        <v>1</v>
      </c>
      <c r="AA43" s="557">
        <f t="shared" si="3"/>
        <v>1</v>
      </c>
      <c r="AB43" s="557">
        <f t="shared" si="3"/>
        <v>1</v>
      </c>
      <c r="AC43" s="557">
        <f t="shared" si="4"/>
        <v>1</v>
      </c>
      <c r="AD43" s="558">
        <f t="shared" si="5"/>
        <v>100</v>
      </c>
    </row>
    <row r="44" spans="1:30">
      <c r="A44" s="533" t="s">
        <v>13526</v>
      </c>
      <c r="B44" s="534" t="s">
        <v>16742</v>
      </c>
      <c r="C44" s="539"/>
      <c r="D44" s="539" t="s">
        <v>16743</v>
      </c>
      <c r="E44" s="481" t="s">
        <v>1662</v>
      </c>
      <c r="F44" s="481">
        <v>321</v>
      </c>
      <c r="G44" s="326">
        <v>22010</v>
      </c>
      <c r="H44" s="534" t="s">
        <v>16763</v>
      </c>
      <c r="I44" s="539"/>
      <c r="J44" s="539">
        <v>15401</v>
      </c>
      <c r="K44" s="539">
        <v>2012</v>
      </c>
      <c r="L44" s="534" t="s">
        <v>8943</v>
      </c>
      <c r="M44" s="352" t="str">
        <f>IFERROR(CONCATENATE("VALID (",VLOOKUP(A44,'[1]02_MASTER_KODE_FASYANKES'!B$3:L$20796,2,FALSE),")"),"N/A (BELUM VALID)")</f>
        <v>VALID (WONOSALAM  2)</v>
      </c>
      <c r="N44" s="352" t="str">
        <f>IFERROR(VLOOKUP(A44,'[1]02_MASTER_KODE_FASYANKES'!B$3:L$20796,10,FALSE),"N/A (BELUM VALID)")</f>
        <v>JAWA TENGAH</v>
      </c>
      <c r="O44" s="352" t="str">
        <f>IFERROR(VLOOKUP(A44,'[1]02_MASTER_KODE_FASYANKES'!B$3:L$20796,11,FALSE),"N/A (BELUM VALID)")</f>
        <v>DEMAK</v>
      </c>
      <c r="P44" s="352" t="str">
        <f>IFERROR(VLOOKUP(A44,'[1]02_MASTER_KODE_FASYANKES'!B$3:L$20796,3,FALSE),"N/A (BELUM VALID)")</f>
        <v>Puskesmas</v>
      </c>
      <c r="Q44" s="352" t="str">
        <f>IFERROR(VLOOKUP(LEFT(G44,4),'[1]04_MASTER_KODE_SDMK'!B$5:F$165,3,FALSE),"N/A (BELUM VALID)")</f>
        <v>04. Kebidanan</v>
      </c>
      <c r="R44" s="352" t="str">
        <f>IFERROR(VLOOKUP(LEFT(G44,4),'[1]04_MASTER_KODE_SDMK'!B$5:F$165,4,FALSE),"N/A (BELUM VALID)")</f>
        <v>01. Bidan</v>
      </c>
      <c r="S44" s="352" t="str">
        <f>IFERROR(VLOOKUP(LEFT(G44,4),'[1]04_MASTER_KODE_SDMK'!B$5:F$165,5,FALSE),"N/A (BELUM VALID)")</f>
        <v>Bidan</v>
      </c>
      <c r="T44" s="352" t="str">
        <f t="shared" si="0"/>
        <v>VALID</v>
      </c>
      <c r="U44" s="352" t="str">
        <f t="shared" si="1"/>
        <v>Perempuan</v>
      </c>
      <c r="V44" s="352" t="str">
        <f>IFERROR(VLOOKUP(L44,'[1]03_MASTER_KODE_SEKOLAH_PT'!B$5:C$10030,2,FALSE),"N/A (BELUM VALID)")</f>
        <v xml:space="preserve">Akademi Kebidanan Pemerintah Kabupaten Kudus </v>
      </c>
      <c r="W44" s="352" t="str">
        <f>IFERROR(VLOOKUP(J44,'[1]05_MASTER_KODE_PRODI'!B$3:E$5003,3,FALSE),"N/A (BELUM VALID)")</f>
        <v>D-3</v>
      </c>
      <c r="X44" s="352" t="str">
        <f>IFERROR(CONCATENATE("VALID (",VLOOKUP(J44,'[1]05_MASTER_KODE_PRODI'!B$3:F$5003,5,FALSE),")"),"N/A (BELUM VALID)")</f>
        <v>VALID (D-3 Kebidanan)</v>
      </c>
      <c r="Y44" s="556">
        <f t="shared" si="2"/>
        <v>1</v>
      </c>
      <c r="Z44" s="557">
        <f t="shared" si="3"/>
        <v>1</v>
      </c>
      <c r="AA44" s="557">
        <f t="shared" si="3"/>
        <v>1</v>
      </c>
      <c r="AB44" s="557">
        <f t="shared" si="3"/>
        <v>1</v>
      </c>
      <c r="AC44" s="557">
        <f t="shared" si="4"/>
        <v>1</v>
      </c>
      <c r="AD44" s="558">
        <f t="shared" si="5"/>
        <v>100</v>
      </c>
    </row>
    <row r="45" spans="1:30">
      <c r="A45" s="533" t="s">
        <v>13526</v>
      </c>
      <c r="B45" s="534" t="s">
        <v>16792</v>
      </c>
      <c r="C45" s="539"/>
      <c r="D45" s="539" t="s">
        <v>16764</v>
      </c>
      <c r="E45" s="481" t="s">
        <v>1662</v>
      </c>
      <c r="F45" s="481">
        <v>321</v>
      </c>
      <c r="G45" s="537">
        <v>21010</v>
      </c>
      <c r="H45" s="534" t="s">
        <v>16765</v>
      </c>
      <c r="I45" s="539"/>
      <c r="J45" s="539">
        <v>14401</v>
      </c>
      <c r="K45" s="539">
        <v>2014</v>
      </c>
      <c r="L45" s="534" t="s">
        <v>8928</v>
      </c>
      <c r="M45" s="352" t="str">
        <f>IFERROR(CONCATENATE("VALID (",VLOOKUP(A45,'[1]02_MASTER_KODE_FASYANKES'!B$3:L$20796,2,FALSE),")"),"N/A (BELUM VALID)")</f>
        <v>VALID (WONOSALAM  2)</v>
      </c>
      <c r="N45" s="352" t="str">
        <f>IFERROR(VLOOKUP(A45,'[1]02_MASTER_KODE_FASYANKES'!B$3:L$20796,10,FALSE),"N/A (BELUM VALID)")</f>
        <v>JAWA TENGAH</v>
      </c>
      <c r="O45" s="352" t="str">
        <f>IFERROR(VLOOKUP(A45,'[1]02_MASTER_KODE_FASYANKES'!B$3:L$20796,11,FALSE),"N/A (BELUM VALID)")</f>
        <v>DEMAK</v>
      </c>
      <c r="P45" s="352" t="str">
        <f>IFERROR(VLOOKUP(A45,'[1]02_MASTER_KODE_FASYANKES'!B$3:L$20796,3,FALSE),"N/A (BELUM VALID)")</f>
        <v>Puskesmas</v>
      </c>
      <c r="Q45" s="352" t="str">
        <f>IFERROR(VLOOKUP(LEFT(G45,4),'[1]04_MASTER_KODE_SDMK'!B$5:F$165,3,FALSE),"N/A (BELUM VALID)")</f>
        <v>03. Keperawatan</v>
      </c>
      <c r="R45" s="352" t="str">
        <f>IFERROR(VLOOKUP(LEFT(G45,4),'[1]04_MASTER_KODE_SDMK'!B$5:F$165,4,FALSE),"N/A (BELUM VALID)")</f>
        <v>01. Perawat Kesehatan Masyarakat</v>
      </c>
      <c r="S45" s="352" t="str">
        <f>IFERROR(VLOOKUP(LEFT(G45,4),'[1]04_MASTER_KODE_SDMK'!B$5:F$165,5,FALSE),"N/A (BELUM VALID)")</f>
        <v>Perawat (Non Ners)</v>
      </c>
      <c r="T45" s="352" t="str">
        <f t="shared" si="0"/>
        <v>VALID</v>
      </c>
      <c r="U45" s="352" t="str">
        <f t="shared" si="1"/>
        <v>Perempuan</v>
      </c>
      <c r="V45" s="352" t="str">
        <f>IFERROR(VLOOKUP(L45,'[1]03_MASTER_KODE_SEKOLAH_PT'!B$5:C$10030,2,FALSE),"N/A (BELUM VALID)")</f>
        <v>Akademi Keperawatan Islam Sultan Agung Semarang</v>
      </c>
      <c r="W45" s="352" t="str">
        <f>IFERROR(VLOOKUP(J45,'[1]05_MASTER_KODE_PRODI'!B$3:E$5003,3,FALSE),"N/A (BELUM VALID)")</f>
        <v>D-3</v>
      </c>
      <c r="X45" s="352" t="str">
        <f>IFERROR(CONCATENATE("VALID (",VLOOKUP(J45,'[1]05_MASTER_KODE_PRODI'!B$3:F$5003,5,FALSE),")"),"N/A (BELUM VALID)")</f>
        <v>VALID (D-3 Keperawatan)</v>
      </c>
      <c r="Y45" s="556">
        <f t="shared" si="2"/>
        <v>1</v>
      </c>
      <c r="Z45" s="557">
        <f t="shared" si="3"/>
        <v>1</v>
      </c>
      <c r="AA45" s="557">
        <f t="shared" si="3"/>
        <v>1</v>
      </c>
      <c r="AB45" s="557">
        <f t="shared" si="3"/>
        <v>1</v>
      </c>
      <c r="AC45" s="557">
        <f t="shared" si="4"/>
        <v>1</v>
      </c>
      <c r="AD45" s="558">
        <f t="shared" si="5"/>
        <v>100</v>
      </c>
    </row>
    <row r="46" spans="1:30">
      <c r="A46" s="533" t="s">
        <v>13526</v>
      </c>
      <c r="B46" s="534" t="s">
        <v>16744</v>
      </c>
      <c r="C46" s="539"/>
      <c r="D46" s="539" t="s">
        <v>16745</v>
      </c>
      <c r="E46" s="481" t="s">
        <v>1662</v>
      </c>
      <c r="F46" s="481">
        <v>321</v>
      </c>
      <c r="G46" s="547">
        <v>22010</v>
      </c>
      <c r="H46" s="534" t="s">
        <v>16763</v>
      </c>
      <c r="I46" s="539"/>
      <c r="J46" s="539">
        <v>15401</v>
      </c>
      <c r="K46" s="539">
        <v>2007</v>
      </c>
      <c r="L46" s="534" t="s">
        <v>16746</v>
      </c>
      <c r="M46" s="352" t="str">
        <f>IFERROR(CONCATENATE("VALID (",VLOOKUP(A46,'[1]02_MASTER_KODE_FASYANKES'!B$3:L$20796,2,FALSE),")"),"N/A (BELUM VALID)")</f>
        <v>VALID (WONOSALAM  2)</v>
      </c>
      <c r="N46" s="352" t="str">
        <f>IFERROR(VLOOKUP(A46,'[1]02_MASTER_KODE_FASYANKES'!B$3:L$20796,10,FALSE),"N/A (BELUM VALID)")</f>
        <v>JAWA TENGAH</v>
      </c>
      <c r="O46" s="352" t="str">
        <f>IFERROR(VLOOKUP(A46,'[1]02_MASTER_KODE_FASYANKES'!B$3:L$20796,11,FALSE),"N/A (BELUM VALID)")</f>
        <v>DEMAK</v>
      </c>
      <c r="P46" s="352" t="str">
        <f>IFERROR(VLOOKUP(A46,'[1]02_MASTER_KODE_FASYANKES'!B$3:L$20796,3,FALSE),"N/A (BELUM VALID)")</f>
        <v>Puskesmas</v>
      </c>
      <c r="Q46" s="352" t="str">
        <f>IFERROR(VLOOKUP(LEFT(G46,4),'[1]04_MASTER_KODE_SDMK'!B$5:F$165,3,FALSE),"N/A (BELUM VALID)")</f>
        <v>04. Kebidanan</v>
      </c>
      <c r="R46" s="352" t="str">
        <f>IFERROR(VLOOKUP(LEFT(G46,4),'[1]04_MASTER_KODE_SDMK'!B$5:F$165,4,FALSE),"N/A (BELUM VALID)")</f>
        <v>01. Bidan</v>
      </c>
      <c r="S46" s="352" t="str">
        <f>IFERROR(VLOOKUP(LEFT(G46,4),'[1]04_MASTER_KODE_SDMK'!B$5:F$165,5,FALSE),"N/A (BELUM VALID)")</f>
        <v>Bidan</v>
      </c>
      <c r="T46" s="352" t="str">
        <f t="shared" si="0"/>
        <v>VALID</v>
      </c>
      <c r="U46" s="352" t="str">
        <f t="shared" si="1"/>
        <v>Perempuan</v>
      </c>
      <c r="V46" s="352" t="str">
        <f>IFERROR(VLOOKUP(L46,'[1]03_MASTER_KODE_SEKOLAH_PT'!B$5:C$10030,2,FALSE),"N/A (BELUM VALID)")</f>
        <v>N/A (BELUM VALID)</v>
      </c>
      <c r="W46" s="352" t="str">
        <f>IFERROR(VLOOKUP(J46,'[1]05_MASTER_KODE_PRODI'!B$3:E$5003,3,FALSE),"N/A (BELUM VALID)")</f>
        <v>D-3</v>
      </c>
      <c r="X46" s="352" t="str">
        <f>IFERROR(CONCATENATE("VALID (",VLOOKUP(J46,'[1]05_MASTER_KODE_PRODI'!B$3:F$5003,5,FALSE),")"),"N/A (BELUM VALID)")</f>
        <v>VALID (D-3 Kebidanan)</v>
      </c>
      <c r="Y46" s="556">
        <f t="shared" si="2"/>
        <v>1</v>
      </c>
      <c r="Z46" s="557">
        <f t="shared" si="3"/>
        <v>1</v>
      </c>
      <c r="AA46" s="557">
        <f t="shared" si="3"/>
        <v>1</v>
      </c>
      <c r="AB46" s="557">
        <f t="shared" si="3"/>
        <v>1</v>
      </c>
      <c r="AC46" s="557">
        <f t="shared" si="4"/>
        <v>1</v>
      </c>
      <c r="AD46" s="558">
        <f t="shared" si="5"/>
        <v>100</v>
      </c>
    </row>
    <row r="47" spans="1:30">
      <c r="A47" s="533" t="s">
        <v>13526</v>
      </c>
      <c r="B47" s="534" t="s">
        <v>16747</v>
      </c>
      <c r="C47" s="539"/>
      <c r="D47" s="539" t="s">
        <v>16748</v>
      </c>
      <c r="E47" s="481" t="s">
        <v>1662</v>
      </c>
      <c r="F47" s="481">
        <v>321</v>
      </c>
      <c r="G47" s="547">
        <v>22010</v>
      </c>
      <c r="H47" s="534" t="s">
        <v>16763</v>
      </c>
      <c r="I47" s="539"/>
      <c r="J47" s="539">
        <v>15302</v>
      </c>
      <c r="K47" s="539">
        <v>2015</v>
      </c>
      <c r="L47" s="520" t="s">
        <v>3102</v>
      </c>
      <c r="M47" s="352" t="str">
        <f>IFERROR(CONCATENATE("VALID (",VLOOKUP(A47,'[1]02_MASTER_KODE_FASYANKES'!B$3:L$20796,2,FALSE),")"),"N/A (BELUM VALID)")</f>
        <v>VALID (WONOSALAM  2)</v>
      </c>
      <c r="N47" s="352" t="str">
        <f>IFERROR(VLOOKUP(A47,'[1]02_MASTER_KODE_FASYANKES'!B$3:L$20796,10,FALSE),"N/A (BELUM VALID)")</f>
        <v>JAWA TENGAH</v>
      </c>
      <c r="O47" s="352" t="str">
        <f>IFERROR(VLOOKUP(A47,'[1]02_MASTER_KODE_FASYANKES'!B$3:L$20796,11,FALSE),"N/A (BELUM VALID)")</f>
        <v>DEMAK</v>
      </c>
      <c r="P47" s="352" t="str">
        <f>IFERROR(VLOOKUP(A47,'[1]02_MASTER_KODE_FASYANKES'!B$3:L$20796,3,FALSE),"N/A (BELUM VALID)")</f>
        <v>Puskesmas</v>
      </c>
      <c r="Q47" s="352" t="str">
        <f>IFERROR(VLOOKUP(LEFT(G47,4),'[1]04_MASTER_KODE_SDMK'!B$5:F$165,3,FALSE),"N/A (BELUM VALID)")</f>
        <v>04. Kebidanan</v>
      </c>
      <c r="R47" s="352" t="str">
        <f>IFERROR(VLOOKUP(LEFT(G47,4),'[1]04_MASTER_KODE_SDMK'!B$5:F$165,4,FALSE),"N/A (BELUM VALID)")</f>
        <v>01. Bidan</v>
      </c>
      <c r="S47" s="352" t="str">
        <f>IFERROR(VLOOKUP(LEFT(G47,4),'[1]04_MASTER_KODE_SDMK'!B$5:F$165,5,FALSE),"N/A (BELUM VALID)")</f>
        <v>Bidan</v>
      </c>
      <c r="T47" s="352" t="str">
        <f t="shared" si="0"/>
        <v>VALID</v>
      </c>
      <c r="U47" s="352" t="str">
        <f t="shared" si="1"/>
        <v>Perempuan</v>
      </c>
      <c r="V47" s="352" t="str">
        <f>IFERROR(VLOOKUP(L47,'[1]03_MASTER_KODE_SEKOLAH_PT'!B$5:C$10030,2,FALSE),"N/A (BELUM VALID)")</f>
        <v>Sekolah Tinggi Ilmu Kesehatan Aisyiyah Yogyakarta</v>
      </c>
      <c r="W47" s="352" t="str">
        <f>IFERROR(VLOOKUP(J47,'[1]05_MASTER_KODE_PRODI'!B$3:E$5003,3,FALSE),"N/A (BELUM VALID)")</f>
        <v>D-4</v>
      </c>
      <c r="X47" s="352" t="str">
        <f>IFERROR(CONCATENATE("VALID (",VLOOKUP(J47,'[1]05_MASTER_KODE_PRODI'!B$3:F$5003,5,FALSE),")"),"N/A (BELUM VALID)")</f>
        <v>VALID (D-4 Kebidanan)</v>
      </c>
      <c r="Y47" s="556">
        <f t="shared" si="2"/>
        <v>1</v>
      </c>
      <c r="Z47" s="557">
        <f t="shared" si="3"/>
        <v>1</v>
      </c>
      <c r="AA47" s="557">
        <f t="shared" si="3"/>
        <v>1</v>
      </c>
      <c r="AB47" s="557">
        <f t="shared" si="3"/>
        <v>1</v>
      </c>
      <c r="AC47" s="557">
        <f t="shared" si="4"/>
        <v>1</v>
      </c>
      <c r="AD47" s="558">
        <f t="shared" si="5"/>
        <v>100</v>
      </c>
    </row>
    <row r="48" spans="1:30">
      <c r="A48" s="533" t="s">
        <v>13526</v>
      </c>
      <c r="B48" s="534" t="s">
        <v>16749</v>
      </c>
      <c r="C48" s="539"/>
      <c r="D48" s="539" t="s">
        <v>16750</v>
      </c>
      <c r="E48" s="481" t="s">
        <v>1662</v>
      </c>
      <c r="F48" s="481">
        <v>321</v>
      </c>
      <c r="G48" s="547">
        <v>22010</v>
      </c>
      <c r="H48" s="534" t="s">
        <v>16766</v>
      </c>
      <c r="I48" s="539"/>
      <c r="J48" s="539">
        <v>15401</v>
      </c>
      <c r="K48" s="539">
        <v>2014</v>
      </c>
      <c r="L48" s="520" t="s">
        <v>5066</v>
      </c>
      <c r="M48" s="352" t="str">
        <f>IFERROR(CONCATENATE("VALID (",VLOOKUP(A48,'[1]02_MASTER_KODE_FASYANKES'!B$3:L$20796,2,FALSE),")"),"N/A (BELUM VALID)")</f>
        <v>VALID (WONOSALAM  2)</v>
      </c>
      <c r="N48" s="352" t="str">
        <f>IFERROR(VLOOKUP(A48,'[1]02_MASTER_KODE_FASYANKES'!B$3:L$20796,10,FALSE),"N/A (BELUM VALID)")</f>
        <v>JAWA TENGAH</v>
      </c>
      <c r="O48" s="352" t="str">
        <f>IFERROR(VLOOKUP(A48,'[1]02_MASTER_KODE_FASYANKES'!B$3:L$20796,11,FALSE),"N/A (BELUM VALID)")</f>
        <v>DEMAK</v>
      </c>
      <c r="P48" s="352" t="str">
        <f>IFERROR(VLOOKUP(A48,'[1]02_MASTER_KODE_FASYANKES'!B$3:L$20796,3,FALSE),"N/A (BELUM VALID)")</f>
        <v>Puskesmas</v>
      </c>
      <c r="Q48" s="352" t="str">
        <f>IFERROR(VLOOKUP(LEFT(G48,4),'[1]04_MASTER_KODE_SDMK'!B$5:F$165,3,FALSE),"N/A (BELUM VALID)")</f>
        <v>04. Kebidanan</v>
      </c>
      <c r="R48" s="352" t="str">
        <f>IFERROR(VLOOKUP(LEFT(G48,4),'[1]04_MASTER_KODE_SDMK'!B$5:F$165,4,FALSE),"N/A (BELUM VALID)")</f>
        <v>01. Bidan</v>
      </c>
      <c r="S48" s="352" t="str">
        <f>IFERROR(VLOOKUP(LEFT(G48,4),'[1]04_MASTER_KODE_SDMK'!B$5:F$165,5,FALSE),"N/A (BELUM VALID)")</f>
        <v>Bidan</v>
      </c>
      <c r="T48" s="352" t="str">
        <f t="shared" si="0"/>
        <v>VALID</v>
      </c>
      <c r="U48" s="352" t="str">
        <f t="shared" si="1"/>
        <v>Perempuan</v>
      </c>
      <c r="V48" s="352" t="str">
        <f>IFERROR(VLOOKUP(L48,'[1]03_MASTER_KODE_SEKOLAH_PT'!B$5:C$10030,2,FALSE),"N/A (BELUM VALID)")</f>
        <v>STIKES Karya Husada Semarang</v>
      </c>
      <c r="W48" s="352" t="str">
        <f>IFERROR(VLOOKUP(J48,'[1]05_MASTER_KODE_PRODI'!B$3:E$5003,3,FALSE),"N/A (BELUM VALID)")</f>
        <v>D-3</v>
      </c>
      <c r="X48" s="352" t="str">
        <f>IFERROR(CONCATENATE("VALID (",VLOOKUP(J48,'[1]05_MASTER_KODE_PRODI'!B$3:F$5003,5,FALSE),")"),"N/A (BELUM VALID)")</f>
        <v>VALID (D-3 Kebidanan)</v>
      </c>
      <c r="Y48" s="556">
        <f t="shared" si="2"/>
        <v>1</v>
      </c>
      <c r="Z48" s="557">
        <f t="shared" si="3"/>
        <v>1</v>
      </c>
      <c r="AA48" s="557">
        <f t="shared" si="3"/>
        <v>1</v>
      </c>
      <c r="AB48" s="557">
        <f t="shared" si="3"/>
        <v>1</v>
      </c>
      <c r="AC48" s="557">
        <f t="shared" si="4"/>
        <v>1</v>
      </c>
      <c r="AD48" s="558">
        <f t="shared" si="5"/>
        <v>100</v>
      </c>
    </row>
    <row r="49" spans="1:30">
      <c r="A49" s="533" t="s">
        <v>13526</v>
      </c>
      <c r="B49" s="534" t="s">
        <v>16751</v>
      </c>
      <c r="C49" s="539"/>
      <c r="D49" s="539" t="s">
        <v>16752</v>
      </c>
      <c r="E49" s="481" t="s">
        <v>1662</v>
      </c>
      <c r="F49" s="481">
        <v>321</v>
      </c>
      <c r="G49" s="537">
        <v>21010</v>
      </c>
      <c r="H49" s="534" t="s">
        <v>16767</v>
      </c>
      <c r="I49" s="539"/>
      <c r="J49" s="539">
        <v>14401</v>
      </c>
      <c r="K49" s="539">
        <v>2014</v>
      </c>
      <c r="L49" s="534" t="s">
        <v>8928</v>
      </c>
      <c r="M49" s="352" t="str">
        <f>IFERROR(CONCATENATE("VALID (",VLOOKUP(A49,'[1]02_MASTER_KODE_FASYANKES'!B$3:L$20796,2,FALSE),")"),"N/A (BELUM VALID)")</f>
        <v>VALID (WONOSALAM  2)</v>
      </c>
      <c r="N49" s="352" t="str">
        <f>IFERROR(VLOOKUP(A49,'[1]02_MASTER_KODE_FASYANKES'!B$3:L$20796,10,FALSE),"N/A (BELUM VALID)")</f>
        <v>JAWA TENGAH</v>
      </c>
      <c r="O49" s="352" t="str">
        <f>IFERROR(VLOOKUP(A49,'[1]02_MASTER_KODE_FASYANKES'!B$3:L$20796,11,FALSE),"N/A (BELUM VALID)")</f>
        <v>DEMAK</v>
      </c>
      <c r="P49" s="352" t="str">
        <f>IFERROR(VLOOKUP(A49,'[1]02_MASTER_KODE_FASYANKES'!B$3:L$20796,3,FALSE),"N/A (BELUM VALID)")</f>
        <v>Puskesmas</v>
      </c>
      <c r="Q49" s="352" t="str">
        <f>IFERROR(VLOOKUP(LEFT(G49,4),'[1]04_MASTER_KODE_SDMK'!B$5:F$165,3,FALSE),"N/A (BELUM VALID)")</f>
        <v>03. Keperawatan</v>
      </c>
      <c r="R49" s="352" t="str">
        <f>IFERROR(VLOOKUP(LEFT(G49,4),'[1]04_MASTER_KODE_SDMK'!B$5:F$165,4,FALSE),"N/A (BELUM VALID)")</f>
        <v>01. Perawat Kesehatan Masyarakat</v>
      </c>
      <c r="S49" s="352" t="str">
        <f>IFERROR(VLOOKUP(LEFT(G49,4),'[1]04_MASTER_KODE_SDMK'!B$5:F$165,5,FALSE),"N/A (BELUM VALID)")</f>
        <v>Perawat (Non Ners)</v>
      </c>
      <c r="T49" s="352" t="str">
        <f t="shared" si="0"/>
        <v>VALID</v>
      </c>
      <c r="U49" s="352" t="str">
        <f t="shared" si="1"/>
        <v>Perempuan</v>
      </c>
      <c r="V49" s="352" t="str">
        <f>IFERROR(VLOOKUP(L49,'[1]03_MASTER_KODE_SEKOLAH_PT'!B$5:C$10030,2,FALSE),"N/A (BELUM VALID)")</f>
        <v>Akademi Keperawatan Islam Sultan Agung Semarang</v>
      </c>
      <c r="W49" s="352" t="str">
        <f>IFERROR(VLOOKUP(J49,'[1]05_MASTER_KODE_PRODI'!B$3:E$5003,3,FALSE),"N/A (BELUM VALID)")</f>
        <v>D-3</v>
      </c>
      <c r="X49" s="352" t="str">
        <f>IFERROR(CONCATENATE("VALID (",VLOOKUP(J49,'[1]05_MASTER_KODE_PRODI'!B$3:F$5003,5,FALSE),")"),"N/A (BELUM VALID)")</f>
        <v>VALID (D-3 Keperawatan)</v>
      </c>
      <c r="Y49" s="556">
        <f t="shared" si="2"/>
        <v>1</v>
      </c>
      <c r="Z49" s="557">
        <f t="shared" si="3"/>
        <v>1</v>
      </c>
      <c r="AA49" s="557">
        <f t="shared" si="3"/>
        <v>1</v>
      </c>
      <c r="AB49" s="557">
        <f t="shared" si="3"/>
        <v>1</v>
      </c>
      <c r="AC49" s="557">
        <f t="shared" si="4"/>
        <v>1</v>
      </c>
      <c r="AD49" s="558">
        <f t="shared" si="5"/>
        <v>100</v>
      </c>
    </row>
    <row r="50" spans="1:30">
      <c r="A50" s="533" t="s">
        <v>13526</v>
      </c>
      <c r="B50" s="534" t="s">
        <v>16753</v>
      </c>
      <c r="C50" s="539"/>
      <c r="D50" s="548" t="s">
        <v>16754</v>
      </c>
      <c r="E50" s="481" t="s">
        <v>1662</v>
      </c>
      <c r="F50" s="481">
        <v>321</v>
      </c>
      <c r="G50" s="547">
        <v>22010</v>
      </c>
      <c r="H50" s="534" t="s">
        <v>16768</v>
      </c>
      <c r="I50" s="539"/>
      <c r="J50" s="539">
        <v>15401</v>
      </c>
      <c r="K50" s="539">
        <v>2012</v>
      </c>
      <c r="L50" s="534" t="s">
        <v>8943</v>
      </c>
      <c r="M50" s="352" t="str">
        <f>IFERROR(CONCATENATE("VALID (",VLOOKUP(A50,'[1]02_MASTER_KODE_FASYANKES'!B$3:L$20796,2,FALSE),")"),"N/A (BELUM VALID)")</f>
        <v>VALID (WONOSALAM  2)</v>
      </c>
      <c r="N50" s="352" t="str">
        <f>IFERROR(VLOOKUP(A50,'[1]02_MASTER_KODE_FASYANKES'!B$3:L$20796,10,FALSE),"N/A (BELUM VALID)")</f>
        <v>JAWA TENGAH</v>
      </c>
      <c r="O50" s="352" t="str">
        <f>IFERROR(VLOOKUP(A50,'[1]02_MASTER_KODE_FASYANKES'!B$3:L$20796,11,FALSE),"N/A (BELUM VALID)")</f>
        <v>DEMAK</v>
      </c>
      <c r="P50" s="352" t="str">
        <f>IFERROR(VLOOKUP(A50,'[1]02_MASTER_KODE_FASYANKES'!B$3:L$20796,3,FALSE),"N/A (BELUM VALID)")</f>
        <v>Puskesmas</v>
      </c>
      <c r="Q50" s="352" t="str">
        <f>IFERROR(VLOOKUP(LEFT(G50,4),'[1]04_MASTER_KODE_SDMK'!B$5:F$165,3,FALSE),"N/A (BELUM VALID)")</f>
        <v>04. Kebidanan</v>
      </c>
      <c r="R50" s="352" t="str">
        <f>IFERROR(VLOOKUP(LEFT(G50,4),'[1]04_MASTER_KODE_SDMK'!B$5:F$165,4,FALSE),"N/A (BELUM VALID)")</f>
        <v>01. Bidan</v>
      </c>
      <c r="S50" s="352" t="str">
        <f>IFERROR(VLOOKUP(LEFT(G50,4),'[1]04_MASTER_KODE_SDMK'!B$5:F$165,5,FALSE),"N/A (BELUM VALID)")</f>
        <v>Bidan</v>
      </c>
      <c r="T50" s="352" t="str">
        <f t="shared" si="0"/>
        <v>VALID</v>
      </c>
      <c r="U50" s="352" t="str">
        <f t="shared" si="1"/>
        <v>Perempuan</v>
      </c>
      <c r="V50" s="352" t="str">
        <f>IFERROR(VLOOKUP(L50,'[1]03_MASTER_KODE_SEKOLAH_PT'!B$5:C$10030,2,FALSE),"N/A (BELUM VALID)")</f>
        <v xml:space="preserve">Akademi Kebidanan Pemerintah Kabupaten Kudus </v>
      </c>
      <c r="W50" s="352" t="str">
        <f>IFERROR(VLOOKUP(J50,'[1]05_MASTER_KODE_PRODI'!B$3:E$5003,3,FALSE),"N/A (BELUM VALID)")</f>
        <v>D-3</v>
      </c>
      <c r="X50" s="352" t="str">
        <f>IFERROR(CONCATENATE("VALID (",VLOOKUP(J50,'[1]05_MASTER_KODE_PRODI'!B$3:F$5003,5,FALSE),")"),"N/A (BELUM VALID)")</f>
        <v>VALID (D-3 Kebidanan)</v>
      </c>
      <c r="Y50" s="556">
        <f t="shared" si="2"/>
        <v>1</v>
      </c>
      <c r="Z50" s="557">
        <f t="shared" si="3"/>
        <v>1</v>
      </c>
      <c r="AA50" s="557">
        <f t="shared" si="3"/>
        <v>1</v>
      </c>
      <c r="AB50" s="557">
        <f t="shared" si="3"/>
        <v>1</v>
      </c>
      <c r="AC50" s="557">
        <f t="shared" si="4"/>
        <v>1</v>
      </c>
      <c r="AD50" s="558">
        <f t="shared" si="5"/>
        <v>100</v>
      </c>
    </row>
    <row r="51" spans="1:30">
      <c r="A51" s="533" t="s">
        <v>13526</v>
      </c>
      <c r="B51" s="534" t="s">
        <v>16777</v>
      </c>
      <c r="C51" s="539"/>
      <c r="D51" s="539" t="s">
        <v>16755</v>
      </c>
      <c r="E51" s="481" t="s">
        <v>1662</v>
      </c>
      <c r="F51" s="481">
        <v>321</v>
      </c>
      <c r="G51" s="537">
        <v>21010</v>
      </c>
      <c r="H51" s="534" t="s">
        <v>16769</v>
      </c>
      <c r="I51" s="539"/>
      <c r="J51" s="539">
        <v>14401</v>
      </c>
      <c r="K51" s="539">
        <v>2002</v>
      </c>
      <c r="L51" s="534" t="s">
        <v>8928</v>
      </c>
      <c r="M51" s="352" t="str">
        <f>IFERROR(CONCATENATE("VALID (",VLOOKUP(A51,'[1]02_MASTER_KODE_FASYANKES'!B$3:L$20796,2,FALSE),")"),"N/A (BELUM VALID)")</f>
        <v>VALID (WONOSALAM  2)</v>
      </c>
      <c r="N51" s="352" t="str">
        <f>IFERROR(VLOOKUP(A51,'[1]02_MASTER_KODE_FASYANKES'!B$3:L$20796,10,FALSE),"N/A (BELUM VALID)")</f>
        <v>JAWA TENGAH</v>
      </c>
      <c r="O51" s="352" t="str">
        <f>IFERROR(VLOOKUP(A51,'[1]02_MASTER_KODE_FASYANKES'!B$3:L$20796,11,FALSE),"N/A (BELUM VALID)")</f>
        <v>DEMAK</v>
      </c>
      <c r="P51" s="352" t="str">
        <f>IFERROR(VLOOKUP(A51,'[1]02_MASTER_KODE_FASYANKES'!B$3:L$20796,3,FALSE),"N/A (BELUM VALID)")</f>
        <v>Puskesmas</v>
      </c>
      <c r="Q51" s="352" t="str">
        <f>IFERROR(VLOOKUP(LEFT(G51,4),'[1]04_MASTER_KODE_SDMK'!B$5:F$165,3,FALSE),"N/A (BELUM VALID)")</f>
        <v>03. Keperawatan</v>
      </c>
      <c r="R51" s="352" t="str">
        <f>IFERROR(VLOOKUP(LEFT(G51,4),'[1]04_MASTER_KODE_SDMK'!B$5:F$165,4,FALSE),"N/A (BELUM VALID)")</f>
        <v>01. Perawat Kesehatan Masyarakat</v>
      </c>
      <c r="S51" s="352" t="str">
        <f>IFERROR(VLOOKUP(LEFT(G51,4),'[1]04_MASTER_KODE_SDMK'!B$5:F$165,5,FALSE),"N/A (BELUM VALID)")</f>
        <v>Perawat (Non Ners)</v>
      </c>
      <c r="T51" s="352" t="str">
        <f t="shared" si="0"/>
        <v>VALID</v>
      </c>
      <c r="U51" s="352" t="str">
        <f t="shared" si="1"/>
        <v>Perempuan</v>
      </c>
      <c r="V51" s="352" t="str">
        <f>IFERROR(VLOOKUP(L51,'[1]03_MASTER_KODE_SEKOLAH_PT'!B$5:C$10030,2,FALSE),"N/A (BELUM VALID)")</f>
        <v>Akademi Keperawatan Islam Sultan Agung Semarang</v>
      </c>
      <c r="W51" s="352" t="str">
        <f>IFERROR(VLOOKUP(J51,'[1]05_MASTER_KODE_PRODI'!B$3:E$5003,3,FALSE),"N/A (BELUM VALID)")</f>
        <v>D-3</v>
      </c>
      <c r="X51" s="352" t="str">
        <f>IFERROR(CONCATENATE("VALID (",VLOOKUP(J51,'[1]05_MASTER_KODE_PRODI'!B$3:F$5003,5,FALSE),")"),"N/A (BELUM VALID)")</f>
        <v>VALID (D-3 Keperawatan)</v>
      </c>
      <c r="Y51" s="556">
        <f t="shared" si="2"/>
        <v>1</v>
      </c>
      <c r="Z51" s="557">
        <f t="shared" si="3"/>
        <v>1</v>
      </c>
      <c r="AA51" s="557">
        <f t="shared" si="3"/>
        <v>1</v>
      </c>
      <c r="AB51" s="557">
        <f t="shared" si="3"/>
        <v>1</v>
      </c>
      <c r="AC51" s="557">
        <f t="shared" si="4"/>
        <v>1</v>
      </c>
      <c r="AD51" s="558">
        <f t="shared" si="5"/>
        <v>100</v>
      </c>
    </row>
    <row r="52" spans="1:30">
      <c r="A52" s="533" t="s">
        <v>13526</v>
      </c>
      <c r="B52" s="534" t="s">
        <v>16786</v>
      </c>
      <c r="C52" s="539"/>
      <c r="D52" s="539" t="s">
        <v>16770</v>
      </c>
      <c r="E52" s="481" t="s">
        <v>1661</v>
      </c>
      <c r="F52" s="481">
        <v>321</v>
      </c>
      <c r="G52" s="326">
        <v>21020</v>
      </c>
      <c r="H52" s="534" t="s">
        <v>16771</v>
      </c>
      <c r="I52" s="539"/>
      <c r="J52" s="326">
        <v>14901</v>
      </c>
      <c r="K52" s="539">
        <v>2017</v>
      </c>
      <c r="L52" s="520" t="s">
        <v>5066</v>
      </c>
      <c r="M52" s="352" t="str">
        <f>IFERROR(CONCATENATE("VALID (",VLOOKUP(A52,'[1]02_MASTER_KODE_FASYANKES'!B$3:L$20796,2,FALSE),")"),"N/A (BELUM VALID)")</f>
        <v>VALID (WONOSALAM  2)</v>
      </c>
      <c r="N52" s="352" t="str">
        <f>IFERROR(VLOOKUP(A52,'[1]02_MASTER_KODE_FASYANKES'!B$3:L$20796,10,FALSE),"N/A (BELUM VALID)")</f>
        <v>JAWA TENGAH</v>
      </c>
      <c r="O52" s="352" t="str">
        <f>IFERROR(VLOOKUP(A52,'[1]02_MASTER_KODE_FASYANKES'!B$3:L$20796,11,FALSE),"N/A (BELUM VALID)")</f>
        <v>DEMAK</v>
      </c>
      <c r="P52" s="352" t="str">
        <f>IFERROR(VLOOKUP(A52,'[1]02_MASTER_KODE_FASYANKES'!B$3:L$20796,3,FALSE),"N/A (BELUM VALID)")</f>
        <v>Puskesmas</v>
      </c>
      <c r="Q52" s="352" t="str">
        <f>IFERROR(VLOOKUP(LEFT(G52,4),'[1]04_MASTER_KODE_SDMK'!B$5:F$165,3,FALSE),"N/A (BELUM VALID)")</f>
        <v>03. Keperawatan</v>
      </c>
      <c r="R52" s="352" t="str">
        <f>IFERROR(VLOOKUP(LEFT(G52,4),'[1]04_MASTER_KODE_SDMK'!B$5:F$165,4,FALSE),"N/A (BELUM VALID)")</f>
        <v>01. Perawat Kesehatan Masyarakat</v>
      </c>
      <c r="S52" s="352" t="str">
        <f>IFERROR(VLOOKUP(LEFT(G52,4),'[1]04_MASTER_KODE_SDMK'!B$5:F$165,5,FALSE),"N/A (BELUM VALID)")</f>
        <v>Ners</v>
      </c>
      <c r="T52" s="352" t="str">
        <f t="shared" si="0"/>
        <v>VALID</v>
      </c>
      <c r="U52" s="352" t="str">
        <f t="shared" si="1"/>
        <v>Laki-Laki</v>
      </c>
      <c r="V52" s="352" t="str">
        <f>IFERROR(VLOOKUP(L52,'[1]03_MASTER_KODE_SEKOLAH_PT'!B$5:C$10030,2,FALSE),"N/A (BELUM VALID)")</f>
        <v>STIKES Karya Husada Semarang</v>
      </c>
      <c r="W52" s="352" t="str">
        <f>IFERROR(VLOOKUP(J52,'[1]05_MASTER_KODE_PRODI'!B$3:E$5003,3,FALSE),"N/A (BELUM VALID)")</f>
        <v>Profesi</v>
      </c>
      <c r="X52" s="352" t="str">
        <f>IFERROR(CONCATENATE("VALID (",VLOOKUP(J52,'[1]05_MASTER_KODE_PRODI'!B$3:F$5003,5,FALSE),")"),"N/A (BELUM VALID)")</f>
        <v>VALID (Profesi Profesi Ners)</v>
      </c>
      <c r="Y52" s="556">
        <f t="shared" si="2"/>
        <v>1</v>
      </c>
      <c r="Z52" s="557">
        <f t="shared" si="3"/>
        <v>1</v>
      </c>
      <c r="AA52" s="557">
        <f t="shared" si="3"/>
        <v>1</v>
      </c>
      <c r="AB52" s="557">
        <f t="shared" si="3"/>
        <v>1</v>
      </c>
      <c r="AC52" s="557">
        <f t="shared" si="4"/>
        <v>1</v>
      </c>
      <c r="AD52" s="558">
        <f t="shared" si="5"/>
        <v>100</v>
      </c>
    </row>
    <row r="53" spans="1:30">
      <c r="A53" s="533" t="s">
        <v>13526</v>
      </c>
      <c r="B53" s="560" t="s">
        <v>16775</v>
      </c>
      <c r="C53" s="435"/>
      <c r="D53" s="435" t="s">
        <v>16759</v>
      </c>
      <c r="E53" s="436" t="s">
        <v>1662</v>
      </c>
      <c r="F53" s="481">
        <v>321</v>
      </c>
      <c r="G53" s="547">
        <v>22010</v>
      </c>
      <c r="H53" s="561" t="s">
        <v>16772</v>
      </c>
      <c r="I53" s="562"/>
      <c r="J53" s="539">
        <v>15401</v>
      </c>
      <c r="K53" s="563">
        <v>2011</v>
      </c>
      <c r="L53" s="520" t="s">
        <v>4872</v>
      </c>
      <c r="M53" s="352" t="str">
        <f>IFERROR(CONCATENATE("VALID (",VLOOKUP(A53,'[1]02_MASTER_KODE_FASYANKES'!B$3:L$20796,2,FALSE),")"),"N/A (BELUM VALID)")</f>
        <v>VALID (WONOSALAM  2)</v>
      </c>
      <c r="N53" s="352" t="str">
        <f>IFERROR(VLOOKUP(A53,'[1]02_MASTER_KODE_FASYANKES'!B$3:L$20796,10,FALSE),"N/A (BELUM VALID)")</f>
        <v>JAWA TENGAH</v>
      </c>
      <c r="O53" s="352" t="str">
        <f>IFERROR(VLOOKUP(A53,'[1]02_MASTER_KODE_FASYANKES'!B$3:L$20796,11,FALSE),"N/A (BELUM VALID)")</f>
        <v>DEMAK</v>
      </c>
      <c r="P53" s="352" t="str">
        <f>IFERROR(VLOOKUP(A53,'[1]02_MASTER_KODE_FASYANKES'!B$3:L$20796,3,FALSE),"N/A (BELUM VALID)")</f>
        <v>Puskesmas</v>
      </c>
      <c r="Q53" s="352" t="str">
        <f>IFERROR(VLOOKUP(LEFT(G53,4),'[1]04_MASTER_KODE_SDMK'!B$5:F$165,3,FALSE),"N/A (BELUM VALID)")</f>
        <v>04. Kebidanan</v>
      </c>
      <c r="R53" s="352" t="str">
        <f>IFERROR(VLOOKUP(LEFT(G53,4),'[1]04_MASTER_KODE_SDMK'!B$5:F$165,4,FALSE),"N/A (BELUM VALID)")</f>
        <v>01. Bidan</v>
      </c>
      <c r="S53" s="352" t="str">
        <f>IFERROR(VLOOKUP(LEFT(G53,4),'[1]04_MASTER_KODE_SDMK'!B$5:F$165,5,FALSE),"N/A (BELUM VALID)")</f>
        <v>Bidan</v>
      </c>
      <c r="T53" s="352" t="str">
        <f t="shared" si="0"/>
        <v>VALID</v>
      </c>
      <c r="U53" s="352" t="str">
        <f t="shared" si="1"/>
        <v>Perempuan</v>
      </c>
      <c r="V53" s="352" t="str">
        <f>IFERROR(VLOOKUP(L53,'[1]03_MASTER_KODE_SEKOLAH_PT'!B$5:C$10030,2,FALSE),"N/A (BELUM VALID)")</f>
        <v>Universitas Islam Sultan Agung</v>
      </c>
      <c r="W53" s="352" t="str">
        <f>IFERROR(VLOOKUP(J53,'[1]05_MASTER_KODE_PRODI'!B$3:E$5003,3,FALSE),"N/A (BELUM VALID)")</f>
        <v>D-3</v>
      </c>
      <c r="X53" s="352" t="str">
        <f>IFERROR(CONCATENATE("VALID (",VLOOKUP(J53,'[1]05_MASTER_KODE_PRODI'!B$3:F$5003,5,FALSE),")"),"N/A (BELUM VALID)")</f>
        <v>VALID (D-3 Kebidanan)</v>
      </c>
      <c r="Y53" s="556">
        <f t="shared" si="2"/>
        <v>1</v>
      </c>
      <c r="Z53" s="557">
        <f t="shared" si="3"/>
        <v>1</v>
      </c>
      <c r="AA53" s="557">
        <f t="shared" si="3"/>
        <v>1</v>
      </c>
      <c r="AB53" s="557">
        <f t="shared" si="3"/>
        <v>1</v>
      </c>
      <c r="AC53" s="557">
        <f t="shared" si="4"/>
        <v>1</v>
      </c>
      <c r="AD53" s="558">
        <f t="shared" si="5"/>
        <v>100</v>
      </c>
    </row>
    <row r="54" spans="1:30">
      <c r="A54" s="533" t="s">
        <v>13526</v>
      </c>
      <c r="B54" s="560" t="s">
        <v>16776</v>
      </c>
      <c r="C54" s="435"/>
      <c r="D54" s="435" t="s">
        <v>16773</v>
      </c>
      <c r="E54" s="436" t="s">
        <v>1662</v>
      </c>
      <c r="F54" s="481">
        <v>321</v>
      </c>
      <c r="G54" s="547">
        <v>22010</v>
      </c>
      <c r="H54" s="561" t="s">
        <v>16774</v>
      </c>
      <c r="I54" s="562"/>
      <c r="J54" s="539">
        <v>15401</v>
      </c>
      <c r="K54" s="563">
        <v>2013</v>
      </c>
      <c r="L54" s="534" t="s">
        <v>5182</v>
      </c>
      <c r="M54" s="352" t="str">
        <f>IFERROR(CONCATENATE("VALID (",VLOOKUP(A54,'[1]02_MASTER_KODE_FASYANKES'!B$3:L$20796,2,FALSE),")"),"N/A (BELUM VALID)")</f>
        <v>VALID (WONOSALAM  2)</v>
      </c>
      <c r="N54" s="352" t="str">
        <f>IFERROR(VLOOKUP(A54,'[1]02_MASTER_KODE_FASYANKES'!B$3:L$20796,10,FALSE),"N/A (BELUM VALID)")</f>
        <v>JAWA TENGAH</v>
      </c>
      <c r="O54" s="352" t="str">
        <f>IFERROR(VLOOKUP(A54,'[1]02_MASTER_KODE_FASYANKES'!B$3:L$20796,11,FALSE),"N/A (BELUM VALID)")</f>
        <v>DEMAK</v>
      </c>
      <c r="P54" s="352" t="str">
        <f>IFERROR(VLOOKUP(A54,'[1]02_MASTER_KODE_FASYANKES'!B$3:L$20796,3,FALSE),"N/A (BELUM VALID)")</f>
        <v>Puskesmas</v>
      </c>
      <c r="Q54" s="352" t="str">
        <f>IFERROR(VLOOKUP(LEFT(G54,4),'[1]04_MASTER_KODE_SDMK'!B$5:F$165,3,FALSE),"N/A (BELUM VALID)")</f>
        <v>04. Kebidanan</v>
      </c>
      <c r="R54" s="352" t="str">
        <f>IFERROR(VLOOKUP(LEFT(G54,4),'[1]04_MASTER_KODE_SDMK'!B$5:F$165,4,FALSE),"N/A (BELUM VALID)")</f>
        <v>01. Bidan</v>
      </c>
      <c r="S54" s="352" t="str">
        <f>IFERROR(VLOOKUP(LEFT(G54,4),'[1]04_MASTER_KODE_SDMK'!B$5:F$165,5,FALSE),"N/A (BELUM VALID)")</f>
        <v>Bidan</v>
      </c>
      <c r="T54" s="352" t="str">
        <f t="shared" si="0"/>
        <v>VALID</v>
      </c>
      <c r="U54" s="352" t="str">
        <f t="shared" si="1"/>
        <v>Perempuan</v>
      </c>
      <c r="V54" s="352" t="str">
        <f>IFERROR(VLOOKUP(L54,'[1]03_MASTER_KODE_SEKOLAH_PT'!B$5:C$10030,2,FALSE),"N/A (BELUM VALID)")</f>
        <v>Akademi Kebidanan Abdi Husada</v>
      </c>
      <c r="W54" s="352" t="str">
        <f>IFERROR(VLOOKUP(J54,'[1]05_MASTER_KODE_PRODI'!B$3:E$5003,3,FALSE),"N/A (BELUM VALID)")</f>
        <v>D-3</v>
      </c>
      <c r="X54" s="352" t="str">
        <f>IFERROR(CONCATENATE("VALID (",VLOOKUP(J54,'[1]05_MASTER_KODE_PRODI'!B$3:F$5003,5,FALSE),")"),"N/A (BELUM VALID)")</f>
        <v>VALID (D-3 Kebidanan)</v>
      </c>
      <c r="Y54" s="556">
        <f t="shared" si="2"/>
        <v>1</v>
      </c>
      <c r="Z54" s="557">
        <f t="shared" si="3"/>
        <v>1</v>
      </c>
      <c r="AA54" s="557">
        <f t="shared" si="3"/>
        <v>1</v>
      </c>
      <c r="AB54" s="557">
        <f t="shared" si="3"/>
        <v>1</v>
      </c>
      <c r="AC54" s="557">
        <f t="shared" si="4"/>
        <v>1</v>
      </c>
      <c r="AD54" s="558">
        <f t="shared" si="5"/>
        <v>100</v>
      </c>
    </row>
    <row r="55" spans="1:30">
      <c r="A55" s="533" t="s">
        <v>13526</v>
      </c>
      <c r="B55" s="560" t="s">
        <v>16783</v>
      </c>
      <c r="C55" s="435"/>
      <c r="D55" s="435" t="s">
        <v>16779</v>
      </c>
      <c r="E55" s="436" t="s">
        <v>1662</v>
      </c>
      <c r="F55" s="481">
        <v>321</v>
      </c>
      <c r="G55" s="547">
        <v>22010</v>
      </c>
      <c r="H55" s="561" t="s">
        <v>16780</v>
      </c>
      <c r="I55" s="562"/>
      <c r="J55" s="539">
        <v>15401</v>
      </c>
      <c r="K55" s="563">
        <v>2016</v>
      </c>
      <c r="L55" s="520" t="s">
        <v>5256</v>
      </c>
      <c r="M55" s="352" t="str">
        <f>IFERROR(CONCATENATE("VALID (",VLOOKUP(A55,'[1]02_MASTER_KODE_FASYANKES'!B$3:L$20796,2,FALSE),")"),"N/A (BELUM VALID)")</f>
        <v>VALID (WONOSALAM  2)</v>
      </c>
      <c r="N55" s="352" t="str">
        <f>IFERROR(VLOOKUP(A55,'[1]02_MASTER_KODE_FASYANKES'!B$3:L$20796,10,FALSE),"N/A (BELUM VALID)")</f>
        <v>JAWA TENGAH</v>
      </c>
      <c r="O55" s="352" t="str">
        <f>IFERROR(VLOOKUP(A55,'[1]02_MASTER_KODE_FASYANKES'!B$3:L$20796,11,FALSE),"N/A (BELUM VALID)")</f>
        <v>DEMAK</v>
      </c>
      <c r="P55" s="352" t="str">
        <f>IFERROR(VLOOKUP(A55,'[1]02_MASTER_KODE_FASYANKES'!B$3:L$20796,3,FALSE),"N/A (BELUM VALID)")</f>
        <v>Puskesmas</v>
      </c>
      <c r="Q55" s="352" t="str">
        <f>IFERROR(VLOOKUP(LEFT(G55,4),'[1]04_MASTER_KODE_SDMK'!B$5:F$165,3,FALSE),"N/A (BELUM VALID)")</f>
        <v>04. Kebidanan</v>
      </c>
      <c r="R55" s="352" t="str">
        <f>IFERROR(VLOOKUP(LEFT(G55,4),'[1]04_MASTER_KODE_SDMK'!B$5:F$165,4,FALSE),"N/A (BELUM VALID)")</f>
        <v>01. Bidan</v>
      </c>
      <c r="S55" s="352" t="str">
        <f>IFERROR(VLOOKUP(LEFT(G55,4),'[1]04_MASTER_KODE_SDMK'!B$5:F$165,5,FALSE),"N/A (BELUM VALID)")</f>
        <v>Bidan</v>
      </c>
      <c r="T55" s="352" t="str">
        <f t="shared" si="0"/>
        <v>VALID</v>
      </c>
      <c r="U55" s="352" t="str">
        <f t="shared" si="1"/>
        <v>Perempuan</v>
      </c>
      <c r="V55" s="352" t="str">
        <f>IFERROR(VLOOKUP(L55,'[1]03_MASTER_KODE_SEKOLAH_PT'!B$5:C$10030,2,FALSE),"N/A (BELUM VALID)")</f>
        <v>Akademi Kebidanan Kudus</v>
      </c>
      <c r="W55" s="352" t="str">
        <f>IFERROR(VLOOKUP(J55,'[1]05_MASTER_KODE_PRODI'!B$3:E$5003,3,FALSE),"N/A (BELUM VALID)")</f>
        <v>D-3</v>
      </c>
      <c r="X55" s="352" t="str">
        <f>IFERROR(CONCATENATE("VALID (",VLOOKUP(J55,'[1]05_MASTER_KODE_PRODI'!B$3:F$5003,5,FALSE),")"),"N/A (BELUM VALID)")</f>
        <v>VALID (D-3 Kebidanan)</v>
      </c>
      <c r="Y55" s="556">
        <f t="shared" si="2"/>
        <v>1</v>
      </c>
      <c r="Z55" s="557">
        <f t="shared" si="3"/>
        <v>1</v>
      </c>
      <c r="AA55" s="557">
        <f t="shared" si="3"/>
        <v>1</v>
      </c>
      <c r="AB55" s="557">
        <f t="shared" si="3"/>
        <v>1</v>
      </c>
      <c r="AC55" s="557">
        <f t="shared" si="4"/>
        <v>1</v>
      </c>
      <c r="AD55" s="558">
        <f t="shared" si="5"/>
        <v>100</v>
      </c>
    </row>
    <row r="56" spans="1:30">
      <c r="A56" s="533" t="s">
        <v>13526</v>
      </c>
      <c r="B56" s="560" t="s">
        <v>16784</v>
      </c>
      <c r="C56" s="435"/>
      <c r="D56" s="435" t="s">
        <v>16781</v>
      </c>
      <c r="E56" s="436" t="s">
        <v>1662</v>
      </c>
      <c r="F56" s="481">
        <v>321</v>
      </c>
      <c r="G56" s="547">
        <v>22010</v>
      </c>
      <c r="H56" s="561" t="s">
        <v>16782</v>
      </c>
      <c r="I56" s="562"/>
      <c r="J56" s="539">
        <v>15302</v>
      </c>
      <c r="K56" s="563">
        <v>2017</v>
      </c>
      <c r="L56" s="520" t="s">
        <v>3102</v>
      </c>
      <c r="M56" s="352" t="str">
        <f>IFERROR(CONCATENATE("VALID (",VLOOKUP(A56,'[1]02_MASTER_KODE_FASYANKES'!B$3:L$20796,2,FALSE),")"),"N/A (BELUM VALID)")</f>
        <v>VALID (WONOSALAM  2)</v>
      </c>
      <c r="N56" s="352" t="str">
        <f>IFERROR(VLOOKUP(A56,'[1]02_MASTER_KODE_FASYANKES'!B$3:L$20796,10,FALSE),"N/A (BELUM VALID)")</f>
        <v>JAWA TENGAH</v>
      </c>
      <c r="O56" s="352" t="str">
        <f>IFERROR(VLOOKUP(A56,'[1]02_MASTER_KODE_FASYANKES'!B$3:L$20796,11,FALSE),"N/A (BELUM VALID)")</f>
        <v>DEMAK</v>
      </c>
      <c r="P56" s="352" t="str">
        <f>IFERROR(VLOOKUP(A56,'[1]02_MASTER_KODE_FASYANKES'!B$3:L$20796,3,FALSE),"N/A (BELUM VALID)")</f>
        <v>Puskesmas</v>
      </c>
      <c r="Q56" s="352" t="str">
        <f>IFERROR(VLOOKUP(LEFT(G56,4),'[1]04_MASTER_KODE_SDMK'!B$5:F$165,3,FALSE),"N/A (BELUM VALID)")</f>
        <v>04. Kebidanan</v>
      </c>
      <c r="R56" s="352" t="str">
        <f>IFERROR(VLOOKUP(LEFT(G56,4),'[1]04_MASTER_KODE_SDMK'!B$5:F$165,4,FALSE),"N/A (BELUM VALID)")</f>
        <v>01. Bidan</v>
      </c>
      <c r="S56" s="352" t="str">
        <f>IFERROR(VLOOKUP(LEFT(G56,4),'[1]04_MASTER_KODE_SDMK'!B$5:F$165,5,FALSE),"N/A (BELUM VALID)")</f>
        <v>Bidan</v>
      </c>
      <c r="T56" s="352" t="str">
        <f t="shared" si="0"/>
        <v>VALID</v>
      </c>
      <c r="U56" s="352" t="str">
        <f t="shared" si="1"/>
        <v>Perempuan</v>
      </c>
      <c r="V56" s="352" t="str">
        <f>IFERROR(VLOOKUP(L56,'[1]03_MASTER_KODE_SEKOLAH_PT'!B$5:C$10030,2,FALSE),"N/A (BELUM VALID)")</f>
        <v>Sekolah Tinggi Ilmu Kesehatan Aisyiyah Yogyakarta</v>
      </c>
      <c r="W56" s="352" t="str">
        <f>IFERROR(VLOOKUP(J56,'[1]05_MASTER_KODE_PRODI'!B$3:E$5003,3,FALSE),"N/A (BELUM VALID)")</f>
        <v>D-4</v>
      </c>
      <c r="X56" s="352" t="str">
        <f>IFERROR(CONCATENATE("VALID (",VLOOKUP(J56,'[1]05_MASTER_KODE_PRODI'!B$3:F$5003,5,FALSE),")"),"N/A (BELUM VALID)")</f>
        <v>VALID (D-4 Kebidanan)</v>
      </c>
      <c r="Y56" s="556">
        <f t="shared" si="2"/>
        <v>1</v>
      </c>
      <c r="Z56" s="557">
        <f t="shared" si="3"/>
        <v>1</v>
      </c>
      <c r="AA56" s="557">
        <f t="shared" si="3"/>
        <v>1</v>
      </c>
      <c r="AB56" s="557">
        <f t="shared" si="3"/>
        <v>1</v>
      </c>
      <c r="AC56" s="557">
        <f t="shared" si="4"/>
        <v>1</v>
      </c>
      <c r="AD56" s="558">
        <f t="shared" si="5"/>
        <v>100</v>
      </c>
    </row>
    <row r="57" spans="1:30">
      <c r="A57" s="533" t="s">
        <v>13526</v>
      </c>
      <c r="B57" s="560" t="s">
        <v>16787</v>
      </c>
      <c r="C57" s="435"/>
      <c r="D57" s="435" t="s">
        <v>16785</v>
      </c>
      <c r="E57" s="436" t="s">
        <v>1662</v>
      </c>
      <c r="F57" s="481">
        <v>321</v>
      </c>
      <c r="G57" s="547">
        <v>22010</v>
      </c>
      <c r="H57" s="561" t="s">
        <v>16788</v>
      </c>
      <c r="I57" s="562"/>
      <c r="J57" s="539">
        <v>15401</v>
      </c>
      <c r="K57" s="563">
        <v>2016</v>
      </c>
      <c r="L57" s="520" t="s">
        <v>5198</v>
      </c>
      <c r="M57" s="352" t="str">
        <f>IFERROR(CONCATENATE("VALID (",VLOOKUP(A57,'[1]02_MASTER_KODE_FASYANKES'!B$3:L$20796,2,FALSE),")"),"N/A (BELUM VALID)")</f>
        <v>VALID (WONOSALAM  2)</v>
      </c>
      <c r="N57" s="352" t="str">
        <f>IFERROR(VLOOKUP(A57,'[1]02_MASTER_KODE_FASYANKES'!B$3:L$20796,10,FALSE),"N/A (BELUM VALID)")</f>
        <v>JAWA TENGAH</v>
      </c>
      <c r="O57" s="352" t="str">
        <f>IFERROR(VLOOKUP(A57,'[1]02_MASTER_KODE_FASYANKES'!B$3:L$20796,11,FALSE),"N/A (BELUM VALID)")</f>
        <v>DEMAK</v>
      </c>
      <c r="P57" s="352" t="str">
        <f>IFERROR(VLOOKUP(A57,'[1]02_MASTER_KODE_FASYANKES'!B$3:L$20796,3,FALSE),"N/A (BELUM VALID)")</f>
        <v>Puskesmas</v>
      </c>
      <c r="Q57" s="352" t="str">
        <f>IFERROR(VLOOKUP(LEFT(G57,4),'[1]04_MASTER_KODE_SDMK'!B$5:F$165,3,FALSE),"N/A (BELUM VALID)")</f>
        <v>04. Kebidanan</v>
      </c>
      <c r="R57" s="352" t="str">
        <f>IFERROR(VLOOKUP(LEFT(G57,4),'[1]04_MASTER_KODE_SDMK'!B$5:F$165,4,FALSE),"N/A (BELUM VALID)")</f>
        <v>01. Bidan</v>
      </c>
      <c r="S57" s="352" t="str">
        <f>IFERROR(VLOOKUP(LEFT(G57,4),'[1]04_MASTER_KODE_SDMK'!B$5:F$165,5,FALSE),"N/A (BELUM VALID)")</f>
        <v>Bidan</v>
      </c>
      <c r="T57" s="352" t="str">
        <f t="shared" si="0"/>
        <v>VALID</v>
      </c>
      <c r="U57" s="352" t="str">
        <f t="shared" si="1"/>
        <v>Perempuan</v>
      </c>
      <c r="V57" s="352" t="str">
        <f>IFERROR(VLOOKUP(L57,'[1]03_MASTER_KODE_SEKOLAH_PT'!B$5:C$10030,2,FALSE),"N/A (BELUM VALID)")</f>
        <v>Akademi Kebidanan Islam Al-hikmah</v>
      </c>
      <c r="W57" s="352" t="str">
        <f>IFERROR(VLOOKUP(J57,'[1]05_MASTER_KODE_PRODI'!B$3:E$5003,3,FALSE),"N/A (BELUM VALID)")</f>
        <v>D-3</v>
      </c>
      <c r="X57" s="352" t="str">
        <f>IFERROR(CONCATENATE("VALID (",VLOOKUP(J57,'[1]05_MASTER_KODE_PRODI'!B$3:F$5003,5,FALSE),")"),"N/A (BELUM VALID)")</f>
        <v>VALID (D-3 Kebidanan)</v>
      </c>
      <c r="Y57" s="556">
        <f t="shared" si="2"/>
        <v>1</v>
      </c>
      <c r="Z57" s="557">
        <f t="shared" si="3"/>
        <v>1</v>
      </c>
      <c r="AA57" s="557">
        <f t="shared" si="3"/>
        <v>1</v>
      </c>
      <c r="AB57" s="557">
        <f t="shared" si="3"/>
        <v>1</v>
      </c>
      <c r="AC57" s="557">
        <f t="shared" si="4"/>
        <v>1</v>
      </c>
      <c r="AD57" s="558">
        <f t="shared" si="5"/>
        <v>100</v>
      </c>
    </row>
    <row r="58" spans="1:30">
      <c r="A58" s="533" t="s">
        <v>13526</v>
      </c>
      <c r="B58" s="560" t="s">
        <v>16791</v>
      </c>
      <c r="C58" s="435"/>
      <c r="D58" s="435" t="s">
        <v>16789</v>
      </c>
      <c r="E58" s="436" t="s">
        <v>1661</v>
      </c>
      <c r="F58" s="412">
        <v>321</v>
      </c>
      <c r="G58" s="326">
        <v>21020</v>
      </c>
      <c r="H58" s="561" t="s">
        <v>16790</v>
      </c>
      <c r="I58" s="562"/>
      <c r="J58" s="326">
        <v>14901</v>
      </c>
      <c r="K58" s="563">
        <v>2014</v>
      </c>
      <c r="L58" s="520" t="s">
        <v>5066</v>
      </c>
      <c r="M58" s="352" t="str">
        <f>IFERROR(CONCATENATE("VALID (",VLOOKUP(A58,'[1]02_MASTER_KODE_FASYANKES'!B$3:L$20796,2,FALSE),")"),"N/A (BELUM VALID)")</f>
        <v>VALID (WONOSALAM  2)</v>
      </c>
      <c r="N58" s="352" t="str">
        <f>IFERROR(VLOOKUP(A58,'[1]02_MASTER_KODE_FASYANKES'!B$3:L$20796,10,FALSE),"N/A (BELUM VALID)")</f>
        <v>JAWA TENGAH</v>
      </c>
      <c r="O58" s="352" t="str">
        <f>IFERROR(VLOOKUP(A58,'[1]02_MASTER_KODE_FASYANKES'!B$3:L$20796,11,FALSE),"N/A (BELUM VALID)")</f>
        <v>DEMAK</v>
      </c>
      <c r="P58" s="352" t="str">
        <f>IFERROR(VLOOKUP(A58,'[1]02_MASTER_KODE_FASYANKES'!B$3:L$20796,3,FALSE),"N/A (BELUM VALID)")</f>
        <v>Puskesmas</v>
      </c>
      <c r="Q58" s="352" t="str">
        <f>IFERROR(VLOOKUP(LEFT(G58,4),'[1]04_MASTER_KODE_SDMK'!B$5:F$165,3,FALSE),"N/A (BELUM VALID)")</f>
        <v>03. Keperawatan</v>
      </c>
      <c r="R58" s="352" t="str">
        <f>IFERROR(VLOOKUP(LEFT(G58,4),'[1]04_MASTER_KODE_SDMK'!B$5:F$165,4,FALSE),"N/A (BELUM VALID)")</f>
        <v>01. Perawat Kesehatan Masyarakat</v>
      </c>
      <c r="S58" s="352" t="str">
        <f>IFERROR(VLOOKUP(LEFT(G58,4),'[1]04_MASTER_KODE_SDMK'!B$5:F$165,5,FALSE),"N/A (BELUM VALID)")</f>
        <v>Ners</v>
      </c>
      <c r="T58" s="352" t="str">
        <f t="shared" si="0"/>
        <v>VALID</v>
      </c>
      <c r="U58" s="352" t="str">
        <f t="shared" si="1"/>
        <v>Laki-Laki</v>
      </c>
      <c r="V58" s="352" t="str">
        <f>IFERROR(VLOOKUP(L58,'[1]03_MASTER_KODE_SEKOLAH_PT'!B$5:C$10030,2,FALSE),"N/A (BELUM VALID)")</f>
        <v>STIKES Karya Husada Semarang</v>
      </c>
      <c r="W58" s="352" t="str">
        <f>IFERROR(VLOOKUP(J58,'[1]05_MASTER_KODE_PRODI'!B$3:E$5003,3,FALSE),"N/A (BELUM VALID)")</f>
        <v>Profesi</v>
      </c>
      <c r="X58" s="352" t="str">
        <f>IFERROR(CONCATENATE("VALID (",VLOOKUP(J58,'[1]05_MASTER_KODE_PRODI'!B$3:F$5003,5,FALSE),")"),"N/A (BELUM VALID)")</f>
        <v>VALID (Profesi Profesi Ners)</v>
      </c>
      <c r="Y58" s="556">
        <f t="shared" si="2"/>
        <v>1</v>
      </c>
      <c r="Z58" s="557">
        <f t="shared" si="3"/>
        <v>1</v>
      </c>
      <c r="AA58" s="557">
        <f t="shared" si="3"/>
        <v>1</v>
      </c>
      <c r="AB58" s="557">
        <f t="shared" si="3"/>
        <v>1</v>
      </c>
      <c r="AC58" s="557">
        <f t="shared" si="4"/>
        <v>1</v>
      </c>
      <c r="AD58" s="558">
        <f t="shared" si="5"/>
        <v>100</v>
      </c>
    </row>
    <row r="59" spans="1:30">
      <c r="A59" s="533"/>
      <c r="B59" s="147"/>
      <c r="C59" s="147"/>
      <c r="D59" s="147"/>
      <c r="E59" s="147"/>
      <c r="F59" s="147"/>
      <c r="G59" s="147"/>
      <c r="H59" s="166"/>
      <c r="I59" s="166"/>
      <c r="J59" s="147"/>
      <c r="K59" s="248"/>
      <c r="L59" s="147"/>
      <c r="M59" s="46" t="str">
        <f>IFERROR(CONCATENATE("VALID (",VLOOKUP(A705,'02_MASTER_KODE_FASYANKES'!B$3:L$20796,2,FALSE),")"),"N/A (BELUM VALID)")</f>
        <v>N/A (BELUM VALID)</v>
      </c>
      <c r="N59" s="352" t="str">
        <f>IFERROR(VLOOKUP(A705,'02_MASTER_KODE_FASYANKES'!B$3:L$20796,10,FALSE),"N/A (BELUM VALID)")</f>
        <v>N/A (BELUM VALID)</v>
      </c>
      <c r="O59" s="352" t="str">
        <f>IFERROR(VLOOKUP(A705,'02_MASTER_KODE_FASYANKES'!B$3:L$20796,11,FALSE),"N/A (BELUM VALID)")</f>
        <v>N/A (BELUM VALID)</v>
      </c>
      <c r="P59" s="352" t="str">
        <f>IFERROR(VLOOKUP(A705,'02_MASTER_KODE_FASYANKES'!B$3:L$20796,3,FALSE),"N/A (BELUM VALID)")</f>
        <v>N/A (BELUM VALID)</v>
      </c>
      <c r="Q59" s="46" t="str">
        <f>IFERROR(VLOOKUP(LEFT(G705,4),'04_MASTER_KODE_SDMK'!B$5:F$165,3,FALSE),"N/A (BELUM VALID)")</f>
        <v>N/A (BELUM VALID)</v>
      </c>
      <c r="R59" s="46" t="str">
        <f>IFERROR(VLOOKUP(LEFT(G705,4),'04_MASTER_KODE_SDMK'!B$5:F$165,4,FALSE),"N/A (BELUM VALID)")</f>
        <v>N/A (BELUM VALID)</v>
      </c>
      <c r="S59" s="46" t="str">
        <f>IFERROR(VLOOKUP(LEFT(G705,4),'04_MASTER_KODE_SDMK'!B$5:F$165,5,FALSE),"N/A (BELUM VALID)")</f>
        <v>N/A (BELUM VALID)</v>
      </c>
      <c r="T59" s="352" t="str">
        <f>IF(LEN(B705)=16,"VALID","N/A (BELUM VALID)")</f>
        <v>N/A (BELUM VALID)</v>
      </c>
      <c r="U59" s="46" t="str">
        <f>IF(E705="L","Laki-Laki",IF(E705="P","Perempuan","N/A (BELUM VALID)"))</f>
        <v>N/A (BELUM VALID)</v>
      </c>
      <c r="V59" s="46" t="str">
        <f>IFERROR(VLOOKUP(L705,'03_MASTER_KODE_SEKOLAH_PT'!B$5:C$10030,2,FALSE),"N/A (BELUM VALID)")</f>
        <v>N/A (BELUM VALID)</v>
      </c>
      <c r="W59" s="46" t="str">
        <f>IFERROR(VLOOKUP(J705,'05_MASTER_KODE_PRODI'!B$3:E$5003,3,FALSE),"N/A (BELUM VALID)")</f>
        <v>N/A (BELUM VALID)</v>
      </c>
      <c r="X59" s="46" t="str">
        <f>IFERROR(CONCATENATE("VALID (",VLOOKUP(J705,'05_MASTER_KODE_PRODI'!B$3:F$5003,5,FALSE),")"),"N/A (BELUM VALID)")</f>
        <v>N/A (BELUM VALID)</v>
      </c>
      <c r="Y59" s="354">
        <f t="shared" ref="Y59" si="14">IF(M59&lt;&gt;"N/A (BELUM VALID)",1,0)</f>
        <v>0</v>
      </c>
      <c r="Z59" s="355">
        <f t="shared" ref="Z59" si="15">IF(S59&lt;&gt;"N/A (BELUM VALID)",1,0)</f>
        <v>0</v>
      </c>
      <c r="AA59" s="355">
        <f t="shared" ref="AA59" si="16">IF(T59&lt;&gt;"N/A (BELUM VALID)",1,0)</f>
        <v>0</v>
      </c>
      <c r="AB59" s="355">
        <f t="shared" ref="AB59" si="17">IF(U59&lt;&gt;"N/A (BELUM VALID)",1,0)</f>
        <v>0</v>
      </c>
      <c r="AC59" s="355">
        <f t="shared" ref="AC59" si="18">IF(X59&lt;&gt;"N/A (BELUM VALID)",1,0)</f>
        <v>0</v>
      </c>
      <c r="AD59" s="361">
        <f t="shared" ref="AD59" si="19">SUM(Y59:AC59)/5*100</f>
        <v>0</v>
      </c>
    </row>
    <row r="60" spans="1:30">
      <c r="A60" s="147"/>
      <c r="B60" s="147"/>
      <c r="C60" s="147"/>
      <c r="D60" s="147"/>
      <c r="E60" s="147"/>
      <c r="F60" s="147"/>
      <c r="G60" s="147"/>
      <c r="H60" s="166"/>
      <c r="I60" s="166"/>
      <c r="J60" s="147"/>
      <c r="K60" s="248"/>
      <c r="L60" s="147"/>
      <c r="M60" s="46" t="str">
        <f>IFERROR(CONCATENATE("VALID (",VLOOKUP(A706,'02_MASTER_KODE_FASYANKES'!B$3:L$20796,2,FALSE),")"),"N/A (BELUM VALID)")</f>
        <v>N/A (BELUM VALID)</v>
      </c>
      <c r="N60" s="352" t="str">
        <f>IFERROR(VLOOKUP(A706,'02_MASTER_KODE_FASYANKES'!B$3:L$20796,10,FALSE),"N/A (BELUM VALID)")</f>
        <v>N/A (BELUM VALID)</v>
      </c>
      <c r="O60" s="352" t="str">
        <f>IFERROR(VLOOKUP(A706,'02_MASTER_KODE_FASYANKES'!B$3:L$20796,11,FALSE),"N/A (BELUM VALID)")</f>
        <v>N/A (BELUM VALID)</v>
      </c>
      <c r="P60" s="352" t="str">
        <f>IFERROR(VLOOKUP(A706,'02_MASTER_KODE_FASYANKES'!B$3:L$20796,3,FALSE),"N/A (BELUM VALID)")</f>
        <v>N/A (BELUM VALID)</v>
      </c>
      <c r="Q60" s="46" t="str">
        <f>IFERROR(VLOOKUP(LEFT(G706,4),'04_MASTER_KODE_SDMK'!B$5:F$165,3,FALSE),"N/A (BELUM VALID)")</f>
        <v>N/A (BELUM VALID)</v>
      </c>
      <c r="R60" s="46" t="str">
        <f>IFERROR(VLOOKUP(LEFT(G706,4),'04_MASTER_KODE_SDMK'!B$5:F$165,4,FALSE),"N/A (BELUM VALID)")</f>
        <v>N/A (BELUM VALID)</v>
      </c>
      <c r="S60" s="46" t="str">
        <f>IFERROR(VLOOKUP(LEFT(G706,4),'04_MASTER_KODE_SDMK'!B$5:F$165,5,FALSE),"N/A (BELUM VALID)")</f>
        <v>N/A (BELUM VALID)</v>
      </c>
      <c r="T60" s="352" t="str">
        <f t="shared" ref="T60:T61" si="20">IF(LEN(B706)=16,"VALID","N/A (BELUM VALID)")</f>
        <v>N/A (BELUM VALID)</v>
      </c>
      <c r="U60" s="46" t="str">
        <f t="shared" ref="U60:U61" si="21">IF(E706="L","Laki-Laki",IF(E706="P","Perempuan","N/A (BELUM VALID)"))</f>
        <v>N/A (BELUM VALID)</v>
      </c>
      <c r="V60" s="46" t="str">
        <f>IFERROR(VLOOKUP(L706,'03_MASTER_KODE_SEKOLAH_PT'!B$5:C$10030,2,FALSE),"N/A (BELUM VALID)")</f>
        <v>N/A (BELUM VALID)</v>
      </c>
      <c r="W60" s="46" t="str">
        <f>IFERROR(VLOOKUP(J706,'05_MASTER_KODE_PRODI'!B$3:E$5003,3,FALSE),"N/A (BELUM VALID)")</f>
        <v>N/A (BELUM VALID)</v>
      </c>
      <c r="X60" s="46" t="str">
        <f>IFERROR(CONCATENATE("VALID (",VLOOKUP(J706,'05_MASTER_KODE_PRODI'!B$3:F$5003,5,FALSE),")"),"N/A (BELUM VALID)")</f>
        <v>N/A (BELUM VALID)</v>
      </c>
      <c r="Y60" s="354">
        <f t="shared" ref="Y60:Y61" si="22">IF(M60&lt;&gt;"N/A (BELUM VALID)",1,0)</f>
        <v>0</v>
      </c>
      <c r="Z60" s="355">
        <f t="shared" ref="Z60:Z61" si="23">IF(S60&lt;&gt;"N/A (BELUM VALID)",1,0)</f>
        <v>0</v>
      </c>
      <c r="AA60" s="355">
        <f t="shared" ref="AA60:AA61" si="24">IF(T60&lt;&gt;"N/A (BELUM VALID)",1,0)</f>
        <v>0</v>
      </c>
      <c r="AB60" s="355">
        <f t="shared" ref="AB60:AB61" si="25">IF(U60&lt;&gt;"N/A (BELUM VALID)",1,0)</f>
        <v>0</v>
      </c>
      <c r="AC60" s="355">
        <f t="shared" ref="AC60:AC61" si="26">IF(X60&lt;&gt;"N/A (BELUM VALID)",1,0)</f>
        <v>0</v>
      </c>
      <c r="AD60" s="361">
        <v>0</v>
      </c>
    </row>
    <row r="61" spans="1:30">
      <c r="A61" s="147"/>
      <c r="B61" s="147"/>
      <c r="C61" s="147"/>
      <c r="D61" s="147"/>
      <c r="E61" s="147"/>
      <c r="F61" s="147"/>
      <c r="G61" s="147"/>
      <c r="H61" s="166"/>
      <c r="I61" s="166"/>
      <c r="J61" s="147"/>
      <c r="K61" s="248"/>
      <c r="L61" s="147"/>
      <c r="M61" s="46" t="str">
        <f>IFERROR(CONCATENATE("VALID (",VLOOKUP(A707,'02_MASTER_KODE_FASYANKES'!B$3:L$20796,2,FALSE),")"),"N/A (BELUM VALID)")</f>
        <v>N/A (BELUM VALID)</v>
      </c>
      <c r="N61" s="352" t="str">
        <f>IFERROR(VLOOKUP(A707,'02_MASTER_KODE_FASYANKES'!B$3:L$20796,10,FALSE),"N/A (BELUM VALID)")</f>
        <v>N/A (BELUM VALID)</v>
      </c>
      <c r="O61" s="352" t="str">
        <f>IFERROR(VLOOKUP(A707,'02_MASTER_KODE_FASYANKES'!B$3:L$20796,11,FALSE),"N/A (BELUM VALID)")</f>
        <v>N/A (BELUM VALID)</v>
      </c>
      <c r="P61" s="352" t="str">
        <f>IFERROR(VLOOKUP(A707,'02_MASTER_KODE_FASYANKES'!B$3:L$20796,3,FALSE),"N/A (BELUM VALID)")</f>
        <v>N/A (BELUM VALID)</v>
      </c>
      <c r="Q61" s="46" t="str">
        <f>IFERROR(VLOOKUP(LEFT(G707,4),'04_MASTER_KODE_SDMK'!B$5:F$165,3,FALSE),"N/A (BELUM VALID)")</f>
        <v>N/A (BELUM VALID)</v>
      </c>
      <c r="R61" s="46" t="str">
        <f>IFERROR(VLOOKUP(LEFT(G707,4),'04_MASTER_KODE_SDMK'!B$5:F$165,4,FALSE),"N/A (BELUM VALID)")</f>
        <v>N/A (BELUM VALID)</v>
      </c>
      <c r="S61" s="46" t="str">
        <f>IFERROR(VLOOKUP(LEFT(G707,4),'04_MASTER_KODE_SDMK'!B$5:F$165,5,FALSE),"N/A (BELUM VALID)")</f>
        <v>N/A (BELUM VALID)</v>
      </c>
      <c r="T61" s="352" t="str">
        <f t="shared" si="20"/>
        <v>N/A (BELUM VALID)</v>
      </c>
      <c r="U61" s="46" t="str">
        <f t="shared" si="21"/>
        <v>N/A (BELUM VALID)</v>
      </c>
      <c r="V61" s="46" t="str">
        <f>IFERROR(VLOOKUP(L707,'03_MASTER_KODE_SEKOLAH_PT'!B$5:C$10030,2,FALSE),"N/A (BELUM VALID)")</f>
        <v>N/A (BELUM VALID)</v>
      </c>
      <c r="W61" s="46" t="str">
        <f>IFERROR(VLOOKUP(J707,'05_MASTER_KODE_PRODI'!B$3:E$5003,3,FALSE),"N/A (BELUM VALID)")</f>
        <v>N/A (BELUM VALID)</v>
      </c>
      <c r="X61" s="46" t="str">
        <f>IFERROR(CONCATENATE("VALID (",VLOOKUP(J707,'05_MASTER_KODE_PRODI'!B$3:F$5003,5,FALSE),")"),"N/A (BELUM VALID)")</f>
        <v>N/A (BELUM VALID)</v>
      </c>
      <c r="Y61" s="354">
        <f t="shared" si="22"/>
        <v>0</v>
      </c>
      <c r="Z61" s="355">
        <f t="shared" si="23"/>
        <v>0</v>
      </c>
      <c r="AA61" s="355">
        <f t="shared" si="24"/>
        <v>0</v>
      </c>
      <c r="AB61" s="355">
        <f t="shared" si="25"/>
        <v>0</v>
      </c>
      <c r="AC61" s="355">
        <f t="shared" si="26"/>
        <v>0</v>
      </c>
      <c r="AD61" s="361">
        <v>0</v>
      </c>
    </row>
    <row r="62" spans="1:30">
      <c r="A62" s="147"/>
      <c r="B62" s="147"/>
      <c r="C62" s="147"/>
      <c r="D62" s="147"/>
      <c r="E62" s="147"/>
      <c r="F62" s="147"/>
      <c r="G62" s="147"/>
      <c r="H62" s="166"/>
      <c r="I62" s="166"/>
      <c r="J62" s="147"/>
      <c r="K62" s="248"/>
      <c r="L62" s="147"/>
      <c r="M62" s="46"/>
      <c r="N62" s="352"/>
      <c r="O62" s="352"/>
      <c r="P62" s="352"/>
      <c r="Q62" s="46"/>
      <c r="R62" s="46"/>
      <c r="S62" s="46"/>
      <c r="T62" s="352"/>
      <c r="U62" s="46"/>
      <c r="V62" s="46"/>
      <c r="W62" s="46"/>
      <c r="X62" s="46"/>
      <c r="Y62" s="354"/>
      <c r="Z62" s="355"/>
      <c r="AA62" s="355"/>
      <c r="AB62" s="355"/>
      <c r="AC62" s="355"/>
      <c r="AD62" s="361"/>
    </row>
    <row r="63" spans="1:30">
      <c r="A63" s="147"/>
      <c r="B63" s="147"/>
      <c r="C63" s="147"/>
      <c r="D63" s="147"/>
      <c r="E63" s="147"/>
      <c r="F63" s="147"/>
      <c r="G63" s="147"/>
      <c r="H63" s="166"/>
      <c r="I63" s="166"/>
      <c r="J63" s="147"/>
      <c r="K63" s="248"/>
      <c r="L63" s="147"/>
      <c r="M63" s="46"/>
      <c r="N63" s="352"/>
      <c r="O63" s="352"/>
      <c r="P63" s="352"/>
      <c r="Q63" s="46"/>
      <c r="R63" s="46"/>
      <c r="S63" s="46"/>
      <c r="T63" s="352"/>
      <c r="U63" s="46"/>
      <c r="V63" s="46"/>
      <c r="W63" s="46"/>
      <c r="X63" s="46"/>
      <c r="Y63" s="354"/>
      <c r="Z63" s="355"/>
      <c r="AA63" s="355"/>
      <c r="AB63" s="355"/>
      <c r="AC63" s="355"/>
      <c r="AD63" s="361"/>
    </row>
    <row r="64" spans="1:30">
      <c r="A64" s="147"/>
      <c r="B64" s="147"/>
      <c r="C64" s="147"/>
      <c r="D64" s="147"/>
      <c r="E64" s="147"/>
      <c r="F64" s="147"/>
      <c r="G64" s="147"/>
      <c r="H64" s="166"/>
      <c r="I64" s="166"/>
      <c r="J64" s="147"/>
      <c r="K64" s="248"/>
      <c r="L64" s="147"/>
      <c r="M64" s="46"/>
      <c r="N64" s="352"/>
      <c r="O64" s="352"/>
      <c r="P64" s="352"/>
      <c r="Q64" s="46"/>
      <c r="R64" s="46"/>
      <c r="S64" s="46"/>
      <c r="T64" s="352"/>
      <c r="U64" s="46"/>
      <c r="V64" s="46"/>
      <c r="W64" s="46"/>
      <c r="X64" s="46"/>
      <c r="Y64" s="354"/>
      <c r="Z64" s="355"/>
      <c r="AA64" s="355"/>
      <c r="AB64" s="355"/>
      <c r="AC64" s="355"/>
      <c r="AD64" s="361"/>
    </row>
    <row r="65" spans="1:30">
      <c r="A65" s="147"/>
      <c r="B65" s="147"/>
      <c r="C65" s="147"/>
      <c r="D65" s="147"/>
      <c r="E65" s="147"/>
      <c r="F65" s="147"/>
      <c r="G65" s="147"/>
      <c r="H65" s="166"/>
      <c r="I65" s="166"/>
      <c r="J65" s="147"/>
      <c r="K65" s="248"/>
      <c r="L65" s="147"/>
      <c r="M65" s="46"/>
      <c r="N65" s="352"/>
      <c r="O65" s="352"/>
      <c r="P65" s="352"/>
      <c r="Q65" s="46"/>
      <c r="R65" s="46"/>
      <c r="S65" s="46"/>
      <c r="T65" s="352"/>
      <c r="U65" s="46"/>
      <c r="V65" s="46"/>
      <c r="W65" s="46"/>
      <c r="X65" s="46"/>
      <c r="Y65" s="354"/>
      <c r="Z65" s="355"/>
      <c r="AA65" s="355"/>
      <c r="AB65" s="355"/>
      <c r="AC65" s="355"/>
      <c r="AD65" s="361"/>
    </row>
    <row r="66" spans="1:30">
      <c r="A66" s="147"/>
      <c r="B66" s="147"/>
      <c r="C66" s="147"/>
      <c r="D66" s="147"/>
      <c r="E66" s="147"/>
      <c r="F66" s="147"/>
      <c r="G66" s="147"/>
      <c r="H66" s="166"/>
      <c r="I66" s="166"/>
      <c r="J66" s="147"/>
      <c r="K66" s="248"/>
      <c r="L66" s="147"/>
      <c r="M66" s="46"/>
      <c r="N66" s="352"/>
      <c r="O66" s="352"/>
      <c r="P66" s="352"/>
      <c r="Q66" s="46"/>
      <c r="R66" s="46"/>
      <c r="S66" s="46"/>
      <c r="T66" s="352"/>
      <c r="U66" s="46"/>
      <c r="V66" s="46"/>
      <c r="W66" s="46"/>
      <c r="X66" s="46"/>
      <c r="Y66" s="354"/>
      <c r="Z66" s="355"/>
      <c r="AA66" s="355"/>
      <c r="AB66" s="355"/>
      <c r="AC66" s="355"/>
      <c r="AD66" s="361"/>
    </row>
    <row r="67" spans="1:30">
      <c r="A67" s="147"/>
      <c r="B67" s="147"/>
      <c r="C67" s="147"/>
      <c r="D67" s="147"/>
      <c r="E67" s="147"/>
      <c r="F67" s="147"/>
      <c r="G67" s="147"/>
      <c r="H67" s="166"/>
      <c r="I67" s="166"/>
      <c r="J67" s="147"/>
      <c r="K67" s="248"/>
      <c r="L67" s="147"/>
      <c r="M67" s="46"/>
      <c r="N67" s="352"/>
      <c r="O67" s="352"/>
      <c r="P67" s="352"/>
      <c r="Q67" s="46"/>
      <c r="R67" s="46"/>
      <c r="S67" s="46"/>
      <c r="T67" s="352"/>
      <c r="U67" s="46"/>
      <c r="V67" s="46"/>
      <c r="W67" s="46"/>
      <c r="X67" s="46"/>
      <c r="Y67" s="354"/>
      <c r="Z67" s="355"/>
      <c r="AA67" s="355"/>
      <c r="AB67" s="355"/>
      <c r="AC67" s="355"/>
      <c r="AD67" s="361"/>
    </row>
    <row r="68" spans="1:30">
      <c r="A68" s="147"/>
      <c r="B68" s="147"/>
      <c r="C68" s="147"/>
      <c r="D68" s="147"/>
      <c r="E68" s="147"/>
      <c r="F68" s="147"/>
      <c r="G68" s="147"/>
      <c r="H68" s="166"/>
      <c r="I68" s="166"/>
      <c r="J68" s="147"/>
      <c r="K68" s="248"/>
      <c r="L68" s="147"/>
      <c r="M68" s="46"/>
      <c r="N68" s="352"/>
      <c r="O68" s="352"/>
      <c r="P68" s="352"/>
      <c r="Q68" s="46"/>
      <c r="R68" s="46"/>
      <c r="S68" s="46"/>
      <c r="T68" s="352"/>
      <c r="U68" s="46"/>
      <c r="V68" s="46"/>
      <c r="W68" s="46"/>
      <c r="X68" s="46"/>
      <c r="Y68" s="354"/>
      <c r="Z68" s="355"/>
      <c r="AA68" s="355"/>
      <c r="AB68" s="355"/>
      <c r="AC68" s="355"/>
      <c r="AD68" s="361"/>
    </row>
    <row r="69" spans="1:30">
      <c r="A69" s="147"/>
      <c r="B69" s="147"/>
      <c r="C69" s="147"/>
      <c r="D69" s="147"/>
      <c r="E69" s="147"/>
      <c r="F69" s="147"/>
      <c r="G69" s="147"/>
      <c r="H69" s="166"/>
      <c r="I69" s="166"/>
      <c r="J69" s="147"/>
      <c r="K69" s="248"/>
      <c r="L69" s="147"/>
      <c r="M69" s="46"/>
      <c r="N69" s="352"/>
      <c r="O69" s="352"/>
      <c r="P69" s="352"/>
      <c r="Q69" s="46"/>
      <c r="R69" s="46"/>
      <c r="S69" s="46"/>
      <c r="T69" s="352"/>
      <c r="U69" s="46"/>
      <c r="V69" s="46"/>
      <c r="W69" s="46"/>
      <c r="X69" s="46"/>
      <c r="Y69" s="354"/>
      <c r="Z69" s="355"/>
      <c r="AA69" s="355"/>
      <c r="AB69" s="355"/>
      <c r="AC69" s="355"/>
      <c r="AD69" s="361"/>
    </row>
    <row r="70" spans="1:30">
      <c r="A70" s="147"/>
      <c r="B70" s="147"/>
      <c r="C70" s="147"/>
      <c r="D70" s="147"/>
      <c r="E70" s="147"/>
      <c r="F70" s="147"/>
      <c r="G70" s="147"/>
      <c r="H70" s="166"/>
      <c r="I70" s="166"/>
      <c r="J70" s="147"/>
      <c r="K70" s="248"/>
      <c r="L70" s="147"/>
      <c r="M70" s="46"/>
      <c r="N70" s="352"/>
      <c r="O70" s="352"/>
      <c r="P70" s="352"/>
      <c r="Q70" s="46"/>
      <c r="R70" s="46"/>
      <c r="S70" s="46"/>
      <c r="T70" s="352"/>
      <c r="U70" s="46"/>
      <c r="V70" s="46"/>
      <c r="W70" s="46"/>
      <c r="X70" s="46"/>
      <c r="Y70" s="354"/>
      <c r="Z70" s="355"/>
      <c r="AA70" s="355"/>
      <c r="AB70" s="355"/>
      <c r="AC70" s="355"/>
      <c r="AD70" s="361"/>
    </row>
    <row r="71" spans="1:30">
      <c r="A71" s="147"/>
      <c r="B71" s="147"/>
      <c r="C71" s="147"/>
      <c r="D71" s="147"/>
      <c r="E71" s="147"/>
      <c r="F71" s="147"/>
      <c r="G71" s="147"/>
      <c r="H71" s="166"/>
      <c r="I71" s="166"/>
      <c r="J71" s="147"/>
      <c r="K71" s="248"/>
      <c r="L71" s="147"/>
      <c r="M71" s="46"/>
      <c r="N71" s="352"/>
      <c r="O71" s="352"/>
      <c r="P71" s="352"/>
      <c r="Q71" s="46"/>
      <c r="R71" s="46"/>
      <c r="S71" s="46"/>
      <c r="T71" s="352"/>
      <c r="U71" s="46"/>
      <c r="V71" s="46"/>
      <c r="W71" s="46"/>
      <c r="X71" s="46"/>
      <c r="Y71" s="354"/>
      <c r="Z71" s="355"/>
      <c r="AA71" s="355"/>
      <c r="AB71" s="355"/>
      <c r="AC71" s="355"/>
      <c r="AD71" s="361"/>
    </row>
    <row r="72" spans="1:30">
      <c r="A72" s="147"/>
      <c r="B72" s="147"/>
      <c r="C72" s="147"/>
      <c r="D72" s="147"/>
      <c r="E72" s="147"/>
      <c r="F72" s="147"/>
      <c r="G72" s="147"/>
      <c r="H72" s="166"/>
      <c r="I72" s="166"/>
      <c r="J72" s="147"/>
      <c r="K72" s="248"/>
      <c r="L72" s="147"/>
      <c r="M72" s="46"/>
      <c r="N72" s="352"/>
      <c r="O72" s="352"/>
      <c r="P72" s="352"/>
      <c r="Q72" s="46"/>
      <c r="R72" s="46"/>
      <c r="S72" s="46"/>
      <c r="T72" s="352"/>
      <c r="U72" s="46"/>
      <c r="V72" s="46"/>
      <c r="W72" s="46"/>
      <c r="X72" s="46"/>
      <c r="Y72" s="354"/>
      <c r="Z72" s="355"/>
      <c r="AA72" s="355"/>
      <c r="AB72" s="355"/>
      <c r="AC72" s="355"/>
      <c r="AD72" s="361"/>
    </row>
    <row r="73" spans="1:30">
      <c r="A73" s="147"/>
      <c r="B73" s="147"/>
      <c r="C73" s="147"/>
      <c r="D73" s="147"/>
      <c r="E73" s="147"/>
      <c r="F73" s="147"/>
      <c r="G73" s="147"/>
      <c r="H73" s="166"/>
      <c r="I73" s="166"/>
      <c r="J73" s="147"/>
      <c r="K73" s="248"/>
      <c r="L73" s="147"/>
      <c r="M73" s="46"/>
      <c r="N73" s="352"/>
      <c r="O73" s="352"/>
      <c r="P73" s="352"/>
      <c r="Q73" s="46"/>
      <c r="R73" s="46"/>
      <c r="S73" s="46"/>
      <c r="T73" s="352"/>
      <c r="U73" s="46"/>
      <c r="V73" s="46"/>
      <c r="W73" s="46"/>
      <c r="X73" s="46"/>
      <c r="Y73" s="354"/>
      <c r="Z73" s="355"/>
      <c r="AA73" s="355"/>
      <c r="AB73" s="355"/>
      <c r="AC73" s="355"/>
      <c r="AD73" s="361"/>
    </row>
    <row r="74" spans="1:30">
      <c r="A74" s="147"/>
      <c r="B74" s="147"/>
      <c r="C74" s="147"/>
      <c r="D74" s="147"/>
      <c r="E74" s="147"/>
      <c r="F74" s="147"/>
      <c r="G74" s="147"/>
      <c r="H74" s="166"/>
      <c r="I74" s="166"/>
      <c r="J74" s="147"/>
      <c r="K74" s="248"/>
      <c r="L74" s="147"/>
      <c r="M74" s="46"/>
      <c r="N74" s="352"/>
      <c r="O74" s="352"/>
      <c r="P74" s="352"/>
      <c r="Q74" s="46"/>
      <c r="R74" s="46"/>
      <c r="S74" s="46"/>
      <c r="T74" s="352"/>
      <c r="U74" s="46"/>
      <c r="V74" s="46"/>
      <c r="W74" s="46"/>
      <c r="X74" s="46"/>
      <c r="Y74" s="354"/>
      <c r="Z74" s="355"/>
      <c r="AA74" s="355"/>
      <c r="AB74" s="355"/>
      <c r="AC74" s="355"/>
      <c r="AD74" s="361"/>
    </row>
    <row r="75" spans="1:30">
      <c r="A75" s="147"/>
      <c r="B75" s="147"/>
      <c r="C75" s="147"/>
      <c r="D75" s="147"/>
      <c r="E75" s="147"/>
      <c r="F75" s="147"/>
      <c r="G75" s="147"/>
      <c r="H75" s="166"/>
      <c r="I75" s="166"/>
      <c r="J75" s="147"/>
      <c r="K75" s="248"/>
      <c r="L75" s="147"/>
      <c r="M75" s="46"/>
      <c r="N75" s="352"/>
      <c r="O75" s="352"/>
      <c r="P75" s="352"/>
      <c r="Q75" s="46"/>
      <c r="R75" s="46"/>
      <c r="S75" s="46"/>
      <c r="T75" s="352"/>
      <c r="U75" s="46"/>
      <c r="V75" s="46"/>
      <c r="W75" s="46"/>
      <c r="X75" s="46"/>
      <c r="Y75" s="354"/>
      <c r="Z75" s="355"/>
      <c r="AA75" s="355"/>
      <c r="AB75" s="355"/>
      <c r="AC75" s="355"/>
      <c r="AD75" s="361"/>
    </row>
    <row r="76" spans="1:30">
      <c r="A76" s="147"/>
      <c r="B76" s="147"/>
      <c r="C76" s="147"/>
      <c r="D76" s="147"/>
      <c r="E76" s="147"/>
      <c r="F76" s="147"/>
      <c r="G76" s="147"/>
      <c r="H76" s="166"/>
      <c r="I76" s="166"/>
      <c r="J76" s="147"/>
      <c r="K76" s="248"/>
      <c r="L76" s="147"/>
      <c r="M76" s="46"/>
      <c r="N76" s="352"/>
      <c r="O76" s="352"/>
      <c r="P76" s="352"/>
      <c r="Q76" s="46"/>
      <c r="R76" s="46"/>
      <c r="S76" s="46"/>
      <c r="T76" s="352"/>
      <c r="U76" s="46"/>
      <c r="V76" s="46"/>
      <c r="W76" s="46"/>
      <c r="X76" s="46"/>
      <c r="Y76" s="354"/>
      <c r="Z76" s="355"/>
      <c r="AA76" s="355"/>
      <c r="AB76" s="355"/>
      <c r="AC76" s="355"/>
      <c r="AD76" s="361"/>
    </row>
    <row r="77" spans="1:30">
      <c r="A77" s="147"/>
      <c r="B77" s="147"/>
      <c r="C77" s="147"/>
      <c r="D77" s="147"/>
      <c r="E77" s="147"/>
      <c r="F77" s="147"/>
      <c r="G77" s="147"/>
      <c r="H77" s="166"/>
      <c r="I77" s="166"/>
      <c r="J77" s="147"/>
      <c r="K77" s="248"/>
      <c r="L77" s="147"/>
      <c r="M77" s="46"/>
      <c r="N77" s="352"/>
      <c r="O77" s="352"/>
      <c r="P77" s="352"/>
      <c r="Q77" s="46"/>
      <c r="R77" s="46"/>
      <c r="S77" s="46"/>
      <c r="T77" s="352"/>
      <c r="U77" s="46"/>
      <c r="V77" s="46"/>
      <c r="W77" s="46"/>
      <c r="X77" s="46"/>
      <c r="Y77" s="354"/>
      <c r="Z77" s="355"/>
      <c r="AA77" s="355"/>
      <c r="AB77" s="355"/>
      <c r="AC77" s="355"/>
      <c r="AD77" s="361"/>
    </row>
    <row r="78" spans="1:30">
      <c r="A78" s="147"/>
      <c r="B78" s="147"/>
      <c r="C78" s="147"/>
      <c r="D78" s="147"/>
      <c r="E78" s="147"/>
      <c r="F78" s="147"/>
      <c r="G78" s="147"/>
      <c r="H78" s="166"/>
      <c r="I78" s="166"/>
      <c r="J78" s="147"/>
      <c r="K78" s="248"/>
      <c r="L78" s="147"/>
      <c r="M78" s="46"/>
      <c r="N78" s="352"/>
      <c r="O78" s="352"/>
      <c r="P78" s="352"/>
      <c r="Q78" s="46"/>
      <c r="R78" s="46"/>
      <c r="S78" s="46"/>
      <c r="T78" s="352"/>
      <c r="U78" s="46"/>
      <c r="V78" s="46"/>
      <c r="W78" s="46"/>
      <c r="X78" s="46"/>
      <c r="Y78" s="354"/>
      <c r="Z78" s="355"/>
      <c r="AA78" s="355"/>
      <c r="AB78" s="355"/>
      <c r="AC78" s="355"/>
      <c r="AD78" s="361"/>
    </row>
    <row r="79" spans="1:30">
      <c r="A79" s="147"/>
      <c r="B79" s="147"/>
      <c r="C79" s="147"/>
      <c r="D79" s="147"/>
      <c r="E79" s="147"/>
      <c r="F79" s="147"/>
      <c r="G79" s="147"/>
      <c r="H79" s="166"/>
      <c r="I79" s="166"/>
      <c r="J79" s="147"/>
      <c r="K79" s="248"/>
      <c r="L79" s="147"/>
      <c r="M79" s="46"/>
      <c r="N79" s="352"/>
      <c r="O79" s="352"/>
      <c r="P79" s="352"/>
      <c r="Q79" s="46"/>
      <c r="R79" s="46"/>
      <c r="S79" s="46"/>
      <c r="T79" s="352"/>
      <c r="U79" s="46"/>
      <c r="V79" s="46"/>
      <c r="W79" s="46"/>
      <c r="X79" s="46"/>
      <c r="Y79" s="354"/>
      <c r="Z79" s="355"/>
      <c r="AA79" s="355"/>
      <c r="AB79" s="355"/>
      <c r="AC79" s="355"/>
      <c r="AD79" s="361"/>
    </row>
    <row r="80" spans="1:30">
      <c r="A80" s="147"/>
      <c r="B80" s="147"/>
      <c r="C80" s="147"/>
      <c r="D80" s="147"/>
      <c r="E80" s="147"/>
      <c r="F80" s="147"/>
      <c r="G80" s="147"/>
      <c r="H80" s="166"/>
      <c r="I80" s="166"/>
      <c r="J80" s="147"/>
      <c r="K80" s="248"/>
      <c r="L80" s="147"/>
      <c r="M80" s="46"/>
      <c r="N80" s="352"/>
      <c r="O80" s="352"/>
      <c r="P80" s="352"/>
      <c r="Q80" s="46"/>
      <c r="R80" s="46"/>
      <c r="S80" s="46"/>
      <c r="T80" s="352"/>
      <c r="U80" s="46"/>
      <c r="V80" s="46"/>
      <c r="W80" s="46"/>
      <c r="X80" s="46"/>
      <c r="Y80" s="354"/>
      <c r="Z80" s="355"/>
      <c r="AA80" s="355"/>
      <c r="AB80" s="355"/>
      <c r="AC80" s="355"/>
      <c r="AD80" s="361"/>
    </row>
    <row r="81" spans="1:30">
      <c r="A81" s="147"/>
      <c r="B81" s="147"/>
      <c r="C81" s="147"/>
      <c r="D81" s="147"/>
      <c r="E81" s="147"/>
      <c r="F81" s="147"/>
      <c r="G81" s="147"/>
      <c r="H81" s="166"/>
      <c r="I81" s="166"/>
      <c r="J81" s="147"/>
      <c r="K81" s="248"/>
      <c r="L81" s="147"/>
      <c r="M81" s="46"/>
      <c r="N81" s="352"/>
      <c r="O81" s="352"/>
      <c r="P81" s="352"/>
      <c r="Q81" s="46"/>
      <c r="R81" s="46"/>
      <c r="S81" s="46"/>
      <c r="T81" s="352"/>
      <c r="U81" s="46"/>
      <c r="V81" s="46"/>
      <c r="W81" s="46"/>
      <c r="X81" s="46"/>
      <c r="Y81" s="354"/>
      <c r="Z81" s="355"/>
      <c r="AA81" s="355"/>
      <c r="AB81" s="355"/>
      <c r="AC81" s="355"/>
      <c r="AD81" s="361"/>
    </row>
    <row r="82" spans="1:30">
      <c r="A82" s="147"/>
      <c r="B82" s="147"/>
      <c r="C82" s="147"/>
      <c r="D82" s="147"/>
      <c r="E82" s="147"/>
      <c r="F82" s="147"/>
      <c r="G82" s="147"/>
      <c r="H82" s="166"/>
      <c r="I82" s="166"/>
      <c r="J82" s="147"/>
      <c r="K82" s="248"/>
      <c r="L82" s="147"/>
      <c r="M82" s="46"/>
      <c r="N82" s="352"/>
      <c r="O82" s="352"/>
      <c r="P82" s="352"/>
      <c r="Q82" s="46"/>
      <c r="R82" s="46"/>
      <c r="S82" s="46"/>
      <c r="T82" s="352"/>
      <c r="U82" s="46"/>
      <c r="V82" s="46"/>
      <c r="W82" s="46"/>
      <c r="X82" s="46"/>
      <c r="Y82" s="354"/>
      <c r="Z82" s="355"/>
      <c r="AA82" s="355"/>
      <c r="AB82" s="355"/>
      <c r="AC82" s="355"/>
      <c r="AD82" s="361"/>
    </row>
    <row r="83" spans="1:30">
      <c r="A83" s="147"/>
      <c r="B83" s="147"/>
      <c r="C83" s="147"/>
      <c r="D83" s="147"/>
      <c r="E83" s="147"/>
      <c r="F83" s="147"/>
      <c r="G83" s="147"/>
      <c r="H83" s="166"/>
      <c r="I83" s="166"/>
      <c r="J83" s="147"/>
      <c r="K83" s="248"/>
      <c r="L83" s="147"/>
      <c r="M83" s="46"/>
      <c r="N83" s="352"/>
      <c r="O83" s="352"/>
      <c r="P83" s="352"/>
      <c r="Q83" s="46"/>
      <c r="R83" s="46"/>
      <c r="S83" s="46"/>
      <c r="T83" s="352"/>
      <c r="U83" s="46"/>
      <c r="V83" s="46"/>
      <c r="W83" s="46"/>
      <c r="X83" s="46"/>
      <c r="Y83" s="354"/>
      <c r="Z83" s="355"/>
      <c r="AA83" s="355"/>
      <c r="AB83" s="355"/>
      <c r="AC83" s="355"/>
      <c r="AD83" s="361"/>
    </row>
    <row r="84" spans="1:30">
      <c r="A84" s="147"/>
      <c r="B84" s="147"/>
      <c r="C84" s="147"/>
      <c r="D84" s="147"/>
      <c r="E84" s="147"/>
      <c r="F84" s="147"/>
      <c r="G84" s="147"/>
      <c r="H84" s="166"/>
      <c r="I84" s="166"/>
      <c r="J84" s="147"/>
      <c r="K84" s="248"/>
      <c r="L84" s="168"/>
      <c r="M84" s="46"/>
      <c r="N84" s="352"/>
      <c r="O84" s="352"/>
      <c r="P84" s="352"/>
      <c r="Q84" s="46"/>
      <c r="R84" s="46"/>
      <c r="S84" s="46"/>
      <c r="T84" s="352"/>
      <c r="U84" s="46"/>
      <c r="V84" s="46"/>
      <c r="W84" s="46"/>
      <c r="X84" s="46"/>
      <c r="Y84" s="354"/>
      <c r="Z84" s="355"/>
      <c r="AA84" s="355"/>
      <c r="AB84" s="355"/>
      <c r="AC84" s="355"/>
      <c r="AD84" s="361"/>
    </row>
    <row r="85" spans="1:30">
      <c r="A85" s="147"/>
      <c r="B85" s="147"/>
      <c r="C85" s="147"/>
      <c r="D85" s="147"/>
      <c r="E85" s="147"/>
      <c r="F85" s="147"/>
      <c r="G85" s="147"/>
      <c r="H85" s="166"/>
      <c r="I85" s="166"/>
      <c r="J85" s="147"/>
      <c r="K85" s="248"/>
      <c r="L85" s="168"/>
      <c r="M85" s="46"/>
      <c r="N85" s="352"/>
      <c r="O85" s="352"/>
      <c r="P85" s="352"/>
      <c r="Q85" s="46"/>
      <c r="R85" s="46"/>
      <c r="S85" s="46"/>
      <c r="T85" s="352"/>
      <c r="U85" s="46"/>
      <c r="V85" s="46"/>
      <c r="W85" s="46"/>
      <c r="X85" s="46"/>
      <c r="Y85" s="354"/>
      <c r="Z85" s="355"/>
      <c r="AA85" s="355"/>
      <c r="AB85" s="355"/>
      <c r="AC85" s="355"/>
      <c r="AD85" s="361"/>
    </row>
    <row r="86" spans="1:30">
      <c r="A86" s="147"/>
      <c r="B86" s="147"/>
      <c r="C86" s="147"/>
      <c r="D86" s="147"/>
      <c r="E86" s="147"/>
      <c r="F86" s="147"/>
      <c r="G86" s="147"/>
      <c r="H86" s="166"/>
      <c r="I86" s="166"/>
      <c r="J86" s="147"/>
      <c r="K86" s="248"/>
      <c r="L86" s="168"/>
      <c r="M86" s="46"/>
      <c r="N86" s="352"/>
      <c r="O86" s="352"/>
      <c r="P86" s="352"/>
      <c r="Q86" s="46"/>
      <c r="R86" s="46"/>
      <c r="S86" s="46"/>
      <c r="T86" s="352"/>
      <c r="U86" s="46"/>
      <c r="V86" s="46"/>
      <c r="W86" s="46"/>
      <c r="X86" s="46"/>
      <c r="Y86" s="354"/>
      <c r="Z86" s="355"/>
      <c r="AA86" s="355"/>
      <c r="AB86" s="355"/>
      <c r="AC86" s="355"/>
      <c r="AD86" s="361"/>
    </row>
    <row r="87" spans="1:30">
      <c r="A87" s="147"/>
      <c r="B87" s="147"/>
      <c r="C87" s="147"/>
      <c r="D87" s="147"/>
      <c r="E87" s="147"/>
      <c r="F87" s="147"/>
      <c r="G87" s="147"/>
      <c r="H87" s="166"/>
      <c r="I87" s="166"/>
      <c r="J87" s="147"/>
      <c r="K87" s="248"/>
      <c r="L87" s="168"/>
      <c r="M87" s="46"/>
      <c r="N87" s="352"/>
      <c r="O87" s="352"/>
      <c r="P87" s="352"/>
      <c r="Q87" s="46"/>
      <c r="R87" s="46"/>
      <c r="S87" s="46"/>
      <c r="T87" s="352"/>
      <c r="U87" s="46"/>
      <c r="V87" s="46"/>
      <c r="W87" s="46"/>
      <c r="X87" s="46"/>
      <c r="Y87" s="354"/>
      <c r="Z87" s="355"/>
      <c r="AA87" s="355"/>
      <c r="AB87" s="355"/>
      <c r="AC87" s="355"/>
      <c r="AD87" s="361"/>
    </row>
    <row r="88" spans="1:30">
      <c r="A88" s="147"/>
      <c r="B88" s="147"/>
      <c r="C88" s="147"/>
      <c r="D88" s="147"/>
      <c r="E88" s="147"/>
      <c r="F88" s="147"/>
      <c r="G88" s="147"/>
      <c r="H88" s="166"/>
      <c r="I88" s="166"/>
      <c r="J88" s="147"/>
      <c r="K88" s="248"/>
      <c r="L88" s="168"/>
      <c r="M88" s="46"/>
      <c r="N88" s="352"/>
      <c r="O88" s="352"/>
      <c r="P88" s="352"/>
      <c r="Q88" s="46"/>
      <c r="R88" s="46"/>
      <c r="S88" s="46"/>
      <c r="T88" s="352"/>
      <c r="U88" s="46"/>
      <c r="V88" s="46"/>
      <c r="W88" s="46"/>
      <c r="X88" s="46"/>
      <c r="Y88" s="354"/>
      <c r="Z88" s="355"/>
      <c r="AA88" s="355"/>
      <c r="AB88" s="355"/>
      <c r="AC88" s="355"/>
      <c r="AD88" s="361"/>
    </row>
    <row r="89" spans="1:30">
      <c r="A89" s="147"/>
      <c r="B89" s="147"/>
      <c r="C89" s="147"/>
      <c r="D89" s="147"/>
      <c r="E89" s="147"/>
      <c r="F89" s="147"/>
      <c r="G89" s="147"/>
      <c r="H89" s="166"/>
      <c r="I89" s="166"/>
      <c r="J89" s="147"/>
      <c r="K89" s="248"/>
      <c r="L89" s="168"/>
      <c r="M89" s="46"/>
      <c r="N89" s="352"/>
      <c r="O89" s="352"/>
      <c r="P89" s="352"/>
      <c r="Q89" s="46"/>
      <c r="R89" s="46"/>
      <c r="S89" s="46"/>
      <c r="T89" s="352"/>
      <c r="U89" s="46"/>
      <c r="V89" s="46"/>
      <c r="W89" s="46"/>
      <c r="X89" s="46"/>
      <c r="Y89" s="354"/>
      <c r="Z89" s="355"/>
      <c r="AA89" s="355"/>
      <c r="AB89" s="355"/>
      <c r="AC89" s="355"/>
      <c r="AD89" s="361"/>
    </row>
    <row r="90" spans="1:30">
      <c r="A90" s="147"/>
      <c r="B90" s="147"/>
      <c r="C90" s="147"/>
      <c r="D90" s="147"/>
      <c r="E90" s="147"/>
      <c r="F90" s="147"/>
      <c r="G90" s="147"/>
      <c r="H90" s="166"/>
      <c r="I90" s="166"/>
      <c r="J90" s="147"/>
      <c r="K90" s="248"/>
      <c r="L90" s="168"/>
      <c r="M90" s="46"/>
      <c r="N90" s="352"/>
      <c r="O90" s="352"/>
      <c r="P90" s="352"/>
      <c r="Q90" s="46"/>
      <c r="R90" s="46"/>
      <c r="S90" s="46"/>
      <c r="T90" s="352"/>
      <c r="U90" s="46"/>
      <c r="V90" s="46"/>
      <c r="W90" s="46"/>
      <c r="X90" s="46"/>
      <c r="Y90" s="354"/>
      <c r="Z90" s="355"/>
      <c r="AA90" s="355"/>
      <c r="AB90" s="355"/>
      <c r="AC90" s="355"/>
      <c r="AD90" s="361"/>
    </row>
    <row r="91" spans="1:30">
      <c r="A91" s="147"/>
      <c r="B91" s="147"/>
      <c r="C91" s="147"/>
      <c r="D91" s="147"/>
      <c r="E91" s="147"/>
      <c r="F91" s="147"/>
      <c r="G91" s="147"/>
      <c r="H91" s="166"/>
      <c r="I91" s="166"/>
      <c r="J91" s="147"/>
      <c r="K91" s="248"/>
      <c r="L91" s="168"/>
      <c r="M91" s="46"/>
      <c r="N91" s="352"/>
      <c r="O91" s="352"/>
      <c r="P91" s="352"/>
      <c r="Q91" s="46"/>
      <c r="R91" s="46"/>
      <c r="S91" s="46"/>
      <c r="T91" s="352"/>
      <c r="U91" s="46"/>
      <c r="V91" s="46"/>
      <c r="W91" s="46"/>
      <c r="X91" s="46"/>
      <c r="Y91" s="354"/>
      <c r="Z91" s="355"/>
      <c r="AA91" s="355"/>
      <c r="AB91" s="355"/>
      <c r="AC91" s="355"/>
      <c r="AD91" s="361"/>
    </row>
    <row r="92" spans="1:30">
      <c r="A92" s="147"/>
      <c r="B92" s="147"/>
      <c r="C92" s="147"/>
      <c r="D92" s="147"/>
      <c r="E92" s="147"/>
      <c r="F92" s="147"/>
      <c r="G92" s="147"/>
      <c r="H92" s="166"/>
      <c r="I92" s="166"/>
      <c r="J92" s="147"/>
      <c r="K92" s="248"/>
      <c r="L92" s="147"/>
      <c r="M92" s="46"/>
      <c r="N92" s="352"/>
      <c r="O92" s="352"/>
      <c r="P92" s="352"/>
      <c r="Q92" s="46"/>
      <c r="R92" s="46"/>
      <c r="S92" s="46"/>
      <c r="T92" s="352"/>
      <c r="U92" s="46"/>
      <c r="V92" s="46"/>
      <c r="W92" s="46"/>
      <c r="X92" s="46"/>
      <c r="Y92" s="354"/>
      <c r="Z92" s="355"/>
      <c r="AA92" s="355"/>
      <c r="AB92" s="355"/>
      <c r="AC92" s="355"/>
      <c r="AD92" s="361"/>
    </row>
    <row r="93" spans="1:30">
      <c r="A93" s="147"/>
      <c r="B93" s="147"/>
      <c r="C93" s="147"/>
      <c r="D93" s="147"/>
      <c r="E93" s="147"/>
      <c r="F93" s="147"/>
      <c r="G93" s="147"/>
      <c r="H93" s="166"/>
      <c r="I93" s="166"/>
      <c r="J93" s="147"/>
      <c r="K93" s="248"/>
      <c r="L93" s="147"/>
      <c r="M93" s="46"/>
      <c r="N93" s="352"/>
      <c r="O93" s="352"/>
      <c r="P93" s="352"/>
      <c r="Q93" s="46"/>
      <c r="R93" s="46"/>
      <c r="S93" s="46"/>
      <c r="T93" s="352"/>
      <c r="U93" s="46"/>
      <c r="V93" s="46"/>
      <c r="W93" s="46"/>
      <c r="X93" s="46"/>
      <c r="Y93" s="354"/>
      <c r="Z93" s="355"/>
      <c r="AA93" s="355"/>
      <c r="AB93" s="355"/>
      <c r="AC93" s="355"/>
      <c r="AD93" s="361"/>
    </row>
    <row r="94" spans="1:30">
      <c r="A94" s="147"/>
      <c r="B94" s="147"/>
      <c r="C94" s="147"/>
      <c r="D94" s="147"/>
      <c r="E94" s="147"/>
      <c r="F94" s="147"/>
      <c r="G94" s="147"/>
      <c r="H94" s="166"/>
      <c r="I94" s="166"/>
      <c r="J94" s="147"/>
      <c r="K94" s="248"/>
      <c r="L94" s="147"/>
      <c r="M94" s="46"/>
      <c r="N94" s="352"/>
      <c r="O94" s="352"/>
      <c r="P94" s="352"/>
      <c r="Q94" s="46"/>
      <c r="R94" s="46"/>
      <c r="S94" s="46"/>
      <c r="T94" s="352"/>
      <c r="U94" s="46"/>
      <c r="V94" s="46"/>
      <c r="W94" s="46"/>
      <c r="X94" s="46"/>
      <c r="Y94" s="354"/>
      <c r="Z94" s="355"/>
      <c r="AA94" s="355"/>
      <c r="AB94" s="355"/>
      <c r="AC94" s="355"/>
      <c r="AD94" s="361"/>
    </row>
    <row r="95" spans="1:30">
      <c r="A95" s="147"/>
      <c r="B95" s="147"/>
      <c r="C95" s="147"/>
      <c r="D95" s="147"/>
      <c r="E95" s="147"/>
      <c r="F95" s="147"/>
      <c r="G95" s="147"/>
      <c r="H95" s="166"/>
      <c r="I95" s="166"/>
      <c r="J95" s="147"/>
      <c r="K95" s="248"/>
      <c r="L95" s="147"/>
      <c r="M95" s="46"/>
      <c r="N95" s="352"/>
      <c r="O95" s="352"/>
      <c r="P95" s="352"/>
      <c r="Q95" s="46"/>
      <c r="R95" s="46"/>
      <c r="S95" s="46"/>
      <c r="T95" s="352"/>
      <c r="U95" s="46"/>
      <c r="V95" s="46"/>
      <c r="W95" s="46"/>
      <c r="X95" s="46"/>
      <c r="Y95" s="354"/>
      <c r="Z95" s="355"/>
      <c r="AA95" s="355"/>
      <c r="AB95" s="355"/>
      <c r="AC95" s="355"/>
      <c r="AD95" s="361"/>
    </row>
    <row r="96" spans="1:30">
      <c r="A96" s="147"/>
      <c r="B96" s="147"/>
      <c r="C96" s="147"/>
      <c r="D96" s="147"/>
      <c r="E96" s="147"/>
      <c r="F96" s="147"/>
      <c r="G96" s="147"/>
      <c r="H96" s="166"/>
      <c r="I96" s="166"/>
      <c r="J96" s="147"/>
      <c r="K96" s="248"/>
      <c r="L96" s="147"/>
      <c r="M96" s="46"/>
      <c r="N96" s="352"/>
      <c r="O96" s="352"/>
      <c r="P96" s="352"/>
      <c r="Q96" s="46"/>
      <c r="R96" s="46"/>
      <c r="S96" s="46"/>
      <c r="T96" s="352"/>
      <c r="U96" s="46"/>
      <c r="V96" s="46"/>
      <c r="W96" s="46"/>
      <c r="X96" s="46"/>
      <c r="Y96" s="354"/>
      <c r="Z96" s="355"/>
      <c r="AA96" s="355"/>
      <c r="AB96" s="355"/>
      <c r="AC96" s="355"/>
      <c r="AD96" s="361"/>
    </row>
    <row r="97" spans="1:30">
      <c r="A97" s="147"/>
      <c r="B97" s="147"/>
      <c r="C97" s="147"/>
      <c r="D97" s="147"/>
      <c r="E97" s="147"/>
      <c r="F97" s="147"/>
      <c r="G97" s="147"/>
      <c r="H97" s="166"/>
      <c r="I97" s="166"/>
      <c r="J97" s="147"/>
      <c r="K97" s="248"/>
      <c r="L97" s="147"/>
      <c r="M97" s="46"/>
      <c r="N97" s="352"/>
      <c r="O97" s="352"/>
      <c r="P97" s="352"/>
      <c r="Q97" s="46"/>
      <c r="R97" s="46"/>
      <c r="S97" s="46"/>
      <c r="T97" s="352"/>
      <c r="U97" s="46"/>
      <c r="V97" s="46"/>
      <c r="W97" s="46"/>
      <c r="X97" s="46"/>
      <c r="Y97" s="354"/>
      <c r="Z97" s="355"/>
      <c r="AA97" s="355"/>
      <c r="AB97" s="355"/>
      <c r="AC97" s="355"/>
      <c r="AD97" s="361"/>
    </row>
    <row r="98" spans="1:30">
      <c r="A98" s="147"/>
      <c r="B98" s="147"/>
      <c r="C98" s="147"/>
      <c r="D98" s="147"/>
      <c r="E98" s="147"/>
      <c r="F98" s="147"/>
      <c r="G98" s="147"/>
      <c r="H98" s="166"/>
      <c r="I98" s="166"/>
      <c r="J98" s="147"/>
      <c r="K98" s="248"/>
      <c r="L98" s="147"/>
      <c r="M98" s="46"/>
      <c r="N98" s="352"/>
      <c r="O98" s="352"/>
      <c r="P98" s="352"/>
      <c r="Q98" s="46"/>
      <c r="R98" s="46"/>
      <c r="S98" s="46"/>
      <c r="T98" s="352"/>
      <c r="U98" s="46"/>
      <c r="V98" s="46"/>
      <c r="W98" s="46"/>
      <c r="X98" s="46"/>
      <c r="Y98" s="354"/>
      <c r="Z98" s="355"/>
      <c r="AA98" s="355"/>
      <c r="AB98" s="355"/>
      <c r="AC98" s="355"/>
      <c r="AD98" s="361"/>
    </row>
    <row r="99" spans="1:30">
      <c r="A99" s="147"/>
      <c r="B99" s="147"/>
      <c r="C99" s="147"/>
      <c r="D99" s="147"/>
      <c r="E99" s="147"/>
      <c r="F99" s="147"/>
      <c r="G99" s="147"/>
      <c r="H99" s="166"/>
      <c r="I99" s="166"/>
      <c r="J99" s="147"/>
      <c r="K99" s="248"/>
      <c r="L99" s="147"/>
      <c r="M99" s="46"/>
      <c r="N99" s="352"/>
      <c r="O99" s="352"/>
      <c r="P99" s="352"/>
      <c r="Q99" s="46"/>
      <c r="R99" s="46"/>
      <c r="S99" s="46"/>
      <c r="T99" s="352"/>
      <c r="U99" s="46"/>
      <c r="V99" s="46"/>
      <c r="W99" s="46"/>
      <c r="X99" s="46"/>
      <c r="Y99" s="354"/>
      <c r="Z99" s="355"/>
      <c r="AA99" s="355"/>
      <c r="AB99" s="355"/>
      <c r="AC99" s="355"/>
      <c r="AD99" s="361"/>
    </row>
    <row r="100" spans="1:30">
      <c r="A100" s="147"/>
      <c r="B100" s="147"/>
      <c r="C100" s="147"/>
      <c r="D100" s="147"/>
      <c r="E100" s="147"/>
      <c r="F100" s="147"/>
      <c r="G100" s="147"/>
      <c r="H100" s="166"/>
      <c r="I100" s="166"/>
      <c r="J100" s="147"/>
      <c r="K100" s="248"/>
      <c r="L100" s="147"/>
      <c r="M100" s="46"/>
      <c r="N100" s="352"/>
      <c r="O100" s="352"/>
      <c r="P100" s="352"/>
      <c r="Q100" s="46"/>
      <c r="R100" s="46"/>
      <c r="S100" s="46"/>
      <c r="T100" s="352"/>
      <c r="U100" s="46"/>
      <c r="V100" s="46"/>
      <c r="W100" s="46"/>
      <c r="X100" s="46"/>
      <c r="Y100" s="354"/>
      <c r="Z100" s="355"/>
      <c r="AA100" s="355"/>
      <c r="AB100" s="355"/>
      <c r="AC100" s="355"/>
      <c r="AD100" s="361"/>
    </row>
    <row r="101" spans="1:30">
      <c r="A101" s="147"/>
      <c r="B101" s="147"/>
      <c r="C101" s="147"/>
      <c r="D101" s="147"/>
      <c r="E101" s="147"/>
      <c r="F101" s="147"/>
      <c r="G101" s="147"/>
      <c r="H101" s="166"/>
      <c r="I101" s="166"/>
      <c r="J101" s="147"/>
      <c r="K101" s="248"/>
      <c r="L101" s="147"/>
      <c r="M101" s="46"/>
      <c r="N101" s="352"/>
      <c r="O101" s="352"/>
      <c r="P101" s="352"/>
      <c r="Q101" s="46"/>
      <c r="R101" s="46"/>
      <c r="S101" s="46"/>
      <c r="T101" s="352"/>
      <c r="U101" s="46"/>
      <c r="V101" s="46"/>
      <c r="W101" s="46"/>
      <c r="X101" s="46"/>
      <c r="Y101" s="354"/>
      <c r="Z101" s="355"/>
      <c r="AA101" s="355"/>
      <c r="AB101" s="355"/>
      <c r="AC101" s="355"/>
      <c r="AD101" s="361"/>
    </row>
    <row r="102" spans="1:30">
      <c r="A102" s="147"/>
      <c r="B102" s="147"/>
      <c r="C102" s="147"/>
      <c r="D102" s="147"/>
      <c r="E102" s="147"/>
      <c r="F102" s="147"/>
      <c r="G102" s="147"/>
      <c r="H102" s="166"/>
      <c r="I102" s="166"/>
      <c r="J102" s="147"/>
      <c r="K102" s="248"/>
      <c r="L102" s="147"/>
      <c r="M102" s="46"/>
      <c r="N102" s="352"/>
      <c r="O102" s="352"/>
      <c r="P102" s="352"/>
      <c r="Q102" s="46"/>
      <c r="R102" s="46"/>
      <c r="S102" s="46"/>
      <c r="T102" s="352"/>
      <c r="U102" s="46"/>
      <c r="V102" s="46"/>
      <c r="W102" s="46"/>
      <c r="X102" s="46"/>
      <c r="Y102" s="354"/>
      <c r="Z102" s="355"/>
      <c r="AA102" s="355"/>
      <c r="AB102" s="355"/>
      <c r="AC102" s="355"/>
      <c r="AD102" s="361"/>
    </row>
    <row r="103" spans="1:30">
      <c r="A103" s="147"/>
      <c r="B103" s="147"/>
      <c r="C103" s="147"/>
      <c r="D103" s="147"/>
      <c r="E103" s="147"/>
      <c r="F103" s="147"/>
      <c r="G103" s="147"/>
      <c r="H103" s="166"/>
      <c r="I103" s="166"/>
      <c r="J103" s="147"/>
      <c r="K103" s="248"/>
      <c r="L103" s="147"/>
      <c r="M103" s="46"/>
      <c r="N103" s="352"/>
      <c r="O103" s="352"/>
      <c r="P103" s="352"/>
      <c r="Q103" s="46"/>
      <c r="R103" s="46"/>
      <c r="S103" s="46"/>
      <c r="T103" s="352"/>
      <c r="U103" s="46"/>
      <c r="V103" s="46"/>
      <c r="W103" s="46"/>
      <c r="X103" s="46"/>
      <c r="Y103" s="354"/>
      <c r="Z103" s="355"/>
      <c r="AA103" s="355"/>
      <c r="AB103" s="355"/>
      <c r="AC103" s="355"/>
      <c r="AD103" s="361"/>
    </row>
    <row r="104" spans="1:30">
      <c r="A104" s="147"/>
      <c r="B104" s="147"/>
      <c r="C104" s="147"/>
      <c r="D104" s="147"/>
      <c r="E104" s="147"/>
      <c r="F104" s="147"/>
      <c r="G104" s="147"/>
      <c r="H104" s="166"/>
      <c r="I104" s="166"/>
      <c r="J104" s="147"/>
      <c r="K104" s="248"/>
      <c r="L104" s="147"/>
      <c r="M104" s="46"/>
      <c r="N104" s="352"/>
      <c r="O104" s="352"/>
      <c r="P104" s="352"/>
      <c r="Q104" s="46"/>
      <c r="R104" s="46"/>
      <c r="S104" s="46"/>
      <c r="T104" s="352"/>
      <c r="U104" s="46"/>
      <c r="V104" s="46"/>
      <c r="W104" s="46"/>
      <c r="X104" s="46"/>
      <c r="Y104" s="354"/>
      <c r="Z104" s="355"/>
      <c r="AA104" s="355"/>
      <c r="AB104" s="355"/>
      <c r="AC104" s="355"/>
      <c r="AD104" s="361"/>
    </row>
    <row r="105" spans="1:30">
      <c r="A105" s="147"/>
      <c r="B105" s="147"/>
      <c r="C105" s="147"/>
      <c r="D105" s="147"/>
      <c r="E105" s="147"/>
      <c r="F105" s="147"/>
      <c r="G105" s="147"/>
      <c r="H105" s="166"/>
      <c r="I105" s="166"/>
      <c r="J105" s="147"/>
      <c r="K105" s="248"/>
      <c r="L105" s="147"/>
      <c r="M105" s="46"/>
      <c r="N105" s="352"/>
      <c r="O105" s="352"/>
      <c r="P105" s="352"/>
      <c r="Q105" s="46"/>
      <c r="R105" s="46"/>
      <c r="S105" s="46"/>
      <c r="T105" s="352"/>
      <c r="U105" s="46"/>
      <c r="V105" s="46"/>
      <c r="W105" s="46"/>
      <c r="X105" s="46"/>
      <c r="Y105" s="354"/>
      <c r="Z105" s="355"/>
      <c r="AA105" s="355"/>
      <c r="AB105" s="355"/>
      <c r="AC105" s="355"/>
      <c r="AD105" s="361"/>
    </row>
    <row r="106" spans="1:30">
      <c r="A106" s="147"/>
      <c r="B106" s="147"/>
      <c r="C106" s="147"/>
      <c r="D106" s="147"/>
      <c r="E106" s="147"/>
      <c r="F106" s="147"/>
      <c r="G106" s="147"/>
      <c r="H106" s="166"/>
      <c r="I106" s="166"/>
      <c r="J106" s="147"/>
      <c r="K106" s="248"/>
      <c r="L106" s="147"/>
      <c r="M106" s="46"/>
      <c r="N106" s="352"/>
      <c r="O106" s="352"/>
      <c r="P106" s="352"/>
      <c r="Q106" s="46"/>
      <c r="R106" s="46"/>
      <c r="S106" s="46"/>
      <c r="T106" s="352"/>
      <c r="U106" s="46"/>
      <c r="V106" s="46"/>
      <c r="W106" s="46"/>
      <c r="X106" s="46"/>
      <c r="Y106" s="354"/>
      <c r="Z106" s="355"/>
      <c r="AA106" s="355"/>
      <c r="AB106" s="355"/>
      <c r="AC106" s="355"/>
      <c r="AD106" s="361"/>
    </row>
    <row r="107" spans="1:30">
      <c r="A107" s="147"/>
      <c r="B107" s="147"/>
      <c r="C107" s="147"/>
      <c r="D107" s="147"/>
      <c r="E107" s="147"/>
      <c r="F107" s="147"/>
      <c r="G107" s="147"/>
      <c r="H107" s="166"/>
      <c r="I107" s="166"/>
      <c r="J107" s="147"/>
      <c r="K107" s="248"/>
      <c r="L107" s="147"/>
      <c r="M107" s="46"/>
      <c r="N107" s="352"/>
      <c r="O107" s="352"/>
      <c r="P107" s="352"/>
      <c r="Q107" s="46"/>
      <c r="R107" s="46"/>
      <c r="S107" s="46"/>
      <c r="T107" s="352"/>
      <c r="U107" s="46"/>
      <c r="V107" s="46"/>
      <c r="W107" s="46"/>
      <c r="X107" s="46"/>
      <c r="Y107" s="354"/>
      <c r="Z107" s="355"/>
      <c r="AA107" s="355"/>
      <c r="AB107" s="355"/>
      <c r="AC107" s="355"/>
      <c r="AD107" s="361"/>
    </row>
    <row r="108" spans="1:30">
      <c r="A108" s="147"/>
      <c r="B108" s="147"/>
      <c r="C108" s="147"/>
      <c r="D108" s="147"/>
      <c r="E108" s="147"/>
      <c r="F108" s="147"/>
      <c r="G108" s="147"/>
      <c r="H108" s="166"/>
      <c r="I108" s="166"/>
      <c r="J108" s="147"/>
      <c r="K108" s="248"/>
      <c r="L108" s="147"/>
      <c r="M108" s="46"/>
      <c r="N108" s="352"/>
      <c r="O108" s="352"/>
      <c r="P108" s="352"/>
      <c r="Q108" s="46"/>
      <c r="R108" s="46"/>
      <c r="S108" s="46"/>
      <c r="T108" s="352"/>
      <c r="U108" s="46"/>
      <c r="V108" s="46"/>
      <c r="W108" s="46"/>
      <c r="X108" s="46"/>
      <c r="Y108" s="354"/>
      <c r="Z108" s="355"/>
      <c r="AA108" s="355"/>
      <c r="AB108" s="355"/>
      <c r="AC108" s="355"/>
      <c r="AD108" s="361"/>
    </row>
    <row r="109" spans="1:30">
      <c r="A109" s="147"/>
      <c r="B109" s="147"/>
      <c r="C109" s="147"/>
      <c r="D109" s="147"/>
      <c r="E109" s="147"/>
      <c r="F109" s="147"/>
      <c r="G109" s="147"/>
      <c r="H109" s="166"/>
      <c r="I109" s="166"/>
      <c r="J109" s="147"/>
      <c r="K109" s="248"/>
      <c r="L109" s="147"/>
      <c r="M109" s="46"/>
      <c r="N109" s="352"/>
      <c r="O109" s="352"/>
      <c r="P109" s="352"/>
      <c r="Q109" s="46"/>
      <c r="R109" s="46"/>
      <c r="S109" s="46"/>
      <c r="T109" s="352"/>
      <c r="U109" s="46"/>
      <c r="V109" s="46"/>
      <c r="W109" s="46"/>
      <c r="X109" s="46"/>
      <c r="Y109" s="354"/>
      <c r="Z109" s="355"/>
      <c r="AA109" s="355"/>
      <c r="AB109" s="355"/>
      <c r="AC109" s="355"/>
      <c r="AD109" s="361"/>
    </row>
    <row r="110" spans="1:30">
      <c r="A110" s="147"/>
      <c r="B110" s="147"/>
      <c r="C110" s="147"/>
      <c r="D110" s="147"/>
      <c r="E110" s="147"/>
      <c r="F110" s="147"/>
      <c r="G110" s="147"/>
      <c r="H110" s="166"/>
      <c r="I110" s="166"/>
      <c r="J110" s="147"/>
      <c r="K110" s="248"/>
      <c r="L110" s="147"/>
      <c r="M110" s="46"/>
      <c r="N110" s="352"/>
      <c r="O110" s="352"/>
      <c r="P110" s="352"/>
      <c r="Q110" s="46"/>
      <c r="R110" s="46"/>
      <c r="S110" s="46"/>
      <c r="T110" s="352"/>
      <c r="U110" s="46"/>
      <c r="V110" s="46"/>
      <c r="W110" s="46"/>
      <c r="X110" s="46"/>
      <c r="Y110" s="354"/>
      <c r="Z110" s="355"/>
      <c r="AA110" s="355"/>
      <c r="AB110" s="355"/>
      <c r="AC110" s="355"/>
      <c r="AD110" s="361"/>
    </row>
    <row r="111" spans="1:30">
      <c r="A111" s="147"/>
      <c r="B111" s="147"/>
      <c r="C111" s="147"/>
      <c r="D111" s="147"/>
      <c r="E111" s="147"/>
      <c r="F111" s="147"/>
      <c r="G111" s="147"/>
      <c r="H111" s="166"/>
      <c r="I111" s="166"/>
      <c r="J111" s="147"/>
      <c r="K111" s="248"/>
      <c r="L111" s="147"/>
      <c r="M111" s="46"/>
      <c r="N111" s="352"/>
      <c r="O111" s="352"/>
      <c r="P111" s="352"/>
      <c r="Q111" s="46"/>
      <c r="R111" s="46"/>
      <c r="S111" s="46"/>
      <c r="T111" s="352"/>
      <c r="U111" s="46"/>
      <c r="V111" s="46"/>
      <c r="W111" s="46"/>
      <c r="X111" s="46"/>
      <c r="Y111" s="354"/>
      <c r="Z111" s="355"/>
      <c r="AA111" s="355"/>
      <c r="AB111" s="355"/>
      <c r="AC111" s="355"/>
      <c r="AD111" s="361"/>
    </row>
    <row r="112" spans="1:30">
      <c r="A112" s="147"/>
      <c r="B112" s="147"/>
      <c r="C112" s="147"/>
      <c r="D112" s="147"/>
      <c r="E112" s="147"/>
      <c r="F112" s="147"/>
      <c r="G112" s="147"/>
      <c r="H112" s="166"/>
      <c r="I112" s="166"/>
      <c r="J112" s="147"/>
      <c r="K112" s="248"/>
      <c r="L112" s="147"/>
      <c r="M112" s="46"/>
      <c r="N112" s="352"/>
      <c r="O112" s="352"/>
      <c r="P112" s="352"/>
      <c r="Q112" s="46"/>
      <c r="R112" s="46"/>
      <c r="S112" s="46"/>
      <c r="T112" s="352"/>
      <c r="U112" s="46"/>
      <c r="V112" s="46"/>
      <c r="W112" s="46"/>
      <c r="X112" s="46"/>
      <c r="Y112" s="354"/>
      <c r="Z112" s="355"/>
      <c r="AA112" s="355"/>
      <c r="AB112" s="355"/>
      <c r="AC112" s="355"/>
      <c r="AD112" s="361"/>
    </row>
    <row r="113" spans="1:30">
      <c r="A113" s="147"/>
      <c r="B113" s="147"/>
      <c r="C113" s="147"/>
      <c r="D113" s="147"/>
      <c r="E113" s="147"/>
      <c r="F113" s="147"/>
      <c r="G113" s="147"/>
      <c r="H113" s="166"/>
      <c r="I113" s="166"/>
      <c r="J113" s="147"/>
      <c r="K113" s="248"/>
      <c r="L113" s="147"/>
      <c r="M113" s="46"/>
      <c r="N113" s="352"/>
      <c r="O113" s="352"/>
      <c r="P113" s="352"/>
      <c r="Q113" s="46"/>
      <c r="R113" s="46"/>
      <c r="S113" s="46"/>
      <c r="T113" s="352"/>
      <c r="U113" s="46"/>
      <c r="V113" s="46"/>
      <c r="W113" s="46"/>
      <c r="X113" s="46"/>
      <c r="Y113" s="354"/>
      <c r="Z113" s="355"/>
      <c r="AA113" s="355"/>
      <c r="AB113" s="355"/>
      <c r="AC113" s="355"/>
      <c r="AD113" s="361"/>
    </row>
    <row r="114" spans="1:30">
      <c r="A114" s="147"/>
      <c r="B114" s="147"/>
      <c r="C114" s="147"/>
      <c r="D114" s="147"/>
      <c r="E114" s="147"/>
      <c r="F114" s="147"/>
      <c r="G114" s="147"/>
      <c r="H114" s="166"/>
      <c r="I114" s="166"/>
      <c r="J114" s="147"/>
      <c r="K114" s="248"/>
      <c r="L114" s="147"/>
      <c r="M114" s="46"/>
      <c r="N114" s="352"/>
      <c r="O114" s="352"/>
      <c r="P114" s="352"/>
      <c r="Q114" s="46"/>
      <c r="R114" s="46"/>
      <c r="S114" s="46"/>
      <c r="T114" s="352"/>
      <c r="U114" s="46"/>
      <c r="V114" s="46"/>
      <c r="W114" s="46"/>
      <c r="X114" s="46"/>
      <c r="Y114" s="354"/>
      <c r="Z114" s="355"/>
      <c r="AA114" s="355"/>
      <c r="AB114" s="355"/>
      <c r="AC114" s="355"/>
      <c r="AD114" s="361"/>
    </row>
    <row r="115" spans="1:30">
      <c r="A115" s="147"/>
      <c r="B115" s="147"/>
      <c r="C115" s="147"/>
      <c r="D115" s="147"/>
      <c r="E115" s="147"/>
      <c r="F115" s="147"/>
      <c r="G115" s="147"/>
      <c r="H115" s="166"/>
      <c r="I115" s="166"/>
      <c r="J115" s="147"/>
      <c r="K115" s="248"/>
      <c r="L115" s="147"/>
      <c r="M115" s="46"/>
      <c r="N115" s="352"/>
      <c r="O115" s="352"/>
      <c r="P115" s="352"/>
      <c r="Q115" s="46"/>
      <c r="R115" s="46"/>
      <c r="S115" s="46"/>
      <c r="T115" s="352"/>
      <c r="U115" s="46"/>
      <c r="V115" s="46"/>
      <c r="W115" s="46"/>
      <c r="X115" s="46"/>
      <c r="Y115" s="354"/>
      <c r="Z115" s="355"/>
      <c r="AA115" s="355"/>
      <c r="AB115" s="355"/>
      <c r="AC115" s="355"/>
      <c r="AD115" s="361"/>
    </row>
    <row r="116" spans="1:30">
      <c r="A116" s="147"/>
      <c r="B116" s="147"/>
      <c r="C116" s="147"/>
      <c r="D116" s="147"/>
      <c r="E116" s="147"/>
      <c r="F116" s="147"/>
      <c r="G116" s="147"/>
      <c r="H116" s="166"/>
      <c r="I116" s="166"/>
      <c r="J116" s="147"/>
      <c r="K116" s="248"/>
      <c r="L116" s="147"/>
      <c r="M116" s="46"/>
      <c r="N116" s="352"/>
      <c r="O116" s="352"/>
      <c r="P116" s="352"/>
      <c r="Q116" s="46"/>
      <c r="R116" s="46"/>
      <c r="S116" s="46"/>
      <c r="T116" s="352"/>
      <c r="U116" s="46"/>
      <c r="V116" s="46"/>
      <c r="W116" s="46"/>
      <c r="X116" s="46"/>
      <c r="Y116" s="354"/>
      <c r="Z116" s="355"/>
      <c r="AA116" s="355"/>
      <c r="AB116" s="355"/>
      <c r="AC116" s="355"/>
      <c r="AD116" s="361"/>
    </row>
    <row r="117" spans="1:30">
      <c r="A117" s="147"/>
      <c r="B117" s="147"/>
      <c r="C117" s="147"/>
      <c r="D117" s="147"/>
      <c r="E117" s="147"/>
      <c r="F117" s="147"/>
      <c r="G117" s="147"/>
      <c r="H117" s="166"/>
      <c r="I117" s="166"/>
      <c r="J117" s="147"/>
      <c r="K117" s="248"/>
      <c r="L117" s="147"/>
      <c r="M117" s="46"/>
      <c r="N117" s="352"/>
      <c r="O117" s="352"/>
      <c r="P117" s="352"/>
      <c r="Q117" s="46"/>
      <c r="R117" s="46"/>
      <c r="S117" s="46"/>
      <c r="T117" s="352"/>
      <c r="U117" s="46"/>
      <c r="V117" s="46"/>
      <c r="W117" s="46"/>
      <c r="X117" s="46"/>
      <c r="Y117" s="354"/>
      <c r="Z117" s="355"/>
      <c r="AA117" s="355"/>
      <c r="AB117" s="355"/>
      <c r="AC117" s="355"/>
      <c r="AD117" s="361"/>
    </row>
    <row r="118" spans="1:30">
      <c r="A118" s="147"/>
      <c r="B118" s="147"/>
      <c r="C118" s="147"/>
      <c r="D118" s="147"/>
      <c r="E118" s="147"/>
      <c r="F118" s="147"/>
      <c r="G118" s="147"/>
      <c r="H118" s="166"/>
      <c r="I118" s="166"/>
      <c r="J118" s="147"/>
      <c r="K118" s="248"/>
      <c r="L118" s="147"/>
      <c r="M118" s="46"/>
      <c r="N118" s="352"/>
      <c r="O118" s="352"/>
      <c r="P118" s="352"/>
      <c r="Q118" s="46"/>
      <c r="R118" s="46"/>
      <c r="S118" s="46"/>
      <c r="T118" s="352"/>
      <c r="U118" s="46"/>
      <c r="V118" s="46"/>
      <c r="W118" s="46"/>
      <c r="X118" s="46"/>
      <c r="Y118" s="354"/>
      <c r="Z118" s="355"/>
      <c r="AA118" s="355"/>
      <c r="AB118" s="355"/>
      <c r="AC118" s="355"/>
      <c r="AD118" s="361"/>
    </row>
    <row r="119" spans="1:30">
      <c r="A119" s="147"/>
      <c r="B119" s="147"/>
      <c r="C119" s="147"/>
      <c r="D119" s="147"/>
      <c r="E119" s="147"/>
      <c r="F119" s="147"/>
      <c r="G119" s="147"/>
      <c r="H119" s="166"/>
      <c r="I119" s="166"/>
      <c r="J119" s="147"/>
      <c r="K119" s="248"/>
      <c r="L119" s="147"/>
      <c r="M119" s="46"/>
      <c r="N119" s="352"/>
      <c r="O119" s="352"/>
      <c r="P119" s="352"/>
      <c r="Q119" s="46"/>
      <c r="R119" s="46"/>
      <c r="S119" s="46"/>
      <c r="T119" s="352"/>
      <c r="U119" s="46"/>
      <c r="V119" s="46"/>
      <c r="W119" s="46"/>
      <c r="X119" s="46"/>
      <c r="Y119" s="354"/>
      <c r="Z119" s="355"/>
      <c r="AA119" s="355"/>
      <c r="AB119" s="355"/>
      <c r="AC119" s="355"/>
      <c r="AD119" s="361"/>
    </row>
    <row r="120" spans="1:30">
      <c r="A120" s="147"/>
      <c r="B120" s="147"/>
      <c r="C120" s="147"/>
      <c r="D120" s="147"/>
      <c r="E120" s="147"/>
      <c r="F120" s="147"/>
      <c r="G120" s="147"/>
      <c r="H120" s="166"/>
      <c r="I120" s="166"/>
      <c r="J120" s="147"/>
      <c r="K120" s="248"/>
      <c r="L120" s="147"/>
      <c r="M120" s="46"/>
      <c r="N120" s="352"/>
      <c r="O120" s="352"/>
      <c r="P120" s="352"/>
      <c r="Q120" s="46"/>
      <c r="R120" s="46"/>
      <c r="S120" s="46"/>
      <c r="T120" s="352"/>
      <c r="U120" s="46"/>
      <c r="V120" s="46"/>
      <c r="W120" s="46"/>
      <c r="X120" s="46"/>
      <c r="Y120" s="354"/>
      <c r="Z120" s="355"/>
      <c r="AA120" s="355"/>
      <c r="AB120" s="355"/>
      <c r="AC120" s="355"/>
      <c r="AD120" s="361"/>
    </row>
    <row r="121" spans="1:30">
      <c r="A121" s="147"/>
      <c r="B121" s="147"/>
      <c r="C121" s="147"/>
      <c r="D121" s="147"/>
      <c r="E121" s="147"/>
      <c r="F121" s="147"/>
      <c r="G121" s="147"/>
      <c r="H121" s="166"/>
      <c r="I121" s="166"/>
      <c r="J121" s="147"/>
      <c r="K121" s="248"/>
      <c r="L121" s="147"/>
      <c r="M121" s="46"/>
      <c r="N121" s="352"/>
      <c r="O121" s="352"/>
      <c r="P121" s="352"/>
      <c r="Q121" s="46"/>
      <c r="R121" s="46"/>
      <c r="S121" s="46"/>
      <c r="T121" s="352"/>
      <c r="U121" s="46"/>
      <c r="V121" s="46"/>
      <c r="W121" s="46"/>
      <c r="X121" s="46"/>
      <c r="Y121" s="354"/>
      <c r="Z121" s="355"/>
      <c r="AA121" s="355"/>
      <c r="AB121" s="355"/>
      <c r="AC121" s="355"/>
      <c r="AD121" s="361"/>
    </row>
    <row r="122" spans="1:30">
      <c r="A122" s="147"/>
      <c r="B122" s="147"/>
      <c r="C122" s="147"/>
      <c r="D122" s="147"/>
      <c r="E122" s="147"/>
      <c r="F122" s="147"/>
      <c r="G122" s="147"/>
      <c r="H122" s="166"/>
      <c r="I122" s="166"/>
      <c r="J122" s="147"/>
      <c r="K122" s="248"/>
      <c r="L122" s="147"/>
      <c r="M122" s="46"/>
      <c r="N122" s="352"/>
      <c r="O122" s="352"/>
      <c r="P122" s="352"/>
      <c r="Q122" s="46"/>
      <c r="R122" s="46"/>
      <c r="S122" s="46"/>
      <c r="T122" s="352"/>
      <c r="U122" s="46"/>
      <c r="V122" s="46"/>
      <c r="W122" s="46"/>
      <c r="X122" s="46"/>
      <c r="Y122" s="354"/>
      <c r="Z122" s="355"/>
      <c r="AA122" s="355"/>
      <c r="AB122" s="355"/>
      <c r="AC122" s="355"/>
      <c r="AD122" s="361"/>
    </row>
    <row r="123" spans="1:30">
      <c r="A123" s="147"/>
      <c r="B123" s="147"/>
      <c r="C123" s="147"/>
      <c r="D123" s="147"/>
      <c r="E123" s="147"/>
      <c r="F123" s="147"/>
      <c r="G123" s="147"/>
      <c r="H123" s="166"/>
      <c r="I123" s="166"/>
      <c r="J123" s="147"/>
      <c r="K123" s="248"/>
      <c r="L123" s="147"/>
      <c r="M123" s="46"/>
      <c r="N123" s="352"/>
      <c r="O123" s="352"/>
      <c r="P123" s="352"/>
      <c r="Q123" s="46"/>
      <c r="R123" s="46"/>
      <c r="S123" s="46"/>
      <c r="T123" s="352"/>
      <c r="U123" s="46"/>
      <c r="V123" s="46"/>
      <c r="W123" s="46"/>
      <c r="X123" s="46"/>
      <c r="Y123" s="354"/>
      <c r="Z123" s="355"/>
      <c r="AA123" s="355"/>
      <c r="AB123" s="355"/>
      <c r="AC123" s="355"/>
      <c r="AD123" s="361"/>
    </row>
    <row r="124" spans="1:30">
      <c r="A124" s="147"/>
      <c r="B124" s="147"/>
      <c r="C124" s="147"/>
      <c r="D124" s="147"/>
      <c r="E124" s="147"/>
      <c r="F124" s="147"/>
      <c r="G124" s="147"/>
      <c r="H124" s="166"/>
      <c r="I124" s="166"/>
      <c r="J124" s="147"/>
      <c r="K124" s="248"/>
      <c r="L124" s="147"/>
      <c r="M124" s="46"/>
      <c r="N124" s="352"/>
      <c r="O124" s="352"/>
      <c r="P124" s="352"/>
      <c r="Q124" s="46"/>
      <c r="R124" s="46"/>
      <c r="S124" s="46"/>
      <c r="T124" s="352"/>
      <c r="U124" s="46"/>
      <c r="V124" s="46"/>
      <c r="W124" s="46"/>
      <c r="X124" s="46"/>
      <c r="Y124" s="354"/>
      <c r="Z124" s="355"/>
      <c r="AA124" s="355"/>
      <c r="AB124" s="355"/>
      <c r="AC124" s="355"/>
      <c r="AD124" s="361"/>
    </row>
    <row r="125" spans="1:30">
      <c r="A125" s="147"/>
      <c r="B125" s="147"/>
      <c r="C125" s="147"/>
      <c r="D125" s="147"/>
      <c r="E125" s="147"/>
      <c r="F125" s="147"/>
      <c r="G125" s="147"/>
      <c r="H125" s="166"/>
      <c r="I125" s="166"/>
      <c r="J125" s="147"/>
      <c r="K125" s="248"/>
      <c r="L125" s="147"/>
      <c r="M125" s="46"/>
      <c r="N125" s="352"/>
      <c r="O125" s="352"/>
      <c r="P125" s="352"/>
      <c r="Q125" s="46"/>
      <c r="R125" s="46"/>
      <c r="S125" s="46"/>
      <c r="T125" s="352"/>
      <c r="U125" s="46"/>
      <c r="V125" s="46"/>
      <c r="W125" s="46"/>
      <c r="X125" s="46"/>
      <c r="Y125" s="354"/>
      <c r="Z125" s="355"/>
      <c r="AA125" s="355"/>
      <c r="AB125" s="355"/>
      <c r="AC125" s="355"/>
      <c r="AD125" s="361"/>
    </row>
    <row r="126" spans="1:30">
      <c r="A126" s="147"/>
      <c r="B126" s="147"/>
      <c r="C126" s="147"/>
      <c r="D126" s="147"/>
      <c r="E126" s="147"/>
      <c r="F126" s="147"/>
      <c r="G126" s="147"/>
      <c r="H126" s="166"/>
      <c r="I126" s="166"/>
      <c r="J126" s="147"/>
      <c r="K126" s="248"/>
      <c r="L126" s="147"/>
      <c r="M126" s="46"/>
      <c r="N126" s="352"/>
      <c r="O126" s="352"/>
      <c r="P126" s="352"/>
      <c r="Q126" s="46"/>
      <c r="R126" s="46"/>
      <c r="S126" s="46"/>
      <c r="T126" s="352"/>
      <c r="U126" s="46"/>
      <c r="V126" s="46"/>
      <c r="W126" s="46"/>
      <c r="X126" s="46"/>
      <c r="Y126" s="354"/>
      <c r="Z126" s="355"/>
      <c r="AA126" s="355"/>
      <c r="AB126" s="355"/>
      <c r="AC126" s="355"/>
      <c r="AD126" s="361"/>
    </row>
    <row r="127" spans="1:30">
      <c r="A127" s="147"/>
      <c r="B127" s="147"/>
      <c r="C127" s="147"/>
      <c r="D127" s="147"/>
      <c r="E127" s="147"/>
      <c r="F127" s="147"/>
      <c r="G127" s="147"/>
      <c r="H127" s="166"/>
      <c r="I127" s="166"/>
      <c r="J127" s="147"/>
      <c r="K127" s="248"/>
      <c r="L127" s="147"/>
      <c r="M127" s="46"/>
      <c r="N127" s="352"/>
      <c r="O127" s="352"/>
      <c r="P127" s="352"/>
      <c r="Q127" s="46"/>
      <c r="R127" s="46"/>
      <c r="S127" s="46"/>
      <c r="T127" s="352"/>
      <c r="U127" s="46"/>
      <c r="V127" s="46"/>
      <c r="W127" s="46"/>
      <c r="X127" s="46"/>
      <c r="Y127" s="354"/>
      <c r="Z127" s="355"/>
      <c r="AA127" s="355"/>
      <c r="AB127" s="355"/>
      <c r="AC127" s="355"/>
      <c r="AD127" s="361"/>
    </row>
    <row r="128" spans="1:30">
      <c r="A128" s="147"/>
      <c r="B128" s="147"/>
      <c r="C128" s="147"/>
      <c r="D128" s="147"/>
      <c r="E128" s="147"/>
      <c r="F128" s="147"/>
      <c r="G128" s="147"/>
      <c r="H128" s="166"/>
      <c r="I128" s="166"/>
      <c r="J128" s="147"/>
      <c r="K128" s="248"/>
      <c r="L128" s="147"/>
      <c r="M128" s="46"/>
      <c r="N128" s="352"/>
      <c r="O128" s="352"/>
      <c r="P128" s="352"/>
      <c r="Q128" s="46"/>
      <c r="R128" s="46"/>
      <c r="S128" s="46"/>
      <c r="T128" s="352"/>
      <c r="U128" s="46"/>
      <c r="V128" s="46"/>
      <c r="W128" s="46"/>
      <c r="X128" s="46"/>
      <c r="Y128" s="354"/>
      <c r="Z128" s="355"/>
      <c r="AA128" s="355"/>
      <c r="AB128" s="355"/>
      <c r="AC128" s="355"/>
      <c r="AD128" s="361"/>
    </row>
    <row r="129" spans="1:30">
      <c r="A129" s="147"/>
      <c r="B129" s="147"/>
      <c r="C129" s="147"/>
      <c r="D129" s="147"/>
      <c r="E129" s="147"/>
      <c r="F129" s="147"/>
      <c r="G129" s="147"/>
      <c r="H129" s="166"/>
      <c r="I129" s="166"/>
      <c r="J129" s="147"/>
      <c r="K129" s="248"/>
      <c r="L129" s="147"/>
      <c r="M129" s="46"/>
      <c r="N129" s="352"/>
      <c r="O129" s="352"/>
      <c r="P129" s="352"/>
      <c r="Q129" s="46"/>
      <c r="R129" s="46"/>
      <c r="S129" s="46"/>
      <c r="T129" s="352"/>
      <c r="U129" s="46"/>
      <c r="V129" s="46"/>
      <c r="W129" s="46"/>
      <c r="X129" s="46"/>
      <c r="Y129" s="354"/>
      <c r="Z129" s="355"/>
      <c r="AA129" s="355"/>
      <c r="AB129" s="355"/>
      <c r="AC129" s="355"/>
      <c r="AD129" s="361"/>
    </row>
    <row r="130" spans="1:30">
      <c r="A130" s="147"/>
      <c r="B130" s="147"/>
      <c r="C130" s="147"/>
      <c r="D130" s="147"/>
      <c r="E130" s="147"/>
      <c r="F130" s="147"/>
      <c r="G130" s="147"/>
      <c r="H130" s="166"/>
      <c r="I130" s="166"/>
      <c r="J130" s="147"/>
      <c r="K130" s="248"/>
      <c r="L130" s="147"/>
      <c r="M130" s="46"/>
      <c r="N130" s="352"/>
      <c r="O130" s="352"/>
      <c r="P130" s="352"/>
      <c r="Q130" s="46"/>
      <c r="R130" s="46"/>
      <c r="S130" s="46"/>
      <c r="T130" s="352"/>
      <c r="U130" s="46"/>
      <c r="V130" s="46"/>
      <c r="W130" s="46"/>
      <c r="X130" s="46"/>
      <c r="Y130" s="354"/>
      <c r="Z130" s="355"/>
      <c r="AA130" s="355"/>
      <c r="AB130" s="355"/>
      <c r="AC130" s="355"/>
      <c r="AD130" s="361"/>
    </row>
    <row r="131" spans="1:30">
      <c r="A131" s="147"/>
      <c r="B131" s="147"/>
      <c r="C131" s="147"/>
      <c r="D131" s="147"/>
      <c r="E131" s="147"/>
      <c r="F131" s="147"/>
      <c r="G131" s="147"/>
      <c r="H131" s="166"/>
      <c r="I131" s="166"/>
      <c r="J131" s="147"/>
      <c r="K131" s="248"/>
      <c r="L131" s="147"/>
      <c r="M131" s="46"/>
      <c r="N131" s="352"/>
      <c r="O131" s="352"/>
      <c r="P131" s="352"/>
      <c r="Q131" s="46"/>
      <c r="R131" s="46"/>
      <c r="S131" s="46"/>
      <c r="T131" s="352"/>
      <c r="U131" s="46"/>
      <c r="V131" s="46"/>
      <c r="W131" s="46"/>
      <c r="X131" s="46"/>
      <c r="Y131" s="354"/>
      <c r="Z131" s="355"/>
      <c r="AA131" s="355"/>
      <c r="AB131" s="355"/>
      <c r="AC131" s="355"/>
      <c r="AD131" s="361"/>
    </row>
    <row r="132" spans="1:30">
      <c r="A132" s="147"/>
      <c r="B132" s="147"/>
      <c r="C132" s="147"/>
      <c r="D132" s="147"/>
      <c r="E132" s="147"/>
      <c r="F132" s="147"/>
      <c r="G132" s="147"/>
      <c r="H132" s="166"/>
      <c r="I132" s="166"/>
      <c r="J132" s="147"/>
      <c r="K132" s="248"/>
      <c r="L132" s="147"/>
      <c r="M132" s="46"/>
      <c r="N132" s="352"/>
      <c r="O132" s="352"/>
      <c r="P132" s="352"/>
      <c r="Q132" s="46"/>
      <c r="R132" s="46"/>
      <c r="S132" s="46"/>
      <c r="T132" s="352"/>
      <c r="U132" s="46"/>
      <c r="V132" s="46"/>
      <c r="W132" s="46"/>
      <c r="X132" s="46"/>
      <c r="Y132" s="354"/>
      <c r="Z132" s="355"/>
      <c r="AA132" s="355"/>
      <c r="AB132" s="355"/>
      <c r="AC132" s="355"/>
      <c r="AD132" s="361"/>
    </row>
    <row r="133" spans="1:30">
      <c r="A133" s="147"/>
      <c r="B133" s="147"/>
      <c r="C133" s="147"/>
      <c r="D133" s="147"/>
      <c r="E133" s="147"/>
      <c r="F133" s="147"/>
      <c r="G133" s="147"/>
      <c r="H133" s="166"/>
      <c r="I133" s="166"/>
      <c r="J133" s="147"/>
      <c r="K133" s="248"/>
      <c r="L133" s="147"/>
      <c r="M133" s="46"/>
      <c r="N133" s="352"/>
      <c r="O133" s="352"/>
      <c r="P133" s="352"/>
      <c r="Q133" s="46"/>
      <c r="R133" s="46"/>
      <c r="S133" s="46"/>
      <c r="T133" s="352"/>
      <c r="U133" s="46"/>
      <c r="V133" s="46"/>
      <c r="W133" s="46"/>
      <c r="X133" s="46"/>
      <c r="Y133" s="354"/>
      <c r="Z133" s="355"/>
      <c r="AA133" s="355"/>
      <c r="AB133" s="355"/>
      <c r="AC133" s="355"/>
      <c r="AD133" s="361"/>
    </row>
    <row r="134" spans="1:30">
      <c r="A134" s="147"/>
      <c r="B134" s="147"/>
      <c r="C134" s="147"/>
      <c r="D134" s="147"/>
      <c r="E134" s="147"/>
      <c r="F134" s="147"/>
      <c r="G134" s="147"/>
      <c r="H134" s="166"/>
      <c r="I134" s="166"/>
      <c r="J134" s="147"/>
      <c r="K134" s="248"/>
      <c r="L134" s="147"/>
      <c r="M134" s="46"/>
      <c r="N134" s="352"/>
      <c r="O134" s="352"/>
      <c r="P134" s="352"/>
      <c r="Q134" s="46"/>
      <c r="R134" s="46"/>
      <c r="S134" s="46"/>
      <c r="T134" s="352"/>
      <c r="U134" s="46"/>
      <c r="V134" s="46"/>
      <c r="W134" s="46"/>
      <c r="X134" s="46"/>
      <c r="Y134" s="354"/>
      <c r="Z134" s="355"/>
      <c r="AA134" s="355"/>
      <c r="AB134" s="355"/>
      <c r="AC134" s="355"/>
      <c r="AD134" s="361"/>
    </row>
    <row r="135" spans="1:30">
      <c r="A135" s="147"/>
      <c r="B135" s="147"/>
      <c r="C135" s="147"/>
      <c r="D135" s="147"/>
      <c r="E135" s="147"/>
      <c r="F135" s="147"/>
      <c r="G135" s="147"/>
      <c r="H135" s="166"/>
      <c r="I135" s="166"/>
      <c r="J135" s="147"/>
      <c r="K135" s="248"/>
      <c r="L135" s="147"/>
      <c r="M135" s="46"/>
      <c r="N135" s="352"/>
      <c r="O135" s="352"/>
      <c r="P135" s="352"/>
      <c r="Q135" s="46"/>
      <c r="R135" s="46"/>
      <c r="S135" s="46"/>
      <c r="T135" s="352"/>
      <c r="U135" s="46"/>
      <c r="V135" s="46"/>
      <c r="W135" s="46"/>
      <c r="X135" s="46"/>
      <c r="Y135" s="354"/>
      <c r="Z135" s="355"/>
      <c r="AA135" s="355"/>
      <c r="AB135" s="355"/>
      <c r="AC135" s="355"/>
      <c r="AD135" s="361"/>
    </row>
    <row r="136" spans="1:30">
      <c r="A136" s="147"/>
      <c r="B136" s="147"/>
      <c r="C136" s="147"/>
      <c r="D136" s="147"/>
      <c r="E136" s="147"/>
      <c r="F136" s="147"/>
      <c r="G136" s="147"/>
      <c r="H136" s="166"/>
      <c r="I136" s="166"/>
      <c r="J136" s="147"/>
      <c r="K136" s="248"/>
      <c r="L136" s="147"/>
      <c r="M136" s="46"/>
      <c r="N136" s="352"/>
      <c r="O136" s="352"/>
      <c r="P136" s="352"/>
      <c r="Q136" s="46"/>
      <c r="R136" s="46"/>
      <c r="S136" s="46"/>
      <c r="T136" s="352"/>
      <c r="U136" s="46"/>
      <c r="V136" s="46"/>
      <c r="W136" s="46"/>
      <c r="X136" s="46"/>
      <c r="Y136" s="354"/>
      <c r="Z136" s="355"/>
      <c r="AA136" s="355"/>
      <c r="AB136" s="355"/>
      <c r="AC136" s="355"/>
      <c r="AD136" s="361"/>
    </row>
    <row r="137" spans="1:30">
      <c r="A137" s="147"/>
      <c r="B137" s="147"/>
      <c r="C137" s="147"/>
      <c r="D137" s="147"/>
      <c r="E137" s="147"/>
      <c r="F137" s="147"/>
      <c r="G137" s="147"/>
      <c r="H137" s="166"/>
      <c r="I137" s="166"/>
      <c r="J137" s="147"/>
      <c r="K137" s="248"/>
      <c r="L137" s="147"/>
      <c r="M137" s="46"/>
      <c r="N137" s="352"/>
      <c r="O137" s="352"/>
      <c r="P137" s="352"/>
      <c r="Q137" s="46"/>
      <c r="R137" s="46"/>
      <c r="S137" s="46"/>
      <c r="T137" s="352"/>
      <c r="U137" s="46"/>
      <c r="V137" s="46"/>
      <c r="W137" s="46"/>
      <c r="X137" s="46"/>
      <c r="Y137" s="354"/>
      <c r="Z137" s="355"/>
      <c r="AA137" s="355"/>
      <c r="AB137" s="355"/>
      <c r="AC137" s="355"/>
      <c r="AD137" s="361"/>
    </row>
    <row r="138" spans="1:30">
      <c r="A138" s="147"/>
      <c r="B138" s="147"/>
      <c r="C138" s="147"/>
      <c r="D138" s="147"/>
      <c r="E138" s="147"/>
      <c r="F138" s="147"/>
      <c r="G138" s="147"/>
      <c r="H138" s="166"/>
      <c r="I138" s="166"/>
      <c r="J138" s="147"/>
      <c r="K138" s="248"/>
      <c r="L138" s="147"/>
      <c r="M138" s="46"/>
      <c r="N138" s="352"/>
      <c r="O138" s="352"/>
      <c r="P138" s="352"/>
      <c r="Q138" s="46"/>
      <c r="R138" s="46"/>
      <c r="S138" s="46"/>
      <c r="T138" s="352"/>
      <c r="U138" s="46"/>
      <c r="V138" s="46"/>
      <c r="W138" s="46"/>
      <c r="X138" s="46"/>
      <c r="Y138" s="354"/>
      <c r="Z138" s="355"/>
      <c r="AA138" s="355"/>
      <c r="AB138" s="355"/>
      <c r="AC138" s="355"/>
      <c r="AD138" s="361"/>
    </row>
    <row r="139" spans="1:30">
      <c r="A139" s="147"/>
      <c r="B139" s="147"/>
      <c r="C139" s="147"/>
      <c r="D139" s="147"/>
      <c r="E139" s="147"/>
      <c r="F139" s="147"/>
      <c r="G139" s="147"/>
      <c r="H139" s="166"/>
      <c r="I139" s="166"/>
      <c r="J139" s="147"/>
      <c r="K139" s="248"/>
      <c r="L139" s="147"/>
      <c r="M139" s="46"/>
      <c r="N139" s="352"/>
      <c r="O139" s="352"/>
      <c r="P139" s="352"/>
      <c r="Q139" s="46"/>
      <c r="R139" s="46"/>
      <c r="S139" s="46"/>
      <c r="T139" s="352"/>
      <c r="U139" s="46"/>
      <c r="V139" s="46"/>
      <c r="W139" s="46"/>
      <c r="X139" s="46"/>
      <c r="Y139" s="354"/>
      <c r="Z139" s="355"/>
      <c r="AA139" s="355"/>
      <c r="AB139" s="355"/>
      <c r="AC139" s="355"/>
      <c r="AD139" s="361"/>
    </row>
    <row r="140" spans="1:30">
      <c r="A140" s="147"/>
      <c r="B140" s="147"/>
      <c r="C140" s="147"/>
      <c r="D140" s="147"/>
      <c r="E140" s="147"/>
      <c r="F140" s="147"/>
      <c r="G140" s="147"/>
      <c r="H140" s="166"/>
      <c r="I140" s="166"/>
      <c r="J140" s="147"/>
      <c r="K140" s="248"/>
      <c r="L140" s="147"/>
      <c r="M140" s="46"/>
      <c r="N140" s="352"/>
      <c r="O140" s="352"/>
      <c r="P140" s="352"/>
      <c r="Q140" s="46"/>
      <c r="R140" s="46"/>
      <c r="S140" s="46"/>
      <c r="T140" s="352"/>
      <c r="U140" s="46"/>
      <c r="V140" s="46"/>
      <c r="W140" s="46"/>
      <c r="X140" s="46"/>
      <c r="Y140" s="354"/>
      <c r="Z140" s="355"/>
      <c r="AA140" s="355"/>
      <c r="AB140" s="355"/>
      <c r="AC140" s="355"/>
      <c r="AD140" s="361"/>
    </row>
    <row r="141" spans="1:30">
      <c r="A141" s="147"/>
      <c r="B141" s="147"/>
      <c r="C141" s="147"/>
      <c r="D141" s="147"/>
      <c r="E141" s="147"/>
      <c r="F141" s="147"/>
      <c r="G141" s="147"/>
      <c r="H141" s="166"/>
      <c r="I141" s="166"/>
      <c r="J141" s="147"/>
      <c r="K141" s="248"/>
      <c r="L141" s="147"/>
      <c r="M141" s="46"/>
      <c r="N141" s="352"/>
      <c r="O141" s="352"/>
      <c r="P141" s="352"/>
      <c r="Q141" s="46"/>
      <c r="R141" s="46"/>
      <c r="S141" s="46"/>
      <c r="T141" s="352"/>
      <c r="U141" s="46"/>
      <c r="V141" s="46"/>
      <c r="W141" s="46"/>
      <c r="X141" s="46"/>
      <c r="Y141" s="354"/>
      <c r="Z141" s="355"/>
      <c r="AA141" s="355"/>
      <c r="AB141" s="355"/>
      <c r="AC141" s="355"/>
      <c r="AD141" s="361"/>
    </row>
    <row r="142" spans="1:30">
      <c r="A142" s="147"/>
      <c r="B142" s="147"/>
      <c r="C142" s="147"/>
      <c r="D142" s="147"/>
      <c r="E142" s="147"/>
      <c r="F142" s="147"/>
      <c r="G142" s="147"/>
      <c r="H142" s="166"/>
      <c r="I142" s="166"/>
      <c r="J142" s="147"/>
      <c r="K142" s="248"/>
      <c r="L142" s="147"/>
      <c r="M142" s="46"/>
      <c r="N142" s="352"/>
      <c r="O142" s="352"/>
      <c r="P142" s="352"/>
      <c r="Q142" s="46"/>
      <c r="R142" s="46"/>
      <c r="S142" s="46"/>
      <c r="T142" s="352"/>
      <c r="U142" s="46"/>
      <c r="V142" s="46"/>
      <c r="W142" s="46"/>
      <c r="X142" s="46"/>
      <c r="Y142" s="354"/>
      <c r="Z142" s="355"/>
      <c r="AA142" s="355"/>
      <c r="AB142" s="355"/>
      <c r="AC142" s="355"/>
      <c r="AD142" s="361"/>
    </row>
    <row r="143" spans="1:30">
      <c r="A143" s="147"/>
      <c r="B143" s="147"/>
      <c r="C143" s="147"/>
      <c r="D143" s="147"/>
      <c r="E143" s="147"/>
      <c r="F143" s="147"/>
      <c r="G143" s="147"/>
      <c r="H143" s="166"/>
      <c r="I143" s="166"/>
      <c r="J143" s="147"/>
      <c r="K143" s="248"/>
      <c r="L143" s="147"/>
      <c r="M143" s="46"/>
      <c r="N143" s="352"/>
      <c r="O143" s="352"/>
      <c r="P143" s="352"/>
      <c r="Q143" s="46"/>
      <c r="R143" s="46"/>
      <c r="S143" s="46"/>
      <c r="T143" s="352"/>
      <c r="U143" s="46"/>
      <c r="V143" s="46"/>
      <c r="W143" s="46"/>
      <c r="X143" s="46"/>
      <c r="Y143" s="354"/>
      <c r="Z143" s="355"/>
      <c r="AA143" s="355"/>
      <c r="AB143" s="355"/>
      <c r="AC143" s="355"/>
      <c r="AD143" s="361"/>
    </row>
    <row r="144" spans="1:30">
      <c r="A144" s="147"/>
      <c r="B144" s="147"/>
      <c r="C144" s="147"/>
      <c r="D144" s="147"/>
      <c r="E144" s="147"/>
      <c r="F144" s="147"/>
      <c r="G144" s="147"/>
      <c r="H144" s="166"/>
      <c r="I144" s="166"/>
      <c r="J144" s="147"/>
      <c r="K144" s="248"/>
      <c r="L144" s="147"/>
      <c r="M144" s="46"/>
      <c r="N144" s="352"/>
      <c r="O144" s="352"/>
      <c r="P144" s="352"/>
      <c r="Q144" s="46"/>
      <c r="R144" s="46"/>
      <c r="S144" s="46"/>
      <c r="T144" s="352"/>
      <c r="U144" s="46"/>
      <c r="V144" s="46"/>
      <c r="W144" s="46"/>
      <c r="X144" s="46"/>
      <c r="Y144" s="354"/>
      <c r="Z144" s="355"/>
      <c r="AA144" s="355"/>
      <c r="AB144" s="355"/>
      <c r="AC144" s="355"/>
      <c r="AD144" s="361"/>
    </row>
    <row r="145" spans="1:30">
      <c r="A145" s="147"/>
      <c r="B145" s="147"/>
      <c r="C145" s="147"/>
      <c r="D145" s="147"/>
      <c r="E145" s="147"/>
      <c r="F145" s="147"/>
      <c r="G145" s="147"/>
      <c r="H145" s="166"/>
      <c r="I145" s="166"/>
      <c r="J145" s="147"/>
      <c r="K145" s="248"/>
      <c r="L145" s="147"/>
      <c r="M145" s="46"/>
      <c r="N145" s="352"/>
      <c r="O145" s="352"/>
      <c r="P145" s="352"/>
      <c r="Q145" s="46"/>
      <c r="R145" s="46"/>
      <c r="S145" s="46"/>
      <c r="T145" s="352"/>
      <c r="U145" s="46"/>
      <c r="V145" s="46"/>
      <c r="W145" s="46"/>
      <c r="X145" s="46"/>
      <c r="Y145" s="354"/>
      <c r="Z145" s="355"/>
      <c r="AA145" s="355"/>
      <c r="AB145" s="355"/>
      <c r="AC145" s="355"/>
      <c r="AD145" s="361"/>
    </row>
    <row r="146" spans="1:30">
      <c r="A146" s="147"/>
      <c r="B146" s="147"/>
      <c r="C146" s="147"/>
      <c r="D146" s="147"/>
      <c r="E146" s="147"/>
      <c r="F146" s="147"/>
      <c r="G146" s="147"/>
      <c r="H146" s="166"/>
      <c r="I146" s="166"/>
      <c r="J146" s="147"/>
      <c r="K146" s="248"/>
      <c r="L146" s="147"/>
      <c r="M146" s="46"/>
      <c r="N146" s="352"/>
      <c r="O146" s="352"/>
      <c r="P146" s="352"/>
      <c r="Q146" s="46"/>
      <c r="R146" s="46"/>
      <c r="S146" s="46"/>
      <c r="T146" s="352"/>
      <c r="U146" s="46"/>
      <c r="V146" s="46"/>
      <c r="W146" s="46"/>
      <c r="X146" s="46"/>
      <c r="Y146" s="354"/>
      <c r="Z146" s="355"/>
      <c r="AA146" s="355"/>
      <c r="AB146" s="355"/>
      <c r="AC146" s="355"/>
      <c r="AD146" s="361"/>
    </row>
    <row r="147" spans="1:30">
      <c r="A147" s="147"/>
      <c r="B147" s="147"/>
      <c r="C147" s="147"/>
      <c r="D147" s="147"/>
      <c r="E147" s="147"/>
      <c r="F147" s="147"/>
      <c r="G147" s="147"/>
      <c r="H147" s="166"/>
      <c r="I147" s="166"/>
      <c r="J147" s="147"/>
      <c r="K147" s="248"/>
      <c r="L147" s="147"/>
      <c r="M147" s="46"/>
      <c r="N147" s="352"/>
      <c r="O147" s="352"/>
      <c r="P147" s="352"/>
      <c r="Q147" s="46"/>
      <c r="R147" s="46"/>
      <c r="S147" s="46"/>
      <c r="T147" s="352"/>
      <c r="U147" s="46"/>
      <c r="V147" s="46"/>
      <c r="W147" s="46"/>
      <c r="X147" s="46"/>
      <c r="Y147" s="354"/>
      <c r="Z147" s="355"/>
      <c r="AA147" s="355"/>
      <c r="AB147" s="355"/>
      <c r="AC147" s="355"/>
      <c r="AD147" s="361"/>
    </row>
    <row r="148" spans="1:30">
      <c r="A148" s="147"/>
      <c r="B148" s="147"/>
      <c r="C148" s="147"/>
      <c r="D148" s="147"/>
      <c r="E148" s="147"/>
      <c r="F148" s="147"/>
      <c r="G148" s="147"/>
      <c r="H148" s="166"/>
      <c r="I148" s="166"/>
      <c r="J148" s="147"/>
      <c r="K148" s="248"/>
      <c r="L148" s="147"/>
      <c r="M148" s="46"/>
      <c r="N148" s="352"/>
      <c r="O148" s="352"/>
      <c r="P148" s="352"/>
      <c r="Q148" s="46"/>
      <c r="R148" s="46"/>
      <c r="S148" s="46"/>
      <c r="T148" s="352"/>
      <c r="U148" s="46"/>
      <c r="V148" s="46"/>
      <c r="W148" s="46"/>
      <c r="X148" s="46"/>
      <c r="Y148" s="354"/>
      <c r="Z148" s="355"/>
      <c r="AA148" s="355"/>
      <c r="AB148" s="355"/>
      <c r="AC148" s="355"/>
      <c r="AD148" s="361"/>
    </row>
    <row r="149" spans="1:30">
      <c r="A149" s="147"/>
      <c r="B149" s="147"/>
      <c r="C149" s="147"/>
      <c r="D149" s="147"/>
      <c r="E149" s="147"/>
      <c r="F149" s="147"/>
      <c r="G149" s="147"/>
      <c r="H149" s="166"/>
      <c r="I149" s="166"/>
      <c r="J149" s="147"/>
      <c r="K149" s="248"/>
      <c r="L149" s="147"/>
      <c r="M149" s="46"/>
      <c r="N149" s="352"/>
      <c r="O149" s="352"/>
      <c r="P149" s="352"/>
      <c r="Q149" s="46"/>
      <c r="R149" s="46"/>
      <c r="S149" s="46"/>
      <c r="T149" s="352"/>
      <c r="U149" s="46"/>
      <c r="V149" s="46"/>
      <c r="W149" s="46"/>
      <c r="X149" s="46"/>
      <c r="Y149" s="354"/>
      <c r="Z149" s="355"/>
      <c r="AA149" s="355"/>
      <c r="AB149" s="355"/>
      <c r="AC149" s="355"/>
      <c r="AD149" s="361"/>
    </row>
    <row r="150" spans="1:30">
      <c r="A150" s="147"/>
      <c r="B150" s="147"/>
      <c r="C150" s="147"/>
      <c r="D150" s="147"/>
      <c r="E150" s="147"/>
      <c r="F150" s="147"/>
      <c r="G150" s="147"/>
      <c r="H150" s="166"/>
      <c r="I150" s="166"/>
      <c r="J150" s="147"/>
      <c r="K150" s="248"/>
      <c r="L150" s="147"/>
      <c r="M150" s="46"/>
      <c r="N150" s="352"/>
      <c r="O150" s="352"/>
      <c r="P150" s="352"/>
      <c r="Q150" s="46"/>
      <c r="R150" s="46"/>
      <c r="S150" s="46"/>
      <c r="T150" s="352"/>
      <c r="U150" s="46"/>
      <c r="V150" s="46"/>
      <c r="W150" s="46"/>
      <c r="X150" s="46"/>
      <c r="Y150" s="354"/>
      <c r="Z150" s="355"/>
      <c r="AA150" s="355"/>
      <c r="AB150" s="355"/>
      <c r="AC150" s="355"/>
      <c r="AD150" s="361"/>
    </row>
    <row r="151" spans="1:30">
      <c r="A151" s="147"/>
      <c r="B151" s="147"/>
      <c r="C151" s="147"/>
      <c r="D151" s="147"/>
      <c r="E151" s="147"/>
      <c r="F151" s="147"/>
      <c r="G151" s="147"/>
      <c r="H151" s="166"/>
      <c r="I151" s="166"/>
      <c r="J151" s="147"/>
      <c r="K151" s="248"/>
      <c r="L151" s="147"/>
      <c r="M151" s="46"/>
      <c r="N151" s="352"/>
      <c r="O151" s="352"/>
      <c r="P151" s="352"/>
      <c r="Q151" s="46"/>
      <c r="R151" s="46"/>
      <c r="S151" s="46"/>
      <c r="T151" s="352"/>
      <c r="U151" s="46"/>
      <c r="V151" s="46"/>
      <c r="W151" s="46"/>
      <c r="X151" s="46"/>
      <c r="Y151" s="354"/>
      <c r="Z151" s="355"/>
      <c r="AA151" s="355"/>
      <c r="AB151" s="355"/>
      <c r="AC151" s="355"/>
      <c r="AD151" s="361"/>
    </row>
    <row r="152" spans="1:30">
      <c r="A152" s="147"/>
      <c r="B152" s="147"/>
      <c r="C152" s="147"/>
      <c r="D152" s="147"/>
      <c r="E152" s="147"/>
      <c r="F152" s="147"/>
      <c r="G152" s="147"/>
      <c r="H152" s="166"/>
      <c r="I152" s="166"/>
      <c r="J152" s="147"/>
      <c r="K152" s="248"/>
      <c r="L152" s="147"/>
      <c r="M152" s="46"/>
      <c r="N152" s="352"/>
      <c r="O152" s="352"/>
      <c r="P152" s="352"/>
      <c r="Q152" s="46"/>
      <c r="R152" s="46"/>
      <c r="S152" s="46"/>
      <c r="T152" s="352"/>
      <c r="U152" s="46"/>
      <c r="V152" s="46"/>
      <c r="W152" s="46"/>
      <c r="X152" s="46"/>
      <c r="Y152" s="354"/>
      <c r="Z152" s="355"/>
      <c r="AA152" s="355"/>
      <c r="AB152" s="355"/>
      <c r="AC152" s="355"/>
      <c r="AD152" s="361"/>
    </row>
    <row r="153" spans="1:30">
      <c r="A153" s="147"/>
      <c r="B153" s="147"/>
      <c r="C153" s="147"/>
      <c r="D153" s="147"/>
      <c r="E153" s="147"/>
      <c r="F153" s="147"/>
      <c r="G153" s="147"/>
      <c r="H153" s="166"/>
      <c r="I153" s="166"/>
      <c r="J153" s="147"/>
      <c r="K153" s="248"/>
      <c r="L153" s="147"/>
      <c r="M153" s="46"/>
      <c r="N153" s="352"/>
      <c r="O153" s="352"/>
      <c r="P153" s="352"/>
      <c r="Q153" s="46"/>
      <c r="R153" s="46"/>
      <c r="S153" s="46"/>
      <c r="T153" s="352"/>
      <c r="U153" s="46"/>
      <c r="V153" s="46"/>
      <c r="W153" s="46"/>
      <c r="X153" s="46"/>
      <c r="Y153" s="354"/>
      <c r="Z153" s="355"/>
      <c r="AA153" s="355"/>
      <c r="AB153" s="355"/>
      <c r="AC153" s="355"/>
      <c r="AD153" s="361"/>
    </row>
    <row r="154" spans="1:30">
      <c r="A154" s="147"/>
      <c r="B154" s="147"/>
      <c r="C154" s="147"/>
      <c r="D154" s="147"/>
      <c r="E154" s="147"/>
      <c r="F154" s="147"/>
      <c r="G154" s="147"/>
      <c r="H154" s="166"/>
      <c r="I154" s="166"/>
      <c r="J154" s="147"/>
      <c r="K154" s="248"/>
      <c r="L154" s="147"/>
      <c r="M154" s="46"/>
      <c r="N154" s="352"/>
      <c r="O154" s="352"/>
      <c r="P154" s="352"/>
      <c r="Q154" s="46"/>
      <c r="R154" s="46"/>
      <c r="S154" s="46"/>
      <c r="T154" s="352"/>
      <c r="U154" s="46"/>
      <c r="V154" s="46"/>
      <c r="W154" s="46"/>
      <c r="X154" s="46"/>
      <c r="Y154" s="354"/>
      <c r="Z154" s="355"/>
      <c r="AA154" s="355"/>
      <c r="AB154" s="355"/>
      <c r="AC154" s="355"/>
      <c r="AD154" s="361"/>
    </row>
    <row r="155" spans="1:30">
      <c r="A155" s="147"/>
      <c r="B155" s="147"/>
      <c r="C155" s="147"/>
      <c r="D155" s="147"/>
      <c r="E155" s="147"/>
      <c r="F155" s="147"/>
      <c r="G155" s="147"/>
      <c r="H155" s="166"/>
      <c r="I155" s="166"/>
      <c r="J155" s="147"/>
      <c r="K155" s="248"/>
      <c r="L155" s="147"/>
      <c r="M155" s="46"/>
      <c r="N155" s="352"/>
      <c r="O155" s="352"/>
      <c r="P155" s="352"/>
      <c r="Q155" s="46"/>
      <c r="R155" s="46"/>
      <c r="S155" s="46"/>
      <c r="T155" s="352"/>
      <c r="U155" s="46"/>
      <c r="V155" s="46"/>
      <c r="W155" s="46"/>
      <c r="X155" s="46"/>
      <c r="Y155" s="354"/>
      <c r="Z155" s="355"/>
      <c r="AA155" s="355"/>
      <c r="AB155" s="355"/>
      <c r="AC155" s="355"/>
      <c r="AD155" s="361"/>
    </row>
    <row r="156" spans="1:30">
      <c r="A156" s="147"/>
      <c r="B156" s="147"/>
      <c r="C156" s="147"/>
      <c r="D156" s="147"/>
      <c r="E156" s="147"/>
      <c r="F156" s="147"/>
      <c r="G156" s="147"/>
      <c r="H156" s="166"/>
      <c r="I156" s="166"/>
      <c r="J156" s="147"/>
      <c r="K156" s="248"/>
      <c r="L156" s="147"/>
      <c r="M156" s="46"/>
      <c r="N156" s="352"/>
      <c r="O156" s="352"/>
      <c r="P156" s="352"/>
      <c r="Q156" s="46"/>
      <c r="R156" s="46"/>
      <c r="S156" s="46"/>
      <c r="T156" s="352"/>
      <c r="U156" s="46"/>
      <c r="V156" s="46"/>
      <c r="W156" s="46"/>
      <c r="X156" s="46"/>
      <c r="Y156" s="354"/>
      <c r="Z156" s="355"/>
      <c r="AA156" s="355"/>
      <c r="AB156" s="355"/>
      <c r="AC156" s="355"/>
      <c r="AD156" s="361"/>
    </row>
    <row r="157" spans="1:30">
      <c r="A157" s="147"/>
      <c r="B157" s="147"/>
      <c r="C157" s="147"/>
      <c r="D157" s="147"/>
      <c r="E157" s="147"/>
      <c r="F157" s="147"/>
      <c r="G157" s="147"/>
      <c r="H157" s="166"/>
      <c r="I157" s="166"/>
      <c r="J157" s="147"/>
      <c r="K157" s="248"/>
      <c r="L157" s="147"/>
      <c r="M157" s="46"/>
      <c r="N157" s="352"/>
      <c r="O157" s="352"/>
      <c r="P157" s="352"/>
      <c r="Q157" s="46"/>
      <c r="R157" s="46"/>
      <c r="S157" s="46"/>
      <c r="T157" s="352"/>
      <c r="U157" s="46"/>
      <c r="V157" s="46"/>
      <c r="W157" s="46"/>
      <c r="X157" s="46"/>
      <c r="Y157" s="354"/>
      <c r="Z157" s="355"/>
      <c r="AA157" s="355"/>
      <c r="AB157" s="355"/>
      <c r="AC157" s="355"/>
      <c r="AD157" s="361"/>
    </row>
    <row r="158" spans="1:30">
      <c r="A158" s="147"/>
      <c r="B158" s="147"/>
      <c r="C158" s="147"/>
      <c r="D158" s="147"/>
      <c r="E158" s="147"/>
      <c r="F158" s="147"/>
      <c r="G158" s="147"/>
      <c r="H158" s="166"/>
      <c r="I158" s="166"/>
      <c r="J158" s="147"/>
      <c r="K158" s="248"/>
      <c r="L158" s="147"/>
      <c r="M158" s="46"/>
      <c r="N158" s="352"/>
      <c r="O158" s="352"/>
      <c r="P158" s="352"/>
      <c r="Q158" s="46"/>
      <c r="R158" s="46"/>
      <c r="S158" s="46"/>
      <c r="T158" s="352"/>
      <c r="U158" s="46"/>
      <c r="V158" s="46"/>
      <c r="W158" s="46"/>
      <c r="X158" s="46"/>
      <c r="Y158" s="354"/>
      <c r="Z158" s="355"/>
      <c r="AA158" s="355"/>
      <c r="AB158" s="355"/>
      <c r="AC158" s="355"/>
      <c r="AD158" s="361"/>
    </row>
    <row r="159" spans="1:30">
      <c r="A159" s="147"/>
      <c r="B159" s="147"/>
      <c r="C159" s="147"/>
      <c r="D159" s="147"/>
      <c r="E159" s="147"/>
      <c r="F159" s="147"/>
      <c r="G159" s="147"/>
      <c r="H159" s="166"/>
      <c r="I159" s="166"/>
      <c r="J159" s="147"/>
      <c r="K159" s="248"/>
      <c r="L159" s="147"/>
      <c r="M159" s="46"/>
      <c r="N159" s="352"/>
      <c r="O159" s="352"/>
      <c r="P159" s="352"/>
      <c r="Q159" s="46"/>
      <c r="R159" s="46"/>
      <c r="S159" s="46"/>
      <c r="T159" s="352"/>
      <c r="U159" s="46"/>
      <c r="V159" s="46"/>
      <c r="W159" s="46"/>
      <c r="X159" s="46"/>
      <c r="Y159" s="354"/>
      <c r="Z159" s="355"/>
      <c r="AA159" s="355"/>
      <c r="AB159" s="355"/>
      <c r="AC159" s="355"/>
      <c r="AD159" s="361"/>
    </row>
    <row r="160" spans="1:30">
      <c r="A160" s="147"/>
      <c r="B160" s="147"/>
      <c r="C160" s="147"/>
      <c r="D160" s="147"/>
      <c r="E160" s="147"/>
      <c r="F160" s="147"/>
      <c r="G160" s="147"/>
      <c r="H160" s="166"/>
      <c r="I160" s="166"/>
      <c r="J160" s="147"/>
      <c r="K160" s="248"/>
      <c r="L160" s="147"/>
      <c r="M160" s="46"/>
      <c r="N160" s="352"/>
      <c r="O160" s="352"/>
      <c r="P160" s="352"/>
      <c r="Q160" s="46"/>
      <c r="R160" s="46"/>
      <c r="S160" s="46"/>
      <c r="T160" s="352"/>
      <c r="U160" s="46"/>
      <c r="V160" s="46"/>
      <c r="W160" s="46"/>
      <c r="X160" s="46"/>
      <c r="Y160" s="354"/>
      <c r="Z160" s="355"/>
      <c r="AA160" s="355"/>
      <c r="AB160" s="355"/>
      <c r="AC160" s="355"/>
      <c r="AD160" s="361"/>
    </row>
    <row r="161" spans="1:30">
      <c r="A161" s="147"/>
      <c r="B161" s="147"/>
      <c r="C161" s="147"/>
      <c r="D161" s="147"/>
      <c r="E161" s="147"/>
      <c r="F161" s="147"/>
      <c r="G161" s="147"/>
      <c r="H161" s="166"/>
      <c r="I161" s="166"/>
      <c r="J161" s="147"/>
      <c r="K161" s="248"/>
      <c r="L161" s="147"/>
      <c r="M161" s="46"/>
      <c r="N161" s="352"/>
      <c r="O161" s="352"/>
      <c r="P161" s="352"/>
      <c r="Q161" s="46"/>
      <c r="R161" s="46"/>
      <c r="S161" s="46"/>
      <c r="T161" s="352"/>
      <c r="U161" s="46"/>
      <c r="V161" s="46"/>
      <c r="W161" s="46"/>
      <c r="X161" s="46"/>
      <c r="Y161" s="354"/>
      <c r="Z161" s="355"/>
      <c r="AA161" s="355"/>
      <c r="AB161" s="355"/>
      <c r="AC161" s="355"/>
      <c r="AD161" s="361"/>
    </row>
    <row r="162" spans="1:30">
      <c r="A162" s="147"/>
      <c r="B162" s="147"/>
      <c r="C162" s="147"/>
      <c r="D162" s="147"/>
      <c r="E162" s="147"/>
      <c r="F162" s="147"/>
      <c r="G162" s="147"/>
      <c r="H162" s="166"/>
      <c r="I162" s="166"/>
      <c r="J162" s="147"/>
      <c r="K162" s="248"/>
      <c r="L162" s="147"/>
      <c r="M162" s="46"/>
      <c r="N162" s="352"/>
      <c r="O162" s="352"/>
      <c r="P162" s="352"/>
      <c r="Q162" s="46"/>
      <c r="R162" s="46"/>
      <c r="S162" s="46"/>
      <c r="T162" s="352"/>
      <c r="U162" s="46"/>
      <c r="V162" s="46"/>
      <c r="W162" s="46"/>
      <c r="X162" s="46"/>
      <c r="Y162" s="354"/>
      <c r="Z162" s="355"/>
      <c r="AA162" s="355"/>
      <c r="AB162" s="355"/>
      <c r="AC162" s="355"/>
      <c r="AD162" s="361"/>
    </row>
    <row r="163" spans="1:30">
      <c r="A163" s="147"/>
      <c r="B163" s="147"/>
      <c r="C163" s="147"/>
      <c r="D163" s="147"/>
      <c r="E163" s="147"/>
      <c r="F163" s="147"/>
      <c r="G163" s="147"/>
      <c r="H163" s="166"/>
      <c r="I163" s="166"/>
      <c r="J163" s="147"/>
      <c r="K163" s="248"/>
      <c r="L163" s="147"/>
      <c r="M163" s="46"/>
      <c r="N163" s="352"/>
      <c r="O163" s="352"/>
      <c r="P163" s="352"/>
      <c r="Q163" s="46"/>
      <c r="R163" s="46"/>
      <c r="S163" s="46"/>
      <c r="T163" s="352"/>
      <c r="U163" s="46"/>
      <c r="V163" s="46"/>
      <c r="W163" s="46"/>
      <c r="X163" s="46"/>
      <c r="Y163" s="354"/>
      <c r="Z163" s="355"/>
      <c r="AA163" s="355"/>
      <c r="AB163" s="355"/>
      <c r="AC163" s="355"/>
      <c r="AD163" s="361"/>
    </row>
    <row r="164" spans="1:30">
      <c r="A164" s="147"/>
      <c r="B164" s="147"/>
      <c r="C164" s="147"/>
      <c r="D164" s="147"/>
      <c r="E164" s="147"/>
      <c r="F164" s="147"/>
      <c r="G164" s="147"/>
      <c r="H164" s="166"/>
      <c r="I164" s="166"/>
      <c r="J164" s="147"/>
      <c r="K164" s="248"/>
      <c r="L164" s="147"/>
      <c r="M164" s="46"/>
      <c r="N164" s="352"/>
      <c r="O164" s="352"/>
      <c r="P164" s="352"/>
      <c r="Q164" s="46"/>
      <c r="R164" s="46"/>
      <c r="S164" s="46"/>
      <c r="T164" s="352"/>
      <c r="U164" s="46"/>
      <c r="V164" s="46"/>
      <c r="W164" s="46"/>
      <c r="X164" s="46"/>
      <c r="Y164" s="354"/>
      <c r="Z164" s="355"/>
      <c r="AA164" s="355"/>
      <c r="AB164" s="355"/>
      <c r="AC164" s="355"/>
      <c r="AD164" s="361"/>
    </row>
    <row r="165" spans="1:30">
      <c r="A165" s="147"/>
      <c r="B165" s="147"/>
      <c r="C165" s="147"/>
      <c r="D165" s="147"/>
      <c r="E165" s="147"/>
      <c r="F165" s="147"/>
      <c r="G165" s="147"/>
      <c r="H165" s="166"/>
      <c r="I165" s="166"/>
      <c r="J165" s="147"/>
      <c r="K165" s="248"/>
      <c r="L165" s="147"/>
      <c r="M165" s="46"/>
      <c r="N165" s="352"/>
      <c r="O165" s="352"/>
      <c r="P165" s="352"/>
      <c r="Q165" s="46"/>
      <c r="R165" s="46"/>
      <c r="S165" s="46"/>
      <c r="T165" s="352"/>
      <c r="U165" s="46"/>
      <c r="V165" s="46"/>
      <c r="W165" s="46"/>
      <c r="X165" s="46"/>
      <c r="Y165" s="354"/>
      <c r="Z165" s="355"/>
      <c r="AA165" s="355"/>
      <c r="AB165" s="355"/>
      <c r="AC165" s="355"/>
      <c r="AD165" s="361"/>
    </row>
    <row r="166" spans="1:30">
      <c r="A166" s="147"/>
      <c r="B166" s="147"/>
      <c r="C166" s="147"/>
      <c r="D166" s="147"/>
      <c r="E166" s="147"/>
      <c r="F166" s="147"/>
      <c r="G166" s="147"/>
      <c r="H166" s="166"/>
      <c r="I166" s="166"/>
      <c r="J166" s="147"/>
      <c r="K166" s="248"/>
      <c r="L166" s="147"/>
      <c r="M166" s="46"/>
      <c r="N166" s="352"/>
      <c r="O166" s="352"/>
      <c r="P166" s="352"/>
      <c r="Q166" s="46"/>
      <c r="R166" s="46"/>
      <c r="S166" s="46"/>
      <c r="T166" s="352"/>
      <c r="U166" s="46"/>
      <c r="V166" s="46"/>
      <c r="W166" s="46"/>
      <c r="X166" s="46"/>
      <c r="Y166" s="354"/>
      <c r="Z166" s="355"/>
      <c r="AA166" s="355"/>
      <c r="AB166" s="355"/>
      <c r="AC166" s="355"/>
      <c r="AD166" s="361"/>
    </row>
    <row r="167" spans="1:30">
      <c r="A167" s="147"/>
      <c r="B167" s="147"/>
      <c r="C167" s="147"/>
      <c r="D167" s="147"/>
      <c r="E167" s="147"/>
      <c r="F167" s="147"/>
      <c r="G167" s="147"/>
      <c r="H167" s="166"/>
      <c r="I167" s="166"/>
      <c r="J167" s="147"/>
      <c r="K167" s="248"/>
      <c r="L167" s="147"/>
      <c r="M167" s="46"/>
      <c r="N167" s="352"/>
      <c r="O167" s="352"/>
      <c r="P167" s="352"/>
      <c r="Q167" s="46"/>
      <c r="R167" s="46"/>
      <c r="S167" s="46"/>
      <c r="T167" s="352"/>
      <c r="U167" s="46"/>
      <c r="V167" s="46"/>
      <c r="W167" s="46"/>
      <c r="X167" s="46"/>
      <c r="Y167" s="354"/>
      <c r="Z167" s="355"/>
      <c r="AA167" s="355"/>
      <c r="AB167" s="355"/>
      <c r="AC167" s="355"/>
      <c r="AD167" s="361"/>
    </row>
    <row r="168" spans="1:30">
      <c r="A168" s="147"/>
      <c r="B168" s="147"/>
      <c r="C168" s="147"/>
      <c r="D168" s="147"/>
      <c r="E168" s="147"/>
      <c r="F168" s="147"/>
      <c r="G168" s="147"/>
      <c r="H168" s="166"/>
      <c r="I168" s="166"/>
      <c r="J168" s="147"/>
      <c r="K168" s="248"/>
      <c r="L168" s="147"/>
      <c r="M168" s="46"/>
      <c r="N168" s="352"/>
      <c r="O168" s="352"/>
      <c r="P168" s="352"/>
      <c r="Q168" s="46"/>
      <c r="R168" s="46"/>
      <c r="S168" s="46"/>
      <c r="T168" s="352"/>
      <c r="U168" s="46"/>
      <c r="V168" s="46"/>
      <c r="W168" s="46"/>
      <c r="X168" s="46"/>
      <c r="Y168" s="354"/>
      <c r="Z168" s="355"/>
      <c r="AA168" s="355"/>
      <c r="AB168" s="355"/>
      <c r="AC168" s="355"/>
      <c r="AD168" s="361"/>
    </row>
    <row r="169" spans="1:30">
      <c r="A169" s="147"/>
      <c r="B169" s="147"/>
      <c r="C169" s="147"/>
      <c r="D169" s="147"/>
      <c r="E169" s="147"/>
      <c r="F169" s="147"/>
      <c r="G169" s="147"/>
      <c r="H169" s="166"/>
      <c r="I169" s="166"/>
      <c r="J169" s="147"/>
      <c r="K169" s="248"/>
      <c r="L169" s="147"/>
      <c r="M169" s="46"/>
      <c r="N169" s="352"/>
      <c r="O169" s="352"/>
      <c r="P169" s="352"/>
      <c r="Q169" s="46"/>
      <c r="R169" s="46"/>
      <c r="S169" s="46"/>
      <c r="T169" s="352"/>
      <c r="U169" s="46"/>
      <c r="V169" s="46"/>
      <c r="W169" s="46"/>
      <c r="X169" s="46"/>
      <c r="Y169" s="354"/>
      <c r="Z169" s="355"/>
      <c r="AA169" s="355"/>
      <c r="AB169" s="355"/>
      <c r="AC169" s="355"/>
      <c r="AD169" s="361"/>
    </row>
    <row r="170" spans="1:30">
      <c r="A170" s="147"/>
      <c r="B170" s="147"/>
      <c r="C170" s="147"/>
      <c r="D170" s="147"/>
      <c r="E170" s="147"/>
      <c r="F170" s="147"/>
      <c r="G170" s="147"/>
      <c r="H170" s="166"/>
      <c r="I170" s="166"/>
      <c r="J170" s="147"/>
      <c r="K170" s="248"/>
      <c r="L170" s="147"/>
      <c r="M170" s="46"/>
      <c r="N170" s="352"/>
      <c r="O170" s="352"/>
      <c r="P170" s="352"/>
      <c r="Q170" s="46"/>
      <c r="R170" s="46"/>
      <c r="S170" s="46"/>
      <c r="T170" s="352"/>
      <c r="U170" s="46"/>
      <c r="V170" s="46"/>
      <c r="W170" s="46"/>
      <c r="X170" s="46"/>
      <c r="Y170" s="354"/>
      <c r="Z170" s="355"/>
      <c r="AA170" s="355"/>
      <c r="AB170" s="355"/>
      <c r="AC170" s="355"/>
      <c r="AD170" s="361"/>
    </row>
    <row r="171" spans="1:30">
      <c r="A171" s="147"/>
      <c r="B171" s="147"/>
      <c r="C171" s="147"/>
      <c r="D171" s="147"/>
      <c r="E171" s="147"/>
      <c r="F171" s="147"/>
      <c r="G171" s="147"/>
      <c r="H171" s="166"/>
      <c r="I171" s="166"/>
      <c r="J171" s="147"/>
      <c r="K171" s="248"/>
      <c r="L171" s="147"/>
      <c r="M171" s="46"/>
      <c r="N171" s="352"/>
      <c r="O171" s="352"/>
      <c r="P171" s="352"/>
      <c r="Q171" s="46"/>
      <c r="R171" s="46"/>
      <c r="S171" s="46"/>
      <c r="T171" s="352"/>
      <c r="U171" s="46"/>
      <c r="V171" s="46"/>
      <c r="W171" s="46"/>
      <c r="X171" s="46"/>
      <c r="Y171" s="354"/>
      <c r="Z171" s="355"/>
      <c r="AA171" s="355"/>
      <c r="AB171" s="355"/>
      <c r="AC171" s="355"/>
      <c r="AD171" s="361"/>
    </row>
    <row r="172" spans="1:30">
      <c r="A172" s="147"/>
      <c r="B172" s="147"/>
      <c r="C172" s="147"/>
      <c r="D172" s="147"/>
      <c r="E172" s="147"/>
      <c r="F172" s="147"/>
      <c r="G172" s="147"/>
      <c r="H172" s="166"/>
      <c r="I172" s="166"/>
      <c r="J172" s="147"/>
      <c r="K172" s="248"/>
      <c r="L172" s="147"/>
      <c r="M172" s="46"/>
      <c r="N172" s="352"/>
      <c r="O172" s="352"/>
      <c r="P172" s="352"/>
      <c r="Q172" s="46"/>
      <c r="R172" s="46"/>
      <c r="S172" s="46"/>
      <c r="T172" s="352"/>
      <c r="U172" s="46"/>
      <c r="V172" s="46"/>
      <c r="W172" s="46"/>
      <c r="X172" s="46"/>
      <c r="Y172" s="354"/>
      <c r="Z172" s="355"/>
      <c r="AA172" s="355"/>
      <c r="AB172" s="355"/>
      <c r="AC172" s="355"/>
      <c r="AD172" s="361"/>
    </row>
    <row r="173" spans="1:30">
      <c r="A173" s="147"/>
      <c r="B173" s="147"/>
      <c r="C173" s="147"/>
      <c r="D173" s="147"/>
      <c r="E173" s="147"/>
      <c r="F173" s="147"/>
      <c r="G173" s="147"/>
      <c r="H173" s="166"/>
      <c r="I173" s="166"/>
      <c r="J173" s="147"/>
      <c r="K173" s="248"/>
      <c r="L173" s="147"/>
      <c r="M173" s="46"/>
      <c r="N173" s="352"/>
      <c r="O173" s="352"/>
      <c r="P173" s="352"/>
      <c r="Q173" s="46"/>
      <c r="R173" s="46"/>
      <c r="S173" s="46"/>
      <c r="T173" s="352"/>
      <c r="U173" s="46"/>
      <c r="V173" s="46"/>
      <c r="W173" s="46"/>
      <c r="X173" s="46"/>
      <c r="Y173" s="354"/>
      <c r="Z173" s="355"/>
      <c r="AA173" s="355"/>
      <c r="AB173" s="355"/>
      <c r="AC173" s="355"/>
      <c r="AD173" s="361"/>
    </row>
    <row r="174" spans="1:30">
      <c r="A174" s="147"/>
      <c r="B174" s="147"/>
      <c r="C174" s="147"/>
      <c r="D174" s="147"/>
      <c r="E174" s="147"/>
      <c r="F174" s="147"/>
      <c r="G174" s="147"/>
      <c r="H174" s="166"/>
      <c r="I174" s="166"/>
      <c r="J174" s="147"/>
      <c r="K174" s="248"/>
      <c r="L174" s="147"/>
      <c r="M174" s="46"/>
      <c r="N174" s="352"/>
      <c r="O174" s="352"/>
      <c r="P174" s="352"/>
      <c r="Q174" s="46"/>
      <c r="R174" s="46"/>
      <c r="S174" s="46"/>
      <c r="T174" s="352"/>
      <c r="U174" s="46"/>
      <c r="V174" s="46"/>
      <c r="W174" s="46"/>
      <c r="X174" s="46"/>
      <c r="Y174" s="354"/>
      <c r="Z174" s="355"/>
      <c r="AA174" s="355"/>
      <c r="AB174" s="355"/>
      <c r="AC174" s="355"/>
      <c r="AD174" s="361"/>
    </row>
    <row r="175" spans="1:30">
      <c r="A175" s="147"/>
      <c r="B175" s="147"/>
      <c r="C175" s="147"/>
      <c r="D175" s="147"/>
      <c r="E175" s="147"/>
      <c r="F175" s="147"/>
      <c r="G175" s="147"/>
      <c r="H175" s="166"/>
      <c r="I175" s="166"/>
      <c r="J175" s="147"/>
      <c r="K175" s="248"/>
      <c r="L175" s="147"/>
      <c r="M175" s="46"/>
      <c r="N175" s="352"/>
      <c r="O175" s="352"/>
      <c r="P175" s="352"/>
      <c r="Q175" s="46"/>
      <c r="R175" s="46"/>
      <c r="S175" s="46"/>
      <c r="T175" s="352"/>
      <c r="U175" s="46"/>
      <c r="V175" s="46"/>
      <c r="W175" s="46"/>
      <c r="X175" s="46"/>
      <c r="Y175" s="354"/>
      <c r="Z175" s="355"/>
      <c r="AA175" s="355"/>
      <c r="AB175" s="355"/>
      <c r="AC175" s="355"/>
      <c r="AD175" s="361"/>
    </row>
    <row r="176" spans="1:30">
      <c r="A176" s="147"/>
      <c r="B176" s="147"/>
      <c r="C176" s="147"/>
      <c r="D176" s="147"/>
      <c r="E176" s="147"/>
      <c r="F176" s="147"/>
      <c r="G176" s="147"/>
      <c r="H176" s="166"/>
      <c r="I176" s="166"/>
      <c r="J176" s="147"/>
      <c r="K176" s="248"/>
      <c r="L176" s="147"/>
      <c r="M176" s="46"/>
      <c r="N176" s="352"/>
      <c r="O176" s="352"/>
      <c r="P176" s="352"/>
      <c r="Q176" s="46"/>
      <c r="R176" s="46"/>
      <c r="S176" s="46"/>
      <c r="T176" s="352"/>
      <c r="U176" s="46"/>
      <c r="V176" s="46"/>
      <c r="W176" s="46"/>
      <c r="X176" s="46"/>
      <c r="Y176" s="354"/>
      <c r="Z176" s="355"/>
      <c r="AA176" s="355"/>
      <c r="AB176" s="355"/>
      <c r="AC176" s="355"/>
      <c r="AD176" s="361"/>
    </row>
    <row r="177" spans="1:30">
      <c r="A177" s="147"/>
      <c r="B177" s="147"/>
      <c r="C177" s="147"/>
      <c r="D177" s="147"/>
      <c r="E177" s="147"/>
      <c r="F177" s="147"/>
      <c r="G177" s="147"/>
      <c r="H177" s="166"/>
      <c r="I177" s="166"/>
      <c r="J177" s="147"/>
      <c r="K177" s="248"/>
      <c r="L177" s="147"/>
      <c r="M177" s="46"/>
      <c r="N177" s="352"/>
      <c r="O177" s="352"/>
      <c r="P177" s="352"/>
      <c r="Q177" s="46"/>
      <c r="R177" s="46"/>
      <c r="S177" s="46"/>
      <c r="T177" s="352"/>
      <c r="U177" s="46"/>
      <c r="V177" s="46"/>
      <c r="W177" s="46"/>
      <c r="X177" s="46"/>
      <c r="Y177" s="354"/>
      <c r="Z177" s="355"/>
      <c r="AA177" s="355"/>
      <c r="AB177" s="355"/>
      <c r="AC177" s="355"/>
      <c r="AD177" s="361"/>
    </row>
    <row r="178" spans="1:30">
      <c r="A178" s="147"/>
      <c r="B178" s="147"/>
      <c r="C178" s="147"/>
      <c r="D178" s="147"/>
      <c r="E178" s="147"/>
      <c r="F178" s="147"/>
      <c r="G178" s="147"/>
      <c r="H178" s="166"/>
      <c r="I178" s="166"/>
      <c r="J178" s="147"/>
      <c r="K178" s="248"/>
      <c r="L178" s="147"/>
      <c r="M178" s="46"/>
      <c r="N178" s="352"/>
      <c r="O178" s="352"/>
      <c r="P178" s="352"/>
      <c r="Q178" s="46"/>
      <c r="R178" s="46"/>
      <c r="S178" s="46"/>
      <c r="T178" s="352"/>
      <c r="U178" s="46"/>
      <c r="V178" s="46"/>
      <c r="W178" s="46"/>
      <c r="X178" s="46"/>
      <c r="Y178" s="354"/>
      <c r="Z178" s="355"/>
      <c r="AA178" s="355"/>
      <c r="AB178" s="355"/>
      <c r="AC178" s="355"/>
      <c r="AD178" s="361"/>
    </row>
    <row r="179" spans="1:30">
      <c r="A179" s="147"/>
      <c r="B179" s="147"/>
      <c r="C179" s="147"/>
      <c r="D179" s="147"/>
      <c r="E179" s="147"/>
      <c r="F179" s="147"/>
      <c r="G179" s="147"/>
      <c r="H179" s="166"/>
      <c r="I179" s="166"/>
      <c r="J179" s="147"/>
      <c r="K179" s="248"/>
      <c r="L179" s="147"/>
      <c r="M179" s="46"/>
      <c r="N179" s="352"/>
      <c r="O179" s="352"/>
      <c r="P179" s="352"/>
      <c r="Q179" s="46"/>
      <c r="R179" s="46"/>
      <c r="S179" s="46"/>
      <c r="T179" s="352"/>
      <c r="U179" s="46"/>
      <c r="V179" s="46"/>
      <c r="W179" s="46"/>
      <c r="X179" s="46"/>
      <c r="Y179" s="354"/>
      <c r="Z179" s="355"/>
      <c r="AA179" s="355"/>
      <c r="AB179" s="355"/>
      <c r="AC179" s="355"/>
      <c r="AD179" s="361"/>
    </row>
    <row r="180" spans="1:30">
      <c r="A180" s="147"/>
      <c r="B180" s="147"/>
      <c r="C180" s="147"/>
      <c r="D180" s="147"/>
      <c r="E180" s="147"/>
      <c r="F180" s="147"/>
      <c r="G180" s="147"/>
      <c r="H180" s="166"/>
      <c r="I180" s="166"/>
      <c r="J180" s="147"/>
      <c r="K180" s="248"/>
      <c r="L180" s="147"/>
      <c r="M180" s="46"/>
      <c r="N180" s="352"/>
      <c r="O180" s="352"/>
      <c r="P180" s="352"/>
      <c r="Q180" s="46"/>
      <c r="R180" s="46"/>
      <c r="S180" s="46"/>
      <c r="T180" s="352"/>
      <c r="U180" s="46"/>
      <c r="V180" s="46"/>
      <c r="W180" s="46"/>
      <c r="X180" s="46"/>
      <c r="Y180" s="354"/>
      <c r="Z180" s="355"/>
      <c r="AA180" s="355"/>
      <c r="AB180" s="355"/>
      <c r="AC180" s="355"/>
      <c r="AD180" s="361"/>
    </row>
    <row r="181" spans="1:30">
      <c r="A181" s="147"/>
      <c r="B181" s="147"/>
      <c r="C181" s="147"/>
      <c r="D181" s="147"/>
      <c r="E181" s="147"/>
      <c r="F181" s="147"/>
      <c r="G181" s="147"/>
      <c r="H181" s="166"/>
      <c r="I181" s="166"/>
      <c r="J181" s="147"/>
      <c r="K181" s="248"/>
      <c r="L181" s="147"/>
      <c r="M181" s="46"/>
      <c r="N181" s="352"/>
      <c r="O181" s="352"/>
      <c r="P181" s="352"/>
      <c r="Q181" s="46"/>
      <c r="R181" s="46"/>
      <c r="S181" s="46"/>
      <c r="T181" s="352"/>
      <c r="U181" s="46"/>
      <c r="V181" s="46"/>
      <c r="W181" s="46"/>
      <c r="X181" s="46"/>
      <c r="Y181" s="354"/>
      <c r="Z181" s="355"/>
      <c r="AA181" s="355"/>
      <c r="AB181" s="355"/>
      <c r="AC181" s="355"/>
      <c r="AD181" s="361"/>
    </row>
    <row r="182" spans="1:30">
      <c r="A182" s="147"/>
      <c r="B182" s="147"/>
      <c r="C182" s="147"/>
      <c r="D182" s="147"/>
      <c r="E182" s="147"/>
      <c r="F182" s="147"/>
      <c r="G182" s="147"/>
      <c r="H182" s="166"/>
      <c r="I182" s="166"/>
      <c r="J182" s="147"/>
      <c r="K182" s="248"/>
      <c r="L182" s="147"/>
      <c r="M182" s="46"/>
      <c r="N182" s="352"/>
      <c r="O182" s="352"/>
      <c r="P182" s="352"/>
      <c r="Q182" s="46"/>
      <c r="R182" s="46"/>
      <c r="S182" s="46"/>
      <c r="T182" s="352"/>
      <c r="U182" s="46"/>
      <c r="V182" s="46"/>
      <c r="W182" s="46"/>
      <c r="X182" s="46"/>
      <c r="Y182" s="354"/>
      <c r="Z182" s="355"/>
      <c r="AA182" s="355"/>
      <c r="AB182" s="355"/>
      <c r="AC182" s="355"/>
      <c r="AD182" s="361"/>
    </row>
    <row r="183" spans="1:30">
      <c r="A183" s="147"/>
      <c r="B183" s="147"/>
      <c r="C183" s="147"/>
      <c r="D183" s="147"/>
      <c r="E183" s="147"/>
      <c r="F183" s="147"/>
      <c r="G183" s="147"/>
      <c r="H183" s="166"/>
      <c r="I183" s="166"/>
      <c r="J183" s="147"/>
      <c r="K183" s="248"/>
      <c r="L183" s="147"/>
      <c r="M183" s="46"/>
      <c r="N183" s="352"/>
      <c r="O183" s="352"/>
      <c r="P183" s="352"/>
      <c r="Q183" s="46"/>
      <c r="R183" s="46"/>
      <c r="S183" s="46"/>
      <c r="T183" s="352"/>
      <c r="U183" s="46"/>
      <c r="V183" s="46"/>
      <c r="W183" s="46"/>
      <c r="X183" s="46"/>
      <c r="Y183" s="354"/>
      <c r="Z183" s="355"/>
      <c r="AA183" s="355"/>
      <c r="AB183" s="355"/>
      <c r="AC183" s="355"/>
      <c r="AD183" s="361"/>
    </row>
    <row r="184" spans="1:30">
      <c r="A184" s="147"/>
      <c r="B184" s="147"/>
      <c r="C184" s="147"/>
      <c r="D184" s="147"/>
      <c r="E184" s="147"/>
      <c r="F184" s="147"/>
      <c r="G184" s="147"/>
      <c r="H184" s="166"/>
      <c r="I184" s="166"/>
      <c r="J184" s="147"/>
      <c r="K184" s="248"/>
      <c r="L184" s="147"/>
      <c r="M184" s="46"/>
      <c r="N184" s="352"/>
      <c r="O184" s="352"/>
      <c r="P184" s="352"/>
      <c r="Q184" s="46"/>
      <c r="R184" s="46"/>
      <c r="S184" s="46"/>
      <c r="T184" s="352"/>
      <c r="U184" s="46"/>
      <c r="V184" s="46"/>
      <c r="W184" s="46"/>
      <c r="X184" s="46"/>
      <c r="Y184" s="354"/>
      <c r="Z184" s="355"/>
      <c r="AA184" s="355"/>
      <c r="AB184" s="355"/>
      <c r="AC184" s="355"/>
      <c r="AD184" s="361"/>
    </row>
    <row r="185" spans="1:30">
      <c r="A185" s="147"/>
      <c r="B185" s="147"/>
      <c r="C185" s="147"/>
      <c r="D185" s="147"/>
      <c r="E185" s="147"/>
      <c r="F185" s="147"/>
      <c r="G185" s="147"/>
      <c r="H185" s="166"/>
      <c r="I185" s="166"/>
      <c r="J185" s="147"/>
      <c r="K185" s="248"/>
      <c r="L185" s="147"/>
      <c r="M185" s="46"/>
      <c r="N185" s="352"/>
      <c r="O185" s="352"/>
      <c r="P185" s="352"/>
      <c r="Q185" s="46"/>
      <c r="R185" s="46"/>
      <c r="S185" s="46"/>
      <c r="T185" s="352"/>
      <c r="U185" s="46"/>
      <c r="V185" s="46"/>
      <c r="W185" s="46"/>
      <c r="X185" s="46"/>
      <c r="Y185" s="354"/>
      <c r="Z185" s="355"/>
      <c r="AA185" s="355"/>
      <c r="AB185" s="355"/>
      <c r="AC185" s="355"/>
      <c r="AD185" s="361"/>
    </row>
    <row r="186" spans="1:30">
      <c r="A186" s="147"/>
      <c r="B186" s="147"/>
      <c r="C186" s="147"/>
      <c r="D186" s="147"/>
      <c r="E186" s="147"/>
      <c r="F186" s="147"/>
      <c r="G186" s="147"/>
      <c r="H186" s="166"/>
      <c r="I186" s="166"/>
      <c r="J186" s="147"/>
      <c r="K186" s="248"/>
      <c r="L186" s="147"/>
      <c r="M186" s="46"/>
      <c r="N186" s="352"/>
      <c r="O186" s="352"/>
      <c r="P186" s="352"/>
      <c r="Q186" s="46"/>
      <c r="R186" s="46"/>
      <c r="S186" s="46"/>
      <c r="T186" s="352"/>
      <c r="U186" s="46"/>
      <c r="V186" s="46"/>
      <c r="W186" s="46"/>
      <c r="X186" s="46"/>
      <c r="Y186" s="354"/>
      <c r="Z186" s="355"/>
      <c r="AA186" s="355"/>
      <c r="AB186" s="355"/>
      <c r="AC186" s="355"/>
      <c r="AD186" s="361"/>
    </row>
    <row r="187" spans="1:30">
      <c r="A187" s="147"/>
      <c r="B187" s="147"/>
      <c r="C187" s="147"/>
      <c r="D187" s="147"/>
      <c r="E187" s="147"/>
      <c r="F187" s="147"/>
      <c r="G187" s="147"/>
      <c r="H187" s="166"/>
      <c r="I187" s="166"/>
      <c r="J187" s="147"/>
      <c r="K187" s="248"/>
      <c r="L187" s="147"/>
      <c r="M187" s="46"/>
      <c r="N187" s="352"/>
      <c r="O187" s="352"/>
      <c r="P187" s="352"/>
      <c r="Q187" s="46"/>
      <c r="R187" s="46"/>
      <c r="S187" s="46"/>
      <c r="T187" s="352"/>
      <c r="U187" s="46"/>
      <c r="V187" s="46"/>
      <c r="W187" s="46"/>
      <c r="X187" s="46"/>
      <c r="Y187" s="354"/>
      <c r="Z187" s="355"/>
      <c r="AA187" s="355"/>
      <c r="AB187" s="355"/>
      <c r="AC187" s="355"/>
      <c r="AD187" s="361"/>
    </row>
    <row r="188" spans="1:30">
      <c r="A188" s="147"/>
      <c r="B188" s="147"/>
      <c r="C188" s="147"/>
      <c r="D188" s="147"/>
      <c r="E188" s="147"/>
      <c r="F188" s="147"/>
      <c r="G188" s="147"/>
      <c r="H188" s="166"/>
      <c r="I188" s="166"/>
      <c r="J188" s="147"/>
      <c r="K188" s="248"/>
      <c r="L188" s="147"/>
      <c r="M188" s="46"/>
      <c r="N188" s="352"/>
      <c r="O188" s="352"/>
      <c r="P188" s="352"/>
      <c r="Q188" s="46"/>
      <c r="R188" s="46"/>
      <c r="S188" s="46"/>
      <c r="T188" s="352"/>
      <c r="U188" s="46"/>
      <c r="V188" s="46"/>
      <c r="W188" s="46"/>
      <c r="X188" s="46"/>
      <c r="Y188" s="354"/>
      <c r="Z188" s="355"/>
      <c r="AA188" s="355"/>
      <c r="AB188" s="355"/>
      <c r="AC188" s="355"/>
      <c r="AD188" s="361"/>
    </row>
    <row r="189" spans="1:30">
      <c r="A189" s="147"/>
      <c r="B189" s="147"/>
      <c r="C189" s="147"/>
      <c r="D189" s="147"/>
      <c r="E189" s="147"/>
      <c r="F189" s="147"/>
      <c r="G189" s="147"/>
      <c r="H189" s="166"/>
      <c r="I189" s="166"/>
      <c r="J189" s="147"/>
      <c r="K189" s="248"/>
      <c r="L189" s="147"/>
      <c r="M189" s="46"/>
      <c r="N189" s="352"/>
      <c r="O189" s="352"/>
      <c r="P189" s="352"/>
      <c r="Q189" s="46"/>
      <c r="R189" s="46"/>
      <c r="S189" s="46"/>
      <c r="T189" s="352"/>
      <c r="U189" s="46"/>
      <c r="V189" s="46"/>
      <c r="W189" s="46"/>
      <c r="X189" s="46"/>
      <c r="Y189" s="354"/>
      <c r="Z189" s="355"/>
      <c r="AA189" s="355"/>
      <c r="AB189" s="355"/>
      <c r="AC189" s="355"/>
      <c r="AD189" s="361"/>
    </row>
    <row r="190" spans="1:30">
      <c r="A190" s="147"/>
      <c r="B190" s="147"/>
      <c r="C190" s="147"/>
      <c r="D190" s="147"/>
      <c r="E190" s="147"/>
      <c r="F190" s="147"/>
      <c r="G190" s="147"/>
      <c r="H190" s="166"/>
      <c r="I190" s="166"/>
      <c r="J190" s="147"/>
      <c r="K190" s="248"/>
      <c r="L190" s="147"/>
      <c r="M190" s="46"/>
      <c r="N190" s="352"/>
      <c r="O190" s="352"/>
      <c r="P190" s="352"/>
      <c r="Q190" s="46"/>
      <c r="R190" s="46"/>
      <c r="S190" s="46"/>
      <c r="T190" s="352"/>
      <c r="U190" s="46"/>
      <c r="V190" s="46"/>
      <c r="W190" s="46"/>
      <c r="X190" s="46"/>
      <c r="Y190" s="354"/>
      <c r="Z190" s="355"/>
      <c r="AA190" s="355"/>
      <c r="AB190" s="355"/>
      <c r="AC190" s="355"/>
      <c r="AD190" s="361"/>
    </row>
    <row r="191" spans="1:30">
      <c r="A191" s="147"/>
      <c r="B191" s="147"/>
      <c r="C191" s="147"/>
      <c r="D191" s="147"/>
      <c r="E191" s="147"/>
      <c r="F191" s="147"/>
      <c r="G191" s="147"/>
      <c r="H191" s="166"/>
      <c r="I191" s="166"/>
      <c r="J191" s="147"/>
      <c r="K191" s="248"/>
      <c r="L191" s="147"/>
      <c r="M191" s="46"/>
      <c r="N191" s="352"/>
      <c r="O191" s="352"/>
      <c r="P191" s="352"/>
      <c r="Q191" s="46"/>
      <c r="R191" s="46"/>
      <c r="S191" s="46"/>
      <c r="T191" s="352"/>
      <c r="U191" s="46"/>
      <c r="V191" s="46"/>
      <c r="W191" s="46"/>
      <c r="X191" s="46"/>
      <c r="Y191" s="354"/>
      <c r="Z191" s="355"/>
      <c r="AA191" s="355"/>
      <c r="AB191" s="355"/>
      <c r="AC191" s="355"/>
      <c r="AD191" s="361"/>
    </row>
    <row r="192" spans="1:30">
      <c r="A192" s="147"/>
      <c r="B192" s="147"/>
      <c r="C192" s="147"/>
      <c r="D192" s="147"/>
      <c r="E192" s="147"/>
      <c r="F192" s="147"/>
      <c r="G192" s="147"/>
      <c r="H192" s="166"/>
      <c r="I192" s="166"/>
      <c r="J192" s="147"/>
      <c r="K192" s="248"/>
      <c r="L192" s="147"/>
      <c r="M192" s="46"/>
      <c r="N192" s="352"/>
      <c r="O192" s="352"/>
      <c r="P192" s="352"/>
      <c r="Q192" s="46"/>
      <c r="R192" s="46"/>
      <c r="S192" s="46"/>
      <c r="T192" s="352"/>
      <c r="U192" s="46"/>
      <c r="V192" s="46"/>
      <c r="W192" s="46"/>
      <c r="X192" s="46"/>
      <c r="Y192" s="354"/>
      <c r="Z192" s="355"/>
      <c r="AA192" s="355"/>
      <c r="AB192" s="355"/>
      <c r="AC192" s="355"/>
      <c r="AD192" s="361"/>
    </row>
    <row r="193" spans="1:30">
      <c r="A193" s="147"/>
      <c r="B193" s="147"/>
      <c r="C193" s="147"/>
      <c r="D193" s="147"/>
      <c r="E193" s="147"/>
      <c r="F193" s="147"/>
      <c r="G193" s="147"/>
      <c r="H193" s="166"/>
      <c r="I193" s="166"/>
      <c r="J193" s="147"/>
      <c r="K193" s="248"/>
      <c r="L193" s="147"/>
      <c r="M193" s="46"/>
      <c r="N193" s="352"/>
      <c r="O193" s="352"/>
      <c r="P193" s="352"/>
      <c r="Q193" s="46"/>
      <c r="R193" s="46"/>
      <c r="S193" s="46"/>
      <c r="T193" s="352"/>
      <c r="U193" s="46"/>
      <c r="V193" s="46"/>
      <c r="W193" s="46"/>
      <c r="X193" s="46"/>
      <c r="Y193" s="354"/>
      <c r="Z193" s="355"/>
      <c r="AA193" s="355"/>
      <c r="AB193" s="355"/>
      <c r="AC193" s="355"/>
      <c r="AD193" s="361"/>
    </row>
    <row r="194" spans="1:30">
      <c r="A194" s="147"/>
      <c r="B194" s="147"/>
      <c r="C194" s="147"/>
      <c r="D194" s="147"/>
      <c r="E194" s="147"/>
      <c r="F194" s="147"/>
      <c r="G194" s="147"/>
      <c r="H194" s="166"/>
      <c r="I194" s="166"/>
      <c r="J194" s="147"/>
      <c r="K194" s="248"/>
      <c r="L194" s="147"/>
      <c r="M194" s="46"/>
      <c r="N194" s="352"/>
      <c r="O194" s="352"/>
      <c r="P194" s="352"/>
      <c r="Q194" s="46"/>
      <c r="R194" s="46"/>
      <c r="S194" s="46"/>
      <c r="T194" s="352"/>
      <c r="U194" s="46"/>
      <c r="V194" s="46"/>
      <c r="W194" s="46"/>
      <c r="X194" s="46"/>
      <c r="Y194" s="354"/>
      <c r="Z194" s="355"/>
      <c r="AA194" s="355"/>
      <c r="AB194" s="355"/>
      <c r="AC194" s="355"/>
      <c r="AD194" s="361"/>
    </row>
    <row r="195" spans="1:30">
      <c r="A195" s="147"/>
      <c r="B195" s="147"/>
      <c r="C195" s="147"/>
      <c r="D195" s="147"/>
      <c r="E195" s="147"/>
      <c r="F195" s="147"/>
      <c r="G195" s="147"/>
      <c r="H195" s="166"/>
      <c r="I195" s="166"/>
      <c r="J195" s="147"/>
      <c r="K195" s="248"/>
      <c r="L195" s="147"/>
      <c r="M195" s="46"/>
      <c r="N195" s="352"/>
      <c r="O195" s="352"/>
      <c r="P195" s="352"/>
      <c r="Q195" s="46"/>
      <c r="R195" s="46"/>
      <c r="S195" s="46"/>
      <c r="T195" s="352"/>
      <c r="U195" s="46"/>
      <c r="V195" s="46"/>
      <c r="W195" s="46"/>
      <c r="X195" s="46"/>
      <c r="Y195" s="354"/>
      <c r="Z195" s="355"/>
      <c r="AA195" s="355"/>
      <c r="AB195" s="355"/>
      <c r="AC195" s="355"/>
      <c r="AD195" s="361"/>
    </row>
    <row r="196" spans="1:30">
      <c r="A196" s="147"/>
      <c r="B196" s="147"/>
      <c r="C196" s="147"/>
      <c r="D196" s="147"/>
      <c r="E196" s="147"/>
      <c r="F196" s="147"/>
      <c r="G196" s="147"/>
      <c r="H196" s="166"/>
      <c r="I196" s="166"/>
      <c r="J196" s="147"/>
      <c r="K196" s="248"/>
      <c r="L196" s="147"/>
      <c r="M196" s="46"/>
      <c r="N196" s="352"/>
      <c r="O196" s="352"/>
      <c r="P196" s="352"/>
      <c r="Q196" s="46"/>
      <c r="R196" s="46"/>
      <c r="S196" s="46"/>
      <c r="T196" s="352"/>
      <c r="U196" s="46"/>
      <c r="V196" s="46"/>
      <c r="W196" s="46"/>
      <c r="X196" s="46"/>
      <c r="Y196" s="354"/>
      <c r="Z196" s="355"/>
      <c r="AA196" s="355"/>
      <c r="AB196" s="355"/>
      <c r="AC196" s="355"/>
      <c r="AD196" s="361"/>
    </row>
    <row r="197" spans="1:30">
      <c r="A197" s="147"/>
      <c r="B197" s="147"/>
      <c r="C197" s="147"/>
      <c r="D197" s="147"/>
      <c r="E197" s="147"/>
      <c r="F197" s="147"/>
      <c r="G197" s="147"/>
      <c r="H197" s="166"/>
      <c r="I197" s="166"/>
      <c r="J197" s="147"/>
      <c r="K197" s="248"/>
      <c r="L197" s="147"/>
      <c r="M197" s="46"/>
      <c r="N197" s="352"/>
      <c r="O197" s="352"/>
      <c r="P197" s="352"/>
      <c r="Q197" s="46"/>
      <c r="R197" s="46"/>
      <c r="S197" s="46"/>
      <c r="T197" s="352"/>
      <c r="U197" s="46"/>
      <c r="V197" s="46"/>
      <c r="W197" s="46"/>
      <c r="X197" s="46"/>
      <c r="Y197" s="354"/>
      <c r="Z197" s="355"/>
      <c r="AA197" s="355"/>
      <c r="AB197" s="355"/>
      <c r="AC197" s="355"/>
      <c r="AD197" s="361"/>
    </row>
    <row r="198" spans="1:30">
      <c r="A198" s="147"/>
      <c r="B198" s="147"/>
      <c r="C198" s="147"/>
      <c r="D198" s="147"/>
      <c r="E198" s="147"/>
      <c r="F198" s="147"/>
      <c r="G198" s="147"/>
      <c r="H198" s="166"/>
      <c r="I198" s="166"/>
      <c r="J198" s="147"/>
      <c r="K198" s="248"/>
      <c r="L198" s="147"/>
      <c r="M198" s="46"/>
      <c r="N198" s="352"/>
      <c r="O198" s="352"/>
      <c r="P198" s="352"/>
      <c r="Q198" s="46"/>
      <c r="R198" s="46"/>
      <c r="S198" s="46"/>
      <c r="T198" s="352"/>
      <c r="U198" s="46"/>
      <c r="V198" s="46"/>
      <c r="W198" s="46"/>
      <c r="X198" s="46"/>
      <c r="Y198" s="354"/>
      <c r="Z198" s="355"/>
      <c r="AA198" s="355"/>
      <c r="AB198" s="355"/>
      <c r="AC198" s="355"/>
      <c r="AD198" s="361"/>
    </row>
    <row r="199" spans="1:30">
      <c r="A199" s="147"/>
      <c r="B199" s="147"/>
      <c r="C199" s="147"/>
      <c r="D199" s="147"/>
      <c r="E199" s="147"/>
      <c r="F199" s="147"/>
      <c r="G199" s="147"/>
      <c r="H199" s="166"/>
      <c r="I199" s="166"/>
      <c r="J199" s="147"/>
      <c r="K199" s="248"/>
      <c r="L199" s="147"/>
      <c r="M199" s="46"/>
      <c r="N199" s="352"/>
      <c r="O199" s="352"/>
      <c r="P199" s="352"/>
      <c r="Q199" s="46"/>
      <c r="R199" s="46"/>
      <c r="S199" s="46"/>
      <c r="T199" s="352"/>
      <c r="U199" s="46"/>
      <c r="V199" s="46"/>
      <c r="W199" s="46"/>
      <c r="X199" s="46"/>
      <c r="Y199" s="354"/>
      <c r="Z199" s="355"/>
      <c r="AA199" s="355"/>
      <c r="AB199" s="355"/>
      <c r="AC199" s="355"/>
      <c r="AD199" s="361"/>
    </row>
    <row r="200" spans="1:30">
      <c r="A200" s="147"/>
      <c r="B200" s="147"/>
      <c r="C200" s="147"/>
      <c r="D200" s="147"/>
      <c r="E200" s="147"/>
      <c r="F200" s="147"/>
      <c r="G200" s="147"/>
      <c r="H200" s="166"/>
      <c r="I200" s="166"/>
      <c r="J200" s="147"/>
      <c r="K200" s="248"/>
      <c r="L200" s="147"/>
      <c r="M200" s="46"/>
      <c r="N200" s="352"/>
      <c r="O200" s="352"/>
      <c r="P200" s="352"/>
      <c r="Q200" s="46"/>
      <c r="R200" s="46"/>
      <c r="S200" s="46"/>
      <c r="T200" s="352"/>
      <c r="U200" s="46"/>
      <c r="V200" s="46"/>
      <c r="W200" s="46"/>
      <c r="X200" s="46"/>
      <c r="Y200" s="354"/>
      <c r="Z200" s="355"/>
      <c r="AA200" s="355"/>
      <c r="AB200" s="355"/>
      <c r="AC200" s="355"/>
      <c r="AD200" s="361"/>
    </row>
    <row r="201" spans="1:30">
      <c r="A201" s="147"/>
      <c r="B201" s="147"/>
      <c r="C201" s="147"/>
      <c r="D201" s="147"/>
      <c r="E201" s="147"/>
      <c r="F201" s="147"/>
      <c r="G201" s="147"/>
      <c r="H201" s="166"/>
      <c r="I201" s="166"/>
      <c r="J201" s="147"/>
      <c r="K201" s="248"/>
      <c r="L201" s="147"/>
      <c r="M201" s="46"/>
      <c r="N201" s="352"/>
      <c r="O201" s="352"/>
      <c r="P201" s="352"/>
      <c r="Q201" s="46"/>
      <c r="R201" s="46"/>
      <c r="S201" s="46"/>
      <c r="T201" s="352"/>
      <c r="U201" s="46"/>
      <c r="V201" s="46"/>
      <c r="W201" s="46"/>
      <c r="X201" s="46"/>
      <c r="Y201" s="354"/>
      <c r="Z201" s="355"/>
      <c r="AA201" s="355"/>
      <c r="AB201" s="355"/>
      <c r="AC201" s="355"/>
      <c r="AD201" s="361"/>
    </row>
    <row r="202" spans="1:30">
      <c r="A202" s="147"/>
      <c r="B202" s="147"/>
      <c r="C202" s="147"/>
      <c r="D202" s="147"/>
      <c r="E202" s="147"/>
      <c r="F202" s="147"/>
      <c r="G202" s="147"/>
      <c r="H202" s="166"/>
      <c r="I202" s="166"/>
      <c r="J202" s="147"/>
      <c r="K202" s="248"/>
      <c r="L202" s="147"/>
      <c r="M202" s="46"/>
      <c r="N202" s="352"/>
      <c r="O202" s="352"/>
      <c r="P202" s="352"/>
      <c r="Q202" s="46"/>
      <c r="R202" s="46"/>
      <c r="S202" s="46"/>
      <c r="T202" s="352"/>
      <c r="U202" s="46"/>
      <c r="V202" s="46"/>
      <c r="W202" s="46"/>
      <c r="X202" s="46"/>
      <c r="Y202" s="354"/>
      <c r="Z202" s="355"/>
      <c r="AA202" s="355"/>
      <c r="AB202" s="355"/>
      <c r="AC202" s="355"/>
      <c r="AD202" s="361"/>
    </row>
    <row r="203" spans="1:30">
      <c r="A203" s="147"/>
      <c r="B203" s="147"/>
      <c r="C203" s="147"/>
      <c r="D203" s="147"/>
      <c r="E203" s="147"/>
      <c r="F203" s="147"/>
      <c r="G203" s="147"/>
      <c r="H203" s="166"/>
      <c r="I203" s="166"/>
      <c r="J203" s="147"/>
      <c r="K203" s="248"/>
      <c r="L203" s="147"/>
      <c r="M203" s="46"/>
      <c r="N203" s="352"/>
      <c r="O203" s="352"/>
      <c r="P203" s="352"/>
      <c r="Q203" s="46"/>
      <c r="R203" s="46"/>
      <c r="S203" s="46"/>
      <c r="T203" s="352"/>
      <c r="U203" s="46"/>
      <c r="V203" s="46"/>
      <c r="W203" s="46"/>
      <c r="X203" s="46"/>
      <c r="Y203" s="354"/>
      <c r="Z203" s="355"/>
      <c r="AA203" s="355"/>
      <c r="AB203" s="355"/>
      <c r="AC203" s="355"/>
      <c r="AD203" s="361"/>
    </row>
    <row r="204" spans="1:30">
      <c r="A204" s="147"/>
      <c r="B204" s="147"/>
      <c r="C204" s="147"/>
      <c r="D204" s="147"/>
      <c r="E204" s="147"/>
      <c r="F204" s="147"/>
      <c r="G204" s="147"/>
      <c r="H204" s="166"/>
      <c r="I204" s="166"/>
      <c r="J204" s="147"/>
      <c r="K204" s="248"/>
      <c r="L204" s="147"/>
      <c r="M204" s="46"/>
      <c r="N204" s="352"/>
      <c r="O204" s="352"/>
      <c r="P204" s="352"/>
      <c r="Q204" s="46"/>
      <c r="R204" s="46"/>
      <c r="S204" s="46"/>
      <c r="T204" s="352"/>
      <c r="U204" s="46"/>
      <c r="V204" s="46"/>
      <c r="W204" s="46"/>
      <c r="X204" s="46"/>
      <c r="Y204" s="354"/>
      <c r="Z204" s="355"/>
      <c r="AA204" s="355"/>
      <c r="AB204" s="355"/>
      <c r="AC204" s="355"/>
      <c r="AD204" s="361"/>
    </row>
    <row r="205" spans="1:30">
      <c r="A205" s="147"/>
      <c r="B205" s="147"/>
      <c r="C205" s="147"/>
      <c r="D205" s="147"/>
      <c r="E205" s="147"/>
      <c r="F205" s="147"/>
      <c r="G205" s="147"/>
      <c r="H205" s="166"/>
      <c r="I205" s="166"/>
      <c r="J205" s="147"/>
      <c r="K205" s="248"/>
      <c r="L205" s="147"/>
      <c r="M205" s="46"/>
      <c r="N205" s="352"/>
      <c r="O205" s="352"/>
      <c r="P205" s="352"/>
      <c r="Q205" s="46"/>
      <c r="R205" s="46"/>
      <c r="S205" s="46"/>
      <c r="T205" s="352"/>
      <c r="U205" s="46"/>
      <c r="V205" s="46"/>
      <c r="W205" s="46"/>
      <c r="X205" s="46"/>
      <c r="Y205" s="354"/>
      <c r="Z205" s="355"/>
      <c r="AA205" s="355"/>
      <c r="AB205" s="355"/>
      <c r="AC205" s="355"/>
      <c r="AD205" s="361"/>
    </row>
    <row r="206" spans="1:30">
      <c r="A206" s="147"/>
      <c r="B206" s="147"/>
      <c r="C206" s="147"/>
      <c r="D206" s="147"/>
      <c r="E206" s="147"/>
      <c r="F206" s="147"/>
      <c r="G206" s="147"/>
      <c r="H206" s="166"/>
      <c r="I206" s="166"/>
      <c r="J206" s="147"/>
      <c r="K206" s="248"/>
      <c r="L206" s="147"/>
      <c r="M206" s="46"/>
      <c r="N206" s="352"/>
      <c r="O206" s="352"/>
      <c r="P206" s="352"/>
      <c r="Q206" s="46"/>
      <c r="R206" s="46"/>
      <c r="S206" s="46"/>
      <c r="T206" s="352"/>
      <c r="U206" s="46"/>
      <c r="V206" s="46"/>
      <c r="W206" s="46"/>
      <c r="X206" s="46"/>
      <c r="Y206" s="354"/>
      <c r="Z206" s="355"/>
      <c r="AA206" s="355"/>
      <c r="AB206" s="355"/>
      <c r="AC206" s="355"/>
      <c r="AD206" s="361"/>
    </row>
    <row r="207" spans="1:30">
      <c r="A207" s="147"/>
      <c r="B207" s="147"/>
      <c r="C207" s="147"/>
      <c r="D207" s="147"/>
      <c r="E207" s="147"/>
      <c r="F207" s="147"/>
      <c r="G207" s="147"/>
      <c r="H207" s="166"/>
      <c r="I207" s="166"/>
      <c r="J207" s="147"/>
      <c r="K207" s="248"/>
      <c r="L207" s="147"/>
      <c r="M207" s="46"/>
      <c r="N207" s="352"/>
      <c r="O207" s="352"/>
      <c r="P207" s="352"/>
      <c r="Q207" s="46"/>
      <c r="R207" s="46"/>
      <c r="S207" s="46"/>
      <c r="T207" s="352"/>
      <c r="U207" s="46"/>
      <c r="V207" s="46"/>
      <c r="W207" s="46"/>
      <c r="X207" s="46"/>
      <c r="Y207" s="354"/>
      <c r="Z207" s="355"/>
      <c r="AA207" s="355"/>
      <c r="AB207" s="355"/>
      <c r="AC207" s="355"/>
      <c r="AD207" s="361"/>
    </row>
    <row r="208" spans="1:30">
      <c r="A208" s="147"/>
      <c r="B208" s="147"/>
      <c r="C208" s="147"/>
      <c r="D208" s="147"/>
      <c r="E208" s="147"/>
      <c r="F208" s="147"/>
      <c r="G208" s="147"/>
      <c r="H208" s="166"/>
      <c r="I208" s="166"/>
      <c r="J208" s="147"/>
      <c r="K208" s="248"/>
      <c r="L208" s="147"/>
      <c r="M208" s="46"/>
      <c r="N208" s="352"/>
      <c r="O208" s="352"/>
      <c r="P208" s="352"/>
      <c r="Q208" s="46"/>
      <c r="R208" s="46"/>
      <c r="S208" s="46"/>
      <c r="T208" s="352"/>
      <c r="U208" s="46"/>
      <c r="V208" s="46"/>
      <c r="W208" s="46"/>
      <c r="X208" s="46"/>
      <c r="Y208" s="354"/>
      <c r="Z208" s="355"/>
      <c r="AA208" s="355"/>
      <c r="AB208" s="355"/>
      <c r="AC208" s="355"/>
      <c r="AD208" s="361"/>
    </row>
    <row r="209" spans="1:30">
      <c r="A209" s="147"/>
      <c r="B209" s="147"/>
      <c r="C209" s="147"/>
      <c r="D209" s="147"/>
      <c r="E209" s="147"/>
      <c r="F209" s="147"/>
      <c r="G209" s="147"/>
      <c r="H209" s="166"/>
      <c r="I209" s="166"/>
      <c r="J209" s="147"/>
      <c r="K209" s="248"/>
      <c r="L209" s="147"/>
      <c r="M209" s="46"/>
      <c r="N209" s="352"/>
      <c r="O209" s="352"/>
      <c r="P209" s="352"/>
      <c r="Q209" s="46"/>
      <c r="R209" s="46"/>
      <c r="S209" s="46"/>
      <c r="T209" s="352"/>
      <c r="U209" s="46"/>
      <c r="V209" s="46"/>
      <c r="W209" s="46"/>
      <c r="X209" s="46"/>
      <c r="Y209" s="354"/>
      <c r="Z209" s="355"/>
      <c r="AA209" s="355"/>
      <c r="AB209" s="355"/>
      <c r="AC209" s="355"/>
      <c r="AD209" s="361"/>
    </row>
    <row r="210" spans="1:30">
      <c r="A210" s="147"/>
      <c r="B210" s="147"/>
      <c r="C210" s="147"/>
      <c r="D210" s="147"/>
      <c r="E210" s="147"/>
      <c r="F210" s="147"/>
      <c r="G210" s="147"/>
      <c r="H210" s="166"/>
      <c r="I210" s="166"/>
      <c r="J210" s="147"/>
      <c r="K210" s="248"/>
      <c r="L210" s="147"/>
      <c r="M210" s="46"/>
      <c r="N210" s="352"/>
      <c r="O210" s="352"/>
      <c r="P210" s="352"/>
      <c r="Q210" s="46"/>
      <c r="R210" s="46"/>
      <c r="S210" s="46"/>
      <c r="T210" s="352"/>
      <c r="U210" s="46"/>
      <c r="V210" s="46"/>
      <c r="W210" s="46"/>
      <c r="X210" s="46"/>
      <c r="Y210" s="354"/>
      <c r="Z210" s="355"/>
      <c r="AA210" s="355"/>
      <c r="AB210" s="355"/>
      <c r="AC210" s="355"/>
      <c r="AD210" s="361"/>
    </row>
    <row r="211" spans="1:30">
      <c r="A211" s="147"/>
      <c r="B211" s="147"/>
      <c r="C211" s="147"/>
      <c r="D211" s="147"/>
      <c r="E211" s="147"/>
      <c r="F211" s="147"/>
      <c r="G211" s="147"/>
      <c r="H211" s="166"/>
      <c r="I211" s="166"/>
      <c r="J211" s="147"/>
      <c r="K211" s="248"/>
      <c r="L211" s="147"/>
      <c r="M211" s="46"/>
      <c r="N211" s="352"/>
      <c r="O211" s="352"/>
      <c r="P211" s="352"/>
      <c r="Q211" s="46"/>
      <c r="R211" s="46"/>
      <c r="S211" s="46"/>
      <c r="T211" s="352"/>
      <c r="U211" s="46"/>
      <c r="V211" s="46"/>
      <c r="W211" s="46"/>
      <c r="X211" s="46"/>
      <c r="Y211" s="354"/>
      <c r="Z211" s="355"/>
      <c r="AA211" s="355"/>
      <c r="AB211" s="355"/>
      <c r="AC211" s="355"/>
      <c r="AD211" s="361"/>
    </row>
    <row r="212" spans="1:30">
      <c r="A212" s="147"/>
      <c r="B212" s="147"/>
      <c r="C212" s="147"/>
      <c r="D212" s="147"/>
      <c r="E212" s="147"/>
      <c r="F212" s="147"/>
      <c r="G212" s="147"/>
      <c r="H212" s="166"/>
      <c r="I212" s="166"/>
      <c r="J212" s="147"/>
      <c r="K212" s="248"/>
      <c r="L212" s="147"/>
      <c r="M212" s="46"/>
      <c r="N212" s="352"/>
      <c r="O212" s="352"/>
      <c r="P212" s="352"/>
      <c r="Q212" s="46"/>
      <c r="R212" s="46"/>
      <c r="S212" s="46"/>
      <c r="T212" s="352"/>
      <c r="U212" s="46"/>
      <c r="V212" s="46"/>
      <c r="W212" s="46"/>
      <c r="X212" s="46"/>
      <c r="Y212" s="354"/>
      <c r="Z212" s="355"/>
      <c r="AA212" s="355"/>
      <c r="AB212" s="355"/>
      <c r="AC212" s="355"/>
      <c r="AD212" s="361"/>
    </row>
    <row r="213" spans="1:30">
      <c r="A213" s="147"/>
      <c r="B213" s="147"/>
      <c r="C213" s="147"/>
      <c r="D213" s="147"/>
      <c r="E213" s="147"/>
      <c r="F213" s="147"/>
      <c r="G213" s="147"/>
      <c r="H213" s="166"/>
      <c r="I213" s="166"/>
      <c r="J213" s="147"/>
      <c r="K213" s="248"/>
      <c r="L213" s="147"/>
      <c r="M213" s="46"/>
      <c r="N213" s="352"/>
      <c r="O213" s="352"/>
      <c r="P213" s="352"/>
      <c r="Q213" s="46"/>
      <c r="R213" s="46"/>
      <c r="S213" s="46"/>
      <c r="T213" s="352"/>
      <c r="U213" s="46"/>
      <c r="V213" s="46"/>
      <c r="W213" s="46"/>
      <c r="X213" s="46"/>
      <c r="Y213" s="354"/>
      <c r="Z213" s="355"/>
      <c r="AA213" s="355"/>
      <c r="AB213" s="355"/>
      <c r="AC213" s="355"/>
      <c r="AD213" s="361"/>
    </row>
    <row r="214" spans="1:30">
      <c r="A214" s="147"/>
      <c r="B214" s="147"/>
      <c r="C214" s="147"/>
      <c r="D214" s="147"/>
      <c r="E214" s="147"/>
      <c r="F214" s="147"/>
      <c r="G214" s="147"/>
      <c r="H214" s="166"/>
      <c r="I214" s="166"/>
      <c r="J214" s="147"/>
      <c r="K214" s="248"/>
      <c r="L214" s="147"/>
      <c r="M214" s="46"/>
      <c r="N214" s="352"/>
      <c r="O214" s="352"/>
      <c r="P214" s="352"/>
      <c r="Q214" s="46"/>
      <c r="R214" s="46"/>
      <c r="S214" s="46"/>
      <c r="T214" s="352"/>
      <c r="U214" s="46"/>
      <c r="V214" s="46"/>
      <c r="W214" s="46"/>
      <c r="X214" s="46"/>
      <c r="Y214" s="354"/>
      <c r="Z214" s="355"/>
      <c r="AA214" s="355"/>
      <c r="AB214" s="355"/>
      <c r="AC214" s="355"/>
      <c r="AD214" s="361"/>
    </row>
    <row r="215" spans="1:30">
      <c r="A215" s="147"/>
      <c r="B215" s="147"/>
      <c r="C215" s="147"/>
      <c r="D215" s="147"/>
      <c r="E215" s="147"/>
      <c r="F215" s="147"/>
      <c r="G215" s="147"/>
      <c r="H215" s="166"/>
      <c r="I215" s="166"/>
      <c r="J215" s="147"/>
      <c r="K215" s="248"/>
      <c r="L215" s="147"/>
      <c r="M215" s="46"/>
      <c r="N215" s="352"/>
      <c r="O215" s="352"/>
      <c r="P215" s="352"/>
      <c r="Q215" s="46"/>
      <c r="R215" s="46"/>
      <c r="S215" s="46"/>
      <c r="T215" s="352"/>
      <c r="U215" s="46"/>
      <c r="V215" s="46"/>
      <c r="W215" s="46"/>
      <c r="X215" s="46"/>
      <c r="Y215" s="354"/>
      <c r="Z215" s="355"/>
      <c r="AA215" s="355"/>
      <c r="AB215" s="355"/>
      <c r="AC215" s="355"/>
      <c r="AD215" s="361"/>
    </row>
    <row r="216" spans="1:30">
      <c r="A216" s="147"/>
      <c r="B216" s="147"/>
      <c r="C216" s="147"/>
      <c r="D216" s="147"/>
      <c r="E216" s="147"/>
      <c r="F216" s="147"/>
      <c r="G216" s="147"/>
      <c r="H216" s="166"/>
      <c r="I216" s="166"/>
      <c r="J216" s="147"/>
      <c r="K216" s="248"/>
      <c r="L216" s="147"/>
      <c r="M216" s="46"/>
      <c r="N216" s="352"/>
      <c r="O216" s="352"/>
      <c r="P216" s="352"/>
      <c r="Q216" s="46"/>
      <c r="R216" s="46"/>
      <c r="S216" s="46"/>
      <c r="T216" s="352"/>
      <c r="U216" s="46"/>
      <c r="V216" s="46"/>
      <c r="W216" s="46"/>
      <c r="X216" s="46"/>
      <c r="Y216" s="354"/>
      <c r="Z216" s="355"/>
      <c r="AA216" s="355"/>
      <c r="AB216" s="355"/>
      <c r="AC216" s="355"/>
      <c r="AD216" s="361"/>
    </row>
    <row r="217" spans="1:30">
      <c r="A217" s="147"/>
      <c r="B217" s="147"/>
      <c r="C217" s="147"/>
      <c r="D217" s="147"/>
      <c r="E217" s="147"/>
      <c r="F217" s="147"/>
      <c r="G217" s="147"/>
      <c r="H217" s="166"/>
      <c r="I217" s="166"/>
      <c r="J217" s="147"/>
      <c r="K217" s="248"/>
      <c r="L217" s="147"/>
      <c r="M217" s="46"/>
      <c r="N217" s="352"/>
      <c r="O217" s="352"/>
      <c r="P217" s="352"/>
      <c r="Q217" s="46"/>
      <c r="R217" s="46"/>
      <c r="S217" s="46"/>
      <c r="T217" s="352"/>
      <c r="U217" s="46"/>
      <c r="V217" s="46"/>
      <c r="W217" s="46"/>
      <c r="X217" s="46"/>
      <c r="Y217" s="354"/>
      <c r="Z217" s="355"/>
      <c r="AA217" s="355"/>
      <c r="AB217" s="355"/>
      <c r="AC217" s="355"/>
      <c r="AD217" s="361"/>
    </row>
    <row r="218" spans="1:30">
      <c r="A218" s="147"/>
      <c r="B218" s="147"/>
      <c r="C218" s="147"/>
      <c r="D218" s="147"/>
      <c r="E218" s="147"/>
      <c r="F218" s="147"/>
      <c r="G218" s="147"/>
      <c r="H218" s="166"/>
      <c r="I218" s="166"/>
      <c r="J218" s="147"/>
      <c r="K218" s="248"/>
      <c r="L218" s="147"/>
      <c r="M218" s="46"/>
      <c r="N218" s="352"/>
      <c r="O218" s="352"/>
      <c r="P218" s="352"/>
      <c r="Q218" s="46"/>
      <c r="R218" s="46"/>
      <c r="S218" s="46"/>
      <c r="T218" s="352"/>
      <c r="U218" s="46"/>
      <c r="V218" s="46"/>
      <c r="W218" s="46"/>
      <c r="X218" s="46"/>
      <c r="Y218" s="354"/>
      <c r="Z218" s="355"/>
      <c r="AA218" s="355"/>
      <c r="AB218" s="355"/>
      <c r="AC218" s="355"/>
      <c r="AD218" s="361"/>
    </row>
    <row r="219" spans="1:30">
      <c r="A219" s="147"/>
      <c r="B219" s="147"/>
      <c r="C219" s="147"/>
      <c r="D219" s="147"/>
      <c r="E219" s="147"/>
      <c r="F219" s="147"/>
      <c r="G219" s="147"/>
      <c r="H219" s="166"/>
      <c r="I219" s="166"/>
      <c r="J219" s="147"/>
      <c r="K219" s="248"/>
      <c r="L219" s="147"/>
      <c r="M219" s="46"/>
      <c r="N219" s="352"/>
      <c r="O219" s="352"/>
      <c r="P219" s="352"/>
      <c r="Q219" s="46"/>
      <c r="R219" s="46"/>
      <c r="S219" s="46"/>
      <c r="T219" s="352"/>
      <c r="U219" s="46"/>
      <c r="V219" s="46"/>
      <c r="W219" s="46"/>
      <c r="X219" s="46"/>
      <c r="Y219" s="354"/>
      <c r="Z219" s="355"/>
      <c r="AA219" s="355"/>
      <c r="AB219" s="355"/>
      <c r="AC219" s="355"/>
      <c r="AD219" s="361"/>
    </row>
    <row r="220" spans="1:30">
      <c r="A220" s="147"/>
      <c r="B220" s="147"/>
      <c r="C220" s="147"/>
      <c r="D220" s="147"/>
      <c r="E220" s="147"/>
      <c r="F220" s="147"/>
      <c r="G220" s="147"/>
      <c r="H220" s="166"/>
      <c r="I220" s="166"/>
      <c r="J220" s="147"/>
      <c r="K220" s="248"/>
      <c r="L220" s="147"/>
      <c r="M220" s="46"/>
      <c r="N220" s="352"/>
      <c r="O220" s="352"/>
      <c r="P220" s="352"/>
      <c r="Q220" s="46"/>
      <c r="R220" s="46"/>
      <c r="S220" s="46"/>
      <c r="T220" s="352"/>
      <c r="U220" s="46"/>
      <c r="V220" s="46"/>
      <c r="W220" s="46"/>
      <c r="X220" s="46"/>
      <c r="Y220" s="354"/>
      <c r="Z220" s="355"/>
      <c r="AA220" s="355"/>
      <c r="AB220" s="355"/>
      <c r="AC220" s="355"/>
      <c r="AD220" s="361"/>
    </row>
    <row r="221" spans="1:30">
      <c r="A221" s="147"/>
      <c r="B221" s="147"/>
      <c r="C221" s="147"/>
      <c r="D221" s="147"/>
      <c r="E221" s="147"/>
      <c r="F221" s="147"/>
      <c r="G221" s="147"/>
      <c r="H221" s="166"/>
      <c r="I221" s="166"/>
      <c r="J221" s="147"/>
      <c r="K221" s="248"/>
      <c r="L221" s="147"/>
      <c r="M221" s="46"/>
      <c r="N221" s="352"/>
      <c r="O221" s="352"/>
      <c r="P221" s="352"/>
      <c r="Q221" s="46"/>
      <c r="R221" s="46"/>
      <c r="S221" s="46"/>
      <c r="T221" s="352"/>
      <c r="U221" s="46"/>
      <c r="V221" s="46"/>
      <c r="W221" s="46"/>
      <c r="X221" s="46"/>
      <c r="Y221" s="354"/>
      <c r="Z221" s="355"/>
      <c r="AA221" s="355"/>
      <c r="AB221" s="355"/>
      <c r="AC221" s="355"/>
      <c r="AD221" s="361"/>
    </row>
    <row r="222" spans="1:30">
      <c r="A222" s="147"/>
      <c r="B222" s="147"/>
      <c r="C222" s="147"/>
      <c r="D222" s="147"/>
      <c r="E222" s="147"/>
      <c r="F222" s="147"/>
      <c r="G222" s="147"/>
      <c r="H222" s="166"/>
      <c r="I222" s="166"/>
      <c r="J222" s="147"/>
      <c r="K222" s="248"/>
      <c r="L222" s="147"/>
      <c r="M222" s="46"/>
      <c r="N222" s="352"/>
      <c r="O222" s="352"/>
      <c r="P222" s="352"/>
      <c r="Q222" s="46"/>
      <c r="R222" s="46"/>
      <c r="S222" s="46"/>
      <c r="T222" s="352"/>
      <c r="U222" s="46"/>
      <c r="V222" s="46"/>
      <c r="W222" s="46"/>
      <c r="X222" s="46"/>
      <c r="Y222" s="354"/>
      <c r="Z222" s="355"/>
      <c r="AA222" s="355"/>
      <c r="AB222" s="355"/>
      <c r="AC222" s="355"/>
      <c r="AD222" s="361"/>
    </row>
    <row r="223" spans="1:30">
      <c r="A223" s="147"/>
      <c r="B223" s="147"/>
      <c r="C223" s="147"/>
      <c r="D223" s="147"/>
      <c r="E223" s="147"/>
      <c r="F223" s="147"/>
      <c r="G223" s="147"/>
      <c r="H223" s="166"/>
      <c r="I223" s="166"/>
      <c r="J223" s="147"/>
      <c r="K223" s="248"/>
      <c r="L223" s="147"/>
      <c r="M223" s="46"/>
      <c r="N223" s="352"/>
      <c r="O223" s="352"/>
      <c r="P223" s="352"/>
      <c r="Q223" s="46"/>
      <c r="R223" s="46"/>
      <c r="S223" s="46"/>
      <c r="T223" s="352"/>
      <c r="U223" s="46"/>
      <c r="V223" s="46"/>
      <c r="W223" s="46"/>
      <c r="X223" s="46"/>
      <c r="Y223" s="354"/>
      <c r="Z223" s="355"/>
      <c r="AA223" s="355"/>
      <c r="AB223" s="355"/>
      <c r="AC223" s="355"/>
      <c r="AD223" s="361"/>
    </row>
    <row r="224" spans="1:30">
      <c r="A224" s="147"/>
      <c r="B224" s="147"/>
      <c r="C224" s="147"/>
      <c r="D224" s="147"/>
      <c r="E224" s="147"/>
      <c r="F224" s="147"/>
      <c r="G224" s="147"/>
      <c r="H224" s="166"/>
      <c r="I224" s="166"/>
      <c r="J224" s="147"/>
      <c r="K224" s="248"/>
      <c r="L224" s="147"/>
      <c r="M224" s="46"/>
      <c r="N224" s="352"/>
      <c r="O224" s="352"/>
      <c r="P224" s="352"/>
      <c r="Q224" s="46"/>
      <c r="R224" s="46"/>
      <c r="S224" s="46"/>
      <c r="T224" s="352"/>
      <c r="U224" s="46"/>
      <c r="V224" s="46"/>
      <c r="W224" s="46"/>
      <c r="X224" s="46"/>
      <c r="Y224" s="354"/>
      <c r="Z224" s="355"/>
      <c r="AA224" s="355"/>
      <c r="AB224" s="355"/>
      <c r="AC224" s="355"/>
      <c r="AD224" s="361"/>
    </row>
    <row r="225" spans="1:30">
      <c r="A225" s="147"/>
      <c r="B225" s="147"/>
      <c r="C225" s="147"/>
      <c r="D225" s="147"/>
      <c r="E225" s="147"/>
      <c r="F225" s="147"/>
      <c r="G225" s="147"/>
      <c r="H225" s="166"/>
      <c r="I225" s="166"/>
      <c r="J225" s="147"/>
      <c r="K225" s="248"/>
      <c r="L225" s="147"/>
      <c r="M225" s="46"/>
      <c r="N225" s="352"/>
      <c r="O225" s="352"/>
      <c r="P225" s="352"/>
      <c r="Q225" s="46"/>
      <c r="R225" s="46"/>
      <c r="S225" s="46"/>
      <c r="T225" s="352"/>
      <c r="U225" s="46"/>
      <c r="V225" s="46"/>
      <c r="W225" s="46"/>
      <c r="X225" s="46"/>
      <c r="Y225" s="354"/>
      <c r="Z225" s="355"/>
      <c r="AA225" s="355"/>
      <c r="AB225" s="355"/>
      <c r="AC225" s="355"/>
      <c r="AD225" s="361"/>
    </row>
    <row r="226" spans="1:30">
      <c r="A226" s="147"/>
      <c r="B226" s="147"/>
      <c r="C226" s="147"/>
      <c r="D226" s="147"/>
      <c r="E226" s="147"/>
      <c r="F226" s="147"/>
      <c r="G226" s="147"/>
      <c r="H226" s="166"/>
      <c r="I226" s="166"/>
      <c r="J226" s="147"/>
      <c r="K226" s="248"/>
      <c r="L226" s="147"/>
      <c r="M226" s="46"/>
      <c r="N226" s="352"/>
      <c r="O226" s="352"/>
      <c r="P226" s="352"/>
      <c r="Q226" s="46"/>
      <c r="R226" s="46"/>
      <c r="S226" s="46"/>
      <c r="T226" s="352"/>
      <c r="U226" s="46"/>
      <c r="V226" s="46"/>
      <c r="W226" s="46"/>
      <c r="X226" s="46"/>
      <c r="Y226" s="354"/>
      <c r="Z226" s="355"/>
      <c r="AA226" s="355"/>
      <c r="AB226" s="355"/>
      <c r="AC226" s="355"/>
      <c r="AD226" s="361"/>
    </row>
    <row r="227" spans="1:30">
      <c r="A227" s="147"/>
      <c r="B227" s="147"/>
      <c r="C227" s="147"/>
      <c r="D227" s="147"/>
      <c r="E227" s="147"/>
      <c r="F227" s="147"/>
      <c r="G227" s="147"/>
      <c r="H227" s="166"/>
      <c r="I227" s="166"/>
      <c r="J227" s="147"/>
      <c r="K227" s="248"/>
      <c r="L227" s="147"/>
      <c r="M227" s="46"/>
      <c r="N227" s="352"/>
      <c r="O227" s="352"/>
      <c r="P227" s="352"/>
      <c r="Q227" s="46"/>
      <c r="R227" s="46"/>
      <c r="S227" s="46"/>
      <c r="T227" s="352"/>
      <c r="U227" s="46"/>
      <c r="V227" s="46"/>
      <c r="W227" s="46"/>
      <c r="X227" s="46"/>
      <c r="Y227" s="354"/>
      <c r="Z227" s="355"/>
      <c r="AA227" s="355"/>
      <c r="AB227" s="355"/>
      <c r="AC227" s="355"/>
      <c r="AD227" s="361"/>
    </row>
    <row r="228" spans="1:30">
      <c r="A228" s="147"/>
      <c r="B228" s="147"/>
      <c r="C228" s="147"/>
      <c r="D228" s="147"/>
      <c r="E228" s="147"/>
      <c r="F228" s="147"/>
      <c r="G228" s="147"/>
      <c r="H228" s="166"/>
      <c r="I228" s="166"/>
      <c r="J228" s="147"/>
      <c r="K228" s="248"/>
      <c r="L228" s="147"/>
      <c r="M228" s="46"/>
      <c r="N228" s="352"/>
      <c r="O228" s="352"/>
      <c r="P228" s="352"/>
      <c r="Q228" s="46"/>
      <c r="R228" s="46"/>
      <c r="S228" s="46"/>
      <c r="T228" s="352"/>
      <c r="U228" s="46"/>
      <c r="V228" s="46"/>
      <c r="W228" s="46"/>
      <c r="X228" s="46"/>
      <c r="Y228" s="354"/>
      <c r="Z228" s="355"/>
      <c r="AA228" s="355"/>
      <c r="AB228" s="355"/>
      <c r="AC228" s="355"/>
      <c r="AD228" s="361"/>
    </row>
    <row r="229" spans="1:30">
      <c r="A229" s="147"/>
      <c r="B229" s="147"/>
      <c r="C229" s="147"/>
      <c r="D229" s="147"/>
      <c r="E229" s="147"/>
      <c r="F229" s="147"/>
      <c r="G229" s="147"/>
      <c r="H229" s="166"/>
      <c r="I229" s="166"/>
      <c r="J229" s="147"/>
      <c r="K229" s="248"/>
      <c r="L229" s="147"/>
      <c r="M229" s="46"/>
      <c r="N229" s="352"/>
      <c r="O229" s="352"/>
      <c r="P229" s="352"/>
      <c r="Q229" s="46"/>
      <c r="R229" s="46"/>
      <c r="S229" s="46"/>
      <c r="T229" s="352"/>
      <c r="U229" s="46"/>
      <c r="V229" s="46"/>
      <c r="W229" s="46"/>
      <c r="X229" s="46"/>
      <c r="Y229" s="354"/>
      <c r="Z229" s="355"/>
      <c r="AA229" s="355"/>
      <c r="AB229" s="355"/>
      <c r="AC229" s="355"/>
      <c r="AD229" s="361"/>
    </row>
    <row r="230" spans="1:30">
      <c r="A230" s="147"/>
      <c r="B230" s="147"/>
      <c r="C230" s="147"/>
      <c r="D230" s="147"/>
      <c r="E230" s="147"/>
      <c r="F230" s="147"/>
      <c r="G230" s="147"/>
      <c r="H230" s="166"/>
      <c r="I230" s="166"/>
      <c r="J230" s="147"/>
      <c r="K230" s="248"/>
      <c r="L230" s="147"/>
      <c r="M230" s="46"/>
      <c r="N230" s="352"/>
      <c r="O230" s="352"/>
      <c r="P230" s="352"/>
      <c r="Q230" s="46"/>
      <c r="R230" s="46"/>
      <c r="S230" s="46"/>
      <c r="T230" s="352"/>
      <c r="U230" s="46"/>
      <c r="V230" s="46"/>
      <c r="W230" s="46"/>
      <c r="X230" s="46"/>
      <c r="Y230" s="354"/>
      <c r="Z230" s="355"/>
      <c r="AA230" s="355"/>
      <c r="AB230" s="355"/>
      <c r="AC230" s="355"/>
      <c r="AD230" s="361"/>
    </row>
    <row r="231" spans="1:30">
      <c r="A231" s="147"/>
      <c r="B231" s="147"/>
      <c r="C231" s="147"/>
      <c r="D231" s="147"/>
      <c r="E231" s="147"/>
      <c r="F231" s="147"/>
      <c r="G231" s="147"/>
      <c r="H231" s="166"/>
      <c r="I231" s="166"/>
      <c r="J231" s="147"/>
      <c r="K231" s="248"/>
      <c r="L231" s="147"/>
      <c r="M231" s="46"/>
      <c r="N231" s="352"/>
      <c r="O231" s="352"/>
      <c r="P231" s="352"/>
      <c r="Q231" s="46"/>
      <c r="R231" s="46"/>
      <c r="S231" s="46"/>
      <c r="T231" s="352"/>
      <c r="U231" s="46"/>
      <c r="V231" s="46"/>
      <c r="W231" s="46"/>
      <c r="X231" s="46"/>
      <c r="Y231" s="354"/>
      <c r="Z231" s="355"/>
      <c r="AA231" s="355"/>
      <c r="AB231" s="355"/>
      <c r="AC231" s="355"/>
      <c r="AD231" s="361"/>
    </row>
    <row r="232" spans="1:30">
      <c r="A232" s="147"/>
      <c r="B232" s="147"/>
      <c r="C232" s="147"/>
      <c r="D232" s="147"/>
      <c r="E232" s="147"/>
      <c r="F232" s="147"/>
      <c r="G232" s="147"/>
      <c r="H232" s="166"/>
      <c r="I232" s="166"/>
      <c r="J232" s="147"/>
      <c r="K232" s="248"/>
      <c r="L232" s="147"/>
      <c r="M232" s="46"/>
      <c r="N232" s="352"/>
      <c r="O232" s="352"/>
      <c r="P232" s="352"/>
      <c r="Q232" s="46"/>
      <c r="R232" s="46"/>
      <c r="S232" s="46"/>
      <c r="T232" s="352"/>
      <c r="U232" s="46"/>
      <c r="V232" s="46"/>
      <c r="W232" s="46"/>
      <c r="X232" s="46"/>
      <c r="Y232" s="354"/>
      <c r="Z232" s="355"/>
      <c r="AA232" s="355"/>
      <c r="AB232" s="355"/>
      <c r="AC232" s="355"/>
      <c r="AD232" s="361"/>
    </row>
    <row r="233" spans="1:30">
      <c r="A233" s="147"/>
      <c r="B233" s="147"/>
      <c r="C233" s="147"/>
      <c r="D233" s="147"/>
      <c r="E233" s="147"/>
      <c r="F233" s="147"/>
      <c r="G233" s="147"/>
      <c r="H233" s="166"/>
      <c r="I233" s="166"/>
      <c r="J233" s="147"/>
      <c r="K233" s="248"/>
      <c r="L233" s="147"/>
      <c r="M233" s="46"/>
      <c r="N233" s="352"/>
      <c r="O233" s="352"/>
      <c r="P233" s="352"/>
      <c r="Q233" s="46"/>
      <c r="R233" s="46"/>
      <c r="S233" s="46"/>
      <c r="T233" s="352"/>
      <c r="U233" s="46"/>
      <c r="V233" s="46"/>
      <c r="W233" s="46"/>
      <c r="X233" s="46"/>
      <c r="Y233" s="354"/>
      <c r="Z233" s="355"/>
      <c r="AA233" s="355"/>
      <c r="AB233" s="355"/>
      <c r="AC233" s="355"/>
      <c r="AD233" s="361"/>
    </row>
    <row r="234" spans="1:30">
      <c r="A234" s="147"/>
      <c r="B234" s="147"/>
      <c r="C234" s="147"/>
      <c r="D234" s="147"/>
      <c r="E234" s="147"/>
      <c r="F234" s="147"/>
      <c r="G234" s="147"/>
      <c r="H234" s="166"/>
      <c r="I234" s="166"/>
      <c r="J234" s="147"/>
      <c r="K234" s="248"/>
      <c r="L234" s="147"/>
      <c r="M234" s="46"/>
      <c r="N234" s="352"/>
      <c r="O234" s="352"/>
      <c r="P234" s="352"/>
      <c r="Q234" s="46"/>
      <c r="R234" s="46"/>
      <c r="S234" s="46"/>
      <c r="T234" s="352"/>
      <c r="U234" s="46"/>
      <c r="V234" s="46"/>
      <c r="W234" s="46"/>
      <c r="X234" s="46"/>
      <c r="Y234" s="354"/>
      <c r="Z234" s="355"/>
      <c r="AA234" s="355"/>
      <c r="AB234" s="355"/>
      <c r="AC234" s="355"/>
      <c r="AD234" s="361"/>
    </row>
    <row r="235" spans="1:30">
      <c r="A235" s="147"/>
      <c r="B235" s="147"/>
      <c r="C235" s="147"/>
      <c r="D235" s="147"/>
      <c r="E235" s="147"/>
      <c r="F235" s="147"/>
      <c r="G235" s="147"/>
      <c r="H235" s="166"/>
      <c r="I235" s="166"/>
      <c r="J235" s="147"/>
      <c r="K235" s="248"/>
      <c r="L235" s="147"/>
      <c r="M235" s="46"/>
      <c r="N235" s="352"/>
      <c r="O235" s="352"/>
      <c r="P235" s="352"/>
      <c r="Q235" s="46"/>
      <c r="R235" s="46"/>
      <c r="S235" s="46"/>
      <c r="T235" s="352"/>
      <c r="U235" s="46"/>
      <c r="V235" s="46"/>
      <c r="W235" s="46"/>
      <c r="X235" s="46"/>
      <c r="Y235" s="354"/>
      <c r="Z235" s="355"/>
      <c r="AA235" s="355"/>
      <c r="AB235" s="355"/>
      <c r="AC235" s="355"/>
      <c r="AD235" s="361"/>
    </row>
    <row r="236" spans="1:30">
      <c r="A236" s="147"/>
      <c r="B236" s="147"/>
      <c r="C236" s="147"/>
      <c r="D236" s="147"/>
      <c r="E236" s="147"/>
      <c r="F236" s="147"/>
      <c r="G236" s="147"/>
      <c r="H236" s="166"/>
      <c r="I236" s="166"/>
      <c r="J236" s="147"/>
      <c r="K236" s="248"/>
      <c r="L236" s="147"/>
      <c r="M236" s="46"/>
      <c r="N236" s="352"/>
      <c r="O236" s="352"/>
      <c r="P236" s="352"/>
      <c r="Q236" s="46"/>
      <c r="R236" s="46"/>
      <c r="S236" s="46"/>
      <c r="T236" s="352"/>
      <c r="U236" s="46"/>
      <c r="V236" s="46"/>
      <c r="W236" s="46"/>
      <c r="X236" s="46"/>
      <c r="Y236" s="354"/>
      <c r="Z236" s="355"/>
      <c r="AA236" s="355"/>
      <c r="AB236" s="355"/>
      <c r="AC236" s="355"/>
      <c r="AD236" s="361"/>
    </row>
    <row r="237" spans="1:30">
      <c r="A237" s="147"/>
      <c r="B237" s="147"/>
      <c r="C237" s="147"/>
      <c r="D237" s="147"/>
      <c r="E237" s="147"/>
      <c r="F237" s="147"/>
      <c r="G237" s="147"/>
      <c r="H237" s="166"/>
      <c r="I237" s="166"/>
      <c r="J237" s="147"/>
      <c r="K237" s="248"/>
      <c r="L237" s="147"/>
      <c r="M237" s="46"/>
      <c r="N237" s="352"/>
      <c r="O237" s="352"/>
      <c r="P237" s="352"/>
      <c r="Q237" s="46"/>
      <c r="R237" s="46"/>
      <c r="S237" s="46"/>
      <c r="T237" s="352"/>
      <c r="U237" s="46"/>
      <c r="V237" s="46"/>
      <c r="W237" s="46"/>
      <c r="X237" s="46"/>
      <c r="Y237" s="354"/>
      <c r="Z237" s="355"/>
      <c r="AA237" s="355"/>
      <c r="AB237" s="355"/>
      <c r="AC237" s="355"/>
      <c r="AD237" s="361"/>
    </row>
    <row r="238" spans="1:30">
      <c r="A238" s="147"/>
      <c r="B238" s="147"/>
      <c r="C238" s="147"/>
      <c r="D238" s="147"/>
      <c r="E238" s="147"/>
      <c r="F238" s="147"/>
      <c r="G238" s="147"/>
      <c r="H238" s="166"/>
      <c r="I238" s="166"/>
      <c r="J238" s="147"/>
      <c r="K238" s="248"/>
      <c r="L238" s="147"/>
      <c r="M238" s="46"/>
      <c r="N238" s="352"/>
      <c r="O238" s="352"/>
      <c r="P238" s="352"/>
      <c r="Q238" s="46"/>
      <c r="R238" s="46"/>
      <c r="S238" s="46"/>
      <c r="T238" s="352"/>
      <c r="U238" s="46"/>
      <c r="V238" s="46"/>
      <c r="W238" s="46"/>
      <c r="X238" s="46"/>
      <c r="Y238" s="354"/>
      <c r="Z238" s="355"/>
      <c r="AA238" s="355"/>
      <c r="AB238" s="355"/>
      <c r="AC238" s="355"/>
      <c r="AD238" s="361"/>
    </row>
    <row r="239" spans="1:30">
      <c r="A239" s="147"/>
      <c r="B239" s="147"/>
      <c r="C239" s="147"/>
      <c r="D239" s="147"/>
      <c r="E239" s="147"/>
      <c r="F239" s="147"/>
      <c r="G239" s="147"/>
      <c r="H239" s="166"/>
      <c r="I239" s="166"/>
      <c r="J239" s="147"/>
      <c r="K239" s="248"/>
      <c r="L239" s="147"/>
      <c r="M239" s="46"/>
      <c r="N239" s="352"/>
      <c r="O239" s="352"/>
      <c r="P239" s="352"/>
      <c r="Q239" s="46"/>
      <c r="R239" s="46"/>
      <c r="S239" s="46"/>
      <c r="T239" s="352"/>
      <c r="U239" s="46"/>
      <c r="V239" s="46"/>
      <c r="W239" s="46"/>
      <c r="X239" s="46"/>
      <c r="Y239" s="354"/>
      <c r="Z239" s="355"/>
      <c r="AA239" s="355"/>
      <c r="AB239" s="355"/>
      <c r="AC239" s="355"/>
      <c r="AD239" s="361"/>
    </row>
    <row r="240" spans="1:30">
      <c r="A240" s="147"/>
      <c r="B240" s="147"/>
      <c r="C240" s="147"/>
      <c r="D240" s="147"/>
      <c r="E240" s="147"/>
      <c r="F240" s="147"/>
      <c r="G240" s="147"/>
      <c r="H240" s="166"/>
      <c r="I240" s="166"/>
      <c r="J240" s="147"/>
      <c r="K240" s="248"/>
      <c r="L240" s="147"/>
      <c r="M240" s="46"/>
      <c r="N240" s="352"/>
      <c r="O240" s="352"/>
      <c r="P240" s="352"/>
      <c r="Q240" s="46"/>
      <c r="R240" s="46"/>
      <c r="S240" s="46"/>
      <c r="T240" s="352"/>
      <c r="U240" s="46"/>
      <c r="V240" s="46"/>
      <c r="W240" s="46"/>
      <c r="X240" s="46"/>
      <c r="Y240" s="354"/>
      <c r="Z240" s="355"/>
      <c r="AA240" s="355"/>
      <c r="AB240" s="355"/>
      <c r="AC240" s="355"/>
      <c r="AD240" s="361"/>
    </row>
    <row r="241" spans="1:30">
      <c r="A241" s="147"/>
      <c r="B241" s="147"/>
      <c r="C241" s="147"/>
      <c r="D241" s="147"/>
      <c r="E241" s="147"/>
      <c r="F241" s="147"/>
      <c r="G241" s="147"/>
      <c r="H241" s="166"/>
      <c r="I241" s="166"/>
      <c r="J241" s="147"/>
      <c r="K241" s="248"/>
      <c r="L241" s="147"/>
      <c r="M241" s="46"/>
      <c r="N241" s="352"/>
      <c r="O241" s="352"/>
      <c r="P241" s="352"/>
      <c r="Q241" s="46"/>
      <c r="R241" s="46"/>
      <c r="S241" s="46"/>
      <c r="T241" s="352"/>
      <c r="U241" s="46"/>
      <c r="V241" s="46"/>
      <c r="W241" s="46"/>
      <c r="X241" s="46"/>
      <c r="Y241" s="354"/>
      <c r="Z241" s="355"/>
      <c r="AA241" s="355"/>
      <c r="AB241" s="355"/>
      <c r="AC241" s="355"/>
      <c r="AD241" s="361"/>
    </row>
    <row r="242" spans="1:30">
      <c r="A242" s="147"/>
      <c r="B242" s="147"/>
      <c r="C242" s="147"/>
      <c r="D242" s="147"/>
      <c r="E242" s="147"/>
      <c r="F242" s="147"/>
      <c r="G242" s="147"/>
      <c r="H242" s="166"/>
      <c r="I242" s="166"/>
      <c r="J242" s="147"/>
      <c r="K242" s="248"/>
      <c r="L242" s="147"/>
      <c r="M242" s="46"/>
      <c r="N242" s="352"/>
      <c r="O242" s="352"/>
      <c r="P242" s="352"/>
      <c r="Q242" s="46"/>
      <c r="R242" s="46"/>
      <c r="S242" s="46"/>
      <c r="T242" s="352"/>
      <c r="U242" s="46"/>
      <c r="V242" s="46"/>
      <c r="W242" s="46"/>
      <c r="X242" s="46"/>
      <c r="Y242" s="354"/>
      <c r="Z242" s="355"/>
      <c r="AA242" s="355"/>
      <c r="AB242" s="355"/>
      <c r="AC242" s="355"/>
      <c r="AD242" s="361"/>
    </row>
    <row r="243" spans="1:30">
      <c r="A243" s="147"/>
      <c r="B243" s="147"/>
      <c r="C243" s="147"/>
      <c r="D243" s="147"/>
      <c r="E243" s="147"/>
      <c r="F243" s="147"/>
      <c r="G243" s="147"/>
      <c r="H243" s="166"/>
      <c r="I243" s="166"/>
      <c r="J243" s="147"/>
      <c r="K243" s="248"/>
      <c r="L243" s="147"/>
      <c r="M243" s="46"/>
      <c r="N243" s="352"/>
      <c r="O243" s="352"/>
      <c r="P243" s="352"/>
      <c r="Q243" s="46"/>
      <c r="R243" s="46"/>
      <c r="S243" s="46"/>
      <c r="T243" s="352"/>
      <c r="U243" s="46"/>
      <c r="V243" s="46"/>
      <c r="W243" s="46"/>
      <c r="X243" s="46"/>
      <c r="Y243" s="354"/>
      <c r="Z243" s="355"/>
      <c r="AA243" s="355"/>
      <c r="AB243" s="355"/>
      <c r="AC243" s="355"/>
      <c r="AD243" s="361"/>
    </row>
    <row r="244" spans="1:30">
      <c r="A244" s="147"/>
      <c r="B244" s="147"/>
      <c r="C244" s="147"/>
      <c r="D244" s="147"/>
      <c r="E244" s="147"/>
      <c r="F244" s="147"/>
      <c r="G244" s="147"/>
      <c r="H244" s="166"/>
      <c r="I244" s="166"/>
      <c r="J244" s="147"/>
      <c r="K244" s="248"/>
      <c r="L244" s="147"/>
      <c r="M244" s="46"/>
      <c r="N244" s="352"/>
      <c r="O244" s="352"/>
      <c r="P244" s="352"/>
      <c r="Q244" s="46"/>
      <c r="R244" s="46"/>
      <c r="S244" s="46"/>
      <c r="T244" s="352"/>
      <c r="U244" s="46"/>
      <c r="V244" s="46"/>
      <c r="W244" s="46"/>
      <c r="X244" s="46"/>
      <c r="Y244" s="354"/>
      <c r="Z244" s="355"/>
      <c r="AA244" s="355"/>
      <c r="AB244" s="355"/>
      <c r="AC244" s="355"/>
      <c r="AD244" s="361"/>
    </row>
    <row r="245" spans="1:30">
      <c r="A245" s="147"/>
      <c r="B245" s="147"/>
      <c r="C245" s="147"/>
      <c r="D245" s="147"/>
      <c r="E245" s="147"/>
      <c r="F245" s="147"/>
      <c r="G245" s="147"/>
      <c r="H245" s="166"/>
      <c r="I245" s="166"/>
      <c r="J245" s="147"/>
      <c r="K245" s="248"/>
      <c r="L245" s="147"/>
      <c r="M245" s="46"/>
      <c r="N245" s="352"/>
      <c r="O245" s="352"/>
      <c r="P245" s="352"/>
      <c r="Q245" s="46"/>
      <c r="R245" s="46"/>
      <c r="S245" s="46"/>
      <c r="T245" s="352"/>
      <c r="U245" s="46"/>
      <c r="V245" s="46"/>
      <c r="W245" s="46"/>
      <c r="X245" s="46"/>
      <c r="Y245" s="354"/>
      <c r="Z245" s="355"/>
      <c r="AA245" s="355"/>
      <c r="AB245" s="355"/>
      <c r="AC245" s="355"/>
      <c r="AD245" s="361"/>
    </row>
    <row r="246" spans="1:30">
      <c r="A246" s="147"/>
      <c r="B246" s="147"/>
      <c r="C246" s="147"/>
      <c r="D246" s="147"/>
      <c r="E246" s="147"/>
      <c r="F246" s="147"/>
      <c r="G246" s="147"/>
      <c r="H246" s="166"/>
      <c r="I246" s="166"/>
      <c r="J246" s="147"/>
      <c r="K246" s="248"/>
      <c r="L246" s="147"/>
      <c r="M246" s="46"/>
      <c r="N246" s="352"/>
      <c r="O246" s="352"/>
      <c r="P246" s="352"/>
      <c r="Q246" s="46"/>
      <c r="R246" s="46"/>
      <c r="S246" s="46"/>
      <c r="T246" s="352"/>
      <c r="U246" s="46"/>
      <c r="V246" s="46"/>
      <c r="W246" s="46"/>
      <c r="X246" s="46"/>
      <c r="Y246" s="354"/>
      <c r="Z246" s="355"/>
      <c r="AA246" s="355"/>
      <c r="AB246" s="355"/>
      <c r="AC246" s="355"/>
      <c r="AD246" s="361"/>
    </row>
    <row r="247" spans="1:30">
      <c r="A247" s="147"/>
      <c r="B247" s="147"/>
      <c r="C247" s="147"/>
      <c r="D247" s="147"/>
      <c r="E247" s="147"/>
      <c r="F247" s="147"/>
      <c r="G247" s="147"/>
      <c r="H247" s="166"/>
      <c r="I247" s="166"/>
      <c r="J247" s="147"/>
      <c r="K247" s="248"/>
      <c r="L247" s="147"/>
      <c r="M247" s="46"/>
      <c r="N247" s="352"/>
      <c r="O247" s="352"/>
      <c r="P247" s="352"/>
      <c r="Q247" s="46"/>
      <c r="R247" s="46"/>
      <c r="S247" s="46"/>
      <c r="T247" s="352"/>
      <c r="U247" s="46"/>
      <c r="V247" s="46"/>
      <c r="W247" s="46"/>
      <c r="X247" s="46"/>
      <c r="Y247" s="354"/>
      <c r="Z247" s="355"/>
      <c r="AA247" s="355"/>
      <c r="AB247" s="355"/>
      <c r="AC247" s="355"/>
      <c r="AD247" s="361"/>
    </row>
    <row r="248" spans="1:30">
      <c r="A248" s="147"/>
      <c r="B248" s="147"/>
      <c r="C248" s="147"/>
      <c r="D248" s="147"/>
      <c r="E248" s="147"/>
      <c r="F248" s="147"/>
      <c r="G248" s="147"/>
      <c r="H248" s="166"/>
      <c r="I248" s="166"/>
      <c r="J248" s="147"/>
      <c r="K248" s="248"/>
      <c r="L248" s="147"/>
      <c r="M248" s="46"/>
      <c r="N248" s="352"/>
      <c r="O248" s="352"/>
      <c r="P248" s="352"/>
      <c r="Q248" s="46"/>
      <c r="R248" s="46"/>
      <c r="S248" s="46"/>
      <c r="T248" s="352"/>
      <c r="U248" s="46"/>
      <c r="V248" s="46"/>
      <c r="W248" s="46"/>
      <c r="X248" s="46"/>
      <c r="Y248" s="354"/>
      <c r="Z248" s="355"/>
      <c r="AA248" s="355"/>
      <c r="AB248" s="355"/>
      <c r="AC248" s="355"/>
      <c r="AD248" s="361"/>
    </row>
    <row r="249" spans="1:30">
      <c r="A249" s="147"/>
      <c r="B249" s="147"/>
      <c r="C249" s="147"/>
      <c r="D249" s="147"/>
      <c r="E249" s="147"/>
      <c r="F249" s="147"/>
      <c r="G249" s="147"/>
      <c r="H249" s="166"/>
      <c r="I249" s="166"/>
      <c r="J249" s="147"/>
      <c r="K249" s="248"/>
      <c r="L249" s="147"/>
      <c r="M249" s="46"/>
      <c r="N249" s="352"/>
      <c r="O249" s="352"/>
      <c r="P249" s="352"/>
      <c r="Q249" s="46"/>
      <c r="R249" s="46"/>
      <c r="S249" s="46"/>
      <c r="T249" s="352"/>
      <c r="U249" s="46"/>
      <c r="V249" s="46"/>
      <c r="W249" s="46"/>
      <c r="X249" s="46"/>
      <c r="Y249" s="354"/>
      <c r="Z249" s="355"/>
      <c r="AA249" s="355"/>
      <c r="AB249" s="355"/>
      <c r="AC249" s="355"/>
      <c r="AD249" s="361"/>
    </row>
    <row r="250" spans="1:30">
      <c r="A250" s="147"/>
      <c r="B250" s="147"/>
      <c r="C250" s="147"/>
      <c r="D250" s="147"/>
      <c r="E250" s="147"/>
      <c r="F250" s="147"/>
      <c r="G250" s="147"/>
      <c r="H250" s="166"/>
      <c r="I250" s="166"/>
      <c r="J250" s="147"/>
      <c r="K250" s="248"/>
      <c r="L250" s="147"/>
      <c r="M250" s="46"/>
      <c r="N250" s="352"/>
      <c r="O250" s="352"/>
      <c r="P250" s="352"/>
      <c r="Q250" s="46"/>
      <c r="R250" s="46"/>
      <c r="S250" s="46"/>
      <c r="T250" s="352"/>
      <c r="U250" s="46"/>
      <c r="V250" s="46"/>
      <c r="W250" s="46"/>
      <c r="X250" s="46"/>
      <c r="Y250" s="354"/>
      <c r="Z250" s="355"/>
      <c r="AA250" s="355"/>
      <c r="AB250" s="355"/>
      <c r="AC250" s="355"/>
      <c r="AD250" s="361"/>
    </row>
    <row r="251" spans="1:30">
      <c r="A251" s="147"/>
      <c r="B251" s="147"/>
      <c r="C251" s="147"/>
      <c r="D251" s="147"/>
      <c r="E251" s="147"/>
      <c r="F251" s="147"/>
      <c r="G251" s="147"/>
      <c r="H251" s="166"/>
      <c r="I251" s="166"/>
      <c r="J251" s="147"/>
      <c r="K251" s="248"/>
      <c r="L251" s="147"/>
      <c r="M251" s="46"/>
      <c r="N251" s="352"/>
      <c r="O251" s="352"/>
      <c r="P251" s="352"/>
      <c r="Q251" s="46"/>
      <c r="R251" s="46"/>
      <c r="S251" s="46"/>
      <c r="T251" s="352"/>
      <c r="U251" s="46"/>
      <c r="V251" s="46"/>
      <c r="W251" s="46"/>
      <c r="X251" s="46"/>
      <c r="Y251" s="354"/>
      <c r="Z251" s="355"/>
      <c r="AA251" s="355"/>
      <c r="AB251" s="355"/>
      <c r="AC251" s="355"/>
      <c r="AD251" s="361"/>
    </row>
    <row r="252" spans="1:30">
      <c r="A252" s="147"/>
      <c r="B252" s="147"/>
      <c r="C252" s="147"/>
      <c r="D252" s="147"/>
      <c r="E252" s="147"/>
      <c r="F252" s="147"/>
      <c r="G252" s="147"/>
      <c r="H252" s="166"/>
      <c r="I252" s="166"/>
      <c r="J252" s="147"/>
      <c r="K252" s="248"/>
      <c r="L252" s="147"/>
      <c r="M252" s="46"/>
      <c r="N252" s="352"/>
      <c r="O252" s="352"/>
      <c r="P252" s="352"/>
      <c r="Q252" s="46"/>
      <c r="R252" s="46"/>
      <c r="S252" s="46"/>
      <c r="T252" s="352"/>
      <c r="U252" s="46"/>
      <c r="V252" s="46"/>
      <c r="W252" s="46"/>
      <c r="X252" s="46"/>
      <c r="Y252" s="354"/>
      <c r="Z252" s="355"/>
      <c r="AA252" s="355"/>
      <c r="AB252" s="355"/>
      <c r="AC252" s="355"/>
      <c r="AD252" s="361"/>
    </row>
    <row r="253" spans="1:30">
      <c r="A253" s="147"/>
      <c r="B253" s="147"/>
      <c r="C253" s="147"/>
      <c r="D253" s="147"/>
      <c r="E253" s="147"/>
      <c r="F253" s="147"/>
      <c r="G253" s="147"/>
      <c r="H253" s="166"/>
      <c r="I253" s="166"/>
      <c r="J253" s="147"/>
      <c r="K253" s="248"/>
      <c r="L253" s="147"/>
      <c r="M253" s="46"/>
      <c r="N253" s="352"/>
      <c r="O253" s="352"/>
      <c r="P253" s="352"/>
      <c r="Q253" s="46"/>
      <c r="R253" s="46"/>
      <c r="S253" s="46"/>
      <c r="T253" s="352"/>
      <c r="U253" s="46"/>
      <c r="V253" s="46"/>
      <c r="W253" s="46"/>
      <c r="X253" s="46"/>
      <c r="Y253" s="354"/>
      <c r="Z253" s="355"/>
      <c r="AA253" s="355"/>
      <c r="AB253" s="355"/>
      <c r="AC253" s="355"/>
      <c r="AD253" s="361"/>
    </row>
    <row r="254" spans="1:30">
      <c r="A254" s="147"/>
      <c r="B254" s="147"/>
      <c r="C254" s="147"/>
      <c r="D254" s="147"/>
      <c r="E254" s="147"/>
      <c r="F254" s="147"/>
      <c r="G254" s="147"/>
      <c r="H254" s="166"/>
      <c r="I254" s="166"/>
      <c r="J254" s="147"/>
      <c r="K254" s="248"/>
      <c r="L254" s="147"/>
      <c r="M254" s="46"/>
      <c r="N254" s="352"/>
      <c r="O254" s="352"/>
      <c r="P254" s="352"/>
      <c r="Q254" s="46"/>
      <c r="R254" s="46"/>
      <c r="S254" s="46"/>
      <c r="T254" s="352"/>
      <c r="U254" s="46"/>
      <c r="V254" s="46"/>
      <c r="W254" s="46"/>
      <c r="X254" s="46"/>
      <c r="Y254" s="354"/>
      <c r="Z254" s="355"/>
      <c r="AA254" s="355"/>
      <c r="AB254" s="355"/>
      <c r="AC254" s="355"/>
      <c r="AD254" s="361"/>
    </row>
    <row r="255" spans="1:30">
      <c r="A255" s="147"/>
      <c r="B255" s="147"/>
      <c r="C255" s="147"/>
      <c r="D255" s="147"/>
      <c r="E255" s="147"/>
      <c r="F255" s="147"/>
      <c r="G255" s="147"/>
      <c r="H255" s="166"/>
      <c r="I255" s="166"/>
      <c r="J255" s="147"/>
      <c r="K255" s="248"/>
      <c r="L255" s="147"/>
      <c r="M255" s="46"/>
      <c r="N255" s="352"/>
      <c r="O255" s="352"/>
      <c r="P255" s="352"/>
      <c r="Q255" s="46"/>
      <c r="R255" s="46"/>
      <c r="S255" s="46"/>
      <c r="T255" s="352"/>
      <c r="U255" s="46"/>
      <c r="V255" s="46"/>
      <c r="W255" s="46"/>
      <c r="X255" s="46"/>
      <c r="Y255" s="354"/>
      <c r="Z255" s="355"/>
      <c r="AA255" s="355"/>
      <c r="AB255" s="355"/>
      <c r="AC255" s="355"/>
      <c r="AD255" s="361"/>
    </row>
    <row r="256" spans="1:30">
      <c r="A256" s="147"/>
      <c r="B256" s="147"/>
      <c r="C256" s="147"/>
      <c r="D256" s="147"/>
      <c r="E256" s="147"/>
      <c r="F256" s="147"/>
      <c r="G256" s="147"/>
      <c r="H256" s="166"/>
      <c r="I256" s="166"/>
      <c r="J256" s="147"/>
      <c r="K256" s="248"/>
      <c r="L256" s="147"/>
      <c r="M256" s="46"/>
      <c r="N256" s="352"/>
      <c r="O256" s="352"/>
      <c r="P256" s="352"/>
      <c r="Q256" s="46"/>
      <c r="R256" s="46"/>
      <c r="S256" s="46"/>
      <c r="T256" s="352"/>
      <c r="U256" s="46"/>
      <c r="V256" s="46"/>
      <c r="W256" s="46"/>
      <c r="X256" s="46"/>
      <c r="Y256" s="354"/>
      <c r="Z256" s="355"/>
      <c r="AA256" s="355"/>
      <c r="AB256" s="355"/>
      <c r="AC256" s="355"/>
      <c r="AD256" s="361"/>
    </row>
    <row r="257" spans="1:30">
      <c r="A257" s="147"/>
      <c r="B257" s="147"/>
      <c r="C257" s="147"/>
      <c r="D257" s="147"/>
      <c r="E257" s="147"/>
      <c r="F257" s="147"/>
      <c r="G257" s="147"/>
      <c r="H257" s="166"/>
      <c r="I257" s="166"/>
      <c r="J257" s="147"/>
      <c r="K257" s="248"/>
      <c r="L257" s="147"/>
      <c r="M257" s="46"/>
      <c r="N257" s="352"/>
      <c r="O257" s="352"/>
      <c r="P257" s="352"/>
      <c r="Q257" s="46"/>
      <c r="R257" s="46"/>
      <c r="S257" s="46"/>
      <c r="T257" s="352"/>
      <c r="U257" s="46"/>
      <c r="V257" s="46"/>
      <c r="W257" s="46"/>
      <c r="X257" s="46"/>
      <c r="Y257" s="354"/>
      <c r="Z257" s="355"/>
      <c r="AA257" s="355"/>
      <c r="AB257" s="355"/>
      <c r="AC257" s="355"/>
      <c r="AD257" s="361"/>
    </row>
    <row r="258" spans="1:30">
      <c r="A258" s="147"/>
      <c r="B258" s="147"/>
      <c r="C258" s="147"/>
      <c r="D258" s="147"/>
      <c r="E258" s="147"/>
      <c r="F258" s="147"/>
      <c r="G258" s="147"/>
      <c r="H258" s="166"/>
      <c r="I258" s="166"/>
      <c r="J258" s="147"/>
      <c r="K258" s="248"/>
      <c r="L258" s="147"/>
      <c r="M258" s="46"/>
      <c r="N258" s="352"/>
      <c r="O258" s="352"/>
      <c r="P258" s="352"/>
      <c r="Q258" s="46"/>
      <c r="R258" s="46"/>
      <c r="S258" s="46"/>
      <c r="T258" s="352"/>
      <c r="U258" s="46"/>
      <c r="V258" s="46"/>
      <c r="W258" s="46"/>
      <c r="X258" s="46"/>
      <c r="Y258" s="354"/>
      <c r="Z258" s="355"/>
      <c r="AA258" s="355"/>
      <c r="AB258" s="355"/>
      <c r="AC258" s="355"/>
      <c r="AD258" s="361"/>
    </row>
    <row r="259" spans="1:30">
      <c r="A259" s="147"/>
      <c r="B259" s="147"/>
      <c r="C259" s="147"/>
      <c r="D259" s="147"/>
      <c r="E259" s="147"/>
      <c r="F259" s="147"/>
      <c r="G259" s="147"/>
      <c r="H259" s="166"/>
      <c r="I259" s="166"/>
      <c r="J259" s="147"/>
      <c r="K259" s="248"/>
      <c r="L259" s="147"/>
      <c r="M259" s="46"/>
      <c r="N259" s="352"/>
      <c r="O259" s="352"/>
      <c r="P259" s="352"/>
      <c r="Q259" s="46"/>
      <c r="R259" s="46"/>
      <c r="S259" s="46"/>
      <c r="T259" s="352"/>
      <c r="U259" s="46"/>
      <c r="V259" s="46"/>
      <c r="W259" s="46"/>
      <c r="X259" s="46"/>
      <c r="Y259" s="354"/>
      <c r="Z259" s="355"/>
      <c r="AA259" s="355"/>
      <c r="AB259" s="355"/>
      <c r="AC259" s="355"/>
      <c r="AD259" s="361"/>
    </row>
    <row r="260" spans="1:30">
      <c r="A260" s="147"/>
      <c r="B260" s="147"/>
      <c r="C260" s="147"/>
      <c r="D260" s="147"/>
      <c r="E260" s="147"/>
      <c r="F260" s="147"/>
      <c r="G260" s="147"/>
      <c r="H260" s="166"/>
      <c r="I260" s="166"/>
      <c r="J260" s="147"/>
      <c r="K260" s="248"/>
      <c r="L260" s="147"/>
      <c r="M260" s="46"/>
      <c r="N260" s="352"/>
      <c r="O260" s="352"/>
      <c r="P260" s="352"/>
      <c r="Q260" s="46"/>
      <c r="R260" s="46"/>
      <c r="S260" s="46"/>
      <c r="T260" s="352"/>
      <c r="U260" s="46"/>
      <c r="V260" s="46"/>
      <c r="W260" s="46"/>
      <c r="X260" s="46"/>
      <c r="Y260" s="354"/>
      <c r="Z260" s="355"/>
      <c r="AA260" s="355"/>
      <c r="AB260" s="355"/>
      <c r="AC260" s="355"/>
      <c r="AD260" s="361"/>
    </row>
    <row r="261" spans="1:30">
      <c r="A261" s="147"/>
      <c r="B261" s="147"/>
      <c r="C261" s="147"/>
      <c r="D261" s="147"/>
      <c r="E261" s="147"/>
      <c r="F261" s="147"/>
      <c r="G261" s="147"/>
      <c r="H261" s="166"/>
      <c r="I261" s="166"/>
      <c r="J261" s="147"/>
      <c r="K261" s="248"/>
      <c r="L261" s="147"/>
      <c r="M261" s="46"/>
      <c r="N261" s="352"/>
      <c r="O261" s="352"/>
      <c r="P261" s="352"/>
      <c r="Q261" s="46"/>
      <c r="R261" s="46"/>
      <c r="S261" s="46"/>
      <c r="T261" s="352"/>
      <c r="U261" s="46"/>
      <c r="V261" s="46"/>
      <c r="W261" s="46"/>
      <c r="X261" s="46"/>
      <c r="Y261" s="354"/>
      <c r="Z261" s="355"/>
      <c r="AA261" s="355"/>
      <c r="AB261" s="355"/>
      <c r="AC261" s="355"/>
      <c r="AD261" s="361"/>
    </row>
    <row r="262" spans="1:30">
      <c r="A262" s="147"/>
      <c r="B262" s="147"/>
      <c r="C262" s="147"/>
      <c r="D262" s="147"/>
      <c r="E262" s="147"/>
      <c r="F262" s="147"/>
      <c r="G262" s="147"/>
      <c r="H262" s="166"/>
      <c r="I262" s="166"/>
      <c r="J262" s="147"/>
      <c r="K262" s="248"/>
      <c r="L262" s="147"/>
      <c r="M262" s="46"/>
      <c r="N262" s="352"/>
      <c r="O262" s="352"/>
      <c r="P262" s="352"/>
      <c r="Q262" s="46"/>
      <c r="R262" s="46"/>
      <c r="S262" s="46"/>
      <c r="T262" s="352"/>
      <c r="U262" s="46"/>
      <c r="V262" s="46"/>
      <c r="W262" s="46"/>
      <c r="X262" s="46"/>
      <c r="Y262" s="354"/>
      <c r="Z262" s="355"/>
      <c r="AA262" s="355"/>
      <c r="AB262" s="355"/>
      <c r="AC262" s="355"/>
      <c r="AD262" s="361"/>
    </row>
    <row r="263" spans="1:30">
      <c r="A263" s="147"/>
      <c r="B263" s="147"/>
      <c r="C263" s="147"/>
      <c r="D263" s="147"/>
      <c r="E263" s="147"/>
      <c r="F263" s="147"/>
      <c r="G263" s="147"/>
      <c r="H263" s="166"/>
      <c r="I263" s="166"/>
      <c r="J263" s="147"/>
      <c r="K263" s="248"/>
      <c r="L263" s="147"/>
      <c r="M263" s="46"/>
      <c r="N263" s="352"/>
      <c r="O263" s="352"/>
      <c r="P263" s="352"/>
      <c r="Q263" s="46"/>
      <c r="R263" s="46"/>
      <c r="S263" s="46"/>
      <c r="T263" s="352"/>
      <c r="U263" s="46"/>
      <c r="V263" s="46"/>
      <c r="W263" s="46"/>
      <c r="X263" s="46"/>
      <c r="Y263" s="354"/>
      <c r="Z263" s="355"/>
      <c r="AA263" s="355"/>
      <c r="AB263" s="355"/>
      <c r="AC263" s="355"/>
      <c r="AD263" s="361"/>
    </row>
    <row r="264" spans="1:30">
      <c r="A264" s="147"/>
      <c r="B264" s="147"/>
      <c r="C264" s="147"/>
      <c r="D264" s="147"/>
      <c r="E264" s="147"/>
      <c r="F264" s="147"/>
      <c r="G264" s="147"/>
      <c r="H264" s="166"/>
      <c r="I264" s="166"/>
      <c r="J264" s="147"/>
      <c r="K264" s="248"/>
      <c r="L264" s="147"/>
      <c r="M264" s="46"/>
      <c r="N264" s="352"/>
      <c r="O264" s="352"/>
      <c r="P264" s="352"/>
      <c r="Q264" s="46"/>
      <c r="R264" s="46"/>
      <c r="S264" s="46"/>
      <c r="T264" s="352"/>
      <c r="U264" s="46"/>
      <c r="V264" s="46"/>
      <c r="W264" s="46"/>
      <c r="X264" s="46"/>
      <c r="Y264" s="354"/>
      <c r="Z264" s="355"/>
      <c r="AA264" s="355"/>
      <c r="AB264" s="355"/>
      <c r="AC264" s="355"/>
      <c r="AD264" s="361"/>
    </row>
    <row r="265" spans="1:30">
      <c r="A265" s="147"/>
      <c r="B265" s="147"/>
      <c r="C265" s="147"/>
      <c r="D265" s="147"/>
      <c r="E265" s="147"/>
      <c r="F265" s="147"/>
      <c r="G265" s="147"/>
      <c r="H265" s="166"/>
      <c r="I265" s="166"/>
      <c r="J265" s="147"/>
      <c r="K265" s="248"/>
      <c r="L265" s="147"/>
      <c r="M265" s="46"/>
      <c r="N265" s="352"/>
      <c r="O265" s="352"/>
      <c r="P265" s="352"/>
      <c r="Q265" s="46"/>
      <c r="R265" s="46"/>
      <c r="S265" s="46"/>
      <c r="T265" s="352"/>
      <c r="U265" s="46"/>
      <c r="V265" s="46"/>
      <c r="W265" s="46"/>
      <c r="X265" s="46"/>
      <c r="Y265" s="354"/>
      <c r="Z265" s="355"/>
      <c r="AA265" s="355"/>
      <c r="AB265" s="355"/>
      <c r="AC265" s="355"/>
      <c r="AD265" s="361"/>
    </row>
    <row r="266" spans="1:30">
      <c r="A266" s="147"/>
      <c r="B266" s="147"/>
      <c r="C266" s="147"/>
      <c r="D266" s="147"/>
      <c r="E266" s="147"/>
      <c r="F266" s="147"/>
      <c r="G266" s="147"/>
      <c r="H266" s="166"/>
      <c r="I266" s="166"/>
      <c r="J266" s="147"/>
      <c r="K266" s="248"/>
      <c r="L266" s="147"/>
      <c r="M266" s="46"/>
      <c r="N266" s="352"/>
      <c r="O266" s="352"/>
      <c r="P266" s="352"/>
      <c r="Q266" s="46"/>
      <c r="R266" s="46"/>
      <c r="S266" s="46"/>
      <c r="T266" s="352"/>
      <c r="U266" s="46"/>
      <c r="V266" s="46"/>
      <c r="W266" s="46"/>
      <c r="X266" s="46"/>
      <c r="Y266" s="354"/>
      <c r="Z266" s="355"/>
      <c r="AA266" s="355"/>
      <c r="AB266" s="355"/>
      <c r="AC266" s="355"/>
      <c r="AD266" s="361"/>
    </row>
    <row r="267" spans="1:30">
      <c r="A267" s="147"/>
      <c r="B267" s="147"/>
      <c r="C267" s="147"/>
      <c r="D267" s="147"/>
      <c r="E267" s="147"/>
      <c r="F267" s="147"/>
      <c r="G267" s="147"/>
      <c r="H267" s="166"/>
      <c r="I267" s="166"/>
      <c r="J267" s="147"/>
      <c r="K267" s="248"/>
      <c r="L267" s="147"/>
      <c r="M267" s="46"/>
      <c r="N267" s="352"/>
      <c r="O267" s="352"/>
      <c r="P267" s="352"/>
      <c r="Q267" s="46"/>
      <c r="R267" s="46"/>
      <c r="S267" s="46"/>
      <c r="T267" s="352"/>
      <c r="U267" s="46"/>
      <c r="V267" s="46"/>
      <c r="W267" s="46"/>
      <c r="X267" s="46"/>
      <c r="Y267" s="354"/>
      <c r="Z267" s="355"/>
      <c r="AA267" s="355"/>
      <c r="AB267" s="355"/>
      <c r="AC267" s="355"/>
      <c r="AD267" s="361"/>
    </row>
    <row r="268" spans="1:30">
      <c r="A268" s="147"/>
      <c r="B268" s="147"/>
      <c r="C268" s="147"/>
      <c r="D268" s="147"/>
      <c r="E268" s="147"/>
      <c r="F268" s="147"/>
      <c r="G268" s="147"/>
      <c r="H268" s="166"/>
      <c r="I268" s="166"/>
      <c r="J268" s="147"/>
      <c r="K268" s="248"/>
      <c r="L268" s="147"/>
      <c r="M268" s="46"/>
      <c r="N268" s="352"/>
      <c r="O268" s="352"/>
      <c r="P268" s="352"/>
      <c r="Q268" s="46"/>
      <c r="R268" s="46"/>
      <c r="S268" s="46"/>
      <c r="T268" s="352"/>
      <c r="U268" s="46"/>
      <c r="V268" s="46"/>
      <c r="W268" s="46"/>
      <c r="X268" s="46"/>
      <c r="Y268" s="354"/>
      <c r="Z268" s="355"/>
      <c r="AA268" s="355"/>
      <c r="AB268" s="355"/>
      <c r="AC268" s="355"/>
      <c r="AD268" s="361"/>
    </row>
    <row r="269" spans="1:30">
      <c r="A269" s="147"/>
      <c r="B269" s="147"/>
      <c r="C269" s="147"/>
      <c r="D269" s="147"/>
      <c r="E269" s="147"/>
      <c r="F269" s="147"/>
      <c r="G269" s="147"/>
      <c r="H269" s="166"/>
      <c r="I269" s="166"/>
      <c r="J269" s="147"/>
      <c r="K269" s="248"/>
      <c r="L269" s="147"/>
    </row>
    <row r="270" spans="1:30">
      <c r="A270" s="147"/>
      <c r="B270" s="147"/>
      <c r="C270" s="147"/>
      <c r="D270" s="147"/>
      <c r="E270" s="147"/>
      <c r="F270" s="147"/>
      <c r="G270" s="147"/>
      <c r="H270" s="166"/>
      <c r="I270" s="166"/>
      <c r="J270" s="147"/>
      <c r="K270" s="248"/>
      <c r="L270" s="147"/>
    </row>
    <row r="271" spans="1:30">
      <c r="A271" s="147"/>
      <c r="B271" s="147"/>
      <c r="C271" s="147"/>
      <c r="D271" s="147"/>
      <c r="E271" s="147"/>
      <c r="F271" s="147"/>
      <c r="G271" s="147"/>
      <c r="H271" s="166"/>
      <c r="I271" s="166"/>
      <c r="J271" s="147"/>
      <c r="K271" s="248"/>
      <c r="L271" s="147"/>
    </row>
    <row r="272" spans="1:30">
      <c r="A272" s="147"/>
      <c r="B272" s="147"/>
      <c r="C272" s="147"/>
      <c r="D272" s="147"/>
      <c r="E272" s="147"/>
      <c r="F272" s="147"/>
      <c r="G272" s="147"/>
      <c r="H272" s="166"/>
      <c r="I272" s="166"/>
      <c r="J272" s="147"/>
      <c r="K272" s="248"/>
      <c r="L272" s="147"/>
    </row>
    <row r="273" spans="1:12">
      <c r="A273" s="147"/>
      <c r="B273" s="147"/>
      <c r="C273" s="147"/>
      <c r="D273" s="147"/>
      <c r="E273" s="147"/>
      <c r="F273" s="147"/>
      <c r="G273" s="147"/>
      <c r="H273" s="166"/>
      <c r="I273" s="166"/>
      <c r="J273" s="147"/>
      <c r="K273" s="248"/>
      <c r="L273" s="147"/>
    </row>
    <row r="274" spans="1:12">
      <c r="A274" s="147"/>
      <c r="B274" s="147"/>
      <c r="C274" s="147"/>
      <c r="D274" s="147"/>
      <c r="E274" s="147"/>
      <c r="F274" s="147"/>
      <c r="G274" s="147"/>
      <c r="H274" s="166"/>
      <c r="I274" s="166"/>
      <c r="J274" s="147"/>
      <c r="K274" s="248"/>
      <c r="L274" s="147"/>
    </row>
    <row r="275" spans="1:12">
      <c r="A275" s="147"/>
      <c r="B275" s="147"/>
      <c r="C275" s="147"/>
      <c r="D275" s="147"/>
      <c r="E275" s="147"/>
      <c r="F275" s="147"/>
      <c r="G275" s="147"/>
      <c r="H275" s="166"/>
      <c r="I275" s="166"/>
      <c r="J275" s="147"/>
      <c r="K275" s="248"/>
      <c r="L275" s="147"/>
    </row>
    <row r="276" spans="1:12">
      <c r="A276" s="147"/>
      <c r="B276" s="147"/>
      <c r="C276" s="147"/>
      <c r="D276" s="147"/>
      <c r="E276" s="147"/>
      <c r="F276" s="147"/>
      <c r="G276" s="147"/>
      <c r="H276" s="166"/>
      <c r="I276" s="166"/>
      <c r="J276" s="147"/>
      <c r="K276" s="248"/>
      <c r="L276" s="147"/>
    </row>
    <row r="277" spans="1:12">
      <c r="A277" s="147"/>
      <c r="B277" s="147"/>
      <c r="C277" s="147"/>
      <c r="D277" s="147"/>
      <c r="E277" s="147"/>
      <c r="F277" s="147"/>
      <c r="G277" s="147"/>
      <c r="H277" s="166"/>
      <c r="I277" s="166"/>
      <c r="J277" s="147"/>
      <c r="K277" s="248"/>
      <c r="L277" s="147"/>
    </row>
    <row r="278" spans="1:12">
      <c r="A278" s="147"/>
      <c r="B278" s="147"/>
      <c r="C278" s="147"/>
      <c r="D278" s="147"/>
      <c r="E278" s="147"/>
      <c r="F278" s="147"/>
      <c r="G278" s="147"/>
      <c r="H278" s="166"/>
      <c r="I278" s="166"/>
      <c r="J278" s="147"/>
      <c r="K278" s="248"/>
      <c r="L278" s="147"/>
    </row>
    <row r="279" spans="1:12">
      <c r="A279" s="147"/>
      <c r="B279" s="147"/>
      <c r="C279" s="147"/>
      <c r="D279" s="147"/>
      <c r="E279" s="147"/>
      <c r="F279" s="147"/>
      <c r="G279" s="147"/>
      <c r="H279" s="166"/>
      <c r="I279" s="166"/>
      <c r="J279" s="147"/>
      <c r="K279" s="248"/>
      <c r="L279" s="147"/>
    </row>
    <row r="280" spans="1:12">
      <c r="A280" s="147"/>
      <c r="B280" s="147"/>
      <c r="C280" s="147"/>
      <c r="D280" s="147"/>
      <c r="E280" s="147"/>
      <c r="F280" s="147"/>
      <c r="G280" s="147"/>
      <c r="H280" s="166"/>
      <c r="I280" s="166"/>
      <c r="J280" s="147"/>
      <c r="K280" s="248"/>
      <c r="L280" s="147"/>
    </row>
    <row r="281" spans="1:12">
      <c r="A281" s="147"/>
      <c r="B281" s="147"/>
      <c r="C281" s="147"/>
      <c r="D281" s="147"/>
      <c r="E281" s="147"/>
      <c r="F281" s="147"/>
      <c r="G281" s="147"/>
      <c r="H281" s="166"/>
      <c r="I281" s="166"/>
      <c r="J281" s="147"/>
      <c r="K281" s="248"/>
      <c r="L281" s="147"/>
    </row>
    <row r="282" spans="1:12">
      <c r="A282" s="147"/>
      <c r="B282" s="147"/>
      <c r="C282" s="147"/>
      <c r="D282" s="147"/>
      <c r="E282" s="147"/>
      <c r="F282" s="147"/>
      <c r="G282" s="147"/>
      <c r="H282" s="166"/>
      <c r="I282" s="166"/>
      <c r="J282" s="147"/>
      <c r="K282" s="248"/>
      <c r="L282" s="147"/>
    </row>
    <row r="283" spans="1:12">
      <c r="A283" s="147"/>
      <c r="B283" s="147"/>
      <c r="C283" s="147"/>
      <c r="D283" s="147"/>
      <c r="E283" s="147"/>
      <c r="F283" s="147"/>
      <c r="G283" s="147"/>
      <c r="H283" s="166"/>
      <c r="I283" s="166"/>
      <c r="J283" s="147"/>
      <c r="K283" s="248"/>
      <c r="L283" s="147"/>
    </row>
    <row r="284" spans="1:12">
      <c r="A284" s="147"/>
      <c r="B284" s="147"/>
      <c r="C284" s="147"/>
      <c r="D284" s="147"/>
      <c r="E284" s="147"/>
      <c r="F284" s="147"/>
      <c r="G284" s="147"/>
      <c r="H284" s="166"/>
      <c r="I284" s="166"/>
      <c r="J284" s="147"/>
      <c r="K284" s="248"/>
      <c r="L284" s="147"/>
    </row>
    <row r="285" spans="1:12">
      <c r="A285" s="147"/>
      <c r="B285" s="147"/>
      <c r="C285" s="147"/>
      <c r="D285" s="147"/>
      <c r="E285" s="147"/>
      <c r="F285" s="147"/>
      <c r="G285" s="147"/>
      <c r="H285" s="166"/>
      <c r="I285" s="166"/>
      <c r="J285" s="147"/>
      <c r="K285" s="248"/>
      <c r="L285" s="147"/>
    </row>
    <row r="286" spans="1:12">
      <c r="A286" s="147"/>
      <c r="B286" s="147"/>
      <c r="C286" s="147"/>
      <c r="D286" s="147"/>
      <c r="E286" s="147"/>
      <c r="F286" s="147"/>
      <c r="G286" s="147"/>
      <c r="H286" s="166"/>
      <c r="I286" s="166"/>
      <c r="J286" s="147"/>
      <c r="K286" s="248"/>
      <c r="L286" s="147"/>
    </row>
    <row r="287" spans="1:12">
      <c r="A287" s="147"/>
      <c r="B287" s="147"/>
      <c r="C287" s="147"/>
      <c r="D287" s="147"/>
      <c r="E287" s="147"/>
      <c r="F287" s="147"/>
      <c r="G287" s="147"/>
      <c r="H287" s="166"/>
      <c r="I287" s="166"/>
      <c r="J287" s="147"/>
      <c r="K287" s="248"/>
      <c r="L287" s="147"/>
    </row>
    <row r="288" spans="1:12">
      <c r="A288" s="147"/>
      <c r="B288" s="147"/>
      <c r="C288" s="147"/>
      <c r="D288" s="147"/>
      <c r="E288" s="147"/>
      <c r="F288" s="147"/>
      <c r="G288" s="147"/>
      <c r="H288" s="166"/>
      <c r="I288" s="166"/>
      <c r="J288" s="147"/>
      <c r="K288" s="248"/>
      <c r="L288" s="147"/>
    </row>
    <row r="289" spans="1:12">
      <c r="A289" s="147"/>
      <c r="B289" s="147"/>
      <c r="C289" s="147"/>
      <c r="D289" s="147"/>
      <c r="E289" s="147"/>
      <c r="F289" s="147"/>
      <c r="G289" s="147"/>
      <c r="H289" s="166"/>
      <c r="I289" s="166"/>
      <c r="J289" s="147"/>
      <c r="K289" s="248"/>
      <c r="L289" s="147"/>
    </row>
    <row r="290" spans="1:12">
      <c r="A290" s="147"/>
      <c r="B290" s="147"/>
      <c r="C290" s="147"/>
      <c r="D290" s="147"/>
      <c r="E290" s="147"/>
      <c r="F290" s="147"/>
      <c r="G290" s="147"/>
      <c r="H290" s="166"/>
      <c r="I290" s="166"/>
      <c r="J290" s="147"/>
      <c r="K290" s="248"/>
      <c r="L290" s="147"/>
    </row>
    <row r="291" spans="1:12">
      <c r="A291" s="147"/>
      <c r="B291" s="147"/>
      <c r="C291" s="147"/>
      <c r="D291" s="147"/>
      <c r="E291" s="147"/>
      <c r="F291" s="147"/>
      <c r="G291" s="147"/>
      <c r="H291" s="166"/>
      <c r="I291" s="166"/>
      <c r="J291" s="147"/>
      <c r="K291" s="248"/>
      <c r="L291" s="147"/>
    </row>
    <row r="292" spans="1:12">
      <c r="A292" s="147"/>
      <c r="B292" s="147"/>
      <c r="C292" s="147"/>
      <c r="D292" s="147"/>
      <c r="E292" s="147"/>
      <c r="F292" s="147"/>
      <c r="G292" s="147"/>
      <c r="H292" s="166"/>
      <c r="I292" s="166"/>
      <c r="J292" s="147"/>
      <c r="K292" s="248"/>
      <c r="L292" s="147"/>
    </row>
    <row r="293" spans="1:12">
      <c r="A293" s="147"/>
      <c r="B293" s="147"/>
      <c r="C293" s="147"/>
      <c r="D293" s="147"/>
      <c r="E293" s="147"/>
      <c r="F293" s="147"/>
      <c r="G293" s="147"/>
      <c r="H293" s="166"/>
      <c r="I293" s="166"/>
      <c r="J293" s="147"/>
      <c r="K293" s="248"/>
      <c r="L293" s="147"/>
    </row>
    <row r="294" spans="1:12">
      <c r="A294" s="147"/>
      <c r="B294" s="147"/>
      <c r="C294" s="147"/>
      <c r="D294" s="147"/>
      <c r="E294" s="147"/>
      <c r="F294" s="147"/>
      <c r="G294" s="147"/>
      <c r="H294" s="166"/>
      <c r="I294" s="166"/>
      <c r="J294" s="147"/>
      <c r="K294" s="248"/>
      <c r="L294" s="147"/>
    </row>
    <row r="295" spans="1:12">
      <c r="A295" s="147"/>
      <c r="B295" s="147"/>
      <c r="C295" s="147"/>
      <c r="D295" s="147"/>
      <c r="E295" s="147"/>
      <c r="F295" s="147"/>
      <c r="G295" s="147"/>
      <c r="H295" s="166"/>
      <c r="I295" s="166"/>
      <c r="J295" s="147"/>
      <c r="K295" s="248"/>
      <c r="L295" s="147"/>
    </row>
    <row r="296" spans="1:12">
      <c r="A296" s="147"/>
      <c r="B296" s="147"/>
      <c r="C296" s="147"/>
      <c r="D296" s="147"/>
      <c r="E296" s="147"/>
      <c r="F296" s="147"/>
      <c r="G296" s="147"/>
      <c r="H296" s="166"/>
      <c r="I296" s="166"/>
      <c r="J296" s="147"/>
      <c r="K296" s="248"/>
      <c r="L296" s="147"/>
    </row>
    <row r="297" spans="1:12">
      <c r="A297" s="147"/>
      <c r="B297" s="147"/>
      <c r="C297" s="147"/>
      <c r="D297" s="147"/>
      <c r="E297" s="147"/>
      <c r="F297" s="147"/>
      <c r="G297" s="147"/>
      <c r="H297" s="166"/>
      <c r="I297" s="166"/>
      <c r="J297" s="147"/>
      <c r="K297" s="248"/>
      <c r="L297" s="147"/>
    </row>
    <row r="298" spans="1:12">
      <c r="A298" s="147"/>
      <c r="B298" s="147"/>
      <c r="C298" s="147"/>
      <c r="D298" s="147"/>
      <c r="E298" s="147"/>
      <c r="F298" s="147"/>
      <c r="G298" s="147"/>
      <c r="H298" s="166"/>
      <c r="I298" s="166"/>
      <c r="J298" s="147"/>
      <c r="K298" s="248"/>
      <c r="L298" s="147"/>
    </row>
    <row r="299" spans="1:12">
      <c r="A299" s="147"/>
      <c r="B299" s="147"/>
      <c r="C299" s="147"/>
      <c r="D299" s="147"/>
      <c r="E299" s="147"/>
      <c r="F299" s="147"/>
      <c r="G299" s="147"/>
      <c r="H299" s="166"/>
      <c r="I299" s="166"/>
      <c r="J299" s="147"/>
      <c r="K299" s="248"/>
      <c r="L299" s="147"/>
    </row>
    <row r="300" spans="1:12">
      <c r="A300" s="147"/>
      <c r="B300" s="147"/>
      <c r="C300" s="147"/>
      <c r="D300" s="147"/>
      <c r="E300" s="147"/>
      <c r="F300" s="147"/>
      <c r="G300" s="147"/>
      <c r="H300" s="166"/>
      <c r="I300" s="166"/>
      <c r="J300" s="147"/>
      <c r="K300" s="248"/>
      <c r="L300" s="147"/>
    </row>
    <row r="301" spans="1:12">
      <c r="A301" s="147"/>
      <c r="B301" s="147"/>
      <c r="C301" s="147"/>
      <c r="D301" s="147"/>
      <c r="E301" s="147"/>
      <c r="F301" s="147"/>
      <c r="G301" s="147"/>
      <c r="H301" s="166"/>
      <c r="I301" s="166"/>
      <c r="J301" s="147"/>
      <c r="K301" s="248"/>
      <c r="L301" s="147"/>
    </row>
    <row r="302" spans="1:12">
      <c r="A302" s="147"/>
      <c r="B302" s="147"/>
      <c r="C302" s="147"/>
      <c r="D302" s="147"/>
      <c r="E302" s="147"/>
      <c r="F302" s="147"/>
      <c r="G302" s="147"/>
      <c r="H302" s="166"/>
      <c r="I302" s="166"/>
      <c r="J302" s="147"/>
      <c r="K302" s="248"/>
      <c r="L302" s="147"/>
    </row>
    <row r="303" spans="1:12">
      <c r="A303" s="147"/>
      <c r="B303" s="147"/>
      <c r="C303" s="147"/>
      <c r="D303" s="147"/>
      <c r="E303" s="147"/>
      <c r="F303" s="147"/>
      <c r="G303" s="147"/>
      <c r="H303" s="166"/>
      <c r="I303" s="166"/>
      <c r="J303" s="147"/>
      <c r="K303" s="248"/>
      <c r="L303" s="147"/>
    </row>
    <row r="304" spans="1:12">
      <c r="A304" s="147"/>
      <c r="B304" s="147"/>
      <c r="C304" s="147"/>
      <c r="D304" s="147"/>
      <c r="E304" s="147"/>
      <c r="F304" s="147"/>
      <c r="G304" s="147"/>
      <c r="H304" s="166"/>
      <c r="I304" s="166"/>
      <c r="J304" s="147"/>
      <c r="K304" s="248"/>
      <c r="L304" s="147"/>
    </row>
    <row r="305" spans="1:12">
      <c r="A305" s="147"/>
      <c r="B305" s="147"/>
      <c r="C305" s="147"/>
      <c r="D305" s="147"/>
      <c r="E305" s="147"/>
      <c r="F305" s="147"/>
      <c r="G305" s="147"/>
      <c r="H305" s="166"/>
      <c r="I305" s="166"/>
      <c r="J305" s="147"/>
      <c r="K305" s="248"/>
      <c r="L305" s="147"/>
    </row>
    <row r="306" spans="1:12">
      <c r="A306" s="147"/>
      <c r="B306" s="147"/>
      <c r="C306" s="147"/>
      <c r="D306" s="147"/>
      <c r="E306" s="147"/>
      <c r="F306" s="147"/>
      <c r="G306" s="147"/>
      <c r="H306" s="166"/>
      <c r="I306" s="166"/>
      <c r="J306" s="147"/>
      <c r="K306" s="248"/>
      <c r="L306" s="147"/>
    </row>
    <row r="307" spans="1:12">
      <c r="A307" s="147"/>
      <c r="B307" s="147"/>
      <c r="C307" s="147"/>
      <c r="D307" s="147"/>
      <c r="E307" s="147"/>
      <c r="F307" s="147"/>
      <c r="G307" s="147"/>
      <c r="H307" s="166"/>
      <c r="I307" s="166"/>
      <c r="J307" s="147"/>
      <c r="K307" s="248"/>
      <c r="L307" s="147"/>
    </row>
    <row r="308" spans="1:12">
      <c r="A308" s="147"/>
      <c r="B308" s="147"/>
      <c r="C308" s="147"/>
      <c r="D308" s="147"/>
      <c r="E308" s="147"/>
      <c r="F308" s="147"/>
      <c r="G308" s="147"/>
      <c r="H308" s="166"/>
      <c r="I308" s="166"/>
      <c r="J308" s="147"/>
      <c r="K308" s="248"/>
      <c r="L308" s="147"/>
    </row>
    <row r="309" spans="1:12">
      <c r="A309" s="147"/>
      <c r="B309" s="147"/>
      <c r="C309" s="147"/>
      <c r="D309" s="147"/>
      <c r="E309" s="147"/>
      <c r="F309" s="147"/>
      <c r="G309" s="147"/>
      <c r="H309" s="166"/>
      <c r="I309" s="166"/>
      <c r="J309" s="147"/>
      <c r="K309" s="248"/>
      <c r="L309" s="147"/>
    </row>
    <row r="310" spans="1:12">
      <c r="A310" s="147"/>
      <c r="B310" s="147"/>
      <c r="C310" s="147"/>
      <c r="D310" s="147"/>
      <c r="E310" s="147"/>
      <c r="F310" s="147"/>
      <c r="G310" s="147"/>
      <c r="H310" s="166"/>
      <c r="I310" s="166"/>
      <c r="J310" s="147"/>
      <c r="K310" s="248"/>
      <c r="L310" s="147"/>
    </row>
    <row r="311" spans="1:12">
      <c r="A311" s="147"/>
      <c r="B311" s="147"/>
      <c r="C311" s="147"/>
      <c r="D311" s="147"/>
      <c r="E311" s="147"/>
      <c r="F311" s="147"/>
      <c r="G311" s="147"/>
      <c r="H311" s="166"/>
      <c r="I311" s="166"/>
      <c r="J311" s="147"/>
      <c r="K311" s="248"/>
      <c r="L311" s="147"/>
    </row>
    <row r="312" spans="1:12">
      <c r="A312" s="147"/>
      <c r="B312" s="147"/>
      <c r="C312" s="147"/>
      <c r="D312" s="147"/>
      <c r="E312" s="147"/>
      <c r="F312" s="147"/>
      <c r="G312" s="147"/>
      <c r="H312" s="166"/>
      <c r="I312" s="166"/>
      <c r="J312" s="147"/>
      <c r="K312" s="248"/>
      <c r="L312" s="147"/>
    </row>
    <row r="313" spans="1:12">
      <c r="A313" s="147"/>
      <c r="B313" s="147"/>
      <c r="C313" s="147"/>
      <c r="D313" s="147"/>
      <c r="E313" s="147"/>
      <c r="F313" s="147"/>
      <c r="G313" s="147"/>
      <c r="H313" s="166"/>
      <c r="I313" s="166"/>
      <c r="J313" s="147"/>
      <c r="K313" s="248"/>
      <c r="L313" s="147"/>
    </row>
    <row r="314" spans="1:12">
      <c r="A314" s="147"/>
      <c r="B314" s="147"/>
      <c r="C314" s="147"/>
      <c r="D314" s="147"/>
      <c r="E314" s="147"/>
      <c r="F314" s="147"/>
      <c r="G314" s="147"/>
      <c r="H314" s="166"/>
      <c r="I314" s="166"/>
      <c r="J314" s="147"/>
      <c r="K314" s="248"/>
      <c r="L314" s="147"/>
    </row>
    <row r="315" spans="1:12">
      <c r="A315" s="147"/>
      <c r="B315" s="147"/>
      <c r="C315" s="147"/>
      <c r="D315" s="147"/>
      <c r="E315" s="147"/>
      <c r="F315" s="147"/>
      <c r="G315" s="147"/>
      <c r="H315" s="166"/>
      <c r="I315" s="166"/>
      <c r="J315" s="147"/>
      <c r="K315" s="248"/>
      <c r="L315" s="147"/>
    </row>
    <row r="316" spans="1:12">
      <c r="A316" s="147"/>
      <c r="B316" s="147"/>
      <c r="C316" s="147"/>
      <c r="D316" s="147"/>
      <c r="E316" s="147"/>
      <c r="F316" s="147"/>
      <c r="G316" s="147"/>
      <c r="H316" s="166"/>
      <c r="I316" s="166"/>
      <c r="J316" s="147"/>
      <c r="K316" s="248"/>
      <c r="L316" s="147"/>
    </row>
    <row r="317" spans="1:12">
      <c r="A317" s="147"/>
      <c r="B317" s="147"/>
      <c r="C317" s="147"/>
      <c r="D317" s="147"/>
      <c r="E317" s="147"/>
      <c r="F317" s="147"/>
      <c r="G317" s="147"/>
      <c r="H317" s="166"/>
      <c r="I317" s="166"/>
      <c r="J317" s="147"/>
      <c r="K317" s="248"/>
      <c r="L317" s="147"/>
    </row>
    <row r="318" spans="1:12">
      <c r="A318" s="147"/>
      <c r="B318" s="147"/>
      <c r="C318" s="147"/>
      <c r="D318" s="147"/>
      <c r="E318" s="147"/>
      <c r="F318" s="147"/>
      <c r="G318" s="147"/>
      <c r="H318" s="166"/>
      <c r="I318" s="166"/>
      <c r="J318" s="147"/>
      <c r="K318" s="248"/>
      <c r="L318" s="147"/>
    </row>
    <row r="319" spans="1:12">
      <c r="A319" s="147"/>
      <c r="B319" s="147"/>
      <c r="C319" s="147"/>
      <c r="D319" s="147"/>
      <c r="E319" s="147"/>
      <c r="F319" s="147"/>
      <c r="G319" s="147"/>
      <c r="H319" s="166"/>
      <c r="I319" s="166"/>
      <c r="J319" s="147"/>
      <c r="K319" s="248"/>
      <c r="L319" s="147"/>
    </row>
    <row r="320" spans="1:12">
      <c r="A320" s="147"/>
      <c r="B320" s="147"/>
      <c r="C320" s="147"/>
      <c r="D320" s="147"/>
      <c r="E320" s="147"/>
      <c r="F320" s="147"/>
      <c r="G320" s="147"/>
      <c r="H320" s="166"/>
      <c r="I320" s="166"/>
      <c r="J320" s="147"/>
      <c r="K320" s="248"/>
      <c r="L320" s="147"/>
    </row>
    <row r="321" spans="1:12">
      <c r="A321" s="147"/>
      <c r="B321" s="147"/>
      <c r="C321" s="147"/>
      <c r="D321" s="147"/>
      <c r="E321" s="147"/>
      <c r="F321" s="147"/>
      <c r="G321" s="147"/>
      <c r="H321" s="166"/>
      <c r="I321" s="166"/>
      <c r="J321" s="147"/>
      <c r="K321" s="248"/>
      <c r="L321" s="147"/>
    </row>
    <row r="322" spans="1:12">
      <c r="A322" s="147"/>
      <c r="B322" s="147"/>
      <c r="C322" s="147"/>
      <c r="D322" s="147"/>
      <c r="E322" s="147"/>
      <c r="F322" s="147"/>
      <c r="G322" s="147"/>
      <c r="H322" s="166"/>
      <c r="I322" s="166"/>
      <c r="J322" s="147"/>
      <c r="K322" s="248"/>
      <c r="L322" s="147"/>
    </row>
    <row r="323" spans="1:12">
      <c r="A323" s="147"/>
      <c r="B323" s="147"/>
      <c r="C323" s="147"/>
      <c r="D323" s="147"/>
      <c r="E323" s="147"/>
      <c r="F323" s="147"/>
      <c r="G323" s="147"/>
      <c r="H323" s="166"/>
      <c r="I323" s="166"/>
      <c r="J323" s="147"/>
      <c r="K323" s="248"/>
      <c r="L323" s="147"/>
    </row>
    <row r="324" spans="1:12">
      <c r="A324" s="147"/>
      <c r="B324" s="147"/>
      <c r="C324" s="147"/>
      <c r="D324" s="147"/>
      <c r="E324" s="147"/>
      <c r="F324" s="147"/>
      <c r="G324" s="147"/>
      <c r="H324" s="166"/>
      <c r="I324" s="166"/>
      <c r="J324" s="147"/>
      <c r="K324" s="248"/>
      <c r="L324" s="147"/>
    </row>
    <row r="325" spans="1:12">
      <c r="A325" s="147"/>
      <c r="B325" s="147"/>
      <c r="C325" s="147"/>
      <c r="D325" s="147"/>
      <c r="E325" s="147"/>
      <c r="F325" s="147"/>
      <c r="G325" s="147"/>
      <c r="H325" s="166"/>
      <c r="I325" s="166"/>
      <c r="J325" s="147"/>
      <c r="K325" s="248"/>
      <c r="L325" s="147"/>
    </row>
    <row r="326" spans="1:12">
      <c r="A326" s="147"/>
      <c r="B326" s="147"/>
      <c r="C326" s="147"/>
      <c r="D326" s="147"/>
      <c r="E326" s="147"/>
      <c r="F326" s="147"/>
      <c r="G326" s="147"/>
      <c r="H326" s="166"/>
      <c r="I326" s="166"/>
      <c r="J326" s="147"/>
      <c r="K326" s="248"/>
      <c r="L326" s="147"/>
    </row>
    <row r="327" spans="1:12">
      <c r="A327" s="147"/>
      <c r="B327" s="147"/>
      <c r="C327" s="147"/>
      <c r="D327" s="147"/>
      <c r="E327" s="147"/>
      <c r="F327" s="147"/>
      <c r="G327" s="147"/>
      <c r="H327" s="166"/>
      <c r="I327" s="166"/>
      <c r="J327" s="147"/>
      <c r="K327" s="248"/>
      <c r="L327" s="147"/>
    </row>
    <row r="328" spans="1:12">
      <c r="A328" s="147"/>
      <c r="B328" s="147"/>
      <c r="C328" s="147"/>
      <c r="D328" s="147"/>
      <c r="E328" s="147"/>
      <c r="F328" s="147"/>
      <c r="G328" s="147"/>
      <c r="H328" s="166"/>
      <c r="I328" s="166"/>
      <c r="J328" s="147"/>
      <c r="K328" s="248"/>
      <c r="L328" s="147"/>
    </row>
    <row r="329" spans="1:12">
      <c r="A329" s="147"/>
      <c r="B329" s="147"/>
      <c r="C329" s="147"/>
      <c r="D329" s="147"/>
      <c r="E329" s="147"/>
      <c r="F329" s="147"/>
      <c r="G329" s="147"/>
      <c r="H329" s="166"/>
      <c r="I329" s="166"/>
      <c r="J329" s="147"/>
      <c r="K329" s="248"/>
      <c r="L329" s="147"/>
    </row>
    <row r="330" spans="1:12">
      <c r="A330" s="147"/>
      <c r="B330" s="147"/>
      <c r="C330" s="147"/>
      <c r="D330" s="147"/>
      <c r="E330" s="147"/>
      <c r="F330" s="147"/>
      <c r="G330" s="147"/>
      <c r="H330" s="166"/>
      <c r="I330" s="166"/>
      <c r="J330" s="147"/>
      <c r="K330" s="248"/>
      <c r="L330" s="147"/>
    </row>
    <row r="331" spans="1:12">
      <c r="A331" s="147"/>
      <c r="B331" s="147"/>
      <c r="C331" s="147"/>
      <c r="D331" s="147"/>
      <c r="E331" s="147"/>
      <c r="F331" s="147"/>
      <c r="G331" s="147"/>
      <c r="H331" s="166"/>
      <c r="I331" s="166"/>
      <c r="J331" s="147"/>
      <c r="K331" s="248"/>
      <c r="L331" s="147"/>
    </row>
    <row r="332" spans="1:12">
      <c r="A332" s="147"/>
      <c r="B332" s="147"/>
      <c r="C332" s="147"/>
      <c r="D332" s="147"/>
      <c r="E332" s="147"/>
      <c r="F332" s="147"/>
      <c r="G332" s="147"/>
      <c r="H332" s="166"/>
      <c r="I332" s="166"/>
      <c r="J332" s="147"/>
      <c r="K332" s="248"/>
      <c r="L332" s="147"/>
    </row>
    <row r="333" spans="1:12">
      <c r="A333" s="147"/>
      <c r="B333" s="147"/>
      <c r="C333" s="147"/>
      <c r="D333" s="147"/>
      <c r="E333" s="147"/>
      <c r="F333" s="147"/>
      <c r="G333" s="147"/>
      <c r="H333" s="166"/>
      <c r="I333" s="166"/>
      <c r="J333" s="147"/>
      <c r="K333" s="248"/>
      <c r="L333" s="147"/>
    </row>
    <row r="334" spans="1:12">
      <c r="A334" s="147"/>
      <c r="B334" s="147"/>
      <c r="C334" s="147"/>
      <c r="D334" s="147"/>
      <c r="E334" s="147"/>
      <c r="F334" s="147"/>
      <c r="G334" s="147"/>
      <c r="H334" s="166"/>
      <c r="I334" s="166"/>
      <c r="J334" s="147"/>
      <c r="K334" s="248"/>
      <c r="L334" s="147"/>
    </row>
    <row r="335" spans="1:12">
      <c r="A335" s="147"/>
      <c r="B335" s="147"/>
      <c r="C335" s="147"/>
      <c r="D335" s="147"/>
      <c r="E335" s="147"/>
      <c r="F335" s="147"/>
      <c r="G335" s="147"/>
      <c r="H335" s="166"/>
      <c r="I335" s="166"/>
      <c r="J335" s="147"/>
      <c r="K335" s="248"/>
      <c r="L335" s="147"/>
    </row>
    <row r="336" spans="1:12">
      <c r="A336" s="147"/>
      <c r="B336" s="147"/>
      <c r="C336" s="147"/>
      <c r="D336" s="147"/>
      <c r="E336" s="147"/>
      <c r="F336" s="147"/>
      <c r="G336" s="147"/>
      <c r="H336" s="166"/>
      <c r="I336" s="166"/>
      <c r="J336" s="147"/>
      <c r="K336" s="248"/>
      <c r="L336" s="147"/>
    </row>
    <row r="337" spans="1:12">
      <c r="A337" s="147"/>
      <c r="B337" s="147"/>
      <c r="C337" s="147"/>
      <c r="D337" s="147"/>
      <c r="E337" s="147"/>
      <c r="F337" s="147"/>
      <c r="G337" s="147"/>
      <c r="H337" s="166"/>
      <c r="I337" s="166"/>
      <c r="J337" s="147"/>
      <c r="K337" s="248"/>
      <c r="L337" s="147"/>
    </row>
    <row r="338" spans="1:12">
      <c r="A338" s="147"/>
      <c r="B338" s="147"/>
      <c r="C338" s="147"/>
      <c r="D338" s="147"/>
      <c r="E338" s="147"/>
      <c r="F338" s="147"/>
      <c r="G338" s="147"/>
      <c r="H338" s="166"/>
      <c r="I338" s="166"/>
      <c r="J338" s="147"/>
      <c r="K338" s="248"/>
      <c r="L338" s="147"/>
    </row>
    <row r="339" spans="1:12">
      <c r="A339" s="147"/>
      <c r="B339" s="147"/>
      <c r="C339" s="147"/>
      <c r="D339" s="147"/>
      <c r="E339" s="147"/>
      <c r="F339" s="147"/>
      <c r="G339" s="147"/>
      <c r="H339" s="166"/>
      <c r="I339" s="166"/>
      <c r="J339" s="147"/>
      <c r="K339" s="248"/>
      <c r="L339" s="147"/>
    </row>
    <row r="340" spans="1:12">
      <c r="A340" s="147"/>
      <c r="B340" s="147"/>
      <c r="C340" s="147"/>
      <c r="D340" s="147"/>
      <c r="E340" s="147"/>
      <c r="F340" s="147"/>
      <c r="G340" s="147"/>
      <c r="H340" s="166"/>
      <c r="I340" s="166"/>
      <c r="J340" s="147"/>
      <c r="K340" s="248"/>
      <c r="L340" s="147"/>
    </row>
    <row r="341" spans="1:12">
      <c r="A341" s="147"/>
      <c r="B341" s="147"/>
      <c r="C341" s="147"/>
      <c r="D341" s="147"/>
      <c r="E341" s="147"/>
      <c r="F341" s="147"/>
      <c r="G341" s="147"/>
      <c r="H341" s="166"/>
      <c r="I341" s="166"/>
      <c r="J341" s="147"/>
      <c r="K341" s="248"/>
      <c r="L341" s="147"/>
    </row>
    <row r="342" spans="1:12">
      <c r="A342" s="147"/>
      <c r="B342" s="147"/>
      <c r="C342" s="147"/>
      <c r="D342" s="147"/>
      <c r="E342" s="147"/>
      <c r="F342" s="147"/>
      <c r="G342" s="147"/>
      <c r="H342" s="166"/>
      <c r="I342" s="166"/>
      <c r="J342" s="147"/>
      <c r="K342" s="248"/>
      <c r="L342" s="147"/>
    </row>
    <row r="343" spans="1:12">
      <c r="A343" s="147"/>
      <c r="B343" s="147"/>
      <c r="C343" s="147"/>
      <c r="D343" s="147"/>
      <c r="E343" s="147"/>
      <c r="F343" s="147"/>
      <c r="G343" s="147"/>
      <c r="H343" s="166"/>
      <c r="I343" s="166"/>
      <c r="J343" s="147"/>
      <c r="K343" s="248"/>
      <c r="L343" s="147"/>
    </row>
    <row r="344" spans="1:12">
      <c r="A344" s="147"/>
      <c r="B344" s="147"/>
      <c r="C344" s="147"/>
      <c r="D344" s="147"/>
      <c r="E344" s="147"/>
      <c r="F344" s="147"/>
      <c r="G344" s="147"/>
      <c r="H344" s="166"/>
      <c r="I344" s="166"/>
      <c r="J344" s="147"/>
      <c r="K344" s="248"/>
      <c r="L344" s="147"/>
    </row>
    <row r="345" spans="1:12">
      <c r="A345" s="147"/>
      <c r="B345" s="147"/>
      <c r="C345" s="147"/>
      <c r="D345" s="147"/>
      <c r="E345" s="147"/>
      <c r="F345" s="147"/>
      <c r="G345" s="147"/>
      <c r="H345" s="166"/>
      <c r="I345" s="166"/>
      <c r="J345" s="147"/>
      <c r="K345" s="248"/>
      <c r="L345" s="147"/>
    </row>
    <row r="346" spans="1:12">
      <c r="A346" s="147"/>
      <c r="B346" s="147"/>
      <c r="C346" s="147"/>
      <c r="D346" s="147"/>
      <c r="E346" s="147"/>
      <c r="F346" s="147"/>
      <c r="G346" s="147"/>
      <c r="H346" s="166"/>
      <c r="I346" s="166"/>
      <c r="J346" s="147"/>
      <c r="K346" s="248"/>
      <c r="L346" s="147"/>
    </row>
    <row r="347" spans="1:12">
      <c r="A347" s="147"/>
      <c r="B347" s="147"/>
      <c r="C347" s="147"/>
      <c r="D347" s="147"/>
      <c r="E347" s="147"/>
      <c r="F347" s="147"/>
      <c r="G347" s="147"/>
      <c r="H347" s="166"/>
      <c r="I347" s="166"/>
      <c r="J347" s="147"/>
      <c r="K347" s="248"/>
      <c r="L347" s="147"/>
    </row>
    <row r="348" spans="1:12">
      <c r="A348" s="147"/>
      <c r="B348" s="147"/>
      <c r="C348" s="147"/>
      <c r="D348" s="147"/>
      <c r="E348" s="147"/>
      <c r="F348" s="147"/>
      <c r="G348" s="147"/>
      <c r="H348" s="166"/>
      <c r="I348" s="166"/>
      <c r="J348" s="147"/>
      <c r="K348" s="248"/>
      <c r="L348" s="147"/>
    </row>
    <row r="349" spans="1:12">
      <c r="A349" s="147"/>
      <c r="B349" s="147"/>
      <c r="C349" s="147"/>
      <c r="D349" s="147"/>
      <c r="E349" s="147"/>
      <c r="F349" s="147"/>
      <c r="G349" s="147"/>
      <c r="H349" s="166"/>
      <c r="I349" s="166"/>
      <c r="J349" s="147"/>
      <c r="K349" s="248"/>
      <c r="L349" s="147"/>
    </row>
    <row r="350" spans="1:12">
      <c r="A350" s="147"/>
      <c r="B350" s="147"/>
      <c r="C350" s="147"/>
      <c r="D350" s="147"/>
      <c r="E350" s="147"/>
      <c r="F350" s="147"/>
      <c r="G350" s="147"/>
      <c r="H350" s="166"/>
      <c r="I350" s="166"/>
      <c r="J350" s="147"/>
      <c r="K350" s="248"/>
      <c r="L350" s="147"/>
    </row>
    <row r="351" spans="1:12">
      <c r="A351" s="147"/>
      <c r="B351" s="147"/>
      <c r="C351" s="147"/>
      <c r="D351" s="147"/>
      <c r="E351" s="147"/>
      <c r="F351" s="147"/>
      <c r="G351" s="147"/>
      <c r="H351" s="166"/>
      <c r="I351" s="166"/>
      <c r="J351" s="147"/>
      <c r="K351" s="248"/>
      <c r="L351" s="147"/>
    </row>
    <row r="352" spans="1:12">
      <c r="A352" s="147"/>
      <c r="B352" s="147"/>
      <c r="C352" s="147"/>
      <c r="D352" s="147"/>
      <c r="E352" s="147"/>
      <c r="F352" s="147"/>
      <c r="G352" s="147"/>
      <c r="H352" s="166"/>
      <c r="I352" s="166"/>
      <c r="J352" s="147"/>
      <c r="K352" s="248"/>
      <c r="L352" s="147"/>
    </row>
    <row r="353" spans="1:12">
      <c r="A353" s="147"/>
      <c r="B353" s="147"/>
      <c r="C353" s="147"/>
      <c r="D353" s="147"/>
      <c r="E353" s="147"/>
      <c r="F353" s="147"/>
      <c r="G353" s="147"/>
      <c r="H353" s="166"/>
      <c r="I353" s="166"/>
      <c r="J353" s="147"/>
      <c r="K353" s="248"/>
      <c r="L353" s="147"/>
    </row>
    <row r="354" spans="1:12">
      <c r="A354" s="147"/>
      <c r="B354" s="147"/>
      <c r="C354" s="147"/>
      <c r="D354" s="147"/>
      <c r="E354" s="147"/>
      <c r="F354" s="147"/>
      <c r="G354" s="147"/>
      <c r="H354" s="166"/>
      <c r="I354" s="166"/>
      <c r="J354" s="147"/>
      <c r="K354" s="248"/>
      <c r="L354" s="147"/>
    </row>
    <row r="355" spans="1:12">
      <c r="A355" s="147"/>
      <c r="B355" s="147"/>
      <c r="C355" s="147"/>
      <c r="D355" s="147"/>
      <c r="E355" s="147"/>
      <c r="F355" s="147"/>
      <c r="G355" s="147"/>
      <c r="H355" s="166"/>
      <c r="I355" s="166"/>
      <c r="J355" s="147"/>
      <c r="K355" s="248"/>
      <c r="L355" s="147"/>
    </row>
    <row r="356" spans="1:12">
      <c r="A356" s="147"/>
      <c r="B356" s="147"/>
      <c r="C356" s="147"/>
      <c r="D356" s="147"/>
      <c r="E356" s="147"/>
      <c r="F356" s="147"/>
      <c r="G356" s="147"/>
      <c r="H356" s="166"/>
      <c r="I356" s="166"/>
      <c r="J356" s="147"/>
      <c r="K356" s="248"/>
      <c r="L356" s="147"/>
    </row>
    <row r="357" spans="1:12">
      <c r="A357" s="147"/>
      <c r="B357" s="147"/>
      <c r="C357" s="147"/>
      <c r="D357" s="147"/>
      <c r="E357" s="147"/>
      <c r="F357" s="147"/>
      <c r="G357" s="147"/>
      <c r="H357" s="166"/>
      <c r="I357" s="166"/>
      <c r="J357" s="147"/>
      <c r="K357" s="248"/>
      <c r="L357" s="147"/>
    </row>
    <row r="358" spans="1:12">
      <c r="A358" s="147"/>
      <c r="B358" s="147"/>
      <c r="C358" s="147"/>
      <c r="D358" s="147"/>
      <c r="E358" s="147"/>
      <c r="F358" s="147"/>
      <c r="G358" s="147"/>
      <c r="H358" s="166"/>
      <c r="I358" s="166"/>
      <c r="J358" s="147"/>
      <c r="K358" s="248"/>
      <c r="L358" s="147"/>
    </row>
    <row r="359" spans="1:12">
      <c r="A359" s="147"/>
      <c r="B359" s="147"/>
      <c r="C359" s="147"/>
      <c r="D359" s="147"/>
      <c r="E359" s="147"/>
      <c r="F359" s="147"/>
      <c r="G359" s="147"/>
      <c r="H359" s="166"/>
      <c r="I359" s="166"/>
      <c r="J359" s="147"/>
      <c r="K359" s="248"/>
      <c r="L359" s="147"/>
    </row>
    <row r="360" spans="1:12">
      <c r="A360" s="147"/>
      <c r="B360" s="147"/>
      <c r="C360" s="147"/>
      <c r="D360" s="147"/>
      <c r="E360" s="147"/>
      <c r="F360" s="147"/>
      <c r="G360" s="147"/>
      <c r="H360" s="166"/>
      <c r="I360" s="166"/>
      <c r="J360" s="147"/>
      <c r="K360" s="248"/>
      <c r="L360" s="147"/>
    </row>
    <row r="361" spans="1:12">
      <c r="A361" s="147"/>
      <c r="B361" s="147"/>
      <c r="C361" s="147"/>
      <c r="D361" s="147"/>
      <c r="E361" s="147"/>
      <c r="F361" s="147"/>
      <c r="G361" s="147"/>
      <c r="H361" s="166"/>
      <c r="I361" s="166"/>
      <c r="J361" s="147"/>
      <c r="K361" s="248"/>
      <c r="L361" s="147"/>
    </row>
    <row r="362" spans="1:12">
      <c r="A362" s="147"/>
      <c r="B362" s="147"/>
      <c r="C362" s="147"/>
      <c r="D362" s="147"/>
      <c r="E362" s="147"/>
      <c r="F362" s="147"/>
      <c r="G362" s="147"/>
      <c r="H362" s="166"/>
      <c r="I362" s="166"/>
      <c r="J362" s="147"/>
      <c r="K362" s="248"/>
      <c r="L362" s="147"/>
    </row>
    <row r="363" spans="1:12">
      <c r="A363" s="147"/>
      <c r="B363" s="147"/>
      <c r="C363" s="147"/>
      <c r="D363" s="147"/>
      <c r="E363" s="147"/>
      <c r="F363" s="147"/>
      <c r="G363" s="147"/>
      <c r="H363" s="166"/>
      <c r="I363" s="166"/>
      <c r="J363" s="147"/>
      <c r="K363" s="248"/>
      <c r="L363" s="147"/>
    </row>
    <row r="364" spans="1:12">
      <c r="A364" s="147"/>
      <c r="B364" s="147"/>
      <c r="C364" s="147"/>
      <c r="D364" s="147"/>
      <c r="E364" s="147"/>
      <c r="F364" s="147"/>
      <c r="G364" s="147"/>
      <c r="H364" s="166"/>
      <c r="I364" s="166"/>
      <c r="J364" s="147"/>
      <c r="K364" s="248"/>
      <c r="L364" s="147"/>
    </row>
    <row r="365" spans="1:12">
      <c r="A365" s="147"/>
      <c r="B365" s="147"/>
      <c r="C365" s="147"/>
      <c r="D365" s="147"/>
      <c r="E365" s="147"/>
      <c r="F365" s="147"/>
      <c r="G365" s="147"/>
      <c r="H365" s="166"/>
      <c r="I365" s="166"/>
      <c r="J365" s="147"/>
      <c r="K365" s="248"/>
      <c r="L365" s="147"/>
    </row>
    <row r="366" spans="1:12">
      <c r="A366" s="147"/>
      <c r="B366" s="147"/>
      <c r="C366" s="147"/>
      <c r="D366" s="147"/>
      <c r="E366" s="147"/>
      <c r="F366" s="147"/>
      <c r="G366" s="147"/>
      <c r="H366" s="166"/>
      <c r="I366" s="166"/>
      <c r="J366" s="147"/>
      <c r="K366" s="248"/>
      <c r="L366" s="147"/>
    </row>
    <row r="367" spans="1:12">
      <c r="A367" s="147"/>
      <c r="B367" s="147"/>
      <c r="C367" s="147"/>
      <c r="D367" s="147"/>
      <c r="E367" s="147"/>
      <c r="F367" s="147"/>
      <c r="G367" s="147"/>
      <c r="H367" s="166"/>
      <c r="I367" s="166"/>
      <c r="J367" s="147"/>
      <c r="K367" s="248"/>
      <c r="L367" s="147"/>
    </row>
    <row r="368" spans="1:12">
      <c r="A368" s="147"/>
      <c r="B368" s="147"/>
      <c r="C368" s="147"/>
      <c r="D368" s="147"/>
      <c r="E368" s="147"/>
      <c r="F368" s="147"/>
      <c r="G368" s="147"/>
      <c r="H368" s="166"/>
      <c r="I368" s="166"/>
      <c r="J368" s="147"/>
      <c r="K368" s="248"/>
      <c r="L368" s="147"/>
    </row>
    <row r="369" spans="1:12">
      <c r="A369" s="147"/>
      <c r="B369" s="147"/>
      <c r="C369" s="147"/>
      <c r="D369" s="147"/>
      <c r="E369" s="147"/>
      <c r="F369" s="147"/>
      <c r="G369" s="147"/>
      <c r="H369" s="166"/>
      <c r="I369" s="166"/>
      <c r="J369" s="147"/>
      <c r="K369" s="248"/>
      <c r="L369" s="147"/>
    </row>
    <row r="370" spans="1:12">
      <c r="A370" s="147"/>
      <c r="B370" s="147"/>
      <c r="C370" s="147"/>
      <c r="D370" s="147"/>
      <c r="E370" s="147"/>
      <c r="F370" s="147"/>
      <c r="G370" s="147"/>
      <c r="H370" s="166"/>
      <c r="I370" s="166"/>
      <c r="J370" s="147"/>
      <c r="K370" s="248"/>
      <c r="L370" s="147"/>
    </row>
    <row r="371" spans="1:12">
      <c r="A371" s="147"/>
      <c r="B371" s="147"/>
      <c r="C371" s="147"/>
      <c r="D371" s="147"/>
      <c r="E371" s="147"/>
      <c r="F371" s="147"/>
      <c r="G371" s="147"/>
      <c r="H371" s="166"/>
      <c r="I371" s="166"/>
      <c r="J371" s="147"/>
      <c r="K371" s="248"/>
      <c r="L371" s="147"/>
    </row>
    <row r="372" spans="1:12">
      <c r="A372" s="147"/>
      <c r="B372" s="147"/>
      <c r="C372" s="147"/>
      <c r="D372" s="147"/>
      <c r="E372" s="147"/>
      <c r="F372" s="147"/>
      <c r="G372" s="147"/>
      <c r="H372" s="166"/>
      <c r="I372" s="166"/>
      <c r="J372" s="147"/>
      <c r="K372" s="248"/>
      <c r="L372" s="147"/>
    </row>
    <row r="373" spans="1:12">
      <c r="A373" s="147"/>
      <c r="B373" s="147"/>
      <c r="C373" s="147"/>
      <c r="D373" s="147"/>
      <c r="E373" s="147"/>
      <c r="F373" s="147"/>
      <c r="G373" s="147"/>
      <c r="H373" s="166"/>
      <c r="I373" s="166"/>
      <c r="J373" s="147"/>
      <c r="K373" s="248"/>
      <c r="L373" s="147"/>
    </row>
    <row r="374" spans="1:12">
      <c r="A374" s="147"/>
      <c r="B374" s="147"/>
      <c r="C374" s="147"/>
      <c r="D374" s="147"/>
      <c r="E374" s="147"/>
      <c r="F374" s="147"/>
      <c r="G374" s="147"/>
      <c r="H374" s="166"/>
      <c r="I374" s="166"/>
      <c r="J374" s="147"/>
      <c r="K374" s="248"/>
      <c r="L374" s="147"/>
    </row>
    <row r="375" spans="1:12">
      <c r="A375" s="147"/>
      <c r="B375" s="147"/>
      <c r="C375" s="147"/>
      <c r="D375" s="147"/>
      <c r="E375" s="147"/>
      <c r="F375" s="147"/>
      <c r="G375" s="147"/>
      <c r="H375" s="166"/>
      <c r="I375" s="166"/>
      <c r="J375" s="147"/>
      <c r="K375" s="248"/>
      <c r="L375" s="147"/>
    </row>
    <row r="376" spans="1:12">
      <c r="A376" s="147"/>
      <c r="B376" s="147"/>
      <c r="C376" s="147"/>
      <c r="D376" s="147"/>
      <c r="E376" s="147"/>
      <c r="F376" s="147"/>
      <c r="G376" s="147"/>
      <c r="H376" s="166"/>
      <c r="I376" s="166"/>
      <c r="J376" s="147"/>
      <c r="K376" s="248"/>
      <c r="L376" s="147"/>
    </row>
    <row r="377" spans="1:12">
      <c r="A377" s="147"/>
      <c r="B377" s="147"/>
      <c r="C377" s="147"/>
      <c r="D377" s="147"/>
      <c r="E377" s="147"/>
      <c r="F377" s="147"/>
      <c r="G377" s="147"/>
      <c r="H377" s="166"/>
      <c r="I377" s="166"/>
      <c r="J377" s="147"/>
      <c r="K377" s="248"/>
      <c r="L377" s="147"/>
    </row>
    <row r="378" spans="1:12">
      <c r="A378" s="147"/>
      <c r="B378" s="147"/>
      <c r="C378" s="147"/>
      <c r="D378" s="147"/>
      <c r="E378" s="147"/>
      <c r="F378" s="147"/>
      <c r="G378" s="147"/>
      <c r="H378" s="166"/>
      <c r="I378" s="166"/>
      <c r="J378" s="147"/>
      <c r="K378" s="248"/>
      <c r="L378" s="147"/>
    </row>
    <row r="379" spans="1:12">
      <c r="A379" s="147"/>
      <c r="B379" s="147"/>
      <c r="C379" s="147"/>
      <c r="D379" s="147"/>
      <c r="E379" s="147"/>
      <c r="F379" s="147"/>
      <c r="G379" s="147"/>
      <c r="H379" s="166"/>
      <c r="I379" s="166"/>
      <c r="J379" s="147"/>
      <c r="K379" s="248"/>
      <c r="L379" s="147"/>
    </row>
    <row r="380" spans="1:12">
      <c r="A380" s="147"/>
      <c r="B380" s="147"/>
      <c r="C380" s="147"/>
      <c r="D380" s="147"/>
      <c r="E380" s="147"/>
      <c r="F380" s="147"/>
      <c r="G380" s="147"/>
      <c r="H380" s="166"/>
      <c r="I380" s="166"/>
      <c r="J380" s="147"/>
      <c r="K380" s="248"/>
      <c r="L380" s="147"/>
    </row>
    <row r="381" spans="1:12">
      <c r="A381" s="147"/>
      <c r="B381" s="147"/>
      <c r="C381" s="147"/>
      <c r="D381" s="147"/>
      <c r="E381" s="147"/>
      <c r="F381" s="147"/>
      <c r="G381" s="147"/>
      <c r="H381" s="166"/>
      <c r="I381" s="166"/>
      <c r="J381" s="147"/>
      <c r="K381" s="248"/>
      <c r="L381" s="147"/>
    </row>
    <row r="382" spans="1:12">
      <c r="A382" s="147"/>
      <c r="B382" s="147"/>
      <c r="C382" s="147"/>
      <c r="D382" s="147"/>
      <c r="E382" s="147"/>
      <c r="F382" s="147"/>
      <c r="G382" s="147"/>
      <c r="H382" s="166"/>
      <c r="I382" s="166"/>
      <c r="J382" s="147"/>
      <c r="K382" s="248"/>
      <c r="L382" s="147"/>
    </row>
    <row r="383" spans="1:12">
      <c r="A383" s="147"/>
      <c r="B383" s="147"/>
      <c r="C383" s="147"/>
      <c r="D383" s="147"/>
      <c r="E383" s="147"/>
      <c r="F383" s="147"/>
      <c r="G383" s="147"/>
      <c r="H383" s="166"/>
      <c r="I383" s="166"/>
      <c r="J383" s="147"/>
      <c r="K383" s="248"/>
      <c r="L383" s="147"/>
    </row>
    <row r="384" spans="1:12">
      <c r="A384" s="147"/>
      <c r="B384" s="147"/>
      <c r="C384" s="147"/>
      <c r="D384" s="147"/>
      <c r="E384" s="147"/>
      <c r="F384" s="147"/>
      <c r="G384" s="147"/>
      <c r="H384" s="166"/>
      <c r="I384" s="166"/>
      <c r="J384" s="147"/>
      <c r="K384" s="248"/>
      <c r="L384" s="147"/>
    </row>
    <row r="385" spans="1:12">
      <c r="A385" s="147"/>
      <c r="B385" s="147"/>
      <c r="C385" s="147"/>
      <c r="D385" s="147"/>
      <c r="E385" s="147"/>
      <c r="F385" s="147"/>
      <c r="G385" s="147"/>
      <c r="H385" s="166"/>
      <c r="I385" s="166"/>
      <c r="J385" s="147"/>
      <c r="K385" s="248"/>
      <c r="L385" s="147"/>
    </row>
    <row r="386" spans="1:12">
      <c r="A386" s="147"/>
      <c r="B386" s="147"/>
      <c r="C386" s="147"/>
      <c r="D386" s="147"/>
      <c r="E386" s="147"/>
      <c r="F386" s="147"/>
      <c r="G386" s="147"/>
      <c r="H386" s="166"/>
      <c r="I386" s="166"/>
      <c r="J386" s="147"/>
      <c r="K386" s="248"/>
      <c r="L386" s="147"/>
    </row>
    <row r="387" spans="1:12">
      <c r="A387" s="147"/>
      <c r="B387" s="147"/>
      <c r="C387" s="147"/>
      <c r="D387" s="147"/>
      <c r="E387" s="147"/>
      <c r="F387" s="147"/>
      <c r="G387" s="147"/>
      <c r="H387" s="166"/>
      <c r="I387" s="166"/>
      <c r="J387" s="147"/>
      <c r="K387" s="248"/>
      <c r="L387" s="147"/>
    </row>
    <row r="388" spans="1:12">
      <c r="A388" s="147"/>
      <c r="B388" s="147"/>
      <c r="C388" s="147"/>
      <c r="D388" s="147"/>
      <c r="E388" s="147"/>
      <c r="F388" s="147"/>
      <c r="G388" s="147"/>
      <c r="H388" s="166"/>
      <c r="I388" s="166"/>
      <c r="J388" s="147"/>
      <c r="K388" s="248"/>
      <c r="L388" s="147"/>
    </row>
    <row r="389" spans="1:12">
      <c r="A389" s="147"/>
      <c r="B389" s="147"/>
      <c r="C389" s="147"/>
      <c r="D389" s="147"/>
      <c r="E389" s="147"/>
      <c r="F389" s="147"/>
      <c r="G389" s="147"/>
      <c r="H389" s="166"/>
      <c r="I389" s="166"/>
      <c r="J389" s="147"/>
      <c r="K389" s="248"/>
      <c r="L389" s="147"/>
    </row>
    <row r="390" spans="1:12">
      <c r="A390" s="147"/>
      <c r="B390" s="147"/>
      <c r="C390" s="147"/>
      <c r="D390" s="147"/>
      <c r="E390" s="147"/>
      <c r="F390" s="147"/>
      <c r="G390" s="147"/>
      <c r="H390" s="166"/>
      <c r="I390" s="166"/>
      <c r="J390" s="147"/>
      <c r="K390" s="248"/>
      <c r="L390" s="147"/>
    </row>
    <row r="391" spans="1:12">
      <c r="A391" s="147"/>
      <c r="B391" s="147"/>
      <c r="C391" s="147"/>
      <c r="D391" s="147"/>
      <c r="E391" s="147"/>
      <c r="F391" s="147"/>
      <c r="G391" s="147"/>
      <c r="H391" s="166"/>
      <c r="I391" s="166"/>
      <c r="J391" s="147"/>
      <c r="K391" s="248"/>
      <c r="L391" s="147"/>
    </row>
    <row r="392" spans="1:12">
      <c r="A392" s="147"/>
      <c r="B392" s="147"/>
      <c r="C392" s="147"/>
      <c r="D392" s="147"/>
      <c r="E392" s="147"/>
      <c r="F392" s="147"/>
      <c r="G392" s="147"/>
      <c r="H392" s="166"/>
      <c r="I392" s="166"/>
      <c r="J392" s="147"/>
      <c r="K392" s="248"/>
      <c r="L392" s="147"/>
    </row>
    <row r="393" spans="1:12">
      <c r="A393" s="147"/>
      <c r="B393" s="147"/>
      <c r="C393" s="147"/>
      <c r="D393" s="147"/>
      <c r="E393" s="147"/>
      <c r="F393" s="147"/>
      <c r="G393" s="147"/>
      <c r="H393" s="166"/>
      <c r="I393" s="166"/>
      <c r="J393" s="147"/>
      <c r="K393" s="248"/>
      <c r="L393" s="147"/>
    </row>
    <row r="394" spans="1:12">
      <c r="A394" s="147"/>
      <c r="B394" s="147"/>
      <c r="C394" s="147"/>
      <c r="D394" s="147"/>
      <c r="E394" s="147"/>
      <c r="F394" s="147"/>
      <c r="G394" s="147"/>
      <c r="H394" s="166"/>
      <c r="I394" s="166"/>
      <c r="J394" s="147"/>
      <c r="K394" s="248"/>
      <c r="L394" s="147"/>
    </row>
    <row r="395" spans="1:12">
      <c r="A395" s="147"/>
      <c r="B395" s="147"/>
      <c r="C395" s="147"/>
      <c r="D395" s="147"/>
      <c r="E395" s="147"/>
      <c r="F395" s="147"/>
      <c r="G395" s="147"/>
      <c r="H395" s="166"/>
      <c r="I395" s="166"/>
      <c r="J395" s="147"/>
      <c r="K395" s="248"/>
      <c r="L395" s="147"/>
    </row>
    <row r="396" spans="1:12">
      <c r="A396" s="147"/>
      <c r="B396" s="147"/>
      <c r="C396" s="147"/>
      <c r="D396" s="147"/>
      <c r="E396" s="147"/>
      <c r="F396" s="147"/>
      <c r="G396" s="147"/>
      <c r="H396" s="166"/>
      <c r="I396" s="166"/>
      <c r="J396" s="147"/>
      <c r="K396" s="248"/>
      <c r="L396" s="147"/>
    </row>
    <row r="397" spans="1:12">
      <c r="A397" s="147"/>
      <c r="B397" s="147"/>
      <c r="C397" s="147"/>
      <c r="D397" s="147"/>
      <c r="E397" s="147"/>
      <c r="F397" s="147"/>
      <c r="G397" s="147"/>
      <c r="H397" s="166"/>
      <c r="I397" s="166"/>
      <c r="J397" s="147"/>
      <c r="K397" s="248"/>
      <c r="L397" s="147"/>
    </row>
    <row r="398" spans="1:12">
      <c r="A398" s="147"/>
      <c r="B398" s="147"/>
      <c r="C398" s="147"/>
      <c r="D398" s="147"/>
      <c r="E398" s="147"/>
      <c r="F398" s="147"/>
      <c r="G398" s="147"/>
      <c r="H398" s="166"/>
      <c r="I398" s="166"/>
      <c r="J398" s="147"/>
      <c r="K398" s="248"/>
      <c r="L398" s="147"/>
    </row>
    <row r="399" spans="1:12">
      <c r="A399" s="147"/>
      <c r="B399" s="147"/>
      <c r="C399" s="147"/>
      <c r="D399" s="147"/>
      <c r="E399" s="147"/>
      <c r="F399" s="147"/>
      <c r="G399" s="147"/>
      <c r="H399" s="166"/>
      <c r="I399" s="166"/>
      <c r="J399" s="147"/>
      <c r="K399" s="248"/>
      <c r="L399" s="147"/>
    </row>
    <row r="400" spans="1:12">
      <c r="A400" s="147"/>
      <c r="B400" s="147"/>
      <c r="C400" s="147"/>
      <c r="D400" s="147"/>
      <c r="E400" s="147"/>
      <c r="F400" s="147"/>
      <c r="G400" s="147"/>
      <c r="H400" s="166"/>
      <c r="I400" s="166"/>
      <c r="J400" s="147"/>
      <c r="K400" s="248"/>
      <c r="L400" s="147"/>
    </row>
    <row r="401" spans="1:12">
      <c r="A401" s="147"/>
      <c r="B401" s="147"/>
      <c r="C401" s="147"/>
      <c r="D401" s="147"/>
      <c r="E401" s="147"/>
      <c r="F401" s="147"/>
      <c r="G401" s="147"/>
      <c r="H401" s="166"/>
      <c r="I401" s="166"/>
      <c r="J401" s="147"/>
      <c r="K401" s="248"/>
      <c r="L401" s="147"/>
    </row>
    <row r="402" spans="1:12">
      <c r="A402" s="147"/>
      <c r="B402" s="147"/>
      <c r="C402" s="147"/>
      <c r="D402" s="147"/>
      <c r="E402" s="147"/>
      <c r="F402" s="147"/>
      <c r="G402" s="147"/>
      <c r="H402" s="166"/>
      <c r="I402" s="166"/>
      <c r="J402" s="147"/>
      <c r="K402" s="248"/>
      <c r="L402" s="147"/>
    </row>
    <row r="403" spans="1:12">
      <c r="A403" s="147"/>
      <c r="B403" s="147"/>
      <c r="C403" s="147"/>
      <c r="D403" s="147"/>
      <c r="E403" s="147"/>
      <c r="F403" s="147"/>
      <c r="G403" s="147"/>
      <c r="H403" s="166"/>
      <c r="I403" s="166"/>
      <c r="J403" s="147"/>
      <c r="K403" s="248"/>
      <c r="L403" s="147"/>
    </row>
    <row r="404" spans="1:12">
      <c r="A404" s="147"/>
      <c r="B404" s="147"/>
      <c r="C404" s="147"/>
      <c r="D404" s="147"/>
      <c r="E404" s="147"/>
      <c r="F404" s="147"/>
      <c r="G404" s="147"/>
      <c r="H404" s="166"/>
      <c r="I404" s="166"/>
      <c r="J404" s="147"/>
      <c r="K404" s="248"/>
      <c r="L404" s="147"/>
    </row>
    <row r="405" spans="1:12">
      <c r="A405" s="147"/>
      <c r="B405" s="147"/>
      <c r="C405" s="147"/>
      <c r="D405" s="147"/>
      <c r="E405" s="147"/>
      <c r="F405" s="147"/>
      <c r="G405" s="147"/>
      <c r="H405" s="166"/>
      <c r="I405" s="166"/>
      <c r="J405" s="147"/>
      <c r="K405" s="248"/>
      <c r="L405" s="147"/>
    </row>
    <row r="406" spans="1:12">
      <c r="A406" s="147"/>
      <c r="B406" s="147"/>
      <c r="C406" s="147"/>
      <c r="D406" s="147"/>
      <c r="E406" s="147"/>
      <c r="F406" s="147"/>
      <c r="G406" s="147"/>
      <c r="H406" s="166"/>
      <c r="I406" s="166"/>
      <c r="J406" s="147"/>
      <c r="K406" s="248"/>
      <c r="L406" s="147"/>
    </row>
    <row r="407" spans="1:12">
      <c r="A407" s="147"/>
      <c r="B407" s="147"/>
      <c r="C407" s="147"/>
      <c r="D407" s="147"/>
      <c r="E407" s="147"/>
      <c r="F407" s="147"/>
      <c r="G407" s="147"/>
      <c r="H407" s="166"/>
      <c r="I407" s="166"/>
      <c r="J407" s="147"/>
      <c r="K407" s="248"/>
      <c r="L407" s="147"/>
    </row>
    <row r="408" spans="1:12">
      <c r="A408" s="147"/>
      <c r="B408" s="147"/>
      <c r="C408" s="147"/>
      <c r="D408" s="147"/>
      <c r="E408" s="147"/>
      <c r="F408" s="147"/>
      <c r="G408" s="147"/>
      <c r="H408" s="166"/>
      <c r="I408" s="166"/>
      <c r="J408" s="147"/>
      <c r="K408" s="248"/>
      <c r="L408" s="147"/>
    </row>
    <row r="409" spans="1:12">
      <c r="A409" s="147"/>
      <c r="B409" s="147"/>
      <c r="C409" s="147"/>
      <c r="D409" s="147"/>
      <c r="E409" s="147"/>
      <c r="F409" s="147"/>
      <c r="G409" s="147"/>
      <c r="H409" s="166"/>
      <c r="I409" s="166"/>
      <c r="J409" s="147"/>
      <c r="K409" s="248"/>
      <c r="L409" s="147"/>
    </row>
    <row r="410" spans="1:12">
      <c r="A410" s="147"/>
      <c r="B410" s="147"/>
      <c r="C410" s="147"/>
      <c r="D410" s="147"/>
      <c r="E410" s="147"/>
      <c r="F410" s="147"/>
      <c r="G410" s="147"/>
      <c r="H410" s="166"/>
      <c r="I410" s="166"/>
      <c r="J410" s="147"/>
      <c r="K410" s="248"/>
      <c r="L410" s="147"/>
    </row>
    <row r="411" spans="1:12">
      <c r="A411" s="147"/>
      <c r="B411" s="147"/>
      <c r="C411" s="147"/>
      <c r="D411" s="147"/>
      <c r="E411" s="147"/>
      <c r="F411" s="147"/>
      <c r="G411" s="147"/>
      <c r="H411" s="166"/>
      <c r="I411" s="166"/>
      <c r="J411" s="147"/>
      <c r="K411" s="248"/>
      <c r="L411" s="147"/>
    </row>
    <row r="412" spans="1:12">
      <c r="A412" s="147"/>
      <c r="B412" s="147"/>
      <c r="C412" s="147"/>
      <c r="D412" s="147"/>
      <c r="E412" s="147"/>
      <c r="F412" s="147"/>
      <c r="G412" s="147"/>
      <c r="H412" s="166"/>
      <c r="I412" s="166"/>
      <c r="J412" s="147"/>
      <c r="K412" s="248"/>
      <c r="L412" s="147"/>
    </row>
    <row r="413" spans="1:12">
      <c r="A413" s="147"/>
      <c r="B413" s="147"/>
      <c r="C413" s="147"/>
      <c r="D413" s="147"/>
      <c r="E413" s="147"/>
      <c r="F413" s="147"/>
      <c r="G413" s="147"/>
      <c r="H413" s="166"/>
      <c r="I413" s="166"/>
      <c r="J413" s="147"/>
      <c r="K413" s="248"/>
      <c r="L413" s="147"/>
    </row>
    <row r="414" spans="1:12">
      <c r="A414" s="147"/>
      <c r="B414" s="147"/>
      <c r="C414" s="147"/>
      <c r="D414" s="147"/>
      <c r="E414" s="147"/>
      <c r="F414" s="147"/>
      <c r="G414" s="147"/>
      <c r="H414" s="166"/>
      <c r="I414" s="166"/>
      <c r="J414" s="147"/>
      <c r="K414" s="248"/>
      <c r="L414" s="147"/>
    </row>
    <row r="415" spans="1:12">
      <c r="A415" s="147"/>
      <c r="B415" s="147"/>
      <c r="C415" s="147"/>
      <c r="D415" s="147"/>
      <c r="E415" s="147"/>
      <c r="F415" s="147"/>
      <c r="G415" s="147"/>
      <c r="H415" s="166"/>
      <c r="I415" s="166"/>
      <c r="J415" s="147"/>
      <c r="K415" s="248"/>
      <c r="L415" s="147"/>
    </row>
    <row r="416" spans="1:12">
      <c r="A416" s="147"/>
      <c r="B416" s="147"/>
      <c r="C416" s="147"/>
      <c r="D416" s="147"/>
      <c r="E416" s="147"/>
      <c r="F416" s="147"/>
      <c r="G416" s="147"/>
      <c r="H416" s="166"/>
      <c r="I416" s="166"/>
      <c r="J416" s="147"/>
      <c r="K416" s="248"/>
      <c r="L416" s="147"/>
    </row>
    <row r="417" spans="1:12">
      <c r="A417" s="147"/>
      <c r="B417" s="147"/>
      <c r="C417" s="147"/>
      <c r="D417" s="147"/>
      <c r="E417" s="147"/>
      <c r="F417" s="147"/>
      <c r="G417" s="147"/>
      <c r="H417" s="166"/>
      <c r="I417" s="166"/>
      <c r="J417" s="147"/>
      <c r="K417" s="248"/>
      <c r="L417" s="147"/>
    </row>
    <row r="418" spans="1:12">
      <c r="A418" s="147"/>
      <c r="B418" s="147"/>
      <c r="C418" s="147"/>
      <c r="D418" s="147"/>
      <c r="E418" s="147"/>
      <c r="F418" s="147"/>
      <c r="G418" s="147"/>
      <c r="H418" s="166"/>
      <c r="I418" s="166"/>
      <c r="J418" s="147"/>
      <c r="K418" s="248"/>
      <c r="L418" s="147"/>
    </row>
    <row r="419" spans="1:12">
      <c r="A419" s="147"/>
      <c r="B419" s="147"/>
      <c r="C419" s="147"/>
      <c r="D419" s="147"/>
      <c r="E419" s="147"/>
      <c r="F419" s="147"/>
      <c r="G419" s="147"/>
      <c r="H419" s="166"/>
      <c r="I419" s="166"/>
      <c r="J419" s="147"/>
      <c r="K419" s="248"/>
      <c r="L419" s="147"/>
    </row>
    <row r="420" spans="1:12">
      <c r="A420" s="147"/>
      <c r="B420" s="147"/>
      <c r="C420" s="147"/>
      <c r="D420" s="147"/>
      <c r="E420" s="147"/>
      <c r="F420" s="147"/>
      <c r="G420" s="147"/>
      <c r="H420" s="166"/>
      <c r="I420" s="166"/>
      <c r="J420" s="147"/>
      <c r="K420" s="248"/>
      <c r="L420" s="147"/>
    </row>
    <row r="421" spans="1:12">
      <c r="A421" s="147"/>
      <c r="B421" s="147"/>
      <c r="C421" s="147"/>
      <c r="D421" s="147"/>
      <c r="E421" s="147"/>
      <c r="F421" s="147"/>
      <c r="G421" s="147"/>
      <c r="H421" s="166"/>
      <c r="I421" s="166"/>
      <c r="J421" s="147"/>
      <c r="K421" s="248"/>
      <c r="L421" s="147"/>
    </row>
    <row r="422" spans="1:12">
      <c r="A422" s="147"/>
      <c r="B422" s="147"/>
      <c r="C422" s="147"/>
      <c r="D422" s="147"/>
      <c r="E422" s="147"/>
      <c r="F422" s="147"/>
      <c r="G422" s="147"/>
      <c r="H422" s="166"/>
      <c r="I422" s="166"/>
      <c r="J422" s="147"/>
      <c r="K422" s="248"/>
      <c r="L422" s="147"/>
    </row>
    <row r="423" spans="1:12">
      <c r="A423" s="147"/>
      <c r="B423" s="147"/>
      <c r="C423" s="147"/>
      <c r="D423" s="147"/>
      <c r="E423" s="147"/>
      <c r="F423" s="147"/>
      <c r="G423" s="147"/>
      <c r="H423" s="166"/>
      <c r="I423" s="166"/>
      <c r="J423" s="147"/>
      <c r="K423" s="248"/>
      <c r="L423" s="147"/>
    </row>
    <row r="424" spans="1:12">
      <c r="A424" s="147"/>
      <c r="B424" s="147"/>
      <c r="C424" s="147"/>
      <c r="D424" s="147"/>
      <c r="E424" s="147"/>
      <c r="F424" s="147"/>
      <c r="G424" s="147"/>
      <c r="H424" s="166"/>
      <c r="I424" s="166"/>
      <c r="J424" s="147"/>
      <c r="K424" s="248"/>
      <c r="L424" s="147"/>
    </row>
    <row r="425" spans="1:12">
      <c r="A425" s="147"/>
      <c r="B425" s="147"/>
      <c r="C425" s="147"/>
      <c r="D425" s="147"/>
      <c r="E425" s="147"/>
      <c r="F425" s="147"/>
      <c r="G425" s="147"/>
      <c r="H425" s="166"/>
      <c r="I425" s="166"/>
      <c r="J425" s="147"/>
      <c r="K425" s="248"/>
      <c r="L425" s="147"/>
    </row>
    <row r="426" spans="1:12">
      <c r="A426" s="147"/>
      <c r="B426" s="147"/>
      <c r="C426" s="147"/>
      <c r="D426" s="147"/>
      <c r="E426" s="147"/>
      <c r="F426" s="147"/>
      <c r="G426" s="147"/>
      <c r="H426" s="166"/>
      <c r="I426" s="166"/>
      <c r="J426" s="147"/>
      <c r="K426" s="248"/>
      <c r="L426" s="147"/>
    </row>
    <row r="427" spans="1:12">
      <c r="A427" s="147"/>
      <c r="B427" s="147"/>
      <c r="C427" s="147"/>
      <c r="D427" s="147"/>
      <c r="E427" s="147"/>
      <c r="F427" s="147"/>
      <c r="G427" s="147"/>
      <c r="H427" s="166"/>
      <c r="I427" s="166"/>
      <c r="J427" s="147"/>
      <c r="K427" s="248"/>
      <c r="L427" s="147"/>
    </row>
    <row r="428" spans="1:12">
      <c r="A428" s="147"/>
      <c r="B428" s="147"/>
      <c r="C428" s="147"/>
      <c r="D428" s="147"/>
      <c r="E428" s="147"/>
      <c r="F428" s="147"/>
      <c r="G428" s="147"/>
      <c r="H428" s="166"/>
      <c r="I428" s="166"/>
      <c r="J428" s="147"/>
      <c r="K428" s="248"/>
      <c r="L428" s="147"/>
    </row>
    <row r="429" spans="1:12">
      <c r="A429" s="147"/>
      <c r="B429" s="147"/>
      <c r="C429" s="147"/>
      <c r="D429" s="147"/>
      <c r="E429" s="147"/>
      <c r="F429" s="147"/>
      <c r="G429" s="147"/>
      <c r="H429" s="166"/>
      <c r="I429" s="166"/>
      <c r="J429" s="147"/>
      <c r="K429" s="248"/>
      <c r="L429" s="147"/>
    </row>
    <row r="430" spans="1:12">
      <c r="A430" s="147"/>
      <c r="B430" s="147"/>
      <c r="C430" s="147"/>
      <c r="D430" s="147"/>
      <c r="E430" s="147"/>
      <c r="F430" s="147"/>
      <c r="G430" s="147"/>
      <c r="H430" s="166"/>
      <c r="I430" s="166"/>
      <c r="J430" s="147"/>
      <c r="K430" s="248"/>
      <c r="L430" s="147"/>
    </row>
    <row r="431" spans="1:12">
      <c r="A431" s="147"/>
      <c r="B431" s="147"/>
      <c r="C431" s="147"/>
      <c r="D431" s="147"/>
      <c r="E431" s="147"/>
      <c r="F431" s="147"/>
      <c r="G431" s="147"/>
      <c r="H431" s="166"/>
      <c r="I431" s="166"/>
      <c r="J431" s="147"/>
      <c r="K431" s="248"/>
      <c r="L431" s="147"/>
    </row>
    <row r="432" spans="1:12">
      <c r="A432" s="147"/>
      <c r="B432" s="147"/>
      <c r="C432" s="147"/>
      <c r="D432" s="147"/>
      <c r="E432" s="147"/>
      <c r="F432" s="147"/>
      <c r="G432" s="147"/>
      <c r="H432" s="166"/>
      <c r="I432" s="166"/>
      <c r="J432" s="147"/>
      <c r="K432" s="248"/>
      <c r="L432" s="147"/>
    </row>
    <row r="433" spans="1:12">
      <c r="A433" s="147"/>
      <c r="B433" s="147"/>
      <c r="C433" s="147"/>
      <c r="D433" s="147"/>
      <c r="E433" s="147"/>
      <c r="F433" s="147"/>
      <c r="G433" s="147"/>
      <c r="H433" s="166"/>
      <c r="I433" s="166"/>
      <c r="J433" s="147"/>
      <c r="K433" s="248"/>
      <c r="L433" s="147"/>
    </row>
    <row r="434" spans="1:12">
      <c r="A434" s="147"/>
      <c r="B434" s="147"/>
      <c r="C434" s="147"/>
      <c r="D434" s="147"/>
      <c r="E434" s="147"/>
      <c r="F434" s="147"/>
      <c r="G434" s="147"/>
      <c r="H434" s="166"/>
      <c r="I434" s="166"/>
      <c r="J434" s="147"/>
      <c r="K434" s="248"/>
      <c r="L434" s="147"/>
    </row>
    <row r="435" spans="1:12">
      <c r="A435" s="147"/>
      <c r="B435" s="147"/>
      <c r="C435" s="147"/>
      <c r="D435" s="147"/>
      <c r="E435" s="147"/>
      <c r="F435" s="147"/>
      <c r="G435" s="147"/>
      <c r="H435" s="166"/>
      <c r="I435" s="166"/>
      <c r="J435" s="147"/>
      <c r="K435" s="248"/>
      <c r="L435" s="147"/>
    </row>
    <row r="436" spans="1:12">
      <c r="A436" s="147"/>
      <c r="B436" s="147"/>
      <c r="C436" s="147"/>
      <c r="D436" s="147"/>
      <c r="E436" s="147"/>
      <c r="F436" s="147"/>
      <c r="G436" s="147"/>
      <c r="H436" s="166"/>
      <c r="I436" s="166"/>
      <c r="J436" s="147"/>
      <c r="K436" s="248"/>
      <c r="L436" s="147"/>
    </row>
    <row r="437" spans="1:12">
      <c r="A437" s="147"/>
      <c r="B437" s="147"/>
      <c r="C437" s="147"/>
      <c r="D437" s="147"/>
      <c r="E437" s="147"/>
      <c r="F437" s="147"/>
      <c r="G437" s="147"/>
      <c r="H437" s="166"/>
      <c r="I437" s="166"/>
      <c r="J437" s="147"/>
      <c r="K437" s="248"/>
      <c r="L437" s="147"/>
    </row>
    <row r="438" spans="1:12">
      <c r="A438" s="147"/>
      <c r="B438" s="147"/>
      <c r="C438" s="147"/>
      <c r="D438" s="147"/>
      <c r="E438" s="147"/>
      <c r="F438" s="147"/>
      <c r="G438" s="147"/>
      <c r="H438" s="166"/>
      <c r="I438" s="166"/>
      <c r="J438" s="147"/>
      <c r="K438" s="248"/>
      <c r="L438" s="147"/>
    </row>
    <row r="439" spans="1:12">
      <c r="A439" s="147"/>
      <c r="B439" s="147"/>
      <c r="C439" s="147"/>
      <c r="D439" s="147"/>
      <c r="E439" s="147"/>
      <c r="F439" s="147"/>
      <c r="G439" s="147"/>
      <c r="H439" s="166"/>
      <c r="I439" s="166"/>
      <c r="J439" s="147"/>
      <c r="K439" s="248"/>
      <c r="L439" s="147"/>
    </row>
    <row r="440" spans="1:12">
      <c r="A440" s="147"/>
      <c r="B440" s="147"/>
      <c r="C440" s="147"/>
      <c r="D440" s="147"/>
      <c r="E440" s="147"/>
      <c r="F440" s="147"/>
      <c r="G440" s="147"/>
      <c r="H440" s="166"/>
      <c r="I440" s="166"/>
      <c r="J440" s="147"/>
      <c r="K440" s="248"/>
      <c r="L440" s="147"/>
    </row>
    <row r="441" spans="1:12">
      <c r="A441" s="147"/>
      <c r="B441" s="147"/>
      <c r="C441" s="147"/>
      <c r="D441" s="147"/>
      <c r="E441" s="147"/>
      <c r="F441" s="147"/>
      <c r="G441" s="147"/>
      <c r="H441" s="166"/>
      <c r="I441" s="166"/>
      <c r="J441" s="147"/>
      <c r="K441" s="248"/>
      <c r="L441" s="147"/>
    </row>
    <row r="442" spans="1:12">
      <c r="A442" s="147"/>
      <c r="B442" s="147"/>
      <c r="C442" s="147"/>
      <c r="D442" s="147"/>
      <c r="E442" s="147"/>
      <c r="F442" s="147"/>
      <c r="G442" s="147"/>
      <c r="H442" s="166"/>
      <c r="I442" s="166"/>
      <c r="J442" s="147"/>
      <c r="K442" s="248"/>
      <c r="L442" s="147"/>
    </row>
    <row r="443" spans="1:12">
      <c r="A443" s="147"/>
      <c r="B443" s="147"/>
      <c r="C443" s="147"/>
      <c r="D443" s="147"/>
      <c r="E443" s="147"/>
      <c r="F443" s="147"/>
      <c r="G443" s="147"/>
      <c r="H443" s="166"/>
      <c r="I443" s="166"/>
      <c r="J443" s="147"/>
      <c r="K443" s="248"/>
      <c r="L443" s="147"/>
    </row>
    <row r="444" spans="1:12">
      <c r="A444" s="147"/>
      <c r="B444" s="147"/>
      <c r="C444" s="147"/>
      <c r="D444" s="147"/>
      <c r="E444" s="147"/>
      <c r="F444" s="147"/>
      <c r="G444" s="147"/>
      <c r="H444" s="166"/>
      <c r="I444" s="166"/>
      <c r="J444" s="147"/>
      <c r="K444" s="248"/>
      <c r="L444" s="147"/>
    </row>
    <row r="445" spans="1:12">
      <c r="A445" s="147"/>
      <c r="B445" s="147"/>
      <c r="C445" s="147"/>
      <c r="D445" s="147"/>
      <c r="E445" s="147"/>
      <c r="F445" s="147"/>
      <c r="G445" s="147"/>
      <c r="H445" s="166"/>
      <c r="I445" s="166"/>
      <c r="J445" s="147"/>
      <c r="K445" s="248"/>
      <c r="L445" s="147"/>
    </row>
    <row r="446" spans="1:12">
      <c r="A446" s="147"/>
      <c r="B446" s="147"/>
      <c r="C446" s="147"/>
      <c r="D446" s="147"/>
      <c r="E446" s="147"/>
      <c r="F446" s="147"/>
      <c r="G446" s="147"/>
      <c r="H446" s="166"/>
      <c r="I446" s="166"/>
      <c r="J446" s="147"/>
      <c r="K446" s="248"/>
      <c r="L446" s="147"/>
    </row>
    <row r="447" spans="1:12">
      <c r="A447" s="147"/>
      <c r="B447" s="147"/>
      <c r="C447" s="147"/>
      <c r="D447" s="147"/>
      <c r="E447" s="147"/>
      <c r="F447" s="147"/>
      <c r="G447" s="147"/>
      <c r="H447" s="166"/>
      <c r="I447" s="166"/>
      <c r="J447" s="147"/>
      <c r="K447" s="248"/>
      <c r="L447" s="147"/>
    </row>
    <row r="448" spans="1:12">
      <c r="A448" s="147"/>
      <c r="B448" s="147"/>
      <c r="C448" s="147"/>
      <c r="D448" s="147"/>
      <c r="E448" s="147"/>
      <c r="F448" s="147"/>
      <c r="G448" s="147"/>
      <c r="H448" s="166"/>
      <c r="I448" s="166"/>
      <c r="J448" s="147"/>
      <c r="K448" s="248"/>
      <c r="L448" s="147"/>
    </row>
    <row r="449" spans="1:12">
      <c r="A449" s="147"/>
      <c r="B449" s="147"/>
      <c r="C449" s="147"/>
      <c r="D449" s="147"/>
      <c r="E449" s="147"/>
      <c r="F449" s="147"/>
      <c r="G449" s="147"/>
      <c r="H449" s="166"/>
      <c r="I449" s="166"/>
      <c r="J449" s="147"/>
      <c r="K449" s="248"/>
      <c r="L449" s="147"/>
    </row>
    <row r="450" spans="1:12">
      <c r="A450" s="147"/>
      <c r="B450" s="147"/>
      <c r="C450" s="147"/>
      <c r="D450" s="147"/>
      <c r="E450" s="147"/>
      <c r="F450" s="147"/>
      <c r="G450" s="147"/>
      <c r="H450" s="166"/>
      <c r="I450" s="166"/>
      <c r="J450" s="147"/>
      <c r="K450" s="248"/>
      <c r="L450" s="147"/>
    </row>
    <row r="451" spans="1:12">
      <c r="A451" s="147"/>
      <c r="B451" s="147"/>
      <c r="C451" s="147"/>
      <c r="D451" s="147"/>
      <c r="E451" s="147"/>
      <c r="F451" s="147"/>
      <c r="G451" s="147"/>
      <c r="H451" s="166"/>
      <c r="I451" s="166"/>
      <c r="J451" s="147"/>
      <c r="K451" s="248"/>
      <c r="L451" s="147"/>
    </row>
    <row r="452" spans="1:12">
      <c r="A452" s="147"/>
      <c r="B452" s="147"/>
      <c r="C452" s="147"/>
      <c r="D452" s="147"/>
      <c r="E452" s="147"/>
      <c r="F452" s="147"/>
      <c r="G452" s="147"/>
      <c r="H452" s="166"/>
      <c r="I452" s="166"/>
      <c r="J452" s="147"/>
      <c r="K452" s="248"/>
      <c r="L452" s="147"/>
    </row>
    <row r="453" spans="1:12">
      <c r="A453" s="147"/>
      <c r="B453" s="147"/>
      <c r="C453" s="147"/>
      <c r="D453" s="147"/>
      <c r="E453" s="147"/>
      <c r="F453" s="147"/>
      <c r="G453" s="147"/>
      <c r="H453" s="166"/>
      <c r="I453" s="166"/>
      <c r="J453" s="147"/>
      <c r="K453" s="248"/>
      <c r="L453" s="147"/>
    </row>
    <row r="454" spans="1:12">
      <c r="A454" s="147"/>
      <c r="B454" s="147"/>
      <c r="C454" s="147"/>
      <c r="D454" s="147"/>
      <c r="E454" s="147"/>
      <c r="F454" s="147"/>
      <c r="G454" s="147"/>
      <c r="H454" s="166"/>
      <c r="I454" s="166"/>
      <c r="J454" s="147"/>
      <c r="K454" s="248"/>
      <c r="L454" s="147"/>
    </row>
    <row r="455" spans="1:12">
      <c r="A455" s="147"/>
      <c r="B455" s="147"/>
      <c r="C455" s="147"/>
      <c r="D455" s="147"/>
      <c r="E455" s="147"/>
      <c r="F455" s="147"/>
      <c r="G455" s="147"/>
      <c r="H455" s="166"/>
      <c r="I455" s="166"/>
      <c r="J455" s="147"/>
      <c r="K455" s="248"/>
      <c r="L455" s="147"/>
    </row>
    <row r="456" spans="1:12">
      <c r="A456" s="147"/>
      <c r="B456" s="147"/>
      <c r="C456" s="147"/>
      <c r="D456" s="147"/>
      <c r="E456" s="147"/>
      <c r="F456" s="147"/>
      <c r="G456" s="147"/>
      <c r="H456" s="166"/>
      <c r="I456" s="166"/>
      <c r="J456" s="147"/>
      <c r="K456" s="248"/>
      <c r="L456" s="147"/>
    </row>
    <row r="457" spans="1:12">
      <c r="A457" s="147"/>
      <c r="B457" s="147"/>
      <c r="C457" s="147"/>
      <c r="D457" s="147"/>
      <c r="E457" s="147"/>
      <c r="F457" s="147"/>
      <c r="G457" s="147"/>
      <c r="H457" s="166"/>
      <c r="I457" s="166"/>
      <c r="J457" s="147"/>
      <c r="K457" s="248"/>
      <c r="L457" s="147"/>
    </row>
    <row r="458" spans="1:12">
      <c r="A458" s="147"/>
      <c r="B458" s="147"/>
      <c r="C458" s="147"/>
      <c r="D458" s="147"/>
      <c r="E458" s="147"/>
      <c r="F458" s="147"/>
      <c r="G458" s="147"/>
      <c r="H458" s="166"/>
      <c r="I458" s="166"/>
      <c r="J458" s="147"/>
      <c r="K458" s="248"/>
      <c r="L458" s="147"/>
    </row>
    <row r="459" spans="1:12">
      <c r="A459" s="147"/>
      <c r="B459" s="147"/>
      <c r="C459" s="147"/>
      <c r="D459" s="147"/>
      <c r="E459" s="147"/>
      <c r="F459" s="147"/>
      <c r="G459" s="147"/>
      <c r="H459" s="166"/>
      <c r="I459" s="166"/>
      <c r="J459" s="147"/>
      <c r="K459" s="248"/>
      <c r="L459" s="147"/>
    </row>
    <row r="460" spans="1:12">
      <c r="A460" s="147"/>
      <c r="B460" s="147"/>
      <c r="C460" s="147"/>
      <c r="D460" s="147"/>
      <c r="E460" s="147"/>
      <c r="F460" s="147"/>
      <c r="G460" s="147"/>
      <c r="H460" s="166"/>
      <c r="I460" s="166"/>
      <c r="J460" s="147"/>
      <c r="K460" s="248"/>
      <c r="L460" s="147"/>
    </row>
    <row r="461" spans="1:12">
      <c r="A461" s="147"/>
      <c r="B461" s="147"/>
      <c r="C461" s="147"/>
      <c r="D461" s="147"/>
      <c r="E461" s="147"/>
      <c r="F461" s="147"/>
      <c r="G461" s="147"/>
      <c r="H461" s="166"/>
      <c r="I461" s="166"/>
      <c r="J461" s="147"/>
      <c r="K461" s="248"/>
      <c r="L461" s="147"/>
    </row>
    <row r="462" spans="1:12">
      <c r="A462" s="147"/>
      <c r="B462" s="147"/>
      <c r="C462" s="147"/>
      <c r="D462" s="147"/>
      <c r="E462" s="147"/>
      <c r="F462" s="147"/>
      <c r="G462" s="147"/>
      <c r="H462" s="166"/>
      <c r="I462" s="166"/>
      <c r="J462" s="147"/>
      <c r="K462" s="248"/>
      <c r="L462" s="147"/>
    </row>
    <row r="463" spans="1:12">
      <c r="A463" s="147"/>
      <c r="B463" s="147"/>
      <c r="C463" s="147"/>
      <c r="D463" s="147"/>
      <c r="E463" s="147"/>
      <c r="F463" s="147"/>
      <c r="G463" s="147"/>
      <c r="H463" s="166"/>
      <c r="I463" s="166"/>
      <c r="J463" s="147"/>
      <c r="K463" s="248"/>
      <c r="L463" s="147"/>
    </row>
    <row r="464" spans="1:12">
      <c r="A464" s="147"/>
      <c r="B464" s="147"/>
      <c r="C464" s="147"/>
      <c r="D464" s="147"/>
      <c r="E464" s="147"/>
      <c r="F464" s="147"/>
      <c r="G464" s="147"/>
      <c r="H464" s="166"/>
      <c r="I464" s="166"/>
      <c r="J464" s="147"/>
      <c r="K464" s="248"/>
      <c r="L464" s="147"/>
    </row>
    <row r="465" spans="1:12">
      <c r="A465" s="147"/>
      <c r="B465" s="147"/>
      <c r="C465" s="147"/>
      <c r="D465" s="147"/>
      <c r="E465" s="147"/>
      <c r="F465" s="147"/>
      <c r="G465" s="147"/>
      <c r="H465" s="166"/>
      <c r="I465" s="166"/>
      <c r="J465" s="147"/>
      <c r="K465" s="248"/>
      <c r="L465" s="147"/>
    </row>
    <row r="466" spans="1:12">
      <c r="A466" s="147"/>
      <c r="B466" s="147"/>
      <c r="C466" s="147"/>
      <c r="D466" s="147"/>
      <c r="E466" s="147"/>
      <c r="F466" s="147"/>
      <c r="G466" s="147"/>
      <c r="H466" s="166"/>
      <c r="I466" s="166"/>
      <c r="J466" s="147"/>
      <c r="K466" s="248"/>
      <c r="L466" s="147"/>
    </row>
    <row r="467" spans="1:12">
      <c r="A467" s="147"/>
      <c r="B467" s="147"/>
      <c r="C467" s="147"/>
      <c r="D467" s="147"/>
      <c r="E467" s="147"/>
      <c r="F467" s="147"/>
      <c r="G467" s="147"/>
      <c r="H467" s="166"/>
      <c r="I467" s="166"/>
      <c r="J467" s="147"/>
      <c r="K467" s="248"/>
      <c r="L467" s="147"/>
    </row>
    <row r="468" spans="1:12">
      <c r="A468" s="147"/>
      <c r="B468" s="147"/>
      <c r="C468" s="147"/>
      <c r="D468" s="147"/>
      <c r="E468" s="147"/>
      <c r="F468" s="147"/>
      <c r="G468" s="147"/>
      <c r="H468" s="166"/>
      <c r="I468" s="166"/>
      <c r="J468" s="147"/>
      <c r="K468" s="248"/>
      <c r="L468" s="147"/>
    </row>
    <row r="469" spans="1:12">
      <c r="A469" s="147"/>
      <c r="B469" s="147"/>
      <c r="C469" s="147"/>
      <c r="D469" s="147"/>
      <c r="E469" s="147"/>
      <c r="F469" s="147"/>
      <c r="G469" s="147"/>
      <c r="H469" s="166"/>
      <c r="I469" s="166"/>
      <c r="J469" s="147"/>
      <c r="K469" s="248"/>
      <c r="L469" s="147"/>
    </row>
    <row r="470" spans="1:12">
      <c r="A470" s="147"/>
      <c r="B470" s="147"/>
      <c r="C470" s="147"/>
      <c r="D470" s="147"/>
      <c r="E470" s="147"/>
      <c r="F470" s="147"/>
      <c r="G470" s="147"/>
      <c r="H470" s="166"/>
      <c r="I470" s="166"/>
      <c r="J470" s="147"/>
      <c r="K470" s="248"/>
      <c r="L470" s="147"/>
    </row>
    <row r="471" spans="1:12">
      <c r="A471" s="147"/>
      <c r="B471" s="147"/>
      <c r="C471" s="147"/>
      <c r="D471" s="147"/>
      <c r="E471" s="147"/>
      <c r="F471" s="147"/>
      <c r="G471" s="147"/>
      <c r="H471" s="166"/>
      <c r="I471" s="166"/>
      <c r="J471" s="147"/>
      <c r="K471" s="248"/>
      <c r="L471" s="147"/>
    </row>
    <row r="472" spans="1:12">
      <c r="A472" s="147"/>
      <c r="B472" s="147"/>
      <c r="C472" s="147"/>
      <c r="D472" s="147"/>
      <c r="E472" s="147"/>
      <c r="F472" s="147"/>
      <c r="G472" s="147"/>
      <c r="H472" s="166"/>
      <c r="I472" s="166"/>
      <c r="J472" s="147"/>
      <c r="K472" s="248"/>
      <c r="L472" s="147"/>
    </row>
    <row r="473" spans="1:12">
      <c r="A473" s="147"/>
      <c r="B473" s="147"/>
      <c r="C473" s="147"/>
      <c r="D473" s="147"/>
      <c r="E473" s="147"/>
      <c r="F473" s="147"/>
      <c r="G473" s="147"/>
      <c r="H473" s="166"/>
      <c r="I473" s="166"/>
      <c r="J473" s="147"/>
      <c r="K473" s="248"/>
      <c r="L473" s="147"/>
    </row>
    <row r="474" spans="1:12">
      <c r="A474" s="147"/>
      <c r="B474" s="147"/>
      <c r="C474" s="147"/>
      <c r="D474" s="147"/>
      <c r="E474" s="147"/>
      <c r="F474" s="147"/>
      <c r="G474" s="147"/>
      <c r="H474" s="166"/>
      <c r="I474" s="166"/>
      <c r="J474" s="147"/>
      <c r="K474" s="248"/>
      <c r="L474" s="147"/>
    </row>
    <row r="475" spans="1:12">
      <c r="A475" s="147"/>
      <c r="B475" s="147"/>
      <c r="C475" s="147"/>
      <c r="D475" s="147"/>
      <c r="E475" s="147"/>
      <c r="F475" s="147"/>
      <c r="G475" s="147"/>
      <c r="H475" s="166"/>
      <c r="I475" s="166"/>
      <c r="J475" s="147"/>
      <c r="K475" s="248"/>
      <c r="L475" s="147"/>
    </row>
    <row r="476" spans="1:12">
      <c r="A476" s="147"/>
      <c r="B476" s="147"/>
      <c r="C476" s="147"/>
      <c r="D476" s="147"/>
      <c r="E476" s="147"/>
      <c r="F476" s="147"/>
      <c r="G476" s="147"/>
      <c r="H476" s="166"/>
      <c r="I476" s="166"/>
      <c r="J476" s="147"/>
      <c r="K476" s="248"/>
      <c r="L476" s="147"/>
    </row>
    <row r="477" spans="1:12">
      <c r="A477" s="147"/>
      <c r="B477" s="147"/>
      <c r="C477" s="147"/>
      <c r="D477" s="147"/>
      <c r="E477" s="147"/>
      <c r="F477" s="147"/>
      <c r="G477" s="147"/>
      <c r="H477" s="166"/>
      <c r="I477" s="166"/>
      <c r="J477" s="147"/>
      <c r="K477" s="248"/>
      <c r="L477" s="147"/>
    </row>
    <row r="478" spans="1:12">
      <c r="A478" s="147"/>
      <c r="B478" s="147"/>
      <c r="C478" s="147"/>
      <c r="D478" s="147"/>
      <c r="E478" s="147"/>
      <c r="F478" s="147"/>
      <c r="G478" s="147"/>
      <c r="H478" s="166"/>
      <c r="I478" s="166"/>
      <c r="J478" s="147"/>
      <c r="K478" s="248"/>
      <c r="L478" s="147"/>
    </row>
    <row r="479" spans="1:12">
      <c r="A479" s="147"/>
      <c r="B479" s="147"/>
      <c r="C479" s="147"/>
      <c r="D479" s="147"/>
      <c r="E479" s="147"/>
      <c r="F479" s="147"/>
      <c r="G479" s="147"/>
      <c r="H479" s="166"/>
      <c r="I479" s="166"/>
      <c r="J479" s="147"/>
      <c r="K479" s="248"/>
      <c r="L479" s="147"/>
    </row>
    <row r="480" spans="1:12">
      <c r="A480" s="147"/>
      <c r="B480" s="147"/>
      <c r="C480" s="147"/>
      <c r="D480" s="147"/>
      <c r="E480" s="147"/>
      <c r="F480" s="147"/>
      <c r="G480" s="147"/>
      <c r="H480" s="166"/>
      <c r="I480" s="166"/>
      <c r="J480" s="147"/>
      <c r="K480" s="248"/>
      <c r="L480" s="147"/>
    </row>
    <row r="481" spans="1:12">
      <c r="A481" s="147"/>
      <c r="B481" s="147"/>
      <c r="C481" s="147"/>
      <c r="D481" s="147"/>
      <c r="E481" s="147"/>
      <c r="F481" s="147"/>
      <c r="G481" s="147"/>
      <c r="H481" s="166"/>
      <c r="I481" s="166"/>
      <c r="J481" s="147"/>
      <c r="K481" s="248"/>
      <c r="L481" s="147"/>
    </row>
    <row r="482" spans="1:12">
      <c r="A482" s="147"/>
      <c r="B482" s="147"/>
      <c r="C482" s="147"/>
      <c r="D482" s="147"/>
      <c r="E482" s="147"/>
      <c r="F482" s="147"/>
      <c r="G482" s="147"/>
      <c r="H482" s="166"/>
      <c r="I482" s="166"/>
      <c r="J482" s="147"/>
      <c r="K482" s="248"/>
      <c r="L482" s="147"/>
    </row>
    <row r="483" spans="1:12">
      <c r="A483" s="147"/>
      <c r="B483" s="147"/>
      <c r="C483" s="147"/>
      <c r="D483" s="147"/>
      <c r="E483" s="147"/>
      <c r="F483" s="147"/>
      <c r="G483" s="147"/>
      <c r="H483" s="166"/>
      <c r="I483" s="166"/>
      <c r="J483" s="147"/>
      <c r="K483" s="248"/>
      <c r="L483" s="147"/>
    </row>
    <row r="484" spans="1:12">
      <c r="A484" s="147"/>
      <c r="B484" s="147"/>
      <c r="C484" s="147"/>
      <c r="D484" s="147"/>
      <c r="E484" s="147"/>
      <c r="F484" s="147"/>
      <c r="G484" s="147"/>
      <c r="H484" s="166"/>
      <c r="I484" s="166"/>
      <c r="J484" s="147"/>
      <c r="K484" s="248"/>
      <c r="L484" s="147"/>
    </row>
    <row r="485" spans="1:12">
      <c r="A485" s="147"/>
      <c r="B485" s="147"/>
      <c r="C485" s="147"/>
      <c r="D485" s="147"/>
      <c r="E485" s="147"/>
      <c r="F485" s="147"/>
      <c r="G485" s="147"/>
      <c r="H485" s="166"/>
      <c r="I485" s="166"/>
      <c r="J485" s="147"/>
      <c r="K485" s="248"/>
      <c r="L485" s="147"/>
    </row>
    <row r="486" spans="1:12">
      <c r="A486" s="147"/>
      <c r="B486" s="147"/>
      <c r="C486" s="147"/>
      <c r="D486" s="147"/>
      <c r="E486" s="147"/>
      <c r="F486" s="147"/>
      <c r="G486" s="147"/>
      <c r="H486" s="166"/>
      <c r="I486" s="166"/>
      <c r="J486" s="147"/>
      <c r="K486" s="248"/>
      <c r="L486" s="147"/>
    </row>
    <row r="487" spans="1:12">
      <c r="A487" s="147"/>
      <c r="B487" s="147"/>
      <c r="C487" s="147"/>
      <c r="D487" s="147"/>
      <c r="E487" s="147"/>
      <c r="F487" s="147"/>
      <c r="G487" s="147"/>
      <c r="H487" s="166"/>
      <c r="I487" s="166"/>
      <c r="J487" s="147"/>
      <c r="K487" s="248"/>
      <c r="L487" s="147"/>
    </row>
    <row r="488" spans="1:12">
      <c r="A488" s="147"/>
      <c r="B488" s="147"/>
      <c r="C488" s="147"/>
      <c r="D488" s="147"/>
      <c r="E488" s="147"/>
      <c r="F488" s="147"/>
      <c r="G488" s="147"/>
      <c r="H488" s="166"/>
      <c r="I488" s="166"/>
      <c r="J488" s="147"/>
      <c r="K488" s="248"/>
      <c r="L488" s="147"/>
    </row>
    <row r="489" spans="1:12">
      <c r="A489" s="147"/>
      <c r="B489" s="147"/>
      <c r="C489" s="147"/>
      <c r="D489" s="147"/>
      <c r="E489" s="147"/>
      <c r="F489" s="147"/>
      <c r="G489" s="147"/>
      <c r="H489" s="166"/>
      <c r="I489" s="166"/>
      <c r="J489" s="147"/>
      <c r="K489" s="248"/>
      <c r="L489" s="147"/>
    </row>
    <row r="490" spans="1:12">
      <c r="A490" s="147"/>
      <c r="B490" s="147"/>
      <c r="C490" s="147"/>
      <c r="D490" s="147"/>
      <c r="E490" s="147"/>
      <c r="F490" s="147"/>
      <c r="G490" s="147"/>
      <c r="H490" s="166"/>
      <c r="I490" s="166"/>
      <c r="J490" s="147"/>
      <c r="K490" s="248"/>
      <c r="L490" s="147"/>
    </row>
    <row r="491" spans="1:12">
      <c r="A491" s="147"/>
      <c r="B491" s="147"/>
      <c r="C491" s="147"/>
      <c r="D491" s="147"/>
      <c r="E491" s="147"/>
      <c r="F491" s="147"/>
      <c r="G491" s="147"/>
      <c r="H491" s="166"/>
      <c r="I491" s="166"/>
      <c r="J491" s="147"/>
      <c r="K491" s="248"/>
      <c r="L491" s="147"/>
    </row>
    <row r="492" spans="1:12">
      <c r="A492" s="147"/>
      <c r="B492" s="147"/>
      <c r="C492" s="147"/>
      <c r="D492" s="147"/>
      <c r="E492" s="147"/>
      <c r="F492" s="147"/>
      <c r="G492" s="147"/>
      <c r="H492" s="166"/>
      <c r="I492" s="166"/>
      <c r="J492" s="147"/>
      <c r="K492" s="248"/>
      <c r="L492" s="147"/>
    </row>
    <row r="493" spans="1:12">
      <c r="A493" s="147"/>
      <c r="B493" s="147"/>
      <c r="C493" s="147"/>
      <c r="D493" s="147"/>
      <c r="E493" s="147"/>
      <c r="F493" s="147"/>
      <c r="G493" s="147"/>
      <c r="H493" s="166"/>
      <c r="I493" s="166"/>
      <c r="J493" s="147"/>
      <c r="K493" s="248"/>
      <c r="L493" s="147"/>
    </row>
    <row r="494" spans="1:12">
      <c r="A494" s="147"/>
      <c r="B494" s="147"/>
      <c r="C494" s="147"/>
      <c r="D494" s="147"/>
      <c r="E494" s="147"/>
      <c r="F494" s="147"/>
      <c r="G494" s="147"/>
      <c r="H494" s="166"/>
      <c r="I494" s="166"/>
      <c r="J494" s="147"/>
      <c r="K494" s="248"/>
      <c r="L494" s="147"/>
    </row>
    <row r="495" spans="1:12">
      <c r="A495" s="147"/>
      <c r="B495" s="147"/>
      <c r="C495" s="147"/>
      <c r="D495" s="147"/>
      <c r="E495" s="147"/>
      <c r="F495" s="147"/>
      <c r="G495" s="147"/>
      <c r="H495" s="166"/>
      <c r="I495" s="166"/>
      <c r="J495" s="147"/>
      <c r="K495" s="248"/>
      <c r="L495" s="147"/>
    </row>
    <row r="496" spans="1:12">
      <c r="A496" s="147"/>
      <c r="B496" s="147"/>
      <c r="C496" s="147"/>
      <c r="D496" s="147"/>
      <c r="E496" s="147"/>
      <c r="F496" s="147"/>
      <c r="G496" s="147"/>
      <c r="H496" s="166"/>
      <c r="I496" s="166"/>
      <c r="J496" s="147"/>
      <c r="K496" s="248"/>
      <c r="L496" s="147"/>
    </row>
    <row r="497" spans="1:12">
      <c r="A497" s="147"/>
      <c r="B497" s="147"/>
      <c r="C497" s="147"/>
      <c r="D497" s="147"/>
      <c r="E497" s="147"/>
      <c r="F497" s="147"/>
      <c r="G497" s="147"/>
      <c r="H497" s="166"/>
      <c r="I497" s="166"/>
      <c r="J497" s="147"/>
      <c r="K497" s="248"/>
      <c r="L497" s="147"/>
    </row>
    <row r="498" spans="1:12">
      <c r="A498" s="147"/>
      <c r="B498" s="147"/>
      <c r="C498" s="147"/>
      <c r="D498" s="147"/>
      <c r="E498" s="147"/>
      <c r="F498" s="147"/>
      <c r="G498" s="147"/>
      <c r="H498" s="166"/>
      <c r="I498" s="166"/>
      <c r="J498" s="147"/>
      <c r="K498" s="248"/>
      <c r="L498" s="147"/>
    </row>
    <row r="499" spans="1:12">
      <c r="A499" s="147"/>
      <c r="B499" s="147"/>
      <c r="C499" s="147"/>
      <c r="D499" s="147"/>
      <c r="E499" s="147"/>
      <c r="F499" s="147"/>
      <c r="G499" s="147"/>
      <c r="H499" s="166"/>
      <c r="I499" s="166"/>
      <c r="J499" s="147"/>
      <c r="K499" s="248"/>
      <c r="L499" s="147"/>
    </row>
    <row r="500" spans="1:12">
      <c r="A500" s="147"/>
      <c r="B500" s="147"/>
      <c r="C500" s="147"/>
      <c r="D500" s="147"/>
      <c r="E500" s="147"/>
      <c r="F500" s="147"/>
      <c r="G500" s="147"/>
      <c r="H500" s="166"/>
      <c r="I500" s="166"/>
      <c r="J500" s="147"/>
      <c r="K500" s="248"/>
      <c r="L500" s="147"/>
    </row>
    <row r="501" spans="1:12">
      <c r="A501" s="147"/>
      <c r="B501" s="147"/>
      <c r="C501" s="147"/>
      <c r="D501" s="147"/>
      <c r="E501" s="147"/>
      <c r="F501" s="147"/>
      <c r="G501" s="147"/>
      <c r="H501" s="166"/>
      <c r="I501" s="166"/>
      <c r="J501" s="147"/>
      <c r="K501" s="248"/>
      <c r="L501" s="147"/>
    </row>
    <row r="502" spans="1:12">
      <c r="A502" s="147"/>
      <c r="B502" s="147"/>
      <c r="C502" s="147"/>
      <c r="D502" s="147"/>
      <c r="E502" s="147"/>
      <c r="F502" s="147"/>
      <c r="G502" s="147"/>
      <c r="H502" s="166"/>
      <c r="I502" s="166"/>
      <c r="J502" s="147"/>
      <c r="K502" s="248"/>
      <c r="L502" s="147"/>
    </row>
    <row r="503" spans="1:12">
      <c r="A503" s="147"/>
      <c r="B503" s="147"/>
      <c r="C503" s="147"/>
      <c r="D503" s="147"/>
      <c r="E503" s="147"/>
      <c r="F503" s="147"/>
      <c r="G503" s="147"/>
      <c r="H503" s="166"/>
      <c r="I503" s="166"/>
      <c r="J503" s="147"/>
      <c r="K503" s="248"/>
      <c r="L503" s="147"/>
    </row>
    <row r="504" spans="1:12">
      <c r="A504" s="147"/>
      <c r="B504" s="147"/>
      <c r="C504" s="147"/>
      <c r="D504" s="147"/>
      <c r="E504" s="147"/>
      <c r="F504" s="147"/>
      <c r="G504" s="147"/>
      <c r="H504" s="166"/>
      <c r="I504" s="166"/>
      <c r="J504" s="147"/>
      <c r="K504" s="248"/>
      <c r="L504" s="147"/>
    </row>
    <row r="505" spans="1:12">
      <c r="A505" s="147"/>
      <c r="B505" s="147"/>
      <c r="C505" s="147"/>
      <c r="D505" s="147"/>
      <c r="E505" s="147"/>
      <c r="F505" s="147"/>
      <c r="G505" s="147"/>
      <c r="H505" s="166"/>
      <c r="I505" s="166"/>
      <c r="J505" s="147"/>
      <c r="K505" s="248"/>
      <c r="L505" s="147"/>
    </row>
    <row r="506" spans="1:12">
      <c r="A506" s="147"/>
      <c r="B506" s="147"/>
      <c r="C506" s="147"/>
      <c r="D506" s="147"/>
      <c r="E506" s="147"/>
      <c r="F506" s="147"/>
      <c r="G506" s="147"/>
      <c r="H506" s="166"/>
      <c r="I506" s="166"/>
      <c r="J506" s="147"/>
      <c r="K506" s="248"/>
      <c r="L506" s="147"/>
    </row>
    <row r="507" spans="1:12">
      <c r="A507" s="147"/>
      <c r="B507" s="147"/>
      <c r="C507" s="147"/>
      <c r="D507" s="147"/>
      <c r="E507" s="147"/>
      <c r="F507" s="147"/>
      <c r="G507" s="147"/>
      <c r="H507" s="166"/>
      <c r="I507" s="166"/>
      <c r="J507" s="147"/>
      <c r="K507" s="248"/>
      <c r="L507" s="147"/>
    </row>
    <row r="508" spans="1:12">
      <c r="A508" s="147"/>
      <c r="B508" s="147"/>
      <c r="C508" s="147"/>
      <c r="D508" s="147"/>
      <c r="E508" s="147"/>
      <c r="F508" s="147"/>
      <c r="G508" s="147"/>
      <c r="H508" s="166"/>
      <c r="I508" s="166"/>
      <c r="J508" s="147"/>
      <c r="K508" s="248"/>
      <c r="L508" s="147"/>
    </row>
    <row r="509" spans="1:12">
      <c r="A509" s="147"/>
      <c r="B509" s="147"/>
      <c r="C509" s="147"/>
      <c r="D509" s="147"/>
      <c r="E509" s="147"/>
      <c r="F509" s="147"/>
      <c r="G509" s="147"/>
      <c r="H509" s="166"/>
      <c r="I509" s="166"/>
      <c r="J509" s="147"/>
      <c r="K509" s="248"/>
      <c r="L509" s="147"/>
    </row>
    <row r="510" spans="1:12">
      <c r="A510" s="147"/>
      <c r="B510" s="147"/>
      <c r="C510" s="147"/>
      <c r="D510" s="147"/>
      <c r="E510" s="147"/>
      <c r="F510" s="147"/>
      <c r="G510" s="147"/>
      <c r="H510" s="166"/>
      <c r="I510" s="166"/>
      <c r="J510" s="147"/>
      <c r="K510" s="248"/>
      <c r="L510" s="147"/>
    </row>
    <row r="511" spans="1:12">
      <c r="A511" s="147"/>
      <c r="B511" s="147"/>
      <c r="C511" s="147"/>
      <c r="D511" s="147"/>
      <c r="E511" s="147"/>
      <c r="F511" s="147"/>
      <c r="G511" s="147"/>
      <c r="H511" s="166"/>
      <c r="I511" s="166"/>
      <c r="J511" s="147"/>
      <c r="K511" s="248"/>
      <c r="L511" s="147"/>
    </row>
    <row r="512" spans="1:12">
      <c r="A512" s="147"/>
      <c r="B512" s="147"/>
      <c r="C512" s="147"/>
      <c r="D512" s="147"/>
      <c r="E512" s="147"/>
      <c r="F512" s="147"/>
      <c r="G512" s="147"/>
      <c r="H512" s="166"/>
      <c r="I512" s="166"/>
      <c r="J512" s="147"/>
      <c r="K512" s="248"/>
      <c r="L512" s="147"/>
    </row>
    <row r="513" spans="1:12">
      <c r="A513" s="147"/>
      <c r="B513" s="147"/>
      <c r="C513" s="147"/>
      <c r="D513" s="147"/>
      <c r="E513" s="147"/>
      <c r="F513" s="147"/>
      <c r="G513" s="147"/>
      <c r="H513" s="166"/>
      <c r="I513" s="166"/>
      <c r="J513" s="147"/>
      <c r="K513" s="248"/>
      <c r="L513" s="147"/>
    </row>
    <row r="514" spans="1:12">
      <c r="A514" s="147"/>
      <c r="B514" s="147"/>
      <c r="C514" s="147"/>
      <c r="D514" s="147"/>
      <c r="E514" s="147"/>
      <c r="F514" s="147"/>
      <c r="G514" s="147"/>
      <c r="H514" s="166"/>
      <c r="I514" s="166"/>
      <c r="J514" s="147"/>
      <c r="K514" s="248"/>
      <c r="L514" s="147"/>
    </row>
    <row r="515" spans="1:12">
      <c r="A515" s="147"/>
      <c r="B515" s="147"/>
      <c r="C515" s="147"/>
      <c r="D515" s="147"/>
      <c r="E515" s="147"/>
      <c r="F515" s="147"/>
      <c r="G515" s="147"/>
      <c r="H515" s="166"/>
      <c r="I515" s="166"/>
      <c r="J515" s="147"/>
      <c r="K515" s="248"/>
      <c r="L515" s="147"/>
    </row>
    <row r="516" spans="1:12">
      <c r="A516" s="147"/>
      <c r="B516" s="147"/>
      <c r="C516" s="147"/>
      <c r="D516" s="147"/>
      <c r="E516" s="147"/>
      <c r="F516" s="147"/>
      <c r="G516" s="147"/>
      <c r="H516" s="166"/>
      <c r="I516" s="166"/>
      <c r="J516" s="147"/>
      <c r="K516" s="248"/>
      <c r="L516" s="147"/>
    </row>
    <row r="517" spans="1:12">
      <c r="A517" s="147"/>
      <c r="B517" s="147"/>
      <c r="C517" s="147"/>
      <c r="D517" s="147"/>
      <c r="E517" s="147"/>
      <c r="F517" s="147"/>
      <c r="G517" s="147"/>
      <c r="H517" s="166"/>
      <c r="I517" s="166"/>
      <c r="J517" s="147"/>
      <c r="K517" s="248"/>
      <c r="L517" s="147"/>
    </row>
    <row r="518" spans="1:12">
      <c r="A518" s="147"/>
      <c r="B518" s="147"/>
      <c r="C518" s="147"/>
      <c r="D518" s="147"/>
      <c r="E518" s="147"/>
      <c r="F518" s="147"/>
      <c r="G518" s="147"/>
      <c r="H518" s="166"/>
      <c r="I518" s="166"/>
      <c r="J518" s="147"/>
      <c r="K518" s="248"/>
      <c r="L518" s="147"/>
    </row>
    <row r="519" spans="1:12">
      <c r="A519" s="147"/>
      <c r="B519" s="147"/>
      <c r="C519" s="147"/>
      <c r="D519" s="147"/>
      <c r="E519" s="147"/>
      <c r="F519" s="147"/>
      <c r="G519" s="147"/>
      <c r="H519" s="166"/>
      <c r="I519" s="166"/>
      <c r="J519" s="147"/>
      <c r="K519" s="248"/>
      <c r="L519" s="147"/>
    </row>
    <row r="520" spans="1:12">
      <c r="A520" s="147"/>
      <c r="B520" s="147"/>
      <c r="C520" s="147"/>
      <c r="D520" s="147"/>
      <c r="E520" s="147"/>
      <c r="F520" s="147"/>
      <c r="G520" s="147"/>
      <c r="H520" s="166"/>
      <c r="I520" s="166"/>
      <c r="J520" s="147"/>
      <c r="K520" s="248"/>
      <c r="L520" s="147"/>
    </row>
    <row r="521" spans="1:12">
      <c r="A521" s="147"/>
      <c r="B521" s="147"/>
      <c r="C521" s="147"/>
      <c r="D521" s="147"/>
      <c r="E521" s="147"/>
      <c r="F521" s="147"/>
      <c r="G521" s="147"/>
      <c r="H521" s="166"/>
      <c r="I521" s="166"/>
      <c r="J521" s="147"/>
      <c r="K521" s="248"/>
      <c r="L521" s="147"/>
    </row>
    <row r="522" spans="1:12">
      <c r="A522" s="147"/>
      <c r="B522" s="147"/>
      <c r="C522" s="147"/>
      <c r="D522" s="147"/>
      <c r="E522" s="147"/>
      <c r="F522" s="147"/>
      <c r="G522" s="147"/>
      <c r="H522" s="166"/>
      <c r="I522" s="166"/>
      <c r="J522" s="147"/>
      <c r="K522" s="248"/>
      <c r="L522" s="147"/>
    </row>
    <row r="523" spans="1:12">
      <c r="A523" s="147"/>
      <c r="B523" s="147"/>
      <c r="C523" s="147"/>
      <c r="D523" s="147"/>
      <c r="E523" s="147"/>
      <c r="F523" s="147"/>
      <c r="G523" s="147"/>
      <c r="H523" s="166"/>
      <c r="I523" s="166"/>
      <c r="J523" s="147"/>
      <c r="K523" s="248"/>
      <c r="L523" s="147"/>
    </row>
    <row r="524" spans="1:12">
      <c r="A524" s="147"/>
      <c r="B524" s="147"/>
      <c r="C524" s="147"/>
      <c r="D524" s="147"/>
      <c r="E524" s="147"/>
      <c r="F524" s="147"/>
      <c r="G524" s="147"/>
      <c r="H524" s="166"/>
      <c r="I524" s="166"/>
      <c r="J524" s="147"/>
      <c r="K524" s="248"/>
      <c r="L524" s="147"/>
    </row>
    <row r="525" spans="1:12">
      <c r="A525" s="147"/>
      <c r="B525" s="147"/>
      <c r="C525" s="147"/>
      <c r="D525" s="147"/>
      <c r="E525" s="147"/>
      <c r="F525" s="147"/>
      <c r="G525" s="147"/>
      <c r="H525" s="166"/>
      <c r="I525" s="166"/>
      <c r="J525" s="147"/>
      <c r="K525" s="248"/>
      <c r="L525" s="147"/>
    </row>
    <row r="526" spans="1:12">
      <c r="A526" s="147"/>
      <c r="B526" s="147"/>
      <c r="C526" s="147"/>
      <c r="D526" s="147"/>
      <c r="E526" s="147"/>
      <c r="F526" s="147"/>
      <c r="G526" s="147"/>
      <c r="H526" s="166"/>
      <c r="I526" s="166"/>
      <c r="J526" s="147"/>
      <c r="K526" s="248"/>
      <c r="L526" s="147"/>
    </row>
    <row r="527" spans="1:12">
      <c r="A527" s="147"/>
      <c r="B527" s="147"/>
      <c r="C527" s="147"/>
      <c r="D527" s="147"/>
      <c r="E527" s="147"/>
      <c r="F527" s="147"/>
      <c r="G527" s="147"/>
      <c r="H527" s="166"/>
      <c r="I527" s="166"/>
      <c r="J527" s="147"/>
      <c r="K527" s="248"/>
      <c r="L527" s="147"/>
    </row>
    <row r="528" spans="1:12">
      <c r="A528" s="147"/>
      <c r="B528" s="147"/>
      <c r="C528" s="147"/>
      <c r="D528" s="147"/>
      <c r="E528" s="147"/>
      <c r="F528" s="147"/>
      <c r="G528" s="147"/>
      <c r="H528" s="166"/>
      <c r="I528" s="166"/>
      <c r="J528" s="147"/>
      <c r="K528" s="248"/>
      <c r="L528" s="147"/>
    </row>
    <row r="529" spans="1:12">
      <c r="A529" s="147"/>
      <c r="B529" s="147"/>
      <c r="C529" s="147"/>
      <c r="D529" s="147"/>
      <c r="E529" s="147"/>
      <c r="F529" s="147"/>
      <c r="G529" s="147"/>
      <c r="H529" s="166"/>
      <c r="I529" s="166"/>
      <c r="J529" s="147"/>
      <c r="K529" s="248"/>
      <c r="L529" s="147"/>
    </row>
    <row r="530" spans="1:12">
      <c r="A530" s="356"/>
      <c r="B530" s="356"/>
      <c r="C530" s="356"/>
      <c r="D530" s="356"/>
      <c r="E530" s="356"/>
      <c r="F530" s="356"/>
      <c r="G530" s="356"/>
      <c r="H530" s="357"/>
      <c r="I530" s="357"/>
      <c r="J530" s="356"/>
      <c r="K530" s="358"/>
      <c r="L530" s="356"/>
    </row>
    <row r="531" spans="1:12">
      <c r="A531" s="356"/>
      <c r="B531" s="356"/>
      <c r="C531" s="356"/>
      <c r="D531" s="356"/>
      <c r="E531" s="356"/>
      <c r="F531" s="356"/>
      <c r="G531" s="356"/>
      <c r="H531" s="357"/>
      <c r="I531" s="357"/>
      <c r="J531" s="356"/>
      <c r="K531" s="358"/>
      <c r="L531" s="356"/>
    </row>
    <row r="532" spans="1:12">
      <c r="A532" s="356"/>
      <c r="B532" s="356"/>
      <c r="C532" s="356"/>
      <c r="D532" s="356"/>
      <c r="E532" s="356"/>
      <c r="F532" s="356"/>
      <c r="G532" s="356"/>
      <c r="H532" s="357"/>
      <c r="I532" s="357"/>
      <c r="J532" s="356"/>
      <c r="K532" s="358"/>
      <c r="L532" s="356"/>
    </row>
    <row r="533" spans="1:12">
      <c r="A533" s="356"/>
      <c r="B533" s="356"/>
      <c r="C533" s="356"/>
      <c r="D533" s="356"/>
      <c r="E533" s="356"/>
      <c r="F533" s="356"/>
      <c r="G533" s="356"/>
      <c r="H533" s="357"/>
      <c r="I533" s="357"/>
      <c r="J533" s="356"/>
      <c r="K533" s="358"/>
      <c r="L533" s="356"/>
    </row>
    <row r="534" spans="1:12">
      <c r="A534" s="356"/>
      <c r="B534" s="356"/>
      <c r="C534" s="356"/>
      <c r="D534" s="356"/>
      <c r="E534" s="356"/>
      <c r="F534" s="356"/>
      <c r="G534" s="356"/>
      <c r="H534" s="357"/>
      <c r="I534" s="357"/>
      <c r="J534" s="356"/>
      <c r="K534" s="358"/>
      <c r="L534" s="356"/>
    </row>
    <row r="535" spans="1:12">
      <c r="A535" s="356"/>
      <c r="B535" s="356"/>
      <c r="C535" s="356"/>
      <c r="D535" s="356"/>
      <c r="E535" s="356"/>
      <c r="F535" s="356"/>
      <c r="G535" s="356"/>
      <c r="H535" s="357"/>
      <c r="I535" s="357"/>
      <c r="J535" s="356"/>
      <c r="K535" s="358"/>
      <c r="L535" s="356"/>
    </row>
    <row r="536" spans="1:12">
      <c r="A536" s="356"/>
      <c r="B536" s="356"/>
      <c r="C536" s="356"/>
      <c r="D536" s="356"/>
      <c r="E536" s="356"/>
      <c r="F536" s="356"/>
      <c r="G536" s="356"/>
      <c r="H536" s="357"/>
      <c r="I536" s="357"/>
      <c r="J536" s="356"/>
      <c r="K536" s="358"/>
      <c r="L536" s="356"/>
    </row>
    <row r="537" spans="1:12">
      <c r="A537" s="356"/>
      <c r="B537" s="356"/>
      <c r="C537" s="356"/>
      <c r="D537" s="356"/>
      <c r="E537" s="356"/>
      <c r="F537" s="356"/>
      <c r="G537" s="356"/>
      <c r="H537" s="357"/>
      <c r="I537" s="357"/>
      <c r="J537" s="356"/>
      <c r="K537" s="358"/>
      <c r="L537" s="356"/>
    </row>
    <row r="538" spans="1:12">
      <c r="A538" s="356"/>
      <c r="B538" s="356"/>
      <c r="C538" s="356"/>
      <c r="D538" s="356"/>
      <c r="E538" s="356"/>
      <c r="F538" s="356"/>
      <c r="G538" s="356"/>
      <c r="H538" s="357"/>
      <c r="I538" s="357"/>
      <c r="J538" s="356"/>
      <c r="K538" s="358"/>
      <c r="L538" s="356"/>
    </row>
    <row r="539" spans="1:12">
      <c r="A539" s="356"/>
      <c r="B539" s="356"/>
      <c r="C539" s="356"/>
      <c r="D539" s="356"/>
      <c r="E539" s="356"/>
      <c r="F539" s="356"/>
      <c r="G539" s="356"/>
      <c r="H539" s="357"/>
      <c r="I539" s="357"/>
      <c r="J539" s="356"/>
      <c r="K539" s="358"/>
      <c r="L539" s="356"/>
    </row>
    <row r="540" spans="1:12">
      <c r="A540" s="356"/>
      <c r="B540" s="356"/>
      <c r="C540" s="356"/>
      <c r="D540" s="356"/>
      <c r="E540" s="356"/>
      <c r="F540" s="356"/>
      <c r="G540" s="356"/>
      <c r="H540" s="357"/>
      <c r="I540" s="357"/>
      <c r="J540" s="356"/>
      <c r="K540" s="358"/>
      <c r="L540" s="356"/>
    </row>
    <row r="541" spans="1:12">
      <c r="A541" s="356"/>
      <c r="B541" s="356"/>
      <c r="C541" s="356"/>
      <c r="D541" s="356"/>
      <c r="E541" s="356"/>
      <c r="F541" s="356"/>
      <c r="G541" s="356"/>
      <c r="H541" s="357"/>
      <c r="I541" s="357"/>
      <c r="J541" s="356"/>
      <c r="K541" s="358"/>
      <c r="L541" s="356"/>
    </row>
    <row r="542" spans="1:12">
      <c r="A542" s="356"/>
      <c r="B542" s="356"/>
      <c r="C542" s="356"/>
      <c r="D542" s="356"/>
      <c r="E542" s="356"/>
      <c r="F542" s="356"/>
      <c r="G542" s="356"/>
      <c r="H542" s="357"/>
      <c r="I542" s="357"/>
      <c r="J542" s="356"/>
      <c r="K542" s="358"/>
      <c r="L542" s="356"/>
    </row>
    <row r="543" spans="1:12">
      <c r="A543" s="356"/>
      <c r="B543" s="356"/>
      <c r="C543" s="356"/>
      <c r="D543" s="356"/>
      <c r="E543" s="356"/>
      <c r="F543" s="356"/>
      <c r="G543" s="356"/>
      <c r="H543" s="357"/>
      <c r="I543" s="357"/>
      <c r="J543" s="356"/>
      <c r="K543" s="358"/>
      <c r="L543" s="356"/>
    </row>
    <row r="544" spans="1:12">
      <c r="A544" s="356"/>
      <c r="B544" s="356"/>
      <c r="C544" s="356"/>
      <c r="D544" s="356"/>
      <c r="E544" s="356"/>
      <c r="F544" s="356"/>
      <c r="G544" s="356"/>
      <c r="H544" s="357"/>
      <c r="I544" s="357"/>
      <c r="J544" s="356"/>
      <c r="K544" s="358"/>
      <c r="L544" s="356"/>
    </row>
    <row r="545" spans="1:12">
      <c r="A545" s="356"/>
      <c r="B545" s="356"/>
      <c r="C545" s="356"/>
      <c r="D545" s="356"/>
      <c r="E545" s="356"/>
      <c r="F545" s="356"/>
      <c r="G545" s="356"/>
      <c r="H545" s="357"/>
      <c r="I545" s="357"/>
      <c r="J545" s="356"/>
      <c r="K545" s="358"/>
      <c r="L545" s="356"/>
    </row>
    <row r="546" spans="1:12">
      <c r="A546" s="356"/>
      <c r="B546" s="356"/>
      <c r="C546" s="356"/>
      <c r="D546" s="356"/>
      <c r="E546" s="356"/>
      <c r="F546" s="356"/>
      <c r="G546" s="356"/>
      <c r="H546" s="357"/>
      <c r="I546" s="357"/>
      <c r="J546" s="356"/>
      <c r="K546" s="358"/>
      <c r="L546" s="356"/>
    </row>
    <row r="547" spans="1:12">
      <c r="A547" s="356"/>
      <c r="B547" s="356"/>
      <c r="C547" s="356"/>
      <c r="D547" s="356"/>
      <c r="E547" s="356"/>
      <c r="F547" s="356"/>
      <c r="G547" s="356"/>
      <c r="H547" s="357"/>
      <c r="I547" s="357"/>
      <c r="J547" s="356"/>
      <c r="K547" s="358"/>
      <c r="L547" s="356"/>
    </row>
    <row r="548" spans="1:12">
      <c r="A548" s="356"/>
      <c r="B548" s="356"/>
      <c r="C548" s="356"/>
      <c r="D548" s="356"/>
      <c r="E548" s="356"/>
      <c r="F548" s="356"/>
      <c r="G548" s="356"/>
      <c r="H548" s="357"/>
      <c r="I548" s="357"/>
      <c r="J548" s="356"/>
      <c r="K548" s="358"/>
      <c r="L548" s="356"/>
    </row>
    <row r="549" spans="1:12">
      <c r="A549" s="356"/>
      <c r="B549" s="356"/>
      <c r="C549" s="356"/>
      <c r="D549" s="356"/>
      <c r="E549" s="356"/>
      <c r="F549" s="356"/>
      <c r="G549" s="356"/>
      <c r="H549" s="357"/>
      <c r="I549" s="357"/>
      <c r="J549" s="356"/>
      <c r="K549" s="358"/>
      <c r="L549" s="356"/>
    </row>
    <row r="550" spans="1:12">
      <c r="A550" s="356"/>
      <c r="B550" s="356"/>
      <c r="C550" s="356"/>
      <c r="D550" s="356"/>
      <c r="E550" s="356"/>
      <c r="F550" s="356"/>
      <c r="G550" s="356"/>
      <c r="H550" s="357"/>
      <c r="I550" s="357"/>
      <c r="J550" s="356"/>
      <c r="K550" s="358"/>
      <c r="L550" s="356"/>
    </row>
    <row r="551" spans="1:12">
      <c r="A551" s="356"/>
      <c r="B551" s="356"/>
      <c r="C551" s="356"/>
      <c r="D551" s="356"/>
      <c r="E551" s="356"/>
      <c r="F551" s="356"/>
      <c r="G551" s="356"/>
      <c r="H551" s="357"/>
      <c r="I551" s="357"/>
      <c r="J551" s="356"/>
      <c r="K551" s="358"/>
      <c r="L551" s="356"/>
    </row>
    <row r="552" spans="1:12">
      <c r="A552" s="356"/>
      <c r="B552" s="356"/>
      <c r="C552" s="356"/>
      <c r="D552" s="356"/>
      <c r="E552" s="356"/>
      <c r="F552" s="356"/>
      <c r="G552" s="356"/>
      <c r="H552" s="357"/>
      <c r="I552" s="357"/>
      <c r="J552" s="356"/>
      <c r="K552" s="358"/>
      <c r="L552" s="356"/>
    </row>
    <row r="553" spans="1:12">
      <c r="A553" s="356"/>
      <c r="B553" s="356"/>
      <c r="C553" s="356"/>
      <c r="D553" s="356"/>
      <c r="E553" s="356"/>
      <c r="F553" s="356"/>
      <c r="G553" s="356"/>
      <c r="H553" s="357"/>
      <c r="I553" s="357"/>
      <c r="J553" s="356"/>
      <c r="K553" s="358"/>
      <c r="L553" s="356"/>
    </row>
    <row r="554" spans="1:12">
      <c r="A554" s="356"/>
      <c r="B554" s="356"/>
      <c r="C554" s="356"/>
      <c r="D554" s="356"/>
      <c r="E554" s="356"/>
      <c r="F554" s="356"/>
      <c r="G554" s="356"/>
      <c r="H554" s="357"/>
      <c r="I554" s="357"/>
      <c r="J554" s="356"/>
      <c r="K554" s="358"/>
      <c r="L554" s="356"/>
    </row>
    <row r="555" spans="1:12">
      <c r="A555" s="356"/>
      <c r="B555" s="356"/>
      <c r="C555" s="356"/>
      <c r="D555" s="356"/>
      <c r="E555" s="356"/>
      <c r="F555" s="356"/>
      <c r="G555" s="356"/>
      <c r="H555" s="357"/>
      <c r="I555" s="357"/>
      <c r="J555" s="356"/>
      <c r="K555" s="358"/>
      <c r="L555" s="356"/>
    </row>
    <row r="556" spans="1:12">
      <c r="A556" s="356"/>
      <c r="B556" s="356"/>
      <c r="C556" s="356"/>
      <c r="D556" s="356"/>
      <c r="E556" s="356"/>
      <c r="F556" s="356"/>
      <c r="G556" s="356"/>
      <c r="H556" s="357"/>
      <c r="I556" s="357"/>
      <c r="J556" s="356"/>
      <c r="K556" s="358"/>
      <c r="L556" s="356"/>
    </row>
    <row r="557" spans="1:12">
      <c r="A557" s="356"/>
      <c r="B557" s="356"/>
      <c r="C557" s="356"/>
      <c r="D557" s="356"/>
      <c r="E557" s="356"/>
      <c r="F557" s="356"/>
      <c r="G557" s="356"/>
      <c r="H557" s="357"/>
      <c r="I557" s="357"/>
      <c r="J557" s="356"/>
      <c r="K557" s="358"/>
      <c r="L557" s="356"/>
    </row>
    <row r="558" spans="1:12">
      <c r="A558" s="356"/>
      <c r="B558" s="356"/>
      <c r="C558" s="356"/>
      <c r="D558" s="356"/>
      <c r="E558" s="356"/>
      <c r="F558" s="356"/>
      <c r="G558" s="356"/>
      <c r="H558" s="357"/>
      <c r="I558" s="357"/>
      <c r="J558" s="356"/>
      <c r="K558" s="358"/>
      <c r="L558" s="356"/>
    </row>
    <row r="559" spans="1:12">
      <c r="A559" s="356"/>
      <c r="B559" s="356"/>
      <c r="C559" s="356"/>
      <c r="D559" s="356"/>
      <c r="E559" s="356"/>
      <c r="F559" s="356"/>
      <c r="G559" s="356"/>
      <c r="H559" s="357"/>
      <c r="I559" s="357"/>
      <c r="J559" s="356"/>
      <c r="K559" s="358"/>
      <c r="L559" s="356"/>
    </row>
    <row r="560" spans="1:12">
      <c r="A560" s="356"/>
      <c r="B560" s="356"/>
      <c r="C560" s="356"/>
      <c r="D560" s="356"/>
      <c r="E560" s="356"/>
      <c r="F560" s="356"/>
      <c r="G560" s="356"/>
      <c r="H560" s="357"/>
      <c r="I560" s="357"/>
      <c r="J560" s="356"/>
      <c r="K560" s="358"/>
      <c r="L560" s="356"/>
    </row>
    <row r="561" spans="1:12">
      <c r="A561" s="356"/>
      <c r="B561" s="356"/>
      <c r="C561" s="356"/>
      <c r="D561" s="356"/>
      <c r="E561" s="356"/>
      <c r="F561" s="356"/>
      <c r="G561" s="356"/>
      <c r="H561" s="357"/>
      <c r="I561" s="357"/>
      <c r="J561" s="356"/>
      <c r="K561" s="358"/>
      <c r="L561" s="356"/>
    </row>
    <row r="562" spans="1:12">
      <c r="A562" s="356"/>
      <c r="B562" s="356"/>
      <c r="C562" s="356"/>
      <c r="D562" s="356"/>
      <c r="E562" s="356"/>
      <c r="F562" s="356"/>
      <c r="G562" s="356"/>
      <c r="H562" s="357"/>
      <c r="I562" s="357"/>
      <c r="J562" s="356"/>
      <c r="K562" s="358"/>
      <c r="L562" s="356"/>
    </row>
    <row r="563" spans="1:12">
      <c r="A563" s="356"/>
      <c r="B563" s="356"/>
      <c r="C563" s="356"/>
      <c r="D563" s="356"/>
      <c r="E563" s="356"/>
      <c r="F563" s="356"/>
      <c r="G563" s="356"/>
      <c r="H563" s="357"/>
      <c r="I563" s="357"/>
      <c r="J563" s="356"/>
      <c r="K563" s="358"/>
      <c r="L563" s="356"/>
    </row>
    <row r="564" spans="1:12">
      <c r="A564" s="356"/>
      <c r="B564" s="356"/>
      <c r="C564" s="356"/>
      <c r="D564" s="356"/>
      <c r="E564" s="356"/>
      <c r="F564" s="356"/>
      <c r="G564" s="356"/>
      <c r="H564" s="357"/>
      <c r="I564" s="357"/>
      <c r="J564" s="356"/>
      <c r="K564" s="358"/>
      <c r="L564" s="356"/>
    </row>
    <row r="565" spans="1:12">
      <c r="A565" s="356"/>
      <c r="B565" s="356"/>
      <c r="C565" s="356"/>
      <c r="D565" s="356"/>
      <c r="E565" s="356"/>
      <c r="F565" s="356"/>
      <c r="G565" s="356"/>
      <c r="H565" s="357"/>
      <c r="I565" s="357"/>
      <c r="J565" s="356"/>
      <c r="K565" s="358"/>
      <c r="L565" s="356"/>
    </row>
    <row r="566" spans="1:12">
      <c r="A566" s="356"/>
      <c r="B566" s="356"/>
      <c r="C566" s="356"/>
      <c r="D566" s="356"/>
      <c r="E566" s="356"/>
      <c r="F566" s="356"/>
      <c r="G566" s="356"/>
      <c r="H566" s="357"/>
      <c r="I566" s="357"/>
      <c r="J566" s="356"/>
      <c r="K566" s="358"/>
      <c r="L566" s="356"/>
    </row>
    <row r="567" spans="1:12">
      <c r="A567" s="356"/>
      <c r="B567" s="356"/>
      <c r="C567" s="356"/>
      <c r="D567" s="356"/>
      <c r="E567" s="356"/>
      <c r="F567" s="356"/>
      <c r="G567" s="356"/>
      <c r="H567" s="357"/>
      <c r="I567" s="357"/>
      <c r="J567" s="356"/>
      <c r="K567" s="358"/>
      <c r="L567" s="356"/>
    </row>
    <row r="568" spans="1:12">
      <c r="A568" s="356"/>
      <c r="B568" s="356"/>
      <c r="C568" s="356"/>
      <c r="D568" s="356"/>
      <c r="E568" s="356"/>
      <c r="F568" s="356"/>
      <c r="G568" s="356"/>
      <c r="H568" s="357"/>
      <c r="I568" s="357"/>
      <c r="J568" s="356"/>
      <c r="K568" s="358"/>
      <c r="L568" s="356"/>
    </row>
    <row r="569" spans="1:12">
      <c r="A569" s="356"/>
      <c r="B569" s="356"/>
      <c r="C569" s="356"/>
      <c r="D569" s="356"/>
      <c r="E569" s="356"/>
      <c r="F569" s="356"/>
      <c r="G569" s="356"/>
      <c r="H569" s="357"/>
      <c r="I569" s="357"/>
      <c r="J569" s="356"/>
      <c r="K569" s="358"/>
      <c r="L569" s="356"/>
    </row>
    <row r="570" spans="1:12">
      <c r="A570" s="356"/>
      <c r="B570" s="356"/>
      <c r="C570" s="356"/>
      <c r="D570" s="356"/>
      <c r="E570" s="356"/>
      <c r="F570" s="356"/>
      <c r="G570" s="356"/>
      <c r="H570" s="357"/>
      <c r="I570" s="357"/>
      <c r="J570" s="356"/>
      <c r="K570" s="358"/>
      <c r="L570" s="356"/>
    </row>
    <row r="571" spans="1:12">
      <c r="A571" s="356"/>
      <c r="B571" s="356"/>
      <c r="C571" s="356"/>
      <c r="D571" s="356"/>
      <c r="E571" s="356"/>
      <c r="F571" s="356"/>
      <c r="G571" s="356"/>
      <c r="H571" s="357"/>
      <c r="I571" s="357"/>
      <c r="J571" s="356"/>
      <c r="K571" s="358"/>
      <c r="L571" s="356"/>
    </row>
    <row r="572" spans="1:12">
      <c r="A572" s="356"/>
      <c r="B572" s="356"/>
      <c r="C572" s="356"/>
      <c r="D572" s="356"/>
      <c r="E572" s="356"/>
      <c r="F572" s="356"/>
      <c r="G572" s="356"/>
      <c r="H572" s="357"/>
      <c r="I572" s="357"/>
      <c r="J572" s="356"/>
      <c r="K572" s="358"/>
      <c r="L572" s="356"/>
    </row>
    <row r="573" spans="1:12">
      <c r="A573" s="356"/>
      <c r="B573" s="356"/>
      <c r="C573" s="356"/>
      <c r="D573" s="356"/>
      <c r="E573" s="356"/>
      <c r="F573" s="356"/>
      <c r="G573" s="356"/>
      <c r="H573" s="357"/>
      <c r="I573" s="357"/>
      <c r="J573" s="356"/>
      <c r="K573" s="358"/>
      <c r="L573" s="356"/>
    </row>
    <row r="574" spans="1:12">
      <c r="A574" s="356"/>
      <c r="B574" s="356"/>
      <c r="C574" s="356"/>
      <c r="D574" s="356"/>
      <c r="E574" s="356"/>
      <c r="F574" s="356"/>
      <c r="G574" s="356"/>
      <c r="H574" s="357"/>
      <c r="I574" s="357"/>
      <c r="J574" s="356"/>
      <c r="K574" s="358"/>
      <c r="L574" s="356"/>
    </row>
    <row r="575" spans="1:12">
      <c r="A575" s="356"/>
      <c r="B575" s="356"/>
      <c r="C575" s="356"/>
      <c r="D575" s="356"/>
      <c r="E575" s="356"/>
      <c r="F575" s="356"/>
      <c r="G575" s="356"/>
      <c r="H575" s="357"/>
      <c r="I575" s="357"/>
      <c r="J575" s="356"/>
      <c r="K575" s="358"/>
      <c r="L575" s="356"/>
    </row>
    <row r="576" spans="1:12">
      <c r="A576" s="356"/>
      <c r="B576" s="356"/>
      <c r="C576" s="356"/>
      <c r="D576" s="356"/>
      <c r="E576" s="356"/>
      <c r="F576" s="356"/>
      <c r="G576" s="356"/>
      <c r="H576" s="357"/>
      <c r="I576" s="357"/>
      <c r="J576" s="356"/>
      <c r="K576" s="358"/>
      <c r="L576" s="356"/>
    </row>
    <row r="577" spans="1:12">
      <c r="A577" s="356"/>
      <c r="B577" s="356"/>
      <c r="C577" s="356"/>
      <c r="D577" s="356"/>
      <c r="E577" s="356"/>
      <c r="F577" s="356"/>
      <c r="G577" s="356"/>
      <c r="H577" s="357"/>
      <c r="I577" s="357"/>
      <c r="J577" s="356"/>
      <c r="K577" s="358"/>
      <c r="L577" s="356"/>
    </row>
    <row r="578" spans="1:12">
      <c r="A578" s="356"/>
      <c r="B578" s="356"/>
      <c r="C578" s="356"/>
      <c r="D578" s="356"/>
      <c r="E578" s="356"/>
      <c r="F578" s="356"/>
      <c r="G578" s="356"/>
      <c r="H578" s="357"/>
      <c r="I578" s="357"/>
      <c r="J578" s="356"/>
      <c r="K578" s="358"/>
      <c r="L578" s="356"/>
    </row>
    <row r="579" spans="1:12">
      <c r="A579" s="356"/>
      <c r="B579" s="356"/>
      <c r="C579" s="356"/>
      <c r="D579" s="356"/>
      <c r="E579" s="356"/>
      <c r="F579" s="356"/>
      <c r="G579" s="356"/>
      <c r="H579" s="357"/>
      <c r="I579" s="357"/>
      <c r="J579" s="356"/>
      <c r="K579" s="358"/>
      <c r="L579" s="356"/>
    </row>
    <row r="580" spans="1:12">
      <c r="A580" s="356"/>
      <c r="B580" s="356"/>
      <c r="C580" s="356"/>
      <c r="D580" s="356"/>
      <c r="E580" s="356"/>
      <c r="F580" s="356"/>
      <c r="G580" s="356"/>
      <c r="H580" s="357"/>
      <c r="I580" s="357"/>
      <c r="J580" s="356"/>
      <c r="K580" s="358"/>
      <c r="L580" s="356"/>
    </row>
    <row r="581" spans="1:12">
      <c r="A581" s="356"/>
      <c r="B581" s="356"/>
      <c r="C581" s="356"/>
      <c r="D581" s="356"/>
      <c r="E581" s="356"/>
      <c r="F581" s="356"/>
      <c r="G581" s="356"/>
      <c r="H581" s="357"/>
      <c r="I581" s="357"/>
      <c r="J581" s="356"/>
      <c r="K581" s="358"/>
      <c r="L581" s="356"/>
    </row>
    <row r="582" spans="1:12">
      <c r="A582" s="356"/>
      <c r="B582" s="356"/>
      <c r="C582" s="356"/>
      <c r="D582" s="356"/>
      <c r="E582" s="356"/>
      <c r="F582" s="356"/>
      <c r="G582" s="356"/>
      <c r="H582" s="357"/>
      <c r="I582" s="357"/>
      <c r="J582" s="356"/>
      <c r="K582" s="358"/>
      <c r="L582" s="356"/>
    </row>
    <row r="583" spans="1:12">
      <c r="A583" s="356"/>
      <c r="B583" s="356"/>
      <c r="C583" s="356"/>
      <c r="D583" s="356"/>
      <c r="E583" s="356"/>
      <c r="F583" s="356"/>
      <c r="G583" s="356"/>
      <c r="H583" s="357"/>
      <c r="I583" s="357"/>
      <c r="J583" s="356"/>
      <c r="K583" s="358"/>
      <c r="L583" s="356"/>
    </row>
    <row r="584" spans="1:12">
      <c r="A584" s="356"/>
      <c r="B584" s="356"/>
      <c r="C584" s="356"/>
      <c r="D584" s="356"/>
      <c r="E584" s="356"/>
      <c r="F584" s="356"/>
      <c r="G584" s="356"/>
      <c r="H584" s="357"/>
      <c r="I584" s="357"/>
      <c r="J584" s="356"/>
      <c r="K584" s="358"/>
      <c r="L584" s="356"/>
    </row>
    <row r="585" spans="1:12">
      <c r="A585" s="356"/>
      <c r="B585" s="356"/>
      <c r="C585" s="356"/>
      <c r="D585" s="356"/>
      <c r="E585" s="356"/>
      <c r="F585" s="356"/>
      <c r="G585" s="356"/>
      <c r="H585" s="357"/>
      <c r="I585" s="357"/>
      <c r="J585" s="356"/>
      <c r="K585" s="358"/>
      <c r="L585" s="356"/>
    </row>
    <row r="586" spans="1:12">
      <c r="A586" s="356"/>
      <c r="B586" s="356"/>
      <c r="C586" s="356"/>
      <c r="D586" s="356"/>
      <c r="E586" s="356"/>
      <c r="F586" s="356"/>
      <c r="G586" s="356"/>
      <c r="H586" s="357"/>
      <c r="I586" s="357"/>
      <c r="J586" s="356"/>
      <c r="K586" s="358"/>
      <c r="L586" s="356"/>
    </row>
    <row r="587" spans="1:12">
      <c r="A587" s="356"/>
      <c r="B587" s="356"/>
      <c r="C587" s="356"/>
      <c r="D587" s="356"/>
      <c r="E587" s="356"/>
      <c r="F587" s="356"/>
      <c r="G587" s="356"/>
      <c r="H587" s="357"/>
      <c r="I587" s="357"/>
      <c r="J587" s="356"/>
      <c r="K587" s="358"/>
      <c r="L587" s="356"/>
    </row>
    <row r="588" spans="1:12">
      <c r="A588" s="356"/>
      <c r="B588" s="356"/>
      <c r="C588" s="356"/>
      <c r="D588" s="356"/>
      <c r="E588" s="356"/>
      <c r="F588" s="356"/>
      <c r="G588" s="356"/>
      <c r="H588" s="357"/>
      <c r="I588" s="357"/>
      <c r="J588" s="356"/>
      <c r="K588" s="358"/>
      <c r="L588" s="356"/>
    </row>
    <row r="589" spans="1:12">
      <c r="A589" s="356"/>
      <c r="B589" s="356"/>
      <c r="C589" s="356"/>
      <c r="D589" s="356"/>
      <c r="E589" s="356"/>
      <c r="F589" s="356"/>
      <c r="G589" s="356"/>
      <c r="H589" s="357"/>
      <c r="I589" s="357"/>
      <c r="J589" s="356"/>
      <c r="K589" s="358"/>
      <c r="L589" s="356"/>
    </row>
    <row r="590" spans="1:12">
      <c r="A590" s="356"/>
      <c r="B590" s="356"/>
      <c r="C590" s="356"/>
      <c r="D590" s="356"/>
      <c r="E590" s="356"/>
      <c r="F590" s="356"/>
      <c r="G590" s="356"/>
      <c r="H590" s="357"/>
      <c r="I590" s="357"/>
      <c r="J590" s="356"/>
      <c r="K590" s="358"/>
      <c r="L590" s="356"/>
    </row>
    <row r="591" spans="1:12">
      <c r="A591" s="356"/>
      <c r="B591" s="356"/>
      <c r="C591" s="356"/>
      <c r="D591" s="356"/>
      <c r="E591" s="356"/>
      <c r="F591" s="356"/>
      <c r="G591" s="356"/>
      <c r="H591" s="357"/>
      <c r="I591" s="357"/>
      <c r="J591" s="356"/>
      <c r="K591" s="358"/>
      <c r="L591" s="356"/>
    </row>
    <row r="592" spans="1:12">
      <c r="A592" s="356"/>
      <c r="B592" s="356"/>
      <c r="C592" s="356"/>
      <c r="D592" s="356"/>
      <c r="E592" s="356"/>
      <c r="F592" s="356"/>
      <c r="G592" s="356"/>
      <c r="H592" s="357"/>
      <c r="I592" s="357"/>
      <c r="J592" s="356"/>
      <c r="K592" s="358"/>
      <c r="L592" s="356"/>
    </row>
    <row r="593" spans="1:12">
      <c r="A593" s="356"/>
      <c r="B593" s="356"/>
      <c r="C593" s="356"/>
      <c r="D593" s="356"/>
      <c r="E593" s="356"/>
      <c r="F593" s="356"/>
      <c r="G593" s="356"/>
      <c r="H593" s="357"/>
      <c r="I593" s="357"/>
      <c r="J593" s="356"/>
      <c r="K593" s="358"/>
      <c r="L593" s="356"/>
    </row>
    <row r="594" spans="1:12">
      <c r="A594" s="356"/>
      <c r="B594" s="356"/>
      <c r="C594" s="356"/>
      <c r="D594" s="356"/>
      <c r="E594" s="356"/>
      <c r="F594" s="356"/>
      <c r="G594" s="356"/>
      <c r="H594" s="357"/>
      <c r="I594" s="357"/>
      <c r="J594" s="356"/>
      <c r="K594" s="358"/>
      <c r="L594" s="356"/>
    </row>
    <row r="595" spans="1:12">
      <c r="A595" s="356"/>
      <c r="B595" s="356"/>
      <c r="C595" s="356"/>
      <c r="D595" s="356"/>
      <c r="E595" s="356"/>
      <c r="F595" s="356"/>
      <c r="G595" s="356"/>
      <c r="H595" s="357"/>
      <c r="I595" s="357"/>
      <c r="J595" s="356"/>
      <c r="K595" s="358"/>
      <c r="L595" s="356"/>
    </row>
    <row r="596" spans="1:12">
      <c r="A596" s="356"/>
      <c r="B596" s="356"/>
      <c r="C596" s="356"/>
      <c r="D596" s="356"/>
      <c r="E596" s="356"/>
      <c r="F596" s="356"/>
      <c r="G596" s="356"/>
      <c r="H596" s="357"/>
      <c r="I596" s="357"/>
      <c r="J596" s="356"/>
      <c r="K596" s="358"/>
      <c r="L596" s="356"/>
    </row>
    <row r="597" spans="1:12">
      <c r="A597" s="356"/>
      <c r="B597" s="356"/>
      <c r="C597" s="356"/>
      <c r="D597" s="356"/>
      <c r="E597" s="356"/>
      <c r="F597" s="356"/>
      <c r="G597" s="356"/>
      <c r="H597" s="357"/>
      <c r="I597" s="357"/>
      <c r="J597" s="356"/>
      <c r="K597" s="358"/>
      <c r="L597" s="356"/>
    </row>
    <row r="598" spans="1:12">
      <c r="A598" s="356"/>
      <c r="B598" s="356"/>
      <c r="C598" s="356"/>
      <c r="D598" s="356"/>
      <c r="E598" s="356"/>
      <c r="F598" s="356"/>
      <c r="G598" s="356"/>
      <c r="H598" s="357"/>
      <c r="I598" s="357"/>
      <c r="J598" s="356"/>
      <c r="K598" s="358"/>
      <c r="L598" s="356"/>
    </row>
    <row r="599" spans="1:12">
      <c r="A599" s="356"/>
      <c r="B599" s="356"/>
      <c r="C599" s="356"/>
      <c r="D599" s="356"/>
      <c r="E599" s="356"/>
      <c r="F599" s="356"/>
      <c r="G599" s="356"/>
      <c r="H599" s="357"/>
      <c r="I599" s="357"/>
      <c r="J599" s="356"/>
      <c r="K599" s="358"/>
      <c r="L599" s="356"/>
    </row>
    <row r="600" spans="1:12">
      <c r="A600" s="356"/>
      <c r="B600" s="356"/>
      <c r="C600" s="356"/>
      <c r="D600" s="356"/>
      <c r="E600" s="356"/>
      <c r="F600" s="356"/>
      <c r="G600" s="356"/>
      <c r="H600" s="357"/>
      <c r="I600" s="357"/>
      <c r="J600" s="356"/>
      <c r="K600" s="358"/>
      <c r="L600" s="356"/>
    </row>
    <row r="601" spans="1:12">
      <c r="A601" s="356"/>
      <c r="B601" s="356"/>
      <c r="C601" s="356"/>
      <c r="D601" s="356"/>
      <c r="E601" s="356"/>
      <c r="F601" s="356"/>
      <c r="G601" s="356"/>
      <c r="H601" s="357"/>
      <c r="I601" s="357"/>
      <c r="J601" s="356"/>
      <c r="K601" s="358"/>
      <c r="L601" s="356"/>
    </row>
    <row r="602" spans="1:12">
      <c r="A602" s="356"/>
      <c r="B602" s="356"/>
      <c r="C602" s="356"/>
      <c r="D602" s="356"/>
      <c r="E602" s="356"/>
      <c r="F602" s="356"/>
      <c r="G602" s="356"/>
      <c r="H602" s="357"/>
      <c r="I602" s="357"/>
      <c r="J602" s="356"/>
      <c r="K602" s="358"/>
      <c r="L602" s="356"/>
    </row>
    <row r="603" spans="1:12">
      <c r="A603" s="356"/>
      <c r="B603" s="356"/>
      <c r="C603" s="356"/>
      <c r="D603" s="356"/>
      <c r="E603" s="356"/>
      <c r="F603" s="356"/>
      <c r="G603" s="356"/>
      <c r="H603" s="357"/>
      <c r="I603" s="357"/>
      <c r="J603" s="356"/>
      <c r="K603" s="358"/>
      <c r="L603" s="356"/>
    </row>
    <row r="604" spans="1:12">
      <c r="A604" s="356"/>
      <c r="B604" s="356"/>
      <c r="C604" s="356"/>
      <c r="D604" s="356"/>
      <c r="E604" s="356"/>
      <c r="F604" s="356"/>
      <c r="G604" s="356"/>
      <c r="H604" s="357"/>
      <c r="I604" s="357"/>
      <c r="J604" s="356"/>
      <c r="K604" s="358"/>
      <c r="L604" s="356"/>
    </row>
    <row r="605" spans="1:12">
      <c r="A605" s="356"/>
      <c r="B605" s="356"/>
      <c r="C605" s="356"/>
      <c r="D605" s="356"/>
      <c r="E605" s="356"/>
      <c r="F605" s="356"/>
      <c r="G605" s="356"/>
      <c r="H605" s="357"/>
      <c r="I605" s="357"/>
      <c r="J605" s="356"/>
      <c r="K605" s="358"/>
      <c r="L605" s="356"/>
    </row>
    <row r="606" spans="1:12">
      <c r="A606" s="356"/>
      <c r="B606" s="356"/>
      <c r="C606" s="356"/>
      <c r="D606" s="356"/>
      <c r="E606" s="356"/>
      <c r="F606" s="356"/>
      <c r="G606" s="356"/>
      <c r="H606" s="357"/>
      <c r="I606" s="357"/>
      <c r="J606" s="356"/>
      <c r="K606" s="358"/>
      <c r="L606" s="356"/>
    </row>
    <row r="607" spans="1:12">
      <c r="A607" s="356"/>
      <c r="B607" s="356"/>
      <c r="C607" s="356"/>
      <c r="D607" s="356"/>
      <c r="E607" s="356"/>
      <c r="F607" s="356"/>
      <c r="G607" s="356"/>
      <c r="H607" s="357"/>
      <c r="I607" s="357"/>
      <c r="J607" s="356"/>
      <c r="K607" s="358"/>
      <c r="L607" s="356"/>
    </row>
    <row r="608" spans="1:12">
      <c r="A608" s="356"/>
      <c r="B608" s="356"/>
      <c r="C608" s="356"/>
      <c r="D608" s="356"/>
      <c r="E608" s="356"/>
      <c r="F608" s="356"/>
      <c r="G608" s="356"/>
      <c r="H608" s="357"/>
      <c r="I608" s="357"/>
      <c r="J608" s="356"/>
      <c r="K608" s="358"/>
      <c r="L608" s="356"/>
    </row>
    <row r="609" spans="1:12">
      <c r="A609" s="356"/>
      <c r="B609" s="356"/>
      <c r="C609" s="356"/>
      <c r="D609" s="356"/>
      <c r="E609" s="356"/>
      <c r="F609" s="356"/>
      <c r="G609" s="356"/>
      <c r="H609" s="357"/>
      <c r="I609" s="357"/>
      <c r="J609" s="356"/>
      <c r="K609" s="358"/>
      <c r="L609" s="356"/>
    </row>
    <row r="610" spans="1:12">
      <c r="A610" s="356"/>
      <c r="B610" s="356"/>
      <c r="C610" s="356"/>
      <c r="D610" s="356"/>
      <c r="E610" s="356"/>
      <c r="F610" s="356"/>
      <c r="G610" s="356"/>
      <c r="H610" s="357"/>
      <c r="I610" s="357"/>
      <c r="J610" s="356"/>
      <c r="K610" s="358"/>
      <c r="L610" s="356"/>
    </row>
    <row r="611" spans="1:12">
      <c r="A611" s="356"/>
      <c r="B611" s="356"/>
      <c r="C611" s="356"/>
      <c r="D611" s="356"/>
      <c r="E611" s="356"/>
      <c r="F611" s="356"/>
      <c r="G611" s="356"/>
      <c r="H611" s="357"/>
      <c r="I611" s="357"/>
      <c r="J611" s="356"/>
      <c r="K611" s="358"/>
      <c r="L611" s="356"/>
    </row>
    <row r="612" spans="1:12">
      <c r="A612" s="356"/>
      <c r="B612" s="356"/>
      <c r="C612" s="356"/>
      <c r="D612" s="356"/>
      <c r="E612" s="356"/>
      <c r="F612" s="356"/>
      <c r="G612" s="356"/>
      <c r="H612" s="357"/>
      <c r="I612" s="357"/>
      <c r="J612" s="356"/>
      <c r="K612" s="358"/>
      <c r="L612" s="356"/>
    </row>
    <row r="613" spans="1:12">
      <c r="A613" s="356"/>
      <c r="B613" s="356"/>
      <c r="C613" s="356"/>
      <c r="D613" s="356"/>
      <c r="E613" s="356"/>
      <c r="F613" s="356"/>
      <c r="G613" s="356"/>
      <c r="H613" s="357"/>
      <c r="I613" s="357"/>
      <c r="J613" s="356"/>
      <c r="K613" s="358"/>
      <c r="L613" s="356"/>
    </row>
    <row r="614" spans="1:12">
      <c r="A614" s="356"/>
      <c r="B614" s="356"/>
      <c r="C614" s="356"/>
      <c r="D614" s="356"/>
      <c r="E614" s="356"/>
      <c r="F614" s="356"/>
      <c r="G614" s="356"/>
      <c r="H614" s="357"/>
      <c r="I614" s="357"/>
      <c r="J614" s="356"/>
      <c r="K614" s="358"/>
      <c r="L614" s="356"/>
    </row>
    <row r="615" spans="1:12">
      <c r="A615" s="356"/>
      <c r="B615" s="356"/>
      <c r="C615" s="356"/>
      <c r="D615" s="356"/>
      <c r="E615" s="356"/>
      <c r="F615" s="356"/>
      <c r="G615" s="356"/>
      <c r="H615" s="357"/>
      <c r="I615" s="357"/>
      <c r="J615" s="356"/>
      <c r="K615" s="358"/>
      <c r="L615" s="356"/>
    </row>
    <row r="616" spans="1:12">
      <c r="A616" s="356"/>
      <c r="B616" s="356"/>
      <c r="C616" s="356"/>
      <c r="D616" s="356"/>
      <c r="E616" s="356"/>
      <c r="F616" s="356"/>
      <c r="G616" s="356"/>
      <c r="H616" s="357"/>
      <c r="I616" s="357"/>
      <c r="J616" s="356"/>
      <c r="K616" s="358"/>
      <c r="L616" s="356"/>
    </row>
    <row r="617" spans="1:12">
      <c r="A617" s="356"/>
      <c r="B617" s="356"/>
      <c r="C617" s="356"/>
      <c r="D617" s="356"/>
      <c r="E617" s="356"/>
      <c r="F617" s="356"/>
      <c r="G617" s="356"/>
      <c r="H617" s="357"/>
      <c r="I617" s="357"/>
      <c r="J617" s="356"/>
      <c r="K617" s="358"/>
      <c r="L617" s="356"/>
    </row>
    <row r="618" spans="1:12">
      <c r="A618" s="356"/>
      <c r="B618" s="356"/>
      <c r="C618" s="356"/>
      <c r="D618" s="356"/>
      <c r="E618" s="356"/>
      <c r="F618" s="356"/>
      <c r="G618" s="356"/>
      <c r="H618" s="357"/>
      <c r="I618" s="357"/>
      <c r="J618" s="356"/>
      <c r="K618" s="358"/>
      <c r="L618" s="356"/>
    </row>
    <row r="619" spans="1:12">
      <c r="A619" s="356"/>
      <c r="B619" s="356"/>
      <c r="C619" s="356"/>
      <c r="D619" s="356"/>
      <c r="E619" s="356"/>
      <c r="F619" s="356"/>
      <c r="G619" s="356"/>
      <c r="H619" s="357"/>
      <c r="I619" s="357"/>
      <c r="J619" s="356"/>
      <c r="K619" s="358"/>
      <c r="L619" s="356"/>
    </row>
    <row r="620" spans="1:12">
      <c r="A620" s="356"/>
      <c r="B620" s="356"/>
      <c r="C620" s="356"/>
      <c r="D620" s="356"/>
      <c r="E620" s="356"/>
      <c r="F620" s="356"/>
      <c r="G620" s="356"/>
      <c r="H620" s="357"/>
      <c r="I620" s="357"/>
      <c r="J620" s="356"/>
      <c r="K620" s="358"/>
      <c r="L620" s="356"/>
    </row>
    <row r="621" spans="1:12">
      <c r="A621" s="356"/>
      <c r="B621" s="356"/>
      <c r="C621" s="356"/>
      <c r="D621" s="356"/>
      <c r="E621" s="356"/>
      <c r="F621" s="356"/>
      <c r="G621" s="356"/>
      <c r="H621" s="357"/>
      <c r="I621" s="357"/>
      <c r="J621" s="356"/>
      <c r="K621" s="358"/>
      <c r="L621" s="356"/>
    </row>
    <row r="622" spans="1:12">
      <c r="A622" s="356"/>
      <c r="B622" s="356"/>
      <c r="C622" s="356"/>
      <c r="D622" s="356"/>
      <c r="E622" s="356"/>
      <c r="F622" s="356"/>
      <c r="G622" s="356"/>
      <c r="H622" s="357"/>
      <c r="I622" s="357"/>
      <c r="J622" s="356"/>
      <c r="K622" s="358"/>
      <c r="L622" s="356"/>
    </row>
    <row r="623" spans="1:12">
      <c r="A623" s="356"/>
      <c r="B623" s="356"/>
      <c r="C623" s="356"/>
      <c r="D623" s="356"/>
      <c r="E623" s="356"/>
      <c r="F623" s="356"/>
      <c r="G623" s="356"/>
      <c r="H623" s="357"/>
      <c r="I623" s="357"/>
      <c r="J623" s="356"/>
      <c r="K623" s="358"/>
      <c r="L623" s="356"/>
    </row>
    <row r="624" spans="1:12">
      <c r="A624" s="356"/>
      <c r="B624" s="356"/>
      <c r="C624" s="356"/>
      <c r="D624" s="356"/>
      <c r="E624" s="356"/>
      <c r="F624" s="356"/>
      <c r="G624" s="356"/>
      <c r="H624" s="357"/>
      <c r="I624" s="357"/>
      <c r="J624" s="356"/>
      <c r="K624" s="358"/>
      <c r="L624" s="356"/>
    </row>
    <row r="625" spans="1:12">
      <c r="A625" s="356"/>
      <c r="B625" s="356"/>
      <c r="C625" s="356"/>
      <c r="D625" s="356"/>
      <c r="E625" s="356"/>
      <c r="F625" s="356"/>
      <c r="G625" s="356"/>
      <c r="H625" s="357"/>
      <c r="I625" s="357"/>
      <c r="J625" s="356"/>
      <c r="K625" s="358"/>
      <c r="L625" s="356"/>
    </row>
    <row r="626" spans="1:12">
      <c r="A626" s="356"/>
      <c r="B626" s="356"/>
      <c r="C626" s="356"/>
      <c r="D626" s="356"/>
      <c r="E626" s="356"/>
      <c r="F626" s="356"/>
      <c r="G626" s="356"/>
      <c r="H626" s="357"/>
      <c r="I626" s="357"/>
      <c r="J626" s="356"/>
      <c r="K626" s="358"/>
      <c r="L626" s="356"/>
    </row>
    <row r="627" spans="1:12">
      <c r="A627" s="356"/>
      <c r="B627" s="356"/>
      <c r="C627" s="356"/>
      <c r="D627" s="356"/>
      <c r="E627" s="356"/>
      <c r="F627" s="356"/>
      <c r="G627" s="356"/>
      <c r="H627" s="357"/>
      <c r="I627" s="357"/>
      <c r="J627" s="356"/>
      <c r="K627" s="358"/>
      <c r="L627" s="356"/>
    </row>
    <row r="628" spans="1:12">
      <c r="A628" s="356"/>
      <c r="B628" s="356"/>
      <c r="C628" s="356"/>
      <c r="D628" s="356"/>
      <c r="E628" s="356"/>
      <c r="F628" s="356"/>
      <c r="G628" s="356"/>
      <c r="H628" s="357"/>
      <c r="I628" s="357"/>
      <c r="J628" s="356"/>
      <c r="K628" s="358"/>
      <c r="L628" s="356"/>
    </row>
    <row r="629" spans="1:12">
      <c r="A629" s="356"/>
      <c r="B629" s="356"/>
      <c r="C629" s="356"/>
      <c r="D629" s="356"/>
      <c r="E629" s="356"/>
      <c r="F629" s="356"/>
      <c r="G629" s="356"/>
      <c r="H629" s="357"/>
      <c r="I629" s="357"/>
      <c r="J629" s="356"/>
      <c r="K629" s="358"/>
      <c r="L629" s="356"/>
    </row>
    <row r="630" spans="1:12">
      <c r="A630" s="356"/>
      <c r="B630" s="356"/>
      <c r="C630" s="356"/>
      <c r="D630" s="356"/>
      <c r="E630" s="356"/>
      <c r="F630" s="356"/>
      <c r="G630" s="356"/>
      <c r="H630" s="357"/>
      <c r="I630" s="357"/>
      <c r="J630" s="356"/>
      <c r="K630" s="358"/>
      <c r="L630" s="356"/>
    </row>
    <row r="631" spans="1:12">
      <c r="A631" s="356"/>
      <c r="B631" s="356"/>
      <c r="C631" s="356"/>
      <c r="D631" s="356"/>
      <c r="E631" s="356"/>
      <c r="F631" s="356"/>
      <c r="G631" s="356"/>
      <c r="H631" s="357"/>
      <c r="I631" s="357"/>
      <c r="J631" s="356"/>
      <c r="K631" s="358"/>
      <c r="L631" s="356"/>
    </row>
    <row r="632" spans="1:12">
      <c r="A632" s="356"/>
      <c r="B632" s="356"/>
      <c r="C632" s="356"/>
      <c r="D632" s="356"/>
      <c r="E632" s="356"/>
      <c r="F632" s="356"/>
      <c r="G632" s="356"/>
      <c r="H632" s="357"/>
      <c r="I632" s="357"/>
      <c r="J632" s="356"/>
      <c r="K632" s="358"/>
      <c r="L632" s="356"/>
    </row>
    <row r="633" spans="1:12">
      <c r="A633" s="356"/>
      <c r="B633" s="356"/>
      <c r="C633" s="356"/>
      <c r="D633" s="356"/>
      <c r="E633" s="356"/>
      <c r="F633" s="356"/>
      <c r="G633" s="356"/>
      <c r="H633" s="357"/>
      <c r="I633" s="357"/>
      <c r="J633" s="356"/>
      <c r="K633" s="358"/>
      <c r="L633" s="356"/>
    </row>
    <row r="634" spans="1:12">
      <c r="A634" s="356"/>
      <c r="B634" s="356"/>
      <c r="C634" s="356"/>
      <c r="D634" s="356"/>
      <c r="E634" s="356"/>
      <c r="F634" s="356"/>
      <c r="G634" s="356"/>
      <c r="H634" s="357"/>
      <c r="I634" s="357"/>
      <c r="J634" s="356"/>
      <c r="K634" s="358"/>
      <c r="L634" s="356"/>
    </row>
    <row r="635" spans="1:12">
      <c r="A635" s="356"/>
      <c r="B635" s="356"/>
      <c r="C635" s="356"/>
      <c r="D635" s="356"/>
      <c r="E635" s="356"/>
      <c r="F635" s="356"/>
      <c r="G635" s="356"/>
      <c r="H635" s="357"/>
      <c r="I635" s="357"/>
      <c r="J635" s="356"/>
      <c r="K635" s="358"/>
      <c r="L635" s="356"/>
    </row>
    <row r="636" spans="1:12">
      <c r="A636" s="356"/>
      <c r="B636" s="356"/>
      <c r="C636" s="356"/>
      <c r="D636" s="356"/>
      <c r="E636" s="356"/>
      <c r="F636" s="356"/>
      <c r="G636" s="356"/>
      <c r="H636" s="357"/>
      <c r="I636" s="357"/>
      <c r="J636" s="356"/>
      <c r="K636" s="358"/>
      <c r="L636" s="356"/>
    </row>
    <row r="637" spans="1:12">
      <c r="A637" s="356"/>
      <c r="B637" s="356"/>
      <c r="C637" s="356"/>
      <c r="D637" s="356"/>
      <c r="E637" s="356"/>
      <c r="F637" s="356"/>
      <c r="G637" s="356"/>
      <c r="H637" s="357"/>
      <c r="I637" s="357"/>
      <c r="J637" s="356"/>
      <c r="K637" s="358"/>
      <c r="L637" s="356"/>
    </row>
    <row r="638" spans="1:12">
      <c r="A638" s="356"/>
      <c r="B638" s="356"/>
      <c r="C638" s="356"/>
      <c r="D638" s="356"/>
      <c r="E638" s="356"/>
      <c r="F638" s="356"/>
      <c r="G638" s="356"/>
      <c r="H638" s="357"/>
      <c r="I638" s="357"/>
      <c r="J638" s="356"/>
      <c r="K638" s="358"/>
      <c r="L638" s="356"/>
    </row>
    <row r="639" spans="1:12">
      <c r="A639" s="356"/>
      <c r="B639" s="356"/>
      <c r="C639" s="356"/>
      <c r="D639" s="356"/>
      <c r="E639" s="356"/>
      <c r="F639" s="356"/>
      <c r="G639" s="356"/>
      <c r="H639" s="357"/>
      <c r="I639" s="357"/>
      <c r="J639" s="356"/>
      <c r="K639" s="358"/>
      <c r="L639" s="356"/>
    </row>
    <row r="640" spans="1:12">
      <c r="A640" s="356"/>
      <c r="B640" s="356"/>
      <c r="C640" s="356"/>
      <c r="D640" s="356"/>
      <c r="E640" s="356"/>
      <c r="F640" s="356"/>
      <c r="G640" s="356"/>
      <c r="H640" s="357"/>
      <c r="I640" s="357"/>
      <c r="J640" s="356"/>
      <c r="K640" s="358"/>
      <c r="L640" s="356"/>
    </row>
    <row r="641" spans="1:12">
      <c r="A641" s="356"/>
      <c r="B641" s="356"/>
      <c r="C641" s="356"/>
      <c r="D641" s="356"/>
      <c r="E641" s="356"/>
      <c r="F641" s="356"/>
      <c r="G641" s="356"/>
      <c r="H641" s="357"/>
      <c r="I641" s="357"/>
      <c r="J641" s="356"/>
      <c r="K641" s="358"/>
      <c r="L641" s="356"/>
    </row>
    <row r="642" spans="1:12">
      <c r="A642" s="356"/>
      <c r="B642" s="356"/>
      <c r="C642" s="356"/>
      <c r="D642" s="356"/>
      <c r="E642" s="356"/>
      <c r="F642" s="356"/>
      <c r="G642" s="356"/>
      <c r="H642" s="357"/>
      <c r="I642" s="357"/>
      <c r="J642" s="356"/>
      <c r="K642" s="358"/>
      <c r="L642" s="356"/>
    </row>
    <row r="643" spans="1:12">
      <c r="A643" s="356"/>
      <c r="B643" s="356"/>
      <c r="C643" s="356"/>
      <c r="D643" s="356"/>
      <c r="E643" s="356"/>
      <c r="F643" s="356"/>
      <c r="G643" s="356"/>
      <c r="H643" s="357"/>
      <c r="I643" s="357"/>
      <c r="J643" s="356"/>
      <c r="K643" s="358"/>
      <c r="L643" s="356"/>
    </row>
    <row r="644" spans="1:12">
      <c r="A644" s="356"/>
      <c r="B644" s="356"/>
      <c r="C644" s="356"/>
      <c r="D644" s="356"/>
      <c r="E644" s="356"/>
      <c r="F644" s="356"/>
      <c r="G644" s="356"/>
      <c r="H644" s="357"/>
      <c r="I644" s="357"/>
      <c r="J644" s="356"/>
      <c r="K644" s="358"/>
      <c r="L644" s="356"/>
    </row>
    <row r="645" spans="1:12">
      <c r="A645" s="356"/>
      <c r="B645" s="356"/>
      <c r="C645" s="356"/>
      <c r="D645" s="356"/>
      <c r="E645" s="356"/>
      <c r="F645" s="356"/>
      <c r="G645" s="356"/>
      <c r="H645" s="357"/>
      <c r="I645" s="357"/>
      <c r="J645" s="356"/>
      <c r="K645" s="358"/>
      <c r="L645" s="356"/>
    </row>
    <row r="646" spans="1:12">
      <c r="A646" s="356"/>
      <c r="B646" s="356"/>
      <c r="C646" s="356"/>
      <c r="D646" s="356"/>
      <c r="E646" s="356"/>
      <c r="F646" s="356"/>
      <c r="G646" s="356"/>
      <c r="H646" s="357"/>
      <c r="I646" s="357"/>
      <c r="J646" s="356"/>
      <c r="K646" s="358"/>
      <c r="L646" s="356"/>
    </row>
    <row r="647" spans="1:12">
      <c r="A647" s="356"/>
      <c r="B647" s="356"/>
      <c r="C647" s="356"/>
      <c r="D647" s="356"/>
      <c r="E647" s="356"/>
      <c r="F647" s="356"/>
      <c r="G647" s="356"/>
      <c r="H647" s="357"/>
      <c r="I647" s="357"/>
      <c r="J647" s="356"/>
      <c r="K647" s="358"/>
      <c r="L647" s="356"/>
    </row>
    <row r="648" spans="1:12">
      <c r="A648" s="356"/>
      <c r="B648" s="356"/>
      <c r="C648" s="356"/>
      <c r="D648" s="356"/>
      <c r="E648" s="356"/>
      <c r="F648" s="356"/>
      <c r="G648" s="356"/>
      <c r="H648" s="357"/>
      <c r="I648" s="357"/>
      <c r="J648" s="356"/>
      <c r="K648" s="358"/>
      <c r="L648" s="356"/>
    </row>
    <row r="649" spans="1:12">
      <c r="A649" s="356"/>
      <c r="B649" s="356"/>
      <c r="C649" s="356"/>
      <c r="D649" s="356"/>
      <c r="E649" s="356"/>
      <c r="F649" s="356"/>
      <c r="G649" s="356"/>
      <c r="H649" s="357"/>
      <c r="I649" s="357"/>
      <c r="J649" s="356"/>
      <c r="K649" s="358"/>
      <c r="L649" s="356"/>
    </row>
    <row r="650" spans="1:12">
      <c r="A650" s="356"/>
      <c r="B650" s="356"/>
      <c r="C650" s="356"/>
      <c r="D650" s="356"/>
      <c r="E650" s="356"/>
      <c r="F650" s="356"/>
      <c r="G650" s="356"/>
      <c r="H650" s="357"/>
      <c r="I650" s="357"/>
      <c r="J650" s="356"/>
      <c r="K650" s="358"/>
      <c r="L650" s="356"/>
    </row>
    <row r="651" spans="1:12">
      <c r="A651" s="356"/>
      <c r="B651" s="356"/>
      <c r="C651" s="356"/>
      <c r="D651" s="356"/>
      <c r="E651" s="356"/>
      <c r="F651" s="356"/>
      <c r="G651" s="356"/>
      <c r="H651" s="357"/>
      <c r="I651" s="357"/>
      <c r="J651" s="356"/>
      <c r="K651" s="358"/>
      <c r="L651" s="356"/>
    </row>
    <row r="652" spans="1:12">
      <c r="A652" s="356"/>
      <c r="B652" s="356"/>
      <c r="C652" s="356"/>
      <c r="D652" s="356"/>
      <c r="E652" s="356"/>
      <c r="F652" s="356"/>
      <c r="G652" s="356"/>
      <c r="H652" s="357"/>
      <c r="I652" s="357"/>
      <c r="J652" s="356"/>
      <c r="K652" s="358"/>
      <c r="L652" s="356"/>
    </row>
    <row r="653" spans="1:12">
      <c r="A653" s="356"/>
      <c r="B653" s="356"/>
      <c r="C653" s="356"/>
      <c r="D653" s="356"/>
      <c r="E653" s="356"/>
      <c r="F653" s="356"/>
      <c r="G653" s="356"/>
      <c r="H653" s="357"/>
      <c r="I653" s="357"/>
      <c r="J653" s="356"/>
      <c r="K653" s="358"/>
      <c r="L653" s="356"/>
    </row>
    <row r="654" spans="1:12">
      <c r="A654" s="356"/>
      <c r="B654" s="356"/>
      <c r="C654" s="356"/>
      <c r="D654" s="356"/>
      <c r="E654" s="356"/>
      <c r="F654" s="356"/>
      <c r="G654" s="356"/>
      <c r="H654" s="357"/>
      <c r="I654" s="357"/>
      <c r="J654" s="356"/>
      <c r="K654" s="358"/>
      <c r="L654" s="356"/>
    </row>
    <row r="655" spans="1:12">
      <c r="A655" s="356"/>
      <c r="B655" s="356"/>
      <c r="C655" s="356"/>
      <c r="D655" s="356"/>
      <c r="E655" s="356"/>
      <c r="F655" s="356"/>
      <c r="G655" s="356"/>
      <c r="H655" s="357"/>
      <c r="I655" s="357"/>
      <c r="J655" s="356"/>
      <c r="K655" s="358"/>
      <c r="L655" s="356"/>
    </row>
    <row r="656" spans="1:12">
      <c r="A656" s="356"/>
      <c r="B656" s="356"/>
      <c r="C656" s="356"/>
      <c r="D656" s="356"/>
      <c r="E656" s="356"/>
      <c r="F656" s="356"/>
      <c r="G656" s="356"/>
      <c r="H656" s="357"/>
      <c r="I656" s="357"/>
      <c r="J656" s="356"/>
      <c r="K656" s="358"/>
      <c r="L656" s="356"/>
    </row>
    <row r="657" spans="1:12">
      <c r="A657" s="356"/>
      <c r="B657" s="356"/>
      <c r="C657" s="356"/>
      <c r="D657" s="356"/>
      <c r="E657" s="356"/>
      <c r="F657" s="356"/>
      <c r="G657" s="356"/>
      <c r="H657" s="357"/>
      <c r="I657" s="357"/>
      <c r="J657" s="356"/>
      <c r="K657" s="358"/>
      <c r="L657" s="356"/>
    </row>
    <row r="658" spans="1:12">
      <c r="A658" s="356"/>
      <c r="B658" s="356"/>
      <c r="C658" s="356"/>
      <c r="D658" s="356"/>
      <c r="E658" s="356"/>
      <c r="F658" s="356"/>
      <c r="G658" s="356"/>
      <c r="H658" s="357"/>
      <c r="I658" s="357"/>
      <c r="J658" s="356"/>
      <c r="K658" s="358"/>
      <c r="L658" s="356"/>
    </row>
    <row r="659" spans="1:12">
      <c r="A659" s="356"/>
      <c r="B659" s="356"/>
      <c r="C659" s="356"/>
      <c r="D659" s="356"/>
      <c r="E659" s="356"/>
      <c r="F659" s="356"/>
      <c r="G659" s="356"/>
      <c r="H659" s="357"/>
      <c r="I659" s="357"/>
      <c r="J659" s="356"/>
      <c r="K659" s="358"/>
      <c r="L659" s="356"/>
    </row>
    <row r="660" spans="1:12">
      <c r="A660" s="356"/>
      <c r="B660" s="356"/>
      <c r="C660" s="356"/>
      <c r="D660" s="356"/>
      <c r="E660" s="356"/>
      <c r="F660" s="356"/>
      <c r="G660" s="356"/>
      <c r="H660" s="357"/>
      <c r="I660" s="357"/>
      <c r="J660" s="356"/>
      <c r="K660" s="358"/>
      <c r="L660" s="356"/>
    </row>
    <row r="661" spans="1:12">
      <c r="A661" s="356"/>
      <c r="B661" s="356"/>
      <c r="C661" s="356"/>
      <c r="D661" s="356"/>
      <c r="E661" s="356"/>
      <c r="F661" s="356"/>
      <c r="G661" s="356"/>
      <c r="H661" s="357"/>
      <c r="I661" s="357"/>
      <c r="J661" s="356"/>
      <c r="K661" s="358"/>
      <c r="L661" s="356"/>
    </row>
    <row r="662" spans="1:12">
      <c r="A662" s="356"/>
      <c r="B662" s="356"/>
      <c r="C662" s="356"/>
      <c r="D662" s="356"/>
      <c r="E662" s="356"/>
      <c r="F662" s="356"/>
      <c r="G662" s="356"/>
      <c r="H662" s="357"/>
      <c r="I662" s="357"/>
      <c r="J662" s="356"/>
      <c r="K662" s="358"/>
      <c r="L662" s="356"/>
    </row>
    <row r="663" spans="1:12">
      <c r="A663" s="356"/>
      <c r="B663" s="356"/>
      <c r="C663" s="356"/>
      <c r="D663" s="356"/>
      <c r="E663" s="356"/>
      <c r="F663" s="356"/>
      <c r="G663" s="356"/>
      <c r="H663" s="357"/>
      <c r="I663" s="357"/>
      <c r="J663" s="356"/>
      <c r="K663" s="358"/>
      <c r="L663" s="356"/>
    </row>
    <row r="664" spans="1:12">
      <c r="A664" s="356"/>
      <c r="B664" s="356"/>
      <c r="C664" s="356"/>
      <c r="D664" s="356"/>
      <c r="E664" s="356"/>
      <c r="F664" s="356"/>
      <c r="G664" s="356"/>
      <c r="H664" s="357"/>
      <c r="I664" s="357"/>
      <c r="J664" s="356"/>
      <c r="K664" s="358"/>
      <c r="L664" s="356"/>
    </row>
    <row r="665" spans="1:12">
      <c r="A665" s="356"/>
      <c r="B665" s="356"/>
      <c r="C665" s="356"/>
      <c r="D665" s="356"/>
      <c r="E665" s="356"/>
      <c r="F665" s="356"/>
      <c r="G665" s="356"/>
      <c r="H665" s="357"/>
      <c r="I665" s="357"/>
      <c r="J665" s="356"/>
      <c r="K665" s="358"/>
      <c r="L665" s="356"/>
    </row>
    <row r="666" spans="1:12">
      <c r="A666" s="356"/>
      <c r="B666" s="356"/>
      <c r="C666" s="356"/>
      <c r="D666" s="356"/>
      <c r="E666" s="356"/>
      <c r="F666" s="356"/>
      <c r="G666" s="356"/>
      <c r="H666" s="357"/>
      <c r="I666" s="357"/>
      <c r="J666" s="356"/>
      <c r="K666" s="358"/>
      <c r="L666" s="356"/>
    </row>
    <row r="667" spans="1:12">
      <c r="A667" s="356"/>
      <c r="B667" s="356"/>
      <c r="C667" s="356"/>
      <c r="D667" s="356"/>
      <c r="E667" s="356"/>
      <c r="F667" s="356"/>
      <c r="G667" s="356"/>
      <c r="H667" s="357"/>
      <c r="I667" s="357"/>
      <c r="J667" s="356"/>
      <c r="K667" s="358"/>
      <c r="L667" s="356"/>
    </row>
    <row r="668" spans="1:12">
      <c r="A668" s="356"/>
      <c r="B668" s="356"/>
      <c r="C668" s="356"/>
      <c r="D668" s="356"/>
      <c r="E668" s="356"/>
      <c r="F668" s="356"/>
      <c r="G668" s="356"/>
      <c r="H668" s="357"/>
      <c r="I668" s="357"/>
      <c r="J668" s="356"/>
      <c r="K668" s="358"/>
      <c r="L668" s="356"/>
    </row>
    <row r="669" spans="1:12">
      <c r="A669" s="356"/>
      <c r="B669" s="356"/>
      <c r="C669" s="356"/>
      <c r="D669" s="356"/>
      <c r="E669" s="356"/>
      <c r="F669" s="356"/>
      <c r="G669" s="356"/>
      <c r="H669" s="357"/>
      <c r="I669" s="357"/>
      <c r="J669" s="356"/>
      <c r="K669" s="358"/>
      <c r="L669" s="356"/>
    </row>
    <row r="670" spans="1:12">
      <c r="A670" s="356"/>
      <c r="B670" s="356"/>
      <c r="C670" s="356"/>
      <c r="D670" s="356"/>
      <c r="E670" s="356"/>
      <c r="F670" s="356"/>
      <c r="G670" s="356"/>
      <c r="H670" s="357"/>
      <c r="I670" s="357"/>
      <c r="J670" s="356"/>
      <c r="K670" s="358"/>
      <c r="L670" s="356"/>
    </row>
    <row r="671" spans="1:12">
      <c r="A671" s="356"/>
      <c r="B671" s="356"/>
      <c r="C671" s="356"/>
      <c r="D671" s="356"/>
      <c r="E671" s="356"/>
      <c r="F671" s="356"/>
      <c r="G671" s="356"/>
      <c r="H671" s="357"/>
      <c r="I671" s="357"/>
      <c r="J671" s="356"/>
      <c r="K671" s="358"/>
      <c r="L671" s="356"/>
    </row>
    <row r="672" spans="1:12">
      <c r="A672" s="356"/>
      <c r="B672" s="356"/>
      <c r="C672" s="356"/>
      <c r="D672" s="356"/>
      <c r="E672" s="356"/>
      <c r="F672" s="356"/>
      <c r="G672" s="356"/>
      <c r="H672" s="357"/>
      <c r="I672" s="357"/>
      <c r="J672" s="356"/>
      <c r="K672" s="358"/>
      <c r="L672" s="356"/>
    </row>
    <row r="673" spans="1:12">
      <c r="A673" s="356"/>
      <c r="B673" s="356"/>
      <c r="C673" s="356"/>
      <c r="D673" s="356"/>
      <c r="E673" s="356"/>
      <c r="F673" s="356"/>
      <c r="G673" s="356"/>
      <c r="H673" s="357"/>
      <c r="I673" s="357"/>
      <c r="J673" s="356"/>
      <c r="K673" s="358"/>
      <c r="L673" s="356"/>
    </row>
    <row r="674" spans="1:12">
      <c r="A674" s="356"/>
      <c r="B674" s="356"/>
      <c r="C674" s="356"/>
      <c r="D674" s="356"/>
      <c r="E674" s="356"/>
      <c r="F674" s="356"/>
      <c r="G674" s="356"/>
      <c r="H674" s="357"/>
      <c r="I674" s="357"/>
      <c r="J674" s="356"/>
      <c r="K674" s="358"/>
      <c r="L674" s="356"/>
    </row>
    <row r="675" spans="1:12">
      <c r="A675" s="356"/>
      <c r="B675" s="356"/>
      <c r="C675" s="356"/>
      <c r="D675" s="356"/>
      <c r="E675" s="356"/>
      <c r="F675" s="356"/>
      <c r="G675" s="356"/>
      <c r="H675" s="357"/>
      <c r="I675" s="357"/>
      <c r="J675" s="356"/>
      <c r="K675" s="358"/>
      <c r="L675" s="356"/>
    </row>
    <row r="676" spans="1:12">
      <c r="A676" s="356"/>
      <c r="B676" s="356"/>
      <c r="C676" s="356"/>
      <c r="D676" s="356"/>
      <c r="E676" s="356"/>
      <c r="F676" s="356"/>
      <c r="G676" s="356"/>
      <c r="H676" s="357"/>
      <c r="I676" s="357"/>
      <c r="J676" s="356"/>
      <c r="K676" s="358"/>
      <c r="L676" s="356"/>
    </row>
    <row r="677" spans="1:12">
      <c r="A677" s="356"/>
      <c r="B677" s="356"/>
      <c r="C677" s="356"/>
      <c r="D677" s="356"/>
      <c r="E677" s="356"/>
      <c r="F677" s="356"/>
      <c r="G677" s="356"/>
      <c r="H677" s="357"/>
      <c r="I677" s="357"/>
      <c r="J677" s="356"/>
      <c r="K677" s="358"/>
      <c r="L677" s="356"/>
    </row>
    <row r="678" spans="1:12">
      <c r="A678" s="356"/>
      <c r="B678" s="356"/>
      <c r="C678" s="356"/>
      <c r="D678" s="356"/>
      <c r="E678" s="356"/>
      <c r="F678" s="356"/>
      <c r="G678" s="356"/>
      <c r="H678" s="357"/>
      <c r="I678" s="357"/>
      <c r="J678" s="356"/>
      <c r="K678" s="358"/>
      <c r="L678" s="356"/>
    </row>
    <row r="679" spans="1:12">
      <c r="A679" s="356"/>
      <c r="B679" s="356"/>
      <c r="C679" s="356"/>
      <c r="D679" s="356"/>
      <c r="E679" s="356"/>
      <c r="F679" s="356"/>
      <c r="G679" s="356"/>
      <c r="H679" s="357"/>
      <c r="I679" s="357"/>
      <c r="J679" s="356"/>
      <c r="K679" s="358"/>
      <c r="L679" s="356"/>
    </row>
    <row r="680" spans="1:12">
      <c r="A680" s="356"/>
      <c r="B680" s="356"/>
      <c r="C680" s="356"/>
      <c r="D680" s="356"/>
      <c r="E680" s="356"/>
      <c r="F680" s="356"/>
      <c r="G680" s="356"/>
      <c r="H680" s="357"/>
      <c r="I680" s="357"/>
      <c r="J680" s="356"/>
      <c r="K680" s="358"/>
      <c r="L680" s="356"/>
    </row>
    <row r="681" spans="1:12">
      <c r="A681" s="356"/>
      <c r="B681" s="356"/>
      <c r="C681" s="356"/>
      <c r="D681" s="356"/>
      <c r="E681" s="356"/>
      <c r="F681" s="356"/>
      <c r="G681" s="356"/>
      <c r="H681" s="357"/>
      <c r="I681" s="357"/>
      <c r="J681" s="356"/>
      <c r="K681" s="358"/>
      <c r="L681" s="356"/>
    </row>
    <row r="682" spans="1:12">
      <c r="A682" s="356"/>
      <c r="B682" s="356"/>
      <c r="C682" s="356"/>
      <c r="D682" s="356"/>
      <c r="E682" s="356"/>
      <c r="F682" s="356"/>
      <c r="G682" s="356"/>
      <c r="H682" s="357"/>
      <c r="I682" s="357"/>
      <c r="J682" s="356"/>
      <c r="K682" s="358"/>
      <c r="L682" s="356"/>
    </row>
    <row r="683" spans="1:12">
      <c r="A683" s="356"/>
      <c r="B683" s="356"/>
      <c r="C683" s="356"/>
      <c r="D683" s="356"/>
      <c r="E683" s="356"/>
      <c r="F683" s="356"/>
      <c r="G683" s="356"/>
      <c r="H683" s="357"/>
      <c r="I683" s="357"/>
      <c r="J683" s="356"/>
      <c r="K683" s="358"/>
      <c r="L683" s="356"/>
    </row>
    <row r="684" spans="1:12">
      <c r="A684" s="356"/>
      <c r="B684" s="356"/>
      <c r="C684" s="356"/>
      <c r="D684" s="356"/>
      <c r="E684" s="356"/>
      <c r="F684" s="356"/>
      <c r="G684" s="356"/>
      <c r="H684" s="357"/>
      <c r="I684" s="357"/>
      <c r="J684" s="356"/>
      <c r="K684" s="358"/>
      <c r="L684" s="356"/>
    </row>
    <row r="685" spans="1:12">
      <c r="A685" s="356"/>
      <c r="B685" s="356"/>
      <c r="C685" s="356"/>
      <c r="D685" s="356"/>
      <c r="E685" s="356"/>
      <c r="F685" s="356"/>
      <c r="G685" s="356"/>
      <c r="H685" s="357"/>
      <c r="I685" s="357"/>
      <c r="J685" s="356"/>
      <c r="K685" s="358"/>
      <c r="L685" s="356"/>
    </row>
    <row r="686" spans="1:12">
      <c r="A686" s="356"/>
      <c r="B686" s="356"/>
      <c r="C686" s="356"/>
      <c r="D686" s="356"/>
      <c r="E686" s="356"/>
      <c r="F686" s="356"/>
      <c r="G686" s="356"/>
      <c r="H686" s="357"/>
      <c r="I686" s="357"/>
      <c r="J686" s="356"/>
      <c r="K686" s="358"/>
      <c r="L686" s="356"/>
    </row>
    <row r="687" spans="1:12">
      <c r="A687" s="356"/>
      <c r="B687" s="356"/>
      <c r="C687" s="356"/>
      <c r="D687" s="356"/>
      <c r="E687" s="356"/>
      <c r="F687" s="356"/>
      <c r="G687" s="356"/>
      <c r="H687" s="357"/>
      <c r="I687" s="357"/>
      <c r="J687" s="356"/>
      <c r="K687" s="358"/>
      <c r="L687" s="356"/>
    </row>
    <row r="688" spans="1:12">
      <c r="A688" s="356"/>
      <c r="B688" s="356"/>
      <c r="C688" s="356"/>
      <c r="D688" s="356"/>
      <c r="E688" s="356"/>
      <c r="F688" s="356"/>
      <c r="G688" s="356"/>
      <c r="H688" s="357"/>
      <c r="I688" s="357"/>
      <c r="J688" s="356"/>
      <c r="K688" s="358"/>
      <c r="L688" s="356"/>
    </row>
    <row r="689" spans="1:12">
      <c r="A689" s="356"/>
      <c r="B689" s="356"/>
      <c r="C689" s="356"/>
      <c r="D689" s="356"/>
      <c r="E689" s="356"/>
      <c r="F689" s="356"/>
      <c r="G689" s="356"/>
      <c r="H689" s="357"/>
      <c r="I689" s="357"/>
      <c r="J689" s="356"/>
      <c r="K689" s="358"/>
      <c r="L689" s="356"/>
    </row>
    <row r="690" spans="1:12">
      <c r="A690" s="356"/>
      <c r="B690" s="356"/>
      <c r="C690" s="356"/>
      <c r="D690" s="356"/>
      <c r="E690" s="356"/>
      <c r="F690" s="356"/>
      <c r="G690" s="356"/>
      <c r="H690" s="357"/>
      <c r="I690" s="357"/>
      <c r="J690" s="356"/>
      <c r="K690" s="358"/>
      <c r="L690" s="356"/>
    </row>
    <row r="691" spans="1:12">
      <c r="A691" s="356"/>
      <c r="B691" s="356"/>
      <c r="C691" s="356"/>
      <c r="D691" s="356"/>
      <c r="E691" s="356"/>
      <c r="F691" s="356"/>
      <c r="G691" s="356"/>
      <c r="H691" s="357"/>
      <c r="I691" s="357"/>
      <c r="J691" s="356"/>
      <c r="K691" s="358"/>
      <c r="L691" s="356"/>
    </row>
    <row r="692" spans="1:12">
      <c r="A692" s="356"/>
      <c r="B692" s="356"/>
      <c r="C692" s="356"/>
      <c r="D692" s="356"/>
      <c r="E692" s="356"/>
      <c r="F692" s="356"/>
      <c r="G692" s="356"/>
      <c r="H692" s="357"/>
      <c r="I692" s="357"/>
      <c r="J692" s="356"/>
      <c r="K692" s="358"/>
      <c r="L692" s="356"/>
    </row>
    <row r="693" spans="1:12">
      <c r="A693" s="356"/>
      <c r="B693" s="356"/>
      <c r="C693" s="356"/>
      <c r="D693" s="356"/>
      <c r="E693" s="356"/>
      <c r="F693" s="356"/>
      <c r="G693" s="356"/>
      <c r="H693" s="357"/>
      <c r="I693" s="357"/>
      <c r="J693" s="356"/>
      <c r="K693" s="358"/>
      <c r="L693" s="356"/>
    </row>
    <row r="694" spans="1:12">
      <c r="A694" s="356"/>
      <c r="B694" s="356"/>
      <c r="C694" s="356"/>
      <c r="D694" s="356"/>
      <c r="E694" s="356"/>
      <c r="F694" s="356"/>
      <c r="G694" s="356"/>
      <c r="H694" s="357"/>
      <c r="I694" s="357"/>
      <c r="J694" s="356"/>
      <c r="K694" s="358"/>
      <c r="L694" s="356"/>
    </row>
    <row r="695" spans="1:12">
      <c r="A695" s="356"/>
      <c r="B695" s="356"/>
      <c r="C695" s="356"/>
      <c r="D695" s="356"/>
      <c r="E695" s="356"/>
      <c r="F695" s="356"/>
      <c r="G695" s="356"/>
      <c r="H695" s="357"/>
      <c r="I695" s="357"/>
      <c r="J695" s="356"/>
      <c r="K695" s="358"/>
      <c r="L695" s="356"/>
    </row>
    <row r="696" spans="1:12">
      <c r="A696" s="356"/>
      <c r="B696" s="356"/>
      <c r="C696" s="356"/>
      <c r="D696" s="356"/>
      <c r="E696" s="356"/>
      <c r="F696" s="356"/>
      <c r="G696" s="356"/>
      <c r="H696" s="357"/>
      <c r="I696" s="357"/>
      <c r="J696" s="356"/>
      <c r="K696" s="358"/>
      <c r="L696" s="356"/>
    </row>
    <row r="697" spans="1:12">
      <c r="A697" s="356"/>
      <c r="B697" s="356"/>
      <c r="C697" s="356"/>
      <c r="D697" s="356"/>
      <c r="E697" s="356"/>
      <c r="F697" s="356"/>
      <c r="G697" s="356"/>
      <c r="H697" s="357"/>
      <c r="I697" s="357"/>
      <c r="J697" s="356"/>
      <c r="K697" s="358"/>
      <c r="L697" s="356"/>
    </row>
    <row r="698" spans="1:12">
      <c r="A698" s="356"/>
      <c r="B698" s="356"/>
      <c r="C698" s="356"/>
      <c r="D698" s="356"/>
      <c r="E698" s="356"/>
      <c r="F698" s="356"/>
      <c r="G698" s="356"/>
      <c r="H698" s="357"/>
      <c r="I698" s="357"/>
      <c r="J698" s="356"/>
      <c r="K698" s="358"/>
      <c r="L698" s="356"/>
    </row>
    <row r="699" spans="1:12">
      <c r="A699" s="356"/>
      <c r="B699" s="356"/>
      <c r="C699" s="356"/>
      <c r="D699" s="356"/>
      <c r="E699" s="356"/>
      <c r="F699" s="356"/>
      <c r="G699" s="356"/>
      <c r="H699" s="357"/>
      <c r="I699" s="357"/>
      <c r="J699" s="356"/>
      <c r="K699" s="358"/>
      <c r="L699" s="356"/>
    </row>
    <row r="700" spans="1:12">
      <c r="A700" s="356"/>
      <c r="B700" s="356"/>
      <c r="C700" s="356"/>
      <c r="D700" s="356"/>
      <c r="E700" s="356"/>
      <c r="F700" s="356"/>
      <c r="G700" s="356"/>
      <c r="H700" s="357"/>
      <c r="I700" s="357"/>
      <c r="J700" s="356"/>
      <c r="K700" s="358"/>
      <c r="L700" s="356"/>
    </row>
    <row r="701" spans="1:12">
      <c r="A701" s="356"/>
      <c r="B701" s="356"/>
      <c r="C701" s="356"/>
      <c r="D701" s="356"/>
      <c r="E701" s="356"/>
      <c r="F701" s="356"/>
      <c r="G701" s="356"/>
      <c r="H701" s="357"/>
      <c r="I701" s="357"/>
      <c r="J701" s="356"/>
      <c r="K701" s="358"/>
      <c r="L701" s="356"/>
    </row>
    <row r="702" spans="1:12">
      <c r="A702" s="356"/>
      <c r="B702" s="356"/>
      <c r="C702" s="356"/>
      <c r="D702" s="356"/>
      <c r="E702" s="356"/>
      <c r="F702" s="356"/>
      <c r="G702" s="356"/>
      <c r="H702" s="357"/>
      <c r="I702" s="357"/>
      <c r="J702" s="356"/>
      <c r="K702" s="358"/>
      <c r="L702" s="356"/>
    </row>
    <row r="703" spans="1:12">
      <c r="A703" s="356"/>
      <c r="B703" s="439"/>
      <c r="C703" s="356"/>
      <c r="D703" s="356"/>
      <c r="E703" s="356"/>
      <c r="F703" s="356"/>
      <c r="G703" s="356"/>
      <c r="H703" s="357"/>
      <c r="I703" s="357"/>
      <c r="J703" s="356"/>
      <c r="K703" s="358"/>
      <c r="L703" s="356"/>
    </row>
    <row r="704" spans="1:12">
      <c r="A704" s="356"/>
      <c r="B704" s="439"/>
      <c r="C704" s="356"/>
      <c r="D704" s="356"/>
      <c r="E704" s="356"/>
      <c r="F704" s="356"/>
      <c r="G704" s="356"/>
      <c r="H704" s="357"/>
      <c r="I704" s="357"/>
      <c r="J704" s="356"/>
      <c r="K704" s="358"/>
      <c r="L704" s="356"/>
    </row>
    <row r="705" spans="1:12">
      <c r="A705" s="356"/>
      <c r="B705" s="439"/>
      <c r="C705" s="356"/>
      <c r="D705" s="356"/>
      <c r="E705" s="356"/>
      <c r="F705" s="356"/>
      <c r="G705" s="356"/>
      <c r="H705" s="357"/>
      <c r="I705" s="357"/>
      <c r="J705" s="356"/>
      <c r="K705" s="358"/>
      <c r="L705" s="356"/>
    </row>
    <row r="706" spans="1:12">
      <c r="A706" s="356"/>
      <c r="B706" s="439"/>
      <c r="C706" s="356"/>
      <c r="D706" s="356"/>
      <c r="E706" s="356"/>
      <c r="F706" s="356"/>
      <c r="G706" s="356"/>
      <c r="H706" s="357"/>
      <c r="I706" s="357"/>
      <c r="J706" s="356"/>
      <c r="K706" s="358"/>
      <c r="L706" s="356"/>
    </row>
    <row r="707" spans="1:12">
      <c r="A707" s="356"/>
      <c r="B707" s="356"/>
      <c r="C707" s="356"/>
      <c r="D707" s="356"/>
      <c r="E707" s="356"/>
      <c r="F707" s="356"/>
      <c r="G707" s="356"/>
      <c r="H707" s="357"/>
      <c r="I707" s="357"/>
      <c r="J707" s="356"/>
      <c r="K707" s="358"/>
      <c r="L707" s="356"/>
    </row>
    <row r="708" spans="1:12">
      <c r="A708" s="356"/>
      <c r="B708" s="356"/>
      <c r="C708" s="356"/>
      <c r="D708" s="356"/>
      <c r="E708" s="356"/>
      <c r="F708" s="356"/>
      <c r="G708" s="356"/>
      <c r="H708" s="357"/>
      <c r="I708" s="357"/>
      <c r="J708" s="356"/>
      <c r="K708" s="358"/>
      <c r="L708" s="356"/>
    </row>
    <row r="709" spans="1:12">
      <c r="A709" s="356"/>
      <c r="B709" s="356"/>
      <c r="C709" s="356"/>
      <c r="D709" s="356"/>
      <c r="E709" s="356"/>
      <c r="F709" s="356"/>
      <c r="G709" s="356"/>
      <c r="H709" s="357"/>
      <c r="I709" s="357"/>
      <c r="J709" s="356"/>
      <c r="K709" s="358"/>
      <c r="L709" s="356"/>
    </row>
    <row r="710" spans="1:12">
      <c r="A710" s="356"/>
      <c r="B710" s="356"/>
      <c r="C710" s="356"/>
      <c r="D710" s="356"/>
      <c r="E710" s="356"/>
      <c r="F710" s="356"/>
      <c r="G710" s="356"/>
      <c r="H710" s="357"/>
      <c r="I710" s="357"/>
      <c r="J710" s="356"/>
      <c r="K710" s="358"/>
      <c r="L710" s="356"/>
    </row>
    <row r="711" spans="1:12">
      <c r="A711" s="356"/>
      <c r="B711" s="356"/>
      <c r="C711" s="356"/>
      <c r="D711" s="356"/>
      <c r="E711" s="356"/>
      <c r="F711" s="356"/>
      <c r="G711" s="356"/>
      <c r="H711" s="357"/>
      <c r="I711" s="357"/>
      <c r="J711" s="356"/>
      <c r="K711" s="358"/>
      <c r="L711" s="356"/>
    </row>
    <row r="712" spans="1:12">
      <c r="A712" s="356"/>
      <c r="B712" s="356"/>
      <c r="C712" s="356"/>
      <c r="D712" s="356"/>
      <c r="E712" s="356"/>
      <c r="F712" s="356"/>
      <c r="G712" s="356"/>
      <c r="H712" s="357"/>
      <c r="I712" s="357"/>
      <c r="J712" s="356"/>
      <c r="K712" s="358"/>
      <c r="L712" s="356"/>
    </row>
    <row r="713" spans="1:12">
      <c r="A713" s="356"/>
      <c r="B713" s="356"/>
      <c r="C713" s="356"/>
      <c r="D713" s="356"/>
      <c r="E713" s="356"/>
      <c r="F713" s="356"/>
      <c r="G713" s="356"/>
      <c r="H713" s="357"/>
      <c r="I713" s="357"/>
      <c r="J713" s="356"/>
      <c r="K713" s="358"/>
      <c r="L713" s="356"/>
    </row>
    <row r="714" spans="1:12">
      <c r="A714" s="356"/>
      <c r="B714" s="356"/>
      <c r="C714" s="356"/>
      <c r="D714" s="356"/>
      <c r="E714" s="356"/>
      <c r="F714" s="356"/>
      <c r="G714" s="356"/>
      <c r="H714" s="357"/>
      <c r="I714" s="357"/>
      <c r="J714" s="356"/>
      <c r="K714" s="358"/>
      <c r="L714" s="356"/>
    </row>
    <row r="715" spans="1:12">
      <c r="A715" s="356"/>
      <c r="B715" s="356"/>
      <c r="C715" s="356"/>
      <c r="D715" s="356"/>
      <c r="E715" s="356"/>
      <c r="F715" s="356"/>
      <c r="G715" s="356"/>
      <c r="H715" s="357"/>
      <c r="I715" s="357"/>
      <c r="J715" s="356"/>
      <c r="K715" s="358"/>
      <c r="L715" s="356"/>
    </row>
    <row r="716" spans="1:12">
      <c r="A716" s="356"/>
      <c r="B716" s="356"/>
      <c r="C716" s="356"/>
      <c r="D716" s="356"/>
      <c r="E716" s="356"/>
      <c r="F716" s="356"/>
      <c r="G716" s="356"/>
      <c r="H716" s="357"/>
      <c r="I716" s="357"/>
      <c r="J716" s="356"/>
      <c r="K716" s="358"/>
      <c r="L716" s="356"/>
    </row>
    <row r="717" spans="1:12">
      <c r="A717" s="356"/>
      <c r="B717" s="356"/>
      <c r="C717" s="356"/>
      <c r="D717" s="356"/>
      <c r="E717" s="356"/>
      <c r="F717" s="356"/>
      <c r="G717" s="356"/>
      <c r="H717" s="357"/>
      <c r="I717" s="357"/>
      <c r="J717" s="356"/>
      <c r="K717" s="358"/>
      <c r="L717" s="356"/>
    </row>
    <row r="718" spans="1:12">
      <c r="A718" s="356"/>
      <c r="B718" s="356"/>
      <c r="C718" s="356"/>
      <c r="D718" s="356"/>
      <c r="E718" s="356"/>
      <c r="F718" s="356"/>
      <c r="G718" s="356"/>
      <c r="H718" s="357"/>
      <c r="I718" s="357"/>
      <c r="J718" s="356"/>
      <c r="K718" s="358"/>
      <c r="L718" s="356"/>
    </row>
    <row r="719" spans="1:12">
      <c r="A719" s="356"/>
      <c r="B719" s="356"/>
      <c r="C719" s="356"/>
      <c r="D719" s="356"/>
      <c r="E719" s="356"/>
      <c r="F719" s="356"/>
      <c r="G719" s="356"/>
      <c r="H719" s="357"/>
      <c r="I719" s="357"/>
      <c r="J719" s="356"/>
      <c r="K719" s="358"/>
      <c r="L719" s="356"/>
    </row>
    <row r="720" spans="1:12">
      <c r="A720" s="356"/>
      <c r="B720" s="356"/>
      <c r="C720" s="356"/>
      <c r="D720" s="356"/>
      <c r="E720" s="356"/>
      <c r="F720" s="356"/>
      <c r="G720" s="356"/>
      <c r="H720" s="357"/>
      <c r="I720" s="357"/>
      <c r="J720" s="356"/>
      <c r="K720" s="358"/>
      <c r="L720" s="356"/>
    </row>
    <row r="721" spans="1:12">
      <c r="A721" s="356"/>
      <c r="B721" s="356"/>
      <c r="C721" s="356"/>
      <c r="D721" s="356"/>
      <c r="E721" s="356"/>
      <c r="F721" s="356"/>
      <c r="G721" s="356"/>
      <c r="H721" s="357"/>
      <c r="I721" s="357"/>
      <c r="J721" s="356"/>
      <c r="K721" s="358"/>
      <c r="L721" s="356"/>
    </row>
    <row r="722" spans="1:12">
      <c r="A722" s="356"/>
      <c r="B722" s="356"/>
      <c r="C722" s="356"/>
      <c r="D722" s="356"/>
      <c r="E722" s="356"/>
      <c r="F722" s="356"/>
      <c r="G722" s="356"/>
      <c r="H722" s="357"/>
      <c r="I722" s="357"/>
      <c r="J722" s="356"/>
      <c r="K722" s="358"/>
      <c r="L722" s="356"/>
    </row>
    <row r="723" spans="1:12">
      <c r="A723" s="356"/>
      <c r="B723" s="356"/>
      <c r="C723" s="356"/>
      <c r="D723" s="356"/>
      <c r="E723" s="356"/>
      <c r="F723" s="356"/>
      <c r="G723" s="356"/>
      <c r="H723" s="357"/>
      <c r="I723" s="357"/>
      <c r="J723" s="356"/>
      <c r="K723" s="358"/>
      <c r="L723" s="356"/>
    </row>
    <row r="724" spans="1:12">
      <c r="A724" s="356"/>
      <c r="B724" s="356"/>
      <c r="C724" s="356"/>
      <c r="D724" s="356"/>
      <c r="E724" s="356"/>
      <c r="F724" s="356"/>
      <c r="G724" s="356"/>
      <c r="H724" s="357"/>
      <c r="I724" s="357"/>
      <c r="J724" s="356"/>
      <c r="K724" s="358"/>
      <c r="L724" s="356"/>
    </row>
    <row r="725" spans="1:12">
      <c r="A725" s="356"/>
      <c r="B725" s="356"/>
      <c r="C725" s="356"/>
      <c r="D725" s="356"/>
      <c r="E725" s="356"/>
      <c r="F725" s="356"/>
      <c r="G725" s="356"/>
      <c r="H725" s="357"/>
      <c r="I725" s="357"/>
      <c r="J725" s="356"/>
      <c r="K725" s="358"/>
      <c r="L725" s="356"/>
    </row>
    <row r="726" spans="1:12">
      <c r="A726" s="356"/>
      <c r="B726" s="356"/>
      <c r="C726" s="356"/>
      <c r="D726" s="356"/>
      <c r="E726" s="356"/>
      <c r="F726" s="356"/>
      <c r="G726" s="356"/>
      <c r="H726" s="357"/>
      <c r="I726" s="357"/>
      <c r="J726" s="356"/>
      <c r="K726" s="358"/>
      <c r="L726" s="356"/>
    </row>
    <row r="727" spans="1:12">
      <c r="A727" s="356"/>
      <c r="B727" s="356"/>
      <c r="C727" s="356"/>
      <c r="D727" s="356"/>
      <c r="E727" s="356"/>
      <c r="F727" s="356"/>
      <c r="G727" s="356"/>
      <c r="H727" s="357"/>
      <c r="I727" s="357"/>
      <c r="J727" s="356"/>
      <c r="K727" s="358"/>
      <c r="L727" s="356"/>
    </row>
    <row r="728" spans="1:12">
      <c r="A728" s="356"/>
      <c r="B728" s="356"/>
      <c r="C728" s="356"/>
      <c r="D728" s="356"/>
      <c r="E728" s="356"/>
      <c r="F728" s="356"/>
      <c r="G728" s="356"/>
      <c r="H728" s="357"/>
      <c r="I728" s="357"/>
      <c r="J728" s="356"/>
      <c r="K728" s="358"/>
      <c r="L728" s="356"/>
    </row>
    <row r="729" spans="1:12">
      <c r="A729" s="356"/>
      <c r="B729" s="356"/>
      <c r="C729" s="356"/>
      <c r="D729" s="356"/>
      <c r="E729" s="356"/>
      <c r="F729" s="356"/>
      <c r="G729" s="356"/>
      <c r="H729" s="357"/>
      <c r="I729" s="357"/>
      <c r="J729" s="356"/>
      <c r="K729" s="358"/>
      <c r="L729" s="356"/>
    </row>
    <row r="730" spans="1:12">
      <c r="A730" s="356"/>
      <c r="B730" s="356"/>
      <c r="C730" s="356"/>
      <c r="D730" s="356"/>
      <c r="E730" s="356"/>
      <c r="F730" s="356"/>
      <c r="G730" s="356"/>
      <c r="H730" s="357"/>
      <c r="I730" s="357"/>
      <c r="J730" s="356"/>
      <c r="K730" s="358"/>
      <c r="L730" s="356"/>
    </row>
    <row r="731" spans="1:12">
      <c r="A731" s="356"/>
      <c r="B731" s="356"/>
      <c r="C731" s="356"/>
      <c r="D731" s="356"/>
      <c r="E731" s="356"/>
      <c r="F731" s="356"/>
      <c r="G731" s="356"/>
      <c r="H731" s="357"/>
      <c r="I731" s="357"/>
      <c r="J731" s="356"/>
      <c r="K731" s="358"/>
      <c r="L731" s="356"/>
    </row>
    <row r="732" spans="1:12">
      <c r="A732" s="356"/>
      <c r="B732" s="356"/>
      <c r="C732" s="356"/>
      <c r="D732" s="356"/>
      <c r="E732" s="356"/>
      <c r="F732" s="356"/>
      <c r="G732" s="356"/>
      <c r="H732" s="357"/>
      <c r="I732" s="357"/>
      <c r="J732" s="356"/>
      <c r="K732" s="358"/>
      <c r="L732" s="356"/>
    </row>
    <row r="733" spans="1:12">
      <c r="A733" s="356"/>
      <c r="B733" s="356"/>
      <c r="C733" s="356"/>
      <c r="D733" s="356"/>
      <c r="E733" s="356"/>
      <c r="F733" s="356"/>
      <c r="G733" s="356"/>
      <c r="H733" s="357"/>
      <c r="I733" s="357"/>
      <c r="J733" s="356"/>
      <c r="K733" s="358"/>
      <c r="L733" s="356"/>
    </row>
    <row r="734" spans="1:12">
      <c r="A734" s="356"/>
      <c r="B734" s="356"/>
      <c r="C734" s="356"/>
      <c r="D734" s="356"/>
      <c r="E734" s="356"/>
      <c r="F734" s="356"/>
      <c r="G734" s="356"/>
      <c r="H734" s="357"/>
      <c r="I734" s="357"/>
      <c r="J734" s="356"/>
      <c r="K734" s="358"/>
      <c r="L734" s="356"/>
    </row>
    <row r="735" spans="1:12">
      <c r="A735" s="356"/>
      <c r="B735" s="356"/>
      <c r="C735" s="356"/>
      <c r="D735" s="356"/>
      <c r="E735" s="356"/>
      <c r="F735" s="356"/>
      <c r="G735" s="356"/>
      <c r="H735" s="357"/>
      <c r="I735" s="357"/>
      <c r="J735" s="356"/>
      <c r="K735" s="358"/>
      <c r="L735" s="356"/>
    </row>
    <row r="736" spans="1:12">
      <c r="A736" s="356"/>
      <c r="B736" s="356"/>
      <c r="C736" s="356"/>
      <c r="D736" s="356"/>
      <c r="E736" s="356"/>
      <c r="F736" s="356"/>
      <c r="G736" s="356"/>
      <c r="H736" s="357"/>
      <c r="I736" s="357"/>
      <c r="J736" s="356"/>
      <c r="K736" s="358"/>
      <c r="L736" s="356"/>
    </row>
    <row r="737" spans="1:12">
      <c r="A737" s="356"/>
      <c r="B737" s="356"/>
      <c r="C737" s="356"/>
      <c r="D737" s="356"/>
      <c r="E737" s="356"/>
      <c r="F737" s="356"/>
      <c r="G737" s="356"/>
      <c r="H737" s="357"/>
      <c r="I737" s="357"/>
      <c r="J737" s="356"/>
      <c r="K737" s="358"/>
      <c r="L737" s="356"/>
    </row>
    <row r="738" spans="1:12">
      <c r="A738" s="356"/>
      <c r="B738" s="356"/>
      <c r="C738" s="356"/>
      <c r="D738" s="356"/>
      <c r="E738" s="356"/>
      <c r="F738" s="356"/>
      <c r="G738" s="356"/>
      <c r="H738" s="357"/>
      <c r="I738" s="357"/>
      <c r="J738" s="356"/>
      <c r="K738" s="358"/>
      <c r="L738" s="356"/>
    </row>
    <row r="739" spans="1:12">
      <c r="A739" s="356"/>
      <c r="B739" s="356"/>
      <c r="C739" s="356"/>
      <c r="D739" s="356"/>
      <c r="E739" s="356"/>
      <c r="F739" s="356"/>
      <c r="G739" s="356"/>
      <c r="H739" s="357"/>
      <c r="I739" s="357"/>
      <c r="J739" s="356"/>
      <c r="K739" s="358"/>
      <c r="L739" s="356"/>
    </row>
    <row r="740" spans="1:12">
      <c r="A740" s="356"/>
      <c r="B740" s="356"/>
      <c r="C740" s="356"/>
      <c r="D740" s="356"/>
      <c r="E740" s="356"/>
      <c r="F740" s="356"/>
      <c r="G740" s="356"/>
      <c r="H740" s="357"/>
      <c r="I740" s="357"/>
      <c r="J740" s="356"/>
      <c r="K740" s="358"/>
      <c r="L740" s="356"/>
    </row>
    <row r="741" spans="1:12">
      <c r="A741" s="356"/>
      <c r="B741" s="356"/>
      <c r="C741" s="356"/>
      <c r="D741" s="356"/>
      <c r="E741" s="356"/>
      <c r="F741" s="356"/>
      <c r="G741" s="356"/>
      <c r="H741" s="357"/>
      <c r="I741" s="357"/>
      <c r="J741" s="356"/>
      <c r="K741" s="358"/>
      <c r="L741" s="356"/>
    </row>
    <row r="742" spans="1:12">
      <c r="A742" s="356"/>
      <c r="B742" s="356"/>
      <c r="C742" s="356"/>
      <c r="D742" s="356"/>
      <c r="E742" s="356"/>
      <c r="F742" s="356"/>
      <c r="G742" s="356"/>
      <c r="H742" s="357"/>
      <c r="I742" s="357"/>
      <c r="J742" s="356"/>
      <c r="K742" s="358"/>
      <c r="L742" s="356"/>
    </row>
    <row r="743" spans="1:12">
      <c r="A743" s="356"/>
      <c r="B743" s="356"/>
      <c r="C743" s="356"/>
      <c r="D743" s="356"/>
      <c r="E743" s="356"/>
      <c r="F743" s="356"/>
      <c r="G743" s="356"/>
      <c r="H743" s="357"/>
      <c r="I743" s="357"/>
      <c r="J743" s="356"/>
      <c r="K743" s="358"/>
      <c r="L743" s="356"/>
    </row>
    <row r="744" spans="1:12">
      <c r="A744" s="356"/>
      <c r="B744" s="356"/>
      <c r="C744" s="356"/>
      <c r="D744" s="356"/>
      <c r="E744" s="356"/>
      <c r="F744" s="356"/>
      <c r="G744" s="356"/>
      <c r="H744" s="357"/>
      <c r="I744" s="357"/>
      <c r="J744" s="356"/>
      <c r="K744" s="358"/>
      <c r="L744" s="356"/>
    </row>
    <row r="745" spans="1:12">
      <c r="A745" s="356"/>
      <c r="B745" s="356"/>
      <c r="C745" s="356"/>
      <c r="D745" s="356"/>
      <c r="E745" s="356"/>
      <c r="F745" s="356"/>
      <c r="G745" s="356"/>
      <c r="H745" s="357"/>
      <c r="I745" s="357"/>
      <c r="J745" s="356"/>
      <c r="K745" s="358"/>
      <c r="L745" s="356"/>
    </row>
    <row r="746" spans="1:12">
      <c r="A746" s="356"/>
      <c r="B746" s="356"/>
      <c r="C746" s="356"/>
      <c r="D746" s="356"/>
      <c r="E746" s="356"/>
      <c r="F746" s="356"/>
      <c r="G746" s="356"/>
      <c r="H746" s="357"/>
      <c r="I746" s="357"/>
      <c r="J746" s="356"/>
      <c r="K746" s="358"/>
      <c r="L746" s="356"/>
    </row>
    <row r="747" spans="1:12">
      <c r="A747" s="356"/>
      <c r="B747" s="356"/>
      <c r="C747" s="356"/>
      <c r="D747" s="356"/>
      <c r="E747" s="356"/>
      <c r="F747" s="356"/>
      <c r="G747" s="356"/>
      <c r="H747" s="357"/>
      <c r="I747" s="357"/>
      <c r="J747" s="356"/>
      <c r="K747" s="358"/>
      <c r="L747" s="356"/>
    </row>
    <row r="748" spans="1:12">
      <c r="A748" s="356"/>
      <c r="B748" s="356"/>
      <c r="C748" s="356"/>
      <c r="D748" s="356"/>
      <c r="E748" s="356"/>
      <c r="F748" s="356"/>
      <c r="G748" s="356"/>
      <c r="H748" s="357"/>
      <c r="I748" s="357"/>
      <c r="J748" s="356"/>
      <c r="K748" s="358"/>
      <c r="L748" s="356"/>
    </row>
    <row r="749" spans="1:12">
      <c r="A749" s="356"/>
      <c r="B749" s="356"/>
      <c r="C749" s="356"/>
      <c r="D749" s="356"/>
      <c r="E749" s="356"/>
      <c r="F749" s="356"/>
      <c r="G749" s="356"/>
      <c r="H749" s="357"/>
      <c r="I749" s="357"/>
      <c r="J749" s="356"/>
      <c r="K749" s="358"/>
      <c r="L749" s="356"/>
    </row>
    <row r="750" spans="1:12">
      <c r="A750" s="356"/>
      <c r="B750" s="356"/>
      <c r="C750" s="356"/>
      <c r="D750" s="356"/>
      <c r="E750" s="356"/>
      <c r="F750" s="356"/>
      <c r="G750" s="356"/>
      <c r="H750" s="357"/>
      <c r="I750" s="357"/>
      <c r="J750" s="356"/>
      <c r="K750" s="358"/>
      <c r="L750" s="356"/>
    </row>
    <row r="751" spans="1:12">
      <c r="A751" s="356"/>
      <c r="B751" s="356"/>
      <c r="C751" s="356"/>
      <c r="D751" s="356"/>
      <c r="E751" s="356"/>
      <c r="F751" s="356"/>
      <c r="G751" s="356"/>
      <c r="H751" s="357"/>
      <c r="I751" s="357"/>
      <c r="J751" s="356"/>
      <c r="K751" s="358"/>
      <c r="L751" s="356"/>
    </row>
    <row r="752" spans="1:12">
      <c r="A752" s="356"/>
      <c r="B752" s="356"/>
      <c r="C752" s="356"/>
      <c r="D752" s="356"/>
      <c r="E752" s="356"/>
      <c r="F752" s="356"/>
      <c r="G752" s="356"/>
      <c r="H752" s="357"/>
      <c r="I752" s="357"/>
      <c r="J752" s="356"/>
      <c r="K752" s="358"/>
      <c r="L752" s="356"/>
    </row>
    <row r="753" spans="1:12">
      <c r="A753" s="356"/>
      <c r="B753" s="356"/>
      <c r="C753" s="356"/>
      <c r="D753" s="356"/>
      <c r="E753" s="356"/>
      <c r="F753" s="356"/>
      <c r="G753" s="356"/>
      <c r="H753" s="357"/>
      <c r="I753" s="357"/>
      <c r="J753" s="356"/>
      <c r="K753" s="358"/>
      <c r="L753" s="356"/>
    </row>
    <row r="754" spans="1:12">
      <c r="A754" s="356"/>
      <c r="B754" s="356"/>
      <c r="C754" s="356"/>
      <c r="D754" s="356"/>
      <c r="E754" s="356"/>
      <c r="F754" s="356"/>
      <c r="G754" s="356"/>
      <c r="H754" s="357"/>
      <c r="I754" s="357"/>
      <c r="J754" s="356"/>
      <c r="K754" s="358"/>
      <c r="L754" s="356"/>
    </row>
  </sheetData>
  <autoFilter ref="A3:AD758"/>
  <mergeCells count="3">
    <mergeCell ref="G2:I2"/>
    <mergeCell ref="J2:L2"/>
    <mergeCell ref="M2:AD2"/>
  </mergeCells>
  <dataValidations count="2">
    <dataValidation type="list" allowBlank="1" showInputMessage="1" showErrorMessage="1" sqref="E68:E83 E4:E14">
      <formula1>"L,P"</formula1>
    </dataValidation>
    <dataValidation type="list" allowBlank="1" showInputMessage="1" showErrorMessage="1" sqref="F22:F40 F4:F20">
      <formula1>#REF!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7">
    <tabColor rgb="FFFF0000"/>
  </sheetPr>
  <dimension ref="B1:BI882"/>
  <sheetViews>
    <sheetView zoomScale="80" zoomScaleNormal="80" workbookViewId="0">
      <pane ySplit="7" topLeftCell="A832" activePane="bottomLeft" state="frozen"/>
      <selection pane="bottomLeft" activeCell="BJ568" sqref="BJ568"/>
    </sheetView>
  </sheetViews>
  <sheetFormatPr defaultColWidth="9.140625" defaultRowHeight="12.75"/>
  <cols>
    <col min="1" max="1" width="3" style="120" customWidth="1"/>
    <col min="2" max="2" width="29.5703125" style="120" customWidth="1"/>
    <col min="3" max="3" width="16.5703125" style="120" customWidth="1"/>
    <col min="4" max="4" width="12" style="120" customWidth="1"/>
    <col min="5" max="5" width="10" style="120" customWidth="1"/>
    <col min="6" max="6" width="9.42578125" style="120" customWidth="1"/>
    <col min="7" max="7" width="11.140625" style="120" customWidth="1"/>
    <col min="8" max="8" width="9.7109375" style="120" customWidth="1"/>
    <col min="9" max="10" width="13.28515625" style="120" customWidth="1"/>
    <col min="11" max="12" width="3.7109375" style="120" customWidth="1"/>
    <col min="13" max="13" width="15.140625" style="120" customWidth="1"/>
    <col min="14" max="14" width="45.28515625" style="120" bestFit="1" customWidth="1"/>
    <col min="15" max="15" width="12.42578125" style="120" customWidth="1"/>
    <col min="16" max="16" width="16.42578125" style="120" customWidth="1"/>
    <col min="17" max="17" width="18.42578125" style="120" customWidth="1"/>
    <col min="18" max="19" width="7" style="120" customWidth="1"/>
    <col min="20" max="20" width="25.28515625" style="120" customWidth="1"/>
    <col min="21" max="21" width="26.85546875" style="120" customWidth="1"/>
    <col min="22" max="22" width="5.7109375" style="120" customWidth="1"/>
    <col min="23" max="23" width="15.28515625" style="120" customWidth="1"/>
    <col min="24" max="24" width="10.5703125" style="120" customWidth="1"/>
    <col min="25" max="27" width="9.140625" style="120" customWidth="1"/>
    <col min="28" max="28" width="10.7109375" style="120" customWidth="1"/>
    <col min="29" max="31" width="9.140625" style="120" customWidth="1"/>
    <col min="32" max="35" width="10.5703125" style="120" customWidth="1"/>
    <col min="36" max="36" width="10" style="120" customWidth="1"/>
    <col min="37" max="39" width="9.140625" style="120" customWidth="1"/>
    <col min="40" max="40" width="10.140625" style="120" customWidth="1"/>
    <col min="41" max="43" width="9.140625" style="120" customWidth="1"/>
    <col min="44" max="44" width="10.140625" style="120" customWidth="1"/>
    <col min="45" max="47" width="9.140625" style="120" customWidth="1"/>
    <col min="48" max="48" width="10.42578125" style="120" customWidth="1"/>
    <col min="49" max="51" width="9.140625" style="120" customWidth="1"/>
    <col min="52" max="52" width="10.5703125" style="120" customWidth="1"/>
    <col min="53" max="55" width="9.140625" style="120" customWidth="1"/>
    <col min="56" max="56" width="10.5703125" style="120" customWidth="1"/>
    <col min="57" max="59" width="9.140625" style="120" customWidth="1"/>
    <col min="60" max="60" width="20.7109375" style="120" customWidth="1"/>
    <col min="61" max="61" width="18.85546875" style="120" customWidth="1"/>
    <col min="62" max="16384" width="9.140625" style="120"/>
  </cols>
  <sheetData>
    <row r="1" spans="2:61" s="119" customFormat="1" ht="50.25" customHeight="1">
      <c r="B1" s="336" t="s">
        <v>11662</v>
      </c>
    </row>
    <row r="2" spans="2:61" s="119" customFormat="1" ht="6.6" customHeight="1" thickBot="1">
      <c r="B2" s="118"/>
    </row>
    <row r="3" spans="2:61" s="119" customFormat="1" ht="19.5" customHeight="1" thickBot="1">
      <c r="B3" s="51"/>
      <c r="C3" s="137" t="s">
        <v>9322</v>
      </c>
      <c r="D3" s="137"/>
    </row>
    <row r="4" spans="2:61" ht="21.95" customHeight="1">
      <c r="B4" s="137" t="s">
        <v>12310</v>
      </c>
      <c r="K4" s="121"/>
      <c r="L4" s="121"/>
      <c r="R4" s="121"/>
      <c r="S4" s="121"/>
      <c r="T4" s="121"/>
    </row>
    <row r="5" spans="2:61" ht="22.5" customHeight="1">
      <c r="B5" s="681" t="s">
        <v>12262</v>
      </c>
      <c r="C5" s="681" t="s">
        <v>9362</v>
      </c>
      <c r="D5" s="681" t="s">
        <v>9364</v>
      </c>
      <c r="E5" s="677" t="s">
        <v>9361</v>
      </c>
      <c r="F5" s="678"/>
      <c r="G5" s="693" t="s">
        <v>9303</v>
      </c>
      <c r="H5" s="694"/>
      <c r="I5" s="695"/>
      <c r="M5" s="673" t="s">
        <v>12259</v>
      </c>
      <c r="N5" s="672" t="s">
        <v>1654</v>
      </c>
      <c r="O5" s="690" t="s">
        <v>12258</v>
      </c>
      <c r="P5" s="669" t="s">
        <v>9309</v>
      </c>
      <c r="Q5" s="692" t="s">
        <v>11665</v>
      </c>
      <c r="R5" s="669" t="s">
        <v>9304</v>
      </c>
      <c r="S5" s="669" t="s">
        <v>9306</v>
      </c>
      <c r="T5" s="674" t="s">
        <v>9305</v>
      </c>
      <c r="U5" s="674" t="s">
        <v>9307</v>
      </c>
      <c r="V5" s="670" t="s">
        <v>9308</v>
      </c>
      <c r="W5" s="687" t="s">
        <v>9321</v>
      </c>
      <c r="X5" s="688"/>
      <c r="Y5" s="688"/>
      <c r="Z5" s="688"/>
      <c r="AA5" s="688"/>
      <c r="AB5" s="688"/>
      <c r="AC5" s="688"/>
      <c r="AD5" s="688"/>
      <c r="AE5" s="688"/>
      <c r="AF5" s="688"/>
      <c r="AG5" s="688"/>
      <c r="AH5" s="688"/>
      <c r="AI5" s="688"/>
      <c r="AJ5" s="688"/>
      <c r="AK5" s="688"/>
      <c r="AL5" s="688"/>
      <c r="AM5" s="688"/>
      <c r="AN5" s="688"/>
      <c r="AO5" s="688"/>
      <c r="AP5" s="688"/>
      <c r="AQ5" s="688"/>
      <c r="AR5" s="688"/>
      <c r="AS5" s="688"/>
      <c r="AT5" s="688"/>
      <c r="AU5" s="688"/>
      <c r="AV5" s="688"/>
      <c r="AW5" s="688"/>
      <c r="AX5" s="688"/>
      <c r="AY5" s="688"/>
      <c r="AZ5" s="688"/>
      <c r="BA5" s="688"/>
      <c r="BB5" s="688"/>
      <c r="BC5" s="688"/>
      <c r="BD5" s="688"/>
      <c r="BE5" s="688"/>
      <c r="BF5" s="688"/>
      <c r="BG5" s="688"/>
      <c r="BH5" s="688"/>
      <c r="BI5" s="689"/>
    </row>
    <row r="6" spans="2:61" ht="52.5" customHeight="1">
      <c r="B6" s="682"/>
      <c r="C6" s="682"/>
      <c r="D6" s="682"/>
      <c r="E6" s="679"/>
      <c r="F6" s="680"/>
      <c r="G6" s="675" t="s">
        <v>9363</v>
      </c>
      <c r="H6" s="676"/>
      <c r="I6" s="681" t="s">
        <v>9360</v>
      </c>
      <c r="M6" s="673"/>
      <c r="N6" s="672"/>
      <c r="O6" s="691"/>
      <c r="P6" s="669"/>
      <c r="Q6" s="691"/>
      <c r="R6" s="669"/>
      <c r="S6" s="669"/>
      <c r="T6" s="674"/>
      <c r="U6" s="674"/>
      <c r="V6" s="671"/>
      <c r="W6" s="142" t="s">
        <v>12271</v>
      </c>
      <c r="X6" s="125" t="s">
        <v>599</v>
      </c>
      <c r="Y6" s="126" t="s">
        <v>600</v>
      </c>
      <c r="Z6" s="127" t="s">
        <v>601</v>
      </c>
      <c r="AA6" s="127" t="s">
        <v>602</v>
      </c>
      <c r="AB6" s="125" t="s">
        <v>603</v>
      </c>
      <c r="AC6" s="126" t="s">
        <v>604</v>
      </c>
      <c r="AD6" s="127" t="s">
        <v>605</v>
      </c>
      <c r="AE6" s="127" t="s">
        <v>606</v>
      </c>
      <c r="AF6" s="125" t="s">
        <v>607</v>
      </c>
      <c r="AG6" s="126" t="s">
        <v>608</v>
      </c>
      <c r="AH6" s="127" t="s">
        <v>609</v>
      </c>
      <c r="AI6" s="127" t="s">
        <v>610</v>
      </c>
      <c r="AJ6" s="125" t="s">
        <v>611</v>
      </c>
      <c r="AK6" s="126" t="s">
        <v>612</v>
      </c>
      <c r="AL6" s="127" t="s">
        <v>613</v>
      </c>
      <c r="AM6" s="127" t="s">
        <v>614</v>
      </c>
      <c r="AN6" s="125" t="s">
        <v>615</v>
      </c>
      <c r="AO6" s="126" t="s">
        <v>616</v>
      </c>
      <c r="AP6" s="127" t="s">
        <v>617</v>
      </c>
      <c r="AQ6" s="127" t="s">
        <v>618</v>
      </c>
      <c r="AR6" s="125" t="s">
        <v>619</v>
      </c>
      <c r="AS6" s="126" t="s">
        <v>620</v>
      </c>
      <c r="AT6" s="127" t="s">
        <v>621</v>
      </c>
      <c r="AU6" s="127" t="s">
        <v>622</v>
      </c>
      <c r="AV6" s="125" t="s">
        <v>623</v>
      </c>
      <c r="AW6" s="126" t="s">
        <v>624</v>
      </c>
      <c r="AX6" s="127" t="s">
        <v>625</v>
      </c>
      <c r="AY6" s="127" t="s">
        <v>626</v>
      </c>
      <c r="AZ6" s="125" t="s">
        <v>627</v>
      </c>
      <c r="BA6" s="126" t="s">
        <v>628</v>
      </c>
      <c r="BB6" s="127" t="s">
        <v>629</v>
      </c>
      <c r="BC6" s="127" t="s">
        <v>630</v>
      </c>
      <c r="BD6" s="125" t="s">
        <v>631</v>
      </c>
      <c r="BE6" s="126" t="s">
        <v>632</v>
      </c>
      <c r="BF6" s="127" t="s">
        <v>633</v>
      </c>
      <c r="BG6" s="127" t="s">
        <v>634</v>
      </c>
      <c r="BH6" s="138" t="s">
        <v>9323</v>
      </c>
      <c r="BI6" s="138" t="s">
        <v>9324</v>
      </c>
    </row>
    <row r="7" spans="2:61" ht="15.75" customHeight="1">
      <c r="B7" s="683"/>
      <c r="C7" s="683"/>
      <c r="D7" s="683"/>
      <c r="E7" s="195" t="s">
        <v>1635</v>
      </c>
      <c r="F7" s="195" t="s">
        <v>9320</v>
      </c>
      <c r="G7" s="195" t="s">
        <v>1635</v>
      </c>
      <c r="H7" s="195" t="s">
        <v>9320</v>
      </c>
      <c r="I7" s="683"/>
      <c r="M7" s="194"/>
      <c r="N7" s="193"/>
      <c r="O7" s="191"/>
      <c r="P7" s="192"/>
      <c r="Q7" s="346"/>
      <c r="R7" s="192"/>
      <c r="S7" s="192"/>
      <c r="T7" s="127"/>
      <c r="U7" s="127"/>
      <c r="V7" s="350"/>
      <c r="W7" s="142"/>
      <c r="X7" s="125"/>
      <c r="Y7" s="126"/>
      <c r="Z7" s="127"/>
      <c r="AA7" s="127"/>
      <c r="AB7" s="125"/>
      <c r="AC7" s="126"/>
      <c r="AD7" s="127"/>
      <c r="AE7" s="127"/>
      <c r="AF7" s="125"/>
      <c r="AG7" s="126"/>
      <c r="AH7" s="127"/>
      <c r="AI7" s="127"/>
      <c r="AJ7" s="125"/>
      <c r="AK7" s="126"/>
      <c r="AL7" s="127"/>
      <c r="AM7" s="127"/>
      <c r="AN7" s="125"/>
      <c r="AO7" s="126"/>
      <c r="AP7" s="127"/>
      <c r="AQ7" s="127"/>
      <c r="AR7" s="125"/>
      <c r="AS7" s="126"/>
      <c r="AT7" s="127"/>
      <c r="AU7" s="127"/>
      <c r="AV7" s="125"/>
      <c r="AW7" s="126"/>
      <c r="AX7" s="127"/>
      <c r="AY7" s="127"/>
      <c r="AZ7" s="125"/>
      <c r="BA7" s="126"/>
      <c r="BB7" s="127"/>
      <c r="BC7" s="127"/>
      <c r="BD7" s="125"/>
      <c r="BE7" s="126"/>
      <c r="BF7" s="127"/>
      <c r="BG7" s="127"/>
      <c r="BH7" s="138"/>
      <c r="BI7" s="138"/>
    </row>
    <row r="8" spans="2:61" ht="15">
      <c r="B8" s="123" t="s">
        <v>9310</v>
      </c>
      <c r="C8" s="684">
        <f>IF(B3="",COUNTIF(O$8:O$1435,"Puskesmas"),IF(B3&lt;&gt;"",COUNTIF(U$8:U$1435,B3),"ERROR"))</f>
        <v>875</v>
      </c>
      <c r="D8" s="236" t="e">
        <f>IF(B$3="",SUM(X$8:X$1434),IF(B$3&lt;&gt;"",SUMIF(U$8:U$1434,B$3,X$8:X$1434),0))</f>
        <v>#VALUE!</v>
      </c>
      <c r="E8" s="146">
        <f>IF(B$3="",COUNTIFS(Z$8:Z$1435,"&gt;=0",AA$8:AA$1435,"0"),IF(B$3&lt;&gt;"",COUNTIFS(Z$8:Z$1435,"&gt;=0",AA$8:AA$1435,"0",U$8:U$1435,B$3),"ERROR"))</f>
        <v>0</v>
      </c>
      <c r="F8" s="239">
        <f>E8/C$8</f>
        <v>0</v>
      </c>
      <c r="G8" s="146">
        <f>IF(B$3="",COUNTIFS(AA$8:AA$1435,"&gt;0"),IF(B$3&lt;&gt;"",COUNTIFS(AA$8:AA$1435,"&gt;0",U$8:U$1435,B$3),"ERROR"))</f>
        <v>0</v>
      </c>
      <c r="H8" s="240">
        <f>G8/C$8</f>
        <v>0</v>
      </c>
      <c r="I8" s="146" t="e">
        <f>IF(B$3="",SUM(AA$8:AA$1435),IF(B$3&lt;&gt;"",SUMIFS(AA$8:AA$1435,U$8:U$1435,B$3),"ERROR"))</f>
        <v>#VALUE!</v>
      </c>
      <c r="M8" s="130" t="s">
        <v>12425</v>
      </c>
      <c r="N8" s="131" t="s">
        <v>12426</v>
      </c>
      <c r="O8" s="128" t="s">
        <v>267</v>
      </c>
      <c r="P8" s="132" t="s">
        <v>9302</v>
      </c>
      <c r="Q8" s="347" t="s">
        <v>12201</v>
      </c>
      <c r="R8" s="128">
        <v>33</v>
      </c>
      <c r="S8" s="129">
        <v>3301</v>
      </c>
      <c r="T8" s="348" t="str">
        <f>IF(R8&lt;&gt;"",VLOOKUP(R8,'01_MASTER_KODE_WILAYAH'!H$1437:I$1470,2,FALSE),"")</f>
        <v>JAWA TENGAH</v>
      </c>
      <c r="U8" s="348" t="str">
        <f>IF(S8&lt;&gt;"",VLOOKUP(S8,'01_MASTER_KODE_WILAYAH'!D$5:F$1353,3,FALSE),"")</f>
        <v>CILACAP</v>
      </c>
      <c r="V8" s="349" t="str">
        <f>IF(M8&lt;&gt;"",MID(M8,9,1),"")</f>
        <v>1</v>
      </c>
      <c r="W8" s="145" t="e">
        <f>X8+AB8+AF8+AJ8+AN8+AR8+AV8+AZ8+BD8</f>
        <v>#VALUE!</v>
      </c>
      <c r="X8" s="133" t="e">
        <f>COUNTIFS(A1_Individu_Data_Keadaan_SDMK!A$4:A$149931,M8,A1_Individu_Data_Keadaan_SDMK!R$4:R$149285,"01. Dokter")</f>
        <v>#VALUE!</v>
      </c>
      <c r="Y8" s="122">
        <f>IF(V8="1",2,1)</f>
        <v>2</v>
      </c>
      <c r="Z8" s="134" t="e">
        <f>IF((X8-Y8)&gt;0,(X8-Y8),0)</f>
        <v>#VALUE!</v>
      </c>
      <c r="AA8" s="134" t="e">
        <f>IF((X8-Y8)&lt;0,ABS(X8-Y8),0)</f>
        <v>#VALUE!</v>
      </c>
      <c r="AB8" s="133" t="e">
        <f>COUNTIFS(A1_Individu_Data_Keadaan_SDMK!A$4:A$149931,M8,A1_Individu_Data_Keadaan_SDMK!R$4:R$149285,"02. Dokter Gigi")</f>
        <v>#VALUE!</v>
      </c>
      <c r="AC8" s="122">
        <f>IF(V8="1",1,1)</f>
        <v>1</v>
      </c>
      <c r="AD8" s="134" t="e">
        <f>IF((AB8-AC8)&gt;0,(AB8-AC8),0)</f>
        <v>#VALUE!</v>
      </c>
      <c r="AE8" s="134" t="e">
        <f>IF((AB8-AC8)&lt;0,ABS(AB8-AC8),0)</f>
        <v>#VALUE!</v>
      </c>
      <c r="AF8" s="133" t="e">
        <f>COUNTIFS(A1_Individu_Data_Keadaan_SDMK!A$4:A$149931,M8,A1_Individu_Data_Keadaan_SDMK!Q$4:Q$149285,"03. KEPERAWATAN")</f>
        <v>#VALUE!</v>
      </c>
      <c r="AG8" s="135">
        <f>IF(V8="1",8,5)</f>
        <v>8</v>
      </c>
      <c r="AH8" s="134" t="e">
        <f>IF((AF8-AG8)&gt;0,(AF8-AG8),0)</f>
        <v>#VALUE!</v>
      </c>
      <c r="AI8" s="134" t="e">
        <f>IF((AF8-AG8)&lt;0,ABS(AF8-AG8),0)</f>
        <v>#VALUE!</v>
      </c>
      <c r="AJ8" s="133" t="e">
        <f>COUNTIFS(A1_Individu_Data_Keadaan_SDMK!A$4:A$149931,M8,A1_Individu_Data_Keadaan_SDMK!Q$4:Q$149285,"04. KEBIDANAN")</f>
        <v>#VALUE!</v>
      </c>
      <c r="AK8" s="135">
        <f>IF(V8="1",7,4)</f>
        <v>7</v>
      </c>
      <c r="AL8" s="134" t="e">
        <f>IF((AJ8-AK8)&gt;0,(AJ8-AK8),0)</f>
        <v>#VALUE!</v>
      </c>
      <c r="AM8" s="134" t="e">
        <f>IF((AJ8-AK8)&lt;0,ABS(AJ8-AK8),0)</f>
        <v>#VALUE!</v>
      </c>
      <c r="AN8" s="133" t="e">
        <f>COUNTIFS(A1_Individu_Data_Keadaan_SDMK!A$4:A$149931,M8,A1_Individu_Data_Keadaan_SDMK!Q$4:Q$149285,"05. KEFARMASIAN")</f>
        <v>#VALUE!</v>
      </c>
      <c r="AO8" s="135">
        <f>IF(V8="1",1,1)</f>
        <v>1</v>
      </c>
      <c r="AP8" s="134" t="e">
        <f>IF((AN8-AO8)&gt;0,(AN8-AO8),0)</f>
        <v>#VALUE!</v>
      </c>
      <c r="AQ8" s="134" t="e">
        <f>IF((AN8-AO8)&lt;0,ABS(AN8-AO8),0)</f>
        <v>#VALUE!</v>
      </c>
      <c r="AR8" s="133" t="e">
        <f>COUNTIFS(A1_Individu_Data_Keadaan_SDMK!A$4:A$149931,M8,A1_Individu_Data_Keadaan_SDMK!Q$4:Q$149285,"06. KESEHATAN MASYARAKAT")</f>
        <v>#VALUE!</v>
      </c>
      <c r="AS8" s="135">
        <f>IF(V8="1",1,1)</f>
        <v>1</v>
      </c>
      <c r="AT8" s="134" t="e">
        <f>IF((AR8-AS8)&gt;0,(AR8-AS8),0)</f>
        <v>#VALUE!</v>
      </c>
      <c r="AU8" s="134" t="e">
        <f>IF((AR8-AS8)&lt;0,ABS(AR8-AS8),0)</f>
        <v>#VALUE!</v>
      </c>
      <c r="AV8" s="133" t="e">
        <f>COUNTIFS(A1_Individu_Data_Keadaan_SDMK!A$4:A$149931,M8,A1_Individu_Data_Keadaan_SDMK!Q$4:Q$149285,"07. KESEHATAN LINGKUNGAN")</f>
        <v>#VALUE!</v>
      </c>
      <c r="AW8" s="135">
        <f>IF(V8="1",1,1)</f>
        <v>1</v>
      </c>
      <c r="AX8" s="134" t="e">
        <f>IF((AV8-AW8)&gt;0,(AV8-AW8),0)</f>
        <v>#VALUE!</v>
      </c>
      <c r="AY8" s="134" t="e">
        <f>IF((AV8-AW8)&lt;0,ABS(AV8-AW8),0)</f>
        <v>#VALUE!</v>
      </c>
      <c r="AZ8" s="133" t="e">
        <f>COUNTIFS(A1_Individu_Data_Keadaan_SDMK!A$4:A$149931,M8,A1_Individu_Data_Keadaan_SDMK!Q$4:Q$149285,"08. GIZI")</f>
        <v>#VALUE!</v>
      </c>
      <c r="BA8" s="135">
        <f>IF(V8="1",2,1)</f>
        <v>2</v>
      </c>
      <c r="BB8" s="134" t="e">
        <f>IF((AZ8-BA8)&gt;0,(AZ8-BA8),0)</f>
        <v>#VALUE!</v>
      </c>
      <c r="BC8" s="134" t="e">
        <f>IF((AZ8-BA8)&lt;0,ABS(AZ8-BA8),0)</f>
        <v>#VALUE!</v>
      </c>
      <c r="BD8" s="133" t="e">
        <f>COUNTIFS(A1_Individu_Data_Keadaan_SDMK!A$4:A$149931,M8,A1_Individu_Data_Keadaan_SDMK!R$4:R$149285,"03. Ahli Teknologi Laboratorium Medik")</f>
        <v>#VALUE!</v>
      </c>
      <c r="BE8" s="135">
        <f>IF(V8="1",1,1)</f>
        <v>1</v>
      </c>
      <c r="BF8" s="134" t="e">
        <f>IF((BD8-BE8)&gt;0,(BD8-BE8),0)</f>
        <v>#VALUE!</v>
      </c>
      <c r="BG8" s="134" t="e">
        <f>IF((BD8-BE8)&lt;0,ABS(BD8-BE8),0)</f>
        <v>#VALUE!</v>
      </c>
      <c r="BH8" s="139" t="e">
        <f>IF(AND(AN8&gt;=1,AR8&gt;=1,AV8&gt;=1,AZ8&gt;=1,BD8&gt;=1),"Memenuhi","Belum Memenuhi")</f>
        <v>#VALUE!</v>
      </c>
      <c r="BI8" s="139" t="e">
        <f>IF(AND(X8&gt;=1,AB8&gt;=1,AF8&gt;=1,AJ8&gt;=1,AN8&gt;=1,AR8&gt;=1,AV8&gt;=1,AZ8&gt;=1,BD8&gt;=1),"Memenuhi","Belum Memenuhi")</f>
        <v>#VALUE!</v>
      </c>
    </row>
    <row r="9" spans="2:61" ht="15">
      <c r="B9" s="123" t="s">
        <v>9311</v>
      </c>
      <c r="C9" s="685"/>
      <c r="D9" s="236" t="e">
        <f>IF(B$3="",SUM(AB$8:AB$1434),IF(B$3&lt;&gt;"",SUMIF(U$8:U$1434,B$3,AB$8:AB$1434),0))</f>
        <v>#VALUE!</v>
      </c>
      <c r="E9" s="146">
        <f>IF(B$3="",COUNTIFS(AD$8:AD$1435,"&gt;=0",AE$8:AE$1435,"0"),IF(B$3&lt;&gt;"",COUNTIFS(AD$8:AD$1435,"&gt;=0",AE$8:AE$1435,"0",U$8:U$1435,B$3),"ERROR"))</f>
        <v>0</v>
      </c>
      <c r="F9" s="239">
        <f t="shared" ref="F9:F16" si="0">E9/C$8</f>
        <v>0</v>
      </c>
      <c r="G9" s="146">
        <f>IF(B$3="",COUNTIFS(AE$8:AE$1435,"&gt;0"),IF(B$3&lt;&gt;"",COUNTIFS(AE$8:AE$1435,"&gt;0",U$8:U$1435,B$3),"ERROR"))</f>
        <v>0</v>
      </c>
      <c r="H9" s="240">
        <f t="shared" ref="H9:H16" si="1">G9/C$8</f>
        <v>0</v>
      </c>
      <c r="I9" s="146" t="e">
        <f>IF(B$3="",SUM(AE$8:AE$1435),IF(B$3&lt;&gt;"",SUMIFS(AE$8:AE$1435,U$8:U$1435,B$3),"ERROR"))</f>
        <v>#VALUE!</v>
      </c>
      <c r="M9" s="130" t="s">
        <v>12427</v>
      </c>
      <c r="N9" s="131" t="s">
        <v>12428</v>
      </c>
      <c r="O9" s="128" t="s">
        <v>267</v>
      </c>
      <c r="P9" s="132" t="s">
        <v>9301</v>
      </c>
      <c r="Q9" s="347" t="s">
        <v>12201</v>
      </c>
      <c r="R9" s="128">
        <v>33</v>
      </c>
      <c r="S9" s="129">
        <v>3301</v>
      </c>
      <c r="T9" s="348" t="str">
        <f>IF(R9&lt;&gt;"",VLOOKUP(R9,'01_MASTER_KODE_WILAYAH'!H$1437:I$1470,2,FALSE),"")</f>
        <v>JAWA TENGAH</v>
      </c>
      <c r="U9" s="348" t="str">
        <f>IF(S9&lt;&gt;"",VLOOKUP(S9,'01_MASTER_KODE_WILAYAH'!D$5:F$1353,3,FALSE),"")</f>
        <v>CILACAP</v>
      </c>
      <c r="V9" s="349" t="str">
        <f t="shared" ref="V9:V72" si="2">IF(M9&lt;&gt;"",MID(M9,9,1),"")</f>
        <v>2</v>
      </c>
      <c r="W9" s="145" t="e">
        <f t="shared" ref="W9:W72" si="3">X9+AB9+AF9+AJ9+AN9+AR9+AV9+AZ9+BD9</f>
        <v>#VALUE!</v>
      </c>
      <c r="X9" s="133" t="e">
        <f>COUNTIFS(A1_Individu_Data_Keadaan_SDMK!A$4:A$149931,M9,A1_Individu_Data_Keadaan_SDMK!R$4:R$149285,"01. Dokter")</f>
        <v>#VALUE!</v>
      </c>
      <c r="Y9" s="122">
        <f t="shared" ref="Y9:Y72" si="4">IF(V9="1",2,1)</f>
        <v>1</v>
      </c>
      <c r="Z9" s="134" t="e">
        <f t="shared" ref="Z9:Z72" si="5">IF((X9-Y9)&gt;0,(X9-Y9),0)</f>
        <v>#VALUE!</v>
      </c>
      <c r="AA9" s="134" t="e">
        <f t="shared" ref="AA9:AA72" si="6">IF((X9-Y9)&lt;0,ABS(X9-Y9),0)</f>
        <v>#VALUE!</v>
      </c>
      <c r="AB9" s="133" t="e">
        <f>COUNTIFS(A1_Individu_Data_Keadaan_SDMK!A$4:A$149931,M9,A1_Individu_Data_Keadaan_SDMK!R$4:R$149285,"02. Dokter Gigi")</f>
        <v>#VALUE!</v>
      </c>
      <c r="AC9" s="122">
        <f t="shared" ref="AC9:AC72" si="7">IF(V9="1",1,1)</f>
        <v>1</v>
      </c>
      <c r="AD9" s="134" t="e">
        <f t="shared" ref="AD9:AD72" si="8">IF((AB9-AC9)&gt;0,(AB9-AC9),0)</f>
        <v>#VALUE!</v>
      </c>
      <c r="AE9" s="134" t="e">
        <f t="shared" ref="AE9:AE72" si="9">IF((AB9-AC9)&lt;0,ABS(AB9-AC9),0)</f>
        <v>#VALUE!</v>
      </c>
      <c r="AF9" s="133" t="e">
        <f>COUNTIFS(A1_Individu_Data_Keadaan_SDMK!A$4:A$149931,M9,A1_Individu_Data_Keadaan_SDMK!Q$4:Q$149285,"03. KEPERAWATAN")</f>
        <v>#VALUE!</v>
      </c>
      <c r="AG9" s="135">
        <f t="shared" ref="AG9:AG72" si="10">IF(V9="1",8,5)</f>
        <v>5</v>
      </c>
      <c r="AH9" s="134" t="e">
        <f t="shared" ref="AH9:AH72" si="11">IF((AF9-AG9)&gt;0,(AF9-AG9),0)</f>
        <v>#VALUE!</v>
      </c>
      <c r="AI9" s="134" t="e">
        <f t="shared" ref="AI9:AI72" si="12">IF((AF9-AG9)&lt;0,ABS(AF9-AG9),0)</f>
        <v>#VALUE!</v>
      </c>
      <c r="AJ9" s="133" t="e">
        <f>COUNTIFS(A1_Individu_Data_Keadaan_SDMK!A$4:A$149931,M9,A1_Individu_Data_Keadaan_SDMK!Q$4:Q$149285,"04. KEBIDANAN")</f>
        <v>#VALUE!</v>
      </c>
      <c r="AK9" s="135">
        <f t="shared" ref="AK9:AK72" si="13">IF(V9="1",7,4)</f>
        <v>4</v>
      </c>
      <c r="AL9" s="134" t="e">
        <f t="shared" ref="AL9:AL72" si="14">IF((AJ9-AK9)&gt;0,(AJ9-AK9),0)</f>
        <v>#VALUE!</v>
      </c>
      <c r="AM9" s="134" t="e">
        <f t="shared" ref="AM9:AM72" si="15">IF((AJ9-AK9)&lt;0,ABS(AJ9-AK9),0)</f>
        <v>#VALUE!</v>
      </c>
      <c r="AN9" s="133" t="e">
        <f>COUNTIFS(A1_Individu_Data_Keadaan_SDMK!A$4:A$149931,M9,A1_Individu_Data_Keadaan_SDMK!Q$4:Q$149285,"05. KEFARMASIAN")</f>
        <v>#VALUE!</v>
      </c>
      <c r="AO9" s="135">
        <f t="shared" ref="AO9:AO72" si="16">IF(V9="1",1,1)</f>
        <v>1</v>
      </c>
      <c r="AP9" s="134" t="e">
        <f t="shared" ref="AP9:AP72" si="17">IF((AN9-AO9)&gt;0,(AN9-AO9),0)</f>
        <v>#VALUE!</v>
      </c>
      <c r="AQ9" s="134" t="e">
        <f t="shared" ref="AQ9:AQ72" si="18">IF((AN9-AO9)&lt;0,ABS(AN9-AO9),0)</f>
        <v>#VALUE!</v>
      </c>
      <c r="AR9" s="133" t="e">
        <f>COUNTIFS(A1_Individu_Data_Keadaan_SDMK!A$4:A$149931,M9,A1_Individu_Data_Keadaan_SDMK!Q$4:Q$149285,"06. KESEHATAN MASYARAKAT")</f>
        <v>#VALUE!</v>
      </c>
      <c r="AS9" s="135">
        <f t="shared" ref="AS9:AS72" si="19">IF(V9="1",1,1)</f>
        <v>1</v>
      </c>
      <c r="AT9" s="134" t="e">
        <f t="shared" ref="AT9:AT72" si="20">IF((AR9-AS9)&gt;0,(AR9-AS9),0)</f>
        <v>#VALUE!</v>
      </c>
      <c r="AU9" s="134" t="e">
        <f t="shared" ref="AU9:AU72" si="21">IF((AR9-AS9)&lt;0,ABS(AR9-AS9),0)</f>
        <v>#VALUE!</v>
      </c>
      <c r="AV9" s="133" t="e">
        <f>COUNTIFS(A1_Individu_Data_Keadaan_SDMK!A$4:A$149931,M9,A1_Individu_Data_Keadaan_SDMK!Q$4:Q$149285,"07. KESEHATAN LINGKUNGAN")</f>
        <v>#VALUE!</v>
      </c>
      <c r="AW9" s="135">
        <f t="shared" ref="AW9:AW72" si="22">IF(V9="1",1,1)</f>
        <v>1</v>
      </c>
      <c r="AX9" s="134" t="e">
        <f t="shared" ref="AX9:AX72" si="23">IF((AV9-AW9)&gt;0,(AV9-AW9),0)</f>
        <v>#VALUE!</v>
      </c>
      <c r="AY9" s="134" t="e">
        <f t="shared" ref="AY9:AY72" si="24">IF((AV9-AW9)&lt;0,ABS(AV9-AW9),0)</f>
        <v>#VALUE!</v>
      </c>
      <c r="AZ9" s="133" t="e">
        <f>COUNTIFS(A1_Individu_Data_Keadaan_SDMK!A$4:A$149931,M9,A1_Individu_Data_Keadaan_SDMK!Q$4:Q$149285,"08. GIZI")</f>
        <v>#VALUE!</v>
      </c>
      <c r="BA9" s="135">
        <f t="shared" ref="BA9:BA72" si="25">IF(V9="1",2,1)</f>
        <v>1</v>
      </c>
      <c r="BB9" s="134" t="e">
        <f t="shared" ref="BB9:BB72" si="26">IF((AZ9-BA9)&gt;0,(AZ9-BA9),0)</f>
        <v>#VALUE!</v>
      </c>
      <c r="BC9" s="134" t="e">
        <f t="shared" ref="BC9:BC72" si="27">IF((AZ9-BA9)&lt;0,ABS(AZ9-BA9),0)</f>
        <v>#VALUE!</v>
      </c>
      <c r="BD9" s="133" t="e">
        <f>COUNTIFS(A1_Individu_Data_Keadaan_SDMK!A$4:A$149931,M9,A1_Individu_Data_Keadaan_SDMK!R$4:R$149285,"03. Ahli Teknologi Laboratorium Medik")</f>
        <v>#VALUE!</v>
      </c>
      <c r="BE9" s="135">
        <f t="shared" ref="BE9:BE72" si="28">IF(V9="1",1,1)</f>
        <v>1</v>
      </c>
      <c r="BF9" s="134" t="e">
        <f t="shared" ref="BF9:BF72" si="29">IF((BD9-BE9)&gt;0,(BD9-BE9),0)</f>
        <v>#VALUE!</v>
      </c>
      <c r="BG9" s="134" t="e">
        <f t="shared" ref="BG9:BG72" si="30">IF((BD9-BE9)&lt;0,ABS(BD9-BE9),0)</f>
        <v>#VALUE!</v>
      </c>
      <c r="BH9" s="139" t="e">
        <f t="shared" ref="BH9:BH72" si="31">IF(AND(AN9&gt;=1,AR9&gt;=1,AV9&gt;=1,AZ9&gt;=1,BD9&gt;=1),"Memenuhi","Belum Memenuhi")</f>
        <v>#VALUE!</v>
      </c>
      <c r="BI9" s="139" t="e">
        <f t="shared" ref="BI9:BI72" si="32">IF(AND(X9&gt;=1,AB9&gt;=1,AF9&gt;=1,AJ9&gt;=1,AN9&gt;=1,AR9&gt;=1,AV9&gt;=1,AZ9&gt;=1,BD9&gt;=1),"Memenuhi","Belum Memenuhi")</f>
        <v>#VALUE!</v>
      </c>
    </row>
    <row r="10" spans="2:61" ht="15">
      <c r="B10" s="123" t="s">
        <v>9312</v>
      </c>
      <c r="C10" s="685"/>
      <c r="D10" s="236" t="e">
        <f>IF(B$3="",SUM(AF$8:AF$1434),IF(B$3&lt;&gt;"",SUMIF(U$8:U$1434,B$3,AF$8:AF$1434),0))</f>
        <v>#VALUE!</v>
      </c>
      <c r="E10" s="146">
        <f>IF(B$3="",COUNTIFS(AH$8:AH$1435,"&gt;=0",AI$8:AI$1435,"0"),IF(B$3&lt;&gt;"",COUNTIFS(AH$8:AH$1435,"&gt;=0",AI$8:AI$1435,"0",U$8:U$1435,B$3),"ERROR"))</f>
        <v>0</v>
      </c>
      <c r="F10" s="239">
        <f t="shared" si="0"/>
        <v>0</v>
      </c>
      <c r="G10" s="146">
        <f>IF(B$3="",COUNTIFS(AI$8:AI$1435,"&gt;0"),IF(B$3&lt;&gt;"",COUNTIFS(AI$8:AI$1435,"&gt;0",U$8:U$1435,B$3),"ERROR"))</f>
        <v>0</v>
      </c>
      <c r="H10" s="240">
        <f t="shared" si="1"/>
        <v>0</v>
      </c>
      <c r="I10" s="146" t="e">
        <f>IF(B$3="",SUM(AI$8:AI$1435),IF(B$3&lt;&gt;"",SUMIFS(AI$8:AI$1435,U$8:U$1435,B$3),"ERROR"))</f>
        <v>#VALUE!</v>
      </c>
      <c r="M10" s="130" t="s">
        <v>12429</v>
      </c>
      <c r="N10" s="131" t="s">
        <v>12430</v>
      </c>
      <c r="O10" s="128" t="s">
        <v>267</v>
      </c>
      <c r="P10" s="132" t="s">
        <v>9302</v>
      </c>
      <c r="Q10" s="347" t="s">
        <v>12201</v>
      </c>
      <c r="R10" s="128">
        <v>33</v>
      </c>
      <c r="S10" s="129">
        <v>3301</v>
      </c>
      <c r="T10" s="348" t="str">
        <f>IF(R10&lt;&gt;"",VLOOKUP(R10,'01_MASTER_KODE_WILAYAH'!H$1437:I$1470,2,FALSE),"")</f>
        <v>JAWA TENGAH</v>
      </c>
      <c r="U10" s="348" t="str">
        <f>IF(S10&lt;&gt;"",VLOOKUP(S10,'01_MASTER_KODE_WILAYAH'!D$5:F$1353,3,FALSE),"")</f>
        <v>CILACAP</v>
      </c>
      <c r="V10" s="349" t="str">
        <f t="shared" si="2"/>
        <v>1</v>
      </c>
      <c r="W10" s="145" t="e">
        <f t="shared" si="3"/>
        <v>#VALUE!</v>
      </c>
      <c r="X10" s="133" t="e">
        <f>COUNTIFS(A1_Individu_Data_Keadaan_SDMK!A$4:A$149931,M10,A1_Individu_Data_Keadaan_SDMK!R$4:R$149285,"01. Dokter")</f>
        <v>#VALUE!</v>
      </c>
      <c r="Y10" s="122">
        <f t="shared" si="4"/>
        <v>2</v>
      </c>
      <c r="Z10" s="134" t="e">
        <f t="shared" si="5"/>
        <v>#VALUE!</v>
      </c>
      <c r="AA10" s="134" t="e">
        <f t="shared" si="6"/>
        <v>#VALUE!</v>
      </c>
      <c r="AB10" s="133" t="e">
        <f>COUNTIFS(A1_Individu_Data_Keadaan_SDMK!A$4:A$149931,M10,A1_Individu_Data_Keadaan_SDMK!R$4:R$149285,"02. Dokter Gigi")</f>
        <v>#VALUE!</v>
      </c>
      <c r="AC10" s="122">
        <f t="shared" si="7"/>
        <v>1</v>
      </c>
      <c r="AD10" s="134" t="e">
        <f t="shared" si="8"/>
        <v>#VALUE!</v>
      </c>
      <c r="AE10" s="134" t="e">
        <f t="shared" si="9"/>
        <v>#VALUE!</v>
      </c>
      <c r="AF10" s="133" t="e">
        <f>COUNTIFS(A1_Individu_Data_Keadaan_SDMK!A$4:A$149931,M10,A1_Individu_Data_Keadaan_SDMK!Q$4:Q$149285,"03. KEPERAWATAN")</f>
        <v>#VALUE!</v>
      </c>
      <c r="AG10" s="135">
        <f t="shared" si="10"/>
        <v>8</v>
      </c>
      <c r="AH10" s="134" t="e">
        <f t="shared" si="11"/>
        <v>#VALUE!</v>
      </c>
      <c r="AI10" s="134" t="e">
        <f t="shared" si="12"/>
        <v>#VALUE!</v>
      </c>
      <c r="AJ10" s="133" t="e">
        <f>COUNTIFS(A1_Individu_Data_Keadaan_SDMK!A$4:A$149931,M10,A1_Individu_Data_Keadaan_SDMK!Q$4:Q$149285,"04. KEBIDANAN")</f>
        <v>#VALUE!</v>
      </c>
      <c r="AK10" s="135">
        <f t="shared" si="13"/>
        <v>7</v>
      </c>
      <c r="AL10" s="134" t="e">
        <f t="shared" si="14"/>
        <v>#VALUE!</v>
      </c>
      <c r="AM10" s="134" t="e">
        <f t="shared" si="15"/>
        <v>#VALUE!</v>
      </c>
      <c r="AN10" s="133" t="e">
        <f>COUNTIFS(A1_Individu_Data_Keadaan_SDMK!A$4:A$149931,M10,A1_Individu_Data_Keadaan_SDMK!Q$4:Q$149285,"05. KEFARMASIAN")</f>
        <v>#VALUE!</v>
      </c>
      <c r="AO10" s="135">
        <f t="shared" si="16"/>
        <v>1</v>
      </c>
      <c r="AP10" s="134" t="e">
        <f t="shared" si="17"/>
        <v>#VALUE!</v>
      </c>
      <c r="AQ10" s="134" t="e">
        <f t="shared" si="18"/>
        <v>#VALUE!</v>
      </c>
      <c r="AR10" s="133" t="e">
        <f>COUNTIFS(A1_Individu_Data_Keadaan_SDMK!A$4:A$149931,M10,A1_Individu_Data_Keadaan_SDMK!Q$4:Q$149285,"06. KESEHATAN MASYARAKAT")</f>
        <v>#VALUE!</v>
      </c>
      <c r="AS10" s="135">
        <f t="shared" si="19"/>
        <v>1</v>
      </c>
      <c r="AT10" s="134" t="e">
        <f t="shared" si="20"/>
        <v>#VALUE!</v>
      </c>
      <c r="AU10" s="134" t="e">
        <f t="shared" si="21"/>
        <v>#VALUE!</v>
      </c>
      <c r="AV10" s="133" t="e">
        <f>COUNTIFS(A1_Individu_Data_Keadaan_SDMK!A$4:A$149931,M10,A1_Individu_Data_Keadaan_SDMK!Q$4:Q$149285,"07. KESEHATAN LINGKUNGAN")</f>
        <v>#VALUE!</v>
      </c>
      <c r="AW10" s="135">
        <f t="shared" si="22"/>
        <v>1</v>
      </c>
      <c r="AX10" s="134" t="e">
        <f t="shared" si="23"/>
        <v>#VALUE!</v>
      </c>
      <c r="AY10" s="134" t="e">
        <f t="shared" si="24"/>
        <v>#VALUE!</v>
      </c>
      <c r="AZ10" s="133" t="e">
        <f>COUNTIFS(A1_Individu_Data_Keadaan_SDMK!A$4:A$149931,M10,A1_Individu_Data_Keadaan_SDMK!Q$4:Q$149285,"08. GIZI")</f>
        <v>#VALUE!</v>
      </c>
      <c r="BA10" s="135">
        <f t="shared" si="25"/>
        <v>2</v>
      </c>
      <c r="BB10" s="134" t="e">
        <f t="shared" si="26"/>
        <v>#VALUE!</v>
      </c>
      <c r="BC10" s="134" t="e">
        <f t="shared" si="27"/>
        <v>#VALUE!</v>
      </c>
      <c r="BD10" s="133" t="e">
        <f>COUNTIFS(A1_Individu_Data_Keadaan_SDMK!A$4:A$149931,M10,A1_Individu_Data_Keadaan_SDMK!R$4:R$149285,"03. Ahli Teknologi Laboratorium Medik")</f>
        <v>#VALUE!</v>
      </c>
      <c r="BE10" s="135">
        <f t="shared" si="28"/>
        <v>1</v>
      </c>
      <c r="BF10" s="134" t="e">
        <f t="shared" si="29"/>
        <v>#VALUE!</v>
      </c>
      <c r="BG10" s="134" t="e">
        <f t="shared" si="30"/>
        <v>#VALUE!</v>
      </c>
      <c r="BH10" s="139" t="e">
        <f t="shared" si="31"/>
        <v>#VALUE!</v>
      </c>
      <c r="BI10" s="139" t="e">
        <f t="shared" si="32"/>
        <v>#VALUE!</v>
      </c>
    </row>
    <row r="11" spans="2:61" ht="15">
      <c r="B11" s="123" t="s">
        <v>9313</v>
      </c>
      <c r="C11" s="685"/>
      <c r="D11" s="236" t="e">
        <f>IF(B$3="",SUM(AJ$8:AJ$1434),IF(B$3&lt;&gt;"",SUMIF(U$8:U$1434,B$3,AJ$8:AJ$1434),0))</f>
        <v>#VALUE!</v>
      </c>
      <c r="E11" s="146">
        <f>IF(B$3="",COUNTIFS(AL$8:AL$1435,"&gt;=0",AM$8:AM$1435,"0"),IF(B$3&lt;&gt;"",COUNTIFS(AL$8:AL$1435,"&gt;=0",AM$8:AM$1435,"0",U$8:U$1435,B$3),"ERROR"))</f>
        <v>0</v>
      </c>
      <c r="F11" s="239">
        <f t="shared" si="0"/>
        <v>0</v>
      </c>
      <c r="G11" s="146">
        <f>IF(B$3="",COUNTIFS(AM$8:AM$1435,"&gt;0"),IF(B$3&lt;&gt;"",COUNTIFS(AM$8:AM$1435,"&gt;0",U$8:U$1435,B$3),"ERROR"))</f>
        <v>0</v>
      </c>
      <c r="H11" s="240">
        <f t="shared" si="1"/>
        <v>0</v>
      </c>
      <c r="I11" s="146" t="e">
        <f>IF(B$3="",SUM(AM$8:AM$1435),IF(B$3&lt;&gt;"",SUMIFS(AM$8:AM$1435,U$8:U$1435,B$3),"ERROR"))</f>
        <v>#VALUE!</v>
      </c>
      <c r="M11" s="130" t="s">
        <v>12431</v>
      </c>
      <c r="N11" s="131" t="s">
        <v>12432</v>
      </c>
      <c r="O11" s="128" t="s">
        <v>267</v>
      </c>
      <c r="P11" s="132" t="s">
        <v>9301</v>
      </c>
      <c r="Q11" s="347" t="s">
        <v>12201</v>
      </c>
      <c r="R11" s="128">
        <v>33</v>
      </c>
      <c r="S11" s="129">
        <v>3301</v>
      </c>
      <c r="T11" s="348" t="str">
        <f>IF(R11&lt;&gt;"",VLOOKUP(R11,'01_MASTER_KODE_WILAYAH'!H$1437:I$1470,2,FALSE),"")</f>
        <v>JAWA TENGAH</v>
      </c>
      <c r="U11" s="348" t="str">
        <f>IF(S11&lt;&gt;"",VLOOKUP(S11,'01_MASTER_KODE_WILAYAH'!D$5:F$1353,3,FALSE),"")</f>
        <v>CILACAP</v>
      </c>
      <c r="V11" s="349" t="str">
        <f t="shared" si="2"/>
        <v>2</v>
      </c>
      <c r="W11" s="145" t="e">
        <f t="shared" si="3"/>
        <v>#VALUE!</v>
      </c>
      <c r="X11" s="133" t="e">
        <f>COUNTIFS(A1_Individu_Data_Keadaan_SDMK!A$4:A$149931,M11,A1_Individu_Data_Keadaan_SDMK!R$4:R$149285,"01. Dokter")</f>
        <v>#VALUE!</v>
      </c>
      <c r="Y11" s="122">
        <f t="shared" si="4"/>
        <v>1</v>
      </c>
      <c r="Z11" s="134" t="e">
        <f t="shared" si="5"/>
        <v>#VALUE!</v>
      </c>
      <c r="AA11" s="134" t="e">
        <f t="shared" si="6"/>
        <v>#VALUE!</v>
      </c>
      <c r="AB11" s="133" t="e">
        <f>COUNTIFS(A1_Individu_Data_Keadaan_SDMK!A$4:A$149931,M11,A1_Individu_Data_Keadaan_SDMK!R$4:R$149285,"02. Dokter Gigi")</f>
        <v>#VALUE!</v>
      </c>
      <c r="AC11" s="122">
        <f t="shared" si="7"/>
        <v>1</v>
      </c>
      <c r="AD11" s="134" t="e">
        <f t="shared" si="8"/>
        <v>#VALUE!</v>
      </c>
      <c r="AE11" s="134" t="e">
        <f t="shared" si="9"/>
        <v>#VALUE!</v>
      </c>
      <c r="AF11" s="133" t="e">
        <f>COUNTIFS(A1_Individu_Data_Keadaan_SDMK!A$4:A$149931,M11,A1_Individu_Data_Keadaan_SDMK!Q$4:Q$149285,"03. KEPERAWATAN")</f>
        <v>#VALUE!</v>
      </c>
      <c r="AG11" s="135">
        <f t="shared" si="10"/>
        <v>5</v>
      </c>
      <c r="AH11" s="134" t="e">
        <f t="shared" si="11"/>
        <v>#VALUE!</v>
      </c>
      <c r="AI11" s="134" t="e">
        <f t="shared" si="12"/>
        <v>#VALUE!</v>
      </c>
      <c r="AJ11" s="133" t="e">
        <f>COUNTIFS(A1_Individu_Data_Keadaan_SDMK!A$4:A$149931,M11,A1_Individu_Data_Keadaan_SDMK!Q$4:Q$149285,"04. KEBIDANAN")</f>
        <v>#VALUE!</v>
      </c>
      <c r="AK11" s="135">
        <f t="shared" si="13"/>
        <v>4</v>
      </c>
      <c r="AL11" s="134" t="e">
        <f t="shared" si="14"/>
        <v>#VALUE!</v>
      </c>
      <c r="AM11" s="134" t="e">
        <f t="shared" si="15"/>
        <v>#VALUE!</v>
      </c>
      <c r="AN11" s="133" t="e">
        <f>COUNTIFS(A1_Individu_Data_Keadaan_SDMK!A$4:A$149931,M11,A1_Individu_Data_Keadaan_SDMK!Q$4:Q$149285,"05. KEFARMASIAN")</f>
        <v>#VALUE!</v>
      </c>
      <c r="AO11" s="135">
        <f t="shared" si="16"/>
        <v>1</v>
      </c>
      <c r="AP11" s="134" t="e">
        <f t="shared" si="17"/>
        <v>#VALUE!</v>
      </c>
      <c r="AQ11" s="134" t="e">
        <f t="shared" si="18"/>
        <v>#VALUE!</v>
      </c>
      <c r="AR11" s="133" t="e">
        <f>COUNTIFS(A1_Individu_Data_Keadaan_SDMK!A$4:A$149931,M11,A1_Individu_Data_Keadaan_SDMK!Q$4:Q$149285,"06. KESEHATAN MASYARAKAT")</f>
        <v>#VALUE!</v>
      </c>
      <c r="AS11" s="135">
        <f t="shared" si="19"/>
        <v>1</v>
      </c>
      <c r="AT11" s="134" t="e">
        <f t="shared" si="20"/>
        <v>#VALUE!</v>
      </c>
      <c r="AU11" s="134" t="e">
        <f t="shared" si="21"/>
        <v>#VALUE!</v>
      </c>
      <c r="AV11" s="133" t="e">
        <f>COUNTIFS(A1_Individu_Data_Keadaan_SDMK!A$4:A$149931,M11,A1_Individu_Data_Keadaan_SDMK!Q$4:Q$149285,"07. KESEHATAN LINGKUNGAN")</f>
        <v>#VALUE!</v>
      </c>
      <c r="AW11" s="135">
        <f t="shared" si="22"/>
        <v>1</v>
      </c>
      <c r="AX11" s="134" t="e">
        <f t="shared" si="23"/>
        <v>#VALUE!</v>
      </c>
      <c r="AY11" s="134" t="e">
        <f t="shared" si="24"/>
        <v>#VALUE!</v>
      </c>
      <c r="AZ11" s="133" t="e">
        <f>COUNTIFS(A1_Individu_Data_Keadaan_SDMK!A$4:A$149931,M11,A1_Individu_Data_Keadaan_SDMK!Q$4:Q$149285,"08. GIZI")</f>
        <v>#VALUE!</v>
      </c>
      <c r="BA11" s="135">
        <f t="shared" si="25"/>
        <v>1</v>
      </c>
      <c r="BB11" s="134" t="e">
        <f t="shared" si="26"/>
        <v>#VALUE!</v>
      </c>
      <c r="BC11" s="134" t="e">
        <f t="shared" si="27"/>
        <v>#VALUE!</v>
      </c>
      <c r="BD11" s="133" t="e">
        <f>COUNTIFS(A1_Individu_Data_Keadaan_SDMK!A$4:A$149931,M11,A1_Individu_Data_Keadaan_SDMK!R$4:R$149285,"03. Ahli Teknologi Laboratorium Medik")</f>
        <v>#VALUE!</v>
      </c>
      <c r="BE11" s="135">
        <f t="shared" si="28"/>
        <v>1</v>
      </c>
      <c r="BF11" s="134" t="e">
        <f t="shared" si="29"/>
        <v>#VALUE!</v>
      </c>
      <c r="BG11" s="134" t="e">
        <f t="shared" si="30"/>
        <v>#VALUE!</v>
      </c>
      <c r="BH11" s="139" t="e">
        <f t="shared" si="31"/>
        <v>#VALUE!</v>
      </c>
      <c r="BI11" s="139" t="e">
        <f t="shared" si="32"/>
        <v>#VALUE!</v>
      </c>
    </row>
    <row r="12" spans="2:61" ht="15">
      <c r="B12" s="123" t="s">
        <v>9314</v>
      </c>
      <c r="C12" s="685"/>
      <c r="D12" s="236" t="e">
        <f>IF(B$3="",SUM(AN$8:AN$1434),IF(B$3&lt;&gt;"",SUMIF(U$8:U$1434,B$3,AN$8:AN$1434),0))</f>
        <v>#VALUE!</v>
      </c>
      <c r="E12" s="146">
        <f>IF(B$3="",COUNTIFS(AP$8:AP$1435,"&gt;=0",AQ$8:AQ$1435,"0"),IF(B$3&lt;&gt;"",COUNTIFS(AP$8:AP$1435,"&gt;=0",AQ$8:AQ$1435,"0",U$8:U$1435,B$3),"ERROR"))</f>
        <v>0</v>
      </c>
      <c r="F12" s="239">
        <f t="shared" si="0"/>
        <v>0</v>
      </c>
      <c r="G12" s="146">
        <f>IF(B$3="",COUNTIFS(AQ$8:AQ$1435,"&gt;0"),IF(B$3&lt;&gt;"",COUNTIFS(AQ$8:AQ$1435,"&gt;0",U$8:U$1435,B$3),"ERROR"))</f>
        <v>0</v>
      </c>
      <c r="H12" s="240">
        <f t="shared" si="1"/>
        <v>0</v>
      </c>
      <c r="I12" s="146" t="e">
        <f>IF(B$3="",SUM(AQ$8:AQ$1435),IF(B$3&lt;&gt;"",SUMIFS(AQ$8:AQ$1435,U$8:U$1435,B$3),"ERROR"))</f>
        <v>#VALUE!</v>
      </c>
      <c r="M12" s="130" t="s">
        <v>12433</v>
      </c>
      <c r="N12" s="131" t="s">
        <v>12434</v>
      </c>
      <c r="O12" s="128" t="s">
        <v>267</v>
      </c>
      <c r="P12" s="132" t="s">
        <v>9301</v>
      </c>
      <c r="Q12" s="347" t="s">
        <v>12201</v>
      </c>
      <c r="R12" s="128">
        <v>33</v>
      </c>
      <c r="S12" s="129">
        <v>3301</v>
      </c>
      <c r="T12" s="348" t="str">
        <f>IF(R12&lt;&gt;"",VLOOKUP(R12,'01_MASTER_KODE_WILAYAH'!H$1437:I$1470,2,FALSE),"")</f>
        <v>JAWA TENGAH</v>
      </c>
      <c r="U12" s="348" t="str">
        <f>IF(S12&lt;&gt;"",VLOOKUP(S12,'01_MASTER_KODE_WILAYAH'!D$5:F$1353,3,FALSE),"")</f>
        <v>CILACAP</v>
      </c>
      <c r="V12" s="349" t="str">
        <f t="shared" si="2"/>
        <v>2</v>
      </c>
      <c r="W12" s="145" t="e">
        <f t="shared" si="3"/>
        <v>#VALUE!</v>
      </c>
      <c r="X12" s="133" t="e">
        <f>COUNTIFS(A1_Individu_Data_Keadaan_SDMK!A$4:A$149931,M12,A1_Individu_Data_Keadaan_SDMK!R$4:R$149285,"01. Dokter")</f>
        <v>#VALUE!</v>
      </c>
      <c r="Y12" s="122">
        <f t="shared" si="4"/>
        <v>1</v>
      </c>
      <c r="Z12" s="134" t="e">
        <f t="shared" si="5"/>
        <v>#VALUE!</v>
      </c>
      <c r="AA12" s="134" t="e">
        <f t="shared" si="6"/>
        <v>#VALUE!</v>
      </c>
      <c r="AB12" s="133" t="e">
        <f>COUNTIFS(A1_Individu_Data_Keadaan_SDMK!A$4:A$149931,M12,A1_Individu_Data_Keadaan_SDMK!R$4:R$149285,"02. Dokter Gigi")</f>
        <v>#VALUE!</v>
      </c>
      <c r="AC12" s="122">
        <f t="shared" si="7"/>
        <v>1</v>
      </c>
      <c r="AD12" s="134" t="e">
        <f t="shared" si="8"/>
        <v>#VALUE!</v>
      </c>
      <c r="AE12" s="134" t="e">
        <f t="shared" si="9"/>
        <v>#VALUE!</v>
      </c>
      <c r="AF12" s="133" t="e">
        <f>COUNTIFS(A1_Individu_Data_Keadaan_SDMK!A$4:A$149931,M12,A1_Individu_Data_Keadaan_SDMK!Q$4:Q$149285,"03. KEPERAWATAN")</f>
        <v>#VALUE!</v>
      </c>
      <c r="AG12" s="135">
        <f t="shared" si="10"/>
        <v>5</v>
      </c>
      <c r="AH12" s="134" t="e">
        <f t="shared" si="11"/>
        <v>#VALUE!</v>
      </c>
      <c r="AI12" s="134" t="e">
        <f t="shared" si="12"/>
        <v>#VALUE!</v>
      </c>
      <c r="AJ12" s="133" t="e">
        <f>COUNTIFS(A1_Individu_Data_Keadaan_SDMK!A$4:A$149931,M12,A1_Individu_Data_Keadaan_SDMK!Q$4:Q$149285,"04. KEBIDANAN")</f>
        <v>#VALUE!</v>
      </c>
      <c r="AK12" s="135">
        <f t="shared" si="13"/>
        <v>4</v>
      </c>
      <c r="AL12" s="134" t="e">
        <f t="shared" si="14"/>
        <v>#VALUE!</v>
      </c>
      <c r="AM12" s="134" t="e">
        <f t="shared" si="15"/>
        <v>#VALUE!</v>
      </c>
      <c r="AN12" s="133" t="e">
        <f>COUNTIFS(A1_Individu_Data_Keadaan_SDMK!A$4:A$149931,M12,A1_Individu_Data_Keadaan_SDMK!Q$4:Q$149285,"05. KEFARMASIAN")</f>
        <v>#VALUE!</v>
      </c>
      <c r="AO12" s="135">
        <f t="shared" si="16"/>
        <v>1</v>
      </c>
      <c r="AP12" s="134" t="e">
        <f t="shared" si="17"/>
        <v>#VALUE!</v>
      </c>
      <c r="AQ12" s="134" t="e">
        <f t="shared" si="18"/>
        <v>#VALUE!</v>
      </c>
      <c r="AR12" s="133" t="e">
        <f>COUNTIFS(A1_Individu_Data_Keadaan_SDMK!A$4:A$149931,M12,A1_Individu_Data_Keadaan_SDMK!Q$4:Q$149285,"06. KESEHATAN MASYARAKAT")</f>
        <v>#VALUE!</v>
      </c>
      <c r="AS12" s="135">
        <f t="shared" si="19"/>
        <v>1</v>
      </c>
      <c r="AT12" s="134" t="e">
        <f t="shared" si="20"/>
        <v>#VALUE!</v>
      </c>
      <c r="AU12" s="134" t="e">
        <f t="shared" si="21"/>
        <v>#VALUE!</v>
      </c>
      <c r="AV12" s="133" t="e">
        <f>COUNTIFS(A1_Individu_Data_Keadaan_SDMK!A$4:A$149931,M12,A1_Individu_Data_Keadaan_SDMK!Q$4:Q$149285,"07. KESEHATAN LINGKUNGAN")</f>
        <v>#VALUE!</v>
      </c>
      <c r="AW12" s="135">
        <f t="shared" si="22"/>
        <v>1</v>
      </c>
      <c r="AX12" s="134" t="e">
        <f t="shared" si="23"/>
        <v>#VALUE!</v>
      </c>
      <c r="AY12" s="134" t="e">
        <f t="shared" si="24"/>
        <v>#VALUE!</v>
      </c>
      <c r="AZ12" s="133" t="e">
        <f>COUNTIFS(A1_Individu_Data_Keadaan_SDMK!A$4:A$149931,M12,A1_Individu_Data_Keadaan_SDMK!Q$4:Q$149285,"08. GIZI")</f>
        <v>#VALUE!</v>
      </c>
      <c r="BA12" s="135">
        <f t="shared" si="25"/>
        <v>1</v>
      </c>
      <c r="BB12" s="134" t="e">
        <f t="shared" si="26"/>
        <v>#VALUE!</v>
      </c>
      <c r="BC12" s="134" t="e">
        <f t="shared" si="27"/>
        <v>#VALUE!</v>
      </c>
      <c r="BD12" s="133" t="e">
        <f>COUNTIFS(A1_Individu_Data_Keadaan_SDMK!A$4:A$149931,M12,A1_Individu_Data_Keadaan_SDMK!R$4:R$149285,"03. Ahli Teknologi Laboratorium Medik")</f>
        <v>#VALUE!</v>
      </c>
      <c r="BE12" s="135">
        <f t="shared" si="28"/>
        <v>1</v>
      </c>
      <c r="BF12" s="134" t="e">
        <f t="shared" si="29"/>
        <v>#VALUE!</v>
      </c>
      <c r="BG12" s="134" t="e">
        <f t="shared" si="30"/>
        <v>#VALUE!</v>
      </c>
      <c r="BH12" s="139" t="e">
        <f t="shared" si="31"/>
        <v>#VALUE!</v>
      </c>
      <c r="BI12" s="139" t="e">
        <f t="shared" si="32"/>
        <v>#VALUE!</v>
      </c>
    </row>
    <row r="13" spans="2:61" ht="15">
      <c r="B13" s="123" t="s">
        <v>9315</v>
      </c>
      <c r="C13" s="685"/>
      <c r="D13" s="236" t="e">
        <f>IF(B$3="",SUM(AR$8:AR$1434),IF(B$3&lt;&gt;"",SUMIF(U$8:U$1434,B$3,AR$8:AR$1434),0))</f>
        <v>#VALUE!</v>
      </c>
      <c r="E13" s="146">
        <f>IF(B$3="",COUNTIFS(AT$8:AT$1435,"&gt;=0",AU$8:AU$1435,"0"),IF(B$3&lt;&gt;"",COUNTIFS(AT$8:AT$1435,"&gt;=0",AU$8:AU$1435,"0",U$8:U$1435,B$3),"ERROR"))</f>
        <v>0</v>
      </c>
      <c r="F13" s="239">
        <f t="shared" si="0"/>
        <v>0</v>
      </c>
      <c r="G13" s="146">
        <f>IF(B$3="",COUNTIFS(AU$8:AU$1435,"&gt;0"),IF(B$3&lt;&gt;"",COUNTIFS(AU$8:AU$1435,"&gt;0",U$8:U$1435,B$3),"ERROR"))</f>
        <v>0</v>
      </c>
      <c r="H13" s="240">
        <f t="shared" si="1"/>
        <v>0</v>
      </c>
      <c r="I13" s="146" t="e">
        <f>IF(B$3="",SUM(AU$8:AU$1435),IF(B$3&lt;&gt;"",SUMIFS(AU$8:AU$1435,U$8:U$1435,B$3),"ERROR"))</f>
        <v>#VALUE!</v>
      </c>
      <c r="M13" s="130" t="s">
        <v>12435</v>
      </c>
      <c r="N13" s="131" t="s">
        <v>12436</v>
      </c>
      <c r="O13" s="128" t="s">
        <v>267</v>
      </c>
      <c r="P13" s="132" t="s">
        <v>9301</v>
      </c>
      <c r="Q13" s="347" t="s">
        <v>12201</v>
      </c>
      <c r="R13" s="128">
        <v>33</v>
      </c>
      <c r="S13" s="129">
        <v>3301</v>
      </c>
      <c r="T13" s="348" t="str">
        <f>IF(R13&lt;&gt;"",VLOOKUP(R13,'01_MASTER_KODE_WILAYAH'!H$1437:I$1470,2,FALSE),"")</f>
        <v>JAWA TENGAH</v>
      </c>
      <c r="U13" s="348" t="str">
        <f>IF(S13&lt;&gt;"",VLOOKUP(S13,'01_MASTER_KODE_WILAYAH'!D$5:F$1353,3,FALSE),"")</f>
        <v>CILACAP</v>
      </c>
      <c r="V13" s="349" t="str">
        <f t="shared" si="2"/>
        <v>2</v>
      </c>
      <c r="W13" s="145" t="e">
        <f t="shared" si="3"/>
        <v>#VALUE!</v>
      </c>
      <c r="X13" s="133" t="e">
        <f>COUNTIFS(A1_Individu_Data_Keadaan_SDMK!A$4:A$149931,M13,A1_Individu_Data_Keadaan_SDMK!R$4:R$149285,"01. Dokter")</f>
        <v>#VALUE!</v>
      </c>
      <c r="Y13" s="122">
        <f t="shared" si="4"/>
        <v>1</v>
      </c>
      <c r="Z13" s="134" t="e">
        <f t="shared" si="5"/>
        <v>#VALUE!</v>
      </c>
      <c r="AA13" s="134" t="e">
        <f t="shared" si="6"/>
        <v>#VALUE!</v>
      </c>
      <c r="AB13" s="133" t="e">
        <f>COUNTIFS(A1_Individu_Data_Keadaan_SDMK!A$4:A$149931,M13,A1_Individu_Data_Keadaan_SDMK!R$4:R$149285,"02. Dokter Gigi")</f>
        <v>#VALUE!</v>
      </c>
      <c r="AC13" s="122">
        <f t="shared" si="7"/>
        <v>1</v>
      </c>
      <c r="AD13" s="134" t="e">
        <f t="shared" si="8"/>
        <v>#VALUE!</v>
      </c>
      <c r="AE13" s="134" t="e">
        <f t="shared" si="9"/>
        <v>#VALUE!</v>
      </c>
      <c r="AF13" s="133" t="e">
        <f>COUNTIFS(A1_Individu_Data_Keadaan_SDMK!A$4:A$149931,M13,A1_Individu_Data_Keadaan_SDMK!Q$4:Q$149285,"03. KEPERAWATAN")</f>
        <v>#VALUE!</v>
      </c>
      <c r="AG13" s="135">
        <f t="shared" si="10"/>
        <v>5</v>
      </c>
      <c r="AH13" s="134" t="e">
        <f t="shared" si="11"/>
        <v>#VALUE!</v>
      </c>
      <c r="AI13" s="134" t="e">
        <f t="shared" si="12"/>
        <v>#VALUE!</v>
      </c>
      <c r="AJ13" s="133" t="e">
        <f>COUNTIFS(A1_Individu_Data_Keadaan_SDMK!A$4:A$149931,M13,A1_Individu_Data_Keadaan_SDMK!Q$4:Q$149285,"04. KEBIDANAN")</f>
        <v>#VALUE!</v>
      </c>
      <c r="AK13" s="135">
        <f t="shared" si="13"/>
        <v>4</v>
      </c>
      <c r="AL13" s="134" t="e">
        <f t="shared" si="14"/>
        <v>#VALUE!</v>
      </c>
      <c r="AM13" s="134" t="e">
        <f t="shared" si="15"/>
        <v>#VALUE!</v>
      </c>
      <c r="AN13" s="133" t="e">
        <f>COUNTIFS(A1_Individu_Data_Keadaan_SDMK!A$4:A$149931,M13,A1_Individu_Data_Keadaan_SDMK!Q$4:Q$149285,"05. KEFARMASIAN")</f>
        <v>#VALUE!</v>
      </c>
      <c r="AO13" s="135">
        <f t="shared" si="16"/>
        <v>1</v>
      </c>
      <c r="AP13" s="134" t="e">
        <f t="shared" si="17"/>
        <v>#VALUE!</v>
      </c>
      <c r="AQ13" s="134" t="e">
        <f t="shared" si="18"/>
        <v>#VALUE!</v>
      </c>
      <c r="AR13" s="133" t="e">
        <f>COUNTIFS(A1_Individu_Data_Keadaan_SDMK!A$4:A$149931,M13,A1_Individu_Data_Keadaan_SDMK!Q$4:Q$149285,"06. KESEHATAN MASYARAKAT")</f>
        <v>#VALUE!</v>
      </c>
      <c r="AS13" s="135">
        <f t="shared" si="19"/>
        <v>1</v>
      </c>
      <c r="AT13" s="134" t="e">
        <f t="shared" si="20"/>
        <v>#VALUE!</v>
      </c>
      <c r="AU13" s="134" t="e">
        <f t="shared" si="21"/>
        <v>#VALUE!</v>
      </c>
      <c r="AV13" s="133" t="e">
        <f>COUNTIFS(A1_Individu_Data_Keadaan_SDMK!A$4:A$149931,M13,A1_Individu_Data_Keadaan_SDMK!Q$4:Q$149285,"07. KESEHATAN LINGKUNGAN")</f>
        <v>#VALUE!</v>
      </c>
      <c r="AW13" s="135">
        <f t="shared" si="22"/>
        <v>1</v>
      </c>
      <c r="AX13" s="134" t="e">
        <f t="shared" si="23"/>
        <v>#VALUE!</v>
      </c>
      <c r="AY13" s="134" t="e">
        <f t="shared" si="24"/>
        <v>#VALUE!</v>
      </c>
      <c r="AZ13" s="133" t="e">
        <f>COUNTIFS(A1_Individu_Data_Keadaan_SDMK!A$4:A$149931,M13,A1_Individu_Data_Keadaan_SDMK!Q$4:Q$149285,"08. GIZI")</f>
        <v>#VALUE!</v>
      </c>
      <c r="BA13" s="135">
        <f t="shared" si="25"/>
        <v>1</v>
      </c>
      <c r="BB13" s="134" t="e">
        <f t="shared" si="26"/>
        <v>#VALUE!</v>
      </c>
      <c r="BC13" s="134" t="e">
        <f t="shared" si="27"/>
        <v>#VALUE!</v>
      </c>
      <c r="BD13" s="133" t="e">
        <f>COUNTIFS(A1_Individu_Data_Keadaan_SDMK!A$4:A$149931,M13,A1_Individu_Data_Keadaan_SDMK!R$4:R$149285,"03. Ahli Teknologi Laboratorium Medik")</f>
        <v>#VALUE!</v>
      </c>
      <c r="BE13" s="135">
        <f t="shared" si="28"/>
        <v>1</v>
      </c>
      <c r="BF13" s="134" t="e">
        <f t="shared" si="29"/>
        <v>#VALUE!</v>
      </c>
      <c r="BG13" s="134" t="e">
        <f t="shared" si="30"/>
        <v>#VALUE!</v>
      </c>
      <c r="BH13" s="139" t="e">
        <f t="shared" si="31"/>
        <v>#VALUE!</v>
      </c>
      <c r="BI13" s="139" t="e">
        <f t="shared" si="32"/>
        <v>#VALUE!</v>
      </c>
    </row>
    <row r="14" spans="2:61" ht="15">
      <c r="B14" s="123" t="s">
        <v>9316</v>
      </c>
      <c r="C14" s="685"/>
      <c r="D14" s="236" t="e">
        <f>IF(B$3="",SUM(AV$8:AV$1434),IF(B$3&lt;&gt;"",SUMIF(U$8:U$1434,B$3,AV$8:AV$1434),0))</f>
        <v>#VALUE!</v>
      </c>
      <c r="E14" s="146">
        <f>IF(B$3="",COUNTIFS(AX$8:AX$1435,"&gt;=0",AY$8:AY$1435,"0"),IF(B$3&lt;&gt;"",COUNTIFS(AX$8:AX$1435,"&gt;=0",AY$8:AY$1435,"0",U$8:U$1435,B$3),"ERROR"))</f>
        <v>0</v>
      </c>
      <c r="F14" s="239">
        <f t="shared" si="0"/>
        <v>0</v>
      </c>
      <c r="G14" s="146">
        <f>IF(B$3="",COUNTIFS(AY$8:AY$1435,"&gt;0"),IF(B$3&lt;&gt;"",COUNTIFS(AY$8:AY$1435,"&gt;0",U$8:U$1435,B$3),"ERROR"))</f>
        <v>0</v>
      </c>
      <c r="H14" s="240">
        <f t="shared" si="1"/>
        <v>0</v>
      </c>
      <c r="I14" s="146" t="e">
        <f>IF(B$3="",SUM(AY$8:AY$1435),IF(B$3&lt;&gt;"",SUMIFS(AY$8:AY$1435,U$8:U$1435,B$3),"ERROR"))</f>
        <v>#VALUE!</v>
      </c>
      <c r="M14" s="130" t="s">
        <v>12437</v>
      </c>
      <c r="N14" s="131" t="s">
        <v>12438</v>
      </c>
      <c r="O14" s="128" t="s">
        <v>267</v>
      </c>
      <c r="P14" s="132" t="s">
        <v>9302</v>
      </c>
      <c r="Q14" s="347" t="s">
        <v>12201</v>
      </c>
      <c r="R14" s="128">
        <v>33</v>
      </c>
      <c r="S14" s="129">
        <v>3301</v>
      </c>
      <c r="T14" s="348" t="str">
        <f>IF(R14&lt;&gt;"",VLOOKUP(R14,'01_MASTER_KODE_WILAYAH'!H$1437:I$1470,2,FALSE),"")</f>
        <v>JAWA TENGAH</v>
      </c>
      <c r="U14" s="348" t="str">
        <f>IF(S14&lt;&gt;"",VLOOKUP(S14,'01_MASTER_KODE_WILAYAH'!D$5:F$1353,3,FALSE),"")</f>
        <v>CILACAP</v>
      </c>
      <c r="V14" s="349" t="str">
        <f t="shared" si="2"/>
        <v>1</v>
      </c>
      <c r="W14" s="145" t="e">
        <f t="shared" si="3"/>
        <v>#VALUE!</v>
      </c>
      <c r="X14" s="133" t="e">
        <f>COUNTIFS(A1_Individu_Data_Keadaan_SDMK!A$4:A$149931,M14,A1_Individu_Data_Keadaan_SDMK!R$4:R$149285,"01. Dokter")</f>
        <v>#VALUE!</v>
      </c>
      <c r="Y14" s="122">
        <f t="shared" si="4"/>
        <v>2</v>
      </c>
      <c r="Z14" s="134" t="e">
        <f t="shared" si="5"/>
        <v>#VALUE!</v>
      </c>
      <c r="AA14" s="134" t="e">
        <f t="shared" si="6"/>
        <v>#VALUE!</v>
      </c>
      <c r="AB14" s="133" t="e">
        <f>COUNTIFS(A1_Individu_Data_Keadaan_SDMK!A$4:A$149931,M14,A1_Individu_Data_Keadaan_SDMK!R$4:R$149285,"02. Dokter Gigi")</f>
        <v>#VALUE!</v>
      </c>
      <c r="AC14" s="122">
        <f t="shared" si="7"/>
        <v>1</v>
      </c>
      <c r="AD14" s="134" t="e">
        <f t="shared" si="8"/>
        <v>#VALUE!</v>
      </c>
      <c r="AE14" s="134" t="e">
        <f t="shared" si="9"/>
        <v>#VALUE!</v>
      </c>
      <c r="AF14" s="133" t="e">
        <f>COUNTIFS(A1_Individu_Data_Keadaan_SDMK!A$4:A$149931,M14,A1_Individu_Data_Keadaan_SDMK!Q$4:Q$149285,"03. KEPERAWATAN")</f>
        <v>#VALUE!</v>
      </c>
      <c r="AG14" s="135">
        <f t="shared" si="10"/>
        <v>8</v>
      </c>
      <c r="AH14" s="134" t="e">
        <f t="shared" si="11"/>
        <v>#VALUE!</v>
      </c>
      <c r="AI14" s="134" t="e">
        <f t="shared" si="12"/>
        <v>#VALUE!</v>
      </c>
      <c r="AJ14" s="133" t="e">
        <f>COUNTIFS(A1_Individu_Data_Keadaan_SDMK!A$4:A$149931,M14,A1_Individu_Data_Keadaan_SDMK!Q$4:Q$149285,"04. KEBIDANAN")</f>
        <v>#VALUE!</v>
      </c>
      <c r="AK14" s="135">
        <f t="shared" si="13"/>
        <v>7</v>
      </c>
      <c r="AL14" s="134" t="e">
        <f t="shared" si="14"/>
        <v>#VALUE!</v>
      </c>
      <c r="AM14" s="134" t="e">
        <f t="shared" si="15"/>
        <v>#VALUE!</v>
      </c>
      <c r="AN14" s="133" t="e">
        <f>COUNTIFS(A1_Individu_Data_Keadaan_SDMK!A$4:A$149931,M14,A1_Individu_Data_Keadaan_SDMK!Q$4:Q$149285,"05. KEFARMASIAN")</f>
        <v>#VALUE!</v>
      </c>
      <c r="AO14" s="135">
        <f t="shared" si="16"/>
        <v>1</v>
      </c>
      <c r="AP14" s="134" t="e">
        <f t="shared" si="17"/>
        <v>#VALUE!</v>
      </c>
      <c r="AQ14" s="134" t="e">
        <f t="shared" si="18"/>
        <v>#VALUE!</v>
      </c>
      <c r="AR14" s="133" t="e">
        <f>COUNTIFS(A1_Individu_Data_Keadaan_SDMK!A$4:A$149931,M14,A1_Individu_Data_Keadaan_SDMK!Q$4:Q$149285,"06. KESEHATAN MASYARAKAT")</f>
        <v>#VALUE!</v>
      </c>
      <c r="AS14" s="135">
        <f t="shared" si="19"/>
        <v>1</v>
      </c>
      <c r="AT14" s="134" t="e">
        <f t="shared" si="20"/>
        <v>#VALUE!</v>
      </c>
      <c r="AU14" s="134" t="e">
        <f t="shared" si="21"/>
        <v>#VALUE!</v>
      </c>
      <c r="AV14" s="133" t="e">
        <f>COUNTIFS(A1_Individu_Data_Keadaan_SDMK!A$4:A$149931,M14,A1_Individu_Data_Keadaan_SDMK!Q$4:Q$149285,"07. KESEHATAN LINGKUNGAN")</f>
        <v>#VALUE!</v>
      </c>
      <c r="AW14" s="135">
        <f t="shared" si="22"/>
        <v>1</v>
      </c>
      <c r="AX14" s="134" t="e">
        <f t="shared" si="23"/>
        <v>#VALUE!</v>
      </c>
      <c r="AY14" s="134" t="e">
        <f t="shared" si="24"/>
        <v>#VALUE!</v>
      </c>
      <c r="AZ14" s="133" t="e">
        <f>COUNTIFS(A1_Individu_Data_Keadaan_SDMK!A$4:A$149931,M14,A1_Individu_Data_Keadaan_SDMK!Q$4:Q$149285,"08. GIZI")</f>
        <v>#VALUE!</v>
      </c>
      <c r="BA14" s="135">
        <f t="shared" si="25"/>
        <v>2</v>
      </c>
      <c r="BB14" s="134" t="e">
        <f t="shared" si="26"/>
        <v>#VALUE!</v>
      </c>
      <c r="BC14" s="134" t="e">
        <f t="shared" si="27"/>
        <v>#VALUE!</v>
      </c>
      <c r="BD14" s="133" t="e">
        <f>COUNTIFS(A1_Individu_Data_Keadaan_SDMK!A$4:A$149931,M14,A1_Individu_Data_Keadaan_SDMK!R$4:R$149285,"03. Ahli Teknologi Laboratorium Medik")</f>
        <v>#VALUE!</v>
      </c>
      <c r="BE14" s="135">
        <f t="shared" si="28"/>
        <v>1</v>
      </c>
      <c r="BF14" s="134" t="e">
        <f t="shared" si="29"/>
        <v>#VALUE!</v>
      </c>
      <c r="BG14" s="134" t="e">
        <f t="shared" si="30"/>
        <v>#VALUE!</v>
      </c>
      <c r="BH14" s="139" t="e">
        <f t="shared" si="31"/>
        <v>#VALUE!</v>
      </c>
      <c r="BI14" s="139" t="e">
        <f t="shared" si="32"/>
        <v>#VALUE!</v>
      </c>
    </row>
    <row r="15" spans="2:61" ht="15">
      <c r="B15" s="123" t="s">
        <v>9317</v>
      </c>
      <c r="C15" s="685"/>
      <c r="D15" s="236" t="e">
        <f>IF(B$3="",SUM(AZ$8:AZ$1434),IF(B$3&lt;&gt;"",SUMIF(U$8:U$1434,B$3,AZ$8:AZ$1434),0))</f>
        <v>#VALUE!</v>
      </c>
      <c r="E15" s="146">
        <f>IF(B$3="",COUNTIFS(BB$8:BB$1435,"&gt;=0",BC$8:BC$1435,"0"),IF(B$3&lt;&gt;"",COUNTIFS(BB$8:BB$1435,"&gt;=0",BC$8:BC$1435,"0",U$8:U$1435,B$3),"ERROR"))</f>
        <v>0</v>
      </c>
      <c r="F15" s="239">
        <f t="shared" si="0"/>
        <v>0</v>
      </c>
      <c r="G15" s="146">
        <f>IF(B$3="",COUNTIFS(BC$8:BC$1435,"&gt;0"),IF(B$3&lt;&gt;"",COUNTIFS(BC$8:BC$1435,"&gt;0",U$8:U$1435,B$3),"ERROR"))</f>
        <v>0</v>
      </c>
      <c r="H15" s="240">
        <f t="shared" si="1"/>
        <v>0</v>
      </c>
      <c r="I15" s="146" t="e">
        <f>IF(B$3="",SUM(BC$8:BC$1435),IF(B$3&lt;&gt;"",SUMIFS(BC$8:BC$1435,U$8:U$1435,B$3),"ERROR"))</f>
        <v>#VALUE!</v>
      </c>
      <c r="M15" s="130" t="s">
        <v>12439</v>
      </c>
      <c r="N15" s="131" t="s">
        <v>12440</v>
      </c>
      <c r="O15" s="128" t="s">
        <v>267</v>
      </c>
      <c r="P15" s="132" t="s">
        <v>9301</v>
      </c>
      <c r="Q15" s="347" t="s">
        <v>12201</v>
      </c>
      <c r="R15" s="128">
        <v>33</v>
      </c>
      <c r="S15" s="129">
        <v>3301</v>
      </c>
      <c r="T15" s="348" t="str">
        <f>IF(R15&lt;&gt;"",VLOOKUP(R15,'01_MASTER_KODE_WILAYAH'!H$1437:I$1470,2,FALSE),"")</f>
        <v>JAWA TENGAH</v>
      </c>
      <c r="U15" s="348" t="str">
        <f>IF(S15&lt;&gt;"",VLOOKUP(S15,'01_MASTER_KODE_WILAYAH'!D$5:F$1353,3,FALSE),"")</f>
        <v>CILACAP</v>
      </c>
      <c r="V15" s="349" t="str">
        <f t="shared" si="2"/>
        <v>2</v>
      </c>
      <c r="W15" s="145" t="e">
        <f t="shared" si="3"/>
        <v>#VALUE!</v>
      </c>
      <c r="X15" s="133" t="e">
        <f>COUNTIFS(A1_Individu_Data_Keadaan_SDMK!A$4:A$149931,M15,A1_Individu_Data_Keadaan_SDMK!R$4:R$149285,"01. Dokter")</f>
        <v>#VALUE!</v>
      </c>
      <c r="Y15" s="122">
        <f t="shared" si="4"/>
        <v>1</v>
      </c>
      <c r="Z15" s="134" t="e">
        <f t="shared" si="5"/>
        <v>#VALUE!</v>
      </c>
      <c r="AA15" s="134" t="e">
        <f t="shared" si="6"/>
        <v>#VALUE!</v>
      </c>
      <c r="AB15" s="133" t="e">
        <f>COUNTIFS(A1_Individu_Data_Keadaan_SDMK!A$4:A$149931,M15,A1_Individu_Data_Keadaan_SDMK!R$4:R$149285,"02. Dokter Gigi")</f>
        <v>#VALUE!</v>
      </c>
      <c r="AC15" s="122">
        <f t="shared" si="7"/>
        <v>1</v>
      </c>
      <c r="AD15" s="134" t="e">
        <f t="shared" si="8"/>
        <v>#VALUE!</v>
      </c>
      <c r="AE15" s="134" t="e">
        <f t="shared" si="9"/>
        <v>#VALUE!</v>
      </c>
      <c r="AF15" s="133" t="e">
        <f>COUNTIFS(A1_Individu_Data_Keadaan_SDMK!A$4:A$149931,M15,A1_Individu_Data_Keadaan_SDMK!Q$4:Q$149285,"03. KEPERAWATAN")</f>
        <v>#VALUE!</v>
      </c>
      <c r="AG15" s="135">
        <f t="shared" si="10"/>
        <v>5</v>
      </c>
      <c r="AH15" s="134" t="e">
        <f t="shared" si="11"/>
        <v>#VALUE!</v>
      </c>
      <c r="AI15" s="134" t="e">
        <f t="shared" si="12"/>
        <v>#VALUE!</v>
      </c>
      <c r="AJ15" s="133" t="e">
        <f>COUNTIFS(A1_Individu_Data_Keadaan_SDMK!A$4:A$149931,M15,A1_Individu_Data_Keadaan_SDMK!Q$4:Q$149285,"04. KEBIDANAN")</f>
        <v>#VALUE!</v>
      </c>
      <c r="AK15" s="135">
        <f t="shared" si="13"/>
        <v>4</v>
      </c>
      <c r="AL15" s="134" t="e">
        <f t="shared" si="14"/>
        <v>#VALUE!</v>
      </c>
      <c r="AM15" s="134" t="e">
        <f t="shared" si="15"/>
        <v>#VALUE!</v>
      </c>
      <c r="AN15" s="133" t="e">
        <f>COUNTIFS(A1_Individu_Data_Keadaan_SDMK!A$4:A$149931,M15,A1_Individu_Data_Keadaan_SDMK!Q$4:Q$149285,"05. KEFARMASIAN")</f>
        <v>#VALUE!</v>
      </c>
      <c r="AO15" s="135">
        <f t="shared" si="16"/>
        <v>1</v>
      </c>
      <c r="AP15" s="134" t="e">
        <f t="shared" si="17"/>
        <v>#VALUE!</v>
      </c>
      <c r="AQ15" s="134" t="e">
        <f t="shared" si="18"/>
        <v>#VALUE!</v>
      </c>
      <c r="AR15" s="133" t="e">
        <f>COUNTIFS(A1_Individu_Data_Keadaan_SDMK!A$4:A$149931,M15,A1_Individu_Data_Keadaan_SDMK!Q$4:Q$149285,"06. KESEHATAN MASYARAKAT")</f>
        <v>#VALUE!</v>
      </c>
      <c r="AS15" s="135">
        <f t="shared" si="19"/>
        <v>1</v>
      </c>
      <c r="AT15" s="134" t="e">
        <f t="shared" si="20"/>
        <v>#VALUE!</v>
      </c>
      <c r="AU15" s="134" t="e">
        <f t="shared" si="21"/>
        <v>#VALUE!</v>
      </c>
      <c r="AV15" s="133" t="e">
        <f>COUNTIFS(A1_Individu_Data_Keadaan_SDMK!A$4:A$149931,M15,A1_Individu_Data_Keadaan_SDMK!Q$4:Q$149285,"07. KESEHATAN LINGKUNGAN")</f>
        <v>#VALUE!</v>
      </c>
      <c r="AW15" s="135">
        <f t="shared" si="22"/>
        <v>1</v>
      </c>
      <c r="AX15" s="134" t="e">
        <f t="shared" si="23"/>
        <v>#VALUE!</v>
      </c>
      <c r="AY15" s="134" t="e">
        <f t="shared" si="24"/>
        <v>#VALUE!</v>
      </c>
      <c r="AZ15" s="133" t="e">
        <f>COUNTIFS(A1_Individu_Data_Keadaan_SDMK!A$4:A$149931,M15,A1_Individu_Data_Keadaan_SDMK!Q$4:Q$149285,"08. GIZI")</f>
        <v>#VALUE!</v>
      </c>
      <c r="BA15" s="135">
        <f t="shared" si="25"/>
        <v>1</v>
      </c>
      <c r="BB15" s="134" t="e">
        <f t="shared" si="26"/>
        <v>#VALUE!</v>
      </c>
      <c r="BC15" s="134" t="e">
        <f t="shared" si="27"/>
        <v>#VALUE!</v>
      </c>
      <c r="BD15" s="133" t="e">
        <f>COUNTIFS(A1_Individu_Data_Keadaan_SDMK!A$4:A$149931,M15,A1_Individu_Data_Keadaan_SDMK!R$4:R$149285,"03. Ahli Teknologi Laboratorium Medik")</f>
        <v>#VALUE!</v>
      </c>
      <c r="BE15" s="135">
        <f t="shared" si="28"/>
        <v>1</v>
      </c>
      <c r="BF15" s="134" t="e">
        <f t="shared" si="29"/>
        <v>#VALUE!</v>
      </c>
      <c r="BG15" s="134" t="e">
        <f t="shared" si="30"/>
        <v>#VALUE!</v>
      </c>
      <c r="BH15" s="139" t="e">
        <f t="shared" si="31"/>
        <v>#VALUE!</v>
      </c>
      <c r="BI15" s="139" t="e">
        <f t="shared" si="32"/>
        <v>#VALUE!</v>
      </c>
    </row>
    <row r="16" spans="2:61" ht="15">
      <c r="B16" s="123" t="s">
        <v>9318</v>
      </c>
      <c r="C16" s="686"/>
      <c r="D16" s="236" t="e">
        <f>IF(B$3="",SUM(BD$8:BD$1434),IF(B$3&lt;&gt;"",SUMIF(U$8:U$1434,B$3,BD$8:BD$1434),0))</f>
        <v>#VALUE!</v>
      </c>
      <c r="E16" s="146">
        <f>IF(B$3="",COUNTIFS(BF$8:BF$1435,"&gt;=0",BG$8:BG$1435,"0"),IF(B$3&lt;&gt;"",COUNTIFS(BF$8:BF$1435,"&gt;=0",BG$8:BG$1435,"0",U$8:U$1435,B$3),"ERROR"))</f>
        <v>0</v>
      </c>
      <c r="F16" s="239">
        <f t="shared" si="0"/>
        <v>0</v>
      </c>
      <c r="G16" s="146">
        <f>IF(B$3="",COUNTIFS(BG$8:BG$1435,"&gt;0"),IF(B$3&lt;&gt;"",COUNTIFS(BG$8:BG$1435,"&gt;0",U$8:U$1435,B$3),"ERROR"))</f>
        <v>0</v>
      </c>
      <c r="H16" s="240">
        <f t="shared" si="1"/>
        <v>0</v>
      </c>
      <c r="I16" s="146" t="e">
        <f>IF(B$3="",SUM(BG$8:BG$1435),IF(B$3&lt;&gt;"",SUMIFS(BG$8:BG$1435,U$8:U$1435,B$3),"ERROR"))</f>
        <v>#VALUE!</v>
      </c>
      <c r="M16" s="130" t="s">
        <v>12441</v>
      </c>
      <c r="N16" s="131" t="s">
        <v>12442</v>
      </c>
      <c r="O16" s="128" t="s">
        <v>267</v>
      </c>
      <c r="P16" s="132" t="s">
        <v>9302</v>
      </c>
      <c r="Q16" s="347" t="s">
        <v>12201</v>
      </c>
      <c r="R16" s="128">
        <v>33</v>
      </c>
      <c r="S16" s="129">
        <v>3301</v>
      </c>
      <c r="T16" s="348" t="str">
        <f>IF(R16&lt;&gt;"",VLOOKUP(R16,'01_MASTER_KODE_WILAYAH'!H$1437:I$1470,2,FALSE),"")</f>
        <v>JAWA TENGAH</v>
      </c>
      <c r="U16" s="348" t="str">
        <f>IF(S16&lt;&gt;"",VLOOKUP(S16,'01_MASTER_KODE_WILAYAH'!D$5:F$1353,3,FALSE),"")</f>
        <v>CILACAP</v>
      </c>
      <c r="V16" s="349" t="str">
        <f t="shared" si="2"/>
        <v>1</v>
      </c>
      <c r="W16" s="145" t="e">
        <f t="shared" si="3"/>
        <v>#VALUE!</v>
      </c>
      <c r="X16" s="133" t="e">
        <f>COUNTIFS(A1_Individu_Data_Keadaan_SDMK!A$4:A$149931,M16,A1_Individu_Data_Keadaan_SDMK!R$4:R$149285,"01. Dokter")</f>
        <v>#VALUE!</v>
      </c>
      <c r="Y16" s="122">
        <f t="shared" si="4"/>
        <v>2</v>
      </c>
      <c r="Z16" s="134" t="e">
        <f t="shared" si="5"/>
        <v>#VALUE!</v>
      </c>
      <c r="AA16" s="134" t="e">
        <f t="shared" si="6"/>
        <v>#VALUE!</v>
      </c>
      <c r="AB16" s="133" t="e">
        <f>COUNTIFS(A1_Individu_Data_Keadaan_SDMK!A$4:A$149931,M16,A1_Individu_Data_Keadaan_SDMK!R$4:R$149285,"02. Dokter Gigi")</f>
        <v>#VALUE!</v>
      </c>
      <c r="AC16" s="122">
        <f t="shared" si="7"/>
        <v>1</v>
      </c>
      <c r="AD16" s="134" t="e">
        <f t="shared" si="8"/>
        <v>#VALUE!</v>
      </c>
      <c r="AE16" s="134" t="e">
        <f t="shared" si="9"/>
        <v>#VALUE!</v>
      </c>
      <c r="AF16" s="133" t="e">
        <f>COUNTIFS(A1_Individu_Data_Keadaan_SDMK!A$4:A$149931,M16,A1_Individu_Data_Keadaan_SDMK!Q$4:Q$149285,"03. KEPERAWATAN")</f>
        <v>#VALUE!</v>
      </c>
      <c r="AG16" s="135">
        <f t="shared" si="10"/>
        <v>8</v>
      </c>
      <c r="AH16" s="134" t="e">
        <f t="shared" si="11"/>
        <v>#VALUE!</v>
      </c>
      <c r="AI16" s="134" t="e">
        <f t="shared" si="12"/>
        <v>#VALUE!</v>
      </c>
      <c r="AJ16" s="133" t="e">
        <f>COUNTIFS(A1_Individu_Data_Keadaan_SDMK!A$4:A$149931,M16,A1_Individu_Data_Keadaan_SDMK!Q$4:Q$149285,"04. KEBIDANAN")</f>
        <v>#VALUE!</v>
      </c>
      <c r="AK16" s="135">
        <f t="shared" si="13"/>
        <v>7</v>
      </c>
      <c r="AL16" s="134" t="e">
        <f t="shared" si="14"/>
        <v>#VALUE!</v>
      </c>
      <c r="AM16" s="134" t="e">
        <f t="shared" si="15"/>
        <v>#VALUE!</v>
      </c>
      <c r="AN16" s="133" t="e">
        <f>COUNTIFS(A1_Individu_Data_Keadaan_SDMK!A$4:A$149931,M16,A1_Individu_Data_Keadaan_SDMK!Q$4:Q$149285,"05. KEFARMASIAN")</f>
        <v>#VALUE!</v>
      </c>
      <c r="AO16" s="135">
        <f t="shared" si="16"/>
        <v>1</v>
      </c>
      <c r="AP16" s="134" t="e">
        <f t="shared" si="17"/>
        <v>#VALUE!</v>
      </c>
      <c r="AQ16" s="134" t="e">
        <f t="shared" si="18"/>
        <v>#VALUE!</v>
      </c>
      <c r="AR16" s="133" t="e">
        <f>COUNTIFS(A1_Individu_Data_Keadaan_SDMK!A$4:A$149931,M16,A1_Individu_Data_Keadaan_SDMK!Q$4:Q$149285,"06. KESEHATAN MASYARAKAT")</f>
        <v>#VALUE!</v>
      </c>
      <c r="AS16" s="135">
        <f t="shared" si="19"/>
        <v>1</v>
      </c>
      <c r="AT16" s="134" t="e">
        <f t="shared" si="20"/>
        <v>#VALUE!</v>
      </c>
      <c r="AU16" s="134" t="e">
        <f t="shared" si="21"/>
        <v>#VALUE!</v>
      </c>
      <c r="AV16" s="133" t="e">
        <f>COUNTIFS(A1_Individu_Data_Keadaan_SDMK!A$4:A$149931,M16,A1_Individu_Data_Keadaan_SDMK!Q$4:Q$149285,"07. KESEHATAN LINGKUNGAN")</f>
        <v>#VALUE!</v>
      </c>
      <c r="AW16" s="135">
        <f t="shared" si="22"/>
        <v>1</v>
      </c>
      <c r="AX16" s="134" t="e">
        <f t="shared" si="23"/>
        <v>#VALUE!</v>
      </c>
      <c r="AY16" s="134" t="e">
        <f t="shared" si="24"/>
        <v>#VALUE!</v>
      </c>
      <c r="AZ16" s="133" t="e">
        <f>COUNTIFS(A1_Individu_Data_Keadaan_SDMK!A$4:A$149931,M16,A1_Individu_Data_Keadaan_SDMK!Q$4:Q$149285,"08. GIZI")</f>
        <v>#VALUE!</v>
      </c>
      <c r="BA16" s="135">
        <f t="shared" si="25"/>
        <v>2</v>
      </c>
      <c r="BB16" s="134" t="e">
        <f t="shared" si="26"/>
        <v>#VALUE!</v>
      </c>
      <c r="BC16" s="134" t="e">
        <f t="shared" si="27"/>
        <v>#VALUE!</v>
      </c>
      <c r="BD16" s="133" t="e">
        <f>COUNTIFS(A1_Individu_Data_Keadaan_SDMK!A$4:A$149931,M16,A1_Individu_Data_Keadaan_SDMK!R$4:R$149285,"03. Ahli Teknologi Laboratorium Medik")</f>
        <v>#VALUE!</v>
      </c>
      <c r="BE16" s="135">
        <f t="shared" si="28"/>
        <v>1</v>
      </c>
      <c r="BF16" s="134" t="e">
        <f t="shared" si="29"/>
        <v>#VALUE!</v>
      </c>
      <c r="BG16" s="134" t="e">
        <f t="shared" si="30"/>
        <v>#VALUE!</v>
      </c>
      <c r="BH16" s="139" t="e">
        <f t="shared" si="31"/>
        <v>#VALUE!</v>
      </c>
      <c r="BI16" s="139" t="e">
        <f t="shared" si="32"/>
        <v>#VALUE!</v>
      </c>
    </row>
    <row r="17" spans="2:61" ht="15">
      <c r="M17" s="130" t="s">
        <v>12443</v>
      </c>
      <c r="N17" s="131" t="s">
        <v>12444</v>
      </c>
      <c r="O17" s="128" t="s">
        <v>267</v>
      </c>
      <c r="P17" s="132" t="s">
        <v>9301</v>
      </c>
      <c r="Q17" s="347" t="s">
        <v>12201</v>
      </c>
      <c r="R17" s="128">
        <v>33</v>
      </c>
      <c r="S17" s="129">
        <v>3301</v>
      </c>
      <c r="T17" s="348" t="str">
        <f>IF(R17&lt;&gt;"",VLOOKUP(R17,'01_MASTER_KODE_WILAYAH'!H$1437:I$1470,2,FALSE),"")</f>
        <v>JAWA TENGAH</v>
      </c>
      <c r="U17" s="348" t="str">
        <f>IF(S17&lt;&gt;"",VLOOKUP(S17,'01_MASTER_KODE_WILAYAH'!D$5:F$1353,3,FALSE),"")</f>
        <v>CILACAP</v>
      </c>
      <c r="V17" s="349" t="str">
        <f t="shared" si="2"/>
        <v>2</v>
      </c>
      <c r="W17" s="145" t="e">
        <f t="shared" si="3"/>
        <v>#VALUE!</v>
      </c>
      <c r="X17" s="133" t="e">
        <f>COUNTIFS(A1_Individu_Data_Keadaan_SDMK!A$4:A$149931,M17,A1_Individu_Data_Keadaan_SDMK!R$4:R$149285,"01. Dokter")</f>
        <v>#VALUE!</v>
      </c>
      <c r="Y17" s="122">
        <f t="shared" si="4"/>
        <v>1</v>
      </c>
      <c r="Z17" s="134" t="e">
        <f t="shared" si="5"/>
        <v>#VALUE!</v>
      </c>
      <c r="AA17" s="134" t="e">
        <f t="shared" si="6"/>
        <v>#VALUE!</v>
      </c>
      <c r="AB17" s="133" t="e">
        <f>COUNTIFS(A1_Individu_Data_Keadaan_SDMK!A$4:A$149931,M17,A1_Individu_Data_Keadaan_SDMK!R$4:R$149285,"02. Dokter Gigi")</f>
        <v>#VALUE!</v>
      </c>
      <c r="AC17" s="122">
        <f t="shared" si="7"/>
        <v>1</v>
      </c>
      <c r="AD17" s="134" t="e">
        <f t="shared" si="8"/>
        <v>#VALUE!</v>
      </c>
      <c r="AE17" s="134" t="e">
        <f t="shared" si="9"/>
        <v>#VALUE!</v>
      </c>
      <c r="AF17" s="133" t="e">
        <f>COUNTIFS(A1_Individu_Data_Keadaan_SDMK!A$4:A$149931,M17,A1_Individu_Data_Keadaan_SDMK!Q$4:Q$149285,"03. KEPERAWATAN")</f>
        <v>#VALUE!</v>
      </c>
      <c r="AG17" s="135">
        <f t="shared" si="10"/>
        <v>5</v>
      </c>
      <c r="AH17" s="134" t="e">
        <f t="shared" si="11"/>
        <v>#VALUE!</v>
      </c>
      <c r="AI17" s="134" t="e">
        <f t="shared" si="12"/>
        <v>#VALUE!</v>
      </c>
      <c r="AJ17" s="133" t="e">
        <f>COUNTIFS(A1_Individu_Data_Keadaan_SDMK!A$4:A$149931,M17,A1_Individu_Data_Keadaan_SDMK!Q$4:Q$149285,"04. KEBIDANAN")</f>
        <v>#VALUE!</v>
      </c>
      <c r="AK17" s="135">
        <f t="shared" si="13"/>
        <v>4</v>
      </c>
      <c r="AL17" s="134" t="e">
        <f t="shared" si="14"/>
        <v>#VALUE!</v>
      </c>
      <c r="AM17" s="134" t="e">
        <f t="shared" si="15"/>
        <v>#VALUE!</v>
      </c>
      <c r="AN17" s="133" t="e">
        <f>COUNTIFS(A1_Individu_Data_Keadaan_SDMK!A$4:A$149931,M17,A1_Individu_Data_Keadaan_SDMK!Q$4:Q$149285,"05. KEFARMASIAN")</f>
        <v>#VALUE!</v>
      </c>
      <c r="AO17" s="135">
        <f t="shared" si="16"/>
        <v>1</v>
      </c>
      <c r="AP17" s="134" t="e">
        <f t="shared" si="17"/>
        <v>#VALUE!</v>
      </c>
      <c r="AQ17" s="134" t="e">
        <f t="shared" si="18"/>
        <v>#VALUE!</v>
      </c>
      <c r="AR17" s="133" t="e">
        <f>COUNTIFS(A1_Individu_Data_Keadaan_SDMK!A$4:A$149931,M17,A1_Individu_Data_Keadaan_SDMK!Q$4:Q$149285,"06. KESEHATAN MASYARAKAT")</f>
        <v>#VALUE!</v>
      </c>
      <c r="AS17" s="135">
        <f t="shared" si="19"/>
        <v>1</v>
      </c>
      <c r="AT17" s="134" t="e">
        <f t="shared" si="20"/>
        <v>#VALUE!</v>
      </c>
      <c r="AU17" s="134" t="e">
        <f t="shared" si="21"/>
        <v>#VALUE!</v>
      </c>
      <c r="AV17" s="133" t="e">
        <f>COUNTIFS(A1_Individu_Data_Keadaan_SDMK!A$4:A$149931,M17,A1_Individu_Data_Keadaan_SDMK!Q$4:Q$149285,"07. KESEHATAN LINGKUNGAN")</f>
        <v>#VALUE!</v>
      </c>
      <c r="AW17" s="135">
        <f t="shared" si="22"/>
        <v>1</v>
      </c>
      <c r="AX17" s="134" t="e">
        <f t="shared" si="23"/>
        <v>#VALUE!</v>
      </c>
      <c r="AY17" s="134" t="e">
        <f t="shared" si="24"/>
        <v>#VALUE!</v>
      </c>
      <c r="AZ17" s="133" t="e">
        <f>COUNTIFS(A1_Individu_Data_Keadaan_SDMK!A$4:A$149931,M17,A1_Individu_Data_Keadaan_SDMK!Q$4:Q$149285,"08. GIZI")</f>
        <v>#VALUE!</v>
      </c>
      <c r="BA17" s="135">
        <f t="shared" si="25"/>
        <v>1</v>
      </c>
      <c r="BB17" s="134" t="e">
        <f t="shared" si="26"/>
        <v>#VALUE!</v>
      </c>
      <c r="BC17" s="134" t="e">
        <f t="shared" si="27"/>
        <v>#VALUE!</v>
      </c>
      <c r="BD17" s="133" t="e">
        <f>COUNTIFS(A1_Individu_Data_Keadaan_SDMK!A$4:A$149931,M17,A1_Individu_Data_Keadaan_SDMK!R$4:R$149285,"03. Ahli Teknologi Laboratorium Medik")</f>
        <v>#VALUE!</v>
      </c>
      <c r="BE17" s="135">
        <f t="shared" si="28"/>
        <v>1</v>
      </c>
      <c r="BF17" s="134" t="e">
        <f t="shared" si="29"/>
        <v>#VALUE!</v>
      </c>
      <c r="BG17" s="134" t="e">
        <f t="shared" si="30"/>
        <v>#VALUE!</v>
      </c>
      <c r="BH17" s="139" t="e">
        <f t="shared" si="31"/>
        <v>#VALUE!</v>
      </c>
      <c r="BI17" s="139" t="e">
        <f t="shared" si="32"/>
        <v>#VALUE!</v>
      </c>
    </row>
    <row r="18" spans="2:61" ht="12.75" customHeight="1">
      <c r="M18" s="130" t="s">
        <v>12445</v>
      </c>
      <c r="N18" s="131" t="s">
        <v>12446</v>
      </c>
      <c r="O18" s="128" t="s">
        <v>267</v>
      </c>
      <c r="P18" s="132" t="s">
        <v>9302</v>
      </c>
      <c r="Q18" s="347" t="s">
        <v>12201</v>
      </c>
      <c r="R18" s="128">
        <v>33</v>
      </c>
      <c r="S18" s="129">
        <v>3301</v>
      </c>
      <c r="T18" s="348" t="str">
        <f>IF(R18&lt;&gt;"",VLOOKUP(R18,'01_MASTER_KODE_WILAYAH'!H$1437:I$1470,2,FALSE),"")</f>
        <v>JAWA TENGAH</v>
      </c>
      <c r="U18" s="348" t="str">
        <f>IF(S18&lt;&gt;"",VLOOKUP(S18,'01_MASTER_KODE_WILAYAH'!D$5:F$1353,3,FALSE),"")</f>
        <v>CILACAP</v>
      </c>
      <c r="V18" s="349" t="str">
        <f t="shared" si="2"/>
        <v>1</v>
      </c>
      <c r="W18" s="145" t="e">
        <f t="shared" si="3"/>
        <v>#VALUE!</v>
      </c>
      <c r="X18" s="133" t="e">
        <f>COUNTIFS(A1_Individu_Data_Keadaan_SDMK!A$4:A$149931,M18,A1_Individu_Data_Keadaan_SDMK!R$4:R$149285,"01. Dokter")</f>
        <v>#VALUE!</v>
      </c>
      <c r="Y18" s="122">
        <f t="shared" si="4"/>
        <v>2</v>
      </c>
      <c r="Z18" s="134" t="e">
        <f t="shared" si="5"/>
        <v>#VALUE!</v>
      </c>
      <c r="AA18" s="134" t="e">
        <f t="shared" si="6"/>
        <v>#VALUE!</v>
      </c>
      <c r="AB18" s="133" t="e">
        <f>COUNTIFS(A1_Individu_Data_Keadaan_SDMK!A$4:A$149931,M18,A1_Individu_Data_Keadaan_SDMK!R$4:R$149285,"02. Dokter Gigi")</f>
        <v>#VALUE!</v>
      </c>
      <c r="AC18" s="122">
        <f t="shared" si="7"/>
        <v>1</v>
      </c>
      <c r="AD18" s="134" t="e">
        <f t="shared" si="8"/>
        <v>#VALUE!</v>
      </c>
      <c r="AE18" s="134" t="e">
        <f t="shared" si="9"/>
        <v>#VALUE!</v>
      </c>
      <c r="AF18" s="133" t="e">
        <f>COUNTIFS(A1_Individu_Data_Keadaan_SDMK!A$4:A$149931,M18,A1_Individu_Data_Keadaan_SDMK!Q$4:Q$149285,"03. KEPERAWATAN")</f>
        <v>#VALUE!</v>
      </c>
      <c r="AG18" s="135">
        <f t="shared" si="10"/>
        <v>8</v>
      </c>
      <c r="AH18" s="134" t="e">
        <f t="shared" si="11"/>
        <v>#VALUE!</v>
      </c>
      <c r="AI18" s="134" t="e">
        <f t="shared" si="12"/>
        <v>#VALUE!</v>
      </c>
      <c r="AJ18" s="133" t="e">
        <f>COUNTIFS(A1_Individu_Data_Keadaan_SDMK!A$4:A$149931,M18,A1_Individu_Data_Keadaan_SDMK!Q$4:Q$149285,"04. KEBIDANAN")</f>
        <v>#VALUE!</v>
      </c>
      <c r="AK18" s="135">
        <f t="shared" si="13"/>
        <v>7</v>
      </c>
      <c r="AL18" s="134" t="e">
        <f t="shared" si="14"/>
        <v>#VALUE!</v>
      </c>
      <c r="AM18" s="134" t="e">
        <f t="shared" si="15"/>
        <v>#VALUE!</v>
      </c>
      <c r="AN18" s="133" t="e">
        <f>COUNTIFS(A1_Individu_Data_Keadaan_SDMK!A$4:A$149931,M18,A1_Individu_Data_Keadaan_SDMK!Q$4:Q$149285,"05. KEFARMASIAN")</f>
        <v>#VALUE!</v>
      </c>
      <c r="AO18" s="135">
        <f t="shared" si="16"/>
        <v>1</v>
      </c>
      <c r="AP18" s="134" t="e">
        <f t="shared" si="17"/>
        <v>#VALUE!</v>
      </c>
      <c r="AQ18" s="134" t="e">
        <f t="shared" si="18"/>
        <v>#VALUE!</v>
      </c>
      <c r="AR18" s="133" t="e">
        <f>COUNTIFS(A1_Individu_Data_Keadaan_SDMK!A$4:A$149931,M18,A1_Individu_Data_Keadaan_SDMK!Q$4:Q$149285,"06. KESEHATAN MASYARAKAT")</f>
        <v>#VALUE!</v>
      </c>
      <c r="AS18" s="135">
        <f t="shared" si="19"/>
        <v>1</v>
      </c>
      <c r="AT18" s="134" t="e">
        <f t="shared" si="20"/>
        <v>#VALUE!</v>
      </c>
      <c r="AU18" s="134" t="e">
        <f t="shared" si="21"/>
        <v>#VALUE!</v>
      </c>
      <c r="AV18" s="133" t="e">
        <f>COUNTIFS(A1_Individu_Data_Keadaan_SDMK!A$4:A$149931,M18,A1_Individu_Data_Keadaan_SDMK!Q$4:Q$149285,"07. KESEHATAN LINGKUNGAN")</f>
        <v>#VALUE!</v>
      </c>
      <c r="AW18" s="135">
        <f t="shared" si="22"/>
        <v>1</v>
      </c>
      <c r="AX18" s="134" t="e">
        <f t="shared" si="23"/>
        <v>#VALUE!</v>
      </c>
      <c r="AY18" s="134" t="e">
        <f t="shared" si="24"/>
        <v>#VALUE!</v>
      </c>
      <c r="AZ18" s="133" t="e">
        <f>COUNTIFS(A1_Individu_Data_Keadaan_SDMK!A$4:A$149931,M18,A1_Individu_Data_Keadaan_SDMK!Q$4:Q$149285,"08. GIZI")</f>
        <v>#VALUE!</v>
      </c>
      <c r="BA18" s="135">
        <f t="shared" si="25"/>
        <v>2</v>
      </c>
      <c r="BB18" s="134" t="e">
        <f t="shared" si="26"/>
        <v>#VALUE!</v>
      </c>
      <c r="BC18" s="134" t="e">
        <f t="shared" si="27"/>
        <v>#VALUE!</v>
      </c>
      <c r="BD18" s="133" t="e">
        <f>COUNTIFS(A1_Individu_Data_Keadaan_SDMK!A$4:A$149931,M18,A1_Individu_Data_Keadaan_SDMK!R$4:R$149285,"03. Ahli Teknologi Laboratorium Medik")</f>
        <v>#VALUE!</v>
      </c>
      <c r="BE18" s="135">
        <f t="shared" si="28"/>
        <v>1</v>
      </c>
      <c r="BF18" s="134" t="e">
        <f t="shared" si="29"/>
        <v>#VALUE!</v>
      </c>
      <c r="BG18" s="134" t="e">
        <f t="shared" si="30"/>
        <v>#VALUE!</v>
      </c>
      <c r="BH18" s="139" t="e">
        <f t="shared" si="31"/>
        <v>#VALUE!</v>
      </c>
      <c r="BI18" s="139" t="e">
        <f t="shared" si="32"/>
        <v>#VALUE!</v>
      </c>
    </row>
    <row r="19" spans="2:61" ht="15">
      <c r="M19" s="130" t="s">
        <v>12447</v>
      </c>
      <c r="N19" s="131" t="s">
        <v>12448</v>
      </c>
      <c r="O19" s="128" t="s">
        <v>267</v>
      </c>
      <c r="P19" s="132" t="s">
        <v>9302</v>
      </c>
      <c r="Q19" s="347" t="s">
        <v>12201</v>
      </c>
      <c r="R19" s="128">
        <v>33</v>
      </c>
      <c r="S19" s="129">
        <v>3301</v>
      </c>
      <c r="T19" s="348" t="str">
        <f>IF(R19&lt;&gt;"",VLOOKUP(R19,'01_MASTER_KODE_WILAYAH'!H$1437:I$1470,2,FALSE),"")</f>
        <v>JAWA TENGAH</v>
      </c>
      <c r="U19" s="348" t="str">
        <f>IF(S19&lt;&gt;"",VLOOKUP(S19,'01_MASTER_KODE_WILAYAH'!D$5:F$1353,3,FALSE),"")</f>
        <v>CILACAP</v>
      </c>
      <c r="V19" s="349" t="str">
        <f t="shared" si="2"/>
        <v>1</v>
      </c>
      <c r="W19" s="145" t="e">
        <f t="shared" si="3"/>
        <v>#VALUE!</v>
      </c>
      <c r="X19" s="133" t="e">
        <f>COUNTIFS(A1_Individu_Data_Keadaan_SDMK!A$4:A$149931,M19,A1_Individu_Data_Keadaan_SDMK!R$4:R$149285,"01. Dokter")</f>
        <v>#VALUE!</v>
      </c>
      <c r="Y19" s="122">
        <f t="shared" si="4"/>
        <v>2</v>
      </c>
      <c r="Z19" s="134" t="e">
        <f t="shared" si="5"/>
        <v>#VALUE!</v>
      </c>
      <c r="AA19" s="134" t="e">
        <f t="shared" si="6"/>
        <v>#VALUE!</v>
      </c>
      <c r="AB19" s="133" t="e">
        <f>COUNTIFS(A1_Individu_Data_Keadaan_SDMK!A$4:A$149931,M19,A1_Individu_Data_Keadaan_SDMK!R$4:R$149285,"02. Dokter Gigi")</f>
        <v>#VALUE!</v>
      </c>
      <c r="AC19" s="122">
        <f t="shared" si="7"/>
        <v>1</v>
      </c>
      <c r="AD19" s="134" t="e">
        <f t="shared" si="8"/>
        <v>#VALUE!</v>
      </c>
      <c r="AE19" s="134" t="e">
        <f t="shared" si="9"/>
        <v>#VALUE!</v>
      </c>
      <c r="AF19" s="133" t="e">
        <f>COUNTIFS(A1_Individu_Data_Keadaan_SDMK!A$4:A$149931,M19,A1_Individu_Data_Keadaan_SDMK!Q$4:Q$149285,"03. KEPERAWATAN")</f>
        <v>#VALUE!</v>
      </c>
      <c r="AG19" s="135">
        <f t="shared" si="10"/>
        <v>8</v>
      </c>
      <c r="AH19" s="134" t="e">
        <f t="shared" si="11"/>
        <v>#VALUE!</v>
      </c>
      <c r="AI19" s="134" t="e">
        <f t="shared" si="12"/>
        <v>#VALUE!</v>
      </c>
      <c r="AJ19" s="133" t="e">
        <f>COUNTIFS(A1_Individu_Data_Keadaan_SDMK!A$4:A$149931,M19,A1_Individu_Data_Keadaan_SDMK!Q$4:Q$149285,"04. KEBIDANAN")</f>
        <v>#VALUE!</v>
      </c>
      <c r="AK19" s="135">
        <f t="shared" si="13"/>
        <v>7</v>
      </c>
      <c r="AL19" s="134" t="e">
        <f t="shared" si="14"/>
        <v>#VALUE!</v>
      </c>
      <c r="AM19" s="134" t="e">
        <f t="shared" si="15"/>
        <v>#VALUE!</v>
      </c>
      <c r="AN19" s="133" t="e">
        <f>COUNTIFS(A1_Individu_Data_Keadaan_SDMK!A$4:A$149931,M19,A1_Individu_Data_Keadaan_SDMK!Q$4:Q$149285,"05. KEFARMASIAN")</f>
        <v>#VALUE!</v>
      </c>
      <c r="AO19" s="135">
        <f t="shared" si="16"/>
        <v>1</v>
      </c>
      <c r="AP19" s="134" t="e">
        <f t="shared" si="17"/>
        <v>#VALUE!</v>
      </c>
      <c r="AQ19" s="134" t="e">
        <f t="shared" si="18"/>
        <v>#VALUE!</v>
      </c>
      <c r="AR19" s="133" t="e">
        <f>COUNTIFS(A1_Individu_Data_Keadaan_SDMK!A$4:A$149931,M19,A1_Individu_Data_Keadaan_SDMK!Q$4:Q$149285,"06. KESEHATAN MASYARAKAT")</f>
        <v>#VALUE!</v>
      </c>
      <c r="AS19" s="135">
        <f t="shared" si="19"/>
        <v>1</v>
      </c>
      <c r="AT19" s="134" t="e">
        <f t="shared" si="20"/>
        <v>#VALUE!</v>
      </c>
      <c r="AU19" s="134" t="e">
        <f t="shared" si="21"/>
        <v>#VALUE!</v>
      </c>
      <c r="AV19" s="133" t="e">
        <f>COUNTIFS(A1_Individu_Data_Keadaan_SDMK!A$4:A$149931,M19,A1_Individu_Data_Keadaan_SDMK!Q$4:Q$149285,"07. KESEHATAN LINGKUNGAN")</f>
        <v>#VALUE!</v>
      </c>
      <c r="AW19" s="135">
        <f t="shared" si="22"/>
        <v>1</v>
      </c>
      <c r="AX19" s="134" t="e">
        <f t="shared" si="23"/>
        <v>#VALUE!</v>
      </c>
      <c r="AY19" s="134" t="e">
        <f t="shared" si="24"/>
        <v>#VALUE!</v>
      </c>
      <c r="AZ19" s="133" t="e">
        <f>COUNTIFS(A1_Individu_Data_Keadaan_SDMK!A$4:A$149931,M19,A1_Individu_Data_Keadaan_SDMK!Q$4:Q$149285,"08. GIZI")</f>
        <v>#VALUE!</v>
      </c>
      <c r="BA19" s="135">
        <f t="shared" si="25"/>
        <v>2</v>
      </c>
      <c r="BB19" s="134" t="e">
        <f t="shared" si="26"/>
        <v>#VALUE!</v>
      </c>
      <c r="BC19" s="134" t="e">
        <f t="shared" si="27"/>
        <v>#VALUE!</v>
      </c>
      <c r="BD19" s="133" t="e">
        <f>COUNTIFS(A1_Individu_Data_Keadaan_SDMK!A$4:A$149931,M19,A1_Individu_Data_Keadaan_SDMK!R$4:R$149285,"03. Ahli Teknologi Laboratorium Medik")</f>
        <v>#VALUE!</v>
      </c>
      <c r="BE19" s="135">
        <f t="shared" si="28"/>
        <v>1</v>
      </c>
      <c r="BF19" s="134" t="e">
        <f t="shared" si="29"/>
        <v>#VALUE!</v>
      </c>
      <c r="BG19" s="134" t="e">
        <f t="shared" si="30"/>
        <v>#VALUE!</v>
      </c>
      <c r="BH19" s="139" t="e">
        <f t="shared" si="31"/>
        <v>#VALUE!</v>
      </c>
      <c r="BI19" s="139" t="e">
        <f t="shared" si="32"/>
        <v>#VALUE!</v>
      </c>
    </row>
    <row r="20" spans="2:61" ht="16.5" customHeight="1">
      <c r="M20" s="130" t="s">
        <v>12449</v>
      </c>
      <c r="N20" s="131" t="s">
        <v>12450</v>
      </c>
      <c r="O20" s="128" t="s">
        <v>267</v>
      </c>
      <c r="P20" s="132" t="s">
        <v>9301</v>
      </c>
      <c r="Q20" s="347" t="s">
        <v>12201</v>
      </c>
      <c r="R20" s="128">
        <v>33</v>
      </c>
      <c r="S20" s="129">
        <v>3301</v>
      </c>
      <c r="T20" s="348" t="str">
        <f>IF(R20&lt;&gt;"",VLOOKUP(R20,'01_MASTER_KODE_WILAYAH'!H$1437:I$1470,2,FALSE),"")</f>
        <v>JAWA TENGAH</v>
      </c>
      <c r="U20" s="348" t="str">
        <f>IF(S20&lt;&gt;"",VLOOKUP(S20,'01_MASTER_KODE_WILAYAH'!D$5:F$1353,3,FALSE),"")</f>
        <v>CILACAP</v>
      </c>
      <c r="V20" s="349" t="str">
        <f t="shared" si="2"/>
        <v>2</v>
      </c>
      <c r="W20" s="145" t="e">
        <f t="shared" si="3"/>
        <v>#VALUE!</v>
      </c>
      <c r="X20" s="133" t="e">
        <f>COUNTIFS(A1_Individu_Data_Keadaan_SDMK!A$4:A$149931,M20,A1_Individu_Data_Keadaan_SDMK!R$4:R$149285,"01. Dokter")</f>
        <v>#VALUE!</v>
      </c>
      <c r="Y20" s="122">
        <f t="shared" si="4"/>
        <v>1</v>
      </c>
      <c r="Z20" s="134" t="e">
        <f t="shared" si="5"/>
        <v>#VALUE!</v>
      </c>
      <c r="AA20" s="134" t="e">
        <f t="shared" si="6"/>
        <v>#VALUE!</v>
      </c>
      <c r="AB20" s="133" t="e">
        <f>COUNTIFS(A1_Individu_Data_Keadaan_SDMK!A$4:A$149931,M20,A1_Individu_Data_Keadaan_SDMK!R$4:R$149285,"02. Dokter Gigi")</f>
        <v>#VALUE!</v>
      </c>
      <c r="AC20" s="122">
        <f t="shared" si="7"/>
        <v>1</v>
      </c>
      <c r="AD20" s="134" t="e">
        <f t="shared" si="8"/>
        <v>#VALUE!</v>
      </c>
      <c r="AE20" s="134" t="e">
        <f t="shared" si="9"/>
        <v>#VALUE!</v>
      </c>
      <c r="AF20" s="133" t="e">
        <f>COUNTIFS(A1_Individu_Data_Keadaan_SDMK!A$4:A$149931,M20,A1_Individu_Data_Keadaan_SDMK!Q$4:Q$149285,"03. KEPERAWATAN")</f>
        <v>#VALUE!</v>
      </c>
      <c r="AG20" s="135">
        <f t="shared" si="10"/>
        <v>5</v>
      </c>
      <c r="AH20" s="134" t="e">
        <f t="shared" si="11"/>
        <v>#VALUE!</v>
      </c>
      <c r="AI20" s="134" t="e">
        <f t="shared" si="12"/>
        <v>#VALUE!</v>
      </c>
      <c r="AJ20" s="133" t="e">
        <f>COUNTIFS(A1_Individu_Data_Keadaan_SDMK!A$4:A$149931,M20,A1_Individu_Data_Keadaan_SDMK!Q$4:Q$149285,"04. KEBIDANAN")</f>
        <v>#VALUE!</v>
      </c>
      <c r="AK20" s="135">
        <f t="shared" si="13"/>
        <v>4</v>
      </c>
      <c r="AL20" s="134" t="e">
        <f t="shared" si="14"/>
        <v>#VALUE!</v>
      </c>
      <c r="AM20" s="134" t="e">
        <f t="shared" si="15"/>
        <v>#VALUE!</v>
      </c>
      <c r="AN20" s="133" t="e">
        <f>COUNTIFS(A1_Individu_Data_Keadaan_SDMK!A$4:A$149931,M20,A1_Individu_Data_Keadaan_SDMK!Q$4:Q$149285,"05. KEFARMASIAN")</f>
        <v>#VALUE!</v>
      </c>
      <c r="AO20" s="135">
        <f t="shared" si="16"/>
        <v>1</v>
      </c>
      <c r="AP20" s="134" t="e">
        <f t="shared" si="17"/>
        <v>#VALUE!</v>
      </c>
      <c r="AQ20" s="134" t="e">
        <f t="shared" si="18"/>
        <v>#VALUE!</v>
      </c>
      <c r="AR20" s="133" t="e">
        <f>COUNTIFS(A1_Individu_Data_Keadaan_SDMK!A$4:A$149931,M20,A1_Individu_Data_Keadaan_SDMK!Q$4:Q$149285,"06. KESEHATAN MASYARAKAT")</f>
        <v>#VALUE!</v>
      </c>
      <c r="AS20" s="135">
        <f t="shared" si="19"/>
        <v>1</v>
      </c>
      <c r="AT20" s="134" t="e">
        <f t="shared" si="20"/>
        <v>#VALUE!</v>
      </c>
      <c r="AU20" s="134" t="e">
        <f t="shared" si="21"/>
        <v>#VALUE!</v>
      </c>
      <c r="AV20" s="133" t="e">
        <f>COUNTIFS(A1_Individu_Data_Keadaan_SDMK!A$4:A$149931,M20,A1_Individu_Data_Keadaan_SDMK!Q$4:Q$149285,"07. KESEHATAN LINGKUNGAN")</f>
        <v>#VALUE!</v>
      </c>
      <c r="AW20" s="135">
        <f t="shared" si="22"/>
        <v>1</v>
      </c>
      <c r="AX20" s="134" t="e">
        <f t="shared" si="23"/>
        <v>#VALUE!</v>
      </c>
      <c r="AY20" s="134" t="e">
        <f t="shared" si="24"/>
        <v>#VALUE!</v>
      </c>
      <c r="AZ20" s="133" t="e">
        <f>COUNTIFS(A1_Individu_Data_Keadaan_SDMK!A$4:A$149931,M20,A1_Individu_Data_Keadaan_SDMK!Q$4:Q$149285,"08. GIZI")</f>
        <v>#VALUE!</v>
      </c>
      <c r="BA20" s="135">
        <f t="shared" si="25"/>
        <v>1</v>
      </c>
      <c r="BB20" s="134" t="e">
        <f t="shared" si="26"/>
        <v>#VALUE!</v>
      </c>
      <c r="BC20" s="134" t="e">
        <f t="shared" si="27"/>
        <v>#VALUE!</v>
      </c>
      <c r="BD20" s="133" t="e">
        <f>COUNTIFS(A1_Individu_Data_Keadaan_SDMK!A$4:A$149931,M20,A1_Individu_Data_Keadaan_SDMK!R$4:R$149285,"03. Ahli Teknologi Laboratorium Medik")</f>
        <v>#VALUE!</v>
      </c>
      <c r="BE20" s="135">
        <f t="shared" si="28"/>
        <v>1</v>
      </c>
      <c r="BF20" s="134" t="e">
        <f t="shared" si="29"/>
        <v>#VALUE!</v>
      </c>
      <c r="BG20" s="134" t="e">
        <f t="shared" si="30"/>
        <v>#VALUE!</v>
      </c>
      <c r="BH20" s="139" t="e">
        <f t="shared" si="31"/>
        <v>#VALUE!</v>
      </c>
      <c r="BI20" s="139" t="e">
        <f t="shared" si="32"/>
        <v>#VALUE!</v>
      </c>
    </row>
    <row r="21" spans="2:61" ht="15">
      <c r="M21" s="130" t="s">
        <v>12451</v>
      </c>
      <c r="N21" s="131" t="s">
        <v>12452</v>
      </c>
      <c r="O21" s="128" t="s">
        <v>267</v>
      </c>
      <c r="P21" s="132" t="s">
        <v>9301</v>
      </c>
      <c r="Q21" s="347" t="s">
        <v>12201</v>
      </c>
      <c r="R21" s="128">
        <v>33</v>
      </c>
      <c r="S21" s="129">
        <v>3301</v>
      </c>
      <c r="T21" s="348" t="str">
        <f>IF(R21&lt;&gt;"",VLOOKUP(R21,'01_MASTER_KODE_WILAYAH'!H$1437:I$1470,2,FALSE),"")</f>
        <v>JAWA TENGAH</v>
      </c>
      <c r="U21" s="348" t="str">
        <f>IF(S21&lt;&gt;"",VLOOKUP(S21,'01_MASTER_KODE_WILAYAH'!D$5:F$1353,3,FALSE),"")</f>
        <v>CILACAP</v>
      </c>
      <c r="V21" s="349" t="str">
        <f t="shared" si="2"/>
        <v>2</v>
      </c>
      <c r="W21" s="145" t="e">
        <f t="shared" si="3"/>
        <v>#VALUE!</v>
      </c>
      <c r="X21" s="133" t="e">
        <f>COUNTIFS(A1_Individu_Data_Keadaan_SDMK!A$4:A$149931,M21,A1_Individu_Data_Keadaan_SDMK!R$4:R$149285,"01. Dokter")</f>
        <v>#VALUE!</v>
      </c>
      <c r="Y21" s="122">
        <f t="shared" si="4"/>
        <v>1</v>
      </c>
      <c r="Z21" s="134" t="e">
        <f t="shared" si="5"/>
        <v>#VALUE!</v>
      </c>
      <c r="AA21" s="134" t="e">
        <f t="shared" si="6"/>
        <v>#VALUE!</v>
      </c>
      <c r="AB21" s="133" t="e">
        <f>COUNTIFS(A1_Individu_Data_Keadaan_SDMK!A$4:A$149931,M21,A1_Individu_Data_Keadaan_SDMK!R$4:R$149285,"02. Dokter Gigi")</f>
        <v>#VALUE!</v>
      </c>
      <c r="AC21" s="122">
        <f t="shared" si="7"/>
        <v>1</v>
      </c>
      <c r="AD21" s="134" t="e">
        <f t="shared" si="8"/>
        <v>#VALUE!</v>
      </c>
      <c r="AE21" s="134" t="e">
        <f t="shared" si="9"/>
        <v>#VALUE!</v>
      </c>
      <c r="AF21" s="133" t="e">
        <f>COUNTIFS(A1_Individu_Data_Keadaan_SDMK!A$4:A$149931,M21,A1_Individu_Data_Keadaan_SDMK!Q$4:Q$149285,"03. KEPERAWATAN")</f>
        <v>#VALUE!</v>
      </c>
      <c r="AG21" s="135">
        <f t="shared" si="10"/>
        <v>5</v>
      </c>
      <c r="AH21" s="134" t="e">
        <f t="shared" si="11"/>
        <v>#VALUE!</v>
      </c>
      <c r="AI21" s="134" t="e">
        <f t="shared" si="12"/>
        <v>#VALUE!</v>
      </c>
      <c r="AJ21" s="133" t="e">
        <f>COUNTIFS(A1_Individu_Data_Keadaan_SDMK!A$4:A$149931,M21,A1_Individu_Data_Keadaan_SDMK!Q$4:Q$149285,"04. KEBIDANAN")</f>
        <v>#VALUE!</v>
      </c>
      <c r="AK21" s="135">
        <f t="shared" si="13"/>
        <v>4</v>
      </c>
      <c r="AL21" s="134" t="e">
        <f t="shared" si="14"/>
        <v>#VALUE!</v>
      </c>
      <c r="AM21" s="134" t="e">
        <f t="shared" si="15"/>
        <v>#VALUE!</v>
      </c>
      <c r="AN21" s="133" t="e">
        <f>COUNTIFS(A1_Individu_Data_Keadaan_SDMK!A$4:A$149931,M21,A1_Individu_Data_Keadaan_SDMK!Q$4:Q$149285,"05. KEFARMASIAN")</f>
        <v>#VALUE!</v>
      </c>
      <c r="AO21" s="135">
        <f t="shared" si="16"/>
        <v>1</v>
      </c>
      <c r="AP21" s="134" t="e">
        <f t="shared" si="17"/>
        <v>#VALUE!</v>
      </c>
      <c r="AQ21" s="134" t="e">
        <f t="shared" si="18"/>
        <v>#VALUE!</v>
      </c>
      <c r="AR21" s="133" t="e">
        <f>COUNTIFS(A1_Individu_Data_Keadaan_SDMK!A$4:A$149931,M21,A1_Individu_Data_Keadaan_SDMK!Q$4:Q$149285,"06. KESEHATAN MASYARAKAT")</f>
        <v>#VALUE!</v>
      </c>
      <c r="AS21" s="135">
        <f t="shared" si="19"/>
        <v>1</v>
      </c>
      <c r="AT21" s="134" t="e">
        <f t="shared" si="20"/>
        <v>#VALUE!</v>
      </c>
      <c r="AU21" s="134" t="e">
        <f t="shared" si="21"/>
        <v>#VALUE!</v>
      </c>
      <c r="AV21" s="133" t="e">
        <f>COUNTIFS(A1_Individu_Data_Keadaan_SDMK!A$4:A$149931,M21,A1_Individu_Data_Keadaan_SDMK!Q$4:Q$149285,"07. KESEHATAN LINGKUNGAN")</f>
        <v>#VALUE!</v>
      </c>
      <c r="AW21" s="135">
        <f t="shared" si="22"/>
        <v>1</v>
      </c>
      <c r="AX21" s="134" t="e">
        <f t="shared" si="23"/>
        <v>#VALUE!</v>
      </c>
      <c r="AY21" s="134" t="e">
        <f t="shared" si="24"/>
        <v>#VALUE!</v>
      </c>
      <c r="AZ21" s="133" t="e">
        <f>COUNTIFS(A1_Individu_Data_Keadaan_SDMK!A$4:A$149931,M21,A1_Individu_Data_Keadaan_SDMK!Q$4:Q$149285,"08. GIZI")</f>
        <v>#VALUE!</v>
      </c>
      <c r="BA21" s="135">
        <f t="shared" si="25"/>
        <v>1</v>
      </c>
      <c r="BB21" s="134" t="e">
        <f t="shared" si="26"/>
        <v>#VALUE!</v>
      </c>
      <c r="BC21" s="134" t="e">
        <f t="shared" si="27"/>
        <v>#VALUE!</v>
      </c>
      <c r="BD21" s="133" t="e">
        <f>COUNTIFS(A1_Individu_Data_Keadaan_SDMK!A$4:A$149931,M21,A1_Individu_Data_Keadaan_SDMK!R$4:R$149285,"03. Ahli Teknologi Laboratorium Medik")</f>
        <v>#VALUE!</v>
      </c>
      <c r="BE21" s="135">
        <f t="shared" si="28"/>
        <v>1</v>
      </c>
      <c r="BF21" s="134" t="e">
        <f t="shared" si="29"/>
        <v>#VALUE!</v>
      </c>
      <c r="BG21" s="134" t="e">
        <f t="shared" si="30"/>
        <v>#VALUE!</v>
      </c>
      <c r="BH21" s="139" t="e">
        <f t="shared" si="31"/>
        <v>#VALUE!</v>
      </c>
      <c r="BI21" s="139" t="e">
        <f t="shared" si="32"/>
        <v>#VALUE!</v>
      </c>
    </row>
    <row r="22" spans="2:61" ht="15">
      <c r="B22" s="137" t="s">
        <v>12311</v>
      </c>
      <c r="M22" s="130" t="s">
        <v>12453</v>
      </c>
      <c r="N22" s="131" t="s">
        <v>12454</v>
      </c>
      <c r="O22" s="128" t="s">
        <v>267</v>
      </c>
      <c r="P22" s="132" t="s">
        <v>9302</v>
      </c>
      <c r="Q22" s="347" t="s">
        <v>12201</v>
      </c>
      <c r="R22" s="128">
        <v>33</v>
      </c>
      <c r="S22" s="129">
        <v>3301</v>
      </c>
      <c r="T22" s="348" t="str">
        <f>IF(R22&lt;&gt;"",VLOOKUP(R22,'01_MASTER_KODE_WILAYAH'!H$1437:I$1470,2,FALSE),"")</f>
        <v>JAWA TENGAH</v>
      </c>
      <c r="U22" s="348" t="str">
        <f>IF(S22&lt;&gt;"",VLOOKUP(S22,'01_MASTER_KODE_WILAYAH'!D$5:F$1353,3,FALSE),"")</f>
        <v>CILACAP</v>
      </c>
      <c r="V22" s="349" t="str">
        <f t="shared" si="2"/>
        <v>1</v>
      </c>
      <c r="W22" s="145" t="e">
        <f t="shared" si="3"/>
        <v>#VALUE!</v>
      </c>
      <c r="X22" s="133" t="e">
        <f>COUNTIFS(A1_Individu_Data_Keadaan_SDMK!A$4:A$149931,M22,A1_Individu_Data_Keadaan_SDMK!R$4:R$149285,"01. Dokter")</f>
        <v>#VALUE!</v>
      </c>
      <c r="Y22" s="122">
        <f t="shared" si="4"/>
        <v>2</v>
      </c>
      <c r="Z22" s="134" t="e">
        <f t="shared" si="5"/>
        <v>#VALUE!</v>
      </c>
      <c r="AA22" s="134" t="e">
        <f t="shared" si="6"/>
        <v>#VALUE!</v>
      </c>
      <c r="AB22" s="133" t="e">
        <f>COUNTIFS(A1_Individu_Data_Keadaan_SDMK!A$4:A$149931,M22,A1_Individu_Data_Keadaan_SDMK!R$4:R$149285,"02. Dokter Gigi")</f>
        <v>#VALUE!</v>
      </c>
      <c r="AC22" s="122">
        <f t="shared" si="7"/>
        <v>1</v>
      </c>
      <c r="AD22" s="134" t="e">
        <f t="shared" si="8"/>
        <v>#VALUE!</v>
      </c>
      <c r="AE22" s="134" t="e">
        <f t="shared" si="9"/>
        <v>#VALUE!</v>
      </c>
      <c r="AF22" s="133" t="e">
        <f>COUNTIFS(A1_Individu_Data_Keadaan_SDMK!A$4:A$149931,M22,A1_Individu_Data_Keadaan_SDMK!Q$4:Q$149285,"03. KEPERAWATAN")</f>
        <v>#VALUE!</v>
      </c>
      <c r="AG22" s="135">
        <f t="shared" si="10"/>
        <v>8</v>
      </c>
      <c r="AH22" s="134" t="e">
        <f t="shared" si="11"/>
        <v>#VALUE!</v>
      </c>
      <c r="AI22" s="134" t="e">
        <f t="shared" si="12"/>
        <v>#VALUE!</v>
      </c>
      <c r="AJ22" s="133" t="e">
        <f>COUNTIFS(A1_Individu_Data_Keadaan_SDMK!A$4:A$149931,M22,A1_Individu_Data_Keadaan_SDMK!Q$4:Q$149285,"04. KEBIDANAN")</f>
        <v>#VALUE!</v>
      </c>
      <c r="AK22" s="135">
        <f t="shared" si="13"/>
        <v>7</v>
      </c>
      <c r="AL22" s="134" t="e">
        <f t="shared" si="14"/>
        <v>#VALUE!</v>
      </c>
      <c r="AM22" s="134" t="e">
        <f t="shared" si="15"/>
        <v>#VALUE!</v>
      </c>
      <c r="AN22" s="133" t="e">
        <f>COUNTIFS(A1_Individu_Data_Keadaan_SDMK!A$4:A$149931,M22,A1_Individu_Data_Keadaan_SDMK!Q$4:Q$149285,"05. KEFARMASIAN")</f>
        <v>#VALUE!</v>
      </c>
      <c r="AO22" s="135">
        <f t="shared" si="16"/>
        <v>1</v>
      </c>
      <c r="AP22" s="134" t="e">
        <f t="shared" si="17"/>
        <v>#VALUE!</v>
      </c>
      <c r="AQ22" s="134" t="e">
        <f t="shared" si="18"/>
        <v>#VALUE!</v>
      </c>
      <c r="AR22" s="133" t="e">
        <f>COUNTIFS(A1_Individu_Data_Keadaan_SDMK!A$4:A$149931,M22,A1_Individu_Data_Keadaan_SDMK!Q$4:Q$149285,"06. KESEHATAN MASYARAKAT")</f>
        <v>#VALUE!</v>
      </c>
      <c r="AS22" s="135">
        <f t="shared" si="19"/>
        <v>1</v>
      </c>
      <c r="AT22" s="134" t="e">
        <f t="shared" si="20"/>
        <v>#VALUE!</v>
      </c>
      <c r="AU22" s="134" t="e">
        <f t="shared" si="21"/>
        <v>#VALUE!</v>
      </c>
      <c r="AV22" s="133" t="e">
        <f>COUNTIFS(A1_Individu_Data_Keadaan_SDMK!A$4:A$149931,M22,A1_Individu_Data_Keadaan_SDMK!Q$4:Q$149285,"07. KESEHATAN LINGKUNGAN")</f>
        <v>#VALUE!</v>
      </c>
      <c r="AW22" s="135">
        <f t="shared" si="22"/>
        <v>1</v>
      </c>
      <c r="AX22" s="134" t="e">
        <f t="shared" si="23"/>
        <v>#VALUE!</v>
      </c>
      <c r="AY22" s="134" t="e">
        <f t="shared" si="24"/>
        <v>#VALUE!</v>
      </c>
      <c r="AZ22" s="133" t="e">
        <f>COUNTIFS(A1_Individu_Data_Keadaan_SDMK!A$4:A$149931,M22,A1_Individu_Data_Keadaan_SDMK!Q$4:Q$149285,"08. GIZI")</f>
        <v>#VALUE!</v>
      </c>
      <c r="BA22" s="135">
        <f t="shared" si="25"/>
        <v>2</v>
      </c>
      <c r="BB22" s="134" t="e">
        <f t="shared" si="26"/>
        <v>#VALUE!</v>
      </c>
      <c r="BC22" s="134" t="e">
        <f t="shared" si="27"/>
        <v>#VALUE!</v>
      </c>
      <c r="BD22" s="133" t="e">
        <f>COUNTIFS(A1_Individu_Data_Keadaan_SDMK!A$4:A$149931,M22,A1_Individu_Data_Keadaan_SDMK!R$4:R$149285,"03. Ahli Teknologi Laboratorium Medik")</f>
        <v>#VALUE!</v>
      </c>
      <c r="BE22" s="135">
        <f t="shared" si="28"/>
        <v>1</v>
      </c>
      <c r="BF22" s="134" t="e">
        <f t="shared" si="29"/>
        <v>#VALUE!</v>
      </c>
      <c r="BG22" s="134" t="e">
        <f t="shared" si="30"/>
        <v>#VALUE!</v>
      </c>
      <c r="BH22" s="139" t="e">
        <f t="shared" si="31"/>
        <v>#VALUE!</v>
      </c>
      <c r="BI22" s="139" t="e">
        <f t="shared" si="32"/>
        <v>#VALUE!</v>
      </c>
    </row>
    <row r="23" spans="2:61" ht="15">
      <c r="B23" s="666" t="s">
        <v>12262</v>
      </c>
      <c r="C23" s="666" t="s">
        <v>9362</v>
      </c>
      <c r="D23" s="652" t="s">
        <v>9319</v>
      </c>
      <c r="E23" s="652"/>
      <c r="F23" s="653" t="s">
        <v>9325</v>
      </c>
      <c r="G23" s="654"/>
      <c r="H23" s="653" t="s">
        <v>9326</v>
      </c>
      <c r="I23" s="654"/>
      <c r="M23" s="130" t="s">
        <v>12455</v>
      </c>
      <c r="N23" s="131" t="s">
        <v>12456</v>
      </c>
      <c r="O23" s="128" t="s">
        <v>267</v>
      </c>
      <c r="P23" s="132" t="s">
        <v>9301</v>
      </c>
      <c r="Q23" s="347" t="s">
        <v>12201</v>
      </c>
      <c r="R23" s="128">
        <v>33</v>
      </c>
      <c r="S23" s="129">
        <v>3301</v>
      </c>
      <c r="T23" s="348" t="str">
        <f>IF(R23&lt;&gt;"",VLOOKUP(R23,'01_MASTER_KODE_WILAYAH'!H$1437:I$1470,2,FALSE),"")</f>
        <v>JAWA TENGAH</v>
      </c>
      <c r="U23" s="348" t="str">
        <f>IF(S23&lt;&gt;"",VLOOKUP(S23,'01_MASTER_KODE_WILAYAH'!D$5:F$1353,3,FALSE),"")</f>
        <v>CILACAP</v>
      </c>
      <c r="V23" s="349" t="str">
        <f t="shared" si="2"/>
        <v>2</v>
      </c>
      <c r="W23" s="145" t="e">
        <f t="shared" si="3"/>
        <v>#VALUE!</v>
      </c>
      <c r="X23" s="133" t="e">
        <f>COUNTIFS(A1_Individu_Data_Keadaan_SDMK!A$4:A$149931,M23,A1_Individu_Data_Keadaan_SDMK!R$4:R$149285,"01. Dokter")</f>
        <v>#VALUE!</v>
      </c>
      <c r="Y23" s="122">
        <f t="shared" si="4"/>
        <v>1</v>
      </c>
      <c r="Z23" s="134" t="e">
        <f t="shared" si="5"/>
        <v>#VALUE!</v>
      </c>
      <c r="AA23" s="134" t="e">
        <f t="shared" si="6"/>
        <v>#VALUE!</v>
      </c>
      <c r="AB23" s="133" t="e">
        <f>COUNTIFS(A1_Individu_Data_Keadaan_SDMK!A$4:A$149931,M23,A1_Individu_Data_Keadaan_SDMK!R$4:R$149285,"02. Dokter Gigi")</f>
        <v>#VALUE!</v>
      </c>
      <c r="AC23" s="122">
        <f t="shared" si="7"/>
        <v>1</v>
      </c>
      <c r="AD23" s="134" t="e">
        <f t="shared" si="8"/>
        <v>#VALUE!</v>
      </c>
      <c r="AE23" s="134" t="e">
        <f t="shared" si="9"/>
        <v>#VALUE!</v>
      </c>
      <c r="AF23" s="133" t="e">
        <f>COUNTIFS(A1_Individu_Data_Keadaan_SDMK!A$4:A$149931,M23,A1_Individu_Data_Keadaan_SDMK!Q$4:Q$149285,"03. KEPERAWATAN")</f>
        <v>#VALUE!</v>
      </c>
      <c r="AG23" s="135">
        <f t="shared" si="10"/>
        <v>5</v>
      </c>
      <c r="AH23" s="134" t="e">
        <f t="shared" si="11"/>
        <v>#VALUE!</v>
      </c>
      <c r="AI23" s="134" t="e">
        <f t="shared" si="12"/>
        <v>#VALUE!</v>
      </c>
      <c r="AJ23" s="133" t="e">
        <f>COUNTIFS(A1_Individu_Data_Keadaan_SDMK!A$4:A$149931,M23,A1_Individu_Data_Keadaan_SDMK!Q$4:Q$149285,"04. KEBIDANAN")</f>
        <v>#VALUE!</v>
      </c>
      <c r="AK23" s="135">
        <f t="shared" si="13"/>
        <v>4</v>
      </c>
      <c r="AL23" s="134" t="e">
        <f t="shared" si="14"/>
        <v>#VALUE!</v>
      </c>
      <c r="AM23" s="134" t="e">
        <f t="shared" si="15"/>
        <v>#VALUE!</v>
      </c>
      <c r="AN23" s="133" t="e">
        <f>COUNTIFS(A1_Individu_Data_Keadaan_SDMK!A$4:A$149931,M23,A1_Individu_Data_Keadaan_SDMK!Q$4:Q$149285,"05. KEFARMASIAN")</f>
        <v>#VALUE!</v>
      </c>
      <c r="AO23" s="135">
        <f t="shared" si="16"/>
        <v>1</v>
      </c>
      <c r="AP23" s="134" t="e">
        <f t="shared" si="17"/>
        <v>#VALUE!</v>
      </c>
      <c r="AQ23" s="134" t="e">
        <f t="shared" si="18"/>
        <v>#VALUE!</v>
      </c>
      <c r="AR23" s="133" t="e">
        <f>COUNTIFS(A1_Individu_Data_Keadaan_SDMK!A$4:A$149931,M23,A1_Individu_Data_Keadaan_SDMK!Q$4:Q$149285,"06. KESEHATAN MASYARAKAT")</f>
        <v>#VALUE!</v>
      </c>
      <c r="AS23" s="135">
        <f t="shared" si="19"/>
        <v>1</v>
      </c>
      <c r="AT23" s="134" t="e">
        <f t="shared" si="20"/>
        <v>#VALUE!</v>
      </c>
      <c r="AU23" s="134" t="e">
        <f t="shared" si="21"/>
        <v>#VALUE!</v>
      </c>
      <c r="AV23" s="133" t="e">
        <f>COUNTIFS(A1_Individu_Data_Keadaan_SDMK!A$4:A$149931,M23,A1_Individu_Data_Keadaan_SDMK!Q$4:Q$149285,"07. KESEHATAN LINGKUNGAN")</f>
        <v>#VALUE!</v>
      </c>
      <c r="AW23" s="135">
        <f t="shared" si="22"/>
        <v>1</v>
      </c>
      <c r="AX23" s="134" t="e">
        <f t="shared" si="23"/>
        <v>#VALUE!</v>
      </c>
      <c r="AY23" s="134" t="e">
        <f t="shared" si="24"/>
        <v>#VALUE!</v>
      </c>
      <c r="AZ23" s="133" t="e">
        <f>COUNTIFS(A1_Individu_Data_Keadaan_SDMK!A$4:A$149931,M23,A1_Individu_Data_Keadaan_SDMK!Q$4:Q$149285,"08. GIZI")</f>
        <v>#VALUE!</v>
      </c>
      <c r="BA23" s="135">
        <f t="shared" si="25"/>
        <v>1</v>
      </c>
      <c r="BB23" s="134" t="e">
        <f t="shared" si="26"/>
        <v>#VALUE!</v>
      </c>
      <c r="BC23" s="134" t="e">
        <f t="shared" si="27"/>
        <v>#VALUE!</v>
      </c>
      <c r="BD23" s="133" t="e">
        <f>COUNTIFS(A1_Individu_Data_Keadaan_SDMK!A$4:A$149931,M23,A1_Individu_Data_Keadaan_SDMK!R$4:R$149285,"03. Ahli Teknologi Laboratorium Medik")</f>
        <v>#VALUE!</v>
      </c>
      <c r="BE23" s="135">
        <f t="shared" si="28"/>
        <v>1</v>
      </c>
      <c r="BF23" s="134" t="e">
        <f t="shared" si="29"/>
        <v>#VALUE!</v>
      </c>
      <c r="BG23" s="134" t="e">
        <f t="shared" si="30"/>
        <v>#VALUE!</v>
      </c>
      <c r="BH23" s="139" t="e">
        <f t="shared" si="31"/>
        <v>#VALUE!</v>
      </c>
      <c r="BI23" s="139" t="e">
        <f t="shared" si="32"/>
        <v>#VALUE!</v>
      </c>
    </row>
    <row r="24" spans="2:61" ht="15">
      <c r="B24" s="667"/>
      <c r="C24" s="667"/>
      <c r="D24" s="652"/>
      <c r="E24" s="652"/>
      <c r="F24" s="655"/>
      <c r="G24" s="656"/>
      <c r="H24" s="655"/>
      <c r="I24" s="656"/>
      <c r="M24" s="130" t="s">
        <v>12457</v>
      </c>
      <c r="N24" s="131" t="s">
        <v>12458</v>
      </c>
      <c r="O24" s="128" t="s">
        <v>267</v>
      </c>
      <c r="P24" s="132" t="s">
        <v>9301</v>
      </c>
      <c r="Q24" s="347" t="s">
        <v>12201</v>
      </c>
      <c r="R24" s="128">
        <v>33</v>
      </c>
      <c r="S24" s="129">
        <v>3301</v>
      </c>
      <c r="T24" s="348" t="str">
        <f>IF(R24&lt;&gt;"",VLOOKUP(R24,'01_MASTER_KODE_WILAYAH'!H$1437:I$1470,2,FALSE),"")</f>
        <v>JAWA TENGAH</v>
      </c>
      <c r="U24" s="348" t="str">
        <f>IF(S24&lt;&gt;"",VLOOKUP(S24,'01_MASTER_KODE_WILAYAH'!D$5:F$1353,3,FALSE),"")</f>
        <v>CILACAP</v>
      </c>
      <c r="V24" s="349" t="str">
        <f t="shared" si="2"/>
        <v>2</v>
      </c>
      <c r="W24" s="145" t="e">
        <f t="shared" si="3"/>
        <v>#VALUE!</v>
      </c>
      <c r="X24" s="133" t="e">
        <f>COUNTIFS(A1_Individu_Data_Keadaan_SDMK!A$4:A$149931,M24,A1_Individu_Data_Keadaan_SDMK!R$4:R$149285,"01. Dokter")</f>
        <v>#VALUE!</v>
      </c>
      <c r="Y24" s="122">
        <f t="shared" si="4"/>
        <v>1</v>
      </c>
      <c r="Z24" s="134" t="e">
        <f t="shared" si="5"/>
        <v>#VALUE!</v>
      </c>
      <c r="AA24" s="134" t="e">
        <f t="shared" si="6"/>
        <v>#VALUE!</v>
      </c>
      <c r="AB24" s="133" t="e">
        <f>COUNTIFS(A1_Individu_Data_Keadaan_SDMK!A$4:A$149931,M24,A1_Individu_Data_Keadaan_SDMK!R$4:R$149285,"02. Dokter Gigi")</f>
        <v>#VALUE!</v>
      </c>
      <c r="AC24" s="122">
        <f t="shared" si="7"/>
        <v>1</v>
      </c>
      <c r="AD24" s="134" t="e">
        <f t="shared" si="8"/>
        <v>#VALUE!</v>
      </c>
      <c r="AE24" s="134" t="e">
        <f t="shared" si="9"/>
        <v>#VALUE!</v>
      </c>
      <c r="AF24" s="133" t="e">
        <f>COUNTIFS(A1_Individu_Data_Keadaan_SDMK!A$4:A$149931,M24,A1_Individu_Data_Keadaan_SDMK!Q$4:Q$149285,"03. KEPERAWATAN")</f>
        <v>#VALUE!</v>
      </c>
      <c r="AG24" s="135">
        <f t="shared" si="10"/>
        <v>5</v>
      </c>
      <c r="AH24" s="134" t="e">
        <f t="shared" si="11"/>
        <v>#VALUE!</v>
      </c>
      <c r="AI24" s="134" t="e">
        <f t="shared" si="12"/>
        <v>#VALUE!</v>
      </c>
      <c r="AJ24" s="133" t="e">
        <f>COUNTIFS(A1_Individu_Data_Keadaan_SDMK!A$4:A$149931,M24,A1_Individu_Data_Keadaan_SDMK!Q$4:Q$149285,"04. KEBIDANAN")</f>
        <v>#VALUE!</v>
      </c>
      <c r="AK24" s="135">
        <f t="shared" si="13"/>
        <v>4</v>
      </c>
      <c r="AL24" s="134" t="e">
        <f t="shared" si="14"/>
        <v>#VALUE!</v>
      </c>
      <c r="AM24" s="134" t="e">
        <f t="shared" si="15"/>
        <v>#VALUE!</v>
      </c>
      <c r="AN24" s="133" t="e">
        <f>COUNTIFS(A1_Individu_Data_Keadaan_SDMK!A$4:A$149931,M24,A1_Individu_Data_Keadaan_SDMK!Q$4:Q$149285,"05. KEFARMASIAN")</f>
        <v>#VALUE!</v>
      </c>
      <c r="AO24" s="135">
        <f t="shared" si="16"/>
        <v>1</v>
      </c>
      <c r="AP24" s="134" t="e">
        <f t="shared" si="17"/>
        <v>#VALUE!</v>
      </c>
      <c r="AQ24" s="134" t="e">
        <f t="shared" si="18"/>
        <v>#VALUE!</v>
      </c>
      <c r="AR24" s="133" t="e">
        <f>COUNTIFS(A1_Individu_Data_Keadaan_SDMK!A$4:A$149931,M24,A1_Individu_Data_Keadaan_SDMK!Q$4:Q$149285,"06. KESEHATAN MASYARAKAT")</f>
        <v>#VALUE!</v>
      </c>
      <c r="AS24" s="135">
        <f t="shared" si="19"/>
        <v>1</v>
      </c>
      <c r="AT24" s="134" t="e">
        <f t="shared" si="20"/>
        <v>#VALUE!</v>
      </c>
      <c r="AU24" s="134" t="e">
        <f t="shared" si="21"/>
        <v>#VALUE!</v>
      </c>
      <c r="AV24" s="133" t="e">
        <f>COUNTIFS(A1_Individu_Data_Keadaan_SDMK!A$4:A$149931,M24,A1_Individu_Data_Keadaan_SDMK!Q$4:Q$149285,"07. KESEHATAN LINGKUNGAN")</f>
        <v>#VALUE!</v>
      </c>
      <c r="AW24" s="135">
        <f t="shared" si="22"/>
        <v>1</v>
      </c>
      <c r="AX24" s="134" t="e">
        <f t="shared" si="23"/>
        <v>#VALUE!</v>
      </c>
      <c r="AY24" s="134" t="e">
        <f t="shared" si="24"/>
        <v>#VALUE!</v>
      </c>
      <c r="AZ24" s="133" t="e">
        <f>COUNTIFS(A1_Individu_Data_Keadaan_SDMK!A$4:A$149931,M24,A1_Individu_Data_Keadaan_SDMK!Q$4:Q$149285,"08. GIZI")</f>
        <v>#VALUE!</v>
      </c>
      <c r="BA24" s="135">
        <f t="shared" si="25"/>
        <v>1</v>
      </c>
      <c r="BB24" s="134" t="e">
        <f t="shared" si="26"/>
        <v>#VALUE!</v>
      </c>
      <c r="BC24" s="134" t="e">
        <f t="shared" si="27"/>
        <v>#VALUE!</v>
      </c>
      <c r="BD24" s="133" t="e">
        <f>COUNTIFS(A1_Individu_Data_Keadaan_SDMK!A$4:A$149931,M24,A1_Individu_Data_Keadaan_SDMK!R$4:R$149285,"03. Ahli Teknologi Laboratorium Medik")</f>
        <v>#VALUE!</v>
      </c>
      <c r="BE24" s="135">
        <f t="shared" si="28"/>
        <v>1</v>
      </c>
      <c r="BF24" s="134" t="e">
        <f t="shared" si="29"/>
        <v>#VALUE!</v>
      </c>
      <c r="BG24" s="134" t="e">
        <f t="shared" si="30"/>
        <v>#VALUE!</v>
      </c>
      <c r="BH24" s="139" t="e">
        <f t="shared" si="31"/>
        <v>#VALUE!</v>
      </c>
      <c r="BI24" s="139" t="e">
        <f t="shared" si="32"/>
        <v>#VALUE!</v>
      </c>
    </row>
    <row r="25" spans="2:61" ht="15">
      <c r="B25" s="668"/>
      <c r="C25" s="668"/>
      <c r="D25" s="124" t="s">
        <v>1635</v>
      </c>
      <c r="E25" s="124" t="s">
        <v>9320</v>
      </c>
      <c r="F25" s="124" t="s">
        <v>1635</v>
      </c>
      <c r="G25" s="124" t="s">
        <v>9320</v>
      </c>
      <c r="H25" s="124" t="s">
        <v>1635</v>
      </c>
      <c r="I25" s="124" t="s">
        <v>9320</v>
      </c>
      <c r="M25" s="130" t="s">
        <v>12459</v>
      </c>
      <c r="N25" s="131" t="s">
        <v>12460</v>
      </c>
      <c r="O25" s="128" t="s">
        <v>267</v>
      </c>
      <c r="P25" s="132" t="s">
        <v>9302</v>
      </c>
      <c r="Q25" s="347" t="s">
        <v>12201</v>
      </c>
      <c r="R25" s="128">
        <v>33</v>
      </c>
      <c r="S25" s="129">
        <v>3301</v>
      </c>
      <c r="T25" s="348" t="str">
        <f>IF(R25&lt;&gt;"",VLOOKUP(R25,'01_MASTER_KODE_WILAYAH'!H$1437:I$1470,2,FALSE),"")</f>
        <v>JAWA TENGAH</v>
      </c>
      <c r="U25" s="348" t="str">
        <f>IF(S25&lt;&gt;"",VLOOKUP(S25,'01_MASTER_KODE_WILAYAH'!D$5:F$1353,3,FALSE),"")</f>
        <v>CILACAP</v>
      </c>
      <c r="V25" s="349" t="str">
        <f t="shared" si="2"/>
        <v>1</v>
      </c>
      <c r="W25" s="145" t="e">
        <f t="shared" si="3"/>
        <v>#VALUE!</v>
      </c>
      <c r="X25" s="133" t="e">
        <f>COUNTIFS(A1_Individu_Data_Keadaan_SDMK!A$4:A$149931,M25,A1_Individu_Data_Keadaan_SDMK!R$4:R$149285,"01. Dokter")</f>
        <v>#VALUE!</v>
      </c>
      <c r="Y25" s="122">
        <f t="shared" si="4"/>
        <v>2</v>
      </c>
      <c r="Z25" s="134" t="e">
        <f t="shared" si="5"/>
        <v>#VALUE!</v>
      </c>
      <c r="AA25" s="134" t="e">
        <f t="shared" si="6"/>
        <v>#VALUE!</v>
      </c>
      <c r="AB25" s="133" t="e">
        <f>COUNTIFS(A1_Individu_Data_Keadaan_SDMK!A$4:A$149931,M25,A1_Individu_Data_Keadaan_SDMK!R$4:R$149285,"02. Dokter Gigi")</f>
        <v>#VALUE!</v>
      </c>
      <c r="AC25" s="122">
        <f t="shared" si="7"/>
        <v>1</v>
      </c>
      <c r="AD25" s="134" t="e">
        <f t="shared" si="8"/>
        <v>#VALUE!</v>
      </c>
      <c r="AE25" s="134" t="e">
        <f t="shared" si="9"/>
        <v>#VALUE!</v>
      </c>
      <c r="AF25" s="133" t="e">
        <f>COUNTIFS(A1_Individu_Data_Keadaan_SDMK!A$4:A$149931,M25,A1_Individu_Data_Keadaan_SDMK!Q$4:Q$149285,"03. KEPERAWATAN")</f>
        <v>#VALUE!</v>
      </c>
      <c r="AG25" s="135">
        <f t="shared" si="10"/>
        <v>8</v>
      </c>
      <c r="AH25" s="134" t="e">
        <f t="shared" si="11"/>
        <v>#VALUE!</v>
      </c>
      <c r="AI25" s="134" t="e">
        <f t="shared" si="12"/>
        <v>#VALUE!</v>
      </c>
      <c r="AJ25" s="133" t="e">
        <f>COUNTIFS(A1_Individu_Data_Keadaan_SDMK!A$4:A$149931,M25,A1_Individu_Data_Keadaan_SDMK!Q$4:Q$149285,"04. KEBIDANAN")</f>
        <v>#VALUE!</v>
      </c>
      <c r="AK25" s="135">
        <f t="shared" si="13"/>
        <v>7</v>
      </c>
      <c r="AL25" s="134" t="e">
        <f t="shared" si="14"/>
        <v>#VALUE!</v>
      </c>
      <c r="AM25" s="134" t="e">
        <f t="shared" si="15"/>
        <v>#VALUE!</v>
      </c>
      <c r="AN25" s="133" t="e">
        <f>COUNTIFS(A1_Individu_Data_Keadaan_SDMK!A$4:A$149931,M25,A1_Individu_Data_Keadaan_SDMK!Q$4:Q$149285,"05. KEFARMASIAN")</f>
        <v>#VALUE!</v>
      </c>
      <c r="AO25" s="135">
        <f t="shared" si="16"/>
        <v>1</v>
      </c>
      <c r="AP25" s="134" t="e">
        <f t="shared" si="17"/>
        <v>#VALUE!</v>
      </c>
      <c r="AQ25" s="134" t="e">
        <f t="shared" si="18"/>
        <v>#VALUE!</v>
      </c>
      <c r="AR25" s="133" t="e">
        <f>COUNTIFS(A1_Individu_Data_Keadaan_SDMK!A$4:A$149931,M25,A1_Individu_Data_Keadaan_SDMK!Q$4:Q$149285,"06. KESEHATAN MASYARAKAT")</f>
        <v>#VALUE!</v>
      </c>
      <c r="AS25" s="135">
        <f t="shared" si="19"/>
        <v>1</v>
      </c>
      <c r="AT25" s="134" t="e">
        <f t="shared" si="20"/>
        <v>#VALUE!</v>
      </c>
      <c r="AU25" s="134" t="e">
        <f t="shared" si="21"/>
        <v>#VALUE!</v>
      </c>
      <c r="AV25" s="133" t="e">
        <f>COUNTIFS(A1_Individu_Data_Keadaan_SDMK!A$4:A$149931,M25,A1_Individu_Data_Keadaan_SDMK!Q$4:Q$149285,"07. KESEHATAN LINGKUNGAN")</f>
        <v>#VALUE!</v>
      </c>
      <c r="AW25" s="135">
        <f t="shared" si="22"/>
        <v>1</v>
      </c>
      <c r="AX25" s="134" t="e">
        <f t="shared" si="23"/>
        <v>#VALUE!</v>
      </c>
      <c r="AY25" s="134" t="e">
        <f t="shared" si="24"/>
        <v>#VALUE!</v>
      </c>
      <c r="AZ25" s="133" t="e">
        <f>COUNTIFS(A1_Individu_Data_Keadaan_SDMK!A$4:A$149931,M25,A1_Individu_Data_Keadaan_SDMK!Q$4:Q$149285,"08. GIZI")</f>
        <v>#VALUE!</v>
      </c>
      <c r="BA25" s="135">
        <f t="shared" si="25"/>
        <v>2</v>
      </c>
      <c r="BB25" s="134" t="e">
        <f t="shared" si="26"/>
        <v>#VALUE!</v>
      </c>
      <c r="BC25" s="134" t="e">
        <f t="shared" si="27"/>
        <v>#VALUE!</v>
      </c>
      <c r="BD25" s="133" t="e">
        <f>COUNTIFS(A1_Individu_Data_Keadaan_SDMK!A$4:A$149931,M25,A1_Individu_Data_Keadaan_SDMK!R$4:R$149285,"03. Ahli Teknologi Laboratorium Medik")</f>
        <v>#VALUE!</v>
      </c>
      <c r="BE25" s="135">
        <f t="shared" si="28"/>
        <v>1</v>
      </c>
      <c r="BF25" s="134" t="e">
        <f t="shared" si="29"/>
        <v>#VALUE!</v>
      </c>
      <c r="BG25" s="134" t="e">
        <f t="shared" si="30"/>
        <v>#VALUE!</v>
      </c>
      <c r="BH25" s="139" t="e">
        <f t="shared" si="31"/>
        <v>#VALUE!</v>
      </c>
      <c r="BI25" s="139" t="e">
        <f t="shared" si="32"/>
        <v>#VALUE!</v>
      </c>
    </row>
    <row r="26" spans="2:61" ht="15">
      <c r="B26" s="123" t="s">
        <v>9310</v>
      </c>
      <c r="C26" s="657">
        <f>IF(B3="",COUNTIF(O$8:O$1435,"Puskesmas"),IF(B3&lt;&gt;"",COUNTIF(U$8:U$1435,B3),"ERROR"))</f>
        <v>875</v>
      </c>
      <c r="D26" s="140">
        <f>IF(B$3="",COUNTIF(X$8:X$1435,"0"),IF(B$3&lt;&gt;"",COUNTIFS(X$8:X$1435,"0",U$8:U$1435,B3),"ERROR"))</f>
        <v>0</v>
      </c>
      <c r="E26" s="141">
        <f t="shared" ref="E26:E34" si="33">D26/C$26</f>
        <v>0</v>
      </c>
      <c r="F26" s="442"/>
      <c r="G26" s="443"/>
      <c r="H26" s="660">
        <f>IF(B$3="",COUNTIF(BI$8:BI$1435,"Belum Memenuhi"),IF(B$3&lt;&gt;"",COUNTIFS(BI$8:BI$1435,"Belum Memenuhi",U$8:U$1435,B$3),"ERROR"))</f>
        <v>0</v>
      </c>
      <c r="I26" s="663">
        <f>H26/C26</f>
        <v>0</v>
      </c>
      <c r="M26" s="130" t="s">
        <v>12461</v>
      </c>
      <c r="N26" s="131" t="s">
        <v>12462</v>
      </c>
      <c r="O26" s="128" t="s">
        <v>267</v>
      </c>
      <c r="P26" s="132" t="s">
        <v>9301</v>
      </c>
      <c r="Q26" s="347" t="s">
        <v>12201</v>
      </c>
      <c r="R26" s="128">
        <v>33</v>
      </c>
      <c r="S26" s="129">
        <v>3301</v>
      </c>
      <c r="T26" s="348" t="str">
        <f>IF(R26&lt;&gt;"",VLOOKUP(R26,'01_MASTER_KODE_WILAYAH'!H$1437:I$1470,2,FALSE),"")</f>
        <v>JAWA TENGAH</v>
      </c>
      <c r="U26" s="348" t="str">
        <f>IF(S26&lt;&gt;"",VLOOKUP(S26,'01_MASTER_KODE_WILAYAH'!D$5:F$1353,3,FALSE),"")</f>
        <v>CILACAP</v>
      </c>
      <c r="V26" s="349" t="str">
        <f t="shared" si="2"/>
        <v>2</v>
      </c>
      <c r="W26" s="145" t="e">
        <f t="shared" si="3"/>
        <v>#VALUE!</v>
      </c>
      <c r="X26" s="133" t="e">
        <f>COUNTIFS(A1_Individu_Data_Keadaan_SDMK!A$4:A$149931,M26,A1_Individu_Data_Keadaan_SDMK!R$4:R$149285,"01. Dokter")</f>
        <v>#VALUE!</v>
      </c>
      <c r="Y26" s="122">
        <f t="shared" si="4"/>
        <v>1</v>
      </c>
      <c r="Z26" s="134" t="e">
        <f t="shared" si="5"/>
        <v>#VALUE!</v>
      </c>
      <c r="AA26" s="134" t="e">
        <f t="shared" si="6"/>
        <v>#VALUE!</v>
      </c>
      <c r="AB26" s="133" t="e">
        <f>COUNTIFS(A1_Individu_Data_Keadaan_SDMK!A$4:A$149931,M26,A1_Individu_Data_Keadaan_SDMK!R$4:R$149285,"02. Dokter Gigi")</f>
        <v>#VALUE!</v>
      </c>
      <c r="AC26" s="122">
        <f t="shared" si="7"/>
        <v>1</v>
      </c>
      <c r="AD26" s="134" t="e">
        <f t="shared" si="8"/>
        <v>#VALUE!</v>
      </c>
      <c r="AE26" s="134" t="e">
        <f t="shared" si="9"/>
        <v>#VALUE!</v>
      </c>
      <c r="AF26" s="133" t="e">
        <f>COUNTIFS(A1_Individu_Data_Keadaan_SDMK!A$4:A$149931,M26,A1_Individu_Data_Keadaan_SDMK!Q$4:Q$149285,"03. KEPERAWATAN")</f>
        <v>#VALUE!</v>
      </c>
      <c r="AG26" s="135">
        <f t="shared" si="10"/>
        <v>5</v>
      </c>
      <c r="AH26" s="134" t="e">
        <f t="shared" si="11"/>
        <v>#VALUE!</v>
      </c>
      <c r="AI26" s="134" t="e">
        <f t="shared" si="12"/>
        <v>#VALUE!</v>
      </c>
      <c r="AJ26" s="133" t="e">
        <f>COUNTIFS(A1_Individu_Data_Keadaan_SDMK!A$4:A$149931,M26,A1_Individu_Data_Keadaan_SDMK!Q$4:Q$149285,"04. KEBIDANAN")</f>
        <v>#VALUE!</v>
      </c>
      <c r="AK26" s="135">
        <f t="shared" si="13"/>
        <v>4</v>
      </c>
      <c r="AL26" s="134" t="e">
        <f t="shared" si="14"/>
        <v>#VALUE!</v>
      </c>
      <c r="AM26" s="134" t="e">
        <f t="shared" si="15"/>
        <v>#VALUE!</v>
      </c>
      <c r="AN26" s="133" t="e">
        <f>COUNTIFS(A1_Individu_Data_Keadaan_SDMK!A$4:A$149931,M26,A1_Individu_Data_Keadaan_SDMK!Q$4:Q$149285,"05. KEFARMASIAN")</f>
        <v>#VALUE!</v>
      </c>
      <c r="AO26" s="135">
        <f t="shared" si="16"/>
        <v>1</v>
      </c>
      <c r="AP26" s="134" t="e">
        <f t="shared" si="17"/>
        <v>#VALUE!</v>
      </c>
      <c r="AQ26" s="134" t="e">
        <f t="shared" si="18"/>
        <v>#VALUE!</v>
      </c>
      <c r="AR26" s="133" t="e">
        <f>COUNTIFS(A1_Individu_Data_Keadaan_SDMK!A$4:A$149931,M26,A1_Individu_Data_Keadaan_SDMK!Q$4:Q$149285,"06. KESEHATAN MASYARAKAT")</f>
        <v>#VALUE!</v>
      </c>
      <c r="AS26" s="135">
        <f t="shared" si="19"/>
        <v>1</v>
      </c>
      <c r="AT26" s="134" t="e">
        <f t="shared" si="20"/>
        <v>#VALUE!</v>
      </c>
      <c r="AU26" s="134" t="e">
        <f t="shared" si="21"/>
        <v>#VALUE!</v>
      </c>
      <c r="AV26" s="133" t="e">
        <f>COUNTIFS(A1_Individu_Data_Keadaan_SDMK!A$4:A$149931,M26,A1_Individu_Data_Keadaan_SDMK!Q$4:Q$149285,"07. KESEHATAN LINGKUNGAN")</f>
        <v>#VALUE!</v>
      </c>
      <c r="AW26" s="135">
        <f t="shared" si="22"/>
        <v>1</v>
      </c>
      <c r="AX26" s="134" t="e">
        <f t="shared" si="23"/>
        <v>#VALUE!</v>
      </c>
      <c r="AY26" s="134" t="e">
        <f t="shared" si="24"/>
        <v>#VALUE!</v>
      </c>
      <c r="AZ26" s="133" t="e">
        <f>COUNTIFS(A1_Individu_Data_Keadaan_SDMK!A$4:A$149931,M26,A1_Individu_Data_Keadaan_SDMK!Q$4:Q$149285,"08. GIZI")</f>
        <v>#VALUE!</v>
      </c>
      <c r="BA26" s="135">
        <f t="shared" si="25"/>
        <v>1</v>
      </c>
      <c r="BB26" s="134" t="e">
        <f t="shared" si="26"/>
        <v>#VALUE!</v>
      </c>
      <c r="BC26" s="134" t="e">
        <f t="shared" si="27"/>
        <v>#VALUE!</v>
      </c>
      <c r="BD26" s="133" t="e">
        <f>COUNTIFS(A1_Individu_Data_Keadaan_SDMK!A$4:A$149931,M26,A1_Individu_Data_Keadaan_SDMK!R$4:R$149285,"03. Ahli Teknologi Laboratorium Medik")</f>
        <v>#VALUE!</v>
      </c>
      <c r="BE26" s="135">
        <f t="shared" si="28"/>
        <v>1</v>
      </c>
      <c r="BF26" s="134" t="e">
        <f t="shared" si="29"/>
        <v>#VALUE!</v>
      </c>
      <c r="BG26" s="134" t="e">
        <f t="shared" si="30"/>
        <v>#VALUE!</v>
      </c>
      <c r="BH26" s="139" t="e">
        <f t="shared" si="31"/>
        <v>#VALUE!</v>
      </c>
      <c r="BI26" s="139" t="e">
        <f t="shared" si="32"/>
        <v>#VALUE!</v>
      </c>
    </row>
    <row r="27" spans="2:61" ht="15">
      <c r="B27" s="123" t="s">
        <v>9311</v>
      </c>
      <c r="C27" s="658"/>
      <c r="D27" s="140">
        <f>IF(B$3="",COUNTIF(AB$8:AB$1435,"0"),IF(B$3&lt;&gt;"",COUNTIFS(AB$8:AB$1435,"0",U$8:U$1435,B3),"ERROR"))</f>
        <v>0</v>
      </c>
      <c r="E27" s="141">
        <f t="shared" si="33"/>
        <v>0</v>
      </c>
      <c r="F27" s="444"/>
      <c r="G27" s="445"/>
      <c r="H27" s="661"/>
      <c r="I27" s="664"/>
      <c r="M27" s="130" t="s">
        <v>12463</v>
      </c>
      <c r="N27" s="131" t="s">
        <v>12464</v>
      </c>
      <c r="O27" s="128" t="s">
        <v>267</v>
      </c>
      <c r="P27" s="132" t="s">
        <v>9301</v>
      </c>
      <c r="Q27" s="347" t="s">
        <v>12201</v>
      </c>
      <c r="R27" s="128">
        <v>33</v>
      </c>
      <c r="S27" s="129">
        <v>3301</v>
      </c>
      <c r="T27" s="348" t="str">
        <f>IF(R27&lt;&gt;"",VLOOKUP(R27,'01_MASTER_KODE_WILAYAH'!H$1437:I$1470,2,FALSE),"")</f>
        <v>JAWA TENGAH</v>
      </c>
      <c r="U27" s="348" t="str">
        <f>IF(S27&lt;&gt;"",VLOOKUP(S27,'01_MASTER_KODE_WILAYAH'!D$5:F$1353,3,FALSE),"")</f>
        <v>CILACAP</v>
      </c>
      <c r="V27" s="349" t="str">
        <f t="shared" si="2"/>
        <v>2</v>
      </c>
      <c r="W27" s="145" t="e">
        <f t="shared" si="3"/>
        <v>#VALUE!</v>
      </c>
      <c r="X27" s="133" t="e">
        <f>COUNTIFS(A1_Individu_Data_Keadaan_SDMK!A$4:A$149931,M27,A1_Individu_Data_Keadaan_SDMK!R$4:R$149285,"01. Dokter")</f>
        <v>#VALUE!</v>
      </c>
      <c r="Y27" s="122">
        <f t="shared" si="4"/>
        <v>1</v>
      </c>
      <c r="Z27" s="134" t="e">
        <f t="shared" si="5"/>
        <v>#VALUE!</v>
      </c>
      <c r="AA27" s="134" t="e">
        <f t="shared" si="6"/>
        <v>#VALUE!</v>
      </c>
      <c r="AB27" s="133" t="e">
        <f>COUNTIFS(A1_Individu_Data_Keadaan_SDMK!A$4:A$149931,M27,A1_Individu_Data_Keadaan_SDMK!R$4:R$149285,"02. Dokter Gigi")</f>
        <v>#VALUE!</v>
      </c>
      <c r="AC27" s="122">
        <f t="shared" si="7"/>
        <v>1</v>
      </c>
      <c r="AD27" s="134" t="e">
        <f t="shared" si="8"/>
        <v>#VALUE!</v>
      </c>
      <c r="AE27" s="134" t="e">
        <f t="shared" si="9"/>
        <v>#VALUE!</v>
      </c>
      <c r="AF27" s="133" t="e">
        <f>COUNTIFS(A1_Individu_Data_Keadaan_SDMK!A$4:A$149931,M27,A1_Individu_Data_Keadaan_SDMK!Q$4:Q$149285,"03. KEPERAWATAN")</f>
        <v>#VALUE!</v>
      </c>
      <c r="AG27" s="135">
        <f t="shared" si="10"/>
        <v>5</v>
      </c>
      <c r="AH27" s="134" t="e">
        <f t="shared" si="11"/>
        <v>#VALUE!</v>
      </c>
      <c r="AI27" s="134" t="e">
        <f t="shared" si="12"/>
        <v>#VALUE!</v>
      </c>
      <c r="AJ27" s="133" t="e">
        <f>COUNTIFS(A1_Individu_Data_Keadaan_SDMK!A$4:A$149931,M27,A1_Individu_Data_Keadaan_SDMK!Q$4:Q$149285,"04. KEBIDANAN")</f>
        <v>#VALUE!</v>
      </c>
      <c r="AK27" s="135">
        <f t="shared" si="13"/>
        <v>4</v>
      </c>
      <c r="AL27" s="134" t="e">
        <f t="shared" si="14"/>
        <v>#VALUE!</v>
      </c>
      <c r="AM27" s="134" t="e">
        <f t="shared" si="15"/>
        <v>#VALUE!</v>
      </c>
      <c r="AN27" s="133" t="e">
        <f>COUNTIFS(A1_Individu_Data_Keadaan_SDMK!A$4:A$149931,M27,A1_Individu_Data_Keadaan_SDMK!Q$4:Q$149285,"05. KEFARMASIAN")</f>
        <v>#VALUE!</v>
      </c>
      <c r="AO27" s="135">
        <f t="shared" si="16"/>
        <v>1</v>
      </c>
      <c r="AP27" s="134" t="e">
        <f t="shared" si="17"/>
        <v>#VALUE!</v>
      </c>
      <c r="AQ27" s="134" t="e">
        <f t="shared" si="18"/>
        <v>#VALUE!</v>
      </c>
      <c r="AR27" s="133" t="e">
        <f>COUNTIFS(A1_Individu_Data_Keadaan_SDMK!A$4:A$149931,M27,A1_Individu_Data_Keadaan_SDMK!Q$4:Q$149285,"06. KESEHATAN MASYARAKAT")</f>
        <v>#VALUE!</v>
      </c>
      <c r="AS27" s="135">
        <f t="shared" si="19"/>
        <v>1</v>
      </c>
      <c r="AT27" s="134" t="e">
        <f t="shared" si="20"/>
        <v>#VALUE!</v>
      </c>
      <c r="AU27" s="134" t="e">
        <f t="shared" si="21"/>
        <v>#VALUE!</v>
      </c>
      <c r="AV27" s="133" t="e">
        <f>COUNTIFS(A1_Individu_Data_Keadaan_SDMK!A$4:A$149931,M27,A1_Individu_Data_Keadaan_SDMK!Q$4:Q$149285,"07. KESEHATAN LINGKUNGAN")</f>
        <v>#VALUE!</v>
      </c>
      <c r="AW27" s="135">
        <f t="shared" si="22"/>
        <v>1</v>
      </c>
      <c r="AX27" s="134" t="e">
        <f t="shared" si="23"/>
        <v>#VALUE!</v>
      </c>
      <c r="AY27" s="134" t="e">
        <f t="shared" si="24"/>
        <v>#VALUE!</v>
      </c>
      <c r="AZ27" s="133" t="e">
        <f>COUNTIFS(A1_Individu_Data_Keadaan_SDMK!A$4:A$149931,M27,A1_Individu_Data_Keadaan_SDMK!Q$4:Q$149285,"08. GIZI")</f>
        <v>#VALUE!</v>
      </c>
      <c r="BA27" s="135">
        <f t="shared" si="25"/>
        <v>1</v>
      </c>
      <c r="BB27" s="134" t="e">
        <f t="shared" si="26"/>
        <v>#VALUE!</v>
      </c>
      <c r="BC27" s="134" t="e">
        <f t="shared" si="27"/>
        <v>#VALUE!</v>
      </c>
      <c r="BD27" s="133" t="e">
        <f>COUNTIFS(A1_Individu_Data_Keadaan_SDMK!A$4:A$149931,M27,A1_Individu_Data_Keadaan_SDMK!R$4:R$149285,"03. Ahli Teknologi Laboratorium Medik")</f>
        <v>#VALUE!</v>
      </c>
      <c r="BE27" s="135">
        <f t="shared" si="28"/>
        <v>1</v>
      </c>
      <c r="BF27" s="134" t="e">
        <f t="shared" si="29"/>
        <v>#VALUE!</v>
      </c>
      <c r="BG27" s="134" t="e">
        <f t="shared" si="30"/>
        <v>#VALUE!</v>
      </c>
      <c r="BH27" s="139" t="e">
        <f t="shared" si="31"/>
        <v>#VALUE!</v>
      </c>
      <c r="BI27" s="139" t="e">
        <f t="shared" si="32"/>
        <v>#VALUE!</v>
      </c>
    </row>
    <row r="28" spans="2:61" ht="15">
      <c r="B28" s="123" t="s">
        <v>9312</v>
      </c>
      <c r="C28" s="658"/>
      <c r="D28" s="140">
        <f>IF(B$3="",COUNTIF(AF$8:AF$1435,"0"),IF(B$3&lt;&gt;"",COUNTIFS(AF$8:AF$1435,"0",U$8:U$1435,B3),"ERROR"))</f>
        <v>0</v>
      </c>
      <c r="E28" s="141">
        <f t="shared" si="33"/>
        <v>0</v>
      </c>
      <c r="F28" s="444"/>
      <c r="G28" s="445"/>
      <c r="H28" s="661"/>
      <c r="I28" s="664"/>
      <c r="M28" s="130" t="s">
        <v>12465</v>
      </c>
      <c r="N28" s="131" t="s">
        <v>12466</v>
      </c>
      <c r="O28" s="128" t="s">
        <v>267</v>
      </c>
      <c r="P28" s="132" t="s">
        <v>9301</v>
      </c>
      <c r="Q28" s="347" t="s">
        <v>12201</v>
      </c>
      <c r="R28" s="128">
        <v>33</v>
      </c>
      <c r="S28" s="129">
        <v>3301</v>
      </c>
      <c r="T28" s="348" t="str">
        <f>IF(R28&lt;&gt;"",VLOOKUP(R28,'01_MASTER_KODE_WILAYAH'!H$1437:I$1470,2,FALSE),"")</f>
        <v>JAWA TENGAH</v>
      </c>
      <c r="U28" s="348" t="str">
        <f>IF(S28&lt;&gt;"",VLOOKUP(S28,'01_MASTER_KODE_WILAYAH'!D$5:F$1353,3,FALSE),"")</f>
        <v>CILACAP</v>
      </c>
      <c r="V28" s="349" t="str">
        <f t="shared" si="2"/>
        <v>2</v>
      </c>
      <c r="W28" s="145" t="e">
        <f t="shared" si="3"/>
        <v>#VALUE!</v>
      </c>
      <c r="X28" s="133" t="e">
        <f>COUNTIFS(A1_Individu_Data_Keadaan_SDMK!A$4:A$149931,M28,A1_Individu_Data_Keadaan_SDMK!R$4:R$149285,"01. Dokter")</f>
        <v>#VALUE!</v>
      </c>
      <c r="Y28" s="122">
        <f t="shared" si="4"/>
        <v>1</v>
      </c>
      <c r="Z28" s="134" t="e">
        <f t="shared" si="5"/>
        <v>#VALUE!</v>
      </c>
      <c r="AA28" s="134" t="e">
        <f t="shared" si="6"/>
        <v>#VALUE!</v>
      </c>
      <c r="AB28" s="133" t="e">
        <f>COUNTIFS(A1_Individu_Data_Keadaan_SDMK!A$4:A$149931,M28,A1_Individu_Data_Keadaan_SDMK!R$4:R$149285,"02. Dokter Gigi")</f>
        <v>#VALUE!</v>
      </c>
      <c r="AC28" s="122">
        <f t="shared" si="7"/>
        <v>1</v>
      </c>
      <c r="AD28" s="134" t="e">
        <f t="shared" si="8"/>
        <v>#VALUE!</v>
      </c>
      <c r="AE28" s="134" t="e">
        <f t="shared" si="9"/>
        <v>#VALUE!</v>
      </c>
      <c r="AF28" s="133" t="e">
        <f>COUNTIFS(A1_Individu_Data_Keadaan_SDMK!A$4:A$149931,M28,A1_Individu_Data_Keadaan_SDMK!Q$4:Q$149285,"03. KEPERAWATAN")</f>
        <v>#VALUE!</v>
      </c>
      <c r="AG28" s="135">
        <f t="shared" si="10"/>
        <v>5</v>
      </c>
      <c r="AH28" s="134" t="e">
        <f t="shared" si="11"/>
        <v>#VALUE!</v>
      </c>
      <c r="AI28" s="134" t="e">
        <f t="shared" si="12"/>
        <v>#VALUE!</v>
      </c>
      <c r="AJ28" s="133" t="e">
        <f>COUNTIFS(A1_Individu_Data_Keadaan_SDMK!A$4:A$149931,M28,A1_Individu_Data_Keadaan_SDMK!Q$4:Q$149285,"04. KEBIDANAN")</f>
        <v>#VALUE!</v>
      </c>
      <c r="AK28" s="135">
        <f t="shared" si="13"/>
        <v>4</v>
      </c>
      <c r="AL28" s="134" t="e">
        <f t="shared" si="14"/>
        <v>#VALUE!</v>
      </c>
      <c r="AM28" s="134" t="e">
        <f t="shared" si="15"/>
        <v>#VALUE!</v>
      </c>
      <c r="AN28" s="133" t="e">
        <f>COUNTIFS(A1_Individu_Data_Keadaan_SDMK!A$4:A$149931,M28,A1_Individu_Data_Keadaan_SDMK!Q$4:Q$149285,"05. KEFARMASIAN")</f>
        <v>#VALUE!</v>
      </c>
      <c r="AO28" s="135">
        <f t="shared" si="16"/>
        <v>1</v>
      </c>
      <c r="AP28" s="134" t="e">
        <f t="shared" si="17"/>
        <v>#VALUE!</v>
      </c>
      <c r="AQ28" s="134" t="e">
        <f t="shared" si="18"/>
        <v>#VALUE!</v>
      </c>
      <c r="AR28" s="133" t="e">
        <f>COUNTIFS(A1_Individu_Data_Keadaan_SDMK!A$4:A$149931,M28,A1_Individu_Data_Keadaan_SDMK!Q$4:Q$149285,"06. KESEHATAN MASYARAKAT")</f>
        <v>#VALUE!</v>
      </c>
      <c r="AS28" s="135">
        <f t="shared" si="19"/>
        <v>1</v>
      </c>
      <c r="AT28" s="134" t="e">
        <f t="shared" si="20"/>
        <v>#VALUE!</v>
      </c>
      <c r="AU28" s="134" t="e">
        <f t="shared" si="21"/>
        <v>#VALUE!</v>
      </c>
      <c r="AV28" s="133" t="e">
        <f>COUNTIFS(A1_Individu_Data_Keadaan_SDMK!A$4:A$149931,M28,A1_Individu_Data_Keadaan_SDMK!Q$4:Q$149285,"07. KESEHATAN LINGKUNGAN")</f>
        <v>#VALUE!</v>
      </c>
      <c r="AW28" s="135">
        <f t="shared" si="22"/>
        <v>1</v>
      </c>
      <c r="AX28" s="134" t="e">
        <f t="shared" si="23"/>
        <v>#VALUE!</v>
      </c>
      <c r="AY28" s="134" t="e">
        <f t="shared" si="24"/>
        <v>#VALUE!</v>
      </c>
      <c r="AZ28" s="133" t="e">
        <f>COUNTIFS(A1_Individu_Data_Keadaan_SDMK!A$4:A$149931,M28,A1_Individu_Data_Keadaan_SDMK!Q$4:Q$149285,"08. GIZI")</f>
        <v>#VALUE!</v>
      </c>
      <c r="BA28" s="135">
        <f t="shared" si="25"/>
        <v>1</v>
      </c>
      <c r="BB28" s="134" t="e">
        <f t="shared" si="26"/>
        <v>#VALUE!</v>
      </c>
      <c r="BC28" s="134" t="e">
        <f t="shared" si="27"/>
        <v>#VALUE!</v>
      </c>
      <c r="BD28" s="133" t="e">
        <f>COUNTIFS(A1_Individu_Data_Keadaan_SDMK!A$4:A$149931,M28,A1_Individu_Data_Keadaan_SDMK!R$4:R$149285,"03. Ahli Teknologi Laboratorium Medik")</f>
        <v>#VALUE!</v>
      </c>
      <c r="BE28" s="135">
        <f t="shared" si="28"/>
        <v>1</v>
      </c>
      <c r="BF28" s="134" t="e">
        <f t="shared" si="29"/>
        <v>#VALUE!</v>
      </c>
      <c r="BG28" s="134" t="e">
        <f t="shared" si="30"/>
        <v>#VALUE!</v>
      </c>
      <c r="BH28" s="139" t="e">
        <f t="shared" si="31"/>
        <v>#VALUE!</v>
      </c>
      <c r="BI28" s="139" t="e">
        <f t="shared" si="32"/>
        <v>#VALUE!</v>
      </c>
    </row>
    <row r="29" spans="2:61" ht="15">
      <c r="B29" s="123" t="s">
        <v>9313</v>
      </c>
      <c r="C29" s="658"/>
      <c r="D29" s="140">
        <f>IF(B$3="",COUNTIF(AJ$8:AJ$1435,"0"),IF(B$3&lt;&gt;"",COUNTIFS(AJ$8:AJ$1435,"0",U$8:U$1435,B3),"ERROR"))</f>
        <v>0</v>
      </c>
      <c r="E29" s="141">
        <f t="shared" si="33"/>
        <v>0</v>
      </c>
      <c r="F29" s="446"/>
      <c r="G29" s="447"/>
      <c r="H29" s="661"/>
      <c r="I29" s="664"/>
      <c r="M29" s="130" t="s">
        <v>12467</v>
      </c>
      <c r="N29" s="131" t="s">
        <v>12468</v>
      </c>
      <c r="O29" s="128" t="s">
        <v>267</v>
      </c>
      <c r="P29" s="132" t="s">
        <v>9301</v>
      </c>
      <c r="Q29" s="347" t="s">
        <v>12201</v>
      </c>
      <c r="R29" s="128">
        <v>33</v>
      </c>
      <c r="S29" s="129">
        <v>3301</v>
      </c>
      <c r="T29" s="348" t="str">
        <f>IF(R29&lt;&gt;"",VLOOKUP(R29,'01_MASTER_KODE_WILAYAH'!H$1437:I$1470,2,FALSE),"")</f>
        <v>JAWA TENGAH</v>
      </c>
      <c r="U29" s="348" t="str">
        <f>IF(S29&lt;&gt;"",VLOOKUP(S29,'01_MASTER_KODE_WILAYAH'!D$5:F$1353,3,FALSE),"")</f>
        <v>CILACAP</v>
      </c>
      <c r="V29" s="349" t="str">
        <f t="shared" si="2"/>
        <v>2</v>
      </c>
      <c r="W29" s="145" t="e">
        <f t="shared" si="3"/>
        <v>#VALUE!</v>
      </c>
      <c r="X29" s="133" t="e">
        <f>COUNTIFS(A1_Individu_Data_Keadaan_SDMK!A$4:A$149931,M29,A1_Individu_Data_Keadaan_SDMK!R$4:R$149285,"01. Dokter")</f>
        <v>#VALUE!</v>
      </c>
      <c r="Y29" s="122">
        <f t="shared" si="4"/>
        <v>1</v>
      </c>
      <c r="Z29" s="134" t="e">
        <f t="shared" si="5"/>
        <v>#VALUE!</v>
      </c>
      <c r="AA29" s="134" t="e">
        <f t="shared" si="6"/>
        <v>#VALUE!</v>
      </c>
      <c r="AB29" s="133" t="e">
        <f>COUNTIFS(A1_Individu_Data_Keadaan_SDMK!A$4:A$149931,M29,A1_Individu_Data_Keadaan_SDMK!R$4:R$149285,"02. Dokter Gigi")</f>
        <v>#VALUE!</v>
      </c>
      <c r="AC29" s="122">
        <f t="shared" si="7"/>
        <v>1</v>
      </c>
      <c r="AD29" s="134" t="e">
        <f t="shared" si="8"/>
        <v>#VALUE!</v>
      </c>
      <c r="AE29" s="134" t="e">
        <f t="shared" si="9"/>
        <v>#VALUE!</v>
      </c>
      <c r="AF29" s="133" t="e">
        <f>COUNTIFS(A1_Individu_Data_Keadaan_SDMK!A$4:A$149931,M29,A1_Individu_Data_Keadaan_SDMK!Q$4:Q$149285,"03. KEPERAWATAN")</f>
        <v>#VALUE!</v>
      </c>
      <c r="AG29" s="135">
        <f t="shared" si="10"/>
        <v>5</v>
      </c>
      <c r="AH29" s="134" t="e">
        <f t="shared" si="11"/>
        <v>#VALUE!</v>
      </c>
      <c r="AI29" s="134" t="e">
        <f t="shared" si="12"/>
        <v>#VALUE!</v>
      </c>
      <c r="AJ29" s="133" t="e">
        <f>COUNTIFS(A1_Individu_Data_Keadaan_SDMK!A$4:A$149931,M29,A1_Individu_Data_Keadaan_SDMK!Q$4:Q$149285,"04. KEBIDANAN")</f>
        <v>#VALUE!</v>
      </c>
      <c r="AK29" s="135">
        <f t="shared" si="13"/>
        <v>4</v>
      </c>
      <c r="AL29" s="134" t="e">
        <f t="shared" si="14"/>
        <v>#VALUE!</v>
      </c>
      <c r="AM29" s="134" t="e">
        <f t="shared" si="15"/>
        <v>#VALUE!</v>
      </c>
      <c r="AN29" s="133" t="e">
        <f>COUNTIFS(A1_Individu_Data_Keadaan_SDMK!A$4:A$149931,M29,A1_Individu_Data_Keadaan_SDMK!Q$4:Q$149285,"05. KEFARMASIAN")</f>
        <v>#VALUE!</v>
      </c>
      <c r="AO29" s="135">
        <f t="shared" si="16"/>
        <v>1</v>
      </c>
      <c r="AP29" s="134" t="e">
        <f t="shared" si="17"/>
        <v>#VALUE!</v>
      </c>
      <c r="AQ29" s="134" t="e">
        <f t="shared" si="18"/>
        <v>#VALUE!</v>
      </c>
      <c r="AR29" s="133" t="e">
        <f>COUNTIFS(A1_Individu_Data_Keadaan_SDMK!A$4:A$149931,M29,A1_Individu_Data_Keadaan_SDMK!Q$4:Q$149285,"06. KESEHATAN MASYARAKAT")</f>
        <v>#VALUE!</v>
      </c>
      <c r="AS29" s="135">
        <f t="shared" si="19"/>
        <v>1</v>
      </c>
      <c r="AT29" s="134" t="e">
        <f t="shared" si="20"/>
        <v>#VALUE!</v>
      </c>
      <c r="AU29" s="134" t="e">
        <f t="shared" si="21"/>
        <v>#VALUE!</v>
      </c>
      <c r="AV29" s="133" t="e">
        <f>COUNTIFS(A1_Individu_Data_Keadaan_SDMK!A$4:A$149931,M29,A1_Individu_Data_Keadaan_SDMK!Q$4:Q$149285,"07. KESEHATAN LINGKUNGAN")</f>
        <v>#VALUE!</v>
      </c>
      <c r="AW29" s="135">
        <f t="shared" si="22"/>
        <v>1</v>
      </c>
      <c r="AX29" s="134" t="e">
        <f t="shared" si="23"/>
        <v>#VALUE!</v>
      </c>
      <c r="AY29" s="134" t="e">
        <f t="shared" si="24"/>
        <v>#VALUE!</v>
      </c>
      <c r="AZ29" s="133" t="e">
        <f>COUNTIFS(A1_Individu_Data_Keadaan_SDMK!A$4:A$149931,M29,A1_Individu_Data_Keadaan_SDMK!Q$4:Q$149285,"08. GIZI")</f>
        <v>#VALUE!</v>
      </c>
      <c r="BA29" s="135">
        <f t="shared" si="25"/>
        <v>1</v>
      </c>
      <c r="BB29" s="134" t="e">
        <f t="shared" si="26"/>
        <v>#VALUE!</v>
      </c>
      <c r="BC29" s="134" t="e">
        <f t="shared" si="27"/>
        <v>#VALUE!</v>
      </c>
      <c r="BD29" s="133" t="e">
        <f>COUNTIFS(A1_Individu_Data_Keadaan_SDMK!A$4:A$149931,M29,A1_Individu_Data_Keadaan_SDMK!R$4:R$149285,"03. Ahli Teknologi Laboratorium Medik")</f>
        <v>#VALUE!</v>
      </c>
      <c r="BE29" s="135">
        <f t="shared" si="28"/>
        <v>1</v>
      </c>
      <c r="BF29" s="134" t="e">
        <f t="shared" si="29"/>
        <v>#VALUE!</v>
      </c>
      <c r="BG29" s="134" t="e">
        <f t="shared" si="30"/>
        <v>#VALUE!</v>
      </c>
      <c r="BH29" s="139" t="e">
        <f t="shared" si="31"/>
        <v>#VALUE!</v>
      </c>
      <c r="BI29" s="139" t="e">
        <f t="shared" si="32"/>
        <v>#VALUE!</v>
      </c>
    </row>
    <row r="30" spans="2:61" ht="15">
      <c r="B30" s="123" t="s">
        <v>9314</v>
      </c>
      <c r="C30" s="658"/>
      <c r="D30" s="140">
        <f>IF(B$3="",COUNTIF(AN$8:AN$1435,"0"),IF(B$3&lt;&gt;"",COUNTIFS(AN$8:AN$1435,"0",U$8:U$1435,B3),"ERROR"))</f>
        <v>0</v>
      </c>
      <c r="E30" s="141">
        <f t="shared" si="33"/>
        <v>0</v>
      </c>
      <c r="F30" s="660">
        <f>IF(B$3="",COUNTIF(BH$8:BH$1435,"Belum Memenuhi"),IF(B$3&lt;&gt;"",COUNTIFS(BH$8:BH$1435,"Belum Memenuhi",U$8:U$1435,B$3),"ERROR"))</f>
        <v>0</v>
      </c>
      <c r="G30" s="663">
        <f>F30/C26</f>
        <v>0</v>
      </c>
      <c r="H30" s="661"/>
      <c r="I30" s="664"/>
      <c r="M30" s="130" t="s">
        <v>12469</v>
      </c>
      <c r="N30" s="131" t="s">
        <v>12470</v>
      </c>
      <c r="O30" s="128" t="s">
        <v>267</v>
      </c>
      <c r="P30" s="132" t="s">
        <v>9301</v>
      </c>
      <c r="Q30" s="347" t="s">
        <v>12201</v>
      </c>
      <c r="R30" s="128">
        <v>33</v>
      </c>
      <c r="S30" s="129">
        <v>3301</v>
      </c>
      <c r="T30" s="348" t="str">
        <f>IF(R30&lt;&gt;"",VLOOKUP(R30,'01_MASTER_KODE_WILAYAH'!H$1437:I$1470,2,FALSE),"")</f>
        <v>JAWA TENGAH</v>
      </c>
      <c r="U30" s="348" t="str">
        <f>IF(S30&lt;&gt;"",VLOOKUP(S30,'01_MASTER_KODE_WILAYAH'!D$5:F$1353,3,FALSE),"")</f>
        <v>CILACAP</v>
      </c>
      <c r="V30" s="349" t="str">
        <f t="shared" si="2"/>
        <v>2</v>
      </c>
      <c r="W30" s="145" t="e">
        <f t="shared" si="3"/>
        <v>#VALUE!</v>
      </c>
      <c r="X30" s="133" t="e">
        <f>COUNTIFS(A1_Individu_Data_Keadaan_SDMK!A$4:A$149931,M30,A1_Individu_Data_Keadaan_SDMK!R$4:R$149285,"01. Dokter")</f>
        <v>#VALUE!</v>
      </c>
      <c r="Y30" s="122">
        <f t="shared" si="4"/>
        <v>1</v>
      </c>
      <c r="Z30" s="134" t="e">
        <f t="shared" si="5"/>
        <v>#VALUE!</v>
      </c>
      <c r="AA30" s="134" t="e">
        <f t="shared" si="6"/>
        <v>#VALUE!</v>
      </c>
      <c r="AB30" s="133" t="e">
        <f>COUNTIFS(A1_Individu_Data_Keadaan_SDMK!A$4:A$149931,M30,A1_Individu_Data_Keadaan_SDMK!R$4:R$149285,"02. Dokter Gigi")</f>
        <v>#VALUE!</v>
      </c>
      <c r="AC30" s="122">
        <f t="shared" si="7"/>
        <v>1</v>
      </c>
      <c r="AD30" s="134" t="e">
        <f t="shared" si="8"/>
        <v>#VALUE!</v>
      </c>
      <c r="AE30" s="134" t="e">
        <f t="shared" si="9"/>
        <v>#VALUE!</v>
      </c>
      <c r="AF30" s="133" t="e">
        <f>COUNTIFS(A1_Individu_Data_Keadaan_SDMK!A$4:A$149931,M30,A1_Individu_Data_Keadaan_SDMK!Q$4:Q$149285,"03. KEPERAWATAN")</f>
        <v>#VALUE!</v>
      </c>
      <c r="AG30" s="135">
        <f t="shared" si="10"/>
        <v>5</v>
      </c>
      <c r="AH30" s="134" t="e">
        <f t="shared" si="11"/>
        <v>#VALUE!</v>
      </c>
      <c r="AI30" s="134" t="e">
        <f t="shared" si="12"/>
        <v>#VALUE!</v>
      </c>
      <c r="AJ30" s="133" t="e">
        <f>COUNTIFS(A1_Individu_Data_Keadaan_SDMK!A$4:A$149931,M30,A1_Individu_Data_Keadaan_SDMK!Q$4:Q$149285,"04. KEBIDANAN")</f>
        <v>#VALUE!</v>
      </c>
      <c r="AK30" s="135">
        <f t="shared" si="13"/>
        <v>4</v>
      </c>
      <c r="AL30" s="134" t="e">
        <f t="shared" si="14"/>
        <v>#VALUE!</v>
      </c>
      <c r="AM30" s="134" t="e">
        <f t="shared" si="15"/>
        <v>#VALUE!</v>
      </c>
      <c r="AN30" s="133" t="e">
        <f>COUNTIFS(A1_Individu_Data_Keadaan_SDMK!A$4:A$149931,M30,A1_Individu_Data_Keadaan_SDMK!Q$4:Q$149285,"05. KEFARMASIAN")</f>
        <v>#VALUE!</v>
      </c>
      <c r="AO30" s="135">
        <f t="shared" si="16"/>
        <v>1</v>
      </c>
      <c r="AP30" s="134" t="e">
        <f t="shared" si="17"/>
        <v>#VALUE!</v>
      </c>
      <c r="AQ30" s="134" t="e">
        <f t="shared" si="18"/>
        <v>#VALUE!</v>
      </c>
      <c r="AR30" s="133" t="e">
        <f>COUNTIFS(A1_Individu_Data_Keadaan_SDMK!A$4:A$149931,M30,A1_Individu_Data_Keadaan_SDMK!Q$4:Q$149285,"06. KESEHATAN MASYARAKAT")</f>
        <v>#VALUE!</v>
      </c>
      <c r="AS30" s="135">
        <f t="shared" si="19"/>
        <v>1</v>
      </c>
      <c r="AT30" s="134" t="e">
        <f t="shared" si="20"/>
        <v>#VALUE!</v>
      </c>
      <c r="AU30" s="134" t="e">
        <f t="shared" si="21"/>
        <v>#VALUE!</v>
      </c>
      <c r="AV30" s="133" t="e">
        <f>COUNTIFS(A1_Individu_Data_Keadaan_SDMK!A$4:A$149931,M30,A1_Individu_Data_Keadaan_SDMK!Q$4:Q$149285,"07. KESEHATAN LINGKUNGAN")</f>
        <v>#VALUE!</v>
      </c>
      <c r="AW30" s="135">
        <f t="shared" si="22"/>
        <v>1</v>
      </c>
      <c r="AX30" s="134" t="e">
        <f t="shared" si="23"/>
        <v>#VALUE!</v>
      </c>
      <c r="AY30" s="134" t="e">
        <f t="shared" si="24"/>
        <v>#VALUE!</v>
      </c>
      <c r="AZ30" s="133" t="e">
        <f>COUNTIFS(A1_Individu_Data_Keadaan_SDMK!A$4:A$149931,M30,A1_Individu_Data_Keadaan_SDMK!Q$4:Q$149285,"08. GIZI")</f>
        <v>#VALUE!</v>
      </c>
      <c r="BA30" s="135">
        <f t="shared" si="25"/>
        <v>1</v>
      </c>
      <c r="BB30" s="134" t="e">
        <f t="shared" si="26"/>
        <v>#VALUE!</v>
      </c>
      <c r="BC30" s="134" t="e">
        <f t="shared" si="27"/>
        <v>#VALUE!</v>
      </c>
      <c r="BD30" s="133" t="e">
        <f>COUNTIFS(A1_Individu_Data_Keadaan_SDMK!A$4:A$149931,M30,A1_Individu_Data_Keadaan_SDMK!R$4:R$149285,"03. Ahli Teknologi Laboratorium Medik")</f>
        <v>#VALUE!</v>
      </c>
      <c r="BE30" s="135">
        <f t="shared" si="28"/>
        <v>1</v>
      </c>
      <c r="BF30" s="134" t="e">
        <f t="shared" si="29"/>
        <v>#VALUE!</v>
      </c>
      <c r="BG30" s="134" t="e">
        <f t="shared" si="30"/>
        <v>#VALUE!</v>
      </c>
      <c r="BH30" s="139" t="e">
        <f t="shared" si="31"/>
        <v>#VALUE!</v>
      </c>
      <c r="BI30" s="139" t="e">
        <f t="shared" si="32"/>
        <v>#VALUE!</v>
      </c>
    </row>
    <row r="31" spans="2:61" ht="15">
      <c r="B31" s="123" t="s">
        <v>9315</v>
      </c>
      <c r="C31" s="658"/>
      <c r="D31" s="140">
        <f>IF(B$3="",COUNTIF(AR$8:AR$1435,"0"),IF(B$3&lt;&gt;"",COUNTIFS(AR$8:AR$1435,"0",U$8:U$1435,B3),"ERROR"))</f>
        <v>0</v>
      </c>
      <c r="E31" s="141">
        <f t="shared" si="33"/>
        <v>0</v>
      </c>
      <c r="F31" s="661"/>
      <c r="G31" s="664"/>
      <c r="H31" s="661"/>
      <c r="I31" s="664"/>
      <c r="M31" s="130" t="s">
        <v>12471</v>
      </c>
      <c r="N31" s="131" t="s">
        <v>12472</v>
      </c>
      <c r="O31" s="128" t="s">
        <v>267</v>
      </c>
      <c r="P31" s="132" t="s">
        <v>9302</v>
      </c>
      <c r="Q31" s="347" t="s">
        <v>12201</v>
      </c>
      <c r="R31" s="128">
        <v>33</v>
      </c>
      <c r="S31" s="129">
        <v>3301</v>
      </c>
      <c r="T31" s="348" t="str">
        <f>IF(R31&lt;&gt;"",VLOOKUP(R31,'01_MASTER_KODE_WILAYAH'!H$1437:I$1470,2,FALSE),"")</f>
        <v>JAWA TENGAH</v>
      </c>
      <c r="U31" s="348" t="str">
        <f>IF(S31&lt;&gt;"",VLOOKUP(S31,'01_MASTER_KODE_WILAYAH'!D$5:F$1353,3,FALSE),"")</f>
        <v>CILACAP</v>
      </c>
      <c r="V31" s="349" t="str">
        <f t="shared" si="2"/>
        <v>1</v>
      </c>
      <c r="W31" s="145" t="e">
        <f t="shared" si="3"/>
        <v>#VALUE!</v>
      </c>
      <c r="X31" s="133" t="e">
        <f>COUNTIFS(A1_Individu_Data_Keadaan_SDMK!A$4:A$149931,M31,A1_Individu_Data_Keadaan_SDMK!R$4:R$149285,"01. Dokter")</f>
        <v>#VALUE!</v>
      </c>
      <c r="Y31" s="122">
        <f t="shared" si="4"/>
        <v>2</v>
      </c>
      <c r="Z31" s="134" t="e">
        <f t="shared" si="5"/>
        <v>#VALUE!</v>
      </c>
      <c r="AA31" s="134" t="e">
        <f t="shared" si="6"/>
        <v>#VALUE!</v>
      </c>
      <c r="AB31" s="133" t="e">
        <f>COUNTIFS(A1_Individu_Data_Keadaan_SDMK!A$4:A$149931,M31,A1_Individu_Data_Keadaan_SDMK!R$4:R$149285,"02. Dokter Gigi")</f>
        <v>#VALUE!</v>
      </c>
      <c r="AC31" s="122">
        <f t="shared" si="7"/>
        <v>1</v>
      </c>
      <c r="AD31" s="134" t="e">
        <f t="shared" si="8"/>
        <v>#VALUE!</v>
      </c>
      <c r="AE31" s="134" t="e">
        <f t="shared" si="9"/>
        <v>#VALUE!</v>
      </c>
      <c r="AF31" s="133" t="e">
        <f>COUNTIFS(A1_Individu_Data_Keadaan_SDMK!A$4:A$149931,M31,A1_Individu_Data_Keadaan_SDMK!Q$4:Q$149285,"03. KEPERAWATAN")</f>
        <v>#VALUE!</v>
      </c>
      <c r="AG31" s="135">
        <f t="shared" si="10"/>
        <v>8</v>
      </c>
      <c r="AH31" s="134" t="e">
        <f t="shared" si="11"/>
        <v>#VALUE!</v>
      </c>
      <c r="AI31" s="134" t="e">
        <f t="shared" si="12"/>
        <v>#VALUE!</v>
      </c>
      <c r="AJ31" s="133" t="e">
        <f>COUNTIFS(A1_Individu_Data_Keadaan_SDMK!A$4:A$149931,M31,A1_Individu_Data_Keadaan_SDMK!Q$4:Q$149285,"04. KEBIDANAN")</f>
        <v>#VALUE!</v>
      </c>
      <c r="AK31" s="135">
        <f t="shared" si="13"/>
        <v>7</v>
      </c>
      <c r="AL31" s="134" t="e">
        <f t="shared" si="14"/>
        <v>#VALUE!</v>
      </c>
      <c r="AM31" s="134" t="e">
        <f t="shared" si="15"/>
        <v>#VALUE!</v>
      </c>
      <c r="AN31" s="133" t="e">
        <f>COUNTIFS(A1_Individu_Data_Keadaan_SDMK!A$4:A$149931,M31,A1_Individu_Data_Keadaan_SDMK!Q$4:Q$149285,"05. KEFARMASIAN")</f>
        <v>#VALUE!</v>
      </c>
      <c r="AO31" s="135">
        <f t="shared" si="16"/>
        <v>1</v>
      </c>
      <c r="AP31" s="134" t="e">
        <f t="shared" si="17"/>
        <v>#VALUE!</v>
      </c>
      <c r="AQ31" s="134" t="e">
        <f t="shared" si="18"/>
        <v>#VALUE!</v>
      </c>
      <c r="AR31" s="133" t="e">
        <f>COUNTIFS(A1_Individu_Data_Keadaan_SDMK!A$4:A$149931,M31,A1_Individu_Data_Keadaan_SDMK!Q$4:Q$149285,"06. KESEHATAN MASYARAKAT")</f>
        <v>#VALUE!</v>
      </c>
      <c r="AS31" s="135">
        <f t="shared" si="19"/>
        <v>1</v>
      </c>
      <c r="AT31" s="134" t="e">
        <f t="shared" si="20"/>
        <v>#VALUE!</v>
      </c>
      <c r="AU31" s="134" t="e">
        <f t="shared" si="21"/>
        <v>#VALUE!</v>
      </c>
      <c r="AV31" s="133" t="e">
        <f>COUNTIFS(A1_Individu_Data_Keadaan_SDMK!A$4:A$149931,M31,A1_Individu_Data_Keadaan_SDMK!Q$4:Q$149285,"07. KESEHATAN LINGKUNGAN")</f>
        <v>#VALUE!</v>
      </c>
      <c r="AW31" s="135">
        <f t="shared" si="22"/>
        <v>1</v>
      </c>
      <c r="AX31" s="134" t="e">
        <f t="shared" si="23"/>
        <v>#VALUE!</v>
      </c>
      <c r="AY31" s="134" t="e">
        <f t="shared" si="24"/>
        <v>#VALUE!</v>
      </c>
      <c r="AZ31" s="133" t="e">
        <f>COUNTIFS(A1_Individu_Data_Keadaan_SDMK!A$4:A$149931,M31,A1_Individu_Data_Keadaan_SDMK!Q$4:Q$149285,"08. GIZI")</f>
        <v>#VALUE!</v>
      </c>
      <c r="BA31" s="135">
        <f t="shared" si="25"/>
        <v>2</v>
      </c>
      <c r="BB31" s="134" t="e">
        <f t="shared" si="26"/>
        <v>#VALUE!</v>
      </c>
      <c r="BC31" s="134" t="e">
        <f t="shared" si="27"/>
        <v>#VALUE!</v>
      </c>
      <c r="BD31" s="133" t="e">
        <f>COUNTIFS(A1_Individu_Data_Keadaan_SDMK!A$4:A$149931,M31,A1_Individu_Data_Keadaan_SDMK!R$4:R$149285,"03. Ahli Teknologi Laboratorium Medik")</f>
        <v>#VALUE!</v>
      </c>
      <c r="BE31" s="135">
        <f t="shared" si="28"/>
        <v>1</v>
      </c>
      <c r="BF31" s="134" t="e">
        <f t="shared" si="29"/>
        <v>#VALUE!</v>
      </c>
      <c r="BG31" s="134" t="e">
        <f t="shared" si="30"/>
        <v>#VALUE!</v>
      </c>
      <c r="BH31" s="139" t="e">
        <f t="shared" si="31"/>
        <v>#VALUE!</v>
      </c>
      <c r="BI31" s="139" t="e">
        <f t="shared" si="32"/>
        <v>#VALUE!</v>
      </c>
    </row>
    <row r="32" spans="2:61" ht="15">
      <c r="B32" s="123" t="s">
        <v>9316</v>
      </c>
      <c r="C32" s="658"/>
      <c r="D32" s="140">
        <f>IF(B$3="",COUNTIF(AV$8:AV$1435,"0"),IF(B$3&lt;&gt;"",COUNTIFS(AV$8:AV$1435,"0",U$8:U$1435,B3),"ERROR"))</f>
        <v>0</v>
      </c>
      <c r="E32" s="141">
        <f t="shared" si="33"/>
        <v>0</v>
      </c>
      <c r="F32" s="661"/>
      <c r="G32" s="664"/>
      <c r="H32" s="661"/>
      <c r="I32" s="664"/>
      <c r="M32" s="130" t="s">
        <v>12473</v>
      </c>
      <c r="N32" s="131" t="s">
        <v>12474</v>
      </c>
      <c r="O32" s="128" t="s">
        <v>267</v>
      </c>
      <c r="P32" s="132" t="s">
        <v>9301</v>
      </c>
      <c r="Q32" s="347" t="s">
        <v>12201</v>
      </c>
      <c r="R32" s="128">
        <v>33</v>
      </c>
      <c r="S32" s="129">
        <v>3301</v>
      </c>
      <c r="T32" s="348" t="str">
        <f>IF(R32&lt;&gt;"",VLOOKUP(R32,'01_MASTER_KODE_WILAYAH'!H$1437:I$1470,2,FALSE),"")</f>
        <v>JAWA TENGAH</v>
      </c>
      <c r="U32" s="348" t="str">
        <f>IF(S32&lt;&gt;"",VLOOKUP(S32,'01_MASTER_KODE_WILAYAH'!D$5:F$1353,3,FALSE),"")</f>
        <v>CILACAP</v>
      </c>
      <c r="V32" s="349" t="str">
        <f t="shared" si="2"/>
        <v>2</v>
      </c>
      <c r="W32" s="145" t="e">
        <f t="shared" si="3"/>
        <v>#VALUE!</v>
      </c>
      <c r="X32" s="133" t="e">
        <f>COUNTIFS(A1_Individu_Data_Keadaan_SDMK!A$4:A$149931,M32,A1_Individu_Data_Keadaan_SDMK!R$4:R$149285,"01. Dokter")</f>
        <v>#VALUE!</v>
      </c>
      <c r="Y32" s="122">
        <f t="shared" si="4"/>
        <v>1</v>
      </c>
      <c r="Z32" s="134" t="e">
        <f t="shared" si="5"/>
        <v>#VALUE!</v>
      </c>
      <c r="AA32" s="134" t="e">
        <f t="shared" si="6"/>
        <v>#VALUE!</v>
      </c>
      <c r="AB32" s="133" t="e">
        <f>COUNTIFS(A1_Individu_Data_Keadaan_SDMK!A$4:A$149931,M32,A1_Individu_Data_Keadaan_SDMK!R$4:R$149285,"02. Dokter Gigi")</f>
        <v>#VALUE!</v>
      </c>
      <c r="AC32" s="122">
        <f t="shared" si="7"/>
        <v>1</v>
      </c>
      <c r="AD32" s="134" t="e">
        <f t="shared" si="8"/>
        <v>#VALUE!</v>
      </c>
      <c r="AE32" s="134" t="e">
        <f t="shared" si="9"/>
        <v>#VALUE!</v>
      </c>
      <c r="AF32" s="133" t="e">
        <f>COUNTIFS(A1_Individu_Data_Keadaan_SDMK!A$4:A$149931,M32,A1_Individu_Data_Keadaan_SDMK!Q$4:Q$149285,"03. KEPERAWATAN")</f>
        <v>#VALUE!</v>
      </c>
      <c r="AG32" s="135">
        <f t="shared" si="10"/>
        <v>5</v>
      </c>
      <c r="AH32" s="134" t="e">
        <f t="shared" si="11"/>
        <v>#VALUE!</v>
      </c>
      <c r="AI32" s="134" t="e">
        <f t="shared" si="12"/>
        <v>#VALUE!</v>
      </c>
      <c r="AJ32" s="133" t="e">
        <f>COUNTIFS(A1_Individu_Data_Keadaan_SDMK!A$4:A$149931,M32,A1_Individu_Data_Keadaan_SDMK!Q$4:Q$149285,"04. KEBIDANAN")</f>
        <v>#VALUE!</v>
      </c>
      <c r="AK32" s="135">
        <f t="shared" si="13"/>
        <v>4</v>
      </c>
      <c r="AL32" s="134" t="e">
        <f t="shared" si="14"/>
        <v>#VALUE!</v>
      </c>
      <c r="AM32" s="134" t="e">
        <f t="shared" si="15"/>
        <v>#VALUE!</v>
      </c>
      <c r="AN32" s="133" t="e">
        <f>COUNTIFS(A1_Individu_Data_Keadaan_SDMK!A$4:A$149931,M32,A1_Individu_Data_Keadaan_SDMK!Q$4:Q$149285,"05. KEFARMASIAN")</f>
        <v>#VALUE!</v>
      </c>
      <c r="AO32" s="135">
        <f t="shared" si="16"/>
        <v>1</v>
      </c>
      <c r="AP32" s="134" t="e">
        <f t="shared" si="17"/>
        <v>#VALUE!</v>
      </c>
      <c r="AQ32" s="134" t="e">
        <f t="shared" si="18"/>
        <v>#VALUE!</v>
      </c>
      <c r="AR32" s="133" t="e">
        <f>COUNTIFS(A1_Individu_Data_Keadaan_SDMK!A$4:A$149931,M32,A1_Individu_Data_Keadaan_SDMK!Q$4:Q$149285,"06. KESEHATAN MASYARAKAT")</f>
        <v>#VALUE!</v>
      </c>
      <c r="AS32" s="135">
        <f t="shared" si="19"/>
        <v>1</v>
      </c>
      <c r="AT32" s="134" t="e">
        <f t="shared" si="20"/>
        <v>#VALUE!</v>
      </c>
      <c r="AU32" s="134" t="e">
        <f t="shared" si="21"/>
        <v>#VALUE!</v>
      </c>
      <c r="AV32" s="133" t="e">
        <f>COUNTIFS(A1_Individu_Data_Keadaan_SDMK!A$4:A$149931,M32,A1_Individu_Data_Keadaan_SDMK!Q$4:Q$149285,"07. KESEHATAN LINGKUNGAN")</f>
        <v>#VALUE!</v>
      </c>
      <c r="AW32" s="135">
        <f t="shared" si="22"/>
        <v>1</v>
      </c>
      <c r="AX32" s="134" t="e">
        <f t="shared" si="23"/>
        <v>#VALUE!</v>
      </c>
      <c r="AY32" s="134" t="e">
        <f t="shared" si="24"/>
        <v>#VALUE!</v>
      </c>
      <c r="AZ32" s="133" t="e">
        <f>COUNTIFS(A1_Individu_Data_Keadaan_SDMK!A$4:A$149931,M32,A1_Individu_Data_Keadaan_SDMK!Q$4:Q$149285,"08. GIZI")</f>
        <v>#VALUE!</v>
      </c>
      <c r="BA32" s="135">
        <f t="shared" si="25"/>
        <v>1</v>
      </c>
      <c r="BB32" s="134" t="e">
        <f t="shared" si="26"/>
        <v>#VALUE!</v>
      </c>
      <c r="BC32" s="134" t="e">
        <f t="shared" si="27"/>
        <v>#VALUE!</v>
      </c>
      <c r="BD32" s="133" t="e">
        <f>COUNTIFS(A1_Individu_Data_Keadaan_SDMK!A$4:A$149931,M32,A1_Individu_Data_Keadaan_SDMK!R$4:R$149285,"03. Ahli Teknologi Laboratorium Medik")</f>
        <v>#VALUE!</v>
      </c>
      <c r="BE32" s="135">
        <f t="shared" si="28"/>
        <v>1</v>
      </c>
      <c r="BF32" s="134" t="e">
        <f t="shared" si="29"/>
        <v>#VALUE!</v>
      </c>
      <c r="BG32" s="134" t="e">
        <f t="shared" si="30"/>
        <v>#VALUE!</v>
      </c>
      <c r="BH32" s="139" t="e">
        <f t="shared" si="31"/>
        <v>#VALUE!</v>
      </c>
      <c r="BI32" s="139" t="e">
        <f t="shared" si="32"/>
        <v>#VALUE!</v>
      </c>
    </row>
    <row r="33" spans="2:61" ht="15">
      <c r="B33" s="123" t="s">
        <v>9317</v>
      </c>
      <c r="C33" s="658"/>
      <c r="D33" s="140">
        <f>IF(B$3="",COUNTIF(AZ$8:AZ$1435,"0"),IF(B$3&lt;&gt;"",COUNTIFS(AZ$8:AZ$1435,"0",U$8:U$1435,B3),"ERROR"))</f>
        <v>0</v>
      </c>
      <c r="E33" s="141">
        <f t="shared" si="33"/>
        <v>0</v>
      </c>
      <c r="F33" s="661"/>
      <c r="G33" s="664"/>
      <c r="H33" s="661"/>
      <c r="I33" s="664"/>
      <c r="M33" s="130" t="s">
        <v>12475</v>
      </c>
      <c r="N33" s="131" t="s">
        <v>12476</v>
      </c>
      <c r="O33" s="128" t="s">
        <v>267</v>
      </c>
      <c r="P33" s="132" t="s">
        <v>9302</v>
      </c>
      <c r="Q33" s="347" t="s">
        <v>12201</v>
      </c>
      <c r="R33" s="128">
        <v>33</v>
      </c>
      <c r="S33" s="129">
        <v>3301</v>
      </c>
      <c r="T33" s="348" t="str">
        <f>IF(R33&lt;&gt;"",VLOOKUP(R33,'01_MASTER_KODE_WILAYAH'!H$1437:I$1470,2,FALSE),"")</f>
        <v>JAWA TENGAH</v>
      </c>
      <c r="U33" s="348" t="str">
        <f>IF(S33&lt;&gt;"",VLOOKUP(S33,'01_MASTER_KODE_WILAYAH'!D$5:F$1353,3,FALSE),"")</f>
        <v>CILACAP</v>
      </c>
      <c r="V33" s="349" t="str">
        <f t="shared" si="2"/>
        <v>1</v>
      </c>
      <c r="W33" s="145" t="e">
        <f t="shared" si="3"/>
        <v>#VALUE!</v>
      </c>
      <c r="X33" s="133" t="e">
        <f>COUNTIFS(A1_Individu_Data_Keadaan_SDMK!A$4:A$149931,M33,A1_Individu_Data_Keadaan_SDMK!R$4:R$149285,"01. Dokter")</f>
        <v>#VALUE!</v>
      </c>
      <c r="Y33" s="122">
        <f t="shared" si="4"/>
        <v>2</v>
      </c>
      <c r="Z33" s="134" t="e">
        <f t="shared" si="5"/>
        <v>#VALUE!</v>
      </c>
      <c r="AA33" s="134" t="e">
        <f t="shared" si="6"/>
        <v>#VALUE!</v>
      </c>
      <c r="AB33" s="133" t="e">
        <f>COUNTIFS(A1_Individu_Data_Keadaan_SDMK!A$4:A$149931,M33,A1_Individu_Data_Keadaan_SDMK!R$4:R$149285,"02. Dokter Gigi")</f>
        <v>#VALUE!</v>
      </c>
      <c r="AC33" s="122">
        <f t="shared" si="7"/>
        <v>1</v>
      </c>
      <c r="AD33" s="134" t="e">
        <f t="shared" si="8"/>
        <v>#VALUE!</v>
      </c>
      <c r="AE33" s="134" t="e">
        <f t="shared" si="9"/>
        <v>#VALUE!</v>
      </c>
      <c r="AF33" s="133" t="e">
        <f>COUNTIFS(A1_Individu_Data_Keadaan_SDMK!A$4:A$149931,M33,A1_Individu_Data_Keadaan_SDMK!Q$4:Q$149285,"03. KEPERAWATAN")</f>
        <v>#VALUE!</v>
      </c>
      <c r="AG33" s="135">
        <f t="shared" si="10"/>
        <v>8</v>
      </c>
      <c r="AH33" s="134" t="e">
        <f t="shared" si="11"/>
        <v>#VALUE!</v>
      </c>
      <c r="AI33" s="134" t="e">
        <f t="shared" si="12"/>
        <v>#VALUE!</v>
      </c>
      <c r="AJ33" s="133" t="e">
        <f>COUNTIFS(A1_Individu_Data_Keadaan_SDMK!A$4:A$149931,M33,A1_Individu_Data_Keadaan_SDMK!Q$4:Q$149285,"04. KEBIDANAN")</f>
        <v>#VALUE!</v>
      </c>
      <c r="AK33" s="135">
        <f t="shared" si="13"/>
        <v>7</v>
      </c>
      <c r="AL33" s="134" t="e">
        <f t="shared" si="14"/>
        <v>#VALUE!</v>
      </c>
      <c r="AM33" s="134" t="e">
        <f t="shared" si="15"/>
        <v>#VALUE!</v>
      </c>
      <c r="AN33" s="133" t="e">
        <f>COUNTIFS(A1_Individu_Data_Keadaan_SDMK!A$4:A$149931,M33,A1_Individu_Data_Keadaan_SDMK!Q$4:Q$149285,"05. KEFARMASIAN")</f>
        <v>#VALUE!</v>
      </c>
      <c r="AO33" s="135">
        <f t="shared" si="16"/>
        <v>1</v>
      </c>
      <c r="AP33" s="134" t="e">
        <f t="shared" si="17"/>
        <v>#VALUE!</v>
      </c>
      <c r="AQ33" s="134" t="e">
        <f t="shared" si="18"/>
        <v>#VALUE!</v>
      </c>
      <c r="AR33" s="133" t="e">
        <f>COUNTIFS(A1_Individu_Data_Keadaan_SDMK!A$4:A$149931,M33,A1_Individu_Data_Keadaan_SDMK!Q$4:Q$149285,"06. KESEHATAN MASYARAKAT")</f>
        <v>#VALUE!</v>
      </c>
      <c r="AS33" s="135">
        <f t="shared" si="19"/>
        <v>1</v>
      </c>
      <c r="AT33" s="134" t="e">
        <f t="shared" si="20"/>
        <v>#VALUE!</v>
      </c>
      <c r="AU33" s="134" t="e">
        <f t="shared" si="21"/>
        <v>#VALUE!</v>
      </c>
      <c r="AV33" s="133" t="e">
        <f>COUNTIFS(A1_Individu_Data_Keadaan_SDMK!A$4:A$149931,M33,A1_Individu_Data_Keadaan_SDMK!Q$4:Q$149285,"07. KESEHATAN LINGKUNGAN")</f>
        <v>#VALUE!</v>
      </c>
      <c r="AW33" s="135">
        <f t="shared" si="22"/>
        <v>1</v>
      </c>
      <c r="AX33" s="134" t="e">
        <f t="shared" si="23"/>
        <v>#VALUE!</v>
      </c>
      <c r="AY33" s="134" t="e">
        <f t="shared" si="24"/>
        <v>#VALUE!</v>
      </c>
      <c r="AZ33" s="133" t="e">
        <f>COUNTIFS(A1_Individu_Data_Keadaan_SDMK!A$4:A$149931,M33,A1_Individu_Data_Keadaan_SDMK!Q$4:Q$149285,"08. GIZI")</f>
        <v>#VALUE!</v>
      </c>
      <c r="BA33" s="135">
        <f t="shared" si="25"/>
        <v>2</v>
      </c>
      <c r="BB33" s="134" t="e">
        <f t="shared" si="26"/>
        <v>#VALUE!</v>
      </c>
      <c r="BC33" s="134" t="e">
        <f t="shared" si="27"/>
        <v>#VALUE!</v>
      </c>
      <c r="BD33" s="133" t="e">
        <f>COUNTIFS(A1_Individu_Data_Keadaan_SDMK!A$4:A$149931,M33,A1_Individu_Data_Keadaan_SDMK!R$4:R$149285,"03. Ahli Teknologi Laboratorium Medik")</f>
        <v>#VALUE!</v>
      </c>
      <c r="BE33" s="135">
        <f t="shared" si="28"/>
        <v>1</v>
      </c>
      <c r="BF33" s="134" t="e">
        <f t="shared" si="29"/>
        <v>#VALUE!</v>
      </c>
      <c r="BG33" s="134" t="e">
        <f t="shared" si="30"/>
        <v>#VALUE!</v>
      </c>
      <c r="BH33" s="139" t="e">
        <f t="shared" si="31"/>
        <v>#VALUE!</v>
      </c>
      <c r="BI33" s="139" t="e">
        <f t="shared" si="32"/>
        <v>#VALUE!</v>
      </c>
    </row>
    <row r="34" spans="2:61" ht="15">
      <c r="B34" s="123" t="s">
        <v>9318</v>
      </c>
      <c r="C34" s="659"/>
      <c r="D34" s="140">
        <f>IF(B$3="",COUNTIF(BD$8:BD$1435,"0"),IF(B$3&lt;&gt;"",COUNTIFS(BD$8:BD$1435,"0",U$8:U$1435,B3),"ERROR"))</f>
        <v>0</v>
      </c>
      <c r="E34" s="141">
        <f t="shared" si="33"/>
        <v>0</v>
      </c>
      <c r="F34" s="662"/>
      <c r="G34" s="665"/>
      <c r="H34" s="662"/>
      <c r="I34" s="665"/>
      <c r="M34" s="130" t="s">
        <v>12477</v>
      </c>
      <c r="N34" s="131" t="s">
        <v>11954</v>
      </c>
      <c r="O34" s="128" t="s">
        <v>267</v>
      </c>
      <c r="P34" s="132" t="s">
        <v>9302</v>
      </c>
      <c r="Q34" s="347" t="s">
        <v>12201</v>
      </c>
      <c r="R34" s="128">
        <v>33</v>
      </c>
      <c r="S34" s="129">
        <v>3301</v>
      </c>
      <c r="T34" s="348" t="str">
        <f>IF(R34&lt;&gt;"",VLOOKUP(R34,'01_MASTER_KODE_WILAYAH'!H$1437:I$1470,2,FALSE),"")</f>
        <v>JAWA TENGAH</v>
      </c>
      <c r="U34" s="348" t="str">
        <f>IF(S34&lt;&gt;"",VLOOKUP(S34,'01_MASTER_KODE_WILAYAH'!D$5:F$1353,3,FALSE),"")</f>
        <v>CILACAP</v>
      </c>
      <c r="V34" s="349" t="str">
        <f t="shared" si="2"/>
        <v>1</v>
      </c>
      <c r="W34" s="145" t="e">
        <f t="shared" si="3"/>
        <v>#VALUE!</v>
      </c>
      <c r="X34" s="133" t="e">
        <f>COUNTIFS(A1_Individu_Data_Keadaan_SDMK!A$4:A$149931,M34,A1_Individu_Data_Keadaan_SDMK!R$4:R$149285,"01. Dokter")</f>
        <v>#VALUE!</v>
      </c>
      <c r="Y34" s="122">
        <f t="shared" si="4"/>
        <v>2</v>
      </c>
      <c r="Z34" s="134" t="e">
        <f t="shared" si="5"/>
        <v>#VALUE!</v>
      </c>
      <c r="AA34" s="134" t="e">
        <f t="shared" si="6"/>
        <v>#VALUE!</v>
      </c>
      <c r="AB34" s="133" t="e">
        <f>COUNTIFS(A1_Individu_Data_Keadaan_SDMK!A$4:A$149931,M34,A1_Individu_Data_Keadaan_SDMK!R$4:R$149285,"02. Dokter Gigi")</f>
        <v>#VALUE!</v>
      </c>
      <c r="AC34" s="122">
        <f t="shared" si="7"/>
        <v>1</v>
      </c>
      <c r="AD34" s="134" t="e">
        <f t="shared" si="8"/>
        <v>#VALUE!</v>
      </c>
      <c r="AE34" s="134" t="e">
        <f t="shared" si="9"/>
        <v>#VALUE!</v>
      </c>
      <c r="AF34" s="133" t="e">
        <f>COUNTIFS(A1_Individu_Data_Keadaan_SDMK!A$4:A$149931,M34,A1_Individu_Data_Keadaan_SDMK!Q$4:Q$149285,"03. KEPERAWATAN")</f>
        <v>#VALUE!</v>
      </c>
      <c r="AG34" s="135">
        <f t="shared" si="10"/>
        <v>8</v>
      </c>
      <c r="AH34" s="134" t="e">
        <f t="shared" si="11"/>
        <v>#VALUE!</v>
      </c>
      <c r="AI34" s="134" t="e">
        <f t="shared" si="12"/>
        <v>#VALUE!</v>
      </c>
      <c r="AJ34" s="133" t="e">
        <f>COUNTIFS(A1_Individu_Data_Keadaan_SDMK!A$4:A$149931,M34,A1_Individu_Data_Keadaan_SDMK!Q$4:Q$149285,"04. KEBIDANAN")</f>
        <v>#VALUE!</v>
      </c>
      <c r="AK34" s="135">
        <f t="shared" si="13"/>
        <v>7</v>
      </c>
      <c r="AL34" s="134" t="e">
        <f t="shared" si="14"/>
        <v>#VALUE!</v>
      </c>
      <c r="AM34" s="134" t="e">
        <f t="shared" si="15"/>
        <v>#VALUE!</v>
      </c>
      <c r="AN34" s="133" t="e">
        <f>COUNTIFS(A1_Individu_Data_Keadaan_SDMK!A$4:A$149931,M34,A1_Individu_Data_Keadaan_SDMK!Q$4:Q$149285,"05. KEFARMASIAN")</f>
        <v>#VALUE!</v>
      </c>
      <c r="AO34" s="135">
        <f t="shared" si="16"/>
        <v>1</v>
      </c>
      <c r="AP34" s="134" t="e">
        <f t="shared" si="17"/>
        <v>#VALUE!</v>
      </c>
      <c r="AQ34" s="134" t="e">
        <f t="shared" si="18"/>
        <v>#VALUE!</v>
      </c>
      <c r="AR34" s="133" t="e">
        <f>COUNTIFS(A1_Individu_Data_Keadaan_SDMK!A$4:A$149931,M34,A1_Individu_Data_Keadaan_SDMK!Q$4:Q$149285,"06. KESEHATAN MASYARAKAT")</f>
        <v>#VALUE!</v>
      </c>
      <c r="AS34" s="135">
        <f t="shared" si="19"/>
        <v>1</v>
      </c>
      <c r="AT34" s="134" t="e">
        <f t="shared" si="20"/>
        <v>#VALUE!</v>
      </c>
      <c r="AU34" s="134" t="e">
        <f t="shared" si="21"/>
        <v>#VALUE!</v>
      </c>
      <c r="AV34" s="133" t="e">
        <f>COUNTIFS(A1_Individu_Data_Keadaan_SDMK!A$4:A$149931,M34,A1_Individu_Data_Keadaan_SDMK!Q$4:Q$149285,"07. KESEHATAN LINGKUNGAN")</f>
        <v>#VALUE!</v>
      </c>
      <c r="AW34" s="135">
        <f t="shared" si="22"/>
        <v>1</v>
      </c>
      <c r="AX34" s="134" t="e">
        <f t="shared" si="23"/>
        <v>#VALUE!</v>
      </c>
      <c r="AY34" s="134" t="e">
        <f t="shared" si="24"/>
        <v>#VALUE!</v>
      </c>
      <c r="AZ34" s="133" t="e">
        <f>COUNTIFS(A1_Individu_Data_Keadaan_SDMK!A$4:A$149931,M34,A1_Individu_Data_Keadaan_SDMK!Q$4:Q$149285,"08. GIZI")</f>
        <v>#VALUE!</v>
      </c>
      <c r="BA34" s="135">
        <f t="shared" si="25"/>
        <v>2</v>
      </c>
      <c r="BB34" s="134" t="e">
        <f t="shared" si="26"/>
        <v>#VALUE!</v>
      </c>
      <c r="BC34" s="134" t="e">
        <f t="shared" si="27"/>
        <v>#VALUE!</v>
      </c>
      <c r="BD34" s="133" t="e">
        <f>COUNTIFS(A1_Individu_Data_Keadaan_SDMK!A$4:A$149931,M34,A1_Individu_Data_Keadaan_SDMK!R$4:R$149285,"03. Ahli Teknologi Laboratorium Medik")</f>
        <v>#VALUE!</v>
      </c>
      <c r="BE34" s="135">
        <f t="shared" si="28"/>
        <v>1</v>
      </c>
      <c r="BF34" s="134" t="e">
        <f t="shared" si="29"/>
        <v>#VALUE!</v>
      </c>
      <c r="BG34" s="134" t="e">
        <f t="shared" si="30"/>
        <v>#VALUE!</v>
      </c>
      <c r="BH34" s="139" t="e">
        <f t="shared" si="31"/>
        <v>#VALUE!</v>
      </c>
      <c r="BI34" s="139" t="e">
        <f t="shared" si="32"/>
        <v>#VALUE!</v>
      </c>
    </row>
    <row r="35" spans="2:61" ht="15">
      <c r="M35" s="130" t="s">
        <v>12478</v>
      </c>
      <c r="N35" s="131" t="s">
        <v>12479</v>
      </c>
      <c r="O35" s="128" t="s">
        <v>267</v>
      </c>
      <c r="P35" s="132" t="s">
        <v>9302</v>
      </c>
      <c r="Q35" s="347" t="s">
        <v>12201</v>
      </c>
      <c r="R35" s="128">
        <v>33</v>
      </c>
      <c r="S35" s="129">
        <v>3301</v>
      </c>
      <c r="T35" s="348" t="str">
        <f>IF(R35&lt;&gt;"",VLOOKUP(R35,'01_MASTER_KODE_WILAYAH'!H$1437:I$1470,2,FALSE),"")</f>
        <v>JAWA TENGAH</v>
      </c>
      <c r="U35" s="348" t="str">
        <f>IF(S35&lt;&gt;"",VLOOKUP(S35,'01_MASTER_KODE_WILAYAH'!D$5:F$1353,3,FALSE),"")</f>
        <v>CILACAP</v>
      </c>
      <c r="V35" s="349" t="str">
        <f t="shared" si="2"/>
        <v>1</v>
      </c>
      <c r="W35" s="145" t="e">
        <f t="shared" si="3"/>
        <v>#VALUE!</v>
      </c>
      <c r="X35" s="133" t="e">
        <f>COUNTIFS(A1_Individu_Data_Keadaan_SDMK!A$4:A$149931,M35,A1_Individu_Data_Keadaan_SDMK!R$4:R$149285,"01. Dokter")</f>
        <v>#VALUE!</v>
      </c>
      <c r="Y35" s="122">
        <f t="shared" si="4"/>
        <v>2</v>
      </c>
      <c r="Z35" s="134" t="e">
        <f t="shared" si="5"/>
        <v>#VALUE!</v>
      </c>
      <c r="AA35" s="134" t="e">
        <f t="shared" si="6"/>
        <v>#VALUE!</v>
      </c>
      <c r="AB35" s="133" t="e">
        <f>COUNTIFS(A1_Individu_Data_Keadaan_SDMK!A$4:A$149931,M35,A1_Individu_Data_Keadaan_SDMK!R$4:R$149285,"02. Dokter Gigi")</f>
        <v>#VALUE!</v>
      </c>
      <c r="AC35" s="122">
        <f t="shared" si="7"/>
        <v>1</v>
      </c>
      <c r="AD35" s="134" t="e">
        <f t="shared" si="8"/>
        <v>#VALUE!</v>
      </c>
      <c r="AE35" s="134" t="e">
        <f t="shared" si="9"/>
        <v>#VALUE!</v>
      </c>
      <c r="AF35" s="133" t="e">
        <f>COUNTIFS(A1_Individu_Data_Keadaan_SDMK!A$4:A$149931,M35,A1_Individu_Data_Keadaan_SDMK!Q$4:Q$149285,"03. KEPERAWATAN")</f>
        <v>#VALUE!</v>
      </c>
      <c r="AG35" s="135">
        <f t="shared" si="10"/>
        <v>8</v>
      </c>
      <c r="AH35" s="134" t="e">
        <f t="shared" si="11"/>
        <v>#VALUE!</v>
      </c>
      <c r="AI35" s="134" t="e">
        <f t="shared" si="12"/>
        <v>#VALUE!</v>
      </c>
      <c r="AJ35" s="133" t="e">
        <f>COUNTIFS(A1_Individu_Data_Keadaan_SDMK!A$4:A$149931,M35,A1_Individu_Data_Keadaan_SDMK!Q$4:Q$149285,"04. KEBIDANAN")</f>
        <v>#VALUE!</v>
      </c>
      <c r="AK35" s="135">
        <f t="shared" si="13"/>
        <v>7</v>
      </c>
      <c r="AL35" s="134" t="e">
        <f t="shared" si="14"/>
        <v>#VALUE!</v>
      </c>
      <c r="AM35" s="134" t="e">
        <f t="shared" si="15"/>
        <v>#VALUE!</v>
      </c>
      <c r="AN35" s="133" t="e">
        <f>COUNTIFS(A1_Individu_Data_Keadaan_SDMK!A$4:A$149931,M35,A1_Individu_Data_Keadaan_SDMK!Q$4:Q$149285,"05. KEFARMASIAN")</f>
        <v>#VALUE!</v>
      </c>
      <c r="AO35" s="135">
        <f t="shared" si="16"/>
        <v>1</v>
      </c>
      <c r="AP35" s="134" t="e">
        <f t="shared" si="17"/>
        <v>#VALUE!</v>
      </c>
      <c r="AQ35" s="134" t="e">
        <f t="shared" si="18"/>
        <v>#VALUE!</v>
      </c>
      <c r="AR35" s="133" t="e">
        <f>COUNTIFS(A1_Individu_Data_Keadaan_SDMK!A$4:A$149931,M35,A1_Individu_Data_Keadaan_SDMK!Q$4:Q$149285,"06. KESEHATAN MASYARAKAT")</f>
        <v>#VALUE!</v>
      </c>
      <c r="AS35" s="135">
        <f t="shared" si="19"/>
        <v>1</v>
      </c>
      <c r="AT35" s="134" t="e">
        <f t="shared" si="20"/>
        <v>#VALUE!</v>
      </c>
      <c r="AU35" s="134" t="e">
        <f t="shared" si="21"/>
        <v>#VALUE!</v>
      </c>
      <c r="AV35" s="133" t="e">
        <f>COUNTIFS(A1_Individu_Data_Keadaan_SDMK!A$4:A$149931,M35,A1_Individu_Data_Keadaan_SDMK!Q$4:Q$149285,"07. KESEHATAN LINGKUNGAN")</f>
        <v>#VALUE!</v>
      </c>
      <c r="AW35" s="135">
        <f t="shared" si="22"/>
        <v>1</v>
      </c>
      <c r="AX35" s="134" t="e">
        <f t="shared" si="23"/>
        <v>#VALUE!</v>
      </c>
      <c r="AY35" s="134" t="e">
        <f t="shared" si="24"/>
        <v>#VALUE!</v>
      </c>
      <c r="AZ35" s="133" t="e">
        <f>COUNTIFS(A1_Individu_Data_Keadaan_SDMK!A$4:A$149931,M35,A1_Individu_Data_Keadaan_SDMK!Q$4:Q$149285,"08. GIZI")</f>
        <v>#VALUE!</v>
      </c>
      <c r="BA35" s="135">
        <f t="shared" si="25"/>
        <v>2</v>
      </c>
      <c r="BB35" s="134" t="e">
        <f t="shared" si="26"/>
        <v>#VALUE!</v>
      </c>
      <c r="BC35" s="134" t="e">
        <f t="shared" si="27"/>
        <v>#VALUE!</v>
      </c>
      <c r="BD35" s="133" t="e">
        <f>COUNTIFS(A1_Individu_Data_Keadaan_SDMK!A$4:A$149931,M35,A1_Individu_Data_Keadaan_SDMK!R$4:R$149285,"03. Ahli Teknologi Laboratorium Medik")</f>
        <v>#VALUE!</v>
      </c>
      <c r="BE35" s="135">
        <f t="shared" si="28"/>
        <v>1</v>
      </c>
      <c r="BF35" s="134" t="e">
        <f t="shared" si="29"/>
        <v>#VALUE!</v>
      </c>
      <c r="BG35" s="134" t="e">
        <f t="shared" si="30"/>
        <v>#VALUE!</v>
      </c>
      <c r="BH35" s="139" t="e">
        <f t="shared" si="31"/>
        <v>#VALUE!</v>
      </c>
      <c r="BI35" s="139" t="e">
        <f t="shared" si="32"/>
        <v>#VALUE!</v>
      </c>
    </row>
    <row r="36" spans="2:61" ht="15">
      <c r="M36" s="130" t="s">
        <v>12480</v>
      </c>
      <c r="N36" s="131" t="s">
        <v>12481</v>
      </c>
      <c r="O36" s="128" t="s">
        <v>267</v>
      </c>
      <c r="P36" s="132" t="s">
        <v>9301</v>
      </c>
      <c r="Q36" s="347" t="s">
        <v>12201</v>
      </c>
      <c r="R36" s="128">
        <v>33</v>
      </c>
      <c r="S36" s="129">
        <v>3301</v>
      </c>
      <c r="T36" s="348" t="str">
        <f>IF(R36&lt;&gt;"",VLOOKUP(R36,'01_MASTER_KODE_WILAYAH'!H$1437:I$1470,2,FALSE),"")</f>
        <v>JAWA TENGAH</v>
      </c>
      <c r="U36" s="348" t="str">
        <f>IF(S36&lt;&gt;"",VLOOKUP(S36,'01_MASTER_KODE_WILAYAH'!D$5:F$1353,3,FALSE),"")</f>
        <v>CILACAP</v>
      </c>
      <c r="V36" s="349" t="str">
        <f t="shared" si="2"/>
        <v>2</v>
      </c>
      <c r="W36" s="145" t="e">
        <f t="shared" si="3"/>
        <v>#VALUE!</v>
      </c>
      <c r="X36" s="133" t="e">
        <f>COUNTIFS(A1_Individu_Data_Keadaan_SDMK!A$4:A$149931,M36,A1_Individu_Data_Keadaan_SDMK!R$4:R$149285,"01. Dokter")</f>
        <v>#VALUE!</v>
      </c>
      <c r="Y36" s="122">
        <f t="shared" si="4"/>
        <v>1</v>
      </c>
      <c r="Z36" s="134" t="e">
        <f t="shared" si="5"/>
        <v>#VALUE!</v>
      </c>
      <c r="AA36" s="134" t="e">
        <f t="shared" si="6"/>
        <v>#VALUE!</v>
      </c>
      <c r="AB36" s="133" t="e">
        <f>COUNTIFS(A1_Individu_Data_Keadaan_SDMK!A$4:A$149931,M36,A1_Individu_Data_Keadaan_SDMK!R$4:R$149285,"02. Dokter Gigi")</f>
        <v>#VALUE!</v>
      </c>
      <c r="AC36" s="122">
        <f t="shared" si="7"/>
        <v>1</v>
      </c>
      <c r="AD36" s="134" t="e">
        <f t="shared" si="8"/>
        <v>#VALUE!</v>
      </c>
      <c r="AE36" s="134" t="e">
        <f t="shared" si="9"/>
        <v>#VALUE!</v>
      </c>
      <c r="AF36" s="133" t="e">
        <f>COUNTIFS(A1_Individu_Data_Keadaan_SDMK!A$4:A$149931,M36,A1_Individu_Data_Keadaan_SDMK!Q$4:Q$149285,"03. KEPERAWATAN")</f>
        <v>#VALUE!</v>
      </c>
      <c r="AG36" s="135">
        <f t="shared" si="10"/>
        <v>5</v>
      </c>
      <c r="AH36" s="134" t="e">
        <f t="shared" si="11"/>
        <v>#VALUE!</v>
      </c>
      <c r="AI36" s="134" t="e">
        <f t="shared" si="12"/>
        <v>#VALUE!</v>
      </c>
      <c r="AJ36" s="133" t="e">
        <f>COUNTIFS(A1_Individu_Data_Keadaan_SDMK!A$4:A$149931,M36,A1_Individu_Data_Keadaan_SDMK!Q$4:Q$149285,"04. KEBIDANAN")</f>
        <v>#VALUE!</v>
      </c>
      <c r="AK36" s="135">
        <f t="shared" si="13"/>
        <v>4</v>
      </c>
      <c r="AL36" s="134" t="e">
        <f t="shared" si="14"/>
        <v>#VALUE!</v>
      </c>
      <c r="AM36" s="134" t="e">
        <f t="shared" si="15"/>
        <v>#VALUE!</v>
      </c>
      <c r="AN36" s="133" t="e">
        <f>COUNTIFS(A1_Individu_Data_Keadaan_SDMK!A$4:A$149931,M36,A1_Individu_Data_Keadaan_SDMK!Q$4:Q$149285,"05. KEFARMASIAN")</f>
        <v>#VALUE!</v>
      </c>
      <c r="AO36" s="135">
        <f t="shared" si="16"/>
        <v>1</v>
      </c>
      <c r="AP36" s="134" t="e">
        <f t="shared" si="17"/>
        <v>#VALUE!</v>
      </c>
      <c r="AQ36" s="134" t="e">
        <f t="shared" si="18"/>
        <v>#VALUE!</v>
      </c>
      <c r="AR36" s="133" t="e">
        <f>COUNTIFS(A1_Individu_Data_Keadaan_SDMK!A$4:A$149931,M36,A1_Individu_Data_Keadaan_SDMK!Q$4:Q$149285,"06. KESEHATAN MASYARAKAT")</f>
        <v>#VALUE!</v>
      </c>
      <c r="AS36" s="135">
        <f t="shared" si="19"/>
        <v>1</v>
      </c>
      <c r="AT36" s="134" t="e">
        <f t="shared" si="20"/>
        <v>#VALUE!</v>
      </c>
      <c r="AU36" s="134" t="e">
        <f t="shared" si="21"/>
        <v>#VALUE!</v>
      </c>
      <c r="AV36" s="133" t="e">
        <f>COUNTIFS(A1_Individu_Data_Keadaan_SDMK!A$4:A$149931,M36,A1_Individu_Data_Keadaan_SDMK!Q$4:Q$149285,"07. KESEHATAN LINGKUNGAN")</f>
        <v>#VALUE!</v>
      </c>
      <c r="AW36" s="135">
        <f t="shared" si="22"/>
        <v>1</v>
      </c>
      <c r="AX36" s="134" t="e">
        <f t="shared" si="23"/>
        <v>#VALUE!</v>
      </c>
      <c r="AY36" s="134" t="e">
        <f t="shared" si="24"/>
        <v>#VALUE!</v>
      </c>
      <c r="AZ36" s="133" t="e">
        <f>COUNTIFS(A1_Individu_Data_Keadaan_SDMK!A$4:A$149931,M36,A1_Individu_Data_Keadaan_SDMK!Q$4:Q$149285,"08. GIZI")</f>
        <v>#VALUE!</v>
      </c>
      <c r="BA36" s="135">
        <f t="shared" si="25"/>
        <v>1</v>
      </c>
      <c r="BB36" s="134" t="e">
        <f t="shared" si="26"/>
        <v>#VALUE!</v>
      </c>
      <c r="BC36" s="134" t="e">
        <f t="shared" si="27"/>
        <v>#VALUE!</v>
      </c>
      <c r="BD36" s="133" t="e">
        <f>COUNTIFS(A1_Individu_Data_Keadaan_SDMK!A$4:A$149931,M36,A1_Individu_Data_Keadaan_SDMK!R$4:R$149285,"03. Ahli Teknologi Laboratorium Medik")</f>
        <v>#VALUE!</v>
      </c>
      <c r="BE36" s="135">
        <f t="shared" si="28"/>
        <v>1</v>
      </c>
      <c r="BF36" s="134" t="e">
        <f t="shared" si="29"/>
        <v>#VALUE!</v>
      </c>
      <c r="BG36" s="134" t="e">
        <f t="shared" si="30"/>
        <v>#VALUE!</v>
      </c>
      <c r="BH36" s="139" t="e">
        <f t="shared" si="31"/>
        <v>#VALUE!</v>
      </c>
      <c r="BI36" s="139" t="e">
        <f t="shared" si="32"/>
        <v>#VALUE!</v>
      </c>
    </row>
    <row r="37" spans="2:61" ht="15">
      <c r="M37" s="130" t="s">
        <v>12482</v>
      </c>
      <c r="N37" s="131" t="s">
        <v>12483</v>
      </c>
      <c r="O37" s="128" t="s">
        <v>267</v>
      </c>
      <c r="P37" s="132" t="s">
        <v>9302</v>
      </c>
      <c r="Q37" s="347" t="s">
        <v>12201</v>
      </c>
      <c r="R37" s="128">
        <v>33</v>
      </c>
      <c r="S37" s="129">
        <v>3301</v>
      </c>
      <c r="T37" s="348" t="str">
        <f>IF(R37&lt;&gt;"",VLOOKUP(R37,'01_MASTER_KODE_WILAYAH'!H$1437:I$1470,2,FALSE),"")</f>
        <v>JAWA TENGAH</v>
      </c>
      <c r="U37" s="348" t="str">
        <f>IF(S37&lt;&gt;"",VLOOKUP(S37,'01_MASTER_KODE_WILAYAH'!D$5:F$1353,3,FALSE),"")</f>
        <v>CILACAP</v>
      </c>
      <c r="V37" s="349" t="str">
        <f t="shared" si="2"/>
        <v>1</v>
      </c>
      <c r="W37" s="145" t="e">
        <f t="shared" si="3"/>
        <v>#VALUE!</v>
      </c>
      <c r="X37" s="133" t="e">
        <f>COUNTIFS(A1_Individu_Data_Keadaan_SDMK!A$4:A$149931,M37,A1_Individu_Data_Keadaan_SDMK!R$4:R$149285,"01. Dokter")</f>
        <v>#VALUE!</v>
      </c>
      <c r="Y37" s="122">
        <f t="shared" si="4"/>
        <v>2</v>
      </c>
      <c r="Z37" s="134" t="e">
        <f t="shared" si="5"/>
        <v>#VALUE!</v>
      </c>
      <c r="AA37" s="134" t="e">
        <f t="shared" si="6"/>
        <v>#VALUE!</v>
      </c>
      <c r="AB37" s="133" t="e">
        <f>COUNTIFS(A1_Individu_Data_Keadaan_SDMK!A$4:A$149931,M37,A1_Individu_Data_Keadaan_SDMK!R$4:R$149285,"02. Dokter Gigi")</f>
        <v>#VALUE!</v>
      </c>
      <c r="AC37" s="122">
        <f t="shared" si="7"/>
        <v>1</v>
      </c>
      <c r="AD37" s="134" t="e">
        <f t="shared" si="8"/>
        <v>#VALUE!</v>
      </c>
      <c r="AE37" s="134" t="e">
        <f t="shared" si="9"/>
        <v>#VALUE!</v>
      </c>
      <c r="AF37" s="133" t="e">
        <f>COUNTIFS(A1_Individu_Data_Keadaan_SDMK!A$4:A$149931,M37,A1_Individu_Data_Keadaan_SDMK!Q$4:Q$149285,"03. KEPERAWATAN")</f>
        <v>#VALUE!</v>
      </c>
      <c r="AG37" s="135">
        <f t="shared" si="10"/>
        <v>8</v>
      </c>
      <c r="AH37" s="134" t="e">
        <f t="shared" si="11"/>
        <v>#VALUE!</v>
      </c>
      <c r="AI37" s="134" t="e">
        <f t="shared" si="12"/>
        <v>#VALUE!</v>
      </c>
      <c r="AJ37" s="133" t="e">
        <f>COUNTIFS(A1_Individu_Data_Keadaan_SDMK!A$4:A$149931,M37,A1_Individu_Data_Keadaan_SDMK!Q$4:Q$149285,"04. KEBIDANAN")</f>
        <v>#VALUE!</v>
      </c>
      <c r="AK37" s="135">
        <f t="shared" si="13"/>
        <v>7</v>
      </c>
      <c r="AL37" s="134" t="e">
        <f t="shared" si="14"/>
        <v>#VALUE!</v>
      </c>
      <c r="AM37" s="134" t="e">
        <f t="shared" si="15"/>
        <v>#VALUE!</v>
      </c>
      <c r="AN37" s="133" t="e">
        <f>COUNTIFS(A1_Individu_Data_Keadaan_SDMK!A$4:A$149931,M37,A1_Individu_Data_Keadaan_SDMK!Q$4:Q$149285,"05. KEFARMASIAN")</f>
        <v>#VALUE!</v>
      </c>
      <c r="AO37" s="135">
        <f t="shared" si="16"/>
        <v>1</v>
      </c>
      <c r="AP37" s="134" t="e">
        <f t="shared" si="17"/>
        <v>#VALUE!</v>
      </c>
      <c r="AQ37" s="134" t="e">
        <f t="shared" si="18"/>
        <v>#VALUE!</v>
      </c>
      <c r="AR37" s="133" t="e">
        <f>COUNTIFS(A1_Individu_Data_Keadaan_SDMK!A$4:A$149931,M37,A1_Individu_Data_Keadaan_SDMK!Q$4:Q$149285,"06. KESEHATAN MASYARAKAT")</f>
        <v>#VALUE!</v>
      </c>
      <c r="AS37" s="135">
        <f t="shared" si="19"/>
        <v>1</v>
      </c>
      <c r="AT37" s="134" t="e">
        <f t="shared" si="20"/>
        <v>#VALUE!</v>
      </c>
      <c r="AU37" s="134" t="e">
        <f t="shared" si="21"/>
        <v>#VALUE!</v>
      </c>
      <c r="AV37" s="133" t="e">
        <f>COUNTIFS(A1_Individu_Data_Keadaan_SDMK!A$4:A$149931,M37,A1_Individu_Data_Keadaan_SDMK!Q$4:Q$149285,"07. KESEHATAN LINGKUNGAN")</f>
        <v>#VALUE!</v>
      </c>
      <c r="AW37" s="135">
        <f t="shared" si="22"/>
        <v>1</v>
      </c>
      <c r="AX37" s="134" t="e">
        <f t="shared" si="23"/>
        <v>#VALUE!</v>
      </c>
      <c r="AY37" s="134" t="e">
        <f t="shared" si="24"/>
        <v>#VALUE!</v>
      </c>
      <c r="AZ37" s="133" t="e">
        <f>COUNTIFS(A1_Individu_Data_Keadaan_SDMK!A$4:A$149931,M37,A1_Individu_Data_Keadaan_SDMK!Q$4:Q$149285,"08. GIZI")</f>
        <v>#VALUE!</v>
      </c>
      <c r="BA37" s="135">
        <f t="shared" si="25"/>
        <v>2</v>
      </c>
      <c r="BB37" s="134" t="e">
        <f t="shared" si="26"/>
        <v>#VALUE!</v>
      </c>
      <c r="BC37" s="134" t="e">
        <f t="shared" si="27"/>
        <v>#VALUE!</v>
      </c>
      <c r="BD37" s="133" t="e">
        <f>COUNTIFS(A1_Individu_Data_Keadaan_SDMK!A$4:A$149931,M37,A1_Individu_Data_Keadaan_SDMK!R$4:R$149285,"03. Ahli Teknologi Laboratorium Medik")</f>
        <v>#VALUE!</v>
      </c>
      <c r="BE37" s="135">
        <f t="shared" si="28"/>
        <v>1</v>
      </c>
      <c r="BF37" s="134" t="e">
        <f t="shared" si="29"/>
        <v>#VALUE!</v>
      </c>
      <c r="BG37" s="134" t="e">
        <f t="shared" si="30"/>
        <v>#VALUE!</v>
      </c>
      <c r="BH37" s="139" t="e">
        <f t="shared" si="31"/>
        <v>#VALUE!</v>
      </c>
      <c r="BI37" s="139" t="e">
        <f t="shared" si="32"/>
        <v>#VALUE!</v>
      </c>
    </row>
    <row r="38" spans="2:61" ht="15">
      <c r="M38" s="130" t="s">
        <v>12484</v>
      </c>
      <c r="N38" s="131" t="s">
        <v>12485</v>
      </c>
      <c r="O38" s="128" t="s">
        <v>267</v>
      </c>
      <c r="P38" s="132" t="s">
        <v>9302</v>
      </c>
      <c r="Q38" s="347" t="s">
        <v>12201</v>
      </c>
      <c r="R38" s="128">
        <v>33</v>
      </c>
      <c r="S38" s="129">
        <v>3301</v>
      </c>
      <c r="T38" s="348" t="str">
        <f>IF(R38&lt;&gt;"",VLOOKUP(R38,'01_MASTER_KODE_WILAYAH'!H$1437:I$1470,2,FALSE),"")</f>
        <v>JAWA TENGAH</v>
      </c>
      <c r="U38" s="348" t="str">
        <f>IF(S38&lt;&gt;"",VLOOKUP(S38,'01_MASTER_KODE_WILAYAH'!D$5:F$1353,3,FALSE),"")</f>
        <v>CILACAP</v>
      </c>
      <c r="V38" s="349" t="str">
        <f t="shared" si="2"/>
        <v>1</v>
      </c>
      <c r="W38" s="145" t="e">
        <f t="shared" si="3"/>
        <v>#VALUE!</v>
      </c>
      <c r="X38" s="133" t="e">
        <f>COUNTIFS(A1_Individu_Data_Keadaan_SDMK!A$4:A$149931,M38,A1_Individu_Data_Keadaan_SDMK!R$4:R$149285,"01. Dokter")</f>
        <v>#VALUE!</v>
      </c>
      <c r="Y38" s="122">
        <f t="shared" si="4"/>
        <v>2</v>
      </c>
      <c r="Z38" s="134" t="e">
        <f t="shared" si="5"/>
        <v>#VALUE!</v>
      </c>
      <c r="AA38" s="134" t="e">
        <f t="shared" si="6"/>
        <v>#VALUE!</v>
      </c>
      <c r="AB38" s="133" t="e">
        <f>COUNTIFS(A1_Individu_Data_Keadaan_SDMK!A$4:A$149931,M38,A1_Individu_Data_Keadaan_SDMK!R$4:R$149285,"02. Dokter Gigi")</f>
        <v>#VALUE!</v>
      </c>
      <c r="AC38" s="122">
        <f t="shared" si="7"/>
        <v>1</v>
      </c>
      <c r="AD38" s="134" t="e">
        <f t="shared" si="8"/>
        <v>#VALUE!</v>
      </c>
      <c r="AE38" s="134" t="e">
        <f t="shared" si="9"/>
        <v>#VALUE!</v>
      </c>
      <c r="AF38" s="133" t="e">
        <f>COUNTIFS(A1_Individu_Data_Keadaan_SDMK!A$4:A$149931,M38,A1_Individu_Data_Keadaan_SDMK!Q$4:Q$149285,"03. KEPERAWATAN")</f>
        <v>#VALUE!</v>
      </c>
      <c r="AG38" s="135">
        <f t="shared" si="10"/>
        <v>8</v>
      </c>
      <c r="AH38" s="134" t="e">
        <f t="shared" si="11"/>
        <v>#VALUE!</v>
      </c>
      <c r="AI38" s="134" t="e">
        <f t="shared" si="12"/>
        <v>#VALUE!</v>
      </c>
      <c r="AJ38" s="133" t="e">
        <f>COUNTIFS(A1_Individu_Data_Keadaan_SDMK!A$4:A$149931,M38,A1_Individu_Data_Keadaan_SDMK!Q$4:Q$149285,"04. KEBIDANAN")</f>
        <v>#VALUE!</v>
      </c>
      <c r="AK38" s="135">
        <f t="shared" si="13"/>
        <v>7</v>
      </c>
      <c r="AL38" s="134" t="e">
        <f t="shared" si="14"/>
        <v>#VALUE!</v>
      </c>
      <c r="AM38" s="134" t="e">
        <f t="shared" si="15"/>
        <v>#VALUE!</v>
      </c>
      <c r="AN38" s="133" t="e">
        <f>COUNTIFS(A1_Individu_Data_Keadaan_SDMK!A$4:A$149931,M38,A1_Individu_Data_Keadaan_SDMK!Q$4:Q$149285,"05. KEFARMASIAN")</f>
        <v>#VALUE!</v>
      </c>
      <c r="AO38" s="135">
        <f t="shared" si="16"/>
        <v>1</v>
      </c>
      <c r="AP38" s="134" t="e">
        <f t="shared" si="17"/>
        <v>#VALUE!</v>
      </c>
      <c r="AQ38" s="134" t="e">
        <f t="shared" si="18"/>
        <v>#VALUE!</v>
      </c>
      <c r="AR38" s="133" t="e">
        <f>COUNTIFS(A1_Individu_Data_Keadaan_SDMK!A$4:A$149931,M38,A1_Individu_Data_Keadaan_SDMK!Q$4:Q$149285,"06. KESEHATAN MASYARAKAT")</f>
        <v>#VALUE!</v>
      </c>
      <c r="AS38" s="135">
        <f t="shared" si="19"/>
        <v>1</v>
      </c>
      <c r="AT38" s="134" t="e">
        <f t="shared" si="20"/>
        <v>#VALUE!</v>
      </c>
      <c r="AU38" s="134" t="e">
        <f t="shared" si="21"/>
        <v>#VALUE!</v>
      </c>
      <c r="AV38" s="133" t="e">
        <f>COUNTIFS(A1_Individu_Data_Keadaan_SDMK!A$4:A$149931,M38,A1_Individu_Data_Keadaan_SDMK!Q$4:Q$149285,"07. KESEHATAN LINGKUNGAN")</f>
        <v>#VALUE!</v>
      </c>
      <c r="AW38" s="135">
        <f t="shared" si="22"/>
        <v>1</v>
      </c>
      <c r="AX38" s="134" t="e">
        <f t="shared" si="23"/>
        <v>#VALUE!</v>
      </c>
      <c r="AY38" s="134" t="e">
        <f t="shared" si="24"/>
        <v>#VALUE!</v>
      </c>
      <c r="AZ38" s="133" t="e">
        <f>COUNTIFS(A1_Individu_Data_Keadaan_SDMK!A$4:A$149931,M38,A1_Individu_Data_Keadaan_SDMK!Q$4:Q$149285,"08. GIZI")</f>
        <v>#VALUE!</v>
      </c>
      <c r="BA38" s="135">
        <f t="shared" si="25"/>
        <v>2</v>
      </c>
      <c r="BB38" s="134" t="e">
        <f t="shared" si="26"/>
        <v>#VALUE!</v>
      </c>
      <c r="BC38" s="134" t="e">
        <f t="shared" si="27"/>
        <v>#VALUE!</v>
      </c>
      <c r="BD38" s="133" t="e">
        <f>COUNTIFS(A1_Individu_Data_Keadaan_SDMK!A$4:A$149931,M38,A1_Individu_Data_Keadaan_SDMK!R$4:R$149285,"03. Ahli Teknologi Laboratorium Medik")</f>
        <v>#VALUE!</v>
      </c>
      <c r="BE38" s="135">
        <f t="shared" si="28"/>
        <v>1</v>
      </c>
      <c r="BF38" s="134" t="e">
        <f t="shared" si="29"/>
        <v>#VALUE!</v>
      </c>
      <c r="BG38" s="134" t="e">
        <f t="shared" si="30"/>
        <v>#VALUE!</v>
      </c>
      <c r="BH38" s="139" t="e">
        <f t="shared" si="31"/>
        <v>#VALUE!</v>
      </c>
      <c r="BI38" s="139" t="e">
        <f t="shared" si="32"/>
        <v>#VALUE!</v>
      </c>
    </row>
    <row r="39" spans="2:61" ht="15">
      <c r="M39" s="130" t="s">
        <v>12486</v>
      </c>
      <c r="N39" s="131" t="s">
        <v>12487</v>
      </c>
      <c r="O39" s="128" t="s">
        <v>267</v>
      </c>
      <c r="P39" s="132" t="s">
        <v>9301</v>
      </c>
      <c r="Q39" s="347" t="s">
        <v>12201</v>
      </c>
      <c r="R39" s="128">
        <v>33</v>
      </c>
      <c r="S39" s="129">
        <v>3301</v>
      </c>
      <c r="T39" s="348" t="str">
        <f>IF(R39&lt;&gt;"",VLOOKUP(R39,'01_MASTER_KODE_WILAYAH'!H$1437:I$1470,2,FALSE),"")</f>
        <v>JAWA TENGAH</v>
      </c>
      <c r="U39" s="348" t="str">
        <f>IF(S39&lt;&gt;"",VLOOKUP(S39,'01_MASTER_KODE_WILAYAH'!D$5:F$1353,3,FALSE),"")</f>
        <v>CILACAP</v>
      </c>
      <c r="V39" s="349" t="str">
        <f t="shared" si="2"/>
        <v>2</v>
      </c>
      <c r="W39" s="145" t="e">
        <f t="shared" si="3"/>
        <v>#VALUE!</v>
      </c>
      <c r="X39" s="133" t="e">
        <f>COUNTIFS(A1_Individu_Data_Keadaan_SDMK!A$4:A$149931,M39,A1_Individu_Data_Keadaan_SDMK!R$4:R$149285,"01. Dokter")</f>
        <v>#VALUE!</v>
      </c>
      <c r="Y39" s="122">
        <f t="shared" si="4"/>
        <v>1</v>
      </c>
      <c r="Z39" s="134" t="e">
        <f t="shared" si="5"/>
        <v>#VALUE!</v>
      </c>
      <c r="AA39" s="134" t="e">
        <f t="shared" si="6"/>
        <v>#VALUE!</v>
      </c>
      <c r="AB39" s="133" t="e">
        <f>COUNTIFS(A1_Individu_Data_Keadaan_SDMK!A$4:A$149931,M39,A1_Individu_Data_Keadaan_SDMK!R$4:R$149285,"02. Dokter Gigi")</f>
        <v>#VALUE!</v>
      </c>
      <c r="AC39" s="122">
        <f t="shared" si="7"/>
        <v>1</v>
      </c>
      <c r="AD39" s="134" t="e">
        <f t="shared" si="8"/>
        <v>#VALUE!</v>
      </c>
      <c r="AE39" s="134" t="e">
        <f t="shared" si="9"/>
        <v>#VALUE!</v>
      </c>
      <c r="AF39" s="133" t="e">
        <f>COUNTIFS(A1_Individu_Data_Keadaan_SDMK!A$4:A$149931,M39,A1_Individu_Data_Keadaan_SDMK!Q$4:Q$149285,"03. KEPERAWATAN")</f>
        <v>#VALUE!</v>
      </c>
      <c r="AG39" s="135">
        <f t="shared" si="10"/>
        <v>5</v>
      </c>
      <c r="AH39" s="134" t="e">
        <f t="shared" si="11"/>
        <v>#VALUE!</v>
      </c>
      <c r="AI39" s="134" t="e">
        <f t="shared" si="12"/>
        <v>#VALUE!</v>
      </c>
      <c r="AJ39" s="133" t="e">
        <f>COUNTIFS(A1_Individu_Data_Keadaan_SDMK!A$4:A$149931,M39,A1_Individu_Data_Keadaan_SDMK!Q$4:Q$149285,"04. KEBIDANAN")</f>
        <v>#VALUE!</v>
      </c>
      <c r="AK39" s="135">
        <f t="shared" si="13"/>
        <v>4</v>
      </c>
      <c r="AL39" s="134" t="e">
        <f t="shared" si="14"/>
        <v>#VALUE!</v>
      </c>
      <c r="AM39" s="134" t="e">
        <f t="shared" si="15"/>
        <v>#VALUE!</v>
      </c>
      <c r="AN39" s="133" t="e">
        <f>COUNTIFS(A1_Individu_Data_Keadaan_SDMK!A$4:A$149931,M39,A1_Individu_Data_Keadaan_SDMK!Q$4:Q$149285,"05. KEFARMASIAN")</f>
        <v>#VALUE!</v>
      </c>
      <c r="AO39" s="135">
        <f t="shared" si="16"/>
        <v>1</v>
      </c>
      <c r="AP39" s="134" t="e">
        <f t="shared" si="17"/>
        <v>#VALUE!</v>
      </c>
      <c r="AQ39" s="134" t="e">
        <f t="shared" si="18"/>
        <v>#VALUE!</v>
      </c>
      <c r="AR39" s="133" t="e">
        <f>COUNTIFS(A1_Individu_Data_Keadaan_SDMK!A$4:A$149931,M39,A1_Individu_Data_Keadaan_SDMK!Q$4:Q$149285,"06. KESEHATAN MASYARAKAT")</f>
        <v>#VALUE!</v>
      </c>
      <c r="AS39" s="135">
        <f t="shared" si="19"/>
        <v>1</v>
      </c>
      <c r="AT39" s="134" t="e">
        <f t="shared" si="20"/>
        <v>#VALUE!</v>
      </c>
      <c r="AU39" s="134" t="e">
        <f t="shared" si="21"/>
        <v>#VALUE!</v>
      </c>
      <c r="AV39" s="133" t="e">
        <f>COUNTIFS(A1_Individu_Data_Keadaan_SDMK!A$4:A$149931,M39,A1_Individu_Data_Keadaan_SDMK!Q$4:Q$149285,"07. KESEHATAN LINGKUNGAN")</f>
        <v>#VALUE!</v>
      </c>
      <c r="AW39" s="135">
        <f t="shared" si="22"/>
        <v>1</v>
      </c>
      <c r="AX39" s="134" t="e">
        <f t="shared" si="23"/>
        <v>#VALUE!</v>
      </c>
      <c r="AY39" s="134" t="e">
        <f t="shared" si="24"/>
        <v>#VALUE!</v>
      </c>
      <c r="AZ39" s="133" t="e">
        <f>COUNTIFS(A1_Individu_Data_Keadaan_SDMK!A$4:A$149931,M39,A1_Individu_Data_Keadaan_SDMK!Q$4:Q$149285,"08. GIZI")</f>
        <v>#VALUE!</v>
      </c>
      <c r="BA39" s="135">
        <f t="shared" si="25"/>
        <v>1</v>
      </c>
      <c r="BB39" s="134" t="e">
        <f t="shared" si="26"/>
        <v>#VALUE!</v>
      </c>
      <c r="BC39" s="134" t="e">
        <f t="shared" si="27"/>
        <v>#VALUE!</v>
      </c>
      <c r="BD39" s="133" t="e">
        <f>COUNTIFS(A1_Individu_Data_Keadaan_SDMK!A$4:A$149931,M39,A1_Individu_Data_Keadaan_SDMK!R$4:R$149285,"03. Ahli Teknologi Laboratorium Medik")</f>
        <v>#VALUE!</v>
      </c>
      <c r="BE39" s="135">
        <f t="shared" si="28"/>
        <v>1</v>
      </c>
      <c r="BF39" s="134" t="e">
        <f t="shared" si="29"/>
        <v>#VALUE!</v>
      </c>
      <c r="BG39" s="134" t="e">
        <f t="shared" si="30"/>
        <v>#VALUE!</v>
      </c>
      <c r="BH39" s="139" t="e">
        <f t="shared" si="31"/>
        <v>#VALUE!</v>
      </c>
      <c r="BI39" s="139" t="e">
        <f t="shared" si="32"/>
        <v>#VALUE!</v>
      </c>
    </row>
    <row r="40" spans="2:61" ht="15">
      <c r="M40" s="130" t="s">
        <v>12488</v>
      </c>
      <c r="N40" s="131" t="s">
        <v>12489</v>
      </c>
      <c r="O40" s="128" t="s">
        <v>267</v>
      </c>
      <c r="P40" s="132" t="s">
        <v>9301</v>
      </c>
      <c r="Q40" s="347" t="s">
        <v>12201</v>
      </c>
      <c r="R40" s="128">
        <v>33</v>
      </c>
      <c r="S40" s="129">
        <v>3301</v>
      </c>
      <c r="T40" s="348" t="str">
        <f>IF(R40&lt;&gt;"",VLOOKUP(R40,'01_MASTER_KODE_WILAYAH'!H$1437:I$1470,2,FALSE),"")</f>
        <v>JAWA TENGAH</v>
      </c>
      <c r="U40" s="348" t="str">
        <f>IF(S40&lt;&gt;"",VLOOKUP(S40,'01_MASTER_KODE_WILAYAH'!D$5:F$1353,3,FALSE),"")</f>
        <v>CILACAP</v>
      </c>
      <c r="V40" s="349" t="str">
        <f t="shared" si="2"/>
        <v>2</v>
      </c>
      <c r="W40" s="145" t="e">
        <f t="shared" si="3"/>
        <v>#VALUE!</v>
      </c>
      <c r="X40" s="133" t="e">
        <f>COUNTIFS(A1_Individu_Data_Keadaan_SDMK!A$4:A$149931,M40,A1_Individu_Data_Keadaan_SDMK!R$4:R$149285,"01. Dokter")</f>
        <v>#VALUE!</v>
      </c>
      <c r="Y40" s="122">
        <f t="shared" si="4"/>
        <v>1</v>
      </c>
      <c r="Z40" s="134" t="e">
        <f t="shared" si="5"/>
        <v>#VALUE!</v>
      </c>
      <c r="AA40" s="134" t="e">
        <f t="shared" si="6"/>
        <v>#VALUE!</v>
      </c>
      <c r="AB40" s="133" t="e">
        <f>COUNTIFS(A1_Individu_Data_Keadaan_SDMK!A$4:A$149931,M40,A1_Individu_Data_Keadaan_SDMK!R$4:R$149285,"02. Dokter Gigi")</f>
        <v>#VALUE!</v>
      </c>
      <c r="AC40" s="122">
        <f t="shared" si="7"/>
        <v>1</v>
      </c>
      <c r="AD40" s="134" t="e">
        <f t="shared" si="8"/>
        <v>#VALUE!</v>
      </c>
      <c r="AE40" s="134" t="e">
        <f t="shared" si="9"/>
        <v>#VALUE!</v>
      </c>
      <c r="AF40" s="133" t="e">
        <f>COUNTIFS(A1_Individu_Data_Keadaan_SDMK!A$4:A$149931,M40,A1_Individu_Data_Keadaan_SDMK!Q$4:Q$149285,"03. KEPERAWATAN")</f>
        <v>#VALUE!</v>
      </c>
      <c r="AG40" s="135">
        <f t="shared" si="10"/>
        <v>5</v>
      </c>
      <c r="AH40" s="134" t="e">
        <f t="shared" si="11"/>
        <v>#VALUE!</v>
      </c>
      <c r="AI40" s="134" t="e">
        <f t="shared" si="12"/>
        <v>#VALUE!</v>
      </c>
      <c r="AJ40" s="133" t="e">
        <f>COUNTIFS(A1_Individu_Data_Keadaan_SDMK!A$4:A$149931,M40,A1_Individu_Data_Keadaan_SDMK!Q$4:Q$149285,"04. KEBIDANAN")</f>
        <v>#VALUE!</v>
      </c>
      <c r="AK40" s="135">
        <f t="shared" si="13"/>
        <v>4</v>
      </c>
      <c r="AL40" s="134" t="e">
        <f t="shared" si="14"/>
        <v>#VALUE!</v>
      </c>
      <c r="AM40" s="134" t="e">
        <f t="shared" si="15"/>
        <v>#VALUE!</v>
      </c>
      <c r="AN40" s="133" t="e">
        <f>COUNTIFS(A1_Individu_Data_Keadaan_SDMK!A$4:A$149931,M40,A1_Individu_Data_Keadaan_SDMK!Q$4:Q$149285,"05. KEFARMASIAN")</f>
        <v>#VALUE!</v>
      </c>
      <c r="AO40" s="135">
        <f t="shared" si="16"/>
        <v>1</v>
      </c>
      <c r="AP40" s="134" t="e">
        <f t="shared" si="17"/>
        <v>#VALUE!</v>
      </c>
      <c r="AQ40" s="134" t="e">
        <f t="shared" si="18"/>
        <v>#VALUE!</v>
      </c>
      <c r="AR40" s="133" t="e">
        <f>COUNTIFS(A1_Individu_Data_Keadaan_SDMK!A$4:A$149931,M40,A1_Individu_Data_Keadaan_SDMK!Q$4:Q$149285,"06. KESEHATAN MASYARAKAT")</f>
        <v>#VALUE!</v>
      </c>
      <c r="AS40" s="135">
        <f t="shared" si="19"/>
        <v>1</v>
      </c>
      <c r="AT40" s="134" t="e">
        <f t="shared" si="20"/>
        <v>#VALUE!</v>
      </c>
      <c r="AU40" s="134" t="e">
        <f t="shared" si="21"/>
        <v>#VALUE!</v>
      </c>
      <c r="AV40" s="133" t="e">
        <f>COUNTIFS(A1_Individu_Data_Keadaan_SDMK!A$4:A$149931,M40,A1_Individu_Data_Keadaan_SDMK!Q$4:Q$149285,"07. KESEHATAN LINGKUNGAN")</f>
        <v>#VALUE!</v>
      </c>
      <c r="AW40" s="135">
        <f t="shared" si="22"/>
        <v>1</v>
      </c>
      <c r="AX40" s="134" t="e">
        <f t="shared" si="23"/>
        <v>#VALUE!</v>
      </c>
      <c r="AY40" s="134" t="e">
        <f t="shared" si="24"/>
        <v>#VALUE!</v>
      </c>
      <c r="AZ40" s="133" t="e">
        <f>COUNTIFS(A1_Individu_Data_Keadaan_SDMK!A$4:A$149931,M40,A1_Individu_Data_Keadaan_SDMK!Q$4:Q$149285,"08. GIZI")</f>
        <v>#VALUE!</v>
      </c>
      <c r="BA40" s="135">
        <f t="shared" si="25"/>
        <v>1</v>
      </c>
      <c r="BB40" s="134" t="e">
        <f t="shared" si="26"/>
        <v>#VALUE!</v>
      </c>
      <c r="BC40" s="134" t="e">
        <f t="shared" si="27"/>
        <v>#VALUE!</v>
      </c>
      <c r="BD40" s="133" t="e">
        <f>COUNTIFS(A1_Individu_Data_Keadaan_SDMK!A$4:A$149931,M40,A1_Individu_Data_Keadaan_SDMK!R$4:R$149285,"03. Ahli Teknologi Laboratorium Medik")</f>
        <v>#VALUE!</v>
      </c>
      <c r="BE40" s="135">
        <f t="shared" si="28"/>
        <v>1</v>
      </c>
      <c r="BF40" s="134" t="e">
        <f t="shared" si="29"/>
        <v>#VALUE!</v>
      </c>
      <c r="BG40" s="134" t="e">
        <f t="shared" si="30"/>
        <v>#VALUE!</v>
      </c>
      <c r="BH40" s="139" t="e">
        <f t="shared" si="31"/>
        <v>#VALUE!</v>
      </c>
      <c r="BI40" s="139" t="e">
        <f t="shared" si="32"/>
        <v>#VALUE!</v>
      </c>
    </row>
    <row r="41" spans="2:61" ht="15">
      <c r="M41" s="130" t="s">
        <v>12490</v>
      </c>
      <c r="N41" s="131" t="s">
        <v>12491</v>
      </c>
      <c r="O41" s="128" t="s">
        <v>267</v>
      </c>
      <c r="P41" s="132" t="s">
        <v>9301</v>
      </c>
      <c r="Q41" s="347" t="s">
        <v>12201</v>
      </c>
      <c r="R41" s="128">
        <v>33</v>
      </c>
      <c r="S41" s="129">
        <v>3301</v>
      </c>
      <c r="T41" s="348" t="str">
        <f>IF(R41&lt;&gt;"",VLOOKUP(R41,'01_MASTER_KODE_WILAYAH'!H$1437:I$1470,2,FALSE),"")</f>
        <v>JAWA TENGAH</v>
      </c>
      <c r="U41" s="348" t="str">
        <f>IF(S41&lt;&gt;"",VLOOKUP(S41,'01_MASTER_KODE_WILAYAH'!D$5:F$1353,3,FALSE),"")</f>
        <v>CILACAP</v>
      </c>
      <c r="V41" s="349" t="str">
        <f t="shared" si="2"/>
        <v>2</v>
      </c>
      <c r="W41" s="145" t="e">
        <f t="shared" si="3"/>
        <v>#VALUE!</v>
      </c>
      <c r="X41" s="133" t="e">
        <f>COUNTIFS(A1_Individu_Data_Keadaan_SDMK!A$4:A$149931,M41,A1_Individu_Data_Keadaan_SDMK!R$4:R$149285,"01. Dokter")</f>
        <v>#VALUE!</v>
      </c>
      <c r="Y41" s="122">
        <f t="shared" si="4"/>
        <v>1</v>
      </c>
      <c r="Z41" s="134" t="e">
        <f t="shared" si="5"/>
        <v>#VALUE!</v>
      </c>
      <c r="AA41" s="134" t="e">
        <f t="shared" si="6"/>
        <v>#VALUE!</v>
      </c>
      <c r="AB41" s="133" t="e">
        <f>COUNTIFS(A1_Individu_Data_Keadaan_SDMK!A$4:A$149931,M41,A1_Individu_Data_Keadaan_SDMK!R$4:R$149285,"02. Dokter Gigi")</f>
        <v>#VALUE!</v>
      </c>
      <c r="AC41" s="122">
        <f t="shared" si="7"/>
        <v>1</v>
      </c>
      <c r="AD41" s="134" t="e">
        <f t="shared" si="8"/>
        <v>#VALUE!</v>
      </c>
      <c r="AE41" s="134" t="e">
        <f t="shared" si="9"/>
        <v>#VALUE!</v>
      </c>
      <c r="AF41" s="133" t="e">
        <f>COUNTIFS(A1_Individu_Data_Keadaan_SDMK!A$4:A$149931,M41,A1_Individu_Data_Keadaan_SDMK!Q$4:Q$149285,"03. KEPERAWATAN")</f>
        <v>#VALUE!</v>
      </c>
      <c r="AG41" s="135">
        <f t="shared" si="10"/>
        <v>5</v>
      </c>
      <c r="AH41" s="134" t="e">
        <f t="shared" si="11"/>
        <v>#VALUE!</v>
      </c>
      <c r="AI41" s="134" t="e">
        <f t="shared" si="12"/>
        <v>#VALUE!</v>
      </c>
      <c r="AJ41" s="133" t="e">
        <f>COUNTIFS(A1_Individu_Data_Keadaan_SDMK!A$4:A$149931,M41,A1_Individu_Data_Keadaan_SDMK!Q$4:Q$149285,"04. KEBIDANAN")</f>
        <v>#VALUE!</v>
      </c>
      <c r="AK41" s="135">
        <f t="shared" si="13"/>
        <v>4</v>
      </c>
      <c r="AL41" s="134" t="e">
        <f t="shared" si="14"/>
        <v>#VALUE!</v>
      </c>
      <c r="AM41" s="134" t="e">
        <f t="shared" si="15"/>
        <v>#VALUE!</v>
      </c>
      <c r="AN41" s="133" t="e">
        <f>COUNTIFS(A1_Individu_Data_Keadaan_SDMK!A$4:A$149931,M41,A1_Individu_Data_Keadaan_SDMK!Q$4:Q$149285,"05. KEFARMASIAN")</f>
        <v>#VALUE!</v>
      </c>
      <c r="AO41" s="135">
        <f t="shared" si="16"/>
        <v>1</v>
      </c>
      <c r="AP41" s="134" t="e">
        <f t="shared" si="17"/>
        <v>#VALUE!</v>
      </c>
      <c r="AQ41" s="134" t="e">
        <f t="shared" si="18"/>
        <v>#VALUE!</v>
      </c>
      <c r="AR41" s="133" t="e">
        <f>COUNTIFS(A1_Individu_Data_Keadaan_SDMK!A$4:A$149931,M41,A1_Individu_Data_Keadaan_SDMK!Q$4:Q$149285,"06. KESEHATAN MASYARAKAT")</f>
        <v>#VALUE!</v>
      </c>
      <c r="AS41" s="135">
        <f t="shared" si="19"/>
        <v>1</v>
      </c>
      <c r="AT41" s="134" t="e">
        <f t="shared" si="20"/>
        <v>#VALUE!</v>
      </c>
      <c r="AU41" s="134" t="e">
        <f t="shared" si="21"/>
        <v>#VALUE!</v>
      </c>
      <c r="AV41" s="133" t="e">
        <f>COUNTIFS(A1_Individu_Data_Keadaan_SDMK!A$4:A$149931,M41,A1_Individu_Data_Keadaan_SDMK!Q$4:Q$149285,"07. KESEHATAN LINGKUNGAN")</f>
        <v>#VALUE!</v>
      </c>
      <c r="AW41" s="135">
        <f t="shared" si="22"/>
        <v>1</v>
      </c>
      <c r="AX41" s="134" t="e">
        <f t="shared" si="23"/>
        <v>#VALUE!</v>
      </c>
      <c r="AY41" s="134" t="e">
        <f t="shared" si="24"/>
        <v>#VALUE!</v>
      </c>
      <c r="AZ41" s="133" t="e">
        <f>COUNTIFS(A1_Individu_Data_Keadaan_SDMK!A$4:A$149931,M41,A1_Individu_Data_Keadaan_SDMK!Q$4:Q$149285,"08. GIZI")</f>
        <v>#VALUE!</v>
      </c>
      <c r="BA41" s="135">
        <f t="shared" si="25"/>
        <v>1</v>
      </c>
      <c r="BB41" s="134" t="e">
        <f t="shared" si="26"/>
        <v>#VALUE!</v>
      </c>
      <c r="BC41" s="134" t="e">
        <f t="shared" si="27"/>
        <v>#VALUE!</v>
      </c>
      <c r="BD41" s="133" t="e">
        <f>COUNTIFS(A1_Individu_Data_Keadaan_SDMK!A$4:A$149931,M41,A1_Individu_Data_Keadaan_SDMK!R$4:R$149285,"03. Ahli Teknologi Laboratorium Medik")</f>
        <v>#VALUE!</v>
      </c>
      <c r="BE41" s="135">
        <f t="shared" si="28"/>
        <v>1</v>
      </c>
      <c r="BF41" s="134" t="e">
        <f t="shared" si="29"/>
        <v>#VALUE!</v>
      </c>
      <c r="BG41" s="134" t="e">
        <f t="shared" si="30"/>
        <v>#VALUE!</v>
      </c>
      <c r="BH41" s="139" t="e">
        <f t="shared" si="31"/>
        <v>#VALUE!</v>
      </c>
      <c r="BI41" s="139" t="e">
        <f t="shared" si="32"/>
        <v>#VALUE!</v>
      </c>
    </row>
    <row r="42" spans="2:61" ht="15">
      <c r="M42" s="130" t="s">
        <v>12492</v>
      </c>
      <c r="N42" s="131" t="s">
        <v>12493</v>
      </c>
      <c r="O42" s="128" t="s">
        <v>267</v>
      </c>
      <c r="P42" s="132" t="s">
        <v>9301</v>
      </c>
      <c r="Q42" s="347" t="s">
        <v>12201</v>
      </c>
      <c r="R42" s="128">
        <v>33</v>
      </c>
      <c r="S42" s="129">
        <v>3301</v>
      </c>
      <c r="T42" s="348" t="str">
        <f>IF(R42&lt;&gt;"",VLOOKUP(R42,'01_MASTER_KODE_WILAYAH'!H$1437:I$1470,2,FALSE),"")</f>
        <v>JAWA TENGAH</v>
      </c>
      <c r="U42" s="348" t="str">
        <f>IF(S42&lt;&gt;"",VLOOKUP(S42,'01_MASTER_KODE_WILAYAH'!D$5:F$1353,3,FALSE),"")</f>
        <v>CILACAP</v>
      </c>
      <c r="V42" s="349" t="str">
        <f t="shared" si="2"/>
        <v>2</v>
      </c>
      <c r="W42" s="145" t="e">
        <f t="shared" si="3"/>
        <v>#VALUE!</v>
      </c>
      <c r="X42" s="133" t="e">
        <f>COUNTIFS(A1_Individu_Data_Keadaan_SDMK!A$4:A$149931,M42,A1_Individu_Data_Keadaan_SDMK!R$4:R$149285,"01. Dokter")</f>
        <v>#VALUE!</v>
      </c>
      <c r="Y42" s="122">
        <f t="shared" si="4"/>
        <v>1</v>
      </c>
      <c r="Z42" s="134" t="e">
        <f t="shared" si="5"/>
        <v>#VALUE!</v>
      </c>
      <c r="AA42" s="134" t="e">
        <f t="shared" si="6"/>
        <v>#VALUE!</v>
      </c>
      <c r="AB42" s="133" t="e">
        <f>COUNTIFS(A1_Individu_Data_Keadaan_SDMK!A$4:A$149931,M42,A1_Individu_Data_Keadaan_SDMK!R$4:R$149285,"02. Dokter Gigi")</f>
        <v>#VALUE!</v>
      </c>
      <c r="AC42" s="122">
        <f t="shared" si="7"/>
        <v>1</v>
      </c>
      <c r="AD42" s="134" t="e">
        <f t="shared" si="8"/>
        <v>#VALUE!</v>
      </c>
      <c r="AE42" s="134" t="e">
        <f t="shared" si="9"/>
        <v>#VALUE!</v>
      </c>
      <c r="AF42" s="133" t="e">
        <f>COUNTIFS(A1_Individu_Data_Keadaan_SDMK!A$4:A$149931,M42,A1_Individu_Data_Keadaan_SDMK!Q$4:Q$149285,"03. KEPERAWATAN")</f>
        <v>#VALUE!</v>
      </c>
      <c r="AG42" s="135">
        <f t="shared" si="10"/>
        <v>5</v>
      </c>
      <c r="AH42" s="134" t="e">
        <f t="shared" si="11"/>
        <v>#VALUE!</v>
      </c>
      <c r="AI42" s="134" t="e">
        <f t="shared" si="12"/>
        <v>#VALUE!</v>
      </c>
      <c r="AJ42" s="133" t="e">
        <f>COUNTIFS(A1_Individu_Data_Keadaan_SDMK!A$4:A$149931,M42,A1_Individu_Data_Keadaan_SDMK!Q$4:Q$149285,"04. KEBIDANAN")</f>
        <v>#VALUE!</v>
      </c>
      <c r="AK42" s="135">
        <f t="shared" si="13"/>
        <v>4</v>
      </c>
      <c r="AL42" s="134" t="e">
        <f t="shared" si="14"/>
        <v>#VALUE!</v>
      </c>
      <c r="AM42" s="134" t="e">
        <f t="shared" si="15"/>
        <v>#VALUE!</v>
      </c>
      <c r="AN42" s="133" t="e">
        <f>COUNTIFS(A1_Individu_Data_Keadaan_SDMK!A$4:A$149931,M42,A1_Individu_Data_Keadaan_SDMK!Q$4:Q$149285,"05. KEFARMASIAN")</f>
        <v>#VALUE!</v>
      </c>
      <c r="AO42" s="135">
        <f t="shared" si="16"/>
        <v>1</v>
      </c>
      <c r="AP42" s="134" t="e">
        <f t="shared" si="17"/>
        <v>#VALUE!</v>
      </c>
      <c r="AQ42" s="134" t="e">
        <f t="shared" si="18"/>
        <v>#VALUE!</v>
      </c>
      <c r="AR42" s="133" t="e">
        <f>COUNTIFS(A1_Individu_Data_Keadaan_SDMK!A$4:A$149931,M42,A1_Individu_Data_Keadaan_SDMK!Q$4:Q$149285,"06. KESEHATAN MASYARAKAT")</f>
        <v>#VALUE!</v>
      </c>
      <c r="AS42" s="135">
        <f t="shared" si="19"/>
        <v>1</v>
      </c>
      <c r="AT42" s="134" t="e">
        <f t="shared" si="20"/>
        <v>#VALUE!</v>
      </c>
      <c r="AU42" s="134" t="e">
        <f t="shared" si="21"/>
        <v>#VALUE!</v>
      </c>
      <c r="AV42" s="133" t="e">
        <f>COUNTIFS(A1_Individu_Data_Keadaan_SDMK!A$4:A$149931,M42,A1_Individu_Data_Keadaan_SDMK!Q$4:Q$149285,"07. KESEHATAN LINGKUNGAN")</f>
        <v>#VALUE!</v>
      </c>
      <c r="AW42" s="135">
        <f t="shared" si="22"/>
        <v>1</v>
      </c>
      <c r="AX42" s="134" t="e">
        <f t="shared" si="23"/>
        <v>#VALUE!</v>
      </c>
      <c r="AY42" s="134" t="e">
        <f t="shared" si="24"/>
        <v>#VALUE!</v>
      </c>
      <c r="AZ42" s="133" t="e">
        <f>COUNTIFS(A1_Individu_Data_Keadaan_SDMK!A$4:A$149931,M42,A1_Individu_Data_Keadaan_SDMK!Q$4:Q$149285,"08. GIZI")</f>
        <v>#VALUE!</v>
      </c>
      <c r="BA42" s="135">
        <f t="shared" si="25"/>
        <v>1</v>
      </c>
      <c r="BB42" s="134" t="e">
        <f t="shared" si="26"/>
        <v>#VALUE!</v>
      </c>
      <c r="BC42" s="134" t="e">
        <f t="shared" si="27"/>
        <v>#VALUE!</v>
      </c>
      <c r="BD42" s="133" t="e">
        <f>COUNTIFS(A1_Individu_Data_Keadaan_SDMK!A$4:A$149931,M42,A1_Individu_Data_Keadaan_SDMK!R$4:R$149285,"03. Ahli Teknologi Laboratorium Medik")</f>
        <v>#VALUE!</v>
      </c>
      <c r="BE42" s="135">
        <f t="shared" si="28"/>
        <v>1</v>
      </c>
      <c r="BF42" s="134" t="e">
        <f t="shared" si="29"/>
        <v>#VALUE!</v>
      </c>
      <c r="BG42" s="134" t="e">
        <f t="shared" si="30"/>
        <v>#VALUE!</v>
      </c>
      <c r="BH42" s="139" t="e">
        <f t="shared" si="31"/>
        <v>#VALUE!</v>
      </c>
      <c r="BI42" s="139" t="e">
        <f t="shared" si="32"/>
        <v>#VALUE!</v>
      </c>
    </row>
    <row r="43" spans="2:61" ht="15">
      <c r="M43" s="130" t="s">
        <v>12494</v>
      </c>
      <c r="N43" s="131" t="s">
        <v>12495</v>
      </c>
      <c r="O43" s="128" t="s">
        <v>267</v>
      </c>
      <c r="P43" s="132" t="s">
        <v>9301</v>
      </c>
      <c r="Q43" s="347" t="s">
        <v>12201</v>
      </c>
      <c r="R43" s="128">
        <v>33</v>
      </c>
      <c r="S43" s="129">
        <v>3301</v>
      </c>
      <c r="T43" s="348" t="str">
        <f>IF(R43&lt;&gt;"",VLOOKUP(R43,'01_MASTER_KODE_WILAYAH'!H$1437:I$1470,2,FALSE),"")</f>
        <v>JAWA TENGAH</v>
      </c>
      <c r="U43" s="348" t="str">
        <f>IF(S43&lt;&gt;"",VLOOKUP(S43,'01_MASTER_KODE_WILAYAH'!D$5:F$1353,3,FALSE),"")</f>
        <v>CILACAP</v>
      </c>
      <c r="V43" s="349" t="str">
        <f t="shared" si="2"/>
        <v>2</v>
      </c>
      <c r="W43" s="145" t="e">
        <f t="shared" si="3"/>
        <v>#VALUE!</v>
      </c>
      <c r="X43" s="133" t="e">
        <f>COUNTIFS(A1_Individu_Data_Keadaan_SDMK!A$4:A$149931,M43,A1_Individu_Data_Keadaan_SDMK!R$4:R$149285,"01. Dokter")</f>
        <v>#VALUE!</v>
      </c>
      <c r="Y43" s="122">
        <f t="shared" si="4"/>
        <v>1</v>
      </c>
      <c r="Z43" s="134" t="e">
        <f t="shared" si="5"/>
        <v>#VALUE!</v>
      </c>
      <c r="AA43" s="134" t="e">
        <f t="shared" si="6"/>
        <v>#VALUE!</v>
      </c>
      <c r="AB43" s="133" t="e">
        <f>COUNTIFS(A1_Individu_Data_Keadaan_SDMK!A$4:A$149931,M43,A1_Individu_Data_Keadaan_SDMK!R$4:R$149285,"02. Dokter Gigi")</f>
        <v>#VALUE!</v>
      </c>
      <c r="AC43" s="122">
        <f t="shared" si="7"/>
        <v>1</v>
      </c>
      <c r="AD43" s="134" t="e">
        <f t="shared" si="8"/>
        <v>#VALUE!</v>
      </c>
      <c r="AE43" s="134" t="e">
        <f t="shared" si="9"/>
        <v>#VALUE!</v>
      </c>
      <c r="AF43" s="133" t="e">
        <f>COUNTIFS(A1_Individu_Data_Keadaan_SDMK!A$4:A$149931,M43,A1_Individu_Data_Keadaan_SDMK!Q$4:Q$149285,"03. KEPERAWATAN")</f>
        <v>#VALUE!</v>
      </c>
      <c r="AG43" s="135">
        <f t="shared" si="10"/>
        <v>5</v>
      </c>
      <c r="AH43" s="134" t="e">
        <f t="shared" si="11"/>
        <v>#VALUE!</v>
      </c>
      <c r="AI43" s="134" t="e">
        <f t="shared" si="12"/>
        <v>#VALUE!</v>
      </c>
      <c r="AJ43" s="133" t="e">
        <f>COUNTIFS(A1_Individu_Data_Keadaan_SDMK!A$4:A$149931,M43,A1_Individu_Data_Keadaan_SDMK!Q$4:Q$149285,"04. KEBIDANAN")</f>
        <v>#VALUE!</v>
      </c>
      <c r="AK43" s="135">
        <f t="shared" si="13"/>
        <v>4</v>
      </c>
      <c r="AL43" s="134" t="e">
        <f t="shared" si="14"/>
        <v>#VALUE!</v>
      </c>
      <c r="AM43" s="134" t="e">
        <f t="shared" si="15"/>
        <v>#VALUE!</v>
      </c>
      <c r="AN43" s="133" t="e">
        <f>COUNTIFS(A1_Individu_Data_Keadaan_SDMK!A$4:A$149931,M43,A1_Individu_Data_Keadaan_SDMK!Q$4:Q$149285,"05. KEFARMASIAN")</f>
        <v>#VALUE!</v>
      </c>
      <c r="AO43" s="135">
        <f t="shared" si="16"/>
        <v>1</v>
      </c>
      <c r="AP43" s="134" t="e">
        <f t="shared" si="17"/>
        <v>#VALUE!</v>
      </c>
      <c r="AQ43" s="134" t="e">
        <f t="shared" si="18"/>
        <v>#VALUE!</v>
      </c>
      <c r="AR43" s="133" t="e">
        <f>COUNTIFS(A1_Individu_Data_Keadaan_SDMK!A$4:A$149931,M43,A1_Individu_Data_Keadaan_SDMK!Q$4:Q$149285,"06. KESEHATAN MASYARAKAT")</f>
        <v>#VALUE!</v>
      </c>
      <c r="AS43" s="135">
        <f t="shared" si="19"/>
        <v>1</v>
      </c>
      <c r="AT43" s="134" t="e">
        <f t="shared" si="20"/>
        <v>#VALUE!</v>
      </c>
      <c r="AU43" s="134" t="e">
        <f t="shared" si="21"/>
        <v>#VALUE!</v>
      </c>
      <c r="AV43" s="133" t="e">
        <f>COUNTIFS(A1_Individu_Data_Keadaan_SDMK!A$4:A$149931,M43,A1_Individu_Data_Keadaan_SDMK!Q$4:Q$149285,"07. KESEHATAN LINGKUNGAN")</f>
        <v>#VALUE!</v>
      </c>
      <c r="AW43" s="135">
        <f t="shared" si="22"/>
        <v>1</v>
      </c>
      <c r="AX43" s="134" t="e">
        <f t="shared" si="23"/>
        <v>#VALUE!</v>
      </c>
      <c r="AY43" s="134" t="e">
        <f t="shared" si="24"/>
        <v>#VALUE!</v>
      </c>
      <c r="AZ43" s="133" t="e">
        <f>COUNTIFS(A1_Individu_Data_Keadaan_SDMK!A$4:A$149931,M43,A1_Individu_Data_Keadaan_SDMK!Q$4:Q$149285,"08. GIZI")</f>
        <v>#VALUE!</v>
      </c>
      <c r="BA43" s="135">
        <f t="shared" si="25"/>
        <v>1</v>
      </c>
      <c r="BB43" s="134" t="e">
        <f t="shared" si="26"/>
        <v>#VALUE!</v>
      </c>
      <c r="BC43" s="134" t="e">
        <f t="shared" si="27"/>
        <v>#VALUE!</v>
      </c>
      <c r="BD43" s="133" t="e">
        <f>COUNTIFS(A1_Individu_Data_Keadaan_SDMK!A$4:A$149931,M43,A1_Individu_Data_Keadaan_SDMK!R$4:R$149285,"03. Ahli Teknologi Laboratorium Medik")</f>
        <v>#VALUE!</v>
      </c>
      <c r="BE43" s="135">
        <f t="shared" si="28"/>
        <v>1</v>
      </c>
      <c r="BF43" s="134" t="e">
        <f t="shared" si="29"/>
        <v>#VALUE!</v>
      </c>
      <c r="BG43" s="134" t="e">
        <f t="shared" si="30"/>
        <v>#VALUE!</v>
      </c>
      <c r="BH43" s="139" t="e">
        <f t="shared" si="31"/>
        <v>#VALUE!</v>
      </c>
      <c r="BI43" s="139" t="e">
        <f t="shared" si="32"/>
        <v>#VALUE!</v>
      </c>
    </row>
    <row r="44" spans="2:61" ht="15">
      <c r="M44" s="130" t="s">
        <v>12496</v>
      </c>
      <c r="N44" s="131" t="s">
        <v>12497</v>
      </c>
      <c r="O44" s="128" t="s">
        <v>267</v>
      </c>
      <c r="P44" s="132" t="s">
        <v>9301</v>
      </c>
      <c r="Q44" s="347" t="s">
        <v>12201</v>
      </c>
      <c r="R44" s="128">
        <v>33</v>
      </c>
      <c r="S44" s="129">
        <v>3301</v>
      </c>
      <c r="T44" s="348" t="str">
        <f>IF(R44&lt;&gt;"",VLOOKUP(R44,'01_MASTER_KODE_WILAYAH'!H$1437:I$1470,2,FALSE),"")</f>
        <v>JAWA TENGAH</v>
      </c>
      <c r="U44" s="348" t="str">
        <f>IF(S44&lt;&gt;"",VLOOKUP(S44,'01_MASTER_KODE_WILAYAH'!D$5:F$1353,3,FALSE),"")</f>
        <v>CILACAP</v>
      </c>
      <c r="V44" s="349" t="str">
        <f t="shared" si="2"/>
        <v>2</v>
      </c>
      <c r="W44" s="145" t="e">
        <f t="shared" si="3"/>
        <v>#VALUE!</v>
      </c>
      <c r="X44" s="133" t="e">
        <f>COUNTIFS(A1_Individu_Data_Keadaan_SDMK!A$4:A$149931,M44,A1_Individu_Data_Keadaan_SDMK!R$4:R$149285,"01. Dokter")</f>
        <v>#VALUE!</v>
      </c>
      <c r="Y44" s="122">
        <f t="shared" si="4"/>
        <v>1</v>
      </c>
      <c r="Z44" s="134" t="e">
        <f t="shared" si="5"/>
        <v>#VALUE!</v>
      </c>
      <c r="AA44" s="134" t="e">
        <f t="shared" si="6"/>
        <v>#VALUE!</v>
      </c>
      <c r="AB44" s="133" t="e">
        <f>COUNTIFS(A1_Individu_Data_Keadaan_SDMK!A$4:A$149931,M44,A1_Individu_Data_Keadaan_SDMK!R$4:R$149285,"02. Dokter Gigi")</f>
        <v>#VALUE!</v>
      </c>
      <c r="AC44" s="122">
        <f t="shared" si="7"/>
        <v>1</v>
      </c>
      <c r="AD44" s="134" t="e">
        <f t="shared" si="8"/>
        <v>#VALUE!</v>
      </c>
      <c r="AE44" s="134" t="e">
        <f t="shared" si="9"/>
        <v>#VALUE!</v>
      </c>
      <c r="AF44" s="133" t="e">
        <f>COUNTIFS(A1_Individu_Data_Keadaan_SDMK!A$4:A$149931,M44,A1_Individu_Data_Keadaan_SDMK!Q$4:Q$149285,"03. KEPERAWATAN")</f>
        <v>#VALUE!</v>
      </c>
      <c r="AG44" s="135">
        <f t="shared" si="10"/>
        <v>5</v>
      </c>
      <c r="AH44" s="134" t="e">
        <f t="shared" si="11"/>
        <v>#VALUE!</v>
      </c>
      <c r="AI44" s="134" t="e">
        <f t="shared" si="12"/>
        <v>#VALUE!</v>
      </c>
      <c r="AJ44" s="133" t="e">
        <f>COUNTIFS(A1_Individu_Data_Keadaan_SDMK!A$4:A$149931,M44,A1_Individu_Data_Keadaan_SDMK!Q$4:Q$149285,"04. KEBIDANAN")</f>
        <v>#VALUE!</v>
      </c>
      <c r="AK44" s="135">
        <f t="shared" si="13"/>
        <v>4</v>
      </c>
      <c r="AL44" s="134" t="e">
        <f t="shared" si="14"/>
        <v>#VALUE!</v>
      </c>
      <c r="AM44" s="134" t="e">
        <f t="shared" si="15"/>
        <v>#VALUE!</v>
      </c>
      <c r="AN44" s="133" t="e">
        <f>COUNTIFS(A1_Individu_Data_Keadaan_SDMK!A$4:A$149931,M44,A1_Individu_Data_Keadaan_SDMK!Q$4:Q$149285,"05. KEFARMASIAN")</f>
        <v>#VALUE!</v>
      </c>
      <c r="AO44" s="135">
        <f t="shared" si="16"/>
        <v>1</v>
      </c>
      <c r="AP44" s="134" t="e">
        <f t="shared" si="17"/>
        <v>#VALUE!</v>
      </c>
      <c r="AQ44" s="134" t="e">
        <f t="shared" si="18"/>
        <v>#VALUE!</v>
      </c>
      <c r="AR44" s="133" t="e">
        <f>COUNTIFS(A1_Individu_Data_Keadaan_SDMK!A$4:A$149931,M44,A1_Individu_Data_Keadaan_SDMK!Q$4:Q$149285,"06. KESEHATAN MASYARAKAT")</f>
        <v>#VALUE!</v>
      </c>
      <c r="AS44" s="135">
        <f t="shared" si="19"/>
        <v>1</v>
      </c>
      <c r="AT44" s="134" t="e">
        <f t="shared" si="20"/>
        <v>#VALUE!</v>
      </c>
      <c r="AU44" s="134" t="e">
        <f t="shared" si="21"/>
        <v>#VALUE!</v>
      </c>
      <c r="AV44" s="133" t="e">
        <f>COUNTIFS(A1_Individu_Data_Keadaan_SDMK!A$4:A$149931,M44,A1_Individu_Data_Keadaan_SDMK!Q$4:Q$149285,"07. KESEHATAN LINGKUNGAN")</f>
        <v>#VALUE!</v>
      </c>
      <c r="AW44" s="135">
        <f t="shared" si="22"/>
        <v>1</v>
      </c>
      <c r="AX44" s="134" t="e">
        <f t="shared" si="23"/>
        <v>#VALUE!</v>
      </c>
      <c r="AY44" s="134" t="e">
        <f t="shared" si="24"/>
        <v>#VALUE!</v>
      </c>
      <c r="AZ44" s="133" t="e">
        <f>COUNTIFS(A1_Individu_Data_Keadaan_SDMK!A$4:A$149931,M44,A1_Individu_Data_Keadaan_SDMK!Q$4:Q$149285,"08. GIZI")</f>
        <v>#VALUE!</v>
      </c>
      <c r="BA44" s="135">
        <f t="shared" si="25"/>
        <v>1</v>
      </c>
      <c r="BB44" s="134" t="e">
        <f t="shared" si="26"/>
        <v>#VALUE!</v>
      </c>
      <c r="BC44" s="134" t="e">
        <f t="shared" si="27"/>
        <v>#VALUE!</v>
      </c>
      <c r="BD44" s="133" t="e">
        <f>COUNTIFS(A1_Individu_Data_Keadaan_SDMK!A$4:A$149931,M44,A1_Individu_Data_Keadaan_SDMK!R$4:R$149285,"03. Ahli Teknologi Laboratorium Medik")</f>
        <v>#VALUE!</v>
      </c>
      <c r="BE44" s="135">
        <f t="shared" si="28"/>
        <v>1</v>
      </c>
      <c r="BF44" s="134" t="e">
        <f t="shared" si="29"/>
        <v>#VALUE!</v>
      </c>
      <c r="BG44" s="134" t="e">
        <f t="shared" si="30"/>
        <v>#VALUE!</v>
      </c>
      <c r="BH44" s="139" t="e">
        <f t="shared" si="31"/>
        <v>#VALUE!</v>
      </c>
      <c r="BI44" s="139" t="e">
        <f t="shared" si="32"/>
        <v>#VALUE!</v>
      </c>
    </row>
    <row r="45" spans="2:61" ht="15">
      <c r="M45" s="130" t="s">
        <v>12498</v>
      </c>
      <c r="N45" s="131" t="s">
        <v>12499</v>
      </c>
      <c r="O45" s="128" t="s">
        <v>267</v>
      </c>
      <c r="P45" s="132" t="s">
        <v>9301</v>
      </c>
      <c r="Q45" s="347" t="s">
        <v>12201</v>
      </c>
      <c r="R45" s="128">
        <v>33</v>
      </c>
      <c r="S45" s="129">
        <v>3301</v>
      </c>
      <c r="T45" s="348" t="str">
        <f>IF(R45&lt;&gt;"",VLOOKUP(R45,'01_MASTER_KODE_WILAYAH'!H$1437:I$1470,2,FALSE),"")</f>
        <v>JAWA TENGAH</v>
      </c>
      <c r="U45" s="348" t="str">
        <f>IF(S45&lt;&gt;"",VLOOKUP(S45,'01_MASTER_KODE_WILAYAH'!D$5:F$1353,3,FALSE),"")</f>
        <v>CILACAP</v>
      </c>
      <c r="V45" s="349" t="str">
        <f t="shared" si="2"/>
        <v>2</v>
      </c>
      <c r="W45" s="145" t="e">
        <f t="shared" si="3"/>
        <v>#VALUE!</v>
      </c>
      <c r="X45" s="133" t="e">
        <f>COUNTIFS(A1_Individu_Data_Keadaan_SDMK!A$4:A$149931,M45,A1_Individu_Data_Keadaan_SDMK!R$4:R$149285,"01. Dokter")</f>
        <v>#VALUE!</v>
      </c>
      <c r="Y45" s="122">
        <f t="shared" si="4"/>
        <v>1</v>
      </c>
      <c r="Z45" s="134" t="e">
        <f t="shared" si="5"/>
        <v>#VALUE!</v>
      </c>
      <c r="AA45" s="134" t="e">
        <f t="shared" si="6"/>
        <v>#VALUE!</v>
      </c>
      <c r="AB45" s="133" t="e">
        <f>COUNTIFS(A1_Individu_Data_Keadaan_SDMK!A$4:A$149931,M45,A1_Individu_Data_Keadaan_SDMK!R$4:R$149285,"02. Dokter Gigi")</f>
        <v>#VALUE!</v>
      </c>
      <c r="AC45" s="122">
        <f t="shared" si="7"/>
        <v>1</v>
      </c>
      <c r="AD45" s="134" t="e">
        <f t="shared" si="8"/>
        <v>#VALUE!</v>
      </c>
      <c r="AE45" s="134" t="e">
        <f t="shared" si="9"/>
        <v>#VALUE!</v>
      </c>
      <c r="AF45" s="133" t="e">
        <f>COUNTIFS(A1_Individu_Data_Keadaan_SDMK!A$4:A$149931,M45,A1_Individu_Data_Keadaan_SDMK!Q$4:Q$149285,"03. KEPERAWATAN")</f>
        <v>#VALUE!</v>
      </c>
      <c r="AG45" s="135">
        <f t="shared" si="10"/>
        <v>5</v>
      </c>
      <c r="AH45" s="134" t="e">
        <f t="shared" si="11"/>
        <v>#VALUE!</v>
      </c>
      <c r="AI45" s="134" t="e">
        <f t="shared" si="12"/>
        <v>#VALUE!</v>
      </c>
      <c r="AJ45" s="133" t="e">
        <f>COUNTIFS(A1_Individu_Data_Keadaan_SDMK!A$4:A$149931,M45,A1_Individu_Data_Keadaan_SDMK!Q$4:Q$149285,"04. KEBIDANAN")</f>
        <v>#VALUE!</v>
      </c>
      <c r="AK45" s="135">
        <f t="shared" si="13"/>
        <v>4</v>
      </c>
      <c r="AL45" s="134" t="e">
        <f t="shared" si="14"/>
        <v>#VALUE!</v>
      </c>
      <c r="AM45" s="134" t="e">
        <f t="shared" si="15"/>
        <v>#VALUE!</v>
      </c>
      <c r="AN45" s="133" t="e">
        <f>COUNTIFS(A1_Individu_Data_Keadaan_SDMK!A$4:A$149931,M45,A1_Individu_Data_Keadaan_SDMK!Q$4:Q$149285,"05. KEFARMASIAN")</f>
        <v>#VALUE!</v>
      </c>
      <c r="AO45" s="135">
        <f t="shared" si="16"/>
        <v>1</v>
      </c>
      <c r="AP45" s="134" t="e">
        <f t="shared" si="17"/>
        <v>#VALUE!</v>
      </c>
      <c r="AQ45" s="134" t="e">
        <f t="shared" si="18"/>
        <v>#VALUE!</v>
      </c>
      <c r="AR45" s="133" t="e">
        <f>COUNTIFS(A1_Individu_Data_Keadaan_SDMK!A$4:A$149931,M45,A1_Individu_Data_Keadaan_SDMK!Q$4:Q$149285,"06. KESEHATAN MASYARAKAT")</f>
        <v>#VALUE!</v>
      </c>
      <c r="AS45" s="135">
        <f t="shared" si="19"/>
        <v>1</v>
      </c>
      <c r="AT45" s="134" t="e">
        <f t="shared" si="20"/>
        <v>#VALUE!</v>
      </c>
      <c r="AU45" s="134" t="e">
        <f t="shared" si="21"/>
        <v>#VALUE!</v>
      </c>
      <c r="AV45" s="133" t="e">
        <f>COUNTIFS(A1_Individu_Data_Keadaan_SDMK!A$4:A$149931,M45,A1_Individu_Data_Keadaan_SDMK!Q$4:Q$149285,"07. KESEHATAN LINGKUNGAN")</f>
        <v>#VALUE!</v>
      </c>
      <c r="AW45" s="135">
        <f t="shared" si="22"/>
        <v>1</v>
      </c>
      <c r="AX45" s="134" t="e">
        <f t="shared" si="23"/>
        <v>#VALUE!</v>
      </c>
      <c r="AY45" s="134" t="e">
        <f t="shared" si="24"/>
        <v>#VALUE!</v>
      </c>
      <c r="AZ45" s="133" t="e">
        <f>COUNTIFS(A1_Individu_Data_Keadaan_SDMK!A$4:A$149931,M45,A1_Individu_Data_Keadaan_SDMK!Q$4:Q$149285,"08. GIZI")</f>
        <v>#VALUE!</v>
      </c>
      <c r="BA45" s="135">
        <f t="shared" si="25"/>
        <v>1</v>
      </c>
      <c r="BB45" s="134" t="e">
        <f t="shared" si="26"/>
        <v>#VALUE!</v>
      </c>
      <c r="BC45" s="134" t="e">
        <f t="shared" si="27"/>
        <v>#VALUE!</v>
      </c>
      <c r="BD45" s="133" t="e">
        <f>COUNTIFS(A1_Individu_Data_Keadaan_SDMK!A$4:A$149931,M45,A1_Individu_Data_Keadaan_SDMK!R$4:R$149285,"03. Ahli Teknologi Laboratorium Medik")</f>
        <v>#VALUE!</v>
      </c>
      <c r="BE45" s="135">
        <f t="shared" si="28"/>
        <v>1</v>
      </c>
      <c r="BF45" s="134" t="e">
        <f t="shared" si="29"/>
        <v>#VALUE!</v>
      </c>
      <c r="BG45" s="134" t="e">
        <f t="shared" si="30"/>
        <v>#VALUE!</v>
      </c>
      <c r="BH45" s="139" t="e">
        <f t="shared" si="31"/>
        <v>#VALUE!</v>
      </c>
      <c r="BI45" s="139" t="e">
        <f t="shared" si="32"/>
        <v>#VALUE!</v>
      </c>
    </row>
    <row r="46" spans="2:61" ht="15">
      <c r="M46" s="130" t="s">
        <v>12500</v>
      </c>
      <c r="N46" s="131" t="s">
        <v>12501</v>
      </c>
      <c r="O46" s="128" t="s">
        <v>267</v>
      </c>
      <c r="P46" s="132" t="s">
        <v>9301</v>
      </c>
      <c r="Q46" s="347" t="s">
        <v>12201</v>
      </c>
      <c r="R46" s="128">
        <v>33</v>
      </c>
      <c r="S46" s="129">
        <v>3302</v>
      </c>
      <c r="T46" s="348" t="str">
        <f>IF(R46&lt;&gt;"",VLOOKUP(R46,'01_MASTER_KODE_WILAYAH'!H$1437:I$1470,2,FALSE),"")</f>
        <v>JAWA TENGAH</v>
      </c>
      <c r="U46" s="348" t="str">
        <f>IF(S46&lt;&gt;"",VLOOKUP(S46,'01_MASTER_KODE_WILAYAH'!D$5:F$1353,3,FALSE),"")</f>
        <v>BANYUMAS</v>
      </c>
      <c r="V46" s="349" t="str">
        <f t="shared" si="2"/>
        <v>2</v>
      </c>
      <c r="W46" s="145" t="e">
        <f t="shared" si="3"/>
        <v>#VALUE!</v>
      </c>
      <c r="X46" s="133" t="e">
        <f>COUNTIFS(A1_Individu_Data_Keadaan_SDMK!A$4:A$149931,M46,A1_Individu_Data_Keadaan_SDMK!R$4:R$149285,"01. Dokter")</f>
        <v>#VALUE!</v>
      </c>
      <c r="Y46" s="122">
        <f t="shared" si="4"/>
        <v>1</v>
      </c>
      <c r="Z46" s="134" t="e">
        <f t="shared" si="5"/>
        <v>#VALUE!</v>
      </c>
      <c r="AA46" s="134" t="e">
        <f t="shared" si="6"/>
        <v>#VALUE!</v>
      </c>
      <c r="AB46" s="133" t="e">
        <f>COUNTIFS(A1_Individu_Data_Keadaan_SDMK!A$4:A$149931,M46,A1_Individu_Data_Keadaan_SDMK!R$4:R$149285,"02. Dokter Gigi")</f>
        <v>#VALUE!</v>
      </c>
      <c r="AC46" s="122">
        <f t="shared" si="7"/>
        <v>1</v>
      </c>
      <c r="AD46" s="134" t="e">
        <f t="shared" si="8"/>
        <v>#VALUE!</v>
      </c>
      <c r="AE46" s="134" t="e">
        <f t="shared" si="9"/>
        <v>#VALUE!</v>
      </c>
      <c r="AF46" s="133" t="e">
        <f>COUNTIFS(A1_Individu_Data_Keadaan_SDMK!A$4:A$149931,M46,A1_Individu_Data_Keadaan_SDMK!Q$4:Q$149285,"03. KEPERAWATAN")</f>
        <v>#VALUE!</v>
      </c>
      <c r="AG46" s="135">
        <f t="shared" si="10"/>
        <v>5</v>
      </c>
      <c r="AH46" s="134" t="e">
        <f t="shared" si="11"/>
        <v>#VALUE!</v>
      </c>
      <c r="AI46" s="134" t="e">
        <f t="shared" si="12"/>
        <v>#VALUE!</v>
      </c>
      <c r="AJ46" s="133" t="e">
        <f>COUNTIFS(A1_Individu_Data_Keadaan_SDMK!A$4:A$149931,M46,A1_Individu_Data_Keadaan_SDMK!Q$4:Q$149285,"04. KEBIDANAN")</f>
        <v>#VALUE!</v>
      </c>
      <c r="AK46" s="135">
        <f t="shared" si="13"/>
        <v>4</v>
      </c>
      <c r="AL46" s="134" t="e">
        <f t="shared" si="14"/>
        <v>#VALUE!</v>
      </c>
      <c r="AM46" s="134" t="e">
        <f t="shared" si="15"/>
        <v>#VALUE!</v>
      </c>
      <c r="AN46" s="133" t="e">
        <f>COUNTIFS(A1_Individu_Data_Keadaan_SDMK!A$4:A$149931,M46,A1_Individu_Data_Keadaan_SDMK!Q$4:Q$149285,"05. KEFARMASIAN")</f>
        <v>#VALUE!</v>
      </c>
      <c r="AO46" s="135">
        <f t="shared" si="16"/>
        <v>1</v>
      </c>
      <c r="AP46" s="134" t="e">
        <f t="shared" si="17"/>
        <v>#VALUE!</v>
      </c>
      <c r="AQ46" s="134" t="e">
        <f t="shared" si="18"/>
        <v>#VALUE!</v>
      </c>
      <c r="AR46" s="133" t="e">
        <f>COUNTIFS(A1_Individu_Data_Keadaan_SDMK!A$4:A$149931,M46,A1_Individu_Data_Keadaan_SDMK!Q$4:Q$149285,"06. KESEHATAN MASYARAKAT")</f>
        <v>#VALUE!</v>
      </c>
      <c r="AS46" s="135">
        <f t="shared" si="19"/>
        <v>1</v>
      </c>
      <c r="AT46" s="134" t="e">
        <f t="shared" si="20"/>
        <v>#VALUE!</v>
      </c>
      <c r="AU46" s="134" t="e">
        <f t="shared" si="21"/>
        <v>#VALUE!</v>
      </c>
      <c r="AV46" s="133" t="e">
        <f>COUNTIFS(A1_Individu_Data_Keadaan_SDMK!A$4:A$149931,M46,A1_Individu_Data_Keadaan_SDMK!Q$4:Q$149285,"07. KESEHATAN LINGKUNGAN")</f>
        <v>#VALUE!</v>
      </c>
      <c r="AW46" s="135">
        <f t="shared" si="22"/>
        <v>1</v>
      </c>
      <c r="AX46" s="134" t="e">
        <f t="shared" si="23"/>
        <v>#VALUE!</v>
      </c>
      <c r="AY46" s="134" t="e">
        <f t="shared" si="24"/>
        <v>#VALUE!</v>
      </c>
      <c r="AZ46" s="133" t="e">
        <f>COUNTIFS(A1_Individu_Data_Keadaan_SDMK!A$4:A$149931,M46,A1_Individu_Data_Keadaan_SDMK!Q$4:Q$149285,"08. GIZI")</f>
        <v>#VALUE!</v>
      </c>
      <c r="BA46" s="135">
        <f t="shared" si="25"/>
        <v>1</v>
      </c>
      <c r="BB46" s="134" t="e">
        <f t="shared" si="26"/>
        <v>#VALUE!</v>
      </c>
      <c r="BC46" s="134" t="e">
        <f t="shared" si="27"/>
        <v>#VALUE!</v>
      </c>
      <c r="BD46" s="133" t="e">
        <f>COUNTIFS(A1_Individu_Data_Keadaan_SDMK!A$4:A$149931,M46,A1_Individu_Data_Keadaan_SDMK!R$4:R$149285,"03. Ahli Teknologi Laboratorium Medik")</f>
        <v>#VALUE!</v>
      </c>
      <c r="BE46" s="135">
        <f t="shared" si="28"/>
        <v>1</v>
      </c>
      <c r="BF46" s="134" t="e">
        <f t="shared" si="29"/>
        <v>#VALUE!</v>
      </c>
      <c r="BG46" s="134" t="e">
        <f t="shared" si="30"/>
        <v>#VALUE!</v>
      </c>
      <c r="BH46" s="139" t="e">
        <f t="shared" si="31"/>
        <v>#VALUE!</v>
      </c>
      <c r="BI46" s="139" t="e">
        <f t="shared" si="32"/>
        <v>#VALUE!</v>
      </c>
    </row>
    <row r="47" spans="2:61" ht="15">
      <c r="M47" s="130" t="s">
        <v>12502</v>
      </c>
      <c r="N47" s="131" t="s">
        <v>12503</v>
      </c>
      <c r="O47" s="128" t="s">
        <v>267</v>
      </c>
      <c r="P47" s="132" t="s">
        <v>9302</v>
      </c>
      <c r="Q47" s="347" t="s">
        <v>12201</v>
      </c>
      <c r="R47" s="128">
        <v>33</v>
      </c>
      <c r="S47" s="129">
        <v>3302</v>
      </c>
      <c r="T47" s="348" t="str">
        <f>IF(R47&lt;&gt;"",VLOOKUP(R47,'01_MASTER_KODE_WILAYAH'!H$1437:I$1470,2,FALSE),"")</f>
        <v>JAWA TENGAH</v>
      </c>
      <c r="U47" s="348" t="str">
        <f>IF(S47&lt;&gt;"",VLOOKUP(S47,'01_MASTER_KODE_WILAYAH'!D$5:F$1353,3,FALSE),"")</f>
        <v>BANYUMAS</v>
      </c>
      <c r="V47" s="349" t="str">
        <f t="shared" si="2"/>
        <v>1</v>
      </c>
      <c r="W47" s="145" t="e">
        <f t="shared" si="3"/>
        <v>#VALUE!</v>
      </c>
      <c r="X47" s="133" t="e">
        <f>COUNTIFS(A1_Individu_Data_Keadaan_SDMK!A$4:A$149931,M47,A1_Individu_Data_Keadaan_SDMK!R$4:R$149285,"01. Dokter")</f>
        <v>#VALUE!</v>
      </c>
      <c r="Y47" s="122">
        <f t="shared" si="4"/>
        <v>2</v>
      </c>
      <c r="Z47" s="134" t="e">
        <f t="shared" si="5"/>
        <v>#VALUE!</v>
      </c>
      <c r="AA47" s="134" t="e">
        <f t="shared" si="6"/>
        <v>#VALUE!</v>
      </c>
      <c r="AB47" s="133" t="e">
        <f>COUNTIFS(A1_Individu_Data_Keadaan_SDMK!A$4:A$149931,M47,A1_Individu_Data_Keadaan_SDMK!R$4:R$149285,"02. Dokter Gigi")</f>
        <v>#VALUE!</v>
      </c>
      <c r="AC47" s="122">
        <f t="shared" si="7"/>
        <v>1</v>
      </c>
      <c r="AD47" s="134" t="e">
        <f t="shared" si="8"/>
        <v>#VALUE!</v>
      </c>
      <c r="AE47" s="134" t="e">
        <f t="shared" si="9"/>
        <v>#VALUE!</v>
      </c>
      <c r="AF47" s="133" t="e">
        <f>COUNTIFS(A1_Individu_Data_Keadaan_SDMK!A$4:A$149931,M47,A1_Individu_Data_Keadaan_SDMK!Q$4:Q$149285,"03. KEPERAWATAN")</f>
        <v>#VALUE!</v>
      </c>
      <c r="AG47" s="135">
        <f t="shared" si="10"/>
        <v>8</v>
      </c>
      <c r="AH47" s="134" t="e">
        <f t="shared" si="11"/>
        <v>#VALUE!</v>
      </c>
      <c r="AI47" s="134" t="e">
        <f t="shared" si="12"/>
        <v>#VALUE!</v>
      </c>
      <c r="AJ47" s="133" t="e">
        <f>COUNTIFS(A1_Individu_Data_Keadaan_SDMK!A$4:A$149931,M47,A1_Individu_Data_Keadaan_SDMK!Q$4:Q$149285,"04. KEBIDANAN")</f>
        <v>#VALUE!</v>
      </c>
      <c r="AK47" s="135">
        <f t="shared" si="13"/>
        <v>7</v>
      </c>
      <c r="AL47" s="134" t="e">
        <f t="shared" si="14"/>
        <v>#VALUE!</v>
      </c>
      <c r="AM47" s="134" t="e">
        <f t="shared" si="15"/>
        <v>#VALUE!</v>
      </c>
      <c r="AN47" s="133" t="e">
        <f>COUNTIFS(A1_Individu_Data_Keadaan_SDMK!A$4:A$149931,M47,A1_Individu_Data_Keadaan_SDMK!Q$4:Q$149285,"05. KEFARMASIAN")</f>
        <v>#VALUE!</v>
      </c>
      <c r="AO47" s="135">
        <f t="shared" si="16"/>
        <v>1</v>
      </c>
      <c r="AP47" s="134" t="e">
        <f t="shared" si="17"/>
        <v>#VALUE!</v>
      </c>
      <c r="AQ47" s="134" t="e">
        <f t="shared" si="18"/>
        <v>#VALUE!</v>
      </c>
      <c r="AR47" s="133" t="e">
        <f>COUNTIFS(A1_Individu_Data_Keadaan_SDMK!A$4:A$149931,M47,A1_Individu_Data_Keadaan_SDMK!Q$4:Q$149285,"06. KESEHATAN MASYARAKAT")</f>
        <v>#VALUE!</v>
      </c>
      <c r="AS47" s="135">
        <f t="shared" si="19"/>
        <v>1</v>
      </c>
      <c r="AT47" s="134" t="e">
        <f t="shared" si="20"/>
        <v>#VALUE!</v>
      </c>
      <c r="AU47" s="134" t="e">
        <f t="shared" si="21"/>
        <v>#VALUE!</v>
      </c>
      <c r="AV47" s="133" t="e">
        <f>COUNTIFS(A1_Individu_Data_Keadaan_SDMK!A$4:A$149931,M47,A1_Individu_Data_Keadaan_SDMK!Q$4:Q$149285,"07. KESEHATAN LINGKUNGAN")</f>
        <v>#VALUE!</v>
      </c>
      <c r="AW47" s="135">
        <f t="shared" si="22"/>
        <v>1</v>
      </c>
      <c r="AX47" s="134" t="e">
        <f t="shared" si="23"/>
        <v>#VALUE!</v>
      </c>
      <c r="AY47" s="134" t="e">
        <f t="shared" si="24"/>
        <v>#VALUE!</v>
      </c>
      <c r="AZ47" s="133" t="e">
        <f>COUNTIFS(A1_Individu_Data_Keadaan_SDMK!A$4:A$149931,M47,A1_Individu_Data_Keadaan_SDMK!Q$4:Q$149285,"08. GIZI")</f>
        <v>#VALUE!</v>
      </c>
      <c r="BA47" s="135">
        <f t="shared" si="25"/>
        <v>2</v>
      </c>
      <c r="BB47" s="134" t="e">
        <f t="shared" si="26"/>
        <v>#VALUE!</v>
      </c>
      <c r="BC47" s="134" t="e">
        <f t="shared" si="27"/>
        <v>#VALUE!</v>
      </c>
      <c r="BD47" s="133" t="e">
        <f>COUNTIFS(A1_Individu_Data_Keadaan_SDMK!A$4:A$149931,M47,A1_Individu_Data_Keadaan_SDMK!R$4:R$149285,"03. Ahli Teknologi Laboratorium Medik")</f>
        <v>#VALUE!</v>
      </c>
      <c r="BE47" s="135">
        <f t="shared" si="28"/>
        <v>1</v>
      </c>
      <c r="BF47" s="134" t="e">
        <f t="shared" si="29"/>
        <v>#VALUE!</v>
      </c>
      <c r="BG47" s="134" t="e">
        <f t="shared" si="30"/>
        <v>#VALUE!</v>
      </c>
      <c r="BH47" s="139" t="e">
        <f t="shared" si="31"/>
        <v>#VALUE!</v>
      </c>
      <c r="BI47" s="139" t="e">
        <f t="shared" si="32"/>
        <v>#VALUE!</v>
      </c>
    </row>
    <row r="48" spans="2:61" ht="15">
      <c r="M48" s="130" t="s">
        <v>12504</v>
      </c>
      <c r="N48" s="131" t="s">
        <v>12505</v>
      </c>
      <c r="O48" s="128" t="s">
        <v>267</v>
      </c>
      <c r="P48" s="132" t="s">
        <v>9302</v>
      </c>
      <c r="Q48" s="347" t="s">
        <v>12201</v>
      </c>
      <c r="R48" s="128">
        <v>33</v>
      </c>
      <c r="S48" s="129">
        <v>3302</v>
      </c>
      <c r="T48" s="348" t="str">
        <f>IF(R48&lt;&gt;"",VLOOKUP(R48,'01_MASTER_KODE_WILAYAH'!H$1437:I$1470,2,FALSE),"")</f>
        <v>JAWA TENGAH</v>
      </c>
      <c r="U48" s="348" t="str">
        <f>IF(S48&lt;&gt;"",VLOOKUP(S48,'01_MASTER_KODE_WILAYAH'!D$5:F$1353,3,FALSE),"")</f>
        <v>BANYUMAS</v>
      </c>
      <c r="V48" s="349" t="str">
        <f t="shared" si="2"/>
        <v>1</v>
      </c>
      <c r="W48" s="145" t="e">
        <f t="shared" si="3"/>
        <v>#VALUE!</v>
      </c>
      <c r="X48" s="133" t="e">
        <f>COUNTIFS(A1_Individu_Data_Keadaan_SDMK!A$4:A$149931,M48,A1_Individu_Data_Keadaan_SDMK!R$4:R$149285,"01. Dokter")</f>
        <v>#VALUE!</v>
      </c>
      <c r="Y48" s="122">
        <f t="shared" si="4"/>
        <v>2</v>
      </c>
      <c r="Z48" s="134" t="e">
        <f t="shared" si="5"/>
        <v>#VALUE!</v>
      </c>
      <c r="AA48" s="134" t="e">
        <f t="shared" si="6"/>
        <v>#VALUE!</v>
      </c>
      <c r="AB48" s="133" t="e">
        <f>COUNTIFS(A1_Individu_Data_Keadaan_SDMK!A$4:A$149931,M48,A1_Individu_Data_Keadaan_SDMK!R$4:R$149285,"02. Dokter Gigi")</f>
        <v>#VALUE!</v>
      </c>
      <c r="AC48" s="122">
        <f t="shared" si="7"/>
        <v>1</v>
      </c>
      <c r="AD48" s="134" t="e">
        <f t="shared" si="8"/>
        <v>#VALUE!</v>
      </c>
      <c r="AE48" s="134" t="e">
        <f t="shared" si="9"/>
        <v>#VALUE!</v>
      </c>
      <c r="AF48" s="133" t="e">
        <f>COUNTIFS(A1_Individu_Data_Keadaan_SDMK!A$4:A$149931,M48,A1_Individu_Data_Keadaan_SDMK!Q$4:Q$149285,"03. KEPERAWATAN")</f>
        <v>#VALUE!</v>
      </c>
      <c r="AG48" s="135">
        <f t="shared" si="10"/>
        <v>8</v>
      </c>
      <c r="AH48" s="134" t="e">
        <f t="shared" si="11"/>
        <v>#VALUE!</v>
      </c>
      <c r="AI48" s="134" t="e">
        <f t="shared" si="12"/>
        <v>#VALUE!</v>
      </c>
      <c r="AJ48" s="133" t="e">
        <f>COUNTIFS(A1_Individu_Data_Keadaan_SDMK!A$4:A$149931,M48,A1_Individu_Data_Keadaan_SDMK!Q$4:Q$149285,"04. KEBIDANAN")</f>
        <v>#VALUE!</v>
      </c>
      <c r="AK48" s="135">
        <f t="shared" si="13"/>
        <v>7</v>
      </c>
      <c r="AL48" s="134" t="e">
        <f t="shared" si="14"/>
        <v>#VALUE!</v>
      </c>
      <c r="AM48" s="134" t="e">
        <f t="shared" si="15"/>
        <v>#VALUE!</v>
      </c>
      <c r="AN48" s="133" t="e">
        <f>COUNTIFS(A1_Individu_Data_Keadaan_SDMK!A$4:A$149931,M48,A1_Individu_Data_Keadaan_SDMK!Q$4:Q$149285,"05. KEFARMASIAN")</f>
        <v>#VALUE!</v>
      </c>
      <c r="AO48" s="135">
        <f t="shared" si="16"/>
        <v>1</v>
      </c>
      <c r="AP48" s="134" t="e">
        <f t="shared" si="17"/>
        <v>#VALUE!</v>
      </c>
      <c r="AQ48" s="134" t="e">
        <f t="shared" si="18"/>
        <v>#VALUE!</v>
      </c>
      <c r="AR48" s="133" t="e">
        <f>COUNTIFS(A1_Individu_Data_Keadaan_SDMK!A$4:A$149931,M48,A1_Individu_Data_Keadaan_SDMK!Q$4:Q$149285,"06. KESEHATAN MASYARAKAT")</f>
        <v>#VALUE!</v>
      </c>
      <c r="AS48" s="135">
        <f t="shared" si="19"/>
        <v>1</v>
      </c>
      <c r="AT48" s="134" t="e">
        <f t="shared" si="20"/>
        <v>#VALUE!</v>
      </c>
      <c r="AU48" s="134" t="e">
        <f t="shared" si="21"/>
        <v>#VALUE!</v>
      </c>
      <c r="AV48" s="133" t="e">
        <f>COUNTIFS(A1_Individu_Data_Keadaan_SDMK!A$4:A$149931,M48,A1_Individu_Data_Keadaan_SDMK!Q$4:Q$149285,"07. KESEHATAN LINGKUNGAN")</f>
        <v>#VALUE!</v>
      </c>
      <c r="AW48" s="135">
        <f t="shared" si="22"/>
        <v>1</v>
      </c>
      <c r="AX48" s="134" t="e">
        <f t="shared" si="23"/>
        <v>#VALUE!</v>
      </c>
      <c r="AY48" s="134" t="e">
        <f t="shared" si="24"/>
        <v>#VALUE!</v>
      </c>
      <c r="AZ48" s="133" t="e">
        <f>COUNTIFS(A1_Individu_Data_Keadaan_SDMK!A$4:A$149931,M48,A1_Individu_Data_Keadaan_SDMK!Q$4:Q$149285,"08. GIZI")</f>
        <v>#VALUE!</v>
      </c>
      <c r="BA48" s="135">
        <f t="shared" si="25"/>
        <v>2</v>
      </c>
      <c r="BB48" s="134" t="e">
        <f t="shared" si="26"/>
        <v>#VALUE!</v>
      </c>
      <c r="BC48" s="134" t="e">
        <f t="shared" si="27"/>
        <v>#VALUE!</v>
      </c>
      <c r="BD48" s="133" t="e">
        <f>COUNTIFS(A1_Individu_Data_Keadaan_SDMK!A$4:A$149931,M48,A1_Individu_Data_Keadaan_SDMK!R$4:R$149285,"03. Ahli Teknologi Laboratorium Medik")</f>
        <v>#VALUE!</v>
      </c>
      <c r="BE48" s="135">
        <f t="shared" si="28"/>
        <v>1</v>
      </c>
      <c r="BF48" s="134" t="e">
        <f t="shared" si="29"/>
        <v>#VALUE!</v>
      </c>
      <c r="BG48" s="134" t="e">
        <f t="shared" si="30"/>
        <v>#VALUE!</v>
      </c>
      <c r="BH48" s="139" t="e">
        <f t="shared" si="31"/>
        <v>#VALUE!</v>
      </c>
      <c r="BI48" s="139" t="e">
        <f t="shared" si="32"/>
        <v>#VALUE!</v>
      </c>
    </row>
    <row r="49" spans="13:61" ht="15">
      <c r="M49" s="130" t="s">
        <v>12506</v>
      </c>
      <c r="N49" s="131" t="s">
        <v>12507</v>
      </c>
      <c r="O49" s="128" t="s">
        <v>267</v>
      </c>
      <c r="P49" s="132" t="s">
        <v>9302</v>
      </c>
      <c r="Q49" s="347" t="s">
        <v>12201</v>
      </c>
      <c r="R49" s="128">
        <v>33</v>
      </c>
      <c r="S49" s="129">
        <v>3302</v>
      </c>
      <c r="T49" s="348" t="str">
        <f>IF(R49&lt;&gt;"",VLOOKUP(R49,'01_MASTER_KODE_WILAYAH'!H$1437:I$1470,2,FALSE),"")</f>
        <v>JAWA TENGAH</v>
      </c>
      <c r="U49" s="348" t="str">
        <f>IF(S49&lt;&gt;"",VLOOKUP(S49,'01_MASTER_KODE_WILAYAH'!D$5:F$1353,3,FALSE),"")</f>
        <v>BANYUMAS</v>
      </c>
      <c r="V49" s="349" t="str">
        <f t="shared" si="2"/>
        <v>1</v>
      </c>
      <c r="W49" s="145" t="e">
        <f t="shared" si="3"/>
        <v>#VALUE!</v>
      </c>
      <c r="X49" s="133" t="e">
        <f>COUNTIFS(A1_Individu_Data_Keadaan_SDMK!A$4:A$149931,M49,A1_Individu_Data_Keadaan_SDMK!R$4:R$149285,"01. Dokter")</f>
        <v>#VALUE!</v>
      </c>
      <c r="Y49" s="122">
        <f t="shared" si="4"/>
        <v>2</v>
      </c>
      <c r="Z49" s="134" t="e">
        <f t="shared" si="5"/>
        <v>#VALUE!</v>
      </c>
      <c r="AA49" s="134" t="e">
        <f t="shared" si="6"/>
        <v>#VALUE!</v>
      </c>
      <c r="AB49" s="133" t="e">
        <f>COUNTIFS(A1_Individu_Data_Keadaan_SDMK!A$4:A$149931,M49,A1_Individu_Data_Keadaan_SDMK!R$4:R$149285,"02. Dokter Gigi")</f>
        <v>#VALUE!</v>
      </c>
      <c r="AC49" s="122">
        <f t="shared" si="7"/>
        <v>1</v>
      </c>
      <c r="AD49" s="134" t="e">
        <f t="shared" si="8"/>
        <v>#VALUE!</v>
      </c>
      <c r="AE49" s="134" t="e">
        <f t="shared" si="9"/>
        <v>#VALUE!</v>
      </c>
      <c r="AF49" s="133" t="e">
        <f>COUNTIFS(A1_Individu_Data_Keadaan_SDMK!A$4:A$149931,M49,A1_Individu_Data_Keadaan_SDMK!Q$4:Q$149285,"03. KEPERAWATAN")</f>
        <v>#VALUE!</v>
      </c>
      <c r="AG49" s="135">
        <f t="shared" si="10"/>
        <v>8</v>
      </c>
      <c r="AH49" s="134" t="e">
        <f t="shared" si="11"/>
        <v>#VALUE!</v>
      </c>
      <c r="AI49" s="134" t="e">
        <f t="shared" si="12"/>
        <v>#VALUE!</v>
      </c>
      <c r="AJ49" s="133" t="e">
        <f>COUNTIFS(A1_Individu_Data_Keadaan_SDMK!A$4:A$149931,M49,A1_Individu_Data_Keadaan_SDMK!Q$4:Q$149285,"04. KEBIDANAN")</f>
        <v>#VALUE!</v>
      </c>
      <c r="AK49" s="135">
        <f t="shared" si="13"/>
        <v>7</v>
      </c>
      <c r="AL49" s="134" t="e">
        <f t="shared" si="14"/>
        <v>#VALUE!</v>
      </c>
      <c r="AM49" s="134" t="e">
        <f t="shared" si="15"/>
        <v>#VALUE!</v>
      </c>
      <c r="AN49" s="133" t="e">
        <f>COUNTIFS(A1_Individu_Data_Keadaan_SDMK!A$4:A$149931,M49,A1_Individu_Data_Keadaan_SDMK!Q$4:Q$149285,"05. KEFARMASIAN")</f>
        <v>#VALUE!</v>
      </c>
      <c r="AO49" s="135">
        <f t="shared" si="16"/>
        <v>1</v>
      </c>
      <c r="AP49" s="134" t="e">
        <f t="shared" si="17"/>
        <v>#VALUE!</v>
      </c>
      <c r="AQ49" s="134" t="e">
        <f t="shared" si="18"/>
        <v>#VALUE!</v>
      </c>
      <c r="AR49" s="133" t="e">
        <f>COUNTIFS(A1_Individu_Data_Keadaan_SDMK!A$4:A$149931,M49,A1_Individu_Data_Keadaan_SDMK!Q$4:Q$149285,"06. KESEHATAN MASYARAKAT")</f>
        <v>#VALUE!</v>
      </c>
      <c r="AS49" s="135">
        <f t="shared" si="19"/>
        <v>1</v>
      </c>
      <c r="AT49" s="134" t="e">
        <f t="shared" si="20"/>
        <v>#VALUE!</v>
      </c>
      <c r="AU49" s="134" t="e">
        <f t="shared" si="21"/>
        <v>#VALUE!</v>
      </c>
      <c r="AV49" s="133" t="e">
        <f>COUNTIFS(A1_Individu_Data_Keadaan_SDMK!A$4:A$149931,M49,A1_Individu_Data_Keadaan_SDMK!Q$4:Q$149285,"07. KESEHATAN LINGKUNGAN")</f>
        <v>#VALUE!</v>
      </c>
      <c r="AW49" s="135">
        <f t="shared" si="22"/>
        <v>1</v>
      </c>
      <c r="AX49" s="134" t="e">
        <f t="shared" si="23"/>
        <v>#VALUE!</v>
      </c>
      <c r="AY49" s="134" t="e">
        <f t="shared" si="24"/>
        <v>#VALUE!</v>
      </c>
      <c r="AZ49" s="133" t="e">
        <f>COUNTIFS(A1_Individu_Data_Keadaan_SDMK!A$4:A$149931,M49,A1_Individu_Data_Keadaan_SDMK!Q$4:Q$149285,"08. GIZI")</f>
        <v>#VALUE!</v>
      </c>
      <c r="BA49" s="135">
        <f t="shared" si="25"/>
        <v>2</v>
      </c>
      <c r="BB49" s="134" t="e">
        <f t="shared" si="26"/>
        <v>#VALUE!</v>
      </c>
      <c r="BC49" s="134" t="e">
        <f t="shared" si="27"/>
        <v>#VALUE!</v>
      </c>
      <c r="BD49" s="133" t="e">
        <f>COUNTIFS(A1_Individu_Data_Keadaan_SDMK!A$4:A$149931,M49,A1_Individu_Data_Keadaan_SDMK!R$4:R$149285,"03. Ahli Teknologi Laboratorium Medik")</f>
        <v>#VALUE!</v>
      </c>
      <c r="BE49" s="135">
        <f t="shared" si="28"/>
        <v>1</v>
      </c>
      <c r="BF49" s="134" t="e">
        <f t="shared" si="29"/>
        <v>#VALUE!</v>
      </c>
      <c r="BG49" s="134" t="e">
        <f t="shared" si="30"/>
        <v>#VALUE!</v>
      </c>
      <c r="BH49" s="139" t="e">
        <f t="shared" si="31"/>
        <v>#VALUE!</v>
      </c>
      <c r="BI49" s="139" t="e">
        <f t="shared" si="32"/>
        <v>#VALUE!</v>
      </c>
    </row>
    <row r="50" spans="13:61" ht="15">
      <c r="M50" s="130" t="s">
        <v>12508</v>
      </c>
      <c r="N50" s="131" t="s">
        <v>12509</v>
      </c>
      <c r="O50" s="128" t="s">
        <v>267</v>
      </c>
      <c r="P50" s="132" t="s">
        <v>9302</v>
      </c>
      <c r="Q50" s="347" t="s">
        <v>12201</v>
      </c>
      <c r="R50" s="128">
        <v>33</v>
      </c>
      <c r="S50" s="129">
        <v>3302</v>
      </c>
      <c r="T50" s="348" t="str">
        <f>IF(R50&lt;&gt;"",VLOOKUP(R50,'01_MASTER_KODE_WILAYAH'!H$1437:I$1470,2,FALSE),"")</f>
        <v>JAWA TENGAH</v>
      </c>
      <c r="U50" s="348" t="str">
        <f>IF(S50&lt;&gt;"",VLOOKUP(S50,'01_MASTER_KODE_WILAYAH'!D$5:F$1353,3,FALSE),"")</f>
        <v>BANYUMAS</v>
      </c>
      <c r="V50" s="349" t="str">
        <f t="shared" si="2"/>
        <v>1</v>
      </c>
      <c r="W50" s="145" t="e">
        <f t="shared" si="3"/>
        <v>#VALUE!</v>
      </c>
      <c r="X50" s="133" t="e">
        <f>COUNTIFS(A1_Individu_Data_Keadaan_SDMK!A$4:A$149931,M50,A1_Individu_Data_Keadaan_SDMK!R$4:R$149285,"01. Dokter")</f>
        <v>#VALUE!</v>
      </c>
      <c r="Y50" s="122">
        <f t="shared" si="4"/>
        <v>2</v>
      </c>
      <c r="Z50" s="134" t="e">
        <f t="shared" si="5"/>
        <v>#VALUE!</v>
      </c>
      <c r="AA50" s="134" t="e">
        <f t="shared" si="6"/>
        <v>#VALUE!</v>
      </c>
      <c r="AB50" s="133" t="e">
        <f>COUNTIFS(A1_Individu_Data_Keadaan_SDMK!A$4:A$149931,M50,A1_Individu_Data_Keadaan_SDMK!R$4:R$149285,"02. Dokter Gigi")</f>
        <v>#VALUE!</v>
      </c>
      <c r="AC50" s="122">
        <f t="shared" si="7"/>
        <v>1</v>
      </c>
      <c r="AD50" s="134" t="e">
        <f t="shared" si="8"/>
        <v>#VALUE!</v>
      </c>
      <c r="AE50" s="134" t="e">
        <f t="shared" si="9"/>
        <v>#VALUE!</v>
      </c>
      <c r="AF50" s="133" t="e">
        <f>COUNTIFS(A1_Individu_Data_Keadaan_SDMK!A$4:A$149931,M50,A1_Individu_Data_Keadaan_SDMK!Q$4:Q$149285,"03. KEPERAWATAN")</f>
        <v>#VALUE!</v>
      </c>
      <c r="AG50" s="135">
        <f t="shared" si="10"/>
        <v>8</v>
      </c>
      <c r="AH50" s="134" t="e">
        <f t="shared" si="11"/>
        <v>#VALUE!</v>
      </c>
      <c r="AI50" s="134" t="e">
        <f t="shared" si="12"/>
        <v>#VALUE!</v>
      </c>
      <c r="AJ50" s="133" t="e">
        <f>COUNTIFS(A1_Individu_Data_Keadaan_SDMK!A$4:A$149931,M50,A1_Individu_Data_Keadaan_SDMK!Q$4:Q$149285,"04. KEBIDANAN")</f>
        <v>#VALUE!</v>
      </c>
      <c r="AK50" s="135">
        <f t="shared" si="13"/>
        <v>7</v>
      </c>
      <c r="AL50" s="134" t="e">
        <f t="shared" si="14"/>
        <v>#VALUE!</v>
      </c>
      <c r="AM50" s="134" t="e">
        <f t="shared" si="15"/>
        <v>#VALUE!</v>
      </c>
      <c r="AN50" s="133" t="e">
        <f>COUNTIFS(A1_Individu_Data_Keadaan_SDMK!A$4:A$149931,M50,A1_Individu_Data_Keadaan_SDMK!Q$4:Q$149285,"05. KEFARMASIAN")</f>
        <v>#VALUE!</v>
      </c>
      <c r="AO50" s="135">
        <f t="shared" si="16"/>
        <v>1</v>
      </c>
      <c r="AP50" s="134" t="e">
        <f t="shared" si="17"/>
        <v>#VALUE!</v>
      </c>
      <c r="AQ50" s="134" t="e">
        <f t="shared" si="18"/>
        <v>#VALUE!</v>
      </c>
      <c r="AR50" s="133" t="e">
        <f>COUNTIFS(A1_Individu_Data_Keadaan_SDMK!A$4:A$149931,M50,A1_Individu_Data_Keadaan_SDMK!Q$4:Q$149285,"06. KESEHATAN MASYARAKAT")</f>
        <v>#VALUE!</v>
      </c>
      <c r="AS50" s="135">
        <f t="shared" si="19"/>
        <v>1</v>
      </c>
      <c r="AT50" s="134" t="e">
        <f t="shared" si="20"/>
        <v>#VALUE!</v>
      </c>
      <c r="AU50" s="134" t="e">
        <f t="shared" si="21"/>
        <v>#VALUE!</v>
      </c>
      <c r="AV50" s="133" t="e">
        <f>COUNTIFS(A1_Individu_Data_Keadaan_SDMK!A$4:A$149931,M50,A1_Individu_Data_Keadaan_SDMK!Q$4:Q$149285,"07. KESEHATAN LINGKUNGAN")</f>
        <v>#VALUE!</v>
      </c>
      <c r="AW50" s="135">
        <f t="shared" si="22"/>
        <v>1</v>
      </c>
      <c r="AX50" s="134" t="e">
        <f t="shared" si="23"/>
        <v>#VALUE!</v>
      </c>
      <c r="AY50" s="134" t="e">
        <f t="shared" si="24"/>
        <v>#VALUE!</v>
      </c>
      <c r="AZ50" s="133" t="e">
        <f>COUNTIFS(A1_Individu_Data_Keadaan_SDMK!A$4:A$149931,M50,A1_Individu_Data_Keadaan_SDMK!Q$4:Q$149285,"08. GIZI")</f>
        <v>#VALUE!</v>
      </c>
      <c r="BA50" s="135">
        <f t="shared" si="25"/>
        <v>2</v>
      </c>
      <c r="BB50" s="134" t="e">
        <f t="shared" si="26"/>
        <v>#VALUE!</v>
      </c>
      <c r="BC50" s="134" t="e">
        <f t="shared" si="27"/>
        <v>#VALUE!</v>
      </c>
      <c r="BD50" s="133" t="e">
        <f>COUNTIFS(A1_Individu_Data_Keadaan_SDMK!A$4:A$149931,M50,A1_Individu_Data_Keadaan_SDMK!R$4:R$149285,"03. Ahli Teknologi Laboratorium Medik")</f>
        <v>#VALUE!</v>
      </c>
      <c r="BE50" s="135">
        <f t="shared" si="28"/>
        <v>1</v>
      </c>
      <c r="BF50" s="134" t="e">
        <f t="shared" si="29"/>
        <v>#VALUE!</v>
      </c>
      <c r="BG50" s="134" t="e">
        <f t="shared" si="30"/>
        <v>#VALUE!</v>
      </c>
      <c r="BH50" s="139" t="e">
        <f t="shared" si="31"/>
        <v>#VALUE!</v>
      </c>
      <c r="BI50" s="139" t="e">
        <f t="shared" si="32"/>
        <v>#VALUE!</v>
      </c>
    </row>
    <row r="51" spans="13:61" ht="15">
      <c r="M51" s="130" t="s">
        <v>12510</v>
      </c>
      <c r="N51" s="131" t="s">
        <v>12511</v>
      </c>
      <c r="O51" s="128" t="s">
        <v>267</v>
      </c>
      <c r="P51" s="132" t="s">
        <v>9302</v>
      </c>
      <c r="Q51" s="347" t="s">
        <v>12201</v>
      </c>
      <c r="R51" s="128">
        <v>33</v>
      </c>
      <c r="S51" s="129">
        <v>3302</v>
      </c>
      <c r="T51" s="348" t="str">
        <f>IF(R51&lt;&gt;"",VLOOKUP(R51,'01_MASTER_KODE_WILAYAH'!H$1437:I$1470,2,FALSE),"")</f>
        <v>JAWA TENGAH</v>
      </c>
      <c r="U51" s="348" t="str">
        <f>IF(S51&lt;&gt;"",VLOOKUP(S51,'01_MASTER_KODE_WILAYAH'!D$5:F$1353,3,FALSE),"")</f>
        <v>BANYUMAS</v>
      </c>
      <c r="V51" s="349" t="str">
        <f t="shared" si="2"/>
        <v>1</v>
      </c>
      <c r="W51" s="145" t="e">
        <f t="shared" si="3"/>
        <v>#VALUE!</v>
      </c>
      <c r="X51" s="133" t="e">
        <f>COUNTIFS(A1_Individu_Data_Keadaan_SDMK!A$4:A$149931,M51,A1_Individu_Data_Keadaan_SDMK!R$4:R$149285,"01. Dokter")</f>
        <v>#VALUE!</v>
      </c>
      <c r="Y51" s="122">
        <f t="shared" si="4"/>
        <v>2</v>
      </c>
      <c r="Z51" s="134" t="e">
        <f t="shared" si="5"/>
        <v>#VALUE!</v>
      </c>
      <c r="AA51" s="134" t="e">
        <f t="shared" si="6"/>
        <v>#VALUE!</v>
      </c>
      <c r="AB51" s="133" t="e">
        <f>COUNTIFS(A1_Individu_Data_Keadaan_SDMK!A$4:A$149931,M51,A1_Individu_Data_Keadaan_SDMK!R$4:R$149285,"02. Dokter Gigi")</f>
        <v>#VALUE!</v>
      </c>
      <c r="AC51" s="122">
        <f t="shared" si="7"/>
        <v>1</v>
      </c>
      <c r="AD51" s="134" t="e">
        <f t="shared" si="8"/>
        <v>#VALUE!</v>
      </c>
      <c r="AE51" s="134" t="e">
        <f t="shared" si="9"/>
        <v>#VALUE!</v>
      </c>
      <c r="AF51" s="133" t="e">
        <f>COUNTIFS(A1_Individu_Data_Keadaan_SDMK!A$4:A$149931,M51,A1_Individu_Data_Keadaan_SDMK!Q$4:Q$149285,"03. KEPERAWATAN")</f>
        <v>#VALUE!</v>
      </c>
      <c r="AG51" s="135">
        <f t="shared" si="10"/>
        <v>8</v>
      </c>
      <c r="AH51" s="134" t="e">
        <f t="shared" si="11"/>
        <v>#VALUE!</v>
      </c>
      <c r="AI51" s="134" t="e">
        <f t="shared" si="12"/>
        <v>#VALUE!</v>
      </c>
      <c r="AJ51" s="133" t="e">
        <f>COUNTIFS(A1_Individu_Data_Keadaan_SDMK!A$4:A$149931,M51,A1_Individu_Data_Keadaan_SDMK!Q$4:Q$149285,"04. KEBIDANAN")</f>
        <v>#VALUE!</v>
      </c>
      <c r="AK51" s="135">
        <f t="shared" si="13"/>
        <v>7</v>
      </c>
      <c r="AL51" s="134" t="e">
        <f t="shared" si="14"/>
        <v>#VALUE!</v>
      </c>
      <c r="AM51" s="134" t="e">
        <f t="shared" si="15"/>
        <v>#VALUE!</v>
      </c>
      <c r="AN51" s="133" t="e">
        <f>COUNTIFS(A1_Individu_Data_Keadaan_SDMK!A$4:A$149931,M51,A1_Individu_Data_Keadaan_SDMK!Q$4:Q$149285,"05. KEFARMASIAN")</f>
        <v>#VALUE!</v>
      </c>
      <c r="AO51" s="135">
        <f t="shared" si="16"/>
        <v>1</v>
      </c>
      <c r="AP51" s="134" t="e">
        <f t="shared" si="17"/>
        <v>#VALUE!</v>
      </c>
      <c r="AQ51" s="134" t="e">
        <f t="shared" si="18"/>
        <v>#VALUE!</v>
      </c>
      <c r="AR51" s="133" t="e">
        <f>COUNTIFS(A1_Individu_Data_Keadaan_SDMK!A$4:A$149931,M51,A1_Individu_Data_Keadaan_SDMK!Q$4:Q$149285,"06. KESEHATAN MASYARAKAT")</f>
        <v>#VALUE!</v>
      </c>
      <c r="AS51" s="135">
        <f t="shared" si="19"/>
        <v>1</v>
      </c>
      <c r="AT51" s="134" t="e">
        <f t="shared" si="20"/>
        <v>#VALUE!</v>
      </c>
      <c r="AU51" s="134" t="e">
        <f t="shared" si="21"/>
        <v>#VALUE!</v>
      </c>
      <c r="AV51" s="133" t="e">
        <f>COUNTIFS(A1_Individu_Data_Keadaan_SDMK!A$4:A$149931,M51,A1_Individu_Data_Keadaan_SDMK!Q$4:Q$149285,"07. KESEHATAN LINGKUNGAN")</f>
        <v>#VALUE!</v>
      </c>
      <c r="AW51" s="135">
        <f t="shared" si="22"/>
        <v>1</v>
      </c>
      <c r="AX51" s="134" t="e">
        <f t="shared" si="23"/>
        <v>#VALUE!</v>
      </c>
      <c r="AY51" s="134" t="e">
        <f t="shared" si="24"/>
        <v>#VALUE!</v>
      </c>
      <c r="AZ51" s="133" t="e">
        <f>COUNTIFS(A1_Individu_Data_Keadaan_SDMK!A$4:A$149931,M51,A1_Individu_Data_Keadaan_SDMK!Q$4:Q$149285,"08. GIZI")</f>
        <v>#VALUE!</v>
      </c>
      <c r="BA51" s="135">
        <f t="shared" si="25"/>
        <v>2</v>
      </c>
      <c r="BB51" s="134" t="e">
        <f t="shared" si="26"/>
        <v>#VALUE!</v>
      </c>
      <c r="BC51" s="134" t="e">
        <f t="shared" si="27"/>
        <v>#VALUE!</v>
      </c>
      <c r="BD51" s="133" t="e">
        <f>COUNTIFS(A1_Individu_Data_Keadaan_SDMK!A$4:A$149931,M51,A1_Individu_Data_Keadaan_SDMK!R$4:R$149285,"03. Ahli Teknologi Laboratorium Medik")</f>
        <v>#VALUE!</v>
      </c>
      <c r="BE51" s="135">
        <f t="shared" si="28"/>
        <v>1</v>
      </c>
      <c r="BF51" s="134" t="e">
        <f t="shared" si="29"/>
        <v>#VALUE!</v>
      </c>
      <c r="BG51" s="134" t="e">
        <f t="shared" si="30"/>
        <v>#VALUE!</v>
      </c>
      <c r="BH51" s="139" t="e">
        <f t="shared" si="31"/>
        <v>#VALUE!</v>
      </c>
      <c r="BI51" s="139" t="e">
        <f t="shared" si="32"/>
        <v>#VALUE!</v>
      </c>
    </row>
    <row r="52" spans="13:61" ht="15">
      <c r="M52" s="130" t="s">
        <v>12512</v>
      </c>
      <c r="N52" s="131" t="s">
        <v>12513</v>
      </c>
      <c r="O52" s="128" t="s">
        <v>267</v>
      </c>
      <c r="P52" s="132" t="s">
        <v>9302</v>
      </c>
      <c r="Q52" s="347" t="s">
        <v>12201</v>
      </c>
      <c r="R52" s="128">
        <v>33</v>
      </c>
      <c r="S52" s="129">
        <v>3302</v>
      </c>
      <c r="T52" s="348" t="str">
        <f>IF(R52&lt;&gt;"",VLOOKUP(R52,'01_MASTER_KODE_WILAYAH'!H$1437:I$1470,2,FALSE),"")</f>
        <v>JAWA TENGAH</v>
      </c>
      <c r="U52" s="348" t="str">
        <f>IF(S52&lt;&gt;"",VLOOKUP(S52,'01_MASTER_KODE_WILAYAH'!D$5:F$1353,3,FALSE),"")</f>
        <v>BANYUMAS</v>
      </c>
      <c r="V52" s="349" t="str">
        <f t="shared" si="2"/>
        <v>1</v>
      </c>
      <c r="W52" s="145" t="e">
        <f t="shared" si="3"/>
        <v>#VALUE!</v>
      </c>
      <c r="X52" s="133" t="e">
        <f>COUNTIFS(A1_Individu_Data_Keadaan_SDMK!A$4:A$149931,M52,A1_Individu_Data_Keadaan_SDMK!R$4:R$149285,"01. Dokter")</f>
        <v>#VALUE!</v>
      </c>
      <c r="Y52" s="122">
        <f t="shared" si="4"/>
        <v>2</v>
      </c>
      <c r="Z52" s="134" t="e">
        <f t="shared" si="5"/>
        <v>#VALUE!</v>
      </c>
      <c r="AA52" s="134" t="e">
        <f t="shared" si="6"/>
        <v>#VALUE!</v>
      </c>
      <c r="AB52" s="133" t="e">
        <f>COUNTIFS(A1_Individu_Data_Keadaan_SDMK!A$4:A$149931,M52,A1_Individu_Data_Keadaan_SDMK!R$4:R$149285,"02. Dokter Gigi")</f>
        <v>#VALUE!</v>
      </c>
      <c r="AC52" s="122">
        <f t="shared" si="7"/>
        <v>1</v>
      </c>
      <c r="AD52" s="134" t="e">
        <f t="shared" si="8"/>
        <v>#VALUE!</v>
      </c>
      <c r="AE52" s="134" t="e">
        <f t="shared" si="9"/>
        <v>#VALUE!</v>
      </c>
      <c r="AF52" s="133" t="e">
        <f>COUNTIFS(A1_Individu_Data_Keadaan_SDMK!A$4:A$149931,M52,A1_Individu_Data_Keadaan_SDMK!Q$4:Q$149285,"03. KEPERAWATAN")</f>
        <v>#VALUE!</v>
      </c>
      <c r="AG52" s="135">
        <f t="shared" si="10"/>
        <v>8</v>
      </c>
      <c r="AH52" s="134" t="e">
        <f t="shared" si="11"/>
        <v>#VALUE!</v>
      </c>
      <c r="AI52" s="134" t="e">
        <f t="shared" si="12"/>
        <v>#VALUE!</v>
      </c>
      <c r="AJ52" s="133" t="e">
        <f>COUNTIFS(A1_Individu_Data_Keadaan_SDMK!A$4:A$149931,M52,A1_Individu_Data_Keadaan_SDMK!Q$4:Q$149285,"04. KEBIDANAN")</f>
        <v>#VALUE!</v>
      </c>
      <c r="AK52" s="135">
        <f t="shared" si="13"/>
        <v>7</v>
      </c>
      <c r="AL52" s="134" t="e">
        <f t="shared" si="14"/>
        <v>#VALUE!</v>
      </c>
      <c r="AM52" s="134" t="e">
        <f t="shared" si="15"/>
        <v>#VALUE!</v>
      </c>
      <c r="AN52" s="133" t="e">
        <f>COUNTIFS(A1_Individu_Data_Keadaan_SDMK!A$4:A$149931,M52,A1_Individu_Data_Keadaan_SDMK!Q$4:Q$149285,"05. KEFARMASIAN")</f>
        <v>#VALUE!</v>
      </c>
      <c r="AO52" s="135">
        <f t="shared" si="16"/>
        <v>1</v>
      </c>
      <c r="AP52" s="134" t="e">
        <f t="shared" si="17"/>
        <v>#VALUE!</v>
      </c>
      <c r="AQ52" s="134" t="e">
        <f t="shared" si="18"/>
        <v>#VALUE!</v>
      </c>
      <c r="AR52" s="133" t="e">
        <f>COUNTIFS(A1_Individu_Data_Keadaan_SDMK!A$4:A$149931,M52,A1_Individu_Data_Keadaan_SDMK!Q$4:Q$149285,"06. KESEHATAN MASYARAKAT")</f>
        <v>#VALUE!</v>
      </c>
      <c r="AS52" s="135">
        <f t="shared" si="19"/>
        <v>1</v>
      </c>
      <c r="AT52" s="134" t="e">
        <f t="shared" si="20"/>
        <v>#VALUE!</v>
      </c>
      <c r="AU52" s="134" t="e">
        <f t="shared" si="21"/>
        <v>#VALUE!</v>
      </c>
      <c r="AV52" s="133" t="e">
        <f>COUNTIFS(A1_Individu_Data_Keadaan_SDMK!A$4:A$149931,M52,A1_Individu_Data_Keadaan_SDMK!Q$4:Q$149285,"07. KESEHATAN LINGKUNGAN")</f>
        <v>#VALUE!</v>
      </c>
      <c r="AW52" s="135">
        <f t="shared" si="22"/>
        <v>1</v>
      </c>
      <c r="AX52" s="134" t="e">
        <f t="shared" si="23"/>
        <v>#VALUE!</v>
      </c>
      <c r="AY52" s="134" t="e">
        <f t="shared" si="24"/>
        <v>#VALUE!</v>
      </c>
      <c r="AZ52" s="133" t="e">
        <f>COUNTIFS(A1_Individu_Data_Keadaan_SDMK!A$4:A$149931,M52,A1_Individu_Data_Keadaan_SDMK!Q$4:Q$149285,"08. GIZI")</f>
        <v>#VALUE!</v>
      </c>
      <c r="BA52" s="135">
        <f t="shared" si="25"/>
        <v>2</v>
      </c>
      <c r="BB52" s="134" t="e">
        <f t="shared" si="26"/>
        <v>#VALUE!</v>
      </c>
      <c r="BC52" s="134" t="e">
        <f t="shared" si="27"/>
        <v>#VALUE!</v>
      </c>
      <c r="BD52" s="133" t="e">
        <f>COUNTIFS(A1_Individu_Data_Keadaan_SDMK!A$4:A$149931,M52,A1_Individu_Data_Keadaan_SDMK!R$4:R$149285,"03. Ahli Teknologi Laboratorium Medik")</f>
        <v>#VALUE!</v>
      </c>
      <c r="BE52" s="135">
        <f t="shared" si="28"/>
        <v>1</v>
      </c>
      <c r="BF52" s="134" t="e">
        <f t="shared" si="29"/>
        <v>#VALUE!</v>
      </c>
      <c r="BG52" s="134" t="e">
        <f t="shared" si="30"/>
        <v>#VALUE!</v>
      </c>
      <c r="BH52" s="139" t="e">
        <f t="shared" si="31"/>
        <v>#VALUE!</v>
      </c>
      <c r="BI52" s="139" t="e">
        <f t="shared" si="32"/>
        <v>#VALUE!</v>
      </c>
    </row>
    <row r="53" spans="13:61" ht="15">
      <c r="M53" s="130" t="s">
        <v>12514</v>
      </c>
      <c r="N53" s="131" t="s">
        <v>12515</v>
      </c>
      <c r="O53" s="128" t="s">
        <v>267</v>
      </c>
      <c r="P53" s="132" t="s">
        <v>9302</v>
      </c>
      <c r="Q53" s="347" t="s">
        <v>12201</v>
      </c>
      <c r="R53" s="128">
        <v>33</v>
      </c>
      <c r="S53" s="129">
        <v>3302</v>
      </c>
      <c r="T53" s="348" t="str">
        <f>IF(R53&lt;&gt;"",VLOOKUP(R53,'01_MASTER_KODE_WILAYAH'!H$1437:I$1470,2,FALSE),"")</f>
        <v>JAWA TENGAH</v>
      </c>
      <c r="U53" s="348" t="str">
        <f>IF(S53&lt;&gt;"",VLOOKUP(S53,'01_MASTER_KODE_WILAYAH'!D$5:F$1353,3,FALSE),"")</f>
        <v>BANYUMAS</v>
      </c>
      <c r="V53" s="349" t="str">
        <f t="shared" si="2"/>
        <v>1</v>
      </c>
      <c r="W53" s="145" t="e">
        <f t="shared" si="3"/>
        <v>#VALUE!</v>
      </c>
      <c r="X53" s="133" t="e">
        <f>COUNTIFS(A1_Individu_Data_Keadaan_SDMK!A$4:A$149931,M53,A1_Individu_Data_Keadaan_SDMK!R$4:R$149285,"01. Dokter")</f>
        <v>#VALUE!</v>
      </c>
      <c r="Y53" s="122">
        <f t="shared" si="4"/>
        <v>2</v>
      </c>
      <c r="Z53" s="134" t="e">
        <f t="shared" si="5"/>
        <v>#VALUE!</v>
      </c>
      <c r="AA53" s="134" t="e">
        <f t="shared" si="6"/>
        <v>#VALUE!</v>
      </c>
      <c r="AB53" s="133" t="e">
        <f>COUNTIFS(A1_Individu_Data_Keadaan_SDMK!A$4:A$149931,M53,A1_Individu_Data_Keadaan_SDMK!R$4:R$149285,"02. Dokter Gigi")</f>
        <v>#VALUE!</v>
      </c>
      <c r="AC53" s="122">
        <f t="shared" si="7"/>
        <v>1</v>
      </c>
      <c r="AD53" s="134" t="e">
        <f t="shared" si="8"/>
        <v>#VALUE!</v>
      </c>
      <c r="AE53" s="134" t="e">
        <f t="shared" si="9"/>
        <v>#VALUE!</v>
      </c>
      <c r="AF53" s="133" t="e">
        <f>COUNTIFS(A1_Individu_Data_Keadaan_SDMK!A$4:A$149931,M53,A1_Individu_Data_Keadaan_SDMK!Q$4:Q$149285,"03. KEPERAWATAN")</f>
        <v>#VALUE!</v>
      </c>
      <c r="AG53" s="135">
        <f t="shared" si="10"/>
        <v>8</v>
      </c>
      <c r="AH53" s="134" t="e">
        <f t="shared" si="11"/>
        <v>#VALUE!</v>
      </c>
      <c r="AI53" s="134" t="e">
        <f t="shared" si="12"/>
        <v>#VALUE!</v>
      </c>
      <c r="AJ53" s="133" t="e">
        <f>COUNTIFS(A1_Individu_Data_Keadaan_SDMK!A$4:A$149931,M53,A1_Individu_Data_Keadaan_SDMK!Q$4:Q$149285,"04. KEBIDANAN")</f>
        <v>#VALUE!</v>
      </c>
      <c r="AK53" s="135">
        <f t="shared" si="13"/>
        <v>7</v>
      </c>
      <c r="AL53" s="134" t="e">
        <f t="shared" si="14"/>
        <v>#VALUE!</v>
      </c>
      <c r="AM53" s="134" t="e">
        <f t="shared" si="15"/>
        <v>#VALUE!</v>
      </c>
      <c r="AN53" s="133" t="e">
        <f>COUNTIFS(A1_Individu_Data_Keadaan_SDMK!A$4:A$149931,M53,A1_Individu_Data_Keadaan_SDMK!Q$4:Q$149285,"05. KEFARMASIAN")</f>
        <v>#VALUE!</v>
      </c>
      <c r="AO53" s="135">
        <f t="shared" si="16"/>
        <v>1</v>
      </c>
      <c r="AP53" s="134" t="e">
        <f t="shared" si="17"/>
        <v>#VALUE!</v>
      </c>
      <c r="AQ53" s="134" t="e">
        <f t="shared" si="18"/>
        <v>#VALUE!</v>
      </c>
      <c r="AR53" s="133" t="e">
        <f>COUNTIFS(A1_Individu_Data_Keadaan_SDMK!A$4:A$149931,M53,A1_Individu_Data_Keadaan_SDMK!Q$4:Q$149285,"06. KESEHATAN MASYARAKAT")</f>
        <v>#VALUE!</v>
      </c>
      <c r="AS53" s="135">
        <f t="shared" si="19"/>
        <v>1</v>
      </c>
      <c r="AT53" s="134" t="e">
        <f t="shared" si="20"/>
        <v>#VALUE!</v>
      </c>
      <c r="AU53" s="134" t="e">
        <f t="shared" si="21"/>
        <v>#VALUE!</v>
      </c>
      <c r="AV53" s="133" t="e">
        <f>COUNTIFS(A1_Individu_Data_Keadaan_SDMK!A$4:A$149931,M53,A1_Individu_Data_Keadaan_SDMK!Q$4:Q$149285,"07. KESEHATAN LINGKUNGAN")</f>
        <v>#VALUE!</v>
      </c>
      <c r="AW53" s="135">
        <f t="shared" si="22"/>
        <v>1</v>
      </c>
      <c r="AX53" s="134" t="e">
        <f t="shared" si="23"/>
        <v>#VALUE!</v>
      </c>
      <c r="AY53" s="134" t="e">
        <f t="shared" si="24"/>
        <v>#VALUE!</v>
      </c>
      <c r="AZ53" s="133" t="e">
        <f>COUNTIFS(A1_Individu_Data_Keadaan_SDMK!A$4:A$149931,M53,A1_Individu_Data_Keadaan_SDMK!Q$4:Q$149285,"08. GIZI")</f>
        <v>#VALUE!</v>
      </c>
      <c r="BA53" s="135">
        <f t="shared" si="25"/>
        <v>2</v>
      </c>
      <c r="BB53" s="134" t="e">
        <f t="shared" si="26"/>
        <v>#VALUE!</v>
      </c>
      <c r="BC53" s="134" t="e">
        <f t="shared" si="27"/>
        <v>#VALUE!</v>
      </c>
      <c r="BD53" s="133" t="e">
        <f>COUNTIFS(A1_Individu_Data_Keadaan_SDMK!A$4:A$149931,M53,A1_Individu_Data_Keadaan_SDMK!R$4:R$149285,"03. Ahli Teknologi Laboratorium Medik")</f>
        <v>#VALUE!</v>
      </c>
      <c r="BE53" s="135">
        <f t="shared" si="28"/>
        <v>1</v>
      </c>
      <c r="BF53" s="134" t="e">
        <f t="shared" si="29"/>
        <v>#VALUE!</v>
      </c>
      <c r="BG53" s="134" t="e">
        <f t="shared" si="30"/>
        <v>#VALUE!</v>
      </c>
      <c r="BH53" s="139" t="e">
        <f t="shared" si="31"/>
        <v>#VALUE!</v>
      </c>
      <c r="BI53" s="139" t="e">
        <f t="shared" si="32"/>
        <v>#VALUE!</v>
      </c>
    </row>
    <row r="54" spans="13:61" ht="15">
      <c r="M54" s="130" t="s">
        <v>12516</v>
      </c>
      <c r="N54" s="131" t="s">
        <v>12517</v>
      </c>
      <c r="O54" s="128" t="s">
        <v>267</v>
      </c>
      <c r="P54" s="132" t="s">
        <v>9302</v>
      </c>
      <c r="Q54" s="347" t="s">
        <v>12201</v>
      </c>
      <c r="R54" s="128">
        <v>33</v>
      </c>
      <c r="S54" s="129">
        <v>3302</v>
      </c>
      <c r="T54" s="348" t="str">
        <f>IF(R54&lt;&gt;"",VLOOKUP(R54,'01_MASTER_KODE_WILAYAH'!H$1437:I$1470,2,FALSE),"")</f>
        <v>JAWA TENGAH</v>
      </c>
      <c r="U54" s="348" t="str">
        <f>IF(S54&lt;&gt;"",VLOOKUP(S54,'01_MASTER_KODE_WILAYAH'!D$5:F$1353,3,FALSE),"")</f>
        <v>BANYUMAS</v>
      </c>
      <c r="V54" s="349" t="str">
        <f t="shared" si="2"/>
        <v>1</v>
      </c>
      <c r="W54" s="145" t="e">
        <f t="shared" si="3"/>
        <v>#VALUE!</v>
      </c>
      <c r="X54" s="133" t="e">
        <f>COUNTIFS(A1_Individu_Data_Keadaan_SDMK!A$4:A$149931,M54,A1_Individu_Data_Keadaan_SDMK!R$4:R$149285,"01. Dokter")</f>
        <v>#VALUE!</v>
      </c>
      <c r="Y54" s="122">
        <f t="shared" si="4"/>
        <v>2</v>
      </c>
      <c r="Z54" s="134" t="e">
        <f t="shared" si="5"/>
        <v>#VALUE!</v>
      </c>
      <c r="AA54" s="134" t="e">
        <f t="shared" si="6"/>
        <v>#VALUE!</v>
      </c>
      <c r="AB54" s="133" t="e">
        <f>COUNTIFS(A1_Individu_Data_Keadaan_SDMK!A$4:A$149931,M54,A1_Individu_Data_Keadaan_SDMK!R$4:R$149285,"02. Dokter Gigi")</f>
        <v>#VALUE!</v>
      </c>
      <c r="AC54" s="122">
        <f t="shared" si="7"/>
        <v>1</v>
      </c>
      <c r="AD54" s="134" t="e">
        <f t="shared" si="8"/>
        <v>#VALUE!</v>
      </c>
      <c r="AE54" s="134" t="e">
        <f t="shared" si="9"/>
        <v>#VALUE!</v>
      </c>
      <c r="AF54" s="133" t="e">
        <f>COUNTIFS(A1_Individu_Data_Keadaan_SDMK!A$4:A$149931,M54,A1_Individu_Data_Keadaan_SDMK!Q$4:Q$149285,"03. KEPERAWATAN")</f>
        <v>#VALUE!</v>
      </c>
      <c r="AG54" s="135">
        <f t="shared" si="10"/>
        <v>8</v>
      </c>
      <c r="AH54" s="134" t="e">
        <f t="shared" si="11"/>
        <v>#VALUE!</v>
      </c>
      <c r="AI54" s="134" t="e">
        <f t="shared" si="12"/>
        <v>#VALUE!</v>
      </c>
      <c r="AJ54" s="133" t="e">
        <f>COUNTIFS(A1_Individu_Data_Keadaan_SDMK!A$4:A$149931,M54,A1_Individu_Data_Keadaan_SDMK!Q$4:Q$149285,"04. KEBIDANAN")</f>
        <v>#VALUE!</v>
      </c>
      <c r="AK54" s="135">
        <f t="shared" si="13"/>
        <v>7</v>
      </c>
      <c r="AL54" s="134" t="e">
        <f t="shared" si="14"/>
        <v>#VALUE!</v>
      </c>
      <c r="AM54" s="134" t="e">
        <f t="shared" si="15"/>
        <v>#VALUE!</v>
      </c>
      <c r="AN54" s="133" t="e">
        <f>COUNTIFS(A1_Individu_Data_Keadaan_SDMK!A$4:A$149931,M54,A1_Individu_Data_Keadaan_SDMK!Q$4:Q$149285,"05. KEFARMASIAN")</f>
        <v>#VALUE!</v>
      </c>
      <c r="AO54" s="135">
        <f t="shared" si="16"/>
        <v>1</v>
      </c>
      <c r="AP54" s="134" t="e">
        <f t="shared" si="17"/>
        <v>#VALUE!</v>
      </c>
      <c r="AQ54" s="134" t="e">
        <f t="shared" si="18"/>
        <v>#VALUE!</v>
      </c>
      <c r="AR54" s="133" t="e">
        <f>COUNTIFS(A1_Individu_Data_Keadaan_SDMK!A$4:A$149931,M54,A1_Individu_Data_Keadaan_SDMK!Q$4:Q$149285,"06. KESEHATAN MASYARAKAT")</f>
        <v>#VALUE!</v>
      </c>
      <c r="AS54" s="135">
        <f t="shared" si="19"/>
        <v>1</v>
      </c>
      <c r="AT54" s="134" t="e">
        <f t="shared" si="20"/>
        <v>#VALUE!</v>
      </c>
      <c r="AU54" s="134" t="e">
        <f t="shared" si="21"/>
        <v>#VALUE!</v>
      </c>
      <c r="AV54" s="133" t="e">
        <f>COUNTIFS(A1_Individu_Data_Keadaan_SDMK!A$4:A$149931,M54,A1_Individu_Data_Keadaan_SDMK!Q$4:Q$149285,"07. KESEHATAN LINGKUNGAN")</f>
        <v>#VALUE!</v>
      </c>
      <c r="AW54" s="135">
        <f t="shared" si="22"/>
        <v>1</v>
      </c>
      <c r="AX54" s="134" t="e">
        <f t="shared" si="23"/>
        <v>#VALUE!</v>
      </c>
      <c r="AY54" s="134" t="e">
        <f t="shared" si="24"/>
        <v>#VALUE!</v>
      </c>
      <c r="AZ54" s="133" t="e">
        <f>COUNTIFS(A1_Individu_Data_Keadaan_SDMK!A$4:A$149931,M54,A1_Individu_Data_Keadaan_SDMK!Q$4:Q$149285,"08. GIZI")</f>
        <v>#VALUE!</v>
      </c>
      <c r="BA54" s="135">
        <f t="shared" si="25"/>
        <v>2</v>
      </c>
      <c r="BB54" s="134" t="e">
        <f t="shared" si="26"/>
        <v>#VALUE!</v>
      </c>
      <c r="BC54" s="134" t="e">
        <f t="shared" si="27"/>
        <v>#VALUE!</v>
      </c>
      <c r="BD54" s="133" t="e">
        <f>COUNTIFS(A1_Individu_Data_Keadaan_SDMK!A$4:A$149931,M54,A1_Individu_Data_Keadaan_SDMK!R$4:R$149285,"03. Ahli Teknologi Laboratorium Medik")</f>
        <v>#VALUE!</v>
      </c>
      <c r="BE54" s="135">
        <f t="shared" si="28"/>
        <v>1</v>
      </c>
      <c r="BF54" s="134" t="e">
        <f t="shared" si="29"/>
        <v>#VALUE!</v>
      </c>
      <c r="BG54" s="134" t="e">
        <f t="shared" si="30"/>
        <v>#VALUE!</v>
      </c>
      <c r="BH54" s="139" t="e">
        <f t="shared" si="31"/>
        <v>#VALUE!</v>
      </c>
      <c r="BI54" s="139" t="e">
        <f t="shared" si="32"/>
        <v>#VALUE!</v>
      </c>
    </row>
    <row r="55" spans="13:61" ht="15">
      <c r="M55" s="130" t="s">
        <v>12518</v>
      </c>
      <c r="N55" s="131" t="s">
        <v>12519</v>
      </c>
      <c r="O55" s="128" t="s">
        <v>267</v>
      </c>
      <c r="P55" s="132" t="s">
        <v>9301</v>
      </c>
      <c r="Q55" s="347" t="s">
        <v>12201</v>
      </c>
      <c r="R55" s="128">
        <v>33</v>
      </c>
      <c r="S55" s="129">
        <v>3302</v>
      </c>
      <c r="T55" s="348" t="str">
        <f>IF(R55&lt;&gt;"",VLOOKUP(R55,'01_MASTER_KODE_WILAYAH'!H$1437:I$1470,2,FALSE),"")</f>
        <v>JAWA TENGAH</v>
      </c>
      <c r="U55" s="348" t="str">
        <f>IF(S55&lt;&gt;"",VLOOKUP(S55,'01_MASTER_KODE_WILAYAH'!D$5:F$1353,3,FALSE),"")</f>
        <v>BANYUMAS</v>
      </c>
      <c r="V55" s="349" t="str">
        <f t="shared" si="2"/>
        <v>2</v>
      </c>
      <c r="W55" s="145" t="e">
        <f t="shared" si="3"/>
        <v>#VALUE!</v>
      </c>
      <c r="X55" s="133" t="e">
        <f>COUNTIFS(A1_Individu_Data_Keadaan_SDMK!A$4:A$149931,M55,A1_Individu_Data_Keadaan_SDMK!R$4:R$149285,"01. Dokter")</f>
        <v>#VALUE!</v>
      </c>
      <c r="Y55" s="122">
        <f t="shared" si="4"/>
        <v>1</v>
      </c>
      <c r="Z55" s="134" t="e">
        <f t="shared" si="5"/>
        <v>#VALUE!</v>
      </c>
      <c r="AA55" s="134" t="e">
        <f t="shared" si="6"/>
        <v>#VALUE!</v>
      </c>
      <c r="AB55" s="133" t="e">
        <f>COUNTIFS(A1_Individu_Data_Keadaan_SDMK!A$4:A$149931,M55,A1_Individu_Data_Keadaan_SDMK!R$4:R$149285,"02. Dokter Gigi")</f>
        <v>#VALUE!</v>
      </c>
      <c r="AC55" s="122">
        <f t="shared" si="7"/>
        <v>1</v>
      </c>
      <c r="AD55" s="134" t="e">
        <f t="shared" si="8"/>
        <v>#VALUE!</v>
      </c>
      <c r="AE55" s="134" t="e">
        <f t="shared" si="9"/>
        <v>#VALUE!</v>
      </c>
      <c r="AF55" s="133" t="e">
        <f>COUNTIFS(A1_Individu_Data_Keadaan_SDMK!A$4:A$149931,M55,A1_Individu_Data_Keadaan_SDMK!Q$4:Q$149285,"03. KEPERAWATAN")</f>
        <v>#VALUE!</v>
      </c>
      <c r="AG55" s="135">
        <f t="shared" si="10"/>
        <v>5</v>
      </c>
      <c r="AH55" s="134" t="e">
        <f t="shared" si="11"/>
        <v>#VALUE!</v>
      </c>
      <c r="AI55" s="134" t="e">
        <f t="shared" si="12"/>
        <v>#VALUE!</v>
      </c>
      <c r="AJ55" s="133" t="e">
        <f>COUNTIFS(A1_Individu_Data_Keadaan_SDMK!A$4:A$149931,M55,A1_Individu_Data_Keadaan_SDMK!Q$4:Q$149285,"04. KEBIDANAN")</f>
        <v>#VALUE!</v>
      </c>
      <c r="AK55" s="135">
        <f t="shared" si="13"/>
        <v>4</v>
      </c>
      <c r="AL55" s="134" t="e">
        <f t="shared" si="14"/>
        <v>#VALUE!</v>
      </c>
      <c r="AM55" s="134" t="e">
        <f t="shared" si="15"/>
        <v>#VALUE!</v>
      </c>
      <c r="AN55" s="133" t="e">
        <f>COUNTIFS(A1_Individu_Data_Keadaan_SDMK!A$4:A$149931,M55,A1_Individu_Data_Keadaan_SDMK!Q$4:Q$149285,"05. KEFARMASIAN")</f>
        <v>#VALUE!</v>
      </c>
      <c r="AO55" s="135">
        <f t="shared" si="16"/>
        <v>1</v>
      </c>
      <c r="AP55" s="134" t="e">
        <f t="shared" si="17"/>
        <v>#VALUE!</v>
      </c>
      <c r="AQ55" s="134" t="e">
        <f t="shared" si="18"/>
        <v>#VALUE!</v>
      </c>
      <c r="AR55" s="133" t="e">
        <f>COUNTIFS(A1_Individu_Data_Keadaan_SDMK!A$4:A$149931,M55,A1_Individu_Data_Keadaan_SDMK!Q$4:Q$149285,"06. KESEHATAN MASYARAKAT")</f>
        <v>#VALUE!</v>
      </c>
      <c r="AS55" s="135">
        <f t="shared" si="19"/>
        <v>1</v>
      </c>
      <c r="AT55" s="134" t="e">
        <f t="shared" si="20"/>
        <v>#VALUE!</v>
      </c>
      <c r="AU55" s="134" t="e">
        <f t="shared" si="21"/>
        <v>#VALUE!</v>
      </c>
      <c r="AV55" s="133" t="e">
        <f>COUNTIFS(A1_Individu_Data_Keadaan_SDMK!A$4:A$149931,M55,A1_Individu_Data_Keadaan_SDMK!Q$4:Q$149285,"07. KESEHATAN LINGKUNGAN")</f>
        <v>#VALUE!</v>
      </c>
      <c r="AW55" s="135">
        <f t="shared" si="22"/>
        <v>1</v>
      </c>
      <c r="AX55" s="134" t="e">
        <f t="shared" si="23"/>
        <v>#VALUE!</v>
      </c>
      <c r="AY55" s="134" t="e">
        <f t="shared" si="24"/>
        <v>#VALUE!</v>
      </c>
      <c r="AZ55" s="133" t="e">
        <f>COUNTIFS(A1_Individu_Data_Keadaan_SDMK!A$4:A$149931,M55,A1_Individu_Data_Keadaan_SDMK!Q$4:Q$149285,"08. GIZI")</f>
        <v>#VALUE!</v>
      </c>
      <c r="BA55" s="135">
        <f t="shared" si="25"/>
        <v>1</v>
      </c>
      <c r="BB55" s="134" t="e">
        <f t="shared" si="26"/>
        <v>#VALUE!</v>
      </c>
      <c r="BC55" s="134" t="e">
        <f t="shared" si="27"/>
        <v>#VALUE!</v>
      </c>
      <c r="BD55" s="133" t="e">
        <f>COUNTIFS(A1_Individu_Data_Keadaan_SDMK!A$4:A$149931,M55,A1_Individu_Data_Keadaan_SDMK!R$4:R$149285,"03. Ahli Teknologi Laboratorium Medik")</f>
        <v>#VALUE!</v>
      </c>
      <c r="BE55" s="135">
        <f t="shared" si="28"/>
        <v>1</v>
      </c>
      <c r="BF55" s="134" t="e">
        <f t="shared" si="29"/>
        <v>#VALUE!</v>
      </c>
      <c r="BG55" s="134" t="e">
        <f t="shared" si="30"/>
        <v>#VALUE!</v>
      </c>
      <c r="BH55" s="139" t="e">
        <f t="shared" si="31"/>
        <v>#VALUE!</v>
      </c>
      <c r="BI55" s="139" t="e">
        <f t="shared" si="32"/>
        <v>#VALUE!</v>
      </c>
    </row>
    <row r="56" spans="13:61" ht="15">
      <c r="M56" s="130" t="s">
        <v>12520</v>
      </c>
      <c r="N56" s="131" t="s">
        <v>12521</v>
      </c>
      <c r="O56" s="128" t="s">
        <v>267</v>
      </c>
      <c r="P56" s="132" t="s">
        <v>9302</v>
      </c>
      <c r="Q56" s="347" t="s">
        <v>12201</v>
      </c>
      <c r="R56" s="128">
        <v>33</v>
      </c>
      <c r="S56" s="129">
        <v>3302</v>
      </c>
      <c r="T56" s="348" t="str">
        <f>IF(R56&lt;&gt;"",VLOOKUP(R56,'01_MASTER_KODE_WILAYAH'!H$1437:I$1470,2,FALSE),"")</f>
        <v>JAWA TENGAH</v>
      </c>
      <c r="U56" s="348" t="str">
        <f>IF(S56&lt;&gt;"",VLOOKUP(S56,'01_MASTER_KODE_WILAYAH'!D$5:F$1353,3,FALSE),"")</f>
        <v>BANYUMAS</v>
      </c>
      <c r="V56" s="349" t="str">
        <f t="shared" si="2"/>
        <v>1</v>
      </c>
      <c r="W56" s="145" t="e">
        <f t="shared" si="3"/>
        <v>#VALUE!</v>
      </c>
      <c r="X56" s="133" t="e">
        <f>COUNTIFS(A1_Individu_Data_Keadaan_SDMK!A$4:A$149931,M56,A1_Individu_Data_Keadaan_SDMK!R$4:R$149285,"01. Dokter")</f>
        <v>#VALUE!</v>
      </c>
      <c r="Y56" s="122">
        <f t="shared" si="4"/>
        <v>2</v>
      </c>
      <c r="Z56" s="134" t="e">
        <f t="shared" si="5"/>
        <v>#VALUE!</v>
      </c>
      <c r="AA56" s="134" t="e">
        <f t="shared" si="6"/>
        <v>#VALUE!</v>
      </c>
      <c r="AB56" s="133" t="e">
        <f>COUNTIFS(A1_Individu_Data_Keadaan_SDMK!A$4:A$149931,M56,A1_Individu_Data_Keadaan_SDMK!R$4:R$149285,"02. Dokter Gigi")</f>
        <v>#VALUE!</v>
      </c>
      <c r="AC56" s="122">
        <f t="shared" si="7"/>
        <v>1</v>
      </c>
      <c r="AD56" s="134" t="e">
        <f t="shared" si="8"/>
        <v>#VALUE!</v>
      </c>
      <c r="AE56" s="134" t="e">
        <f t="shared" si="9"/>
        <v>#VALUE!</v>
      </c>
      <c r="AF56" s="133" t="e">
        <f>COUNTIFS(A1_Individu_Data_Keadaan_SDMK!A$4:A$149931,M56,A1_Individu_Data_Keadaan_SDMK!Q$4:Q$149285,"03. KEPERAWATAN")</f>
        <v>#VALUE!</v>
      </c>
      <c r="AG56" s="135">
        <f t="shared" si="10"/>
        <v>8</v>
      </c>
      <c r="AH56" s="134" t="e">
        <f t="shared" si="11"/>
        <v>#VALUE!</v>
      </c>
      <c r="AI56" s="134" t="e">
        <f t="shared" si="12"/>
        <v>#VALUE!</v>
      </c>
      <c r="AJ56" s="133" t="e">
        <f>COUNTIFS(A1_Individu_Data_Keadaan_SDMK!A$4:A$149931,M56,A1_Individu_Data_Keadaan_SDMK!Q$4:Q$149285,"04. KEBIDANAN")</f>
        <v>#VALUE!</v>
      </c>
      <c r="AK56" s="135">
        <f t="shared" si="13"/>
        <v>7</v>
      </c>
      <c r="AL56" s="134" t="e">
        <f t="shared" si="14"/>
        <v>#VALUE!</v>
      </c>
      <c r="AM56" s="134" t="e">
        <f t="shared" si="15"/>
        <v>#VALUE!</v>
      </c>
      <c r="AN56" s="133" t="e">
        <f>COUNTIFS(A1_Individu_Data_Keadaan_SDMK!A$4:A$149931,M56,A1_Individu_Data_Keadaan_SDMK!Q$4:Q$149285,"05. KEFARMASIAN")</f>
        <v>#VALUE!</v>
      </c>
      <c r="AO56" s="135">
        <f t="shared" si="16"/>
        <v>1</v>
      </c>
      <c r="AP56" s="134" t="e">
        <f t="shared" si="17"/>
        <v>#VALUE!</v>
      </c>
      <c r="AQ56" s="134" t="e">
        <f t="shared" si="18"/>
        <v>#VALUE!</v>
      </c>
      <c r="AR56" s="133" t="e">
        <f>COUNTIFS(A1_Individu_Data_Keadaan_SDMK!A$4:A$149931,M56,A1_Individu_Data_Keadaan_SDMK!Q$4:Q$149285,"06. KESEHATAN MASYARAKAT")</f>
        <v>#VALUE!</v>
      </c>
      <c r="AS56" s="135">
        <f t="shared" si="19"/>
        <v>1</v>
      </c>
      <c r="AT56" s="134" t="e">
        <f t="shared" si="20"/>
        <v>#VALUE!</v>
      </c>
      <c r="AU56" s="134" t="e">
        <f t="shared" si="21"/>
        <v>#VALUE!</v>
      </c>
      <c r="AV56" s="133" t="e">
        <f>COUNTIFS(A1_Individu_Data_Keadaan_SDMK!A$4:A$149931,M56,A1_Individu_Data_Keadaan_SDMK!Q$4:Q$149285,"07. KESEHATAN LINGKUNGAN")</f>
        <v>#VALUE!</v>
      </c>
      <c r="AW56" s="135">
        <f t="shared" si="22"/>
        <v>1</v>
      </c>
      <c r="AX56" s="134" t="e">
        <f t="shared" si="23"/>
        <v>#VALUE!</v>
      </c>
      <c r="AY56" s="134" t="e">
        <f t="shared" si="24"/>
        <v>#VALUE!</v>
      </c>
      <c r="AZ56" s="133" t="e">
        <f>COUNTIFS(A1_Individu_Data_Keadaan_SDMK!A$4:A$149931,M56,A1_Individu_Data_Keadaan_SDMK!Q$4:Q$149285,"08. GIZI")</f>
        <v>#VALUE!</v>
      </c>
      <c r="BA56" s="135">
        <f t="shared" si="25"/>
        <v>2</v>
      </c>
      <c r="BB56" s="134" t="e">
        <f t="shared" si="26"/>
        <v>#VALUE!</v>
      </c>
      <c r="BC56" s="134" t="e">
        <f t="shared" si="27"/>
        <v>#VALUE!</v>
      </c>
      <c r="BD56" s="133" t="e">
        <f>COUNTIFS(A1_Individu_Data_Keadaan_SDMK!A$4:A$149931,M56,A1_Individu_Data_Keadaan_SDMK!R$4:R$149285,"03. Ahli Teknologi Laboratorium Medik")</f>
        <v>#VALUE!</v>
      </c>
      <c r="BE56" s="135">
        <f t="shared" si="28"/>
        <v>1</v>
      </c>
      <c r="BF56" s="134" t="e">
        <f t="shared" si="29"/>
        <v>#VALUE!</v>
      </c>
      <c r="BG56" s="134" t="e">
        <f t="shared" si="30"/>
        <v>#VALUE!</v>
      </c>
      <c r="BH56" s="139" t="e">
        <f t="shared" si="31"/>
        <v>#VALUE!</v>
      </c>
      <c r="BI56" s="139" t="e">
        <f t="shared" si="32"/>
        <v>#VALUE!</v>
      </c>
    </row>
    <row r="57" spans="13:61" ht="15">
      <c r="M57" s="130" t="s">
        <v>12522</v>
      </c>
      <c r="N57" s="131" t="s">
        <v>12523</v>
      </c>
      <c r="O57" s="128" t="s">
        <v>267</v>
      </c>
      <c r="P57" s="132" t="s">
        <v>9301</v>
      </c>
      <c r="Q57" s="347" t="s">
        <v>12201</v>
      </c>
      <c r="R57" s="128">
        <v>33</v>
      </c>
      <c r="S57" s="129">
        <v>3302</v>
      </c>
      <c r="T57" s="348" t="str">
        <f>IF(R57&lt;&gt;"",VLOOKUP(R57,'01_MASTER_KODE_WILAYAH'!H$1437:I$1470,2,FALSE),"")</f>
        <v>JAWA TENGAH</v>
      </c>
      <c r="U57" s="348" t="str">
        <f>IF(S57&lt;&gt;"",VLOOKUP(S57,'01_MASTER_KODE_WILAYAH'!D$5:F$1353,3,FALSE),"")</f>
        <v>BANYUMAS</v>
      </c>
      <c r="V57" s="349" t="str">
        <f t="shared" si="2"/>
        <v>2</v>
      </c>
      <c r="W57" s="145" t="e">
        <f t="shared" si="3"/>
        <v>#VALUE!</v>
      </c>
      <c r="X57" s="133" t="e">
        <f>COUNTIFS(A1_Individu_Data_Keadaan_SDMK!A$4:A$149931,M57,A1_Individu_Data_Keadaan_SDMK!R$4:R$149285,"01. Dokter")</f>
        <v>#VALUE!</v>
      </c>
      <c r="Y57" s="122">
        <f t="shared" si="4"/>
        <v>1</v>
      </c>
      <c r="Z57" s="134" t="e">
        <f t="shared" si="5"/>
        <v>#VALUE!</v>
      </c>
      <c r="AA57" s="134" t="e">
        <f t="shared" si="6"/>
        <v>#VALUE!</v>
      </c>
      <c r="AB57" s="133" t="e">
        <f>COUNTIFS(A1_Individu_Data_Keadaan_SDMK!A$4:A$149931,M57,A1_Individu_Data_Keadaan_SDMK!R$4:R$149285,"02. Dokter Gigi")</f>
        <v>#VALUE!</v>
      </c>
      <c r="AC57" s="122">
        <f t="shared" si="7"/>
        <v>1</v>
      </c>
      <c r="AD57" s="134" t="e">
        <f t="shared" si="8"/>
        <v>#VALUE!</v>
      </c>
      <c r="AE57" s="134" t="e">
        <f t="shared" si="9"/>
        <v>#VALUE!</v>
      </c>
      <c r="AF57" s="133" t="e">
        <f>COUNTIFS(A1_Individu_Data_Keadaan_SDMK!A$4:A$149931,M57,A1_Individu_Data_Keadaan_SDMK!Q$4:Q$149285,"03. KEPERAWATAN")</f>
        <v>#VALUE!</v>
      </c>
      <c r="AG57" s="135">
        <f t="shared" si="10"/>
        <v>5</v>
      </c>
      <c r="AH57" s="134" t="e">
        <f t="shared" si="11"/>
        <v>#VALUE!</v>
      </c>
      <c r="AI57" s="134" t="e">
        <f t="shared" si="12"/>
        <v>#VALUE!</v>
      </c>
      <c r="AJ57" s="133" t="e">
        <f>COUNTIFS(A1_Individu_Data_Keadaan_SDMK!A$4:A$149931,M57,A1_Individu_Data_Keadaan_SDMK!Q$4:Q$149285,"04. KEBIDANAN")</f>
        <v>#VALUE!</v>
      </c>
      <c r="AK57" s="135">
        <f t="shared" si="13"/>
        <v>4</v>
      </c>
      <c r="AL57" s="134" t="e">
        <f t="shared" si="14"/>
        <v>#VALUE!</v>
      </c>
      <c r="AM57" s="134" t="e">
        <f t="shared" si="15"/>
        <v>#VALUE!</v>
      </c>
      <c r="AN57" s="133" t="e">
        <f>COUNTIFS(A1_Individu_Data_Keadaan_SDMK!A$4:A$149931,M57,A1_Individu_Data_Keadaan_SDMK!Q$4:Q$149285,"05. KEFARMASIAN")</f>
        <v>#VALUE!</v>
      </c>
      <c r="AO57" s="135">
        <f t="shared" si="16"/>
        <v>1</v>
      </c>
      <c r="AP57" s="134" t="e">
        <f t="shared" si="17"/>
        <v>#VALUE!</v>
      </c>
      <c r="AQ57" s="134" t="e">
        <f t="shared" si="18"/>
        <v>#VALUE!</v>
      </c>
      <c r="AR57" s="133" t="e">
        <f>COUNTIFS(A1_Individu_Data_Keadaan_SDMK!A$4:A$149931,M57,A1_Individu_Data_Keadaan_SDMK!Q$4:Q$149285,"06. KESEHATAN MASYARAKAT")</f>
        <v>#VALUE!</v>
      </c>
      <c r="AS57" s="135">
        <f t="shared" si="19"/>
        <v>1</v>
      </c>
      <c r="AT57" s="134" t="e">
        <f t="shared" si="20"/>
        <v>#VALUE!</v>
      </c>
      <c r="AU57" s="134" t="e">
        <f t="shared" si="21"/>
        <v>#VALUE!</v>
      </c>
      <c r="AV57" s="133" t="e">
        <f>COUNTIFS(A1_Individu_Data_Keadaan_SDMK!A$4:A$149931,M57,A1_Individu_Data_Keadaan_SDMK!Q$4:Q$149285,"07. KESEHATAN LINGKUNGAN")</f>
        <v>#VALUE!</v>
      </c>
      <c r="AW57" s="135">
        <f t="shared" si="22"/>
        <v>1</v>
      </c>
      <c r="AX57" s="134" t="e">
        <f t="shared" si="23"/>
        <v>#VALUE!</v>
      </c>
      <c r="AY57" s="134" t="e">
        <f t="shared" si="24"/>
        <v>#VALUE!</v>
      </c>
      <c r="AZ57" s="133" t="e">
        <f>COUNTIFS(A1_Individu_Data_Keadaan_SDMK!A$4:A$149931,M57,A1_Individu_Data_Keadaan_SDMK!Q$4:Q$149285,"08. GIZI")</f>
        <v>#VALUE!</v>
      </c>
      <c r="BA57" s="135">
        <f t="shared" si="25"/>
        <v>1</v>
      </c>
      <c r="BB57" s="134" t="e">
        <f t="shared" si="26"/>
        <v>#VALUE!</v>
      </c>
      <c r="BC57" s="134" t="e">
        <f t="shared" si="27"/>
        <v>#VALUE!</v>
      </c>
      <c r="BD57" s="133" t="e">
        <f>COUNTIFS(A1_Individu_Data_Keadaan_SDMK!A$4:A$149931,M57,A1_Individu_Data_Keadaan_SDMK!R$4:R$149285,"03. Ahli Teknologi Laboratorium Medik")</f>
        <v>#VALUE!</v>
      </c>
      <c r="BE57" s="135">
        <f t="shared" si="28"/>
        <v>1</v>
      </c>
      <c r="BF57" s="134" t="e">
        <f t="shared" si="29"/>
        <v>#VALUE!</v>
      </c>
      <c r="BG57" s="134" t="e">
        <f t="shared" si="30"/>
        <v>#VALUE!</v>
      </c>
      <c r="BH57" s="139" t="e">
        <f t="shared" si="31"/>
        <v>#VALUE!</v>
      </c>
      <c r="BI57" s="139" t="e">
        <f t="shared" si="32"/>
        <v>#VALUE!</v>
      </c>
    </row>
    <row r="58" spans="13:61" ht="15">
      <c r="M58" s="130" t="s">
        <v>12524</v>
      </c>
      <c r="N58" s="131" t="s">
        <v>12525</v>
      </c>
      <c r="O58" s="128" t="s">
        <v>267</v>
      </c>
      <c r="P58" s="132" t="s">
        <v>9301</v>
      </c>
      <c r="Q58" s="347" t="s">
        <v>12201</v>
      </c>
      <c r="R58" s="128">
        <v>33</v>
      </c>
      <c r="S58" s="129">
        <v>3302</v>
      </c>
      <c r="T58" s="348" t="str">
        <f>IF(R58&lt;&gt;"",VLOOKUP(R58,'01_MASTER_KODE_WILAYAH'!H$1437:I$1470,2,FALSE),"")</f>
        <v>JAWA TENGAH</v>
      </c>
      <c r="U58" s="348" t="str">
        <f>IF(S58&lt;&gt;"",VLOOKUP(S58,'01_MASTER_KODE_WILAYAH'!D$5:F$1353,3,FALSE),"")</f>
        <v>BANYUMAS</v>
      </c>
      <c r="V58" s="349" t="str">
        <f t="shared" si="2"/>
        <v>2</v>
      </c>
      <c r="W58" s="145" t="e">
        <f t="shared" si="3"/>
        <v>#VALUE!</v>
      </c>
      <c r="X58" s="133" t="e">
        <f>COUNTIFS(A1_Individu_Data_Keadaan_SDMK!A$4:A$149931,M58,A1_Individu_Data_Keadaan_SDMK!R$4:R$149285,"01. Dokter")</f>
        <v>#VALUE!</v>
      </c>
      <c r="Y58" s="122">
        <f t="shared" si="4"/>
        <v>1</v>
      </c>
      <c r="Z58" s="134" t="e">
        <f t="shared" si="5"/>
        <v>#VALUE!</v>
      </c>
      <c r="AA58" s="134" t="e">
        <f t="shared" si="6"/>
        <v>#VALUE!</v>
      </c>
      <c r="AB58" s="133" t="e">
        <f>COUNTIFS(A1_Individu_Data_Keadaan_SDMK!A$4:A$149931,M58,A1_Individu_Data_Keadaan_SDMK!R$4:R$149285,"02. Dokter Gigi")</f>
        <v>#VALUE!</v>
      </c>
      <c r="AC58" s="122">
        <f t="shared" si="7"/>
        <v>1</v>
      </c>
      <c r="AD58" s="134" t="e">
        <f t="shared" si="8"/>
        <v>#VALUE!</v>
      </c>
      <c r="AE58" s="134" t="e">
        <f t="shared" si="9"/>
        <v>#VALUE!</v>
      </c>
      <c r="AF58" s="133" t="e">
        <f>COUNTIFS(A1_Individu_Data_Keadaan_SDMK!A$4:A$149931,M58,A1_Individu_Data_Keadaan_SDMK!Q$4:Q$149285,"03. KEPERAWATAN")</f>
        <v>#VALUE!</v>
      </c>
      <c r="AG58" s="135">
        <f t="shared" si="10"/>
        <v>5</v>
      </c>
      <c r="AH58" s="134" t="e">
        <f t="shared" si="11"/>
        <v>#VALUE!</v>
      </c>
      <c r="AI58" s="134" t="e">
        <f t="shared" si="12"/>
        <v>#VALUE!</v>
      </c>
      <c r="AJ58" s="133" t="e">
        <f>COUNTIFS(A1_Individu_Data_Keadaan_SDMK!A$4:A$149931,M58,A1_Individu_Data_Keadaan_SDMK!Q$4:Q$149285,"04. KEBIDANAN")</f>
        <v>#VALUE!</v>
      </c>
      <c r="AK58" s="135">
        <f t="shared" si="13"/>
        <v>4</v>
      </c>
      <c r="AL58" s="134" t="e">
        <f t="shared" si="14"/>
        <v>#VALUE!</v>
      </c>
      <c r="AM58" s="134" t="e">
        <f t="shared" si="15"/>
        <v>#VALUE!</v>
      </c>
      <c r="AN58" s="133" t="e">
        <f>COUNTIFS(A1_Individu_Data_Keadaan_SDMK!A$4:A$149931,M58,A1_Individu_Data_Keadaan_SDMK!Q$4:Q$149285,"05. KEFARMASIAN")</f>
        <v>#VALUE!</v>
      </c>
      <c r="AO58" s="135">
        <f t="shared" si="16"/>
        <v>1</v>
      </c>
      <c r="AP58" s="134" t="e">
        <f t="shared" si="17"/>
        <v>#VALUE!</v>
      </c>
      <c r="AQ58" s="134" t="e">
        <f t="shared" si="18"/>
        <v>#VALUE!</v>
      </c>
      <c r="AR58" s="133" t="e">
        <f>COUNTIFS(A1_Individu_Data_Keadaan_SDMK!A$4:A$149931,M58,A1_Individu_Data_Keadaan_SDMK!Q$4:Q$149285,"06. KESEHATAN MASYARAKAT")</f>
        <v>#VALUE!</v>
      </c>
      <c r="AS58" s="135">
        <f t="shared" si="19"/>
        <v>1</v>
      </c>
      <c r="AT58" s="134" t="e">
        <f t="shared" si="20"/>
        <v>#VALUE!</v>
      </c>
      <c r="AU58" s="134" t="e">
        <f t="shared" si="21"/>
        <v>#VALUE!</v>
      </c>
      <c r="AV58" s="133" t="e">
        <f>COUNTIFS(A1_Individu_Data_Keadaan_SDMK!A$4:A$149931,M58,A1_Individu_Data_Keadaan_SDMK!Q$4:Q$149285,"07. KESEHATAN LINGKUNGAN")</f>
        <v>#VALUE!</v>
      </c>
      <c r="AW58" s="135">
        <f t="shared" si="22"/>
        <v>1</v>
      </c>
      <c r="AX58" s="134" t="e">
        <f t="shared" si="23"/>
        <v>#VALUE!</v>
      </c>
      <c r="AY58" s="134" t="e">
        <f t="shared" si="24"/>
        <v>#VALUE!</v>
      </c>
      <c r="AZ58" s="133" t="e">
        <f>COUNTIFS(A1_Individu_Data_Keadaan_SDMK!A$4:A$149931,M58,A1_Individu_Data_Keadaan_SDMK!Q$4:Q$149285,"08. GIZI")</f>
        <v>#VALUE!</v>
      </c>
      <c r="BA58" s="135">
        <f t="shared" si="25"/>
        <v>1</v>
      </c>
      <c r="BB58" s="134" t="e">
        <f t="shared" si="26"/>
        <v>#VALUE!</v>
      </c>
      <c r="BC58" s="134" t="e">
        <f t="shared" si="27"/>
        <v>#VALUE!</v>
      </c>
      <c r="BD58" s="133" t="e">
        <f>COUNTIFS(A1_Individu_Data_Keadaan_SDMK!A$4:A$149931,M58,A1_Individu_Data_Keadaan_SDMK!R$4:R$149285,"03. Ahli Teknologi Laboratorium Medik")</f>
        <v>#VALUE!</v>
      </c>
      <c r="BE58" s="135">
        <f t="shared" si="28"/>
        <v>1</v>
      </c>
      <c r="BF58" s="134" t="e">
        <f t="shared" si="29"/>
        <v>#VALUE!</v>
      </c>
      <c r="BG58" s="134" t="e">
        <f t="shared" si="30"/>
        <v>#VALUE!</v>
      </c>
      <c r="BH58" s="139" t="e">
        <f t="shared" si="31"/>
        <v>#VALUE!</v>
      </c>
      <c r="BI58" s="139" t="e">
        <f t="shared" si="32"/>
        <v>#VALUE!</v>
      </c>
    </row>
    <row r="59" spans="13:61" ht="15">
      <c r="M59" s="130" t="s">
        <v>12526</v>
      </c>
      <c r="N59" s="131" t="s">
        <v>12527</v>
      </c>
      <c r="O59" s="128" t="s">
        <v>267</v>
      </c>
      <c r="P59" s="132" t="s">
        <v>9301</v>
      </c>
      <c r="Q59" s="347" t="s">
        <v>12201</v>
      </c>
      <c r="R59" s="128">
        <v>33</v>
      </c>
      <c r="S59" s="129">
        <v>3302</v>
      </c>
      <c r="T59" s="348" t="str">
        <f>IF(R59&lt;&gt;"",VLOOKUP(R59,'01_MASTER_KODE_WILAYAH'!H$1437:I$1470,2,FALSE),"")</f>
        <v>JAWA TENGAH</v>
      </c>
      <c r="U59" s="348" t="str">
        <f>IF(S59&lt;&gt;"",VLOOKUP(S59,'01_MASTER_KODE_WILAYAH'!D$5:F$1353,3,FALSE),"")</f>
        <v>BANYUMAS</v>
      </c>
      <c r="V59" s="349" t="str">
        <f t="shared" si="2"/>
        <v>2</v>
      </c>
      <c r="W59" s="145" t="e">
        <f t="shared" si="3"/>
        <v>#VALUE!</v>
      </c>
      <c r="X59" s="133" t="e">
        <f>COUNTIFS(A1_Individu_Data_Keadaan_SDMK!A$4:A$149931,M59,A1_Individu_Data_Keadaan_SDMK!R$4:R$149285,"01. Dokter")</f>
        <v>#VALUE!</v>
      </c>
      <c r="Y59" s="122">
        <f t="shared" si="4"/>
        <v>1</v>
      </c>
      <c r="Z59" s="134" t="e">
        <f t="shared" si="5"/>
        <v>#VALUE!</v>
      </c>
      <c r="AA59" s="134" t="e">
        <f t="shared" si="6"/>
        <v>#VALUE!</v>
      </c>
      <c r="AB59" s="133" t="e">
        <f>COUNTIFS(A1_Individu_Data_Keadaan_SDMK!A$4:A$149931,M59,A1_Individu_Data_Keadaan_SDMK!R$4:R$149285,"02. Dokter Gigi")</f>
        <v>#VALUE!</v>
      </c>
      <c r="AC59" s="122">
        <f t="shared" si="7"/>
        <v>1</v>
      </c>
      <c r="AD59" s="134" t="e">
        <f t="shared" si="8"/>
        <v>#VALUE!</v>
      </c>
      <c r="AE59" s="134" t="e">
        <f t="shared" si="9"/>
        <v>#VALUE!</v>
      </c>
      <c r="AF59" s="133" t="e">
        <f>COUNTIFS(A1_Individu_Data_Keadaan_SDMK!A$4:A$149931,M59,A1_Individu_Data_Keadaan_SDMK!Q$4:Q$149285,"03. KEPERAWATAN")</f>
        <v>#VALUE!</v>
      </c>
      <c r="AG59" s="135">
        <f t="shared" si="10"/>
        <v>5</v>
      </c>
      <c r="AH59" s="134" t="e">
        <f t="shared" si="11"/>
        <v>#VALUE!</v>
      </c>
      <c r="AI59" s="134" t="e">
        <f t="shared" si="12"/>
        <v>#VALUE!</v>
      </c>
      <c r="AJ59" s="133" t="e">
        <f>COUNTIFS(A1_Individu_Data_Keadaan_SDMK!A$4:A$149931,M59,A1_Individu_Data_Keadaan_SDMK!Q$4:Q$149285,"04. KEBIDANAN")</f>
        <v>#VALUE!</v>
      </c>
      <c r="AK59" s="135">
        <f t="shared" si="13"/>
        <v>4</v>
      </c>
      <c r="AL59" s="134" t="e">
        <f t="shared" si="14"/>
        <v>#VALUE!</v>
      </c>
      <c r="AM59" s="134" t="e">
        <f t="shared" si="15"/>
        <v>#VALUE!</v>
      </c>
      <c r="AN59" s="133" t="e">
        <f>COUNTIFS(A1_Individu_Data_Keadaan_SDMK!A$4:A$149931,M59,A1_Individu_Data_Keadaan_SDMK!Q$4:Q$149285,"05. KEFARMASIAN")</f>
        <v>#VALUE!</v>
      </c>
      <c r="AO59" s="135">
        <f t="shared" si="16"/>
        <v>1</v>
      </c>
      <c r="AP59" s="134" t="e">
        <f t="shared" si="17"/>
        <v>#VALUE!</v>
      </c>
      <c r="AQ59" s="134" t="e">
        <f t="shared" si="18"/>
        <v>#VALUE!</v>
      </c>
      <c r="AR59" s="133" t="e">
        <f>COUNTIFS(A1_Individu_Data_Keadaan_SDMK!A$4:A$149931,M59,A1_Individu_Data_Keadaan_SDMK!Q$4:Q$149285,"06. KESEHATAN MASYARAKAT")</f>
        <v>#VALUE!</v>
      </c>
      <c r="AS59" s="135">
        <f t="shared" si="19"/>
        <v>1</v>
      </c>
      <c r="AT59" s="134" t="e">
        <f t="shared" si="20"/>
        <v>#VALUE!</v>
      </c>
      <c r="AU59" s="134" t="e">
        <f t="shared" si="21"/>
        <v>#VALUE!</v>
      </c>
      <c r="AV59" s="133" t="e">
        <f>COUNTIFS(A1_Individu_Data_Keadaan_SDMK!A$4:A$149931,M59,A1_Individu_Data_Keadaan_SDMK!Q$4:Q$149285,"07. KESEHATAN LINGKUNGAN")</f>
        <v>#VALUE!</v>
      </c>
      <c r="AW59" s="135">
        <f t="shared" si="22"/>
        <v>1</v>
      </c>
      <c r="AX59" s="134" t="e">
        <f t="shared" si="23"/>
        <v>#VALUE!</v>
      </c>
      <c r="AY59" s="134" t="e">
        <f t="shared" si="24"/>
        <v>#VALUE!</v>
      </c>
      <c r="AZ59" s="133" t="e">
        <f>COUNTIFS(A1_Individu_Data_Keadaan_SDMK!A$4:A$149931,M59,A1_Individu_Data_Keadaan_SDMK!Q$4:Q$149285,"08. GIZI")</f>
        <v>#VALUE!</v>
      </c>
      <c r="BA59" s="135">
        <f t="shared" si="25"/>
        <v>1</v>
      </c>
      <c r="BB59" s="134" t="e">
        <f t="shared" si="26"/>
        <v>#VALUE!</v>
      </c>
      <c r="BC59" s="134" t="e">
        <f t="shared" si="27"/>
        <v>#VALUE!</v>
      </c>
      <c r="BD59" s="133" t="e">
        <f>COUNTIFS(A1_Individu_Data_Keadaan_SDMK!A$4:A$149931,M59,A1_Individu_Data_Keadaan_SDMK!R$4:R$149285,"03. Ahli Teknologi Laboratorium Medik")</f>
        <v>#VALUE!</v>
      </c>
      <c r="BE59" s="135">
        <f t="shared" si="28"/>
        <v>1</v>
      </c>
      <c r="BF59" s="134" t="e">
        <f t="shared" si="29"/>
        <v>#VALUE!</v>
      </c>
      <c r="BG59" s="134" t="e">
        <f t="shared" si="30"/>
        <v>#VALUE!</v>
      </c>
      <c r="BH59" s="139" t="e">
        <f t="shared" si="31"/>
        <v>#VALUE!</v>
      </c>
      <c r="BI59" s="139" t="e">
        <f t="shared" si="32"/>
        <v>#VALUE!</v>
      </c>
    </row>
    <row r="60" spans="13:61" ht="15">
      <c r="M60" s="130" t="s">
        <v>12528</v>
      </c>
      <c r="N60" s="131" t="s">
        <v>11890</v>
      </c>
      <c r="O60" s="128" t="s">
        <v>267</v>
      </c>
      <c r="P60" s="132" t="s">
        <v>9301</v>
      </c>
      <c r="Q60" s="347" t="s">
        <v>12201</v>
      </c>
      <c r="R60" s="128">
        <v>33</v>
      </c>
      <c r="S60" s="129">
        <v>3302</v>
      </c>
      <c r="T60" s="348" t="str">
        <f>IF(R60&lt;&gt;"",VLOOKUP(R60,'01_MASTER_KODE_WILAYAH'!H$1437:I$1470,2,FALSE),"")</f>
        <v>JAWA TENGAH</v>
      </c>
      <c r="U60" s="348" t="str">
        <f>IF(S60&lt;&gt;"",VLOOKUP(S60,'01_MASTER_KODE_WILAYAH'!D$5:F$1353,3,FALSE),"")</f>
        <v>BANYUMAS</v>
      </c>
      <c r="V60" s="349" t="str">
        <f t="shared" si="2"/>
        <v>2</v>
      </c>
      <c r="W60" s="145" t="e">
        <f t="shared" si="3"/>
        <v>#VALUE!</v>
      </c>
      <c r="X60" s="133" t="e">
        <f>COUNTIFS(A1_Individu_Data_Keadaan_SDMK!A$4:A$149931,M60,A1_Individu_Data_Keadaan_SDMK!R$4:R$149285,"01. Dokter")</f>
        <v>#VALUE!</v>
      </c>
      <c r="Y60" s="122">
        <f t="shared" si="4"/>
        <v>1</v>
      </c>
      <c r="Z60" s="134" t="e">
        <f t="shared" si="5"/>
        <v>#VALUE!</v>
      </c>
      <c r="AA60" s="134" t="e">
        <f t="shared" si="6"/>
        <v>#VALUE!</v>
      </c>
      <c r="AB60" s="133" t="e">
        <f>COUNTIFS(A1_Individu_Data_Keadaan_SDMK!A$4:A$149931,M60,A1_Individu_Data_Keadaan_SDMK!R$4:R$149285,"02. Dokter Gigi")</f>
        <v>#VALUE!</v>
      </c>
      <c r="AC60" s="122">
        <f t="shared" si="7"/>
        <v>1</v>
      </c>
      <c r="AD60" s="134" t="e">
        <f t="shared" si="8"/>
        <v>#VALUE!</v>
      </c>
      <c r="AE60" s="134" t="e">
        <f t="shared" si="9"/>
        <v>#VALUE!</v>
      </c>
      <c r="AF60" s="133" t="e">
        <f>COUNTIFS(A1_Individu_Data_Keadaan_SDMK!A$4:A$149931,M60,A1_Individu_Data_Keadaan_SDMK!Q$4:Q$149285,"03. KEPERAWATAN")</f>
        <v>#VALUE!</v>
      </c>
      <c r="AG60" s="135">
        <f t="shared" si="10"/>
        <v>5</v>
      </c>
      <c r="AH60" s="134" t="e">
        <f t="shared" si="11"/>
        <v>#VALUE!</v>
      </c>
      <c r="AI60" s="134" t="e">
        <f t="shared" si="12"/>
        <v>#VALUE!</v>
      </c>
      <c r="AJ60" s="133" t="e">
        <f>COUNTIFS(A1_Individu_Data_Keadaan_SDMK!A$4:A$149931,M60,A1_Individu_Data_Keadaan_SDMK!Q$4:Q$149285,"04. KEBIDANAN")</f>
        <v>#VALUE!</v>
      </c>
      <c r="AK60" s="135">
        <f t="shared" si="13"/>
        <v>4</v>
      </c>
      <c r="AL60" s="134" t="e">
        <f t="shared" si="14"/>
        <v>#VALUE!</v>
      </c>
      <c r="AM60" s="134" t="e">
        <f t="shared" si="15"/>
        <v>#VALUE!</v>
      </c>
      <c r="AN60" s="133" t="e">
        <f>COUNTIFS(A1_Individu_Data_Keadaan_SDMK!A$4:A$149931,M60,A1_Individu_Data_Keadaan_SDMK!Q$4:Q$149285,"05. KEFARMASIAN")</f>
        <v>#VALUE!</v>
      </c>
      <c r="AO60" s="135">
        <f t="shared" si="16"/>
        <v>1</v>
      </c>
      <c r="AP60" s="134" t="e">
        <f t="shared" si="17"/>
        <v>#VALUE!</v>
      </c>
      <c r="AQ60" s="134" t="e">
        <f t="shared" si="18"/>
        <v>#VALUE!</v>
      </c>
      <c r="AR60" s="133" t="e">
        <f>COUNTIFS(A1_Individu_Data_Keadaan_SDMK!A$4:A$149931,M60,A1_Individu_Data_Keadaan_SDMK!Q$4:Q$149285,"06. KESEHATAN MASYARAKAT")</f>
        <v>#VALUE!</v>
      </c>
      <c r="AS60" s="135">
        <f t="shared" si="19"/>
        <v>1</v>
      </c>
      <c r="AT60" s="134" t="e">
        <f t="shared" si="20"/>
        <v>#VALUE!</v>
      </c>
      <c r="AU60" s="134" t="e">
        <f t="shared" si="21"/>
        <v>#VALUE!</v>
      </c>
      <c r="AV60" s="133" t="e">
        <f>COUNTIFS(A1_Individu_Data_Keadaan_SDMK!A$4:A$149931,M60,A1_Individu_Data_Keadaan_SDMK!Q$4:Q$149285,"07. KESEHATAN LINGKUNGAN")</f>
        <v>#VALUE!</v>
      </c>
      <c r="AW60" s="135">
        <f t="shared" si="22"/>
        <v>1</v>
      </c>
      <c r="AX60" s="134" t="e">
        <f t="shared" si="23"/>
        <v>#VALUE!</v>
      </c>
      <c r="AY60" s="134" t="e">
        <f t="shared" si="24"/>
        <v>#VALUE!</v>
      </c>
      <c r="AZ60" s="133" t="e">
        <f>COUNTIFS(A1_Individu_Data_Keadaan_SDMK!A$4:A$149931,M60,A1_Individu_Data_Keadaan_SDMK!Q$4:Q$149285,"08. GIZI")</f>
        <v>#VALUE!</v>
      </c>
      <c r="BA60" s="135">
        <f t="shared" si="25"/>
        <v>1</v>
      </c>
      <c r="BB60" s="134" t="e">
        <f t="shared" si="26"/>
        <v>#VALUE!</v>
      </c>
      <c r="BC60" s="134" t="e">
        <f t="shared" si="27"/>
        <v>#VALUE!</v>
      </c>
      <c r="BD60" s="133" t="e">
        <f>COUNTIFS(A1_Individu_Data_Keadaan_SDMK!A$4:A$149931,M60,A1_Individu_Data_Keadaan_SDMK!R$4:R$149285,"03. Ahli Teknologi Laboratorium Medik")</f>
        <v>#VALUE!</v>
      </c>
      <c r="BE60" s="135">
        <f t="shared" si="28"/>
        <v>1</v>
      </c>
      <c r="BF60" s="134" t="e">
        <f t="shared" si="29"/>
        <v>#VALUE!</v>
      </c>
      <c r="BG60" s="134" t="e">
        <f t="shared" si="30"/>
        <v>#VALUE!</v>
      </c>
      <c r="BH60" s="139" t="e">
        <f t="shared" si="31"/>
        <v>#VALUE!</v>
      </c>
      <c r="BI60" s="139" t="e">
        <f t="shared" si="32"/>
        <v>#VALUE!</v>
      </c>
    </row>
    <row r="61" spans="13:61" ht="15">
      <c r="M61" s="130" t="s">
        <v>12529</v>
      </c>
      <c r="N61" s="131" t="s">
        <v>12530</v>
      </c>
      <c r="O61" s="128" t="s">
        <v>267</v>
      </c>
      <c r="P61" s="132" t="s">
        <v>9301</v>
      </c>
      <c r="Q61" s="347" t="s">
        <v>12201</v>
      </c>
      <c r="R61" s="128">
        <v>33</v>
      </c>
      <c r="S61" s="129">
        <v>3302</v>
      </c>
      <c r="T61" s="348" t="str">
        <f>IF(R61&lt;&gt;"",VLOOKUP(R61,'01_MASTER_KODE_WILAYAH'!H$1437:I$1470,2,FALSE),"")</f>
        <v>JAWA TENGAH</v>
      </c>
      <c r="U61" s="348" t="str">
        <f>IF(S61&lt;&gt;"",VLOOKUP(S61,'01_MASTER_KODE_WILAYAH'!D$5:F$1353,3,FALSE),"")</f>
        <v>BANYUMAS</v>
      </c>
      <c r="V61" s="349" t="str">
        <f t="shared" si="2"/>
        <v>2</v>
      </c>
      <c r="W61" s="145" t="e">
        <f t="shared" si="3"/>
        <v>#VALUE!</v>
      </c>
      <c r="X61" s="133" t="e">
        <f>COUNTIFS(A1_Individu_Data_Keadaan_SDMK!A$4:A$149931,M61,A1_Individu_Data_Keadaan_SDMK!R$4:R$149285,"01. Dokter")</f>
        <v>#VALUE!</v>
      </c>
      <c r="Y61" s="122">
        <f t="shared" si="4"/>
        <v>1</v>
      </c>
      <c r="Z61" s="134" t="e">
        <f t="shared" si="5"/>
        <v>#VALUE!</v>
      </c>
      <c r="AA61" s="134" t="e">
        <f t="shared" si="6"/>
        <v>#VALUE!</v>
      </c>
      <c r="AB61" s="133" t="e">
        <f>COUNTIFS(A1_Individu_Data_Keadaan_SDMK!A$4:A$149931,M61,A1_Individu_Data_Keadaan_SDMK!R$4:R$149285,"02. Dokter Gigi")</f>
        <v>#VALUE!</v>
      </c>
      <c r="AC61" s="122">
        <f t="shared" si="7"/>
        <v>1</v>
      </c>
      <c r="AD61" s="134" t="e">
        <f t="shared" si="8"/>
        <v>#VALUE!</v>
      </c>
      <c r="AE61" s="134" t="e">
        <f t="shared" si="9"/>
        <v>#VALUE!</v>
      </c>
      <c r="AF61" s="133" t="e">
        <f>COUNTIFS(A1_Individu_Data_Keadaan_SDMK!A$4:A$149931,M61,A1_Individu_Data_Keadaan_SDMK!Q$4:Q$149285,"03. KEPERAWATAN")</f>
        <v>#VALUE!</v>
      </c>
      <c r="AG61" s="135">
        <f t="shared" si="10"/>
        <v>5</v>
      </c>
      <c r="AH61" s="134" t="e">
        <f t="shared" si="11"/>
        <v>#VALUE!</v>
      </c>
      <c r="AI61" s="134" t="e">
        <f t="shared" si="12"/>
        <v>#VALUE!</v>
      </c>
      <c r="AJ61" s="133" t="e">
        <f>COUNTIFS(A1_Individu_Data_Keadaan_SDMK!A$4:A$149931,M61,A1_Individu_Data_Keadaan_SDMK!Q$4:Q$149285,"04. KEBIDANAN")</f>
        <v>#VALUE!</v>
      </c>
      <c r="AK61" s="135">
        <f t="shared" si="13"/>
        <v>4</v>
      </c>
      <c r="AL61" s="134" t="e">
        <f t="shared" si="14"/>
        <v>#VALUE!</v>
      </c>
      <c r="AM61" s="134" t="e">
        <f t="shared" si="15"/>
        <v>#VALUE!</v>
      </c>
      <c r="AN61" s="133" t="e">
        <f>COUNTIFS(A1_Individu_Data_Keadaan_SDMK!A$4:A$149931,M61,A1_Individu_Data_Keadaan_SDMK!Q$4:Q$149285,"05. KEFARMASIAN")</f>
        <v>#VALUE!</v>
      </c>
      <c r="AO61" s="135">
        <f t="shared" si="16"/>
        <v>1</v>
      </c>
      <c r="AP61" s="134" t="e">
        <f t="shared" si="17"/>
        <v>#VALUE!</v>
      </c>
      <c r="AQ61" s="134" t="e">
        <f t="shared" si="18"/>
        <v>#VALUE!</v>
      </c>
      <c r="AR61" s="133" t="e">
        <f>COUNTIFS(A1_Individu_Data_Keadaan_SDMK!A$4:A$149931,M61,A1_Individu_Data_Keadaan_SDMK!Q$4:Q$149285,"06. KESEHATAN MASYARAKAT")</f>
        <v>#VALUE!</v>
      </c>
      <c r="AS61" s="135">
        <f t="shared" si="19"/>
        <v>1</v>
      </c>
      <c r="AT61" s="134" t="e">
        <f t="shared" si="20"/>
        <v>#VALUE!</v>
      </c>
      <c r="AU61" s="134" t="e">
        <f t="shared" si="21"/>
        <v>#VALUE!</v>
      </c>
      <c r="AV61" s="133" t="e">
        <f>COUNTIFS(A1_Individu_Data_Keadaan_SDMK!A$4:A$149931,M61,A1_Individu_Data_Keadaan_SDMK!Q$4:Q$149285,"07. KESEHATAN LINGKUNGAN")</f>
        <v>#VALUE!</v>
      </c>
      <c r="AW61" s="135">
        <f t="shared" si="22"/>
        <v>1</v>
      </c>
      <c r="AX61" s="134" t="e">
        <f t="shared" si="23"/>
        <v>#VALUE!</v>
      </c>
      <c r="AY61" s="134" t="e">
        <f t="shared" si="24"/>
        <v>#VALUE!</v>
      </c>
      <c r="AZ61" s="133" t="e">
        <f>COUNTIFS(A1_Individu_Data_Keadaan_SDMK!A$4:A$149931,M61,A1_Individu_Data_Keadaan_SDMK!Q$4:Q$149285,"08. GIZI")</f>
        <v>#VALUE!</v>
      </c>
      <c r="BA61" s="135">
        <f t="shared" si="25"/>
        <v>1</v>
      </c>
      <c r="BB61" s="134" t="e">
        <f t="shared" si="26"/>
        <v>#VALUE!</v>
      </c>
      <c r="BC61" s="134" t="e">
        <f t="shared" si="27"/>
        <v>#VALUE!</v>
      </c>
      <c r="BD61" s="133" t="e">
        <f>COUNTIFS(A1_Individu_Data_Keadaan_SDMK!A$4:A$149931,M61,A1_Individu_Data_Keadaan_SDMK!R$4:R$149285,"03. Ahli Teknologi Laboratorium Medik")</f>
        <v>#VALUE!</v>
      </c>
      <c r="BE61" s="135">
        <f t="shared" si="28"/>
        <v>1</v>
      </c>
      <c r="BF61" s="134" t="e">
        <f t="shared" si="29"/>
        <v>#VALUE!</v>
      </c>
      <c r="BG61" s="134" t="e">
        <f t="shared" si="30"/>
        <v>#VALUE!</v>
      </c>
      <c r="BH61" s="139" t="e">
        <f t="shared" si="31"/>
        <v>#VALUE!</v>
      </c>
      <c r="BI61" s="139" t="e">
        <f t="shared" si="32"/>
        <v>#VALUE!</v>
      </c>
    </row>
    <row r="62" spans="13:61" ht="15">
      <c r="M62" s="130" t="s">
        <v>12531</v>
      </c>
      <c r="N62" s="131" t="s">
        <v>12532</v>
      </c>
      <c r="O62" s="128" t="s">
        <v>267</v>
      </c>
      <c r="P62" s="132" t="s">
        <v>9301</v>
      </c>
      <c r="Q62" s="347" t="s">
        <v>12201</v>
      </c>
      <c r="R62" s="128">
        <v>33</v>
      </c>
      <c r="S62" s="129">
        <v>3302</v>
      </c>
      <c r="T62" s="348" t="str">
        <f>IF(R62&lt;&gt;"",VLOOKUP(R62,'01_MASTER_KODE_WILAYAH'!H$1437:I$1470,2,FALSE),"")</f>
        <v>JAWA TENGAH</v>
      </c>
      <c r="U62" s="348" t="str">
        <f>IF(S62&lt;&gt;"",VLOOKUP(S62,'01_MASTER_KODE_WILAYAH'!D$5:F$1353,3,FALSE),"")</f>
        <v>BANYUMAS</v>
      </c>
      <c r="V62" s="349" t="str">
        <f t="shared" si="2"/>
        <v>2</v>
      </c>
      <c r="W62" s="145" t="e">
        <f t="shared" si="3"/>
        <v>#VALUE!</v>
      </c>
      <c r="X62" s="133" t="e">
        <f>COUNTIFS(A1_Individu_Data_Keadaan_SDMK!A$4:A$149931,M62,A1_Individu_Data_Keadaan_SDMK!R$4:R$149285,"01. Dokter")</f>
        <v>#VALUE!</v>
      </c>
      <c r="Y62" s="122">
        <f t="shared" si="4"/>
        <v>1</v>
      </c>
      <c r="Z62" s="134" t="e">
        <f t="shared" si="5"/>
        <v>#VALUE!</v>
      </c>
      <c r="AA62" s="134" t="e">
        <f t="shared" si="6"/>
        <v>#VALUE!</v>
      </c>
      <c r="AB62" s="133" t="e">
        <f>COUNTIFS(A1_Individu_Data_Keadaan_SDMK!A$4:A$149931,M62,A1_Individu_Data_Keadaan_SDMK!R$4:R$149285,"02. Dokter Gigi")</f>
        <v>#VALUE!</v>
      </c>
      <c r="AC62" s="122">
        <f t="shared" si="7"/>
        <v>1</v>
      </c>
      <c r="AD62" s="134" t="e">
        <f t="shared" si="8"/>
        <v>#VALUE!</v>
      </c>
      <c r="AE62" s="134" t="e">
        <f t="shared" si="9"/>
        <v>#VALUE!</v>
      </c>
      <c r="AF62" s="133" t="e">
        <f>COUNTIFS(A1_Individu_Data_Keadaan_SDMK!A$4:A$149931,M62,A1_Individu_Data_Keadaan_SDMK!Q$4:Q$149285,"03. KEPERAWATAN")</f>
        <v>#VALUE!</v>
      </c>
      <c r="AG62" s="135">
        <f t="shared" si="10"/>
        <v>5</v>
      </c>
      <c r="AH62" s="134" t="e">
        <f t="shared" si="11"/>
        <v>#VALUE!</v>
      </c>
      <c r="AI62" s="134" t="e">
        <f t="shared" si="12"/>
        <v>#VALUE!</v>
      </c>
      <c r="AJ62" s="133" t="e">
        <f>COUNTIFS(A1_Individu_Data_Keadaan_SDMK!A$4:A$149931,M62,A1_Individu_Data_Keadaan_SDMK!Q$4:Q$149285,"04. KEBIDANAN")</f>
        <v>#VALUE!</v>
      </c>
      <c r="AK62" s="135">
        <f t="shared" si="13"/>
        <v>4</v>
      </c>
      <c r="AL62" s="134" t="e">
        <f t="shared" si="14"/>
        <v>#VALUE!</v>
      </c>
      <c r="AM62" s="134" t="e">
        <f t="shared" si="15"/>
        <v>#VALUE!</v>
      </c>
      <c r="AN62" s="133" t="e">
        <f>COUNTIFS(A1_Individu_Data_Keadaan_SDMK!A$4:A$149931,M62,A1_Individu_Data_Keadaan_SDMK!Q$4:Q$149285,"05. KEFARMASIAN")</f>
        <v>#VALUE!</v>
      </c>
      <c r="AO62" s="135">
        <f t="shared" si="16"/>
        <v>1</v>
      </c>
      <c r="AP62" s="134" t="e">
        <f t="shared" si="17"/>
        <v>#VALUE!</v>
      </c>
      <c r="AQ62" s="134" t="e">
        <f t="shared" si="18"/>
        <v>#VALUE!</v>
      </c>
      <c r="AR62" s="133" t="e">
        <f>COUNTIFS(A1_Individu_Data_Keadaan_SDMK!A$4:A$149931,M62,A1_Individu_Data_Keadaan_SDMK!Q$4:Q$149285,"06. KESEHATAN MASYARAKAT")</f>
        <v>#VALUE!</v>
      </c>
      <c r="AS62" s="135">
        <f t="shared" si="19"/>
        <v>1</v>
      </c>
      <c r="AT62" s="134" t="e">
        <f t="shared" si="20"/>
        <v>#VALUE!</v>
      </c>
      <c r="AU62" s="134" t="e">
        <f t="shared" si="21"/>
        <v>#VALUE!</v>
      </c>
      <c r="AV62" s="133" t="e">
        <f>COUNTIFS(A1_Individu_Data_Keadaan_SDMK!A$4:A$149931,M62,A1_Individu_Data_Keadaan_SDMK!Q$4:Q$149285,"07. KESEHATAN LINGKUNGAN")</f>
        <v>#VALUE!</v>
      </c>
      <c r="AW62" s="135">
        <f t="shared" si="22"/>
        <v>1</v>
      </c>
      <c r="AX62" s="134" t="e">
        <f t="shared" si="23"/>
        <v>#VALUE!</v>
      </c>
      <c r="AY62" s="134" t="e">
        <f t="shared" si="24"/>
        <v>#VALUE!</v>
      </c>
      <c r="AZ62" s="133" t="e">
        <f>COUNTIFS(A1_Individu_Data_Keadaan_SDMK!A$4:A$149931,M62,A1_Individu_Data_Keadaan_SDMK!Q$4:Q$149285,"08. GIZI")</f>
        <v>#VALUE!</v>
      </c>
      <c r="BA62" s="135">
        <f t="shared" si="25"/>
        <v>1</v>
      </c>
      <c r="BB62" s="134" t="e">
        <f t="shared" si="26"/>
        <v>#VALUE!</v>
      </c>
      <c r="BC62" s="134" t="e">
        <f t="shared" si="27"/>
        <v>#VALUE!</v>
      </c>
      <c r="BD62" s="133" t="e">
        <f>COUNTIFS(A1_Individu_Data_Keadaan_SDMK!A$4:A$149931,M62,A1_Individu_Data_Keadaan_SDMK!R$4:R$149285,"03. Ahli Teknologi Laboratorium Medik")</f>
        <v>#VALUE!</v>
      </c>
      <c r="BE62" s="135">
        <f t="shared" si="28"/>
        <v>1</v>
      </c>
      <c r="BF62" s="134" t="e">
        <f t="shared" si="29"/>
        <v>#VALUE!</v>
      </c>
      <c r="BG62" s="134" t="e">
        <f t="shared" si="30"/>
        <v>#VALUE!</v>
      </c>
      <c r="BH62" s="139" t="e">
        <f t="shared" si="31"/>
        <v>#VALUE!</v>
      </c>
      <c r="BI62" s="139" t="e">
        <f t="shared" si="32"/>
        <v>#VALUE!</v>
      </c>
    </row>
    <row r="63" spans="13:61" ht="15">
      <c r="M63" s="130" t="s">
        <v>12533</v>
      </c>
      <c r="N63" s="131" t="s">
        <v>12534</v>
      </c>
      <c r="O63" s="128" t="s">
        <v>267</v>
      </c>
      <c r="P63" s="132" t="s">
        <v>9302</v>
      </c>
      <c r="Q63" s="347" t="s">
        <v>12201</v>
      </c>
      <c r="R63" s="128">
        <v>33</v>
      </c>
      <c r="S63" s="129">
        <v>3302</v>
      </c>
      <c r="T63" s="348" t="str">
        <f>IF(R63&lt;&gt;"",VLOOKUP(R63,'01_MASTER_KODE_WILAYAH'!H$1437:I$1470,2,FALSE),"")</f>
        <v>JAWA TENGAH</v>
      </c>
      <c r="U63" s="348" t="str">
        <f>IF(S63&lt;&gt;"",VLOOKUP(S63,'01_MASTER_KODE_WILAYAH'!D$5:F$1353,3,FALSE),"")</f>
        <v>BANYUMAS</v>
      </c>
      <c r="V63" s="349" t="str">
        <f t="shared" si="2"/>
        <v>1</v>
      </c>
      <c r="W63" s="145" t="e">
        <f t="shared" si="3"/>
        <v>#VALUE!</v>
      </c>
      <c r="X63" s="133" t="e">
        <f>COUNTIFS(A1_Individu_Data_Keadaan_SDMK!A$4:A$149931,M63,A1_Individu_Data_Keadaan_SDMK!R$4:R$149285,"01. Dokter")</f>
        <v>#VALUE!</v>
      </c>
      <c r="Y63" s="122">
        <f t="shared" si="4"/>
        <v>2</v>
      </c>
      <c r="Z63" s="134" t="e">
        <f t="shared" si="5"/>
        <v>#VALUE!</v>
      </c>
      <c r="AA63" s="134" t="e">
        <f t="shared" si="6"/>
        <v>#VALUE!</v>
      </c>
      <c r="AB63" s="133" t="e">
        <f>COUNTIFS(A1_Individu_Data_Keadaan_SDMK!A$4:A$149931,M63,A1_Individu_Data_Keadaan_SDMK!R$4:R$149285,"02. Dokter Gigi")</f>
        <v>#VALUE!</v>
      </c>
      <c r="AC63" s="122">
        <f t="shared" si="7"/>
        <v>1</v>
      </c>
      <c r="AD63" s="134" t="e">
        <f t="shared" si="8"/>
        <v>#VALUE!</v>
      </c>
      <c r="AE63" s="134" t="e">
        <f t="shared" si="9"/>
        <v>#VALUE!</v>
      </c>
      <c r="AF63" s="133" t="e">
        <f>COUNTIFS(A1_Individu_Data_Keadaan_SDMK!A$4:A$149931,M63,A1_Individu_Data_Keadaan_SDMK!Q$4:Q$149285,"03. KEPERAWATAN")</f>
        <v>#VALUE!</v>
      </c>
      <c r="AG63" s="135">
        <f t="shared" si="10"/>
        <v>8</v>
      </c>
      <c r="AH63" s="134" t="e">
        <f t="shared" si="11"/>
        <v>#VALUE!</v>
      </c>
      <c r="AI63" s="134" t="e">
        <f t="shared" si="12"/>
        <v>#VALUE!</v>
      </c>
      <c r="AJ63" s="133" t="e">
        <f>COUNTIFS(A1_Individu_Data_Keadaan_SDMK!A$4:A$149931,M63,A1_Individu_Data_Keadaan_SDMK!Q$4:Q$149285,"04. KEBIDANAN")</f>
        <v>#VALUE!</v>
      </c>
      <c r="AK63" s="135">
        <f t="shared" si="13"/>
        <v>7</v>
      </c>
      <c r="AL63" s="134" t="e">
        <f t="shared" si="14"/>
        <v>#VALUE!</v>
      </c>
      <c r="AM63" s="134" t="e">
        <f t="shared" si="15"/>
        <v>#VALUE!</v>
      </c>
      <c r="AN63" s="133" t="e">
        <f>COUNTIFS(A1_Individu_Data_Keadaan_SDMK!A$4:A$149931,M63,A1_Individu_Data_Keadaan_SDMK!Q$4:Q$149285,"05. KEFARMASIAN")</f>
        <v>#VALUE!</v>
      </c>
      <c r="AO63" s="135">
        <f t="shared" si="16"/>
        <v>1</v>
      </c>
      <c r="AP63" s="134" t="e">
        <f t="shared" si="17"/>
        <v>#VALUE!</v>
      </c>
      <c r="AQ63" s="134" t="e">
        <f t="shared" si="18"/>
        <v>#VALUE!</v>
      </c>
      <c r="AR63" s="133" t="e">
        <f>COUNTIFS(A1_Individu_Data_Keadaan_SDMK!A$4:A$149931,M63,A1_Individu_Data_Keadaan_SDMK!Q$4:Q$149285,"06. KESEHATAN MASYARAKAT")</f>
        <v>#VALUE!</v>
      </c>
      <c r="AS63" s="135">
        <f t="shared" si="19"/>
        <v>1</v>
      </c>
      <c r="AT63" s="134" t="e">
        <f t="shared" si="20"/>
        <v>#VALUE!</v>
      </c>
      <c r="AU63" s="134" t="e">
        <f t="shared" si="21"/>
        <v>#VALUE!</v>
      </c>
      <c r="AV63" s="133" t="e">
        <f>COUNTIFS(A1_Individu_Data_Keadaan_SDMK!A$4:A$149931,M63,A1_Individu_Data_Keadaan_SDMK!Q$4:Q$149285,"07. KESEHATAN LINGKUNGAN")</f>
        <v>#VALUE!</v>
      </c>
      <c r="AW63" s="135">
        <f t="shared" si="22"/>
        <v>1</v>
      </c>
      <c r="AX63" s="134" t="e">
        <f t="shared" si="23"/>
        <v>#VALUE!</v>
      </c>
      <c r="AY63" s="134" t="e">
        <f t="shared" si="24"/>
        <v>#VALUE!</v>
      </c>
      <c r="AZ63" s="133" t="e">
        <f>COUNTIFS(A1_Individu_Data_Keadaan_SDMK!A$4:A$149931,M63,A1_Individu_Data_Keadaan_SDMK!Q$4:Q$149285,"08. GIZI")</f>
        <v>#VALUE!</v>
      </c>
      <c r="BA63" s="135">
        <f t="shared" si="25"/>
        <v>2</v>
      </c>
      <c r="BB63" s="134" t="e">
        <f t="shared" si="26"/>
        <v>#VALUE!</v>
      </c>
      <c r="BC63" s="134" t="e">
        <f t="shared" si="27"/>
        <v>#VALUE!</v>
      </c>
      <c r="BD63" s="133" t="e">
        <f>COUNTIFS(A1_Individu_Data_Keadaan_SDMK!A$4:A$149931,M63,A1_Individu_Data_Keadaan_SDMK!R$4:R$149285,"03. Ahli Teknologi Laboratorium Medik")</f>
        <v>#VALUE!</v>
      </c>
      <c r="BE63" s="135">
        <f t="shared" si="28"/>
        <v>1</v>
      </c>
      <c r="BF63" s="134" t="e">
        <f t="shared" si="29"/>
        <v>#VALUE!</v>
      </c>
      <c r="BG63" s="134" t="e">
        <f t="shared" si="30"/>
        <v>#VALUE!</v>
      </c>
      <c r="BH63" s="139" t="e">
        <f t="shared" si="31"/>
        <v>#VALUE!</v>
      </c>
      <c r="BI63" s="139" t="e">
        <f t="shared" si="32"/>
        <v>#VALUE!</v>
      </c>
    </row>
    <row r="64" spans="13:61" ht="15">
      <c r="M64" s="130" t="s">
        <v>12535</v>
      </c>
      <c r="N64" s="131" t="s">
        <v>12536</v>
      </c>
      <c r="O64" s="128" t="s">
        <v>267</v>
      </c>
      <c r="P64" s="132" t="s">
        <v>9301</v>
      </c>
      <c r="Q64" s="347" t="s">
        <v>12201</v>
      </c>
      <c r="R64" s="128">
        <v>33</v>
      </c>
      <c r="S64" s="129">
        <v>3302</v>
      </c>
      <c r="T64" s="348" t="str">
        <f>IF(R64&lt;&gt;"",VLOOKUP(R64,'01_MASTER_KODE_WILAYAH'!H$1437:I$1470,2,FALSE),"")</f>
        <v>JAWA TENGAH</v>
      </c>
      <c r="U64" s="348" t="str">
        <f>IF(S64&lt;&gt;"",VLOOKUP(S64,'01_MASTER_KODE_WILAYAH'!D$5:F$1353,3,FALSE),"")</f>
        <v>BANYUMAS</v>
      </c>
      <c r="V64" s="349" t="str">
        <f t="shared" si="2"/>
        <v>2</v>
      </c>
      <c r="W64" s="145" t="e">
        <f t="shared" si="3"/>
        <v>#VALUE!</v>
      </c>
      <c r="X64" s="133" t="e">
        <f>COUNTIFS(A1_Individu_Data_Keadaan_SDMK!A$4:A$149931,M64,A1_Individu_Data_Keadaan_SDMK!R$4:R$149285,"01. Dokter")</f>
        <v>#VALUE!</v>
      </c>
      <c r="Y64" s="122">
        <f t="shared" si="4"/>
        <v>1</v>
      </c>
      <c r="Z64" s="134" t="e">
        <f t="shared" si="5"/>
        <v>#VALUE!</v>
      </c>
      <c r="AA64" s="134" t="e">
        <f t="shared" si="6"/>
        <v>#VALUE!</v>
      </c>
      <c r="AB64" s="133" t="e">
        <f>COUNTIFS(A1_Individu_Data_Keadaan_SDMK!A$4:A$149931,M64,A1_Individu_Data_Keadaan_SDMK!R$4:R$149285,"02. Dokter Gigi")</f>
        <v>#VALUE!</v>
      </c>
      <c r="AC64" s="122">
        <f t="shared" si="7"/>
        <v>1</v>
      </c>
      <c r="AD64" s="134" t="e">
        <f t="shared" si="8"/>
        <v>#VALUE!</v>
      </c>
      <c r="AE64" s="134" t="e">
        <f t="shared" si="9"/>
        <v>#VALUE!</v>
      </c>
      <c r="AF64" s="133" t="e">
        <f>COUNTIFS(A1_Individu_Data_Keadaan_SDMK!A$4:A$149931,M64,A1_Individu_Data_Keadaan_SDMK!Q$4:Q$149285,"03. KEPERAWATAN")</f>
        <v>#VALUE!</v>
      </c>
      <c r="AG64" s="135">
        <f t="shared" si="10"/>
        <v>5</v>
      </c>
      <c r="AH64" s="134" t="e">
        <f t="shared" si="11"/>
        <v>#VALUE!</v>
      </c>
      <c r="AI64" s="134" t="e">
        <f t="shared" si="12"/>
        <v>#VALUE!</v>
      </c>
      <c r="AJ64" s="133" t="e">
        <f>COUNTIFS(A1_Individu_Data_Keadaan_SDMK!A$4:A$149931,M64,A1_Individu_Data_Keadaan_SDMK!Q$4:Q$149285,"04. KEBIDANAN")</f>
        <v>#VALUE!</v>
      </c>
      <c r="AK64" s="135">
        <f t="shared" si="13"/>
        <v>4</v>
      </c>
      <c r="AL64" s="134" t="e">
        <f t="shared" si="14"/>
        <v>#VALUE!</v>
      </c>
      <c r="AM64" s="134" t="e">
        <f t="shared" si="15"/>
        <v>#VALUE!</v>
      </c>
      <c r="AN64" s="133" t="e">
        <f>COUNTIFS(A1_Individu_Data_Keadaan_SDMK!A$4:A$149931,M64,A1_Individu_Data_Keadaan_SDMK!Q$4:Q$149285,"05. KEFARMASIAN")</f>
        <v>#VALUE!</v>
      </c>
      <c r="AO64" s="135">
        <f t="shared" si="16"/>
        <v>1</v>
      </c>
      <c r="AP64" s="134" t="e">
        <f t="shared" si="17"/>
        <v>#VALUE!</v>
      </c>
      <c r="AQ64" s="134" t="e">
        <f t="shared" si="18"/>
        <v>#VALUE!</v>
      </c>
      <c r="AR64" s="133" t="e">
        <f>COUNTIFS(A1_Individu_Data_Keadaan_SDMK!A$4:A$149931,M64,A1_Individu_Data_Keadaan_SDMK!Q$4:Q$149285,"06. KESEHATAN MASYARAKAT")</f>
        <v>#VALUE!</v>
      </c>
      <c r="AS64" s="135">
        <f t="shared" si="19"/>
        <v>1</v>
      </c>
      <c r="AT64" s="134" t="e">
        <f t="shared" si="20"/>
        <v>#VALUE!</v>
      </c>
      <c r="AU64" s="134" t="e">
        <f t="shared" si="21"/>
        <v>#VALUE!</v>
      </c>
      <c r="AV64" s="133" t="e">
        <f>COUNTIFS(A1_Individu_Data_Keadaan_SDMK!A$4:A$149931,M64,A1_Individu_Data_Keadaan_SDMK!Q$4:Q$149285,"07. KESEHATAN LINGKUNGAN")</f>
        <v>#VALUE!</v>
      </c>
      <c r="AW64" s="135">
        <f t="shared" si="22"/>
        <v>1</v>
      </c>
      <c r="AX64" s="134" t="e">
        <f t="shared" si="23"/>
        <v>#VALUE!</v>
      </c>
      <c r="AY64" s="134" t="e">
        <f t="shared" si="24"/>
        <v>#VALUE!</v>
      </c>
      <c r="AZ64" s="133" t="e">
        <f>COUNTIFS(A1_Individu_Data_Keadaan_SDMK!A$4:A$149931,M64,A1_Individu_Data_Keadaan_SDMK!Q$4:Q$149285,"08. GIZI")</f>
        <v>#VALUE!</v>
      </c>
      <c r="BA64" s="135">
        <f t="shared" si="25"/>
        <v>1</v>
      </c>
      <c r="BB64" s="134" t="e">
        <f t="shared" si="26"/>
        <v>#VALUE!</v>
      </c>
      <c r="BC64" s="134" t="e">
        <f t="shared" si="27"/>
        <v>#VALUE!</v>
      </c>
      <c r="BD64" s="133" t="e">
        <f>COUNTIFS(A1_Individu_Data_Keadaan_SDMK!A$4:A$149931,M64,A1_Individu_Data_Keadaan_SDMK!R$4:R$149285,"03. Ahli Teknologi Laboratorium Medik")</f>
        <v>#VALUE!</v>
      </c>
      <c r="BE64" s="135">
        <f t="shared" si="28"/>
        <v>1</v>
      </c>
      <c r="BF64" s="134" t="e">
        <f t="shared" si="29"/>
        <v>#VALUE!</v>
      </c>
      <c r="BG64" s="134" t="e">
        <f t="shared" si="30"/>
        <v>#VALUE!</v>
      </c>
      <c r="BH64" s="139" t="e">
        <f t="shared" si="31"/>
        <v>#VALUE!</v>
      </c>
      <c r="BI64" s="139" t="e">
        <f t="shared" si="32"/>
        <v>#VALUE!</v>
      </c>
    </row>
    <row r="65" spans="13:61" ht="15">
      <c r="M65" s="130" t="s">
        <v>12537</v>
      </c>
      <c r="N65" s="131" t="s">
        <v>12538</v>
      </c>
      <c r="O65" s="128" t="s">
        <v>267</v>
      </c>
      <c r="P65" s="132" t="s">
        <v>9302</v>
      </c>
      <c r="Q65" s="347" t="s">
        <v>12201</v>
      </c>
      <c r="R65" s="128">
        <v>33</v>
      </c>
      <c r="S65" s="129">
        <v>3302</v>
      </c>
      <c r="T65" s="348" t="str">
        <f>IF(R65&lt;&gt;"",VLOOKUP(R65,'01_MASTER_KODE_WILAYAH'!H$1437:I$1470,2,FALSE),"")</f>
        <v>JAWA TENGAH</v>
      </c>
      <c r="U65" s="348" t="str">
        <f>IF(S65&lt;&gt;"",VLOOKUP(S65,'01_MASTER_KODE_WILAYAH'!D$5:F$1353,3,FALSE),"")</f>
        <v>BANYUMAS</v>
      </c>
      <c r="V65" s="349" t="str">
        <f t="shared" si="2"/>
        <v>1</v>
      </c>
      <c r="W65" s="145" t="e">
        <f t="shared" si="3"/>
        <v>#VALUE!</v>
      </c>
      <c r="X65" s="133" t="e">
        <f>COUNTIFS(A1_Individu_Data_Keadaan_SDMK!A$4:A$149931,M65,A1_Individu_Data_Keadaan_SDMK!R$4:R$149285,"01. Dokter")</f>
        <v>#VALUE!</v>
      </c>
      <c r="Y65" s="122">
        <f t="shared" si="4"/>
        <v>2</v>
      </c>
      <c r="Z65" s="134" t="e">
        <f t="shared" si="5"/>
        <v>#VALUE!</v>
      </c>
      <c r="AA65" s="134" t="e">
        <f t="shared" si="6"/>
        <v>#VALUE!</v>
      </c>
      <c r="AB65" s="133" t="e">
        <f>COUNTIFS(A1_Individu_Data_Keadaan_SDMK!A$4:A$149931,M65,A1_Individu_Data_Keadaan_SDMK!R$4:R$149285,"02. Dokter Gigi")</f>
        <v>#VALUE!</v>
      </c>
      <c r="AC65" s="122">
        <f t="shared" si="7"/>
        <v>1</v>
      </c>
      <c r="AD65" s="134" t="e">
        <f t="shared" si="8"/>
        <v>#VALUE!</v>
      </c>
      <c r="AE65" s="134" t="e">
        <f t="shared" si="9"/>
        <v>#VALUE!</v>
      </c>
      <c r="AF65" s="133" t="e">
        <f>COUNTIFS(A1_Individu_Data_Keadaan_SDMK!A$4:A$149931,M65,A1_Individu_Data_Keadaan_SDMK!Q$4:Q$149285,"03. KEPERAWATAN")</f>
        <v>#VALUE!</v>
      </c>
      <c r="AG65" s="135">
        <f t="shared" si="10"/>
        <v>8</v>
      </c>
      <c r="AH65" s="134" t="e">
        <f t="shared" si="11"/>
        <v>#VALUE!</v>
      </c>
      <c r="AI65" s="134" t="e">
        <f t="shared" si="12"/>
        <v>#VALUE!</v>
      </c>
      <c r="AJ65" s="133" t="e">
        <f>COUNTIFS(A1_Individu_Data_Keadaan_SDMK!A$4:A$149931,M65,A1_Individu_Data_Keadaan_SDMK!Q$4:Q$149285,"04. KEBIDANAN")</f>
        <v>#VALUE!</v>
      </c>
      <c r="AK65" s="135">
        <f t="shared" si="13"/>
        <v>7</v>
      </c>
      <c r="AL65" s="134" t="e">
        <f t="shared" si="14"/>
        <v>#VALUE!</v>
      </c>
      <c r="AM65" s="134" t="e">
        <f t="shared" si="15"/>
        <v>#VALUE!</v>
      </c>
      <c r="AN65" s="133" t="e">
        <f>COUNTIFS(A1_Individu_Data_Keadaan_SDMK!A$4:A$149931,M65,A1_Individu_Data_Keadaan_SDMK!Q$4:Q$149285,"05. KEFARMASIAN")</f>
        <v>#VALUE!</v>
      </c>
      <c r="AO65" s="135">
        <f t="shared" si="16"/>
        <v>1</v>
      </c>
      <c r="AP65" s="134" t="e">
        <f t="shared" si="17"/>
        <v>#VALUE!</v>
      </c>
      <c r="AQ65" s="134" t="e">
        <f t="shared" si="18"/>
        <v>#VALUE!</v>
      </c>
      <c r="AR65" s="133" t="e">
        <f>COUNTIFS(A1_Individu_Data_Keadaan_SDMK!A$4:A$149931,M65,A1_Individu_Data_Keadaan_SDMK!Q$4:Q$149285,"06. KESEHATAN MASYARAKAT")</f>
        <v>#VALUE!</v>
      </c>
      <c r="AS65" s="135">
        <f t="shared" si="19"/>
        <v>1</v>
      </c>
      <c r="AT65" s="134" t="e">
        <f t="shared" si="20"/>
        <v>#VALUE!</v>
      </c>
      <c r="AU65" s="134" t="e">
        <f t="shared" si="21"/>
        <v>#VALUE!</v>
      </c>
      <c r="AV65" s="133" t="e">
        <f>COUNTIFS(A1_Individu_Data_Keadaan_SDMK!A$4:A$149931,M65,A1_Individu_Data_Keadaan_SDMK!Q$4:Q$149285,"07. KESEHATAN LINGKUNGAN")</f>
        <v>#VALUE!</v>
      </c>
      <c r="AW65" s="135">
        <f t="shared" si="22"/>
        <v>1</v>
      </c>
      <c r="AX65" s="134" t="e">
        <f t="shared" si="23"/>
        <v>#VALUE!</v>
      </c>
      <c r="AY65" s="134" t="e">
        <f t="shared" si="24"/>
        <v>#VALUE!</v>
      </c>
      <c r="AZ65" s="133" t="e">
        <f>COUNTIFS(A1_Individu_Data_Keadaan_SDMK!A$4:A$149931,M65,A1_Individu_Data_Keadaan_SDMK!Q$4:Q$149285,"08. GIZI")</f>
        <v>#VALUE!</v>
      </c>
      <c r="BA65" s="135">
        <f t="shared" si="25"/>
        <v>2</v>
      </c>
      <c r="BB65" s="134" t="e">
        <f t="shared" si="26"/>
        <v>#VALUE!</v>
      </c>
      <c r="BC65" s="134" t="e">
        <f t="shared" si="27"/>
        <v>#VALUE!</v>
      </c>
      <c r="BD65" s="133" t="e">
        <f>COUNTIFS(A1_Individu_Data_Keadaan_SDMK!A$4:A$149931,M65,A1_Individu_Data_Keadaan_SDMK!R$4:R$149285,"03. Ahli Teknologi Laboratorium Medik")</f>
        <v>#VALUE!</v>
      </c>
      <c r="BE65" s="135">
        <f t="shared" si="28"/>
        <v>1</v>
      </c>
      <c r="BF65" s="134" t="e">
        <f t="shared" si="29"/>
        <v>#VALUE!</v>
      </c>
      <c r="BG65" s="134" t="e">
        <f t="shared" si="30"/>
        <v>#VALUE!</v>
      </c>
      <c r="BH65" s="139" t="e">
        <f t="shared" si="31"/>
        <v>#VALUE!</v>
      </c>
      <c r="BI65" s="139" t="e">
        <f t="shared" si="32"/>
        <v>#VALUE!</v>
      </c>
    </row>
    <row r="66" spans="13:61" ht="15">
      <c r="M66" s="130" t="s">
        <v>12539</v>
      </c>
      <c r="N66" s="131" t="s">
        <v>12540</v>
      </c>
      <c r="O66" s="128" t="s">
        <v>267</v>
      </c>
      <c r="P66" s="132" t="s">
        <v>9302</v>
      </c>
      <c r="Q66" s="347" t="s">
        <v>12201</v>
      </c>
      <c r="R66" s="128">
        <v>33</v>
      </c>
      <c r="S66" s="129">
        <v>3302</v>
      </c>
      <c r="T66" s="348" t="str">
        <f>IF(R66&lt;&gt;"",VLOOKUP(R66,'01_MASTER_KODE_WILAYAH'!H$1437:I$1470,2,FALSE),"")</f>
        <v>JAWA TENGAH</v>
      </c>
      <c r="U66" s="348" t="str">
        <f>IF(S66&lt;&gt;"",VLOOKUP(S66,'01_MASTER_KODE_WILAYAH'!D$5:F$1353,3,FALSE),"")</f>
        <v>BANYUMAS</v>
      </c>
      <c r="V66" s="349" t="str">
        <f t="shared" si="2"/>
        <v>1</v>
      </c>
      <c r="W66" s="145" t="e">
        <f t="shared" si="3"/>
        <v>#VALUE!</v>
      </c>
      <c r="X66" s="133" t="e">
        <f>COUNTIFS(A1_Individu_Data_Keadaan_SDMK!A$4:A$149931,M66,A1_Individu_Data_Keadaan_SDMK!R$4:R$149285,"01. Dokter")</f>
        <v>#VALUE!</v>
      </c>
      <c r="Y66" s="122">
        <f t="shared" si="4"/>
        <v>2</v>
      </c>
      <c r="Z66" s="134" t="e">
        <f t="shared" si="5"/>
        <v>#VALUE!</v>
      </c>
      <c r="AA66" s="134" t="e">
        <f t="shared" si="6"/>
        <v>#VALUE!</v>
      </c>
      <c r="AB66" s="133" t="e">
        <f>COUNTIFS(A1_Individu_Data_Keadaan_SDMK!A$4:A$149931,M66,A1_Individu_Data_Keadaan_SDMK!R$4:R$149285,"02. Dokter Gigi")</f>
        <v>#VALUE!</v>
      </c>
      <c r="AC66" s="122">
        <f t="shared" si="7"/>
        <v>1</v>
      </c>
      <c r="AD66" s="134" t="e">
        <f t="shared" si="8"/>
        <v>#VALUE!</v>
      </c>
      <c r="AE66" s="134" t="e">
        <f t="shared" si="9"/>
        <v>#VALUE!</v>
      </c>
      <c r="AF66" s="133" t="e">
        <f>COUNTIFS(A1_Individu_Data_Keadaan_SDMK!A$4:A$149931,M66,A1_Individu_Data_Keadaan_SDMK!Q$4:Q$149285,"03. KEPERAWATAN")</f>
        <v>#VALUE!</v>
      </c>
      <c r="AG66" s="135">
        <f t="shared" si="10"/>
        <v>8</v>
      </c>
      <c r="AH66" s="134" t="e">
        <f t="shared" si="11"/>
        <v>#VALUE!</v>
      </c>
      <c r="AI66" s="134" t="e">
        <f t="shared" si="12"/>
        <v>#VALUE!</v>
      </c>
      <c r="AJ66" s="133" t="e">
        <f>COUNTIFS(A1_Individu_Data_Keadaan_SDMK!A$4:A$149931,M66,A1_Individu_Data_Keadaan_SDMK!Q$4:Q$149285,"04. KEBIDANAN")</f>
        <v>#VALUE!</v>
      </c>
      <c r="AK66" s="135">
        <f t="shared" si="13"/>
        <v>7</v>
      </c>
      <c r="AL66" s="134" t="e">
        <f t="shared" si="14"/>
        <v>#VALUE!</v>
      </c>
      <c r="AM66" s="134" t="e">
        <f t="shared" si="15"/>
        <v>#VALUE!</v>
      </c>
      <c r="AN66" s="133" t="e">
        <f>COUNTIFS(A1_Individu_Data_Keadaan_SDMK!A$4:A$149931,M66,A1_Individu_Data_Keadaan_SDMK!Q$4:Q$149285,"05. KEFARMASIAN")</f>
        <v>#VALUE!</v>
      </c>
      <c r="AO66" s="135">
        <f t="shared" si="16"/>
        <v>1</v>
      </c>
      <c r="AP66" s="134" t="e">
        <f t="shared" si="17"/>
        <v>#VALUE!</v>
      </c>
      <c r="AQ66" s="134" t="e">
        <f t="shared" si="18"/>
        <v>#VALUE!</v>
      </c>
      <c r="AR66" s="133" t="e">
        <f>COUNTIFS(A1_Individu_Data_Keadaan_SDMK!A$4:A$149931,M66,A1_Individu_Data_Keadaan_SDMK!Q$4:Q$149285,"06. KESEHATAN MASYARAKAT")</f>
        <v>#VALUE!</v>
      </c>
      <c r="AS66" s="135">
        <f t="shared" si="19"/>
        <v>1</v>
      </c>
      <c r="AT66" s="134" t="e">
        <f t="shared" si="20"/>
        <v>#VALUE!</v>
      </c>
      <c r="AU66" s="134" t="e">
        <f t="shared" si="21"/>
        <v>#VALUE!</v>
      </c>
      <c r="AV66" s="133" t="e">
        <f>COUNTIFS(A1_Individu_Data_Keadaan_SDMK!A$4:A$149931,M66,A1_Individu_Data_Keadaan_SDMK!Q$4:Q$149285,"07. KESEHATAN LINGKUNGAN")</f>
        <v>#VALUE!</v>
      </c>
      <c r="AW66" s="135">
        <f t="shared" si="22"/>
        <v>1</v>
      </c>
      <c r="AX66" s="134" t="e">
        <f t="shared" si="23"/>
        <v>#VALUE!</v>
      </c>
      <c r="AY66" s="134" t="e">
        <f t="shared" si="24"/>
        <v>#VALUE!</v>
      </c>
      <c r="AZ66" s="133" t="e">
        <f>COUNTIFS(A1_Individu_Data_Keadaan_SDMK!A$4:A$149931,M66,A1_Individu_Data_Keadaan_SDMK!Q$4:Q$149285,"08. GIZI")</f>
        <v>#VALUE!</v>
      </c>
      <c r="BA66" s="135">
        <f t="shared" si="25"/>
        <v>2</v>
      </c>
      <c r="BB66" s="134" t="e">
        <f t="shared" si="26"/>
        <v>#VALUE!</v>
      </c>
      <c r="BC66" s="134" t="e">
        <f t="shared" si="27"/>
        <v>#VALUE!</v>
      </c>
      <c r="BD66" s="133" t="e">
        <f>COUNTIFS(A1_Individu_Data_Keadaan_SDMK!A$4:A$149931,M66,A1_Individu_Data_Keadaan_SDMK!R$4:R$149285,"03. Ahli Teknologi Laboratorium Medik")</f>
        <v>#VALUE!</v>
      </c>
      <c r="BE66" s="135">
        <f t="shared" si="28"/>
        <v>1</v>
      </c>
      <c r="BF66" s="134" t="e">
        <f t="shared" si="29"/>
        <v>#VALUE!</v>
      </c>
      <c r="BG66" s="134" t="e">
        <f t="shared" si="30"/>
        <v>#VALUE!</v>
      </c>
      <c r="BH66" s="139" t="e">
        <f t="shared" si="31"/>
        <v>#VALUE!</v>
      </c>
      <c r="BI66" s="139" t="e">
        <f t="shared" si="32"/>
        <v>#VALUE!</v>
      </c>
    </row>
    <row r="67" spans="13:61" ht="15">
      <c r="M67" s="130" t="s">
        <v>12541</v>
      </c>
      <c r="N67" s="131" t="s">
        <v>12542</v>
      </c>
      <c r="O67" s="128" t="s">
        <v>267</v>
      </c>
      <c r="P67" s="132" t="s">
        <v>9302</v>
      </c>
      <c r="Q67" s="347" t="s">
        <v>12201</v>
      </c>
      <c r="R67" s="128">
        <v>33</v>
      </c>
      <c r="S67" s="129">
        <v>3302</v>
      </c>
      <c r="T67" s="348" t="str">
        <f>IF(R67&lt;&gt;"",VLOOKUP(R67,'01_MASTER_KODE_WILAYAH'!H$1437:I$1470,2,FALSE),"")</f>
        <v>JAWA TENGAH</v>
      </c>
      <c r="U67" s="348" t="str">
        <f>IF(S67&lt;&gt;"",VLOOKUP(S67,'01_MASTER_KODE_WILAYAH'!D$5:F$1353,3,FALSE),"")</f>
        <v>BANYUMAS</v>
      </c>
      <c r="V67" s="349" t="str">
        <f t="shared" si="2"/>
        <v>1</v>
      </c>
      <c r="W67" s="145" t="e">
        <f t="shared" si="3"/>
        <v>#VALUE!</v>
      </c>
      <c r="X67" s="133" t="e">
        <f>COUNTIFS(A1_Individu_Data_Keadaan_SDMK!A$4:A$149931,M67,A1_Individu_Data_Keadaan_SDMK!R$4:R$149285,"01. Dokter")</f>
        <v>#VALUE!</v>
      </c>
      <c r="Y67" s="122">
        <f t="shared" si="4"/>
        <v>2</v>
      </c>
      <c r="Z67" s="134" t="e">
        <f t="shared" si="5"/>
        <v>#VALUE!</v>
      </c>
      <c r="AA67" s="134" t="e">
        <f t="shared" si="6"/>
        <v>#VALUE!</v>
      </c>
      <c r="AB67" s="133" t="e">
        <f>COUNTIFS(A1_Individu_Data_Keadaan_SDMK!A$4:A$149931,M67,A1_Individu_Data_Keadaan_SDMK!R$4:R$149285,"02. Dokter Gigi")</f>
        <v>#VALUE!</v>
      </c>
      <c r="AC67" s="122">
        <f t="shared" si="7"/>
        <v>1</v>
      </c>
      <c r="AD67" s="134" t="e">
        <f t="shared" si="8"/>
        <v>#VALUE!</v>
      </c>
      <c r="AE67" s="134" t="e">
        <f t="shared" si="9"/>
        <v>#VALUE!</v>
      </c>
      <c r="AF67" s="133" t="e">
        <f>COUNTIFS(A1_Individu_Data_Keadaan_SDMK!A$4:A$149931,M67,A1_Individu_Data_Keadaan_SDMK!Q$4:Q$149285,"03. KEPERAWATAN")</f>
        <v>#VALUE!</v>
      </c>
      <c r="AG67" s="135">
        <f t="shared" si="10"/>
        <v>8</v>
      </c>
      <c r="AH67" s="134" t="e">
        <f t="shared" si="11"/>
        <v>#VALUE!</v>
      </c>
      <c r="AI67" s="134" t="e">
        <f t="shared" si="12"/>
        <v>#VALUE!</v>
      </c>
      <c r="AJ67" s="133" t="e">
        <f>COUNTIFS(A1_Individu_Data_Keadaan_SDMK!A$4:A$149931,M67,A1_Individu_Data_Keadaan_SDMK!Q$4:Q$149285,"04. KEBIDANAN")</f>
        <v>#VALUE!</v>
      </c>
      <c r="AK67" s="135">
        <f t="shared" si="13"/>
        <v>7</v>
      </c>
      <c r="AL67" s="134" t="e">
        <f t="shared" si="14"/>
        <v>#VALUE!</v>
      </c>
      <c r="AM67" s="134" t="e">
        <f t="shared" si="15"/>
        <v>#VALUE!</v>
      </c>
      <c r="AN67" s="133" t="e">
        <f>COUNTIFS(A1_Individu_Data_Keadaan_SDMK!A$4:A$149931,M67,A1_Individu_Data_Keadaan_SDMK!Q$4:Q$149285,"05. KEFARMASIAN")</f>
        <v>#VALUE!</v>
      </c>
      <c r="AO67" s="135">
        <f t="shared" si="16"/>
        <v>1</v>
      </c>
      <c r="AP67" s="134" t="e">
        <f t="shared" si="17"/>
        <v>#VALUE!</v>
      </c>
      <c r="AQ67" s="134" t="e">
        <f t="shared" si="18"/>
        <v>#VALUE!</v>
      </c>
      <c r="AR67" s="133" t="e">
        <f>COUNTIFS(A1_Individu_Data_Keadaan_SDMK!A$4:A$149931,M67,A1_Individu_Data_Keadaan_SDMK!Q$4:Q$149285,"06. KESEHATAN MASYARAKAT")</f>
        <v>#VALUE!</v>
      </c>
      <c r="AS67" s="135">
        <f t="shared" si="19"/>
        <v>1</v>
      </c>
      <c r="AT67" s="134" t="e">
        <f t="shared" si="20"/>
        <v>#VALUE!</v>
      </c>
      <c r="AU67" s="134" t="e">
        <f t="shared" si="21"/>
        <v>#VALUE!</v>
      </c>
      <c r="AV67" s="133" t="e">
        <f>COUNTIFS(A1_Individu_Data_Keadaan_SDMK!A$4:A$149931,M67,A1_Individu_Data_Keadaan_SDMK!Q$4:Q$149285,"07. KESEHATAN LINGKUNGAN")</f>
        <v>#VALUE!</v>
      </c>
      <c r="AW67" s="135">
        <f t="shared" si="22"/>
        <v>1</v>
      </c>
      <c r="AX67" s="134" t="e">
        <f t="shared" si="23"/>
        <v>#VALUE!</v>
      </c>
      <c r="AY67" s="134" t="e">
        <f t="shared" si="24"/>
        <v>#VALUE!</v>
      </c>
      <c r="AZ67" s="133" t="e">
        <f>COUNTIFS(A1_Individu_Data_Keadaan_SDMK!A$4:A$149931,M67,A1_Individu_Data_Keadaan_SDMK!Q$4:Q$149285,"08. GIZI")</f>
        <v>#VALUE!</v>
      </c>
      <c r="BA67" s="135">
        <f t="shared" si="25"/>
        <v>2</v>
      </c>
      <c r="BB67" s="134" t="e">
        <f t="shared" si="26"/>
        <v>#VALUE!</v>
      </c>
      <c r="BC67" s="134" t="e">
        <f t="shared" si="27"/>
        <v>#VALUE!</v>
      </c>
      <c r="BD67" s="133" t="e">
        <f>COUNTIFS(A1_Individu_Data_Keadaan_SDMK!A$4:A$149931,M67,A1_Individu_Data_Keadaan_SDMK!R$4:R$149285,"03. Ahli Teknologi Laboratorium Medik")</f>
        <v>#VALUE!</v>
      </c>
      <c r="BE67" s="135">
        <f t="shared" si="28"/>
        <v>1</v>
      </c>
      <c r="BF67" s="134" t="e">
        <f t="shared" si="29"/>
        <v>#VALUE!</v>
      </c>
      <c r="BG67" s="134" t="e">
        <f t="shared" si="30"/>
        <v>#VALUE!</v>
      </c>
      <c r="BH67" s="139" t="e">
        <f t="shared" si="31"/>
        <v>#VALUE!</v>
      </c>
      <c r="BI67" s="139" t="e">
        <f t="shared" si="32"/>
        <v>#VALUE!</v>
      </c>
    </row>
    <row r="68" spans="13:61" ht="15">
      <c r="M68" s="130" t="s">
        <v>12543</v>
      </c>
      <c r="N68" s="131" t="s">
        <v>12544</v>
      </c>
      <c r="O68" s="128" t="s">
        <v>267</v>
      </c>
      <c r="P68" s="132" t="s">
        <v>9301</v>
      </c>
      <c r="Q68" s="347" t="s">
        <v>12201</v>
      </c>
      <c r="R68" s="128">
        <v>33</v>
      </c>
      <c r="S68" s="129">
        <v>3302</v>
      </c>
      <c r="T68" s="348" t="str">
        <f>IF(R68&lt;&gt;"",VLOOKUP(R68,'01_MASTER_KODE_WILAYAH'!H$1437:I$1470,2,FALSE),"")</f>
        <v>JAWA TENGAH</v>
      </c>
      <c r="U68" s="348" t="str">
        <f>IF(S68&lt;&gt;"",VLOOKUP(S68,'01_MASTER_KODE_WILAYAH'!D$5:F$1353,3,FALSE),"")</f>
        <v>BANYUMAS</v>
      </c>
      <c r="V68" s="349" t="str">
        <f t="shared" si="2"/>
        <v>2</v>
      </c>
      <c r="W68" s="145" t="e">
        <f t="shared" si="3"/>
        <v>#VALUE!</v>
      </c>
      <c r="X68" s="133" t="e">
        <f>COUNTIFS(A1_Individu_Data_Keadaan_SDMK!A$4:A$149931,M68,A1_Individu_Data_Keadaan_SDMK!R$4:R$149285,"01. Dokter")</f>
        <v>#VALUE!</v>
      </c>
      <c r="Y68" s="122">
        <f t="shared" si="4"/>
        <v>1</v>
      </c>
      <c r="Z68" s="134" t="e">
        <f t="shared" si="5"/>
        <v>#VALUE!</v>
      </c>
      <c r="AA68" s="134" t="e">
        <f t="shared" si="6"/>
        <v>#VALUE!</v>
      </c>
      <c r="AB68" s="133" t="e">
        <f>COUNTIFS(A1_Individu_Data_Keadaan_SDMK!A$4:A$149931,M68,A1_Individu_Data_Keadaan_SDMK!R$4:R$149285,"02. Dokter Gigi")</f>
        <v>#VALUE!</v>
      </c>
      <c r="AC68" s="122">
        <f t="shared" si="7"/>
        <v>1</v>
      </c>
      <c r="AD68" s="134" t="e">
        <f t="shared" si="8"/>
        <v>#VALUE!</v>
      </c>
      <c r="AE68" s="134" t="e">
        <f t="shared" si="9"/>
        <v>#VALUE!</v>
      </c>
      <c r="AF68" s="133" t="e">
        <f>COUNTIFS(A1_Individu_Data_Keadaan_SDMK!A$4:A$149931,M68,A1_Individu_Data_Keadaan_SDMK!Q$4:Q$149285,"03. KEPERAWATAN")</f>
        <v>#VALUE!</v>
      </c>
      <c r="AG68" s="135">
        <f t="shared" si="10"/>
        <v>5</v>
      </c>
      <c r="AH68" s="134" t="e">
        <f t="shared" si="11"/>
        <v>#VALUE!</v>
      </c>
      <c r="AI68" s="134" t="e">
        <f t="shared" si="12"/>
        <v>#VALUE!</v>
      </c>
      <c r="AJ68" s="133" t="e">
        <f>COUNTIFS(A1_Individu_Data_Keadaan_SDMK!A$4:A$149931,M68,A1_Individu_Data_Keadaan_SDMK!Q$4:Q$149285,"04. KEBIDANAN")</f>
        <v>#VALUE!</v>
      </c>
      <c r="AK68" s="135">
        <f t="shared" si="13"/>
        <v>4</v>
      </c>
      <c r="AL68" s="134" t="e">
        <f t="shared" si="14"/>
        <v>#VALUE!</v>
      </c>
      <c r="AM68" s="134" t="e">
        <f t="shared" si="15"/>
        <v>#VALUE!</v>
      </c>
      <c r="AN68" s="133" t="e">
        <f>COUNTIFS(A1_Individu_Data_Keadaan_SDMK!A$4:A$149931,M68,A1_Individu_Data_Keadaan_SDMK!Q$4:Q$149285,"05. KEFARMASIAN")</f>
        <v>#VALUE!</v>
      </c>
      <c r="AO68" s="135">
        <f t="shared" si="16"/>
        <v>1</v>
      </c>
      <c r="AP68" s="134" t="e">
        <f t="shared" si="17"/>
        <v>#VALUE!</v>
      </c>
      <c r="AQ68" s="134" t="e">
        <f t="shared" si="18"/>
        <v>#VALUE!</v>
      </c>
      <c r="AR68" s="133" t="e">
        <f>COUNTIFS(A1_Individu_Data_Keadaan_SDMK!A$4:A$149931,M68,A1_Individu_Data_Keadaan_SDMK!Q$4:Q$149285,"06. KESEHATAN MASYARAKAT")</f>
        <v>#VALUE!</v>
      </c>
      <c r="AS68" s="135">
        <f t="shared" si="19"/>
        <v>1</v>
      </c>
      <c r="AT68" s="134" t="e">
        <f t="shared" si="20"/>
        <v>#VALUE!</v>
      </c>
      <c r="AU68" s="134" t="e">
        <f t="shared" si="21"/>
        <v>#VALUE!</v>
      </c>
      <c r="AV68" s="133" t="e">
        <f>COUNTIFS(A1_Individu_Data_Keadaan_SDMK!A$4:A$149931,M68,A1_Individu_Data_Keadaan_SDMK!Q$4:Q$149285,"07. KESEHATAN LINGKUNGAN")</f>
        <v>#VALUE!</v>
      </c>
      <c r="AW68" s="135">
        <f t="shared" si="22"/>
        <v>1</v>
      </c>
      <c r="AX68" s="134" t="e">
        <f t="shared" si="23"/>
        <v>#VALUE!</v>
      </c>
      <c r="AY68" s="134" t="e">
        <f t="shared" si="24"/>
        <v>#VALUE!</v>
      </c>
      <c r="AZ68" s="133" t="e">
        <f>COUNTIFS(A1_Individu_Data_Keadaan_SDMK!A$4:A$149931,M68,A1_Individu_Data_Keadaan_SDMK!Q$4:Q$149285,"08. GIZI")</f>
        <v>#VALUE!</v>
      </c>
      <c r="BA68" s="135">
        <f t="shared" si="25"/>
        <v>1</v>
      </c>
      <c r="BB68" s="134" t="e">
        <f t="shared" si="26"/>
        <v>#VALUE!</v>
      </c>
      <c r="BC68" s="134" t="e">
        <f t="shared" si="27"/>
        <v>#VALUE!</v>
      </c>
      <c r="BD68" s="133" t="e">
        <f>COUNTIFS(A1_Individu_Data_Keadaan_SDMK!A$4:A$149931,M68,A1_Individu_Data_Keadaan_SDMK!R$4:R$149285,"03. Ahli Teknologi Laboratorium Medik")</f>
        <v>#VALUE!</v>
      </c>
      <c r="BE68" s="135">
        <f t="shared" si="28"/>
        <v>1</v>
      </c>
      <c r="BF68" s="134" t="e">
        <f t="shared" si="29"/>
        <v>#VALUE!</v>
      </c>
      <c r="BG68" s="134" t="e">
        <f t="shared" si="30"/>
        <v>#VALUE!</v>
      </c>
      <c r="BH68" s="139" t="e">
        <f t="shared" si="31"/>
        <v>#VALUE!</v>
      </c>
      <c r="BI68" s="139" t="e">
        <f t="shared" si="32"/>
        <v>#VALUE!</v>
      </c>
    </row>
    <row r="69" spans="13:61" ht="15">
      <c r="M69" s="130" t="s">
        <v>12545</v>
      </c>
      <c r="N69" s="131" t="s">
        <v>12546</v>
      </c>
      <c r="O69" s="128" t="s">
        <v>267</v>
      </c>
      <c r="P69" s="132" t="s">
        <v>9301</v>
      </c>
      <c r="Q69" s="347" t="s">
        <v>12201</v>
      </c>
      <c r="R69" s="128">
        <v>33</v>
      </c>
      <c r="S69" s="129">
        <v>3302</v>
      </c>
      <c r="T69" s="348" t="str">
        <f>IF(R69&lt;&gt;"",VLOOKUP(R69,'01_MASTER_KODE_WILAYAH'!H$1437:I$1470,2,FALSE),"")</f>
        <v>JAWA TENGAH</v>
      </c>
      <c r="U69" s="348" t="str">
        <f>IF(S69&lt;&gt;"",VLOOKUP(S69,'01_MASTER_KODE_WILAYAH'!D$5:F$1353,3,FALSE),"")</f>
        <v>BANYUMAS</v>
      </c>
      <c r="V69" s="349" t="str">
        <f t="shared" si="2"/>
        <v>2</v>
      </c>
      <c r="W69" s="145" t="e">
        <f t="shared" si="3"/>
        <v>#VALUE!</v>
      </c>
      <c r="X69" s="133" t="e">
        <f>COUNTIFS(A1_Individu_Data_Keadaan_SDMK!A$4:A$149931,M69,A1_Individu_Data_Keadaan_SDMK!R$4:R$149285,"01. Dokter")</f>
        <v>#VALUE!</v>
      </c>
      <c r="Y69" s="122">
        <f t="shared" si="4"/>
        <v>1</v>
      </c>
      <c r="Z69" s="134" t="e">
        <f t="shared" si="5"/>
        <v>#VALUE!</v>
      </c>
      <c r="AA69" s="134" t="e">
        <f t="shared" si="6"/>
        <v>#VALUE!</v>
      </c>
      <c r="AB69" s="133" t="e">
        <f>COUNTIFS(A1_Individu_Data_Keadaan_SDMK!A$4:A$149931,M69,A1_Individu_Data_Keadaan_SDMK!R$4:R$149285,"02. Dokter Gigi")</f>
        <v>#VALUE!</v>
      </c>
      <c r="AC69" s="122">
        <f t="shared" si="7"/>
        <v>1</v>
      </c>
      <c r="AD69" s="134" t="e">
        <f t="shared" si="8"/>
        <v>#VALUE!</v>
      </c>
      <c r="AE69" s="134" t="e">
        <f t="shared" si="9"/>
        <v>#VALUE!</v>
      </c>
      <c r="AF69" s="133" t="e">
        <f>COUNTIFS(A1_Individu_Data_Keadaan_SDMK!A$4:A$149931,M69,A1_Individu_Data_Keadaan_SDMK!Q$4:Q$149285,"03. KEPERAWATAN")</f>
        <v>#VALUE!</v>
      </c>
      <c r="AG69" s="135">
        <f t="shared" si="10"/>
        <v>5</v>
      </c>
      <c r="AH69" s="134" t="e">
        <f t="shared" si="11"/>
        <v>#VALUE!</v>
      </c>
      <c r="AI69" s="134" t="e">
        <f t="shared" si="12"/>
        <v>#VALUE!</v>
      </c>
      <c r="AJ69" s="133" t="e">
        <f>COUNTIFS(A1_Individu_Data_Keadaan_SDMK!A$4:A$149931,M69,A1_Individu_Data_Keadaan_SDMK!Q$4:Q$149285,"04. KEBIDANAN")</f>
        <v>#VALUE!</v>
      </c>
      <c r="AK69" s="135">
        <f t="shared" si="13"/>
        <v>4</v>
      </c>
      <c r="AL69" s="134" t="e">
        <f t="shared" si="14"/>
        <v>#VALUE!</v>
      </c>
      <c r="AM69" s="134" t="e">
        <f t="shared" si="15"/>
        <v>#VALUE!</v>
      </c>
      <c r="AN69" s="133" t="e">
        <f>COUNTIFS(A1_Individu_Data_Keadaan_SDMK!A$4:A$149931,M69,A1_Individu_Data_Keadaan_SDMK!Q$4:Q$149285,"05. KEFARMASIAN")</f>
        <v>#VALUE!</v>
      </c>
      <c r="AO69" s="135">
        <f t="shared" si="16"/>
        <v>1</v>
      </c>
      <c r="AP69" s="134" t="e">
        <f t="shared" si="17"/>
        <v>#VALUE!</v>
      </c>
      <c r="AQ69" s="134" t="e">
        <f t="shared" si="18"/>
        <v>#VALUE!</v>
      </c>
      <c r="AR69" s="133" t="e">
        <f>COUNTIFS(A1_Individu_Data_Keadaan_SDMK!A$4:A$149931,M69,A1_Individu_Data_Keadaan_SDMK!Q$4:Q$149285,"06. KESEHATAN MASYARAKAT")</f>
        <v>#VALUE!</v>
      </c>
      <c r="AS69" s="135">
        <f t="shared" si="19"/>
        <v>1</v>
      </c>
      <c r="AT69" s="134" t="e">
        <f t="shared" si="20"/>
        <v>#VALUE!</v>
      </c>
      <c r="AU69" s="134" t="e">
        <f t="shared" si="21"/>
        <v>#VALUE!</v>
      </c>
      <c r="AV69" s="133" t="e">
        <f>COUNTIFS(A1_Individu_Data_Keadaan_SDMK!A$4:A$149931,M69,A1_Individu_Data_Keadaan_SDMK!Q$4:Q$149285,"07. KESEHATAN LINGKUNGAN")</f>
        <v>#VALUE!</v>
      </c>
      <c r="AW69" s="135">
        <f t="shared" si="22"/>
        <v>1</v>
      </c>
      <c r="AX69" s="134" t="e">
        <f t="shared" si="23"/>
        <v>#VALUE!</v>
      </c>
      <c r="AY69" s="134" t="e">
        <f t="shared" si="24"/>
        <v>#VALUE!</v>
      </c>
      <c r="AZ69" s="133" t="e">
        <f>COUNTIFS(A1_Individu_Data_Keadaan_SDMK!A$4:A$149931,M69,A1_Individu_Data_Keadaan_SDMK!Q$4:Q$149285,"08. GIZI")</f>
        <v>#VALUE!</v>
      </c>
      <c r="BA69" s="135">
        <f t="shared" si="25"/>
        <v>1</v>
      </c>
      <c r="BB69" s="134" t="e">
        <f t="shared" si="26"/>
        <v>#VALUE!</v>
      </c>
      <c r="BC69" s="134" t="e">
        <f t="shared" si="27"/>
        <v>#VALUE!</v>
      </c>
      <c r="BD69" s="133" t="e">
        <f>COUNTIFS(A1_Individu_Data_Keadaan_SDMK!A$4:A$149931,M69,A1_Individu_Data_Keadaan_SDMK!R$4:R$149285,"03. Ahli Teknologi Laboratorium Medik")</f>
        <v>#VALUE!</v>
      </c>
      <c r="BE69" s="135">
        <f t="shared" si="28"/>
        <v>1</v>
      </c>
      <c r="BF69" s="134" t="e">
        <f t="shared" si="29"/>
        <v>#VALUE!</v>
      </c>
      <c r="BG69" s="134" t="e">
        <f t="shared" si="30"/>
        <v>#VALUE!</v>
      </c>
      <c r="BH69" s="139" t="e">
        <f t="shared" si="31"/>
        <v>#VALUE!</v>
      </c>
      <c r="BI69" s="139" t="e">
        <f t="shared" si="32"/>
        <v>#VALUE!</v>
      </c>
    </row>
    <row r="70" spans="13:61" ht="15">
      <c r="M70" s="130" t="s">
        <v>12547</v>
      </c>
      <c r="N70" s="131" t="s">
        <v>12548</v>
      </c>
      <c r="O70" s="128" t="s">
        <v>267</v>
      </c>
      <c r="P70" s="132" t="s">
        <v>9301</v>
      </c>
      <c r="Q70" s="347" t="s">
        <v>12201</v>
      </c>
      <c r="R70" s="128">
        <v>33</v>
      </c>
      <c r="S70" s="129">
        <v>3302</v>
      </c>
      <c r="T70" s="348" t="str">
        <f>IF(R70&lt;&gt;"",VLOOKUP(R70,'01_MASTER_KODE_WILAYAH'!H$1437:I$1470,2,FALSE),"")</f>
        <v>JAWA TENGAH</v>
      </c>
      <c r="U70" s="348" t="str">
        <f>IF(S70&lt;&gt;"",VLOOKUP(S70,'01_MASTER_KODE_WILAYAH'!D$5:F$1353,3,FALSE),"")</f>
        <v>BANYUMAS</v>
      </c>
      <c r="V70" s="349" t="str">
        <f t="shared" si="2"/>
        <v>2</v>
      </c>
      <c r="W70" s="145" t="e">
        <f t="shared" si="3"/>
        <v>#VALUE!</v>
      </c>
      <c r="X70" s="133" t="e">
        <f>COUNTIFS(A1_Individu_Data_Keadaan_SDMK!A$4:A$149931,M70,A1_Individu_Data_Keadaan_SDMK!R$4:R$149285,"01. Dokter")</f>
        <v>#VALUE!</v>
      </c>
      <c r="Y70" s="122">
        <f t="shared" si="4"/>
        <v>1</v>
      </c>
      <c r="Z70" s="134" t="e">
        <f t="shared" si="5"/>
        <v>#VALUE!</v>
      </c>
      <c r="AA70" s="134" t="e">
        <f t="shared" si="6"/>
        <v>#VALUE!</v>
      </c>
      <c r="AB70" s="133" t="e">
        <f>COUNTIFS(A1_Individu_Data_Keadaan_SDMK!A$4:A$149931,M70,A1_Individu_Data_Keadaan_SDMK!R$4:R$149285,"02. Dokter Gigi")</f>
        <v>#VALUE!</v>
      </c>
      <c r="AC70" s="122">
        <f t="shared" si="7"/>
        <v>1</v>
      </c>
      <c r="AD70" s="134" t="e">
        <f t="shared" si="8"/>
        <v>#VALUE!</v>
      </c>
      <c r="AE70" s="134" t="e">
        <f t="shared" si="9"/>
        <v>#VALUE!</v>
      </c>
      <c r="AF70" s="133" t="e">
        <f>COUNTIFS(A1_Individu_Data_Keadaan_SDMK!A$4:A$149931,M70,A1_Individu_Data_Keadaan_SDMK!Q$4:Q$149285,"03. KEPERAWATAN")</f>
        <v>#VALUE!</v>
      </c>
      <c r="AG70" s="135">
        <f t="shared" si="10"/>
        <v>5</v>
      </c>
      <c r="AH70" s="134" t="e">
        <f t="shared" si="11"/>
        <v>#VALUE!</v>
      </c>
      <c r="AI70" s="134" t="e">
        <f t="shared" si="12"/>
        <v>#VALUE!</v>
      </c>
      <c r="AJ70" s="133" t="e">
        <f>COUNTIFS(A1_Individu_Data_Keadaan_SDMK!A$4:A$149931,M70,A1_Individu_Data_Keadaan_SDMK!Q$4:Q$149285,"04. KEBIDANAN")</f>
        <v>#VALUE!</v>
      </c>
      <c r="AK70" s="135">
        <f t="shared" si="13"/>
        <v>4</v>
      </c>
      <c r="AL70" s="134" t="e">
        <f t="shared" si="14"/>
        <v>#VALUE!</v>
      </c>
      <c r="AM70" s="134" t="e">
        <f t="shared" si="15"/>
        <v>#VALUE!</v>
      </c>
      <c r="AN70" s="133" t="e">
        <f>COUNTIFS(A1_Individu_Data_Keadaan_SDMK!A$4:A$149931,M70,A1_Individu_Data_Keadaan_SDMK!Q$4:Q$149285,"05. KEFARMASIAN")</f>
        <v>#VALUE!</v>
      </c>
      <c r="AO70" s="135">
        <f t="shared" si="16"/>
        <v>1</v>
      </c>
      <c r="AP70" s="134" t="e">
        <f t="shared" si="17"/>
        <v>#VALUE!</v>
      </c>
      <c r="AQ70" s="134" t="e">
        <f t="shared" si="18"/>
        <v>#VALUE!</v>
      </c>
      <c r="AR70" s="133" t="e">
        <f>COUNTIFS(A1_Individu_Data_Keadaan_SDMK!A$4:A$149931,M70,A1_Individu_Data_Keadaan_SDMK!Q$4:Q$149285,"06. KESEHATAN MASYARAKAT")</f>
        <v>#VALUE!</v>
      </c>
      <c r="AS70" s="135">
        <f t="shared" si="19"/>
        <v>1</v>
      </c>
      <c r="AT70" s="134" t="e">
        <f t="shared" si="20"/>
        <v>#VALUE!</v>
      </c>
      <c r="AU70" s="134" t="e">
        <f t="shared" si="21"/>
        <v>#VALUE!</v>
      </c>
      <c r="AV70" s="133" t="e">
        <f>COUNTIFS(A1_Individu_Data_Keadaan_SDMK!A$4:A$149931,M70,A1_Individu_Data_Keadaan_SDMK!Q$4:Q$149285,"07. KESEHATAN LINGKUNGAN")</f>
        <v>#VALUE!</v>
      </c>
      <c r="AW70" s="135">
        <f t="shared" si="22"/>
        <v>1</v>
      </c>
      <c r="AX70" s="134" t="e">
        <f t="shared" si="23"/>
        <v>#VALUE!</v>
      </c>
      <c r="AY70" s="134" t="e">
        <f t="shared" si="24"/>
        <v>#VALUE!</v>
      </c>
      <c r="AZ70" s="133" t="e">
        <f>COUNTIFS(A1_Individu_Data_Keadaan_SDMK!A$4:A$149931,M70,A1_Individu_Data_Keadaan_SDMK!Q$4:Q$149285,"08. GIZI")</f>
        <v>#VALUE!</v>
      </c>
      <c r="BA70" s="135">
        <f t="shared" si="25"/>
        <v>1</v>
      </c>
      <c r="BB70" s="134" t="e">
        <f t="shared" si="26"/>
        <v>#VALUE!</v>
      </c>
      <c r="BC70" s="134" t="e">
        <f t="shared" si="27"/>
        <v>#VALUE!</v>
      </c>
      <c r="BD70" s="133" t="e">
        <f>COUNTIFS(A1_Individu_Data_Keadaan_SDMK!A$4:A$149931,M70,A1_Individu_Data_Keadaan_SDMK!R$4:R$149285,"03. Ahli Teknologi Laboratorium Medik")</f>
        <v>#VALUE!</v>
      </c>
      <c r="BE70" s="135">
        <f t="shared" si="28"/>
        <v>1</v>
      </c>
      <c r="BF70" s="134" t="e">
        <f t="shared" si="29"/>
        <v>#VALUE!</v>
      </c>
      <c r="BG70" s="134" t="e">
        <f t="shared" si="30"/>
        <v>#VALUE!</v>
      </c>
      <c r="BH70" s="139" t="e">
        <f t="shared" si="31"/>
        <v>#VALUE!</v>
      </c>
      <c r="BI70" s="139" t="e">
        <f t="shared" si="32"/>
        <v>#VALUE!</v>
      </c>
    </row>
    <row r="71" spans="13:61" ht="15">
      <c r="M71" s="130" t="s">
        <v>12549</v>
      </c>
      <c r="N71" s="131" t="s">
        <v>12550</v>
      </c>
      <c r="O71" s="128" t="s">
        <v>267</v>
      </c>
      <c r="P71" s="132" t="s">
        <v>9301</v>
      </c>
      <c r="Q71" s="347" t="s">
        <v>12201</v>
      </c>
      <c r="R71" s="128">
        <v>33</v>
      </c>
      <c r="S71" s="129">
        <v>3302</v>
      </c>
      <c r="T71" s="348" t="str">
        <f>IF(R71&lt;&gt;"",VLOOKUP(R71,'01_MASTER_KODE_WILAYAH'!H$1437:I$1470,2,FALSE),"")</f>
        <v>JAWA TENGAH</v>
      </c>
      <c r="U71" s="348" t="str">
        <f>IF(S71&lt;&gt;"",VLOOKUP(S71,'01_MASTER_KODE_WILAYAH'!D$5:F$1353,3,FALSE),"")</f>
        <v>BANYUMAS</v>
      </c>
      <c r="V71" s="349" t="str">
        <f t="shared" si="2"/>
        <v>2</v>
      </c>
      <c r="W71" s="145" t="e">
        <f t="shared" si="3"/>
        <v>#VALUE!</v>
      </c>
      <c r="X71" s="133" t="e">
        <f>COUNTIFS(A1_Individu_Data_Keadaan_SDMK!A$4:A$149931,M71,A1_Individu_Data_Keadaan_SDMK!R$4:R$149285,"01. Dokter")</f>
        <v>#VALUE!</v>
      </c>
      <c r="Y71" s="122">
        <f t="shared" si="4"/>
        <v>1</v>
      </c>
      <c r="Z71" s="134" t="e">
        <f t="shared" si="5"/>
        <v>#VALUE!</v>
      </c>
      <c r="AA71" s="134" t="e">
        <f t="shared" si="6"/>
        <v>#VALUE!</v>
      </c>
      <c r="AB71" s="133" t="e">
        <f>COUNTIFS(A1_Individu_Data_Keadaan_SDMK!A$4:A$149931,M71,A1_Individu_Data_Keadaan_SDMK!R$4:R$149285,"02. Dokter Gigi")</f>
        <v>#VALUE!</v>
      </c>
      <c r="AC71" s="122">
        <f t="shared" si="7"/>
        <v>1</v>
      </c>
      <c r="AD71" s="134" t="e">
        <f t="shared" si="8"/>
        <v>#VALUE!</v>
      </c>
      <c r="AE71" s="134" t="e">
        <f t="shared" si="9"/>
        <v>#VALUE!</v>
      </c>
      <c r="AF71" s="133" t="e">
        <f>COUNTIFS(A1_Individu_Data_Keadaan_SDMK!A$4:A$149931,M71,A1_Individu_Data_Keadaan_SDMK!Q$4:Q$149285,"03. KEPERAWATAN")</f>
        <v>#VALUE!</v>
      </c>
      <c r="AG71" s="135">
        <f t="shared" si="10"/>
        <v>5</v>
      </c>
      <c r="AH71" s="134" t="e">
        <f t="shared" si="11"/>
        <v>#VALUE!</v>
      </c>
      <c r="AI71" s="134" t="e">
        <f t="shared" si="12"/>
        <v>#VALUE!</v>
      </c>
      <c r="AJ71" s="133" t="e">
        <f>COUNTIFS(A1_Individu_Data_Keadaan_SDMK!A$4:A$149931,M71,A1_Individu_Data_Keadaan_SDMK!Q$4:Q$149285,"04. KEBIDANAN")</f>
        <v>#VALUE!</v>
      </c>
      <c r="AK71" s="135">
        <f t="shared" si="13"/>
        <v>4</v>
      </c>
      <c r="AL71" s="134" t="e">
        <f t="shared" si="14"/>
        <v>#VALUE!</v>
      </c>
      <c r="AM71" s="134" t="e">
        <f t="shared" si="15"/>
        <v>#VALUE!</v>
      </c>
      <c r="AN71" s="133" t="e">
        <f>COUNTIFS(A1_Individu_Data_Keadaan_SDMK!A$4:A$149931,M71,A1_Individu_Data_Keadaan_SDMK!Q$4:Q$149285,"05. KEFARMASIAN")</f>
        <v>#VALUE!</v>
      </c>
      <c r="AO71" s="135">
        <f t="shared" si="16"/>
        <v>1</v>
      </c>
      <c r="AP71" s="134" t="e">
        <f t="shared" si="17"/>
        <v>#VALUE!</v>
      </c>
      <c r="AQ71" s="134" t="e">
        <f t="shared" si="18"/>
        <v>#VALUE!</v>
      </c>
      <c r="AR71" s="133" t="e">
        <f>COUNTIFS(A1_Individu_Data_Keadaan_SDMK!A$4:A$149931,M71,A1_Individu_Data_Keadaan_SDMK!Q$4:Q$149285,"06. KESEHATAN MASYARAKAT")</f>
        <v>#VALUE!</v>
      </c>
      <c r="AS71" s="135">
        <f t="shared" si="19"/>
        <v>1</v>
      </c>
      <c r="AT71" s="134" t="e">
        <f t="shared" si="20"/>
        <v>#VALUE!</v>
      </c>
      <c r="AU71" s="134" t="e">
        <f t="shared" si="21"/>
        <v>#VALUE!</v>
      </c>
      <c r="AV71" s="133" t="e">
        <f>COUNTIFS(A1_Individu_Data_Keadaan_SDMK!A$4:A$149931,M71,A1_Individu_Data_Keadaan_SDMK!Q$4:Q$149285,"07. KESEHATAN LINGKUNGAN")</f>
        <v>#VALUE!</v>
      </c>
      <c r="AW71" s="135">
        <f t="shared" si="22"/>
        <v>1</v>
      </c>
      <c r="AX71" s="134" t="e">
        <f t="shared" si="23"/>
        <v>#VALUE!</v>
      </c>
      <c r="AY71" s="134" t="e">
        <f t="shared" si="24"/>
        <v>#VALUE!</v>
      </c>
      <c r="AZ71" s="133" t="e">
        <f>COUNTIFS(A1_Individu_Data_Keadaan_SDMK!A$4:A$149931,M71,A1_Individu_Data_Keadaan_SDMK!Q$4:Q$149285,"08. GIZI")</f>
        <v>#VALUE!</v>
      </c>
      <c r="BA71" s="135">
        <f t="shared" si="25"/>
        <v>1</v>
      </c>
      <c r="BB71" s="134" t="e">
        <f t="shared" si="26"/>
        <v>#VALUE!</v>
      </c>
      <c r="BC71" s="134" t="e">
        <f t="shared" si="27"/>
        <v>#VALUE!</v>
      </c>
      <c r="BD71" s="133" t="e">
        <f>COUNTIFS(A1_Individu_Data_Keadaan_SDMK!A$4:A$149931,M71,A1_Individu_Data_Keadaan_SDMK!R$4:R$149285,"03. Ahli Teknologi Laboratorium Medik")</f>
        <v>#VALUE!</v>
      </c>
      <c r="BE71" s="135">
        <f t="shared" si="28"/>
        <v>1</v>
      </c>
      <c r="BF71" s="134" t="e">
        <f t="shared" si="29"/>
        <v>#VALUE!</v>
      </c>
      <c r="BG71" s="134" t="e">
        <f t="shared" si="30"/>
        <v>#VALUE!</v>
      </c>
      <c r="BH71" s="139" t="e">
        <f t="shared" si="31"/>
        <v>#VALUE!</v>
      </c>
      <c r="BI71" s="139" t="e">
        <f t="shared" si="32"/>
        <v>#VALUE!</v>
      </c>
    </row>
    <row r="72" spans="13:61" ht="15">
      <c r="M72" s="130" t="s">
        <v>12551</v>
      </c>
      <c r="N72" s="131" t="s">
        <v>12552</v>
      </c>
      <c r="O72" s="128" t="s">
        <v>267</v>
      </c>
      <c r="P72" s="132" t="s">
        <v>9301</v>
      </c>
      <c r="Q72" s="347" t="s">
        <v>12201</v>
      </c>
      <c r="R72" s="128">
        <v>33</v>
      </c>
      <c r="S72" s="129">
        <v>3302</v>
      </c>
      <c r="T72" s="348" t="str">
        <f>IF(R72&lt;&gt;"",VLOOKUP(R72,'01_MASTER_KODE_WILAYAH'!H$1437:I$1470,2,FALSE),"")</f>
        <v>JAWA TENGAH</v>
      </c>
      <c r="U72" s="348" t="str">
        <f>IF(S72&lt;&gt;"",VLOOKUP(S72,'01_MASTER_KODE_WILAYAH'!D$5:F$1353,3,FALSE),"")</f>
        <v>BANYUMAS</v>
      </c>
      <c r="V72" s="349" t="str">
        <f t="shared" si="2"/>
        <v>2</v>
      </c>
      <c r="W72" s="145" t="e">
        <f t="shared" si="3"/>
        <v>#VALUE!</v>
      </c>
      <c r="X72" s="133" t="e">
        <f>COUNTIFS(A1_Individu_Data_Keadaan_SDMK!A$4:A$149931,M72,A1_Individu_Data_Keadaan_SDMK!R$4:R$149285,"01. Dokter")</f>
        <v>#VALUE!</v>
      </c>
      <c r="Y72" s="122">
        <f t="shared" si="4"/>
        <v>1</v>
      </c>
      <c r="Z72" s="134" t="e">
        <f t="shared" si="5"/>
        <v>#VALUE!</v>
      </c>
      <c r="AA72" s="134" t="e">
        <f t="shared" si="6"/>
        <v>#VALUE!</v>
      </c>
      <c r="AB72" s="133" t="e">
        <f>COUNTIFS(A1_Individu_Data_Keadaan_SDMK!A$4:A$149931,M72,A1_Individu_Data_Keadaan_SDMK!R$4:R$149285,"02. Dokter Gigi")</f>
        <v>#VALUE!</v>
      </c>
      <c r="AC72" s="122">
        <f t="shared" si="7"/>
        <v>1</v>
      </c>
      <c r="AD72" s="134" t="e">
        <f t="shared" si="8"/>
        <v>#VALUE!</v>
      </c>
      <c r="AE72" s="134" t="e">
        <f t="shared" si="9"/>
        <v>#VALUE!</v>
      </c>
      <c r="AF72" s="133" t="e">
        <f>COUNTIFS(A1_Individu_Data_Keadaan_SDMK!A$4:A$149931,M72,A1_Individu_Data_Keadaan_SDMK!Q$4:Q$149285,"03. KEPERAWATAN")</f>
        <v>#VALUE!</v>
      </c>
      <c r="AG72" s="135">
        <f t="shared" si="10"/>
        <v>5</v>
      </c>
      <c r="AH72" s="134" t="e">
        <f t="shared" si="11"/>
        <v>#VALUE!</v>
      </c>
      <c r="AI72" s="134" t="e">
        <f t="shared" si="12"/>
        <v>#VALUE!</v>
      </c>
      <c r="AJ72" s="133" t="e">
        <f>COUNTIFS(A1_Individu_Data_Keadaan_SDMK!A$4:A$149931,M72,A1_Individu_Data_Keadaan_SDMK!Q$4:Q$149285,"04. KEBIDANAN")</f>
        <v>#VALUE!</v>
      </c>
      <c r="AK72" s="135">
        <f t="shared" si="13"/>
        <v>4</v>
      </c>
      <c r="AL72" s="134" t="e">
        <f t="shared" si="14"/>
        <v>#VALUE!</v>
      </c>
      <c r="AM72" s="134" t="e">
        <f t="shared" si="15"/>
        <v>#VALUE!</v>
      </c>
      <c r="AN72" s="133" t="e">
        <f>COUNTIFS(A1_Individu_Data_Keadaan_SDMK!A$4:A$149931,M72,A1_Individu_Data_Keadaan_SDMK!Q$4:Q$149285,"05. KEFARMASIAN")</f>
        <v>#VALUE!</v>
      </c>
      <c r="AO72" s="135">
        <f t="shared" si="16"/>
        <v>1</v>
      </c>
      <c r="AP72" s="134" t="e">
        <f t="shared" si="17"/>
        <v>#VALUE!</v>
      </c>
      <c r="AQ72" s="134" t="e">
        <f t="shared" si="18"/>
        <v>#VALUE!</v>
      </c>
      <c r="AR72" s="133" t="e">
        <f>COUNTIFS(A1_Individu_Data_Keadaan_SDMK!A$4:A$149931,M72,A1_Individu_Data_Keadaan_SDMK!Q$4:Q$149285,"06. KESEHATAN MASYARAKAT")</f>
        <v>#VALUE!</v>
      </c>
      <c r="AS72" s="135">
        <f t="shared" si="19"/>
        <v>1</v>
      </c>
      <c r="AT72" s="134" t="e">
        <f t="shared" si="20"/>
        <v>#VALUE!</v>
      </c>
      <c r="AU72" s="134" t="e">
        <f t="shared" si="21"/>
        <v>#VALUE!</v>
      </c>
      <c r="AV72" s="133" t="e">
        <f>COUNTIFS(A1_Individu_Data_Keadaan_SDMK!A$4:A$149931,M72,A1_Individu_Data_Keadaan_SDMK!Q$4:Q$149285,"07. KESEHATAN LINGKUNGAN")</f>
        <v>#VALUE!</v>
      </c>
      <c r="AW72" s="135">
        <f t="shared" si="22"/>
        <v>1</v>
      </c>
      <c r="AX72" s="134" t="e">
        <f t="shared" si="23"/>
        <v>#VALUE!</v>
      </c>
      <c r="AY72" s="134" t="e">
        <f t="shared" si="24"/>
        <v>#VALUE!</v>
      </c>
      <c r="AZ72" s="133" t="e">
        <f>COUNTIFS(A1_Individu_Data_Keadaan_SDMK!A$4:A$149931,M72,A1_Individu_Data_Keadaan_SDMK!Q$4:Q$149285,"08. GIZI")</f>
        <v>#VALUE!</v>
      </c>
      <c r="BA72" s="135">
        <f t="shared" si="25"/>
        <v>1</v>
      </c>
      <c r="BB72" s="134" t="e">
        <f t="shared" si="26"/>
        <v>#VALUE!</v>
      </c>
      <c r="BC72" s="134" t="e">
        <f t="shared" si="27"/>
        <v>#VALUE!</v>
      </c>
      <c r="BD72" s="133" t="e">
        <f>COUNTIFS(A1_Individu_Data_Keadaan_SDMK!A$4:A$149931,M72,A1_Individu_Data_Keadaan_SDMK!R$4:R$149285,"03. Ahli Teknologi Laboratorium Medik")</f>
        <v>#VALUE!</v>
      </c>
      <c r="BE72" s="135">
        <f t="shared" si="28"/>
        <v>1</v>
      </c>
      <c r="BF72" s="134" t="e">
        <f t="shared" si="29"/>
        <v>#VALUE!</v>
      </c>
      <c r="BG72" s="134" t="e">
        <f t="shared" si="30"/>
        <v>#VALUE!</v>
      </c>
      <c r="BH72" s="139" t="e">
        <f t="shared" si="31"/>
        <v>#VALUE!</v>
      </c>
      <c r="BI72" s="139" t="e">
        <f t="shared" si="32"/>
        <v>#VALUE!</v>
      </c>
    </row>
    <row r="73" spans="13:61" ht="15">
      <c r="M73" s="130" t="s">
        <v>12553</v>
      </c>
      <c r="N73" s="131" t="s">
        <v>12554</v>
      </c>
      <c r="O73" s="128" t="s">
        <v>267</v>
      </c>
      <c r="P73" s="132" t="s">
        <v>9301</v>
      </c>
      <c r="Q73" s="347" t="s">
        <v>12201</v>
      </c>
      <c r="R73" s="128">
        <v>33</v>
      </c>
      <c r="S73" s="129">
        <v>3302</v>
      </c>
      <c r="T73" s="348" t="str">
        <f>IF(R73&lt;&gt;"",VLOOKUP(R73,'01_MASTER_KODE_WILAYAH'!H$1437:I$1470,2,FALSE),"")</f>
        <v>JAWA TENGAH</v>
      </c>
      <c r="U73" s="348" t="str">
        <f>IF(S73&lt;&gt;"",VLOOKUP(S73,'01_MASTER_KODE_WILAYAH'!D$5:F$1353,3,FALSE),"")</f>
        <v>BANYUMAS</v>
      </c>
      <c r="V73" s="349" t="str">
        <f t="shared" ref="V73:V100" si="34">IF(M73&lt;&gt;"",MID(M73,9,1),"")</f>
        <v>2</v>
      </c>
      <c r="W73" s="145" t="e">
        <f t="shared" ref="W73:W100" si="35">X73+AB73+AF73+AJ73+AN73+AR73+AV73+AZ73+BD73</f>
        <v>#VALUE!</v>
      </c>
      <c r="X73" s="133" t="e">
        <f>COUNTIFS(A1_Individu_Data_Keadaan_SDMK!A$4:A$149931,M73,A1_Individu_Data_Keadaan_SDMK!R$4:R$149285,"01. Dokter")</f>
        <v>#VALUE!</v>
      </c>
      <c r="Y73" s="122">
        <f t="shared" ref="Y73:Y100" si="36">IF(V73="1",2,1)</f>
        <v>1</v>
      </c>
      <c r="Z73" s="134" t="e">
        <f t="shared" ref="Z73:Z100" si="37">IF((X73-Y73)&gt;0,(X73-Y73),0)</f>
        <v>#VALUE!</v>
      </c>
      <c r="AA73" s="134" t="e">
        <f t="shared" ref="AA73:AA100" si="38">IF((X73-Y73)&lt;0,ABS(X73-Y73),0)</f>
        <v>#VALUE!</v>
      </c>
      <c r="AB73" s="133" t="e">
        <f>COUNTIFS(A1_Individu_Data_Keadaan_SDMK!A$4:A$149931,M73,A1_Individu_Data_Keadaan_SDMK!R$4:R$149285,"02. Dokter Gigi")</f>
        <v>#VALUE!</v>
      </c>
      <c r="AC73" s="122">
        <f t="shared" ref="AC73:AC100" si="39">IF(V73="1",1,1)</f>
        <v>1</v>
      </c>
      <c r="AD73" s="134" t="e">
        <f t="shared" ref="AD73:AD100" si="40">IF((AB73-AC73)&gt;0,(AB73-AC73),0)</f>
        <v>#VALUE!</v>
      </c>
      <c r="AE73" s="134" t="e">
        <f t="shared" ref="AE73:AE100" si="41">IF((AB73-AC73)&lt;0,ABS(AB73-AC73),0)</f>
        <v>#VALUE!</v>
      </c>
      <c r="AF73" s="133" t="e">
        <f>COUNTIFS(A1_Individu_Data_Keadaan_SDMK!A$4:A$149931,M73,A1_Individu_Data_Keadaan_SDMK!Q$4:Q$149285,"03. KEPERAWATAN")</f>
        <v>#VALUE!</v>
      </c>
      <c r="AG73" s="135">
        <f t="shared" ref="AG73:AG100" si="42">IF(V73="1",8,5)</f>
        <v>5</v>
      </c>
      <c r="AH73" s="134" t="e">
        <f t="shared" ref="AH73:AH100" si="43">IF((AF73-AG73)&gt;0,(AF73-AG73),0)</f>
        <v>#VALUE!</v>
      </c>
      <c r="AI73" s="134" t="e">
        <f t="shared" ref="AI73:AI100" si="44">IF((AF73-AG73)&lt;0,ABS(AF73-AG73),0)</f>
        <v>#VALUE!</v>
      </c>
      <c r="AJ73" s="133" t="e">
        <f>COUNTIFS(A1_Individu_Data_Keadaan_SDMK!A$4:A$149931,M73,A1_Individu_Data_Keadaan_SDMK!Q$4:Q$149285,"04. KEBIDANAN")</f>
        <v>#VALUE!</v>
      </c>
      <c r="AK73" s="135">
        <f t="shared" ref="AK73:AK100" si="45">IF(V73="1",7,4)</f>
        <v>4</v>
      </c>
      <c r="AL73" s="134" t="e">
        <f t="shared" ref="AL73:AL100" si="46">IF((AJ73-AK73)&gt;0,(AJ73-AK73),0)</f>
        <v>#VALUE!</v>
      </c>
      <c r="AM73" s="134" t="e">
        <f t="shared" ref="AM73:AM100" si="47">IF((AJ73-AK73)&lt;0,ABS(AJ73-AK73),0)</f>
        <v>#VALUE!</v>
      </c>
      <c r="AN73" s="133" t="e">
        <f>COUNTIFS(A1_Individu_Data_Keadaan_SDMK!A$4:A$149931,M73,A1_Individu_Data_Keadaan_SDMK!Q$4:Q$149285,"05. KEFARMASIAN")</f>
        <v>#VALUE!</v>
      </c>
      <c r="AO73" s="135">
        <f t="shared" ref="AO73:AO100" si="48">IF(V73="1",1,1)</f>
        <v>1</v>
      </c>
      <c r="AP73" s="134" t="e">
        <f t="shared" ref="AP73:AP100" si="49">IF((AN73-AO73)&gt;0,(AN73-AO73),0)</f>
        <v>#VALUE!</v>
      </c>
      <c r="AQ73" s="134" t="e">
        <f t="shared" ref="AQ73:AQ100" si="50">IF((AN73-AO73)&lt;0,ABS(AN73-AO73),0)</f>
        <v>#VALUE!</v>
      </c>
      <c r="AR73" s="133" t="e">
        <f>COUNTIFS(A1_Individu_Data_Keadaan_SDMK!A$4:A$149931,M73,A1_Individu_Data_Keadaan_SDMK!Q$4:Q$149285,"06. KESEHATAN MASYARAKAT")</f>
        <v>#VALUE!</v>
      </c>
      <c r="AS73" s="135">
        <f t="shared" ref="AS73:AS100" si="51">IF(V73="1",1,1)</f>
        <v>1</v>
      </c>
      <c r="AT73" s="134" t="e">
        <f t="shared" ref="AT73:AT100" si="52">IF((AR73-AS73)&gt;0,(AR73-AS73),0)</f>
        <v>#VALUE!</v>
      </c>
      <c r="AU73" s="134" t="e">
        <f t="shared" ref="AU73:AU100" si="53">IF((AR73-AS73)&lt;0,ABS(AR73-AS73),0)</f>
        <v>#VALUE!</v>
      </c>
      <c r="AV73" s="133" t="e">
        <f>COUNTIFS(A1_Individu_Data_Keadaan_SDMK!A$4:A$149931,M73,A1_Individu_Data_Keadaan_SDMK!Q$4:Q$149285,"07. KESEHATAN LINGKUNGAN")</f>
        <v>#VALUE!</v>
      </c>
      <c r="AW73" s="135">
        <f t="shared" ref="AW73:AW100" si="54">IF(V73="1",1,1)</f>
        <v>1</v>
      </c>
      <c r="AX73" s="134" t="e">
        <f t="shared" ref="AX73:AX100" si="55">IF((AV73-AW73)&gt;0,(AV73-AW73),0)</f>
        <v>#VALUE!</v>
      </c>
      <c r="AY73" s="134" t="e">
        <f t="shared" ref="AY73:AY100" si="56">IF((AV73-AW73)&lt;0,ABS(AV73-AW73),0)</f>
        <v>#VALUE!</v>
      </c>
      <c r="AZ73" s="133" t="e">
        <f>COUNTIFS(A1_Individu_Data_Keadaan_SDMK!A$4:A$149931,M73,A1_Individu_Data_Keadaan_SDMK!Q$4:Q$149285,"08. GIZI")</f>
        <v>#VALUE!</v>
      </c>
      <c r="BA73" s="135">
        <f t="shared" ref="BA73:BA100" si="57">IF(V73="1",2,1)</f>
        <v>1</v>
      </c>
      <c r="BB73" s="134" t="e">
        <f t="shared" ref="BB73:BB100" si="58">IF((AZ73-BA73)&gt;0,(AZ73-BA73),0)</f>
        <v>#VALUE!</v>
      </c>
      <c r="BC73" s="134" t="e">
        <f t="shared" ref="BC73:BC100" si="59">IF((AZ73-BA73)&lt;0,ABS(AZ73-BA73),0)</f>
        <v>#VALUE!</v>
      </c>
      <c r="BD73" s="133" t="e">
        <f>COUNTIFS(A1_Individu_Data_Keadaan_SDMK!A$4:A$149931,M73,A1_Individu_Data_Keadaan_SDMK!R$4:R$149285,"03. Ahli Teknologi Laboratorium Medik")</f>
        <v>#VALUE!</v>
      </c>
      <c r="BE73" s="135">
        <f t="shared" ref="BE73:BE100" si="60">IF(V73="1",1,1)</f>
        <v>1</v>
      </c>
      <c r="BF73" s="134" t="e">
        <f t="shared" ref="BF73:BF100" si="61">IF((BD73-BE73)&gt;0,(BD73-BE73),0)</f>
        <v>#VALUE!</v>
      </c>
      <c r="BG73" s="134" t="e">
        <f t="shared" ref="BG73:BG100" si="62">IF((BD73-BE73)&lt;0,ABS(BD73-BE73),0)</f>
        <v>#VALUE!</v>
      </c>
      <c r="BH73" s="139" t="e">
        <f t="shared" ref="BH73:BH100" si="63">IF(AND(AN73&gt;=1,AR73&gt;=1,AV73&gt;=1,AZ73&gt;=1,BD73&gt;=1),"Memenuhi","Belum Memenuhi")</f>
        <v>#VALUE!</v>
      </c>
      <c r="BI73" s="139" t="e">
        <f t="shared" ref="BI73:BI100" si="64">IF(AND(X73&gt;=1,AB73&gt;=1,AF73&gt;=1,AJ73&gt;=1,AN73&gt;=1,AR73&gt;=1,AV73&gt;=1,AZ73&gt;=1,BD73&gt;=1),"Memenuhi","Belum Memenuhi")</f>
        <v>#VALUE!</v>
      </c>
    </row>
    <row r="74" spans="13:61" ht="15">
      <c r="M74" s="130" t="s">
        <v>12555</v>
      </c>
      <c r="N74" s="131" t="s">
        <v>12556</v>
      </c>
      <c r="O74" s="128" t="s">
        <v>267</v>
      </c>
      <c r="P74" s="132" t="s">
        <v>9301</v>
      </c>
      <c r="Q74" s="347" t="s">
        <v>12201</v>
      </c>
      <c r="R74" s="128">
        <v>33</v>
      </c>
      <c r="S74" s="129">
        <v>3302</v>
      </c>
      <c r="T74" s="348" t="str">
        <f>IF(R74&lt;&gt;"",VLOOKUP(R74,'01_MASTER_KODE_WILAYAH'!H$1437:I$1470,2,FALSE),"")</f>
        <v>JAWA TENGAH</v>
      </c>
      <c r="U74" s="348" t="str">
        <f>IF(S74&lt;&gt;"",VLOOKUP(S74,'01_MASTER_KODE_WILAYAH'!D$5:F$1353,3,FALSE),"")</f>
        <v>BANYUMAS</v>
      </c>
      <c r="V74" s="349" t="str">
        <f t="shared" si="34"/>
        <v>2</v>
      </c>
      <c r="W74" s="145" t="e">
        <f t="shared" si="35"/>
        <v>#VALUE!</v>
      </c>
      <c r="X74" s="133" t="e">
        <f>COUNTIFS(A1_Individu_Data_Keadaan_SDMK!A$4:A$149931,M74,A1_Individu_Data_Keadaan_SDMK!R$4:R$149285,"01. Dokter")</f>
        <v>#VALUE!</v>
      </c>
      <c r="Y74" s="122">
        <f t="shared" si="36"/>
        <v>1</v>
      </c>
      <c r="Z74" s="134" t="e">
        <f t="shared" si="37"/>
        <v>#VALUE!</v>
      </c>
      <c r="AA74" s="134" t="e">
        <f t="shared" si="38"/>
        <v>#VALUE!</v>
      </c>
      <c r="AB74" s="133" t="e">
        <f>COUNTIFS(A1_Individu_Data_Keadaan_SDMK!A$4:A$149931,M74,A1_Individu_Data_Keadaan_SDMK!R$4:R$149285,"02. Dokter Gigi")</f>
        <v>#VALUE!</v>
      </c>
      <c r="AC74" s="122">
        <f t="shared" si="39"/>
        <v>1</v>
      </c>
      <c r="AD74" s="134" t="e">
        <f t="shared" si="40"/>
        <v>#VALUE!</v>
      </c>
      <c r="AE74" s="134" t="e">
        <f t="shared" si="41"/>
        <v>#VALUE!</v>
      </c>
      <c r="AF74" s="133" t="e">
        <f>COUNTIFS(A1_Individu_Data_Keadaan_SDMK!A$4:A$149931,M74,A1_Individu_Data_Keadaan_SDMK!Q$4:Q$149285,"03. KEPERAWATAN")</f>
        <v>#VALUE!</v>
      </c>
      <c r="AG74" s="135">
        <f t="shared" si="42"/>
        <v>5</v>
      </c>
      <c r="AH74" s="134" t="e">
        <f t="shared" si="43"/>
        <v>#VALUE!</v>
      </c>
      <c r="AI74" s="134" t="e">
        <f t="shared" si="44"/>
        <v>#VALUE!</v>
      </c>
      <c r="AJ74" s="133" t="e">
        <f>COUNTIFS(A1_Individu_Data_Keadaan_SDMK!A$4:A$149931,M74,A1_Individu_Data_Keadaan_SDMK!Q$4:Q$149285,"04. KEBIDANAN")</f>
        <v>#VALUE!</v>
      </c>
      <c r="AK74" s="135">
        <f t="shared" si="45"/>
        <v>4</v>
      </c>
      <c r="AL74" s="134" t="e">
        <f t="shared" si="46"/>
        <v>#VALUE!</v>
      </c>
      <c r="AM74" s="134" t="e">
        <f t="shared" si="47"/>
        <v>#VALUE!</v>
      </c>
      <c r="AN74" s="133" t="e">
        <f>COUNTIFS(A1_Individu_Data_Keadaan_SDMK!A$4:A$149931,M74,A1_Individu_Data_Keadaan_SDMK!Q$4:Q$149285,"05. KEFARMASIAN")</f>
        <v>#VALUE!</v>
      </c>
      <c r="AO74" s="135">
        <f t="shared" si="48"/>
        <v>1</v>
      </c>
      <c r="AP74" s="134" t="e">
        <f t="shared" si="49"/>
        <v>#VALUE!</v>
      </c>
      <c r="AQ74" s="134" t="e">
        <f t="shared" si="50"/>
        <v>#VALUE!</v>
      </c>
      <c r="AR74" s="133" t="e">
        <f>COUNTIFS(A1_Individu_Data_Keadaan_SDMK!A$4:A$149931,M74,A1_Individu_Data_Keadaan_SDMK!Q$4:Q$149285,"06. KESEHATAN MASYARAKAT")</f>
        <v>#VALUE!</v>
      </c>
      <c r="AS74" s="135">
        <f t="shared" si="51"/>
        <v>1</v>
      </c>
      <c r="AT74" s="134" t="e">
        <f t="shared" si="52"/>
        <v>#VALUE!</v>
      </c>
      <c r="AU74" s="134" t="e">
        <f t="shared" si="53"/>
        <v>#VALUE!</v>
      </c>
      <c r="AV74" s="133" t="e">
        <f>COUNTIFS(A1_Individu_Data_Keadaan_SDMK!A$4:A$149931,M74,A1_Individu_Data_Keadaan_SDMK!Q$4:Q$149285,"07. KESEHATAN LINGKUNGAN")</f>
        <v>#VALUE!</v>
      </c>
      <c r="AW74" s="135">
        <f t="shared" si="54"/>
        <v>1</v>
      </c>
      <c r="AX74" s="134" t="e">
        <f t="shared" si="55"/>
        <v>#VALUE!</v>
      </c>
      <c r="AY74" s="134" t="e">
        <f t="shared" si="56"/>
        <v>#VALUE!</v>
      </c>
      <c r="AZ74" s="133" t="e">
        <f>COUNTIFS(A1_Individu_Data_Keadaan_SDMK!A$4:A$149931,M74,A1_Individu_Data_Keadaan_SDMK!Q$4:Q$149285,"08. GIZI")</f>
        <v>#VALUE!</v>
      </c>
      <c r="BA74" s="135">
        <f t="shared" si="57"/>
        <v>1</v>
      </c>
      <c r="BB74" s="134" t="e">
        <f t="shared" si="58"/>
        <v>#VALUE!</v>
      </c>
      <c r="BC74" s="134" t="e">
        <f t="shared" si="59"/>
        <v>#VALUE!</v>
      </c>
      <c r="BD74" s="133" t="e">
        <f>COUNTIFS(A1_Individu_Data_Keadaan_SDMK!A$4:A$149931,M74,A1_Individu_Data_Keadaan_SDMK!R$4:R$149285,"03. Ahli Teknologi Laboratorium Medik")</f>
        <v>#VALUE!</v>
      </c>
      <c r="BE74" s="135">
        <f t="shared" si="60"/>
        <v>1</v>
      </c>
      <c r="BF74" s="134" t="e">
        <f t="shared" si="61"/>
        <v>#VALUE!</v>
      </c>
      <c r="BG74" s="134" t="e">
        <f t="shared" si="62"/>
        <v>#VALUE!</v>
      </c>
      <c r="BH74" s="139" t="e">
        <f t="shared" si="63"/>
        <v>#VALUE!</v>
      </c>
      <c r="BI74" s="139" t="e">
        <f t="shared" si="64"/>
        <v>#VALUE!</v>
      </c>
    </row>
    <row r="75" spans="13:61" ht="15">
      <c r="M75" s="130" t="s">
        <v>12557</v>
      </c>
      <c r="N75" s="131" t="s">
        <v>12558</v>
      </c>
      <c r="O75" s="128" t="s">
        <v>267</v>
      </c>
      <c r="P75" s="132" t="s">
        <v>9301</v>
      </c>
      <c r="Q75" s="347" t="s">
        <v>12201</v>
      </c>
      <c r="R75" s="128">
        <v>33</v>
      </c>
      <c r="S75" s="129">
        <v>3302</v>
      </c>
      <c r="T75" s="348" t="str">
        <f>IF(R75&lt;&gt;"",VLOOKUP(R75,'01_MASTER_KODE_WILAYAH'!H$1437:I$1470,2,FALSE),"")</f>
        <v>JAWA TENGAH</v>
      </c>
      <c r="U75" s="348" t="str">
        <f>IF(S75&lt;&gt;"",VLOOKUP(S75,'01_MASTER_KODE_WILAYAH'!D$5:F$1353,3,FALSE),"")</f>
        <v>BANYUMAS</v>
      </c>
      <c r="V75" s="349" t="str">
        <f t="shared" si="34"/>
        <v>2</v>
      </c>
      <c r="W75" s="145" t="e">
        <f t="shared" si="35"/>
        <v>#VALUE!</v>
      </c>
      <c r="X75" s="133" t="e">
        <f>COUNTIFS(A1_Individu_Data_Keadaan_SDMK!A$4:A$149931,M75,A1_Individu_Data_Keadaan_SDMK!R$4:R$149285,"01. Dokter")</f>
        <v>#VALUE!</v>
      </c>
      <c r="Y75" s="122">
        <f t="shared" si="36"/>
        <v>1</v>
      </c>
      <c r="Z75" s="134" t="e">
        <f t="shared" si="37"/>
        <v>#VALUE!</v>
      </c>
      <c r="AA75" s="134" t="e">
        <f t="shared" si="38"/>
        <v>#VALUE!</v>
      </c>
      <c r="AB75" s="133" t="e">
        <f>COUNTIFS(A1_Individu_Data_Keadaan_SDMK!A$4:A$149931,M75,A1_Individu_Data_Keadaan_SDMK!R$4:R$149285,"02. Dokter Gigi")</f>
        <v>#VALUE!</v>
      </c>
      <c r="AC75" s="122">
        <f t="shared" si="39"/>
        <v>1</v>
      </c>
      <c r="AD75" s="134" t="e">
        <f t="shared" si="40"/>
        <v>#VALUE!</v>
      </c>
      <c r="AE75" s="134" t="e">
        <f t="shared" si="41"/>
        <v>#VALUE!</v>
      </c>
      <c r="AF75" s="133" t="e">
        <f>COUNTIFS(A1_Individu_Data_Keadaan_SDMK!A$4:A$149931,M75,A1_Individu_Data_Keadaan_SDMK!Q$4:Q$149285,"03. KEPERAWATAN")</f>
        <v>#VALUE!</v>
      </c>
      <c r="AG75" s="135">
        <f t="shared" si="42"/>
        <v>5</v>
      </c>
      <c r="AH75" s="134" t="e">
        <f t="shared" si="43"/>
        <v>#VALUE!</v>
      </c>
      <c r="AI75" s="134" t="e">
        <f t="shared" si="44"/>
        <v>#VALUE!</v>
      </c>
      <c r="AJ75" s="133" t="e">
        <f>COUNTIFS(A1_Individu_Data_Keadaan_SDMK!A$4:A$149931,M75,A1_Individu_Data_Keadaan_SDMK!Q$4:Q$149285,"04. KEBIDANAN")</f>
        <v>#VALUE!</v>
      </c>
      <c r="AK75" s="135">
        <f t="shared" si="45"/>
        <v>4</v>
      </c>
      <c r="AL75" s="134" t="e">
        <f t="shared" si="46"/>
        <v>#VALUE!</v>
      </c>
      <c r="AM75" s="134" t="e">
        <f t="shared" si="47"/>
        <v>#VALUE!</v>
      </c>
      <c r="AN75" s="133" t="e">
        <f>COUNTIFS(A1_Individu_Data_Keadaan_SDMK!A$4:A$149931,M75,A1_Individu_Data_Keadaan_SDMK!Q$4:Q$149285,"05. KEFARMASIAN")</f>
        <v>#VALUE!</v>
      </c>
      <c r="AO75" s="135">
        <f t="shared" si="48"/>
        <v>1</v>
      </c>
      <c r="AP75" s="134" t="e">
        <f t="shared" si="49"/>
        <v>#VALUE!</v>
      </c>
      <c r="AQ75" s="134" t="e">
        <f t="shared" si="50"/>
        <v>#VALUE!</v>
      </c>
      <c r="AR75" s="133" t="e">
        <f>COUNTIFS(A1_Individu_Data_Keadaan_SDMK!A$4:A$149931,M75,A1_Individu_Data_Keadaan_SDMK!Q$4:Q$149285,"06. KESEHATAN MASYARAKAT")</f>
        <v>#VALUE!</v>
      </c>
      <c r="AS75" s="135">
        <f t="shared" si="51"/>
        <v>1</v>
      </c>
      <c r="AT75" s="134" t="e">
        <f t="shared" si="52"/>
        <v>#VALUE!</v>
      </c>
      <c r="AU75" s="134" t="e">
        <f t="shared" si="53"/>
        <v>#VALUE!</v>
      </c>
      <c r="AV75" s="133" t="e">
        <f>COUNTIFS(A1_Individu_Data_Keadaan_SDMK!A$4:A$149931,M75,A1_Individu_Data_Keadaan_SDMK!Q$4:Q$149285,"07. KESEHATAN LINGKUNGAN")</f>
        <v>#VALUE!</v>
      </c>
      <c r="AW75" s="135">
        <f t="shared" si="54"/>
        <v>1</v>
      </c>
      <c r="AX75" s="134" t="e">
        <f t="shared" si="55"/>
        <v>#VALUE!</v>
      </c>
      <c r="AY75" s="134" t="e">
        <f t="shared" si="56"/>
        <v>#VALUE!</v>
      </c>
      <c r="AZ75" s="133" t="e">
        <f>COUNTIFS(A1_Individu_Data_Keadaan_SDMK!A$4:A$149931,M75,A1_Individu_Data_Keadaan_SDMK!Q$4:Q$149285,"08. GIZI")</f>
        <v>#VALUE!</v>
      </c>
      <c r="BA75" s="135">
        <f t="shared" si="57"/>
        <v>1</v>
      </c>
      <c r="BB75" s="134" t="e">
        <f t="shared" si="58"/>
        <v>#VALUE!</v>
      </c>
      <c r="BC75" s="134" t="e">
        <f t="shared" si="59"/>
        <v>#VALUE!</v>
      </c>
      <c r="BD75" s="133" t="e">
        <f>COUNTIFS(A1_Individu_Data_Keadaan_SDMK!A$4:A$149931,M75,A1_Individu_Data_Keadaan_SDMK!R$4:R$149285,"03. Ahli Teknologi Laboratorium Medik")</f>
        <v>#VALUE!</v>
      </c>
      <c r="BE75" s="135">
        <f t="shared" si="60"/>
        <v>1</v>
      </c>
      <c r="BF75" s="134" t="e">
        <f t="shared" si="61"/>
        <v>#VALUE!</v>
      </c>
      <c r="BG75" s="134" t="e">
        <f t="shared" si="62"/>
        <v>#VALUE!</v>
      </c>
      <c r="BH75" s="139" t="e">
        <f t="shared" si="63"/>
        <v>#VALUE!</v>
      </c>
      <c r="BI75" s="139" t="e">
        <f t="shared" si="64"/>
        <v>#VALUE!</v>
      </c>
    </row>
    <row r="76" spans="13:61" ht="15">
      <c r="M76" s="130" t="s">
        <v>12559</v>
      </c>
      <c r="N76" s="131" t="s">
        <v>12560</v>
      </c>
      <c r="O76" s="128" t="s">
        <v>267</v>
      </c>
      <c r="P76" s="132" t="s">
        <v>9301</v>
      </c>
      <c r="Q76" s="347" t="s">
        <v>12201</v>
      </c>
      <c r="R76" s="128">
        <v>33</v>
      </c>
      <c r="S76" s="129">
        <v>3302</v>
      </c>
      <c r="T76" s="348" t="str">
        <f>IF(R76&lt;&gt;"",VLOOKUP(R76,'01_MASTER_KODE_WILAYAH'!H$1437:I$1470,2,FALSE),"")</f>
        <v>JAWA TENGAH</v>
      </c>
      <c r="U76" s="348" t="str">
        <f>IF(S76&lt;&gt;"",VLOOKUP(S76,'01_MASTER_KODE_WILAYAH'!D$5:F$1353,3,FALSE),"")</f>
        <v>BANYUMAS</v>
      </c>
      <c r="V76" s="349" t="str">
        <f t="shared" si="34"/>
        <v>2</v>
      </c>
      <c r="W76" s="145" t="e">
        <f t="shared" si="35"/>
        <v>#VALUE!</v>
      </c>
      <c r="X76" s="133" t="e">
        <f>COUNTIFS(A1_Individu_Data_Keadaan_SDMK!A$4:A$149931,M76,A1_Individu_Data_Keadaan_SDMK!R$4:R$149285,"01. Dokter")</f>
        <v>#VALUE!</v>
      </c>
      <c r="Y76" s="122">
        <f t="shared" si="36"/>
        <v>1</v>
      </c>
      <c r="Z76" s="134" t="e">
        <f t="shared" si="37"/>
        <v>#VALUE!</v>
      </c>
      <c r="AA76" s="134" t="e">
        <f t="shared" si="38"/>
        <v>#VALUE!</v>
      </c>
      <c r="AB76" s="133" t="e">
        <f>COUNTIFS(A1_Individu_Data_Keadaan_SDMK!A$4:A$149931,M76,A1_Individu_Data_Keadaan_SDMK!R$4:R$149285,"02. Dokter Gigi")</f>
        <v>#VALUE!</v>
      </c>
      <c r="AC76" s="122">
        <f t="shared" si="39"/>
        <v>1</v>
      </c>
      <c r="AD76" s="134" t="e">
        <f t="shared" si="40"/>
        <v>#VALUE!</v>
      </c>
      <c r="AE76" s="134" t="e">
        <f t="shared" si="41"/>
        <v>#VALUE!</v>
      </c>
      <c r="AF76" s="133" t="e">
        <f>COUNTIFS(A1_Individu_Data_Keadaan_SDMK!A$4:A$149931,M76,A1_Individu_Data_Keadaan_SDMK!Q$4:Q$149285,"03. KEPERAWATAN")</f>
        <v>#VALUE!</v>
      </c>
      <c r="AG76" s="135">
        <f t="shared" si="42"/>
        <v>5</v>
      </c>
      <c r="AH76" s="134" t="e">
        <f t="shared" si="43"/>
        <v>#VALUE!</v>
      </c>
      <c r="AI76" s="134" t="e">
        <f t="shared" si="44"/>
        <v>#VALUE!</v>
      </c>
      <c r="AJ76" s="133" t="e">
        <f>COUNTIFS(A1_Individu_Data_Keadaan_SDMK!A$4:A$149931,M76,A1_Individu_Data_Keadaan_SDMK!Q$4:Q$149285,"04. KEBIDANAN")</f>
        <v>#VALUE!</v>
      </c>
      <c r="AK76" s="135">
        <f t="shared" si="45"/>
        <v>4</v>
      </c>
      <c r="AL76" s="134" t="e">
        <f t="shared" si="46"/>
        <v>#VALUE!</v>
      </c>
      <c r="AM76" s="134" t="e">
        <f t="shared" si="47"/>
        <v>#VALUE!</v>
      </c>
      <c r="AN76" s="133" t="e">
        <f>COUNTIFS(A1_Individu_Data_Keadaan_SDMK!A$4:A$149931,M76,A1_Individu_Data_Keadaan_SDMK!Q$4:Q$149285,"05. KEFARMASIAN")</f>
        <v>#VALUE!</v>
      </c>
      <c r="AO76" s="135">
        <f t="shared" si="48"/>
        <v>1</v>
      </c>
      <c r="AP76" s="134" t="e">
        <f t="shared" si="49"/>
        <v>#VALUE!</v>
      </c>
      <c r="AQ76" s="134" t="e">
        <f t="shared" si="50"/>
        <v>#VALUE!</v>
      </c>
      <c r="AR76" s="133" t="e">
        <f>COUNTIFS(A1_Individu_Data_Keadaan_SDMK!A$4:A$149931,M76,A1_Individu_Data_Keadaan_SDMK!Q$4:Q$149285,"06. KESEHATAN MASYARAKAT")</f>
        <v>#VALUE!</v>
      </c>
      <c r="AS76" s="135">
        <f t="shared" si="51"/>
        <v>1</v>
      </c>
      <c r="AT76" s="134" t="e">
        <f t="shared" si="52"/>
        <v>#VALUE!</v>
      </c>
      <c r="AU76" s="134" t="e">
        <f t="shared" si="53"/>
        <v>#VALUE!</v>
      </c>
      <c r="AV76" s="133" t="e">
        <f>COUNTIFS(A1_Individu_Data_Keadaan_SDMK!A$4:A$149931,M76,A1_Individu_Data_Keadaan_SDMK!Q$4:Q$149285,"07. KESEHATAN LINGKUNGAN")</f>
        <v>#VALUE!</v>
      </c>
      <c r="AW76" s="135">
        <f t="shared" si="54"/>
        <v>1</v>
      </c>
      <c r="AX76" s="134" t="e">
        <f t="shared" si="55"/>
        <v>#VALUE!</v>
      </c>
      <c r="AY76" s="134" t="e">
        <f t="shared" si="56"/>
        <v>#VALUE!</v>
      </c>
      <c r="AZ76" s="133" t="e">
        <f>COUNTIFS(A1_Individu_Data_Keadaan_SDMK!A$4:A$149931,M76,A1_Individu_Data_Keadaan_SDMK!Q$4:Q$149285,"08. GIZI")</f>
        <v>#VALUE!</v>
      </c>
      <c r="BA76" s="135">
        <f t="shared" si="57"/>
        <v>1</v>
      </c>
      <c r="BB76" s="134" t="e">
        <f t="shared" si="58"/>
        <v>#VALUE!</v>
      </c>
      <c r="BC76" s="134" t="e">
        <f t="shared" si="59"/>
        <v>#VALUE!</v>
      </c>
      <c r="BD76" s="133" t="e">
        <f>COUNTIFS(A1_Individu_Data_Keadaan_SDMK!A$4:A$149931,M76,A1_Individu_Data_Keadaan_SDMK!R$4:R$149285,"03. Ahli Teknologi Laboratorium Medik")</f>
        <v>#VALUE!</v>
      </c>
      <c r="BE76" s="135">
        <f t="shared" si="60"/>
        <v>1</v>
      </c>
      <c r="BF76" s="134" t="e">
        <f t="shared" si="61"/>
        <v>#VALUE!</v>
      </c>
      <c r="BG76" s="134" t="e">
        <f t="shared" si="62"/>
        <v>#VALUE!</v>
      </c>
      <c r="BH76" s="139" t="e">
        <f t="shared" si="63"/>
        <v>#VALUE!</v>
      </c>
      <c r="BI76" s="139" t="e">
        <f t="shared" si="64"/>
        <v>#VALUE!</v>
      </c>
    </row>
    <row r="77" spans="13:61" ht="15">
      <c r="M77" s="130" t="s">
        <v>12561</v>
      </c>
      <c r="N77" s="131" t="s">
        <v>12562</v>
      </c>
      <c r="O77" s="128" t="s">
        <v>267</v>
      </c>
      <c r="P77" s="132" t="s">
        <v>9302</v>
      </c>
      <c r="Q77" s="347" t="s">
        <v>12201</v>
      </c>
      <c r="R77" s="128">
        <v>33</v>
      </c>
      <c r="S77" s="129">
        <v>3302</v>
      </c>
      <c r="T77" s="348" t="str">
        <f>IF(R77&lt;&gt;"",VLOOKUP(R77,'01_MASTER_KODE_WILAYAH'!H$1437:I$1470,2,FALSE),"")</f>
        <v>JAWA TENGAH</v>
      </c>
      <c r="U77" s="348" t="str">
        <f>IF(S77&lt;&gt;"",VLOOKUP(S77,'01_MASTER_KODE_WILAYAH'!D$5:F$1353,3,FALSE),"")</f>
        <v>BANYUMAS</v>
      </c>
      <c r="V77" s="349" t="str">
        <f t="shared" si="34"/>
        <v>1</v>
      </c>
      <c r="W77" s="145" t="e">
        <f t="shared" si="35"/>
        <v>#VALUE!</v>
      </c>
      <c r="X77" s="133" t="e">
        <f>COUNTIFS(A1_Individu_Data_Keadaan_SDMK!A$4:A$149931,M77,A1_Individu_Data_Keadaan_SDMK!R$4:R$149285,"01. Dokter")</f>
        <v>#VALUE!</v>
      </c>
      <c r="Y77" s="122">
        <f t="shared" si="36"/>
        <v>2</v>
      </c>
      <c r="Z77" s="134" t="e">
        <f t="shared" si="37"/>
        <v>#VALUE!</v>
      </c>
      <c r="AA77" s="134" t="e">
        <f t="shared" si="38"/>
        <v>#VALUE!</v>
      </c>
      <c r="AB77" s="133" t="e">
        <f>COUNTIFS(A1_Individu_Data_Keadaan_SDMK!A$4:A$149931,M77,A1_Individu_Data_Keadaan_SDMK!R$4:R$149285,"02. Dokter Gigi")</f>
        <v>#VALUE!</v>
      </c>
      <c r="AC77" s="122">
        <f t="shared" si="39"/>
        <v>1</v>
      </c>
      <c r="AD77" s="134" t="e">
        <f t="shared" si="40"/>
        <v>#VALUE!</v>
      </c>
      <c r="AE77" s="134" t="e">
        <f t="shared" si="41"/>
        <v>#VALUE!</v>
      </c>
      <c r="AF77" s="133" t="e">
        <f>COUNTIFS(A1_Individu_Data_Keadaan_SDMK!A$4:A$149931,M77,A1_Individu_Data_Keadaan_SDMK!Q$4:Q$149285,"03. KEPERAWATAN")</f>
        <v>#VALUE!</v>
      </c>
      <c r="AG77" s="135">
        <f t="shared" si="42"/>
        <v>8</v>
      </c>
      <c r="AH77" s="134" t="e">
        <f t="shared" si="43"/>
        <v>#VALUE!</v>
      </c>
      <c r="AI77" s="134" t="e">
        <f t="shared" si="44"/>
        <v>#VALUE!</v>
      </c>
      <c r="AJ77" s="133" t="e">
        <f>COUNTIFS(A1_Individu_Data_Keadaan_SDMK!A$4:A$149931,M77,A1_Individu_Data_Keadaan_SDMK!Q$4:Q$149285,"04. KEBIDANAN")</f>
        <v>#VALUE!</v>
      </c>
      <c r="AK77" s="135">
        <f t="shared" si="45"/>
        <v>7</v>
      </c>
      <c r="AL77" s="134" t="e">
        <f t="shared" si="46"/>
        <v>#VALUE!</v>
      </c>
      <c r="AM77" s="134" t="e">
        <f t="shared" si="47"/>
        <v>#VALUE!</v>
      </c>
      <c r="AN77" s="133" t="e">
        <f>COUNTIFS(A1_Individu_Data_Keadaan_SDMK!A$4:A$149931,M77,A1_Individu_Data_Keadaan_SDMK!Q$4:Q$149285,"05. KEFARMASIAN")</f>
        <v>#VALUE!</v>
      </c>
      <c r="AO77" s="135">
        <f t="shared" si="48"/>
        <v>1</v>
      </c>
      <c r="AP77" s="134" t="e">
        <f t="shared" si="49"/>
        <v>#VALUE!</v>
      </c>
      <c r="AQ77" s="134" t="e">
        <f t="shared" si="50"/>
        <v>#VALUE!</v>
      </c>
      <c r="AR77" s="133" t="e">
        <f>COUNTIFS(A1_Individu_Data_Keadaan_SDMK!A$4:A$149931,M77,A1_Individu_Data_Keadaan_SDMK!Q$4:Q$149285,"06. KESEHATAN MASYARAKAT")</f>
        <v>#VALUE!</v>
      </c>
      <c r="AS77" s="135">
        <f t="shared" si="51"/>
        <v>1</v>
      </c>
      <c r="AT77" s="134" t="e">
        <f t="shared" si="52"/>
        <v>#VALUE!</v>
      </c>
      <c r="AU77" s="134" t="e">
        <f t="shared" si="53"/>
        <v>#VALUE!</v>
      </c>
      <c r="AV77" s="133" t="e">
        <f>COUNTIFS(A1_Individu_Data_Keadaan_SDMK!A$4:A$149931,M77,A1_Individu_Data_Keadaan_SDMK!Q$4:Q$149285,"07. KESEHATAN LINGKUNGAN")</f>
        <v>#VALUE!</v>
      </c>
      <c r="AW77" s="135">
        <f t="shared" si="54"/>
        <v>1</v>
      </c>
      <c r="AX77" s="134" t="e">
        <f t="shared" si="55"/>
        <v>#VALUE!</v>
      </c>
      <c r="AY77" s="134" t="e">
        <f t="shared" si="56"/>
        <v>#VALUE!</v>
      </c>
      <c r="AZ77" s="133" t="e">
        <f>COUNTIFS(A1_Individu_Data_Keadaan_SDMK!A$4:A$149931,M77,A1_Individu_Data_Keadaan_SDMK!Q$4:Q$149285,"08. GIZI")</f>
        <v>#VALUE!</v>
      </c>
      <c r="BA77" s="135">
        <f t="shared" si="57"/>
        <v>2</v>
      </c>
      <c r="BB77" s="134" t="e">
        <f t="shared" si="58"/>
        <v>#VALUE!</v>
      </c>
      <c r="BC77" s="134" t="e">
        <f t="shared" si="59"/>
        <v>#VALUE!</v>
      </c>
      <c r="BD77" s="133" t="e">
        <f>COUNTIFS(A1_Individu_Data_Keadaan_SDMK!A$4:A$149931,M77,A1_Individu_Data_Keadaan_SDMK!R$4:R$149285,"03. Ahli Teknologi Laboratorium Medik")</f>
        <v>#VALUE!</v>
      </c>
      <c r="BE77" s="135">
        <f t="shared" si="60"/>
        <v>1</v>
      </c>
      <c r="BF77" s="134" t="e">
        <f t="shared" si="61"/>
        <v>#VALUE!</v>
      </c>
      <c r="BG77" s="134" t="e">
        <f t="shared" si="62"/>
        <v>#VALUE!</v>
      </c>
      <c r="BH77" s="139" t="e">
        <f t="shared" si="63"/>
        <v>#VALUE!</v>
      </c>
      <c r="BI77" s="139" t="e">
        <f t="shared" si="64"/>
        <v>#VALUE!</v>
      </c>
    </row>
    <row r="78" spans="13:61" ht="15">
      <c r="M78" s="130" t="s">
        <v>12563</v>
      </c>
      <c r="N78" s="131" t="s">
        <v>12564</v>
      </c>
      <c r="O78" s="128" t="s">
        <v>267</v>
      </c>
      <c r="P78" s="132" t="s">
        <v>9301</v>
      </c>
      <c r="Q78" s="347" t="s">
        <v>12201</v>
      </c>
      <c r="R78" s="128">
        <v>33</v>
      </c>
      <c r="S78" s="129">
        <v>3302</v>
      </c>
      <c r="T78" s="348" t="str">
        <f>IF(R78&lt;&gt;"",VLOOKUP(R78,'01_MASTER_KODE_WILAYAH'!H$1437:I$1470,2,FALSE),"")</f>
        <v>JAWA TENGAH</v>
      </c>
      <c r="U78" s="348" t="str">
        <f>IF(S78&lt;&gt;"",VLOOKUP(S78,'01_MASTER_KODE_WILAYAH'!D$5:F$1353,3,FALSE),"")</f>
        <v>BANYUMAS</v>
      </c>
      <c r="V78" s="349" t="str">
        <f t="shared" si="34"/>
        <v>2</v>
      </c>
      <c r="W78" s="145" t="e">
        <f t="shared" si="35"/>
        <v>#VALUE!</v>
      </c>
      <c r="X78" s="133" t="e">
        <f>COUNTIFS(A1_Individu_Data_Keadaan_SDMK!A$4:A$149931,M78,A1_Individu_Data_Keadaan_SDMK!R$4:R$149285,"01. Dokter")</f>
        <v>#VALUE!</v>
      </c>
      <c r="Y78" s="122">
        <f t="shared" si="36"/>
        <v>1</v>
      </c>
      <c r="Z78" s="134" t="e">
        <f t="shared" si="37"/>
        <v>#VALUE!</v>
      </c>
      <c r="AA78" s="134" t="e">
        <f t="shared" si="38"/>
        <v>#VALUE!</v>
      </c>
      <c r="AB78" s="133" t="e">
        <f>COUNTIFS(A1_Individu_Data_Keadaan_SDMK!A$4:A$149931,M78,A1_Individu_Data_Keadaan_SDMK!R$4:R$149285,"02. Dokter Gigi")</f>
        <v>#VALUE!</v>
      </c>
      <c r="AC78" s="122">
        <f t="shared" si="39"/>
        <v>1</v>
      </c>
      <c r="AD78" s="134" t="e">
        <f t="shared" si="40"/>
        <v>#VALUE!</v>
      </c>
      <c r="AE78" s="134" t="e">
        <f t="shared" si="41"/>
        <v>#VALUE!</v>
      </c>
      <c r="AF78" s="133" t="e">
        <f>COUNTIFS(A1_Individu_Data_Keadaan_SDMK!A$4:A$149931,M78,A1_Individu_Data_Keadaan_SDMK!Q$4:Q$149285,"03. KEPERAWATAN")</f>
        <v>#VALUE!</v>
      </c>
      <c r="AG78" s="135">
        <f t="shared" si="42"/>
        <v>5</v>
      </c>
      <c r="AH78" s="134" t="e">
        <f t="shared" si="43"/>
        <v>#VALUE!</v>
      </c>
      <c r="AI78" s="134" t="e">
        <f t="shared" si="44"/>
        <v>#VALUE!</v>
      </c>
      <c r="AJ78" s="133" t="e">
        <f>COUNTIFS(A1_Individu_Data_Keadaan_SDMK!A$4:A$149931,M78,A1_Individu_Data_Keadaan_SDMK!Q$4:Q$149285,"04. KEBIDANAN")</f>
        <v>#VALUE!</v>
      </c>
      <c r="AK78" s="135">
        <f t="shared" si="45"/>
        <v>4</v>
      </c>
      <c r="AL78" s="134" t="e">
        <f t="shared" si="46"/>
        <v>#VALUE!</v>
      </c>
      <c r="AM78" s="134" t="e">
        <f t="shared" si="47"/>
        <v>#VALUE!</v>
      </c>
      <c r="AN78" s="133" t="e">
        <f>COUNTIFS(A1_Individu_Data_Keadaan_SDMK!A$4:A$149931,M78,A1_Individu_Data_Keadaan_SDMK!Q$4:Q$149285,"05. KEFARMASIAN")</f>
        <v>#VALUE!</v>
      </c>
      <c r="AO78" s="135">
        <f t="shared" si="48"/>
        <v>1</v>
      </c>
      <c r="AP78" s="134" t="e">
        <f t="shared" si="49"/>
        <v>#VALUE!</v>
      </c>
      <c r="AQ78" s="134" t="e">
        <f t="shared" si="50"/>
        <v>#VALUE!</v>
      </c>
      <c r="AR78" s="133" t="e">
        <f>COUNTIFS(A1_Individu_Data_Keadaan_SDMK!A$4:A$149931,M78,A1_Individu_Data_Keadaan_SDMK!Q$4:Q$149285,"06. KESEHATAN MASYARAKAT")</f>
        <v>#VALUE!</v>
      </c>
      <c r="AS78" s="135">
        <f t="shared" si="51"/>
        <v>1</v>
      </c>
      <c r="AT78" s="134" t="e">
        <f t="shared" si="52"/>
        <v>#VALUE!</v>
      </c>
      <c r="AU78" s="134" t="e">
        <f t="shared" si="53"/>
        <v>#VALUE!</v>
      </c>
      <c r="AV78" s="133" t="e">
        <f>COUNTIFS(A1_Individu_Data_Keadaan_SDMK!A$4:A$149931,M78,A1_Individu_Data_Keadaan_SDMK!Q$4:Q$149285,"07. KESEHATAN LINGKUNGAN")</f>
        <v>#VALUE!</v>
      </c>
      <c r="AW78" s="135">
        <f t="shared" si="54"/>
        <v>1</v>
      </c>
      <c r="AX78" s="134" t="e">
        <f t="shared" si="55"/>
        <v>#VALUE!</v>
      </c>
      <c r="AY78" s="134" t="e">
        <f t="shared" si="56"/>
        <v>#VALUE!</v>
      </c>
      <c r="AZ78" s="133" t="e">
        <f>COUNTIFS(A1_Individu_Data_Keadaan_SDMK!A$4:A$149931,M78,A1_Individu_Data_Keadaan_SDMK!Q$4:Q$149285,"08. GIZI")</f>
        <v>#VALUE!</v>
      </c>
      <c r="BA78" s="135">
        <f t="shared" si="57"/>
        <v>1</v>
      </c>
      <c r="BB78" s="134" t="e">
        <f t="shared" si="58"/>
        <v>#VALUE!</v>
      </c>
      <c r="BC78" s="134" t="e">
        <f t="shared" si="59"/>
        <v>#VALUE!</v>
      </c>
      <c r="BD78" s="133" t="e">
        <f>COUNTIFS(A1_Individu_Data_Keadaan_SDMK!A$4:A$149931,M78,A1_Individu_Data_Keadaan_SDMK!R$4:R$149285,"03. Ahli Teknologi Laboratorium Medik")</f>
        <v>#VALUE!</v>
      </c>
      <c r="BE78" s="135">
        <f t="shared" si="60"/>
        <v>1</v>
      </c>
      <c r="BF78" s="134" t="e">
        <f t="shared" si="61"/>
        <v>#VALUE!</v>
      </c>
      <c r="BG78" s="134" t="e">
        <f t="shared" si="62"/>
        <v>#VALUE!</v>
      </c>
      <c r="BH78" s="139" t="e">
        <f t="shared" si="63"/>
        <v>#VALUE!</v>
      </c>
      <c r="BI78" s="139" t="e">
        <f t="shared" si="64"/>
        <v>#VALUE!</v>
      </c>
    </row>
    <row r="79" spans="13:61" ht="15">
      <c r="M79" s="130" t="s">
        <v>12565</v>
      </c>
      <c r="N79" s="131" t="s">
        <v>12566</v>
      </c>
      <c r="O79" s="128" t="s">
        <v>267</v>
      </c>
      <c r="P79" s="132" t="s">
        <v>9301</v>
      </c>
      <c r="Q79" s="347" t="s">
        <v>12201</v>
      </c>
      <c r="R79" s="128">
        <v>33</v>
      </c>
      <c r="S79" s="129">
        <v>3302</v>
      </c>
      <c r="T79" s="348" t="str">
        <f>IF(R79&lt;&gt;"",VLOOKUP(R79,'01_MASTER_KODE_WILAYAH'!H$1437:I$1470,2,FALSE),"")</f>
        <v>JAWA TENGAH</v>
      </c>
      <c r="U79" s="348" t="str">
        <f>IF(S79&lt;&gt;"",VLOOKUP(S79,'01_MASTER_KODE_WILAYAH'!D$5:F$1353,3,FALSE),"")</f>
        <v>BANYUMAS</v>
      </c>
      <c r="V79" s="349" t="str">
        <f t="shared" si="34"/>
        <v>2</v>
      </c>
      <c r="W79" s="145" t="e">
        <f t="shared" si="35"/>
        <v>#VALUE!</v>
      </c>
      <c r="X79" s="133" t="e">
        <f>COUNTIFS(A1_Individu_Data_Keadaan_SDMK!A$4:A$149931,M79,A1_Individu_Data_Keadaan_SDMK!R$4:R$149285,"01. Dokter")</f>
        <v>#VALUE!</v>
      </c>
      <c r="Y79" s="122">
        <f t="shared" si="36"/>
        <v>1</v>
      </c>
      <c r="Z79" s="134" t="e">
        <f t="shared" si="37"/>
        <v>#VALUE!</v>
      </c>
      <c r="AA79" s="134" t="e">
        <f t="shared" si="38"/>
        <v>#VALUE!</v>
      </c>
      <c r="AB79" s="133" t="e">
        <f>COUNTIFS(A1_Individu_Data_Keadaan_SDMK!A$4:A$149931,M79,A1_Individu_Data_Keadaan_SDMK!R$4:R$149285,"02. Dokter Gigi")</f>
        <v>#VALUE!</v>
      </c>
      <c r="AC79" s="122">
        <f t="shared" si="39"/>
        <v>1</v>
      </c>
      <c r="AD79" s="134" t="e">
        <f t="shared" si="40"/>
        <v>#VALUE!</v>
      </c>
      <c r="AE79" s="134" t="e">
        <f t="shared" si="41"/>
        <v>#VALUE!</v>
      </c>
      <c r="AF79" s="133" t="e">
        <f>COUNTIFS(A1_Individu_Data_Keadaan_SDMK!A$4:A$149931,M79,A1_Individu_Data_Keadaan_SDMK!Q$4:Q$149285,"03. KEPERAWATAN")</f>
        <v>#VALUE!</v>
      </c>
      <c r="AG79" s="135">
        <f t="shared" si="42"/>
        <v>5</v>
      </c>
      <c r="AH79" s="134" t="e">
        <f t="shared" si="43"/>
        <v>#VALUE!</v>
      </c>
      <c r="AI79" s="134" t="e">
        <f t="shared" si="44"/>
        <v>#VALUE!</v>
      </c>
      <c r="AJ79" s="133" t="e">
        <f>COUNTIFS(A1_Individu_Data_Keadaan_SDMK!A$4:A$149931,M79,A1_Individu_Data_Keadaan_SDMK!Q$4:Q$149285,"04. KEBIDANAN")</f>
        <v>#VALUE!</v>
      </c>
      <c r="AK79" s="135">
        <f t="shared" si="45"/>
        <v>4</v>
      </c>
      <c r="AL79" s="134" t="e">
        <f t="shared" si="46"/>
        <v>#VALUE!</v>
      </c>
      <c r="AM79" s="134" t="e">
        <f t="shared" si="47"/>
        <v>#VALUE!</v>
      </c>
      <c r="AN79" s="133" t="e">
        <f>COUNTIFS(A1_Individu_Data_Keadaan_SDMK!A$4:A$149931,M79,A1_Individu_Data_Keadaan_SDMK!Q$4:Q$149285,"05. KEFARMASIAN")</f>
        <v>#VALUE!</v>
      </c>
      <c r="AO79" s="135">
        <f t="shared" si="48"/>
        <v>1</v>
      </c>
      <c r="AP79" s="134" t="e">
        <f t="shared" si="49"/>
        <v>#VALUE!</v>
      </c>
      <c r="AQ79" s="134" t="e">
        <f t="shared" si="50"/>
        <v>#VALUE!</v>
      </c>
      <c r="AR79" s="133" t="e">
        <f>COUNTIFS(A1_Individu_Data_Keadaan_SDMK!A$4:A$149931,M79,A1_Individu_Data_Keadaan_SDMK!Q$4:Q$149285,"06. KESEHATAN MASYARAKAT")</f>
        <v>#VALUE!</v>
      </c>
      <c r="AS79" s="135">
        <f t="shared" si="51"/>
        <v>1</v>
      </c>
      <c r="AT79" s="134" t="e">
        <f t="shared" si="52"/>
        <v>#VALUE!</v>
      </c>
      <c r="AU79" s="134" t="e">
        <f t="shared" si="53"/>
        <v>#VALUE!</v>
      </c>
      <c r="AV79" s="133" t="e">
        <f>COUNTIFS(A1_Individu_Data_Keadaan_SDMK!A$4:A$149931,M79,A1_Individu_Data_Keadaan_SDMK!Q$4:Q$149285,"07. KESEHATAN LINGKUNGAN")</f>
        <v>#VALUE!</v>
      </c>
      <c r="AW79" s="135">
        <f t="shared" si="54"/>
        <v>1</v>
      </c>
      <c r="AX79" s="134" t="e">
        <f t="shared" si="55"/>
        <v>#VALUE!</v>
      </c>
      <c r="AY79" s="134" t="e">
        <f t="shared" si="56"/>
        <v>#VALUE!</v>
      </c>
      <c r="AZ79" s="133" t="e">
        <f>COUNTIFS(A1_Individu_Data_Keadaan_SDMK!A$4:A$149931,M79,A1_Individu_Data_Keadaan_SDMK!Q$4:Q$149285,"08. GIZI")</f>
        <v>#VALUE!</v>
      </c>
      <c r="BA79" s="135">
        <f t="shared" si="57"/>
        <v>1</v>
      </c>
      <c r="BB79" s="134" t="e">
        <f t="shared" si="58"/>
        <v>#VALUE!</v>
      </c>
      <c r="BC79" s="134" t="e">
        <f t="shared" si="59"/>
        <v>#VALUE!</v>
      </c>
      <c r="BD79" s="133" t="e">
        <f>COUNTIFS(A1_Individu_Data_Keadaan_SDMK!A$4:A$149931,M79,A1_Individu_Data_Keadaan_SDMK!R$4:R$149285,"03. Ahli Teknologi Laboratorium Medik")</f>
        <v>#VALUE!</v>
      </c>
      <c r="BE79" s="135">
        <f t="shared" si="60"/>
        <v>1</v>
      </c>
      <c r="BF79" s="134" t="e">
        <f t="shared" si="61"/>
        <v>#VALUE!</v>
      </c>
      <c r="BG79" s="134" t="e">
        <f t="shared" si="62"/>
        <v>#VALUE!</v>
      </c>
      <c r="BH79" s="139" t="e">
        <f t="shared" si="63"/>
        <v>#VALUE!</v>
      </c>
      <c r="BI79" s="139" t="e">
        <f t="shared" si="64"/>
        <v>#VALUE!</v>
      </c>
    </row>
    <row r="80" spans="13:61" ht="15">
      <c r="M80" s="130" t="s">
        <v>12567</v>
      </c>
      <c r="N80" s="131" t="s">
        <v>12568</v>
      </c>
      <c r="O80" s="128" t="s">
        <v>267</v>
      </c>
      <c r="P80" s="132" t="s">
        <v>9301</v>
      </c>
      <c r="Q80" s="347" t="s">
        <v>12201</v>
      </c>
      <c r="R80" s="128">
        <v>33</v>
      </c>
      <c r="S80" s="129">
        <v>3302</v>
      </c>
      <c r="T80" s="348" t="str">
        <f>IF(R80&lt;&gt;"",VLOOKUP(R80,'01_MASTER_KODE_WILAYAH'!H$1437:I$1470,2,FALSE),"")</f>
        <v>JAWA TENGAH</v>
      </c>
      <c r="U80" s="348" t="str">
        <f>IF(S80&lt;&gt;"",VLOOKUP(S80,'01_MASTER_KODE_WILAYAH'!D$5:F$1353,3,FALSE),"")</f>
        <v>BANYUMAS</v>
      </c>
      <c r="V80" s="349" t="str">
        <f t="shared" si="34"/>
        <v>2</v>
      </c>
      <c r="W80" s="145" t="e">
        <f t="shared" si="35"/>
        <v>#VALUE!</v>
      </c>
      <c r="X80" s="133" t="e">
        <f>COUNTIFS(A1_Individu_Data_Keadaan_SDMK!A$4:A$149931,M80,A1_Individu_Data_Keadaan_SDMK!R$4:R$149285,"01. Dokter")</f>
        <v>#VALUE!</v>
      </c>
      <c r="Y80" s="122">
        <f t="shared" si="36"/>
        <v>1</v>
      </c>
      <c r="Z80" s="134" t="e">
        <f t="shared" si="37"/>
        <v>#VALUE!</v>
      </c>
      <c r="AA80" s="134" t="e">
        <f t="shared" si="38"/>
        <v>#VALUE!</v>
      </c>
      <c r="AB80" s="133" t="e">
        <f>COUNTIFS(A1_Individu_Data_Keadaan_SDMK!A$4:A$149931,M80,A1_Individu_Data_Keadaan_SDMK!R$4:R$149285,"02. Dokter Gigi")</f>
        <v>#VALUE!</v>
      </c>
      <c r="AC80" s="122">
        <f t="shared" si="39"/>
        <v>1</v>
      </c>
      <c r="AD80" s="134" t="e">
        <f t="shared" si="40"/>
        <v>#VALUE!</v>
      </c>
      <c r="AE80" s="134" t="e">
        <f t="shared" si="41"/>
        <v>#VALUE!</v>
      </c>
      <c r="AF80" s="133" t="e">
        <f>COUNTIFS(A1_Individu_Data_Keadaan_SDMK!A$4:A$149931,M80,A1_Individu_Data_Keadaan_SDMK!Q$4:Q$149285,"03. KEPERAWATAN")</f>
        <v>#VALUE!</v>
      </c>
      <c r="AG80" s="135">
        <f t="shared" si="42"/>
        <v>5</v>
      </c>
      <c r="AH80" s="134" t="e">
        <f t="shared" si="43"/>
        <v>#VALUE!</v>
      </c>
      <c r="AI80" s="134" t="e">
        <f t="shared" si="44"/>
        <v>#VALUE!</v>
      </c>
      <c r="AJ80" s="133" t="e">
        <f>COUNTIFS(A1_Individu_Data_Keadaan_SDMK!A$4:A$149931,M80,A1_Individu_Data_Keadaan_SDMK!Q$4:Q$149285,"04. KEBIDANAN")</f>
        <v>#VALUE!</v>
      </c>
      <c r="AK80" s="135">
        <f t="shared" si="45"/>
        <v>4</v>
      </c>
      <c r="AL80" s="134" t="e">
        <f t="shared" si="46"/>
        <v>#VALUE!</v>
      </c>
      <c r="AM80" s="134" t="e">
        <f t="shared" si="47"/>
        <v>#VALUE!</v>
      </c>
      <c r="AN80" s="133" t="e">
        <f>COUNTIFS(A1_Individu_Data_Keadaan_SDMK!A$4:A$149931,M80,A1_Individu_Data_Keadaan_SDMK!Q$4:Q$149285,"05. KEFARMASIAN")</f>
        <v>#VALUE!</v>
      </c>
      <c r="AO80" s="135">
        <f t="shared" si="48"/>
        <v>1</v>
      </c>
      <c r="AP80" s="134" t="e">
        <f t="shared" si="49"/>
        <v>#VALUE!</v>
      </c>
      <c r="AQ80" s="134" t="e">
        <f t="shared" si="50"/>
        <v>#VALUE!</v>
      </c>
      <c r="AR80" s="133" t="e">
        <f>COUNTIFS(A1_Individu_Data_Keadaan_SDMK!A$4:A$149931,M80,A1_Individu_Data_Keadaan_SDMK!Q$4:Q$149285,"06. KESEHATAN MASYARAKAT")</f>
        <v>#VALUE!</v>
      </c>
      <c r="AS80" s="135">
        <f t="shared" si="51"/>
        <v>1</v>
      </c>
      <c r="AT80" s="134" t="e">
        <f t="shared" si="52"/>
        <v>#VALUE!</v>
      </c>
      <c r="AU80" s="134" t="e">
        <f t="shared" si="53"/>
        <v>#VALUE!</v>
      </c>
      <c r="AV80" s="133" t="e">
        <f>COUNTIFS(A1_Individu_Data_Keadaan_SDMK!A$4:A$149931,M80,A1_Individu_Data_Keadaan_SDMK!Q$4:Q$149285,"07. KESEHATAN LINGKUNGAN")</f>
        <v>#VALUE!</v>
      </c>
      <c r="AW80" s="135">
        <f t="shared" si="54"/>
        <v>1</v>
      </c>
      <c r="AX80" s="134" t="e">
        <f t="shared" si="55"/>
        <v>#VALUE!</v>
      </c>
      <c r="AY80" s="134" t="e">
        <f t="shared" si="56"/>
        <v>#VALUE!</v>
      </c>
      <c r="AZ80" s="133" t="e">
        <f>COUNTIFS(A1_Individu_Data_Keadaan_SDMK!A$4:A$149931,M80,A1_Individu_Data_Keadaan_SDMK!Q$4:Q$149285,"08. GIZI")</f>
        <v>#VALUE!</v>
      </c>
      <c r="BA80" s="135">
        <f t="shared" si="57"/>
        <v>1</v>
      </c>
      <c r="BB80" s="134" t="e">
        <f t="shared" si="58"/>
        <v>#VALUE!</v>
      </c>
      <c r="BC80" s="134" t="e">
        <f t="shared" si="59"/>
        <v>#VALUE!</v>
      </c>
      <c r="BD80" s="133" t="e">
        <f>COUNTIFS(A1_Individu_Data_Keadaan_SDMK!A$4:A$149931,M80,A1_Individu_Data_Keadaan_SDMK!R$4:R$149285,"03. Ahli Teknologi Laboratorium Medik")</f>
        <v>#VALUE!</v>
      </c>
      <c r="BE80" s="135">
        <f t="shared" si="60"/>
        <v>1</v>
      </c>
      <c r="BF80" s="134" t="e">
        <f t="shared" si="61"/>
        <v>#VALUE!</v>
      </c>
      <c r="BG80" s="134" t="e">
        <f t="shared" si="62"/>
        <v>#VALUE!</v>
      </c>
      <c r="BH80" s="139" t="e">
        <f t="shared" si="63"/>
        <v>#VALUE!</v>
      </c>
      <c r="BI80" s="139" t="e">
        <f t="shared" si="64"/>
        <v>#VALUE!</v>
      </c>
    </row>
    <row r="81" spans="13:61" ht="15">
      <c r="M81" s="130" t="s">
        <v>12569</v>
      </c>
      <c r="N81" s="131" t="s">
        <v>12570</v>
      </c>
      <c r="O81" s="128" t="s">
        <v>267</v>
      </c>
      <c r="P81" s="132" t="s">
        <v>9301</v>
      </c>
      <c r="Q81" s="347" t="s">
        <v>12201</v>
      </c>
      <c r="R81" s="128">
        <v>33</v>
      </c>
      <c r="S81" s="129">
        <v>3302</v>
      </c>
      <c r="T81" s="348" t="str">
        <f>IF(R81&lt;&gt;"",VLOOKUP(R81,'01_MASTER_KODE_WILAYAH'!H$1437:I$1470,2,FALSE),"")</f>
        <v>JAWA TENGAH</v>
      </c>
      <c r="U81" s="348" t="str">
        <f>IF(S81&lt;&gt;"",VLOOKUP(S81,'01_MASTER_KODE_WILAYAH'!D$5:F$1353,3,FALSE),"")</f>
        <v>BANYUMAS</v>
      </c>
      <c r="V81" s="349" t="str">
        <f t="shared" si="34"/>
        <v>2</v>
      </c>
      <c r="W81" s="145" t="e">
        <f t="shared" si="35"/>
        <v>#VALUE!</v>
      </c>
      <c r="X81" s="133" t="e">
        <f>COUNTIFS(A1_Individu_Data_Keadaan_SDMK!A$4:A$149931,M81,A1_Individu_Data_Keadaan_SDMK!R$4:R$149285,"01. Dokter")</f>
        <v>#VALUE!</v>
      </c>
      <c r="Y81" s="122">
        <f t="shared" si="36"/>
        <v>1</v>
      </c>
      <c r="Z81" s="134" t="e">
        <f t="shared" si="37"/>
        <v>#VALUE!</v>
      </c>
      <c r="AA81" s="134" t="e">
        <f t="shared" si="38"/>
        <v>#VALUE!</v>
      </c>
      <c r="AB81" s="133" t="e">
        <f>COUNTIFS(A1_Individu_Data_Keadaan_SDMK!A$4:A$149931,M81,A1_Individu_Data_Keadaan_SDMK!R$4:R$149285,"02. Dokter Gigi")</f>
        <v>#VALUE!</v>
      </c>
      <c r="AC81" s="122">
        <f t="shared" si="39"/>
        <v>1</v>
      </c>
      <c r="AD81" s="134" t="e">
        <f t="shared" si="40"/>
        <v>#VALUE!</v>
      </c>
      <c r="AE81" s="134" t="e">
        <f t="shared" si="41"/>
        <v>#VALUE!</v>
      </c>
      <c r="AF81" s="133" t="e">
        <f>COUNTIFS(A1_Individu_Data_Keadaan_SDMK!A$4:A$149931,M81,A1_Individu_Data_Keadaan_SDMK!Q$4:Q$149285,"03. KEPERAWATAN")</f>
        <v>#VALUE!</v>
      </c>
      <c r="AG81" s="135">
        <f t="shared" si="42"/>
        <v>5</v>
      </c>
      <c r="AH81" s="134" t="e">
        <f t="shared" si="43"/>
        <v>#VALUE!</v>
      </c>
      <c r="AI81" s="134" t="e">
        <f t="shared" si="44"/>
        <v>#VALUE!</v>
      </c>
      <c r="AJ81" s="133" t="e">
        <f>COUNTIFS(A1_Individu_Data_Keadaan_SDMK!A$4:A$149931,M81,A1_Individu_Data_Keadaan_SDMK!Q$4:Q$149285,"04. KEBIDANAN")</f>
        <v>#VALUE!</v>
      </c>
      <c r="AK81" s="135">
        <f t="shared" si="45"/>
        <v>4</v>
      </c>
      <c r="AL81" s="134" t="e">
        <f t="shared" si="46"/>
        <v>#VALUE!</v>
      </c>
      <c r="AM81" s="134" t="e">
        <f t="shared" si="47"/>
        <v>#VALUE!</v>
      </c>
      <c r="AN81" s="133" t="e">
        <f>COUNTIFS(A1_Individu_Data_Keadaan_SDMK!A$4:A$149931,M81,A1_Individu_Data_Keadaan_SDMK!Q$4:Q$149285,"05. KEFARMASIAN")</f>
        <v>#VALUE!</v>
      </c>
      <c r="AO81" s="135">
        <f t="shared" si="48"/>
        <v>1</v>
      </c>
      <c r="AP81" s="134" t="e">
        <f t="shared" si="49"/>
        <v>#VALUE!</v>
      </c>
      <c r="AQ81" s="134" t="e">
        <f t="shared" si="50"/>
        <v>#VALUE!</v>
      </c>
      <c r="AR81" s="133" t="e">
        <f>COUNTIFS(A1_Individu_Data_Keadaan_SDMK!A$4:A$149931,M81,A1_Individu_Data_Keadaan_SDMK!Q$4:Q$149285,"06. KESEHATAN MASYARAKAT")</f>
        <v>#VALUE!</v>
      </c>
      <c r="AS81" s="135">
        <f t="shared" si="51"/>
        <v>1</v>
      </c>
      <c r="AT81" s="134" t="e">
        <f t="shared" si="52"/>
        <v>#VALUE!</v>
      </c>
      <c r="AU81" s="134" t="e">
        <f t="shared" si="53"/>
        <v>#VALUE!</v>
      </c>
      <c r="AV81" s="133" t="e">
        <f>COUNTIFS(A1_Individu_Data_Keadaan_SDMK!A$4:A$149931,M81,A1_Individu_Data_Keadaan_SDMK!Q$4:Q$149285,"07. KESEHATAN LINGKUNGAN")</f>
        <v>#VALUE!</v>
      </c>
      <c r="AW81" s="135">
        <f t="shared" si="54"/>
        <v>1</v>
      </c>
      <c r="AX81" s="134" t="e">
        <f t="shared" si="55"/>
        <v>#VALUE!</v>
      </c>
      <c r="AY81" s="134" t="e">
        <f t="shared" si="56"/>
        <v>#VALUE!</v>
      </c>
      <c r="AZ81" s="133" t="e">
        <f>COUNTIFS(A1_Individu_Data_Keadaan_SDMK!A$4:A$149931,M81,A1_Individu_Data_Keadaan_SDMK!Q$4:Q$149285,"08. GIZI")</f>
        <v>#VALUE!</v>
      </c>
      <c r="BA81" s="135">
        <f t="shared" si="57"/>
        <v>1</v>
      </c>
      <c r="BB81" s="134" t="e">
        <f t="shared" si="58"/>
        <v>#VALUE!</v>
      </c>
      <c r="BC81" s="134" t="e">
        <f t="shared" si="59"/>
        <v>#VALUE!</v>
      </c>
      <c r="BD81" s="133" t="e">
        <f>COUNTIFS(A1_Individu_Data_Keadaan_SDMK!A$4:A$149931,M81,A1_Individu_Data_Keadaan_SDMK!R$4:R$149285,"03. Ahli Teknologi Laboratorium Medik")</f>
        <v>#VALUE!</v>
      </c>
      <c r="BE81" s="135">
        <f t="shared" si="60"/>
        <v>1</v>
      </c>
      <c r="BF81" s="134" t="e">
        <f t="shared" si="61"/>
        <v>#VALUE!</v>
      </c>
      <c r="BG81" s="134" t="e">
        <f t="shared" si="62"/>
        <v>#VALUE!</v>
      </c>
      <c r="BH81" s="139" t="e">
        <f t="shared" si="63"/>
        <v>#VALUE!</v>
      </c>
      <c r="BI81" s="139" t="e">
        <f t="shared" si="64"/>
        <v>#VALUE!</v>
      </c>
    </row>
    <row r="82" spans="13:61" ht="15">
      <c r="M82" s="130" t="s">
        <v>12571</v>
      </c>
      <c r="N82" s="131" t="s">
        <v>12572</v>
      </c>
      <c r="O82" s="128" t="s">
        <v>267</v>
      </c>
      <c r="P82" s="132" t="s">
        <v>9301</v>
      </c>
      <c r="Q82" s="347" t="s">
        <v>12201</v>
      </c>
      <c r="R82" s="128">
        <v>33</v>
      </c>
      <c r="S82" s="129">
        <v>3302</v>
      </c>
      <c r="T82" s="348" t="str">
        <f>IF(R82&lt;&gt;"",VLOOKUP(R82,'01_MASTER_KODE_WILAYAH'!H$1437:I$1470,2,FALSE),"")</f>
        <v>JAWA TENGAH</v>
      </c>
      <c r="U82" s="348" t="str">
        <f>IF(S82&lt;&gt;"",VLOOKUP(S82,'01_MASTER_KODE_WILAYAH'!D$5:F$1353,3,FALSE),"")</f>
        <v>BANYUMAS</v>
      </c>
      <c r="V82" s="349" t="str">
        <f t="shared" si="34"/>
        <v>2</v>
      </c>
      <c r="W82" s="145" t="e">
        <f t="shared" si="35"/>
        <v>#VALUE!</v>
      </c>
      <c r="X82" s="133" t="e">
        <f>COUNTIFS(A1_Individu_Data_Keadaan_SDMK!A$4:A$149931,M82,A1_Individu_Data_Keadaan_SDMK!R$4:R$149285,"01. Dokter")</f>
        <v>#VALUE!</v>
      </c>
      <c r="Y82" s="122">
        <f t="shared" si="36"/>
        <v>1</v>
      </c>
      <c r="Z82" s="134" t="e">
        <f t="shared" si="37"/>
        <v>#VALUE!</v>
      </c>
      <c r="AA82" s="134" t="e">
        <f t="shared" si="38"/>
        <v>#VALUE!</v>
      </c>
      <c r="AB82" s="133" t="e">
        <f>COUNTIFS(A1_Individu_Data_Keadaan_SDMK!A$4:A$149931,M82,A1_Individu_Data_Keadaan_SDMK!R$4:R$149285,"02. Dokter Gigi")</f>
        <v>#VALUE!</v>
      </c>
      <c r="AC82" s="122">
        <f t="shared" si="39"/>
        <v>1</v>
      </c>
      <c r="AD82" s="134" t="e">
        <f t="shared" si="40"/>
        <v>#VALUE!</v>
      </c>
      <c r="AE82" s="134" t="e">
        <f t="shared" si="41"/>
        <v>#VALUE!</v>
      </c>
      <c r="AF82" s="133" t="e">
        <f>COUNTIFS(A1_Individu_Data_Keadaan_SDMK!A$4:A$149931,M82,A1_Individu_Data_Keadaan_SDMK!Q$4:Q$149285,"03. KEPERAWATAN")</f>
        <v>#VALUE!</v>
      </c>
      <c r="AG82" s="135">
        <f t="shared" si="42"/>
        <v>5</v>
      </c>
      <c r="AH82" s="134" t="e">
        <f t="shared" si="43"/>
        <v>#VALUE!</v>
      </c>
      <c r="AI82" s="134" t="e">
        <f t="shared" si="44"/>
        <v>#VALUE!</v>
      </c>
      <c r="AJ82" s="133" t="e">
        <f>COUNTIFS(A1_Individu_Data_Keadaan_SDMK!A$4:A$149931,M82,A1_Individu_Data_Keadaan_SDMK!Q$4:Q$149285,"04. KEBIDANAN")</f>
        <v>#VALUE!</v>
      </c>
      <c r="AK82" s="135">
        <f t="shared" si="45"/>
        <v>4</v>
      </c>
      <c r="AL82" s="134" t="e">
        <f t="shared" si="46"/>
        <v>#VALUE!</v>
      </c>
      <c r="AM82" s="134" t="e">
        <f t="shared" si="47"/>
        <v>#VALUE!</v>
      </c>
      <c r="AN82" s="133" t="e">
        <f>COUNTIFS(A1_Individu_Data_Keadaan_SDMK!A$4:A$149931,M82,A1_Individu_Data_Keadaan_SDMK!Q$4:Q$149285,"05. KEFARMASIAN")</f>
        <v>#VALUE!</v>
      </c>
      <c r="AO82" s="135">
        <f t="shared" si="48"/>
        <v>1</v>
      </c>
      <c r="AP82" s="134" t="e">
        <f t="shared" si="49"/>
        <v>#VALUE!</v>
      </c>
      <c r="AQ82" s="134" t="e">
        <f t="shared" si="50"/>
        <v>#VALUE!</v>
      </c>
      <c r="AR82" s="133" t="e">
        <f>COUNTIFS(A1_Individu_Data_Keadaan_SDMK!A$4:A$149931,M82,A1_Individu_Data_Keadaan_SDMK!Q$4:Q$149285,"06. KESEHATAN MASYARAKAT")</f>
        <v>#VALUE!</v>
      </c>
      <c r="AS82" s="135">
        <f t="shared" si="51"/>
        <v>1</v>
      </c>
      <c r="AT82" s="134" t="e">
        <f t="shared" si="52"/>
        <v>#VALUE!</v>
      </c>
      <c r="AU82" s="134" t="e">
        <f t="shared" si="53"/>
        <v>#VALUE!</v>
      </c>
      <c r="AV82" s="133" t="e">
        <f>COUNTIFS(A1_Individu_Data_Keadaan_SDMK!A$4:A$149931,M82,A1_Individu_Data_Keadaan_SDMK!Q$4:Q$149285,"07. KESEHATAN LINGKUNGAN")</f>
        <v>#VALUE!</v>
      </c>
      <c r="AW82" s="135">
        <f t="shared" si="54"/>
        <v>1</v>
      </c>
      <c r="AX82" s="134" t="e">
        <f t="shared" si="55"/>
        <v>#VALUE!</v>
      </c>
      <c r="AY82" s="134" t="e">
        <f t="shared" si="56"/>
        <v>#VALUE!</v>
      </c>
      <c r="AZ82" s="133" t="e">
        <f>COUNTIFS(A1_Individu_Data_Keadaan_SDMK!A$4:A$149931,M82,A1_Individu_Data_Keadaan_SDMK!Q$4:Q$149285,"08. GIZI")</f>
        <v>#VALUE!</v>
      </c>
      <c r="BA82" s="135">
        <f t="shared" si="57"/>
        <v>1</v>
      </c>
      <c r="BB82" s="134" t="e">
        <f t="shared" si="58"/>
        <v>#VALUE!</v>
      </c>
      <c r="BC82" s="134" t="e">
        <f t="shared" si="59"/>
        <v>#VALUE!</v>
      </c>
      <c r="BD82" s="133" t="e">
        <f>COUNTIFS(A1_Individu_Data_Keadaan_SDMK!A$4:A$149931,M82,A1_Individu_Data_Keadaan_SDMK!R$4:R$149285,"03. Ahli Teknologi Laboratorium Medik")</f>
        <v>#VALUE!</v>
      </c>
      <c r="BE82" s="135">
        <f t="shared" si="60"/>
        <v>1</v>
      </c>
      <c r="BF82" s="134" t="e">
        <f t="shared" si="61"/>
        <v>#VALUE!</v>
      </c>
      <c r="BG82" s="134" t="e">
        <f t="shared" si="62"/>
        <v>#VALUE!</v>
      </c>
      <c r="BH82" s="139" t="e">
        <f t="shared" si="63"/>
        <v>#VALUE!</v>
      </c>
      <c r="BI82" s="139" t="e">
        <f t="shared" si="64"/>
        <v>#VALUE!</v>
      </c>
    </row>
    <row r="83" spans="13:61" ht="15">
      <c r="M83" s="130" t="s">
        <v>12573</v>
      </c>
      <c r="N83" s="131" t="s">
        <v>12574</v>
      </c>
      <c r="O83" s="128" t="s">
        <v>267</v>
      </c>
      <c r="P83" s="132" t="s">
        <v>9301</v>
      </c>
      <c r="Q83" s="347" t="s">
        <v>12201</v>
      </c>
      <c r="R83" s="128">
        <v>33</v>
      </c>
      <c r="S83" s="129">
        <v>3302</v>
      </c>
      <c r="T83" s="348" t="str">
        <f>IF(R83&lt;&gt;"",VLOOKUP(R83,'01_MASTER_KODE_WILAYAH'!H$1437:I$1470,2,FALSE),"")</f>
        <v>JAWA TENGAH</v>
      </c>
      <c r="U83" s="348" t="str">
        <f>IF(S83&lt;&gt;"",VLOOKUP(S83,'01_MASTER_KODE_WILAYAH'!D$5:F$1353,3,FALSE),"")</f>
        <v>BANYUMAS</v>
      </c>
      <c r="V83" s="349" t="str">
        <f t="shared" si="34"/>
        <v>2</v>
      </c>
      <c r="W83" s="145" t="e">
        <f t="shared" si="35"/>
        <v>#VALUE!</v>
      </c>
      <c r="X83" s="133" t="e">
        <f>COUNTIFS(A1_Individu_Data_Keadaan_SDMK!A$4:A$149931,M83,A1_Individu_Data_Keadaan_SDMK!R$4:R$149285,"01. Dokter")</f>
        <v>#VALUE!</v>
      </c>
      <c r="Y83" s="122">
        <f t="shared" si="36"/>
        <v>1</v>
      </c>
      <c r="Z83" s="134" t="e">
        <f t="shared" si="37"/>
        <v>#VALUE!</v>
      </c>
      <c r="AA83" s="134" t="e">
        <f t="shared" si="38"/>
        <v>#VALUE!</v>
      </c>
      <c r="AB83" s="133" t="e">
        <f>COUNTIFS(A1_Individu_Data_Keadaan_SDMK!A$4:A$149931,M83,A1_Individu_Data_Keadaan_SDMK!R$4:R$149285,"02. Dokter Gigi")</f>
        <v>#VALUE!</v>
      </c>
      <c r="AC83" s="122">
        <f t="shared" si="39"/>
        <v>1</v>
      </c>
      <c r="AD83" s="134" t="e">
        <f t="shared" si="40"/>
        <v>#VALUE!</v>
      </c>
      <c r="AE83" s="134" t="e">
        <f t="shared" si="41"/>
        <v>#VALUE!</v>
      </c>
      <c r="AF83" s="133" t="e">
        <f>COUNTIFS(A1_Individu_Data_Keadaan_SDMK!A$4:A$149931,M83,A1_Individu_Data_Keadaan_SDMK!Q$4:Q$149285,"03. KEPERAWATAN")</f>
        <v>#VALUE!</v>
      </c>
      <c r="AG83" s="135">
        <f t="shared" si="42"/>
        <v>5</v>
      </c>
      <c r="AH83" s="134" t="e">
        <f t="shared" si="43"/>
        <v>#VALUE!</v>
      </c>
      <c r="AI83" s="134" t="e">
        <f t="shared" si="44"/>
        <v>#VALUE!</v>
      </c>
      <c r="AJ83" s="133" t="e">
        <f>COUNTIFS(A1_Individu_Data_Keadaan_SDMK!A$4:A$149931,M83,A1_Individu_Data_Keadaan_SDMK!Q$4:Q$149285,"04. KEBIDANAN")</f>
        <v>#VALUE!</v>
      </c>
      <c r="AK83" s="135">
        <f t="shared" si="45"/>
        <v>4</v>
      </c>
      <c r="AL83" s="134" t="e">
        <f t="shared" si="46"/>
        <v>#VALUE!</v>
      </c>
      <c r="AM83" s="134" t="e">
        <f t="shared" si="47"/>
        <v>#VALUE!</v>
      </c>
      <c r="AN83" s="133" t="e">
        <f>COUNTIFS(A1_Individu_Data_Keadaan_SDMK!A$4:A$149931,M83,A1_Individu_Data_Keadaan_SDMK!Q$4:Q$149285,"05. KEFARMASIAN")</f>
        <v>#VALUE!</v>
      </c>
      <c r="AO83" s="135">
        <f t="shared" si="48"/>
        <v>1</v>
      </c>
      <c r="AP83" s="134" t="e">
        <f t="shared" si="49"/>
        <v>#VALUE!</v>
      </c>
      <c r="AQ83" s="134" t="e">
        <f t="shared" si="50"/>
        <v>#VALUE!</v>
      </c>
      <c r="AR83" s="133" t="e">
        <f>COUNTIFS(A1_Individu_Data_Keadaan_SDMK!A$4:A$149931,M83,A1_Individu_Data_Keadaan_SDMK!Q$4:Q$149285,"06. KESEHATAN MASYARAKAT")</f>
        <v>#VALUE!</v>
      </c>
      <c r="AS83" s="135">
        <f t="shared" si="51"/>
        <v>1</v>
      </c>
      <c r="AT83" s="134" t="e">
        <f t="shared" si="52"/>
        <v>#VALUE!</v>
      </c>
      <c r="AU83" s="134" t="e">
        <f t="shared" si="53"/>
        <v>#VALUE!</v>
      </c>
      <c r="AV83" s="133" t="e">
        <f>COUNTIFS(A1_Individu_Data_Keadaan_SDMK!A$4:A$149931,M83,A1_Individu_Data_Keadaan_SDMK!Q$4:Q$149285,"07. KESEHATAN LINGKUNGAN")</f>
        <v>#VALUE!</v>
      </c>
      <c r="AW83" s="135">
        <f t="shared" si="54"/>
        <v>1</v>
      </c>
      <c r="AX83" s="134" t="e">
        <f t="shared" si="55"/>
        <v>#VALUE!</v>
      </c>
      <c r="AY83" s="134" t="e">
        <f t="shared" si="56"/>
        <v>#VALUE!</v>
      </c>
      <c r="AZ83" s="133" t="e">
        <f>COUNTIFS(A1_Individu_Data_Keadaan_SDMK!A$4:A$149931,M83,A1_Individu_Data_Keadaan_SDMK!Q$4:Q$149285,"08. GIZI")</f>
        <v>#VALUE!</v>
      </c>
      <c r="BA83" s="135">
        <f t="shared" si="57"/>
        <v>1</v>
      </c>
      <c r="BB83" s="134" t="e">
        <f t="shared" si="58"/>
        <v>#VALUE!</v>
      </c>
      <c r="BC83" s="134" t="e">
        <f t="shared" si="59"/>
        <v>#VALUE!</v>
      </c>
      <c r="BD83" s="133" t="e">
        <f>COUNTIFS(A1_Individu_Data_Keadaan_SDMK!A$4:A$149931,M83,A1_Individu_Data_Keadaan_SDMK!R$4:R$149285,"03. Ahli Teknologi Laboratorium Medik")</f>
        <v>#VALUE!</v>
      </c>
      <c r="BE83" s="135">
        <f t="shared" si="60"/>
        <v>1</v>
      </c>
      <c r="BF83" s="134" t="e">
        <f t="shared" si="61"/>
        <v>#VALUE!</v>
      </c>
      <c r="BG83" s="134" t="e">
        <f t="shared" si="62"/>
        <v>#VALUE!</v>
      </c>
      <c r="BH83" s="139" t="e">
        <f t="shared" si="63"/>
        <v>#VALUE!</v>
      </c>
      <c r="BI83" s="139" t="e">
        <f t="shared" si="64"/>
        <v>#VALUE!</v>
      </c>
    </row>
    <row r="84" spans="13:61" ht="15">
      <c r="M84" s="130" t="s">
        <v>12575</v>
      </c>
      <c r="N84" s="131" t="s">
        <v>12576</v>
      </c>
      <c r="O84" s="128" t="s">
        <v>267</v>
      </c>
      <c r="P84" s="132" t="s">
        <v>9301</v>
      </c>
      <c r="Q84" s="347" t="s">
        <v>12201</v>
      </c>
      <c r="R84" s="128">
        <v>33</v>
      </c>
      <c r="S84" s="129">
        <v>3302</v>
      </c>
      <c r="T84" s="348" t="str">
        <f>IF(R84&lt;&gt;"",VLOOKUP(R84,'01_MASTER_KODE_WILAYAH'!H$1437:I$1470,2,FALSE),"")</f>
        <v>JAWA TENGAH</v>
      </c>
      <c r="U84" s="348" t="str">
        <f>IF(S84&lt;&gt;"",VLOOKUP(S84,'01_MASTER_KODE_WILAYAH'!D$5:F$1353,3,FALSE),"")</f>
        <v>BANYUMAS</v>
      </c>
      <c r="V84" s="349" t="str">
        <f t="shared" si="34"/>
        <v>2</v>
      </c>
      <c r="W84" s="145" t="e">
        <f t="shared" si="35"/>
        <v>#VALUE!</v>
      </c>
      <c r="X84" s="133" t="e">
        <f>COUNTIFS(A1_Individu_Data_Keadaan_SDMK!A$4:A$149931,M84,A1_Individu_Data_Keadaan_SDMK!R$4:R$149285,"01. Dokter")</f>
        <v>#VALUE!</v>
      </c>
      <c r="Y84" s="122">
        <f t="shared" si="36"/>
        <v>1</v>
      </c>
      <c r="Z84" s="134" t="e">
        <f t="shared" si="37"/>
        <v>#VALUE!</v>
      </c>
      <c r="AA84" s="134" t="e">
        <f t="shared" si="38"/>
        <v>#VALUE!</v>
      </c>
      <c r="AB84" s="133" t="e">
        <f>COUNTIFS(A1_Individu_Data_Keadaan_SDMK!A$4:A$149931,M84,A1_Individu_Data_Keadaan_SDMK!R$4:R$149285,"02. Dokter Gigi")</f>
        <v>#VALUE!</v>
      </c>
      <c r="AC84" s="122">
        <f t="shared" si="39"/>
        <v>1</v>
      </c>
      <c r="AD84" s="134" t="e">
        <f t="shared" si="40"/>
        <v>#VALUE!</v>
      </c>
      <c r="AE84" s="134" t="e">
        <f t="shared" si="41"/>
        <v>#VALUE!</v>
      </c>
      <c r="AF84" s="133" t="e">
        <f>COUNTIFS(A1_Individu_Data_Keadaan_SDMK!A$4:A$149931,M84,A1_Individu_Data_Keadaan_SDMK!Q$4:Q$149285,"03. KEPERAWATAN")</f>
        <v>#VALUE!</v>
      </c>
      <c r="AG84" s="135">
        <f t="shared" si="42"/>
        <v>5</v>
      </c>
      <c r="AH84" s="134" t="e">
        <f t="shared" si="43"/>
        <v>#VALUE!</v>
      </c>
      <c r="AI84" s="134" t="e">
        <f t="shared" si="44"/>
        <v>#VALUE!</v>
      </c>
      <c r="AJ84" s="133" t="e">
        <f>COUNTIFS(A1_Individu_Data_Keadaan_SDMK!A$4:A$149931,M84,A1_Individu_Data_Keadaan_SDMK!Q$4:Q$149285,"04. KEBIDANAN")</f>
        <v>#VALUE!</v>
      </c>
      <c r="AK84" s="135">
        <f t="shared" si="45"/>
        <v>4</v>
      </c>
      <c r="AL84" s="134" t="e">
        <f t="shared" si="46"/>
        <v>#VALUE!</v>
      </c>
      <c r="AM84" s="134" t="e">
        <f t="shared" si="47"/>
        <v>#VALUE!</v>
      </c>
      <c r="AN84" s="133" t="e">
        <f>COUNTIFS(A1_Individu_Data_Keadaan_SDMK!A$4:A$149931,M84,A1_Individu_Data_Keadaan_SDMK!Q$4:Q$149285,"05. KEFARMASIAN")</f>
        <v>#VALUE!</v>
      </c>
      <c r="AO84" s="135">
        <f t="shared" si="48"/>
        <v>1</v>
      </c>
      <c r="AP84" s="134" t="e">
        <f t="shared" si="49"/>
        <v>#VALUE!</v>
      </c>
      <c r="AQ84" s="134" t="e">
        <f t="shared" si="50"/>
        <v>#VALUE!</v>
      </c>
      <c r="AR84" s="133" t="e">
        <f>COUNTIFS(A1_Individu_Data_Keadaan_SDMK!A$4:A$149931,M84,A1_Individu_Data_Keadaan_SDMK!Q$4:Q$149285,"06. KESEHATAN MASYARAKAT")</f>
        <v>#VALUE!</v>
      </c>
      <c r="AS84" s="135">
        <f t="shared" si="51"/>
        <v>1</v>
      </c>
      <c r="AT84" s="134" t="e">
        <f t="shared" si="52"/>
        <v>#VALUE!</v>
      </c>
      <c r="AU84" s="134" t="e">
        <f t="shared" si="53"/>
        <v>#VALUE!</v>
      </c>
      <c r="AV84" s="133" t="e">
        <f>COUNTIFS(A1_Individu_Data_Keadaan_SDMK!A$4:A$149931,M84,A1_Individu_Data_Keadaan_SDMK!Q$4:Q$149285,"07. KESEHATAN LINGKUNGAN")</f>
        <v>#VALUE!</v>
      </c>
      <c r="AW84" s="135">
        <f t="shared" si="54"/>
        <v>1</v>
      </c>
      <c r="AX84" s="134" t="e">
        <f t="shared" si="55"/>
        <v>#VALUE!</v>
      </c>
      <c r="AY84" s="134" t="e">
        <f t="shared" si="56"/>
        <v>#VALUE!</v>
      </c>
      <c r="AZ84" s="133" t="e">
        <f>COUNTIFS(A1_Individu_Data_Keadaan_SDMK!A$4:A$149931,M84,A1_Individu_Data_Keadaan_SDMK!Q$4:Q$149285,"08. GIZI")</f>
        <v>#VALUE!</v>
      </c>
      <c r="BA84" s="135">
        <f t="shared" si="57"/>
        <v>1</v>
      </c>
      <c r="BB84" s="134" t="e">
        <f t="shared" si="58"/>
        <v>#VALUE!</v>
      </c>
      <c r="BC84" s="134" t="e">
        <f t="shared" si="59"/>
        <v>#VALUE!</v>
      </c>
      <c r="BD84" s="133" t="e">
        <f>COUNTIFS(A1_Individu_Data_Keadaan_SDMK!A$4:A$149931,M84,A1_Individu_Data_Keadaan_SDMK!R$4:R$149285,"03. Ahli Teknologi Laboratorium Medik")</f>
        <v>#VALUE!</v>
      </c>
      <c r="BE84" s="135">
        <f t="shared" si="60"/>
        <v>1</v>
      </c>
      <c r="BF84" s="134" t="e">
        <f t="shared" si="61"/>
        <v>#VALUE!</v>
      </c>
      <c r="BG84" s="134" t="e">
        <f t="shared" si="62"/>
        <v>#VALUE!</v>
      </c>
      <c r="BH84" s="139" t="e">
        <f t="shared" si="63"/>
        <v>#VALUE!</v>
      </c>
      <c r="BI84" s="139" t="e">
        <f t="shared" si="64"/>
        <v>#VALUE!</v>
      </c>
    </row>
    <row r="85" spans="13:61" ht="15">
      <c r="M85" s="130" t="s">
        <v>12577</v>
      </c>
      <c r="N85" s="131" t="s">
        <v>12578</v>
      </c>
      <c r="O85" s="128" t="s">
        <v>267</v>
      </c>
      <c r="P85" s="132" t="s">
        <v>9301</v>
      </c>
      <c r="Q85" s="347" t="s">
        <v>12201</v>
      </c>
      <c r="R85" s="128">
        <v>33</v>
      </c>
      <c r="S85" s="129">
        <v>3303</v>
      </c>
      <c r="T85" s="348" t="str">
        <f>IF(R85&lt;&gt;"",VLOOKUP(R85,'01_MASTER_KODE_WILAYAH'!H$1437:I$1470,2,FALSE),"")</f>
        <v>JAWA TENGAH</v>
      </c>
      <c r="U85" s="348" t="str">
        <f>IF(S85&lt;&gt;"",VLOOKUP(S85,'01_MASTER_KODE_WILAYAH'!D$5:F$1353,3,FALSE),"")</f>
        <v>PURBALINGGA</v>
      </c>
      <c r="V85" s="349" t="str">
        <f t="shared" si="34"/>
        <v>2</v>
      </c>
      <c r="W85" s="145" t="e">
        <f t="shared" si="35"/>
        <v>#VALUE!</v>
      </c>
      <c r="X85" s="133" t="e">
        <f>COUNTIFS(A1_Individu_Data_Keadaan_SDMK!A$4:A$149931,M85,A1_Individu_Data_Keadaan_SDMK!R$4:R$149285,"01. Dokter")</f>
        <v>#VALUE!</v>
      </c>
      <c r="Y85" s="122">
        <f t="shared" si="36"/>
        <v>1</v>
      </c>
      <c r="Z85" s="134" t="e">
        <f t="shared" si="37"/>
        <v>#VALUE!</v>
      </c>
      <c r="AA85" s="134" t="e">
        <f t="shared" si="38"/>
        <v>#VALUE!</v>
      </c>
      <c r="AB85" s="133" t="e">
        <f>COUNTIFS(A1_Individu_Data_Keadaan_SDMK!A$4:A$149931,M85,A1_Individu_Data_Keadaan_SDMK!R$4:R$149285,"02. Dokter Gigi")</f>
        <v>#VALUE!</v>
      </c>
      <c r="AC85" s="122">
        <f t="shared" si="39"/>
        <v>1</v>
      </c>
      <c r="AD85" s="134" t="e">
        <f t="shared" si="40"/>
        <v>#VALUE!</v>
      </c>
      <c r="AE85" s="134" t="e">
        <f t="shared" si="41"/>
        <v>#VALUE!</v>
      </c>
      <c r="AF85" s="133" t="e">
        <f>COUNTIFS(A1_Individu_Data_Keadaan_SDMK!A$4:A$149931,M85,A1_Individu_Data_Keadaan_SDMK!Q$4:Q$149285,"03. KEPERAWATAN")</f>
        <v>#VALUE!</v>
      </c>
      <c r="AG85" s="135">
        <f t="shared" si="42"/>
        <v>5</v>
      </c>
      <c r="AH85" s="134" t="e">
        <f t="shared" si="43"/>
        <v>#VALUE!</v>
      </c>
      <c r="AI85" s="134" t="e">
        <f t="shared" si="44"/>
        <v>#VALUE!</v>
      </c>
      <c r="AJ85" s="133" t="e">
        <f>COUNTIFS(A1_Individu_Data_Keadaan_SDMK!A$4:A$149931,M85,A1_Individu_Data_Keadaan_SDMK!Q$4:Q$149285,"04. KEBIDANAN")</f>
        <v>#VALUE!</v>
      </c>
      <c r="AK85" s="135">
        <f t="shared" si="45"/>
        <v>4</v>
      </c>
      <c r="AL85" s="134" t="e">
        <f t="shared" si="46"/>
        <v>#VALUE!</v>
      </c>
      <c r="AM85" s="134" t="e">
        <f t="shared" si="47"/>
        <v>#VALUE!</v>
      </c>
      <c r="AN85" s="133" t="e">
        <f>COUNTIFS(A1_Individu_Data_Keadaan_SDMK!A$4:A$149931,M85,A1_Individu_Data_Keadaan_SDMK!Q$4:Q$149285,"05. KEFARMASIAN")</f>
        <v>#VALUE!</v>
      </c>
      <c r="AO85" s="135">
        <f t="shared" si="48"/>
        <v>1</v>
      </c>
      <c r="AP85" s="134" t="e">
        <f t="shared" si="49"/>
        <v>#VALUE!</v>
      </c>
      <c r="AQ85" s="134" t="e">
        <f t="shared" si="50"/>
        <v>#VALUE!</v>
      </c>
      <c r="AR85" s="133" t="e">
        <f>COUNTIFS(A1_Individu_Data_Keadaan_SDMK!A$4:A$149931,M85,A1_Individu_Data_Keadaan_SDMK!Q$4:Q$149285,"06. KESEHATAN MASYARAKAT")</f>
        <v>#VALUE!</v>
      </c>
      <c r="AS85" s="135">
        <f t="shared" si="51"/>
        <v>1</v>
      </c>
      <c r="AT85" s="134" t="e">
        <f t="shared" si="52"/>
        <v>#VALUE!</v>
      </c>
      <c r="AU85" s="134" t="e">
        <f t="shared" si="53"/>
        <v>#VALUE!</v>
      </c>
      <c r="AV85" s="133" t="e">
        <f>COUNTIFS(A1_Individu_Data_Keadaan_SDMK!A$4:A$149931,M85,A1_Individu_Data_Keadaan_SDMK!Q$4:Q$149285,"07. KESEHATAN LINGKUNGAN")</f>
        <v>#VALUE!</v>
      </c>
      <c r="AW85" s="135">
        <f t="shared" si="54"/>
        <v>1</v>
      </c>
      <c r="AX85" s="134" t="e">
        <f t="shared" si="55"/>
        <v>#VALUE!</v>
      </c>
      <c r="AY85" s="134" t="e">
        <f t="shared" si="56"/>
        <v>#VALUE!</v>
      </c>
      <c r="AZ85" s="133" t="e">
        <f>COUNTIFS(A1_Individu_Data_Keadaan_SDMK!A$4:A$149931,M85,A1_Individu_Data_Keadaan_SDMK!Q$4:Q$149285,"08. GIZI")</f>
        <v>#VALUE!</v>
      </c>
      <c r="BA85" s="135">
        <f t="shared" si="57"/>
        <v>1</v>
      </c>
      <c r="BB85" s="134" t="e">
        <f t="shared" si="58"/>
        <v>#VALUE!</v>
      </c>
      <c r="BC85" s="134" t="e">
        <f t="shared" si="59"/>
        <v>#VALUE!</v>
      </c>
      <c r="BD85" s="133" t="e">
        <f>COUNTIFS(A1_Individu_Data_Keadaan_SDMK!A$4:A$149931,M85,A1_Individu_Data_Keadaan_SDMK!R$4:R$149285,"03. Ahli Teknologi Laboratorium Medik")</f>
        <v>#VALUE!</v>
      </c>
      <c r="BE85" s="135">
        <f t="shared" si="60"/>
        <v>1</v>
      </c>
      <c r="BF85" s="134" t="e">
        <f t="shared" si="61"/>
        <v>#VALUE!</v>
      </c>
      <c r="BG85" s="134" t="e">
        <f t="shared" si="62"/>
        <v>#VALUE!</v>
      </c>
      <c r="BH85" s="139" t="e">
        <f t="shared" si="63"/>
        <v>#VALUE!</v>
      </c>
      <c r="BI85" s="139" t="e">
        <f t="shared" si="64"/>
        <v>#VALUE!</v>
      </c>
    </row>
    <row r="86" spans="13:61" ht="15">
      <c r="M86" s="130" t="s">
        <v>12579</v>
      </c>
      <c r="N86" s="131" t="s">
        <v>12580</v>
      </c>
      <c r="O86" s="128" t="s">
        <v>267</v>
      </c>
      <c r="P86" s="132" t="s">
        <v>9302</v>
      </c>
      <c r="Q86" s="347" t="s">
        <v>12201</v>
      </c>
      <c r="R86" s="128">
        <v>33</v>
      </c>
      <c r="S86" s="129">
        <v>3303</v>
      </c>
      <c r="T86" s="348" t="str">
        <f>IF(R86&lt;&gt;"",VLOOKUP(R86,'01_MASTER_KODE_WILAYAH'!H$1437:I$1470,2,FALSE),"")</f>
        <v>JAWA TENGAH</v>
      </c>
      <c r="U86" s="348" t="str">
        <f>IF(S86&lt;&gt;"",VLOOKUP(S86,'01_MASTER_KODE_WILAYAH'!D$5:F$1353,3,FALSE),"")</f>
        <v>PURBALINGGA</v>
      </c>
      <c r="V86" s="349" t="str">
        <f t="shared" si="34"/>
        <v>1</v>
      </c>
      <c r="W86" s="145" t="e">
        <f t="shared" si="35"/>
        <v>#VALUE!</v>
      </c>
      <c r="X86" s="133" t="e">
        <f>COUNTIFS(A1_Individu_Data_Keadaan_SDMK!A$4:A$149931,M86,A1_Individu_Data_Keadaan_SDMK!R$4:R$149285,"01. Dokter")</f>
        <v>#VALUE!</v>
      </c>
      <c r="Y86" s="122">
        <f t="shared" si="36"/>
        <v>2</v>
      </c>
      <c r="Z86" s="134" t="e">
        <f t="shared" si="37"/>
        <v>#VALUE!</v>
      </c>
      <c r="AA86" s="134" t="e">
        <f t="shared" si="38"/>
        <v>#VALUE!</v>
      </c>
      <c r="AB86" s="133" t="e">
        <f>COUNTIFS(A1_Individu_Data_Keadaan_SDMK!A$4:A$149931,M86,A1_Individu_Data_Keadaan_SDMK!R$4:R$149285,"02. Dokter Gigi")</f>
        <v>#VALUE!</v>
      </c>
      <c r="AC86" s="122">
        <f t="shared" si="39"/>
        <v>1</v>
      </c>
      <c r="AD86" s="134" t="e">
        <f t="shared" si="40"/>
        <v>#VALUE!</v>
      </c>
      <c r="AE86" s="134" t="e">
        <f t="shared" si="41"/>
        <v>#VALUE!</v>
      </c>
      <c r="AF86" s="133" t="e">
        <f>COUNTIFS(A1_Individu_Data_Keadaan_SDMK!A$4:A$149931,M86,A1_Individu_Data_Keadaan_SDMK!Q$4:Q$149285,"03. KEPERAWATAN")</f>
        <v>#VALUE!</v>
      </c>
      <c r="AG86" s="135">
        <f t="shared" si="42"/>
        <v>8</v>
      </c>
      <c r="AH86" s="134" t="e">
        <f t="shared" si="43"/>
        <v>#VALUE!</v>
      </c>
      <c r="AI86" s="134" t="e">
        <f t="shared" si="44"/>
        <v>#VALUE!</v>
      </c>
      <c r="AJ86" s="133" t="e">
        <f>COUNTIFS(A1_Individu_Data_Keadaan_SDMK!A$4:A$149931,M86,A1_Individu_Data_Keadaan_SDMK!Q$4:Q$149285,"04. KEBIDANAN")</f>
        <v>#VALUE!</v>
      </c>
      <c r="AK86" s="135">
        <f t="shared" si="45"/>
        <v>7</v>
      </c>
      <c r="AL86" s="134" t="e">
        <f t="shared" si="46"/>
        <v>#VALUE!</v>
      </c>
      <c r="AM86" s="134" t="e">
        <f t="shared" si="47"/>
        <v>#VALUE!</v>
      </c>
      <c r="AN86" s="133" t="e">
        <f>COUNTIFS(A1_Individu_Data_Keadaan_SDMK!A$4:A$149931,M86,A1_Individu_Data_Keadaan_SDMK!Q$4:Q$149285,"05. KEFARMASIAN")</f>
        <v>#VALUE!</v>
      </c>
      <c r="AO86" s="135">
        <f t="shared" si="48"/>
        <v>1</v>
      </c>
      <c r="AP86" s="134" t="e">
        <f t="shared" si="49"/>
        <v>#VALUE!</v>
      </c>
      <c r="AQ86" s="134" t="e">
        <f t="shared" si="50"/>
        <v>#VALUE!</v>
      </c>
      <c r="AR86" s="133" t="e">
        <f>COUNTIFS(A1_Individu_Data_Keadaan_SDMK!A$4:A$149931,M86,A1_Individu_Data_Keadaan_SDMK!Q$4:Q$149285,"06. KESEHATAN MASYARAKAT")</f>
        <v>#VALUE!</v>
      </c>
      <c r="AS86" s="135">
        <f t="shared" si="51"/>
        <v>1</v>
      </c>
      <c r="AT86" s="134" t="e">
        <f t="shared" si="52"/>
        <v>#VALUE!</v>
      </c>
      <c r="AU86" s="134" t="e">
        <f t="shared" si="53"/>
        <v>#VALUE!</v>
      </c>
      <c r="AV86" s="133" t="e">
        <f>COUNTIFS(A1_Individu_Data_Keadaan_SDMK!A$4:A$149931,M86,A1_Individu_Data_Keadaan_SDMK!Q$4:Q$149285,"07. KESEHATAN LINGKUNGAN")</f>
        <v>#VALUE!</v>
      </c>
      <c r="AW86" s="135">
        <f t="shared" si="54"/>
        <v>1</v>
      </c>
      <c r="AX86" s="134" t="e">
        <f t="shared" si="55"/>
        <v>#VALUE!</v>
      </c>
      <c r="AY86" s="134" t="e">
        <f t="shared" si="56"/>
        <v>#VALUE!</v>
      </c>
      <c r="AZ86" s="133" t="e">
        <f>COUNTIFS(A1_Individu_Data_Keadaan_SDMK!A$4:A$149931,M86,A1_Individu_Data_Keadaan_SDMK!Q$4:Q$149285,"08. GIZI")</f>
        <v>#VALUE!</v>
      </c>
      <c r="BA86" s="135">
        <f t="shared" si="57"/>
        <v>2</v>
      </c>
      <c r="BB86" s="134" t="e">
        <f t="shared" si="58"/>
        <v>#VALUE!</v>
      </c>
      <c r="BC86" s="134" t="e">
        <f t="shared" si="59"/>
        <v>#VALUE!</v>
      </c>
      <c r="BD86" s="133" t="e">
        <f>COUNTIFS(A1_Individu_Data_Keadaan_SDMK!A$4:A$149931,M86,A1_Individu_Data_Keadaan_SDMK!R$4:R$149285,"03. Ahli Teknologi Laboratorium Medik")</f>
        <v>#VALUE!</v>
      </c>
      <c r="BE86" s="135">
        <f t="shared" si="60"/>
        <v>1</v>
      </c>
      <c r="BF86" s="134" t="e">
        <f t="shared" si="61"/>
        <v>#VALUE!</v>
      </c>
      <c r="BG86" s="134" t="e">
        <f t="shared" si="62"/>
        <v>#VALUE!</v>
      </c>
      <c r="BH86" s="139" t="e">
        <f t="shared" si="63"/>
        <v>#VALUE!</v>
      </c>
      <c r="BI86" s="139" t="e">
        <f t="shared" si="64"/>
        <v>#VALUE!</v>
      </c>
    </row>
    <row r="87" spans="13:61" ht="15">
      <c r="M87" s="130" t="s">
        <v>12581</v>
      </c>
      <c r="N87" s="131" t="s">
        <v>12582</v>
      </c>
      <c r="O87" s="128" t="s">
        <v>267</v>
      </c>
      <c r="P87" s="132" t="s">
        <v>9301</v>
      </c>
      <c r="Q87" s="347" t="s">
        <v>12201</v>
      </c>
      <c r="R87" s="128">
        <v>33</v>
      </c>
      <c r="S87" s="129">
        <v>3303</v>
      </c>
      <c r="T87" s="348" t="str">
        <f>IF(R87&lt;&gt;"",VLOOKUP(R87,'01_MASTER_KODE_WILAYAH'!H$1437:I$1470,2,FALSE),"")</f>
        <v>JAWA TENGAH</v>
      </c>
      <c r="U87" s="348" t="str">
        <f>IF(S87&lt;&gt;"",VLOOKUP(S87,'01_MASTER_KODE_WILAYAH'!D$5:F$1353,3,FALSE),"")</f>
        <v>PURBALINGGA</v>
      </c>
      <c r="V87" s="349" t="str">
        <f t="shared" si="34"/>
        <v>2</v>
      </c>
      <c r="W87" s="145" t="e">
        <f t="shared" si="35"/>
        <v>#VALUE!</v>
      </c>
      <c r="X87" s="133" t="e">
        <f>COUNTIFS(A1_Individu_Data_Keadaan_SDMK!A$4:A$149931,M87,A1_Individu_Data_Keadaan_SDMK!R$4:R$149285,"01. Dokter")</f>
        <v>#VALUE!</v>
      </c>
      <c r="Y87" s="122">
        <f t="shared" si="36"/>
        <v>1</v>
      </c>
      <c r="Z87" s="134" t="e">
        <f t="shared" si="37"/>
        <v>#VALUE!</v>
      </c>
      <c r="AA87" s="134" t="e">
        <f t="shared" si="38"/>
        <v>#VALUE!</v>
      </c>
      <c r="AB87" s="133" t="e">
        <f>COUNTIFS(A1_Individu_Data_Keadaan_SDMK!A$4:A$149931,M87,A1_Individu_Data_Keadaan_SDMK!R$4:R$149285,"02. Dokter Gigi")</f>
        <v>#VALUE!</v>
      </c>
      <c r="AC87" s="122">
        <f t="shared" si="39"/>
        <v>1</v>
      </c>
      <c r="AD87" s="134" t="e">
        <f t="shared" si="40"/>
        <v>#VALUE!</v>
      </c>
      <c r="AE87" s="134" t="e">
        <f t="shared" si="41"/>
        <v>#VALUE!</v>
      </c>
      <c r="AF87" s="133" t="e">
        <f>COUNTIFS(A1_Individu_Data_Keadaan_SDMK!A$4:A$149931,M87,A1_Individu_Data_Keadaan_SDMK!Q$4:Q$149285,"03. KEPERAWATAN")</f>
        <v>#VALUE!</v>
      </c>
      <c r="AG87" s="135">
        <f t="shared" si="42"/>
        <v>5</v>
      </c>
      <c r="AH87" s="134" t="e">
        <f t="shared" si="43"/>
        <v>#VALUE!</v>
      </c>
      <c r="AI87" s="134" t="e">
        <f t="shared" si="44"/>
        <v>#VALUE!</v>
      </c>
      <c r="AJ87" s="133" t="e">
        <f>COUNTIFS(A1_Individu_Data_Keadaan_SDMK!A$4:A$149931,M87,A1_Individu_Data_Keadaan_SDMK!Q$4:Q$149285,"04. KEBIDANAN")</f>
        <v>#VALUE!</v>
      </c>
      <c r="AK87" s="135">
        <f t="shared" si="45"/>
        <v>4</v>
      </c>
      <c r="AL87" s="134" t="e">
        <f t="shared" si="46"/>
        <v>#VALUE!</v>
      </c>
      <c r="AM87" s="134" t="e">
        <f t="shared" si="47"/>
        <v>#VALUE!</v>
      </c>
      <c r="AN87" s="133" t="e">
        <f>COUNTIFS(A1_Individu_Data_Keadaan_SDMK!A$4:A$149931,M87,A1_Individu_Data_Keadaan_SDMK!Q$4:Q$149285,"05. KEFARMASIAN")</f>
        <v>#VALUE!</v>
      </c>
      <c r="AO87" s="135">
        <f t="shared" si="48"/>
        <v>1</v>
      </c>
      <c r="AP87" s="134" t="e">
        <f t="shared" si="49"/>
        <v>#VALUE!</v>
      </c>
      <c r="AQ87" s="134" t="e">
        <f t="shared" si="50"/>
        <v>#VALUE!</v>
      </c>
      <c r="AR87" s="133" t="e">
        <f>COUNTIFS(A1_Individu_Data_Keadaan_SDMK!A$4:A$149931,M87,A1_Individu_Data_Keadaan_SDMK!Q$4:Q$149285,"06. KESEHATAN MASYARAKAT")</f>
        <v>#VALUE!</v>
      </c>
      <c r="AS87" s="135">
        <f t="shared" si="51"/>
        <v>1</v>
      </c>
      <c r="AT87" s="134" t="e">
        <f t="shared" si="52"/>
        <v>#VALUE!</v>
      </c>
      <c r="AU87" s="134" t="e">
        <f t="shared" si="53"/>
        <v>#VALUE!</v>
      </c>
      <c r="AV87" s="133" t="e">
        <f>COUNTIFS(A1_Individu_Data_Keadaan_SDMK!A$4:A$149931,M87,A1_Individu_Data_Keadaan_SDMK!Q$4:Q$149285,"07. KESEHATAN LINGKUNGAN")</f>
        <v>#VALUE!</v>
      </c>
      <c r="AW87" s="135">
        <f t="shared" si="54"/>
        <v>1</v>
      </c>
      <c r="AX87" s="134" t="e">
        <f t="shared" si="55"/>
        <v>#VALUE!</v>
      </c>
      <c r="AY87" s="134" t="e">
        <f t="shared" si="56"/>
        <v>#VALUE!</v>
      </c>
      <c r="AZ87" s="133" t="e">
        <f>COUNTIFS(A1_Individu_Data_Keadaan_SDMK!A$4:A$149931,M87,A1_Individu_Data_Keadaan_SDMK!Q$4:Q$149285,"08. GIZI")</f>
        <v>#VALUE!</v>
      </c>
      <c r="BA87" s="135">
        <f t="shared" si="57"/>
        <v>1</v>
      </c>
      <c r="BB87" s="134" t="e">
        <f t="shared" si="58"/>
        <v>#VALUE!</v>
      </c>
      <c r="BC87" s="134" t="e">
        <f t="shared" si="59"/>
        <v>#VALUE!</v>
      </c>
      <c r="BD87" s="133" t="e">
        <f>COUNTIFS(A1_Individu_Data_Keadaan_SDMK!A$4:A$149931,M87,A1_Individu_Data_Keadaan_SDMK!R$4:R$149285,"03. Ahli Teknologi Laboratorium Medik")</f>
        <v>#VALUE!</v>
      </c>
      <c r="BE87" s="135">
        <f t="shared" si="60"/>
        <v>1</v>
      </c>
      <c r="BF87" s="134" t="e">
        <f t="shared" si="61"/>
        <v>#VALUE!</v>
      </c>
      <c r="BG87" s="134" t="e">
        <f t="shared" si="62"/>
        <v>#VALUE!</v>
      </c>
      <c r="BH87" s="139" t="e">
        <f t="shared" si="63"/>
        <v>#VALUE!</v>
      </c>
      <c r="BI87" s="139" t="e">
        <f t="shared" si="64"/>
        <v>#VALUE!</v>
      </c>
    </row>
    <row r="88" spans="13:61" ht="15">
      <c r="M88" s="130" t="s">
        <v>12583</v>
      </c>
      <c r="N88" s="131" t="s">
        <v>12584</v>
      </c>
      <c r="O88" s="128" t="s">
        <v>267</v>
      </c>
      <c r="P88" s="132" t="s">
        <v>9302</v>
      </c>
      <c r="Q88" s="347" t="s">
        <v>12201</v>
      </c>
      <c r="R88" s="128">
        <v>33</v>
      </c>
      <c r="S88" s="129">
        <v>3303</v>
      </c>
      <c r="T88" s="348" t="str">
        <f>IF(R88&lt;&gt;"",VLOOKUP(R88,'01_MASTER_KODE_WILAYAH'!H$1437:I$1470,2,FALSE),"")</f>
        <v>JAWA TENGAH</v>
      </c>
      <c r="U88" s="348" t="str">
        <f>IF(S88&lt;&gt;"",VLOOKUP(S88,'01_MASTER_KODE_WILAYAH'!D$5:F$1353,3,FALSE),"")</f>
        <v>PURBALINGGA</v>
      </c>
      <c r="V88" s="349" t="str">
        <f t="shared" si="34"/>
        <v>1</v>
      </c>
      <c r="W88" s="145" t="e">
        <f t="shared" si="35"/>
        <v>#VALUE!</v>
      </c>
      <c r="X88" s="133" t="e">
        <f>COUNTIFS(A1_Individu_Data_Keadaan_SDMK!A$4:A$149931,M88,A1_Individu_Data_Keadaan_SDMK!R$4:R$149285,"01. Dokter")</f>
        <v>#VALUE!</v>
      </c>
      <c r="Y88" s="122">
        <f t="shared" si="36"/>
        <v>2</v>
      </c>
      <c r="Z88" s="134" t="e">
        <f t="shared" si="37"/>
        <v>#VALUE!</v>
      </c>
      <c r="AA88" s="134" t="e">
        <f t="shared" si="38"/>
        <v>#VALUE!</v>
      </c>
      <c r="AB88" s="133" t="e">
        <f>COUNTIFS(A1_Individu_Data_Keadaan_SDMK!A$4:A$149931,M88,A1_Individu_Data_Keadaan_SDMK!R$4:R$149285,"02. Dokter Gigi")</f>
        <v>#VALUE!</v>
      </c>
      <c r="AC88" s="122">
        <f t="shared" si="39"/>
        <v>1</v>
      </c>
      <c r="AD88" s="134" t="e">
        <f t="shared" si="40"/>
        <v>#VALUE!</v>
      </c>
      <c r="AE88" s="134" t="e">
        <f t="shared" si="41"/>
        <v>#VALUE!</v>
      </c>
      <c r="AF88" s="133" t="e">
        <f>COUNTIFS(A1_Individu_Data_Keadaan_SDMK!A$4:A$149931,M88,A1_Individu_Data_Keadaan_SDMK!Q$4:Q$149285,"03. KEPERAWATAN")</f>
        <v>#VALUE!</v>
      </c>
      <c r="AG88" s="135">
        <f t="shared" si="42"/>
        <v>8</v>
      </c>
      <c r="AH88" s="134" t="e">
        <f t="shared" si="43"/>
        <v>#VALUE!</v>
      </c>
      <c r="AI88" s="134" t="e">
        <f t="shared" si="44"/>
        <v>#VALUE!</v>
      </c>
      <c r="AJ88" s="133" t="e">
        <f>COUNTIFS(A1_Individu_Data_Keadaan_SDMK!A$4:A$149931,M88,A1_Individu_Data_Keadaan_SDMK!Q$4:Q$149285,"04. KEBIDANAN")</f>
        <v>#VALUE!</v>
      </c>
      <c r="AK88" s="135">
        <f t="shared" si="45"/>
        <v>7</v>
      </c>
      <c r="AL88" s="134" t="e">
        <f t="shared" si="46"/>
        <v>#VALUE!</v>
      </c>
      <c r="AM88" s="134" t="e">
        <f t="shared" si="47"/>
        <v>#VALUE!</v>
      </c>
      <c r="AN88" s="133" t="e">
        <f>COUNTIFS(A1_Individu_Data_Keadaan_SDMK!A$4:A$149931,M88,A1_Individu_Data_Keadaan_SDMK!Q$4:Q$149285,"05. KEFARMASIAN")</f>
        <v>#VALUE!</v>
      </c>
      <c r="AO88" s="135">
        <f t="shared" si="48"/>
        <v>1</v>
      </c>
      <c r="AP88" s="134" t="e">
        <f t="shared" si="49"/>
        <v>#VALUE!</v>
      </c>
      <c r="AQ88" s="134" t="e">
        <f t="shared" si="50"/>
        <v>#VALUE!</v>
      </c>
      <c r="AR88" s="133" t="e">
        <f>COUNTIFS(A1_Individu_Data_Keadaan_SDMK!A$4:A$149931,M88,A1_Individu_Data_Keadaan_SDMK!Q$4:Q$149285,"06. KESEHATAN MASYARAKAT")</f>
        <v>#VALUE!</v>
      </c>
      <c r="AS88" s="135">
        <f t="shared" si="51"/>
        <v>1</v>
      </c>
      <c r="AT88" s="134" t="e">
        <f t="shared" si="52"/>
        <v>#VALUE!</v>
      </c>
      <c r="AU88" s="134" t="e">
        <f t="shared" si="53"/>
        <v>#VALUE!</v>
      </c>
      <c r="AV88" s="133" t="e">
        <f>COUNTIFS(A1_Individu_Data_Keadaan_SDMK!A$4:A$149931,M88,A1_Individu_Data_Keadaan_SDMK!Q$4:Q$149285,"07. KESEHATAN LINGKUNGAN")</f>
        <v>#VALUE!</v>
      </c>
      <c r="AW88" s="135">
        <f t="shared" si="54"/>
        <v>1</v>
      </c>
      <c r="AX88" s="134" t="e">
        <f t="shared" si="55"/>
        <v>#VALUE!</v>
      </c>
      <c r="AY88" s="134" t="e">
        <f t="shared" si="56"/>
        <v>#VALUE!</v>
      </c>
      <c r="AZ88" s="133" t="e">
        <f>COUNTIFS(A1_Individu_Data_Keadaan_SDMK!A$4:A$149931,M88,A1_Individu_Data_Keadaan_SDMK!Q$4:Q$149285,"08. GIZI")</f>
        <v>#VALUE!</v>
      </c>
      <c r="BA88" s="135">
        <f t="shared" si="57"/>
        <v>2</v>
      </c>
      <c r="BB88" s="134" t="e">
        <f t="shared" si="58"/>
        <v>#VALUE!</v>
      </c>
      <c r="BC88" s="134" t="e">
        <f t="shared" si="59"/>
        <v>#VALUE!</v>
      </c>
      <c r="BD88" s="133" t="e">
        <f>COUNTIFS(A1_Individu_Data_Keadaan_SDMK!A$4:A$149931,M88,A1_Individu_Data_Keadaan_SDMK!R$4:R$149285,"03. Ahli Teknologi Laboratorium Medik")</f>
        <v>#VALUE!</v>
      </c>
      <c r="BE88" s="135">
        <f t="shared" si="60"/>
        <v>1</v>
      </c>
      <c r="BF88" s="134" t="e">
        <f t="shared" si="61"/>
        <v>#VALUE!</v>
      </c>
      <c r="BG88" s="134" t="e">
        <f t="shared" si="62"/>
        <v>#VALUE!</v>
      </c>
      <c r="BH88" s="139" t="e">
        <f t="shared" si="63"/>
        <v>#VALUE!</v>
      </c>
      <c r="BI88" s="139" t="e">
        <f t="shared" si="64"/>
        <v>#VALUE!</v>
      </c>
    </row>
    <row r="89" spans="13:61" ht="15">
      <c r="M89" s="130" t="s">
        <v>12585</v>
      </c>
      <c r="N89" s="131" t="s">
        <v>12586</v>
      </c>
      <c r="O89" s="128" t="s">
        <v>267</v>
      </c>
      <c r="P89" s="132" t="s">
        <v>9301</v>
      </c>
      <c r="Q89" s="347" t="s">
        <v>12201</v>
      </c>
      <c r="R89" s="128">
        <v>33</v>
      </c>
      <c r="S89" s="129">
        <v>3303</v>
      </c>
      <c r="T89" s="348" t="str">
        <f>IF(R89&lt;&gt;"",VLOOKUP(R89,'01_MASTER_KODE_WILAYAH'!H$1437:I$1470,2,FALSE),"")</f>
        <v>JAWA TENGAH</v>
      </c>
      <c r="U89" s="348" t="str">
        <f>IF(S89&lt;&gt;"",VLOOKUP(S89,'01_MASTER_KODE_WILAYAH'!D$5:F$1353,3,FALSE),"")</f>
        <v>PURBALINGGA</v>
      </c>
      <c r="V89" s="349" t="str">
        <f t="shared" si="34"/>
        <v>2</v>
      </c>
      <c r="W89" s="145" t="e">
        <f t="shared" si="35"/>
        <v>#VALUE!</v>
      </c>
      <c r="X89" s="133" t="e">
        <f>COUNTIFS(A1_Individu_Data_Keadaan_SDMK!A$4:A$149931,M89,A1_Individu_Data_Keadaan_SDMK!R$4:R$149285,"01. Dokter")</f>
        <v>#VALUE!</v>
      </c>
      <c r="Y89" s="122">
        <f t="shared" si="36"/>
        <v>1</v>
      </c>
      <c r="Z89" s="134" t="e">
        <f t="shared" si="37"/>
        <v>#VALUE!</v>
      </c>
      <c r="AA89" s="134" t="e">
        <f t="shared" si="38"/>
        <v>#VALUE!</v>
      </c>
      <c r="AB89" s="133" t="e">
        <f>COUNTIFS(A1_Individu_Data_Keadaan_SDMK!A$4:A$149931,M89,A1_Individu_Data_Keadaan_SDMK!R$4:R$149285,"02. Dokter Gigi")</f>
        <v>#VALUE!</v>
      </c>
      <c r="AC89" s="122">
        <f t="shared" si="39"/>
        <v>1</v>
      </c>
      <c r="AD89" s="134" t="e">
        <f t="shared" si="40"/>
        <v>#VALUE!</v>
      </c>
      <c r="AE89" s="134" t="e">
        <f t="shared" si="41"/>
        <v>#VALUE!</v>
      </c>
      <c r="AF89" s="133" t="e">
        <f>COUNTIFS(A1_Individu_Data_Keadaan_SDMK!A$4:A$149931,M89,A1_Individu_Data_Keadaan_SDMK!Q$4:Q$149285,"03. KEPERAWATAN")</f>
        <v>#VALUE!</v>
      </c>
      <c r="AG89" s="135">
        <f t="shared" si="42"/>
        <v>5</v>
      </c>
      <c r="AH89" s="134" t="e">
        <f t="shared" si="43"/>
        <v>#VALUE!</v>
      </c>
      <c r="AI89" s="134" t="e">
        <f t="shared" si="44"/>
        <v>#VALUE!</v>
      </c>
      <c r="AJ89" s="133" t="e">
        <f>COUNTIFS(A1_Individu_Data_Keadaan_SDMK!A$4:A$149931,M89,A1_Individu_Data_Keadaan_SDMK!Q$4:Q$149285,"04. KEBIDANAN")</f>
        <v>#VALUE!</v>
      </c>
      <c r="AK89" s="135">
        <f t="shared" si="45"/>
        <v>4</v>
      </c>
      <c r="AL89" s="134" t="e">
        <f t="shared" si="46"/>
        <v>#VALUE!</v>
      </c>
      <c r="AM89" s="134" t="e">
        <f t="shared" si="47"/>
        <v>#VALUE!</v>
      </c>
      <c r="AN89" s="133" t="e">
        <f>COUNTIFS(A1_Individu_Data_Keadaan_SDMK!A$4:A$149931,M89,A1_Individu_Data_Keadaan_SDMK!Q$4:Q$149285,"05. KEFARMASIAN")</f>
        <v>#VALUE!</v>
      </c>
      <c r="AO89" s="135">
        <f t="shared" si="48"/>
        <v>1</v>
      </c>
      <c r="AP89" s="134" t="e">
        <f t="shared" si="49"/>
        <v>#VALUE!</v>
      </c>
      <c r="AQ89" s="134" t="e">
        <f t="shared" si="50"/>
        <v>#VALUE!</v>
      </c>
      <c r="AR89" s="133" t="e">
        <f>COUNTIFS(A1_Individu_Data_Keadaan_SDMK!A$4:A$149931,M89,A1_Individu_Data_Keadaan_SDMK!Q$4:Q$149285,"06. KESEHATAN MASYARAKAT")</f>
        <v>#VALUE!</v>
      </c>
      <c r="AS89" s="135">
        <f t="shared" si="51"/>
        <v>1</v>
      </c>
      <c r="AT89" s="134" t="e">
        <f t="shared" si="52"/>
        <v>#VALUE!</v>
      </c>
      <c r="AU89" s="134" t="e">
        <f t="shared" si="53"/>
        <v>#VALUE!</v>
      </c>
      <c r="AV89" s="133" t="e">
        <f>COUNTIFS(A1_Individu_Data_Keadaan_SDMK!A$4:A$149931,M89,A1_Individu_Data_Keadaan_SDMK!Q$4:Q$149285,"07. KESEHATAN LINGKUNGAN")</f>
        <v>#VALUE!</v>
      </c>
      <c r="AW89" s="135">
        <f t="shared" si="54"/>
        <v>1</v>
      </c>
      <c r="AX89" s="134" t="e">
        <f t="shared" si="55"/>
        <v>#VALUE!</v>
      </c>
      <c r="AY89" s="134" t="e">
        <f t="shared" si="56"/>
        <v>#VALUE!</v>
      </c>
      <c r="AZ89" s="133" t="e">
        <f>COUNTIFS(A1_Individu_Data_Keadaan_SDMK!A$4:A$149931,M89,A1_Individu_Data_Keadaan_SDMK!Q$4:Q$149285,"08. GIZI")</f>
        <v>#VALUE!</v>
      </c>
      <c r="BA89" s="135">
        <f t="shared" si="57"/>
        <v>1</v>
      </c>
      <c r="BB89" s="134" t="e">
        <f t="shared" si="58"/>
        <v>#VALUE!</v>
      </c>
      <c r="BC89" s="134" t="e">
        <f t="shared" si="59"/>
        <v>#VALUE!</v>
      </c>
      <c r="BD89" s="133" t="e">
        <f>COUNTIFS(A1_Individu_Data_Keadaan_SDMK!A$4:A$149931,M89,A1_Individu_Data_Keadaan_SDMK!R$4:R$149285,"03. Ahli Teknologi Laboratorium Medik")</f>
        <v>#VALUE!</v>
      </c>
      <c r="BE89" s="135">
        <f t="shared" si="60"/>
        <v>1</v>
      </c>
      <c r="BF89" s="134" t="e">
        <f t="shared" si="61"/>
        <v>#VALUE!</v>
      </c>
      <c r="BG89" s="134" t="e">
        <f t="shared" si="62"/>
        <v>#VALUE!</v>
      </c>
      <c r="BH89" s="139" t="e">
        <f t="shared" si="63"/>
        <v>#VALUE!</v>
      </c>
      <c r="BI89" s="139" t="e">
        <f t="shared" si="64"/>
        <v>#VALUE!</v>
      </c>
    </row>
    <row r="90" spans="13:61" ht="15">
      <c r="M90" s="130" t="s">
        <v>12587</v>
      </c>
      <c r="N90" s="131" t="s">
        <v>12588</v>
      </c>
      <c r="O90" s="128" t="s">
        <v>267</v>
      </c>
      <c r="P90" s="132" t="s">
        <v>9301</v>
      </c>
      <c r="Q90" s="347" t="s">
        <v>12201</v>
      </c>
      <c r="R90" s="128">
        <v>33</v>
      </c>
      <c r="S90" s="129">
        <v>3303</v>
      </c>
      <c r="T90" s="348" t="str">
        <f>IF(R90&lt;&gt;"",VLOOKUP(R90,'01_MASTER_KODE_WILAYAH'!H$1437:I$1470,2,FALSE),"")</f>
        <v>JAWA TENGAH</v>
      </c>
      <c r="U90" s="348" t="str">
        <f>IF(S90&lt;&gt;"",VLOOKUP(S90,'01_MASTER_KODE_WILAYAH'!D$5:F$1353,3,FALSE),"")</f>
        <v>PURBALINGGA</v>
      </c>
      <c r="V90" s="349" t="str">
        <f t="shared" si="34"/>
        <v>2</v>
      </c>
      <c r="W90" s="145" t="e">
        <f t="shared" si="35"/>
        <v>#VALUE!</v>
      </c>
      <c r="X90" s="133" t="e">
        <f>COUNTIFS(A1_Individu_Data_Keadaan_SDMK!A$4:A$149931,M90,A1_Individu_Data_Keadaan_SDMK!R$4:R$149285,"01. Dokter")</f>
        <v>#VALUE!</v>
      </c>
      <c r="Y90" s="122">
        <f t="shared" si="36"/>
        <v>1</v>
      </c>
      <c r="Z90" s="134" t="e">
        <f t="shared" si="37"/>
        <v>#VALUE!</v>
      </c>
      <c r="AA90" s="134" t="e">
        <f t="shared" si="38"/>
        <v>#VALUE!</v>
      </c>
      <c r="AB90" s="133" t="e">
        <f>COUNTIFS(A1_Individu_Data_Keadaan_SDMK!A$4:A$149931,M90,A1_Individu_Data_Keadaan_SDMK!R$4:R$149285,"02. Dokter Gigi")</f>
        <v>#VALUE!</v>
      </c>
      <c r="AC90" s="122">
        <f t="shared" si="39"/>
        <v>1</v>
      </c>
      <c r="AD90" s="134" t="e">
        <f t="shared" si="40"/>
        <v>#VALUE!</v>
      </c>
      <c r="AE90" s="134" t="e">
        <f t="shared" si="41"/>
        <v>#VALUE!</v>
      </c>
      <c r="AF90" s="133" t="e">
        <f>COUNTIFS(A1_Individu_Data_Keadaan_SDMK!A$4:A$149931,M90,A1_Individu_Data_Keadaan_SDMK!Q$4:Q$149285,"03. KEPERAWATAN")</f>
        <v>#VALUE!</v>
      </c>
      <c r="AG90" s="135">
        <f t="shared" si="42"/>
        <v>5</v>
      </c>
      <c r="AH90" s="134" t="e">
        <f t="shared" si="43"/>
        <v>#VALUE!</v>
      </c>
      <c r="AI90" s="134" t="e">
        <f t="shared" si="44"/>
        <v>#VALUE!</v>
      </c>
      <c r="AJ90" s="133" t="e">
        <f>COUNTIFS(A1_Individu_Data_Keadaan_SDMK!A$4:A$149931,M90,A1_Individu_Data_Keadaan_SDMK!Q$4:Q$149285,"04. KEBIDANAN")</f>
        <v>#VALUE!</v>
      </c>
      <c r="AK90" s="135">
        <f t="shared" si="45"/>
        <v>4</v>
      </c>
      <c r="AL90" s="134" t="e">
        <f t="shared" si="46"/>
        <v>#VALUE!</v>
      </c>
      <c r="AM90" s="134" t="e">
        <f t="shared" si="47"/>
        <v>#VALUE!</v>
      </c>
      <c r="AN90" s="133" t="e">
        <f>COUNTIFS(A1_Individu_Data_Keadaan_SDMK!A$4:A$149931,M90,A1_Individu_Data_Keadaan_SDMK!Q$4:Q$149285,"05. KEFARMASIAN")</f>
        <v>#VALUE!</v>
      </c>
      <c r="AO90" s="135">
        <f t="shared" si="48"/>
        <v>1</v>
      </c>
      <c r="AP90" s="134" t="e">
        <f t="shared" si="49"/>
        <v>#VALUE!</v>
      </c>
      <c r="AQ90" s="134" t="e">
        <f t="shared" si="50"/>
        <v>#VALUE!</v>
      </c>
      <c r="AR90" s="133" t="e">
        <f>COUNTIFS(A1_Individu_Data_Keadaan_SDMK!A$4:A$149931,M90,A1_Individu_Data_Keadaan_SDMK!Q$4:Q$149285,"06. KESEHATAN MASYARAKAT")</f>
        <v>#VALUE!</v>
      </c>
      <c r="AS90" s="135">
        <f t="shared" si="51"/>
        <v>1</v>
      </c>
      <c r="AT90" s="134" t="e">
        <f t="shared" si="52"/>
        <v>#VALUE!</v>
      </c>
      <c r="AU90" s="134" t="e">
        <f t="shared" si="53"/>
        <v>#VALUE!</v>
      </c>
      <c r="AV90" s="133" t="e">
        <f>COUNTIFS(A1_Individu_Data_Keadaan_SDMK!A$4:A$149931,M90,A1_Individu_Data_Keadaan_SDMK!Q$4:Q$149285,"07. KESEHATAN LINGKUNGAN")</f>
        <v>#VALUE!</v>
      </c>
      <c r="AW90" s="135">
        <f t="shared" si="54"/>
        <v>1</v>
      </c>
      <c r="AX90" s="134" t="e">
        <f t="shared" si="55"/>
        <v>#VALUE!</v>
      </c>
      <c r="AY90" s="134" t="e">
        <f t="shared" si="56"/>
        <v>#VALUE!</v>
      </c>
      <c r="AZ90" s="133" t="e">
        <f>COUNTIFS(A1_Individu_Data_Keadaan_SDMK!A$4:A$149931,M90,A1_Individu_Data_Keadaan_SDMK!Q$4:Q$149285,"08. GIZI")</f>
        <v>#VALUE!</v>
      </c>
      <c r="BA90" s="135">
        <f t="shared" si="57"/>
        <v>1</v>
      </c>
      <c r="BB90" s="134" t="e">
        <f t="shared" si="58"/>
        <v>#VALUE!</v>
      </c>
      <c r="BC90" s="134" t="e">
        <f t="shared" si="59"/>
        <v>#VALUE!</v>
      </c>
      <c r="BD90" s="133" t="e">
        <f>COUNTIFS(A1_Individu_Data_Keadaan_SDMK!A$4:A$149931,M90,A1_Individu_Data_Keadaan_SDMK!R$4:R$149285,"03. Ahli Teknologi Laboratorium Medik")</f>
        <v>#VALUE!</v>
      </c>
      <c r="BE90" s="135">
        <f t="shared" si="60"/>
        <v>1</v>
      </c>
      <c r="BF90" s="134" t="e">
        <f t="shared" si="61"/>
        <v>#VALUE!</v>
      </c>
      <c r="BG90" s="134" t="e">
        <f t="shared" si="62"/>
        <v>#VALUE!</v>
      </c>
      <c r="BH90" s="139" t="e">
        <f t="shared" si="63"/>
        <v>#VALUE!</v>
      </c>
      <c r="BI90" s="139" t="e">
        <f t="shared" si="64"/>
        <v>#VALUE!</v>
      </c>
    </row>
    <row r="91" spans="13:61" ht="15">
      <c r="M91" s="130" t="s">
        <v>12589</v>
      </c>
      <c r="N91" s="131" t="s">
        <v>12590</v>
      </c>
      <c r="O91" s="128" t="s">
        <v>267</v>
      </c>
      <c r="P91" s="132" t="s">
        <v>9301</v>
      </c>
      <c r="Q91" s="347" t="s">
        <v>12201</v>
      </c>
      <c r="R91" s="128">
        <v>33</v>
      </c>
      <c r="S91" s="129">
        <v>3303</v>
      </c>
      <c r="T91" s="348" t="str">
        <f>IF(R91&lt;&gt;"",VLOOKUP(R91,'01_MASTER_KODE_WILAYAH'!H$1437:I$1470,2,FALSE),"")</f>
        <v>JAWA TENGAH</v>
      </c>
      <c r="U91" s="348" t="str">
        <f>IF(S91&lt;&gt;"",VLOOKUP(S91,'01_MASTER_KODE_WILAYAH'!D$5:F$1353,3,FALSE),"")</f>
        <v>PURBALINGGA</v>
      </c>
      <c r="V91" s="349" t="str">
        <f t="shared" si="34"/>
        <v>2</v>
      </c>
      <c r="W91" s="145" t="e">
        <f t="shared" si="35"/>
        <v>#VALUE!</v>
      </c>
      <c r="X91" s="133" t="e">
        <f>COUNTIFS(A1_Individu_Data_Keadaan_SDMK!A$4:A$149931,M91,A1_Individu_Data_Keadaan_SDMK!R$4:R$149285,"01. Dokter")</f>
        <v>#VALUE!</v>
      </c>
      <c r="Y91" s="122">
        <f t="shared" si="36"/>
        <v>1</v>
      </c>
      <c r="Z91" s="134" t="e">
        <f t="shared" si="37"/>
        <v>#VALUE!</v>
      </c>
      <c r="AA91" s="134" t="e">
        <f t="shared" si="38"/>
        <v>#VALUE!</v>
      </c>
      <c r="AB91" s="133" t="e">
        <f>COUNTIFS(A1_Individu_Data_Keadaan_SDMK!A$4:A$149931,M91,A1_Individu_Data_Keadaan_SDMK!R$4:R$149285,"02. Dokter Gigi")</f>
        <v>#VALUE!</v>
      </c>
      <c r="AC91" s="122">
        <f t="shared" si="39"/>
        <v>1</v>
      </c>
      <c r="AD91" s="134" t="e">
        <f t="shared" si="40"/>
        <v>#VALUE!</v>
      </c>
      <c r="AE91" s="134" t="e">
        <f t="shared" si="41"/>
        <v>#VALUE!</v>
      </c>
      <c r="AF91" s="133" t="e">
        <f>COUNTIFS(A1_Individu_Data_Keadaan_SDMK!A$4:A$149931,M91,A1_Individu_Data_Keadaan_SDMK!Q$4:Q$149285,"03. KEPERAWATAN")</f>
        <v>#VALUE!</v>
      </c>
      <c r="AG91" s="135">
        <f t="shared" si="42"/>
        <v>5</v>
      </c>
      <c r="AH91" s="134" t="e">
        <f t="shared" si="43"/>
        <v>#VALUE!</v>
      </c>
      <c r="AI91" s="134" t="e">
        <f t="shared" si="44"/>
        <v>#VALUE!</v>
      </c>
      <c r="AJ91" s="133" t="e">
        <f>COUNTIFS(A1_Individu_Data_Keadaan_SDMK!A$4:A$149931,M91,A1_Individu_Data_Keadaan_SDMK!Q$4:Q$149285,"04. KEBIDANAN")</f>
        <v>#VALUE!</v>
      </c>
      <c r="AK91" s="135">
        <f t="shared" si="45"/>
        <v>4</v>
      </c>
      <c r="AL91" s="134" t="e">
        <f t="shared" si="46"/>
        <v>#VALUE!</v>
      </c>
      <c r="AM91" s="134" t="e">
        <f t="shared" si="47"/>
        <v>#VALUE!</v>
      </c>
      <c r="AN91" s="133" t="e">
        <f>COUNTIFS(A1_Individu_Data_Keadaan_SDMK!A$4:A$149931,M91,A1_Individu_Data_Keadaan_SDMK!Q$4:Q$149285,"05. KEFARMASIAN")</f>
        <v>#VALUE!</v>
      </c>
      <c r="AO91" s="135">
        <f t="shared" si="48"/>
        <v>1</v>
      </c>
      <c r="AP91" s="134" t="e">
        <f t="shared" si="49"/>
        <v>#VALUE!</v>
      </c>
      <c r="AQ91" s="134" t="e">
        <f t="shared" si="50"/>
        <v>#VALUE!</v>
      </c>
      <c r="AR91" s="133" t="e">
        <f>COUNTIFS(A1_Individu_Data_Keadaan_SDMK!A$4:A$149931,M91,A1_Individu_Data_Keadaan_SDMK!Q$4:Q$149285,"06. KESEHATAN MASYARAKAT")</f>
        <v>#VALUE!</v>
      </c>
      <c r="AS91" s="135">
        <f t="shared" si="51"/>
        <v>1</v>
      </c>
      <c r="AT91" s="134" t="e">
        <f t="shared" si="52"/>
        <v>#VALUE!</v>
      </c>
      <c r="AU91" s="134" t="e">
        <f t="shared" si="53"/>
        <v>#VALUE!</v>
      </c>
      <c r="AV91" s="133" t="e">
        <f>COUNTIFS(A1_Individu_Data_Keadaan_SDMK!A$4:A$149931,M91,A1_Individu_Data_Keadaan_SDMK!Q$4:Q$149285,"07. KESEHATAN LINGKUNGAN")</f>
        <v>#VALUE!</v>
      </c>
      <c r="AW91" s="135">
        <f t="shared" si="54"/>
        <v>1</v>
      </c>
      <c r="AX91" s="134" t="e">
        <f t="shared" si="55"/>
        <v>#VALUE!</v>
      </c>
      <c r="AY91" s="134" t="e">
        <f t="shared" si="56"/>
        <v>#VALUE!</v>
      </c>
      <c r="AZ91" s="133" t="e">
        <f>COUNTIFS(A1_Individu_Data_Keadaan_SDMK!A$4:A$149931,M91,A1_Individu_Data_Keadaan_SDMK!Q$4:Q$149285,"08. GIZI")</f>
        <v>#VALUE!</v>
      </c>
      <c r="BA91" s="135">
        <f t="shared" si="57"/>
        <v>1</v>
      </c>
      <c r="BB91" s="134" t="e">
        <f t="shared" si="58"/>
        <v>#VALUE!</v>
      </c>
      <c r="BC91" s="134" t="e">
        <f t="shared" si="59"/>
        <v>#VALUE!</v>
      </c>
      <c r="BD91" s="133" t="e">
        <f>COUNTIFS(A1_Individu_Data_Keadaan_SDMK!A$4:A$149931,M91,A1_Individu_Data_Keadaan_SDMK!R$4:R$149285,"03. Ahli Teknologi Laboratorium Medik")</f>
        <v>#VALUE!</v>
      </c>
      <c r="BE91" s="135">
        <f t="shared" si="60"/>
        <v>1</v>
      </c>
      <c r="BF91" s="134" t="e">
        <f t="shared" si="61"/>
        <v>#VALUE!</v>
      </c>
      <c r="BG91" s="134" t="e">
        <f t="shared" si="62"/>
        <v>#VALUE!</v>
      </c>
      <c r="BH91" s="139" t="e">
        <f t="shared" si="63"/>
        <v>#VALUE!</v>
      </c>
      <c r="BI91" s="139" t="e">
        <f t="shared" si="64"/>
        <v>#VALUE!</v>
      </c>
    </row>
    <row r="92" spans="13:61" ht="15">
      <c r="M92" s="130" t="s">
        <v>12591</v>
      </c>
      <c r="N92" s="131" t="s">
        <v>11891</v>
      </c>
      <c r="O92" s="128" t="s">
        <v>267</v>
      </c>
      <c r="P92" s="132" t="s">
        <v>9301</v>
      </c>
      <c r="Q92" s="347" t="s">
        <v>12201</v>
      </c>
      <c r="R92" s="128">
        <v>33</v>
      </c>
      <c r="S92" s="129">
        <v>3303</v>
      </c>
      <c r="T92" s="348" t="str">
        <f>IF(R92&lt;&gt;"",VLOOKUP(R92,'01_MASTER_KODE_WILAYAH'!H$1437:I$1470,2,FALSE),"")</f>
        <v>JAWA TENGAH</v>
      </c>
      <c r="U92" s="348" t="str">
        <f>IF(S92&lt;&gt;"",VLOOKUP(S92,'01_MASTER_KODE_WILAYAH'!D$5:F$1353,3,FALSE),"")</f>
        <v>PURBALINGGA</v>
      </c>
      <c r="V92" s="349" t="str">
        <f t="shared" si="34"/>
        <v>2</v>
      </c>
      <c r="W92" s="145" t="e">
        <f t="shared" si="35"/>
        <v>#VALUE!</v>
      </c>
      <c r="X92" s="133" t="e">
        <f>COUNTIFS(A1_Individu_Data_Keadaan_SDMK!A$4:A$149931,M92,A1_Individu_Data_Keadaan_SDMK!R$4:R$149285,"01. Dokter")</f>
        <v>#VALUE!</v>
      </c>
      <c r="Y92" s="122">
        <f t="shared" si="36"/>
        <v>1</v>
      </c>
      <c r="Z92" s="134" t="e">
        <f t="shared" si="37"/>
        <v>#VALUE!</v>
      </c>
      <c r="AA92" s="134" t="e">
        <f t="shared" si="38"/>
        <v>#VALUE!</v>
      </c>
      <c r="AB92" s="133" t="e">
        <f>COUNTIFS(A1_Individu_Data_Keadaan_SDMK!A$4:A$149931,M92,A1_Individu_Data_Keadaan_SDMK!R$4:R$149285,"02. Dokter Gigi")</f>
        <v>#VALUE!</v>
      </c>
      <c r="AC92" s="122">
        <f t="shared" si="39"/>
        <v>1</v>
      </c>
      <c r="AD92" s="134" t="e">
        <f t="shared" si="40"/>
        <v>#VALUE!</v>
      </c>
      <c r="AE92" s="134" t="e">
        <f t="shared" si="41"/>
        <v>#VALUE!</v>
      </c>
      <c r="AF92" s="133" t="e">
        <f>COUNTIFS(A1_Individu_Data_Keadaan_SDMK!A$4:A$149931,M92,A1_Individu_Data_Keadaan_SDMK!Q$4:Q$149285,"03. KEPERAWATAN")</f>
        <v>#VALUE!</v>
      </c>
      <c r="AG92" s="135">
        <f t="shared" si="42"/>
        <v>5</v>
      </c>
      <c r="AH92" s="134" t="e">
        <f t="shared" si="43"/>
        <v>#VALUE!</v>
      </c>
      <c r="AI92" s="134" t="e">
        <f t="shared" si="44"/>
        <v>#VALUE!</v>
      </c>
      <c r="AJ92" s="133" t="e">
        <f>COUNTIFS(A1_Individu_Data_Keadaan_SDMK!A$4:A$149931,M92,A1_Individu_Data_Keadaan_SDMK!Q$4:Q$149285,"04. KEBIDANAN")</f>
        <v>#VALUE!</v>
      </c>
      <c r="AK92" s="135">
        <f t="shared" si="45"/>
        <v>4</v>
      </c>
      <c r="AL92" s="134" t="e">
        <f t="shared" si="46"/>
        <v>#VALUE!</v>
      </c>
      <c r="AM92" s="134" t="e">
        <f t="shared" si="47"/>
        <v>#VALUE!</v>
      </c>
      <c r="AN92" s="133" t="e">
        <f>COUNTIFS(A1_Individu_Data_Keadaan_SDMK!A$4:A$149931,M92,A1_Individu_Data_Keadaan_SDMK!Q$4:Q$149285,"05. KEFARMASIAN")</f>
        <v>#VALUE!</v>
      </c>
      <c r="AO92" s="135">
        <f t="shared" si="48"/>
        <v>1</v>
      </c>
      <c r="AP92" s="134" t="e">
        <f t="shared" si="49"/>
        <v>#VALUE!</v>
      </c>
      <c r="AQ92" s="134" t="e">
        <f t="shared" si="50"/>
        <v>#VALUE!</v>
      </c>
      <c r="AR92" s="133" t="e">
        <f>COUNTIFS(A1_Individu_Data_Keadaan_SDMK!A$4:A$149931,M92,A1_Individu_Data_Keadaan_SDMK!Q$4:Q$149285,"06. KESEHATAN MASYARAKAT")</f>
        <v>#VALUE!</v>
      </c>
      <c r="AS92" s="135">
        <f t="shared" si="51"/>
        <v>1</v>
      </c>
      <c r="AT92" s="134" t="e">
        <f t="shared" si="52"/>
        <v>#VALUE!</v>
      </c>
      <c r="AU92" s="134" t="e">
        <f t="shared" si="53"/>
        <v>#VALUE!</v>
      </c>
      <c r="AV92" s="133" t="e">
        <f>COUNTIFS(A1_Individu_Data_Keadaan_SDMK!A$4:A$149931,M92,A1_Individu_Data_Keadaan_SDMK!Q$4:Q$149285,"07. KESEHATAN LINGKUNGAN")</f>
        <v>#VALUE!</v>
      </c>
      <c r="AW92" s="135">
        <f t="shared" si="54"/>
        <v>1</v>
      </c>
      <c r="AX92" s="134" t="e">
        <f t="shared" si="55"/>
        <v>#VALUE!</v>
      </c>
      <c r="AY92" s="134" t="e">
        <f t="shared" si="56"/>
        <v>#VALUE!</v>
      </c>
      <c r="AZ92" s="133" t="e">
        <f>COUNTIFS(A1_Individu_Data_Keadaan_SDMK!A$4:A$149931,M92,A1_Individu_Data_Keadaan_SDMK!Q$4:Q$149285,"08. GIZI")</f>
        <v>#VALUE!</v>
      </c>
      <c r="BA92" s="135">
        <f t="shared" si="57"/>
        <v>1</v>
      </c>
      <c r="BB92" s="134" t="e">
        <f t="shared" si="58"/>
        <v>#VALUE!</v>
      </c>
      <c r="BC92" s="134" t="e">
        <f t="shared" si="59"/>
        <v>#VALUE!</v>
      </c>
      <c r="BD92" s="133" t="e">
        <f>COUNTIFS(A1_Individu_Data_Keadaan_SDMK!A$4:A$149931,M92,A1_Individu_Data_Keadaan_SDMK!R$4:R$149285,"03. Ahli Teknologi Laboratorium Medik")</f>
        <v>#VALUE!</v>
      </c>
      <c r="BE92" s="135">
        <f t="shared" si="60"/>
        <v>1</v>
      </c>
      <c r="BF92" s="134" t="e">
        <f t="shared" si="61"/>
        <v>#VALUE!</v>
      </c>
      <c r="BG92" s="134" t="e">
        <f t="shared" si="62"/>
        <v>#VALUE!</v>
      </c>
      <c r="BH92" s="139" t="e">
        <f t="shared" si="63"/>
        <v>#VALUE!</v>
      </c>
      <c r="BI92" s="139" t="e">
        <f t="shared" si="64"/>
        <v>#VALUE!</v>
      </c>
    </row>
    <row r="93" spans="13:61" ht="15">
      <c r="M93" s="130" t="s">
        <v>12592</v>
      </c>
      <c r="N93" s="131" t="s">
        <v>12593</v>
      </c>
      <c r="O93" s="128" t="s">
        <v>267</v>
      </c>
      <c r="P93" s="132" t="s">
        <v>9301</v>
      </c>
      <c r="Q93" s="347" t="s">
        <v>12201</v>
      </c>
      <c r="R93" s="128">
        <v>33</v>
      </c>
      <c r="S93" s="129">
        <v>3303</v>
      </c>
      <c r="T93" s="348" t="str">
        <f>IF(R93&lt;&gt;"",VLOOKUP(R93,'01_MASTER_KODE_WILAYAH'!H$1437:I$1470,2,FALSE),"")</f>
        <v>JAWA TENGAH</v>
      </c>
      <c r="U93" s="348" t="str">
        <f>IF(S93&lt;&gt;"",VLOOKUP(S93,'01_MASTER_KODE_WILAYAH'!D$5:F$1353,3,FALSE),"")</f>
        <v>PURBALINGGA</v>
      </c>
      <c r="V93" s="349" t="str">
        <f t="shared" si="34"/>
        <v>2</v>
      </c>
      <c r="W93" s="145" t="e">
        <f t="shared" si="35"/>
        <v>#VALUE!</v>
      </c>
      <c r="X93" s="133" t="e">
        <f>COUNTIFS(A1_Individu_Data_Keadaan_SDMK!A$4:A$149931,M93,A1_Individu_Data_Keadaan_SDMK!R$4:R$149285,"01. Dokter")</f>
        <v>#VALUE!</v>
      </c>
      <c r="Y93" s="122">
        <f t="shared" si="36"/>
        <v>1</v>
      </c>
      <c r="Z93" s="134" t="e">
        <f t="shared" si="37"/>
        <v>#VALUE!</v>
      </c>
      <c r="AA93" s="134" t="e">
        <f t="shared" si="38"/>
        <v>#VALUE!</v>
      </c>
      <c r="AB93" s="133" t="e">
        <f>COUNTIFS(A1_Individu_Data_Keadaan_SDMK!A$4:A$149931,M93,A1_Individu_Data_Keadaan_SDMK!R$4:R$149285,"02. Dokter Gigi")</f>
        <v>#VALUE!</v>
      </c>
      <c r="AC93" s="122">
        <f t="shared" si="39"/>
        <v>1</v>
      </c>
      <c r="AD93" s="134" t="e">
        <f t="shared" si="40"/>
        <v>#VALUE!</v>
      </c>
      <c r="AE93" s="134" t="e">
        <f t="shared" si="41"/>
        <v>#VALUE!</v>
      </c>
      <c r="AF93" s="133" t="e">
        <f>COUNTIFS(A1_Individu_Data_Keadaan_SDMK!A$4:A$149931,M93,A1_Individu_Data_Keadaan_SDMK!Q$4:Q$149285,"03. KEPERAWATAN")</f>
        <v>#VALUE!</v>
      </c>
      <c r="AG93" s="135">
        <f t="shared" si="42"/>
        <v>5</v>
      </c>
      <c r="AH93" s="134" t="e">
        <f t="shared" si="43"/>
        <v>#VALUE!</v>
      </c>
      <c r="AI93" s="134" t="e">
        <f t="shared" si="44"/>
        <v>#VALUE!</v>
      </c>
      <c r="AJ93" s="133" t="e">
        <f>COUNTIFS(A1_Individu_Data_Keadaan_SDMK!A$4:A$149931,M93,A1_Individu_Data_Keadaan_SDMK!Q$4:Q$149285,"04. KEBIDANAN")</f>
        <v>#VALUE!</v>
      </c>
      <c r="AK93" s="135">
        <f t="shared" si="45"/>
        <v>4</v>
      </c>
      <c r="AL93" s="134" t="e">
        <f t="shared" si="46"/>
        <v>#VALUE!</v>
      </c>
      <c r="AM93" s="134" t="e">
        <f t="shared" si="47"/>
        <v>#VALUE!</v>
      </c>
      <c r="AN93" s="133" t="e">
        <f>COUNTIFS(A1_Individu_Data_Keadaan_SDMK!A$4:A$149931,M93,A1_Individu_Data_Keadaan_SDMK!Q$4:Q$149285,"05. KEFARMASIAN")</f>
        <v>#VALUE!</v>
      </c>
      <c r="AO93" s="135">
        <f t="shared" si="48"/>
        <v>1</v>
      </c>
      <c r="AP93" s="134" t="e">
        <f t="shared" si="49"/>
        <v>#VALUE!</v>
      </c>
      <c r="AQ93" s="134" t="e">
        <f t="shared" si="50"/>
        <v>#VALUE!</v>
      </c>
      <c r="AR93" s="133" t="e">
        <f>COUNTIFS(A1_Individu_Data_Keadaan_SDMK!A$4:A$149931,M93,A1_Individu_Data_Keadaan_SDMK!Q$4:Q$149285,"06. KESEHATAN MASYARAKAT")</f>
        <v>#VALUE!</v>
      </c>
      <c r="AS93" s="135">
        <f t="shared" si="51"/>
        <v>1</v>
      </c>
      <c r="AT93" s="134" t="e">
        <f t="shared" si="52"/>
        <v>#VALUE!</v>
      </c>
      <c r="AU93" s="134" t="e">
        <f t="shared" si="53"/>
        <v>#VALUE!</v>
      </c>
      <c r="AV93" s="133" t="e">
        <f>COUNTIFS(A1_Individu_Data_Keadaan_SDMK!A$4:A$149931,M93,A1_Individu_Data_Keadaan_SDMK!Q$4:Q$149285,"07. KESEHATAN LINGKUNGAN")</f>
        <v>#VALUE!</v>
      </c>
      <c r="AW93" s="135">
        <f t="shared" si="54"/>
        <v>1</v>
      </c>
      <c r="AX93" s="134" t="e">
        <f t="shared" si="55"/>
        <v>#VALUE!</v>
      </c>
      <c r="AY93" s="134" t="e">
        <f t="shared" si="56"/>
        <v>#VALUE!</v>
      </c>
      <c r="AZ93" s="133" t="e">
        <f>COUNTIFS(A1_Individu_Data_Keadaan_SDMK!A$4:A$149931,M93,A1_Individu_Data_Keadaan_SDMK!Q$4:Q$149285,"08. GIZI")</f>
        <v>#VALUE!</v>
      </c>
      <c r="BA93" s="135">
        <f t="shared" si="57"/>
        <v>1</v>
      </c>
      <c r="BB93" s="134" t="e">
        <f t="shared" si="58"/>
        <v>#VALUE!</v>
      </c>
      <c r="BC93" s="134" t="e">
        <f t="shared" si="59"/>
        <v>#VALUE!</v>
      </c>
      <c r="BD93" s="133" t="e">
        <f>COUNTIFS(A1_Individu_Data_Keadaan_SDMK!A$4:A$149931,M93,A1_Individu_Data_Keadaan_SDMK!R$4:R$149285,"03. Ahli Teknologi Laboratorium Medik")</f>
        <v>#VALUE!</v>
      </c>
      <c r="BE93" s="135">
        <f t="shared" si="60"/>
        <v>1</v>
      </c>
      <c r="BF93" s="134" t="e">
        <f t="shared" si="61"/>
        <v>#VALUE!</v>
      </c>
      <c r="BG93" s="134" t="e">
        <f t="shared" si="62"/>
        <v>#VALUE!</v>
      </c>
      <c r="BH93" s="139" t="e">
        <f t="shared" si="63"/>
        <v>#VALUE!</v>
      </c>
      <c r="BI93" s="139" t="e">
        <f t="shared" si="64"/>
        <v>#VALUE!</v>
      </c>
    </row>
    <row r="94" spans="13:61" ht="15">
      <c r="M94" s="130" t="s">
        <v>12594</v>
      </c>
      <c r="N94" s="131" t="s">
        <v>12595</v>
      </c>
      <c r="O94" s="128" t="s">
        <v>267</v>
      </c>
      <c r="P94" s="132" t="s">
        <v>9302</v>
      </c>
      <c r="Q94" s="347" t="s">
        <v>12201</v>
      </c>
      <c r="R94" s="128">
        <v>33</v>
      </c>
      <c r="S94" s="129">
        <v>3303</v>
      </c>
      <c r="T94" s="348" t="str">
        <f>IF(R94&lt;&gt;"",VLOOKUP(R94,'01_MASTER_KODE_WILAYAH'!H$1437:I$1470,2,FALSE),"")</f>
        <v>JAWA TENGAH</v>
      </c>
      <c r="U94" s="348" t="str">
        <f>IF(S94&lt;&gt;"",VLOOKUP(S94,'01_MASTER_KODE_WILAYAH'!D$5:F$1353,3,FALSE),"")</f>
        <v>PURBALINGGA</v>
      </c>
      <c r="V94" s="349" t="str">
        <f t="shared" si="34"/>
        <v>1</v>
      </c>
      <c r="W94" s="145" t="e">
        <f t="shared" si="35"/>
        <v>#VALUE!</v>
      </c>
      <c r="X94" s="133" t="e">
        <f>COUNTIFS(A1_Individu_Data_Keadaan_SDMK!A$4:A$149931,M94,A1_Individu_Data_Keadaan_SDMK!R$4:R$149285,"01. Dokter")</f>
        <v>#VALUE!</v>
      </c>
      <c r="Y94" s="122">
        <f t="shared" si="36"/>
        <v>2</v>
      </c>
      <c r="Z94" s="134" t="e">
        <f t="shared" si="37"/>
        <v>#VALUE!</v>
      </c>
      <c r="AA94" s="134" t="e">
        <f t="shared" si="38"/>
        <v>#VALUE!</v>
      </c>
      <c r="AB94" s="133" t="e">
        <f>COUNTIFS(A1_Individu_Data_Keadaan_SDMK!A$4:A$149931,M94,A1_Individu_Data_Keadaan_SDMK!R$4:R$149285,"02. Dokter Gigi")</f>
        <v>#VALUE!</v>
      </c>
      <c r="AC94" s="122">
        <f t="shared" si="39"/>
        <v>1</v>
      </c>
      <c r="AD94" s="134" t="e">
        <f t="shared" si="40"/>
        <v>#VALUE!</v>
      </c>
      <c r="AE94" s="134" t="e">
        <f t="shared" si="41"/>
        <v>#VALUE!</v>
      </c>
      <c r="AF94" s="133" t="e">
        <f>COUNTIFS(A1_Individu_Data_Keadaan_SDMK!A$4:A$149931,M94,A1_Individu_Data_Keadaan_SDMK!Q$4:Q$149285,"03. KEPERAWATAN")</f>
        <v>#VALUE!</v>
      </c>
      <c r="AG94" s="135">
        <f t="shared" si="42"/>
        <v>8</v>
      </c>
      <c r="AH94" s="134" t="e">
        <f t="shared" si="43"/>
        <v>#VALUE!</v>
      </c>
      <c r="AI94" s="134" t="e">
        <f t="shared" si="44"/>
        <v>#VALUE!</v>
      </c>
      <c r="AJ94" s="133" t="e">
        <f>COUNTIFS(A1_Individu_Data_Keadaan_SDMK!A$4:A$149931,M94,A1_Individu_Data_Keadaan_SDMK!Q$4:Q$149285,"04. KEBIDANAN")</f>
        <v>#VALUE!</v>
      </c>
      <c r="AK94" s="135">
        <f t="shared" si="45"/>
        <v>7</v>
      </c>
      <c r="AL94" s="134" t="e">
        <f t="shared" si="46"/>
        <v>#VALUE!</v>
      </c>
      <c r="AM94" s="134" t="e">
        <f t="shared" si="47"/>
        <v>#VALUE!</v>
      </c>
      <c r="AN94" s="133" t="e">
        <f>COUNTIFS(A1_Individu_Data_Keadaan_SDMK!A$4:A$149931,M94,A1_Individu_Data_Keadaan_SDMK!Q$4:Q$149285,"05. KEFARMASIAN")</f>
        <v>#VALUE!</v>
      </c>
      <c r="AO94" s="135">
        <f t="shared" si="48"/>
        <v>1</v>
      </c>
      <c r="AP94" s="134" t="e">
        <f t="shared" si="49"/>
        <v>#VALUE!</v>
      </c>
      <c r="AQ94" s="134" t="e">
        <f t="shared" si="50"/>
        <v>#VALUE!</v>
      </c>
      <c r="AR94" s="133" t="e">
        <f>COUNTIFS(A1_Individu_Data_Keadaan_SDMK!A$4:A$149931,M94,A1_Individu_Data_Keadaan_SDMK!Q$4:Q$149285,"06. KESEHATAN MASYARAKAT")</f>
        <v>#VALUE!</v>
      </c>
      <c r="AS94" s="135">
        <f t="shared" si="51"/>
        <v>1</v>
      </c>
      <c r="AT94" s="134" t="e">
        <f t="shared" si="52"/>
        <v>#VALUE!</v>
      </c>
      <c r="AU94" s="134" t="e">
        <f t="shared" si="53"/>
        <v>#VALUE!</v>
      </c>
      <c r="AV94" s="133" t="e">
        <f>COUNTIFS(A1_Individu_Data_Keadaan_SDMK!A$4:A$149931,M94,A1_Individu_Data_Keadaan_SDMK!Q$4:Q$149285,"07. KESEHATAN LINGKUNGAN")</f>
        <v>#VALUE!</v>
      </c>
      <c r="AW94" s="135">
        <f t="shared" si="54"/>
        <v>1</v>
      </c>
      <c r="AX94" s="134" t="e">
        <f t="shared" si="55"/>
        <v>#VALUE!</v>
      </c>
      <c r="AY94" s="134" t="e">
        <f t="shared" si="56"/>
        <v>#VALUE!</v>
      </c>
      <c r="AZ94" s="133" t="e">
        <f>COUNTIFS(A1_Individu_Data_Keadaan_SDMK!A$4:A$149931,M94,A1_Individu_Data_Keadaan_SDMK!Q$4:Q$149285,"08. GIZI")</f>
        <v>#VALUE!</v>
      </c>
      <c r="BA94" s="135">
        <f t="shared" si="57"/>
        <v>2</v>
      </c>
      <c r="BB94" s="134" t="e">
        <f t="shared" si="58"/>
        <v>#VALUE!</v>
      </c>
      <c r="BC94" s="134" t="e">
        <f t="shared" si="59"/>
        <v>#VALUE!</v>
      </c>
      <c r="BD94" s="133" t="e">
        <f>COUNTIFS(A1_Individu_Data_Keadaan_SDMK!A$4:A$149931,M94,A1_Individu_Data_Keadaan_SDMK!R$4:R$149285,"03. Ahli Teknologi Laboratorium Medik")</f>
        <v>#VALUE!</v>
      </c>
      <c r="BE94" s="135">
        <f t="shared" si="60"/>
        <v>1</v>
      </c>
      <c r="BF94" s="134" t="e">
        <f t="shared" si="61"/>
        <v>#VALUE!</v>
      </c>
      <c r="BG94" s="134" t="e">
        <f t="shared" si="62"/>
        <v>#VALUE!</v>
      </c>
      <c r="BH94" s="139" t="e">
        <f t="shared" si="63"/>
        <v>#VALUE!</v>
      </c>
      <c r="BI94" s="139" t="e">
        <f t="shared" si="64"/>
        <v>#VALUE!</v>
      </c>
    </row>
    <row r="95" spans="13:61" ht="15">
      <c r="M95" s="130" t="s">
        <v>12596</v>
      </c>
      <c r="N95" s="131" t="s">
        <v>12597</v>
      </c>
      <c r="O95" s="128" t="s">
        <v>267</v>
      </c>
      <c r="P95" s="132" t="s">
        <v>9302</v>
      </c>
      <c r="Q95" s="347" t="s">
        <v>12201</v>
      </c>
      <c r="R95" s="128">
        <v>33</v>
      </c>
      <c r="S95" s="129">
        <v>3303</v>
      </c>
      <c r="T95" s="348" t="str">
        <f>IF(R95&lt;&gt;"",VLOOKUP(R95,'01_MASTER_KODE_WILAYAH'!H$1437:I$1470,2,FALSE),"")</f>
        <v>JAWA TENGAH</v>
      </c>
      <c r="U95" s="348" t="str">
        <f>IF(S95&lt;&gt;"",VLOOKUP(S95,'01_MASTER_KODE_WILAYAH'!D$5:F$1353,3,FALSE),"")</f>
        <v>PURBALINGGA</v>
      </c>
      <c r="V95" s="349" t="str">
        <f t="shared" si="34"/>
        <v>1</v>
      </c>
      <c r="W95" s="145" t="e">
        <f t="shared" si="35"/>
        <v>#VALUE!</v>
      </c>
      <c r="X95" s="133" t="e">
        <f>COUNTIFS(A1_Individu_Data_Keadaan_SDMK!A$4:A$149931,M95,A1_Individu_Data_Keadaan_SDMK!R$4:R$149285,"01. Dokter")</f>
        <v>#VALUE!</v>
      </c>
      <c r="Y95" s="122">
        <f t="shared" si="36"/>
        <v>2</v>
      </c>
      <c r="Z95" s="134" t="e">
        <f t="shared" si="37"/>
        <v>#VALUE!</v>
      </c>
      <c r="AA95" s="134" t="e">
        <f t="shared" si="38"/>
        <v>#VALUE!</v>
      </c>
      <c r="AB95" s="133" t="e">
        <f>COUNTIFS(A1_Individu_Data_Keadaan_SDMK!A$4:A$149931,M95,A1_Individu_Data_Keadaan_SDMK!R$4:R$149285,"02. Dokter Gigi")</f>
        <v>#VALUE!</v>
      </c>
      <c r="AC95" s="122">
        <f t="shared" si="39"/>
        <v>1</v>
      </c>
      <c r="AD95" s="134" t="e">
        <f t="shared" si="40"/>
        <v>#VALUE!</v>
      </c>
      <c r="AE95" s="134" t="e">
        <f t="shared" si="41"/>
        <v>#VALUE!</v>
      </c>
      <c r="AF95" s="133" t="e">
        <f>COUNTIFS(A1_Individu_Data_Keadaan_SDMK!A$4:A$149931,M95,A1_Individu_Data_Keadaan_SDMK!Q$4:Q$149285,"03. KEPERAWATAN")</f>
        <v>#VALUE!</v>
      </c>
      <c r="AG95" s="135">
        <f t="shared" si="42"/>
        <v>8</v>
      </c>
      <c r="AH95" s="134" t="e">
        <f t="shared" si="43"/>
        <v>#VALUE!</v>
      </c>
      <c r="AI95" s="134" t="e">
        <f t="shared" si="44"/>
        <v>#VALUE!</v>
      </c>
      <c r="AJ95" s="133" t="e">
        <f>COUNTIFS(A1_Individu_Data_Keadaan_SDMK!A$4:A$149931,M95,A1_Individu_Data_Keadaan_SDMK!Q$4:Q$149285,"04. KEBIDANAN")</f>
        <v>#VALUE!</v>
      </c>
      <c r="AK95" s="135">
        <f t="shared" si="45"/>
        <v>7</v>
      </c>
      <c r="AL95" s="134" t="e">
        <f t="shared" si="46"/>
        <v>#VALUE!</v>
      </c>
      <c r="AM95" s="134" t="e">
        <f t="shared" si="47"/>
        <v>#VALUE!</v>
      </c>
      <c r="AN95" s="133" t="e">
        <f>COUNTIFS(A1_Individu_Data_Keadaan_SDMK!A$4:A$149931,M95,A1_Individu_Data_Keadaan_SDMK!Q$4:Q$149285,"05. KEFARMASIAN")</f>
        <v>#VALUE!</v>
      </c>
      <c r="AO95" s="135">
        <f t="shared" si="48"/>
        <v>1</v>
      </c>
      <c r="AP95" s="134" t="e">
        <f t="shared" si="49"/>
        <v>#VALUE!</v>
      </c>
      <c r="AQ95" s="134" t="e">
        <f t="shared" si="50"/>
        <v>#VALUE!</v>
      </c>
      <c r="AR95" s="133" t="e">
        <f>COUNTIFS(A1_Individu_Data_Keadaan_SDMK!A$4:A$149931,M95,A1_Individu_Data_Keadaan_SDMK!Q$4:Q$149285,"06. KESEHATAN MASYARAKAT")</f>
        <v>#VALUE!</v>
      </c>
      <c r="AS95" s="135">
        <f t="shared" si="51"/>
        <v>1</v>
      </c>
      <c r="AT95" s="134" t="e">
        <f t="shared" si="52"/>
        <v>#VALUE!</v>
      </c>
      <c r="AU95" s="134" t="e">
        <f t="shared" si="53"/>
        <v>#VALUE!</v>
      </c>
      <c r="AV95" s="133" t="e">
        <f>COUNTIFS(A1_Individu_Data_Keadaan_SDMK!A$4:A$149931,M95,A1_Individu_Data_Keadaan_SDMK!Q$4:Q$149285,"07. KESEHATAN LINGKUNGAN")</f>
        <v>#VALUE!</v>
      </c>
      <c r="AW95" s="135">
        <f t="shared" si="54"/>
        <v>1</v>
      </c>
      <c r="AX95" s="134" t="e">
        <f t="shared" si="55"/>
        <v>#VALUE!</v>
      </c>
      <c r="AY95" s="134" t="e">
        <f t="shared" si="56"/>
        <v>#VALUE!</v>
      </c>
      <c r="AZ95" s="133" t="e">
        <f>COUNTIFS(A1_Individu_Data_Keadaan_SDMK!A$4:A$149931,M95,A1_Individu_Data_Keadaan_SDMK!Q$4:Q$149285,"08. GIZI")</f>
        <v>#VALUE!</v>
      </c>
      <c r="BA95" s="135">
        <f t="shared" si="57"/>
        <v>2</v>
      </c>
      <c r="BB95" s="134" t="e">
        <f t="shared" si="58"/>
        <v>#VALUE!</v>
      </c>
      <c r="BC95" s="134" t="e">
        <f t="shared" si="59"/>
        <v>#VALUE!</v>
      </c>
      <c r="BD95" s="133" t="e">
        <f>COUNTIFS(A1_Individu_Data_Keadaan_SDMK!A$4:A$149931,M95,A1_Individu_Data_Keadaan_SDMK!R$4:R$149285,"03. Ahli Teknologi Laboratorium Medik")</f>
        <v>#VALUE!</v>
      </c>
      <c r="BE95" s="135">
        <f t="shared" si="60"/>
        <v>1</v>
      </c>
      <c r="BF95" s="134" t="e">
        <f t="shared" si="61"/>
        <v>#VALUE!</v>
      </c>
      <c r="BG95" s="134" t="e">
        <f t="shared" si="62"/>
        <v>#VALUE!</v>
      </c>
      <c r="BH95" s="139" t="e">
        <f t="shared" si="63"/>
        <v>#VALUE!</v>
      </c>
      <c r="BI95" s="139" t="e">
        <f t="shared" si="64"/>
        <v>#VALUE!</v>
      </c>
    </row>
    <row r="96" spans="13:61" ht="15">
      <c r="M96" s="130" t="s">
        <v>12598</v>
      </c>
      <c r="N96" s="131" t="s">
        <v>12599</v>
      </c>
      <c r="O96" s="128" t="s">
        <v>267</v>
      </c>
      <c r="P96" s="132" t="s">
        <v>9301</v>
      </c>
      <c r="Q96" s="347" t="s">
        <v>12201</v>
      </c>
      <c r="R96" s="128">
        <v>33</v>
      </c>
      <c r="S96" s="129">
        <v>3303</v>
      </c>
      <c r="T96" s="348" t="str">
        <f>IF(R96&lt;&gt;"",VLOOKUP(R96,'01_MASTER_KODE_WILAYAH'!H$1437:I$1470,2,FALSE),"")</f>
        <v>JAWA TENGAH</v>
      </c>
      <c r="U96" s="348" t="str">
        <f>IF(S96&lt;&gt;"",VLOOKUP(S96,'01_MASTER_KODE_WILAYAH'!D$5:F$1353,3,FALSE),"")</f>
        <v>PURBALINGGA</v>
      </c>
      <c r="V96" s="349" t="str">
        <f t="shared" si="34"/>
        <v>2</v>
      </c>
      <c r="W96" s="145" t="e">
        <f t="shared" si="35"/>
        <v>#VALUE!</v>
      </c>
      <c r="X96" s="133" t="e">
        <f>COUNTIFS(A1_Individu_Data_Keadaan_SDMK!A$4:A$149931,M96,A1_Individu_Data_Keadaan_SDMK!R$4:R$149285,"01. Dokter")</f>
        <v>#VALUE!</v>
      </c>
      <c r="Y96" s="122">
        <f t="shared" si="36"/>
        <v>1</v>
      </c>
      <c r="Z96" s="134" t="e">
        <f t="shared" si="37"/>
        <v>#VALUE!</v>
      </c>
      <c r="AA96" s="134" t="e">
        <f t="shared" si="38"/>
        <v>#VALUE!</v>
      </c>
      <c r="AB96" s="133" t="e">
        <f>COUNTIFS(A1_Individu_Data_Keadaan_SDMK!A$4:A$149931,M96,A1_Individu_Data_Keadaan_SDMK!R$4:R$149285,"02. Dokter Gigi")</f>
        <v>#VALUE!</v>
      </c>
      <c r="AC96" s="122">
        <f t="shared" si="39"/>
        <v>1</v>
      </c>
      <c r="AD96" s="134" t="e">
        <f t="shared" si="40"/>
        <v>#VALUE!</v>
      </c>
      <c r="AE96" s="134" t="e">
        <f t="shared" si="41"/>
        <v>#VALUE!</v>
      </c>
      <c r="AF96" s="133" t="e">
        <f>COUNTIFS(A1_Individu_Data_Keadaan_SDMK!A$4:A$149931,M96,A1_Individu_Data_Keadaan_SDMK!Q$4:Q$149285,"03. KEPERAWATAN")</f>
        <v>#VALUE!</v>
      </c>
      <c r="AG96" s="135">
        <f t="shared" si="42"/>
        <v>5</v>
      </c>
      <c r="AH96" s="134" t="e">
        <f t="shared" si="43"/>
        <v>#VALUE!</v>
      </c>
      <c r="AI96" s="134" t="e">
        <f t="shared" si="44"/>
        <v>#VALUE!</v>
      </c>
      <c r="AJ96" s="133" t="e">
        <f>COUNTIFS(A1_Individu_Data_Keadaan_SDMK!A$4:A$149931,M96,A1_Individu_Data_Keadaan_SDMK!Q$4:Q$149285,"04. KEBIDANAN")</f>
        <v>#VALUE!</v>
      </c>
      <c r="AK96" s="135">
        <f t="shared" si="45"/>
        <v>4</v>
      </c>
      <c r="AL96" s="134" t="e">
        <f t="shared" si="46"/>
        <v>#VALUE!</v>
      </c>
      <c r="AM96" s="134" t="e">
        <f t="shared" si="47"/>
        <v>#VALUE!</v>
      </c>
      <c r="AN96" s="133" t="e">
        <f>COUNTIFS(A1_Individu_Data_Keadaan_SDMK!A$4:A$149931,M96,A1_Individu_Data_Keadaan_SDMK!Q$4:Q$149285,"05. KEFARMASIAN")</f>
        <v>#VALUE!</v>
      </c>
      <c r="AO96" s="135">
        <f t="shared" si="48"/>
        <v>1</v>
      </c>
      <c r="AP96" s="134" t="e">
        <f t="shared" si="49"/>
        <v>#VALUE!</v>
      </c>
      <c r="AQ96" s="134" t="e">
        <f t="shared" si="50"/>
        <v>#VALUE!</v>
      </c>
      <c r="AR96" s="133" t="e">
        <f>COUNTIFS(A1_Individu_Data_Keadaan_SDMK!A$4:A$149931,M96,A1_Individu_Data_Keadaan_SDMK!Q$4:Q$149285,"06. KESEHATAN MASYARAKAT")</f>
        <v>#VALUE!</v>
      </c>
      <c r="AS96" s="135">
        <f t="shared" si="51"/>
        <v>1</v>
      </c>
      <c r="AT96" s="134" t="e">
        <f t="shared" si="52"/>
        <v>#VALUE!</v>
      </c>
      <c r="AU96" s="134" t="e">
        <f t="shared" si="53"/>
        <v>#VALUE!</v>
      </c>
      <c r="AV96" s="133" t="e">
        <f>COUNTIFS(A1_Individu_Data_Keadaan_SDMK!A$4:A$149931,M96,A1_Individu_Data_Keadaan_SDMK!Q$4:Q$149285,"07. KESEHATAN LINGKUNGAN")</f>
        <v>#VALUE!</v>
      </c>
      <c r="AW96" s="135">
        <f t="shared" si="54"/>
        <v>1</v>
      </c>
      <c r="AX96" s="134" t="e">
        <f t="shared" si="55"/>
        <v>#VALUE!</v>
      </c>
      <c r="AY96" s="134" t="e">
        <f t="shared" si="56"/>
        <v>#VALUE!</v>
      </c>
      <c r="AZ96" s="133" t="e">
        <f>COUNTIFS(A1_Individu_Data_Keadaan_SDMK!A$4:A$149931,M96,A1_Individu_Data_Keadaan_SDMK!Q$4:Q$149285,"08. GIZI")</f>
        <v>#VALUE!</v>
      </c>
      <c r="BA96" s="135">
        <f t="shared" si="57"/>
        <v>1</v>
      </c>
      <c r="BB96" s="134" t="e">
        <f t="shared" si="58"/>
        <v>#VALUE!</v>
      </c>
      <c r="BC96" s="134" t="e">
        <f t="shared" si="59"/>
        <v>#VALUE!</v>
      </c>
      <c r="BD96" s="133" t="e">
        <f>COUNTIFS(A1_Individu_Data_Keadaan_SDMK!A$4:A$149931,M96,A1_Individu_Data_Keadaan_SDMK!R$4:R$149285,"03. Ahli Teknologi Laboratorium Medik")</f>
        <v>#VALUE!</v>
      </c>
      <c r="BE96" s="135">
        <f t="shared" si="60"/>
        <v>1</v>
      </c>
      <c r="BF96" s="134" t="e">
        <f t="shared" si="61"/>
        <v>#VALUE!</v>
      </c>
      <c r="BG96" s="134" t="e">
        <f t="shared" si="62"/>
        <v>#VALUE!</v>
      </c>
      <c r="BH96" s="139" t="e">
        <f t="shared" si="63"/>
        <v>#VALUE!</v>
      </c>
      <c r="BI96" s="139" t="e">
        <f t="shared" si="64"/>
        <v>#VALUE!</v>
      </c>
    </row>
    <row r="97" spans="13:61" ht="15">
      <c r="M97" s="130" t="s">
        <v>12600</v>
      </c>
      <c r="N97" s="131" t="s">
        <v>12601</v>
      </c>
      <c r="O97" s="128" t="s">
        <v>267</v>
      </c>
      <c r="P97" s="132" t="s">
        <v>9301</v>
      </c>
      <c r="Q97" s="347" t="s">
        <v>12201</v>
      </c>
      <c r="R97" s="128">
        <v>33</v>
      </c>
      <c r="S97" s="129">
        <v>3303</v>
      </c>
      <c r="T97" s="348" t="str">
        <f>IF(R97&lt;&gt;"",VLOOKUP(R97,'01_MASTER_KODE_WILAYAH'!H$1437:I$1470,2,FALSE),"")</f>
        <v>JAWA TENGAH</v>
      </c>
      <c r="U97" s="348" t="str">
        <f>IF(S97&lt;&gt;"",VLOOKUP(S97,'01_MASTER_KODE_WILAYAH'!D$5:F$1353,3,FALSE),"")</f>
        <v>PURBALINGGA</v>
      </c>
      <c r="V97" s="349" t="str">
        <f t="shared" si="34"/>
        <v>2</v>
      </c>
      <c r="W97" s="145" t="e">
        <f t="shared" si="35"/>
        <v>#VALUE!</v>
      </c>
      <c r="X97" s="133" t="e">
        <f>COUNTIFS(A1_Individu_Data_Keadaan_SDMK!A$4:A$149931,M97,A1_Individu_Data_Keadaan_SDMK!R$4:R$149285,"01. Dokter")</f>
        <v>#VALUE!</v>
      </c>
      <c r="Y97" s="122">
        <f t="shared" si="36"/>
        <v>1</v>
      </c>
      <c r="Z97" s="134" t="e">
        <f t="shared" si="37"/>
        <v>#VALUE!</v>
      </c>
      <c r="AA97" s="134" t="e">
        <f t="shared" si="38"/>
        <v>#VALUE!</v>
      </c>
      <c r="AB97" s="133" t="e">
        <f>COUNTIFS(A1_Individu_Data_Keadaan_SDMK!A$4:A$149931,M97,A1_Individu_Data_Keadaan_SDMK!R$4:R$149285,"02. Dokter Gigi")</f>
        <v>#VALUE!</v>
      </c>
      <c r="AC97" s="122">
        <f t="shared" si="39"/>
        <v>1</v>
      </c>
      <c r="AD97" s="134" t="e">
        <f t="shared" si="40"/>
        <v>#VALUE!</v>
      </c>
      <c r="AE97" s="134" t="e">
        <f t="shared" si="41"/>
        <v>#VALUE!</v>
      </c>
      <c r="AF97" s="133" t="e">
        <f>COUNTIFS(A1_Individu_Data_Keadaan_SDMK!A$4:A$149931,M97,A1_Individu_Data_Keadaan_SDMK!Q$4:Q$149285,"03. KEPERAWATAN")</f>
        <v>#VALUE!</v>
      </c>
      <c r="AG97" s="135">
        <f t="shared" si="42"/>
        <v>5</v>
      </c>
      <c r="AH97" s="134" t="e">
        <f t="shared" si="43"/>
        <v>#VALUE!</v>
      </c>
      <c r="AI97" s="134" t="e">
        <f t="shared" si="44"/>
        <v>#VALUE!</v>
      </c>
      <c r="AJ97" s="133" t="e">
        <f>COUNTIFS(A1_Individu_Data_Keadaan_SDMK!A$4:A$149931,M97,A1_Individu_Data_Keadaan_SDMK!Q$4:Q$149285,"04. KEBIDANAN")</f>
        <v>#VALUE!</v>
      </c>
      <c r="AK97" s="135">
        <f t="shared" si="45"/>
        <v>4</v>
      </c>
      <c r="AL97" s="134" t="e">
        <f t="shared" si="46"/>
        <v>#VALUE!</v>
      </c>
      <c r="AM97" s="134" t="e">
        <f t="shared" si="47"/>
        <v>#VALUE!</v>
      </c>
      <c r="AN97" s="133" t="e">
        <f>COUNTIFS(A1_Individu_Data_Keadaan_SDMK!A$4:A$149931,M97,A1_Individu_Data_Keadaan_SDMK!Q$4:Q$149285,"05. KEFARMASIAN")</f>
        <v>#VALUE!</v>
      </c>
      <c r="AO97" s="135">
        <f t="shared" si="48"/>
        <v>1</v>
      </c>
      <c r="AP97" s="134" t="e">
        <f t="shared" si="49"/>
        <v>#VALUE!</v>
      </c>
      <c r="AQ97" s="134" t="e">
        <f t="shared" si="50"/>
        <v>#VALUE!</v>
      </c>
      <c r="AR97" s="133" t="e">
        <f>COUNTIFS(A1_Individu_Data_Keadaan_SDMK!A$4:A$149931,M97,A1_Individu_Data_Keadaan_SDMK!Q$4:Q$149285,"06. KESEHATAN MASYARAKAT")</f>
        <v>#VALUE!</v>
      </c>
      <c r="AS97" s="135">
        <f t="shared" si="51"/>
        <v>1</v>
      </c>
      <c r="AT97" s="134" t="e">
        <f t="shared" si="52"/>
        <v>#VALUE!</v>
      </c>
      <c r="AU97" s="134" t="e">
        <f t="shared" si="53"/>
        <v>#VALUE!</v>
      </c>
      <c r="AV97" s="133" t="e">
        <f>COUNTIFS(A1_Individu_Data_Keadaan_SDMK!A$4:A$149931,M97,A1_Individu_Data_Keadaan_SDMK!Q$4:Q$149285,"07. KESEHATAN LINGKUNGAN")</f>
        <v>#VALUE!</v>
      </c>
      <c r="AW97" s="135">
        <f t="shared" si="54"/>
        <v>1</v>
      </c>
      <c r="AX97" s="134" t="e">
        <f t="shared" si="55"/>
        <v>#VALUE!</v>
      </c>
      <c r="AY97" s="134" t="e">
        <f t="shared" si="56"/>
        <v>#VALUE!</v>
      </c>
      <c r="AZ97" s="133" t="e">
        <f>COUNTIFS(A1_Individu_Data_Keadaan_SDMK!A$4:A$149931,M97,A1_Individu_Data_Keadaan_SDMK!Q$4:Q$149285,"08. GIZI")</f>
        <v>#VALUE!</v>
      </c>
      <c r="BA97" s="135">
        <f t="shared" si="57"/>
        <v>1</v>
      </c>
      <c r="BB97" s="134" t="e">
        <f t="shared" si="58"/>
        <v>#VALUE!</v>
      </c>
      <c r="BC97" s="134" t="e">
        <f t="shared" si="59"/>
        <v>#VALUE!</v>
      </c>
      <c r="BD97" s="133" t="e">
        <f>COUNTIFS(A1_Individu_Data_Keadaan_SDMK!A$4:A$149931,M97,A1_Individu_Data_Keadaan_SDMK!R$4:R$149285,"03. Ahli Teknologi Laboratorium Medik")</f>
        <v>#VALUE!</v>
      </c>
      <c r="BE97" s="135">
        <f t="shared" si="60"/>
        <v>1</v>
      </c>
      <c r="BF97" s="134" t="e">
        <f t="shared" si="61"/>
        <v>#VALUE!</v>
      </c>
      <c r="BG97" s="134" t="e">
        <f t="shared" si="62"/>
        <v>#VALUE!</v>
      </c>
      <c r="BH97" s="139" t="e">
        <f t="shared" si="63"/>
        <v>#VALUE!</v>
      </c>
      <c r="BI97" s="139" t="e">
        <f t="shared" si="64"/>
        <v>#VALUE!</v>
      </c>
    </row>
    <row r="98" spans="13:61" ht="15">
      <c r="M98" s="130" t="s">
        <v>12602</v>
      </c>
      <c r="N98" s="131" t="s">
        <v>12603</v>
      </c>
      <c r="O98" s="128" t="s">
        <v>267</v>
      </c>
      <c r="P98" s="132" t="s">
        <v>9302</v>
      </c>
      <c r="Q98" s="347" t="s">
        <v>12201</v>
      </c>
      <c r="R98" s="128">
        <v>33</v>
      </c>
      <c r="S98" s="129">
        <v>3303</v>
      </c>
      <c r="T98" s="348" t="str">
        <f>IF(R98&lt;&gt;"",VLOOKUP(R98,'01_MASTER_KODE_WILAYAH'!H$1437:I$1470,2,FALSE),"")</f>
        <v>JAWA TENGAH</v>
      </c>
      <c r="U98" s="348" t="str">
        <f>IF(S98&lt;&gt;"",VLOOKUP(S98,'01_MASTER_KODE_WILAYAH'!D$5:F$1353,3,FALSE),"")</f>
        <v>PURBALINGGA</v>
      </c>
      <c r="V98" s="349" t="str">
        <f t="shared" si="34"/>
        <v>1</v>
      </c>
      <c r="W98" s="145" t="e">
        <f t="shared" si="35"/>
        <v>#VALUE!</v>
      </c>
      <c r="X98" s="133" t="e">
        <f>COUNTIFS(A1_Individu_Data_Keadaan_SDMK!A$4:A$149931,M98,A1_Individu_Data_Keadaan_SDMK!R$4:R$149285,"01. Dokter")</f>
        <v>#VALUE!</v>
      </c>
      <c r="Y98" s="122">
        <f t="shared" si="36"/>
        <v>2</v>
      </c>
      <c r="Z98" s="134" t="e">
        <f t="shared" si="37"/>
        <v>#VALUE!</v>
      </c>
      <c r="AA98" s="134" t="e">
        <f t="shared" si="38"/>
        <v>#VALUE!</v>
      </c>
      <c r="AB98" s="133" t="e">
        <f>COUNTIFS(A1_Individu_Data_Keadaan_SDMK!A$4:A$149931,M98,A1_Individu_Data_Keadaan_SDMK!R$4:R$149285,"02. Dokter Gigi")</f>
        <v>#VALUE!</v>
      </c>
      <c r="AC98" s="122">
        <f t="shared" si="39"/>
        <v>1</v>
      </c>
      <c r="AD98" s="134" t="e">
        <f t="shared" si="40"/>
        <v>#VALUE!</v>
      </c>
      <c r="AE98" s="134" t="e">
        <f t="shared" si="41"/>
        <v>#VALUE!</v>
      </c>
      <c r="AF98" s="133" t="e">
        <f>COUNTIFS(A1_Individu_Data_Keadaan_SDMK!A$4:A$149931,M98,A1_Individu_Data_Keadaan_SDMK!Q$4:Q$149285,"03. KEPERAWATAN")</f>
        <v>#VALUE!</v>
      </c>
      <c r="AG98" s="135">
        <f t="shared" si="42"/>
        <v>8</v>
      </c>
      <c r="AH98" s="134" t="e">
        <f t="shared" si="43"/>
        <v>#VALUE!</v>
      </c>
      <c r="AI98" s="134" t="e">
        <f t="shared" si="44"/>
        <v>#VALUE!</v>
      </c>
      <c r="AJ98" s="133" t="e">
        <f>COUNTIFS(A1_Individu_Data_Keadaan_SDMK!A$4:A$149931,M98,A1_Individu_Data_Keadaan_SDMK!Q$4:Q$149285,"04. KEBIDANAN")</f>
        <v>#VALUE!</v>
      </c>
      <c r="AK98" s="135">
        <f t="shared" si="45"/>
        <v>7</v>
      </c>
      <c r="AL98" s="134" t="e">
        <f t="shared" si="46"/>
        <v>#VALUE!</v>
      </c>
      <c r="AM98" s="134" t="e">
        <f t="shared" si="47"/>
        <v>#VALUE!</v>
      </c>
      <c r="AN98" s="133" t="e">
        <f>COUNTIFS(A1_Individu_Data_Keadaan_SDMK!A$4:A$149931,M98,A1_Individu_Data_Keadaan_SDMK!Q$4:Q$149285,"05. KEFARMASIAN")</f>
        <v>#VALUE!</v>
      </c>
      <c r="AO98" s="135">
        <f t="shared" si="48"/>
        <v>1</v>
      </c>
      <c r="AP98" s="134" t="e">
        <f t="shared" si="49"/>
        <v>#VALUE!</v>
      </c>
      <c r="AQ98" s="134" t="e">
        <f t="shared" si="50"/>
        <v>#VALUE!</v>
      </c>
      <c r="AR98" s="133" t="e">
        <f>COUNTIFS(A1_Individu_Data_Keadaan_SDMK!A$4:A$149931,M98,A1_Individu_Data_Keadaan_SDMK!Q$4:Q$149285,"06. KESEHATAN MASYARAKAT")</f>
        <v>#VALUE!</v>
      </c>
      <c r="AS98" s="135">
        <f t="shared" si="51"/>
        <v>1</v>
      </c>
      <c r="AT98" s="134" t="e">
        <f t="shared" si="52"/>
        <v>#VALUE!</v>
      </c>
      <c r="AU98" s="134" t="e">
        <f t="shared" si="53"/>
        <v>#VALUE!</v>
      </c>
      <c r="AV98" s="133" t="e">
        <f>COUNTIFS(A1_Individu_Data_Keadaan_SDMK!A$4:A$149931,M98,A1_Individu_Data_Keadaan_SDMK!Q$4:Q$149285,"07. KESEHATAN LINGKUNGAN")</f>
        <v>#VALUE!</v>
      </c>
      <c r="AW98" s="135">
        <f t="shared" si="54"/>
        <v>1</v>
      </c>
      <c r="AX98" s="134" t="e">
        <f t="shared" si="55"/>
        <v>#VALUE!</v>
      </c>
      <c r="AY98" s="134" t="e">
        <f t="shared" si="56"/>
        <v>#VALUE!</v>
      </c>
      <c r="AZ98" s="133" t="e">
        <f>COUNTIFS(A1_Individu_Data_Keadaan_SDMK!A$4:A$149931,M98,A1_Individu_Data_Keadaan_SDMK!Q$4:Q$149285,"08. GIZI")</f>
        <v>#VALUE!</v>
      </c>
      <c r="BA98" s="135">
        <f t="shared" si="57"/>
        <v>2</v>
      </c>
      <c r="BB98" s="134" t="e">
        <f t="shared" si="58"/>
        <v>#VALUE!</v>
      </c>
      <c r="BC98" s="134" t="e">
        <f t="shared" si="59"/>
        <v>#VALUE!</v>
      </c>
      <c r="BD98" s="133" t="e">
        <f>COUNTIFS(A1_Individu_Data_Keadaan_SDMK!A$4:A$149931,M98,A1_Individu_Data_Keadaan_SDMK!R$4:R$149285,"03. Ahli Teknologi Laboratorium Medik")</f>
        <v>#VALUE!</v>
      </c>
      <c r="BE98" s="135">
        <f t="shared" si="60"/>
        <v>1</v>
      </c>
      <c r="BF98" s="134" t="e">
        <f t="shared" si="61"/>
        <v>#VALUE!</v>
      </c>
      <c r="BG98" s="134" t="e">
        <f t="shared" si="62"/>
        <v>#VALUE!</v>
      </c>
      <c r="BH98" s="139" t="e">
        <f t="shared" si="63"/>
        <v>#VALUE!</v>
      </c>
      <c r="BI98" s="139" t="e">
        <f t="shared" si="64"/>
        <v>#VALUE!</v>
      </c>
    </row>
    <row r="99" spans="13:61" ht="15">
      <c r="M99" s="130" t="s">
        <v>12604</v>
      </c>
      <c r="N99" s="131" t="s">
        <v>12605</v>
      </c>
      <c r="O99" s="128" t="s">
        <v>267</v>
      </c>
      <c r="P99" s="132" t="s">
        <v>9301</v>
      </c>
      <c r="Q99" s="347" t="s">
        <v>12201</v>
      </c>
      <c r="R99" s="128">
        <v>33</v>
      </c>
      <c r="S99" s="129">
        <v>3303</v>
      </c>
      <c r="T99" s="348" t="str">
        <f>IF(R99&lt;&gt;"",VLOOKUP(R99,'01_MASTER_KODE_WILAYAH'!H$1437:I$1470,2,FALSE),"")</f>
        <v>JAWA TENGAH</v>
      </c>
      <c r="U99" s="348" t="str">
        <f>IF(S99&lt;&gt;"",VLOOKUP(S99,'01_MASTER_KODE_WILAYAH'!D$5:F$1353,3,FALSE),"")</f>
        <v>PURBALINGGA</v>
      </c>
      <c r="V99" s="349" t="str">
        <f t="shared" si="34"/>
        <v>2</v>
      </c>
      <c r="W99" s="145" t="e">
        <f t="shared" si="35"/>
        <v>#VALUE!</v>
      </c>
      <c r="X99" s="133" t="e">
        <f>COUNTIFS(A1_Individu_Data_Keadaan_SDMK!A$4:A$149931,M99,A1_Individu_Data_Keadaan_SDMK!R$4:R$149285,"01. Dokter")</f>
        <v>#VALUE!</v>
      </c>
      <c r="Y99" s="122">
        <f t="shared" si="36"/>
        <v>1</v>
      </c>
      <c r="Z99" s="134" t="e">
        <f t="shared" si="37"/>
        <v>#VALUE!</v>
      </c>
      <c r="AA99" s="134" t="e">
        <f t="shared" si="38"/>
        <v>#VALUE!</v>
      </c>
      <c r="AB99" s="133" t="e">
        <f>COUNTIFS(A1_Individu_Data_Keadaan_SDMK!A$4:A$149931,M99,A1_Individu_Data_Keadaan_SDMK!R$4:R$149285,"02. Dokter Gigi")</f>
        <v>#VALUE!</v>
      </c>
      <c r="AC99" s="122">
        <f t="shared" si="39"/>
        <v>1</v>
      </c>
      <c r="AD99" s="134" t="e">
        <f t="shared" si="40"/>
        <v>#VALUE!</v>
      </c>
      <c r="AE99" s="134" t="e">
        <f t="shared" si="41"/>
        <v>#VALUE!</v>
      </c>
      <c r="AF99" s="133" t="e">
        <f>COUNTIFS(A1_Individu_Data_Keadaan_SDMK!A$4:A$149931,M99,A1_Individu_Data_Keadaan_SDMK!Q$4:Q$149285,"03. KEPERAWATAN")</f>
        <v>#VALUE!</v>
      </c>
      <c r="AG99" s="135">
        <f t="shared" si="42"/>
        <v>5</v>
      </c>
      <c r="AH99" s="134" t="e">
        <f t="shared" si="43"/>
        <v>#VALUE!</v>
      </c>
      <c r="AI99" s="134" t="e">
        <f t="shared" si="44"/>
        <v>#VALUE!</v>
      </c>
      <c r="AJ99" s="133" t="e">
        <f>COUNTIFS(A1_Individu_Data_Keadaan_SDMK!A$4:A$149931,M99,A1_Individu_Data_Keadaan_SDMK!Q$4:Q$149285,"04. KEBIDANAN")</f>
        <v>#VALUE!</v>
      </c>
      <c r="AK99" s="135">
        <f t="shared" si="45"/>
        <v>4</v>
      </c>
      <c r="AL99" s="134" t="e">
        <f t="shared" si="46"/>
        <v>#VALUE!</v>
      </c>
      <c r="AM99" s="134" t="e">
        <f t="shared" si="47"/>
        <v>#VALUE!</v>
      </c>
      <c r="AN99" s="133" t="e">
        <f>COUNTIFS(A1_Individu_Data_Keadaan_SDMK!A$4:A$149931,M99,A1_Individu_Data_Keadaan_SDMK!Q$4:Q$149285,"05. KEFARMASIAN")</f>
        <v>#VALUE!</v>
      </c>
      <c r="AO99" s="135">
        <f t="shared" si="48"/>
        <v>1</v>
      </c>
      <c r="AP99" s="134" t="e">
        <f t="shared" si="49"/>
        <v>#VALUE!</v>
      </c>
      <c r="AQ99" s="134" t="e">
        <f t="shared" si="50"/>
        <v>#VALUE!</v>
      </c>
      <c r="AR99" s="133" t="e">
        <f>COUNTIFS(A1_Individu_Data_Keadaan_SDMK!A$4:A$149931,M99,A1_Individu_Data_Keadaan_SDMK!Q$4:Q$149285,"06. KESEHATAN MASYARAKAT")</f>
        <v>#VALUE!</v>
      </c>
      <c r="AS99" s="135">
        <f t="shared" si="51"/>
        <v>1</v>
      </c>
      <c r="AT99" s="134" t="e">
        <f t="shared" si="52"/>
        <v>#VALUE!</v>
      </c>
      <c r="AU99" s="134" t="e">
        <f t="shared" si="53"/>
        <v>#VALUE!</v>
      </c>
      <c r="AV99" s="133" t="e">
        <f>COUNTIFS(A1_Individu_Data_Keadaan_SDMK!A$4:A$149931,M99,A1_Individu_Data_Keadaan_SDMK!Q$4:Q$149285,"07. KESEHATAN LINGKUNGAN")</f>
        <v>#VALUE!</v>
      </c>
      <c r="AW99" s="135">
        <f t="shared" si="54"/>
        <v>1</v>
      </c>
      <c r="AX99" s="134" t="e">
        <f t="shared" si="55"/>
        <v>#VALUE!</v>
      </c>
      <c r="AY99" s="134" t="e">
        <f t="shared" si="56"/>
        <v>#VALUE!</v>
      </c>
      <c r="AZ99" s="133" t="e">
        <f>COUNTIFS(A1_Individu_Data_Keadaan_SDMK!A$4:A$149931,M99,A1_Individu_Data_Keadaan_SDMK!Q$4:Q$149285,"08. GIZI")</f>
        <v>#VALUE!</v>
      </c>
      <c r="BA99" s="135">
        <f t="shared" si="57"/>
        <v>1</v>
      </c>
      <c r="BB99" s="134" t="e">
        <f t="shared" si="58"/>
        <v>#VALUE!</v>
      </c>
      <c r="BC99" s="134" t="e">
        <f t="shared" si="59"/>
        <v>#VALUE!</v>
      </c>
      <c r="BD99" s="133" t="e">
        <f>COUNTIFS(A1_Individu_Data_Keadaan_SDMK!A$4:A$149931,M99,A1_Individu_Data_Keadaan_SDMK!R$4:R$149285,"03. Ahli Teknologi Laboratorium Medik")</f>
        <v>#VALUE!</v>
      </c>
      <c r="BE99" s="135">
        <f t="shared" si="60"/>
        <v>1</v>
      </c>
      <c r="BF99" s="134" t="e">
        <f t="shared" si="61"/>
        <v>#VALUE!</v>
      </c>
      <c r="BG99" s="134" t="e">
        <f t="shared" si="62"/>
        <v>#VALUE!</v>
      </c>
      <c r="BH99" s="139" t="e">
        <f t="shared" si="63"/>
        <v>#VALUE!</v>
      </c>
      <c r="BI99" s="139" t="e">
        <f t="shared" si="64"/>
        <v>#VALUE!</v>
      </c>
    </row>
    <row r="100" spans="13:61" ht="15">
      <c r="M100" s="130" t="s">
        <v>12606</v>
      </c>
      <c r="N100" s="131" t="s">
        <v>12607</v>
      </c>
      <c r="O100" s="128" t="s">
        <v>267</v>
      </c>
      <c r="P100" s="132" t="s">
        <v>9302</v>
      </c>
      <c r="Q100" s="347" t="s">
        <v>12201</v>
      </c>
      <c r="R100" s="128">
        <v>33</v>
      </c>
      <c r="S100" s="129">
        <v>3303</v>
      </c>
      <c r="T100" s="348" t="str">
        <f>IF(R100&lt;&gt;"",VLOOKUP(R100,'01_MASTER_KODE_WILAYAH'!H$1437:I$1470,2,FALSE),"")</f>
        <v>JAWA TENGAH</v>
      </c>
      <c r="U100" s="348" t="str">
        <f>IF(S100&lt;&gt;"",VLOOKUP(S100,'01_MASTER_KODE_WILAYAH'!D$5:F$1353,3,FALSE),"")</f>
        <v>PURBALINGGA</v>
      </c>
      <c r="V100" s="349" t="str">
        <f t="shared" si="34"/>
        <v>1</v>
      </c>
      <c r="W100" s="145" t="e">
        <f t="shared" si="35"/>
        <v>#VALUE!</v>
      </c>
      <c r="X100" s="133" t="e">
        <f>COUNTIFS(A1_Individu_Data_Keadaan_SDMK!A$4:A$149931,M100,A1_Individu_Data_Keadaan_SDMK!R$4:R$149285,"01. Dokter")</f>
        <v>#VALUE!</v>
      </c>
      <c r="Y100" s="122">
        <f t="shared" si="36"/>
        <v>2</v>
      </c>
      <c r="Z100" s="134" t="e">
        <f t="shared" si="37"/>
        <v>#VALUE!</v>
      </c>
      <c r="AA100" s="134" t="e">
        <f t="shared" si="38"/>
        <v>#VALUE!</v>
      </c>
      <c r="AB100" s="133" t="e">
        <f>COUNTIFS(A1_Individu_Data_Keadaan_SDMK!A$4:A$149931,M100,A1_Individu_Data_Keadaan_SDMK!R$4:R$149285,"02. Dokter Gigi")</f>
        <v>#VALUE!</v>
      </c>
      <c r="AC100" s="122">
        <f t="shared" si="39"/>
        <v>1</v>
      </c>
      <c r="AD100" s="134" t="e">
        <f t="shared" si="40"/>
        <v>#VALUE!</v>
      </c>
      <c r="AE100" s="134" t="e">
        <f t="shared" si="41"/>
        <v>#VALUE!</v>
      </c>
      <c r="AF100" s="133" t="e">
        <f>COUNTIFS(A1_Individu_Data_Keadaan_SDMK!A$4:A$149931,M100,A1_Individu_Data_Keadaan_SDMK!Q$4:Q$149285,"03. KEPERAWATAN")</f>
        <v>#VALUE!</v>
      </c>
      <c r="AG100" s="135">
        <f t="shared" si="42"/>
        <v>8</v>
      </c>
      <c r="AH100" s="134" t="e">
        <f t="shared" si="43"/>
        <v>#VALUE!</v>
      </c>
      <c r="AI100" s="134" t="e">
        <f t="shared" si="44"/>
        <v>#VALUE!</v>
      </c>
      <c r="AJ100" s="133" t="e">
        <f>COUNTIFS(A1_Individu_Data_Keadaan_SDMK!A$4:A$149931,M100,A1_Individu_Data_Keadaan_SDMK!Q$4:Q$149285,"04. KEBIDANAN")</f>
        <v>#VALUE!</v>
      </c>
      <c r="AK100" s="135">
        <f t="shared" si="45"/>
        <v>7</v>
      </c>
      <c r="AL100" s="134" t="e">
        <f t="shared" si="46"/>
        <v>#VALUE!</v>
      </c>
      <c r="AM100" s="134" t="e">
        <f t="shared" si="47"/>
        <v>#VALUE!</v>
      </c>
      <c r="AN100" s="133" t="e">
        <f>COUNTIFS(A1_Individu_Data_Keadaan_SDMK!A$4:A$149931,M100,A1_Individu_Data_Keadaan_SDMK!Q$4:Q$149285,"05. KEFARMASIAN")</f>
        <v>#VALUE!</v>
      </c>
      <c r="AO100" s="135">
        <f t="shared" si="48"/>
        <v>1</v>
      </c>
      <c r="AP100" s="134" t="e">
        <f t="shared" si="49"/>
        <v>#VALUE!</v>
      </c>
      <c r="AQ100" s="134" t="e">
        <f t="shared" si="50"/>
        <v>#VALUE!</v>
      </c>
      <c r="AR100" s="133" t="e">
        <f>COUNTIFS(A1_Individu_Data_Keadaan_SDMK!A$4:A$149931,M100,A1_Individu_Data_Keadaan_SDMK!Q$4:Q$149285,"06. KESEHATAN MASYARAKAT")</f>
        <v>#VALUE!</v>
      </c>
      <c r="AS100" s="135">
        <f t="shared" si="51"/>
        <v>1</v>
      </c>
      <c r="AT100" s="134" t="e">
        <f t="shared" si="52"/>
        <v>#VALUE!</v>
      </c>
      <c r="AU100" s="134" t="e">
        <f t="shared" si="53"/>
        <v>#VALUE!</v>
      </c>
      <c r="AV100" s="133" t="e">
        <f>COUNTIFS(A1_Individu_Data_Keadaan_SDMK!A$4:A$149931,M100,A1_Individu_Data_Keadaan_SDMK!Q$4:Q$149285,"07. KESEHATAN LINGKUNGAN")</f>
        <v>#VALUE!</v>
      </c>
      <c r="AW100" s="135">
        <f t="shared" si="54"/>
        <v>1</v>
      </c>
      <c r="AX100" s="134" t="e">
        <f t="shared" si="55"/>
        <v>#VALUE!</v>
      </c>
      <c r="AY100" s="134" t="e">
        <f t="shared" si="56"/>
        <v>#VALUE!</v>
      </c>
      <c r="AZ100" s="133" t="e">
        <f>COUNTIFS(A1_Individu_Data_Keadaan_SDMK!A$4:A$149931,M100,A1_Individu_Data_Keadaan_SDMK!Q$4:Q$149285,"08. GIZI")</f>
        <v>#VALUE!</v>
      </c>
      <c r="BA100" s="135">
        <f t="shared" si="57"/>
        <v>2</v>
      </c>
      <c r="BB100" s="134" t="e">
        <f t="shared" si="58"/>
        <v>#VALUE!</v>
      </c>
      <c r="BC100" s="134" t="e">
        <f t="shared" si="59"/>
        <v>#VALUE!</v>
      </c>
      <c r="BD100" s="133" t="e">
        <f>COUNTIFS(A1_Individu_Data_Keadaan_SDMK!A$4:A$149931,M100,A1_Individu_Data_Keadaan_SDMK!R$4:R$149285,"03. Ahli Teknologi Laboratorium Medik")</f>
        <v>#VALUE!</v>
      </c>
      <c r="BE100" s="135">
        <f t="shared" si="60"/>
        <v>1</v>
      </c>
      <c r="BF100" s="134" t="e">
        <f t="shared" si="61"/>
        <v>#VALUE!</v>
      </c>
      <c r="BG100" s="134" t="e">
        <f t="shared" si="62"/>
        <v>#VALUE!</v>
      </c>
      <c r="BH100" s="139" t="e">
        <f t="shared" si="63"/>
        <v>#VALUE!</v>
      </c>
      <c r="BI100" s="139" t="e">
        <f t="shared" si="64"/>
        <v>#VALUE!</v>
      </c>
    </row>
    <row r="101" spans="13:61" ht="15">
      <c r="M101" s="130" t="s">
        <v>12608</v>
      </c>
      <c r="N101" s="131" t="s">
        <v>12609</v>
      </c>
      <c r="O101" s="128" t="s">
        <v>267</v>
      </c>
      <c r="P101" s="132" t="s">
        <v>9302</v>
      </c>
      <c r="Q101" s="347" t="s">
        <v>12201</v>
      </c>
      <c r="R101" s="128">
        <v>33</v>
      </c>
      <c r="S101" s="129">
        <v>3303</v>
      </c>
      <c r="T101" s="348" t="str">
        <f>IF(R101&lt;&gt;"",VLOOKUP(R101,'01_MASTER_KODE_WILAYAH'!H$1437:I$1470,2,FALSE),"")</f>
        <v>JAWA TENGAH</v>
      </c>
      <c r="U101" s="348" t="str">
        <f>IF(S101&lt;&gt;"",VLOOKUP(S101,'01_MASTER_KODE_WILAYAH'!D$5:F$1353,3,FALSE),"")</f>
        <v>PURBALINGGA</v>
      </c>
      <c r="V101" s="349" t="str">
        <f t="shared" ref="V101:V164" si="65">IF(M101&lt;&gt;"",MID(M101,9,1),"")</f>
        <v>1</v>
      </c>
      <c r="W101" s="145" t="e">
        <f t="shared" ref="W101:W164" si="66">X101+AB101+AF101+AJ101+AN101+AR101+AV101+AZ101+BD101</f>
        <v>#VALUE!</v>
      </c>
      <c r="X101" s="133" t="e">
        <f>COUNTIFS(A1_Individu_Data_Keadaan_SDMK!A$4:A$149931,M101,A1_Individu_Data_Keadaan_SDMK!R$4:R$149285,"01. Dokter")</f>
        <v>#VALUE!</v>
      </c>
      <c r="Y101" s="122">
        <f t="shared" ref="Y101:Y164" si="67">IF(V101="1",2,1)</f>
        <v>2</v>
      </c>
      <c r="Z101" s="134" t="e">
        <f t="shared" ref="Z101:Z164" si="68">IF((X101-Y101)&gt;0,(X101-Y101),0)</f>
        <v>#VALUE!</v>
      </c>
      <c r="AA101" s="134" t="e">
        <f t="shared" ref="AA101:AA164" si="69">IF((X101-Y101)&lt;0,ABS(X101-Y101),0)</f>
        <v>#VALUE!</v>
      </c>
      <c r="AB101" s="133" t="e">
        <f>COUNTIFS(A1_Individu_Data_Keadaan_SDMK!A$4:A$149931,M101,A1_Individu_Data_Keadaan_SDMK!R$4:R$149285,"02. Dokter Gigi")</f>
        <v>#VALUE!</v>
      </c>
      <c r="AC101" s="122">
        <f t="shared" ref="AC101:AC164" si="70">IF(V101="1",1,1)</f>
        <v>1</v>
      </c>
      <c r="AD101" s="134" t="e">
        <f t="shared" ref="AD101:AD164" si="71">IF((AB101-AC101)&gt;0,(AB101-AC101),0)</f>
        <v>#VALUE!</v>
      </c>
      <c r="AE101" s="134" t="e">
        <f t="shared" ref="AE101:AE164" si="72">IF((AB101-AC101)&lt;0,ABS(AB101-AC101),0)</f>
        <v>#VALUE!</v>
      </c>
      <c r="AF101" s="133" t="e">
        <f>COUNTIFS(A1_Individu_Data_Keadaan_SDMK!A$4:A$149931,M101,A1_Individu_Data_Keadaan_SDMK!Q$4:Q$149285,"03. KEPERAWATAN")</f>
        <v>#VALUE!</v>
      </c>
      <c r="AG101" s="135">
        <f t="shared" ref="AG101:AG164" si="73">IF(V101="1",8,5)</f>
        <v>8</v>
      </c>
      <c r="AH101" s="134" t="e">
        <f t="shared" ref="AH101:AH164" si="74">IF((AF101-AG101)&gt;0,(AF101-AG101),0)</f>
        <v>#VALUE!</v>
      </c>
      <c r="AI101" s="134" t="e">
        <f t="shared" ref="AI101:AI164" si="75">IF((AF101-AG101)&lt;0,ABS(AF101-AG101),0)</f>
        <v>#VALUE!</v>
      </c>
      <c r="AJ101" s="133" t="e">
        <f>COUNTIFS(A1_Individu_Data_Keadaan_SDMK!A$4:A$149931,M101,A1_Individu_Data_Keadaan_SDMK!Q$4:Q$149285,"04. KEBIDANAN")</f>
        <v>#VALUE!</v>
      </c>
      <c r="AK101" s="135">
        <f t="shared" ref="AK101:AK164" si="76">IF(V101="1",7,4)</f>
        <v>7</v>
      </c>
      <c r="AL101" s="134" t="e">
        <f t="shared" ref="AL101:AL164" si="77">IF((AJ101-AK101)&gt;0,(AJ101-AK101),0)</f>
        <v>#VALUE!</v>
      </c>
      <c r="AM101" s="134" t="e">
        <f t="shared" ref="AM101:AM164" si="78">IF((AJ101-AK101)&lt;0,ABS(AJ101-AK101),0)</f>
        <v>#VALUE!</v>
      </c>
      <c r="AN101" s="133" t="e">
        <f>COUNTIFS(A1_Individu_Data_Keadaan_SDMK!A$4:A$149931,M101,A1_Individu_Data_Keadaan_SDMK!Q$4:Q$149285,"05. KEFARMASIAN")</f>
        <v>#VALUE!</v>
      </c>
      <c r="AO101" s="135">
        <f t="shared" ref="AO101:AO164" si="79">IF(V101="1",1,1)</f>
        <v>1</v>
      </c>
      <c r="AP101" s="134" t="e">
        <f t="shared" ref="AP101:AP164" si="80">IF((AN101-AO101)&gt;0,(AN101-AO101),0)</f>
        <v>#VALUE!</v>
      </c>
      <c r="AQ101" s="134" t="e">
        <f t="shared" ref="AQ101:AQ164" si="81">IF((AN101-AO101)&lt;0,ABS(AN101-AO101),0)</f>
        <v>#VALUE!</v>
      </c>
      <c r="AR101" s="133" t="e">
        <f>COUNTIFS(A1_Individu_Data_Keadaan_SDMK!A$4:A$149931,M101,A1_Individu_Data_Keadaan_SDMK!Q$4:Q$149285,"06. KESEHATAN MASYARAKAT")</f>
        <v>#VALUE!</v>
      </c>
      <c r="AS101" s="135">
        <f t="shared" ref="AS101:AS164" si="82">IF(V101="1",1,1)</f>
        <v>1</v>
      </c>
      <c r="AT101" s="134" t="e">
        <f t="shared" ref="AT101:AT164" si="83">IF((AR101-AS101)&gt;0,(AR101-AS101),0)</f>
        <v>#VALUE!</v>
      </c>
      <c r="AU101" s="134" t="e">
        <f t="shared" ref="AU101:AU164" si="84">IF((AR101-AS101)&lt;0,ABS(AR101-AS101),0)</f>
        <v>#VALUE!</v>
      </c>
      <c r="AV101" s="133" t="e">
        <f>COUNTIFS(A1_Individu_Data_Keadaan_SDMK!A$4:A$149931,M101,A1_Individu_Data_Keadaan_SDMK!Q$4:Q$149285,"07. KESEHATAN LINGKUNGAN")</f>
        <v>#VALUE!</v>
      </c>
      <c r="AW101" s="135">
        <f t="shared" ref="AW101:AW164" si="85">IF(V101="1",1,1)</f>
        <v>1</v>
      </c>
      <c r="AX101" s="134" t="e">
        <f t="shared" ref="AX101:AX164" si="86">IF((AV101-AW101)&gt;0,(AV101-AW101),0)</f>
        <v>#VALUE!</v>
      </c>
      <c r="AY101" s="134" t="e">
        <f t="shared" ref="AY101:AY164" si="87">IF((AV101-AW101)&lt;0,ABS(AV101-AW101),0)</f>
        <v>#VALUE!</v>
      </c>
      <c r="AZ101" s="133" t="e">
        <f>COUNTIFS(A1_Individu_Data_Keadaan_SDMK!A$4:A$149931,M101,A1_Individu_Data_Keadaan_SDMK!Q$4:Q$149285,"08. GIZI")</f>
        <v>#VALUE!</v>
      </c>
      <c r="BA101" s="135">
        <f t="shared" ref="BA101:BA164" si="88">IF(V101="1",2,1)</f>
        <v>2</v>
      </c>
      <c r="BB101" s="134" t="e">
        <f t="shared" ref="BB101:BB164" si="89">IF((AZ101-BA101)&gt;0,(AZ101-BA101),0)</f>
        <v>#VALUE!</v>
      </c>
      <c r="BC101" s="134" t="e">
        <f t="shared" ref="BC101:BC164" si="90">IF((AZ101-BA101)&lt;0,ABS(AZ101-BA101),0)</f>
        <v>#VALUE!</v>
      </c>
      <c r="BD101" s="133" t="e">
        <f>COUNTIFS(A1_Individu_Data_Keadaan_SDMK!A$4:A$149931,M101,A1_Individu_Data_Keadaan_SDMK!R$4:R$149285,"03. Ahli Teknologi Laboratorium Medik")</f>
        <v>#VALUE!</v>
      </c>
      <c r="BE101" s="135">
        <f t="shared" ref="BE101:BE164" si="91">IF(V101="1",1,1)</f>
        <v>1</v>
      </c>
      <c r="BF101" s="134" t="e">
        <f t="shared" ref="BF101:BF164" si="92">IF((BD101-BE101)&gt;0,(BD101-BE101),0)</f>
        <v>#VALUE!</v>
      </c>
      <c r="BG101" s="134" t="e">
        <f t="shared" ref="BG101:BG164" si="93">IF((BD101-BE101)&lt;0,ABS(BD101-BE101),0)</f>
        <v>#VALUE!</v>
      </c>
      <c r="BH101" s="139" t="e">
        <f t="shared" ref="BH101:BH164" si="94">IF(AND(AN101&gt;=1,AR101&gt;=1,AV101&gt;=1,AZ101&gt;=1,BD101&gt;=1),"Memenuhi","Belum Memenuhi")</f>
        <v>#VALUE!</v>
      </c>
      <c r="BI101" s="139" t="e">
        <f t="shared" ref="BI101:BI164" si="95">IF(AND(X101&gt;=1,AB101&gt;=1,AF101&gt;=1,AJ101&gt;=1,AN101&gt;=1,AR101&gt;=1,AV101&gt;=1,AZ101&gt;=1,BD101&gt;=1),"Memenuhi","Belum Memenuhi")</f>
        <v>#VALUE!</v>
      </c>
    </row>
    <row r="102" spans="13:61" ht="15">
      <c r="M102" s="130" t="s">
        <v>12610</v>
      </c>
      <c r="N102" s="131" t="s">
        <v>12611</v>
      </c>
      <c r="O102" s="128" t="s">
        <v>267</v>
      </c>
      <c r="P102" s="132" t="s">
        <v>9302</v>
      </c>
      <c r="Q102" s="347" t="s">
        <v>12201</v>
      </c>
      <c r="R102" s="128">
        <v>33</v>
      </c>
      <c r="S102" s="129">
        <v>3303</v>
      </c>
      <c r="T102" s="348" t="str">
        <f>IF(R102&lt;&gt;"",VLOOKUP(R102,'01_MASTER_KODE_WILAYAH'!H$1437:I$1470,2,FALSE),"")</f>
        <v>JAWA TENGAH</v>
      </c>
      <c r="U102" s="348" t="str">
        <f>IF(S102&lt;&gt;"",VLOOKUP(S102,'01_MASTER_KODE_WILAYAH'!D$5:F$1353,3,FALSE),"")</f>
        <v>PURBALINGGA</v>
      </c>
      <c r="V102" s="349" t="str">
        <f t="shared" si="65"/>
        <v>1</v>
      </c>
      <c r="W102" s="145" t="e">
        <f t="shared" si="66"/>
        <v>#VALUE!</v>
      </c>
      <c r="X102" s="133" t="e">
        <f>COUNTIFS(A1_Individu_Data_Keadaan_SDMK!A$4:A$149931,M102,A1_Individu_Data_Keadaan_SDMK!R$4:R$149285,"01. Dokter")</f>
        <v>#VALUE!</v>
      </c>
      <c r="Y102" s="122">
        <f t="shared" si="67"/>
        <v>2</v>
      </c>
      <c r="Z102" s="134" t="e">
        <f t="shared" si="68"/>
        <v>#VALUE!</v>
      </c>
      <c r="AA102" s="134" t="e">
        <f t="shared" si="69"/>
        <v>#VALUE!</v>
      </c>
      <c r="AB102" s="133" t="e">
        <f>COUNTIFS(A1_Individu_Data_Keadaan_SDMK!A$4:A$149931,M102,A1_Individu_Data_Keadaan_SDMK!R$4:R$149285,"02. Dokter Gigi")</f>
        <v>#VALUE!</v>
      </c>
      <c r="AC102" s="122">
        <f t="shared" si="70"/>
        <v>1</v>
      </c>
      <c r="AD102" s="134" t="e">
        <f t="shared" si="71"/>
        <v>#VALUE!</v>
      </c>
      <c r="AE102" s="134" t="e">
        <f t="shared" si="72"/>
        <v>#VALUE!</v>
      </c>
      <c r="AF102" s="133" t="e">
        <f>COUNTIFS(A1_Individu_Data_Keadaan_SDMK!A$4:A$149931,M102,A1_Individu_Data_Keadaan_SDMK!Q$4:Q$149285,"03. KEPERAWATAN")</f>
        <v>#VALUE!</v>
      </c>
      <c r="AG102" s="135">
        <f t="shared" si="73"/>
        <v>8</v>
      </c>
      <c r="AH102" s="134" t="e">
        <f t="shared" si="74"/>
        <v>#VALUE!</v>
      </c>
      <c r="AI102" s="134" t="e">
        <f t="shared" si="75"/>
        <v>#VALUE!</v>
      </c>
      <c r="AJ102" s="133" t="e">
        <f>COUNTIFS(A1_Individu_Data_Keadaan_SDMK!A$4:A$149931,M102,A1_Individu_Data_Keadaan_SDMK!Q$4:Q$149285,"04. KEBIDANAN")</f>
        <v>#VALUE!</v>
      </c>
      <c r="AK102" s="135">
        <f t="shared" si="76"/>
        <v>7</v>
      </c>
      <c r="AL102" s="134" t="e">
        <f t="shared" si="77"/>
        <v>#VALUE!</v>
      </c>
      <c r="AM102" s="134" t="e">
        <f t="shared" si="78"/>
        <v>#VALUE!</v>
      </c>
      <c r="AN102" s="133" t="e">
        <f>COUNTIFS(A1_Individu_Data_Keadaan_SDMK!A$4:A$149931,M102,A1_Individu_Data_Keadaan_SDMK!Q$4:Q$149285,"05. KEFARMASIAN")</f>
        <v>#VALUE!</v>
      </c>
      <c r="AO102" s="135">
        <f t="shared" si="79"/>
        <v>1</v>
      </c>
      <c r="AP102" s="134" t="e">
        <f t="shared" si="80"/>
        <v>#VALUE!</v>
      </c>
      <c r="AQ102" s="134" t="e">
        <f t="shared" si="81"/>
        <v>#VALUE!</v>
      </c>
      <c r="AR102" s="133" t="e">
        <f>COUNTIFS(A1_Individu_Data_Keadaan_SDMK!A$4:A$149931,M102,A1_Individu_Data_Keadaan_SDMK!Q$4:Q$149285,"06. KESEHATAN MASYARAKAT")</f>
        <v>#VALUE!</v>
      </c>
      <c r="AS102" s="135">
        <f t="shared" si="82"/>
        <v>1</v>
      </c>
      <c r="AT102" s="134" t="e">
        <f t="shared" si="83"/>
        <v>#VALUE!</v>
      </c>
      <c r="AU102" s="134" t="e">
        <f t="shared" si="84"/>
        <v>#VALUE!</v>
      </c>
      <c r="AV102" s="133" t="e">
        <f>COUNTIFS(A1_Individu_Data_Keadaan_SDMK!A$4:A$149931,M102,A1_Individu_Data_Keadaan_SDMK!Q$4:Q$149285,"07. KESEHATAN LINGKUNGAN")</f>
        <v>#VALUE!</v>
      </c>
      <c r="AW102" s="135">
        <f t="shared" si="85"/>
        <v>1</v>
      </c>
      <c r="AX102" s="134" t="e">
        <f t="shared" si="86"/>
        <v>#VALUE!</v>
      </c>
      <c r="AY102" s="134" t="e">
        <f t="shared" si="87"/>
        <v>#VALUE!</v>
      </c>
      <c r="AZ102" s="133" t="e">
        <f>COUNTIFS(A1_Individu_Data_Keadaan_SDMK!A$4:A$149931,M102,A1_Individu_Data_Keadaan_SDMK!Q$4:Q$149285,"08. GIZI")</f>
        <v>#VALUE!</v>
      </c>
      <c r="BA102" s="135">
        <f t="shared" si="88"/>
        <v>2</v>
      </c>
      <c r="BB102" s="134" t="e">
        <f t="shared" si="89"/>
        <v>#VALUE!</v>
      </c>
      <c r="BC102" s="134" t="e">
        <f t="shared" si="90"/>
        <v>#VALUE!</v>
      </c>
      <c r="BD102" s="133" t="e">
        <f>COUNTIFS(A1_Individu_Data_Keadaan_SDMK!A$4:A$149931,M102,A1_Individu_Data_Keadaan_SDMK!R$4:R$149285,"03. Ahli Teknologi Laboratorium Medik")</f>
        <v>#VALUE!</v>
      </c>
      <c r="BE102" s="135">
        <f t="shared" si="91"/>
        <v>1</v>
      </c>
      <c r="BF102" s="134" t="e">
        <f t="shared" si="92"/>
        <v>#VALUE!</v>
      </c>
      <c r="BG102" s="134" t="e">
        <f t="shared" si="93"/>
        <v>#VALUE!</v>
      </c>
      <c r="BH102" s="139" t="e">
        <f t="shared" si="94"/>
        <v>#VALUE!</v>
      </c>
      <c r="BI102" s="139" t="e">
        <f t="shared" si="95"/>
        <v>#VALUE!</v>
      </c>
    </row>
    <row r="103" spans="13:61" ht="15">
      <c r="M103" s="130" t="s">
        <v>12612</v>
      </c>
      <c r="N103" s="131" t="s">
        <v>11901</v>
      </c>
      <c r="O103" s="128" t="s">
        <v>267</v>
      </c>
      <c r="P103" s="132" t="s">
        <v>9302</v>
      </c>
      <c r="Q103" s="347" t="s">
        <v>12201</v>
      </c>
      <c r="R103" s="128">
        <v>33</v>
      </c>
      <c r="S103" s="129">
        <v>3303</v>
      </c>
      <c r="T103" s="348" t="str">
        <f>IF(R103&lt;&gt;"",VLOOKUP(R103,'01_MASTER_KODE_WILAYAH'!H$1437:I$1470,2,FALSE),"")</f>
        <v>JAWA TENGAH</v>
      </c>
      <c r="U103" s="348" t="str">
        <f>IF(S103&lt;&gt;"",VLOOKUP(S103,'01_MASTER_KODE_WILAYAH'!D$5:F$1353,3,FALSE),"")</f>
        <v>PURBALINGGA</v>
      </c>
      <c r="V103" s="349" t="str">
        <f t="shared" si="65"/>
        <v>1</v>
      </c>
      <c r="W103" s="145" t="e">
        <f t="shared" si="66"/>
        <v>#VALUE!</v>
      </c>
      <c r="X103" s="133" t="e">
        <f>COUNTIFS(A1_Individu_Data_Keadaan_SDMK!A$4:A$149931,M103,A1_Individu_Data_Keadaan_SDMK!R$4:R$149285,"01. Dokter")</f>
        <v>#VALUE!</v>
      </c>
      <c r="Y103" s="122">
        <f t="shared" si="67"/>
        <v>2</v>
      </c>
      <c r="Z103" s="134" t="e">
        <f t="shared" si="68"/>
        <v>#VALUE!</v>
      </c>
      <c r="AA103" s="134" t="e">
        <f t="shared" si="69"/>
        <v>#VALUE!</v>
      </c>
      <c r="AB103" s="133" t="e">
        <f>COUNTIFS(A1_Individu_Data_Keadaan_SDMK!A$4:A$149931,M103,A1_Individu_Data_Keadaan_SDMK!R$4:R$149285,"02. Dokter Gigi")</f>
        <v>#VALUE!</v>
      </c>
      <c r="AC103" s="122">
        <f t="shared" si="70"/>
        <v>1</v>
      </c>
      <c r="AD103" s="134" t="e">
        <f t="shared" si="71"/>
        <v>#VALUE!</v>
      </c>
      <c r="AE103" s="134" t="e">
        <f t="shared" si="72"/>
        <v>#VALUE!</v>
      </c>
      <c r="AF103" s="133" t="e">
        <f>COUNTIFS(A1_Individu_Data_Keadaan_SDMK!A$4:A$149931,M103,A1_Individu_Data_Keadaan_SDMK!Q$4:Q$149285,"03. KEPERAWATAN")</f>
        <v>#VALUE!</v>
      </c>
      <c r="AG103" s="135">
        <f t="shared" si="73"/>
        <v>8</v>
      </c>
      <c r="AH103" s="134" t="e">
        <f t="shared" si="74"/>
        <v>#VALUE!</v>
      </c>
      <c r="AI103" s="134" t="e">
        <f t="shared" si="75"/>
        <v>#VALUE!</v>
      </c>
      <c r="AJ103" s="133" t="e">
        <f>COUNTIFS(A1_Individu_Data_Keadaan_SDMK!A$4:A$149931,M103,A1_Individu_Data_Keadaan_SDMK!Q$4:Q$149285,"04. KEBIDANAN")</f>
        <v>#VALUE!</v>
      </c>
      <c r="AK103" s="135">
        <f t="shared" si="76"/>
        <v>7</v>
      </c>
      <c r="AL103" s="134" t="e">
        <f t="shared" si="77"/>
        <v>#VALUE!</v>
      </c>
      <c r="AM103" s="134" t="e">
        <f t="shared" si="78"/>
        <v>#VALUE!</v>
      </c>
      <c r="AN103" s="133" t="e">
        <f>COUNTIFS(A1_Individu_Data_Keadaan_SDMK!A$4:A$149931,M103,A1_Individu_Data_Keadaan_SDMK!Q$4:Q$149285,"05. KEFARMASIAN")</f>
        <v>#VALUE!</v>
      </c>
      <c r="AO103" s="135">
        <f t="shared" si="79"/>
        <v>1</v>
      </c>
      <c r="AP103" s="134" t="e">
        <f t="shared" si="80"/>
        <v>#VALUE!</v>
      </c>
      <c r="AQ103" s="134" t="e">
        <f t="shared" si="81"/>
        <v>#VALUE!</v>
      </c>
      <c r="AR103" s="133" t="e">
        <f>COUNTIFS(A1_Individu_Data_Keadaan_SDMK!A$4:A$149931,M103,A1_Individu_Data_Keadaan_SDMK!Q$4:Q$149285,"06. KESEHATAN MASYARAKAT")</f>
        <v>#VALUE!</v>
      </c>
      <c r="AS103" s="135">
        <f t="shared" si="82"/>
        <v>1</v>
      </c>
      <c r="AT103" s="134" t="e">
        <f t="shared" si="83"/>
        <v>#VALUE!</v>
      </c>
      <c r="AU103" s="134" t="e">
        <f t="shared" si="84"/>
        <v>#VALUE!</v>
      </c>
      <c r="AV103" s="133" t="e">
        <f>COUNTIFS(A1_Individu_Data_Keadaan_SDMK!A$4:A$149931,M103,A1_Individu_Data_Keadaan_SDMK!Q$4:Q$149285,"07. KESEHATAN LINGKUNGAN")</f>
        <v>#VALUE!</v>
      </c>
      <c r="AW103" s="135">
        <f t="shared" si="85"/>
        <v>1</v>
      </c>
      <c r="AX103" s="134" t="e">
        <f t="shared" si="86"/>
        <v>#VALUE!</v>
      </c>
      <c r="AY103" s="134" t="e">
        <f t="shared" si="87"/>
        <v>#VALUE!</v>
      </c>
      <c r="AZ103" s="133" t="e">
        <f>COUNTIFS(A1_Individu_Data_Keadaan_SDMK!A$4:A$149931,M103,A1_Individu_Data_Keadaan_SDMK!Q$4:Q$149285,"08. GIZI")</f>
        <v>#VALUE!</v>
      </c>
      <c r="BA103" s="135">
        <f t="shared" si="88"/>
        <v>2</v>
      </c>
      <c r="BB103" s="134" t="e">
        <f t="shared" si="89"/>
        <v>#VALUE!</v>
      </c>
      <c r="BC103" s="134" t="e">
        <f t="shared" si="90"/>
        <v>#VALUE!</v>
      </c>
      <c r="BD103" s="133" t="e">
        <f>COUNTIFS(A1_Individu_Data_Keadaan_SDMK!A$4:A$149931,M103,A1_Individu_Data_Keadaan_SDMK!R$4:R$149285,"03. Ahli Teknologi Laboratorium Medik")</f>
        <v>#VALUE!</v>
      </c>
      <c r="BE103" s="135">
        <f t="shared" si="91"/>
        <v>1</v>
      </c>
      <c r="BF103" s="134" t="e">
        <f t="shared" si="92"/>
        <v>#VALUE!</v>
      </c>
      <c r="BG103" s="134" t="e">
        <f t="shared" si="93"/>
        <v>#VALUE!</v>
      </c>
      <c r="BH103" s="139" t="e">
        <f t="shared" si="94"/>
        <v>#VALUE!</v>
      </c>
      <c r="BI103" s="139" t="e">
        <f t="shared" si="95"/>
        <v>#VALUE!</v>
      </c>
    </row>
    <row r="104" spans="13:61" ht="15">
      <c r="M104" s="130" t="s">
        <v>12613</v>
      </c>
      <c r="N104" s="131" t="s">
        <v>12614</v>
      </c>
      <c r="O104" s="128" t="s">
        <v>267</v>
      </c>
      <c r="P104" s="132" t="s">
        <v>9301</v>
      </c>
      <c r="Q104" s="347" t="s">
        <v>12201</v>
      </c>
      <c r="R104" s="128">
        <v>33</v>
      </c>
      <c r="S104" s="129">
        <v>3303</v>
      </c>
      <c r="T104" s="348" t="str">
        <f>IF(R104&lt;&gt;"",VLOOKUP(R104,'01_MASTER_KODE_WILAYAH'!H$1437:I$1470,2,FALSE),"")</f>
        <v>JAWA TENGAH</v>
      </c>
      <c r="U104" s="348" t="str">
        <f>IF(S104&lt;&gt;"",VLOOKUP(S104,'01_MASTER_KODE_WILAYAH'!D$5:F$1353,3,FALSE),"")</f>
        <v>PURBALINGGA</v>
      </c>
      <c r="V104" s="349" t="str">
        <f t="shared" si="65"/>
        <v>2</v>
      </c>
      <c r="W104" s="145" t="e">
        <f t="shared" si="66"/>
        <v>#VALUE!</v>
      </c>
      <c r="X104" s="133" t="e">
        <f>COUNTIFS(A1_Individu_Data_Keadaan_SDMK!A$4:A$149931,M104,A1_Individu_Data_Keadaan_SDMK!R$4:R$149285,"01. Dokter")</f>
        <v>#VALUE!</v>
      </c>
      <c r="Y104" s="122">
        <f t="shared" si="67"/>
        <v>1</v>
      </c>
      <c r="Z104" s="134" t="e">
        <f t="shared" si="68"/>
        <v>#VALUE!</v>
      </c>
      <c r="AA104" s="134" t="e">
        <f t="shared" si="69"/>
        <v>#VALUE!</v>
      </c>
      <c r="AB104" s="133" t="e">
        <f>COUNTIFS(A1_Individu_Data_Keadaan_SDMK!A$4:A$149931,M104,A1_Individu_Data_Keadaan_SDMK!R$4:R$149285,"02. Dokter Gigi")</f>
        <v>#VALUE!</v>
      </c>
      <c r="AC104" s="122">
        <f t="shared" si="70"/>
        <v>1</v>
      </c>
      <c r="AD104" s="134" t="e">
        <f t="shared" si="71"/>
        <v>#VALUE!</v>
      </c>
      <c r="AE104" s="134" t="e">
        <f t="shared" si="72"/>
        <v>#VALUE!</v>
      </c>
      <c r="AF104" s="133" t="e">
        <f>COUNTIFS(A1_Individu_Data_Keadaan_SDMK!A$4:A$149931,M104,A1_Individu_Data_Keadaan_SDMK!Q$4:Q$149285,"03. KEPERAWATAN")</f>
        <v>#VALUE!</v>
      </c>
      <c r="AG104" s="135">
        <f t="shared" si="73"/>
        <v>5</v>
      </c>
      <c r="AH104" s="134" t="e">
        <f t="shared" si="74"/>
        <v>#VALUE!</v>
      </c>
      <c r="AI104" s="134" t="e">
        <f t="shared" si="75"/>
        <v>#VALUE!</v>
      </c>
      <c r="AJ104" s="133" t="e">
        <f>COUNTIFS(A1_Individu_Data_Keadaan_SDMK!A$4:A$149931,M104,A1_Individu_Data_Keadaan_SDMK!Q$4:Q$149285,"04. KEBIDANAN")</f>
        <v>#VALUE!</v>
      </c>
      <c r="AK104" s="135">
        <f t="shared" si="76"/>
        <v>4</v>
      </c>
      <c r="AL104" s="134" t="e">
        <f t="shared" si="77"/>
        <v>#VALUE!</v>
      </c>
      <c r="AM104" s="134" t="e">
        <f t="shared" si="78"/>
        <v>#VALUE!</v>
      </c>
      <c r="AN104" s="133" t="e">
        <f>COUNTIFS(A1_Individu_Data_Keadaan_SDMK!A$4:A$149931,M104,A1_Individu_Data_Keadaan_SDMK!Q$4:Q$149285,"05. KEFARMASIAN")</f>
        <v>#VALUE!</v>
      </c>
      <c r="AO104" s="135">
        <f t="shared" si="79"/>
        <v>1</v>
      </c>
      <c r="AP104" s="134" t="e">
        <f t="shared" si="80"/>
        <v>#VALUE!</v>
      </c>
      <c r="AQ104" s="134" t="e">
        <f t="shared" si="81"/>
        <v>#VALUE!</v>
      </c>
      <c r="AR104" s="133" t="e">
        <f>COUNTIFS(A1_Individu_Data_Keadaan_SDMK!A$4:A$149931,M104,A1_Individu_Data_Keadaan_SDMK!Q$4:Q$149285,"06. KESEHATAN MASYARAKAT")</f>
        <v>#VALUE!</v>
      </c>
      <c r="AS104" s="135">
        <f t="shared" si="82"/>
        <v>1</v>
      </c>
      <c r="AT104" s="134" t="e">
        <f t="shared" si="83"/>
        <v>#VALUE!</v>
      </c>
      <c r="AU104" s="134" t="e">
        <f t="shared" si="84"/>
        <v>#VALUE!</v>
      </c>
      <c r="AV104" s="133" t="e">
        <f>COUNTIFS(A1_Individu_Data_Keadaan_SDMK!A$4:A$149931,M104,A1_Individu_Data_Keadaan_SDMK!Q$4:Q$149285,"07. KESEHATAN LINGKUNGAN")</f>
        <v>#VALUE!</v>
      </c>
      <c r="AW104" s="135">
        <f t="shared" si="85"/>
        <v>1</v>
      </c>
      <c r="AX104" s="134" t="e">
        <f t="shared" si="86"/>
        <v>#VALUE!</v>
      </c>
      <c r="AY104" s="134" t="e">
        <f t="shared" si="87"/>
        <v>#VALUE!</v>
      </c>
      <c r="AZ104" s="133" t="e">
        <f>COUNTIFS(A1_Individu_Data_Keadaan_SDMK!A$4:A$149931,M104,A1_Individu_Data_Keadaan_SDMK!Q$4:Q$149285,"08. GIZI")</f>
        <v>#VALUE!</v>
      </c>
      <c r="BA104" s="135">
        <f t="shared" si="88"/>
        <v>1</v>
      </c>
      <c r="BB104" s="134" t="e">
        <f t="shared" si="89"/>
        <v>#VALUE!</v>
      </c>
      <c r="BC104" s="134" t="e">
        <f t="shared" si="90"/>
        <v>#VALUE!</v>
      </c>
      <c r="BD104" s="133" t="e">
        <f>COUNTIFS(A1_Individu_Data_Keadaan_SDMK!A$4:A$149931,M104,A1_Individu_Data_Keadaan_SDMK!R$4:R$149285,"03. Ahli Teknologi Laboratorium Medik")</f>
        <v>#VALUE!</v>
      </c>
      <c r="BE104" s="135">
        <f t="shared" si="91"/>
        <v>1</v>
      </c>
      <c r="BF104" s="134" t="e">
        <f t="shared" si="92"/>
        <v>#VALUE!</v>
      </c>
      <c r="BG104" s="134" t="e">
        <f t="shared" si="93"/>
        <v>#VALUE!</v>
      </c>
      <c r="BH104" s="139" t="e">
        <f t="shared" si="94"/>
        <v>#VALUE!</v>
      </c>
      <c r="BI104" s="139" t="e">
        <f t="shared" si="95"/>
        <v>#VALUE!</v>
      </c>
    </row>
    <row r="105" spans="13:61" ht="15">
      <c r="M105" s="130" t="s">
        <v>12615</v>
      </c>
      <c r="N105" s="131" t="s">
        <v>12616</v>
      </c>
      <c r="O105" s="128" t="s">
        <v>267</v>
      </c>
      <c r="P105" s="132" t="s">
        <v>9302</v>
      </c>
      <c r="Q105" s="347" t="s">
        <v>12201</v>
      </c>
      <c r="R105" s="128">
        <v>33</v>
      </c>
      <c r="S105" s="129">
        <v>3303</v>
      </c>
      <c r="T105" s="348" t="str">
        <f>IF(R105&lt;&gt;"",VLOOKUP(R105,'01_MASTER_KODE_WILAYAH'!H$1437:I$1470,2,FALSE),"")</f>
        <v>JAWA TENGAH</v>
      </c>
      <c r="U105" s="348" t="str">
        <f>IF(S105&lt;&gt;"",VLOOKUP(S105,'01_MASTER_KODE_WILAYAH'!D$5:F$1353,3,FALSE),"")</f>
        <v>PURBALINGGA</v>
      </c>
      <c r="V105" s="349" t="str">
        <f t="shared" si="65"/>
        <v>1</v>
      </c>
      <c r="W105" s="145" t="e">
        <f t="shared" si="66"/>
        <v>#VALUE!</v>
      </c>
      <c r="X105" s="133" t="e">
        <f>COUNTIFS(A1_Individu_Data_Keadaan_SDMK!A$4:A$149931,M105,A1_Individu_Data_Keadaan_SDMK!R$4:R$149285,"01. Dokter")</f>
        <v>#VALUE!</v>
      </c>
      <c r="Y105" s="122">
        <f t="shared" si="67"/>
        <v>2</v>
      </c>
      <c r="Z105" s="134" t="e">
        <f t="shared" si="68"/>
        <v>#VALUE!</v>
      </c>
      <c r="AA105" s="134" t="e">
        <f t="shared" si="69"/>
        <v>#VALUE!</v>
      </c>
      <c r="AB105" s="133" t="e">
        <f>COUNTIFS(A1_Individu_Data_Keadaan_SDMK!A$4:A$149931,M105,A1_Individu_Data_Keadaan_SDMK!R$4:R$149285,"02. Dokter Gigi")</f>
        <v>#VALUE!</v>
      </c>
      <c r="AC105" s="122">
        <f t="shared" si="70"/>
        <v>1</v>
      </c>
      <c r="AD105" s="134" t="e">
        <f t="shared" si="71"/>
        <v>#VALUE!</v>
      </c>
      <c r="AE105" s="134" t="e">
        <f t="shared" si="72"/>
        <v>#VALUE!</v>
      </c>
      <c r="AF105" s="133" t="e">
        <f>COUNTIFS(A1_Individu_Data_Keadaan_SDMK!A$4:A$149931,M105,A1_Individu_Data_Keadaan_SDMK!Q$4:Q$149285,"03. KEPERAWATAN")</f>
        <v>#VALUE!</v>
      </c>
      <c r="AG105" s="135">
        <f t="shared" si="73"/>
        <v>8</v>
      </c>
      <c r="AH105" s="134" t="e">
        <f t="shared" si="74"/>
        <v>#VALUE!</v>
      </c>
      <c r="AI105" s="134" t="e">
        <f t="shared" si="75"/>
        <v>#VALUE!</v>
      </c>
      <c r="AJ105" s="133" t="e">
        <f>COUNTIFS(A1_Individu_Data_Keadaan_SDMK!A$4:A$149931,M105,A1_Individu_Data_Keadaan_SDMK!Q$4:Q$149285,"04. KEBIDANAN")</f>
        <v>#VALUE!</v>
      </c>
      <c r="AK105" s="135">
        <f t="shared" si="76"/>
        <v>7</v>
      </c>
      <c r="AL105" s="134" t="e">
        <f t="shared" si="77"/>
        <v>#VALUE!</v>
      </c>
      <c r="AM105" s="134" t="e">
        <f t="shared" si="78"/>
        <v>#VALUE!</v>
      </c>
      <c r="AN105" s="133" t="e">
        <f>COUNTIFS(A1_Individu_Data_Keadaan_SDMK!A$4:A$149931,M105,A1_Individu_Data_Keadaan_SDMK!Q$4:Q$149285,"05. KEFARMASIAN")</f>
        <v>#VALUE!</v>
      </c>
      <c r="AO105" s="135">
        <f t="shared" si="79"/>
        <v>1</v>
      </c>
      <c r="AP105" s="134" t="e">
        <f t="shared" si="80"/>
        <v>#VALUE!</v>
      </c>
      <c r="AQ105" s="134" t="e">
        <f t="shared" si="81"/>
        <v>#VALUE!</v>
      </c>
      <c r="AR105" s="133" t="e">
        <f>COUNTIFS(A1_Individu_Data_Keadaan_SDMK!A$4:A$149931,M105,A1_Individu_Data_Keadaan_SDMK!Q$4:Q$149285,"06. KESEHATAN MASYARAKAT")</f>
        <v>#VALUE!</v>
      </c>
      <c r="AS105" s="135">
        <f t="shared" si="82"/>
        <v>1</v>
      </c>
      <c r="AT105" s="134" t="e">
        <f t="shared" si="83"/>
        <v>#VALUE!</v>
      </c>
      <c r="AU105" s="134" t="e">
        <f t="shared" si="84"/>
        <v>#VALUE!</v>
      </c>
      <c r="AV105" s="133" t="e">
        <f>COUNTIFS(A1_Individu_Data_Keadaan_SDMK!A$4:A$149931,M105,A1_Individu_Data_Keadaan_SDMK!Q$4:Q$149285,"07. KESEHATAN LINGKUNGAN")</f>
        <v>#VALUE!</v>
      </c>
      <c r="AW105" s="135">
        <f t="shared" si="85"/>
        <v>1</v>
      </c>
      <c r="AX105" s="134" t="e">
        <f t="shared" si="86"/>
        <v>#VALUE!</v>
      </c>
      <c r="AY105" s="134" t="e">
        <f t="shared" si="87"/>
        <v>#VALUE!</v>
      </c>
      <c r="AZ105" s="133" t="e">
        <f>COUNTIFS(A1_Individu_Data_Keadaan_SDMK!A$4:A$149931,M105,A1_Individu_Data_Keadaan_SDMK!Q$4:Q$149285,"08. GIZI")</f>
        <v>#VALUE!</v>
      </c>
      <c r="BA105" s="135">
        <f t="shared" si="88"/>
        <v>2</v>
      </c>
      <c r="BB105" s="134" t="e">
        <f t="shared" si="89"/>
        <v>#VALUE!</v>
      </c>
      <c r="BC105" s="134" t="e">
        <f t="shared" si="90"/>
        <v>#VALUE!</v>
      </c>
      <c r="BD105" s="133" t="e">
        <f>COUNTIFS(A1_Individu_Data_Keadaan_SDMK!A$4:A$149931,M105,A1_Individu_Data_Keadaan_SDMK!R$4:R$149285,"03. Ahli Teknologi Laboratorium Medik")</f>
        <v>#VALUE!</v>
      </c>
      <c r="BE105" s="135">
        <f t="shared" si="91"/>
        <v>1</v>
      </c>
      <c r="BF105" s="134" t="e">
        <f t="shared" si="92"/>
        <v>#VALUE!</v>
      </c>
      <c r="BG105" s="134" t="e">
        <f t="shared" si="93"/>
        <v>#VALUE!</v>
      </c>
      <c r="BH105" s="139" t="e">
        <f t="shared" si="94"/>
        <v>#VALUE!</v>
      </c>
      <c r="BI105" s="139" t="e">
        <f t="shared" si="95"/>
        <v>#VALUE!</v>
      </c>
    </row>
    <row r="106" spans="13:61" ht="15">
      <c r="M106" s="130" t="s">
        <v>12617</v>
      </c>
      <c r="N106" s="131" t="s">
        <v>11905</v>
      </c>
      <c r="O106" s="128" t="s">
        <v>267</v>
      </c>
      <c r="P106" s="132" t="s">
        <v>9302</v>
      </c>
      <c r="Q106" s="347" t="s">
        <v>12201</v>
      </c>
      <c r="R106" s="128">
        <v>33</v>
      </c>
      <c r="S106" s="129">
        <v>3303</v>
      </c>
      <c r="T106" s="348" t="str">
        <f>IF(R106&lt;&gt;"",VLOOKUP(R106,'01_MASTER_KODE_WILAYAH'!H$1437:I$1470,2,FALSE),"")</f>
        <v>JAWA TENGAH</v>
      </c>
      <c r="U106" s="348" t="str">
        <f>IF(S106&lt;&gt;"",VLOOKUP(S106,'01_MASTER_KODE_WILAYAH'!D$5:F$1353,3,FALSE),"")</f>
        <v>PURBALINGGA</v>
      </c>
      <c r="V106" s="349" t="str">
        <f t="shared" si="65"/>
        <v>1</v>
      </c>
      <c r="W106" s="145" t="e">
        <f t="shared" si="66"/>
        <v>#VALUE!</v>
      </c>
      <c r="X106" s="133" t="e">
        <f>COUNTIFS(A1_Individu_Data_Keadaan_SDMK!A$4:A$149931,M106,A1_Individu_Data_Keadaan_SDMK!R$4:R$149285,"01. Dokter")</f>
        <v>#VALUE!</v>
      </c>
      <c r="Y106" s="122">
        <f t="shared" si="67"/>
        <v>2</v>
      </c>
      <c r="Z106" s="134" t="e">
        <f t="shared" si="68"/>
        <v>#VALUE!</v>
      </c>
      <c r="AA106" s="134" t="e">
        <f t="shared" si="69"/>
        <v>#VALUE!</v>
      </c>
      <c r="AB106" s="133" t="e">
        <f>COUNTIFS(A1_Individu_Data_Keadaan_SDMK!A$4:A$149931,M106,A1_Individu_Data_Keadaan_SDMK!R$4:R$149285,"02. Dokter Gigi")</f>
        <v>#VALUE!</v>
      </c>
      <c r="AC106" s="122">
        <f t="shared" si="70"/>
        <v>1</v>
      </c>
      <c r="AD106" s="134" t="e">
        <f t="shared" si="71"/>
        <v>#VALUE!</v>
      </c>
      <c r="AE106" s="134" t="e">
        <f t="shared" si="72"/>
        <v>#VALUE!</v>
      </c>
      <c r="AF106" s="133" t="e">
        <f>COUNTIFS(A1_Individu_Data_Keadaan_SDMK!A$4:A$149931,M106,A1_Individu_Data_Keadaan_SDMK!Q$4:Q$149285,"03. KEPERAWATAN")</f>
        <v>#VALUE!</v>
      </c>
      <c r="AG106" s="135">
        <f t="shared" si="73"/>
        <v>8</v>
      </c>
      <c r="AH106" s="134" t="e">
        <f t="shared" si="74"/>
        <v>#VALUE!</v>
      </c>
      <c r="AI106" s="134" t="e">
        <f t="shared" si="75"/>
        <v>#VALUE!</v>
      </c>
      <c r="AJ106" s="133" t="e">
        <f>COUNTIFS(A1_Individu_Data_Keadaan_SDMK!A$4:A$149931,M106,A1_Individu_Data_Keadaan_SDMK!Q$4:Q$149285,"04. KEBIDANAN")</f>
        <v>#VALUE!</v>
      </c>
      <c r="AK106" s="135">
        <f t="shared" si="76"/>
        <v>7</v>
      </c>
      <c r="AL106" s="134" t="e">
        <f t="shared" si="77"/>
        <v>#VALUE!</v>
      </c>
      <c r="AM106" s="134" t="e">
        <f t="shared" si="78"/>
        <v>#VALUE!</v>
      </c>
      <c r="AN106" s="133" t="e">
        <f>COUNTIFS(A1_Individu_Data_Keadaan_SDMK!A$4:A$149931,M106,A1_Individu_Data_Keadaan_SDMK!Q$4:Q$149285,"05. KEFARMASIAN")</f>
        <v>#VALUE!</v>
      </c>
      <c r="AO106" s="135">
        <f t="shared" si="79"/>
        <v>1</v>
      </c>
      <c r="AP106" s="134" t="e">
        <f t="shared" si="80"/>
        <v>#VALUE!</v>
      </c>
      <c r="AQ106" s="134" t="e">
        <f t="shared" si="81"/>
        <v>#VALUE!</v>
      </c>
      <c r="AR106" s="133" t="e">
        <f>COUNTIFS(A1_Individu_Data_Keadaan_SDMK!A$4:A$149931,M106,A1_Individu_Data_Keadaan_SDMK!Q$4:Q$149285,"06. KESEHATAN MASYARAKAT")</f>
        <v>#VALUE!</v>
      </c>
      <c r="AS106" s="135">
        <f t="shared" si="82"/>
        <v>1</v>
      </c>
      <c r="AT106" s="134" t="e">
        <f t="shared" si="83"/>
        <v>#VALUE!</v>
      </c>
      <c r="AU106" s="134" t="e">
        <f t="shared" si="84"/>
        <v>#VALUE!</v>
      </c>
      <c r="AV106" s="133" t="e">
        <f>COUNTIFS(A1_Individu_Data_Keadaan_SDMK!A$4:A$149931,M106,A1_Individu_Data_Keadaan_SDMK!Q$4:Q$149285,"07. KESEHATAN LINGKUNGAN")</f>
        <v>#VALUE!</v>
      </c>
      <c r="AW106" s="135">
        <f t="shared" si="85"/>
        <v>1</v>
      </c>
      <c r="AX106" s="134" t="e">
        <f t="shared" si="86"/>
        <v>#VALUE!</v>
      </c>
      <c r="AY106" s="134" t="e">
        <f t="shared" si="87"/>
        <v>#VALUE!</v>
      </c>
      <c r="AZ106" s="133" t="e">
        <f>COUNTIFS(A1_Individu_Data_Keadaan_SDMK!A$4:A$149931,M106,A1_Individu_Data_Keadaan_SDMK!Q$4:Q$149285,"08. GIZI")</f>
        <v>#VALUE!</v>
      </c>
      <c r="BA106" s="135">
        <f t="shared" si="88"/>
        <v>2</v>
      </c>
      <c r="BB106" s="134" t="e">
        <f t="shared" si="89"/>
        <v>#VALUE!</v>
      </c>
      <c r="BC106" s="134" t="e">
        <f t="shared" si="90"/>
        <v>#VALUE!</v>
      </c>
      <c r="BD106" s="133" t="e">
        <f>COUNTIFS(A1_Individu_Data_Keadaan_SDMK!A$4:A$149931,M106,A1_Individu_Data_Keadaan_SDMK!R$4:R$149285,"03. Ahli Teknologi Laboratorium Medik")</f>
        <v>#VALUE!</v>
      </c>
      <c r="BE106" s="135">
        <f t="shared" si="91"/>
        <v>1</v>
      </c>
      <c r="BF106" s="134" t="e">
        <f t="shared" si="92"/>
        <v>#VALUE!</v>
      </c>
      <c r="BG106" s="134" t="e">
        <f t="shared" si="93"/>
        <v>#VALUE!</v>
      </c>
      <c r="BH106" s="139" t="e">
        <f t="shared" si="94"/>
        <v>#VALUE!</v>
      </c>
      <c r="BI106" s="139" t="e">
        <f t="shared" si="95"/>
        <v>#VALUE!</v>
      </c>
    </row>
    <row r="107" spans="13:61" ht="15">
      <c r="M107" s="130" t="s">
        <v>12618</v>
      </c>
      <c r="N107" s="131" t="s">
        <v>12619</v>
      </c>
      <c r="O107" s="128" t="s">
        <v>267</v>
      </c>
      <c r="P107" s="132" t="s">
        <v>9302</v>
      </c>
      <c r="Q107" s="347" t="s">
        <v>12201</v>
      </c>
      <c r="R107" s="128">
        <v>33</v>
      </c>
      <c r="S107" s="129">
        <v>3304</v>
      </c>
      <c r="T107" s="348" t="str">
        <f>IF(R107&lt;&gt;"",VLOOKUP(R107,'01_MASTER_KODE_WILAYAH'!H$1437:I$1470,2,FALSE),"")</f>
        <v>JAWA TENGAH</v>
      </c>
      <c r="U107" s="348" t="str">
        <f>IF(S107&lt;&gt;"",VLOOKUP(S107,'01_MASTER_KODE_WILAYAH'!D$5:F$1353,3,FALSE),"")</f>
        <v>BANJARNEGARA</v>
      </c>
      <c r="V107" s="349" t="str">
        <f t="shared" si="65"/>
        <v>1</v>
      </c>
      <c r="W107" s="145" t="e">
        <f t="shared" si="66"/>
        <v>#VALUE!</v>
      </c>
      <c r="X107" s="133" t="e">
        <f>COUNTIFS(A1_Individu_Data_Keadaan_SDMK!A$4:A$149931,M107,A1_Individu_Data_Keadaan_SDMK!R$4:R$149285,"01. Dokter")</f>
        <v>#VALUE!</v>
      </c>
      <c r="Y107" s="122">
        <f t="shared" si="67"/>
        <v>2</v>
      </c>
      <c r="Z107" s="134" t="e">
        <f t="shared" si="68"/>
        <v>#VALUE!</v>
      </c>
      <c r="AA107" s="134" t="e">
        <f t="shared" si="69"/>
        <v>#VALUE!</v>
      </c>
      <c r="AB107" s="133" t="e">
        <f>COUNTIFS(A1_Individu_Data_Keadaan_SDMK!A$4:A$149931,M107,A1_Individu_Data_Keadaan_SDMK!R$4:R$149285,"02. Dokter Gigi")</f>
        <v>#VALUE!</v>
      </c>
      <c r="AC107" s="122">
        <f t="shared" si="70"/>
        <v>1</v>
      </c>
      <c r="AD107" s="134" t="e">
        <f t="shared" si="71"/>
        <v>#VALUE!</v>
      </c>
      <c r="AE107" s="134" t="e">
        <f t="shared" si="72"/>
        <v>#VALUE!</v>
      </c>
      <c r="AF107" s="133" t="e">
        <f>COUNTIFS(A1_Individu_Data_Keadaan_SDMK!A$4:A$149931,M107,A1_Individu_Data_Keadaan_SDMK!Q$4:Q$149285,"03. KEPERAWATAN")</f>
        <v>#VALUE!</v>
      </c>
      <c r="AG107" s="135">
        <f t="shared" si="73"/>
        <v>8</v>
      </c>
      <c r="AH107" s="134" t="e">
        <f t="shared" si="74"/>
        <v>#VALUE!</v>
      </c>
      <c r="AI107" s="134" t="e">
        <f t="shared" si="75"/>
        <v>#VALUE!</v>
      </c>
      <c r="AJ107" s="133" t="e">
        <f>COUNTIFS(A1_Individu_Data_Keadaan_SDMK!A$4:A$149931,M107,A1_Individu_Data_Keadaan_SDMK!Q$4:Q$149285,"04. KEBIDANAN")</f>
        <v>#VALUE!</v>
      </c>
      <c r="AK107" s="135">
        <f t="shared" si="76"/>
        <v>7</v>
      </c>
      <c r="AL107" s="134" t="e">
        <f t="shared" si="77"/>
        <v>#VALUE!</v>
      </c>
      <c r="AM107" s="134" t="e">
        <f t="shared" si="78"/>
        <v>#VALUE!</v>
      </c>
      <c r="AN107" s="133" t="e">
        <f>COUNTIFS(A1_Individu_Data_Keadaan_SDMK!A$4:A$149931,M107,A1_Individu_Data_Keadaan_SDMK!Q$4:Q$149285,"05. KEFARMASIAN")</f>
        <v>#VALUE!</v>
      </c>
      <c r="AO107" s="135">
        <f t="shared" si="79"/>
        <v>1</v>
      </c>
      <c r="AP107" s="134" t="e">
        <f t="shared" si="80"/>
        <v>#VALUE!</v>
      </c>
      <c r="AQ107" s="134" t="e">
        <f t="shared" si="81"/>
        <v>#VALUE!</v>
      </c>
      <c r="AR107" s="133" t="e">
        <f>COUNTIFS(A1_Individu_Data_Keadaan_SDMK!A$4:A$149931,M107,A1_Individu_Data_Keadaan_SDMK!Q$4:Q$149285,"06. KESEHATAN MASYARAKAT")</f>
        <v>#VALUE!</v>
      </c>
      <c r="AS107" s="135">
        <f t="shared" si="82"/>
        <v>1</v>
      </c>
      <c r="AT107" s="134" t="e">
        <f t="shared" si="83"/>
        <v>#VALUE!</v>
      </c>
      <c r="AU107" s="134" t="e">
        <f t="shared" si="84"/>
        <v>#VALUE!</v>
      </c>
      <c r="AV107" s="133" t="e">
        <f>COUNTIFS(A1_Individu_Data_Keadaan_SDMK!A$4:A$149931,M107,A1_Individu_Data_Keadaan_SDMK!Q$4:Q$149285,"07. KESEHATAN LINGKUNGAN")</f>
        <v>#VALUE!</v>
      </c>
      <c r="AW107" s="135">
        <f t="shared" si="85"/>
        <v>1</v>
      </c>
      <c r="AX107" s="134" t="e">
        <f t="shared" si="86"/>
        <v>#VALUE!</v>
      </c>
      <c r="AY107" s="134" t="e">
        <f t="shared" si="87"/>
        <v>#VALUE!</v>
      </c>
      <c r="AZ107" s="133" t="e">
        <f>COUNTIFS(A1_Individu_Data_Keadaan_SDMK!A$4:A$149931,M107,A1_Individu_Data_Keadaan_SDMK!Q$4:Q$149285,"08. GIZI")</f>
        <v>#VALUE!</v>
      </c>
      <c r="BA107" s="135">
        <f t="shared" si="88"/>
        <v>2</v>
      </c>
      <c r="BB107" s="134" t="e">
        <f t="shared" si="89"/>
        <v>#VALUE!</v>
      </c>
      <c r="BC107" s="134" t="e">
        <f t="shared" si="90"/>
        <v>#VALUE!</v>
      </c>
      <c r="BD107" s="133" t="e">
        <f>COUNTIFS(A1_Individu_Data_Keadaan_SDMK!A$4:A$149931,M107,A1_Individu_Data_Keadaan_SDMK!R$4:R$149285,"03. Ahli Teknologi Laboratorium Medik")</f>
        <v>#VALUE!</v>
      </c>
      <c r="BE107" s="135">
        <f t="shared" si="91"/>
        <v>1</v>
      </c>
      <c r="BF107" s="134" t="e">
        <f t="shared" si="92"/>
        <v>#VALUE!</v>
      </c>
      <c r="BG107" s="134" t="e">
        <f t="shared" si="93"/>
        <v>#VALUE!</v>
      </c>
      <c r="BH107" s="139" t="e">
        <f t="shared" si="94"/>
        <v>#VALUE!</v>
      </c>
      <c r="BI107" s="139" t="e">
        <f t="shared" si="95"/>
        <v>#VALUE!</v>
      </c>
    </row>
    <row r="108" spans="13:61" ht="15">
      <c r="M108" s="130" t="s">
        <v>12620</v>
      </c>
      <c r="N108" s="131" t="s">
        <v>12621</v>
      </c>
      <c r="O108" s="128" t="s">
        <v>267</v>
      </c>
      <c r="P108" s="132" t="s">
        <v>9301</v>
      </c>
      <c r="Q108" s="347" t="s">
        <v>12201</v>
      </c>
      <c r="R108" s="128">
        <v>33</v>
      </c>
      <c r="S108" s="129">
        <v>3304</v>
      </c>
      <c r="T108" s="348" t="str">
        <f>IF(R108&lt;&gt;"",VLOOKUP(R108,'01_MASTER_KODE_WILAYAH'!H$1437:I$1470,2,FALSE),"")</f>
        <v>JAWA TENGAH</v>
      </c>
      <c r="U108" s="348" t="str">
        <f>IF(S108&lt;&gt;"",VLOOKUP(S108,'01_MASTER_KODE_WILAYAH'!D$5:F$1353,3,FALSE),"")</f>
        <v>BANJARNEGARA</v>
      </c>
      <c r="V108" s="349" t="str">
        <f t="shared" si="65"/>
        <v>2</v>
      </c>
      <c r="W108" s="145" t="e">
        <f t="shared" si="66"/>
        <v>#VALUE!</v>
      </c>
      <c r="X108" s="133" t="e">
        <f>COUNTIFS(A1_Individu_Data_Keadaan_SDMK!A$4:A$149931,M108,A1_Individu_Data_Keadaan_SDMK!R$4:R$149285,"01. Dokter")</f>
        <v>#VALUE!</v>
      </c>
      <c r="Y108" s="122">
        <f t="shared" si="67"/>
        <v>1</v>
      </c>
      <c r="Z108" s="134" t="e">
        <f t="shared" si="68"/>
        <v>#VALUE!</v>
      </c>
      <c r="AA108" s="134" t="e">
        <f t="shared" si="69"/>
        <v>#VALUE!</v>
      </c>
      <c r="AB108" s="133" t="e">
        <f>COUNTIFS(A1_Individu_Data_Keadaan_SDMK!A$4:A$149931,M108,A1_Individu_Data_Keadaan_SDMK!R$4:R$149285,"02. Dokter Gigi")</f>
        <v>#VALUE!</v>
      </c>
      <c r="AC108" s="122">
        <f t="shared" si="70"/>
        <v>1</v>
      </c>
      <c r="AD108" s="134" t="e">
        <f t="shared" si="71"/>
        <v>#VALUE!</v>
      </c>
      <c r="AE108" s="134" t="e">
        <f t="shared" si="72"/>
        <v>#VALUE!</v>
      </c>
      <c r="AF108" s="133" t="e">
        <f>COUNTIFS(A1_Individu_Data_Keadaan_SDMK!A$4:A$149931,M108,A1_Individu_Data_Keadaan_SDMK!Q$4:Q$149285,"03. KEPERAWATAN")</f>
        <v>#VALUE!</v>
      </c>
      <c r="AG108" s="135">
        <f t="shared" si="73"/>
        <v>5</v>
      </c>
      <c r="AH108" s="134" t="e">
        <f t="shared" si="74"/>
        <v>#VALUE!</v>
      </c>
      <c r="AI108" s="134" t="e">
        <f t="shared" si="75"/>
        <v>#VALUE!</v>
      </c>
      <c r="AJ108" s="133" t="e">
        <f>COUNTIFS(A1_Individu_Data_Keadaan_SDMK!A$4:A$149931,M108,A1_Individu_Data_Keadaan_SDMK!Q$4:Q$149285,"04. KEBIDANAN")</f>
        <v>#VALUE!</v>
      </c>
      <c r="AK108" s="135">
        <f t="shared" si="76"/>
        <v>4</v>
      </c>
      <c r="AL108" s="134" t="e">
        <f t="shared" si="77"/>
        <v>#VALUE!</v>
      </c>
      <c r="AM108" s="134" t="e">
        <f t="shared" si="78"/>
        <v>#VALUE!</v>
      </c>
      <c r="AN108" s="133" t="e">
        <f>COUNTIFS(A1_Individu_Data_Keadaan_SDMK!A$4:A$149931,M108,A1_Individu_Data_Keadaan_SDMK!Q$4:Q$149285,"05. KEFARMASIAN")</f>
        <v>#VALUE!</v>
      </c>
      <c r="AO108" s="135">
        <f t="shared" si="79"/>
        <v>1</v>
      </c>
      <c r="AP108" s="134" t="e">
        <f t="shared" si="80"/>
        <v>#VALUE!</v>
      </c>
      <c r="AQ108" s="134" t="e">
        <f t="shared" si="81"/>
        <v>#VALUE!</v>
      </c>
      <c r="AR108" s="133" t="e">
        <f>COUNTIFS(A1_Individu_Data_Keadaan_SDMK!A$4:A$149931,M108,A1_Individu_Data_Keadaan_SDMK!Q$4:Q$149285,"06. KESEHATAN MASYARAKAT")</f>
        <v>#VALUE!</v>
      </c>
      <c r="AS108" s="135">
        <f t="shared" si="82"/>
        <v>1</v>
      </c>
      <c r="AT108" s="134" t="e">
        <f t="shared" si="83"/>
        <v>#VALUE!</v>
      </c>
      <c r="AU108" s="134" t="e">
        <f t="shared" si="84"/>
        <v>#VALUE!</v>
      </c>
      <c r="AV108" s="133" t="e">
        <f>COUNTIFS(A1_Individu_Data_Keadaan_SDMK!A$4:A$149931,M108,A1_Individu_Data_Keadaan_SDMK!Q$4:Q$149285,"07. KESEHATAN LINGKUNGAN")</f>
        <v>#VALUE!</v>
      </c>
      <c r="AW108" s="135">
        <f t="shared" si="85"/>
        <v>1</v>
      </c>
      <c r="AX108" s="134" t="e">
        <f t="shared" si="86"/>
        <v>#VALUE!</v>
      </c>
      <c r="AY108" s="134" t="e">
        <f t="shared" si="87"/>
        <v>#VALUE!</v>
      </c>
      <c r="AZ108" s="133" t="e">
        <f>COUNTIFS(A1_Individu_Data_Keadaan_SDMK!A$4:A$149931,M108,A1_Individu_Data_Keadaan_SDMK!Q$4:Q$149285,"08. GIZI")</f>
        <v>#VALUE!</v>
      </c>
      <c r="BA108" s="135">
        <f t="shared" si="88"/>
        <v>1</v>
      </c>
      <c r="BB108" s="134" t="e">
        <f t="shared" si="89"/>
        <v>#VALUE!</v>
      </c>
      <c r="BC108" s="134" t="e">
        <f t="shared" si="90"/>
        <v>#VALUE!</v>
      </c>
      <c r="BD108" s="133" t="e">
        <f>COUNTIFS(A1_Individu_Data_Keadaan_SDMK!A$4:A$149931,M108,A1_Individu_Data_Keadaan_SDMK!R$4:R$149285,"03. Ahli Teknologi Laboratorium Medik")</f>
        <v>#VALUE!</v>
      </c>
      <c r="BE108" s="135">
        <f t="shared" si="91"/>
        <v>1</v>
      </c>
      <c r="BF108" s="134" t="e">
        <f t="shared" si="92"/>
        <v>#VALUE!</v>
      </c>
      <c r="BG108" s="134" t="e">
        <f t="shared" si="93"/>
        <v>#VALUE!</v>
      </c>
      <c r="BH108" s="139" t="e">
        <f t="shared" si="94"/>
        <v>#VALUE!</v>
      </c>
      <c r="BI108" s="139" t="e">
        <f t="shared" si="95"/>
        <v>#VALUE!</v>
      </c>
    </row>
    <row r="109" spans="13:61" ht="15">
      <c r="M109" s="130" t="s">
        <v>12622</v>
      </c>
      <c r="N109" s="131" t="s">
        <v>12623</v>
      </c>
      <c r="O109" s="128" t="s">
        <v>267</v>
      </c>
      <c r="P109" s="132" t="s">
        <v>9302</v>
      </c>
      <c r="Q109" s="347" t="s">
        <v>12201</v>
      </c>
      <c r="R109" s="128">
        <v>33</v>
      </c>
      <c r="S109" s="129">
        <v>3304</v>
      </c>
      <c r="T109" s="348" t="str">
        <f>IF(R109&lt;&gt;"",VLOOKUP(R109,'01_MASTER_KODE_WILAYAH'!H$1437:I$1470,2,FALSE),"")</f>
        <v>JAWA TENGAH</v>
      </c>
      <c r="U109" s="348" t="str">
        <f>IF(S109&lt;&gt;"",VLOOKUP(S109,'01_MASTER_KODE_WILAYAH'!D$5:F$1353,3,FALSE),"")</f>
        <v>BANJARNEGARA</v>
      </c>
      <c r="V109" s="349" t="str">
        <f t="shared" si="65"/>
        <v>1</v>
      </c>
      <c r="W109" s="145" t="e">
        <f t="shared" si="66"/>
        <v>#VALUE!</v>
      </c>
      <c r="X109" s="133" t="e">
        <f>COUNTIFS(A1_Individu_Data_Keadaan_SDMK!A$4:A$149931,M109,A1_Individu_Data_Keadaan_SDMK!R$4:R$149285,"01. Dokter")</f>
        <v>#VALUE!</v>
      </c>
      <c r="Y109" s="122">
        <f t="shared" si="67"/>
        <v>2</v>
      </c>
      <c r="Z109" s="134" t="e">
        <f t="shared" si="68"/>
        <v>#VALUE!</v>
      </c>
      <c r="AA109" s="134" t="e">
        <f t="shared" si="69"/>
        <v>#VALUE!</v>
      </c>
      <c r="AB109" s="133" t="e">
        <f>COUNTIFS(A1_Individu_Data_Keadaan_SDMK!A$4:A$149931,M109,A1_Individu_Data_Keadaan_SDMK!R$4:R$149285,"02. Dokter Gigi")</f>
        <v>#VALUE!</v>
      </c>
      <c r="AC109" s="122">
        <f t="shared" si="70"/>
        <v>1</v>
      </c>
      <c r="AD109" s="134" t="e">
        <f t="shared" si="71"/>
        <v>#VALUE!</v>
      </c>
      <c r="AE109" s="134" t="e">
        <f t="shared" si="72"/>
        <v>#VALUE!</v>
      </c>
      <c r="AF109" s="133" t="e">
        <f>COUNTIFS(A1_Individu_Data_Keadaan_SDMK!A$4:A$149931,M109,A1_Individu_Data_Keadaan_SDMK!Q$4:Q$149285,"03. KEPERAWATAN")</f>
        <v>#VALUE!</v>
      </c>
      <c r="AG109" s="135">
        <f t="shared" si="73"/>
        <v>8</v>
      </c>
      <c r="AH109" s="134" t="e">
        <f t="shared" si="74"/>
        <v>#VALUE!</v>
      </c>
      <c r="AI109" s="134" t="e">
        <f t="shared" si="75"/>
        <v>#VALUE!</v>
      </c>
      <c r="AJ109" s="133" t="e">
        <f>COUNTIFS(A1_Individu_Data_Keadaan_SDMK!A$4:A$149931,M109,A1_Individu_Data_Keadaan_SDMK!Q$4:Q$149285,"04. KEBIDANAN")</f>
        <v>#VALUE!</v>
      </c>
      <c r="AK109" s="135">
        <f t="shared" si="76"/>
        <v>7</v>
      </c>
      <c r="AL109" s="134" t="e">
        <f t="shared" si="77"/>
        <v>#VALUE!</v>
      </c>
      <c r="AM109" s="134" t="e">
        <f t="shared" si="78"/>
        <v>#VALUE!</v>
      </c>
      <c r="AN109" s="133" t="e">
        <f>COUNTIFS(A1_Individu_Data_Keadaan_SDMK!A$4:A$149931,M109,A1_Individu_Data_Keadaan_SDMK!Q$4:Q$149285,"05. KEFARMASIAN")</f>
        <v>#VALUE!</v>
      </c>
      <c r="AO109" s="135">
        <f t="shared" si="79"/>
        <v>1</v>
      </c>
      <c r="AP109" s="134" t="e">
        <f t="shared" si="80"/>
        <v>#VALUE!</v>
      </c>
      <c r="AQ109" s="134" t="e">
        <f t="shared" si="81"/>
        <v>#VALUE!</v>
      </c>
      <c r="AR109" s="133" t="e">
        <f>COUNTIFS(A1_Individu_Data_Keadaan_SDMK!A$4:A$149931,M109,A1_Individu_Data_Keadaan_SDMK!Q$4:Q$149285,"06. KESEHATAN MASYARAKAT")</f>
        <v>#VALUE!</v>
      </c>
      <c r="AS109" s="135">
        <f t="shared" si="82"/>
        <v>1</v>
      </c>
      <c r="AT109" s="134" t="e">
        <f t="shared" si="83"/>
        <v>#VALUE!</v>
      </c>
      <c r="AU109" s="134" t="e">
        <f t="shared" si="84"/>
        <v>#VALUE!</v>
      </c>
      <c r="AV109" s="133" t="e">
        <f>COUNTIFS(A1_Individu_Data_Keadaan_SDMK!A$4:A$149931,M109,A1_Individu_Data_Keadaan_SDMK!Q$4:Q$149285,"07. KESEHATAN LINGKUNGAN")</f>
        <v>#VALUE!</v>
      </c>
      <c r="AW109" s="135">
        <f t="shared" si="85"/>
        <v>1</v>
      </c>
      <c r="AX109" s="134" t="e">
        <f t="shared" si="86"/>
        <v>#VALUE!</v>
      </c>
      <c r="AY109" s="134" t="e">
        <f t="shared" si="87"/>
        <v>#VALUE!</v>
      </c>
      <c r="AZ109" s="133" t="e">
        <f>COUNTIFS(A1_Individu_Data_Keadaan_SDMK!A$4:A$149931,M109,A1_Individu_Data_Keadaan_SDMK!Q$4:Q$149285,"08. GIZI")</f>
        <v>#VALUE!</v>
      </c>
      <c r="BA109" s="135">
        <f t="shared" si="88"/>
        <v>2</v>
      </c>
      <c r="BB109" s="134" t="e">
        <f t="shared" si="89"/>
        <v>#VALUE!</v>
      </c>
      <c r="BC109" s="134" t="e">
        <f t="shared" si="90"/>
        <v>#VALUE!</v>
      </c>
      <c r="BD109" s="133" t="e">
        <f>COUNTIFS(A1_Individu_Data_Keadaan_SDMK!A$4:A$149931,M109,A1_Individu_Data_Keadaan_SDMK!R$4:R$149285,"03. Ahli Teknologi Laboratorium Medik")</f>
        <v>#VALUE!</v>
      </c>
      <c r="BE109" s="135">
        <f t="shared" si="91"/>
        <v>1</v>
      </c>
      <c r="BF109" s="134" t="e">
        <f t="shared" si="92"/>
        <v>#VALUE!</v>
      </c>
      <c r="BG109" s="134" t="e">
        <f t="shared" si="93"/>
        <v>#VALUE!</v>
      </c>
      <c r="BH109" s="139" t="e">
        <f t="shared" si="94"/>
        <v>#VALUE!</v>
      </c>
      <c r="BI109" s="139" t="e">
        <f t="shared" si="95"/>
        <v>#VALUE!</v>
      </c>
    </row>
    <row r="110" spans="13:61" ht="15">
      <c r="M110" s="130" t="s">
        <v>12624</v>
      </c>
      <c r="N110" s="131" t="s">
        <v>12625</v>
      </c>
      <c r="O110" s="128" t="s">
        <v>267</v>
      </c>
      <c r="P110" s="132" t="s">
        <v>9301</v>
      </c>
      <c r="Q110" s="347" t="s">
        <v>12201</v>
      </c>
      <c r="R110" s="128">
        <v>33</v>
      </c>
      <c r="S110" s="129">
        <v>3304</v>
      </c>
      <c r="T110" s="348" t="str">
        <f>IF(R110&lt;&gt;"",VLOOKUP(R110,'01_MASTER_KODE_WILAYAH'!H$1437:I$1470,2,FALSE),"")</f>
        <v>JAWA TENGAH</v>
      </c>
      <c r="U110" s="348" t="str">
        <f>IF(S110&lt;&gt;"",VLOOKUP(S110,'01_MASTER_KODE_WILAYAH'!D$5:F$1353,3,FALSE),"")</f>
        <v>BANJARNEGARA</v>
      </c>
      <c r="V110" s="349" t="str">
        <f t="shared" si="65"/>
        <v>2</v>
      </c>
      <c r="W110" s="145" t="e">
        <f t="shared" si="66"/>
        <v>#VALUE!</v>
      </c>
      <c r="X110" s="133" t="e">
        <f>COUNTIFS(A1_Individu_Data_Keadaan_SDMK!A$4:A$149931,M110,A1_Individu_Data_Keadaan_SDMK!R$4:R$149285,"01. Dokter")</f>
        <v>#VALUE!</v>
      </c>
      <c r="Y110" s="122">
        <f t="shared" si="67"/>
        <v>1</v>
      </c>
      <c r="Z110" s="134" t="e">
        <f t="shared" si="68"/>
        <v>#VALUE!</v>
      </c>
      <c r="AA110" s="134" t="e">
        <f t="shared" si="69"/>
        <v>#VALUE!</v>
      </c>
      <c r="AB110" s="133" t="e">
        <f>COUNTIFS(A1_Individu_Data_Keadaan_SDMK!A$4:A$149931,M110,A1_Individu_Data_Keadaan_SDMK!R$4:R$149285,"02. Dokter Gigi")</f>
        <v>#VALUE!</v>
      </c>
      <c r="AC110" s="122">
        <f t="shared" si="70"/>
        <v>1</v>
      </c>
      <c r="AD110" s="134" t="e">
        <f t="shared" si="71"/>
        <v>#VALUE!</v>
      </c>
      <c r="AE110" s="134" t="e">
        <f t="shared" si="72"/>
        <v>#VALUE!</v>
      </c>
      <c r="AF110" s="133" t="e">
        <f>COUNTIFS(A1_Individu_Data_Keadaan_SDMK!A$4:A$149931,M110,A1_Individu_Data_Keadaan_SDMK!Q$4:Q$149285,"03. KEPERAWATAN")</f>
        <v>#VALUE!</v>
      </c>
      <c r="AG110" s="135">
        <f t="shared" si="73"/>
        <v>5</v>
      </c>
      <c r="AH110" s="134" t="e">
        <f t="shared" si="74"/>
        <v>#VALUE!</v>
      </c>
      <c r="AI110" s="134" t="e">
        <f t="shared" si="75"/>
        <v>#VALUE!</v>
      </c>
      <c r="AJ110" s="133" t="e">
        <f>COUNTIFS(A1_Individu_Data_Keadaan_SDMK!A$4:A$149931,M110,A1_Individu_Data_Keadaan_SDMK!Q$4:Q$149285,"04. KEBIDANAN")</f>
        <v>#VALUE!</v>
      </c>
      <c r="AK110" s="135">
        <f t="shared" si="76"/>
        <v>4</v>
      </c>
      <c r="AL110" s="134" t="e">
        <f t="shared" si="77"/>
        <v>#VALUE!</v>
      </c>
      <c r="AM110" s="134" t="e">
        <f t="shared" si="78"/>
        <v>#VALUE!</v>
      </c>
      <c r="AN110" s="133" t="e">
        <f>COUNTIFS(A1_Individu_Data_Keadaan_SDMK!A$4:A$149931,M110,A1_Individu_Data_Keadaan_SDMK!Q$4:Q$149285,"05. KEFARMASIAN")</f>
        <v>#VALUE!</v>
      </c>
      <c r="AO110" s="135">
        <f t="shared" si="79"/>
        <v>1</v>
      </c>
      <c r="AP110" s="134" t="e">
        <f t="shared" si="80"/>
        <v>#VALUE!</v>
      </c>
      <c r="AQ110" s="134" t="e">
        <f t="shared" si="81"/>
        <v>#VALUE!</v>
      </c>
      <c r="AR110" s="133" t="e">
        <f>COUNTIFS(A1_Individu_Data_Keadaan_SDMK!A$4:A$149931,M110,A1_Individu_Data_Keadaan_SDMK!Q$4:Q$149285,"06. KESEHATAN MASYARAKAT")</f>
        <v>#VALUE!</v>
      </c>
      <c r="AS110" s="135">
        <f t="shared" si="82"/>
        <v>1</v>
      </c>
      <c r="AT110" s="134" t="e">
        <f t="shared" si="83"/>
        <v>#VALUE!</v>
      </c>
      <c r="AU110" s="134" t="e">
        <f t="shared" si="84"/>
        <v>#VALUE!</v>
      </c>
      <c r="AV110" s="133" t="e">
        <f>COUNTIFS(A1_Individu_Data_Keadaan_SDMK!A$4:A$149931,M110,A1_Individu_Data_Keadaan_SDMK!Q$4:Q$149285,"07. KESEHATAN LINGKUNGAN")</f>
        <v>#VALUE!</v>
      </c>
      <c r="AW110" s="135">
        <f t="shared" si="85"/>
        <v>1</v>
      </c>
      <c r="AX110" s="134" t="e">
        <f t="shared" si="86"/>
        <v>#VALUE!</v>
      </c>
      <c r="AY110" s="134" t="e">
        <f t="shared" si="87"/>
        <v>#VALUE!</v>
      </c>
      <c r="AZ110" s="133" t="e">
        <f>COUNTIFS(A1_Individu_Data_Keadaan_SDMK!A$4:A$149931,M110,A1_Individu_Data_Keadaan_SDMK!Q$4:Q$149285,"08. GIZI")</f>
        <v>#VALUE!</v>
      </c>
      <c r="BA110" s="135">
        <f t="shared" si="88"/>
        <v>1</v>
      </c>
      <c r="BB110" s="134" t="e">
        <f t="shared" si="89"/>
        <v>#VALUE!</v>
      </c>
      <c r="BC110" s="134" t="e">
        <f t="shared" si="90"/>
        <v>#VALUE!</v>
      </c>
      <c r="BD110" s="133" t="e">
        <f>COUNTIFS(A1_Individu_Data_Keadaan_SDMK!A$4:A$149931,M110,A1_Individu_Data_Keadaan_SDMK!R$4:R$149285,"03. Ahli Teknologi Laboratorium Medik")</f>
        <v>#VALUE!</v>
      </c>
      <c r="BE110" s="135">
        <f t="shared" si="91"/>
        <v>1</v>
      </c>
      <c r="BF110" s="134" t="e">
        <f t="shared" si="92"/>
        <v>#VALUE!</v>
      </c>
      <c r="BG110" s="134" t="e">
        <f t="shared" si="93"/>
        <v>#VALUE!</v>
      </c>
      <c r="BH110" s="139" t="e">
        <f t="shared" si="94"/>
        <v>#VALUE!</v>
      </c>
      <c r="BI110" s="139" t="e">
        <f t="shared" si="95"/>
        <v>#VALUE!</v>
      </c>
    </row>
    <row r="111" spans="13:61" ht="15">
      <c r="M111" s="130" t="s">
        <v>12626</v>
      </c>
      <c r="N111" s="131" t="s">
        <v>12627</v>
      </c>
      <c r="O111" s="128" t="s">
        <v>267</v>
      </c>
      <c r="P111" s="132" t="s">
        <v>9302</v>
      </c>
      <c r="Q111" s="347" t="s">
        <v>12201</v>
      </c>
      <c r="R111" s="128">
        <v>33</v>
      </c>
      <c r="S111" s="129">
        <v>3304</v>
      </c>
      <c r="T111" s="348" t="str">
        <f>IF(R111&lt;&gt;"",VLOOKUP(R111,'01_MASTER_KODE_WILAYAH'!H$1437:I$1470,2,FALSE),"")</f>
        <v>JAWA TENGAH</v>
      </c>
      <c r="U111" s="348" t="str">
        <f>IF(S111&lt;&gt;"",VLOOKUP(S111,'01_MASTER_KODE_WILAYAH'!D$5:F$1353,3,FALSE),"")</f>
        <v>BANJARNEGARA</v>
      </c>
      <c r="V111" s="349" t="str">
        <f t="shared" si="65"/>
        <v>1</v>
      </c>
      <c r="W111" s="145" t="e">
        <f t="shared" si="66"/>
        <v>#VALUE!</v>
      </c>
      <c r="X111" s="133" t="e">
        <f>COUNTIFS(A1_Individu_Data_Keadaan_SDMK!A$4:A$149931,M111,A1_Individu_Data_Keadaan_SDMK!R$4:R$149285,"01. Dokter")</f>
        <v>#VALUE!</v>
      </c>
      <c r="Y111" s="122">
        <f t="shared" si="67"/>
        <v>2</v>
      </c>
      <c r="Z111" s="134" t="e">
        <f t="shared" si="68"/>
        <v>#VALUE!</v>
      </c>
      <c r="AA111" s="134" t="e">
        <f t="shared" si="69"/>
        <v>#VALUE!</v>
      </c>
      <c r="AB111" s="133" t="e">
        <f>COUNTIFS(A1_Individu_Data_Keadaan_SDMK!A$4:A$149931,M111,A1_Individu_Data_Keadaan_SDMK!R$4:R$149285,"02. Dokter Gigi")</f>
        <v>#VALUE!</v>
      </c>
      <c r="AC111" s="122">
        <f t="shared" si="70"/>
        <v>1</v>
      </c>
      <c r="AD111" s="134" t="e">
        <f t="shared" si="71"/>
        <v>#VALUE!</v>
      </c>
      <c r="AE111" s="134" t="e">
        <f t="shared" si="72"/>
        <v>#VALUE!</v>
      </c>
      <c r="AF111" s="133" t="e">
        <f>COUNTIFS(A1_Individu_Data_Keadaan_SDMK!A$4:A$149931,M111,A1_Individu_Data_Keadaan_SDMK!Q$4:Q$149285,"03. KEPERAWATAN")</f>
        <v>#VALUE!</v>
      </c>
      <c r="AG111" s="135">
        <f t="shared" si="73"/>
        <v>8</v>
      </c>
      <c r="AH111" s="134" t="e">
        <f t="shared" si="74"/>
        <v>#VALUE!</v>
      </c>
      <c r="AI111" s="134" t="e">
        <f t="shared" si="75"/>
        <v>#VALUE!</v>
      </c>
      <c r="AJ111" s="133" t="e">
        <f>COUNTIFS(A1_Individu_Data_Keadaan_SDMK!A$4:A$149931,M111,A1_Individu_Data_Keadaan_SDMK!Q$4:Q$149285,"04. KEBIDANAN")</f>
        <v>#VALUE!</v>
      </c>
      <c r="AK111" s="135">
        <f t="shared" si="76"/>
        <v>7</v>
      </c>
      <c r="AL111" s="134" t="e">
        <f t="shared" si="77"/>
        <v>#VALUE!</v>
      </c>
      <c r="AM111" s="134" t="e">
        <f t="shared" si="78"/>
        <v>#VALUE!</v>
      </c>
      <c r="AN111" s="133" t="e">
        <f>COUNTIFS(A1_Individu_Data_Keadaan_SDMK!A$4:A$149931,M111,A1_Individu_Data_Keadaan_SDMK!Q$4:Q$149285,"05. KEFARMASIAN")</f>
        <v>#VALUE!</v>
      </c>
      <c r="AO111" s="135">
        <f t="shared" si="79"/>
        <v>1</v>
      </c>
      <c r="AP111" s="134" t="e">
        <f t="shared" si="80"/>
        <v>#VALUE!</v>
      </c>
      <c r="AQ111" s="134" t="e">
        <f t="shared" si="81"/>
        <v>#VALUE!</v>
      </c>
      <c r="AR111" s="133" t="e">
        <f>COUNTIFS(A1_Individu_Data_Keadaan_SDMK!A$4:A$149931,M111,A1_Individu_Data_Keadaan_SDMK!Q$4:Q$149285,"06. KESEHATAN MASYARAKAT")</f>
        <v>#VALUE!</v>
      </c>
      <c r="AS111" s="135">
        <f t="shared" si="82"/>
        <v>1</v>
      </c>
      <c r="AT111" s="134" t="e">
        <f t="shared" si="83"/>
        <v>#VALUE!</v>
      </c>
      <c r="AU111" s="134" t="e">
        <f t="shared" si="84"/>
        <v>#VALUE!</v>
      </c>
      <c r="AV111" s="133" t="e">
        <f>COUNTIFS(A1_Individu_Data_Keadaan_SDMK!A$4:A$149931,M111,A1_Individu_Data_Keadaan_SDMK!Q$4:Q$149285,"07. KESEHATAN LINGKUNGAN")</f>
        <v>#VALUE!</v>
      </c>
      <c r="AW111" s="135">
        <f t="shared" si="85"/>
        <v>1</v>
      </c>
      <c r="AX111" s="134" t="e">
        <f t="shared" si="86"/>
        <v>#VALUE!</v>
      </c>
      <c r="AY111" s="134" t="e">
        <f t="shared" si="87"/>
        <v>#VALUE!</v>
      </c>
      <c r="AZ111" s="133" t="e">
        <f>COUNTIFS(A1_Individu_Data_Keadaan_SDMK!A$4:A$149931,M111,A1_Individu_Data_Keadaan_SDMK!Q$4:Q$149285,"08. GIZI")</f>
        <v>#VALUE!</v>
      </c>
      <c r="BA111" s="135">
        <f t="shared" si="88"/>
        <v>2</v>
      </c>
      <c r="BB111" s="134" t="e">
        <f t="shared" si="89"/>
        <v>#VALUE!</v>
      </c>
      <c r="BC111" s="134" t="e">
        <f t="shared" si="90"/>
        <v>#VALUE!</v>
      </c>
      <c r="BD111" s="133" t="e">
        <f>COUNTIFS(A1_Individu_Data_Keadaan_SDMK!A$4:A$149931,M111,A1_Individu_Data_Keadaan_SDMK!R$4:R$149285,"03. Ahli Teknologi Laboratorium Medik")</f>
        <v>#VALUE!</v>
      </c>
      <c r="BE111" s="135">
        <f t="shared" si="91"/>
        <v>1</v>
      </c>
      <c r="BF111" s="134" t="e">
        <f t="shared" si="92"/>
        <v>#VALUE!</v>
      </c>
      <c r="BG111" s="134" t="e">
        <f t="shared" si="93"/>
        <v>#VALUE!</v>
      </c>
      <c r="BH111" s="139" t="e">
        <f t="shared" si="94"/>
        <v>#VALUE!</v>
      </c>
      <c r="BI111" s="139" t="e">
        <f t="shared" si="95"/>
        <v>#VALUE!</v>
      </c>
    </row>
    <row r="112" spans="13:61" ht="15">
      <c r="M112" s="130" t="s">
        <v>12628</v>
      </c>
      <c r="N112" s="131" t="s">
        <v>12629</v>
      </c>
      <c r="O112" s="128" t="s">
        <v>267</v>
      </c>
      <c r="P112" s="132" t="s">
        <v>9302</v>
      </c>
      <c r="Q112" s="347" t="s">
        <v>12201</v>
      </c>
      <c r="R112" s="128">
        <v>33</v>
      </c>
      <c r="S112" s="129">
        <v>3304</v>
      </c>
      <c r="T112" s="348" t="str">
        <f>IF(R112&lt;&gt;"",VLOOKUP(R112,'01_MASTER_KODE_WILAYAH'!H$1437:I$1470,2,FALSE),"")</f>
        <v>JAWA TENGAH</v>
      </c>
      <c r="U112" s="348" t="str">
        <f>IF(S112&lt;&gt;"",VLOOKUP(S112,'01_MASTER_KODE_WILAYAH'!D$5:F$1353,3,FALSE),"")</f>
        <v>BANJARNEGARA</v>
      </c>
      <c r="V112" s="349" t="str">
        <f t="shared" si="65"/>
        <v>1</v>
      </c>
      <c r="W112" s="145" t="e">
        <f t="shared" si="66"/>
        <v>#VALUE!</v>
      </c>
      <c r="X112" s="133" t="e">
        <f>COUNTIFS(A1_Individu_Data_Keadaan_SDMK!A$4:A$149931,M112,A1_Individu_Data_Keadaan_SDMK!R$4:R$149285,"01. Dokter")</f>
        <v>#VALUE!</v>
      </c>
      <c r="Y112" s="122">
        <f t="shared" si="67"/>
        <v>2</v>
      </c>
      <c r="Z112" s="134" t="e">
        <f t="shared" si="68"/>
        <v>#VALUE!</v>
      </c>
      <c r="AA112" s="134" t="e">
        <f t="shared" si="69"/>
        <v>#VALUE!</v>
      </c>
      <c r="AB112" s="133" t="e">
        <f>COUNTIFS(A1_Individu_Data_Keadaan_SDMK!A$4:A$149931,M112,A1_Individu_Data_Keadaan_SDMK!R$4:R$149285,"02. Dokter Gigi")</f>
        <v>#VALUE!</v>
      </c>
      <c r="AC112" s="122">
        <f t="shared" si="70"/>
        <v>1</v>
      </c>
      <c r="AD112" s="134" t="e">
        <f t="shared" si="71"/>
        <v>#VALUE!</v>
      </c>
      <c r="AE112" s="134" t="e">
        <f t="shared" si="72"/>
        <v>#VALUE!</v>
      </c>
      <c r="AF112" s="133" t="e">
        <f>COUNTIFS(A1_Individu_Data_Keadaan_SDMK!A$4:A$149931,M112,A1_Individu_Data_Keadaan_SDMK!Q$4:Q$149285,"03. KEPERAWATAN")</f>
        <v>#VALUE!</v>
      </c>
      <c r="AG112" s="135">
        <f t="shared" si="73"/>
        <v>8</v>
      </c>
      <c r="AH112" s="134" t="e">
        <f t="shared" si="74"/>
        <v>#VALUE!</v>
      </c>
      <c r="AI112" s="134" t="e">
        <f t="shared" si="75"/>
        <v>#VALUE!</v>
      </c>
      <c r="AJ112" s="133" t="e">
        <f>COUNTIFS(A1_Individu_Data_Keadaan_SDMK!A$4:A$149931,M112,A1_Individu_Data_Keadaan_SDMK!Q$4:Q$149285,"04. KEBIDANAN")</f>
        <v>#VALUE!</v>
      </c>
      <c r="AK112" s="135">
        <f t="shared" si="76"/>
        <v>7</v>
      </c>
      <c r="AL112" s="134" t="e">
        <f t="shared" si="77"/>
        <v>#VALUE!</v>
      </c>
      <c r="AM112" s="134" t="e">
        <f t="shared" si="78"/>
        <v>#VALUE!</v>
      </c>
      <c r="AN112" s="133" t="e">
        <f>COUNTIFS(A1_Individu_Data_Keadaan_SDMK!A$4:A$149931,M112,A1_Individu_Data_Keadaan_SDMK!Q$4:Q$149285,"05. KEFARMASIAN")</f>
        <v>#VALUE!</v>
      </c>
      <c r="AO112" s="135">
        <f t="shared" si="79"/>
        <v>1</v>
      </c>
      <c r="AP112" s="134" t="e">
        <f t="shared" si="80"/>
        <v>#VALUE!</v>
      </c>
      <c r="AQ112" s="134" t="e">
        <f t="shared" si="81"/>
        <v>#VALUE!</v>
      </c>
      <c r="AR112" s="133" t="e">
        <f>COUNTIFS(A1_Individu_Data_Keadaan_SDMK!A$4:A$149931,M112,A1_Individu_Data_Keadaan_SDMK!Q$4:Q$149285,"06. KESEHATAN MASYARAKAT")</f>
        <v>#VALUE!</v>
      </c>
      <c r="AS112" s="135">
        <f t="shared" si="82"/>
        <v>1</v>
      </c>
      <c r="AT112" s="134" t="e">
        <f t="shared" si="83"/>
        <v>#VALUE!</v>
      </c>
      <c r="AU112" s="134" t="e">
        <f t="shared" si="84"/>
        <v>#VALUE!</v>
      </c>
      <c r="AV112" s="133" t="e">
        <f>COUNTIFS(A1_Individu_Data_Keadaan_SDMK!A$4:A$149931,M112,A1_Individu_Data_Keadaan_SDMK!Q$4:Q$149285,"07. KESEHATAN LINGKUNGAN")</f>
        <v>#VALUE!</v>
      </c>
      <c r="AW112" s="135">
        <f t="shared" si="85"/>
        <v>1</v>
      </c>
      <c r="AX112" s="134" t="e">
        <f t="shared" si="86"/>
        <v>#VALUE!</v>
      </c>
      <c r="AY112" s="134" t="e">
        <f t="shared" si="87"/>
        <v>#VALUE!</v>
      </c>
      <c r="AZ112" s="133" t="e">
        <f>COUNTIFS(A1_Individu_Data_Keadaan_SDMK!A$4:A$149931,M112,A1_Individu_Data_Keadaan_SDMK!Q$4:Q$149285,"08. GIZI")</f>
        <v>#VALUE!</v>
      </c>
      <c r="BA112" s="135">
        <f t="shared" si="88"/>
        <v>2</v>
      </c>
      <c r="BB112" s="134" t="e">
        <f t="shared" si="89"/>
        <v>#VALUE!</v>
      </c>
      <c r="BC112" s="134" t="e">
        <f t="shared" si="90"/>
        <v>#VALUE!</v>
      </c>
      <c r="BD112" s="133" t="e">
        <f>COUNTIFS(A1_Individu_Data_Keadaan_SDMK!A$4:A$149931,M112,A1_Individu_Data_Keadaan_SDMK!R$4:R$149285,"03. Ahli Teknologi Laboratorium Medik")</f>
        <v>#VALUE!</v>
      </c>
      <c r="BE112" s="135">
        <f t="shared" si="91"/>
        <v>1</v>
      </c>
      <c r="BF112" s="134" t="e">
        <f t="shared" si="92"/>
        <v>#VALUE!</v>
      </c>
      <c r="BG112" s="134" t="e">
        <f t="shared" si="93"/>
        <v>#VALUE!</v>
      </c>
      <c r="BH112" s="139" t="e">
        <f t="shared" si="94"/>
        <v>#VALUE!</v>
      </c>
      <c r="BI112" s="139" t="e">
        <f t="shared" si="95"/>
        <v>#VALUE!</v>
      </c>
    </row>
    <row r="113" spans="13:61" ht="15">
      <c r="M113" s="130" t="s">
        <v>12630</v>
      </c>
      <c r="N113" s="131" t="s">
        <v>12631</v>
      </c>
      <c r="O113" s="128" t="s">
        <v>267</v>
      </c>
      <c r="P113" s="132" t="s">
        <v>9302</v>
      </c>
      <c r="Q113" s="347" t="s">
        <v>12201</v>
      </c>
      <c r="R113" s="128">
        <v>33</v>
      </c>
      <c r="S113" s="129">
        <v>3304</v>
      </c>
      <c r="T113" s="348" t="str">
        <f>IF(R113&lt;&gt;"",VLOOKUP(R113,'01_MASTER_KODE_WILAYAH'!H$1437:I$1470,2,FALSE),"")</f>
        <v>JAWA TENGAH</v>
      </c>
      <c r="U113" s="348" t="str">
        <f>IF(S113&lt;&gt;"",VLOOKUP(S113,'01_MASTER_KODE_WILAYAH'!D$5:F$1353,3,FALSE),"")</f>
        <v>BANJARNEGARA</v>
      </c>
      <c r="V113" s="349" t="str">
        <f t="shared" si="65"/>
        <v>1</v>
      </c>
      <c r="W113" s="145" t="e">
        <f t="shared" si="66"/>
        <v>#VALUE!</v>
      </c>
      <c r="X113" s="133" t="e">
        <f>COUNTIFS(A1_Individu_Data_Keadaan_SDMK!A$4:A$149931,M113,A1_Individu_Data_Keadaan_SDMK!R$4:R$149285,"01. Dokter")</f>
        <v>#VALUE!</v>
      </c>
      <c r="Y113" s="122">
        <f t="shared" si="67"/>
        <v>2</v>
      </c>
      <c r="Z113" s="134" t="e">
        <f t="shared" si="68"/>
        <v>#VALUE!</v>
      </c>
      <c r="AA113" s="134" t="e">
        <f t="shared" si="69"/>
        <v>#VALUE!</v>
      </c>
      <c r="AB113" s="133" t="e">
        <f>COUNTIFS(A1_Individu_Data_Keadaan_SDMK!A$4:A$149931,M113,A1_Individu_Data_Keadaan_SDMK!R$4:R$149285,"02. Dokter Gigi")</f>
        <v>#VALUE!</v>
      </c>
      <c r="AC113" s="122">
        <f t="shared" si="70"/>
        <v>1</v>
      </c>
      <c r="AD113" s="134" t="e">
        <f t="shared" si="71"/>
        <v>#VALUE!</v>
      </c>
      <c r="AE113" s="134" t="e">
        <f t="shared" si="72"/>
        <v>#VALUE!</v>
      </c>
      <c r="AF113" s="133" t="e">
        <f>COUNTIFS(A1_Individu_Data_Keadaan_SDMK!A$4:A$149931,M113,A1_Individu_Data_Keadaan_SDMK!Q$4:Q$149285,"03. KEPERAWATAN")</f>
        <v>#VALUE!</v>
      </c>
      <c r="AG113" s="135">
        <f t="shared" si="73"/>
        <v>8</v>
      </c>
      <c r="AH113" s="134" t="e">
        <f t="shared" si="74"/>
        <v>#VALUE!</v>
      </c>
      <c r="AI113" s="134" t="e">
        <f t="shared" si="75"/>
        <v>#VALUE!</v>
      </c>
      <c r="AJ113" s="133" t="e">
        <f>COUNTIFS(A1_Individu_Data_Keadaan_SDMK!A$4:A$149931,M113,A1_Individu_Data_Keadaan_SDMK!Q$4:Q$149285,"04. KEBIDANAN")</f>
        <v>#VALUE!</v>
      </c>
      <c r="AK113" s="135">
        <f t="shared" si="76"/>
        <v>7</v>
      </c>
      <c r="AL113" s="134" t="e">
        <f t="shared" si="77"/>
        <v>#VALUE!</v>
      </c>
      <c r="AM113" s="134" t="e">
        <f t="shared" si="78"/>
        <v>#VALUE!</v>
      </c>
      <c r="AN113" s="133" t="e">
        <f>COUNTIFS(A1_Individu_Data_Keadaan_SDMK!A$4:A$149931,M113,A1_Individu_Data_Keadaan_SDMK!Q$4:Q$149285,"05. KEFARMASIAN")</f>
        <v>#VALUE!</v>
      </c>
      <c r="AO113" s="135">
        <f t="shared" si="79"/>
        <v>1</v>
      </c>
      <c r="AP113" s="134" t="e">
        <f t="shared" si="80"/>
        <v>#VALUE!</v>
      </c>
      <c r="AQ113" s="134" t="e">
        <f t="shared" si="81"/>
        <v>#VALUE!</v>
      </c>
      <c r="AR113" s="133" t="e">
        <f>COUNTIFS(A1_Individu_Data_Keadaan_SDMK!A$4:A$149931,M113,A1_Individu_Data_Keadaan_SDMK!Q$4:Q$149285,"06. KESEHATAN MASYARAKAT")</f>
        <v>#VALUE!</v>
      </c>
      <c r="AS113" s="135">
        <f t="shared" si="82"/>
        <v>1</v>
      </c>
      <c r="AT113" s="134" t="e">
        <f t="shared" si="83"/>
        <v>#VALUE!</v>
      </c>
      <c r="AU113" s="134" t="e">
        <f t="shared" si="84"/>
        <v>#VALUE!</v>
      </c>
      <c r="AV113" s="133" t="e">
        <f>COUNTIFS(A1_Individu_Data_Keadaan_SDMK!A$4:A$149931,M113,A1_Individu_Data_Keadaan_SDMK!Q$4:Q$149285,"07. KESEHATAN LINGKUNGAN")</f>
        <v>#VALUE!</v>
      </c>
      <c r="AW113" s="135">
        <f t="shared" si="85"/>
        <v>1</v>
      </c>
      <c r="AX113" s="134" t="e">
        <f t="shared" si="86"/>
        <v>#VALUE!</v>
      </c>
      <c r="AY113" s="134" t="e">
        <f t="shared" si="87"/>
        <v>#VALUE!</v>
      </c>
      <c r="AZ113" s="133" t="e">
        <f>COUNTIFS(A1_Individu_Data_Keadaan_SDMK!A$4:A$149931,M113,A1_Individu_Data_Keadaan_SDMK!Q$4:Q$149285,"08. GIZI")</f>
        <v>#VALUE!</v>
      </c>
      <c r="BA113" s="135">
        <f t="shared" si="88"/>
        <v>2</v>
      </c>
      <c r="BB113" s="134" t="e">
        <f t="shared" si="89"/>
        <v>#VALUE!</v>
      </c>
      <c r="BC113" s="134" t="e">
        <f t="shared" si="90"/>
        <v>#VALUE!</v>
      </c>
      <c r="BD113" s="133" t="e">
        <f>COUNTIFS(A1_Individu_Data_Keadaan_SDMK!A$4:A$149931,M113,A1_Individu_Data_Keadaan_SDMK!R$4:R$149285,"03. Ahli Teknologi Laboratorium Medik")</f>
        <v>#VALUE!</v>
      </c>
      <c r="BE113" s="135">
        <f t="shared" si="91"/>
        <v>1</v>
      </c>
      <c r="BF113" s="134" t="e">
        <f t="shared" si="92"/>
        <v>#VALUE!</v>
      </c>
      <c r="BG113" s="134" t="e">
        <f t="shared" si="93"/>
        <v>#VALUE!</v>
      </c>
      <c r="BH113" s="139" t="e">
        <f t="shared" si="94"/>
        <v>#VALUE!</v>
      </c>
      <c r="BI113" s="139" t="e">
        <f t="shared" si="95"/>
        <v>#VALUE!</v>
      </c>
    </row>
    <row r="114" spans="13:61" ht="15">
      <c r="M114" s="130" t="s">
        <v>12632</v>
      </c>
      <c r="N114" s="131" t="s">
        <v>12633</v>
      </c>
      <c r="O114" s="128" t="s">
        <v>267</v>
      </c>
      <c r="P114" s="132" t="s">
        <v>9301</v>
      </c>
      <c r="Q114" s="347" t="s">
        <v>12201</v>
      </c>
      <c r="R114" s="128">
        <v>33</v>
      </c>
      <c r="S114" s="129">
        <v>3304</v>
      </c>
      <c r="T114" s="348" t="str">
        <f>IF(R114&lt;&gt;"",VLOOKUP(R114,'01_MASTER_KODE_WILAYAH'!H$1437:I$1470,2,FALSE),"")</f>
        <v>JAWA TENGAH</v>
      </c>
      <c r="U114" s="348" t="str">
        <f>IF(S114&lt;&gt;"",VLOOKUP(S114,'01_MASTER_KODE_WILAYAH'!D$5:F$1353,3,FALSE),"")</f>
        <v>BANJARNEGARA</v>
      </c>
      <c r="V114" s="349" t="str">
        <f t="shared" si="65"/>
        <v>2</v>
      </c>
      <c r="W114" s="145" t="e">
        <f t="shared" si="66"/>
        <v>#VALUE!</v>
      </c>
      <c r="X114" s="133" t="e">
        <f>COUNTIFS(A1_Individu_Data_Keadaan_SDMK!A$4:A$149931,M114,A1_Individu_Data_Keadaan_SDMK!R$4:R$149285,"01. Dokter")</f>
        <v>#VALUE!</v>
      </c>
      <c r="Y114" s="122">
        <f t="shared" si="67"/>
        <v>1</v>
      </c>
      <c r="Z114" s="134" t="e">
        <f t="shared" si="68"/>
        <v>#VALUE!</v>
      </c>
      <c r="AA114" s="134" t="e">
        <f t="shared" si="69"/>
        <v>#VALUE!</v>
      </c>
      <c r="AB114" s="133" t="e">
        <f>COUNTIFS(A1_Individu_Data_Keadaan_SDMK!A$4:A$149931,M114,A1_Individu_Data_Keadaan_SDMK!R$4:R$149285,"02. Dokter Gigi")</f>
        <v>#VALUE!</v>
      </c>
      <c r="AC114" s="122">
        <f t="shared" si="70"/>
        <v>1</v>
      </c>
      <c r="AD114" s="134" t="e">
        <f t="shared" si="71"/>
        <v>#VALUE!</v>
      </c>
      <c r="AE114" s="134" t="e">
        <f t="shared" si="72"/>
        <v>#VALUE!</v>
      </c>
      <c r="AF114" s="133" t="e">
        <f>COUNTIFS(A1_Individu_Data_Keadaan_SDMK!A$4:A$149931,M114,A1_Individu_Data_Keadaan_SDMK!Q$4:Q$149285,"03. KEPERAWATAN")</f>
        <v>#VALUE!</v>
      </c>
      <c r="AG114" s="135">
        <f t="shared" si="73"/>
        <v>5</v>
      </c>
      <c r="AH114" s="134" t="e">
        <f t="shared" si="74"/>
        <v>#VALUE!</v>
      </c>
      <c r="AI114" s="134" t="e">
        <f t="shared" si="75"/>
        <v>#VALUE!</v>
      </c>
      <c r="AJ114" s="133" t="e">
        <f>COUNTIFS(A1_Individu_Data_Keadaan_SDMK!A$4:A$149931,M114,A1_Individu_Data_Keadaan_SDMK!Q$4:Q$149285,"04. KEBIDANAN")</f>
        <v>#VALUE!</v>
      </c>
      <c r="AK114" s="135">
        <f t="shared" si="76"/>
        <v>4</v>
      </c>
      <c r="AL114" s="134" t="e">
        <f t="shared" si="77"/>
        <v>#VALUE!</v>
      </c>
      <c r="AM114" s="134" t="e">
        <f t="shared" si="78"/>
        <v>#VALUE!</v>
      </c>
      <c r="AN114" s="133" t="e">
        <f>COUNTIFS(A1_Individu_Data_Keadaan_SDMK!A$4:A$149931,M114,A1_Individu_Data_Keadaan_SDMK!Q$4:Q$149285,"05. KEFARMASIAN")</f>
        <v>#VALUE!</v>
      </c>
      <c r="AO114" s="135">
        <f t="shared" si="79"/>
        <v>1</v>
      </c>
      <c r="AP114" s="134" t="e">
        <f t="shared" si="80"/>
        <v>#VALUE!</v>
      </c>
      <c r="AQ114" s="134" t="e">
        <f t="shared" si="81"/>
        <v>#VALUE!</v>
      </c>
      <c r="AR114" s="133" t="e">
        <f>COUNTIFS(A1_Individu_Data_Keadaan_SDMK!A$4:A$149931,M114,A1_Individu_Data_Keadaan_SDMK!Q$4:Q$149285,"06. KESEHATAN MASYARAKAT")</f>
        <v>#VALUE!</v>
      </c>
      <c r="AS114" s="135">
        <f t="shared" si="82"/>
        <v>1</v>
      </c>
      <c r="AT114" s="134" t="e">
        <f t="shared" si="83"/>
        <v>#VALUE!</v>
      </c>
      <c r="AU114" s="134" t="e">
        <f t="shared" si="84"/>
        <v>#VALUE!</v>
      </c>
      <c r="AV114" s="133" t="e">
        <f>COUNTIFS(A1_Individu_Data_Keadaan_SDMK!A$4:A$149931,M114,A1_Individu_Data_Keadaan_SDMK!Q$4:Q$149285,"07. KESEHATAN LINGKUNGAN")</f>
        <v>#VALUE!</v>
      </c>
      <c r="AW114" s="135">
        <f t="shared" si="85"/>
        <v>1</v>
      </c>
      <c r="AX114" s="134" t="e">
        <f t="shared" si="86"/>
        <v>#VALUE!</v>
      </c>
      <c r="AY114" s="134" t="e">
        <f t="shared" si="87"/>
        <v>#VALUE!</v>
      </c>
      <c r="AZ114" s="133" t="e">
        <f>COUNTIFS(A1_Individu_Data_Keadaan_SDMK!A$4:A$149931,M114,A1_Individu_Data_Keadaan_SDMK!Q$4:Q$149285,"08. GIZI")</f>
        <v>#VALUE!</v>
      </c>
      <c r="BA114" s="135">
        <f t="shared" si="88"/>
        <v>1</v>
      </c>
      <c r="BB114" s="134" t="e">
        <f t="shared" si="89"/>
        <v>#VALUE!</v>
      </c>
      <c r="BC114" s="134" t="e">
        <f t="shared" si="90"/>
        <v>#VALUE!</v>
      </c>
      <c r="BD114" s="133" t="e">
        <f>COUNTIFS(A1_Individu_Data_Keadaan_SDMK!A$4:A$149931,M114,A1_Individu_Data_Keadaan_SDMK!R$4:R$149285,"03. Ahli Teknologi Laboratorium Medik")</f>
        <v>#VALUE!</v>
      </c>
      <c r="BE114" s="135">
        <f t="shared" si="91"/>
        <v>1</v>
      </c>
      <c r="BF114" s="134" t="e">
        <f t="shared" si="92"/>
        <v>#VALUE!</v>
      </c>
      <c r="BG114" s="134" t="e">
        <f t="shared" si="93"/>
        <v>#VALUE!</v>
      </c>
      <c r="BH114" s="139" t="e">
        <f t="shared" si="94"/>
        <v>#VALUE!</v>
      </c>
      <c r="BI114" s="139" t="e">
        <f t="shared" si="95"/>
        <v>#VALUE!</v>
      </c>
    </row>
    <row r="115" spans="13:61" ht="15">
      <c r="M115" s="130" t="s">
        <v>12634</v>
      </c>
      <c r="N115" s="131" t="s">
        <v>12635</v>
      </c>
      <c r="O115" s="128" t="s">
        <v>267</v>
      </c>
      <c r="P115" s="132" t="s">
        <v>9301</v>
      </c>
      <c r="Q115" s="347" t="s">
        <v>12201</v>
      </c>
      <c r="R115" s="128">
        <v>33</v>
      </c>
      <c r="S115" s="129">
        <v>3304</v>
      </c>
      <c r="T115" s="348" t="str">
        <f>IF(R115&lt;&gt;"",VLOOKUP(R115,'01_MASTER_KODE_WILAYAH'!H$1437:I$1470,2,FALSE),"")</f>
        <v>JAWA TENGAH</v>
      </c>
      <c r="U115" s="348" t="str">
        <f>IF(S115&lt;&gt;"",VLOOKUP(S115,'01_MASTER_KODE_WILAYAH'!D$5:F$1353,3,FALSE),"")</f>
        <v>BANJARNEGARA</v>
      </c>
      <c r="V115" s="349" t="str">
        <f t="shared" si="65"/>
        <v>2</v>
      </c>
      <c r="W115" s="145" t="e">
        <f t="shared" si="66"/>
        <v>#VALUE!</v>
      </c>
      <c r="X115" s="133" t="e">
        <f>COUNTIFS(A1_Individu_Data_Keadaan_SDMK!A$4:A$149931,M115,A1_Individu_Data_Keadaan_SDMK!R$4:R$149285,"01. Dokter")</f>
        <v>#VALUE!</v>
      </c>
      <c r="Y115" s="122">
        <f t="shared" si="67"/>
        <v>1</v>
      </c>
      <c r="Z115" s="134" t="e">
        <f t="shared" si="68"/>
        <v>#VALUE!</v>
      </c>
      <c r="AA115" s="134" t="e">
        <f t="shared" si="69"/>
        <v>#VALUE!</v>
      </c>
      <c r="AB115" s="133" t="e">
        <f>COUNTIFS(A1_Individu_Data_Keadaan_SDMK!A$4:A$149931,M115,A1_Individu_Data_Keadaan_SDMK!R$4:R$149285,"02. Dokter Gigi")</f>
        <v>#VALUE!</v>
      </c>
      <c r="AC115" s="122">
        <f t="shared" si="70"/>
        <v>1</v>
      </c>
      <c r="AD115" s="134" t="e">
        <f t="shared" si="71"/>
        <v>#VALUE!</v>
      </c>
      <c r="AE115" s="134" t="e">
        <f t="shared" si="72"/>
        <v>#VALUE!</v>
      </c>
      <c r="AF115" s="133" t="e">
        <f>COUNTIFS(A1_Individu_Data_Keadaan_SDMK!A$4:A$149931,M115,A1_Individu_Data_Keadaan_SDMK!Q$4:Q$149285,"03. KEPERAWATAN")</f>
        <v>#VALUE!</v>
      </c>
      <c r="AG115" s="135">
        <f t="shared" si="73"/>
        <v>5</v>
      </c>
      <c r="AH115" s="134" t="e">
        <f t="shared" si="74"/>
        <v>#VALUE!</v>
      </c>
      <c r="AI115" s="134" t="e">
        <f t="shared" si="75"/>
        <v>#VALUE!</v>
      </c>
      <c r="AJ115" s="133" t="e">
        <f>COUNTIFS(A1_Individu_Data_Keadaan_SDMK!A$4:A$149931,M115,A1_Individu_Data_Keadaan_SDMK!Q$4:Q$149285,"04. KEBIDANAN")</f>
        <v>#VALUE!</v>
      </c>
      <c r="AK115" s="135">
        <f t="shared" si="76"/>
        <v>4</v>
      </c>
      <c r="AL115" s="134" t="e">
        <f t="shared" si="77"/>
        <v>#VALUE!</v>
      </c>
      <c r="AM115" s="134" t="e">
        <f t="shared" si="78"/>
        <v>#VALUE!</v>
      </c>
      <c r="AN115" s="133" t="e">
        <f>COUNTIFS(A1_Individu_Data_Keadaan_SDMK!A$4:A$149931,M115,A1_Individu_Data_Keadaan_SDMK!Q$4:Q$149285,"05. KEFARMASIAN")</f>
        <v>#VALUE!</v>
      </c>
      <c r="AO115" s="135">
        <f t="shared" si="79"/>
        <v>1</v>
      </c>
      <c r="AP115" s="134" t="e">
        <f t="shared" si="80"/>
        <v>#VALUE!</v>
      </c>
      <c r="AQ115" s="134" t="e">
        <f t="shared" si="81"/>
        <v>#VALUE!</v>
      </c>
      <c r="AR115" s="133" t="e">
        <f>COUNTIFS(A1_Individu_Data_Keadaan_SDMK!A$4:A$149931,M115,A1_Individu_Data_Keadaan_SDMK!Q$4:Q$149285,"06. KESEHATAN MASYARAKAT")</f>
        <v>#VALUE!</v>
      </c>
      <c r="AS115" s="135">
        <f t="shared" si="82"/>
        <v>1</v>
      </c>
      <c r="AT115" s="134" t="e">
        <f t="shared" si="83"/>
        <v>#VALUE!</v>
      </c>
      <c r="AU115" s="134" t="e">
        <f t="shared" si="84"/>
        <v>#VALUE!</v>
      </c>
      <c r="AV115" s="133" t="e">
        <f>COUNTIFS(A1_Individu_Data_Keadaan_SDMK!A$4:A$149931,M115,A1_Individu_Data_Keadaan_SDMK!Q$4:Q$149285,"07. KESEHATAN LINGKUNGAN")</f>
        <v>#VALUE!</v>
      </c>
      <c r="AW115" s="135">
        <f t="shared" si="85"/>
        <v>1</v>
      </c>
      <c r="AX115" s="134" t="e">
        <f t="shared" si="86"/>
        <v>#VALUE!</v>
      </c>
      <c r="AY115" s="134" t="e">
        <f t="shared" si="87"/>
        <v>#VALUE!</v>
      </c>
      <c r="AZ115" s="133" t="e">
        <f>COUNTIFS(A1_Individu_Data_Keadaan_SDMK!A$4:A$149931,M115,A1_Individu_Data_Keadaan_SDMK!Q$4:Q$149285,"08. GIZI")</f>
        <v>#VALUE!</v>
      </c>
      <c r="BA115" s="135">
        <f t="shared" si="88"/>
        <v>1</v>
      </c>
      <c r="BB115" s="134" t="e">
        <f t="shared" si="89"/>
        <v>#VALUE!</v>
      </c>
      <c r="BC115" s="134" t="e">
        <f t="shared" si="90"/>
        <v>#VALUE!</v>
      </c>
      <c r="BD115" s="133" t="e">
        <f>COUNTIFS(A1_Individu_Data_Keadaan_SDMK!A$4:A$149931,M115,A1_Individu_Data_Keadaan_SDMK!R$4:R$149285,"03. Ahli Teknologi Laboratorium Medik")</f>
        <v>#VALUE!</v>
      </c>
      <c r="BE115" s="135">
        <f t="shared" si="91"/>
        <v>1</v>
      </c>
      <c r="BF115" s="134" t="e">
        <f t="shared" si="92"/>
        <v>#VALUE!</v>
      </c>
      <c r="BG115" s="134" t="e">
        <f t="shared" si="93"/>
        <v>#VALUE!</v>
      </c>
      <c r="BH115" s="139" t="e">
        <f t="shared" si="94"/>
        <v>#VALUE!</v>
      </c>
      <c r="BI115" s="139" t="e">
        <f t="shared" si="95"/>
        <v>#VALUE!</v>
      </c>
    </row>
    <row r="116" spans="13:61" ht="15">
      <c r="M116" s="130" t="s">
        <v>12636</v>
      </c>
      <c r="N116" s="131" t="s">
        <v>12637</v>
      </c>
      <c r="O116" s="128" t="s">
        <v>267</v>
      </c>
      <c r="P116" s="132" t="s">
        <v>9301</v>
      </c>
      <c r="Q116" s="347" t="s">
        <v>12201</v>
      </c>
      <c r="R116" s="128">
        <v>33</v>
      </c>
      <c r="S116" s="129">
        <v>3304</v>
      </c>
      <c r="T116" s="348" t="str">
        <f>IF(R116&lt;&gt;"",VLOOKUP(R116,'01_MASTER_KODE_WILAYAH'!H$1437:I$1470,2,FALSE),"")</f>
        <v>JAWA TENGAH</v>
      </c>
      <c r="U116" s="348" t="str">
        <f>IF(S116&lt;&gt;"",VLOOKUP(S116,'01_MASTER_KODE_WILAYAH'!D$5:F$1353,3,FALSE),"")</f>
        <v>BANJARNEGARA</v>
      </c>
      <c r="V116" s="349" t="str">
        <f t="shared" si="65"/>
        <v>2</v>
      </c>
      <c r="W116" s="145" t="e">
        <f t="shared" si="66"/>
        <v>#VALUE!</v>
      </c>
      <c r="X116" s="133" t="e">
        <f>COUNTIFS(A1_Individu_Data_Keadaan_SDMK!A$4:A$149931,M116,A1_Individu_Data_Keadaan_SDMK!R$4:R$149285,"01. Dokter")</f>
        <v>#VALUE!</v>
      </c>
      <c r="Y116" s="122">
        <f t="shared" si="67"/>
        <v>1</v>
      </c>
      <c r="Z116" s="134" t="e">
        <f t="shared" si="68"/>
        <v>#VALUE!</v>
      </c>
      <c r="AA116" s="134" t="e">
        <f t="shared" si="69"/>
        <v>#VALUE!</v>
      </c>
      <c r="AB116" s="133" t="e">
        <f>COUNTIFS(A1_Individu_Data_Keadaan_SDMK!A$4:A$149931,M116,A1_Individu_Data_Keadaan_SDMK!R$4:R$149285,"02. Dokter Gigi")</f>
        <v>#VALUE!</v>
      </c>
      <c r="AC116" s="122">
        <f t="shared" si="70"/>
        <v>1</v>
      </c>
      <c r="AD116" s="134" t="e">
        <f t="shared" si="71"/>
        <v>#VALUE!</v>
      </c>
      <c r="AE116" s="134" t="e">
        <f t="shared" si="72"/>
        <v>#VALUE!</v>
      </c>
      <c r="AF116" s="133" t="e">
        <f>COUNTIFS(A1_Individu_Data_Keadaan_SDMK!A$4:A$149931,M116,A1_Individu_Data_Keadaan_SDMK!Q$4:Q$149285,"03. KEPERAWATAN")</f>
        <v>#VALUE!</v>
      </c>
      <c r="AG116" s="135">
        <f t="shared" si="73"/>
        <v>5</v>
      </c>
      <c r="AH116" s="134" t="e">
        <f t="shared" si="74"/>
        <v>#VALUE!</v>
      </c>
      <c r="AI116" s="134" t="e">
        <f t="shared" si="75"/>
        <v>#VALUE!</v>
      </c>
      <c r="AJ116" s="133" t="e">
        <f>COUNTIFS(A1_Individu_Data_Keadaan_SDMK!A$4:A$149931,M116,A1_Individu_Data_Keadaan_SDMK!Q$4:Q$149285,"04. KEBIDANAN")</f>
        <v>#VALUE!</v>
      </c>
      <c r="AK116" s="135">
        <f t="shared" si="76"/>
        <v>4</v>
      </c>
      <c r="AL116" s="134" t="e">
        <f t="shared" si="77"/>
        <v>#VALUE!</v>
      </c>
      <c r="AM116" s="134" t="e">
        <f t="shared" si="78"/>
        <v>#VALUE!</v>
      </c>
      <c r="AN116" s="133" t="e">
        <f>COUNTIFS(A1_Individu_Data_Keadaan_SDMK!A$4:A$149931,M116,A1_Individu_Data_Keadaan_SDMK!Q$4:Q$149285,"05. KEFARMASIAN")</f>
        <v>#VALUE!</v>
      </c>
      <c r="AO116" s="135">
        <f t="shared" si="79"/>
        <v>1</v>
      </c>
      <c r="AP116" s="134" t="e">
        <f t="shared" si="80"/>
        <v>#VALUE!</v>
      </c>
      <c r="AQ116" s="134" t="e">
        <f t="shared" si="81"/>
        <v>#VALUE!</v>
      </c>
      <c r="AR116" s="133" t="e">
        <f>COUNTIFS(A1_Individu_Data_Keadaan_SDMK!A$4:A$149931,M116,A1_Individu_Data_Keadaan_SDMK!Q$4:Q$149285,"06. KESEHATAN MASYARAKAT")</f>
        <v>#VALUE!</v>
      </c>
      <c r="AS116" s="135">
        <f t="shared" si="82"/>
        <v>1</v>
      </c>
      <c r="AT116" s="134" t="e">
        <f t="shared" si="83"/>
        <v>#VALUE!</v>
      </c>
      <c r="AU116" s="134" t="e">
        <f t="shared" si="84"/>
        <v>#VALUE!</v>
      </c>
      <c r="AV116" s="133" t="e">
        <f>COUNTIFS(A1_Individu_Data_Keadaan_SDMK!A$4:A$149931,M116,A1_Individu_Data_Keadaan_SDMK!Q$4:Q$149285,"07. KESEHATAN LINGKUNGAN")</f>
        <v>#VALUE!</v>
      </c>
      <c r="AW116" s="135">
        <f t="shared" si="85"/>
        <v>1</v>
      </c>
      <c r="AX116" s="134" t="e">
        <f t="shared" si="86"/>
        <v>#VALUE!</v>
      </c>
      <c r="AY116" s="134" t="e">
        <f t="shared" si="87"/>
        <v>#VALUE!</v>
      </c>
      <c r="AZ116" s="133" t="e">
        <f>COUNTIFS(A1_Individu_Data_Keadaan_SDMK!A$4:A$149931,M116,A1_Individu_Data_Keadaan_SDMK!Q$4:Q$149285,"08. GIZI")</f>
        <v>#VALUE!</v>
      </c>
      <c r="BA116" s="135">
        <f t="shared" si="88"/>
        <v>1</v>
      </c>
      <c r="BB116" s="134" t="e">
        <f t="shared" si="89"/>
        <v>#VALUE!</v>
      </c>
      <c r="BC116" s="134" t="e">
        <f t="shared" si="90"/>
        <v>#VALUE!</v>
      </c>
      <c r="BD116" s="133" t="e">
        <f>COUNTIFS(A1_Individu_Data_Keadaan_SDMK!A$4:A$149931,M116,A1_Individu_Data_Keadaan_SDMK!R$4:R$149285,"03. Ahli Teknologi Laboratorium Medik")</f>
        <v>#VALUE!</v>
      </c>
      <c r="BE116" s="135">
        <f t="shared" si="91"/>
        <v>1</v>
      </c>
      <c r="BF116" s="134" t="e">
        <f t="shared" si="92"/>
        <v>#VALUE!</v>
      </c>
      <c r="BG116" s="134" t="e">
        <f t="shared" si="93"/>
        <v>#VALUE!</v>
      </c>
      <c r="BH116" s="139" t="e">
        <f t="shared" si="94"/>
        <v>#VALUE!</v>
      </c>
      <c r="BI116" s="139" t="e">
        <f t="shared" si="95"/>
        <v>#VALUE!</v>
      </c>
    </row>
    <row r="117" spans="13:61" ht="15">
      <c r="M117" s="130" t="s">
        <v>12638</v>
      </c>
      <c r="N117" s="131" t="s">
        <v>12639</v>
      </c>
      <c r="O117" s="128" t="s">
        <v>267</v>
      </c>
      <c r="P117" s="132" t="s">
        <v>9301</v>
      </c>
      <c r="Q117" s="347" t="s">
        <v>12201</v>
      </c>
      <c r="R117" s="128">
        <v>33</v>
      </c>
      <c r="S117" s="129">
        <v>3304</v>
      </c>
      <c r="T117" s="348" t="str">
        <f>IF(R117&lt;&gt;"",VLOOKUP(R117,'01_MASTER_KODE_WILAYAH'!H$1437:I$1470,2,FALSE),"")</f>
        <v>JAWA TENGAH</v>
      </c>
      <c r="U117" s="348" t="str">
        <f>IF(S117&lt;&gt;"",VLOOKUP(S117,'01_MASTER_KODE_WILAYAH'!D$5:F$1353,3,FALSE),"")</f>
        <v>BANJARNEGARA</v>
      </c>
      <c r="V117" s="349" t="str">
        <f t="shared" si="65"/>
        <v>2</v>
      </c>
      <c r="W117" s="145" t="e">
        <f t="shared" si="66"/>
        <v>#VALUE!</v>
      </c>
      <c r="X117" s="133" t="e">
        <f>COUNTIFS(A1_Individu_Data_Keadaan_SDMK!A$4:A$149931,M117,A1_Individu_Data_Keadaan_SDMK!R$4:R$149285,"01. Dokter")</f>
        <v>#VALUE!</v>
      </c>
      <c r="Y117" s="122">
        <f t="shared" si="67"/>
        <v>1</v>
      </c>
      <c r="Z117" s="134" t="e">
        <f t="shared" si="68"/>
        <v>#VALUE!</v>
      </c>
      <c r="AA117" s="134" t="e">
        <f t="shared" si="69"/>
        <v>#VALUE!</v>
      </c>
      <c r="AB117" s="133" t="e">
        <f>COUNTIFS(A1_Individu_Data_Keadaan_SDMK!A$4:A$149931,M117,A1_Individu_Data_Keadaan_SDMK!R$4:R$149285,"02. Dokter Gigi")</f>
        <v>#VALUE!</v>
      </c>
      <c r="AC117" s="122">
        <f t="shared" si="70"/>
        <v>1</v>
      </c>
      <c r="AD117" s="134" t="e">
        <f t="shared" si="71"/>
        <v>#VALUE!</v>
      </c>
      <c r="AE117" s="134" t="e">
        <f t="shared" si="72"/>
        <v>#VALUE!</v>
      </c>
      <c r="AF117" s="133" t="e">
        <f>COUNTIFS(A1_Individu_Data_Keadaan_SDMK!A$4:A$149931,M117,A1_Individu_Data_Keadaan_SDMK!Q$4:Q$149285,"03. KEPERAWATAN")</f>
        <v>#VALUE!</v>
      </c>
      <c r="AG117" s="135">
        <f t="shared" si="73"/>
        <v>5</v>
      </c>
      <c r="AH117" s="134" t="e">
        <f t="shared" si="74"/>
        <v>#VALUE!</v>
      </c>
      <c r="AI117" s="134" t="e">
        <f t="shared" si="75"/>
        <v>#VALUE!</v>
      </c>
      <c r="AJ117" s="133" t="e">
        <f>COUNTIFS(A1_Individu_Data_Keadaan_SDMK!A$4:A$149931,M117,A1_Individu_Data_Keadaan_SDMK!Q$4:Q$149285,"04. KEBIDANAN")</f>
        <v>#VALUE!</v>
      </c>
      <c r="AK117" s="135">
        <f t="shared" si="76"/>
        <v>4</v>
      </c>
      <c r="AL117" s="134" t="e">
        <f t="shared" si="77"/>
        <v>#VALUE!</v>
      </c>
      <c r="AM117" s="134" t="e">
        <f t="shared" si="78"/>
        <v>#VALUE!</v>
      </c>
      <c r="AN117" s="133" t="e">
        <f>COUNTIFS(A1_Individu_Data_Keadaan_SDMK!A$4:A$149931,M117,A1_Individu_Data_Keadaan_SDMK!Q$4:Q$149285,"05. KEFARMASIAN")</f>
        <v>#VALUE!</v>
      </c>
      <c r="AO117" s="135">
        <f t="shared" si="79"/>
        <v>1</v>
      </c>
      <c r="AP117" s="134" t="e">
        <f t="shared" si="80"/>
        <v>#VALUE!</v>
      </c>
      <c r="AQ117" s="134" t="e">
        <f t="shared" si="81"/>
        <v>#VALUE!</v>
      </c>
      <c r="AR117" s="133" t="e">
        <f>COUNTIFS(A1_Individu_Data_Keadaan_SDMK!A$4:A$149931,M117,A1_Individu_Data_Keadaan_SDMK!Q$4:Q$149285,"06. KESEHATAN MASYARAKAT")</f>
        <v>#VALUE!</v>
      </c>
      <c r="AS117" s="135">
        <f t="shared" si="82"/>
        <v>1</v>
      </c>
      <c r="AT117" s="134" t="e">
        <f t="shared" si="83"/>
        <v>#VALUE!</v>
      </c>
      <c r="AU117" s="134" t="e">
        <f t="shared" si="84"/>
        <v>#VALUE!</v>
      </c>
      <c r="AV117" s="133" t="e">
        <f>COUNTIFS(A1_Individu_Data_Keadaan_SDMK!A$4:A$149931,M117,A1_Individu_Data_Keadaan_SDMK!Q$4:Q$149285,"07. KESEHATAN LINGKUNGAN")</f>
        <v>#VALUE!</v>
      </c>
      <c r="AW117" s="135">
        <f t="shared" si="85"/>
        <v>1</v>
      </c>
      <c r="AX117" s="134" t="e">
        <f t="shared" si="86"/>
        <v>#VALUE!</v>
      </c>
      <c r="AY117" s="134" t="e">
        <f t="shared" si="87"/>
        <v>#VALUE!</v>
      </c>
      <c r="AZ117" s="133" t="e">
        <f>COUNTIFS(A1_Individu_Data_Keadaan_SDMK!A$4:A$149931,M117,A1_Individu_Data_Keadaan_SDMK!Q$4:Q$149285,"08. GIZI")</f>
        <v>#VALUE!</v>
      </c>
      <c r="BA117" s="135">
        <f t="shared" si="88"/>
        <v>1</v>
      </c>
      <c r="BB117" s="134" t="e">
        <f t="shared" si="89"/>
        <v>#VALUE!</v>
      </c>
      <c r="BC117" s="134" t="e">
        <f t="shared" si="90"/>
        <v>#VALUE!</v>
      </c>
      <c r="BD117" s="133" t="e">
        <f>COUNTIFS(A1_Individu_Data_Keadaan_SDMK!A$4:A$149931,M117,A1_Individu_Data_Keadaan_SDMK!R$4:R$149285,"03. Ahli Teknologi Laboratorium Medik")</f>
        <v>#VALUE!</v>
      </c>
      <c r="BE117" s="135">
        <f t="shared" si="91"/>
        <v>1</v>
      </c>
      <c r="BF117" s="134" t="e">
        <f t="shared" si="92"/>
        <v>#VALUE!</v>
      </c>
      <c r="BG117" s="134" t="e">
        <f t="shared" si="93"/>
        <v>#VALUE!</v>
      </c>
      <c r="BH117" s="139" t="e">
        <f t="shared" si="94"/>
        <v>#VALUE!</v>
      </c>
      <c r="BI117" s="139" t="e">
        <f t="shared" si="95"/>
        <v>#VALUE!</v>
      </c>
    </row>
    <row r="118" spans="13:61" ht="15">
      <c r="M118" s="130" t="s">
        <v>12640</v>
      </c>
      <c r="N118" s="131" t="s">
        <v>12641</v>
      </c>
      <c r="O118" s="128" t="s">
        <v>267</v>
      </c>
      <c r="P118" s="132" t="s">
        <v>9301</v>
      </c>
      <c r="Q118" s="347" t="s">
        <v>12201</v>
      </c>
      <c r="R118" s="128">
        <v>33</v>
      </c>
      <c r="S118" s="129">
        <v>3304</v>
      </c>
      <c r="T118" s="348" t="str">
        <f>IF(R118&lt;&gt;"",VLOOKUP(R118,'01_MASTER_KODE_WILAYAH'!H$1437:I$1470,2,FALSE),"")</f>
        <v>JAWA TENGAH</v>
      </c>
      <c r="U118" s="348" t="str">
        <f>IF(S118&lt;&gt;"",VLOOKUP(S118,'01_MASTER_KODE_WILAYAH'!D$5:F$1353,3,FALSE),"")</f>
        <v>BANJARNEGARA</v>
      </c>
      <c r="V118" s="349" t="str">
        <f t="shared" si="65"/>
        <v>2</v>
      </c>
      <c r="W118" s="145" t="e">
        <f t="shared" si="66"/>
        <v>#VALUE!</v>
      </c>
      <c r="X118" s="133" t="e">
        <f>COUNTIFS(A1_Individu_Data_Keadaan_SDMK!A$4:A$149931,M118,A1_Individu_Data_Keadaan_SDMK!R$4:R$149285,"01. Dokter")</f>
        <v>#VALUE!</v>
      </c>
      <c r="Y118" s="122">
        <f t="shared" si="67"/>
        <v>1</v>
      </c>
      <c r="Z118" s="134" t="e">
        <f t="shared" si="68"/>
        <v>#VALUE!</v>
      </c>
      <c r="AA118" s="134" t="e">
        <f t="shared" si="69"/>
        <v>#VALUE!</v>
      </c>
      <c r="AB118" s="133" t="e">
        <f>COUNTIFS(A1_Individu_Data_Keadaan_SDMK!A$4:A$149931,M118,A1_Individu_Data_Keadaan_SDMK!R$4:R$149285,"02. Dokter Gigi")</f>
        <v>#VALUE!</v>
      </c>
      <c r="AC118" s="122">
        <f t="shared" si="70"/>
        <v>1</v>
      </c>
      <c r="AD118" s="134" t="e">
        <f t="shared" si="71"/>
        <v>#VALUE!</v>
      </c>
      <c r="AE118" s="134" t="e">
        <f t="shared" si="72"/>
        <v>#VALUE!</v>
      </c>
      <c r="AF118" s="133" t="e">
        <f>COUNTIFS(A1_Individu_Data_Keadaan_SDMK!A$4:A$149931,M118,A1_Individu_Data_Keadaan_SDMK!Q$4:Q$149285,"03. KEPERAWATAN")</f>
        <v>#VALUE!</v>
      </c>
      <c r="AG118" s="135">
        <f t="shared" si="73"/>
        <v>5</v>
      </c>
      <c r="AH118" s="134" t="e">
        <f t="shared" si="74"/>
        <v>#VALUE!</v>
      </c>
      <c r="AI118" s="134" t="e">
        <f t="shared" si="75"/>
        <v>#VALUE!</v>
      </c>
      <c r="AJ118" s="133" t="e">
        <f>COUNTIFS(A1_Individu_Data_Keadaan_SDMK!A$4:A$149931,M118,A1_Individu_Data_Keadaan_SDMK!Q$4:Q$149285,"04. KEBIDANAN")</f>
        <v>#VALUE!</v>
      </c>
      <c r="AK118" s="135">
        <f t="shared" si="76"/>
        <v>4</v>
      </c>
      <c r="AL118" s="134" t="e">
        <f t="shared" si="77"/>
        <v>#VALUE!</v>
      </c>
      <c r="AM118" s="134" t="e">
        <f t="shared" si="78"/>
        <v>#VALUE!</v>
      </c>
      <c r="AN118" s="133" t="e">
        <f>COUNTIFS(A1_Individu_Data_Keadaan_SDMK!A$4:A$149931,M118,A1_Individu_Data_Keadaan_SDMK!Q$4:Q$149285,"05. KEFARMASIAN")</f>
        <v>#VALUE!</v>
      </c>
      <c r="AO118" s="135">
        <f t="shared" si="79"/>
        <v>1</v>
      </c>
      <c r="AP118" s="134" t="e">
        <f t="shared" si="80"/>
        <v>#VALUE!</v>
      </c>
      <c r="AQ118" s="134" t="e">
        <f t="shared" si="81"/>
        <v>#VALUE!</v>
      </c>
      <c r="AR118" s="133" t="e">
        <f>COUNTIFS(A1_Individu_Data_Keadaan_SDMK!A$4:A$149931,M118,A1_Individu_Data_Keadaan_SDMK!Q$4:Q$149285,"06. KESEHATAN MASYARAKAT")</f>
        <v>#VALUE!</v>
      </c>
      <c r="AS118" s="135">
        <f t="shared" si="82"/>
        <v>1</v>
      </c>
      <c r="AT118" s="134" t="e">
        <f t="shared" si="83"/>
        <v>#VALUE!</v>
      </c>
      <c r="AU118" s="134" t="e">
        <f t="shared" si="84"/>
        <v>#VALUE!</v>
      </c>
      <c r="AV118" s="133" t="e">
        <f>COUNTIFS(A1_Individu_Data_Keadaan_SDMK!A$4:A$149931,M118,A1_Individu_Data_Keadaan_SDMK!Q$4:Q$149285,"07. KESEHATAN LINGKUNGAN")</f>
        <v>#VALUE!</v>
      </c>
      <c r="AW118" s="135">
        <f t="shared" si="85"/>
        <v>1</v>
      </c>
      <c r="AX118" s="134" t="e">
        <f t="shared" si="86"/>
        <v>#VALUE!</v>
      </c>
      <c r="AY118" s="134" t="e">
        <f t="shared" si="87"/>
        <v>#VALUE!</v>
      </c>
      <c r="AZ118" s="133" t="e">
        <f>COUNTIFS(A1_Individu_Data_Keadaan_SDMK!A$4:A$149931,M118,A1_Individu_Data_Keadaan_SDMK!Q$4:Q$149285,"08. GIZI")</f>
        <v>#VALUE!</v>
      </c>
      <c r="BA118" s="135">
        <f t="shared" si="88"/>
        <v>1</v>
      </c>
      <c r="BB118" s="134" t="e">
        <f t="shared" si="89"/>
        <v>#VALUE!</v>
      </c>
      <c r="BC118" s="134" t="e">
        <f t="shared" si="90"/>
        <v>#VALUE!</v>
      </c>
      <c r="BD118" s="133" t="e">
        <f>COUNTIFS(A1_Individu_Data_Keadaan_SDMK!A$4:A$149931,M118,A1_Individu_Data_Keadaan_SDMK!R$4:R$149285,"03. Ahli Teknologi Laboratorium Medik")</f>
        <v>#VALUE!</v>
      </c>
      <c r="BE118" s="135">
        <f t="shared" si="91"/>
        <v>1</v>
      </c>
      <c r="BF118" s="134" t="e">
        <f t="shared" si="92"/>
        <v>#VALUE!</v>
      </c>
      <c r="BG118" s="134" t="e">
        <f t="shared" si="93"/>
        <v>#VALUE!</v>
      </c>
      <c r="BH118" s="139" t="e">
        <f t="shared" si="94"/>
        <v>#VALUE!</v>
      </c>
      <c r="BI118" s="139" t="e">
        <f t="shared" si="95"/>
        <v>#VALUE!</v>
      </c>
    </row>
    <row r="119" spans="13:61" ht="15">
      <c r="M119" s="130" t="s">
        <v>12642</v>
      </c>
      <c r="N119" s="131" t="s">
        <v>12643</v>
      </c>
      <c r="O119" s="128" t="s">
        <v>267</v>
      </c>
      <c r="P119" s="132" t="s">
        <v>9301</v>
      </c>
      <c r="Q119" s="347" t="s">
        <v>12201</v>
      </c>
      <c r="R119" s="128">
        <v>33</v>
      </c>
      <c r="S119" s="129">
        <v>3304</v>
      </c>
      <c r="T119" s="348" t="str">
        <f>IF(R119&lt;&gt;"",VLOOKUP(R119,'01_MASTER_KODE_WILAYAH'!H$1437:I$1470,2,FALSE),"")</f>
        <v>JAWA TENGAH</v>
      </c>
      <c r="U119" s="348" t="str">
        <f>IF(S119&lt;&gt;"",VLOOKUP(S119,'01_MASTER_KODE_WILAYAH'!D$5:F$1353,3,FALSE),"")</f>
        <v>BANJARNEGARA</v>
      </c>
      <c r="V119" s="349" t="str">
        <f t="shared" si="65"/>
        <v>2</v>
      </c>
      <c r="W119" s="145" t="e">
        <f t="shared" si="66"/>
        <v>#VALUE!</v>
      </c>
      <c r="X119" s="133" t="e">
        <f>COUNTIFS(A1_Individu_Data_Keadaan_SDMK!A$4:A$149931,M119,A1_Individu_Data_Keadaan_SDMK!R$4:R$149285,"01. Dokter")</f>
        <v>#VALUE!</v>
      </c>
      <c r="Y119" s="122">
        <f t="shared" si="67"/>
        <v>1</v>
      </c>
      <c r="Z119" s="134" t="e">
        <f t="shared" si="68"/>
        <v>#VALUE!</v>
      </c>
      <c r="AA119" s="134" t="e">
        <f t="shared" si="69"/>
        <v>#VALUE!</v>
      </c>
      <c r="AB119" s="133" t="e">
        <f>COUNTIFS(A1_Individu_Data_Keadaan_SDMK!A$4:A$149931,M119,A1_Individu_Data_Keadaan_SDMK!R$4:R$149285,"02. Dokter Gigi")</f>
        <v>#VALUE!</v>
      </c>
      <c r="AC119" s="122">
        <f t="shared" si="70"/>
        <v>1</v>
      </c>
      <c r="AD119" s="134" t="e">
        <f t="shared" si="71"/>
        <v>#VALUE!</v>
      </c>
      <c r="AE119" s="134" t="e">
        <f t="shared" si="72"/>
        <v>#VALUE!</v>
      </c>
      <c r="AF119" s="133" t="e">
        <f>COUNTIFS(A1_Individu_Data_Keadaan_SDMK!A$4:A$149931,M119,A1_Individu_Data_Keadaan_SDMK!Q$4:Q$149285,"03. KEPERAWATAN")</f>
        <v>#VALUE!</v>
      </c>
      <c r="AG119" s="135">
        <f t="shared" si="73"/>
        <v>5</v>
      </c>
      <c r="AH119" s="134" t="e">
        <f t="shared" si="74"/>
        <v>#VALUE!</v>
      </c>
      <c r="AI119" s="134" t="e">
        <f t="shared" si="75"/>
        <v>#VALUE!</v>
      </c>
      <c r="AJ119" s="133" t="e">
        <f>COUNTIFS(A1_Individu_Data_Keadaan_SDMK!A$4:A$149931,M119,A1_Individu_Data_Keadaan_SDMK!Q$4:Q$149285,"04. KEBIDANAN")</f>
        <v>#VALUE!</v>
      </c>
      <c r="AK119" s="135">
        <f t="shared" si="76"/>
        <v>4</v>
      </c>
      <c r="AL119" s="134" t="e">
        <f t="shared" si="77"/>
        <v>#VALUE!</v>
      </c>
      <c r="AM119" s="134" t="e">
        <f t="shared" si="78"/>
        <v>#VALUE!</v>
      </c>
      <c r="AN119" s="133" t="e">
        <f>COUNTIFS(A1_Individu_Data_Keadaan_SDMK!A$4:A$149931,M119,A1_Individu_Data_Keadaan_SDMK!Q$4:Q$149285,"05. KEFARMASIAN")</f>
        <v>#VALUE!</v>
      </c>
      <c r="AO119" s="135">
        <f t="shared" si="79"/>
        <v>1</v>
      </c>
      <c r="AP119" s="134" t="e">
        <f t="shared" si="80"/>
        <v>#VALUE!</v>
      </c>
      <c r="AQ119" s="134" t="e">
        <f t="shared" si="81"/>
        <v>#VALUE!</v>
      </c>
      <c r="AR119" s="133" t="e">
        <f>COUNTIFS(A1_Individu_Data_Keadaan_SDMK!A$4:A$149931,M119,A1_Individu_Data_Keadaan_SDMK!Q$4:Q$149285,"06. KESEHATAN MASYARAKAT")</f>
        <v>#VALUE!</v>
      </c>
      <c r="AS119" s="135">
        <f t="shared" si="82"/>
        <v>1</v>
      </c>
      <c r="AT119" s="134" t="e">
        <f t="shared" si="83"/>
        <v>#VALUE!</v>
      </c>
      <c r="AU119" s="134" t="e">
        <f t="shared" si="84"/>
        <v>#VALUE!</v>
      </c>
      <c r="AV119" s="133" t="e">
        <f>COUNTIFS(A1_Individu_Data_Keadaan_SDMK!A$4:A$149931,M119,A1_Individu_Data_Keadaan_SDMK!Q$4:Q$149285,"07. KESEHATAN LINGKUNGAN")</f>
        <v>#VALUE!</v>
      </c>
      <c r="AW119" s="135">
        <f t="shared" si="85"/>
        <v>1</v>
      </c>
      <c r="AX119" s="134" t="e">
        <f t="shared" si="86"/>
        <v>#VALUE!</v>
      </c>
      <c r="AY119" s="134" t="e">
        <f t="shared" si="87"/>
        <v>#VALUE!</v>
      </c>
      <c r="AZ119" s="133" t="e">
        <f>COUNTIFS(A1_Individu_Data_Keadaan_SDMK!A$4:A$149931,M119,A1_Individu_Data_Keadaan_SDMK!Q$4:Q$149285,"08. GIZI")</f>
        <v>#VALUE!</v>
      </c>
      <c r="BA119" s="135">
        <f t="shared" si="88"/>
        <v>1</v>
      </c>
      <c r="BB119" s="134" t="e">
        <f t="shared" si="89"/>
        <v>#VALUE!</v>
      </c>
      <c r="BC119" s="134" t="e">
        <f t="shared" si="90"/>
        <v>#VALUE!</v>
      </c>
      <c r="BD119" s="133" t="e">
        <f>COUNTIFS(A1_Individu_Data_Keadaan_SDMK!A$4:A$149931,M119,A1_Individu_Data_Keadaan_SDMK!R$4:R$149285,"03. Ahli Teknologi Laboratorium Medik")</f>
        <v>#VALUE!</v>
      </c>
      <c r="BE119" s="135">
        <f t="shared" si="91"/>
        <v>1</v>
      </c>
      <c r="BF119" s="134" t="e">
        <f t="shared" si="92"/>
        <v>#VALUE!</v>
      </c>
      <c r="BG119" s="134" t="e">
        <f t="shared" si="93"/>
        <v>#VALUE!</v>
      </c>
      <c r="BH119" s="139" t="e">
        <f t="shared" si="94"/>
        <v>#VALUE!</v>
      </c>
      <c r="BI119" s="139" t="e">
        <f t="shared" si="95"/>
        <v>#VALUE!</v>
      </c>
    </row>
    <row r="120" spans="13:61" ht="15">
      <c r="M120" s="130" t="s">
        <v>12644</v>
      </c>
      <c r="N120" s="131" t="s">
        <v>12645</v>
      </c>
      <c r="O120" s="128" t="s">
        <v>267</v>
      </c>
      <c r="P120" s="132" t="s">
        <v>9302</v>
      </c>
      <c r="Q120" s="347" t="s">
        <v>12201</v>
      </c>
      <c r="R120" s="128">
        <v>33</v>
      </c>
      <c r="S120" s="129">
        <v>3304</v>
      </c>
      <c r="T120" s="348" t="str">
        <f>IF(R120&lt;&gt;"",VLOOKUP(R120,'01_MASTER_KODE_WILAYAH'!H$1437:I$1470,2,FALSE),"")</f>
        <v>JAWA TENGAH</v>
      </c>
      <c r="U120" s="348" t="str">
        <f>IF(S120&lt;&gt;"",VLOOKUP(S120,'01_MASTER_KODE_WILAYAH'!D$5:F$1353,3,FALSE),"")</f>
        <v>BANJARNEGARA</v>
      </c>
      <c r="V120" s="349" t="str">
        <f t="shared" si="65"/>
        <v>1</v>
      </c>
      <c r="W120" s="145" t="e">
        <f t="shared" si="66"/>
        <v>#VALUE!</v>
      </c>
      <c r="X120" s="133" t="e">
        <f>COUNTIFS(A1_Individu_Data_Keadaan_SDMK!A$4:A$149931,M120,A1_Individu_Data_Keadaan_SDMK!R$4:R$149285,"01. Dokter")</f>
        <v>#VALUE!</v>
      </c>
      <c r="Y120" s="122">
        <f t="shared" si="67"/>
        <v>2</v>
      </c>
      <c r="Z120" s="134" t="e">
        <f t="shared" si="68"/>
        <v>#VALUE!</v>
      </c>
      <c r="AA120" s="134" t="e">
        <f t="shared" si="69"/>
        <v>#VALUE!</v>
      </c>
      <c r="AB120" s="133" t="e">
        <f>COUNTIFS(A1_Individu_Data_Keadaan_SDMK!A$4:A$149931,M120,A1_Individu_Data_Keadaan_SDMK!R$4:R$149285,"02. Dokter Gigi")</f>
        <v>#VALUE!</v>
      </c>
      <c r="AC120" s="122">
        <f t="shared" si="70"/>
        <v>1</v>
      </c>
      <c r="AD120" s="134" t="e">
        <f t="shared" si="71"/>
        <v>#VALUE!</v>
      </c>
      <c r="AE120" s="134" t="e">
        <f t="shared" si="72"/>
        <v>#VALUE!</v>
      </c>
      <c r="AF120" s="133" t="e">
        <f>COUNTIFS(A1_Individu_Data_Keadaan_SDMK!A$4:A$149931,M120,A1_Individu_Data_Keadaan_SDMK!Q$4:Q$149285,"03. KEPERAWATAN")</f>
        <v>#VALUE!</v>
      </c>
      <c r="AG120" s="135">
        <f t="shared" si="73"/>
        <v>8</v>
      </c>
      <c r="AH120" s="134" t="e">
        <f t="shared" si="74"/>
        <v>#VALUE!</v>
      </c>
      <c r="AI120" s="134" t="e">
        <f t="shared" si="75"/>
        <v>#VALUE!</v>
      </c>
      <c r="AJ120" s="133" t="e">
        <f>COUNTIFS(A1_Individu_Data_Keadaan_SDMK!A$4:A$149931,M120,A1_Individu_Data_Keadaan_SDMK!Q$4:Q$149285,"04. KEBIDANAN")</f>
        <v>#VALUE!</v>
      </c>
      <c r="AK120" s="135">
        <f t="shared" si="76"/>
        <v>7</v>
      </c>
      <c r="AL120" s="134" t="e">
        <f t="shared" si="77"/>
        <v>#VALUE!</v>
      </c>
      <c r="AM120" s="134" t="e">
        <f t="shared" si="78"/>
        <v>#VALUE!</v>
      </c>
      <c r="AN120" s="133" t="e">
        <f>COUNTIFS(A1_Individu_Data_Keadaan_SDMK!A$4:A$149931,M120,A1_Individu_Data_Keadaan_SDMK!Q$4:Q$149285,"05. KEFARMASIAN")</f>
        <v>#VALUE!</v>
      </c>
      <c r="AO120" s="135">
        <f t="shared" si="79"/>
        <v>1</v>
      </c>
      <c r="AP120" s="134" t="e">
        <f t="shared" si="80"/>
        <v>#VALUE!</v>
      </c>
      <c r="AQ120" s="134" t="e">
        <f t="shared" si="81"/>
        <v>#VALUE!</v>
      </c>
      <c r="AR120" s="133" t="e">
        <f>COUNTIFS(A1_Individu_Data_Keadaan_SDMK!A$4:A$149931,M120,A1_Individu_Data_Keadaan_SDMK!Q$4:Q$149285,"06. KESEHATAN MASYARAKAT")</f>
        <v>#VALUE!</v>
      </c>
      <c r="AS120" s="135">
        <f t="shared" si="82"/>
        <v>1</v>
      </c>
      <c r="AT120" s="134" t="e">
        <f t="shared" si="83"/>
        <v>#VALUE!</v>
      </c>
      <c r="AU120" s="134" t="e">
        <f t="shared" si="84"/>
        <v>#VALUE!</v>
      </c>
      <c r="AV120" s="133" t="e">
        <f>COUNTIFS(A1_Individu_Data_Keadaan_SDMK!A$4:A$149931,M120,A1_Individu_Data_Keadaan_SDMK!Q$4:Q$149285,"07. KESEHATAN LINGKUNGAN")</f>
        <v>#VALUE!</v>
      </c>
      <c r="AW120" s="135">
        <f t="shared" si="85"/>
        <v>1</v>
      </c>
      <c r="AX120" s="134" t="e">
        <f t="shared" si="86"/>
        <v>#VALUE!</v>
      </c>
      <c r="AY120" s="134" t="e">
        <f t="shared" si="87"/>
        <v>#VALUE!</v>
      </c>
      <c r="AZ120" s="133" t="e">
        <f>COUNTIFS(A1_Individu_Data_Keadaan_SDMK!A$4:A$149931,M120,A1_Individu_Data_Keadaan_SDMK!Q$4:Q$149285,"08. GIZI")</f>
        <v>#VALUE!</v>
      </c>
      <c r="BA120" s="135">
        <f t="shared" si="88"/>
        <v>2</v>
      </c>
      <c r="BB120" s="134" t="e">
        <f t="shared" si="89"/>
        <v>#VALUE!</v>
      </c>
      <c r="BC120" s="134" t="e">
        <f t="shared" si="90"/>
        <v>#VALUE!</v>
      </c>
      <c r="BD120" s="133" t="e">
        <f>COUNTIFS(A1_Individu_Data_Keadaan_SDMK!A$4:A$149931,M120,A1_Individu_Data_Keadaan_SDMK!R$4:R$149285,"03. Ahli Teknologi Laboratorium Medik")</f>
        <v>#VALUE!</v>
      </c>
      <c r="BE120" s="135">
        <f t="shared" si="91"/>
        <v>1</v>
      </c>
      <c r="BF120" s="134" t="e">
        <f t="shared" si="92"/>
        <v>#VALUE!</v>
      </c>
      <c r="BG120" s="134" t="e">
        <f t="shared" si="93"/>
        <v>#VALUE!</v>
      </c>
      <c r="BH120" s="139" t="e">
        <f t="shared" si="94"/>
        <v>#VALUE!</v>
      </c>
      <c r="BI120" s="139" t="e">
        <f t="shared" si="95"/>
        <v>#VALUE!</v>
      </c>
    </row>
    <row r="121" spans="13:61" ht="15">
      <c r="M121" s="130" t="s">
        <v>12646</v>
      </c>
      <c r="N121" s="131" t="s">
        <v>12647</v>
      </c>
      <c r="O121" s="128" t="s">
        <v>267</v>
      </c>
      <c r="P121" s="132" t="s">
        <v>9301</v>
      </c>
      <c r="Q121" s="347" t="s">
        <v>12201</v>
      </c>
      <c r="R121" s="128">
        <v>33</v>
      </c>
      <c r="S121" s="129">
        <v>3304</v>
      </c>
      <c r="T121" s="348" t="str">
        <f>IF(R121&lt;&gt;"",VLOOKUP(R121,'01_MASTER_KODE_WILAYAH'!H$1437:I$1470,2,FALSE),"")</f>
        <v>JAWA TENGAH</v>
      </c>
      <c r="U121" s="348" t="str">
        <f>IF(S121&lt;&gt;"",VLOOKUP(S121,'01_MASTER_KODE_WILAYAH'!D$5:F$1353,3,FALSE),"")</f>
        <v>BANJARNEGARA</v>
      </c>
      <c r="V121" s="349" t="str">
        <f t="shared" si="65"/>
        <v>2</v>
      </c>
      <c r="W121" s="145" t="e">
        <f t="shared" si="66"/>
        <v>#VALUE!</v>
      </c>
      <c r="X121" s="133" t="e">
        <f>COUNTIFS(A1_Individu_Data_Keadaan_SDMK!A$4:A$149931,M121,A1_Individu_Data_Keadaan_SDMK!R$4:R$149285,"01. Dokter")</f>
        <v>#VALUE!</v>
      </c>
      <c r="Y121" s="122">
        <f t="shared" si="67"/>
        <v>1</v>
      </c>
      <c r="Z121" s="134" t="e">
        <f t="shared" si="68"/>
        <v>#VALUE!</v>
      </c>
      <c r="AA121" s="134" t="e">
        <f t="shared" si="69"/>
        <v>#VALUE!</v>
      </c>
      <c r="AB121" s="133" t="e">
        <f>COUNTIFS(A1_Individu_Data_Keadaan_SDMK!A$4:A$149931,M121,A1_Individu_Data_Keadaan_SDMK!R$4:R$149285,"02. Dokter Gigi")</f>
        <v>#VALUE!</v>
      </c>
      <c r="AC121" s="122">
        <f t="shared" si="70"/>
        <v>1</v>
      </c>
      <c r="AD121" s="134" t="e">
        <f t="shared" si="71"/>
        <v>#VALUE!</v>
      </c>
      <c r="AE121" s="134" t="e">
        <f t="shared" si="72"/>
        <v>#VALUE!</v>
      </c>
      <c r="AF121" s="133" t="e">
        <f>COUNTIFS(A1_Individu_Data_Keadaan_SDMK!A$4:A$149931,M121,A1_Individu_Data_Keadaan_SDMK!Q$4:Q$149285,"03. KEPERAWATAN")</f>
        <v>#VALUE!</v>
      </c>
      <c r="AG121" s="135">
        <f t="shared" si="73"/>
        <v>5</v>
      </c>
      <c r="AH121" s="134" t="e">
        <f t="shared" si="74"/>
        <v>#VALUE!</v>
      </c>
      <c r="AI121" s="134" t="e">
        <f t="shared" si="75"/>
        <v>#VALUE!</v>
      </c>
      <c r="AJ121" s="133" t="e">
        <f>COUNTIFS(A1_Individu_Data_Keadaan_SDMK!A$4:A$149931,M121,A1_Individu_Data_Keadaan_SDMK!Q$4:Q$149285,"04. KEBIDANAN")</f>
        <v>#VALUE!</v>
      </c>
      <c r="AK121" s="135">
        <f t="shared" si="76"/>
        <v>4</v>
      </c>
      <c r="AL121" s="134" t="e">
        <f t="shared" si="77"/>
        <v>#VALUE!</v>
      </c>
      <c r="AM121" s="134" t="e">
        <f t="shared" si="78"/>
        <v>#VALUE!</v>
      </c>
      <c r="AN121" s="133" t="e">
        <f>COUNTIFS(A1_Individu_Data_Keadaan_SDMK!A$4:A$149931,M121,A1_Individu_Data_Keadaan_SDMK!Q$4:Q$149285,"05. KEFARMASIAN")</f>
        <v>#VALUE!</v>
      </c>
      <c r="AO121" s="135">
        <f t="shared" si="79"/>
        <v>1</v>
      </c>
      <c r="AP121" s="134" t="e">
        <f t="shared" si="80"/>
        <v>#VALUE!</v>
      </c>
      <c r="AQ121" s="134" t="e">
        <f t="shared" si="81"/>
        <v>#VALUE!</v>
      </c>
      <c r="AR121" s="133" t="e">
        <f>COUNTIFS(A1_Individu_Data_Keadaan_SDMK!A$4:A$149931,M121,A1_Individu_Data_Keadaan_SDMK!Q$4:Q$149285,"06. KESEHATAN MASYARAKAT")</f>
        <v>#VALUE!</v>
      </c>
      <c r="AS121" s="135">
        <f t="shared" si="82"/>
        <v>1</v>
      </c>
      <c r="AT121" s="134" t="e">
        <f t="shared" si="83"/>
        <v>#VALUE!</v>
      </c>
      <c r="AU121" s="134" t="e">
        <f t="shared" si="84"/>
        <v>#VALUE!</v>
      </c>
      <c r="AV121" s="133" t="e">
        <f>COUNTIFS(A1_Individu_Data_Keadaan_SDMK!A$4:A$149931,M121,A1_Individu_Data_Keadaan_SDMK!Q$4:Q$149285,"07. KESEHATAN LINGKUNGAN")</f>
        <v>#VALUE!</v>
      </c>
      <c r="AW121" s="135">
        <f t="shared" si="85"/>
        <v>1</v>
      </c>
      <c r="AX121" s="134" t="e">
        <f t="shared" si="86"/>
        <v>#VALUE!</v>
      </c>
      <c r="AY121" s="134" t="e">
        <f t="shared" si="87"/>
        <v>#VALUE!</v>
      </c>
      <c r="AZ121" s="133" t="e">
        <f>COUNTIFS(A1_Individu_Data_Keadaan_SDMK!A$4:A$149931,M121,A1_Individu_Data_Keadaan_SDMK!Q$4:Q$149285,"08. GIZI")</f>
        <v>#VALUE!</v>
      </c>
      <c r="BA121" s="135">
        <f t="shared" si="88"/>
        <v>1</v>
      </c>
      <c r="BB121" s="134" t="e">
        <f t="shared" si="89"/>
        <v>#VALUE!</v>
      </c>
      <c r="BC121" s="134" t="e">
        <f t="shared" si="90"/>
        <v>#VALUE!</v>
      </c>
      <c r="BD121" s="133" t="e">
        <f>COUNTIFS(A1_Individu_Data_Keadaan_SDMK!A$4:A$149931,M121,A1_Individu_Data_Keadaan_SDMK!R$4:R$149285,"03. Ahli Teknologi Laboratorium Medik")</f>
        <v>#VALUE!</v>
      </c>
      <c r="BE121" s="135">
        <f t="shared" si="91"/>
        <v>1</v>
      </c>
      <c r="BF121" s="134" t="e">
        <f t="shared" si="92"/>
        <v>#VALUE!</v>
      </c>
      <c r="BG121" s="134" t="e">
        <f t="shared" si="93"/>
        <v>#VALUE!</v>
      </c>
      <c r="BH121" s="139" t="e">
        <f t="shared" si="94"/>
        <v>#VALUE!</v>
      </c>
      <c r="BI121" s="139" t="e">
        <f t="shared" si="95"/>
        <v>#VALUE!</v>
      </c>
    </row>
    <row r="122" spans="13:61" ht="15">
      <c r="M122" s="130" t="s">
        <v>12648</v>
      </c>
      <c r="N122" s="131" t="s">
        <v>12649</v>
      </c>
      <c r="O122" s="128" t="s">
        <v>267</v>
      </c>
      <c r="P122" s="132" t="s">
        <v>9302</v>
      </c>
      <c r="Q122" s="347" t="s">
        <v>12201</v>
      </c>
      <c r="R122" s="128">
        <v>33</v>
      </c>
      <c r="S122" s="129">
        <v>3304</v>
      </c>
      <c r="T122" s="348" t="str">
        <f>IF(R122&lt;&gt;"",VLOOKUP(R122,'01_MASTER_KODE_WILAYAH'!H$1437:I$1470,2,FALSE),"")</f>
        <v>JAWA TENGAH</v>
      </c>
      <c r="U122" s="348" t="str">
        <f>IF(S122&lt;&gt;"",VLOOKUP(S122,'01_MASTER_KODE_WILAYAH'!D$5:F$1353,3,FALSE),"")</f>
        <v>BANJARNEGARA</v>
      </c>
      <c r="V122" s="349" t="str">
        <f t="shared" si="65"/>
        <v>1</v>
      </c>
      <c r="W122" s="145" t="e">
        <f t="shared" si="66"/>
        <v>#VALUE!</v>
      </c>
      <c r="X122" s="133" t="e">
        <f>COUNTIFS(A1_Individu_Data_Keadaan_SDMK!A$4:A$149931,M122,A1_Individu_Data_Keadaan_SDMK!R$4:R$149285,"01. Dokter")</f>
        <v>#VALUE!</v>
      </c>
      <c r="Y122" s="122">
        <f t="shared" si="67"/>
        <v>2</v>
      </c>
      <c r="Z122" s="134" t="e">
        <f t="shared" si="68"/>
        <v>#VALUE!</v>
      </c>
      <c r="AA122" s="134" t="e">
        <f t="shared" si="69"/>
        <v>#VALUE!</v>
      </c>
      <c r="AB122" s="133" t="e">
        <f>COUNTIFS(A1_Individu_Data_Keadaan_SDMK!A$4:A$149931,M122,A1_Individu_Data_Keadaan_SDMK!R$4:R$149285,"02. Dokter Gigi")</f>
        <v>#VALUE!</v>
      </c>
      <c r="AC122" s="122">
        <f t="shared" si="70"/>
        <v>1</v>
      </c>
      <c r="AD122" s="134" t="e">
        <f t="shared" si="71"/>
        <v>#VALUE!</v>
      </c>
      <c r="AE122" s="134" t="e">
        <f t="shared" si="72"/>
        <v>#VALUE!</v>
      </c>
      <c r="AF122" s="133" t="e">
        <f>COUNTIFS(A1_Individu_Data_Keadaan_SDMK!A$4:A$149931,M122,A1_Individu_Data_Keadaan_SDMK!Q$4:Q$149285,"03. KEPERAWATAN")</f>
        <v>#VALUE!</v>
      </c>
      <c r="AG122" s="135">
        <f t="shared" si="73"/>
        <v>8</v>
      </c>
      <c r="AH122" s="134" t="e">
        <f t="shared" si="74"/>
        <v>#VALUE!</v>
      </c>
      <c r="AI122" s="134" t="e">
        <f t="shared" si="75"/>
        <v>#VALUE!</v>
      </c>
      <c r="AJ122" s="133" t="e">
        <f>COUNTIFS(A1_Individu_Data_Keadaan_SDMK!A$4:A$149931,M122,A1_Individu_Data_Keadaan_SDMK!Q$4:Q$149285,"04. KEBIDANAN")</f>
        <v>#VALUE!</v>
      </c>
      <c r="AK122" s="135">
        <f t="shared" si="76"/>
        <v>7</v>
      </c>
      <c r="AL122" s="134" t="e">
        <f t="shared" si="77"/>
        <v>#VALUE!</v>
      </c>
      <c r="AM122" s="134" t="e">
        <f t="shared" si="78"/>
        <v>#VALUE!</v>
      </c>
      <c r="AN122" s="133" t="e">
        <f>COUNTIFS(A1_Individu_Data_Keadaan_SDMK!A$4:A$149931,M122,A1_Individu_Data_Keadaan_SDMK!Q$4:Q$149285,"05. KEFARMASIAN")</f>
        <v>#VALUE!</v>
      </c>
      <c r="AO122" s="135">
        <f t="shared" si="79"/>
        <v>1</v>
      </c>
      <c r="AP122" s="134" t="e">
        <f t="shared" si="80"/>
        <v>#VALUE!</v>
      </c>
      <c r="AQ122" s="134" t="e">
        <f t="shared" si="81"/>
        <v>#VALUE!</v>
      </c>
      <c r="AR122" s="133" t="e">
        <f>COUNTIFS(A1_Individu_Data_Keadaan_SDMK!A$4:A$149931,M122,A1_Individu_Data_Keadaan_SDMK!Q$4:Q$149285,"06. KESEHATAN MASYARAKAT")</f>
        <v>#VALUE!</v>
      </c>
      <c r="AS122" s="135">
        <f t="shared" si="82"/>
        <v>1</v>
      </c>
      <c r="AT122" s="134" t="e">
        <f t="shared" si="83"/>
        <v>#VALUE!</v>
      </c>
      <c r="AU122" s="134" t="e">
        <f t="shared" si="84"/>
        <v>#VALUE!</v>
      </c>
      <c r="AV122" s="133" t="e">
        <f>COUNTIFS(A1_Individu_Data_Keadaan_SDMK!A$4:A$149931,M122,A1_Individu_Data_Keadaan_SDMK!Q$4:Q$149285,"07. KESEHATAN LINGKUNGAN")</f>
        <v>#VALUE!</v>
      </c>
      <c r="AW122" s="135">
        <f t="shared" si="85"/>
        <v>1</v>
      </c>
      <c r="AX122" s="134" t="e">
        <f t="shared" si="86"/>
        <v>#VALUE!</v>
      </c>
      <c r="AY122" s="134" t="e">
        <f t="shared" si="87"/>
        <v>#VALUE!</v>
      </c>
      <c r="AZ122" s="133" t="e">
        <f>COUNTIFS(A1_Individu_Data_Keadaan_SDMK!A$4:A$149931,M122,A1_Individu_Data_Keadaan_SDMK!Q$4:Q$149285,"08. GIZI")</f>
        <v>#VALUE!</v>
      </c>
      <c r="BA122" s="135">
        <f t="shared" si="88"/>
        <v>2</v>
      </c>
      <c r="BB122" s="134" t="e">
        <f t="shared" si="89"/>
        <v>#VALUE!</v>
      </c>
      <c r="BC122" s="134" t="e">
        <f t="shared" si="90"/>
        <v>#VALUE!</v>
      </c>
      <c r="BD122" s="133" t="e">
        <f>COUNTIFS(A1_Individu_Data_Keadaan_SDMK!A$4:A$149931,M122,A1_Individu_Data_Keadaan_SDMK!R$4:R$149285,"03. Ahli Teknologi Laboratorium Medik")</f>
        <v>#VALUE!</v>
      </c>
      <c r="BE122" s="135">
        <f t="shared" si="91"/>
        <v>1</v>
      </c>
      <c r="BF122" s="134" t="e">
        <f t="shared" si="92"/>
        <v>#VALUE!</v>
      </c>
      <c r="BG122" s="134" t="e">
        <f t="shared" si="93"/>
        <v>#VALUE!</v>
      </c>
      <c r="BH122" s="139" t="e">
        <f t="shared" si="94"/>
        <v>#VALUE!</v>
      </c>
      <c r="BI122" s="139" t="e">
        <f t="shared" si="95"/>
        <v>#VALUE!</v>
      </c>
    </row>
    <row r="123" spans="13:61" ht="15">
      <c r="M123" s="130" t="s">
        <v>12650</v>
      </c>
      <c r="N123" s="131" t="s">
        <v>12651</v>
      </c>
      <c r="O123" s="128" t="s">
        <v>267</v>
      </c>
      <c r="P123" s="132" t="s">
        <v>9301</v>
      </c>
      <c r="Q123" s="347" t="s">
        <v>12201</v>
      </c>
      <c r="R123" s="128">
        <v>33</v>
      </c>
      <c r="S123" s="129">
        <v>3304</v>
      </c>
      <c r="T123" s="348" t="str">
        <f>IF(R123&lt;&gt;"",VLOOKUP(R123,'01_MASTER_KODE_WILAYAH'!H$1437:I$1470,2,FALSE),"")</f>
        <v>JAWA TENGAH</v>
      </c>
      <c r="U123" s="348" t="str">
        <f>IF(S123&lt;&gt;"",VLOOKUP(S123,'01_MASTER_KODE_WILAYAH'!D$5:F$1353,3,FALSE),"")</f>
        <v>BANJARNEGARA</v>
      </c>
      <c r="V123" s="349" t="str">
        <f t="shared" si="65"/>
        <v>2</v>
      </c>
      <c r="W123" s="145" t="e">
        <f t="shared" si="66"/>
        <v>#VALUE!</v>
      </c>
      <c r="X123" s="133" t="e">
        <f>COUNTIFS(A1_Individu_Data_Keadaan_SDMK!A$4:A$149931,M123,A1_Individu_Data_Keadaan_SDMK!R$4:R$149285,"01. Dokter")</f>
        <v>#VALUE!</v>
      </c>
      <c r="Y123" s="122">
        <f t="shared" si="67"/>
        <v>1</v>
      </c>
      <c r="Z123" s="134" t="e">
        <f t="shared" si="68"/>
        <v>#VALUE!</v>
      </c>
      <c r="AA123" s="134" t="e">
        <f t="shared" si="69"/>
        <v>#VALUE!</v>
      </c>
      <c r="AB123" s="133" t="e">
        <f>COUNTIFS(A1_Individu_Data_Keadaan_SDMK!A$4:A$149931,M123,A1_Individu_Data_Keadaan_SDMK!R$4:R$149285,"02. Dokter Gigi")</f>
        <v>#VALUE!</v>
      </c>
      <c r="AC123" s="122">
        <f t="shared" si="70"/>
        <v>1</v>
      </c>
      <c r="AD123" s="134" t="e">
        <f t="shared" si="71"/>
        <v>#VALUE!</v>
      </c>
      <c r="AE123" s="134" t="e">
        <f t="shared" si="72"/>
        <v>#VALUE!</v>
      </c>
      <c r="AF123" s="133" t="e">
        <f>COUNTIFS(A1_Individu_Data_Keadaan_SDMK!A$4:A$149931,M123,A1_Individu_Data_Keadaan_SDMK!Q$4:Q$149285,"03. KEPERAWATAN")</f>
        <v>#VALUE!</v>
      </c>
      <c r="AG123" s="135">
        <f t="shared" si="73"/>
        <v>5</v>
      </c>
      <c r="AH123" s="134" t="e">
        <f t="shared" si="74"/>
        <v>#VALUE!</v>
      </c>
      <c r="AI123" s="134" t="e">
        <f t="shared" si="75"/>
        <v>#VALUE!</v>
      </c>
      <c r="AJ123" s="133" t="e">
        <f>COUNTIFS(A1_Individu_Data_Keadaan_SDMK!A$4:A$149931,M123,A1_Individu_Data_Keadaan_SDMK!Q$4:Q$149285,"04. KEBIDANAN")</f>
        <v>#VALUE!</v>
      </c>
      <c r="AK123" s="135">
        <f t="shared" si="76"/>
        <v>4</v>
      </c>
      <c r="AL123" s="134" t="e">
        <f t="shared" si="77"/>
        <v>#VALUE!</v>
      </c>
      <c r="AM123" s="134" t="e">
        <f t="shared" si="78"/>
        <v>#VALUE!</v>
      </c>
      <c r="AN123" s="133" t="e">
        <f>COUNTIFS(A1_Individu_Data_Keadaan_SDMK!A$4:A$149931,M123,A1_Individu_Data_Keadaan_SDMK!Q$4:Q$149285,"05. KEFARMASIAN")</f>
        <v>#VALUE!</v>
      </c>
      <c r="AO123" s="135">
        <f t="shared" si="79"/>
        <v>1</v>
      </c>
      <c r="AP123" s="134" t="e">
        <f t="shared" si="80"/>
        <v>#VALUE!</v>
      </c>
      <c r="AQ123" s="134" t="e">
        <f t="shared" si="81"/>
        <v>#VALUE!</v>
      </c>
      <c r="AR123" s="133" t="e">
        <f>COUNTIFS(A1_Individu_Data_Keadaan_SDMK!A$4:A$149931,M123,A1_Individu_Data_Keadaan_SDMK!Q$4:Q$149285,"06. KESEHATAN MASYARAKAT")</f>
        <v>#VALUE!</v>
      </c>
      <c r="AS123" s="135">
        <f t="shared" si="82"/>
        <v>1</v>
      </c>
      <c r="AT123" s="134" t="e">
        <f t="shared" si="83"/>
        <v>#VALUE!</v>
      </c>
      <c r="AU123" s="134" t="e">
        <f t="shared" si="84"/>
        <v>#VALUE!</v>
      </c>
      <c r="AV123" s="133" t="e">
        <f>COUNTIFS(A1_Individu_Data_Keadaan_SDMK!A$4:A$149931,M123,A1_Individu_Data_Keadaan_SDMK!Q$4:Q$149285,"07. KESEHATAN LINGKUNGAN")</f>
        <v>#VALUE!</v>
      </c>
      <c r="AW123" s="135">
        <f t="shared" si="85"/>
        <v>1</v>
      </c>
      <c r="AX123" s="134" t="e">
        <f t="shared" si="86"/>
        <v>#VALUE!</v>
      </c>
      <c r="AY123" s="134" t="e">
        <f t="shared" si="87"/>
        <v>#VALUE!</v>
      </c>
      <c r="AZ123" s="133" t="e">
        <f>COUNTIFS(A1_Individu_Data_Keadaan_SDMK!A$4:A$149931,M123,A1_Individu_Data_Keadaan_SDMK!Q$4:Q$149285,"08. GIZI")</f>
        <v>#VALUE!</v>
      </c>
      <c r="BA123" s="135">
        <f t="shared" si="88"/>
        <v>1</v>
      </c>
      <c r="BB123" s="134" t="e">
        <f t="shared" si="89"/>
        <v>#VALUE!</v>
      </c>
      <c r="BC123" s="134" t="e">
        <f t="shared" si="90"/>
        <v>#VALUE!</v>
      </c>
      <c r="BD123" s="133" t="e">
        <f>COUNTIFS(A1_Individu_Data_Keadaan_SDMK!A$4:A$149931,M123,A1_Individu_Data_Keadaan_SDMK!R$4:R$149285,"03. Ahli Teknologi Laboratorium Medik")</f>
        <v>#VALUE!</v>
      </c>
      <c r="BE123" s="135">
        <f t="shared" si="91"/>
        <v>1</v>
      </c>
      <c r="BF123" s="134" t="e">
        <f t="shared" si="92"/>
        <v>#VALUE!</v>
      </c>
      <c r="BG123" s="134" t="e">
        <f t="shared" si="93"/>
        <v>#VALUE!</v>
      </c>
      <c r="BH123" s="139" t="e">
        <f t="shared" si="94"/>
        <v>#VALUE!</v>
      </c>
      <c r="BI123" s="139" t="e">
        <f t="shared" si="95"/>
        <v>#VALUE!</v>
      </c>
    </row>
    <row r="124" spans="13:61" ht="15">
      <c r="M124" s="130" t="s">
        <v>12652</v>
      </c>
      <c r="N124" s="131" t="s">
        <v>12653</v>
      </c>
      <c r="O124" s="128" t="s">
        <v>267</v>
      </c>
      <c r="P124" s="132" t="s">
        <v>9302</v>
      </c>
      <c r="Q124" s="347" t="s">
        <v>12201</v>
      </c>
      <c r="R124" s="128">
        <v>33</v>
      </c>
      <c r="S124" s="129">
        <v>3304</v>
      </c>
      <c r="T124" s="348" t="str">
        <f>IF(R124&lt;&gt;"",VLOOKUP(R124,'01_MASTER_KODE_WILAYAH'!H$1437:I$1470,2,FALSE),"")</f>
        <v>JAWA TENGAH</v>
      </c>
      <c r="U124" s="348" t="str">
        <f>IF(S124&lt;&gt;"",VLOOKUP(S124,'01_MASTER_KODE_WILAYAH'!D$5:F$1353,3,FALSE),"")</f>
        <v>BANJARNEGARA</v>
      </c>
      <c r="V124" s="349" t="str">
        <f t="shared" si="65"/>
        <v>1</v>
      </c>
      <c r="W124" s="145" t="e">
        <f t="shared" si="66"/>
        <v>#VALUE!</v>
      </c>
      <c r="X124" s="133" t="e">
        <f>COUNTIFS(A1_Individu_Data_Keadaan_SDMK!A$4:A$149931,M124,A1_Individu_Data_Keadaan_SDMK!R$4:R$149285,"01. Dokter")</f>
        <v>#VALUE!</v>
      </c>
      <c r="Y124" s="122">
        <f t="shared" si="67"/>
        <v>2</v>
      </c>
      <c r="Z124" s="134" t="e">
        <f t="shared" si="68"/>
        <v>#VALUE!</v>
      </c>
      <c r="AA124" s="134" t="e">
        <f t="shared" si="69"/>
        <v>#VALUE!</v>
      </c>
      <c r="AB124" s="133" t="e">
        <f>COUNTIFS(A1_Individu_Data_Keadaan_SDMK!A$4:A$149931,M124,A1_Individu_Data_Keadaan_SDMK!R$4:R$149285,"02. Dokter Gigi")</f>
        <v>#VALUE!</v>
      </c>
      <c r="AC124" s="122">
        <f t="shared" si="70"/>
        <v>1</v>
      </c>
      <c r="AD124" s="134" t="e">
        <f t="shared" si="71"/>
        <v>#VALUE!</v>
      </c>
      <c r="AE124" s="134" t="e">
        <f t="shared" si="72"/>
        <v>#VALUE!</v>
      </c>
      <c r="AF124" s="133" t="e">
        <f>COUNTIFS(A1_Individu_Data_Keadaan_SDMK!A$4:A$149931,M124,A1_Individu_Data_Keadaan_SDMK!Q$4:Q$149285,"03. KEPERAWATAN")</f>
        <v>#VALUE!</v>
      </c>
      <c r="AG124" s="135">
        <f t="shared" si="73"/>
        <v>8</v>
      </c>
      <c r="AH124" s="134" t="e">
        <f t="shared" si="74"/>
        <v>#VALUE!</v>
      </c>
      <c r="AI124" s="134" t="e">
        <f t="shared" si="75"/>
        <v>#VALUE!</v>
      </c>
      <c r="AJ124" s="133" t="e">
        <f>COUNTIFS(A1_Individu_Data_Keadaan_SDMK!A$4:A$149931,M124,A1_Individu_Data_Keadaan_SDMK!Q$4:Q$149285,"04. KEBIDANAN")</f>
        <v>#VALUE!</v>
      </c>
      <c r="AK124" s="135">
        <f t="shared" si="76"/>
        <v>7</v>
      </c>
      <c r="AL124" s="134" t="e">
        <f t="shared" si="77"/>
        <v>#VALUE!</v>
      </c>
      <c r="AM124" s="134" t="e">
        <f t="shared" si="78"/>
        <v>#VALUE!</v>
      </c>
      <c r="AN124" s="133" t="e">
        <f>COUNTIFS(A1_Individu_Data_Keadaan_SDMK!A$4:A$149931,M124,A1_Individu_Data_Keadaan_SDMK!Q$4:Q$149285,"05. KEFARMASIAN")</f>
        <v>#VALUE!</v>
      </c>
      <c r="AO124" s="135">
        <f t="shared" si="79"/>
        <v>1</v>
      </c>
      <c r="AP124" s="134" t="e">
        <f t="shared" si="80"/>
        <v>#VALUE!</v>
      </c>
      <c r="AQ124" s="134" t="e">
        <f t="shared" si="81"/>
        <v>#VALUE!</v>
      </c>
      <c r="AR124" s="133" t="e">
        <f>COUNTIFS(A1_Individu_Data_Keadaan_SDMK!A$4:A$149931,M124,A1_Individu_Data_Keadaan_SDMK!Q$4:Q$149285,"06. KESEHATAN MASYARAKAT")</f>
        <v>#VALUE!</v>
      </c>
      <c r="AS124" s="135">
        <f t="shared" si="82"/>
        <v>1</v>
      </c>
      <c r="AT124" s="134" t="e">
        <f t="shared" si="83"/>
        <v>#VALUE!</v>
      </c>
      <c r="AU124" s="134" t="e">
        <f t="shared" si="84"/>
        <v>#VALUE!</v>
      </c>
      <c r="AV124" s="133" t="e">
        <f>COUNTIFS(A1_Individu_Data_Keadaan_SDMK!A$4:A$149931,M124,A1_Individu_Data_Keadaan_SDMK!Q$4:Q$149285,"07. KESEHATAN LINGKUNGAN")</f>
        <v>#VALUE!</v>
      </c>
      <c r="AW124" s="135">
        <f t="shared" si="85"/>
        <v>1</v>
      </c>
      <c r="AX124" s="134" t="e">
        <f t="shared" si="86"/>
        <v>#VALUE!</v>
      </c>
      <c r="AY124" s="134" t="e">
        <f t="shared" si="87"/>
        <v>#VALUE!</v>
      </c>
      <c r="AZ124" s="133" t="e">
        <f>COUNTIFS(A1_Individu_Data_Keadaan_SDMK!A$4:A$149931,M124,A1_Individu_Data_Keadaan_SDMK!Q$4:Q$149285,"08. GIZI")</f>
        <v>#VALUE!</v>
      </c>
      <c r="BA124" s="135">
        <f t="shared" si="88"/>
        <v>2</v>
      </c>
      <c r="BB124" s="134" t="e">
        <f t="shared" si="89"/>
        <v>#VALUE!</v>
      </c>
      <c r="BC124" s="134" t="e">
        <f t="shared" si="90"/>
        <v>#VALUE!</v>
      </c>
      <c r="BD124" s="133" t="e">
        <f>COUNTIFS(A1_Individu_Data_Keadaan_SDMK!A$4:A$149931,M124,A1_Individu_Data_Keadaan_SDMK!R$4:R$149285,"03. Ahli Teknologi Laboratorium Medik")</f>
        <v>#VALUE!</v>
      </c>
      <c r="BE124" s="135">
        <f t="shared" si="91"/>
        <v>1</v>
      </c>
      <c r="BF124" s="134" t="e">
        <f t="shared" si="92"/>
        <v>#VALUE!</v>
      </c>
      <c r="BG124" s="134" t="e">
        <f t="shared" si="93"/>
        <v>#VALUE!</v>
      </c>
      <c r="BH124" s="139" t="e">
        <f t="shared" si="94"/>
        <v>#VALUE!</v>
      </c>
      <c r="BI124" s="139" t="e">
        <f t="shared" si="95"/>
        <v>#VALUE!</v>
      </c>
    </row>
    <row r="125" spans="13:61" ht="15">
      <c r="M125" s="130" t="s">
        <v>12654</v>
      </c>
      <c r="N125" s="131" t="s">
        <v>12655</v>
      </c>
      <c r="O125" s="128" t="s">
        <v>267</v>
      </c>
      <c r="P125" s="132" t="s">
        <v>9301</v>
      </c>
      <c r="Q125" s="347" t="s">
        <v>12201</v>
      </c>
      <c r="R125" s="128">
        <v>33</v>
      </c>
      <c r="S125" s="129">
        <v>3304</v>
      </c>
      <c r="T125" s="348" t="str">
        <f>IF(R125&lt;&gt;"",VLOOKUP(R125,'01_MASTER_KODE_WILAYAH'!H$1437:I$1470,2,FALSE),"")</f>
        <v>JAWA TENGAH</v>
      </c>
      <c r="U125" s="348" t="str">
        <f>IF(S125&lt;&gt;"",VLOOKUP(S125,'01_MASTER_KODE_WILAYAH'!D$5:F$1353,3,FALSE),"")</f>
        <v>BANJARNEGARA</v>
      </c>
      <c r="V125" s="349" t="str">
        <f t="shared" si="65"/>
        <v>2</v>
      </c>
      <c r="W125" s="145" t="e">
        <f t="shared" si="66"/>
        <v>#VALUE!</v>
      </c>
      <c r="X125" s="133" t="e">
        <f>COUNTIFS(A1_Individu_Data_Keadaan_SDMK!A$4:A$149931,M125,A1_Individu_Data_Keadaan_SDMK!R$4:R$149285,"01. Dokter")</f>
        <v>#VALUE!</v>
      </c>
      <c r="Y125" s="122">
        <f t="shared" si="67"/>
        <v>1</v>
      </c>
      <c r="Z125" s="134" t="e">
        <f t="shared" si="68"/>
        <v>#VALUE!</v>
      </c>
      <c r="AA125" s="134" t="e">
        <f t="shared" si="69"/>
        <v>#VALUE!</v>
      </c>
      <c r="AB125" s="133" t="e">
        <f>COUNTIFS(A1_Individu_Data_Keadaan_SDMK!A$4:A$149931,M125,A1_Individu_Data_Keadaan_SDMK!R$4:R$149285,"02. Dokter Gigi")</f>
        <v>#VALUE!</v>
      </c>
      <c r="AC125" s="122">
        <f t="shared" si="70"/>
        <v>1</v>
      </c>
      <c r="AD125" s="134" t="e">
        <f t="shared" si="71"/>
        <v>#VALUE!</v>
      </c>
      <c r="AE125" s="134" t="e">
        <f t="shared" si="72"/>
        <v>#VALUE!</v>
      </c>
      <c r="AF125" s="133" t="e">
        <f>COUNTIFS(A1_Individu_Data_Keadaan_SDMK!A$4:A$149931,M125,A1_Individu_Data_Keadaan_SDMK!Q$4:Q$149285,"03. KEPERAWATAN")</f>
        <v>#VALUE!</v>
      </c>
      <c r="AG125" s="135">
        <f t="shared" si="73"/>
        <v>5</v>
      </c>
      <c r="AH125" s="134" t="e">
        <f t="shared" si="74"/>
        <v>#VALUE!</v>
      </c>
      <c r="AI125" s="134" t="e">
        <f t="shared" si="75"/>
        <v>#VALUE!</v>
      </c>
      <c r="AJ125" s="133" t="e">
        <f>COUNTIFS(A1_Individu_Data_Keadaan_SDMK!A$4:A$149931,M125,A1_Individu_Data_Keadaan_SDMK!Q$4:Q$149285,"04. KEBIDANAN")</f>
        <v>#VALUE!</v>
      </c>
      <c r="AK125" s="135">
        <f t="shared" si="76"/>
        <v>4</v>
      </c>
      <c r="AL125" s="134" t="e">
        <f t="shared" si="77"/>
        <v>#VALUE!</v>
      </c>
      <c r="AM125" s="134" t="e">
        <f t="shared" si="78"/>
        <v>#VALUE!</v>
      </c>
      <c r="AN125" s="133" t="e">
        <f>COUNTIFS(A1_Individu_Data_Keadaan_SDMK!A$4:A$149931,M125,A1_Individu_Data_Keadaan_SDMK!Q$4:Q$149285,"05. KEFARMASIAN")</f>
        <v>#VALUE!</v>
      </c>
      <c r="AO125" s="135">
        <f t="shared" si="79"/>
        <v>1</v>
      </c>
      <c r="AP125" s="134" t="e">
        <f t="shared" si="80"/>
        <v>#VALUE!</v>
      </c>
      <c r="AQ125" s="134" t="e">
        <f t="shared" si="81"/>
        <v>#VALUE!</v>
      </c>
      <c r="AR125" s="133" t="e">
        <f>COUNTIFS(A1_Individu_Data_Keadaan_SDMK!A$4:A$149931,M125,A1_Individu_Data_Keadaan_SDMK!Q$4:Q$149285,"06. KESEHATAN MASYARAKAT")</f>
        <v>#VALUE!</v>
      </c>
      <c r="AS125" s="135">
        <f t="shared" si="82"/>
        <v>1</v>
      </c>
      <c r="AT125" s="134" t="e">
        <f t="shared" si="83"/>
        <v>#VALUE!</v>
      </c>
      <c r="AU125" s="134" t="e">
        <f t="shared" si="84"/>
        <v>#VALUE!</v>
      </c>
      <c r="AV125" s="133" t="e">
        <f>COUNTIFS(A1_Individu_Data_Keadaan_SDMK!A$4:A$149931,M125,A1_Individu_Data_Keadaan_SDMK!Q$4:Q$149285,"07. KESEHATAN LINGKUNGAN")</f>
        <v>#VALUE!</v>
      </c>
      <c r="AW125" s="135">
        <f t="shared" si="85"/>
        <v>1</v>
      </c>
      <c r="AX125" s="134" t="e">
        <f t="shared" si="86"/>
        <v>#VALUE!</v>
      </c>
      <c r="AY125" s="134" t="e">
        <f t="shared" si="87"/>
        <v>#VALUE!</v>
      </c>
      <c r="AZ125" s="133" t="e">
        <f>COUNTIFS(A1_Individu_Data_Keadaan_SDMK!A$4:A$149931,M125,A1_Individu_Data_Keadaan_SDMK!Q$4:Q$149285,"08. GIZI")</f>
        <v>#VALUE!</v>
      </c>
      <c r="BA125" s="135">
        <f t="shared" si="88"/>
        <v>1</v>
      </c>
      <c r="BB125" s="134" t="e">
        <f t="shared" si="89"/>
        <v>#VALUE!</v>
      </c>
      <c r="BC125" s="134" t="e">
        <f t="shared" si="90"/>
        <v>#VALUE!</v>
      </c>
      <c r="BD125" s="133" t="e">
        <f>COUNTIFS(A1_Individu_Data_Keadaan_SDMK!A$4:A$149931,M125,A1_Individu_Data_Keadaan_SDMK!R$4:R$149285,"03. Ahli Teknologi Laboratorium Medik")</f>
        <v>#VALUE!</v>
      </c>
      <c r="BE125" s="135">
        <f t="shared" si="91"/>
        <v>1</v>
      </c>
      <c r="BF125" s="134" t="e">
        <f t="shared" si="92"/>
        <v>#VALUE!</v>
      </c>
      <c r="BG125" s="134" t="e">
        <f t="shared" si="93"/>
        <v>#VALUE!</v>
      </c>
      <c r="BH125" s="139" t="e">
        <f t="shared" si="94"/>
        <v>#VALUE!</v>
      </c>
      <c r="BI125" s="139" t="e">
        <f t="shared" si="95"/>
        <v>#VALUE!</v>
      </c>
    </row>
    <row r="126" spans="13:61" ht="15">
      <c r="M126" s="130" t="s">
        <v>12656</v>
      </c>
      <c r="N126" s="131" t="s">
        <v>12657</v>
      </c>
      <c r="O126" s="128" t="s">
        <v>267</v>
      </c>
      <c r="P126" s="132" t="s">
        <v>9302</v>
      </c>
      <c r="Q126" s="347" t="s">
        <v>12201</v>
      </c>
      <c r="R126" s="128">
        <v>33</v>
      </c>
      <c r="S126" s="129">
        <v>3304</v>
      </c>
      <c r="T126" s="348" t="str">
        <f>IF(R126&lt;&gt;"",VLOOKUP(R126,'01_MASTER_KODE_WILAYAH'!H$1437:I$1470,2,FALSE),"")</f>
        <v>JAWA TENGAH</v>
      </c>
      <c r="U126" s="348" t="str">
        <f>IF(S126&lt;&gt;"",VLOOKUP(S126,'01_MASTER_KODE_WILAYAH'!D$5:F$1353,3,FALSE),"")</f>
        <v>BANJARNEGARA</v>
      </c>
      <c r="V126" s="349" t="str">
        <f t="shared" si="65"/>
        <v>1</v>
      </c>
      <c r="W126" s="145" t="e">
        <f t="shared" si="66"/>
        <v>#VALUE!</v>
      </c>
      <c r="X126" s="133" t="e">
        <f>COUNTIFS(A1_Individu_Data_Keadaan_SDMK!A$4:A$149931,M126,A1_Individu_Data_Keadaan_SDMK!R$4:R$149285,"01. Dokter")</f>
        <v>#VALUE!</v>
      </c>
      <c r="Y126" s="122">
        <f t="shared" si="67"/>
        <v>2</v>
      </c>
      <c r="Z126" s="134" t="e">
        <f t="shared" si="68"/>
        <v>#VALUE!</v>
      </c>
      <c r="AA126" s="134" t="e">
        <f t="shared" si="69"/>
        <v>#VALUE!</v>
      </c>
      <c r="AB126" s="133" t="e">
        <f>COUNTIFS(A1_Individu_Data_Keadaan_SDMK!A$4:A$149931,M126,A1_Individu_Data_Keadaan_SDMK!R$4:R$149285,"02. Dokter Gigi")</f>
        <v>#VALUE!</v>
      </c>
      <c r="AC126" s="122">
        <f t="shared" si="70"/>
        <v>1</v>
      </c>
      <c r="AD126" s="134" t="e">
        <f t="shared" si="71"/>
        <v>#VALUE!</v>
      </c>
      <c r="AE126" s="134" t="e">
        <f t="shared" si="72"/>
        <v>#VALUE!</v>
      </c>
      <c r="AF126" s="133" t="e">
        <f>COUNTIFS(A1_Individu_Data_Keadaan_SDMK!A$4:A$149931,M126,A1_Individu_Data_Keadaan_SDMK!Q$4:Q$149285,"03. KEPERAWATAN")</f>
        <v>#VALUE!</v>
      </c>
      <c r="AG126" s="135">
        <f t="shared" si="73"/>
        <v>8</v>
      </c>
      <c r="AH126" s="134" t="e">
        <f t="shared" si="74"/>
        <v>#VALUE!</v>
      </c>
      <c r="AI126" s="134" t="e">
        <f t="shared" si="75"/>
        <v>#VALUE!</v>
      </c>
      <c r="AJ126" s="133" t="e">
        <f>COUNTIFS(A1_Individu_Data_Keadaan_SDMK!A$4:A$149931,M126,A1_Individu_Data_Keadaan_SDMK!Q$4:Q$149285,"04. KEBIDANAN")</f>
        <v>#VALUE!</v>
      </c>
      <c r="AK126" s="135">
        <f t="shared" si="76"/>
        <v>7</v>
      </c>
      <c r="AL126" s="134" t="e">
        <f t="shared" si="77"/>
        <v>#VALUE!</v>
      </c>
      <c r="AM126" s="134" t="e">
        <f t="shared" si="78"/>
        <v>#VALUE!</v>
      </c>
      <c r="AN126" s="133" t="e">
        <f>COUNTIFS(A1_Individu_Data_Keadaan_SDMK!A$4:A$149931,M126,A1_Individu_Data_Keadaan_SDMK!Q$4:Q$149285,"05. KEFARMASIAN")</f>
        <v>#VALUE!</v>
      </c>
      <c r="AO126" s="135">
        <f t="shared" si="79"/>
        <v>1</v>
      </c>
      <c r="AP126" s="134" t="e">
        <f t="shared" si="80"/>
        <v>#VALUE!</v>
      </c>
      <c r="AQ126" s="134" t="e">
        <f t="shared" si="81"/>
        <v>#VALUE!</v>
      </c>
      <c r="AR126" s="133" t="e">
        <f>COUNTIFS(A1_Individu_Data_Keadaan_SDMK!A$4:A$149931,M126,A1_Individu_Data_Keadaan_SDMK!Q$4:Q$149285,"06. KESEHATAN MASYARAKAT")</f>
        <v>#VALUE!</v>
      </c>
      <c r="AS126" s="135">
        <f t="shared" si="82"/>
        <v>1</v>
      </c>
      <c r="AT126" s="134" t="e">
        <f t="shared" si="83"/>
        <v>#VALUE!</v>
      </c>
      <c r="AU126" s="134" t="e">
        <f t="shared" si="84"/>
        <v>#VALUE!</v>
      </c>
      <c r="AV126" s="133" t="e">
        <f>COUNTIFS(A1_Individu_Data_Keadaan_SDMK!A$4:A$149931,M126,A1_Individu_Data_Keadaan_SDMK!Q$4:Q$149285,"07. KESEHATAN LINGKUNGAN")</f>
        <v>#VALUE!</v>
      </c>
      <c r="AW126" s="135">
        <f t="shared" si="85"/>
        <v>1</v>
      </c>
      <c r="AX126" s="134" t="e">
        <f t="shared" si="86"/>
        <v>#VALUE!</v>
      </c>
      <c r="AY126" s="134" t="e">
        <f t="shared" si="87"/>
        <v>#VALUE!</v>
      </c>
      <c r="AZ126" s="133" t="e">
        <f>COUNTIFS(A1_Individu_Data_Keadaan_SDMK!A$4:A$149931,M126,A1_Individu_Data_Keadaan_SDMK!Q$4:Q$149285,"08. GIZI")</f>
        <v>#VALUE!</v>
      </c>
      <c r="BA126" s="135">
        <f t="shared" si="88"/>
        <v>2</v>
      </c>
      <c r="BB126" s="134" t="e">
        <f t="shared" si="89"/>
        <v>#VALUE!</v>
      </c>
      <c r="BC126" s="134" t="e">
        <f t="shared" si="90"/>
        <v>#VALUE!</v>
      </c>
      <c r="BD126" s="133" t="e">
        <f>COUNTIFS(A1_Individu_Data_Keadaan_SDMK!A$4:A$149931,M126,A1_Individu_Data_Keadaan_SDMK!R$4:R$149285,"03. Ahli Teknologi Laboratorium Medik")</f>
        <v>#VALUE!</v>
      </c>
      <c r="BE126" s="135">
        <f t="shared" si="91"/>
        <v>1</v>
      </c>
      <c r="BF126" s="134" t="e">
        <f t="shared" si="92"/>
        <v>#VALUE!</v>
      </c>
      <c r="BG126" s="134" t="e">
        <f t="shared" si="93"/>
        <v>#VALUE!</v>
      </c>
      <c r="BH126" s="139" t="e">
        <f t="shared" si="94"/>
        <v>#VALUE!</v>
      </c>
      <c r="BI126" s="139" t="e">
        <f t="shared" si="95"/>
        <v>#VALUE!</v>
      </c>
    </row>
    <row r="127" spans="13:61" ht="15">
      <c r="M127" s="130" t="s">
        <v>12658</v>
      </c>
      <c r="N127" s="131" t="s">
        <v>12659</v>
      </c>
      <c r="O127" s="128" t="s">
        <v>267</v>
      </c>
      <c r="P127" s="132" t="s">
        <v>9301</v>
      </c>
      <c r="Q127" s="347" t="s">
        <v>12201</v>
      </c>
      <c r="R127" s="128">
        <v>33</v>
      </c>
      <c r="S127" s="129">
        <v>3304</v>
      </c>
      <c r="T127" s="348" t="str">
        <f>IF(R127&lt;&gt;"",VLOOKUP(R127,'01_MASTER_KODE_WILAYAH'!H$1437:I$1470,2,FALSE),"")</f>
        <v>JAWA TENGAH</v>
      </c>
      <c r="U127" s="348" t="str">
        <f>IF(S127&lt;&gt;"",VLOOKUP(S127,'01_MASTER_KODE_WILAYAH'!D$5:F$1353,3,FALSE),"")</f>
        <v>BANJARNEGARA</v>
      </c>
      <c r="V127" s="349" t="str">
        <f t="shared" si="65"/>
        <v>2</v>
      </c>
      <c r="W127" s="145" t="e">
        <f t="shared" si="66"/>
        <v>#VALUE!</v>
      </c>
      <c r="X127" s="133" t="e">
        <f>COUNTIFS(A1_Individu_Data_Keadaan_SDMK!A$4:A$149931,M127,A1_Individu_Data_Keadaan_SDMK!R$4:R$149285,"01. Dokter")</f>
        <v>#VALUE!</v>
      </c>
      <c r="Y127" s="122">
        <f t="shared" si="67"/>
        <v>1</v>
      </c>
      <c r="Z127" s="134" t="e">
        <f t="shared" si="68"/>
        <v>#VALUE!</v>
      </c>
      <c r="AA127" s="134" t="e">
        <f t="shared" si="69"/>
        <v>#VALUE!</v>
      </c>
      <c r="AB127" s="133" t="e">
        <f>COUNTIFS(A1_Individu_Data_Keadaan_SDMK!A$4:A$149931,M127,A1_Individu_Data_Keadaan_SDMK!R$4:R$149285,"02. Dokter Gigi")</f>
        <v>#VALUE!</v>
      </c>
      <c r="AC127" s="122">
        <f t="shared" si="70"/>
        <v>1</v>
      </c>
      <c r="AD127" s="134" t="e">
        <f t="shared" si="71"/>
        <v>#VALUE!</v>
      </c>
      <c r="AE127" s="134" t="e">
        <f t="shared" si="72"/>
        <v>#VALUE!</v>
      </c>
      <c r="AF127" s="133" t="e">
        <f>COUNTIFS(A1_Individu_Data_Keadaan_SDMK!A$4:A$149931,M127,A1_Individu_Data_Keadaan_SDMK!Q$4:Q$149285,"03. KEPERAWATAN")</f>
        <v>#VALUE!</v>
      </c>
      <c r="AG127" s="135">
        <f t="shared" si="73"/>
        <v>5</v>
      </c>
      <c r="AH127" s="134" t="e">
        <f t="shared" si="74"/>
        <v>#VALUE!</v>
      </c>
      <c r="AI127" s="134" t="e">
        <f t="shared" si="75"/>
        <v>#VALUE!</v>
      </c>
      <c r="AJ127" s="133" t="e">
        <f>COUNTIFS(A1_Individu_Data_Keadaan_SDMK!A$4:A$149931,M127,A1_Individu_Data_Keadaan_SDMK!Q$4:Q$149285,"04. KEBIDANAN")</f>
        <v>#VALUE!</v>
      </c>
      <c r="AK127" s="135">
        <f t="shared" si="76"/>
        <v>4</v>
      </c>
      <c r="AL127" s="134" t="e">
        <f t="shared" si="77"/>
        <v>#VALUE!</v>
      </c>
      <c r="AM127" s="134" t="e">
        <f t="shared" si="78"/>
        <v>#VALUE!</v>
      </c>
      <c r="AN127" s="133" t="e">
        <f>COUNTIFS(A1_Individu_Data_Keadaan_SDMK!A$4:A$149931,M127,A1_Individu_Data_Keadaan_SDMK!Q$4:Q$149285,"05. KEFARMASIAN")</f>
        <v>#VALUE!</v>
      </c>
      <c r="AO127" s="135">
        <f t="shared" si="79"/>
        <v>1</v>
      </c>
      <c r="AP127" s="134" t="e">
        <f t="shared" si="80"/>
        <v>#VALUE!</v>
      </c>
      <c r="AQ127" s="134" t="e">
        <f t="shared" si="81"/>
        <v>#VALUE!</v>
      </c>
      <c r="AR127" s="133" t="e">
        <f>COUNTIFS(A1_Individu_Data_Keadaan_SDMK!A$4:A$149931,M127,A1_Individu_Data_Keadaan_SDMK!Q$4:Q$149285,"06. KESEHATAN MASYARAKAT")</f>
        <v>#VALUE!</v>
      </c>
      <c r="AS127" s="135">
        <f t="shared" si="82"/>
        <v>1</v>
      </c>
      <c r="AT127" s="134" t="e">
        <f t="shared" si="83"/>
        <v>#VALUE!</v>
      </c>
      <c r="AU127" s="134" t="e">
        <f t="shared" si="84"/>
        <v>#VALUE!</v>
      </c>
      <c r="AV127" s="133" t="e">
        <f>COUNTIFS(A1_Individu_Data_Keadaan_SDMK!A$4:A$149931,M127,A1_Individu_Data_Keadaan_SDMK!Q$4:Q$149285,"07. KESEHATAN LINGKUNGAN")</f>
        <v>#VALUE!</v>
      </c>
      <c r="AW127" s="135">
        <f t="shared" si="85"/>
        <v>1</v>
      </c>
      <c r="AX127" s="134" t="e">
        <f t="shared" si="86"/>
        <v>#VALUE!</v>
      </c>
      <c r="AY127" s="134" t="e">
        <f t="shared" si="87"/>
        <v>#VALUE!</v>
      </c>
      <c r="AZ127" s="133" t="e">
        <f>COUNTIFS(A1_Individu_Data_Keadaan_SDMK!A$4:A$149931,M127,A1_Individu_Data_Keadaan_SDMK!Q$4:Q$149285,"08. GIZI")</f>
        <v>#VALUE!</v>
      </c>
      <c r="BA127" s="135">
        <f t="shared" si="88"/>
        <v>1</v>
      </c>
      <c r="BB127" s="134" t="e">
        <f t="shared" si="89"/>
        <v>#VALUE!</v>
      </c>
      <c r="BC127" s="134" t="e">
        <f t="shared" si="90"/>
        <v>#VALUE!</v>
      </c>
      <c r="BD127" s="133" t="e">
        <f>COUNTIFS(A1_Individu_Data_Keadaan_SDMK!A$4:A$149931,M127,A1_Individu_Data_Keadaan_SDMK!R$4:R$149285,"03. Ahli Teknologi Laboratorium Medik")</f>
        <v>#VALUE!</v>
      </c>
      <c r="BE127" s="135">
        <f t="shared" si="91"/>
        <v>1</v>
      </c>
      <c r="BF127" s="134" t="e">
        <f t="shared" si="92"/>
        <v>#VALUE!</v>
      </c>
      <c r="BG127" s="134" t="e">
        <f t="shared" si="93"/>
        <v>#VALUE!</v>
      </c>
      <c r="BH127" s="139" t="e">
        <f t="shared" si="94"/>
        <v>#VALUE!</v>
      </c>
      <c r="BI127" s="139" t="e">
        <f t="shared" si="95"/>
        <v>#VALUE!</v>
      </c>
    </row>
    <row r="128" spans="13:61" ht="15">
      <c r="M128" s="130" t="s">
        <v>12660</v>
      </c>
      <c r="N128" s="131" t="s">
        <v>12661</v>
      </c>
      <c r="O128" s="128" t="s">
        <v>267</v>
      </c>
      <c r="P128" s="132" t="s">
        <v>9302</v>
      </c>
      <c r="Q128" s="347" t="s">
        <v>12201</v>
      </c>
      <c r="R128" s="128">
        <v>33</v>
      </c>
      <c r="S128" s="129">
        <v>3304</v>
      </c>
      <c r="T128" s="348" t="str">
        <f>IF(R128&lt;&gt;"",VLOOKUP(R128,'01_MASTER_KODE_WILAYAH'!H$1437:I$1470,2,FALSE),"")</f>
        <v>JAWA TENGAH</v>
      </c>
      <c r="U128" s="348" t="str">
        <f>IF(S128&lt;&gt;"",VLOOKUP(S128,'01_MASTER_KODE_WILAYAH'!D$5:F$1353,3,FALSE),"")</f>
        <v>BANJARNEGARA</v>
      </c>
      <c r="V128" s="349" t="str">
        <f t="shared" si="65"/>
        <v>1</v>
      </c>
      <c r="W128" s="145" t="e">
        <f t="shared" si="66"/>
        <v>#VALUE!</v>
      </c>
      <c r="X128" s="133" t="e">
        <f>COUNTIFS(A1_Individu_Data_Keadaan_SDMK!A$4:A$149931,M128,A1_Individu_Data_Keadaan_SDMK!R$4:R$149285,"01. Dokter")</f>
        <v>#VALUE!</v>
      </c>
      <c r="Y128" s="122">
        <f t="shared" si="67"/>
        <v>2</v>
      </c>
      <c r="Z128" s="134" t="e">
        <f t="shared" si="68"/>
        <v>#VALUE!</v>
      </c>
      <c r="AA128" s="134" t="e">
        <f t="shared" si="69"/>
        <v>#VALUE!</v>
      </c>
      <c r="AB128" s="133" t="e">
        <f>COUNTIFS(A1_Individu_Data_Keadaan_SDMK!A$4:A$149931,M128,A1_Individu_Data_Keadaan_SDMK!R$4:R$149285,"02. Dokter Gigi")</f>
        <v>#VALUE!</v>
      </c>
      <c r="AC128" s="122">
        <f t="shared" si="70"/>
        <v>1</v>
      </c>
      <c r="AD128" s="134" t="e">
        <f t="shared" si="71"/>
        <v>#VALUE!</v>
      </c>
      <c r="AE128" s="134" t="e">
        <f t="shared" si="72"/>
        <v>#VALUE!</v>
      </c>
      <c r="AF128" s="133" t="e">
        <f>COUNTIFS(A1_Individu_Data_Keadaan_SDMK!A$4:A$149931,M128,A1_Individu_Data_Keadaan_SDMK!Q$4:Q$149285,"03. KEPERAWATAN")</f>
        <v>#VALUE!</v>
      </c>
      <c r="AG128" s="135">
        <f t="shared" si="73"/>
        <v>8</v>
      </c>
      <c r="AH128" s="134" t="e">
        <f t="shared" si="74"/>
        <v>#VALUE!</v>
      </c>
      <c r="AI128" s="134" t="e">
        <f t="shared" si="75"/>
        <v>#VALUE!</v>
      </c>
      <c r="AJ128" s="133" t="e">
        <f>COUNTIFS(A1_Individu_Data_Keadaan_SDMK!A$4:A$149931,M128,A1_Individu_Data_Keadaan_SDMK!Q$4:Q$149285,"04. KEBIDANAN")</f>
        <v>#VALUE!</v>
      </c>
      <c r="AK128" s="135">
        <f t="shared" si="76"/>
        <v>7</v>
      </c>
      <c r="AL128" s="134" t="e">
        <f t="shared" si="77"/>
        <v>#VALUE!</v>
      </c>
      <c r="AM128" s="134" t="e">
        <f t="shared" si="78"/>
        <v>#VALUE!</v>
      </c>
      <c r="AN128" s="133" t="e">
        <f>COUNTIFS(A1_Individu_Data_Keadaan_SDMK!A$4:A$149931,M128,A1_Individu_Data_Keadaan_SDMK!Q$4:Q$149285,"05. KEFARMASIAN")</f>
        <v>#VALUE!</v>
      </c>
      <c r="AO128" s="135">
        <f t="shared" si="79"/>
        <v>1</v>
      </c>
      <c r="AP128" s="134" t="e">
        <f t="shared" si="80"/>
        <v>#VALUE!</v>
      </c>
      <c r="AQ128" s="134" t="e">
        <f t="shared" si="81"/>
        <v>#VALUE!</v>
      </c>
      <c r="AR128" s="133" t="e">
        <f>COUNTIFS(A1_Individu_Data_Keadaan_SDMK!A$4:A$149931,M128,A1_Individu_Data_Keadaan_SDMK!Q$4:Q$149285,"06. KESEHATAN MASYARAKAT")</f>
        <v>#VALUE!</v>
      </c>
      <c r="AS128" s="135">
        <f t="shared" si="82"/>
        <v>1</v>
      </c>
      <c r="AT128" s="134" t="e">
        <f t="shared" si="83"/>
        <v>#VALUE!</v>
      </c>
      <c r="AU128" s="134" t="e">
        <f t="shared" si="84"/>
        <v>#VALUE!</v>
      </c>
      <c r="AV128" s="133" t="e">
        <f>COUNTIFS(A1_Individu_Data_Keadaan_SDMK!A$4:A$149931,M128,A1_Individu_Data_Keadaan_SDMK!Q$4:Q$149285,"07. KESEHATAN LINGKUNGAN")</f>
        <v>#VALUE!</v>
      </c>
      <c r="AW128" s="135">
        <f t="shared" si="85"/>
        <v>1</v>
      </c>
      <c r="AX128" s="134" t="e">
        <f t="shared" si="86"/>
        <v>#VALUE!</v>
      </c>
      <c r="AY128" s="134" t="e">
        <f t="shared" si="87"/>
        <v>#VALUE!</v>
      </c>
      <c r="AZ128" s="133" t="e">
        <f>COUNTIFS(A1_Individu_Data_Keadaan_SDMK!A$4:A$149931,M128,A1_Individu_Data_Keadaan_SDMK!Q$4:Q$149285,"08. GIZI")</f>
        <v>#VALUE!</v>
      </c>
      <c r="BA128" s="135">
        <f t="shared" si="88"/>
        <v>2</v>
      </c>
      <c r="BB128" s="134" t="e">
        <f t="shared" si="89"/>
        <v>#VALUE!</v>
      </c>
      <c r="BC128" s="134" t="e">
        <f t="shared" si="90"/>
        <v>#VALUE!</v>
      </c>
      <c r="BD128" s="133" t="e">
        <f>COUNTIFS(A1_Individu_Data_Keadaan_SDMK!A$4:A$149931,M128,A1_Individu_Data_Keadaan_SDMK!R$4:R$149285,"03. Ahli Teknologi Laboratorium Medik")</f>
        <v>#VALUE!</v>
      </c>
      <c r="BE128" s="135">
        <f t="shared" si="91"/>
        <v>1</v>
      </c>
      <c r="BF128" s="134" t="e">
        <f t="shared" si="92"/>
        <v>#VALUE!</v>
      </c>
      <c r="BG128" s="134" t="e">
        <f t="shared" si="93"/>
        <v>#VALUE!</v>
      </c>
      <c r="BH128" s="139" t="e">
        <f t="shared" si="94"/>
        <v>#VALUE!</v>
      </c>
      <c r="BI128" s="139" t="e">
        <f t="shared" si="95"/>
        <v>#VALUE!</v>
      </c>
    </row>
    <row r="129" spans="13:61" ht="15">
      <c r="M129" s="130" t="s">
        <v>12662</v>
      </c>
      <c r="N129" s="131" t="s">
        <v>12663</v>
      </c>
      <c r="O129" s="128" t="s">
        <v>267</v>
      </c>
      <c r="P129" s="132" t="s">
        <v>9301</v>
      </c>
      <c r="Q129" s="347" t="s">
        <v>12201</v>
      </c>
      <c r="R129" s="128">
        <v>33</v>
      </c>
      <c r="S129" s="129">
        <v>3304</v>
      </c>
      <c r="T129" s="348" t="str">
        <f>IF(R129&lt;&gt;"",VLOOKUP(R129,'01_MASTER_KODE_WILAYAH'!H$1437:I$1470,2,FALSE),"")</f>
        <v>JAWA TENGAH</v>
      </c>
      <c r="U129" s="348" t="str">
        <f>IF(S129&lt;&gt;"",VLOOKUP(S129,'01_MASTER_KODE_WILAYAH'!D$5:F$1353,3,FALSE),"")</f>
        <v>BANJARNEGARA</v>
      </c>
      <c r="V129" s="349" t="str">
        <f t="shared" si="65"/>
        <v>2</v>
      </c>
      <c r="W129" s="145" t="e">
        <f t="shared" si="66"/>
        <v>#VALUE!</v>
      </c>
      <c r="X129" s="133" t="e">
        <f>COUNTIFS(A1_Individu_Data_Keadaan_SDMK!A$4:A$149931,M129,A1_Individu_Data_Keadaan_SDMK!R$4:R$149285,"01. Dokter")</f>
        <v>#VALUE!</v>
      </c>
      <c r="Y129" s="122">
        <f t="shared" si="67"/>
        <v>1</v>
      </c>
      <c r="Z129" s="134" t="e">
        <f t="shared" si="68"/>
        <v>#VALUE!</v>
      </c>
      <c r="AA129" s="134" t="e">
        <f t="shared" si="69"/>
        <v>#VALUE!</v>
      </c>
      <c r="AB129" s="133" t="e">
        <f>COUNTIFS(A1_Individu_Data_Keadaan_SDMK!A$4:A$149931,M129,A1_Individu_Data_Keadaan_SDMK!R$4:R$149285,"02. Dokter Gigi")</f>
        <v>#VALUE!</v>
      </c>
      <c r="AC129" s="122">
        <f t="shared" si="70"/>
        <v>1</v>
      </c>
      <c r="AD129" s="134" t="e">
        <f t="shared" si="71"/>
        <v>#VALUE!</v>
      </c>
      <c r="AE129" s="134" t="e">
        <f t="shared" si="72"/>
        <v>#VALUE!</v>
      </c>
      <c r="AF129" s="133" t="e">
        <f>COUNTIFS(A1_Individu_Data_Keadaan_SDMK!A$4:A$149931,M129,A1_Individu_Data_Keadaan_SDMK!Q$4:Q$149285,"03. KEPERAWATAN")</f>
        <v>#VALUE!</v>
      </c>
      <c r="AG129" s="135">
        <f t="shared" si="73"/>
        <v>5</v>
      </c>
      <c r="AH129" s="134" t="e">
        <f t="shared" si="74"/>
        <v>#VALUE!</v>
      </c>
      <c r="AI129" s="134" t="e">
        <f t="shared" si="75"/>
        <v>#VALUE!</v>
      </c>
      <c r="AJ129" s="133" t="e">
        <f>COUNTIFS(A1_Individu_Data_Keadaan_SDMK!A$4:A$149931,M129,A1_Individu_Data_Keadaan_SDMK!Q$4:Q$149285,"04. KEBIDANAN")</f>
        <v>#VALUE!</v>
      </c>
      <c r="AK129" s="135">
        <f t="shared" si="76"/>
        <v>4</v>
      </c>
      <c r="AL129" s="134" t="e">
        <f t="shared" si="77"/>
        <v>#VALUE!</v>
      </c>
      <c r="AM129" s="134" t="e">
        <f t="shared" si="78"/>
        <v>#VALUE!</v>
      </c>
      <c r="AN129" s="133" t="e">
        <f>COUNTIFS(A1_Individu_Data_Keadaan_SDMK!A$4:A$149931,M129,A1_Individu_Data_Keadaan_SDMK!Q$4:Q$149285,"05. KEFARMASIAN")</f>
        <v>#VALUE!</v>
      </c>
      <c r="AO129" s="135">
        <f t="shared" si="79"/>
        <v>1</v>
      </c>
      <c r="AP129" s="134" t="e">
        <f t="shared" si="80"/>
        <v>#VALUE!</v>
      </c>
      <c r="AQ129" s="134" t="e">
        <f t="shared" si="81"/>
        <v>#VALUE!</v>
      </c>
      <c r="AR129" s="133" t="e">
        <f>COUNTIFS(A1_Individu_Data_Keadaan_SDMK!A$4:A$149931,M129,A1_Individu_Data_Keadaan_SDMK!Q$4:Q$149285,"06. KESEHATAN MASYARAKAT")</f>
        <v>#VALUE!</v>
      </c>
      <c r="AS129" s="135">
        <f t="shared" si="82"/>
        <v>1</v>
      </c>
      <c r="AT129" s="134" t="e">
        <f t="shared" si="83"/>
        <v>#VALUE!</v>
      </c>
      <c r="AU129" s="134" t="e">
        <f t="shared" si="84"/>
        <v>#VALUE!</v>
      </c>
      <c r="AV129" s="133" t="e">
        <f>COUNTIFS(A1_Individu_Data_Keadaan_SDMK!A$4:A$149931,M129,A1_Individu_Data_Keadaan_SDMK!Q$4:Q$149285,"07. KESEHATAN LINGKUNGAN")</f>
        <v>#VALUE!</v>
      </c>
      <c r="AW129" s="135">
        <f t="shared" si="85"/>
        <v>1</v>
      </c>
      <c r="AX129" s="134" t="e">
        <f t="shared" si="86"/>
        <v>#VALUE!</v>
      </c>
      <c r="AY129" s="134" t="e">
        <f t="shared" si="87"/>
        <v>#VALUE!</v>
      </c>
      <c r="AZ129" s="133" t="e">
        <f>COUNTIFS(A1_Individu_Data_Keadaan_SDMK!A$4:A$149931,M129,A1_Individu_Data_Keadaan_SDMK!Q$4:Q$149285,"08. GIZI")</f>
        <v>#VALUE!</v>
      </c>
      <c r="BA129" s="135">
        <f t="shared" si="88"/>
        <v>1</v>
      </c>
      <c r="BB129" s="134" t="e">
        <f t="shared" si="89"/>
        <v>#VALUE!</v>
      </c>
      <c r="BC129" s="134" t="e">
        <f t="shared" si="90"/>
        <v>#VALUE!</v>
      </c>
      <c r="BD129" s="133" t="e">
        <f>COUNTIFS(A1_Individu_Data_Keadaan_SDMK!A$4:A$149931,M129,A1_Individu_Data_Keadaan_SDMK!R$4:R$149285,"03. Ahli Teknologi Laboratorium Medik")</f>
        <v>#VALUE!</v>
      </c>
      <c r="BE129" s="135">
        <f t="shared" si="91"/>
        <v>1</v>
      </c>
      <c r="BF129" s="134" t="e">
        <f t="shared" si="92"/>
        <v>#VALUE!</v>
      </c>
      <c r="BG129" s="134" t="e">
        <f t="shared" si="93"/>
        <v>#VALUE!</v>
      </c>
      <c r="BH129" s="139" t="e">
        <f t="shared" si="94"/>
        <v>#VALUE!</v>
      </c>
      <c r="BI129" s="139" t="e">
        <f t="shared" si="95"/>
        <v>#VALUE!</v>
      </c>
    </row>
    <row r="130" spans="13:61" ht="15">
      <c r="M130" s="130" t="s">
        <v>12664</v>
      </c>
      <c r="N130" s="131" t="s">
        <v>12665</v>
      </c>
      <c r="O130" s="128" t="s">
        <v>267</v>
      </c>
      <c r="P130" s="132" t="s">
        <v>9302</v>
      </c>
      <c r="Q130" s="347" t="s">
        <v>12201</v>
      </c>
      <c r="R130" s="128">
        <v>33</v>
      </c>
      <c r="S130" s="129">
        <v>3304</v>
      </c>
      <c r="T130" s="348" t="str">
        <f>IF(R130&lt;&gt;"",VLOOKUP(R130,'01_MASTER_KODE_WILAYAH'!H$1437:I$1470,2,FALSE),"")</f>
        <v>JAWA TENGAH</v>
      </c>
      <c r="U130" s="348" t="str">
        <f>IF(S130&lt;&gt;"",VLOOKUP(S130,'01_MASTER_KODE_WILAYAH'!D$5:F$1353,3,FALSE),"")</f>
        <v>BANJARNEGARA</v>
      </c>
      <c r="V130" s="349" t="str">
        <f t="shared" si="65"/>
        <v>1</v>
      </c>
      <c r="W130" s="145" t="e">
        <f t="shared" si="66"/>
        <v>#VALUE!</v>
      </c>
      <c r="X130" s="133" t="e">
        <f>COUNTIFS(A1_Individu_Data_Keadaan_SDMK!A$4:A$149931,M130,A1_Individu_Data_Keadaan_SDMK!R$4:R$149285,"01. Dokter")</f>
        <v>#VALUE!</v>
      </c>
      <c r="Y130" s="122">
        <f t="shared" si="67"/>
        <v>2</v>
      </c>
      <c r="Z130" s="134" t="e">
        <f t="shared" si="68"/>
        <v>#VALUE!</v>
      </c>
      <c r="AA130" s="134" t="e">
        <f t="shared" si="69"/>
        <v>#VALUE!</v>
      </c>
      <c r="AB130" s="133" t="e">
        <f>COUNTIFS(A1_Individu_Data_Keadaan_SDMK!A$4:A$149931,M130,A1_Individu_Data_Keadaan_SDMK!R$4:R$149285,"02. Dokter Gigi")</f>
        <v>#VALUE!</v>
      </c>
      <c r="AC130" s="122">
        <f t="shared" si="70"/>
        <v>1</v>
      </c>
      <c r="AD130" s="134" t="e">
        <f t="shared" si="71"/>
        <v>#VALUE!</v>
      </c>
      <c r="AE130" s="134" t="e">
        <f t="shared" si="72"/>
        <v>#VALUE!</v>
      </c>
      <c r="AF130" s="133" t="e">
        <f>COUNTIFS(A1_Individu_Data_Keadaan_SDMK!A$4:A$149931,M130,A1_Individu_Data_Keadaan_SDMK!Q$4:Q$149285,"03. KEPERAWATAN")</f>
        <v>#VALUE!</v>
      </c>
      <c r="AG130" s="135">
        <f t="shared" si="73"/>
        <v>8</v>
      </c>
      <c r="AH130" s="134" t="e">
        <f t="shared" si="74"/>
        <v>#VALUE!</v>
      </c>
      <c r="AI130" s="134" t="e">
        <f t="shared" si="75"/>
        <v>#VALUE!</v>
      </c>
      <c r="AJ130" s="133" t="e">
        <f>COUNTIFS(A1_Individu_Data_Keadaan_SDMK!A$4:A$149931,M130,A1_Individu_Data_Keadaan_SDMK!Q$4:Q$149285,"04. KEBIDANAN")</f>
        <v>#VALUE!</v>
      </c>
      <c r="AK130" s="135">
        <f t="shared" si="76"/>
        <v>7</v>
      </c>
      <c r="AL130" s="134" t="e">
        <f t="shared" si="77"/>
        <v>#VALUE!</v>
      </c>
      <c r="AM130" s="134" t="e">
        <f t="shared" si="78"/>
        <v>#VALUE!</v>
      </c>
      <c r="AN130" s="133" t="e">
        <f>COUNTIFS(A1_Individu_Data_Keadaan_SDMK!A$4:A$149931,M130,A1_Individu_Data_Keadaan_SDMK!Q$4:Q$149285,"05. KEFARMASIAN")</f>
        <v>#VALUE!</v>
      </c>
      <c r="AO130" s="135">
        <f t="shared" si="79"/>
        <v>1</v>
      </c>
      <c r="AP130" s="134" t="e">
        <f t="shared" si="80"/>
        <v>#VALUE!</v>
      </c>
      <c r="AQ130" s="134" t="e">
        <f t="shared" si="81"/>
        <v>#VALUE!</v>
      </c>
      <c r="AR130" s="133" t="e">
        <f>COUNTIFS(A1_Individu_Data_Keadaan_SDMK!A$4:A$149931,M130,A1_Individu_Data_Keadaan_SDMK!Q$4:Q$149285,"06. KESEHATAN MASYARAKAT")</f>
        <v>#VALUE!</v>
      </c>
      <c r="AS130" s="135">
        <f t="shared" si="82"/>
        <v>1</v>
      </c>
      <c r="AT130" s="134" t="e">
        <f t="shared" si="83"/>
        <v>#VALUE!</v>
      </c>
      <c r="AU130" s="134" t="e">
        <f t="shared" si="84"/>
        <v>#VALUE!</v>
      </c>
      <c r="AV130" s="133" t="e">
        <f>COUNTIFS(A1_Individu_Data_Keadaan_SDMK!A$4:A$149931,M130,A1_Individu_Data_Keadaan_SDMK!Q$4:Q$149285,"07. KESEHATAN LINGKUNGAN")</f>
        <v>#VALUE!</v>
      </c>
      <c r="AW130" s="135">
        <f t="shared" si="85"/>
        <v>1</v>
      </c>
      <c r="AX130" s="134" t="e">
        <f t="shared" si="86"/>
        <v>#VALUE!</v>
      </c>
      <c r="AY130" s="134" t="e">
        <f t="shared" si="87"/>
        <v>#VALUE!</v>
      </c>
      <c r="AZ130" s="133" t="e">
        <f>COUNTIFS(A1_Individu_Data_Keadaan_SDMK!A$4:A$149931,M130,A1_Individu_Data_Keadaan_SDMK!Q$4:Q$149285,"08. GIZI")</f>
        <v>#VALUE!</v>
      </c>
      <c r="BA130" s="135">
        <f t="shared" si="88"/>
        <v>2</v>
      </c>
      <c r="BB130" s="134" t="e">
        <f t="shared" si="89"/>
        <v>#VALUE!</v>
      </c>
      <c r="BC130" s="134" t="e">
        <f t="shared" si="90"/>
        <v>#VALUE!</v>
      </c>
      <c r="BD130" s="133" t="e">
        <f>COUNTIFS(A1_Individu_Data_Keadaan_SDMK!A$4:A$149931,M130,A1_Individu_Data_Keadaan_SDMK!R$4:R$149285,"03. Ahli Teknologi Laboratorium Medik")</f>
        <v>#VALUE!</v>
      </c>
      <c r="BE130" s="135">
        <f t="shared" si="91"/>
        <v>1</v>
      </c>
      <c r="BF130" s="134" t="e">
        <f t="shared" si="92"/>
        <v>#VALUE!</v>
      </c>
      <c r="BG130" s="134" t="e">
        <f t="shared" si="93"/>
        <v>#VALUE!</v>
      </c>
      <c r="BH130" s="139" t="e">
        <f t="shared" si="94"/>
        <v>#VALUE!</v>
      </c>
      <c r="BI130" s="139" t="e">
        <f t="shared" si="95"/>
        <v>#VALUE!</v>
      </c>
    </row>
    <row r="131" spans="13:61" ht="15">
      <c r="M131" s="130" t="s">
        <v>12666</v>
      </c>
      <c r="N131" s="131" t="s">
        <v>12667</v>
      </c>
      <c r="O131" s="128" t="s">
        <v>267</v>
      </c>
      <c r="P131" s="132" t="s">
        <v>9301</v>
      </c>
      <c r="Q131" s="347" t="s">
        <v>12201</v>
      </c>
      <c r="R131" s="128">
        <v>33</v>
      </c>
      <c r="S131" s="129">
        <v>3304</v>
      </c>
      <c r="T131" s="348" t="str">
        <f>IF(R131&lt;&gt;"",VLOOKUP(R131,'01_MASTER_KODE_WILAYAH'!H$1437:I$1470,2,FALSE),"")</f>
        <v>JAWA TENGAH</v>
      </c>
      <c r="U131" s="348" t="str">
        <f>IF(S131&lt;&gt;"",VLOOKUP(S131,'01_MASTER_KODE_WILAYAH'!D$5:F$1353,3,FALSE),"")</f>
        <v>BANJARNEGARA</v>
      </c>
      <c r="V131" s="349" t="str">
        <f t="shared" si="65"/>
        <v>2</v>
      </c>
      <c r="W131" s="145" t="e">
        <f t="shared" si="66"/>
        <v>#VALUE!</v>
      </c>
      <c r="X131" s="133" t="e">
        <f>COUNTIFS(A1_Individu_Data_Keadaan_SDMK!A$4:A$149931,M131,A1_Individu_Data_Keadaan_SDMK!R$4:R$149285,"01. Dokter")</f>
        <v>#VALUE!</v>
      </c>
      <c r="Y131" s="122">
        <f t="shared" si="67"/>
        <v>1</v>
      </c>
      <c r="Z131" s="134" t="e">
        <f t="shared" si="68"/>
        <v>#VALUE!</v>
      </c>
      <c r="AA131" s="134" t="e">
        <f t="shared" si="69"/>
        <v>#VALUE!</v>
      </c>
      <c r="AB131" s="133" t="e">
        <f>COUNTIFS(A1_Individu_Data_Keadaan_SDMK!A$4:A$149931,M131,A1_Individu_Data_Keadaan_SDMK!R$4:R$149285,"02. Dokter Gigi")</f>
        <v>#VALUE!</v>
      </c>
      <c r="AC131" s="122">
        <f t="shared" si="70"/>
        <v>1</v>
      </c>
      <c r="AD131" s="134" t="e">
        <f t="shared" si="71"/>
        <v>#VALUE!</v>
      </c>
      <c r="AE131" s="134" t="e">
        <f t="shared" si="72"/>
        <v>#VALUE!</v>
      </c>
      <c r="AF131" s="133" t="e">
        <f>COUNTIFS(A1_Individu_Data_Keadaan_SDMK!A$4:A$149931,M131,A1_Individu_Data_Keadaan_SDMK!Q$4:Q$149285,"03. KEPERAWATAN")</f>
        <v>#VALUE!</v>
      </c>
      <c r="AG131" s="135">
        <f t="shared" si="73"/>
        <v>5</v>
      </c>
      <c r="AH131" s="134" t="e">
        <f t="shared" si="74"/>
        <v>#VALUE!</v>
      </c>
      <c r="AI131" s="134" t="e">
        <f t="shared" si="75"/>
        <v>#VALUE!</v>
      </c>
      <c r="AJ131" s="133" t="e">
        <f>COUNTIFS(A1_Individu_Data_Keadaan_SDMK!A$4:A$149931,M131,A1_Individu_Data_Keadaan_SDMK!Q$4:Q$149285,"04. KEBIDANAN")</f>
        <v>#VALUE!</v>
      </c>
      <c r="AK131" s="135">
        <f t="shared" si="76"/>
        <v>4</v>
      </c>
      <c r="AL131" s="134" t="e">
        <f t="shared" si="77"/>
        <v>#VALUE!</v>
      </c>
      <c r="AM131" s="134" t="e">
        <f t="shared" si="78"/>
        <v>#VALUE!</v>
      </c>
      <c r="AN131" s="133" t="e">
        <f>COUNTIFS(A1_Individu_Data_Keadaan_SDMK!A$4:A$149931,M131,A1_Individu_Data_Keadaan_SDMK!Q$4:Q$149285,"05. KEFARMASIAN")</f>
        <v>#VALUE!</v>
      </c>
      <c r="AO131" s="135">
        <f t="shared" si="79"/>
        <v>1</v>
      </c>
      <c r="AP131" s="134" t="e">
        <f t="shared" si="80"/>
        <v>#VALUE!</v>
      </c>
      <c r="AQ131" s="134" t="e">
        <f t="shared" si="81"/>
        <v>#VALUE!</v>
      </c>
      <c r="AR131" s="133" t="e">
        <f>COUNTIFS(A1_Individu_Data_Keadaan_SDMK!A$4:A$149931,M131,A1_Individu_Data_Keadaan_SDMK!Q$4:Q$149285,"06. KESEHATAN MASYARAKAT")</f>
        <v>#VALUE!</v>
      </c>
      <c r="AS131" s="135">
        <f t="shared" si="82"/>
        <v>1</v>
      </c>
      <c r="AT131" s="134" t="e">
        <f t="shared" si="83"/>
        <v>#VALUE!</v>
      </c>
      <c r="AU131" s="134" t="e">
        <f t="shared" si="84"/>
        <v>#VALUE!</v>
      </c>
      <c r="AV131" s="133" t="e">
        <f>COUNTIFS(A1_Individu_Data_Keadaan_SDMK!A$4:A$149931,M131,A1_Individu_Data_Keadaan_SDMK!Q$4:Q$149285,"07. KESEHATAN LINGKUNGAN")</f>
        <v>#VALUE!</v>
      </c>
      <c r="AW131" s="135">
        <f t="shared" si="85"/>
        <v>1</v>
      </c>
      <c r="AX131" s="134" t="e">
        <f t="shared" si="86"/>
        <v>#VALUE!</v>
      </c>
      <c r="AY131" s="134" t="e">
        <f t="shared" si="87"/>
        <v>#VALUE!</v>
      </c>
      <c r="AZ131" s="133" t="e">
        <f>COUNTIFS(A1_Individu_Data_Keadaan_SDMK!A$4:A$149931,M131,A1_Individu_Data_Keadaan_SDMK!Q$4:Q$149285,"08. GIZI")</f>
        <v>#VALUE!</v>
      </c>
      <c r="BA131" s="135">
        <f t="shared" si="88"/>
        <v>1</v>
      </c>
      <c r="BB131" s="134" t="e">
        <f t="shared" si="89"/>
        <v>#VALUE!</v>
      </c>
      <c r="BC131" s="134" t="e">
        <f t="shared" si="90"/>
        <v>#VALUE!</v>
      </c>
      <c r="BD131" s="133" t="e">
        <f>COUNTIFS(A1_Individu_Data_Keadaan_SDMK!A$4:A$149931,M131,A1_Individu_Data_Keadaan_SDMK!R$4:R$149285,"03. Ahli Teknologi Laboratorium Medik")</f>
        <v>#VALUE!</v>
      </c>
      <c r="BE131" s="135">
        <f t="shared" si="91"/>
        <v>1</v>
      </c>
      <c r="BF131" s="134" t="e">
        <f t="shared" si="92"/>
        <v>#VALUE!</v>
      </c>
      <c r="BG131" s="134" t="e">
        <f t="shared" si="93"/>
        <v>#VALUE!</v>
      </c>
      <c r="BH131" s="139" t="e">
        <f t="shared" si="94"/>
        <v>#VALUE!</v>
      </c>
      <c r="BI131" s="139" t="e">
        <f t="shared" si="95"/>
        <v>#VALUE!</v>
      </c>
    </row>
    <row r="132" spans="13:61" ht="15">
      <c r="M132" s="130" t="s">
        <v>12668</v>
      </c>
      <c r="N132" s="131" t="s">
        <v>12669</v>
      </c>
      <c r="O132" s="128" t="s">
        <v>267</v>
      </c>
      <c r="P132" s="132" t="s">
        <v>9302</v>
      </c>
      <c r="Q132" s="347" t="s">
        <v>12201</v>
      </c>
      <c r="R132" s="128">
        <v>33</v>
      </c>
      <c r="S132" s="129">
        <v>3304</v>
      </c>
      <c r="T132" s="348" t="str">
        <f>IF(R132&lt;&gt;"",VLOOKUP(R132,'01_MASTER_KODE_WILAYAH'!H$1437:I$1470,2,FALSE),"")</f>
        <v>JAWA TENGAH</v>
      </c>
      <c r="U132" s="348" t="str">
        <f>IF(S132&lt;&gt;"",VLOOKUP(S132,'01_MASTER_KODE_WILAYAH'!D$5:F$1353,3,FALSE),"")</f>
        <v>BANJARNEGARA</v>
      </c>
      <c r="V132" s="349" t="str">
        <f t="shared" si="65"/>
        <v>1</v>
      </c>
      <c r="W132" s="145" t="e">
        <f t="shared" si="66"/>
        <v>#VALUE!</v>
      </c>
      <c r="X132" s="133" t="e">
        <f>COUNTIFS(A1_Individu_Data_Keadaan_SDMK!A$4:A$149931,M132,A1_Individu_Data_Keadaan_SDMK!R$4:R$149285,"01. Dokter")</f>
        <v>#VALUE!</v>
      </c>
      <c r="Y132" s="122">
        <f t="shared" si="67"/>
        <v>2</v>
      </c>
      <c r="Z132" s="134" t="e">
        <f t="shared" si="68"/>
        <v>#VALUE!</v>
      </c>
      <c r="AA132" s="134" t="e">
        <f t="shared" si="69"/>
        <v>#VALUE!</v>
      </c>
      <c r="AB132" s="133" t="e">
        <f>COUNTIFS(A1_Individu_Data_Keadaan_SDMK!A$4:A$149931,M132,A1_Individu_Data_Keadaan_SDMK!R$4:R$149285,"02. Dokter Gigi")</f>
        <v>#VALUE!</v>
      </c>
      <c r="AC132" s="122">
        <f t="shared" si="70"/>
        <v>1</v>
      </c>
      <c r="AD132" s="134" t="e">
        <f t="shared" si="71"/>
        <v>#VALUE!</v>
      </c>
      <c r="AE132" s="134" t="e">
        <f t="shared" si="72"/>
        <v>#VALUE!</v>
      </c>
      <c r="AF132" s="133" t="e">
        <f>COUNTIFS(A1_Individu_Data_Keadaan_SDMK!A$4:A$149931,M132,A1_Individu_Data_Keadaan_SDMK!Q$4:Q$149285,"03. KEPERAWATAN")</f>
        <v>#VALUE!</v>
      </c>
      <c r="AG132" s="135">
        <f t="shared" si="73"/>
        <v>8</v>
      </c>
      <c r="AH132" s="134" t="e">
        <f t="shared" si="74"/>
        <v>#VALUE!</v>
      </c>
      <c r="AI132" s="134" t="e">
        <f t="shared" si="75"/>
        <v>#VALUE!</v>
      </c>
      <c r="AJ132" s="133" t="e">
        <f>COUNTIFS(A1_Individu_Data_Keadaan_SDMK!A$4:A$149931,M132,A1_Individu_Data_Keadaan_SDMK!Q$4:Q$149285,"04. KEBIDANAN")</f>
        <v>#VALUE!</v>
      </c>
      <c r="AK132" s="135">
        <f t="shared" si="76"/>
        <v>7</v>
      </c>
      <c r="AL132" s="134" t="e">
        <f t="shared" si="77"/>
        <v>#VALUE!</v>
      </c>
      <c r="AM132" s="134" t="e">
        <f t="shared" si="78"/>
        <v>#VALUE!</v>
      </c>
      <c r="AN132" s="133" t="e">
        <f>COUNTIFS(A1_Individu_Data_Keadaan_SDMK!A$4:A$149931,M132,A1_Individu_Data_Keadaan_SDMK!Q$4:Q$149285,"05. KEFARMASIAN")</f>
        <v>#VALUE!</v>
      </c>
      <c r="AO132" s="135">
        <f t="shared" si="79"/>
        <v>1</v>
      </c>
      <c r="AP132" s="134" t="e">
        <f t="shared" si="80"/>
        <v>#VALUE!</v>
      </c>
      <c r="AQ132" s="134" t="e">
        <f t="shared" si="81"/>
        <v>#VALUE!</v>
      </c>
      <c r="AR132" s="133" t="e">
        <f>COUNTIFS(A1_Individu_Data_Keadaan_SDMK!A$4:A$149931,M132,A1_Individu_Data_Keadaan_SDMK!Q$4:Q$149285,"06. KESEHATAN MASYARAKAT")</f>
        <v>#VALUE!</v>
      </c>
      <c r="AS132" s="135">
        <f t="shared" si="82"/>
        <v>1</v>
      </c>
      <c r="AT132" s="134" t="e">
        <f t="shared" si="83"/>
        <v>#VALUE!</v>
      </c>
      <c r="AU132" s="134" t="e">
        <f t="shared" si="84"/>
        <v>#VALUE!</v>
      </c>
      <c r="AV132" s="133" t="e">
        <f>COUNTIFS(A1_Individu_Data_Keadaan_SDMK!A$4:A$149931,M132,A1_Individu_Data_Keadaan_SDMK!Q$4:Q$149285,"07. KESEHATAN LINGKUNGAN")</f>
        <v>#VALUE!</v>
      </c>
      <c r="AW132" s="135">
        <f t="shared" si="85"/>
        <v>1</v>
      </c>
      <c r="AX132" s="134" t="e">
        <f t="shared" si="86"/>
        <v>#VALUE!</v>
      </c>
      <c r="AY132" s="134" t="e">
        <f t="shared" si="87"/>
        <v>#VALUE!</v>
      </c>
      <c r="AZ132" s="133" t="e">
        <f>COUNTIFS(A1_Individu_Data_Keadaan_SDMK!A$4:A$149931,M132,A1_Individu_Data_Keadaan_SDMK!Q$4:Q$149285,"08. GIZI")</f>
        <v>#VALUE!</v>
      </c>
      <c r="BA132" s="135">
        <f t="shared" si="88"/>
        <v>2</v>
      </c>
      <c r="BB132" s="134" t="e">
        <f t="shared" si="89"/>
        <v>#VALUE!</v>
      </c>
      <c r="BC132" s="134" t="e">
        <f t="shared" si="90"/>
        <v>#VALUE!</v>
      </c>
      <c r="BD132" s="133" t="e">
        <f>COUNTIFS(A1_Individu_Data_Keadaan_SDMK!A$4:A$149931,M132,A1_Individu_Data_Keadaan_SDMK!R$4:R$149285,"03. Ahli Teknologi Laboratorium Medik")</f>
        <v>#VALUE!</v>
      </c>
      <c r="BE132" s="135">
        <f t="shared" si="91"/>
        <v>1</v>
      </c>
      <c r="BF132" s="134" t="e">
        <f t="shared" si="92"/>
        <v>#VALUE!</v>
      </c>
      <c r="BG132" s="134" t="e">
        <f t="shared" si="93"/>
        <v>#VALUE!</v>
      </c>
      <c r="BH132" s="139" t="e">
        <f t="shared" si="94"/>
        <v>#VALUE!</v>
      </c>
      <c r="BI132" s="139" t="e">
        <f t="shared" si="95"/>
        <v>#VALUE!</v>
      </c>
    </row>
    <row r="133" spans="13:61" ht="15">
      <c r="M133" s="130" t="s">
        <v>12670</v>
      </c>
      <c r="N133" s="131" t="s">
        <v>12671</v>
      </c>
      <c r="O133" s="128" t="s">
        <v>267</v>
      </c>
      <c r="P133" s="132" t="s">
        <v>9301</v>
      </c>
      <c r="Q133" s="347" t="s">
        <v>12201</v>
      </c>
      <c r="R133" s="128">
        <v>33</v>
      </c>
      <c r="S133" s="129">
        <v>3304</v>
      </c>
      <c r="T133" s="348" t="str">
        <f>IF(R133&lt;&gt;"",VLOOKUP(R133,'01_MASTER_KODE_WILAYAH'!H$1437:I$1470,2,FALSE),"")</f>
        <v>JAWA TENGAH</v>
      </c>
      <c r="U133" s="348" t="str">
        <f>IF(S133&lt;&gt;"",VLOOKUP(S133,'01_MASTER_KODE_WILAYAH'!D$5:F$1353,3,FALSE),"")</f>
        <v>BANJARNEGARA</v>
      </c>
      <c r="V133" s="349" t="str">
        <f t="shared" si="65"/>
        <v>2</v>
      </c>
      <c r="W133" s="145" t="e">
        <f t="shared" si="66"/>
        <v>#VALUE!</v>
      </c>
      <c r="X133" s="133" t="e">
        <f>COUNTIFS(A1_Individu_Data_Keadaan_SDMK!A$4:A$149931,M133,A1_Individu_Data_Keadaan_SDMK!R$4:R$149285,"01. Dokter")</f>
        <v>#VALUE!</v>
      </c>
      <c r="Y133" s="122">
        <f t="shared" si="67"/>
        <v>1</v>
      </c>
      <c r="Z133" s="134" t="e">
        <f t="shared" si="68"/>
        <v>#VALUE!</v>
      </c>
      <c r="AA133" s="134" t="e">
        <f t="shared" si="69"/>
        <v>#VALUE!</v>
      </c>
      <c r="AB133" s="133" t="e">
        <f>COUNTIFS(A1_Individu_Data_Keadaan_SDMK!A$4:A$149931,M133,A1_Individu_Data_Keadaan_SDMK!R$4:R$149285,"02. Dokter Gigi")</f>
        <v>#VALUE!</v>
      </c>
      <c r="AC133" s="122">
        <f t="shared" si="70"/>
        <v>1</v>
      </c>
      <c r="AD133" s="134" t="e">
        <f t="shared" si="71"/>
        <v>#VALUE!</v>
      </c>
      <c r="AE133" s="134" t="e">
        <f t="shared" si="72"/>
        <v>#VALUE!</v>
      </c>
      <c r="AF133" s="133" t="e">
        <f>COUNTIFS(A1_Individu_Data_Keadaan_SDMK!A$4:A$149931,M133,A1_Individu_Data_Keadaan_SDMK!Q$4:Q$149285,"03. KEPERAWATAN")</f>
        <v>#VALUE!</v>
      </c>
      <c r="AG133" s="135">
        <f t="shared" si="73"/>
        <v>5</v>
      </c>
      <c r="AH133" s="134" t="e">
        <f t="shared" si="74"/>
        <v>#VALUE!</v>
      </c>
      <c r="AI133" s="134" t="e">
        <f t="shared" si="75"/>
        <v>#VALUE!</v>
      </c>
      <c r="AJ133" s="133" t="e">
        <f>COUNTIFS(A1_Individu_Data_Keadaan_SDMK!A$4:A$149931,M133,A1_Individu_Data_Keadaan_SDMK!Q$4:Q$149285,"04. KEBIDANAN")</f>
        <v>#VALUE!</v>
      </c>
      <c r="AK133" s="135">
        <f t="shared" si="76"/>
        <v>4</v>
      </c>
      <c r="AL133" s="134" t="e">
        <f t="shared" si="77"/>
        <v>#VALUE!</v>
      </c>
      <c r="AM133" s="134" t="e">
        <f t="shared" si="78"/>
        <v>#VALUE!</v>
      </c>
      <c r="AN133" s="133" t="e">
        <f>COUNTIFS(A1_Individu_Data_Keadaan_SDMK!A$4:A$149931,M133,A1_Individu_Data_Keadaan_SDMK!Q$4:Q$149285,"05. KEFARMASIAN")</f>
        <v>#VALUE!</v>
      </c>
      <c r="AO133" s="135">
        <f t="shared" si="79"/>
        <v>1</v>
      </c>
      <c r="AP133" s="134" t="e">
        <f t="shared" si="80"/>
        <v>#VALUE!</v>
      </c>
      <c r="AQ133" s="134" t="e">
        <f t="shared" si="81"/>
        <v>#VALUE!</v>
      </c>
      <c r="AR133" s="133" t="e">
        <f>COUNTIFS(A1_Individu_Data_Keadaan_SDMK!A$4:A$149931,M133,A1_Individu_Data_Keadaan_SDMK!Q$4:Q$149285,"06. KESEHATAN MASYARAKAT")</f>
        <v>#VALUE!</v>
      </c>
      <c r="AS133" s="135">
        <f t="shared" si="82"/>
        <v>1</v>
      </c>
      <c r="AT133" s="134" t="e">
        <f t="shared" si="83"/>
        <v>#VALUE!</v>
      </c>
      <c r="AU133" s="134" t="e">
        <f t="shared" si="84"/>
        <v>#VALUE!</v>
      </c>
      <c r="AV133" s="133" t="e">
        <f>COUNTIFS(A1_Individu_Data_Keadaan_SDMK!A$4:A$149931,M133,A1_Individu_Data_Keadaan_SDMK!Q$4:Q$149285,"07. KESEHATAN LINGKUNGAN")</f>
        <v>#VALUE!</v>
      </c>
      <c r="AW133" s="135">
        <f t="shared" si="85"/>
        <v>1</v>
      </c>
      <c r="AX133" s="134" t="e">
        <f t="shared" si="86"/>
        <v>#VALUE!</v>
      </c>
      <c r="AY133" s="134" t="e">
        <f t="shared" si="87"/>
        <v>#VALUE!</v>
      </c>
      <c r="AZ133" s="133" t="e">
        <f>COUNTIFS(A1_Individu_Data_Keadaan_SDMK!A$4:A$149931,M133,A1_Individu_Data_Keadaan_SDMK!Q$4:Q$149285,"08. GIZI")</f>
        <v>#VALUE!</v>
      </c>
      <c r="BA133" s="135">
        <f t="shared" si="88"/>
        <v>1</v>
      </c>
      <c r="BB133" s="134" t="e">
        <f t="shared" si="89"/>
        <v>#VALUE!</v>
      </c>
      <c r="BC133" s="134" t="e">
        <f t="shared" si="90"/>
        <v>#VALUE!</v>
      </c>
      <c r="BD133" s="133" t="e">
        <f>COUNTIFS(A1_Individu_Data_Keadaan_SDMK!A$4:A$149931,M133,A1_Individu_Data_Keadaan_SDMK!R$4:R$149285,"03. Ahli Teknologi Laboratorium Medik")</f>
        <v>#VALUE!</v>
      </c>
      <c r="BE133" s="135">
        <f t="shared" si="91"/>
        <v>1</v>
      </c>
      <c r="BF133" s="134" t="e">
        <f t="shared" si="92"/>
        <v>#VALUE!</v>
      </c>
      <c r="BG133" s="134" t="e">
        <f t="shared" si="93"/>
        <v>#VALUE!</v>
      </c>
      <c r="BH133" s="139" t="e">
        <f t="shared" si="94"/>
        <v>#VALUE!</v>
      </c>
      <c r="BI133" s="139" t="e">
        <f t="shared" si="95"/>
        <v>#VALUE!</v>
      </c>
    </row>
    <row r="134" spans="13:61" ht="15">
      <c r="M134" s="130" t="s">
        <v>12672</v>
      </c>
      <c r="N134" s="131" t="s">
        <v>12673</v>
      </c>
      <c r="O134" s="128" t="s">
        <v>267</v>
      </c>
      <c r="P134" s="132" t="s">
        <v>9301</v>
      </c>
      <c r="Q134" s="347" t="s">
        <v>12201</v>
      </c>
      <c r="R134" s="128">
        <v>33</v>
      </c>
      <c r="S134" s="129">
        <v>3304</v>
      </c>
      <c r="T134" s="348" t="str">
        <f>IF(R134&lt;&gt;"",VLOOKUP(R134,'01_MASTER_KODE_WILAYAH'!H$1437:I$1470,2,FALSE),"")</f>
        <v>JAWA TENGAH</v>
      </c>
      <c r="U134" s="348" t="str">
        <f>IF(S134&lt;&gt;"",VLOOKUP(S134,'01_MASTER_KODE_WILAYAH'!D$5:F$1353,3,FALSE),"")</f>
        <v>BANJARNEGARA</v>
      </c>
      <c r="V134" s="349" t="str">
        <f t="shared" si="65"/>
        <v>2</v>
      </c>
      <c r="W134" s="145" t="e">
        <f t="shared" si="66"/>
        <v>#VALUE!</v>
      </c>
      <c r="X134" s="133" t="e">
        <f>COUNTIFS(A1_Individu_Data_Keadaan_SDMK!A$4:A$149931,M134,A1_Individu_Data_Keadaan_SDMK!R$4:R$149285,"01. Dokter")</f>
        <v>#VALUE!</v>
      </c>
      <c r="Y134" s="122">
        <f t="shared" si="67"/>
        <v>1</v>
      </c>
      <c r="Z134" s="134" t="e">
        <f t="shared" si="68"/>
        <v>#VALUE!</v>
      </c>
      <c r="AA134" s="134" t="e">
        <f t="shared" si="69"/>
        <v>#VALUE!</v>
      </c>
      <c r="AB134" s="133" t="e">
        <f>COUNTIFS(A1_Individu_Data_Keadaan_SDMK!A$4:A$149931,M134,A1_Individu_Data_Keadaan_SDMK!R$4:R$149285,"02. Dokter Gigi")</f>
        <v>#VALUE!</v>
      </c>
      <c r="AC134" s="122">
        <f t="shared" si="70"/>
        <v>1</v>
      </c>
      <c r="AD134" s="134" t="e">
        <f t="shared" si="71"/>
        <v>#VALUE!</v>
      </c>
      <c r="AE134" s="134" t="e">
        <f t="shared" si="72"/>
        <v>#VALUE!</v>
      </c>
      <c r="AF134" s="133" t="e">
        <f>COUNTIFS(A1_Individu_Data_Keadaan_SDMK!A$4:A$149931,M134,A1_Individu_Data_Keadaan_SDMK!Q$4:Q$149285,"03. KEPERAWATAN")</f>
        <v>#VALUE!</v>
      </c>
      <c r="AG134" s="135">
        <f t="shared" si="73"/>
        <v>5</v>
      </c>
      <c r="AH134" s="134" t="e">
        <f t="shared" si="74"/>
        <v>#VALUE!</v>
      </c>
      <c r="AI134" s="134" t="e">
        <f t="shared" si="75"/>
        <v>#VALUE!</v>
      </c>
      <c r="AJ134" s="133" t="e">
        <f>COUNTIFS(A1_Individu_Data_Keadaan_SDMK!A$4:A$149931,M134,A1_Individu_Data_Keadaan_SDMK!Q$4:Q$149285,"04. KEBIDANAN")</f>
        <v>#VALUE!</v>
      </c>
      <c r="AK134" s="135">
        <f t="shared" si="76"/>
        <v>4</v>
      </c>
      <c r="AL134" s="134" t="e">
        <f t="shared" si="77"/>
        <v>#VALUE!</v>
      </c>
      <c r="AM134" s="134" t="e">
        <f t="shared" si="78"/>
        <v>#VALUE!</v>
      </c>
      <c r="AN134" s="133" t="e">
        <f>COUNTIFS(A1_Individu_Data_Keadaan_SDMK!A$4:A$149931,M134,A1_Individu_Data_Keadaan_SDMK!Q$4:Q$149285,"05. KEFARMASIAN")</f>
        <v>#VALUE!</v>
      </c>
      <c r="AO134" s="135">
        <f t="shared" si="79"/>
        <v>1</v>
      </c>
      <c r="AP134" s="134" t="e">
        <f t="shared" si="80"/>
        <v>#VALUE!</v>
      </c>
      <c r="AQ134" s="134" t="e">
        <f t="shared" si="81"/>
        <v>#VALUE!</v>
      </c>
      <c r="AR134" s="133" t="e">
        <f>COUNTIFS(A1_Individu_Data_Keadaan_SDMK!A$4:A$149931,M134,A1_Individu_Data_Keadaan_SDMK!Q$4:Q$149285,"06. KESEHATAN MASYARAKAT")</f>
        <v>#VALUE!</v>
      </c>
      <c r="AS134" s="135">
        <f t="shared" si="82"/>
        <v>1</v>
      </c>
      <c r="AT134" s="134" t="e">
        <f t="shared" si="83"/>
        <v>#VALUE!</v>
      </c>
      <c r="AU134" s="134" t="e">
        <f t="shared" si="84"/>
        <v>#VALUE!</v>
      </c>
      <c r="AV134" s="133" t="e">
        <f>COUNTIFS(A1_Individu_Data_Keadaan_SDMK!A$4:A$149931,M134,A1_Individu_Data_Keadaan_SDMK!Q$4:Q$149285,"07. KESEHATAN LINGKUNGAN")</f>
        <v>#VALUE!</v>
      </c>
      <c r="AW134" s="135">
        <f t="shared" si="85"/>
        <v>1</v>
      </c>
      <c r="AX134" s="134" t="e">
        <f t="shared" si="86"/>
        <v>#VALUE!</v>
      </c>
      <c r="AY134" s="134" t="e">
        <f t="shared" si="87"/>
        <v>#VALUE!</v>
      </c>
      <c r="AZ134" s="133" t="e">
        <f>COUNTIFS(A1_Individu_Data_Keadaan_SDMK!A$4:A$149931,M134,A1_Individu_Data_Keadaan_SDMK!Q$4:Q$149285,"08. GIZI")</f>
        <v>#VALUE!</v>
      </c>
      <c r="BA134" s="135">
        <f t="shared" si="88"/>
        <v>1</v>
      </c>
      <c r="BB134" s="134" t="e">
        <f t="shared" si="89"/>
        <v>#VALUE!</v>
      </c>
      <c r="BC134" s="134" t="e">
        <f t="shared" si="90"/>
        <v>#VALUE!</v>
      </c>
      <c r="BD134" s="133" t="e">
        <f>COUNTIFS(A1_Individu_Data_Keadaan_SDMK!A$4:A$149931,M134,A1_Individu_Data_Keadaan_SDMK!R$4:R$149285,"03. Ahli Teknologi Laboratorium Medik")</f>
        <v>#VALUE!</v>
      </c>
      <c r="BE134" s="135">
        <f t="shared" si="91"/>
        <v>1</v>
      </c>
      <c r="BF134" s="134" t="e">
        <f t="shared" si="92"/>
        <v>#VALUE!</v>
      </c>
      <c r="BG134" s="134" t="e">
        <f t="shared" si="93"/>
        <v>#VALUE!</v>
      </c>
      <c r="BH134" s="139" t="e">
        <f t="shared" si="94"/>
        <v>#VALUE!</v>
      </c>
      <c r="BI134" s="139" t="e">
        <f t="shared" si="95"/>
        <v>#VALUE!</v>
      </c>
    </row>
    <row r="135" spans="13:61" ht="15">
      <c r="M135" s="130" t="s">
        <v>12674</v>
      </c>
      <c r="N135" s="131" t="s">
        <v>12675</v>
      </c>
      <c r="O135" s="128" t="s">
        <v>267</v>
      </c>
      <c r="P135" s="132" t="s">
        <v>9302</v>
      </c>
      <c r="Q135" s="347" t="s">
        <v>12201</v>
      </c>
      <c r="R135" s="128">
        <v>33</v>
      </c>
      <c r="S135" s="129">
        <v>3304</v>
      </c>
      <c r="T135" s="348" t="str">
        <f>IF(R135&lt;&gt;"",VLOOKUP(R135,'01_MASTER_KODE_WILAYAH'!H$1437:I$1470,2,FALSE),"")</f>
        <v>JAWA TENGAH</v>
      </c>
      <c r="U135" s="348" t="str">
        <f>IF(S135&lt;&gt;"",VLOOKUP(S135,'01_MASTER_KODE_WILAYAH'!D$5:F$1353,3,FALSE),"")</f>
        <v>BANJARNEGARA</v>
      </c>
      <c r="V135" s="349" t="str">
        <f t="shared" si="65"/>
        <v>1</v>
      </c>
      <c r="W135" s="145" t="e">
        <f t="shared" si="66"/>
        <v>#VALUE!</v>
      </c>
      <c r="X135" s="133" t="e">
        <f>COUNTIFS(A1_Individu_Data_Keadaan_SDMK!A$4:A$149931,M135,A1_Individu_Data_Keadaan_SDMK!R$4:R$149285,"01. Dokter")</f>
        <v>#VALUE!</v>
      </c>
      <c r="Y135" s="122">
        <f t="shared" si="67"/>
        <v>2</v>
      </c>
      <c r="Z135" s="134" t="e">
        <f t="shared" si="68"/>
        <v>#VALUE!</v>
      </c>
      <c r="AA135" s="134" t="e">
        <f t="shared" si="69"/>
        <v>#VALUE!</v>
      </c>
      <c r="AB135" s="133" t="e">
        <f>COUNTIFS(A1_Individu_Data_Keadaan_SDMK!A$4:A$149931,M135,A1_Individu_Data_Keadaan_SDMK!R$4:R$149285,"02. Dokter Gigi")</f>
        <v>#VALUE!</v>
      </c>
      <c r="AC135" s="122">
        <f t="shared" si="70"/>
        <v>1</v>
      </c>
      <c r="AD135" s="134" t="e">
        <f t="shared" si="71"/>
        <v>#VALUE!</v>
      </c>
      <c r="AE135" s="134" t="e">
        <f t="shared" si="72"/>
        <v>#VALUE!</v>
      </c>
      <c r="AF135" s="133" t="e">
        <f>COUNTIFS(A1_Individu_Data_Keadaan_SDMK!A$4:A$149931,M135,A1_Individu_Data_Keadaan_SDMK!Q$4:Q$149285,"03. KEPERAWATAN")</f>
        <v>#VALUE!</v>
      </c>
      <c r="AG135" s="135">
        <f t="shared" si="73"/>
        <v>8</v>
      </c>
      <c r="AH135" s="134" t="e">
        <f t="shared" si="74"/>
        <v>#VALUE!</v>
      </c>
      <c r="AI135" s="134" t="e">
        <f t="shared" si="75"/>
        <v>#VALUE!</v>
      </c>
      <c r="AJ135" s="133" t="e">
        <f>COUNTIFS(A1_Individu_Data_Keadaan_SDMK!A$4:A$149931,M135,A1_Individu_Data_Keadaan_SDMK!Q$4:Q$149285,"04. KEBIDANAN")</f>
        <v>#VALUE!</v>
      </c>
      <c r="AK135" s="135">
        <f t="shared" si="76"/>
        <v>7</v>
      </c>
      <c r="AL135" s="134" t="e">
        <f t="shared" si="77"/>
        <v>#VALUE!</v>
      </c>
      <c r="AM135" s="134" t="e">
        <f t="shared" si="78"/>
        <v>#VALUE!</v>
      </c>
      <c r="AN135" s="133" t="e">
        <f>COUNTIFS(A1_Individu_Data_Keadaan_SDMK!A$4:A$149931,M135,A1_Individu_Data_Keadaan_SDMK!Q$4:Q$149285,"05. KEFARMASIAN")</f>
        <v>#VALUE!</v>
      </c>
      <c r="AO135" s="135">
        <f t="shared" si="79"/>
        <v>1</v>
      </c>
      <c r="AP135" s="134" t="e">
        <f t="shared" si="80"/>
        <v>#VALUE!</v>
      </c>
      <c r="AQ135" s="134" t="e">
        <f t="shared" si="81"/>
        <v>#VALUE!</v>
      </c>
      <c r="AR135" s="133" t="e">
        <f>COUNTIFS(A1_Individu_Data_Keadaan_SDMK!A$4:A$149931,M135,A1_Individu_Data_Keadaan_SDMK!Q$4:Q$149285,"06. KESEHATAN MASYARAKAT")</f>
        <v>#VALUE!</v>
      </c>
      <c r="AS135" s="135">
        <f t="shared" si="82"/>
        <v>1</v>
      </c>
      <c r="AT135" s="134" t="e">
        <f t="shared" si="83"/>
        <v>#VALUE!</v>
      </c>
      <c r="AU135" s="134" t="e">
        <f t="shared" si="84"/>
        <v>#VALUE!</v>
      </c>
      <c r="AV135" s="133" t="e">
        <f>COUNTIFS(A1_Individu_Data_Keadaan_SDMK!A$4:A$149931,M135,A1_Individu_Data_Keadaan_SDMK!Q$4:Q$149285,"07. KESEHATAN LINGKUNGAN")</f>
        <v>#VALUE!</v>
      </c>
      <c r="AW135" s="135">
        <f t="shared" si="85"/>
        <v>1</v>
      </c>
      <c r="AX135" s="134" t="e">
        <f t="shared" si="86"/>
        <v>#VALUE!</v>
      </c>
      <c r="AY135" s="134" t="e">
        <f t="shared" si="87"/>
        <v>#VALUE!</v>
      </c>
      <c r="AZ135" s="133" t="e">
        <f>COUNTIFS(A1_Individu_Data_Keadaan_SDMK!A$4:A$149931,M135,A1_Individu_Data_Keadaan_SDMK!Q$4:Q$149285,"08. GIZI")</f>
        <v>#VALUE!</v>
      </c>
      <c r="BA135" s="135">
        <f t="shared" si="88"/>
        <v>2</v>
      </c>
      <c r="BB135" s="134" t="e">
        <f t="shared" si="89"/>
        <v>#VALUE!</v>
      </c>
      <c r="BC135" s="134" t="e">
        <f t="shared" si="90"/>
        <v>#VALUE!</v>
      </c>
      <c r="BD135" s="133" t="e">
        <f>COUNTIFS(A1_Individu_Data_Keadaan_SDMK!A$4:A$149931,M135,A1_Individu_Data_Keadaan_SDMK!R$4:R$149285,"03. Ahli Teknologi Laboratorium Medik")</f>
        <v>#VALUE!</v>
      </c>
      <c r="BE135" s="135">
        <f t="shared" si="91"/>
        <v>1</v>
      </c>
      <c r="BF135" s="134" t="e">
        <f t="shared" si="92"/>
        <v>#VALUE!</v>
      </c>
      <c r="BG135" s="134" t="e">
        <f t="shared" si="93"/>
        <v>#VALUE!</v>
      </c>
      <c r="BH135" s="139" t="e">
        <f t="shared" si="94"/>
        <v>#VALUE!</v>
      </c>
      <c r="BI135" s="139" t="e">
        <f t="shared" si="95"/>
        <v>#VALUE!</v>
      </c>
    </row>
    <row r="136" spans="13:61" ht="15">
      <c r="M136" s="130" t="s">
        <v>12676</v>
      </c>
      <c r="N136" s="131" t="s">
        <v>12677</v>
      </c>
      <c r="O136" s="128" t="s">
        <v>267</v>
      </c>
      <c r="P136" s="132" t="s">
        <v>9302</v>
      </c>
      <c r="Q136" s="347" t="s">
        <v>12201</v>
      </c>
      <c r="R136" s="128">
        <v>33</v>
      </c>
      <c r="S136" s="129">
        <v>3304</v>
      </c>
      <c r="T136" s="348" t="str">
        <f>IF(R136&lt;&gt;"",VLOOKUP(R136,'01_MASTER_KODE_WILAYAH'!H$1437:I$1470,2,FALSE),"")</f>
        <v>JAWA TENGAH</v>
      </c>
      <c r="U136" s="348" t="str">
        <f>IF(S136&lt;&gt;"",VLOOKUP(S136,'01_MASTER_KODE_WILAYAH'!D$5:F$1353,3,FALSE),"")</f>
        <v>BANJARNEGARA</v>
      </c>
      <c r="V136" s="349" t="str">
        <f t="shared" si="65"/>
        <v>1</v>
      </c>
      <c r="W136" s="145" t="e">
        <f t="shared" si="66"/>
        <v>#VALUE!</v>
      </c>
      <c r="X136" s="133" t="e">
        <f>COUNTIFS(A1_Individu_Data_Keadaan_SDMK!A$4:A$149931,M136,A1_Individu_Data_Keadaan_SDMK!R$4:R$149285,"01. Dokter")</f>
        <v>#VALUE!</v>
      </c>
      <c r="Y136" s="122">
        <f t="shared" si="67"/>
        <v>2</v>
      </c>
      <c r="Z136" s="134" t="e">
        <f t="shared" si="68"/>
        <v>#VALUE!</v>
      </c>
      <c r="AA136" s="134" t="e">
        <f t="shared" si="69"/>
        <v>#VALUE!</v>
      </c>
      <c r="AB136" s="133" t="e">
        <f>COUNTIFS(A1_Individu_Data_Keadaan_SDMK!A$4:A$149931,M136,A1_Individu_Data_Keadaan_SDMK!R$4:R$149285,"02. Dokter Gigi")</f>
        <v>#VALUE!</v>
      </c>
      <c r="AC136" s="122">
        <f t="shared" si="70"/>
        <v>1</v>
      </c>
      <c r="AD136" s="134" t="e">
        <f t="shared" si="71"/>
        <v>#VALUE!</v>
      </c>
      <c r="AE136" s="134" t="e">
        <f t="shared" si="72"/>
        <v>#VALUE!</v>
      </c>
      <c r="AF136" s="133" t="e">
        <f>COUNTIFS(A1_Individu_Data_Keadaan_SDMK!A$4:A$149931,M136,A1_Individu_Data_Keadaan_SDMK!Q$4:Q$149285,"03. KEPERAWATAN")</f>
        <v>#VALUE!</v>
      </c>
      <c r="AG136" s="135">
        <f t="shared" si="73"/>
        <v>8</v>
      </c>
      <c r="AH136" s="134" t="e">
        <f t="shared" si="74"/>
        <v>#VALUE!</v>
      </c>
      <c r="AI136" s="134" t="e">
        <f t="shared" si="75"/>
        <v>#VALUE!</v>
      </c>
      <c r="AJ136" s="133" t="e">
        <f>COUNTIFS(A1_Individu_Data_Keadaan_SDMK!A$4:A$149931,M136,A1_Individu_Data_Keadaan_SDMK!Q$4:Q$149285,"04. KEBIDANAN")</f>
        <v>#VALUE!</v>
      </c>
      <c r="AK136" s="135">
        <f t="shared" si="76"/>
        <v>7</v>
      </c>
      <c r="AL136" s="134" t="e">
        <f t="shared" si="77"/>
        <v>#VALUE!</v>
      </c>
      <c r="AM136" s="134" t="e">
        <f t="shared" si="78"/>
        <v>#VALUE!</v>
      </c>
      <c r="AN136" s="133" t="e">
        <f>COUNTIFS(A1_Individu_Data_Keadaan_SDMK!A$4:A$149931,M136,A1_Individu_Data_Keadaan_SDMK!Q$4:Q$149285,"05. KEFARMASIAN")</f>
        <v>#VALUE!</v>
      </c>
      <c r="AO136" s="135">
        <f t="shared" si="79"/>
        <v>1</v>
      </c>
      <c r="AP136" s="134" t="e">
        <f t="shared" si="80"/>
        <v>#VALUE!</v>
      </c>
      <c r="AQ136" s="134" t="e">
        <f t="shared" si="81"/>
        <v>#VALUE!</v>
      </c>
      <c r="AR136" s="133" t="e">
        <f>COUNTIFS(A1_Individu_Data_Keadaan_SDMK!A$4:A$149931,M136,A1_Individu_Data_Keadaan_SDMK!Q$4:Q$149285,"06. KESEHATAN MASYARAKAT")</f>
        <v>#VALUE!</v>
      </c>
      <c r="AS136" s="135">
        <f t="shared" si="82"/>
        <v>1</v>
      </c>
      <c r="AT136" s="134" t="e">
        <f t="shared" si="83"/>
        <v>#VALUE!</v>
      </c>
      <c r="AU136" s="134" t="e">
        <f t="shared" si="84"/>
        <v>#VALUE!</v>
      </c>
      <c r="AV136" s="133" t="e">
        <f>COUNTIFS(A1_Individu_Data_Keadaan_SDMK!A$4:A$149931,M136,A1_Individu_Data_Keadaan_SDMK!Q$4:Q$149285,"07. KESEHATAN LINGKUNGAN")</f>
        <v>#VALUE!</v>
      </c>
      <c r="AW136" s="135">
        <f t="shared" si="85"/>
        <v>1</v>
      </c>
      <c r="AX136" s="134" t="e">
        <f t="shared" si="86"/>
        <v>#VALUE!</v>
      </c>
      <c r="AY136" s="134" t="e">
        <f t="shared" si="87"/>
        <v>#VALUE!</v>
      </c>
      <c r="AZ136" s="133" t="e">
        <f>COUNTIFS(A1_Individu_Data_Keadaan_SDMK!A$4:A$149931,M136,A1_Individu_Data_Keadaan_SDMK!Q$4:Q$149285,"08. GIZI")</f>
        <v>#VALUE!</v>
      </c>
      <c r="BA136" s="135">
        <f t="shared" si="88"/>
        <v>2</v>
      </c>
      <c r="BB136" s="134" t="e">
        <f t="shared" si="89"/>
        <v>#VALUE!</v>
      </c>
      <c r="BC136" s="134" t="e">
        <f t="shared" si="90"/>
        <v>#VALUE!</v>
      </c>
      <c r="BD136" s="133" t="e">
        <f>COUNTIFS(A1_Individu_Data_Keadaan_SDMK!A$4:A$149931,M136,A1_Individu_Data_Keadaan_SDMK!R$4:R$149285,"03. Ahli Teknologi Laboratorium Medik")</f>
        <v>#VALUE!</v>
      </c>
      <c r="BE136" s="135">
        <f t="shared" si="91"/>
        <v>1</v>
      </c>
      <c r="BF136" s="134" t="e">
        <f t="shared" si="92"/>
        <v>#VALUE!</v>
      </c>
      <c r="BG136" s="134" t="e">
        <f t="shared" si="93"/>
        <v>#VALUE!</v>
      </c>
      <c r="BH136" s="139" t="e">
        <f t="shared" si="94"/>
        <v>#VALUE!</v>
      </c>
      <c r="BI136" s="139" t="e">
        <f t="shared" si="95"/>
        <v>#VALUE!</v>
      </c>
    </row>
    <row r="137" spans="13:61" ht="15">
      <c r="M137" s="130" t="s">
        <v>12678</v>
      </c>
      <c r="N137" s="131" t="s">
        <v>12679</v>
      </c>
      <c r="O137" s="128" t="s">
        <v>267</v>
      </c>
      <c r="P137" s="132" t="s">
        <v>9301</v>
      </c>
      <c r="Q137" s="347" t="s">
        <v>12201</v>
      </c>
      <c r="R137" s="128">
        <v>33</v>
      </c>
      <c r="S137" s="129">
        <v>3304</v>
      </c>
      <c r="T137" s="348" t="str">
        <f>IF(R137&lt;&gt;"",VLOOKUP(R137,'01_MASTER_KODE_WILAYAH'!H$1437:I$1470,2,FALSE),"")</f>
        <v>JAWA TENGAH</v>
      </c>
      <c r="U137" s="348" t="str">
        <f>IF(S137&lt;&gt;"",VLOOKUP(S137,'01_MASTER_KODE_WILAYAH'!D$5:F$1353,3,FALSE),"")</f>
        <v>BANJARNEGARA</v>
      </c>
      <c r="V137" s="349" t="str">
        <f t="shared" si="65"/>
        <v>2</v>
      </c>
      <c r="W137" s="145" t="e">
        <f t="shared" si="66"/>
        <v>#VALUE!</v>
      </c>
      <c r="X137" s="133" t="e">
        <f>COUNTIFS(A1_Individu_Data_Keadaan_SDMK!A$4:A$149931,M137,A1_Individu_Data_Keadaan_SDMK!R$4:R$149285,"01. Dokter")</f>
        <v>#VALUE!</v>
      </c>
      <c r="Y137" s="122">
        <f t="shared" si="67"/>
        <v>1</v>
      </c>
      <c r="Z137" s="134" t="e">
        <f t="shared" si="68"/>
        <v>#VALUE!</v>
      </c>
      <c r="AA137" s="134" t="e">
        <f t="shared" si="69"/>
        <v>#VALUE!</v>
      </c>
      <c r="AB137" s="133" t="e">
        <f>COUNTIFS(A1_Individu_Data_Keadaan_SDMK!A$4:A$149931,M137,A1_Individu_Data_Keadaan_SDMK!R$4:R$149285,"02. Dokter Gigi")</f>
        <v>#VALUE!</v>
      </c>
      <c r="AC137" s="122">
        <f t="shared" si="70"/>
        <v>1</v>
      </c>
      <c r="AD137" s="134" t="e">
        <f t="shared" si="71"/>
        <v>#VALUE!</v>
      </c>
      <c r="AE137" s="134" t="e">
        <f t="shared" si="72"/>
        <v>#VALUE!</v>
      </c>
      <c r="AF137" s="133" t="e">
        <f>COUNTIFS(A1_Individu_Data_Keadaan_SDMK!A$4:A$149931,M137,A1_Individu_Data_Keadaan_SDMK!Q$4:Q$149285,"03. KEPERAWATAN")</f>
        <v>#VALUE!</v>
      </c>
      <c r="AG137" s="135">
        <f t="shared" si="73"/>
        <v>5</v>
      </c>
      <c r="AH137" s="134" t="e">
        <f t="shared" si="74"/>
        <v>#VALUE!</v>
      </c>
      <c r="AI137" s="134" t="e">
        <f t="shared" si="75"/>
        <v>#VALUE!</v>
      </c>
      <c r="AJ137" s="133" t="e">
        <f>COUNTIFS(A1_Individu_Data_Keadaan_SDMK!A$4:A$149931,M137,A1_Individu_Data_Keadaan_SDMK!Q$4:Q$149285,"04. KEBIDANAN")</f>
        <v>#VALUE!</v>
      </c>
      <c r="AK137" s="135">
        <f t="shared" si="76"/>
        <v>4</v>
      </c>
      <c r="AL137" s="134" t="e">
        <f t="shared" si="77"/>
        <v>#VALUE!</v>
      </c>
      <c r="AM137" s="134" t="e">
        <f t="shared" si="78"/>
        <v>#VALUE!</v>
      </c>
      <c r="AN137" s="133" t="e">
        <f>COUNTIFS(A1_Individu_Data_Keadaan_SDMK!A$4:A$149931,M137,A1_Individu_Data_Keadaan_SDMK!Q$4:Q$149285,"05. KEFARMASIAN")</f>
        <v>#VALUE!</v>
      </c>
      <c r="AO137" s="135">
        <f t="shared" si="79"/>
        <v>1</v>
      </c>
      <c r="AP137" s="134" t="e">
        <f t="shared" si="80"/>
        <v>#VALUE!</v>
      </c>
      <c r="AQ137" s="134" t="e">
        <f t="shared" si="81"/>
        <v>#VALUE!</v>
      </c>
      <c r="AR137" s="133" t="e">
        <f>COUNTIFS(A1_Individu_Data_Keadaan_SDMK!A$4:A$149931,M137,A1_Individu_Data_Keadaan_SDMK!Q$4:Q$149285,"06. KESEHATAN MASYARAKAT")</f>
        <v>#VALUE!</v>
      </c>
      <c r="AS137" s="135">
        <f t="shared" si="82"/>
        <v>1</v>
      </c>
      <c r="AT137" s="134" t="e">
        <f t="shared" si="83"/>
        <v>#VALUE!</v>
      </c>
      <c r="AU137" s="134" t="e">
        <f t="shared" si="84"/>
        <v>#VALUE!</v>
      </c>
      <c r="AV137" s="133" t="e">
        <f>COUNTIFS(A1_Individu_Data_Keadaan_SDMK!A$4:A$149931,M137,A1_Individu_Data_Keadaan_SDMK!Q$4:Q$149285,"07. KESEHATAN LINGKUNGAN")</f>
        <v>#VALUE!</v>
      </c>
      <c r="AW137" s="135">
        <f t="shared" si="85"/>
        <v>1</v>
      </c>
      <c r="AX137" s="134" t="e">
        <f t="shared" si="86"/>
        <v>#VALUE!</v>
      </c>
      <c r="AY137" s="134" t="e">
        <f t="shared" si="87"/>
        <v>#VALUE!</v>
      </c>
      <c r="AZ137" s="133" t="e">
        <f>COUNTIFS(A1_Individu_Data_Keadaan_SDMK!A$4:A$149931,M137,A1_Individu_Data_Keadaan_SDMK!Q$4:Q$149285,"08. GIZI")</f>
        <v>#VALUE!</v>
      </c>
      <c r="BA137" s="135">
        <f t="shared" si="88"/>
        <v>1</v>
      </c>
      <c r="BB137" s="134" t="e">
        <f t="shared" si="89"/>
        <v>#VALUE!</v>
      </c>
      <c r="BC137" s="134" t="e">
        <f t="shared" si="90"/>
        <v>#VALUE!</v>
      </c>
      <c r="BD137" s="133" t="e">
        <f>COUNTIFS(A1_Individu_Data_Keadaan_SDMK!A$4:A$149931,M137,A1_Individu_Data_Keadaan_SDMK!R$4:R$149285,"03. Ahli Teknologi Laboratorium Medik")</f>
        <v>#VALUE!</v>
      </c>
      <c r="BE137" s="135">
        <f t="shared" si="91"/>
        <v>1</v>
      </c>
      <c r="BF137" s="134" t="e">
        <f t="shared" si="92"/>
        <v>#VALUE!</v>
      </c>
      <c r="BG137" s="134" t="e">
        <f t="shared" si="93"/>
        <v>#VALUE!</v>
      </c>
      <c r="BH137" s="139" t="e">
        <f t="shared" si="94"/>
        <v>#VALUE!</v>
      </c>
      <c r="BI137" s="139" t="e">
        <f t="shared" si="95"/>
        <v>#VALUE!</v>
      </c>
    </row>
    <row r="138" spans="13:61" ht="15">
      <c r="M138" s="130" t="s">
        <v>12680</v>
      </c>
      <c r="N138" s="131" t="s">
        <v>12681</v>
      </c>
      <c r="O138" s="128" t="s">
        <v>267</v>
      </c>
      <c r="P138" s="132" t="s">
        <v>9301</v>
      </c>
      <c r="Q138" s="347" t="s">
        <v>12201</v>
      </c>
      <c r="R138" s="128">
        <v>33</v>
      </c>
      <c r="S138" s="129">
        <v>3304</v>
      </c>
      <c r="T138" s="348" t="str">
        <f>IF(R138&lt;&gt;"",VLOOKUP(R138,'01_MASTER_KODE_WILAYAH'!H$1437:I$1470,2,FALSE),"")</f>
        <v>JAWA TENGAH</v>
      </c>
      <c r="U138" s="348" t="str">
        <f>IF(S138&lt;&gt;"",VLOOKUP(S138,'01_MASTER_KODE_WILAYAH'!D$5:F$1353,3,FALSE),"")</f>
        <v>BANJARNEGARA</v>
      </c>
      <c r="V138" s="349" t="str">
        <f t="shared" si="65"/>
        <v>2</v>
      </c>
      <c r="W138" s="145" t="e">
        <f t="shared" si="66"/>
        <v>#VALUE!</v>
      </c>
      <c r="X138" s="133" t="e">
        <f>COUNTIFS(A1_Individu_Data_Keadaan_SDMK!A$4:A$149931,M138,A1_Individu_Data_Keadaan_SDMK!R$4:R$149285,"01. Dokter")</f>
        <v>#VALUE!</v>
      </c>
      <c r="Y138" s="122">
        <f t="shared" si="67"/>
        <v>1</v>
      </c>
      <c r="Z138" s="134" t="e">
        <f t="shared" si="68"/>
        <v>#VALUE!</v>
      </c>
      <c r="AA138" s="134" t="e">
        <f t="shared" si="69"/>
        <v>#VALUE!</v>
      </c>
      <c r="AB138" s="133" t="e">
        <f>COUNTIFS(A1_Individu_Data_Keadaan_SDMK!A$4:A$149931,M138,A1_Individu_Data_Keadaan_SDMK!R$4:R$149285,"02. Dokter Gigi")</f>
        <v>#VALUE!</v>
      </c>
      <c r="AC138" s="122">
        <f t="shared" si="70"/>
        <v>1</v>
      </c>
      <c r="AD138" s="134" t="e">
        <f t="shared" si="71"/>
        <v>#VALUE!</v>
      </c>
      <c r="AE138" s="134" t="e">
        <f t="shared" si="72"/>
        <v>#VALUE!</v>
      </c>
      <c r="AF138" s="133" t="e">
        <f>COUNTIFS(A1_Individu_Data_Keadaan_SDMK!A$4:A$149931,M138,A1_Individu_Data_Keadaan_SDMK!Q$4:Q$149285,"03. KEPERAWATAN")</f>
        <v>#VALUE!</v>
      </c>
      <c r="AG138" s="135">
        <f t="shared" si="73"/>
        <v>5</v>
      </c>
      <c r="AH138" s="134" t="e">
        <f t="shared" si="74"/>
        <v>#VALUE!</v>
      </c>
      <c r="AI138" s="134" t="e">
        <f t="shared" si="75"/>
        <v>#VALUE!</v>
      </c>
      <c r="AJ138" s="133" t="e">
        <f>COUNTIFS(A1_Individu_Data_Keadaan_SDMK!A$4:A$149931,M138,A1_Individu_Data_Keadaan_SDMK!Q$4:Q$149285,"04. KEBIDANAN")</f>
        <v>#VALUE!</v>
      </c>
      <c r="AK138" s="135">
        <f t="shared" si="76"/>
        <v>4</v>
      </c>
      <c r="AL138" s="134" t="e">
        <f t="shared" si="77"/>
        <v>#VALUE!</v>
      </c>
      <c r="AM138" s="134" t="e">
        <f t="shared" si="78"/>
        <v>#VALUE!</v>
      </c>
      <c r="AN138" s="133" t="e">
        <f>COUNTIFS(A1_Individu_Data_Keadaan_SDMK!A$4:A$149931,M138,A1_Individu_Data_Keadaan_SDMK!Q$4:Q$149285,"05. KEFARMASIAN")</f>
        <v>#VALUE!</v>
      </c>
      <c r="AO138" s="135">
        <f t="shared" si="79"/>
        <v>1</v>
      </c>
      <c r="AP138" s="134" t="e">
        <f t="shared" si="80"/>
        <v>#VALUE!</v>
      </c>
      <c r="AQ138" s="134" t="e">
        <f t="shared" si="81"/>
        <v>#VALUE!</v>
      </c>
      <c r="AR138" s="133" t="e">
        <f>COUNTIFS(A1_Individu_Data_Keadaan_SDMK!A$4:A$149931,M138,A1_Individu_Data_Keadaan_SDMK!Q$4:Q$149285,"06. KESEHATAN MASYARAKAT")</f>
        <v>#VALUE!</v>
      </c>
      <c r="AS138" s="135">
        <f t="shared" si="82"/>
        <v>1</v>
      </c>
      <c r="AT138" s="134" t="e">
        <f t="shared" si="83"/>
        <v>#VALUE!</v>
      </c>
      <c r="AU138" s="134" t="e">
        <f t="shared" si="84"/>
        <v>#VALUE!</v>
      </c>
      <c r="AV138" s="133" t="e">
        <f>COUNTIFS(A1_Individu_Data_Keadaan_SDMK!A$4:A$149931,M138,A1_Individu_Data_Keadaan_SDMK!Q$4:Q$149285,"07. KESEHATAN LINGKUNGAN")</f>
        <v>#VALUE!</v>
      </c>
      <c r="AW138" s="135">
        <f t="shared" si="85"/>
        <v>1</v>
      </c>
      <c r="AX138" s="134" t="e">
        <f t="shared" si="86"/>
        <v>#VALUE!</v>
      </c>
      <c r="AY138" s="134" t="e">
        <f t="shared" si="87"/>
        <v>#VALUE!</v>
      </c>
      <c r="AZ138" s="133" t="e">
        <f>COUNTIFS(A1_Individu_Data_Keadaan_SDMK!A$4:A$149931,M138,A1_Individu_Data_Keadaan_SDMK!Q$4:Q$149285,"08. GIZI")</f>
        <v>#VALUE!</v>
      </c>
      <c r="BA138" s="135">
        <f t="shared" si="88"/>
        <v>1</v>
      </c>
      <c r="BB138" s="134" t="e">
        <f t="shared" si="89"/>
        <v>#VALUE!</v>
      </c>
      <c r="BC138" s="134" t="e">
        <f t="shared" si="90"/>
        <v>#VALUE!</v>
      </c>
      <c r="BD138" s="133" t="e">
        <f>COUNTIFS(A1_Individu_Data_Keadaan_SDMK!A$4:A$149931,M138,A1_Individu_Data_Keadaan_SDMK!R$4:R$149285,"03. Ahli Teknologi Laboratorium Medik")</f>
        <v>#VALUE!</v>
      </c>
      <c r="BE138" s="135">
        <f t="shared" si="91"/>
        <v>1</v>
      </c>
      <c r="BF138" s="134" t="e">
        <f t="shared" si="92"/>
        <v>#VALUE!</v>
      </c>
      <c r="BG138" s="134" t="e">
        <f t="shared" si="93"/>
        <v>#VALUE!</v>
      </c>
      <c r="BH138" s="139" t="e">
        <f t="shared" si="94"/>
        <v>#VALUE!</v>
      </c>
      <c r="BI138" s="139" t="e">
        <f t="shared" si="95"/>
        <v>#VALUE!</v>
      </c>
    </row>
    <row r="139" spans="13:61" ht="15">
      <c r="M139" s="130" t="s">
        <v>12682</v>
      </c>
      <c r="N139" s="131" t="s">
        <v>12683</v>
      </c>
      <c r="O139" s="128" t="s">
        <v>267</v>
      </c>
      <c r="P139" s="132" t="s">
        <v>9301</v>
      </c>
      <c r="Q139" s="347" t="s">
        <v>12201</v>
      </c>
      <c r="R139" s="128">
        <v>33</v>
      </c>
      <c r="S139" s="129">
        <v>3304</v>
      </c>
      <c r="T139" s="348" t="str">
        <f>IF(R139&lt;&gt;"",VLOOKUP(R139,'01_MASTER_KODE_WILAYAH'!H$1437:I$1470,2,FALSE),"")</f>
        <v>JAWA TENGAH</v>
      </c>
      <c r="U139" s="348" t="str">
        <f>IF(S139&lt;&gt;"",VLOOKUP(S139,'01_MASTER_KODE_WILAYAH'!D$5:F$1353,3,FALSE),"")</f>
        <v>BANJARNEGARA</v>
      </c>
      <c r="V139" s="349" t="str">
        <f t="shared" si="65"/>
        <v>2</v>
      </c>
      <c r="W139" s="145" t="e">
        <f t="shared" si="66"/>
        <v>#VALUE!</v>
      </c>
      <c r="X139" s="133" t="e">
        <f>COUNTIFS(A1_Individu_Data_Keadaan_SDMK!A$4:A$149931,M139,A1_Individu_Data_Keadaan_SDMK!R$4:R$149285,"01. Dokter")</f>
        <v>#VALUE!</v>
      </c>
      <c r="Y139" s="122">
        <f t="shared" si="67"/>
        <v>1</v>
      </c>
      <c r="Z139" s="134" t="e">
        <f t="shared" si="68"/>
        <v>#VALUE!</v>
      </c>
      <c r="AA139" s="134" t="e">
        <f t="shared" si="69"/>
        <v>#VALUE!</v>
      </c>
      <c r="AB139" s="133" t="e">
        <f>COUNTIFS(A1_Individu_Data_Keadaan_SDMK!A$4:A$149931,M139,A1_Individu_Data_Keadaan_SDMK!R$4:R$149285,"02. Dokter Gigi")</f>
        <v>#VALUE!</v>
      </c>
      <c r="AC139" s="122">
        <f t="shared" si="70"/>
        <v>1</v>
      </c>
      <c r="AD139" s="134" t="e">
        <f t="shared" si="71"/>
        <v>#VALUE!</v>
      </c>
      <c r="AE139" s="134" t="e">
        <f t="shared" si="72"/>
        <v>#VALUE!</v>
      </c>
      <c r="AF139" s="133" t="e">
        <f>COUNTIFS(A1_Individu_Data_Keadaan_SDMK!A$4:A$149931,M139,A1_Individu_Data_Keadaan_SDMK!Q$4:Q$149285,"03. KEPERAWATAN")</f>
        <v>#VALUE!</v>
      </c>
      <c r="AG139" s="135">
        <f t="shared" si="73"/>
        <v>5</v>
      </c>
      <c r="AH139" s="134" t="e">
        <f t="shared" si="74"/>
        <v>#VALUE!</v>
      </c>
      <c r="AI139" s="134" t="e">
        <f t="shared" si="75"/>
        <v>#VALUE!</v>
      </c>
      <c r="AJ139" s="133" t="e">
        <f>COUNTIFS(A1_Individu_Data_Keadaan_SDMK!A$4:A$149931,M139,A1_Individu_Data_Keadaan_SDMK!Q$4:Q$149285,"04. KEBIDANAN")</f>
        <v>#VALUE!</v>
      </c>
      <c r="AK139" s="135">
        <f t="shared" si="76"/>
        <v>4</v>
      </c>
      <c r="AL139" s="134" t="e">
        <f t="shared" si="77"/>
        <v>#VALUE!</v>
      </c>
      <c r="AM139" s="134" t="e">
        <f t="shared" si="78"/>
        <v>#VALUE!</v>
      </c>
      <c r="AN139" s="133" t="e">
        <f>COUNTIFS(A1_Individu_Data_Keadaan_SDMK!A$4:A$149931,M139,A1_Individu_Data_Keadaan_SDMK!Q$4:Q$149285,"05. KEFARMASIAN")</f>
        <v>#VALUE!</v>
      </c>
      <c r="AO139" s="135">
        <f t="shared" si="79"/>
        <v>1</v>
      </c>
      <c r="AP139" s="134" t="e">
        <f t="shared" si="80"/>
        <v>#VALUE!</v>
      </c>
      <c r="AQ139" s="134" t="e">
        <f t="shared" si="81"/>
        <v>#VALUE!</v>
      </c>
      <c r="AR139" s="133" t="e">
        <f>COUNTIFS(A1_Individu_Data_Keadaan_SDMK!A$4:A$149931,M139,A1_Individu_Data_Keadaan_SDMK!Q$4:Q$149285,"06. KESEHATAN MASYARAKAT")</f>
        <v>#VALUE!</v>
      </c>
      <c r="AS139" s="135">
        <f t="shared" si="82"/>
        <v>1</v>
      </c>
      <c r="AT139" s="134" t="e">
        <f t="shared" si="83"/>
        <v>#VALUE!</v>
      </c>
      <c r="AU139" s="134" t="e">
        <f t="shared" si="84"/>
        <v>#VALUE!</v>
      </c>
      <c r="AV139" s="133" t="e">
        <f>COUNTIFS(A1_Individu_Data_Keadaan_SDMK!A$4:A$149931,M139,A1_Individu_Data_Keadaan_SDMK!Q$4:Q$149285,"07. KESEHATAN LINGKUNGAN")</f>
        <v>#VALUE!</v>
      </c>
      <c r="AW139" s="135">
        <f t="shared" si="85"/>
        <v>1</v>
      </c>
      <c r="AX139" s="134" t="e">
        <f t="shared" si="86"/>
        <v>#VALUE!</v>
      </c>
      <c r="AY139" s="134" t="e">
        <f t="shared" si="87"/>
        <v>#VALUE!</v>
      </c>
      <c r="AZ139" s="133" t="e">
        <f>COUNTIFS(A1_Individu_Data_Keadaan_SDMK!A$4:A$149931,M139,A1_Individu_Data_Keadaan_SDMK!Q$4:Q$149285,"08. GIZI")</f>
        <v>#VALUE!</v>
      </c>
      <c r="BA139" s="135">
        <f t="shared" si="88"/>
        <v>1</v>
      </c>
      <c r="BB139" s="134" t="e">
        <f t="shared" si="89"/>
        <v>#VALUE!</v>
      </c>
      <c r="BC139" s="134" t="e">
        <f t="shared" si="90"/>
        <v>#VALUE!</v>
      </c>
      <c r="BD139" s="133" t="e">
        <f>COUNTIFS(A1_Individu_Data_Keadaan_SDMK!A$4:A$149931,M139,A1_Individu_Data_Keadaan_SDMK!R$4:R$149285,"03. Ahli Teknologi Laboratorium Medik")</f>
        <v>#VALUE!</v>
      </c>
      <c r="BE139" s="135">
        <f t="shared" si="91"/>
        <v>1</v>
      </c>
      <c r="BF139" s="134" t="e">
        <f t="shared" si="92"/>
        <v>#VALUE!</v>
      </c>
      <c r="BG139" s="134" t="e">
        <f t="shared" si="93"/>
        <v>#VALUE!</v>
      </c>
      <c r="BH139" s="139" t="e">
        <f t="shared" si="94"/>
        <v>#VALUE!</v>
      </c>
      <c r="BI139" s="139" t="e">
        <f t="shared" si="95"/>
        <v>#VALUE!</v>
      </c>
    </row>
    <row r="140" spans="13:61" ht="15">
      <c r="M140" s="130" t="s">
        <v>12684</v>
      </c>
      <c r="N140" s="131" t="s">
        <v>12685</v>
      </c>
      <c r="O140" s="128" t="s">
        <v>267</v>
      </c>
      <c r="P140" s="132" t="s">
        <v>9302</v>
      </c>
      <c r="Q140" s="347" t="s">
        <v>12201</v>
      </c>
      <c r="R140" s="128">
        <v>33</v>
      </c>
      <c r="S140" s="129">
        <v>3304</v>
      </c>
      <c r="T140" s="348" t="str">
        <f>IF(R140&lt;&gt;"",VLOOKUP(R140,'01_MASTER_KODE_WILAYAH'!H$1437:I$1470,2,FALSE),"")</f>
        <v>JAWA TENGAH</v>
      </c>
      <c r="U140" s="348" t="str">
        <f>IF(S140&lt;&gt;"",VLOOKUP(S140,'01_MASTER_KODE_WILAYAH'!D$5:F$1353,3,FALSE),"")</f>
        <v>BANJARNEGARA</v>
      </c>
      <c r="V140" s="349" t="str">
        <f t="shared" si="65"/>
        <v>1</v>
      </c>
      <c r="W140" s="145" t="e">
        <f t="shared" si="66"/>
        <v>#VALUE!</v>
      </c>
      <c r="X140" s="133" t="e">
        <f>COUNTIFS(A1_Individu_Data_Keadaan_SDMK!A$4:A$149931,M140,A1_Individu_Data_Keadaan_SDMK!R$4:R$149285,"01. Dokter")</f>
        <v>#VALUE!</v>
      </c>
      <c r="Y140" s="122">
        <f t="shared" si="67"/>
        <v>2</v>
      </c>
      <c r="Z140" s="134" t="e">
        <f t="shared" si="68"/>
        <v>#VALUE!</v>
      </c>
      <c r="AA140" s="134" t="e">
        <f t="shared" si="69"/>
        <v>#VALUE!</v>
      </c>
      <c r="AB140" s="133" t="e">
        <f>COUNTIFS(A1_Individu_Data_Keadaan_SDMK!A$4:A$149931,M140,A1_Individu_Data_Keadaan_SDMK!R$4:R$149285,"02. Dokter Gigi")</f>
        <v>#VALUE!</v>
      </c>
      <c r="AC140" s="122">
        <f t="shared" si="70"/>
        <v>1</v>
      </c>
      <c r="AD140" s="134" t="e">
        <f t="shared" si="71"/>
        <v>#VALUE!</v>
      </c>
      <c r="AE140" s="134" t="e">
        <f t="shared" si="72"/>
        <v>#VALUE!</v>
      </c>
      <c r="AF140" s="133" t="e">
        <f>COUNTIFS(A1_Individu_Data_Keadaan_SDMK!A$4:A$149931,M140,A1_Individu_Data_Keadaan_SDMK!Q$4:Q$149285,"03. KEPERAWATAN")</f>
        <v>#VALUE!</v>
      </c>
      <c r="AG140" s="135">
        <f t="shared" si="73"/>
        <v>8</v>
      </c>
      <c r="AH140" s="134" t="e">
        <f t="shared" si="74"/>
        <v>#VALUE!</v>
      </c>
      <c r="AI140" s="134" t="e">
        <f t="shared" si="75"/>
        <v>#VALUE!</v>
      </c>
      <c r="AJ140" s="133" t="e">
        <f>COUNTIFS(A1_Individu_Data_Keadaan_SDMK!A$4:A$149931,M140,A1_Individu_Data_Keadaan_SDMK!Q$4:Q$149285,"04. KEBIDANAN")</f>
        <v>#VALUE!</v>
      </c>
      <c r="AK140" s="135">
        <f t="shared" si="76"/>
        <v>7</v>
      </c>
      <c r="AL140" s="134" t="e">
        <f t="shared" si="77"/>
        <v>#VALUE!</v>
      </c>
      <c r="AM140" s="134" t="e">
        <f t="shared" si="78"/>
        <v>#VALUE!</v>
      </c>
      <c r="AN140" s="133" t="e">
        <f>COUNTIFS(A1_Individu_Data_Keadaan_SDMK!A$4:A$149931,M140,A1_Individu_Data_Keadaan_SDMK!Q$4:Q$149285,"05. KEFARMASIAN")</f>
        <v>#VALUE!</v>
      </c>
      <c r="AO140" s="135">
        <f t="shared" si="79"/>
        <v>1</v>
      </c>
      <c r="AP140" s="134" t="e">
        <f t="shared" si="80"/>
        <v>#VALUE!</v>
      </c>
      <c r="AQ140" s="134" t="e">
        <f t="shared" si="81"/>
        <v>#VALUE!</v>
      </c>
      <c r="AR140" s="133" t="e">
        <f>COUNTIFS(A1_Individu_Data_Keadaan_SDMK!A$4:A$149931,M140,A1_Individu_Data_Keadaan_SDMK!Q$4:Q$149285,"06. KESEHATAN MASYARAKAT")</f>
        <v>#VALUE!</v>
      </c>
      <c r="AS140" s="135">
        <f t="shared" si="82"/>
        <v>1</v>
      </c>
      <c r="AT140" s="134" t="e">
        <f t="shared" si="83"/>
        <v>#VALUE!</v>
      </c>
      <c r="AU140" s="134" t="e">
        <f t="shared" si="84"/>
        <v>#VALUE!</v>
      </c>
      <c r="AV140" s="133" t="e">
        <f>COUNTIFS(A1_Individu_Data_Keadaan_SDMK!A$4:A$149931,M140,A1_Individu_Data_Keadaan_SDMK!Q$4:Q$149285,"07. KESEHATAN LINGKUNGAN")</f>
        <v>#VALUE!</v>
      </c>
      <c r="AW140" s="135">
        <f t="shared" si="85"/>
        <v>1</v>
      </c>
      <c r="AX140" s="134" t="e">
        <f t="shared" si="86"/>
        <v>#VALUE!</v>
      </c>
      <c r="AY140" s="134" t="e">
        <f t="shared" si="87"/>
        <v>#VALUE!</v>
      </c>
      <c r="AZ140" s="133" t="e">
        <f>COUNTIFS(A1_Individu_Data_Keadaan_SDMK!A$4:A$149931,M140,A1_Individu_Data_Keadaan_SDMK!Q$4:Q$149285,"08. GIZI")</f>
        <v>#VALUE!</v>
      </c>
      <c r="BA140" s="135">
        <f t="shared" si="88"/>
        <v>2</v>
      </c>
      <c r="BB140" s="134" t="e">
        <f t="shared" si="89"/>
        <v>#VALUE!</v>
      </c>
      <c r="BC140" s="134" t="e">
        <f t="shared" si="90"/>
        <v>#VALUE!</v>
      </c>
      <c r="BD140" s="133" t="e">
        <f>COUNTIFS(A1_Individu_Data_Keadaan_SDMK!A$4:A$149931,M140,A1_Individu_Data_Keadaan_SDMK!R$4:R$149285,"03. Ahli Teknologi Laboratorium Medik")</f>
        <v>#VALUE!</v>
      </c>
      <c r="BE140" s="135">
        <f t="shared" si="91"/>
        <v>1</v>
      </c>
      <c r="BF140" s="134" t="e">
        <f t="shared" si="92"/>
        <v>#VALUE!</v>
      </c>
      <c r="BG140" s="134" t="e">
        <f t="shared" si="93"/>
        <v>#VALUE!</v>
      </c>
      <c r="BH140" s="139" t="e">
        <f t="shared" si="94"/>
        <v>#VALUE!</v>
      </c>
      <c r="BI140" s="139" t="e">
        <f t="shared" si="95"/>
        <v>#VALUE!</v>
      </c>
    </row>
    <row r="141" spans="13:61" ht="15">
      <c r="M141" s="130" t="s">
        <v>12686</v>
      </c>
      <c r="N141" s="131" t="s">
        <v>12687</v>
      </c>
      <c r="O141" s="128" t="s">
        <v>267</v>
      </c>
      <c r="P141" s="132" t="s">
        <v>9301</v>
      </c>
      <c r="Q141" s="347" t="s">
        <v>12201</v>
      </c>
      <c r="R141" s="128">
        <v>33</v>
      </c>
      <c r="S141" s="129">
        <v>3304</v>
      </c>
      <c r="T141" s="348" t="str">
        <f>IF(R141&lt;&gt;"",VLOOKUP(R141,'01_MASTER_KODE_WILAYAH'!H$1437:I$1470,2,FALSE),"")</f>
        <v>JAWA TENGAH</v>
      </c>
      <c r="U141" s="348" t="str">
        <f>IF(S141&lt;&gt;"",VLOOKUP(S141,'01_MASTER_KODE_WILAYAH'!D$5:F$1353,3,FALSE),"")</f>
        <v>BANJARNEGARA</v>
      </c>
      <c r="V141" s="349" t="str">
        <f t="shared" si="65"/>
        <v>2</v>
      </c>
      <c r="W141" s="145" t="e">
        <f t="shared" si="66"/>
        <v>#VALUE!</v>
      </c>
      <c r="X141" s="133" t="e">
        <f>COUNTIFS(A1_Individu_Data_Keadaan_SDMK!A$4:A$149931,M141,A1_Individu_Data_Keadaan_SDMK!R$4:R$149285,"01. Dokter")</f>
        <v>#VALUE!</v>
      </c>
      <c r="Y141" s="122">
        <f t="shared" si="67"/>
        <v>1</v>
      </c>
      <c r="Z141" s="134" t="e">
        <f t="shared" si="68"/>
        <v>#VALUE!</v>
      </c>
      <c r="AA141" s="134" t="e">
        <f t="shared" si="69"/>
        <v>#VALUE!</v>
      </c>
      <c r="AB141" s="133" t="e">
        <f>COUNTIFS(A1_Individu_Data_Keadaan_SDMK!A$4:A$149931,M141,A1_Individu_Data_Keadaan_SDMK!R$4:R$149285,"02. Dokter Gigi")</f>
        <v>#VALUE!</v>
      </c>
      <c r="AC141" s="122">
        <f t="shared" si="70"/>
        <v>1</v>
      </c>
      <c r="AD141" s="134" t="e">
        <f t="shared" si="71"/>
        <v>#VALUE!</v>
      </c>
      <c r="AE141" s="134" t="e">
        <f t="shared" si="72"/>
        <v>#VALUE!</v>
      </c>
      <c r="AF141" s="133" t="e">
        <f>COUNTIFS(A1_Individu_Data_Keadaan_SDMK!A$4:A$149931,M141,A1_Individu_Data_Keadaan_SDMK!Q$4:Q$149285,"03. KEPERAWATAN")</f>
        <v>#VALUE!</v>
      </c>
      <c r="AG141" s="135">
        <f t="shared" si="73"/>
        <v>5</v>
      </c>
      <c r="AH141" s="134" t="e">
        <f t="shared" si="74"/>
        <v>#VALUE!</v>
      </c>
      <c r="AI141" s="134" t="e">
        <f t="shared" si="75"/>
        <v>#VALUE!</v>
      </c>
      <c r="AJ141" s="133" t="e">
        <f>COUNTIFS(A1_Individu_Data_Keadaan_SDMK!A$4:A$149931,M141,A1_Individu_Data_Keadaan_SDMK!Q$4:Q$149285,"04. KEBIDANAN")</f>
        <v>#VALUE!</v>
      </c>
      <c r="AK141" s="135">
        <f t="shared" si="76"/>
        <v>4</v>
      </c>
      <c r="AL141" s="134" t="e">
        <f t="shared" si="77"/>
        <v>#VALUE!</v>
      </c>
      <c r="AM141" s="134" t="e">
        <f t="shared" si="78"/>
        <v>#VALUE!</v>
      </c>
      <c r="AN141" s="133" t="e">
        <f>COUNTIFS(A1_Individu_Data_Keadaan_SDMK!A$4:A$149931,M141,A1_Individu_Data_Keadaan_SDMK!Q$4:Q$149285,"05. KEFARMASIAN")</f>
        <v>#VALUE!</v>
      </c>
      <c r="AO141" s="135">
        <f t="shared" si="79"/>
        <v>1</v>
      </c>
      <c r="AP141" s="134" t="e">
        <f t="shared" si="80"/>
        <v>#VALUE!</v>
      </c>
      <c r="AQ141" s="134" t="e">
        <f t="shared" si="81"/>
        <v>#VALUE!</v>
      </c>
      <c r="AR141" s="133" t="e">
        <f>COUNTIFS(A1_Individu_Data_Keadaan_SDMK!A$4:A$149931,M141,A1_Individu_Data_Keadaan_SDMK!Q$4:Q$149285,"06. KESEHATAN MASYARAKAT")</f>
        <v>#VALUE!</v>
      </c>
      <c r="AS141" s="135">
        <f t="shared" si="82"/>
        <v>1</v>
      </c>
      <c r="AT141" s="134" t="e">
        <f t="shared" si="83"/>
        <v>#VALUE!</v>
      </c>
      <c r="AU141" s="134" t="e">
        <f t="shared" si="84"/>
        <v>#VALUE!</v>
      </c>
      <c r="AV141" s="133" t="e">
        <f>COUNTIFS(A1_Individu_Data_Keadaan_SDMK!A$4:A$149931,M141,A1_Individu_Data_Keadaan_SDMK!Q$4:Q$149285,"07. KESEHATAN LINGKUNGAN")</f>
        <v>#VALUE!</v>
      </c>
      <c r="AW141" s="135">
        <f t="shared" si="85"/>
        <v>1</v>
      </c>
      <c r="AX141" s="134" t="e">
        <f t="shared" si="86"/>
        <v>#VALUE!</v>
      </c>
      <c r="AY141" s="134" t="e">
        <f t="shared" si="87"/>
        <v>#VALUE!</v>
      </c>
      <c r="AZ141" s="133" t="e">
        <f>COUNTIFS(A1_Individu_Data_Keadaan_SDMK!A$4:A$149931,M141,A1_Individu_Data_Keadaan_SDMK!Q$4:Q$149285,"08. GIZI")</f>
        <v>#VALUE!</v>
      </c>
      <c r="BA141" s="135">
        <f t="shared" si="88"/>
        <v>1</v>
      </c>
      <c r="BB141" s="134" t="e">
        <f t="shared" si="89"/>
        <v>#VALUE!</v>
      </c>
      <c r="BC141" s="134" t="e">
        <f t="shared" si="90"/>
        <v>#VALUE!</v>
      </c>
      <c r="BD141" s="133" t="e">
        <f>COUNTIFS(A1_Individu_Data_Keadaan_SDMK!A$4:A$149931,M141,A1_Individu_Data_Keadaan_SDMK!R$4:R$149285,"03. Ahli Teknologi Laboratorium Medik")</f>
        <v>#VALUE!</v>
      </c>
      <c r="BE141" s="135">
        <f t="shared" si="91"/>
        <v>1</v>
      </c>
      <c r="BF141" s="134" t="e">
        <f t="shared" si="92"/>
        <v>#VALUE!</v>
      </c>
      <c r="BG141" s="134" t="e">
        <f t="shared" si="93"/>
        <v>#VALUE!</v>
      </c>
      <c r="BH141" s="139" t="e">
        <f t="shared" si="94"/>
        <v>#VALUE!</v>
      </c>
      <c r="BI141" s="139" t="e">
        <f t="shared" si="95"/>
        <v>#VALUE!</v>
      </c>
    </row>
    <row r="142" spans="13:61" ht="15">
      <c r="M142" s="130" t="s">
        <v>12688</v>
      </c>
      <c r="N142" s="131" t="s">
        <v>12689</v>
      </c>
      <c r="O142" s="128" t="s">
        <v>267</v>
      </c>
      <c r="P142" s="132" t="s">
        <v>9302</v>
      </c>
      <c r="Q142" s="347" t="s">
        <v>12201</v>
      </c>
      <c r="R142" s="128">
        <v>33</v>
      </c>
      <c r="S142" s="129">
        <v>3305</v>
      </c>
      <c r="T142" s="348" t="str">
        <f>IF(R142&lt;&gt;"",VLOOKUP(R142,'01_MASTER_KODE_WILAYAH'!H$1437:I$1470,2,FALSE),"")</f>
        <v>JAWA TENGAH</v>
      </c>
      <c r="U142" s="348" t="str">
        <f>IF(S142&lt;&gt;"",VLOOKUP(S142,'01_MASTER_KODE_WILAYAH'!D$5:F$1353,3,FALSE),"")</f>
        <v>KEBUMEN</v>
      </c>
      <c r="V142" s="349" t="str">
        <f t="shared" si="65"/>
        <v>1</v>
      </c>
      <c r="W142" s="145" t="e">
        <f t="shared" si="66"/>
        <v>#VALUE!</v>
      </c>
      <c r="X142" s="133" t="e">
        <f>COUNTIFS(A1_Individu_Data_Keadaan_SDMK!A$4:A$149931,M142,A1_Individu_Data_Keadaan_SDMK!R$4:R$149285,"01. Dokter")</f>
        <v>#VALUE!</v>
      </c>
      <c r="Y142" s="122">
        <f t="shared" si="67"/>
        <v>2</v>
      </c>
      <c r="Z142" s="134" t="e">
        <f t="shared" si="68"/>
        <v>#VALUE!</v>
      </c>
      <c r="AA142" s="134" t="e">
        <f t="shared" si="69"/>
        <v>#VALUE!</v>
      </c>
      <c r="AB142" s="133" t="e">
        <f>COUNTIFS(A1_Individu_Data_Keadaan_SDMK!A$4:A$149931,M142,A1_Individu_Data_Keadaan_SDMK!R$4:R$149285,"02. Dokter Gigi")</f>
        <v>#VALUE!</v>
      </c>
      <c r="AC142" s="122">
        <f t="shared" si="70"/>
        <v>1</v>
      </c>
      <c r="AD142" s="134" t="e">
        <f t="shared" si="71"/>
        <v>#VALUE!</v>
      </c>
      <c r="AE142" s="134" t="e">
        <f t="shared" si="72"/>
        <v>#VALUE!</v>
      </c>
      <c r="AF142" s="133" t="e">
        <f>COUNTIFS(A1_Individu_Data_Keadaan_SDMK!A$4:A$149931,M142,A1_Individu_Data_Keadaan_SDMK!Q$4:Q$149285,"03. KEPERAWATAN")</f>
        <v>#VALUE!</v>
      </c>
      <c r="AG142" s="135">
        <f t="shared" si="73"/>
        <v>8</v>
      </c>
      <c r="AH142" s="134" t="e">
        <f t="shared" si="74"/>
        <v>#VALUE!</v>
      </c>
      <c r="AI142" s="134" t="e">
        <f t="shared" si="75"/>
        <v>#VALUE!</v>
      </c>
      <c r="AJ142" s="133" t="e">
        <f>COUNTIFS(A1_Individu_Data_Keadaan_SDMK!A$4:A$149931,M142,A1_Individu_Data_Keadaan_SDMK!Q$4:Q$149285,"04. KEBIDANAN")</f>
        <v>#VALUE!</v>
      </c>
      <c r="AK142" s="135">
        <f t="shared" si="76"/>
        <v>7</v>
      </c>
      <c r="AL142" s="134" t="e">
        <f t="shared" si="77"/>
        <v>#VALUE!</v>
      </c>
      <c r="AM142" s="134" t="e">
        <f t="shared" si="78"/>
        <v>#VALUE!</v>
      </c>
      <c r="AN142" s="133" t="e">
        <f>COUNTIFS(A1_Individu_Data_Keadaan_SDMK!A$4:A$149931,M142,A1_Individu_Data_Keadaan_SDMK!Q$4:Q$149285,"05. KEFARMASIAN")</f>
        <v>#VALUE!</v>
      </c>
      <c r="AO142" s="135">
        <f t="shared" si="79"/>
        <v>1</v>
      </c>
      <c r="AP142" s="134" t="e">
        <f t="shared" si="80"/>
        <v>#VALUE!</v>
      </c>
      <c r="AQ142" s="134" t="e">
        <f t="shared" si="81"/>
        <v>#VALUE!</v>
      </c>
      <c r="AR142" s="133" t="e">
        <f>COUNTIFS(A1_Individu_Data_Keadaan_SDMK!A$4:A$149931,M142,A1_Individu_Data_Keadaan_SDMK!Q$4:Q$149285,"06. KESEHATAN MASYARAKAT")</f>
        <v>#VALUE!</v>
      </c>
      <c r="AS142" s="135">
        <f t="shared" si="82"/>
        <v>1</v>
      </c>
      <c r="AT142" s="134" t="e">
        <f t="shared" si="83"/>
        <v>#VALUE!</v>
      </c>
      <c r="AU142" s="134" t="e">
        <f t="shared" si="84"/>
        <v>#VALUE!</v>
      </c>
      <c r="AV142" s="133" t="e">
        <f>COUNTIFS(A1_Individu_Data_Keadaan_SDMK!A$4:A$149931,M142,A1_Individu_Data_Keadaan_SDMK!Q$4:Q$149285,"07. KESEHATAN LINGKUNGAN")</f>
        <v>#VALUE!</v>
      </c>
      <c r="AW142" s="135">
        <f t="shared" si="85"/>
        <v>1</v>
      </c>
      <c r="AX142" s="134" t="e">
        <f t="shared" si="86"/>
        <v>#VALUE!</v>
      </c>
      <c r="AY142" s="134" t="e">
        <f t="shared" si="87"/>
        <v>#VALUE!</v>
      </c>
      <c r="AZ142" s="133" t="e">
        <f>COUNTIFS(A1_Individu_Data_Keadaan_SDMK!A$4:A$149931,M142,A1_Individu_Data_Keadaan_SDMK!Q$4:Q$149285,"08. GIZI")</f>
        <v>#VALUE!</v>
      </c>
      <c r="BA142" s="135">
        <f t="shared" si="88"/>
        <v>2</v>
      </c>
      <c r="BB142" s="134" t="e">
        <f t="shared" si="89"/>
        <v>#VALUE!</v>
      </c>
      <c r="BC142" s="134" t="e">
        <f t="shared" si="90"/>
        <v>#VALUE!</v>
      </c>
      <c r="BD142" s="133" t="e">
        <f>COUNTIFS(A1_Individu_Data_Keadaan_SDMK!A$4:A$149931,M142,A1_Individu_Data_Keadaan_SDMK!R$4:R$149285,"03. Ahli Teknologi Laboratorium Medik")</f>
        <v>#VALUE!</v>
      </c>
      <c r="BE142" s="135">
        <f t="shared" si="91"/>
        <v>1</v>
      </c>
      <c r="BF142" s="134" t="e">
        <f t="shared" si="92"/>
        <v>#VALUE!</v>
      </c>
      <c r="BG142" s="134" t="e">
        <f t="shared" si="93"/>
        <v>#VALUE!</v>
      </c>
      <c r="BH142" s="139" t="e">
        <f t="shared" si="94"/>
        <v>#VALUE!</v>
      </c>
      <c r="BI142" s="139" t="e">
        <f t="shared" si="95"/>
        <v>#VALUE!</v>
      </c>
    </row>
    <row r="143" spans="13:61" ht="15">
      <c r="M143" s="130" t="s">
        <v>12690</v>
      </c>
      <c r="N143" s="131" t="s">
        <v>12691</v>
      </c>
      <c r="O143" s="128" t="s">
        <v>267</v>
      </c>
      <c r="P143" s="132" t="s">
        <v>9301</v>
      </c>
      <c r="Q143" s="347" t="s">
        <v>12201</v>
      </c>
      <c r="R143" s="128">
        <v>33</v>
      </c>
      <c r="S143" s="129">
        <v>3305</v>
      </c>
      <c r="T143" s="348" t="str">
        <f>IF(R143&lt;&gt;"",VLOOKUP(R143,'01_MASTER_KODE_WILAYAH'!H$1437:I$1470,2,FALSE),"")</f>
        <v>JAWA TENGAH</v>
      </c>
      <c r="U143" s="348" t="str">
        <f>IF(S143&lt;&gt;"",VLOOKUP(S143,'01_MASTER_KODE_WILAYAH'!D$5:F$1353,3,FALSE),"")</f>
        <v>KEBUMEN</v>
      </c>
      <c r="V143" s="349" t="str">
        <f t="shared" si="65"/>
        <v>2</v>
      </c>
      <c r="W143" s="145" t="e">
        <f t="shared" si="66"/>
        <v>#VALUE!</v>
      </c>
      <c r="X143" s="133" t="e">
        <f>COUNTIFS(A1_Individu_Data_Keadaan_SDMK!A$4:A$149931,M143,A1_Individu_Data_Keadaan_SDMK!R$4:R$149285,"01. Dokter")</f>
        <v>#VALUE!</v>
      </c>
      <c r="Y143" s="122">
        <f t="shared" si="67"/>
        <v>1</v>
      </c>
      <c r="Z143" s="134" t="e">
        <f t="shared" si="68"/>
        <v>#VALUE!</v>
      </c>
      <c r="AA143" s="134" t="e">
        <f t="shared" si="69"/>
        <v>#VALUE!</v>
      </c>
      <c r="AB143" s="133" t="e">
        <f>COUNTIFS(A1_Individu_Data_Keadaan_SDMK!A$4:A$149931,M143,A1_Individu_Data_Keadaan_SDMK!R$4:R$149285,"02. Dokter Gigi")</f>
        <v>#VALUE!</v>
      </c>
      <c r="AC143" s="122">
        <f t="shared" si="70"/>
        <v>1</v>
      </c>
      <c r="AD143" s="134" t="e">
        <f t="shared" si="71"/>
        <v>#VALUE!</v>
      </c>
      <c r="AE143" s="134" t="e">
        <f t="shared" si="72"/>
        <v>#VALUE!</v>
      </c>
      <c r="AF143" s="133" t="e">
        <f>COUNTIFS(A1_Individu_Data_Keadaan_SDMK!A$4:A$149931,M143,A1_Individu_Data_Keadaan_SDMK!Q$4:Q$149285,"03. KEPERAWATAN")</f>
        <v>#VALUE!</v>
      </c>
      <c r="AG143" s="135">
        <f t="shared" si="73"/>
        <v>5</v>
      </c>
      <c r="AH143" s="134" t="e">
        <f t="shared" si="74"/>
        <v>#VALUE!</v>
      </c>
      <c r="AI143" s="134" t="e">
        <f t="shared" si="75"/>
        <v>#VALUE!</v>
      </c>
      <c r="AJ143" s="133" t="e">
        <f>COUNTIFS(A1_Individu_Data_Keadaan_SDMK!A$4:A$149931,M143,A1_Individu_Data_Keadaan_SDMK!Q$4:Q$149285,"04. KEBIDANAN")</f>
        <v>#VALUE!</v>
      </c>
      <c r="AK143" s="135">
        <f t="shared" si="76"/>
        <v>4</v>
      </c>
      <c r="AL143" s="134" t="e">
        <f t="shared" si="77"/>
        <v>#VALUE!</v>
      </c>
      <c r="AM143" s="134" t="e">
        <f t="shared" si="78"/>
        <v>#VALUE!</v>
      </c>
      <c r="AN143" s="133" t="e">
        <f>COUNTIFS(A1_Individu_Data_Keadaan_SDMK!A$4:A$149931,M143,A1_Individu_Data_Keadaan_SDMK!Q$4:Q$149285,"05. KEFARMASIAN")</f>
        <v>#VALUE!</v>
      </c>
      <c r="AO143" s="135">
        <f t="shared" si="79"/>
        <v>1</v>
      </c>
      <c r="AP143" s="134" t="e">
        <f t="shared" si="80"/>
        <v>#VALUE!</v>
      </c>
      <c r="AQ143" s="134" t="e">
        <f t="shared" si="81"/>
        <v>#VALUE!</v>
      </c>
      <c r="AR143" s="133" t="e">
        <f>COUNTIFS(A1_Individu_Data_Keadaan_SDMK!A$4:A$149931,M143,A1_Individu_Data_Keadaan_SDMK!Q$4:Q$149285,"06. KESEHATAN MASYARAKAT")</f>
        <v>#VALUE!</v>
      </c>
      <c r="AS143" s="135">
        <f t="shared" si="82"/>
        <v>1</v>
      </c>
      <c r="AT143" s="134" t="e">
        <f t="shared" si="83"/>
        <v>#VALUE!</v>
      </c>
      <c r="AU143" s="134" t="e">
        <f t="shared" si="84"/>
        <v>#VALUE!</v>
      </c>
      <c r="AV143" s="133" t="e">
        <f>COUNTIFS(A1_Individu_Data_Keadaan_SDMK!A$4:A$149931,M143,A1_Individu_Data_Keadaan_SDMK!Q$4:Q$149285,"07. KESEHATAN LINGKUNGAN")</f>
        <v>#VALUE!</v>
      </c>
      <c r="AW143" s="135">
        <f t="shared" si="85"/>
        <v>1</v>
      </c>
      <c r="AX143" s="134" t="e">
        <f t="shared" si="86"/>
        <v>#VALUE!</v>
      </c>
      <c r="AY143" s="134" t="e">
        <f t="shared" si="87"/>
        <v>#VALUE!</v>
      </c>
      <c r="AZ143" s="133" t="e">
        <f>COUNTIFS(A1_Individu_Data_Keadaan_SDMK!A$4:A$149931,M143,A1_Individu_Data_Keadaan_SDMK!Q$4:Q$149285,"08. GIZI")</f>
        <v>#VALUE!</v>
      </c>
      <c r="BA143" s="135">
        <f t="shared" si="88"/>
        <v>1</v>
      </c>
      <c r="BB143" s="134" t="e">
        <f t="shared" si="89"/>
        <v>#VALUE!</v>
      </c>
      <c r="BC143" s="134" t="e">
        <f t="shared" si="90"/>
        <v>#VALUE!</v>
      </c>
      <c r="BD143" s="133" t="e">
        <f>COUNTIFS(A1_Individu_Data_Keadaan_SDMK!A$4:A$149931,M143,A1_Individu_Data_Keadaan_SDMK!R$4:R$149285,"03. Ahli Teknologi Laboratorium Medik")</f>
        <v>#VALUE!</v>
      </c>
      <c r="BE143" s="135">
        <f t="shared" si="91"/>
        <v>1</v>
      </c>
      <c r="BF143" s="134" t="e">
        <f t="shared" si="92"/>
        <v>#VALUE!</v>
      </c>
      <c r="BG143" s="134" t="e">
        <f t="shared" si="93"/>
        <v>#VALUE!</v>
      </c>
      <c r="BH143" s="139" t="e">
        <f t="shared" si="94"/>
        <v>#VALUE!</v>
      </c>
      <c r="BI143" s="139" t="e">
        <f t="shared" si="95"/>
        <v>#VALUE!</v>
      </c>
    </row>
    <row r="144" spans="13:61" ht="15">
      <c r="M144" s="130" t="s">
        <v>12692</v>
      </c>
      <c r="N144" s="131" t="s">
        <v>12693</v>
      </c>
      <c r="O144" s="128" t="s">
        <v>267</v>
      </c>
      <c r="P144" s="132" t="s">
        <v>9301</v>
      </c>
      <c r="Q144" s="347" t="s">
        <v>12201</v>
      </c>
      <c r="R144" s="128">
        <v>33</v>
      </c>
      <c r="S144" s="129">
        <v>3305</v>
      </c>
      <c r="T144" s="348" t="str">
        <f>IF(R144&lt;&gt;"",VLOOKUP(R144,'01_MASTER_KODE_WILAYAH'!H$1437:I$1470,2,FALSE),"")</f>
        <v>JAWA TENGAH</v>
      </c>
      <c r="U144" s="348" t="str">
        <f>IF(S144&lt;&gt;"",VLOOKUP(S144,'01_MASTER_KODE_WILAYAH'!D$5:F$1353,3,FALSE),"")</f>
        <v>KEBUMEN</v>
      </c>
      <c r="V144" s="349" t="str">
        <f t="shared" si="65"/>
        <v>2</v>
      </c>
      <c r="W144" s="145" t="e">
        <f t="shared" si="66"/>
        <v>#VALUE!</v>
      </c>
      <c r="X144" s="133" t="e">
        <f>COUNTIFS(A1_Individu_Data_Keadaan_SDMK!A$4:A$149931,M144,A1_Individu_Data_Keadaan_SDMK!R$4:R$149285,"01. Dokter")</f>
        <v>#VALUE!</v>
      </c>
      <c r="Y144" s="122">
        <f t="shared" si="67"/>
        <v>1</v>
      </c>
      <c r="Z144" s="134" t="e">
        <f t="shared" si="68"/>
        <v>#VALUE!</v>
      </c>
      <c r="AA144" s="134" t="e">
        <f t="shared" si="69"/>
        <v>#VALUE!</v>
      </c>
      <c r="AB144" s="133" t="e">
        <f>COUNTIFS(A1_Individu_Data_Keadaan_SDMK!A$4:A$149931,M144,A1_Individu_Data_Keadaan_SDMK!R$4:R$149285,"02. Dokter Gigi")</f>
        <v>#VALUE!</v>
      </c>
      <c r="AC144" s="122">
        <f t="shared" si="70"/>
        <v>1</v>
      </c>
      <c r="AD144" s="134" t="e">
        <f t="shared" si="71"/>
        <v>#VALUE!</v>
      </c>
      <c r="AE144" s="134" t="e">
        <f t="shared" si="72"/>
        <v>#VALUE!</v>
      </c>
      <c r="AF144" s="133" t="e">
        <f>COUNTIFS(A1_Individu_Data_Keadaan_SDMK!A$4:A$149931,M144,A1_Individu_Data_Keadaan_SDMK!Q$4:Q$149285,"03. KEPERAWATAN")</f>
        <v>#VALUE!</v>
      </c>
      <c r="AG144" s="135">
        <f t="shared" si="73"/>
        <v>5</v>
      </c>
      <c r="AH144" s="134" t="e">
        <f t="shared" si="74"/>
        <v>#VALUE!</v>
      </c>
      <c r="AI144" s="134" t="e">
        <f t="shared" si="75"/>
        <v>#VALUE!</v>
      </c>
      <c r="AJ144" s="133" t="e">
        <f>COUNTIFS(A1_Individu_Data_Keadaan_SDMK!A$4:A$149931,M144,A1_Individu_Data_Keadaan_SDMK!Q$4:Q$149285,"04. KEBIDANAN")</f>
        <v>#VALUE!</v>
      </c>
      <c r="AK144" s="135">
        <f t="shared" si="76"/>
        <v>4</v>
      </c>
      <c r="AL144" s="134" t="e">
        <f t="shared" si="77"/>
        <v>#VALUE!</v>
      </c>
      <c r="AM144" s="134" t="e">
        <f t="shared" si="78"/>
        <v>#VALUE!</v>
      </c>
      <c r="AN144" s="133" t="e">
        <f>COUNTIFS(A1_Individu_Data_Keadaan_SDMK!A$4:A$149931,M144,A1_Individu_Data_Keadaan_SDMK!Q$4:Q$149285,"05. KEFARMASIAN")</f>
        <v>#VALUE!</v>
      </c>
      <c r="AO144" s="135">
        <f t="shared" si="79"/>
        <v>1</v>
      </c>
      <c r="AP144" s="134" t="e">
        <f t="shared" si="80"/>
        <v>#VALUE!</v>
      </c>
      <c r="AQ144" s="134" t="e">
        <f t="shared" si="81"/>
        <v>#VALUE!</v>
      </c>
      <c r="AR144" s="133" t="e">
        <f>COUNTIFS(A1_Individu_Data_Keadaan_SDMK!A$4:A$149931,M144,A1_Individu_Data_Keadaan_SDMK!Q$4:Q$149285,"06. KESEHATAN MASYARAKAT")</f>
        <v>#VALUE!</v>
      </c>
      <c r="AS144" s="135">
        <f t="shared" si="82"/>
        <v>1</v>
      </c>
      <c r="AT144" s="134" t="e">
        <f t="shared" si="83"/>
        <v>#VALUE!</v>
      </c>
      <c r="AU144" s="134" t="e">
        <f t="shared" si="84"/>
        <v>#VALUE!</v>
      </c>
      <c r="AV144" s="133" t="e">
        <f>COUNTIFS(A1_Individu_Data_Keadaan_SDMK!A$4:A$149931,M144,A1_Individu_Data_Keadaan_SDMK!Q$4:Q$149285,"07. KESEHATAN LINGKUNGAN")</f>
        <v>#VALUE!</v>
      </c>
      <c r="AW144" s="135">
        <f t="shared" si="85"/>
        <v>1</v>
      </c>
      <c r="AX144" s="134" t="e">
        <f t="shared" si="86"/>
        <v>#VALUE!</v>
      </c>
      <c r="AY144" s="134" t="e">
        <f t="shared" si="87"/>
        <v>#VALUE!</v>
      </c>
      <c r="AZ144" s="133" t="e">
        <f>COUNTIFS(A1_Individu_Data_Keadaan_SDMK!A$4:A$149931,M144,A1_Individu_Data_Keadaan_SDMK!Q$4:Q$149285,"08. GIZI")</f>
        <v>#VALUE!</v>
      </c>
      <c r="BA144" s="135">
        <f t="shared" si="88"/>
        <v>1</v>
      </c>
      <c r="BB144" s="134" t="e">
        <f t="shared" si="89"/>
        <v>#VALUE!</v>
      </c>
      <c r="BC144" s="134" t="e">
        <f t="shared" si="90"/>
        <v>#VALUE!</v>
      </c>
      <c r="BD144" s="133" t="e">
        <f>COUNTIFS(A1_Individu_Data_Keadaan_SDMK!A$4:A$149931,M144,A1_Individu_Data_Keadaan_SDMK!R$4:R$149285,"03. Ahli Teknologi Laboratorium Medik")</f>
        <v>#VALUE!</v>
      </c>
      <c r="BE144" s="135">
        <f t="shared" si="91"/>
        <v>1</v>
      </c>
      <c r="BF144" s="134" t="e">
        <f t="shared" si="92"/>
        <v>#VALUE!</v>
      </c>
      <c r="BG144" s="134" t="e">
        <f t="shared" si="93"/>
        <v>#VALUE!</v>
      </c>
      <c r="BH144" s="139" t="e">
        <f t="shared" si="94"/>
        <v>#VALUE!</v>
      </c>
      <c r="BI144" s="139" t="e">
        <f t="shared" si="95"/>
        <v>#VALUE!</v>
      </c>
    </row>
    <row r="145" spans="13:61" ht="15">
      <c r="M145" s="130" t="s">
        <v>12694</v>
      </c>
      <c r="N145" s="131" t="s">
        <v>12695</v>
      </c>
      <c r="O145" s="128" t="s">
        <v>267</v>
      </c>
      <c r="P145" s="132" t="s">
        <v>9301</v>
      </c>
      <c r="Q145" s="347" t="s">
        <v>12201</v>
      </c>
      <c r="R145" s="128">
        <v>33</v>
      </c>
      <c r="S145" s="129">
        <v>3305</v>
      </c>
      <c r="T145" s="348" t="str">
        <f>IF(R145&lt;&gt;"",VLOOKUP(R145,'01_MASTER_KODE_WILAYAH'!H$1437:I$1470,2,FALSE),"")</f>
        <v>JAWA TENGAH</v>
      </c>
      <c r="U145" s="348" t="str">
        <f>IF(S145&lt;&gt;"",VLOOKUP(S145,'01_MASTER_KODE_WILAYAH'!D$5:F$1353,3,FALSE),"")</f>
        <v>KEBUMEN</v>
      </c>
      <c r="V145" s="349" t="str">
        <f t="shared" si="65"/>
        <v>2</v>
      </c>
      <c r="W145" s="145" t="e">
        <f t="shared" si="66"/>
        <v>#VALUE!</v>
      </c>
      <c r="X145" s="133" t="e">
        <f>COUNTIFS(A1_Individu_Data_Keadaan_SDMK!A$4:A$149931,M145,A1_Individu_Data_Keadaan_SDMK!R$4:R$149285,"01. Dokter")</f>
        <v>#VALUE!</v>
      </c>
      <c r="Y145" s="122">
        <f t="shared" si="67"/>
        <v>1</v>
      </c>
      <c r="Z145" s="134" t="e">
        <f t="shared" si="68"/>
        <v>#VALUE!</v>
      </c>
      <c r="AA145" s="134" t="e">
        <f t="shared" si="69"/>
        <v>#VALUE!</v>
      </c>
      <c r="AB145" s="133" t="e">
        <f>COUNTIFS(A1_Individu_Data_Keadaan_SDMK!A$4:A$149931,M145,A1_Individu_Data_Keadaan_SDMK!R$4:R$149285,"02. Dokter Gigi")</f>
        <v>#VALUE!</v>
      </c>
      <c r="AC145" s="122">
        <f t="shared" si="70"/>
        <v>1</v>
      </c>
      <c r="AD145" s="134" t="e">
        <f t="shared" si="71"/>
        <v>#VALUE!</v>
      </c>
      <c r="AE145" s="134" t="e">
        <f t="shared" si="72"/>
        <v>#VALUE!</v>
      </c>
      <c r="AF145" s="133" t="e">
        <f>COUNTIFS(A1_Individu_Data_Keadaan_SDMK!A$4:A$149931,M145,A1_Individu_Data_Keadaan_SDMK!Q$4:Q$149285,"03. KEPERAWATAN")</f>
        <v>#VALUE!</v>
      </c>
      <c r="AG145" s="135">
        <f t="shared" si="73"/>
        <v>5</v>
      </c>
      <c r="AH145" s="134" t="e">
        <f t="shared" si="74"/>
        <v>#VALUE!</v>
      </c>
      <c r="AI145" s="134" t="e">
        <f t="shared" si="75"/>
        <v>#VALUE!</v>
      </c>
      <c r="AJ145" s="133" t="e">
        <f>COUNTIFS(A1_Individu_Data_Keadaan_SDMK!A$4:A$149931,M145,A1_Individu_Data_Keadaan_SDMK!Q$4:Q$149285,"04. KEBIDANAN")</f>
        <v>#VALUE!</v>
      </c>
      <c r="AK145" s="135">
        <f t="shared" si="76"/>
        <v>4</v>
      </c>
      <c r="AL145" s="134" t="e">
        <f t="shared" si="77"/>
        <v>#VALUE!</v>
      </c>
      <c r="AM145" s="134" t="e">
        <f t="shared" si="78"/>
        <v>#VALUE!</v>
      </c>
      <c r="AN145" s="133" t="e">
        <f>COUNTIFS(A1_Individu_Data_Keadaan_SDMK!A$4:A$149931,M145,A1_Individu_Data_Keadaan_SDMK!Q$4:Q$149285,"05. KEFARMASIAN")</f>
        <v>#VALUE!</v>
      </c>
      <c r="AO145" s="135">
        <f t="shared" si="79"/>
        <v>1</v>
      </c>
      <c r="AP145" s="134" t="e">
        <f t="shared" si="80"/>
        <v>#VALUE!</v>
      </c>
      <c r="AQ145" s="134" t="e">
        <f t="shared" si="81"/>
        <v>#VALUE!</v>
      </c>
      <c r="AR145" s="133" t="e">
        <f>COUNTIFS(A1_Individu_Data_Keadaan_SDMK!A$4:A$149931,M145,A1_Individu_Data_Keadaan_SDMK!Q$4:Q$149285,"06. KESEHATAN MASYARAKAT")</f>
        <v>#VALUE!</v>
      </c>
      <c r="AS145" s="135">
        <f t="shared" si="82"/>
        <v>1</v>
      </c>
      <c r="AT145" s="134" t="e">
        <f t="shared" si="83"/>
        <v>#VALUE!</v>
      </c>
      <c r="AU145" s="134" t="e">
        <f t="shared" si="84"/>
        <v>#VALUE!</v>
      </c>
      <c r="AV145" s="133" t="e">
        <f>COUNTIFS(A1_Individu_Data_Keadaan_SDMK!A$4:A$149931,M145,A1_Individu_Data_Keadaan_SDMK!Q$4:Q$149285,"07. KESEHATAN LINGKUNGAN")</f>
        <v>#VALUE!</v>
      </c>
      <c r="AW145" s="135">
        <f t="shared" si="85"/>
        <v>1</v>
      </c>
      <c r="AX145" s="134" t="e">
        <f t="shared" si="86"/>
        <v>#VALUE!</v>
      </c>
      <c r="AY145" s="134" t="e">
        <f t="shared" si="87"/>
        <v>#VALUE!</v>
      </c>
      <c r="AZ145" s="133" t="e">
        <f>COUNTIFS(A1_Individu_Data_Keadaan_SDMK!A$4:A$149931,M145,A1_Individu_Data_Keadaan_SDMK!Q$4:Q$149285,"08. GIZI")</f>
        <v>#VALUE!</v>
      </c>
      <c r="BA145" s="135">
        <f t="shared" si="88"/>
        <v>1</v>
      </c>
      <c r="BB145" s="134" t="e">
        <f t="shared" si="89"/>
        <v>#VALUE!</v>
      </c>
      <c r="BC145" s="134" t="e">
        <f t="shared" si="90"/>
        <v>#VALUE!</v>
      </c>
      <c r="BD145" s="133" t="e">
        <f>COUNTIFS(A1_Individu_Data_Keadaan_SDMK!A$4:A$149931,M145,A1_Individu_Data_Keadaan_SDMK!R$4:R$149285,"03. Ahli Teknologi Laboratorium Medik")</f>
        <v>#VALUE!</v>
      </c>
      <c r="BE145" s="135">
        <f t="shared" si="91"/>
        <v>1</v>
      </c>
      <c r="BF145" s="134" t="e">
        <f t="shared" si="92"/>
        <v>#VALUE!</v>
      </c>
      <c r="BG145" s="134" t="e">
        <f t="shared" si="93"/>
        <v>#VALUE!</v>
      </c>
      <c r="BH145" s="139" t="e">
        <f t="shared" si="94"/>
        <v>#VALUE!</v>
      </c>
      <c r="BI145" s="139" t="e">
        <f t="shared" si="95"/>
        <v>#VALUE!</v>
      </c>
    </row>
    <row r="146" spans="13:61" ht="15">
      <c r="M146" s="130" t="s">
        <v>12696</v>
      </c>
      <c r="N146" s="131" t="s">
        <v>12697</v>
      </c>
      <c r="O146" s="128" t="s">
        <v>267</v>
      </c>
      <c r="P146" s="132" t="s">
        <v>9302</v>
      </c>
      <c r="Q146" s="347" t="s">
        <v>12201</v>
      </c>
      <c r="R146" s="128">
        <v>33</v>
      </c>
      <c r="S146" s="129">
        <v>3305</v>
      </c>
      <c r="T146" s="348" t="str">
        <f>IF(R146&lt;&gt;"",VLOOKUP(R146,'01_MASTER_KODE_WILAYAH'!H$1437:I$1470,2,FALSE),"")</f>
        <v>JAWA TENGAH</v>
      </c>
      <c r="U146" s="348" t="str">
        <f>IF(S146&lt;&gt;"",VLOOKUP(S146,'01_MASTER_KODE_WILAYAH'!D$5:F$1353,3,FALSE),"")</f>
        <v>KEBUMEN</v>
      </c>
      <c r="V146" s="349" t="str">
        <f t="shared" si="65"/>
        <v>1</v>
      </c>
      <c r="W146" s="145" t="e">
        <f t="shared" si="66"/>
        <v>#VALUE!</v>
      </c>
      <c r="X146" s="133" t="e">
        <f>COUNTIFS(A1_Individu_Data_Keadaan_SDMK!A$4:A$149931,M146,A1_Individu_Data_Keadaan_SDMK!R$4:R$149285,"01. Dokter")</f>
        <v>#VALUE!</v>
      </c>
      <c r="Y146" s="122">
        <f t="shared" si="67"/>
        <v>2</v>
      </c>
      <c r="Z146" s="134" t="e">
        <f t="shared" si="68"/>
        <v>#VALUE!</v>
      </c>
      <c r="AA146" s="134" t="e">
        <f t="shared" si="69"/>
        <v>#VALUE!</v>
      </c>
      <c r="AB146" s="133" t="e">
        <f>COUNTIFS(A1_Individu_Data_Keadaan_SDMK!A$4:A$149931,M146,A1_Individu_Data_Keadaan_SDMK!R$4:R$149285,"02. Dokter Gigi")</f>
        <v>#VALUE!</v>
      </c>
      <c r="AC146" s="122">
        <f t="shared" si="70"/>
        <v>1</v>
      </c>
      <c r="AD146" s="134" t="e">
        <f t="shared" si="71"/>
        <v>#VALUE!</v>
      </c>
      <c r="AE146" s="134" t="e">
        <f t="shared" si="72"/>
        <v>#VALUE!</v>
      </c>
      <c r="AF146" s="133" t="e">
        <f>COUNTIFS(A1_Individu_Data_Keadaan_SDMK!A$4:A$149931,M146,A1_Individu_Data_Keadaan_SDMK!Q$4:Q$149285,"03. KEPERAWATAN")</f>
        <v>#VALUE!</v>
      </c>
      <c r="AG146" s="135">
        <f t="shared" si="73"/>
        <v>8</v>
      </c>
      <c r="AH146" s="134" t="e">
        <f t="shared" si="74"/>
        <v>#VALUE!</v>
      </c>
      <c r="AI146" s="134" t="e">
        <f t="shared" si="75"/>
        <v>#VALUE!</v>
      </c>
      <c r="AJ146" s="133" t="e">
        <f>COUNTIFS(A1_Individu_Data_Keadaan_SDMK!A$4:A$149931,M146,A1_Individu_Data_Keadaan_SDMK!Q$4:Q$149285,"04. KEBIDANAN")</f>
        <v>#VALUE!</v>
      </c>
      <c r="AK146" s="135">
        <f t="shared" si="76"/>
        <v>7</v>
      </c>
      <c r="AL146" s="134" t="e">
        <f t="shared" si="77"/>
        <v>#VALUE!</v>
      </c>
      <c r="AM146" s="134" t="e">
        <f t="shared" si="78"/>
        <v>#VALUE!</v>
      </c>
      <c r="AN146" s="133" t="e">
        <f>COUNTIFS(A1_Individu_Data_Keadaan_SDMK!A$4:A$149931,M146,A1_Individu_Data_Keadaan_SDMK!Q$4:Q$149285,"05. KEFARMASIAN")</f>
        <v>#VALUE!</v>
      </c>
      <c r="AO146" s="135">
        <f t="shared" si="79"/>
        <v>1</v>
      </c>
      <c r="AP146" s="134" t="e">
        <f t="shared" si="80"/>
        <v>#VALUE!</v>
      </c>
      <c r="AQ146" s="134" t="e">
        <f t="shared" si="81"/>
        <v>#VALUE!</v>
      </c>
      <c r="AR146" s="133" t="e">
        <f>COUNTIFS(A1_Individu_Data_Keadaan_SDMK!A$4:A$149931,M146,A1_Individu_Data_Keadaan_SDMK!Q$4:Q$149285,"06. KESEHATAN MASYARAKAT")</f>
        <v>#VALUE!</v>
      </c>
      <c r="AS146" s="135">
        <f t="shared" si="82"/>
        <v>1</v>
      </c>
      <c r="AT146" s="134" t="e">
        <f t="shared" si="83"/>
        <v>#VALUE!</v>
      </c>
      <c r="AU146" s="134" t="e">
        <f t="shared" si="84"/>
        <v>#VALUE!</v>
      </c>
      <c r="AV146" s="133" t="e">
        <f>COUNTIFS(A1_Individu_Data_Keadaan_SDMK!A$4:A$149931,M146,A1_Individu_Data_Keadaan_SDMK!Q$4:Q$149285,"07. KESEHATAN LINGKUNGAN")</f>
        <v>#VALUE!</v>
      </c>
      <c r="AW146" s="135">
        <f t="shared" si="85"/>
        <v>1</v>
      </c>
      <c r="AX146" s="134" t="e">
        <f t="shared" si="86"/>
        <v>#VALUE!</v>
      </c>
      <c r="AY146" s="134" t="e">
        <f t="shared" si="87"/>
        <v>#VALUE!</v>
      </c>
      <c r="AZ146" s="133" t="e">
        <f>COUNTIFS(A1_Individu_Data_Keadaan_SDMK!A$4:A$149931,M146,A1_Individu_Data_Keadaan_SDMK!Q$4:Q$149285,"08. GIZI")</f>
        <v>#VALUE!</v>
      </c>
      <c r="BA146" s="135">
        <f t="shared" si="88"/>
        <v>2</v>
      </c>
      <c r="BB146" s="134" t="e">
        <f t="shared" si="89"/>
        <v>#VALUE!</v>
      </c>
      <c r="BC146" s="134" t="e">
        <f t="shared" si="90"/>
        <v>#VALUE!</v>
      </c>
      <c r="BD146" s="133" t="e">
        <f>COUNTIFS(A1_Individu_Data_Keadaan_SDMK!A$4:A$149931,M146,A1_Individu_Data_Keadaan_SDMK!R$4:R$149285,"03. Ahli Teknologi Laboratorium Medik")</f>
        <v>#VALUE!</v>
      </c>
      <c r="BE146" s="135">
        <f t="shared" si="91"/>
        <v>1</v>
      </c>
      <c r="BF146" s="134" t="e">
        <f t="shared" si="92"/>
        <v>#VALUE!</v>
      </c>
      <c r="BG146" s="134" t="e">
        <f t="shared" si="93"/>
        <v>#VALUE!</v>
      </c>
      <c r="BH146" s="139" t="e">
        <f t="shared" si="94"/>
        <v>#VALUE!</v>
      </c>
      <c r="BI146" s="139" t="e">
        <f t="shared" si="95"/>
        <v>#VALUE!</v>
      </c>
    </row>
    <row r="147" spans="13:61" ht="15">
      <c r="M147" s="130" t="s">
        <v>12698</v>
      </c>
      <c r="N147" s="131" t="s">
        <v>12699</v>
      </c>
      <c r="O147" s="128" t="s">
        <v>267</v>
      </c>
      <c r="P147" s="132" t="s">
        <v>9301</v>
      </c>
      <c r="Q147" s="347" t="s">
        <v>12201</v>
      </c>
      <c r="R147" s="128">
        <v>33</v>
      </c>
      <c r="S147" s="129">
        <v>3305</v>
      </c>
      <c r="T147" s="348" t="str">
        <f>IF(R147&lt;&gt;"",VLOOKUP(R147,'01_MASTER_KODE_WILAYAH'!H$1437:I$1470,2,FALSE),"")</f>
        <v>JAWA TENGAH</v>
      </c>
      <c r="U147" s="348" t="str">
        <f>IF(S147&lt;&gt;"",VLOOKUP(S147,'01_MASTER_KODE_WILAYAH'!D$5:F$1353,3,FALSE),"")</f>
        <v>KEBUMEN</v>
      </c>
      <c r="V147" s="349" t="str">
        <f t="shared" si="65"/>
        <v>2</v>
      </c>
      <c r="W147" s="145" t="e">
        <f t="shared" si="66"/>
        <v>#VALUE!</v>
      </c>
      <c r="X147" s="133" t="e">
        <f>COUNTIFS(A1_Individu_Data_Keadaan_SDMK!A$4:A$149931,M147,A1_Individu_Data_Keadaan_SDMK!R$4:R$149285,"01. Dokter")</f>
        <v>#VALUE!</v>
      </c>
      <c r="Y147" s="122">
        <f t="shared" si="67"/>
        <v>1</v>
      </c>
      <c r="Z147" s="134" t="e">
        <f t="shared" si="68"/>
        <v>#VALUE!</v>
      </c>
      <c r="AA147" s="134" t="e">
        <f t="shared" si="69"/>
        <v>#VALUE!</v>
      </c>
      <c r="AB147" s="133" t="e">
        <f>COUNTIFS(A1_Individu_Data_Keadaan_SDMK!A$4:A$149931,M147,A1_Individu_Data_Keadaan_SDMK!R$4:R$149285,"02. Dokter Gigi")</f>
        <v>#VALUE!</v>
      </c>
      <c r="AC147" s="122">
        <f t="shared" si="70"/>
        <v>1</v>
      </c>
      <c r="AD147" s="134" t="e">
        <f t="shared" si="71"/>
        <v>#VALUE!</v>
      </c>
      <c r="AE147" s="134" t="e">
        <f t="shared" si="72"/>
        <v>#VALUE!</v>
      </c>
      <c r="AF147" s="133" t="e">
        <f>COUNTIFS(A1_Individu_Data_Keadaan_SDMK!A$4:A$149931,M147,A1_Individu_Data_Keadaan_SDMK!Q$4:Q$149285,"03. KEPERAWATAN")</f>
        <v>#VALUE!</v>
      </c>
      <c r="AG147" s="135">
        <f t="shared" si="73"/>
        <v>5</v>
      </c>
      <c r="AH147" s="134" t="e">
        <f t="shared" si="74"/>
        <v>#VALUE!</v>
      </c>
      <c r="AI147" s="134" t="e">
        <f t="shared" si="75"/>
        <v>#VALUE!</v>
      </c>
      <c r="AJ147" s="133" t="e">
        <f>COUNTIFS(A1_Individu_Data_Keadaan_SDMK!A$4:A$149931,M147,A1_Individu_Data_Keadaan_SDMK!Q$4:Q$149285,"04. KEBIDANAN")</f>
        <v>#VALUE!</v>
      </c>
      <c r="AK147" s="135">
        <f t="shared" si="76"/>
        <v>4</v>
      </c>
      <c r="AL147" s="134" t="e">
        <f t="shared" si="77"/>
        <v>#VALUE!</v>
      </c>
      <c r="AM147" s="134" t="e">
        <f t="shared" si="78"/>
        <v>#VALUE!</v>
      </c>
      <c r="AN147" s="133" t="e">
        <f>COUNTIFS(A1_Individu_Data_Keadaan_SDMK!A$4:A$149931,M147,A1_Individu_Data_Keadaan_SDMK!Q$4:Q$149285,"05. KEFARMASIAN")</f>
        <v>#VALUE!</v>
      </c>
      <c r="AO147" s="135">
        <f t="shared" si="79"/>
        <v>1</v>
      </c>
      <c r="AP147" s="134" t="e">
        <f t="shared" si="80"/>
        <v>#VALUE!</v>
      </c>
      <c r="AQ147" s="134" t="e">
        <f t="shared" si="81"/>
        <v>#VALUE!</v>
      </c>
      <c r="AR147" s="133" t="e">
        <f>COUNTIFS(A1_Individu_Data_Keadaan_SDMK!A$4:A$149931,M147,A1_Individu_Data_Keadaan_SDMK!Q$4:Q$149285,"06. KESEHATAN MASYARAKAT")</f>
        <v>#VALUE!</v>
      </c>
      <c r="AS147" s="135">
        <f t="shared" si="82"/>
        <v>1</v>
      </c>
      <c r="AT147" s="134" t="e">
        <f t="shared" si="83"/>
        <v>#VALUE!</v>
      </c>
      <c r="AU147" s="134" t="e">
        <f t="shared" si="84"/>
        <v>#VALUE!</v>
      </c>
      <c r="AV147" s="133" t="e">
        <f>COUNTIFS(A1_Individu_Data_Keadaan_SDMK!A$4:A$149931,M147,A1_Individu_Data_Keadaan_SDMK!Q$4:Q$149285,"07. KESEHATAN LINGKUNGAN")</f>
        <v>#VALUE!</v>
      </c>
      <c r="AW147" s="135">
        <f t="shared" si="85"/>
        <v>1</v>
      </c>
      <c r="AX147" s="134" t="e">
        <f t="shared" si="86"/>
        <v>#VALUE!</v>
      </c>
      <c r="AY147" s="134" t="e">
        <f t="shared" si="87"/>
        <v>#VALUE!</v>
      </c>
      <c r="AZ147" s="133" t="e">
        <f>COUNTIFS(A1_Individu_Data_Keadaan_SDMK!A$4:A$149931,M147,A1_Individu_Data_Keadaan_SDMK!Q$4:Q$149285,"08. GIZI")</f>
        <v>#VALUE!</v>
      </c>
      <c r="BA147" s="135">
        <f t="shared" si="88"/>
        <v>1</v>
      </c>
      <c r="BB147" s="134" t="e">
        <f t="shared" si="89"/>
        <v>#VALUE!</v>
      </c>
      <c r="BC147" s="134" t="e">
        <f t="shared" si="90"/>
        <v>#VALUE!</v>
      </c>
      <c r="BD147" s="133" t="e">
        <f>COUNTIFS(A1_Individu_Data_Keadaan_SDMK!A$4:A$149931,M147,A1_Individu_Data_Keadaan_SDMK!R$4:R$149285,"03. Ahli Teknologi Laboratorium Medik")</f>
        <v>#VALUE!</v>
      </c>
      <c r="BE147" s="135">
        <f t="shared" si="91"/>
        <v>1</v>
      </c>
      <c r="BF147" s="134" t="e">
        <f t="shared" si="92"/>
        <v>#VALUE!</v>
      </c>
      <c r="BG147" s="134" t="e">
        <f t="shared" si="93"/>
        <v>#VALUE!</v>
      </c>
      <c r="BH147" s="139" t="e">
        <f t="shared" si="94"/>
        <v>#VALUE!</v>
      </c>
      <c r="BI147" s="139" t="e">
        <f t="shared" si="95"/>
        <v>#VALUE!</v>
      </c>
    </row>
    <row r="148" spans="13:61" ht="15">
      <c r="M148" s="130" t="s">
        <v>12700</v>
      </c>
      <c r="N148" s="131" t="s">
        <v>12701</v>
      </c>
      <c r="O148" s="128" t="s">
        <v>267</v>
      </c>
      <c r="P148" s="132" t="s">
        <v>9301</v>
      </c>
      <c r="Q148" s="347" t="s">
        <v>12201</v>
      </c>
      <c r="R148" s="128">
        <v>33</v>
      </c>
      <c r="S148" s="129">
        <v>3305</v>
      </c>
      <c r="T148" s="348" t="str">
        <f>IF(R148&lt;&gt;"",VLOOKUP(R148,'01_MASTER_KODE_WILAYAH'!H$1437:I$1470,2,FALSE),"")</f>
        <v>JAWA TENGAH</v>
      </c>
      <c r="U148" s="348" t="str">
        <f>IF(S148&lt;&gt;"",VLOOKUP(S148,'01_MASTER_KODE_WILAYAH'!D$5:F$1353,3,FALSE),"")</f>
        <v>KEBUMEN</v>
      </c>
      <c r="V148" s="349" t="str">
        <f t="shared" si="65"/>
        <v>2</v>
      </c>
      <c r="W148" s="145" t="e">
        <f t="shared" si="66"/>
        <v>#VALUE!</v>
      </c>
      <c r="X148" s="133" t="e">
        <f>COUNTIFS(A1_Individu_Data_Keadaan_SDMK!A$4:A$149931,M148,A1_Individu_Data_Keadaan_SDMK!R$4:R$149285,"01. Dokter")</f>
        <v>#VALUE!</v>
      </c>
      <c r="Y148" s="122">
        <f t="shared" si="67"/>
        <v>1</v>
      </c>
      <c r="Z148" s="134" t="e">
        <f t="shared" si="68"/>
        <v>#VALUE!</v>
      </c>
      <c r="AA148" s="134" t="e">
        <f t="shared" si="69"/>
        <v>#VALUE!</v>
      </c>
      <c r="AB148" s="133" t="e">
        <f>COUNTIFS(A1_Individu_Data_Keadaan_SDMK!A$4:A$149931,M148,A1_Individu_Data_Keadaan_SDMK!R$4:R$149285,"02. Dokter Gigi")</f>
        <v>#VALUE!</v>
      </c>
      <c r="AC148" s="122">
        <f t="shared" si="70"/>
        <v>1</v>
      </c>
      <c r="AD148" s="134" t="e">
        <f t="shared" si="71"/>
        <v>#VALUE!</v>
      </c>
      <c r="AE148" s="134" t="e">
        <f t="shared" si="72"/>
        <v>#VALUE!</v>
      </c>
      <c r="AF148" s="133" t="e">
        <f>COUNTIFS(A1_Individu_Data_Keadaan_SDMK!A$4:A$149931,M148,A1_Individu_Data_Keadaan_SDMK!Q$4:Q$149285,"03. KEPERAWATAN")</f>
        <v>#VALUE!</v>
      </c>
      <c r="AG148" s="135">
        <f t="shared" si="73"/>
        <v>5</v>
      </c>
      <c r="AH148" s="134" t="e">
        <f t="shared" si="74"/>
        <v>#VALUE!</v>
      </c>
      <c r="AI148" s="134" t="e">
        <f t="shared" si="75"/>
        <v>#VALUE!</v>
      </c>
      <c r="AJ148" s="133" t="e">
        <f>COUNTIFS(A1_Individu_Data_Keadaan_SDMK!A$4:A$149931,M148,A1_Individu_Data_Keadaan_SDMK!Q$4:Q$149285,"04. KEBIDANAN")</f>
        <v>#VALUE!</v>
      </c>
      <c r="AK148" s="135">
        <f t="shared" si="76"/>
        <v>4</v>
      </c>
      <c r="AL148" s="134" t="e">
        <f t="shared" si="77"/>
        <v>#VALUE!</v>
      </c>
      <c r="AM148" s="134" t="e">
        <f t="shared" si="78"/>
        <v>#VALUE!</v>
      </c>
      <c r="AN148" s="133" t="e">
        <f>COUNTIFS(A1_Individu_Data_Keadaan_SDMK!A$4:A$149931,M148,A1_Individu_Data_Keadaan_SDMK!Q$4:Q$149285,"05. KEFARMASIAN")</f>
        <v>#VALUE!</v>
      </c>
      <c r="AO148" s="135">
        <f t="shared" si="79"/>
        <v>1</v>
      </c>
      <c r="AP148" s="134" t="e">
        <f t="shared" si="80"/>
        <v>#VALUE!</v>
      </c>
      <c r="AQ148" s="134" t="e">
        <f t="shared" si="81"/>
        <v>#VALUE!</v>
      </c>
      <c r="AR148" s="133" t="e">
        <f>COUNTIFS(A1_Individu_Data_Keadaan_SDMK!A$4:A$149931,M148,A1_Individu_Data_Keadaan_SDMK!Q$4:Q$149285,"06. KESEHATAN MASYARAKAT")</f>
        <v>#VALUE!</v>
      </c>
      <c r="AS148" s="135">
        <f t="shared" si="82"/>
        <v>1</v>
      </c>
      <c r="AT148" s="134" t="e">
        <f t="shared" si="83"/>
        <v>#VALUE!</v>
      </c>
      <c r="AU148" s="134" t="e">
        <f t="shared" si="84"/>
        <v>#VALUE!</v>
      </c>
      <c r="AV148" s="133" t="e">
        <f>COUNTIFS(A1_Individu_Data_Keadaan_SDMK!A$4:A$149931,M148,A1_Individu_Data_Keadaan_SDMK!Q$4:Q$149285,"07. KESEHATAN LINGKUNGAN")</f>
        <v>#VALUE!</v>
      </c>
      <c r="AW148" s="135">
        <f t="shared" si="85"/>
        <v>1</v>
      </c>
      <c r="AX148" s="134" t="e">
        <f t="shared" si="86"/>
        <v>#VALUE!</v>
      </c>
      <c r="AY148" s="134" t="e">
        <f t="shared" si="87"/>
        <v>#VALUE!</v>
      </c>
      <c r="AZ148" s="133" t="e">
        <f>COUNTIFS(A1_Individu_Data_Keadaan_SDMK!A$4:A$149931,M148,A1_Individu_Data_Keadaan_SDMK!Q$4:Q$149285,"08. GIZI")</f>
        <v>#VALUE!</v>
      </c>
      <c r="BA148" s="135">
        <f t="shared" si="88"/>
        <v>1</v>
      </c>
      <c r="BB148" s="134" t="e">
        <f t="shared" si="89"/>
        <v>#VALUE!</v>
      </c>
      <c r="BC148" s="134" t="e">
        <f t="shared" si="90"/>
        <v>#VALUE!</v>
      </c>
      <c r="BD148" s="133" t="e">
        <f>COUNTIFS(A1_Individu_Data_Keadaan_SDMK!A$4:A$149931,M148,A1_Individu_Data_Keadaan_SDMK!R$4:R$149285,"03. Ahli Teknologi Laboratorium Medik")</f>
        <v>#VALUE!</v>
      </c>
      <c r="BE148" s="135">
        <f t="shared" si="91"/>
        <v>1</v>
      </c>
      <c r="BF148" s="134" t="e">
        <f t="shared" si="92"/>
        <v>#VALUE!</v>
      </c>
      <c r="BG148" s="134" t="e">
        <f t="shared" si="93"/>
        <v>#VALUE!</v>
      </c>
      <c r="BH148" s="139" t="e">
        <f t="shared" si="94"/>
        <v>#VALUE!</v>
      </c>
      <c r="BI148" s="139" t="e">
        <f t="shared" si="95"/>
        <v>#VALUE!</v>
      </c>
    </row>
    <row r="149" spans="13:61" ht="15">
      <c r="M149" s="130" t="s">
        <v>12702</v>
      </c>
      <c r="N149" s="131" t="s">
        <v>12703</v>
      </c>
      <c r="O149" s="128" t="s">
        <v>267</v>
      </c>
      <c r="P149" s="132" t="s">
        <v>9301</v>
      </c>
      <c r="Q149" s="347" t="s">
        <v>12201</v>
      </c>
      <c r="R149" s="128">
        <v>33</v>
      </c>
      <c r="S149" s="129">
        <v>3305</v>
      </c>
      <c r="T149" s="348" t="str">
        <f>IF(R149&lt;&gt;"",VLOOKUP(R149,'01_MASTER_KODE_WILAYAH'!H$1437:I$1470,2,FALSE),"")</f>
        <v>JAWA TENGAH</v>
      </c>
      <c r="U149" s="348" t="str">
        <f>IF(S149&lt;&gt;"",VLOOKUP(S149,'01_MASTER_KODE_WILAYAH'!D$5:F$1353,3,FALSE),"")</f>
        <v>KEBUMEN</v>
      </c>
      <c r="V149" s="349" t="str">
        <f t="shared" si="65"/>
        <v>2</v>
      </c>
      <c r="W149" s="145" t="e">
        <f t="shared" si="66"/>
        <v>#VALUE!</v>
      </c>
      <c r="X149" s="133" t="e">
        <f>COUNTIFS(A1_Individu_Data_Keadaan_SDMK!A$4:A$149931,M149,A1_Individu_Data_Keadaan_SDMK!R$4:R$149285,"01. Dokter")</f>
        <v>#VALUE!</v>
      </c>
      <c r="Y149" s="122">
        <f t="shared" si="67"/>
        <v>1</v>
      </c>
      <c r="Z149" s="134" t="e">
        <f t="shared" si="68"/>
        <v>#VALUE!</v>
      </c>
      <c r="AA149" s="134" t="e">
        <f t="shared" si="69"/>
        <v>#VALUE!</v>
      </c>
      <c r="AB149" s="133" t="e">
        <f>COUNTIFS(A1_Individu_Data_Keadaan_SDMK!A$4:A$149931,M149,A1_Individu_Data_Keadaan_SDMK!R$4:R$149285,"02. Dokter Gigi")</f>
        <v>#VALUE!</v>
      </c>
      <c r="AC149" s="122">
        <f t="shared" si="70"/>
        <v>1</v>
      </c>
      <c r="AD149" s="134" t="e">
        <f t="shared" si="71"/>
        <v>#VALUE!</v>
      </c>
      <c r="AE149" s="134" t="e">
        <f t="shared" si="72"/>
        <v>#VALUE!</v>
      </c>
      <c r="AF149" s="133" t="e">
        <f>COUNTIFS(A1_Individu_Data_Keadaan_SDMK!A$4:A$149931,M149,A1_Individu_Data_Keadaan_SDMK!Q$4:Q$149285,"03. KEPERAWATAN")</f>
        <v>#VALUE!</v>
      </c>
      <c r="AG149" s="135">
        <f t="shared" si="73"/>
        <v>5</v>
      </c>
      <c r="AH149" s="134" t="e">
        <f t="shared" si="74"/>
        <v>#VALUE!</v>
      </c>
      <c r="AI149" s="134" t="e">
        <f t="shared" si="75"/>
        <v>#VALUE!</v>
      </c>
      <c r="AJ149" s="133" t="e">
        <f>COUNTIFS(A1_Individu_Data_Keadaan_SDMK!A$4:A$149931,M149,A1_Individu_Data_Keadaan_SDMK!Q$4:Q$149285,"04. KEBIDANAN")</f>
        <v>#VALUE!</v>
      </c>
      <c r="AK149" s="135">
        <f t="shared" si="76"/>
        <v>4</v>
      </c>
      <c r="AL149" s="134" t="e">
        <f t="shared" si="77"/>
        <v>#VALUE!</v>
      </c>
      <c r="AM149" s="134" t="e">
        <f t="shared" si="78"/>
        <v>#VALUE!</v>
      </c>
      <c r="AN149" s="133" t="e">
        <f>COUNTIFS(A1_Individu_Data_Keadaan_SDMK!A$4:A$149931,M149,A1_Individu_Data_Keadaan_SDMK!Q$4:Q$149285,"05. KEFARMASIAN")</f>
        <v>#VALUE!</v>
      </c>
      <c r="AO149" s="135">
        <f t="shared" si="79"/>
        <v>1</v>
      </c>
      <c r="AP149" s="134" t="e">
        <f t="shared" si="80"/>
        <v>#VALUE!</v>
      </c>
      <c r="AQ149" s="134" t="e">
        <f t="shared" si="81"/>
        <v>#VALUE!</v>
      </c>
      <c r="AR149" s="133" t="e">
        <f>COUNTIFS(A1_Individu_Data_Keadaan_SDMK!A$4:A$149931,M149,A1_Individu_Data_Keadaan_SDMK!Q$4:Q$149285,"06. KESEHATAN MASYARAKAT")</f>
        <v>#VALUE!</v>
      </c>
      <c r="AS149" s="135">
        <f t="shared" si="82"/>
        <v>1</v>
      </c>
      <c r="AT149" s="134" t="e">
        <f t="shared" si="83"/>
        <v>#VALUE!</v>
      </c>
      <c r="AU149" s="134" t="e">
        <f t="shared" si="84"/>
        <v>#VALUE!</v>
      </c>
      <c r="AV149" s="133" t="e">
        <f>COUNTIFS(A1_Individu_Data_Keadaan_SDMK!A$4:A$149931,M149,A1_Individu_Data_Keadaan_SDMK!Q$4:Q$149285,"07. KESEHATAN LINGKUNGAN")</f>
        <v>#VALUE!</v>
      </c>
      <c r="AW149" s="135">
        <f t="shared" si="85"/>
        <v>1</v>
      </c>
      <c r="AX149" s="134" t="e">
        <f t="shared" si="86"/>
        <v>#VALUE!</v>
      </c>
      <c r="AY149" s="134" t="e">
        <f t="shared" si="87"/>
        <v>#VALUE!</v>
      </c>
      <c r="AZ149" s="133" t="e">
        <f>COUNTIFS(A1_Individu_Data_Keadaan_SDMK!A$4:A$149931,M149,A1_Individu_Data_Keadaan_SDMK!Q$4:Q$149285,"08. GIZI")</f>
        <v>#VALUE!</v>
      </c>
      <c r="BA149" s="135">
        <f t="shared" si="88"/>
        <v>1</v>
      </c>
      <c r="BB149" s="134" t="e">
        <f t="shared" si="89"/>
        <v>#VALUE!</v>
      </c>
      <c r="BC149" s="134" t="e">
        <f t="shared" si="90"/>
        <v>#VALUE!</v>
      </c>
      <c r="BD149" s="133" t="e">
        <f>COUNTIFS(A1_Individu_Data_Keadaan_SDMK!A$4:A$149931,M149,A1_Individu_Data_Keadaan_SDMK!R$4:R$149285,"03. Ahli Teknologi Laboratorium Medik")</f>
        <v>#VALUE!</v>
      </c>
      <c r="BE149" s="135">
        <f t="shared" si="91"/>
        <v>1</v>
      </c>
      <c r="BF149" s="134" t="e">
        <f t="shared" si="92"/>
        <v>#VALUE!</v>
      </c>
      <c r="BG149" s="134" t="e">
        <f t="shared" si="93"/>
        <v>#VALUE!</v>
      </c>
      <c r="BH149" s="139" t="e">
        <f t="shared" si="94"/>
        <v>#VALUE!</v>
      </c>
      <c r="BI149" s="139" t="e">
        <f t="shared" si="95"/>
        <v>#VALUE!</v>
      </c>
    </row>
    <row r="150" spans="13:61" ht="15">
      <c r="M150" s="130" t="s">
        <v>12704</v>
      </c>
      <c r="N150" s="131" t="s">
        <v>12705</v>
      </c>
      <c r="O150" s="128" t="s">
        <v>267</v>
      </c>
      <c r="P150" s="132" t="s">
        <v>9301</v>
      </c>
      <c r="Q150" s="347" t="s">
        <v>12201</v>
      </c>
      <c r="R150" s="128">
        <v>33</v>
      </c>
      <c r="S150" s="129">
        <v>3305</v>
      </c>
      <c r="T150" s="348" t="str">
        <f>IF(R150&lt;&gt;"",VLOOKUP(R150,'01_MASTER_KODE_WILAYAH'!H$1437:I$1470,2,FALSE),"")</f>
        <v>JAWA TENGAH</v>
      </c>
      <c r="U150" s="348" t="str">
        <f>IF(S150&lt;&gt;"",VLOOKUP(S150,'01_MASTER_KODE_WILAYAH'!D$5:F$1353,3,FALSE),"")</f>
        <v>KEBUMEN</v>
      </c>
      <c r="V150" s="349" t="str">
        <f t="shared" si="65"/>
        <v>2</v>
      </c>
      <c r="W150" s="145" t="e">
        <f t="shared" si="66"/>
        <v>#VALUE!</v>
      </c>
      <c r="X150" s="133" t="e">
        <f>COUNTIFS(A1_Individu_Data_Keadaan_SDMK!A$4:A$149931,M150,A1_Individu_Data_Keadaan_SDMK!R$4:R$149285,"01. Dokter")</f>
        <v>#VALUE!</v>
      </c>
      <c r="Y150" s="122">
        <f t="shared" si="67"/>
        <v>1</v>
      </c>
      <c r="Z150" s="134" t="e">
        <f t="shared" si="68"/>
        <v>#VALUE!</v>
      </c>
      <c r="AA150" s="134" t="e">
        <f t="shared" si="69"/>
        <v>#VALUE!</v>
      </c>
      <c r="AB150" s="133" t="e">
        <f>COUNTIFS(A1_Individu_Data_Keadaan_SDMK!A$4:A$149931,M150,A1_Individu_Data_Keadaan_SDMK!R$4:R$149285,"02. Dokter Gigi")</f>
        <v>#VALUE!</v>
      </c>
      <c r="AC150" s="122">
        <f t="shared" si="70"/>
        <v>1</v>
      </c>
      <c r="AD150" s="134" t="e">
        <f t="shared" si="71"/>
        <v>#VALUE!</v>
      </c>
      <c r="AE150" s="134" t="e">
        <f t="shared" si="72"/>
        <v>#VALUE!</v>
      </c>
      <c r="AF150" s="133" t="e">
        <f>COUNTIFS(A1_Individu_Data_Keadaan_SDMK!A$4:A$149931,M150,A1_Individu_Data_Keadaan_SDMK!Q$4:Q$149285,"03. KEPERAWATAN")</f>
        <v>#VALUE!</v>
      </c>
      <c r="AG150" s="135">
        <f t="shared" si="73"/>
        <v>5</v>
      </c>
      <c r="AH150" s="134" t="e">
        <f t="shared" si="74"/>
        <v>#VALUE!</v>
      </c>
      <c r="AI150" s="134" t="e">
        <f t="shared" si="75"/>
        <v>#VALUE!</v>
      </c>
      <c r="AJ150" s="133" t="e">
        <f>COUNTIFS(A1_Individu_Data_Keadaan_SDMK!A$4:A$149931,M150,A1_Individu_Data_Keadaan_SDMK!Q$4:Q$149285,"04. KEBIDANAN")</f>
        <v>#VALUE!</v>
      </c>
      <c r="AK150" s="135">
        <f t="shared" si="76"/>
        <v>4</v>
      </c>
      <c r="AL150" s="134" t="e">
        <f t="shared" si="77"/>
        <v>#VALUE!</v>
      </c>
      <c r="AM150" s="134" t="e">
        <f t="shared" si="78"/>
        <v>#VALUE!</v>
      </c>
      <c r="AN150" s="133" t="e">
        <f>COUNTIFS(A1_Individu_Data_Keadaan_SDMK!A$4:A$149931,M150,A1_Individu_Data_Keadaan_SDMK!Q$4:Q$149285,"05. KEFARMASIAN")</f>
        <v>#VALUE!</v>
      </c>
      <c r="AO150" s="135">
        <f t="shared" si="79"/>
        <v>1</v>
      </c>
      <c r="AP150" s="134" t="e">
        <f t="shared" si="80"/>
        <v>#VALUE!</v>
      </c>
      <c r="AQ150" s="134" t="e">
        <f t="shared" si="81"/>
        <v>#VALUE!</v>
      </c>
      <c r="AR150" s="133" t="e">
        <f>COUNTIFS(A1_Individu_Data_Keadaan_SDMK!A$4:A$149931,M150,A1_Individu_Data_Keadaan_SDMK!Q$4:Q$149285,"06. KESEHATAN MASYARAKAT")</f>
        <v>#VALUE!</v>
      </c>
      <c r="AS150" s="135">
        <f t="shared" si="82"/>
        <v>1</v>
      </c>
      <c r="AT150" s="134" t="e">
        <f t="shared" si="83"/>
        <v>#VALUE!</v>
      </c>
      <c r="AU150" s="134" t="e">
        <f t="shared" si="84"/>
        <v>#VALUE!</v>
      </c>
      <c r="AV150" s="133" t="e">
        <f>COUNTIFS(A1_Individu_Data_Keadaan_SDMK!A$4:A$149931,M150,A1_Individu_Data_Keadaan_SDMK!Q$4:Q$149285,"07. KESEHATAN LINGKUNGAN")</f>
        <v>#VALUE!</v>
      </c>
      <c r="AW150" s="135">
        <f t="shared" si="85"/>
        <v>1</v>
      </c>
      <c r="AX150" s="134" t="e">
        <f t="shared" si="86"/>
        <v>#VALUE!</v>
      </c>
      <c r="AY150" s="134" t="e">
        <f t="shared" si="87"/>
        <v>#VALUE!</v>
      </c>
      <c r="AZ150" s="133" t="e">
        <f>COUNTIFS(A1_Individu_Data_Keadaan_SDMK!A$4:A$149931,M150,A1_Individu_Data_Keadaan_SDMK!Q$4:Q$149285,"08. GIZI")</f>
        <v>#VALUE!</v>
      </c>
      <c r="BA150" s="135">
        <f t="shared" si="88"/>
        <v>1</v>
      </c>
      <c r="BB150" s="134" t="e">
        <f t="shared" si="89"/>
        <v>#VALUE!</v>
      </c>
      <c r="BC150" s="134" t="e">
        <f t="shared" si="90"/>
        <v>#VALUE!</v>
      </c>
      <c r="BD150" s="133" t="e">
        <f>COUNTIFS(A1_Individu_Data_Keadaan_SDMK!A$4:A$149931,M150,A1_Individu_Data_Keadaan_SDMK!R$4:R$149285,"03. Ahli Teknologi Laboratorium Medik")</f>
        <v>#VALUE!</v>
      </c>
      <c r="BE150" s="135">
        <f t="shared" si="91"/>
        <v>1</v>
      </c>
      <c r="BF150" s="134" t="e">
        <f t="shared" si="92"/>
        <v>#VALUE!</v>
      </c>
      <c r="BG150" s="134" t="e">
        <f t="shared" si="93"/>
        <v>#VALUE!</v>
      </c>
      <c r="BH150" s="139" t="e">
        <f t="shared" si="94"/>
        <v>#VALUE!</v>
      </c>
      <c r="BI150" s="139" t="e">
        <f t="shared" si="95"/>
        <v>#VALUE!</v>
      </c>
    </row>
    <row r="151" spans="13:61" ht="15">
      <c r="M151" s="130" t="s">
        <v>12706</v>
      </c>
      <c r="N151" s="131" t="s">
        <v>12707</v>
      </c>
      <c r="O151" s="128" t="s">
        <v>267</v>
      </c>
      <c r="P151" s="132" t="s">
        <v>9302</v>
      </c>
      <c r="Q151" s="347" t="s">
        <v>12201</v>
      </c>
      <c r="R151" s="128">
        <v>33</v>
      </c>
      <c r="S151" s="129">
        <v>3305</v>
      </c>
      <c r="T151" s="348" t="str">
        <f>IF(R151&lt;&gt;"",VLOOKUP(R151,'01_MASTER_KODE_WILAYAH'!H$1437:I$1470,2,FALSE),"")</f>
        <v>JAWA TENGAH</v>
      </c>
      <c r="U151" s="348" t="str">
        <f>IF(S151&lt;&gt;"",VLOOKUP(S151,'01_MASTER_KODE_WILAYAH'!D$5:F$1353,3,FALSE),"")</f>
        <v>KEBUMEN</v>
      </c>
      <c r="V151" s="349" t="str">
        <f t="shared" si="65"/>
        <v>1</v>
      </c>
      <c r="W151" s="145" t="e">
        <f t="shared" si="66"/>
        <v>#VALUE!</v>
      </c>
      <c r="X151" s="133" t="e">
        <f>COUNTIFS(A1_Individu_Data_Keadaan_SDMK!A$4:A$149931,M151,A1_Individu_Data_Keadaan_SDMK!R$4:R$149285,"01. Dokter")</f>
        <v>#VALUE!</v>
      </c>
      <c r="Y151" s="122">
        <f t="shared" si="67"/>
        <v>2</v>
      </c>
      <c r="Z151" s="134" t="e">
        <f t="shared" si="68"/>
        <v>#VALUE!</v>
      </c>
      <c r="AA151" s="134" t="e">
        <f t="shared" si="69"/>
        <v>#VALUE!</v>
      </c>
      <c r="AB151" s="133" t="e">
        <f>COUNTIFS(A1_Individu_Data_Keadaan_SDMK!A$4:A$149931,M151,A1_Individu_Data_Keadaan_SDMK!R$4:R$149285,"02. Dokter Gigi")</f>
        <v>#VALUE!</v>
      </c>
      <c r="AC151" s="122">
        <f t="shared" si="70"/>
        <v>1</v>
      </c>
      <c r="AD151" s="134" t="e">
        <f t="shared" si="71"/>
        <v>#VALUE!</v>
      </c>
      <c r="AE151" s="134" t="e">
        <f t="shared" si="72"/>
        <v>#VALUE!</v>
      </c>
      <c r="AF151" s="133" t="e">
        <f>COUNTIFS(A1_Individu_Data_Keadaan_SDMK!A$4:A$149931,M151,A1_Individu_Data_Keadaan_SDMK!Q$4:Q$149285,"03. KEPERAWATAN")</f>
        <v>#VALUE!</v>
      </c>
      <c r="AG151" s="135">
        <f t="shared" si="73"/>
        <v>8</v>
      </c>
      <c r="AH151" s="134" t="e">
        <f t="shared" si="74"/>
        <v>#VALUE!</v>
      </c>
      <c r="AI151" s="134" t="e">
        <f t="shared" si="75"/>
        <v>#VALUE!</v>
      </c>
      <c r="AJ151" s="133" t="e">
        <f>COUNTIFS(A1_Individu_Data_Keadaan_SDMK!A$4:A$149931,M151,A1_Individu_Data_Keadaan_SDMK!Q$4:Q$149285,"04. KEBIDANAN")</f>
        <v>#VALUE!</v>
      </c>
      <c r="AK151" s="135">
        <f t="shared" si="76"/>
        <v>7</v>
      </c>
      <c r="AL151" s="134" t="e">
        <f t="shared" si="77"/>
        <v>#VALUE!</v>
      </c>
      <c r="AM151" s="134" t="e">
        <f t="shared" si="78"/>
        <v>#VALUE!</v>
      </c>
      <c r="AN151" s="133" t="e">
        <f>COUNTIFS(A1_Individu_Data_Keadaan_SDMK!A$4:A$149931,M151,A1_Individu_Data_Keadaan_SDMK!Q$4:Q$149285,"05. KEFARMASIAN")</f>
        <v>#VALUE!</v>
      </c>
      <c r="AO151" s="135">
        <f t="shared" si="79"/>
        <v>1</v>
      </c>
      <c r="AP151" s="134" t="e">
        <f t="shared" si="80"/>
        <v>#VALUE!</v>
      </c>
      <c r="AQ151" s="134" t="e">
        <f t="shared" si="81"/>
        <v>#VALUE!</v>
      </c>
      <c r="AR151" s="133" t="e">
        <f>COUNTIFS(A1_Individu_Data_Keadaan_SDMK!A$4:A$149931,M151,A1_Individu_Data_Keadaan_SDMK!Q$4:Q$149285,"06. KESEHATAN MASYARAKAT")</f>
        <v>#VALUE!</v>
      </c>
      <c r="AS151" s="135">
        <f t="shared" si="82"/>
        <v>1</v>
      </c>
      <c r="AT151" s="134" t="e">
        <f t="shared" si="83"/>
        <v>#VALUE!</v>
      </c>
      <c r="AU151" s="134" t="e">
        <f t="shared" si="84"/>
        <v>#VALUE!</v>
      </c>
      <c r="AV151" s="133" t="e">
        <f>COUNTIFS(A1_Individu_Data_Keadaan_SDMK!A$4:A$149931,M151,A1_Individu_Data_Keadaan_SDMK!Q$4:Q$149285,"07. KESEHATAN LINGKUNGAN")</f>
        <v>#VALUE!</v>
      </c>
      <c r="AW151" s="135">
        <f t="shared" si="85"/>
        <v>1</v>
      </c>
      <c r="AX151" s="134" t="e">
        <f t="shared" si="86"/>
        <v>#VALUE!</v>
      </c>
      <c r="AY151" s="134" t="e">
        <f t="shared" si="87"/>
        <v>#VALUE!</v>
      </c>
      <c r="AZ151" s="133" t="e">
        <f>COUNTIFS(A1_Individu_Data_Keadaan_SDMK!A$4:A$149931,M151,A1_Individu_Data_Keadaan_SDMK!Q$4:Q$149285,"08. GIZI")</f>
        <v>#VALUE!</v>
      </c>
      <c r="BA151" s="135">
        <f t="shared" si="88"/>
        <v>2</v>
      </c>
      <c r="BB151" s="134" t="e">
        <f t="shared" si="89"/>
        <v>#VALUE!</v>
      </c>
      <c r="BC151" s="134" t="e">
        <f t="shared" si="90"/>
        <v>#VALUE!</v>
      </c>
      <c r="BD151" s="133" t="e">
        <f>COUNTIFS(A1_Individu_Data_Keadaan_SDMK!A$4:A$149931,M151,A1_Individu_Data_Keadaan_SDMK!R$4:R$149285,"03. Ahli Teknologi Laboratorium Medik")</f>
        <v>#VALUE!</v>
      </c>
      <c r="BE151" s="135">
        <f t="shared" si="91"/>
        <v>1</v>
      </c>
      <c r="BF151" s="134" t="e">
        <f t="shared" si="92"/>
        <v>#VALUE!</v>
      </c>
      <c r="BG151" s="134" t="e">
        <f t="shared" si="93"/>
        <v>#VALUE!</v>
      </c>
      <c r="BH151" s="139" t="e">
        <f t="shared" si="94"/>
        <v>#VALUE!</v>
      </c>
      <c r="BI151" s="139" t="e">
        <f t="shared" si="95"/>
        <v>#VALUE!</v>
      </c>
    </row>
    <row r="152" spans="13:61" ht="15">
      <c r="M152" s="130" t="s">
        <v>12708</v>
      </c>
      <c r="N152" s="131" t="s">
        <v>12709</v>
      </c>
      <c r="O152" s="128" t="s">
        <v>267</v>
      </c>
      <c r="P152" s="132" t="s">
        <v>9301</v>
      </c>
      <c r="Q152" s="347" t="s">
        <v>12201</v>
      </c>
      <c r="R152" s="128">
        <v>33</v>
      </c>
      <c r="S152" s="129">
        <v>3305</v>
      </c>
      <c r="T152" s="348" t="str">
        <f>IF(R152&lt;&gt;"",VLOOKUP(R152,'01_MASTER_KODE_WILAYAH'!H$1437:I$1470,2,FALSE),"")</f>
        <v>JAWA TENGAH</v>
      </c>
      <c r="U152" s="348" t="str">
        <f>IF(S152&lt;&gt;"",VLOOKUP(S152,'01_MASTER_KODE_WILAYAH'!D$5:F$1353,3,FALSE),"")</f>
        <v>KEBUMEN</v>
      </c>
      <c r="V152" s="349" t="str">
        <f t="shared" si="65"/>
        <v>2</v>
      </c>
      <c r="W152" s="145" t="e">
        <f t="shared" si="66"/>
        <v>#VALUE!</v>
      </c>
      <c r="X152" s="133" t="e">
        <f>COUNTIFS(A1_Individu_Data_Keadaan_SDMK!A$4:A$149931,M152,A1_Individu_Data_Keadaan_SDMK!R$4:R$149285,"01. Dokter")</f>
        <v>#VALUE!</v>
      </c>
      <c r="Y152" s="122">
        <f t="shared" si="67"/>
        <v>1</v>
      </c>
      <c r="Z152" s="134" t="e">
        <f t="shared" si="68"/>
        <v>#VALUE!</v>
      </c>
      <c r="AA152" s="134" t="e">
        <f t="shared" si="69"/>
        <v>#VALUE!</v>
      </c>
      <c r="AB152" s="133" t="e">
        <f>COUNTIFS(A1_Individu_Data_Keadaan_SDMK!A$4:A$149931,M152,A1_Individu_Data_Keadaan_SDMK!R$4:R$149285,"02. Dokter Gigi")</f>
        <v>#VALUE!</v>
      </c>
      <c r="AC152" s="122">
        <f t="shared" si="70"/>
        <v>1</v>
      </c>
      <c r="AD152" s="134" t="e">
        <f t="shared" si="71"/>
        <v>#VALUE!</v>
      </c>
      <c r="AE152" s="134" t="e">
        <f t="shared" si="72"/>
        <v>#VALUE!</v>
      </c>
      <c r="AF152" s="133" t="e">
        <f>COUNTIFS(A1_Individu_Data_Keadaan_SDMK!A$4:A$149931,M152,A1_Individu_Data_Keadaan_SDMK!Q$4:Q$149285,"03. KEPERAWATAN")</f>
        <v>#VALUE!</v>
      </c>
      <c r="AG152" s="135">
        <f t="shared" si="73"/>
        <v>5</v>
      </c>
      <c r="AH152" s="134" t="e">
        <f t="shared" si="74"/>
        <v>#VALUE!</v>
      </c>
      <c r="AI152" s="134" t="e">
        <f t="shared" si="75"/>
        <v>#VALUE!</v>
      </c>
      <c r="AJ152" s="133" t="e">
        <f>COUNTIFS(A1_Individu_Data_Keadaan_SDMK!A$4:A$149931,M152,A1_Individu_Data_Keadaan_SDMK!Q$4:Q$149285,"04. KEBIDANAN")</f>
        <v>#VALUE!</v>
      </c>
      <c r="AK152" s="135">
        <f t="shared" si="76"/>
        <v>4</v>
      </c>
      <c r="AL152" s="134" t="e">
        <f t="shared" si="77"/>
        <v>#VALUE!</v>
      </c>
      <c r="AM152" s="134" t="e">
        <f t="shared" si="78"/>
        <v>#VALUE!</v>
      </c>
      <c r="AN152" s="133" t="e">
        <f>COUNTIFS(A1_Individu_Data_Keadaan_SDMK!A$4:A$149931,M152,A1_Individu_Data_Keadaan_SDMK!Q$4:Q$149285,"05. KEFARMASIAN")</f>
        <v>#VALUE!</v>
      </c>
      <c r="AO152" s="135">
        <f t="shared" si="79"/>
        <v>1</v>
      </c>
      <c r="AP152" s="134" t="e">
        <f t="shared" si="80"/>
        <v>#VALUE!</v>
      </c>
      <c r="AQ152" s="134" t="e">
        <f t="shared" si="81"/>
        <v>#VALUE!</v>
      </c>
      <c r="AR152" s="133" t="e">
        <f>COUNTIFS(A1_Individu_Data_Keadaan_SDMK!A$4:A$149931,M152,A1_Individu_Data_Keadaan_SDMK!Q$4:Q$149285,"06. KESEHATAN MASYARAKAT")</f>
        <v>#VALUE!</v>
      </c>
      <c r="AS152" s="135">
        <f t="shared" si="82"/>
        <v>1</v>
      </c>
      <c r="AT152" s="134" t="e">
        <f t="shared" si="83"/>
        <v>#VALUE!</v>
      </c>
      <c r="AU152" s="134" t="e">
        <f t="shared" si="84"/>
        <v>#VALUE!</v>
      </c>
      <c r="AV152" s="133" t="e">
        <f>COUNTIFS(A1_Individu_Data_Keadaan_SDMK!A$4:A$149931,M152,A1_Individu_Data_Keadaan_SDMK!Q$4:Q$149285,"07. KESEHATAN LINGKUNGAN")</f>
        <v>#VALUE!</v>
      </c>
      <c r="AW152" s="135">
        <f t="shared" si="85"/>
        <v>1</v>
      </c>
      <c r="AX152" s="134" t="e">
        <f t="shared" si="86"/>
        <v>#VALUE!</v>
      </c>
      <c r="AY152" s="134" t="e">
        <f t="shared" si="87"/>
        <v>#VALUE!</v>
      </c>
      <c r="AZ152" s="133" t="e">
        <f>COUNTIFS(A1_Individu_Data_Keadaan_SDMK!A$4:A$149931,M152,A1_Individu_Data_Keadaan_SDMK!Q$4:Q$149285,"08. GIZI")</f>
        <v>#VALUE!</v>
      </c>
      <c r="BA152" s="135">
        <f t="shared" si="88"/>
        <v>1</v>
      </c>
      <c r="BB152" s="134" t="e">
        <f t="shared" si="89"/>
        <v>#VALUE!</v>
      </c>
      <c r="BC152" s="134" t="e">
        <f t="shared" si="90"/>
        <v>#VALUE!</v>
      </c>
      <c r="BD152" s="133" t="e">
        <f>COUNTIFS(A1_Individu_Data_Keadaan_SDMK!A$4:A$149931,M152,A1_Individu_Data_Keadaan_SDMK!R$4:R$149285,"03. Ahli Teknologi Laboratorium Medik")</f>
        <v>#VALUE!</v>
      </c>
      <c r="BE152" s="135">
        <f t="shared" si="91"/>
        <v>1</v>
      </c>
      <c r="BF152" s="134" t="e">
        <f t="shared" si="92"/>
        <v>#VALUE!</v>
      </c>
      <c r="BG152" s="134" t="e">
        <f t="shared" si="93"/>
        <v>#VALUE!</v>
      </c>
      <c r="BH152" s="139" t="e">
        <f t="shared" si="94"/>
        <v>#VALUE!</v>
      </c>
      <c r="BI152" s="139" t="e">
        <f t="shared" si="95"/>
        <v>#VALUE!</v>
      </c>
    </row>
    <row r="153" spans="13:61" ht="15">
      <c r="M153" s="130" t="s">
        <v>12710</v>
      </c>
      <c r="N153" s="131" t="s">
        <v>12711</v>
      </c>
      <c r="O153" s="128" t="s">
        <v>267</v>
      </c>
      <c r="P153" s="132" t="s">
        <v>9302</v>
      </c>
      <c r="Q153" s="347" t="s">
        <v>12201</v>
      </c>
      <c r="R153" s="128">
        <v>33</v>
      </c>
      <c r="S153" s="129">
        <v>3305</v>
      </c>
      <c r="T153" s="348" t="str">
        <f>IF(R153&lt;&gt;"",VLOOKUP(R153,'01_MASTER_KODE_WILAYAH'!H$1437:I$1470,2,FALSE),"")</f>
        <v>JAWA TENGAH</v>
      </c>
      <c r="U153" s="348" t="str">
        <f>IF(S153&lt;&gt;"",VLOOKUP(S153,'01_MASTER_KODE_WILAYAH'!D$5:F$1353,3,FALSE),"")</f>
        <v>KEBUMEN</v>
      </c>
      <c r="V153" s="349" t="str">
        <f t="shared" si="65"/>
        <v>1</v>
      </c>
      <c r="W153" s="145" t="e">
        <f t="shared" si="66"/>
        <v>#VALUE!</v>
      </c>
      <c r="X153" s="133" t="e">
        <f>COUNTIFS(A1_Individu_Data_Keadaan_SDMK!A$4:A$149931,M153,A1_Individu_Data_Keadaan_SDMK!R$4:R$149285,"01. Dokter")</f>
        <v>#VALUE!</v>
      </c>
      <c r="Y153" s="122">
        <f t="shared" si="67"/>
        <v>2</v>
      </c>
      <c r="Z153" s="134" t="e">
        <f t="shared" si="68"/>
        <v>#VALUE!</v>
      </c>
      <c r="AA153" s="134" t="e">
        <f t="shared" si="69"/>
        <v>#VALUE!</v>
      </c>
      <c r="AB153" s="133" t="e">
        <f>COUNTIFS(A1_Individu_Data_Keadaan_SDMK!A$4:A$149931,M153,A1_Individu_Data_Keadaan_SDMK!R$4:R$149285,"02. Dokter Gigi")</f>
        <v>#VALUE!</v>
      </c>
      <c r="AC153" s="122">
        <f t="shared" si="70"/>
        <v>1</v>
      </c>
      <c r="AD153" s="134" t="e">
        <f t="shared" si="71"/>
        <v>#VALUE!</v>
      </c>
      <c r="AE153" s="134" t="e">
        <f t="shared" si="72"/>
        <v>#VALUE!</v>
      </c>
      <c r="AF153" s="133" t="e">
        <f>COUNTIFS(A1_Individu_Data_Keadaan_SDMK!A$4:A$149931,M153,A1_Individu_Data_Keadaan_SDMK!Q$4:Q$149285,"03. KEPERAWATAN")</f>
        <v>#VALUE!</v>
      </c>
      <c r="AG153" s="135">
        <f t="shared" si="73"/>
        <v>8</v>
      </c>
      <c r="AH153" s="134" t="e">
        <f t="shared" si="74"/>
        <v>#VALUE!</v>
      </c>
      <c r="AI153" s="134" t="e">
        <f t="shared" si="75"/>
        <v>#VALUE!</v>
      </c>
      <c r="AJ153" s="133" t="e">
        <f>COUNTIFS(A1_Individu_Data_Keadaan_SDMK!A$4:A$149931,M153,A1_Individu_Data_Keadaan_SDMK!Q$4:Q$149285,"04. KEBIDANAN")</f>
        <v>#VALUE!</v>
      </c>
      <c r="AK153" s="135">
        <f t="shared" si="76"/>
        <v>7</v>
      </c>
      <c r="AL153" s="134" t="e">
        <f t="shared" si="77"/>
        <v>#VALUE!</v>
      </c>
      <c r="AM153" s="134" t="e">
        <f t="shared" si="78"/>
        <v>#VALUE!</v>
      </c>
      <c r="AN153" s="133" t="e">
        <f>COUNTIFS(A1_Individu_Data_Keadaan_SDMK!A$4:A$149931,M153,A1_Individu_Data_Keadaan_SDMK!Q$4:Q$149285,"05. KEFARMASIAN")</f>
        <v>#VALUE!</v>
      </c>
      <c r="AO153" s="135">
        <f t="shared" si="79"/>
        <v>1</v>
      </c>
      <c r="AP153" s="134" t="e">
        <f t="shared" si="80"/>
        <v>#VALUE!</v>
      </c>
      <c r="AQ153" s="134" t="e">
        <f t="shared" si="81"/>
        <v>#VALUE!</v>
      </c>
      <c r="AR153" s="133" t="e">
        <f>COUNTIFS(A1_Individu_Data_Keadaan_SDMK!A$4:A$149931,M153,A1_Individu_Data_Keadaan_SDMK!Q$4:Q$149285,"06. KESEHATAN MASYARAKAT")</f>
        <v>#VALUE!</v>
      </c>
      <c r="AS153" s="135">
        <f t="shared" si="82"/>
        <v>1</v>
      </c>
      <c r="AT153" s="134" t="e">
        <f t="shared" si="83"/>
        <v>#VALUE!</v>
      </c>
      <c r="AU153" s="134" t="e">
        <f t="shared" si="84"/>
        <v>#VALUE!</v>
      </c>
      <c r="AV153" s="133" t="e">
        <f>COUNTIFS(A1_Individu_Data_Keadaan_SDMK!A$4:A$149931,M153,A1_Individu_Data_Keadaan_SDMK!Q$4:Q$149285,"07. KESEHATAN LINGKUNGAN")</f>
        <v>#VALUE!</v>
      </c>
      <c r="AW153" s="135">
        <f t="shared" si="85"/>
        <v>1</v>
      </c>
      <c r="AX153" s="134" t="e">
        <f t="shared" si="86"/>
        <v>#VALUE!</v>
      </c>
      <c r="AY153" s="134" t="e">
        <f t="shared" si="87"/>
        <v>#VALUE!</v>
      </c>
      <c r="AZ153" s="133" t="e">
        <f>COUNTIFS(A1_Individu_Data_Keadaan_SDMK!A$4:A$149931,M153,A1_Individu_Data_Keadaan_SDMK!Q$4:Q$149285,"08. GIZI")</f>
        <v>#VALUE!</v>
      </c>
      <c r="BA153" s="135">
        <f t="shared" si="88"/>
        <v>2</v>
      </c>
      <c r="BB153" s="134" t="e">
        <f t="shared" si="89"/>
        <v>#VALUE!</v>
      </c>
      <c r="BC153" s="134" t="e">
        <f t="shared" si="90"/>
        <v>#VALUE!</v>
      </c>
      <c r="BD153" s="133" t="e">
        <f>COUNTIFS(A1_Individu_Data_Keadaan_SDMK!A$4:A$149931,M153,A1_Individu_Data_Keadaan_SDMK!R$4:R$149285,"03. Ahli Teknologi Laboratorium Medik")</f>
        <v>#VALUE!</v>
      </c>
      <c r="BE153" s="135">
        <f t="shared" si="91"/>
        <v>1</v>
      </c>
      <c r="BF153" s="134" t="e">
        <f t="shared" si="92"/>
        <v>#VALUE!</v>
      </c>
      <c r="BG153" s="134" t="e">
        <f t="shared" si="93"/>
        <v>#VALUE!</v>
      </c>
      <c r="BH153" s="139" t="e">
        <f t="shared" si="94"/>
        <v>#VALUE!</v>
      </c>
      <c r="BI153" s="139" t="e">
        <f t="shared" si="95"/>
        <v>#VALUE!</v>
      </c>
    </row>
    <row r="154" spans="13:61" ht="15">
      <c r="M154" s="130" t="s">
        <v>12712</v>
      </c>
      <c r="N154" s="131" t="s">
        <v>12713</v>
      </c>
      <c r="O154" s="128" t="s">
        <v>267</v>
      </c>
      <c r="P154" s="132" t="s">
        <v>9301</v>
      </c>
      <c r="Q154" s="347" t="s">
        <v>12201</v>
      </c>
      <c r="R154" s="128">
        <v>33</v>
      </c>
      <c r="S154" s="129">
        <v>3305</v>
      </c>
      <c r="T154" s="348" t="str">
        <f>IF(R154&lt;&gt;"",VLOOKUP(R154,'01_MASTER_KODE_WILAYAH'!H$1437:I$1470,2,FALSE),"")</f>
        <v>JAWA TENGAH</v>
      </c>
      <c r="U154" s="348" t="str">
        <f>IF(S154&lt;&gt;"",VLOOKUP(S154,'01_MASTER_KODE_WILAYAH'!D$5:F$1353,3,FALSE),"")</f>
        <v>KEBUMEN</v>
      </c>
      <c r="V154" s="349" t="str">
        <f t="shared" si="65"/>
        <v>2</v>
      </c>
      <c r="W154" s="145" t="e">
        <f t="shared" si="66"/>
        <v>#VALUE!</v>
      </c>
      <c r="X154" s="133" t="e">
        <f>COUNTIFS(A1_Individu_Data_Keadaan_SDMK!A$4:A$149931,M154,A1_Individu_Data_Keadaan_SDMK!R$4:R$149285,"01. Dokter")</f>
        <v>#VALUE!</v>
      </c>
      <c r="Y154" s="122">
        <f t="shared" si="67"/>
        <v>1</v>
      </c>
      <c r="Z154" s="134" t="e">
        <f t="shared" si="68"/>
        <v>#VALUE!</v>
      </c>
      <c r="AA154" s="134" t="e">
        <f t="shared" si="69"/>
        <v>#VALUE!</v>
      </c>
      <c r="AB154" s="133" t="e">
        <f>COUNTIFS(A1_Individu_Data_Keadaan_SDMK!A$4:A$149931,M154,A1_Individu_Data_Keadaan_SDMK!R$4:R$149285,"02. Dokter Gigi")</f>
        <v>#VALUE!</v>
      </c>
      <c r="AC154" s="122">
        <f t="shared" si="70"/>
        <v>1</v>
      </c>
      <c r="AD154" s="134" t="e">
        <f t="shared" si="71"/>
        <v>#VALUE!</v>
      </c>
      <c r="AE154" s="134" t="e">
        <f t="shared" si="72"/>
        <v>#VALUE!</v>
      </c>
      <c r="AF154" s="133" t="e">
        <f>COUNTIFS(A1_Individu_Data_Keadaan_SDMK!A$4:A$149931,M154,A1_Individu_Data_Keadaan_SDMK!Q$4:Q$149285,"03. KEPERAWATAN")</f>
        <v>#VALUE!</v>
      </c>
      <c r="AG154" s="135">
        <f t="shared" si="73"/>
        <v>5</v>
      </c>
      <c r="AH154" s="134" t="e">
        <f t="shared" si="74"/>
        <v>#VALUE!</v>
      </c>
      <c r="AI154" s="134" t="e">
        <f t="shared" si="75"/>
        <v>#VALUE!</v>
      </c>
      <c r="AJ154" s="133" t="e">
        <f>COUNTIFS(A1_Individu_Data_Keadaan_SDMK!A$4:A$149931,M154,A1_Individu_Data_Keadaan_SDMK!Q$4:Q$149285,"04. KEBIDANAN")</f>
        <v>#VALUE!</v>
      </c>
      <c r="AK154" s="135">
        <f t="shared" si="76"/>
        <v>4</v>
      </c>
      <c r="AL154" s="134" t="e">
        <f t="shared" si="77"/>
        <v>#VALUE!</v>
      </c>
      <c r="AM154" s="134" t="e">
        <f t="shared" si="78"/>
        <v>#VALUE!</v>
      </c>
      <c r="AN154" s="133" t="e">
        <f>COUNTIFS(A1_Individu_Data_Keadaan_SDMK!A$4:A$149931,M154,A1_Individu_Data_Keadaan_SDMK!Q$4:Q$149285,"05. KEFARMASIAN")</f>
        <v>#VALUE!</v>
      </c>
      <c r="AO154" s="135">
        <f t="shared" si="79"/>
        <v>1</v>
      </c>
      <c r="AP154" s="134" t="e">
        <f t="shared" si="80"/>
        <v>#VALUE!</v>
      </c>
      <c r="AQ154" s="134" t="e">
        <f t="shared" si="81"/>
        <v>#VALUE!</v>
      </c>
      <c r="AR154" s="133" t="e">
        <f>COUNTIFS(A1_Individu_Data_Keadaan_SDMK!A$4:A$149931,M154,A1_Individu_Data_Keadaan_SDMK!Q$4:Q$149285,"06. KESEHATAN MASYARAKAT")</f>
        <v>#VALUE!</v>
      </c>
      <c r="AS154" s="135">
        <f t="shared" si="82"/>
        <v>1</v>
      </c>
      <c r="AT154" s="134" t="e">
        <f t="shared" si="83"/>
        <v>#VALUE!</v>
      </c>
      <c r="AU154" s="134" t="e">
        <f t="shared" si="84"/>
        <v>#VALUE!</v>
      </c>
      <c r="AV154" s="133" t="e">
        <f>COUNTIFS(A1_Individu_Data_Keadaan_SDMK!A$4:A$149931,M154,A1_Individu_Data_Keadaan_SDMK!Q$4:Q$149285,"07. KESEHATAN LINGKUNGAN")</f>
        <v>#VALUE!</v>
      </c>
      <c r="AW154" s="135">
        <f t="shared" si="85"/>
        <v>1</v>
      </c>
      <c r="AX154" s="134" t="e">
        <f t="shared" si="86"/>
        <v>#VALUE!</v>
      </c>
      <c r="AY154" s="134" t="e">
        <f t="shared" si="87"/>
        <v>#VALUE!</v>
      </c>
      <c r="AZ154" s="133" t="e">
        <f>COUNTIFS(A1_Individu_Data_Keadaan_SDMK!A$4:A$149931,M154,A1_Individu_Data_Keadaan_SDMK!Q$4:Q$149285,"08. GIZI")</f>
        <v>#VALUE!</v>
      </c>
      <c r="BA154" s="135">
        <f t="shared" si="88"/>
        <v>1</v>
      </c>
      <c r="BB154" s="134" t="e">
        <f t="shared" si="89"/>
        <v>#VALUE!</v>
      </c>
      <c r="BC154" s="134" t="e">
        <f t="shared" si="90"/>
        <v>#VALUE!</v>
      </c>
      <c r="BD154" s="133" t="e">
        <f>COUNTIFS(A1_Individu_Data_Keadaan_SDMK!A$4:A$149931,M154,A1_Individu_Data_Keadaan_SDMK!R$4:R$149285,"03. Ahli Teknologi Laboratorium Medik")</f>
        <v>#VALUE!</v>
      </c>
      <c r="BE154" s="135">
        <f t="shared" si="91"/>
        <v>1</v>
      </c>
      <c r="BF154" s="134" t="e">
        <f t="shared" si="92"/>
        <v>#VALUE!</v>
      </c>
      <c r="BG154" s="134" t="e">
        <f t="shared" si="93"/>
        <v>#VALUE!</v>
      </c>
      <c r="BH154" s="139" t="e">
        <f t="shared" si="94"/>
        <v>#VALUE!</v>
      </c>
      <c r="BI154" s="139" t="e">
        <f t="shared" si="95"/>
        <v>#VALUE!</v>
      </c>
    </row>
    <row r="155" spans="13:61" ht="15">
      <c r="M155" s="130" t="s">
        <v>12714</v>
      </c>
      <c r="N155" s="131" t="s">
        <v>12715</v>
      </c>
      <c r="O155" s="128" t="s">
        <v>267</v>
      </c>
      <c r="P155" s="132" t="s">
        <v>9302</v>
      </c>
      <c r="Q155" s="347" t="s">
        <v>12201</v>
      </c>
      <c r="R155" s="128">
        <v>33</v>
      </c>
      <c r="S155" s="129">
        <v>3305</v>
      </c>
      <c r="T155" s="348" t="str">
        <f>IF(R155&lt;&gt;"",VLOOKUP(R155,'01_MASTER_KODE_WILAYAH'!H$1437:I$1470,2,FALSE),"")</f>
        <v>JAWA TENGAH</v>
      </c>
      <c r="U155" s="348" t="str">
        <f>IF(S155&lt;&gt;"",VLOOKUP(S155,'01_MASTER_KODE_WILAYAH'!D$5:F$1353,3,FALSE),"")</f>
        <v>KEBUMEN</v>
      </c>
      <c r="V155" s="349" t="str">
        <f t="shared" si="65"/>
        <v>1</v>
      </c>
      <c r="W155" s="145" t="e">
        <f t="shared" si="66"/>
        <v>#VALUE!</v>
      </c>
      <c r="X155" s="133" t="e">
        <f>COUNTIFS(A1_Individu_Data_Keadaan_SDMK!A$4:A$149931,M155,A1_Individu_Data_Keadaan_SDMK!R$4:R$149285,"01. Dokter")</f>
        <v>#VALUE!</v>
      </c>
      <c r="Y155" s="122">
        <f t="shared" si="67"/>
        <v>2</v>
      </c>
      <c r="Z155" s="134" t="e">
        <f t="shared" si="68"/>
        <v>#VALUE!</v>
      </c>
      <c r="AA155" s="134" t="e">
        <f t="shared" si="69"/>
        <v>#VALUE!</v>
      </c>
      <c r="AB155" s="133" t="e">
        <f>COUNTIFS(A1_Individu_Data_Keadaan_SDMK!A$4:A$149931,M155,A1_Individu_Data_Keadaan_SDMK!R$4:R$149285,"02. Dokter Gigi")</f>
        <v>#VALUE!</v>
      </c>
      <c r="AC155" s="122">
        <f t="shared" si="70"/>
        <v>1</v>
      </c>
      <c r="AD155" s="134" t="e">
        <f t="shared" si="71"/>
        <v>#VALUE!</v>
      </c>
      <c r="AE155" s="134" t="e">
        <f t="shared" si="72"/>
        <v>#VALUE!</v>
      </c>
      <c r="AF155" s="133" t="e">
        <f>COUNTIFS(A1_Individu_Data_Keadaan_SDMK!A$4:A$149931,M155,A1_Individu_Data_Keadaan_SDMK!Q$4:Q$149285,"03. KEPERAWATAN")</f>
        <v>#VALUE!</v>
      </c>
      <c r="AG155" s="135">
        <f t="shared" si="73"/>
        <v>8</v>
      </c>
      <c r="AH155" s="134" t="e">
        <f t="shared" si="74"/>
        <v>#VALUE!</v>
      </c>
      <c r="AI155" s="134" t="e">
        <f t="shared" si="75"/>
        <v>#VALUE!</v>
      </c>
      <c r="AJ155" s="133" t="e">
        <f>COUNTIFS(A1_Individu_Data_Keadaan_SDMK!A$4:A$149931,M155,A1_Individu_Data_Keadaan_SDMK!Q$4:Q$149285,"04. KEBIDANAN")</f>
        <v>#VALUE!</v>
      </c>
      <c r="AK155" s="135">
        <f t="shared" si="76"/>
        <v>7</v>
      </c>
      <c r="AL155" s="134" t="e">
        <f t="shared" si="77"/>
        <v>#VALUE!</v>
      </c>
      <c r="AM155" s="134" t="e">
        <f t="shared" si="78"/>
        <v>#VALUE!</v>
      </c>
      <c r="AN155" s="133" t="e">
        <f>COUNTIFS(A1_Individu_Data_Keadaan_SDMK!A$4:A$149931,M155,A1_Individu_Data_Keadaan_SDMK!Q$4:Q$149285,"05. KEFARMASIAN")</f>
        <v>#VALUE!</v>
      </c>
      <c r="AO155" s="135">
        <f t="shared" si="79"/>
        <v>1</v>
      </c>
      <c r="AP155" s="134" t="e">
        <f t="shared" si="80"/>
        <v>#VALUE!</v>
      </c>
      <c r="AQ155" s="134" t="e">
        <f t="shared" si="81"/>
        <v>#VALUE!</v>
      </c>
      <c r="AR155" s="133" t="e">
        <f>COUNTIFS(A1_Individu_Data_Keadaan_SDMK!A$4:A$149931,M155,A1_Individu_Data_Keadaan_SDMK!Q$4:Q$149285,"06. KESEHATAN MASYARAKAT")</f>
        <v>#VALUE!</v>
      </c>
      <c r="AS155" s="135">
        <f t="shared" si="82"/>
        <v>1</v>
      </c>
      <c r="AT155" s="134" t="e">
        <f t="shared" si="83"/>
        <v>#VALUE!</v>
      </c>
      <c r="AU155" s="134" t="e">
        <f t="shared" si="84"/>
        <v>#VALUE!</v>
      </c>
      <c r="AV155" s="133" t="e">
        <f>COUNTIFS(A1_Individu_Data_Keadaan_SDMK!A$4:A$149931,M155,A1_Individu_Data_Keadaan_SDMK!Q$4:Q$149285,"07. KESEHATAN LINGKUNGAN")</f>
        <v>#VALUE!</v>
      </c>
      <c r="AW155" s="135">
        <f t="shared" si="85"/>
        <v>1</v>
      </c>
      <c r="AX155" s="134" t="e">
        <f t="shared" si="86"/>
        <v>#VALUE!</v>
      </c>
      <c r="AY155" s="134" t="e">
        <f t="shared" si="87"/>
        <v>#VALUE!</v>
      </c>
      <c r="AZ155" s="133" t="e">
        <f>COUNTIFS(A1_Individu_Data_Keadaan_SDMK!A$4:A$149931,M155,A1_Individu_Data_Keadaan_SDMK!Q$4:Q$149285,"08. GIZI")</f>
        <v>#VALUE!</v>
      </c>
      <c r="BA155" s="135">
        <f t="shared" si="88"/>
        <v>2</v>
      </c>
      <c r="BB155" s="134" t="e">
        <f t="shared" si="89"/>
        <v>#VALUE!</v>
      </c>
      <c r="BC155" s="134" t="e">
        <f t="shared" si="90"/>
        <v>#VALUE!</v>
      </c>
      <c r="BD155" s="133" t="e">
        <f>COUNTIFS(A1_Individu_Data_Keadaan_SDMK!A$4:A$149931,M155,A1_Individu_Data_Keadaan_SDMK!R$4:R$149285,"03. Ahli Teknologi Laboratorium Medik")</f>
        <v>#VALUE!</v>
      </c>
      <c r="BE155" s="135">
        <f t="shared" si="91"/>
        <v>1</v>
      </c>
      <c r="BF155" s="134" t="e">
        <f t="shared" si="92"/>
        <v>#VALUE!</v>
      </c>
      <c r="BG155" s="134" t="e">
        <f t="shared" si="93"/>
        <v>#VALUE!</v>
      </c>
      <c r="BH155" s="139" t="e">
        <f t="shared" si="94"/>
        <v>#VALUE!</v>
      </c>
      <c r="BI155" s="139" t="e">
        <f t="shared" si="95"/>
        <v>#VALUE!</v>
      </c>
    </row>
    <row r="156" spans="13:61" ht="15">
      <c r="M156" s="130" t="s">
        <v>12716</v>
      </c>
      <c r="N156" s="131" t="s">
        <v>12717</v>
      </c>
      <c r="O156" s="128" t="s">
        <v>267</v>
      </c>
      <c r="P156" s="132" t="s">
        <v>9301</v>
      </c>
      <c r="Q156" s="347" t="s">
        <v>12201</v>
      </c>
      <c r="R156" s="128">
        <v>33</v>
      </c>
      <c r="S156" s="129">
        <v>3305</v>
      </c>
      <c r="T156" s="348" t="str">
        <f>IF(R156&lt;&gt;"",VLOOKUP(R156,'01_MASTER_KODE_WILAYAH'!H$1437:I$1470,2,FALSE),"")</f>
        <v>JAWA TENGAH</v>
      </c>
      <c r="U156" s="348" t="str">
        <f>IF(S156&lt;&gt;"",VLOOKUP(S156,'01_MASTER_KODE_WILAYAH'!D$5:F$1353,3,FALSE),"")</f>
        <v>KEBUMEN</v>
      </c>
      <c r="V156" s="349" t="str">
        <f t="shared" si="65"/>
        <v>2</v>
      </c>
      <c r="W156" s="145" t="e">
        <f t="shared" si="66"/>
        <v>#VALUE!</v>
      </c>
      <c r="X156" s="133" t="e">
        <f>COUNTIFS(A1_Individu_Data_Keadaan_SDMK!A$4:A$149931,M156,A1_Individu_Data_Keadaan_SDMK!R$4:R$149285,"01. Dokter")</f>
        <v>#VALUE!</v>
      </c>
      <c r="Y156" s="122">
        <f t="shared" si="67"/>
        <v>1</v>
      </c>
      <c r="Z156" s="134" t="e">
        <f t="shared" si="68"/>
        <v>#VALUE!</v>
      </c>
      <c r="AA156" s="134" t="e">
        <f t="shared" si="69"/>
        <v>#VALUE!</v>
      </c>
      <c r="AB156" s="133" t="e">
        <f>COUNTIFS(A1_Individu_Data_Keadaan_SDMK!A$4:A$149931,M156,A1_Individu_Data_Keadaan_SDMK!R$4:R$149285,"02. Dokter Gigi")</f>
        <v>#VALUE!</v>
      </c>
      <c r="AC156" s="122">
        <f t="shared" si="70"/>
        <v>1</v>
      </c>
      <c r="AD156" s="134" t="e">
        <f t="shared" si="71"/>
        <v>#VALUE!</v>
      </c>
      <c r="AE156" s="134" t="e">
        <f t="shared" si="72"/>
        <v>#VALUE!</v>
      </c>
      <c r="AF156" s="133" t="e">
        <f>COUNTIFS(A1_Individu_Data_Keadaan_SDMK!A$4:A$149931,M156,A1_Individu_Data_Keadaan_SDMK!Q$4:Q$149285,"03. KEPERAWATAN")</f>
        <v>#VALUE!</v>
      </c>
      <c r="AG156" s="135">
        <f t="shared" si="73"/>
        <v>5</v>
      </c>
      <c r="AH156" s="134" t="e">
        <f t="shared" si="74"/>
        <v>#VALUE!</v>
      </c>
      <c r="AI156" s="134" t="e">
        <f t="shared" si="75"/>
        <v>#VALUE!</v>
      </c>
      <c r="AJ156" s="133" t="e">
        <f>COUNTIFS(A1_Individu_Data_Keadaan_SDMK!A$4:A$149931,M156,A1_Individu_Data_Keadaan_SDMK!Q$4:Q$149285,"04. KEBIDANAN")</f>
        <v>#VALUE!</v>
      </c>
      <c r="AK156" s="135">
        <f t="shared" si="76"/>
        <v>4</v>
      </c>
      <c r="AL156" s="134" t="e">
        <f t="shared" si="77"/>
        <v>#VALUE!</v>
      </c>
      <c r="AM156" s="134" t="e">
        <f t="shared" si="78"/>
        <v>#VALUE!</v>
      </c>
      <c r="AN156" s="133" t="e">
        <f>COUNTIFS(A1_Individu_Data_Keadaan_SDMK!A$4:A$149931,M156,A1_Individu_Data_Keadaan_SDMK!Q$4:Q$149285,"05. KEFARMASIAN")</f>
        <v>#VALUE!</v>
      </c>
      <c r="AO156" s="135">
        <f t="shared" si="79"/>
        <v>1</v>
      </c>
      <c r="AP156" s="134" t="e">
        <f t="shared" si="80"/>
        <v>#VALUE!</v>
      </c>
      <c r="AQ156" s="134" t="e">
        <f t="shared" si="81"/>
        <v>#VALUE!</v>
      </c>
      <c r="AR156" s="133" t="e">
        <f>COUNTIFS(A1_Individu_Data_Keadaan_SDMK!A$4:A$149931,M156,A1_Individu_Data_Keadaan_SDMK!Q$4:Q$149285,"06. KESEHATAN MASYARAKAT")</f>
        <v>#VALUE!</v>
      </c>
      <c r="AS156" s="135">
        <f t="shared" si="82"/>
        <v>1</v>
      </c>
      <c r="AT156" s="134" t="e">
        <f t="shared" si="83"/>
        <v>#VALUE!</v>
      </c>
      <c r="AU156" s="134" t="e">
        <f t="shared" si="84"/>
        <v>#VALUE!</v>
      </c>
      <c r="AV156" s="133" t="e">
        <f>COUNTIFS(A1_Individu_Data_Keadaan_SDMK!A$4:A$149931,M156,A1_Individu_Data_Keadaan_SDMK!Q$4:Q$149285,"07. KESEHATAN LINGKUNGAN")</f>
        <v>#VALUE!</v>
      </c>
      <c r="AW156" s="135">
        <f t="shared" si="85"/>
        <v>1</v>
      </c>
      <c r="AX156" s="134" t="e">
        <f t="shared" si="86"/>
        <v>#VALUE!</v>
      </c>
      <c r="AY156" s="134" t="e">
        <f t="shared" si="87"/>
        <v>#VALUE!</v>
      </c>
      <c r="AZ156" s="133" t="e">
        <f>COUNTIFS(A1_Individu_Data_Keadaan_SDMK!A$4:A$149931,M156,A1_Individu_Data_Keadaan_SDMK!Q$4:Q$149285,"08. GIZI")</f>
        <v>#VALUE!</v>
      </c>
      <c r="BA156" s="135">
        <f t="shared" si="88"/>
        <v>1</v>
      </c>
      <c r="BB156" s="134" t="e">
        <f t="shared" si="89"/>
        <v>#VALUE!</v>
      </c>
      <c r="BC156" s="134" t="e">
        <f t="shared" si="90"/>
        <v>#VALUE!</v>
      </c>
      <c r="BD156" s="133" t="e">
        <f>COUNTIFS(A1_Individu_Data_Keadaan_SDMK!A$4:A$149931,M156,A1_Individu_Data_Keadaan_SDMK!R$4:R$149285,"03. Ahli Teknologi Laboratorium Medik")</f>
        <v>#VALUE!</v>
      </c>
      <c r="BE156" s="135">
        <f t="shared" si="91"/>
        <v>1</v>
      </c>
      <c r="BF156" s="134" t="e">
        <f t="shared" si="92"/>
        <v>#VALUE!</v>
      </c>
      <c r="BG156" s="134" t="e">
        <f t="shared" si="93"/>
        <v>#VALUE!</v>
      </c>
      <c r="BH156" s="139" t="e">
        <f t="shared" si="94"/>
        <v>#VALUE!</v>
      </c>
      <c r="BI156" s="139" t="e">
        <f t="shared" si="95"/>
        <v>#VALUE!</v>
      </c>
    </row>
    <row r="157" spans="13:61" ht="15">
      <c r="M157" s="130" t="s">
        <v>12718</v>
      </c>
      <c r="N157" s="131" t="s">
        <v>12719</v>
      </c>
      <c r="O157" s="128" t="s">
        <v>267</v>
      </c>
      <c r="P157" s="132" t="s">
        <v>9302</v>
      </c>
      <c r="Q157" s="347" t="s">
        <v>12201</v>
      </c>
      <c r="R157" s="128">
        <v>33</v>
      </c>
      <c r="S157" s="129">
        <v>3305</v>
      </c>
      <c r="T157" s="348" t="str">
        <f>IF(R157&lt;&gt;"",VLOOKUP(R157,'01_MASTER_KODE_WILAYAH'!H$1437:I$1470,2,FALSE),"")</f>
        <v>JAWA TENGAH</v>
      </c>
      <c r="U157" s="348" t="str">
        <f>IF(S157&lt;&gt;"",VLOOKUP(S157,'01_MASTER_KODE_WILAYAH'!D$5:F$1353,3,FALSE),"")</f>
        <v>KEBUMEN</v>
      </c>
      <c r="V157" s="349" t="str">
        <f t="shared" si="65"/>
        <v>1</v>
      </c>
      <c r="W157" s="145" t="e">
        <f t="shared" si="66"/>
        <v>#VALUE!</v>
      </c>
      <c r="X157" s="133" t="e">
        <f>COUNTIFS(A1_Individu_Data_Keadaan_SDMK!A$4:A$149931,M157,A1_Individu_Data_Keadaan_SDMK!R$4:R$149285,"01. Dokter")</f>
        <v>#VALUE!</v>
      </c>
      <c r="Y157" s="122">
        <f t="shared" si="67"/>
        <v>2</v>
      </c>
      <c r="Z157" s="134" t="e">
        <f t="shared" si="68"/>
        <v>#VALUE!</v>
      </c>
      <c r="AA157" s="134" t="e">
        <f t="shared" si="69"/>
        <v>#VALUE!</v>
      </c>
      <c r="AB157" s="133" t="e">
        <f>COUNTIFS(A1_Individu_Data_Keadaan_SDMK!A$4:A$149931,M157,A1_Individu_Data_Keadaan_SDMK!R$4:R$149285,"02. Dokter Gigi")</f>
        <v>#VALUE!</v>
      </c>
      <c r="AC157" s="122">
        <f t="shared" si="70"/>
        <v>1</v>
      </c>
      <c r="AD157" s="134" t="e">
        <f t="shared" si="71"/>
        <v>#VALUE!</v>
      </c>
      <c r="AE157" s="134" t="e">
        <f t="shared" si="72"/>
        <v>#VALUE!</v>
      </c>
      <c r="AF157" s="133" t="e">
        <f>COUNTIFS(A1_Individu_Data_Keadaan_SDMK!A$4:A$149931,M157,A1_Individu_Data_Keadaan_SDMK!Q$4:Q$149285,"03. KEPERAWATAN")</f>
        <v>#VALUE!</v>
      </c>
      <c r="AG157" s="135">
        <f t="shared" si="73"/>
        <v>8</v>
      </c>
      <c r="AH157" s="134" t="e">
        <f t="shared" si="74"/>
        <v>#VALUE!</v>
      </c>
      <c r="AI157" s="134" t="e">
        <f t="shared" si="75"/>
        <v>#VALUE!</v>
      </c>
      <c r="AJ157" s="133" t="e">
        <f>COUNTIFS(A1_Individu_Data_Keadaan_SDMK!A$4:A$149931,M157,A1_Individu_Data_Keadaan_SDMK!Q$4:Q$149285,"04. KEBIDANAN")</f>
        <v>#VALUE!</v>
      </c>
      <c r="AK157" s="135">
        <f t="shared" si="76"/>
        <v>7</v>
      </c>
      <c r="AL157" s="134" t="e">
        <f t="shared" si="77"/>
        <v>#VALUE!</v>
      </c>
      <c r="AM157" s="134" t="e">
        <f t="shared" si="78"/>
        <v>#VALUE!</v>
      </c>
      <c r="AN157" s="133" t="e">
        <f>COUNTIFS(A1_Individu_Data_Keadaan_SDMK!A$4:A$149931,M157,A1_Individu_Data_Keadaan_SDMK!Q$4:Q$149285,"05. KEFARMASIAN")</f>
        <v>#VALUE!</v>
      </c>
      <c r="AO157" s="135">
        <f t="shared" si="79"/>
        <v>1</v>
      </c>
      <c r="AP157" s="134" t="e">
        <f t="shared" si="80"/>
        <v>#VALUE!</v>
      </c>
      <c r="AQ157" s="134" t="e">
        <f t="shared" si="81"/>
        <v>#VALUE!</v>
      </c>
      <c r="AR157" s="133" t="e">
        <f>COUNTIFS(A1_Individu_Data_Keadaan_SDMK!A$4:A$149931,M157,A1_Individu_Data_Keadaan_SDMK!Q$4:Q$149285,"06. KESEHATAN MASYARAKAT")</f>
        <v>#VALUE!</v>
      </c>
      <c r="AS157" s="135">
        <f t="shared" si="82"/>
        <v>1</v>
      </c>
      <c r="AT157" s="134" t="e">
        <f t="shared" si="83"/>
        <v>#VALUE!</v>
      </c>
      <c r="AU157" s="134" t="e">
        <f t="shared" si="84"/>
        <v>#VALUE!</v>
      </c>
      <c r="AV157" s="133" t="e">
        <f>COUNTIFS(A1_Individu_Data_Keadaan_SDMK!A$4:A$149931,M157,A1_Individu_Data_Keadaan_SDMK!Q$4:Q$149285,"07. KESEHATAN LINGKUNGAN")</f>
        <v>#VALUE!</v>
      </c>
      <c r="AW157" s="135">
        <f t="shared" si="85"/>
        <v>1</v>
      </c>
      <c r="AX157" s="134" t="e">
        <f t="shared" si="86"/>
        <v>#VALUE!</v>
      </c>
      <c r="AY157" s="134" t="e">
        <f t="shared" si="87"/>
        <v>#VALUE!</v>
      </c>
      <c r="AZ157" s="133" t="e">
        <f>COUNTIFS(A1_Individu_Data_Keadaan_SDMK!A$4:A$149931,M157,A1_Individu_Data_Keadaan_SDMK!Q$4:Q$149285,"08. GIZI")</f>
        <v>#VALUE!</v>
      </c>
      <c r="BA157" s="135">
        <f t="shared" si="88"/>
        <v>2</v>
      </c>
      <c r="BB157" s="134" t="e">
        <f t="shared" si="89"/>
        <v>#VALUE!</v>
      </c>
      <c r="BC157" s="134" t="e">
        <f t="shared" si="90"/>
        <v>#VALUE!</v>
      </c>
      <c r="BD157" s="133" t="e">
        <f>COUNTIFS(A1_Individu_Data_Keadaan_SDMK!A$4:A$149931,M157,A1_Individu_Data_Keadaan_SDMK!R$4:R$149285,"03. Ahli Teknologi Laboratorium Medik")</f>
        <v>#VALUE!</v>
      </c>
      <c r="BE157" s="135">
        <f t="shared" si="91"/>
        <v>1</v>
      </c>
      <c r="BF157" s="134" t="e">
        <f t="shared" si="92"/>
        <v>#VALUE!</v>
      </c>
      <c r="BG157" s="134" t="e">
        <f t="shared" si="93"/>
        <v>#VALUE!</v>
      </c>
      <c r="BH157" s="139" t="e">
        <f t="shared" si="94"/>
        <v>#VALUE!</v>
      </c>
      <c r="BI157" s="139" t="e">
        <f t="shared" si="95"/>
        <v>#VALUE!</v>
      </c>
    </row>
    <row r="158" spans="13:61" ht="15">
      <c r="M158" s="130" t="s">
        <v>12720</v>
      </c>
      <c r="N158" s="131" t="s">
        <v>12721</v>
      </c>
      <c r="O158" s="128" t="s">
        <v>267</v>
      </c>
      <c r="P158" s="132" t="s">
        <v>9302</v>
      </c>
      <c r="Q158" s="347" t="s">
        <v>12201</v>
      </c>
      <c r="R158" s="128">
        <v>33</v>
      </c>
      <c r="S158" s="129">
        <v>3305</v>
      </c>
      <c r="T158" s="348" t="str">
        <f>IF(R158&lt;&gt;"",VLOOKUP(R158,'01_MASTER_KODE_WILAYAH'!H$1437:I$1470,2,FALSE),"")</f>
        <v>JAWA TENGAH</v>
      </c>
      <c r="U158" s="348" t="str">
        <f>IF(S158&lt;&gt;"",VLOOKUP(S158,'01_MASTER_KODE_WILAYAH'!D$5:F$1353,3,FALSE),"")</f>
        <v>KEBUMEN</v>
      </c>
      <c r="V158" s="349" t="str">
        <f t="shared" si="65"/>
        <v>1</v>
      </c>
      <c r="W158" s="145" t="e">
        <f t="shared" si="66"/>
        <v>#VALUE!</v>
      </c>
      <c r="X158" s="133" t="e">
        <f>COUNTIFS(A1_Individu_Data_Keadaan_SDMK!A$4:A$149931,M158,A1_Individu_Data_Keadaan_SDMK!R$4:R$149285,"01. Dokter")</f>
        <v>#VALUE!</v>
      </c>
      <c r="Y158" s="122">
        <f t="shared" si="67"/>
        <v>2</v>
      </c>
      <c r="Z158" s="134" t="e">
        <f t="shared" si="68"/>
        <v>#VALUE!</v>
      </c>
      <c r="AA158" s="134" t="e">
        <f t="shared" si="69"/>
        <v>#VALUE!</v>
      </c>
      <c r="AB158" s="133" t="e">
        <f>COUNTIFS(A1_Individu_Data_Keadaan_SDMK!A$4:A$149931,M158,A1_Individu_Data_Keadaan_SDMK!R$4:R$149285,"02. Dokter Gigi")</f>
        <v>#VALUE!</v>
      </c>
      <c r="AC158" s="122">
        <f t="shared" si="70"/>
        <v>1</v>
      </c>
      <c r="AD158" s="134" t="e">
        <f t="shared" si="71"/>
        <v>#VALUE!</v>
      </c>
      <c r="AE158" s="134" t="e">
        <f t="shared" si="72"/>
        <v>#VALUE!</v>
      </c>
      <c r="AF158" s="133" t="e">
        <f>COUNTIFS(A1_Individu_Data_Keadaan_SDMK!A$4:A$149931,M158,A1_Individu_Data_Keadaan_SDMK!Q$4:Q$149285,"03. KEPERAWATAN")</f>
        <v>#VALUE!</v>
      </c>
      <c r="AG158" s="135">
        <f t="shared" si="73"/>
        <v>8</v>
      </c>
      <c r="AH158" s="134" t="e">
        <f t="shared" si="74"/>
        <v>#VALUE!</v>
      </c>
      <c r="AI158" s="134" t="e">
        <f t="shared" si="75"/>
        <v>#VALUE!</v>
      </c>
      <c r="AJ158" s="133" t="e">
        <f>COUNTIFS(A1_Individu_Data_Keadaan_SDMK!A$4:A$149931,M158,A1_Individu_Data_Keadaan_SDMK!Q$4:Q$149285,"04. KEBIDANAN")</f>
        <v>#VALUE!</v>
      </c>
      <c r="AK158" s="135">
        <f t="shared" si="76"/>
        <v>7</v>
      </c>
      <c r="AL158" s="134" t="e">
        <f t="shared" si="77"/>
        <v>#VALUE!</v>
      </c>
      <c r="AM158" s="134" t="e">
        <f t="shared" si="78"/>
        <v>#VALUE!</v>
      </c>
      <c r="AN158" s="133" t="e">
        <f>COUNTIFS(A1_Individu_Data_Keadaan_SDMK!A$4:A$149931,M158,A1_Individu_Data_Keadaan_SDMK!Q$4:Q$149285,"05. KEFARMASIAN")</f>
        <v>#VALUE!</v>
      </c>
      <c r="AO158" s="135">
        <f t="shared" si="79"/>
        <v>1</v>
      </c>
      <c r="AP158" s="134" t="e">
        <f t="shared" si="80"/>
        <v>#VALUE!</v>
      </c>
      <c r="AQ158" s="134" t="e">
        <f t="shared" si="81"/>
        <v>#VALUE!</v>
      </c>
      <c r="AR158" s="133" t="e">
        <f>COUNTIFS(A1_Individu_Data_Keadaan_SDMK!A$4:A$149931,M158,A1_Individu_Data_Keadaan_SDMK!Q$4:Q$149285,"06. KESEHATAN MASYARAKAT")</f>
        <v>#VALUE!</v>
      </c>
      <c r="AS158" s="135">
        <f t="shared" si="82"/>
        <v>1</v>
      </c>
      <c r="AT158" s="134" t="e">
        <f t="shared" si="83"/>
        <v>#VALUE!</v>
      </c>
      <c r="AU158" s="134" t="e">
        <f t="shared" si="84"/>
        <v>#VALUE!</v>
      </c>
      <c r="AV158" s="133" t="e">
        <f>COUNTIFS(A1_Individu_Data_Keadaan_SDMK!A$4:A$149931,M158,A1_Individu_Data_Keadaan_SDMK!Q$4:Q$149285,"07. KESEHATAN LINGKUNGAN")</f>
        <v>#VALUE!</v>
      </c>
      <c r="AW158" s="135">
        <f t="shared" si="85"/>
        <v>1</v>
      </c>
      <c r="AX158" s="134" t="e">
        <f t="shared" si="86"/>
        <v>#VALUE!</v>
      </c>
      <c r="AY158" s="134" t="e">
        <f t="shared" si="87"/>
        <v>#VALUE!</v>
      </c>
      <c r="AZ158" s="133" t="e">
        <f>COUNTIFS(A1_Individu_Data_Keadaan_SDMK!A$4:A$149931,M158,A1_Individu_Data_Keadaan_SDMK!Q$4:Q$149285,"08. GIZI")</f>
        <v>#VALUE!</v>
      </c>
      <c r="BA158" s="135">
        <f t="shared" si="88"/>
        <v>2</v>
      </c>
      <c r="BB158" s="134" t="e">
        <f t="shared" si="89"/>
        <v>#VALUE!</v>
      </c>
      <c r="BC158" s="134" t="e">
        <f t="shared" si="90"/>
        <v>#VALUE!</v>
      </c>
      <c r="BD158" s="133" t="e">
        <f>COUNTIFS(A1_Individu_Data_Keadaan_SDMK!A$4:A$149931,M158,A1_Individu_Data_Keadaan_SDMK!R$4:R$149285,"03. Ahli Teknologi Laboratorium Medik")</f>
        <v>#VALUE!</v>
      </c>
      <c r="BE158" s="135">
        <f t="shared" si="91"/>
        <v>1</v>
      </c>
      <c r="BF158" s="134" t="e">
        <f t="shared" si="92"/>
        <v>#VALUE!</v>
      </c>
      <c r="BG158" s="134" t="e">
        <f t="shared" si="93"/>
        <v>#VALUE!</v>
      </c>
      <c r="BH158" s="139" t="e">
        <f t="shared" si="94"/>
        <v>#VALUE!</v>
      </c>
      <c r="BI158" s="139" t="e">
        <f t="shared" si="95"/>
        <v>#VALUE!</v>
      </c>
    </row>
    <row r="159" spans="13:61" ht="15">
      <c r="M159" s="130" t="s">
        <v>12722</v>
      </c>
      <c r="N159" s="131" t="s">
        <v>12723</v>
      </c>
      <c r="O159" s="128" t="s">
        <v>267</v>
      </c>
      <c r="P159" s="132" t="s">
        <v>9301</v>
      </c>
      <c r="Q159" s="347" t="s">
        <v>12201</v>
      </c>
      <c r="R159" s="128">
        <v>33</v>
      </c>
      <c r="S159" s="129">
        <v>3305</v>
      </c>
      <c r="T159" s="348" t="str">
        <f>IF(R159&lt;&gt;"",VLOOKUP(R159,'01_MASTER_KODE_WILAYAH'!H$1437:I$1470,2,FALSE),"")</f>
        <v>JAWA TENGAH</v>
      </c>
      <c r="U159" s="348" t="str">
        <f>IF(S159&lt;&gt;"",VLOOKUP(S159,'01_MASTER_KODE_WILAYAH'!D$5:F$1353,3,FALSE),"")</f>
        <v>KEBUMEN</v>
      </c>
      <c r="V159" s="349" t="str">
        <f t="shared" si="65"/>
        <v>2</v>
      </c>
      <c r="W159" s="145" t="e">
        <f t="shared" si="66"/>
        <v>#VALUE!</v>
      </c>
      <c r="X159" s="133" t="e">
        <f>COUNTIFS(A1_Individu_Data_Keadaan_SDMK!A$4:A$149931,M159,A1_Individu_Data_Keadaan_SDMK!R$4:R$149285,"01. Dokter")</f>
        <v>#VALUE!</v>
      </c>
      <c r="Y159" s="122">
        <f t="shared" si="67"/>
        <v>1</v>
      </c>
      <c r="Z159" s="134" t="e">
        <f t="shared" si="68"/>
        <v>#VALUE!</v>
      </c>
      <c r="AA159" s="134" t="e">
        <f t="shared" si="69"/>
        <v>#VALUE!</v>
      </c>
      <c r="AB159" s="133" t="e">
        <f>COUNTIFS(A1_Individu_Data_Keadaan_SDMK!A$4:A$149931,M159,A1_Individu_Data_Keadaan_SDMK!R$4:R$149285,"02. Dokter Gigi")</f>
        <v>#VALUE!</v>
      </c>
      <c r="AC159" s="122">
        <f t="shared" si="70"/>
        <v>1</v>
      </c>
      <c r="AD159" s="134" t="e">
        <f t="shared" si="71"/>
        <v>#VALUE!</v>
      </c>
      <c r="AE159" s="134" t="e">
        <f t="shared" si="72"/>
        <v>#VALUE!</v>
      </c>
      <c r="AF159" s="133" t="e">
        <f>COUNTIFS(A1_Individu_Data_Keadaan_SDMK!A$4:A$149931,M159,A1_Individu_Data_Keadaan_SDMK!Q$4:Q$149285,"03. KEPERAWATAN")</f>
        <v>#VALUE!</v>
      </c>
      <c r="AG159" s="135">
        <f t="shared" si="73"/>
        <v>5</v>
      </c>
      <c r="AH159" s="134" t="e">
        <f t="shared" si="74"/>
        <v>#VALUE!</v>
      </c>
      <c r="AI159" s="134" t="e">
        <f t="shared" si="75"/>
        <v>#VALUE!</v>
      </c>
      <c r="AJ159" s="133" t="e">
        <f>COUNTIFS(A1_Individu_Data_Keadaan_SDMK!A$4:A$149931,M159,A1_Individu_Data_Keadaan_SDMK!Q$4:Q$149285,"04. KEBIDANAN")</f>
        <v>#VALUE!</v>
      </c>
      <c r="AK159" s="135">
        <f t="shared" si="76"/>
        <v>4</v>
      </c>
      <c r="AL159" s="134" t="e">
        <f t="shared" si="77"/>
        <v>#VALUE!</v>
      </c>
      <c r="AM159" s="134" t="e">
        <f t="shared" si="78"/>
        <v>#VALUE!</v>
      </c>
      <c r="AN159" s="133" t="e">
        <f>COUNTIFS(A1_Individu_Data_Keadaan_SDMK!A$4:A$149931,M159,A1_Individu_Data_Keadaan_SDMK!Q$4:Q$149285,"05. KEFARMASIAN")</f>
        <v>#VALUE!</v>
      </c>
      <c r="AO159" s="135">
        <f t="shared" si="79"/>
        <v>1</v>
      </c>
      <c r="AP159" s="134" t="e">
        <f t="shared" si="80"/>
        <v>#VALUE!</v>
      </c>
      <c r="AQ159" s="134" t="e">
        <f t="shared" si="81"/>
        <v>#VALUE!</v>
      </c>
      <c r="AR159" s="133" t="e">
        <f>COUNTIFS(A1_Individu_Data_Keadaan_SDMK!A$4:A$149931,M159,A1_Individu_Data_Keadaan_SDMK!Q$4:Q$149285,"06. KESEHATAN MASYARAKAT")</f>
        <v>#VALUE!</v>
      </c>
      <c r="AS159" s="135">
        <f t="shared" si="82"/>
        <v>1</v>
      </c>
      <c r="AT159" s="134" t="e">
        <f t="shared" si="83"/>
        <v>#VALUE!</v>
      </c>
      <c r="AU159" s="134" t="e">
        <f t="shared" si="84"/>
        <v>#VALUE!</v>
      </c>
      <c r="AV159" s="133" t="e">
        <f>COUNTIFS(A1_Individu_Data_Keadaan_SDMK!A$4:A$149931,M159,A1_Individu_Data_Keadaan_SDMK!Q$4:Q$149285,"07. KESEHATAN LINGKUNGAN")</f>
        <v>#VALUE!</v>
      </c>
      <c r="AW159" s="135">
        <f t="shared" si="85"/>
        <v>1</v>
      </c>
      <c r="AX159" s="134" t="e">
        <f t="shared" si="86"/>
        <v>#VALUE!</v>
      </c>
      <c r="AY159" s="134" t="e">
        <f t="shared" si="87"/>
        <v>#VALUE!</v>
      </c>
      <c r="AZ159" s="133" t="e">
        <f>COUNTIFS(A1_Individu_Data_Keadaan_SDMK!A$4:A$149931,M159,A1_Individu_Data_Keadaan_SDMK!Q$4:Q$149285,"08. GIZI")</f>
        <v>#VALUE!</v>
      </c>
      <c r="BA159" s="135">
        <f t="shared" si="88"/>
        <v>1</v>
      </c>
      <c r="BB159" s="134" t="e">
        <f t="shared" si="89"/>
        <v>#VALUE!</v>
      </c>
      <c r="BC159" s="134" t="e">
        <f t="shared" si="90"/>
        <v>#VALUE!</v>
      </c>
      <c r="BD159" s="133" t="e">
        <f>COUNTIFS(A1_Individu_Data_Keadaan_SDMK!A$4:A$149931,M159,A1_Individu_Data_Keadaan_SDMK!R$4:R$149285,"03. Ahli Teknologi Laboratorium Medik")</f>
        <v>#VALUE!</v>
      </c>
      <c r="BE159" s="135">
        <f t="shared" si="91"/>
        <v>1</v>
      </c>
      <c r="BF159" s="134" t="e">
        <f t="shared" si="92"/>
        <v>#VALUE!</v>
      </c>
      <c r="BG159" s="134" t="e">
        <f t="shared" si="93"/>
        <v>#VALUE!</v>
      </c>
      <c r="BH159" s="139" t="e">
        <f t="shared" si="94"/>
        <v>#VALUE!</v>
      </c>
      <c r="BI159" s="139" t="e">
        <f t="shared" si="95"/>
        <v>#VALUE!</v>
      </c>
    </row>
    <row r="160" spans="13:61" ht="15">
      <c r="M160" s="130" t="s">
        <v>12724</v>
      </c>
      <c r="N160" s="131" t="s">
        <v>12725</v>
      </c>
      <c r="O160" s="128" t="s">
        <v>267</v>
      </c>
      <c r="P160" s="132" t="s">
        <v>9301</v>
      </c>
      <c r="Q160" s="347" t="s">
        <v>12201</v>
      </c>
      <c r="R160" s="128">
        <v>33</v>
      </c>
      <c r="S160" s="129">
        <v>3305</v>
      </c>
      <c r="T160" s="348" t="str">
        <f>IF(R160&lt;&gt;"",VLOOKUP(R160,'01_MASTER_KODE_WILAYAH'!H$1437:I$1470,2,FALSE),"")</f>
        <v>JAWA TENGAH</v>
      </c>
      <c r="U160" s="348" t="str">
        <f>IF(S160&lt;&gt;"",VLOOKUP(S160,'01_MASTER_KODE_WILAYAH'!D$5:F$1353,3,FALSE),"")</f>
        <v>KEBUMEN</v>
      </c>
      <c r="V160" s="349" t="str">
        <f t="shared" si="65"/>
        <v>2</v>
      </c>
      <c r="W160" s="145" t="e">
        <f t="shared" si="66"/>
        <v>#VALUE!</v>
      </c>
      <c r="X160" s="133" t="e">
        <f>COUNTIFS(A1_Individu_Data_Keadaan_SDMK!A$4:A$149931,M160,A1_Individu_Data_Keadaan_SDMK!R$4:R$149285,"01. Dokter")</f>
        <v>#VALUE!</v>
      </c>
      <c r="Y160" s="122">
        <f t="shared" si="67"/>
        <v>1</v>
      </c>
      <c r="Z160" s="134" t="e">
        <f t="shared" si="68"/>
        <v>#VALUE!</v>
      </c>
      <c r="AA160" s="134" t="e">
        <f t="shared" si="69"/>
        <v>#VALUE!</v>
      </c>
      <c r="AB160" s="133" t="e">
        <f>COUNTIFS(A1_Individu_Data_Keadaan_SDMK!A$4:A$149931,M160,A1_Individu_Data_Keadaan_SDMK!R$4:R$149285,"02. Dokter Gigi")</f>
        <v>#VALUE!</v>
      </c>
      <c r="AC160" s="122">
        <f t="shared" si="70"/>
        <v>1</v>
      </c>
      <c r="AD160" s="134" t="e">
        <f t="shared" si="71"/>
        <v>#VALUE!</v>
      </c>
      <c r="AE160" s="134" t="e">
        <f t="shared" si="72"/>
        <v>#VALUE!</v>
      </c>
      <c r="AF160" s="133" t="e">
        <f>COUNTIFS(A1_Individu_Data_Keadaan_SDMK!A$4:A$149931,M160,A1_Individu_Data_Keadaan_SDMK!Q$4:Q$149285,"03. KEPERAWATAN")</f>
        <v>#VALUE!</v>
      </c>
      <c r="AG160" s="135">
        <f t="shared" si="73"/>
        <v>5</v>
      </c>
      <c r="AH160" s="134" t="e">
        <f t="shared" si="74"/>
        <v>#VALUE!</v>
      </c>
      <c r="AI160" s="134" t="e">
        <f t="shared" si="75"/>
        <v>#VALUE!</v>
      </c>
      <c r="AJ160" s="133" t="e">
        <f>COUNTIFS(A1_Individu_Data_Keadaan_SDMK!A$4:A$149931,M160,A1_Individu_Data_Keadaan_SDMK!Q$4:Q$149285,"04. KEBIDANAN")</f>
        <v>#VALUE!</v>
      </c>
      <c r="AK160" s="135">
        <f t="shared" si="76"/>
        <v>4</v>
      </c>
      <c r="AL160" s="134" t="e">
        <f t="shared" si="77"/>
        <v>#VALUE!</v>
      </c>
      <c r="AM160" s="134" t="e">
        <f t="shared" si="78"/>
        <v>#VALUE!</v>
      </c>
      <c r="AN160" s="133" t="e">
        <f>COUNTIFS(A1_Individu_Data_Keadaan_SDMK!A$4:A$149931,M160,A1_Individu_Data_Keadaan_SDMK!Q$4:Q$149285,"05. KEFARMASIAN")</f>
        <v>#VALUE!</v>
      </c>
      <c r="AO160" s="135">
        <f t="shared" si="79"/>
        <v>1</v>
      </c>
      <c r="AP160" s="134" t="e">
        <f t="shared" si="80"/>
        <v>#VALUE!</v>
      </c>
      <c r="AQ160" s="134" t="e">
        <f t="shared" si="81"/>
        <v>#VALUE!</v>
      </c>
      <c r="AR160" s="133" t="e">
        <f>COUNTIFS(A1_Individu_Data_Keadaan_SDMK!A$4:A$149931,M160,A1_Individu_Data_Keadaan_SDMK!Q$4:Q$149285,"06. KESEHATAN MASYARAKAT")</f>
        <v>#VALUE!</v>
      </c>
      <c r="AS160" s="135">
        <f t="shared" si="82"/>
        <v>1</v>
      </c>
      <c r="AT160" s="134" t="e">
        <f t="shared" si="83"/>
        <v>#VALUE!</v>
      </c>
      <c r="AU160" s="134" t="e">
        <f t="shared" si="84"/>
        <v>#VALUE!</v>
      </c>
      <c r="AV160" s="133" t="e">
        <f>COUNTIFS(A1_Individu_Data_Keadaan_SDMK!A$4:A$149931,M160,A1_Individu_Data_Keadaan_SDMK!Q$4:Q$149285,"07. KESEHATAN LINGKUNGAN")</f>
        <v>#VALUE!</v>
      </c>
      <c r="AW160" s="135">
        <f t="shared" si="85"/>
        <v>1</v>
      </c>
      <c r="AX160" s="134" t="e">
        <f t="shared" si="86"/>
        <v>#VALUE!</v>
      </c>
      <c r="AY160" s="134" t="e">
        <f t="shared" si="87"/>
        <v>#VALUE!</v>
      </c>
      <c r="AZ160" s="133" t="e">
        <f>COUNTIFS(A1_Individu_Data_Keadaan_SDMK!A$4:A$149931,M160,A1_Individu_Data_Keadaan_SDMK!Q$4:Q$149285,"08. GIZI")</f>
        <v>#VALUE!</v>
      </c>
      <c r="BA160" s="135">
        <f t="shared" si="88"/>
        <v>1</v>
      </c>
      <c r="BB160" s="134" t="e">
        <f t="shared" si="89"/>
        <v>#VALUE!</v>
      </c>
      <c r="BC160" s="134" t="e">
        <f t="shared" si="90"/>
        <v>#VALUE!</v>
      </c>
      <c r="BD160" s="133" t="e">
        <f>COUNTIFS(A1_Individu_Data_Keadaan_SDMK!A$4:A$149931,M160,A1_Individu_Data_Keadaan_SDMK!R$4:R$149285,"03. Ahli Teknologi Laboratorium Medik")</f>
        <v>#VALUE!</v>
      </c>
      <c r="BE160" s="135">
        <f t="shared" si="91"/>
        <v>1</v>
      </c>
      <c r="BF160" s="134" t="e">
        <f t="shared" si="92"/>
        <v>#VALUE!</v>
      </c>
      <c r="BG160" s="134" t="e">
        <f t="shared" si="93"/>
        <v>#VALUE!</v>
      </c>
      <c r="BH160" s="139" t="e">
        <f t="shared" si="94"/>
        <v>#VALUE!</v>
      </c>
      <c r="BI160" s="139" t="e">
        <f t="shared" si="95"/>
        <v>#VALUE!</v>
      </c>
    </row>
    <row r="161" spans="13:61" ht="15">
      <c r="M161" s="130" t="s">
        <v>12726</v>
      </c>
      <c r="N161" s="131" t="s">
        <v>12727</v>
      </c>
      <c r="O161" s="128" t="s">
        <v>267</v>
      </c>
      <c r="P161" s="132" t="s">
        <v>9301</v>
      </c>
      <c r="Q161" s="347" t="s">
        <v>12201</v>
      </c>
      <c r="R161" s="128">
        <v>33</v>
      </c>
      <c r="S161" s="129">
        <v>3305</v>
      </c>
      <c r="T161" s="348" t="str">
        <f>IF(R161&lt;&gt;"",VLOOKUP(R161,'01_MASTER_KODE_WILAYAH'!H$1437:I$1470,2,FALSE),"")</f>
        <v>JAWA TENGAH</v>
      </c>
      <c r="U161" s="348" t="str">
        <f>IF(S161&lt;&gt;"",VLOOKUP(S161,'01_MASTER_KODE_WILAYAH'!D$5:F$1353,3,FALSE),"")</f>
        <v>KEBUMEN</v>
      </c>
      <c r="V161" s="349" t="str">
        <f t="shared" si="65"/>
        <v>2</v>
      </c>
      <c r="W161" s="145" t="e">
        <f t="shared" si="66"/>
        <v>#VALUE!</v>
      </c>
      <c r="X161" s="133" t="e">
        <f>COUNTIFS(A1_Individu_Data_Keadaan_SDMK!A$4:A$149931,M161,A1_Individu_Data_Keadaan_SDMK!R$4:R$149285,"01. Dokter")</f>
        <v>#VALUE!</v>
      </c>
      <c r="Y161" s="122">
        <f t="shared" si="67"/>
        <v>1</v>
      </c>
      <c r="Z161" s="134" t="e">
        <f t="shared" si="68"/>
        <v>#VALUE!</v>
      </c>
      <c r="AA161" s="134" t="e">
        <f t="shared" si="69"/>
        <v>#VALUE!</v>
      </c>
      <c r="AB161" s="133" t="e">
        <f>COUNTIFS(A1_Individu_Data_Keadaan_SDMK!A$4:A$149931,M161,A1_Individu_Data_Keadaan_SDMK!R$4:R$149285,"02. Dokter Gigi")</f>
        <v>#VALUE!</v>
      </c>
      <c r="AC161" s="122">
        <f t="shared" si="70"/>
        <v>1</v>
      </c>
      <c r="AD161" s="134" t="e">
        <f t="shared" si="71"/>
        <v>#VALUE!</v>
      </c>
      <c r="AE161" s="134" t="e">
        <f t="shared" si="72"/>
        <v>#VALUE!</v>
      </c>
      <c r="AF161" s="133" t="e">
        <f>COUNTIFS(A1_Individu_Data_Keadaan_SDMK!A$4:A$149931,M161,A1_Individu_Data_Keadaan_SDMK!Q$4:Q$149285,"03. KEPERAWATAN")</f>
        <v>#VALUE!</v>
      </c>
      <c r="AG161" s="135">
        <f t="shared" si="73"/>
        <v>5</v>
      </c>
      <c r="AH161" s="134" t="e">
        <f t="shared" si="74"/>
        <v>#VALUE!</v>
      </c>
      <c r="AI161" s="134" t="e">
        <f t="shared" si="75"/>
        <v>#VALUE!</v>
      </c>
      <c r="AJ161" s="133" t="e">
        <f>COUNTIFS(A1_Individu_Data_Keadaan_SDMK!A$4:A$149931,M161,A1_Individu_Data_Keadaan_SDMK!Q$4:Q$149285,"04. KEBIDANAN")</f>
        <v>#VALUE!</v>
      </c>
      <c r="AK161" s="135">
        <f t="shared" si="76"/>
        <v>4</v>
      </c>
      <c r="AL161" s="134" t="e">
        <f t="shared" si="77"/>
        <v>#VALUE!</v>
      </c>
      <c r="AM161" s="134" t="e">
        <f t="shared" si="78"/>
        <v>#VALUE!</v>
      </c>
      <c r="AN161" s="133" t="e">
        <f>COUNTIFS(A1_Individu_Data_Keadaan_SDMK!A$4:A$149931,M161,A1_Individu_Data_Keadaan_SDMK!Q$4:Q$149285,"05. KEFARMASIAN")</f>
        <v>#VALUE!</v>
      </c>
      <c r="AO161" s="135">
        <f t="shared" si="79"/>
        <v>1</v>
      </c>
      <c r="AP161" s="134" t="e">
        <f t="shared" si="80"/>
        <v>#VALUE!</v>
      </c>
      <c r="AQ161" s="134" t="e">
        <f t="shared" si="81"/>
        <v>#VALUE!</v>
      </c>
      <c r="AR161" s="133" t="e">
        <f>COUNTIFS(A1_Individu_Data_Keadaan_SDMK!A$4:A$149931,M161,A1_Individu_Data_Keadaan_SDMK!Q$4:Q$149285,"06. KESEHATAN MASYARAKAT")</f>
        <v>#VALUE!</v>
      </c>
      <c r="AS161" s="135">
        <f t="shared" si="82"/>
        <v>1</v>
      </c>
      <c r="AT161" s="134" t="e">
        <f t="shared" si="83"/>
        <v>#VALUE!</v>
      </c>
      <c r="AU161" s="134" t="e">
        <f t="shared" si="84"/>
        <v>#VALUE!</v>
      </c>
      <c r="AV161" s="133" t="e">
        <f>COUNTIFS(A1_Individu_Data_Keadaan_SDMK!A$4:A$149931,M161,A1_Individu_Data_Keadaan_SDMK!Q$4:Q$149285,"07. KESEHATAN LINGKUNGAN")</f>
        <v>#VALUE!</v>
      </c>
      <c r="AW161" s="135">
        <f t="shared" si="85"/>
        <v>1</v>
      </c>
      <c r="AX161" s="134" t="e">
        <f t="shared" si="86"/>
        <v>#VALUE!</v>
      </c>
      <c r="AY161" s="134" t="e">
        <f t="shared" si="87"/>
        <v>#VALUE!</v>
      </c>
      <c r="AZ161" s="133" t="e">
        <f>COUNTIFS(A1_Individu_Data_Keadaan_SDMK!A$4:A$149931,M161,A1_Individu_Data_Keadaan_SDMK!Q$4:Q$149285,"08. GIZI")</f>
        <v>#VALUE!</v>
      </c>
      <c r="BA161" s="135">
        <f t="shared" si="88"/>
        <v>1</v>
      </c>
      <c r="BB161" s="134" t="e">
        <f t="shared" si="89"/>
        <v>#VALUE!</v>
      </c>
      <c r="BC161" s="134" t="e">
        <f t="shared" si="90"/>
        <v>#VALUE!</v>
      </c>
      <c r="BD161" s="133" t="e">
        <f>COUNTIFS(A1_Individu_Data_Keadaan_SDMK!A$4:A$149931,M161,A1_Individu_Data_Keadaan_SDMK!R$4:R$149285,"03. Ahli Teknologi Laboratorium Medik")</f>
        <v>#VALUE!</v>
      </c>
      <c r="BE161" s="135">
        <f t="shared" si="91"/>
        <v>1</v>
      </c>
      <c r="BF161" s="134" t="e">
        <f t="shared" si="92"/>
        <v>#VALUE!</v>
      </c>
      <c r="BG161" s="134" t="e">
        <f t="shared" si="93"/>
        <v>#VALUE!</v>
      </c>
      <c r="BH161" s="139" t="e">
        <f t="shared" si="94"/>
        <v>#VALUE!</v>
      </c>
      <c r="BI161" s="139" t="e">
        <f t="shared" si="95"/>
        <v>#VALUE!</v>
      </c>
    </row>
    <row r="162" spans="13:61" ht="15">
      <c r="M162" s="130" t="s">
        <v>12728</v>
      </c>
      <c r="N162" s="131" t="s">
        <v>12729</v>
      </c>
      <c r="O162" s="128" t="s">
        <v>267</v>
      </c>
      <c r="P162" s="132" t="s">
        <v>9301</v>
      </c>
      <c r="Q162" s="347" t="s">
        <v>12201</v>
      </c>
      <c r="R162" s="128">
        <v>33</v>
      </c>
      <c r="S162" s="129">
        <v>3305</v>
      </c>
      <c r="T162" s="348" t="str">
        <f>IF(R162&lt;&gt;"",VLOOKUP(R162,'01_MASTER_KODE_WILAYAH'!H$1437:I$1470,2,FALSE),"")</f>
        <v>JAWA TENGAH</v>
      </c>
      <c r="U162" s="348" t="str">
        <f>IF(S162&lt;&gt;"",VLOOKUP(S162,'01_MASTER_KODE_WILAYAH'!D$5:F$1353,3,FALSE),"")</f>
        <v>KEBUMEN</v>
      </c>
      <c r="V162" s="349" t="str">
        <f t="shared" si="65"/>
        <v>2</v>
      </c>
      <c r="W162" s="145" t="e">
        <f t="shared" si="66"/>
        <v>#VALUE!</v>
      </c>
      <c r="X162" s="133" t="e">
        <f>COUNTIFS(A1_Individu_Data_Keadaan_SDMK!A$4:A$149931,M162,A1_Individu_Data_Keadaan_SDMK!R$4:R$149285,"01. Dokter")</f>
        <v>#VALUE!</v>
      </c>
      <c r="Y162" s="122">
        <f t="shared" si="67"/>
        <v>1</v>
      </c>
      <c r="Z162" s="134" t="e">
        <f t="shared" si="68"/>
        <v>#VALUE!</v>
      </c>
      <c r="AA162" s="134" t="e">
        <f t="shared" si="69"/>
        <v>#VALUE!</v>
      </c>
      <c r="AB162" s="133" t="e">
        <f>COUNTIFS(A1_Individu_Data_Keadaan_SDMK!A$4:A$149931,M162,A1_Individu_Data_Keadaan_SDMK!R$4:R$149285,"02. Dokter Gigi")</f>
        <v>#VALUE!</v>
      </c>
      <c r="AC162" s="122">
        <f t="shared" si="70"/>
        <v>1</v>
      </c>
      <c r="AD162" s="134" t="e">
        <f t="shared" si="71"/>
        <v>#VALUE!</v>
      </c>
      <c r="AE162" s="134" t="e">
        <f t="shared" si="72"/>
        <v>#VALUE!</v>
      </c>
      <c r="AF162" s="133" t="e">
        <f>COUNTIFS(A1_Individu_Data_Keadaan_SDMK!A$4:A$149931,M162,A1_Individu_Data_Keadaan_SDMK!Q$4:Q$149285,"03. KEPERAWATAN")</f>
        <v>#VALUE!</v>
      </c>
      <c r="AG162" s="135">
        <f t="shared" si="73"/>
        <v>5</v>
      </c>
      <c r="AH162" s="134" t="e">
        <f t="shared" si="74"/>
        <v>#VALUE!</v>
      </c>
      <c r="AI162" s="134" t="e">
        <f t="shared" si="75"/>
        <v>#VALUE!</v>
      </c>
      <c r="AJ162" s="133" t="e">
        <f>COUNTIFS(A1_Individu_Data_Keadaan_SDMK!A$4:A$149931,M162,A1_Individu_Data_Keadaan_SDMK!Q$4:Q$149285,"04. KEBIDANAN")</f>
        <v>#VALUE!</v>
      </c>
      <c r="AK162" s="135">
        <f t="shared" si="76"/>
        <v>4</v>
      </c>
      <c r="AL162" s="134" t="e">
        <f t="shared" si="77"/>
        <v>#VALUE!</v>
      </c>
      <c r="AM162" s="134" t="e">
        <f t="shared" si="78"/>
        <v>#VALUE!</v>
      </c>
      <c r="AN162" s="133" t="e">
        <f>COUNTIFS(A1_Individu_Data_Keadaan_SDMK!A$4:A$149931,M162,A1_Individu_Data_Keadaan_SDMK!Q$4:Q$149285,"05. KEFARMASIAN")</f>
        <v>#VALUE!</v>
      </c>
      <c r="AO162" s="135">
        <f t="shared" si="79"/>
        <v>1</v>
      </c>
      <c r="AP162" s="134" t="e">
        <f t="shared" si="80"/>
        <v>#VALUE!</v>
      </c>
      <c r="AQ162" s="134" t="e">
        <f t="shared" si="81"/>
        <v>#VALUE!</v>
      </c>
      <c r="AR162" s="133" t="e">
        <f>COUNTIFS(A1_Individu_Data_Keadaan_SDMK!A$4:A$149931,M162,A1_Individu_Data_Keadaan_SDMK!Q$4:Q$149285,"06. KESEHATAN MASYARAKAT")</f>
        <v>#VALUE!</v>
      </c>
      <c r="AS162" s="135">
        <f t="shared" si="82"/>
        <v>1</v>
      </c>
      <c r="AT162" s="134" t="e">
        <f t="shared" si="83"/>
        <v>#VALUE!</v>
      </c>
      <c r="AU162" s="134" t="e">
        <f t="shared" si="84"/>
        <v>#VALUE!</v>
      </c>
      <c r="AV162" s="133" t="e">
        <f>COUNTIFS(A1_Individu_Data_Keadaan_SDMK!A$4:A$149931,M162,A1_Individu_Data_Keadaan_SDMK!Q$4:Q$149285,"07. KESEHATAN LINGKUNGAN")</f>
        <v>#VALUE!</v>
      </c>
      <c r="AW162" s="135">
        <f t="shared" si="85"/>
        <v>1</v>
      </c>
      <c r="AX162" s="134" t="e">
        <f t="shared" si="86"/>
        <v>#VALUE!</v>
      </c>
      <c r="AY162" s="134" t="e">
        <f t="shared" si="87"/>
        <v>#VALUE!</v>
      </c>
      <c r="AZ162" s="133" t="e">
        <f>COUNTIFS(A1_Individu_Data_Keadaan_SDMK!A$4:A$149931,M162,A1_Individu_Data_Keadaan_SDMK!Q$4:Q$149285,"08. GIZI")</f>
        <v>#VALUE!</v>
      </c>
      <c r="BA162" s="135">
        <f t="shared" si="88"/>
        <v>1</v>
      </c>
      <c r="BB162" s="134" t="e">
        <f t="shared" si="89"/>
        <v>#VALUE!</v>
      </c>
      <c r="BC162" s="134" t="e">
        <f t="shared" si="90"/>
        <v>#VALUE!</v>
      </c>
      <c r="BD162" s="133" t="e">
        <f>COUNTIFS(A1_Individu_Data_Keadaan_SDMK!A$4:A$149931,M162,A1_Individu_Data_Keadaan_SDMK!R$4:R$149285,"03. Ahli Teknologi Laboratorium Medik")</f>
        <v>#VALUE!</v>
      </c>
      <c r="BE162" s="135">
        <f t="shared" si="91"/>
        <v>1</v>
      </c>
      <c r="BF162" s="134" t="e">
        <f t="shared" si="92"/>
        <v>#VALUE!</v>
      </c>
      <c r="BG162" s="134" t="e">
        <f t="shared" si="93"/>
        <v>#VALUE!</v>
      </c>
      <c r="BH162" s="139" t="e">
        <f t="shared" si="94"/>
        <v>#VALUE!</v>
      </c>
      <c r="BI162" s="139" t="e">
        <f t="shared" si="95"/>
        <v>#VALUE!</v>
      </c>
    </row>
    <row r="163" spans="13:61" ht="15">
      <c r="M163" s="130" t="s">
        <v>12730</v>
      </c>
      <c r="N163" s="131" t="s">
        <v>12731</v>
      </c>
      <c r="O163" s="128" t="s">
        <v>267</v>
      </c>
      <c r="P163" s="132" t="s">
        <v>9301</v>
      </c>
      <c r="Q163" s="347" t="s">
        <v>12201</v>
      </c>
      <c r="R163" s="128">
        <v>33</v>
      </c>
      <c r="S163" s="129">
        <v>3305</v>
      </c>
      <c r="T163" s="348" t="str">
        <f>IF(R163&lt;&gt;"",VLOOKUP(R163,'01_MASTER_KODE_WILAYAH'!H$1437:I$1470,2,FALSE),"")</f>
        <v>JAWA TENGAH</v>
      </c>
      <c r="U163" s="348" t="str">
        <f>IF(S163&lt;&gt;"",VLOOKUP(S163,'01_MASTER_KODE_WILAYAH'!D$5:F$1353,3,FALSE),"")</f>
        <v>KEBUMEN</v>
      </c>
      <c r="V163" s="349" t="str">
        <f t="shared" si="65"/>
        <v>2</v>
      </c>
      <c r="W163" s="145" t="e">
        <f t="shared" si="66"/>
        <v>#VALUE!</v>
      </c>
      <c r="X163" s="133" t="e">
        <f>COUNTIFS(A1_Individu_Data_Keadaan_SDMK!A$4:A$149931,M163,A1_Individu_Data_Keadaan_SDMK!R$4:R$149285,"01. Dokter")</f>
        <v>#VALUE!</v>
      </c>
      <c r="Y163" s="122">
        <f t="shared" si="67"/>
        <v>1</v>
      </c>
      <c r="Z163" s="134" t="e">
        <f t="shared" si="68"/>
        <v>#VALUE!</v>
      </c>
      <c r="AA163" s="134" t="e">
        <f t="shared" si="69"/>
        <v>#VALUE!</v>
      </c>
      <c r="AB163" s="133" t="e">
        <f>COUNTIFS(A1_Individu_Data_Keadaan_SDMK!A$4:A$149931,M163,A1_Individu_Data_Keadaan_SDMK!R$4:R$149285,"02. Dokter Gigi")</f>
        <v>#VALUE!</v>
      </c>
      <c r="AC163" s="122">
        <f t="shared" si="70"/>
        <v>1</v>
      </c>
      <c r="AD163" s="134" t="e">
        <f t="shared" si="71"/>
        <v>#VALUE!</v>
      </c>
      <c r="AE163" s="134" t="e">
        <f t="shared" si="72"/>
        <v>#VALUE!</v>
      </c>
      <c r="AF163" s="133" t="e">
        <f>COUNTIFS(A1_Individu_Data_Keadaan_SDMK!A$4:A$149931,M163,A1_Individu_Data_Keadaan_SDMK!Q$4:Q$149285,"03. KEPERAWATAN")</f>
        <v>#VALUE!</v>
      </c>
      <c r="AG163" s="135">
        <f t="shared" si="73"/>
        <v>5</v>
      </c>
      <c r="AH163" s="134" t="e">
        <f t="shared" si="74"/>
        <v>#VALUE!</v>
      </c>
      <c r="AI163" s="134" t="e">
        <f t="shared" si="75"/>
        <v>#VALUE!</v>
      </c>
      <c r="AJ163" s="133" t="e">
        <f>COUNTIFS(A1_Individu_Data_Keadaan_SDMK!A$4:A$149931,M163,A1_Individu_Data_Keadaan_SDMK!Q$4:Q$149285,"04. KEBIDANAN")</f>
        <v>#VALUE!</v>
      </c>
      <c r="AK163" s="135">
        <f t="shared" si="76"/>
        <v>4</v>
      </c>
      <c r="AL163" s="134" t="e">
        <f t="shared" si="77"/>
        <v>#VALUE!</v>
      </c>
      <c r="AM163" s="134" t="e">
        <f t="shared" si="78"/>
        <v>#VALUE!</v>
      </c>
      <c r="AN163" s="133" t="e">
        <f>COUNTIFS(A1_Individu_Data_Keadaan_SDMK!A$4:A$149931,M163,A1_Individu_Data_Keadaan_SDMK!Q$4:Q$149285,"05. KEFARMASIAN")</f>
        <v>#VALUE!</v>
      </c>
      <c r="AO163" s="135">
        <f t="shared" si="79"/>
        <v>1</v>
      </c>
      <c r="AP163" s="134" t="e">
        <f t="shared" si="80"/>
        <v>#VALUE!</v>
      </c>
      <c r="AQ163" s="134" t="e">
        <f t="shared" si="81"/>
        <v>#VALUE!</v>
      </c>
      <c r="AR163" s="133" t="e">
        <f>COUNTIFS(A1_Individu_Data_Keadaan_SDMK!A$4:A$149931,M163,A1_Individu_Data_Keadaan_SDMK!Q$4:Q$149285,"06. KESEHATAN MASYARAKAT")</f>
        <v>#VALUE!</v>
      </c>
      <c r="AS163" s="135">
        <f t="shared" si="82"/>
        <v>1</v>
      </c>
      <c r="AT163" s="134" t="e">
        <f t="shared" si="83"/>
        <v>#VALUE!</v>
      </c>
      <c r="AU163" s="134" t="e">
        <f t="shared" si="84"/>
        <v>#VALUE!</v>
      </c>
      <c r="AV163" s="133" t="e">
        <f>COUNTIFS(A1_Individu_Data_Keadaan_SDMK!A$4:A$149931,M163,A1_Individu_Data_Keadaan_SDMK!Q$4:Q$149285,"07. KESEHATAN LINGKUNGAN")</f>
        <v>#VALUE!</v>
      </c>
      <c r="AW163" s="135">
        <f t="shared" si="85"/>
        <v>1</v>
      </c>
      <c r="AX163" s="134" t="e">
        <f t="shared" si="86"/>
        <v>#VALUE!</v>
      </c>
      <c r="AY163" s="134" t="e">
        <f t="shared" si="87"/>
        <v>#VALUE!</v>
      </c>
      <c r="AZ163" s="133" t="e">
        <f>COUNTIFS(A1_Individu_Data_Keadaan_SDMK!A$4:A$149931,M163,A1_Individu_Data_Keadaan_SDMK!Q$4:Q$149285,"08. GIZI")</f>
        <v>#VALUE!</v>
      </c>
      <c r="BA163" s="135">
        <f t="shared" si="88"/>
        <v>1</v>
      </c>
      <c r="BB163" s="134" t="e">
        <f t="shared" si="89"/>
        <v>#VALUE!</v>
      </c>
      <c r="BC163" s="134" t="e">
        <f t="shared" si="90"/>
        <v>#VALUE!</v>
      </c>
      <c r="BD163" s="133" t="e">
        <f>COUNTIFS(A1_Individu_Data_Keadaan_SDMK!A$4:A$149931,M163,A1_Individu_Data_Keadaan_SDMK!R$4:R$149285,"03. Ahli Teknologi Laboratorium Medik")</f>
        <v>#VALUE!</v>
      </c>
      <c r="BE163" s="135">
        <f t="shared" si="91"/>
        <v>1</v>
      </c>
      <c r="BF163" s="134" t="e">
        <f t="shared" si="92"/>
        <v>#VALUE!</v>
      </c>
      <c r="BG163" s="134" t="e">
        <f t="shared" si="93"/>
        <v>#VALUE!</v>
      </c>
      <c r="BH163" s="139" t="e">
        <f t="shared" si="94"/>
        <v>#VALUE!</v>
      </c>
      <c r="BI163" s="139" t="e">
        <f t="shared" si="95"/>
        <v>#VALUE!</v>
      </c>
    </row>
    <row r="164" spans="13:61" ht="15">
      <c r="M164" s="130" t="s">
        <v>12732</v>
      </c>
      <c r="N164" s="131" t="s">
        <v>12733</v>
      </c>
      <c r="O164" s="128" t="s">
        <v>267</v>
      </c>
      <c r="P164" s="132" t="s">
        <v>9301</v>
      </c>
      <c r="Q164" s="347" t="s">
        <v>12201</v>
      </c>
      <c r="R164" s="128">
        <v>33</v>
      </c>
      <c r="S164" s="129">
        <v>3305</v>
      </c>
      <c r="T164" s="348" t="str">
        <f>IF(R164&lt;&gt;"",VLOOKUP(R164,'01_MASTER_KODE_WILAYAH'!H$1437:I$1470,2,FALSE),"")</f>
        <v>JAWA TENGAH</v>
      </c>
      <c r="U164" s="348" t="str">
        <f>IF(S164&lt;&gt;"",VLOOKUP(S164,'01_MASTER_KODE_WILAYAH'!D$5:F$1353,3,FALSE),"")</f>
        <v>KEBUMEN</v>
      </c>
      <c r="V164" s="349" t="str">
        <f t="shared" si="65"/>
        <v>2</v>
      </c>
      <c r="W164" s="145" t="e">
        <f t="shared" si="66"/>
        <v>#VALUE!</v>
      </c>
      <c r="X164" s="133" t="e">
        <f>COUNTIFS(A1_Individu_Data_Keadaan_SDMK!A$4:A$149931,M164,A1_Individu_Data_Keadaan_SDMK!R$4:R$149285,"01. Dokter")</f>
        <v>#VALUE!</v>
      </c>
      <c r="Y164" s="122">
        <f t="shared" si="67"/>
        <v>1</v>
      </c>
      <c r="Z164" s="134" t="e">
        <f t="shared" si="68"/>
        <v>#VALUE!</v>
      </c>
      <c r="AA164" s="134" t="e">
        <f t="shared" si="69"/>
        <v>#VALUE!</v>
      </c>
      <c r="AB164" s="133" t="e">
        <f>COUNTIFS(A1_Individu_Data_Keadaan_SDMK!A$4:A$149931,M164,A1_Individu_Data_Keadaan_SDMK!R$4:R$149285,"02. Dokter Gigi")</f>
        <v>#VALUE!</v>
      </c>
      <c r="AC164" s="122">
        <f t="shared" si="70"/>
        <v>1</v>
      </c>
      <c r="AD164" s="134" t="e">
        <f t="shared" si="71"/>
        <v>#VALUE!</v>
      </c>
      <c r="AE164" s="134" t="e">
        <f t="shared" si="72"/>
        <v>#VALUE!</v>
      </c>
      <c r="AF164" s="133" t="e">
        <f>COUNTIFS(A1_Individu_Data_Keadaan_SDMK!A$4:A$149931,M164,A1_Individu_Data_Keadaan_SDMK!Q$4:Q$149285,"03. KEPERAWATAN")</f>
        <v>#VALUE!</v>
      </c>
      <c r="AG164" s="135">
        <f t="shared" si="73"/>
        <v>5</v>
      </c>
      <c r="AH164" s="134" t="e">
        <f t="shared" si="74"/>
        <v>#VALUE!</v>
      </c>
      <c r="AI164" s="134" t="e">
        <f t="shared" si="75"/>
        <v>#VALUE!</v>
      </c>
      <c r="AJ164" s="133" t="e">
        <f>COUNTIFS(A1_Individu_Data_Keadaan_SDMK!A$4:A$149931,M164,A1_Individu_Data_Keadaan_SDMK!Q$4:Q$149285,"04. KEBIDANAN")</f>
        <v>#VALUE!</v>
      </c>
      <c r="AK164" s="135">
        <f t="shared" si="76"/>
        <v>4</v>
      </c>
      <c r="AL164" s="134" t="e">
        <f t="shared" si="77"/>
        <v>#VALUE!</v>
      </c>
      <c r="AM164" s="134" t="e">
        <f t="shared" si="78"/>
        <v>#VALUE!</v>
      </c>
      <c r="AN164" s="133" t="e">
        <f>COUNTIFS(A1_Individu_Data_Keadaan_SDMK!A$4:A$149931,M164,A1_Individu_Data_Keadaan_SDMK!Q$4:Q$149285,"05. KEFARMASIAN")</f>
        <v>#VALUE!</v>
      </c>
      <c r="AO164" s="135">
        <f t="shared" si="79"/>
        <v>1</v>
      </c>
      <c r="AP164" s="134" t="e">
        <f t="shared" si="80"/>
        <v>#VALUE!</v>
      </c>
      <c r="AQ164" s="134" t="e">
        <f t="shared" si="81"/>
        <v>#VALUE!</v>
      </c>
      <c r="AR164" s="133" t="e">
        <f>COUNTIFS(A1_Individu_Data_Keadaan_SDMK!A$4:A$149931,M164,A1_Individu_Data_Keadaan_SDMK!Q$4:Q$149285,"06. KESEHATAN MASYARAKAT")</f>
        <v>#VALUE!</v>
      </c>
      <c r="AS164" s="135">
        <f t="shared" si="82"/>
        <v>1</v>
      </c>
      <c r="AT164" s="134" t="e">
        <f t="shared" si="83"/>
        <v>#VALUE!</v>
      </c>
      <c r="AU164" s="134" t="e">
        <f t="shared" si="84"/>
        <v>#VALUE!</v>
      </c>
      <c r="AV164" s="133" t="e">
        <f>COUNTIFS(A1_Individu_Data_Keadaan_SDMK!A$4:A$149931,M164,A1_Individu_Data_Keadaan_SDMK!Q$4:Q$149285,"07. KESEHATAN LINGKUNGAN")</f>
        <v>#VALUE!</v>
      </c>
      <c r="AW164" s="135">
        <f t="shared" si="85"/>
        <v>1</v>
      </c>
      <c r="AX164" s="134" t="e">
        <f t="shared" si="86"/>
        <v>#VALUE!</v>
      </c>
      <c r="AY164" s="134" t="e">
        <f t="shared" si="87"/>
        <v>#VALUE!</v>
      </c>
      <c r="AZ164" s="133" t="e">
        <f>COUNTIFS(A1_Individu_Data_Keadaan_SDMK!A$4:A$149931,M164,A1_Individu_Data_Keadaan_SDMK!Q$4:Q$149285,"08. GIZI")</f>
        <v>#VALUE!</v>
      </c>
      <c r="BA164" s="135">
        <f t="shared" si="88"/>
        <v>1</v>
      </c>
      <c r="BB164" s="134" t="e">
        <f t="shared" si="89"/>
        <v>#VALUE!</v>
      </c>
      <c r="BC164" s="134" t="e">
        <f t="shared" si="90"/>
        <v>#VALUE!</v>
      </c>
      <c r="BD164" s="133" t="e">
        <f>COUNTIFS(A1_Individu_Data_Keadaan_SDMK!A$4:A$149931,M164,A1_Individu_Data_Keadaan_SDMK!R$4:R$149285,"03. Ahli Teknologi Laboratorium Medik")</f>
        <v>#VALUE!</v>
      </c>
      <c r="BE164" s="135">
        <f t="shared" si="91"/>
        <v>1</v>
      </c>
      <c r="BF164" s="134" t="e">
        <f t="shared" si="92"/>
        <v>#VALUE!</v>
      </c>
      <c r="BG164" s="134" t="e">
        <f t="shared" si="93"/>
        <v>#VALUE!</v>
      </c>
      <c r="BH164" s="139" t="e">
        <f t="shared" si="94"/>
        <v>#VALUE!</v>
      </c>
      <c r="BI164" s="139" t="e">
        <f t="shared" si="95"/>
        <v>#VALUE!</v>
      </c>
    </row>
    <row r="165" spans="13:61" ht="15">
      <c r="M165" s="130" t="s">
        <v>12734</v>
      </c>
      <c r="N165" s="131" t="s">
        <v>12735</v>
      </c>
      <c r="O165" s="128" t="s">
        <v>267</v>
      </c>
      <c r="P165" s="132" t="s">
        <v>9301</v>
      </c>
      <c r="Q165" s="347" t="s">
        <v>12201</v>
      </c>
      <c r="R165" s="128">
        <v>33</v>
      </c>
      <c r="S165" s="129">
        <v>3305</v>
      </c>
      <c r="T165" s="348" t="str">
        <f>IF(R165&lt;&gt;"",VLOOKUP(R165,'01_MASTER_KODE_WILAYAH'!H$1437:I$1470,2,FALSE),"")</f>
        <v>JAWA TENGAH</v>
      </c>
      <c r="U165" s="348" t="str">
        <f>IF(S165&lt;&gt;"",VLOOKUP(S165,'01_MASTER_KODE_WILAYAH'!D$5:F$1353,3,FALSE),"")</f>
        <v>KEBUMEN</v>
      </c>
      <c r="V165" s="349" t="str">
        <f t="shared" ref="V165:V228" si="96">IF(M165&lt;&gt;"",MID(M165,9,1),"")</f>
        <v>2</v>
      </c>
      <c r="W165" s="145" t="e">
        <f t="shared" ref="W165:W228" si="97">X165+AB165+AF165+AJ165+AN165+AR165+AV165+AZ165+BD165</f>
        <v>#VALUE!</v>
      </c>
      <c r="X165" s="133" t="e">
        <f>COUNTIFS(A1_Individu_Data_Keadaan_SDMK!A$4:A$149931,M165,A1_Individu_Data_Keadaan_SDMK!R$4:R$149285,"01. Dokter")</f>
        <v>#VALUE!</v>
      </c>
      <c r="Y165" s="122">
        <f t="shared" ref="Y165:Y228" si="98">IF(V165="1",2,1)</f>
        <v>1</v>
      </c>
      <c r="Z165" s="134" t="e">
        <f t="shared" ref="Z165:Z228" si="99">IF((X165-Y165)&gt;0,(X165-Y165),0)</f>
        <v>#VALUE!</v>
      </c>
      <c r="AA165" s="134" t="e">
        <f t="shared" ref="AA165:AA228" si="100">IF((X165-Y165)&lt;0,ABS(X165-Y165),0)</f>
        <v>#VALUE!</v>
      </c>
      <c r="AB165" s="133" t="e">
        <f>COUNTIFS(A1_Individu_Data_Keadaan_SDMK!A$4:A$149931,M165,A1_Individu_Data_Keadaan_SDMK!R$4:R$149285,"02. Dokter Gigi")</f>
        <v>#VALUE!</v>
      </c>
      <c r="AC165" s="122">
        <f t="shared" ref="AC165:AC228" si="101">IF(V165="1",1,1)</f>
        <v>1</v>
      </c>
      <c r="AD165" s="134" t="e">
        <f t="shared" ref="AD165:AD228" si="102">IF((AB165-AC165)&gt;0,(AB165-AC165),0)</f>
        <v>#VALUE!</v>
      </c>
      <c r="AE165" s="134" t="e">
        <f t="shared" ref="AE165:AE228" si="103">IF((AB165-AC165)&lt;0,ABS(AB165-AC165),0)</f>
        <v>#VALUE!</v>
      </c>
      <c r="AF165" s="133" t="e">
        <f>COUNTIFS(A1_Individu_Data_Keadaan_SDMK!A$4:A$149931,M165,A1_Individu_Data_Keadaan_SDMK!Q$4:Q$149285,"03. KEPERAWATAN")</f>
        <v>#VALUE!</v>
      </c>
      <c r="AG165" s="135">
        <f t="shared" ref="AG165:AG228" si="104">IF(V165="1",8,5)</f>
        <v>5</v>
      </c>
      <c r="AH165" s="134" t="e">
        <f t="shared" ref="AH165:AH228" si="105">IF((AF165-AG165)&gt;0,(AF165-AG165),0)</f>
        <v>#VALUE!</v>
      </c>
      <c r="AI165" s="134" t="e">
        <f t="shared" ref="AI165:AI228" si="106">IF((AF165-AG165)&lt;0,ABS(AF165-AG165),0)</f>
        <v>#VALUE!</v>
      </c>
      <c r="AJ165" s="133" t="e">
        <f>COUNTIFS(A1_Individu_Data_Keadaan_SDMK!A$4:A$149931,M165,A1_Individu_Data_Keadaan_SDMK!Q$4:Q$149285,"04. KEBIDANAN")</f>
        <v>#VALUE!</v>
      </c>
      <c r="AK165" s="135">
        <f t="shared" ref="AK165:AK228" si="107">IF(V165="1",7,4)</f>
        <v>4</v>
      </c>
      <c r="AL165" s="134" t="e">
        <f t="shared" ref="AL165:AL228" si="108">IF((AJ165-AK165)&gt;0,(AJ165-AK165),0)</f>
        <v>#VALUE!</v>
      </c>
      <c r="AM165" s="134" t="e">
        <f t="shared" ref="AM165:AM228" si="109">IF((AJ165-AK165)&lt;0,ABS(AJ165-AK165),0)</f>
        <v>#VALUE!</v>
      </c>
      <c r="AN165" s="133" t="e">
        <f>COUNTIFS(A1_Individu_Data_Keadaan_SDMK!A$4:A$149931,M165,A1_Individu_Data_Keadaan_SDMK!Q$4:Q$149285,"05. KEFARMASIAN")</f>
        <v>#VALUE!</v>
      </c>
      <c r="AO165" s="135">
        <f t="shared" ref="AO165:AO228" si="110">IF(V165="1",1,1)</f>
        <v>1</v>
      </c>
      <c r="AP165" s="134" t="e">
        <f t="shared" ref="AP165:AP228" si="111">IF((AN165-AO165)&gt;0,(AN165-AO165),0)</f>
        <v>#VALUE!</v>
      </c>
      <c r="AQ165" s="134" t="e">
        <f t="shared" ref="AQ165:AQ228" si="112">IF((AN165-AO165)&lt;0,ABS(AN165-AO165),0)</f>
        <v>#VALUE!</v>
      </c>
      <c r="AR165" s="133" t="e">
        <f>COUNTIFS(A1_Individu_Data_Keadaan_SDMK!A$4:A$149931,M165,A1_Individu_Data_Keadaan_SDMK!Q$4:Q$149285,"06. KESEHATAN MASYARAKAT")</f>
        <v>#VALUE!</v>
      </c>
      <c r="AS165" s="135">
        <f t="shared" ref="AS165:AS228" si="113">IF(V165="1",1,1)</f>
        <v>1</v>
      </c>
      <c r="AT165" s="134" t="e">
        <f t="shared" ref="AT165:AT228" si="114">IF((AR165-AS165)&gt;0,(AR165-AS165),0)</f>
        <v>#VALUE!</v>
      </c>
      <c r="AU165" s="134" t="e">
        <f t="shared" ref="AU165:AU228" si="115">IF((AR165-AS165)&lt;0,ABS(AR165-AS165),0)</f>
        <v>#VALUE!</v>
      </c>
      <c r="AV165" s="133" t="e">
        <f>COUNTIFS(A1_Individu_Data_Keadaan_SDMK!A$4:A$149931,M165,A1_Individu_Data_Keadaan_SDMK!Q$4:Q$149285,"07. KESEHATAN LINGKUNGAN")</f>
        <v>#VALUE!</v>
      </c>
      <c r="AW165" s="135">
        <f t="shared" ref="AW165:AW228" si="116">IF(V165="1",1,1)</f>
        <v>1</v>
      </c>
      <c r="AX165" s="134" t="e">
        <f t="shared" ref="AX165:AX228" si="117">IF((AV165-AW165)&gt;0,(AV165-AW165),0)</f>
        <v>#VALUE!</v>
      </c>
      <c r="AY165" s="134" t="e">
        <f t="shared" ref="AY165:AY228" si="118">IF((AV165-AW165)&lt;0,ABS(AV165-AW165),0)</f>
        <v>#VALUE!</v>
      </c>
      <c r="AZ165" s="133" t="e">
        <f>COUNTIFS(A1_Individu_Data_Keadaan_SDMK!A$4:A$149931,M165,A1_Individu_Data_Keadaan_SDMK!Q$4:Q$149285,"08. GIZI")</f>
        <v>#VALUE!</v>
      </c>
      <c r="BA165" s="135">
        <f t="shared" ref="BA165:BA228" si="119">IF(V165="1",2,1)</f>
        <v>1</v>
      </c>
      <c r="BB165" s="134" t="e">
        <f t="shared" ref="BB165:BB228" si="120">IF((AZ165-BA165)&gt;0,(AZ165-BA165),0)</f>
        <v>#VALUE!</v>
      </c>
      <c r="BC165" s="134" t="e">
        <f t="shared" ref="BC165:BC228" si="121">IF((AZ165-BA165)&lt;0,ABS(AZ165-BA165),0)</f>
        <v>#VALUE!</v>
      </c>
      <c r="BD165" s="133" t="e">
        <f>COUNTIFS(A1_Individu_Data_Keadaan_SDMK!A$4:A$149931,M165,A1_Individu_Data_Keadaan_SDMK!R$4:R$149285,"03. Ahli Teknologi Laboratorium Medik")</f>
        <v>#VALUE!</v>
      </c>
      <c r="BE165" s="135">
        <f t="shared" ref="BE165:BE228" si="122">IF(V165="1",1,1)</f>
        <v>1</v>
      </c>
      <c r="BF165" s="134" t="e">
        <f t="shared" ref="BF165:BF228" si="123">IF((BD165-BE165)&gt;0,(BD165-BE165),0)</f>
        <v>#VALUE!</v>
      </c>
      <c r="BG165" s="134" t="e">
        <f t="shared" ref="BG165:BG228" si="124">IF((BD165-BE165)&lt;0,ABS(BD165-BE165),0)</f>
        <v>#VALUE!</v>
      </c>
      <c r="BH165" s="139" t="e">
        <f t="shared" ref="BH165:BH228" si="125">IF(AND(AN165&gt;=1,AR165&gt;=1,AV165&gt;=1,AZ165&gt;=1,BD165&gt;=1),"Memenuhi","Belum Memenuhi")</f>
        <v>#VALUE!</v>
      </c>
      <c r="BI165" s="139" t="e">
        <f t="shared" ref="BI165:BI228" si="126">IF(AND(X165&gt;=1,AB165&gt;=1,AF165&gt;=1,AJ165&gt;=1,AN165&gt;=1,AR165&gt;=1,AV165&gt;=1,AZ165&gt;=1,BD165&gt;=1),"Memenuhi","Belum Memenuhi")</f>
        <v>#VALUE!</v>
      </c>
    </row>
    <row r="166" spans="13:61" ht="15">
      <c r="M166" s="130" t="s">
        <v>12736</v>
      </c>
      <c r="N166" s="131" t="s">
        <v>12737</v>
      </c>
      <c r="O166" s="128" t="s">
        <v>267</v>
      </c>
      <c r="P166" s="132" t="s">
        <v>9301</v>
      </c>
      <c r="Q166" s="347" t="s">
        <v>12201</v>
      </c>
      <c r="R166" s="128">
        <v>33</v>
      </c>
      <c r="S166" s="129">
        <v>3305</v>
      </c>
      <c r="T166" s="348" t="str">
        <f>IF(R166&lt;&gt;"",VLOOKUP(R166,'01_MASTER_KODE_WILAYAH'!H$1437:I$1470,2,FALSE),"")</f>
        <v>JAWA TENGAH</v>
      </c>
      <c r="U166" s="348" t="str">
        <f>IF(S166&lt;&gt;"",VLOOKUP(S166,'01_MASTER_KODE_WILAYAH'!D$5:F$1353,3,FALSE),"")</f>
        <v>KEBUMEN</v>
      </c>
      <c r="V166" s="349" t="str">
        <f t="shared" si="96"/>
        <v>2</v>
      </c>
      <c r="W166" s="145" t="e">
        <f t="shared" si="97"/>
        <v>#VALUE!</v>
      </c>
      <c r="X166" s="133" t="e">
        <f>COUNTIFS(A1_Individu_Data_Keadaan_SDMK!A$4:A$149931,M166,A1_Individu_Data_Keadaan_SDMK!R$4:R$149285,"01. Dokter")</f>
        <v>#VALUE!</v>
      </c>
      <c r="Y166" s="122">
        <f t="shared" si="98"/>
        <v>1</v>
      </c>
      <c r="Z166" s="134" t="e">
        <f t="shared" si="99"/>
        <v>#VALUE!</v>
      </c>
      <c r="AA166" s="134" t="e">
        <f t="shared" si="100"/>
        <v>#VALUE!</v>
      </c>
      <c r="AB166" s="133" t="e">
        <f>COUNTIFS(A1_Individu_Data_Keadaan_SDMK!A$4:A$149931,M166,A1_Individu_Data_Keadaan_SDMK!R$4:R$149285,"02. Dokter Gigi")</f>
        <v>#VALUE!</v>
      </c>
      <c r="AC166" s="122">
        <f t="shared" si="101"/>
        <v>1</v>
      </c>
      <c r="AD166" s="134" t="e">
        <f t="shared" si="102"/>
        <v>#VALUE!</v>
      </c>
      <c r="AE166" s="134" t="e">
        <f t="shared" si="103"/>
        <v>#VALUE!</v>
      </c>
      <c r="AF166" s="133" t="e">
        <f>COUNTIFS(A1_Individu_Data_Keadaan_SDMK!A$4:A$149931,M166,A1_Individu_Data_Keadaan_SDMK!Q$4:Q$149285,"03. KEPERAWATAN")</f>
        <v>#VALUE!</v>
      </c>
      <c r="AG166" s="135">
        <f t="shared" si="104"/>
        <v>5</v>
      </c>
      <c r="AH166" s="134" t="e">
        <f t="shared" si="105"/>
        <v>#VALUE!</v>
      </c>
      <c r="AI166" s="134" t="e">
        <f t="shared" si="106"/>
        <v>#VALUE!</v>
      </c>
      <c r="AJ166" s="133" t="e">
        <f>COUNTIFS(A1_Individu_Data_Keadaan_SDMK!A$4:A$149931,M166,A1_Individu_Data_Keadaan_SDMK!Q$4:Q$149285,"04. KEBIDANAN")</f>
        <v>#VALUE!</v>
      </c>
      <c r="AK166" s="135">
        <f t="shared" si="107"/>
        <v>4</v>
      </c>
      <c r="AL166" s="134" t="e">
        <f t="shared" si="108"/>
        <v>#VALUE!</v>
      </c>
      <c r="AM166" s="134" t="e">
        <f t="shared" si="109"/>
        <v>#VALUE!</v>
      </c>
      <c r="AN166" s="133" t="e">
        <f>COUNTIFS(A1_Individu_Data_Keadaan_SDMK!A$4:A$149931,M166,A1_Individu_Data_Keadaan_SDMK!Q$4:Q$149285,"05. KEFARMASIAN")</f>
        <v>#VALUE!</v>
      </c>
      <c r="AO166" s="135">
        <f t="shared" si="110"/>
        <v>1</v>
      </c>
      <c r="AP166" s="134" t="e">
        <f t="shared" si="111"/>
        <v>#VALUE!</v>
      </c>
      <c r="AQ166" s="134" t="e">
        <f t="shared" si="112"/>
        <v>#VALUE!</v>
      </c>
      <c r="AR166" s="133" t="e">
        <f>COUNTIFS(A1_Individu_Data_Keadaan_SDMK!A$4:A$149931,M166,A1_Individu_Data_Keadaan_SDMK!Q$4:Q$149285,"06. KESEHATAN MASYARAKAT")</f>
        <v>#VALUE!</v>
      </c>
      <c r="AS166" s="135">
        <f t="shared" si="113"/>
        <v>1</v>
      </c>
      <c r="AT166" s="134" t="e">
        <f t="shared" si="114"/>
        <v>#VALUE!</v>
      </c>
      <c r="AU166" s="134" t="e">
        <f t="shared" si="115"/>
        <v>#VALUE!</v>
      </c>
      <c r="AV166" s="133" t="e">
        <f>COUNTIFS(A1_Individu_Data_Keadaan_SDMK!A$4:A$149931,M166,A1_Individu_Data_Keadaan_SDMK!Q$4:Q$149285,"07. KESEHATAN LINGKUNGAN")</f>
        <v>#VALUE!</v>
      </c>
      <c r="AW166" s="135">
        <f t="shared" si="116"/>
        <v>1</v>
      </c>
      <c r="AX166" s="134" t="e">
        <f t="shared" si="117"/>
        <v>#VALUE!</v>
      </c>
      <c r="AY166" s="134" t="e">
        <f t="shared" si="118"/>
        <v>#VALUE!</v>
      </c>
      <c r="AZ166" s="133" t="e">
        <f>COUNTIFS(A1_Individu_Data_Keadaan_SDMK!A$4:A$149931,M166,A1_Individu_Data_Keadaan_SDMK!Q$4:Q$149285,"08. GIZI")</f>
        <v>#VALUE!</v>
      </c>
      <c r="BA166" s="135">
        <f t="shared" si="119"/>
        <v>1</v>
      </c>
      <c r="BB166" s="134" t="e">
        <f t="shared" si="120"/>
        <v>#VALUE!</v>
      </c>
      <c r="BC166" s="134" t="e">
        <f t="shared" si="121"/>
        <v>#VALUE!</v>
      </c>
      <c r="BD166" s="133" t="e">
        <f>COUNTIFS(A1_Individu_Data_Keadaan_SDMK!A$4:A$149931,M166,A1_Individu_Data_Keadaan_SDMK!R$4:R$149285,"03. Ahli Teknologi Laboratorium Medik")</f>
        <v>#VALUE!</v>
      </c>
      <c r="BE166" s="135">
        <f t="shared" si="122"/>
        <v>1</v>
      </c>
      <c r="BF166" s="134" t="e">
        <f t="shared" si="123"/>
        <v>#VALUE!</v>
      </c>
      <c r="BG166" s="134" t="e">
        <f t="shared" si="124"/>
        <v>#VALUE!</v>
      </c>
      <c r="BH166" s="139" t="e">
        <f t="shared" si="125"/>
        <v>#VALUE!</v>
      </c>
      <c r="BI166" s="139" t="e">
        <f t="shared" si="126"/>
        <v>#VALUE!</v>
      </c>
    </row>
    <row r="167" spans="13:61" ht="15">
      <c r="M167" s="130" t="s">
        <v>12738</v>
      </c>
      <c r="N167" s="131" t="s">
        <v>12739</v>
      </c>
      <c r="O167" s="128" t="s">
        <v>267</v>
      </c>
      <c r="P167" s="132" t="s">
        <v>9301</v>
      </c>
      <c r="Q167" s="347" t="s">
        <v>12201</v>
      </c>
      <c r="R167" s="128">
        <v>33</v>
      </c>
      <c r="S167" s="129">
        <v>3305</v>
      </c>
      <c r="T167" s="348" t="str">
        <f>IF(R167&lt;&gt;"",VLOOKUP(R167,'01_MASTER_KODE_WILAYAH'!H$1437:I$1470,2,FALSE),"")</f>
        <v>JAWA TENGAH</v>
      </c>
      <c r="U167" s="348" t="str">
        <f>IF(S167&lt;&gt;"",VLOOKUP(S167,'01_MASTER_KODE_WILAYAH'!D$5:F$1353,3,FALSE),"")</f>
        <v>KEBUMEN</v>
      </c>
      <c r="V167" s="349" t="str">
        <f t="shared" si="96"/>
        <v>2</v>
      </c>
      <c r="W167" s="145" t="e">
        <f t="shared" si="97"/>
        <v>#VALUE!</v>
      </c>
      <c r="X167" s="133" t="e">
        <f>COUNTIFS(A1_Individu_Data_Keadaan_SDMK!A$4:A$149931,M167,A1_Individu_Data_Keadaan_SDMK!R$4:R$149285,"01. Dokter")</f>
        <v>#VALUE!</v>
      </c>
      <c r="Y167" s="122">
        <f t="shared" si="98"/>
        <v>1</v>
      </c>
      <c r="Z167" s="134" t="e">
        <f t="shared" si="99"/>
        <v>#VALUE!</v>
      </c>
      <c r="AA167" s="134" t="e">
        <f t="shared" si="100"/>
        <v>#VALUE!</v>
      </c>
      <c r="AB167" s="133" t="e">
        <f>COUNTIFS(A1_Individu_Data_Keadaan_SDMK!A$4:A$149931,M167,A1_Individu_Data_Keadaan_SDMK!R$4:R$149285,"02. Dokter Gigi")</f>
        <v>#VALUE!</v>
      </c>
      <c r="AC167" s="122">
        <f t="shared" si="101"/>
        <v>1</v>
      </c>
      <c r="AD167" s="134" t="e">
        <f t="shared" si="102"/>
        <v>#VALUE!</v>
      </c>
      <c r="AE167" s="134" t="e">
        <f t="shared" si="103"/>
        <v>#VALUE!</v>
      </c>
      <c r="AF167" s="133" t="e">
        <f>COUNTIFS(A1_Individu_Data_Keadaan_SDMK!A$4:A$149931,M167,A1_Individu_Data_Keadaan_SDMK!Q$4:Q$149285,"03. KEPERAWATAN")</f>
        <v>#VALUE!</v>
      </c>
      <c r="AG167" s="135">
        <f t="shared" si="104"/>
        <v>5</v>
      </c>
      <c r="AH167" s="134" t="e">
        <f t="shared" si="105"/>
        <v>#VALUE!</v>
      </c>
      <c r="AI167" s="134" t="e">
        <f t="shared" si="106"/>
        <v>#VALUE!</v>
      </c>
      <c r="AJ167" s="133" t="e">
        <f>COUNTIFS(A1_Individu_Data_Keadaan_SDMK!A$4:A$149931,M167,A1_Individu_Data_Keadaan_SDMK!Q$4:Q$149285,"04. KEBIDANAN")</f>
        <v>#VALUE!</v>
      </c>
      <c r="AK167" s="135">
        <f t="shared" si="107"/>
        <v>4</v>
      </c>
      <c r="AL167" s="134" t="e">
        <f t="shared" si="108"/>
        <v>#VALUE!</v>
      </c>
      <c r="AM167" s="134" t="e">
        <f t="shared" si="109"/>
        <v>#VALUE!</v>
      </c>
      <c r="AN167" s="133" t="e">
        <f>COUNTIFS(A1_Individu_Data_Keadaan_SDMK!A$4:A$149931,M167,A1_Individu_Data_Keadaan_SDMK!Q$4:Q$149285,"05. KEFARMASIAN")</f>
        <v>#VALUE!</v>
      </c>
      <c r="AO167" s="135">
        <f t="shared" si="110"/>
        <v>1</v>
      </c>
      <c r="AP167" s="134" t="e">
        <f t="shared" si="111"/>
        <v>#VALUE!</v>
      </c>
      <c r="AQ167" s="134" t="e">
        <f t="shared" si="112"/>
        <v>#VALUE!</v>
      </c>
      <c r="AR167" s="133" t="e">
        <f>COUNTIFS(A1_Individu_Data_Keadaan_SDMK!A$4:A$149931,M167,A1_Individu_Data_Keadaan_SDMK!Q$4:Q$149285,"06. KESEHATAN MASYARAKAT")</f>
        <v>#VALUE!</v>
      </c>
      <c r="AS167" s="135">
        <f t="shared" si="113"/>
        <v>1</v>
      </c>
      <c r="AT167" s="134" t="e">
        <f t="shared" si="114"/>
        <v>#VALUE!</v>
      </c>
      <c r="AU167" s="134" t="e">
        <f t="shared" si="115"/>
        <v>#VALUE!</v>
      </c>
      <c r="AV167" s="133" t="e">
        <f>COUNTIFS(A1_Individu_Data_Keadaan_SDMK!A$4:A$149931,M167,A1_Individu_Data_Keadaan_SDMK!Q$4:Q$149285,"07. KESEHATAN LINGKUNGAN")</f>
        <v>#VALUE!</v>
      </c>
      <c r="AW167" s="135">
        <f t="shared" si="116"/>
        <v>1</v>
      </c>
      <c r="AX167" s="134" t="e">
        <f t="shared" si="117"/>
        <v>#VALUE!</v>
      </c>
      <c r="AY167" s="134" t="e">
        <f t="shared" si="118"/>
        <v>#VALUE!</v>
      </c>
      <c r="AZ167" s="133" t="e">
        <f>COUNTIFS(A1_Individu_Data_Keadaan_SDMK!A$4:A$149931,M167,A1_Individu_Data_Keadaan_SDMK!Q$4:Q$149285,"08. GIZI")</f>
        <v>#VALUE!</v>
      </c>
      <c r="BA167" s="135">
        <f t="shared" si="119"/>
        <v>1</v>
      </c>
      <c r="BB167" s="134" t="e">
        <f t="shared" si="120"/>
        <v>#VALUE!</v>
      </c>
      <c r="BC167" s="134" t="e">
        <f t="shared" si="121"/>
        <v>#VALUE!</v>
      </c>
      <c r="BD167" s="133" t="e">
        <f>COUNTIFS(A1_Individu_Data_Keadaan_SDMK!A$4:A$149931,M167,A1_Individu_Data_Keadaan_SDMK!R$4:R$149285,"03. Ahli Teknologi Laboratorium Medik")</f>
        <v>#VALUE!</v>
      </c>
      <c r="BE167" s="135">
        <f t="shared" si="122"/>
        <v>1</v>
      </c>
      <c r="BF167" s="134" t="e">
        <f t="shared" si="123"/>
        <v>#VALUE!</v>
      </c>
      <c r="BG167" s="134" t="e">
        <f t="shared" si="124"/>
        <v>#VALUE!</v>
      </c>
      <c r="BH167" s="139" t="e">
        <f t="shared" si="125"/>
        <v>#VALUE!</v>
      </c>
      <c r="BI167" s="139" t="e">
        <f t="shared" si="126"/>
        <v>#VALUE!</v>
      </c>
    </row>
    <row r="168" spans="13:61" ht="15">
      <c r="M168" s="130" t="s">
        <v>12740</v>
      </c>
      <c r="N168" s="131" t="s">
        <v>12741</v>
      </c>
      <c r="O168" s="128" t="s">
        <v>267</v>
      </c>
      <c r="P168" s="132" t="s">
        <v>9301</v>
      </c>
      <c r="Q168" s="347" t="s">
        <v>12201</v>
      </c>
      <c r="R168" s="128">
        <v>33</v>
      </c>
      <c r="S168" s="129">
        <v>3305</v>
      </c>
      <c r="T168" s="348" t="str">
        <f>IF(R168&lt;&gt;"",VLOOKUP(R168,'01_MASTER_KODE_WILAYAH'!H$1437:I$1470,2,FALSE),"")</f>
        <v>JAWA TENGAH</v>
      </c>
      <c r="U168" s="348" t="str">
        <f>IF(S168&lt;&gt;"",VLOOKUP(S168,'01_MASTER_KODE_WILAYAH'!D$5:F$1353,3,FALSE),"")</f>
        <v>KEBUMEN</v>
      </c>
      <c r="V168" s="349" t="str">
        <f t="shared" si="96"/>
        <v>2</v>
      </c>
      <c r="W168" s="145" t="e">
        <f t="shared" si="97"/>
        <v>#VALUE!</v>
      </c>
      <c r="X168" s="133" t="e">
        <f>COUNTIFS(A1_Individu_Data_Keadaan_SDMK!A$4:A$149931,M168,A1_Individu_Data_Keadaan_SDMK!R$4:R$149285,"01. Dokter")</f>
        <v>#VALUE!</v>
      </c>
      <c r="Y168" s="122">
        <f t="shared" si="98"/>
        <v>1</v>
      </c>
      <c r="Z168" s="134" t="e">
        <f t="shared" si="99"/>
        <v>#VALUE!</v>
      </c>
      <c r="AA168" s="134" t="e">
        <f t="shared" si="100"/>
        <v>#VALUE!</v>
      </c>
      <c r="AB168" s="133" t="e">
        <f>COUNTIFS(A1_Individu_Data_Keadaan_SDMK!A$4:A$149931,M168,A1_Individu_Data_Keadaan_SDMK!R$4:R$149285,"02. Dokter Gigi")</f>
        <v>#VALUE!</v>
      </c>
      <c r="AC168" s="122">
        <f t="shared" si="101"/>
        <v>1</v>
      </c>
      <c r="AD168" s="134" t="e">
        <f t="shared" si="102"/>
        <v>#VALUE!</v>
      </c>
      <c r="AE168" s="134" t="e">
        <f t="shared" si="103"/>
        <v>#VALUE!</v>
      </c>
      <c r="AF168" s="133" t="e">
        <f>COUNTIFS(A1_Individu_Data_Keadaan_SDMK!A$4:A$149931,M168,A1_Individu_Data_Keadaan_SDMK!Q$4:Q$149285,"03. KEPERAWATAN")</f>
        <v>#VALUE!</v>
      </c>
      <c r="AG168" s="135">
        <f t="shared" si="104"/>
        <v>5</v>
      </c>
      <c r="AH168" s="134" t="e">
        <f t="shared" si="105"/>
        <v>#VALUE!</v>
      </c>
      <c r="AI168" s="134" t="e">
        <f t="shared" si="106"/>
        <v>#VALUE!</v>
      </c>
      <c r="AJ168" s="133" t="e">
        <f>COUNTIFS(A1_Individu_Data_Keadaan_SDMK!A$4:A$149931,M168,A1_Individu_Data_Keadaan_SDMK!Q$4:Q$149285,"04. KEBIDANAN")</f>
        <v>#VALUE!</v>
      </c>
      <c r="AK168" s="135">
        <f t="shared" si="107"/>
        <v>4</v>
      </c>
      <c r="AL168" s="134" t="e">
        <f t="shared" si="108"/>
        <v>#VALUE!</v>
      </c>
      <c r="AM168" s="134" t="e">
        <f t="shared" si="109"/>
        <v>#VALUE!</v>
      </c>
      <c r="AN168" s="133" t="e">
        <f>COUNTIFS(A1_Individu_Data_Keadaan_SDMK!A$4:A$149931,M168,A1_Individu_Data_Keadaan_SDMK!Q$4:Q$149285,"05. KEFARMASIAN")</f>
        <v>#VALUE!</v>
      </c>
      <c r="AO168" s="135">
        <f t="shared" si="110"/>
        <v>1</v>
      </c>
      <c r="AP168" s="134" t="e">
        <f t="shared" si="111"/>
        <v>#VALUE!</v>
      </c>
      <c r="AQ168" s="134" t="e">
        <f t="shared" si="112"/>
        <v>#VALUE!</v>
      </c>
      <c r="AR168" s="133" t="e">
        <f>COUNTIFS(A1_Individu_Data_Keadaan_SDMK!A$4:A$149931,M168,A1_Individu_Data_Keadaan_SDMK!Q$4:Q$149285,"06. KESEHATAN MASYARAKAT")</f>
        <v>#VALUE!</v>
      </c>
      <c r="AS168" s="135">
        <f t="shared" si="113"/>
        <v>1</v>
      </c>
      <c r="AT168" s="134" t="e">
        <f t="shared" si="114"/>
        <v>#VALUE!</v>
      </c>
      <c r="AU168" s="134" t="e">
        <f t="shared" si="115"/>
        <v>#VALUE!</v>
      </c>
      <c r="AV168" s="133" t="e">
        <f>COUNTIFS(A1_Individu_Data_Keadaan_SDMK!A$4:A$149931,M168,A1_Individu_Data_Keadaan_SDMK!Q$4:Q$149285,"07. KESEHATAN LINGKUNGAN")</f>
        <v>#VALUE!</v>
      </c>
      <c r="AW168" s="135">
        <f t="shared" si="116"/>
        <v>1</v>
      </c>
      <c r="AX168" s="134" t="e">
        <f t="shared" si="117"/>
        <v>#VALUE!</v>
      </c>
      <c r="AY168" s="134" t="e">
        <f t="shared" si="118"/>
        <v>#VALUE!</v>
      </c>
      <c r="AZ168" s="133" t="e">
        <f>COUNTIFS(A1_Individu_Data_Keadaan_SDMK!A$4:A$149931,M168,A1_Individu_Data_Keadaan_SDMK!Q$4:Q$149285,"08. GIZI")</f>
        <v>#VALUE!</v>
      </c>
      <c r="BA168" s="135">
        <f t="shared" si="119"/>
        <v>1</v>
      </c>
      <c r="BB168" s="134" t="e">
        <f t="shared" si="120"/>
        <v>#VALUE!</v>
      </c>
      <c r="BC168" s="134" t="e">
        <f t="shared" si="121"/>
        <v>#VALUE!</v>
      </c>
      <c r="BD168" s="133" t="e">
        <f>COUNTIFS(A1_Individu_Data_Keadaan_SDMK!A$4:A$149931,M168,A1_Individu_Data_Keadaan_SDMK!R$4:R$149285,"03. Ahli Teknologi Laboratorium Medik")</f>
        <v>#VALUE!</v>
      </c>
      <c r="BE168" s="135">
        <f t="shared" si="122"/>
        <v>1</v>
      </c>
      <c r="BF168" s="134" t="e">
        <f t="shared" si="123"/>
        <v>#VALUE!</v>
      </c>
      <c r="BG168" s="134" t="e">
        <f t="shared" si="124"/>
        <v>#VALUE!</v>
      </c>
      <c r="BH168" s="139" t="e">
        <f t="shared" si="125"/>
        <v>#VALUE!</v>
      </c>
      <c r="BI168" s="139" t="e">
        <f t="shared" si="126"/>
        <v>#VALUE!</v>
      </c>
    </row>
    <row r="169" spans="13:61" ht="15">
      <c r="M169" s="130" t="s">
        <v>12742</v>
      </c>
      <c r="N169" s="131" t="s">
        <v>12743</v>
      </c>
      <c r="O169" s="128" t="s">
        <v>267</v>
      </c>
      <c r="P169" s="132" t="s">
        <v>9301</v>
      </c>
      <c r="Q169" s="347" t="s">
        <v>12201</v>
      </c>
      <c r="R169" s="128">
        <v>33</v>
      </c>
      <c r="S169" s="129">
        <v>3305</v>
      </c>
      <c r="T169" s="348" t="str">
        <f>IF(R169&lt;&gt;"",VLOOKUP(R169,'01_MASTER_KODE_WILAYAH'!H$1437:I$1470,2,FALSE),"")</f>
        <v>JAWA TENGAH</v>
      </c>
      <c r="U169" s="348" t="str">
        <f>IF(S169&lt;&gt;"",VLOOKUP(S169,'01_MASTER_KODE_WILAYAH'!D$5:F$1353,3,FALSE),"")</f>
        <v>KEBUMEN</v>
      </c>
      <c r="V169" s="349" t="str">
        <f t="shared" si="96"/>
        <v>2</v>
      </c>
      <c r="W169" s="145" t="e">
        <f t="shared" si="97"/>
        <v>#VALUE!</v>
      </c>
      <c r="X169" s="133" t="e">
        <f>COUNTIFS(A1_Individu_Data_Keadaan_SDMK!A$4:A$149931,M169,A1_Individu_Data_Keadaan_SDMK!R$4:R$149285,"01. Dokter")</f>
        <v>#VALUE!</v>
      </c>
      <c r="Y169" s="122">
        <f t="shared" si="98"/>
        <v>1</v>
      </c>
      <c r="Z169" s="134" t="e">
        <f t="shared" si="99"/>
        <v>#VALUE!</v>
      </c>
      <c r="AA169" s="134" t="e">
        <f t="shared" si="100"/>
        <v>#VALUE!</v>
      </c>
      <c r="AB169" s="133" t="e">
        <f>COUNTIFS(A1_Individu_Data_Keadaan_SDMK!A$4:A$149931,M169,A1_Individu_Data_Keadaan_SDMK!R$4:R$149285,"02. Dokter Gigi")</f>
        <v>#VALUE!</v>
      </c>
      <c r="AC169" s="122">
        <f t="shared" si="101"/>
        <v>1</v>
      </c>
      <c r="AD169" s="134" t="e">
        <f t="shared" si="102"/>
        <v>#VALUE!</v>
      </c>
      <c r="AE169" s="134" t="e">
        <f t="shared" si="103"/>
        <v>#VALUE!</v>
      </c>
      <c r="AF169" s="133" t="e">
        <f>COUNTIFS(A1_Individu_Data_Keadaan_SDMK!A$4:A$149931,M169,A1_Individu_Data_Keadaan_SDMK!Q$4:Q$149285,"03. KEPERAWATAN")</f>
        <v>#VALUE!</v>
      </c>
      <c r="AG169" s="135">
        <f t="shared" si="104"/>
        <v>5</v>
      </c>
      <c r="AH169" s="134" t="e">
        <f t="shared" si="105"/>
        <v>#VALUE!</v>
      </c>
      <c r="AI169" s="134" t="e">
        <f t="shared" si="106"/>
        <v>#VALUE!</v>
      </c>
      <c r="AJ169" s="133" t="e">
        <f>COUNTIFS(A1_Individu_Data_Keadaan_SDMK!A$4:A$149931,M169,A1_Individu_Data_Keadaan_SDMK!Q$4:Q$149285,"04. KEBIDANAN")</f>
        <v>#VALUE!</v>
      </c>
      <c r="AK169" s="135">
        <f t="shared" si="107"/>
        <v>4</v>
      </c>
      <c r="AL169" s="134" t="e">
        <f t="shared" si="108"/>
        <v>#VALUE!</v>
      </c>
      <c r="AM169" s="134" t="e">
        <f t="shared" si="109"/>
        <v>#VALUE!</v>
      </c>
      <c r="AN169" s="133" t="e">
        <f>COUNTIFS(A1_Individu_Data_Keadaan_SDMK!A$4:A$149931,M169,A1_Individu_Data_Keadaan_SDMK!Q$4:Q$149285,"05. KEFARMASIAN")</f>
        <v>#VALUE!</v>
      </c>
      <c r="AO169" s="135">
        <f t="shared" si="110"/>
        <v>1</v>
      </c>
      <c r="AP169" s="134" t="e">
        <f t="shared" si="111"/>
        <v>#VALUE!</v>
      </c>
      <c r="AQ169" s="134" t="e">
        <f t="shared" si="112"/>
        <v>#VALUE!</v>
      </c>
      <c r="AR169" s="133" t="e">
        <f>COUNTIFS(A1_Individu_Data_Keadaan_SDMK!A$4:A$149931,M169,A1_Individu_Data_Keadaan_SDMK!Q$4:Q$149285,"06. KESEHATAN MASYARAKAT")</f>
        <v>#VALUE!</v>
      </c>
      <c r="AS169" s="135">
        <f t="shared" si="113"/>
        <v>1</v>
      </c>
      <c r="AT169" s="134" t="e">
        <f t="shared" si="114"/>
        <v>#VALUE!</v>
      </c>
      <c r="AU169" s="134" t="e">
        <f t="shared" si="115"/>
        <v>#VALUE!</v>
      </c>
      <c r="AV169" s="133" t="e">
        <f>COUNTIFS(A1_Individu_Data_Keadaan_SDMK!A$4:A$149931,M169,A1_Individu_Data_Keadaan_SDMK!Q$4:Q$149285,"07. KESEHATAN LINGKUNGAN")</f>
        <v>#VALUE!</v>
      </c>
      <c r="AW169" s="135">
        <f t="shared" si="116"/>
        <v>1</v>
      </c>
      <c r="AX169" s="134" t="e">
        <f t="shared" si="117"/>
        <v>#VALUE!</v>
      </c>
      <c r="AY169" s="134" t="e">
        <f t="shared" si="118"/>
        <v>#VALUE!</v>
      </c>
      <c r="AZ169" s="133" t="e">
        <f>COUNTIFS(A1_Individu_Data_Keadaan_SDMK!A$4:A$149931,M169,A1_Individu_Data_Keadaan_SDMK!Q$4:Q$149285,"08. GIZI")</f>
        <v>#VALUE!</v>
      </c>
      <c r="BA169" s="135">
        <f t="shared" si="119"/>
        <v>1</v>
      </c>
      <c r="BB169" s="134" t="e">
        <f t="shared" si="120"/>
        <v>#VALUE!</v>
      </c>
      <c r="BC169" s="134" t="e">
        <f t="shared" si="121"/>
        <v>#VALUE!</v>
      </c>
      <c r="BD169" s="133" t="e">
        <f>COUNTIFS(A1_Individu_Data_Keadaan_SDMK!A$4:A$149931,M169,A1_Individu_Data_Keadaan_SDMK!R$4:R$149285,"03. Ahli Teknologi Laboratorium Medik")</f>
        <v>#VALUE!</v>
      </c>
      <c r="BE169" s="135">
        <f t="shared" si="122"/>
        <v>1</v>
      </c>
      <c r="BF169" s="134" t="e">
        <f t="shared" si="123"/>
        <v>#VALUE!</v>
      </c>
      <c r="BG169" s="134" t="e">
        <f t="shared" si="124"/>
        <v>#VALUE!</v>
      </c>
      <c r="BH169" s="139" t="e">
        <f t="shared" si="125"/>
        <v>#VALUE!</v>
      </c>
      <c r="BI169" s="139" t="e">
        <f t="shared" si="126"/>
        <v>#VALUE!</v>
      </c>
    </row>
    <row r="170" spans="13:61" ht="15">
      <c r="M170" s="130" t="s">
        <v>12744</v>
      </c>
      <c r="N170" s="131" t="s">
        <v>12745</v>
      </c>
      <c r="O170" s="128" t="s">
        <v>267</v>
      </c>
      <c r="P170" s="132" t="s">
        <v>9302</v>
      </c>
      <c r="Q170" s="347" t="s">
        <v>12201</v>
      </c>
      <c r="R170" s="128">
        <v>33</v>
      </c>
      <c r="S170" s="129">
        <v>3305</v>
      </c>
      <c r="T170" s="348" t="str">
        <f>IF(R170&lt;&gt;"",VLOOKUP(R170,'01_MASTER_KODE_WILAYAH'!H$1437:I$1470,2,FALSE),"")</f>
        <v>JAWA TENGAH</v>
      </c>
      <c r="U170" s="348" t="str">
        <f>IF(S170&lt;&gt;"",VLOOKUP(S170,'01_MASTER_KODE_WILAYAH'!D$5:F$1353,3,FALSE),"")</f>
        <v>KEBUMEN</v>
      </c>
      <c r="V170" s="349" t="str">
        <f t="shared" si="96"/>
        <v>1</v>
      </c>
      <c r="W170" s="145" t="e">
        <f t="shared" si="97"/>
        <v>#VALUE!</v>
      </c>
      <c r="X170" s="133" t="e">
        <f>COUNTIFS(A1_Individu_Data_Keadaan_SDMK!A$4:A$149931,M170,A1_Individu_Data_Keadaan_SDMK!R$4:R$149285,"01. Dokter")</f>
        <v>#VALUE!</v>
      </c>
      <c r="Y170" s="122">
        <f t="shared" si="98"/>
        <v>2</v>
      </c>
      <c r="Z170" s="134" t="e">
        <f t="shared" si="99"/>
        <v>#VALUE!</v>
      </c>
      <c r="AA170" s="134" t="e">
        <f t="shared" si="100"/>
        <v>#VALUE!</v>
      </c>
      <c r="AB170" s="133" t="e">
        <f>COUNTIFS(A1_Individu_Data_Keadaan_SDMK!A$4:A$149931,M170,A1_Individu_Data_Keadaan_SDMK!R$4:R$149285,"02. Dokter Gigi")</f>
        <v>#VALUE!</v>
      </c>
      <c r="AC170" s="122">
        <f t="shared" si="101"/>
        <v>1</v>
      </c>
      <c r="AD170" s="134" t="e">
        <f t="shared" si="102"/>
        <v>#VALUE!</v>
      </c>
      <c r="AE170" s="134" t="e">
        <f t="shared" si="103"/>
        <v>#VALUE!</v>
      </c>
      <c r="AF170" s="133" t="e">
        <f>COUNTIFS(A1_Individu_Data_Keadaan_SDMK!A$4:A$149931,M170,A1_Individu_Data_Keadaan_SDMK!Q$4:Q$149285,"03. KEPERAWATAN")</f>
        <v>#VALUE!</v>
      </c>
      <c r="AG170" s="135">
        <f t="shared" si="104"/>
        <v>8</v>
      </c>
      <c r="AH170" s="134" t="e">
        <f t="shared" si="105"/>
        <v>#VALUE!</v>
      </c>
      <c r="AI170" s="134" t="e">
        <f t="shared" si="106"/>
        <v>#VALUE!</v>
      </c>
      <c r="AJ170" s="133" t="e">
        <f>COUNTIFS(A1_Individu_Data_Keadaan_SDMK!A$4:A$149931,M170,A1_Individu_Data_Keadaan_SDMK!Q$4:Q$149285,"04. KEBIDANAN")</f>
        <v>#VALUE!</v>
      </c>
      <c r="AK170" s="135">
        <f t="shared" si="107"/>
        <v>7</v>
      </c>
      <c r="AL170" s="134" t="e">
        <f t="shared" si="108"/>
        <v>#VALUE!</v>
      </c>
      <c r="AM170" s="134" t="e">
        <f t="shared" si="109"/>
        <v>#VALUE!</v>
      </c>
      <c r="AN170" s="133" t="e">
        <f>COUNTIFS(A1_Individu_Data_Keadaan_SDMK!A$4:A$149931,M170,A1_Individu_Data_Keadaan_SDMK!Q$4:Q$149285,"05. KEFARMASIAN")</f>
        <v>#VALUE!</v>
      </c>
      <c r="AO170" s="135">
        <f t="shared" si="110"/>
        <v>1</v>
      </c>
      <c r="AP170" s="134" t="e">
        <f t="shared" si="111"/>
        <v>#VALUE!</v>
      </c>
      <c r="AQ170" s="134" t="e">
        <f t="shared" si="112"/>
        <v>#VALUE!</v>
      </c>
      <c r="AR170" s="133" t="e">
        <f>COUNTIFS(A1_Individu_Data_Keadaan_SDMK!A$4:A$149931,M170,A1_Individu_Data_Keadaan_SDMK!Q$4:Q$149285,"06. KESEHATAN MASYARAKAT")</f>
        <v>#VALUE!</v>
      </c>
      <c r="AS170" s="135">
        <f t="shared" si="113"/>
        <v>1</v>
      </c>
      <c r="AT170" s="134" t="e">
        <f t="shared" si="114"/>
        <v>#VALUE!</v>
      </c>
      <c r="AU170" s="134" t="e">
        <f t="shared" si="115"/>
        <v>#VALUE!</v>
      </c>
      <c r="AV170" s="133" t="e">
        <f>COUNTIFS(A1_Individu_Data_Keadaan_SDMK!A$4:A$149931,M170,A1_Individu_Data_Keadaan_SDMK!Q$4:Q$149285,"07. KESEHATAN LINGKUNGAN")</f>
        <v>#VALUE!</v>
      </c>
      <c r="AW170" s="135">
        <f t="shared" si="116"/>
        <v>1</v>
      </c>
      <c r="AX170" s="134" t="e">
        <f t="shared" si="117"/>
        <v>#VALUE!</v>
      </c>
      <c r="AY170" s="134" t="e">
        <f t="shared" si="118"/>
        <v>#VALUE!</v>
      </c>
      <c r="AZ170" s="133" t="e">
        <f>COUNTIFS(A1_Individu_Data_Keadaan_SDMK!A$4:A$149931,M170,A1_Individu_Data_Keadaan_SDMK!Q$4:Q$149285,"08. GIZI")</f>
        <v>#VALUE!</v>
      </c>
      <c r="BA170" s="135">
        <f t="shared" si="119"/>
        <v>2</v>
      </c>
      <c r="BB170" s="134" t="e">
        <f t="shared" si="120"/>
        <v>#VALUE!</v>
      </c>
      <c r="BC170" s="134" t="e">
        <f t="shared" si="121"/>
        <v>#VALUE!</v>
      </c>
      <c r="BD170" s="133" t="e">
        <f>COUNTIFS(A1_Individu_Data_Keadaan_SDMK!A$4:A$149931,M170,A1_Individu_Data_Keadaan_SDMK!R$4:R$149285,"03. Ahli Teknologi Laboratorium Medik")</f>
        <v>#VALUE!</v>
      </c>
      <c r="BE170" s="135">
        <f t="shared" si="122"/>
        <v>1</v>
      </c>
      <c r="BF170" s="134" t="e">
        <f t="shared" si="123"/>
        <v>#VALUE!</v>
      </c>
      <c r="BG170" s="134" t="e">
        <f t="shared" si="124"/>
        <v>#VALUE!</v>
      </c>
      <c r="BH170" s="139" t="e">
        <f t="shared" si="125"/>
        <v>#VALUE!</v>
      </c>
      <c r="BI170" s="139" t="e">
        <f t="shared" si="126"/>
        <v>#VALUE!</v>
      </c>
    </row>
    <row r="171" spans="13:61" ht="15">
      <c r="M171" s="130" t="s">
        <v>12746</v>
      </c>
      <c r="N171" s="131" t="s">
        <v>12747</v>
      </c>
      <c r="O171" s="128" t="s">
        <v>267</v>
      </c>
      <c r="P171" s="132" t="s">
        <v>9301</v>
      </c>
      <c r="Q171" s="347" t="s">
        <v>12201</v>
      </c>
      <c r="R171" s="128">
        <v>33</v>
      </c>
      <c r="S171" s="129">
        <v>3305</v>
      </c>
      <c r="T171" s="348" t="str">
        <f>IF(R171&lt;&gt;"",VLOOKUP(R171,'01_MASTER_KODE_WILAYAH'!H$1437:I$1470,2,FALSE),"")</f>
        <v>JAWA TENGAH</v>
      </c>
      <c r="U171" s="348" t="str">
        <f>IF(S171&lt;&gt;"",VLOOKUP(S171,'01_MASTER_KODE_WILAYAH'!D$5:F$1353,3,FALSE),"")</f>
        <v>KEBUMEN</v>
      </c>
      <c r="V171" s="349" t="str">
        <f t="shared" si="96"/>
        <v>2</v>
      </c>
      <c r="W171" s="145" t="e">
        <f t="shared" si="97"/>
        <v>#VALUE!</v>
      </c>
      <c r="X171" s="133" t="e">
        <f>COUNTIFS(A1_Individu_Data_Keadaan_SDMK!A$4:A$149931,M171,A1_Individu_Data_Keadaan_SDMK!R$4:R$149285,"01. Dokter")</f>
        <v>#VALUE!</v>
      </c>
      <c r="Y171" s="122">
        <f t="shared" si="98"/>
        <v>1</v>
      </c>
      <c r="Z171" s="134" t="e">
        <f t="shared" si="99"/>
        <v>#VALUE!</v>
      </c>
      <c r="AA171" s="134" t="e">
        <f t="shared" si="100"/>
        <v>#VALUE!</v>
      </c>
      <c r="AB171" s="133" t="e">
        <f>COUNTIFS(A1_Individu_Data_Keadaan_SDMK!A$4:A$149931,M171,A1_Individu_Data_Keadaan_SDMK!R$4:R$149285,"02. Dokter Gigi")</f>
        <v>#VALUE!</v>
      </c>
      <c r="AC171" s="122">
        <f t="shared" si="101"/>
        <v>1</v>
      </c>
      <c r="AD171" s="134" t="e">
        <f t="shared" si="102"/>
        <v>#VALUE!</v>
      </c>
      <c r="AE171" s="134" t="e">
        <f t="shared" si="103"/>
        <v>#VALUE!</v>
      </c>
      <c r="AF171" s="133" t="e">
        <f>COUNTIFS(A1_Individu_Data_Keadaan_SDMK!A$4:A$149931,M171,A1_Individu_Data_Keadaan_SDMK!Q$4:Q$149285,"03. KEPERAWATAN")</f>
        <v>#VALUE!</v>
      </c>
      <c r="AG171" s="135">
        <f t="shared" si="104"/>
        <v>5</v>
      </c>
      <c r="AH171" s="134" t="e">
        <f t="shared" si="105"/>
        <v>#VALUE!</v>
      </c>
      <c r="AI171" s="134" t="e">
        <f t="shared" si="106"/>
        <v>#VALUE!</v>
      </c>
      <c r="AJ171" s="133" t="e">
        <f>COUNTIFS(A1_Individu_Data_Keadaan_SDMK!A$4:A$149931,M171,A1_Individu_Data_Keadaan_SDMK!Q$4:Q$149285,"04. KEBIDANAN")</f>
        <v>#VALUE!</v>
      </c>
      <c r="AK171" s="135">
        <f t="shared" si="107"/>
        <v>4</v>
      </c>
      <c r="AL171" s="134" t="e">
        <f t="shared" si="108"/>
        <v>#VALUE!</v>
      </c>
      <c r="AM171" s="134" t="e">
        <f t="shared" si="109"/>
        <v>#VALUE!</v>
      </c>
      <c r="AN171" s="133" t="e">
        <f>COUNTIFS(A1_Individu_Data_Keadaan_SDMK!A$4:A$149931,M171,A1_Individu_Data_Keadaan_SDMK!Q$4:Q$149285,"05. KEFARMASIAN")</f>
        <v>#VALUE!</v>
      </c>
      <c r="AO171" s="135">
        <f t="shared" si="110"/>
        <v>1</v>
      </c>
      <c r="AP171" s="134" t="e">
        <f t="shared" si="111"/>
        <v>#VALUE!</v>
      </c>
      <c r="AQ171" s="134" t="e">
        <f t="shared" si="112"/>
        <v>#VALUE!</v>
      </c>
      <c r="AR171" s="133" t="e">
        <f>COUNTIFS(A1_Individu_Data_Keadaan_SDMK!A$4:A$149931,M171,A1_Individu_Data_Keadaan_SDMK!Q$4:Q$149285,"06. KESEHATAN MASYARAKAT")</f>
        <v>#VALUE!</v>
      </c>
      <c r="AS171" s="135">
        <f t="shared" si="113"/>
        <v>1</v>
      </c>
      <c r="AT171" s="134" t="e">
        <f t="shared" si="114"/>
        <v>#VALUE!</v>
      </c>
      <c r="AU171" s="134" t="e">
        <f t="shared" si="115"/>
        <v>#VALUE!</v>
      </c>
      <c r="AV171" s="133" t="e">
        <f>COUNTIFS(A1_Individu_Data_Keadaan_SDMK!A$4:A$149931,M171,A1_Individu_Data_Keadaan_SDMK!Q$4:Q$149285,"07. KESEHATAN LINGKUNGAN")</f>
        <v>#VALUE!</v>
      </c>
      <c r="AW171" s="135">
        <f t="shared" si="116"/>
        <v>1</v>
      </c>
      <c r="AX171" s="134" t="e">
        <f t="shared" si="117"/>
        <v>#VALUE!</v>
      </c>
      <c r="AY171" s="134" t="e">
        <f t="shared" si="118"/>
        <v>#VALUE!</v>
      </c>
      <c r="AZ171" s="133" t="e">
        <f>COUNTIFS(A1_Individu_Data_Keadaan_SDMK!A$4:A$149931,M171,A1_Individu_Data_Keadaan_SDMK!Q$4:Q$149285,"08. GIZI")</f>
        <v>#VALUE!</v>
      </c>
      <c r="BA171" s="135">
        <f t="shared" si="119"/>
        <v>1</v>
      </c>
      <c r="BB171" s="134" t="e">
        <f t="shared" si="120"/>
        <v>#VALUE!</v>
      </c>
      <c r="BC171" s="134" t="e">
        <f t="shared" si="121"/>
        <v>#VALUE!</v>
      </c>
      <c r="BD171" s="133" t="e">
        <f>COUNTIFS(A1_Individu_Data_Keadaan_SDMK!A$4:A$149931,M171,A1_Individu_Data_Keadaan_SDMK!R$4:R$149285,"03. Ahli Teknologi Laboratorium Medik")</f>
        <v>#VALUE!</v>
      </c>
      <c r="BE171" s="135">
        <f t="shared" si="122"/>
        <v>1</v>
      </c>
      <c r="BF171" s="134" t="e">
        <f t="shared" si="123"/>
        <v>#VALUE!</v>
      </c>
      <c r="BG171" s="134" t="e">
        <f t="shared" si="124"/>
        <v>#VALUE!</v>
      </c>
      <c r="BH171" s="139" t="e">
        <f t="shared" si="125"/>
        <v>#VALUE!</v>
      </c>
      <c r="BI171" s="139" t="e">
        <f t="shared" si="126"/>
        <v>#VALUE!</v>
      </c>
    </row>
    <row r="172" spans="13:61" ht="15">
      <c r="M172" s="130" t="s">
        <v>12748</v>
      </c>
      <c r="N172" s="131" t="s">
        <v>11901</v>
      </c>
      <c r="O172" s="128" t="s">
        <v>267</v>
      </c>
      <c r="P172" s="132" t="s">
        <v>9302</v>
      </c>
      <c r="Q172" s="347" t="s">
        <v>12201</v>
      </c>
      <c r="R172" s="128">
        <v>33</v>
      </c>
      <c r="S172" s="129">
        <v>3305</v>
      </c>
      <c r="T172" s="348" t="str">
        <f>IF(R172&lt;&gt;"",VLOOKUP(R172,'01_MASTER_KODE_WILAYAH'!H$1437:I$1470,2,FALSE),"")</f>
        <v>JAWA TENGAH</v>
      </c>
      <c r="U172" s="348" t="str">
        <f>IF(S172&lt;&gt;"",VLOOKUP(S172,'01_MASTER_KODE_WILAYAH'!D$5:F$1353,3,FALSE),"")</f>
        <v>KEBUMEN</v>
      </c>
      <c r="V172" s="349" t="str">
        <f t="shared" si="96"/>
        <v>1</v>
      </c>
      <c r="W172" s="145" t="e">
        <f t="shared" si="97"/>
        <v>#VALUE!</v>
      </c>
      <c r="X172" s="133" t="e">
        <f>COUNTIFS(A1_Individu_Data_Keadaan_SDMK!A$4:A$149931,M172,A1_Individu_Data_Keadaan_SDMK!R$4:R$149285,"01. Dokter")</f>
        <v>#VALUE!</v>
      </c>
      <c r="Y172" s="122">
        <f t="shared" si="98"/>
        <v>2</v>
      </c>
      <c r="Z172" s="134" t="e">
        <f t="shared" si="99"/>
        <v>#VALUE!</v>
      </c>
      <c r="AA172" s="134" t="e">
        <f t="shared" si="100"/>
        <v>#VALUE!</v>
      </c>
      <c r="AB172" s="133" t="e">
        <f>COUNTIFS(A1_Individu_Data_Keadaan_SDMK!A$4:A$149931,M172,A1_Individu_Data_Keadaan_SDMK!R$4:R$149285,"02. Dokter Gigi")</f>
        <v>#VALUE!</v>
      </c>
      <c r="AC172" s="122">
        <f t="shared" si="101"/>
        <v>1</v>
      </c>
      <c r="AD172" s="134" t="e">
        <f t="shared" si="102"/>
        <v>#VALUE!</v>
      </c>
      <c r="AE172" s="134" t="e">
        <f t="shared" si="103"/>
        <v>#VALUE!</v>
      </c>
      <c r="AF172" s="133" t="e">
        <f>COUNTIFS(A1_Individu_Data_Keadaan_SDMK!A$4:A$149931,M172,A1_Individu_Data_Keadaan_SDMK!Q$4:Q$149285,"03. KEPERAWATAN")</f>
        <v>#VALUE!</v>
      </c>
      <c r="AG172" s="135">
        <f t="shared" si="104"/>
        <v>8</v>
      </c>
      <c r="AH172" s="134" t="e">
        <f t="shared" si="105"/>
        <v>#VALUE!</v>
      </c>
      <c r="AI172" s="134" t="e">
        <f t="shared" si="106"/>
        <v>#VALUE!</v>
      </c>
      <c r="AJ172" s="133" t="e">
        <f>COUNTIFS(A1_Individu_Data_Keadaan_SDMK!A$4:A$149931,M172,A1_Individu_Data_Keadaan_SDMK!Q$4:Q$149285,"04. KEBIDANAN")</f>
        <v>#VALUE!</v>
      </c>
      <c r="AK172" s="135">
        <f t="shared" si="107"/>
        <v>7</v>
      </c>
      <c r="AL172" s="134" t="e">
        <f t="shared" si="108"/>
        <v>#VALUE!</v>
      </c>
      <c r="AM172" s="134" t="e">
        <f t="shared" si="109"/>
        <v>#VALUE!</v>
      </c>
      <c r="AN172" s="133" t="e">
        <f>COUNTIFS(A1_Individu_Data_Keadaan_SDMK!A$4:A$149931,M172,A1_Individu_Data_Keadaan_SDMK!Q$4:Q$149285,"05. KEFARMASIAN")</f>
        <v>#VALUE!</v>
      </c>
      <c r="AO172" s="135">
        <f t="shared" si="110"/>
        <v>1</v>
      </c>
      <c r="AP172" s="134" t="e">
        <f t="shared" si="111"/>
        <v>#VALUE!</v>
      </c>
      <c r="AQ172" s="134" t="e">
        <f t="shared" si="112"/>
        <v>#VALUE!</v>
      </c>
      <c r="AR172" s="133" t="e">
        <f>COUNTIFS(A1_Individu_Data_Keadaan_SDMK!A$4:A$149931,M172,A1_Individu_Data_Keadaan_SDMK!Q$4:Q$149285,"06. KESEHATAN MASYARAKAT")</f>
        <v>#VALUE!</v>
      </c>
      <c r="AS172" s="135">
        <f t="shared" si="113"/>
        <v>1</v>
      </c>
      <c r="AT172" s="134" t="e">
        <f t="shared" si="114"/>
        <v>#VALUE!</v>
      </c>
      <c r="AU172" s="134" t="e">
        <f t="shared" si="115"/>
        <v>#VALUE!</v>
      </c>
      <c r="AV172" s="133" t="e">
        <f>COUNTIFS(A1_Individu_Data_Keadaan_SDMK!A$4:A$149931,M172,A1_Individu_Data_Keadaan_SDMK!Q$4:Q$149285,"07. KESEHATAN LINGKUNGAN")</f>
        <v>#VALUE!</v>
      </c>
      <c r="AW172" s="135">
        <f t="shared" si="116"/>
        <v>1</v>
      </c>
      <c r="AX172" s="134" t="e">
        <f t="shared" si="117"/>
        <v>#VALUE!</v>
      </c>
      <c r="AY172" s="134" t="e">
        <f t="shared" si="118"/>
        <v>#VALUE!</v>
      </c>
      <c r="AZ172" s="133" t="e">
        <f>COUNTIFS(A1_Individu_Data_Keadaan_SDMK!A$4:A$149931,M172,A1_Individu_Data_Keadaan_SDMK!Q$4:Q$149285,"08. GIZI")</f>
        <v>#VALUE!</v>
      </c>
      <c r="BA172" s="135">
        <f t="shared" si="119"/>
        <v>2</v>
      </c>
      <c r="BB172" s="134" t="e">
        <f t="shared" si="120"/>
        <v>#VALUE!</v>
      </c>
      <c r="BC172" s="134" t="e">
        <f t="shared" si="121"/>
        <v>#VALUE!</v>
      </c>
      <c r="BD172" s="133" t="e">
        <f>COUNTIFS(A1_Individu_Data_Keadaan_SDMK!A$4:A$149931,M172,A1_Individu_Data_Keadaan_SDMK!R$4:R$149285,"03. Ahli Teknologi Laboratorium Medik")</f>
        <v>#VALUE!</v>
      </c>
      <c r="BE172" s="135">
        <f t="shared" si="122"/>
        <v>1</v>
      </c>
      <c r="BF172" s="134" t="e">
        <f t="shared" si="123"/>
        <v>#VALUE!</v>
      </c>
      <c r="BG172" s="134" t="e">
        <f t="shared" si="124"/>
        <v>#VALUE!</v>
      </c>
      <c r="BH172" s="139" t="e">
        <f t="shared" si="125"/>
        <v>#VALUE!</v>
      </c>
      <c r="BI172" s="139" t="e">
        <f t="shared" si="126"/>
        <v>#VALUE!</v>
      </c>
    </row>
    <row r="173" spans="13:61" ht="15">
      <c r="M173" s="130" t="s">
        <v>12749</v>
      </c>
      <c r="N173" s="131" t="s">
        <v>12750</v>
      </c>
      <c r="O173" s="128" t="s">
        <v>267</v>
      </c>
      <c r="P173" s="132" t="s">
        <v>9301</v>
      </c>
      <c r="Q173" s="347" t="s">
        <v>12201</v>
      </c>
      <c r="R173" s="128">
        <v>33</v>
      </c>
      <c r="S173" s="129">
        <v>3305</v>
      </c>
      <c r="T173" s="348" t="str">
        <f>IF(R173&lt;&gt;"",VLOOKUP(R173,'01_MASTER_KODE_WILAYAH'!H$1437:I$1470,2,FALSE),"")</f>
        <v>JAWA TENGAH</v>
      </c>
      <c r="U173" s="348" t="str">
        <f>IF(S173&lt;&gt;"",VLOOKUP(S173,'01_MASTER_KODE_WILAYAH'!D$5:F$1353,3,FALSE),"")</f>
        <v>KEBUMEN</v>
      </c>
      <c r="V173" s="349" t="str">
        <f t="shared" si="96"/>
        <v>2</v>
      </c>
      <c r="W173" s="145" t="e">
        <f t="shared" si="97"/>
        <v>#VALUE!</v>
      </c>
      <c r="X173" s="133" t="e">
        <f>COUNTIFS(A1_Individu_Data_Keadaan_SDMK!A$4:A$149931,M173,A1_Individu_Data_Keadaan_SDMK!R$4:R$149285,"01. Dokter")</f>
        <v>#VALUE!</v>
      </c>
      <c r="Y173" s="122">
        <f t="shared" si="98"/>
        <v>1</v>
      </c>
      <c r="Z173" s="134" t="e">
        <f t="shared" si="99"/>
        <v>#VALUE!</v>
      </c>
      <c r="AA173" s="134" t="e">
        <f t="shared" si="100"/>
        <v>#VALUE!</v>
      </c>
      <c r="AB173" s="133" t="e">
        <f>COUNTIFS(A1_Individu_Data_Keadaan_SDMK!A$4:A$149931,M173,A1_Individu_Data_Keadaan_SDMK!R$4:R$149285,"02. Dokter Gigi")</f>
        <v>#VALUE!</v>
      </c>
      <c r="AC173" s="122">
        <f t="shared" si="101"/>
        <v>1</v>
      </c>
      <c r="AD173" s="134" t="e">
        <f t="shared" si="102"/>
        <v>#VALUE!</v>
      </c>
      <c r="AE173" s="134" t="e">
        <f t="shared" si="103"/>
        <v>#VALUE!</v>
      </c>
      <c r="AF173" s="133" t="e">
        <f>COUNTIFS(A1_Individu_Data_Keadaan_SDMK!A$4:A$149931,M173,A1_Individu_Data_Keadaan_SDMK!Q$4:Q$149285,"03. KEPERAWATAN")</f>
        <v>#VALUE!</v>
      </c>
      <c r="AG173" s="135">
        <f t="shared" si="104"/>
        <v>5</v>
      </c>
      <c r="AH173" s="134" t="e">
        <f t="shared" si="105"/>
        <v>#VALUE!</v>
      </c>
      <c r="AI173" s="134" t="e">
        <f t="shared" si="106"/>
        <v>#VALUE!</v>
      </c>
      <c r="AJ173" s="133" t="e">
        <f>COUNTIFS(A1_Individu_Data_Keadaan_SDMK!A$4:A$149931,M173,A1_Individu_Data_Keadaan_SDMK!Q$4:Q$149285,"04. KEBIDANAN")</f>
        <v>#VALUE!</v>
      </c>
      <c r="AK173" s="135">
        <f t="shared" si="107"/>
        <v>4</v>
      </c>
      <c r="AL173" s="134" t="e">
        <f t="shared" si="108"/>
        <v>#VALUE!</v>
      </c>
      <c r="AM173" s="134" t="e">
        <f t="shared" si="109"/>
        <v>#VALUE!</v>
      </c>
      <c r="AN173" s="133" t="e">
        <f>COUNTIFS(A1_Individu_Data_Keadaan_SDMK!A$4:A$149931,M173,A1_Individu_Data_Keadaan_SDMK!Q$4:Q$149285,"05. KEFARMASIAN")</f>
        <v>#VALUE!</v>
      </c>
      <c r="AO173" s="135">
        <f t="shared" si="110"/>
        <v>1</v>
      </c>
      <c r="AP173" s="134" t="e">
        <f t="shared" si="111"/>
        <v>#VALUE!</v>
      </c>
      <c r="AQ173" s="134" t="e">
        <f t="shared" si="112"/>
        <v>#VALUE!</v>
      </c>
      <c r="AR173" s="133" t="e">
        <f>COUNTIFS(A1_Individu_Data_Keadaan_SDMK!A$4:A$149931,M173,A1_Individu_Data_Keadaan_SDMK!Q$4:Q$149285,"06. KESEHATAN MASYARAKAT")</f>
        <v>#VALUE!</v>
      </c>
      <c r="AS173" s="135">
        <f t="shared" si="113"/>
        <v>1</v>
      </c>
      <c r="AT173" s="134" t="e">
        <f t="shared" si="114"/>
        <v>#VALUE!</v>
      </c>
      <c r="AU173" s="134" t="e">
        <f t="shared" si="115"/>
        <v>#VALUE!</v>
      </c>
      <c r="AV173" s="133" t="e">
        <f>COUNTIFS(A1_Individu_Data_Keadaan_SDMK!A$4:A$149931,M173,A1_Individu_Data_Keadaan_SDMK!Q$4:Q$149285,"07. KESEHATAN LINGKUNGAN")</f>
        <v>#VALUE!</v>
      </c>
      <c r="AW173" s="135">
        <f t="shared" si="116"/>
        <v>1</v>
      </c>
      <c r="AX173" s="134" t="e">
        <f t="shared" si="117"/>
        <v>#VALUE!</v>
      </c>
      <c r="AY173" s="134" t="e">
        <f t="shared" si="118"/>
        <v>#VALUE!</v>
      </c>
      <c r="AZ173" s="133" t="e">
        <f>COUNTIFS(A1_Individu_Data_Keadaan_SDMK!A$4:A$149931,M173,A1_Individu_Data_Keadaan_SDMK!Q$4:Q$149285,"08. GIZI")</f>
        <v>#VALUE!</v>
      </c>
      <c r="BA173" s="135">
        <f t="shared" si="119"/>
        <v>1</v>
      </c>
      <c r="BB173" s="134" t="e">
        <f t="shared" si="120"/>
        <v>#VALUE!</v>
      </c>
      <c r="BC173" s="134" t="e">
        <f t="shared" si="121"/>
        <v>#VALUE!</v>
      </c>
      <c r="BD173" s="133" t="e">
        <f>COUNTIFS(A1_Individu_Data_Keadaan_SDMK!A$4:A$149931,M173,A1_Individu_Data_Keadaan_SDMK!R$4:R$149285,"03. Ahli Teknologi Laboratorium Medik")</f>
        <v>#VALUE!</v>
      </c>
      <c r="BE173" s="135">
        <f t="shared" si="122"/>
        <v>1</v>
      </c>
      <c r="BF173" s="134" t="e">
        <f t="shared" si="123"/>
        <v>#VALUE!</v>
      </c>
      <c r="BG173" s="134" t="e">
        <f t="shared" si="124"/>
        <v>#VALUE!</v>
      </c>
      <c r="BH173" s="139" t="e">
        <f t="shared" si="125"/>
        <v>#VALUE!</v>
      </c>
      <c r="BI173" s="139" t="e">
        <f t="shared" si="126"/>
        <v>#VALUE!</v>
      </c>
    </row>
    <row r="174" spans="13:61" ht="15">
      <c r="M174" s="130" t="s">
        <v>12751</v>
      </c>
      <c r="N174" s="131" t="s">
        <v>12752</v>
      </c>
      <c r="O174" s="128" t="s">
        <v>267</v>
      </c>
      <c r="P174" s="132" t="s">
        <v>9301</v>
      </c>
      <c r="Q174" s="347" t="s">
        <v>12201</v>
      </c>
      <c r="R174" s="128">
        <v>33</v>
      </c>
      <c r="S174" s="129">
        <v>3305</v>
      </c>
      <c r="T174" s="348" t="str">
        <f>IF(R174&lt;&gt;"",VLOOKUP(R174,'01_MASTER_KODE_WILAYAH'!H$1437:I$1470,2,FALSE),"")</f>
        <v>JAWA TENGAH</v>
      </c>
      <c r="U174" s="348" t="str">
        <f>IF(S174&lt;&gt;"",VLOOKUP(S174,'01_MASTER_KODE_WILAYAH'!D$5:F$1353,3,FALSE),"")</f>
        <v>KEBUMEN</v>
      </c>
      <c r="V174" s="349" t="str">
        <f t="shared" si="96"/>
        <v>2</v>
      </c>
      <c r="W174" s="145" t="e">
        <f t="shared" si="97"/>
        <v>#VALUE!</v>
      </c>
      <c r="X174" s="133" t="e">
        <f>COUNTIFS(A1_Individu_Data_Keadaan_SDMK!A$4:A$149931,M174,A1_Individu_Data_Keadaan_SDMK!R$4:R$149285,"01. Dokter")</f>
        <v>#VALUE!</v>
      </c>
      <c r="Y174" s="122">
        <f t="shared" si="98"/>
        <v>1</v>
      </c>
      <c r="Z174" s="134" t="e">
        <f t="shared" si="99"/>
        <v>#VALUE!</v>
      </c>
      <c r="AA174" s="134" t="e">
        <f t="shared" si="100"/>
        <v>#VALUE!</v>
      </c>
      <c r="AB174" s="133" t="e">
        <f>COUNTIFS(A1_Individu_Data_Keadaan_SDMK!A$4:A$149931,M174,A1_Individu_Data_Keadaan_SDMK!R$4:R$149285,"02. Dokter Gigi")</f>
        <v>#VALUE!</v>
      </c>
      <c r="AC174" s="122">
        <f t="shared" si="101"/>
        <v>1</v>
      </c>
      <c r="AD174" s="134" t="e">
        <f t="shared" si="102"/>
        <v>#VALUE!</v>
      </c>
      <c r="AE174" s="134" t="e">
        <f t="shared" si="103"/>
        <v>#VALUE!</v>
      </c>
      <c r="AF174" s="133" t="e">
        <f>COUNTIFS(A1_Individu_Data_Keadaan_SDMK!A$4:A$149931,M174,A1_Individu_Data_Keadaan_SDMK!Q$4:Q$149285,"03. KEPERAWATAN")</f>
        <v>#VALUE!</v>
      </c>
      <c r="AG174" s="135">
        <f t="shared" si="104"/>
        <v>5</v>
      </c>
      <c r="AH174" s="134" t="e">
        <f t="shared" si="105"/>
        <v>#VALUE!</v>
      </c>
      <c r="AI174" s="134" t="e">
        <f t="shared" si="106"/>
        <v>#VALUE!</v>
      </c>
      <c r="AJ174" s="133" t="e">
        <f>COUNTIFS(A1_Individu_Data_Keadaan_SDMK!A$4:A$149931,M174,A1_Individu_Data_Keadaan_SDMK!Q$4:Q$149285,"04. KEBIDANAN")</f>
        <v>#VALUE!</v>
      </c>
      <c r="AK174" s="135">
        <f t="shared" si="107"/>
        <v>4</v>
      </c>
      <c r="AL174" s="134" t="e">
        <f t="shared" si="108"/>
        <v>#VALUE!</v>
      </c>
      <c r="AM174" s="134" t="e">
        <f t="shared" si="109"/>
        <v>#VALUE!</v>
      </c>
      <c r="AN174" s="133" t="e">
        <f>COUNTIFS(A1_Individu_Data_Keadaan_SDMK!A$4:A$149931,M174,A1_Individu_Data_Keadaan_SDMK!Q$4:Q$149285,"05. KEFARMASIAN")</f>
        <v>#VALUE!</v>
      </c>
      <c r="AO174" s="135">
        <f t="shared" si="110"/>
        <v>1</v>
      </c>
      <c r="AP174" s="134" t="e">
        <f t="shared" si="111"/>
        <v>#VALUE!</v>
      </c>
      <c r="AQ174" s="134" t="e">
        <f t="shared" si="112"/>
        <v>#VALUE!</v>
      </c>
      <c r="AR174" s="133" t="e">
        <f>COUNTIFS(A1_Individu_Data_Keadaan_SDMK!A$4:A$149931,M174,A1_Individu_Data_Keadaan_SDMK!Q$4:Q$149285,"06. KESEHATAN MASYARAKAT")</f>
        <v>#VALUE!</v>
      </c>
      <c r="AS174" s="135">
        <f t="shared" si="113"/>
        <v>1</v>
      </c>
      <c r="AT174" s="134" t="e">
        <f t="shared" si="114"/>
        <v>#VALUE!</v>
      </c>
      <c r="AU174" s="134" t="e">
        <f t="shared" si="115"/>
        <v>#VALUE!</v>
      </c>
      <c r="AV174" s="133" t="e">
        <f>COUNTIFS(A1_Individu_Data_Keadaan_SDMK!A$4:A$149931,M174,A1_Individu_Data_Keadaan_SDMK!Q$4:Q$149285,"07. KESEHATAN LINGKUNGAN")</f>
        <v>#VALUE!</v>
      </c>
      <c r="AW174" s="135">
        <f t="shared" si="116"/>
        <v>1</v>
      </c>
      <c r="AX174" s="134" t="e">
        <f t="shared" si="117"/>
        <v>#VALUE!</v>
      </c>
      <c r="AY174" s="134" t="e">
        <f t="shared" si="118"/>
        <v>#VALUE!</v>
      </c>
      <c r="AZ174" s="133" t="e">
        <f>COUNTIFS(A1_Individu_Data_Keadaan_SDMK!A$4:A$149931,M174,A1_Individu_Data_Keadaan_SDMK!Q$4:Q$149285,"08. GIZI")</f>
        <v>#VALUE!</v>
      </c>
      <c r="BA174" s="135">
        <f t="shared" si="119"/>
        <v>1</v>
      </c>
      <c r="BB174" s="134" t="e">
        <f t="shared" si="120"/>
        <v>#VALUE!</v>
      </c>
      <c r="BC174" s="134" t="e">
        <f t="shared" si="121"/>
        <v>#VALUE!</v>
      </c>
      <c r="BD174" s="133" t="e">
        <f>COUNTIFS(A1_Individu_Data_Keadaan_SDMK!A$4:A$149931,M174,A1_Individu_Data_Keadaan_SDMK!R$4:R$149285,"03. Ahli Teknologi Laboratorium Medik")</f>
        <v>#VALUE!</v>
      </c>
      <c r="BE174" s="135">
        <f t="shared" si="122"/>
        <v>1</v>
      </c>
      <c r="BF174" s="134" t="e">
        <f t="shared" si="123"/>
        <v>#VALUE!</v>
      </c>
      <c r="BG174" s="134" t="e">
        <f t="shared" si="124"/>
        <v>#VALUE!</v>
      </c>
      <c r="BH174" s="139" t="e">
        <f t="shared" si="125"/>
        <v>#VALUE!</v>
      </c>
      <c r="BI174" s="139" t="e">
        <f t="shared" si="126"/>
        <v>#VALUE!</v>
      </c>
    </row>
    <row r="175" spans="13:61" ht="15">
      <c r="M175" s="130" t="s">
        <v>12753</v>
      </c>
      <c r="N175" s="131" t="s">
        <v>12754</v>
      </c>
      <c r="O175" s="128" t="s">
        <v>267</v>
      </c>
      <c r="P175" s="132" t="s">
        <v>9301</v>
      </c>
      <c r="Q175" s="347" t="s">
        <v>12201</v>
      </c>
      <c r="R175" s="128">
        <v>33</v>
      </c>
      <c r="S175" s="129">
        <v>3305</v>
      </c>
      <c r="T175" s="348" t="str">
        <f>IF(R175&lt;&gt;"",VLOOKUP(R175,'01_MASTER_KODE_WILAYAH'!H$1437:I$1470,2,FALSE),"")</f>
        <v>JAWA TENGAH</v>
      </c>
      <c r="U175" s="348" t="str">
        <f>IF(S175&lt;&gt;"",VLOOKUP(S175,'01_MASTER_KODE_WILAYAH'!D$5:F$1353,3,FALSE),"")</f>
        <v>KEBUMEN</v>
      </c>
      <c r="V175" s="349" t="str">
        <f t="shared" si="96"/>
        <v>2</v>
      </c>
      <c r="W175" s="145" t="e">
        <f t="shared" si="97"/>
        <v>#VALUE!</v>
      </c>
      <c r="X175" s="133" t="e">
        <f>COUNTIFS(A1_Individu_Data_Keadaan_SDMK!A$4:A$149931,M175,A1_Individu_Data_Keadaan_SDMK!R$4:R$149285,"01. Dokter")</f>
        <v>#VALUE!</v>
      </c>
      <c r="Y175" s="122">
        <f t="shared" si="98"/>
        <v>1</v>
      </c>
      <c r="Z175" s="134" t="e">
        <f t="shared" si="99"/>
        <v>#VALUE!</v>
      </c>
      <c r="AA175" s="134" t="e">
        <f t="shared" si="100"/>
        <v>#VALUE!</v>
      </c>
      <c r="AB175" s="133" t="e">
        <f>COUNTIFS(A1_Individu_Data_Keadaan_SDMK!A$4:A$149931,M175,A1_Individu_Data_Keadaan_SDMK!R$4:R$149285,"02. Dokter Gigi")</f>
        <v>#VALUE!</v>
      </c>
      <c r="AC175" s="122">
        <f t="shared" si="101"/>
        <v>1</v>
      </c>
      <c r="AD175" s="134" t="e">
        <f t="shared" si="102"/>
        <v>#VALUE!</v>
      </c>
      <c r="AE175" s="134" t="e">
        <f t="shared" si="103"/>
        <v>#VALUE!</v>
      </c>
      <c r="AF175" s="133" t="e">
        <f>COUNTIFS(A1_Individu_Data_Keadaan_SDMK!A$4:A$149931,M175,A1_Individu_Data_Keadaan_SDMK!Q$4:Q$149285,"03. KEPERAWATAN")</f>
        <v>#VALUE!</v>
      </c>
      <c r="AG175" s="135">
        <f t="shared" si="104"/>
        <v>5</v>
      </c>
      <c r="AH175" s="134" t="e">
        <f t="shared" si="105"/>
        <v>#VALUE!</v>
      </c>
      <c r="AI175" s="134" t="e">
        <f t="shared" si="106"/>
        <v>#VALUE!</v>
      </c>
      <c r="AJ175" s="133" t="e">
        <f>COUNTIFS(A1_Individu_Data_Keadaan_SDMK!A$4:A$149931,M175,A1_Individu_Data_Keadaan_SDMK!Q$4:Q$149285,"04. KEBIDANAN")</f>
        <v>#VALUE!</v>
      </c>
      <c r="AK175" s="135">
        <f t="shared" si="107"/>
        <v>4</v>
      </c>
      <c r="AL175" s="134" t="e">
        <f t="shared" si="108"/>
        <v>#VALUE!</v>
      </c>
      <c r="AM175" s="134" t="e">
        <f t="shared" si="109"/>
        <v>#VALUE!</v>
      </c>
      <c r="AN175" s="133" t="e">
        <f>COUNTIFS(A1_Individu_Data_Keadaan_SDMK!A$4:A$149931,M175,A1_Individu_Data_Keadaan_SDMK!Q$4:Q$149285,"05. KEFARMASIAN")</f>
        <v>#VALUE!</v>
      </c>
      <c r="AO175" s="135">
        <f t="shared" si="110"/>
        <v>1</v>
      </c>
      <c r="AP175" s="134" t="e">
        <f t="shared" si="111"/>
        <v>#VALUE!</v>
      </c>
      <c r="AQ175" s="134" t="e">
        <f t="shared" si="112"/>
        <v>#VALUE!</v>
      </c>
      <c r="AR175" s="133" t="e">
        <f>COUNTIFS(A1_Individu_Data_Keadaan_SDMK!A$4:A$149931,M175,A1_Individu_Data_Keadaan_SDMK!Q$4:Q$149285,"06. KESEHATAN MASYARAKAT")</f>
        <v>#VALUE!</v>
      </c>
      <c r="AS175" s="135">
        <f t="shared" si="113"/>
        <v>1</v>
      </c>
      <c r="AT175" s="134" t="e">
        <f t="shared" si="114"/>
        <v>#VALUE!</v>
      </c>
      <c r="AU175" s="134" t="e">
        <f t="shared" si="115"/>
        <v>#VALUE!</v>
      </c>
      <c r="AV175" s="133" t="e">
        <f>COUNTIFS(A1_Individu_Data_Keadaan_SDMK!A$4:A$149931,M175,A1_Individu_Data_Keadaan_SDMK!Q$4:Q$149285,"07. KESEHATAN LINGKUNGAN")</f>
        <v>#VALUE!</v>
      </c>
      <c r="AW175" s="135">
        <f t="shared" si="116"/>
        <v>1</v>
      </c>
      <c r="AX175" s="134" t="e">
        <f t="shared" si="117"/>
        <v>#VALUE!</v>
      </c>
      <c r="AY175" s="134" t="e">
        <f t="shared" si="118"/>
        <v>#VALUE!</v>
      </c>
      <c r="AZ175" s="133" t="e">
        <f>COUNTIFS(A1_Individu_Data_Keadaan_SDMK!A$4:A$149931,M175,A1_Individu_Data_Keadaan_SDMK!Q$4:Q$149285,"08. GIZI")</f>
        <v>#VALUE!</v>
      </c>
      <c r="BA175" s="135">
        <f t="shared" si="119"/>
        <v>1</v>
      </c>
      <c r="BB175" s="134" t="e">
        <f t="shared" si="120"/>
        <v>#VALUE!</v>
      </c>
      <c r="BC175" s="134" t="e">
        <f t="shared" si="121"/>
        <v>#VALUE!</v>
      </c>
      <c r="BD175" s="133" t="e">
        <f>COUNTIFS(A1_Individu_Data_Keadaan_SDMK!A$4:A$149931,M175,A1_Individu_Data_Keadaan_SDMK!R$4:R$149285,"03. Ahli Teknologi Laboratorium Medik")</f>
        <v>#VALUE!</v>
      </c>
      <c r="BE175" s="135">
        <f t="shared" si="122"/>
        <v>1</v>
      </c>
      <c r="BF175" s="134" t="e">
        <f t="shared" si="123"/>
        <v>#VALUE!</v>
      </c>
      <c r="BG175" s="134" t="e">
        <f t="shared" si="124"/>
        <v>#VALUE!</v>
      </c>
      <c r="BH175" s="139" t="e">
        <f t="shared" si="125"/>
        <v>#VALUE!</v>
      </c>
      <c r="BI175" s="139" t="e">
        <f t="shared" si="126"/>
        <v>#VALUE!</v>
      </c>
    </row>
    <row r="176" spans="13:61" ht="15">
      <c r="M176" s="130" t="s">
        <v>12755</v>
      </c>
      <c r="N176" s="131" t="s">
        <v>12756</v>
      </c>
      <c r="O176" s="128" t="s">
        <v>267</v>
      </c>
      <c r="P176" s="132" t="s">
        <v>9302</v>
      </c>
      <c r="Q176" s="347" t="s">
        <v>12201</v>
      </c>
      <c r="R176" s="128">
        <v>33</v>
      </c>
      <c r="S176" s="129">
        <v>3305</v>
      </c>
      <c r="T176" s="348" t="str">
        <f>IF(R176&lt;&gt;"",VLOOKUP(R176,'01_MASTER_KODE_WILAYAH'!H$1437:I$1470,2,FALSE),"")</f>
        <v>JAWA TENGAH</v>
      </c>
      <c r="U176" s="348" t="str">
        <f>IF(S176&lt;&gt;"",VLOOKUP(S176,'01_MASTER_KODE_WILAYAH'!D$5:F$1353,3,FALSE),"")</f>
        <v>KEBUMEN</v>
      </c>
      <c r="V176" s="349" t="str">
        <f t="shared" si="96"/>
        <v>1</v>
      </c>
      <c r="W176" s="145" t="e">
        <f t="shared" si="97"/>
        <v>#VALUE!</v>
      </c>
      <c r="X176" s="133" t="e">
        <f>COUNTIFS(A1_Individu_Data_Keadaan_SDMK!A$4:A$149931,M176,A1_Individu_Data_Keadaan_SDMK!R$4:R$149285,"01. Dokter")</f>
        <v>#VALUE!</v>
      </c>
      <c r="Y176" s="122">
        <f t="shared" si="98"/>
        <v>2</v>
      </c>
      <c r="Z176" s="134" t="e">
        <f t="shared" si="99"/>
        <v>#VALUE!</v>
      </c>
      <c r="AA176" s="134" t="e">
        <f t="shared" si="100"/>
        <v>#VALUE!</v>
      </c>
      <c r="AB176" s="133" t="e">
        <f>COUNTIFS(A1_Individu_Data_Keadaan_SDMK!A$4:A$149931,M176,A1_Individu_Data_Keadaan_SDMK!R$4:R$149285,"02. Dokter Gigi")</f>
        <v>#VALUE!</v>
      </c>
      <c r="AC176" s="122">
        <f t="shared" si="101"/>
        <v>1</v>
      </c>
      <c r="AD176" s="134" t="e">
        <f t="shared" si="102"/>
        <v>#VALUE!</v>
      </c>
      <c r="AE176" s="134" t="e">
        <f t="shared" si="103"/>
        <v>#VALUE!</v>
      </c>
      <c r="AF176" s="133" t="e">
        <f>COUNTIFS(A1_Individu_Data_Keadaan_SDMK!A$4:A$149931,M176,A1_Individu_Data_Keadaan_SDMK!Q$4:Q$149285,"03. KEPERAWATAN")</f>
        <v>#VALUE!</v>
      </c>
      <c r="AG176" s="135">
        <f t="shared" si="104"/>
        <v>8</v>
      </c>
      <c r="AH176" s="134" t="e">
        <f t="shared" si="105"/>
        <v>#VALUE!</v>
      </c>
      <c r="AI176" s="134" t="e">
        <f t="shared" si="106"/>
        <v>#VALUE!</v>
      </c>
      <c r="AJ176" s="133" t="e">
        <f>COUNTIFS(A1_Individu_Data_Keadaan_SDMK!A$4:A$149931,M176,A1_Individu_Data_Keadaan_SDMK!Q$4:Q$149285,"04. KEBIDANAN")</f>
        <v>#VALUE!</v>
      </c>
      <c r="AK176" s="135">
        <f t="shared" si="107"/>
        <v>7</v>
      </c>
      <c r="AL176" s="134" t="e">
        <f t="shared" si="108"/>
        <v>#VALUE!</v>
      </c>
      <c r="AM176" s="134" t="e">
        <f t="shared" si="109"/>
        <v>#VALUE!</v>
      </c>
      <c r="AN176" s="133" t="e">
        <f>COUNTIFS(A1_Individu_Data_Keadaan_SDMK!A$4:A$149931,M176,A1_Individu_Data_Keadaan_SDMK!Q$4:Q$149285,"05. KEFARMASIAN")</f>
        <v>#VALUE!</v>
      </c>
      <c r="AO176" s="135">
        <f t="shared" si="110"/>
        <v>1</v>
      </c>
      <c r="AP176" s="134" t="e">
        <f t="shared" si="111"/>
        <v>#VALUE!</v>
      </c>
      <c r="AQ176" s="134" t="e">
        <f t="shared" si="112"/>
        <v>#VALUE!</v>
      </c>
      <c r="AR176" s="133" t="e">
        <f>COUNTIFS(A1_Individu_Data_Keadaan_SDMK!A$4:A$149931,M176,A1_Individu_Data_Keadaan_SDMK!Q$4:Q$149285,"06. KESEHATAN MASYARAKAT")</f>
        <v>#VALUE!</v>
      </c>
      <c r="AS176" s="135">
        <f t="shared" si="113"/>
        <v>1</v>
      </c>
      <c r="AT176" s="134" t="e">
        <f t="shared" si="114"/>
        <v>#VALUE!</v>
      </c>
      <c r="AU176" s="134" t="e">
        <f t="shared" si="115"/>
        <v>#VALUE!</v>
      </c>
      <c r="AV176" s="133" t="e">
        <f>COUNTIFS(A1_Individu_Data_Keadaan_SDMK!A$4:A$149931,M176,A1_Individu_Data_Keadaan_SDMK!Q$4:Q$149285,"07. KESEHATAN LINGKUNGAN")</f>
        <v>#VALUE!</v>
      </c>
      <c r="AW176" s="135">
        <f t="shared" si="116"/>
        <v>1</v>
      </c>
      <c r="AX176" s="134" t="e">
        <f t="shared" si="117"/>
        <v>#VALUE!</v>
      </c>
      <c r="AY176" s="134" t="e">
        <f t="shared" si="118"/>
        <v>#VALUE!</v>
      </c>
      <c r="AZ176" s="133" t="e">
        <f>COUNTIFS(A1_Individu_Data_Keadaan_SDMK!A$4:A$149931,M176,A1_Individu_Data_Keadaan_SDMK!Q$4:Q$149285,"08. GIZI")</f>
        <v>#VALUE!</v>
      </c>
      <c r="BA176" s="135">
        <f t="shared" si="119"/>
        <v>2</v>
      </c>
      <c r="BB176" s="134" t="e">
        <f t="shared" si="120"/>
        <v>#VALUE!</v>
      </c>
      <c r="BC176" s="134" t="e">
        <f t="shared" si="121"/>
        <v>#VALUE!</v>
      </c>
      <c r="BD176" s="133" t="e">
        <f>COUNTIFS(A1_Individu_Data_Keadaan_SDMK!A$4:A$149931,M176,A1_Individu_Data_Keadaan_SDMK!R$4:R$149285,"03. Ahli Teknologi Laboratorium Medik")</f>
        <v>#VALUE!</v>
      </c>
      <c r="BE176" s="135">
        <f t="shared" si="122"/>
        <v>1</v>
      </c>
      <c r="BF176" s="134" t="e">
        <f t="shared" si="123"/>
        <v>#VALUE!</v>
      </c>
      <c r="BG176" s="134" t="e">
        <f t="shared" si="124"/>
        <v>#VALUE!</v>
      </c>
      <c r="BH176" s="139" t="e">
        <f t="shared" si="125"/>
        <v>#VALUE!</v>
      </c>
      <c r="BI176" s="139" t="e">
        <f t="shared" si="126"/>
        <v>#VALUE!</v>
      </c>
    </row>
    <row r="177" spans="13:61" ht="15">
      <c r="M177" s="130" t="s">
        <v>12757</v>
      </c>
      <c r="N177" s="131" t="s">
        <v>12758</v>
      </c>
      <c r="O177" s="128" t="s">
        <v>267</v>
      </c>
      <c r="P177" s="132" t="s">
        <v>9301</v>
      </c>
      <c r="Q177" s="347" t="s">
        <v>12201</v>
      </c>
      <c r="R177" s="128">
        <v>33</v>
      </c>
      <c r="S177" s="129">
        <v>3306</v>
      </c>
      <c r="T177" s="348" t="str">
        <f>IF(R177&lt;&gt;"",VLOOKUP(R177,'01_MASTER_KODE_WILAYAH'!H$1437:I$1470,2,FALSE),"")</f>
        <v>JAWA TENGAH</v>
      </c>
      <c r="U177" s="348" t="str">
        <f>IF(S177&lt;&gt;"",VLOOKUP(S177,'01_MASTER_KODE_WILAYAH'!D$5:F$1353,3,FALSE),"")</f>
        <v>PURWOREJO</v>
      </c>
      <c r="V177" s="349" t="str">
        <f t="shared" si="96"/>
        <v>2</v>
      </c>
      <c r="W177" s="145" t="e">
        <f t="shared" si="97"/>
        <v>#VALUE!</v>
      </c>
      <c r="X177" s="133" t="e">
        <f>COUNTIFS(A1_Individu_Data_Keadaan_SDMK!A$4:A$149931,M177,A1_Individu_Data_Keadaan_SDMK!R$4:R$149285,"01. Dokter")</f>
        <v>#VALUE!</v>
      </c>
      <c r="Y177" s="122">
        <f t="shared" si="98"/>
        <v>1</v>
      </c>
      <c r="Z177" s="134" t="e">
        <f t="shared" si="99"/>
        <v>#VALUE!</v>
      </c>
      <c r="AA177" s="134" t="e">
        <f t="shared" si="100"/>
        <v>#VALUE!</v>
      </c>
      <c r="AB177" s="133" t="e">
        <f>COUNTIFS(A1_Individu_Data_Keadaan_SDMK!A$4:A$149931,M177,A1_Individu_Data_Keadaan_SDMK!R$4:R$149285,"02. Dokter Gigi")</f>
        <v>#VALUE!</v>
      </c>
      <c r="AC177" s="122">
        <f t="shared" si="101"/>
        <v>1</v>
      </c>
      <c r="AD177" s="134" t="e">
        <f t="shared" si="102"/>
        <v>#VALUE!</v>
      </c>
      <c r="AE177" s="134" t="e">
        <f t="shared" si="103"/>
        <v>#VALUE!</v>
      </c>
      <c r="AF177" s="133" t="e">
        <f>COUNTIFS(A1_Individu_Data_Keadaan_SDMK!A$4:A$149931,M177,A1_Individu_Data_Keadaan_SDMK!Q$4:Q$149285,"03. KEPERAWATAN")</f>
        <v>#VALUE!</v>
      </c>
      <c r="AG177" s="135">
        <f t="shared" si="104"/>
        <v>5</v>
      </c>
      <c r="AH177" s="134" t="e">
        <f t="shared" si="105"/>
        <v>#VALUE!</v>
      </c>
      <c r="AI177" s="134" t="e">
        <f t="shared" si="106"/>
        <v>#VALUE!</v>
      </c>
      <c r="AJ177" s="133" t="e">
        <f>COUNTIFS(A1_Individu_Data_Keadaan_SDMK!A$4:A$149931,M177,A1_Individu_Data_Keadaan_SDMK!Q$4:Q$149285,"04. KEBIDANAN")</f>
        <v>#VALUE!</v>
      </c>
      <c r="AK177" s="135">
        <f t="shared" si="107"/>
        <v>4</v>
      </c>
      <c r="AL177" s="134" t="e">
        <f t="shared" si="108"/>
        <v>#VALUE!</v>
      </c>
      <c r="AM177" s="134" t="e">
        <f t="shared" si="109"/>
        <v>#VALUE!</v>
      </c>
      <c r="AN177" s="133" t="e">
        <f>COUNTIFS(A1_Individu_Data_Keadaan_SDMK!A$4:A$149931,M177,A1_Individu_Data_Keadaan_SDMK!Q$4:Q$149285,"05. KEFARMASIAN")</f>
        <v>#VALUE!</v>
      </c>
      <c r="AO177" s="135">
        <f t="shared" si="110"/>
        <v>1</v>
      </c>
      <c r="AP177" s="134" t="e">
        <f t="shared" si="111"/>
        <v>#VALUE!</v>
      </c>
      <c r="AQ177" s="134" t="e">
        <f t="shared" si="112"/>
        <v>#VALUE!</v>
      </c>
      <c r="AR177" s="133" t="e">
        <f>COUNTIFS(A1_Individu_Data_Keadaan_SDMK!A$4:A$149931,M177,A1_Individu_Data_Keadaan_SDMK!Q$4:Q$149285,"06. KESEHATAN MASYARAKAT")</f>
        <v>#VALUE!</v>
      </c>
      <c r="AS177" s="135">
        <f t="shared" si="113"/>
        <v>1</v>
      </c>
      <c r="AT177" s="134" t="e">
        <f t="shared" si="114"/>
        <v>#VALUE!</v>
      </c>
      <c r="AU177" s="134" t="e">
        <f t="shared" si="115"/>
        <v>#VALUE!</v>
      </c>
      <c r="AV177" s="133" t="e">
        <f>COUNTIFS(A1_Individu_Data_Keadaan_SDMK!A$4:A$149931,M177,A1_Individu_Data_Keadaan_SDMK!Q$4:Q$149285,"07. KESEHATAN LINGKUNGAN")</f>
        <v>#VALUE!</v>
      </c>
      <c r="AW177" s="135">
        <f t="shared" si="116"/>
        <v>1</v>
      </c>
      <c r="AX177" s="134" t="e">
        <f t="shared" si="117"/>
        <v>#VALUE!</v>
      </c>
      <c r="AY177" s="134" t="e">
        <f t="shared" si="118"/>
        <v>#VALUE!</v>
      </c>
      <c r="AZ177" s="133" t="e">
        <f>COUNTIFS(A1_Individu_Data_Keadaan_SDMK!A$4:A$149931,M177,A1_Individu_Data_Keadaan_SDMK!Q$4:Q$149285,"08. GIZI")</f>
        <v>#VALUE!</v>
      </c>
      <c r="BA177" s="135">
        <f t="shared" si="119"/>
        <v>1</v>
      </c>
      <c r="BB177" s="134" t="e">
        <f t="shared" si="120"/>
        <v>#VALUE!</v>
      </c>
      <c r="BC177" s="134" t="e">
        <f t="shared" si="121"/>
        <v>#VALUE!</v>
      </c>
      <c r="BD177" s="133" t="e">
        <f>COUNTIFS(A1_Individu_Data_Keadaan_SDMK!A$4:A$149931,M177,A1_Individu_Data_Keadaan_SDMK!R$4:R$149285,"03. Ahli Teknologi Laboratorium Medik")</f>
        <v>#VALUE!</v>
      </c>
      <c r="BE177" s="135">
        <f t="shared" si="122"/>
        <v>1</v>
      </c>
      <c r="BF177" s="134" t="e">
        <f t="shared" si="123"/>
        <v>#VALUE!</v>
      </c>
      <c r="BG177" s="134" t="e">
        <f t="shared" si="124"/>
        <v>#VALUE!</v>
      </c>
      <c r="BH177" s="139" t="e">
        <f t="shared" si="125"/>
        <v>#VALUE!</v>
      </c>
      <c r="BI177" s="139" t="e">
        <f t="shared" si="126"/>
        <v>#VALUE!</v>
      </c>
    </row>
    <row r="178" spans="13:61" ht="15">
      <c r="M178" s="130" t="s">
        <v>12759</v>
      </c>
      <c r="N178" s="131" t="s">
        <v>12760</v>
      </c>
      <c r="O178" s="128" t="s">
        <v>267</v>
      </c>
      <c r="P178" s="132" t="s">
        <v>9302</v>
      </c>
      <c r="Q178" s="347" t="s">
        <v>12201</v>
      </c>
      <c r="R178" s="128">
        <v>33</v>
      </c>
      <c r="S178" s="129">
        <v>3306</v>
      </c>
      <c r="T178" s="348" t="str">
        <f>IF(R178&lt;&gt;"",VLOOKUP(R178,'01_MASTER_KODE_WILAYAH'!H$1437:I$1470,2,FALSE),"")</f>
        <v>JAWA TENGAH</v>
      </c>
      <c r="U178" s="348" t="str">
        <f>IF(S178&lt;&gt;"",VLOOKUP(S178,'01_MASTER_KODE_WILAYAH'!D$5:F$1353,3,FALSE),"")</f>
        <v>PURWOREJO</v>
      </c>
      <c r="V178" s="349" t="str">
        <f t="shared" si="96"/>
        <v>1</v>
      </c>
      <c r="W178" s="145" t="e">
        <f t="shared" si="97"/>
        <v>#VALUE!</v>
      </c>
      <c r="X178" s="133" t="e">
        <f>COUNTIFS(A1_Individu_Data_Keadaan_SDMK!A$4:A$149931,M178,A1_Individu_Data_Keadaan_SDMK!R$4:R$149285,"01. Dokter")</f>
        <v>#VALUE!</v>
      </c>
      <c r="Y178" s="122">
        <f t="shared" si="98"/>
        <v>2</v>
      </c>
      <c r="Z178" s="134" t="e">
        <f t="shared" si="99"/>
        <v>#VALUE!</v>
      </c>
      <c r="AA178" s="134" t="e">
        <f t="shared" si="100"/>
        <v>#VALUE!</v>
      </c>
      <c r="AB178" s="133" t="e">
        <f>COUNTIFS(A1_Individu_Data_Keadaan_SDMK!A$4:A$149931,M178,A1_Individu_Data_Keadaan_SDMK!R$4:R$149285,"02. Dokter Gigi")</f>
        <v>#VALUE!</v>
      </c>
      <c r="AC178" s="122">
        <f t="shared" si="101"/>
        <v>1</v>
      </c>
      <c r="AD178" s="134" t="e">
        <f t="shared" si="102"/>
        <v>#VALUE!</v>
      </c>
      <c r="AE178" s="134" t="e">
        <f t="shared" si="103"/>
        <v>#VALUE!</v>
      </c>
      <c r="AF178" s="133" t="e">
        <f>COUNTIFS(A1_Individu_Data_Keadaan_SDMK!A$4:A$149931,M178,A1_Individu_Data_Keadaan_SDMK!Q$4:Q$149285,"03. KEPERAWATAN")</f>
        <v>#VALUE!</v>
      </c>
      <c r="AG178" s="135">
        <f t="shared" si="104"/>
        <v>8</v>
      </c>
      <c r="AH178" s="134" t="e">
        <f t="shared" si="105"/>
        <v>#VALUE!</v>
      </c>
      <c r="AI178" s="134" t="e">
        <f t="shared" si="106"/>
        <v>#VALUE!</v>
      </c>
      <c r="AJ178" s="133" t="e">
        <f>COUNTIFS(A1_Individu_Data_Keadaan_SDMK!A$4:A$149931,M178,A1_Individu_Data_Keadaan_SDMK!Q$4:Q$149285,"04. KEBIDANAN")</f>
        <v>#VALUE!</v>
      </c>
      <c r="AK178" s="135">
        <f t="shared" si="107"/>
        <v>7</v>
      </c>
      <c r="AL178" s="134" t="e">
        <f t="shared" si="108"/>
        <v>#VALUE!</v>
      </c>
      <c r="AM178" s="134" t="e">
        <f t="shared" si="109"/>
        <v>#VALUE!</v>
      </c>
      <c r="AN178" s="133" t="e">
        <f>COUNTIFS(A1_Individu_Data_Keadaan_SDMK!A$4:A$149931,M178,A1_Individu_Data_Keadaan_SDMK!Q$4:Q$149285,"05. KEFARMASIAN")</f>
        <v>#VALUE!</v>
      </c>
      <c r="AO178" s="135">
        <f t="shared" si="110"/>
        <v>1</v>
      </c>
      <c r="AP178" s="134" t="e">
        <f t="shared" si="111"/>
        <v>#VALUE!</v>
      </c>
      <c r="AQ178" s="134" t="e">
        <f t="shared" si="112"/>
        <v>#VALUE!</v>
      </c>
      <c r="AR178" s="133" t="e">
        <f>COUNTIFS(A1_Individu_Data_Keadaan_SDMK!A$4:A$149931,M178,A1_Individu_Data_Keadaan_SDMK!Q$4:Q$149285,"06. KESEHATAN MASYARAKAT")</f>
        <v>#VALUE!</v>
      </c>
      <c r="AS178" s="135">
        <f t="shared" si="113"/>
        <v>1</v>
      </c>
      <c r="AT178" s="134" t="e">
        <f t="shared" si="114"/>
        <v>#VALUE!</v>
      </c>
      <c r="AU178" s="134" t="e">
        <f t="shared" si="115"/>
        <v>#VALUE!</v>
      </c>
      <c r="AV178" s="133" t="e">
        <f>COUNTIFS(A1_Individu_Data_Keadaan_SDMK!A$4:A$149931,M178,A1_Individu_Data_Keadaan_SDMK!Q$4:Q$149285,"07. KESEHATAN LINGKUNGAN")</f>
        <v>#VALUE!</v>
      </c>
      <c r="AW178" s="135">
        <f t="shared" si="116"/>
        <v>1</v>
      </c>
      <c r="AX178" s="134" t="e">
        <f t="shared" si="117"/>
        <v>#VALUE!</v>
      </c>
      <c r="AY178" s="134" t="e">
        <f t="shared" si="118"/>
        <v>#VALUE!</v>
      </c>
      <c r="AZ178" s="133" t="e">
        <f>COUNTIFS(A1_Individu_Data_Keadaan_SDMK!A$4:A$149931,M178,A1_Individu_Data_Keadaan_SDMK!Q$4:Q$149285,"08. GIZI")</f>
        <v>#VALUE!</v>
      </c>
      <c r="BA178" s="135">
        <f t="shared" si="119"/>
        <v>2</v>
      </c>
      <c r="BB178" s="134" t="e">
        <f t="shared" si="120"/>
        <v>#VALUE!</v>
      </c>
      <c r="BC178" s="134" t="e">
        <f t="shared" si="121"/>
        <v>#VALUE!</v>
      </c>
      <c r="BD178" s="133" t="e">
        <f>COUNTIFS(A1_Individu_Data_Keadaan_SDMK!A$4:A$149931,M178,A1_Individu_Data_Keadaan_SDMK!R$4:R$149285,"03. Ahli Teknologi Laboratorium Medik")</f>
        <v>#VALUE!</v>
      </c>
      <c r="BE178" s="135">
        <f t="shared" si="122"/>
        <v>1</v>
      </c>
      <c r="BF178" s="134" t="e">
        <f t="shared" si="123"/>
        <v>#VALUE!</v>
      </c>
      <c r="BG178" s="134" t="e">
        <f t="shared" si="124"/>
        <v>#VALUE!</v>
      </c>
      <c r="BH178" s="139" t="e">
        <f t="shared" si="125"/>
        <v>#VALUE!</v>
      </c>
      <c r="BI178" s="139" t="e">
        <f t="shared" si="126"/>
        <v>#VALUE!</v>
      </c>
    </row>
    <row r="179" spans="13:61" ht="15">
      <c r="M179" s="130" t="s">
        <v>12761</v>
      </c>
      <c r="N179" s="131" t="s">
        <v>12762</v>
      </c>
      <c r="O179" s="128" t="s">
        <v>267</v>
      </c>
      <c r="P179" s="132" t="s">
        <v>9302</v>
      </c>
      <c r="Q179" s="347" t="s">
        <v>12201</v>
      </c>
      <c r="R179" s="128">
        <v>33</v>
      </c>
      <c r="S179" s="129">
        <v>3306</v>
      </c>
      <c r="T179" s="348" t="str">
        <f>IF(R179&lt;&gt;"",VLOOKUP(R179,'01_MASTER_KODE_WILAYAH'!H$1437:I$1470,2,FALSE),"")</f>
        <v>JAWA TENGAH</v>
      </c>
      <c r="U179" s="348" t="str">
        <f>IF(S179&lt;&gt;"",VLOOKUP(S179,'01_MASTER_KODE_WILAYAH'!D$5:F$1353,3,FALSE),"")</f>
        <v>PURWOREJO</v>
      </c>
      <c r="V179" s="349" t="str">
        <f t="shared" si="96"/>
        <v>1</v>
      </c>
      <c r="W179" s="145" t="e">
        <f t="shared" si="97"/>
        <v>#VALUE!</v>
      </c>
      <c r="X179" s="133" t="e">
        <f>COUNTIFS(A1_Individu_Data_Keadaan_SDMK!A$4:A$149931,M179,A1_Individu_Data_Keadaan_SDMK!R$4:R$149285,"01. Dokter")</f>
        <v>#VALUE!</v>
      </c>
      <c r="Y179" s="122">
        <f t="shared" si="98"/>
        <v>2</v>
      </c>
      <c r="Z179" s="134" t="e">
        <f t="shared" si="99"/>
        <v>#VALUE!</v>
      </c>
      <c r="AA179" s="134" t="e">
        <f t="shared" si="100"/>
        <v>#VALUE!</v>
      </c>
      <c r="AB179" s="133" t="e">
        <f>COUNTIFS(A1_Individu_Data_Keadaan_SDMK!A$4:A$149931,M179,A1_Individu_Data_Keadaan_SDMK!R$4:R$149285,"02. Dokter Gigi")</f>
        <v>#VALUE!</v>
      </c>
      <c r="AC179" s="122">
        <f t="shared" si="101"/>
        <v>1</v>
      </c>
      <c r="AD179" s="134" t="e">
        <f t="shared" si="102"/>
        <v>#VALUE!</v>
      </c>
      <c r="AE179" s="134" t="e">
        <f t="shared" si="103"/>
        <v>#VALUE!</v>
      </c>
      <c r="AF179" s="133" t="e">
        <f>COUNTIFS(A1_Individu_Data_Keadaan_SDMK!A$4:A$149931,M179,A1_Individu_Data_Keadaan_SDMK!Q$4:Q$149285,"03. KEPERAWATAN")</f>
        <v>#VALUE!</v>
      </c>
      <c r="AG179" s="135">
        <f t="shared" si="104"/>
        <v>8</v>
      </c>
      <c r="AH179" s="134" t="e">
        <f t="shared" si="105"/>
        <v>#VALUE!</v>
      </c>
      <c r="AI179" s="134" t="e">
        <f t="shared" si="106"/>
        <v>#VALUE!</v>
      </c>
      <c r="AJ179" s="133" t="e">
        <f>COUNTIFS(A1_Individu_Data_Keadaan_SDMK!A$4:A$149931,M179,A1_Individu_Data_Keadaan_SDMK!Q$4:Q$149285,"04. KEBIDANAN")</f>
        <v>#VALUE!</v>
      </c>
      <c r="AK179" s="135">
        <f t="shared" si="107"/>
        <v>7</v>
      </c>
      <c r="AL179" s="134" t="e">
        <f t="shared" si="108"/>
        <v>#VALUE!</v>
      </c>
      <c r="AM179" s="134" t="e">
        <f t="shared" si="109"/>
        <v>#VALUE!</v>
      </c>
      <c r="AN179" s="133" t="e">
        <f>COUNTIFS(A1_Individu_Data_Keadaan_SDMK!A$4:A$149931,M179,A1_Individu_Data_Keadaan_SDMK!Q$4:Q$149285,"05. KEFARMASIAN")</f>
        <v>#VALUE!</v>
      </c>
      <c r="AO179" s="135">
        <f t="shared" si="110"/>
        <v>1</v>
      </c>
      <c r="AP179" s="134" t="e">
        <f t="shared" si="111"/>
        <v>#VALUE!</v>
      </c>
      <c r="AQ179" s="134" t="e">
        <f t="shared" si="112"/>
        <v>#VALUE!</v>
      </c>
      <c r="AR179" s="133" t="e">
        <f>COUNTIFS(A1_Individu_Data_Keadaan_SDMK!A$4:A$149931,M179,A1_Individu_Data_Keadaan_SDMK!Q$4:Q$149285,"06. KESEHATAN MASYARAKAT")</f>
        <v>#VALUE!</v>
      </c>
      <c r="AS179" s="135">
        <f t="shared" si="113"/>
        <v>1</v>
      </c>
      <c r="AT179" s="134" t="e">
        <f t="shared" si="114"/>
        <v>#VALUE!</v>
      </c>
      <c r="AU179" s="134" t="e">
        <f t="shared" si="115"/>
        <v>#VALUE!</v>
      </c>
      <c r="AV179" s="133" t="e">
        <f>COUNTIFS(A1_Individu_Data_Keadaan_SDMK!A$4:A$149931,M179,A1_Individu_Data_Keadaan_SDMK!Q$4:Q$149285,"07. KESEHATAN LINGKUNGAN")</f>
        <v>#VALUE!</v>
      </c>
      <c r="AW179" s="135">
        <f t="shared" si="116"/>
        <v>1</v>
      </c>
      <c r="AX179" s="134" t="e">
        <f t="shared" si="117"/>
        <v>#VALUE!</v>
      </c>
      <c r="AY179" s="134" t="e">
        <f t="shared" si="118"/>
        <v>#VALUE!</v>
      </c>
      <c r="AZ179" s="133" t="e">
        <f>COUNTIFS(A1_Individu_Data_Keadaan_SDMK!A$4:A$149931,M179,A1_Individu_Data_Keadaan_SDMK!Q$4:Q$149285,"08. GIZI")</f>
        <v>#VALUE!</v>
      </c>
      <c r="BA179" s="135">
        <f t="shared" si="119"/>
        <v>2</v>
      </c>
      <c r="BB179" s="134" t="e">
        <f t="shared" si="120"/>
        <v>#VALUE!</v>
      </c>
      <c r="BC179" s="134" t="e">
        <f t="shared" si="121"/>
        <v>#VALUE!</v>
      </c>
      <c r="BD179" s="133" t="e">
        <f>COUNTIFS(A1_Individu_Data_Keadaan_SDMK!A$4:A$149931,M179,A1_Individu_Data_Keadaan_SDMK!R$4:R$149285,"03. Ahli Teknologi Laboratorium Medik")</f>
        <v>#VALUE!</v>
      </c>
      <c r="BE179" s="135">
        <f t="shared" si="122"/>
        <v>1</v>
      </c>
      <c r="BF179" s="134" t="e">
        <f t="shared" si="123"/>
        <v>#VALUE!</v>
      </c>
      <c r="BG179" s="134" t="e">
        <f t="shared" si="124"/>
        <v>#VALUE!</v>
      </c>
      <c r="BH179" s="139" t="e">
        <f t="shared" si="125"/>
        <v>#VALUE!</v>
      </c>
      <c r="BI179" s="139" t="e">
        <f t="shared" si="126"/>
        <v>#VALUE!</v>
      </c>
    </row>
    <row r="180" spans="13:61" ht="15">
      <c r="M180" s="130" t="s">
        <v>12763</v>
      </c>
      <c r="N180" s="131" t="s">
        <v>12764</v>
      </c>
      <c r="O180" s="128" t="s">
        <v>267</v>
      </c>
      <c r="P180" s="132" t="s">
        <v>9302</v>
      </c>
      <c r="Q180" s="347" t="s">
        <v>12201</v>
      </c>
      <c r="R180" s="128">
        <v>33</v>
      </c>
      <c r="S180" s="129">
        <v>3306</v>
      </c>
      <c r="T180" s="348" t="str">
        <f>IF(R180&lt;&gt;"",VLOOKUP(R180,'01_MASTER_KODE_WILAYAH'!H$1437:I$1470,2,FALSE),"")</f>
        <v>JAWA TENGAH</v>
      </c>
      <c r="U180" s="348" t="str">
        <f>IF(S180&lt;&gt;"",VLOOKUP(S180,'01_MASTER_KODE_WILAYAH'!D$5:F$1353,3,FALSE),"")</f>
        <v>PURWOREJO</v>
      </c>
      <c r="V180" s="349" t="str">
        <f t="shared" si="96"/>
        <v>1</v>
      </c>
      <c r="W180" s="145" t="e">
        <f t="shared" si="97"/>
        <v>#VALUE!</v>
      </c>
      <c r="X180" s="133" t="e">
        <f>COUNTIFS(A1_Individu_Data_Keadaan_SDMK!A$4:A$149931,M180,A1_Individu_Data_Keadaan_SDMK!R$4:R$149285,"01. Dokter")</f>
        <v>#VALUE!</v>
      </c>
      <c r="Y180" s="122">
        <f t="shared" si="98"/>
        <v>2</v>
      </c>
      <c r="Z180" s="134" t="e">
        <f t="shared" si="99"/>
        <v>#VALUE!</v>
      </c>
      <c r="AA180" s="134" t="e">
        <f t="shared" si="100"/>
        <v>#VALUE!</v>
      </c>
      <c r="AB180" s="133" t="e">
        <f>COUNTIFS(A1_Individu_Data_Keadaan_SDMK!A$4:A$149931,M180,A1_Individu_Data_Keadaan_SDMK!R$4:R$149285,"02. Dokter Gigi")</f>
        <v>#VALUE!</v>
      </c>
      <c r="AC180" s="122">
        <f t="shared" si="101"/>
        <v>1</v>
      </c>
      <c r="AD180" s="134" t="e">
        <f t="shared" si="102"/>
        <v>#VALUE!</v>
      </c>
      <c r="AE180" s="134" t="e">
        <f t="shared" si="103"/>
        <v>#VALUE!</v>
      </c>
      <c r="AF180" s="133" t="e">
        <f>COUNTIFS(A1_Individu_Data_Keadaan_SDMK!A$4:A$149931,M180,A1_Individu_Data_Keadaan_SDMK!Q$4:Q$149285,"03. KEPERAWATAN")</f>
        <v>#VALUE!</v>
      </c>
      <c r="AG180" s="135">
        <f t="shared" si="104"/>
        <v>8</v>
      </c>
      <c r="AH180" s="134" t="e">
        <f t="shared" si="105"/>
        <v>#VALUE!</v>
      </c>
      <c r="AI180" s="134" t="e">
        <f t="shared" si="106"/>
        <v>#VALUE!</v>
      </c>
      <c r="AJ180" s="133" t="e">
        <f>COUNTIFS(A1_Individu_Data_Keadaan_SDMK!A$4:A$149931,M180,A1_Individu_Data_Keadaan_SDMK!Q$4:Q$149285,"04. KEBIDANAN")</f>
        <v>#VALUE!</v>
      </c>
      <c r="AK180" s="135">
        <f t="shared" si="107"/>
        <v>7</v>
      </c>
      <c r="AL180" s="134" t="e">
        <f t="shared" si="108"/>
        <v>#VALUE!</v>
      </c>
      <c r="AM180" s="134" t="e">
        <f t="shared" si="109"/>
        <v>#VALUE!</v>
      </c>
      <c r="AN180" s="133" t="e">
        <f>COUNTIFS(A1_Individu_Data_Keadaan_SDMK!A$4:A$149931,M180,A1_Individu_Data_Keadaan_SDMK!Q$4:Q$149285,"05. KEFARMASIAN")</f>
        <v>#VALUE!</v>
      </c>
      <c r="AO180" s="135">
        <f t="shared" si="110"/>
        <v>1</v>
      </c>
      <c r="AP180" s="134" t="e">
        <f t="shared" si="111"/>
        <v>#VALUE!</v>
      </c>
      <c r="AQ180" s="134" t="e">
        <f t="shared" si="112"/>
        <v>#VALUE!</v>
      </c>
      <c r="AR180" s="133" t="e">
        <f>COUNTIFS(A1_Individu_Data_Keadaan_SDMK!A$4:A$149931,M180,A1_Individu_Data_Keadaan_SDMK!Q$4:Q$149285,"06. KESEHATAN MASYARAKAT")</f>
        <v>#VALUE!</v>
      </c>
      <c r="AS180" s="135">
        <f t="shared" si="113"/>
        <v>1</v>
      </c>
      <c r="AT180" s="134" t="e">
        <f t="shared" si="114"/>
        <v>#VALUE!</v>
      </c>
      <c r="AU180" s="134" t="e">
        <f t="shared" si="115"/>
        <v>#VALUE!</v>
      </c>
      <c r="AV180" s="133" t="e">
        <f>COUNTIFS(A1_Individu_Data_Keadaan_SDMK!A$4:A$149931,M180,A1_Individu_Data_Keadaan_SDMK!Q$4:Q$149285,"07. KESEHATAN LINGKUNGAN")</f>
        <v>#VALUE!</v>
      </c>
      <c r="AW180" s="135">
        <f t="shared" si="116"/>
        <v>1</v>
      </c>
      <c r="AX180" s="134" t="e">
        <f t="shared" si="117"/>
        <v>#VALUE!</v>
      </c>
      <c r="AY180" s="134" t="e">
        <f t="shared" si="118"/>
        <v>#VALUE!</v>
      </c>
      <c r="AZ180" s="133" t="e">
        <f>COUNTIFS(A1_Individu_Data_Keadaan_SDMK!A$4:A$149931,M180,A1_Individu_Data_Keadaan_SDMK!Q$4:Q$149285,"08. GIZI")</f>
        <v>#VALUE!</v>
      </c>
      <c r="BA180" s="135">
        <f t="shared" si="119"/>
        <v>2</v>
      </c>
      <c r="BB180" s="134" t="e">
        <f t="shared" si="120"/>
        <v>#VALUE!</v>
      </c>
      <c r="BC180" s="134" t="e">
        <f t="shared" si="121"/>
        <v>#VALUE!</v>
      </c>
      <c r="BD180" s="133" t="e">
        <f>COUNTIFS(A1_Individu_Data_Keadaan_SDMK!A$4:A$149931,M180,A1_Individu_Data_Keadaan_SDMK!R$4:R$149285,"03. Ahli Teknologi Laboratorium Medik")</f>
        <v>#VALUE!</v>
      </c>
      <c r="BE180" s="135">
        <f t="shared" si="122"/>
        <v>1</v>
      </c>
      <c r="BF180" s="134" t="e">
        <f t="shared" si="123"/>
        <v>#VALUE!</v>
      </c>
      <c r="BG180" s="134" t="e">
        <f t="shared" si="124"/>
        <v>#VALUE!</v>
      </c>
      <c r="BH180" s="139" t="e">
        <f t="shared" si="125"/>
        <v>#VALUE!</v>
      </c>
      <c r="BI180" s="139" t="e">
        <f t="shared" si="126"/>
        <v>#VALUE!</v>
      </c>
    </row>
    <row r="181" spans="13:61" ht="15">
      <c r="M181" s="130" t="s">
        <v>12765</v>
      </c>
      <c r="N181" s="131" t="s">
        <v>12766</v>
      </c>
      <c r="O181" s="128" t="s">
        <v>267</v>
      </c>
      <c r="P181" s="132" t="s">
        <v>9302</v>
      </c>
      <c r="Q181" s="347" t="s">
        <v>12201</v>
      </c>
      <c r="R181" s="128">
        <v>33</v>
      </c>
      <c r="S181" s="129">
        <v>3306</v>
      </c>
      <c r="T181" s="348" t="str">
        <f>IF(R181&lt;&gt;"",VLOOKUP(R181,'01_MASTER_KODE_WILAYAH'!H$1437:I$1470,2,FALSE),"")</f>
        <v>JAWA TENGAH</v>
      </c>
      <c r="U181" s="348" t="str">
        <f>IF(S181&lt;&gt;"",VLOOKUP(S181,'01_MASTER_KODE_WILAYAH'!D$5:F$1353,3,FALSE),"")</f>
        <v>PURWOREJO</v>
      </c>
      <c r="V181" s="349" t="str">
        <f t="shared" si="96"/>
        <v>1</v>
      </c>
      <c r="W181" s="145" t="e">
        <f t="shared" si="97"/>
        <v>#VALUE!</v>
      </c>
      <c r="X181" s="133" t="e">
        <f>COUNTIFS(A1_Individu_Data_Keadaan_SDMK!A$4:A$149931,M181,A1_Individu_Data_Keadaan_SDMK!R$4:R$149285,"01. Dokter")</f>
        <v>#VALUE!</v>
      </c>
      <c r="Y181" s="122">
        <f t="shared" si="98"/>
        <v>2</v>
      </c>
      <c r="Z181" s="134" t="e">
        <f t="shared" si="99"/>
        <v>#VALUE!</v>
      </c>
      <c r="AA181" s="134" t="e">
        <f t="shared" si="100"/>
        <v>#VALUE!</v>
      </c>
      <c r="AB181" s="133" t="e">
        <f>COUNTIFS(A1_Individu_Data_Keadaan_SDMK!A$4:A$149931,M181,A1_Individu_Data_Keadaan_SDMK!R$4:R$149285,"02. Dokter Gigi")</f>
        <v>#VALUE!</v>
      </c>
      <c r="AC181" s="122">
        <f t="shared" si="101"/>
        <v>1</v>
      </c>
      <c r="AD181" s="134" t="e">
        <f t="shared" si="102"/>
        <v>#VALUE!</v>
      </c>
      <c r="AE181" s="134" t="e">
        <f t="shared" si="103"/>
        <v>#VALUE!</v>
      </c>
      <c r="AF181" s="133" t="e">
        <f>COUNTIFS(A1_Individu_Data_Keadaan_SDMK!A$4:A$149931,M181,A1_Individu_Data_Keadaan_SDMK!Q$4:Q$149285,"03. KEPERAWATAN")</f>
        <v>#VALUE!</v>
      </c>
      <c r="AG181" s="135">
        <f t="shared" si="104"/>
        <v>8</v>
      </c>
      <c r="AH181" s="134" t="e">
        <f t="shared" si="105"/>
        <v>#VALUE!</v>
      </c>
      <c r="AI181" s="134" t="e">
        <f t="shared" si="106"/>
        <v>#VALUE!</v>
      </c>
      <c r="AJ181" s="133" t="e">
        <f>COUNTIFS(A1_Individu_Data_Keadaan_SDMK!A$4:A$149931,M181,A1_Individu_Data_Keadaan_SDMK!Q$4:Q$149285,"04. KEBIDANAN")</f>
        <v>#VALUE!</v>
      </c>
      <c r="AK181" s="135">
        <f t="shared" si="107"/>
        <v>7</v>
      </c>
      <c r="AL181" s="134" t="e">
        <f t="shared" si="108"/>
        <v>#VALUE!</v>
      </c>
      <c r="AM181" s="134" t="e">
        <f t="shared" si="109"/>
        <v>#VALUE!</v>
      </c>
      <c r="AN181" s="133" t="e">
        <f>COUNTIFS(A1_Individu_Data_Keadaan_SDMK!A$4:A$149931,M181,A1_Individu_Data_Keadaan_SDMK!Q$4:Q$149285,"05. KEFARMASIAN")</f>
        <v>#VALUE!</v>
      </c>
      <c r="AO181" s="135">
        <f t="shared" si="110"/>
        <v>1</v>
      </c>
      <c r="AP181" s="134" t="e">
        <f t="shared" si="111"/>
        <v>#VALUE!</v>
      </c>
      <c r="AQ181" s="134" t="e">
        <f t="shared" si="112"/>
        <v>#VALUE!</v>
      </c>
      <c r="AR181" s="133" t="e">
        <f>COUNTIFS(A1_Individu_Data_Keadaan_SDMK!A$4:A$149931,M181,A1_Individu_Data_Keadaan_SDMK!Q$4:Q$149285,"06. KESEHATAN MASYARAKAT")</f>
        <v>#VALUE!</v>
      </c>
      <c r="AS181" s="135">
        <f t="shared" si="113"/>
        <v>1</v>
      </c>
      <c r="AT181" s="134" t="e">
        <f t="shared" si="114"/>
        <v>#VALUE!</v>
      </c>
      <c r="AU181" s="134" t="e">
        <f t="shared" si="115"/>
        <v>#VALUE!</v>
      </c>
      <c r="AV181" s="133" t="e">
        <f>COUNTIFS(A1_Individu_Data_Keadaan_SDMK!A$4:A$149931,M181,A1_Individu_Data_Keadaan_SDMK!Q$4:Q$149285,"07. KESEHATAN LINGKUNGAN")</f>
        <v>#VALUE!</v>
      </c>
      <c r="AW181" s="135">
        <f t="shared" si="116"/>
        <v>1</v>
      </c>
      <c r="AX181" s="134" t="e">
        <f t="shared" si="117"/>
        <v>#VALUE!</v>
      </c>
      <c r="AY181" s="134" t="e">
        <f t="shared" si="118"/>
        <v>#VALUE!</v>
      </c>
      <c r="AZ181" s="133" t="e">
        <f>COUNTIFS(A1_Individu_Data_Keadaan_SDMK!A$4:A$149931,M181,A1_Individu_Data_Keadaan_SDMK!Q$4:Q$149285,"08. GIZI")</f>
        <v>#VALUE!</v>
      </c>
      <c r="BA181" s="135">
        <f t="shared" si="119"/>
        <v>2</v>
      </c>
      <c r="BB181" s="134" t="e">
        <f t="shared" si="120"/>
        <v>#VALUE!</v>
      </c>
      <c r="BC181" s="134" t="e">
        <f t="shared" si="121"/>
        <v>#VALUE!</v>
      </c>
      <c r="BD181" s="133" t="e">
        <f>COUNTIFS(A1_Individu_Data_Keadaan_SDMK!A$4:A$149931,M181,A1_Individu_Data_Keadaan_SDMK!R$4:R$149285,"03. Ahli Teknologi Laboratorium Medik")</f>
        <v>#VALUE!</v>
      </c>
      <c r="BE181" s="135">
        <f t="shared" si="122"/>
        <v>1</v>
      </c>
      <c r="BF181" s="134" t="e">
        <f t="shared" si="123"/>
        <v>#VALUE!</v>
      </c>
      <c r="BG181" s="134" t="e">
        <f t="shared" si="124"/>
        <v>#VALUE!</v>
      </c>
      <c r="BH181" s="139" t="e">
        <f t="shared" si="125"/>
        <v>#VALUE!</v>
      </c>
      <c r="BI181" s="139" t="e">
        <f t="shared" si="126"/>
        <v>#VALUE!</v>
      </c>
    </row>
    <row r="182" spans="13:61" ht="15">
      <c r="M182" s="130" t="s">
        <v>12767</v>
      </c>
      <c r="N182" s="131" t="s">
        <v>12768</v>
      </c>
      <c r="O182" s="128" t="s">
        <v>267</v>
      </c>
      <c r="P182" s="132" t="s">
        <v>9301</v>
      </c>
      <c r="Q182" s="347" t="s">
        <v>12201</v>
      </c>
      <c r="R182" s="128">
        <v>33</v>
      </c>
      <c r="S182" s="129">
        <v>3306</v>
      </c>
      <c r="T182" s="348" t="str">
        <f>IF(R182&lt;&gt;"",VLOOKUP(R182,'01_MASTER_KODE_WILAYAH'!H$1437:I$1470,2,FALSE),"")</f>
        <v>JAWA TENGAH</v>
      </c>
      <c r="U182" s="348" t="str">
        <f>IF(S182&lt;&gt;"",VLOOKUP(S182,'01_MASTER_KODE_WILAYAH'!D$5:F$1353,3,FALSE),"")</f>
        <v>PURWOREJO</v>
      </c>
      <c r="V182" s="349" t="str">
        <f t="shared" si="96"/>
        <v>2</v>
      </c>
      <c r="W182" s="145" t="e">
        <f t="shared" si="97"/>
        <v>#VALUE!</v>
      </c>
      <c r="X182" s="133" t="e">
        <f>COUNTIFS(A1_Individu_Data_Keadaan_SDMK!A$4:A$149931,M182,A1_Individu_Data_Keadaan_SDMK!R$4:R$149285,"01. Dokter")</f>
        <v>#VALUE!</v>
      </c>
      <c r="Y182" s="122">
        <f t="shared" si="98"/>
        <v>1</v>
      </c>
      <c r="Z182" s="134" t="e">
        <f t="shared" si="99"/>
        <v>#VALUE!</v>
      </c>
      <c r="AA182" s="134" t="e">
        <f t="shared" si="100"/>
        <v>#VALUE!</v>
      </c>
      <c r="AB182" s="133" t="e">
        <f>COUNTIFS(A1_Individu_Data_Keadaan_SDMK!A$4:A$149931,M182,A1_Individu_Data_Keadaan_SDMK!R$4:R$149285,"02. Dokter Gigi")</f>
        <v>#VALUE!</v>
      </c>
      <c r="AC182" s="122">
        <f t="shared" si="101"/>
        <v>1</v>
      </c>
      <c r="AD182" s="134" t="e">
        <f t="shared" si="102"/>
        <v>#VALUE!</v>
      </c>
      <c r="AE182" s="134" t="e">
        <f t="shared" si="103"/>
        <v>#VALUE!</v>
      </c>
      <c r="AF182" s="133" t="e">
        <f>COUNTIFS(A1_Individu_Data_Keadaan_SDMK!A$4:A$149931,M182,A1_Individu_Data_Keadaan_SDMK!Q$4:Q$149285,"03. KEPERAWATAN")</f>
        <v>#VALUE!</v>
      </c>
      <c r="AG182" s="135">
        <f t="shared" si="104"/>
        <v>5</v>
      </c>
      <c r="AH182" s="134" t="e">
        <f t="shared" si="105"/>
        <v>#VALUE!</v>
      </c>
      <c r="AI182" s="134" t="e">
        <f t="shared" si="106"/>
        <v>#VALUE!</v>
      </c>
      <c r="AJ182" s="133" t="e">
        <f>COUNTIFS(A1_Individu_Data_Keadaan_SDMK!A$4:A$149931,M182,A1_Individu_Data_Keadaan_SDMK!Q$4:Q$149285,"04. KEBIDANAN")</f>
        <v>#VALUE!</v>
      </c>
      <c r="AK182" s="135">
        <f t="shared" si="107"/>
        <v>4</v>
      </c>
      <c r="AL182" s="134" t="e">
        <f t="shared" si="108"/>
        <v>#VALUE!</v>
      </c>
      <c r="AM182" s="134" t="e">
        <f t="shared" si="109"/>
        <v>#VALUE!</v>
      </c>
      <c r="AN182" s="133" t="e">
        <f>COUNTIFS(A1_Individu_Data_Keadaan_SDMK!A$4:A$149931,M182,A1_Individu_Data_Keadaan_SDMK!Q$4:Q$149285,"05. KEFARMASIAN")</f>
        <v>#VALUE!</v>
      </c>
      <c r="AO182" s="135">
        <f t="shared" si="110"/>
        <v>1</v>
      </c>
      <c r="AP182" s="134" t="e">
        <f t="shared" si="111"/>
        <v>#VALUE!</v>
      </c>
      <c r="AQ182" s="134" t="e">
        <f t="shared" si="112"/>
        <v>#VALUE!</v>
      </c>
      <c r="AR182" s="133" t="e">
        <f>COUNTIFS(A1_Individu_Data_Keadaan_SDMK!A$4:A$149931,M182,A1_Individu_Data_Keadaan_SDMK!Q$4:Q$149285,"06. KESEHATAN MASYARAKAT")</f>
        <v>#VALUE!</v>
      </c>
      <c r="AS182" s="135">
        <f t="shared" si="113"/>
        <v>1</v>
      </c>
      <c r="AT182" s="134" t="e">
        <f t="shared" si="114"/>
        <v>#VALUE!</v>
      </c>
      <c r="AU182" s="134" t="e">
        <f t="shared" si="115"/>
        <v>#VALUE!</v>
      </c>
      <c r="AV182" s="133" t="e">
        <f>COUNTIFS(A1_Individu_Data_Keadaan_SDMK!A$4:A$149931,M182,A1_Individu_Data_Keadaan_SDMK!Q$4:Q$149285,"07. KESEHATAN LINGKUNGAN")</f>
        <v>#VALUE!</v>
      </c>
      <c r="AW182" s="135">
        <f t="shared" si="116"/>
        <v>1</v>
      </c>
      <c r="AX182" s="134" t="e">
        <f t="shared" si="117"/>
        <v>#VALUE!</v>
      </c>
      <c r="AY182" s="134" t="e">
        <f t="shared" si="118"/>
        <v>#VALUE!</v>
      </c>
      <c r="AZ182" s="133" t="e">
        <f>COUNTIFS(A1_Individu_Data_Keadaan_SDMK!A$4:A$149931,M182,A1_Individu_Data_Keadaan_SDMK!Q$4:Q$149285,"08. GIZI")</f>
        <v>#VALUE!</v>
      </c>
      <c r="BA182" s="135">
        <f t="shared" si="119"/>
        <v>1</v>
      </c>
      <c r="BB182" s="134" t="e">
        <f t="shared" si="120"/>
        <v>#VALUE!</v>
      </c>
      <c r="BC182" s="134" t="e">
        <f t="shared" si="121"/>
        <v>#VALUE!</v>
      </c>
      <c r="BD182" s="133" t="e">
        <f>COUNTIFS(A1_Individu_Data_Keadaan_SDMK!A$4:A$149931,M182,A1_Individu_Data_Keadaan_SDMK!R$4:R$149285,"03. Ahli Teknologi Laboratorium Medik")</f>
        <v>#VALUE!</v>
      </c>
      <c r="BE182" s="135">
        <f t="shared" si="122"/>
        <v>1</v>
      </c>
      <c r="BF182" s="134" t="e">
        <f t="shared" si="123"/>
        <v>#VALUE!</v>
      </c>
      <c r="BG182" s="134" t="e">
        <f t="shared" si="124"/>
        <v>#VALUE!</v>
      </c>
      <c r="BH182" s="139" t="e">
        <f t="shared" si="125"/>
        <v>#VALUE!</v>
      </c>
      <c r="BI182" s="139" t="e">
        <f t="shared" si="126"/>
        <v>#VALUE!</v>
      </c>
    </row>
    <row r="183" spans="13:61" ht="15">
      <c r="M183" s="130" t="s">
        <v>12769</v>
      </c>
      <c r="N183" s="131" t="s">
        <v>12770</v>
      </c>
      <c r="O183" s="128" t="s">
        <v>267</v>
      </c>
      <c r="P183" s="132" t="s">
        <v>9302</v>
      </c>
      <c r="Q183" s="347" t="s">
        <v>12201</v>
      </c>
      <c r="R183" s="128">
        <v>33</v>
      </c>
      <c r="S183" s="129">
        <v>3306</v>
      </c>
      <c r="T183" s="348" t="str">
        <f>IF(R183&lt;&gt;"",VLOOKUP(R183,'01_MASTER_KODE_WILAYAH'!H$1437:I$1470,2,FALSE),"")</f>
        <v>JAWA TENGAH</v>
      </c>
      <c r="U183" s="348" t="str">
        <f>IF(S183&lt;&gt;"",VLOOKUP(S183,'01_MASTER_KODE_WILAYAH'!D$5:F$1353,3,FALSE),"")</f>
        <v>PURWOREJO</v>
      </c>
      <c r="V183" s="349" t="str">
        <f t="shared" si="96"/>
        <v>1</v>
      </c>
      <c r="W183" s="145" t="e">
        <f t="shared" si="97"/>
        <v>#VALUE!</v>
      </c>
      <c r="X183" s="133" t="e">
        <f>COUNTIFS(A1_Individu_Data_Keadaan_SDMK!A$4:A$149931,M183,A1_Individu_Data_Keadaan_SDMK!R$4:R$149285,"01. Dokter")</f>
        <v>#VALUE!</v>
      </c>
      <c r="Y183" s="122">
        <f t="shared" si="98"/>
        <v>2</v>
      </c>
      <c r="Z183" s="134" t="e">
        <f t="shared" si="99"/>
        <v>#VALUE!</v>
      </c>
      <c r="AA183" s="134" t="e">
        <f t="shared" si="100"/>
        <v>#VALUE!</v>
      </c>
      <c r="AB183" s="133" t="e">
        <f>COUNTIFS(A1_Individu_Data_Keadaan_SDMK!A$4:A$149931,M183,A1_Individu_Data_Keadaan_SDMK!R$4:R$149285,"02. Dokter Gigi")</f>
        <v>#VALUE!</v>
      </c>
      <c r="AC183" s="122">
        <f t="shared" si="101"/>
        <v>1</v>
      </c>
      <c r="AD183" s="134" t="e">
        <f t="shared" si="102"/>
        <v>#VALUE!</v>
      </c>
      <c r="AE183" s="134" t="e">
        <f t="shared" si="103"/>
        <v>#VALUE!</v>
      </c>
      <c r="AF183" s="133" t="e">
        <f>COUNTIFS(A1_Individu_Data_Keadaan_SDMK!A$4:A$149931,M183,A1_Individu_Data_Keadaan_SDMK!Q$4:Q$149285,"03. KEPERAWATAN")</f>
        <v>#VALUE!</v>
      </c>
      <c r="AG183" s="135">
        <f t="shared" si="104"/>
        <v>8</v>
      </c>
      <c r="AH183" s="134" t="e">
        <f t="shared" si="105"/>
        <v>#VALUE!</v>
      </c>
      <c r="AI183" s="134" t="e">
        <f t="shared" si="106"/>
        <v>#VALUE!</v>
      </c>
      <c r="AJ183" s="133" t="e">
        <f>COUNTIFS(A1_Individu_Data_Keadaan_SDMK!A$4:A$149931,M183,A1_Individu_Data_Keadaan_SDMK!Q$4:Q$149285,"04. KEBIDANAN")</f>
        <v>#VALUE!</v>
      </c>
      <c r="AK183" s="135">
        <f t="shared" si="107"/>
        <v>7</v>
      </c>
      <c r="AL183" s="134" t="e">
        <f t="shared" si="108"/>
        <v>#VALUE!</v>
      </c>
      <c r="AM183" s="134" t="e">
        <f t="shared" si="109"/>
        <v>#VALUE!</v>
      </c>
      <c r="AN183" s="133" t="e">
        <f>COUNTIFS(A1_Individu_Data_Keadaan_SDMK!A$4:A$149931,M183,A1_Individu_Data_Keadaan_SDMK!Q$4:Q$149285,"05. KEFARMASIAN")</f>
        <v>#VALUE!</v>
      </c>
      <c r="AO183" s="135">
        <f t="shared" si="110"/>
        <v>1</v>
      </c>
      <c r="AP183" s="134" t="e">
        <f t="shared" si="111"/>
        <v>#VALUE!</v>
      </c>
      <c r="AQ183" s="134" t="e">
        <f t="shared" si="112"/>
        <v>#VALUE!</v>
      </c>
      <c r="AR183" s="133" t="e">
        <f>COUNTIFS(A1_Individu_Data_Keadaan_SDMK!A$4:A$149931,M183,A1_Individu_Data_Keadaan_SDMK!Q$4:Q$149285,"06. KESEHATAN MASYARAKAT")</f>
        <v>#VALUE!</v>
      </c>
      <c r="AS183" s="135">
        <f t="shared" si="113"/>
        <v>1</v>
      </c>
      <c r="AT183" s="134" t="e">
        <f t="shared" si="114"/>
        <v>#VALUE!</v>
      </c>
      <c r="AU183" s="134" t="e">
        <f t="shared" si="115"/>
        <v>#VALUE!</v>
      </c>
      <c r="AV183" s="133" t="e">
        <f>COUNTIFS(A1_Individu_Data_Keadaan_SDMK!A$4:A$149931,M183,A1_Individu_Data_Keadaan_SDMK!Q$4:Q$149285,"07. KESEHATAN LINGKUNGAN")</f>
        <v>#VALUE!</v>
      </c>
      <c r="AW183" s="135">
        <f t="shared" si="116"/>
        <v>1</v>
      </c>
      <c r="AX183" s="134" t="e">
        <f t="shared" si="117"/>
        <v>#VALUE!</v>
      </c>
      <c r="AY183" s="134" t="e">
        <f t="shared" si="118"/>
        <v>#VALUE!</v>
      </c>
      <c r="AZ183" s="133" t="e">
        <f>COUNTIFS(A1_Individu_Data_Keadaan_SDMK!A$4:A$149931,M183,A1_Individu_Data_Keadaan_SDMK!Q$4:Q$149285,"08. GIZI")</f>
        <v>#VALUE!</v>
      </c>
      <c r="BA183" s="135">
        <f t="shared" si="119"/>
        <v>2</v>
      </c>
      <c r="BB183" s="134" t="e">
        <f t="shared" si="120"/>
        <v>#VALUE!</v>
      </c>
      <c r="BC183" s="134" t="e">
        <f t="shared" si="121"/>
        <v>#VALUE!</v>
      </c>
      <c r="BD183" s="133" t="e">
        <f>COUNTIFS(A1_Individu_Data_Keadaan_SDMK!A$4:A$149931,M183,A1_Individu_Data_Keadaan_SDMK!R$4:R$149285,"03. Ahli Teknologi Laboratorium Medik")</f>
        <v>#VALUE!</v>
      </c>
      <c r="BE183" s="135">
        <f t="shared" si="122"/>
        <v>1</v>
      </c>
      <c r="BF183" s="134" t="e">
        <f t="shared" si="123"/>
        <v>#VALUE!</v>
      </c>
      <c r="BG183" s="134" t="e">
        <f t="shared" si="124"/>
        <v>#VALUE!</v>
      </c>
      <c r="BH183" s="139" t="e">
        <f t="shared" si="125"/>
        <v>#VALUE!</v>
      </c>
      <c r="BI183" s="139" t="e">
        <f t="shared" si="126"/>
        <v>#VALUE!</v>
      </c>
    </row>
    <row r="184" spans="13:61" ht="15">
      <c r="M184" s="130" t="s">
        <v>12771</v>
      </c>
      <c r="N184" s="131" t="s">
        <v>12772</v>
      </c>
      <c r="O184" s="128" t="s">
        <v>267</v>
      </c>
      <c r="P184" s="132" t="s">
        <v>9302</v>
      </c>
      <c r="Q184" s="347" t="s">
        <v>12201</v>
      </c>
      <c r="R184" s="128">
        <v>33</v>
      </c>
      <c r="S184" s="129">
        <v>3306</v>
      </c>
      <c r="T184" s="348" t="str">
        <f>IF(R184&lt;&gt;"",VLOOKUP(R184,'01_MASTER_KODE_WILAYAH'!H$1437:I$1470,2,FALSE),"")</f>
        <v>JAWA TENGAH</v>
      </c>
      <c r="U184" s="348" t="str">
        <f>IF(S184&lt;&gt;"",VLOOKUP(S184,'01_MASTER_KODE_WILAYAH'!D$5:F$1353,3,FALSE),"")</f>
        <v>PURWOREJO</v>
      </c>
      <c r="V184" s="349" t="str">
        <f t="shared" si="96"/>
        <v>1</v>
      </c>
      <c r="W184" s="145" t="e">
        <f t="shared" si="97"/>
        <v>#VALUE!</v>
      </c>
      <c r="X184" s="133" t="e">
        <f>COUNTIFS(A1_Individu_Data_Keadaan_SDMK!A$4:A$149931,M184,A1_Individu_Data_Keadaan_SDMK!R$4:R$149285,"01. Dokter")</f>
        <v>#VALUE!</v>
      </c>
      <c r="Y184" s="122">
        <f t="shared" si="98"/>
        <v>2</v>
      </c>
      <c r="Z184" s="134" t="e">
        <f t="shared" si="99"/>
        <v>#VALUE!</v>
      </c>
      <c r="AA184" s="134" t="e">
        <f t="shared" si="100"/>
        <v>#VALUE!</v>
      </c>
      <c r="AB184" s="133" t="e">
        <f>COUNTIFS(A1_Individu_Data_Keadaan_SDMK!A$4:A$149931,M184,A1_Individu_Data_Keadaan_SDMK!R$4:R$149285,"02. Dokter Gigi")</f>
        <v>#VALUE!</v>
      </c>
      <c r="AC184" s="122">
        <f t="shared" si="101"/>
        <v>1</v>
      </c>
      <c r="AD184" s="134" t="e">
        <f t="shared" si="102"/>
        <v>#VALUE!</v>
      </c>
      <c r="AE184" s="134" t="e">
        <f t="shared" si="103"/>
        <v>#VALUE!</v>
      </c>
      <c r="AF184" s="133" t="e">
        <f>COUNTIFS(A1_Individu_Data_Keadaan_SDMK!A$4:A$149931,M184,A1_Individu_Data_Keadaan_SDMK!Q$4:Q$149285,"03. KEPERAWATAN")</f>
        <v>#VALUE!</v>
      </c>
      <c r="AG184" s="135">
        <f t="shared" si="104"/>
        <v>8</v>
      </c>
      <c r="AH184" s="134" t="e">
        <f t="shared" si="105"/>
        <v>#VALUE!</v>
      </c>
      <c r="AI184" s="134" t="e">
        <f t="shared" si="106"/>
        <v>#VALUE!</v>
      </c>
      <c r="AJ184" s="133" t="e">
        <f>COUNTIFS(A1_Individu_Data_Keadaan_SDMK!A$4:A$149931,M184,A1_Individu_Data_Keadaan_SDMK!Q$4:Q$149285,"04. KEBIDANAN")</f>
        <v>#VALUE!</v>
      </c>
      <c r="AK184" s="135">
        <f t="shared" si="107"/>
        <v>7</v>
      </c>
      <c r="AL184" s="134" t="e">
        <f t="shared" si="108"/>
        <v>#VALUE!</v>
      </c>
      <c r="AM184" s="134" t="e">
        <f t="shared" si="109"/>
        <v>#VALUE!</v>
      </c>
      <c r="AN184" s="133" t="e">
        <f>COUNTIFS(A1_Individu_Data_Keadaan_SDMK!A$4:A$149931,M184,A1_Individu_Data_Keadaan_SDMK!Q$4:Q$149285,"05. KEFARMASIAN")</f>
        <v>#VALUE!</v>
      </c>
      <c r="AO184" s="135">
        <f t="shared" si="110"/>
        <v>1</v>
      </c>
      <c r="AP184" s="134" t="e">
        <f t="shared" si="111"/>
        <v>#VALUE!</v>
      </c>
      <c r="AQ184" s="134" t="e">
        <f t="shared" si="112"/>
        <v>#VALUE!</v>
      </c>
      <c r="AR184" s="133" t="e">
        <f>COUNTIFS(A1_Individu_Data_Keadaan_SDMK!A$4:A$149931,M184,A1_Individu_Data_Keadaan_SDMK!Q$4:Q$149285,"06. KESEHATAN MASYARAKAT")</f>
        <v>#VALUE!</v>
      </c>
      <c r="AS184" s="135">
        <f t="shared" si="113"/>
        <v>1</v>
      </c>
      <c r="AT184" s="134" t="e">
        <f t="shared" si="114"/>
        <v>#VALUE!</v>
      </c>
      <c r="AU184" s="134" t="e">
        <f t="shared" si="115"/>
        <v>#VALUE!</v>
      </c>
      <c r="AV184" s="133" t="e">
        <f>COUNTIFS(A1_Individu_Data_Keadaan_SDMK!A$4:A$149931,M184,A1_Individu_Data_Keadaan_SDMK!Q$4:Q$149285,"07. KESEHATAN LINGKUNGAN")</f>
        <v>#VALUE!</v>
      </c>
      <c r="AW184" s="135">
        <f t="shared" si="116"/>
        <v>1</v>
      </c>
      <c r="AX184" s="134" t="e">
        <f t="shared" si="117"/>
        <v>#VALUE!</v>
      </c>
      <c r="AY184" s="134" t="e">
        <f t="shared" si="118"/>
        <v>#VALUE!</v>
      </c>
      <c r="AZ184" s="133" t="e">
        <f>COUNTIFS(A1_Individu_Data_Keadaan_SDMK!A$4:A$149931,M184,A1_Individu_Data_Keadaan_SDMK!Q$4:Q$149285,"08. GIZI")</f>
        <v>#VALUE!</v>
      </c>
      <c r="BA184" s="135">
        <f t="shared" si="119"/>
        <v>2</v>
      </c>
      <c r="BB184" s="134" t="e">
        <f t="shared" si="120"/>
        <v>#VALUE!</v>
      </c>
      <c r="BC184" s="134" t="e">
        <f t="shared" si="121"/>
        <v>#VALUE!</v>
      </c>
      <c r="BD184" s="133" t="e">
        <f>COUNTIFS(A1_Individu_Data_Keadaan_SDMK!A$4:A$149931,M184,A1_Individu_Data_Keadaan_SDMK!R$4:R$149285,"03. Ahli Teknologi Laboratorium Medik")</f>
        <v>#VALUE!</v>
      </c>
      <c r="BE184" s="135">
        <f t="shared" si="122"/>
        <v>1</v>
      </c>
      <c r="BF184" s="134" t="e">
        <f t="shared" si="123"/>
        <v>#VALUE!</v>
      </c>
      <c r="BG184" s="134" t="e">
        <f t="shared" si="124"/>
        <v>#VALUE!</v>
      </c>
      <c r="BH184" s="139" t="e">
        <f t="shared" si="125"/>
        <v>#VALUE!</v>
      </c>
      <c r="BI184" s="139" t="e">
        <f t="shared" si="126"/>
        <v>#VALUE!</v>
      </c>
    </row>
    <row r="185" spans="13:61" ht="15">
      <c r="M185" s="130" t="s">
        <v>12773</v>
      </c>
      <c r="N185" s="131" t="s">
        <v>11894</v>
      </c>
      <c r="O185" s="128" t="s">
        <v>267</v>
      </c>
      <c r="P185" s="132" t="s">
        <v>9301</v>
      </c>
      <c r="Q185" s="347" t="s">
        <v>12201</v>
      </c>
      <c r="R185" s="128">
        <v>33</v>
      </c>
      <c r="S185" s="129">
        <v>3306</v>
      </c>
      <c r="T185" s="348" t="str">
        <f>IF(R185&lt;&gt;"",VLOOKUP(R185,'01_MASTER_KODE_WILAYAH'!H$1437:I$1470,2,FALSE),"")</f>
        <v>JAWA TENGAH</v>
      </c>
      <c r="U185" s="348" t="str">
        <f>IF(S185&lt;&gt;"",VLOOKUP(S185,'01_MASTER_KODE_WILAYAH'!D$5:F$1353,3,FALSE),"")</f>
        <v>PURWOREJO</v>
      </c>
      <c r="V185" s="349" t="str">
        <f t="shared" si="96"/>
        <v>2</v>
      </c>
      <c r="W185" s="145" t="e">
        <f t="shared" si="97"/>
        <v>#VALUE!</v>
      </c>
      <c r="X185" s="133" t="e">
        <f>COUNTIFS(A1_Individu_Data_Keadaan_SDMK!A$4:A$149931,M185,A1_Individu_Data_Keadaan_SDMK!R$4:R$149285,"01. Dokter")</f>
        <v>#VALUE!</v>
      </c>
      <c r="Y185" s="122">
        <f t="shared" si="98"/>
        <v>1</v>
      </c>
      <c r="Z185" s="134" t="e">
        <f t="shared" si="99"/>
        <v>#VALUE!</v>
      </c>
      <c r="AA185" s="134" t="e">
        <f t="shared" si="100"/>
        <v>#VALUE!</v>
      </c>
      <c r="AB185" s="133" t="e">
        <f>COUNTIFS(A1_Individu_Data_Keadaan_SDMK!A$4:A$149931,M185,A1_Individu_Data_Keadaan_SDMK!R$4:R$149285,"02. Dokter Gigi")</f>
        <v>#VALUE!</v>
      </c>
      <c r="AC185" s="122">
        <f t="shared" si="101"/>
        <v>1</v>
      </c>
      <c r="AD185" s="134" t="e">
        <f t="shared" si="102"/>
        <v>#VALUE!</v>
      </c>
      <c r="AE185" s="134" t="e">
        <f t="shared" si="103"/>
        <v>#VALUE!</v>
      </c>
      <c r="AF185" s="133" t="e">
        <f>COUNTIFS(A1_Individu_Data_Keadaan_SDMK!A$4:A$149931,M185,A1_Individu_Data_Keadaan_SDMK!Q$4:Q$149285,"03. KEPERAWATAN")</f>
        <v>#VALUE!</v>
      </c>
      <c r="AG185" s="135">
        <f t="shared" si="104"/>
        <v>5</v>
      </c>
      <c r="AH185" s="134" t="e">
        <f t="shared" si="105"/>
        <v>#VALUE!</v>
      </c>
      <c r="AI185" s="134" t="e">
        <f t="shared" si="106"/>
        <v>#VALUE!</v>
      </c>
      <c r="AJ185" s="133" t="e">
        <f>COUNTIFS(A1_Individu_Data_Keadaan_SDMK!A$4:A$149931,M185,A1_Individu_Data_Keadaan_SDMK!Q$4:Q$149285,"04. KEBIDANAN")</f>
        <v>#VALUE!</v>
      </c>
      <c r="AK185" s="135">
        <f t="shared" si="107"/>
        <v>4</v>
      </c>
      <c r="AL185" s="134" t="e">
        <f t="shared" si="108"/>
        <v>#VALUE!</v>
      </c>
      <c r="AM185" s="134" t="e">
        <f t="shared" si="109"/>
        <v>#VALUE!</v>
      </c>
      <c r="AN185" s="133" t="e">
        <f>COUNTIFS(A1_Individu_Data_Keadaan_SDMK!A$4:A$149931,M185,A1_Individu_Data_Keadaan_SDMK!Q$4:Q$149285,"05. KEFARMASIAN")</f>
        <v>#VALUE!</v>
      </c>
      <c r="AO185" s="135">
        <f t="shared" si="110"/>
        <v>1</v>
      </c>
      <c r="AP185" s="134" t="e">
        <f t="shared" si="111"/>
        <v>#VALUE!</v>
      </c>
      <c r="AQ185" s="134" t="e">
        <f t="shared" si="112"/>
        <v>#VALUE!</v>
      </c>
      <c r="AR185" s="133" t="e">
        <f>COUNTIFS(A1_Individu_Data_Keadaan_SDMK!A$4:A$149931,M185,A1_Individu_Data_Keadaan_SDMK!Q$4:Q$149285,"06. KESEHATAN MASYARAKAT")</f>
        <v>#VALUE!</v>
      </c>
      <c r="AS185" s="135">
        <f t="shared" si="113"/>
        <v>1</v>
      </c>
      <c r="AT185" s="134" t="e">
        <f t="shared" si="114"/>
        <v>#VALUE!</v>
      </c>
      <c r="AU185" s="134" t="e">
        <f t="shared" si="115"/>
        <v>#VALUE!</v>
      </c>
      <c r="AV185" s="133" t="e">
        <f>COUNTIFS(A1_Individu_Data_Keadaan_SDMK!A$4:A$149931,M185,A1_Individu_Data_Keadaan_SDMK!Q$4:Q$149285,"07. KESEHATAN LINGKUNGAN")</f>
        <v>#VALUE!</v>
      </c>
      <c r="AW185" s="135">
        <f t="shared" si="116"/>
        <v>1</v>
      </c>
      <c r="AX185" s="134" t="e">
        <f t="shared" si="117"/>
        <v>#VALUE!</v>
      </c>
      <c r="AY185" s="134" t="e">
        <f t="shared" si="118"/>
        <v>#VALUE!</v>
      </c>
      <c r="AZ185" s="133" t="e">
        <f>COUNTIFS(A1_Individu_Data_Keadaan_SDMK!A$4:A$149931,M185,A1_Individu_Data_Keadaan_SDMK!Q$4:Q$149285,"08. GIZI")</f>
        <v>#VALUE!</v>
      </c>
      <c r="BA185" s="135">
        <f t="shared" si="119"/>
        <v>1</v>
      </c>
      <c r="BB185" s="134" t="e">
        <f t="shared" si="120"/>
        <v>#VALUE!</v>
      </c>
      <c r="BC185" s="134" t="e">
        <f t="shared" si="121"/>
        <v>#VALUE!</v>
      </c>
      <c r="BD185" s="133" t="e">
        <f>COUNTIFS(A1_Individu_Data_Keadaan_SDMK!A$4:A$149931,M185,A1_Individu_Data_Keadaan_SDMK!R$4:R$149285,"03. Ahli Teknologi Laboratorium Medik")</f>
        <v>#VALUE!</v>
      </c>
      <c r="BE185" s="135">
        <f t="shared" si="122"/>
        <v>1</v>
      </c>
      <c r="BF185" s="134" t="e">
        <f t="shared" si="123"/>
        <v>#VALUE!</v>
      </c>
      <c r="BG185" s="134" t="e">
        <f t="shared" si="124"/>
        <v>#VALUE!</v>
      </c>
      <c r="BH185" s="139" t="e">
        <f t="shared" si="125"/>
        <v>#VALUE!</v>
      </c>
      <c r="BI185" s="139" t="e">
        <f t="shared" si="126"/>
        <v>#VALUE!</v>
      </c>
    </row>
    <row r="186" spans="13:61" ht="15">
      <c r="M186" s="130" t="s">
        <v>12774</v>
      </c>
      <c r="N186" s="131" t="s">
        <v>12775</v>
      </c>
      <c r="O186" s="128" t="s">
        <v>267</v>
      </c>
      <c r="P186" s="132" t="s">
        <v>9301</v>
      </c>
      <c r="Q186" s="347" t="s">
        <v>12201</v>
      </c>
      <c r="R186" s="128">
        <v>33</v>
      </c>
      <c r="S186" s="129">
        <v>3306</v>
      </c>
      <c r="T186" s="348" t="str">
        <f>IF(R186&lt;&gt;"",VLOOKUP(R186,'01_MASTER_KODE_WILAYAH'!H$1437:I$1470,2,FALSE),"")</f>
        <v>JAWA TENGAH</v>
      </c>
      <c r="U186" s="348" t="str">
        <f>IF(S186&lt;&gt;"",VLOOKUP(S186,'01_MASTER_KODE_WILAYAH'!D$5:F$1353,3,FALSE),"")</f>
        <v>PURWOREJO</v>
      </c>
      <c r="V186" s="349" t="str">
        <f t="shared" si="96"/>
        <v>2</v>
      </c>
      <c r="W186" s="145" t="e">
        <f t="shared" si="97"/>
        <v>#VALUE!</v>
      </c>
      <c r="X186" s="133" t="e">
        <f>COUNTIFS(A1_Individu_Data_Keadaan_SDMK!A$4:A$149931,M186,A1_Individu_Data_Keadaan_SDMK!R$4:R$149285,"01. Dokter")</f>
        <v>#VALUE!</v>
      </c>
      <c r="Y186" s="122">
        <f t="shared" si="98"/>
        <v>1</v>
      </c>
      <c r="Z186" s="134" t="e">
        <f t="shared" si="99"/>
        <v>#VALUE!</v>
      </c>
      <c r="AA186" s="134" t="e">
        <f t="shared" si="100"/>
        <v>#VALUE!</v>
      </c>
      <c r="AB186" s="133" t="e">
        <f>COUNTIFS(A1_Individu_Data_Keadaan_SDMK!A$4:A$149931,M186,A1_Individu_Data_Keadaan_SDMK!R$4:R$149285,"02. Dokter Gigi")</f>
        <v>#VALUE!</v>
      </c>
      <c r="AC186" s="122">
        <f t="shared" si="101"/>
        <v>1</v>
      </c>
      <c r="AD186" s="134" t="e">
        <f t="shared" si="102"/>
        <v>#VALUE!</v>
      </c>
      <c r="AE186" s="134" t="e">
        <f t="shared" si="103"/>
        <v>#VALUE!</v>
      </c>
      <c r="AF186" s="133" t="e">
        <f>COUNTIFS(A1_Individu_Data_Keadaan_SDMK!A$4:A$149931,M186,A1_Individu_Data_Keadaan_SDMK!Q$4:Q$149285,"03. KEPERAWATAN")</f>
        <v>#VALUE!</v>
      </c>
      <c r="AG186" s="135">
        <f t="shared" si="104"/>
        <v>5</v>
      </c>
      <c r="AH186" s="134" t="e">
        <f t="shared" si="105"/>
        <v>#VALUE!</v>
      </c>
      <c r="AI186" s="134" t="e">
        <f t="shared" si="106"/>
        <v>#VALUE!</v>
      </c>
      <c r="AJ186" s="133" t="e">
        <f>COUNTIFS(A1_Individu_Data_Keadaan_SDMK!A$4:A$149931,M186,A1_Individu_Data_Keadaan_SDMK!Q$4:Q$149285,"04. KEBIDANAN")</f>
        <v>#VALUE!</v>
      </c>
      <c r="AK186" s="135">
        <f t="shared" si="107"/>
        <v>4</v>
      </c>
      <c r="AL186" s="134" t="e">
        <f t="shared" si="108"/>
        <v>#VALUE!</v>
      </c>
      <c r="AM186" s="134" t="e">
        <f t="shared" si="109"/>
        <v>#VALUE!</v>
      </c>
      <c r="AN186" s="133" t="e">
        <f>COUNTIFS(A1_Individu_Data_Keadaan_SDMK!A$4:A$149931,M186,A1_Individu_Data_Keadaan_SDMK!Q$4:Q$149285,"05. KEFARMASIAN")</f>
        <v>#VALUE!</v>
      </c>
      <c r="AO186" s="135">
        <f t="shared" si="110"/>
        <v>1</v>
      </c>
      <c r="AP186" s="134" t="e">
        <f t="shared" si="111"/>
        <v>#VALUE!</v>
      </c>
      <c r="AQ186" s="134" t="e">
        <f t="shared" si="112"/>
        <v>#VALUE!</v>
      </c>
      <c r="AR186" s="133" t="e">
        <f>COUNTIFS(A1_Individu_Data_Keadaan_SDMK!A$4:A$149931,M186,A1_Individu_Data_Keadaan_SDMK!Q$4:Q$149285,"06. KESEHATAN MASYARAKAT")</f>
        <v>#VALUE!</v>
      </c>
      <c r="AS186" s="135">
        <f t="shared" si="113"/>
        <v>1</v>
      </c>
      <c r="AT186" s="134" t="e">
        <f t="shared" si="114"/>
        <v>#VALUE!</v>
      </c>
      <c r="AU186" s="134" t="e">
        <f t="shared" si="115"/>
        <v>#VALUE!</v>
      </c>
      <c r="AV186" s="133" t="e">
        <f>COUNTIFS(A1_Individu_Data_Keadaan_SDMK!A$4:A$149931,M186,A1_Individu_Data_Keadaan_SDMK!Q$4:Q$149285,"07. KESEHATAN LINGKUNGAN")</f>
        <v>#VALUE!</v>
      </c>
      <c r="AW186" s="135">
        <f t="shared" si="116"/>
        <v>1</v>
      </c>
      <c r="AX186" s="134" t="e">
        <f t="shared" si="117"/>
        <v>#VALUE!</v>
      </c>
      <c r="AY186" s="134" t="e">
        <f t="shared" si="118"/>
        <v>#VALUE!</v>
      </c>
      <c r="AZ186" s="133" t="e">
        <f>COUNTIFS(A1_Individu_Data_Keadaan_SDMK!A$4:A$149931,M186,A1_Individu_Data_Keadaan_SDMK!Q$4:Q$149285,"08. GIZI")</f>
        <v>#VALUE!</v>
      </c>
      <c r="BA186" s="135">
        <f t="shared" si="119"/>
        <v>1</v>
      </c>
      <c r="BB186" s="134" t="e">
        <f t="shared" si="120"/>
        <v>#VALUE!</v>
      </c>
      <c r="BC186" s="134" t="e">
        <f t="shared" si="121"/>
        <v>#VALUE!</v>
      </c>
      <c r="BD186" s="133" t="e">
        <f>COUNTIFS(A1_Individu_Data_Keadaan_SDMK!A$4:A$149931,M186,A1_Individu_Data_Keadaan_SDMK!R$4:R$149285,"03. Ahli Teknologi Laboratorium Medik")</f>
        <v>#VALUE!</v>
      </c>
      <c r="BE186" s="135">
        <f t="shared" si="122"/>
        <v>1</v>
      </c>
      <c r="BF186" s="134" t="e">
        <f t="shared" si="123"/>
        <v>#VALUE!</v>
      </c>
      <c r="BG186" s="134" t="e">
        <f t="shared" si="124"/>
        <v>#VALUE!</v>
      </c>
      <c r="BH186" s="139" t="e">
        <f t="shared" si="125"/>
        <v>#VALUE!</v>
      </c>
      <c r="BI186" s="139" t="e">
        <f t="shared" si="126"/>
        <v>#VALUE!</v>
      </c>
    </row>
    <row r="187" spans="13:61" ht="15">
      <c r="M187" s="130" t="s">
        <v>12776</v>
      </c>
      <c r="N187" s="131" t="s">
        <v>12777</v>
      </c>
      <c r="O187" s="128" t="s">
        <v>267</v>
      </c>
      <c r="P187" s="132" t="s">
        <v>9301</v>
      </c>
      <c r="Q187" s="347" t="s">
        <v>12201</v>
      </c>
      <c r="R187" s="128">
        <v>33</v>
      </c>
      <c r="S187" s="129">
        <v>3306</v>
      </c>
      <c r="T187" s="348" t="str">
        <f>IF(R187&lt;&gt;"",VLOOKUP(R187,'01_MASTER_KODE_WILAYAH'!H$1437:I$1470,2,FALSE),"")</f>
        <v>JAWA TENGAH</v>
      </c>
      <c r="U187" s="348" t="str">
        <f>IF(S187&lt;&gt;"",VLOOKUP(S187,'01_MASTER_KODE_WILAYAH'!D$5:F$1353,3,FALSE),"")</f>
        <v>PURWOREJO</v>
      </c>
      <c r="V187" s="349" t="str">
        <f t="shared" si="96"/>
        <v>2</v>
      </c>
      <c r="W187" s="145" t="e">
        <f t="shared" si="97"/>
        <v>#VALUE!</v>
      </c>
      <c r="X187" s="133" t="e">
        <f>COUNTIFS(A1_Individu_Data_Keadaan_SDMK!A$4:A$149931,M187,A1_Individu_Data_Keadaan_SDMK!R$4:R$149285,"01. Dokter")</f>
        <v>#VALUE!</v>
      </c>
      <c r="Y187" s="122">
        <f t="shared" si="98"/>
        <v>1</v>
      </c>
      <c r="Z187" s="134" t="e">
        <f t="shared" si="99"/>
        <v>#VALUE!</v>
      </c>
      <c r="AA187" s="134" t="e">
        <f t="shared" si="100"/>
        <v>#VALUE!</v>
      </c>
      <c r="AB187" s="133" t="e">
        <f>COUNTIFS(A1_Individu_Data_Keadaan_SDMK!A$4:A$149931,M187,A1_Individu_Data_Keadaan_SDMK!R$4:R$149285,"02. Dokter Gigi")</f>
        <v>#VALUE!</v>
      </c>
      <c r="AC187" s="122">
        <f t="shared" si="101"/>
        <v>1</v>
      </c>
      <c r="AD187" s="134" t="e">
        <f t="shared" si="102"/>
        <v>#VALUE!</v>
      </c>
      <c r="AE187" s="134" t="e">
        <f t="shared" si="103"/>
        <v>#VALUE!</v>
      </c>
      <c r="AF187" s="133" t="e">
        <f>COUNTIFS(A1_Individu_Data_Keadaan_SDMK!A$4:A$149931,M187,A1_Individu_Data_Keadaan_SDMK!Q$4:Q$149285,"03. KEPERAWATAN")</f>
        <v>#VALUE!</v>
      </c>
      <c r="AG187" s="135">
        <f t="shared" si="104"/>
        <v>5</v>
      </c>
      <c r="AH187" s="134" t="e">
        <f t="shared" si="105"/>
        <v>#VALUE!</v>
      </c>
      <c r="AI187" s="134" t="e">
        <f t="shared" si="106"/>
        <v>#VALUE!</v>
      </c>
      <c r="AJ187" s="133" t="e">
        <f>COUNTIFS(A1_Individu_Data_Keadaan_SDMK!A$4:A$149931,M187,A1_Individu_Data_Keadaan_SDMK!Q$4:Q$149285,"04. KEBIDANAN")</f>
        <v>#VALUE!</v>
      </c>
      <c r="AK187" s="135">
        <f t="shared" si="107"/>
        <v>4</v>
      </c>
      <c r="AL187" s="134" t="e">
        <f t="shared" si="108"/>
        <v>#VALUE!</v>
      </c>
      <c r="AM187" s="134" t="e">
        <f t="shared" si="109"/>
        <v>#VALUE!</v>
      </c>
      <c r="AN187" s="133" t="e">
        <f>COUNTIFS(A1_Individu_Data_Keadaan_SDMK!A$4:A$149931,M187,A1_Individu_Data_Keadaan_SDMK!Q$4:Q$149285,"05. KEFARMASIAN")</f>
        <v>#VALUE!</v>
      </c>
      <c r="AO187" s="135">
        <f t="shared" si="110"/>
        <v>1</v>
      </c>
      <c r="AP187" s="134" t="e">
        <f t="shared" si="111"/>
        <v>#VALUE!</v>
      </c>
      <c r="AQ187" s="134" t="e">
        <f t="shared" si="112"/>
        <v>#VALUE!</v>
      </c>
      <c r="AR187" s="133" t="e">
        <f>COUNTIFS(A1_Individu_Data_Keadaan_SDMK!A$4:A$149931,M187,A1_Individu_Data_Keadaan_SDMK!Q$4:Q$149285,"06. KESEHATAN MASYARAKAT")</f>
        <v>#VALUE!</v>
      </c>
      <c r="AS187" s="135">
        <f t="shared" si="113"/>
        <v>1</v>
      </c>
      <c r="AT187" s="134" t="e">
        <f t="shared" si="114"/>
        <v>#VALUE!</v>
      </c>
      <c r="AU187" s="134" t="e">
        <f t="shared" si="115"/>
        <v>#VALUE!</v>
      </c>
      <c r="AV187" s="133" t="e">
        <f>COUNTIFS(A1_Individu_Data_Keadaan_SDMK!A$4:A$149931,M187,A1_Individu_Data_Keadaan_SDMK!Q$4:Q$149285,"07. KESEHATAN LINGKUNGAN")</f>
        <v>#VALUE!</v>
      </c>
      <c r="AW187" s="135">
        <f t="shared" si="116"/>
        <v>1</v>
      </c>
      <c r="AX187" s="134" t="e">
        <f t="shared" si="117"/>
        <v>#VALUE!</v>
      </c>
      <c r="AY187" s="134" t="e">
        <f t="shared" si="118"/>
        <v>#VALUE!</v>
      </c>
      <c r="AZ187" s="133" t="e">
        <f>COUNTIFS(A1_Individu_Data_Keadaan_SDMK!A$4:A$149931,M187,A1_Individu_Data_Keadaan_SDMK!Q$4:Q$149285,"08. GIZI")</f>
        <v>#VALUE!</v>
      </c>
      <c r="BA187" s="135">
        <f t="shared" si="119"/>
        <v>1</v>
      </c>
      <c r="BB187" s="134" t="e">
        <f t="shared" si="120"/>
        <v>#VALUE!</v>
      </c>
      <c r="BC187" s="134" t="e">
        <f t="shared" si="121"/>
        <v>#VALUE!</v>
      </c>
      <c r="BD187" s="133" t="e">
        <f>COUNTIFS(A1_Individu_Data_Keadaan_SDMK!A$4:A$149931,M187,A1_Individu_Data_Keadaan_SDMK!R$4:R$149285,"03. Ahli Teknologi Laboratorium Medik")</f>
        <v>#VALUE!</v>
      </c>
      <c r="BE187" s="135">
        <f t="shared" si="122"/>
        <v>1</v>
      </c>
      <c r="BF187" s="134" t="e">
        <f t="shared" si="123"/>
        <v>#VALUE!</v>
      </c>
      <c r="BG187" s="134" t="e">
        <f t="shared" si="124"/>
        <v>#VALUE!</v>
      </c>
      <c r="BH187" s="139" t="e">
        <f t="shared" si="125"/>
        <v>#VALUE!</v>
      </c>
      <c r="BI187" s="139" t="e">
        <f t="shared" si="126"/>
        <v>#VALUE!</v>
      </c>
    </row>
    <row r="188" spans="13:61" ht="15">
      <c r="M188" s="130" t="s">
        <v>12778</v>
      </c>
      <c r="N188" s="131" t="s">
        <v>12779</v>
      </c>
      <c r="O188" s="128" t="s">
        <v>267</v>
      </c>
      <c r="P188" s="132" t="s">
        <v>9301</v>
      </c>
      <c r="Q188" s="347" t="s">
        <v>12201</v>
      </c>
      <c r="R188" s="128">
        <v>33</v>
      </c>
      <c r="S188" s="129">
        <v>3306</v>
      </c>
      <c r="T188" s="348" t="str">
        <f>IF(R188&lt;&gt;"",VLOOKUP(R188,'01_MASTER_KODE_WILAYAH'!H$1437:I$1470,2,FALSE),"")</f>
        <v>JAWA TENGAH</v>
      </c>
      <c r="U188" s="348" t="str">
        <f>IF(S188&lt;&gt;"",VLOOKUP(S188,'01_MASTER_KODE_WILAYAH'!D$5:F$1353,3,FALSE),"")</f>
        <v>PURWOREJO</v>
      </c>
      <c r="V188" s="349" t="str">
        <f t="shared" si="96"/>
        <v>2</v>
      </c>
      <c r="W188" s="145" t="e">
        <f t="shared" si="97"/>
        <v>#VALUE!</v>
      </c>
      <c r="X188" s="133" t="e">
        <f>COUNTIFS(A1_Individu_Data_Keadaan_SDMK!A$4:A$149931,M188,A1_Individu_Data_Keadaan_SDMK!R$4:R$149285,"01. Dokter")</f>
        <v>#VALUE!</v>
      </c>
      <c r="Y188" s="122">
        <f t="shared" si="98"/>
        <v>1</v>
      </c>
      <c r="Z188" s="134" t="e">
        <f t="shared" si="99"/>
        <v>#VALUE!</v>
      </c>
      <c r="AA188" s="134" t="e">
        <f t="shared" si="100"/>
        <v>#VALUE!</v>
      </c>
      <c r="AB188" s="133" t="e">
        <f>COUNTIFS(A1_Individu_Data_Keadaan_SDMK!A$4:A$149931,M188,A1_Individu_Data_Keadaan_SDMK!R$4:R$149285,"02. Dokter Gigi")</f>
        <v>#VALUE!</v>
      </c>
      <c r="AC188" s="122">
        <f t="shared" si="101"/>
        <v>1</v>
      </c>
      <c r="AD188" s="134" t="e">
        <f t="shared" si="102"/>
        <v>#VALUE!</v>
      </c>
      <c r="AE188" s="134" t="e">
        <f t="shared" si="103"/>
        <v>#VALUE!</v>
      </c>
      <c r="AF188" s="133" t="e">
        <f>COUNTIFS(A1_Individu_Data_Keadaan_SDMK!A$4:A$149931,M188,A1_Individu_Data_Keadaan_SDMK!Q$4:Q$149285,"03. KEPERAWATAN")</f>
        <v>#VALUE!</v>
      </c>
      <c r="AG188" s="135">
        <f t="shared" si="104"/>
        <v>5</v>
      </c>
      <c r="AH188" s="134" t="e">
        <f t="shared" si="105"/>
        <v>#VALUE!</v>
      </c>
      <c r="AI188" s="134" t="e">
        <f t="shared" si="106"/>
        <v>#VALUE!</v>
      </c>
      <c r="AJ188" s="133" t="e">
        <f>COUNTIFS(A1_Individu_Data_Keadaan_SDMK!A$4:A$149931,M188,A1_Individu_Data_Keadaan_SDMK!Q$4:Q$149285,"04. KEBIDANAN")</f>
        <v>#VALUE!</v>
      </c>
      <c r="AK188" s="135">
        <f t="shared" si="107"/>
        <v>4</v>
      </c>
      <c r="AL188" s="134" t="e">
        <f t="shared" si="108"/>
        <v>#VALUE!</v>
      </c>
      <c r="AM188" s="134" t="e">
        <f t="shared" si="109"/>
        <v>#VALUE!</v>
      </c>
      <c r="AN188" s="133" t="e">
        <f>COUNTIFS(A1_Individu_Data_Keadaan_SDMK!A$4:A$149931,M188,A1_Individu_Data_Keadaan_SDMK!Q$4:Q$149285,"05. KEFARMASIAN")</f>
        <v>#VALUE!</v>
      </c>
      <c r="AO188" s="135">
        <f t="shared" si="110"/>
        <v>1</v>
      </c>
      <c r="AP188" s="134" t="e">
        <f t="shared" si="111"/>
        <v>#VALUE!</v>
      </c>
      <c r="AQ188" s="134" t="e">
        <f t="shared" si="112"/>
        <v>#VALUE!</v>
      </c>
      <c r="AR188" s="133" t="e">
        <f>COUNTIFS(A1_Individu_Data_Keadaan_SDMK!A$4:A$149931,M188,A1_Individu_Data_Keadaan_SDMK!Q$4:Q$149285,"06. KESEHATAN MASYARAKAT")</f>
        <v>#VALUE!</v>
      </c>
      <c r="AS188" s="135">
        <f t="shared" si="113"/>
        <v>1</v>
      </c>
      <c r="AT188" s="134" t="e">
        <f t="shared" si="114"/>
        <v>#VALUE!</v>
      </c>
      <c r="AU188" s="134" t="e">
        <f t="shared" si="115"/>
        <v>#VALUE!</v>
      </c>
      <c r="AV188" s="133" t="e">
        <f>COUNTIFS(A1_Individu_Data_Keadaan_SDMK!A$4:A$149931,M188,A1_Individu_Data_Keadaan_SDMK!Q$4:Q$149285,"07. KESEHATAN LINGKUNGAN")</f>
        <v>#VALUE!</v>
      </c>
      <c r="AW188" s="135">
        <f t="shared" si="116"/>
        <v>1</v>
      </c>
      <c r="AX188" s="134" t="e">
        <f t="shared" si="117"/>
        <v>#VALUE!</v>
      </c>
      <c r="AY188" s="134" t="e">
        <f t="shared" si="118"/>
        <v>#VALUE!</v>
      </c>
      <c r="AZ188" s="133" t="e">
        <f>COUNTIFS(A1_Individu_Data_Keadaan_SDMK!A$4:A$149931,M188,A1_Individu_Data_Keadaan_SDMK!Q$4:Q$149285,"08. GIZI")</f>
        <v>#VALUE!</v>
      </c>
      <c r="BA188" s="135">
        <f t="shared" si="119"/>
        <v>1</v>
      </c>
      <c r="BB188" s="134" t="e">
        <f t="shared" si="120"/>
        <v>#VALUE!</v>
      </c>
      <c r="BC188" s="134" t="e">
        <f t="shared" si="121"/>
        <v>#VALUE!</v>
      </c>
      <c r="BD188" s="133" t="e">
        <f>COUNTIFS(A1_Individu_Data_Keadaan_SDMK!A$4:A$149931,M188,A1_Individu_Data_Keadaan_SDMK!R$4:R$149285,"03. Ahli Teknologi Laboratorium Medik")</f>
        <v>#VALUE!</v>
      </c>
      <c r="BE188" s="135">
        <f t="shared" si="122"/>
        <v>1</v>
      </c>
      <c r="BF188" s="134" t="e">
        <f t="shared" si="123"/>
        <v>#VALUE!</v>
      </c>
      <c r="BG188" s="134" t="e">
        <f t="shared" si="124"/>
        <v>#VALUE!</v>
      </c>
      <c r="BH188" s="139" t="e">
        <f t="shared" si="125"/>
        <v>#VALUE!</v>
      </c>
      <c r="BI188" s="139" t="e">
        <f t="shared" si="126"/>
        <v>#VALUE!</v>
      </c>
    </row>
    <row r="189" spans="13:61" ht="15">
      <c r="M189" s="130" t="s">
        <v>12780</v>
      </c>
      <c r="N189" s="131" t="s">
        <v>12781</v>
      </c>
      <c r="O189" s="128" t="s">
        <v>267</v>
      </c>
      <c r="P189" s="132" t="s">
        <v>9301</v>
      </c>
      <c r="Q189" s="347" t="s">
        <v>12201</v>
      </c>
      <c r="R189" s="128">
        <v>33</v>
      </c>
      <c r="S189" s="129">
        <v>3306</v>
      </c>
      <c r="T189" s="348" t="str">
        <f>IF(R189&lt;&gt;"",VLOOKUP(R189,'01_MASTER_KODE_WILAYAH'!H$1437:I$1470,2,FALSE),"")</f>
        <v>JAWA TENGAH</v>
      </c>
      <c r="U189" s="348" t="str">
        <f>IF(S189&lt;&gt;"",VLOOKUP(S189,'01_MASTER_KODE_WILAYAH'!D$5:F$1353,3,FALSE),"")</f>
        <v>PURWOREJO</v>
      </c>
      <c r="V189" s="349" t="str">
        <f t="shared" si="96"/>
        <v>2</v>
      </c>
      <c r="W189" s="145" t="e">
        <f t="shared" si="97"/>
        <v>#VALUE!</v>
      </c>
      <c r="X189" s="133" t="e">
        <f>COUNTIFS(A1_Individu_Data_Keadaan_SDMK!A$4:A$149931,M189,A1_Individu_Data_Keadaan_SDMK!R$4:R$149285,"01. Dokter")</f>
        <v>#VALUE!</v>
      </c>
      <c r="Y189" s="122">
        <f t="shared" si="98"/>
        <v>1</v>
      </c>
      <c r="Z189" s="134" t="e">
        <f t="shared" si="99"/>
        <v>#VALUE!</v>
      </c>
      <c r="AA189" s="134" t="e">
        <f t="shared" si="100"/>
        <v>#VALUE!</v>
      </c>
      <c r="AB189" s="133" t="e">
        <f>COUNTIFS(A1_Individu_Data_Keadaan_SDMK!A$4:A$149931,M189,A1_Individu_Data_Keadaan_SDMK!R$4:R$149285,"02. Dokter Gigi")</f>
        <v>#VALUE!</v>
      </c>
      <c r="AC189" s="122">
        <f t="shared" si="101"/>
        <v>1</v>
      </c>
      <c r="AD189" s="134" t="e">
        <f t="shared" si="102"/>
        <v>#VALUE!</v>
      </c>
      <c r="AE189" s="134" t="e">
        <f t="shared" si="103"/>
        <v>#VALUE!</v>
      </c>
      <c r="AF189" s="133" t="e">
        <f>COUNTIFS(A1_Individu_Data_Keadaan_SDMK!A$4:A$149931,M189,A1_Individu_Data_Keadaan_SDMK!Q$4:Q$149285,"03. KEPERAWATAN")</f>
        <v>#VALUE!</v>
      </c>
      <c r="AG189" s="135">
        <f t="shared" si="104"/>
        <v>5</v>
      </c>
      <c r="AH189" s="134" t="e">
        <f t="shared" si="105"/>
        <v>#VALUE!</v>
      </c>
      <c r="AI189" s="134" t="e">
        <f t="shared" si="106"/>
        <v>#VALUE!</v>
      </c>
      <c r="AJ189" s="133" t="e">
        <f>COUNTIFS(A1_Individu_Data_Keadaan_SDMK!A$4:A$149931,M189,A1_Individu_Data_Keadaan_SDMK!Q$4:Q$149285,"04. KEBIDANAN")</f>
        <v>#VALUE!</v>
      </c>
      <c r="AK189" s="135">
        <f t="shared" si="107"/>
        <v>4</v>
      </c>
      <c r="AL189" s="134" t="e">
        <f t="shared" si="108"/>
        <v>#VALUE!</v>
      </c>
      <c r="AM189" s="134" t="e">
        <f t="shared" si="109"/>
        <v>#VALUE!</v>
      </c>
      <c r="AN189" s="133" t="e">
        <f>COUNTIFS(A1_Individu_Data_Keadaan_SDMK!A$4:A$149931,M189,A1_Individu_Data_Keadaan_SDMK!Q$4:Q$149285,"05. KEFARMASIAN")</f>
        <v>#VALUE!</v>
      </c>
      <c r="AO189" s="135">
        <f t="shared" si="110"/>
        <v>1</v>
      </c>
      <c r="AP189" s="134" t="e">
        <f t="shared" si="111"/>
        <v>#VALUE!</v>
      </c>
      <c r="AQ189" s="134" t="e">
        <f t="shared" si="112"/>
        <v>#VALUE!</v>
      </c>
      <c r="AR189" s="133" t="e">
        <f>COUNTIFS(A1_Individu_Data_Keadaan_SDMK!A$4:A$149931,M189,A1_Individu_Data_Keadaan_SDMK!Q$4:Q$149285,"06. KESEHATAN MASYARAKAT")</f>
        <v>#VALUE!</v>
      </c>
      <c r="AS189" s="135">
        <f t="shared" si="113"/>
        <v>1</v>
      </c>
      <c r="AT189" s="134" t="e">
        <f t="shared" si="114"/>
        <v>#VALUE!</v>
      </c>
      <c r="AU189" s="134" t="e">
        <f t="shared" si="115"/>
        <v>#VALUE!</v>
      </c>
      <c r="AV189" s="133" t="e">
        <f>COUNTIFS(A1_Individu_Data_Keadaan_SDMK!A$4:A$149931,M189,A1_Individu_Data_Keadaan_SDMK!Q$4:Q$149285,"07. KESEHATAN LINGKUNGAN")</f>
        <v>#VALUE!</v>
      </c>
      <c r="AW189" s="135">
        <f t="shared" si="116"/>
        <v>1</v>
      </c>
      <c r="AX189" s="134" t="e">
        <f t="shared" si="117"/>
        <v>#VALUE!</v>
      </c>
      <c r="AY189" s="134" t="e">
        <f t="shared" si="118"/>
        <v>#VALUE!</v>
      </c>
      <c r="AZ189" s="133" t="e">
        <f>COUNTIFS(A1_Individu_Data_Keadaan_SDMK!A$4:A$149931,M189,A1_Individu_Data_Keadaan_SDMK!Q$4:Q$149285,"08. GIZI")</f>
        <v>#VALUE!</v>
      </c>
      <c r="BA189" s="135">
        <f t="shared" si="119"/>
        <v>1</v>
      </c>
      <c r="BB189" s="134" t="e">
        <f t="shared" si="120"/>
        <v>#VALUE!</v>
      </c>
      <c r="BC189" s="134" t="e">
        <f t="shared" si="121"/>
        <v>#VALUE!</v>
      </c>
      <c r="BD189" s="133" t="e">
        <f>COUNTIFS(A1_Individu_Data_Keadaan_SDMK!A$4:A$149931,M189,A1_Individu_Data_Keadaan_SDMK!R$4:R$149285,"03. Ahli Teknologi Laboratorium Medik")</f>
        <v>#VALUE!</v>
      </c>
      <c r="BE189" s="135">
        <f t="shared" si="122"/>
        <v>1</v>
      </c>
      <c r="BF189" s="134" t="e">
        <f t="shared" si="123"/>
        <v>#VALUE!</v>
      </c>
      <c r="BG189" s="134" t="e">
        <f t="shared" si="124"/>
        <v>#VALUE!</v>
      </c>
      <c r="BH189" s="139" t="e">
        <f t="shared" si="125"/>
        <v>#VALUE!</v>
      </c>
      <c r="BI189" s="139" t="e">
        <f t="shared" si="126"/>
        <v>#VALUE!</v>
      </c>
    </row>
    <row r="190" spans="13:61" ht="15">
      <c r="M190" s="130" t="s">
        <v>12782</v>
      </c>
      <c r="N190" s="131" t="s">
        <v>12783</v>
      </c>
      <c r="O190" s="128" t="s">
        <v>267</v>
      </c>
      <c r="P190" s="132" t="s">
        <v>9302</v>
      </c>
      <c r="Q190" s="347" t="s">
        <v>12201</v>
      </c>
      <c r="R190" s="128">
        <v>33</v>
      </c>
      <c r="S190" s="129">
        <v>3306</v>
      </c>
      <c r="T190" s="348" t="str">
        <f>IF(R190&lt;&gt;"",VLOOKUP(R190,'01_MASTER_KODE_WILAYAH'!H$1437:I$1470,2,FALSE),"")</f>
        <v>JAWA TENGAH</v>
      </c>
      <c r="U190" s="348" t="str">
        <f>IF(S190&lt;&gt;"",VLOOKUP(S190,'01_MASTER_KODE_WILAYAH'!D$5:F$1353,3,FALSE),"")</f>
        <v>PURWOREJO</v>
      </c>
      <c r="V190" s="349" t="str">
        <f t="shared" si="96"/>
        <v>1</v>
      </c>
      <c r="W190" s="145" t="e">
        <f t="shared" si="97"/>
        <v>#VALUE!</v>
      </c>
      <c r="X190" s="133" t="e">
        <f>COUNTIFS(A1_Individu_Data_Keadaan_SDMK!A$4:A$149931,M190,A1_Individu_Data_Keadaan_SDMK!R$4:R$149285,"01. Dokter")</f>
        <v>#VALUE!</v>
      </c>
      <c r="Y190" s="122">
        <f t="shared" si="98"/>
        <v>2</v>
      </c>
      <c r="Z190" s="134" t="e">
        <f t="shared" si="99"/>
        <v>#VALUE!</v>
      </c>
      <c r="AA190" s="134" t="e">
        <f t="shared" si="100"/>
        <v>#VALUE!</v>
      </c>
      <c r="AB190" s="133" t="e">
        <f>COUNTIFS(A1_Individu_Data_Keadaan_SDMK!A$4:A$149931,M190,A1_Individu_Data_Keadaan_SDMK!R$4:R$149285,"02. Dokter Gigi")</f>
        <v>#VALUE!</v>
      </c>
      <c r="AC190" s="122">
        <f t="shared" si="101"/>
        <v>1</v>
      </c>
      <c r="AD190" s="134" t="e">
        <f t="shared" si="102"/>
        <v>#VALUE!</v>
      </c>
      <c r="AE190" s="134" t="e">
        <f t="shared" si="103"/>
        <v>#VALUE!</v>
      </c>
      <c r="AF190" s="133" t="e">
        <f>COUNTIFS(A1_Individu_Data_Keadaan_SDMK!A$4:A$149931,M190,A1_Individu_Data_Keadaan_SDMK!Q$4:Q$149285,"03. KEPERAWATAN")</f>
        <v>#VALUE!</v>
      </c>
      <c r="AG190" s="135">
        <f t="shared" si="104"/>
        <v>8</v>
      </c>
      <c r="AH190" s="134" t="e">
        <f t="shared" si="105"/>
        <v>#VALUE!</v>
      </c>
      <c r="AI190" s="134" t="e">
        <f t="shared" si="106"/>
        <v>#VALUE!</v>
      </c>
      <c r="AJ190" s="133" t="e">
        <f>COUNTIFS(A1_Individu_Data_Keadaan_SDMK!A$4:A$149931,M190,A1_Individu_Data_Keadaan_SDMK!Q$4:Q$149285,"04. KEBIDANAN")</f>
        <v>#VALUE!</v>
      </c>
      <c r="AK190" s="135">
        <f t="shared" si="107"/>
        <v>7</v>
      </c>
      <c r="AL190" s="134" t="e">
        <f t="shared" si="108"/>
        <v>#VALUE!</v>
      </c>
      <c r="AM190" s="134" t="e">
        <f t="shared" si="109"/>
        <v>#VALUE!</v>
      </c>
      <c r="AN190" s="133" t="e">
        <f>COUNTIFS(A1_Individu_Data_Keadaan_SDMK!A$4:A$149931,M190,A1_Individu_Data_Keadaan_SDMK!Q$4:Q$149285,"05. KEFARMASIAN")</f>
        <v>#VALUE!</v>
      </c>
      <c r="AO190" s="135">
        <f t="shared" si="110"/>
        <v>1</v>
      </c>
      <c r="AP190" s="134" t="e">
        <f t="shared" si="111"/>
        <v>#VALUE!</v>
      </c>
      <c r="AQ190" s="134" t="e">
        <f t="shared" si="112"/>
        <v>#VALUE!</v>
      </c>
      <c r="AR190" s="133" t="e">
        <f>COUNTIFS(A1_Individu_Data_Keadaan_SDMK!A$4:A$149931,M190,A1_Individu_Data_Keadaan_SDMK!Q$4:Q$149285,"06. KESEHATAN MASYARAKAT")</f>
        <v>#VALUE!</v>
      </c>
      <c r="AS190" s="135">
        <f t="shared" si="113"/>
        <v>1</v>
      </c>
      <c r="AT190" s="134" t="e">
        <f t="shared" si="114"/>
        <v>#VALUE!</v>
      </c>
      <c r="AU190" s="134" t="e">
        <f t="shared" si="115"/>
        <v>#VALUE!</v>
      </c>
      <c r="AV190" s="133" t="e">
        <f>COUNTIFS(A1_Individu_Data_Keadaan_SDMK!A$4:A$149931,M190,A1_Individu_Data_Keadaan_SDMK!Q$4:Q$149285,"07. KESEHATAN LINGKUNGAN")</f>
        <v>#VALUE!</v>
      </c>
      <c r="AW190" s="135">
        <f t="shared" si="116"/>
        <v>1</v>
      </c>
      <c r="AX190" s="134" t="e">
        <f t="shared" si="117"/>
        <v>#VALUE!</v>
      </c>
      <c r="AY190" s="134" t="e">
        <f t="shared" si="118"/>
        <v>#VALUE!</v>
      </c>
      <c r="AZ190" s="133" t="e">
        <f>COUNTIFS(A1_Individu_Data_Keadaan_SDMK!A$4:A$149931,M190,A1_Individu_Data_Keadaan_SDMK!Q$4:Q$149285,"08. GIZI")</f>
        <v>#VALUE!</v>
      </c>
      <c r="BA190" s="135">
        <f t="shared" si="119"/>
        <v>2</v>
      </c>
      <c r="BB190" s="134" t="e">
        <f t="shared" si="120"/>
        <v>#VALUE!</v>
      </c>
      <c r="BC190" s="134" t="e">
        <f t="shared" si="121"/>
        <v>#VALUE!</v>
      </c>
      <c r="BD190" s="133" t="e">
        <f>COUNTIFS(A1_Individu_Data_Keadaan_SDMK!A$4:A$149931,M190,A1_Individu_Data_Keadaan_SDMK!R$4:R$149285,"03. Ahli Teknologi Laboratorium Medik")</f>
        <v>#VALUE!</v>
      </c>
      <c r="BE190" s="135">
        <f t="shared" si="122"/>
        <v>1</v>
      </c>
      <c r="BF190" s="134" t="e">
        <f t="shared" si="123"/>
        <v>#VALUE!</v>
      </c>
      <c r="BG190" s="134" t="e">
        <f t="shared" si="124"/>
        <v>#VALUE!</v>
      </c>
      <c r="BH190" s="139" t="e">
        <f t="shared" si="125"/>
        <v>#VALUE!</v>
      </c>
      <c r="BI190" s="139" t="e">
        <f t="shared" si="126"/>
        <v>#VALUE!</v>
      </c>
    </row>
    <row r="191" spans="13:61" ht="15">
      <c r="M191" s="130" t="s">
        <v>12784</v>
      </c>
      <c r="N191" s="131" t="s">
        <v>12785</v>
      </c>
      <c r="O191" s="128" t="s">
        <v>267</v>
      </c>
      <c r="P191" s="132" t="s">
        <v>9302</v>
      </c>
      <c r="Q191" s="347" t="s">
        <v>12201</v>
      </c>
      <c r="R191" s="128">
        <v>33</v>
      </c>
      <c r="S191" s="129">
        <v>3306</v>
      </c>
      <c r="T191" s="348" t="str">
        <f>IF(R191&lt;&gt;"",VLOOKUP(R191,'01_MASTER_KODE_WILAYAH'!H$1437:I$1470,2,FALSE),"")</f>
        <v>JAWA TENGAH</v>
      </c>
      <c r="U191" s="348" t="str">
        <f>IF(S191&lt;&gt;"",VLOOKUP(S191,'01_MASTER_KODE_WILAYAH'!D$5:F$1353,3,FALSE),"")</f>
        <v>PURWOREJO</v>
      </c>
      <c r="V191" s="349" t="str">
        <f t="shared" si="96"/>
        <v>1</v>
      </c>
      <c r="W191" s="145" t="e">
        <f t="shared" si="97"/>
        <v>#VALUE!</v>
      </c>
      <c r="X191" s="133" t="e">
        <f>COUNTIFS(A1_Individu_Data_Keadaan_SDMK!A$4:A$149931,M191,A1_Individu_Data_Keadaan_SDMK!R$4:R$149285,"01. Dokter")</f>
        <v>#VALUE!</v>
      </c>
      <c r="Y191" s="122">
        <f t="shared" si="98"/>
        <v>2</v>
      </c>
      <c r="Z191" s="134" t="e">
        <f t="shared" si="99"/>
        <v>#VALUE!</v>
      </c>
      <c r="AA191" s="134" t="e">
        <f t="shared" si="100"/>
        <v>#VALUE!</v>
      </c>
      <c r="AB191" s="133" t="e">
        <f>COUNTIFS(A1_Individu_Data_Keadaan_SDMK!A$4:A$149931,M191,A1_Individu_Data_Keadaan_SDMK!R$4:R$149285,"02. Dokter Gigi")</f>
        <v>#VALUE!</v>
      </c>
      <c r="AC191" s="122">
        <f t="shared" si="101"/>
        <v>1</v>
      </c>
      <c r="AD191" s="134" t="e">
        <f t="shared" si="102"/>
        <v>#VALUE!</v>
      </c>
      <c r="AE191" s="134" t="e">
        <f t="shared" si="103"/>
        <v>#VALUE!</v>
      </c>
      <c r="AF191" s="133" t="e">
        <f>COUNTIFS(A1_Individu_Data_Keadaan_SDMK!A$4:A$149931,M191,A1_Individu_Data_Keadaan_SDMK!Q$4:Q$149285,"03. KEPERAWATAN")</f>
        <v>#VALUE!</v>
      </c>
      <c r="AG191" s="135">
        <f t="shared" si="104"/>
        <v>8</v>
      </c>
      <c r="AH191" s="134" t="e">
        <f t="shared" si="105"/>
        <v>#VALUE!</v>
      </c>
      <c r="AI191" s="134" t="e">
        <f t="shared" si="106"/>
        <v>#VALUE!</v>
      </c>
      <c r="AJ191" s="133" t="e">
        <f>COUNTIFS(A1_Individu_Data_Keadaan_SDMK!A$4:A$149931,M191,A1_Individu_Data_Keadaan_SDMK!Q$4:Q$149285,"04. KEBIDANAN")</f>
        <v>#VALUE!</v>
      </c>
      <c r="AK191" s="135">
        <f t="shared" si="107"/>
        <v>7</v>
      </c>
      <c r="AL191" s="134" t="e">
        <f t="shared" si="108"/>
        <v>#VALUE!</v>
      </c>
      <c r="AM191" s="134" t="e">
        <f t="shared" si="109"/>
        <v>#VALUE!</v>
      </c>
      <c r="AN191" s="133" t="e">
        <f>COUNTIFS(A1_Individu_Data_Keadaan_SDMK!A$4:A$149931,M191,A1_Individu_Data_Keadaan_SDMK!Q$4:Q$149285,"05. KEFARMASIAN")</f>
        <v>#VALUE!</v>
      </c>
      <c r="AO191" s="135">
        <f t="shared" si="110"/>
        <v>1</v>
      </c>
      <c r="AP191" s="134" t="e">
        <f t="shared" si="111"/>
        <v>#VALUE!</v>
      </c>
      <c r="AQ191" s="134" t="e">
        <f t="shared" si="112"/>
        <v>#VALUE!</v>
      </c>
      <c r="AR191" s="133" t="e">
        <f>COUNTIFS(A1_Individu_Data_Keadaan_SDMK!A$4:A$149931,M191,A1_Individu_Data_Keadaan_SDMK!Q$4:Q$149285,"06. KESEHATAN MASYARAKAT")</f>
        <v>#VALUE!</v>
      </c>
      <c r="AS191" s="135">
        <f t="shared" si="113"/>
        <v>1</v>
      </c>
      <c r="AT191" s="134" t="e">
        <f t="shared" si="114"/>
        <v>#VALUE!</v>
      </c>
      <c r="AU191" s="134" t="e">
        <f t="shared" si="115"/>
        <v>#VALUE!</v>
      </c>
      <c r="AV191" s="133" t="e">
        <f>COUNTIFS(A1_Individu_Data_Keadaan_SDMK!A$4:A$149931,M191,A1_Individu_Data_Keadaan_SDMK!Q$4:Q$149285,"07. KESEHATAN LINGKUNGAN")</f>
        <v>#VALUE!</v>
      </c>
      <c r="AW191" s="135">
        <f t="shared" si="116"/>
        <v>1</v>
      </c>
      <c r="AX191" s="134" t="e">
        <f t="shared" si="117"/>
        <v>#VALUE!</v>
      </c>
      <c r="AY191" s="134" t="e">
        <f t="shared" si="118"/>
        <v>#VALUE!</v>
      </c>
      <c r="AZ191" s="133" t="e">
        <f>COUNTIFS(A1_Individu_Data_Keadaan_SDMK!A$4:A$149931,M191,A1_Individu_Data_Keadaan_SDMK!Q$4:Q$149285,"08. GIZI")</f>
        <v>#VALUE!</v>
      </c>
      <c r="BA191" s="135">
        <f t="shared" si="119"/>
        <v>2</v>
      </c>
      <c r="BB191" s="134" t="e">
        <f t="shared" si="120"/>
        <v>#VALUE!</v>
      </c>
      <c r="BC191" s="134" t="e">
        <f t="shared" si="121"/>
        <v>#VALUE!</v>
      </c>
      <c r="BD191" s="133" t="e">
        <f>COUNTIFS(A1_Individu_Data_Keadaan_SDMK!A$4:A$149931,M191,A1_Individu_Data_Keadaan_SDMK!R$4:R$149285,"03. Ahli Teknologi Laboratorium Medik")</f>
        <v>#VALUE!</v>
      </c>
      <c r="BE191" s="135">
        <f t="shared" si="122"/>
        <v>1</v>
      </c>
      <c r="BF191" s="134" t="e">
        <f t="shared" si="123"/>
        <v>#VALUE!</v>
      </c>
      <c r="BG191" s="134" t="e">
        <f t="shared" si="124"/>
        <v>#VALUE!</v>
      </c>
      <c r="BH191" s="139" t="e">
        <f t="shared" si="125"/>
        <v>#VALUE!</v>
      </c>
      <c r="BI191" s="139" t="e">
        <f t="shared" si="126"/>
        <v>#VALUE!</v>
      </c>
    </row>
    <row r="192" spans="13:61" ht="15">
      <c r="M192" s="130" t="s">
        <v>12786</v>
      </c>
      <c r="N192" s="131" t="s">
        <v>12787</v>
      </c>
      <c r="O192" s="128" t="s">
        <v>267</v>
      </c>
      <c r="P192" s="132" t="s">
        <v>9301</v>
      </c>
      <c r="Q192" s="347" t="s">
        <v>12201</v>
      </c>
      <c r="R192" s="128">
        <v>33</v>
      </c>
      <c r="S192" s="129">
        <v>3306</v>
      </c>
      <c r="T192" s="348" t="str">
        <f>IF(R192&lt;&gt;"",VLOOKUP(R192,'01_MASTER_KODE_WILAYAH'!H$1437:I$1470,2,FALSE),"")</f>
        <v>JAWA TENGAH</v>
      </c>
      <c r="U192" s="348" t="str">
        <f>IF(S192&lt;&gt;"",VLOOKUP(S192,'01_MASTER_KODE_WILAYAH'!D$5:F$1353,3,FALSE),"")</f>
        <v>PURWOREJO</v>
      </c>
      <c r="V192" s="349" t="str">
        <f t="shared" si="96"/>
        <v>2</v>
      </c>
      <c r="W192" s="145" t="e">
        <f t="shared" si="97"/>
        <v>#VALUE!</v>
      </c>
      <c r="X192" s="133" t="e">
        <f>COUNTIFS(A1_Individu_Data_Keadaan_SDMK!A$4:A$149931,M192,A1_Individu_Data_Keadaan_SDMK!R$4:R$149285,"01. Dokter")</f>
        <v>#VALUE!</v>
      </c>
      <c r="Y192" s="122">
        <f t="shared" si="98"/>
        <v>1</v>
      </c>
      <c r="Z192" s="134" t="e">
        <f t="shared" si="99"/>
        <v>#VALUE!</v>
      </c>
      <c r="AA192" s="134" t="e">
        <f t="shared" si="100"/>
        <v>#VALUE!</v>
      </c>
      <c r="AB192" s="133" t="e">
        <f>COUNTIFS(A1_Individu_Data_Keadaan_SDMK!A$4:A$149931,M192,A1_Individu_Data_Keadaan_SDMK!R$4:R$149285,"02. Dokter Gigi")</f>
        <v>#VALUE!</v>
      </c>
      <c r="AC192" s="122">
        <f t="shared" si="101"/>
        <v>1</v>
      </c>
      <c r="AD192" s="134" t="e">
        <f t="shared" si="102"/>
        <v>#VALUE!</v>
      </c>
      <c r="AE192" s="134" t="e">
        <f t="shared" si="103"/>
        <v>#VALUE!</v>
      </c>
      <c r="AF192" s="133" t="e">
        <f>COUNTIFS(A1_Individu_Data_Keadaan_SDMK!A$4:A$149931,M192,A1_Individu_Data_Keadaan_SDMK!Q$4:Q$149285,"03. KEPERAWATAN")</f>
        <v>#VALUE!</v>
      </c>
      <c r="AG192" s="135">
        <f t="shared" si="104"/>
        <v>5</v>
      </c>
      <c r="AH192" s="134" t="e">
        <f t="shared" si="105"/>
        <v>#VALUE!</v>
      </c>
      <c r="AI192" s="134" t="e">
        <f t="shared" si="106"/>
        <v>#VALUE!</v>
      </c>
      <c r="AJ192" s="133" t="e">
        <f>COUNTIFS(A1_Individu_Data_Keadaan_SDMK!A$4:A$149931,M192,A1_Individu_Data_Keadaan_SDMK!Q$4:Q$149285,"04. KEBIDANAN")</f>
        <v>#VALUE!</v>
      </c>
      <c r="AK192" s="135">
        <f t="shared" si="107"/>
        <v>4</v>
      </c>
      <c r="AL192" s="134" t="e">
        <f t="shared" si="108"/>
        <v>#VALUE!</v>
      </c>
      <c r="AM192" s="134" t="e">
        <f t="shared" si="109"/>
        <v>#VALUE!</v>
      </c>
      <c r="AN192" s="133" t="e">
        <f>COUNTIFS(A1_Individu_Data_Keadaan_SDMK!A$4:A$149931,M192,A1_Individu_Data_Keadaan_SDMK!Q$4:Q$149285,"05. KEFARMASIAN")</f>
        <v>#VALUE!</v>
      </c>
      <c r="AO192" s="135">
        <f t="shared" si="110"/>
        <v>1</v>
      </c>
      <c r="AP192" s="134" t="e">
        <f t="shared" si="111"/>
        <v>#VALUE!</v>
      </c>
      <c r="AQ192" s="134" t="e">
        <f t="shared" si="112"/>
        <v>#VALUE!</v>
      </c>
      <c r="AR192" s="133" t="e">
        <f>COUNTIFS(A1_Individu_Data_Keadaan_SDMK!A$4:A$149931,M192,A1_Individu_Data_Keadaan_SDMK!Q$4:Q$149285,"06. KESEHATAN MASYARAKAT")</f>
        <v>#VALUE!</v>
      </c>
      <c r="AS192" s="135">
        <f t="shared" si="113"/>
        <v>1</v>
      </c>
      <c r="AT192" s="134" t="e">
        <f t="shared" si="114"/>
        <v>#VALUE!</v>
      </c>
      <c r="AU192" s="134" t="e">
        <f t="shared" si="115"/>
        <v>#VALUE!</v>
      </c>
      <c r="AV192" s="133" t="e">
        <f>COUNTIFS(A1_Individu_Data_Keadaan_SDMK!A$4:A$149931,M192,A1_Individu_Data_Keadaan_SDMK!Q$4:Q$149285,"07. KESEHATAN LINGKUNGAN")</f>
        <v>#VALUE!</v>
      </c>
      <c r="AW192" s="135">
        <f t="shared" si="116"/>
        <v>1</v>
      </c>
      <c r="AX192" s="134" t="e">
        <f t="shared" si="117"/>
        <v>#VALUE!</v>
      </c>
      <c r="AY192" s="134" t="e">
        <f t="shared" si="118"/>
        <v>#VALUE!</v>
      </c>
      <c r="AZ192" s="133" t="e">
        <f>COUNTIFS(A1_Individu_Data_Keadaan_SDMK!A$4:A$149931,M192,A1_Individu_Data_Keadaan_SDMK!Q$4:Q$149285,"08. GIZI")</f>
        <v>#VALUE!</v>
      </c>
      <c r="BA192" s="135">
        <f t="shared" si="119"/>
        <v>1</v>
      </c>
      <c r="BB192" s="134" t="e">
        <f t="shared" si="120"/>
        <v>#VALUE!</v>
      </c>
      <c r="BC192" s="134" t="e">
        <f t="shared" si="121"/>
        <v>#VALUE!</v>
      </c>
      <c r="BD192" s="133" t="e">
        <f>COUNTIFS(A1_Individu_Data_Keadaan_SDMK!A$4:A$149931,M192,A1_Individu_Data_Keadaan_SDMK!R$4:R$149285,"03. Ahli Teknologi Laboratorium Medik")</f>
        <v>#VALUE!</v>
      </c>
      <c r="BE192" s="135">
        <f t="shared" si="122"/>
        <v>1</v>
      </c>
      <c r="BF192" s="134" t="e">
        <f t="shared" si="123"/>
        <v>#VALUE!</v>
      </c>
      <c r="BG192" s="134" t="e">
        <f t="shared" si="124"/>
        <v>#VALUE!</v>
      </c>
      <c r="BH192" s="139" t="e">
        <f t="shared" si="125"/>
        <v>#VALUE!</v>
      </c>
      <c r="BI192" s="139" t="e">
        <f t="shared" si="126"/>
        <v>#VALUE!</v>
      </c>
    </row>
    <row r="193" spans="13:61" ht="15">
      <c r="M193" s="130" t="s">
        <v>12788</v>
      </c>
      <c r="N193" s="131" t="s">
        <v>12789</v>
      </c>
      <c r="O193" s="128" t="s">
        <v>267</v>
      </c>
      <c r="P193" s="132" t="s">
        <v>9301</v>
      </c>
      <c r="Q193" s="347" t="s">
        <v>12201</v>
      </c>
      <c r="R193" s="128">
        <v>33</v>
      </c>
      <c r="S193" s="129">
        <v>3306</v>
      </c>
      <c r="T193" s="348" t="str">
        <f>IF(R193&lt;&gt;"",VLOOKUP(R193,'01_MASTER_KODE_WILAYAH'!H$1437:I$1470,2,FALSE),"")</f>
        <v>JAWA TENGAH</v>
      </c>
      <c r="U193" s="348" t="str">
        <f>IF(S193&lt;&gt;"",VLOOKUP(S193,'01_MASTER_KODE_WILAYAH'!D$5:F$1353,3,FALSE),"")</f>
        <v>PURWOREJO</v>
      </c>
      <c r="V193" s="349" t="str">
        <f t="shared" si="96"/>
        <v>2</v>
      </c>
      <c r="W193" s="145" t="e">
        <f t="shared" si="97"/>
        <v>#VALUE!</v>
      </c>
      <c r="X193" s="133" t="e">
        <f>COUNTIFS(A1_Individu_Data_Keadaan_SDMK!A$4:A$149931,M193,A1_Individu_Data_Keadaan_SDMK!R$4:R$149285,"01. Dokter")</f>
        <v>#VALUE!</v>
      </c>
      <c r="Y193" s="122">
        <f t="shared" si="98"/>
        <v>1</v>
      </c>
      <c r="Z193" s="134" t="e">
        <f t="shared" si="99"/>
        <v>#VALUE!</v>
      </c>
      <c r="AA193" s="134" t="e">
        <f t="shared" si="100"/>
        <v>#VALUE!</v>
      </c>
      <c r="AB193" s="133" t="e">
        <f>COUNTIFS(A1_Individu_Data_Keadaan_SDMK!A$4:A$149931,M193,A1_Individu_Data_Keadaan_SDMK!R$4:R$149285,"02. Dokter Gigi")</f>
        <v>#VALUE!</v>
      </c>
      <c r="AC193" s="122">
        <f t="shared" si="101"/>
        <v>1</v>
      </c>
      <c r="AD193" s="134" t="e">
        <f t="shared" si="102"/>
        <v>#VALUE!</v>
      </c>
      <c r="AE193" s="134" t="e">
        <f t="shared" si="103"/>
        <v>#VALUE!</v>
      </c>
      <c r="AF193" s="133" t="e">
        <f>COUNTIFS(A1_Individu_Data_Keadaan_SDMK!A$4:A$149931,M193,A1_Individu_Data_Keadaan_SDMK!Q$4:Q$149285,"03. KEPERAWATAN")</f>
        <v>#VALUE!</v>
      </c>
      <c r="AG193" s="135">
        <f t="shared" si="104"/>
        <v>5</v>
      </c>
      <c r="AH193" s="134" t="e">
        <f t="shared" si="105"/>
        <v>#VALUE!</v>
      </c>
      <c r="AI193" s="134" t="e">
        <f t="shared" si="106"/>
        <v>#VALUE!</v>
      </c>
      <c r="AJ193" s="133" t="e">
        <f>COUNTIFS(A1_Individu_Data_Keadaan_SDMK!A$4:A$149931,M193,A1_Individu_Data_Keadaan_SDMK!Q$4:Q$149285,"04. KEBIDANAN")</f>
        <v>#VALUE!</v>
      </c>
      <c r="AK193" s="135">
        <f t="shared" si="107"/>
        <v>4</v>
      </c>
      <c r="AL193" s="134" t="e">
        <f t="shared" si="108"/>
        <v>#VALUE!</v>
      </c>
      <c r="AM193" s="134" t="e">
        <f t="shared" si="109"/>
        <v>#VALUE!</v>
      </c>
      <c r="AN193" s="133" t="e">
        <f>COUNTIFS(A1_Individu_Data_Keadaan_SDMK!A$4:A$149931,M193,A1_Individu_Data_Keadaan_SDMK!Q$4:Q$149285,"05. KEFARMASIAN")</f>
        <v>#VALUE!</v>
      </c>
      <c r="AO193" s="135">
        <f t="shared" si="110"/>
        <v>1</v>
      </c>
      <c r="AP193" s="134" t="e">
        <f t="shared" si="111"/>
        <v>#VALUE!</v>
      </c>
      <c r="AQ193" s="134" t="e">
        <f t="shared" si="112"/>
        <v>#VALUE!</v>
      </c>
      <c r="AR193" s="133" t="e">
        <f>COUNTIFS(A1_Individu_Data_Keadaan_SDMK!A$4:A$149931,M193,A1_Individu_Data_Keadaan_SDMK!Q$4:Q$149285,"06. KESEHATAN MASYARAKAT")</f>
        <v>#VALUE!</v>
      </c>
      <c r="AS193" s="135">
        <f t="shared" si="113"/>
        <v>1</v>
      </c>
      <c r="AT193" s="134" t="e">
        <f t="shared" si="114"/>
        <v>#VALUE!</v>
      </c>
      <c r="AU193" s="134" t="e">
        <f t="shared" si="115"/>
        <v>#VALUE!</v>
      </c>
      <c r="AV193" s="133" t="e">
        <f>COUNTIFS(A1_Individu_Data_Keadaan_SDMK!A$4:A$149931,M193,A1_Individu_Data_Keadaan_SDMK!Q$4:Q$149285,"07. KESEHATAN LINGKUNGAN")</f>
        <v>#VALUE!</v>
      </c>
      <c r="AW193" s="135">
        <f t="shared" si="116"/>
        <v>1</v>
      </c>
      <c r="AX193" s="134" t="e">
        <f t="shared" si="117"/>
        <v>#VALUE!</v>
      </c>
      <c r="AY193" s="134" t="e">
        <f t="shared" si="118"/>
        <v>#VALUE!</v>
      </c>
      <c r="AZ193" s="133" t="e">
        <f>COUNTIFS(A1_Individu_Data_Keadaan_SDMK!A$4:A$149931,M193,A1_Individu_Data_Keadaan_SDMK!Q$4:Q$149285,"08. GIZI")</f>
        <v>#VALUE!</v>
      </c>
      <c r="BA193" s="135">
        <f t="shared" si="119"/>
        <v>1</v>
      </c>
      <c r="BB193" s="134" t="e">
        <f t="shared" si="120"/>
        <v>#VALUE!</v>
      </c>
      <c r="BC193" s="134" t="e">
        <f t="shared" si="121"/>
        <v>#VALUE!</v>
      </c>
      <c r="BD193" s="133" t="e">
        <f>COUNTIFS(A1_Individu_Data_Keadaan_SDMK!A$4:A$149931,M193,A1_Individu_Data_Keadaan_SDMK!R$4:R$149285,"03. Ahli Teknologi Laboratorium Medik")</f>
        <v>#VALUE!</v>
      </c>
      <c r="BE193" s="135">
        <f t="shared" si="122"/>
        <v>1</v>
      </c>
      <c r="BF193" s="134" t="e">
        <f t="shared" si="123"/>
        <v>#VALUE!</v>
      </c>
      <c r="BG193" s="134" t="e">
        <f t="shared" si="124"/>
        <v>#VALUE!</v>
      </c>
      <c r="BH193" s="139" t="e">
        <f t="shared" si="125"/>
        <v>#VALUE!</v>
      </c>
      <c r="BI193" s="139" t="e">
        <f t="shared" si="126"/>
        <v>#VALUE!</v>
      </c>
    </row>
    <row r="194" spans="13:61" ht="15">
      <c r="M194" s="130" t="s">
        <v>12790</v>
      </c>
      <c r="N194" s="131" t="s">
        <v>12791</v>
      </c>
      <c r="O194" s="128" t="s">
        <v>267</v>
      </c>
      <c r="P194" s="132" t="s">
        <v>9301</v>
      </c>
      <c r="Q194" s="347" t="s">
        <v>12201</v>
      </c>
      <c r="R194" s="128">
        <v>33</v>
      </c>
      <c r="S194" s="129">
        <v>3306</v>
      </c>
      <c r="T194" s="348" t="str">
        <f>IF(R194&lt;&gt;"",VLOOKUP(R194,'01_MASTER_KODE_WILAYAH'!H$1437:I$1470,2,FALSE),"")</f>
        <v>JAWA TENGAH</v>
      </c>
      <c r="U194" s="348" t="str">
        <f>IF(S194&lt;&gt;"",VLOOKUP(S194,'01_MASTER_KODE_WILAYAH'!D$5:F$1353,3,FALSE),"")</f>
        <v>PURWOREJO</v>
      </c>
      <c r="V194" s="349" t="str">
        <f t="shared" si="96"/>
        <v>2</v>
      </c>
      <c r="W194" s="145" t="e">
        <f t="shared" si="97"/>
        <v>#VALUE!</v>
      </c>
      <c r="X194" s="133" t="e">
        <f>COUNTIFS(A1_Individu_Data_Keadaan_SDMK!A$4:A$149931,M194,A1_Individu_Data_Keadaan_SDMK!R$4:R$149285,"01. Dokter")</f>
        <v>#VALUE!</v>
      </c>
      <c r="Y194" s="122">
        <f t="shared" si="98"/>
        <v>1</v>
      </c>
      <c r="Z194" s="134" t="e">
        <f t="shared" si="99"/>
        <v>#VALUE!</v>
      </c>
      <c r="AA194" s="134" t="e">
        <f t="shared" si="100"/>
        <v>#VALUE!</v>
      </c>
      <c r="AB194" s="133" t="e">
        <f>COUNTIFS(A1_Individu_Data_Keadaan_SDMK!A$4:A$149931,M194,A1_Individu_Data_Keadaan_SDMK!R$4:R$149285,"02. Dokter Gigi")</f>
        <v>#VALUE!</v>
      </c>
      <c r="AC194" s="122">
        <f t="shared" si="101"/>
        <v>1</v>
      </c>
      <c r="AD194" s="134" t="e">
        <f t="shared" si="102"/>
        <v>#VALUE!</v>
      </c>
      <c r="AE194" s="134" t="e">
        <f t="shared" si="103"/>
        <v>#VALUE!</v>
      </c>
      <c r="AF194" s="133" t="e">
        <f>COUNTIFS(A1_Individu_Data_Keadaan_SDMK!A$4:A$149931,M194,A1_Individu_Data_Keadaan_SDMK!Q$4:Q$149285,"03. KEPERAWATAN")</f>
        <v>#VALUE!</v>
      </c>
      <c r="AG194" s="135">
        <f t="shared" si="104"/>
        <v>5</v>
      </c>
      <c r="AH194" s="134" t="e">
        <f t="shared" si="105"/>
        <v>#VALUE!</v>
      </c>
      <c r="AI194" s="134" t="e">
        <f t="shared" si="106"/>
        <v>#VALUE!</v>
      </c>
      <c r="AJ194" s="133" t="e">
        <f>COUNTIFS(A1_Individu_Data_Keadaan_SDMK!A$4:A$149931,M194,A1_Individu_Data_Keadaan_SDMK!Q$4:Q$149285,"04. KEBIDANAN")</f>
        <v>#VALUE!</v>
      </c>
      <c r="AK194" s="135">
        <f t="shared" si="107"/>
        <v>4</v>
      </c>
      <c r="AL194" s="134" t="e">
        <f t="shared" si="108"/>
        <v>#VALUE!</v>
      </c>
      <c r="AM194" s="134" t="e">
        <f t="shared" si="109"/>
        <v>#VALUE!</v>
      </c>
      <c r="AN194" s="133" t="e">
        <f>COUNTIFS(A1_Individu_Data_Keadaan_SDMK!A$4:A$149931,M194,A1_Individu_Data_Keadaan_SDMK!Q$4:Q$149285,"05. KEFARMASIAN")</f>
        <v>#VALUE!</v>
      </c>
      <c r="AO194" s="135">
        <f t="shared" si="110"/>
        <v>1</v>
      </c>
      <c r="AP194" s="134" t="e">
        <f t="shared" si="111"/>
        <v>#VALUE!</v>
      </c>
      <c r="AQ194" s="134" t="e">
        <f t="shared" si="112"/>
        <v>#VALUE!</v>
      </c>
      <c r="AR194" s="133" t="e">
        <f>COUNTIFS(A1_Individu_Data_Keadaan_SDMK!A$4:A$149931,M194,A1_Individu_Data_Keadaan_SDMK!Q$4:Q$149285,"06. KESEHATAN MASYARAKAT")</f>
        <v>#VALUE!</v>
      </c>
      <c r="AS194" s="135">
        <f t="shared" si="113"/>
        <v>1</v>
      </c>
      <c r="AT194" s="134" t="e">
        <f t="shared" si="114"/>
        <v>#VALUE!</v>
      </c>
      <c r="AU194" s="134" t="e">
        <f t="shared" si="115"/>
        <v>#VALUE!</v>
      </c>
      <c r="AV194" s="133" t="e">
        <f>COUNTIFS(A1_Individu_Data_Keadaan_SDMK!A$4:A$149931,M194,A1_Individu_Data_Keadaan_SDMK!Q$4:Q$149285,"07. KESEHATAN LINGKUNGAN")</f>
        <v>#VALUE!</v>
      </c>
      <c r="AW194" s="135">
        <f t="shared" si="116"/>
        <v>1</v>
      </c>
      <c r="AX194" s="134" t="e">
        <f t="shared" si="117"/>
        <v>#VALUE!</v>
      </c>
      <c r="AY194" s="134" t="e">
        <f t="shared" si="118"/>
        <v>#VALUE!</v>
      </c>
      <c r="AZ194" s="133" t="e">
        <f>COUNTIFS(A1_Individu_Data_Keadaan_SDMK!A$4:A$149931,M194,A1_Individu_Data_Keadaan_SDMK!Q$4:Q$149285,"08. GIZI")</f>
        <v>#VALUE!</v>
      </c>
      <c r="BA194" s="135">
        <f t="shared" si="119"/>
        <v>1</v>
      </c>
      <c r="BB194" s="134" t="e">
        <f t="shared" si="120"/>
        <v>#VALUE!</v>
      </c>
      <c r="BC194" s="134" t="e">
        <f t="shared" si="121"/>
        <v>#VALUE!</v>
      </c>
      <c r="BD194" s="133" t="e">
        <f>COUNTIFS(A1_Individu_Data_Keadaan_SDMK!A$4:A$149931,M194,A1_Individu_Data_Keadaan_SDMK!R$4:R$149285,"03. Ahli Teknologi Laboratorium Medik")</f>
        <v>#VALUE!</v>
      </c>
      <c r="BE194" s="135">
        <f t="shared" si="122"/>
        <v>1</v>
      </c>
      <c r="BF194" s="134" t="e">
        <f t="shared" si="123"/>
        <v>#VALUE!</v>
      </c>
      <c r="BG194" s="134" t="e">
        <f t="shared" si="124"/>
        <v>#VALUE!</v>
      </c>
      <c r="BH194" s="139" t="e">
        <f t="shared" si="125"/>
        <v>#VALUE!</v>
      </c>
      <c r="BI194" s="139" t="e">
        <f t="shared" si="126"/>
        <v>#VALUE!</v>
      </c>
    </row>
    <row r="195" spans="13:61" ht="15">
      <c r="M195" s="130" t="s">
        <v>12792</v>
      </c>
      <c r="N195" s="131" t="s">
        <v>12793</v>
      </c>
      <c r="O195" s="128" t="s">
        <v>267</v>
      </c>
      <c r="P195" s="132" t="s">
        <v>9302</v>
      </c>
      <c r="Q195" s="347" t="s">
        <v>12201</v>
      </c>
      <c r="R195" s="128">
        <v>33</v>
      </c>
      <c r="S195" s="129">
        <v>3306</v>
      </c>
      <c r="T195" s="348" t="str">
        <f>IF(R195&lt;&gt;"",VLOOKUP(R195,'01_MASTER_KODE_WILAYAH'!H$1437:I$1470,2,FALSE),"")</f>
        <v>JAWA TENGAH</v>
      </c>
      <c r="U195" s="348" t="str">
        <f>IF(S195&lt;&gt;"",VLOOKUP(S195,'01_MASTER_KODE_WILAYAH'!D$5:F$1353,3,FALSE),"")</f>
        <v>PURWOREJO</v>
      </c>
      <c r="V195" s="349" t="str">
        <f t="shared" si="96"/>
        <v>1</v>
      </c>
      <c r="W195" s="145" t="e">
        <f t="shared" si="97"/>
        <v>#VALUE!</v>
      </c>
      <c r="X195" s="133" t="e">
        <f>COUNTIFS(A1_Individu_Data_Keadaan_SDMK!A$4:A$149931,M195,A1_Individu_Data_Keadaan_SDMK!R$4:R$149285,"01. Dokter")</f>
        <v>#VALUE!</v>
      </c>
      <c r="Y195" s="122">
        <f t="shared" si="98"/>
        <v>2</v>
      </c>
      <c r="Z195" s="134" t="e">
        <f t="shared" si="99"/>
        <v>#VALUE!</v>
      </c>
      <c r="AA195" s="134" t="e">
        <f t="shared" si="100"/>
        <v>#VALUE!</v>
      </c>
      <c r="AB195" s="133" t="e">
        <f>COUNTIFS(A1_Individu_Data_Keadaan_SDMK!A$4:A$149931,M195,A1_Individu_Data_Keadaan_SDMK!R$4:R$149285,"02. Dokter Gigi")</f>
        <v>#VALUE!</v>
      </c>
      <c r="AC195" s="122">
        <f t="shared" si="101"/>
        <v>1</v>
      </c>
      <c r="AD195" s="134" t="e">
        <f t="shared" si="102"/>
        <v>#VALUE!</v>
      </c>
      <c r="AE195" s="134" t="e">
        <f t="shared" si="103"/>
        <v>#VALUE!</v>
      </c>
      <c r="AF195" s="133" t="e">
        <f>COUNTIFS(A1_Individu_Data_Keadaan_SDMK!A$4:A$149931,M195,A1_Individu_Data_Keadaan_SDMK!Q$4:Q$149285,"03. KEPERAWATAN")</f>
        <v>#VALUE!</v>
      </c>
      <c r="AG195" s="135">
        <f t="shared" si="104"/>
        <v>8</v>
      </c>
      <c r="AH195" s="134" t="e">
        <f t="shared" si="105"/>
        <v>#VALUE!</v>
      </c>
      <c r="AI195" s="134" t="e">
        <f t="shared" si="106"/>
        <v>#VALUE!</v>
      </c>
      <c r="AJ195" s="133" t="e">
        <f>COUNTIFS(A1_Individu_Data_Keadaan_SDMK!A$4:A$149931,M195,A1_Individu_Data_Keadaan_SDMK!Q$4:Q$149285,"04. KEBIDANAN")</f>
        <v>#VALUE!</v>
      </c>
      <c r="AK195" s="135">
        <f t="shared" si="107"/>
        <v>7</v>
      </c>
      <c r="AL195" s="134" t="e">
        <f t="shared" si="108"/>
        <v>#VALUE!</v>
      </c>
      <c r="AM195" s="134" t="e">
        <f t="shared" si="109"/>
        <v>#VALUE!</v>
      </c>
      <c r="AN195" s="133" t="e">
        <f>COUNTIFS(A1_Individu_Data_Keadaan_SDMK!A$4:A$149931,M195,A1_Individu_Data_Keadaan_SDMK!Q$4:Q$149285,"05. KEFARMASIAN")</f>
        <v>#VALUE!</v>
      </c>
      <c r="AO195" s="135">
        <f t="shared" si="110"/>
        <v>1</v>
      </c>
      <c r="AP195" s="134" t="e">
        <f t="shared" si="111"/>
        <v>#VALUE!</v>
      </c>
      <c r="AQ195" s="134" t="e">
        <f t="shared" si="112"/>
        <v>#VALUE!</v>
      </c>
      <c r="AR195" s="133" t="e">
        <f>COUNTIFS(A1_Individu_Data_Keadaan_SDMK!A$4:A$149931,M195,A1_Individu_Data_Keadaan_SDMK!Q$4:Q$149285,"06. KESEHATAN MASYARAKAT")</f>
        <v>#VALUE!</v>
      </c>
      <c r="AS195" s="135">
        <f t="shared" si="113"/>
        <v>1</v>
      </c>
      <c r="AT195" s="134" t="e">
        <f t="shared" si="114"/>
        <v>#VALUE!</v>
      </c>
      <c r="AU195" s="134" t="e">
        <f t="shared" si="115"/>
        <v>#VALUE!</v>
      </c>
      <c r="AV195" s="133" t="e">
        <f>COUNTIFS(A1_Individu_Data_Keadaan_SDMK!A$4:A$149931,M195,A1_Individu_Data_Keadaan_SDMK!Q$4:Q$149285,"07. KESEHATAN LINGKUNGAN")</f>
        <v>#VALUE!</v>
      </c>
      <c r="AW195" s="135">
        <f t="shared" si="116"/>
        <v>1</v>
      </c>
      <c r="AX195" s="134" t="e">
        <f t="shared" si="117"/>
        <v>#VALUE!</v>
      </c>
      <c r="AY195" s="134" t="e">
        <f t="shared" si="118"/>
        <v>#VALUE!</v>
      </c>
      <c r="AZ195" s="133" t="e">
        <f>COUNTIFS(A1_Individu_Data_Keadaan_SDMK!A$4:A$149931,M195,A1_Individu_Data_Keadaan_SDMK!Q$4:Q$149285,"08. GIZI")</f>
        <v>#VALUE!</v>
      </c>
      <c r="BA195" s="135">
        <f t="shared" si="119"/>
        <v>2</v>
      </c>
      <c r="BB195" s="134" t="e">
        <f t="shared" si="120"/>
        <v>#VALUE!</v>
      </c>
      <c r="BC195" s="134" t="e">
        <f t="shared" si="121"/>
        <v>#VALUE!</v>
      </c>
      <c r="BD195" s="133" t="e">
        <f>COUNTIFS(A1_Individu_Data_Keadaan_SDMK!A$4:A$149931,M195,A1_Individu_Data_Keadaan_SDMK!R$4:R$149285,"03. Ahli Teknologi Laboratorium Medik")</f>
        <v>#VALUE!</v>
      </c>
      <c r="BE195" s="135">
        <f t="shared" si="122"/>
        <v>1</v>
      </c>
      <c r="BF195" s="134" t="e">
        <f t="shared" si="123"/>
        <v>#VALUE!</v>
      </c>
      <c r="BG195" s="134" t="e">
        <f t="shared" si="124"/>
        <v>#VALUE!</v>
      </c>
      <c r="BH195" s="139" t="e">
        <f t="shared" si="125"/>
        <v>#VALUE!</v>
      </c>
      <c r="BI195" s="139" t="e">
        <f t="shared" si="126"/>
        <v>#VALUE!</v>
      </c>
    </row>
    <row r="196" spans="13:61" ht="15">
      <c r="M196" s="130" t="s">
        <v>12794</v>
      </c>
      <c r="N196" s="131" t="s">
        <v>12795</v>
      </c>
      <c r="O196" s="128" t="s">
        <v>267</v>
      </c>
      <c r="P196" s="132" t="s">
        <v>9301</v>
      </c>
      <c r="Q196" s="347" t="s">
        <v>12201</v>
      </c>
      <c r="R196" s="128">
        <v>33</v>
      </c>
      <c r="S196" s="129">
        <v>3306</v>
      </c>
      <c r="T196" s="348" t="str">
        <f>IF(R196&lt;&gt;"",VLOOKUP(R196,'01_MASTER_KODE_WILAYAH'!H$1437:I$1470,2,FALSE),"")</f>
        <v>JAWA TENGAH</v>
      </c>
      <c r="U196" s="348" t="str">
        <f>IF(S196&lt;&gt;"",VLOOKUP(S196,'01_MASTER_KODE_WILAYAH'!D$5:F$1353,3,FALSE),"")</f>
        <v>PURWOREJO</v>
      </c>
      <c r="V196" s="349" t="str">
        <f t="shared" si="96"/>
        <v>2</v>
      </c>
      <c r="W196" s="145" t="e">
        <f t="shared" si="97"/>
        <v>#VALUE!</v>
      </c>
      <c r="X196" s="133" t="e">
        <f>COUNTIFS(A1_Individu_Data_Keadaan_SDMK!A$4:A$149931,M196,A1_Individu_Data_Keadaan_SDMK!R$4:R$149285,"01. Dokter")</f>
        <v>#VALUE!</v>
      </c>
      <c r="Y196" s="122">
        <f t="shared" si="98"/>
        <v>1</v>
      </c>
      <c r="Z196" s="134" t="e">
        <f t="shared" si="99"/>
        <v>#VALUE!</v>
      </c>
      <c r="AA196" s="134" t="e">
        <f t="shared" si="100"/>
        <v>#VALUE!</v>
      </c>
      <c r="AB196" s="133" t="e">
        <f>COUNTIFS(A1_Individu_Data_Keadaan_SDMK!A$4:A$149931,M196,A1_Individu_Data_Keadaan_SDMK!R$4:R$149285,"02. Dokter Gigi")</f>
        <v>#VALUE!</v>
      </c>
      <c r="AC196" s="122">
        <f t="shared" si="101"/>
        <v>1</v>
      </c>
      <c r="AD196" s="134" t="e">
        <f t="shared" si="102"/>
        <v>#VALUE!</v>
      </c>
      <c r="AE196" s="134" t="e">
        <f t="shared" si="103"/>
        <v>#VALUE!</v>
      </c>
      <c r="AF196" s="133" t="e">
        <f>COUNTIFS(A1_Individu_Data_Keadaan_SDMK!A$4:A$149931,M196,A1_Individu_Data_Keadaan_SDMK!Q$4:Q$149285,"03. KEPERAWATAN")</f>
        <v>#VALUE!</v>
      </c>
      <c r="AG196" s="135">
        <f t="shared" si="104"/>
        <v>5</v>
      </c>
      <c r="AH196" s="134" t="e">
        <f t="shared" si="105"/>
        <v>#VALUE!</v>
      </c>
      <c r="AI196" s="134" t="e">
        <f t="shared" si="106"/>
        <v>#VALUE!</v>
      </c>
      <c r="AJ196" s="133" t="e">
        <f>COUNTIFS(A1_Individu_Data_Keadaan_SDMK!A$4:A$149931,M196,A1_Individu_Data_Keadaan_SDMK!Q$4:Q$149285,"04. KEBIDANAN")</f>
        <v>#VALUE!</v>
      </c>
      <c r="AK196" s="135">
        <f t="shared" si="107"/>
        <v>4</v>
      </c>
      <c r="AL196" s="134" t="e">
        <f t="shared" si="108"/>
        <v>#VALUE!</v>
      </c>
      <c r="AM196" s="134" t="e">
        <f t="shared" si="109"/>
        <v>#VALUE!</v>
      </c>
      <c r="AN196" s="133" t="e">
        <f>COUNTIFS(A1_Individu_Data_Keadaan_SDMK!A$4:A$149931,M196,A1_Individu_Data_Keadaan_SDMK!Q$4:Q$149285,"05. KEFARMASIAN")</f>
        <v>#VALUE!</v>
      </c>
      <c r="AO196" s="135">
        <f t="shared" si="110"/>
        <v>1</v>
      </c>
      <c r="AP196" s="134" t="e">
        <f t="shared" si="111"/>
        <v>#VALUE!</v>
      </c>
      <c r="AQ196" s="134" t="e">
        <f t="shared" si="112"/>
        <v>#VALUE!</v>
      </c>
      <c r="AR196" s="133" t="e">
        <f>COUNTIFS(A1_Individu_Data_Keadaan_SDMK!A$4:A$149931,M196,A1_Individu_Data_Keadaan_SDMK!Q$4:Q$149285,"06. KESEHATAN MASYARAKAT")</f>
        <v>#VALUE!</v>
      </c>
      <c r="AS196" s="135">
        <f t="shared" si="113"/>
        <v>1</v>
      </c>
      <c r="AT196" s="134" t="e">
        <f t="shared" si="114"/>
        <v>#VALUE!</v>
      </c>
      <c r="AU196" s="134" t="e">
        <f t="shared" si="115"/>
        <v>#VALUE!</v>
      </c>
      <c r="AV196" s="133" t="e">
        <f>COUNTIFS(A1_Individu_Data_Keadaan_SDMK!A$4:A$149931,M196,A1_Individu_Data_Keadaan_SDMK!Q$4:Q$149285,"07. KESEHATAN LINGKUNGAN")</f>
        <v>#VALUE!</v>
      </c>
      <c r="AW196" s="135">
        <f t="shared" si="116"/>
        <v>1</v>
      </c>
      <c r="AX196" s="134" t="e">
        <f t="shared" si="117"/>
        <v>#VALUE!</v>
      </c>
      <c r="AY196" s="134" t="e">
        <f t="shared" si="118"/>
        <v>#VALUE!</v>
      </c>
      <c r="AZ196" s="133" t="e">
        <f>COUNTIFS(A1_Individu_Data_Keadaan_SDMK!A$4:A$149931,M196,A1_Individu_Data_Keadaan_SDMK!Q$4:Q$149285,"08. GIZI")</f>
        <v>#VALUE!</v>
      </c>
      <c r="BA196" s="135">
        <f t="shared" si="119"/>
        <v>1</v>
      </c>
      <c r="BB196" s="134" t="e">
        <f t="shared" si="120"/>
        <v>#VALUE!</v>
      </c>
      <c r="BC196" s="134" t="e">
        <f t="shared" si="121"/>
        <v>#VALUE!</v>
      </c>
      <c r="BD196" s="133" t="e">
        <f>COUNTIFS(A1_Individu_Data_Keadaan_SDMK!A$4:A$149931,M196,A1_Individu_Data_Keadaan_SDMK!R$4:R$149285,"03. Ahli Teknologi Laboratorium Medik")</f>
        <v>#VALUE!</v>
      </c>
      <c r="BE196" s="135">
        <f t="shared" si="122"/>
        <v>1</v>
      </c>
      <c r="BF196" s="134" t="e">
        <f t="shared" si="123"/>
        <v>#VALUE!</v>
      </c>
      <c r="BG196" s="134" t="e">
        <f t="shared" si="124"/>
        <v>#VALUE!</v>
      </c>
      <c r="BH196" s="139" t="e">
        <f t="shared" si="125"/>
        <v>#VALUE!</v>
      </c>
      <c r="BI196" s="139" t="e">
        <f t="shared" si="126"/>
        <v>#VALUE!</v>
      </c>
    </row>
    <row r="197" spans="13:61" ht="15">
      <c r="M197" s="130" t="s">
        <v>12796</v>
      </c>
      <c r="N197" s="131" t="s">
        <v>12797</v>
      </c>
      <c r="O197" s="128" t="s">
        <v>267</v>
      </c>
      <c r="P197" s="132" t="s">
        <v>9301</v>
      </c>
      <c r="Q197" s="347" t="s">
        <v>12201</v>
      </c>
      <c r="R197" s="128">
        <v>33</v>
      </c>
      <c r="S197" s="129">
        <v>3306</v>
      </c>
      <c r="T197" s="348" t="str">
        <f>IF(R197&lt;&gt;"",VLOOKUP(R197,'01_MASTER_KODE_WILAYAH'!H$1437:I$1470,2,FALSE),"")</f>
        <v>JAWA TENGAH</v>
      </c>
      <c r="U197" s="348" t="str">
        <f>IF(S197&lt;&gt;"",VLOOKUP(S197,'01_MASTER_KODE_WILAYAH'!D$5:F$1353,3,FALSE),"")</f>
        <v>PURWOREJO</v>
      </c>
      <c r="V197" s="349" t="str">
        <f t="shared" si="96"/>
        <v>2</v>
      </c>
      <c r="W197" s="145" t="e">
        <f t="shared" si="97"/>
        <v>#VALUE!</v>
      </c>
      <c r="X197" s="133" t="e">
        <f>COUNTIFS(A1_Individu_Data_Keadaan_SDMK!A$4:A$149931,M197,A1_Individu_Data_Keadaan_SDMK!R$4:R$149285,"01. Dokter")</f>
        <v>#VALUE!</v>
      </c>
      <c r="Y197" s="122">
        <f t="shared" si="98"/>
        <v>1</v>
      </c>
      <c r="Z197" s="134" t="e">
        <f t="shared" si="99"/>
        <v>#VALUE!</v>
      </c>
      <c r="AA197" s="134" t="e">
        <f t="shared" si="100"/>
        <v>#VALUE!</v>
      </c>
      <c r="AB197" s="133" t="e">
        <f>COUNTIFS(A1_Individu_Data_Keadaan_SDMK!A$4:A$149931,M197,A1_Individu_Data_Keadaan_SDMK!R$4:R$149285,"02. Dokter Gigi")</f>
        <v>#VALUE!</v>
      </c>
      <c r="AC197" s="122">
        <f t="shared" si="101"/>
        <v>1</v>
      </c>
      <c r="AD197" s="134" t="e">
        <f t="shared" si="102"/>
        <v>#VALUE!</v>
      </c>
      <c r="AE197" s="134" t="e">
        <f t="shared" si="103"/>
        <v>#VALUE!</v>
      </c>
      <c r="AF197" s="133" t="e">
        <f>COUNTIFS(A1_Individu_Data_Keadaan_SDMK!A$4:A$149931,M197,A1_Individu_Data_Keadaan_SDMK!Q$4:Q$149285,"03. KEPERAWATAN")</f>
        <v>#VALUE!</v>
      </c>
      <c r="AG197" s="135">
        <f t="shared" si="104"/>
        <v>5</v>
      </c>
      <c r="AH197" s="134" t="e">
        <f t="shared" si="105"/>
        <v>#VALUE!</v>
      </c>
      <c r="AI197" s="134" t="e">
        <f t="shared" si="106"/>
        <v>#VALUE!</v>
      </c>
      <c r="AJ197" s="133" t="e">
        <f>COUNTIFS(A1_Individu_Data_Keadaan_SDMK!A$4:A$149931,M197,A1_Individu_Data_Keadaan_SDMK!Q$4:Q$149285,"04. KEBIDANAN")</f>
        <v>#VALUE!</v>
      </c>
      <c r="AK197" s="135">
        <f t="shared" si="107"/>
        <v>4</v>
      </c>
      <c r="AL197" s="134" t="e">
        <f t="shared" si="108"/>
        <v>#VALUE!</v>
      </c>
      <c r="AM197" s="134" t="e">
        <f t="shared" si="109"/>
        <v>#VALUE!</v>
      </c>
      <c r="AN197" s="133" t="e">
        <f>COUNTIFS(A1_Individu_Data_Keadaan_SDMK!A$4:A$149931,M197,A1_Individu_Data_Keadaan_SDMK!Q$4:Q$149285,"05. KEFARMASIAN")</f>
        <v>#VALUE!</v>
      </c>
      <c r="AO197" s="135">
        <f t="shared" si="110"/>
        <v>1</v>
      </c>
      <c r="AP197" s="134" t="e">
        <f t="shared" si="111"/>
        <v>#VALUE!</v>
      </c>
      <c r="AQ197" s="134" t="e">
        <f t="shared" si="112"/>
        <v>#VALUE!</v>
      </c>
      <c r="AR197" s="133" t="e">
        <f>COUNTIFS(A1_Individu_Data_Keadaan_SDMK!A$4:A$149931,M197,A1_Individu_Data_Keadaan_SDMK!Q$4:Q$149285,"06. KESEHATAN MASYARAKAT")</f>
        <v>#VALUE!</v>
      </c>
      <c r="AS197" s="135">
        <f t="shared" si="113"/>
        <v>1</v>
      </c>
      <c r="AT197" s="134" t="e">
        <f t="shared" si="114"/>
        <v>#VALUE!</v>
      </c>
      <c r="AU197" s="134" t="e">
        <f t="shared" si="115"/>
        <v>#VALUE!</v>
      </c>
      <c r="AV197" s="133" t="e">
        <f>COUNTIFS(A1_Individu_Data_Keadaan_SDMK!A$4:A$149931,M197,A1_Individu_Data_Keadaan_SDMK!Q$4:Q$149285,"07. KESEHATAN LINGKUNGAN")</f>
        <v>#VALUE!</v>
      </c>
      <c r="AW197" s="135">
        <f t="shared" si="116"/>
        <v>1</v>
      </c>
      <c r="AX197" s="134" t="e">
        <f t="shared" si="117"/>
        <v>#VALUE!</v>
      </c>
      <c r="AY197" s="134" t="e">
        <f t="shared" si="118"/>
        <v>#VALUE!</v>
      </c>
      <c r="AZ197" s="133" t="e">
        <f>COUNTIFS(A1_Individu_Data_Keadaan_SDMK!A$4:A$149931,M197,A1_Individu_Data_Keadaan_SDMK!Q$4:Q$149285,"08. GIZI")</f>
        <v>#VALUE!</v>
      </c>
      <c r="BA197" s="135">
        <f t="shared" si="119"/>
        <v>1</v>
      </c>
      <c r="BB197" s="134" t="e">
        <f t="shared" si="120"/>
        <v>#VALUE!</v>
      </c>
      <c r="BC197" s="134" t="e">
        <f t="shared" si="121"/>
        <v>#VALUE!</v>
      </c>
      <c r="BD197" s="133" t="e">
        <f>COUNTIFS(A1_Individu_Data_Keadaan_SDMK!A$4:A$149931,M197,A1_Individu_Data_Keadaan_SDMK!R$4:R$149285,"03. Ahli Teknologi Laboratorium Medik")</f>
        <v>#VALUE!</v>
      </c>
      <c r="BE197" s="135">
        <f t="shared" si="122"/>
        <v>1</v>
      </c>
      <c r="BF197" s="134" t="e">
        <f t="shared" si="123"/>
        <v>#VALUE!</v>
      </c>
      <c r="BG197" s="134" t="e">
        <f t="shared" si="124"/>
        <v>#VALUE!</v>
      </c>
      <c r="BH197" s="139" t="e">
        <f t="shared" si="125"/>
        <v>#VALUE!</v>
      </c>
      <c r="BI197" s="139" t="e">
        <f t="shared" si="126"/>
        <v>#VALUE!</v>
      </c>
    </row>
    <row r="198" spans="13:61" ht="15">
      <c r="M198" s="130" t="s">
        <v>12798</v>
      </c>
      <c r="N198" s="131" t="s">
        <v>12799</v>
      </c>
      <c r="O198" s="128" t="s">
        <v>267</v>
      </c>
      <c r="P198" s="132" t="s">
        <v>9301</v>
      </c>
      <c r="Q198" s="347" t="s">
        <v>12201</v>
      </c>
      <c r="R198" s="128">
        <v>33</v>
      </c>
      <c r="S198" s="129">
        <v>3306</v>
      </c>
      <c r="T198" s="348" t="str">
        <f>IF(R198&lt;&gt;"",VLOOKUP(R198,'01_MASTER_KODE_WILAYAH'!H$1437:I$1470,2,FALSE),"")</f>
        <v>JAWA TENGAH</v>
      </c>
      <c r="U198" s="348" t="str">
        <f>IF(S198&lt;&gt;"",VLOOKUP(S198,'01_MASTER_KODE_WILAYAH'!D$5:F$1353,3,FALSE),"")</f>
        <v>PURWOREJO</v>
      </c>
      <c r="V198" s="349" t="str">
        <f t="shared" si="96"/>
        <v>2</v>
      </c>
      <c r="W198" s="145" t="e">
        <f t="shared" si="97"/>
        <v>#VALUE!</v>
      </c>
      <c r="X198" s="133" t="e">
        <f>COUNTIFS(A1_Individu_Data_Keadaan_SDMK!A$4:A$149931,M198,A1_Individu_Data_Keadaan_SDMK!R$4:R$149285,"01. Dokter")</f>
        <v>#VALUE!</v>
      </c>
      <c r="Y198" s="122">
        <f t="shared" si="98"/>
        <v>1</v>
      </c>
      <c r="Z198" s="134" t="e">
        <f t="shared" si="99"/>
        <v>#VALUE!</v>
      </c>
      <c r="AA198" s="134" t="e">
        <f t="shared" si="100"/>
        <v>#VALUE!</v>
      </c>
      <c r="AB198" s="133" t="e">
        <f>COUNTIFS(A1_Individu_Data_Keadaan_SDMK!A$4:A$149931,M198,A1_Individu_Data_Keadaan_SDMK!R$4:R$149285,"02. Dokter Gigi")</f>
        <v>#VALUE!</v>
      </c>
      <c r="AC198" s="122">
        <f t="shared" si="101"/>
        <v>1</v>
      </c>
      <c r="AD198" s="134" t="e">
        <f t="shared" si="102"/>
        <v>#VALUE!</v>
      </c>
      <c r="AE198" s="134" t="e">
        <f t="shared" si="103"/>
        <v>#VALUE!</v>
      </c>
      <c r="AF198" s="133" t="e">
        <f>COUNTIFS(A1_Individu_Data_Keadaan_SDMK!A$4:A$149931,M198,A1_Individu_Data_Keadaan_SDMK!Q$4:Q$149285,"03. KEPERAWATAN")</f>
        <v>#VALUE!</v>
      </c>
      <c r="AG198" s="135">
        <f t="shared" si="104"/>
        <v>5</v>
      </c>
      <c r="AH198" s="134" t="e">
        <f t="shared" si="105"/>
        <v>#VALUE!</v>
      </c>
      <c r="AI198" s="134" t="e">
        <f t="shared" si="106"/>
        <v>#VALUE!</v>
      </c>
      <c r="AJ198" s="133" t="e">
        <f>COUNTIFS(A1_Individu_Data_Keadaan_SDMK!A$4:A$149931,M198,A1_Individu_Data_Keadaan_SDMK!Q$4:Q$149285,"04. KEBIDANAN")</f>
        <v>#VALUE!</v>
      </c>
      <c r="AK198" s="135">
        <f t="shared" si="107"/>
        <v>4</v>
      </c>
      <c r="AL198" s="134" t="e">
        <f t="shared" si="108"/>
        <v>#VALUE!</v>
      </c>
      <c r="AM198" s="134" t="e">
        <f t="shared" si="109"/>
        <v>#VALUE!</v>
      </c>
      <c r="AN198" s="133" t="e">
        <f>COUNTIFS(A1_Individu_Data_Keadaan_SDMK!A$4:A$149931,M198,A1_Individu_Data_Keadaan_SDMK!Q$4:Q$149285,"05. KEFARMASIAN")</f>
        <v>#VALUE!</v>
      </c>
      <c r="AO198" s="135">
        <f t="shared" si="110"/>
        <v>1</v>
      </c>
      <c r="AP198" s="134" t="e">
        <f t="shared" si="111"/>
        <v>#VALUE!</v>
      </c>
      <c r="AQ198" s="134" t="e">
        <f t="shared" si="112"/>
        <v>#VALUE!</v>
      </c>
      <c r="AR198" s="133" t="e">
        <f>COUNTIFS(A1_Individu_Data_Keadaan_SDMK!A$4:A$149931,M198,A1_Individu_Data_Keadaan_SDMK!Q$4:Q$149285,"06. KESEHATAN MASYARAKAT")</f>
        <v>#VALUE!</v>
      </c>
      <c r="AS198" s="135">
        <f t="shared" si="113"/>
        <v>1</v>
      </c>
      <c r="AT198" s="134" t="e">
        <f t="shared" si="114"/>
        <v>#VALUE!</v>
      </c>
      <c r="AU198" s="134" t="e">
        <f t="shared" si="115"/>
        <v>#VALUE!</v>
      </c>
      <c r="AV198" s="133" t="e">
        <f>COUNTIFS(A1_Individu_Data_Keadaan_SDMK!A$4:A$149931,M198,A1_Individu_Data_Keadaan_SDMK!Q$4:Q$149285,"07. KESEHATAN LINGKUNGAN")</f>
        <v>#VALUE!</v>
      </c>
      <c r="AW198" s="135">
        <f t="shared" si="116"/>
        <v>1</v>
      </c>
      <c r="AX198" s="134" t="e">
        <f t="shared" si="117"/>
        <v>#VALUE!</v>
      </c>
      <c r="AY198" s="134" t="e">
        <f t="shared" si="118"/>
        <v>#VALUE!</v>
      </c>
      <c r="AZ198" s="133" t="e">
        <f>COUNTIFS(A1_Individu_Data_Keadaan_SDMK!A$4:A$149931,M198,A1_Individu_Data_Keadaan_SDMK!Q$4:Q$149285,"08. GIZI")</f>
        <v>#VALUE!</v>
      </c>
      <c r="BA198" s="135">
        <f t="shared" si="119"/>
        <v>1</v>
      </c>
      <c r="BB198" s="134" t="e">
        <f t="shared" si="120"/>
        <v>#VALUE!</v>
      </c>
      <c r="BC198" s="134" t="e">
        <f t="shared" si="121"/>
        <v>#VALUE!</v>
      </c>
      <c r="BD198" s="133" t="e">
        <f>COUNTIFS(A1_Individu_Data_Keadaan_SDMK!A$4:A$149931,M198,A1_Individu_Data_Keadaan_SDMK!R$4:R$149285,"03. Ahli Teknologi Laboratorium Medik")</f>
        <v>#VALUE!</v>
      </c>
      <c r="BE198" s="135">
        <f t="shared" si="122"/>
        <v>1</v>
      </c>
      <c r="BF198" s="134" t="e">
        <f t="shared" si="123"/>
        <v>#VALUE!</v>
      </c>
      <c r="BG198" s="134" t="e">
        <f t="shared" si="124"/>
        <v>#VALUE!</v>
      </c>
      <c r="BH198" s="139" t="e">
        <f t="shared" si="125"/>
        <v>#VALUE!</v>
      </c>
      <c r="BI198" s="139" t="e">
        <f t="shared" si="126"/>
        <v>#VALUE!</v>
      </c>
    </row>
    <row r="199" spans="13:61" ht="15">
      <c r="M199" s="130" t="s">
        <v>12800</v>
      </c>
      <c r="N199" s="131" t="s">
        <v>12801</v>
      </c>
      <c r="O199" s="128" t="s">
        <v>267</v>
      </c>
      <c r="P199" s="132" t="s">
        <v>9302</v>
      </c>
      <c r="Q199" s="347" t="s">
        <v>12201</v>
      </c>
      <c r="R199" s="128">
        <v>33</v>
      </c>
      <c r="S199" s="129">
        <v>3306</v>
      </c>
      <c r="T199" s="348" t="str">
        <f>IF(R199&lt;&gt;"",VLOOKUP(R199,'01_MASTER_KODE_WILAYAH'!H$1437:I$1470,2,FALSE),"")</f>
        <v>JAWA TENGAH</v>
      </c>
      <c r="U199" s="348" t="str">
        <f>IF(S199&lt;&gt;"",VLOOKUP(S199,'01_MASTER_KODE_WILAYAH'!D$5:F$1353,3,FALSE),"")</f>
        <v>PURWOREJO</v>
      </c>
      <c r="V199" s="349" t="str">
        <f t="shared" si="96"/>
        <v>1</v>
      </c>
      <c r="W199" s="145" t="e">
        <f t="shared" si="97"/>
        <v>#VALUE!</v>
      </c>
      <c r="X199" s="133" t="e">
        <f>COUNTIFS(A1_Individu_Data_Keadaan_SDMK!A$4:A$149931,M199,A1_Individu_Data_Keadaan_SDMK!R$4:R$149285,"01. Dokter")</f>
        <v>#VALUE!</v>
      </c>
      <c r="Y199" s="122">
        <f t="shared" si="98"/>
        <v>2</v>
      </c>
      <c r="Z199" s="134" t="e">
        <f t="shared" si="99"/>
        <v>#VALUE!</v>
      </c>
      <c r="AA199" s="134" t="e">
        <f t="shared" si="100"/>
        <v>#VALUE!</v>
      </c>
      <c r="AB199" s="133" t="e">
        <f>COUNTIFS(A1_Individu_Data_Keadaan_SDMK!A$4:A$149931,M199,A1_Individu_Data_Keadaan_SDMK!R$4:R$149285,"02. Dokter Gigi")</f>
        <v>#VALUE!</v>
      </c>
      <c r="AC199" s="122">
        <f t="shared" si="101"/>
        <v>1</v>
      </c>
      <c r="AD199" s="134" t="e">
        <f t="shared" si="102"/>
        <v>#VALUE!</v>
      </c>
      <c r="AE199" s="134" t="e">
        <f t="shared" si="103"/>
        <v>#VALUE!</v>
      </c>
      <c r="AF199" s="133" t="e">
        <f>COUNTIFS(A1_Individu_Data_Keadaan_SDMK!A$4:A$149931,M199,A1_Individu_Data_Keadaan_SDMK!Q$4:Q$149285,"03. KEPERAWATAN")</f>
        <v>#VALUE!</v>
      </c>
      <c r="AG199" s="135">
        <f t="shared" si="104"/>
        <v>8</v>
      </c>
      <c r="AH199" s="134" t="e">
        <f t="shared" si="105"/>
        <v>#VALUE!</v>
      </c>
      <c r="AI199" s="134" t="e">
        <f t="shared" si="106"/>
        <v>#VALUE!</v>
      </c>
      <c r="AJ199" s="133" t="e">
        <f>COUNTIFS(A1_Individu_Data_Keadaan_SDMK!A$4:A$149931,M199,A1_Individu_Data_Keadaan_SDMK!Q$4:Q$149285,"04. KEBIDANAN")</f>
        <v>#VALUE!</v>
      </c>
      <c r="AK199" s="135">
        <f t="shared" si="107"/>
        <v>7</v>
      </c>
      <c r="AL199" s="134" t="e">
        <f t="shared" si="108"/>
        <v>#VALUE!</v>
      </c>
      <c r="AM199" s="134" t="e">
        <f t="shared" si="109"/>
        <v>#VALUE!</v>
      </c>
      <c r="AN199" s="133" t="e">
        <f>COUNTIFS(A1_Individu_Data_Keadaan_SDMK!A$4:A$149931,M199,A1_Individu_Data_Keadaan_SDMK!Q$4:Q$149285,"05. KEFARMASIAN")</f>
        <v>#VALUE!</v>
      </c>
      <c r="AO199" s="135">
        <f t="shared" si="110"/>
        <v>1</v>
      </c>
      <c r="AP199" s="134" t="e">
        <f t="shared" si="111"/>
        <v>#VALUE!</v>
      </c>
      <c r="AQ199" s="134" t="e">
        <f t="shared" si="112"/>
        <v>#VALUE!</v>
      </c>
      <c r="AR199" s="133" t="e">
        <f>COUNTIFS(A1_Individu_Data_Keadaan_SDMK!A$4:A$149931,M199,A1_Individu_Data_Keadaan_SDMK!Q$4:Q$149285,"06. KESEHATAN MASYARAKAT")</f>
        <v>#VALUE!</v>
      </c>
      <c r="AS199" s="135">
        <f t="shared" si="113"/>
        <v>1</v>
      </c>
      <c r="AT199" s="134" t="e">
        <f t="shared" si="114"/>
        <v>#VALUE!</v>
      </c>
      <c r="AU199" s="134" t="e">
        <f t="shared" si="115"/>
        <v>#VALUE!</v>
      </c>
      <c r="AV199" s="133" t="e">
        <f>COUNTIFS(A1_Individu_Data_Keadaan_SDMK!A$4:A$149931,M199,A1_Individu_Data_Keadaan_SDMK!Q$4:Q$149285,"07. KESEHATAN LINGKUNGAN")</f>
        <v>#VALUE!</v>
      </c>
      <c r="AW199" s="135">
        <f t="shared" si="116"/>
        <v>1</v>
      </c>
      <c r="AX199" s="134" t="e">
        <f t="shared" si="117"/>
        <v>#VALUE!</v>
      </c>
      <c r="AY199" s="134" t="e">
        <f t="shared" si="118"/>
        <v>#VALUE!</v>
      </c>
      <c r="AZ199" s="133" t="e">
        <f>COUNTIFS(A1_Individu_Data_Keadaan_SDMK!A$4:A$149931,M199,A1_Individu_Data_Keadaan_SDMK!Q$4:Q$149285,"08. GIZI")</f>
        <v>#VALUE!</v>
      </c>
      <c r="BA199" s="135">
        <f t="shared" si="119"/>
        <v>2</v>
      </c>
      <c r="BB199" s="134" t="e">
        <f t="shared" si="120"/>
        <v>#VALUE!</v>
      </c>
      <c r="BC199" s="134" t="e">
        <f t="shared" si="121"/>
        <v>#VALUE!</v>
      </c>
      <c r="BD199" s="133" t="e">
        <f>COUNTIFS(A1_Individu_Data_Keadaan_SDMK!A$4:A$149931,M199,A1_Individu_Data_Keadaan_SDMK!R$4:R$149285,"03. Ahli Teknologi Laboratorium Medik")</f>
        <v>#VALUE!</v>
      </c>
      <c r="BE199" s="135">
        <f t="shared" si="122"/>
        <v>1</v>
      </c>
      <c r="BF199" s="134" t="e">
        <f t="shared" si="123"/>
        <v>#VALUE!</v>
      </c>
      <c r="BG199" s="134" t="e">
        <f t="shared" si="124"/>
        <v>#VALUE!</v>
      </c>
      <c r="BH199" s="139" t="e">
        <f t="shared" si="125"/>
        <v>#VALUE!</v>
      </c>
      <c r="BI199" s="139" t="e">
        <f t="shared" si="126"/>
        <v>#VALUE!</v>
      </c>
    </row>
    <row r="200" spans="13:61" ht="15">
      <c r="M200" s="130" t="s">
        <v>12802</v>
      </c>
      <c r="N200" s="131" t="s">
        <v>12803</v>
      </c>
      <c r="O200" s="128" t="s">
        <v>267</v>
      </c>
      <c r="P200" s="132" t="s">
        <v>9301</v>
      </c>
      <c r="Q200" s="347" t="s">
        <v>12201</v>
      </c>
      <c r="R200" s="128">
        <v>33</v>
      </c>
      <c r="S200" s="129">
        <v>3306</v>
      </c>
      <c r="T200" s="348" t="str">
        <f>IF(R200&lt;&gt;"",VLOOKUP(R200,'01_MASTER_KODE_WILAYAH'!H$1437:I$1470,2,FALSE),"")</f>
        <v>JAWA TENGAH</v>
      </c>
      <c r="U200" s="348" t="str">
        <f>IF(S200&lt;&gt;"",VLOOKUP(S200,'01_MASTER_KODE_WILAYAH'!D$5:F$1353,3,FALSE),"")</f>
        <v>PURWOREJO</v>
      </c>
      <c r="V200" s="349" t="str">
        <f t="shared" si="96"/>
        <v>2</v>
      </c>
      <c r="W200" s="145" t="e">
        <f t="shared" si="97"/>
        <v>#VALUE!</v>
      </c>
      <c r="X200" s="133" t="e">
        <f>COUNTIFS(A1_Individu_Data_Keadaan_SDMK!A$4:A$149931,M200,A1_Individu_Data_Keadaan_SDMK!R$4:R$149285,"01. Dokter")</f>
        <v>#VALUE!</v>
      </c>
      <c r="Y200" s="122">
        <f t="shared" si="98"/>
        <v>1</v>
      </c>
      <c r="Z200" s="134" t="e">
        <f t="shared" si="99"/>
        <v>#VALUE!</v>
      </c>
      <c r="AA200" s="134" t="e">
        <f t="shared" si="100"/>
        <v>#VALUE!</v>
      </c>
      <c r="AB200" s="133" t="e">
        <f>COUNTIFS(A1_Individu_Data_Keadaan_SDMK!A$4:A$149931,M200,A1_Individu_Data_Keadaan_SDMK!R$4:R$149285,"02. Dokter Gigi")</f>
        <v>#VALUE!</v>
      </c>
      <c r="AC200" s="122">
        <f t="shared" si="101"/>
        <v>1</v>
      </c>
      <c r="AD200" s="134" t="e">
        <f t="shared" si="102"/>
        <v>#VALUE!</v>
      </c>
      <c r="AE200" s="134" t="e">
        <f t="shared" si="103"/>
        <v>#VALUE!</v>
      </c>
      <c r="AF200" s="133" t="e">
        <f>COUNTIFS(A1_Individu_Data_Keadaan_SDMK!A$4:A$149931,M200,A1_Individu_Data_Keadaan_SDMK!Q$4:Q$149285,"03. KEPERAWATAN")</f>
        <v>#VALUE!</v>
      </c>
      <c r="AG200" s="135">
        <f t="shared" si="104"/>
        <v>5</v>
      </c>
      <c r="AH200" s="134" t="e">
        <f t="shared" si="105"/>
        <v>#VALUE!</v>
      </c>
      <c r="AI200" s="134" t="e">
        <f t="shared" si="106"/>
        <v>#VALUE!</v>
      </c>
      <c r="AJ200" s="133" t="e">
        <f>COUNTIFS(A1_Individu_Data_Keadaan_SDMK!A$4:A$149931,M200,A1_Individu_Data_Keadaan_SDMK!Q$4:Q$149285,"04. KEBIDANAN")</f>
        <v>#VALUE!</v>
      </c>
      <c r="AK200" s="135">
        <f t="shared" si="107"/>
        <v>4</v>
      </c>
      <c r="AL200" s="134" t="e">
        <f t="shared" si="108"/>
        <v>#VALUE!</v>
      </c>
      <c r="AM200" s="134" t="e">
        <f t="shared" si="109"/>
        <v>#VALUE!</v>
      </c>
      <c r="AN200" s="133" t="e">
        <f>COUNTIFS(A1_Individu_Data_Keadaan_SDMK!A$4:A$149931,M200,A1_Individu_Data_Keadaan_SDMK!Q$4:Q$149285,"05. KEFARMASIAN")</f>
        <v>#VALUE!</v>
      </c>
      <c r="AO200" s="135">
        <f t="shared" si="110"/>
        <v>1</v>
      </c>
      <c r="AP200" s="134" t="e">
        <f t="shared" si="111"/>
        <v>#VALUE!</v>
      </c>
      <c r="AQ200" s="134" t="e">
        <f t="shared" si="112"/>
        <v>#VALUE!</v>
      </c>
      <c r="AR200" s="133" t="e">
        <f>COUNTIFS(A1_Individu_Data_Keadaan_SDMK!A$4:A$149931,M200,A1_Individu_Data_Keadaan_SDMK!Q$4:Q$149285,"06. KESEHATAN MASYARAKAT")</f>
        <v>#VALUE!</v>
      </c>
      <c r="AS200" s="135">
        <f t="shared" si="113"/>
        <v>1</v>
      </c>
      <c r="AT200" s="134" t="e">
        <f t="shared" si="114"/>
        <v>#VALUE!</v>
      </c>
      <c r="AU200" s="134" t="e">
        <f t="shared" si="115"/>
        <v>#VALUE!</v>
      </c>
      <c r="AV200" s="133" t="e">
        <f>COUNTIFS(A1_Individu_Data_Keadaan_SDMK!A$4:A$149931,M200,A1_Individu_Data_Keadaan_SDMK!Q$4:Q$149285,"07. KESEHATAN LINGKUNGAN")</f>
        <v>#VALUE!</v>
      </c>
      <c r="AW200" s="135">
        <f t="shared" si="116"/>
        <v>1</v>
      </c>
      <c r="AX200" s="134" t="e">
        <f t="shared" si="117"/>
        <v>#VALUE!</v>
      </c>
      <c r="AY200" s="134" t="e">
        <f t="shared" si="118"/>
        <v>#VALUE!</v>
      </c>
      <c r="AZ200" s="133" t="e">
        <f>COUNTIFS(A1_Individu_Data_Keadaan_SDMK!A$4:A$149931,M200,A1_Individu_Data_Keadaan_SDMK!Q$4:Q$149285,"08. GIZI")</f>
        <v>#VALUE!</v>
      </c>
      <c r="BA200" s="135">
        <f t="shared" si="119"/>
        <v>1</v>
      </c>
      <c r="BB200" s="134" t="e">
        <f t="shared" si="120"/>
        <v>#VALUE!</v>
      </c>
      <c r="BC200" s="134" t="e">
        <f t="shared" si="121"/>
        <v>#VALUE!</v>
      </c>
      <c r="BD200" s="133" t="e">
        <f>COUNTIFS(A1_Individu_Data_Keadaan_SDMK!A$4:A$149931,M200,A1_Individu_Data_Keadaan_SDMK!R$4:R$149285,"03. Ahli Teknologi Laboratorium Medik")</f>
        <v>#VALUE!</v>
      </c>
      <c r="BE200" s="135">
        <f t="shared" si="122"/>
        <v>1</v>
      </c>
      <c r="BF200" s="134" t="e">
        <f t="shared" si="123"/>
        <v>#VALUE!</v>
      </c>
      <c r="BG200" s="134" t="e">
        <f t="shared" si="124"/>
        <v>#VALUE!</v>
      </c>
      <c r="BH200" s="139" t="e">
        <f t="shared" si="125"/>
        <v>#VALUE!</v>
      </c>
      <c r="BI200" s="139" t="e">
        <f t="shared" si="126"/>
        <v>#VALUE!</v>
      </c>
    </row>
    <row r="201" spans="13:61" ht="15">
      <c r="M201" s="130" t="s">
        <v>12804</v>
      </c>
      <c r="N201" s="131" t="s">
        <v>12805</v>
      </c>
      <c r="O201" s="128" t="s">
        <v>267</v>
      </c>
      <c r="P201" s="132" t="s">
        <v>9302</v>
      </c>
      <c r="Q201" s="347" t="s">
        <v>12201</v>
      </c>
      <c r="R201" s="128">
        <v>33</v>
      </c>
      <c r="S201" s="129">
        <v>3306</v>
      </c>
      <c r="T201" s="348" t="str">
        <f>IF(R201&lt;&gt;"",VLOOKUP(R201,'01_MASTER_KODE_WILAYAH'!H$1437:I$1470,2,FALSE),"")</f>
        <v>JAWA TENGAH</v>
      </c>
      <c r="U201" s="348" t="str">
        <f>IF(S201&lt;&gt;"",VLOOKUP(S201,'01_MASTER_KODE_WILAYAH'!D$5:F$1353,3,FALSE),"")</f>
        <v>PURWOREJO</v>
      </c>
      <c r="V201" s="349" t="str">
        <f t="shared" si="96"/>
        <v>1</v>
      </c>
      <c r="W201" s="145" t="e">
        <f t="shared" si="97"/>
        <v>#VALUE!</v>
      </c>
      <c r="X201" s="133" t="e">
        <f>COUNTIFS(A1_Individu_Data_Keadaan_SDMK!A$4:A$149931,M201,A1_Individu_Data_Keadaan_SDMK!R$4:R$149285,"01. Dokter")</f>
        <v>#VALUE!</v>
      </c>
      <c r="Y201" s="122">
        <f t="shared" si="98"/>
        <v>2</v>
      </c>
      <c r="Z201" s="134" t="e">
        <f t="shared" si="99"/>
        <v>#VALUE!</v>
      </c>
      <c r="AA201" s="134" t="e">
        <f t="shared" si="100"/>
        <v>#VALUE!</v>
      </c>
      <c r="AB201" s="133" t="e">
        <f>COUNTIFS(A1_Individu_Data_Keadaan_SDMK!A$4:A$149931,M201,A1_Individu_Data_Keadaan_SDMK!R$4:R$149285,"02. Dokter Gigi")</f>
        <v>#VALUE!</v>
      </c>
      <c r="AC201" s="122">
        <f t="shared" si="101"/>
        <v>1</v>
      </c>
      <c r="AD201" s="134" t="e">
        <f t="shared" si="102"/>
        <v>#VALUE!</v>
      </c>
      <c r="AE201" s="134" t="e">
        <f t="shared" si="103"/>
        <v>#VALUE!</v>
      </c>
      <c r="AF201" s="133" t="e">
        <f>COUNTIFS(A1_Individu_Data_Keadaan_SDMK!A$4:A$149931,M201,A1_Individu_Data_Keadaan_SDMK!Q$4:Q$149285,"03. KEPERAWATAN")</f>
        <v>#VALUE!</v>
      </c>
      <c r="AG201" s="135">
        <f t="shared" si="104"/>
        <v>8</v>
      </c>
      <c r="AH201" s="134" t="e">
        <f t="shared" si="105"/>
        <v>#VALUE!</v>
      </c>
      <c r="AI201" s="134" t="e">
        <f t="shared" si="106"/>
        <v>#VALUE!</v>
      </c>
      <c r="AJ201" s="133" t="e">
        <f>COUNTIFS(A1_Individu_Data_Keadaan_SDMK!A$4:A$149931,M201,A1_Individu_Data_Keadaan_SDMK!Q$4:Q$149285,"04. KEBIDANAN")</f>
        <v>#VALUE!</v>
      </c>
      <c r="AK201" s="135">
        <f t="shared" si="107"/>
        <v>7</v>
      </c>
      <c r="AL201" s="134" t="e">
        <f t="shared" si="108"/>
        <v>#VALUE!</v>
      </c>
      <c r="AM201" s="134" t="e">
        <f t="shared" si="109"/>
        <v>#VALUE!</v>
      </c>
      <c r="AN201" s="133" t="e">
        <f>COUNTIFS(A1_Individu_Data_Keadaan_SDMK!A$4:A$149931,M201,A1_Individu_Data_Keadaan_SDMK!Q$4:Q$149285,"05. KEFARMASIAN")</f>
        <v>#VALUE!</v>
      </c>
      <c r="AO201" s="135">
        <f t="shared" si="110"/>
        <v>1</v>
      </c>
      <c r="AP201" s="134" t="e">
        <f t="shared" si="111"/>
        <v>#VALUE!</v>
      </c>
      <c r="AQ201" s="134" t="e">
        <f t="shared" si="112"/>
        <v>#VALUE!</v>
      </c>
      <c r="AR201" s="133" t="e">
        <f>COUNTIFS(A1_Individu_Data_Keadaan_SDMK!A$4:A$149931,M201,A1_Individu_Data_Keadaan_SDMK!Q$4:Q$149285,"06. KESEHATAN MASYARAKAT")</f>
        <v>#VALUE!</v>
      </c>
      <c r="AS201" s="135">
        <f t="shared" si="113"/>
        <v>1</v>
      </c>
      <c r="AT201" s="134" t="e">
        <f t="shared" si="114"/>
        <v>#VALUE!</v>
      </c>
      <c r="AU201" s="134" t="e">
        <f t="shared" si="115"/>
        <v>#VALUE!</v>
      </c>
      <c r="AV201" s="133" t="e">
        <f>COUNTIFS(A1_Individu_Data_Keadaan_SDMK!A$4:A$149931,M201,A1_Individu_Data_Keadaan_SDMK!Q$4:Q$149285,"07. KESEHATAN LINGKUNGAN")</f>
        <v>#VALUE!</v>
      </c>
      <c r="AW201" s="135">
        <f t="shared" si="116"/>
        <v>1</v>
      </c>
      <c r="AX201" s="134" t="e">
        <f t="shared" si="117"/>
        <v>#VALUE!</v>
      </c>
      <c r="AY201" s="134" t="e">
        <f t="shared" si="118"/>
        <v>#VALUE!</v>
      </c>
      <c r="AZ201" s="133" t="e">
        <f>COUNTIFS(A1_Individu_Data_Keadaan_SDMK!A$4:A$149931,M201,A1_Individu_Data_Keadaan_SDMK!Q$4:Q$149285,"08. GIZI")</f>
        <v>#VALUE!</v>
      </c>
      <c r="BA201" s="135">
        <f t="shared" si="119"/>
        <v>2</v>
      </c>
      <c r="BB201" s="134" t="e">
        <f t="shared" si="120"/>
        <v>#VALUE!</v>
      </c>
      <c r="BC201" s="134" t="e">
        <f t="shared" si="121"/>
        <v>#VALUE!</v>
      </c>
      <c r="BD201" s="133" t="e">
        <f>COUNTIFS(A1_Individu_Data_Keadaan_SDMK!A$4:A$149931,M201,A1_Individu_Data_Keadaan_SDMK!R$4:R$149285,"03. Ahli Teknologi Laboratorium Medik")</f>
        <v>#VALUE!</v>
      </c>
      <c r="BE201" s="135">
        <f t="shared" si="122"/>
        <v>1</v>
      </c>
      <c r="BF201" s="134" t="e">
        <f t="shared" si="123"/>
        <v>#VALUE!</v>
      </c>
      <c r="BG201" s="134" t="e">
        <f t="shared" si="124"/>
        <v>#VALUE!</v>
      </c>
      <c r="BH201" s="139" t="e">
        <f t="shared" si="125"/>
        <v>#VALUE!</v>
      </c>
      <c r="BI201" s="139" t="e">
        <f t="shared" si="126"/>
        <v>#VALUE!</v>
      </c>
    </row>
    <row r="202" spans="13:61" ht="15">
      <c r="M202" s="130" t="s">
        <v>12806</v>
      </c>
      <c r="N202" s="131" t="s">
        <v>12807</v>
      </c>
      <c r="O202" s="128" t="s">
        <v>267</v>
      </c>
      <c r="P202" s="132" t="s">
        <v>9302</v>
      </c>
      <c r="Q202" s="347" t="s">
        <v>12201</v>
      </c>
      <c r="R202" s="128">
        <v>33</v>
      </c>
      <c r="S202" s="129">
        <v>3306</v>
      </c>
      <c r="T202" s="348" t="str">
        <f>IF(R202&lt;&gt;"",VLOOKUP(R202,'01_MASTER_KODE_WILAYAH'!H$1437:I$1470,2,FALSE),"")</f>
        <v>JAWA TENGAH</v>
      </c>
      <c r="U202" s="348" t="str">
        <f>IF(S202&lt;&gt;"",VLOOKUP(S202,'01_MASTER_KODE_WILAYAH'!D$5:F$1353,3,FALSE),"")</f>
        <v>PURWOREJO</v>
      </c>
      <c r="V202" s="349" t="str">
        <f t="shared" si="96"/>
        <v>1</v>
      </c>
      <c r="W202" s="145" t="e">
        <f t="shared" si="97"/>
        <v>#VALUE!</v>
      </c>
      <c r="X202" s="133" t="e">
        <f>COUNTIFS(A1_Individu_Data_Keadaan_SDMK!A$4:A$149931,M202,A1_Individu_Data_Keadaan_SDMK!R$4:R$149285,"01. Dokter")</f>
        <v>#VALUE!</v>
      </c>
      <c r="Y202" s="122">
        <f t="shared" si="98"/>
        <v>2</v>
      </c>
      <c r="Z202" s="134" t="e">
        <f t="shared" si="99"/>
        <v>#VALUE!</v>
      </c>
      <c r="AA202" s="134" t="e">
        <f t="shared" si="100"/>
        <v>#VALUE!</v>
      </c>
      <c r="AB202" s="133" t="e">
        <f>COUNTIFS(A1_Individu_Data_Keadaan_SDMK!A$4:A$149931,M202,A1_Individu_Data_Keadaan_SDMK!R$4:R$149285,"02. Dokter Gigi")</f>
        <v>#VALUE!</v>
      </c>
      <c r="AC202" s="122">
        <f t="shared" si="101"/>
        <v>1</v>
      </c>
      <c r="AD202" s="134" t="e">
        <f t="shared" si="102"/>
        <v>#VALUE!</v>
      </c>
      <c r="AE202" s="134" t="e">
        <f t="shared" si="103"/>
        <v>#VALUE!</v>
      </c>
      <c r="AF202" s="133" t="e">
        <f>COUNTIFS(A1_Individu_Data_Keadaan_SDMK!A$4:A$149931,M202,A1_Individu_Data_Keadaan_SDMK!Q$4:Q$149285,"03. KEPERAWATAN")</f>
        <v>#VALUE!</v>
      </c>
      <c r="AG202" s="135">
        <f t="shared" si="104"/>
        <v>8</v>
      </c>
      <c r="AH202" s="134" t="e">
        <f t="shared" si="105"/>
        <v>#VALUE!</v>
      </c>
      <c r="AI202" s="134" t="e">
        <f t="shared" si="106"/>
        <v>#VALUE!</v>
      </c>
      <c r="AJ202" s="133" t="e">
        <f>COUNTIFS(A1_Individu_Data_Keadaan_SDMK!A$4:A$149931,M202,A1_Individu_Data_Keadaan_SDMK!Q$4:Q$149285,"04. KEBIDANAN")</f>
        <v>#VALUE!</v>
      </c>
      <c r="AK202" s="135">
        <f t="shared" si="107"/>
        <v>7</v>
      </c>
      <c r="AL202" s="134" t="e">
        <f t="shared" si="108"/>
        <v>#VALUE!</v>
      </c>
      <c r="AM202" s="134" t="e">
        <f t="shared" si="109"/>
        <v>#VALUE!</v>
      </c>
      <c r="AN202" s="133" t="e">
        <f>COUNTIFS(A1_Individu_Data_Keadaan_SDMK!A$4:A$149931,M202,A1_Individu_Data_Keadaan_SDMK!Q$4:Q$149285,"05. KEFARMASIAN")</f>
        <v>#VALUE!</v>
      </c>
      <c r="AO202" s="135">
        <f t="shared" si="110"/>
        <v>1</v>
      </c>
      <c r="AP202" s="134" t="e">
        <f t="shared" si="111"/>
        <v>#VALUE!</v>
      </c>
      <c r="AQ202" s="134" t="e">
        <f t="shared" si="112"/>
        <v>#VALUE!</v>
      </c>
      <c r="AR202" s="133" t="e">
        <f>COUNTIFS(A1_Individu_Data_Keadaan_SDMK!A$4:A$149931,M202,A1_Individu_Data_Keadaan_SDMK!Q$4:Q$149285,"06. KESEHATAN MASYARAKAT")</f>
        <v>#VALUE!</v>
      </c>
      <c r="AS202" s="135">
        <f t="shared" si="113"/>
        <v>1</v>
      </c>
      <c r="AT202" s="134" t="e">
        <f t="shared" si="114"/>
        <v>#VALUE!</v>
      </c>
      <c r="AU202" s="134" t="e">
        <f t="shared" si="115"/>
        <v>#VALUE!</v>
      </c>
      <c r="AV202" s="133" t="e">
        <f>COUNTIFS(A1_Individu_Data_Keadaan_SDMK!A$4:A$149931,M202,A1_Individu_Data_Keadaan_SDMK!Q$4:Q$149285,"07. KESEHATAN LINGKUNGAN")</f>
        <v>#VALUE!</v>
      </c>
      <c r="AW202" s="135">
        <f t="shared" si="116"/>
        <v>1</v>
      </c>
      <c r="AX202" s="134" t="e">
        <f t="shared" si="117"/>
        <v>#VALUE!</v>
      </c>
      <c r="AY202" s="134" t="e">
        <f t="shared" si="118"/>
        <v>#VALUE!</v>
      </c>
      <c r="AZ202" s="133" t="e">
        <f>COUNTIFS(A1_Individu_Data_Keadaan_SDMK!A$4:A$149931,M202,A1_Individu_Data_Keadaan_SDMK!Q$4:Q$149285,"08. GIZI")</f>
        <v>#VALUE!</v>
      </c>
      <c r="BA202" s="135">
        <f t="shared" si="119"/>
        <v>2</v>
      </c>
      <c r="BB202" s="134" t="e">
        <f t="shared" si="120"/>
        <v>#VALUE!</v>
      </c>
      <c r="BC202" s="134" t="e">
        <f t="shared" si="121"/>
        <v>#VALUE!</v>
      </c>
      <c r="BD202" s="133" t="e">
        <f>COUNTIFS(A1_Individu_Data_Keadaan_SDMK!A$4:A$149931,M202,A1_Individu_Data_Keadaan_SDMK!R$4:R$149285,"03. Ahli Teknologi Laboratorium Medik")</f>
        <v>#VALUE!</v>
      </c>
      <c r="BE202" s="135">
        <f t="shared" si="122"/>
        <v>1</v>
      </c>
      <c r="BF202" s="134" t="e">
        <f t="shared" si="123"/>
        <v>#VALUE!</v>
      </c>
      <c r="BG202" s="134" t="e">
        <f t="shared" si="124"/>
        <v>#VALUE!</v>
      </c>
      <c r="BH202" s="139" t="e">
        <f t="shared" si="125"/>
        <v>#VALUE!</v>
      </c>
      <c r="BI202" s="139" t="e">
        <f t="shared" si="126"/>
        <v>#VALUE!</v>
      </c>
    </row>
    <row r="203" spans="13:61" ht="15">
      <c r="M203" s="130" t="s">
        <v>12808</v>
      </c>
      <c r="N203" s="131" t="s">
        <v>12809</v>
      </c>
      <c r="O203" s="128" t="s">
        <v>267</v>
      </c>
      <c r="P203" s="132" t="s">
        <v>9301</v>
      </c>
      <c r="Q203" s="347" t="s">
        <v>12201</v>
      </c>
      <c r="R203" s="128">
        <v>33</v>
      </c>
      <c r="S203" s="129">
        <v>3306</v>
      </c>
      <c r="T203" s="348" t="str">
        <f>IF(R203&lt;&gt;"",VLOOKUP(R203,'01_MASTER_KODE_WILAYAH'!H$1437:I$1470,2,FALSE),"")</f>
        <v>JAWA TENGAH</v>
      </c>
      <c r="U203" s="348" t="str">
        <f>IF(S203&lt;&gt;"",VLOOKUP(S203,'01_MASTER_KODE_WILAYAH'!D$5:F$1353,3,FALSE),"")</f>
        <v>PURWOREJO</v>
      </c>
      <c r="V203" s="349" t="str">
        <f t="shared" si="96"/>
        <v>2</v>
      </c>
      <c r="W203" s="145" t="e">
        <f t="shared" si="97"/>
        <v>#VALUE!</v>
      </c>
      <c r="X203" s="133" t="e">
        <f>COUNTIFS(A1_Individu_Data_Keadaan_SDMK!A$4:A$149931,M203,A1_Individu_Data_Keadaan_SDMK!R$4:R$149285,"01. Dokter")</f>
        <v>#VALUE!</v>
      </c>
      <c r="Y203" s="122">
        <f t="shared" si="98"/>
        <v>1</v>
      </c>
      <c r="Z203" s="134" t="e">
        <f t="shared" si="99"/>
        <v>#VALUE!</v>
      </c>
      <c r="AA203" s="134" t="e">
        <f t="shared" si="100"/>
        <v>#VALUE!</v>
      </c>
      <c r="AB203" s="133" t="e">
        <f>COUNTIFS(A1_Individu_Data_Keadaan_SDMK!A$4:A$149931,M203,A1_Individu_Data_Keadaan_SDMK!R$4:R$149285,"02. Dokter Gigi")</f>
        <v>#VALUE!</v>
      </c>
      <c r="AC203" s="122">
        <f t="shared" si="101"/>
        <v>1</v>
      </c>
      <c r="AD203" s="134" t="e">
        <f t="shared" si="102"/>
        <v>#VALUE!</v>
      </c>
      <c r="AE203" s="134" t="e">
        <f t="shared" si="103"/>
        <v>#VALUE!</v>
      </c>
      <c r="AF203" s="133" t="e">
        <f>COUNTIFS(A1_Individu_Data_Keadaan_SDMK!A$4:A$149931,M203,A1_Individu_Data_Keadaan_SDMK!Q$4:Q$149285,"03. KEPERAWATAN")</f>
        <v>#VALUE!</v>
      </c>
      <c r="AG203" s="135">
        <f t="shared" si="104"/>
        <v>5</v>
      </c>
      <c r="AH203" s="134" t="e">
        <f t="shared" si="105"/>
        <v>#VALUE!</v>
      </c>
      <c r="AI203" s="134" t="e">
        <f t="shared" si="106"/>
        <v>#VALUE!</v>
      </c>
      <c r="AJ203" s="133" t="e">
        <f>COUNTIFS(A1_Individu_Data_Keadaan_SDMK!A$4:A$149931,M203,A1_Individu_Data_Keadaan_SDMK!Q$4:Q$149285,"04. KEBIDANAN")</f>
        <v>#VALUE!</v>
      </c>
      <c r="AK203" s="135">
        <f t="shared" si="107"/>
        <v>4</v>
      </c>
      <c r="AL203" s="134" t="e">
        <f t="shared" si="108"/>
        <v>#VALUE!</v>
      </c>
      <c r="AM203" s="134" t="e">
        <f t="shared" si="109"/>
        <v>#VALUE!</v>
      </c>
      <c r="AN203" s="133" t="e">
        <f>COUNTIFS(A1_Individu_Data_Keadaan_SDMK!A$4:A$149931,M203,A1_Individu_Data_Keadaan_SDMK!Q$4:Q$149285,"05. KEFARMASIAN")</f>
        <v>#VALUE!</v>
      </c>
      <c r="AO203" s="135">
        <f t="shared" si="110"/>
        <v>1</v>
      </c>
      <c r="AP203" s="134" t="e">
        <f t="shared" si="111"/>
        <v>#VALUE!</v>
      </c>
      <c r="AQ203" s="134" t="e">
        <f t="shared" si="112"/>
        <v>#VALUE!</v>
      </c>
      <c r="AR203" s="133" t="e">
        <f>COUNTIFS(A1_Individu_Data_Keadaan_SDMK!A$4:A$149931,M203,A1_Individu_Data_Keadaan_SDMK!Q$4:Q$149285,"06. KESEHATAN MASYARAKAT")</f>
        <v>#VALUE!</v>
      </c>
      <c r="AS203" s="135">
        <f t="shared" si="113"/>
        <v>1</v>
      </c>
      <c r="AT203" s="134" t="e">
        <f t="shared" si="114"/>
        <v>#VALUE!</v>
      </c>
      <c r="AU203" s="134" t="e">
        <f t="shared" si="115"/>
        <v>#VALUE!</v>
      </c>
      <c r="AV203" s="133" t="e">
        <f>COUNTIFS(A1_Individu_Data_Keadaan_SDMK!A$4:A$149931,M203,A1_Individu_Data_Keadaan_SDMK!Q$4:Q$149285,"07. KESEHATAN LINGKUNGAN")</f>
        <v>#VALUE!</v>
      </c>
      <c r="AW203" s="135">
        <f t="shared" si="116"/>
        <v>1</v>
      </c>
      <c r="AX203" s="134" t="e">
        <f t="shared" si="117"/>
        <v>#VALUE!</v>
      </c>
      <c r="AY203" s="134" t="e">
        <f t="shared" si="118"/>
        <v>#VALUE!</v>
      </c>
      <c r="AZ203" s="133" t="e">
        <f>COUNTIFS(A1_Individu_Data_Keadaan_SDMK!A$4:A$149931,M203,A1_Individu_Data_Keadaan_SDMK!Q$4:Q$149285,"08. GIZI")</f>
        <v>#VALUE!</v>
      </c>
      <c r="BA203" s="135">
        <f t="shared" si="119"/>
        <v>1</v>
      </c>
      <c r="BB203" s="134" t="e">
        <f t="shared" si="120"/>
        <v>#VALUE!</v>
      </c>
      <c r="BC203" s="134" t="e">
        <f t="shared" si="121"/>
        <v>#VALUE!</v>
      </c>
      <c r="BD203" s="133" t="e">
        <f>COUNTIFS(A1_Individu_Data_Keadaan_SDMK!A$4:A$149931,M203,A1_Individu_Data_Keadaan_SDMK!R$4:R$149285,"03. Ahli Teknologi Laboratorium Medik")</f>
        <v>#VALUE!</v>
      </c>
      <c r="BE203" s="135">
        <f t="shared" si="122"/>
        <v>1</v>
      </c>
      <c r="BF203" s="134" t="e">
        <f t="shared" si="123"/>
        <v>#VALUE!</v>
      </c>
      <c r="BG203" s="134" t="e">
        <f t="shared" si="124"/>
        <v>#VALUE!</v>
      </c>
      <c r="BH203" s="139" t="e">
        <f t="shared" si="125"/>
        <v>#VALUE!</v>
      </c>
      <c r="BI203" s="139" t="e">
        <f t="shared" si="126"/>
        <v>#VALUE!</v>
      </c>
    </row>
    <row r="204" spans="13:61" ht="15">
      <c r="M204" s="130" t="s">
        <v>12810</v>
      </c>
      <c r="N204" s="131" t="s">
        <v>12811</v>
      </c>
      <c r="O204" s="128" t="s">
        <v>267</v>
      </c>
      <c r="P204" s="132" t="s">
        <v>9302</v>
      </c>
      <c r="Q204" s="347" t="s">
        <v>12201</v>
      </c>
      <c r="R204" s="128">
        <v>33</v>
      </c>
      <c r="S204" s="129">
        <v>3307</v>
      </c>
      <c r="T204" s="348" t="str">
        <f>IF(R204&lt;&gt;"",VLOOKUP(R204,'01_MASTER_KODE_WILAYAH'!H$1437:I$1470,2,FALSE),"")</f>
        <v>JAWA TENGAH</v>
      </c>
      <c r="U204" s="348" t="str">
        <f>IF(S204&lt;&gt;"",VLOOKUP(S204,'01_MASTER_KODE_WILAYAH'!D$5:F$1353,3,FALSE),"")</f>
        <v>WONOSOBO</v>
      </c>
      <c r="V204" s="349" t="str">
        <f t="shared" si="96"/>
        <v>1</v>
      </c>
      <c r="W204" s="145" t="e">
        <f t="shared" si="97"/>
        <v>#VALUE!</v>
      </c>
      <c r="X204" s="133" t="e">
        <f>COUNTIFS(A1_Individu_Data_Keadaan_SDMK!A$4:A$149931,M204,A1_Individu_Data_Keadaan_SDMK!R$4:R$149285,"01. Dokter")</f>
        <v>#VALUE!</v>
      </c>
      <c r="Y204" s="122">
        <f t="shared" si="98"/>
        <v>2</v>
      </c>
      <c r="Z204" s="134" t="e">
        <f t="shared" si="99"/>
        <v>#VALUE!</v>
      </c>
      <c r="AA204" s="134" t="e">
        <f t="shared" si="100"/>
        <v>#VALUE!</v>
      </c>
      <c r="AB204" s="133" t="e">
        <f>COUNTIFS(A1_Individu_Data_Keadaan_SDMK!A$4:A$149931,M204,A1_Individu_Data_Keadaan_SDMK!R$4:R$149285,"02. Dokter Gigi")</f>
        <v>#VALUE!</v>
      </c>
      <c r="AC204" s="122">
        <f t="shared" si="101"/>
        <v>1</v>
      </c>
      <c r="AD204" s="134" t="e">
        <f t="shared" si="102"/>
        <v>#VALUE!</v>
      </c>
      <c r="AE204" s="134" t="e">
        <f t="shared" si="103"/>
        <v>#VALUE!</v>
      </c>
      <c r="AF204" s="133" t="e">
        <f>COUNTIFS(A1_Individu_Data_Keadaan_SDMK!A$4:A$149931,M204,A1_Individu_Data_Keadaan_SDMK!Q$4:Q$149285,"03. KEPERAWATAN")</f>
        <v>#VALUE!</v>
      </c>
      <c r="AG204" s="135">
        <f t="shared" si="104"/>
        <v>8</v>
      </c>
      <c r="AH204" s="134" t="e">
        <f t="shared" si="105"/>
        <v>#VALUE!</v>
      </c>
      <c r="AI204" s="134" t="e">
        <f t="shared" si="106"/>
        <v>#VALUE!</v>
      </c>
      <c r="AJ204" s="133" t="e">
        <f>COUNTIFS(A1_Individu_Data_Keadaan_SDMK!A$4:A$149931,M204,A1_Individu_Data_Keadaan_SDMK!Q$4:Q$149285,"04. KEBIDANAN")</f>
        <v>#VALUE!</v>
      </c>
      <c r="AK204" s="135">
        <f t="shared" si="107"/>
        <v>7</v>
      </c>
      <c r="AL204" s="134" t="e">
        <f t="shared" si="108"/>
        <v>#VALUE!</v>
      </c>
      <c r="AM204" s="134" t="e">
        <f t="shared" si="109"/>
        <v>#VALUE!</v>
      </c>
      <c r="AN204" s="133" t="e">
        <f>COUNTIFS(A1_Individu_Data_Keadaan_SDMK!A$4:A$149931,M204,A1_Individu_Data_Keadaan_SDMK!Q$4:Q$149285,"05. KEFARMASIAN")</f>
        <v>#VALUE!</v>
      </c>
      <c r="AO204" s="135">
        <f t="shared" si="110"/>
        <v>1</v>
      </c>
      <c r="AP204" s="134" t="e">
        <f t="shared" si="111"/>
        <v>#VALUE!</v>
      </c>
      <c r="AQ204" s="134" t="e">
        <f t="shared" si="112"/>
        <v>#VALUE!</v>
      </c>
      <c r="AR204" s="133" t="e">
        <f>COUNTIFS(A1_Individu_Data_Keadaan_SDMK!A$4:A$149931,M204,A1_Individu_Data_Keadaan_SDMK!Q$4:Q$149285,"06. KESEHATAN MASYARAKAT")</f>
        <v>#VALUE!</v>
      </c>
      <c r="AS204" s="135">
        <f t="shared" si="113"/>
        <v>1</v>
      </c>
      <c r="AT204" s="134" t="e">
        <f t="shared" si="114"/>
        <v>#VALUE!</v>
      </c>
      <c r="AU204" s="134" t="e">
        <f t="shared" si="115"/>
        <v>#VALUE!</v>
      </c>
      <c r="AV204" s="133" t="e">
        <f>COUNTIFS(A1_Individu_Data_Keadaan_SDMK!A$4:A$149931,M204,A1_Individu_Data_Keadaan_SDMK!Q$4:Q$149285,"07. KESEHATAN LINGKUNGAN")</f>
        <v>#VALUE!</v>
      </c>
      <c r="AW204" s="135">
        <f t="shared" si="116"/>
        <v>1</v>
      </c>
      <c r="AX204" s="134" t="e">
        <f t="shared" si="117"/>
        <v>#VALUE!</v>
      </c>
      <c r="AY204" s="134" t="e">
        <f t="shared" si="118"/>
        <v>#VALUE!</v>
      </c>
      <c r="AZ204" s="133" t="e">
        <f>COUNTIFS(A1_Individu_Data_Keadaan_SDMK!A$4:A$149931,M204,A1_Individu_Data_Keadaan_SDMK!Q$4:Q$149285,"08. GIZI")</f>
        <v>#VALUE!</v>
      </c>
      <c r="BA204" s="135">
        <f t="shared" si="119"/>
        <v>2</v>
      </c>
      <c r="BB204" s="134" t="e">
        <f t="shared" si="120"/>
        <v>#VALUE!</v>
      </c>
      <c r="BC204" s="134" t="e">
        <f t="shared" si="121"/>
        <v>#VALUE!</v>
      </c>
      <c r="BD204" s="133" t="e">
        <f>COUNTIFS(A1_Individu_Data_Keadaan_SDMK!A$4:A$149931,M204,A1_Individu_Data_Keadaan_SDMK!R$4:R$149285,"03. Ahli Teknologi Laboratorium Medik")</f>
        <v>#VALUE!</v>
      </c>
      <c r="BE204" s="135">
        <f t="shared" si="122"/>
        <v>1</v>
      </c>
      <c r="BF204" s="134" t="e">
        <f t="shared" si="123"/>
        <v>#VALUE!</v>
      </c>
      <c r="BG204" s="134" t="e">
        <f t="shared" si="124"/>
        <v>#VALUE!</v>
      </c>
      <c r="BH204" s="139" t="e">
        <f t="shared" si="125"/>
        <v>#VALUE!</v>
      </c>
      <c r="BI204" s="139" t="e">
        <f t="shared" si="126"/>
        <v>#VALUE!</v>
      </c>
    </row>
    <row r="205" spans="13:61" ht="15">
      <c r="M205" s="130" t="s">
        <v>12812</v>
      </c>
      <c r="N205" s="131" t="s">
        <v>12813</v>
      </c>
      <c r="O205" s="128" t="s">
        <v>267</v>
      </c>
      <c r="P205" s="132" t="s">
        <v>9301</v>
      </c>
      <c r="Q205" s="347" t="s">
        <v>12201</v>
      </c>
      <c r="R205" s="128">
        <v>33</v>
      </c>
      <c r="S205" s="129">
        <v>3307</v>
      </c>
      <c r="T205" s="348" t="str">
        <f>IF(R205&lt;&gt;"",VLOOKUP(R205,'01_MASTER_KODE_WILAYAH'!H$1437:I$1470,2,FALSE),"")</f>
        <v>JAWA TENGAH</v>
      </c>
      <c r="U205" s="348" t="str">
        <f>IF(S205&lt;&gt;"",VLOOKUP(S205,'01_MASTER_KODE_WILAYAH'!D$5:F$1353,3,FALSE),"")</f>
        <v>WONOSOBO</v>
      </c>
      <c r="V205" s="349" t="str">
        <f t="shared" si="96"/>
        <v>2</v>
      </c>
      <c r="W205" s="145" t="e">
        <f t="shared" si="97"/>
        <v>#VALUE!</v>
      </c>
      <c r="X205" s="133" t="e">
        <f>COUNTIFS(A1_Individu_Data_Keadaan_SDMK!A$4:A$149931,M205,A1_Individu_Data_Keadaan_SDMK!R$4:R$149285,"01. Dokter")</f>
        <v>#VALUE!</v>
      </c>
      <c r="Y205" s="122">
        <f t="shared" si="98"/>
        <v>1</v>
      </c>
      <c r="Z205" s="134" t="e">
        <f t="shared" si="99"/>
        <v>#VALUE!</v>
      </c>
      <c r="AA205" s="134" t="e">
        <f t="shared" si="100"/>
        <v>#VALUE!</v>
      </c>
      <c r="AB205" s="133" t="e">
        <f>COUNTIFS(A1_Individu_Data_Keadaan_SDMK!A$4:A$149931,M205,A1_Individu_Data_Keadaan_SDMK!R$4:R$149285,"02. Dokter Gigi")</f>
        <v>#VALUE!</v>
      </c>
      <c r="AC205" s="122">
        <f t="shared" si="101"/>
        <v>1</v>
      </c>
      <c r="AD205" s="134" t="e">
        <f t="shared" si="102"/>
        <v>#VALUE!</v>
      </c>
      <c r="AE205" s="134" t="e">
        <f t="shared" si="103"/>
        <v>#VALUE!</v>
      </c>
      <c r="AF205" s="133" t="e">
        <f>COUNTIFS(A1_Individu_Data_Keadaan_SDMK!A$4:A$149931,M205,A1_Individu_Data_Keadaan_SDMK!Q$4:Q$149285,"03. KEPERAWATAN")</f>
        <v>#VALUE!</v>
      </c>
      <c r="AG205" s="135">
        <f t="shared" si="104"/>
        <v>5</v>
      </c>
      <c r="AH205" s="134" t="e">
        <f t="shared" si="105"/>
        <v>#VALUE!</v>
      </c>
      <c r="AI205" s="134" t="e">
        <f t="shared" si="106"/>
        <v>#VALUE!</v>
      </c>
      <c r="AJ205" s="133" t="e">
        <f>COUNTIFS(A1_Individu_Data_Keadaan_SDMK!A$4:A$149931,M205,A1_Individu_Data_Keadaan_SDMK!Q$4:Q$149285,"04. KEBIDANAN")</f>
        <v>#VALUE!</v>
      </c>
      <c r="AK205" s="135">
        <f t="shared" si="107"/>
        <v>4</v>
      </c>
      <c r="AL205" s="134" t="e">
        <f t="shared" si="108"/>
        <v>#VALUE!</v>
      </c>
      <c r="AM205" s="134" t="e">
        <f t="shared" si="109"/>
        <v>#VALUE!</v>
      </c>
      <c r="AN205" s="133" t="e">
        <f>COUNTIFS(A1_Individu_Data_Keadaan_SDMK!A$4:A$149931,M205,A1_Individu_Data_Keadaan_SDMK!Q$4:Q$149285,"05. KEFARMASIAN")</f>
        <v>#VALUE!</v>
      </c>
      <c r="AO205" s="135">
        <f t="shared" si="110"/>
        <v>1</v>
      </c>
      <c r="AP205" s="134" t="e">
        <f t="shared" si="111"/>
        <v>#VALUE!</v>
      </c>
      <c r="AQ205" s="134" t="e">
        <f t="shared" si="112"/>
        <v>#VALUE!</v>
      </c>
      <c r="AR205" s="133" t="e">
        <f>COUNTIFS(A1_Individu_Data_Keadaan_SDMK!A$4:A$149931,M205,A1_Individu_Data_Keadaan_SDMK!Q$4:Q$149285,"06. KESEHATAN MASYARAKAT")</f>
        <v>#VALUE!</v>
      </c>
      <c r="AS205" s="135">
        <f t="shared" si="113"/>
        <v>1</v>
      </c>
      <c r="AT205" s="134" t="e">
        <f t="shared" si="114"/>
        <v>#VALUE!</v>
      </c>
      <c r="AU205" s="134" t="e">
        <f t="shared" si="115"/>
        <v>#VALUE!</v>
      </c>
      <c r="AV205" s="133" t="e">
        <f>COUNTIFS(A1_Individu_Data_Keadaan_SDMK!A$4:A$149931,M205,A1_Individu_Data_Keadaan_SDMK!Q$4:Q$149285,"07. KESEHATAN LINGKUNGAN")</f>
        <v>#VALUE!</v>
      </c>
      <c r="AW205" s="135">
        <f t="shared" si="116"/>
        <v>1</v>
      </c>
      <c r="AX205" s="134" t="e">
        <f t="shared" si="117"/>
        <v>#VALUE!</v>
      </c>
      <c r="AY205" s="134" t="e">
        <f t="shared" si="118"/>
        <v>#VALUE!</v>
      </c>
      <c r="AZ205" s="133" t="e">
        <f>COUNTIFS(A1_Individu_Data_Keadaan_SDMK!A$4:A$149931,M205,A1_Individu_Data_Keadaan_SDMK!Q$4:Q$149285,"08. GIZI")</f>
        <v>#VALUE!</v>
      </c>
      <c r="BA205" s="135">
        <f t="shared" si="119"/>
        <v>1</v>
      </c>
      <c r="BB205" s="134" t="e">
        <f t="shared" si="120"/>
        <v>#VALUE!</v>
      </c>
      <c r="BC205" s="134" t="e">
        <f t="shared" si="121"/>
        <v>#VALUE!</v>
      </c>
      <c r="BD205" s="133" t="e">
        <f>COUNTIFS(A1_Individu_Data_Keadaan_SDMK!A$4:A$149931,M205,A1_Individu_Data_Keadaan_SDMK!R$4:R$149285,"03. Ahli Teknologi Laboratorium Medik")</f>
        <v>#VALUE!</v>
      </c>
      <c r="BE205" s="135">
        <f t="shared" si="122"/>
        <v>1</v>
      </c>
      <c r="BF205" s="134" t="e">
        <f t="shared" si="123"/>
        <v>#VALUE!</v>
      </c>
      <c r="BG205" s="134" t="e">
        <f t="shared" si="124"/>
        <v>#VALUE!</v>
      </c>
      <c r="BH205" s="139" t="e">
        <f t="shared" si="125"/>
        <v>#VALUE!</v>
      </c>
      <c r="BI205" s="139" t="e">
        <f t="shared" si="126"/>
        <v>#VALUE!</v>
      </c>
    </row>
    <row r="206" spans="13:61" ht="15">
      <c r="M206" s="130" t="s">
        <v>12814</v>
      </c>
      <c r="N206" s="131" t="s">
        <v>12815</v>
      </c>
      <c r="O206" s="128" t="s">
        <v>267</v>
      </c>
      <c r="P206" s="132" t="s">
        <v>9302</v>
      </c>
      <c r="Q206" s="347" t="s">
        <v>12201</v>
      </c>
      <c r="R206" s="128">
        <v>33</v>
      </c>
      <c r="S206" s="129">
        <v>3307</v>
      </c>
      <c r="T206" s="348" t="str">
        <f>IF(R206&lt;&gt;"",VLOOKUP(R206,'01_MASTER_KODE_WILAYAH'!H$1437:I$1470,2,FALSE),"")</f>
        <v>JAWA TENGAH</v>
      </c>
      <c r="U206" s="348" t="str">
        <f>IF(S206&lt;&gt;"",VLOOKUP(S206,'01_MASTER_KODE_WILAYAH'!D$5:F$1353,3,FALSE),"")</f>
        <v>WONOSOBO</v>
      </c>
      <c r="V206" s="349" t="str">
        <f t="shared" si="96"/>
        <v>1</v>
      </c>
      <c r="W206" s="145" t="e">
        <f t="shared" si="97"/>
        <v>#VALUE!</v>
      </c>
      <c r="X206" s="133" t="e">
        <f>COUNTIFS(A1_Individu_Data_Keadaan_SDMK!A$4:A$149931,M206,A1_Individu_Data_Keadaan_SDMK!R$4:R$149285,"01. Dokter")</f>
        <v>#VALUE!</v>
      </c>
      <c r="Y206" s="122">
        <f t="shared" si="98"/>
        <v>2</v>
      </c>
      <c r="Z206" s="134" t="e">
        <f t="shared" si="99"/>
        <v>#VALUE!</v>
      </c>
      <c r="AA206" s="134" t="e">
        <f t="shared" si="100"/>
        <v>#VALUE!</v>
      </c>
      <c r="AB206" s="133" t="e">
        <f>COUNTIFS(A1_Individu_Data_Keadaan_SDMK!A$4:A$149931,M206,A1_Individu_Data_Keadaan_SDMK!R$4:R$149285,"02. Dokter Gigi")</f>
        <v>#VALUE!</v>
      </c>
      <c r="AC206" s="122">
        <f t="shared" si="101"/>
        <v>1</v>
      </c>
      <c r="AD206" s="134" t="e">
        <f t="shared" si="102"/>
        <v>#VALUE!</v>
      </c>
      <c r="AE206" s="134" t="e">
        <f t="shared" si="103"/>
        <v>#VALUE!</v>
      </c>
      <c r="AF206" s="133" t="e">
        <f>COUNTIFS(A1_Individu_Data_Keadaan_SDMK!A$4:A$149931,M206,A1_Individu_Data_Keadaan_SDMK!Q$4:Q$149285,"03. KEPERAWATAN")</f>
        <v>#VALUE!</v>
      </c>
      <c r="AG206" s="135">
        <f t="shared" si="104"/>
        <v>8</v>
      </c>
      <c r="AH206" s="134" t="e">
        <f t="shared" si="105"/>
        <v>#VALUE!</v>
      </c>
      <c r="AI206" s="134" t="e">
        <f t="shared" si="106"/>
        <v>#VALUE!</v>
      </c>
      <c r="AJ206" s="133" t="e">
        <f>COUNTIFS(A1_Individu_Data_Keadaan_SDMK!A$4:A$149931,M206,A1_Individu_Data_Keadaan_SDMK!Q$4:Q$149285,"04. KEBIDANAN")</f>
        <v>#VALUE!</v>
      </c>
      <c r="AK206" s="135">
        <f t="shared" si="107"/>
        <v>7</v>
      </c>
      <c r="AL206" s="134" t="e">
        <f t="shared" si="108"/>
        <v>#VALUE!</v>
      </c>
      <c r="AM206" s="134" t="e">
        <f t="shared" si="109"/>
        <v>#VALUE!</v>
      </c>
      <c r="AN206" s="133" t="e">
        <f>COUNTIFS(A1_Individu_Data_Keadaan_SDMK!A$4:A$149931,M206,A1_Individu_Data_Keadaan_SDMK!Q$4:Q$149285,"05. KEFARMASIAN")</f>
        <v>#VALUE!</v>
      </c>
      <c r="AO206" s="135">
        <f t="shared" si="110"/>
        <v>1</v>
      </c>
      <c r="AP206" s="134" t="e">
        <f t="shared" si="111"/>
        <v>#VALUE!</v>
      </c>
      <c r="AQ206" s="134" t="e">
        <f t="shared" si="112"/>
        <v>#VALUE!</v>
      </c>
      <c r="AR206" s="133" t="e">
        <f>COUNTIFS(A1_Individu_Data_Keadaan_SDMK!A$4:A$149931,M206,A1_Individu_Data_Keadaan_SDMK!Q$4:Q$149285,"06. KESEHATAN MASYARAKAT")</f>
        <v>#VALUE!</v>
      </c>
      <c r="AS206" s="135">
        <f t="shared" si="113"/>
        <v>1</v>
      </c>
      <c r="AT206" s="134" t="e">
        <f t="shared" si="114"/>
        <v>#VALUE!</v>
      </c>
      <c r="AU206" s="134" t="e">
        <f t="shared" si="115"/>
        <v>#VALUE!</v>
      </c>
      <c r="AV206" s="133" t="e">
        <f>COUNTIFS(A1_Individu_Data_Keadaan_SDMK!A$4:A$149931,M206,A1_Individu_Data_Keadaan_SDMK!Q$4:Q$149285,"07. KESEHATAN LINGKUNGAN")</f>
        <v>#VALUE!</v>
      </c>
      <c r="AW206" s="135">
        <f t="shared" si="116"/>
        <v>1</v>
      </c>
      <c r="AX206" s="134" t="e">
        <f t="shared" si="117"/>
        <v>#VALUE!</v>
      </c>
      <c r="AY206" s="134" t="e">
        <f t="shared" si="118"/>
        <v>#VALUE!</v>
      </c>
      <c r="AZ206" s="133" t="e">
        <f>COUNTIFS(A1_Individu_Data_Keadaan_SDMK!A$4:A$149931,M206,A1_Individu_Data_Keadaan_SDMK!Q$4:Q$149285,"08. GIZI")</f>
        <v>#VALUE!</v>
      </c>
      <c r="BA206" s="135">
        <f t="shared" si="119"/>
        <v>2</v>
      </c>
      <c r="BB206" s="134" t="e">
        <f t="shared" si="120"/>
        <v>#VALUE!</v>
      </c>
      <c r="BC206" s="134" t="e">
        <f t="shared" si="121"/>
        <v>#VALUE!</v>
      </c>
      <c r="BD206" s="133" t="e">
        <f>COUNTIFS(A1_Individu_Data_Keadaan_SDMK!A$4:A$149931,M206,A1_Individu_Data_Keadaan_SDMK!R$4:R$149285,"03. Ahli Teknologi Laboratorium Medik")</f>
        <v>#VALUE!</v>
      </c>
      <c r="BE206" s="135">
        <f t="shared" si="122"/>
        <v>1</v>
      </c>
      <c r="BF206" s="134" t="e">
        <f t="shared" si="123"/>
        <v>#VALUE!</v>
      </c>
      <c r="BG206" s="134" t="e">
        <f t="shared" si="124"/>
        <v>#VALUE!</v>
      </c>
      <c r="BH206" s="139" t="e">
        <f t="shared" si="125"/>
        <v>#VALUE!</v>
      </c>
      <c r="BI206" s="139" t="e">
        <f t="shared" si="126"/>
        <v>#VALUE!</v>
      </c>
    </row>
    <row r="207" spans="13:61" ht="15">
      <c r="M207" s="130" t="s">
        <v>12816</v>
      </c>
      <c r="N207" s="131" t="s">
        <v>12817</v>
      </c>
      <c r="O207" s="128" t="s">
        <v>267</v>
      </c>
      <c r="P207" s="132" t="s">
        <v>9302</v>
      </c>
      <c r="Q207" s="347" t="s">
        <v>12201</v>
      </c>
      <c r="R207" s="128">
        <v>33</v>
      </c>
      <c r="S207" s="129">
        <v>3307</v>
      </c>
      <c r="T207" s="348" t="str">
        <f>IF(R207&lt;&gt;"",VLOOKUP(R207,'01_MASTER_KODE_WILAYAH'!H$1437:I$1470,2,FALSE),"")</f>
        <v>JAWA TENGAH</v>
      </c>
      <c r="U207" s="348" t="str">
        <f>IF(S207&lt;&gt;"",VLOOKUP(S207,'01_MASTER_KODE_WILAYAH'!D$5:F$1353,3,FALSE),"")</f>
        <v>WONOSOBO</v>
      </c>
      <c r="V207" s="349" t="str">
        <f t="shared" si="96"/>
        <v>1</v>
      </c>
      <c r="W207" s="145" t="e">
        <f t="shared" si="97"/>
        <v>#VALUE!</v>
      </c>
      <c r="X207" s="133" t="e">
        <f>COUNTIFS(A1_Individu_Data_Keadaan_SDMK!A$4:A$149931,M207,A1_Individu_Data_Keadaan_SDMK!R$4:R$149285,"01. Dokter")</f>
        <v>#VALUE!</v>
      </c>
      <c r="Y207" s="122">
        <f t="shared" si="98"/>
        <v>2</v>
      </c>
      <c r="Z207" s="134" t="e">
        <f t="shared" si="99"/>
        <v>#VALUE!</v>
      </c>
      <c r="AA207" s="134" t="e">
        <f t="shared" si="100"/>
        <v>#VALUE!</v>
      </c>
      <c r="AB207" s="133" t="e">
        <f>COUNTIFS(A1_Individu_Data_Keadaan_SDMK!A$4:A$149931,M207,A1_Individu_Data_Keadaan_SDMK!R$4:R$149285,"02. Dokter Gigi")</f>
        <v>#VALUE!</v>
      </c>
      <c r="AC207" s="122">
        <f t="shared" si="101"/>
        <v>1</v>
      </c>
      <c r="AD207" s="134" t="e">
        <f t="shared" si="102"/>
        <v>#VALUE!</v>
      </c>
      <c r="AE207" s="134" t="e">
        <f t="shared" si="103"/>
        <v>#VALUE!</v>
      </c>
      <c r="AF207" s="133" t="e">
        <f>COUNTIFS(A1_Individu_Data_Keadaan_SDMK!A$4:A$149931,M207,A1_Individu_Data_Keadaan_SDMK!Q$4:Q$149285,"03. KEPERAWATAN")</f>
        <v>#VALUE!</v>
      </c>
      <c r="AG207" s="135">
        <f t="shared" si="104"/>
        <v>8</v>
      </c>
      <c r="AH207" s="134" t="e">
        <f t="shared" si="105"/>
        <v>#VALUE!</v>
      </c>
      <c r="AI207" s="134" t="e">
        <f t="shared" si="106"/>
        <v>#VALUE!</v>
      </c>
      <c r="AJ207" s="133" t="e">
        <f>COUNTIFS(A1_Individu_Data_Keadaan_SDMK!A$4:A$149931,M207,A1_Individu_Data_Keadaan_SDMK!Q$4:Q$149285,"04. KEBIDANAN")</f>
        <v>#VALUE!</v>
      </c>
      <c r="AK207" s="135">
        <f t="shared" si="107"/>
        <v>7</v>
      </c>
      <c r="AL207" s="134" t="e">
        <f t="shared" si="108"/>
        <v>#VALUE!</v>
      </c>
      <c r="AM207" s="134" t="e">
        <f t="shared" si="109"/>
        <v>#VALUE!</v>
      </c>
      <c r="AN207" s="133" t="e">
        <f>COUNTIFS(A1_Individu_Data_Keadaan_SDMK!A$4:A$149931,M207,A1_Individu_Data_Keadaan_SDMK!Q$4:Q$149285,"05. KEFARMASIAN")</f>
        <v>#VALUE!</v>
      </c>
      <c r="AO207" s="135">
        <f t="shared" si="110"/>
        <v>1</v>
      </c>
      <c r="AP207" s="134" t="e">
        <f t="shared" si="111"/>
        <v>#VALUE!</v>
      </c>
      <c r="AQ207" s="134" t="e">
        <f t="shared" si="112"/>
        <v>#VALUE!</v>
      </c>
      <c r="AR207" s="133" t="e">
        <f>COUNTIFS(A1_Individu_Data_Keadaan_SDMK!A$4:A$149931,M207,A1_Individu_Data_Keadaan_SDMK!Q$4:Q$149285,"06. KESEHATAN MASYARAKAT")</f>
        <v>#VALUE!</v>
      </c>
      <c r="AS207" s="135">
        <f t="shared" si="113"/>
        <v>1</v>
      </c>
      <c r="AT207" s="134" t="e">
        <f t="shared" si="114"/>
        <v>#VALUE!</v>
      </c>
      <c r="AU207" s="134" t="e">
        <f t="shared" si="115"/>
        <v>#VALUE!</v>
      </c>
      <c r="AV207" s="133" t="e">
        <f>COUNTIFS(A1_Individu_Data_Keadaan_SDMK!A$4:A$149931,M207,A1_Individu_Data_Keadaan_SDMK!Q$4:Q$149285,"07. KESEHATAN LINGKUNGAN")</f>
        <v>#VALUE!</v>
      </c>
      <c r="AW207" s="135">
        <f t="shared" si="116"/>
        <v>1</v>
      </c>
      <c r="AX207" s="134" t="e">
        <f t="shared" si="117"/>
        <v>#VALUE!</v>
      </c>
      <c r="AY207" s="134" t="e">
        <f t="shared" si="118"/>
        <v>#VALUE!</v>
      </c>
      <c r="AZ207" s="133" t="e">
        <f>COUNTIFS(A1_Individu_Data_Keadaan_SDMK!A$4:A$149931,M207,A1_Individu_Data_Keadaan_SDMK!Q$4:Q$149285,"08. GIZI")</f>
        <v>#VALUE!</v>
      </c>
      <c r="BA207" s="135">
        <f t="shared" si="119"/>
        <v>2</v>
      </c>
      <c r="BB207" s="134" t="e">
        <f t="shared" si="120"/>
        <v>#VALUE!</v>
      </c>
      <c r="BC207" s="134" t="e">
        <f t="shared" si="121"/>
        <v>#VALUE!</v>
      </c>
      <c r="BD207" s="133" t="e">
        <f>COUNTIFS(A1_Individu_Data_Keadaan_SDMK!A$4:A$149931,M207,A1_Individu_Data_Keadaan_SDMK!R$4:R$149285,"03. Ahli Teknologi Laboratorium Medik")</f>
        <v>#VALUE!</v>
      </c>
      <c r="BE207" s="135">
        <f t="shared" si="122"/>
        <v>1</v>
      </c>
      <c r="BF207" s="134" t="e">
        <f t="shared" si="123"/>
        <v>#VALUE!</v>
      </c>
      <c r="BG207" s="134" t="e">
        <f t="shared" si="124"/>
        <v>#VALUE!</v>
      </c>
      <c r="BH207" s="139" t="e">
        <f t="shared" si="125"/>
        <v>#VALUE!</v>
      </c>
      <c r="BI207" s="139" t="e">
        <f t="shared" si="126"/>
        <v>#VALUE!</v>
      </c>
    </row>
    <row r="208" spans="13:61" ht="15">
      <c r="M208" s="130" t="s">
        <v>12818</v>
      </c>
      <c r="N208" s="131" t="s">
        <v>12819</v>
      </c>
      <c r="O208" s="128" t="s">
        <v>267</v>
      </c>
      <c r="P208" s="132" t="s">
        <v>9302</v>
      </c>
      <c r="Q208" s="347" t="s">
        <v>12201</v>
      </c>
      <c r="R208" s="128">
        <v>33</v>
      </c>
      <c r="S208" s="129">
        <v>3307</v>
      </c>
      <c r="T208" s="348" t="str">
        <f>IF(R208&lt;&gt;"",VLOOKUP(R208,'01_MASTER_KODE_WILAYAH'!H$1437:I$1470,2,FALSE),"")</f>
        <v>JAWA TENGAH</v>
      </c>
      <c r="U208" s="348" t="str">
        <f>IF(S208&lt;&gt;"",VLOOKUP(S208,'01_MASTER_KODE_WILAYAH'!D$5:F$1353,3,FALSE),"")</f>
        <v>WONOSOBO</v>
      </c>
      <c r="V208" s="349" t="str">
        <f t="shared" si="96"/>
        <v>1</v>
      </c>
      <c r="W208" s="145" t="e">
        <f t="shared" si="97"/>
        <v>#VALUE!</v>
      </c>
      <c r="X208" s="133" t="e">
        <f>COUNTIFS(A1_Individu_Data_Keadaan_SDMK!A$4:A$149931,M208,A1_Individu_Data_Keadaan_SDMK!R$4:R$149285,"01. Dokter")</f>
        <v>#VALUE!</v>
      </c>
      <c r="Y208" s="122">
        <f t="shared" si="98"/>
        <v>2</v>
      </c>
      <c r="Z208" s="134" t="e">
        <f t="shared" si="99"/>
        <v>#VALUE!</v>
      </c>
      <c r="AA208" s="134" t="e">
        <f t="shared" si="100"/>
        <v>#VALUE!</v>
      </c>
      <c r="AB208" s="133" t="e">
        <f>COUNTIFS(A1_Individu_Data_Keadaan_SDMK!A$4:A$149931,M208,A1_Individu_Data_Keadaan_SDMK!R$4:R$149285,"02. Dokter Gigi")</f>
        <v>#VALUE!</v>
      </c>
      <c r="AC208" s="122">
        <f t="shared" si="101"/>
        <v>1</v>
      </c>
      <c r="AD208" s="134" t="e">
        <f t="shared" si="102"/>
        <v>#VALUE!</v>
      </c>
      <c r="AE208" s="134" t="e">
        <f t="shared" si="103"/>
        <v>#VALUE!</v>
      </c>
      <c r="AF208" s="133" t="e">
        <f>COUNTIFS(A1_Individu_Data_Keadaan_SDMK!A$4:A$149931,M208,A1_Individu_Data_Keadaan_SDMK!Q$4:Q$149285,"03. KEPERAWATAN")</f>
        <v>#VALUE!</v>
      </c>
      <c r="AG208" s="135">
        <f t="shared" si="104"/>
        <v>8</v>
      </c>
      <c r="AH208" s="134" t="e">
        <f t="shared" si="105"/>
        <v>#VALUE!</v>
      </c>
      <c r="AI208" s="134" t="e">
        <f t="shared" si="106"/>
        <v>#VALUE!</v>
      </c>
      <c r="AJ208" s="133" t="e">
        <f>COUNTIFS(A1_Individu_Data_Keadaan_SDMK!A$4:A$149931,M208,A1_Individu_Data_Keadaan_SDMK!Q$4:Q$149285,"04. KEBIDANAN")</f>
        <v>#VALUE!</v>
      </c>
      <c r="AK208" s="135">
        <f t="shared" si="107"/>
        <v>7</v>
      </c>
      <c r="AL208" s="134" t="e">
        <f t="shared" si="108"/>
        <v>#VALUE!</v>
      </c>
      <c r="AM208" s="134" t="e">
        <f t="shared" si="109"/>
        <v>#VALUE!</v>
      </c>
      <c r="AN208" s="133" t="e">
        <f>COUNTIFS(A1_Individu_Data_Keadaan_SDMK!A$4:A$149931,M208,A1_Individu_Data_Keadaan_SDMK!Q$4:Q$149285,"05. KEFARMASIAN")</f>
        <v>#VALUE!</v>
      </c>
      <c r="AO208" s="135">
        <f t="shared" si="110"/>
        <v>1</v>
      </c>
      <c r="AP208" s="134" t="e">
        <f t="shared" si="111"/>
        <v>#VALUE!</v>
      </c>
      <c r="AQ208" s="134" t="e">
        <f t="shared" si="112"/>
        <v>#VALUE!</v>
      </c>
      <c r="AR208" s="133" t="e">
        <f>COUNTIFS(A1_Individu_Data_Keadaan_SDMK!A$4:A$149931,M208,A1_Individu_Data_Keadaan_SDMK!Q$4:Q$149285,"06. KESEHATAN MASYARAKAT")</f>
        <v>#VALUE!</v>
      </c>
      <c r="AS208" s="135">
        <f t="shared" si="113"/>
        <v>1</v>
      </c>
      <c r="AT208" s="134" t="e">
        <f t="shared" si="114"/>
        <v>#VALUE!</v>
      </c>
      <c r="AU208" s="134" t="e">
        <f t="shared" si="115"/>
        <v>#VALUE!</v>
      </c>
      <c r="AV208" s="133" t="e">
        <f>COUNTIFS(A1_Individu_Data_Keadaan_SDMK!A$4:A$149931,M208,A1_Individu_Data_Keadaan_SDMK!Q$4:Q$149285,"07. KESEHATAN LINGKUNGAN")</f>
        <v>#VALUE!</v>
      </c>
      <c r="AW208" s="135">
        <f t="shared" si="116"/>
        <v>1</v>
      </c>
      <c r="AX208" s="134" t="e">
        <f t="shared" si="117"/>
        <v>#VALUE!</v>
      </c>
      <c r="AY208" s="134" t="e">
        <f t="shared" si="118"/>
        <v>#VALUE!</v>
      </c>
      <c r="AZ208" s="133" t="e">
        <f>COUNTIFS(A1_Individu_Data_Keadaan_SDMK!A$4:A$149931,M208,A1_Individu_Data_Keadaan_SDMK!Q$4:Q$149285,"08. GIZI")</f>
        <v>#VALUE!</v>
      </c>
      <c r="BA208" s="135">
        <f t="shared" si="119"/>
        <v>2</v>
      </c>
      <c r="BB208" s="134" t="e">
        <f t="shared" si="120"/>
        <v>#VALUE!</v>
      </c>
      <c r="BC208" s="134" t="e">
        <f t="shared" si="121"/>
        <v>#VALUE!</v>
      </c>
      <c r="BD208" s="133" t="e">
        <f>COUNTIFS(A1_Individu_Data_Keadaan_SDMK!A$4:A$149931,M208,A1_Individu_Data_Keadaan_SDMK!R$4:R$149285,"03. Ahli Teknologi Laboratorium Medik")</f>
        <v>#VALUE!</v>
      </c>
      <c r="BE208" s="135">
        <f t="shared" si="122"/>
        <v>1</v>
      </c>
      <c r="BF208" s="134" t="e">
        <f t="shared" si="123"/>
        <v>#VALUE!</v>
      </c>
      <c r="BG208" s="134" t="e">
        <f t="shared" si="124"/>
        <v>#VALUE!</v>
      </c>
      <c r="BH208" s="139" t="e">
        <f t="shared" si="125"/>
        <v>#VALUE!</v>
      </c>
      <c r="BI208" s="139" t="e">
        <f t="shared" si="126"/>
        <v>#VALUE!</v>
      </c>
    </row>
    <row r="209" spans="13:61" ht="15">
      <c r="M209" s="130" t="s">
        <v>12820</v>
      </c>
      <c r="N209" s="131" t="s">
        <v>12821</v>
      </c>
      <c r="O209" s="128" t="s">
        <v>267</v>
      </c>
      <c r="P209" s="132" t="s">
        <v>9301</v>
      </c>
      <c r="Q209" s="347" t="s">
        <v>12201</v>
      </c>
      <c r="R209" s="128">
        <v>33</v>
      </c>
      <c r="S209" s="129">
        <v>3307</v>
      </c>
      <c r="T209" s="348" t="str">
        <f>IF(R209&lt;&gt;"",VLOOKUP(R209,'01_MASTER_KODE_WILAYAH'!H$1437:I$1470,2,FALSE),"")</f>
        <v>JAWA TENGAH</v>
      </c>
      <c r="U209" s="348" t="str">
        <f>IF(S209&lt;&gt;"",VLOOKUP(S209,'01_MASTER_KODE_WILAYAH'!D$5:F$1353,3,FALSE),"")</f>
        <v>WONOSOBO</v>
      </c>
      <c r="V209" s="349" t="str">
        <f t="shared" si="96"/>
        <v>2</v>
      </c>
      <c r="W209" s="145" t="e">
        <f t="shared" si="97"/>
        <v>#VALUE!</v>
      </c>
      <c r="X209" s="133" t="e">
        <f>COUNTIFS(A1_Individu_Data_Keadaan_SDMK!A$4:A$149931,M209,A1_Individu_Data_Keadaan_SDMK!R$4:R$149285,"01. Dokter")</f>
        <v>#VALUE!</v>
      </c>
      <c r="Y209" s="122">
        <f t="shared" si="98"/>
        <v>1</v>
      </c>
      <c r="Z209" s="134" t="e">
        <f t="shared" si="99"/>
        <v>#VALUE!</v>
      </c>
      <c r="AA209" s="134" t="e">
        <f t="shared" si="100"/>
        <v>#VALUE!</v>
      </c>
      <c r="AB209" s="133" t="e">
        <f>COUNTIFS(A1_Individu_Data_Keadaan_SDMK!A$4:A$149931,M209,A1_Individu_Data_Keadaan_SDMK!R$4:R$149285,"02. Dokter Gigi")</f>
        <v>#VALUE!</v>
      </c>
      <c r="AC209" s="122">
        <f t="shared" si="101"/>
        <v>1</v>
      </c>
      <c r="AD209" s="134" t="e">
        <f t="shared" si="102"/>
        <v>#VALUE!</v>
      </c>
      <c r="AE209" s="134" t="e">
        <f t="shared" si="103"/>
        <v>#VALUE!</v>
      </c>
      <c r="AF209" s="133" t="e">
        <f>COUNTIFS(A1_Individu_Data_Keadaan_SDMK!A$4:A$149931,M209,A1_Individu_Data_Keadaan_SDMK!Q$4:Q$149285,"03. KEPERAWATAN")</f>
        <v>#VALUE!</v>
      </c>
      <c r="AG209" s="135">
        <f t="shared" si="104"/>
        <v>5</v>
      </c>
      <c r="AH209" s="134" t="e">
        <f t="shared" si="105"/>
        <v>#VALUE!</v>
      </c>
      <c r="AI209" s="134" t="e">
        <f t="shared" si="106"/>
        <v>#VALUE!</v>
      </c>
      <c r="AJ209" s="133" t="e">
        <f>COUNTIFS(A1_Individu_Data_Keadaan_SDMK!A$4:A$149931,M209,A1_Individu_Data_Keadaan_SDMK!Q$4:Q$149285,"04. KEBIDANAN")</f>
        <v>#VALUE!</v>
      </c>
      <c r="AK209" s="135">
        <f t="shared" si="107"/>
        <v>4</v>
      </c>
      <c r="AL209" s="134" t="e">
        <f t="shared" si="108"/>
        <v>#VALUE!</v>
      </c>
      <c r="AM209" s="134" t="e">
        <f t="shared" si="109"/>
        <v>#VALUE!</v>
      </c>
      <c r="AN209" s="133" t="e">
        <f>COUNTIFS(A1_Individu_Data_Keadaan_SDMK!A$4:A$149931,M209,A1_Individu_Data_Keadaan_SDMK!Q$4:Q$149285,"05. KEFARMASIAN")</f>
        <v>#VALUE!</v>
      </c>
      <c r="AO209" s="135">
        <f t="shared" si="110"/>
        <v>1</v>
      </c>
      <c r="AP209" s="134" t="e">
        <f t="shared" si="111"/>
        <v>#VALUE!</v>
      </c>
      <c r="AQ209" s="134" t="e">
        <f t="shared" si="112"/>
        <v>#VALUE!</v>
      </c>
      <c r="AR209" s="133" t="e">
        <f>COUNTIFS(A1_Individu_Data_Keadaan_SDMK!A$4:A$149931,M209,A1_Individu_Data_Keadaan_SDMK!Q$4:Q$149285,"06. KESEHATAN MASYARAKAT")</f>
        <v>#VALUE!</v>
      </c>
      <c r="AS209" s="135">
        <f t="shared" si="113"/>
        <v>1</v>
      </c>
      <c r="AT209" s="134" t="e">
        <f t="shared" si="114"/>
        <v>#VALUE!</v>
      </c>
      <c r="AU209" s="134" t="e">
        <f t="shared" si="115"/>
        <v>#VALUE!</v>
      </c>
      <c r="AV209" s="133" t="e">
        <f>COUNTIFS(A1_Individu_Data_Keadaan_SDMK!A$4:A$149931,M209,A1_Individu_Data_Keadaan_SDMK!Q$4:Q$149285,"07. KESEHATAN LINGKUNGAN")</f>
        <v>#VALUE!</v>
      </c>
      <c r="AW209" s="135">
        <f t="shared" si="116"/>
        <v>1</v>
      </c>
      <c r="AX209" s="134" t="e">
        <f t="shared" si="117"/>
        <v>#VALUE!</v>
      </c>
      <c r="AY209" s="134" t="e">
        <f t="shared" si="118"/>
        <v>#VALUE!</v>
      </c>
      <c r="AZ209" s="133" t="e">
        <f>COUNTIFS(A1_Individu_Data_Keadaan_SDMK!A$4:A$149931,M209,A1_Individu_Data_Keadaan_SDMK!Q$4:Q$149285,"08. GIZI")</f>
        <v>#VALUE!</v>
      </c>
      <c r="BA209" s="135">
        <f t="shared" si="119"/>
        <v>1</v>
      </c>
      <c r="BB209" s="134" t="e">
        <f t="shared" si="120"/>
        <v>#VALUE!</v>
      </c>
      <c r="BC209" s="134" t="e">
        <f t="shared" si="121"/>
        <v>#VALUE!</v>
      </c>
      <c r="BD209" s="133" t="e">
        <f>COUNTIFS(A1_Individu_Data_Keadaan_SDMK!A$4:A$149931,M209,A1_Individu_Data_Keadaan_SDMK!R$4:R$149285,"03. Ahli Teknologi Laboratorium Medik")</f>
        <v>#VALUE!</v>
      </c>
      <c r="BE209" s="135">
        <f t="shared" si="122"/>
        <v>1</v>
      </c>
      <c r="BF209" s="134" t="e">
        <f t="shared" si="123"/>
        <v>#VALUE!</v>
      </c>
      <c r="BG209" s="134" t="e">
        <f t="shared" si="124"/>
        <v>#VALUE!</v>
      </c>
      <c r="BH209" s="139" t="e">
        <f t="shared" si="125"/>
        <v>#VALUE!</v>
      </c>
      <c r="BI209" s="139" t="e">
        <f t="shared" si="126"/>
        <v>#VALUE!</v>
      </c>
    </row>
    <row r="210" spans="13:61" ht="15">
      <c r="M210" s="130" t="s">
        <v>12822</v>
      </c>
      <c r="N210" s="131" t="s">
        <v>12823</v>
      </c>
      <c r="O210" s="128" t="s">
        <v>267</v>
      </c>
      <c r="P210" s="132" t="s">
        <v>9302</v>
      </c>
      <c r="Q210" s="347" t="s">
        <v>12201</v>
      </c>
      <c r="R210" s="128">
        <v>33</v>
      </c>
      <c r="S210" s="129">
        <v>3307</v>
      </c>
      <c r="T210" s="348" t="str">
        <f>IF(R210&lt;&gt;"",VLOOKUP(R210,'01_MASTER_KODE_WILAYAH'!H$1437:I$1470,2,FALSE),"")</f>
        <v>JAWA TENGAH</v>
      </c>
      <c r="U210" s="348" t="str">
        <f>IF(S210&lt;&gt;"",VLOOKUP(S210,'01_MASTER_KODE_WILAYAH'!D$5:F$1353,3,FALSE),"")</f>
        <v>WONOSOBO</v>
      </c>
      <c r="V210" s="349" t="str">
        <f t="shared" si="96"/>
        <v>1</v>
      </c>
      <c r="W210" s="145" t="e">
        <f t="shared" si="97"/>
        <v>#VALUE!</v>
      </c>
      <c r="X210" s="133" t="e">
        <f>COUNTIFS(A1_Individu_Data_Keadaan_SDMK!A$4:A$149931,M210,A1_Individu_Data_Keadaan_SDMK!R$4:R$149285,"01. Dokter")</f>
        <v>#VALUE!</v>
      </c>
      <c r="Y210" s="122">
        <f t="shared" si="98"/>
        <v>2</v>
      </c>
      <c r="Z210" s="134" t="e">
        <f t="shared" si="99"/>
        <v>#VALUE!</v>
      </c>
      <c r="AA210" s="134" t="e">
        <f t="shared" si="100"/>
        <v>#VALUE!</v>
      </c>
      <c r="AB210" s="133" t="e">
        <f>COUNTIFS(A1_Individu_Data_Keadaan_SDMK!A$4:A$149931,M210,A1_Individu_Data_Keadaan_SDMK!R$4:R$149285,"02. Dokter Gigi")</f>
        <v>#VALUE!</v>
      </c>
      <c r="AC210" s="122">
        <f t="shared" si="101"/>
        <v>1</v>
      </c>
      <c r="AD210" s="134" t="e">
        <f t="shared" si="102"/>
        <v>#VALUE!</v>
      </c>
      <c r="AE210" s="134" t="e">
        <f t="shared" si="103"/>
        <v>#VALUE!</v>
      </c>
      <c r="AF210" s="133" t="e">
        <f>COUNTIFS(A1_Individu_Data_Keadaan_SDMK!A$4:A$149931,M210,A1_Individu_Data_Keadaan_SDMK!Q$4:Q$149285,"03. KEPERAWATAN")</f>
        <v>#VALUE!</v>
      </c>
      <c r="AG210" s="135">
        <f t="shared" si="104"/>
        <v>8</v>
      </c>
      <c r="AH210" s="134" t="e">
        <f t="shared" si="105"/>
        <v>#VALUE!</v>
      </c>
      <c r="AI210" s="134" t="e">
        <f t="shared" si="106"/>
        <v>#VALUE!</v>
      </c>
      <c r="AJ210" s="133" t="e">
        <f>COUNTIFS(A1_Individu_Data_Keadaan_SDMK!A$4:A$149931,M210,A1_Individu_Data_Keadaan_SDMK!Q$4:Q$149285,"04. KEBIDANAN")</f>
        <v>#VALUE!</v>
      </c>
      <c r="AK210" s="135">
        <f t="shared" si="107"/>
        <v>7</v>
      </c>
      <c r="AL210" s="134" t="e">
        <f t="shared" si="108"/>
        <v>#VALUE!</v>
      </c>
      <c r="AM210" s="134" t="e">
        <f t="shared" si="109"/>
        <v>#VALUE!</v>
      </c>
      <c r="AN210" s="133" t="e">
        <f>COUNTIFS(A1_Individu_Data_Keadaan_SDMK!A$4:A$149931,M210,A1_Individu_Data_Keadaan_SDMK!Q$4:Q$149285,"05. KEFARMASIAN")</f>
        <v>#VALUE!</v>
      </c>
      <c r="AO210" s="135">
        <f t="shared" si="110"/>
        <v>1</v>
      </c>
      <c r="AP210" s="134" t="e">
        <f t="shared" si="111"/>
        <v>#VALUE!</v>
      </c>
      <c r="AQ210" s="134" t="e">
        <f t="shared" si="112"/>
        <v>#VALUE!</v>
      </c>
      <c r="AR210" s="133" t="e">
        <f>COUNTIFS(A1_Individu_Data_Keadaan_SDMK!A$4:A$149931,M210,A1_Individu_Data_Keadaan_SDMK!Q$4:Q$149285,"06. KESEHATAN MASYARAKAT")</f>
        <v>#VALUE!</v>
      </c>
      <c r="AS210" s="135">
        <f t="shared" si="113"/>
        <v>1</v>
      </c>
      <c r="AT210" s="134" t="e">
        <f t="shared" si="114"/>
        <v>#VALUE!</v>
      </c>
      <c r="AU210" s="134" t="e">
        <f t="shared" si="115"/>
        <v>#VALUE!</v>
      </c>
      <c r="AV210" s="133" t="e">
        <f>COUNTIFS(A1_Individu_Data_Keadaan_SDMK!A$4:A$149931,M210,A1_Individu_Data_Keadaan_SDMK!Q$4:Q$149285,"07. KESEHATAN LINGKUNGAN")</f>
        <v>#VALUE!</v>
      </c>
      <c r="AW210" s="135">
        <f t="shared" si="116"/>
        <v>1</v>
      </c>
      <c r="AX210" s="134" t="e">
        <f t="shared" si="117"/>
        <v>#VALUE!</v>
      </c>
      <c r="AY210" s="134" t="e">
        <f t="shared" si="118"/>
        <v>#VALUE!</v>
      </c>
      <c r="AZ210" s="133" t="e">
        <f>COUNTIFS(A1_Individu_Data_Keadaan_SDMK!A$4:A$149931,M210,A1_Individu_Data_Keadaan_SDMK!Q$4:Q$149285,"08. GIZI")</f>
        <v>#VALUE!</v>
      </c>
      <c r="BA210" s="135">
        <f t="shared" si="119"/>
        <v>2</v>
      </c>
      <c r="BB210" s="134" t="e">
        <f t="shared" si="120"/>
        <v>#VALUE!</v>
      </c>
      <c r="BC210" s="134" t="e">
        <f t="shared" si="121"/>
        <v>#VALUE!</v>
      </c>
      <c r="BD210" s="133" t="e">
        <f>COUNTIFS(A1_Individu_Data_Keadaan_SDMK!A$4:A$149931,M210,A1_Individu_Data_Keadaan_SDMK!R$4:R$149285,"03. Ahli Teknologi Laboratorium Medik")</f>
        <v>#VALUE!</v>
      </c>
      <c r="BE210" s="135">
        <f t="shared" si="122"/>
        <v>1</v>
      </c>
      <c r="BF210" s="134" t="e">
        <f t="shared" si="123"/>
        <v>#VALUE!</v>
      </c>
      <c r="BG210" s="134" t="e">
        <f t="shared" si="124"/>
        <v>#VALUE!</v>
      </c>
      <c r="BH210" s="139" t="e">
        <f t="shared" si="125"/>
        <v>#VALUE!</v>
      </c>
      <c r="BI210" s="139" t="e">
        <f t="shared" si="126"/>
        <v>#VALUE!</v>
      </c>
    </row>
    <row r="211" spans="13:61" ht="15">
      <c r="M211" s="130" t="s">
        <v>12824</v>
      </c>
      <c r="N211" s="131" t="s">
        <v>12825</v>
      </c>
      <c r="O211" s="128" t="s">
        <v>267</v>
      </c>
      <c r="P211" s="132" t="s">
        <v>9301</v>
      </c>
      <c r="Q211" s="347" t="s">
        <v>12201</v>
      </c>
      <c r="R211" s="128">
        <v>33</v>
      </c>
      <c r="S211" s="129">
        <v>3307</v>
      </c>
      <c r="T211" s="348" t="str">
        <f>IF(R211&lt;&gt;"",VLOOKUP(R211,'01_MASTER_KODE_WILAYAH'!H$1437:I$1470,2,FALSE),"")</f>
        <v>JAWA TENGAH</v>
      </c>
      <c r="U211" s="348" t="str">
        <f>IF(S211&lt;&gt;"",VLOOKUP(S211,'01_MASTER_KODE_WILAYAH'!D$5:F$1353,3,FALSE),"")</f>
        <v>WONOSOBO</v>
      </c>
      <c r="V211" s="349" t="str">
        <f t="shared" si="96"/>
        <v>2</v>
      </c>
      <c r="W211" s="145" t="e">
        <f t="shared" si="97"/>
        <v>#VALUE!</v>
      </c>
      <c r="X211" s="133" t="e">
        <f>COUNTIFS(A1_Individu_Data_Keadaan_SDMK!A$4:A$149931,M211,A1_Individu_Data_Keadaan_SDMK!R$4:R$149285,"01. Dokter")</f>
        <v>#VALUE!</v>
      </c>
      <c r="Y211" s="122">
        <f t="shared" si="98"/>
        <v>1</v>
      </c>
      <c r="Z211" s="134" t="e">
        <f t="shared" si="99"/>
        <v>#VALUE!</v>
      </c>
      <c r="AA211" s="134" t="e">
        <f t="shared" si="100"/>
        <v>#VALUE!</v>
      </c>
      <c r="AB211" s="133" t="e">
        <f>COUNTIFS(A1_Individu_Data_Keadaan_SDMK!A$4:A$149931,M211,A1_Individu_Data_Keadaan_SDMK!R$4:R$149285,"02. Dokter Gigi")</f>
        <v>#VALUE!</v>
      </c>
      <c r="AC211" s="122">
        <f t="shared" si="101"/>
        <v>1</v>
      </c>
      <c r="AD211" s="134" t="e">
        <f t="shared" si="102"/>
        <v>#VALUE!</v>
      </c>
      <c r="AE211" s="134" t="e">
        <f t="shared" si="103"/>
        <v>#VALUE!</v>
      </c>
      <c r="AF211" s="133" t="e">
        <f>COUNTIFS(A1_Individu_Data_Keadaan_SDMK!A$4:A$149931,M211,A1_Individu_Data_Keadaan_SDMK!Q$4:Q$149285,"03. KEPERAWATAN")</f>
        <v>#VALUE!</v>
      </c>
      <c r="AG211" s="135">
        <f t="shared" si="104"/>
        <v>5</v>
      </c>
      <c r="AH211" s="134" t="e">
        <f t="shared" si="105"/>
        <v>#VALUE!</v>
      </c>
      <c r="AI211" s="134" t="e">
        <f t="shared" si="106"/>
        <v>#VALUE!</v>
      </c>
      <c r="AJ211" s="133" t="e">
        <f>COUNTIFS(A1_Individu_Data_Keadaan_SDMK!A$4:A$149931,M211,A1_Individu_Data_Keadaan_SDMK!Q$4:Q$149285,"04. KEBIDANAN")</f>
        <v>#VALUE!</v>
      </c>
      <c r="AK211" s="135">
        <f t="shared" si="107"/>
        <v>4</v>
      </c>
      <c r="AL211" s="134" t="e">
        <f t="shared" si="108"/>
        <v>#VALUE!</v>
      </c>
      <c r="AM211" s="134" t="e">
        <f t="shared" si="109"/>
        <v>#VALUE!</v>
      </c>
      <c r="AN211" s="133" t="e">
        <f>COUNTIFS(A1_Individu_Data_Keadaan_SDMK!A$4:A$149931,M211,A1_Individu_Data_Keadaan_SDMK!Q$4:Q$149285,"05. KEFARMASIAN")</f>
        <v>#VALUE!</v>
      </c>
      <c r="AO211" s="135">
        <f t="shared" si="110"/>
        <v>1</v>
      </c>
      <c r="AP211" s="134" t="e">
        <f t="shared" si="111"/>
        <v>#VALUE!</v>
      </c>
      <c r="AQ211" s="134" t="e">
        <f t="shared" si="112"/>
        <v>#VALUE!</v>
      </c>
      <c r="AR211" s="133" t="e">
        <f>COUNTIFS(A1_Individu_Data_Keadaan_SDMK!A$4:A$149931,M211,A1_Individu_Data_Keadaan_SDMK!Q$4:Q$149285,"06. KESEHATAN MASYARAKAT")</f>
        <v>#VALUE!</v>
      </c>
      <c r="AS211" s="135">
        <f t="shared" si="113"/>
        <v>1</v>
      </c>
      <c r="AT211" s="134" t="e">
        <f t="shared" si="114"/>
        <v>#VALUE!</v>
      </c>
      <c r="AU211" s="134" t="e">
        <f t="shared" si="115"/>
        <v>#VALUE!</v>
      </c>
      <c r="AV211" s="133" t="e">
        <f>COUNTIFS(A1_Individu_Data_Keadaan_SDMK!A$4:A$149931,M211,A1_Individu_Data_Keadaan_SDMK!Q$4:Q$149285,"07. KESEHATAN LINGKUNGAN")</f>
        <v>#VALUE!</v>
      </c>
      <c r="AW211" s="135">
        <f t="shared" si="116"/>
        <v>1</v>
      </c>
      <c r="AX211" s="134" t="e">
        <f t="shared" si="117"/>
        <v>#VALUE!</v>
      </c>
      <c r="AY211" s="134" t="e">
        <f t="shared" si="118"/>
        <v>#VALUE!</v>
      </c>
      <c r="AZ211" s="133" t="e">
        <f>COUNTIFS(A1_Individu_Data_Keadaan_SDMK!A$4:A$149931,M211,A1_Individu_Data_Keadaan_SDMK!Q$4:Q$149285,"08. GIZI")</f>
        <v>#VALUE!</v>
      </c>
      <c r="BA211" s="135">
        <f t="shared" si="119"/>
        <v>1</v>
      </c>
      <c r="BB211" s="134" t="e">
        <f t="shared" si="120"/>
        <v>#VALUE!</v>
      </c>
      <c r="BC211" s="134" t="e">
        <f t="shared" si="121"/>
        <v>#VALUE!</v>
      </c>
      <c r="BD211" s="133" t="e">
        <f>COUNTIFS(A1_Individu_Data_Keadaan_SDMK!A$4:A$149931,M211,A1_Individu_Data_Keadaan_SDMK!R$4:R$149285,"03. Ahli Teknologi Laboratorium Medik")</f>
        <v>#VALUE!</v>
      </c>
      <c r="BE211" s="135">
        <f t="shared" si="122"/>
        <v>1</v>
      </c>
      <c r="BF211" s="134" t="e">
        <f t="shared" si="123"/>
        <v>#VALUE!</v>
      </c>
      <c r="BG211" s="134" t="e">
        <f t="shared" si="124"/>
        <v>#VALUE!</v>
      </c>
      <c r="BH211" s="139" t="e">
        <f t="shared" si="125"/>
        <v>#VALUE!</v>
      </c>
      <c r="BI211" s="139" t="e">
        <f t="shared" si="126"/>
        <v>#VALUE!</v>
      </c>
    </row>
    <row r="212" spans="13:61" ht="15">
      <c r="M212" s="130" t="s">
        <v>12826</v>
      </c>
      <c r="N212" s="131" t="s">
        <v>12827</v>
      </c>
      <c r="O212" s="128" t="s">
        <v>267</v>
      </c>
      <c r="P212" s="132" t="s">
        <v>9301</v>
      </c>
      <c r="Q212" s="347" t="s">
        <v>12201</v>
      </c>
      <c r="R212" s="128">
        <v>33</v>
      </c>
      <c r="S212" s="129">
        <v>3307</v>
      </c>
      <c r="T212" s="348" t="str">
        <f>IF(R212&lt;&gt;"",VLOOKUP(R212,'01_MASTER_KODE_WILAYAH'!H$1437:I$1470,2,FALSE),"")</f>
        <v>JAWA TENGAH</v>
      </c>
      <c r="U212" s="348" t="str">
        <f>IF(S212&lt;&gt;"",VLOOKUP(S212,'01_MASTER_KODE_WILAYAH'!D$5:F$1353,3,FALSE),"")</f>
        <v>WONOSOBO</v>
      </c>
      <c r="V212" s="349" t="str">
        <f t="shared" si="96"/>
        <v>2</v>
      </c>
      <c r="W212" s="145" t="e">
        <f t="shared" si="97"/>
        <v>#VALUE!</v>
      </c>
      <c r="X212" s="133" t="e">
        <f>COUNTIFS(A1_Individu_Data_Keadaan_SDMK!A$4:A$149931,M212,A1_Individu_Data_Keadaan_SDMK!R$4:R$149285,"01. Dokter")</f>
        <v>#VALUE!</v>
      </c>
      <c r="Y212" s="122">
        <f t="shared" si="98"/>
        <v>1</v>
      </c>
      <c r="Z212" s="134" t="e">
        <f t="shared" si="99"/>
        <v>#VALUE!</v>
      </c>
      <c r="AA212" s="134" t="e">
        <f t="shared" si="100"/>
        <v>#VALUE!</v>
      </c>
      <c r="AB212" s="133" t="e">
        <f>COUNTIFS(A1_Individu_Data_Keadaan_SDMK!A$4:A$149931,M212,A1_Individu_Data_Keadaan_SDMK!R$4:R$149285,"02. Dokter Gigi")</f>
        <v>#VALUE!</v>
      </c>
      <c r="AC212" s="122">
        <f t="shared" si="101"/>
        <v>1</v>
      </c>
      <c r="AD212" s="134" t="e">
        <f t="shared" si="102"/>
        <v>#VALUE!</v>
      </c>
      <c r="AE212" s="134" t="e">
        <f t="shared" si="103"/>
        <v>#VALUE!</v>
      </c>
      <c r="AF212" s="133" t="e">
        <f>COUNTIFS(A1_Individu_Data_Keadaan_SDMK!A$4:A$149931,M212,A1_Individu_Data_Keadaan_SDMK!Q$4:Q$149285,"03. KEPERAWATAN")</f>
        <v>#VALUE!</v>
      </c>
      <c r="AG212" s="135">
        <f t="shared" si="104"/>
        <v>5</v>
      </c>
      <c r="AH212" s="134" t="e">
        <f t="shared" si="105"/>
        <v>#VALUE!</v>
      </c>
      <c r="AI212" s="134" t="e">
        <f t="shared" si="106"/>
        <v>#VALUE!</v>
      </c>
      <c r="AJ212" s="133" t="e">
        <f>COUNTIFS(A1_Individu_Data_Keadaan_SDMK!A$4:A$149931,M212,A1_Individu_Data_Keadaan_SDMK!Q$4:Q$149285,"04. KEBIDANAN")</f>
        <v>#VALUE!</v>
      </c>
      <c r="AK212" s="135">
        <f t="shared" si="107"/>
        <v>4</v>
      </c>
      <c r="AL212" s="134" t="e">
        <f t="shared" si="108"/>
        <v>#VALUE!</v>
      </c>
      <c r="AM212" s="134" t="e">
        <f t="shared" si="109"/>
        <v>#VALUE!</v>
      </c>
      <c r="AN212" s="133" t="e">
        <f>COUNTIFS(A1_Individu_Data_Keadaan_SDMK!A$4:A$149931,M212,A1_Individu_Data_Keadaan_SDMK!Q$4:Q$149285,"05. KEFARMASIAN")</f>
        <v>#VALUE!</v>
      </c>
      <c r="AO212" s="135">
        <f t="shared" si="110"/>
        <v>1</v>
      </c>
      <c r="AP212" s="134" t="e">
        <f t="shared" si="111"/>
        <v>#VALUE!</v>
      </c>
      <c r="AQ212" s="134" t="e">
        <f t="shared" si="112"/>
        <v>#VALUE!</v>
      </c>
      <c r="AR212" s="133" t="e">
        <f>COUNTIFS(A1_Individu_Data_Keadaan_SDMK!A$4:A$149931,M212,A1_Individu_Data_Keadaan_SDMK!Q$4:Q$149285,"06. KESEHATAN MASYARAKAT")</f>
        <v>#VALUE!</v>
      </c>
      <c r="AS212" s="135">
        <f t="shared" si="113"/>
        <v>1</v>
      </c>
      <c r="AT212" s="134" t="e">
        <f t="shared" si="114"/>
        <v>#VALUE!</v>
      </c>
      <c r="AU212" s="134" t="e">
        <f t="shared" si="115"/>
        <v>#VALUE!</v>
      </c>
      <c r="AV212" s="133" t="e">
        <f>COUNTIFS(A1_Individu_Data_Keadaan_SDMK!A$4:A$149931,M212,A1_Individu_Data_Keadaan_SDMK!Q$4:Q$149285,"07. KESEHATAN LINGKUNGAN")</f>
        <v>#VALUE!</v>
      </c>
      <c r="AW212" s="135">
        <f t="shared" si="116"/>
        <v>1</v>
      </c>
      <c r="AX212" s="134" t="e">
        <f t="shared" si="117"/>
        <v>#VALUE!</v>
      </c>
      <c r="AY212" s="134" t="e">
        <f t="shared" si="118"/>
        <v>#VALUE!</v>
      </c>
      <c r="AZ212" s="133" t="e">
        <f>COUNTIFS(A1_Individu_Data_Keadaan_SDMK!A$4:A$149931,M212,A1_Individu_Data_Keadaan_SDMK!Q$4:Q$149285,"08. GIZI")</f>
        <v>#VALUE!</v>
      </c>
      <c r="BA212" s="135">
        <f t="shared" si="119"/>
        <v>1</v>
      </c>
      <c r="BB212" s="134" t="e">
        <f t="shared" si="120"/>
        <v>#VALUE!</v>
      </c>
      <c r="BC212" s="134" t="e">
        <f t="shared" si="121"/>
        <v>#VALUE!</v>
      </c>
      <c r="BD212" s="133" t="e">
        <f>COUNTIFS(A1_Individu_Data_Keadaan_SDMK!A$4:A$149931,M212,A1_Individu_Data_Keadaan_SDMK!R$4:R$149285,"03. Ahli Teknologi Laboratorium Medik")</f>
        <v>#VALUE!</v>
      </c>
      <c r="BE212" s="135">
        <f t="shared" si="122"/>
        <v>1</v>
      </c>
      <c r="BF212" s="134" t="e">
        <f t="shared" si="123"/>
        <v>#VALUE!</v>
      </c>
      <c r="BG212" s="134" t="e">
        <f t="shared" si="124"/>
        <v>#VALUE!</v>
      </c>
      <c r="BH212" s="139" t="e">
        <f t="shared" si="125"/>
        <v>#VALUE!</v>
      </c>
      <c r="BI212" s="139" t="e">
        <f t="shared" si="126"/>
        <v>#VALUE!</v>
      </c>
    </row>
    <row r="213" spans="13:61" ht="15">
      <c r="M213" s="130" t="s">
        <v>12828</v>
      </c>
      <c r="N213" s="131" t="s">
        <v>12829</v>
      </c>
      <c r="O213" s="128" t="s">
        <v>267</v>
      </c>
      <c r="P213" s="132" t="s">
        <v>9301</v>
      </c>
      <c r="Q213" s="347" t="s">
        <v>12201</v>
      </c>
      <c r="R213" s="128">
        <v>33</v>
      </c>
      <c r="S213" s="129">
        <v>3307</v>
      </c>
      <c r="T213" s="348" t="str">
        <f>IF(R213&lt;&gt;"",VLOOKUP(R213,'01_MASTER_KODE_WILAYAH'!H$1437:I$1470,2,FALSE),"")</f>
        <v>JAWA TENGAH</v>
      </c>
      <c r="U213" s="348" t="str">
        <f>IF(S213&lt;&gt;"",VLOOKUP(S213,'01_MASTER_KODE_WILAYAH'!D$5:F$1353,3,FALSE),"")</f>
        <v>WONOSOBO</v>
      </c>
      <c r="V213" s="349" t="str">
        <f t="shared" si="96"/>
        <v>2</v>
      </c>
      <c r="W213" s="145" t="e">
        <f t="shared" si="97"/>
        <v>#VALUE!</v>
      </c>
      <c r="X213" s="133" t="e">
        <f>COUNTIFS(A1_Individu_Data_Keadaan_SDMK!A$4:A$149931,M213,A1_Individu_Data_Keadaan_SDMK!R$4:R$149285,"01. Dokter")</f>
        <v>#VALUE!</v>
      </c>
      <c r="Y213" s="122">
        <f t="shared" si="98"/>
        <v>1</v>
      </c>
      <c r="Z213" s="134" t="e">
        <f t="shared" si="99"/>
        <v>#VALUE!</v>
      </c>
      <c r="AA213" s="134" t="e">
        <f t="shared" si="100"/>
        <v>#VALUE!</v>
      </c>
      <c r="AB213" s="133" t="e">
        <f>COUNTIFS(A1_Individu_Data_Keadaan_SDMK!A$4:A$149931,M213,A1_Individu_Data_Keadaan_SDMK!R$4:R$149285,"02. Dokter Gigi")</f>
        <v>#VALUE!</v>
      </c>
      <c r="AC213" s="122">
        <f t="shared" si="101"/>
        <v>1</v>
      </c>
      <c r="AD213" s="134" t="e">
        <f t="shared" si="102"/>
        <v>#VALUE!</v>
      </c>
      <c r="AE213" s="134" t="e">
        <f t="shared" si="103"/>
        <v>#VALUE!</v>
      </c>
      <c r="AF213" s="133" t="e">
        <f>COUNTIFS(A1_Individu_Data_Keadaan_SDMK!A$4:A$149931,M213,A1_Individu_Data_Keadaan_SDMK!Q$4:Q$149285,"03. KEPERAWATAN")</f>
        <v>#VALUE!</v>
      </c>
      <c r="AG213" s="135">
        <f t="shared" si="104"/>
        <v>5</v>
      </c>
      <c r="AH213" s="134" t="e">
        <f t="shared" si="105"/>
        <v>#VALUE!</v>
      </c>
      <c r="AI213" s="134" t="e">
        <f t="shared" si="106"/>
        <v>#VALUE!</v>
      </c>
      <c r="AJ213" s="133" t="e">
        <f>COUNTIFS(A1_Individu_Data_Keadaan_SDMK!A$4:A$149931,M213,A1_Individu_Data_Keadaan_SDMK!Q$4:Q$149285,"04. KEBIDANAN")</f>
        <v>#VALUE!</v>
      </c>
      <c r="AK213" s="135">
        <f t="shared" si="107"/>
        <v>4</v>
      </c>
      <c r="AL213" s="134" t="e">
        <f t="shared" si="108"/>
        <v>#VALUE!</v>
      </c>
      <c r="AM213" s="134" t="e">
        <f t="shared" si="109"/>
        <v>#VALUE!</v>
      </c>
      <c r="AN213" s="133" t="e">
        <f>COUNTIFS(A1_Individu_Data_Keadaan_SDMK!A$4:A$149931,M213,A1_Individu_Data_Keadaan_SDMK!Q$4:Q$149285,"05. KEFARMASIAN")</f>
        <v>#VALUE!</v>
      </c>
      <c r="AO213" s="135">
        <f t="shared" si="110"/>
        <v>1</v>
      </c>
      <c r="AP213" s="134" t="e">
        <f t="shared" si="111"/>
        <v>#VALUE!</v>
      </c>
      <c r="AQ213" s="134" t="e">
        <f t="shared" si="112"/>
        <v>#VALUE!</v>
      </c>
      <c r="AR213" s="133" t="e">
        <f>COUNTIFS(A1_Individu_Data_Keadaan_SDMK!A$4:A$149931,M213,A1_Individu_Data_Keadaan_SDMK!Q$4:Q$149285,"06. KESEHATAN MASYARAKAT")</f>
        <v>#VALUE!</v>
      </c>
      <c r="AS213" s="135">
        <f t="shared" si="113"/>
        <v>1</v>
      </c>
      <c r="AT213" s="134" t="e">
        <f t="shared" si="114"/>
        <v>#VALUE!</v>
      </c>
      <c r="AU213" s="134" t="e">
        <f t="shared" si="115"/>
        <v>#VALUE!</v>
      </c>
      <c r="AV213" s="133" t="e">
        <f>COUNTIFS(A1_Individu_Data_Keadaan_SDMK!A$4:A$149931,M213,A1_Individu_Data_Keadaan_SDMK!Q$4:Q$149285,"07. KESEHATAN LINGKUNGAN")</f>
        <v>#VALUE!</v>
      </c>
      <c r="AW213" s="135">
        <f t="shared" si="116"/>
        <v>1</v>
      </c>
      <c r="AX213" s="134" t="e">
        <f t="shared" si="117"/>
        <v>#VALUE!</v>
      </c>
      <c r="AY213" s="134" t="e">
        <f t="shared" si="118"/>
        <v>#VALUE!</v>
      </c>
      <c r="AZ213" s="133" t="e">
        <f>COUNTIFS(A1_Individu_Data_Keadaan_SDMK!A$4:A$149931,M213,A1_Individu_Data_Keadaan_SDMK!Q$4:Q$149285,"08. GIZI")</f>
        <v>#VALUE!</v>
      </c>
      <c r="BA213" s="135">
        <f t="shared" si="119"/>
        <v>1</v>
      </c>
      <c r="BB213" s="134" t="e">
        <f t="shared" si="120"/>
        <v>#VALUE!</v>
      </c>
      <c r="BC213" s="134" t="e">
        <f t="shared" si="121"/>
        <v>#VALUE!</v>
      </c>
      <c r="BD213" s="133" t="e">
        <f>COUNTIFS(A1_Individu_Data_Keadaan_SDMK!A$4:A$149931,M213,A1_Individu_Data_Keadaan_SDMK!R$4:R$149285,"03. Ahli Teknologi Laboratorium Medik")</f>
        <v>#VALUE!</v>
      </c>
      <c r="BE213" s="135">
        <f t="shared" si="122"/>
        <v>1</v>
      </c>
      <c r="BF213" s="134" t="e">
        <f t="shared" si="123"/>
        <v>#VALUE!</v>
      </c>
      <c r="BG213" s="134" t="e">
        <f t="shared" si="124"/>
        <v>#VALUE!</v>
      </c>
      <c r="BH213" s="139" t="e">
        <f t="shared" si="125"/>
        <v>#VALUE!</v>
      </c>
      <c r="BI213" s="139" t="e">
        <f t="shared" si="126"/>
        <v>#VALUE!</v>
      </c>
    </row>
    <row r="214" spans="13:61" ht="15">
      <c r="M214" s="130" t="s">
        <v>12830</v>
      </c>
      <c r="N214" s="131" t="s">
        <v>12831</v>
      </c>
      <c r="O214" s="128" t="s">
        <v>267</v>
      </c>
      <c r="P214" s="132" t="s">
        <v>9301</v>
      </c>
      <c r="Q214" s="347" t="s">
        <v>12201</v>
      </c>
      <c r="R214" s="128">
        <v>33</v>
      </c>
      <c r="S214" s="129">
        <v>3307</v>
      </c>
      <c r="T214" s="348" t="str">
        <f>IF(R214&lt;&gt;"",VLOOKUP(R214,'01_MASTER_KODE_WILAYAH'!H$1437:I$1470,2,FALSE),"")</f>
        <v>JAWA TENGAH</v>
      </c>
      <c r="U214" s="348" t="str">
        <f>IF(S214&lt;&gt;"",VLOOKUP(S214,'01_MASTER_KODE_WILAYAH'!D$5:F$1353,3,FALSE),"")</f>
        <v>WONOSOBO</v>
      </c>
      <c r="V214" s="349" t="str">
        <f t="shared" si="96"/>
        <v>2</v>
      </c>
      <c r="W214" s="145" t="e">
        <f t="shared" si="97"/>
        <v>#VALUE!</v>
      </c>
      <c r="X214" s="133" t="e">
        <f>COUNTIFS(A1_Individu_Data_Keadaan_SDMK!A$4:A$149931,M214,A1_Individu_Data_Keadaan_SDMK!R$4:R$149285,"01. Dokter")</f>
        <v>#VALUE!</v>
      </c>
      <c r="Y214" s="122">
        <f t="shared" si="98"/>
        <v>1</v>
      </c>
      <c r="Z214" s="134" t="e">
        <f t="shared" si="99"/>
        <v>#VALUE!</v>
      </c>
      <c r="AA214" s="134" t="e">
        <f t="shared" si="100"/>
        <v>#VALUE!</v>
      </c>
      <c r="AB214" s="133" t="e">
        <f>COUNTIFS(A1_Individu_Data_Keadaan_SDMK!A$4:A$149931,M214,A1_Individu_Data_Keadaan_SDMK!R$4:R$149285,"02. Dokter Gigi")</f>
        <v>#VALUE!</v>
      </c>
      <c r="AC214" s="122">
        <f t="shared" si="101"/>
        <v>1</v>
      </c>
      <c r="AD214" s="134" t="e">
        <f t="shared" si="102"/>
        <v>#VALUE!</v>
      </c>
      <c r="AE214" s="134" t="e">
        <f t="shared" si="103"/>
        <v>#VALUE!</v>
      </c>
      <c r="AF214" s="133" t="e">
        <f>COUNTIFS(A1_Individu_Data_Keadaan_SDMK!A$4:A$149931,M214,A1_Individu_Data_Keadaan_SDMK!Q$4:Q$149285,"03. KEPERAWATAN")</f>
        <v>#VALUE!</v>
      </c>
      <c r="AG214" s="135">
        <f t="shared" si="104"/>
        <v>5</v>
      </c>
      <c r="AH214" s="134" t="e">
        <f t="shared" si="105"/>
        <v>#VALUE!</v>
      </c>
      <c r="AI214" s="134" t="e">
        <f t="shared" si="106"/>
        <v>#VALUE!</v>
      </c>
      <c r="AJ214" s="133" t="e">
        <f>COUNTIFS(A1_Individu_Data_Keadaan_SDMK!A$4:A$149931,M214,A1_Individu_Data_Keadaan_SDMK!Q$4:Q$149285,"04. KEBIDANAN")</f>
        <v>#VALUE!</v>
      </c>
      <c r="AK214" s="135">
        <f t="shared" si="107"/>
        <v>4</v>
      </c>
      <c r="AL214" s="134" t="e">
        <f t="shared" si="108"/>
        <v>#VALUE!</v>
      </c>
      <c r="AM214" s="134" t="e">
        <f t="shared" si="109"/>
        <v>#VALUE!</v>
      </c>
      <c r="AN214" s="133" t="e">
        <f>COUNTIFS(A1_Individu_Data_Keadaan_SDMK!A$4:A$149931,M214,A1_Individu_Data_Keadaan_SDMK!Q$4:Q$149285,"05. KEFARMASIAN")</f>
        <v>#VALUE!</v>
      </c>
      <c r="AO214" s="135">
        <f t="shared" si="110"/>
        <v>1</v>
      </c>
      <c r="AP214" s="134" t="e">
        <f t="shared" si="111"/>
        <v>#VALUE!</v>
      </c>
      <c r="AQ214" s="134" t="e">
        <f t="shared" si="112"/>
        <v>#VALUE!</v>
      </c>
      <c r="AR214" s="133" t="e">
        <f>COUNTIFS(A1_Individu_Data_Keadaan_SDMK!A$4:A$149931,M214,A1_Individu_Data_Keadaan_SDMK!Q$4:Q$149285,"06. KESEHATAN MASYARAKAT")</f>
        <v>#VALUE!</v>
      </c>
      <c r="AS214" s="135">
        <f t="shared" si="113"/>
        <v>1</v>
      </c>
      <c r="AT214" s="134" t="e">
        <f t="shared" si="114"/>
        <v>#VALUE!</v>
      </c>
      <c r="AU214" s="134" t="e">
        <f t="shared" si="115"/>
        <v>#VALUE!</v>
      </c>
      <c r="AV214" s="133" t="e">
        <f>COUNTIFS(A1_Individu_Data_Keadaan_SDMK!A$4:A$149931,M214,A1_Individu_Data_Keadaan_SDMK!Q$4:Q$149285,"07. KESEHATAN LINGKUNGAN")</f>
        <v>#VALUE!</v>
      </c>
      <c r="AW214" s="135">
        <f t="shared" si="116"/>
        <v>1</v>
      </c>
      <c r="AX214" s="134" t="e">
        <f t="shared" si="117"/>
        <v>#VALUE!</v>
      </c>
      <c r="AY214" s="134" t="e">
        <f t="shared" si="118"/>
        <v>#VALUE!</v>
      </c>
      <c r="AZ214" s="133" t="e">
        <f>COUNTIFS(A1_Individu_Data_Keadaan_SDMK!A$4:A$149931,M214,A1_Individu_Data_Keadaan_SDMK!Q$4:Q$149285,"08. GIZI")</f>
        <v>#VALUE!</v>
      </c>
      <c r="BA214" s="135">
        <f t="shared" si="119"/>
        <v>1</v>
      </c>
      <c r="BB214" s="134" t="e">
        <f t="shared" si="120"/>
        <v>#VALUE!</v>
      </c>
      <c r="BC214" s="134" t="e">
        <f t="shared" si="121"/>
        <v>#VALUE!</v>
      </c>
      <c r="BD214" s="133" t="e">
        <f>COUNTIFS(A1_Individu_Data_Keadaan_SDMK!A$4:A$149931,M214,A1_Individu_Data_Keadaan_SDMK!R$4:R$149285,"03. Ahli Teknologi Laboratorium Medik")</f>
        <v>#VALUE!</v>
      </c>
      <c r="BE214" s="135">
        <f t="shared" si="122"/>
        <v>1</v>
      </c>
      <c r="BF214" s="134" t="e">
        <f t="shared" si="123"/>
        <v>#VALUE!</v>
      </c>
      <c r="BG214" s="134" t="e">
        <f t="shared" si="124"/>
        <v>#VALUE!</v>
      </c>
      <c r="BH214" s="139" t="e">
        <f t="shared" si="125"/>
        <v>#VALUE!</v>
      </c>
      <c r="BI214" s="139" t="e">
        <f t="shared" si="126"/>
        <v>#VALUE!</v>
      </c>
    </row>
    <row r="215" spans="13:61" ht="15">
      <c r="M215" s="130" t="s">
        <v>12832</v>
      </c>
      <c r="N215" s="131" t="s">
        <v>12833</v>
      </c>
      <c r="O215" s="128" t="s">
        <v>267</v>
      </c>
      <c r="P215" s="132" t="s">
        <v>9302</v>
      </c>
      <c r="Q215" s="347" t="s">
        <v>12201</v>
      </c>
      <c r="R215" s="128">
        <v>33</v>
      </c>
      <c r="S215" s="129">
        <v>3307</v>
      </c>
      <c r="T215" s="348" t="str">
        <f>IF(R215&lt;&gt;"",VLOOKUP(R215,'01_MASTER_KODE_WILAYAH'!H$1437:I$1470,2,FALSE),"")</f>
        <v>JAWA TENGAH</v>
      </c>
      <c r="U215" s="348" t="str">
        <f>IF(S215&lt;&gt;"",VLOOKUP(S215,'01_MASTER_KODE_WILAYAH'!D$5:F$1353,3,FALSE),"")</f>
        <v>WONOSOBO</v>
      </c>
      <c r="V215" s="349" t="str">
        <f t="shared" si="96"/>
        <v>1</v>
      </c>
      <c r="W215" s="145" t="e">
        <f t="shared" si="97"/>
        <v>#VALUE!</v>
      </c>
      <c r="X215" s="133" t="e">
        <f>COUNTIFS(A1_Individu_Data_Keadaan_SDMK!A$4:A$149931,M215,A1_Individu_Data_Keadaan_SDMK!R$4:R$149285,"01. Dokter")</f>
        <v>#VALUE!</v>
      </c>
      <c r="Y215" s="122">
        <f t="shared" si="98"/>
        <v>2</v>
      </c>
      <c r="Z215" s="134" t="e">
        <f t="shared" si="99"/>
        <v>#VALUE!</v>
      </c>
      <c r="AA215" s="134" t="e">
        <f t="shared" si="100"/>
        <v>#VALUE!</v>
      </c>
      <c r="AB215" s="133" t="e">
        <f>COUNTIFS(A1_Individu_Data_Keadaan_SDMK!A$4:A$149931,M215,A1_Individu_Data_Keadaan_SDMK!R$4:R$149285,"02. Dokter Gigi")</f>
        <v>#VALUE!</v>
      </c>
      <c r="AC215" s="122">
        <f t="shared" si="101"/>
        <v>1</v>
      </c>
      <c r="AD215" s="134" t="e">
        <f t="shared" si="102"/>
        <v>#VALUE!</v>
      </c>
      <c r="AE215" s="134" t="e">
        <f t="shared" si="103"/>
        <v>#VALUE!</v>
      </c>
      <c r="AF215" s="133" t="e">
        <f>COUNTIFS(A1_Individu_Data_Keadaan_SDMK!A$4:A$149931,M215,A1_Individu_Data_Keadaan_SDMK!Q$4:Q$149285,"03. KEPERAWATAN")</f>
        <v>#VALUE!</v>
      </c>
      <c r="AG215" s="135">
        <f t="shared" si="104"/>
        <v>8</v>
      </c>
      <c r="AH215" s="134" t="e">
        <f t="shared" si="105"/>
        <v>#VALUE!</v>
      </c>
      <c r="AI215" s="134" t="e">
        <f t="shared" si="106"/>
        <v>#VALUE!</v>
      </c>
      <c r="AJ215" s="133" t="e">
        <f>COUNTIFS(A1_Individu_Data_Keadaan_SDMK!A$4:A$149931,M215,A1_Individu_Data_Keadaan_SDMK!Q$4:Q$149285,"04. KEBIDANAN")</f>
        <v>#VALUE!</v>
      </c>
      <c r="AK215" s="135">
        <f t="shared" si="107"/>
        <v>7</v>
      </c>
      <c r="AL215" s="134" t="e">
        <f t="shared" si="108"/>
        <v>#VALUE!</v>
      </c>
      <c r="AM215" s="134" t="e">
        <f t="shared" si="109"/>
        <v>#VALUE!</v>
      </c>
      <c r="AN215" s="133" t="e">
        <f>COUNTIFS(A1_Individu_Data_Keadaan_SDMK!A$4:A$149931,M215,A1_Individu_Data_Keadaan_SDMK!Q$4:Q$149285,"05. KEFARMASIAN")</f>
        <v>#VALUE!</v>
      </c>
      <c r="AO215" s="135">
        <f t="shared" si="110"/>
        <v>1</v>
      </c>
      <c r="AP215" s="134" t="e">
        <f t="shared" si="111"/>
        <v>#VALUE!</v>
      </c>
      <c r="AQ215" s="134" t="e">
        <f t="shared" si="112"/>
        <v>#VALUE!</v>
      </c>
      <c r="AR215" s="133" t="e">
        <f>COUNTIFS(A1_Individu_Data_Keadaan_SDMK!A$4:A$149931,M215,A1_Individu_Data_Keadaan_SDMK!Q$4:Q$149285,"06. KESEHATAN MASYARAKAT")</f>
        <v>#VALUE!</v>
      </c>
      <c r="AS215" s="135">
        <f t="shared" si="113"/>
        <v>1</v>
      </c>
      <c r="AT215" s="134" t="e">
        <f t="shared" si="114"/>
        <v>#VALUE!</v>
      </c>
      <c r="AU215" s="134" t="e">
        <f t="shared" si="115"/>
        <v>#VALUE!</v>
      </c>
      <c r="AV215" s="133" t="e">
        <f>COUNTIFS(A1_Individu_Data_Keadaan_SDMK!A$4:A$149931,M215,A1_Individu_Data_Keadaan_SDMK!Q$4:Q$149285,"07. KESEHATAN LINGKUNGAN")</f>
        <v>#VALUE!</v>
      </c>
      <c r="AW215" s="135">
        <f t="shared" si="116"/>
        <v>1</v>
      </c>
      <c r="AX215" s="134" t="e">
        <f t="shared" si="117"/>
        <v>#VALUE!</v>
      </c>
      <c r="AY215" s="134" t="e">
        <f t="shared" si="118"/>
        <v>#VALUE!</v>
      </c>
      <c r="AZ215" s="133" t="e">
        <f>COUNTIFS(A1_Individu_Data_Keadaan_SDMK!A$4:A$149931,M215,A1_Individu_Data_Keadaan_SDMK!Q$4:Q$149285,"08. GIZI")</f>
        <v>#VALUE!</v>
      </c>
      <c r="BA215" s="135">
        <f t="shared" si="119"/>
        <v>2</v>
      </c>
      <c r="BB215" s="134" t="e">
        <f t="shared" si="120"/>
        <v>#VALUE!</v>
      </c>
      <c r="BC215" s="134" t="e">
        <f t="shared" si="121"/>
        <v>#VALUE!</v>
      </c>
      <c r="BD215" s="133" t="e">
        <f>COUNTIFS(A1_Individu_Data_Keadaan_SDMK!A$4:A$149931,M215,A1_Individu_Data_Keadaan_SDMK!R$4:R$149285,"03. Ahli Teknologi Laboratorium Medik")</f>
        <v>#VALUE!</v>
      </c>
      <c r="BE215" s="135">
        <f t="shared" si="122"/>
        <v>1</v>
      </c>
      <c r="BF215" s="134" t="e">
        <f t="shared" si="123"/>
        <v>#VALUE!</v>
      </c>
      <c r="BG215" s="134" t="e">
        <f t="shared" si="124"/>
        <v>#VALUE!</v>
      </c>
      <c r="BH215" s="139" t="e">
        <f t="shared" si="125"/>
        <v>#VALUE!</v>
      </c>
      <c r="BI215" s="139" t="e">
        <f t="shared" si="126"/>
        <v>#VALUE!</v>
      </c>
    </row>
    <row r="216" spans="13:61" ht="15">
      <c r="M216" s="130" t="s">
        <v>12834</v>
      </c>
      <c r="N216" s="131" t="s">
        <v>12835</v>
      </c>
      <c r="O216" s="128" t="s">
        <v>267</v>
      </c>
      <c r="P216" s="132" t="s">
        <v>9301</v>
      </c>
      <c r="Q216" s="347" t="s">
        <v>12201</v>
      </c>
      <c r="R216" s="128">
        <v>33</v>
      </c>
      <c r="S216" s="129">
        <v>3307</v>
      </c>
      <c r="T216" s="348" t="str">
        <f>IF(R216&lt;&gt;"",VLOOKUP(R216,'01_MASTER_KODE_WILAYAH'!H$1437:I$1470,2,FALSE),"")</f>
        <v>JAWA TENGAH</v>
      </c>
      <c r="U216" s="348" t="str">
        <f>IF(S216&lt;&gt;"",VLOOKUP(S216,'01_MASTER_KODE_WILAYAH'!D$5:F$1353,3,FALSE),"")</f>
        <v>WONOSOBO</v>
      </c>
      <c r="V216" s="349" t="str">
        <f t="shared" si="96"/>
        <v>2</v>
      </c>
      <c r="W216" s="145" t="e">
        <f t="shared" si="97"/>
        <v>#VALUE!</v>
      </c>
      <c r="X216" s="133" t="e">
        <f>COUNTIFS(A1_Individu_Data_Keadaan_SDMK!A$4:A$149931,M216,A1_Individu_Data_Keadaan_SDMK!R$4:R$149285,"01. Dokter")</f>
        <v>#VALUE!</v>
      </c>
      <c r="Y216" s="122">
        <f t="shared" si="98"/>
        <v>1</v>
      </c>
      <c r="Z216" s="134" t="e">
        <f t="shared" si="99"/>
        <v>#VALUE!</v>
      </c>
      <c r="AA216" s="134" t="e">
        <f t="shared" si="100"/>
        <v>#VALUE!</v>
      </c>
      <c r="AB216" s="133" t="e">
        <f>COUNTIFS(A1_Individu_Data_Keadaan_SDMK!A$4:A$149931,M216,A1_Individu_Data_Keadaan_SDMK!R$4:R$149285,"02. Dokter Gigi")</f>
        <v>#VALUE!</v>
      </c>
      <c r="AC216" s="122">
        <f t="shared" si="101"/>
        <v>1</v>
      </c>
      <c r="AD216" s="134" t="e">
        <f t="shared" si="102"/>
        <v>#VALUE!</v>
      </c>
      <c r="AE216" s="134" t="e">
        <f t="shared" si="103"/>
        <v>#VALUE!</v>
      </c>
      <c r="AF216" s="133" t="e">
        <f>COUNTIFS(A1_Individu_Data_Keadaan_SDMK!A$4:A$149931,M216,A1_Individu_Data_Keadaan_SDMK!Q$4:Q$149285,"03. KEPERAWATAN")</f>
        <v>#VALUE!</v>
      </c>
      <c r="AG216" s="135">
        <f t="shared" si="104"/>
        <v>5</v>
      </c>
      <c r="AH216" s="134" t="e">
        <f t="shared" si="105"/>
        <v>#VALUE!</v>
      </c>
      <c r="AI216" s="134" t="e">
        <f t="shared" si="106"/>
        <v>#VALUE!</v>
      </c>
      <c r="AJ216" s="133" t="e">
        <f>COUNTIFS(A1_Individu_Data_Keadaan_SDMK!A$4:A$149931,M216,A1_Individu_Data_Keadaan_SDMK!Q$4:Q$149285,"04. KEBIDANAN")</f>
        <v>#VALUE!</v>
      </c>
      <c r="AK216" s="135">
        <f t="shared" si="107"/>
        <v>4</v>
      </c>
      <c r="AL216" s="134" t="e">
        <f t="shared" si="108"/>
        <v>#VALUE!</v>
      </c>
      <c r="AM216" s="134" t="e">
        <f t="shared" si="109"/>
        <v>#VALUE!</v>
      </c>
      <c r="AN216" s="133" t="e">
        <f>COUNTIFS(A1_Individu_Data_Keadaan_SDMK!A$4:A$149931,M216,A1_Individu_Data_Keadaan_SDMK!Q$4:Q$149285,"05. KEFARMASIAN")</f>
        <v>#VALUE!</v>
      </c>
      <c r="AO216" s="135">
        <f t="shared" si="110"/>
        <v>1</v>
      </c>
      <c r="AP216" s="134" t="e">
        <f t="shared" si="111"/>
        <v>#VALUE!</v>
      </c>
      <c r="AQ216" s="134" t="e">
        <f t="shared" si="112"/>
        <v>#VALUE!</v>
      </c>
      <c r="AR216" s="133" t="e">
        <f>COUNTIFS(A1_Individu_Data_Keadaan_SDMK!A$4:A$149931,M216,A1_Individu_Data_Keadaan_SDMK!Q$4:Q$149285,"06. KESEHATAN MASYARAKAT")</f>
        <v>#VALUE!</v>
      </c>
      <c r="AS216" s="135">
        <f t="shared" si="113"/>
        <v>1</v>
      </c>
      <c r="AT216" s="134" t="e">
        <f t="shared" si="114"/>
        <v>#VALUE!</v>
      </c>
      <c r="AU216" s="134" t="e">
        <f t="shared" si="115"/>
        <v>#VALUE!</v>
      </c>
      <c r="AV216" s="133" t="e">
        <f>COUNTIFS(A1_Individu_Data_Keadaan_SDMK!A$4:A$149931,M216,A1_Individu_Data_Keadaan_SDMK!Q$4:Q$149285,"07. KESEHATAN LINGKUNGAN")</f>
        <v>#VALUE!</v>
      </c>
      <c r="AW216" s="135">
        <f t="shared" si="116"/>
        <v>1</v>
      </c>
      <c r="AX216" s="134" t="e">
        <f t="shared" si="117"/>
        <v>#VALUE!</v>
      </c>
      <c r="AY216" s="134" t="e">
        <f t="shared" si="118"/>
        <v>#VALUE!</v>
      </c>
      <c r="AZ216" s="133" t="e">
        <f>COUNTIFS(A1_Individu_Data_Keadaan_SDMK!A$4:A$149931,M216,A1_Individu_Data_Keadaan_SDMK!Q$4:Q$149285,"08. GIZI")</f>
        <v>#VALUE!</v>
      </c>
      <c r="BA216" s="135">
        <f t="shared" si="119"/>
        <v>1</v>
      </c>
      <c r="BB216" s="134" t="e">
        <f t="shared" si="120"/>
        <v>#VALUE!</v>
      </c>
      <c r="BC216" s="134" t="e">
        <f t="shared" si="121"/>
        <v>#VALUE!</v>
      </c>
      <c r="BD216" s="133" t="e">
        <f>COUNTIFS(A1_Individu_Data_Keadaan_SDMK!A$4:A$149931,M216,A1_Individu_Data_Keadaan_SDMK!R$4:R$149285,"03. Ahli Teknologi Laboratorium Medik")</f>
        <v>#VALUE!</v>
      </c>
      <c r="BE216" s="135">
        <f t="shared" si="122"/>
        <v>1</v>
      </c>
      <c r="BF216" s="134" t="e">
        <f t="shared" si="123"/>
        <v>#VALUE!</v>
      </c>
      <c r="BG216" s="134" t="e">
        <f t="shared" si="124"/>
        <v>#VALUE!</v>
      </c>
      <c r="BH216" s="139" t="e">
        <f t="shared" si="125"/>
        <v>#VALUE!</v>
      </c>
      <c r="BI216" s="139" t="e">
        <f t="shared" si="126"/>
        <v>#VALUE!</v>
      </c>
    </row>
    <row r="217" spans="13:61" ht="15">
      <c r="M217" s="130" t="s">
        <v>12836</v>
      </c>
      <c r="N217" s="131" t="s">
        <v>12837</v>
      </c>
      <c r="O217" s="128" t="s">
        <v>267</v>
      </c>
      <c r="P217" s="132" t="s">
        <v>9302</v>
      </c>
      <c r="Q217" s="347" t="s">
        <v>12201</v>
      </c>
      <c r="R217" s="128">
        <v>33</v>
      </c>
      <c r="S217" s="129">
        <v>3307</v>
      </c>
      <c r="T217" s="348" t="str">
        <f>IF(R217&lt;&gt;"",VLOOKUP(R217,'01_MASTER_KODE_WILAYAH'!H$1437:I$1470,2,FALSE),"")</f>
        <v>JAWA TENGAH</v>
      </c>
      <c r="U217" s="348" t="str">
        <f>IF(S217&lt;&gt;"",VLOOKUP(S217,'01_MASTER_KODE_WILAYAH'!D$5:F$1353,3,FALSE),"")</f>
        <v>WONOSOBO</v>
      </c>
      <c r="V217" s="349" t="str">
        <f t="shared" si="96"/>
        <v>1</v>
      </c>
      <c r="W217" s="145" t="e">
        <f t="shared" si="97"/>
        <v>#VALUE!</v>
      </c>
      <c r="X217" s="133" t="e">
        <f>COUNTIFS(A1_Individu_Data_Keadaan_SDMK!A$4:A$149931,M217,A1_Individu_Data_Keadaan_SDMK!R$4:R$149285,"01. Dokter")</f>
        <v>#VALUE!</v>
      </c>
      <c r="Y217" s="122">
        <f t="shared" si="98"/>
        <v>2</v>
      </c>
      <c r="Z217" s="134" t="e">
        <f t="shared" si="99"/>
        <v>#VALUE!</v>
      </c>
      <c r="AA217" s="134" t="e">
        <f t="shared" si="100"/>
        <v>#VALUE!</v>
      </c>
      <c r="AB217" s="133" t="e">
        <f>COUNTIFS(A1_Individu_Data_Keadaan_SDMK!A$4:A$149931,M217,A1_Individu_Data_Keadaan_SDMK!R$4:R$149285,"02. Dokter Gigi")</f>
        <v>#VALUE!</v>
      </c>
      <c r="AC217" s="122">
        <f t="shared" si="101"/>
        <v>1</v>
      </c>
      <c r="AD217" s="134" t="e">
        <f t="shared" si="102"/>
        <v>#VALUE!</v>
      </c>
      <c r="AE217" s="134" t="e">
        <f t="shared" si="103"/>
        <v>#VALUE!</v>
      </c>
      <c r="AF217" s="133" t="e">
        <f>COUNTIFS(A1_Individu_Data_Keadaan_SDMK!A$4:A$149931,M217,A1_Individu_Data_Keadaan_SDMK!Q$4:Q$149285,"03. KEPERAWATAN")</f>
        <v>#VALUE!</v>
      </c>
      <c r="AG217" s="135">
        <f t="shared" si="104"/>
        <v>8</v>
      </c>
      <c r="AH217" s="134" t="e">
        <f t="shared" si="105"/>
        <v>#VALUE!</v>
      </c>
      <c r="AI217" s="134" t="e">
        <f t="shared" si="106"/>
        <v>#VALUE!</v>
      </c>
      <c r="AJ217" s="133" t="e">
        <f>COUNTIFS(A1_Individu_Data_Keadaan_SDMK!A$4:A$149931,M217,A1_Individu_Data_Keadaan_SDMK!Q$4:Q$149285,"04. KEBIDANAN")</f>
        <v>#VALUE!</v>
      </c>
      <c r="AK217" s="135">
        <f t="shared" si="107"/>
        <v>7</v>
      </c>
      <c r="AL217" s="134" t="e">
        <f t="shared" si="108"/>
        <v>#VALUE!</v>
      </c>
      <c r="AM217" s="134" t="e">
        <f t="shared" si="109"/>
        <v>#VALUE!</v>
      </c>
      <c r="AN217" s="133" t="e">
        <f>COUNTIFS(A1_Individu_Data_Keadaan_SDMK!A$4:A$149931,M217,A1_Individu_Data_Keadaan_SDMK!Q$4:Q$149285,"05. KEFARMASIAN")</f>
        <v>#VALUE!</v>
      </c>
      <c r="AO217" s="135">
        <f t="shared" si="110"/>
        <v>1</v>
      </c>
      <c r="AP217" s="134" t="e">
        <f t="shared" si="111"/>
        <v>#VALUE!</v>
      </c>
      <c r="AQ217" s="134" t="e">
        <f t="shared" si="112"/>
        <v>#VALUE!</v>
      </c>
      <c r="AR217" s="133" t="e">
        <f>COUNTIFS(A1_Individu_Data_Keadaan_SDMK!A$4:A$149931,M217,A1_Individu_Data_Keadaan_SDMK!Q$4:Q$149285,"06. KESEHATAN MASYARAKAT")</f>
        <v>#VALUE!</v>
      </c>
      <c r="AS217" s="135">
        <f t="shared" si="113"/>
        <v>1</v>
      </c>
      <c r="AT217" s="134" t="e">
        <f t="shared" si="114"/>
        <v>#VALUE!</v>
      </c>
      <c r="AU217" s="134" t="e">
        <f t="shared" si="115"/>
        <v>#VALUE!</v>
      </c>
      <c r="AV217" s="133" t="e">
        <f>COUNTIFS(A1_Individu_Data_Keadaan_SDMK!A$4:A$149931,M217,A1_Individu_Data_Keadaan_SDMK!Q$4:Q$149285,"07. KESEHATAN LINGKUNGAN")</f>
        <v>#VALUE!</v>
      </c>
      <c r="AW217" s="135">
        <f t="shared" si="116"/>
        <v>1</v>
      </c>
      <c r="AX217" s="134" t="e">
        <f t="shared" si="117"/>
        <v>#VALUE!</v>
      </c>
      <c r="AY217" s="134" t="e">
        <f t="shared" si="118"/>
        <v>#VALUE!</v>
      </c>
      <c r="AZ217" s="133" t="e">
        <f>COUNTIFS(A1_Individu_Data_Keadaan_SDMK!A$4:A$149931,M217,A1_Individu_Data_Keadaan_SDMK!Q$4:Q$149285,"08. GIZI")</f>
        <v>#VALUE!</v>
      </c>
      <c r="BA217" s="135">
        <f t="shared" si="119"/>
        <v>2</v>
      </c>
      <c r="BB217" s="134" t="e">
        <f t="shared" si="120"/>
        <v>#VALUE!</v>
      </c>
      <c r="BC217" s="134" t="e">
        <f t="shared" si="121"/>
        <v>#VALUE!</v>
      </c>
      <c r="BD217" s="133" t="e">
        <f>COUNTIFS(A1_Individu_Data_Keadaan_SDMK!A$4:A$149931,M217,A1_Individu_Data_Keadaan_SDMK!R$4:R$149285,"03. Ahli Teknologi Laboratorium Medik")</f>
        <v>#VALUE!</v>
      </c>
      <c r="BE217" s="135">
        <f t="shared" si="122"/>
        <v>1</v>
      </c>
      <c r="BF217" s="134" t="e">
        <f t="shared" si="123"/>
        <v>#VALUE!</v>
      </c>
      <c r="BG217" s="134" t="e">
        <f t="shared" si="124"/>
        <v>#VALUE!</v>
      </c>
      <c r="BH217" s="139" t="e">
        <f t="shared" si="125"/>
        <v>#VALUE!</v>
      </c>
      <c r="BI217" s="139" t="e">
        <f t="shared" si="126"/>
        <v>#VALUE!</v>
      </c>
    </row>
    <row r="218" spans="13:61" ht="15">
      <c r="M218" s="130" t="s">
        <v>12838</v>
      </c>
      <c r="N218" s="131" t="s">
        <v>12839</v>
      </c>
      <c r="O218" s="128" t="s">
        <v>267</v>
      </c>
      <c r="P218" s="132" t="s">
        <v>9301</v>
      </c>
      <c r="Q218" s="347" t="s">
        <v>12201</v>
      </c>
      <c r="R218" s="128">
        <v>33</v>
      </c>
      <c r="S218" s="129">
        <v>3307</v>
      </c>
      <c r="T218" s="348" t="str">
        <f>IF(R218&lt;&gt;"",VLOOKUP(R218,'01_MASTER_KODE_WILAYAH'!H$1437:I$1470,2,FALSE),"")</f>
        <v>JAWA TENGAH</v>
      </c>
      <c r="U218" s="348" t="str">
        <f>IF(S218&lt;&gt;"",VLOOKUP(S218,'01_MASTER_KODE_WILAYAH'!D$5:F$1353,3,FALSE),"")</f>
        <v>WONOSOBO</v>
      </c>
      <c r="V218" s="349" t="str">
        <f t="shared" si="96"/>
        <v>2</v>
      </c>
      <c r="W218" s="145" t="e">
        <f t="shared" si="97"/>
        <v>#VALUE!</v>
      </c>
      <c r="X218" s="133" t="e">
        <f>COUNTIFS(A1_Individu_Data_Keadaan_SDMK!A$4:A$149931,M218,A1_Individu_Data_Keadaan_SDMK!R$4:R$149285,"01. Dokter")</f>
        <v>#VALUE!</v>
      </c>
      <c r="Y218" s="122">
        <f t="shared" si="98"/>
        <v>1</v>
      </c>
      <c r="Z218" s="134" t="e">
        <f t="shared" si="99"/>
        <v>#VALUE!</v>
      </c>
      <c r="AA218" s="134" t="e">
        <f t="shared" si="100"/>
        <v>#VALUE!</v>
      </c>
      <c r="AB218" s="133" t="e">
        <f>COUNTIFS(A1_Individu_Data_Keadaan_SDMK!A$4:A$149931,M218,A1_Individu_Data_Keadaan_SDMK!R$4:R$149285,"02. Dokter Gigi")</f>
        <v>#VALUE!</v>
      </c>
      <c r="AC218" s="122">
        <f t="shared" si="101"/>
        <v>1</v>
      </c>
      <c r="AD218" s="134" t="e">
        <f t="shared" si="102"/>
        <v>#VALUE!</v>
      </c>
      <c r="AE218" s="134" t="e">
        <f t="shared" si="103"/>
        <v>#VALUE!</v>
      </c>
      <c r="AF218" s="133" t="e">
        <f>COUNTIFS(A1_Individu_Data_Keadaan_SDMK!A$4:A$149931,M218,A1_Individu_Data_Keadaan_SDMK!Q$4:Q$149285,"03. KEPERAWATAN")</f>
        <v>#VALUE!</v>
      </c>
      <c r="AG218" s="135">
        <f t="shared" si="104"/>
        <v>5</v>
      </c>
      <c r="AH218" s="134" t="e">
        <f t="shared" si="105"/>
        <v>#VALUE!</v>
      </c>
      <c r="AI218" s="134" t="e">
        <f t="shared" si="106"/>
        <v>#VALUE!</v>
      </c>
      <c r="AJ218" s="133" t="e">
        <f>COUNTIFS(A1_Individu_Data_Keadaan_SDMK!A$4:A$149931,M218,A1_Individu_Data_Keadaan_SDMK!Q$4:Q$149285,"04. KEBIDANAN")</f>
        <v>#VALUE!</v>
      </c>
      <c r="AK218" s="135">
        <f t="shared" si="107"/>
        <v>4</v>
      </c>
      <c r="AL218" s="134" t="e">
        <f t="shared" si="108"/>
        <v>#VALUE!</v>
      </c>
      <c r="AM218" s="134" t="e">
        <f t="shared" si="109"/>
        <v>#VALUE!</v>
      </c>
      <c r="AN218" s="133" t="e">
        <f>COUNTIFS(A1_Individu_Data_Keadaan_SDMK!A$4:A$149931,M218,A1_Individu_Data_Keadaan_SDMK!Q$4:Q$149285,"05. KEFARMASIAN")</f>
        <v>#VALUE!</v>
      </c>
      <c r="AO218" s="135">
        <f t="shared" si="110"/>
        <v>1</v>
      </c>
      <c r="AP218" s="134" t="e">
        <f t="shared" si="111"/>
        <v>#VALUE!</v>
      </c>
      <c r="AQ218" s="134" t="e">
        <f t="shared" si="112"/>
        <v>#VALUE!</v>
      </c>
      <c r="AR218" s="133" t="e">
        <f>COUNTIFS(A1_Individu_Data_Keadaan_SDMK!A$4:A$149931,M218,A1_Individu_Data_Keadaan_SDMK!Q$4:Q$149285,"06. KESEHATAN MASYARAKAT")</f>
        <v>#VALUE!</v>
      </c>
      <c r="AS218" s="135">
        <f t="shared" si="113"/>
        <v>1</v>
      </c>
      <c r="AT218" s="134" t="e">
        <f t="shared" si="114"/>
        <v>#VALUE!</v>
      </c>
      <c r="AU218" s="134" t="e">
        <f t="shared" si="115"/>
        <v>#VALUE!</v>
      </c>
      <c r="AV218" s="133" t="e">
        <f>COUNTIFS(A1_Individu_Data_Keadaan_SDMK!A$4:A$149931,M218,A1_Individu_Data_Keadaan_SDMK!Q$4:Q$149285,"07. KESEHATAN LINGKUNGAN")</f>
        <v>#VALUE!</v>
      </c>
      <c r="AW218" s="135">
        <f t="shared" si="116"/>
        <v>1</v>
      </c>
      <c r="AX218" s="134" t="e">
        <f t="shared" si="117"/>
        <v>#VALUE!</v>
      </c>
      <c r="AY218" s="134" t="e">
        <f t="shared" si="118"/>
        <v>#VALUE!</v>
      </c>
      <c r="AZ218" s="133" t="e">
        <f>COUNTIFS(A1_Individu_Data_Keadaan_SDMK!A$4:A$149931,M218,A1_Individu_Data_Keadaan_SDMK!Q$4:Q$149285,"08. GIZI")</f>
        <v>#VALUE!</v>
      </c>
      <c r="BA218" s="135">
        <f t="shared" si="119"/>
        <v>1</v>
      </c>
      <c r="BB218" s="134" t="e">
        <f t="shared" si="120"/>
        <v>#VALUE!</v>
      </c>
      <c r="BC218" s="134" t="e">
        <f t="shared" si="121"/>
        <v>#VALUE!</v>
      </c>
      <c r="BD218" s="133" t="e">
        <f>COUNTIFS(A1_Individu_Data_Keadaan_SDMK!A$4:A$149931,M218,A1_Individu_Data_Keadaan_SDMK!R$4:R$149285,"03. Ahli Teknologi Laboratorium Medik")</f>
        <v>#VALUE!</v>
      </c>
      <c r="BE218" s="135">
        <f t="shared" si="122"/>
        <v>1</v>
      </c>
      <c r="BF218" s="134" t="e">
        <f t="shared" si="123"/>
        <v>#VALUE!</v>
      </c>
      <c r="BG218" s="134" t="e">
        <f t="shared" si="124"/>
        <v>#VALUE!</v>
      </c>
      <c r="BH218" s="139" t="e">
        <f t="shared" si="125"/>
        <v>#VALUE!</v>
      </c>
      <c r="BI218" s="139" t="e">
        <f t="shared" si="126"/>
        <v>#VALUE!</v>
      </c>
    </row>
    <row r="219" spans="13:61" ht="15">
      <c r="M219" s="130" t="s">
        <v>12840</v>
      </c>
      <c r="N219" s="131" t="s">
        <v>12841</v>
      </c>
      <c r="O219" s="128" t="s">
        <v>267</v>
      </c>
      <c r="P219" s="132" t="s">
        <v>9301</v>
      </c>
      <c r="Q219" s="347" t="s">
        <v>12201</v>
      </c>
      <c r="R219" s="128">
        <v>33</v>
      </c>
      <c r="S219" s="129">
        <v>3307</v>
      </c>
      <c r="T219" s="348" t="str">
        <f>IF(R219&lt;&gt;"",VLOOKUP(R219,'01_MASTER_KODE_WILAYAH'!H$1437:I$1470,2,FALSE),"")</f>
        <v>JAWA TENGAH</v>
      </c>
      <c r="U219" s="348" t="str">
        <f>IF(S219&lt;&gt;"",VLOOKUP(S219,'01_MASTER_KODE_WILAYAH'!D$5:F$1353,3,FALSE),"")</f>
        <v>WONOSOBO</v>
      </c>
      <c r="V219" s="349" t="str">
        <f t="shared" si="96"/>
        <v>2</v>
      </c>
      <c r="W219" s="145" t="e">
        <f t="shared" si="97"/>
        <v>#VALUE!</v>
      </c>
      <c r="X219" s="133" t="e">
        <f>COUNTIFS(A1_Individu_Data_Keadaan_SDMK!A$4:A$149931,M219,A1_Individu_Data_Keadaan_SDMK!R$4:R$149285,"01. Dokter")</f>
        <v>#VALUE!</v>
      </c>
      <c r="Y219" s="122">
        <f t="shared" si="98"/>
        <v>1</v>
      </c>
      <c r="Z219" s="134" t="e">
        <f t="shared" si="99"/>
        <v>#VALUE!</v>
      </c>
      <c r="AA219" s="134" t="e">
        <f t="shared" si="100"/>
        <v>#VALUE!</v>
      </c>
      <c r="AB219" s="133" t="e">
        <f>COUNTIFS(A1_Individu_Data_Keadaan_SDMK!A$4:A$149931,M219,A1_Individu_Data_Keadaan_SDMK!R$4:R$149285,"02. Dokter Gigi")</f>
        <v>#VALUE!</v>
      </c>
      <c r="AC219" s="122">
        <f t="shared" si="101"/>
        <v>1</v>
      </c>
      <c r="AD219" s="134" t="e">
        <f t="shared" si="102"/>
        <v>#VALUE!</v>
      </c>
      <c r="AE219" s="134" t="e">
        <f t="shared" si="103"/>
        <v>#VALUE!</v>
      </c>
      <c r="AF219" s="133" t="e">
        <f>COUNTIFS(A1_Individu_Data_Keadaan_SDMK!A$4:A$149931,M219,A1_Individu_Data_Keadaan_SDMK!Q$4:Q$149285,"03. KEPERAWATAN")</f>
        <v>#VALUE!</v>
      </c>
      <c r="AG219" s="135">
        <f t="shared" si="104"/>
        <v>5</v>
      </c>
      <c r="AH219" s="134" t="e">
        <f t="shared" si="105"/>
        <v>#VALUE!</v>
      </c>
      <c r="AI219" s="134" t="e">
        <f t="shared" si="106"/>
        <v>#VALUE!</v>
      </c>
      <c r="AJ219" s="133" t="e">
        <f>COUNTIFS(A1_Individu_Data_Keadaan_SDMK!A$4:A$149931,M219,A1_Individu_Data_Keadaan_SDMK!Q$4:Q$149285,"04. KEBIDANAN")</f>
        <v>#VALUE!</v>
      </c>
      <c r="AK219" s="135">
        <f t="shared" si="107"/>
        <v>4</v>
      </c>
      <c r="AL219" s="134" t="e">
        <f t="shared" si="108"/>
        <v>#VALUE!</v>
      </c>
      <c r="AM219" s="134" t="e">
        <f t="shared" si="109"/>
        <v>#VALUE!</v>
      </c>
      <c r="AN219" s="133" t="e">
        <f>COUNTIFS(A1_Individu_Data_Keadaan_SDMK!A$4:A$149931,M219,A1_Individu_Data_Keadaan_SDMK!Q$4:Q$149285,"05. KEFARMASIAN")</f>
        <v>#VALUE!</v>
      </c>
      <c r="AO219" s="135">
        <f t="shared" si="110"/>
        <v>1</v>
      </c>
      <c r="AP219" s="134" t="e">
        <f t="shared" si="111"/>
        <v>#VALUE!</v>
      </c>
      <c r="AQ219" s="134" t="e">
        <f t="shared" si="112"/>
        <v>#VALUE!</v>
      </c>
      <c r="AR219" s="133" t="e">
        <f>COUNTIFS(A1_Individu_Data_Keadaan_SDMK!A$4:A$149931,M219,A1_Individu_Data_Keadaan_SDMK!Q$4:Q$149285,"06. KESEHATAN MASYARAKAT")</f>
        <v>#VALUE!</v>
      </c>
      <c r="AS219" s="135">
        <f t="shared" si="113"/>
        <v>1</v>
      </c>
      <c r="AT219" s="134" t="e">
        <f t="shared" si="114"/>
        <v>#VALUE!</v>
      </c>
      <c r="AU219" s="134" t="e">
        <f t="shared" si="115"/>
        <v>#VALUE!</v>
      </c>
      <c r="AV219" s="133" t="e">
        <f>COUNTIFS(A1_Individu_Data_Keadaan_SDMK!A$4:A$149931,M219,A1_Individu_Data_Keadaan_SDMK!Q$4:Q$149285,"07. KESEHATAN LINGKUNGAN")</f>
        <v>#VALUE!</v>
      </c>
      <c r="AW219" s="135">
        <f t="shared" si="116"/>
        <v>1</v>
      </c>
      <c r="AX219" s="134" t="e">
        <f t="shared" si="117"/>
        <v>#VALUE!</v>
      </c>
      <c r="AY219" s="134" t="e">
        <f t="shared" si="118"/>
        <v>#VALUE!</v>
      </c>
      <c r="AZ219" s="133" t="e">
        <f>COUNTIFS(A1_Individu_Data_Keadaan_SDMK!A$4:A$149931,M219,A1_Individu_Data_Keadaan_SDMK!Q$4:Q$149285,"08. GIZI")</f>
        <v>#VALUE!</v>
      </c>
      <c r="BA219" s="135">
        <f t="shared" si="119"/>
        <v>1</v>
      </c>
      <c r="BB219" s="134" t="e">
        <f t="shared" si="120"/>
        <v>#VALUE!</v>
      </c>
      <c r="BC219" s="134" t="e">
        <f t="shared" si="121"/>
        <v>#VALUE!</v>
      </c>
      <c r="BD219" s="133" t="e">
        <f>COUNTIFS(A1_Individu_Data_Keadaan_SDMK!A$4:A$149931,M219,A1_Individu_Data_Keadaan_SDMK!R$4:R$149285,"03. Ahli Teknologi Laboratorium Medik")</f>
        <v>#VALUE!</v>
      </c>
      <c r="BE219" s="135">
        <f t="shared" si="122"/>
        <v>1</v>
      </c>
      <c r="BF219" s="134" t="e">
        <f t="shared" si="123"/>
        <v>#VALUE!</v>
      </c>
      <c r="BG219" s="134" t="e">
        <f t="shared" si="124"/>
        <v>#VALUE!</v>
      </c>
      <c r="BH219" s="139" t="e">
        <f t="shared" si="125"/>
        <v>#VALUE!</v>
      </c>
      <c r="BI219" s="139" t="e">
        <f t="shared" si="126"/>
        <v>#VALUE!</v>
      </c>
    </row>
    <row r="220" spans="13:61" ht="15">
      <c r="M220" s="130" t="s">
        <v>12842</v>
      </c>
      <c r="N220" s="131" t="s">
        <v>12843</v>
      </c>
      <c r="O220" s="128" t="s">
        <v>267</v>
      </c>
      <c r="P220" s="132" t="s">
        <v>9301</v>
      </c>
      <c r="Q220" s="347" t="s">
        <v>12201</v>
      </c>
      <c r="R220" s="128">
        <v>33</v>
      </c>
      <c r="S220" s="129">
        <v>3307</v>
      </c>
      <c r="T220" s="348" t="str">
        <f>IF(R220&lt;&gt;"",VLOOKUP(R220,'01_MASTER_KODE_WILAYAH'!H$1437:I$1470,2,FALSE),"")</f>
        <v>JAWA TENGAH</v>
      </c>
      <c r="U220" s="348" t="str">
        <f>IF(S220&lt;&gt;"",VLOOKUP(S220,'01_MASTER_KODE_WILAYAH'!D$5:F$1353,3,FALSE),"")</f>
        <v>WONOSOBO</v>
      </c>
      <c r="V220" s="349" t="str">
        <f t="shared" si="96"/>
        <v>2</v>
      </c>
      <c r="W220" s="145" t="e">
        <f t="shared" si="97"/>
        <v>#VALUE!</v>
      </c>
      <c r="X220" s="133" t="e">
        <f>COUNTIFS(A1_Individu_Data_Keadaan_SDMK!A$4:A$149931,M220,A1_Individu_Data_Keadaan_SDMK!R$4:R$149285,"01. Dokter")</f>
        <v>#VALUE!</v>
      </c>
      <c r="Y220" s="122">
        <f t="shared" si="98"/>
        <v>1</v>
      </c>
      <c r="Z220" s="134" t="e">
        <f t="shared" si="99"/>
        <v>#VALUE!</v>
      </c>
      <c r="AA220" s="134" t="e">
        <f t="shared" si="100"/>
        <v>#VALUE!</v>
      </c>
      <c r="AB220" s="133" t="e">
        <f>COUNTIFS(A1_Individu_Data_Keadaan_SDMK!A$4:A$149931,M220,A1_Individu_Data_Keadaan_SDMK!R$4:R$149285,"02. Dokter Gigi")</f>
        <v>#VALUE!</v>
      </c>
      <c r="AC220" s="122">
        <f t="shared" si="101"/>
        <v>1</v>
      </c>
      <c r="AD220" s="134" t="e">
        <f t="shared" si="102"/>
        <v>#VALUE!</v>
      </c>
      <c r="AE220" s="134" t="e">
        <f t="shared" si="103"/>
        <v>#VALUE!</v>
      </c>
      <c r="AF220" s="133" t="e">
        <f>COUNTIFS(A1_Individu_Data_Keadaan_SDMK!A$4:A$149931,M220,A1_Individu_Data_Keadaan_SDMK!Q$4:Q$149285,"03. KEPERAWATAN")</f>
        <v>#VALUE!</v>
      </c>
      <c r="AG220" s="135">
        <f t="shared" si="104"/>
        <v>5</v>
      </c>
      <c r="AH220" s="134" t="e">
        <f t="shared" si="105"/>
        <v>#VALUE!</v>
      </c>
      <c r="AI220" s="134" t="e">
        <f t="shared" si="106"/>
        <v>#VALUE!</v>
      </c>
      <c r="AJ220" s="133" t="e">
        <f>COUNTIFS(A1_Individu_Data_Keadaan_SDMK!A$4:A$149931,M220,A1_Individu_Data_Keadaan_SDMK!Q$4:Q$149285,"04. KEBIDANAN")</f>
        <v>#VALUE!</v>
      </c>
      <c r="AK220" s="135">
        <f t="shared" si="107"/>
        <v>4</v>
      </c>
      <c r="AL220" s="134" t="e">
        <f t="shared" si="108"/>
        <v>#VALUE!</v>
      </c>
      <c r="AM220" s="134" t="e">
        <f t="shared" si="109"/>
        <v>#VALUE!</v>
      </c>
      <c r="AN220" s="133" t="e">
        <f>COUNTIFS(A1_Individu_Data_Keadaan_SDMK!A$4:A$149931,M220,A1_Individu_Data_Keadaan_SDMK!Q$4:Q$149285,"05. KEFARMASIAN")</f>
        <v>#VALUE!</v>
      </c>
      <c r="AO220" s="135">
        <f t="shared" si="110"/>
        <v>1</v>
      </c>
      <c r="AP220" s="134" t="e">
        <f t="shared" si="111"/>
        <v>#VALUE!</v>
      </c>
      <c r="AQ220" s="134" t="e">
        <f t="shared" si="112"/>
        <v>#VALUE!</v>
      </c>
      <c r="AR220" s="133" t="e">
        <f>COUNTIFS(A1_Individu_Data_Keadaan_SDMK!A$4:A$149931,M220,A1_Individu_Data_Keadaan_SDMK!Q$4:Q$149285,"06. KESEHATAN MASYARAKAT")</f>
        <v>#VALUE!</v>
      </c>
      <c r="AS220" s="135">
        <f t="shared" si="113"/>
        <v>1</v>
      </c>
      <c r="AT220" s="134" t="e">
        <f t="shared" si="114"/>
        <v>#VALUE!</v>
      </c>
      <c r="AU220" s="134" t="e">
        <f t="shared" si="115"/>
        <v>#VALUE!</v>
      </c>
      <c r="AV220" s="133" t="e">
        <f>COUNTIFS(A1_Individu_Data_Keadaan_SDMK!A$4:A$149931,M220,A1_Individu_Data_Keadaan_SDMK!Q$4:Q$149285,"07. KESEHATAN LINGKUNGAN")</f>
        <v>#VALUE!</v>
      </c>
      <c r="AW220" s="135">
        <f t="shared" si="116"/>
        <v>1</v>
      </c>
      <c r="AX220" s="134" t="e">
        <f t="shared" si="117"/>
        <v>#VALUE!</v>
      </c>
      <c r="AY220" s="134" t="e">
        <f t="shared" si="118"/>
        <v>#VALUE!</v>
      </c>
      <c r="AZ220" s="133" t="e">
        <f>COUNTIFS(A1_Individu_Data_Keadaan_SDMK!A$4:A$149931,M220,A1_Individu_Data_Keadaan_SDMK!Q$4:Q$149285,"08. GIZI")</f>
        <v>#VALUE!</v>
      </c>
      <c r="BA220" s="135">
        <f t="shared" si="119"/>
        <v>1</v>
      </c>
      <c r="BB220" s="134" t="e">
        <f t="shared" si="120"/>
        <v>#VALUE!</v>
      </c>
      <c r="BC220" s="134" t="e">
        <f t="shared" si="121"/>
        <v>#VALUE!</v>
      </c>
      <c r="BD220" s="133" t="e">
        <f>COUNTIFS(A1_Individu_Data_Keadaan_SDMK!A$4:A$149931,M220,A1_Individu_Data_Keadaan_SDMK!R$4:R$149285,"03. Ahli Teknologi Laboratorium Medik")</f>
        <v>#VALUE!</v>
      </c>
      <c r="BE220" s="135">
        <f t="shared" si="122"/>
        <v>1</v>
      </c>
      <c r="BF220" s="134" t="e">
        <f t="shared" si="123"/>
        <v>#VALUE!</v>
      </c>
      <c r="BG220" s="134" t="e">
        <f t="shared" si="124"/>
        <v>#VALUE!</v>
      </c>
      <c r="BH220" s="139" t="e">
        <f t="shared" si="125"/>
        <v>#VALUE!</v>
      </c>
      <c r="BI220" s="139" t="e">
        <f t="shared" si="126"/>
        <v>#VALUE!</v>
      </c>
    </row>
    <row r="221" spans="13:61" ht="15">
      <c r="M221" s="130" t="s">
        <v>12844</v>
      </c>
      <c r="N221" s="131" t="s">
        <v>12845</v>
      </c>
      <c r="O221" s="128" t="s">
        <v>267</v>
      </c>
      <c r="P221" s="132" t="s">
        <v>9301</v>
      </c>
      <c r="Q221" s="347" t="s">
        <v>12201</v>
      </c>
      <c r="R221" s="128">
        <v>33</v>
      </c>
      <c r="S221" s="129">
        <v>3307</v>
      </c>
      <c r="T221" s="348" t="str">
        <f>IF(R221&lt;&gt;"",VLOOKUP(R221,'01_MASTER_KODE_WILAYAH'!H$1437:I$1470,2,FALSE),"")</f>
        <v>JAWA TENGAH</v>
      </c>
      <c r="U221" s="348" t="str">
        <f>IF(S221&lt;&gt;"",VLOOKUP(S221,'01_MASTER_KODE_WILAYAH'!D$5:F$1353,3,FALSE),"")</f>
        <v>WONOSOBO</v>
      </c>
      <c r="V221" s="349" t="str">
        <f t="shared" si="96"/>
        <v>2</v>
      </c>
      <c r="W221" s="145" t="e">
        <f t="shared" si="97"/>
        <v>#VALUE!</v>
      </c>
      <c r="X221" s="133" t="e">
        <f>COUNTIFS(A1_Individu_Data_Keadaan_SDMK!A$4:A$149931,M221,A1_Individu_Data_Keadaan_SDMK!R$4:R$149285,"01. Dokter")</f>
        <v>#VALUE!</v>
      </c>
      <c r="Y221" s="122">
        <f t="shared" si="98"/>
        <v>1</v>
      </c>
      <c r="Z221" s="134" t="e">
        <f t="shared" si="99"/>
        <v>#VALUE!</v>
      </c>
      <c r="AA221" s="134" t="e">
        <f t="shared" si="100"/>
        <v>#VALUE!</v>
      </c>
      <c r="AB221" s="133" t="e">
        <f>COUNTIFS(A1_Individu_Data_Keadaan_SDMK!A$4:A$149931,M221,A1_Individu_Data_Keadaan_SDMK!R$4:R$149285,"02. Dokter Gigi")</f>
        <v>#VALUE!</v>
      </c>
      <c r="AC221" s="122">
        <f t="shared" si="101"/>
        <v>1</v>
      </c>
      <c r="AD221" s="134" t="e">
        <f t="shared" si="102"/>
        <v>#VALUE!</v>
      </c>
      <c r="AE221" s="134" t="e">
        <f t="shared" si="103"/>
        <v>#VALUE!</v>
      </c>
      <c r="AF221" s="133" t="e">
        <f>COUNTIFS(A1_Individu_Data_Keadaan_SDMK!A$4:A$149931,M221,A1_Individu_Data_Keadaan_SDMK!Q$4:Q$149285,"03. KEPERAWATAN")</f>
        <v>#VALUE!</v>
      </c>
      <c r="AG221" s="135">
        <f t="shared" si="104"/>
        <v>5</v>
      </c>
      <c r="AH221" s="134" t="e">
        <f t="shared" si="105"/>
        <v>#VALUE!</v>
      </c>
      <c r="AI221" s="134" t="e">
        <f t="shared" si="106"/>
        <v>#VALUE!</v>
      </c>
      <c r="AJ221" s="133" t="e">
        <f>COUNTIFS(A1_Individu_Data_Keadaan_SDMK!A$4:A$149931,M221,A1_Individu_Data_Keadaan_SDMK!Q$4:Q$149285,"04. KEBIDANAN")</f>
        <v>#VALUE!</v>
      </c>
      <c r="AK221" s="135">
        <f t="shared" si="107"/>
        <v>4</v>
      </c>
      <c r="AL221" s="134" t="e">
        <f t="shared" si="108"/>
        <v>#VALUE!</v>
      </c>
      <c r="AM221" s="134" t="e">
        <f t="shared" si="109"/>
        <v>#VALUE!</v>
      </c>
      <c r="AN221" s="133" t="e">
        <f>COUNTIFS(A1_Individu_Data_Keadaan_SDMK!A$4:A$149931,M221,A1_Individu_Data_Keadaan_SDMK!Q$4:Q$149285,"05. KEFARMASIAN")</f>
        <v>#VALUE!</v>
      </c>
      <c r="AO221" s="135">
        <f t="shared" si="110"/>
        <v>1</v>
      </c>
      <c r="AP221" s="134" t="e">
        <f t="shared" si="111"/>
        <v>#VALUE!</v>
      </c>
      <c r="AQ221" s="134" t="e">
        <f t="shared" si="112"/>
        <v>#VALUE!</v>
      </c>
      <c r="AR221" s="133" t="e">
        <f>COUNTIFS(A1_Individu_Data_Keadaan_SDMK!A$4:A$149931,M221,A1_Individu_Data_Keadaan_SDMK!Q$4:Q$149285,"06. KESEHATAN MASYARAKAT")</f>
        <v>#VALUE!</v>
      </c>
      <c r="AS221" s="135">
        <f t="shared" si="113"/>
        <v>1</v>
      </c>
      <c r="AT221" s="134" t="e">
        <f t="shared" si="114"/>
        <v>#VALUE!</v>
      </c>
      <c r="AU221" s="134" t="e">
        <f t="shared" si="115"/>
        <v>#VALUE!</v>
      </c>
      <c r="AV221" s="133" t="e">
        <f>COUNTIFS(A1_Individu_Data_Keadaan_SDMK!A$4:A$149931,M221,A1_Individu_Data_Keadaan_SDMK!Q$4:Q$149285,"07. KESEHATAN LINGKUNGAN")</f>
        <v>#VALUE!</v>
      </c>
      <c r="AW221" s="135">
        <f t="shared" si="116"/>
        <v>1</v>
      </c>
      <c r="AX221" s="134" t="e">
        <f t="shared" si="117"/>
        <v>#VALUE!</v>
      </c>
      <c r="AY221" s="134" t="e">
        <f t="shared" si="118"/>
        <v>#VALUE!</v>
      </c>
      <c r="AZ221" s="133" t="e">
        <f>COUNTIFS(A1_Individu_Data_Keadaan_SDMK!A$4:A$149931,M221,A1_Individu_Data_Keadaan_SDMK!Q$4:Q$149285,"08. GIZI")</f>
        <v>#VALUE!</v>
      </c>
      <c r="BA221" s="135">
        <f t="shared" si="119"/>
        <v>1</v>
      </c>
      <c r="BB221" s="134" t="e">
        <f t="shared" si="120"/>
        <v>#VALUE!</v>
      </c>
      <c r="BC221" s="134" t="e">
        <f t="shared" si="121"/>
        <v>#VALUE!</v>
      </c>
      <c r="BD221" s="133" t="e">
        <f>COUNTIFS(A1_Individu_Data_Keadaan_SDMK!A$4:A$149931,M221,A1_Individu_Data_Keadaan_SDMK!R$4:R$149285,"03. Ahli Teknologi Laboratorium Medik")</f>
        <v>#VALUE!</v>
      </c>
      <c r="BE221" s="135">
        <f t="shared" si="122"/>
        <v>1</v>
      </c>
      <c r="BF221" s="134" t="e">
        <f t="shared" si="123"/>
        <v>#VALUE!</v>
      </c>
      <c r="BG221" s="134" t="e">
        <f t="shared" si="124"/>
        <v>#VALUE!</v>
      </c>
      <c r="BH221" s="139" t="e">
        <f t="shared" si="125"/>
        <v>#VALUE!</v>
      </c>
      <c r="BI221" s="139" t="e">
        <f t="shared" si="126"/>
        <v>#VALUE!</v>
      </c>
    </row>
    <row r="222" spans="13:61" ht="15">
      <c r="M222" s="130" t="s">
        <v>12846</v>
      </c>
      <c r="N222" s="131" t="s">
        <v>12847</v>
      </c>
      <c r="O222" s="128" t="s">
        <v>267</v>
      </c>
      <c r="P222" s="132" t="s">
        <v>9301</v>
      </c>
      <c r="Q222" s="347" t="s">
        <v>12201</v>
      </c>
      <c r="R222" s="128">
        <v>33</v>
      </c>
      <c r="S222" s="129">
        <v>3307</v>
      </c>
      <c r="T222" s="348" t="str">
        <f>IF(R222&lt;&gt;"",VLOOKUP(R222,'01_MASTER_KODE_WILAYAH'!H$1437:I$1470,2,FALSE),"")</f>
        <v>JAWA TENGAH</v>
      </c>
      <c r="U222" s="348" t="str">
        <f>IF(S222&lt;&gt;"",VLOOKUP(S222,'01_MASTER_KODE_WILAYAH'!D$5:F$1353,3,FALSE),"")</f>
        <v>WONOSOBO</v>
      </c>
      <c r="V222" s="349" t="str">
        <f t="shared" si="96"/>
        <v>2</v>
      </c>
      <c r="W222" s="145" t="e">
        <f t="shared" si="97"/>
        <v>#VALUE!</v>
      </c>
      <c r="X222" s="133" t="e">
        <f>COUNTIFS(A1_Individu_Data_Keadaan_SDMK!A$4:A$149931,M222,A1_Individu_Data_Keadaan_SDMK!R$4:R$149285,"01. Dokter")</f>
        <v>#VALUE!</v>
      </c>
      <c r="Y222" s="122">
        <f t="shared" si="98"/>
        <v>1</v>
      </c>
      <c r="Z222" s="134" t="e">
        <f t="shared" si="99"/>
        <v>#VALUE!</v>
      </c>
      <c r="AA222" s="134" t="e">
        <f t="shared" si="100"/>
        <v>#VALUE!</v>
      </c>
      <c r="AB222" s="133" t="e">
        <f>COUNTIFS(A1_Individu_Data_Keadaan_SDMK!A$4:A$149931,M222,A1_Individu_Data_Keadaan_SDMK!R$4:R$149285,"02. Dokter Gigi")</f>
        <v>#VALUE!</v>
      </c>
      <c r="AC222" s="122">
        <f t="shared" si="101"/>
        <v>1</v>
      </c>
      <c r="AD222" s="134" t="e">
        <f t="shared" si="102"/>
        <v>#VALUE!</v>
      </c>
      <c r="AE222" s="134" t="e">
        <f t="shared" si="103"/>
        <v>#VALUE!</v>
      </c>
      <c r="AF222" s="133" t="e">
        <f>COUNTIFS(A1_Individu_Data_Keadaan_SDMK!A$4:A$149931,M222,A1_Individu_Data_Keadaan_SDMK!Q$4:Q$149285,"03. KEPERAWATAN")</f>
        <v>#VALUE!</v>
      </c>
      <c r="AG222" s="135">
        <f t="shared" si="104"/>
        <v>5</v>
      </c>
      <c r="AH222" s="134" t="e">
        <f t="shared" si="105"/>
        <v>#VALUE!</v>
      </c>
      <c r="AI222" s="134" t="e">
        <f t="shared" si="106"/>
        <v>#VALUE!</v>
      </c>
      <c r="AJ222" s="133" t="e">
        <f>COUNTIFS(A1_Individu_Data_Keadaan_SDMK!A$4:A$149931,M222,A1_Individu_Data_Keadaan_SDMK!Q$4:Q$149285,"04. KEBIDANAN")</f>
        <v>#VALUE!</v>
      </c>
      <c r="AK222" s="135">
        <f t="shared" si="107"/>
        <v>4</v>
      </c>
      <c r="AL222" s="134" t="e">
        <f t="shared" si="108"/>
        <v>#VALUE!</v>
      </c>
      <c r="AM222" s="134" t="e">
        <f t="shared" si="109"/>
        <v>#VALUE!</v>
      </c>
      <c r="AN222" s="133" t="e">
        <f>COUNTIFS(A1_Individu_Data_Keadaan_SDMK!A$4:A$149931,M222,A1_Individu_Data_Keadaan_SDMK!Q$4:Q$149285,"05. KEFARMASIAN")</f>
        <v>#VALUE!</v>
      </c>
      <c r="AO222" s="135">
        <f t="shared" si="110"/>
        <v>1</v>
      </c>
      <c r="AP222" s="134" t="e">
        <f t="shared" si="111"/>
        <v>#VALUE!</v>
      </c>
      <c r="AQ222" s="134" t="e">
        <f t="shared" si="112"/>
        <v>#VALUE!</v>
      </c>
      <c r="AR222" s="133" t="e">
        <f>COUNTIFS(A1_Individu_Data_Keadaan_SDMK!A$4:A$149931,M222,A1_Individu_Data_Keadaan_SDMK!Q$4:Q$149285,"06. KESEHATAN MASYARAKAT")</f>
        <v>#VALUE!</v>
      </c>
      <c r="AS222" s="135">
        <f t="shared" si="113"/>
        <v>1</v>
      </c>
      <c r="AT222" s="134" t="e">
        <f t="shared" si="114"/>
        <v>#VALUE!</v>
      </c>
      <c r="AU222" s="134" t="e">
        <f t="shared" si="115"/>
        <v>#VALUE!</v>
      </c>
      <c r="AV222" s="133" t="e">
        <f>COUNTIFS(A1_Individu_Data_Keadaan_SDMK!A$4:A$149931,M222,A1_Individu_Data_Keadaan_SDMK!Q$4:Q$149285,"07. KESEHATAN LINGKUNGAN")</f>
        <v>#VALUE!</v>
      </c>
      <c r="AW222" s="135">
        <f t="shared" si="116"/>
        <v>1</v>
      </c>
      <c r="AX222" s="134" t="e">
        <f t="shared" si="117"/>
        <v>#VALUE!</v>
      </c>
      <c r="AY222" s="134" t="e">
        <f t="shared" si="118"/>
        <v>#VALUE!</v>
      </c>
      <c r="AZ222" s="133" t="e">
        <f>COUNTIFS(A1_Individu_Data_Keadaan_SDMK!A$4:A$149931,M222,A1_Individu_Data_Keadaan_SDMK!Q$4:Q$149285,"08. GIZI")</f>
        <v>#VALUE!</v>
      </c>
      <c r="BA222" s="135">
        <f t="shared" si="119"/>
        <v>1</v>
      </c>
      <c r="BB222" s="134" t="e">
        <f t="shared" si="120"/>
        <v>#VALUE!</v>
      </c>
      <c r="BC222" s="134" t="e">
        <f t="shared" si="121"/>
        <v>#VALUE!</v>
      </c>
      <c r="BD222" s="133" t="e">
        <f>COUNTIFS(A1_Individu_Data_Keadaan_SDMK!A$4:A$149931,M222,A1_Individu_Data_Keadaan_SDMK!R$4:R$149285,"03. Ahli Teknologi Laboratorium Medik")</f>
        <v>#VALUE!</v>
      </c>
      <c r="BE222" s="135">
        <f t="shared" si="122"/>
        <v>1</v>
      </c>
      <c r="BF222" s="134" t="e">
        <f t="shared" si="123"/>
        <v>#VALUE!</v>
      </c>
      <c r="BG222" s="134" t="e">
        <f t="shared" si="124"/>
        <v>#VALUE!</v>
      </c>
      <c r="BH222" s="139" t="e">
        <f t="shared" si="125"/>
        <v>#VALUE!</v>
      </c>
      <c r="BI222" s="139" t="e">
        <f t="shared" si="126"/>
        <v>#VALUE!</v>
      </c>
    </row>
    <row r="223" spans="13:61" ht="15">
      <c r="M223" s="130" t="s">
        <v>12848</v>
      </c>
      <c r="N223" s="131" t="s">
        <v>12849</v>
      </c>
      <c r="O223" s="128" t="s">
        <v>267</v>
      </c>
      <c r="P223" s="132" t="s">
        <v>9301</v>
      </c>
      <c r="Q223" s="347" t="s">
        <v>12201</v>
      </c>
      <c r="R223" s="128">
        <v>33</v>
      </c>
      <c r="S223" s="129">
        <v>3307</v>
      </c>
      <c r="T223" s="348" t="str">
        <f>IF(R223&lt;&gt;"",VLOOKUP(R223,'01_MASTER_KODE_WILAYAH'!H$1437:I$1470,2,FALSE),"")</f>
        <v>JAWA TENGAH</v>
      </c>
      <c r="U223" s="348" t="str">
        <f>IF(S223&lt;&gt;"",VLOOKUP(S223,'01_MASTER_KODE_WILAYAH'!D$5:F$1353,3,FALSE),"")</f>
        <v>WONOSOBO</v>
      </c>
      <c r="V223" s="349" t="str">
        <f t="shared" si="96"/>
        <v>2</v>
      </c>
      <c r="W223" s="145" t="e">
        <f t="shared" si="97"/>
        <v>#VALUE!</v>
      </c>
      <c r="X223" s="133" t="e">
        <f>COUNTIFS(A1_Individu_Data_Keadaan_SDMK!A$4:A$149931,M223,A1_Individu_Data_Keadaan_SDMK!R$4:R$149285,"01. Dokter")</f>
        <v>#VALUE!</v>
      </c>
      <c r="Y223" s="122">
        <f t="shared" si="98"/>
        <v>1</v>
      </c>
      <c r="Z223" s="134" t="e">
        <f t="shared" si="99"/>
        <v>#VALUE!</v>
      </c>
      <c r="AA223" s="134" t="e">
        <f t="shared" si="100"/>
        <v>#VALUE!</v>
      </c>
      <c r="AB223" s="133" t="e">
        <f>COUNTIFS(A1_Individu_Data_Keadaan_SDMK!A$4:A$149931,M223,A1_Individu_Data_Keadaan_SDMK!R$4:R$149285,"02. Dokter Gigi")</f>
        <v>#VALUE!</v>
      </c>
      <c r="AC223" s="122">
        <f t="shared" si="101"/>
        <v>1</v>
      </c>
      <c r="AD223" s="134" t="e">
        <f t="shared" si="102"/>
        <v>#VALUE!</v>
      </c>
      <c r="AE223" s="134" t="e">
        <f t="shared" si="103"/>
        <v>#VALUE!</v>
      </c>
      <c r="AF223" s="133" t="e">
        <f>COUNTIFS(A1_Individu_Data_Keadaan_SDMK!A$4:A$149931,M223,A1_Individu_Data_Keadaan_SDMK!Q$4:Q$149285,"03. KEPERAWATAN")</f>
        <v>#VALUE!</v>
      </c>
      <c r="AG223" s="135">
        <f t="shared" si="104"/>
        <v>5</v>
      </c>
      <c r="AH223" s="134" t="e">
        <f t="shared" si="105"/>
        <v>#VALUE!</v>
      </c>
      <c r="AI223" s="134" t="e">
        <f t="shared" si="106"/>
        <v>#VALUE!</v>
      </c>
      <c r="AJ223" s="133" t="e">
        <f>COUNTIFS(A1_Individu_Data_Keadaan_SDMK!A$4:A$149931,M223,A1_Individu_Data_Keadaan_SDMK!Q$4:Q$149285,"04. KEBIDANAN")</f>
        <v>#VALUE!</v>
      </c>
      <c r="AK223" s="135">
        <f t="shared" si="107"/>
        <v>4</v>
      </c>
      <c r="AL223" s="134" t="e">
        <f t="shared" si="108"/>
        <v>#VALUE!</v>
      </c>
      <c r="AM223" s="134" t="e">
        <f t="shared" si="109"/>
        <v>#VALUE!</v>
      </c>
      <c r="AN223" s="133" t="e">
        <f>COUNTIFS(A1_Individu_Data_Keadaan_SDMK!A$4:A$149931,M223,A1_Individu_Data_Keadaan_SDMK!Q$4:Q$149285,"05. KEFARMASIAN")</f>
        <v>#VALUE!</v>
      </c>
      <c r="AO223" s="135">
        <f t="shared" si="110"/>
        <v>1</v>
      </c>
      <c r="AP223" s="134" t="e">
        <f t="shared" si="111"/>
        <v>#VALUE!</v>
      </c>
      <c r="AQ223" s="134" t="e">
        <f t="shared" si="112"/>
        <v>#VALUE!</v>
      </c>
      <c r="AR223" s="133" t="e">
        <f>COUNTIFS(A1_Individu_Data_Keadaan_SDMK!A$4:A$149931,M223,A1_Individu_Data_Keadaan_SDMK!Q$4:Q$149285,"06. KESEHATAN MASYARAKAT")</f>
        <v>#VALUE!</v>
      </c>
      <c r="AS223" s="135">
        <f t="shared" si="113"/>
        <v>1</v>
      </c>
      <c r="AT223" s="134" t="e">
        <f t="shared" si="114"/>
        <v>#VALUE!</v>
      </c>
      <c r="AU223" s="134" t="e">
        <f t="shared" si="115"/>
        <v>#VALUE!</v>
      </c>
      <c r="AV223" s="133" t="e">
        <f>COUNTIFS(A1_Individu_Data_Keadaan_SDMK!A$4:A$149931,M223,A1_Individu_Data_Keadaan_SDMK!Q$4:Q$149285,"07. KESEHATAN LINGKUNGAN")</f>
        <v>#VALUE!</v>
      </c>
      <c r="AW223" s="135">
        <f t="shared" si="116"/>
        <v>1</v>
      </c>
      <c r="AX223" s="134" t="e">
        <f t="shared" si="117"/>
        <v>#VALUE!</v>
      </c>
      <c r="AY223" s="134" t="e">
        <f t="shared" si="118"/>
        <v>#VALUE!</v>
      </c>
      <c r="AZ223" s="133" t="e">
        <f>COUNTIFS(A1_Individu_Data_Keadaan_SDMK!A$4:A$149931,M223,A1_Individu_Data_Keadaan_SDMK!Q$4:Q$149285,"08. GIZI")</f>
        <v>#VALUE!</v>
      </c>
      <c r="BA223" s="135">
        <f t="shared" si="119"/>
        <v>1</v>
      </c>
      <c r="BB223" s="134" t="e">
        <f t="shared" si="120"/>
        <v>#VALUE!</v>
      </c>
      <c r="BC223" s="134" t="e">
        <f t="shared" si="121"/>
        <v>#VALUE!</v>
      </c>
      <c r="BD223" s="133" t="e">
        <f>COUNTIFS(A1_Individu_Data_Keadaan_SDMK!A$4:A$149931,M223,A1_Individu_Data_Keadaan_SDMK!R$4:R$149285,"03. Ahli Teknologi Laboratorium Medik")</f>
        <v>#VALUE!</v>
      </c>
      <c r="BE223" s="135">
        <f t="shared" si="122"/>
        <v>1</v>
      </c>
      <c r="BF223" s="134" t="e">
        <f t="shared" si="123"/>
        <v>#VALUE!</v>
      </c>
      <c r="BG223" s="134" t="e">
        <f t="shared" si="124"/>
        <v>#VALUE!</v>
      </c>
      <c r="BH223" s="139" t="e">
        <f t="shared" si="125"/>
        <v>#VALUE!</v>
      </c>
      <c r="BI223" s="139" t="e">
        <f t="shared" si="126"/>
        <v>#VALUE!</v>
      </c>
    </row>
    <row r="224" spans="13:61" ht="15">
      <c r="M224" s="130" t="s">
        <v>12850</v>
      </c>
      <c r="N224" s="131" t="s">
        <v>12851</v>
      </c>
      <c r="O224" s="128" t="s">
        <v>267</v>
      </c>
      <c r="P224" s="132" t="s">
        <v>9301</v>
      </c>
      <c r="Q224" s="347" t="s">
        <v>12201</v>
      </c>
      <c r="R224" s="128">
        <v>33</v>
      </c>
      <c r="S224" s="129">
        <v>3307</v>
      </c>
      <c r="T224" s="348" t="str">
        <f>IF(R224&lt;&gt;"",VLOOKUP(R224,'01_MASTER_KODE_WILAYAH'!H$1437:I$1470,2,FALSE),"")</f>
        <v>JAWA TENGAH</v>
      </c>
      <c r="U224" s="348" t="str">
        <f>IF(S224&lt;&gt;"",VLOOKUP(S224,'01_MASTER_KODE_WILAYAH'!D$5:F$1353,3,FALSE),"")</f>
        <v>WONOSOBO</v>
      </c>
      <c r="V224" s="349" t="str">
        <f t="shared" si="96"/>
        <v>2</v>
      </c>
      <c r="W224" s="145" t="e">
        <f t="shared" si="97"/>
        <v>#VALUE!</v>
      </c>
      <c r="X224" s="133" t="e">
        <f>COUNTIFS(A1_Individu_Data_Keadaan_SDMK!A$4:A$149931,M224,A1_Individu_Data_Keadaan_SDMK!R$4:R$149285,"01. Dokter")</f>
        <v>#VALUE!</v>
      </c>
      <c r="Y224" s="122">
        <f t="shared" si="98"/>
        <v>1</v>
      </c>
      <c r="Z224" s="134" t="e">
        <f t="shared" si="99"/>
        <v>#VALUE!</v>
      </c>
      <c r="AA224" s="134" t="e">
        <f t="shared" si="100"/>
        <v>#VALUE!</v>
      </c>
      <c r="AB224" s="133" t="e">
        <f>COUNTIFS(A1_Individu_Data_Keadaan_SDMK!A$4:A$149931,M224,A1_Individu_Data_Keadaan_SDMK!R$4:R$149285,"02. Dokter Gigi")</f>
        <v>#VALUE!</v>
      </c>
      <c r="AC224" s="122">
        <f t="shared" si="101"/>
        <v>1</v>
      </c>
      <c r="AD224" s="134" t="e">
        <f t="shared" si="102"/>
        <v>#VALUE!</v>
      </c>
      <c r="AE224" s="134" t="e">
        <f t="shared" si="103"/>
        <v>#VALUE!</v>
      </c>
      <c r="AF224" s="133" t="e">
        <f>COUNTIFS(A1_Individu_Data_Keadaan_SDMK!A$4:A$149931,M224,A1_Individu_Data_Keadaan_SDMK!Q$4:Q$149285,"03. KEPERAWATAN")</f>
        <v>#VALUE!</v>
      </c>
      <c r="AG224" s="135">
        <f t="shared" si="104"/>
        <v>5</v>
      </c>
      <c r="AH224" s="134" t="e">
        <f t="shared" si="105"/>
        <v>#VALUE!</v>
      </c>
      <c r="AI224" s="134" t="e">
        <f t="shared" si="106"/>
        <v>#VALUE!</v>
      </c>
      <c r="AJ224" s="133" t="e">
        <f>COUNTIFS(A1_Individu_Data_Keadaan_SDMK!A$4:A$149931,M224,A1_Individu_Data_Keadaan_SDMK!Q$4:Q$149285,"04. KEBIDANAN")</f>
        <v>#VALUE!</v>
      </c>
      <c r="AK224" s="135">
        <f t="shared" si="107"/>
        <v>4</v>
      </c>
      <c r="AL224" s="134" t="e">
        <f t="shared" si="108"/>
        <v>#VALUE!</v>
      </c>
      <c r="AM224" s="134" t="e">
        <f t="shared" si="109"/>
        <v>#VALUE!</v>
      </c>
      <c r="AN224" s="133" t="e">
        <f>COUNTIFS(A1_Individu_Data_Keadaan_SDMK!A$4:A$149931,M224,A1_Individu_Data_Keadaan_SDMK!Q$4:Q$149285,"05. KEFARMASIAN")</f>
        <v>#VALUE!</v>
      </c>
      <c r="AO224" s="135">
        <f t="shared" si="110"/>
        <v>1</v>
      </c>
      <c r="AP224" s="134" t="e">
        <f t="shared" si="111"/>
        <v>#VALUE!</v>
      </c>
      <c r="AQ224" s="134" t="e">
        <f t="shared" si="112"/>
        <v>#VALUE!</v>
      </c>
      <c r="AR224" s="133" t="e">
        <f>COUNTIFS(A1_Individu_Data_Keadaan_SDMK!A$4:A$149931,M224,A1_Individu_Data_Keadaan_SDMK!Q$4:Q$149285,"06. KESEHATAN MASYARAKAT")</f>
        <v>#VALUE!</v>
      </c>
      <c r="AS224" s="135">
        <f t="shared" si="113"/>
        <v>1</v>
      </c>
      <c r="AT224" s="134" t="e">
        <f t="shared" si="114"/>
        <v>#VALUE!</v>
      </c>
      <c r="AU224" s="134" t="e">
        <f t="shared" si="115"/>
        <v>#VALUE!</v>
      </c>
      <c r="AV224" s="133" t="e">
        <f>COUNTIFS(A1_Individu_Data_Keadaan_SDMK!A$4:A$149931,M224,A1_Individu_Data_Keadaan_SDMK!Q$4:Q$149285,"07. KESEHATAN LINGKUNGAN")</f>
        <v>#VALUE!</v>
      </c>
      <c r="AW224" s="135">
        <f t="shared" si="116"/>
        <v>1</v>
      </c>
      <c r="AX224" s="134" t="e">
        <f t="shared" si="117"/>
        <v>#VALUE!</v>
      </c>
      <c r="AY224" s="134" t="e">
        <f t="shared" si="118"/>
        <v>#VALUE!</v>
      </c>
      <c r="AZ224" s="133" t="e">
        <f>COUNTIFS(A1_Individu_Data_Keadaan_SDMK!A$4:A$149931,M224,A1_Individu_Data_Keadaan_SDMK!Q$4:Q$149285,"08. GIZI")</f>
        <v>#VALUE!</v>
      </c>
      <c r="BA224" s="135">
        <f t="shared" si="119"/>
        <v>1</v>
      </c>
      <c r="BB224" s="134" t="e">
        <f t="shared" si="120"/>
        <v>#VALUE!</v>
      </c>
      <c r="BC224" s="134" t="e">
        <f t="shared" si="121"/>
        <v>#VALUE!</v>
      </c>
      <c r="BD224" s="133" t="e">
        <f>COUNTIFS(A1_Individu_Data_Keadaan_SDMK!A$4:A$149931,M224,A1_Individu_Data_Keadaan_SDMK!R$4:R$149285,"03. Ahli Teknologi Laboratorium Medik")</f>
        <v>#VALUE!</v>
      </c>
      <c r="BE224" s="135">
        <f t="shared" si="122"/>
        <v>1</v>
      </c>
      <c r="BF224" s="134" t="e">
        <f t="shared" si="123"/>
        <v>#VALUE!</v>
      </c>
      <c r="BG224" s="134" t="e">
        <f t="shared" si="124"/>
        <v>#VALUE!</v>
      </c>
      <c r="BH224" s="139" t="e">
        <f t="shared" si="125"/>
        <v>#VALUE!</v>
      </c>
      <c r="BI224" s="139" t="e">
        <f t="shared" si="126"/>
        <v>#VALUE!</v>
      </c>
    </row>
    <row r="225" spans="13:61" ht="15">
      <c r="M225" s="130" t="s">
        <v>12852</v>
      </c>
      <c r="N225" s="131" t="s">
        <v>12853</v>
      </c>
      <c r="O225" s="128" t="s">
        <v>267</v>
      </c>
      <c r="P225" s="132" t="s">
        <v>9301</v>
      </c>
      <c r="Q225" s="347" t="s">
        <v>12201</v>
      </c>
      <c r="R225" s="128">
        <v>33</v>
      </c>
      <c r="S225" s="129">
        <v>3307</v>
      </c>
      <c r="T225" s="348" t="str">
        <f>IF(R225&lt;&gt;"",VLOOKUP(R225,'01_MASTER_KODE_WILAYAH'!H$1437:I$1470,2,FALSE),"")</f>
        <v>JAWA TENGAH</v>
      </c>
      <c r="U225" s="348" t="str">
        <f>IF(S225&lt;&gt;"",VLOOKUP(S225,'01_MASTER_KODE_WILAYAH'!D$5:F$1353,3,FALSE),"")</f>
        <v>WONOSOBO</v>
      </c>
      <c r="V225" s="349" t="str">
        <f t="shared" si="96"/>
        <v>2</v>
      </c>
      <c r="W225" s="145" t="e">
        <f t="shared" si="97"/>
        <v>#VALUE!</v>
      </c>
      <c r="X225" s="133" t="e">
        <f>COUNTIFS(A1_Individu_Data_Keadaan_SDMK!A$4:A$149931,M225,A1_Individu_Data_Keadaan_SDMK!R$4:R$149285,"01. Dokter")</f>
        <v>#VALUE!</v>
      </c>
      <c r="Y225" s="122">
        <f t="shared" si="98"/>
        <v>1</v>
      </c>
      <c r="Z225" s="134" t="e">
        <f t="shared" si="99"/>
        <v>#VALUE!</v>
      </c>
      <c r="AA225" s="134" t="e">
        <f t="shared" si="100"/>
        <v>#VALUE!</v>
      </c>
      <c r="AB225" s="133" t="e">
        <f>COUNTIFS(A1_Individu_Data_Keadaan_SDMK!A$4:A$149931,M225,A1_Individu_Data_Keadaan_SDMK!R$4:R$149285,"02. Dokter Gigi")</f>
        <v>#VALUE!</v>
      </c>
      <c r="AC225" s="122">
        <f t="shared" si="101"/>
        <v>1</v>
      </c>
      <c r="AD225" s="134" t="e">
        <f t="shared" si="102"/>
        <v>#VALUE!</v>
      </c>
      <c r="AE225" s="134" t="e">
        <f t="shared" si="103"/>
        <v>#VALUE!</v>
      </c>
      <c r="AF225" s="133" t="e">
        <f>COUNTIFS(A1_Individu_Data_Keadaan_SDMK!A$4:A$149931,M225,A1_Individu_Data_Keadaan_SDMK!Q$4:Q$149285,"03. KEPERAWATAN")</f>
        <v>#VALUE!</v>
      </c>
      <c r="AG225" s="135">
        <f t="shared" si="104"/>
        <v>5</v>
      </c>
      <c r="AH225" s="134" t="e">
        <f t="shared" si="105"/>
        <v>#VALUE!</v>
      </c>
      <c r="AI225" s="134" t="e">
        <f t="shared" si="106"/>
        <v>#VALUE!</v>
      </c>
      <c r="AJ225" s="133" t="e">
        <f>COUNTIFS(A1_Individu_Data_Keadaan_SDMK!A$4:A$149931,M225,A1_Individu_Data_Keadaan_SDMK!Q$4:Q$149285,"04. KEBIDANAN")</f>
        <v>#VALUE!</v>
      </c>
      <c r="AK225" s="135">
        <f t="shared" si="107"/>
        <v>4</v>
      </c>
      <c r="AL225" s="134" t="e">
        <f t="shared" si="108"/>
        <v>#VALUE!</v>
      </c>
      <c r="AM225" s="134" t="e">
        <f t="shared" si="109"/>
        <v>#VALUE!</v>
      </c>
      <c r="AN225" s="133" t="e">
        <f>COUNTIFS(A1_Individu_Data_Keadaan_SDMK!A$4:A$149931,M225,A1_Individu_Data_Keadaan_SDMK!Q$4:Q$149285,"05. KEFARMASIAN")</f>
        <v>#VALUE!</v>
      </c>
      <c r="AO225" s="135">
        <f t="shared" si="110"/>
        <v>1</v>
      </c>
      <c r="AP225" s="134" t="e">
        <f t="shared" si="111"/>
        <v>#VALUE!</v>
      </c>
      <c r="AQ225" s="134" t="e">
        <f t="shared" si="112"/>
        <v>#VALUE!</v>
      </c>
      <c r="AR225" s="133" t="e">
        <f>COUNTIFS(A1_Individu_Data_Keadaan_SDMK!A$4:A$149931,M225,A1_Individu_Data_Keadaan_SDMK!Q$4:Q$149285,"06. KESEHATAN MASYARAKAT")</f>
        <v>#VALUE!</v>
      </c>
      <c r="AS225" s="135">
        <f t="shared" si="113"/>
        <v>1</v>
      </c>
      <c r="AT225" s="134" t="e">
        <f t="shared" si="114"/>
        <v>#VALUE!</v>
      </c>
      <c r="AU225" s="134" t="e">
        <f t="shared" si="115"/>
        <v>#VALUE!</v>
      </c>
      <c r="AV225" s="133" t="e">
        <f>COUNTIFS(A1_Individu_Data_Keadaan_SDMK!A$4:A$149931,M225,A1_Individu_Data_Keadaan_SDMK!Q$4:Q$149285,"07. KESEHATAN LINGKUNGAN")</f>
        <v>#VALUE!</v>
      </c>
      <c r="AW225" s="135">
        <f t="shared" si="116"/>
        <v>1</v>
      </c>
      <c r="AX225" s="134" t="e">
        <f t="shared" si="117"/>
        <v>#VALUE!</v>
      </c>
      <c r="AY225" s="134" t="e">
        <f t="shared" si="118"/>
        <v>#VALUE!</v>
      </c>
      <c r="AZ225" s="133" t="e">
        <f>COUNTIFS(A1_Individu_Data_Keadaan_SDMK!A$4:A$149931,M225,A1_Individu_Data_Keadaan_SDMK!Q$4:Q$149285,"08. GIZI")</f>
        <v>#VALUE!</v>
      </c>
      <c r="BA225" s="135">
        <f t="shared" si="119"/>
        <v>1</v>
      </c>
      <c r="BB225" s="134" t="e">
        <f t="shared" si="120"/>
        <v>#VALUE!</v>
      </c>
      <c r="BC225" s="134" t="e">
        <f t="shared" si="121"/>
        <v>#VALUE!</v>
      </c>
      <c r="BD225" s="133" t="e">
        <f>COUNTIFS(A1_Individu_Data_Keadaan_SDMK!A$4:A$149931,M225,A1_Individu_Data_Keadaan_SDMK!R$4:R$149285,"03. Ahli Teknologi Laboratorium Medik")</f>
        <v>#VALUE!</v>
      </c>
      <c r="BE225" s="135">
        <f t="shared" si="122"/>
        <v>1</v>
      </c>
      <c r="BF225" s="134" t="e">
        <f t="shared" si="123"/>
        <v>#VALUE!</v>
      </c>
      <c r="BG225" s="134" t="e">
        <f t="shared" si="124"/>
        <v>#VALUE!</v>
      </c>
      <c r="BH225" s="139" t="e">
        <f t="shared" si="125"/>
        <v>#VALUE!</v>
      </c>
      <c r="BI225" s="139" t="e">
        <f t="shared" si="126"/>
        <v>#VALUE!</v>
      </c>
    </row>
    <row r="226" spans="13:61" ht="15">
      <c r="M226" s="130" t="s">
        <v>12854</v>
      </c>
      <c r="N226" s="131" t="s">
        <v>12855</v>
      </c>
      <c r="O226" s="128" t="s">
        <v>267</v>
      </c>
      <c r="P226" s="132" t="s">
        <v>9302</v>
      </c>
      <c r="Q226" s="347" t="s">
        <v>12201</v>
      </c>
      <c r="R226" s="128">
        <v>33</v>
      </c>
      <c r="S226" s="129">
        <v>3307</v>
      </c>
      <c r="T226" s="348" t="str">
        <f>IF(R226&lt;&gt;"",VLOOKUP(R226,'01_MASTER_KODE_WILAYAH'!H$1437:I$1470,2,FALSE),"")</f>
        <v>JAWA TENGAH</v>
      </c>
      <c r="U226" s="348" t="str">
        <f>IF(S226&lt;&gt;"",VLOOKUP(S226,'01_MASTER_KODE_WILAYAH'!D$5:F$1353,3,FALSE),"")</f>
        <v>WONOSOBO</v>
      </c>
      <c r="V226" s="349" t="str">
        <f t="shared" si="96"/>
        <v>1</v>
      </c>
      <c r="W226" s="145" t="e">
        <f t="shared" si="97"/>
        <v>#VALUE!</v>
      </c>
      <c r="X226" s="133" t="e">
        <f>COUNTIFS(A1_Individu_Data_Keadaan_SDMK!A$4:A$149931,M226,A1_Individu_Data_Keadaan_SDMK!R$4:R$149285,"01. Dokter")</f>
        <v>#VALUE!</v>
      </c>
      <c r="Y226" s="122">
        <f t="shared" si="98"/>
        <v>2</v>
      </c>
      <c r="Z226" s="134" t="e">
        <f t="shared" si="99"/>
        <v>#VALUE!</v>
      </c>
      <c r="AA226" s="134" t="e">
        <f t="shared" si="100"/>
        <v>#VALUE!</v>
      </c>
      <c r="AB226" s="133" t="e">
        <f>COUNTIFS(A1_Individu_Data_Keadaan_SDMK!A$4:A$149931,M226,A1_Individu_Data_Keadaan_SDMK!R$4:R$149285,"02. Dokter Gigi")</f>
        <v>#VALUE!</v>
      </c>
      <c r="AC226" s="122">
        <f t="shared" si="101"/>
        <v>1</v>
      </c>
      <c r="AD226" s="134" t="e">
        <f t="shared" si="102"/>
        <v>#VALUE!</v>
      </c>
      <c r="AE226" s="134" t="e">
        <f t="shared" si="103"/>
        <v>#VALUE!</v>
      </c>
      <c r="AF226" s="133" t="e">
        <f>COUNTIFS(A1_Individu_Data_Keadaan_SDMK!A$4:A$149931,M226,A1_Individu_Data_Keadaan_SDMK!Q$4:Q$149285,"03. KEPERAWATAN")</f>
        <v>#VALUE!</v>
      </c>
      <c r="AG226" s="135">
        <f t="shared" si="104"/>
        <v>8</v>
      </c>
      <c r="AH226" s="134" t="e">
        <f t="shared" si="105"/>
        <v>#VALUE!</v>
      </c>
      <c r="AI226" s="134" t="e">
        <f t="shared" si="106"/>
        <v>#VALUE!</v>
      </c>
      <c r="AJ226" s="133" t="e">
        <f>COUNTIFS(A1_Individu_Data_Keadaan_SDMK!A$4:A$149931,M226,A1_Individu_Data_Keadaan_SDMK!Q$4:Q$149285,"04. KEBIDANAN")</f>
        <v>#VALUE!</v>
      </c>
      <c r="AK226" s="135">
        <f t="shared" si="107"/>
        <v>7</v>
      </c>
      <c r="AL226" s="134" t="e">
        <f t="shared" si="108"/>
        <v>#VALUE!</v>
      </c>
      <c r="AM226" s="134" t="e">
        <f t="shared" si="109"/>
        <v>#VALUE!</v>
      </c>
      <c r="AN226" s="133" t="e">
        <f>COUNTIFS(A1_Individu_Data_Keadaan_SDMK!A$4:A$149931,M226,A1_Individu_Data_Keadaan_SDMK!Q$4:Q$149285,"05. KEFARMASIAN")</f>
        <v>#VALUE!</v>
      </c>
      <c r="AO226" s="135">
        <f t="shared" si="110"/>
        <v>1</v>
      </c>
      <c r="AP226" s="134" t="e">
        <f t="shared" si="111"/>
        <v>#VALUE!</v>
      </c>
      <c r="AQ226" s="134" t="e">
        <f t="shared" si="112"/>
        <v>#VALUE!</v>
      </c>
      <c r="AR226" s="133" t="e">
        <f>COUNTIFS(A1_Individu_Data_Keadaan_SDMK!A$4:A$149931,M226,A1_Individu_Data_Keadaan_SDMK!Q$4:Q$149285,"06. KESEHATAN MASYARAKAT")</f>
        <v>#VALUE!</v>
      </c>
      <c r="AS226" s="135">
        <f t="shared" si="113"/>
        <v>1</v>
      </c>
      <c r="AT226" s="134" t="e">
        <f t="shared" si="114"/>
        <v>#VALUE!</v>
      </c>
      <c r="AU226" s="134" t="e">
        <f t="shared" si="115"/>
        <v>#VALUE!</v>
      </c>
      <c r="AV226" s="133" t="e">
        <f>COUNTIFS(A1_Individu_Data_Keadaan_SDMK!A$4:A$149931,M226,A1_Individu_Data_Keadaan_SDMK!Q$4:Q$149285,"07. KESEHATAN LINGKUNGAN")</f>
        <v>#VALUE!</v>
      </c>
      <c r="AW226" s="135">
        <f t="shared" si="116"/>
        <v>1</v>
      </c>
      <c r="AX226" s="134" t="e">
        <f t="shared" si="117"/>
        <v>#VALUE!</v>
      </c>
      <c r="AY226" s="134" t="e">
        <f t="shared" si="118"/>
        <v>#VALUE!</v>
      </c>
      <c r="AZ226" s="133" t="e">
        <f>COUNTIFS(A1_Individu_Data_Keadaan_SDMK!A$4:A$149931,M226,A1_Individu_Data_Keadaan_SDMK!Q$4:Q$149285,"08. GIZI")</f>
        <v>#VALUE!</v>
      </c>
      <c r="BA226" s="135">
        <f t="shared" si="119"/>
        <v>2</v>
      </c>
      <c r="BB226" s="134" t="e">
        <f t="shared" si="120"/>
        <v>#VALUE!</v>
      </c>
      <c r="BC226" s="134" t="e">
        <f t="shared" si="121"/>
        <v>#VALUE!</v>
      </c>
      <c r="BD226" s="133" t="e">
        <f>COUNTIFS(A1_Individu_Data_Keadaan_SDMK!A$4:A$149931,M226,A1_Individu_Data_Keadaan_SDMK!R$4:R$149285,"03. Ahli Teknologi Laboratorium Medik")</f>
        <v>#VALUE!</v>
      </c>
      <c r="BE226" s="135">
        <f t="shared" si="122"/>
        <v>1</v>
      </c>
      <c r="BF226" s="134" t="e">
        <f t="shared" si="123"/>
        <v>#VALUE!</v>
      </c>
      <c r="BG226" s="134" t="e">
        <f t="shared" si="124"/>
        <v>#VALUE!</v>
      </c>
      <c r="BH226" s="139" t="e">
        <f t="shared" si="125"/>
        <v>#VALUE!</v>
      </c>
      <c r="BI226" s="139" t="e">
        <f t="shared" si="126"/>
        <v>#VALUE!</v>
      </c>
    </row>
    <row r="227" spans="13:61" ht="15">
      <c r="M227" s="130" t="s">
        <v>12856</v>
      </c>
      <c r="N227" s="131" t="s">
        <v>12857</v>
      </c>
      <c r="O227" s="128" t="s">
        <v>267</v>
      </c>
      <c r="P227" s="132" t="s">
        <v>9301</v>
      </c>
      <c r="Q227" s="347" t="s">
        <v>12201</v>
      </c>
      <c r="R227" s="128">
        <v>33</v>
      </c>
      <c r="S227" s="129">
        <v>3307</v>
      </c>
      <c r="T227" s="348" t="str">
        <f>IF(R227&lt;&gt;"",VLOOKUP(R227,'01_MASTER_KODE_WILAYAH'!H$1437:I$1470,2,FALSE),"")</f>
        <v>JAWA TENGAH</v>
      </c>
      <c r="U227" s="348" t="str">
        <f>IF(S227&lt;&gt;"",VLOOKUP(S227,'01_MASTER_KODE_WILAYAH'!D$5:F$1353,3,FALSE),"")</f>
        <v>WONOSOBO</v>
      </c>
      <c r="V227" s="349" t="str">
        <f t="shared" si="96"/>
        <v>2</v>
      </c>
      <c r="W227" s="145" t="e">
        <f t="shared" si="97"/>
        <v>#VALUE!</v>
      </c>
      <c r="X227" s="133" t="e">
        <f>COUNTIFS(A1_Individu_Data_Keadaan_SDMK!A$4:A$149931,M227,A1_Individu_Data_Keadaan_SDMK!R$4:R$149285,"01. Dokter")</f>
        <v>#VALUE!</v>
      </c>
      <c r="Y227" s="122">
        <f t="shared" si="98"/>
        <v>1</v>
      </c>
      <c r="Z227" s="134" t="e">
        <f t="shared" si="99"/>
        <v>#VALUE!</v>
      </c>
      <c r="AA227" s="134" t="e">
        <f t="shared" si="100"/>
        <v>#VALUE!</v>
      </c>
      <c r="AB227" s="133" t="e">
        <f>COUNTIFS(A1_Individu_Data_Keadaan_SDMK!A$4:A$149931,M227,A1_Individu_Data_Keadaan_SDMK!R$4:R$149285,"02. Dokter Gigi")</f>
        <v>#VALUE!</v>
      </c>
      <c r="AC227" s="122">
        <f t="shared" si="101"/>
        <v>1</v>
      </c>
      <c r="AD227" s="134" t="e">
        <f t="shared" si="102"/>
        <v>#VALUE!</v>
      </c>
      <c r="AE227" s="134" t="e">
        <f t="shared" si="103"/>
        <v>#VALUE!</v>
      </c>
      <c r="AF227" s="133" t="e">
        <f>COUNTIFS(A1_Individu_Data_Keadaan_SDMK!A$4:A$149931,M227,A1_Individu_Data_Keadaan_SDMK!Q$4:Q$149285,"03. KEPERAWATAN")</f>
        <v>#VALUE!</v>
      </c>
      <c r="AG227" s="135">
        <f t="shared" si="104"/>
        <v>5</v>
      </c>
      <c r="AH227" s="134" t="e">
        <f t="shared" si="105"/>
        <v>#VALUE!</v>
      </c>
      <c r="AI227" s="134" t="e">
        <f t="shared" si="106"/>
        <v>#VALUE!</v>
      </c>
      <c r="AJ227" s="133" t="e">
        <f>COUNTIFS(A1_Individu_Data_Keadaan_SDMK!A$4:A$149931,M227,A1_Individu_Data_Keadaan_SDMK!Q$4:Q$149285,"04. KEBIDANAN")</f>
        <v>#VALUE!</v>
      </c>
      <c r="AK227" s="135">
        <f t="shared" si="107"/>
        <v>4</v>
      </c>
      <c r="AL227" s="134" t="e">
        <f t="shared" si="108"/>
        <v>#VALUE!</v>
      </c>
      <c r="AM227" s="134" t="e">
        <f t="shared" si="109"/>
        <v>#VALUE!</v>
      </c>
      <c r="AN227" s="133" t="e">
        <f>COUNTIFS(A1_Individu_Data_Keadaan_SDMK!A$4:A$149931,M227,A1_Individu_Data_Keadaan_SDMK!Q$4:Q$149285,"05. KEFARMASIAN")</f>
        <v>#VALUE!</v>
      </c>
      <c r="AO227" s="135">
        <f t="shared" si="110"/>
        <v>1</v>
      </c>
      <c r="AP227" s="134" t="e">
        <f t="shared" si="111"/>
        <v>#VALUE!</v>
      </c>
      <c r="AQ227" s="134" t="e">
        <f t="shared" si="112"/>
        <v>#VALUE!</v>
      </c>
      <c r="AR227" s="133" t="e">
        <f>COUNTIFS(A1_Individu_Data_Keadaan_SDMK!A$4:A$149931,M227,A1_Individu_Data_Keadaan_SDMK!Q$4:Q$149285,"06. KESEHATAN MASYARAKAT")</f>
        <v>#VALUE!</v>
      </c>
      <c r="AS227" s="135">
        <f t="shared" si="113"/>
        <v>1</v>
      </c>
      <c r="AT227" s="134" t="e">
        <f t="shared" si="114"/>
        <v>#VALUE!</v>
      </c>
      <c r="AU227" s="134" t="e">
        <f t="shared" si="115"/>
        <v>#VALUE!</v>
      </c>
      <c r="AV227" s="133" t="e">
        <f>COUNTIFS(A1_Individu_Data_Keadaan_SDMK!A$4:A$149931,M227,A1_Individu_Data_Keadaan_SDMK!Q$4:Q$149285,"07. KESEHATAN LINGKUNGAN")</f>
        <v>#VALUE!</v>
      </c>
      <c r="AW227" s="135">
        <f t="shared" si="116"/>
        <v>1</v>
      </c>
      <c r="AX227" s="134" t="e">
        <f t="shared" si="117"/>
        <v>#VALUE!</v>
      </c>
      <c r="AY227" s="134" t="e">
        <f t="shared" si="118"/>
        <v>#VALUE!</v>
      </c>
      <c r="AZ227" s="133" t="e">
        <f>COUNTIFS(A1_Individu_Data_Keadaan_SDMK!A$4:A$149931,M227,A1_Individu_Data_Keadaan_SDMK!Q$4:Q$149285,"08. GIZI")</f>
        <v>#VALUE!</v>
      </c>
      <c r="BA227" s="135">
        <f t="shared" si="119"/>
        <v>1</v>
      </c>
      <c r="BB227" s="134" t="e">
        <f t="shared" si="120"/>
        <v>#VALUE!</v>
      </c>
      <c r="BC227" s="134" t="e">
        <f t="shared" si="121"/>
        <v>#VALUE!</v>
      </c>
      <c r="BD227" s="133" t="e">
        <f>COUNTIFS(A1_Individu_Data_Keadaan_SDMK!A$4:A$149931,M227,A1_Individu_Data_Keadaan_SDMK!R$4:R$149285,"03. Ahli Teknologi Laboratorium Medik")</f>
        <v>#VALUE!</v>
      </c>
      <c r="BE227" s="135">
        <f t="shared" si="122"/>
        <v>1</v>
      </c>
      <c r="BF227" s="134" t="e">
        <f t="shared" si="123"/>
        <v>#VALUE!</v>
      </c>
      <c r="BG227" s="134" t="e">
        <f t="shared" si="124"/>
        <v>#VALUE!</v>
      </c>
      <c r="BH227" s="139" t="e">
        <f t="shared" si="125"/>
        <v>#VALUE!</v>
      </c>
      <c r="BI227" s="139" t="e">
        <f t="shared" si="126"/>
        <v>#VALUE!</v>
      </c>
    </row>
    <row r="228" spans="13:61" ht="15">
      <c r="M228" s="130" t="s">
        <v>12858</v>
      </c>
      <c r="N228" s="131" t="s">
        <v>12859</v>
      </c>
      <c r="O228" s="128" t="s">
        <v>267</v>
      </c>
      <c r="P228" s="132" t="s">
        <v>9302</v>
      </c>
      <c r="Q228" s="347" t="s">
        <v>12201</v>
      </c>
      <c r="R228" s="128">
        <v>33</v>
      </c>
      <c r="S228" s="129">
        <v>3308</v>
      </c>
      <c r="T228" s="348" t="str">
        <f>IF(R228&lt;&gt;"",VLOOKUP(R228,'01_MASTER_KODE_WILAYAH'!H$1437:I$1470,2,FALSE),"")</f>
        <v>JAWA TENGAH</v>
      </c>
      <c r="U228" s="348" t="str">
        <f>IF(S228&lt;&gt;"",VLOOKUP(S228,'01_MASTER_KODE_WILAYAH'!D$5:F$1353,3,FALSE),"")</f>
        <v>MAGELANG</v>
      </c>
      <c r="V228" s="349" t="str">
        <f t="shared" si="96"/>
        <v>1</v>
      </c>
      <c r="W228" s="145" t="e">
        <f t="shared" si="97"/>
        <v>#VALUE!</v>
      </c>
      <c r="X228" s="133" t="e">
        <f>COUNTIFS(A1_Individu_Data_Keadaan_SDMK!A$4:A$149931,M228,A1_Individu_Data_Keadaan_SDMK!R$4:R$149285,"01. Dokter")</f>
        <v>#VALUE!</v>
      </c>
      <c r="Y228" s="122">
        <f t="shared" si="98"/>
        <v>2</v>
      </c>
      <c r="Z228" s="134" t="e">
        <f t="shared" si="99"/>
        <v>#VALUE!</v>
      </c>
      <c r="AA228" s="134" t="e">
        <f t="shared" si="100"/>
        <v>#VALUE!</v>
      </c>
      <c r="AB228" s="133" t="e">
        <f>COUNTIFS(A1_Individu_Data_Keadaan_SDMK!A$4:A$149931,M228,A1_Individu_Data_Keadaan_SDMK!R$4:R$149285,"02. Dokter Gigi")</f>
        <v>#VALUE!</v>
      </c>
      <c r="AC228" s="122">
        <f t="shared" si="101"/>
        <v>1</v>
      </c>
      <c r="AD228" s="134" t="e">
        <f t="shared" si="102"/>
        <v>#VALUE!</v>
      </c>
      <c r="AE228" s="134" t="e">
        <f t="shared" si="103"/>
        <v>#VALUE!</v>
      </c>
      <c r="AF228" s="133" t="e">
        <f>COUNTIFS(A1_Individu_Data_Keadaan_SDMK!A$4:A$149931,M228,A1_Individu_Data_Keadaan_SDMK!Q$4:Q$149285,"03. KEPERAWATAN")</f>
        <v>#VALUE!</v>
      </c>
      <c r="AG228" s="135">
        <f t="shared" si="104"/>
        <v>8</v>
      </c>
      <c r="AH228" s="134" t="e">
        <f t="shared" si="105"/>
        <v>#VALUE!</v>
      </c>
      <c r="AI228" s="134" t="e">
        <f t="shared" si="106"/>
        <v>#VALUE!</v>
      </c>
      <c r="AJ228" s="133" t="e">
        <f>COUNTIFS(A1_Individu_Data_Keadaan_SDMK!A$4:A$149931,M228,A1_Individu_Data_Keadaan_SDMK!Q$4:Q$149285,"04. KEBIDANAN")</f>
        <v>#VALUE!</v>
      </c>
      <c r="AK228" s="135">
        <f t="shared" si="107"/>
        <v>7</v>
      </c>
      <c r="AL228" s="134" t="e">
        <f t="shared" si="108"/>
        <v>#VALUE!</v>
      </c>
      <c r="AM228" s="134" t="e">
        <f t="shared" si="109"/>
        <v>#VALUE!</v>
      </c>
      <c r="AN228" s="133" t="e">
        <f>COUNTIFS(A1_Individu_Data_Keadaan_SDMK!A$4:A$149931,M228,A1_Individu_Data_Keadaan_SDMK!Q$4:Q$149285,"05. KEFARMASIAN")</f>
        <v>#VALUE!</v>
      </c>
      <c r="AO228" s="135">
        <f t="shared" si="110"/>
        <v>1</v>
      </c>
      <c r="AP228" s="134" t="e">
        <f t="shared" si="111"/>
        <v>#VALUE!</v>
      </c>
      <c r="AQ228" s="134" t="e">
        <f t="shared" si="112"/>
        <v>#VALUE!</v>
      </c>
      <c r="AR228" s="133" t="e">
        <f>COUNTIFS(A1_Individu_Data_Keadaan_SDMK!A$4:A$149931,M228,A1_Individu_Data_Keadaan_SDMK!Q$4:Q$149285,"06. KESEHATAN MASYARAKAT")</f>
        <v>#VALUE!</v>
      </c>
      <c r="AS228" s="135">
        <f t="shared" si="113"/>
        <v>1</v>
      </c>
      <c r="AT228" s="134" t="e">
        <f t="shared" si="114"/>
        <v>#VALUE!</v>
      </c>
      <c r="AU228" s="134" t="e">
        <f t="shared" si="115"/>
        <v>#VALUE!</v>
      </c>
      <c r="AV228" s="133" t="e">
        <f>COUNTIFS(A1_Individu_Data_Keadaan_SDMK!A$4:A$149931,M228,A1_Individu_Data_Keadaan_SDMK!Q$4:Q$149285,"07. KESEHATAN LINGKUNGAN")</f>
        <v>#VALUE!</v>
      </c>
      <c r="AW228" s="135">
        <f t="shared" si="116"/>
        <v>1</v>
      </c>
      <c r="AX228" s="134" t="e">
        <f t="shared" si="117"/>
        <v>#VALUE!</v>
      </c>
      <c r="AY228" s="134" t="e">
        <f t="shared" si="118"/>
        <v>#VALUE!</v>
      </c>
      <c r="AZ228" s="133" t="e">
        <f>COUNTIFS(A1_Individu_Data_Keadaan_SDMK!A$4:A$149931,M228,A1_Individu_Data_Keadaan_SDMK!Q$4:Q$149285,"08. GIZI")</f>
        <v>#VALUE!</v>
      </c>
      <c r="BA228" s="135">
        <f t="shared" si="119"/>
        <v>2</v>
      </c>
      <c r="BB228" s="134" t="e">
        <f t="shared" si="120"/>
        <v>#VALUE!</v>
      </c>
      <c r="BC228" s="134" t="e">
        <f t="shared" si="121"/>
        <v>#VALUE!</v>
      </c>
      <c r="BD228" s="133" t="e">
        <f>COUNTIFS(A1_Individu_Data_Keadaan_SDMK!A$4:A$149931,M228,A1_Individu_Data_Keadaan_SDMK!R$4:R$149285,"03. Ahli Teknologi Laboratorium Medik")</f>
        <v>#VALUE!</v>
      </c>
      <c r="BE228" s="135">
        <f t="shared" si="122"/>
        <v>1</v>
      </c>
      <c r="BF228" s="134" t="e">
        <f t="shared" si="123"/>
        <v>#VALUE!</v>
      </c>
      <c r="BG228" s="134" t="e">
        <f t="shared" si="124"/>
        <v>#VALUE!</v>
      </c>
      <c r="BH228" s="139" t="e">
        <f t="shared" si="125"/>
        <v>#VALUE!</v>
      </c>
      <c r="BI228" s="139" t="e">
        <f t="shared" si="126"/>
        <v>#VALUE!</v>
      </c>
    </row>
    <row r="229" spans="13:61" ht="15">
      <c r="M229" s="130" t="s">
        <v>12860</v>
      </c>
      <c r="N229" s="131" t="s">
        <v>12861</v>
      </c>
      <c r="O229" s="128" t="s">
        <v>267</v>
      </c>
      <c r="P229" s="132" t="s">
        <v>9301</v>
      </c>
      <c r="Q229" s="347" t="s">
        <v>12201</v>
      </c>
      <c r="R229" s="128">
        <v>33</v>
      </c>
      <c r="S229" s="129">
        <v>3308</v>
      </c>
      <c r="T229" s="348" t="str">
        <f>IF(R229&lt;&gt;"",VLOOKUP(R229,'01_MASTER_KODE_WILAYAH'!H$1437:I$1470,2,FALSE),"")</f>
        <v>JAWA TENGAH</v>
      </c>
      <c r="U229" s="348" t="str">
        <f>IF(S229&lt;&gt;"",VLOOKUP(S229,'01_MASTER_KODE_WILAYAH'!D$5:F$1353,3,FALSE),"")</f>
        <v>MAGELANG</v>
      </c>
      <c r="V229" s="349" t="str">
        <f t="shared" ref="V229:V292" si="127">IF(M229&lt;&gt;"",MID(M229,9,1),"")</f>
        <v>2</v>
      </c>
      <c r="W229" s="145" t="e">
        <f t="shared" ref="W229:W292" si="128">X229+AB229+AF229+AJ229+AN229+AR229+AV229+AZ229+BD229</f>
        <v>#VALUE!</v>
      </c>
      <c r="X229" s="133" t="e">
        <f>COUNTIFS(A1_Individu_Data_Keadaan_SDMK!A$4:A$149931,M229,A1_Individu_Data_Keadaan_SDMK!R$4:R$149285,"01. Dokter")</f>
        <v>#VALUE!</v>
      </c>
      <c r="Y229" s="122">
        <f t="shared" ref="Y229:Y292" si="129">IF(V229="1",2,1)</f>
        <v>1</v>
      </c>
      <c r="Z229" s="134" t="e">
        <f t="shared" ref="Z229:Z292" si="130">IF((X229-Y229)&gt;0,(X229-Y229),0)</f>
        <v>#VALUE!</v>
      </c>
      <c r="AA229" s="134" t="e">
        <f t="shared" ref="AA229:AA292" si="131">IF((X229-Y229)&lt;0,ABS(X229-Y229),0)</f>
        <v>#VALUE!</v>
      </c>
      <c r="AB229" s="133" t="e">
        <f>COUNTIFS(A1_Individu_Data_Keadaan_SDMK!A$4:A$149931,M229,A1_Individu_Data_Keadaan_SDMK!R$4:R$149285,"02. Dokter Gigi")</f>
        <v>#VALUE!</v>
      </c>
      <c r="AC229" s="122">
        <f t="shared" ref="AC229:AC292" si="132">IF(V229="1",1,1)</f>
        <v>1</v>
      </c>
      <c r="AD229" s="134" t="e">
        <f t="shared" ref="AD229:AD292" si="133">IF((AB229-AC229)&gt;0,(AB229-AC229),0)</f>
        <v>#VALUE!</v>
      </c>
      <c r="AE229" s="134" t="e">
        <f t="shared" ref="AE229:AE292" si="134">IF((AB229-AC229)&lt;0,ABS(AB229-AC229),0)</f>
        <v>#VALUE!</v>
      </c>
      <c r="AF229" s="133" t="e">
        <f>COUNTIFS(A1_Individu_Data_Keadaan_SDMK!A$4:A$149931,M229,A1_Individu_Data_Keadaan_SDMK!Q$4:Q$149285,"03. KEPERAWATAN")</f>
        <v>#VALUE!</v>
      </c>
      <c r="AG229" s="135">
        <f t="shared" ref="AG229:AG292" si="135">IF(V229="1",8,5)</f>
        <v>5</v>
      </c>
      <c r="AH229" s="134" t="e">
        <f t="shared" ref="AH229:AH292" si="136">IF((AF229-AG229)&gt;0,(AF229-AG229),0)</f>
        <v>#VALUE!</v>
      </c>
      <c r="AI229" s="134" t="e">
        <f t="shared" ref="AI229:AI292" si="137">IF((AF229-AG229)&lt;0,ABS(AF229-AG229),0)</f>
        <v>#VALUE!</v>
      </c>
      <c r="AJ229" s="133" t="e">
        <f>COUNTIFS(A1_Individu_Data_Keadaan_SDMK!A$4:A$149931,M229,A1_Individu_Data_Keadaan_SDMK!Q$4:Q$149285,"04. KEBIDANAN")</f>
        <v>#VALUE!</v>
      </c>
      <c r="AK229" s="135">
        <f t="shared" ref="AK229:AK292" si="138">IF(V229="1",7,4)</f>
        <v>4</v>
      </c>
      <c r="AL229" s="134" t="e">
        <f t="shared" ref="AL229:AL292" si="139">IF((AJ229-AK229)&gt;0,(AJ229-AK229),0)</f>
        <v>#VALUE!</v>
      </c>
      <c r="AM229" s="134" t="e">
        <f t="shared" ref="AM229:AM292" si="140">IF((AJ229-AK229)&lt;0,ABS(AJ229-AK229),0)</f>
        <v>#VALUE!</v>
      </c>
      <c r="AN229" s="133" t="e">
        <f>COUNTIFS(A1_Individu_Data_Keadaan_SDMK!A$4:A$149931,M229,A1_Individu_Data_Keadaan_SDMK!Q$4:Q$149285,"05. KEFARMASIAN")</f>
        <v>#VALUE!</v>
      </c>
      <c r="AO229" s="135">
        <f t="shared" ref="AO229:AO292" si="141">IF(V229="1",1,1)</f>
        <v>1</v>
      </c>
      <c r="AP229" s="134" t="e">
        <f t="shared" ref="AP229:AP292" si="142">IF((AN229-AO229)&gt;0,(AN229-AO229),0)</f>
        <v>#VALUE!</v>
      </c>
      <c r="AQ229" s="134" t="e">
        <f t="shared" ref="AQ229:AQ292" si="143">IF((AN229-AO229)&lt;0,ABS(AN229-AO229),0)</f>
        <v>#VALUE!</v>
      </c>
      <c r="AR229" s="133" t="e">
        <f>COUNTIFS(A1_Individu_Data_Keadaan_SDMK!A$4:A$149931,M229,A1_Individu_Data_Keadaan_SDMK!Q$4:Q$149285,"06. KESEHATAN MASYARAKAT")</f>
        <v>#VALUE!</v>
      </c>
      <c r="AS229" s="135">
        <f t="shared" ref="AS229:AS292" si="144">IF(V229="1",1,1)</f>
        <v>1</v>
      </c>
      <c r="AT229" s="134" t="e">
        <f t="shared" ref="AT229:AT292" si="145">IF((AR229-AS229)&gt;0,(AR229-AS229),0)</f>
        <v>#VALUE!</v>
      </c>
      <c r="AU229" s="134" t="e">
        <f t="shared" ref="AU229:AU292" si="146">IF((AR229-AS229)&lt;0,ABS(AR229-AS229),0)</f>
        <v>#VALUE!</v>
      </c>
      <c r="AV229" s="133" t="e">
        <f>COUNTIFS(A1_Individu_Data_Keadaan_SDMK!A$4:A$149931,M229,A1_Individu_Data_Keadaan_SDMK!Q$4:Q$149285,"07. KESEHATAN LINGKUNGAN")</f>
        <v>#VALUE!</v>
      </c>
      <c r="AW229" s="135">
        <f t="shared" ref="AW229:AW292" si="147">IF(V229="1",1,1)</f>
        <v>1</v>
      </c>
      <c r="AX229" s="134" t="e">
        <f t="shared" ref="AX229:AX292" si="148">IF((AV229-AW229)&gt;0,(AV229-AW229),0)</f>
        <v>#VALUE!</v>
      </c>
      <c r="AY229" s="134" t="e">
        <f t="shared" ref="AY229:AY292" si="149">IF((AV229-AW229)&lt;0,ABS(AV229-AW229),0)</f>
        <v>#VALUE!</v>
      </c>
      <c r="AZ229" s="133" t="e">
        <f>COUNTIFS(A1_Individu_Data_Keadaan_SDMK!A$4:A$149931,M229,A1_Individu_Data_Keadaan_SDMK!Q$4:Q$149285,"08. GIZI")</f>
        <v>#VALUE!</v>
      </c>
      <c r="BA229" s="135">
        <f t="shared" ref="BA229:BA292" si="150">IF(V229="1",2,1)</f>
        <v>1</v>
      </c>
      <c r="BB229" s="134" t="e">
        <f t="shared" ref="BB229:BB292" si="151">IF((AZ229-BA229)&gt;0,(AZ229-BA229),0)</f>
        <v>#VALUE!</v>
      </c>
      <c r="BC229" s="134" t="e">
        <f t="shared" ref="BC229:BC292" si="152">IF((AZ229-BA229)&lt;0,ABS(AZ229-BA229),0)</f>
        <v>#VALUE!</v>
      </c>
      <c r="BD229" s="133" t="e">
        <f>COUNTIFS(A1_Individu_Data_Keadaan_SDMK!A$4:A$149931,M229,A1_Individu_Data_Keadaan_SDMK!R$4:R$149285,"03. Ahli Teknologi Laboratorium Medik")</f>
        <v>#VALUE!</v>
      </c>
      <c r="BE229" s="135">
        <f t="shared" ref="BE229:BE292" si="153">IF(V229="1",1,1)</f>
        <v>1</v>
      </c>
      <c r="BF229" s="134" t="e">
        <f t="shared" ref="BF229:BF292" si="154">IF((BD229-BE229)&gt;0,(BD229-BE229),0)</f>
        <v>#VALUE!</v>
      </c>
      <c r="BG229" s="134" t="e">
        <f t="shared" ref="BG229:BG292" si="155">IF((BD229-BE229)&lt;0,ABS(BD229-BE229),0)</f>
        <v>#VALUE!</v>
      </c>
      <c r="BH229" s="139" t="e">
        <f t="shared" ref="BH229:BH292" si="156">IF(AND(AN229&gt;=1,AR229&gt;=1,AV229&gt;=1,AZ229&gt;=1,BD229&gt;=1),"Memenuhi","Belum Memenuhi")</f>
        <v>#VALUE!</v>
      </c>
      <c r="BI229" s="139" t="e">
        <f t="shared" ref="BI229:BI292" si="157">IF(AND(X229&gt;=1,AB229&gt;=1,AF229&gt;=1,AJ229&gt;=1,AN229&gt;=1,AR229&gt;=1,AV229&gt;=1,AZ229&gt;=1,BD229&gt;=1),"Memenuhi","Belum Memenuhi")</f>
        <v>#VALUE!</v>
      </c>
    </row>
    <row r="230" spans="13:61" ht="15">
      <c r="M230" s="130" t="s">
        <v>12862</v>
      </c>
      <c r="N230" s="131" t="s">
        <v>12863</v>
      </c>
      <c r="O230" s="128" t="s">
        <v>267</v>
      </c>
      <c r="P230" s="132" t="s">
        <v>9302</v>
      </c>
      <c r="Q230" s="347" t="s">
        <v>12201</v>
      </c>
      <c r="R230" s="128">
        <v>33</v>
      </c>
      <c r="S230" s="129">
        <v>3308</v>
      </c>
      <c r="T230" s="348" t="str">
        <f>IF(R230&lt;&gt;"",VLOOKUP(R230,'01_MASTER_KODE_WILAYAH'!H$1437:I$1470,2,FALSE),"")</f>
        <v>JAWA TENGAH</v>
      </c>
      <c r="U230" s="348" t="str">
        <f>IF(S230&lt;&gt;"",VLOOKUP(S230,'01_MASTER_KODE_WILAYAH'!D$5:F$1353,3,FALSE),"")</f>
        <v>MAGELANG</v>
      </c>
      <c r="V230" s="349" t="str">
        <f t="shared" si="127"/>
        <v>1</v>
      </c>
      <c r="W230" s="145" t="e">
        <f t="shared" si="128"/>
        <v>#VALUE!</v>
      </c>
      <c r="X230" s="133" t="e">
        <f>COUNTIFS(A1_Individu_Data_Keadaan_SDMK!A$4:A$149931,M230,A1_Individu_Data_Keadaan_SDMK!R$4:R$149285,"01. Dokter")</f>
        <v>#VALUE!</v>
      </c>
      <c r="Y230" s="122">
        <f t="shared" si="129"/>
        <v>2</v>
      </c>
      <c r="Z230" s="134" t="e">
        <f t="shared" si="130"/>
        <v>#VALUE!</v>
      </c>
      <c r="AA230" s="134" t="e">
        <f t="shared" si="131"/>
        <v>#VALUE!</v>
      </c>
      <c r="AB230" s="133" t="e">
        <f>COUNTIFS(A1_Individu_Data_Keadaan_SDMK!A$4:A$149931,M230,A1_Individu_Data_Keadaan_SDMK!R$4:R$149285,"02. Dokter Gigi")</f>
        <v>#VALUE!</v>
      </c>
      <c r="AC230" s="122">
        <f t="shared" si="132"/>
        <v>1</v>
      </c>
      <c r="AD230" s="134" t="e">
        <f t="shared" si="133"/>
        <v>#VALUE!</v>
      </c>
      <c r="AE230" s="134" t="e">
        <f t="shared" si="134"/>
        <v>#VALUE!</v>
      </c>
      <c r="AF230" s="133" t="e">
        <f>COUNTIFS(A1_Individu_Data_Keadaan_SDMK!A$4:A$149931,M230,A1_Individu_Data_Keadaan_SDMK!Q$4:Q$149285,"03. KEPERAWATAN")</f>
        <v>#VALUE!</v>
      </c>
      <c r="AG230" s="135">
        <f t="shared" si="135"/>
        <v>8</v>
      </c>
      <c r="AH230" s="134" t="e">
        <f t="shared" si="136"/>
        <v>#VALUE!</v>
      </c>
      <c r="AI230" s="134" t="e">
        <f t="shared" si="137"/>
        <v>#VALUE!</v>
      </c>
      <c r="AJ230" s="133" t="e">
        <f>COUNTIFS(A1_Individu_Data_Keadaan_SDMK!A$4:A$149931,M230,A1_Individu_Data_Keadaan_SDMK!Q$4:Q$149285,"04. KEBIDANAN")</f>
        <v>#VALUE!</v>
      </c>
      <c r="AK230" s="135">
        <f t="shared" si="138"/>
        <v>7</v>
      </c>
      <c r="AL230" s="134" t="e">
        <f t="shared" si="139"/>
        <v>#VALUE!</v>
      </c>
      <c r="AM230" s="134" t="e">
        <f t="shared" si="140"/>
        <v>#VALUE!</v>
      </c>
      <c r="AN230" s="133" t="e">
        <f>COUNTIFS(A1_Individu_Data_Keadaan_SDMK!A$4:A$149931,M230,A1_Individu_Data_Keadaan_SDMK!Q$4:Q$149285,"05. KEFARMASIAN")</f>
        <v>#VALUE!</v>
      </c>
      <c r="AO230" s="135">
        <f t="shared" si="141"/>
        <v>1</v>
      </c>
      <c r="AP230" s="134" t="e">
        <f t="shared" si="142"/>
        <v>#VALUE!</v>
      </c>
      <c r="AQ230" s="134" t="e">
        <f t="shared" si="143"/>
        <v>#VALUE!</v>
      </c>
      <c r="AR230" s="133" t="e">
        <f>COUNTIFS(A1_Individu_Data_Keadaan_SDMK!A$4:A$149931,M230,A1_Individu_Data_Keadaan_SDMK!Q$4:Q$149285,"06. KESEHATAN MASYARAKAT")</f>
        <v>#VALUE!</v>
      </c>
      <c r="AS230" s="135">
        <f t="shared" si="144"/>
        <v>1</v>
      </c>
      <c r="AT230" s="134" t="e">
        <f t="shared" si="145"/>
        <v>#VALUE!</v>
      </c>
      <c r="AU230" s="134" t="e">
        <f t="shared" si="146"/>
        <v>#VALUE!</v>
      </c>
      <c r="AV230" s="133" t="e">
        <f>COUNTIFS(A1_Individu_Data_Keadaan_SDMK!A$4:A$149931,M230,A1_Individu_Data_Keadaan_SDMK!Q$4:Q$149285,"07. KESEHATAN LINGKUNGAN")</f>
        <v>#VALUE!</v>
      </c>
      <c r="AW230" s="135">
        <f t="shared" si="147"/>
        <v>1</v>
      </c>
      <c r="AX230" s="134" t="e">
        <f t="shared" si="148"/>
        <v>#VALUE!</v>
      </c>
      <c r="AY230" s="134" t="e">
        <f t="shared" si="149"/>
        <v>#VALUE!</v>
      </c>
      <c r="AZ230" s="133" t="e">
        <f>COUNTIFS(A1_Individu_Data_Keadaan_SDMK!A$4:A$149931,M230,A1_Individu_Data_Keadaan_SDMK!Q$4:Q$149285,"08. GIZI")</f>
        <v>#VALUE!</v>
      </c>
      <c r="BA230" s="135">
        <f t="shared" si="150"/>
        <v>2</v>
      </c>
      <c r="BB230" s="134" t="e">
        <f t="shared" si="151"/>
        <v>#VALUE!</v>
      </c>
      <c r="BC230" s="134" t="e">
        <f t="shared" si="152"/>
        <v>#VALUE!</v>
      </c>
      <c r="BD230" s="133" t="e">
        <f>COUNTIFS(A1_Individu_Data_Keadaan_SDMK!A$4:A$149931,M230,A1_Individu_Data_Keadaan_SDMK!R$4:R$149285,"03. Ahli Teknologi Laboratorium Medik")</f>
        <v>#VALUE!</v>
      </c>
      <c r="BE230" s="135">
        <f t="shared" si="153"/>
        <v>1</v>
      </c>
      <c r="BF230" s="134" t="e">
        <f t="shared" si="154"/>
        <v>#VALUE!</v>
      </c>
      <c r="BG230" s="134" t="e">
        <f t="shared" si="155"/>
        <v>#VALUE!</v>
      </c>
      <c r="BH230" s="139" t="e">
        <f t="shared" si="156"/>
        <v>#VALUE!</v>
      </c>
      <c r="BI230" s="139" t="e">
        <f t="shared" si="157"/>
        <v>#VALUE!</v>
      </c>
    </row>
    <row r="231" spans="13:61" ht="15">
      <c r="M231" s="130" t="s">
        <v>12864</v>
      </c>
      <c r="N231" s="131" t="s">
        <v>12865</v>
      </c>
      <c r="O231" s="128" t="s">
        <v>267</v>
      </c>
      <c r="P231" s="132" t="s">
        <v>9301</v>
      </c>
      <c r="Q231" s="347" t="s">
        <v>12201</v>
      </c>
      <c r="R231" s="128">
        <v>33</v>
      </c>
      <c r="S231" s="129">
        <v>3308</v>
      </c>
      <c r="T231" s="348" t="str">
        <f>IF(R231&lt;&gt;"",VLOOKUP(R231,'01_MASTER_KODE_WILAYAH'!H$1437:I$1470,2,FALSE),"")</f>
        <v>JAWA TENGAH</v>
      </c>
      <c r="U231" s="348" t="str">
        <f>IF(S231&lt;&gt;"",VLOOKUP(S231,'01_MASTER_KODE_WILAYAH'!D$5:F$1353,3,FALSE),"")</f>
        <v>MAGELANG</v>
      </c>
      <c r="V231" s="349" t="str">
        <f t="shared" si="127"/>
        <v>2</v>
      </c>
      <c r="W231" s="145" t="e">
        <f t="shared" si="128"/>
        <v>#VALUE!</v>
      </c>
      <c r="X231" s="133" t="e">
        <f>COUNTIFS(A1_Individu_Data_Keadaan_SDMK!A$4:A$149931,M231,A1_Individu_Data_Keadaan_SDMK!R$4:R$149285,"01. Dokter")</f>
        <v>#VALUE!</v>
      </c>
      <c r="Y231" s="122">
        <f t="shared" si="129"/>
        <v>1</v>
      </c>
      <c r="Z231" s="134" t="e">
        <f t="shared" si="130"/>
        <v>#VALUE!</v>
      </c>
      <c r="AA231" s="134" t="e">
        <f t="shared" si="131"/>
        <v>#VALUE!</v>
      </c>
      <c r="AB231" s="133" t="e">
        <f>COUNTIFS(A1_Individu_Data_Keadaan_SDMK!A$4:A$149931,M231,A1_Individu_Data_Keadaan_SDMK!R$4:R$149285,"02. Dokter Gigi")</f>
        <v>#VALUE!</v>
      </c>
      <c r="AC231" s="122">
        <f t="shared" si="132"/>
        <v>1</v>
      </c>
      <c r="AD231" s="134" t="e">
        <f t="shared" si="133"/>
        <v>#VALUE!</v>
      </c>
      <c r="AE231" s="134" t="e">
        <f t="shared" si="134"/>
        <v>#VALUE!</v>
      </c>
      <c r="AF231" s="133" t="e">
        <f>COUNTIFS(A1_Individu_Data_Keadaan_SDMK!A$4:A$149931,M231,A1_Individu_Data_Keadaan_SDMK!Q$4:Q$149285,"03. KEPERAWATAN")</f>
        <v>#VALUE!</v>
      </c>
      <c r="AG231" s="135">
        <f t="shared" si="135"/>
        <v>5</v>
      </c>
      <c r="AH231" s="134" t="e">
        <f t="shared" si="136"/>
        <v>#VALUE!</v>
      </c>
      <c r="AI231" s="134" t="e">
        <f t="shared" si="137"/>
        <v>#VALUE!</v>
      </c>
      <c r="AJ231" s="133" t="e">
        <f>COUNTIFS(A1_Individu_Data_Keadaan_SDMK!A$4:A$149931,M231,A1_Individu_Data_Keadaan_SDMK!Q$4:Q$149285,"04. KEBIDANAN")</f>
        <v>#VALUE!</v>
      </c>
      <c r="AK231" s="135">
        <f t="shared" si="138"/>
        <v>4</v>
      </c>
      <c r="AL231" s="134" t="e">
        <f t="shared" si="139"/>
        <v>#VALUE!</v>
      </c>
      <c r="AM231" s="134" t="e">
        <f t="shared" si="140"/>
        <v>#VALUE!</v>
      </c>
      <c r="AN231" s="133" t="e">
        <f>COUNTIFS(A1_Individu_Data_Keadaan_SDMK!A$4:A$149931,M231,A1_Individu_Data_Keadaan_SDMK!Q$4:Q$149285,"05. KEFARMASIAN")</f>
        <v>#VALUE!</v>
      </c>
      <c r="AO231" s="135">
        <f t="shared" si="141"/>
        <v>1</v>
      </c>
      <c r="AP231" s="134" t="e">
        <f t="shared" si="142"/>
        <v>#VALUE!</v>
      </c>
      <c r="AQ231" s="134" t="e">
        <f t="shared" si="143"/>
        <v>#VALUE!</v>
      </c>
      <c r="AR231" s="133" t="e">
        <f>COUNTIFS(A1_Individu_Data_Keadaan_SDMK!A$4:A$149931,M231,A1_Individu_Data_Keadaan_SDMK!Q$4:Q$149285,"06. KESEHATAN MASYARAKAT")</f>
        <v>#VALUE!</v>
      </c>
      <c r="AS231" s="135">
        <f t="shared" si="144"/>
        <v>1</v>
      </c>
      <c r="AT231" s="134" t="e">
        <f t="shared" si="145"/>
        <v>#VALUE!</v>
      </c>
      <c r="AU231" s="134" t="e">
        <f t="shared" si="146"/>
        <v>#VALUE!</v>
      </c>
      <c r="AV231" s="133" t="e">
        <f>COUNTIFS(A1_Individu_Data_Keadaan_SDMK!A$4:A$149931,M231,A1_Individu_Data_Keadaan_SDMK!Q$4:Q$149285,"07. KESEHATAN LINGKUNGAN")</f>
        <v>#VALUE!</v>
      </c>
      <c r="AW231" s="135">
        <f t="shared" si="147"/>
        <v>1</v>
      </c>
      <c r="AX231" s="134" t="e">
        <f t="shared" si="148"/>
        <v>#VALUE!</v>
      </c>
      <c r="AY231" s="134" t="e">
        <f t="shared" si="149"/>
        <v>#VALUE!</v>
      </c>
      <c r="AZ231" s="133" t="e">
        <f>COUNTIFS(A1_Individu_Data_Keadaan_SDMK!A$4:A$149931,M231,A1_Individu_Data_Keadaan_SDMK!Q$4:Q$149285,"08. GIZI")</f>
        <v>#VALUE!</v>
      </c>
      <c r="BA231" s="135">
        <f t="shared" si="150"/>
        <v>1</v>
      </c>
      <c r="BB231" s="134" t="e">
        <f t="shared" si="151"/>
        <v>#VALUE!</v>
      </c>
      <c r="BC231" s="134" t="e">
        <f t="shared" si="152"/>
        <v>#VALUE!</v>
      </c>
      <c r="BD231" s="133" t="e">
        <f>COUNTIFS(A1_Individu_Data_Keadaan_SDMK!A$4:A$149931,M231,A1_Individu_Data_Keadaan_SDMK!R$4:R$149285,"03. Ahli Teknologi Laboratorium Medik")</f>
        <v>#VALUE!</v>
      </c>
      <c r="BE231" s="135">
        <f t="shared" si="153"/>
        <v>1</v>
      </c>
      <c r="BF231" s="134" t="e">
        <f t="shared" si="154"/>
        <v>#VALUE!</v>
      </c>
      <c r="BG231" s="134" t="e">
        <f t="shared" si="155"/>
        <v>#VALUE!</v>
      </c>
      <c r="BH231" s="139" t="e">
        <f t="shared" si="156"/>
        <v>#VALUE!</v>
      </c>
      <c r="BI231" s="139" t="e">
        <f t="shared" si="157"/>
        <v>#VALUE!</v>
      </c>
    </row>
    <row r="232" spans="13:61" ht="15">
      <c r="M232" s="130" t="s">
        <v>12866</v>
      </c>
      <c r="N232" s="131" t="s">
        <v>12867</v>
      </c>
      <c r="O232" s="128" t="s">
        <v>267</v>
      </c>
      <c r="P232" s="132" t="s">
        <v>9301</v>
      </c>
      <c r="Q232" s="347" t="s">
        <v>12201</v>
      </c>
      <c r="R232" s="128">
        <v>33</v>
      </c>
      <c r="S232" s="129">
        <v>3308</v>
      </c>
      <c r="T232" s="348" t="str">
        <f>IF(R232&lt;&gt;"",VLOOKUP(R232,'01_MASTER_KODE_WILAYAH'!H$1437:I$1470,2,FALSE),"")</f>
        <v>JAWA TENGAH</v>
      </c>
      <c r="U232" s="348" t="str">
        <f>IF(S232&lt;&gt;"",VLOOKUP(S232,'01_MASTER_KODE_WILAYAH'!D$5:F$1353,3,FALSE),"")</f>
        <v>MAGELANG</v>
      </c>
      <c r="V232" s="349" t="str">
        <f t="shared" si="127"/>
        <v>2</v>
      </c>
      <c r="W232" s="145" t="e">
        <f t="shared" si="128"/>
        <v>#VALUE!</v>
      </c>
      <c r="X232" s="133" t="e">
        <f>COUNTIFS(A1_Individu_Data_Keadaan_SDMK!A$4:A$149931,M232,A1_Individu_Data_Keadaan_SDMK!R$4:R$149285,"01. Dokter")</f>
        <v>#VALUE!</v>
      </c>
      <c r="Y232" s="122">
        <f t="shared" si="129"/>
        <v>1</v>
      </c>
      <c r="Z232" s="134" t="e">
        <f t="shared" si="130"/>
        <v>#VALUE!</v>
      </c>
      <c r="AA232" s="134" t="e">
        <f t="shared" si="131"/>
        <v>#VALUE!</v>
      </c>
      <c r="AB232" s="133" t="e">
        <f>COUNTIFS(A1_Individu_Data_Keadaan_SDMK!A$4:A$149931,M232,A1_Individu_Data_Keadaan_SDMK!R$4:R$149285,"02. Dokter Gigi")</f>
        <v>#VALUE!</v>
      </c>
      <c r="AC232" s="122">
        <f t="shared" si="132"/>
        <v>1</v>
      </c>
      <c r="AD232" s="134" t="e">
        <f t="shared" si="133"/>
        <v>#VALUE!</v>
      </c>
      <c r="AE232" s="134" t="e">
        <f t="shared" si="134"/>
        <v>#VALUE!</v>
      </c>
      <c r="AF232" s="133" t="e">
        <f>COUNTIFS(A1_Individu_Data_Keadaan_SDMK!A$4:A$149931,M232,A1_Individu_Data_Keadaan_SDMK!Q$4:Q$149285,"03. KEPERAWATAN")</f>
        <v>#VALUE!</v>
      </c>
      <c r="AG232" s="135">
        <f t="shared" si="135"/>
        <v>5</v>
      </c>
      <c r="AH232" s="134" t="e">
        <f t="shared" si="136"/>
        <v>#VALUE!</v>
      </c>
      <c r="AI232" s="134" t="e">
        <f t="shared" si="137"/>
        <v>#VALUE!</v>
      </c>
      <c r="AJ232" s="133" t="e">
        <f>COUNTIFS(A1_Individu_Data_Keadaan_SDMK!A$4:A$149931,M232,A1_Individu_Data_Keadaan_SDMK!Q$4:Q$149285,"04. KEBIDANAN")</f>
        <v>#VALUE!</v>
      </c>
      <c r="AK232" s="135">
        <f t="shared" si="138"/>
        <v>4</v>
      </c>
      <c r="AL232" s="134" t="e">
        <f t="shared" si="139"/>
        <v>#VALUE!</v>
      </c>
      <c r="AM232" s="134" t="e">
        <f t="shared" si="140"/>
        <v>#VALUE!</v>
      </c>
      <c r="AN232" s="133" t="e">
        <f>COUNTIFS(A1_Individu_Data_Keadaan_SDMK!A$4:A$149931,M232,A1_Individu_Data_Keadaan_SDMK!Q$4:Q$149285,"05. KEFARMASIAN")</f>
        <v>#VALUE!</v>
      </c>
      <c r="AO232" s="135">
        <f t="shared" si="141"/>
        <v>1</v>
      </c>
      <c r="AP232" s="134" t="e">
        <f t="shared" si="142"/>
        <v>#VALUE!</v>
      </c>
      <c r="AQ232" s="134" t="e">
        <f t="shared" si="143"/>
        <v>#VALUE!</v>
      </c>
      <c r="AR232" s="133" t="e">
        <f>COUNTIFS(A1_Individu_Data_Keadaan_SDMK!A$4:A$149931,M232,A1_Individu_Data_Keadaan_SDMK!Q$4:Q$149285,"06. KESEHATAN MASYARAKAT")</f>
        <v>#VALUE!</v>
      </c>
      <c r="AS232" s="135">
        <f t="shared" si="144"/>
        <v>1</v>
      </c>
      <c r="AT232" s="134" t="e">
        <f t="shared" si="145"/>
        <v>#VALUE!</v>
      </c>
      <c r="AU232" s="134" t="e">
        <f t="shared" si="146"/>
        <v>#VALUE!</v>
      </c>
      <c r="AV232" s="133" t="e">
        <f>COUNTIFS(A1_Individu_Data_Keadaan_SDMK!A$4:A$149931,M232,A1_Individu_Data_Keadaan_SDMK!Q$4:Q$149285,"07. KESEHATAN LINGKUNGAN")</f>
        <v>#VALUE!</v>
      </c>
      <c r="AW232" s="135">
        <f t="shared" si="147"/>
        <v>1</v>
      </c>
      <c r="AX232" s="134" t="e">
        <f t="shared" si="148"/>
        <v>#VALUE!</v>
      </c>
      <c r="AY232" s="134" t="e">
        <f t="shared" si="149"/>
        <v>#VALUE!</v>
      </c>
      <c r="AZ232" s="133" t="e">
        <f>COUNTIFS(A1_Individu_Data_Keadaan_SDMK!A$4:A$149931,M232,A1_Individu_Data_Keadaan_SDMK!Q$4:Q$149285,"08. GIZI")</f>
        <v>#VALUE!</v>
      </c>
      <c r="BA232" s="135">
        <f t="shared" si="150"/>
        <v>1</v>
      </c>
      <c r="BB232" s="134" t="e">
        <f t="shared" si="151"/>
        <v>#VALUE!</v>
      </c>
      <c r="BC232" s="134" t="e">
        <f t="shared" si="152"/>
        <v>#VALUE!</v>
      </c>
      <c r="BD232" s="133" t="e">
        <f>COUNTIFS(A1_Individu_Data_Keadaan_SDMK!A$4:A$149931,M232,A1_Individu_Data_Keadaan_SDMK!R$4:R$149285,"03. Ahli Teknologi Laboratorium Medik")</f>
        <v>#VALUE!</v>
      </c>
      <c r="BE232" s="135">
        <f t="shared" si="153"/>
        <v>1</v>
      </c>
      <c r="BF232" s="134" t="e">
        <f t="shared" si="154"/>
        <v>#VALUE!</v>
      </c>
      <c r="BG232" s="134" t="e">
        <f t="shared" si="155"/>
        <v>#VALUE!</v>
      </c>
      <c r="BH232" s="139" t="e">
        <f t="shared" si="156"/>
        <v>#VALUE!</v>
      </c>
      <c r="BI232" s="139" t="e">
        <f t="shared" si="157"/>
        <v>#VALUE!</v>
      </c>
    </row>
    <row r="233" spans="13:61" ht="15">
      <c r="M233" s="130" t="s">
        <v>12868</v>
      </c>
      <c r="N233" s="131" t="s">
        <v>12869</v>
      </c>
      <c r="O233" s="128" t="s">
        <v>267</v>
      </c>
      <c r="P233" s="132" t="s">
        <v>9301</v>
      </c>
      <c r="Q233" s="347" t="s">
        <v>12201</v>
      </c>
      <c r="R233" s="128">
        <v>33</v>
      </c>
      <c r="S233" s="129">
        <v>3308</v>
      </c>
      <c r="T233" s="348" t="str">
        <f>IF(R233&lt;&gt;"",VLOOKUP(R233,'01_MASTER_KODE_WILAYAH'!H$1437:I$1470,2,FALSE),"")</f>
        <v>JAWA TENGAH</v>
      </c>
      <c r="U233" s="348" t="str">
        <f>IF(S233&lt;&gt;"",VLOOKUP(S233,'01_MASTER_KODE_WILAYAH'!D$5:F$1353,3,FALSE),"")</f>
        <v>MAGELANG</v>
      </c>
      <c r="V233" s="349" t="str">
        <f t="shared" si="127"/>
        <v>2</v>
      </c>
      <c r="W233" s="145" t="e">
        <f t="shared" si="128"/>
        <v>#VALUE!</v>
      </c>
      <c r="X233" s="133" t="e">
        <f>COUNTIFS(A1_Individu_Data_Keadaan_SDMK!A$4:A$149931,M233,A1_Individu_Data_Keadaan_SDMK!R$4:R$149285,"01. Dokter")</f>
        <v>#VALUE!</v>
      </c>
      <c r="Y233" s="122">
        <f t="shared" si="129"/>
        <v>1</v>
      </c>
      <c r="Z233" s="134" t="e">
        <f t="shared" si="130"/>
        <v>#VALUE!</v>
      </c>
      <c r="AA233" s="134" t="e">
        <f t="shared" si="131"/>
        <v>#VALUE!</v>
      </c>
      <c r="AB233" s="133" t="e">
        <f>COUNTIFS(A1_Individu_Data_Keadaan_SDMK!A$4:A$149931,M233,A1_Individu_Data_Keadaan_SDMK!R$4:R$149285,"02. Dokter Gigi")</f>
        <v>#VALUE!</v>
      </c>
      <c r="AC233" s="122">
        <f t="shared" si="132"/>
        <v>1</v>
      </c>
      <c r="AD233" s="134" t="e">
        <f t="shared" si="133"/>
        <v>#VALUE!</v>
      </c>
      <c r="AE233" s="134" t="e">
        <f t="shared" si="134"/>
        <v>#VALUE!</v>
      </c>
      <c r="AF233" s="133" t="e">
        <f>COUNTIFS(A1_Individu_Data_Keadaan_SDMK!A$4:A$149931,M233,A1_Individu_Data_Keadaan_SDMK!Q$4:Q$149285,"03. KEPERAWATAN")</f>
        <v>#VALUE!</v>
      </c>
      <c r="AG233" s="135">
        <f t="shared" si="135"/>
        <v>5</v>
      </c>
      <c r="AH233" s="134" t="e">
        <f t="shared" si="136"/>
        <v>#VALUE!</v>
      </c>
      <c r="AI233" s="134" t="e">
        <f t="shared" si="137"/>
        <v>#VALUE!</v>
      </c>
      <c r="AJ233" s="133" t="e">
        <f>COUNTIFS(A1_Individu_Data_Keadaan_SDMK!A$4:A$149931,M233,A1_Individu_Data_Keadaan_SDMK!Q$4:Q$149285,"04. KEBIDANAN")</f>
        <v>#VALUE!</v>
      </c>
      <c r="AK233" s="135">
        <f t="shared" si="138"/>
        <v>4</v>
      </c>
      <c r="AL233" s="134" t="e">
        <f t="shared" si="139"/>
        <v>#VALUE!</v>
      </c>
      <c r="AM233" s="134" t="e">
        <f t="shared" si="140"/>
        <v>#VALUE!</v>
      </c>
      <c r="AN233" s="133" t="e">
        <f>COUNTIFS(A1_Individu_Data_Keadaan_SDMK!A$4:A$149931,M233,A1_Individu_Data_Keadaan_SDMK!Q$4:Q$149285,"05. KEFARMASIAN")</f>
        <v>#VALUE!</v>
      </c>
      <c r="AO233" s="135">
        <f t="shared" si="141"/>
        <v>1</v>
      </c>
      <c r="AP233" s="134" t="e">
        <f t="shared" si="142"/>
        <v>#VALUE!</v>
      </c>
      <c r="AQ233" s="134" t="e">
        <f t="shared" si="143"/>
        <v>#VALUE!</v>
      </c>
      <c r="AR233" s="133" t="e">
        <f>COUNTIFS(A1_Individu_Data_Keadaan_SDMK!A$4:A$149931,M233,A1_Individu_Data_Keadaan_SDMK!Q$4:Q$149285,"06. KESEHATAN MASYARAKAT")</f>
        <v>#VALUE!</v>
      </c>
      <c r="AS233" s="135">
        <f t="shared" si="144"/>
        <v>1</v>
      </c>
      <c r="AT233" s="134" t="e">
        <f t="shared" si="145"/>
        <v>#VALUE!</v>
      </c>
      <c r="AU233" s="134" t="e">
        <f t="shared" si="146"/>
        <v>#VALUE!</v>
      </c>
      <c r="AV233" s="133" t="e">
        <f>COUNTIFS(A1_Individu_Data_Keadaan_SDMK!A$4:A$149931,M233,A1_Individu_Data_Keadaan_SDMK!Q$4:Q$149285,"07. KESEHATAN LINGKUNGAN")</f>
        <v>#VALUE!</v>
      </c>
      <c r="AW233" s="135">
        <f t="shared" si="147"/>
        <v>1</v>
      </c>
      <c r="AX233" s="134" t="e">
        <f t="shared" si="148"/>
        <v>#VALUE!</v>
      </c>
      <c r="AY233" s="134" t="e">
        <f t="shared" si="149"/>
        <v>#VALUE!</v>
      </c>
      <c r="AZ233" s="133" t="e">
        <f>COUNTIFS(A1_Individu_Data_Keadaan_SDMK!A$4:A$149931,M233,A1_Individu_Data_Keadaan_SDMK!Q$4:Q$149285,"08. GIZI")</f>
        <v>#VALUE!</v>
      </c>
      <c r="BA233" s="135">
        <f t="shared" si="150"/>
        <v>1</v>
      </c>
      <c r="BB233" s="134" t="e">
        <f t="shared" si="151"/>
        <v>#VALUE!</v>
      </c>
      <c r="BC233" s="134" t="e">
        <f t="shared" si="152"/>
        <v>#VALUE!</v>
      </c>
      <c r="BD233" s="133" t="e">
        <f>COUNTIFS(A1_Individu_Data_Keadaan_SDMK!A$4:A$149931,M233,A1_Individu_Data_Keadaan_SDMK!R$4:R$149285,"03. Ahli Teknologi Laboratorium Medik")</f>
        <v>#VALUE!</v>
      </c>
      <c r="BE233" s="135">
        <f t="shared" si="153"/>
        <v>1</v>
      </c>
      <c r="BF233" s="134" t="e">
        <f t="shared" si="154"/>
        <v>#VALUE!</v>
      </c>
      <c r="BG233" s="134" t="e">
        <f t="shared" si="155"/>
        <v>#VALUE!</v>
      </c>
      <c r="BH233" s="139" t="e">
        <f t="shared" si="156"/>
        <v>#VALUE!</v>
      </c>
      <c r="BI233" s="139" t="e">
        <f t="shared" si="157"/>
        <v>#VALUE!</v>
      </c>
    </row>
    <row r="234" spans="13:61" ht="15">
      <c r="M234" s="130" t="s">
        <v>12870</v>
      </c>
      <c r="N234" s="131" t="s">
        <v>12871</v>
      </c>
      <c r="O234" s="128" t="s">
        <v>267</v>
      </c>
      <c r="P234" s="132" t="s">
        <v>9301</v>
      </c>
      <c r="Q234" s="347" t="s">
        <v>12201</v>
      </c>
      <c r="R234" s="128">
        <v>33</v>
      </c>
      <c r="S234" s="129">
        <v>3308</v>
      </c>
      <c r="T234" s="348" t="str">
        <f>IF(R234&lt;&gt;"",VLOOKUP(R234,'01_MASTER_KODE_WILAYAH'!H$1437:I$1470,2,FALSE),"")</f>
        <v>JAWA TENGAH</v>
      </c>
      <c r="U234" s="348" t="str">
        <f>IF(S234&lt;&gt;"",VLOOKUP(S234,'01_MASTER_KODE_WILAYAH'!D$5:F$1353,3,FALSE),"")</f>
        <v>MAGELANG</v>
      </c>
      <c r="V234" s="349" t="str">
        <f t="shared" si="127"/>
        <v>2</v>
      </c>
      <c r="W234" s="145" t="e">
        <f t="shared" si="128"/>
        <v>#VALUE!</v>
      </c>
      <c r="X234" s="133" t="e">
        <f>COUNTIFS(A1_Individu_Data_Keadaan_SDMK!A$4:A$149931,M234,A1_Individu_Data_Keadaan_SDMK!R$4:R$149285,"01. Dokter")</f>
        <v>#VALUE!</v>
      </c>
      <c r="Y234" s="122">
        <f t="shared" si="129"/>
        <v>1</v>
      </c>
      <c r="Z234" s="134" t="e">
        <f t="shared" si="130"/>
        <v>#VALUE!</v>
      </c>
      <c r="AA234" s="134" t="e">
        <f t="shared" si="131"/>
        <v>#VALUE!</v>
      </c>
      <c r="AB234" s="133" t="e">
        <f>COUNTIFS(A1_Individu_Data_Keadaan_SDMK!A$4:A$149931,M234,A1_Individu_Data_Keadaan_SDMK!R$4:R$149285,"02. Dokter Gigi")</f>
        <v>#VALUE!</v>
      </c>
      <c r="AC234" s="122">
        <f t="shared" si="132"/>
        <v>1</v>
      </c>
      <c r="AD234" s="134" t="e">
        <f t="shared" si="133"/>
        <v>#VALUE!</v>
      </c>
      <c r="AE234" s="134" t="e">
        <f t="shared" si="134"/>
        <v>#VALUE!</v>
      </c>
      <c r="AF234" s="133" t="e">
        <f>COUNTIFS(A1_Individu_Data_Keadaan_SDMK!A$4:A$149931,M234,A1_Individu_Data_Keadaan_SDMK!Q$4:Q$149285,"03. KEPERAWATAN")</f>
        <v>#VALUE!</v>
      </c>
      <c r="AG234" s="135">
        <f t="shared" si="135"/>
        <v>5</v>
      </c>
      <c r="AH234" s="134" t="e">
        <f t="shared" si="136"/>
        <v>#VALUE!</v>
      </c>
      <c r="AI234" s="134" t="e">
        <f t="shared" si="137"/>
        <v>#VALUE!</v>
      </c>
      <c r="AJ234" s="133" t="e">
        <f>COUNTIFS(A1_Individu_Data_Keadaan_SDMK!A$4:A$149931,M234,A1_Individu_Data_Keadaan_SDMK!Q$4:Q$149285,"04. KEBIDANAN")</f>
        <v>#VALUE!</v>
      </c>
      <c r="AK234" s="135">
        <f t="shared" si="138"/>
        <v>4</v>
      </c>
      <c r="AL234" s="134" t="e">
        <f t="shared" si="139"/>
        <v>#VALUE!</v>
      </c>
      <c r="AM234" s="134" t="e">
        <f t="shared" si="140"/>
        <v>#VALUE!</v>
      </c>
      <c r="AN234" s="133" t="e">
        <f>COUNTIFS(A1_Individu_Data_Keadaan_SDMK!A$4:A$149931,M234,A1_Individu_Data_Keadaan_SDMK!Q$4:Q$149285,"05. KEFARMASIAN")</f>
        <v>#VALUE!</v>
      </c>
      <c r="AO234" s="135">
        <f t="shared" si="141"/>
        <v>1</v>
      </c>
      <c r="AP234" s="134" t="e">
        <f t="shared" si="142"/>
        <v>#VALUE!</v>
      </c>
      <c r="AQ234" s="134" t="e">
        <f t="shared" si="143"/>
        <v>#VALUE!</v>
      </c>
      <c r="AR234" s="133" t="e">
        <f>COUNTIFS(A1_Individu_Data_Keadaan_SDMK!A$4:A$149931,M234,A1_Individu_Data_Keadaan_SDMK!Q$4:Q$149285,"06. KESEHATAN MASYARAKAT")</f>
        <v>#VALUE!</v>
      </c>
      <c r="AS234" s="135">
        <f t="shared" si="144"/>
        <v>1</v>
      </c>
      <c r="AT234" s="134" t="e">
        <f t="shared" si="145"/>
        <v>#VALUE!</v>
      </c>
      <c r="AU234" s="134" t="e">
        <f t="shared" si="146"/>
        <v>#VALUE!</v>
      </c>
      <c r="AV234" s="133" t="e">
        <f>COUNTIFS(A1_Individu_Data_Keadaan_SDMK!A$4:A$149931,M234,A1_Individu_Data_Keadaan_SDMK!Q$4:Q$149285,"07. KESEHATAN LINGKUNGAN")</f>
        <v>#VALUE!</v>
      </c>
      <c r="AW234" s="135">
        <f t="shared" si="147"/>
        <v>1</v>
      </c>
      <c r="AX234" s="134" t="e">
        <f t="shared" si="148"/>
        <v>#VALUE!</v>
      </c>
      <c r="AY234" s="134" t="e">
        <f t="shared" si="149"/>
        <v>#VALUE!</v>
      </c>
      <c r="AZ234" s="133" t="e">
        <f>COUNTIFS(A1_Individu_Data_Keadaan_SDMK!A$4:A$149931,M234,A1_Individu_Data_Keadaan_SDMK!Q$4:Q$149285,"08. GIZI")</f>
        <v>#VALUE!</v>
      </c>
      <c r="BA234" s="135">
        <f t="shared" si="150"/>
        <v>1</v>
      </c>
      <c r="BB234" s="134" t="e">
        <f t="shared" si="151"/>
        <v>#VALUE!</v>
      </c>
      <c r="BC234" s="134" t="e">
        <f t="shared" si="152"/>
        <v>#VALUE!</v>
      </c>
      <c r="BD234" s="133" t="e">
        <f>COUNTIFS(A1_Individu_Data_Keadaan_SDMK!A$4:A$149931,M234,A1_Individu_Data_Keadaan_SDMK!R$4:R$149285,"03. Ahli Teknologi Laboratorium Medik")</f>
        <v>#VALUE!</v>
      </c>
      <c r="BE234" s="135">
        <f t="shared" si="153"/>
        <v>1</v>
      </c>
      <c r="BF234" s="134" t="e">
        <f t="shared" si="154"/>
        <v>#VALUE!</v>
      </c>
      <c r="BG234" s="134" t="e">
        <f t="shared" si="155"/>
        <v>#VALUE!</v>
      </c>
      <c r="BH234" s="139" t="e">
        <f t="shared" si="156"/>
        <v>#VALUE!</v>
      </c>
      <c r="BI234" s="139" t="e">
        <f t="shared" si="157"/>
        <v>#VALUE!</v>
      </c>
    </row>
    <row r="235" spans="13:61" ht="15">
      <c r="M235" s="130" t="s">
        <v>12872</v>
      </c>
      <c r="N235" s="131" t="s">
        <v>12873</v>
      </c>
      <c r="O235" s="128" t="s">
        <v>267</v>
      </c>
      <c r="P235" s="132" t="s">
        <v>9301</v>
      </c>
      <c r="Q235" s="347" t="s">
        <v>12201</v>
      </c>
      <c r="R235" s="128">
        <v>33</v>
      </c>
      <c r="S235" s="129">
        <v>3308</v>
      </c>
      <c r="T235" s="348" t="str">
        <f>IF(R235&lt;&gt;"",VLOOKUP(R235,'01_MASTER_KODE_WILAYAH'!H$1437:I$1470,2,FALSE),"")</f>
        <v>JAWA TENGAH</v>
      </c>
      <c r="U235" s="348" t="str">
        <f>IF(S235&lt;&gt;"",VLOOKUP(S235,'01_MASTER_KODE_WILAYAH'!D$5:F$1353,3,FALSE),"")</f>
        <v>MAGELANG</v>
      </c>
      <c r="V235" s="349" t="str">
        <f t="shared" si="127"/>
        <v>2</v>
      </c>
      <c r="W235" s="145" t="e">
        <f t="shared" si="128"/>
        <v>#VALUE!</v>
      </c>
      <c r="X235" s="133" t="e">
        <f>COUNTIFS(A1_Individu_Data_Keadaan_SDMK!A$4:A$149931,M235,A1_Individu_Data_Keadaan_SDMK!R$4:R$149285,"01. Dokter")</f>
        <v>#VALUE!</v>
      </c>
      <c r="Y235" s="122">
        <f t="shared" si="129"/>
        <v>1</v>
      </c>
      <c r="Z235" s="134" t="e">
        <f t="shared" si="130"/>
        <v>#VALUE!</v>
      </c>
      <c r="AA235" s="134" t="e">
        <f t="shared" si="131"/>
        <v>#VALUE!</v>
      </c>
      <c r="AB235" s="133" t="e">
        <f>COUNTIFS(A1_Individu_Data_Keadaan_SDMK!A$4:A$149931,M235,A1_Individu_Data_Keadaan_SDMK!R$4:R$149285,"02. Dokter Gigi")</f>
        <v>#VALUE!</v>
      </c>
      <c r="AC235" s="122">
        <f t="shared" si="132"/>
        <v>1</v>
      </c>
      <c r="AD235" s="134" t="e">
        <f t="shared" si="133"/>
        <v>#VALUE!</v>
      </c>
      <c r="AE235" s="134" t="e">
        <f t="shared" si="134"/>
        <v>#VALUE!</v>
      </c>
      <c r="AF235" s="133" t="e">
        <f>COUNTIFS(A1_Individu_Data_Keadaan_SDMK!A$4:A$149931,M235,A1_Individu_Data_Keadaan_SDMK!Q$4:Q$149285,"03. KEPERAWATAN")</f>
        <v>#VALUE!</v>
      </c>
      <c r="AG235" s="135">
        <f t="shared" si="135"/>
        <v>5</v>
      </c>
      <c r="AH235" s="134" t="e">
        <f t="shared" si="136"/>
        <v>#VALUE!</v>
      </c>
      <c r="AI235" s="134" t="e">
        <f t="shared" si="137"/>
        <v>#VALUE!</v>
      </c>
      <c r="AJ235" s="133" t="e">
        <f>COUNTIFS(A1_Individu_Data_Keadaan_SDMK!A$4:A$149931,M235,A1_Individu_Data_Keadaan_SDMK!Q$4:Q$149285,"04. KEBIDANAN")</f>
        <v>#VALUE!</v>
      </c>
      <c r="AK235" s="135">
        <f t="shared" si="138"/>
        <v>4</v>
      </c>
      <c r="AL235" s="134" t="e">
        <f t="shared" si="139"/>
        <v>#VALUE!</v>
      </c>
      <c r="AM235" s="134" t="e">
        <f t="shared" si="140"/>
        <v>#VALUE!</v>
      </c>
      <c r="AN235" s="133" t="e">
        <f>COUNTIFS(A1_Individu_Data_Keadaan_SDMK!A$4:A$149931,M235,A1_Individu_Data_Keadaan_SDMK!Q$4:Q$149285,"05. KEFARMASIAN")</f>
        <v>#VALUE!</v>
      </c>
      <c r="AO235" s="135">
        <f t="shared" si="141"/>
        <v>1</v>
      </c>
      <c r="AP235" s="134" t="e">
        <f t="shared" si="142"/>
        <v>#VALUE!</v>
      </c>
      <c r="AQ235" s="134" t="e">
        <f t="shared" si="143"/>
        <v>#VALUE!</v>
      </c>
      <c r="AR235" s="133" t="e">
        <f>COUNTIFS(A1_Individu_Data_Keadaan_SDMK!A$4:A$149931,M235,A1_Individu_Data_Keadaan_SDMK!Q$4:Q$149285,"06. KESEHATAN MASYARAKAT")</f>
        <v>#VALUE!</v>
      </c>
      <c r="AS235" s="135">
        <f t="shared" si="144"/>
        <v>1</v>
      </c>
      <c r="AT235" s="134" t="e">
        <f t="shared" si="145"/>
        <v>#VALUE!</v>
      </c>
      <c r="AU235" s="134" t="e">
        <f t="shared" si="146"/>
        <v>#VALUE!</v>
      </c>
      <c r="AV235" s="133" t="e">
        <f>COUNTIFS(A1_Individu_Data_Keadaan_SDMK!A$4:A$149931,M235,A1_Individu_Data_Keadaan_SDMK!Q$4:Q$149285,"07. KESEHATAN LINGKUNGAN")</f>
        <v>#VALUE!</v>
      </c>
      <c r="AW235" s="135">
        <f t="shared" si="147"/>
        <v>1</v>
      </c>
      <c r="AX235" s="134" t="e">
        <f t="shared" si="148"/>
        <v>#VALUE!</v>
      </c>
      <c r="AY235" s="134" t="e">
        <f t="shared" si="149"/>
        <v>#VALUE!</v>
      </c>
      <c r="AZ235" s="133" t="e">
        <f>COUNTIFS(A1_Individu_Data_Keadaan_SDMK!A$4:A$149931,M235,A1_Individu_Data_Keadaan_SDMK!Q$4:Q$149285,"08. GIZI")</f>
        <v>#VALUE!</v>
      </c>
      <c r="BA235" s="135">
        <f t="shared" si="150"/>
        <v>1</v>
      </c>
      <c r="BB235" s="134" t="e">
        <f t="shared" si="151"/>
        <v>#VALUE!</v>
      </c>
      <c r="BC235" s="134" t="e">
        <f t="shared" si="152"/>
        <v>#VALUE!</v>
      </c>
      <c r="BD235" s="133" t="e">
        <f>COUNTIFS(A1_Individu_Data_Keadaan_SDMK!A$4:A$149931,M235,A1_Individu_Data_Keadaan_SDMK!R$4:R$149285,"03. Ahli Teknologi Laboratorium Medik")</f>
        <v>#VALUE!</v>
      </c>
      <c r="BE235" s="135">
        <f t="shared" si="153"/>
        <v>1</v>
      </c>
      <c r="BF235" s="134" t="e">
        <f t="shared" si="154"/>
        <v>#VALUE!</v>
      </c>
      <c r="BG235" s="134" t="e">
        <f t="shared" si="155"/>
        <v>#VALUE!</v>
      </c>
      <c r="BH235" s="139" t="e">
        <f t="shared" si="156"/>
        <v>#VALUE!</v>
      </c>
      <c r="BI235" s="139" t="e">
        <f t="shared" si="157"/>
        <v>#VALUE!</v>
      </c>
    </row>
    <row r="236" spans="13:61" ht="15">
      <c r="M236" s="130" t="s">
        <v>12874</v>
      </c>
      <c r="N236" s="131" t="s">
        <v>12875</v>
      </c>
      <c r="O236" s="128" t="s">
        <v>267</v>
      </c>
      <c r="P236" s="132" t="s">
        <v>9301</v>
      </c>
      <c r="Q236" s="347" t="s">
        <v>12201</v>
      </c>
      <c r="R236" s="128">
        <v>33</v>
      </c>
      <c r="S236" s="129">
        <v>3308</v>
      </c>
      <c r="T236" s="348" t="str">
        <f>IF(R236&lt;&gt;"",VLOOKUP(R236,'01_MASTER_KODE_WILAYAH'!H$1437:I$1470,2,FALSE),"")</f>
        <v>JAWA TENGAH</v>
      </c>
      <c r="U236" s="348" t="str">
        <f>IF(S236&lt;&gt;"",VLOOKUP(S236,'01_MASTER_KODE_WILAYAH'!D$5:F$1353,3,FALSE),"")</f>
        <v>MAGELANG</v>
      </c>
      <c r="V236" s="349" t="str">
        <f t="shared" si="127"/>
        <v>2</v>
      </c>
      <c r="W236" s="145" t="e">
        <f t="shared" si="128"/>
        <v>#VALUE!</v>
      </c>
      <c r="X236" s="133" t="e">
        <f>COUNTIFS(A1_Individu_Data_Keadaan_SDMK!A$4:A$149931,M236,A1_Individu_Data_Keadaan_SDMK!R$4:R$149285,"01. Dokter")</f>
        <v>#VALUE!</v>
      </c>
      <c r="Y236" s="122">
        <f t="shared" si="129"/>
        <v>1</v>
      </c>
      <c r="Z236" s="134" t="e">
        <f t="shared" si="130"/>
        <v>#VALUE!</v>
      </c>
      <c r="AA236" s="134" t="e">
        <f t="shared" si="131"/>
        <v>#VALUE!</v>
      </c>
      <c r="AB236" s="133" t="e">
        <f>COUNTIFS(A1_Individu_Data_Keadaan_SDMK!A$4:A$149931,M236,A1_Individu_Data_Keadaan_SDMK!R$4:R$149285,"02. Dokter Gigi")</f>
        <v>#VALUE!</v>
      </c>
      <c r="AC236" s="122">
        <f t="shared" si="132"/>
        <v>1</v>
      </c>
      <c r="AD236" s="134" t="e">
        <f t="shared" si="133"/>
        <v>#VALUE!</v>
      </c>
      <c r="AE236" s="134" t="e">
        <f t="shared" si="134"/>
        <v>#VALUE!</v>
      </c>
      <c r="AF236" s="133" t="e">
        <f>COUNTIFS(A1_Individu_Data_Keadaan_SDMK!A$4:A$149931,M236,A1_Individu_Data_Keadaan_SDMK!Q$4:Q$149285,"03. KEPERAWATAN")</f>
        <v>#VALUE!</v>
      </c>
      <c r="AG236" s="135">
        <f t="shared" si="135"/>
        <v>5</v>
      </c>
      <c r="AH236" s="134" t="e">
        <f t="shared" si="136"/>
        <v>#VALUE!</v>
      </c>
      <c r="AI236" s="134" t="e">
        <f t="shared" si="137"/>
        <v>#VALUE!</v>
      </c>
      <c r="AJ236" s="133" t="e">
        <f>COUNTIFS(A1_Individu_Data_Keadaan_SDMK!A$4:A$149931,M236,A1_Individu_Data_Keadaan_SDMK!Q$4:Q$149285,"04. KEBIDANAN")</f>
        <v>#VALUE!</v>
      </c>
      <c r="AK236" s="135">
        <f t="shared" si="138"/>
        <v>4</v>
      </c>
      <c r="AL236" s="134" t="e">
        <f t="shared" si="139"/>
        <v>#VALUE!</v>
      </c>
      <c r="AM236" s="134" t="e">
        <f t="shared" si="140"/>
        <v>#VALUE!</v>
      </c>
      <c r="AN236" s="133" t="e">
        <f>COUNTIFS(A1_Individu_Data_Keadaan_SDMK!A$4:A$149931,M236,A1_Individu_Data_Keadaan_SDMK!Q$4:Q$149285,"05. KEFARMASIAN")</f>
        <v>#VALUE!</v>
      </c>
      <c r="AO236" s="135">
        <f t="shared" si="141"/>
        <v>1</v>
      </c>
      <c r="AP236" s="134" t="e">
        <f t="shared" si="142"/>
        <v>#VALUE!</v>
      </c>
      <c r="AQ236" s="134" t="e">
        <f t="shared" si="143"/>
        <v>#VALUE!</v>
      </c>
      <c r="AR236" s="133" t="e">
        <f>COUNTIFS(A1_Individu_Data_Keadaan_SDMK!A$4:A$149931,M236,A1_Individu_Data_Keadaan_SDMK!Q$4:Q$149285,"06. KESEHATAN MASYARAKAT")</f>
        <v>#VALUE!</v>
      </c>
      <c r="AS236" s="135">
        <f t="shared" si="144"/>
        <v>1</v>
      </c>
      <c r="AT236" s="134" t="e">
        <f t="shared" si="145"/>
        <v>#VALUE!</v>
      </c>
      <c r="AU236" s="134" t="e">
        <f t="shared" si="146"/>
        <v>#VALUE!</v>
      </c>
      <c r="AV236" s="133" t="e">
        <f>COUNTIFS(A1_Individu_Data_Keadaan_SDMK!A$4:A$149931,M236,A1_Individu_Data_Keadaan_SDMK!Q$4:Q$149285,"07. KESEHATAN LINGKUNGAN")</f>
        <v>#VALUE!</v>
      </c>
      <c r="AW236" s="135">
        <f t="shared" si="147"/>
        <v>1</v>
      </c>
      <c r="AX236" s="134" t="e">
        <f t="shared" si="148"/>
        <v>#VALUE!</v>
      </c>
      <c r="AY236" s="134" t="e">
        <f t="shared" si="149"/>
        <v>#VALUE!</v>
      </c>
      <c r="AZ236" s="133" t="e">
        <f>COUNTIFS(A1_Individu_Data_Keadaan_SDMK!A$4:A$149931,M236,A1_Individu_Data_Keadaan_SDMK!Q$4:Q$149285,"08. GIZI")</f>
        <v>#VALUE!</v>
      </c>
      <c r="BA236" s="135">
        <f t="shared" si="150"/>
        <v>1</v>
      </c>
      <c r="BB236" s="134" t="e">
        <f t="shared" si="151"/>
        <v>#VALUE!</v>
      </c>
      <c r="BC236" s="134" t="e">
        <f t="shared" si="152"/>
        <v>#VALUE!</v>
      </c>
      <c r="BD236" s="133" t="e">
        <f>COUNTIFS(A1_Individu_Data_Keadaan_SDMK!A$4:A$149931,M236,A1_Individu_Data_Keadaan_SDMK!R$4:R$149285,"03. Ahli Teknologi Laboratorium Medik")</f>
        <v>#VALUE!</v>
      </c>
      <c r="BE236" s="135">
        <f t="shared" si="153"/>
        <v>1</v>
      </c>
      <c r="BF236" s="134" t="e">
        <f t="shared" si="154"/>
        <v>#VALUE!</v>
      </c>
      <c r="BG236" s="134" t="e">
        <f t="shared" si="155"/>
        <v>#VALUE!</v>
      </c>
      <c r="BH236" s="139" t="e">
        <f t="shared" si="156"/>
        <v>#VALUE!</v>
      </c>
      <c r="BI236" s="139" t="e">
        <f t="shared" si="157"/>
        <v>#VALUE!</v>
      </c>
    </row>
    <row r="237" spans="13:61" ht="15">
      <c r="M237" s="130" t="s">
        <v>12876</v>
      </c>
      <c r="N237" s="131" t="s">
        <v>12877</v>
      </c>
      <c r="O237" s="128" t="s">
        <v>267</v>
      </c>
      <c r="P237" s="132" t="s">
        <v>9301</v>
      </c>
      <c r="Q237" s="347" t="s">
        <v>12201</v>
      </c>
      <c r="R237" s="128">
        <v>33</v>
      </c>
      <c r="S237" s="129">
        <v>3308</v>
      </c>
      <c r="T237" s="348" t="str">
        <f>IF(R237&lt;&gt;"",VLOOKUP(R237,'01_MASTER_KODE_WILAYAH'!H$1437:I$1470,2,FALSE),"")</f>
        <v>JAWA TENGAH</v>
      </c>
      <c r="U237" s="348" t="str">
        <f>IF(S237&lt;&gt;"",VLOOKUP(S237,'01_MASTER_KODE_WILAYAH'!D$5:F$1353,3,FALSE),"")</f>
        <v>MAGELANG</v>
      </c>
      <c r="V237" s="349" t="str">
        <f t="shared" si="127"/>
        <v>2</v>
      </c>
      <c r="W237" s="145" t="e">
        <f t="shared" si="128"/>
        <v>#VALUE!</v>
      </c>
      <c r="X237" s="133" t="e">
        <f>COUNTIFS(A1_Individu_Data_Keadaan_SDMK!A$4:A$149931,M237,A1_Individu_Data_Keadaan_SDMK!R$4:R$149285,"01. Dokter")</f>
        <v>#VALUE!</v>
      </c>
      <c r="Y237" s="122">
        <f t="shared" si="129"/>
        <v>1</v>
      </c>
      <c r="Z237" s="134" t="e">
        <f t="shared" si="130"/>
        <v>#VALUE!</v>
      </c>
      <c r="AA237" s="134" t="e">
        <f t="shared" si="131"/>
        <v>#VALUE!</v>
      </c>
      <c r="AB237" s="133" t="e">
        <f>COUNTIFS(A1_Individu_Data_Keadaan_SDMK!A$4:A$149931,M237,A1_Individu_Data_Keadaan_SDMK!R$4:R$149285,"02. Dokter Gigi")</f>
        <v>#VALUE!</v>
      </c>
      <c r="AC237" s="122">
        <f t="shared" si="132"/>
        <v>1</v>
      </c>
      <c r="AD237" s="134" t="e">
        <f t="shared" si="133"/>
        <v>#VALUE!</v>
      </c>
      <c r="AE237" s="134" t="e">
        <f t="shared" si="134"/>
        <v>#VALUE!</v>
      </c>
      <c r="AF237" s="133" t="e">
        <f>COUNTIFS(A1_Individu_Data_Keadaan_SDMK!A$4:A$149931,M237,A1_Individu_Data_Keadaan_SDMK!Q$4:Q$149285,"03. KEPERAWATAN")</f>
        <v>#VALUE!</v>
      </c>
      <c r="AG237" s="135">
        <f t="shared" si="135"/>
        <v>5</v>
      </c>
      <c r="AH237" s="134" t="e">
        <f t="shared" si="136"/>
        <v>#VALUE!</v>
      </c>
      <c r="AI237" s="134" t="e">
        <f t="shared" si="137"/>
        <v>#VALUE!</v>
      </c>
      <c r="AJ237" s="133" t="e">
        <f>COUNTIFS(A1_Individu_Data_Keadaan_SDMK!A$4:A$149931,M237,A1_Individu_Data_Keadaan_SDMK!Q$4:Q$149285,"04. KEBIDANAN")</f>
        <v>#VALUE!</v>
      </c>
      <c r="AK237" s="135">
        <f t="shared" si="138"/>
        <v>4</v>
      </c>
      <c r="AL237" s="134" t="e">
        <f t="shared" si="139"/>
        <v>#VALUE!</v>
      </c>
      <c r="AM237" s="134" t="e">
        <f t="shared" si="140"/>
        <v>#VALUE!</v>
      </c>
      <c r="AN237" s="133" t="e">
        <f>COUNTIFS(A1_Individu_Data_Keadaan_SDMK!A$4:A$149931,M237,A1_Individu_Data_Keadaan_SDMK!Q$4:Q$149285,"05. KEFARMASIAN")</f>
        <v>#VALUE!</v>
      </c>
      <c r="AO237" s="135">
        <f t="shared" si="141"/>
        <v>1</v>
      </c>
      <c r="AP237" s="134" t="e">
        <f t="shared" si="142"/>
        <v>#VALUE!</v>
      </c>
      <c r="AQ237" s="134" t="e">
        <f t="shared" si="143"/>
        <v>#VALUE!</v>
      </c>
      <c r="AR237" s="133" t="e">
        <f>COUNTIFS(A1_Individu_Data_Keadaan_SDMK!A$4:A$149931,M237,A1_Individu_Data_Keadaan_SDMK!Q$4:Q$149285,"06. KESEHATAN MASYARAKAT")</f>
        <v>#VALUE!</v>
      </c>
      <c r="AS237" s="135">
        <f t="shared" si="144"/>
        <v>1</v>
      </c>
      <c r="AT237" s="134" t="e">
        <f t="shared" si="145"/>
        <v>#VALUE!</v>
      </c>
      <c r="AU237" s="134" t="e">
        <f t="shared" si="146"/>
        <v>#VALUE!</v>
      </c>
      <c r="AV237" s="133" t="e">
        <f>COUNTIFS(A1_Individu_Data_Keadaan_SDMK!A$4:A$149931,M237,A1_Individu_Data_Keadaan_SDMK!Q$4:Q$149285,"07. KESEHATAN LINGKUNGAN")</f>
        <v>#VALUE!</v>
      </c>
      <c r="AW237" s="135">
        <f t="shared" si="147"/>
        <v>1</v>
      </c>
      <c r="AX237" s="134" t="e">
        <f t="shared" si="148"/>
        <v>#VALUE!</v>
      </c>
      <c r="AY237" s="134" t="e">
        <f t="shared" si="149"/>
        <v>#VALUE!</v>
      </c>
      <c r="AZ237" s="133" t="e">
        <f>COUNTIFS(A1_Individu_Data_Keadaan_SDMK!A$4:A$149931,M237,A1_Individu_Data_Keadaan_SDMK!Q$4:Q$149285,"08. GIZI")</f>
        <v>#VALUE!</v>
      </c>
      <c r="BA237" s="135">
        <f t="shared" si="150"/>
        <v>1</v>
      </c>
      <c r="BB237" s="134" t="e">
        <f t="shared" si="151"/>
        <v>#VALUE!</v>
      </c>
      <c r="BC237" s="134" t="e">
        <f t="shared" si="152"/>
        <v>#VALUE!</v>
      </c>
      <c r="BD237" s="133" t="e">
        <f>COUNTIFS(A1_Individu_Data_Keadaan_SDMK!A$4:A$149931,M237,A1_Individu_Data_Keadaan_SDMK!R$4:R$149285,"03. Ahli Teknologi Laboratorium Medik")</f>
        <v>#VALUE!</v>
      </c>
      <c r="BE237" s="135">
        <f t="shared" si="153"/>
        <v>1</v>
      </c>
      <c r="BF237" s="134" t="e">
        <f t="shared" si="154"/>
        <v>#VALUE!</v>
      </c>
      <c r="BG237" s="134" t="e">
        <f t="shared" si="155"/>
        <v>#VALUE!</v>
      </c>
      <c r="BH237" s="139" t="e">
        <f t="shared" si="156"/>
        <v>#VALUE!</v>
      </c>
      <c r="BI237" s="139" t="e">
        <f t="shared" si="157"/>
        <v>#VALUE!</v>
      </c>
    </row>
    <row r="238" spans="13:61" ht="15">
      <c r="M238" s="130" t="s">
        <v>12878</v>
      </c>
      <c r="N238" s="131" t="s">
        <v>12879</v>
      </c>
      <c r="O238" s="128" t="s">
        <v>267</v>
      </c>
      <c r="P238" s="132" t="s">
        <v>9301</v>
      </c>
      <c r="Q238" s="347" t="s">
        <v>12201</v>
      </c>
      <c r="R238" s="128">
        <v>33</v>
      </c>
      <c r="S238" s="129">
        <v>3308</v>
      </c>
      <c r="T238" s="348" t="str">
        <f>IF(R238&lt;&gt;"",VLOOKUP(R238,'01_MASTER_KODE_WILAYAH'!H$1437:I$1470,2,FALSE),"")</f>
        <v>JAWA TENGAH</v>
      </c>
      <c r="U238" s="348" t="str">
        <f>IF(S238&lt;&gt;"",VLOOKUP(S238,'01_MASTER_KODE_WILAYAH'!D$5:F$1353,3,FALSE),"")</f>
        <v>MAGELANG</v>
      </c>
      <c r="V238" s="349" t="str">
        <f t="shared" si="127"/>
        <v>2</v>
      </c>
      <c r="W238" s="145" t="e">
        <f t="shared" si="128"/>
        <v>#VALUE!</v>
      </c>
      <c r="X238" s="133" t="e">
        <f>COUNTIFS(A1_Individu_Data_Keadaan_SDMK!A$4:A$149931,M238,A1_Individu_Data_Keadaan_SDMK!R$4:R$149285,"01. Dokter")</f>
        <v>#VALUE!</v>
      </c>
      <c r="Y238" s="122">
        <f t="shared" si="129"/>
        <v>1</v>
      </c>
      <c r="Z238" s="134" t="e">
        <f t="shared" si="130"/>
        <v>#VALUE!</v>
      </c>
      <c r="AA238" s="134" t="e">
        <f t="shared" si="131"/>
        <v>#VALUE!</v>
      </c>
      <c r="AB238" s="133" t="e">
        <f>COUNTIFS(A1_Individu_Data_Keadaan_SDMK!A$4:A$149931,M238,A1_Individu_Data_Keadaan_SDMK!R$4:R$149285,"02. Dokter Gigi")</f>
        <v>#VALUE!</v>
      </c>
      <c r="AC238" s="122">
        <f t="shared" si="132"/>
        <v>1</v>
      </c>
      <c r="AD238" s="134" t="e">
        <f t="shared" si="133"/>
        <v>#VALUE!</v>
      </c>
      <c r="AE238" s="134" t="e">
        <f t="shared" si="134"/>
        <v>#VALUE!</v>
      </c>
      <c r="AF238" s="133" t="e">
        <f>COUNTIFS(A1_Individu_Data_Keadaan_SDMK!A$4:A$149931,M238,A1_Individu_Data_Keadaan_SDMK!Q$4:Q$149285,"03. KEPERAWATAN")</f>
        <v>#VALUE!</v>
      </c>
      <c r="AG238" s="135">
        <f t="shared" si="135"/>
        <v>5</v>
      </c>
      <c r="AH238" s="134" t="e">
        <f t="shared" si="136"/>
        <v>#VALUE!</v>
      </c>
      <c r="AI238" s="134" t="e">
        <f t="shared" si="137"/>
        <v>#VALUE!</v>
      </c>
      <c r="AJ238" s="133" t="e">
        <f>COUNTIFS(A1_Individu_Data_Keadaan_SDMK!A$4:A$149931,M238,A1_Individu_Data_Keadaan_SDMK!Q$4:Q$149285,"04. KEBIDANAN")</f>
        <v>#VALUE!</v>
      </c>
      <c r="AK238" s="135">
        <f t="shared" si="138"/>
        <v>4</v>
      </c>
      <c r="AL238" s="134" t="e">
        <f t="shared" si="139"/>
        <v>#VALUE!</v>
      </c>
      <c r="AM238" s="134" t="e">
        <f t="shared" si="140"/>
        <v>#VALUE!</v>
      </c>
      <c r="AN238" s="133" t="e">
        <f>COUNTIFS(A1_Individu_Data_Keadaan_SDMK!A$4:A$149931,M238,A1_Individu_Data_Keadaan_SDMK!Q$4:Q$149285,"05. KEFARMASIAN")</f>
        <v>#VALUE!</v>
      </c>
      <c r="AO238" s="135">
        <f t="shared" si="141"/>
        <v>1</v>
      </c>
      <c r="AP238" s="134" t="e">
        <f t="shared" si="142"/>
        <v>#VALUE!</v>
      </c>
      <c r="AQ238" s="134" t="e">
        <f t="shared" si="143"/>
        <v>#VALUE!</v>
      </c>
      <c r="AR238" s="133" t="e">
        <f>COUNTIFS(A1_Individu_Data_Keadaan_SDMK!A$4:A$149931,M238,A1_Individu_Data_Keadaan_SDMK!Q$4:Q$149285,"06. KESEHATAN MASYARAKAT")</f>
        <v>#VALUE!</v>
      </c>
      <c r="AS238" s="135">
        <f t="shared" si="144"/>
        <v>1</v>
      </c>
      <c r="AT238" s="134" t="e">
        <f t="shared" si="145"/>
        <v>#VALUE!</v>
      </c>
      <c r="AU238" s="134" t="e">
        <f t="shared" si="146"/>
        <v>#VALUE!</v>
      </c>
      <c r="AV238" s="133" t="e">
        <f>COUNTIFS(A1_Individu_Data_Keadaan_SDMK!A$4:A$149931,M238,A1_Individu_Data_Keadaan_SDMK!Q$4:Q$149285,"07. KESEHATAN LINGKUNGAN")</f>
        <v>#VALUE!</v>
      </c>
      <c r="AW238" s="135">
        <f t="shared" si="147"/>
        <v>1</v>
      </c>
      <c r="AX238" s="134" t="e">
        <f t="shared" si="148"/>
        <v>#VALUE!</v>
      </c>
      <c r="AY238" s="134" t="e">
        <f t="shared" si="149"/>
        <v>#VALUE!</v>
      </c>
      <c r="AZ238" s="133" t="e">
        <f>COUNTIFS(A1_Individu_Data_Keadaan_SDMK!A$4:A$149931,M238,A1_Individu_Data_Keadaan_SDMK!Q$4:Q$149285,"08. GIZI")</f>
        <v>#VALUE!</v>
      </c>
      <c r="BA238" s="135">
        <f t="shared" si="150"/>
        <v>1</v>
      </c>
      <c r="BB238" s="134" t="e">
        <f t="shared" si="151"/>
        <v>#VALUE!</v>
      </c>
      <c r="BC238" s="134" t="e">
        <f t="shared" si="152"/>
        <v>#VALUE!</v>
      </c>
      <c r="BD238" s="133" t="e">
        <f>COUNTIFS(A1_Individu_Data_Keadaan_SDMK!A$4:A$149931,M238,A1_Individu_Data_Keadaan_SDMK!R$4:R$149285,"03. Ahli Teknologi Laboratorium Medik")</f>
        <v>#VALUE!</v>
      </c>
      <c r="BE238" s="135">
        <f t="shared" si="153"/>
        <v>1</v>
      </c>
      <c r="BF238" s="134" t="e">
        <f t="shared" si="154"/>
        <v>#VALUE!</v>
      </c>
      <c r="BG238" s="134" t="e">
        <f t="shared" si="155"/>
        <v>#VALUE!</v>
      </c>
      <c r="BH238" s="139" t="e">
        <f t="shared" si="156"/>
        <v>#VALUE!</v>
      </c>
      <c r="BI238" s="139" t="e">
        <f t="shared" si="157"/>
        <v>#VALUE!</v>
      </c>
    </row>
    <row r="239" spans="13:61" ht="15">
      <c r="M239" s="130" t="s">
        <v>12880</v>
      </c>
      <c r="N239" s="131" t="s">
        <v>12881</v>
      </c>
      <c r="O239" s="128" t="s">
        <v>267</v>
      </c>
      <c r="P239" s="132" t="s">
        <v>9301</v>
      </c>
      <c r="Q239" s="347" t="s">
        <v>12201</v>
      </c>
      <c r="R239" s="128">
        <v>33</v>
      </c>
      <c r="S239" s="129">
        <v>3308</v>
      </c>
      <c r="T239" s="348" t="str">
        <f>IF(R239&lt;&gt;"",VLOOKUP(R239,'01_MASTER_KODE_WILAYAH'!H$1437:I$1470,2,FALSE),"")</f>
        <v>JAWA TENGAH</v>
      </c>
      <c r="U239" s="348" t="str">
        <f>IF(S239&lt;&gt;"",VLOOKUP(S239,'01_MASTER_KODE_WILAYAH'!D$5:F$1353,3,FALSE),"")</f>
        <v>MAGELANG</v>
      </c>
      <c r="V239" s="349" t="str">
        <f t="shared" si="127"/>
        <v>2</v>
      </c>
      <c r="W239" s="145" t="e">
        <f t="shared" si="128"/>
        <v>#VALUE!</v>
      </c>
      <c r="X239" s="133" t="e">
        <f>COUNTIFS(A1_Individu_Data_Keadaan_SDMK!A$4:A$149931,M239,A1_Individu_Data_Keadaan_SDMK!R$4:R$149285,"01. Dokter")</f>
        <v>#VALUE!</v>
      </c>
      <c r="Y239" s="122">
        <f t="shared" si="129"/>
        <v>1</v>
      </c>
      <c r="Z239" s="134" t="e">
        <f t="shared" si="130"/>
        <v>#VALUE!</v>
      </c>
      <c r="AA239" s="134" t="e">
        <f t="shared" si="131"/>
        <v>#VALUE!</v>
      </c>
      <c r="AB239" s="133" t="e">
        <f>COUNTIFS(A1_Individu_Data_Keadaan_SDMK!A$4:A$149931,M239,A1_Individu_Data_Keadaan_SDMK!R$4:R$149285,"02. Dokter Gigi")</f>
        <v>#VALUE!</v>
      </c>
      <c r="AC239" s="122">
        <f t="shared" si="132"/>
        <v>1</v>
      </c>
      <c r="AD239" s="134" t="e">
        <f t="shared" si="133"/>
        <v>#VALUE!</v>
      </c>
      <c r="AE239" s="134" t="e">
        <f t="shared" si="134"/>
        <v>#VALUE!</v>
      </c>
      <c r="AF239" s="133" t="e">
        <f>COUNTIFS(A1_Individu_Data_Keadaan_SDMK!A$4:A$149931,M239,A1_Individu_Data_Keadaan_SDMK!Q$4:Q$149285,"03. KEPERAWATAN")</f>
        <v>#VALUE!</v>
      </c>
      <c r="AG239" s="135">
        <f t="shared" si="135"/>
        <v>5</v>
      </c>
      <c r="AH239" s="134" t="e">
        <f t="shared" si="136"/>
        <v>#VALUE!</v>
      </c>
      <c r="AI239" s="134" t="e">
        <f t="shared" si="137"/>
        <v>#VALUE!</v>
      </c>
      <c r="AJ239" s="133" t="e">
        <f>COUNTIFS(A1_Individu_Data_Keadaan_SDMK!A$4:A$149931,M239,A1_Individu_Data_Keadaan_SDMK!Q$4:Q$149285,"04. KEBIDANAN")</f>
        <v>#VALUE!</v>
      </c>
      <c r="AK239" s="135">
        <f t="shared" si="138"/>
        <v>4</v>
      </c>
      <c r="AL239" s="134" t="e">
        <f t="shared" si="139"/>
        <v>#VALUE!</v>
      </c>
      <c r="AM239" s="134" t="e">
        <f t="shared" si="140"/>
        <v>#VALUE!</v>
      </c>
      <c r="AN239" s="133" t="e">
        <f>COUNTIFS(A1_Individu_Data_Keadaan_SDMK!A$4:A$149931,M239,A1_Individu_Data_Keadaan_SDMK!Q$4:Q$149285,"05. KEFARMASIAN")</f>
        <v>#VALUE!</v>
      </c>
      <c r="AO239" s="135">
        <f t="shared" si="141"/>
        <v>1</v>
      </c>
      <c r="AP239" s="134" t="e">
        <f t="shared" si="142"/>
        <v>#VALUE!</v>
      </c>
      <c r="AQ239" s="134" t="e">
        <f t="shared" si="143"/>
        <v>#VALUE!</v>
      </c>
      <c r="AR239" s="133" t="e">
        <f>COUNTIFS(A1_Individu_Data_Keadaan_SDMK!A$4:A$149931,M239,A1_Individu_Data_Keadaan_SDMK!Q$4:Q$149285,"06. KESEHATAN MASYARAKAT")</f>
        <v>#VALUE!</v>
      </c>
      <c r="AS239" s="135">
        <f t="shared" si="144"/>
        <v>1</v>
      </c>
      <c r="AT239" s="134" t="e">
        <f t="shared" si="145"/>
        <v>#VALUE!</v>
      </c>
      <c r="AU239" s="134" t="e">
        <f t="shared" si="146"/>
        <v>#VALUE!</v>
      </c>
      <c r="AV239" s="133" t="e">
        <f>COUNTIFS(A1_Individu_Data_Keadaan_SDMK!A$4:A$149931,M239,A1_Individu_Data_Keadaan_SDMK!Q$4:Q$149285,"07. KESEHATAN LINGKUNGAN")</f>
        <v>#VALUE!</v>
      </c>
      <c r="AW239" s="135">
        <f t="shared" si="147"/>
        <v>1</v>
      </c>
      <c r="AX239" s="134" t="e">
        <f t="shared" si="148"/>
        <v>#VALUE!</v>
      </c>
      <c r="AY239" s="134" t="e">
        <f t="shared" si="149"/>
        <v>#VALUE!</v>
      </c>
      <c r="AZ239" s="133" t="e">
        <f>COUNTIFS(A1_Individu_Data_Keadaan_SDMK!A$4:A$149931,M239,A1_Individu_Data_Keadaan_SDMK!Q$4:Q$149285,"08. GIZI")</f>
        <v>#VALUE!</v>
      </c>
      <c r="BA239" s="135">
        <f t="shared" si="150"/>
        <v>1</v>
      </c>
      <c r="BB239" s="134" t="e">
        <f t="shared" si="151"/>
        <v>#VALUE!</v>
      </c>
      <c r="BC239" s="134" t="e">
        <f t="shared" si="152"/>
        <v>#VALUE!</v>
      </c>
      <c r="BD239" s="133" t="e">
        <f>COUNTIFS(A1_Individu_Data_Keadaan_SDMK!A$4:A$149931,M239,A1_Individu_Data_Keadaan_SDMK!R$4:R$149285,"03. Ahli Teknologi Laboratorium Medik")</f>
        <v>#VALUE!</v>
      </c>
      <c r="BE239" s="135">
        <f t="shared" si="153"/>
        <v>1</v>
      </c>
      <c r="BF239" s="134" t="e">
        <f t="shared" si="154"/>
        <v>#VALUE!</v>
      </c>
      <c r="BG239" s="134" t="e">
        <f t="shared" si="155"/>
        <v>#VALUE!</v>
      </c>
      <c r="BH239" s="139" t="e">
        <f t="shared" si="156"/>
        <v>#VALUE!</v>
      </c>
      <c r="BI239" s="139" t="e">
        <f t="shared" si="157"/>
        <v>#VALUE!</v>
      </c>
    </row>
    <row r="240" spans="13:61" ht="15">
      <c r="M240" s="130" t="s">
        <v>12882</v>
      </c>
      <c r="N240" s="131" t="s">
        <v>12883</v>
      </c>
      <c r="O240" s="128" t="s">
        <v>267</v>
      </c>
      <c r="P240" s="132" t="s">
        <v>9301</v>
      </c>
      <c r="Q240" s="347" t="s">
        <v>12201</v>
      </c>
      <c r="R240" s="128">
        <v>33</v>
      </c>
      <c r="S240" s="129">
        <v>3308</v>
      </c>
      <c r="T240" s="348" t="str">
        <f>IF(R240&lt;&gt;"",VLOOKUP(R240,'01_MASTER_KODE_WILAYAH'!H$1437:I$1470,2,FALSE),"")</f>
        <v>JAWA TENGAH</v>
      </c>
      <c r="U240" s="348" t="str">
        <f>IF(S240&lt;&gt;"",VLOOKUP(S240,'01_MASTER_KODE_WILAYAH'!D$5:F$1353,3,FALSE),"")</f>
        <v>MAGELANG</v>
      </c>
      <c r="V240" s="349" t="str">
        <f t="shared" si="127"/>
        <v>2</v>
      </c>
      <c r="W240" s="145" t="e">
        <f t="shared" si="128"/>
        <v>#VALUE!</v>
      </c>
      <c r="X240" s="133" t="e">
        <f>COUNTIFS(A1_Individu_Data_Keadaan_SDMK!A$4:A$149931,M240,A1_Individu_Data_Keadaan_SDMK!R$4:R$149285,"01. Dokter")</f>
        <v>#VALUE!</v>
      </c>
      <c r="Y240" s="122">
        <f t="shared" si="129"/>
        <v>1</v>
      </c>
      <c r="Z240" s="134" t="e">
        <f t="shared" si="130"/>
        <v>#VALUE!</v>
      </c>
      <c r="AA240" s="134" t="e">
        <f t="shared" si="131"/>
        <v>#VALUE!</v>
      </c>
      <c r="AB240" s="133" t="e">
        <f>COUNTIFS(A1_Individu_Data_Keadaan_SDMK!A$4:A$149931,M240,A1_Individu_Data_Keadaan_SDMK!R$4:R$149285,"02. Dokter Gigi")</f>
        <v>#VALUE!</v>
      </c>
      <c r="AC240" s="122">
        <f t="shared" si="132"/>
        <v>1</v>
      </c>
      <c r="AD240" s="134" t="e">
        <f t="shared" si="133"/>
        <v>#VALUE!</v>
      </c>
      <c r="AE240" s="134" t="e">
        <f t="shared" si="134"/>
        <v>#VALUE!</v>
      </c>
      <c r="AF240" s="133" t="e">
        <f>COUNTIFS(A1_Individu_Data_Keadaan_SDMK!A$4:A$149931,M240,A1_Individu_Data_Keadaan_SDMK!Q$4:Q$149285,"03. KEPERAWATAN")</f>
        <v>#VALUE!</v>
      </c>
      <c r="AG240" s="135">
        <f t="shared" si="135"/>
        <v>5</v>
      </c>
      <c r="AH240" s="134" t="e">
        <f t="shared" si="136"/>
        <v>#VALUE!</v>
      </c>
      <c r="AI240" s="134" t="e">
        <f t="shared" si="137"/>
        <v>#VALUE!</v>
      </c>
      <c r="AJ240" s="133" t="e">
        <f>COUNTIFS(A1_Individu_Data_Keadaan_SDMK!A$4:A$149931,M240,A1_Individu_Data_Keadaan_SDMK!Q$4:Q$149285,"04. KEBIDANAN")</f>
        <v>#VALUE!</v>
      </c>
      <c r="AK240" s="135">
        <f t="shared" si="138"/>
        <v>4</v>
      </c>
      <c r="AL240" s="134" t="e">
        <f t="shared" si="139"/>
        <v>#VALUE!</v>
      </c>
      <c r="AM240" s="134" t="e">
        <f t="shared" si="140"/>
        <v>#VALUE!</v>
      </c>
      <c r="AN240" s="133" t="e">
        <f>COUNTIFS(A1_Individu_Data_Keadaan_SDMK!A$4:A$149931,M240,A1_Individu_Data_Keadaan_SDMK!Q$4:Q$149285,"05. KEFARMASIAN")</f>
        <v>#VALUE!</v>
      </c>
      <c r="AO240" s="135">
        <f t="shared" si="141"/>
        <v>1</v>
      </c>
      <c r="AP240" s="134" t="e">
        <f t="shared" si="142"/>
        <v>#VALUE!</v>
      </c>
      <c r="AQ240" s="134" t="e">
        <f t="shared" si="143"/>
        <v>#VALUE!</v>
      </c>
      <c r="AR240" s="133" t="e">
        <f>COUNTIFS(A1_Individu_Data_Keadaan_SDMK!A$4:A$149931,M240,A1_Individu_Data_Keadaan_SDMK!Q$4:Q$149285,"06. KESEHATAN MASYARAKAT")</f>
        <v>#VALUE!</v>
      </c>
      <c r="AS240" s="135">
        <f t="shared" si="144"/>
        <v>1</v>
      </c>
      <c r="AT240" s="134" t="e">
        <f t="shared" si="145"/>
        <v>#VALUE!</v>
      </c>
      <c r="AU240" s="134" t="e">
        <f t="shared" si="146"/>
        <v>#VALUE!</v>
      </c>
      <c r="AV240" s="133" t="e">
        <f>COUNTIFS(A1_Individu_Data_Keadaan_SDMK!A$4:A$149931,M240,A1_Individu_Data_Keadaan_SDMK!Q$4:Q$149285,"07. KESEHATAN LINGKUNGAN")</f>
        <v>#VALUE!</v>
      </c>
      <c r="AW240" s="135">
        <f t="shared" si="147"/>
        <v>1</v>
      </c>
      <c r="AX240" s="134" t="e">
        <f t="shared" si="148"/>
        <v>#VALUE!</v>
      </c>
      <c r="AY240" s="134" t="e">
        <f t="shared" si="149"/>
        <v>#VALUE!</v>
      </c>
      <c r="AZ240" s="133" t="e">
        <f>COUNTIFS(A1_Individu_Data_Keadaan_SDMK!A$4:A$149931,M240,A1_Individu_Data_Keadaan_SDMK!Q$4:Q$149285,"08. GIZI")</f>
        <v>#VALUE!</v>
      </c>
      <c r="BA240" s="135">
        <f t="shared" si="150"/>
        <v>1</v>
      </c>
      <c r="BB240" s="134" t="e">
        <f t="shared" si="151"/>
        <v>#VALUE!</v>
      </c>
      <c r="BC240" s="134" t="e">
        <f t="shared" si="152"/>
        <v>#VALUE!</v>
      </c>
      <c r="BD240" s="133" t="e">
        <f>COUNTIFS(A1_Individu_Data_Keadaan_SDMK!A$4:A$149931,M240,A1_Individu_Data_Keadaan_SDMK!R$4:R$149285,"03. Ahli Teknologi Laboratorium Medik")</f>
        <v>#VALUE!</v>
      </c>
      <c r="BE240" s="135">
        <f t="shared" si="153"/>
        <v>1</v>
      </c>
      <c r="BF240" s="134" t="e">
        <f t="shared" si="154"/>
        <v>#VALUE!</v>
      </c>
      <c r="BG240" s="134" t="e">
        <f t="shared" si="155"/>
        <v>#VALUE!</v>
      </c>
      <c r="BH240" s="139" t="e">
        <f t="shared" si="156"/>
        <v>#VALUE!</v>
      </c>
      <c r="BI240" s="139" t="e">
        <f t="shared" si="157"/>
        <v>#VALUE!</v>
      </c>
    </row>
    <row r="241" spans="13:61" ht="15">
      <c r="M241" s="130" t="s">
        <v>12884</v>
      </c>
      <c r="N241" s="131" t="s">
        <v>12885</v>
      </c>
      <c r="O241" s="128" t="s">
        <v>267</v>
      </c>
      <c r="P241" s="132" t="s">
        <v>9301</v>
      </c>
      <c r="Q241" s="347" t="s">
        <v>12201</v>
      </c>
      <c r="R241" s="128">
        <v>33</v>
      </c>
      <c r="S241" s="129">
        <v>3308</v>
      </c>
      <c r="T241" s="348" t="str">
        <f>IF(R241&lt;&gt;"",VLOOKUP(R241,'01_MASTER_KODE_WILAYAH'!H$1437:I$1470,2,FALSE),"")</f>
        <v>JAWA TENGAH</v>
      </c>
      <c r="U241" s="348" t="str">
        <f>IF(S241&lt;&gt;"",VLOOKUP(S241,'01_MASTER_KODE_WILAYAH'!D$5:F$1353,3,FALSE),"")</f>
        <v>MAGELANG</v>
      </c>
      <c r="V241" s="349" t="str">
        <f t="shared" si="127"/>
        <v>2</v>
      </c>
      <c r="W241" s="145" t="e">
        <f t="shared" si="128"/>
        <v>#VALUE!</v>
      </c>
      <c r="X241" s="133" t="e">
        <f>COUNTIFS(A1_Individu_Data_Keadaan_SDMK!A$4:A$149931,M241,A1_Individu_Data_Keadaan_SDMK!R$4:R$149285,"01. Dokter")</f>
        <v>#VALUE!</v>
      </c>
      <c r="Y241" s="122">
        <f t="shared" si="129"/>
        <v>1</v>
      </c>
      <c r="Z241" s="134" t="e">
        <f t="shared" si="130"/>
        <v>#VALUE!</v>
      </c>
      <c r="AA241" s="134" t="e">
        <f t="shared" si="131"/>
        <v>#VALUE!</v>
      </c>
      <c r="AB241" s="133" t="e">
        <f>COUNTIFS(A1_Individu_Data_Keadaan_SDMK!A$4:A$149931,M241,A1_Individu_Data_Keadaan_SDMK!R$4:R$149285,"02. Dokter Gigi")</f>
        <v>#VALUE!</v>
      </c>
      <c r="AC241" s="122">
        <f t="shared" si="132"/>
        <v>1</v>
      </c>
      <c r="AD241" s="134" t="e">
        <f t="shared" si="133"/>
        <v>#VALUE!</v>
      </c>
      <c r="AE241" s="134" t="e">
        <f t="shared" si="134"/>
        <v>#VALUE!</v>
      </c>
      <c r="AF241" s="133" t="e">
        <f>COUNTIFS(A1_Individu_Data_Keadaan_SDMK!A$4:A$149931,M241,A1_Individu_Data_Keadaan_SDMK!Q$4:Q$149285,"03. KEPERAWATAN")</f>
        <v>#VALUE!</v>
      </c>
      <c r="AG241" s="135">
        <f t="shared" si="135"/>
        <v>5</v>
      </c>
      <c r="AH241" s="134" t="e">
        <f t="shared" si="136"/>
        <v>#VALUE!</v>
      </c>
      <c r="AI241" s="134" t="e">
        <f t="shared" si="137"/>
        <v>#VALUE!</v>
      </c>
      <c r="AJ241" s="133" t="e">
        <f>COUNTIFS(A1_Individu_Data_Keadaan_SDMK!A$4:A$149931,M241,A1_Individu_Data_Keadaan_SDMK!Q$4:Q$149285,"04. KEBIDANAN")</f>
        <v>#VALUE!</v>
      </c>
      <c r="AK241" s="135">
        <f t="shared" si="138"/>
        <v>4</v>
      </c>
      <c r="AL241" s="134" t="e">
        <f t="shared" si="139"/>
        <v>#VALUE!</v>
      </c>
      <c r="AM241" s="134" t="e">
        <f t="shared" si="140"/>
        <v>#VALUE!</v>
      </c>
      <c r="AN241" s="133" t="e">
        <f>COUNTIFS(A1_Individu_Data_Keadaan_SDMK!A$4:A$149931,M241,A1_Individu_Data_Keadaan_SDMK!Q$4:Q$149285,"05. KEFARMASIAN")</f>
        <v>#VALUE!</v>
      </c>
      <c r="AO241" s="135">
        <f t="shared" si="141"/>
        <v>1</v>
      </c>
      <c r="AP241" s="134" t="e">
        <f t="shared" si="142"/>
        <v>#VALUE!</v>
      </c>
      <c r="AQ241" s="134" t="e">
        <f t="shared" si="143"/>
        <v>#VALUE!</v>
      </c>
      <c r="AR241" s="133" t="e">
        <f>COUNTIFS(A1_Individu_Data_Keadaan_SDMK!A$4:A$149931,M241,A1_Individu_Data_Keadaan_SDMK!Q$4:Q$149285,"06. KESEHATAN MASYARAKAT")</f>
        <v>#VALUE!</v>
      </c>
      <c r="AS241" s="135">
        <f t="shared" si="144"/>
        <v>1</v>
      </c>
      <c r="AT241" s="134" t="e">
        <f t="shared" si="145"/>
        <v>#VALUE!</v>
      </c>
      <c r="AU241" s="134" t="e">
        <f t="shared" si="146"/>
        <v>#VALUE!</v>
      </c>
      <c r="AV241" s="133" t="e">
        <f>COUNTIFS(A1_Individu_Data_Keadaan_SDMK!A$4:A$149931,M241,A1_Individu_Data_Keadaan_SDMK!Q$4:Q$149285,"07. KESEHATAN LINGKUNGAN")</f>
        <v>#VALUE!</v>
      </c>
      <c r="AW241" s="135">
        <f t="shared" si="147"/>
        <v>1</v>
      </c>
      <c r="AX241" s="134" t="e">
        <f t="shared" si="148"/>
        <v>#VALUE!</v>
      </c>
      <c r="AY241" s="134" t="e">
        <f t="shared" si="149"/>
        <v>#VALUE!</v>
      </c>
      <c r="AZ241" s="133" t="e">
        <f>COUNTIFS(A1_Individu_Data_Keadaan_SDMK!A$4:A$149931,M241,A1_Individu_Data_Keadaan_SDMK!Q$4:Q$149285,"08. GIZI")</f>
        <v>#VALUE!</v>
      </c>
      <c r="BA241" s="135">
        <f t="shared" si="150"/>
        <v>1</v>
      </c>
      <c r="BB241" s="134" t="e">
        <f t="shared" si="151"/>
        <v>#VALUE!</v>
      </c>
      <c r="BC241" s="134" t="e">
        <f t="shared" si="152"/>
        <v>#VALUE!</v>
      </c>
      <c r="BD241" s="133" t="e">
        <f>COUNTIFS(A1_Individu_Data_Keadaan_SDMK!A$4:A$149931,M241,A1_Individu_Data_Keadaan_SDMK!R$4:R$149285,"03. Ahli Teknologi Laboratorium Medik")</f>
        <v>#VALUE!</v>
      </c>
      <c r="BE241" s="135">
        <f t="shared" si="153"/>
        <v>1</v>
      </c>
      <c r="BF241" s="134" t="e">
        <f t="shared" si="154"/>
        <v>#VALUE!</v>
      </c>
      <c r="BG241" s="134" t="e">
        <f t="shared" si="155"/>
        <v>#VALUE!</v>
      </c>
      <c r="BH241" s="139" t="e">
        <f t="shared" si="156"/>
        <v>#VALUE!</v>
      </c>
      <c r="BI241" s="139" t="e">
        <f t="shared" si="157"/>
        <v>#VALUE!</v>
      </c>
    </row>
    <row r="242" spans="13:61" ht="15">
      <c r="M242" s="130" t="s">
        <v>12886</v>
      </c>
      <c r="N242" s="131" t="s">
        <v>12887</v>
      </c>
      <c r="O242" s="128" t="s">
        <v>267</v>
      </c>
      <c r="P242" s="132" t="s">
        <v>9301</v>
      </c>
      <c r="Q242" s="347" t="s">
        <v>12201</v>
      </c>
      <c r="R242" s="128">
        <v>33</v>
      </c>
      <c r="S242" s="129">
        <v>3308</v>
      </c>
      <c r="T242" s="348" t="str">
        <f>IF(R242&lt;&gt;"",VLOOKUP(R242,'01_MASTER_KODE_WILAYAH'!H$1437:I$1470,2,FALSE),"")</f>
        <v>JAWA TENGAH</v>
      </c>
      <c r="U242" s="348" t="str">
        <f>IF(S242&lt;&gt;"",VLOOKUP(S242,'01_MASTER_KODE_WILAYAH'!D$5:F$1353,3,FALSE),"")</f>
        <v>MAGELANG</v>
      </c>
      <c r="V242" s="349" t="str">
        <f t="shared" si="127"/>
        <v>2</v>
      </c>
      <c r="W242" s="145" t="e">
        <f t="shared" si="128"/>
        <v>#VALUE!</v>
      </c>
      <c r="X242" s="133" t="e">
        <f>COUNTIFS(A1_Individu_Data_Keadaan_SDMK!A$4:A$149931,M242,A1_Individu_Data_Keadaan_SDMK!R$4:R$149285,"01. Dokter")</f>
        <v>#VALUE!</v>
      </c>
      <c r="Y242" s="122">
        <f t="shared" si="129"/>
        <v>1</v>
      </c>
      <c r="Z242" s="134" t="e">
        <f t="shared" si="130"/>
        <v>#VALUE!</v>
      </c>
      <c r="AA242" s="134" t="e">
        <f t="shared" si="131"/>
        <v>#VALUE!</v>
      </c>
      <c r="AB242" s="133" t="e">
        <f>COUNTIFS(A1_Individu_Data_Keadaan_SDMK!A$4:A$149931,M242,A1_Individu_Data_Keadaan_SDMK!R$4:R$149285,"02. Dokter Gigi")</f>
        <v>#VALUE!</v>
      </c>
      <c r="AC242" s="122">
        <f t="shared" si="132"/>
        <v>1</v>
      </c>
      <c r="AD242" s="134" t="e">
        <f t="shared" si="133"/>
        <v>#VALUE!</v>
      </c>
      <c r="AE242" s="134" t="e">
        <f t="shared" si="134"/>
        <v>#VALUE!</v>
      </c>
      <c r="AF242" s="133" t="e">
        <f>COUNTIFS(A1_Individu_Data_Keadaan_SDMK!A$4:A$149931,M242,A1_Individu_Data_Keadaan_SDMK!Q$4:Q$149285,"03. KEPERAWATAN")</f>
        <v>#VALUE!</v>
      </c>
      <c r="AG242" s="135">
        <f t="shared" si="135"/>
        <v>5</v>
      </c>
      <c r="AH242" s="134" t="e">
        <f t="shared" si="136"/>
        <v>#VALUE!</v>
      </c>
      <c r="AI242" s="134" t="e">
        <f t="shared" si="137"/>
        <v>#VALUE!</v>
      </c>
      <c r="AJ242" s="133" t="e">
        <f>COUNTIFS(A1_Individu_Data_Keadaan_SDMK!A$4:A$149931,M242,A1_Individu_Data_Keadaan_SDMK!Q$4:Q$149285,"04. KEBIDANAN")</f>
        <v>#VALUE!</v>
      </c>
      <c r="AK242" s="135">
        <f t="shared" si="138"/>
        <v>4</v>
      </c>
      <c r="AL242" s="134" t="e">
        <f t="shared" si="139"/>
        <v>#VALUE!</v>
      </c>
      <c r="AM242" s="134" t="e">
        <f t="shared" si="140"/>
        <v>#VALUE!</v>
      </c>
      <c r="AN242" s="133" t="e">
        <f>COUNTIFS(A1_Individu_Data_Keadaan_SDMK!A$4:A$149931,M242,A1_Individu_Data_Keadaan_SDMK!Q$4:Q$149285,"05. KEFARMASIAN")</f>
        <v>#VALUE!</v>
      </c>
      <c r="AO242" s="135">
        <f t="shared" si="141"/>
        <v>1</v>
      </c>
      <c r="AP242" s="134" t="e">
        <f t="shared" si="142"/>
        <v>#VALUE!</v>
      </c>
      <c r="AQ242" s="134" t="e">
        <f t="shared" si="143"/>
        <v>#VALUE!</v>
      </c>
      <c r="AR242" s="133" t="e">
        <f>COUNTIFS(A1_Individu_Data_Keadaan_SDMK!A$4:A$149931,M242,A1_Individu_Data_Keadaan_SDMK!Q$4:Q$149285,"06. KESEHATAN MASYARAKAT")</f>
        <v>#VALUE!</v>
      </c>
      <c r="AS242" s="135">
        <f t="shared" si="144"/>
        <v>1</v>
      </c>
      <c r="AT242" s="134" t="e">
        <f t="shared" si="145"/>
        <v>#VALUE!</v>
      </c>
      <c r="AU242" s="134" t="e">
        <f t="shared" si="146"/>
        <v>#VALUE!</v>
      </c>
      <c r="AV242" s="133" t="e">
        <f>COUNTIFS(A1_Individu_Data_Keadaan_SDMK!A$4:A$149931,M242,A1_Individu_Data_Keadaan_SDMK!Q$4:Q$149285,"07. KESEHATAN LINGKUNGAN")</f>
        <v>#VALUE!</v>
      </c>
      <c r="AW242" s="135">
        <f t="shared" si="147"/>
        <v>1</v>
      </c>
      <c r="AX242" s="134" t="e">
        <f t="shared" si="148"/>
        <v>#VALUE!</v>
      </c>
      <c r="AY242" s="134" t="e">
        <f t="shared" si="149"/>
        <v>#VALUE!</v>
      </c>
      <c r="AZ242" s="133" t="e">
        <f>COUNTIFS(A1_Individu_Data_Keadaan_SDMK!A$4:A$149931,M242,A1_Individu_Data_Keadaan_SDMK!Q$4:Q$149285,"08. GIZI")</f>
        <v>#VALUE!</v>
      </c>
      <c r="BA242" s="135">
        <f t="shared" si="150"/>
        <v>1</v>
      </c>
      <c r="BB242" s="134" t="e">
        <f t="shared" si="151"/>
        <v>#VALUE!</v>
      </c>
      <c r="BC242" s="134" t="e">
        <f t="shared" si="152"/>
        <v>#VALUE!</v>
      </c>
      <c r="BD242" s="133" t="e">
        <f>COUNTIFS(A1_Individu_Data_Keadaan_SDMK!A$4:A$149931,M242,A1_Individu_Data_Keadaan_SDMK!R$4:R$149285,"03. Ahli Teknologi Laboratorium Medik")</f>
        <v>#VALUE!</v>
      </c>
      <c r="BE242" s="135">
        <f t="shared" si="153"/>
        <v>1</v>
      </c>
      <c r="BF242" s="134" t="e">
        <f t="shared" si="154"/>
        <v>#VALUE!</v>
      </c>
      <c r="BG242" s="134" t="e">
        <f t="shared" si="155"/>
        <v>#VALUE!</v>
      </c>
      <c r="BH242" s="139" t="e">
        <f t="shared" si="156"/>
        <v>#VALUE!</v>
      </c>
      <c r="BI242" s="139" t="e">
        <f t="shared" si="157"/>
        <v>#VALUE!</v>
      </c>
    </row>
    <row r="243" spans="13:61" ht="15">
      <c r="M243" s="130" t="s">
        <v>12888</v>
      </c>
      <c r="N243" s="131" t="s">
        <v>12889</v>
      </c>
      <c r="O243" s="128" t="s">
        <v>267</v>
      </c>
      <c r="P243" s="132" t="s">
        <v>9301</v>
      </c>
      <c r="Q243" s="347" t="s">
        <v>12201</v>
      </c>
      <c r="R243" s="128">
        <v>33</v>
      </c>
      <c r="S243" s="129">
        <v>3308</v>
      </c>
      <c r="T243" s="348" t="str">
        <f>IF(R243&lt;&gt;"",VLOOKUP(R243,'01_MASTER_KODE_WILAYAH'!H$1437:I$1470,2,FALSE),"")</f>
        <v>JAWA TENGAH</v>
      </c>
      <c r="U243" s="348" t="str">
        <f>IF(S243&lt;&gt;"",VLOOKUP(S243,'01_MASTER_KODE_WILAYAH'!D$5:F$1353,3,FALSE),"")</f>
        <v>MAGELANG</v>
      </c>
      <c r="V243" s="349" t="str">
        <f t="shared" si="127"/>
        <v>2</v>
      </c>
      <c r="W243" s="145" t="e">
        <f t="shared" si="128"/>
        <v>#VALUE!</v>
      </c>
      <c r="X243" s="133" t="e">
        <f>COUNTIFS(A1_Individu_Data_Keadaan_SDMK!A$4:A$149931,M243,A1_Individu_Data_Keadaan_SDMK!R$4:R$149285,"01. Dokter")</f>
        <v>#VALUE!</v>
      </c>
      <c r="Y243" s="122">
        <f t="shared" si="129"/>
        <v>1</v>
      </c>
      <c r="Z243" s="134" t="e">
        <f t="shared" si="130"/>
        <v>#VALUE!</v>
      </c>
      <c r="AA243" s="134" t="e">
        <f t="shared" si="131"/>
        <v>#VALUE!</v>
      </c>
      <c r="AB243" s="133" t="e">
        <f>COUNTIFS(A1_Individu_Data_Keadaan_SDMK!A$4:A$149931,M243,A1_Individu_Data_Keadaan_SDMK!R$4:R$149285,"02. Dokter Gigi")</f>
        <v>#VALUE!</v>
      </c>
      <c r="AC243" s="122">
        <f t="shared" si="132"/>
        <v>1</v>
      </c>
      <c r="AD243" s="134" t="e">
        <f t="shared" si="133"/>
        <v>#VALUE!</v>
      </c>
      <c r="AE243" s="134" t="e">
        <f t="shared" si="134"/>
        <v>#VALUE!</v>
      </c>
      <c r="AF243" s="133" t="e">
        <f>COUNTIFS(A1_Individu_Data_Keadaan_SDMK!A$4:A$149931,M243,A1_Individu_Data_Keadaan_SDMK!Q$4:Q$149285,"03. KEPERAWATAN")</f>
        <v>#VALUE!</v>
      </c>
      <c r="AG243" s="135">
        <f t="shared" si="135"/>
        <v>5</v>
      </c>
      <c r="AH243" s="134" t="e">
        <f t="shared" si="136"/>
        <v>#VALUE!</v>
      </c>
      <c r="AI243" s="134" t="e">
        <f t="shared" si="137"/>
        <v>#VALUE!</v>
      </c>
      <c r="AJ243" s="133" t="e">
        <f>COUNTIFS(A1_Individu_Data_Keadaan_SDMK!A$4:A$149931,M243,A1_Individu_Data_Keadaan_SDMK!Q$4:Q$149285,"04. KEBIDANAN")</f>
        <v>#VALUE!</v>
      </c>
      <c r="AK243" s="135">
        <f t="shared" si="138"/>
        <v>4</v>
      </c>
      <c r="AL243" s="134" t="e">
        <f t="shared" si="139"/>
        <v>#VALUE!</v>
      </c>
      <c r="AM243" s="134" t="e">
        <f t="shared" si="140"/>
        <v>#VALUE!</v>
      </c>
      <c r="AN243" s="133" t="e">
        <f>COUNTIFS(A1_Individu_Data_Keadaan_SDMK!A$4:A$149931,M243,A1_Individu_Data_Keadaan_SDMK!Q$4:Q$149285,"05. KEFARMASIAN")</f>
        <v>#VALUE!</v>
      </c>
      <c r="AO243" s="135">
        <f t="shared" si="141"/>
        <v>1</v>
      </c>
      <c r="AP243" s="134" t="e">
        <f t="shared" si="142"/>
        <v>#VALUE!</v>
      </c>
      <c r="AQ243" s="134" t="e">
        <f t="shared" si="143"/>
        <v>#VALUE!</v>
      </c>
      <c r="AR243" s="133" t="e">
        <f>COUNTIFS(A1_Individu_Data_Keadaan_SDMK!A$4:A$149931,M243,A1_Individu_Data_Keadaan_SDMK!Q$4:Q$149285,"06. KESEHATAN MASYARAKAT")</f>
        <v>#VALUE!</v>
      </c>
      <c r="AS243" s="135">
        <f t="shared" si="144"/>
        <v>1</v>
      </c>
      <c r="AT243" s="134" t="e">
        <f t="shared" si="145"/>
        <v>#VALUE!</v>
      </c>
      <c r="AU243" s="134" t="e">
        <f t="shared" si="146"/>
        <v>#VALUE!</v>
      </c>
      <c r="AV243" s="133" t="e">
        <f>COUNTIFS(A1_Individu_Data_Keadaan_SDMK!A$4:A$149931,M243,A1_Individu_Data_Keadaan_SDMK!Q$4:Q$149285,"07. KESEHATAN LINGKUNGAN")</f>
        <v>#VALUE!</v>
      </c>
      <c r="AW243" s="135">
        <f t="shared" si="147"/>
        <v>1</v>
      </c>
      <c r="AX243" s="134" t="e">
        <f t="shared" si="148"/>
        <v>#VALUE!</v>
      </c>
      <c r="AY243" s="134" t="e">
        <f t="shared" si="149"/>
        <v>#VALUE!</v>
      </c>
      <c r="AZ243" s="133" t="e">
        <f>COUNTIFS(A1_Individu_Data_Keadaan_SDMK!A$4:A$149931,M243,A1_Individu_Data_Keadaan_SDMK!Q$4:Q$149285,"08. GIZI")</f>
        <v>#VALUE!</v>
      </c>
      <c r="BA243" s="135">
        <f t="shared" si="150"/>
        <v>1</v>
      </c>
      <c r="BB243" s="134" t="e">
        <f t="shared" si="151"/>
        <v>#VALUE!</v>
      </c>
      <c r="BC243" s="134" t="e">
        <f t="shared" si="152"/>
        <v>#VALUE!</v>
      </c>
      <c r="BD243" s="133" t="e">
        <f>COUNTIFS(A1_Individu_Data_Keadaan_SDMK!A$4:A$149931,M243,A1_Individu_Data_Keadaan_SDMK!R$4:R$149285,"03. Ahli Teknologi Laboratorium Medik")</f>
        <v>#VALUE!</v>
      </c>
      <c r="BE243" s="135">
        <f t="shared" si="153"/>
        <v>1</v>
      </c>
      <c r="BF243" s="134" t="e">
        <f t="shared" si="154"/>
        <v>#VALUE!</v>
      </c>
      <c r="BG243" s="134" t="e">
        <f t="shared" si="155"/>
        <v>#VALUE!</v>
      </c>
      <c r="BH243" s="139" t="e">
        <f t="shared" si="156"/>
        <v>#VALUE!</v>
      </c>
      <c r="BI243" s="139" t="e">
        <f t="shared" si="157"/>
        <v>#VALUE!</v>
      </c>
    </row>
    <row r="244" spans="13:61" ht="15">
      <c r="M244" s="130" t="s">
        <v>12890</v>
      </c>
      <c r="N244" s="131" t="s">
        <v>12891</v>
      </c>
      <c r="O244" s="128" t="s">
        <v>267</v>
      </c>
      <c r="P244" s="132" t="s">
        <v>9301</v>
      </c>
      <c r="Q244" s="347" t="s">
        <v>12201</v>
      </c>
      <c r="R244" s="128">
        <v>33</v>
      </c>
      <c r="S244" s="129">
        <v>3308</v>
      </c>
      <c r="T244" s="348" t="str">
        <f>IF(R244&lt;&gt;"",VLOOKUP(R244,'01_MASTER_KODE_WILAYAH'!H$1437:I$1470,2,FALSE),"")</f>
        <v>JAWA TENGAH</v>
      </c>
      <c r="U244" s="348" t="str">
        <f>IF(S244&lt;&gt;"",VLOOKUP(S244,'01_MASTER_KODE_WILAYAH'!D$5:F$1353,3,FALSE),"")</f>
        <v>MAGELANG</v>
      </c>
      <c r="V244" s="349" t="str">
        <f t="shared" si="127"/>
        <v>2</v>
      </c>
      <c r="W244" s="145" t="e">
        <f t="shared" si="128"/>
        <v>#VALUE!</v>
      </c>
      <c r="X244" s="133" t="e">
        <f>COUNTIFS(A1_Individu_Data_Keadaan_SDMK!A$4:A$149931,M244,A1_Individu_Data_Keadaan_SDMK!R$4:R$149285,"01. Dokter")</f>
        <v>#VALUE!</v>
      </c>
      <c r="Y244" s="122">
        <f t="shared" si="129"/>
        <v>1</v>
      </c>
      <c r="Z244" s="134" t="e">
        <f t="shared" si="130"/>
        <v>#VALUE!</v>
      </c>
      <c r="AA244" s="134" t="e">
        <f t="shared" si="131"/>
        <v>#VALUE!</v>
      </c>
      <c r="AB244" s="133" t="e">
        <f>COUNTIFS(A1_Individu_Data_Keadaan_SDMK!A$4:A$149931,M244,A1_Individu_Data_Keadaan_SDMK!R$4:R$149285,"02. Dokter Gigi")</f>
        <v>#VALUE!</v>
      </c>
      <c r="AC244" s="122">
        <f t="shared" si="132"/>
        <v>1</v>
      </c>
      <c r="AD244" s="134" t="e">
        <f t="shared" si="133"/>
        <v>#VALUE!</v>
      </c>
      <c r="AE244" s="134" t="e">
        <f t="shared" si="134"/>
        <v>#VALUE!</v>
      </c>
      <c r="AF244" s="133" t="e">
        <f>COUNTIFS(A1_Individu_Data_Keadaan_SDMK!A$4:A$149931,M244,A1_Individu_Data_Keadaan_SDMK!Q$4:Q$149285,"03. KEPERAWATAN")</f>
        <v>#VALUE!</v>
      </c>
      <c r="AG244" s="135">
        <f t="shared" si="135"/>
        <v>5</v>
      </c>
      <c r="AH244" s="134" t="e">
        <f t="shared" si="136"/>
        <v>#VALUE!</v>
      </c>
      <c r="AI244" s="134" t="e">
        <f t="shared" si="137"/>
        <v>#VALUE!</v>
      </c>
      <c r="AJ244" s="133" t="e">
        <f>COUNTIFS(A1_Individu_Data_Keadaan_SDMK!A$4:A$149931,M244,A1_Individu_Data_Keadaan_SDMK!Q$4:Q$149285,"04. KEBIDANAN")</f>
        <v>#VALUE!</v>
      </c>
      <c r="AK244" s="135">
        <f t="shared" si="138"/>
        <v>4</v>
      </c>
      <c r="AL244" s="134" t="e">
        <f t="shared" si="139"/>
        <v>#VALUE!</v>
      </c>
      <c r="AM244" s="134" t="e">
        <f t="shared" si="140"/>
        <v>#VALUE!</v>
      </c>
      <c r="AN244" s="133" t="e">
        <f>COUNTIFS(A1_Individu_Data_Keadaan_SDMK!A$4:A$149931,M244,A1_Individu_Data_Keadaan_SDMK!Q$4:Q$149285,"05. KEFARMASIAN")</f>
        <v>#VALUE!</v>
      </c>
      <c r="AO244" s="135">
        <f t="shared" si="141"/>
        <v>1</v>
      </c>
      <c r="AP244" s="134" t="e">
        <f t="shared" si="142"/>
        <v>#VALUE!</v>
      </c>
      <c r="AQ244" s="134" t="e">
        <f t="shared" si="143"/>
        <v>#VALUE!</v>
      </c>
      <c r="AR244" s="133" t="e">
        <f>COUNTIFS(A1_Individu_Data_Keadaan_SDMK!A$4:A$149931,M244,A1_Individu_Data_Keadaan_SDMK!Q$4:Q$149285,"06. KESEHATAN MASYARAKAT")</f>
        <v>#VALUE!</v>
      </c>
      <c r="AS244" s="135">
        <f t="shared" si="144"/>
        <v>1</v>
      </c>
      <c r="AT244" s="134" t="e">
        <f t="shared" si="145"/>
        <v>#VALUE!</v>
      </c>
      <c r="AU244" s="134" t="e">
        <f t="shared" si="146"/>
        <v>#VALUE!</v>
      </c>
      <c r="AV244" s="133" t="e">
        <f>COUNTIFS(A1_Individu_Data_Keadaan_SDMK!A$4:A$149931,M244,A1_Individu_Data_Keadaan_SDMK!Q$4:Q$149285,"07. KESEHATAN LINGKUNGAN")</f>
        <v>#VALUE!</v>
      </c>
      <c r="AW244" s="135">
        <f t="shared" si="147"/>
        <v>1</v>
      </c>
      <c r="AX244" s="134" t="e">
        <f t="shared" si="148"/>
        <v>#VALUE!</v>
      </c>
      <c r="AY244" s="134" t="e">
        <f t="shared" si="149"/>
        <v>#VALUE!</v>
      </c>
      <c r="AZ244" s="133" t="e">
        <f>COUNTIFS(A1_Individu_Data_Keadaan_SDMK!A$4:A$149931,M244,A1_Individu_Data_Keadaan_SDMK!Q$4:Q$149285,"08. GIZI")</f>
        <v>#VALUE!</v>
      </c>
      <c r="BA244" s="135">
        <f t="shared" si="150"/>
        <v>1</v>
      </c>
      <c r="BB244" s="134" t="e">
        <f t="shared" si="151"/>
        <v>#VALUE!</v>
      </c>
      <c r="BC244" s="134" t="e">
        <f t="shared" si="152"/>
        <v>#VALUE!</v>
      </c>
      <c r="BD244" s="133" t="e">
        <f>COUNTIFS(A1_Individu_Data_Keadaan_SDMK!A$4:A$149931,M244,A1_Individu_Data_Keadaan_SDMK!R$4:R$149285,"03. Ahli Teknologi Laboratorium Medik")</f>
        <v>#VALUE!</v>
      </c>
      <c r="BE244" s="135">
        <f t="shared" si="153"/>
        <v>1</v>
      </c>
      <c r="BF244" s="134" t="e">
        <f t="shared" si="154"/>
        <v>#VALUE!</v>
      </c>
      <c r="BG244" s="134" t="e">
        <f t="shared" si="155"/>
        <v>#VALUE!</v>
      </c>
      <c r="BH244" s="139" t="e">
        <f t="shared" si="156"/>
        <v>#VALUE!</v>
      </c>
      <c r="BI244" s="139" t="e">
        <f t="shared" si="157"/>
        <v>#VALUE!</v>
      </c>
    </row>
    <row r="245" spans="13:61" ht="15">
      <c r="M245" s="130" t="s">
        <v>12892</v>
      </c>
      <c r="N245" s="131" t="s">
        <v>12893</v>
      </c>
      <c r="O245" s="128" t="s">
        <v>267</v>
      </c>
      <c r="P245" s="132" t="s">
        <v>9301</v>
      </c>
      <c r="Q245" s="347" t="s">
        <v>12201</v>
      </c>
      <c r="R245" s="128">
        <v>33</v>
      </c>
      <c r="S245" s="129">
        <v>3308</v>
      </c>
      <c r="T245" s="348" t="str">
        <f>IF(R245&lt;&gt;"",VLOOKUP(R245,'01_MASTER_KODE_WILAYAH'!H$1437:I$1470,2,FALSE),"")</f>
        <v>JAWA TENGAH</v>
      </c>
      <c r="U245" s="348" t="str">
        <f>IF(S245&lt;&gt;"",VLOOKUP(S245,'01_MASTER_KODE_WILAYAH'!D$5:F$1353,3,FALSE),"")</f>
        <v>MAGELANG</v>
      </c>
      <c r="V245" s="349" t="str">
        <f t="shared" si="127"/>
        <v>2</v>
      </c>
      <c r="W245" s="145" t="e">
        <f t="shared" si="128"/>
        <v>#VALUE!</v>
      </c>
      <c r="X245" s="133" t="e">
        <f>COUNTIFS(A1_Individu_Data_Keadaan_SDMK!A$4:A$149931,M245,A1_Individu_Data_Keadaan_SDMK!R$4:R$149285,"01. Dokter")</f>
        <v>#VALUE!</v>
      </c>
      <c r="Y245" s="122">
        <f t="shared" si="129"/>
        <v>1</v>
      </c>
      <c r="Z245" s="134" t="e">
        <f t="shared" si="130"/>
        <v>#VALUE!</v>
      </c>
      <c r="AA245" s="134" t="e">
        <f t="shared" si="131"/>
        <v>#VALUE!</v>
      </c>
      <c r="AB245" s="133" t="e">
        <f>COUNTIFS(A1_Individu_Data_Keadaan_SDMK!A$4:A$149931,M245,A1_Individu_Data_Keadaan_SDMK!R$4:R$149285,"02. Dokter Gigi")</f>
        <v>#VALUE!</v>
      </c>
      <c r="AC245" s="122">
        <f t="shared" si="132"/>
        <v>1</v>
      </c>
      <c r="AD245" s="134" t="e">
        <f t="shared" si="133"/>
        <v>#VALUE!</v>
      </c>
      <c r="AE245" s="134" t="e">
        <f t="shared" si="134"/>
        <v>#VALUE!</v>
      </c>
      <c r="AF245" s="133" t="e">
        <f>COUNTIFS(A1_Individu_Data_Keadaan_SDMK!A$4:A$149931,M245,A1_Individu_Data_Keadaan_SDMK!Q$4:Q$149285,"03. KEPERAWATAN")</f>
        <v>#VALUE!</v>
      </c>
      <c r="AG245" s="135">
        <f t="shared" si="135"/>
        <v>5</v>
      </c>
      <c r="AH245" s="134" t="e">
        <f t="shared" si="136"/>
        <v>#VALUE!</v>
      </c>
      <c r="AI245" s="134" t="e">
        <f t="shared" si="137"/>
        <v>#VALUE!</v>
      </c>
      <c r="AJ245" s="133" t="e">
        <f>COUNTIFS(A1_Individu_Data_Keadaan_SDMK!A$4:A$149931,M245,A1_Individu_Data_Keadaan_SDMK!Q$4:Q$149285,"04. KEBIDANAN")</f>
        <v>#VALUE!</v>
      </c>
      <c r="AK245" s="135">
        <f t="shared" si="138"/>
        <v>4</v>
      </c>
      <c r="AL245" s="134" t="e">
        <f t="shared" si="139"/>
        <v>#VALUE!</v>
      </c>
      <c r="AM245" s="134" t="e">
        <f t="shared" si="140"/>
        <v>#VALUE!</v>
      </c>
      <c r="AN245" s="133" t="e">
        <f>COUNTIFS(A1_Individu_Data_Keadaan_SDMK!A$4:A$149931,M245,A1_Individu_Data_Keadaan_SDMK!Q$4:Q$149285,"05. KEFARMASIAN")</f>
        <v>#VALUE!</v>
      </c>
      <c r="AO245" s="135">
        <f t="shared" si="141"/>
        <v>1</v>
      </c>
      <c r="AP245" s="134" t="e">
        <f t="shared" si="142"/>
        <v>#VALUE!</v>
      </c>
      <c r="AQ245" s="134" t="e">
        <f t="shared" si="143"/>
        <v>#VALUE!</v>
      </c>
      <c r="AR245" s="133" t="e">
        <f>COUNTIFS(A1_Individu_Data_Keadaan_SDMK!A$4:A$149931,M245,A1_Individu_Data_Keadaan_SDMK!Q$4:Q$149285,"06. KESEHATAN MASYARAKAT")</f>
        <v>#VALUE!</v>
      </c>
      <c r="AS245" s="135">
        <f t="shared" si="144"/>
        <v>1</v>
      </c>
      <c r="AT245" s="134" t="e">
        <f t="shared" si="145"/>
        <v>#VALUE!</v>
      </c>
      <c r="AU245" s="134" t="e">
        <f t="shared" si="146"/>
        <v>#VALUE!</v>
      </c>
      <c r="AV245" s="133" t="e">
        <f>COUNTIFS(A1_Individu_Data_Keadaan_SDMK!A$4:A$149931,M245,A1_Individu_Data_Keadaan_SDMK!Q$4:Q$149285,"07. KESEHATAN LINGKUNGAN")</f>
        <v>#VALUE!</v>
      </c>
      <c r="AW245" s="135">
        <f t="shared" si="147"/>
        <v>1</v>
      </c>
      <c r="AX245" s="134" t="e">
        <f t="shared" si="148"/>
        <v>#VALUE!</v>
      </c>
      <c r="AY245" s="134" t="e">
        <f t="shared" si="149"/>
        <v>#VALUE!</v>
      </c>
      <c r="AZ245" s="133" t="e">
        <f>COUNTIFS(A1_Individu_Data_Keadaan_SDMK!A$4:A$149931,M245,A1_Individu_Data_Keadaan_SDMK!Q$4:Q$149285,"08. GIZI")</f>
        <v>#VALUE!</v>
      </c>
      <c r="BA245" s="135">
        <f t="shared" si="150"/>
        <v>1</v>
      </c>
      <c r="BB245" s="134" t="e">
        <f t="shared" si="151"/>
        <v>#VALUE!</v>
      </c>
      <c r="BC245" s="134" t="e">
        <f t="shared" si="152"/>
        <v>#VALUE!</v>
      </c>
      <c r="BD245" s="133" t="e">
        <f>COUNTIFS(A1_Individu_Data_Keadaan_SDMK!A$4:A$149931,M245,A1_Individu_Data_Keadaan_SDMK!R$4:R$149285,"03. Ahli Teknologi Laboratorium Medik")</f>
        <v>#VALUE!</v>
      </c>
      <c r="BE245" s="135">
        <f t="shared" si="153"/>
        <v>1</v>
      </c>
      <c r="BF245" s="134" t="e">
        <f t="shared" si="154"/>
        <v>#VALUE!</v>
      </c>
      <c r="BG245" s="134" t="e">
        <f t="shared" si="155"/>
        <v>#VALUE!</v>
      </c>
      <c r="BH245" s="139" t="e">
        <f t="shared" si="156"/>
        <v>#VALUE!</v>
      </c>
      <c r="BI245" s="139" t="e">
        <f t="shared" si="157"/>
        <v>#VALUE!</v>
      </c>
    </row>
    <row r="246" spans="13:61" ht="15">
      <c r="M246" s="130" t="s">
        <v>12894</v>
      </c>
      <c r="N246" s="131" t="s">
        <v>12895</v>
      </c>
      <c r="O246" s="128" t="s">
        <v>267</v>
      </c>
      <c r="P246" s="132" t="s">
        <v>9301</v>
      </c>
      <c r="Q246" s="347" t="s">
        <v>12201</v>
      </c>
      <c r="R246" s="128">
        <v>33</v>
      </c>
      <c r="S246" s="129">
        <v>3308</v>
      </c>
      <c r="T246" s="348" t="str">
        <f>IF(R246&lt;&gt;"",VLOOKUP(R246,'01_MASTER_KODE_WILAYAH'!H$1437:I$1470,2,FALSE),"")</f>
        <v>JAWA TENGAH</v>
      </c>
      <c r="U246" s="348" t="str">
        <f>IF(S246&lt;&gt;"",VLOOKUP(S246,'01_MASTER_KODE_WILAYAH'!D$5:F$1353,3,FALSE),"")</f>
        <v>MAGELANG</v>
      </c>
      <c r="V246" s="349" t="str">
        <f t="shared" si="127"/>
        <v>2</v>
      </c>
      <c r="W246" s="145" t="e">
        <f t="shared" si="128"/>
        <v>#VALUE!</v>
      </c>
      <c r="X246" s="133" t="e">
        <f>COUNTIFS(A1_Individu_Data_Keadaan_SDMK!A$4:A$149931,M246,A1_Individu_Data_Keadaan_SDMK!R$4:R$149285,"01. Dokter")</f>
        <v>#VALUE!</v>
      </c>
      <c r="Y246" s="122">
        <f t="shared" si="129"/>
        <v>1</v>
      </c>
      <c r="Z246" s="134" t="e">
        <f t="shared" si="130"/>
        <v>#VALUE!</v>
      </c>
      <c r="AA246" s="134" t="e">
        <f t="shared" si="131"/>
        <v>#VALUE!</v>
      </c>
      <c r="AB246" s="133" t="e">
        <f>COUNTIFS(A1_Individu_Data_Keadaan_SDMK!A$4:A$149931,M246,A1_Individu_Data_Keadaan_SDMK!R$4:R$149285,"02. Dokter Gigi")</f>
        <v>#VALUE!</v>
      </c>
      <c r="AC246" s="122">
        <f t="shared" si="132"/>
        <v>1</v>
      </c>
      <c r="AD246" s="134" t="e">
        <f t="shared" si="133"/>
        <v>#VALUE!</v>
      </c>
      <c r="AE246" s="134" t="e">
        <f t="shared" si="134"/>
        <v>#VALUE!</v>
      </c>
      <c r="AF246" s="133" t="e">
        <f>COUNTIFS(A1_Individu_Data_Keadaan_SDMK!A$4:A$149931,M246,A1_Individu_Data_Keadaan_SDMK!Q$4:Q$149285,"03. KEPERAWATAN")</f>
        <v>#VALUE!</v>
      </c>
      <c r="AG246" s="135">
        <f t="shared" si="135"/>
        <v>5</v>
      </c>
      <c r="AH246" s="134" t="e">
        <f t="shared" si="136"/>
        <v>#VALUE!</v>
      </c>
      <c r="AI246" s="134" t="e">
        <f t="shared" si="137"/>
        <v>#VALUE!</v>
      </c>
      <c r="AJ246" s="133" t="e">
        <f>COUNTIFS(A1_Individu_Data_Keadaan_SDMK!A$4:A$149931,M246,A1_Individu_Data_Keadaan_SDMK!Q$4:Q$149285,"04. KEBIDANAN")</f>
        <v>#VALUE!</v>
      </c>
      <c r="AK246" s="135">
        <f t="shared" si="138"/>
        <v>4</v>
      </c>
      <c r="AL246" s="134" t="e">
        <f t="shared" si="139"/>
        <v>#VALUE!</v>
      </c>
      <c r="AM246" s="134" t="e">
        <f t="shared" si="140"/>
        <v>#VALUE!</v>
      </c>
      <c r="AN246" s="133" t="e">
        <f>COUNTIFS(A1_Individu_Data_Keadaan_SDMK!A$4:A$149931,M246,A1_Individu_Data_Keadaan_SDMK!Q$4:Q$149285,"05. KEFARMASIAN")</f>
        <v>#VALUE!</v>
      </c>
      <c r="AO246" s="135">
        <f t="shared" si="141"/>
        <v>1</v>
      </c>
      <c r="AP246" s="134" t="e">
        <f t="shared" si="142"/>
        <v>#VALUE!</v>
      </c>
      <c r="AQ246" s="134" t="e">
        <f t="shared" si="143"/>
        <v>#VALUE!</v>
      </c>
      <c r="AR246" s="133" t="e">
        <f>COUNTIFS(A1_Individu_Data_Keadaan_SDMK!A$4:A$149931,M246,A1_Individu_Data_Keadaan_SDMK!Q$4:Q$149285,"06. KESEHATAN MASYARAKAT")</f>
        <v>#VALUE!</v>
      </c>
      <c r="AS246" s="135">
        <f t="shared" si="144"/>
        <v>1</v>
      </c>
      <c r="AT246" s="134" t="e">
        <f t="shared" si="145"/>
        <v>#VALUE!</v>
      </c>
      <c r="AU246" s="134" t="e">
        <f t="shared" si="146"/>
        <v>#VALUE!</v>
      </c>
      <c r="AV246" s="133" t="e">
        <f>COUNTIFS(A1_Individu_Data_Keadaan_SDMK!A$4:A$149931,M246,A1_Individu_Data_Keadaan_SDMK!Q$4:Q$149285,"07. KESEHATAN LINGKUNGAN")</f>
        <v>#VALUE!</v>
      </c>
      <c r="AW246" s="135">
        <f t="shared" si="147"/>
        <v>1</v>
      </c>
      <c r="AX246" s="134" t="e">
        <f t="shared" si="148"/>
        <v>#VALUE!</v>
      </c>
      <c r="AY246" s="134" t="e">
        <f t="shared" si="149"/>
        <v>#VALUE!</v>
      </c>
      <c r="AZ246" s="133" t="e">
        <f>COUNTIFS(A1_Individu_Data_Keadaan_SDMK!A$4:A$149931,M246,A1_Individu_Data_Keadaan_SDMK!Q$4:Q$149285,"08. GIZI")</f>
        <v>#VALUE!</v>
      </c>
      <c r="BA246" s="135">
        <f t="shared" si="150"/>
        <v>1</v>
      </c>
      <c r="BB246" s="134" t="e">
        <f t="shared" si="151"/>
        <v>#VALUE!</v>
      </c>
      <c r="BC246" s="134" t="e">
        <f t="shared" si="152"/>
        <v>#VALUE!</v>
      </c>
      <c r="BD246" s="133" t="e">
        <f>COUNTIFS(A1_Individu_Data_Keadaan_SDMK!A$4:A$149931,M246,A1_Individu_Data_Keadaan_SDMK!R$4:R$149285,"03. Ahli Teknologi Laboratorium Medik")</f>
        <v>#VALUE!</v>
      </c>
      <c r="BE246" s="135">
        <f t="shared" si="153"/>
        <v>1</v>
      </c>
      <c r="BF246" s="134" t="e">
        <f t="shared" si="154"/>
        <v>#VALUE!</v>
      </c>
      <c r="BG246" s="134" t="e">
        <f t="shared" si="155"/>
        <v>#VALUE!</v>
      </c>
      <c r="BH246" s="139" t="e">
        <f t="shared" si="156"/>
        <v>#VALUE!</v>
      </c>
      <c r="BI246" s="139" t="e">
        <f t="shared" si="157"/>
        <v>#VALUE!</v>
      </c>
    </row>
    <row r="247" spans="13:61" ht="15">
      <c r="M247" s="130" t="s">
        <v>12896</v>
      </c>
      <c r="N247" s="131" t="s">
        <v>12897</v>
      </c>
      <c r="O247" s="128" t="s">
        <v>267</v>
      </c>
      <c r="P247" s="132" t="s">
        <v>9301</v>
      </c>
      <c r="Q247" s="347" t="s">
        <v>12201</v>
      </c>
      <c r="R247" s="128">
        <v>33</v>
      </c>
      <c r="S247" s="129">
        <v>3308</v>
      </c>
      <c r="T247" s="348" t="str">
        <f>IF(R247&lt;&gt;"",VLOOKUP(R247,'01_MASTER_KODE_WILAYAH'!H$1437:I$1470,2,FALSE),"")</f>
        <v>JAWA TENGAH</v>
      </c>
      <c r="U247" s="348" t="str">
        <f>IF(S247&lt;&gt;"",VLOOKUP(S247,'01_MASTER_KODE_WILAYAH'!D$5:F$1353,3,FALSE),"")</f>
        <v>MAGELANG</v>
      </c>
      <c r="V247" s="349" t="str">
        <f t="shared" si="127"/>
        <v>2</v>
      </c>
      <c r="W247" s="145" t="e">
        <f t="shared" si="128"/>
        <v>#VALUE!</v>
      </c>
      <c r="X247" s="133" t="e">
        <f>COUNTIFS(A1_Individu_Data_Keadaan_SDMK!A$4:A$149931,M247,A1_Individu_Data_Keadaan_SDMK!R$4:R$149285,"01. Dokter")</f>
        <v>#VALUE!</v>
      </c>
      <c r="Y247" s="122">
        <f t="shared" si="129"/>
        <v>1</v>
      </c>
      <c r="Z247" s="134" t="e">
        <f t="shared" si="130"/>
        <v>#VALUE!</v>
      </c>
      <c r="AA247" s="134" t="e">
        <f t="shared" si="131"/>
        <v>#VALUE!</v>
      </c>
      <c r="AB247" s="133" t="e">
        <f>COUNTIFS(A1_Individu_Data_Keadaan_SDMK!A$4:A$149931,M247,A1_Individu_Data_Keadaan_SDMK!R$4:R$149285,"02. Dokter Gigi")</f>
        <v>#VALUE!</v>
      </c>
      <c r="AC247" s="122">
        <f t="shared" si="132"/>
        <v>1</v>
      </c>
      <c r="AD247" s="134" t="e">
        <f t="shared" si="133"/>
        <v>#VALUE!</v>
      </c>
      <c r="AE247" s="134" t="e">
        <f t="shared" si="134"/>
        <v>#VALUE!</v>
      </c>
      <c r="AF247" s="133" t="e">
        <f>COUNTIFS(A1_Individu_Data_Keadaan_SDMK!A$4:A$149931,M247,A1_Individu_Data_Keadaan_SDMK!Q$4:Q$149285,"03. KEPERAWATAN")</f>
        <v>#VALUE!</v>
      </c>
      <c r="AG247" s="135">
        <f t="shared" si="135"/>
        <v>5</v>
      </c>
      <c r="AH247" s="134" t="e">
        <f t="shared" si="136"/>
        <v>#VALUE!</v>
      </c>
      <c r="AI247" s="134" t="e">
        <f t="shared" si="137"/>
        <v>#VALUE!</v>
      </c>
      <c r="AJ247" s="133" t="e">
        <f>COUNTIFS(A1_Individu_Data_Keadaan_SDMK!A$4:A$149931,M247,A1_Individu_Data_Keadaan_SDMK!Q$4:Q$149285,"04. KEBIDANAN")</f>
        <v>#VALUE!</v>
      </c>
      <c r="AK247" s="135">
        <f t="shared" si="138"/>
        <v>4</v>
      </c>
      <c r="AL247" s="134" t="e">
        <f t="shared" si="139"/>
        <v>#VALUE!</v>
      </c>
      <c r="AM247" s="134" t="e">
        <f t="shared" si="140"/>
        <v>#VALUE!</v>
      </c>
      <c r="AN247" s="133" t="e">
        <f>COUNTIFS(A1_Individu_Data_Keadaan_SDMK!A$4:A$149931,M247,A1_Individu_Data_Keadaan_SDMK!Q$4:Q$149285,"05. KEFARMASIAN")</f>
        <v>#VALUE!</v>
      </c>
      <c r="AO247" s="135">
        <f t="shared" si="141"/>
        <v>1</v>
      </c>
      <c r="AP247" s="134" t="e">
        <f t="shared" si="142"/>
        <v>#VALUE!</v>
      </c>
      <c r="AQ247" s="134" t="e">
        <f t="shared" si="143"/>
        <v>#VALUE!</v>
      </c>
      <c r="AR247" s="133" t="e">
        <f>COUNTIFS(A1_Individu_Data_Keadaan_SDMK!A$4:A$149931,M247,A1_Individu_Data_Keadaan_SDMK!Q$4:Q$149285,"06. KESEHATAN MASYARAKAT")</f>
        <v>#VALUE!</v>
      </c>
      <c r="AS247" s="135">
        <f t="shared" si="144"/>
        <v>1</v>
      </c>
      <c r="AT247" s="134" t="e">
        <f t="shared" si="145"/>
        <v>#VALUE!</v>
      </c>
      <c r="AU247" s="134" t="e">
        <f t="shared" si="146"/>
        <v>#VALUE!</v>
      </c>
      <c r="AV247" s="133" t="e">
        <f>COUNTIFS(A1_Individu_Data_Keadaan_SDMK!A$4:A$149931,M247,A1_Individu_Data_Keadaan_SDMK!Q$4:Q$149285,"07. KESEHATAN LINGKUNGAN")</f>
        <v>#VALUE!</v>
      </c>
      <c r="AW247" s="135">
        <f t="shared" si="147"/>
        <v>1</v>
      </c>
      <c r="AX247" s="134" t="e">
        <f t="shared" si="148"/>
        <v>#VALUE!</v>
      </c>
      <c r="AY247" s="134" t="e">
        <f t="shared" si="149"/>
        <v>#VALUE!</v>
      </c>
      <c r="AZ247" s="133" t="e">
        <f>COUNTIFS(A1_Individu_Data_Keadaan_SDMK!A$4:A$149931,M247,A1_Individu_Data_Keadaan_SDMK!Q$4:Q$149285,"08. GIZI")</f>
        <v>#VALUE!</v>
      </c>
      <c r="BA247" s="135">
        <f t="shared" si="150"/>
        <v>1</v>
      </c>
      <c r="BB247" s="134" t="e">
        <f t="shared" si="151"/>
        <v>#VALUE!</v>
      </c>
      <c r="BC247" s="134" t="e">
        <f t="shared" si="152"/>
        <v>#VALUE!</v>
      </c>
      <c r="BD247" s="133" t="e">
        <f>COUNTIFS(A1_Individu_Data_Keadaan_SDMK!A$4:A$149931,M247,A1_Individu_Data_Keadaan_SDMK!R$4:R$149285,"03. Ahli Teknologi Laboratorium Medik")</f>
        <v>#VALUE!</v>
      </c>
      <c r="BE247" s="135">
        <f t="shared" si="153"/>
        <v>1</v>
      </c>
      <c r="BF247" s="134" t="e">
        <f t="shared" si="154"/>
        <v>#VALUE!</v>
      </c>
      <c r="BG247" s="134" t="e">
        <f t="shared" si="155"/>
        <v>#VALUE!</v>
      </c>
      <c r="BH247" s="139" t="e">
        <f t="shared" si="156"/>
        <v>#VALUE!</v>
      </c>
      <c r="BI247" s="139" t="e">
        <f t="shared" si="157"/>
        <v>#VALUE!</v>
      </c>
    </row>
    <row r="248" spans="13:61" ht="15">
      <c r="M248" s="130" t="s">
        <v>12898</v>
      </c>
      <c r="N248" s="131" t="s">
        <v>12899</v>
      </c>
      <c r="O248" s="128" t="s">
        <v>267</v>
      </c>
      <c r="P248" s="132" t="s">
        <v>9301</v>
      </c>
      <c r="Q248" s="347" t="s">
        <v>12201</v>
      </c>
      <c r="R248" s="128">
        <v>33</v>
      </c>
      <c r="S248" s="129">
        <v>3308</v>
      </c>
      <c r="T248" s="348" t="str">
        <f>IF(R248&lt;&gt;"",VLOOKUP(R248,'01_MASTER_KODE_WILAYAH'!H$1437:I$1470,2,FALSE),"")</f>
        <v>JAWA TENGAH</v>
      </c>
      <c r="U248" s="348" t="str">
        <f>IF(S248&lt;&gt;"",VLOOKUP(S248,'01_MASTER_KODE_WILAYAH'!D$5:F$1353,3,FALSE),"")</f>
        <v>MAGELANG</v>
      </c>
      <c r="V248" s="349" t="str">
        <f t="shared" si="127"/>
        <v>2</v>
      </c>
      <c r="W248" s="145" t="e">
        <f t="shared" si="128"/>
        <v>#VALUE!</v>
      </c>
      <c r="X248" s="133" t="e">
        <f>COUNTIFS(A1_Individu_Data_Keadaan_SDMK!A$4:A$149931,M248,A1_Individu_Data_Keadaan_SDMK!R$4:R$149285,"01. Dokter")</f>
        <v>#VALUE!</v>
      </c>
      <c r="Y248" s="122">
        <f t="shared" si="129"/>
        <v>1</v>
      </c>
      <c r="Z248" s="134" t="e">
        <f t="shared" si="130"/>
        <v>#VALUE!</v>
      </c>
      <c r="AA248" s="134" t="e">
        <f t="shared" si="131"/>
        <v>#VALUE!</v>
      </c>
      <c r="AB248" s="133" t="e">
        <f>COUNTIFS(A1_Individu_Data_Keadaan_SDMK!A$4:A$149931,M248,A1_Individu_Data_Keadaan_SDMK!R$4:R$149285,"02. Dokter Gigi")</f>
        <v>#VALUE!</v>
      </c>
      <c r="AC248" s="122">
        <f t="shared" si="132"/>
        <v>1</v>
      </c>
      <c r="AD248" s="134" t="e">
        <f t="shared" si="133"/>
        <v>#VALUE!</v>
      </c>
      <c r="AE248" s="134" t="e">
        <f t="shared" si="134"/>
        <v>#VALUE!</v>
      </c>
      <c r="AF248" s="133" t="e">
        <f>COUNTIFS(A1_Individu_Data_Keadaan_SDMK!A$4:A$149931,M248,A1_Individu_Data_Keadaan_SDMK!Q$4:Q$149285,"03. KEPERAWATAN")</f>
        <v>#VALUE!</v>
      </c>
      <c r="AG248" s="135">
        <f t="shared" si="135"/>
        <v>5</v>
      </c>
      <c r="AH248" s="134" t="e">
        <f t="shared" si="136"/>
        <v>#VALUE!</v>
      </c>
      <c r="AI248" s="134" t="e">
        <f t="shared" si="137"/>
        <v>#VALUE!</v>
      </c>
      <c r="AJ248" s="133" t="e">
        <f>COUNTIFS(A1_Individu_Data_Keadaan_SDMK!A$4:A$149931,M248,A1_Individu_Data_Keadaan_SDMK!Q$4:Q$149285,"04. KEBIDANAN")</f>
        <v>#VALUE!</v>
      </c>
      <c r="AK248" s="135">
        <f t="shared" si="138"/>
        <v>4</v>
      </c>
      <c r="AL248" s="134" t="e">
        <f t="shared" si="139"/>
        <v>#VALUE!</v>
      </c>
      <c r="AM248" s="134" t="e">
        <f t="shared" si="140"/>
        <v>#VALUE!</v>
      </c>
      <c r="AN248" s="133" t="e">
        <f>COUNTIFS(A1_Individu_Data_Keadaan_SDMK!A$4:A$149931,M248,A1_Individu_Data_Keadaan_SDMK!Q$4:Q$149285,"05. KEFARMASIAN")</f>
        <v>#VALUE!</v>
      </c>
      <c r="AO248" s="135">
        <f t="shared" si="141"/>
        <v>1</v>
      </c>
      <c r="AP248" s="134" t="e">
        <f t="shared" si="142"/>
        <v>#VALUE!</v>
      </c>
      <c r="AQ248" s="134" t="e">
        <f t="shared" si="143"/>
        <v>#VALUE!</v>
      </c>
      <c r="AR248" s="133" t="e">
        <f>COUNTIFS(A1_Individu_Data_Keadaan_SDMK!A$4:A$149931,M248,A1_Individu_Data_Keadaan_SDMK!Q$4:Q$149285,"06. KESEHATAN MASYARAKAT")</f>
        <v>#VALUE!</v>
      </c>
      <c r="AS248" s="135">
        <f t="shared" si="144"/>
        <v>1</v>
      </c>
      <c r="AT248" s="134" t="e">
        <f t="shared" si="145"/>
        <v>#VALUE!</v>
      </c>
      <c r="AU248" s="134" t="e">
        <f t="shared" si="146"/>
        <v>#VALUE!</v>
      </c>
      <c r="AV248" s="133" t="e">
        <f>COUNTIFS(A1_Individu_Data_Keadaan_SDMK!A$4:A$149931,M248,A1_Individu_Data_Keadaan_SDMK!Q$4:Q$149285,"07. KESEHATAN LINGKUNGAN")</f>
        <v>#VALUE!</v>
      </c>
      <c r="AW248" s="135">
        <f t="shared" si="147"/>
        <v>1</v>
      </c>
      <c r="AX248" s="134" t="e">
        <f t="shared" si="148"/>
        <v>#VALUE!</v>
      </c>
      <c r="AY248" s="134" t="e">
        <f t="shared" si="149"/>
        <v>#VALUE!</v>
      </c>
      <c r="AZ248" s="133" t="e">
        <f>COUNTIFS(A1_Individu_Data_Keadaan_SDMK!A$4:A$149931,M248,A1_Individu_Data_Keadaan_SDMK!Q$4:Q$149285,"08. GIZI")</f>
        <v>#VALUE!</v>
      </c>
      <c r="BA248" s="135">
        <f t="shared" si="150"/>
        <v>1</v>
      </c>
      <c r="BB248" s="134" t="e">
        <f t="shared" si="151"/>
        <v>#VALUE!</v>
      </c>
      <c r="BC248" s="134" t="e">
        <f t="shared" si="152"/>
        <v>#VALUE!</v>
      </c>
      <c r="BD248" s="133" t="e">
        <f>COUNTIFS(A1_Individu_Data_Keadaan_SDMK!A$4:A$149931,M248,A1_Individu_Data_Keadaan_SDMK!R$4:R$149285,"03. Ahli Teknologi Laboratorium Medik")</f>
        <v>#VALUE!</v>
      </c>
      <c r="BE248" s="135">
        <f t="shared" si="153"/>
        <v>1</v>
      </c>
      <c r="BF248" s="134" t="e">
        <f t="shared" si="154"/>
        <v>#VALUE!</v>
      </c>
      <c r="BG248" s="134" t="e">
        <f t="shared" si="155"/>
        <v>#VALUE!</v>
      </c>
      <c r="BH248" s="139" t="e">
        <f t="shared" si="156"/>
        <v>#VALUE!</v>
      </c>
      <c r="BI248" s="139" t="e">
        <f t="shared" si="157"/>
        <v>#VALUE!</v>
      </c>
    </row>
    <row r="249" spans="13:61" ht="15">
      <c r="M249" s="130" t="s">
        <v>12900</v>
      </c>
      <c r="N249" s="131" t="s">
        <v>12901</v>
      </c>
      <c r="O249" s="128" t="s">
        <v>267</v>
      </c>
      <c r="P249" s="132" t="s">
        <v>9301</v>
      </c>
      <c r="Q249" s="347" t="s">
        <v>12201</v>
      </c>
      <c r="R249" s="128">
        <v>33</v>
      </c>
      <c r="S249" s="129">
        <v>3308</v>
      </c>
      <c r="T249" s="348" t="str">
        <f>IF(R249&lt;&gt;"",VLOOKUP(R249,'01_MASTER_KODE_WILAYAH'!H$1437:I$1470,2,FALSE),"")</f>
        <v>JAWA TENGAH</v>
      </c>
      <c r="U249" s="348" t="str">
        <f>IF(S249&lt;&gt;"",VLOOKUP(S249,'01_MASTER_KODE_WILAYAH'!D$5:F$1353,3,FALSE),"")</f>
        <v>MAGELANG</v>
      </c>
      <c r="V249" s="349" t="str">
        <f t="shared" si="127"/>
        <v>2</v>
      </c>
      <c r="W249" s="145" t="e">
        <f t="shared" si="128"/>
        <v>#VALUE!</v>
      </c>
      <c r="X249" s="133" t="e">
        <f>COUNTIFS(A1_Individu_Data_Keadaan_SDMK!A$4:A$149931,M249,A1_Individu_Data_Keadaan_SDMK!R$4:R$149285,"01. Dokter")</f>
        <v>#VALUE!</v>
      </c>
      <c r="Y249" s="122">
        <f t="shared" si="129"/>
        <v>1</v>
      </c>
      <c r="Z249" s="134" t="e">
        <f t="shared" si="130"/>
        <v>#VALUE!</v>
      </c>
      <c r="AA249" s="134" t="e">
        <f t="shared" si="131"/>
        <v>#VALUE!</v>
      </c>
      <c r="AB249" s="133" t="e">
        <f>COUNTIFS(A1_Individu_Data_Keadaan_SDMK!A$4:A$149931,M249,A1_Individu_Data_Keadaan_SDMK!R$4:R$149285,"02. Dokter Gigi")</f>
        <v>#VALUE!</v>
      </c>
      <c r="AC249" s="122">
        <f t="shared" si="132"/>
        <v>1</v>
      </c>
      <c r="AD249" s="134" t="e">
        <f t="shared" si="133"/>
        <v>#VALUE!</v>
      </c>
      <c r="AE249" s="134" t="e">
        <f t="shared" si="134"/>
        <v>#VALUE!</v>
      </c>
      <c r="AF249" s="133" t="e">
        <f>COUNTIFS(A1_Individu_Data_Keadaan_SDMK!A$4:A$149931,M249,A1_Individu_Data_Keadaan_SDMK!Q$4:Q$149285,"03. KEPERAWATAN")</f>
        <v>#VALUE!</v>
      </c>
      <c r="AG249" s="135">
        <f t="shared" si="135"/>
        <v>5</v>
      </c>
      <c r="AH249" s="134" t="e">
        <f t="shared" si="136"/>
        <v>#VALUE!</v>
      </c>
      <c r="AI249" s="134" t="e">
        <f t="shared" si="137"/>
        <v>#VALUE!</v>
      </c>
      <c r="AJ249" s="133" t="e">
        <f>COUNTIFS(A1_Individu_Data_Keadaan_SDMK!A$4:A$149931,M249,A1_Individu_Data_Keadaan_SDMK!Q$4:Q$149285,"04. KEBIDANAN")</f>
        <v>#VALUE!</v>
      </c>
      <c r="AK249" s="135">
        <f t="shared" si="138"/>
        <v>4</v>
      </c>
      <c r="AL249" s="134" t="e">
        <f t="shared" si="139"/>
        <v>#VALUE!</v>
      </c>
      <c r="AM249" s="134" t="e">
        <f t="shared" si="140"/>
        <v>#VALUE!</v>
      </c>
      <c r="AN249" s="133" t="e">
        <f>COUNTIFS(A1_Individu_Data_Keadaan_SDMK!A$4:A$149931,M249,A1_Individu_Data_Keadaan_SDMK!Q$4:Q$149285,"05. KEFARMASIAN")</f>
        <v>#VALUE!</v>
      </c>
      <c r="AO249" s="135">
        <f t="shared" si="141"/>
        <v>1</v>
      </c>
      <c r="AP249" s="134" t="e">
        <f t="shared" si="142"/>
        <v>#VALUE!</v>
      </c>
      <c r="AQ249" s="134" t="e">
        <f t="shared" si="143"/>
        <v>#VALUE!</v>
      </c>
      <c r="AR249" s="133" t="e">
        <f>COUNTIFS(A1_Individu_Data_Keadaan_SDMK!A$4:A$149931,M249,A1_Individu_Data_Keadaan_SDMK!Q$4:Q$149285,"06. KESEHATAN MASYARAKAT")</f>
        <v>#VALUE!</v>
      </c>
      <c r="AS249" s="135">
        <f t="shared" si="144"/>
        <v>1</v>
      </c>
      <c r="AT249" s="134" t="e">
        <f t="shared" si="145"/>
        <v>#VALUE!</v>
      </c>
      <c r="AU249" s="134" t="e">
        <f t="shared" si="146"/>
        <v>#VALUE!</v>
      </c>
      <c r="AV249" s="133" t="e">
        <f>COUNTIFS(A1_Individu_Data_Keadaan_SDMK!A$4:A$149931,M249,A1_Individu_Data_Keadaan_SDMK!Q$4:Q$149285,"07. KESEHATAN LINGKUNGAN")</f>
        <v>#VALUE!</v>
      </c>
      <c r="AW249" s="135">
        <f t="shared" si="147"/>
        <v>1</v>
      </c>
      <c r="AX249" s="134" t="e">
        <f t="shared" si="148"/>
        <v>#VALUE!</v>
      </c>
      <c r="AY249" s="134" t="e">
        <f t="shared" si="149"/>
        <v>#VALUE!</v>
      </c>
      <c r="AZ249" s="133" t="e">
        <f>COUNTIFS(A1_Individu_Data_Keadaan_SDMK!A$4:A$149931,M249,A1_Individu_Data_Keadaan_SDMK!Q$4:Q$149285,"08. GIZI")</f>
        <v>#VALUE!</v>
      </c>
      <c r="BA249" s="135">
        <f t="shared" si="150"/>
        <v>1</v>
      </c>
      <c r="BB249" s="134" t="e">
        <f t="shared" si="151"/>
        <v>#VALUE!</v>
      </c>
      <c r="BC249" s="134" t="e">
        <f t="shared" si="152"/>
        <v>#VALUE!</v>
      </c>
      <c r="BD249" s="133" t="e">
        <f>COUNTIFS(A1_Individu_Data_Keadaan_SDMK!A$4:A$149931,M249,A1_Individu_Data_Keadaan_SDMK!R$4:R$149285,"03. Ahli Teknologi Laboratorium Medik")</f>
        <v>#VALUE!</v>
      </c>
      <c r="BE249" s="135">
        <f t="shared" si="153"/>
        <v>1</v>
      </c>
      <c r="BF249" s="134" t="e">
        <f t="shared" si="154"/>
        <v>#VALUE!</v>
      </c>
      <c r="BG249" s="134" t="e">
        <f t="shared" si="155"/>
        <v>#VALUE!</v>
      </c>
      <c r="BH249" s="139" t="e">
        <f t="shared" si="156"/>
        <v>#VALUE!</v>
      </c>
      <c r="BI249" s="139" t="e">
        <f t="shared" si="157"/>
        <v>#VALUE!</v>
      </c>
    </row>
    <row r="250" spans="13:61" ht="15">
      <c r="M250" s="130" t="s">
        <v>12902</v>
      </c>
      <c r="N250" s="131" t="s">
        <v>12903</v>
      </c>
      <c r="O250" s="128" t="s">
        <v>267</v>
      </c>
      <c r="P250" s="132" t="s">
        <v>9301</v>
      </c>
      <c r="Q250" s="347" t="s">
        <v>12201</v>
      </c>
      <c r="R250" s="128">
        <v>33</v>
      </c>
      <c r="S250" s="129">
        <v>3308</v>
      </c>
      <c r="T250" s="348" t="str">
        <f>IF(R250&lt;&gt;"",VLOOKUP(R250,'01_MASTER_KODE_WILAYAH'!H$1437:I$1470,2,FALSE),"")</f>
        <v>JAWA TENGAH</v>
      </c>
      <c r="U250" s="348" t="str">
        <f>IF(S250&lt;&gt;"",VLOOKUP(S250,'01_MASTER_KODE_WILAYAH'!D$5:F$1353,3,FALSE),"")</f>
        <v>MAGELANG</v>
      </c>
      <c r="V250" s="349" t="str">
        <f t="shared" si="127"/>
        <v>2</v>
      </c>
      <c r="W250" s="145" t="e">
        <f t="shared" si="128"/>
        <v>#VALUE!</v>
      </c>
      <c r="X250" s="133" t="e">
        <f>COUNTIFS(A1_Individu_Data_Keadaan_SDMK!A$4:A$149931,M250,A1_Individu_Data_Keadaan_SDMK!R$4:R$149285,"01. Dokter")</f>
        <v>#VALUE!</v>
      </c>
      <c r="Y250" s="122">
        <f t="shared" si="129"/>
        <v>1</v>
      </c>
      <c r="Z250" s="134" t="e">
        <f t="shared" si="130"/>
        <v>#VALUE!</v>
      </c>
      <c r="AA250" s="134" t="e">
        <f t="shared" si="131"/>
        <v>#VALUE!</v>
      </c>
      <c r="AB250" s="133" t="e">
        <f>COUNTIFS(A1_Individu_Data_Keadaan_SDMK!A$4:A$149931,M250,A1_Individu_Data_Keadaan_SDMK!R$4:R$149285,"02. Dokter Gigi")</f>
        <v>#VALUE!</v>
      </c>
      <c r="AC250" s="122">
        <f t="shared" si="132"/>
        <v>1</v>
      </c>
      <c r="AD250" s="134" t="e">
        <f t="shared" si="133"/>
        <v>#VALUE!</v>
      </c>
      <c r="AE250" s="134" t="e">
        <f t="shared" si="134"/>
        <v>#VALUE!</v>
      </c>
      <c r="AF250" s="133" t="e">
        <f>COUNTIFS(A1_Individu_Data_Keadaan_SDMK!A$4:A$149931,M250,A1_Individu_Data_Keadaan_SDMK!Q$4:Q$149285,"03. KEPERAWATAN")</f>
        <v>#VALUE!</v>
      </c>
      <c r="AG250" s="135">
        <f t="shared" si="135"/>
        <v>5</v>
      </c>
      <c r="AH250" s="134" t="e">
        <f t="shared" si="136"/>
        <v>#VALUE!</v>
      </c>
      <c r="AI250" s="134" t="e">
        <f t="shared" si="137"/>
        <v>#VALUE!</v>
      </c>
      <c r="AJ250" s="133" t="e">
        <f>COUNTIFS(A1_Individu_Data_Keadaan_SDMK!A$4:A$149931,M250,A1_Individu_Data_Keadaan_SDMK!Q$4:Q$149285,"04. KEBIDANAN")</f>
        <v>#VALUE!</v>
      </c>
      <c r="AK250" s="135">
        <f t="shared" si="138"/>
        <v>4</v>
      </c>
      <c r="AL250" s="134" t="e">
        <f t="shared" si="139"/>
        <v>#VALUE!</v>
      </c>
      <c r="AM250" s="134" t="e">
        <f t="shared" si="140"/>
        <v>#VALUE!</v>
      </c>
      <c r="AN250" s="133" t="e">
        <f>COUNTIFS(A1_Individu_Data_Keadaan_SDMK!A$4:A$149931,M250,A1_Individu_Data_Keadaan_SDMK!Q$4:Q$149285,"05. KEFARMASIAN")</f>
        <v>#VALUE!</v>
      </c>
      <c r="AO250" s="135">
        <f t="shared" si="141"/>
        <v>1</v>
      </c>
      <c r="AP250" s="134" t="e">
        <f t="shared" si="142"/>
        <v>#VALUE!</v>
      </c>
      <c r="AQ250" s="134" t="e">
        <f t="shared" si="143"/>
        <v>#VALUE!</v>
      </c>
      <c r="AR250" s="133" t="e">
        <f>COUNTIFS(A1_Individu_Data_Keadaan_SDMK!A$4:A$149931,M250,A1_Individu_Data_Keadaan_SDMK!Q$4:Q$149285,"06. KESEHATAN MASYARAKAT")</f>
        <v>#VALUE!</v>
      </c>
      <c r="AS250" s="135">
        <f t="shared" si="144"/>
        <v>1</v>
      </c>
      <c r="AT250" s="134" t="e">
        <f t="shared" si="145"/>
        <v>#VALUE!</v>
      </c>
      <c r="AU250" s="134" t="e">
        <f t="shared" si="146"/>
        <v>#VALUE!</v>
      </c>
      <c r="AV250" s="133" t="e">
        <f>COUNTIFS(A1_Individu_Data_Keadaan_SDMK!A$4:A$149931,M250,A1_Individu_Data_Keadaan_SDMK!Q$4:Q$149285,"07. KESEHATAN LINGKUNGAN")</f>
        <v>#VALUE!</v>
      </c>
      <c r="AW250" s="135">
        <f t="shared" si="147"/>
        <v>1</v>
      </c>
      <c r="AX250" s="134" t="e">
        <f t="shared" si="148"/>
        <v>#VALUE!</v>
      </c>
      <c r="AY250" s="134" t="e">
        <f t="shared" si="149"/>
        <v>#VALUE!</v>
      </c>
      <c r="AZ250" s="133" t="e">
        <f>COUNTIFS(A1_Individu_Data_Keadaan_SDMK!A$4:A$149931,M250,A1_Individu_Data_Keadaan_SDMK!Q$4:Q$149285,"08. GIZI")</f>
        <v>#VALUE!</v>
      </c>
      <c r="BA250" s="135">
        <f t="shared" si="150"/>
        <v>1</v>
      </c>
      <c r="BB250" s="134" t="e">
        <f t="shared" si="151"/>
        <v>#VALUE!</v>
      </c>
      <c r="BC250" s="134" t="e">
        <f t="shared" si="152"/>
        <v>#VALUE!</v>
      </c>
      <c r="BD250" s="133" t="e">
        <f>COUNTIFS(A1_Individu_Data_Keadaan_SDMK!A$4:A$149931,M250,A1_Individu_Data_Keadaan_SDMK!R$4:R$149285,"03. Ahli Teknologi Laboratorium Medik")</f>
        <v>#VALUE!</v>
      </c>
      <c r="BE250" s="135">
        <f t="shared" si="153"/>
        <v>1</v>
      </c>
      <c r="BF250" s="134" t="e">
        <f t="shared" si="154"/>
        <v>#VALUE!</v>
      </c>
      <c r="BG250" s="134" t="e">
        <f t="shared" si="155"/>
        <v>#VALUE!</v>
      </c>
      <c r="BH250" s="139" t="e">
        <f t="shared" si="156"/>
        <v>#VALUE!</v>
      </c>
      <c r="BI250" s="139" t="e">
        <f t="shared" si="157"/>
        <v>#VALUE!</v>
      </c>
    </row>
    <row r="251" spans="13:61" ht="15">
      <c r="M251" s="130" t="s">
        <v>12904</v>
      </c>
      <c r="N251" s="131" t="s">
        <v>12905</v>
      </c>
      <c r="O251" s="128" t="s">
        <v>267</v>
      </c>
      <c r="P251" s="132" t="s">
        <v>9301</v>
      </c>
      <c r="Q251" s="347" t="s">
        <v>12201</v>
      </c>
      <c r="R251" s="128">
        <v>33</v>
      </c>
      <c r="S251" s="129">
        <v>3308</v>
      </c>
      <c r="T251" s="348" t="str">
        <f>IF(R251&lt;&gt;"",VLOOKUP(R251,'01_MASTER_KODE_WILAYAH'!H$1437:I$1470,2,FALSE),"")</f>
        <v>JAWA TENGAH</v>
      </c>
      <c r="U251" s="348" t="str">
        <f>IF(S251&lt;&gt;"",VLOOKUP(S251,'01_MASTER_KODE_WILAYAH'!D$5:F$1353,3,FALSE),"")</f>
        <v>MAGELANG</v>
      </c>
      <c r="V251" s="349" t="str">
        <f t="shared" si="127"/>
        <v>2</v>
      </c>
      <c r="W251" s="145" t="e">
        <f t="shared" si="128"/>
        <v>#VALUE!</v>
      </c>
      <c r="X251" s="133" t="e">
        <f>COUNTIFS(A1_Individu_Data_Keadaan_SDMK!A$4:A$149931,M251,A1_Individu_Data_Keadaan_SDMK!R$4:R$149285,"01. Dokter")</f>
        <v>#VALUE!</v>
      </c>
      <c r="Y251" s="122">
        <f t="shared" si="129"/>
        <v>1</v>
      </c>
      <c r="Z251" s="134" t="e">
        <f t="shared" si="130"/>
        <v>#VALUE!</v>
      </c>
      <c r="AA251" s="134" t="e">
        <f t="shared" si="131"/>
        <v>#VALUE!</v>
      </c>
      <c r="AB251" s="133" t="e">
        <f>COUNTIFS(A1_Individu_Data_Keadaan_SDMK!A$4:A$149931,M251,A1_Individu_Data_Keadaan_SDMK!R$4:R$149285,"02. Dokter Gigi")</f>
        <v>#VALUE!</v>
      </c>
      <c r="AC251" s="122">
        <f t="shared" si="132"/>
        <v>1</v>
      </c>
      <c r="AD251" s="134" t="e">
        <f t="shared" si="133"/>
        <v>#VALUE!</v>
      </c>
      <c r="AE251" s="134" t="e">
        <f t="shared" si="134"/>
        <v>#VALUE!</v>
      </c>
      <c r="AF251" s="133" t="e">
        <f>COUNTIFS(A1_Individu_Data_Keadaan_SDMK!A$4:A$149931,M251,A1_Individu_Data_Keadaan_SDMK!Q$4:Q$149285,"03. KEPERAWATAN")</f>
        <v>#VALUE!</v>
      </c>
      <c r="AG251" s="135">
        <f t="shared" si="135"/>
        <v>5</v>
      </c>
      <c r="AH251" s="134" t="e">
        <f t="shared" si="136"/>
        <v>#VALUE!</v>
      </c>
      <c r="AI251" s="134" t="e">
        <f t="shared" si="137"/>
        <v>#VALUE!</v>
      </c>
      <c r="AJ251" s="133" t="e">
        <f>COUNTIFS(A1_Individu_Data_Keadaan_SDMK!A$4:A$149931,M251,A1_Individu_Data_Keadaan_SDMK!Q$4:Q$149285,"04. KEBIDANAN")</f>
        <v>#VALUE!</v>
      </c>
      <c r="AK251" s="135">
        <f t="shared" si="138"/>
        <v>4</v>
      </c>
      <c r="AL251" s="134" t="e">
        <f t="shared" si="139"/>
        <v>#VALUE!</v>
      </c>
      <c r="AM251" s="134" t="e">
        <f t="shared" si="140"/>
        <v>#VALUE!</v>
      </c>
      <c r="AN251" s="133" t="e">
        <f>COUNTIFS(A1_Individu_Data_Keadaan_SDMK!A$4:A$149931,M251,A1_Individu_Data_Keadaan_SDMK!Q$4:Q$149285,"05. KEFARMASIAN")</f>
        <v>#VALUE!</v>
      </c>
      <c r="AO251" s="135">
        <f t="shared" si="141"/>
        <v>1</v>
      </c>
      <c r="AP251" s="134" t="e">
        <f t="shared" si="142"/>
        <v>#VALUE!</v>
      </c>
      <c r="AQ251" s="134" t="e">
        <f t="shared" si="143"/>
        <v>#VALUE!</v>
      </c>
      <c r="AR251" s="133" t="e">
        <f>COUNTIFS(A1_Individu_Data_Keadaan_SDMK!A$4:A$149931,M251,A1_Individu_Data_Keadaan_SDMK!Q$4:Q$149285,"06. KESEHATAN MASYARAKAT")</f>
        <v>#VALUE!</v>
      </c>
      <c r="AS251" s="135">
        <f t="shared" si="144"/>
        <v>1</v>
      </c>
      <c r="AT251" s="134" t="e">
        <f t="shared" si="145"/>
        <v>#VALUE!</v>
      </c>
      <c r="AU251" s="134" t="e">
        <f t="shared" si="146"/>
        <v>#VALUE!</v>
      </c>
      <c r="AV251" s="133" t="e">
        <f>COUNTIFS(A1_Individu_Data_Keadaan_SDMK!A$4:A$149931,M251,A1_Individu_Data_Keadaan_SDMK!Q$4:Q$149285,"07. KESEHATAN LINGKUNGAN")</f>
        <v>#VALUE!</v>
      </c>
      <c r="AW251" s="135">
        <f t="shared" si="147"/>
        <v>1</v>
      </c>
      <c r="AX251" s="134" t="e">
        <f t="shared" si="148"/>
        <v>#VALUE!</v>
      </c>
      <c r="AY251" s="134" t="e">
        <f t="shared" si="149"/>
        <v>#VALUE!</v>
      </c>
      <c r="AZ251" s="133" t="e">
        <f>COUNTIFS(A1_Individu_Data_Keadaan_SDMK!A$4:A$149931,M251,A1_Individu_Data_Keadaan_SDMK!Q$4:Q$149285,"08. GIZI")</f>
        <v>#VALUE!</v>
      </c>
      <c r="BA251" s="135">
        <f t="shared" si="150"/>
        <v>1</v>
      </c>
      <c r="BB251" s="134" t="e">
        <f t="shared" si="151"/>
        <v>#VALUE!</v>
      </c>
      <c r="BC251" s="134" t="e">
        <f t="shared" si="152"/>
        <v>#VALUE!</v>
      </c>
      <c r="BD251" s="133" t="e">
        <f>COUNTIFS(A1_Individu_Data_Keadaan_SDMK!A$4:A$149931,M251,A1_Individu_Data_Keadaan_SDMK!R$4:R$149285,"03. Ahli Teknologi Laboratorium Medik")</f>
        <v>#VALUE!</v>
      </c>
      <c r="BE251" s="135">
        <f t="shared" si="153"/>
        <v>1</v>
      </c>
      <c r="BF251" s="134" t="e">
        <f t="shared" si="154"/>
        <v>#VALUE!</v>
      </c>
      <c r="BG251" s="134" t="e">
        <f t="shared" si="155"/>
        <v>#VALUE!</v>
      </c>
      <c r="BH251" s="139" t="e">
        <f t="shared" si="156"/>
        <v>#VALUE!</v>
      </c>
      <c r="BI251" s="139" t="e">
        <f t="shared" si="157"/>
        <v>#VALUE!</v>
      </c>
    </row>
    <row r="252" spans="13:61" ht="15">
      <c r="M252" s="130" t="s">
        <v>12906</v>
      </c>
      <c r="N252" s="131" t="s">
        <v>12907</v>
      </c>
      <c r="O252" s="128" t="s">
        <v>267</v>
      </c>
      <c r="P252" s="132" t="s">
        <v>9301</v>
      </c>
      <c r="Q252" s="347" t="s">
        <v>12201</v>
      </c>
      <c r="R252" s="128">
        <v>33</v>
      </c>
      <c r="S252" s="129">
        <v>3308</v>
      </c>
      <c r="T252" s="348" t="str">
        <f>IF(R252&lt;&gt;"",VLOOKUP(R252,'01_MASTER_KODE_WILAYAH'!H$1437:I$1470,2,FALSE),"")</f>
        <v>JAWA TENGAH</v>
      </c>
      <c r="U252" s="348" t="str">
        <f>IF(S252&lt;&gt;"",VLOOKUP(S252,'01_MASTER_KODE_WILAYAH'!D$5:F$1353,3,FALSE),"")</f>
        <v>MAGELANG</v>
      </c>
      <c r="V252" s="349" t="str">
        <f t="shared" si="127"/>
        <v>2</v>
      </c>
      <c r="W252" s="145" t="e">
        <f t="shared" si="128"/>
        <v>#VALUE!</v>
      </c>
      <c r="X252" s="133" t="e">
        <f>COUNTIFS(A1_Individu_Data_Keadaan_SDMK!A$4:A$149931,M252,A1_Individu_Data_Keadaan_SDMK!R$4:R$149285,"01. Dokter")</f>
        <v>#VALUE!</v>
      </c>
      <c r="Y252" s="122">
        <f t="shared" si="129"/>
        <v>1</v>
      </c>
      <c r="Z252" s="134" t="e">
        <f t="shared" si="130"/>
        <v>#VALUE!</v>
      </c>
      <c r="AA252" s="134" t="e">
        <f t="shared" si="131"/>
        <v>#VALUE!</v>
      </c>
      <c r="AB252" s="133" t="e">
        <f>COUNTIFS(A1_Individu_Data_Keadaan_SDMK!A$4:A$149931,M252,A1_Individu_Data_Keadaan_SDMK!R$4:R$149285,"02. Dokter Gigi")</f>
        <v>#VALUE!</v>
      </c>
      <c r="AC252" s="122">
        <f t="shared" si="132"/>
        <v>1</v>
      </c>
      <c r="AD252" s="134" t="e">
        <f t="shared" si="133"/>
        <v>#VALUE!</v>
      </c>
      <c r="AE252" s="134" t="e">
        <f t="shared" si="134"/>
        <v>#VALUE!</v>
      </c>
      <c r="AF252" s="133" t="e">
        <f>COUNTIFS(A1_Individu_Data_Keadaan_SDMK!A$4:A$149931,M252,A1_Individu_Data_Keadaan_SDMK!Q$4:Q$149285,"03. KEPERAWATAN")</f>
        <v>#VALUE!</v>
      </c>
      <c r="AG252" s="135">
        <f t="shared" si="135"/>
        <v>5</v>
      </c>
      <c r="AH252" s="134" t="e">
        <f t="shared" si="136"/>
        <v>#VALUE!</v>
      </c>
      <c r="AI252" s="134" t="e">
        <f t="shared" si="137"/>
        <v>#VALUE!</v>
      </c>
      <c r="AJ252" s="133" t="e">
        <f>COUNTIFS(A1_Individu_Data_Keadaan_SDMK!A$4:A$149931,M252,A1_Individu_Data_Keadaan_SDMK!Q$4:Q$149285,"04. KEBIDANAN")</f>
        <v>#VALUE!</v>
      </c>
      <c r="AK252" s="135">
        <f t="shared" si="138"/>
        <v>4</v>
      </c>
      <c r="AL252" s="134" t="e">
        <f t="shared" si="139"/>
        <v>#VALUE!</v>
      </c>
      <c r="AM252" s="134" t="e">
        <f t="shared" si="140"/>
        <v>#VALUE!</v>
      </c>
      <c r="AN252" s="133" t="e">
        <f>COUNTIFS(A1_Individu_Data_Keadaan_SDMK!A$4:A$149931,M252,A1_Individu_Data_Keadaan_SDMK!Q$4:Q$149285,"05. KEFARMASIAN")</f>
        <v>#VALUE!</v>
      </c>
      <c r="AO252" s="135">
        <f t="shared" si="141"/>
        <v>1</v>
      </c>
      <c r="AP252" s="134" t="e">
        <f t="shared" si="142"/>
        <v>#VALUE!</v>
      </c>
      <c r="AQ252" s="134" t="e">
        <f t="shared" si="143"/>
        <v>#VALUE!</v>
      </c>
      <c r="AR252" s="133" t="e">
        <f>COUNTIFS(A1_Individu_Data_Keadaan_SDMK!A$4:A$149931,M252,A1_Individu_Data_Keadaan_SDMK!Q$4:Q$149285,"06. KESEHATAN MASYARAKAT")</f>
        <v>#VALUE!</v>
      </c>
      <c r="AS252" s="135">
        <f t="shared" si="144"/>
        <v>1</v>
      </c>
      <c r="AT252" s="134" t="e">
        <f t="shared" si="145"/>
        <v>#VALUE!</v>
      </c>
      <c r="AU252" s="134" t="e">
        <f t="shared" si="146"/>
        <v>#VALUE!</v>
      </c>
      <c r="AV252" s="133" t="e">
        <f>COUNTIFS(A1_Individu_Data_Keadaan_SDMK!A$4:A$149931,M252,A1_Individu_Data_Keadaan_SDMK!Q$4:Q$149285,"07. KESEHATAN LINGKUNGAN")</f>
        <v>#VALUE!</v>
      </c>
      <c r="AW252" s="135">
        <f t="shared" si="147"/>
        <v>1</v>
      </c>
      <c r="AX252" s="134" t="e">
        <f t="shared" si="148"/>
        <v>#VALUE!</v>
      </c>
      <c r="AY252" s="134" t="e">
        <f t="shared" si="149"/>
        <v>#VALUE!</v>
      </c>
      <c r="AZ252" s="133" t="e">
        <f>COUNTIFS(A1_Individu_Data_Keadaan_SDMK!A$4:A$149931,M252,A1_Individu_Data_Keadaan_SDMK!Q$4:Q$149285,"08. GIZI")</f>
        <v>#VALUE!</v>
      </c>
      <c r="BA252" s="135">
        <f t="shared" si="150"/>
        <v>1</v>
      </c>
      <c r="BB252" s="134" t="e">
        <f t="shared" si="151"/>
        <v>#VALUE!</v>
      </c>
      <c r="BC252" s="134" t="e">
        <f t="shared" si="152"/>
        <v>#VALUE!</v>
      </c>
      <c r="BD252" s="133" t="e">
        <f>COUNTIFS(A1_Individu_Data_Keadaan_SDMK!A$4:A$149931,M252,A1_Individu_Data_Keadaan_SDMK!R$4:R$149285,"03. Ahli Teknologi Laboratorium Medik")</f>
        <v>#VALUE!</v>
      </c>
      <c r="BE252" s="135">
        <f t="shared" si="153"/>
        <v>1</v>
      </c>
      <c r="BF252" s="134" t="e">
        <f t="shared" si="154"/>
        <v>#VALUE!</v>
      </c>
      <c r="BG252" s="134" t="e">
        <f t="shared" si="155"/>
        <v>#VALUE!</v>
      </c>
      <c r="BH252" s="139" t="e">
        <f t="shared" si="156"/>
        <v>#VALUE!</v>
      </c>
      <c r="BI252" s="139" t="e">
        <f t="shared" si="157"/>
        <v>#VALUE!</v>
      </c>
    </row>
    <row r="253" spans="13:61" ht="15">
      <c r="M253" s="130" t="s">
        <v>12908</v>
      </c>
      <c r="N253" s="131" t="s">
        <v>12909</v>
      </c>
      <c r="O253" s="128" t="s">
        <v>267</v>
      </c>
      <c r="P253" s="132" t="s">
        <v>9301</v>
      </c>
      <c r="Q253" s="347" t="s">
        <v>12201</v>
      </c>
      <c r="R253" s="128">
        <v>33</v>
      </c>
      <c r="S253" s="129">
        <v>3308</v>
      </c>
      <c r="T253" s="348" t="str">
        <f>IF(R253&lt;&gt;"",VLOOKUP(R253,'01_MASTER_KODE_WILAYAH'!H$1437:I$1470,2,FALSE),"")</f>
        <v>JAWA TENGAH</v>
      </c>
      <c r="U253" s="348" t="str">
        <f>IF(S253&lt;&gt;"",VLOOKUP(S253,'01_MASTER_KODE_WILAYAH'!D$5:F$1353,3,FALSE),"")</f>
        <v>MAGELANG</v>
      </c>
      <c r="V253" s="349" t="str">
        <f t="shared" si="127"/>
        <v>2</v>
      </c>
      <c r="W253" s="145" t="e">
        <f t="shared" si="128"/>
        <v>#VALUE!</v>
      </c>
      <c r="X253" s="133" t="e">
        <f>COUNTIFS(A1_Individu_Data_Keadaan_SDMK!A$4:A$149931,M253,A1_Individu_Data_Keadaan_SDMK!R$4:R$149285,"01. Dokter")</f>
        <v>#VALUE!</v>
      </c>
      <c r="Y253" s="122">
        <f t="shared" si="129"/>
        <v>1</v>
      </c>
      <c r="Z253" s="134" t="e">
        <f t="shared" si="130"/>
        <v>#VALUE!</v>
      </c>
      <c r="AA253" s="134" t="e">
        <f t="shared" si="131"/>
        <v>#VALUE!</v>
      </c>
      <c r="AB253" s="133" t="e">
        <f>COUNTIFS(A1_Individu_Data_Keadaan_SDMK!A$4:A$149931,M253,A1_Individu_Data_Keadaan_SDMK!R$4:R$149285,"02. Dokter Gigi")</f>
        <v>#VALUE!</v>
      </c>
      <c r="AC253" s="122">
        <f t="shared" si="132"/>
        <v>1</v>
      </c>
      <c r="AD253" s="134" t="e">
        <f t="shared" si="133"/>
        <v>#VALUE!</v>
      </c>
      <c r="AE253" s="134" t="e">
        <f t="shared" si="134"/>
        <v>#VALUE!</v>
      </c>
      <c r="AF253" s="133" t="e">
        <f>COUNTIFS(A1_Individu_Data_Keadaan_SDMK!A$4:A$149931,M253,A1_Individu_Data_Keadaan_SDMK!Q$4:Q$149285,"03. KEPERAWATAN")</f>
        <v>#VALUE!</v>
      </c>
      <c r="AG253" s="135">
        <f t="shared" si="135"/>
        <v>5</v>
      </c>
      <c r="AH253" s="134" t="e">
        <f t="shared" si="136"/>
        <v>#VALUE!</v>
      </c>
      <c r="AI253" s="134" t="e">
        <f t="shared" si="137"/>
        <v>#VALUE!</v>
      </c>
      <c r="AJ253" s="133" t="e">
        <f>COUNTIFS(A1_Individu_Data_Keadaan_SDMK!A$4:A$149931,M253,A1_Individu_Data_Keadaan_SDMK!Q$4:Q$149285,"04. KEBIDANAN")</f>
        <v>#VALUE!</v>
      </c>
      <c r="AK253" s="135">
        <f t="shared" si="138"/>
        <v>4</v>
      </c>
      <c r="AL253" s="134" t="e">
        <f t="shared" si="139"/>
        <v>#VALUE!</v>
      </c>
      <c r="AM253" s="134" t="e">
        <f t="shared" si="140"/>
        <v>#VALUE!</v>
      </c>
      <c r="AN253" s="133" t="e">
        <f>COUNTIFS(A1_Individu_Data_Keadaan_SDMK!A$4:A$149931,M253,A1_Individu_Data_Keadaan_SDMK!Q$4:Q$149285,"05. KEFARMASIAN")</f>
        <v>#VALUE!</v>
      </c>
      <c r="AO253" s="135">
        <f t="shared" si="141"/>
        <v>1</v>
      </c>
      <c r="AP253" s="134" t="e">
        <f t="shared" si="142"/>
        <v>#VALUE!</v>
      </c>
      <c r="AQ253" s="134" t="e">
        <f t="shared" si="143"/>
        <v>#VALUE!</v>
      </c>
      <c r="AR253" s="133" t="e">
        <f>COUNTIFS(A1_Individu_Data_Keadaan_SDMK!A$4:A$149931,M253,A1_Individu_Data_Keadaan_SDMK!Q$4:Q$149285,"06. KESEHATAN MASYARAKAT")</f>
        <v>#VALUE!</v>
      </c>
      <c r="AS253" s="135">
        <f t="shared" si="144"/>
        <v>1</v>
      </c>
      <c r="AT253" s="134" t="e">
        <f t="shared" si="145"/>
        <v>#VALUE!</v>
      </c>
      <c r="AU253" s="134" t="e">
        <f t="shared" si="146"/>
        <v>#VALUE!</v>
      </c>
      <c r="AV253" s="133" t="e">
        <f>COUNTIFS(A1_Individu_Data_Keadaan_SDMK!A$4:A$149931,M253,A1_Individu_Data_Keadaan_SDMK!Q$4:Q$149285,"07. KESEHATAN LINGKUNGAN")</f>
        <v>#VALUE!</v>
      </c>
      <c r="AW253" s="135">
        <f t="shared" si="147"/>
        <v>1</v>
      </c>
      <c r="AX253" s="134" t="e">
        <f t="shared" si="148"/>
        <v>#VALUE!</v>
      </c>
      <c r="AY253" s="134" t="e">
        <f t="shared" si="149"/>
        <v>#VALUE!</v>
      </c>
      <c r="AZ253" s="133" t="e">
        <f>COUNTIFS(A1_Individu_Data_Keadaan_SDMK!A$4:A$149931,M253,A1_Individu_Data_Keadaan_SDMK!Q$4:Q$149285,"08. GIZI")</f>
        <v>#VALUE!</v>
      </c>
      <c r="BA253" s="135">
        <f t="shared" si="150"/>
        <v>1</v>
      </c>
      <c r="BB253" s="134" t="e">
        <f t="shared" si="151"/>
        <v>#VALUE!</v>
      </c>
      <c r="BC253" s="134" t="e">
        <f t="shared" si="152"/>
        <v>#VALUE!</v>
      </c>
      <c r="BD253" s="133" t="e">
        <f>COUNTIFS(A1_Individu_Data_Keadaan_SDMK!A$4:A$149931,M253,A1_Individu_Data_Keadaan_SDMK!R$4:R$149285,"03. Ahli Teknologi Laboratorium Medik")</f>
        <v>#VALUE!</v>
      </c>
      <c r="BE253" s="135">
        <f t="shared" si="153"/>
        <v>1</v>
      </c>
      <c r="BF253" s="134" t="e">
        <f t="shared" si="154"/>
        <v>#VALUE!</v>
      </c>
      <c r="BG253" s="134" t="e">
        <f t="shared" si="155"/>
        <v>#VALUE!</v>
      </c>
      <c r="BH253" s="139" t="e">
        <f t="shared" si="156"/>
        <v>#VALUE!</v>
      </c>
      <c r="BI253" s="139" t="e">
        <f t="shared" si="157"/>
        <v>#VALUE!</v>
      </c>
    </row>
    <row r="254" spans="13:61" ht="15">
      <c r="M254" s="130" t="s">
        <v>12910</v>
      </c>
      <c r="N254" s="131" t="s">
        <v>12911</v>
      </c>
      <c r="O254" s="128" t="s">
        <v>267</v>
      </c>
      <c r="P254" s="132" t="s">
        <v>9302</v>
      </c>
      <c r="Q254" s="347" t="s">
        <v>12201</v>
      </c>
      <c r="R254" s="128">
        <v>33</v>
      </c>
      <c r="S254" s="129">
        <v>3308</v>
      </c>
      <c r="T254" s="348" t="str">
        <f>IF(R254&lt;&gt;"",VLOOKUP(R254,'01_MASTER_KODE_WILAYAH'!H$1437:I$1470,2,FALSE),"")</f>
        <v>JAWA TENGAH</v>
      </c>
      <c r="U254" s="348" t="str">
        <f>IF(S254&lt;&gt;"",VLOOKUP(S254,'01_MASTER_KODE_WILAYAH'!D$5:F$1353,3,FALSE),"")</f>
        <v>MAGELANG</v>
      </c>
      <c r="V254" s="349" t="str">
        <f t="shared" si="127"/>
        <v>1</v>
      </c>
      <c r="W254" s="145" t="e">
        <f t="shared" si="128"/>
        <v>#VALUE!</v>
      </c>
      <c r="X254" s="133" t="e">
        <f>COUNTIFS(A1_Individu_Data_Keadaan_SDMK!A$4:A$149931,M254,A1_Individu_Data_Keadaan_SDMK!R$4:R$149285,"01. Dokter")</f>
        <v>#VALUE!</v>
      </c>
      <c r="Y254" s="122">
        <f t="shared" si="129"/>
        <v>2</v>
      </c>
      <c r="Z254" s="134" t="e">
        <f t="shared" si="130"/>
        <v>#VALUE!</v>
      </c>
      <c r="AA254" s="134" t="e">
        <f t="shared" si="131"/>
        <v>#VALUE!</v>
      </c>
      <c r="AB254" s="133" t="e">
        <f>COUNTIFS(A1_Individu_Data_Keadaan_SDMK!A$4:A$149931,M254,A1_Individu_Data_Keadaan_SDMK!R$4:R$149285,"02. Dokter Gigi")</f>
        <v>#VALUE!</v>
      </c>
      <c r="AC254" s="122">
        <f t="shared" si="132"/>
        <v>1</v>
      </c>
      <c r="AD254" s="134" t="e">
        <f t="shared" si="133"/>
        <v>#VALUE!</v>
      </c>
      <c r="AE254" s="134" t="e">
        <f t="shared" si="134"/>
        <v>#VALUE!</v>
      </c>
      <c r="AF254" s="133" t="e">
        <f>COUNTIFS(A1_Individu_Data_Keadaan_SDMK!A$4:A$149931,M254,A1_Individu_Data_Keadaan_SDMK!Q$4:Q$149285,"03. KEPERAWATAN")</f>
        <v>#VALUE!</v>
      </c>
      <c r="AG254" s="135">
        <f t="shared" si="135"/>
        <v>8</v>
      </c>
      <c r="AH254" s="134" t="e">
        <f t="shared" si="136"/>
        <v>#VALUE!</v>
      </c>
      <c r="AI254" s="134" t="e">
        <f t="shared" si="137"/>
        <v>#VALUE!</v>
      </c>
      <c r="AJ254" s="133" t="e">
        <f>COUNTIFS(A1_Individu_Data_Keadaan_SDMK!A$4:A$149931,M254,A1_Individu_Data_Keadaan_SDMK!Q$4:Q$149285,"04. KEBIDANAN")</f>
        <v>#VALUE!</v>
      </c>
      <c r="AK254" s="135">
        <f t="shared" si="138"/>
        <v>7</v>
      </c>
      <c r="AL254" s="134" t="e">
        <f t="shared" si="139"/>
        <v>#VALUE!</v>
      </c>
      <c r="AM254" s="134" t="e">
        <f t="shared" si="140"/>
        <v>#VALUE!</v>
      </c>
      <c r="AN254" s="133" t="e">
        <f>COUNTIFS(A1_Individu_Data_Keadaan_SDMK!A$4:A$149931,M254,A1_Individu_Data_Keadaan_SDMK!Q$4:Q$149285,"05. KEFARMASIAN")</f>
        <v>#VALUE!</v>
      </c>
      <c r="AO254" s="135">
        <f t="shared" si="141"/>
        <v>1</v>
      </c>
      <c r="AP254" s="134" t="e">
        <f t="shared" si="142"/>
        <v>#VALUE!</v>
      </c>
      <c r="AQ254" s="134" t="e">
        <f t="shared" si="143"/>
        <v>#VALUE!</v>
      </c>
      <c r="AR254" s="133" t="e">
        <f>COUNTIFS(A1_Individu_Data_Keadaan_SDMK!A$4:A$149931,M254,A1_Individu_Data_Keadaan_SDMK!Q$4:Q$149285,"06. KESEHATAN MASYARAKAT")</f>
        <v>#VALUE!</v>
      </c>
      <c r="AS254" s="135">
        <f t="shared" si="144"/>
        <v>1</v>
      </c>
      <c r="AT254" s="134" t="e">
        <f t="shared" si="145"/>
        <v>#VALUE!</v>
      </c>
      <c r="AU254" s="134" t="e">
        <f t="shared" si="146"/>
        <v>#VALUE!</v>
      </c>
      <c r="AV254" s="133" t="e">
        <f>COUNTIFS(A1_Individu_Data_Keadaan_SDMK!A$4:A$149931,M254,A1_Individu_Data_Keadaan_SDMK!Q$4:Q$149285,"07. KESEHATAN LINGKUNGAN")</f>
        <v>#VALUE!</v>
      </c>
      <c r="AW254" s="135">
        <f t="shared" si="147"/>
        <v>1</v>
      </c>
      <c r="AX254" s="134" t="e">
        <f t="shared" si="148"/>
        <v>#VALUE!</v>
      </c>
      <c r="AY254" s="134" t="e">
        <f t="shared" si="149"/>
        <v>#VALUE!</v>
      </c>
      <c r="AZ254" s="133" t="e">
        <f>COUNTIFS(A1_Individu_Data_Keadaan_SDMK!A$4:A$149931,M254,A1_Individu_Data_Keadaan_SDMK!Q$4:Q$149285,"08. GIZI")</f>
        <v>#VALUE!</v>
      </c>
      <c r="BA254" s="135">
        <f t="shared" si="150"/>
        <v>2</v>
      </c>
      <c r="BB254" s="134" t="e">
        <f t="shared" si="151"/>
        <v>#VALUE!</v>
      </c>
      <c r="BC254" s="134" t="e">
        <f t="shared" si="152"/>
        <v>#VALUE!</v>
      </c>
      <c r="BD254" s="133" t="e">
        <f>COUNTIFS(A1_Individu_Data_Keadaan_SDMK!A$4:A$149931,M254,A1_Individu_Data_Keadaan_SDMK!R$4:R$149285,"03. Ahli Teknologi Laboratorium Medik")</f>
        <v>#VALUE!</v>
      </c>
      <c r="BE254" s="135">
        <f t="shared" si="153"/>
        <v>1</v>
      </c>
      <c r="BF254" s="134" t="e">
        <f t="shared" si="154"/>
        <v>#VALUE!</v>
      </c>
      <c r="BG254" s="134" t="e">
        <f t="shared" si="155"/>
        <v>#VALUE!</v>
      </c>
      <c r="BH254" s="139" t="e">
        <f t="shared" si="156"/>
        <v>#VALUE!</v>
      </c>
      <c r="BI254" s="139" t="e">
        <f t="shared" si="157"/>
        <v>#VALUE!</v>
      </c>
    </row>
    <row r="255" spans="13:61" ht="15">
      <c r="M255" s="130" t="s">
        <v>12912</v>
      </c>
      <c r="N255" s="131" t="s">
        <v>12913</v>
      </c>
      <c r="O255" s="128" t="s">
        <v>267</v>
      </c>
      <c r="P255" s="132" t="s">
        <v>9301</v>
      </c>
      <c r="Q255" s="347" t="s">
        <v>12201</v>
      </c>
      <c r="R255" s="128">
        <v>33</v>
      </c>
      <c r="S255" s="129">
        <v>3308</v>
      </c>
      <c r="T255" s="348" t="str">
        <f>IF(R255&lt;&gt;"",VLOOKUP(R255,'01_MASTER_KODE_WILAYAH'!H$1437:I$1470,2,FALSE),"")</f>
        <v>JAWA TENGAH</v>
      </c>
      <c r="U255" s="348" t="str">
        <f>IF(S255&lt;&gt;"",VLOOKUP(S255,'01_MASTER_KODE_WILAYAH'!D$5:F$1353,3,FALSE),"")</f>
        <v>MAGELANG</v>
      </c>
      <c r="V255" s="349" t="str">
        <f t="shared" si="127"/>
        <v>2</v>
      </c>
      <c r="W255" s="145" t="e">
        <f t="shared" si="128"/>
        <v>#VALUE!</v>
      </c>
      <c r="X255" s="133" t="e">
        <f>COUNTIFS(A1_Individu_Data_Keadaan_SDMK!A$4:A$149931,M255,A1_Individu_Data_Keadaan_SDMK!R$4:R$149285,"01. Dokter")</f>
        <v>#VALUE!</v>
      </c>
      <c r="Y255" s="122">
        <f t="shared" si="129"/>
        <v>1</v>
      </c>
      <c r="Z255" s="134" t="e">
        <f t="shared" si="130"/>
        <v>#VALUE!</v>
      </c>
      <c r="AA255" s="134" t="e">
        <f t="shared" si="131"/>
        <v>#VALUE!</v>
      </c>
      <c r="AB255" s="133" t="e">
        <f>COUNTIFS(A1_Individu_Data_Keadaan_SDMK!A$4:A$149931,M255,A1_Individu_Data_Keadaan_SDMK!R$4:R$149285,"02. Dokter Gigi")</f>
        <v>#VALUE!</v>
      </c>
      <c r="AC255" s="122">
        <f t="shared" si="132"/>
        <v>1</v>
      </c>
      <c r="AD255" s="134" t="e">
        <f t="shared" si="133"/>
        <v>#VALUE!</v>
      </c>
      <c r="AE255" s="134" t="e">
        <f t="shared" si="134"/>
        <v>#VALUE!</v>
      </c>
      <c r="AF255" s="133" t="e">
        <f>COUNTIFS(A1_Individu_Data_Keadaan_SDMK!A$4:A$149931,M255,A1_Individu_Data_Keadaan_SDMK!Q$4:Q$149285,"03. KEPERAWATAN")</f>
        <v>#VALUE!</v>
      </c>
      <c r="AG255" s="135">
        <f t="shared" si="135"/>
        <v>5</v>
      </c>
      <c r="AH255" s="134" t="e">
        <f t="shared" si="136"/>
        <v>#VALUE!</v>
      </c>
      <c r="AI255" s="134" t="e">
        <f t="shared" si="137"/>
        <v>#VALUE!</v>
      </c>
      <c r="AJ255" s="133" t="e">
        <f>COUNTIFS(A1_Individu_Data_Keadaan_SDMK!A$4:A$149931,M255,A1_Individu_Data_Keadaan_SDMK!Q$4:Q$149285,"04. KEBIDANAN")</f>
        <v>#VALUE!</v>
      </c>
      <c r="AK255" s="135">
        <f t="shared" si="138"/>
        <v>4</v>
      </c>
      <c r="AL255" s="134" t="e">
        <f t="shared" si="139"/>
        <v>#VALUE!</v>
      </c>
      <c r="AM255" s="134" t="e">
        <f t="shared" si="140"/>
        <v>#VALUE!</v>
      </c>
      <c r="AN255" s="133" t="e">
        <f>COUNTIFS(A1_Individu_Data_Keadaan_SDMK!A$4:A$149931,M255,A1_Individu_Data_Keadaan_SDMK!Q$4:Q$149285,"05. KEFARMASIAN")</f>
        <v>#VALUE!</v>
      </c>
      <c r="AO255" s="135">
        <f t="shared" si="141"/>
        <v>1</v>
      </c>
      <c r="AP255" s="134" t="e">
        <f t="shared" si="142"/>
        <v>#VALUE!</v>
      </c>
      <c r="AQ255" s="134" t="e">
        <f t="shared" si="143"/>
        <v>#VALUE!</v>
      </c>
      <c r="AR255" s="133" t="e">
        <f>COUNTIFS(A1_Individu_Data_Keadaan_SDMK!A$4:A$149931,M255,A1_Individu_Data_Keadaan_SDMK!Q$4:Q$149285,"06. KESEHATAN MASYARAKAT")</f>
        <v>#VALUE!</v>
      </c>
      <c r="AS255" s="135">
        <f t="shared" si="144"/>
        <v>1</v>
      </c>
      <c r="AT255" s="134" t="e">
        <f t="shared" si="145"/>
        <v>#VALUE!</v>
      </c>
      <c r="AU255" s="134" t="e">
        <f t="shared" si="146"/>
        <v>#VALUE!</v>
      </c>
      <c r="AV255" s="133" t="e">
        <f>COUNTIFS(A1_Individu_Data_Keadaan_SDMK!A$4:A$149931,M255,A1_Individu_Data_Keadaan_SDMK!Q$4:Q$149285,"07. KESEHATAN LINGKUNGAN")</f>
        <v>#VALUE!</v>
      </c>
      <c r="AW255" s="135">
        <f t="shared" si="147"/>
        <v>1</v>
      </c>
      <c r="AX255" s="134" t="e">
        <f t="shared" si="148"/>
        <v>#VALUE!</v>
      </c>
      <c r="AY255" s="134" t="e">
        <f t="shared" si="149"/>
        <v>#VALUE!</v>
      </c>
      <c r="AZ255" s="133" t="e">
        <f>COUNTIFS(A1_Individu_Data_Keadaan_SDMK!A$4:A$149931,M255,A1_Individu_Data_Keadaan_SDMK!Q$4:Q$149285,"08. GIZI")</f>
        <v>#VALUE!</v>
      </c>
      <c r="BA255" s="135">
        <f t="shared" si="150"/>
        <v>1</v>
      </c>
      <c r="BB255" s="134" t="e">
        <f t="shared" si="151"/>
        <v>#VALUE!</v>
      </c>
      <c r="BC255" s="134" t="e">
        <f t="shared" si="152"/>
        <v>#VALUE!</v>
      </c>
      <c r="BD255" s="133" t="e">
        <f>COUNTIFS(A1_Individu_Data_Keadaan_SDMK!A$4:A$149931,M255,A1_Individu_Data_Keadaan_SDMK!R$4:R$149285,"03. Ahli Teknologi Laboratorium Medik")</f>
        <v>#VALUE!</v>
      </c>
      <c r="BE255" s="135">
        <f t="shared" si="153"/>
        <v>1</v>
      </c>
      <c r="BF255" s="134" t="e">
        <f t="shared" si="154"/>
        <v>#VALUE!</v>
      </c>
      <c r="BG255" s="134" t="e">
        <f t="shared" si="155"/>
        <v>#VALUE!</v>
      </c>
      <c r="BH255" s="139" t="e">
        <f t="shared" si="156"/>
        <v>#VALUE!</v>
      </c>
      <c r="BI255" s="139" t="e">
        <f t="shared" si="157"/>
        <v>#VALUE!</v>
      </c>
    </row>
    <row r="256" spans="13:61" ht="15">
      <c r="M256" s="130" t="s">
        <v>12914</v>
      </c>
      <c r="N256" s="131" t="s">
        <v>12915</v>
      </c>
      <c r="O256" s="128" t="s">
        <v>267</v>
      </c>
      <c r="P256" s="132" t="s">
        <v>9301</v>
      </c>
      <c r="Q256" s="347" t="s">
        <v>12201</v>
      </c>
      <c r="R256" s="128">
        <v>33</v>
      </c>
      <c r="S256" s="129">
        <v>3308</v>
      </c>
      <c r="T256" s="348" t="str">
        <f>IF(R256&lt;&gt;"",VLOOKUP(R256,'01_MASTER_KODE_WILAYAH'!H$1437:I$1470,2,FALSE),"")</f>
        <v>JAWA TENGAH</v>
      </c>
      <c r="U256" s="348" t="str">
        <f>IF(S256&lt;&gt;"",VLOOKUP(S256,'01_MASTER_KODE_WILAYAH'!D$5:F$1353,3,FALSE),"")</f>
        <v>MAGELANG</v>
      </c>
      <c r="V256" s="349" t="str">
        <f t="shared" si="127"/>
        <v>2</v>
      </c>
      <c r="W256" s="145" t="e">
        <f t="shared" si="128"/>
        <v>#VALUE!</v>
      </c>
      <c r="X256" s="133" t="e">
        <f>COUNTIFS(A1_Individu_Data_Keadaan_SDMK!A$4:A$149931,M256,A1_Individu_Data_Keadaan_SDMK!R$4:R$149285,"01. Dokter")</f>
        <v>#VALUE!</v>
      </c>
      <c r="Y256" s="122">
        <f t="shared" si="129"/>
        <v>1</v>
      </c>
      <c r="Z256" s="134" t="e">
        <f t="shared" si="130"/>
        <v>#VALUE!</v>
      </c>
      <c r="AA256" s="134" t="e">
        <f t="shared" si="131"/>
        <v>#VALUE!</v>
      </c>
      <c r="AB256" s="133" t="e">
        <f>COUNTIFS(A1_Individu_Data_Keadaan_SDMK!A$4:A$149931,M256,A1_Individu_Data_Keadaan_SDMK!R$4:R$149285,"02. Dokter Gigi")</f>
        <v>#VALUE!</v>
      </c>
      <c r="AC256" s="122">
        <f t="shared" si="132"/>
        <v>1</v>
      </c>
      <c r="AD256" s="134" t="e">
        <f t="shared" si="133"/>
        <v>#VALUE!</v>
      </c>
      <c r="AE256" s="134" t="e">
        <f t="shared" si="134"/>
        <v>#VALUE!</v>
      </c>
      <c r="AF256" s="133" t="e">
        <f>COUNTIFS(A1_Individu_Data_Keadaan_SDMK!A$4:A$149931,M256,A1_Individu_Data_Keadaan_SDMK!Q$4:Q$149285,"03. KEPERAWATAN")</f>
        <v>#VALUE!</v>
      </c>
      <c r="AG256" s="135">
        <f t="shared" si="135"/>
        <v>5</v>
      </c>
      <c r="AH256" s="134" t="e">
        <f t="shared" si="136"/>
        <v>#VALUE!</v>
      </c>
      <c r="AI256" s="134" t="e">
        <f t="shared" si="137"/>
        <v>#VALUE!</v>
      </c>
      <c r="AJ256" s="133" t="e">
        <f>COUNTIFS(A1_Individu_Data_Keadaan_SDMK!A$4:A$149931,M256,A1_Individu_Data_Keadaan_SDMK!Q$4:Q$149285,"04. KEBIDANAN")</f>
        <v>#VALUE!</v>
      </c>
      <c r="AK256" s="135">
        <f t="shared" si="138"/>
        <v>4</v>
      </c>
      <c r="AL256" s="134" t="e">
        <f t="shared" si="139"/>
        <v>#VALUE!</v>
      </c>
      <c r="AM256" s="134" t="e">
        <f t="shared" si="140"/>
        <v>#VALUE!</v>
      </c>
      <c r="AN256" s="133" t="e">
        <f>COUNTIFS(A1_Individu_Data_Keadaan_SDMK!A$4:A$149931,M256,A1_Individu_Data_Keadaan_SDMK!Q$4:Q$149285,"05. KEFARMASIAN")</f>
        <v>#VALUE!</v>
      </c>
      <c r="AO256" s="135">
        <f t="shared" si="141"/>
        <v>1</v>
      </c>
      <c r="AP256" s="134" t="e">
        <f t="shared" si="142"/>
        <v>#VALUE!</v>
      </c>
      <c r="AQ256" s="134" t="e">
        <f t="shared" si="143"/>
        <v>#VALUE!</v>
      </c>
      <c r="AR256" s="133" t="e">
        <f>COUNTIFS(A1_Individu_Data_Keadaan_SDMK!A$4:A$149931,M256,A1_Individu_Data_Keadaan_SDMK!Q$4:Q$149285,"06. KESEHATAN MASYARAKAT")</f>
        <v>#VALUE!</v>
      </c>
      <c r="AS256" s="135">
        <f t="shared" si="144"/>
        <v>1</v>
      </c>
      <c r="AT256" s="134" t="e">
        <f t="shared" si="145"/>
        <v>#VALUE!</v>
      </c>
      <c r="AU256" s="134" t="e">
        <f t="shared" si="146"/>
        <v>#VALUE!</v>
      </c>
      <c r="AV256" s="133" t="e">
        <f>COUNTIFS(A1_Individu_Data_Keadaan_SDMK!A$4:A$149931,M256,A1_Individu_Data_Keadaan_SDMK!Q$4:Q$149285,"07. KESEHATAN LINGKUNGAN")</f>
        <v>#VALUE!</v>
      </c>
      <c r="AW256" s="135">
        <f t="shared" si="147"/>
        <v>1</v>
      </c>
      <c r="AX256" s="134" t="e">
        <f t="shared" si="148"/>
        <v>#VALUE!</v>
      </c>
      <c r="AY256" s="134" t="e">
        <f t="shared" si="149"/>
        <v>#VALUE!</v>
      </c>
      <c r="AZ256" s="133" t="e">
        <f>COUNTIFS(A1_Individu_Data_Keadaan_SDMK!A$4:A$149931,M256,A1_Individu_Data_Keadaan_SDMK!Q$4:Q$149285,"08. GIZI")</f>
        <v>#VALUE!</v>
      </c>
      <c r="BA256" s="135">
        <f t="shared" si="150"/>
        <v>1</v>
      </c>
      <c r="BB256" s="134" t="e">
        <f t="shared" si="151"/>
        <v>#VALUE!</v>
      </c>
      <c r="BC256" s="134" t="e">
        <f t="shared" si="152"/>
        <v>#VALUE!</v>
      </c>
      <c r="BD256" s="133" t="e">
        <f>COUNTIFS(A1_Individu_Data_Keadaan_SDMK!A$4:A$149931,M256,A1_Individu_Data_Keadaan_SDMK!R$4:R$149285,"03. Ahli Teknologi Laboratorium Medik")</f>
        <v>#VALUE!</v>
      </c>
      <c r="BE256" s="135">
        <f t="shared" si="153"/>
        <v>1</v>
      </c>
      <c r="BF256" s="134" t="e">
        <f t="shared" si="154"/>
        <v>#VALUE!</v>
      </c>
      <c r="BG256" s="134" t="e">
        <f t="shared" si="155"/>
        <v>#VALUE!</v>
      </c>
      <c r="BH256" s="139" t="e">
        <f t="shared" si="156"/>
        <v>#VALUE!</v>
      </c>
      <c r="BI256" s="139" t="e">
        <f t="shared" si="157"/>
        <v>#VALUE!</v>
      </c>
    </row>
    <row r="257" spans="13:61" ht="15">
      <c r="M257" s="130" t="s">
        <v>12916</v>
      </c>
      <c r="N257" s="131" t="s">
        <v>12917</v>
      </c>
      <c r="O257" s="128" t="s">
        <v>267</v>
      </c>
      <c r="P257" s="132" t="s">
        <v>9302</v>
      </c>
      <c r="Q257" s="347" t="s">
        <v>12201</v>
      </c>
      <c r="R257" s="128">
        <v>33</v>
      </c>
      <c r="S257" s="129">
        <v>3309</v>
      </c>
      <c r="T257" s="348" t="str">
        <f>IF(R257&lt;&gt;"",VLOOKUP(R257,'01_MASTER_KODE_WILAYAH'!H$1437:I$1470,2,FALSE),"")</f>
        <v>JAWA TENGAH</v>
      </c>
      <c r="U257" s="348" t="str">
        <f>IF(S257&lt;&gt;"",VLOOKUP(S257,'01_MASTER_KODE_WILAYAH'!D$5:F$1353,3,FALSE),"")</f>
        <v>BOYOLALI</v>
      </c>
      <c r="V257" s="349" t="str">
        <f t="shared" si="127"/>
        <v>1</v>
      </c>
      <c r="W257" s="145" t="e">
        <f t="shared" si="128"/>
        <v>#VALUE!</v>
      </c>
      <c r="X257" s="133" t="e">
        <f>COUNTIFS(A1_Individu_Data_Keadaan_SDMK!A$4:A$149931,M257,A1_Individu_Data_Keadaan_SDMK!R$4:R$149285,"01. Dokter")</f>
        <v>#VALUE!</v>
      </c>
      <c r="Y257" s="122">
        <f t="shared" si="129"/>
        <v>2</v>
      </c>
      <c r="Z257" s="134" t="e">
        <f t="shared" si="130"/>
        <v>#VALUE!</v>
      </c>
      <c r="AA257" s="134" t="e">
        <f t="shared" si="131"/>
        <v>#VALUE!</v>
      </c>
      <c r="AB257" s="133" t="e">
        <f>COUNTIFS(A1_Individu_Data_Keadaan_SDMK!A$4:A$149931,M257,A1_Individu_Data_Keadaan_SDMK!R$4:R$149285,"02. Dokter Gigi")</f>
        <v>#VALUE!</v>
      </c>
      <c r="AC257" s="122">
        <f t="shared" si="132"/>
        <v>1</v>
      </c>
      <c r="AD257" s="134" t="e">
        <f t="shared" si="133"/>
        <v>#VALUE!</v>
      </c>
      <c r="AE257" s="134" t="e">
        <f t="shared" si="134"/>
        <v>#VALUE!</v>
      </c>
      <c r="AF257" s="133" t="e">
        <f>COUNTIFS(A1_Individu_Data_Keadaan_SDMK!A$4:A$149931,M257,A1_Individu_Data_Keadaan_SDMK!Q$4:Q$149285,"03. KEPERAWATAN")</f>
        <v>#VALUE!</v>
      </c>
      <c r="AG257" s="135">
        <f t="shared" si="135"/>
        <v>8</v>
      </c>
      <c r="AH257" s="134" t="e">
        <f t="shared" si="136"/>
        <v>#VALUE!</v>
      </c>
      <c r="AI257" s="134" t="e">
        <f t="shared" si="137"/>
        <v>#VALUE!</v>
      </c>
      <c r="AJ257" s="133" t="e">
        <f>COUNTIFS(A1_Individu_Data_Keadaan_SDMK!A$4:A$149931,M257,A1_Individu_Data_Keadaan_SDMK!Q$4:Q$149285,"04. KEBIDANAN")</f>
        <v>#VALUE!</v>
      </c>
      <c r="AK257" s="135">
        <f t="shared" si="138"/>
        <v>7</v>
      </c>
      <c r="AL257" s="134" t="e">
        <f t="shared" si="139"/>
        <v>#VALUE!</v>
      </c>
      <c r="AM257" s="134" t="e">
        <f t="shared" si="140"/>
        <v>#VALUE!</v>
      </c>
      <c r="AN257" s="133" t="e">
        <f>COUNTIFS(A1_Individu_Data_Keadaan_SDMK!A$4:A$149931,M257,A1_Individu_Data_Keadaan_SDMK!Q$4:Q$149285,"05. KEFARMASIAN")</f>
        <v>#VALUE!</v>
      </c>
      <c r="AO257" s="135">
        <f t="shared" si="141"/>
        <v>1</v>
      </c>
      <c r="AP257" s="134" t="e">
        <f t="shared" si="142"/>
        <v>#VALUE!</v>
      </c>
      <c r="AQ257" s="134" t="e">
        <f t="shared" si="143"/>
        <v>#VALUE!</v>
      </c>
      <c r="AR257" s="133" t="e">
        <f>COUNTIFS(A1_Individu_Data_Keadaan_SDMK!A$4:A$149931,M257,A1_Individu_Data_Keadaan_SDMK!Q$4:Q$149285,"06. KESEHATAN MASYARAKAT")</f>
        <v>#VALUE!</v>
      </c>
      <c r="AS257" s="135">
        <f t="shared" si="144"/>
        <v>1</v>
      </c>
      <c r="AT257" s="134" t="e">
        <f t="shared" si="145"/>
        <v>#VALUE!</v>
      </c>
      <c r="AU257" s="134" t="e">
        <f t="shared" si="146"/>
        <v>#VALUE!</v>
      </c>
      <c r="AV257" s="133" t="e">
        <f>COUNTIFS(A1_Individu_Data_Keadaan_SDMK!A$4:A$149931,M257,A1_Individu_Data_Keadaan_SDMK!Q$4:Q$149285,"07. KESEHATAN LINGKUNGAN")</f>
        <v>#VALUE!</v>
      </c>
      <c r="AW257" s="135">
        <f t="shared" si="147"/>
        <v>1</v>
      </c>
      <c r="AX257" s="134" t="e">
        <f t="shared" si="148"/>
        <v>#VALUE!</v>
      </c>
      <c r="AY257" s="134" t="e">
        <f t="shared" si="149"/>
        <v>#VALUE!</v>
      </c>
      <c r="AZ257" s="133" t="e">
        <f>COUNTIFS(A1_Individu_Data_Keadaan_SDMK!A$4:A$149931,M257,A1_Individu_Data_Keadaan_SDMK!Q$4:Q$149285,"08. GIZI")</f>
        <v>#VALUE!</v>
      </c>
      <c r="BA257" s="135">
        <f t="shared" si="150"/>
        <v>2</v>
      </c>
      <c r="BB257" s="134" t="e">
        <f t="shared" si="151"/>
        <v>#VALUE!</v>
      </c>
      <c r="BC257" s="134" t="e">
        <f t="shared" si="152"/>
        <v>#VALUE!</v>
      </c>
      <c r="BD257" s="133" t="e">
        <f>COUNTIFS(A1_Individu_Data_Keadaan_SDMK!A$4:A$149931,M257,A1_Individu_Data_Keadaan_SDMK!R$4:R$149285,"03. Ahli Teknologi Laboratorium Medik")</f>
        <v>#VALUE!</v>
      </c>
      <c r="BE257" s="135">
        <f t="shared" si="153"/>
        <v>1</v>
      </c>
      <c r="BF257" s="134" t="e">
        <f t="shared" si="154"/>
        <v>#VALUE!</v>
      </c>
      <c r="BG257" s="134" t="e">
        <f t="shared" si="155"/>
        <v>#VALUE!</v>
      </c>
      <c r="BH257" s="139" t="e">
        <f t="shared" si="156"/>
        <v>#VALUE!</v>
      </c>
      <c r="BI257" s="139" t="e">
        <f t="shared" si="157"/>
        <v>#VALUE!</v>
      </c>
    </row>
    <row r="258" spans="13:61" ht="15">
      <c r="M258" s="130" t="s">
        <v>12918</v>
      </c>
      <c r="N258" s="131" t="s">
        <v>12919</v>
      </c>
      <c r="O258" s="128" t="s">
        <v>267</v>
      </c>
      <c r="P258" s="132" t="s">
        <v>9302</v>
      </c>
      <c r="Q258" s="347" t="s">
        <v>12201</v>
      </c>
      <c r="R258" s="128">
        <v>33</v>
      </c>
      <c r="S258" s="129">
        <v>3309</v>
      </c>
      <c r="T258" s="348" t="str">
        <f>IF(R258&lt;&gt;"",VLOOKUP(R258,'01_MASTER_KODE_WILAYAH'!H$1437:I$1470,2,FALSE),"")</f>
        <v>JAWA TENGAH</v>
      </c>
      <c r="U258" s="348" t="str">
        <f>IF(S258&lt;&gt;"",VLOOKUP(S258,'01_MASTER_KODE_WILAYAH'!D$5:F$1353,3,FALSE),"")</f>
        <v>BOYOLALI</v>
      </c>
      <c r="V258" s="349" t="str">
        <f t="shared" si="127"/>
        <v>1</v>
      </c>
      <c r="W258" s="145" t="e">
        <f t="shared" si="128"/>
        <v>#VALUE!</v>
      </c>
      <c r="X258" s="133" t="e">
        <f>COUNTIFS(A1_Individu_Data_Keadaan_SDMK!A$4:A$149931,M258,A1_Individu_Data_Keadaan_SDMK!R$4:R$149285,"01. Dokter")</f>
        <v>#VALUE!</v>
      </c>
      <c r="Y258" s="122">
        <f t="shared" si="129"/>
        <v>2</v>
      </c>
      <c r="Z258" s="134" t="e">
        <f t="shared" si="130"/>
        <v>#VALUE!</v>
      </c>
      <c r="AA258" s="134" t="e">
        <f t="shared" si="131"/>
        <v>#VALUE!</v>
      </c>
      <c r="AB258" s="133" t="e">
        <f>COUNTIFS(A1_Individu_Data_Keadaan_SDMK!A$4:A$149931,M258,A1_Individu_Data_Keadaan_SDMK!R$4:R$149285,"02. Dokter Gigi")</f>
        <v>#VALUE!</v>
      </c>
      <c r="AC258" s="122">
        <f t="shared" si="132"/>
        <v>1</v>
      </c>
      <c r="AD258" s="134" t="e">
        <f t="shared" si="133"/>
        <v>#VALUE!</v>
      </c>
      <c r="AE258" s="134" t="e">
        <f t="shared" si="134"/>
        <v>#VALUE!</v>
      </c>
      <c r="AF258" s="133" t="e">
        <f>COUNTIFS(A1_Individu_Data_Keadaan_SDMK!A$4:A$149931,M258,A1_Individu_Data_Keadaan_SDMK!Q$4:Q$149285,"03. KEPERAWATAN")</f>
        <v>#VALUE!</v>
      </c>
      <c r="AG258" s="135">
        <f t="shared" si="135"/>
        <v>8</v>
      </c>
      <c r="AH258" s="134" t="e">
        <f t="shared" si="136"/>
        <v>#VALUE!</v>
      </c>
      <c r="AI258" s="134" t="e">
        <f t="shared" si="137"/>
        <v>#VALUE!</v>
      </c>
      <c r="AJ258" s="133" t="e">
        <f>COUNTIFS(A1_Individu_Data_Keadaan_SDMK!A$4:A$149931,M258,A1_Individu_Data_Keadaan_SDMK!Q$4:Q$149285,"04. KEBIDANAN")</f>
        <v>#VALUE!</v>
      </c>
      <c r="AK258" s="135">
        <f t="shared" si="138"/>
        <v>7</v>
      </c>
      <c r="AL258" s="134" t="e">
        <f t="shared" si="139"/>
        <v>#VALUE!</v>
      </c>
      <c r="AM258" s="134" t="e">
        <f t="shared" si="140"/>
        <v>#VALUE!</v>
      </c>
      <c r="AN258" s="133" t="e">
        <f>COUNTIFS(A1_Individu_Data_Keadaan_SDMK!A$4:A$149931,M258,A1_Individu_Data_Keadaan_SDMK!Q$4:Q$149285,"05. KEFARMASIAN")</f>
        <v>#VALUE!</v>
      </c>
      <c r="AO258" s="135">
        <f t="shared" si="141"/>
        <v>1</v>
      </c>
      <c r="AP258" s="134" t="e">
        <f t="shared" si="142"/>
        <v>#VALUE!</v>
      </c>
      <c r="AQ258" s="134" t="e">
        <f t="shared" si="143"/>
        <v>#VALUE!</v>
      </c>
      <c r="AR258" s="133" t="e">
        <f>COUNTIFS(A1_Individu_Data_Keadaan_SDMK!A$4:A$149931,M258,A1_Individu_Data_Keadaan_SDMK!Q$4:Q$149285,"06. KESEHATAN MASYARAKAT")</f>
        <v>#VALUE!</v>
      </c>
      <c r="AS258" s="135">
        <f t="shared" si="144"/>
        <v>1</v>
      </c>
      <c r="AT258" s="134" t="e">
        <f t="shared" si="145"/>
        <v>#VALUE!</v>
      </c>
      <c r="AU258" s="134" t="e">
        <f t="shared" si="146"/>
        <v>#VALUE!</v>
      </c>
      <c r="AV258" s="133" t="e">
        <f>COUNTIFS(A1_Individu_Data_Keadaan_SDMK!A$4:A$149931,M258,A1_Individu_Data_Keadaan_SDMK!Q$4:Q$149285,"07. KESEHATAN LINGKUNGAN")</f>
        <v>#VALUE!</v>
      </c>
      <c r="AW258" s="135">
        <f t="shared" si="147"/>
        <v>1</v>
      </c>
      <c r="AX258" s="134" t="e">
        <f t="shared" si="148"/>
        <v>#VALUE!</v>
      </c>
      <c r="AY258" s="134" t="e">
        <f t="shared" si="149"/>
        <v>#VALUE!</v>
      </c>
      <c r="AZ258" s="133" t="e">
        <f>COUNTIFS(A1_Individu_Data_Keadaan_SDMK!A$4:A$149931,M258,A1_Individu_Data_Keadaan_SDMK!Q$4:Q$149285,"08. GIZI")</f>
        <v>#VALUE!</v>
      </c>
      <c r="BA258" s="135">
        <f t="shared" si="150"/>
        <v>2</v>
      </c>
      <c r="BB258" s="134" t="e">
        <f t="shared" si="151"/>
        <v>#VALUE!</v>
      </c>
      <c r="BC258" s="134" t="e">
        <f t="shared" si="152"/>
        <v>#VALUE!</v>
      </c>
      <c r="BD258" s="133" t="e">
        <f>COUNTIFS(A1_Individu_Data_Keadaan_SDMK!A$4:A$149931,M258,A1_Individu_Data_Keadaan_SDMK!R$4:R$149285,"03. Ahli Teknologi Laboratorium Medik")</f>
        <v>#VALUE!</v>
      </c>
      <c r="BE258" s="135">
        <f t="shared" si="153"/>
        <v>1</v>
      </c>
      <c r="BF258" s="134" t="e">
        <f t="shared" si="154"/>
        <v>#VALUE!</v>
      </c>
      <c r="BG258" s="134" t="e">
        <f t="shared" si="155"/>
        <v>#VALUE!</v>
      </c>
      <c r="BH258" s="139" t="e">
        <f t="shared" si="156"/>
        <v>#VALUE!</v>
      </c>
      <c r="BI258" s="139" t="e">
        <f t="shared" si="157"/>
        <v>#VALUE!</v>
      </c>
    </row>
    <row r="259" spans="13:61" ht="15">
      <c r="M259" s="130" t="s">
        <v>12920</v>
      </c>
      <c r="N259" s="131" t="s">
        <v>12921</v>
      </c>
      <c r="O259" s="128" t="s">
        <v>267</v>
      </c>
      <c r="P259" s="132" t="s">
        <v>9301</v>
      </c>
      <c r="Q259" s="347" t="s">
        <v>12201</v>
      </c>
      <c r="R259" s="128">
        <v>33</v>
      </c>
      <c r="S259" s="129">
        <v>3309</v>
      </c>
      <c r="T259" s="348" t="str">
        <f>IF(R259&lt;&gt;"",VLOOKUP(R259,'01_MASTER_KODE_WILAYAH'!H$1437:I$1470,2,FALSE),"")</f>
        <v>JAWA TENGAH</v>
      </c>
      <c r="U259" s="348" t="str">
        <f>IF(S259&lt;&gt;"",VLOOKUP(S259,'01_MASTER_KODE_WILAYAH'!D$5:F$1353,3,FALSE),"")</f>
        <v>BOYOLALI</v>
      </c>
      <c r="V259" s="349" t="str">
        <f t="shared" si="127"/>
        <v>2</v>
      </c>
      <c r="W259" s="145" t="e">
        <f t="shared" si="128"/>
        <v>#VALUE!</v>
      </c>
      <c r="X259" s="133" t="e">
        <f>COUNTIFS(A1_Individu_Data_Keadaan_SDMK!A$4:A$149931,M259,A1_Individu_Data_Keadaan_SDMK!R$4:R$149285,"01. Dokter")</f>
        <v>#VALUE!</v>
      </c>
      <c r="Y259" s="122">
        <f t="shared" si="129"/>
        <v>1</v>
      </c>
      <c r="Z259" s="134" t="e">
        <f t="shared" si="130"/>
        <v>#VALUE!</v>
      </c>
      <c r="AA259" s="134" t="e">
        <f t="shared" si="131"/>
        <v>#VALUE!</v>
      </c>
      <c r="AB259" s="133" t="e">
        <f>COUNTIFS(A1_Individu_Data_Keadaan_SDMK!A$4:A$149931,M259,A1_Individu_Data_Keadaan_SDMK!R$4:R$149285,"02. Dokter Gigi")</f>
        <v>#VALUE!</v>
      </c>
      <c r="AC259" s="122">
        <f t="shared" si="132"/>
        <v>1</v>
      </c>
      <c r="AD259" s="134" t="e">
        <f t="shared" si="133"/>
        <v>#VALUE!</v>
      </c>
      <c r="AE259" s="134" t="e">
        <f t="shared" si="134"/>
        <v>#VALUE!</v>
      </c>
      <c r="AF259" s="133" t="e">
        <f>COUNTIFS(A1_Individu_Data_Keadaan_SDMK!A$4:A$149931,M259,A1_Individu_Data_Keadaan_SDMK!Q$4:Q$149285,"03. KEPERAWATAN")</f>
        <v>#VALUE!</v>
      </c>
      <c r="AG259" s="135">
        <f t="shared" si="135"/>
        <v>5</v>
      </c>
      <c r="AH259" s="134" t="e">
        <f t="shared" si="136"/>
        <v>#VALUE!</v>
      </c>
      <c r="AI259" s="134" t="e">
        <f t="shared" si="137"/>
        <v>#VALUE!</v>
      </c>
      <c r="AJ259" s="133" t="e">
        <f>COUNTIFS(A1_Individu_Data_Keadaan_SDMK!A$4:A$149931,M259,A1_Individu_Data_Keadaan_SDMK!Q$4:Q$149285,"04. KEBIDANAN")</f>
        <v>#VALUE!</v>
      </c>
      <c r="AK259" s="135">
        <f t="shared" si="138"/>
        <v>4</v>
      </c>
      <c r="AL259" s="134" t="e">
        <f t="shared" si="139"/>
        <v>#VALUE!</v>
      </c>
      <c r="AM259" s="134" t="e">
        <f t="shared" si="140"/>
        <v>#VALUE!</v>
      </c>
      <c r="AN259" s="133" t="e">
        <f>COUNTIFS(A1_Individu_Data_Keadaan_SDMK!A$4:A$149931,M259,A1_Individu_Data_Keadaan_SDMK!Q$4:Q$149285,"05. KEFARMASIAN")</f>
        <v>#VALUE!</v>
      </c>
      <c r="AO259" s="135">
        <f t="shared" si="141"/>
        <v>1</v>
      </c>
      <c r="AP259" s="134" t="e">
        <f t="shared" si="142"/>
        <v>#VALUE!</v>
      </c>
      <c r="AQ259" s="134" t="e">
        <f t="shared" si="143"/>
        <v>#VALUE!</v>
      </c>
      <c r="AR259" s="133" t="e">
        <f>COUNTIFS(A1_Individu_Data_Keadaan_SDMK!A$4:A$149931,M259,A1_Individu_Data_Keadaan_SDMK!Q$4:Q$149285,"06. KESEHATAN MASYARAKAT")</f>
        <v>#VALUE!</v>
      </c>
      <c r="AS259" s="135">
        <f t="shared" si="144"/>
        <v>1</v>
      </c>
      <c r="AT259" s="134" t="e">
        <f t="shared" si="145"/>
        <v>#VALUE!</v>
      </c>
      <c r="AU259" s="134" t="e">
        <f t="shared" si="146"/>
        <v>#VALUE!</v>
      </c>
      <c r="AV259" s="133" t="e">
        <f>COUNTIFS(A1_Individu_Data_Keadaan_SDMK!A$4:A$149931,M259,A1_Individu_Data_Keadaan_SDMK!Q$4:Q$149285,"07. KESEHATAN LINGKUNGAN")</f>
        <v>#VALUE!</v>
      </c>
      <c r="AW259" s="135">
        <f t="shared" si="147"/>
        <v>1</v>
      </c>
      <c r="AX259" s="134" t="e">
        <f t="shared" si="148"/>
        <v>#VALUE!</v>
      </c>
      <c r="AY259" s="134" t="e">
        <f t="shared" si="149"/>
        <v>#VALUE!</v>
      </c>
      <c r="AZ259" s="133" t="e">
        <f>COUNTIFS(A1_Individu_Data_Keadaan_SDMK!A$4:A$149931,M259,A1_Individu_Data_Keadaan_SDMK!Q$4:Q$149285,"08. GIZI")</f>
        <v>#VALUE!</v>
      </c>
      <c r="BA259" s="135">
        <f t="shared" si="150"/>
        <v>1</v>
      </c>
      <c r="BB259" s="134" t="e">
        <f t="shared" si="151"/>
        <v>#VALUE!</v>
      </c>
      <c r="BC259" s="134" t="e">
        <f t="shared" si="152"/>
        <v>#VALUE!</v>
      </c>
      <c r="BD259" s="133" t="e">
        <f>COUNTIFS(A1_Individu_Data_Keadaan_SDMK!A$4:A$149931,M259,A1_Individu_Data_Keadaan_SDMK!R$4:R$149285,"03. Ahli Teknologi Laboratorium Medik")</f>
        <v>#VALUE!</v>
      </c>
      <c r="BE259" s="135">
        <f t="shared" si="153"/>
        <v>1</v>
      </c>
      <c r="BF259" s="134" t="e">
        <f t="shared" si="154"/>
        <v>#VALUE!</v>
      </c>
      <c r="BG259" s="134" t="e">
        <f t="shared" si="155"/>
        <v>#VALUE!</v>
      </c>
      <c r="BH259" s="139" t="e">
        <f t="shared" si="156"/>
        <v>#VALUE!</v>
      </c>
      <c r="BI259" s="139" t="e">
        <f t="shared" si="157"/>
        <v>#VALUE!</v>
      </c>
    </row>
    <row r="260" spans="13:61" ht="15">
      <c r="M260" s="130" t="s">
        <v>12922</v>
      </c>
      <c r="N260" s="131" t="s">
        <v>12923</v>
      </c>
      <c r="O260" s="128" t="s">
        <v>267</v>
      </c>
      <c r="P260" s="132" t="s">
        <v>9302</v>
      </c>
      <c r="Q260" s="347" t="s">
        <v>12201</v>
      </c>
      <c r="R260" s="128">
        <v>33</v>
      </c>
      <c r="S260" s="129">
        <v>3309</v>
      </c>
      <c r="T260" s="348" t="str">
        <f>IF(R260&lt;&gt;"",VLOOKUP(R260,'01_MASTER_KODE_WILAYAH'!H$1437:I$1470,2,FALSE),"")</f>
        <v>JAWA TENGAH</v>
      </c>
      <c r="U260" s="348" t="str">
        <f>IF(S260&lt;&gt;"",VLOOKUP(S260,'01_MASTER_KODE_WILAYAH'!D$5:F$1353,3,FALSE),"")</f>
        <v>BOYOLALI</v>
      </c>
      <c r="V260" s="349" t="str">
        <f t="shared" si="127"/>
        <v>1</v>
      </c>
      <c r="W260" s="145" t="e">
        <f t="shared" si="128"/>
        <v>#VALUE!</v>
      </c>
      <c r="X260" s="133" t="e">
        <f>COUNTIFS(A1_Individu_Data_Keadaan_SDMK!A$4:A$149931,M260,A1_Individu_Data_Keadaan_SDMK!R$4:R$149285,"01. Dokter")</f>
        <v>#VALUE!</v>
      </c>
      <c r="Y260" s="122">
        <f t="shared" si="129"/>
        <v>2</v>
      </c>
      <c r="Z260" s="134" t="e">
        <f t="shared" si="130"/>
        <v>#VALUE!</v>
      </c>
      <c r="AA260" s="134" t="e">
        <f t="shared" si="131"/>
        <v>#VALUE!</v>
      </c>
      <c r="AB260" s="133" t="e">
        <f>COUNTIFS(A1_Individu_Data_Keadaan_SDMK!A$4:A$149931,M260,A1_Individu_Data_Keadaan_SDMK!R$4:R$149285,"02. Dokter Gigi")</f>
        <v>#VALUE!</v>
      </c>
      <c r="AC260" s="122">
        <f t="shared" si="132"/>
        <v>1</v>
      </c>
      <c r="AD260" s="134" t="e">
        <f t="shared" si="133"/>
        <v>#VALUE!</v>
      </c>
      <c r="AE260" s="134" t="e">
        <f t="shared" si="134"/>
        <v>#VALUE!</v>
      </c>
      <c r="AF260" s="133" t="e">
        <f>COUNTIFS(A1_Individu_Data_Keadaan_SDMK!A$4:A$149931,M260,A1_Individu_Data_Keadaan_SDMK!Q$4:Q$149285,"03. KEPERAWATAN")</f>
        <v>#VALUE!</v>
      </c>
      <c r="AG260" s="135">
        <f t="shared" si="135"/>
        <v>8</v>
      </c>
      <c r="AH260" s="134" t="e">
        <f t="shared" si="136"/>
        <v>#VALUE!</v>
      </c>
      <c r="AI260" s="134" t="e">
        <f t="shared" si="137"/>
        <v>#VALUE!</v>
      </c>
      <c r="AJ260" s="133" t="e">
        <f>COUNTIFS(A1_Individu_Data_Keadaan_SDMK!A$4:A$149931,M260,A1_Individu_Data_Keadaan_SDMK!Q$4:Q$149285,"04. KEBIDANAN")</f>
        <v>#VALUE!</v>
      </c>
      <c r="AK260" s="135">
        <f t="shared" si="138"/>
        <v>7</v>
      </c>
      <c r="AL260" s="134" t="e">
        <f t="shared" si="139"/>
        <v>#VALUE!</v>
      </c>
      <c r="AM260" s="134" t="e">
        <f t="shared" si="140"/>
        <v>#VALUE!</v>
      </c>
      <c r="AN260" s="133" t="e">
        <f>COUNTIFS(A1_Individu_Data_Keadaan_SDMK!A$4:A$149931,M260,A1_Individu_Data_Keadaan_SDMK!Q$4:Q$149285,"05. KEFARMASIAN")</f>
        <v>#VALUE!</v>
      </c>
      <c r="AO260" s="135">
        <f t="shared" si="141"/>
        <v>1</v>
      </c>
      <c r="AP260" s="134" t="e">
        <f t="shared" si="142"/>
        <v>#VALUE!</v>
      </c>
      <c r="AQ260" s="134" t="e">
        <f t="shared" si="143"/>
        <v>#VALUE!</v>
      </c>
      <c r="AR260" s="133" t="e">
        <f>COUNTIFS(A1_Individu_Data_Keadaan_SDMK!A$4:A$149931,M260,A1_Individu_Data_Keadaan_SDMK!Q$4:Q$149285,"06. KESEHATAN MASYARAKAT")</f>
        <v>#VALUE!</v>
      </c>
      <c r="AS260" s="135">
        <f t="shared" si="144"/>
        <v>1</v>
      </c>
      <c r="AT260" s="134" t="e">
        <f t="shared" si="145"/>
        <v>#VALUE!</v>
      </c>
      <c r="AU260" s="134" t="e">
        <f t="shared" si="146"/>
        <v>#VALUE!</v>
      </c>
      <c r="AV260" s="133" t="e">
        <f>COUNTIFS(A1_Individu_Data_Keadaan_SDMK!A$4:A$149931,M260,A1_Individu_Data_Keadaan_SDMK!Q$4:Q$149285,"07. KESEHATAN LINGKUNGAN")</f>
        <v>#VALUE!</v>
      </c>
      <c r="AW260" s="135">
        <f t="shared" si="147"/>
        <v>1</v>
      </c>
      <c r="AX260" s="134" t="e">
        <f t="shared" si="148"/>
        <v>#VALUE!</v>
      </c>
      <c r="AY260" s="134" t="e">
        <f t="shared" si="149"/>
        <v>#VALUE!</v>
      </c>
      <c r="AZ260" s="133" t="e">
        <f>COUNTIFS(A1_Individu_Data_Keadaan_SDMK!A$4:A$149931,M260,A1_Individu_Data_Keadaan_SDMK!Q$4:Q$149285,"08. GIZI")</f>
        <v>#VALUE!</v>
      </c>
      <c r="BA260" s="135">
        <f t="shared" si="150"/>
        <v>2</v>
      </c>
      <c r="BB260" s="134" t="e">
        <f t="shared" si="151"/>
        <v>#VALUE!</v>
      </c>
      <c r="BC260" s="134" t="e">
        <f t="shared" si="152"/>
        <v>#VALUE!</v>
      </c>
      <c r="BD260" s="133" t="e">
        <f>COUNTIFS(A1_Individu_Data_Keadaan_SDMK!A$4:A$149931,M260,A1_Individu_Data_Keadaan_SDMK!R$4:R$149285,"03. Ahli Teknologi Laboratorium Medik")</f>
        <v>#VALUE!</v>
      </c>
      <c r="BE260" s="135">
        <f t="shared" si="153"/>
        <v>1</v>
      </c>
      <c r="BF260" s="134" t="e">
        <f t="shared" si="154"/>
        <v>#VALUE!</v>
      </c>
      <c r="BG260" s="134" t="e">
        <f t="shared" si="155"/>
        <v>#VALUE!</v>
      </c>
      <c r="BH260" s="139" t="e">
        <f t="shared" si="156"/>
        <v>#VALUE!</v>
      </c>
      <c r="BI260" s="139" t="e">
        <f t="shared" si="157"/>
        <v>#VALUE!</v>
      </c>
    </row>
    <row r="261" spans="13:61" ht="15">
      <c r="M261" s="130" t="s">
        <v>12924</v>
      </c>
      <c r="N261" s="131" t="s">
        <v>12925</v>
      </c>
      <c r="O261" s="128" t="s">
        <v>267</v>
      </c>
      <c r="P261" s="132" t="s">
        <v>9302</v>
      </c>
      <c r="Q261" s="347" t="s">
        <v>12201</v>
      </c>
      <c r="R261" s="128">
        <v>33</v>
      </c>
      <c r="S261" s="129">
        <v>3309</v>
      </c>
      <c r="T261" s="348" t="str">
        <f>IF(R261&lt;&gt;"",VLOOKUP(R261,'01_MASTER_KODE_WILAYAH'!H$1437:I$1470,2,FALSE),"")</f>
        <v>JAWA TENGAH</v>
      </c>
      <c r="U261" s="348" t="str">
        <f>IF(S261&lt;&gt;"",VLOOKUP(S261,'01_MASTER_KODE_WILAYAH'!D$5:F$1353,3,FALSE),"")</f>
        <v>BOYOLALI</v>
      </c>
      <c r="V261" s="349" t="str">
        <f t="shared" si="127"/>
        <v>1</v>
      </c>
      <c r="W261" s="145" t="e">
        <f t="shared" si="128"/>
        <v>#VALUE!</v>
      </c>
      <c r="X261" s="133" t="e">
        <f>COUNTIFS(A1_Individu_Data_Keadaan_SDMK!A$4:A$149931,M261,A1_Individu_Data_Keadaan_SDMK!R$4:R$149285,"01. Dokter")</f>
        <v>#VALUE!</v>
      </c>
      <c r="Y261" s="122">
        <f t="shared" si="129"/>
        <v>2</v>
      </c>
      <c r="Z261" s="134" t="e">
        <f t="shared" si="130"/>
        <v>#VALUE!</v>
      </c>
      <c r="AA261" s="134" t="e">
        <f t="shared" si="131"/>
        <v>#VALUE!</v>
      </c>
      <c r="AB261" s="133" t="e">
        <f>COUNTIFS(A1_Individu_Data_Keadaan_SDMK!A$4:A$149931,M261,A1_Individu_Data_Keadaan_SDMK!R$4:R$149285,"02. Dokter Gigi")</f>
        <v>#VALUE!</v>
      </c>
      <c r="AC261" s="122">
        <f t="shared" si="132"/>
        <v>1</v>
      </c>
      <c r="AD261" s="134" t="e">
        <f t="shared" si="133"/>
        <v>#VALUE!</v>
      </c>
      <c r="AE261" s="134" t="e">
        <f t="shared" si="134"/>
        <v>#VALUE!</v>
      </c>
      <c r="AF261" s="133" t="e">
        <f>COUNTIFS(A1_Individu_Data_Keadaan_SDMK!A$4:A$149931,M261,A1_Individu_Data_Keadaan_SDMK!Q$4:Q$149285,"03. KEPERAWATAN")</f>
        <v>#VALUE!</v>
      </c>
      <c r="AG261" s="135">
        <f t="shared" si="135"/>
        <v>8</v>
      </c>
      <c r="AH261" s="134" t="e">
        <f t="shared" si="136"/>
        <v>#VALUE!</v>
      </c>
      <c r="AI261" s="134" t="e">
        <f t="shared" si="137"/>
        <v>#VALUE!</v>
      </c>
      <c r="AJ261" s="133" t="e">
        <f>COUNTIFS(A1_Individu_Data_Keadaan_SDMK!A$4:A$149931,M261,A1_Individu_Data_Keadaan_SDMK!Q$4:Q$149285,"04. KEBIDANAN")</f>
        <v>#VALUE!</v>
      </c>
      <c r="AK261" s="135">
        <f t="shared" si="138"/>
        <v>7</v>
      </c>
      <c r="AL261" s="134" t="e">
        <f t="shared" si="139"/>
        <v>#VALUE!</v>
      </c>
      <c r="AM261" s="134" t="e">
        <f t="shared" si="140"/>
        <v>#VALUE!</v>
      </c>
      <c r="AN261" s="133" t="e">
        <f>COUNTIFS(A1_Individu_Data_Keadaan_SDMK!A$4:A$149931,M261,A1_Individu_Data_Keadaan_SDMK!Q$4:Q$149285,"05. KEFARMASIAN")</f>
        <v>#VALUE!</v>
      </c>
      <c r="AO261" s="135">
        <f t="shared" si="141"/>
        <v>1</v>
      </c>
      <c r="AP261" s="134" t="e">
        <f t="shared" si="142"/>
        <v>#VALUE!</v>
      </c>
      <c r="AQ261" s="134" t="e">
        <f t="shared" si="143"/>
        <v>#VALUE!</v>
      </c>
      <c r="AR261" s="133" t="e">
        <f>COUNTIFS(A1_Individu_Data_Keadaan_SDMK!A$4:A$149931,M261,A1_Individu_Data_Keadaan_SDMK!Q$4:Q$149285,"06. KESEHATAN MASYARAKAT")</f>
        <v>#VALUE!</v>
      </c>
      <c r="AS261" s="135">
        <f t="shared" si="144"/>
        <v>1</v>
      </c>
      <c r="AT261" s="134" t="e">
        <f t="shared" si="145"/>
        <v>#VALUE!</v>
      </c>
      <c r="AU261" s="134" t="e">
        <f t="shared" si="146"/>
        <v>#VALUE!</v>
      </c>
      <c r="AV261" s="133" t="e">
        <f>COUNTIFS(A1_Individu_Data_Keadaan_SDMK!A$4:A$149931,M261,A1_Individu_Data_Keadaan_SDMK!Q$4:Q$149285,"07. KESEHATAN LINGKUNGAN")</f>
        <v>#VALUE!</v>
      </c>
      <c r="AW261" s="135">
        <f t="shared" si="147"/>
        <v>1</v>
      </c>
      <c r="AX261" s="134" t="e">
        <f t="shared" si="148"/>
        <v>#VALUE!</v>
      </c>
      <c r="AY261" s="134" t="e">
        <f t="shared" si="149"/>
        <v>#VALUE!</v>
      </c>
      <c r="AZ261" s="133" t="e">
        <f>COUNTIFS(A1_Individu_Data_Keadaan_SDMK!A$4:A$149931,M261,A1_Individu_Data_Keadaan_SDMK!Q$4:Q$149285,"08. GIZI")</f>
        <v>#VALUE!</v>
      </c>
      <c r="BA261" s="135">
        <f t="shared" si="150"/>
        <v>2</v>
      </c>
      <c r="BB261" s="134" t="e">
        <f t="shared" si="151"/>
        <v>#VALUE!</v>
      </c>
      <c r="BC261" s="134" t="e">
        <f t="shared" si="152"/>
        <v>#VALUE!</v>
      </c>
      <c r="BD261" s="133" t="e">
        <f>COUNTIFS(A1_Individu_Data_Keadaan_SDMK!A$4:A$149931,M261,A1_Individu_Data_Keadaan_SDMK!R$4:R$149285,"03. Ahli Teknologi Laboratorium Medik")</f>
        <v>#VALUE!</v>
      </c>
      <c r="BE261" s="135">
        <f t="shared" si="153"/>
        <v>1</v>
      </c>
      <c r="BF261" s="134" t="e">
        <f t="shared" si="154"/>
        <v>#VALUE!</v>
      </c>
      <c r="BG261" s="134" t="e">
        <f t="shared" si="155"/>
        <v>#VALUE!</v>
      </c>
      <c r="BH261" s="139" t="e">
        <f t="shared" si="156"/>
        <v>#VALUE!</v>
      </c>
      <c r="BI261" s="139" t="e">
        <f t="shared" si="157"/>
        <v>#VALUE!</v>
      </c>
    </row>
    <row r="262" spans="13:61" ht="15">
      <c r="M262" s="130" t="s">
        <v>12926</v>
      </c>
      <c r="N262" s="131" t="s">
        <v>12927</v>
      </c>
      <c r="O262" s="128" t="s">
        <v>267</v>
      </c>
      <c r="P262" s="132" t="s">
        <v>9301</v>
      </c>
      <c r="Q262" s="347" t="s">
        <v>12201</v>
      </c>
      <c r="R262" s="128">
        <v>33</v>
      </c>
      <c r="S262" s="129">
        <v>3309</v>
      </c>
      <c r="T262" s="348" t="str">
        <f>IF(R262&lt;&gt;"",VLOOKUP(R262,'01_MASTER_KODE_WILAYAH'!H$1437:I$1470,2,FALSE),"")</f>
        <v>JAWA TENGAH</v>
      </c>
      <c r="U262" s="348" t="str">
        <f>IF(S262&lt;&gt;"",VLOOKUP(S262,'01_MASTER_KODE_WILAYAH'!D$5:F$1353,3,FALSE),"")</f>
        <v>BOYOLALI</v>
      </c>
      <c r="V262" s="349" t="str">
        <f t="shared" si="127"/>
        <v>2</v>
      </c>
      <c r="W262" s="145" t="e">
        <f t="shared" si="128"/>
        <v>#VALUE!</v>
      </c>
      <c r="X262" s="133" t="e">
        <f>COUNTIFS(A1_Individu_Data_Keadaan_SDMK!A$4:A$149931,M262,A1_Individu_Data_Keadaan_SDMK!R$4:R$149285,"01. Dokter")</f>
        <v>#VALUE!</v>
      </c>
      <c r="Y262" s="122">
        <f t="shared" si="129"/>
        <v>1</v>
      </c>
      <c r="Z262" s="134" t="e">
        <f t="shared" si="130"/>
        <v>#VALUE!</v>
      </c>
      <c r="AA262" s="134" t="e">
        <f t="shared" si="131"/>
        <v>#VALUE!</v>
      </c>
      <c r="AB262" s="133" t="e">
        <f>COUNTIFS(A1_Individu_Data_Keadaan_SDMK!A$4:A$149931,M262,A1_Individu_Data_Keadaan_SDMK!R$4:R$149285,"02. Dokter Gigi")</f>
        <v>#VALUE!</v>
      </c>
      <c r="AC262" s="122">
        <f t="shared" si="132"/>
        <v>1</v>
      </c>
      <c r="AD262" s="134" t="e">
        <f t="shared" si="133"/>
        <v>#VALUE!</v>
      </c>
      <c r="AE262" s="134" t="e">
        <f t="shared" si="134"/>
        <v>#VALUE!</v>
      </c>
      <c r="AF262" s="133" t="e">
        <f>COUNTIFS(A1_Individu_Data_Keadaan_SDMK!A$4:A$149931,M262,A1_Individu_Data_Keadaan_SDMK!Q$4:Q$149285,"03. KEPERAWATAN")</f>
        <v>#VALUE!</v>
      </c>
      <c r="AG262" s="135">
        <f t="shared" si="135"/>
        <v>5</v>
      </c>
      <c r="AH262" s="134" t="e">
        <f t="shared" si="136"/>
        <v>#VALUE!</v>
      </c>
      <c r="AI262" s="134" t="e">
        <f t="shared" si="137"/>
        <v>#VALUE!</v>
      </c>
      <c r="AJ262" s="133" t="e">
        <f>COUNTIFS(A1_Individu_Data_Keadaan_SDMK!A$4:A$149931,M262,A1_Individu_Data_Keadaan_SDMK!Q$4:Q$149285,"04. KEBIDANAN")</f>
        <v>#VALUE!</v>
      </c>
      <c r="AK262" s="135">
        <f t="shared" si="138"/>
        <v>4</v>
      </c>
      <c r="AL262" s="134" t="e">
        <f t="shared" si="139"/>
        <v>#VALUE!</v>
      </c>
      <c r="AM262" s="134" t="e">
        <f t="shared" si="140"/>
        <v>#VALUE!</v>
      </c>
      <c r="AN262" s="133" t="e">
        <f>COUNTIFS(A1_Individu_Data_Keadaan_SDMK!A$4:A$149931,M262,A1_Individu_Data_Keadaan_SDMK!Q$4:Q$149285,"05. KEFARMASIAN")</f>
        <v>#VALUE!</v>
      </c>
      <c r="AO262" s="135">
        <f t="shared" si="141"/>
        <v>1</v>
      </c>
      <c r="AP262" s="134" t="e">
        <f t="shared" si="142"/>
        <v>#VALUE!</v>
      </c>
      <c r="AQ262" s="134" t="e">
        <f t="shared" si="143"/>
        <v>#VALUE!</v>
      </c>
      <c r="AR262" s="133" t="e">
        <f>COUNTIFS(A1_Individu_Data_Keadaan_SDMK!A$4:A$149931,M262,A1_Individu_Data_Keadaan_SDMK!Q$4:Q$149285,"06. KESEHATAN MASYARAKAT")</f>
        <v>#VALUE!</v>
      </c>
      <c r="AS262" s="135">
        <f t="shared" si="144"/>
        <v>1</v>
      </c>
      <c r="AT262" s="134" t="e">
        <f t="shared" si="145"/>
        <v>#VALUE!</v>
      </c>
      <c r="AU262" s="134" t="e">
        <f t="shared" si="146"/>
        <v>#VALUE!</v>
      </c>
      <c r="AV262" s="133" t="e">
        <f>COUNTIFS(A1_Individu_Data_Keadaan_SDMK!A$4:A$149931,M262,A1_Individu_Data_Keadaan_SDMK!Q$4:Q$149285,"07. KESEHATAN LINGKUNGAN")</f>
        <v>#VALUE!</v>
      </c>
      <c r="AW262" s="135">
        <f t="shared" si="147"/>
        <v>1</v>
      </c>
      <c r="AX262" s="134" t="e">
        <f t="shared" si="148"/>
        <v>#VALUE!</v>
      </c>
      <c r="AY262" s="134" t="e">
        <f t="shared" si="149"/>
        <v>#VALUE!</v>
      </c>
      <c r="AZ262" s="133" t="e">
        <f>COUNTIFS(A1_Individu_Data_Keadaan_SDMK!A$4:A$149931,M262,A1_Individu_Data_Keadaan_SDMK!Q$4:Q$149285,"08. GIZI")</f>
        <v>#VALUE!</v>
      </c>
      <c r="BA262" s="135">
        <f t="shared" si="150"/>
        <v>1</v>
      </c>
      <c r="BB262" s="134" t="e">
        <f t="shared" si="151"/>
        <v>#VALUE!</v>
      </c>
      <c r="BC262" s="134" t="e">
        <f t="shared" si="152"/>
        <v>#VALUE!</v>
      </c>
      <c r="BD262" s="133" t="e">
        <f>COUNTIFS(A1_Individu_Data_Keadaan_SDMK!A$4:A$149931,M262,A1_Individu_Data_Keadaan_SDMK!R$4:R$149285,"03. Ahli Teknologi Laboratorium Medik")</f>
        <v>#VALUE!</v>
      </c>
      <c r="BE262" s="135">
        <f t="shared" si="153"/>
        <v>1</v>
      </c>
      <c r="BF262" s="134" t="e">
        <f t="shared" si="154"/>
        <v>#VALUE!</v>
      </c>
      <c r="BG262" s="134" t="e">
        <f t="shared" si="155"/>
        <v>#VALUE!</v>
      </c>
      <c r="BH262" s="139" t="e">
        <f t="shared" si="156"/>
        <v>#VALUE!</v>
      </c>
      <c r="BI262" s="139" t="e">
        <f t="shared" si="157"/>
        <v>#VALUE!</v>
      </c>
    </row>
    <row r="263" spans="13:61" ht="15">
      <c r="M263" s="130" t="s">
        <v>12928</v>
      </c>
      <c r="N263" s="131" t="s">
        <v>12929</v>
      </c>
      <c r="O263" s="128" t="s">
        <v>267</v>
      </c>
      <c r="P263" s="132" t="s">
        <v>9301</v>
      </c>
      <c r="Q263" s="347" t="s">
        <v>12201</v>
      </c>
      <c r="R263" s="128">
        <v>33</v>
      </c>
      <c r="S263" s="129">
        <v>3309</v>
      </c>
      <c r="T263" s="348" t="str">
        <f>IF(R263&lt;&gt;"",VLOOKUP(R263,'01_MASTER_KODE_WILAYAH'!H$1437:I$1470,2,FALSE),"")</f>
        <v>JAWA TENGAH</v>
      </c>
      <c r="U263" s="348" t="str">
        <f>IF(S263&lt;&gt;"",VLOOKUP(S263,'01_MASTER_KODE_WILAYAH'!D$5:F$1353,3,FALSE),"")</f>
        <v>BOYOLALI</v>
      </c>
      <c r="V263" s="349" t="str">
        <f t="shared" si="127"/>
        <v>2</v>
      </c>
      <c r="W263" s="145" t="e">
        <f t="shared" si="128"/>
        <v>#VALUE!</v>
      </c>
      <c r="X263" s="133" t="e">
        <f>COUNTIFS(A1_Individu_Data_Keadaan_SDMK!A$4:A$149931,M263,A1_Individu_Data_Keadaan_SDMK!R$4:R$149285,"01. Dokter")</f>
        <v>#VALUE!</v>
      </c>
      <c r="Y263" s="122">
        <f t="shared" si="129"/>
        <v>1</v>
      </c>
      <c r="Z263" s="134" t="e">
        <f t="shared" si="130"/>
        <v>#VALUE!</v>
      </c>
      <c r="AA263" s="134" t="e">
        <f t="shared" si="131"/>
        <v>#VALUE!</v>
      </c>
      <c r="AB263" s="133" t="e">
        <f>COUNTIFS(A1_Individu_Data_Keadaan_SDMK!A$4:A$149931,M263,A1_Individu_Data_Keadaan_SDMK!R$4:R$149285,"02. Dokter Gigi")</f>
        <v>#VALUE!</v>
      </c>
      <c r="AC263" s="122">
        <f t="shared" si="132"/>
        <v>1</v>
      </c>
      <c r="AD263" s="134" t="e">
        <f t="shared" si="133"/>
        <v>#VALUE!</v>
      </c>
      <c r="AE263" s="134" t="e">
        <f t="shared" si="134"/>
        <v>#VALUE!</v>
      </c>
      <c r="AF263" s="133" t="e">
        <f>COUNTIFS(A1_Individu_Data_Keadaan_SDMK!A$4:A$149931,M263,A1_Individu_Data_Keadaan_SDMK!Q$4:Q$149285,"03. KEPERAWATAN")</f>
        <v>#VALUE!</v>
      </c>
      <c r="AG263" s="135">
        <f t="shared" si="135"/>
        <v>5</v>
      </c>
      <c r="AH263" s="134" t="e">
        <f t="shared" si="136"/>
        <v>#VALUE!</v>
      </c>
      <c r="AI263" s="134" t="e">
        <f t="shared" si="137"/>
        <v>#VALUE!</v>
      </c>
      <c r="AJ263" s="133" t="e">
        <f>COUNTIFS(A1_Individu_Data_Keadaan_SDMK!A$4:A$149931,M263,A1_Individu_Data_Keadaan_SDMK!Q$4:Q$149285,"04. KEBIDANAN")</f>
        <v>#VALUE!</v>
      </c>
      <c r="AK263" s="135">
        <f t="shared" si="138"/>
        <v>4</v>
      </c>
      <c r="AL263" s="134" t="e">
        <f t="shared" si="139"/>
        <v>#VALUE!</v>
      </c>
      <c r="AM263" s="134" t="e">
        <f t="shared" si="140"/>
        <v>#VALUE!</v>
      </c>
      <c r="AN263" s="133" t="e">
        <f>COUNTIFS(A1_Individu_Data_Keadaan_SDMK!A$4:A$149931,M263,A1_Individu_Data_Keadaan_SDMK!Q$4:Q$149285,"05. KEFARMASIAN")</f>
        <v>#VALUE!</v>
      </c>
      <c r="AO263" s="135">
        <f t="shared" si="141"/>
        <v>1</v>
      </c>
      <c r="AP263" s="134" t="e">
        <f t="shared" si="142"/>
        <v>#VALUE!</v>
      </c>
      <c r="AQ263" s="134" t="e">
        <f t="shared" si="143"/>
        <v>#VALUE!</v>
      </c>
      <c r="AR263" s="133" t="e">
        <f>COUNTIFS(A1_Individu_Data_Keadaan_SDMK!A$4:A$149931,M263,A1_Individu_Data_Keadaan_SDMK!Q$4:Q$149285,"06. KESEHATAN MASYARAKAT")</f>
        <v>#VALUE!</v>
      </c>
      <c r="AS263" s="135">
        <f t="shared" si="144"/>
        <v>1</v>
      </c>
      <c r="AT263" s="134" t="e">
        <f t="shared" si="145"/>
        <v>#VALUE!</v>
      </c>
      <c r="AU263" s="134" t="e">
        <f t="shared" si="146"/>
        <v>#VALUE!</v>
      </c>
      <c r="AV263" s="133" t="e">
        <f>COUNTIFS(A1_Individu_Data_Keadaan_SDMK!A$4:A$149931,M263,A1_Individu_Data_Keadaan_SDMK!Q$4:Q$149285,"07. KESEHATAN LINGKUNGAN")</f>
        <v>#VALUE!</v>
      </c>
      <c r="AW263" s="135">
        <f t="shared" si="147"/>
        <v>1</v>
      </c>
      <c r="AX263" s="134" t="e">
        <f t="shared" si="148"/>
        <v>#VALUE!</v>
      </c>
      <c r="AY263" s="134" t="e">
        <f t="shared" si="149"/>
        <v>#VALUE!</v>
      </c>
      <c r="AZ263" s="133" t="e">
        <f>COUNTIFS(A1_Individu_Data_Keadaan_SDMK!A$4:A$149931,M263,A1_Individu_Data_Keadaan_SDMK!Q$4:Q$149285,"08. GIZI")</f>
        <v>#VALUE!</v>
      </c>
      <c r="BA263" s="135">
        <f t="shared" si="150"/>
        <v>1</v>
      </c>
      <c r="BB263" s="134" t="e">
        <f t="shared" si="151"/>
        <v>#VALUE!</v>
      </c>
      <c r="BC263" s="134" t="e">
        <f t="shared" si="152"/>
        <v>#VALUE!</v>
      </c>
      <c r="BD263" s="133" t="e">
        <f>COUNTIFS(A1_Individu_Data_Keadaan_SDMK!A$4:A$149931,M263,A1_Individu_Data_Keadaan_SDMK!R$4:R$149285,"03. Ahli Teknologi Laboratorium Medik")</f>
        <v>#VALUE!</v>
      </c>
      <c r="BE263" s="135">
        <f t="shared" si="153"/>
        <v>1</v>
      </c>
      <c r="BF263" s="134" t="e">
        <f t="shared" si="154"/>
        <v>#VALUE!</v>
      </c>
      <c r="BG263" s="134" t="e">
        <f t="shared" si="155"/>
        <v>#VALUE!</v>
      </c>
      <c r="BH263" s="139" t="e">
        <f t="shared" si="156"/>
        <v>#VALUE!</v>
      </c>
      <c r="BI263" s="139" t="e">
        <f t="shared" si="157"/>
        <v>#VALUE!</v>
      </c>
    </row>
    <row r="264" spans="13:61" ht="15">
      <c r="M264" s="130" t="s">
        <v>12930</v>
      </c>
      <c r="N264" s="131" t="s">
        <v>12931</v>
      </c>
      <c r="O264" s="128" t="s">
        <v>267</v>
      </c>
      <c r="P264" s="132" t="s">
        <v>9301</v>
      </c>
      <c r="Q264" s="347" t="s">
        <v>12201</v>
      </c>
      <c r="R264" s="128">
        <v>33</v>
      </c>
      <c r="S264" s="129">
        <v>3309</v>
      </c>
      <c r="T264" s="348" t="str">
        <f>IF(R264&lt;&gt;"",VLOOKUP(R264,'01_MASTER_KODE_WILAYAH'!H$1437:I$1470,2,FALSE),"")</f>
        <v>JAWA TENGAH</v>
      </c>
      <c r="U264" s="348" t="str">
        <f>IF(S264&lt;&gt;"",VLOOKUP(S264,'01_MASTER_KODE_WILAYAH'!D$5:F$1353,3,FALSE),"")</f>
        <v>BOYOLALI</v>
      </c>
      <c r="V264" s="349" t="str">
        <f t="shared" si="127"/>
        <v>2</v>
      </c>
      <c r="W264" s="145" t="e">
        <f t="shared" si="128"/>
        <v>#VALUE!</v>
      </c>
      <c r="X264" s="133" t="e">
        <f>COUNTIFS(A1_Individu_Data_Keadaan_SDMK!A$4:A$149931,M264,A1_Individu_Data_Keadaan_SDMK!R$4:R$149285,"01. Dokter")</f>
        <v>#VALUE!</v>
      </c>
      <c r="Y264" s="122">
        <f t="shared" si="129"/>
        <v>1</v>
      </c>
      <c r="Z264" s="134" t="e">
        <f t="shared" si="130"/>
        <v>#VALUE!</v>
      </c>
      <c r="AA264" s="134" t="e">
        <f t="shared" si="131"/>
        <v>#VALUE!</v>
      </c>
      <c r="AB264" s="133" t="e">
        <f>COUNTIFS(A1_Individu_Data_Keadaan_SDMK!A$4:A$149931,M264,A1_Individu_Data_Keadaan_SDMK!R$4:R$149285,"02. Dokter Gigi")</f>
        <v>#VALUE!</v>
      </c>
      <c r="AC264" s="122">
        <f t="shared" si="132"/>
        <v>1</v>
      </c>
      <c r="AD264" s="134" t="e">
        <f t="shared" si="133"/>
        <v>#VALUE!</v>
      </c>
      <c r="AE264" s="134" t="e">
        <f t="shared" si="134"/>
        <v>#VALUE!</v>
      </c>
      <c r="AF264" s="133" t="e">
        <f>COUNTIFS(A1_Individu_Data_Keadaan_SDMK!A$4:A$149931,M264,A1_Individu_Data_Keadaan_SDMK!Q$4:Q$149285,"03. KEPERAWATAN")</f>
        <v>#VALUE!</v>
      </c>
      <c r="AG264" s="135">
        <f t="shared" si="135"/>
        <v>5</v>
      </c>
      <c r="AH264" s="134" t="e">
        <f t="shared" si="136"/>
        <v>#VALUE!</v>
      </c>
      <c r="AI264" s="134" t="e">
        <f t="shared" si="137"/>
        <v>#VALUE!</v>
      </c>
      <c r="AJ264" s="133" t="e">
        <f>COUNTIFS(A1_Individu_Data_Keadaan_SDMK!A$4:A$149931,M264,A1_Individu_Data_Keadaan_SDMK!Q$4:Q$149285,"04. KEBIDANAN")</f>
        <v>#VALUE!</v>
      </c>
      <c r="AK264" s="135">
        <f t="shared" si="138"/>
        <v>4</v>
      </c>
      <c r="AL264" s="134" t="e">
        <f t="shared" si="139"/>
        <v>#VALUE!</v>
      </c>
      <c r="AM264" s="134" t="e">
        <f t="shared" si="140"/>
        <v>#VALUE!</v>
      </c>
      <c r="AN264" s="133" t="e">
        <f>COUNTIFS(A1_Individu_Data_Keadaan_SDMK!A$4:A$149931,M264,A1_Individu_Data_Keadaan_SDMK!Q$4:Q$149285,"05. KEFARMASIAN")</f>
        <v>#VALUE!</v>
      </c>
      <c r="AO264" s="135">
        <f t="shared" si="141"/>
        <v>1</v>
      </c>
      <c r="AP264" s="134" t="e">
        <f t="shared" si="142"/>
        <v>#VALUE!</v>
      </c>
      <c r="AQ264" s="134" t="e">
        <f t="shared" si="143"/>
        <v>#VALUE!</v>
      </c>
      <c r="AR264" s="133" t="e">
        <f>COUNTIFS(A1_Individu_Data_Keadaan_SDMK!A$4:A$149931,M264,A1_Individu_Data_Keadaan_SDMK!Q$4:Q$149285,"06. KESEHATAN MASYARAKAT")</f>
        <v>#VALUE!</v>
      </c>
      <c r="AS264" s="135">
        <f t="shared" si="144"/>
        <v>1</v>
      </c>
      <c r="AT264" s="134" t="e">
        <f t="shared" si="145"/>
        <v>#VALUE!</v>
      </c>
      <c r="AU264" s="134" t="e">
        <f t="shared" si="146"/>
        <v>#VALUE!</v>
      </c>
      <c r="AV264" s="133" t="e">
        <f>COUNTIFS(A1_Individu_Data_Keadaan_SDMK!A$4:A$149931,M264,A1_Individu_Data_Keadaan_SDMK!Q$4:Q$149285,"07. KESEHATAN LINGKUNGAN")</f>
        <v>#VALUE!</v>
      </c>
      <c r="AW264" s="135">
        <f t="shared" si="147"/>
        <v>1</v>
      </c>
      <c r="AX264" s="134" t="e">
        <f t="shared" si="148"/>
        <v>#VALUE!</v>
      </c>
      <c r="AY264" s="134" t="e">
        <f t="shared" si="149"/>
        <v>#VALUE!</v>
      </c>
      <c r="AZ264" s="133" t="e">
        <f>COUNTIFS(A1_Individu_Data_Keadaan_SDMK!A$4:A$149931,M264,A1_Individu_Data_Keadaan_SDMK!Q$4:Q$149285,"08. GIZI")</f>
        <v>#VALUE!</v>
      </c>
      <c r="BA264" s="135">
        <f t="shared" si="150"/>
        <v>1</v>
      </c>
      <c r="BB264" s="134" t="e">
        <f t="shared" si="151"/>
        <v>#VALUE!</v>
      </c>
      <c r="BC264" s="134" t="e">
        <f t="shared" si="152"/>
        <v>#VALUE!</v>
      </c>
      <c r="BD264" s="133" t="e">
        <f>COUNTIFS(A1_Individu_Data_Keadaan_SDMK!A$4:A$149931,M264,A1_Individu_Data_Keadaan_SDMK!R$4:R$149285,"03. Ahli Teknologi Laboratorium Medik")</f>
        <v>#VALUE!</v>
      </c>
      <c r="BE264" s="135">
        <f t="shared" si="153"/>
        <v>1</v>
      </c>
      <c r="BF264" s="134" t="e">
        <f t="shared" si="154"/>
        <v>#VALUE!</v>
      </c>
      <c r="BG264" s="134" t="e">
        <f t="shared" si="155"/>
        <v>#VALUE!</v>
      </c>
      <c r="BH264" s="139" t="e">
        <f t="shared" si="156"/>
        <v>#VALUE!</v>
      </c>
      <c r="BI264" s="139" t="e">
        <f t="shared" si="157"/>
        <v>#VALUE!</v>
      </c>
    </row>
    <row r="265" spans="13:61" ht="15">
      <c r="M265" s="130" t="s">
        <v>12932</v>
      </c>
      <c r="N265" s="131" t="s">
        <v>12933</v>
      </c>
      <c r="O265" s="128" t="s">
        <v>267</v>
      </c>
      <c r="P265" s="132" t="s">
        <v>9301</v>
      </c>
      <c r="Q265" s="347" t="s">
        <v>12201</v>
      </c>
      <c r="R265" s="128">
        <v>33</v>
      </c>
      <c r="S265" s="129">
        <v>3309</v>
      </c>
      <c r="T265" s="348" t="str">
        <f>IF(R265&lt;&gt;"",VLOOKUP(R265,'01_MASTER_KODE_WILAYAH'!H$1437:I$1470,2,FALSE),"")</f>
        <v>JAWA TENGAH</v>
      </c>
      <c r="U265" s="348" t="str">
        <f>IF(S265&lt;&gt;"",VLOOKUP(S265,'01_MASTER_KODE_WILAYAH'!D$5:F$1353,3,FALSE),"")</f>
        <v>BOYOLALI</v>
      </c>
      <c r="V265" s="349" t="str">
        <f t="shared" si="127"/>
        <v>2</v>
      </c>
      <c r="W265" s="145" t="e">
        <f t="shared" si="128"/>
        <v>#VALUE!</v>
      </c>
      <c r="X265" s="133" t="e">
        <f>COUNTIFS(A1_Individu_Data_Keadaan_SDMK!A$4:A$149931,M265,A1_Individu_Data_Keadaan_SDMK!R$4:R$149285,"01. Dokter")</f>
        <v>#VALUE!</v>
      </c>
      <c r="Y265" s="122">
        <f t="shared" si="129"/>
        <v>1</v>
      </c>
      <c r="Z265" s="134" t="e">
        <f t="shared" si="130"/>
        <v>#VALUE!</v>
      </c>
      <c r="AA265" s="134" t="e">
        <f t="shared" si="131"/>
        <v>#VALUE!</v>
      </c>
      <c r="AB265" s="133" t="e">
        <f>COUNTIFS(A1_Individu_Data_Keadaan_SDMK!A$4:A$149931,M265,A1_Individu_Data_Keadaan_SDMK!R$4:R$149285,"02. Dokter Gigi")</f>
        <v>#VALUE!</v>
      </c>
      <c r="AC265" s="122">
        <f t="shared" si="132"/>
        <v>1</v>
      </c>
      <c r="AD265" s="134" t="e">
        <f t="shared" si="133"/>
        <v>#VALUE!</v>
      </c>
      <c r="AE265" s="134" t="e">
        <f t="shared" si="134"/>
        <v>#VALUE!</v>
      </c>
      <c r="AF265" s="133" t="e">
        <f>COUNTIFS(A1_Individu_Data_Keadaan_SDMK!A$4:A$149931,M265,A1_Individu_Data_Keadaan_SDMK!Q$4:Q$149285,"03. KEPERAWATAN")</f>
        <v>#VALUE!</v>
      </c>
      <c r="AG265" s="135">
        <f t="shared" si="135"/>
        <v>5</v>
      </c>
      <c r="AH265" s="134" t="e">
        <f t="shared" si="136"/>
        <v>#VALUE!</v>
      </c>
      <c r="AI265" s="134" t="e">
        <f t="shared" si="137"/>
        <v>#VALUE!</v>
      </c>
      <c r="AJ265" s="133" t="e">
        <f>COUNTIFS(A1_Individu_Data_Keadaan_SDMK!A$4:A$149931,M265,A1_Individu_Data_Keadaan_SDMK!Q$4:Q$149285,"04. KEBIDANAN")</f>
        <v>#VALUE!</v>
      </c>
      <c r="AK265" s="135">
        <f t="shared" si="138"/>
        <v>4</v>
      </c>
      <c r="AL265" s="134" t="e">
        <f t="shared" si="139"/>
        <v>#VALUE!</v>
      </c>
      <c r="AM265" s="134" t="e">
        <f t="shared" si="140"/>
        <v>#VALUE!</v>
      </c>
      <c r="AN265" s="133" t="e">
        <f>COUNTIFS(A1_Individu_Data_Keadaan_SDMK!A$4:A$149931,M265,A1_Individu_Data_Keadaan_SDMK!Q$4:Q$149285,"05. KEFARMASIAN")</f>
        <v>#VALUE!</v>
      </c>
      <c r="AO265" s="135">
        <f t="shared" si="141"/>
        <v>1</v>
      </c>
      <c r="AP265" s="134" t="e">
        <f t="shared" si="142"/>
        <v>#VALUE!</v>
      </c>
      <c r="AQ265" s="134" t="e">
        <f t="shared" si="143"/>
        <v>#VALUE!</v>
      </c>
      <c r="AR265" s="133" t="e">
        <f>COUNTIFS(A1_Individu_Data_Keadaan_SDMK!A$4:A$149931,M265,A1_Individu_Data_Keadaan_SDMK!Q$4:Q$149285,"06. KESEHATAN MASYARAKAT")</f>
        <v>#VALUE!</v>
      </c>
      <c r="AS265" s="135">
        <f t="shared" si="144"/>
        <v>1</v>
      </c>
      <c r="AT265" s="134" t="e">
        <f t="shared" si="145"/>
        <v>#VALUE!</v>
      </c>
      <c r="AU265" s="134" t="e">
        <f t="shared" si="146"/>
        <v>#VALUE!</v>
      </c>
      <c r="AV265" s="133" t="e">
        <f>COUNTIFS(A1_Individu_Data_Keadaan_SDMK!A$4:A$149931,M265,A1_Individu_Data_Keadaan_SDMK!Q$4:Q$149285,"07. KESEHATAN LINGKUNGAN")</f>
        <v>#VALUE!</v>
      </c>
      <c r="AW265" s="135">
        <f t="shared" si="147"/>
        <v>1</v>
      </c>
      <c r="AX265" s="134" t="e">
        <f t="shared" si="148"/>
        <v>#VALUE!</v>
      </c>
      <c r="AY265" s="134" t="e">
        <f t="shared" si="149"/>
        <v>#VALUE!</v>
      </c>
      <c r="AZ265" s="133" t="e">
        <f>COUNTIFS(A1_Individu_Data_Keadaan_SDMK!A$4:A$149931,M265,A1_Individu_Data_Keadaan_SDMK!Q$4:Q$149285,"08. GIZI")</f>
        <v>#VALUE!</v>
      </c>
      <c r="BA265" s="135">
        <f t="shared" si="150"/>
        <v>1</v>
      </c>
      <c r="BB265" s="134" t="e">
        <f t="shared" si="151"/>
        <v>#VALUE!</v>
      </c>
      <c r="BC265" s="134" t="e">
        <f t="shared" si="152"/>
        <v>#VALUE!</v>
      </c>
      <c r="BD265" s="133" t="e">
        <f>COUNTIFS(A1_Individu_Data_Keadaan_SDMK!A$4:A$149931,M265,A1_Individu_Data_Keadaan_SDMK!R$4:R$149285,"03. Ahli Teknologi Laboratorium Medik")</f>
        <v>#VALUE!</v>
      </c>
      <c r="BE265" s="135">
        <f t="shared" si="153"/>
        <v>1</v>
      </c>
      <c r="BF265" s="134" t="e">
        <f t="shared" si="154"/>
        <v>#VALUE!</v>
      </c>
      <c r="BG265" s="134" t="e">
        <f t="shared" si="155"/>
        <v>#VALUE!</v>
      </c>
      <c r="BH265" s="139" t="e">
        <f t="shared" si="156"/>
        <v>#VALUE!</v>
      </c>
      <c r="BI265" s="139" t="e">
        <f t="shared" si="157"/>
        <v>#VALUE!</v>
      </c>
    </row>
    <row r="266" spans="13:61" ht="15">
      <c r="M266" s="130" t="s">
        <v>12934</v>
      </c>
      <c r="N266" s="131" t="s">
        <v>12935</v>
      </c>
      <c r="O266" s="128" t="s">
        <v>267</v>
      </c>
      <c r="P266" s="132" t="s">
        <v>9301</v>
      </c>
      <c r="Q266" s="347" t="s">
        <v>12201</v>
      </c>
      <c r="R266" s="128">
        <v>33</v>
      </c>
      <c r="S266" s="129">
        <v>3309</v>
      </c>
      <c r="T266" s="348" t="str">
        <f>IF(R266&lt;&gt;"",VLOOKUP(R266,'01_MASTER_KODE_WILAYAH'!H$1437:I$1470,2,FALSE),"")</f>
        <v>JAWA TENGAH</v>
      </c>
      <c r="U266" s="348" t="str">
        <f>IF(S266&lt;&gt;"",VLOOKUP(S266,'01_MASTER_KODE_WILAYAH'!D$5:F$1353,3,FALSE),"")</f>
        <v>BOYOLALI</v>
      </c>
      <c r="V266" s="349" t="str">
        <f t="shared" si="127"/>
        <v>2</v>
      </c>
      <c r="W266" s="145" t="e">
        <f t="shared" si="128"/>
        <v>#VALUE!</v>
      </c>
      <c r="X266" s="133" t="e">
        <f>COUNTIFS(A1_Individu_Data_Keadaan_SDMK!A$4:A$149931,M266,A1_Individu_Data_Keadaan_SDMK!R$4:R$149285,"01. Dokter")</f>
        <v>#VALUE!</v>
      </c>
      <c r="Y266" s="122">
        <f t="shared" si="129"/>
        <v>1</v>
      </c>
      <c r="Z266" s="134" t="e">
        <f t="shared" si="130"/>
        <v>#VALUE!</v>
      </c>
      <c r="AA266" s="134" t="e">
        <f t="shared" si="131"/>
        <v>#VALUE!</v>
      </c>
      <c r="AB266" s="133" t="e">
        <f>COUNTIFS(A1_Individu_Data_Keadaan_SDMK!A$4:A$149931,M266,A1_Individu_Data_Keadaan_SDMK!R$4:R$149285,"02. Dokter Gigi")</f>
        <v>#VALUE!</v>
      </c>
      <c r="AC266" s="122">
        <f t="shared" si="132"/>
        <v>1</v>
      </c>
      <c r="AD266" s="134" t="e">
        <f t="shared" si="133"/>
        <v>#VALUE!</v>
      </c>
      <c r="AE266" s="134" t="e">
        <f t="shared" si="134"/>
        <v>#VALUE!</v>
      </c>
      <c r="AF266" s="133" t="e">
        <f>COUNTIFS(A1_Individu_Data_Keadaan_SDMK!A$4:A$149931,M266,A1_Individu_Data_Keadaan_SDMK!Q$4:Q$149285,"03. KEPERAWATAN")</f>
        <v>#VALUE!</v>
      </c>
      <c r="AG266" s="135">
        <f t="shared" si="135"/>
        <v>5</v>
      </c>
      <c r="AH266" s="134" t="e">
        <f t="shared" si="136"/>
        <v>#VALUE!</v>
      </c>
      <c r="AI266" s="134" t="e">
        <f t="shared" si="137"/>
        <v>#VALUE!</v>
      </c>
      <c r="AJ266" s="133" t="e">
        <f>COUNTIFS(A1_Individu_Data_Keadaan_SDMK!A$4:A$149931,M266,A1_Individu_Data_Keadaan_SDMK!Q$4:Q$149285,"04. KEBIDANAN")</f>
        <v>#VALUE!</v>
      </c>
      <c r="AK266" s="135">
        <f t="shared" si="138"/>
        <v>4</v>
      </c>
      <c r="AL266" s="134" t="e">
        <f t="shared" si="139"/>
        <v>#VALUE!</v>
      </c>
      <c r="AM266" s="134" t="e">
        <f t="shared" si="140"/>
        <v>#VALUE!</v>
      </c>
      <c r="AN266" s="133" t="e">
        <f>COUNTIFS(A1_Individu_Data_Keadaan_SDMK!A$4:A$149931,M266,A1_Individu_Data_Keadaan_SDMK!Q$4:Q$149285,"05. KEFARMASIAN")</f>
        <v>#VALUE!</v>
      </c>
      <c r="AO266" s="135">
        <f t="shared" si="141"/>
        <v>1</v>
      </c>
      <c r="AP266" s="134" t="e">
        <f t="shared" si="142"/>
        <v>#VALUE!</v>
      </c>
      <c r="AQ266" s="134" t="e">
        <f t="shared" si="143"/>
        <v>#VALUE!</v>
      </c>
      <c r="AR266" s="133" t="e">
        <f>COUNTIFS(A1_Individu_Data_Keadaan_SDMK!A$4:A$149931,M266,A1_Individu_Data_Keadaan_SDMK!Q$4:Q$149285,"06. KESEHATAN MASYARAKAT")</f>
        <v>#VALUE!</v>
      </c>
      <c r="AS266" s="135">
        <f t="shared" si="144"/>
        <v>1</v>
      </c>
      <c r="AT266" s="134" t="e">
        <f t="shared" si="145"/>
        <v>#VALUE!</v>
      </c>
      <c r="AU266" s="134" t="e">
        <f t="shared" si="146"/>
        <v>#VALUE!</v>
      </c>
      <c r="AV266" s="133" t="e">
        <f>COUNTIFS(A1_Individu_Data_Keadaan_SDMK!A$4:A$149931,M266,A1_Individu_Data_Keadaan_SDMK!Q$4:Q$149285,"07. KESEHATAN LINGKUNGAN")</f>
        <v>#VALUE!</v>
      </c>
      <c r="AW266" s="135">
        <f t="shared" si="147"/>
        <v>1</v>
      </c>
      <c r="AX266" s="134" t="e">
        <f t="shared" si="148"/>
        <v>#VALUE!</v>
      </c>
      <c r="AY266" s="134" t="e">
        <f t="shared" si="149"/>
        <v>#VALUE!</v>
      </c>
      <c r="AZ266" s="133" t="e">
        <f>COUNTIFS(A1_Individu_Data_Keadaan_SDMK!A$4:A$149931,M266,A1_Individu_Data_Keadaan_SDMK!Q$4:Q$149285,"08. GIZI")</f>
        <v>#VALUE!</v>
      </c>
      <c r="BA266" s="135">
        <f t="shared" si="150"/>
        <v>1</v>
      </c>
      <c r="BB266" s="134" t="e">
        <f t="shared" si="151"/>
        <v>#VALUE!</v>
      </c>
      <c r="BC266" s="134" t="e">
        <f t="shared" si="152"/>
        <v>#VALUE!</v>
      </c>
      <c r="BD266" s="133" t="e">
        <f>COUNTIFS(A1_Individu_Data_Keadaan_SDMK!A$4:A$149931,M266,A1_Individu_Data_Keadaan_SDMK!R$4:R$149285,"03. Ahli Teknologi Laboratorium Medik")</f>
        <v>#VALUE!</v>
      </c>
      <c r="BE266" s="135">
        <f t="shared" si="153"/>
        <v>1</v>
      </c>
      <c r="BF266" s="134" t="e">
        <f t="shared" si="154"/>
        <v>#VALUE!</v>
      </c>
      <c r="BG266" s="134" t="e">
        <f t="shared" si="155"/>
        <v>#VALUE!</v>
      </c>
      <c r="BH266" s="139" t="e">
        <f t="shared" si="156"/>
        <v>#VALUE!</v>
      </c>
      <c r="BI266" s="139" t="e">
        <f t="shared" si="157"/>
        <v>#VALUE!</v>
      </c>
    </row>
    <row r="267" spans="13:61" ht="15">
      <c r="M267" s="130" t="s">
        <v>12936</v>
      </c>
      <c r="N267" s="131" t="s">
        <v>12937</v>
      </c>
      <c r="O267" s="128" t="s">
        <v>267</v>
      </c>
      <c r="P267" s="132" t="s">
        <v>9301</v>
      </c>
      <c r="Q267" s="347" t="s">
        <v>12201</v>
      </c>
      <c r="R267" s="128">
        <v>33</v>
      </c>
      <c r="S267" s="129">
        <v>3309</v>
      </c>
      <c r="T267" s="348" t="str">
        <f>IF(R267&lt;&gt;"",VLOOKUP(R267,'01_MASTER_KODE_WILAYAH'!H$1437:I$1470,2,FALSE),"")</f>
        <v>JAWA TENGAH</v>
      </c>
      <c r="U267" s="348" t="str">
        <f>IF(S267&lt;&gt;"",VLOOKUP(S267,'01_MASTER_KODE_WILAYAH'!D$5:F$1353,3,FALSE),"")</f>
        <v>BOYOLALI</v>
      </c>
      <c r="V267" s="349" t="str">
        <f t="shared" si="127"/>
        <v>2</v>
      </c>
      <c r="W267" s="145" t="e">
        <f t="shared" si="128"/>
        <v>#VALUE!</v>
      </c>
      <c r="X267" s="133" t="e">
        <f>COUNTIFS(A1_Individu_Data_Keadaan_SDMK!A$4:A$149931,M267,A1_Individu_Data_Keadaan_SDMK!R$4:R$149285,"01. Dokter")</f>
        <v>#VALUE!</v>
      </c>
      <c r="Y267" s="122">
        <f t="shared" si="129"/>
        <v>1</v>
      </c>
      <c r="Z267" s="134" t="e">
        <f t="shared" si="130"/>
        <v>#VALUE!</v>
      </c>
      <c r="AA267" s="134" t="e">
        <f t="shared" si="131"/>
        <v>#VALUE!</v>
      </c>
      <c r="AB267" s="133" t="e">
        <f>COUNTIFS(A1_Individu_Data_Keadaan_SDMK!A$4:A$149931,M267,A1_Individu_Data_Keadaan_SDMK!R$4:R$149285,"02. Dokter Gigi")</f>
        <v>#VALUE!</v>
      </c>
      <c r="AC267" s="122">
        <f t="shared" si="132"/>
        <v>1</v>
      </c>
      <c r="AD267" s="134" t="e">
        <f t="shared" si="133"/>
        <v>#VALUE!</v>
      </c>
      <c r="AE267" s="134" t="e">
        <f t="shared" si="134"/>
        <v>#VALUE!</v>
      </c>
      <c r="AF267" s="133" t="e">
        <f>COUNTIFS(A1_Individu_Data_Keadaan_SDMK!A$4:A$149931,M267,A1_Individu_Data_Keadaan_SDMK!Q$4:Q$149285,"03. KEPERAWATAN")</f>
        <v>#VALUE!</v>
      </c>
      <c r="AG267" s="135">
        <f t="shared" si="135"/>
        <v>5</v>
      </c>
      <c r="AH267" s="134" t="e">
        <f t="shared" si="136"/>
        <v>#VALUE!</v>
      </c>
      <c r="AI267" s="134" t="e">
        <f t="shared" si="137"/>
        <v>#VALUE!</v>
      </c>
      <c r="AJ267" s="133" t="e">
        <f>COUNTIFS(A1_Individu_Data_Keadaan_SDMK!A$4:A$149931,M267,A1_Individu_Data_Keadaan_SDMK!Q$4:Q$149285,"04. KEBIDANAN")</f>
        <v>#VALUE!</v>
      </c>
      <c r="AK267" s="135">
        <f t="shared" si="138"/>
        <v>4</v>
      </c>
      <c r="AL267" s="134" t="e">
        <f t="shared" si="139"/>
        <v>#VALUE!</v>
      </c>
      <c r="AM267" s="134" t="e">
        <f t="shared" si="140"/>
        <v>#VALUE!</v>
      </c>
      <c r="AN267" s="133" t="e">
        <f>COUNTIFS(A1_Individu_Data_Keadaan_SDMK!A$4:A$149931,M267,A1_Individu_Data_Keadaan_SDMK!Q$4:Q$149285,"05. KEFARMASIAN")</f>
        <v>#VALUE!</v>
      </c>
      <c r="AO267" s="135">
        <f t="shared" si="141"/>
        <v>1</v>
      </c>
      <c r="AP267" s="134" t="e">
        <f t="shared" si="142"/>
        <v>#VALUE!</v>
      </c>
      <c r="AQ267" s="134" t="e">
        <f t="shared" si="143"/>
        <v>#VALUE!</v>
      </c>
      <c r="AR267" s="133" t="e">
        <f>COUNTIFS(A1_Individu_Data_Keadaan_SDMK!A$4:A$149931,M267,A1_Individu_Data_Keadaan_SDMK!Q$4:Q$149285,"06. KESEHATAN MASYARAKAT")</f>
        <v>#VALUE!</v>
      </c>
      <c r="AS267" s="135">
        <f t="shared" si="144"/>
        <v>1</v>
      </c>
      <c r="AT267" s="134" t="e">
        <f t="shared" si="145"/>
        <v>#VALUE!</v>
      </c>
      <c r="AU267" s="134" t="e">
        <f t="shared" si="146"/>
        <v>#VALUE!</v>
      </c>
      <c r="AV267" s="133" t="e">
        <f>COUNTIFS(A1_Individu_Data_Keadaan_SDMK!A$4:A$149931,M267,A1_Individu_Data_Keadaan_SDMK!Q$4:Q$149285,"07. KESEHATAN LINGKUNGAN")</f>
        <v>#VALUE!</v>
      </c>
      <c r="AW267" s="135">
        <f t="shared" si="147"/>
        <v>1</v>
      </c>
      <c r="AX267" s="134" t="e">
        <f t="shared" si="148"/>
        <v>#VALUE!</v>
      </c>
      <c r="AY267" s="134" t="e">
        <f t="shared" si="149"/>
        <v>#VALUE!</v>
      </c>
      <c r="AZ267" s="133" t="e">
        <f>COUNTIFS(A1_Individu_Data_Keadaan_SDMK!A$4:A$149931,M267,A1_Individu_Data_Keadaan_SDMK!Q$4:Q$149285,"08. GIZI")</f>
        <v>#VALUE!</v>
      </c>
      <c r="BA267" s="135">
        <f t="shared" si="150"/>
        <v>1</v>
      </c>
      <c r="BB267" s="134" t="e">
        <f t="shared" si="151"/>
        <v>#VALUE!</v>
      </c>
      <c r="BC267" s="134" t="e">
        <f t="shared" si="152"/>
        <v>#VALUE!</v>
      </c>
      <c r="BD267" s="133" t="e">
        <f>COUNTIFS(A1_Individu_Data_Keadaan_SDMK!A$4:A$149931,M267,A1_Individu_Data_Keadaan_SDMK!R$4:R$149285,"03. Ahli Teknologi Laboratorium Medik")</f>
        <v>#VALUE!</v>
      </c>
      <c r="BE267" s="135">
        <f t="shared" si="153"/>
        <v>1</v>
      </c>
      <c r="BF267" s="134" t="e">
        <f t="shared" si="154"/>
        <v>#VALUE!</v>
      </c>
      <c r="BG267" s="134" t="e">
        <f t="shared" si="155"/>
        <v>#VALUE!</v>
      </c>
      <c r="BH267" s="139" t="e">
        <f t="shared" si="156"/>
        <v>#VALUE!</v>
      </c>
      <c r="BI267" s="139" t="e">
        <f t="shared" si="157"/>
        <v>#VALUE!</v>
      </c>
    </row>
    <row r="268" spans="13:61" ht="15">
      <c r="M268" s="130" t="s">
        <v>12938</v>
      </c>
      <c r="N268" s="131" t="s">
        <v>12939</v>
      </c>
      <c r="O268" s="128" t="s">
        <v>267</v>
      </c>
      <c r="P268" s="132" t="s">
        <v>9302</v>
      </c>
      <c r="Q268" s="347" t="s">
        <v>12201</v>
      </c>
      <c r="R268" s="128">
        <v>33</v>
      </c>
      <c r="S268" s="129">
        <v>3309</v>
      </c>
      <c r="T268" s="348" t="str">
        <f>IF(R268&lt;&gt;"",VLOOKUP(R268,'01_MASTER_KODE_WILAYAH'!H$1437:I$1470,2,FALSE),"")</f>
        <v>JAWA TENGAH</v>
      </c>
      <c r="U268" s="348" t="str">
        <f>IF(S268&lt;&gt;"",VLOOKUP(S268,'01_MASTER_KODE_WILAYAH'!D$5:F$1353,3,FALSE),"")</f>
        <v>BOYOLALI</v>
      </c>
      <c r="V268" s="349" t="str">
        <f t="shared" si="127"/>
        <v>1</v>
      </c>
      <c r="W268" s="145" t="e">
        <f t="shared" si="128"/>
        <v>#VALUE!</v>
      </c>
      <c r="X268" s="133" t="e">
        <f>COUNTIFS(A1_Individu_Data_Keadaan_SDMK!A$4:A$149931,M268,A1_Individu_Data_Keadaan_SDMK!R$4:R$149285,"01. Dokter")</f>
        <v>#VALUE!</v>
      </c>
      <c r="Y268" s="122">
        <f t="shared" si="129"/>
        <v>2</v>
      </c>
      <c r="Z268" s="134" t="e">
        <f t="shared" si="130"/>
        <v>#VALUE!</v>
      </c>
      <c r="AA268" s="134" t="e">
        <f t="shared" si="131"/>
        <v>#VALUE!</v>
      </c>
      <c r="AB268" s="133" t="e">
        <f>COUNTIFS(A1_Individu_Data_Keadaan_SDMK!A$4:A$149931,M268,A1_Individu_Data_Keadaan_SDMK!R$4:R$149285,"02. Dokter Gigi")</f>
        <v>#VALUE!</v>
      </c>
      <c r="AC268" s="122">
        <f t="shared" si="132"/>
        <v>1</v>
      </c>
      <c r="AD268" s="134" t="e">
        <f t="shared" si="133"/>
        <v>#VALUE!</v>
      </c>
      <c r="AE268" s="134" t="e">
        <f t="shared" si="134"/>
        <v>#VALUE!</v>
      </c>
      <c r="AF268" s="133" t="e">
        <f>COUNTIFS(A1_Individu_Data_Keadaan_SDMK!A$4:A$149931,M268,A1_Individu_Data_Keadaan_SDMK!Q$4:Q$149285,"03. KEPERAWATAN")</f>
        <v>#VALUE!</v>
      </c>
      <c r="AG268" s="135">
        <f t="shared" si="135"/>
        <v>8</v>
      </c>
      <c r="AH268" s="134" t="e">
        <f t="shared" si="136"/>
        <v>#VALUE!</v>
      </c>
      <c r="AI268" s="134" t="e">
        <f t="shared" si="137"/>
        <v>#VALUE!</v>
      </c>
      <c r="AJ268" s="133" t="e">
        <f>COUNTIFS(A1_Individu_Data_Keadaan_SDMK!A$4:A$149931,M268,A1_Individu_Data_Keadaan_SDMK!Q$4:Q$149285,"04. KEBIDANAN")</f>
        <v>#VALUE!</v>
      </c>
      <c r="AK268" s="135">
        <f t="shared" si="138"/>
        <v>7</v>
      </c>
      <c r="AL268" s="134" t="e">
        <f t="shared" si="139"/>
        <v>#VALUE!</v>
      </c>
      <c r="AM268" s="134" t="e">
        <f t="shared" si="140"/>
        <v>#VALUE!</v>
      </c>
      <c r="AN268" s="133" t="e">
        <f>COUNTIFS(A1_Individu_Data_Keadaan_SDMK!A$4:A$149931,M268,A1_Individu_Data_Keadaan_SDMK!Q$4:Q$149285,"05. KEFARMASIAN")</f>
        <v>#VALUE!</v>
      </c>
      <c r="AO268" s="135">
        <f t="shared" si="141"/>
        <v>1</v>
      </c>
      <c r="AP268" s="134" t="e">
        <f t="shared" si="142"/>
        <v>#VALUE!</v>
      </c>
      <c r="AQ268" s="134" t="e">
        <f t="shared" si="143"/>
        <v>#VALUE!</v>
      </c>
      <c r="AR268" s="133" t="e">
        <f>COUNTIFS(A1_Individu_Data_Keadaan_SDMK!A$4:A$149931,M268,A1_Individu_Data_Keadaan_SDMK!Q$4:Q$149285,"06. KESEHATAN MASYARAKAT")</f>
        <v>#VALUE!</v>
      </c>
      <c r="AS268" s="135">
        <f t="shared" si="144"/>
        <v>1</v>
      </c>
      <c r="AT268" s="134" t="e">
        <f t="shared" si="145"/>
        <v>#VALUE!</v>
      </c>
      <c r="AU268" s="134" t="e">
        <f t="shared" si="146"/>
        <v>#VALUE!</v>
      </c>
      <c r="AV268" s="133" t="e">
        <f>COUNTIFS(A1_Individu_Data_Keadaan_SDMK!A$4:A$149931,M268,A1_Individu_Data_Keadaan_SDMK!Q$4:Q$149285,"07. KESEHATAN LINGKUNGAN")</f>
        <v>#VALUE!</v>
      </c>
      <c r="AW268" s="135">
        <f t="shared" si="147"/>
        <v>1</v>
      </c>
      <c r="AX268" s="134" t="e">
        <f t="shared" si="148"/>
        <v>#VALUE!</v>
      </c>
      <c r="AY268" s="134" t="e">
        <f t="shared" si="149"/>
        <v>#VALUE!</v>
      </c>
      <c r="AZ268" s="133" t="e">
        <f>COUNTIFS(A1_Individu_Data_Keadaan_SDMK!A$4:A$149931,M268,A1_Individu_Data_Keadaan_SDMK!Q$4:Q$149285,"08. GIZI")</f>
        <v>#VALUE!</v>
      </c>
      <c r="BA268" s="135">
        <f t="shared" si="150"/>
        <v>2</v>
      </c>
      <c r="BB268" s="134" t="e">
        <f t="shared" si="151"/>
        <v>#VALUE!</v>
      </c>
      <c r="BC268" s="134" t="e">
        <f t="shared" si="152"/>
        <v>#VALUE!</v>
      </c>
      <c r="BD268" s="133" t="e">
        <f>COUNTIFS(A1_Individu_Data_Keadaan_SDMK!A$4:A$149931,M268,A1_Individu_Data_Keadaan_SDMK!R$4:R$149285,"03. Ahli Teknologi Laboratorium Medik")</f>
        <v>#VALUE!</v>
      </c>
      <c r="BE268" s="135">
        <f t="shared" si="153"/>
        <v>1</v>
      </c>
      <c r="BF268" s="134" t="e">
        <f t="shared" si="154"/>
        <v>#VALUE!</v>
      </c>
      <c r="BG268" s="134" t="e">
        <f t="shared" si="155"/>
        <v>#VALUE!</v>
      </c>
      <c r="BH268" s="139" t="e">
        <f t="shared" si="156"/>
        <v>#VALUE!</v>
      </c>
      <c r="BI268" s="139" t="e">
        <f t="shared" si="157"/>
        <v>#VALUE!</v>
      </c>
    </row>
    <row r="269" spans="13:61" ht="15">
      <c r="M269" s="130" t="s">
        <v>12940</v>
      </c>
      <c r="N269" s="131" t="s">
        <v>12941</v>
      </c>
      <c r="O269" s="128" t="s">
        <v>267</v>
      </c>
      <c r="P269" s="132" t="s">
        <v>9301</v>
      </c>
      <c r="Q269" s="347" t="s">
        <v>12201</v>
      </c>
      <c r="R269" s="128">
        <v>33</v>
      </c>
      <c r="S269" s="129">
        <v>3309</v>
      </c>
      <c r="T269" s="348" t="str">
        <f>IF(R269&lt;&gt;"",VLOOKUP(R269,'01_MASTER_KODE_WILAYAH'!H$1437:I$1470,2,FALSE),"")</f>
        <v>JAWA TENGAH</v>
      </c>
      <c r="U269" s="348" t="str">
        <f>IF(S269&lt;&gt;"",VLOOKUP(S269,'01_MASTER_KODE_WILAYAH'!D$5:F$1353,3,FALSE),"")</f>
        <v>BOYOLALI</v>
      </c>
      <c r="V269" s="349" t="str">
        <f t="shared" si="127"/>
        <v>2</v>
      </c>
      <c r="W269" s="145" t="e">
        <f t="shared" si="128"/>
        <v>#VALUE!</v>
      </c>
      <c r="X269" s="133" t="e">
        <f>COUNTIFS(A1_Individu_Data_Keadaan_SDMK!A$4:A$149931,M269,A1_Individu_Data_Keadaan_SDMK!R$4:R$149285,"01. Dokter")</f>
        <v>#VALUE!</v>
      </c>
      <c r="Y269" s="122">
        <f t="shared" si="129"/>
        <v>1</v>
      </c>
      <c r="Z269" s="134" t="e">
        <f t="shared" si="130"/>
        <v>#VALUE!</v>
      </c>
      <c r="AA269" s="134" t="e">
        <f t="shared" si="131"/>
        <v>#VALUE!</v>
      </c>
      <c r="AB269" s="133" t="e">
        <f>COUNTIFS(A1_Individu_Data_Keadaan_SDMK!A$4:A$149931,M269,A1_Individu_Data_Keadaan_SDMK!R$4:R$149285,"02. Dokter Gigi")</f>
        <v>#VALUE!</v>
      </c>
      <c r="AC269" s="122">
        <f t="shared" si="132"/>
        <v>1</v>
      </c>
      <c r="AD269" s="134" t="e">
        <f t="shared" si="133"/>
        <v>#VALUE!</v>
      </c>
      <c r="AE269" s="134" t="e">
        <f t="shared" si="134"/>
        <v>#VALUE!</v>
      </c>
      <c r="AF269" s="133" t="e">
        <f>COUNTIFS(A1_Individu_Data_Keadaan_SDMK!A$4:A$149931,M269,A1_Individu_Data_Keadaan_SDMK!Q$4:Q$149285,"03. KEPERAWATAN")</f>
        <v>#VALUE!</v>
      </c>
      <c r="AG269" s="135">
        <f t="shared" si="135"/>
        <v>5</v>
      </c>
      <c r="AH269" s="134" t="e">
        <f t="shared" si="136"/>
        <v>#VALUE!</v>
      </c>
      <c r="AI269" s="134" t="e">
        <f t="shared" si="137"/>
        <v>#VALUE!</v>
      </c>
      <c r="AJ269" s="133" t="e">
        <f>COUNTIFS(A1_Individu_Data_Keadaan_SDMK!A$4:A$149931,M269,A1_Individu_Data_Keadaan_SDMK!Q$4:Q$149285,"04. KEBIDANAN")</f>
        <v>#VALUE!</v>
      </c>
      <c r="AK269" s="135">
        <f t="shared" si="138"/>
        <v>4</v>
      </c>
      <c r="AL269" s="134" t="e">
        <f t="shared" si="139"/>
        <v>#VALUE!</v>
      </c>
      <c r="AM269" s="134" t="e">
        <f t="shared" si="140"/>
        <v>#VALUE!</v>
      </c>
      <c r="AN269" s="133" t="e">
        <f>COUNTIFS(A1_Individu_Data_Keadaan_SDMK!A$4:A$149931,M269,A1_Individu_Data_Keadaan_SDMK!Q$4:Q$149285,"05. KEFARMASIAN")</f>
        <v>#VALUE!</v>
      </c>
      <c r="AO269" s="135">
        <f t="shared" si="141"/>
        <v>1</v>
      </c>
      <c r="AP269" s="134" t="e">
        <f t="shared" si="142"/>
        <v>#VALUE!</v>
      </c>
      <c r="AQ269" s="134" t="e">
        <f t="shared" si="143"/>
        <v>#VALUE!</v>
      </c>
      <c r="AR269" s="133" t="e">
        <f>COUNTIFS(A1_Individu_Data_Keadaan_SDMK!A$4:A$149931,M269,A1_Individu_Data_Keadaan_SDMK!Q$4:Q$149285,"06. KESEHATAN MASYARAKAT")</f>
        <v>#VALUE!</v>
      </c>
      <c r="AS269" s="135">
        <f t="shared" si="144"/>
        <v>1</v>
      </c>
      <c r="AT269" s="134" t="e">
        <f t="shared" si="145"/>
        <v>#VALUE!</v>
      </c>
      <c r="AU269" s="134" t="e">
        <f t="shared" si="146"/>
        <v>#VALUE!</v>
      </c>
      <c r="AV269" s="133" t="e">
        <f>COUNTIFS(A1_Individu_Data_Keadaan_SDMK!A$4:A$149931,M269,A1_Individu_Data_Keadaan_SDMK!Q$4:Q$149285,"07. KESEHATAN LINGKUNGAN")</f>
        <v>#VALUE!</v>
      </c>
      <c r="AW269" s="135">
        <f t="shared" si="147"/>
        <v>1</v>
      </c>
      <c r="AX269" s="134" t="e">
        <f t="shared" si="148"/>
        <v>#VALUE!</v>
      </c>
      <c r="AY269" s="134" t="e">
        <f t="shared" si="149"/>
        <v>#VALUE!</v>
      </c>
      <c r="AZ269" s="133" t="e">
        <f>COUNTIFS(A1_Individu_Data_Keadaan_SDMK!A$4:A$149931,M269,A1_Individu_Data_Keadaan_SDMK!Q$4:Q$149285,"08. GIZI")</f>
        <v>#VALUE!</v>
      </c>
      <c r="BA269" s="135">
        <f t="shared" si="150"/>
        <v>1</v>
      </c>
      <c r="BB269" s="134" t="e">
        <f t="shared" si="151"/>
        <v>#VALUE!</v>
      </c>
      <c r="BC269" s="134" t="e">
        <f t="shared" si="152"/>
        <v>#VALUE!</v>
      </c>
      <c r="BD269" s="133" t="e">
        <f>COUNTIFS(A1_Individu_Data_Keadaan_SDMK!A$4:A$149931,M269,A1_Individu_Data_Keadaan_SDMK!R$4:R$149285,"03. Ahli Teknologi Laboratorium Medik")</f>
        <v>#VALUE!</v>
      </c>
      <c r="BE269" s="135">
        <f t="shared" si="153"/>
        <v>1</v>
      </c>
      <c r="BF269" s="134" t="e">
        <f t="shared" si="154"/>
        <v>#VALUE!</v>
      </c>
      <c r="BG269" s="134" t="e">
        <f t="shared" si="155"/>
        <v>#VALUE!</v>
      </c>
      <c r="BH269" s="139" t="e">
        <f t="shared" si="156"/>
        <v>#VALUE!</v>
      </c>
      <c r="BI269" s="139" t="e">
        <f t="shared" si="157"/>
        <v>#VALUE!</v>
      </c>
    </row>
    <row r="270" spans="13:61" ht="15">
      <c r="M270" s="130" t="s">
        <v>12942</v>
      </c>
      <c r="N270" s="131" t="s">
        <v>12943</v>
      </c>
      <c r="O270" s="128" t="s">
        <v>267</v>
      </c>
      <c r="P270" s="132" t="s">
        <v>9301</v>
      </c>
      <c r="Q270" s="347" t="s">
        <v>12201</v>
      </c>
      <c r="R270" s="128">
        <v>33</v>
      </c>
      <c r="S270" s="129">
        <v>3309</v>
      </c>
      <c r="T270" s="348" t="str">
        <f>IF(R270&lt;&gt;"",VLOOKUP(R270,'01_MASTER_KODE_WILAYAH'!H$1437:I$1470,2,FALSE),"")</f>
        <v>JAWA TENGAH</v>
      </c>
      <c r="U270" s="348" t="str">
        <f>IF(S270&lt;&gt;"",VLOOKUP(S270,'01_MASTER_KODE_WILAYAH'!D$5:F$1353,3,FALSE),"")</f>
        <v>BOYOLALI</v>
      </c>
      <c r="V270" s="349" t="str">
        <f t="shared" si="127"/>
        <v>2</v>
      </c>
      <c r="W270" s="145" t="e">
        <f t="shared" si="128"/>
        <v>#VALUE!</v>
      </c>
      <c r="X270" s="133" t="e">
        <f>COUNTIFS(A1_Individu_Data_Keadaan_SDMK!A$4:A$149931,M270,A1_Individu_Data_Keadaan_SDMK!R$4:R$149285,"01. Dokter")</f>
        <v>#VALUE!</v>
      </c>
      <c r="Y270" s="122">
        <f t="shared" si="129"/>
        <v>1</v>
      </c>
      <c r="Z270" s="134" t="e">
        <f t="shared" si="130"/>
        <v>#VALUE!</v>
      </c>
      <c r="AA270" s="134" t="e">
        <f t="shared" si="131"/>
        <v>#VALUE!</v>
      </c>
      <c r="AB270" s="133" t="e">
        <f>COUNTIFS(A1_Individu_Data_Keadaan_SDMK!A$4:A$149931,M270,A1_Individu_Data_Keadaan_SDMK!R$4:R$149285,"02. Dokter Gigi")</f>
        <v>#VALUE!</v>
      </c>
      <c r="AC270" s="122">
        <f t="shared" si="132"/>
        <v>1</v>
      </c>
      <c r="AD270" s="134" t="e">
        <f t="shared" si="133"/>
        <v>#VALUE!</v>
      </c>
      <c r="AE270" s="134" t="e">
        <f t="shared" si="134"/>
        <v>#VALUE!</v>
      </c>
      <c r="AF270" s="133" t="e">
        <f>COUNTIFS(A1_Individu_Data_Keadaan_SDMK!A$4:A$149931,M270,A1_Individu_Data_Keadaan_SDMK!Q$4:Q$149285,"03. KEPERAWATAN")</f>
        <v>#VALUE!</v>
      </c>
      <c r="AG270" s="135">
        <f t="shared" si="135"/>
        <v>5</v>
      </c>
      <c r="AH270" s="134" t="e">
        <f t="shared" si="136"/>
        <v>#VALUE!</v>
      </c>
      <c r="AI270" s="134" t="e">
        <f t="shared" si="137"/>
        <v>#VALUE!</v>
      </c>
      <c r="AJ270" s="133" t="e">
        <f>COUNTIFS(A1_Individu_Data_Keadaan_SDMK!A$4:A$149931,M270,A1_Individu_Data_Keadaan_SDMK!Q$4:Q$149285,"04. KEBIDANAN")</f>
        <v>#VALUE!</v>
      </c>
      <c r="AK270" s="135">
        <f t="shared" si="138"/>
        <v>4</v>
      </c>
      <c r="AL270" s="134" t="e">
        <f t="shared" si="139"/>
        <v>#VALUE!</v>
      </c>
      <c r="AM270" s="134" t="e">
        <f t="shared" si="140"/>
        <v>#VALUE!</v>
      </c>
      <c r="AN270" s="133" t="e">
        <f>COUNTIFS(A1_Individu_Data_Keadaan_SDMK!A$4:A$149931,M270,A1_Individu_Data_Keadaan_SDMK!Q$4:Q$149285,"05. KEFARMASIAN")</f>
        <v>#VALUE!</v>
      </c>
      <c r="AO270" s="135">
        <f t="shared" si="141"/>
        <v>1</v>
      </c>
      <c r="AP270" s="134" t="e">
        <f t="shared" si="142"/>
        <v>#VALUE!</v>
      </c>
      <c r="AQ270" s="134" t="e">
        <f t="shared" si="143"/>
        <v>#VALUE!</v>
      </c>
      <c r="AR270" s="133" t="e">
        <f>COUNTIFS(A1_Individu_Data_Keadaan_SDMK!A$4:A$149931,M270,A1_Individu_Data_Keadaan_SDMK!Q$4:Q$149285,"06. KESEHATAN MASYARAKAT")</f>
        <v>#VALUE!</v>
      </c>
      <c r="AS270" s="135">
        <f t="shared" si="144"/>
        <v>1</v>
      </c>
      <c r="AT270" s="134" t="e">
        <f t="shared" si="145"/>
        <v>#VALUE!</v>
      </c>
      <c r="AU270" s="134" t="e">
        <f t="shared" si="146"/>
        <v>#VALUE!</v>
      </c>
      <c r="AV270" s="133" t="e">
        <f>COUNTIFS(A1_Individu_Data_Keadaan_SDMK!A$4:A$149931,M270,A1_Individu_Data_Keadaan_SDMK!Q$4:Q$149285,"07. KESEHATAN LINGKUNGAN")</f>
        <v>#VALUE!</v>
      </c>
      <c r="AW270" s="135">
        <f t="shared" si="147"/>
        <v>1</v>
      </c>
      <c r="AX270" s="134" t="e">
        <f t="shared" si="148"/>
        <v>#VALUE!</v>
      </c>
      <c r="AY270" s="134" t="e">
        <f t="shared" si="149"/>
        <v>#VALUE!</v>
      </c>
      <c r="AZ270" s="133" t="e">
        <f>COUNTIFS(A1_Individu_Data_Keadaan_SDMK!A$4:A$149931,M270,A1_Individu_Data_Keadaan_SDMK!Q$4:Q$149285,"08. GIZI")</f>
        <v>#VALUE!</v>
      </c>
      <c r="BA270" s="135">
        <f t="shared" si="150"/>
        <v>1</v>
      </c>
      <c r="BB270" s="134" t="e">
        <f t="shared" si="151"/>
        <v>#VALUE!</v>
      </c>
      <c r="BC270" s="134" t="e">
        <f t="shared" si="152"/>
        <v>#VALUE!</v>
      </c>
      <c r="BD270" s="133" t="e">
        <f>COUNTIFS(A1_Individu_Data_Keadaan_SDMK!A$4:A$149931,M270,A1_Individu_Data_Keadaan_SDMK!R$4:R$149285,"03. Ahli Teknologi Laboratorium Medik")</f>
        <v>#VALUE!</v>
      </c>
      <c r="BE270" s="135">
        <f t="shared" si="153"/>
        <v>1</v>
      </c>
      <c r="BF270" s="134" t="e">
        <f t="shared" si="154"/>
        <v>#VALUE!</v>
      </c>
      <c r="BG270" s="134" t="e">
        <f t="shared" si="155"/>
        <v>#VALUE!</v>
      </c>
      <c r="BH270" s="139" t="e">
        <f t="shared" si="156"/>
        <v>#VALUE!</v>
      </c>
      <c r="BI270" s="139" t="e">
        <f t="shared" si="157"/>
        <v>#VALUE!</v>
      </c>
    </row>
    <row r="271" spans="13:61" ht="15">
      <c r="M271" s="130" t="s">
        <v>12944</v>
      </c>
      <c r="N271" s="131" t="s">
        <v>12945</v>
      </c>
      <c r="O271" s="128" t="s">
        <v>267</v>
      </c>
      <c r="P271" s="132" t="s">
        <v>9301</v>
      </c>
      <c r="Q271" s="347" t="s">
        <v>12201</v>
      </c>
      <c r="R271" s="128">
        <v>33</v>
      </c>
      <c r="S271" s="129">
        <v>3309</v>
      </c>
      <c r="T271" s="348" t="str">
        <f>IF(R271&lt;&gt;"",VLOOKUP(R271,'01_MASTER_KODE_WILAYAH'!H$1437:I$1470,2,FALSE),"")</f>
        <v>JAWA TENGAH</v>
      </c>
      <c r="U271" s="348" t="str">
        <f>IF(S271&lt;&gt;"",VLOOKUP(S271,'01_MASTER_KODE_WILAYAH'!D$5:F$1353,3,FALSE),"")</f>
        <v>BOYOLALI</v>
      </c>
      <c r="V271" s="349" t="str">
        <f t="shared" si="127"/>
        <v>2</v>
      </c>
      <c r="W271" s="145" t="e">
        <f t="shared" si="128"/>
        <v>#VALUE!</v>
      </c>
      <c r="X271" s="133" t="e">
        <f>COUNTIFS(A1_Individu_Data_Keadaan_SDMK!A$4:A$149931,M271,A1_Individu_Data_Keadaan_SDMK!R$4:R$149285,"01. Dokter")</f>
        <v>#VALUE!</v>
      </c>
      <c r="Y271" s="122">
        <f t="shared" si="129"/>
        <v>1</v>
      </c>
      <c r="Z271" s="134" t="e">
        <f t="shared" si="130"/>
        <v>#VALUE!</v>
      </c>
      <c r="AA271" s="134" t="e">
        <f t="shared" si="131"/>
        <v>#VALUE!</v>
      </c>
      <c r="AB271" s="133" t="e">
        <f>COUNTIFS(A1_Individu_Data_Keadaan_SDMK!A$4:A$149931,M271,A1_Individu_Data_Keadaan_SDMK!R$4:R$149285,"02. Dokter Gigi")</f>
        <v>#VALUE!</v>
      </c>
      <c r="AC271" s="122">
        <f t="shared" si="132"/>
        <v>1</v>
      </c>
      <c r="AD271" s="134" t="e">
        <f t="shared" si="133"/>
        <v>#VALUE!</v>
      </c>
      <c r="AE271" s="134" t="e">
        <f t="shared" si="134"/>
        <v>#VALUE!</v>
      </c>
      <c r="AF271" s="133" t="e">
        <f>COUNTIFS(A1_Individu_Data_Keadaan_SDMK!A$4:A$149931,M271,A1_Individu_Data_Keadaan_SDMK!Q$4:Q$149285,"03. KEPERAWATAN")</f>
        <v>#VALUE!</v>
      </c>
      <c r="AG271" s="135">
        <f t="shared" si="135"/>
        <v>5</v>
      </c>
      <c r="AH271" s="134" t="e">
        <f t="shared" si="136"/>
        <v>#VALUE!</v>
      </c>
      <c r="AI271" s="134" t="e">
        <f t="shared" si="137"/>
        <v>#VALUE!</v>
      </c>
      <c r="AJ271" s="133" t="e">
        <f>COUNTIFS(A1_Individu_Data_Keadaan_SDMK!A$4:A$149931,M271,A1_Individu_Data_Keadaan_SDMK!Q$4:Q$149285,"04. KEBIDANAN")</f>
        <v>#VALUE!</v>
      </c>
      <c r="AK271" s="135">
        <f t="shared" si="138"/>
        <v>4</v>
      </c>
      <c r="AL271" s="134" t="e">
        <f t="shared" si="139"/>
        <v>#VALUE!</v>
      </c>
      <c r="AM271" s="134" t="e">
        <f t="shared" si="140"/>
        <v>#VALUE!</v>
      </c>
      <c r="AN271" s="133" t="e">
        <f>COUNTIFS(A1_Individu_Data_Keadaan_SDMK!A$4:A$149931,M271,A1_Individu_Data_Keadaan_SDMK!Q$4:Q$149285,"05. KEFARMASIAN")</f>
        <v>#VALUE!</v>
      </c>
      <c r="AO271" s="135">
        <f t="shared" si="141"/>
        <v>1</v>
      </c>
      <c r="AP271" s="134" t="e">
        <f t="shared" si="142"/>
        <v>#VALUE!</v>
      </c>
      <c r="AQ271" s="134" t="e">
        <f t="shared" si="143"/>
        <v>#VALUE!</v>
      </c>
      <c r="AR271" s="133" t="e">
        <f>COUNTIFS(A1_Individu_Data_Keadaan_SDMK!A$4:A$149931,M271,A1_Individu_Data_Keadaan_SDMK!Q$4:Q$149285,"06. KESEHATAN MASYARAKAT")</f>
        <v>#VALUE!</v>
      </c>
      <c r="AS271" s="135">
        <f t="shared" si="144"/>
        <v>1</v>
      </c>
      <c r="AT271" s="134" t="e">
        <f t="shared" si="145"/>
        <v>#VALUE!</v>
      </c>
      <c r="AU271" s="134" t="e">
        <f t="shared" si="146"/>
        <v>#VALUE!</v>
      </c>
      <c r="AV271" s="133" t="e">
        <f>COUNTIFS(A1_Individu_Data_Keadaan_SDMK!A$4:A$149931,M271,A1_Individu_Data_Keadaan_SDMK!Q$4:Q$149285,"07. KESEHATAN LINGKUNGAN")</f>
        <v>#VALUE!</v>
      </c>
      <c r="AW271" s="135">
        <f t="shared" si="147"/>
        <v>1</v>
      </c>
      <c r="AX271" s="134" t="e">
        <f t="shared" si="148"/>
        <v>#VALUE!</v>
      </c>
      <c r="AY271" s="134" t="e">
        <f t="shared" si="149"/>
        <v>#VALUE!</v>
      </c>
      <c r="AZ271" s="133" t="e">
        <f>COUNTIFS(A1_Individu_Data_Keadaan_SDMK!A$4:A$149931,M271,A1_Individu_Data_Keadaan_SDMK!Q$4:Q$149285,"08. GIZI")</f>
        <v>#VALUE!</v>
      </c>
      <c r="BA271" s="135">
        <f t="shared" si="150"/>
        <v>1</v>
      </c>
      <c r="BB271" s="134" t="e">
        <f t="shared" si="151"/>
        <v>#VALUE!</v>
      </c>
      <c r="BC271" s="134" t="e">
        <f t="shared" si="152"/>
        <v>#VALUE!</v>
      </c>
      <c r="BD271" s="133" t="e">
        <f>COUNTIFS(A1_Individu_Data_Keadaan_SDMK!A$4:A$149931,M271,A1_Individu_Data_Keadaan_SDMK!R$4:R$149285,"03. Ahli Teknologi Laboratorium Medik")</f>
        <v>#VALUE!</v>
      </c>
      <c r="BE271" s="135">
        <f t="shared" si="153"/>
        <v>1</v>
      </c>
      <c r="BF271" s="134" t="e">
        <f t="shared" si="154"/>
        <v>#VALUE!</v>
      </c>
      <c r="BG271" s="134" t="e">
        <f t="shared" si="155"/>
        <v>#VALUE!</v>
      </c>
      <c r="BH271" s="139" t="e">
        <f t="shared" si="156"/>
        <v>#VALUE!</v>
      </c>
      <c r="BI271" s="139" t="e">
        <f t="shared" si="157"/>
        <v>#VALUE!</v>
      </c>
    </row>
    <row r="272" spans="13:61" ht="15">
      <c r="M272" s="130" t="s">
        <v>12946</v>
      </c>
      <c r="N272" s="131" t="s">
        <v>12947</v>
      </c>
      <c r="O272" s="128" t="s">
        <v>267</v>
      </c>
      <c r="P272" s="132" t="s">
        <v>9301</v>
      </c>
      <c r="Q272" s="347" t="s">
        <v>12201</v>
      </c>
      <c r="R272" s="128">
        <v>33</v>
      </c>
      <c r="S272" s="129">
        <v>3309</v>
      </c>
      <c r="T272" s="348" t="str">
        <f>IF(R272&lt;&gt;"",VLOOKUP(R272,'01_MASTER_KODE_WILAYAH'!H$1437:I$1470,2,FALSE),"")</f>
        <v>JAWA TENGAH</v>
      </c>
      <c r="U272" s="348" t="str">
        <f>IF(S272&lt;&gt;"",VLOOKUP(S272,'01_MASTER_KODE_WILAYAH'!D$5:F$1353,3,FALSE),"")</f>
        <v>BOYOLALI</v>
      </c>
      <c r="V272" s="349" t="str">
        <f t="shared" si="127"/>
        <v>2</v>
      </c>
      <c r="W272" s="145" t="e">
        <f t="shared" si="128"/>
        <v>#VALUE!</v>
      </c>
      <c r="X272" s="133" t="e">
        <f>COUNTIFS(A1_Individu_Data_Keadaan_SDMK!A$4:A$149931,M272,A1_Individu_Data_Keadaan_SDMK!R$4:R$149285,"01. Dokter")</f>
        <v>#VALUE!</v>
      </c>
      <c r="Y272" s="122">
        <f t="shared" si="129"/>
        <v>1</v>
      </c>
      <c r="Z272" s="134" t="e">
        <f t="shared" si="130"/>
        <v>#VALUE!</v>
      </c>
      <c r="AA272" s="134" t="e">
        <f t="shared" si="131"/>
        <v>#VALUE!</v>
      </c>
      <c r="AB272" s="133" t="e">
        <f>COUNTIFS(A1_Individu_Data_Keadaan_SDMK!A$4:A$149931,M272,A1_Individu_Data_Keadaan_SDMK!R$4:R$149285,"02. Dokter Gigi")</f>
        <v>#VALUE!</v>
      </c>
      <c r="AC272" s="122">
        <f t="shared" si="132"/>
        <v>1</v>
      </c>
      <c r="AD272" s="134" t="e">
        <f t="shared" si="133"/>
        <v>#VALUE!</v>
      </c>
      <c r="AE272" s="134" t="e">
        <f t="shared" si="134"/>
        <v>#VALUE!</v>
      </c>
      <c r="AF272" s="133" t="e">
        <f>COUNTIFS(A1_Individu_Data_Keadaan_SDMK!A$4:A$149931,M272,A1_Individu_Data_Keadaan_SDMK!Q$4:Q$149285,"03. KEPERAWATAN")</f>
        <v>#VALUE!</v>
      </c>
      <c r="AG272" s="135">
        <f t="shared" si="135"/>
        <v>5</v>
      </c>
      <c r="AH272" s="134" t="e">
        <f t="shared" si="136"/>
        <v>#VALUE!</v>
      </c>
      <c r="AI272" s="134" t="e">
        <f t="shared" si="137"/>
        <v>#VALUE!</v>
      </c>
      <c r="AJ272" s="133" t="e">
        <f>COUNTIFS(A1_Individu_Data_Keadaan_SDMK!A$4:A$149931,M272,A1_Individu_Data_Keadaan_SDMK!Q$4:Q$149285,"04. KEBIDANAN")</f>
        <v>#VALUE!</v>
      </c>
      <c r="AK272" s="135">
        <f t="shared" si="138"/>
        <v>4</v>
      </c>
      <c r="AL272" s="134" t="e">
        <f t="shared" si="139"/>
        <v>#VALUE!</v>
      </c>
      <c r="AM272" s="134" t="e">
        <f t="shared" si="140"/>
        <v>#VALUE!</v>
      </c>
      <c r="AN272" s="133" t="e">
        <f>COUNTIFS(A1_Individu_Data_Keadaan_SDMK!A$4:A$149931,M272,A1_Individu_Data_Keadaan_SDMK!Q$4:Q$149285,"05. KEFARMASIAN")</f>
        <v>#VALUE!</v>
      </c>
      <c r="AO272" s="135">
        <f t="shared" si="141"/>
        <v>1</v>
      </c>
      <c r="AP272" s="134" t="e">
        <f t="shared" si="142"/>
        <v>#VALUE!</v>
      </c>
      <c r="AQ272" s="134" t="e">
        <f t="shared" si="143"/>
        <v>#VALUE!</v>
      </c>
      <c r="AR272" s="133" t="e">
        <f>COUNTIFS(A1_Individu_Data_Keadaan_SDMK!A$4:A$149931,M272,A1_Individu_Data_Keadaan_SDMK!Q$4:Q$149285,"06. KESEHATAN MASYARAKAT")</f>
        <v>#VALUE!</v>
      </c>
      <c r="AS272" s="135">
        <f t="shared" si="144"/>
        <v>1</v>
      </c>
      <c r="AT272" s="134" t="e">
        <f t="shared" si="145"/>
        <v>#VALUE!</v>
      </c>
      <c r="AU272" s="134" t="e">
        <f t="shared" si="146"/>
        <v>#VALUE!</v>
      </c>
      <c r="AV272" s="133" t="e">
        <f>COUNTIFS(A1_Individu_Data_Keadaan_SDMK!A$4:A$149931,M272,A1_Individu_Data_Keadaan_SDMK!Q$4:Q$149285,"07. KESEHATAN LINGKUNGAN")</f>
        <v>#VALUE!</v>
      </c>
      <c r="AW272" s="135">
        <f t="shared" si="147"/>
        <v>1</v>
      </c>
      <c r="AX272" s="134" t="e">
        <f t="shared" si="148"/>
        <v>#VALUE!</v>
      </c>
      <c r="AY272" s="134" t="e">
        <f t="shared" si="149"/>
        <v>#VALUE!</v>
      </c>
      <c r="AZ272" s="133" t="e">
        <f>COUNTIFS(A1_Individu_Data_Keadaan_SDMK!A$4:A$149931,M272,A1_Individu_Data_Keadaan_SDMK!Q$4:Q$149285,"08. GIZI")</f>
        <v>#VALUE!</v>
      </c>
      <c r="BA272" s="135">
        <f t="shared" si="150"/>
        <v>1</v>
      </c>
      <c r="BB272" s="134" t="e">
        <f t="shared" si="151"/>
        <v>#VALUE!</v>
      </c>
      <c r="BC272" s="134" t="e">
        <f t="shared" si="152"/>
        <v>#VALUE!</v>
      </c>
      <c r="BD272" s="133" t="e">
        <f>COUNTIFS(A1_Individu_Data_Keadaan_SDMK!A$4:A$149931,M272,A1_Individu_Data_Keadaan_SDMK!R$4:R$149285,"03. Ahli Teknologi Laboratorium Medik")</f>
        <v>#VALUE!</v>
      </c>
      <c r="BE272" s="135">
        <f t="shared" si="153"/>
        <v>1</v>
      </c>
      <c r="BF272" s="134" t="e">
        <f t="shared" si="154"/>
        <v>#VALUE!</v>
      </c>
      <c r="BG272" s="134" t="e">
        <f t="shared" si="155"/>
        <v>#VALUE!</v>
      </c>
      <c r="BH272" s="139" t="e">
        <f t="shared" si="156"/>
        <v>#VALUE!</v>
      </c>
      <c r="BI272" s="139" t="e">
        <f t="shared" si="157"/>
        <v>#VALUE!</v>
      </c>
    </row>
    <row r="273" spans="13:61" ht="15">
      <c r="M273" s="130" t="s">
        <v>12948</v>
      </c>
      <c r="N273" s="131" t="s">
        <v>12949</v>
      </c>
      <c r="O273" s="128" t="s">
        <v>267</v>
      </c>
      <c r="P273" s="132" t="s">
        <v>9301</v>
      </c>
      <c r="Q273" s="347" t="s">
        <v>12201</v>
      </c>
      <c r="R273" s="128">
        <v>33</v>
      </c>
      <c r="S273" s="129">
        <v>3309</v>
      </c>
      <c r="T273" s="348" t="str">
        <f>IF(R273&lt;&gt;"",VLOOKUP(R273,'01_MASTER_KODE_WILAYAH'!H$1437:I$1470,2,FALSE),"")</f>
        <v>JAWA TENGAH</v>
      </c>
      <c r="U273" s="348" t="str">
        <f>IF(S273&lt;&gt;"",VLOOKUP(S273,'01_MASTER_KODE_WILAYAH'!D$5:F$1353,3,FALSE),"")</f>
        <v>BOYOLALI</v>
      </c>
      <c r="V273" s="349" t="str">
        <f t="shared" si="127"/>
        <v>2</v>
      </c>
      <c r="W273" s="145" t="e">
        <f t="shared" si="128"/>
        <v>#VALUE!</v>
      </c>
      <c r="X273" s="133" t="e">
        <f>COUNTIFS(A1_Individu_Data_Keadaan_SDMK!A$4:A$149931,M273,A1_Individu_Data_Keadaan_SDMK!R$4:R$149285,"01. Dokter")</f>
        <v>#VALUE!</v>
      </c>
      <c r="Y273" s="122">
        <f t="shared" si="129"/>
        <v>1</v>
      </c>
      <c r="Z273" s="134" t="e">
        <f t="shared" si="130"/>
        <v>#VALUE!</v>
      </c>
      <c r="AA273" s="134" t="e">
        <f t="shared" si="131"/>
        <v>#VALUE!</v>
      </c>
      <c r="AB273" s="133" t="e">
        <f>COUNTIFS(A1_Individu_Data_Keadaan_SDMK!A$4:A$149931,M273,A1_Individu_Data_Keadaan_SDMK!R$4:R$149285,"02. Dokter Gigi")</f>
        <v>#VALUE!</v>
      </c>
      <c r="AC273" s="122">
        <f t="shared" si="132"/>
        <v>1</v>
      </c>
      <c r="AD273" s="134" t="e">
        <f t="shared" si="133"/>
        <v>#VALUE!</v>
      </c>
      <c r="AE273" s="134" t="e">
        <f t="shared" si="134"/>
        <v>#VALUE!</v>
      </c>
      <c r="AF273" s="133" t="e">
        <f>COUNTIFS(A1_Individu_Data_Keadaan_SDMK!A$4:A$149931,M273,A1_Individu_Data_Keadaan_SDMK!Q$4:Q$149285,"03. KEPERAWATAN")</f>
        <v>#VALUE!</v>
      </c>
      <c r="AG273" s="135">
        <f t="shared" si="135"/>
        <v>5</v>
      </c>
      <c r="AH273" s="134" t="e">
        <f t="shared" si="136"/>
        <v>#VALUE!</v>
      </c>
      <c r="AI273" s="134" t="e">
        <f t="shared" si="137"/>
        <v>#VALUE!</v>
      </c>
      <c r="AJ273" s="133" t="e">
        <f>COUNTIFS(A1_Individu_Data_Keadaan_SDMK!A$4:A$149931,M273,A1_Individu_Data_Keadaan_SDMK!Q$4:Q$149285,"04. KEBIDANAN")</f>
        <v>#VALUE!</v>
      </c>
      <c r="AK273" s="135">
        <f t="shared" si="138"/>
        <v>4</v>
      </c>
      <c r="AL273" s="134" t="e">
        <f t="shared" si="139"/>
        <v>#VALUE!</v>
      </c>
      <c r="AM273" s="134" t="e">
        <f t="shared" si="140"/>
        <v>#VALUE!</v>
      </c>
      <c r="AN273" s="133" t="e">
        <f>COUNTIFS(A1_Individu_Data_Keadaan_SDMK!A$4:A$149931,M273,A1_Individu_Data_Keadaan_SDMK!Q$4:Q$149285,"05. KEFARMASIAN")</f>
        <v>#VALUE!</v>
      </c>
      <c r="AO273" s="135">
        <f t="shared" si="141"/>
        <v>1</v>
      </c>
      <c r="AP273" s="134" t="e">
        <f t="shared" si="142"/>
        <v>#VALUE!</v>
      </c>
      <c r="AQ273" s="134" t="e">
        <f t="shared" si="143"/>
        <v>#VALUE!</v>
      </c>
      <c r="AR273" s="133" t="e">
        <f>COUNTIFS(A1_Individu_Data_Keadaan_SDMK!A$4:A$149931,M273,A1_Individu_Data_Keadaan_SDMK!Q$4:Q$149285,"06. KESEHATAN MASYARAKAT")</f>
        <v>#VALUE!</v>
      </c>
      <c r="AS273" s="135">
        <f t="shared" si="144"/>
        <v>1</v>
      </c>
      <c r="AT273" s="134" t="e">
        <f t="shared" si="145"/>
        <v>#VALUE!</v>
      </c>
      <c r="AU273" s="134" t="e">
        <f t="shared" si="146"/>
        <v>#VALUE!</v>
      </c>
      <c r="AV273" s="133" t="e">
        <f>COUNTIFS(A1_Individu_Data_Keadaan_SDMK!A$4:A$149931,M273,A1_Individu_Data_Keadaan_SDMK!Q$4:Q$149285,"07. KESEHATAN LINGKUNGAN")</f>
        <v>#VALUE!</v>
      </c>
      <c r="AW273" s="135">
        <f t="shared" si="147"/>
        <v>1</v>
      </c>
      <c r="AX273" s="134" t="e">
        <f t="shared" si="148"/>
        <v>#VALUE!</v>
      </c>
      <c r="AY273" s="134" t="e">
        <f t="shared" si="149"/>
        <v>#VALUE!</v>
      </c>
      <c r="AZ273" s="133" t="e">
        <f>COUNTIFS(A1_Individu_Data_Keadaan_SDMK!A$4:A$149931,M273,A1_Individu_Data_Keadaan_SDMK!Q$4:Q$149285,"08. GIZI")</f>
        <v>#VALUE!</v>
      </c>
      <c r="BA273" s="135">
        <f t="shared" si="150"/>
        <v>1</v>
      </c>
      <c r="BB273" s="134" t="e">
        <f t="shared" si="151"/>
        <v>#VALUE!</v>
      </c>
      <c r="BC273" s="134" t="e">
        <f t="shared" si="152"/>
        <v>#VALUE!</v>
      </c>
      <c r="BD273" s="133" t="e">
        <f>COUNTIFS(A1_Individu_Data_Keadaan_SDMK!A$4:A$149931,M273,A1_Individu_Data_Keadaan_SDMK!R$4:R$149285,"03. Ahli Teknologi Laboratorium Medik")</f>
        <v>#VALUE!</v>
      </c>
      <c r="BE273" s="135">
        <f t="shared" si="153"/>
        <v>1</v>
      </c>
      <c r="BF273" s="134" t="e">
        <f t="shared" si="154"/>
        <v>#VALUE!</v>
      </c>
      <c r="BG273" s="134" t="e">
        <f t="shared" si="155"/>
        <v>#VALUE!</v>
      </c>
      <c r="BH273" s="139" t="e">
        <f t="shared" si="156"/>
        <v>#VALUE!</v>
      </c>
      <c r="BI273" s="139" t="e">
        <f t="shared" si="157"/>
        <v>#VALUE!</v>
      </c>
    </row>
    <row r="274" spans="13:61" ht="15">
      <c r="M274" s="130" t="s">
        <v>12950</v>
      </c>
      <c r="N274" s="131" t="s">
        <v>12951</v>
      </c>
      <c r="O274" s="128" t="s">
        <v>267</v>
      </c>
      <c r="P274" s="132" t="s">
        <v>9302</v>
      </c>
      <c r="Q274" s="347" t="s">
        <v>12201</v>
      </c>
      <c r="R274" s="128">
        <v>33</v>
      </c>
      <c r="S274" s="129">
        <v>3309</v>
      </c>
      <c r="T274" s="348" t="str">
        <f>IF(R274&lt;&gt;"",VLOOKUP(R274,'01_MASTER_KODE_WILAYAH'!H$1437:I$1470,2,FALSE),"")</f>
        <v>JAWA TENGAH</v>
      </c>
      <c r="U274" s="348" t="str">
        <f>IF(S274&lt;&gt;"",VLOOKUP(S274,'01_MASTER_KODE_WILAYAH'!D$5:F$1353,3,FALSE),"")</f>
        <v>BOYOLALI</v>
      </c>
      <c r="V274" s="349" t="str">
        <f t="shared" si="127"/>
        <v>1</v>
      </c>
      <c r="W274" s="145" t="e">
        <f t="shared" si="128"/>
        <v>#VALUE!</v>
      </c>
      <c r="X274" s="133" t="e">
        <f>COUNTIFS(A1_Individu_Data_Keadaan_SDMK!A$4:A$149931,M274,A1_Individu_Data_Keadaan_SDMK!R$4:R$149285,"01. Dokter")</f>
        <v>#VALUE!</v>
      </c>
      <c r="Y274" s="122">
        <f t="shared" si="129"/>
        <v>2</v>
      </c>
      <c r="Z274" s="134" t="e">
        <f t="shared" si="130"/>
        <v>#VALUE!</v>
      </c>
      <c r="AA274" s="134" t="e">
        <f t="shared" si="131"/>
        <v>#VALUE!</v>
      </c>
      <c r="AB274" s="133" t="e">
        <f>COUNTIFS(A1_Individu_Data_Keadaan_SDMK!A$4:A$149931,M274,A1_Individu_Data_Keadaan_SDMK!R$4:R$149285,"02. Dokter Gigi")</f>
        <v>#VALUE!</v>
      </c>
      <c r="AC274" s="122">
        <f t="shared" si="132"/>
        <v>1</v>
      </c>
      <c r="AD274" s="134" t="e">
        <f t="shared" si="133"/>
        <v>#VALUE!</v>
      </c>
      <c r="AE274" s="134" t="e">
        <f t="shared" si="134"/>
        <v>#VALUE!</v>
      </c>
      <c r="AF274" s="133" t="e">
        <f>COUNTIFS(A1_Individu_Data_Keadaan_SDMK!A$4:A$149931,M274,A1_Individu_Data_Keadaan_SDMK!Q$4:Q$149285,"03. KEPERAWATAN")</f>
        <v>#VALUE!</v>
      </c>
      <c r="AG274" s="135">
        <f t="shared" si="135"/>
        <v>8</v>
      </c>
      <c r="AH274" s="134" t="e">
        <f t="shared" si="136"/>
        <v>#VALUE!</v>
      </c>
      <c r="AI274" s="134" t="e">
        <f t="shared" si="137"/>
        <v>#VALUE!</v>
      </c>
      <c r="AJ274" s="133" t="e">
        <f>COUNTIFS(A1_Individu_Data_Keadaan_SDMK!A$4:A$149931,M274,A1_Individu_Data_Keadaan_SDMK!Q$4:Q$149285,"04. KEBIDANAN")</f>
        <v>#VALUE!</v>
      </c>
      <c r="AK274" s="135">
        <f t="shared" si="138"/>
        <v>7</v>
      </c>
      <c r="AL274" s="134" t="e">
        <f t="shared" si="139"/>
        <v>#VALUE!</v>
      </c>
      <c r="AM274" s="134" t="e">
        <f t="shared" si="140"/>
        <v>#VALUE!</v>
      </c>
      <c r="AN274" s="133" t="e">
        <f>COUNTIFS(A1_Individu_Data_Keadaan_SDMK!A$4:A$149931,M274,A1_Individu_Data_Keadaan_SDMK!Q$4:Q$149285,"05. KEFARMASIAN")</f>
        <v>#VALUE!</v>
      </c>
      <c r="AO274" s="135">
        <f t="shared" si="141"/>
        <v>1</v>
      </c>
      <c r="AP274" s="134" t="e">
        <f t="shared" si="142"/>
        <v>#VALUE!</v>
      </c>
      <c r="AQ274" s="134" t="e">
        <f t="shared" si="143"/>
        <v>#VALUE!</v>
      </c>
      <c r="AR274" s="133" t="e">
        <f>COUNTIFS(A1_Individu_Data_Keadaan_SDMK!A$4:A$149931,M274,A1_Individu_Data_Keadaan_SDMK!Q$4:Q$149285,"06. KESEHATAN MASYARAKAT")</f>
        <v>#VALUE!</v>
      </c>
      <c r="AS274" s="135">
        <f t="shared" si="144"/>
        <v>1</v>
      </c>
      <c r="AT274" s="134" t="e">
        <f t="shared" si="145"/>
        <v>#VALUE!</v>
      </c>
      <c r="AU274" s="134" t="e">
        <f t="shared" si="146"/>
        <v>#VALUE!</v>
      </c>
      <c r="AV274" s="133" t="e">
        <f>COUNTIFS(A1_Individu_Data_Keadaan_SDMK!A$4:A$149931,M274,A1_Individu_Data_Keadaan_SDMK!Q$4:Q$149285,"07. KESEHATAN LINGKUNGAN")</f>
        <v>#VALUE!</v>
      </c>
      <c r="AW274" s="135">
        <f t="shared" si="147"/>
        <v>1</v>
      </c>
      <c r="AX274" s="134" t="e">
        <f t="shared" si="148"/>
        <v>#VALUE!</v>
      </c>
      <c r="AY274" s="134" t="e">
        <f t="shared" si="149"/>
        <v>#VALUE!</v>
      </c>
      <c r="AZ274" s="133" t="e">
        <f>COUNTIFS(A1_Individu_Data_Keadaan_SDMK!A$4:A$149931,M274,A1_Individu_Data_Keadaan_SDMK!Q$4:Q$149285,"08. GIZI")</f>
        <v>#VALUE!</v>
      </c>
      <c r="BA274" s="135">
        <f t="shared" si="150"/>
        <v>2</v>
      </c>
      <c r="BB274" s="134" t="e">
        <f t="shared" si="151"/>
        <v>#VALUE!</v>
      </c>
      <c r="BC274" s="134" t="e">
        <f t="shared" si="152"/>
        <v>#VALUE!</v>
      </c>
      <c r="BD274" s="133" t="e">
        <f>COUNTIFS(A1_Individu_Data_Keadaan_SDMK!A$4:A$149931,M274,A1_Individu_Data_Keadaan_SDMK!R$4:R$149285,"03. Ahli Teknologi Laboratorium Medik")</f>
        <v>#VALUE!</v>
      </c>
      <c r="BE274" s="135">
        <f t="shared" si="153"/>
        <v>1</v>
      </c>
      <c r="BF274" s="134" t="e">
        <f t="shared" si="154"/>
        <v>#VALUE!</v>
      </c>
      <c r="BG274" s="134" t="e">
        <f t="shared" si="155"/>
        <v>#VALUE!</v>
      </c>
      <c r="BH274" s="139" t="e">
        <f t="shared" si="156"/>
        <v>#VALUE!</v>
      </c>
      <c r="BI274" s="139" t="e">
        <f t="shared" si="157"/>
        <v>#VALUE!</v>
      </c>
    </row>
    <row r="275" spans="13:61" ht="15">
      <c r="M275" s="130" t="s">
        <v>12952</v>
      </c>
      <c r="N275" s="131" t="s">
        <v>12953</v>
      </c>
      <c r="O275" s="128" t="s">
        <v>267</v>
      </c>
      <c r="P275" s="132" t="s">
        <v>9302</v>
      </c>
      <c r="Q275" s="347" t="s">
        <v>12201</v>
      </c>
      <c r="R275" s="128">
        <v>33</v>
      </c>
      <c r="S275" s="129">
        <v>3309</v>
      </c>
      <c r="T275" s="348" t="str">
        <f>IF(R275&lt;&gt;"",VLOOKUP(R275,'01_MASTER_KODE_WILAYAH'!H$1437:I$1470,2,FALSE),"")</f>
        <v>JAWA TENGAH</v>
      </c>
      <c r="U275" s="348" t="str">
        <f>IF(S275&lt;&gt;"",VLOOKUP(S275,'01_MASTER_KODE_WILAYAH'!D$5:F$1353,3,FALSE),"")</f>
        <v>BOYOLALI</v>
      </c>
      <c r="V275" s="349" t="str">
        <f t="shared" si="127"/>
        <v>1</v>
      </c>
      <c r="W275" s="145" t="e">
        <f t="shared" si="128"/>
        <v>#VALUE!</v>
      </c>
      <c r="X275" s="133" t="e">
        <f>COUNTIFS(A1_Individu_Data_Keadaan_SDMK!A$4:A$149931,M275,A1_Individu_Data_Keadaan_SDMK!R$4:R$149285,"01. Dokter")</f>
        <v>#VALUE!</v>
      </c>
      <c r="Y275" s="122">
        <f t="shared" si="129"/>
        <v>2</v>
      </c>
      <c r="Z275" s="134" t="e">
        <f t="shared" si="130"/>
        <v>#VALUE!</v>
      </c>
      <c r="AA275" s="134" t="e">
        <f t="shared" si="131"/>
        <v>#VALUE!</v>
      </c>
      <c r="AB275" s="133" t="e">
        <f>COUNTIFS(A1_Individu_Data_Keadaan_SDMK!A$4:A$149931,M275,A1_Individu_Data_Keadaan_SDMK!R$4:R$149285,"02. Dokter Gigi")</f>
        <v>#VALUE!</v>
      </c>
      <c r="AC275" s="122">
        <f t="shared" si="132"/>
        <v>1</v>
      </c>
      <c r="AD275" s="134" t="e">
        <f t="shared" si="133"/>
        <v>#VALUE!</v>
      </c>
      <c r="AE275" s="134" t="e">
        <f t="shared" si="134"/>
        <v>#VALUE!</v>
      </c>
      <c r="AF275" s="133" t="e">
        <f>COUNTIFS(A1_Individu_Data_Keadaan_SDMK!A$4:A$149931,M275,A1_Individu_Data_Keadaan_SDMK!Q$4:Q$149285,"03. KEPERAWATAN")</f>
        <v>#VALUE!</v>
      </c>
      <c r="AG275" s="135">
        <f t="shared" si="135"/>
        <v>8</v>
      </c>
      <c r="AH275" s="134" t="e">
        <f t="shared" si="136"/>
        <v>#VALUE!</v>
      </c>
      <c r="AI275" s="134" t="e">
        <f t="shared" si="137"/>
        <v>#VALUE!</v>
      </c>
      <c r="AJ275" s="133" t="e">
        <f>COUNTIFS(A1_Individu_Data_Keadaan_SDMK!A$4:A$149931,M275,A1_Individu_Data_Keadaan_SDMK!Q$4:Q$149285,"04. KEBIDANAN")</f>
        <v>#VALUE!</v>
      </c>
      <c r="AK275" s="135">
        <f t="shared" si="138"/>
        <v>7</v>
      </c>
      <c r="AL275" s="134" t="e">
        <f t="shared" si="139"/>
        <v>#VALUE!</v>
      </c>
      <c r="AM275" s="134" t="e">
        <f t="shared" si="140"/>
        <v>#VALUE!</v>
      </c>
      <c r="AN275" s="133" t="e">
        <f>COUNTIFS(A1_Individu_Data_Keadaan_SDMK!A$4:A$149931,M275,A1_Individu_Data_Keadaan_SDMK!Q$4:Q$149285,"05. KEFARMASIAN")</f>
        <v>#VALUE!</v>
      </c>
      <c r="AO275" s="135">
        <f t="shared" si="141"/>
        <v>1</v>
      </c>
      <c r="AP275" s="134" t="e">
        <f t="shared" si="142"/>
        <v>#VALUE!</v>
      </c>
      <c r="AQ275" s="134" t="e">
        <f t="shared" si="143"/>
        <v>#VALUE!</v>
      </c>
      <c r="AR275" s="133" t="e">
        <f>COUNTIFS(A1_Individu_Data_Keadaan_SDMK!A$4:A$149931,M275,A1_Individu_Data_Keadaan_SDMK!Q$4:Q$149285,"06. KESEHATAN MASYARAKAT")</f>
        <v>#VALUE!</v>
      </c>
      <c r="AS275" s="135">
        <f t="shared" si="144"/>
        <v>1</v>
      </c>
      <c r="AT275" s="134" t="e">
        <f t="shared" si="145"/>
        <v>#VALUE!</v>
      </c>
      <c r="AU275" s="134" t="e">
        <f t="shared" si="146"/>
        <v>#VALUE!</v>
      </c>
      <c r="AV275" s="133" t="e">
        <f>COUNTIFS(A1_Individu_Data_Keadaan_SDMK!A$4:A$149931,M275,A1_Individu_Data_Keadaan_SDMK!Q$4:Q$149285,"07. KESEHATAN LINGKUNGAN")</f>
        <v>#VALUE!</v>
      </c>
      <c r="AW275" s="135">
        <f t="shared" si="147"/>
        <v>1</v>
      </c>
      <c r="AX275" s="134" t="e">
        <f t="shared" si="148"/>
        <v>#VALUE!</v>
      </c>
      <c r="AY275" s="134" t="e">
        <f t="shared" si="149"/>
        <v>#VALUE!</v>
      </c>
      <c r="AZ275" s="133" t="e">
        <f>COUNTIFS(A1_Individu_Data_Keadaan_SDMK!A$4:A$149931,M275,A1_Individu_Data_Keadaan_SDMK!Q$4:Q$149285,"08. GIZI")</f>
        <v>#VALUE!</v>
      </c>
      <c r="BA275" s="135">
        <f t="shared" si="150"/>
        <v>2</v>
      </c>
      <c r="BB275" s="134" t="e">
        <f t="shared" si="151"/>
        <v>#VALUE!</v>
      </c>
      <c r="BC275" s="134" t="e">
        <f t="shared" si="152"/>
        <v>#VALUE!</v>
      </c>
      <c r="BD275" s="133" t="e">
        <f>COUNTIFS(A1_Individu_Data_Keadaan_SDMK!A$4:A$149931,M275,A1_Individu_Data_Keadaan_SDMK!R$4:R$149285,"03. Ahli Teknologi Laboratorium Medik")</f>
        <v>#VALUE!</v>
      </c>
      <c r="BE275" s="135">
        <f t="shared" si="153"/>
        <v>1</v>
      </c>
      <c r="BF275" s="134" t="e">
        <f t="shared" si="154"/>
        <v>#VALUE!</v>
      </c>
      <c r="BG275" s="134" t="e">
        <f t="shared" si="155"/>
        <v>#VALUE!</v>
      </c>
      <c r="BH275" s="139" t="e">
        <f t="shared" si="156"/>
        <v>#VALUE!</v>
      </c>
      <c r="BI275" s="139" t="e">
        <f t="shared" si="157"/>
        <v>#VALUE!</v>
      </c>
    </row>
    <row r="276" spans="13:61" ht="15">
      <c r="M276" s="130" t="s">
        <v>12954</v>
      </c>
      <c r="N276" s="131" t="s">
        <v>12955</v>
      </c>
      <c r="O276" s="128" t="s">
        <v>267</v>
      </c>
      <c r="P276" s="132" t="s">
        <v>9301</v>
      </c>
      <c r="Q276" s="347" t="s">
        <v>12201</v>
      </c>
      <c r="R276" s="128">
        <v>33</v>
      </c>
      <c r="S276" s="129">
        <v>3309</v>
      </c>
      <c r="T276" s="348" t="str">
        <f>IF(R276&lt;&gt;"",VLOOKUP(R276,'01_MASTER_KODE_WILAYAH'!H$1437:I$1470,2,FALSE),"")</f>
        <v>JAWA TENGAH</v>
      </c>
      <c r="U276" s="348" t="str">
        <f>IF(S276&lt;&gt;"",VLOOKUP(S276,'01_MASTER_KODE_WILAYAH'!D$5:F$1353,3,FALSE),"")</f>
        <v>BOYOLALI</v>
      </c>
      <c r="V276" s="349" t="str">
        <f t="shared" si="127"/>
        <v>2</v>
      </c>
      <c r="W276" s="145" t="e">
        <f t="shared" si="128"/>
        <v>#VALUE!</v>
      </c>
      <c r="X276" s="133" t="e">
        <f>COUNTIFS(A1_Individu_Data_Keadaan_SDMK!A$4:A$149931,M276,A1_Individu_Data_Keadaan_SDMK!R$4:R$149285,"01. Dokter")</f>
        <v>#VALUE!</v>
      </c>
      <c r="Y276" s="122">
        <f t="shared" si="129"/>
        <v>1</v>
      </c>
      <c r="Z276" s="134" t="e">
        <f t="shared" si="130"/>
        <v>#VALUE!</v>
      </c>
      <c r="AA276" s="134" t="e">
        <f t="shared" si="131"/>
        <v>#VALUE!</v>
      </c>
      <c r="AB276" s="133" t="e">
        <f>COUNTIFS(A1_Individu_Data_Keadaan_SDMK!A$4:A$149931,M276,A1_Individu_Data_Keadaan_SDMK!R$4:R$149285,"02. Dokter Gigi")</f>
        <v>#VALUE!</v>
      </c>
      <c r="AC276" s="122">
        <f t="shared" si="132"/>
        <v>1</v>
      </c>
      <c r="AD276" s="134" t="e">
        <f t="shared" si="133"/>
        <v>#VALUE!</v>
      </c>
      <c r="AE276" s="134" t="e">
        <f t="shared" si="134"/>
        <v>#VALUE!</v>
      </c>
      <c r="AF276" s="133" t="e">
        <f>COUNTIFS(A1_Individu_Data_Keadaan_SDMK!A$4:A$149931,M276,A1_Individu_Data_Keadaan_SDMK!Q$4:Q$149285,"03. KEPERAWATAN")</f>
        <v>#VALUE!</v>
      </c>
      <c r="AG276" s="135">
        <f t="shared" si="135"/>
        <v>5</v>
      </c>
      <c r="AH276" s="134" t="e">
        <f t="shared" si="136"/>
        <v>#VALUE!</v>
      </c>
      <c r="AI276" s="134" t="e">
        <f t="shared" si="137"/>
        <v>#VALUE!</v>
      </c>
      <c r="AJ276" s="133" t="e">
        <f>COUNTIFS(A1_Individu_Data_Keadaan_SDMK!A$4:A$149931,M276,A1_Individu_Data_Keadaan_SDMK!Q$4:Q$149285,"04. KEBIDANAN")</f>
        <v>#VALUE!</v>
      </c>
      <c r="AK276" s="135">
        <f t="shared" si="138"/>
        <v>4</v>
      </c>
      <c r="AL276" s="134" t="e">
        <f t="shared" si="139"/>
        <v>#VALUE!</v>
      </c>
      <c r="AM276" s="134" t="e">
        <f t="shared" si="140"/>
        <v>#VALUE!</v>
      </c>
      <c r="AN276" s="133" t="e">
        <f>COUNTIFS(A1_Individu_Data_Keadaan_SDMK!A$4:A$149931,M276,A1_Individu_Data_Keadaan_SDMK!Q$4:Q$149285,"05. KEFARMASIAN")</f>
        <v>#VALUE!</v>
      </c>
      <c r="AO276" s="135">
        <f t="shared" si="141"/>
        <v>1</v>
      </c>
      <c r="AP276" s="134" t="e">
        <f t="shared" si="142"/>
        <v>#VALUE!</v>
      </c>
      <c r="AQ276" s="134" t="e">
        <f t="shared" si="143"/>
        <v>#VALUE!</v>
      </c>
      <c r="AR276" s="133" t="e">
        <f>COUNTIFS(A1_Individu_Data_Keadaan_SDMK!A$4:A$149931,M276,A1_Individu_Data_Keadaan_SDMK!Q$4:Q$149285,"06. KESEHATAN MASYARAKAT")</f>
        <v>#VALUE!</v>
      </c>
      <c r="AS276" s="135">
        <f t="shared" si="144"/>
        <v>1</v>
      </c>
      <c r="AT276" s="134" t="e">
        <f t="shared" si="145"/>
        <v>#VALUE!</v>
      </c>
      <c r="AU276" s="134" t="e">
        <f t="shared" si="146"/>
        <v>#VALUE!</v>
      </c>
      <c r="AV276" s="133" t="e">
        <f>COUNTIFS(A1_Individu_Data_Keadaan_SDMK!A$4:A$149931,M276,A1_Individu_Data_Keadaan_SDMK!Q$4:Q$149285,"07. KESEHATAN LINGKUNGAN")</f>
        <v>#VALUE!</v>
      </c>
      <c r="AW276" s="135">
        <f t="shared" si="147"/>
        <v>1</v>
      </c>
      <c r="AX276" s="134" t="e">
        <f t="shared" si="148"/>
        <v>#VALUE!</v>
      </c>
      <c r="AY276" s="134" t="e">
        <f t="shared" si="149"/>
        <v>#VALUE!</v>
      </c>
      <c r="AZ276" s="133" t="e">
        <f>COUNTIFS(A1_Individu_Data_Keadaan_SDMK!A$4:A$149931,M276,A1_Individu_Data_Keadaan_SDMK!Q$4:Q$149285,"08. GIZI")</f>
        <v>#VALUE!</v>
      </c>
      <c r="BA276" s="135">
        <f t="shared" si="150"/>
        <v>1</v>
      </c>
      <c r="BB276" s="134" t="e">
        <f t="shared" si="151"/>
        <v>#VALUE!</v>
      </c>
      <c r="BC276" s="134" t="e">
        <f t="shared" si="152"/>
        <v>#VALUE!</v>
      </c>
      <c r="BD276" s="133" t="e">
        <f>COUNTIFS(A1_Individu_Data_Keadaan_SDMK!A$4:A$149931,M276,A1_Individu_Data_Keadaan_SDMK!R$4:R$149285,"03. Ahli Teknologi Laboratorium Medik")</f>
        <v>#VALUE!</v>
      </c>
      <c r="BE276" s="135">
        <f t="shared" si="153"/>
        <v>1</v>
      </c>
      <c r="BF276" s="134" t="e">
        <f t="shared" si="154"/>
        <v>#VALUE!</v>
      </c>
      <c r="BG276" s="134" t="e">
        <f t="shared" si="155"/>
        <v>#VALUE!</v>
      </c>
      <c r="BH276" s="139" t="e">
        <f t="shared" si="156"/>
        <v>#VALUE!</v>
      </c>
      <c r="BI276" s="139" t="e">
        <f t="shared" si="157"/>
        <v>#VALUE!</v>
      </c>
    </row>
    <row r="277" spans="13:61" ht="15">
      <c r="M277" s="130" t="s">
        <v>12956</v>
      </c>
      <c r="N277" s="131" t="s">
        <v>12957</v>
      </c>
      <c r="O277" s="128" t="s">
        <v>267</v>
      </c>
      <c r="P277" s="132" t="s">
        <v>9302</v>
      </c>
      <c r="Q277" s="347" t="s">
        <v>12201</v>
      </c>
      <c r="R277" s="128">
        <v>33</v>
      </c>
      <c r="S277" s="129">
        <v>3309</v>
      </c>
      <c r="T277" s="348" t="str">
        <f>IF(R277&lt;&gt;"",VLOOKUP(R277,'01_MASTER_KODE_WILAYAH'!H$1437:I$1470,2,FALSE),"")</f>
        <v>JAWA TENGAH</v>
      </c>
      <c r="U277" s="348" t="str">
        <f>IF(S277&lt;&gt;"",VLOOKUP(S277,'01_MASTER_KODE_WILAYAH'!D$5:F$1353,3,FALSE),"")</f>
        <v>BOYOLALI</v>
      </c>
      <c r="V277" s="349" t="str">
        <f t="shared" si="127"/>
        <v>1</v>
      </c>
      <c r="W277" s="145" t="e">
        <f t="shared" si="128"/>
        <v>#VALUE!</v>
      </c>
      <c r="X277" s="133" t="e">
        <f>COUNTIFS(A1_Individu_Data_Keadaan_SDMK!A$4:A$149931,M277,A1_Individu_Data_Keadaan_SDMK!R$4:R$149285,"01. Dokter")</f>
        <v>#VALUE!</v>
      </c>
      <c r="Y277" s="122">
        <f t="shared" si="129"/>
        <v>2</v>
      </c>
      <c r="Z277" s="134" t="e">
        <f t="shared" si="130"/>
        <v>#VALUE!</v>
      </c>
      <c r="AA277" s="134" t="e">
        <f t="shared" si="131"/>
        <v>#VALUE!</v>
      </c>
      <c r="AB277" s="133" t="e">
        <f>COUNTIFS(A1_Individu_Data_Keadaan_SDMK!A$4:A$149931,M277,A1_Individu_Data_Keadaan_SDMK!R$4:R$149285,"02. Dokter Gigi")</f>
        <v>#VALUE!</v>
      </c>
      <c r="AC277" s="122">
        <f t="shared" si="132"/>
        <v>1</v>
      </c>
      <c r="AD277" s="134" t="e">
        <f t="shared" si="133"/>
        <v>#VALUE!</v>
      </c>
      <c r="AE277" s="134" t="e">
        <f t="shared" si="134"/>
        <v>#VALUE!</v>
      </c>
      <c r="AF277" s="133" t="e">
        <f>COUNTIFS(A1_Individu_Data_Keadaan_SDMK!A$4:A$149931,M277,A1_Individu_Data_Keadaan_SDMK!Q$4:Q$149285,"03. KEPERAWATAN")</f>
        <v>#VALUE!</v>
      </c>
      <c r="AG277" s="135">
        <f t="shared" si="135"/>
        <v>8</v>
      </c>
      <c r="AH277" s="134" t="e">
        <f t="shared" si="136"/>
        <v>#VALUE!</v>
      </c>
      <c r="AI277" s="134" t="e">
        <f t="shared" si="137"/>
        <v>#VALUE!</v>
      </c>
      <c r="AJ277" s="133" t="e">
        <f>COUNTIFS(A1_Individu_Data_Keadaan_SDMK!A$4:A$149931,M277,A1_Individu_Data_Keadaan_SDMK!Q$4:Q$149285,"04. KEBIDANAN")</f>
        <v>#VALUE!</v>
      </c>
      <c r="AK277" s="135">
        <f t="shared" si="138"/>
        <v>7</v>
      </c>
      <c r="AL277" s="134" t="e">
        <f t="shared" si="139"/>
        <v>#VALUE!</v>
      </c>
      <c r="AM277" s="134" t="e">
        <f t="shared" si="140"/>
        <v>#VALUE!</v>
      </c>
      <c r="AN277" s="133" t="e">
        <f>COUNTIFS(A1_Individu_Data_Keadaan_SDMK!A$4:A$149931,M277,A1_Individu_Data_Keadaan_SDMK!Q$4:Q$149285,"05. KEFARMASIAN")</f>
        <v>#VALUE!</v>
      </c>
      <c r="AO277" s="135">
        <f t="shared" si="141"/>
        <v>1</v>
      </c>
      <c r="AP277" s="134" t="e">
        <f t="shared" si="142"/>
        <v>#VALUE!</v>
      </c>
      <c r="AQ277" s="134" t="e">
        <f t="shared" si="143"/>
        <v>#VALUE!</v>
      </c>
      <c r="AR277" s="133" t="e">
        <f>COUNTIFS(A1_Individu_Data_Keadaan_SDMK!A$4:A$149931,M277,A1_Individu_Data_Keadaan_SDMK!Q$4:Q$149285,"06. KESEHATAN MASYARAKAT")</f>
        <v>#VALUE!</v>
      </c>
      <c r="AS277" s="135">
        <f t="shared" si="144"/>
        <v>1</v>
      </c>
      <c r="AT277" s="134" t="e">
        <f t="shared" si="145"/>
        <v>#VALUE!</v>
      </c>
      <c r="AU277" s="134" t="e">
        <f t="shared" si="146"/>
        <v>#VALUE!</v>
      </c>
      <c r="AV277" s="133" t="e">
        <f>COUNTIFS(A1_Individu_Data_Keadaan_SDMK!A$4:A$149931,M277,A1_Individu_Data_Keadaan_SDMK!Q$4:Q$149285,"07. KESEHATAN LINGKUNGAN")</f>
        <v>#VALUE!</v>
      </c>
      <c r="AW277" s="135">
        <f t="shared" si="147"/>
        <v>1</v>
      </c>
      <c r="AX277" s="134" t="e">
        <f t="shared" si="148"/>
        <v>#VALUE!</v>
      </c>
      <c r="AY277" s="134" t="e">
        <f t="shared" si="149"/>
        <v>#VALUE!</v>
      </c>
      <c r="AZ277" s="133" t="e">
        <f>COUNTIFS(A1_Individu_Data_Keadaan_SDMK!A$4:A$149931,M277,A1_Individu_Data_Keadaan_SDMK!Q$4:Q$149285,"08. GIZI")</f>
        <v>#VALUE!</v>
      </c>
      <c r="BA277" s="135">
        <f t="shared" si="150"/>
        <v>2</v>
      </c>
      <c r="BB277" s="134" t="e">
        <f t="shared" si="151"/>
        <v>#VALUE!</v>
      </c>
      <c r="BC277" s="134" t="e">
        <f t="shared" si="152"/>
        <v>#VALUE!</v>
      </c>
      <c r="BD277" s="133" t="e">
        <f>COUNTIFS(A1_Individu_Data_Keadaan_SDMK!A$4:A$149931,M277,A1_Individu_Data_Keadaan_SDMK!R$4:R$149285,"03. Ahli Teknologi Laboratorium Medik")</f>
        <v>#VALUE!</v>
      </c>
      <c r="BE277" s="135">
        <f t="shared" si="153"/>
        <v>1</v>
      </c>
      <c r="BF277" s="134" t="e">
        <f t="shared" si="154"/>
        <v>#VALUE!</v>
      </c>
      <c r="BG277" s="134" t="e">
        <f t="shared" si="155"/>
        <v>#VALUE!</v>
      </c>
      <c r="BH277" s="139" t="e">
        <f t="shared" si="156"/>
        <v>#VALUE!</v>
      </c>
      <c r="BI277" s="139" t="e">
        <f t="shared" si="157"/>
        <v>#VALUE!</v>
      </c>
    </row>
    <row r="278" spans="13:61" ht="15">
      <c r="M278" s="130" t="s">
        <v>12958</v>
      </c>
      <c r="N278" s="131" t="s">
        <v>12959</v>
      </c>
      <c r="O278" s="128" t="s">
        <v>267</v>
      </c>
      <c r="P278" s="132" t="s">
        <v>9302</v>
      </c>
      <c r="Q278" s="347" t="s">
        <v>12201</v>
      </c>
      <c r="R278" s="128">
        <v>33</v>
      </c>
      <c r="S278" s="129">
        <v>3309</v>
      </c>
      <c r="T278" s="348" t="str">
        <f>IF(R278&lt;&gt;"",VLOOKUP(R278,'01_MASTER_KODE_WILAYAH'!H$1437:I$1470,2,FALSE),"")</f>
        <v>JAWA TENGAH</v>
      </c>
      <c r="U278" s="348" t="str">
        <f>IF(S278&lt;&gt;"",VLOOKUP(S278,'01_MASTER_KODE_WILAYAH'!D$5:F$1353,3,FALSE),"")</f>
        <v>BOYOLALI</v>
      </c>
      <c r="V278" s="349" t="str">
        <f t="shared" si="127"/>
        <v>1</v>
      </c>
      <c r="W278" s="145" t="e">
        <f t="shared" si="128"/>
        <v>#VALUE!</v>
      </c>
      <c r="X278" s="133" t="e">
        <f>COUNTIFS(A1_Individu_Data_Keadaan_SDMK!A$4:A$149931,M278,A1_Individu_Data_Keadaan_SDMK!R$4:R$149285,"01. Dokter")</f>
        <v>#VALUE!</v>
      </c>
      <c r="Y278" s="122">
        <f t="shared" si="129"/>
        <v>2</v>
      </c>
      <c r="Z278" s="134" t="e">
        <f t="shared" si="130"/>
        <v>#VALUE!</v>
      </c>
      <c r="AA278" s="134" t="e">
        <f t="shared" si="131"/>
        <v>#VALUE!</v>
      </c>
      <c r="AB278" s="133" t="e">
        <f>COUNTIFS(A1_Individu_Data_Keadaan_SDMK!A$4:A$149931,M278,A1_Individu_Data_Keadaan_SDMK!R$4:R$149285,"02. Dokter Gigi")</f>
        <v>#VALUE!</v>
      </c>
      <c r="AC278" s="122">
        <f t="shared" si="132"/>
        <v>1</v>
      </c>
      <c r="AD278" s="134" t="e">
        <f t="shared" si="133"/>
        <v>#VALUE!</v>
      </c>
      <c r="AE278" s="134" t="e">
        <f t="shared" si="134"/>
        <v>#VALUE!</v>
      </c>
      <c r="AF278" s="133" t="e">
        <f>COUNTIFS(A1_Individu_Data_Keadaan_SDMK!A$4:A$149931,M278,A1_Individu_Data_Keadaan_SDMK!Q$4:Q$149285,"03. KEPERAWATAN")</f>
        <v>#VALUE!</v>
      </c>
      <c r="AG278" s="135">
        <f t="shared" si="135"/>
        <v>8</v>
      </c>
      <c r="AH278" s="134" t="e">
        <f t="shared" si="136"/>
        <v>#VALUE!</v>
      </c>
      <c r="AI278" s="134" t="e">
        <f t="shared" si="137"/>
        <v>#VALUE!</v>
      </c>
      <c r="AJ278" s="133" t="e">
        <f>COUNTIFS(A1_Individu_Data_Keadaan_SDMK!A$4:A$149931,M278,A1_Individu_Data_Keadaan_SDMK!Q$4:Q$149285,"04. KEBIDANAN")</f>
        <v>#VALUE!</v>
      </c>
      <c r="AK278" s="135">
        <f t="shared" si="138"/>
        <v>7</v>
      </c>
      <c r="AL278" s="134" t="e">
        <f t="shared" si="139"/>
        <v>#VALUE!</v>
      </c>
      <c r="AM278" s="134" t="e">
        <f t="shared" si="140"/>
        <v>#VALUE!</v>
      </c>
      <c r="AN278" s="133" t="e">
        <f>COUNTIFS(A1_Individu_Data_Keadaan_SDMK!A$4:A$149931,M278,A1_Individu_Data_Keadaan_SDMK!Q$4:Q$149285,"05. KEFARMASIAN")</f>
        <v>#VALUE!</v>
      </c>
      <c r="AO278" s="135">
        <f t="shared" si="141"/>
        <v>1</v>
      </c>
      <c r="AP278" s="134" t="e">
        <f t="shared" si="142"/>
        <v>#VALUE!</v>
      </c>
      <c r="AQ278" s="134" t="e">
        <f t="shared" si="143"/>
        <v>#VALUE!</v>
      </c>
      <c r="AR278" s="133" t="e">
        <f>COUNTIFS(A1_Individu_Data_Keadaan_SDMK!A$4:A$149931,M278,A1_Individu_Data_Keadaan_SDMK!Q$4:Q$149285,"06. KESEHATAN MASYARAKAT")</f>
        <v>#VALUE!</v>
      </c>
      <c r="AS278" s="135">
        <f t="shared" si="144"/>
        <v>1</v>
      </c>
      <c r="AT278" s="134" t="e">
        <f t="shared" si="145"/>
        <v>#VALUE!</v>
      </c>
      <c r="AU278" s="134" t="e">
        <f t="shared" si="146"/>
        <v>#VALUE!</v>
      </c>
      <c r="AV278" s="133" t="e">
        <f>COUNTIFS(A1_Individu_Data_Keadaan_SDMK!A$4:A$149931,M278,A1_Individu_Data_Keadaan_SDMK!Q$4:Q$149285,"07. KESEHATAN LINGKUNGAN")</f>
        <v>#VALUE!</v>
      </c>
      <c r="AW278" s="135">
        <f t="shared" si="147"/>
        <v>1</v>
      </c>
      <c r="AX278" s="134" t="e">
        <f t="shared" si="148"/>
        <v>#VALUE!</v>
      </c>
      <c r="AY278" s="134" t="e">
        <f t="shared" si="149"/>
        <v>#VALUE!</v>
      </c>
      <c r="AZ278" s="133" t="e">
        <f>COUNTIFS(A1_Individu_Data_Keadaan_SDMK!A$4:A$149931,M278,A1_Individu_Data_Keadaan_SDMK!Q$4:Q$149285,"08. GIZI")</f>
        <v>#VALUE!</v>
      </c>
      <c r="BA278" s="135">
        <f t="shared" si="150"/>
        <v>2</v>
      </c>
      <c r="BB278" s="134" t="e">
        <f t="shared" si="151"/>
        <v>#VALUE!</v>
      </c>
      <c r="BC278" s="134" t="e">
        <f t="shared" si="152"/>
        <v>#VALUE!</v>
      </c>
      <c r="BD278" s="133" t="e">
        <f>COUNTIFS(A1_Individu_Data_Keadaan_SDMK!A$4:A$149931,M278,A1_Individu_Data_Keadaan_SDMK!R$4:R$149285,"03. Ahli Teknologi Laboratorium Medik")</f>
        <v>#VALUE!</v>
      </c>
      <c r="BE278" s="135">
        <f t="shared" si="153"/>
        <v>1</v>
      </c>
      <c r="BF278" s="134" t="e">
        <f t="shared" si="154"/>
        <v>#VALUE!</v>
      </c>
      <c r="BG278" s="134" t="e">
        <f t="shared" si="155"/>
        <v>#VALUE!</v>
      </c>
      <c r="BH278" s="139" t="e">
        <f t="shared" si="156"/>
        <v>#VALUE!</v>
      </c>
      <c r="BI278" s="139" t="e">
        <f t="shared" si="157"/>
        <v>#VALUE!</v>
      </c>
    </row>
    <row r="279" spans="13:61" ht="15">
      <c r="M279" s="130" t="s">
        <v>12960</v>
      </c>
      <c r="N279" s="131" t="s">
        <v>12961</v>
      </c>
      <c r="O279" s="128" t="s">
        <v>267</v>
      </c>
      <c r="P279" s="132" t="s">
        <v>9301</v>
      </c>
      <c r="Q279" s="347" t="s">
        <v>12201</v>
      </c>
      <c r="R279" s="128">
        <v>33</v>
      </c>
      <c r="S279" s="129">
        <v>3309</v>
      </c>
      <c r="T279" s="348" t="str">
        <f>IF(R279&lt;&gt;"",VLOOKUP(R279,'01_MASTER_KODE_WILAYAH'!H$1437:I$1470,2,FALSE),"")</f>
        <v>JAWA TENGAH</v>
      </c>
      <c r="U279" s="348" t="str">
        <f>IF(S279&lt;&gt;"",VLOOKUP(S279,'01_MASTER_KODE_WILAYAH'!D$5:F$1353,3,FALSE),"")</f>
        <v>BOYOLALI</v>
      </c>
      <c r="V279" s="349" t="str">
        <f t="shared" si="127"/>
        <v>2</v>
      </c>
      <c r="W279" s="145" t="e">
        <f t="shared" si="128"/>
        <v>#VALUE!</v>
      </c>
      <c r="X279" s="133" t="e">
        <f>COUNTIFS(A1_Individu_Data_Keadaan_SDMK!A$4:A$149931,M279,A1_Individu_Data_Keadaan_SDMK!R$4:R$149285,"01. Dokter")</f>
        <v>#VALUE!</v>
      </c>
      <c r="Y279" s="122">
        <f t="shared" si="129"/>
        <v>1</v>
      </c>
      <c r="Z279" s="134" t="e">
        <f t="shared" si="130"/>
        <v>#VALUE!</v>
      </c>
      <c r="AA279" s="134" t="e">
        <f t="shared" si="131"/>
        <v>#VALUE!</v>
      </c>
      <c r="AB279" s="133" t="e">
        <f>COUNTIFS(A1_Individu_Data_Keadaan_SDMK!A$4:A$149931,M279,A1_Individu_Data_Keadaan_SDMK!R$4:R$149285,"02. Dokter Gigi")</f>
        <v>#VALUE!</v>
      </c>
      <c r="AC279" s="122">
        <f t="shared" si="132"/>
        <v>1</v>
      </c>
      <c r="AD279" s="134" t="e">
        <f t="shared" si="133"/>
        <v>#VALUE!</v>
      </c>
      <c r="AE279" s="134" t="e">
        <f t="shared" si="134"/>
        <v>#VALUE!</v>
      </c>
      <c r="AF279" s="133" t="e">
        <f>COUNTIFS(A1_Individu_Data_Keadaan_SDMK!A$4:A$149931,M279,A1_Individu_Data_Keadaan_SDMK!Q$4:Q$149285,"03. KEPERAWATAN")</f>
        <v>#VALUE!</v>
      </c>
      <c r="AG279" s="135">
        <f t="shared" si="135"/>
        <v>5</v>
      </c>
      <c r="AH279" s="134" t="e">
        <f t="shared" si="136"/>
        <v>#VALUE!</v>
      </c>
      <c r="AI279" s="134" t="e">
        <f t="shared" si="137"/>
        <v>#VALUE!</v>
      </c>
      <c r="AJ279" s="133" t="e">
        <f>COUNTIFS(A1_Individu_Data_Keadaan_SDMK!A$4:A$149931,M279,A1_Individu_Data_Keadaan_SDMK!Q$4:Q$149285,"04. KEBIDANAN")</f>
        <v>#VALUE!</v>
      </c>
      <c r="AK279" s="135">
        <f t="shared" si="138"/>
        <v>4</v>
      </c>
      <c r="AL279" s="134" t="e">
        <f t="shared" si="139"/>
        <v>#VALUE!</v>
      </c>
      <c r="AM279" s="134" t="e">
        <f t="shared" si="140"/>
        <v>#VALUE!</v>
      </c>
      <c r="AN279" s="133" t="e">
        <f>COUNTIFS(A1_Individu_Data_Keadaan_SDMK!A$4:A$149931,M279,A1_Individu_Data_Keadaan_SDMK!Q$4:Q$149285,"05. KEFARMASIAN")</f>
        <v>#VALUE!</v>
      </c>
      <c r="AO279" s="135">
        <f t="shared" si="141"/>
        <v>1</v>
      </c>
      <c r="AP279" s="134" t="e">
        <f t="shared" si="142"/>
        <v>#VALUE!</v>
      </c>
      <c r="AQ279" s="134" t="e">
        <f t="shared" si="143"/>
        <v>#VALUE!</v>
      </c>
      <c r="AR279" s="133" t="e">
        <f>COUNTIFS(A1_Individu_Data_Keadaan_SDMK!A$4:A$149931,M279,A1_Individu_Data_Keadaan_SDMK!Q$4:Q$149285,"06. KESEHATAN MASYARAKAT")</f>
        <v>#VALUE!</v>
      </c>
      <c r="AS279" s="135">
        <f t="shared" si="144"/>
        <v>1</v>
      </c>
      <c r="AT279" s="134" t="e">
        <f t="shared" si="145"/>
        <v>#VALUE!</v>
      </c>
      <c r="AU279" s="134" t="e">
        <f t="shared" si="146"/>
        <v>#VALUE!</v>
      </c>
      <c r="AV279" s="133" t="e">
        <f>COUNTIFS(A1_Individu_Data_Keadaan_SDMK!A$4:A$149931,M279,A1_Individu_Data_Keadaan_SDMK!Q$4:Q$149285,"07. KESEHATAN LINGKUNGAN")</f>
        <v>#VALUE!</v>
      </c>
      <c r="AW279" s="135">
        <f t="shared" si="147"/>
        <v>1</v>
      </c>
      <c r="AX279" s="134" t="e">
        <f t="shared" si="148"/>
        <v>#VALUE!</v>
      </c>
      <c r="AY279" s="134" t="e">
        <f t="shared" si="149"/>
        <v>#VALUE!</v>
      </c>
      <c r="AZ279" s="133" t="e">
        <f>COUNTIFS(A1_Individu_Data_Keadaan_SDMK!A$4:A$149931,M279,A1_Individu_Data_Keadaan_SDMK!Q$4:Q$149285,"08. GIZI")</f>
        <v>#VALUE!</v>
      </c>
      <c r="BA279" s="135">
        <f t="shared" si="150"/>
        <v>1</v>
      </c>
      <c r="BB279" s="134" t="e">
        <f t="shared" si="151"/>
        <v>#VALUE!</v>
      </c>
      <c r="BC279" s="134" t="e">
        <f t="shared" si="152"/>
        <v>#VALUE!</v>
      </c>
      <c r="BD279" s="133" t="e">
        <f>COUNTIFS(A1_Individu_Data_Keadaan_SDMK!A$4:A$149931,M279,A1_Individu_Data_Keadaan_SDMK!R$4:R$149285,"03. Ahli Teknologi Laboratorium Medik")</f>
        <v>#VALUE!</v>
      </c>
      <c r="BE279" s="135">
        <f t="shared" si="153"/>
        <v>1</v>
      </c>
      <c r="BF279" s="134" t="e">
        <f t="shared" si="154"/>
        <v>#VALUE!</v>
      </c>
      <c r="BG279" s="134" t="e">
        <f t="shared" si="155"/>
        <v>#VALUE!</v>
      </c>
      <c r="BH279" s="139" t="e">
        <f t="shared" si="156"/>
        <v>#VALUE!</v>
      </c>
      <c r="BI279" s="139" t="e">
        <f t="shared" si="157"/>
        <v>#VALUE!</v>
      </c>
    </row>
    <row r="280" spans="13:61" ht="15">
      <c r="M280" s="130" t="s">
        <v>12962</v>
      </c>
      <c r="N280" s="131" t="s">
        <v>12963</v>
      </c>
      <c r="O280" s="128" t="s">
        <v>267</v>
      </c>
      <c r="P280" s="132" t="s">
        <v>9302</v>
      </c>
      <c r="Q280" s="347" t="s">
        <v>12201</v>
      </c>
      <c r="R280" s="128">
        <v>33</v>
      </c>
      <c r="S280" s="129">
        <v>3309</v>
      </c>
      <c r="T280" s="348" t="str">
        <f>IF(R280&lt;&gt;"",VLOOKUP(R280,'01_MASTER_KODE_WILAYAH'!H$1437:I$1470,2,FALSE),"")</f>
        <v>JAWA TENGAH</v>
      </c>
      <c r="U280" s="348" t="str">
        <f>IF(S280&lt;&gt;"",VLOOKUP(S280,'01_MASTER_KODE_WILAYAH'!D$5:F$1353,3,FALSE),"")</f>
        <v>BOYOLALI</v>
      </c>
      <c r="V280" s="349" t="str">
        <f t="shared" si="127"/>
        <v>1</v>
      </c>
      <c r="W280" s="145" t="e">
        <f t="shared" si="128"/>
        <v>#VALUE!</v>
      </c>
      <c r="X280" s="133" t="e">
        <f>COUNTIFS(A1_Individu_Data_Keadaan_SDMK!A$4:A$149931,M280,A1_Individu_Data_Keadaan_SDMK!R$4:R$149285,"01. Dokter")</f>
        <v>#VALUE!</v>
      </c>
      <c r="Y280" s="122">
        <f t="shared" si="129"/>
        <v>2</v>
      </c>
      <c r="Z280" s="134" t="e">
        <f t="shared" si="130"/>
        <v>#VALUE!</v>
      </c>
      <c r="AA280" s="134" t="e">
        <f t="shared" si="131"/>
        <v>#VALUE!</v>
      </c>
      <c r="AB280" s="133" t="e">
        <f>COUNTIFS(A1_Individu_Data_Keadaan_SDMK!A$4:A$149931,M280,A1_Individu_Data_Keadaan_SDMK!R$4:R$149285,"02. Dokter Gigi")</f>
        <v>#VALUE!</v>
      </c>
      <c r="AC280" s="122">
        <f t="shared" si="132"/>
        <v>1</v>
      </c>
      <c r="AD280" s="134" t="e">
        <f t="shared" si="133"/>
        <v>#VALUE!</v>
      </c>
      <c r="AE280" s="134" t="e">
        <f t="shared" si="134"/>
        <v>#VALUE!</v>
      </c>
      <c r="AF280" s="133" t="e">
        <f>COUNTIFS(A1_Individu_Data_Keadaan_SDMK!A$4:A$149931,M280,A1_Individu_Data_Keadaan_SDMK!Q$4:Q$149285,"03. KEPERAWATAN")</f>
        <v>#VALUE!</v>
      </c>
      <c r="AG280" s="135">
        <f t="shared" si="135"/>
        <v>8</v>
      </c>
      <c r="AH280" s="134" t="e">
        <f t="shared" si="136"/>
        <v>#VALUE!</v>
      </c>
      <c r="AI280" s="134" t="e">
        <f t="shared" si="137"/>
        <v>#VALUE!</v>
      </c>
      <c r="AJ280" s="133" t="e">
        <f>COUNTIFS(A1_Individu_Data_Keadaan_SDMK!A$4:A$149931,M280,A1_Individu_Data_Keadaan_SDMK!Q$4:Q$149285,"04. KEBIDANAN")</f>
        <v>#VALUE!</v>
      </c>
      <c r="AK280" s="135">
        <f t="shared" si="138"/>
        <v>7</v>
      </c>
      <c r="AL280" s="134" t="e">
        <f t="shared" si="139"/>
        <v>#VALUE!</v>
      </c>
      <c r="AM280" s="134" t="e">
        <f t="shared" si="140"/>
        <v>#VALUE!</v>
      </c>
      <c r="AN280" s="133" t="e">
        <f>COUNTIFS(A1_Individu_Data_Keadaan_SDMK!A$4:A$149931,M280,A1_Individu_Data_Keadaan_SDMK!Q$4:Q$149285,"05. KEFARMASIAN")</f>
        <v>#VALUE!</v>
      </c>
      <c r="AO280" s="135">
        <f t="shared" si="141"/>
        <v>1</v>
      </c>
      <c r="AP280" s="134" t="e">
        <f t="shared" si="142"/>
        <v>#VALUE!</v>
      </c>
      <c r="AQ280" s="134" t="e">
        <f t="shared" si="143"/>
        <v>#VALUE!</v>
      </c>
      <c r="AR280" s="133" t="e">
        <f>COUNTIFS(A1_Individu_Data_Keadaan_SDMK!A$4:A$149931,M280,A1_Individu_Data_Keadaan_SDMK!Q$4:Q$149285,"06. KESEHATAN MASYARAKAT")</f>
        <v>#VALUE!</v>
      </c>
      <c r="AS280" s="135">
        <f t="shared" si="144"/>
        <v>1</v>
      </c>
      <c r="AT280" s="134" t="e">
        <f t="shared" si="145"/>
        <v>#VALUE!</v>
      </c>
      <c r="AU280" s="134" t="e">
        <f t="shared" si="146"/>
        <v>#VALUE!</v>
      </c>
      <c r="AV280" s="133" t="e">
        <f>COUNTIFS(A1_Individu_Data_Keadaan_SDMK!A$4:A$149931,M280,A1_Individu_Data_Keadaan_SDMK!Q$4:Q$149285,"07. KESEHATAN LINGKUNGAN")</f>
        <v>#VALUE!</v>
      </c>
      <c r="AW280" s="135">
        <f t="shared" si="147"/>
        <v>1</v>
      </c>
      <c r="AX280" s="134" t="e">
        <f t="shared" si="148"/>
        <v>#VALUE!</v>
      </c>
      <c r="AY280" s="134" t="e">
        <f t="shared" si="149"/>
        <v>#VALUE!</v>
      </c>
      <c r="AZ280" s="133" t="e">
        <f>COUNTIFS(A1_Individu_Data_Keadaan_SDMK!A$4:A$149931,M280,A1_Individu_Data_Keadaan_SDMK!Q$4:Q$149285,"08. GIZI")</f>
        <v>#VALUE!</v>
      </c>
      <c r="BA280" s="135">
        <f t="shared" si="150"/>
        <v>2</v>
      </c>
      <c r="BB280" s="134" t="e">
        <f t="shared" si="151"/>
        <v>#VALUE!</v>
      </c>
      <c r="BC280" s="134" t="e">
        <f t="shared" si="152"/>
        <v>#VALUE!</v>
      </c>
      <c r="BD280" s="133" t="e">
        <f>COUNTIFS(A1_Individu_Data_Keadaan_SDMK!A$4:A$149931,M280,A1_Individu_Data_Keadaan_SDMK!R$4:R$149285,"03. Ahli Teknologi Laboratorium Medik")</f>
        <v>#VALUE!</v>
      </c>
      <c r="BE280" s="135">
        <f t="shared" si="153"/>
        <v>1</v>
      </c>
      <c r="BF280" s="134" t="e">
        <f t="shared" si="154"/>
        <v>#VALUE!</v>
      </c>
      <c r="BG280" s="134" t="e">
        <f t="shared" si="155"/>
        <v>#VALUE!</v>
      </c>
      <c r="BH280" s="139" t="e">
        <f t="shared" si="156"/>
        <v>#VALUE!</v>
      </c>
      <c r="BI280" s="139" t="e">
        <f t="shared" si="157"/>
        <v>#VALUE!</v>
      </c>
    </row>
    <row r="281" spans="13:61" ht="15">
      <c r="M281" s="130" t="s">
        <v>12964</v>
      </c>
      <c r="N281" s="131" t="s">
        <v>12965</v>
      </c>
      <c r="O281" s="128" t="s">
        <v>267</v>
      </c>
      <c r="P281" s="132" t="s">
        <v>9302</v>
      </c>
      <c r="Q281" s="347" t="s">
        <v>12201</v>
      </c>
      <c r="R281" s="128">
        <v>33</v>
      </c>
      <c r="S281" s="129">
        <v>3309</v>
      </c>
      <c r="T281" s="348" t="str">
        <f>IF(R281&lt;&gt;"",VLOOKUP(R281,'01_MASTER_KODE_WILAYAH'!H$1437:I$1470,2,FALSE),"")</f>
        <v>JAWA TENGAH</v>
      </c>
      <c r="U281" s="348" t="str">
        <f>IF(S281&lt;&gt;"",VLOOKUP(S281,'01_MASTER_KODE_WILAYAH'!D$5:F$1353,3,FALSE),"")</f>
        <v>BOYOLALI</v>
      </c>
      <c r="V281" s="349" t="str">
        <f t="shared" si="127"/>
        <v>1</v>
      </c>
      <c r="W281" s="145" t="e">
        <f t="shared" si="128"/>
        <v>#VALUE!</v>
      </c>
      <c r="X281" s="133" t="e">
        <f>COUNTIFS(A1_Individu_Data_Keadaan_SDMK!A$4:A$149931,M281,A1_Individu_Data_Keadaan_SDMK!R$4:R$149285,"01. Dokter")</f>
        <v>#VALUE!</v>
      </c>
      <c r="Y281" s="122">
        <f t="shared" si="129"/>
        <v>2</v>
      </c>
      <c r="Z281" s="134" t="e">
        <f t="shared" si="130"/>
        <v>#VALUE!</v>
      </c>
      <c r="AA281" s="134" t="e">
        <f t="shared" si="131"/>
        <v>#VALUE!</v>
      </c>
      <c r="AB281" s="133" t="e">
        <f>COUNTIFS(A1_Individu_Data_Keadaan_SDMK!A$4:A$149931,M281,A1_Individu_Data_Keadaan_SDMK!R$4:R$149285,"02. Dokter Gigi")</f>
        <v>#VALUE!</v>
      </c>
      <c r="AC281" s="122">
        <f t="shared" si="132"/>
        <v>1</v>
      </c>
      <c r="AD281" s="134" t="e">
        <f t="shared" si="133"/>
        <v>#VALUE!</v>
      </c>
      <c r="AE281" s="134" t="e">
        <f t="shared" si="134"/>
        <v>#VALUE!</v>
      </c>
      <c r="AF281" s="133" t="e">
        <f>COUNTIFS(A1_Individu_Data_Keadaan_SDMK!A$4:A$149931,M281,A1_Individu_Data_Keadaan_SDMK!Q$4:Q$149285,"03. KEPERAWATAN")</f>
        <v>#VALUE!</v>
      </c>
      <c r="AG281" s="135">
        <f t="shared" si="135"/>
        <v>8</v>
      </c>
      <c r="AH281" s="134" t="e">
        <f t="shared" si="136"/>
        <v>#VALUE!</v>
      </c>
      <c r="AI281" s="134" t="e">
        <f t="shared" si="137"/>
        <v>#VALUE!</v>
      </c>
      <c r="AJ281" s="133" t="e">
        <f>COUNTIFS(A1_Individu_Data_Keadaan_SDMK!A$4:A$149931,M281,A1_Individu_Data_Keadaan_SDMK!Q$4:Q$149285,"04. KEBIDANAN")</f>
        <v>#VALUE!</v>
      </c>
      <c r="AK281" s="135">
        <f t="shared" si="138"/>
        <v>7</v>
      </c>
      <c r="AL281" s="134" t="e">
        <f t="shared" si="139"/>
        <v>#VALUE!</v>
      </c>
      <c r="AM281" s="134" t="e">
        <f t="shared" si="140"/>
        <v>#VALUE!</v>
      </c>
      <c r="AN281" s="133" t="e">
        <f>COUNTIFS(A1_Individu_Data_Keadaan_SDMK!A$4:A$149931,M281,A1_Individu_Data_Keadaan_SDMK!Q$4:Q$149285,"05. KEFARMASIAN")</f>
        <v>#VALUE!</v>
      </c>
      <c r="AO281" s="135">
        <f t="shared" si="141"/>
        <v>1</v>
      </c>
      <c r="AP281" s="134" t="e">
        <f t="shared" si="142"/>
        <v>#VALUE!</v>
      </c>
      <c r="AQ281" s="134" t="e">
        <f t="shared" si="143"/>
        <v>#VALUE!</v>
      </c>
      <c r="AR281" s="133" t="e">
        <f>COUNTIFS(A1_Individu_Data_Keadaan_SDMK!A$4:A$149931,M281,A1_Individu_Data_Keadaan_SDMK!Q$4:Q$149285,"06. KESEHATAN MASYARAKAT")</f>
        <v>#VALUE!</v>
      </c>
      <c r="AS281" s="135">
        <f t="shared" si="144"/>
        <v>1</v>
      </c>
      <c r="AT281" s="134" t="e">
        <f t="shared" si="145"/>
        <v>#VALUE!</v>
      </c>
      <c r="AU281" s="134" t="e">
        <f t="shared" si="146"/>
        <v>#VALUE!</v>
      </c>
      <c r="AV281" s="133" t="e">
        <f>COUNTIFS(A1_Individu_Data_Keadaan_SDMK!A$4:A$149931,M281,A1_Individu_Data_Keadaan_SDMK!Q$4:Q$149285,"07. KESEHATAN LINGKUNGAN")</f>
        <v>#VALUE!</v>
      </c>
      <c r="AW281" s="135">
        <f t="shared" si="147"/>
        <v>1</v>
      </c>
      <c r="AX281" s="134" t="e">
        <f t="shared" si="148"/>
        <v>#VALUE!</v>
      </c>
      <c r="AY281" s="134" t="e">
        <f t="shared" si="149"/>
        <v>#VALUE!</v>
      </c>
      <c r="AZ281" s="133" t="e">
        <f>COUNTIFS(A1_Individu_Data_Keadaan_SDMK!A$4:A$149931,M281,A1_Individu_Data_Keadaan_SDMK!Q$4:Q$149285,"08. GIZI")</f>
        <v>#VALUE!</v>
      </c>
      <c r="BA281" s="135">
        <f t="shared" si="150"/>
        <v>2</v>
      </c>
      <c r="BB281" s="134" t="e">
        <f t="shared" si="151"/>
        <v>#VALUE!</v>
      </c>
      <c r="BC281" s="134" t="e">
        <f t="shared" si="152"/>
        <v>#VALUE!</v>
      </c>
      <c r="BD281" s="133" t="e">
        <f>COUNTIFS(A1_Individu_Data_Keadaan_SDMK!A$4:A$149931,M281,A1_Individu_Data_Keadaan_SDMK!R$4:R$149285,"03. Ahli Teknologi Laboratorium Medik")</f>
        <v>#VALUE!</v>
      </c>
      <c r="BE281" s="135">
        <f t="shared" si="153"/>
        <v>1</v>
      </c>
      <c r="BF281" s="134" t="e">
        <f t="shared" si="154"/>
        <v>#VALUE!</v>
      </c>
      <c r="BG281" s="134" t="e">
        <f t="shared" si="155"/>
        <v>#VALUE!</v>
      </c>
      <c r="BH281" s="139" t="e">
        <f t="shared" si="156"/>
        <v>#VALUE!</v>
      </c>
      <c r="BI281" s="139" t="e">
        <f t="shared" si="157"/>
        <v>#VALUE!</v>
      </c>
    </row>
    <row r="282" spans="13:61" ht="15">
      <c r="M282" s="120" t="s">
        <v>12966</v>
      </c>
      <c r="N282" s="120" t="s">
        <v>12967</v>
      </c>
      <c r="O282" s="120" t="s">
        <v>267</v>
      </c>
      <c r="P282" s="120" t="s">
        <v>9301</v>
      </c>
      <c r="Q282" s="120" t="s">
        <v>12201</v>
      </c>
      <c r="R282" s="120">
        <v>33</v>
      </c>
      <c r="S282" s="120">
        <v>3309</v>
      </c>
      <c r="T282" s="348" t="str">
        <f>IF(R282&lt;&gt;"",VLOOKUP(R282,'01_MASTER_KODE_WILAYAH'!H$1437:I$1470,2,FALSE),"")</f>
        <v>JAWA TENGAH</v>
      </c>
      <c r="U282" s="348" t="str">
        <f>IF(S282&lt;&gt;"",VLOOKUP(S282,'01_MASTER_KODE_WILAYAH'!D$5:F$1353,3,FALSE),"")</f>
        <v>BOYOLALI</v>
      </c>
      <c r="V282" s="349" t="str">
        <f t="shared" si="127"/>
        <v>2</v>
      </c>
      <c r="W282" s="145" t="e">
        <f t="shared" si="128"/>
        <v>#VALUE!</v>
      </c>
      <c r="X282" s="133" t="e">
        <f>COUNTIFS(A1_Individu_Data_Keadaan_SDMK!A$4:A$149931,M282,A1_Individu_Data_Keadaan_SDMK!R$4:R$149285,"01. Dokter")</f>
        <v>#VALUE!</v>
      </c>
      <c r="Y282" s="122">
        <f t="shared" si="129"/>
        <v>1</v>
      </c>
      <c r="Z282" s="134" t="e">
        <f t="shared" si="130"/>
        <v>#VALUE!</v>
      </c>
      <c r="AA282" s="134" t="e">
        <f t="shared" si="131"/>
        <v>#VALUE!</v>
      </c>
      <c r="AB282" s="133" t="e">
        <f>COUNTIFS(A1_Individu_Data_Keadaan_SDMK!A$4:A$149931,M282,A1_Individu_Data_Keadaan_SDMK!R$4:R$149285,"02. Dokter Gigi")</f>
        <v>#VALUE!</v>
      </c>
      <c r="AC282" s="122">
        <f t="shared" si="132"/>
        <v>1</v>
      </c>
      <c r="AD282" s="134" t="e">
        <f t="shared" si="133"/>
        <v>#VALUE!</v>
      </c>
      <c r="AE282" s="134" t="e">
        <f t="shared" si="134"/>
        <v>#VALUE!</v>
      </c>
      <c r="AF282" s="133" t="e">
        <f>COUNTIFS(A1_Individu_Data_Keadaan_SDMK!A$4:A$149931,M282,A1_Individu_Data_Keadaan_SDMK!Q$4:Q$149285,"03. KEPERAWATAN")</f>
        <v>#VALUE!</v>
      </c>
      <c r="AG282" s="135">
        <f t="shared" si="135"/>
        <v>5</v>
      </c>
      <c r="AH282" s="134" t="e">
        <f t="shared" si="136"/>
        <v>#VALUE!</v>
      </c>
      <c r="AI282" s="134" t="e">
        <f t="shared" si="137"/>
        <v>#VALUE!</v>
      </c>
      <c r="AJ282" s="133" t="e">
        <f>COUNTIFS(A1_Individu_Data_Keadaan_SDMK!A$4:A$149931,M282,A1_Individu_Data_Keadaan_SDMK!Q$4:Q$149285,"04. KEBIDANAN")</f>
        <v>#VALUE!</v>
      </c>
      <c r="AK282" s="135">
        <f t="shared" si="138"/>
        <v>4</v>
      </c>
      <c r="AL282" s="134" t="e">
        <f t="shared" si="139"/>
        <v>#VALUE!</v>
      </c>
      <c r="AM282" s="134" t="e">
        <f t="shared" si="140"/>
        <v>#VALUE!</v>
      </c>
      <c r="AN282" s="133" t="e">
        <f>COUNTIFS(A1_Individu_Data_Keadaan_SDMK!A$4:A$149931,M282,A1_Individu_Data_Keadaan_SDMK!Q$4:Q$149285,"05. KEFARMASIAN")</f>
        <v>#VALUE!</v>
      </c>
      <c r="AO282" s="135">
        <f t="shared" si="141"/>
        <v>1</v>
      </c>
      <c r="AP282" s="134" t="e">
        <f t="shared" si="142"/>
        <v>#VALUE!</v>
      </c>
      <c r="AQ282" s="134" t="e">
        <f t="shared" si="143"/>
        <v>#VALUE!</v>
      </c>
      <c r="AR282" s="133" t="e">
        <f>COUNTIFS(A1_Individu_Data_Keadaan_SDMK!A$4:A$149931,M282,A1_Individu_Data_Keadaan_SDMK!Q$4:Q$149285,"06. KESEHATAN MASYARAKAT")</f>
        <v>#VALUE!</v>
      </c>
      <c r="AS282" s="135">
        <f t="shared" si="144"/>
        <v>1</v>
      </c>
      <c r="AT282" s="134" t="e">
        <f t="shared" si="145"/>
        <v>#VALUE!</v>
      </c>
      <c r="AU282" s="134" t="e">
        <f t="shared" si="146"/>
        <v>#VALUE!</v>
      </c>
      <c r="AV282" s="133" t="e">
        <f>COUNTIFS(A1_Individu_Data_Keadaan_SDMK!A$4:A$149931,M282,A1_Individu_Data_Keadaan_SDMK!Q$4:Q$149285,"07. KESEHATAN LINGKUNGAN")</f>
        <v>#VALUE!</v>
      </c>
      <c r="AW282" s="135">
        <f t="shared" si="147"/>
        <v>1</v>
      </c>
      <c r="AX282" s="134" t="e">
        <f t="shared" si="148"/>
        <v>#VALUE!</v>
      </c>
      <c r="AY282" s="134" t="e">
        <f t="shared" si="149"/>
        <v>#VALUE!</v>
      </c>
      <c r="AZ282" s="133" t="e">
        <f>COUNTIFS(A1_Individu_Data_Keadaan_SDMK!A$4:A$149931,M282,A1_Individu_Data_Keadaan_SDMK!Q$4:Q$149285,"08. GIZI")</f>
        <v>#VALUE!</v>
      </c>
      <c r="BA282" s="135">
        <f t="shared" si="150"/>
        <v>1</v>
      </c>
      <c r="BB282" s="134" t="e">
        <f t="shared" si="151"/>
        <v>#VALUE!</v>
      </c>
      <c r="BC282" s="134" t="e">
        <f t="shared" si="152"/>
        <v>#VALUE!</v>
      </c>
      <c r="BD282" s="133" t="e">
        <f>COUNTIFS(A1_Individu_Data_Keadaan_SDMK!A$4:A$149931,M282,A1_Individu_Data_Keadaan_SDMK!R$4:R$149285,"03. Ahli Teknologi Laboratorium Medik")</f>
        <v>#VALUE!</v>
      </c>
      <c r="BE282" s="135">
        <f t="shared" si="153"/>
        <v>1</v>
      </c>
      <c r="BF282" s="134" t="e">
        <f t="shared" si="154"/>
        <v>#VALUE!</v>
      </c>
      <c r="BG282" s="134" t="e">
        <f t="shared" si="155"/>
        <v>#VALUE!</v>
      </c>
      <c r="BH282" s="139" t="e">
        <f t="shared" si="156"/>
        <v>#VALUE!</v>
      </c>
      <c r="BI282" s="139" t="e">
        <f t="shared" si="157"/>
        <v>#VALUE!</v>
      </c>
    </row>
    <row r="283" spans="13:61" ht="15">
      <c r="M283" s="120" t="s">
        <v>12968</v>
      </c>
      <c r="N283" s="120" t="s">
        <v>12969</v>
      </c>
      <c r="O283" s="120" t="s">
        <v>267</v>
      </c>
      <c r="P283" s="120" t="s">
        <v>9302</v>
      </c>
      <c r="Q283" s="120" t="s">
        <v>12201</v>
      </c>
      <c r="R283" s="120">
        <v>33</v>
      </c>
      <c r="S283" s="120">
        <v>3309</v>
      </c>
      <c r="T283" s="348" t="str">
        <f>IF(R283&lt;&gt;"",VLOOKUP(R283,'01_MASTER_KODE_WILAYAH'!H$1437:I$1470,2,FALSE),"")</f>
        <v>JAWA TENGAH</v>
      </c>
      <c r="U283" s="348" t="str">
        <f>IF(S283&lt;&gt;"",VLOOKUP(S283,'01_MASTER_KODE_WILAYAH'!D$5:F$1353,3,FALSE),"")</f>
        <v>BOYOLALI</v>
      </c>
      <c r="V283" s="349" t="str">
        <f t="shared" si="127"/>
        <v>1</v>
      </c>
      <c r="W283" s="145" t="e">
        <f t="shared" si="128"/>
        <v>#VALUE!</v>
      </c>
      <c r="X283" s="133" t="e">
        <f>COUNTIFS(A1_Individu_Data_Keadaan_SDMK!A$4:A$149931,M283,A1_Individu_Data_Keadaan_SDMK!R$4:R$149285,"01. Dokter")</f>
        <v>#VALUE!</v>
      </c>
      <c r="Y283" s="122">
        <f t="shared" si="129"/>
        <v>2</v>
      </c>
      <c r="Z283" s="134" t="e">
        <f t="shared" si="130"/>
        <v>#VALUE!</v>
      </c>
      <c r="AA283" s="134" t="e">
        <f t="shared" si="131"/>
        <v>#VALUE!</v>
      </c>
      <c r="AB283" s="133" t="e">
        <f>COUNTIFS(A1_Individu_Data_Keadaan_SDMK!A$4:A$149931,M283,A1_Individu_Data_Keadaan_SDMK!R$4:R$149285,"02. Dokter Gigi")</f>
        <v>#VALUE!</v>
      </c>
      <c r="AC283" s="122">
        <f t="shared" si="132"/>
        <v>1</v>
      </c>
      <c r="AD283" s="134" t="e">
        <f t="shared" si="133"/>
        <v>#VALUE!</v>
      </c>
      <c r="AE283" s="134" t="e">
        <f t="shared" si="134"/>
        <v>#VALUE!</v>
      </c>
      <c r="AF283" s="133" t="e">
        <f>COUNTIFS(A1_Individu_Data_Keadaan_SDMK!A$4:A$149931,M283,A1_Individu_Data_Keadaan_SDMK!Q$4:Q$149285,"03. KEPERAWATAN")</f>
        <v>#VALUE!</v>
      </c>
      <c r="AG283" s="135">
        <f t="shared" si="135"/>
        <v>8</v>
      </c>
      <c r="AH283" s="134" t="e">
        <f t="shared" si="136"/>
        <v>#VALUE!</v>
      </c>
      <c r="AI283" s="134" t="e">
        <f t="shared" si="137"/>
        <v>#VALUE!</v>
      </c>
      <c r="AJ283" s="133" t="e">
        <f>COUNTIFS(A1_Individu_Data_Keadaan_SDMK!A$4:A$149931,M283,A1_Individu_Data_Keadaan_SDMK!Q$4:Q$149285,"04. KEBIDANAN")</f>
        <v>#VALUE!</v>
      </c>
      <c r="AK283" s="135">
        <f t="shared" si="138"/>
        <v>7</v>
      </c>
      <c r="AL283" s="134" t="e">
        <f t="shared" si="139"/>
        <v>#VALUE!</v>
      </c>
      <c r="AM283" s="134" t="e">
        <f t="shared" si="140"/>
        <v>#VALUE!</v>
      </c>
      <c r="AN283" s="133" t="e">
        <f>COUNTIFS(A1_Individu_Data_Keadaan_SDMK!A$4:A$149931,M283,A1_Individu_Data_Keadaan_SDMK!Q$4:Q$149285,"05. KEFARMASIAN")</f>
        <v>#VALUE!</v>
      </c>
      <c r="AO283" s="135">
        <f t="shared" si="141"/>
        <v>1</v>
      </c>
      <c r="AP283" s="134" t="e">
        <f t="shared" si="142"/>
        <v>#VALUE!</v>
      </c>
      <c r="AQ283" s="134" t="e">
        <f t="shared" si="143"/>
        <v>#VALUE!</v>
      </c>
      <c r="AR283" s="133" t="e">
        <f>COUNTIFS(A1_Individu_Data_Keadaan_SDMK!A$4:A$149931,M283,A1_Individu_Data_Keadaan_SDMK!Q$4:Q$149285,"06. KESEHATAN MASYARAKAT")</f>
        <v>#VALUE!</v>
      </c>
      <c r="AS283" s="135">
        <f t="shared" si="144"/>
        <v>1</v>
      </c>
      <c r="AT283" s="134" t="e">
        <f t="shared" si="145"/>
        <v>#VALUE!</v>
      </c>
      <c r="AU283" s="134" t="e">
        <f t="shared" si="146"/>
        <v>#VALUE!</v>
      </c>
      <c r="AV283" s="133" t="e">
        <f>COUNTIFS(A1_Individu_Data_Keadaan_SDMK!A$4:A$149931,M283,A1_Individu_Data_Keadaan_SDMK!Q$4:Q$149285,"07. KESEHATAN LINGKUNGAN")</f>
        <v>#VALUE!</v>
      </c>
      <c r="AW283" s="135">
        <f t="shared" si="147"/>
        <v>1</v>
      </c>
      <c r="AX283" s="134" t="e">
        <f t="shared" si="148"/>
        <v>#VALUE!</v>
      </c>
      <c r="AY283" s="134" t="e">
        <f t="shared" si="149"/>
        <v>#VALUE!</v>
      </c>
      <c r="AZ283" s="133" t="e">
        <f>COUNTIFS(A1_Individu_Data_Keadaan_SDMK!A$4:A$149931,M283,A1_Individu_Data_Keadaan_SDMK!Q$4:Q$149285,"08. GIZI")</f>
        <v>#VALUE!</v>
      </c>
      <c r="BA283" s="135">
        <f t="shared" si="150"/>
        <v>2</v>
      </c>
      <c r="BB283" s="134" t="e">
        <f t="shared" si="151"/>
        <v>#VALUE!</v>
      </c>
      <c r="BC283" s="134" t="e">
        <f t="shared" si="152"/>
        <v>#VALUE!</v>
      </c>
      <c r="BD283" s="133" t="e">
        <f>COUNTIFS(A1_Individu_Data_Keadaan_SDMK!A$4:A$149931,M283,A1_Individu_Data_Keadaan_SDMK!R$4:R$149285,"03. Ahli Teknologi Laboratorium Medik")</f>
        <v>#VALUE!</v>
      </c>
      <c r="BE283" s="135">
        <f t="shared" si="153"/>
        <v>1</v>
      </c>
      <c r="BF283" s="134" t="e">
        <f t="shared" si="154"/>
        <v>#VALUE!</v>
      </c>
      <c r="BG283" s="134" t="e">
        <f t="shared" si="155"/>
        <v>#VALUE!</v>
      </c>
      <c r="BH283" s="139" t="e">
        <f t="shared" si="156"/>
        <v>#VALUE!</v>
      </c>
      <c r="BI283" s="139" t="e">
        <f t="shared" si="157"/>
        <v>#VALUE!</v>
      </c>
    </row>
    <row r="284" spans="13:61" ht="15">
      <c r="M284" s="120" t="s">
        <v>12970</v>
      </c>
      <c r="N284" s="120" t="s">
        <v>12971</v>
      </c>
      <c r="O284" s="120" t="s">
        <v>267</v>
      </c>
      <c r="P284" s="120" t="s">
        <v>9302</v>
      </c>
      <c r="Q284" s="120" t="s">
        <v>12201</v>
      </c>
      <c r="R284" s="120">
        <v>33</v>
      </c>
      <c r="S284" s="120">
        <v>3309</v>
      </c>
      <c r="T284" s="348" t="str">
        <f>IF(R284&lt;&gt;"",VLOOKUP(R284,'01_MASTER_KODE_WILAYAH'!H$1437:I$1470,2,FALSE),"")</f>
        <v>JAWA TENGAH</v>
      </c>
      <c r="U284" s="348" t="str">
        <f>IF(S284&lt;&gt;"",VLOOKUP(S284,'01_MASTER_KODE_WILAYAH'!D$5:F$1353,3,FALSE),"")</f>
        <v>BOYOLALI</v>
      </c>
      <c r="V284" s="349" t="str">
        <f t="shared" si="127"/>
        <v>1</v>
      </c>
      <c r="W284" s="145" t="e">
        <f t="shared" si="128"/>
        <v>#VALUE!</v>
      </c>
      <c r="X284" s="133" t="e">
        <f>COUNTIFS(A1_Individu_Data_Keadaan_SDMK!A$4:A$149931,M284,A1_Individu_Data_Keadaan_SDMK!R$4:R$149285,"01. Dokter")</f>
        <v>#VALUE!</v>
      </c>
      <c r="Y284" s="122">
        <f t="shared" si="129"/>
        <v>2</v>
      </c>
      <c r="Z284" s="134" t="e">
        <f t="shared" si="130"/>
        <v>#VALUE!</v>
      </c>
      <c r="AA284" s="134" t="e">
        <f t="shared" si="131"/>
        <v>#VALUE!</v>
      </c>
      <c r="AB284" s="133" t="e">
        <f>COUNTIFS(A1_Individu_Data_Keadaan_SDMK!A$4:A$149931,M284,A1_Individu_Data_Keadaan_SDMK!R$4:R$149285,"02. Dokter Gigi")</f>
        <v>#VALUE!</v>
      </c>
      <c r="AC284" s="122">
        <f t="shared" si="132"/>
        <v>1</v>
      </c>
      <c r="AD284" s="134" t="e">
        <f t="shared" si="133"/>
        <v>#VALUE!</v>
      </c>
      <c r="AE284" s="134" t="e">
        <f t="shared" si="134"/>
        <v>#VALUE!</v>
      </c>
      <c r="AF284" s="133" t="e">
        <f>COUNTIFS(A1_Individu_Data_Keadaan_SDMK!A$4:A$149931,M284,A1_Individu_Data_Keadaan_SDMK!Q$4:Q$149285,"03. KEPERAWATAN")</f>
        <v>#VALUE!</v>
      </c>
      <c r="AG284" s="135">
        <f t="shared" si="135"/>
        <v>8</v>
      </c>
      <c r="AH284" s="134" t="e">
        <f t="shared" si="136"/>
        <v>#VALUE!</v>
      </c>
      <c r="AI284" s="134" t="e">
        <f t="shared" si="137"/>
        <v>#VALUE!</v>
      </c>
      <c r="AJ284" s="133" t="e">
        <f>COUNTIFS(A1_Individu_Data_Keadaan_SDMK!A$4:A$149931,M284,A1_Individu_Data_Keadaan_SDMK!Q$4:Q$149285,"04. KEBIDANAN")</f>
        <v>#VALUE!</v>
      </c>
      <c r="AK284" s="135">
        <f t="shared" si="138"/>
        <v>7</v>
      </c>
      <c r="AL284" s="134" t="e">
        <f t="shared" si="139"/>
        <v>#VALUE!</v>
      </c>
      <c r="AM284" s="134" t="e">
        <f t="shared" si="140"/>
        <v>#VALUE!</v>
      </c>
      <c r="AN284" s="133" t="e">
        <f>COUNTIFS(A1_Individu_Data_Keadaan_SDMK!A$4:A$149931,M284,A1_Individu_Data_Keadaan_SDMK!Q$4:Q$149285,"05. KEFARMASIAN")</f>
        <v>#VALUE!</v>
      </c>
      <c r="AO284" s="135">
        <f t="shared" si="141"/>
        <v>1</v>
      </c>
      <c r="AP284" s="134" t="e">
        <f t="shared" si="142"/>
        <v>#VALUE!</v>
      </c>
      <c r="AQ284" s="134" t="e">
        <f t="shared" si="143"/>
        <v>#VALUE!</v>
      </c>
      <c r="AR284" s="133" t="e">
        <f>COUNTIFS(A1_Individu_Data_Keadaan_SDMK!A$4:A$149931,M284,A1_Individu_Data_Keadaan_SDMK!Q$4:Q$149285,"06. KESEHATAN MASYARAKAT")</f>
        <v>#VALUE!</v>
      </c>
      <c r="AS284" s="135">
        <f t="shared" si="144"/>
        <v>1</v>
      </c>
      <c r="AT284" s="134" t="e">
        <f t="shared" si="145"/>
        <v>#VALUE!</v>
      </c>
      <c r="AU284" s="134" t="e">
        <f t="shared" si="146"/>
        <v>#VALUE!</v>
      </c>
      <c r="AV284" s="133" t="e">
        <f>COUNTIFS(A1_Individu_Data_Keadaan_SDMK!A$4:A$149931,M284,A1_Individu_Data_Keadaan_SDMK!Q$4:Q$149285,"07. KESEHATAN LINGKUNGAN")</f>
        <v>#VALUE!</v>
      </c>
      <c r="AW284" s="135">
        <f t="shared" si="147"/>
        <v>1</v>
      </c>
      <c r="AX284" s="134" t="e">
        <f t="shared" si="148"/>
        <v>#VALUE!</v>
      </c>
      <c r="AY284" s="134" t="e">
        <f t="shared" si="149"/>
        <v>#VALUE!</v>
      </c>
      <c r="AZ284" s="133" t="e">
        <f>COUNTIFS(A1_Individu_Data_Keadaan_SDMK!A$4:A$149931,M284,A1_Individu_Data_Keadaan_SDMK!Q$4:Q$149285,"08. GIZI")</f>
        <v>#VALUE!</v>
      </c>
      <c r="BA284" s="135">
        <f t="shared" si="150"/>
        <v>2</v>
      </c>
      <c r="BB284" s="134" t="e">
        <f t="shared" si="151"/>
        <v>#VALUE!</v>
      </c>
      <c r="BC284" s="134" t="e">
        <f t="shared" si="152"/>
        <v>#VALUE!</v>
      </c>
      <c r="BD284" s="133" t="e">
        <f>COUNTIFS(A1_Individu_Data_Keadaan_SDMK!A$4:A$149931,M284,A1_Individu_Data_Keadaan_SDMK!R$4:R$149285,"03. Ahli Teknologi Laboratorium Medik")</f>
        <v>#VALUE!</v>
      </c>
      <c r="BE284" s="135">
        <f t="shared" si="153"/>
        <v>1</v>
      </c>
      <c r="BF284" s="134" t="e">
        <f t="shared" si="154"/>
        <v>#VALUE!</v>
      </c>
      <c r="BG284" s="134" t="e">
        <f t="shared" si="155"/>
        <v>#VALUE!</v>
      </c>
      <c r="BH284" s="139" t="e">
        <f t="shared" si="156"/>
        <v>#VALUE!</v>
      </c>
      <c r="BI284" s="139" t="e">
        <f t="shared" si="157"/>
        <v>#VALUE!</v>
      </c>
    </row>
    <row r="285" spans="13:61" ht="15">
      <c r="M285" s="120" t="s">
        <v>12972</v>
      </c>
      <c r="N285" s="120" t="s">
        <v>12973</v>
      </c>
      <c r="O285" s="120" t="s">
        <v>267</v>
      </c>
      <c r="P285" s="120" t="s">
        <v>9302</v>
      </c>
      <c r="Q285" s="120" t="s">
        <v>12201</v>
      </c>
      <c r="R285" s="120">
        <v>33</v>
      </c>
      <c r="S285" s="120">
        <v>3309</v>
      </c>
      <c r="T285" s="348" t="str">
        <f>IF(R285&lt;&gt;"",VLOOKUP(R285,'01_MASTER_KODE_WILAYAH'!H$1437:I$1470,2,FALSE),"")</f>
        <v>JAWA TENGAH</v>
      </c>
      <c r="U285" s="348" t="str">
        <f>IF(S285&lt;&gt;"",VLOOKUP(S285,'01_MASTER_KODE_WILAYAH'!D$5:F$1353,3,FALSE),"")</f>
        <v>BOYOLALI</v>
      </c>
      <c r="V285" s="349" t="str">
        <f t="shared" si="127"/>
        <v>1</v>
      </c>
      <c r="W285" s="145" t="e">
        <f t="shared" si="128"/>
        <v>#VALUE!</v>
      </c>
      <c r="X285" s="133" t="e">
        <f>COUNTIFS(A1_Individu_Data_Keadaan_SDMK!A$4:A$149931,M285,A1_Individu_Data_Keadaan_SDMK!R$4:R$149285,"01. Dokter")</f>
        <v>#VALUE!</v>
      </c>
      <c r="Y285" s="122">
        <f t="shared" si="129"/>
        <v>2</v>
      </c>
      <c r="Z285" s="134" t="e">
        <f t="shared" si="130"/>
        <v>#VALUE!</v>
      </c>
      <c r="AA285" s="134" t="e">
        <f t="shared" si="131"/>
        <v>#VALUE!</v>
      </c>
      <c r="AB285" s="133" t="e">
        <f>COUNTIFS(A1_Individu_Data_Keadaan_SDMK!A$4:A$149931,M285,A1_Individu_Data_Keadaan_SDMK!R$4:R$149285,"02. Dokter Gigi")</f>
        <v>#VALUE!</v>
      </c>
      <c r="AC285" s="122">
        <f t="shared" si="132"/>
        <v>1</v>
      </c>
      <c r="AD285" s="134" t="e">
        <f t="shared" si="133"/>
        <v>#VALUE!</v>
      </c>
      <c r="AE285" s="134" t="e">
        <f t="shared" si="134"/>
        <v>#VALUE!</v>
      </c>
      <c r="AF285" s="133" t="e">
        <f>COUNTIFS(A1_Individu_Data_Keadaan_SDMK!A$4:A$149931,M285,A1_Individu_Data_Keadaan_SDMK!Q$4:Q$149285,"03. KEPERAWATAN")</f>
        <v>#VALUE!</v>
      </c>
      <c r="AG285" s="135">
        <f t="shared" si="135"/>
        <v>8</v>
      </c>
      <c r="AH285" s="134" t="e">
        <f t="shared" si="136"/>
        <v>#VALUE!</v>
      </c>
      <c r="AI285" s="134" t="e">
        <f t="shared" si="137"/>
        <v>#VALUE!</v>
      </c>
      <c r="AJ285" s="133" t="e">
        <f>COUNTIFS(A1_Individu_Data_Keadaan_SDMK!A$4:A$149931,M285,A1_Individu_Data_Keadaan_SDMK!Q$4:Q$149285,"04. KEBIDANAN")</f>
        <v>#VALUE!</v>
      </c>
      <c r="AK285" s="135">
        <f t="shared" si="138"/>
        <v>7</v>
      </c>
      <c r="AL285" s="134" t="e">
        <f t="shared" si="139"/>
        <v>#VALUE!</v>
      </c>
      <c r="AM285" s="134" t="e">
        <f t="shared" si="140"/>
        <v>#VALUE!</v>
      </c>
      <c r="AN285" s="133" t="e">
        <f>COUNTIFS(A1_Individu_Data_Keadaan_SDMK!A$4:A$149931,M285,A1_Individu_Data_Keadaan_SDMK!Q$4:Q$149285,"05. KEFARMASIAN")</f>
        <v>#VALUE!</v>
      </c>
      <c r="AO285" s="135">
        <f t="shared" si="141"/>
        <v>1</v>
      </c>
      <c r="AP285" s="134" t="e">
        <f t="shared" si="142"/>
        <v>#VALUE!</v>
      </c>
      <c r="AQ285" s="134" t="e">
        <f t="shared" si="143"/>
        <v>#VALUE!</v>
      </c>
      <c r="AR285" s="133" t="e">
        <f>COUNTIFS(A1_Individu_Data_Keadaan_SDMK!A$4:A$149931,M285,A1_Individu_Data_Keadaan_SDMK!Q$4:Q$149285,"06. KESEHATAN MASYARAKAT")</f>
        <v>#VALUE!</v>
      </c>
      <c r="AS285" s="135">
        <f t="shared" si="144"/>
        <v>1</v>
      </c>
      <c r="AT285" s="134" t="e">
        <f t="shared" si="145"/>
        <v>#VALUE!</v>
      </c>
      <c r="AU285" s="134" t="e">
        <f t="shared" si="146"/>
        <v>#VALUE!</v>
      </c>
      <c r="AV285" s="133" t="e">
        <f>COUNTIFS(A1_Individu_Data_Keadaan_SDMK!A$4:A$149931,M285,A1_Individu_Data_Keadaan_SDMK!Q$4:Q$149285,"07. KESEHATAN LINGKUNGAN")</f>
        <v>#VALUE!</v>
      </c>
      <c r="AW285" s="135">
        <f t="shared" si="147"/>
        <v>1</v>
      </c>
      <c r="AX285" s="134" t="e">
        <f t="shared" si="148"/>
        <v>#VALUE!</v>
      </c>
      <c r="AY285" s="134" t="e">
        <f t="shared" si="149"/>
        <v>#VALUE!</v>
      </c>
      <c r="AZ285" s="133" t="e">
        <f>COUNTIFS(A1_Individu_Data_Keadaan_SDMK!A$4:A$149931,M285,A1_Individu_Data_Keadaan_SDMK!Q$4:Q$149285,"08. GIZI")</f>
        <v>#VALUE!</v>
      </c>
      <c r="BA285" s="135">
        <f t="shared" si="150"/>
        <v>2</v>
      </c>
      <c r="BB285" s="134" t="e">
        <f t="shared" si="151"/>
        <v>#VALUE!</v>
      </c>
      <c r="BC285" s="134" t="e">
        <f t="shared" si="152"/>
        <v>#VALUE!</v>
      </c>
      <c r="BD285" s="133" t="e">
        <f>COUNTIFS(A1_Individu_Data_Keadaan_SDMK!A$4:A$149931,M285,A1_Individu_Data_Keadaan_SDMK!R$4:R$149285,"03. Ahli Teknologi Laboratorium Medik")</f>
        <v>#VALUE!</v>
      </c>
      <c r="BE285" s="135">
        <f t="shared" si="153"/>
        <v>1</v>
      </c>
      <c r="BF285" s="134" t="e">
        <f t="shared" si="154"/>
        <v>#VALUE!</v>
      </c>
      <c r="BG285" s="134" t="e">
        <f t="shared" si="155"/>
        <v>#VALUE!</v>
      </c>
      <c r="BH285" s="139" t="e">
        <f t="shared" si="156"/>
        <v>#VALUE!</v>
      </c>
      <c r="BI285" s="139" t="e">
        <f t="shared" si="157"/>
        <v>#VALUE!</v>
      </c>
    </row>
    <row r="286" spans="13:61" ht="15">
      <c r="M286" s="120" t="s">
        <v>12974</v>
      </c>
      <c r="N286" s="120" t="s">
        <v>12975</v>
      </c>
      <c r="O286" s="120" t="s">
        <v>267</v>
      </c>
      <c r="P286" s="120" t="s">
        <v>9302</v>
      </c>
      <c r="Q286" s="120" t="s">
        <v>12201</v>
      </c>
      <c r="R286" s="120">
        <v>33</v>
      </c>
      <c r="S286" s="120">
        <v>3310</v>
      </c>
      <c r="T286" s="348" t="str">
        <f>IF(R286&lt;&gt;"",VLOOKUP(R286,'01_MASTER_KODE_WILAYAH'!H$1437:I$1470,2,FALSE),"")</f>
        <v>JAWA TENGAH</v>
      </c>
      <c r="U286" s="348" t="str">
        <f>IF(S286&lt;&gt;"",VLOOKUP(S286,'01_MASTER_KODE_WILAYAH'!D$5:F$1353,3,FALSE),"")</f>
        <v>KLATEN</v>
      </c>
      <c r="V286" s="349" t="str">
        <f t="shared" si="127"/>
        <v>1</v>
      </c>
      <c r="W286" s="145" t="e">
        <f t="shared" si="128"/>
        <v>#VALUE!</v>
      </c>
      <c r="X286" s="133" t="e">
        <f>COUNTIFS(A1_Individu_Data_Keadaan_SDMK!A$4:A$149931,M286,A1_Individu_Data_Keadaan_SDMK!R$4:R$149285,"01. Dokter")</f>
        <v>#VALUE!</v>
      </c>
      <c r="Y286" s="122">
        <f t="shared" si="129"/>
        <v>2</v>
      </c>
      <c r="Z286" s="134" t="e">
        <f t="shared" si="130"/>
        <v>#VALUE!</v>
      </c>
      <c r="AA286" s="134" t="e">
        <f t="shared" si="131"/>
        <v>#VALUE!</v>
      </c>
      <c r="AB286" s="133" t="e">
        <f>COUNTIFS(A1_Individu_Data_Keadaan_SDMK!A$4:A$149931,M286,A1_Individu_Data_Keadaan_SDMK!R$4:R$149285,"02. Dokter Gigi")</f>
        <v>#VALUE!</v>
      </c>
      <c r="AC286" s="122">
        <f t="shared" si="132"/>
        <v>1</v>
      </c>
      <c r="AD286" s="134" t="e">
        <f t="shared" si="133"/>
        <v>#VALUE!</v>
      </c>
      <c r="AE286" s="134" t="e">
        <f t="shared" si="134"/>
        <v>#VALUE!</v>
      </c>
      <c r="AF286" s="133" t="e">
        <f>COUNTIFS(A1_Individu_Data_Keadaan_SDMK!A$4:A$149931,M286,A1_Individu_Data_Keadaan_SDMK!Q$4:Q$149285,"03. KEPERAWATAN")</f>
        <v>#VALUE!</v>
      </c>
      <c r="AG286" s="135">
        <f t="shared" si="135"/>
        <v>8</v>
      </c>
      <c r="AH286" s="134" t="e">
        <f t="shared" si="136"/>
        <v>#VALUE!</v>
      </c>
      <c r="AI286" s="134" t="e">
        <f t="shared" si="137"/>
        <v>#VALUE!</v>
      </c>
      <c r="AJ286" s="133" t="e">
        <f>COUNTIFS(A1_Individu_Data_Keadaan_SDMK!A$4:A$149931,M286,A1_Individu_Data_Keadaan_SDMK!Q$4:Q$149285,"04. KEBIDANAN")</f>
        <v>#VALUE!</v>
      </c>
      <c r="AK286" s="135">
        <f t="shared" si="138"/>
        <v>7</v>
      </c>
      <c r="AL286" s="134" t="e">
        <f t="shared" si="139"/>
        <v>#VALUE!</v>
      </c>
      <c r="AM286" s="134" t="e">
        <f t="shared" si="140"/>
        <v>#VALUE!</v>
      </c>
      <c r="AN286" s="133" t="e">
        <f>COUNTIFS(A1_Individu_Data_Keadaan_SDMK!A$4:A$149931,M286,A1_Individu_Data_Keadaan_SDMK!Q$4:Q$149285,"05. KEFARMASIAN")</f>
        <v>#VALUE!</v>
      </c>
      <c r="AO286" s="135">
        <f t="shared" si="141"/>
        <v>1</v>
      </c>
      <c r="AP286" s="134" t="e">
        <f t="shared" si="142"/>
        <v>#VALUE!</v>
      </c>
      <c r="AQ286" s="134" t="e">
        <f t="shared" si="143"/>
        <v>#VALUE!</v>
      </c>
      <c r="AR286" s="133" t="e">
        <f>COUNTIFS(A1_Individu_Data_Keadaan_SDMK!A$4:A$149931,M286,A1_Individu_Data_Keadaan_SDMK!Q$4:Q$149285,"06. KESEHATAN MASYARAKAT")</f>
        <v>#VALUE!</v>
      </c>
      <c r="AS286" s="135">
        <f t="shared" si="144"/>
        <v>1</v>
      </c>
      <c r="AT286" s="134" t="e">
        <f t="shared" si="145"/>
        <v>#VALUE!</v>
      </c>
      <c r="AU286" s="134" t="e">
        <f t="shared" si="146"/>
        <v>#VALUE!</v>
      </c>
      <c r="AV286" s="133" t="e">
        <f>COUNTIFS(A1_Individu_Data_Keadaan_SDMK!A$4:A$149931,M286,A1_Individu_Data_Keadaan_SDMK!Q$4:Q$149285,"07. KESEHATAN LINGKUNGAN")</f>
        <v>#VALUE!</v>
      </c>
      <c r="AW286" s="135">
        <f t="shared" si="147"/>
        <v>1</v>
      </c>
      <c r="AX286" s="134" t="e">
        <f t="shared" si="148"/>
        <v>#VALUE!</v>
      </c>
      <c r="AY286" s="134" t="e">
        <f t="shared" si="149"/>
        <v>#VALUE!</v>
      </c>
      <c r="AZ286" s="133" t="e">
        <f>COUNTIFS(A1_Individu_Data_Keadaan_SDMK!A$4:A$149931,M286,A1_Individu_Data_Keadaan_SDMK!Q$4:Q$149285,"08. GIZI")</f>
        <v>#VALUE!</v>
      </c>
      <c r="BA286" s="135">
        <f t="shared" si="150"/>
        <v>2</v>
      </c>
      <c r="BB286" s="134" t="e">
        <f t="shared" si="151"/>
        <v>#VALUE!</v>
      </c>
      <c r="BC286" s="134" t="e">
        <f t="shared" si="152"/>
        <v>#VALUE!</v>
      </c>
      <c r="BD286" s="133" t="e">
        <f>COUNTIFS(A1_Individu_Data_Keadaan_SDMK!A$4:A$149931,M286,A1_Individu_Data_Keadaan_SDMK!R$4:R$149285,"03. Ahli Teknologi Laboratorium Medik")</f>
        <v>#VALUE!</v>
      </c>
      <c r="BE286" s="135">
        <f t="shared" si="153"/>
        <v>1</v>
      </c>
      <c r="BF286" s="134" t="e">
        <f t="shared" si="154"/>
        <v>#VALUE!</v>
      </c>
      <c r="BG286" s="134" t="e">
        <f t="shared" si="155"/>
        <v>#VALUE!</v>
      </c>
      <c r="BH286" s="139" t="e">
        <f t="shared" si="156"/>
        <v>#VALUE!</v>
      </c>
      <c r="BI286" s="139" t="e">
        <f t="shared" si="157"/>
        <v>#VALUE!</v>
      </c>
    </row>
    <row r="287" spans="13:61" ht="15">
      <c r="M287" s="120" t="s">
        <v>12976</v>
      </c>
      <c r="N287" s="120" t="s">
        <v>12977</v>
      </c>
      <c r="O287" s="120" t="s">
        <v>267</v>
      </c>
      <c r="P287" s="120" t="s">
        <v>9301</v>
      </c>
      <c r="Q287" s="120" t="s">
        <v>12201</v>
      </c>
      <c r="R287" s="120">
        <v>33</v>
      </c>
      <c r="S287" s="120">
        <v>3310</v>
      </c>
      <c r="T287" s="348" t="str">
        <f>IF(R287&lt;&gt;"",VLOOKUP(R287,'01_MASTER_KODE_WILAYAH'!H$1437:I$1470,2,FALSE),"")</f>
        <v>JAWA TENGAH</v>
      </c>
      <c r="U287" s="348" t="str">
        <f>IF(S287&lt;&gt;"",VLOOKUP(S287,'01_MASTER_KODE_WILAYAH'!D$5:F$1353,3,FALSE),"")</f>
        <v>KLATEN</v>
      </c>
      <c r="V287" s="349" t="str">
        <f t="shared" si="127"/>
        <v>2</v>
      </c>
      <c r="W287" s="145" t="e">
        <f t="shared" si="128"/>
        <v>#VALUE!</v>
      </c>
      <c r="X287" s="133" t="e">
        <f>COUNTIFS(A1_Individu_Data_Keadaan_SDMK!A$4:A$149931,M287,A1_Individu_Data_Keadaan_SDMK!R$4:R$149285,"01. Dokter")</f>
        <v>#VALUE!</v>
      </c>
      <c r="Y287" s="122">
        <f t="shared" si="129"/>
        <v>1</v>
      </c>
      <c r="Z287" s="134" t="e">
        <f t="shared" si="130"/>
        <v>#VALUE!</v>
      </c>
      <c r="AA287" s="134" t="e">
        <f t="shared" si="131"/>
        <v>#VALUE!</v>
      </c>
      <c r="AB287" s="133" t="e">
        <f>COUNTIFS(A1_Individu_Data_Keadaan_SDMK!A$4:A$149931,M287,A1_Individu_Data_Keadaan_SDMK!R$4:R$149285,"02. Dokter Gigi")</f>
        <v>#VALUE!</v>
      </c>
      <c r="AC287" s="122">
        <f t="shared" si="132"/>
        <v>1</v>
      </c>
      <c r="AD287" s="134" t="e">
        <f t="shared" si="133"/>
        <v>#VALUE!</v>
      </c>
      <c r="AE287" s="134" t="e">
        <f t="shared" si="134"/>
        <v>#VALUE!</v>
      </c>
      <c r="AF287" s="133" t="e">
        <f>COUNTIFS(A1_Individu_Data_Keadaan_SDMK!A$4:A$149931,M287,A1_Individu_Data_Keadaan_SDMK!Q$4:Q$149285,"03. KEPERAWATAN")</f>
        <v>#VALUE!</v>
      </c>
      <c r="AG287" s="135">
        <f t="shared" si="135"/>
        <v>5</v>
      </c>
      <c r="AH287" s="134" t="e">
        <f t="shared" si="136"/>
        <v>#VALUE!</v>
      </c>
      <c r="AI287" s="134" t="e">
        <f t="shared" si="137"/>
        <v>#VALUE!</v>
      </c>
      <c r="AJ287" s="133" t="e">
        <f>COUNTIFS(A1_Individu_Data_Keadaan_SDMK!A$4:A$149931,M287,A1_Individu_Data_Keadaan_SDMK!Q$4:Q$149285,"04. KEBIDANAN")</f>
        <v>#VALUE!</v>
      </c>
      <c r="AK287" s="135">
        <f t="shared" si="138"/>
        <v>4</v>
      </c>
      <c r="AL287" s="134" t="e">
        <f t="shared" si="139"/>
        <v>#VALUE!</v>
      </c>
      <c r="AM287" s="134" t="e">
        <f t="shared" si="140"/>
        <v>#VALUE!</v>
      </c>
      <c r="AN287" s="133" t="e">
        <f>COUNTIFS(A1_Individu_Data_Keadaan_SDMK!A$4:A$149931,M287,A1_Individu_Data_Keadaan_SDMK!Q$4:Q$149285,"05. KEFARMASIAN")</f>
        <v>#VALUE!</v>
      </c>
      <c r="AO287" s="135">
        <f t="shared" si="141"/>
        <v>1</v>
      </c>
      <c r="AP287" s="134" t="e">
        <f t="shared" si="142"/>
        <v>#VALUE!</v>
      </c>
      <c r="AQ287" s="134" t="e">
        <f t="shared" si="143"/>
        <v>#VALUE!</v>
      </c>
      <c r="AR287" s="133" t="e">
        <f>COUNTIFS(A1_Individu_Data_Keadaan_SDMK!A$4:A$149931,M287,A1_Individu_Data_Keadaan_SDMK!Q$4:Q$149285,"06. KESEHATAN MASYARAKAT")</f>
        <v>#VALUE!</v>
      </c>
      <c r="AS287" s="135">
        <f t="shared" si="144"/>
        <v>1</v>
      </c>
      <c r="AT287" s="134" t="e">
        <f t="shared" si="145"/>
        <v>#VALUE!</v>
      </c>
      <c r="AU287" s="134" t="e">
        <f t="shared" si="146"/>
        <v>#VALUE!</v>
      </c>
      <c r="AV287" s="133" t="e">
        <f>COUNTIFS(A1_Individu_Data_Keadaan_SDMK!A$4:A$149931,M287,A1_Individu_Data_Keadaan_SDMK!Q$4:Q$149285,"07. KESEHATAN LINGKUNGAN")</f>
        <v>#VALUE!</v>
      </c>
      <c r="AW287" s="135">
        <f t="shared" si="147"/>
        <v>1</v>
      </c>
      <c r="AX287" s="134" t="e">
        <f t="shared" si="148"/>
        <v>#VALUE!</v>
      </c>
      <c r="AY287" s="134" t="e">
        <f t="shared" si="149"/>
        <v>#VALUE!</v>
      </c>
      <c r="AZ287" s="133" t="e">
        <f>COUNTIFS(A1_Individu_Data_Keadaan_SDMK!A$4:A$149931,M287,A1_Individu_Data_Keadaan_SDMK!Q$4:Q$149285,"08. GIZI")</f>
        <v>#VALUE!</v>
      </c>
      <c r="BA287" s="135">
        <f t="shared" si="150"/>
        <v>1</v>
      </c>
      <c r="BB287" s="134" t="e">
        <f t="shared" si="151"/>
        <v>#VALUE!</v>
      </c>
      <c r="BC287" s="134" t="e">
        <f t="shared" si="152"/>
        <v>#VALUE!</v>
      </c>
      <c r="BD287" s="133" t="e">
        <f>COUNTIFS(A1_Individu_Data_Keadaan_SDMK!A$4:A$149931,M287,A1_Individu_Data_Keadaan_SDMK!R$4:R$149285,"03. Ahli Teknologi Laboratorium Medik")</f>
        <v>#VALUE!</v>
      </c>
      <c r="BE287" s="135">
        <f t="shared" si="153"/>
        <v>1</v>
      </c>
      <c r="BF287" s="134" t="e">
        <f t="shared" si="154"/>
        <v>#VALUE!</v>
      </c>
      <c r="BG287" s="134" t="e">
        <f t="shared" si="155"/>
        <v>#VALUE!</v>
      </c>
      <c r="BH287" s="139" t="e">
        <f t="shared" si="156"/>
        <v>#VALUE!</v>
      </c>
      <c r="BI287" s="139" t="e">
        <f t="shared" si="157"/>
        <v>#VALUE!</v>
      </c>
    </row>
    <row r="288" spans="13:61" ht="15">
      <c r="M288" s="120" t="s">
        <v>12978</v>
      </c>
      <c r="N288" s="120" t="s">
        <v>12979</v>
      </c>
      <c r="O288" s="120" t="s">
        <v>267</v>
      </c>
      <c r="P288" s="120" t="s">
        <v>9302</v>
      </c>
      <c r="Q288" s="120" t="s">
        <v>12201</v>
      </c>
      <c r="R288" s="120">
        <v>33</v>
      </c>
      <c r="S288" s="120">
        <v>3310</v>
      </c>
      <c r="T288" s="348" t="str">
        <f>IF(R288&lt;&gt;"",VLOOKUP(R288,'01_MASTER_KODE_WILAYAH'!H$1437:I$1470,2,FALSE),"")</f>
        <v>JAWA TENGAH</v>
      </c>
      <c r="U288" s="348" t="str">
        <f>IF(S288&lt;&gt;"",VLOOKUP(S288,'01_MASTER_KODE_WILAYAH'!D$5:F$1353,3,FALSE),"")</f>
        <v>KLATEN</v>
      </c>
      <c r="V288" s="349" t="str">
        <f t="shared" si="127"/>
        <v>1</v>
      </c>
      <c r="W288" s="145" t="e">
        <f t="shared" si="128"/>
        <v>#VALUE!</v>
      </c>
      <c r="X288" s="133" t="e">
        <f>COUNTIFS(A1_Individu_Data_Keadaan_SDMK!A$4:A$149931,M288,A1_Individu_Data_Keadaan_SDMK!R$4:R$149285,"01. Dokter")</f>
        <v>#VALUE!</v>
      </c>
      <c r="Y288" s="122">
        <f t="shared" si="129"/>
        <v>2</v>
      </c>
      <c r="Z288" s="134" t="e">
        <f t="shared" si="130"/>
        <v>#VALUE!</v>
      </c>
      <c r="AA288" s="134" t="e">
        <f t="shared" si="131"/>
        <v>#VALUE!</v>
      </c>
      <c r="AB288" s="133" t="e">
        <f>COUNTIFS(A1_Individu_Data_Keadaan_SDMK!A$4:A$149931,M288,A1_Individu_Data_Keadaan_SDMK!R$4:R$149285,"02. Dokter Gigi")</f>
        <v>#VALUE!</v>
      </c>
      <c r="AC288" s="122">
        <f t="shared" si="132"/>
        <v>1</v>
      </c>
      <c r="AD288" s="134" t="e">
        <f t="shared" si="133"/>
        <v>#VALUE!</v>
      </c>
      <c r="AE288" s="134" t="e">
        <f t="shared" si="134"/>
        <v>#VALUE!</v>
      </c>
      <c r="AF288" s="133" t="e">
        <f>COUNTIFS(A1_Individu_Data_Keadaan_SDMK!A$4:A$149931,M288,A1_Individu_Data_Keadaan_SDMK!Q$4:Q$149285,"03. KEPERAWATAN")</f>
        <v>#VALUE!</v>
      </c>
      <c r="AG288" s="135">
        <f t="shared" si="135"/>
        <v>8</v>
      </c>
      <c r="AH288" s="134" t="e">
        <f t="shared" si="136"/>
        <v>#VALUE!</v>
      </c>
      <c r="AI288" s="134" t="e">
        <f t="shared" si="137"/>
        <v>#VALUE!</v>
      </c>
      <c r="AJ288" s="133" t="e">
        <f>COUNTIFS(A1_Individu_Data_Keadaan_SDMK!A$4:A$149931,M288,A1_Individu_Data_Keadaan_SDMK!Q$4:Q$149285,"04. KEBIDANAN")</f>
        <v>#VALUE!</v>
      </c>
      <c r="AK288" s="135">
        <f t="shared" si="138"/>
        <v>7</v>
      </c>
      <c r="AL288" s="134" t="e">
        <f t="shared" si="139"/>
        <v>#VALUE!</v>
      </c>
      <c r="AM288" s="134" t="e">
        <f t="shared" si="140"/>
        <v>#VALUE!</v>
      </c>
      <c r="AN288" s="133" t="e">
        <f>COUNTIFS(A1_Individu_Data_Keadaan_SDMK!A$4:A$149931,M288,A1_Individu_Data_Keadaan_SDMK!Q$4:Q$149285,"05. KEFARMASIAN")</f>
        <v>#VALUE!</v>
      </c>
      <c r="AO288" s="135">
        <f t="shared" si="141"/>
        <v>1</v>
      </c>
      <c r="AP288" s="134" t="e">
        <f t="shared" si="142"/>
        <v>#VALUE!</v>
      </c>
      <c r="AQ288" s="134" t="e">
        <f t="shared" si="143"/>
        <v>#VALUE!</v>
      </c>
      <c r="AR288" s="133" t="e">
        <f>COUNTIFS(A1_Individu_Data_Keadaan_SDMK!A$4:A$149931,M288,A1_Individu_Data_Keadaan_SDMK!Q$4:Q$149285,"06. KESEHATAN MASYARAKAT")</f>
        <v>#VALUE!</v>
      </c>
      <c r="AS288" s="135">
        <f t="shared" si="144"/>
        <v>1</v>
      </c>
      <c r="AT288" s="134" t="e">
        <f t="shared" si="145"/>
        <v>#VALUE!</v>
      </c>
      <c r="AU288" s="134" t="e">
        <f t="shared" si="146"/>
        <v>#VALUE!</v>
      </c>
      <c r="AV288" s="133" t="e">
        <f>COUNTIFS(A1_Individu_Data_Keadaan_SDMK!A$4:A$149931,M288,A1_Individu_Data_Keadaan_SDMK!Q$4:Q$149285,"07. KESEHATAN LINGKUNGAN")</f>
        <v>#VALUE!</v>
      </c>
      <c r="AW288" s="135">
        <f t="shared" si="147"/>
        <v>1</v>
      </c>
      <c r="AX288" s="134" t="e">
        <f t="shared" si="148"/>
        <v>#VALUE!</v>
      </c>
      <c r="AY288" s="134" t="e">
        <f t="shared" si="149"/>
        <v>#VALUE!</v>
      </c>
      <c r="AZ288" s="133" t="e">
        <f>COUNTIFS(A1_Individu_Data_Keadaan_SDMK!A$4:A$149931,M288,A1_Individu_Data_Keadaan_SDMK!Q$4:Q$149285,"08. GIZI")</f>
        <v>#VALUE!</v>
      </c>
      <c r="BA288" s="135">
        <f t="shared" si="150"/>
        <v>2</v>
      </c>
      <c r="BB288" s="134" t="e">
        <f t="shared" si="151"/>
        <v>#VALUE!</v>
      </c>
      <c r="BC288" s="134" t="e">
        <f t="shared" si="152"/>
        <v>#VALUE!</v>
      </c>
      <c r="BD288" s="133" t="e">
        <f>COUNTIFS(A1_Individu_Data_Keadaan_SDMK!A$4:A$149931,M288,A1_Individu_Data_Keadaan_SDMK!R$4:R$149285,"03. Ahli Teknologi Laboratorium Medik")</f>
        <v>#VALUE!</v>
      </c>
      <c r="BE288" s="135">
        <f t="shared" si="153"/>
        <v>1</v>
      </c>
      <c r="BF288" s="134" t="e">
        <f t="shared" si="154"/>
        <v>#VALUE!</v>
      </c>
      <c r="BG288" s="134" t="e">
        <f t="shared" si="155"/>
        <v>#VALUE!</v>
      </c>
      <c r="BH288" s="139" t="e">
        <f t="shared" si="156"/>
        <v>#VALUE!</v>
      </c>
      <c r="BI288" s="139" t="e">
        <f t="shared" si="157"/>
        <v>#VALUE!</v>
      </c>
    </row>
    <row r="289" spans="13:61" ht="15">
      <c r="M289" s="120" t="s">
        <v>12980</v>
      </c>
      <c r="N289" s="120" t="s">
        <v>12981</v>
      </c>
      <c r="O289" s="120" t="s">
        <v>267</v>
      </c>
      <c r="P289" s="120" t="s">
        <v>9301</v>
      </c>
      <c r="Q289" s="120" t="s">
        <v>12201</v>
      </c>
      <c r="R289" s="120">
        <v>33</v>
      </c>
      <c r="S289" s="120">
        <v>3310</v>
      </c>
      <c r="T289" s="348" t="str">
        <f>IF(R289&lt;&gt;"",VLOOKUP(R289,'01_MASTER_KODE_WILAYAH'!H$1437:I$1470,2,FALSE),"")</f>
        <v>JAWA TENGAH</v>
      </c>
      <c r="U289" s="348" t="str">
        <f>IF(S289&lt;&gt;"",VLOOKUP(S289,'01_MASTER_KODE_WILAYAH'!D$5:F$1353,3,FALSE),"")</f>
        <v>KLATEN</v>
      </c>
      <c r="V289" s="349" t="str">
        <f t="shared" si="127"/>
        <v>2</v>
      </c>
      <c r="W289" s="145" t="e">
        <f t="shared" si="128"/>
        <v>#VALUE!</v>
      </c>
      <c r="X289" s="133" t="e">
        <f>COUNTIFS(A1_Individu_Data_Keadaan_SDMK!A$4:A$149931,M289,A1_Individu_Data_Keadaan_SDMK!R$4:R$149285,"01. Dokter")</f>
        <v>#VALUE!</v>
      </c>
      <c r="Y289" s="122">
        <f t="shared" si="129"/>
        <v>1</v>
      </c>
      <c r="Z289" s="134" t="e">
        <f t="shared" si="130"/>
        <v>#VALUE!</v>
      </c>
      <c r="AA289" s="134" t="e">
        <f t="shared" si="131"/>
        <v>#VALUE!</v>
      </c>
      <c r="AB289" s="133" t="e">
        <f>COUNTIFS(A1_Individu_Data_Keadaan_SDMK!A$4:A$149931,M289,A1_Individu_Data_Keadaan_SDMK!R$4:R$149285,"02. Dokter Gigi")</f>
        <v>#VALUE!</v>
      </c>
      <c r="AC289" s="122">
        <f t="shared" si="132"/>
        <v>1</v>
      </c>
      <c r="AD289" s="134" t="e">
        <f t="shared" si="133"/>
        <v>#VALUE!</v>
      </c>
      <c r="AE289" s="134" t="e">
        <f t="shared" si="134"/>
        <v>#VALUE!</v>
      </c>
      <c r="AF289" s="133" t="e">
        <f>COUNTIFS(A1_Individu_Data_Keadaan_SDMK!A$4:A$149931,M289,A1_Individu_Data_Keadaan_SDMK!Q$4:Q$149285,"03. KEPERAWATAN")</f>
        <v>#VALUE!</v>
      </c>
      <c r="AG289" s="135">
        <f t="shared" si="135"/>
        <v>5</v>
      </c>
      <c r="AH289" s="134" t="e">
        <f t="shared" si="136"/>
        <v>#VALUE!</v>
      </c>
      <c r="AI289" s="134" t="e">
        <f t="shared" si="137"/>
        <v>#VALUE!</v>
      </c>
      <c r="AJ289" s="133" t="e">
        <f>COUNTIFS(A1_Individu_Data_Keadaan_SDMK!A$4:A$149931,M289,A1_Individu_Data_Keadaan_SDMK!Q$4:Q$149285,"04. KEBIDANAN")</f>
        <v>#VALUE!</v>
      </c>
      <c r="AK289" s="135">
        <f t="shared" si="138"/>
        <v>4</v>
      </c>
      <c r="AL289" s="134" t="e">
        <f t="shared" si="139"/>
        <v>#VALUE!</v>
      </c>
      <c r="AM289" s="134" t="e">
        <f t="shared" si="140"/>
        <v>#VALUE!</v>
      </c>
      <c r="AN289" s="133" t="e">
        <f>COUNTIFS(A1_Individu_Data_Keadaan_SDMK!A$4:A$149931,M289,A1_Individu_Data_Keadaan_SDMK!Q$4:Q$149285,"05. KEFARMASIAN")</f>
        <v>#VALUE!</v>
      </c>
      <c r="AO289" s="135">
        <f t="shared" si="141"/>
        <v>1</v>
      </c>
      <c r="AP289" s="134" t="e">
        <f t="shared" si="142"/>
        <v>#VALUE!</v>
      </c>
      <c r="AQ289" s="134" t="e">
        <f t="shared" si="143"/>
        <v>#VALUE!</v>
      </c>
      <c r="AR289" s="133" t="e">
        <f>COUNTIFS(A1_Individu_Data_Keadaan_SDMK!A$4:A$149931,M289,A1_Individu_Data_Keadaan_SDMK!Q$4:Q$149285,"06. KESEHATAN MASYARAKAT")</f>
        <v>#VALUE!</v>
      </c>
      <c r="AS289" s="135">
        <f t="shared" si="144"/>
        <v>1</v>
      </c>
      <c r="AT289" s="134" t="e">
        <f t="shared" si="145"/>
        <v>#VALUE!</v>
      </c>
      <c r="AU289" s="134" t="e">
        <f t="shared" si="146"/>
        <v>#VALUE!</v>
      </c>
      <c r="AV289" s="133" t="e">
        <f>COUNTIFS(A1_Individu_Data_Keadaan_SDMK!A$4:A$149931,M289,A1_Individu_Data_Keadaan_SDMK!Q$4:Q$149285,"07. KESEHATAN LINGKUNGAN")</f>
        <v>#VALUE!</v>
      </c>
      <c r="AW289" s="135">
        <f t="shared" si="147"/>
        <v>1</v>
      </c>
      <c r="AX289" s="134" t="e">
        <f t="shared" si="148"/>
        <v>#VALUE!</v>
      </c>
      <c r="AY289" s="134" t="e">
        <f t="shared" si="149"/>
        <v>#VALUE!</v>
      </c>
      <c r="AZ289" s="133" t="e">
        <f>COUNTIFS(A1_Individu_Data_Keadaan_SDMK!A$4:A$149931,M289,A1_Individu_Data_Keadaan_SDMK!Q$4:Q$149285,"08. GIZI")</f>
        <v>#VALUE!</v>
      </c>
      <c r="BA289" s="135">
        <f t="shared" si="150"/>
        <v>1</v>
      </c>
      <c r="BB289" s="134" t="e">
        <f t="shared" si="151"/>
        <v>#VALUE!</v>
      </c>
      <c r="BC289" s="134" t="e">
        <f t="shared" si="152"/>
        <v>#VALUE!</v>
      </c>
      <c r="BD289" s="133" t="e">
        <f>COUNTIFS(A1_Individu_Data_Keadaan_SDMK!A$4:A$149931,M289,A1_Individu_Data_Keadaan_SDMK!R$4:R$149285,"03. Ahli Teknologi Laboratorium Medik")</f>
        <v>#VALUE!</v>
      </c>
      <c r="BE289" s="135">
        <f t="shared" si="153"/>
        <v>1</v>
      </c>
      <c r="BF289" s="134" t="e">
        <f t="shared" si="154"/>
        <v>#VALUE!</v>
      </c>
      <c r="BG289" s="134" t="e">
        <f t="shared" si="155"/>
        <v>#VALUE!</v>
      </c>
      <c r="BH289" s="139" t="e">
        <f t="shared" si="156"/>
        <v>#VALUE!</v>
      </c>
      <c r="BI289" s="139" t="e">
        <f t="shared" si="157"/>
        <v>#VALUE!</v>
      </c>
    </row>
    <row r="290" spans="13:61" ht="15">
      <c r="M290" s="120" t="s">
        <v>12982</v>
      </c>
      <c r="N290" s="120" t="s">
        <v>12983</v>
      </c>
      <c r="O290" s="120" t="s">
        <v>267</v>
      </c>
      <c r="P290" s="120" t="s">
        <v>9302</v>
      </c>
      <c r="Q290" s="120" t="s">
        <v>12201</v>
      </c>
      <c r="R290" s="120">
        <v>33</v>
      </c>
      <c r="S290" s="120">
        <v>3310</v>
      </c>
      <c r="T290" s="348" t="str">
        <f>IF(R290&lt;&gt;"",VLOOKUP(R290,'01_MASTER_KODE_WILAYAH'!H$1437:I$1470,2,FALSE),"")</f>
        <v>JAWA TENGAH</v>
      </c>
      <c r="U290" s="348" t="str">
        <f>IF(S290&lt;&gt;"",VLOOKUP(S290,'01_MASTER_KODE_WILAYAH'!D$5:F$1353,3,FALSE),"")</f>
        <v>KLATEN</v>
      </c>
      <c r="V290" s="349" t="str">
        <f t="shared" si="127"/>
        <v>1</v>
      </c>
      <c r="W290" s="145" t="e">
        <f t="shared" si="128"/>
        <v>#VALUE!</v>
      </c>
      <c r="X290" s="133" t="e">
        <f>COUNTIFS(A1_Individu_Data_Keadaan_SDMK!A$4:A$149931,M290,A1_Individu_Data_Keadaan_SDMK!R$4:R$149285,"01. Dokter")</f>
        <v>#VALUE!</v>
      </c>
      <c r="Y290" s="122">
        <f t="shared" si="129"/>
        <v>2</v>
      </c>
      <c r="Z290" s="134" t="e">
        <f t="shared" si="130"/>
        <v>#VALUE!</v>
      </c>
      <c r="AA290" s="134" t="e">
        <f t="shared" si="131"/>
        <v>#VALUE!</v>
      </c>
      <c r="AB290" s="133" t="e">
        <f>COUNTIFS(A1_Individu_Data_Keadaan_SDMK!A$4:A$149931,M290,A1_Individu_Data_Keadaan_SDMK!R$4:R$149285,"02. Dokter Gigi")</f>
        <v>#VALUE!</v>
      </c>
      <c r="AC290" s="122">
        <f t="shared" si="132"/>
        <v>1</v>
      </c>
      <c r="AD290" s="134" t="e">
        <f t="shared" si="133"/>
        <v>#VALUE!</v>
      </c>
      <c r="AE290" s="134" t="e">
        <f t="shared" si="134"/>
        <v>#VALUE!</v>
      </c>
      <c r="AF290" s="133" t="e">
        <f>COUNTIFS(A1_Individu_Data_Keadaan_SDMK!A$4:A$149931,M290,A1_Individu_Data_Keadaan_SDMK!Q$4:Q$149285,"03. KEPERAWATAN")</f>
        <v>#VALUE!</v>
      </c>
      <c r="AG290" s="135">
        <f t="shared" si="135"/>
        <v>8</v>
      </c>
      <c r="AH290" s="134" t="e">
        <f t="shared" si="136"/>
        <v>#VALUE!</v>
      </c>
      <c r="AI290" s="134" t="e">
        <f t="shared" si="137"/>
        <v>#VALUE!</v>
      </c>
      <c r="AJ290" s="133" t="e">
        <f>COUNTIFS(A1_Individu_Data_Keadaan_SDMK!A$4:A$149931,M290,A1_Individu_Data_Keadaan_SDMK!Q$4:Q$149285,"04. KEBIDANAN")</f>
        <v>#VALUE!</v>
      </c>
      <c r="AK290" s="135">
        <f t="shared" si="138"/>
        <v>7</v>
      </c>
      <c r="AL290" s="134" t="e">
        <f t="shared" si="139"/>
        <v>#VALUE!</v>
      </c>
      <c r="AM290" s="134" t="e">
        <f t="shared" si="140"/>
        <v>#VALUE!</v>
      </c>
      <c r="AN290" s="133" t="e">
        <f>COUNTIFS(A1_Individu_Data_Keadaan_SDMK!A$4:A$149931,M290,A1_Individu_Data_Keadaan_SDMK!Q$4:Q$149285,"05. KEFARMASIAN")</f>
        <v>#VALUE!</v>
      </c>
      <c r="AO290" s="135">
        <f t="shared" si="141"/>
        <v>1</v>
      </c>
      <c r="AP290" s="134" t="e">
        <f t="shared" si="142"/>
        <v>#VALUE!</v>
      </c>
      <c r="AQ290" s="134" t="e">
        <f t="shared" si="143"/>
        <v>#VALUE!</v>
      </c>
      <c r="AR290" s="133" t="e">
        <f>COUNTIFS(A1_Individu_Data_Keadaan_SDMK!A$4:A$149931,M290,A1_Individu_Data_Keadaan_SDMK!Q$4:Q$149285,"06. KESEHATAN MASYARAKAT")</f>
        <v>#VALUE!</v>
      </c>
      <c r="AS290" s="135">
        <f t="shared" si="144"/>
        <v>1</v>
      </c>
      <c r="AT290" s="134" t="e">
        <f t="shared" si="145"/>
        <v>#VALUE!</v>
      </c>
      <c r="AU290" s="134" t="e">
        <f t="shared" si="146"/>
        <v>#VALUE!</v>
      </c>
      <c r="AV290" s="133" t="e">
        <f>COUNTIFS(A1_Individu_Data_Keadaan_SDMK!A$4:A$149931,M290,A1_Individu_Data_Keadaan_SDMK!Q$4:Q$149285,"07. KESEHATAN LINGKUNGAN")</f>
        <v>#VALUE!</v>
      </c>
      <c r="AW290" s="135">
        <f t="shared" si="147"/>
        <v>1</v>
      </c>
      <c r="AX290" s="134" t="e">
        <f t="shared" si="148"/>
        <v>#VALUE!</v>
      </c>
      <c r="AY290" s="134" t="e">
        <f t="shared" si="149"/>
        <v>#VALUE!</v>
      </c>
      <c r="AZ290" s="133" t="e">
        <f>COUNTIFS(A1_Individu_Data_Keadaan_SDMK!A$4:A$149931,M290,A1_Individu_Data_Keadaan_SDMK!Q$4:Q$149285,"08. GIZI")</f>
        <v>#VALUE!</v>
      </c>
      <c r="BA290" s="135">
        <f t="shared" si="150"/>
        <v>2</v>
      </c>
      <c r="BB290" s="134" t="e">
        <f t="shared" si="151"/>
        <v>#VALUE!</v>
      </c>
      <c r="BC290" s="134" t="e">
        <f t="shared" si="152"/>
        <v>#VALUE!</v>
      </c>
      <c r="BD290" s="133" t="e">
        <f>COUNTIFS(A1_Individu_Data_Keadaan_SDMK!A$4:A$149931,M290,A1_Individu_Data_Keadaan_SDMK!R$4:R$149285,"03. Ahli Teknologi Laboratorium Medik")</f>
        <v>#VALUE!</v>
      </c>
      <c r="BE290" s="135">
        <f t="shared" si="153"/>
        <v>1</v>
      </c>
      <c r="BF290" s="134" t="e">
        <f t="shared" si="154"/>
        <v>#VALUE!</v>
      </c>
      <c r="BG290" s="134" t="e">
        <f t="shared" si="155"/>
        <v>#VALUE!</v>
      </c>
      <c r="BH290" s="139" t="e">
        <f t="shared" si="156"/>
        <v>#VALUE!</v>
      </c>
      <c r="BI290" s="139" t="e">
        <f t="shared" si="157"/>
        <v>#VALUE!</v>
      </c>
    </row>
    <row r="291" spans="13:61" ht="15">
      <c r="M291" s="120" t="s">
        <v>12984</v>
      </c>
      <c r="N291" s="120" t="s">
        <v>12985</v>
      </c>
      <c r="O291" s="120" t="s">
        <v>267</v>
      </c>
      <c r="P291" s="120" t="s">
        <v>9302</v>
      </c>
      <c r="Q291" s="120" t="s">
        <v>12201</v>
      </c>
      <c r="R291" s="120">
        <v>33</v>
      </c>
      <c r="S291" s="120">
        <v>3310</v>
      </c>
      <c r="T291" s="348" t="str">
        <f>IF(R291&lt;&gt;"",VLOOKUP(R291,'01_MASTER_KODE_WILAYAH'!H$1437:I$1470,2,FALSE),"")</f>
        <v>JAWA TENGAH</v>
      </c>
      <c r="U291" s="348" t="str">
        <f>IF(S291&lt;&gt;"",VLOOKUP(S291,'01_MASTER_KODE_WILAYAH'!D$5:F$1353,3,FALSE),"")</f>
        <v>KLATEN</v>
      </c>
      <c r="V291" s="349" t="str">
        <f t="shared" si="127"/>
        <v>1</v>
      </c>
      <c r="W291" s="145" t="e">
        <f t="shared" si="128"/>
        <v>#VALUE!</v>
      </c>
      <c r="X291" s="133" t="e">
        <f>COUNTIFS(A1_Individu_Data_Keadaan_SDMK!A$4:A$149931,M291,A1_Individu_Data_Keadaan_SDMK!R$4:R$149285,"01. Dokter")</f>
        <v>#VALUE!</v>
      </c>
      <c r="Y291" s="122">
        <f t="shared" si="129"/>
        <v>2</v>
      </c>
      <c r="Z291" s="134" t="e">
        <f t="shared" si="130"/>
        <v>#VALUE!</v>
      </c>
      <c r="AA291" s="134" t="e">
        <f t="shared" si="131"/>
        <v>#VALUE!</v>
      </c>
      <c r="AB291" s="133" t="e">
        <f>COUNTIFS(A1_Individu_Data_Keadaan_SDMK!A$4:A$149931,M291,A1_Individu_Data_Keadaan_SDMK!R$4:R$149285,"02. Dokter Gigi")</f>
        <v>#VALUE!</v>
      </c>
      <c r="AC291" s="122">
        <f t="shared" si="132"/>
        <v>1</v>
      </c>
      <c r="AD291" s="134" t="e">
        <f t="shared" si="133"/>
        <v>#VALUE!</v>
      </c>
      <c r="AE291" s="134" t="e">
        <f t="shared" si="134"/>
        <v>#VALUE!</v>
      </c>
      <c r="AF291" s="133" t="e">
        <f>COUNTIFS(A1_Individu_Data_Keadaan_SDMK!A$4:A$149931,M291,A1_Individu_Data_Keadaan_SDMK!Q$4:Q$149285,"03. KEPERAWATAN")</f>
        <v>#VALUE!</v>
      </c>
      <c r="AG291" s="135">
        <f t="shared" si="135"/>
        <v>8</v>
      </c>
      <c r="AH291" s="134" t="e">
        <f t="shared" si="136"/>
        <v>#VALUE!</v>
      </c>
      <c r="AI291" s="134" t="e">
        <f t="shared" si="137"/>
        <v>#VALUE!</v>
      </c>
      <c r="AJ291" s="133" t="e">
        <f>COUNTIFS(A1_Individu_Data_Keadaan_SDMK!A$4:A$149931,M291,A1_Individu_Data_Keadaan_SDMK!Q$4:Q$149285,"04. KEBIDANAN")</f>
        <v>#VALUE!</v>
      </c>
      <c r="AK291" s="135">
        <f t="shared" si="138"/>
        <v>7</v>
      </c>
      <c r="AL291" s="134" t="e">
        <f t="shared" si="139"/>
        <v>#VALUE!</v>
      </c>
      <c r="AM291" s="134" t="e">
        <f t="shared" si="140"/>
        <v>#VALUE!</v>
      </c>
      <c r="AN291" s="133" t="e">
        <f>COUNTIFS(A1_Individu_Data_Keadaan_SDMK!A$4:A$149931,M291,A1_Individu_Data_Keadaan_SDMK!Q$4:Q$149285,"05. KEFARMASIAN")</f>
        <v>#VALUE!</v>
      </c>
      <c r="AO291" s="135">
        <f t="shared" si="141"/>
        <v>1</v>
      </c>
      <c r="AP291" s="134" t="e">
        <f t="shared" si="142"/>
        <v>#VALUE!</v>
      </c>
      <c r="AQ291" s="134" t="e">
        <f t="shared" si="143"/>
        <v>#VALUE!</v>
      </c>
      <c r="AR291" s="133" t="e">
        <f>COUNTIFS(A1_Individu_Data_Keadaan_SDMK!A$4:A$149931,M291,A1_Individu_Data_Keadaan_SDMK!Q$4:Q$149285,"06. KESEHATAN MASYARAKAT")</f>
        <v>#VALUE!</v>
      </c>
      <c r="AS291" s="135">
        <f t="shared" si="144"/>
        <v>1</v>
      </c>
      <c r="AT291" s="134" t="e">
        <f t="shared" si="145"/>
        <v>#VALUE!</v>
      </c>
      <c r="AU291" s="134" t="e">
        <f t="shared" si="146"/>
        <v>#VALUE!</v>
      </c>
      <c r="AV291" s="133" t="e">
        <f>COUNTIFS(A1_Individu_Data_Keadaan_SDMK!A$4:A$149931,M291,A1_Individu_Data_Keadaan_SDMK!Q$4:Q$149285,"07. KESEHATAN LINGKUNGAN")</f>
        <v>#VALUE!</v>
      </c>
      <c r="AW291" s="135">
        <f t="shared" si="147"/>
        <v>1</v>
      </c>
      <c r="AX291" s="134" t="e">
        <f t="shared" si="148"/>
        <v>#VALUE!</v>
      </c>
      <c r="AY291" s="134" t="e">
        <f t="shared" si="149"/>
        <v>#VALUE!</v>
      </c>
      <c r="AZ291" s="133" t="e">
        <f>COUNTIFS(A1_Individu_Data_Keadaan_SDMK!A$4:A$149931,M291,A1_Individu_Data_Keadaan_SDMK!Q$4:Q$149285,"08. GIZI")</f>
        <v>#VALUE!</v>
      </c>
      <c r="BA291" s="135">
        <f t="shared" si="150"/>
        <v>2</v>
      </c>
      <c r="BB291" s="134" t="e">
        <f t="shared" si="151"/>
        <v>#VALUE!</v>
      </c>
      <c r="BC291" s="134" t="e">
        <f t="shared" si="152"/>
        <v>#VALUE!</v>
      </c>
      <c r="BD291" s="133" t="e">
        <f>COUNTIFS(A1_Individu_Data_Keadaan_SDMK!A$4:A$149931,M291,A1_Individu_Data_Keadaan_SDMK!R$4:R$149285,"03. Ahli Teknologi Laboratorium Medik")</f>
        <v>#VALUE!</v>
      </c>
      <c r="BE291" s="135">
        <f t="shared" si="153"/>
        <v>1</v>
      </c>
      <c r="BF291" s="134" t="e">
        <f t="shared" si="154"/>
        <v>#VALUE!</v>
      </c>
      <c r="BG291" s="134" t="e">
        <f t="shared" si="155"/>
        <v>#VALUE!</v>
      </c>
      <c r="BH291" s="139" t="e">
        <f t="shared" si="156"/>
        <v>#VALUE!</v>
      </c>
      <c r="BI291" s="139" t="e">
        <f t="shared" si="157"/>
        <v>#VALUE!</v>
      </c>
    </row>
    <row r="292" spans="13:61" ht="15">
      <c r="M292" s="120" t="s">
        <v>12986</v>
      </c>
      <c r="N292" s="120" t="s">
        <v>12987</v>
      </c>
      <c r="O292" s="120" t="s">
        <v>267</v>
      </c>
      <c r="P292" s="120" t="s">
        <v>9301</v>
      </c>
      <c r="Q292" s="120" t="s">
        <v>12201</v>
      </c>
      <c r="R292" s="120">
        <v>33</v>
      </c>
      <c r="S292" s="120">
        <v>3310</v>
      </c>
      <c r="T292" s="348" t="str">
        <f>IF(R292&lt;&gt;"",VLOOKUP(R292,'01_MASTER_KODE_WILAYAH'!H$1437:I$1470,2,FALSE),"")</f>
        <v>JAWA TENGAH</v>
      </c>
      <c r="U292" s="348" t="str">
        <f>IF(S292&lt;&gt;"",VLOOKUP(S292,'01_MASTER_KODE_WILAYAH'!D$5:F$1353,3,FALSE),"")</f>
        <v>KLATEN</v>
      </c>
      <c r="V292" s="349" t="str">
        <f t="shared" si="127"/>
        <v>2</v>
      </c>
      <c r="W292" s="145" t="e">
        <f t="shared" si="128"/>
        <v>#VALUE!</v>
      </c>
      <c r="X292" s="133" t="e">
        <f>COUNTIFS(A1_Individu_Data_Keadaan_SDMK!A$4:A$149931,M292,A1_Individu_Data_Keadaan_SDMK!R$4:R$149285,"01. Dokter")</f>
        <v>#VALUE!</v>
      </c>
      <c r="Y292" s="122">
        <f t="shared" si="129"/>
        <v>1</v>
      </c>
      <c r="Z292" s="134" t="e">
        <f t="shared" si="130"/>
        <v>#VALUE!</v>
      </c>
      <c r="AA292" s="134" t="e">
        <f t="shared" si="131"/>
        <v>#VALUE!</v>
      </c>
      <c r="AB292" s="133" t="e">
        <f>COUNTIFS(A1_Individu_Data_Keadaan_SDMK!A$4:A$149931,M292,A1_Individu_Data_Keadaan_SDMK!R$4:R$149285,"02. Dokter Gigi")</f>
        <v>#VALUE!</v>
      </c>
      <c r="AC292" s="122">
        <f t="shared" si="132"/>
        <v>1</v>
      </c>
      <c r="AD292" s="134" t="e">
        <f t="shared" si="133"/>
        <v>#VALUE!</v>
      </c>
      <c r="AE292" s="134" t="e">
        <f t="shared" si="134"/>
        <v>#VALUE!</v>
      </c>
      <c r="AF292" s="133" t="e">
        <f>COUNTIFS(A1_Individu_Data_Keadaan_SDMK!A$4:A$149931,M292,A1_Individu_Data_Keadaan_SDMK!Q$4:Q$149285,"03. KEPERAWATAN")</f>
        <v>#VALUE!</v>
      </c>
      <c r="AG292" s="135">
        <f t="shared" si="135"/>
        <v>5</v>
      </c>
      <c r="AH292" s="134" t="e">
        <f t="shared" si="136"/>
        <v>#VALUE!</v>
      </c>
      <c r="AI292" s="134" t="e">
        <f t="shared" si="137"/>
        <v>#VALUE!</v>
      </c>
      <c r="AJ292" s="133" t="e">
        <f>COUNTIFS(A1_Individu_Data_Keadaan_SDMK!A$4:A$149931,M292,A1_Individu_Data_Keadaan_SDMK!Q$4:Q$149285,"04. KEBIDANAN")</f>
        <v>#VALUE!</v>
      </c>
      <c r="AK292" s="135">
        <f t="shared" si="138"/>
        <v>4</v>
      </c>
      <c r="AL292" s="134" t="e">
        <f t="shared" si="139"/>
        <v>#VALUE!</v>
      </c>
      <c r="AM292" s="134" t="e">
        <f t="shared" si="140"/>
        <v>#VALUE!</v>
      </c>
      <c r="AN292" s="133" t="e">
        <f>COUNTIFS(A1_Individu_Data_Keadaan_SDMK!A$4:A$149931,M292,A1_Individu_Data_Keadaan_SDMK!Q$4:Q$149285,"05. KEFARMASIAN")</f>
        <v>#VALUE!</v>
      </c>
      <c r="AO292" s="135">
        <f t="shared" si="141"/>
        <v>1</v>
      </c>
      <c r="AP292" s="134" t="e">
        <f t="shared" si="142"/>
        <v>#VALUE!</v>
      </c>
      <c r="AQ292" s="134" t="e">
        <f t="shared" si="143"/>
        <v>#VALUE!</v>
      </c>
      <c r="AR292" s="133" t="e">
        <f>COUNTIFS(A1_Individu_Data_Keadaan_SDMK!A$4:A$149931,M292,A1_Individu_Data_Keadaan_SDMK!Q$4:Q$149285,"06. KESEHATAN MASYARAKAT")</f>
        <v>#VALUE!</v>
      </c>
      <c r="AS292" s="135">
        <f t="shared" si="144"/>
        <v>1</v>
      </c>
      <c r="AT292" s="134" t="e">
        <f t="shared" si="145"/>
        <v>#VALUE!</v>
      </c>
      <c r="AU292" s="134" t="e">
        <f t="shared" si="146"/>
        <v>#VALUE!</v>
      </c>
      <c r="AV292" s="133" t="e">
        <f>COUNTIFS(A1_Individu_Data_Keadaan_SDMK!A$4:A$149931,M292,A1_Individu_Data_Keadaan_SDMK!Q$4:Q$149285,"07. KESEHATAN LINGKUNGAN")</f>
        <v>#VALUE!</v>
      </c>
      <c r="AW292" s="135">
        <f t="shared" si="147"/>
        <v>1</v>
      </c>
      <c r="AX292" s="134" t="e">
        <f t="shared" si="148"/>
        <v>#VALUE!</v>
      </c>
      <c r="AY292" s="134" t="e">
        <f t="shared" si="149"/>
        <v>#VALUE!</v>
      </c>
      <c r="AZ292" s="133" t="e">
        <f>COUNTIFS(A1_Individu_Data_Keadaan_SDMK!A$4:A$149931,M292,A1_Individu_Data_Keadaan_SDMK!Q$4:Q$149285,"08. GIZI")</f>
        <v>#VALUE!</v>
      </c>
      <c r="BA292" s="135">
        <f t="shared" si="150"/>
        <v>1</v>
      </c>
      <c r="BB292" s="134" t="e">
        <f t="shared" si="151"/>
        <v>#VALUE!</v>
      </c>
      <c r="BC292" s="134" t="e">
        <f t="shared" si="152"/>
        <v>#VALUE!</v>
      </c>
      <c r="BD292" s="133" t="e">
        <f>COUNTIFS(A1_Individu_Data_Keadaan_SDMK!A$4:A$149931,M292,A1_Individu_Data_Keadaan_SDMK!R$4:R$149285,"03. Ahli Teknologi Laboratorium Medik")</f>
        <v>#VALUE!</v>
      </c>
      <c r="BE292" s="135">
        <f t="shared" si="153"/>
        <v>1</v>
      </c>
      <c r="BF292" s="134" t="e">
        <f t="shared" si="154"/>
        <v>#VALUE!</v>
      </c>
      <c r="BG292" s="134" t="e">
        <f t="shared" si="155"/>
        <v>#VALUE!</v>
      </c>
      <c r="BH292" s="139" t="e">
        <f t="shared" si="156"/>
        <v>#VALUE!</v>
      </c>
      <c r="BI292" s="139" t="e">
        <f t="shared" si="157"/>
        <v>#VALUE!</v>
      </c>
    </row>
    <row r="293" spans="13:61" ht="15">
      <c r="M293" s="120" t="s">
        <v>12988</v>
      </c>
      <c r="N293" s="120" t="s">
        <v>12989</v>
      </c>
      <c r="O293" s="120" t="s">
        <v>267</v>
      </c>
      <c r="P293" s="120" t="s">
        <v>9302</v>
      </c>
      <c r="Q293" s="120" t="s">
        <v>12201</v>
      </c>
      <c r="R293" s="120">
        <v>33</v>
      </c>
      <c r="S293" s="120">
        <v>3310</v>
      </c>
      <c r="T293" s="348" t="str">
        <f>IF(R293&lt;&gt;"",VLOOKUP(R293,'01_MASTER_KODE_WILAYAH'!H$1437:I$1470,2,FALSE),"")</f>
        <v>JAWA TENGAH</v>
      </c>
      <c r="U293" s="348" t="str">
        <f>IF(S293&lt;&gt;"",VLOOKUP(S293,'01_MASTER_KODE_WILAYAH'!D$5:F$1353,3,FALSE),"")</f>
        <v>KLATEN</v>
      </c>
      <c r="V293" s="349" t="str">
        <f t="shared" ref="V293:V356" si="158">IF(M293&lt;&gt;"",MID(M293,9,1),"")</f>
        <v>1</v>
      </c>
      <c r="W293" s="145" t="e">
        <f t="shared" ref="W293:W356" si="159">X293+AB293+AF293+AJ293+AN293+AR293+AV293+AZ293+BD293</f>
        <v>#VALUE!</v>
      </c>
      <c r="X293" s="133" t="e">
        <f>COUNTIFS(A1_Individu_Data_Keadaan_SDMK!A$4:A$149931,M293,A1_Individu_Data_Keadaan_SDMK!R$4:R$149285,"01. Dokter")</f>
        <v>#VALUE!</v>
      </c>
      <c r="Y293" s="122">
        <f t="shared" ref="Y293:Y356" si="160">IF(V293="1",2,1)</f>
        <v>2</v>
      </c>
      <c r="Z293" s="134" t="e">
        <f t="shared" ref="Z293:Z356" si="161">IF((X293-Y293)&gt;0,(X293-Y293),0)</f>
        <v>#VALUE!</v>
      </c>
      <c r="AA293" s="134" t="e">
        <f t="shared" ref="AA293:AA356" si="162">IF((X293-Y293)&lt;0,ABS(X293-Y293),0)</f>
        <v>#VALUE!</v>
      </c>
      <c r="AB293" s="133" t="e">
        <f>COUNTIFS(A1_Individu_Data_Keadaan_SDMK!A$4:A$149931,M293,A1_Individu_Data_Keadaan_SDMK!R$4:R$149285,"02. Dokter Gigi")</f>
        <v>#VALUE!</v>
      </c>
      <c r="AC293" s="122">
        <f t="shared" ref="AC293:AC356" si="163">IF(V293="1",1,1)</f>
        <v>1</v>
      </c>
      <c r="AD293" s="134" t="e">
        <f t="shared" ref="AD293:AD356" si="164">IF((AB293-AC293)&gt;0,(AB293-AC293),0)</f>
        <v>#VALUE!</v>
      </c>
      <c r="AE293" s="134" t="e">
        <f t="shared" ref="AE293:AE356" si="165">IF((AB293-AC293)&lt;0,ABS(AB293-AC293),0)</f>
        <v>#VALUE!</v>
      </c>
      <c r="AF293" s="133" t="e">
        <f>COUNTIFS(A1_Individu_Data_Keadaan_SDMK!A$4:A$149931,M293,A1_Individu_Data_Keadaan_SDMK!Q$4:Q$149285,"03. KEPERAWATAN")</f>
        <v>#VALUE!</v>
      </c>
      <c r="AG293" s="135">
        <f t="shared" ref="AG293:AG356" si="166">IF(V293="1",8,5)</f>
        <v>8</v>
      </c>
      <c r="AH293" s="134" t="e">
        <f t="shared" ref="AH293:AH356" si="167">IF((AF293-AG293)&gt;0,(AF293-AG293),0)</f>
        <v>#VALUE!</v>
      </c>
      <c r="AI293" s="134" t="e">
        <f t="shared" ref="AI293:AI356" si="168">IF((AF293-AG293)&lt;0,ABS(AF293-AG293),0)</f>
        <v>#VALUE!</v>
      </c>
      <c r="AJ293" s="133" t="e">
        <f>COUNTIFS(A1_Individu_Data_Keadaan_SDMK!A$4:A$149931,M293,A1_Individu_Data_Keadaan_SDMK!Q$4:Q$149285,"04. KEBIDANAN")</f>
        <v>#VALUE!</v>
      </c>
      <c r="AK293" s="135">
        <f t="shared" ref="AK293:AK356" si="169">IF(V293="1",7,4)</f>
        <v>7</v>
      </c>
      <c r="AL293" s="134" t="e">
        <f t="shared" ref="AL293:AL356" si="170">IF((AJ293-AK293)&gt;0,(AJ293-AK293),0)</f>
        <v>#VALUE!</v>
      </c>
      <c r="AM293" s="134" t="e">
        <f t="shared" ref="AM293:AM356" si="171">IF((AJ293-AK293)&lt;0,ABS(AJ293-AK293),0)</f>
        <v>#VALUE!</v>
      </c>
      <c r="AN293" s="133" t="e">
        <f>COUNTIFS(A1_Individu_Data_Keadaan_SDMK!A$4:A$149931,M293,A1_Individu_Data_Keadaan_SDMK!Q$4:Q$149285,"05. KEFARMASIAN")</f>
        <v>#VALUE!</v>
      </c>
      <c r="AO293" s="135">
        <f t="shared" ref="AO293:AO356" si="172">IF(V293="1",1,1)</f>
        <v>1</v>
      </c>
      <c r="AP293" s="134" t="e">
        <f t="shared" ref="AP293:AP356" si="173">IF((AN293-AO293)&gt;0,(AN293-AO293),0)</f>
        <v>#VALUE!</v>
      </c>
      <c r="AQ293" s="134" t="e">
        <f t="shared" ref="AQ293:AQ356" si="174">IF((AN293-AO293)&lt;0,ABS(AN293-AO293),0)</f>
        <v>#VALUE!</v>
      </c>
      <c r="AR293" s="133" t="e">
        <f>COUNTIFS(A1_Individu_Data_Keadaan_SDMK!A$4:A$149931,M293,A1_Individu_Data_Keadaan_SDMK!Q$4:Q$149285,"06. KESEHATAN MASYARAKAT")</f>
        <v>#VALUE!</v>
      </c>
      <c r="AS293" s="135">
        <f t="shared" ref="AS293:AS356" si="175">IF(V293="1",1,1)</f>
        <v>1</v>
      </c>
      <c r="AT293" s="134" t="e">
        <f t="shared" ref="AT293:AT356" si="176">IF((AR293-AS293)&gt;0,(AR293-AS293),0)</f>
        <v>#VALUE!</v>
      </c>
      <c r="AU293" s="134" t="e">
        <f t="shared" ref="AU293:AU356" si="177">IF((AR293-AS293)&lt;0,ABS(AR293-AS293),0)</f>
        <v>#VALUE!</v>
      </c>
      <c r="AV293" s="133" t="e">
        <f>COUNTIFS(A1_Individu_Data_Keadaan_SDMK!A$4:A$149931,M293,A1_Individu_Data_Keadaan_SDMK!Q$4:Q$149285,"07. KESEHATAN LINGKUNGAN")</f>
        <v>#VALUE!</v>
      </c>
      <c r="AW293" s="135">
        <f t="shared" ref="AW293:AW356" si="178">IF(V293="1",1,1)</f>
        <v>1</v>
      </c>
      <c r="AX293" s="134" t="e">
        <f t="shared" ref="AX293:AX356" si="179">IF((AV293-AW293)&gt;0,(AV293-AW293),0)</f>
        <v>#VALUE!</v>
      </c>
      <c r="AY293" s="134" t="e">
        <f t="shared" ref="AY293:AY356" si="180">IF((AV293-AW293)&lt;0,ABS(AV293-AW293),0)</f>
        <v>#VALUE!</v>
      </c>
      <c r="AZ293" s="133" t="e">
        <f>COUNTIFS(A1_Individu_Data_Keadaan_SDMK!A$4:A$149931,M293,A1_Individu_Data_Keadaan_SDMK!Q$4:Q$149285,"08. GIZI")</f>
        <v>#VALUE!</v>
      </c>
      <c r="BA293" s="135">
        <f t="shared" ref="BA293:BA356" si="181">IF(V293="1",2,1)</f>
        <v>2</v>
      </c>
      <c r="BB293" s="134" t="e">
        <f t="shared" ref="BB293:BB356" si="182">IF((AZ293-BA293)&gt;0,(AZ293-BA293),0)</f>
        <v>#VALUE!</v>
      </c>
      <c r="BC293" s="134" t="e">
        <f t="shared" ref="BC293:BC356" si="183">IF((AZ293-BA293)&lt;0,ABS(AZ293-BA293),0)</f>
        <v>#VALUE!</v>
      </c>
      <c r="BD293" s="133" t="e">
        <f>COUNTIFS(A1_Individu_Data_Keadaan_SDMK!A$4:A$149931,M293,A1_Individu_Data_Keadaan_SDMK!R$4:R$149285,"03. Ahli Teknologi Laboratorium Medik")</f>
        <v>#VALUE!</v>
      </c>
      <c r="BE293" s="135">
        <f t="shared" ref="BE293:BE356" si="184">IF(V293="1",1,1)</f>
        <v>1</v>
      </c>
      <c r="BF293" s="134" t="e">
        <f t="shared" ref="BF293:BF356" si="185">IF((BD293-BE293)&gt;0,(BD293-BE293),0)</f>
        <v>#VALUE!</v>
      </c>
      <c r="BG293" s="134" t="e">
        <f t="shared" ref="BG293:BG356" si="186">IF((BD293-BE293)&lt;0,ABS(BD293-BE293),0)</f>
        <v>#VALUE!</v>
      </c>
      <c r="BH293" s="139" t="e">
        <f t="shared" ref="BH293:BH356" si="187">IF(AND(AN293&gt;=1,AR293&gt;=1,AV293&gt;=1,AZ293&gt;=1,BD293&gt;=1),"Memenuhi","Belum Memenuhi")</f>
        <v>#VALUE!</v>
      </c>
      <c r="BI293" s="139" t="e">
        <f t="shared" ref="BI293:BI356" si="188">IF(AND(X293&gt;=1,AB293&gt;=1,AF293&gt;=1,AJ293&gt;=1,AN293&gt;=1,AR293&gt;=1,AV293&gt;=1,AZ293&gt;=1,BD293&gt;=1),"Memenuhi","Belum Memenuhi")</f>
        <v>#VALUE!</v>
      </c>
    </row>
    <row r="294" spans="13:61" ht="15">
      <c r="M294" s="120" t="s">
        <v>12990</v>
      </c>
      <c r="N294" s="120" t="s">
        <v>12991</v>
      </c>
      <c r="O294" s="120" t="s">
        <v>267</v>
      </c>
      <c r="P294" s="120" t="s">
        <v>9301</v>
      </c>
      <c r="Q294" s="120" t="s">
        <v>12201</v>
      </c>
      <c r="R294" s="120">
        <v>33</v>
      </c>
      <c r="S294" s="120">
        <v>3310</v>
      </c>
      <c r="T294" s="348" t="str">
        <f>IF(R294&lt;&gt;"",VLOOKUP(R294,'01_MASTER_KODE_WILAYAH'!H$1437:I$1470,2,FALSE),"")</f>
        <v>JAWA TENGAH</v>
      </c>
      <c r="U294" s="348" t="str">
        <f>IF(S294&lt;&gt;"",VLOOKUP(S294,'01_MASTER_KODE_WILAYAH'!D$5:F$1353,3,FALSE),"")</f>
        <v>KLATEN</v>
      </c>
      <c r="V294" s="349" t="str">
        <f t="shared" si="158"/>
        <v>2</v>
      </c>
      <c r="W294" s="145" t="e">
        <f t="shared" si="159"/>
        <v>#VALUE!</v>
      </c>
      <c r="X294" s="133" t="e">
        <f>COUNTIFS(A1_Individu_Data_Keadaan_SDMK!A$4:A$149931,M294,A1_Individu_Data_Keadaan_SDMK!R$4:R$149285,"01. Dokter")</f>
        <v>#VALUE!</v>
      </c>
      <c r="Y294" s="122">
        <f t="shared" si="160"/>
        <v>1</v>
      </c>
      <c r="Z294" s="134" t="e">
        <f t="shared" si="161"/>
        <v>#VALUE!</v>
      </c>
      <c r="AA294" s="134" t="e">
        <f t="shared" si="162"/>
        <v>#VALUE!</v>
      </c>
      <c r="AB294" s="133" t="e">
        <f>COUNTIFS(A1_Individu_Data_Keadaan_SDMK!A$4:A$149931,M294,A1_Individu_Data_Keadaan_SDMK!R$4:R$149285,"02. Dokter Gigi")</f>
        <v>#VALUE!</v>
      </c>
      <c r="AC294" s="122">
        <f t="shared" si="163"/>
        <v>1</v>
      </c>
      <c r="AD294" s="134" t="e">
        <f t="shared" si="164"/>
        <v>#VALUE!</v>
      </c>
      <c r="AE294" s="134" t="e">
        <f t="shared" si="165"/>
        <v>#VALUE!</v>
      </c>
      <c r="AF294" s="133" t="e">
        <f>COUNTIFS(A1_Individu_Data_Keadaan_SDMK!A$4:A$149931,M294,A1_Individu_Data_Keadaan_SDMK!Q$4:Q$149285,"03. KEPERAWATAN")</f>
        <v>#VALUE!</v>
      </c>
      <c r="AG294" s="135">
        <f t="shared" si="166"/>
        <v>5</v>
      </c>
      <c r="AH294" s="134" t="e">
        <f t="shared" si="167"/>
        <v>#VALUE!</v>
      </c>
      <c r="AI294" s="134" t="e">
        <f t="shared" si="168"/>
        <v>#VALUE!</v>
      </c>
      <c r="AJ294" s="133" t="e">
        <f>COUNTIFS(A1_Individu_Data_Keadaan_SDMK!A$4:A$149931,M294,A1_Individu_Data_Keadaan_SDMK!Q$4:Q$149285,"04. KEBIDANAN")</f>
        <v>#VALUE!</v>
      </c>
      <c r="AK294" s="135">
        <f t="shared" si="169"/>
        <v>4</v>
      </c>
      <c r="AL294" s="134" t="e">
        <f t="shared" si="170"/>
        <v>#VALUE!</v>
      </c>
      <c r="AM294" s="134" t="e">
        <f t="shared" si="171"/>
        <v>#VALUE!</v>
      </c>
      <c r="AN294" s="133" t="e">
        <f>COUNTIFS(A1_Individu_Data_Keadaan_SDMK!A$4:A$149931,M294,A1_Individu_Data_Keadaan_SDMK!Q$4:Q$149285,"05. KEFARMASIAN")</f>
        <v>#VALUE!</v>
      </c>
      <c r="AO294" s="135">
        <f t="shared" si="172"/>
        <v>1</v>
      </c>
      <c r="AP294" s="134" t="e">
        <f t="shared" si="173"/>
        <v>#VALUE!</v>
      </c>
      <c r="AQ294" s="134" t="e">
        <f t="shared" si="174"/>
        <v>#VALUE!</v>
      </c>
      <c r="AR294" s="133" t="e">
        <f>COUNTIFS(A1_Individu_Data_Keadaan_SDMK!A$4:A$149931,M294,A1_Individu_Data_Keadaan_SDMK!Q$4:Q$149285,"06. KESEHATAN MASYARAKAT")</f>
        <v>#VALUE!</v>
      </c>
      <c r="AS294" s="135">
        <f t="shared" si="175"/>
        <v>1</v>
      </c>
      <c r="AT294" s="134" t="e">
        <f t="shared" si="176"/>
        <v>#VALUE!</v>
      </c>
      <c r="AU294" s="134" t="e">
        <f t="shared" si="177"/>
        <v>#VALUE!</v>
      </c>
      <c r="AV294" s="133" t="e">
        <f>COUNTIFS(A1_Individu_Data_Keadaan_SDMK!A$4:A$149931,M294,A1_Individu_Data_Keadaan_SDMK!Q$4:Q$149285,"07. KESEHATAN LINGKUNGAN")</f>
        <v>#VALUE!</v>
      </c>
      <c r="AW294" s="135">
        <f t="shared" si="178"/>
        <v>1</v>
      </c>
      <c r="AX294" s="134" t="e">
        <f t="shared" si="179"/>
        <v>#VALUE!</v>
      </c>
      <c r="AY294" s="134" t="e">
        <f t="shared" si="180"/>
        <v>#VALUE!</v>
      </c>
      <c r="AZ294" s="133" t="e">
        <f>COUNTIFS(A1_Individu_Data_Keadaan_SDMK!A$4:A$149931,M294,A1_Individu_Data_Keadaan_SDMK!Q$4:Q$149285,"08. GIZI")</f>
        <v>#VALUE!</v>
      </c>
      <c r="BA294" s="135">
        <f t="shared" si="181"/>
        <v>1</v>
      </c>
      <c r="BB294" s="134" t="e">
        <f t="shared" si="182"/>
        <v>#VALUE!</v>
      </c>
      <c r="BC294" s="134" t="e">
        <f t="shared" si="183"/>
        <v>#VALUE!</v>
      </c>
      <c r="BD294" s="133" t="e">
        <f>COUNTIFS(A1_Individu_Data_Keadaan_SDMK!A$4:A$149931,M294,A1_Individu_Data_Keadaan_SDMK!R$4:R$149285,"03. Ahli Teknologi Laboratorium Medik")</f>
        <v>#VALUE!</v>
      </c>
      <c r="BE294" s="135">
        <f t="shared" si="184"/>
        <v>1</v>
      </c>
      <c r="BF294" s="134" t="e">
        <f t="shared" si="185"/>
        <v>#VALUE!</v>
      </c>
      <c r="BG294" s="134" t="e">
        <f t="shared" si="186"/>
        <v>#VALUE!</v>
      </c>
      <c r="BH294" s="139" t="e">
        <f t="shared" si="187"/>
        <v>#VALUE!</v>
      </c>
      <c r="BI294" s="139" t="e">
        <f t="shared" si="188"/>
        <v>#VALUE!</v>
      </c>
    </row>
    <row r="295" spans="13:61" ht="15">
      <c r="M295" s="120" t="s">
        <v>12992</v>
      </c>
      <c r="N295" s="120" t="s">
        <v>12993</v>
      </c>
      <c r="O295" s="120" t="s">
        <v>267</v>
      </c>
      <c r="P295" s="120" t="s">
        <v>9301</v>
      </c>
      <c r="Q295" s="120" t="s">
        <v>12201</v>
      </c>
      <c r="R295" s="120">
        <v>33</v>
      </c>
      <c r="S295" s="120">
        <v>3310</v>
      </c>
      <c r="T295" s="348" t="str">
        <f>IF(R295&lt;&gt;"",VLOOKUP(R295,'01_MASTER_KODE_WILAYAH'!H$1437:I$1470,2,FALSE),"")</f>
        <v>JAWA TENGAH</v>
      </c>
      <c r="U295" s="348" t="str">
        <f>IF(S295&lt;&gt;"",VLOOKUP(S295,'01_MASTER_KODE_WILAYAH'!D$5:F$1353,3,FALSE),"")</f>
        <v>KLATEN</v>
      </c>
      <c r="V295" s="349" t="str">
        <f t="shared" si="158"/>
        <v>2</v>
      </c>
      <c r="W295" s="145" t="e">
        <f t="shared" si="159"/>
        <v>#VALUE!</v>
      </c>
      <c r="X295" s="133" t="e">
        <f>COUNTIFS(A1_Individu_Data_Keadaan_SDMK!A$4:A$149931,M295,A1_Individu_Data_Keadaan_SDMK!R$4:R$149285,"01. Dokter")</f>
        <v>#VALUE!</v>
      </c>
      <c r="Y295" s="122">
        <f t="shared" si="160"/>
        <v>1</v>
      </c>
      <c r="Z295" s="134" t="e">
        <f t="shared" si="161"/>
        <v>#VALUE!</v>
      </c>
      <c r="AA295" s="134" t="e">
        <f t="shared" si="162"/>
        <v>#VALUE!</v>
      </c>
      <c r="AB295" s="133" t="e">
        <f>COUNTIFS(A1_Individu_Data_Keadaan_SDMK!A$4:A$149931,M295,A1_Individu_Data_Keadaan_SDMK!R$4:R$149285,"02. Dokter Gigi")</f>
        <v>#VALUE!</v>
      </c>
      <c r="AC295" s="122">
        <f t="shared" si="163"/>
        <v>1</v>
      </c>
      <c r="AD295" s="134" t="e">
        <f t="shared" si="164"/>
        <v>#VALUE!</v>
      </c>
      <c r="AE295" s="134" t="e">
        <f t="shared" si="165"/>
        <v>#VALUE!</v>
      </c>
      <c r="AF295" s="133" t="e">
        <f>COUNTIFS(A1_Individu_Data_Keadaan_SDMK!A$4:A$149931,M295,A1_Individu_Data_Keadaan_SDMK!Q$4:Q$149285,"03. KEPERAWATAN")</f>
        <v>#VALUE!</v>
      </c>
      <c r="AG295" s="135">
        <f t="shared" si="166"/>
        <v>5</v>
      </c>
      <c r="AH295" s="134" t="e">
        <f t="shared" si="167"/>
        <v>#VALUE!</v>
      </c>
      <c r="AI295" s="134" t="e">
        <f t="shared" si="168"/>
        <v>#VALUE!</v>
      </c>
      <c r="AJ295" s="133" t="e">
        <f>COUNTIFS(A1_Individu_Data_Keadaan_SDMK!A$4:A$149931,M295,A1_Individu_Data_Keadaan_SDMK!Q$4:Q$149285,"04. KEBIDANAN")</f>
        <v>#VALUE!</v>
      </c>
      <c r="AK295" s="135">
        <f t="shared" si="169"/>
        <v>4</v>
      </c>
      <c r="AL295" s="134" t="e">
        <f t="shared" si="170"/>
        <v>#VALUE!</v>
      </c>
      <c r="AM295" s="134" t="e">
        <f t="shared" si="171"/>
        <v>#VALUE!</v>
      </c>
      <c r="AN295" s="133" t="e">
        <f>COUNTIFS(A1_Individu_Data_Keadaan_SDMK!A$4:A$149931,M295,A1_Individu_Data_Keadaan_SDMK!Q$4:Q$149285,"05. KEFARMASIAN")</f>
        <v>#VALUE!</v>
      </c>
      <c r="AO295" s="135">
        <f t="shared" si="172"/>
        <v>1</v>
      </c>
      <c r="AP295" s="134" t="e">
        <f t="shared" si="173"/>
        <v>#VALUE!</v>
      </c>
      <c r="AQ295" s="134" t="e">
        <f t="shared" si="174"/>
        <v>#VALUE!</v>
      </c>
      <c r="AR295" s="133" t="e">
        <f>COUNTIFS(A1_Individu_Data_Keadaan_SDMK!A$4:A$149931,M295,A1_Individu_Data_Keadaan_SDMK!Q$4:Q$149285,"06. KESEHATAN MASYARAKAT")</f>
        <v>#VALUE!</v>
      </c>
      <c r="AS295" s="135">
        <f t="shared" si="175"/>
        <v>1</v>
      </c>
      <c r="AT295" s="134" t="e">
        <f t="shared" si="176"/>
        <v>#VALUE!</v>
      </c>
      <c r="AU295" s="134" t="e">
        <f t="shared" si="177"/>
        <v>#VALUE!</v>
      </c>
      <c r="AV295" s="133" t="e">
        <f>COUNTIFS(A1_Individu_Data_Keadaan_SDMK!A$4:A$149931,M295,A1_Individu_Data_Keadaan_SDMK!Q$4:Q$149285,"07. KESEHATAN LINGKUNGAN")</f>
        <v>#VALUE!</v>
      </c>
      <c r="AW295" s="135">
        <f t="shared" si="178"/>
        <v>1</v>
      </c>
      <c r="AX295" s="134" t="e">
        <f t="shared" si="179"/>
        <v>#VALUE!</v>
      </c>
      <c r="AY295" s="134" t="e">
        <f t="shared" si="180"/>
        <v>#VALUE!</v>
      </c>
      <c r="AZ295" s="133" t="e">
        <f>COUNTIFS(A1_Individu_Data_Keadaan_SDMK!A$4:A$149931,M295,A1_Individu_Data_Keadaan_SDMK!Q$4:Q$149285,"08. GIZI")</f>
        <v>#VALUE!</v>
      </c>
      <c r="BA295" s="135">
        <f t="shared" si="181"/>
        <v>1</v>
      </c>
      <c r="BB295" s="134" t="e">
        <f t="shared" si="182"/>
        <v>#VALUE!</v>
      </c>
      <c r="BC295" s="134" t="e">
        <f t="shared" si="183"/>
        <v>#VALUE!</v>
      </c>
      <c r="BD295" s="133" t="e">
        <f>COUNTIFS(A1_Individu_Data_Keadaan_SDMK!A$4:A$149931,M295,A1_Individu_Data_Keadaan_SDMK!R$4:R$149285,"03. Ahli Teknologi Laboratorium Medik")</f>
        <v>#VALUE!</v>
      </c>
      <c r="BE295" s="135">
        <f t="shared" si="184"/>
        <v>1</v>
      </c>
      <c r="BF295" s="134" t="e">
        <f t="shared" si="185"/>
        <v>#VALUE!</v>
      </c>
      <c r="BG295" s="134" t="e">
        <f t="shared" si="186"/>
        <v>#VALUE!</v>
      </c>
      <c r="BH295" s="139" t="e">
        <f t="shared" si="187"/>
        <v>#VALUE!</v>
      </c>
      <c r="BI295" s="139" t="e">
        <f t="shared" si="188"/>
        <v>#VALUE!</v>
      </c>
    </row>
    <row r="296" spans="13:61" ht="15">
      <c r="M296" s="120" t="s">
        <v>12994</v>
      </c>
      <c r="N296" s="120" t="s">
        <v>12995</v>
      </c>
      <c r="O296" s="120" t="s">
        <v>267</v>
      </c>
      <c r="P296" s="120" t="s">
        <v>9301</v>
      </c>
      <c r="Q296" s="120" t="s">
        <v>12201</v>
      </c>
      <c r="R296" s="120">
        <v>33</v>
      </c>
      <c r="S296" s="120">
        <v>3310</v>
      </c>
      <c r="T296" s="348" t="str">
        <f>IF(R296&lt;&gt;"",VLOOKUP(R296,'01_MASTER_KODE_WILAYAH'!H$1437:I$1470,2,FALSE),"")</f>
        <v>JAWA TENGAH</v>
      </c>
      <c r="U296" s="348" t="str">
        <f>IF(S296&lt;&gt;"",VLOOKUP(S296,'01_MASTER_KODE_WILAYAH'!D$5:F$1353,3,FALSE),"")</f>
        <v>KLATEN</v>
      </c>
      <c r="V296" s="349" t="str">
        <f t="shared" si="158"/>
        <v>2</v>
      </c>
      <c r="W296" s="145" t="e">
        <f t="shared" si="159"/>
        <v>#VALUE!</v>
      </c>
      <c r="X296" s="133" t="e">
        <f>COUNTIFS(A1_Individu_Data_Keadaan_SDMK!A$4:A$149931,M296,A1_Individu_Data_Keadaan_SDMK!R$4:R$149285,"01. Dokter")</f>
        <v>#VALUE!</v>
      </c>
      <c r="Y296" s="122">
        <f t="shared" si="160"/>
        <v>1</v>
      </c>
      <c r="Z296" s="134" t="e">
        <f t="shared" si="161"/>
        <v>#VALUE!</v>
      </c>
      <c r="AA296" s="134" t="e">
        <f t="shared" si="162"/>
        <v>#VALUE!</v>
      </c>
      <c r="AB296" s="133" t="e">
        <f>COUNTIFS(A1_Individu_Data_Keadaan_SDMK!A$4:A$149931,M296,A1_Individu_Data_Keadaan_SDMK!R$4:R$149285,"02. Dokter Gigi")</f>
        <v>#VALUE!</v>
      </c>
      <c r="AC296" s="122">
        <f t="shared" si="163"/>
        <v>1</v>
      </c>
      <c r="AD296" s="134" t="e">
        <f t="shared" si="164"/>
        <v>#VALUE!</v>
      </c>
      <c r="AE296" s="134" t="e">
        <f t="shared" si="165"/>
        <v>#VALUE!</v>
      </c>
      <c r="AF296" s="133" t="e">
        <f>COUNTIFS(A1_Individu_Data_Keadaan_SDMK!A$4:A$149931,M296,A1_Individu_Data_Keadaan_SDMK!Q$4:Q$149285,"03. KEPERAWATAN")</f>
        <v>#VALUE!</v>
      </c>
      <c r="AG296" s="135">
        <f t="shared" si="166"/>
        <v>5</v>
      </c>
      <c r="AH296" s="134" t="e">
        <f t="shared" si="167"/>
        <v>#VALUE!</v>
      </c>
      <c r="AI296" s="134" t="e">
        <f t="shared" si="168"/>
        <v>#VALUE!</v>
      </c>
      <c r="AJ296" s="133" t="e">
        <f>COUNTIFS(A1_Individu_Data_Keadaan_SDMK!A$4:A$149931,M296,A1_Individu_Data_Keadaan_SDMK!Q$4:Q$149285,"04. KEBIDANAN")</f>
        <v>#VALUE!</v>
      </c>
      <c r="AK296" s="135">
        <f t="shared" si="169"/>
        <v>4</v>
      </c>
      <c r="AL296" s="134" t="e">
        <f t="shared" si="170"/>
        <v>#VALUE!</v>
      </c>
      <c r="AM296" s="134" t="e">
        <f t="shared" si="171"/>
        <v>#VALUE!</v>
      </c>
      <c r="AN296" s="133" t="e">
        <f>COUNTIFS(A1_Individu_Data_Keadaan_SDMK!A$4:A$149931,M296,A1_Individu_Data_Keadaan_SDMK!Q$4:Q$149285,"05. KEFARMASIAN")</f>
        <v>#VALUE!</v>
      </c>
      <c r="AO296" s="135">
        <f t="shared" si="172"/>
        <v>1</v>
      </c>
      <c r="AP296" s="134" t="e">
        <f t="shared" si="173"/>
        <v>#VALUE!</v>
      </c>
      <c r="AQ296" s="134" t="e">
        <f t="shared" si="174"/>
        <v>#VALUE!</v>
      </c>
      <c r="AR296" s="133" t="e">
        <f>COUNTIFS(A1_Individu_Data_Keadaan_SDMK!A$4:A$149931,M296,A1_Individu_Data_Keadaan_SDMK!Q$4:Q$149285,"06. KESEHATAN MASYARAKAT")</f>
        <v>#VALUE!</v>
      </c>
      <c r="AS296" s="135">
        <f t="shared" si="175"/>
        <v>1</v>
      </c>
      <c r="AT296" s="134" t="e">
        <f t="shared" si="176"/>
        <v>#VALUE!</v>
      </c>
      <c r="AU296" s="134" t="e">
        <f t="shared" si="177"/>
        <v>#VALUE!</v>
      </c>
      <c r="AV296" s="133" t="e">
        <f>COUNTIFS(A1_Individu_Data_Keadaan_SDMK!A$4:A$149931,M296,A1_Individu_Data_Keadaan_SDMK!Q$4:Q$149285,"07. KESEHATAN LINGKUNGAN")</f>
        <v>#VALUE!</v>
      </c>
      <c r="AW296" s="135">
        <f t="shared" si="178"/>
        <v>1</v>
      </c>
      <c r="AX296" s="134" t="e">
        <f t="shared" si="179"/>
        <v>#VALUE!</v>
      </c>
      <c r="AY296" s="134" t="e">
        <f t="shared" si="180"/>
        <v>#VALUE!</v>
      </c>
      <c r="AZ296" s="133" t="e">
        <f>COUNTIFS(A1_Individu_Data_Keadaan_SDMK!A$4:A$149931,M296,A1_Individu_Data_Keadaan_SDMK!Q$4:Q$149285,"08. GIZI")</f>
        <v>#VALUE!</v>
      </c>
      <c r="BA296" s="135">
        <f t="shared" si="181"/>
        <v>1</v>
      </c>
      <c r="BB296" s="134" t="e">
        <f t="shared" si="182"/>
        <v>#VALUE!</v>
      </c>
      <c r="BC296" s="134" t="e">
        <f t="shared" si="183"/>
        <v>#VALUE!</v>
      </c>
      <c r="BD296" s="133" t="e">
        <f>COUNTIFS(A1_Individu_Data_Keadaan_SDMK!A$4:A$149931,M296,A1_Individu_Data_Keadaan_SDMK!R$4:R$149285,"03. Ahli Teknologi Laboratorium Medik")</f>
        <v>#VALUE!</v>
      </c>
      <c r="BE296" s="135">
        <f t="shared" si="184"/>
        <v>1</v>
      </c>
      <c r="BF296" s="134" t="e">
        <f t="shared" si="185"/>
        <v>#VALUE!</v>
      </c>
      <c r="BG296" s="134" t="e">
        <f t="shared" si="186"/>
        <v>#VALUE!</v>
      </c>
      <c r="BH296" s="139" t="e">
        <f t="shared" si="187"/>
        <v>#VALUE!</v>
      </c>
      <c r="BI296" s="139" t="e">
        <f t="shared" si="188"/>
        <v>#VALUE!</v>
      </c>
    </row>
    <row r="297" spans="13:61" ht="15">
      <c r="M297" s="120" t="s">
        <v>12996</v>
      </c>
      <c r="N297" s="120" t="s">
        <v>12997</v>
      </c>
      <c r="O297" s="120" t="s">
        <v>267</v>
      </c>
      <c r="P297" s="120" t="s">
        <v>9302</v>
      </c>
      <c r="Q297" s="120" t="s">
        <v>12201</v>
      </c>
      <c r="R297" s="120">
        <v>33</v>
      </c>
      <c r="S297" s="120">
        <v>3310</v>
      </c>
      <c r="T297" s="348" t="str">
        <f>IF(R297&lt;&gt;"",VLOOKUP(R297,'01_MASTER_KODE_WILAYAH'!H$1437:I$1470,2,FALSE),"")</f>
        <v>JAWA TENGAH</v>
      </c>
      <c r="U297" s="348" t="str">
        <f>IF(S297&lt;&gt;"",VLOOKUP(S297,'01_MASTER_KODE_WILAYAH'!D$5:F$1353,3,FALSE),"")</f>
        <v>KLATEN</v>
      </c>
      <c r="V297" s="349" t="str">
        <f t="shared" si="158"/>
        <v>1</v>
      </c>
      <c r="W297" s="145" t="e">
        <f t="shared" si="159"/>
        <v>#VALUE!</v>
      </c>
      <c r="X297" s="133" t="e">
        <f>COUNTIFS(A1_Individu_Data_Keadaan_SDMK!A$4:A$149931,M297,A1_Individu_Data_Keadaan_SDMK!R$4:R$149285,"01. Dokter")</f>
        <v>#VALUE!</v>
      </c>
      <c r="Y297" s="122">
        <f t="shared" si="160"/>
        <v>2</v>
      </c>
      <c r="Z297" s="134" t="e">
        <f t="shared" si="161"/>
        <v>#VALUE!</v>
      </c>
      <c r="AA297" s="134" t="e">
        <f t="shared" si="162"/>
        <v>#VALUE!</v>
      </c>
      <c r="AB297" s="133" t="e">
        <f>COUNTIFS(A1_Individu_Data_Keadaan_SDMK!A$4:A$149931,M297,A1_Individu_Data_Keadaan_SDMK!R$4:R$149285,"02. Dokter Gigi")</f>
        <v>#VALUE!</v>
      </c>
      <c r="AC297" s="122">
        <f t="shared" si="163"/>
        <v>1</v>
      </c>
      <c r="AD297" s="134" t="e">
        <f t="shared" si="164"/>
        <v>#VALUE!</v>
      </c>
      <c r="AE297" s="134" t="e">
        <f t="shared" si="165"/>
        <v>#VALUE!</v>
      </c>
      <c r="AF297" s="133" t="e">
        <f>COUNTIFS(A1_Individu_Data_Keadaan_SDMK!A$4:A$149931,M297,A1_Individu_Data_Keadaan_SDMK!Q$4:Q$149285,"03. KEPERAWATAN")</f>
        <v>#VALUE!</v>
      </c>
      <c r="AG297" s="135">
        <f t="shared" si="166"/>
        <v>8</v>
      </c>
      <c r="AH297" s="134" t="e">
        <f t="shared" si="167"/>
        <v>#VALUE!</v>
      </c>
      <c r="AI297" s="134" t="e">
        <f t="shared" si="168"/>
        <v>#VALUE!</v>
      </c>
      <c r="AJ297" s="133" t="e">
        <f>COUNTIFS(A1_Individu_Data_Keadaan_SDMK!A$4:A$149931,M297,A1_Individu_Data_Keadaan_SDMK!Q$4:Q$149285,"04. KEBIDANAN")</f>
        <v>#VALUE!</v>
      </c>
      <c r="AK297" s="135">
        <f t="shared" si="169"/>
        <v>7</v>
      </c>
      <c r="AL297" s="134" t="e">
        <f t="shared" si="170"/>
        <v>#VALUE!</v>
      </c>
      <c r="AM297" s="134" t="e">
        <f t="shared" si="171"/>
        <v>#VALUE!</v>
      </c>
      <c r="AN297" s="133" t="e">
        <f>COUNTIFS(A1_Individu_Data_Keadaan_SDMK!A$4:A$149931,M297,A1_Individu_Data_Keadaan_SDMK!Q$4:Q$149285,"05. KEFARMASIAN")</f>
        <v>#VALUE!</v>
      </c>
      <c r="AO297" s="135">
        <f t="shared" si="172"/>
        <v>1</v>
      </c>
      <c r="AP297" s="134" t="e">
        <f t="shared" si="173"/>
        <v>#VALUE!</v>
      </c>
      <c r="AQ297" s="134" t="e">
        <f t="shared" si="174"/>
        <v>#VALUE!</v>
      </c>
      <c r="AR297" s="133" t="e">
        <f>COUNTIFS(A1_Individu_Data_Keadaan_SDMK!A$4:A$149931,M297,A1_Individu_Data_Keadaan_SDMK!Q$4:Q$149285,"06. KESEHATAN MASYARAKAT")</f>
        <v>#VALUE!</v>
      </c>
      <c r="AS297" s="135">
        <f t="shared" si="175"/>
        <v>1</v>
      </c>
      <c r="AT297" s="134" t="e">
        <f t="shared" si="176"/>
        <v>#VALUE!</v>
      </c>
      <c r="AU297" s="134" t="e">
        <f t="shared" si="177"/>
        <v>#VALUE!</v>
      </c>
      <c r="AV297" s="133" t="e">
        <f>COUNTIFS(A1_Individu_Data_Keadaan_SDMK!A$4:A$149931,M297,A1_Individu_Data_Keadaan_SDMK!Q$4:Q$149285,"07. KESEHATAN LINGKUNGAN")</f>
        <v>#VALUE!</v>
      </c>
      <c r="AW297" s="135">
        <f t="shared" si="178"/>
        <v>1</v>
      </c>
      <c r="AX297" s="134" t="e">
        <f t="shared" si="179"/>
        <v>#VALUE!</v>
      </c>
      <c r="AY297" s="134" t="e">
        <f t="shared" si="180"/>
        <v>#VALUE!</v>
      </c>
      <c r="AZ297" s="133" t="e">
        <f>COUNTIFS(A1_Individu_Data_Keadaan_SDMK!A$4:A$149931,M297,A1_Individu_Data_Keadaan_SDMK!Q$4:Q$149285,"08. GIZI")</f>
        <v>#VALUE!</v>
      </c>
      <c r="BA297" s="135">
        <f t="shared" si="181"/>
        <v>2</v>
      </c>
      <c r="BB297" s="134" t="e">
        <f t="shared" si="182"/>
        <v>#VALUE!</v>
      </c>
      <c r="BC297" s="134" t="e">
        <f t="shared" si="183"/>
        <v>#VALUE!</v>
      </c>
      <c r="BD297" s="133" t="e">
        <f>COUNTIFS(A1_Individu_Data_Keadaan_SDMK!A$4:A$149931,M297,A1_Individu_Data_Keadaan_SDMK!R$4:R$149285,"03. Ahli Teknologi Laboratorium Medik")</f>
        <v>#VALUE!</v>
      </c>
      <c r="BE297" s="135">
        <f t="shared" si="184"/>
        <v>1</v>
      </c>
      <c r="BF297" s="134" t="e">
        <f t="shared" si="185"/>
        <v>#VALUE!</v>
      </c>
      <c r="BG297" s="134" t="e">
        <f t="shared" si="186"/>
        <v>#VALUE!</v>
      </c>
      <c r="BH297" s="139" t="e">
        <f t="shared" si="187"/>
        <v>#VALUE!</v>
      </c>
      <c r="BI297" s="139" t="e">
        <f t="shared" si="188"/>
        <v>#VALUE!</v>
      </c>
    </row>
    <row r="298" spans="13:61" ht="15">
      <c r="M298" s="120" t="s">
        <v>12998</v>
      </c>
      <c r="N298" s="120" t="s">
        <v>12999</v>
      </c>
      <c r="O298" s="120" t="s">
        <v>267</v>
      </c>
      <c r="P298" s="120" t="s">
        <v>9301</v>
      </c>
      <c r="Q298" s="120" t="s">
        <v>12201</v>
      </c>
      <c r="R298" s="120">
        <v>33</v>
      </c>
      <c r="S298" s="120">
        <v>3310</v>
      </c>
      <c r="T298" s="348" t="str">
        <f>IF(R298&lt;&gt;"",VLOOKUP(R298,'01_MASTER_KODE_WILAYAH'!H$1437:I$1470,2,FALSE),"")</f>
        <v>JAWA TENGAH</v>
      </c>
      <c r="U298" s="348" t="str">
        <f>IF(S298&lt;&gt;"",VLOOKUP(S298,'01_MASTER_KODE_WILAYAH'!D$5:F$1353,3,FALSE),"")</f>
        <v>KLATEN</v>
      </c>
      <c r="V298" s="349" t="str">
        <f t="shared" si="158"/>
        <v>2</v>
      </c>
      <c r="W298" s="145" t="e">
        <f t="shared" si="159"/>
        <v>#VALUE!</v>
      </c>
      <c r="X298" s="133" t="e">
        <f>COUNTIFS(A1_Individu_Data_Keadaan_SDMK!A$4:A$149931,M298,A1_Individu_Data_Keadaan_SDMK!R$4:R$149285,"01. Dokter")</f>
        <v>#VALUE!</v>
      </c>
      <c r="Y298" s="122">
        <f t="shared" si="160"/>
        <v>1</v>
      </c>
      <c r="Z298" s="134" t="e">
        <f t="shared" si="161"/>
        <v>#VALUE!</v>
      </c>
      <c r="AA298" s="134" t="e">
        <f t="shared" si="162"/>
        <v>#VALUE!</v>
      </c>
      <c r="AB298" s="133" t="e">
        <f>COUNTIFS(A1_Individu_Data_Keadaan_SDMK!A$4:A$149931,M298,A1_Individu_Data_Keadaan_SDMK!R$4:R$149285,"02. Dokter Gigi")</f>
        <v>#VALUE!</v>
      </c>
      <c r="AC298" s="122">
        <f t="shared" si="163"/>
        <v>1</v>
      </c>
      <c r="AD298" s="134" t="e">
        <f t="shared" si="164"/>
        <v>#VALUE!</v>
      </c>
      <c r="AE298" s="134" t="e">
        <f t="shared" si="165"/>
        <v>#VALUE!</v>
      </c>
      <c r="AF298" s="133" t="e">
        <f>COUNTIFS(A1_Individu_Data_Keadaan_SDMK!A$4:A$149931,M298,A1_Individu_Data_Keadaan_SDMK!Q$4:Q$149285,"03. KEPERAWATAN")</f>
        <v>#VALUE!</v>
      </c>
      <c r="AG298" s="135">
        <f t="shared" si="166"/>
        <v>5</v>
      </c>
      <c r="AH298" s="134" t="e">
        <f t="shared" si="167"/>
        <v>#VALUE!</v>
      </c>
      <c r="AI298" s="134" t="e">
        <f t="shared" si="168"/>
        <v>#VALUE!</v>
      </c>
      <c r="AJ298" s="133" t="e">
        <f>COUNTIFS(A1_Individu_Data_Keadaan_SDMK!A$4:A$149931,M298,A1_Individu_Data_Keadaan_SDMK!Q$4:Q$149285,"04. KEBIDANAN")</f>
        <v>#VALUE!</v>
      </c>
      <c r="AK298" s="135">
        <f t="shared" si="169"/>
        <v>4</v>
      </c>
      <c r="AL298" s="134" t="e">
        <f t="shared" si="170"/>
        <v>#VALUE!</v>
      </c>
      <c r="AM298" s="134" t="e">
        <f t="shared" si="171"/>
        <v>#VALUE!</v>
      </c>
      <c r="AN298" s="133" t="e">
        <f>COUNTIFS(A1_Individu_Data_Keadaan_SDMK!A$4:A$149931,M298,A1_Individu_Data_Keadaan_SDMK!Q$4:Q$149285,"05. KEFARMASIAN")</f>
        <v>#VALUE!</v>
      </c>
      <c r="AO298" s="135">
        <f t="shared" si="172"/>
        <v>1</v>
      </c>
      <c r="AP298" s="134" t="e">
        <f t="shared" si="173"/>
        <v>#VALUE!</v>
      </c>
      <c r="AQ298" s="134" t="e">
        <f t="shared" si="174"/>
        <v>#VALUE!</v>
      </c>
      <c r="AR298" s="133" t="e">
        <f>COUNTIFS(A1_Individu_Data_Keadaan_SDMK!A$4:A$149931,M298,A1_Individu_Data_Keadaan_SDMK!Q$4:Q$149285,"06. KESEHATAN MASYARAKAT")</f>
        <v>#VALUE!</v>
      </c>
      <c r="AS298" s="135">
        <f t="shared" si="175"/>
        <v>1</v>
      </c>
      <c r="AT298" s="134" t="e">
        <f t="shared" si="176"/>
        <v>#VALUE!</v>
      </c>
      <c r="AU298" s="134" t="e">
        <f t="shared" si="177"/>
        <v>#VALUE!</v>
      </c>
      <c r="AV298" s="133" t="e">
        <f>COUNTIFS(A1_Individu_Data_Keadaan_SDMK!A$4:A$149931,M298,A1_Individu_Data_Keadaan_SDMK!Q$4:Q$149285,"07. KESEHATAN LINGKUNGAN")</f>
        <v>#VALUE!</v>
      </c>
      <c r="AW298" s="135">
        <f t="shared" si="178"/>
        <v>1</v>
      </c>
      <c r="AX298" s="134" t="e">
        <f t="shared" si="179"/>
        <v>#VALUE!</v>
      </c>
      <c r="AY298" s="134" t="e">
        <f t="shared" si="180"/>
        <v>#VALUE!</v>
      </c>
      <c r="AZ298" s="133" t="e">
        <f>COUNTIFS(A1_Individu_Data_Keadaan_SDMK!A$4:A$149931,M298,A1_Individu_Data_Keadaan_SDMK!Q$4:Q$149285,"08. GIZI")</f>
        <v>#VALUE!</v>
      </c>
      <c r="BA298" s="135">
        <f t="shared" si="181"/>
        <v>1</v>
      </c>
      <c r="BB298" s="134" t="e">
        <f t="shared" si="182"/>
        <v>#VALUE!</v>
      </c>
      <c r="BC298" s="134" t="e">
        <f t="shared" si="183"/>
        <v>#VALUE!</v>
      </c>
      <c r="BD298" s="133" t="e">
        <f>COUNTIFS(A1_Individu_Data_Keadaan_SDMK!A$4:A$149931,M298,A1_Individu_Data_Keadaan_SDMK!R$4:R$149285,"03. Ahli Teknologi Laboratorium Medik")</f>
        <v>#VALUE!</v>
      </c>
      <c r="BE298" s="135">
        <f t="shared" si="184"/>
        <v>1</v>
      </c>
      <c r="BF298" s="134" t="e">
        <f t="shared" si="185"/>
        <v>#VALUE!</v>
      </c>
      <c r="BG298" s="134" t="e">
        <f t="shared" si="186"/>
        <v>#VALUE!</v>
      </c>
      <c r="BH298" s="139" t="e">
        <f t="shared" si="187"/>
        <v>#VALUE!</v>
      </c>
      <c r="BI298" s="139" t="e">
        <f t="shared" si="188"/>
        <v>#VALUE!</v>
      </c>
    </row>
    <row r="299" spans="13:61" ht="15">
      <c r="M299" s="120" t="s">
        <v>13000</v>
      </c>
      <c r="N299" s="120" t="s">
        <v>13001</v>
      </c>
      <c r="O299" s="120" t="s">
        <v>267</v>
      </c>
      <c r="P299" s="120" t="s">
        <v>9302</v>
      </c>
      <c r="Q299" s="120" t="s">
        <v>12201</v>
      </c>
      <c r="R299" s="120">
        <v>33</v>
      </c>
      <c r="S299" s="120">
        <v>3310</v>
      </c>
      <c r="T299" s="348" t="str">
        <f>IF(R299&lt;&gt;"",VLOOKUP(R299,'01_MASTER_KODE_WILAYAH'!H$1437:I$1470,2,FALSE),"")</f>
        <v>JAWA TENGAH</v>
      </c>
      <c r="U299" s="348" t="str">
        <f>IF(S299&lt;&gt;"",VLOOKUP(S299,'01_MASTER_KODE_WILAYAH'!D$5:F$1353,3,FALSE),"")</f>
        <v>KLATEN</v>
      </c>
      <c r="V299" s="349" t="str">
        <f t="shared" si="158"/>
        <v>1</v>
      </c>
      <c r="W299" s="145" t="e">
        <f t="shared" si="159"/>
        <v>#VALUE!</v>
      </c>
      <c r="X299" s="133" t="e">
        <f>COUNTIFS(A1_Individu_Data_Keadaan_SDMK!A$4:A$149931,M299,A1_Individu_Data_Keadaan_SDMK!R$4:R$149285,"01. Dokter")</f>
        <v>#VALUE!</v>
      </c>
      <c r="Y299" s="122">
        <f t="shared" si="160"/>
        <v>2</v>
      </c>
      <c r="Z299" s="134" t="e">
        <f t="shared" si="161"/>
        <v>#VALUE!</v>
      </c>
      <c r="AA299" s="134" t="e">
        <f t="shared" si="162"/>
        <v>#VALUE!</v>
      </c>
      <c r="AB299" s="133" t="e">
        <f>COUNTIFS(A1_Individu_Data_Keadaan_SDMK!A$4:A$149931,M299,A1_Individu_Data_Keadaan_SDMK!R$4:R$149285,"02. Dokter Gigi")</f>
        <v>#VALUE!</v>
      </c>
      <c r="AC299" s="122">
        <f t="shared" si="163"/>
        <v>1</v>
      </c>
      <c r="AD299" s="134" t="e">
        <f t="shared" si="164"/>
        <v>#VALUE!</v>
      </c>
      <c r="AE299" s="134" t="e">
        <f t="shared" si="165"/>
        <v>#VALUE!</v>
      </c>
      <c r="AF299" s="133" t="e">
        <f>COUNTIFS(A1_Individu_Data_Keadaan_SDMK!A$4:A$149931,M299,A1_Individu_Data_Keadaan_SDMK!Q$4:Q$149285,"03. KEPERAWATAN")</f>
        <v>#VALUE!</v>
      </c>
      <c r="AG299" s="135">
        <f t="shared" si="166"/>
        <v>8</v>
      </c>
      <c r="AH299" s="134" t="e">
        <f t="shared" si="167"/>
        <v>#VALUE!</v>
      </c>
      <c r="AI299" s="134" t="e">
        <f t="shared" si="168"/>
        <v>#VALUE!</v>
      </c>
      <c r="AJ299" s="133" t="e">
        <f>COUNTIFS(A1_Individu_Data_Keadaan_SDMK!A$4:A$149931,M299,A1_Individu_Data_Keadaan_SDMK!Q$4:Q$149285,"04. KEBIDANAN")</f>
        <v>#VALUE!</v>
      </c>
      <c r="AK299" s="135">
        <f t="shared" si="169"/>
        <v>7</v>
      </c>
      <c r="AL299" s="134" t="e">
        <f t="shared" si="170"/>
        <v>#VALUE!</v>
      </c>
      <c r="AM299" s="134" t="e">
        <f t="shared" si="171"/>
        <v>#VALUE!</v>
      </c>
      <c r="AN299" s="133" t="e">
        <f>COUNTIFS(A1_Individu_Data_Keadaan_SDMK!A$4:A$149931,M299,A1_Individu_Data_Keadaan_SDMK!Q$4:Q$149285,"05. KEFARMASIAN")</f>
        <v>#VALUE!</v>
      </c>
      <c r="AO299" s="135">
        <f t="shared" si="172"/>
        <v>1</v>
      </c>
      <c r="AP299" s="134" t="e">
        <f t="shared" si="173"/>
        <v>#VALUE!</v>
      </c>
      <c r="AQ299" s="134" t="e">
        <f t="shared" si="174"/>
        <v>#VALUE!</v>
      </c>
      <c r="AR299" s="133" t="e">
        <f>COUNTIFS(A1_Individu_Data_Keadaan_SDMK!A$4:A$149931,M299,A1_Individu_Data_Keadaan_SDMK!Q$4:Q$149285,"06. KESEHATAN MASYARAKAT")</f>
        <v>#VALUE!</v>
      </c>
      <c r="AS299" s="135">
        <f t="shared" si="175"/>
        <v>1</v>
      </c>
      <c r="AT299" s="134" t="e">
        <f t="shared" si="176"/>
        <v>#VALUE!</v>
      </c>
      <c r="AU299" s="134" t="e">
        <f t="shared" si="177"/>
        <v>#VALUE!</v>
      </c>
      <c r="AV299" s="133" t="e">
        <f>COUNTIFS(A1_Individu_Data_Keadaan_SDMK!A$4:A$149931,M299,A1_Individu_Data_Keadaan_SDMK!Q$4:Q$149285,"07. KESEHATAN LINGKUNGAN")</f>
        <v>#VALUE!</v>
      </c>
      <c r="AW299" s="135">
        <f t="shared" si="178"/>
        <v>1</v>
      </c>
      <c r="AX299" s="134" t="e">
        <f t="shared" si="179"/>
        <v>#VALUE!</v>
      </c>
      <c r="AY299" s="134" t="e">
        <f t="shared" si="180"/>
        <v>#VALUE!</v>
      </c>
      <c r="AZ299" s="133" t="e">
        <f>COUNTIFS(A1_Individu_Data_Keadaan_SDMK!A$4:A$149931,M299,A1_Individu_Data_Keadaan_SDMK!Q$4:Q$149285,"08. GIZI")</f>
        <v>#VALUE!</v>
      </c>
      <c r="BA299" s="135">
        <f t="shared" si="181"/>
        <v>2</v>
      </c>
      <c r="BB299" s="134" t="e">
        <f t="shared" si="182"/>
        <v>#VALUE!</v>
      </c>
      <c r="BC299" s="134" t="e">
        <f t="shared" si="183"/>
        <v>#VALUE!</v>
      </c>
      <c r="BD299" s="133" t="e">
        <f>COUNTIFS(A1_Individu_Data_Keadaan_SDMK!A$4:A$149931,M299,A1_Individu_Data_Keadaan_SDMK!R$4:R$149285,"03. Ahli Teknologi Laboratorium Medik")</f>
        <v>#VALUE!</v>
      </c>
      <c r="BE299" s="135">
        <f t="shared" si="184"/>
        <v>1</v>
      </c>
      <c r="BF299" s="134" t="e">
        <f t="shared" si="185"/>
        <v>#VALUE!</v>
      </c>
      <c r="BG299" s="134" t="e">
        <f t="shared" si="186"/>
        <v>#VALUE!</v>
      </c>
      <c r="BH299" s="139" t="e">
        <f t="shared" si="187"/>
        <v>#VALUE!</v>
      </c>
      <c r="BI299" s="139" t="e">
        <f t="shared" si="188"/>
        <v>#VALUE!</v>
      </c>
    </row>
    <row r="300" spans="13:61" ht="15">
      <c r="M300" s="120" t="s">
        <v>13002</v>
      </c>
      <c r="N300" s="120" t="s">
        <v>13003</v>
      </c>
      <c r="O300" s="120" t="s">
        <v>267</v>
      </c>
      <c r="P300" s="120" t="s">
        <v>9301</v>
      </c>
      <c r="Q300" s="120" t="s">
        <v>12201</v>
      </c>
      <c r="R300" s="120">
        <v>33</v>
      </c>
      <c r="S300" s="120">
        <v>3310</v>
      </c>
      <c r="T300" s="348" t="str">
        <f>IF(R300&lt;&gt;"",VLOOKUP(R300,'01_MASTER_KODE_WILAYAH'!H$1437:I$1470,2,FALSE),"")</f>
        <v>JAWA TENGAH</v>
      </c>
      <c r="U300" s="348" t="str">
        <f>IF(S300&lt;&gt;"",VLOOKUP(S300,'01_MASTER_KODE_WILAYAH'!D$5:F$1353,3,FALSE),"")</f>
        <v>KLATEN</v>
      </c>
      <c r="V300" s="349" t="str">
        <f t="shared" si="158"/>
        <v>2</v>
      </c>
      <c r="W300" s="145" t="e">
        <f t="shared" si="159"/>
        <v>#VALUE!</v>
      </c>
      <c r="X300" s="133" t="e">
        <f>COUNTIFS(A1_Individu_Data_Keadaan_SDMK!A$4:A$149931,M300,A1_Individu_Data_Keadaan_SDMK!R$4:R$149285,"01. Dokter")</f>
        <v>#VALUE!</v>
      </c>
      <c r="Y300" s="122">
        <f t="shared" si="160"/>
        <v>1</v>
      </c>
      <c r="Z300" s="134" t="e">
        <f t="shared" si="161"/>
        <v>#VALUE!</v>
      </c>
      <c r="AA300" s="134" t="e">
        <f t="shared" si="162"/>
        <v>#VALUE!</v>
      </c>
      <c r="AB300" s="133" t="e">
        <f>COUNTIFS(A1_Individu_Data_Keadaan_SDMK!A$4:A$149931,M300,A1_Individu_Data_Keadaan_SDMK!R$4:R$149285,"02. Dokter Gigi")</f>
        <v>#VALUE!</v>
      </c>
      <c r="AC300" s="122">
        <f t="shared" si="163"/>
        <v>1</v>
      </c>
      <c r="AD300" s="134" t="e">
        <f t="shared" si="164"/>
        <v>#VALUE!</v>
      </c>
      <c r="AE300" s="134" t="e">
        <f t="shared" si="165"/>
        <v>#VALUE!</v>
      </c>
      <c r="AF300" s="133" t="e">
        <f>COUNTIFS(A1_Individu_Data_Keadaan_SDMK!A$4:A$149931,M300,A1_Individu_Data_Keadaan_SDMK!Q$4:Q$149285,"03. KEPERAWATAN")</f>
        <v>#VALUE!</v>
      </c>
      <c r="AG300" s="135">
        <f t="shared" si="166"/>
        <v>5</v>
      </c>
      <c r="AH300" s="134" t="e">
        <f t="shared" si="167"/>
        <v>#VALUE!</v>
      </c>
      <c r="AI300" s="134" t="e">
        <f t="shared" si="168"/>
        <v>#VALUE!</v>
      </c>
      <c r="AJ300" s="133" t="e">
        <f>COUNTIFS(A1_Individu_Data_Keadaan_SDMK!A$4:A$149931,M300,A1_Individu_Data_Keadaan_SDMK!Q$4:Q$149285,"04. KEBIDANAN")</f>
        <v>#VALUE!</v>
      </c>
      <c r="AK300" s="135">
        <f t="shared" si="169"/>
        <v>4</v>
      </c>
      <c r="AL300" s="134" t="e">
        <f t="shared" si="170"/>
        <v>#VALUE!</v>
      </c>
      <c r="AM300" s="134" t="e">
        <f t="shared" si="171"/>
        <v>#VALUE!</v>
      </c>
      <c r="AN300" s="133" t="e">
        <f>COUNTIFS(A1_Individu_Data_Keadaan_SDMK!A$4:A$149931,M300,A1_Individu_Data_Keadaan_SDMK!Q$4:Q$149285,"05. KEFARMASIAN")</f>
        <v>#VALUE!</v>
      </c>
      <c r="AO300" s="135">
        <f t="shared" si="172"/>
        <v>1</v>
      </c>
      <c r="AP300" s="134" t="e">
        <f t="shared" si="173"/>
        <v>#VALUE!</v>
      </c>
      <c r="AQ300" s="134" t="e">
        <f t="shared" si="174"/>
        <v>#VALUE!</v>
      </c>
      <c r="AR300" s="133" t="e">
        <f>COUNTIFS(A1_Individu_Data_Keadaan_SDMK!A$4:A$149931,M300,A1_Individu_Data_Keadaan_SDMK!Q$4:Q$149285,"06. KESEHATAN MASYARAKAT")</f>
        <v>#VALUE!</v>
      </c>
      <c r="AS300" s="135">
        <f t="shared" si="175"/>
        <v>1</v>
      </c>
      <c r="AT300" s="134" t="e">
        <f t="shared" si="176"/>
        <v>#VALUE!</v>
      </c>
      <c r="AU300" s="134" t="e">
        <f t="shared" si="177"/>
        <v>#VALUE!</v>
      </c>
      <c r="AV300" s="133" t="e">
        <f>COUNTIFS(A1_Individu_Data_Keadaan_SDMK!A$4:A$149931,M300,A1_Individu_Data_Keadaan_SDMK!Q$4:Q$149285,"07. KESEHATAN LINGKUNGAN")</f>
        <v>#VALUE!</v>
      </c>
      <c r="AW300" s="135">
        <f t="shared" si="178"/>
        <v>1</v>
      </c>
      <c r="AX300" s="134" t="e">
        <f t="shared" si="179"/>
        <v>#VALUE!</v>
      </c>
      <c r="AY300" s="134" t="e">
        <f t="shared" si="180"/>
        <v>#VALUE!</v>
      </c>
      <c r="AZ300" s="133" t="e">
        <f>COUNTIFS(A1_Individu_Data_Keadaan_SDMK!A$4:A$149931,M300,A1_Individu_Data_Keadaan_SDMK!Q$4:Q$149285,"08. GIZI")</f>
        <v>#VALUE!</v>
      </c>
      <c r="BA300" s="135">
        <f t="shared" si="181"/>
        <v>1</v>
      </c>
      <c r="BB300" s="134" t="e">
        <f t="shared" si="182"/>
        <v>#VALUE!</v>
      </c>
      <c r="BC300" s="134" t="e">
        <f t="shared" si="183"/>
        <v>#VALUE!</v>
      </c>
      <c r="BD300" s="133" t="e">
        <f>COUNTIFS(A1_Individu_Data_Keadaan_SDMK!A$4:A$149931,M300,A1_Individu_Data_Keadaan_SDMK!R$4:R$149285,"03. Ahli Teknologi Laboratorium Medik")</f>
        <v>#VALUE!</v>
      </c>
      <c r="BE300" s="135">
        <f t="shared" si="184"/>
        <v>1</v>
      </c>
      <c r="BF300" s="134" t="e">
        <f t="shared" si="185"/>
        <v>#VALUE!</v>
      </c>
      <c r="BG300" s="134" t="e">
        <f t="shared" si="186"/>
        <v>#VALUE!</v>
      </c>
      <c r="BH300" s="139" t="e">
        <f t="shared" si="187"/>
        <v>#VALUE!</v>
      </c>
      <c r="BI300" s="139" t="e">
        <f t="shared" si="188"/>
        <v>#VALUE!</v>
      </c>
    </row>
    <row r="301" spans="13:61" ht="15">
      <c r="M301" s="120" t="s">
        <v>13004</v>
      </c>
      <c r="N301" s="120" t="s">
        <v>13005</v>
      </c>
      <c r="O301" s="120" t="s">
        <v>267</v>
      </c>
      <c r="P301" s="120" t="s">
        <v>9301</v>
      </c>
      <c r="Q301" s="120" t="s">
        <v>12201</v>
      </c>
      <c r="R301" s="120">
        <v>33</v>
      </c>
      <c r="S301" s="120">
        <v>3310</v>
      </c>
      <c r="T301" s="348" t="str">
        <f>IF(R301&lt;&gt;"",VLOOKUP(R301,'01_MASTER_KODE_WILAYAH'!H$1437:I$1470,2,FALSE),"")</f>
        <v>JAWA TENGAH</v>
      </c>
      <c r="U301" s="348" t="str">
        <f>IF(S301&lt;&gt;"",VLOOKUP(S301,'01_MASTER_KODE_WILAYAH'!D$5:F$1353,3,FALSE),"")</f>
        <v>KLATEN</v>
      </c>
      <c r="V301" s="349" t="str">
        <f t="shared" si="158"/>
        <v>2</v>
      </c>
      <c r="W301" s="145" t="e">
        <f t="shared" si="159"/>
        <v>#VALUE!</v>
      </c>
      <c r="X301" s="133" t="e">
        <f>COUNTIFS(A1_Individu_Data_Keadaan_SDMK!A$4:A$149931,M301,A1_Individu_Data_Keadaan_SDMK!R$4:R$149285,"01. Dokter")</f>
        <v>#VALUE!</v>
      </c>
      <c r="Y301" s="122">
        <f t="shared" si="160"/>
        <v>1</v>
      </c>
      <c r="Z301" s="134" t="e">
        <f t="shared" si="161"/>
        <v>#VALUE!</v>
      </c>
      <c r="AA301" s="134" t="e">
        <f t="shared" si="162"/>
        <v>#VALUE!</v>
      </c>
      <c r="AB301" s="133" t="e">
        <f>COUNTIFS(A1_Individu_Data_Keadaan_SDMK!A$4:A$149931,M301,A1_Individu_Data_Keadaan_SDMK!R$4:R$149285,"02. Dokter Gigi")</f>
        <v>#VALUE!</v>
      </c>
      <c r="AC301" s="122">
        <f t="shared" si="163"/>
        <v>1</v>
      </c>
      <c r="AD301" s="134" t="e">
        <f t="shared" si="164"/>
        <v>#VALUE!</v>
      </c>
      <c r="AE301" s="134" t="e">
        <f t="shared" si="165"/>
        <v>#VALUE!</v>
      </c>
      <c r="AF301" s="133" t="e">
        <f>COUNTIFS(A1_Individu_Data_Keadaan_SDMK!A$4:A$149931,M301,A1_Individu_Data_Keadaan_SDMK!Q$4:Q$149285,"03. KEPERAWATAN")</f>
        <v>#VALUE!</v>
      </c>
      <c r="AG301" s="135">
        <f t="shared" si="166"/>
        <v>5</v>
      </c>
      <c r="AH301" s="134" t="e">
        <f t="shared" si="167"/>
        <v>#VALUE!</v>
      </c>
      <c r="AI301" s="134" t="e">
        <f t="shared" si="168"/>
        <v>#VALUE!</v>
      </c>
      <c r="AJ301" s="133" t="e">
        <f>COUNTIFS(A1_Individu_Data_Keadaan_SDMK!A$4:A$149931,M301,A1_Individu_Data_Keadaan_SDMK!Q$4:Q$149285,"04. KEBIDANAN")</f>
        <v>#VALUE!</v>
      </c>
      <c r="AK301" s="135">
        <f t="shared" si="169"/>
        <v>4</v>
      </c>
      <c r="AL301" s="134" t="e">
        <f t="shared" si="170"/>
        <v>#VALUE!</v>
      </c>
      <c r="AM301" s="134" t="e">
        <f t="shared" si="171"/>
        <v>#VALUE!</v>
      </c>
      <c r="AN301" s="133" t="e">
        <f>COUNTIFS(A1_Individu_Data_Keadaan_SDMK!A$4:A$149931,M301,A1_Individu_Data_Keadaan_SDMK!Q$4:Q$149285,"05. KEFARMASIAN")</f>
        <v>#VALUE!</v>
      </c>
      <c r="AO301" s="135">
        <f t="shared" si="172"/>
        <v>1</v>
      </c>
      <c r="AP301" s="134" t="e">
        <f t="shared" si="173"/>
        <v>#VALUE!</v>
      </c>
      <c r="AQ301" s="134" t="e">
        <f t="shared" si="174"/>
        <v>#VALUE!</v>
      </c>
      <c r="AR301" s="133" t="e">
        <f>COUNTIFS(A1_Individu_Data_Keadaan_SDMK!A$4:A$149931,M301,A1_Individu_Data_Keadaan_SDMK!Q$4:Q$149285,"06. KESEHATAN MASYARAKAT")</f>
        <v>#VALUE!</v>
      </c>
      <c r="AS301" s="135">
        <f t="shared" si="175"/>
        <v>1</v>
      </c>
      <c r="AT301" s="134" t="e">
        <f t="shared" si="176"/>
        <v>#VALUE!</v>
      </c>
      <c r="AU301" s="134" t="e">
        <f t="shared" si="177"/>
        <v>#VALUE!</v>
      </c>
      <c r="AV301" s="133" t="e">
        <f>COUNTIFS(A1_Individu_Data_Keadaan_SDMK!A$4:A$149931,M301,A1_Individu_Data_Keadaan_SDMK!Q$4:Q$149285,"07. KESEHATAN LINGKUNGAN")</f>
        <v>#VALUE!</v>
      </c>
      <c r="AW301" s="135">
        <f t="shared" si="178"/>
        <v>1</v>
      </c>
      <c r="AX301" s="134" t="e">
        <f t="shared" si="179"/>
        <v>#VALUE!</v>
      </c>
      <c r="AY301" s="134" t="e">
        <f t="shared" si="180"/>
        <v>#VALUE!</v>
      </c>
      <c r="AZ301" s="133" t="e">
        <f>COUNTIFS(A1_Individu_Data_Keadaan_SDMK!A$4:A$149931,M301,A1_Individu_Data_Keadaan_SDMK!Q$4:Q$149285,"08. GIZI")</f>
        <v>#VALUE!</v>
      </c>
      <c r="BA301" s="135">
        <f t="shared" si="181"/>
        <v>1</v>
      </c>
      <c r="BB301" s="134" t="e">
        <f t="shared" si="182"/>
        <v>#VALUE!</v>
      </c>
      <c r="BC301" s="134" t="e">
        <f t="shared" si="183"/>
        <v>#VALUE!</v>
      </c>
      <c r="BD301" s="133" t="e">
        <f>COUNTIFS(A1_Individu_Data_Keadaan_SDMK!A$4:A$149931,M301,A1_Individu_Data_Keadaan_SDMK!R$4:R$149285,"03. Ahli Teknologi Laboratorium Medik")</f>
        <v>#VALUE!</v>
      </c>
      <c r="BE301" s="135">
        <f t="shared" si="184"/>
        <v>1</v>
      </c>
      <c r="BF301" s="134" t="e">
        <f t="shared" si="185"/>
        <v>#VALUE!</v>
      </c>
      <c r="BG301" s="134" t="e">
        <f t="shared" si="186"/>
        <v>#VALUE!</v>
      </c>
      <c r="BH301" s="139" t="e">
        <f t="shared" si="187"/>
        <v>#VALUE!</v>
      </c>
      <c r="BI301" s="139" t="e">
        <f t="shared" si="188"/>
        <v>#VALUE!</v>
      </c>
    </row>
    <row r="302" spans="13:61" ht="15">
      <c r="M302" s="120" t="s">
        <v>13006</v>
      </c>
      <c r="N302" s="120" t="s">
        <v>13007</v>
      </c>
      <c r="O302" s="120" t="s">
        <v>267</v>
      </c>
      <c r="P302" s="120" t="s">
        <v>9301</v>
      </c>
      <c r="Q302" s="120" t="s">
        <v>12201</v>
      </c>
      <c r="R302" s="120">
        <v>33</v>
      </c>
      <c r="S302" s="120">
        <v>3310</v>
      </c>
      <c r="T302" s="348" t="str">
        <f>IF(R302&lt;&gt;"",VLOOKUP(R302,'01_MASTER_KODE_WILAYAH'!H$1437:I$1470,2,FALSE),"")</f>
        <v>JAWA TENGAH</v>
      </c>
      <c r="U302" s="348" t="str">
        <f>IF(S302&lt;&gt;"",VLOOKUP(S302,'01_MASTER_KODE_WILAYAH'!D$5:F$1353,3,FALSE),"")</f>
        <v>KLATEN</v>
      </c>
      <c r="V302" s="349" t="str">
        <f t="shared" si="158"/>
        <v>2</v>
      </c>
      <c r="W302" s="145" t="e">
        <f t="shared" si="159"/>
        <v>#VALUE!</v>
      </c>
      <c r="X302" s="133" t="e">
        <f>COUNTIFS(A1_Individu_Data_Keadaan_SDMK!A$4:A$149931,M302,A1_Individu_Data_Keadaan_SDMK!R$4:R$149285,"01. Dokter")</f>
        <v>#VALUE!</v>
      </c>
      <c r="Y302" s="122">
        <f t="shared" si="160"/>
        <v>1</v>
      </c>
      <c r="Z302" s="134" t="e">
        <f t="shared" si="161"/>
        <v>#VALUE!</v>
      </c>
      <c r="AA302" s="134" t="e">
        <f t="shared" si="162"/>
        <v>#VALUE!</v>
      </c>
      <c r="AB302" s="133" t="e">
        <f>COUNTIFS(A1_Individu_Data_Keadaan_SDMK!A$4:A$149931,M302,A1_Individu_Data_Keadaan_SDMK!R$4:R$149285,"02. Dokter Gigi")</f>
        <v>#VALUE!</v>
      </c>
      <c r="AC302" s="122">
        <f t="shared" si="163"/>
        <v>1</v>
      </c>
      <c r="AD302" s="134" t="e">
        <f t="shared" si="164"/>
        <v>#VALUE!</v>
      </c>
      <c r="AE302" s="134" t="e">
        <f t="shared" si="165"/>
        <v>#VALUE!</v>
      </c>
      <c r="AF302" s="133" t="e">
        <f>COUNTIFS(A1_Individu_Data_Keadaan_SDMK!A$4:A$149931,M302,A1_Individu_Data_Keadaan_SDMK!Q$4:Q$149285,"03. KEPERAWATAN")</f>
        <v>#VALUE!</v>
      </c>
      <c r="AG302" s="135">
        <f t="shared" si="166"/>
        <v>5</v>
      </c>
      <c r="AH302" s="134" t="e">
        <f t="shared" si="167"/>
        <v>#VALUE!</v>
      </c>
      <c r="AI302" s="134" t="e">
        <f t="shared" si="168"/>
        <v>#VALUE!</v>
      </c>
      <c r="AJ302" s="133" t="e">
        <f>COUNTIFS(A1_Individu_Data_Keadaan_SDMK!A$4:A$149931,M302,A1_Individu_Data_Keadaan_SDMK!Q$4:Q$149285,"04. KEBIDANAN")</f>
        <v>#VALUE!</v>
      </c>
      <c r="AK302" s="135">
        <f t="shared" si="169"/>
        <v>4</v>
      </c>
      <c r="AL302" s="134" t="e">
        <f t="shared" si="170"/>
        <v>#VALUE!</v>
      </c>
      <c r="AM302" s="134" t="e">
        <f t="shared" si="171"/>
        <v>#VALUE!</v>
      </c>
      <c r="AN302" s="133" t="e">
        <f>COUNTIFS(A1_Individu_Data_Keadaan_SDMK!A$4:A$149931,M302,A1_Individu_Data_Keadaan_SDMK!Q$4:Q$149285,"05. KEFARMASIAN")</f>
        <v>#VALUE!</v>
      </c>
      <c r="AO302" s="135">
        <f t="shared" si="172"/>
        <v>1</v>
      </c>
      <c r="AP302" s="134" t="e">
        <f t="shared" si="173"/>
        <v>#VALUE!</v>
      </c>
      <c r="AQ302" s="134" t="e">
        <f t="shared" si="174"/>
        <v>#VALUE!</v>
      </c>
      <c r="AR302" s="133" t="e">
        <f>COUNTIFS(A1_Individu_Data_Keadaan_SDMK!A$4:A$149931,M302,A1_Individu_Data_Keadaan_SDMK!Q$4:Q$149285,"06. KESEHATAN MASYARAKAT")</f>
        <v>#VALUE!</v>
      </c>
      <c r="AS302" s="135">
        <f t="shared" si="175"/>
        <v>1</v>
      </c>
      <c r="AT302" s="134" t="e">
        <f t="shared" si="176"/>
        <v>#VALUE!</v>
      </c>
      <c r="AU302" s="134" t="e">
        <f t="shared" si="177"/>
        <v>#VALUE!</v>
      </c>
      <c r="AV302" s="133" t="e">
        <f>COUNTIFS(A1_Individu_Data_Keadaan_SDMK!A$4:A$149931,M302,A1_Individu_Data_Keadaan_SDMK!Q$4:Q$149285,"07. KESEHATAN LINGKUNGAN")</f>
        <v>#VALUE!</v>
      </c>
      <c r="AW302" s="135">
        <f t="shared" si="178"/>
        <v>1</v>
      </c>
      <c r="AX302" s="134" t="e">
        <f t="shared" si="179"/>
        <v>#VALUE!</v>
      </c>
      <c r="AY302" s="134" t="e">
        <f t="shared" si="180"/>
        <v>#VALUE!</v>
      </c>
      <c r="AZ302" s="133" t="e">
        <f>COUNTIFS(A1_Individu_Data_Keadaan_SDMK!A$4:A$149931,M302,A1_Individu_Data_Keadaan_SDMK!Q$4:Q$149285,"08. GIZI")</f>
        <v>#VALUE!</v>
      </c>
      <c r="BA302" s="135">
        <f t="shared" si="181"/>
        <v>1</v>
      </c>
      <c r="BB302" s="134" t="e">
        <f t="shared" si="182"/>
        <v>#VALUE!</v>
      </c>
      <c r="BC302" s="134" t="e">
        <f t="shared" si="183"/>
        <v>#VALUE!</v>
      </c>
      <c r="BD302" s="133" t="e">
        <f>COUNTIFS(A1_Individu_Data_Keadaan_SDMK!A$4:A$149931,M302,A1_Individu_Data_Keadaan_SDMK!R$4:R$149285,"03. Ahli Teknologi Laboratorium Medik")</f>
        <v>#VALUE!</v>
      </c>
      <c r="BE302" s="135">
        <f t="shared" si="184"/>
        <v>1</v>
      </c>
      <c r="BF302" s="134" t="e">
        <f t="shared" si="185"/>
        <v>#VALUE!</v>
      </c>
      <c r="BG302" s="134" t="e">
        <f t="shared" si="186"/>
        <v>#VALUE!</v>
      </c>
      <c r="BH302" s="139" t="e">
        <f t="shared" si="187"/>
        <v>#VALUE!</v>
      </c>
      <c r="BI302" s="139" t="e">
        <f t="shared" si="188"/>
        <v>#VALUE!</v>
      </c>
    </row>
    <row r="303" spans="13:61" ht="15">
      <c r="M303" s="120" t="s">
        <v>13008</v>
      </c>
      <c r="N303" s="120" t="s">
        <v>13009</v>
      </c>
      <c r="O303" s="120" t="s">
        <v>267</v>
      </c>
      <c r="P303" s="120" t="s">
        <v>9301</v>
      </c>
      <c r="Q303" s="120" t="s">
        <v>12201</v>
      </c>
      <c r="R303" s="120">
        <v>33</v>
      </c>
      <c r="S303" s="120">
        <v>3310</v>
      </c>
      <c r="T303" s="348" t="str">
        <f>IF(R303&lt;&gt;"",VLOOKUP(R303,'01_MASTER_KODE_WILAYAH'!H$1437:I$1470,2,FALSE),"")</f>
        <v>JAWA TENGAH</v>
      </c>
      <c r="U303" s="348" t="str">
        <f>IF(S303&lt;&gt;"",VLOOKUP(S303,'01_MASTER_KODE_WILAYAH'!D$5:F$1353,3,FALSE),"")</f>
        <v>KLATEN</v>
      </c>
      <c r="V303" s="349" t="str">
        <f t="shared" si="158"/>
        <v>2</v>
      </c>
      <c r="W303" s="145" t="e">
        <f t="shared" si="159"/>
        <v>#VALUE!</v>
      </c>
      <c r="X303" s="133" t="e">
        <f>COUNTIFS(A1_Individu_Data_Keadaan_SDMK!A$4:A$149931,M303,A1_Individu_Data_Keadaan_SDMK!R$4:R$149285,"01. Dokter")</f>
        <v>#VALUE!</v>
      </c>
      <c r="Y303" s="122">
        <f t="shared" si="160"/>
        <v>1</v>
      </c>
      <c r="Z303" s="134" t="e">
        <f t="shared" si="161"/>
        <v>#VALUE!</v>
      </c>
      <c r="AA303" s="134" t="e">
        <f t="shared" si="162"/>
        <v>#VALUE!</v>
      </c>
      <c r="AB303" s="133" t="e">
        <f>COUNTIFS(A1_Individu_Data_Keadaan_SDMK!A$4:A$149931,M303,A1_Individu_Data_Keadaan_SDMK!R$4:R$149285,"02. Dokter Gigi")</f>
        <v>#VALUE!</v>
      </c>
      <c r="AC303" s="122">
        <f t="shared" si="163"/>
        <v>1</v>
      </c>
      <c r="AD303" s="134" t="e">
        <f t="shared" si="164"/>
        <v>#VALUE!</v>
      </c>
      <c r="AE303" s="134" t="e">
        <f t="shared" si="165"/>
        <v>#VALUE!</v>
      </c>
      <c r="AF303" s="133" t="e">
        <f>COUNTIFS(A1_Individu_Data_Keadaan_SDMK!A$4:A$149931,M303,A1_Individu_Data_Keadaan_SDMK!Q$4:Q$149285,"03. KEPERAWATAN")</f>
        <v>#VALUE!</v>
      </c>
      <c r="AG303" s="135">
        <f t="shared" si="166"/>
        <v>5</v>
      </c>
      <c r="AH303" s="134" t="e">
        <f t="shared" si="167"/>
        <v>#VALUE!</v>
      </c>
      <c r="AI303" s="134" t="e">
        <f t="shared" si="168"/>
        <v>#VALUE!</v>
      </c>
      <c r="AJ303" s="133" t="e">
        <f>COUNTIFS(A1_Individu_Data_Keadaan_SDMK!A$4:A$149931,M303,A1_Individu_Data_Keadaan_SDMK!Q$4:Q$149285,"04. KEBIDANAN")</f>
        <v>#VALUE!</v>
      </c>
      <c r="AK303" s="135">
        <f t="shared" si="169"/>
        <v>4</v>
      </c>
      <c r="AL303" s="134" t="e">
        <f t="shared" si="170"/>
        <v>#VALUE!</v>
      </c>
      <c r="AM303" s="134" t="e">
        <f t="shared" si="171"/>
        <v>#VALUE!</v>
      </c>
      <c r="AN303" s="133" t="e">
        <f>COUNTIFS(A1_Individu_Data_Keadaan_SDMK!A$4:A$149931,M303,A1_Individu_Data_Keadaan_SDMK!Q$4:Q$149285,"05. KEFARMASIAN")</f>
        <v>#VALUE!</v>
      </c>
      <c r="AO303" s="135">
        <f t="shared" si="172"/>
        <v>1</v>
      </c>
      <c r="AP303" s="134" t="e">
        <f t="shared" si="173"/>
        <v>#VALUE!</v>
      </c>
      <c r="AQ303" s="134" t="e">
        <f t="shared" si="174"/>
        <v>#VALUE!</v>
      </c>
      <c r="AR303" s="133" t="e">
        <f>COUNTIFS(A1_Individu_Data_Keadaan_SDMK!A$4:A$149931,M303,A1_Individu_Data_Keadaan_SDMK!Q$4:Q$149285,"06. KESEHATAN MASYARAKAT")</f>
        <v>#VALUE!</v>
      </c>
      <c r="AS303" s="135">
        <f t="shared" si="175"/>
        <v>1</v>
      </c>
      <c r="AT303" s="134" t="e">
        <f t="shared" si="176"/>
        <v>#VALUE!</v>
      </c>
      <c r="AU303" s="134" t="e">
        <f t="shared" si="177"/>
        <v>#VALUE!</v>
      </c>
      <c r="AV303" s="133" t="e">
        <f>COUNTIFS(A1_Individu_Data_Keadaan_SDMK!A$4:A$149931,M303,A1_Individu_Data_Keadaan_SDMK!Q$4:Q$149285,"07. KESEHATAN LINGKUNGAN")</f>
        <v>#VALUE!</v>
      </c>
      <c r="AW303" s="135">
        <f t="shared" si="178"/>
        <v>1</v>
      </c>
      <c r="AX303" s="134" t="e">
        <f t="shared" si="179"/>
        <v>#VALUE!</v>
      </c>
      <c r="AY303" s="134" t="e">
        <f t="shared" si="180"/>
        <v>#VALUE!</v>
      </c>
      <c r="AZ303" s="133" t="e">
        <f>COUNTIFS(A1_Individu_Data_Keadaan_SDMK!A$4:A$149931,M303,A1_Individu_Data_Keadaan_SDMK!Q$4:Q$149285,"08. GIZI")</f>
        <v>#VALUE!</v>
      </c>
      <c r="BA303" s="135">
        <f t="shared" si="181"/>
        <v>1</v>
      </c>
      <c r="BB303" s="134" t="e">
        <f t="shared" si="182"/>
        <v>#VALUE!</v>
      </c>
      <c r="BC303" s="134" t="e">
        <f t="shared" si="183"/>
        <v>#VALUE!</v>
      </c>
      <c r="BD303" s="133" t="e">
        <f>COUNTIFS(A1_Individu_Data_Keadaan_SDMK!A$4:A$149931,M303,A1_Individu_Data_Keadaan_SDMK!R$4:R$149285,"03. Ahli Teknologi Laboratorium Medik")</f>
        <v>#VALUE!</v>
      </c>
      <c r="BE303" s="135">
        <f t="shared" si="184"/>
        <v>1</v>
      </c>
      <c r="BF303" s="134" t="e">
        <f t="shared" si="185"/>
        <v>#VALUE!</v>
      </c>
      <c r="BG303" s="134" t="e">
        <f t="shared" si="186"/>
        <v>#VALUE!</v>
      </c>
      <c r="BH303" s="139" t="e">
        <f t="shared" si="187"/>
        <v>#VALUE!</v>
      </c>
      <c r="BI303" s="139" t="e">
        <f t="shared" si="188"/>
        <v>#VALUE!</v>
      </c>
    </row>
    <row r="304" spans="13:61" ht="15">
      <c r="M304" s="120" t="s">
        <v>13010</v>
      </c>
      <c r="N304" s="120" t="s">
        <v>13011</v>
      </c>
      <c r="O304" s="120" t="s">
        <v>267</v>
      </c>
      <c r="P304" s="120" t="s">
        <v>9302</v>
      </c>
      <c r="Q304" s="120" t="s">
        <v>12201</v>
      </c>
      <c r="R304" s="120">
        <v>33</v>
      </c>
      <c r="S304" s="120">
        <v>3310</v>
      </c>
      <c r="T304" s="348" t="str">
        <f>IF(R304&lt;&gt;"",VLOOKUP(R304,'01_MASTER_KODE_WILAYAH'!H$1437:I$1470,2,FALSE),"")</f>
        <v>JAWA TENGAH</v>
      </c>
      <c r="U304" s="348" t="str">
        <f>IF(S304&lt;&gt;"",VLOOKUP(S304,'01_MASTER_KODE_WILAYAH'!D$5:F$1353,3,FALSE),"")</f>
        <v>KLATEN</v>
      </c>
      <c r="V304" s="349" t="str">
        <f t="shared" si="158"/>
        <v>1</v>
      </c>
      <c r="W304" s="145" t="e">
        <f t="shared" si="159"/>
        <v>#VALUE!</v>
      </c>
      <c r="X304" s="133" t="e">
        <f>COUNTIFS(A1_Individu_Data_Keadaan_SDMK!A$4:A$149931,M304,A1_Individu_Data_Keadaan_SDMK!R$4:R$149285,"01. Dokter")</f>
        <v>#VALUE!</v>
      </c>
      <c r="Y304" s="122">
        <f t="shared" si="160"/>
        <v>2</v>
      </c>
      <c r="Z304" s="134" t="e">
        <f t="shared" si="161"/>
        <v>#VALUE!</v>
      </c>
      <c r="AA304" s="134" t="e">
        <f t="shared" si="162"/>
        <v>#VALUE!</v>
      </c>
      <c r="AB304" s="133" t="e">
        <f>COUNTIFS(A1_Individu_Data_Keadaan_SDMK!A$4:A$149931,M304,A1_Individu_Data_Keadaan_SDMK!R$4:R$149285,"02. Dokter Gigi")</f>
        <v>#VALUE!</v>
      </c>
      <c r="AC304" s="122">
        <f t="shared" si="163"/>
        <v>1</v>
      </c>
      <c r="AD304" s="134" t="e">
        <f t="shared" si="164"/>
        <v>#VALUE!</v>
      </c>
      <c r="AE304" s="134" t="e">
        <f t="shared" si="165"/>
        <v>#VALUE!</v>
      </c>
      <c r="AF304" s="133" t="e">
        <f>COUNTIFS(A1_Individu_Data_Keadaan_SDMK!A$4:A$149931,M304,A1_Individu_Data_Keadaan_SDMK!Q$4:Q$149285,"03. KEPERAWATAN")</f>
        <v>#VALUE!</v>
      </c>
      <c r="AG304" s="135">
        <f t="shared" si="166"/>
        <v>8</v>
      </c>
      <c r="AH304" s="134" t="e">
        <f t="shared" si="167"/>
        <v>#VALUE!</v>
      </c>
      <c r="AI304" s="134" t="e">
        <f t="shared" si="168"/>
        <v>#VALUE!</v>
      </c>
      <c r="AJ304" s="133" t="e">
        <f>COUNTIFS(A1_Individu_Data_Keadaan_SDMK!A$4:A$149931,M304,A1_Individu_Data_Keadaan_SDMK!Q$4:Q$149285,"04. KEBIDANAN")</f>
        <v>#VALUE!</v>
      </c>
      <c r="AK304" s="135">
        <f t="shared" si="169"/>
        <v>7</v>
      </c>
      <c r="AL304" s="134" t="e">
        <f t="shared" si="170"/>
        <v>#VALUE!</v>
      </c>
      <c r="AM304" s="134" t="e">
        <f t="shared" si="171"/>
        <v>#VALUE!</v>
      </c>
      <c r="AN304" s="133" t="e">
        <f>COUNTIFS(A1_Individu_Data_Keadaan_SDMK!A$4:A$149931,M304,A1_Individu_Data_Keadaan_SDMK!Q$4:Q$149285,"05. KEFARMASIAN")</f>
        <v>#VALUE!</v>
      </c>
      <c r="AO304" s="135">
        <f t="shared" si="172"/>
        <v>1</v>
      </c>
      <c r="AP304" s="134" t="e">
        <f t="shared" si="173"/>
        <v>#VALUE!</v>
      </c>
      <c r="AQ304" s="134" t="e">
        <f t="shared" si="174"/>
        <v>#VALUE!</v>
      </c>
      <c r="AR304" s="133" t="e">
        <f>COUNTIFS(A1_Individu_Data_Keadaan_SDMK!A$4:A$149931,M304,A1_Individu_Data_Keadaan_SDMK!Q$4:Q$149285,"06. KESEHATAN MASYARAKAT")</f>
        <v>#VALUE!</v>
      </c>
      <c r="AS304" s="135">
        <f t="shared" si="175"/>
        <v>1</v>
      </c>
      <c r="AT304" s="134" t="e">
        <f t="shared" si="176"/>
        <v>#VALUE!</v>
      </c>
      <c r="AU304" s="134" t="e">
        <f t="shared" si="177"/>
        <v>#VALUE!</v>
      </c>
      <c r="AV304" s="133" t="e">
        <f>COUNTIFS(A1_Individu_Data_Keadaan_SDMK!A$4:A$149931,M304,A1_Individu_Data_Keadaan_SDMK!Q$4:Q$149285,"07. KESEHATAN LINGKUNGAN")</f>
        <v>#VALUE!</v>
      </c>
      <c r="AW304" s="135">
        <f t="shared" si="178"/>
        <v>1</v>
      </c>
      <c r="AX304" s="134" t="e">
        <f t="shared" si="179"/>
        <v>#VALUE!</v>
      </c>
      <c r="AY304" s="134" t="e">
        <f t="shared" si="180"/>
        <v>#VALUE!</v>
      </c>
      <c r="AZ304" s="133" t="e">
        <f>COUNTIFS(A1_Individu_Data_Keadaan_SDMK!A$4:A$149931,M304,A1_Individu_Data_Keadaan_SDMK!Q$4:Q$149285,"08. GIZI")</f>
        <v>#VALUE!</v>
      </c>
      <c r="BA304" s="135">
        <f t="shared" si="181"/>
        <v>2</v>
      </c>
      <c r="BB304" s="134" t="e">
        <f t="shared" si="182"/>
        <v>#VALUE!</v>
      </c>
      <c r="BC304" s="134" t="e">
        <f t="shared" si="183"/>
        <v>#VALUE!</v>
      </c>
      <c r="BD304" s="133" t="e">
        <f>COUNTIFS(A1_Individu_Data_Keadaan_SDMK!A$4:A$149931,M304,A1_Individu_Data_Keadaan_SDMK!R$4:R$149285,"03. Ahli Teknologi Laboratorium Medik")</f>
        <v>#VALUE!</v>
      </c>
      <c r="BE304" s="135">
        <f t="shared" si="184"/>
        <v>1</v>
      </c>
      <c r="BF304" s="134" t="e">
        <f t="shared" si="185"/>
        <v>#VALUE!</v>
      </c>
      <c r="BG304" s="134" t="e">
        <f t="shared" si="186"/>
        <v>#VALUE!</v>
      </c>
      <c r="BH304" s="139" t="e">
        <f t="shared" si="187"/>
        <v>#VALUE!</v>
      </c>
      <c r="BI304" s="139" t="e">
        <f t="shared" si="188"/>
        <v>#VALUE!</v>
      </c>
    </row>
    <row r="305" spans="13:61" ht="15">
      <c r="M305" s="120" t="s">
        <v>13012</v>
      </c>
      <c r="N305" s="120" t="s">
        <v>13013</v>
      </c>
      <c r="O305" s="120" t="s">
        <v>267</v>
      </c>
      <c r="P305" s="120" t="s">
        <v>9302</v>
      </c>
      <c r="Q305" s="120" t="s">
        <v>12201</v>
      </c>
      <c r="R305" s="120">
        <v>33</v>
      </c>
      <c r="S305" s="120">
        <v>3310</v>
      </c>
      <c r="T305" s="348" t="str">
        <f>IF(R305&lt;&gt;"",VLOOKUP(R305,'01_MASTER_KODE_WILAYAH'!H$1437:I$1470,2,FALSE),"")</f>
        <v>JAWA TENGAH</v>
      </c>
      <c r="U305" s="348" t="str">
        <f>IF(S305&lt;&gt;"",VLOOKUP(S305,'01_MASTER_KODE_WILAYAH'!D$5:F$1353,3,FALSE),"")</f>
        <v>KLATEN</v>
      </c>
      <c r="V305" s="349" t="str">
        <f t="shared" si="158"/>
        <v>1</v>
      </c>
      <c r="W305" s="145" t="e">
        <f t="shared" si="159"/>
        <v>#VALUE!</v>
      </c>
      <c r="X305" s="133" t="e">
        <f>COUNTIFS(A1_Individu_Data_Keadaan_SDMK!A$4:A$149931,M305,A1_Individu_Data_Keadaan_SDMK!R$4:R$149285,"01. Dokter")</f>
        <v>#VALUE!</v>
      </c>
      <c r="Y305" s="122">
        <f t="shared" si="160"/>
        <v>2</v>
      </c>
      <c r="Z305" s="134" t="e">
        <f t="shared" si="161"/>
        <v>#VALUE!</v>
      </c>
      <c r="AA305" s="134" t="e">
        <f t="shared" si="162"/>
        <v>#VALUE!</v>
      </c>
      <c r="AB305" s="133" t="e">
        <f>COUNTIFS(A1_Individu_Data_Keadaan_SDMK!A$4:A$149931,M305,A1_Individu_Data_Keadaan_SDMK!R$4:R$149285,"02. Dokter Gigi")</f>
        <v>#VALUE!</v>
      </c>
      <c r="AC305" s="122">
        <f t="shared" si="163"/>
        <v>1</v>
      </c>
      <c r="AD305" s="134" t="e">
        <f t="shared" si="164"/>
        <v>#VALUE!</v>
      </c>
      <c r="AE305" s="134" t="e">
        <f t="shared" si="165"/>
        <v>#VALUE!</v>
      </c>
      <c r="AF305" s="133" t="e">
        <f>COUNTIFS(A1_Individu_Data_Keadaan_SDMK!A$4:A$149931,M305,A1_Individu_Data_Keadaan_SDMK!Q$4:Q$149285,"03. KEPERAWATAN")</f>
        <v>#VALUE!</v>
      </c>
      <c r="AG305" s="135">
        <f t="shared" si="166"/>
        <v>8</v>
      </c>
      <c r="AH305" s="134" t="e">
        <f t="shared" si="167"/>
        <v>#VALUE!</v>
      </c>
      <c r="AI305" s="134" t="e">
        <f t="shared" si="168"/>
        <v>#VALUE!</v>
      </c>
      <c r="AJ305" s="133" t="e">
        <f>COUNTIFS(A1_Individu_Data_Keadaan_SDMK!A$4:A$149931,M305,A1_Individu_Data_Keadaan_SDMK!Q$4:Q$149285,"04. KEBIDANAN")</f>
        <v>#VALUE!</v>
      </c>
      <c r="AK305" s="135">
        <f t="shared" si="169"/>
        <v>7</v>
      </c>
      <c r="AL305" s="134" t="e">
        <f t="shared" si="170"/>
        <v>#VALUE!</v>
      </c>
      <c r="AM305" s="134" t="e">
        <f t="shared" si="171"/>
        <v>#VALUE!</v>
      </c>
      <c r="AN305" s="133" t="e">
        <f>COUNTIFS(A1_Individu_Data_Keadaan_SDMK!A$4:A$149931,M305,A1_Individu_Data_Keadaan_SDMK!Q$4:Q$149285,"05. KEFARMASIAN")</f>
        <v>#VALUE!</v>
      </c>
      <c r="AO305" s="135">
        <f t="shared" si="172"/>
        <v>1</v>
      </c>
      <c r="AP305" s="134" t="e">
        <f t="shared" si="173"/>
        <v>#VALUE!</v>
      </c>
      <c r="AQ305" s="134" t="e">
        <f t="shared" si="174"/>
        <v>#VALUE!</v>
      </c>
      <c r="AR305" s="133" t="e">
        <f>COUNTIFS(A1_Individu_Data_Keadaan_SDMK!A$4:A$149931,M305,A1_Individu_Data_Keadaan_SDMK!Q$4:Q$149285,"06. KESEHATAN MASYARAKAT")</f>
        <v>#VALUE!</v>
      </c>
      <c r="AS305" s="135">
        <f t="shared" si="175"/>
        <v>1</v>
      </c>
      <c r="AT305" s="134" t="e">
        <f t="shared" si="176"/>
        <v>#VALUE!</v>
      </c>
      <c r="AU305" s="134" t="e">
        <f t="shared" si="177"/>
        <v>#VALUE!</v>
      </c>
      <c r="AV305" s="133" t="e">
        <f>COUNTIFS(A1_Individu_Data_Keadaan_SDMK!A$4:A$149931,M305,A1_Individu_Data_Keadaan_SDMK!Q$4:Q$149285,"07. KESEHATAN LINGKUNGAN")</f>
        <v>#VALUE!</v>
      </c>
      <c r="AW305" s="135">
        <f t="shared" si="178"/>
        <v>1</v>
      </c>
      <c r="AX305" s="134" t="e">
        <f t="shared" si="179"/>
        <v>#VALUE!</v>
      </c>
      <c r="AY305" s="134" t="e">
        <f t="shared" si="180"/>
        <v>#VALUE!</v>
      </c>
      <c r="AZ305" s="133" t="e">
        <f>COUNTIFS(A1_Individu_Data_Keadaan_SDMK!A$4:A$149931,M305,A1_Individu_Data_Keadaan_SDMK!Q$4:Q$149285,"08. GIZI")</f>
        <v>#VALUE!</v>
      </c>
      <c r="BA305" s="135">
        <f t="shared" si="181"/>
        <v>2</v>
      </c>
      <c r="BB305" s="134" t="e">
        <f t="shared" si="182"/>
        <v>#VALUE!</v>
      </c>
      <c r="BC305" s="134" t="e">
        <f t="shared" si="183"/>
        <v>#VALUE!</v>
      </c>
      <c r="BD305" s="133" t="e">
        <f>COUNTIFS(A1_Individu_Data_Keadaan_SDMK!A$4:A$149931,M305,A1_Individu_Data_Keadaan_SDMK!R$4:R$149285,"03. Ahli Teknologi Laboratorium Medik")</f>
        <v>#VALUE!</v>
      </c>
      <c r="BE305" s="135">
        <f t="shared" si="184"/>
        <v>1</v>
      </c>
      <c r="BF305" s="134" t="e">
        <f t="shared" si="185"/>
        <v>#VALUE!</v>
      </c>
      <c r="BG305" s="134" t="e">
        <f t="shared" si="186"/>
        <v>#VALUE!</v>
      </c>
      <c r="BH305" s="139" t="e">
        <f t="shared" si="187"/>
        <v>#VALUE!</v>
      </c>
      <c r="BI305" s="139" t="e">
        <f t="shared" si="188"/>
        <v>#VALUE!</v>
      </c>
    </row>
    <row r="306" spans="13:61" ht="15">
      <c r="M306" s="120" t="s">
        <v>13014</v>
      </c>
      <c r="N306" s="120" t="s">
        <v>13015</v>
      </c>
      <c r="O306" s="120" t="s">
        <v>267</v>
      </c>
      <c r="P306" s="120" t="s">
        <v>9302</v>
      </c>
      <c r="Q306" s="120" t="s">
        <v>12201</v>
      </c>
      <c r="R306" s="120">
        <v>33</v>
      </c>
      <c r="S306" s="120">
        <v>3310</v>
      </c>
      <c r="T306" s="348" t="str">
        <f>IF(R306&lt;&gt;"",VLOOKUP(R306,'01_MASTER_KODE_WILAYAH'!H$1437:I$1470,2,FALSE),"")</f>
        <v>JAWA TENGAH</v>
      </c>
      <c r="U306" s="348" t="str">
        <f>IF(S306&lt;&gt;"",VLOOKUP(S306,'01_MASTER_KODE_WILAYAH'!D$5:F$1353,3,FALSE),"")</f>
        <v>KLATEN</v>
      </c>
      <c r="V306" s="349" t="str">
        <f t="shared" si="158"/>
        <v>1</v>
      </c>
      <c r="W306" s="145" t="e">
        <f t="shared" si="159"/>
        <v>#VALUE!</v>
      </c>
      <c r="X306" s="133" t="e">
        <f>COUNTIFS(A1_Individu_Data_Keadaan_SDMK!A$4:A$149931,M306,A1_Individu_Data_Keadaan_SDMK!R$4:R$149285,"01. Dokter")</f>
        <v>#VALUE!</v>
      </c>
      <c r="Y306" s="122">
        <f t="shared" si="160"/>
        <v>2</v>
      </c>
      <c r="Z306" s="134" t="e">
        <f t="shared" si="161"/>
        <v>#VALUE!</v>
      </c>
      <c r="AA306" s="134" t="e">
        <f t="shared" si="162"/>
        <v>#VALUE!</v>
      </c>
      <c r="AB306" s="133" t="e">
        <f>COUNTIFS(A1_Individu_Data_Keadaan_SDMK!A$4:A$149931,M306,A1_Individu_Data_Keadaan_SDMK!R$4:R$149285,"02. Dokter Gigi")</f>
        <v>#VALUE!</v>
      </c>
      <c r="AC306" s="122">
        <f t="shared" si="163"/>
        <v>1</v>
      </c>
      <c r="AD306" s="134" t="e">
        <f t="shared" si="164"/>
        <v>#VALUE!</v>
      </c>
      <c r="AE306" s="134" t="e">
        <f t="shared" si="165"/>
        <v>#VALUE!</v>
      </c>
      <c r="AF306" s="133" t="e">
        <f>COUNTIFS(A1_Individu_Data_Keadaan_SDMK!A$4:A$149931,M306,A1_Individu_Data_Keadaan_SDMK!Q$4:Q$149285,"03. KEPERAWATAN")</f>
        <v>#VALUE!</v>
      </c>
      <c r="AG306" s="135">
        <f t="shared" si="166"/>
        <v>8</v>
      </c>
      <c r="AH306" s="134" t="e">
        <f t="shared" si="167"/>
        <v>#VALUE!</v>
      </c>
      <c r="AI306" s="134" t="e">
        <f t="shared" si="168"/>
        <v>#VALUE!</v>
      </c>
      <c r="AJ306" s="133" t="e">
        <f>COUNTIFS(A1_Individu_Data_Keadaan_SDMK!A$4:A$149931,M306,A1_Individu_Data_Keadaan_SDMK!Q$4:Q$149285,"04. KEBIDANAN")</f>
        <v>#VALUE!</v>
      </c>
      <c r="AK306" s="135">
        <f t="shared" si="169"/>
        <v>7</v>
      </c>
      <c r="AL306" s="134" t="e">
        <f t="shared" si="170"/>
        <v>#VALUE!</v>
      </c>
      <c r="AM306" s="134" t="e">
        <f t="shared" si="171"/>
        <v>#VALUE!</v>
      </c>
      <c r="AN306" s="133" t="e">
        <f>COUNTIFS(A1_Individu_Data_Keadaan_SDMK!A$4:A$149931,M306,A1_Individu_Data_Keadaan_SDMK!Q$4:Q$149285,"05. KEFARMASIAN")</f>
        <v>#VALUE!</v>
      </c>
      <c r="AO306" s="135">
        <f t="shared" si="172"/>
        <v>1</v>
      </c>
      <c r="AP306" s="134" t="e">
        <f t="shared" si="173"/>
        <v>#VALUE!</v>
      </c>
      <c r="AQ306" s="134" t="e">
        <f t="shared" si="174"/>
        <v>#VALUE!</v>
      </c>
      <c r="AR306" s="133" t="e">
        <f>COUNTIFS(A1_Individu_Data_Keadaan_SDMK!A$4:A$149931,M306,A1_Individu_Data_Keadaan_SDMK!Q$4:Q$149285,"06. KESEHATAN MASYARAKAT")</f>
        <v>#VALUE!</v>
      </c>
      <c r="AS306" s="135">
        <f t="shared" si="175"/>
        <v>1</v>
      </c>
      <c r="AT306" s="134" t="e">
        <f t="shared" si="176"/>
        <v>#VALUE!</v>
      </c>
      <c r="AU306" s="134" t="e">
        <f t="shared" si="177"/>
        <v>#VALUE!</v>
      </c>
      <c r="AV306" s="133" t="e">
        <f>COUNTIFS(A1_Individu_Data_Keadaan_SDMK!A$4:A$149931,M306,A1_Individu_Data_Keadaan_SDMK!Q$4:Q$149285,"07. KESEHATAN LINGKUNGAN")</f>
        <v>#VALUE!</v>
      </c>
      <c r="AW306" s="135">
        <f t="shared" si="178"/>
        <v>1</v>
      </c>
      <c r="AX306" s="134" t="e">
        <f t="shared" si="179"/>
        <v>#VALUE!</v>
      </c>
      <c r="AY306" s="134" t="e">
        <f t="shared" si="180"/>
        <v>#VALUE!</v>
      </c>
      <c r="AZ306" s="133" t="e">
        <f>COUNTIFS(A1_Individu_Data_Keadaan_SDMK!A$4:A$149931,M306,A1_Individu_Data_Keadaan_SDMK!Q$4:Q$149285,"08. GIZI")</f>
        <v>#VALUE!</v>
      </c>
      <c r="BA306" s="135">
        <f t="shared" si="181"/>
        <v>2</v>
      </c>
      <c r="BB306" s="134" t="e">
        <f t="shared" si="182"/>
        <v>#VALUE!</v>
      </c>
      <c r="BC306" s="134" t="e">
        <f t="shared" si="183"/>
        <v>#VALUE!</v>
      </c>
      <c r="BD306" s="133" t="e">
        <f>COUNTIFS(A1_Individu_Data_Keadaan_SDMK!A$4:A$149931,M306,A1_Individu_Data_Keadaan_SDMK!R$4:R$149285,"03. Ahli Teknologi Laboratorium Medik")</f>
        <v>#VALUE!</v>
      </c>
      <c r="BE306" s="135">
        <f t="shared" si="184"/>
        <v>1</v>
      </c>
      <c r="BF306" s="134" t="e">
        <f t="shared" si="185"/>
        <v>#VALUE!</v>
      </c>
      <c r="BG306" s="134" t="e">
        <f t="shared" si="186"/>
        <v>#VALUE!</v>
      </c>
      <c r="BH306" s="139" t="e">
        <f t="shared" si="187"/>
        <v>#VALUE!</v>
      </c>
      <c r="BI306" s="139" t="e">
        <f t="shared" si="188"/>
        <v>#VALUE!</v>
      </c>
    </row>
    <row r="307" spans="13:61" ht="15">
      <c r="M307" s="120" t="s">
        <v>13016</v>
      </c>
      <c r="N307" s="120" t="s">
        <v>13017</v>
      </c>
      <c r="O307" s="120" t="s">
        <v>267</v>
      </c>
      <c r="P307" s="120" t="s">
        <v>9302</v>
      </c>
      <c r="Q307" s="120" t="s">
        <v>12201</v>
      </c>
      <c r="R307" s="120">
        <v>33</v>
      </c>
      <c r="S307" s="120">
        <v>3310</v>
      </c>
      <c r="T307" s="348" t="str">
        <f>IF(R307&lt;&gt;"",VLOOKUP(R307,'01_MASTER_KODE_WILAYAH'!H$1437:I$1470,2,FALSE),"")</f>
        <v>JAWA TENGAH</v>
      </c>
      <c r="U307" s="348" t="str">
        <f>IF(S307&lt;&gt;"",VLOOKUP(S307,'01_MASTER_KODE_WILAYAH'!D$5:F$1353,3,FALSE),"")</f>
        <v>KLATEN</v>
      </c>
      <c r="V307" s="349" t="str">
        <f t="shared" si="158"/>
        <v>1</v>
      </c>
      <c r="W307" s="145" t="e">
        <f t="shared" si="159"/>
        <v>#VALUE!</v>
      </c>
      <c r="X307" s="133" t="e">
        <f>COUNTIFS(A1_Individu_Data_Keadaan_SDMK!A$4:A$149931,M307,A1_Individu_Data_Keadaan_SDMK!R$4:R$149285,"01. Dokter")</f>
        <v>#VALUE!</v>
      </c>
      <c r="Y307" s="122">
        <f t="shared" si="160"/>
        <v>2</v>
      </c>
      <c r="Z307" s="134" t="e">
        <f t="shared" si="161"/>
        <v>#VALUE!</v>
      </c>
      <c r="AA307" s="134" t="e">
        <f t="shared" si="162"/>
        <v>#VALUE!</v>
      </c>
      <c r="AB307" s="133" t="e">
        <f>COUNTIFS(A1_Individu_Data_Keadaan_SDMK!A$4:A$149931,M307,A1_Individu_Data_Keadaan_SDMK!R$4:R$149285,"02. Dokter Gigi")</f>
        <v>#VALUE!</v>
      </c>
      <c r="AC307" s="122">
        <f t="shared" si="163"/>
        <v>1</v>
      </c>
      <c r="AD307" s="134" t="e">
        <f t="shared" si="164"/>
        <v>#VALUE!</v>
      </c>
      <c r="AE307" s="134" t="e">
        <f t="shared" si="165"/>
        <v>#VALUE!</v>
      </c>
      <c r="AF307" s="133" t="e">
        <f>COUNTIFS(A1_Individu_Data_Keadaan_SDMK!A$4:A$149931,M307,A1_Individu_Data_Keadaan_SDMK!Q$4:Q$149285,"03. KEPERAWATAN")</f>
        <v>#VALUE!</v>
      </c>
      <c r="AG307" s="135">
        <f t="shared" si="166"/>
        <v>8</v>
      </c>
      <c r="AH307" s="134" t="e">
        <f t="shared" si="167"/>
        <v>#VALUE!</v>
      </c>
      <c r="AI307" s="134" t="e">
        <f t="shared" si="168"/>
        <v>#VALUE!</v>
      </c>
      <c r="AJ307" s="133" t="e">
        <f>COUNTIFS(A1_Individu_Data_Keadaan_SDMK!A$4:A$149931,M307,A1_Individu_Data_Keadaan_SDMK!Q$4:Q$149285,"04. KEBIDANAN")</f>
        <v>#VALUE!</v>
      </c>
      <c r="AK307" s="135">
        <f t="shared" si="169"/>
        <v>7</v>
      </c>
      <c r="AL307" s="134" t="e">
        <f t="shared" si="170"/>
        <v>#VALUE!</v>
      </c>
      <c r="AM307" s="134" t="e">
        <f t="shared" si="171"/>
        <v>#VALUE!</v>
      </c>
      <c r="AN307" s="133" t="e">
        <f>COUNTIFS(A1_Individu_Data_Keadaan_SDMK!A$4:A$149931,M307,A1_Individu_Data_Keadaan_SDMK!Q$4:Q$149285,"05. KEFARMASIAN")</f>
        <v>#VALUE!</v>
      </c>
      <c r="AO307" s="135">
        <f t="shared" si="172"/>
        <v>1</v>
      </c>
      <c r="AP307" s="134" t="e">
        <f t="shared" si="173"/>
        <v>#VALUE!</v>
      </c>
      <c r="AQ307" s="134" t="e">
        <f t="shared" si="174"/>
        <v>#VALUE!</v>
      </c>
      <c r="AR307" s="133" t="e">
        <f>COUNTIFS(A1_Individu_Data_Keadaan_SDMK!A$4:A$149931,M307,A1_Individu_Data_Keadaan_SDMK!Q$4:Q$149285,"06. KESEHATAN MASYARAKAT")</f>
        <v>#VALUE!</v>
      </c>
      <c r="AS307" s="135">
        <f t="shared" si="175"/>
        <v>1</v>
      </c>
      <c r="AT307" s="134" t="e">
        <f t="shared" si="176"/>
        <v>#VALUE!</v>
      </c>
      <c r="AU307" s="134" t="e">
        <f t="shared" si="177"/>
        <v>#VALUE!</v>
      </c>
      <c r="AV307" s="133" t="e">
        <f>COUNTIFS(A1_Individu_Data_Keadaan_SDMK!A$4:A$149931,M307,A1_Individu_Data_Keadaan_SDMK!Q$4:Q$149285,"07. KESEHATAN LINGKUNGAN")</f>
        <v>#VALUE!</v>
      </c>
      <c r="AW307" s="135">
        <f t="shared" si="178"/>
        <v>1</v>
      </c>
      <c r="AX307" s="134" t="e">
        <f t="shared" si="179"/>
        <v>#VALUE!</v>
      </c>
      <c r="AY307" s="134" t="e">
        <f t="shared" si="180"/>
        <v>#VALUE!</v>
      </c>
      <c r="AZ307" s="133" t="e">
        <f>COUNTIFS(A1_Individu_Data_Keadaan_SDMK!A$4:A$149931,M307,A1_Individu_Data_Keadaan_SDMK!Q$4:Q$149285,"08. GIZI")</f>
        <v>#VALUE!</v>
      </c>
      <c r="BA307" s="135">
        <f t="shared" si="181"/>
        <v>2</v>
      </c>
      <c r="BB307" s="134" t="e">
        <f t="shared" si="182"/>
        <v>#VALUE!</v>
      </c>
      <c r="BC307" s="134" t="e">
        <f t="shared" si="183"/>
        <v>#VALUE!</v>
      </c>
      <c r="BD307" s="133" t="e">
        <f>COUNTIFS(A1_Individu_Data_Keadaan_SDMK!A$4:A$149931,M307,A1_Individu_Data_Keadaan_SDMK!R$4:R$149285,"03. Ahli Teknologi Laboratorium Medik")</f>
        <v>#VALUE!</v>
      </c>
      <c r="BE307" s="135">
        <f t="shared" si="184"/>
        <v>1</v>
      </c>
      <c r="BF307" s="134" t="e">
        <f t="shared" si="185"/>
        <v>#VALUE!</v>
      </c>
      <c r="BG307" s="134" t="e">
        <f t="shared" si="186"/>
        <v>#VALUE!</v>
      </c>
      <c r="BH307" s="139" t="e">
        <f t="shared" si="187"/>
        <v>#VALUE!</v>
      </c>
      <c r="BI307" s="139" t="e">
        <f t="shared" si="188"/>
        <v>#VALUE!</v>
      </c>
    </row>
    <row r="308" spans="13:61" ht="15">
      <c r="M308" s="120" t="s">
        <v>13018</v>
      </c>
      <c r="N308" s="120" t="s">
        <v>13019</v>
      </c>
      <c r="O308" s="120" t="s">
        <v>267</v>
      </c>
      <c r="P308" s="120" t="s">
        <v>9301</v>
      </c>
      <c r="Q308" s="120" t="s">
        <v>12201</v>
      </c>
      <c r="R308" s="120">
        <v>33</v>
      </c>
      <c r="S308" s="120">
        <v>3310</v>
      </c>
      <c r="T308" s="348" t="str">
        <f>IF(R308&lt;&gt;"",VLOOKUP(R308,'01_MASTER_KODE_WILAYAH'!H$1437:I$1470,2,FALSE),"")</f>
        <v>JAWA TENGAH</v>
      </c>
      <c r="U308" s="348" t="str">
        <f>IF(S308&lt;&gt;"",VLOOKUP(S308,'01_MASTER_KODE_WILAYAH'!D$5:F$1353,3,FALSE),"")</f>
        <v>KLATEN</v>
      </c>
      <c r="V308" s="349" t="str">
        <f t="shared" si="158"/>
        <v>2</v>
      </c>
      <c r="W308" s="145" t="e">
        <f t="shared" si="159"/>
        <v>#VALUE!</v>
      </c>
      <c r="X308" s="133" t="e">
        <f>COUNTIFS(A1_Individu_Data_Keadaan_SDMK!A$4:A$149931,M308,A1_Individu_Data_Keadaan_SDMK!R$4:R$149285,"01. Dokter")</f>
        <v>#VALUE!</v>
      </c>
      <c r="Y308" s="122">
        <f t="shared" si="160"/>
        <v>1</v>
      </c>
      <c r="Z308" s="134" t="e">
        <f t="shared" si="161"/>
        <v>#VALUE!</v>
      </c>
      <c r="AA308" s="134" t="e">
        <f t="shared" si="162"/>
        <v>#VALUE!</v>
      </c>
      <c r="AB308" s="133" t="e">
        <f>COUNTIFS(A1_Individu_Data_Keadaan_SDMK!A$4:A$149931,M308,A1_Individu_Data_Keadaan_SDMK!R$4:R$149285,"02. Dokter Gigi")</f>
        <v>#VALUE!</v>
      </c>
      <c r="AC308" s="122">
        <f t="shared" si="163"/>
        <v>1</v>
      </c>
      <c r="AD308" s="134" t="e">
        <f t="shared" si="164"/>
        <v>#VALUE!</v>
      </c>
      <c r="AE308" s="134" t="e">
        <f t="shared" si="165"/>
        <v>#VALUE!</v>
      </c>
      <c r="AF308" s="133" t="e">
        <f>COUNTIFS(A1_Individu_Data_Keadaan_SDMK!A$4:A$149931,M308,A1_Individu_Data_Keadaan_SDMK!Q$4:Q$149285,"03. KEPERAWATAN")</f>
        <v>#VALUE!</v>
      </c>
      <c r="AG308" s="135">
        <f t="shared" si="166"/>
        <v>5</v>
      </c>
      <c r="AH308" s="134" t="e">
        <f t="shared" si="167"/>
        <v>#VALUE!</v>
      </c>
      <c r="AI308" s="134" t="e">
        <f t="shared" si="168"/>
        <v>#VALUE!</v>
      </c>
      <c r="AJ308" s="133" t="e">
        <f>COUNTIFS(A1_Individu_Data_Keadaan_SDMK!A$4:A$149931,M308,A1_Individu_Data_Keadaan_SDMK!Q$4:Q$149285,"04. KEBIDANAN")</f>
        <v>#VALUE!</v>
      </c>
      <c r="AK308" s="135">
        <f t="shared" si="169"/>
        <v>4</v>
      </c>
      <c r="AL308" s="134" t="e">
        <f t="shared" si="170"/>
        <v>#VALUE!</v>
      </c>
      <c r="AM308" s="134" t="e">
        <f t="shared" si="171"/>
        <v>#VALUE!</v>
      </c>
      <c r="AN308" s="133" t="e">
        <f>COUNTIFS(A1_Individu_Data_Keadaan_SDMK!A$4:A$149931,M308,A1_Individu_Data_Keadaan_SDMK!Q$4:Q$149285,"05. KEFARMASIAN")</f>
        <v>#VALUE!</v>
      </c>
      <c r="AO308" s="135">
        <f t="shared" si="172"/>
        <v>1</v>
      </c>
      <c r="AP308" s="134" t="e">
        <f t="shared" si="173"/>
        <v>#VALUE!</v>
      </c>
      <c r="AQ308" s="134" t="e">
        <f t="shared" si="174"/>
        <v>#VALUE!</v>
      </c>
      <c r="AR308" s="133" t="e">
        <f>COUNTIFS(A1_Individu_Data_Keadaan_SDMK!A$4:A$149931,M308,A1_Individu_Data_Keadaan_SDMK!Q$4:Q$149285,"06. KESEHATAN MASYARAKAT")</f>
        <v>#VALUE!</v>
      </c>
      <c r="AS308" s="135">
        <f t="shared" si="175"/>
        <v>1</v>
      </c>
      <c r="AT308" s="134" t="e">
        <f t="shared" si="176"/>
        <v>#VALUE!</v>
      </c>
      <c r="AU308" s="134" t="e">
        <f t="shared" si="177"/>
        <v>#VALUE!</v>
      </c>
      <c r="AV308" s="133" t="e">
        <f>COUNTIFS(A1_Individu_Data_Keadaan_SDMK!A$4:A$149931,M308,A1_Individu_Data_Keadaan_SDMK!Q$4:Q$149285,"07. KESEHATAN LINGKUNGAN")</f>
        <v>#VALUE!</v>
      </c>
      <c r="AW308" s="135">
        <f t="shared" si="178"/>
        <v>1</v>
      </c>
      <c r="AX308" s="134" t="e">
        <f t="shared" si="179"/>
        <v>#VALUE!</v>
      </c>
      <c r="AY308" s="134" t="e">
        <f t="shared" si="180"/>
        <v>#VALUE!</v>
      </c>
      <c r="AZ308" s="133" t="e">
        <f>COUNTIFS(A1_Individu_Data_Keadaan_SDMK!A$4:A$149931,M308,A1_Individu_Data_Keadaan_SDMK!Q$4:Q$149285,"08. GIZI")</f>
        <v>#VALUE!</v>
      </c>
      <c r="BA308" s="135">
        <f t="shared" si="181"/>
        <v>1</v>
      </c>
      <c r="BB308" s="134" t="e">
        <f t="shared" si="182"/>
        <v>#VALUE!</v>
      </c>
      <c r="BC308" s="134" t="e">
        <f t="shared" si="183"/>
        <v>#VALUE!</v>
      </c>
      <c r="BD308" s="133" t="e">
        <f>COUNTIFS(A1_Individu_Data_Keadaan_SDMK!A$4:A$149931,M308,A1_Individu_Data_Keadaan_SDMK!R$4:R$149285,"03. Ahli Teknologi Laboratorium Medik")</f>
        <v>#VALUE!</v>
      </c>
      <c r="BE308" s="135">
        <f t="shared" si="184"/>
        <v>1</v>
      </c>
      <c r="BF308" s="134" t="e">
        <f t="shared" si="185"/>
        <v>#VALUE!</v>
      </c>
      <c r="BG308" s="134" t="e">
        <f t="shared" si="186"/>
        <v>#VALUE!</v>
      </c>
      <c r="BH308" s="139" t="e">
        <f t="shared" si="187"/>
        <v>#VALUE!</v>
      </c>
      <c r="BI308" s="139" t="e">
        <f t="shared" si="188"/>
        <v>#VALUE!</v>
      </c>
    </row>
    <row r="309" spans="13:61" ht="15">
      <c r="M309" s="120" t="s">
        <v>13020</v>
      </c>
      <c r="N309" s="120" t="s">
        <v>13021</v>
      </c>
      <c r="O309" s="120" t="s">
        <v>267</v>
      </c>
      <c r="P309" s="120" t="s">
        <v>9302</v>
      </c>
      <c r="Q309" s="120" t="s">
        <v>12201</v>
      </c>
      <c r="R309" s="120">
        <v>33</v>
      </c>
      <c r="S309" s="120">
        <v>3310</v>
      </c>
      <c r="T309" s="348" t="str">
        <f>IF(R309&lt;&gt;"",VLOOKUP(R309,'01_MASTER_KODE_WILAYAH'!H$1437:I$1470,2,FALSE),"")</f>
        <v>JAWA TENGAH</v>
      </c>
      <c r="U309" s="348" t="str">
        <f>IF(S309&lt;&gt;"",VLOOKUP(S309,'01_MASTER_KODE_WILAYAH'!D$5:F$1353,3,FALSE),"")</f>
        <v>KLATEN</v>
      </c>
      <c r="V309" s="349" t="str">
        <f t="shared" si="158"/>
        <v>1</v>
      </c>
      <c r="W309" s="145" t="e">
        <f t="shared" si="159"/>
        <v>#VALUE!</v>
      </c>
      <c r="X309" s="133" t="e">
        <f>COUNTIFS(A1_Individu_Data_Keadaan_SDMK!A$4:A$149931,M309,A1_Individu_Data_Keadaan_SDMK!R$4:R$149285,"01. Dokter")</f>
        <v>#VALUE!</v>
      </c>
      <c r="Y309" s="122">
        <f t="shared" si="160"/>
        <v>2</v>
      </c>
      <c r="Z309" s="134" t="e">
        <f t="shared" si="161"/>
        <v>#VALUE!</v>
      </c>
      <c r="AA309" s="134" t="e">
        <f t="shared" si="162"/>
        <v>#VALUE!</v>
      </c>
      <c r="AB309" s="133" t="e">
        <f>COUNTIFS(A1_Individu_Data_Keadaan_SDMK!A$4:A$149931,M309,A1_Individu_Data_Keadaan_SDMK!R$4:R$149285,"02. Dokter Gigi")</f>
        <v>#VALUE!</v>
      </c>
      <c r="AC309" s="122">
        <f t="shared" si="163"/>
        <v>1</v>
      </c>
      <c r="AD309" s="134" t="e">
        <f t="shared" si="164"/>
        <v>#VALUE!</v>
      </c>
      <c r="AE309" s="134" t="e">
        <f t="shared" si="165"/>
        <v>#VALUE!</v>
      </c>
      <c r="AF309" s="133" t="e">
        <f>COUNTIFS(A1_Individu_Data_Keadaan_SDMK!A$4:A$149931,M309,A1_Individu_Data_Keadaan_SDMK!Q$4:Q$149285,"03. KEPERAWATAN")</f>
        <v>#VALUE!</v>
      </c>
      <c r="AG309" s="135">
        <f t="shared" si="166"/>
        <v>8</v>
      </c>
      <c r="AH309" s="134" t="e">
        <f t="shared" si="167"/>
        <v>#VALUE!</v>
      </c>
      <c r="AI309" s="134" t="e">
        <f t="shared" si="168"/>
        <v>#VALUE!</v>
      </c>
      <c r="AJ309" s="133" t="e">
        <f>COUNTIFS(A1_Individu_Data_Keadaan_SDMK!A$4:A$149931,M309,A1_Individu_Data_Keadaan_SDMK!Q$4:Q$149285,"04. KEBIDANAN")</f>
        <v>#VALUE!</v>
      </c>
      <c r="AK309" s="135">
        <f t="shared" si="169"/>
        <v>7</v>
      </c>
      <c r="AL309" s="134" t="e">
        <f t="shared" si="170"/>
        <v>#VALUE!</v>
      </c>
      <c r="AM309" s="134" t="e">
        <f t="shared" si="171"/>
        <v>#VALUE!</v>
      </c>
      <c r="AN309" s="133" t="e">
        <f>COUNTIFS(A1_Individu_Data_Keadaan_SDMK!A$4:A$149931,M309,A1_Individu_Data_Keadaan_SDMK!Q$4:Q$149285,"05. KEFARMASIAN")</f>
        <v>#VALUE!</v>
      </c>
      <c r="AO309" s="135">
        <f t="shared" si="172"/>
        <v>1</v>
      </c>
      <c r="AP309" s="134" t="e">
        <f t="shared" si="173"/>
        <v>#VALUE!</v>
      </c>
      <c r="AQ309" s="134" t="e">
        <f t="shared" si="174"/>
        <v>#VALUE!</v>
      </c>
      <c r="AR309" s="133" t="e">
        <f>COUNTIFS(A1_Individu_Data_Keadaan_SDMK!A$4:A$149931,M309,A1_Individu_Data_Keadaan_SDMK!Q$4:Q$149285,"06. KESEHATAN MASYARAKAT")</f>
        <v>#VALUE!</v>
      </c>
      <c r="AS309" s="135">
        <f t="shared" si="175"/>
        <v>1</v>
      </c>
      <c r="AT309" s="134" t="e">
        <f t="shared" si="176"/>
        <v>#VALUE!</v>
      </c>
      <c r="AU309" s="134" t="e">
        <f t="shared" si="177"/>
        <v>#VALUE!</v>
      </c>
      <c r="AV309" s="133" t="e">
        <f>COUNTIFS(A1_Individu_Data_Keadaan_SDMK!A$4:A$149931,M309,A1_Individu_Data_Keadaan_SDMK!Q$4:Q$149285,"07. KESEHATAN LINGKUNGAN")</f>
        <v>#VALUE!</v>
      </c>
      <c r="AW309" s="135">
        <f t="shared" si="178"/>
        <v>1</v>
      </c>
      <c r="AX309" s="134" t="e">
        <f t="shared" si="179"/>
        <v>#VALUE!</v>
      </c>
      <c r="AY309" s="134" t="e">
        <f t="shared" si="180"/>
        <v>#VALUE!</v>
      </c>
      <c r="AZ309" s="133" t="e">
        <f>COUNTIFS(A1_Individu_Data_Keadaan_SDMK!A$4:A$149931,M309,A1_Individu_Data_Keadaan_SDMK!Q$4:Q$149285,"08. GIZI")</f>
        <v>#VALUE!</v>
      </c>
      <c r="BA309" s="135">
        <f t="shared" si="181"/>
        <v>2</v>
      </c>
      <c r="BB309" s="134" t="e">
        <f t="shared" si="182"/>
        <v>#VALUE!</v>
      </c>
      <c r="BC309" s="134" t="e">
        <f t="shared" si="183"/>
        <v>#VALUE!</v>
      </c>
      <c r="BD309" s="133" t="e">
        <f>COUNTIFS(A1_Individu_Data_Keadaan_SDMK!A$4:A$149931,M309,A1_Individu_Data_Keadaan_SDMK!R$4:R$149285,"03. Ahli Teknologi Laboratorium Medik")</f>
        <v>#VALUE!</v>
      </c>
      <c r="BE309" s="135">
        <f t="shared" si="184"/>
        <v>1</v>
      </c>
      <c r="BF309" s="134" t="e">
        <f t="shared" si="185"/>
        <v>#VALUE!</v>
      </c>
      <c r="BG309" s="134" t="e">
        <f t="shared" si="186"/>
        <v>#VALUE!</v>
      </c>
      <c r="BH309" s="139" t="e">
        <f t="shared" si="187"/>
        <v>#VALUE!</v>
      </c>
      <c r="BI309" s="139" t="e">
        <f t="shared" si="188"/>
        <v>#VALUE!</v>
      </c>
    </row>
    <row r="310" spans="13:61" ht="15">
      <c r="M310" s="120" t="s">
        <v>13022</v>
      </c>
      <c r="N310" s="120" t="s">
        <v>13023</v>
      </c>
      <c r="O310" s="120" t="s">
        <v>267</v>
      </c>
      <c r="P310" s="120" t="s">
        <v>9301</v>
      </c>
      <c r="Q310" s="120" t="s">
        <v>12201</v>
      </c>
      <c r="R310" s="120">
        <v>33</v>
      </c>
      <c r="S310" s="120">
        <v>3310</v>
      </c>
      <c r="T310" s="348" t="str">
        <f>IF(R310&lt;&gt;"",VLOOKUP(R310,'01_MASTER_KODE_WILAYAH'!H$1437:I$1470,2,FALSE),"")</f>
        <v>JAWA TENGAH</v>
      </c>
      <c r="U310" s="348" t="str">
        <f>IF(S310&lt;&gt;"",VLOOKUP(S310,'01_MASTER_KODE_WILAYAH'!D$5:F$1353,3,FALSE),"")</f>
        <v>KLATEN</v>
      </c>
      <c r="V310" s="349" t="str">
        <f t="shared" si="158"/>
        <v>2</v>
      </c>
      <c r="W310" s="145" t="e">
        <f t="shared" si="159"/>
        <v>#VALUE!</v>
      </c>
      <c r="X310" s="133" t="e">
        <f>COUNTIFS(A1_Individu_Data_Keadaan_SDMK!A$4:A$149931,M310,A1_Individu_Data_Keadaan_SDMK!R$4:R$149285,"01. Dokter")</f>
        <v>#VALUE!</v>
      </c>
      <c r="Y310" s="122">
        <f t="shared" si="160"/>
        <v>1</v>
      </c>
      <c r="Z310" s="134" t="e">
        <f t="shared" si="161"/>
        <v>#VALUE!</v>
      </c>
      <c r="AA310" s="134" t="e">
        <f t="shared" si="162"/>
        <v>#VALUE!</v>
      </c>
      <c r="AB310" s="133" t="e">
        <f>COUNTIFS(A1_Individu_Data_Keadaan_SDMK!A$4:A$149931,M310,A1_Individu_Data_Keadaan_SDMK!R$4:R$149285,"02. Dokter Gigi")</f>
        <v>#VALUE!</v>
      </c>
      <c r="AC310" s="122">
        <f t="shared" si="163"/>
        <v>1</v>
      </c>
      <c r="AD310" s="134" t="e">
        <f t="shared" si="164"/>
        <v>#VALUE!</v>
      </c>
      <c r="AE310" s="134" t="e">
        <f t="shared" si="165"/>
        <v>#VALUE!</v>
      </c>
      <c r="AF310" s="133" t="e">
        <f>COUNTIFS(A1_Individu_Data_Keadaan_SDMK!A$4:A$149931,M310,A1_Individu_Data_Keadaan_SDMK!Q$4:Q$149285,"03. KEPERAWATAN")</f>
        <v>#VALUE!</v>
      </c>
      <c r="AG310" s="135">
        <f t="shared" si="166"/>
        <v>5</v>
      </c>
      <c r="AH310" s="134" t="e">
        <f t="shared" si="167"/>
        <v>#VALUE!</v>
      </c>
      <c r="AI310" s="134" t="e">
        <f t="shared" si="168"/>
        <v>#VALUE!</v>
      </c>
      <c r="AJ310" s="133" t="e">
        <f>COUNTIFS(A1_Individu_Data_Keadaan_SDMK!A$4:A$149931,M310,A1_Individu_Data_Keadaan_SDMK!Q$4:Q$149285,"04. KEBIDANAN")</f>
        <v>#VALUE!</v>
      </c>
      <c r="AK310" s="135">
        <f t="shared" si="169"/>
        <v>4</v>
      </c>
      <c r="AL310" s="134" t="e">
        <f t="shared" si="170"/>
        <v>#VALUE!</v>
      </c>
      <c r="AM310" s="134" t="e">
        <f t="shared" si="171"/>
        <v>#VALUE!</v>
      </c>
      <c r="AN310" s="133" t="e">
        <f>COUNTIFS(A1_Individu_Data_Keadaan_SDMK!A$4:A$149931,M310,A1_Individu_Data_Keadaan_SDMK!Q$4:Q$149285,"05. KEFARMASIAN")</f>
        <v>#VALUE!</v>
      </c>
      <c r="AO310" s="135">
        <f t="shared" si="172"/>
        <v>1</v>
      </c>
      <c r="AP310" s="134" t="e">
        <f t="shared" si="173"/>
        <v>#VALUE!</v>
      </c>
      <c r="AQ310" s="134" t="e">
        <f t="shared" si="174"/>
        <v>#VALUE!</v>
      </c>
      <c r="AR310" s="133" t="e">
        <f>COUNTIFS(A1_Individu_Data_Keadaan_SDMK!A$4:A$149931,M310,A1_Individu_Data_Keadaan_SDMK!Q$4:Q$149285,"06. KESEHATAN MASYARAKAT")</f>
        <v>#VALUE!</v>
      </c>
      <c r="AS310" s="135">
        <f t="shared" si="175"/>
        <v>1</v>
      </c>
      <c r="AT310" s="134" t="e">
        <f t="shared" si="176"/>
        <v>#VALUE!</v>
      </c>
      <c r="AU310" s="134" t="e">
        <f t="shared" si="177"/>
        <v>#VALUE!</v>
      </c>
      <c r="AV310" s="133" t="e">
        <f>COUNTIFS(A1_Individu_Data_Keadaan_SDMK!A$4:A$149931,M310,A1_Individu_Data_Keadaan_SDMK!Q$4:Q$149285,"07. KESEHATAN LINGKUNGAN")</f>
        <v>#VALUE!</v>
      </c>
      <c r="AW310" s="135">
        <f t="shared" si="178"/>
        <v>1</v>
      </c>
      <c r="AX310" s="134" t="e">
        <f t="shared" si="179"/>
        <v>#VALUE!</v>
      </c>
      <c r="AY310" s="134" t="e">
        <f t="shared" si="180"/>
        <v>#VALUE!</v>
      </c>
      <c r="AZ310" s="133" t="e">
        <f>COUNTIFS(A1_Individu_Data_Keadaan_SDMK!A$4:A$149931,M310,A1_Individu_Data_Keadaan_SDMK!Q$4:Q$149285,"08. GIZI")</f>
        <v>#VALUE!</v>
      </c>
      <c r="BA310" s="135">
        <f t="shared" si="181"/>
        <v>1</v>
      </c>
      <c r="BB310" s="134" t="e">
        <f t="shared" si="182"/>
        <v>#VALUE!</v>
      </c>
      <c r="BC310" s="134" t="e">
        <f t="shared" si="183"/>
        <v>#VALUE!</v>
      </c>
      <c r="BD310" s="133" t="e">
        <f>COUNTIFS(A1_Individu_Data_Keadaan_SDMK!A$4:A$149931,M310,A1_Individu_Data_Keadaan_SDMK!R$4:R$149285,"03. Ahli Teknologi Laboratorium Medik")</f>
        <v>#VALUE!</v>
      </c>
      <c r="BE310" s="135">
        <f t="shared" si="184"/>
        <v>1</v>
      </c>
      <c r="BF310" s="134" t="e">
        <f t="shared" si="185"/>
        <v>#VALUE!</v>
      </c>
      <c r="BG310" s="134" t="e">
        <f t="shared" si="186"/>
        <v>#VALUE!</v>
      </c>
      <c r="BH310" s="139" t="e">
        <f t="shared" si="187"/>
        <v>#VALUE!</v>
      </c>
      <c r="BI310" s="139" t="e">
        <f t="shared" si="188"/>
        <v>#VALUE!</v>
      </c>
    </row>
    <row r="311" spans="13:61" ht="15">
      <c r="M311" s="120" t="s">
        <v>13024</v>
      </c>
      <c r="N311" s="120" t="s">
        <v>13025</v>
      </c>
      <c r="O311" s="120" t="s">
        <v>267</v>
      </c>
      <c r="P311" s="120" t="s">
        <v>9301</v>
      </c>
      <c r="Q311" s="120" t="s">
        <v>12201</v>
      </c>
      <c r="R311" s="120">
        <v>33</v>
      </c>
      <c r="S311" s="120">
        <v>3310</v>
      </c>
      <c r="T311" s="348" t="str">
        <f>IF(R311&lt;&gt;"",VLOOKUP(R311,'01_MASTER_KODE_WILAYAH'!H$1437:I$1470,2,FALSE),"")</f>
        <v>JAWA TENGAH</v>
      </c>
      <c r="U311" s="348" t="str">
        <f>IF(S311&lt;&gt;"",VLOOKUP(S311,'01_MASTER_KODE_WILAYAH'!D$5:F$1353,3,FALSE),"")</f>
        <v>KLATEN</v>
      </c>
      <c r="V311" s="349" t="str">
        <f t="shared" si="158"/>
        <v>2</v>
      </c>
      <c r="W311" s="145" t="e">
        <f t="shared" si="159"/>
        <v>#VALUE!</v>
      </c>
      <c r="X311" s="133" t="e">
        <f>COUNTIFS(A1_Individu_Data_Keadaan_SDMK!A$4:A$149931,M311,A1_Individu_Data_Keadaan_SDMK!R$4:R$149285,"01. Dokter")</f>
        <v>#VALUE!</v>
      </c>
      <c r="Y311" s="122">
        <f t="shared" si="160"/>
        <v>1</v>
      </c>
      <c r="Z311" s="134" t="e">
        <f t="shared" si="161"/>
        <v>#VALUE!</v>
      </c>
      <c r="AA311" s="134" t="e">
        <f t="shared" si="162"/>
        <v>#VALUE!</v>
      </c>
      <c r="AB311" s="133" t="e">
        <f>COUNTIFS(A1_Individu_Data_Keadaan_SDMK!A$4:A$149931,M311,A1_Individu_Data_Keadaan_SDMK!R$4:R$149285,"02. Dokter Gigi")</f>
        <v>#VALUE!</v>
      </c>
      <c r="AC311" s="122">
        <f t="shared" si="163"/>
        <v>1</v>
      </c>
      <c r="AD311" s="134" t="e">
        <f t="shared" si="164"/>
        <v>#VALUE!</v>
      </c>
      <c r="AE311" s="134" t="e">
        <f t="shared" si="165"/>
        <v>#VALUE!</v>
      </c>
      <c r="AF311" s="133" t="e">
        <f>COUNTIFS(A1_Individu_Data_Keadaan_SDMK!A$4:A$149931,M311,A1_Individu_Data_Keadaan_SDMK!Q$4:Q$149285,"03. KEPERAWATAN")</f>
        <v>#VALUE!</v>
      </c>
      <c r="AG311" s="135">
        <f t="shared" si="166"/>
        <v>5</v>
      </c>
      <c r="AH311" s="134" t="e">
        <f t="shared" si="167"/>
        <v>#VALUE!</v>
      </c>
      <c r="AI311" s="134" t="e">
        <f t="shared" si="168"/>
        <v>#VALUE!</v>
      </c>
      <c r="AJ311" s="133" t="e">
        <f>COUNTIFS(A1_Individu_Data_Keadaan_SDMK!A$4:A$149931,M311,A1_Individu_Data_Keadaan_SDMK!Q$4:Q$149285,"04. KEBIDANAN")</f>
        <v>#VALUE!</v>
      </c>
      <c r="AK311" s="135">
        <f t="shared" si="169"/>
        <v>4</v>
      </c>
      <c r="AL311" s="134" t="e">
        <f t="shared" si="170"/>
        <v>#VALUE!</v>
      </c>
      <c r="AM311" s="134" t="e">
        <f t="shared" si="171"/>
        <v>#VALUE!</v>
      </c>
      <c r="AN311" s="133" t="e">
        <f>COUNTIFS(A1_Individu_Data_Keadaan_SDMK!A$4:A$149931,M311,A1_Individu_Data_Keadaan_SDMK!Q$4:Q$149285,"05. KEFARMASIAN")</f>
        <v>#VALUE!</v>
      </c>
      <c r="AO311" s="135">
        <f t="shared" si="172"/>
        <v>1</v>
      </c>
      <c r="AP311" s="134" t="e">
        <f t="shared" si="173"/>
        <v>#VALUE!</v>
      </c>
      <c r="AQ311" s="134" t="e">
        <f t="shared" si="174"/>
        <v>#VALUE!</v>
      </c>
      <c r="AR311" s="133" t="e">
        <f>COUNTIFS(A1_Individu_Data_Keadaan_SDMK!A$4:A$149931,M311,A1_Individu_Data_Keadaan_SDMK!Q$4:Q$149285,"06. KESEHATAN MASYARAKAT")</f>
        <v>#VALUE!</v>
      </c>
      <c r="AS311" s="135">
        <f t="shared" si="175"/>
        <v>1</v>
      </c>
      <c r="AT311" s="134" t="e">
        <f t="shared" si="176"/>
        <v>#VALUE!</v>
      </c>
      <c r="AU311" s="134" t="e">
        <f t="shared" si="177"/>
        <v>#VALUE!</v>
      </c>
      <c r="AV311" s="133" t="e">
        <f>COUNTIFS(A1_Individu_Data_Keadaan_SDMK!A$4:A$149931,M311,A1_Individu_Data_Keadaan_SDMK!Q$4:Q$149285,"07. KESEHATAN LINGKUNGAN")</f>
        <v>#VALUE!</v>
      </c>
      <c r="AW311" s="135">
        <f t="shared" si="178"/>
        <v>1</v>
      </c>
      <c r="AX311" s="134" t="e">
        <f t="shared" si="179"/>
        <v>#VALUE!</v>
      </c>
      <c r="AY311" s="134" t="e">
        <f t="shared" si="180"/>
        <v>#VALUE!</v>
      </c>
      <c r="AZ311" s="133" t="e">
        <f>COUNTIFS(A1_Individu_Data_Keadaan_SDMK!A$4:A$149931,M311,A1_Individu_Data_Keadaan_SDMK!Q$4:Q$149285,"08. GIZI")</f>
        <v>#VALUE!</v>
      </c>
      <c r="BA311" s="135">
        <f t="shared" si="181"/>
        <v>1</v>
      </c>
      <c r="BB311" s="134" t="e">
        <f t="shared" si="182"/>
        <v>#VALUE!</v>
      </c>
      <c r="BC311" s="134" t="e">
        <f t="shared" si="183"/>
        <v>#VALUE!</v>
      </c>
      <c r="BD311" s="133" t="e">
        <f>COUNTIFS(A1_Individu_Data_Keadaan_SDMK!A$4:A$149931,M311,A1_Individu_Data_Keadaan_SDMK!R$4:R$149285,"03. Ahli Teknologi Laboratorium Medik")</f>
        <v>#VALUE!</v>
      </c>
      <c r="BE311" s="135">
        <f t="shared" si="184"/>
        <v>1</v>
      </c>
      <c r="BF311" s="134" t="e">
        <f t="shared" si="185"/>
        <v>#VALUE!</v>
      </c>
      <c r="BG311" s="134" t="e">
        <f t="shared" si="186"/>
        <v>#VALUE!</v>
      </c>
      <c r="BH311" s="139" t="e">
        <f t="shared" si="187"/>
        <v>#VALUE!</v>
      </c>
      <c r="BI311" s="139" t="e">
        <f t="shared" si="188"/>
        <v>#VALUE!</v>
      </c>
    </row>
    <row r="312" spans="13:61" ht="15">
      <c r="M312" s="120" t="s">
        <v>13026</v>
      </c>
      <c r="N312" s="120" t="s">
        <v>13027</v>
      </c>
      <c r="O312" s="120" t="s">
        <v>267</v>
      </c>
      <c r="P312" s="120" t="s">
        <v>9302</v>
      </c>
      <c r="Q312" s="120" t="s">
        <v>12201</v>
      </c>
      <c r="R312" s="120">
        <v>33</v>
      </c>
      <c r="S312" s="120">
        <v>3310</v>
      </c>
      <c r="T312" s="348" t="str">
        <f>IF(R312&lt;&gt;"",VLOOKUP(R312,'01_MASTER_KODE_WILAYAH'!H$1437:I$1470,2,FALSE),"")</f>
        <v>JAWA TENGAH</v>
      </c>
      <c r="U312" s="348" t="str">
        <f>IF(S312&lt;&gt;"",VLOOKUP(S312,'01_MASTER_KODE_WILAYAH'!D$5:F$1353,3,FALSE),"")</f>
        <v>KLATEN</v>
      </c>
      <c r="V312" s="349" t="str">
        <f t="shared" si="158"/>
        <v>1</v>
      </c>
      <c r="W312" s="145" t="e">
        <f t="shared" si="159"/>
        <v>#VALUE!</v>
      </c>
      <c r="X312" s="133" t="e">
        <f>COUNTIFS(A1_Individu_Data_Keadaan_SDMK!A$4:A$149931,M312,A1_Individu_Data_Keadaan_SDMK!R$4:R$149285,"01. Dokter")</f>
        <v>#VALUE!</v>
      </c>
      <c r="Y312" s="122">
        <f t="shared" si="160"/>
        <v>2</v>
      </c>
      <c r="Z312" s="134" t="e">
        <f t="shared" si="161"/>
        <v>#VALUE!</v>
      </c>
      <c r="AA312" s="134" t="e">
        <f t="shared" si="162"/>
        <v>#VALUE!</v>
      </c>
      <c r="AB312" s="133" t="e">
        <f>COUNTIFS(A1_Individu_Data_Keadaan_SDMK!A$4:A$149931,M312,A1_Individu_Data_Keadaan_SDMK!R$4:R$149285,"02. Dokter Gigi")</f>
        <v>#VALUE!</v>
      </c>
      <c r="AC312" s="122">
        <f t="shared" si="163"/>
        <v>1</v>
      </c>
      <c r="AD312" s="134" t="e">
        <f t="shared" si="164"/>
        <v>#VALUE!</v>
      </c>
      <c r="AE312" s="134" t="e">
        <f t="shared" si="165"/>
        <v>#VALUE!</v>
      </c>
      <c r="AF312" s="133" t="e">
        <f>COUNTIFS(A1_Individu_Data_Keadaan_SDMK!A$4:A$149931,M312,A1_Individu_Data_Keadaan_SDMK!Q$4:Q$149285,"03. KEPERAWATAN")</f>
        <v>#VALUE!</v>
      </c>
      <c r="AG312" s="135">
        <f t="shared" si="166"/>
        <v>8</v>
      </c>
      <c r="AH312" s="134" t="e">
        <f t="shared" si="167"/>
        <v>#VALUE!</v>
      </c>
      <c r="AI312" s="134" t="e">
        <f t="shared" si="168"/>
        <v>#VALUE!</v>
      </c>
      <c r="AJ312" s="133" t="e">
        <f>COUNTIFS(A1_Individu_Data_Keadaan_SDMK!A$4:A$149931,M312,A1_Individu_Data_Keadaan_SDMK!Q$4:Q$149285,"04. KEBIDANAN")</f>
        <v>#VALUE!</v>
      </c>
      <c r="AK312" s="135">
        <f t="shared" si="169"/>
        <v>7</v>
      </c>
      <c r="AL312" s="134" t="e">
        <f t="shared" si="170"/>
        <v>#VALUE!</v>
      </c>
      <c r="AM312" s="134" t="e">
        <f t="shared" si="171"/>
        <v>#VALUE!</v>
      </c>
      <c r="AN312" s="133" t="e">
        <f>COUNTIFS(A1_Individu_Data_Keadaan_SDMK!A$4:A$149931,M312,A1_Individu_Data_Keadaan_SDMK!Q$4:Q$149285,"05. KEFARMASIAN")</f>
        <v>#VALUE!</v>
      </c>
      <c r="AO312" s="135">
        <f t="shared" si="172"/>
        <v>1</v>
      </c>
      <c r="AP312" s="134" t="e">
        <f t="shared" si="173"/>
        <v>#VALUE!</v>
      </c>
      <c r="AQ312" s="134" t="e">
        <f t="shared" si="174"/>
        <v>#VALUE!</v>
      </c>
      <c r="AR312" s="133" t="e">
        <f>COUNTIFS(A1_Individu_Data_Keadaan_SDMK!A$4:A$149931,M312,A1_Individu_Data_Keadaan_SDMK!Q$4:Q$149285,"06. KESEHATAN MASYARAKAT")</f>
        <v>#VALUE!</v>
      </c>
      <c r="AS312" s="135">
        <f t="shared" si="175"/>
        <v>1</v>
      </c>
      <c r="AT312" s="134" t="e">
        <f t="shared" si="176"/>
        <v>#VALUE!</v>
      </c>
      <c r="AU312" s="134" t="e">
        <f t="shared" si="177"/>
        <v>#VALUE!</v>
      </c>
      <c r="AV312" s="133" t="e">
        <f>COUNTIFS(A1_Individu_Data_Keadaan_SDMK!A$4:A$149931,M312,A1_Individu_Data_Keadaan_SDMK!Q$4:Q$149285,"07. KESEHATAN LINGKUNGAN")</f>
        <v>#VALUE!</v>
      </c>
      <c r="AW312" s="135">
        <f t="shared" si="178"/>
        <v>1</v>
      </c>
      <c r="AX312" s="134" t="e">
        <f t="shared" si="179"/>
        <v>#VALUE!</v>
      </c>
      <c r="AY312" s="134" t="e">
        <f t="shared" si="180"/>
        <v>#VALUE!</v>
      </c>
      <c r="AZ312" s="133" t="e">
        <f>COUNTIFS(A1_Individu_Data_Keadaan_SDMK!A$4:A$149931,M312,A1_Individu_Data_Keadaan_SDMK!Q$4:Q$149285,"08. GIZI")</f>
        <v>#VALUE!</v>
      </c>
      <c r="BA312" s="135">
        <f t="shared" si="181"/>
        <v>2</v>
      </c>
      <c r="BB312" s="134" t="e">
        <f t="shared" si="182"/>
        <v>#VALUE!</v>
      </c>
      <c r="BC312" s="134" t="e">
        <f t="shared" si="183"/>
        <v>#VALUE!</v>
      </c>
      <c r="BD312" s="133" t="e">
        <f>COUNTIFS(A1_Individu_Data_Keadaan_SDMK!A$4:A$149931,M312,A1_Individu_Data_Keadaan_SDMK!R$4:R$149285,"03. Ahli Teknologi Laboratorium Medik")</f>
        <v>#VALUE!</v>
      </c>
      <c r="BE312" s="135">
        <f t="shared" si="184"/>
        <v>1</v>
      </c>
      <c r="BF312" s="134" t="e">
        <f t="shared" si="185"/>
        <v>#VALUE!</v>
      </c>
      <c r="BG312" s="134" t="e">
        <f t="shared" si="186"/>
        <v>#VALUE!</v>
      </c>
      <c r="BH312" s="139" t="e">
        <f t="shared" si="187"/>
        <v>#VALUE!</v>
      </c>
      <c r="BI312" s="139" t="e">
        <f t="shared" si="188"/>
        <v>#VALUE!</v>
      </c>
    </row>
    <row r="313" spans="13:61" ht="15">
      <c r="M313" s="120" t="s">
        <v>13028</v>
      </c>
      <c r="N313" s="120" t="s">
        <v>13029</v>
      </c>
      <c r="O313" s="120" t="s">
        <v>267</v>
      </c>
      <c r="P313" s="120" t="s">
        <v>9301</v>
      </c>
      <c r="Q313" s="120" t="s">
        <v>12201</v>
      </c>
      <c r="R313" s="120">
        <v>33</v>
      </c>
      <c r="S313" s="120">
        <v>3310</v>
      </c>
      <c r="T313" s="348" t="str">
        <f>IF(R313&lt;&gt;"",VLOOKUP(R313,'01_MASTER_KODE_WILAYAH'!H$1437:I$1470,2,FALSE),"")</f>
        <v>JAWA TENGAH</v>
      </c>
      <c r="U313" s="348" t="str">
        <f>IF(S313&lt;&gt;"",VLOOKUP(S313,'01_MASTER_KODE_WILAYAH'!D$5:F$1353,3,FALSE),"")</f>
        <v>KLATEN</v>
      </c>
      <c r="V313" s="349" t="str">
        <f t="shared" si="158"/>
        <v>2</v>
      </c>
      <c r="W313" s="145" t="e">
        <f t="shared" si="159"/>
        <v>#VALUE!</v>
      </c>
      <c r="X313" s="133" t="e">
        <f>COUNTIFS(A1_Individu_Data_Keadaan_SDMK!A$4:A$149931,M313,A1_Individu_Data_Keadaan_SDMK!R$4:R$149285,"01. Dokter")</f>
        <v>#VALUE!</v>
      </c>
      <c r="Y313" s="122">
        <f t="shared" si="160"/>
        <v>1</v>
      </c>
      <c r="Z313" s="134" t="e">
        <f t="shared" si="161"/>
        <v>#VALUE!</v>
      </c>
      <c r="AA313" s="134" t="e">
        <f t="shared" si="162"/>
        <v>#VALUE!</v>
      </c>
      <c r="AB313" s="133" t="e">
        <f>COUNTIFS(A1_Individu_Data_Keadaan_SDMK!A$4:A$149931,M313,A1_Individu_Data_Keadaan_SDMK!R$4:R$149285,"02. Dokter Gigi")</f>
        <v>#VALUE!</v>
      </c>
      <c r="AC313" s="122">
        <f t="shared" si="163"/>
        <v>1</v>
      </c>
      <c r="AD313" s="134" t="e">
        <f t="shared" si="164"/>
        <v>#VALUE!</v>
      </c>
      <c r="AE313" s="134" t="e">
        <f t="shared" si="165"/>
        <v>#VALUE!</v>
      </c>
      <c r="AF313" s="133" t="e">
        <f>COUNTIFS(A1_Individu_Data_Keadaan_SDMK!A$4:A$149931,M313,A1_Individu_Data_Keadaan_SDMK!Q$4:Q$149285,"03. KEPERAWATAN")</f>
        <v>#VALUE!</v>
      </c>
      <c r="AG313" s="135">
        <f t="shared" si="166"/>
        <v>5</v>
      </c>
      <c r="AH313" s="134" t="e">
        <f t="shared" si="167"/>
        <v>#VALUE!</v>
      </c>
      <c r="AI313" s="134" t="e">
        <f t="shared" si="168"/>
        <v>#VALUE!</v>
      </c>
      <c r="AJ313" s="133" t="e">
        <f>COUNTIFS(A1_Individu_Data_Keadaan_SDMK!A$4:A$149931,M313,A1_Individu_Data_Keadaan_SDMK!Q$4:Q$149285,"04. KEBIDANAN")</f>
        <v>#VALUE!</v>
      </c>
      <c r="AK313" s="135">
        <f t="shared" si="169"/>
        <v>4</v>
      </c>
      <c r="AL313" s="134" t="e">
        <f t="shared" si="170"/>
        <v>#VALUE!</v>
      </c>
      <c r="AM313" s="134" t="e">
        <f t="shared" si="171"/>
        <v>#VALUE!</v>
      </c>
      <c r="AN313" s="133" t="e">
        <f>COUNTIFS(A1_Individu_Data_Keadaan_SDMK!A$4:A$149931,M313,A1_Individu_Data_Keadaan_SDMK!Q$4:Q$149285,"05. KEFARMASIAN")</f>
        <v>#VALUE!</v>
      </c>
      <c r="AO313" s="135">
        <f t="shared" si="172"/>
        <v>1</v>
      </c>
      <c r="AP313" s="134" t="e">
        <f t="shared" si="173"/>
        <v>#VALUE!</v>
      </c>
      <c r="AQ313" s="134" t="e">
        <f t="shared" si="174"/>
        <v>#VALUE!</v>
      </c>
      <c r="AR313" s="133" t="e">
        <f>COUNTIFS(A1_Individu_Data_Keadaan_SDMK!A$4:A$149931,M313,A1_Individu_Data_Keadaan_SDMK!Q$4:Q$149285,"06. KESEHATAN MASYARAKAT")</f>
        <v>#VALUE!</v>
      </c>
      <c r="AS313" s="135">
        <f t="shared" si="175"/>
        <v>1</v>
      </c>
      <c r="AT313" s="134" t="e">
        <f t="shared" si="176"/>
        <v>#VALUE!</v>
      </c>
      <c r="AU313" s="134" t="e">
        <f t="shared" si="177"/>
        <v>#VALUE!</v>
      </c>
      <c r="AV313" s="133" t="e">
        <f>COUNTIFS(A1_Individu_Data_Keadaan_SDMK!A$4:A$149931,M313,A1_Individu_Data_Keadaan_SDMK!Q$4:Q$149285,"07. KESEHATAN LINGKUNGAN")</f>
        <v>#VALUE!</v>
      </c>
      <c r="AW313" s="135">
        <f t="shared" si="178"/>
        <v>1</v>
      </c>
      <c r="AX313" s="134" t="e">
        <f t="shared" si="179"/>
        <v>#VALUE!</v>
      </c>
      <c r="AY313" s="134" t="e">
        <f t="shared" si="180"/>
        <v>#VALUE!</v>
      </c>
      <c r="AZ313" s="133" t="e">
        <f>COUNTIFS(A1_Individu_Data_Keadaan_SDMK!A$4:A$149931,M313,A1_Individu_Data_Keadaan_SDMK!Q$4:Q$149285,"08. GIZI")</f>
        <v>#VALUE!</v>
      </c>
      <c r="BA313" s="135">
        <f t="shared" si="181"/>
        <v>1</v>
      </c>
      <c r="BB313" s="134" t="e">
        <f t="shared" si="182"/>
        <v>#VALUE!</v>
      </c>
      <c r="BC313" s="134" t="e">
        <f t="shared" si="183"/>
        <v>#VALUE!</v>
      </c>
      <c r="BD313" s="133" t="e">
        <f>COUNTIFS(A1_Individu_Data_Keadaan_SDMK!A$4:A$149931,M313,A1_Individu_Data_Keadaan_SDMK!R$4:R$149285,"03. Ahli Teknologi Laboratorium Medik")</f>
        <v>#VALUE!</v>
      </c>
      <c r="BE313" s="135">
        <f t="shared" si="184"/>
        <v>1</v>
      </c>
      <c r="BF313" s="134" t="e">
        <f t="shared" si="185"/>
        <v>#VALUE!</v>
      </c>
      <c r="BG313" s="134" t="e">
        <f t="shared" si="186"/>
        <v>#VALUE!</v>
      </c>
      <c r="BH313" s="139" t="e">
        <f t="shared" si="187"/>
        <v>#VALUE!</v>
      </c>
      <c r="BI313" s="139" t="e">
        <f t="shared" si="188"/>
        <v>#VALUE!</v>
      </c>
    </row>
    <row r="314" spans="13:61" ht="15">
      <c r="M314" s="120" t="s">
        <v>13030</v>
      </c>
      <c r="N314" s="120" t="s">
        <v>13031</v>
      </c>
      <c r="O314" s="120" t="s">
        <v>267</v>
      </c>
      <c r="P314" s="120" t="s">
        <v>9302</v>
      </c>
      <c r="Q314" s="120" t="s">
        <v>12201</v>
      </c>
      <c r="R314" s="120">
        <v>33</v>
      </c>
      <c r="S314" s="120">
        <v>3310</v>
      </c>
      <c r="T314" s="348" t="str">
        <f>IF(R314&lt;&gt;"",VLOOKUP(R314,'01_MASTER_KODE_WILAYAH'!H$1437:I$1470,2,FALSE),"")</f>
        <v>JAWA TENGAH</v>
      </c>
      <c r="U314" s="348" t="str">
        <f>IF(S314&lt;&gt;"",VLOOKUP(S314,'01_MASTER_KODE_WILAYAH'!D$5:F$1353,3,FALSE),"")</f>
        <v>KLATEN</v>
      </c>
      <c r="V314" s="349" t="str">
        <f t="shared" si="158"/>
        <v>1</v>
      </c>
      <c r="W314" s="145" t="e">
        <f t="shared" si="159"/>
        <v>#VALUE!</v>
      </c>
      <c r="X314" s="133" t="e">
        <f>COUNTIFS(A1_Individu_Data_Keadaan_SDMK!A$4:A$149931,M314,A1_Individu_Data_Keadaan_SDMK!R$4:R$149285,"01. Dokter")</f>
        <v>#VALUE!</v>
      </c>
      <c r="Y314" s="122">
        <f t="shared" si="160"/>
        <v>2</v>
      </c>
      <c r="Z314" s="134" t="e">
        <f t="shared" si="161"/>
        <v>#VALUE!</v>
      </c>
      <c r="AA314" s="134" t="e">
        <f t="shared" si="162"/>
        <v>#VALUE!</v>
      </c>
      <c r="AB314" s="133" t="e">
        <f>COUNTIFS(A1_Individu_Data_Keadaan_SDMK!A$4:A$149931,M314,A1_Individu_Data_Keadaan_SDMK!R$4:R$149285,"02. Dokter Gigi")</f>
        <v>#VALUE!</v>
      </c>
      <c r="AC314" s="122">
        <f t="shared" si="163"/>
        <v>1</v>
      </c>
      <c r="AD314" s="134" t="e">
        <f t="shared" si="164"/>
        <v>#VALUE!</v>
      </c>
      <c r="AE314" s="134" t="e">
        <f t="shared" si="165"/>
        <v>#VALUE!</v>
      </c>
      <c r="AF314" s="133" t="e">
        <f>COUNTIFS(A1_Individu_Data_Keadaan_SDMK!A$4:A$149931,M314,A1_Individu_Data_Keadaan_SDMK!Q$4:Q$149285,"03. KEPERAWATAN")</f>
        <v>#VALUE!</v>
      </c>
      <c r="AG314" s="135">
        <f t="shared" si="166"/>
        <v>8</v>
      </c>
      <c r="AH314" s="134" t="e">
        <f t="shared" si="167"/>
        <v>#VALUE!</v>
      </c>
      <c r="AI314" s="134" t="e">
        <f t="shared" si="168"/>
        <v>#VALUE!</v>
      </c>
      <c r="AJ314" s="133" t="e">
        <f>COUNTIFS(A1_Individu_Data_Keadaan_SDMK!A$4:A$149931,M314,A1_Individu_Data_Keadaan_SDMK!Q$4:Q$149285,"04. KEBIDANAN")</f>
        <v>#VALUE!</v>
      </c>
      <c r="AK314" s="135">
        <f t="shared" si="169"/>
        <v>7</v>
      </c>
      <c r="AL314" s="134" t="e">
        <f t="shared" si="170"/>
        <v>#VALUE!</v>
      </c>
      <c r="AM314" s="134" t="e">
        <f t="shared" si="171"/>
        <v>#VALUE!</v>
      </c>
      <c r="AN314" s="133" t="e">
        <f>COUNTIFS(A1_Individu_Data_Keadaan_SDMK!A$4:A$149931,M314,A1_Individu_Data_Keadaan_SDMK!Q$4:Q$149285,"05. KEFARMASIAN")</f>
        <v>#VALUE!</v>
      </c>
      <c r="AO314" s="135">
        <f t="shared" si="172"/>
        <v>1</v>
      </c>
      <c r="AP314" s="134" t="e">
        <f t="shared" si="173"/>
        <v>#VALUE!</v>
      </c>
      <c r="AQ314" s="134" t="e">
        <f t="shared" si="174"/>
        <v>#VALUE!</v>
      </c>
      <c r="AR314" s="133" t="e">
        <f>COUNTIFS(A1_Individu_Data_Keadaan_SDMK!A$4:A$149931,M314,A1_Individu_Data_Keadaan_SDMK!Q$4:Q$149285,"06. KESEHATAN MASYARAKAT")</f>
        <v>#VALUE!</v>
      </c>
      <c r="AS314" s="135">
        <f t="shared" si="175"/>
        <v>1</v>
      </c>
      <c r="AT314" s="134" t="e">
        <f t="shared" si="176"/>
        <v>#VALUE!</v>
      </c>
      <c r="AU314" s="134" t="e">
        <f t="shared" si="177"/>
        <v>#VALUE!</v>
      </c>
      <c r="AV314" s="133" t="e">
        <f>COUNTIFS(A1_Individu_Data_Keadaan_SDMK!A$4:A$149931,M314,A1_Individu_Data_Keadaan_SDMK!Q$4:Q$149285,"07. KESEHATAN LINGKUNGAN")</f>
        <v>#VALUE!</v>
      </c>
      <c r="AW314" s="135">
        <f t="shared" si="178"/>
        <v>1</v>
      </c>
      <c r="AX314" s="134" t="e">
        <f t="shared" si="179"/>
        <v>#VALUE!</v>
      </c>
      <c r="AY314" s="134" t="e">
        <f t="shared" si="180"/>
        <v>#VALUE!</v>
      </c>
      <c r="AZ314" s="133" t="e">
        <f>COUNTIFS(A1_Individu_Data_Keadaan_SDMK!A$4:A$149931,M314,A1_Individu_Data_Keadaan_SDMK!Q$4:Q$149285,"08. GIZI")</f>
        <v>#VALUE!</v>
      </c>
      <c r="BA314" s="135">
        <f t="shared" si="181"/>
        <v>2</v>
      </c>
      <c r="BB314" s="134" t="e">
        <f t="shared" si="182"/>
        <v>#VALUE!</v>
      </c>
      <c r="BC314" s="134" t="e">
        <f t="shared" si="183"/>
        <v>#VALUE!</v>
      </c>
      <c r="BD314" s="133" t="e">
        <f>COUNTIFS(A1_Individu_Data_Keadaan_SDMK!A$4:A$149931,M314,A1_Individu_Data_Keadaan_SDMK!R$4:R$149285,"03. Ahli Teknologi Laboratorium Medik")</f>
        <v>#VALUE!</v>
      </c>
      <c r="BE314" s="135">
        <f t="shared" si="184"/>
        <v>1</v>
      </c>
      <c r="BF314" s="134" t="e">
        <f t="shared" si="185"/>
        <v>#VALUE!</v>
      </c>
      <c r="BG314" s="134" t="e">
        <f t="shared" si="186"/>
        <v>#VALUE!</v>
      </c>
      <c r="BH314" s="139" t="e">
        <f t="shared" si="187"/>
        <v>#VALUE!</v>
      </c>
      <c r="BI314" s="139" t="e">
        <f t="shared" si="188"/>
        <v>#VALUE!</v>
      </c>
    </row>
    <row r="315" spans="13:61" ht="15">
      <c r="M315" s="120" t="s">
        <v>13032</v>
      </c>
      <c r="N315" s="120" t="s">
        <v>13033</v>
      </c>
      <c r="O315" s="120" t="s">
        <v>267</v>
      </c>
      <c r="P315" s="120" t="s">
        <v>9301</v>
      </c>
      <c r="Q315" s="120" t="s">
        <v>12201</v>
      </c>
      <c r="R315" s="120">
        <v>33</v>
      </c>
      <c r="S315" s="120">
        <v>3310</v>
      </c>
      <c r="T315" s="348" t="str">
        <f>IF(R315&lt;&gt;"",VLOOKUP(R315,'01_MASTER_KODE_WILAYAH'!H$1437:I$1470,2,FALSE),"")</f>
        <v>JAWA TENGAH</v>
      </c>
      <c r="U315" s="348" t="str">
        <f>IF(S315&lt;&gt;"",VLOOKUP(S315,'01_MASTER_KODE_WILAYAH'!D$5:F$1353,3,FALSE),"")</f>
        <v>KLATEN</v>
      </c>
      <c r="V315" s="349" t="str">
        <f t="shared" si="158"/>
        <v>2</v>
      </c>
      <c r="W315" s="145" t="e">
        <f t="shared" si="159"/>
        <v>#VALUE!</v>
      </c>
      <c r="X315" s="133" t="e">
        <f>COUNTIFS(A1_Individu_Data_Keadaan_SDMK!A$4:A$149931,M315,A1_Individu_Data_Keadaan_SDMK!R$4:R$149285,"01. Dokter")</f>
        <v>#VALUE!</v>
      </c>
      <c r="Y315" s="122">
        <f t="shared" si="160"/>
        <v>1</v>
      </c>
      <c r="Z315" s="134" t="e">
        <f t="shared" si="161"/>
        <v>#VALUE!</v>
      </c>
      <c r="AA315" s="134" t="e">
        <f t="shared" si="162"/>
        <v>#VALUE!</v>
      </c>
      <c r="AB315" s="133" t="e">
        <f>COUNTIFS(A1_Individu_Data_Keadaan_SDMK!A$4:A$149931,M315,A1_Individu_Data_Keadaan_SDMK!R$4:R$149285,"02. Dokter Gigi")</f>
        <v>#VALUE!</v>
      </c>
      <c r="AC315" s="122">
        <f t="shared" si="163"/>
        <v>1</v>
      </c>
      <c r="AD315" s="134" t="e">
        <f t="shared" si="164"/>
        <v>#VALUE!</v>
      </c>
      <c r="AE315" s="134" t="e">
        <f t="shared" si="165"/>
        <v>#VALUE!</v>
      </c>
      <c r="AF315" s="133" t="e">
        <f>COUNTIFS(A1_Individu_Data_Keadaan_SDMK!A$4:A$149931,M315,A1_Individu_Data_Keadaan_SDMK!Q$4:Q$149285,"03. KEPERAWATAN")</f>
        <v>#VALUE!</v>
      </c>
      <c r="AG315" s="135">
        <f t="shared" si="166"/>
        <v>5</v>
      </c>
      <c r="AH315" s="134" t="e">
        <f t="shared" si="167"/>
        <v>#VALUE!</v>
      </c>
      <c r="AI315" s="134" t="e">
        <f t="shared" si="168"/>
        <v>#VALUE!</v>
      </c>
      <c r="AJ315" s="133" t="e">
        <f>COUNTIFS(A1_Individu_Data_Keadaan_SDMK!A$4:A$149931,M315,A1_Individu_Data_Keadaan_SDMK!Q$4:Q$149285,"04. KEBIDANAN")</f>
        <v>#VALUE!</v>
      </c>
      <c r="AK315" s="135">
        <f t="shared" si="169"/>
        <v>4</v>
      </c>
      <c r="AL315" s="134" t="e">
        <f t="shared" si="170"/>
        <v>#VALUE!</v>
      </c>
      <c r="AM315" s="134" t="e">
        <f t="shared" si="171"/>
        <v>#VALUE!</v>
      </c>
      <c r="AN315" s="133" t="e">
        <f>COUNTIFS(A1_Individu_Data_Keadaan_SDMK!A$4:A$149931,M315,A1_Individu_Data_Keadaan_SDMK!Q$4:Q$149285,"05. KEFARMASIAN")</f>
        <v>#VALUE!</v>
      </c>
      <c r="AO315" s="135">
        <f t="shared" si="172"/>
        <v>1</v>
      </c>
      <c r="AP315" s="134" t="e">
        <f t="shared" si="173"/>
        <v>#VALUE!</v>
      </c>
      <c r="AQ315" s="134" t="e">
        <f t="shared" si="174"/>
        <v>#VALUE!</v>
      </c>
      <c r="AR315" s="133" t="e">
        <f>COUNTIFS(A1_Individu_Data_Keadaan_SDMK!A$4:A$149931,M315,A1_Individu_Data_Keadaan_SDMK!Q$4:Q$149285,"06. KESEHATAN MASYARAKAT")</f>
        <v>#VALUE!</v>
      </c>
      <c r="AS315" s="135">
        <f t="shared" si="175"/>
        <v>1</v>
      </c>
      <c r="AT315" s="134" t="e">
        <f t="shared" si="176"/>
        <v>#VALUE!</v>
      </c>
      <c r="AU315" s="134" t="e">
        <f t="shared" si="177"/>
        <v>#VALUE!</v>
      </c>
      <c r="AV315" s="133" t="e">
        <f>COUNTIFS(A1_Individu_Data_Keadaan_SDMK!A$4:A$149931,M315,A1_Individu_Data_Keadaan_SDMK!Q$4:Q$149285,"07. KESEHATAN LINGKUNGAN")</f>
        <v>#VALUE!</v>
      </c>
      <c r="AW315" s="135">
        <f t="shared" si="178"/>
        <v>1</v>
      </c>
      <c r="AX315" s="134" t="e">
        <f t="shared" si="179"/>
        <v>#VALUE!</v>
      </c>
      <c r="AY315" s="134" t="e">
        <f t="shared" si="180"/>
        <v>#VALUE!</v>
      </c>
      <c r="AZ315" s="133" t="e">
        <f>COUNTIFS(A1_Individu_Data_Keadaan_SDMK!A$4:A$149931,M315,A1_Individu_Data_Keadaan_SDMK!Q$4:Q$149285,"08. GIZI")</f>
        <v>#VALUE!</v>
      </c>
      <c r="BA315" s="135">
        <f t="shared" si="181"/>
        <v>1</v>
      </c>
      <c r="BB315" s="134" t="e">
        <f t="shared" si="182"/>
        <v>#VALUE!</v>
      </c>
      <c r="BC315" s="134" t="e">
        <f t="shared" si="183"/>
        <v>#VALUE!</v>
      </c>
      <c r="BD315" s="133" t="e">
        <f>COUNTIFS(A1_Individu_Data_Keadaan_SDMK!A$4:A$149931,M315,A1_Individu_Data_Keadaan_SDMK!R$4:R$149285,"03. Ahli Teknologi Laboratorium Medik")</f>
        <v>#VALUE!</v>
      </c>
      <c r="BE315" s="135">
        <f t="shared" si="184"/>
        <v>1</v>
      </c>
      <c r="BF315" s="134" t="e">
        <f t="shared" si="185"/>
        <v>#VALUE!</v>
      </c>
      <c r="BG315" s="134" t="e">
        <f t="shared" si="186"/>
        <v>#VALUE!</v>
      </c>
      <c r="BH315" s="139" t="e">
        <f t="shared" si="187"/>
        <v>#VALUE!</v>
      </c>
      <c r="BI315" s="139" t="e">
        <f t="shared" si="188"/>
        <v>#VALUE!</v>
      </c>
    </row>
    <row r="316" spans="13:61" ht="15">
      <c r="M316" s="120" t="s">
        <v>13034</v>
      </c>
      <c r="N316" s="120" t="s">
        <v>13035</v>
      </c>
      <c r="O316" s="120" t="s">
        <v>267</v>
      </c>
      <c r="P316" s="120" t="s">
        <v>9302</v>
      </c>
      <c r="Q316" s="120" t="s">
        <v>12201</v>
      </c>
      <c r="R316" s="120">
        <v>33</v>
      </c>
      <c r="S316" s="120">
        <v>3310</v>
      </c>
      <c r="T316" s="348" t="str">
        <f>IF(R316&lt;&gt;"",VLOOKUP(R316,'01_MASTER_KODE_WILAYAH'!H$1437:I$1470,2,FALSE),"")</f>
        <v>JAWA TENGAH</v>
      </c>
      <c r="U316" s="348" t="str">
        <f>IF(S316&lt;&gt;"",VLOOKUP(S316,'01_MASTER_KODE_WILAYAH'!D$5:F$1353,3,FALSE),"")</f>
        <v>KLATEN</v>
      </c>
      <c r="V316" s="349" t="str">
        <f t="shared" si="158"/>
        <v>1</v>
      </c>
      <c r="W316" s="145" t="e">
        <f t="shared" si="159"/>
        <v>#VALUE!</v>
      </c>
      <c r="X316" s="133" t="e">
        <f>COUNTIFS(A1_Individu_Data_Keadaan_SDMK!A$4:A$149931,M316,A1_Individu_Data_Keadaan_SDMK!R$4:R$149285,"01. Dokter")</f>
        <v>#VALUE!</v>
      </c>
      <c r="Y316" s="122">
        <f t="shared" si="160"/>
        <v>2</v>
      </c>
      <c r="Z316" s="134" t="e">
        <f t="shared" si="161"/>
        <v>#VALUE!</v>
      </c>
      <c r="AA316" s="134" t="e">
        <f t="shared" si="162"/>
        <v>#VALUE!</v>
      </c>
      <c r="AB316" s="133" t="e">
        <f>COUNTIFS(A1_Individu_Data_Keadaan_SDMK!A$4:A$149931,M316,A1_Individu_Data_Keadaan_SDMK!R$4:R$149285,"02. Dokter Gigi")</f>
        <v>#VALUE!</v>
      </c>
      <c r="AC316" s="122">
        <f t="shared" si="163"/>
        <v>1</v>
      </c>
      <c r="AD316" s="134" t="e">
        <f t="shared" si="164"/>
        <v>#VALUE!</v>
      </c>
      <c r="AE316" s="134" t="e">
        <f t="shared" si="165"/>
        <v>#VALUE!</v>
      </c>
      <c r="AF316" s="133" t="e">
        <f>COUNTIFS(A1_Individu_Data_Keadaan_SDMK!A$4:A$149931,M316,A1_Individu_Data_Keadaan_SDMK!Q$4:Q$149285,"03. KEPERAWATAN")</f>
        <v>#VALUE!</v>
      </c>
      <c r="AG316" s="135">
        <f t="shared" si="166"/>
        <v>8</v>
      </c>
      <c r="AH316" s="134" t="e">
        <f t="shared" si="167"/>
        <v>#VALUE!</v>
      </c>
      <c r="AI316" s="134" t="e">
        <f t="shared" si="168"/>
        <v>#VALUE!</v>
      </c>
      <c r="AJ316" s="133" t="e">
        <f>COUNTIFS(A1_Individu_Data_Keadaan_SDMK!A$4:A$149931,M316,A1_Individu_Data_Keadaan_SDMK!Q$4:Q$149285,"04. KEBIDANAN")</f>
        <v>#VALUE!</v>
      </c>
      <c r="AK316" s="135">
        <f t="shared" si="169"/>
        <v>7</v>
      </c>
      <c r="AL316" s="134" t="e">
        <f t="shared" si="170"/>
        <v>#VALUE!</v>
      </c>
      <c r="AM316" s="134" t="e">
        <f t="shared" si="171"/>
        <v>#VALUE!</v>
      </c>
      <c r="AN316" s="133" t="e">
        <f>COUNTIFS(A1_Individu_Data_Keadaan_SDMK!A$4:A$149931,M316,A1_Individu_Data_Keadaan_SDMK!Q$4:Q$149285,"05. KEFARMASIAN")</f>
        <v>#VALUE!</v>
      </c>
      <c r="AO316" s="135">
        <f t="shared" si="172"/>
        <v>1</v>
      </c>
      <c r="AP316" s="134" t="e">
        <f t="shared" si="173"/>
        <v>#VALUE!</v>
      </c>
      <c r="AQ316" s="134" t="e">
        <f t="shared" si="174"/>
        <v>#VALUE!</v>
      </c>
      <c r="AR316" s="133" t="e">
        <f>COUNTIFS(A1_Individu_Data_Keadaan_SDMK!A$4:A$149931,M316,A1_Individu_Data_Keadaan_SDMK!Q$4:Q$149285,"06. KESEHATAN MASYARAKAT")</f>
        <v>#VALUE!</v>
      </c>
      <c r="AS316" s="135">
        <f t="shared" si="175"/>
        <v>1</v>
      </c>
      <c r="AT316" s="134" t="e">
        <f t="shared" si="176"/>
        <v>#VALUE!</v>
      </c>
      <c r="AU316" s="134" t="e">
        <f t="shared" si="177"/>
        <v>#VALUE!</v>
      </c>
      <c r="AV316" s="133" t="e">
        <f>COUNTIFS(A1_Individu_Data_Keadaan_SDMK!A$4:A$149931,M316,A1_Individu_Data_Keadaan_SDMK!Q$4:Q$149285,"07. KESEHATAN LINGKUNGAN")</f>
        <v>#VALUE!</v>
      </c>
      <c r="AW316" s="135">
        <f t="shared" si="178"/>
        <v>1</v>
      </c>
      <c r="AX316" s="134" t="e">
        <f t="shared" si="179"/>
        <v>#VALUE!</v>
      </c>
      <c r="AY316" s="134" t="e">
        <f t="shared" si="180"/>
        <v>#VALUE!</v>
      </c>
      <c r="AZ316" s="133" t="e">
        <f>COUNTIFS(A1_Individu_Data_Keadaan_SDMK!A$4:A$149931,M316,A1_Individu_Data_Keadaan_SDMK!Q$4:Q$149285,"08. GIZI")</f>
        <v>#VALUE!</v>
      </c>
      <c r="BA316" s="135">
        <f t="shared" si="181"/>
        <v>2</v>
      </c>
      <c r="BB316" s="134" t="e">
        <f t="shared" si="182"/>
        <v>#VALUE!</v>
      </c>
      <c r="BC316" s="134" t="e">
        <f t="shared" si="183"/>
        <v>#VALUE!</v>
      </c>
      <c r="BD316" s="133" t="e">
        <f>COUNTIFS(A1_Individu_Data_Keadaan_SDMK!A$4:A$149931,M316,A1_Individu_Data_Keadaan_SDMK!R$4:R$149285,"03. Ahli Teknologi Laboratorium Medik")</f>
        <v>#VALUE!</v>
      </c>
      <c r="BE316" s="135">
        <f t="shared" si="184"/>
        <v>1</v>
      </c>
      <c r="BF316" s="134" t="e">
        <f t="shared" si="185"/>
        <v>#VALUE!</v>
      </c>
      <c r="BG316" s="134" t="e">
        <f t="shared" si="186"/>
        <v>#VALUE!</v>
      </c>
      <c r="BH316" s="139" t="e">
        <f t="shared" si="187"/>
        <v>#VALUE!</v>
      </c>
      <c r="BI316" s="139" t="e">
        <f t="shared" si="188"/>
        <v>#VALUE!</v>
      </c>
    </row>
    <row r="317" spans="13:61" ht="15">
      <c r="M317" s="120" t="s">
        <v>13036</v>
      </c>
      <c r="N317" s="120" t="s">
        <v>13037</v>
      </c>
      <c r="O317" s="120" t="s">
        <v>267</v>
      </c>
      <c r="P317" s="120" t="s">
        <v>9301</v>
      </c>
      <c r="Q317" s="120" t="s">
        <v>12201</v>
      </c>
      <c r="R317" s="120">
        <v>33</v>
      </c>
      <c r="S317" s="120">
        <v>3310</v>
      </c>
      <c r="T317" s="348" t="str">
        <f>IF(R317&lt;&gt;"",VLOOKUP(R317,'01_MASTER_KODE_WILAYAH'!H$1437:I$1470,2,FALSE),"")</f>
        <v>JAWA TENGAH</v>
      </c>
      <c r="U317" s="348" t="str">
        <f>IF(S317&lt;&gt;"",VLOOKUP(S317,'01_MASTER_KODE_WILAYAH'!D$5:F$1353,3,FALSE),"")</f>
        <v>KLATEN</v>
      </c>
      <c r="V317" s="349" t="str">
        <f t="shared" si="158"/>
        <v>2</v>
      </c>
      <c r="W317" s="145" t="e">
        <f t="shared" si="159"/>
        <v>#VALUE!</v>
      </c>
      <c r="X317" s="133" t="e">
        <f>COUNTIFS(A1_Individu_Data_Keadaan_SDMK!A$4:A$149931,M317,A1_Individu_Data_Keadaan_SDMK!R$4:R$149285,"01. Dokter")</f>
        <v>#VALUE!</v>
      </c>
      <c r="Y317" s="122">
        <f t="shared" si="160"/>
        <v>1</v>
      </c>
      <c r="Z317" s="134" t="e">
        <f t="shared" si="161"/>
        <v>#VALUE!</v>
      </c>
      <c r="AA317" s="134" t="e">
        <f t="shared" si="162"/>
        <v>#VALUE!</v>
      </c>
      <c r="AB317" s="133" t="e">
        <f>COUNTIFS(A1_Individu_Data_Keadaan_SDMK!A$4:A$149931,M317,A1_Individu_Data_Keadaan_SDMK!R$4:R$149285,"02. Dokter Gigi")</f>
        <v>#VALUE!</v>
      </c>
      <c r="AC317" s="122">
        <f t="shared" si="163"/>
        <v>1</v>
      </c>
      <c r="AD317" s="134" t="e">
        <f t="shared" si="164"/>
        <v>#VALUE!</v>
      </c>
      <c r="AE317" s="134" t="e">
        <f t="shared" si="165"/>
        <v>#VALUE!</v>
      </c>
      <c r="AF317" s="133" t="e">
        <f>COUNTIFS(A1_Individu_Data_Keadaan_SDMK!A$4:A$149931,M317,A1_Individu_Data_Keadaan_SDMK!Q$4:Q$149285,"03. KEPERAWATAN")</f>
        <v>#VALUE!</v>
      </c>
      <c r="AG317" s="135">
        <f t="shared" si="166"/>
        <v>5</v>
      </c>
      <c r="AH317" s="134" t="e">
        <f t="shared" si="167"/>
        <v>#VALUE!</v>
      </c>
      <c r="AI317" s="134" t="e">
        <f t="shared" si="168"/>
        <v>#VALUE!</v>
      </c>
      <c r="AJ317" s="133" t="e">
        <f>COUNTIFS(A1_Individu_Data_Keadaan_SDMK!A$4:A$149931,M317,A1_Individu_Data_Keadaan_SDMK!Q$4:Q$149285,"04. KEBIDANAN")</f>
        <v>#VALUE!</v>
      </c>
      <c r="AK317" s="135">
        <f t="shared" si="169"/>
        <v>4</v>
      </c>
      <c r="AL317" s="134" t="e">
        <f t="shared" si="170"/>
        <v>#VALUE!</v>
      </c>
      <c r="AM317" s="134" t="e">
        <f t="shared" si="171"/>
        <v>#VALUE!</v>
      </c>
      <c r="AN317" s="133" t="e">
        <f>COUNTIFS(A1_Individu_Data_Keadaan_SDMK!A$4:A$149931,M317,A1_Individu_Data_Keadaan_SDMK!Q$4:Q$149285,"05. KEFARMASIAN")</f>
        <v>#VALUE!</v>
      </c>
      <c r="AO317" s="135">
        <f t="shared" si="172"/>
        <v>1</v>
      </c>
      <c r="AP317" s="134" t="e">
        <f t="shared" si="173"/>
        <v>#VALUE!</v>
      </c>
      <c r="AQ317" s="134" t="e">
        <f t="shared" si="174"/>
        <v>#VALUE!</v>
      </c>
      <c r="AR317" s="133" t="e">
        <f>COUNTIFS(A1_Individu_Data_Keadaan_SDMK!A$4:A$149931,M317,A1_Individu_Data_Keadaan_SDMK!Q$4:Q$149285,"06. KESEHATAN MASYARAKAT")</f>
        <v>#VALUE!</v>
      </c>
      <c r="AS317" s="135">
        <f t="shared" si="175"/>
        <v>1</v>
      </c>
      <c r="AT317" s="134" t="e">
        <f t="shared" si="176"/>
        <v>#VALUE!</v>
      </c>
      <c r="AU317" s="134" t="e">
        <f t="shared" si="177"/>
        <v>#VALUE!</v>
      </c>
      <c r="AV317" s="133" t="e">
        <f>COUNTIFS(A1_Individu_Data_Keadaan_SDMK!A$4:A$149931,M317,A1_Individu_Data_Keadaan_SDMK!Q$4:Q$149285,"07. KESEHATAN LINGKUNGAN")</f>
        <v>#VALUE!</v>
      </c>
      <c r="AW317" s="135">
        <f t="shared" si="178"/>
        <v>1</v>
      </c>
      <c r="AX317" s="134" t="e">
        <f t="shared" si="179"/>
        <v>#VALUE!</v>
      </c>
      <c r="AY317" s="134" t="e">
        <f t="shared" si="180"/>
        <v>#VALUE!</v>
      </c>
      <c r="AZ317" s="133" t="e">
        <f>COUNTIFS(A1_Individu_Data_Keadaan_SDMK!A$4:A$149931,M317,A1_Individu_Data_Keadaan_SDMK!Q$4:Q$149285,"08. GIZI")</f>
        <v>#VALUE!</v>
      </c>
      <c r="BA317" s="135">
        <f t="shared" si="181"/>
        <v>1</v>
      </c>
      <c r="BB317" s="134" t="e">
        <f t="shared" si="182"/>
        <v>#VALUE!</v>
      </c>
      <c r="BC317" s="134" t="e">
        <f t="shared" si="183"/>
        <v>#VALUE!</v>
      </c>
      <c r="BD317" s="133" t="e">
        <f>COUNTIFS(A1_Individu_Data_Keadaan_SDMK!A$4:A$149931,M317,A1_Individu_Data_Keadaan_SDMK!R$4:R$149285,"03. Ahli Teknologi Laboratorium Medik")</f>
        <v>#VALUE!</v>
      </c>
      <c r="BE317" s="135">
        <f t="shared" si="184"/>
        <v>1</v>
      </c>
      <c r="BF317" s="134" t="e">
        <f t="shared" si="185"/>
        <v>#VALUE!</v>
      </c>
      <c r="BG317" s="134" t="e">
        <f t="shared" si="186"/>
        <v>#VALUE!</v>
      </c>
      <c r="BH317" s="139" t="e">
        <f t="shared" si="187"/>
        <v>#VALUE!</v>
      </c>
      <c r="BI317" s="139" t="e">
        <f t="shared" si="188"/>
        <v>#VALUE!</v>
      </c>
    </row>
    <row r="318" spans="13:61" ht="15">
      <c r="M318" s="120" t="s">
        <v>13038</v>
      </c>
      <c r="N318" s="120" t="s">
        <v>13039</v>
      </c>
      <c r="O318" s="120" t="s">
        <v>267</v>
      </c>
      <c r="P318" s="120" t="s">
        <v>9301</v>
      </c>
      <c r="Q318" s="120" t="s">
        <v>12201</v>
      </c>
      <c r="R318" s="120">
        <v>33</v>
      </c>
      <c r="S318" s="120">
        <v>3310</v>
      </c>
      <c r="T318" s="348" t="str">
        <f>IF(R318&lt;&gt;"",VLOOKUP(R318,'01_MASTER_KODE_WILAYAH'!H$1437:I$1470,2,FALSE),"")</f>
        <v>JAWA TENGAH</v>
      </c>
      <c r="U318" s="348" t="str">
        <f>IF(S318&lt;&gt;"",VLOOKUP(S318,'01_MASTER_KODE_WILAYAH'!D$5:F$1353,3,FALSE),"")</f>
        <v>KLATEN</v>
      </c>
      <c r="V318" s="349" t="str">
        <f t="shared" si="158"/>
        <v>2</v>
      </c>
      <c r="W318" s="145" t="e">
        <f t="shared" si="159"/>
        <v>#VALUE!</v>
      </c>
      <c r="X318" s="133" t="e">
        <f>COUNTIFS(A1_Individu_Data_Keadaan_SDMK!A$4:A$149931,M318,A1_Individu_Data_Keadaan_SDMK!R$4:R$149285,"01. Dokter")</f>
        <v>#VALUE!</v>
      </c>
      <c r="Y318" s="122">
        <f t="shared" si="160"/>
        <v>1</v>
      </c>
      <c r="Z318" s="134" t="e">
        <f t="shared" si="161"/>
        <v>#VALUE!</v>
      </c>
      <c r="AA318" s="134" t="e">
        <f t="shared" si="162"/>
        <v>#VALUE!</v>
      </c>
      <c r="AB318" s="133" t="e">
        <f>COUNTIFS(A1_Individu_Data_Keadaan_SDMK!A$4:A$149931,M318,A1_Individu_Data_Keadaan_SDMK!R$4:R$149285,"02. Dokter Gigi")</f>
        <v>#VALUE!</v>
      </c>
      <c r="AC318" s="122">
        <f t="shared" si="163"/>
        <v>1</v>
      </c>
      <c r="AD318" s="134" t="e">
        <f t="shared" si="164"/>
        <v>#VALUE!</v>
      </c>
      <c r="AE318" s="134" t="e">
        <f t="shared" si="165"/>
        <v>#VALUE!</v>
      </c>
      <c r="AF318" s="133" t="e">
        <f>COUNTIFS(A1_Individu_Data_Keadaan_SDMK!A$4:A$149931,M318,A1_Individu_Data_Keadaan_SDMK!Q$4:Q$149285,"03. KEPERAWATAN")</f>
        <v>#VALUE!</v>
      </c>
      <c r="AG318" s="135">
        <f t="shared" si="166"/>
        <v>5</v>
      </c>
      <c r="AH318" s="134" t="e">
        <f t="shared" si="167"/>
        <v>#VALUE!</v>
      </c>
      <c r="AI318" s="134" t="e">
        <f t="shared" si="168"/>
        <v>#VALUE!</v>
      </c>
      <c r="AJ318" s="133" t="e">
        <f>COUNTIFS(A1_Individu_Data_Keadaan_SDMK!A$4:A$149931,M318,A1_Individu_Data_Keadaan_SDMK!Q$4:Q$149285,"04. KEBIDANAN")</f>
        <v>#VALUE!</v>
      </c>
      <c r="AK318" s="135">
        <f t="shared" si="169"/>
        <v>4</v>
      </c>
      <c r="AL318" s="134" t="e">
        <f t="shared" si="170"/>
        <v>#VALUE!</v>
      </c>
      <c r="AM318" s="134" t="e">
        <f t="shared" si="171"/>
        <v>#VALUE!</v>
      </c>
      <c r="AN318" s="133" t="e">
        <f>COUNTIFS(A1_Individu_Data_Keadaan_SDMK!A$4:A$149931,M318,A1_Individu_Data_Keadaan_SDMK!Q$4:Q$149285,"05. KEFARMASIAN")</f>
        <v>#VALUE!</v>
      </c>
      <c r="AO318" s="135">
        <f t="shared" si="172"/>
        <v>1</v>
      </c>
      <c r="AP318" s="134" t="e">
        <f t="shared" si="173"/>
        <v>#VALUE!</v>
      </c>
      <c r="AQ318" s="134" t="e">
        <f t="shared" si="174"/>
        <v>#VALUE!</v>
      </c>
      <c r="AR318" s="133" t="e">
        <f>COUNTIFS(A1_Individu_Data_Keadaan_SDMK!A$4:A$149931,M318,A1_Individu_Data_Keadaan_SDMK!Q$4:Q$149285,"06. KESEHATAN MASYARAKAT")</f>
        <v>#VALUE!</v>
      </c>
      <c r="AS318" s="135">
        <f t="shared" si="175"/>
        <v>1</v>
      </c>
      <c r="AT318" s="134" t="e">
        <f t="shared" si="176"/>
        <v>#VALUE!</v>
      </c>
      <c r="AU318" s="134" t="e">
        <f t="shared" si="177"/>
        <v>#VALUE!</v>
      </c>
      <c r="AV318" s="133" t="e">
        <f>COUNTIFS(A1_Individu_Data_Keadaan_SDMK!A$4:A$149931,M318,A1_Individu_Data_Keadaan_SDMK!Q$4:Q$149285,"07. KESEHATAN LINGKUNGAN")</f>
        <v>#VALUE!</v>
      </c>
      <c r="AW318" s="135">
        <f t="shared" si="178"/>
        <v>1</v>
      </c>
      <c r="AX318" s="134" t="e">
        <f t="shared" si="179"/>
        <v>#VALUE!</v>
      </c>
      <c r="AY318" s="134" t="e">
        <f t="shared" si="180"/>
        <v>#VALUE!</v>
      </c>
      <c r="AZ318" s="133" t="e">
        <f>COUNTIFS(A1_Individu_Data_Keadaan_SDMK!A$4:A$149931,M318,A1_Individu_Data_Keadaan_SDMK!Q$4:Q$149285,"08. GIZI")</f>
        <v>#VALUE!</v>
      </c>
      <c r="BA318" s="135">
        <f t="shared" si="181"/>
        <v>1</v>
      </c>
      <c r="BB318" s="134" t="e">
        <f t="shared" si="182"/>
        <v>#VALUE!</v>
      </c>
      <c r="BC318" s="134" t="e">
        <f t="shared" si="183"/>
        <v>#VALUE!</v>
      </c>
      <c r="BD318" s="133" t="e">
        <f>COUNTIFS(A1_Individu_Data_Keadaan_SDMK!A$4:A$149931,M318,A1_Individu_Data_Keadaan_SDMK!R$4:R$149285,"03. Ahli Teknologi Laboratorium Medik")</f>
        <v>#VALUE!</v>
      </c>
      <c r="BE318" s="135">
        <f t="shared" si="184"/>
        <v>1</v>
      </c>
      <c r="BF318" s="134" t="e">
        <f t="shared" si="185"/>
        <v>#VALUE!</v>
      </c>
      <c r="BG318" s="134" t="e">
        <f t="shared" si="186"/>
        <v>#VALUE!</v>
      </c>
      <c r="BH318" s="139" t="e">
        <f t="shared" si="187"/>
        <v>#VALUE!</v>
      </c>
      <c r="BI318" s="139" t="e">
        <f t="shared" si="188"/>
        <v>#VALUE!</v>
      </c>
    </row>
    <row r="319" spans="13:61" ht="15">
      <c r="M319" s="120" t="s">
        <v>13040</v>
      </c>
      <c r="N319" s="120" t="s">
        <v>13041</v>
      </c>
      <c r="O319" s="120" t="s">
        <v>267</v>
      </c>
      <c r="P319" s="120" t="s">
        <v>9301</v>
      </c>
      <c r="Q319" s="120" t="s">
        <v>12201</v>
      </c>
      <c r="R319" s="120">
        <v>33</v>
      </c>
      <c r="S319" s="120">
        <v>3310</v>
      </c>
      <c r="T319" s="348" t="str">
        <f>IF(R319&lt;&gt;"",VLOOKUP(R319,'01_MASTER_KODE_WILAYAH'!H$1437:I$1470,2,FALSE),"")</f>
        <v>JAWA TENGAH</v>
      </c>
      <c r="U319" s="348" t="str">
        <f>IF(S319&lt;&gt;"",VLOOKUP(S319,'01_MASTER_KODE_WILAYAH'!D$5:F$1353,3,FALSE),"")</f>
        <v>KLATEN</v>
      </c>
      <c r="V319" s="349" t="str">
        <f t="shared" si="158"/>
        <v>2</v>
      </c>
      <c r="W319" s="145" t="e">
        <f t="shared" si="159"/>
        <v>#VALUE!</v>
      </c>
      <c r="X319" s="133" t="e">
        <f>COUNTIFS(A1_Individu_Data_Keadaan_SDMK!A$4:A$149931,M319,A1_Individu_Data_Keadaan_SDMK!R$4:R$149285,"01. Dokter")</f>
        <v>#VALUE!</v>
      </c>
      <c r="Y319" s="122">
        <f t="shared" si="160"/>
        <v>1</v>
      </c>
      <c r="Z319" s="134" t="e">
        <f t="shared" si="161"/>
        <v>#VALUE!</v>
      </c>
      <c r="AA319" s="134" t="e">
        <f t="shared" si="162"/>
        <v>#VALUE!</v>
      </c>
      <c r="AB319" s="133" t="e">
        <f>COUNTIFS(A1_Individu_Data_Keadaan_SDMK!A$4:A$149931,M319,A1_Individu_Data_Keadaan_SDMK!R$4:R$149285,"02. Dokter Gigi")</f>
        <v>#VALUE!</v>
      </c>
      <c r="AC319" s="122">
        <f t="shared" si="163"/>
        <v>1</v>
      </c>
      <c r="AD319" s="134" t="e">
        <f t="shared" si="164"/>
        <v>#VALUE!</v>
      </c>
      <c r="AE319" s="134" t="e">
        <f t="shared" si="165"/>
        <v>#VALUE!</v>
      </c>
      <c r="AF319" s="133" t="e">
        <f>COUNTIFS(A1_Individu_Data_Keadaan_SDMK!A$4:A$149931,M319,A1_Individu_Data_Keadaan_SDMK!Q$4:Q$149285,"03. KEPERAWATAN")</f>
        <v>#VALUE!</v>
      </c>
      <c r="AG319" s="135">
        <f t="shared" si="166"/>
        <v>5</v>
      </c>
      <c r="AH319" s="134" t="e">
        <f t="shared" si="167"/>
        <v>#VALUE!</v>
      </c>
      <c r="AI319" s="134" t="e">
        <f t="shared" si="168"/>
        <v>#VALUE!</v>
      </c>
      <c r="AJ319" s="133" t="e">
        <f>COUNTIFS(A1_Individu_Data_Keadaan_SDMK!A$4:A$149931,M319,A1_Individu_Data_Keadaan_SDMK!Q$4:Q$149285,"04. KEBIDANAN")</f>
        <v>#VALUE!</v>
      </c>
      <c r="AK319" s="135">
        <f t="shared" si="169"/>
        <v>4</v>
      </c>
      <c r="AL319" s="134" t="e">
        <f t="shared" si="170"/>
        <v>#VALUE!</v>
      </c>
      <c r="AM319" s="134" t="e">
        <f t="shared" si="171"/>
        <v>#VALUE!</v>
      </c>
      <c r="AN319" s="133" t="e">
        <f>COUNTIFS(A1_Individu_Data_Keadaan_SDMK!A$4:A$149931,M319,A1_Individu_Data_Keadaan_SDMK!Q$4:Q$149285,"05. KEFARMASIAN")</f>
        <v>#VALUE!</v>
      </c>
      <c r="AO319" s="135">
        <f t="shared" si="172"/>
        <v>1</v>
      </c>
      <c r="AP319" s="134" t="e">
        <f t="shared" si="173"/>
        <v>#VALUE!</v>
      </c>
      <c r="AQ319" s="134" t="e">
        <f t="shared" si="174"/>
        <v>#VALUE!</v>
      </c>
      <c r="AR319" s="133" t="e">
        <f>COUNTIFS(A1_Individu_Data_Keadaan_SDMK!A$4:A$149931,M319,A1_Individu_Data_Keadaan_SDMK!Q$4:Q$149285,"06. KESEHATAN MASYARAKAT")</f>
        <v>#VALUE!</v>
      </c>
      <c r="AS319" s="135">
        <f t="shared" si="175"/>
        <v>1</v>
      </c>
      <c r="AT319" s="134" t="e">
        <f t="shared" si="176"/>
        <v>#VALUE!</v>
      </c>
      <c r="AU319" s="134" t="e">
        <f t="shared" si="177"/>
        <v>#VALUE!</v>
      </c>
      <c r="AV319" s="133" t="e">
        <f>COUNTIFS(A1_Individu_Data_Keadaan_SDMK!A$4:A$149931,M319,A1_Individu_Data_Keadaan_SDMK!Q$4:Q$149285,"07. KESEHATAN LINGKUNGAN")</f>
        <v>#VALUE!</v>
      </c>
      <c r="AW319" s="135">
        <f t="shared" si="178"/>
        <v>1</v>
      </c>
      <c r="AX319" s="134" t="e">
        <f t="shared" si="179"/>
        <v>#VALUE!</v>
      </c>
      <c r="AY319" s="134" t="e">
        <f t="shared" si="180"/>
        <v>#VALUE!</v>
      </c>
      <c r="AZ319" s="133" t="e">
        <f>COUNTIFS(A1_Individu_Data_Keadaan_SDMK!A$4:A$149931,M319,A1_Individu_Data_Keadaan_SDMK!Q$4:Q$149285,"08. GIZI")</f>
        <v>#VALUE!</v>
      </c>
      <c r="BA319" s="135">
        <f t="shared" si="181"/>
        <v>1</v>
      </c>
      <c r="BB319" s="134" t="e">
        <f t="shared" si="182"/>
        <v>#VALUE!</v>
      </c>
      <c r="BC319" s="134" t="e">
        <f t="shared" si="183"/>
        <v>#VALUE!</v>
      </c>
      <c r="BD319" s="133" t="e">
        <f>COUNTIFS(A1_Individu_Data_Keadaan_SDMK!A$4:A$149931,M319,A1_Individu_Data_Keadaan_SDMK!R$4:R$149285,"03. Ahli Teknologi Laboratorium Medik")</f>
        <v>#VALUE!</v>
      </c>
      <c r="BE319" s="135">
        <f t="shared" si="184"/>
        <v>1</v>
      </c>
      <c r="BF319" s="134" t="e">
        <f t="shared" si="185"/>
        <v>#VALUE!</v>
      </c>
      <c r="BG319" s="134" t="e">
        <f t="shared" si="186"/>
        <v>#VALUE!</v>
      </c>
      <c r="BH319" s="139" t="e">
        <f t="shared" si="187"/>
        <v>#VALUE!</v>
      </c>
      <c r="BI319" s="139" t="e">
        <f t="shared" si="188"/>
        <v>#VALUE!</v>
      </c>
    </row>
    <row r="320" spans="13:61" ht="15">
      <c r="M320" s="120" t="s">
        <v>13042</v>
      </c>
      <c r="N320" s="120" t="s">
        <v>13043</v>
      </c>
      <c r="O320" s="120" t="s">
        <v>267</v>
      </c>
      <c r="P320" s="120" t="s">
        <v>9302</v>
      </c>
      <c r="Q320" s="120" t="s">
        <v>12201</v>
      </c>
      <c r="R320" s="120">
        <v>33</v>
      </c>
      <c r="S320" s="120">
        <v>3311</v>
      </c>
      <c r="T320" s="348" t="str">
        <f>IF(R320&lt;&gt;"",VLOOKUP(R320,'01_MASTER_KODE_WILAYAH'!H$1437:I$1470,2,FALSE),"")</f>
        <v>JAWA TENGAH</v>
      </c>
      <c r="U320" s="348" t="str">
        <f>IF(S320&lt;&gt;"",VLOOKUP(S320,'01_MASTER_KODE_WILAYAH'!D$5:F$1353,3,FALSE),"")</f>
        <v>SUKOHARJO</v>
      </c>
      <c r="V320" s="349" t="str">
        <f t="shared" si="158"/>
        <v>1</v>
      </c>
      <c r="W320" s="145" t="e">
        <f t="shared" si="159"/>
        <v>#VALUE!</v>
      </c>
      <c r="X320" s="133" t="e">
        <f>COUNTIFS(A1_Individu_Data_Keadaan_SDMK!A$4:A$149931,M320,A1_Individu_Data_Keadaan_SDMK!R$4:R$149285,"01. Dokter")</f>
        <v>#VALUE!</v>
      </c>
      <c r="Y320" s="122">
        <f t="shared" si="160"/>
        <v>2</v>
      </c>
      <c r="Z320" s="134" t="e">
        <f t="shared" si="161"/>
        <v>#VALUE!</v>
      </c>
      <c r="AA320" s="134" t="e">
        <f t="shared" si="162"/>
        <v>#VALUE!</v>
      </c>
      <c r="AB320" s="133" t="e">
        <f>COUNTIFS(A1_Individu_Data_Keadaan_SDMK!A$4:A$149931,M320,A1_Individu_Data_Keadaan_SDMK!R$4:R$149285,"02. Dokter Gigi")</f>
        <v>#VALUE!</v>
      </c>
      <c r="AC320" s="122">
        <f t="shared" si="163"/>
        <v>1</v>
      </c>
      <c r="AD320" s="134" t="e">
        <f t="shared" si="164"/>
        <v>#VALUE!</v>
      </c>
      <c r="AE320" s="134" t="e">
        <f t="shared" si="165"/>
        <v>#VALUE!</v>
      </c>
      <c r="AF320" s="133" t="e">
        <f>COUNTIFS(A1_Individu_Data_Keadaan_SDMK!A$4:A$149931,M320,A1_Individu_Data_Keadaan_SDMK!Q$4:Q$149285,"03. KEPERAWATAN")</f>
        <v>#VALUE!</v>
      </c>
      <c r="AG320" s="135">
        <f t="shared" si="166"/>
        <v>8</v>
      </c>
      <c r="AH320" s="134" t="e">
        <f t="shared" si="167"/>
        <v>#VALUE!</v>
      </c>
      <c r="AI320" s="134" t="e">
        <f t="shared" si="168"/>
        <v>#VALUE!</v>
      </c>
      <c r="AJ320" s="133" t="e">
        <f>COUNTIFS(A1_Individu_Data_Keadaan_SDMK!A$4:A$149931,M320,A1_Individu_Data_Keadaan_SDMK!Q$4:Q$149285,"04. KEBIDANAN")</f>
        <v>#VALUE!</v>
      </c>
      <c r="AK320" s="135">
        <f t="shared" si="169"/>
        <v>7</v>
      </c>
      <c r="AL320" s="134" t="e">
        <f t="shared" si="170"/>
        <v>#VALUE!</v>
      </c>
      <c r="AM320" s="134" t="e">
        <f t="shared" si="171"/>
        <v>#VALUE!</v>
      </c>
      <c r="AN320" s="133" t="e">
        <f>COUNTIFS(A1_Individu_Data_Keadaan_SDMK!A$4:A$149931,M320,A1_Individu_Data_Keadaan_SDMK!Q$4:Q$149285,"05. KEFARMASIAN")</f>
        <v>#VALUE!</v>
      </c>
      <c r="AO320" s="135">
        <f t="shared" si="172"/>
        <v>1</v>
      </c>
      <c r="AP320" s="134" t="e">
        <f t="shared" si="173"/>
        <v>#VALUE!</v>
      </c>
      <c r="AQ320" s="134" t="e">
        <f t="shared" si="174"/>
        <v>#VALUE!</v>
      </c>
      <c r="AR320" s="133" t="e">
        <f>COUNTIFS(A1_Individu_Data_Keadaan_SDMK!A$4:A$149931,M320,A1_Individu_Data_Keadaan_SDMK!Q$4:Q$149285,"06. KESEHATAN MASYARAKAT")</f>
        <v>#VALUE!</v>
      </c>
      <c r="AS320" s="135">
        <f t="shared" si="175"/>
        <v>1</v>
      </c>
      <c r="AT320" s="134" t="e">
        <f t="shared" si="176"/>
        <v>#VALUE!</v>
      </c>
      <c r="AU320" s="134" t="e">
        <f t="shared" si="177"/>
        <v>#VALUE!</v>
      </c>
      <c r="AV320" s="133" t="e">
        <f>COUNTIFS(A1_Individu_Data_Keadaan_SDMK!A$4:A$149931,M320,A1_Individu_Data_Keadaan_SDMK!Q$4:Q$149285,"07. KESEHATAN LINGKUNGAN")</f>
        <v>#VALUE!</v>
      </c>
      <c r="AW320" s="135">
        <f t="shared" si="178"/>
        <v>1</v>
      </c>
      <c r="AX320" s="134" t="e">
        <f t="shared" si="179"/>
        <v>#VALUE!</v>
      </c>
      <c r="AY320" s="134" t="e">
        <f t="shared" si="180"/>
        <v>#VALUE!</v>
      </c>
      <c r="AZ320" s="133" t="e">
        <f>COUNTIFS(A1_Individu_Data_Keadaan_SDMK!A$4:A$149931,M320,A1_Individu_Data_Keadaan_SDMK!Q$4:Q$149285,"08. GIZI")</f>
        <v>#VALUE!</v>
      </c>
      <c r="BA320" s="135">
        <f t="shared" si="181"/>
        <v>2</v>
      </c>
      <c r="BB320" s="134" t="e">
        <f t="shared" si="182"/>
        <v>#VALUE!</v>
      </c>
      <c r="BC320" s="134" t="e">
        <f t="shared" si="183"/>
        <v>#VALUE!</v>
      </c>
      <c r="BD320" s="133" t="e">
        <f>COUNTIFS(A1_Individu_Data_Keadaan_SDMK!A$4:A$149931,M320,A1_Individu_Data_Keadaan_SDMK!R$4:R$149285,"03. Ahli Teknologi Laboratorium Medik")</f>
        <v>#VALUE!</v>
      </c>
      <c r="BE320" s="135">
        <f t="shared" si="184"/>
        <v>1</v>
      </c>
      <c r="BF320" s="134" t="e">
        <f t="shared" si="185"/>
        <v>#VALUE!</v>
      </c>
      <c r="BG320" s="134" t="e">
        <f t="shared" si="186"/>
        <v>#VALUE!</v>
      </c>
      <c r="BH320" s="139" t="e">
        <f t="shared" si="187"/>
        <v>#VALUE!</v>
      </c>
      <c r="BI320" s="139" t="e">
        <f t="shared" si="188"/>
        <v>#VALUE!</v>
      </c>
    </row>
    <row r="321" spans="13:61" ht="15">
      <c r="M321" s="120" t="s">
        <v>13044</v>
      </c>
      <c r="N321" s="120" t="s">
        <v>13045</v>
      </c>
      <c r="O321" s="120" t="s">
        <v>267</v>
      </c>
      <c r="P321" s="120" t="s">
        <v>9302</v>
      </c>
      <c r="Q321" s="120" t="s">
        <v>12201</v>
      </c>
      <c r="R321" s="120">
        <v>33</v>
      </c>
      <c r="S321" s="120">
        <v>3311</v>
      </c>
      <c r="T321" s="348" t="str">
        <f>IF(R321&lt;&gt;"",VLOOKUP(R321,'01_MASTER_KODE_WILAYAH'!H$1437:I$1470,2,FALSE),"")</f>
        <v>JAWA TENGAH</v>
      </c>
      <c r="U321" s="348" t="str">
        <f>IF(S321&lt;&gt;"",VLOOKUP(S321,'01_MASTER_KODE_WILAYAH'!D$5:F$1353,3,FALSE),"")</f>
        <v>SUKOHARJO</v>
      </c>
      <c r="V321" s="349" t="str">
        <f t="shared" si="158"/>
        <v>1</v>
      </c>
      <c r="W321" s="145" t="e">
        <f t="shared" si="159"/>
        <v>#VALUE!</v>
      </c>
      <c r="X321" s="133" t="e">
        <f>COUNTIFS(A1_Individu_Data_Keadaan_SDMK!A$4:A$149931,M321,A1_Individu_Data_Keadaan_SDMK!R$4:R$149285,"01. Dokter")</f>
        <v>#VALUE!</v>
      </c>
      <c r="Y321" s="122">
        <f t="shared" si="160"/>
        <v>2</v>
      </c>
      <c r="Z321" s="134" t="e">
        <f t="shared" si="161"/>
        <v>#VALUE!</v>
      </c>
      <c r="AA321" s="134" t="e">
        <f t="shared" si="162"/>
        <v>#VALUE!</v>
      </c>
      <c r="AB321" s="133" t="e">
        <f>COUNTIFS(A1_Individu_Data_Keadaan_SDMK!A$4:A$149931,M321,A1_Individu_Data_Keadaan_SDMK!R$4:R$149285,"02. Dokter Gigi")</f>
        <v>#VALUE!</v>
      </c>
      <c r="AC321" s="122">
        <f t="shared" si="163"/>
        <v>1</v>
      </c>
      <c r="AD321" s="134" t="e">
        <f t="shared" si="164"/>
        <v>#VALUE!</v>
      </c>
      <c r="AE321" s="134" t="e">
        <f t="shared" si="165"/>
        <v>#VALUE!</v>
      </c>
      <c r="AF321" s="133" t="e">
        <f>COUNTIFS(A1_Individu_Data_Keadaan_SDMK!A$4:A$149931,M321,A1_Individu_Data_Keadaan_SDMK!Q$4:Q$149285,"03. KEPERAWATAN")</f>
        <v>#VALUE!</v>
      </c>
      <c r="AG321" s="135">
        <f t="shared" si="166"/>
        <v>8</v>
      </c>
      <c r="AH321" s="134" t="e">
        <f t="shared" si="167"/>
        <v>#VALUE!</v>
      </c>
      <c r="AI321" s="134" t="e">
        <f t="shared" si="168"/>
        <v>#VALUE!</v>
      </c>
      <c r="AJ321" s="133" t="e">
        <f>COUNTIFS(A1_Individu_Data_Keadaan_SDMK!A$4:A$149931,M321,A1_Individu_Data_Keadaan_SDMK!Q$4:Q$149285,"04. KEBIDANAN")</f>
        <v>#VALUE!</v>
      </c>
      <c r="AK321" s="135">
        <f t="shared" si="169"/>
        <v>7</v>
      </c>
      <c r="AL321" s="134" t="e">
        <f t="shared" si="170"/>
        <v>#VALUE!</v>
      </c>
      <c r="AM321" s="134" t="e">
        <f t="shared" si="171"/>
        <v>#VALUE!</v>
      </c>
      <c r="AN321" s="133" t="e">
        <f>COUNTIFS(A1_Individu_Data_Keadaan_SDMK!A$4:A$149931,M321,A1_Individu_Data_Keadaan_SDMK!Q$4:Q$149285,"05. KEFARMASIAN")</f>
        <v>#VALUE!</v>
      </c>
      <c r="AO321" s="135">
        <f t="shared" si="172"/>
        <v>1</v>
      </c>
      <c r="AP321" s="134" t="e">
        <f t="shared" si="173"/>
        <v>#VALUE!</v>
      </c>
      <c r="AQ321" s="134" t="e">
        <f t="shared" si="174"/>
        <v>#VALUE!</v>
      </c>
      <c r="AR321" s="133" t="e">
        <f>COUNTIFS(A1_Individu_Data_Keadaan_SDMK!A$4:A$149931,M321,A1_Individu_Data_Keadaan_SDMK!Q$4:Q$149285,"06. KESEHATAN MASYARAKAT")</f>
        <v>#VALUE!</v>
      </c>
      <c r="AS321" s="135">
        <f t="shared" si="175"/>
        <v>1</v>
      </c>
      <c r="AT321" s="134" t="e">
        <f t="shared" si="176"/>
        <v>#VALUE!</v>
      </c>
      <c r="AU321" s="134" t="e">
        <f t="shared" si="177"/>
        <v>#VALUE!</v>
      </c>
      <c r="AV321" s="133" t="e">
        <f>COUNTIFS(A1_Individu_Data_Keadaan_SDMK!A$4:A$149931,M321,A1_Individu_Data_Keadaan_SDMK!Q$4:Q$149285,"07. KESEHATAN LINGKUNGAN")</f>
        <v>#VALUE!</v>
      </c>
      <c r="AW321" s="135">
        <f t="shared" si="178"/>
        <v>1</v>
      </c>
      <c r="AX321" s="134" t="e">
        <f t="shared" si="179"/>
        <v>#VALUE!</v>
      </c>
      <c r="AY321" s="134" t="e">
        <f t="shared" si="180"/>
        <v>#VALUE!</v>
      </c>
      <c r="AZ321" s="133" t="e">
        <f>COUNTIFS(A1_Individu_Data_Keadaan_SDMK!A$4:A$149931,M321,A1_Individu_Data_Keadaan_SDMK!Q$4:Q$149285,"08. GIZI")</f>
        <v>#VALUE!</v>
      </c>
      <c r="BA321" s="135">
        <f t="shared" si="181"/>
        <v>2</v>
      </c>
      <c r="BB321" s="134" t="e">
        <f t="shared" si="182"/>
        <v>#VALUE!</v>
      </c>
      <c r="BC321" s="134" t="e">
        <f t="shared" si="183"/>
        <v>#VALUE!</v>
      </c>
      <c r="BD321" s="133" t="e">
        <f>COUNTIFS(A1_Individu_Data_Keadaan_SDMK!A$4:A$149931,M321,A1_Individu_Data_Keadaan_SDMK!R$4:R$149285,"03. Ahli Teknologi Laboratorium Medik")</f>
        <v>#VALUE!</v>
      </c>
      <c r="BE321" s="135">
        <f t="shared" si="184"/>
        <v>1</v>
      </c>
      <c r="BF321" s="134" t="e">
        <f t="shared" si="185"/>
        <v>#VALUE!</v>
      </c>
      <c r="BG321" s="134" t="e">
        <f t="shared" si="186"/>
        <v>#VALUE!</v>
      </c>
      <c r="BH321" s="139" t="e">
        <f t="shared" si="187"/>
        <v>#VALUE!</v>
      </c>
      <c r="BI321" s="139" t="e">
        <f t="shared" si="188"/>
        <v>#VALUE!</v>
      </c>
    </row>
    <row r="322" spans="13:61" ht="15">
      <c r="M322" s="120" t="s">
        <v>13046</v>
      </c>
      <c r="N322" s="120" t="s">
        <v>13047</v>
      </c>
      <c r="O322" s="120" t="s">
        <v>267</v>
      </c>
      <c r="P322" s="120" t="s">
        <v>9302</v>
      </c>
      <c r="Q322" s="120" t="s">
        <v>12201</v>
      </c>
      <c r="R322" s="120">
        <v>33</v>
      </c>
      <c r="S322" s="120">
        <v>3311</v>
      </c>
      <c r="T322" s="348" t="str">
        <f>IF(R322&lt;&gt;"",VLOOKUP(R322,'01_MASTER_KODE_WILAYAH'!H$1437:I$1470,2,FALSE),"")</f>
        <v>JAWA TENGAH</v>
      </c>
      <c r="U322" s="348" t="str">
        <f>IF(S322&lt;&gt;"",VLOOKUP(S322,'01_MASTER_KODE_WILAYAH'!D$5:F$1353,3,FALSE),"")</f>
        <v>SUKOHARJO</v>
      </c>
      <c r="V322" s="349" t="str">
        <f t="shared" si="158"/>
        <v>1</v>
      </c>
      <c r="W322" s="145" t="e">
        <f t="shared" si="159"/>
        <v>#VALUE!</v>
      </c>
      <c r="X322" s="133" t="e">
        <f>COUNTIFS(A1_Individu_Data_Keadaan_SDMK!A$4:A$149931,M322,A1_Individu_Data_Keadaan_SDMK!R$4:R$149285,"01. Dokter")</f>
        <v>#VALUE!</v>
      </c>
      <c r="Y322" s="122">
        <f t="shared" si="160"/>
        <v>2</v>
      </c>
      <c r="Z322" s="134" t="e">
        <f t="shared" si="161"/>
        <v>#VALUE!</v>
      </c>
      <c r="AA322" s="134" t="e">
        <f t="shared" si="162"/>
        <v>#VALUE!</v>
      </c>
      <c r="AB322" s="133" t="e">
        <f>COUNTIFS(A1_Individu_Data_Keadaan_SDMK!A$4:A$149931,M322,A1_Individu_Data_Keadaan_SDMK!R$4:R$149285,"02. Dokter Gigi")</f>
        <v>#VALUE!</v>
      </c>
      <c r="AC322" s="122">
        <f t="shared" si="163"/>
        <v>1</v>
      </c>
      <c r="AD322" s="134" t="e">
        <f t="shared" si="164"/>
        <v>#VALUE!</v>
      </c>
      <c r="AE322" s="134" t="e">
        <f t="shared" si="165"/>
        <v>#VALUE!</v>
      </c>
      <c r="AF322" s="133" t="e">
        <f>COUNTIFS(A1_Individu_Data_Keadaan_SDMK!A$4:A$149931,M322,A1_Individu_Data_Keadaan_SDMK!Q$4:Q$149285,"03. KEPERAWATAN")</f>
        <v>#VALUE!</v>
      </c>
      <c r="AG322" s="135">
        <f t="shared" si="166"/>
        <v>8</v>
      </c>
      <c r="AH322" s="134" t="e">
        <f t="shared" si="167"/>
        <v>#VALUE!</v>
      </c>
      <c r="AI322" s="134" t="e">
        <f t="shared" si="168"/>
        <v>#VALUE!</v>
      </c>
      <c r="AJ322" s="133" t="e">
        <f>COUNTIFS(A1_Individu_Data_Keadaan_SDMK!A$4:A$149931,M322,A1_Individu_Data_Keadaan_SDMK!Q$4:Q$149285,"04. KEBIDANAN")</f>
        <v>#VALUE!</v>
      </c>
      <c r="AK322" s="135">
        <f t="shared" si="169"/>
        <v>7</v>
      </c>
      <c r="AL322" s="134" t="e">
        <f t="shared" si="170"/>
        <v>#VALUE!</v>
      </c>
      <c r="AM322" s="134" t="e">
        <f t="shared" si="171"/>
        <v>#VALUE!</v>
      </c>
      <c r="AN322" s="133" t="e">
        <f>COUNTIFS(A1_Individu_Data_Keadaan_SDMK!A$4:A$149931,M322,A1_Individu_Data_Keadaan_SDMK!Q$4:Q$149285,"05. KEFARMASIAN")</f>
        <v>#VALUE!</v>
      </c>
      <c r="AO322" s="135">
        <f t="shared" si="172"/>
        <v>1</v>
      </c>
      <c r="AP322" s="134" t="e">
        <f t="shared" si="173"/>
        <v>#VALUE!</v>
      </c>
      <c r="AQ322" s="134" t="e">
        <f t="shared" si="174"/>
        <v>#VALUE!</v>
      </c>
      <c r="AR322" s="133" t="e">
        <f>COUNTIFS(A1_Individu_Data_Keadaan_SDMK!A$4:A$149931,M322,A1_Individu_Data_Keadaan_SDMK!Q$4:Q$149285,"06. KESEHATAN MASYARAKAT")</f>
        <v>#VALUE!</v>
      </c>
      <c r="AS322" s="135">
        <f t="shared" si="175"/>
        <v>1</v>
      </c>
      <c r="AT322" s="134" t="e">
        <f t="shared" si="176"/>
        <v>#VALUE!</v>
      </c>
      <c r="AU322" s="134" t="e">
        <f t="shared" si="177"/>
        <v>#VALUE!</v>
      </c>
      <c r="AV322" s="133" t="e">
        <f>COUNTIFS(A1_Individu_Data_Keadaan_SDMK!A$4:A$149931,M322,A1_Individu_Data_Keadaan_SDMK!Q$4:Q$149285,"07. KESEHATAN LINGKUNGAN")</f>
        <v>#VALUE!</v>
      </c>
      <c r="AW322" s="135">
        <f t="shared" si="178"/>
        <v>1</v>
      </c>
      <c r="AX322" s="134" t="e">
        <f t="shared" si="179"/>
        <v>#VALUE!</v>
      </c>
      <c r="AY322" s="134" t="e">
        <f t="shared" si="180"/>
        <v>#VALUE!</v>
      </c>
      <c r="AZ322" s="133" t="e">
        <f>COUNTIFS(A1_Individu_Data_Keadaan_SDMK!A$4:A$149931,M322,A1_Individu_Data_Keadaan_SDMK!Q$4:Q$149285,"08. GIZI")</f>
        <v>#VALUE!</v>
      </c>
      <c r="BA322" s="135">
        <f t="shared" si="181"/>
        <v>2</v>
      </c>
      <c r="BB322" s="134" t="e">
        <f t="shared" si="182"/>
        <v>#VALUE!</v>
      </c>
      <c r="BC322" s="134" t="e">
        <f t="shared" si="183"/>
        <v>#VALUE!</v>
      </c>
      <c r="BD322" s="133" t="e">
        <f>COUNTIFS(A1_Individu_Data_Keadaan_SDMK!A$4:A$149931,M322,A1_Individu_Data_Keadaan_SDMK!R$4:R$149285,"03. Ahli Teknologi Laboratorium Medik")</f>
        <v>#VALUE!</v>
      </c>
      <c r="BE322" s="135">
        <f t="shared" si="184"/>
        <v>1</v>
      </c>
      <c r="BF322" s="134" t="e">
        <f t="shared" si="185"/>
        <v>#VALUE!</v>
      </c>
      <c r="BG322" s="134" t="e">
        <f t="shared" si="186"/>
        <v>#VALUE!</v>
      </c>
      <c r="BH322" s="139" t="e">
        <f t="shared" si="187"/>
        <v>#VALUE!</v>
      </c>
      <c r="BI322" s="139" t="e">
        <f t="shared" si="188"/>
        <v>#VALUE!</v>
      </c>
    </row>
    <row r="323" spans="13:61" ht="15">
      <c r="M323" s="120" t="s">
        <v>13048</v>
      </c>
      <c r="N323" s="120" t="s">
        <v>11899</v>
      </c>
      <c r="O323" s="120" t="s">
        <v>267</v>
      </c>
      <c r="P323" s="120" t="s">
        <v>9301</v>
      </c>
      <c r="Q323" s="120" t="s">
        <v>12201</v>
      </c>
      <c r="R323" s="120">
        <v>33</v>
      </c>
      <c r="S323" s="120">
        <v>3311</v>
      </c>
      <c r="T323" s="348" t="str">
        <f>IF(R323&lt;&gt;"",VLOOKUP(R323,'01_MASTER_KODE_WILAYAH'!H$1437:I$1470,2,FALSE),"")</f>
        <v>JAWA TENGAH</v>
      </c>
      <c r="U323" s="348" t="str">
        <f>IF(S323&lt;&gt;"",VLOOKUP(S323,'01_MASTER_KODE_WILAYAH'!D$5:F$1353,3,FALSE),"")</f>
        <v>SUKOHARJO</v>
      </c>
      <c r="V323" s="349" t="str">
        <f t="shared" si="158"/>
        <v>2</v>
      </c>
      <c r="W323" s="145" t="e">
        <f t="shared" si="159"/>
        <v>#VALUE!</v>
      </c>
      <c r="X323" s="133" t="e">
        <f>COUNTIFS(A1_Individu_Data_Keadaan_SDMK!A$4:A$149931,M323,A1_Individu_Data_Keadaan_SDMK!R$4:R$149285,"01. Dokter")</f>
        <v>#VALUE!</v>
      </c>
      <c r="Y323" s="122">
        <f t="shared" si="160"/>
        <v>1</v>
      </c>
      <c r="Z323" s="134" t="e">
        <f t="shared" si="161"/>
        <v>#VALUE!</v>
      </c>
      <c r="AA323" s="134" t="e">
        <f t="shared" si="162"/>
        <v>#VALUE!</v>
      </c>
      <c r="AB323" s="133" t="e">
        <f>COUNTIFS(A1_Individu_Data_Keadaan_SDMK!A$4:A$149931,M323,A1_Individu_Data_Keadaan_SDMK!R$4:R$149285,"02. Dokter Gigi")</f>
        <v>#VALUE!</v>
      </c>
      <c r="AC323" s="122">
        <f t="shared" si="163"/>
        <v>1</v>
      </c>
      <c r="AD323" s="134" t="e">
        <f t="shared" si="164"/>
        <v>#VALUE!</v>
      </c>
      <c r="AE323" s="134" t="e">
        <f t="shared" si="165"/>
        <v>#VALUE!</v>
      </c>
      <c r="AF323" s="133" t="e">
        <f>COUNTIFS(A1_Individu_Data_Keadaan_SDMK!A$4:A$149931,M323,A1_Individu_Data_Keadaan_SDMK!Q$4:Q$149285,"03. KEPERAWATAN")</f>
        <v>#VALUE!</v>
      </c>
      <c r="AG323" s="135">
        <f t="shared" si="166"/>
        <v>5</v>
      </c>
      <c r="AH323" s="134" t="e">
        <f t="shared" si="167"/>
        <v>#VALUE!</v>
      </c>
      <c r="AI323" s="134" t="e">
        <f t="shared" si="168"/>
        <v>#VALUE!</v>
      </c>
      <c r="AJ323" s="133" t="e">
        <f>COUNTIFS(A1_Individu_Data_Keadaan_SDMK!A$4:A$149931,M323,A1_Individu_Data_Keadaan_SDMK!Q$4:Q$149285,"04. KEBIDANAN")</f>
        <v>#VALUE!</v>
      </c>
      <c r="AK323" s="135">
        <f t="shared" si="169"/>
        <v>4</v>
      </c>
      <c r="AL323" s="134" t="e">
        <f t="shared" si="170"/>
        <v>#VALUE!</v>
      </c>
      <c r="AM323" s="134" t="e">
        <f t="shared" si="171"/>
        <v>#VALUE!</v>
      </c>
      <c r="AN323" s="133" t="e">
        <f>COUNTIFS(A1_Individu_Data_Keadaan_SDMK!A$4:A$149931,M323,A1_Individu_Data_Keadaan_SDMK!Q$4:Q$149285,"05. KEFARMASIAN")</f>
        <v>#VALUE!</v>
      </c>
      <c r="AO323" s="135">
        <f t="shared" si="172"/>
        <v>1</v>
      </c>
      <c r="AP323" s="134" t="e">
        <f t="shared" si="173"/>
        <v>#VALUE!</v>
      </c>
      <c r="AQ323" s="134" t="e">
        <f t="shared" si="174"/>
        <v>#VALUE!</v>
      </c>
      <c r="AR323" s="133" t="e">
        <f>COUNTIFS(A1_Individu_Data_Keadaan_SDMK!A$4:A$149931,M323,A1_Individu_Data_Keadaan_SDMK!Q$4:Q$149285,"06. KESEHATAN MASYARAKAT")</f>
        <v>#VALUE!</v>
      </c>
      <c r="AS323" s="135">
        <f t="shared" si="175"/>
        <v>1</v>
      </c>
      <c r="AT323" s="134" t="e">
        <f t="shared" si="176"/>
        <v>#VALUE!</v>
      </c>
      <c r="AU323" s="134" t="e">
        <f t="shared" si="177"/>
        <v>#VALUE!</v>
      </c>
      <c r="AV323" s="133" t="e">
        <f>COUNTIFS(A1_Individu_Data_Keadaan_SDMK!A$4:A$149931,M323,A1_Individu_Data_Keadaan_SDMK!Q$4:Q$149285,"07. KESEHATAN LINGKUNGAN")</f>
        <v>#VALUE!</v>
      </c>
      <c r="AW323" s="135">
        <f t="shared" si="178"/>
        <v>1</v>
      </c>
      <c r="AX323" s="134" t="e">
        <f t="shared" si="179"/>
        <v>#VALUE!</v>
      </c>
      <c r="AY323" s="134" t="e">
        <f t="shared" si="180"/>
        <v>#VALUE!</v>
      </c>
      <c r="AZ323" s="133" t="e">
        <f>COUNTIFS(A1_Individu_Data_Keadaan_SDMK!A$4:A$149931,M323,A1_Individu_Data_Keadaan_SDMK!Q$4:Q$149285,"08. GIZI")</f>
        <v>#VALUE!</v>
      </c>
      <c r="BA323" s="135">
        <f t="shared" si="181"/>
        <v>1</v>
      </c>
      <c r="BB323" s="134" t="e">
        <f t="shared" si="182"/>
        <v>#VALUE!</v>
      </c>
      <c r="BC323" s="134" t="e">
        <f t="shared" si="183"/>
        <v>#VALUE!</v>
      </c>
      <c r="BD323" s="133" t="e">
        <f>COUNTIFS(A1_Individu_Data_Keadaan_SDMK!A$4:A$149931,M323,A1_Individu_Data_Keadaan_SDMK!R$4:R$149285,"03. Ahli Teknologi Laboratorium Medik")</f>
        <v>#VALUE!</v>
      </c>
      <c r="BE323" s="135">
        <f t="shared" si="184"/>
        <v>1</v>
      </c>
      <c r="BF323" s="134" t="e">
        <f t="shared" si="185"/>
        <v>#VALUE!</v>
      </c>
      <c r="BG323" s="134" t="e">
        <f t="shared" si="186"/>
        <v>#VALUE!</v>
      </c>
      <c r="BH323" s="139" t="e">
        <f t="shared" si="187"/>
        <v>#VALUE!</v>
      </c>
      <c r="BI323" s="139" t="e">
        <f t="shared" si="188"/>
        <v>#VALUE!</v>
      </c>
    </row>
    <row r="324" spans="13:61" ht="15">
      <c r="M324" s="120" t="s">
        <v>13049</v>
      </c>
      <c r="N324" s="120" t="s">
        <v>13050</v>
      </c>
      <c r="O324" s="120" t="s">
        <v>267</v>
      </c>
      <c r="P324" s="120" t="s">
        <v>9302</v>
      </c>
      <c r="Q324" s="120" t="s">
        <v>12201</v>
      </c>
      <c r="R324" s="120">
        <v>33</v>
      </c>
      <c r="S324" s="120">
        <v>3311</v>
      </c>
      <c r="T324" s="348" t="str">
        <f>IF(R324&lt;&gt;"",VLOOKUP(R324,'01_MASTER_KODE_WILAYAH'!H$1437:I$1470,2,FALSE),"")</f>
        <v>JAWA TENGAH</v>
      </c>
      <c r="U324" s="348" t="str">
        <f>IF(S324&lt;&gt;"",VLOOKUP(S324,'01_MASTER_KODE_WILAYAH'!D$5:F$1353,3,FALSE),"")</f>
        <v>SUKOHARJO</v>
      </c>
      <c r="V324" s="349" t="str">
        <f t="shared" si="158"/>
        <v>1</v>
      </c>
      <c r="W324" s="145" t="e">
        <f t="shared" si="159"/>
        <v>#VALUE!</v>
      </c>
      <c r="X324" s="133" t="e">
        <f>COUNTIFS(A1_Individu_Data_Keadaan_SDMK!A$4:A$149931,M324,A1_Individu_Data_Keadaan_SDMK!R$4:R$149285,"01. Dokter")</f>
        <v>#VALUE!</v>
      </c>
      <c r="Y324" s="122">
        <f t="shared" si="160"/>
        <v>2</v>
      </c>
      <c r="Z324" s="134" t="e">
        <f t="shared" si="161"/>
        <v>#VALUE!</v>
      </c>
      <c r="AA324" s="134" t="e">
        <f t="shared" si="162"/>
        <v>#VALUE!</v>
      </c>
      <c r="AB324" s="133" t="e">
        <f>COUNTIFS(A1_Individu_Data_Keadaan_SDMK!A$4:A$149931,M324,A1_Individu_Data_Keadaan_SDMK!R$4:R$149285,"02. Dokter Gigi")</f>
        <v>#VALUE!</v>
      </c>
      <c r="AC324" s="122">
        <f t="shared" si="163"/>
        <v>1</v>
      </c>
      <c r="AD324" s="134" t="e">
        <f t="shared" si="164"/>
        <v>#VALUE!</v>
      </c>
      <c r="AE324" s="134" t="e">
        <f t="shared" si="165"/>
        <v>#VALUE!</v>
      </c>
      <c r="AF324" s="133" t="e">
        <f>COUNTIFS(A1_Individu_Data_Keadaan_SDMK!A$4:A$149931,M324,A1_Individu_Data_Keadaan_SDMK!Q$4:Q$149285,"03. KEPERAWATAN")</f>
        <v>#VALUE!</v>
      </c>
      <c r="AG324" s="135">
        <f t="shared" si="166"/>
        <v>8</v>
      </c>
      <c r="AH324" s="134" t="e">
        <f t="shared" si="167"/>
        <v>#VALUE!</v>
      </c>
      <c r="AI324" s="134" t="e">
        <f t="shared" si="168"/>
        <v>#VALUE!</v>
      </c>
      <c r="AJ324" s="133" t="e">
        <f>COUNTIFS(A1_Individu_Data_Keadaan_SDMK!A$4:A$149931,M324,A1_Individu_Data_Keadaan_SDMK!Q$4:Q$149285,"04. KEBIDANAN")</f>
        <v>#VALUE!</v>
      </c>
      <c r="AK324" s="135">
        <f t="shared" si="169"/>
        <v>7</v>
      </c>
      <c r="AL324" s="134" t="e">
        <f t="shared" si="170"/>
        <v>#VALUE!</v>
      </c>
      <c r="AM324" s="134" t="e">
        <f t="shared" si="171"/>
        <v>#VALUE!</v>
      </c>
      <c r="AN324" s="133" t="e">
        <f>COUNTIFS(A1_Individu_Data_Keadaan_SDMK!A$4:A$149931,M324,A1_Individu_Data_Keadaan_SDMK!Q$4:Q$149285,"05. KEFARMASIAN")</f>
        <v>#VALUE!</v>
      </c>
      <c r="AO324" s="135">
        <f t="shared" si="172"/>
        <v>1</v>
      </c>
      <c r="AP324" s="134" t="e">
        <f t="shared" si="173"/>
        <v>#VALUE!</v>
      </c>
      <c r="AQ324" s="134" t="e">
        <f t="shared" si="174"/>
        <v>#VALUE!</v>
      </c>
      <c r="AR324" s="133" t="e">
        <f>COUNTIFS(A1_Individu_Data_Keadaan_SDMK!A$4:A$149931,M324,A1_Individu_Data_Keadaan_SDMK!Q$4:Q$149285,"06. KESEHATAN MASYARAKAT")</f>
        <v>#VALUE!</v>
      </c>
      <c r="AS324" s="135">
        <f t="shared" si="175"/>
        <v>1</v>
      </c>
      <c r="AT324" s="134" t="e">
        <f t="shared" si="176"/>
        <v>#VALUE!</v>
      </c>
      <c r="AU324" s="134" t="e">
        <f t="shared" si="177"/>
        <v>#VALUE!</v>
      </c>
      <c r="AV324" s="133" t="e">
        <f>COUNTIFS(A1_Individu_Data_Keadaan_SDMK!A$4:A$149931,M324,A1_Individu_Data_Keadaan_SDMK!Q$4:Q$149285,"07. KESEHATAN LINGKUNGAN")</f>
        <v>#VALUE!</v>
      </c>
      <c r="AW324" s="135">
        <f t="shared" si="178"/>
        <v>1</v>
      </c>
      <c r="AX324" s="134" t="e">
        <f t="shared" si="179"/>
        <v>#VALUE!</v>
      </c>
      <c r="AY324" s="134" t="e">
        <f t="shared" si="180"/>
        <v>#VALUE!</v>
      </c>
      <c r="AZ324" s="133" t="e">
        <f>COUNTIFS(A1_Individu_Data_Keadaan_SDMK!A$4:A$149931,M324,A1_Individu_Data_Keadaan_SDMK!Q$4:Q$149285,"08. GIZI")</f>
        <v>#VALUE!</v>
      </c>
      <c r="BA324" s="135">
        <f t="shared" si="181"/>
        <v>2</v>
      </c>
      <c r="BB324" s="134" t="e">
        <f t="shared" si="182"/>
        <v>#VALUE!</v>
      </c>
      <c r="BC324" s="134" t="e">
        <f t="shared" si="183"/>
        <v>#VALUE!</v>
      </c>
      <c r="BD324" s="133" t="e">
        <f>COUNTIFS(A1_Individu_Data_Keadaan_SDMK!A$4:A$149931,M324,A1_Individu_Data_Keadaan_SDMK!R$4:R$149285,"03. Ahli Teknologi Laboratorium Medik")</f>
        <v>#VALUE!</v>
      </c>
      <c r="BE324" s="135">
        <f t="shared" si="184"/>
        <v>1</v>
      </c>
      <c r="BF324" s="134" t="e">
        <f t="shared" si="185"/>
        <v>#VALUE!</v>
      </c>
      <c r="BG324" s="134" t="e">
        <f t="shared" si="186"/>
        <v>#VALUE!</v>
      </c>
      <c r="BH324" s="139" t="e">
        <f t="shared" si="187"/>
        <v>#VALUE!</v>
      </c>
      <c r="BI324" s="139" t="e">
        <f t="shared" si="188"/>
        <v>#VALUE!</v>
      </c>
    </row>
    <row r="325" spans="13:61" ht="15">
      <c r="M325" s="120" t="s">
        <v>13051</v>
      </c>
      <c r="N325" s="120" t="s">
        <v>13052</v>
      </c>
      <c r="O325" s="120" t="s">
        <v>267</v>
      </c>
      <c r="P325" s="120" t="s">
        <v>9301</v>
      </c>
      <c r="Q325" s="120" t="s">
        <v>12201</v>
      </c>
      <c r="R325" s="120">
        <v>33</v>
      </c>
      <c r="S325" s="120">
        <v>3311</v>
      </c>
      <c r="T325" s="348" t="str">
        <f>IF(R325&lt;&gt;"",VLOOKUP(R325,'01_MASTER_KODE_WILAYAH'!H$1437:I$1470,2,FALSE),"")</f>
        <v>JAWA TENGAH</v>
      </c>
      <c r="U325" s="348" t="str">
        <f>IF(S325&lt;&gt;"",VLOOKUP(S325,'01_MASTER_KODE_WILAYAH'!D$5:F$1353,3,FALSE),"")</f>
        <v>SUKOHARJO</v>
      </c>
      <c r="V325" s="349" t="str">
        <f t="shared" si="158"/>
        <v>2</v>
      </c>
      <c r="W325" s="145" t="e">
        <f t="shared" si="159"/>
        <v>#VALUE!</v>
      </c>
      <c r="X325" s="133" t="e">
        <f>COUNTIFS(A1_Individu_Data_Keadaan_SDMK!A$4:A$149931,M325,A1_Individu_Data_Keadaan_SDMK!R$4:R$149285,"01. Dokter")</f>
        <v>#VALUE!</v>
      </c>
      <c r="Y325" s="122">
        <f t="shared" si="160"/>
        <v>1</v>
      </c>
      <c r="Z325" s="134" t="e">
        <f t="shared" si="161"/>
        <v>#VALUE!</v>
      </c>
      <c r="AA325" s="134" t="e">
        <f t="shared" si="162"/>
        <v>#VALUE!</v>
      </c>
      <c r="AB325" s="133" t="e">
        <f>COUNTIFS(A1_Individu_Data_Keadaan_SDMK!A$4:A$149931,M325,A1_Individu_Data_Keadaan_SDMK!R$4:R$149285,"02. Dokter Gigi")</f>
        <v>#VALUE!</v>
      </c>
      <c r="AC325" s="122">
        <f t="shared" si="163"/>
        <v>1</v>
      </c>
      <c r="AD325" s="134" t="e">
        <f t="shared" si="164"/>
        <v>#VALUE!</v>
      </c>
      <c r="AE325" s="134" t="e">
        <f t="shared" si="165"/>
        <v>#VALUE!</v>
      </c>
      <c r="AF325" s="133" t="e">
        <f>COUNTIFS(A1_Individu_Data_Keadaan_SDMK!A$4:A$149931,M325,A1_Individu_Data_Keadaan_SDMK!Q$4:Q$149285,"03. KEPERAWATAN")</f>
        <v>#VALUE!</v>
      </c>
      <c r="AG325" s="135">
        <f t="shared" si="166"/>
        <v>5</v>
      </c>
      <c r="AH325" s="134" t="e">
        <f t="shared" si="167"/>
        <v>#VALUE!</v>
      </c>
      <c r="AI325" s="134" t="e">
        <f t="shared" si="168"/>
        <v>#VALUE!</v>
      </c>
      <c r="AJ325" s="133" t="e">
        <f>COUNTIFS(A1_Individu_Data_Keadaan_SDMK!A$4:A$149931,M325,A1_Individu_Data_Keadaan_SDMK!Q$4:Q$149285,"04. KEBIDANAN")</f>
        <v>#VALUE!</v>
      </c>
      <c r="AK325" s="135">
        <f t="shared" si="169"/>
        <v>4</v>
      </c>
      <c r="AL325" s="134" t="e">
        <f t="shared" si="170"/>
        <v>#VALUE!</v>
      </c>
      <c r="AM325" s="134" t="e">
        <f t="shared" si="171"/>
        <v>#VALUE!</v>
      </c>
      <c r="AN325" s="133" t="e">
        <f>COUNTIFS(A1_Individu_Data_Keadaan_SDMK!A$4:A$149931,M325,A1_Individu_Data_Keadaan_SDMK!Q$4:Q$149285,"05. KEFARMASIAN")</f>
        <v>#VALUE!</v>
      </c>
      <c r="AO325" s="135">
        <f t="shared" si="172"/>
        <v>1</v>
      </c>
      <c r="AP325" s="134" t="e">
        <f t="shared" si="173"/>
        <v>#VALUE!</v>
      </c>
      <c r="AQ325" s="134" t="e">
        <f t="shared" si="174"/>
        <v>#VALUE!</v>
      </c>
      <c r="AR325" s="133" t="e">
        <f>COUNTIFS(A1_Individu_Data_Keadaan_SDMK!A$4:A$149931,M325,A1_Individu_Data_Keadaan_SDMK!Q$4:Q$149285,"06. KESEHATAN MASYARAKAT")</f>
        <v>#VALUE!</v>
      </c>
      <c r="AS325" s="135">
        <f t="shared" si="175"/>
        <v>1</v>
      </c>
      <c r="AT325" s="134" t="e">
        <f t="shared" si="176"/>
        <v>#VALUE!</v>
      </c>
      <c r="AU325" s="134" t="e">
        <f t="shared" si="177"/>
        <v>#VALUE!</v>
      </c>
      <c r="AV325" s="133" t="e">
        <f>COUNTIFS(A1_Individu_Data_Keadaan_SDMK!A$4:A$149931,M325,A1_Individu_Data_Keadaan_SDMK!Q$4:Q$149285,"07. KESEHATAN LINGKUNGAN")</f>
        <v>#VALUE!</v>
      </c>
      <c r="AW325" s="135">
        <f t="shared" si="178"/>
        <v>1</v>
      </c>
      <c r="AX325" s="134" t="e">
        <f t="shared" si="179"/>
        <v>#VALUE!</v>
      </c>
      <c r="AY325" s="134" t="e">
        <f t="shared" si="180"/>
        <v>#VALUE!</v>
      </c>
      <c r="AZ325" s="133" t="e">
        <f>COUNTIFS(A1_Individu_Data_Keadaan_SDMK!A$4:A$149931,M325,A1_Individu_Data_Keadaan_SDMK!Q$4:Q$149285,"08. GIZI")</f>
        <v>#VALUE!</v>
      </c>
      <c r="BA325" s="135">
        <f t="shared" si="181"/>
        <v>1</v>
      </c>
      <c r="BB325" s="134" t="e">
        <f t="shared" si="182"/>
        <v>#VALUE!</v>
      </c>
      <c r="BC325" s="134" t="e">
        <f t="shared" si="183"/>
        <v>#VALUE!</v>
      </c>
      <c r="BD325" s="133" t="e">
        <f>COUNTIFS(A1_Individu_Data_Keadaan_SDMK!A$4:A$149931,M325,A1_Individu_Data_Keadaan_SDMK!R$4:R$149285,"03. Ahli Teknologi Laboratorium Medik")</f>
        <v>#VALUE!</v>
      </c>
      <c r="BE325" s="135">
        <f t="shared" si="184"/>
        <v>1</v>
      </c>
      <c r="BF325" s="134" t="e">
        <f t="shared" si="185"/>
        <v>#VALUE!</v>
      </c>
      <c r="BG325" s="134" t="e">
        <f t="shared" si="186"/>
        <v>#VALUE!</v>
      </c>
      <c r="BH325" s="139" t="e">
        <f t="shared" si="187"/>
        <v>#VALUE!</v>
      </c>
      <c r="BI325" s="139" t="e">
        <f t="shared" si="188"/>
        <v>#VALUE!</v>
      </c>
    </row>
    <row r="326" spans="13:61" ht="15">
      <c r="M326" s="120" t="s">
        <v>13053</v>
      </c>
      <c r="N326" s="120" t="s">
        <v>13054</v>
      </c>
      <c r="O326" s="120" t="s">
        <v>267</v>
      </c>
      <c r="P326" s="120" t="s">
        <v>9302</v>
      </c>
      <c r="Q326" s="120" t="s">
        <v>12201</v>
      </c>
      <c r="R326" s="120">
        <v>33</v>
      </c>
      <c r="S326" s="120">
        <v>3311</v>
      </c>
      <c r="T326" s="348" t="str">
        <f>IF(R326&lt;&gt;"",VLOOKUP(R326,'01_MASTER_KODE_WILAYAH'!H$1437:I$1470,2,FALSE),"")</f>
        <v>JAWA TENGAH</v>
      </c>
      <c r="U326" s="348" t="str">
        <f>IF(S326&lt;&gt;"",VLOOKUP(S326,'01_MASTER_KODE_WILAYAH'!D$5:F$1353,3,FALSE),"")</f>
        <v>SUKOHARJO</v>
      </c>
      <c r="V326" s="349" t="str">
        <f t="shared" si="158"/>
        <v>1</v>
      </c>
      <c r="W326" s="145" t="e">
        <f t="shared" si="159"/>
        <v>#VALUE!</v>
      </c>
      <c r="X326" s="133" t="e">
        <f>COUNTIFS(A1_Individu_Data_Keadaan_SDMK!A$4:A$149931,M326,A1_Individu_Data_Keadaan_SDMK!R$4:R$149285,"01. Dokter")</f>
        <v>#VALUE!</v>
      </c>
      <c r="Y326" s="122">
        <f t="shared" si="160"/>
        <v>2</v>
      </c>
      <c r="Z326" s="134" t="e">
        <f t="shared" si="161"/>
        <v>#VALUE!</v>
      </c>
      <c r="AA326" s="134" t="e">
        <f t="shared" si="162"/>
        <v>#VALUE!</v>
      </c>
      <c r="AB326" s="133" t="e">
        <f>COUNTIFS(A1_Individu_Data_Keadaan_SDMK!A$4:A$149931,M326,A1_Individu_Data_Keadaan_SDMK!R$4:R$149285,"02. Dokter Gigi")</f>
        <v>#VALUE!</v>
      </c>
      <c r="AC326" s="122">
        <f t="shared" si="163"/>
        <v>1</v>
      </c>
      <c r="AD326" s="134" t="e">
        <f t="shared" si="164"/>
        <v>#VALUE!</v>
      </c>
      <c r="AE326" s="134" t="e">
        <f t="shared" si="165"/>
        <v>#VALUE!</v>
      </c>
      <c r="AF326" s="133" t="e">
        <f>COUNTIFS(A1_Individu_Data_Keadaan_SDMK!A$4:A$149931,M326,A1_Individu_Data_Keadaan_SDMK!Q$4:Q$149285,"03. KEPERAWATAN")</f>
        <v>#VALUE!</v>
      </c>
      <c r="AG326" s="135">
        <f t="shared" si="166"/>
        <v>8</v>
      </c>
      <c r="AH326" s="134" t="e">
        <f t="shared" si="167"/>
        <v>#VALUE!</v>
      </c>
      <c r="AI326" s="134" t="e">
        <f t="shared" si="168"/>
        <v>#VALUE!</v>
      </c>
      <c r="AJ326" s="133" t="e">
        <f>COUNTIFS(A1_Individu_Data_Keadaan_SDMK!A$4:A$149931,M326,A1_Individu_Data_Keadaan_SDMK!Q$4:Q$149285,"04. KEBIDANAN")</f>
        <v>#VALUE!</v>
      </c>
      <c r="AK326" s="135">
        <f t="shared" si="169"/>
        <v>7</v>
      </c>
      <c r="AL326" s="134" t="e">
        <f t="shared" si="170"/>
        <v>#VALUE!</v>
      </c>
      <c r="AM326" s="134" t="e">
        <f t="shared" si="171"/>
        <v>#VALUE!</v>
      </c>
      <c r="AN326" s="133" t="e">
        <f>COUNTIFS(A1_Individu_Data_Keadaan_SDMK!A$4:A$149931,M326,A1_Individu_Data_Keadaan_SDMK!Q$4:Q$149285,"05. KEFARMASIAN")</f>
        <v>#VALUE!</v>
      </c>
      <c r="AO326" s="135">
        <f t="shared" si="172"/>
        <v>1</v>
      </c>
      <c r="AP326" s="134" t="e">
        <f t="shared" si="173"/>
        <v>#VALUE!</v>
      </c>
      <c r="AQ326" s="134" t="e">
        <f t="shared" si="174"/>
        <v>#VALUE!</v>
      </c>
      <c r="AR326" s="133" t="e">
        <f>COUNTIFS(A1_Individu_Data_Keadaan_SDMK!A$4:A$149931,M326,A1_Individu_Data_Keadaan_SDMK!Q$4:Q$149285,"06. KESEHATAN MASYARAKAT")</f>
        <v>#VALUE!</v>
      </c>
      <c r="AS326" s="135">
        <f t="shared" si="175"/>
        <v>1</v>
      </c>
      <c r="AT326" s="134" t="e">
        <f t="shared" si="176"/>
        <v>#VALUE!</v>
      </c>
      <c r="AU326" s="134" t="e">
        <f t="shared" si="177"/>
        <v>#VALUE!</v>
      </c>
      <c r="AV326" s="133" t="e">
        <f>COUNTIFS(A1_Individu_Data_Keadaan_SDMK!A$4:A$149931,M326,A1_Individu_Data_Keadaan_SDMK!Q$4:Q$149285,"07. KESEHATAN LINGKUNGAN")</f>
        <v>#VALUE!</v>
      </c>
      <c r="AW326" s="135">
        <f t="shared" si="178"/>
        <v>1</v>
      </c>
      <c r="AX326" s="134" t="e">
        <f t="shared" si="179"/>
        <v>#VALUE!</v>
      </c>
      <c r="AY326" s="134" t="e">
        <f t="shared" si="180"/>
        <v>#VALUE!</v>
      </c>
      <c r="AZ326" s="133" t="e">
        <f>COUNTIFS(A1_Individu_Data_Keadaan_SDMK!A$4:A$149931,M326,A1_Individu_Data_Keadaan_SDMK!Q$4:Q$149285,"08. GIZI")</f>
        <v>#VALUE!</v>
      </c>
      <c r="BA326" s="135">
        <f t="shared" si="181"/>
        <v>2</v>
      </c>
      <c r="BB326" s="134" t="e">
        <f t="shared" si="182"/>
        <v>#VALUE!</v>
      </c>
      <c r="BC326" s="134" t="e">
        <f t="shared" si="183"/>
        <v>#VALUE!</v>
      </c>
      <c r="BD326" s="133" t="e">
        <f>COUNTIFS(A1_Individu_Data_Keadaan_SDMK!A$4:A$149931,M326,A1_Individu_Data_Keadaan_SDMK!R$4:R$149285,"03. Ahli Teknologi Laboratorium Medik")</f>
        <v>#VALUE!</v>
      </c>
      <c r="BE326" s="135">
        <f t="shared" si="184"/>
        <v>1</v>
      </c>
      <c r="BF326" s="134" t="e">
        <f t="shared" si="185"/>
        <v>#VALUE!</v>
      </c>
      <c r="BG326" s="134" t="e">
        <f t="shared" si="186"/>
        <v>#VALUE!</v>
      </c>
      <c r="BH326" s="139" t="e">
        <f t="shared" si="187"/>
        <v>#VALUE!</v>
      </c>
      <c r="BI326" s="139" t="e">
        <f t="shared" si="188"/>
        <v>#VALUE!</v>
      </c>
    </row>
    <row r="327" spans="13:61" ht="15">
      <c r="M327" s="120" t="s">
        <v>13055</v>
      </c>
      <c r="N327" s="120" t="s">
        <v>13056</v>
      </c>
      <c r="O327" s="120" t="s">
        <v>267</v>
      </c>
      <c r="P327" s="120" t="s">
        <v>9302</v>
      </c>
      <c r="Q327" s="120" t="s">
        <v>12201</v>
      </c>
      <c r="R327" s="120">
        <v>33</v>
      </c>
      <c r="S327" s="120">
        <v>3311</v>
      </c>
      <c r="T327" s="348" t="str">
        <f>IF(R327&lt;&gt;"",VLOOKUP(R327,'01_MASTER_KODE_WILAYAH'!H$1437:I$1470,2,FALSE),"")</f>
        <v>JAWA TENGAH</v>
      </c>
      <c r="U327" s="348" t="str">
        <f>IF(S327&lt;&gt;"",VLOOKUP(S327,'01_MASTER_KODE_WILAYAH'!D$5:F$1353,3,FALSE),"")</f>
        <v>SUKOHARJO</v>
      </c>
      <c r="V327" s="349" t="str">
        <f t="shared" si="158"/>
        <v>1</v>
      </c>
      <c r="W327" s="145" t="e">
        <f t="shared" si="159"/>
        <v>#VALUE!</v>
      </c>
      <c r="X327" s="133" t="e">
        <f>COUNTIFS(A1_Individu_Data_Keadaan_SDMK!A$4:A$149931,M327,A1_Individu_Data_Keadaan_SDMK!R$4:R$149285,"01. Dokter")</f>
        <v>#VALUE!</v>
      </c>
      <c r="Y327" s="122">
        <f t="shared" si="160"/>
        <v>2</v>
      </c>
      <c r="Z327" s="134" t="e">
        <f t="shared" si="161"/>
        <v>#VALUE!</v>
      </c>
      <c r="AA327" s="134" t="e">
        <f t="shared" si="162"/>
        <v>#VALUE!</v>
      </c>
      <c r="AB327" s="133" t="e">
        <f>COUNTIFS(A1_Individu_Data_Keadaan_SDMK!A$4:A$149931,M327,A1_Individu_Data_Keadaan_SDMK!R$4:R$149285,"02. Dokter Gigi")</f>
        <v>#VALUE!</v>
      </c>
      <c r="AC327" s="122">
        <f t="shared" si="163"/>
        <v>1</v>
      </c>
      <c r="AD327" s="134" t="e">
        <f t="shared" si="164"/>
        <v>#VALUE!</v>
      </c>
      <c r="AE327" s="134" t="e">
        <f t="shared" si="165"/>
        <v>#VALUE!</v>
      </c>
      <c r="AF327" s="133" t="e">
        <f>COUNTIFS(A1_Individu_Data_Keadaan_SDMK!A$4:A$149931,M327,A1_Individu_Data_Keadaan_SDMK!Q$4:Q$149285,"03. KEPERAWATAN")</f>
        <v>#VALUE!</v>
      </c>
      <c r="AG327" s="135">
        <f t="shared" si="166"/>
        <v>8</v>
      </c>
      <c r="AH327" s="134" t="e">
        <f t="shared" si="167"/>
        <v>#VALUE!</v>
      </c>
      <c r="AI327" s="134" t="e">
        <f t="shared" si="168"/>
        <v>#VALUE!</v>
      </c>
      <c r="AJ327" s="133" t="e">
        <f>COUNTIFS(A1_Individu_Data_Keadaan_SDMK!A$4:A$149931,M327,A1_Individu_Data_Keadaan_SDMK!Q$4:Q$149285,"04. KEBIDANAN")</f>
        <v>#VALUE!</v>
      </c>
      <c r="AK327" s="135">
        <f t="shared" si="169"/>
        <v>7</v>
      </c>
      <c r="AL327" s="134" t="e">
        <f t="shared" si="170"/>
        <v>#VALUE!</v>
      </c>
      <c r="AM327" s="134" t="e">
        <f t="shared" si="171"/>
        <v>#VALUE!</v>
      </c>
      <c r="AN327" s="133" t="e">
        <f>COUNTIFS(A1_Individu_Data_Keadaan_SDMK!A$4:A$149931,M327,A1_Individu_Data_Keadaan_SDMK!Q$4:Q$149285,"05. KEFARMASIAN")</f>
        <v>#VALUE!</v>
      </c>
      <c r="AO327" s="135">
        <f t="shared" si="172"/>
        <v>1</v>
      </c>
      <c r="AP327" s="134" t="e">
        <f t="shared" si="173"/>
        <v>#VALUE!</v>
      </c>
      <c r="AQ327" s="134" t="e">
        <f t="shared" si="174"/>
        <v>#VALUE!</v>
      </c>
      <c r="AR327" s="133" t="e">
        <f>COUNTIFS(A1_Individu_Data_Keadaan_SDMK!A$4:A$149931,M327,A1_Individu_Data_Keadaan_SDMK!Q$4:Q$149285,"06. KESEHATAN MASYARAKAT")</f>
        <v>#VALUE!</v>
      </c>
      <c r="AS327" s="135">
        <f t="shared" si="175"/>
        <v>1</v>
      </c>
      <c r="AT327" s="134" t="e">
        <f t="shared" si="176"/>
        <v>#VALUE!</v>
      </c>
      <c r="AU327" s="134" t="e">
        <f t="shared" si="177"/>
        <v>#VALUE!</v>
      </c>
      <c r="AV327" s="133" t="e">
        <f>COUNTIFS(A1_Individu_Data_Keadaan_SDMK!A$4:A$149931,M327,A1_Individu_Data_Keadaan_SDMK!Q$4:Q$149285,"07. KESEHATAN LINGKUNGAN")</f>
        <v>#VALUE!</v>
      </c>
      <c r="AW327" s="135">
        <f t="shared" si="178"/>
        <v>1</v>
      </c>
      <c r="AX327" s="134" t="e">
        <f t="shared" si="179"/>
        <v>#VALUE!</v>
      </c>
      <c r="AY327" s="134" t="e">
        <f t="shared" si="180"/>
        <v>#VALUE!</v>
      </c>
      <c r="AZ327" s="133" t="e">
        <f>COUNTIFS(A1_Individu_Data_Keadaan_SDMK!A$4:A$149931,M327,A1_Individu_Data_Keadaan_SDMK!Q$4:Q$149285,"08. GIZI")</f>
        <v>#VALUE!</v>
      </c>
      <c r="BA327" s="135">
        <f t="shared" si="181"/>
        <v>2</v>
      </c>
      <c r="BB327" s="134" t="e">
        <f t="shared" si="182"/>
        <v>#VALUE!</v>
      </c>
      <c r="BC327" s="134" t="e">
        <f t="shared" si="183"/>
        <v>#VALUE!</v>
      </c>
      <c r="BD327" s="133" t="e">
        <f>COUNTIFS(A1_Individu_Data_Keadaan_SDMK!A$4:A$149931,M327,A1_Individu_Data_Keadaan_SDMK!R$4:R$149285,"03. Ahli Teknologi Laboratorium Medik")</f>
        <v>#VALUE!</v>
      </c>
      <c r="BE327" s="135">
        <f t="shared" si="184"/>
        <v>1</v>
      </c>
      <c r="BF327" s="134" t="e">
        <f t="shared" si="185"/>
        <v>#VALUE!</v>
      </c>
      <c r="BG327" s="134" t="e">
        <f t="shared" si="186"/>
        <v>#VALUE!</v>
      </c>
      <c r="BH327" s="139" t="e">
        <f t="shared" si="187"/>
        <v>#VALUE!</v>
      </c>
      <c r="BI327" s="139" t="e">
        <f t="shared" si="188"/>
        <v>#VALUE!</v>
      </c>
    </row>
    <row r="328" spans="13:61" ht="15">
      <c r="M328" s="120" t="s">
        <v>13057</v>
      </c>
      <c r="N328" s="120" t="s">
        <v>13058</v>
      </c>
      <c r="O328" s="120" t="s">
        <v>267</v>
      </c>
      <c r="P328" s="120" t="s">
        <v>9302</v>
      </c>
      <c r="Q328" s="120" t="s">
        <v>12201</v>
      </c>
      <c r="R328" s="120">
        <v>33</v>
      </c>
      <c r="S328" s="120">
        <v>3311</v>
      </c>
      <c r="T328" s="348" t="str">
        <f>IF(R328&lt;&gt;"",VLOOKUP(R328,'01_MASTER_KODE_WILAYAH'!H$1437:I$1470,2,FALSE),"")</f>
        <v>JAWA TENGAH</v>
      </c>
      <c r="U328" s="348" t="str">
        <f>IF(S328&lt;&gt;"",VLOOKUP(S328,'01_MASTER_KODE_WILAYAH'!D$5:F$1353,3,FALSE),"")</f>
        <v>SUKOHARJO</v>
      </c>
      <c r="V328" s="349" t="str">
        <f t="shared" si="158"/>
        <v>1</v>
      </c>
      <c r="W328" s="145" t="e">
        <f t="shared" si="159"/>
        <v>#VALUE!</v>
      </c>
      <c r="X328" s="133" t="e">
        <f>COUNTIFS(A1_Individu_Data_Keadaan_SDMK!A$4:A$149931,M328,A1_Individu_Data_Keadaan_SDMK!R$4:R$149285,"01. Dokter")</f>
        <v>#VALUE!</v>
      </c>
      <c r="Y328" s="122">
        <f t="shared" si="160"/>
        <v>2</v>
      </c>
      <c r="Z328" s="134" t="e">
        <f t="shared" si="161"/>
        <v>#VALUE!</v>
      </c>
      <c r="AA328" s="134" t="e">
        <f t="shared" si="162"/>
        <v>#VALUE!</v>
      </c>
      <c r="AB328" s="133" t="e">
        <f>COUNTIFS(A1_Individu_Data_Keadaan_SDMK!A$4:A$149931,M328,A1_Individu_Data_Keadaan_SDMK!R$4:R$149285,"02. Dokter Gigi")</f>
        <v>#VALUE!</v>
      </c>
      <c r="AC328" s="122">
        <f t="shared" si="163"/>
        <v>1</v>
      </c>
      <c r="AD328" s="134" t="e">
        <f t="shared" si="164"/>
        <v>#VALUE!</v>
      </c>
      <c r="AE328" s="134" t="e">
        <f t="shared" si="165"/>
        <v>#VALUE!</v>
      </c>
      <c r="AF328" s="133" t="e">
        <f>COUNTIFS(A1_Individu_Data_Keadaan_SDMK!A$4:A$149931,M328,A1_Individu_Data_Keadaan_SDMK!Q$4:Q$149285,"03. KEPERAWATAN")</f>
        <v>#VALUE!</v>
      </c>
      <c r="AG328" s="135">
        <f t="shared" si="166"/>
        <v>8</v>
      </c>
      <c r="AH328" s="134" t="e">
        <f t="shared" si="167"/>
        <v>#VALUE!</v>
      </c>
      <c r="AI328" s="134" t="e">
        <f t="shared" si="168"/>
        <v>#VALUE!</v>
      </c>
      <c r="AJ328" s="133" t="e">
        <f>COUNTIFS(A1_Individu_Data_Keadaan_SDMK!A$4:A$149931,M328,A1_Individu_Data_Keadaan_SDMK!Q$4:Q$149285,"04. KEBIDANAN")</f>
        <v>#VALUE!</v>
      </c>
      <c r="AK328" s="135">
        <f t="shared" si="169"/>
        <v>7</v>
      </c>
      <c r="AL328" s="134" t="e">
        <f t="shared" si="170"/>
        <v>#VALUE!</v>
      </c>
      <c r="AM328" s="134" t="e">
        <f t="shared" si="171"/>
        <v>#VALUE!</v>
      </c>
      <c r="AN328" s="133" t="e">
        <f>COUNTIFS(A1_Individu_Data_Keadaan_SDMK!A$4:A$149931,M328,A1_Individu_Data_Keadaan_SDMK!Q$4:Q$149285,"05. KEFARMASIAN")</f>
        <v>#VALUE!</v>
      </c>
      <c r="AO328" s="135">
        <f t="shared" si="172"/>
        <v>1</v>
      </c>
      <c r="AP328" s="134" t="e">
        <f t="shared" si="173"/>
        <v>#VALUE!</v>
      </c>
      <c r="AQ328" s="134" t="e">
        <f t="shared" si="174"/>
        <v>#VALUE!</v>
      </c>
      <c r="AR328" s="133" t="e">
        <f>COUNTIFS(A1_Individu_Data_Keadaan_SDMK!A$4:A$149931,M328,A1_Individu_Data_Keadaan_SDMK!Q$4:Q$149285,"06. KESEHATAN MASYARAKAT")</f>
        <v>#VALUE!</v>
      </c>
      <c r="AS328" s="135">
        <f t="shared" si="175"/>
        <v>1</v>
      </c>
      <c r="AT328" s="134" t="e">
        <f t="shared" si="176"/>
        <v>#VALUE!</v>
      </c>
      <c r="AU328" s="134" t="e">
        <f t="shared" si="177"/>
        <v>#VALUE!</v>
      </c>
      <c r="AV328" s="133" t="e">
        <f>COUNTIFS(A1_Individu_Data_Keadaan_SDMK!A$4:A$149931,M328,A1_Individu_Data_Keadaan_SDMK!Q$4:Q$149285,"07. KESEHATAN LINGKUNGAN")</f>
        <v>#VALUE!</v>
      </c>
      <c r="AW328" s="135">
        <f t="shared" si="178"/>
        <v>1</v>
      </c>
      <c r="AX328" s="134" t="e">
        <f t="shared" si="179"/>
        <v>#VALUE!</v>
      </c>
      <c r="AY328" s="134" t="e">
        <f t="shared" si="180"/>
        <v>#VALUE!</v>
      </c>
      <c r="AZ328" s="133" t="e">
        <f>COUNTIFS(A1_Individu_Data_Keadaan_SDMK!A$4:A$149931,M328,A1_Individu_Data_Keadaan_SDMK!Q$4:Q$149285,"08. GIZI")</f>
        <v>#VALUE!</v>
      </c>
      <c r="BA328" s="135">
        <f t="shared" si="181"/>
        <v>2</v>
      </c>
      <c r="BB328" s="134" t="e">
        <f t="shared" si="182"/>
        <v>#VALUE!</v>
      </c>
      <c r="BC328" s="134" t="e">
        <f t="shared" si="183"/>
        <v>#VALUE!</v>
      </c>
      <c r="BD328" s="133" t="e">
        <f>COUNTIFS(A1_Individu_Data_Keadaan_SDMK!A$4:A$149931,M328,A1_Individu_Data_Keadaan_SDMK!R$4:R$149285,"03. Ahli Teknologi Laboratorium Medik")</f>
        <v>#VALUE!</v>
      </c>
      <c r="BE328" s="135">
        <f t="shared" si="184"/>
        <v>1</v>
      </c>
      <c r="BF328" s="134" t="e">
        <f t="shared" si="185"/>
        <v>#VALUE!</v>
      </c>
      <c r="BG328" s="134" t="e">
        <f t="shared" si="186"/>
        <v>#VALUE!</v>
      </c>
      <c r="BH328" s="139" t="e">
        <f t="shared" si="187"/>
        <v>#VALUE!</v>
      </c>
      <c r="BI328" s="139" t="e">
        <f t="shared" si="188"/>
        <v>#VALUE!</v>
      </c>
    </row>
    <row r="329" spans="13:61" ht="15">
      <c r="M329" s="120" t="s">
        <v>13059</v>
      </c>
      <c r="N329" s="120" t="s">
        <v>13060</v>
      </c>
      <c r="O329" s="120" t="s">
        <v>267</v>
      </c>
      <c r="P329" s="120" t="s">
        <v>9302</v>
      </c>
      <c r="Q329" s="120" t="s">
        <v>12201</v>
      </c>
      <c r="R329" s="120">
        <v>33</v>
      </c>
      <c r="S329" s="120">
        <v>3311</v>
      </c>
      <c r="T329" s="348" t="str">
        <f>IF(R329&lt;&gt;"",VLOOKUP(R329,'01_MASTER_KODE_WILAYAH'!H$1437:I$1470,2,FALSE),"")</f>
        <v>JAWA TENGAH</v>
      </c>
      <c r="U329" s="348" t="str">
        <f>IF(S329&lt;&gt;"",VLOOKUP(S329,'01_MASTER_KODE_WILAYAH'!D$5:F$1353,3,FALSE),"")</f>
        <v>SUKOHARJO</v>
      </c>
      <c r="V329" s="349" t="str">
        <f t="shared" si="158"/>
        <v>1</v>
      </c>
      <c r="W329" s="145" t="e">
        <f t="shared" si="159"/>
        <v>#VALUE!</v>
      </c>
      <c r="X329" s="133" t="e">
        <f>COUNTIFS(A1_Individu_Data_Keadaan_SDMK!A$4:A$149931,M329,A1_Individu_Data_Keadaan_SDMK!R$4:R$149285,"01. Dokter")</f>
        <v>#VALUE!</v>
      </c>
      <c r="Y329" s="122">
        <f t="shared" si="160"/>
        <v>2</v>
      </c>
      <c r="Z329" s="134" t="e">
        <f t="shared" si="161"/>
        <v>#VALUE!</v>
      </c>
      <c r="AA329" s="134" t="e">
        <f t="shared" si="162"/>
        <v>#VALUE!</v>
      </c>
      <c r="AB329" s="133" t="e">
        <f>COUNTIFS(A1_Individu_Data_Keadaan_SDMK!A$4:A$149931,M329,A1_Individu_Data_Keadaan_SDMK!R$4:R$149285,"02. Dokter Gigi")</f>
        <v>#VALUE!</v>
      </c>
      <c r="AC329" s="122">
        <f t="shared" si="163"/>
        <v>1</v>
      </c>
      <c r="AD329" s="134" t="e">
        <f t="shared" si="164"/>
        <v>#VALUE!</v>
      </c>
      <c r="AE329" s="134" t="e">
        <f t="shared" si="165"/>
        <v>#VALUE!</v>
      </c>
      <c r="AF329" s="133" t="e">
        <f>COUNTIFS(A1_Individu_Data_Keadaan_SDMK!A$4:A$149931,M329,A1_Individu_Data_Keadaan_SDMK!Q$4:Q$149285,"03. KEPERAWATAN")</f>
        <v>#VALUE!</v>
      </c>
      <c r="AG329" s="135">
        <f t="shared" si="166"/>
        <v>8</v>
      </c>
      <c r="AH329" s="134" t="e">
        <f t="shared" si="167"/>
        <v>#VALUE!</v>
      </c>
      <c r="AI329" s="134" t="e">
        <f t="shared" si="168"/>
        <v>#VALUE!</v>
      </c>
      <c r="AJ329" s="133" t="e">
        <f>COUNTIFS(A1_Individu_Data_Keadaan_SDMK!A$4:A$149931,M329,A1_Individu_Data_Keadaan_SDMK!Q$4:Q$149285,"04. KEBIDANAN")</f>
        <v>#VALUE!</v>
      </c>
      <c r="AK329" s="135">
        <f t="shared" si="169"/>
        <v>7</v>
      </c>
      <c r="AL329" s="134" t="e">
        <f t="shared" si="170"/>
        <v>#VALUE!</v>
      </c>
      <c r="AM329" s="134" t="e">
        <f t="shared" si="171"/>
        <v>#VALUE!</v>
      </c>
      <c r="AN329" s="133" t="e">
        <f>COUNTIFS(A1_Individu_Data_Keadaan_SDMK!A$4:A$149931,M329,A1_Individu_Data_Keadaan_SDMK!Q$4:Q$149285,"05. KEFARMASIAN")</f>
        <v>#VALUE!</v>
      </c>
      <c r="AO329" s="135">
        <f t="shared" si="172"/>
        <v>1</v>
      </c>
      <c r="AP329" s="134" t="e">
        <f t="shared" si="173"/>
        <v>#VALUE!</v>
      </c>
      <c r="AQ329" s="134" t="e">
        <f t="shared" si="174"/>
        <v>#VALUE!</v>
      </c>
      <c r="AR329" s="133" t="e">
        <f>COUNTIFS(A1_Individu_Data_Keadaan_SDMK!A$4:A$149931,M329,A1_Individu_Data_Keadaan_SDMK!Q$4:Q$149285,"06. KESEHATAN MASYARAKAT")</f>
        <v>#VALUE!</v>
      </c>
      <c r="AS329" s="135">
        <f t="shared" si="175"/>
        <v>1</v>
      </c>
      <c r="AT329" s="134" t="e">
        <f t="shared" si="176"/>
        <v>#VALUE!</v>
      </c>
      <c r="AU329" s="134" t="e">
        <f t="shared" si="177"/>
        <v>#VALUE!</v>
      </c>
      <c r="AV329" s="133" t="e">
        <f>COUNTIFS(A1_Individu_Data_Keadaan_SDMK!A$4:A$149931,M329,A1_Individu_Data_Keadaan_SDMK!Q$4:Q$149285,"07. KESEHATAN LINGKUNGAN")</f>
        <v>#VALUE!</v>
      </c>
      <c r="AW329" s="135">
        <f t="shared" si="178"/>
        <v>1</v>
      </c>
      <c r="AX329" s="134" t="e">
        <f t="shared" si="179"/>
        <v>#VALUE!</v>
      </c>
      <c r="AY329" s="134" t="e">
        <f t="shared" si="180"/>
        <v>#VALUE!</v>
      </c>
      <c r="AZ329" s="133" t="e">
        <f>COUNTIFS(A1_Individu_Data_Keadaan_SDMK!A$4:A$149931,M329,A1_Individu_Data_Keadaan_SDMK!Q$4:Q$149285,"08. GIZI")</f>
        <v>#VALUE!</v>
      </c>
      <c r="BA329" s="135">
        <f t="shared" si="181"/>
        <v>2</v>
      </c>
      <c r="BB329" s="134" t="e">
        <f t="shared" si="182"/>
        <v>#VALUE!</v>
      </c>
      <c r="BC329" s="134" t="e">
        <f t="shared" si="183"/>
        <v>#VALUE!</v>
      </c>
      <c r="BD329" s="133" t="e">
        <f>COUNTIFS(A1_Individu_Data_Keadaan_SDMK!A$4:A$149931,M329,A1_Individu_Data_Keadaan_SDMK!R$4:R$149285,"03. Ahli Teknologi Laboratorium Medik")</f>
        <v>#VALUE!</v>
      </c>
      <c r="BE329" s="135">
        <f t="shared" si="184"/>
        <v>1</v>
      </c>
      <c r="BF329" s="134" t="e">
        <f t="shared" si="185"/>
        <v>#VALUE!</v>
      </c>
      <c r="BG329" s="134" t="e">
        <f t="shared" si="186"/>
        <v>#VALUE!</v>
      </c>
      <c r="BH329" s="139" t="e">
        <f t="shared" si="187"/>
        <v>#VALUE!</v>
      </c>
      <c r="BI329" s="139" t="e">
        <f t="shared" si="188"/>
        <v>#VALUE!</v>
      </c>
    </row>
    <row r="330" spans="13:61" ht="15">
      <c r="M330" s="120" t="s">
        <v>13061</v>
      </c>
      <c r="N330" s="120" t="s">
        <v>13062</v>
      </c>
      <c r="O330" s="120" t="s">
        <v>267</v>
      </c>
      <c r="P330" s="120" t="s">
        <v>9302</v>
      </c>
      <c r="Q330" s="120" t="s">
        <v>12201</v>
      </c>
      <c r="R330" s="120">
        <v>33</v>
      </c>
      <c r="S330" s="120">
        <v>3311</v>
      </c>
      <c r="T330" s="348" t="str">
        <f>IF(R330&lt;&gt;"",VLOOKUP(R330,'01_MASTER_KODE_WILAYAH'!H$1437:I$1470,2,FALSE),"")</f>
        <v>JAWA TENGAH</v>
      </c>
      <c r="U330" s="348" t="str">
        <f>IF(S330&lt;&gt;"",VLOOKUP(S330,'01_MASTER_KODE_WILAYAH'!D$5:F$1353,3,FALSE),"")</f>
        <v>SUKOHARJO</v>
      </c>
      <c r="V330" s="349" t="str">
        <f t="shared" si="158"/>
        <v>1</v>
      </c>
      <c r="W330" s="145" t="e">
        <f t="shared" si="159"/>
        <v>#VALUE!</v>
      </c>
      <c r="X330" s="133" t="e">
        <f>COUNTIFS(A1_Individu_Data_Keadaan_SDMK!A$4:A$149931,M330,A1_Individu_Data_Keadaan_SDMK!R$4:R$149285,"01. Dokter")</f>
        <v>#VALUE!</v>
      </c>
      <c r="Y330" s="122">
        <f t="shared" si="160"/>
        <v>2</v>
      </c>
      <c r="Z330" s="134" t="e">
        <f t="shared" si="161"/>
        <v>#VALUE!</v>
      </c>
      <c r="AA330" s="134" t="e">
        <f t="shared" si="162"/>
        <v>#VALUE!</v>
      </c>
      <c r="AB330" s="133" t="e">
        <f>COUNTIFS(A1_Individu_Data_Keadaan_SDMK!A$4:A$149931,M330,A1_Individu_Data_Keadaan_SDMK!R$4:R$149285,"02. Dokter Gigi")</f>
        <v>#VALUE!</v>
      </c>
      <c r="AC330" s="122">
        <f t="shared" si="163"/>
        <v>1</v>
      </c>
      <c r="AD330" s="134" t="e">
        <f t="shared" si="164"/>
        <v>#VALUE!</v>
      </c>
      <c r="AE330" s="134" t="e">
        <f t="shared" si="165"/>
        <v>#VALUE!</v>
      </c>
      <c r="AF330" s="133" t="e">
        <f>COUNTIFS(A1_Individu_Data_Keadaan_SDMK!A$4:A$149931,M330,A1_Individu_Data_Keadaan_SDMK!Q$4:Q$149285,"03. KEPERAWATAN")</f>
        <v>#VALUE!</v>
      </c>
      <c r="AG330" s="135">
        <f t="shared" si="166"/>
        <v>8</v>
      </c>
      <c r="AH330" s="134" t="e">
        <f t="shared" si="167"/>
        <v>#VALUE!</v>
      </c>
      <c r="AI330" s="134" t="e">
        <f t="shared" si="168"/>
        <v>#VALUE!</v>
      </c>
      <c r="AJ330" s="133" t="e">
        <f>COUNTIFS(A1_Individu_Data_Keadaan_SDMK!A$4:A$149931,M330,A1_Individu_Data_Keadaan_SDMK!Q$4:Q$149285,"04. KEBIDANAN")</f>
        <v>#VALUE!</v>
      </c>
      <c r="AK330" s="135">
        <f t="shared" si="169"/>
        <v>7</v>
      </c>
      <c r="AL330" s="134" t="e">
        <f t="shared" si="170"/>
        <v>#VALUE!</v>
      </c>
      <c r="AM330" s="134" t="e">
        <f t="shared" si="171"/>
        <v>#VALUE!</v>
      </c>
      <c r="AN330" s="133" t="e">
        <f>COUNTIFS(A1_Individu_Data_Keadaan_SDMK!A$4:A$149931,M330,A1_Individu_Data_Keadaan_SDMK!Q$4:Q$149285,"05. KEFARMASIAN")</f>
        <v>#VALUE!</v>
      </c>
      <c r="AO330" s="135">
        <f t="shared" si="172"/>
        <v>1</v>
      </c>
      <c r="AP330" s="134" t="e">
        <f t="shared" si="173"/>
        <v>#VALUE!</v>
      </c>
      <c r="AQ330" s="134" t="e">
        <f t="shared" si="174"/>
        <v>#VALUE!</v>
      </c>
      <c r="AR330" s="133" t="e">
        <f>COUNTIFS(A1_Individu_Data_Keadaan_SDMK!A$4:A$149931,M330,A1_Individu_Data_Keadaan_SDMK!Q$4:Q$149285,"06. KESEHATAN MASYARAKAT")</f>
        <v>#VALUE!</v>
      </c>
      <c r="AS330" s="135">
        <f t="shared" si="175"/>
        <v>1</v>
      </c>
      <c r="AT330" s="134" t="e">
        <f t="shared" si="176"/>
        <v>#VALUE!</v>
      </c>
      <c r="AU330" s="134" t="e">
        <f t="shared" si="177"/>
        <v>#VALUE!</v>
      </c>
      <c r="AV330" s="133" t="e">
        <f>COUNTIFS(A1_Individu_Data_Keadaan_SDMK!A$4:A$149931,M330,A1_Individu_Data_Keadaan_SDMK!Q$4:Q$149285,"07. KESEHATAN LINGKUNGAN")</f>
        <v>#VALUE!</v>
      </c>
      <c r="AW330" s="135">
        <f t="shared" si="178"/>
        <v>1</v>
      </c>
      <c r="AX330" s="134" t="e">
        <f t="shared" si="179"/>
        <v>#VALUE!</v>
      </c>
      <c r="AY330" s="134" t="e">
        <f t="shared" si="180"/>
        <v>#VALUE!</v>
      </c>
      <c r="AZ330" s="133" t="e">
        <f>COUNTIFS(A1_Individu_Data_Keadaan_SDMK!A$4:A$149931,M330,A1_Individu_Data_Keadaan_SDMK!Q$4:Q$149285,"08. GIZI")</f>
        <v>#VALUE!</v>
      </c>
      <c r="BA330" s="135">
        <f t="shared" si="181"/>
        <v>2</v>
      </c>
      <c r="BB330" s="134" t="e">
        <f t="shared" si="182"/>
        <v>#VALUE!</v>
      </c>
      <c r="BC330" s="134" t="e">
        <f t="shared" si="183"/>
        <v>#VALUE!</v>
      </c>
      <c r="BD330" s="133" t="e">
        <f>COUNTIFS(A1_Individu_Data_Keadaan_SDMK!A$4:A$149931,M330,A1_Individu_Data_Keadaan_SDMK!R$4:R$149285,"03. Ahli Teknologi Laboratorium Medik")</f>
        <v>#VALUE!</v>
      </c>
      <c r="BE330" s="135">
        <f t="shared" si="184"/>
        <v>1</v>
      </c>
      <c r="BF330" s="134" t="e">
        <f t="shared" si="185"/>
        <v>#VALUE!</v>
      </c>
      <c r="BG330" s="134" t="e">
        <f t="shared" si="186"/>
        <v>#VALUE!</v>
      </c>
      <c r="BH330" s="139" t="e">
        <f t="shared" si="187"/>
        <v>#VALUE!</v>
      </c>
      <c r="BI330" s="139" t="e">
        <f t="shared" si="188"/>
        <v>#VALUE!</v>
      </c>
    </row>
    <row r="331" spans="13:61" ht="15">
      <c r="M331" s="120" t="s">
        <v>13063</v>
      </c>
      <c r="N331" s="120" t="s">
        <v>13064</v>
      </c>
      <c r="O331" s="120" t="s">
        <v>267</v>
      </c>
      <c r="P331" s="120" t="s">
        <v>9302</v>
      </c>
      <c r="Q331" s="120" t="s">
        <v>12201</v>
      </c>
      <c r="R331" s="120">
        <v>33</v>
      </c>
      <c r="S331" s="120">
        <v>3311</v>
      </c>
      <c r="T331" s="348" t="str">
        <f>IF(R331&lt;&gt;"",VLOOKUP(R331,'01_MASTER_KODE_WILAYAH'!H$1437:I$1470,2,FALSE),"")</f>
        <v>JAWA TENGAH</v>
      </c>
      <c r="U331" s="348" t="str">
        <f>IF(S331&lt;&gt;"",VLOOKUP(S331,'01_MASTER_KODE_WILAYAH'!D$5:F$1353,3,FALSE),"")</f>
        <v>SUKOHARJO</v>
      </c>
      <c r="V331" s="349" t="str">
        <f t="shared" si="158"/>
        <v>1</v>
      </c>
      <c r="W331" s="145" t="e">
        <f t="shared" si="159"/>
        <v>#VALUE!</v>
      </c>
      <c r="X331" s="133" t="e">
        <f>COUNTIFS(A1_Individu_Data_Keadaan_SDMK!A$4:A$149931,M331,A1_Individu_Data_Keadaan_SDMK!R$4:R$149285,"01. Dokter")</f>
        <v>#VALUE!</v>
      </c>
      <c r="Y331" s="122">
        <f t="shared" si="160"/>
        <v>2</v>
      </c>
      <c r="Z331" s="134" t="e">
        <f t="shared" si="161"/>
        <v>#VALUE!</v>
      </c>
      <c r="AA331" s="134" t="e">
        <f t="shared" si="162"/>
        <v>#VALUE!</v>
      </c>
      <c r="AB331" s="133" t="e">
        <f>COUNTIFS(A1_Individu_Data_Keadaan_SDMK!A$4:A$149931,M331,A1_Individu_Data_Keadaan_SDMK!R$4:R$149285,"02. Dokter Gigi")</f>
        <v>#VALUE!</v>
      </c>
      <c r="AC331" s="122">
        <f t="shared" si="163"/>
        <v>1</v>
      </c>
      <c r="AD331" s="134" t="e">
        <f t="shared" si="164"/>
        <v>#VALUE!</v>
      </c>
      <c r="AE331" s="134" t="e">
        <f t="shared" si="165"/>
        <v>#VALUE!</v>
      </c>
      <c r="AF331" s="133" t="e">
        <f>COUNTIFS(A1_Individu_Data_Keadaan_SDMK!A$4:A$149931,M331,A1_Individu_Data_Keadaan_SDMK!Q$4:Q$149285,"03. KEPERAWATAN")</f>
        <v>#VALUE!</v>
      </c>
      <c r="AG331" s="135">
        <f t="shared" si="166"/>
        <v>8</v>
      </c>
      <c r="AH331" s="134" t="e">
        <f t="shared" si="167"/>
        <v>#VALUE!</v>
      </c>
      <c r="AI331" s="134" t="e">
        <f t="shared" si="168"/>
        <v>#VALUE!</v>
      </c>
      <c r="AJ331" s="133" t="e">
        <f>COUNTIFS(A1_Individu_Data_Keadaan_SDMK!A$4:A$149931,M331,A1_Individu_Data_Keadaan_SDMK!Q$4:Q$149285,"04. KEBIDANAN")</f>
        <v>#VALUE!</v>
      </c>
      <c r="AK331" s="135">
        <f t="shared" si="169"/>
        <v>7</v>
      </c>
      <c r="AL331" s="134" t="e">
        <f t="shared" si="170"/>
        <v>#VALUE!</v>
      </c>
      <c r="AM331" s="134" t="e">
        <f t="shared" si="171"/>
        <v>#VALUE!</v>
      </c>
      <c r="AN331" s="133" t="e">
        <f>COUNTIFS(A1_Individu_Data_Keadaan_SDMK!A$4:A$149931,M331,A1_Individu_Data_Keadaan_SDMK!Q$4:Q$149285,"05. KEFARMASIAN")</f>
        <v>#VALUE!</v>
      </c>
      <c r="AO331" s="135">
        <f t="shared" si="172"/>
        <v>1</v>
      </c>
      <c r="AP331" s="134" t="e">
        <f t="shared" si="173"/>
        <v>#VALUE!</v>
      </c>
      <c r="AQ331" s="134" t="e">
        <f t="shared" si="174"/>
        <v>#VALUE!</v>
      </c>
      <c r="AR331" s="133" t="e">
        <f>COUNTIFS(A1_Individu_Data_Keadaan_SDMK!A$4:A$149931,M331,A1_Individu_Data_Keadaan_SDMK!Q$4:Q$149285,"06. KESEHATAN MASYARAKAT")</f>
        <v>#VALUE!</v>
      </c>
      <c r="AS331" s="135">
        <f t="shared" si="175"/>
        <v>1</v>
      </c>
      <c r="AT331" s="134" t="e">
        <f t="shared" si="176"/>
        <v>#VALUE!</v>
      </c>
      <c r="AU331" s="134" t="e">
        <f t="shared" si="177"/>
        <v>#VALUE!</v>
      </c>
      <c r="AV331" s="133" t="e">
        <f>COUNTIFS(A1_Individu_Data_Keadaan_SDMK!A$4:A$149931,M331,A1_Individu_Data_Keadaan_SDMK!Q$4:Q$149285,"07. KESEHATAN LINGKUNGAN")</f>
        <v>#VALUE!</v>
      </c>
      <c r="AW331" s="135">
        <f t="shared" si="178"/>
        <v>1</v>
      </c>
      <c r="AX331" s="134" t="e">
        <f t="shared" si="179"/>
        <v>#VALUE!</v>
      </c>
      <c r="AY331" s="134" t="e">
        <f t="shared" si="180"/>
        <v>#VALUE!</v>
      </c>
      <c r="AZ331" s="133" t="e">
        <f>COUNTIFS(A1_Individu_Data_Keadaan_SDMK!A$4:A$149931,M331,A1_Individu_Data_Keadaan_SDMK!Q$4:Q$149285,"08. GIZI")</f>
        <v>#VALUE!</v>
      </c>
      <c r="BA331" s="135">
        <f t="shared" si="181"/>
        <v>2</v>
      </c>
      <c r="BB331" s="134" t="e">
        <f t="shared" si="182"/>
        <v>#VALUE!</v>
      </c>
      <c r="BC331" s="134" t="e">
        <f t="shared" si="183"/>
        <v>#VALUE!</v>
      </c>
      <c r="BD331" s="133" t="e">
        <f>COUNTIFS(A1_Individu_Data_Keadaan_SDMK!A$4:A$149931,M331,A1_Individu_Data_Keadaan_SDMK!R$4:R$149285,"03. Ahli Teknologi Laboratorium Medik")</f>
        <v>#VALUE!</v>
      </c>
      <c r="BE331" s="135">
        <f t="shared" si="184"/>
        <v>1</v>
      </c>
      <c r="BF331" s="134" t="e">
        <f t="shared" si="185"/>
        <v>#VALUE!</v>
      </c>
      <c r="BG331" s="134" t="e">
        <f t="shared" si="186"/>
        <v>#VALUE!</v>
      </c>
      <c r="BH331" s="139" t="e">
        <f t="shared" si="187"/>
        <v>#VALUE!</v>
      </c>
      <c r="BI331" s="139" t="e">
        <f t="shared" si="188"/>
        <v>#VALUE!</v>
      </c>
    </row>
    <row r="332" spans="13:61" ht="15">
      <c r="M332" s="120" t="s">
        <v>13065</v>
      </c>
      <c r="N332" s="120" t="s">
        <v>13066</v>
      </c>
      <c r="O332" s="120" t="s">
        <v>267</v>
      </c>
      <c r="P332" s="120" t="s">
        <v>9302</v>
      </c>
      <c r="Q332" s="120" t="s">
        <v>12201</v>
      </c>
      <c r="R332" s="120">
        <v>33</v>
      </c>
      <c r="S332" s="120">
        <v>3312</v>
      </c>
      <c r="T332" s="348" t="str">
        <f>IF(R332&lt;&gt;"",VLOOKUP(R332,'01_MASTER_KODE_WILAYAH'!H$1437:I$1470,2,FALSE),"")</f>
        <v>JAWA TENGAH</v>
      </c>
      <c r="U332" s="348" t="str">
        <f>IF(S332&lt;&gt;"",VLOOKUP(S332,'01_MASTER_KODE_WILAYAH'!D$5:F$1353,3,FALSE),"")</f>
        <v>WONOGIRI</v>
      </c>
      <c r="V332" s="349" t="str">
        <f t="shared" si="158"/>
        <v>1</v>
      </c>
      <c r="W332" s="145" t="e">
        <f t="shared" si="159"/>
        <v>#VALUE!</v>
      </c>
      <c r="X332" s="133" t="e">
        <f>COUNTIFS(A1_Individu_Data_Keadaan_SDMK!A$4:A$149931,M332,A1_Individu_Data_Keadaan_SDMK!R$4:R$149285,"01. Dokter")</f>
        <v>#VALUE!</v>
      </c>
      <c r="Y332" s="122">
        <f t="shared" si="160"/>
        <v>2</v>
      </c>
      <c r="Z332" s="134" t="e">
        <f t="shared" si="161"/>
        <v>#VALUE!</v>
      </c>
      <c r="AA332" s="134" t="e">
        <f t="shared" si="162"/>
        <v>#VALUE!</v>
      </c>
      <c r="AB332" s="133" t="e">
        <f>COUNTIFS(A1_Individu_Data_Keadaan_SDMK!A$4:A$149931,M332,A1_Individu_Data_Keadaan_SDMK!R$4:R$149285,"02. Dokter Gigi")</f>
        <v>#VALUE!</v>
      </c>
      <c r="AC332" s="122">
        <f t="shared" si="163"/>
        <v>1</v>
      </c>
      <c r="AD332" s="134" t="e">
        <f t="shared" si="164"/>
        <v>#VALUE!</v>
      </c>
      <c r="AE332" s="134" t="e">
        <f t="shared" si="165"/>
        <v>#VALUE!</v>
      </c>
      <c r="AF332" s="133" t="e">
        <f>COUNTIFS(A1_Individu_Data_Keadaan_SDMK!A$4:A$149931,M332,A1_Individu_Data_Keadaan_SDMK!Q$4:Q$149285,"03. KEPERAWATAN")</f>
        <v>#VALUE!</v>
      </c>
      <c r="AG332" s="135">
        <f t="shared" si="166"/>
        <v>8</v>
      </c>
      <c r="AH332" s="134" t="e">
        <f t="shared" si="167"/>
        <v>#VALUE!</v>
      </c>
      <c r="AI332" s="134" t="e">
        <f t="shared" si="168"/>
        <v>#VALUE!</v>
      </c>
      <c r="AJ332" s="133" t="e">
        <f>COUNTIFS(A1_Individu_Data_Keadaan_SDMK!A$4:A$149931,M332,A1_Individu_Data_Keadaan_SDMK!Q$4:Q$149285,"04. KEBIDANAN")</f>
        <v>#VALUE!</v>
      </c>
      <c r="AK332" s="135">
        <f t="shared" si="169"/>
        <v>7</v>
      </c>
      <c r="AL332" s="134" t="e">
        <f t="shared" si="170"/>
        <v>#VALUE!</v>
      </c>
      <c r="AM332" s="134" t="e">
        <f t="shared" si="171"/>
        <v>#VALUE!</v>
      </c>
      <c r="AN332" s="133" t="e">
        <f>COUNTIFS(A1_Individu_Data_Keadaan_SDMK!A$4:A$149931,M332,A1_Individu_Data_Keadaan_SDMK!Q$4:Q$149285,"05. KEFARMASIAN")</f>
        <v>#VALUE!</v>
      </c>
      <c r="AO332" s="135">
        <f t="shared" si="172"/>
        <v>1</v>
      </c>
      <c r="AP332" s="134" t="e">
        <f t="shared" si="173"/>
        <v>#VALUE!</v>
      </c>
      <c r="AQ332" s="134" t="e">
        <f t="shared" si="174"/>
        <v>#VALUE!</v>
      </c>
      <c r="AR332" s="133" t="e">
        <f>COUNTIFS(A1_Individu_Data_Keadaan_SDMK!A$4:A$149931,M332,A1_Individu_Data_Keadaan_SDMK!Q$4:Q$149285,"06. KESEHATAN MASYARAKAT")</f>
        <v>#VALUE!</v>
      </c>
      <c r="AS332" s="135">
        <f t="shared" si="175"/>
        <v>1</v>
      </c>
      <c r="AT332" s="134" t="e">
        <f t="shared" si="176"/>
        <v>#VALUE!</v>
      </c>
      <c r="AU332" s="134" t="e">
        <f t="shared" si="177"/>
        <v>#VALUE!</v>
      </c>
      <c r="AV332" s="133" t="e">
        <f>COUNTIFS(A1_Individu_Data_Keadaan_SDMK!A$4:A$149931,M332,A1_Individu_Data_Keadaan_SDMK!Q$4:Q$149285,"07. KESEHATAN LINGKUNGAN")</f>
        <v>#VALUE!</v>
      </c>
      <c r="AW332" s="135">
        <f t="shared" si="178"/>
        <v>1</v>
      </c>
      <c r="AX332" s="134" t="e">
        <f t="shared" si="179"/>
        <v>#VALUE!</v>
      </c>
      <c r="AY332" s="134" t="e">
        <f t="shared" si="180"/>
        <v>#VALUE!</v>
      </c>
      <c r="AZ332" s="133" t="e">
        <f>COUNTIFS(A1_Individu_Data_Keadaan_SDMK!A$4:A$149931,M332,A1_Individu_Data_Keadaan_SDMK!Q$4:Q$149285,"08. GIZI")</f>
        <v>#VALUE!</v>
      </c>
      <c r="BA332" s="135">
        <f t="shared" si="181"/>
        <v>2</v>
      </c>
      <c r="BB332" s="134" t="e">
        <f t="shared" si="182"/>
        <v>#VALUE!</v>
      </c>
      <c r="BC332" s="134" t="e">
        <f t="shared" si="183"/>
        <v>#VALUE!</v>
      </c>
      <c r="BD332" s="133" t="e">
        <f>COUNTIFS(A1_Individu_Data_Keadaan_SDMK!A$4:A$149931,M332,A1_Individu_Data_Keadaan_SDMK!R$4:R$149285,"03. Ahli Teknologi Laboratorium Medik")</f>
        <v>#VALUE!</v>
      </c>
      <c r="BE332" s="135">
        <f t="shared" si="184"/>
        <v>1</v>
      </c>
      <c r="BF332" s="134" t="e">
        <f t="shared" si="185"/>
        <v>#VALUE!</v>
      </c>
      <c r="BG332" s="134" t="e">
        <f t="shared" si="186"/>
        <v>#VALUE!</v>
      </c>
      <c r="BH332" s="139" t="e">
        <f t="shared" si="187"/>
        <v>#VALUE!</v>
      </c>
      <c r="BI332" s="139" t="e">
        <f t="shared" si="188"/>
        <v>#VALUE!</v>
      </c>
    </row>
    <row r="333" spans="13:61" ht="15">
      <c r="M333" s="120" t="s">
        <v>13067</v>
      </c>
      <c r="N333" s="120" t="s">
        <v>13068</v>
      </c>
      <c r="O333" s="120" t="s">
        <v>267</v>
      </c>
      <c r="P333" s="120" t="s">
        <v>9301</v>
      </c>
      <c r="Q333" s="120" t="s">
        <v>12201</v>
      </c>
      <c r="R333" s="120">
        <v>33</v>
      </c>
      <c r="S333" s="120">
        <v>3312</v>
      </c>
      <c r="T333" s="348" t="str">
        <f>IF(R333&lt;&gt;"",VLOOKUP(R333,'01_MASTER_KODE_WILAYAH'!H$1437:I$1470,2,FALSE),"")</f>
        <v>JAWA TENGAH</v>
      </c>
      <c r="U333" s="348" t="str">
        <f>IF(S333&lt;&gt;"",VLOOKUP(S333,'01_MASTER_KODE_WILAYAH'!D$5:F$1353,3,FALSE),"")</f>
        <v>WONOGIRI</v>
      </c>
      <c r="V333" s="349" t="str">
        <f t="shared" si="158"/>
        <v>2</v>
      </c>
      <c r="W333" s="145" t="e">
        <f t="shared" si="159"/>
        <v>#VALUE!</v>
      </c>
      <c r="X333" s="133" t="e">
        <f>COUNTIFS(A1_Individu_Data_Keadaan_SDMK!A$4:A$149931,M333,A1_Individu_Data_Keadaan_SDMK!R$4:R$149285,"01. Dokter")</f>
        <v>#VALUE!</v>
      </c>
      <c r="Y333" s="122">
        <f t="shared" si="160"/>
        <v>1</v>
      </c>
      <c r="Z333" s="134" t="e">
        <f t="shared" si="161"/>
        <v>#VALUE!</v>
      </c>
      <c r="AA333" s="134" t="e">
        <f t="shared" si="162"/>
        <v>#VALUE!</v>
      </c>
      <c r="AB333" s="133" t="e">
        <f>COUNTIFS(A1_Individu_Data_Keadaan_SDMK!A$4:A$149931,M333,A1_Individu_Data_Keadaan_SDMK!R$4:R$149285,"02. Dokter Gigi")</f>
        <v>#VALUE!</v>
      </c>
      <c r="AC333" s="122">
        <f t="shared" si="163"/>
        <v>1</v>
      </c>
      <c r="AD333" s="134" t="e">
        <f t="shared" si="164"/>
        <v>#VALUE!</v>
      </c>
      <c r="AE333" s="134" t="e">
        <f t="shared" si="165"/>
        <v>#VALUE!</v>
      </c>
      <c r="AF333" s="133" t="e">
        <f>COUNTIFS(A1_Individu_Data_Keadaan_SDMK!A$4:A$149931,M333,A1_Individu_Data_Keadaan_SDMK!Q$4:Q$149285,"03. KEPERAWATAN")</f>
        <v>#VALUE!</v>
      </c>
      <c r="AG333" s="135">
        <f t="shared" si="166"/>
        <v>5</v>
      </c>
      <c r="AH333" s="134" t="e">
        <f t="shared" si="167"/>
        <v>#VALUE!</v>
      </c>
      <c r="AI333" s="134" t="e">
        <f t="shared" si="168"/>
        <v>#VALUE!</v>
      </c>
      <c r="AJ333" s="133" t="e">
        <f>COUNTIFS(A1_Individu_Data_Keadaan_SDMK!A$4:A$149931,M333,A1_Individu_Data_Keadaan_SDMK!Q$4:Q$149285,"04. KEBIDANAN")</f>
        <v>#VALUE!</v>
      </c>
      <c r="AK333" s="135">
        <f t="shared" si="169"/>
        <v>4</v>
      </c>
      <c r="AL333" s="134" t="e">
        <f t="shared" si="170"/>
        <v>#VALUE!</v>
      </c>
      <c r="AM333" s="134" t="e">
        <f t="shared" si="171"/>
        <v>#VALUE!</v>
      </c>
      <c r="AN333" s="133" t="e">
        <f>COUNTIFS(A1_Individu_Data_Keadaan_SDMK!A$4:A$149931,M333,A1_Individu_Data_Keadaan_SDMK!Q$4:Q$149285,"05. KEFARMASIAN")</f>
        <v>#VALUE!</v>
      </c>
      <c r="AO333" s="135">
        <f t="shared" si="172"/>
        <v>1</v>
      </c>
      <c r="AP333" s="134" t="e">
        <f t="shared" si="173"/>
        <v>#VALUE!</v>
      </c>
      <c r="AQ333" s="134" t="e">
        <f t="shared" si="174"/>
        <v>#VALUE!</v>
      </c>
      <c r="AR333" s="133" t="e">
        <f>COUNTIFS(A1_Individu_Data_Keadaan_SDMK!A$4:A$149931,M333,A1_Individu_Data_Keadaan_SDMK!Q$4:Q$149285,"06. KESEHATAN MASYARAKAT")</f>
        <v>#VALUE!</v>
      </c>
      <c r="AS333" s="135">
        <f t="shared" si="175"/>
        <v>1</v>
      </c>
      <c r="AT333" s="134" t="e">
        <f t="shared" si="176"/>
        <v>#VALUE!</v>
      </c>
      <c r="AU333" s="134" t="e">
        <f t="shared" si="177"/>
        <v>#VALUE!</v>
      </c>
      <c r="AV333" s="133" t="e">
        <f>COUNTIFS(A1_Individu_Data_Keadaan_SDMK!A$4:A$149931,M333,A1_Individu_Data_Keadaan_SDMK!Q$4:Q$149285,"07. KESEHATAN LINGKUNGAN")</f>
        <v>#VALUE!</v>
      </c>
      <c r="AW333" s="135">
        <f t="shared" si="178"/>
        <v>1</v>
      </c>
      <c r="AX333" s="134" t="e">
        <f t="shared" si="179"/>
        <v>#VALUE!</v>
      </c>
      <c r="AY333" s="134" t="e">
        <f t="shared" si="180"/>
        <v>#VALUE!</v>
      </c>
      <c r="AZ333" s="133" t="e">
        <f>COUNTIFS(A1_Individu_Data_Keadaan_SDMK!A$4:A$149931,M333,A1_Individu_Data_Keadaan_SDMK!Q$4:Q$149285,"08. GIZI")</f>
        <v>#VALUE!</v>
      </c>
      <c r="BA333" s="135">
        <f t="shared" si="181"/>
        <v>1</v>
      </c>
      <c r="BB333" s="134" t="e">
        <f t="shared" si="182"/>
        <v>#VALUE!</v>
      </c>
      <c r="BC333" s="134" t="e">
        <f t="shared" si="183"/>
        <v>#VALUE!</v>
      </c>
      <c r="BD333" s="133" t="e">
        <f>COUNTIFS(A1_Individu_Data_Keadaan_SDMK!A$4:A$149931,M333,A1_Individu_Data_Keadaan_SDMK!R$4:R$149285,"03. Ahli Teknologi Laboratorium Medik")</f>
        <v>#VALUE!</v>
      </c>
      <c r="BE333" s="135">
        <f t="shared" si="184"/>
        <v>1</v>
      </c>
      <c r="BF333" s="134" t="e">
        <f t="shared" si="185"/>
        <v>#VALUE!</v>
      </c>
      <c r="BG333" s="134" t="e">
        <f t="shared" si="186"/>
        <v>#VALUE!</v>
      </c>
      <c r="BH333" s="139" t="e">
        <f t="shared" si="187"/>
        <v>#VALUE!</v>
      </c>
      <c r="BI333" s="139" t="e">
        <f t="shared" si="188"/>
        <v>#VALUE!</v>
      </c>
    </row>
    <row r="334" spans="13:61" ht="15">
      <c r="M334" s="120" t="s">
        <v>13069</v>
      </c>
      <c r="N334" s="120" t="s">
        <v>13070</v>
      </c>
      <c r="O334" s="120" t="s">
        <v>267</v>
      </c>
      <c r="P334" s="120" t="s">
        <v>9301</v>
      </c>
      <c r="Q334" s="120" t="s">
        <v>12201</v>
      </c>
      <c r="R334" s="120">
        <v>33</v>
      </c>
      <c r="S334" s="120">
        <v>3312</v>
      </c>
      <c r="T334" s="348" t="str">
        <f>IF(R334&lt;&gt;"",VLOOKUP(R334,'01_MASTER_KODE_WILAYAH'!H$1437:I$1470,2,FALSE),"")</f>
        <v>JAWA TENGAH</v>
      </c>
      <c r="U334" s="348" t="str">
        <f>IF(S334&lt;&gt;"",VLOOKUP(S334,'01_MASTER_KODE_WILAYAH'!D$5:F$1353,3,FALSE),"")</f>
        <v>WONOGIRI</v>
      </c>
      <c r="V334" s="349" t="str">
        <f t="shared" si="158"/>
        <v>2</v>
      </c>
      <c r="W334" s="145" t="e">
        <f t="shared" si="159"/>
        <v>#VALUE!</v>
      </c>
      <c r="X334" s="133" t="e">
        <f>COUNTIFS(A1_Individu_Data_Keadaan_SDMK!A$4:A$149931,M334,A1_Individu_Data_Keadaan_SDMK!R$4:R$149285,"01. Dokter")</f>
        <v>#VALUE!</v>
      </c>
      <c r="Y334" s="122">
        <f t="shared" si="160"/>
        <v>1</v>
      </c>
      <c r="Z334" s="134" t="e">
        <f t="shared" si="161"/>
        <v>#VALUE!</v>
      </c>
      <c r="AA334" s="134" t="e">
        <f t="shared" si="162"/>
        <v>#VALUE!</v>
      </c>
      <c r="AB334" s="133" t="e">
        <f>COUNTIFS(A1_Individu_Data_Keadaan_SDMK!A$4:A$149931,M334,A1_Individu_Data_Keadaan_SDMK!R$4:R$149285,"02. Dokter Gigi")</f>
        <v>#VALUE!</v>
      </c>
      <c r="AC334" s="122">
        <f t="shared" si="163"/>
        <v>1</v>
      </c>
      <c r="AD334" s="134" t="e">
        <f t="shared" si="164"/>
        <v>#VALUE!</v>
      </c>
      <c r="AE334" s="134" t="e">
        <f t="shared" si="165"/>
        <v>#VALUE!</v>
      </c>
      <c r="AF334" s="133" t="e">
        <f>COUNTIFS(A1_Individu_Data_Keadaan_SDMK!A$4:A$149931,M334,A1_Individu_Data_Keadaan_SDMK!Q$4:Q$149285,"03. KEPERAWATAN")</f>
        <v>#VALUE!</v>
      </c>
      <c r="AG334" s="135">
        <f t="shared" si="166"/>
        <v>5</v>
      </c>
      <c r="AH334" s="134" t="e">
        <f t="shared" si="167"/>
        <v>#VALUE!</v>
      </c>
      <c r="AI334" s="134" t="e">
        <f t="shared" si="168"/>
        <v>#VALUE!</v>
      </c>
      <c r="AJ334" s="133" t="e">
        <f>COUNTIFS(A1_Individu_Data_Keadaan_SDMK!A$4:A$149931,M334,A1_Individu_Data_Keadaan_SDMK!Q$4:Q$149285,"04. KEBIDANAN")</f>
        <v>#VALUE!</v>
      </c>
      <c r="AK334" s="135">
        <f t="shared" si="169"/>
        <v>4</v>
      </c>
      <c r="AL334" s="134" t="e">
        <f t="shared" si="170"/>
        <v>#VALUE!</v>
      </c>
      <c r="AM334" s="134" t="e">
        <f t="shared" si="171"/>
        <v>#VALUE!</v>
      </c>
      <c r="AN334" s="133" t="e">
        <f>COUNTIFS(A1_Individu_Data_Keadaan_SDMK!A$4:A$149931,M334,A1_Individu_Data_Keadaan_SDMK!Q$4:Q$149285,"05. KEFARMASIAN")</f>
        <v>#VALUE!</v>
      </c>
      <c r="AO334" s="135">
        <f t="shared" si="172"/>
        <v>1</v>
      </c>
      <c r="AP334" s="134" t="e">
        <f t="shared" si="173"/>
        <v>#VALUE!</v>
      </c>
      <c r="AQ334" s="134" t="e">
        <f t="shared" si="174"/>
        <v>#VALUE!</v>
      </c>
      <c r="AR334" s="133" t="e">
        <f>COUNTIFS(A1_Individu_Data_Keadaan_SDMK!A$4:A$149931,M334,A1_Individu_Data_Keadaan_SDMK!Q$4:Q$149285,"06. KESEHATAN MASYARAKAT")</f>
        <v>#VALUE!</v>
      </c>
      <c r="AS334" s="135">
        <f t="shared" si="175"/>
        <v>1</v>
      </c>
      <c r="AT334" s="134" t="e">
        <f t="shared" si="176"/>
        <v>#VALUE!</v>
      </c>
      <c r="AU334" s="134" t="e">
        <f t="shared" si="177"/>
        <v>#VALUE!</v>
      </c>
      <c r="AV334" s="133" t="e">
        <f>COUNTIFS(A1_Individu_Data_Keadaan_SDMK!A$4:A$149931,M334,A1_Individu_Data_Keadaan_SDMK!Q$4:Q$149285,"07. KESEHATAN LINGKUNGAN")</f>
        <v>#VALUE!</v>
      </c>
      <c r="AW334" s="135">
        <f t="shared" si="178"/>
        <v>1</v>
      </c>
      <c r="AX334" s="134" t="e">
        <f t="shared" si="179"/>
        <v>#VALUE!</v>
      </c>
      <c r="AY334" s="134" t="e">
        <f t="shared" si="180"/>
        <v>#VALUE!</v>
      </c>
      <c r="AZ334" s="133" t="e">
        <f>COUNTIFS(A1_Individu_Data_Keadaan_SDMK!A$4:A$149931,M334,A1_Individu_Data_Keadaan_SDMK!Q$4:Q$149285,"08. GIZI")</f>
        <v>#VALUE!</v>
      </c>
      <c r="BA334" s="135">
        <f t="shared" si="181"/>
        <v>1</v>
      </c>
      <c r="BB334" s="134" t="e">
        <f t="shared" si="182"/>
        <v>#VALUE!</v>
      </c>
      <c r="BC334" s="134" t="e">
        <f t="shared" si="183"/>
        <v>#VALUE!</v>
      </c>
      <c r="BD334" s="133" t="e">
        <f>COUNTIFS(A1_Individu_Data_Keadaan_SDMK!A$4:A$149931,M334,A1_Individu_Data_Keadaan_SDMK!R$4:R$149285,"03. Ahli Teknologi Laboratorium Medik")</f>
        <v>#VALUE!</v>
      </c>
      <c r="BE334" s="135">
        <f t="shared" si="184"/>
        <v>1</v>
      </c>
      <c r="BF334" s="134" t="e">
        <f t="shared" si="185"/>
        <v>#VALUE!</v>
      </c>
      <c r="BG334" s="134" t="e">
        <f t="shared" si="186"/>
        <v>#VALUE!</v>
      </c>
      <c r="BH334" s="139" t="e">
        <f t="shared" si="187"/>
        <v>#VALUE!</v>
      </c>
      <c r="BI334" s="139" t="e">
        <f t="shared" si="188"/>
        <v>#VALUE!</v>
      </c>
    </row>
    <row r="335" spans="13:61" ht="15">
      <c r="M335" s="120" t="s">
        <v>13071</v>
      </c>
      <c r="N335" s="120" t="s">
        <v>13072</v>
      </c>
      <c r="O335" s="120" t="s">
        <v>267</v>
      </c>
      <c r="P335" s="120" t="s">
        <v>9301</v>
      </c>
      <c r="Q335" s="120" t="s">
        <v>12201</v>
      </c>
      <c r="R335" s="120">
        <v>33</v>
      </c>
      <c r="S335" s="120">
        <v>3312</v>
      </c>
      <c r="T335" s="348" t="str">
        <f>IF(R335&lt;&gt;"",VLOOKUP(R335,'01_MASTER_KODE_WILAYAH'!H$1437:I$1470,2,FALSE),"")</f>
        <v>JAWA TENGAH</v>
      </c>
      <c r="U335" s="348" t="str">
        <f>IF(S335&lt;&gt;"",VLOOKUP(S335,'01_MASTER_KODE_WILAYAH'!D$5:F$1353,3,FALSE),"")</f>
        <v>WONOGIRI</v>
      </c>
      <c r="V335" s="349" t="str">
        <f t="shared" si="158"/>
        <v>2</v>
      </c>
      <c r="W335" s="145" t="e">
        <f t="shared" si="159"/>
        <v>#VALUE!</v>
      </c>
      <c r="X335" s="133" t="e">
        <f>COUNTIFS(A1_Individu_Data_Keadaan_SDMK!A$4:A$149931,M335,A1_Individu_Data_Keadaan_SDMK!R$4:R$149285,"01. Dokter")</f>
        <v>#VALUE!</v>
      </c>
      <c r="Y335" s="122">
        <f t="shared" si="160"/>
        <v>1</v>
      </c>
      <c r="Z335" s="134" t="e">
        <f t="shared" si="161"/>
        <v>#VALUE!</v>
      </c>
      <c r="AA335" s="134" t="e">
        <f t="shared" si="162"/>
        <v>#VALUE!</v>
      </c>
      <c r="AB335" s="133" t="e">
        <f>COUNTIFS(A1_Individu_Data_Keadaan_SDMK!A$4:A$149931,M335,A1_Individu_Data_Keadaan_SDMK!R$4:R$149285,"02. Dokter Gigi")</f>
        <v>#VALUE!</v>
      </c>
      <c r="AC335" s="122">
        <f t="shared" si="163"/>
        <v>1</v>
      </c>
      <c r="AD335" s="134" t="e">
        <f t="shared" si="164"/>
        <v>#VALUE!</v>
      </c>
      <c r="AE335" s="134" t="e">
        <f t="shared" si="165"/>
        <v>#VALUE!</v>
      </c>
      <c r="AF335" s="133" t="e">
        <f>COUNTIFS(A1_Individu_Data_Keadaan_SDMK!A$4:A$149931,M335,A1_Individu_Data_Keadaan_SDMK!Q$4:Q$149285,"03. KEPERAWATAN")</f>
        <v>#VALUE!</v>
      </c>
      <c r="AG335" s="135">
        <f t="shared" si="166"/>
        <v>5</v>
      </c>
      <c r="AH335" s="134" t="e">
        <f t="shared" si="167"/>
        <v>#VALUE!</v>
      </c>
      <c r="AI335" s="134" t="e">
        <f t="shared" si="168"/>
        <v>#VALUE!</v>
      </c>
      <c r="AJ335" s="133" t="e">
        <f>COUNTIFS(A1_Individu_Data_Keadaan_SDMK!A$4:A$149931,M335,A1_Individu_Data_Keadaan_SDMK!Q$4:Q$149285,"04. KEBIDANAN")</f>
        <v>#VALUE!</v>
      </c>
      <c r="AK335" s="135">
        <f t="shared" si="169"/>
        <v>4</v>
      </c>
      <c r="AL335" s="134" t="e">
        <f t="shared" si="170"/>
        <v>#VALUE!</v>
      </c>
      <c r="AM335" s="134" t="e">
        <f t="shared" si="171"/>
        <v>#VALUE!</v>
      </c>
      <c r="AN335" s="133" t="e">
        <f>COUNTIFS(A1_Individu_Data_Keadaan_SDMK!A$4:A$149931,M335,A1_Individu_Data_Keadaan_SDMK!Q$4:Q$149285,"05. KEFARMASIAN")</f>
        <v>#VALUE!</v>
      </c>
      <c r="AO335" s="135">
        <f t="shared" si="172"/>
        <v>1</v>
      </c>
      <c r="AP335" s="134" t="e">
        <f t="shared" si="173"/>
        <v>#VALUE!</v>
      </c>
      <c r="AQ335" s="134" t="e">
        <f t="shared" si="174"/>
        <v>#VALUE!</v>
      </c>
      <c r="AR335" s="133" t="e">
        <f>COUNTIFS(A1_Individu_Data_Keadaan_SDMK!A$4:A$149931,M335,A1_Individu_Data_Keadaan_SDMK!Q$4:Q$149285,"06. KESEHATAN MASYARAKAT")</f>
        <v>#VALUE!</v>
      </c>
      <c r="AS335" s="135">
        <f t="shared" si="175"/>
        <v>1</v>
      </c>
      <c r="AT335" s="134" t="e">
        <f t="shared" si="176"/>
        <v>#VALUE!</v>
      </c>
      <c r="AU335" s="134" t="e">
        <f t="shared" si="177"/>
        <v>#VALUE!</v>
      </c>
      <c r="AV335" s="133" t="e">
        <f>COUNTIFS(A1_Individu_Data_Keadaan_SDMK!A$4:A$149931,M335,A1_Individu_Data_Keadaan_SDMK!Q$4:Q$149285,"07. KESEHATAN LINGKUNGAN")</f>
        <v>#VALUE!</v>
      </c>
      <c r="AW335" s="135">
        <f t="shared" si="178"/>
        <v>1</v>
      </c>
      <c r="AX335" s="134" t="e">
        <f t="shared" si="179"/>
        <v>#VALUE!</v>
      </c>
      <c r="AY335" s="134" t="e">
        <f t="shared" si="180"/>
        <v>#VALUE!</v>
      </c>
      <c r="AZ335" s="133" t="e">
        <f>COUNTIFS(A1_Individu_Data_Keadaan_SDMK!A$4:A$149931,M335,A1_Individu_Data_Keadaan_SDMK!Q$4:Q$149285,"08. GIZI")</f>
        <v>#VALUE!</v>
      </c>
      <c r="BA335" s="135">
        <f t="shared" si="181"/>
        <v>1</v>
      </c>
      <c r="BB335" s="134" t="e">
        <f t="shared" si="182"/>
        <v>#VALUE!</v>
      </c>
      <c r="BC335" s="134" t="e">
        <f t="shared" si="183"/>
        <v>#VALUE!</v>
      </c>
      <c r="BD335" s="133" t="e">
        <f>COUNTIFS(A1_Individu_Data_Keadaan_SDMK!A$4:A$149931,M335,A1_Individu_Data_Keadaan_SDMK!R$4:R$149285,"03. Ahli Teknologi Laboratorium Medik")</f>
        <v>#VALUE!</v>
      </c>
      <c r="BE335" s="135">
        <f t="shared" si="184"/>
        <v>1</v>
      </c>
      <c r="BF335" s="134" t="e">
        <f t="shared" si="185"/>
        <v>#VALUE!</v>
      </c>
      <c r="BG335" s="134" t="e">
        <f t="shared" si="186"/>
        <v>#VALUE!</v>
      </c>
      <c r="BH335" s="139" t="e">
        <f t="shared" si="187"/>
        <v>#VALUE!</v>
      </c>
      <c r="BI335" s="139" t="e">
        <f t="shared" si="188"/>
        <v>#VALUE!</v>
      </c>
    </row>
    <row r="336" spans="13:61" ht="15">
      <c r="M336" s="120" t="s">
        <v>13073</v>
      </c>
      <c r="N336" s="120" t="s">
        <v>13074</v>
      </c>
      <c r="O336" s="120" t="s">
        <v>267</v>
      </c>
      <c r="P336" s="120" t="s">
        <v>9301</v>
      </c>
      <c r="Q336" s="120" t="s">
        <v>12201</v>
      </c>
      <c r="R336" s="120">
        <v>33</v>
      </c>
      <c r="S336" s="120">
        <v>3312</v>
      </c>
      <c r="T336" s="348" t="str">
        <f>IF(R336&lt;&gt;"",VLOOKUP(R336,'01_MASTER_KODE_WILAYAH'!H$1437:I$1470,2,FALSE),"")</f>
        <v>JAWA TENGAH</v>
      </c>
      <c r="U336" s="348" t="str">
        <f>IF(S336&lt;&gt;"",VLOOKUP(S336,'01_MASTER_KODE_WILAYAH'!D$5:F$1353,3,FALSE),"")</f>
        <v>WONOGIRI</v>
      </c>
      <c r="V336" s="349" t="str">
        <f t="shared" si="158"/>
        <v>2</v>
      </c>
      <c r="W336" s="145" t="e">
        <f t="shared" si="159"/>
        <v>#VALUE!</v>
      </c>
      <c r="X336" s="133" t="e">
        <f>COUNTIFS(A1_Individu_Data_Keadaan_SDMK!A$4:A$149931,M336,A1_Individu_Data_Keadaan_SDMK!R$4:R$149285,"01. Dokter")</f>
        <v>#VALUE!</v>
      </c>
      <c r="Y336" s="122">
        <f t="shared" si="160"/>
        <v>1</v>
      </c>
      <c r="Z336" s="134" t="e">
        <f t="shared" si="161"/>
        <v>#VALUE!</v>
      </c>
      <c r="AA336" s="134" t="e">
        <f t="shared" si="162"/>
        <v>#VALUE!</v>
      </c>
      <c r="AB336" s="133" t="e">
        <f>COUNTIFS(A1_Individu_Data_Keadaan_SDMK!A$4:A$149931,M336,A1_Individu_Data_Keadaan_SDMK!R$4:R$149285,"02. Dokter Gigi")</f>
        <v>#VALUE!</v>
      </c>
      <c r="AC336" s="122">
        <f t="shared" si="163"/>
        <v>1</v>
      </c>
      <c r="AD336" s="134" t="e">
        <f t="shared" si="164"/>
        <v>#VALUE!</v>
      </c>
      <c r="AE336" s="134" t="e">
        <f t="shared" si="165"/>
        <v>#VALUE!</v>
      </c>
      <c r="AF336" s="133" t="e">
        <f>COUNTIFS(A1_Individu_Data_Keadaan_SDMK!A$4:A$149931,M336,A1_Individu_Data_Keadaan_SDMK!Q$4:Q$149285,"03. KEPERAWATAN")</f>
        <v>#VALUE!</v>
      </c>
      <c r="AG336" s="135">
        <f t="shared" si="166"/>
        <v>5</v>
      </c>
      <c r="AH336" s="134" t="e">
        <f t="shared" si="167"/>
        <v>#VALUE!</v>
      </c>
      <c r="AI336" s="134" t="e">
        <f t="shared" si="168"/>
        <v>#VALUE!</v>
      </c>
      <c r="AJ336" s="133" t="e">
        <f>COUNTIFS(A1_Individu_Data_Keadaan_SDMK!A$4:A$149931,M336,A1_Individu_Data_Keadaan_SDMK!Q$4:Q$149285,"04. KEBIDANAN")</f>
        <v>#VALUE!</v>
      </c>
      <c r="AK336" s="135">
        <f t="shared" si="169"/>
        <v>4</v>
      </c>
      <c r="AL336" s="134" t="e">
        <f t="shared" si="170"/>
        <v>#VALUE!</v>
      </c>
      <c r="AM336" s="134" t="e">
        <f t="shared" si="171"/>
        <v>#VALUE!</v>
      </c>
      <c r="AN336" s="133" t="e">
        <f>COUNTIFS(A1_Individu_Data_Keadaan_SDMK!A$4:A$149931,M336,A1_Individu_Data_Keadaan_SDMK!Q$4:Q$149285,"05. KEFARMASIAN")</f>
        <v>#VALUE!</v>
      </c>
      <c r="AO336" s="135">
        <f t="shared" si="172"/>
        <v>1</v>
      </c>
      <c r="AP336" s="134" t="e">
        <f t="shared" si="173"/>
        <v>#VALUE!</v>
      </c>
      <c r="AQ336" s="134" t="e">
        <f t="shared" si="174"/>
        <v>#VALUE!</v>
      </c>
      <c r="AR336" s="133" t="e">
        <f>COUNTIFS(A1_Individu_Data_Keadaan_SDMK!A$4:A$149931,M336,A1_Individu_Data_Keadaan_SDMK!Q$4:Q$149285,"06. KESEHATAN MASYARAKAT")</f>
        <v>#VALUE!</v>
      </c>
      <c r="AS336" s="135">
        <f t="shared" si="175"/>
        <v>1</v>
      </c>
      <c r="AT336" s="134" t="e">
        <f t="shared" si="176"/>
        <v>#VALUE!</v>
      </c>
      <c r="AU336" s="134" t="e">
        <f t="shared" si="177"/>
        <v>#VALUE!</v>
      </c>
      <c r="AV336" s="133" t="e">
        <f>COUNTIFS(A1_Individu_Data_Keadaan_SDMK!A$4:A$149931,M336,A1_Individu_Data_Keadaan_SDMK!Q$4:Q$149285,"07. KESEHATAN LINGKUNGAN")</f>
        <v>#VALUE!</v>
      </c>
      <c r="AW336" s="135">
        <f t="shared" si="178"/>
        <v>1</v>
      </c>
      <c r="AX336" s="134" t="e">
        <f t="shared" si="179"/>
        <v>#VALUE!</v>
      </c>
      <c r="AY336" s="134" t="e">
        <f t="shared" si="180"/>
        <v>#VALUE!</v>
      </c>
      <c r="AZ336" s="133" t="e">
        <f>COUNTIFS(A1_Individu_Data_Keadaan_SDMK!A$4:A$149931,M336,A1_Individu_Data_Keadaan_SDMK!Q$4:Q$149285,"08. GIZI")</f>
        <v>#VALUE!</v>
      </c>
      <c r="BA336" s="135">
        <f t="shared" si="181"/>
        <v>1</v>
      </c>
      <c r="BB336" s="134" t="e">
        <f t="shared" si="182"/>
        <v>#VALUE!</v>
      </c>
      <c r="BC336" s="134" t="e">
        <f t="shared" si="183"/>
        <v>#VALUE!</v>
      </c>
      <c r="BD336" s="133" t="e">
        <f>COUNTIFS(A1_Individu_Data_Keadaan_SDMK!A$4:A$149931,M336,A1_Individu_Data_Keadaan_SDMK!R$4:R$149285,"03. Ahli Teknologi Laboratorium Medik")</f>
        <v>#VALUE!</v>
      </c>
      <c r="BE336" s="135">
        <f t="shared" si="184"/>
        <v>1</v>
      </c>
      <c r="BF336" s="134" t="e">
        <f t="shared" si="185"/>
        <v>#VALUE!</v>
      </c>
      <c r="BG336" s="134" t="e">
        <f t="shared" si="186"/>
        <v>#VALUE!</v>
      </c>
      <c r="BH336" s="139" t="e">
        <f t="shared" si="187"/>
        <v>#VALUE!</v>
      </c>
      <c r="BI336" s="139" t="e">
        <f t="shared" si="188"/>
        <v>#VALUE!</v>
      </c>
    </row>
    <row r="337" spans="13:61" ht="15">
      <c r="M337" s="120" t="s">
        <v>13075</v>
      </c>
      <c r="N337" s="120" t="s">
        <v>13076</v>
      </c>
      <c r="O337" s="120" t="s">
        <v>267</v>
      </c>
      <c r="P337" s="120" t="s">
        <v>9301</v>
      </c>
      <c r="Q337" s="120" t="s">
        <v>12201</v>
      </c>
      <c r="R337" s="120">
        <v>33</v>
      </c>
      <c r="S337" s="120">
        <v>3312</v>
      </c>
      <c r="T337" s="348" t="str">
        <f>IF(R337&lt;&gt;"",VLOOKUP(R337,'01_MASTER_KODE_WILAYAH'!H$1437:I$1470,2,FALSE),"")</f>
        <v>JAWA TENGAH</v>
      </c>
      <c r="U337" s="348" t="str">
        <f>IF(S337&lt;&gt;"",VLOOKUP(S337,'01_MASTER_KODE_WILAYAH'!D$5:F$1353,3,FALSE),"")</f>
        <v>WONOGIRI</v>
      </c>
      <c r="V337" s="349" t="str">
        <f t="shared" si="158"/>
        <v>2</v>
      </c>
      <c r="W337" s="145" t="e">
        <f t="shared" si="159"/>
        <v>#VALUE!</v>
      </c>
      <c r="X337" s="133" t="e">
        <f>COUNTIFS(A1_Individu_Data_Keadaan_SDMK!A$4:A$149931,M337,A1_Individu_Data_Keadaan_SDMK!R$4:R$149285,"01. Dokter")</f>
        <v>#VALUE!</v>
      </c>
      <c r="Y337" s="122">
        <f t="shared" si="160"/>
        <v>1</v>
      </c>
      <c r="Z337" s="134" t="e">
        <f t="shared" si="161"/>
        <v>#VALUE!</v>
      </c>
      <c r="AA337" s="134" t="e">
        <f t="shared" si="162"/>
        <v>#VALUE!</v>
      </c>
      <c r="AB337" s="133" t="e">
        <f>COUNTIFS(A1_Individu_Data_Keadaan_SDMK!A$4:A$149931,M337,A1_Individu_Data_Keadaan_SDMK!R$4:R$149285,"02. Dokter Gigi")</f>
        <v>#VALUE!</v>
      </c>
      <c r="AC337" s="122">
        <f t="shared" si="163"/>
        <v>1</v>
      </c>
      <c r="AD337" s="134" t="e">
        <f t="shared" si="164"/>
        <v>#VALUE!</v>
      </c>
      <c r="AE337" s="134" t="e">
        <f t="shared" si="165"/>
        <v>#VALUE!</v>
      </c>
      <c r="AF337" s="133" t="e">
        <f>COUNTIFS(A1_Individu_Data_Keadaan_SDMK!A$4:A$149931,M337,A1_Individu_Data_Keadaan_SDMK!Q$4:Q$149285,"03. KEPERAWATAN")</f>
        <v>#VALUE!</v>
      </c>
      <c r="AG337" s="135">
        <f t="shared" si="166"/>
        <v>5</v>
      </c>
      <c r="AH337" s="134" t="e">
        <f t="shared" si="167"/>
        <v>#VALUE!</v>
      </c>
      <c r="AI337" s="134" t="e">
        <f t="shared" si="168"/>
        <v>#VALUE!</v>
      </c>
      <c r="AJ337" s="133" t="e">
        <f>COUNTIFS(A1_Individu_Data_Keadaan_SDMK!A$4:A$149931,M337,A1_Individu_Data_Keadaan_SDMK!Q$4:Q$149285,"04. KEBIDANAN")</f>
        <v>#VALUE!</v>
      </c>
      <c r="AK337" s="135">
        <f t="shared" si="169"/>
        <v>4</v>
      </c>
      <c r="AL337" s="134" t="e">
        <f t="shared" si="170"/>
        <v>#VALUE!</v>
      </c>
      <c r="AM337" s="134" t="e">
        <f t="shared" si="171"/>
        <v>#VALUE!</v>
      </c>
      <c r="AN337" s="133" t="e">
        <f>COUNTIFS(A1_Individu_Data_Keadaan_SDMK!A$4:A$149931,M337,A1_Individu_Data_Keadaan_SDMK!Q$4:Q$149285,"05. KEFARMASIAN")</f>
        <v>#VALUE!</v>
      </c>
      <c r="AO337" s="135">
        <f t="shared" si="172"/>
        <v>1</v>
      </c>
      <c r="AP337" s="134" t="e">
        <f t="shared" si="173"/>
        <v>#VALUE!</v>
      </c>
      <c r="AQ337" s="134" t="e">
        <f t="shared" si="174"/>
        <v>#VALUE!</v>
      </c>
      <c r="AR337" s="133" t="e">
        <f>COUNTIFS(A1_Individu_Data_Keadaan_SDMK!A$4:A$149931,M337,A1_Individu_Data_Keadaan_SDMK!Q$4:Q$149285,"06. KESEHATAN MASYARAKAT")</f>
        <v>#VALUE!</v>
      </c>
      <c r="AS337" s="135">
        <f t="shared" si="175"/>
        <v>1</v>
      </c>
      <c r="AT337" s="134" t="e">
        <f t="shared" si="176"/>
        <v>#VALUE!</v>
      </c>
      <c r="AU337" s="134" t="e">
        <f t="shared" si="177"/>
        <v>#VALUE!</v>
      </c>
      <c r="AV337" s="133" t="e">
        <f>COUNTIFS(A1_Individu_Data_Keadaan_SDMK!A$4:A$149931,M337,A1_Individu_Data_Keadaan_SDMK!Q$4:Q$149285,"07. KESEHATAN LINGKUNGAN")</f>
        <v>#VALUE!</v>
      </c>
      <c r="AW337" s="135">
        <f t="shared" si="178"/>
        <v>1</v>
      </c>
      <c r="AX337" s="134" t="e">
        <f t="shared" si="179"/>
        <v>#VALUE!</v>
      </c>
      <c r="AY337" s="134" t="e">
        <f t="shared" si="180"/>
        <v>#VALUE!</v>
      </c>
      <c r="AZ337" s="133" t="e">
        <f>COUNTIFS(A1_Individu_Data_Keadaan_SDMK!A$4:A$149931,M337,A1_Individu_Data_Keadaan_SDMK!Q$4:Q$149285,"08. GIZI")</f>
        <v>#VALUE!</v>
      </c>
      <c r="BA337" s="135">
        <f t="shared" si="181"/>
        <v>1</v>
      </c>
      <c r="BB337" s="134" t="e">
        <f t="shared" si="182"/>
        <v>#VALUE!</v>
      </c>
      <c r="BC337" s="134" t="e">
        <f t="shared" si="183"/>
        <v>#VALUE!</v>
      </c>
      <c r="BD337" s="133" t="e">
        <f>COUNTIFS(A1_Individu_Data_Keadaan_SDMK!A$4:A$149931,M337,A1_Individu_Data_Keadaan_SDMK!R$4:R$149285,"03. Ahli Teknologi Laboratorium Medik")</f>
        <v>#VALUE!</v>
      </c>
      <c r="BE337" s="135">
        <f t="shared" si="184"/>
        <v>1</v>
      </c>
      <c r="BF337" s="134" t="e">
        <f t="shared" si="185"/>
        <v>#VALUE!</v>
      </c>
      <c r="BG337" s="134" t="e">
        <f t="shared" si="186"/>
        <v>#VALUE!</v>
      </c>
      <c r="BH337" s="139" t="e">
        <f t="shared" si="187"/>
        <v>#VALUE!</v>
      </c>
      <c r="BI337" s="139" t="e">
        <f t="shared" si="188"/>
        <v>#VALUE!</v>
      </c>
    </row>
    <row r="338" spans="13:61" ht="15">
      <c r="M338" s="120" t="s">
        <v>13077</v>
      </c>
      <c r="N338" s="120" t="s">
        <v>13078</v>
      </c>
      <c r="O338" s="120" t="s">
        <v>267</v>
      </c>
      <c r="P338" s="120" t="s">
        <v>9301</v>
      </c>
      <c r="Q338" s="120" t="s">
        <v>12201</v>
      </c>
      <c r="R338" s="120">
        <v>33</v>
      </c>
      <c r="S338" s="120">
        <v>3312</v>
      </c>
      <c r="T338" s="348" t="str">
        <f>IF(R338&lt;&gt;"",VLOOKUP(R338,'01_MASTER_KODE_WILAYAH'!H$1437:I$1470,2,FALSE),"")</f>
        <v>JAWA TENGAH</v>
      </c>
      <c r="U338" s="348" t="str">
        <f>IF(S338&lt;&gt;"",VLOOKUP(S338,'01_MASTER_KODE_WILAYAH'!D$5:F$1353,3,FALSE),"")</f>
        <v>WONOGIRI</v>
      </c>
      <c r="V338" s="349" t="str">
        <f t="shared" si="158"/>
        <v>2</v>
      </c>
      <c r="W338" s="145" t="e">
        <f t="shared" si="159"/>
        <v>#VALUE!</v>
      </c>
      <c r="X338" s="133" t="e">
        <f>COUNTIFS(A1_Individu_Data_Keadaan_SDMK!A$4:A$149931,M338,A1_Individu_Data_Keadaan_SDMK!R$4:R$149285,"01. Dokter")</f>
        <v>#VALUE!</v>
      </c>
      <c r="Y338" s="122">
        <f t="shared" si="160"/>
        <v>1</v>
      </c>
      <c r="Z338" s="134" t="e">
        <f t="shared" si="161"/>
        <v>#VALUE!</v>
      </c>
      <c r="AA338" s="134" t="e">
        <f t="shared" si="162"/>
        <v>#VALUE!</v>
      </c>
      <c r="AB338" s="133" t="e">
        <f>COUNTIFS(A1_Individu_Data_Keadaan_SDMK!A$4:A$149931,M338,A1_Individu_Data_Keadaan_SDMK!R$4:R$149285,"02. Dokter Gigi")</f>
        <v>#VALUE!</v>
      </c>
      <c r="AC338" s="122">
        <f t="shared" si="163"/>
        <v>1</v>
      </c>
      <c r="AD338" s="134" t="e">
        <f t="shared" si="164"/>
        <v>#VALUE!</v>
      </c>
      <c r="AE338" s="134" t="e">
        <f t="shared" si="165"/>
        <v>#VALUE!</v>
      </c>
      <c r="AF338" s="133" t="e">
        <f>COUNTIFS(A1_Individu_Data_Keadaan_SDMK!A$4:A$149931,M338,A1_Individu_Data_Keadaan_SDMK!Q$4:Q$149285,"03. KEPERAWATAN")</f>
        <v>#VALUE!</v>
      </c>
      <c r="AG338" s="135">
        <f t="shared" si="166"/>
        <v>5</v>
      </c>
      <c r="AH338" s="134" t="e">
        <f t="shared" si="167"/>
        <v>#VALUE!</v>
      </c>
      <c r="AI338" s="134" t="e">
        <f t="shared" si="168"/>
        <v>#VALUE!</v>
      </c>
      <c r="AJ338" s="133" t="e">
        <f>COUNTIFS(A1_Individu_Data_Keadaan_SDMK!A$4:A$149931,M338,A1_Individu_Data_Keadaan_SDMK!Q$4:Q$149285,"04. KEBIDANAN")</f>
        <v>#VALUE!</v>
      </c>
      <c r="AK338" s="135">
        <f t="shared" si="169"/>
        <v>4</v>
      </c>
      <c r="AL338" s="134" t="e">
        <f t="shared" si="170"/>
        <v>#VALUE!</v>
      </c>
      <c r="AM338" s="134" t="e">
        <f t="shared" si="171"/>
        <v>#VALUE!</v>
      </c>
      <c r="AN338" s="133" t="e">
        <f>COUNTIFS(A1_Individu_Data_Keadaan_SDMK!A$4:A$149931,M338,A1_Individu_Data_Keadaan_SDMK!Q$4:Q$149285,"05. KEFARMASIAN")</f>
        <v>#VALUE!</v>
      </c>
      <c r="AO338" s="135">
        <f t="shared" si="172"/>
        <v>1</v>
      </c>
      <c r="AP338" s="134" t="e">
        <f t="shared" si="173"/>
        <v>#VALUE!</v>
      </c>
      <c r="AQ338" s="134" t="e">
        <f t="shared" si="174"/>
        <v>#VALUE!</v>
      </c>
      <c r="AR338" s="133" t="e">
        <f>COUNTIFS(A1_Individu_Data_Keadaan_SDMK!A$4:A$149931,M338,A1_Individu_Data_Keadaan_SDMK!Q$4:Q$149285,"06. KESEHATAN MASYARAKAT")</f>
        <v>#VALUE!</v>
      </c>
      <c r="AS338" s="135">
        <f t="shared" si="175"/>
        <v>1</v>
      </c>
      <c r="AT338" s="134" t="e">
        <f t="shared" si="176"/>
        <v>#VALUE!</v>
      </c>
      <c r="AU338" s="134" t="e">
        <f t="shared" si="177"/>
        <v>#VALUE!</v>
      </c>
      <c r="AV338" s="133" t="e">
        <f>COUNTIFS(A1_Individu_Data_Keadaan_SDMK!A$4:A$149931,M338,A1_Individu_Data_Keadaan_SDMK!Q$4:Q$149285,"07. KESEHATAN LINGKUNGAN")</f>
        <v>#VALUE!</v>
      </c>
      <c r="AW338" s="135">
        <f t="shared" si="178"/>
        <v>1</v>
      </c>
      <c r="AX338" s="134" t="e">
        <f t="shared" si="179"/>
        <v>#VALUE!</v>
      </c>
      <c r="AY338" s="134" t="e">
        <f t="shared" si="180"/>
        <v>#VALUE!</v>
      </c>
      <c r="AZ338" s="133" t="e">
        <f>COUNTIFS(A1_Individu_Data_Keadaan_SDMK!A$4:A$149931,M338,A1_Individu_Data_Keadaan_SDMK!Q$4:Q$149285,"08. GIZI")</f>
        <v>#VALUE!</v>
      </c>
      <c r="BA338" s="135">
        <f t="shared" si="181"/>
        <v>1</v>
      </c>
      <c r="BB338" s="134" t="e">
        <f t="shared" si="182"/>
        <v>#VALUE!</v>
      </c>
      <c r="BC338" s="134" t="e">
        <f t="shared" si="183"/>
        <v>#VALUE!</v>
      </c>
      <c r="BD338" s="133" t="e">
        <f>COUNTIFS(A1_Individu_Data_Keadaan_SDMK!A$4:A$149931,M338,A1_Individu_Data_Keadaan_SDMK!R$4:R$149285,"03. Ahli Teknologi Laboratorium Medik")</f>
        <v>#VALUE!</v>
      </c>
      <c r="BE338" s="135">
        <f t="shared" si="184"/>
        <v>1</v>
      </c>
      <c r="BF338" s="134" t="e">
        <f t="shared" si="185"/>
        <v>#VALUE!</v>
      </c>
      <c r="BG338" s="134" t="e">
        <f t="shared" si="186"/>
        <v>#VALUE!</v>
      </c>
      <c r="BH338" s="139" t="e">
        <f t="shared" si="187"/>
        <v>#VALUE!</v>
      </c>
      <c r="BI338" s="139" t="e">
        <f t="shared" si="188"/>
        <v>#VALUE!</v>
      </c>
    </row>
    <row r="339" spans="13:61" ht="15">
      <c r="M339" s="120" t="s">
        <v>13079</v>
      </c>
      <c r="N339" s="120" t="s">
        <v>13080</v>
      </c>
      <c r="O339" s="120" t="s">
        <v>267</v>
      </c>
      <c r="P339" s="120" t="s">
        <v>9301</v>
      </c>
      <c r="Q339" s="120" t="s">
        <v>12201</v>
      </c>
      <c r="R339" s="120">
        <v>33</v>
      </c>
      <c r="S339" s="120">
        <v>3312</v>
      </c>
      <c r="T339" s="348" t="str">
        <f>IF(R339&lt;&gt;"",VLOOKUP(R339,'01_MASTER_KODE_WILAYAH'!H$1437:I$1470,2,FALSE),"")</f>
        <v>JAWA TENGAH</v>
      </c>
      <c r="U339" s="348" t="str">
        <f>IF(S339&lt;&gt;"",VLOOKUP(S339,'01_MASTER_KODE_WILAYAH'!D$5:F$1353,3,FALSE),"")</f>
        <v>WONOGIRI</v>
      </c>
      <c r="V339" s="349" t="str">
        <f t="shared" si="158"/>
        <v>2</v>
      </c>
      <c r="W339" s="145" t="e">
        <f t="shared" si="159"/>
        <v>#VALUE!</v>
      </c>
      <c r="X339" s="133" t="e">
        <f>COUNTIFS(A1_Individu_Data_Keadaan_SDMK!A$4:A$149931,M339,A1_Individu_Data_Keadaan_SDMK!R$4:R$149285,"01. Dokter")</f>
        <v>#VALUE!</v>
      </c>
      <c r="Y339" s="122">
        <f t="shared" si="160"/>
        <v>1</v>
      </c>
      <c r="Z339" s="134" t="e">
        <f t="shared" si="161"/>
        <v>#VALUE!</v>
      </c>
      <c r="AA339" s="134" t="e">
        <f t="shared" si="162"/>
        <v>#VALUE!</v>
      </c>
      <c r="AB339" s="133" t="e">
        <f>COUNTIFS(A1_Individu_Data_Keadaan_SDMK!A$4:A$149931,M339,A1_Individu_Data_Keadaan_SDMK!R$4:R$149285,"02. Dokter Gigi")</f>
        <v>#VALUE!</v>
      </c>
      <c r="AC339" s="122">
        <f t="shared" si="163"/>
        <v>1</v>
      </c>
      <c r="AD339" s="134" t="e">
        <f t="shared" si="164"/>
        <v>#VALUE!</v>
      </c>
      <c r="AE339" s="134" t="e">
        <f t="shared" si="165"/>
        <v>#VALUE!</v>
      </c>
      <c r="AF339" s="133" t="e">
        <f>COUNTIFS(A1_Individu_Data_Keadaan_SDMK!A$4:A$149931,M339,A1_Individu_Data_Keadaan_SDMK!Q$4:Q$149285,"03. KEPERAWATAN")</f>
        <v>#VALUE!</v>
      </c>
      <c r="AG339" s="135">
        <f t="shared" si="166"/>
        <v>5</v>
      </c>
      <c r="AH339" s="134" t="e">
        <f t="shared" si="167"/>
        <v>#VALUE!</v>
      </c>
      <c r="AI339" s="134" t="e">
        <f t="shared" si="168"/>
        <v>#VALUE!</v>
      </c>
      <c r="AJ339" s="133" t="e">
        <f>COUNTIFS(A1_Individu_Data_Keadaan_SDMK!A$4:A$149931,M339,A1_Individu_Data_Keadaan_SDMK!Q$4:Q$149285,"04. KEBIDANAN")</f>
        <v>#VALUE!</v>
      </c>
      <c r="AK339" s="135">
        <f t="shared" si="169"/>
        <v>4</v>
      </c>
      <c r="AL339" s="134" t="e">
        <f t="shared" si="170"/>
        <v>#VALUE!</v>
      </c>
      <c r="AM339" s="134" t="e">
        <f t="shared" si="171"/>
        <v>#VALUE!</v>
      </c>
      <c r="AN339" s="133" t="e">
        <f>COUNTIFS(A1_Individu_Data_Keadaan_SDMK!A$4:A$149931,M339,A1_Individu_Data_Keadaan_SDMK!Q$4:Q$149285,"05. KEFARMASIAN")</f>
        <v>#VALUE!</v>
      </c>
      <c r="AO339" s="135">
        <f t="shared" si="172"/>
        <v>1</v>
      </c>
      <c r="AP339" s="134" t="e">
        <f t="shared" si="173"/>
        <v>#VALUE!</v>
      </c>
      <c r="AQ339" s="134" t="e">
        <f t="shared" si="174"/>
        <v>#VALUE!</v>
      </c>
      <c r="AR339" s="133" t="e">
        <f>COUNTIFS(A1_Individu_Data_Keadaan_SDMK!A$4:A$149931,M339,A1_Individu_Data_Keadaan_SDMK!Q$4:Q$149285,"06. KESEHATAN MASYARAKAT")</f>
        <v>#VALUE!</v>
      </c>
      <c r="AS339" s="135">
        <f t="shared" si="175"/>
        <v>1</v>
      </c>
      <c r="AT339" s="134" t="e">
        <f t="shared" si="176"/>
        <v>#VALUE!</v>
      </c>
      <c r="AU339" s="134" t="e">
        <f t="shared" si="177"/>
        <v>#VALUE!</v>
      </c>
      <c r="AV339" s="133" t="e">
        <f>COUNTIFS(A1_Individu_Data_Keadaan_SDMK!A$4:A$149931,M339,A1_Individu_Data_Keadaan_SDMK!Q$4:Q$149285,"07. KESEHATAN LINGKUNGAN")</f>
        <v>#VALUE!</v>
      </c>
      <c r="AW339" s="135">
        <f t="shared" si="178"/>
        <v>1</v>
      </c>
      <c r="AX339" s="134" t="e">
        <f t="shared" si="179"/>
        <v>#VALUE!</v>
      </c>
      <c r="AY339" s="134" t="e">
        <f t="shared" si="180"/>
        <v>#VALUE!</v>
      </c>
      <c r="AZ339" s="133" t="e">
        <f>COUNTIFS(A1_Individu_Data_Keadaan_SDMK!A$4:A$149931,M339,A1_Individu_Data_Keadaan_SDMK!Q$4:Q$149285,"08. GIZI")</f>
        <v>#VALUE!</v>
      </c>
      <c r="BA339" s="135">
        <f t="shared" si="181"/>
        <v>1</v>
      </c>
      <c r="BB339" s="134" t="e">
        <f t="shared" si="182"/>
        <v>#VALUE!</v>
      </c>
      <c r="BC339" s="134" t="e">
        <f t="shared" si="183"/>
        <v>#VALUE!</v>
      </c>
      <c r="BD339" s="133" t="e">
        <f>COUNTIFS(A1_Individu_Data_Keadaan_SDMK!A$4:A$149931,M339,A1_Individu_Data_Keadaan_SDMK!R$4:R$149285,"03. Ahli Teknologi Laboratorium Medik")</f>
        <v>#VALUE!</v>
      </c>
      <c r="BE339" s="135">
        <f t="shared" si="184"/>
        <v>1</v>
      </c>
      <c r="BF339" s="134" t="e">
        <f t="shared" si="185"/>
        <v>#VALUE!</v>
      </c>
      <c r="BG339" s="134" t="e">
        <f t="shared" si="186"/>
        <v>#VALUE!</v>
      </c>
      <c r="BH339" s="139" t="e">
        <f t="shared" si="187"/>
        <v>#VALUE!</v>
      </c>
      <c r="BI339" s="139" t="e">
        <f t="shared" si="188"/>
        <v>#VALUE!</v>
      </c>
    </row>
    <row r="340" spans="13:61" ht="15">
      <c r="M340" s="120" t="s">
        <v>13081</v>
      </c>
      <c r="N340" s="120" t="s">
        <v>13082</v>
      </c>
      <c r="O340" s="120" t="s">
        <v>267</v>
      </c>
      <c r="P340" s="120" t="s">
        <v>9301</v>
      </c>
      <c r="Q340" s="120" t="s">
        <v>12201</v>
      </c>
      <c r="R340" s="120">
        <v>33</v>
      </c>
      <c r="S340" s="120">
        <v>3312</v>
      </c>
      <c r="T340" s="348" t="str">
        <f>IF(R340&lt;&gt;"",VLOOKUP(R340,'01_MASTER_KODE_WILAYAH'!H$1437:I$1470,2,FALSE),"")</f>
        <v>JAWA TENGAH</v>
      </c>
      <c r="U340" s="348" t="str">
        <f>IF(S340&lt;&gt;"",VLOOKUP(S340,'01_MASTER_KODE_WILAYAH'!D$5:F$1353,3,FALSE),"")</f>
        <v>WONOGIRI</v>
      </c>
      <c r="V340" s="349" t="str">
        <f t="shared" si="158"/>
        <v>2</v>
      </c>
      <c r="W340" s="145" t="e">
        <f t="shared" si="159"/>
        <v>#VALUE!</v>
      </c>
      <c r="X340" s="133" t="e">
        <f>COUNTIFS(A1_Individu_Data_Keadaan_SDMK!A$4:A$149931,M340,A1_Individu_Data_Keadaan_SDMK!R$4:R$149285,"01. Dokter")</f>
        <v>#VALUE!</v>
      </c>
      <c r="Y340" s="122">
        <f t="shared" si="160"/>
        <v>1</v>
      </c>
      <c r="Z340" s="134" t="e">
        <f t="shared" si="161"/>
        <v>#VALUE!</v>
      </c>
      <c r="AA340" s="134" t="e">
        <f t="shared" si="162"/>
        <v>#VALUE!</v>
      </c>
      <c r="AB340" s="133" t="e">
        <f>COUNTIFS(A1_Individu_Data_Keadaan_SDMK!A$4:A$149931,M340,A1_Individu_Data_Keadaan_SDMK!R$4:R$149285,"02. Dokter Gigi")</f>
        <v>#VALUE!</v>
      </c>
      <c r="AC340" s="122">
        <f t="shared" si="163"/>
        <v>1</v>
      </c>
      <c r="AD340" s="134" t="e">
        <f t="shared" si="164"/>
        <v>#VALUE!</v>
      </c>
      <c r="AE340" s="134" t="e">
        <f t="shared" si="165"/>
        <v>#VALUE!</v>
      </c>
      <c r="AF340" s="133" t="e">
        <f>COUNTIFS(A1_Individu_Data_Keadaan_SDMK!A$4:A$149931,M340,A1_Individu_Data_Keadaan_SDMK!Q$4:Q$149285,"03. KEPERAWATAN")</f>
        <v>#VALUE!</v>
      </c>
      <c r="AG340" s="135">
        <f t="shared" si="166"/>
        <v>5</v>
      </c>
      <c r="AH340" s="134" t="e">
        <f t="shared" si="167"/>
        <v>#VALUE!</v>
      </c>
      <c r="AI340" s="134" t="e">
        <f t="shared" si="168"/>
        <v>#VALUE!</v>
      </c>
      <c r="AJ340" s="133" t="e">
        <f>COUNTIFS(A1_Individu_Data_Keadaan_SDMK!A$4:A$149931,M340,A1_Individu_Data_Keadaan_SDMK!Q$4:Q$149285,"04. KEBIDANAN")</f>
        <v>#VALUE!</v>
      </c>
      <c r="AK340" s="135">
        <f t="shared" si="169"/>
        <v>4</v>
      </c>
      <c r="AL340" s="134" t="e">
        <f t="shared" si="170"/>
        <v>#VALUE!</v>
      </c>
      <c r="AM340" s="134" t="e">
        <f t="shared" si="171"/>
        <v>#VALUE!</v>
      </c>
      <c r="AN340" s="133" t="e">
        <f>COUNTIFS(A1_Individu_Data_Keadaan_SDMK!A$4:A$149931,M340,A1_Individu_Data_Keadaan_SDMK!Q$4:Q$149285,"05. KEFARMASIAN")</f>
        <v>#VALUE!</v>
      </c>
      <c r="AO340" s="135">
        <f t="shared" si="172"/>
        <v>1</v>
      </c>
      <c r="AP340" s="134" t="e">
        <f t="shared" si="173"/>
        <v>#VALUE!</v>
      </c>
      <c r="AQ340" s="134" t="e">
        <f t="shared" si="174"/>
        <v>#VALUE!</v>
      </c>
      <c r="AR340" s="133" t="e">
        <f>COUNTIFS(A1_Individu_Data_Keadaan_SDMK!A$4:A$149931,M340,A1_Individu_Data_Keadaan_SDMK!Q$4:Q$149285,"06. KESEHATAN MASYARAKAT")</f>
        <v>#VALUE!</v>
      </c>
      <c r="AS340" s="135">
        <f t="shared" si="175"/>
        <v>1</v>
      </c>
      <c r="AT340" s="134" t="e">
        <f t="shared" si="176"/>
        <v>#VALUE!</v>
      </c>
      <c r="AU340" s="134" t="e">
        <f t="shared" si="177"/>
        <v>#VALUE!</v>
      </c>
      <c r="AV340" s="133" t="e">
        <f>COUNTIFS(A1_Individu_Data_Keadaan_SDMK!A$4:A$149931,M340,A1_Individu_Data_Keadaan_SDMK!Q$4:Q$149285,"07. KESEHATAN LINGKUNGAN")</f>
        <v>#VALUE!</v>
      </c>
      <c r="AW340" s="135">
        <f t="shared" si="178"/>
        <v>1</v>
      </c>
      <c r="AX340" s="134" t="e">
        <f t="shared" si="179"/>
        <v>#VALUE!</v>
      </c>
      <c r="AY340" s="134" t="e">
        <f t="shared" si="180"/>
        <v>#VALUE!</v>
      </c>
      <c r="AZ340" s="133" t="e">
        <f>COUNTIFS(A1_Individu_Data_Keadaan_SDMK!A$4:A$149931,M340,A1_Individu_Data_Keadaan_SDMK!Q$4:Q$149285,"08. GIZI")</f>
        <v>#VALUE!</v>
      </c>
      <c r="BA340" s="135">
        <f t="shared" si="181"/>
        <v>1</v>
      </c>
      <c r="BB340" s="134" t="e">
        <f t="shared" si="182"/>
        <v>#VALUE!</v>
      </c>
      <c r="BC340" s="134" t="e">
        <f t="shared" si="183"/>
        <v>#VALUE!</v>
      </c>
      <c r="BD340" s="133" t="e">
        <f>COUNTIFS(A1_Individu_Data_Keadaan_SDMK!A$4:A$149931,M340,A1_Individu_Data_Keadaan_SDMK!R$4:R$149285,"03. Ahli Teknologi Laboratorium Medik")</f>
        <v>#VALUE!</v>
      </c>
      <c r="BE340" s="135">
        <f t="shared" si="184"/>
        <v>1</v>
      </c>
      <c r="BF340" s="134" t="e">
        <f t="shared" si="185"/>
        <v>#VALUE!</v>
      </c>
      <c r="BG340" s="134" t="e">
        <f t="shared" si="186"/>
        <v>#VALUE!</v>
      </c>
      <c r="BH340" s="139" t="e">
        <f t="shared" si="187"/>
        <v>#VALUE!</v>
      </c>
      <c r="BI340" s="139" t="e">
        <f t="shared" si="188"/>
        <v>#VALUE!</v>
      </c>
    </row>
    <row r="341" spans="13:61" ht="15">
      <c r="M341" s="120" t="s">
        <v>13083</v>
      </c>
      <c r="N341" s="120" t="s">
        <v>13084</v>
      </c>
      <c r="O341" s="120" t="s">
        <v>267</v>
      </c>
      <c r="P341" s="120" t="s">
        <v>9301</v>
      </c>
      <c r="Q341" s="120" t="s">
        <v>12201</v>
      </c>
      <c r="R341" s="120">
        <v>33</v>
      </c>
      <c r="S341" s="120">
        <v>3312</v>
      </c>
      <c r="T341" s="348" t="str">
        <f>IF(R341&lt;&gt;"",VLOOKUP(R341,'01_MASTER_KODE_WILAYAH'!H$1437:I$1470,2,FALSE),"")</f>
        <v>JAWA TENGAH</v>
      </c>
      <c r="U341" s="348" t="str">
        <f>IF(S341&lt;&gt;"",VLOOKUP(S341,'01_MASTER_KODE_WILAYAH'!D$5:F$1353,3,FALSE),"")</f>
        <v>WONOGIRI</v>
      </c>
      <c r="V341" s="349" t="str">
        <f t="shared" si="158"/>
        <v>2</v>
      </c>
      <c r="W341" s="145" t="e">
        <f t="shared" si="159"/>
        <v>#VALUE!</v>
      </c>
      <c r="X341" s="133" t="e">
        <f>COUNTIFS(A1_Individu_Data_Keadaan_SDMK!A$4:A$149931,M341,A1_Individu_Data_Keadaan_SDMK!R$4:R$149285,"01. Dokter")</f>
        <v>#VALUE!</v>
      </c>
      <c r="Y341" s="122">
        <f t="shared" si="160"/>
        <v>1</v>
      </c>
      <c r="Z341" s="134" t="e">
        <f t="shared" si="161"/>
        <v>#VALUE!</v>
      </c>
      <c r="AA341" s="134" t="e">
        <f t="shared" si="162"/>
        <v>#VALUE!</v>
      </c>
      <c r="AB341" s="133" t="e">
        <f>COUNTIFS(A1_Individu_Data_Keadaan_SDMK!A$4:A$149931,M341,A1_Individu_Data_Keadaan_SDMK!R$4:R$149285,"02. Dokter Gigi")</f>
        <v>#VALUE!</v>
      </c>
      <c r="AC341" s="122">
        <f t="shared" si="163"/>
        <v>1</v>
      </c>
      <c r="AD341" s="134" t="e">
        <f t="shared" si="164"/>
        <v>#VALUE!</v>
      </c>
      <c r="AE341" s="134" t="e">
        <f t="shared" si="165"/>
        <v>#VALUE!</v>
      </c>
      <c r="AF341" s="133" t="e">
        <f>COUNTIFS(A1_Individu_Data_Keadaan_SDMK!A$4:A$149931,M341,A1_Individu_Data_Keadaan_SDMK!Q$4:Q$149285,"03. KEPERAWATAN")</f>
        <v>#VALUE!</v>
      </c>
      <c r="AG341" s="135">
        <f t="shared" si="166"/>
        <v>5</v>
      </c>
      <c r="AH341" s="134" t="e">
        <f t="shared" si="167"/>
        <v>#VALUE!</v>
      </c>
      <c r="AI341" s="134" t="e">
        <f t="shared" si="168"/>
        <v>#VALUE!</v>
      </c>
      <c r="AJ341" s="133" t="e">
        <f>COUNTIFS(A1_Individu_Data_Keadaan_SDMK!A$4:A$149931,M341,A1_Individu_Data_Keadaan_SDMK!Q$4:Q$149285,"04. KEBIDANAN")</f>
        <v>#VALUE!</v>
      </c>
      <c r="AK341" s="135">
        <f t="shared" si="169"/>
        <v>4</v>
      </c>
      <c r="AL341" s="134" t="e">
        <f t="shared" si="170"/>
        <v>#VALUE!</v>
      </c>
      <c r="AM341" s="134" t="e">
        <f t="shared" si="171"/>
        <v>#VALUE!</v>
      </c>
      <c r="AN341" s="133" t="e">
        <f>COUNTIFS(A1_Individu_Data_Keadaan_SDMK!A$4:A$149931,M341,A1_Individu_Data_Keadaan_SDMK!Q$4:Q$149285,"05. KEFARMASIAN")</f>
        <v>#VALUE!</v>
      </c>
      <c r="AO341" s="135">
        <f t="shared" si="172"/>
        <v>1</v>
      </c>
      <c r="AP341" s="134" t="e">
        <f t="shared" si="173"/>
        <v>#VALUE!</v>
      </c>
      <c r="AQ341" s="134" t="e">
        <f t="shared" si="174"/>
        <v>#VALUE!</v>
      </c>
      <c r="AR341" s="133" t="e">
        <f>COUNTIFS(A1_Individu_Data_Keadaan_SDMK!A$4:A$149931,M341,A1_Individu_Data_Keadaan_SDMK!Q$4:Q$149285,"06. KESEHATAN MASYARAKAT")</f>
        <v>#VALUE!</v>
      </c>
      <c r="AS341" s="135">
        <f t="shared" si="175"/>
        <v>1</v>
      </c>
      <c r="AT341" s="134" t="e">
        <f t="shared" si="176"/>
        <v>#VALUE!</v>
      </c>
      <c r="AU341" s="134" t="e">
        <f t="shared" si="177"/>
        <v>#VALUE!</v>
      </c>
      <c r="AV341" s="133" t="e">
        <f>COUNTIFS(A1_Individu_Data_Keadaan_SDMK!A$4:A$149931,M341,A1_Individu_Data_Keadaan_SDMK!Q$4:Q$149285,"07. KESEHATAN LINGKUNGAN")</f>
        <v>#VALUE!</v>
      </c>
      <c r="AW341" s="135">
        <f t="shared" si="178"/>
        <v>1</v>
      </c>
      <c r="AX341" s="134" t="e">
        <f t="shared" si="179"/>
        <v>#VALUE!</v>
      </c>
      <c r="AY341" s="134" t="e">
        <f t="shared" si="180"/>
        <v>#VALUE!</v>
      </c>
      <c r="AZ341" s="133" t="e">
        <f>COUNTIFS(A1_Individu_Data_Keadaan_SDMK!A$4:A$149931,M341,A1_Individu_Data_Keadaan_SDMK!Q$4:Q$149285,"08. GIZI")</f>
        <v>#VALUE!</v>
      </c>
      <c r="BA341" s="135">
        <f t="shared" si="181"/>
        <v>1</v>
      </c>
      <c r="BB341" s="134" t="e">
        <f t="shared" si="182"/>
        <v>#VALUE!</v>
      </c>
      <c r="BC341" s="134" t="e">
        <f t="shared" si="183"/>
        <v>#VALUE!</v>
      </c>
      <c r="BD341" s="133" t="e">
        <f>COUNTIFS(A1_Individu_Data_Keadaan_SDMK!A$4:A$149931,M341,A1_Individu_Data_Keadaan_SDMK!R$4:R$149285,"03. Ahli Teknologi Laboratorium Medik")</f>
        <v>#VALUE!</v>
      </c>
      <c r="BE341" s="135">
        <f t="shared" si="184"/>
        <v>1</v>
      </c>
      <c r="BF341" s="134" t="e">
        <f t="shared" si="185"/>
        <v>#VALUE!</v>
      </c>
      <c r="BG341" s="134" t="e">
        <f t="shared" si="186"/>
        <v>#VALUE!</v>
      </c>
      <c r="BH341" s="139" t="e">
        <f t="shared" si="187"/>
        <v>#VALUE!</v>
      </c>
      <c r="BI341" s="139" t="e">
        <f t="shared" si="188"/>
        <v>#VALUE!</v>
      </c>
    </row>
    <row r="342" spans="13:61" ht="15">
      <c r="M342" s="120" t="s">
        <v>13085</v>
      </c>
      <c r="N342" s="120" t="s">
        <v>13086</v>
      </c>
      <c r="O342" s="120" t="s">
        <v>267</v>
      </c>
      <c r="P342" s="120" t="s">
        <v>9301</v>
      </c>
      <c r="Q342" s="120" t="s">
        <v>12201</v>
      </c>
      <c r="R342" s="120">
        <v>33</v>
      </c>
      <c r="S342" s="120">
        <v>3312</v>
      </c>
      <c r="T342" s="348" t="str">
        <f>IF(R342&lt;&gt;"",VLOOKUP(R342,'01_MASTER_KODE_WILAYAH'!H$1437:I$1470,2,FALSE),"")</f>
        <v>JAWA TENGAH</v>
      </c>
      <c r="U342" s="348" t="str">
        <f>IF(S342&lt;&gt;"",VLOOKUP(S342,'01_MASTER_KODE_WILAYAH'!D$5:F$1353,3,FALSE),"")</f>
        <v>WONOGIRI</v>
      </c>
      <c r="V342" s="349" t="str">
        <f t="shared" si="158"/>
        <v>2</v>
      </c>
      <c r="W342" s="145" t="e">
        <f t="shared" si="159"/>
        <v>#VALUE!</v>
      </c>
      <c r="X342" s="133" t="e">
        <f>COUNTIFS(A1_Individu_Data_Keadaan_SDMK!A$4:A$149931,M342,A1_Individu_Data_Keadaan_SDMK!R$4:R$149285,"01. Dokter")</f>
        <v>#VALUE!</v>
      </c>
      <c r="Y342" s="122">
        <f t="shared" si="160"/>
        <v>1</v>
      </c>
      <c r="Z342" s="134" t="e">
        <f t="shared" si="161"/>
        <v>#VALUE!</v>
      </c>
      <c r="AA342" s="134" t="e">
        <f t="shared" si="162"/>
        <v>#VALUE!</v>
      </c>
      <c r="AB342" s="133" t="e">
        <f>COUNTIFS(A1_Individu_Data_Keadaan_SDMK!A$4:A$149931,M342,A1_Individu_Data_Keadaan_SDMK!R$4:R$149285,"02. Dokter Gigi")</f>
        <v>#VALUE!</v>
      </c>
      <c r="AC342" s="122">
        <f t="shared" si="163"/>
        <v>1</v>
      </c>
      <c r="AD342" s="134" t="e">
        <f t="shared" si="164"/>
        <v>#VALUE!</v>
      </c>
      <c r="AE342" s="134" t="e">
        <f t="shared" si="165"/>
        <v>#VALUE!</v>
      </c>
      <c r="AF342" s="133" t="e">
        <f>COUNTIFS(A1_Individu_Data_Keadaan_SDMK!A$4:A$149931,M342,A1_Individu_Data_Keadaan_SDMK!Q$4:Q$149285,"03. KEPERAWATAN")</f>
        <v>#VALUE!</v>
      </c>
      <c r="AG342" s="135">
        <f t="shared" si="166"/>
        <v>5</v>
      </c>
      <c r="AH342" s="134" t="e">
        <f t="shared" si="167"/>
        <v>#VALUE!</v>
      </c>
      <c r="AI342" s="134" t="e">
        <f t="shared" si="168"/>
        <v>#VALUE!</v>
      </c>
      <c r="AJ342" s="133" t="e">
        <f>COUNTIFS(A1_Individu_Data_Keadaan_SDMK!A$4:A$149931,M342,A1_Individu_Data_Keadaan_SDMK!Q$4:Q$149285,"04. KEBIDANAN")</f>
        <v>#VALUE!</v>
      </c>
      <c r="AK342" s="135">
        <f t="shared" si="169"/>
        <v>4</v>
      </c>
      <c r="AL342" s="134" t="e">
        <f t="shared" si="170"/>
        <v>#VALUE!</v>
      </c>
      <c r="AM342" s="134" t="e">
        <f t="shared" si="171"/>
        <v>#VALUE!</v>
      </c>
      <c r="AN342" s="133" t="e">
        <f>COUNTIFS(A1_Individu_Data_Keadaan_SDMK!A$4:A$149931,M342,A1_Individu_Data_Keadaan_SDMK!Q$4:Q$149285,"05. KEFARMASIAN")</f>
        <v>#VALUE!</v>
      </c>
      <c r="AO342" s="135">
        <f t="shared" si="172"/>
        <v>1</v>
      </c>
      <c r="AP342" s="134" t="e">
        <f t="shared" si="173"/>
        <v>#VALUE!</v>
      </c>
      <c r="AQ342" s="134" t="e">
        <f t="shared" si="174"/>
        <v>#VALUE!</v>
      </c>
      <c r="AR342" s="133" t="e">
        <f>COUNTIFS(A1_Individu_Data_Keadaan_SDMK!A$4:A$149931,M342,A1_Individu_Data_Keadaan_SDMK!Q$4:Q$149285,"06. KESEHATAN MASYARAKAT")</f>
        <v>#VALUE!</v>
      </c>
      <c r="AS342" s="135">
        <f t="shared" si="175"/>
        <v>1</v>
      </c>
      <c r="AT342" s="134" t="e">
        <f t="shared" si="176"/>
        <v>#VALUE!</v>
      </c>
      <c r="AU342" s="134" t="e">
        <f t="shared" si="177"/>
        <v>#VALUE!</v>
      </c>
      <c r="AV342" s="133" t="e">
        <f>COUNTIFS(A1_Individu_Data_Keadaan_SDMK!A$4:A$149931,M342,A1_Individu_Data_Keadaan_SDMK!Q$4:Q$149285,"07. KESEHATAN LINGKUNGAN")</f>
        <v>#VALUE!</v>
      </c>
      <c r="AW342" s="135">
        <f t="shared" si="178"/>
        <v>1</v>
      </c>
      <c r="AX342" s="134" t="e">
        <f t="shared" si="179"/>
        <v>#VALUE!</v>
      </c>
      <c r="AY342" s="134" t="e">
        <f t="shared" si="180"/>
        <v>#VALUE!</v>
      </c>
      <c r="AZ342" s="133" t="e">
        <f>COUNTIFS(A1_Individu_Data_Keadaan_SDMK!A$4:A$149931,M342,A1_Individu_Data_Keadaan_SDMK!Q$4:Q$149285,"08. GIZI")</f>
        <v>#VALUE!</v>
      </c>
      <c r="BA342" s="135">
        <f t="shared" si="181"/>
        <v>1</v>
      </c>
      <c r="BB342" s="134" t="e">
        <f t="shared" si="182"/>
        <v>#VALUE!</v>
      </c>
      <c r="BC342" s="134" t="e">
        <f t="shared" si="183"/>
        <v>#VALUE!</v>
      </c>
      <c r="BD342" s="133" t="e">
        <f>COUNTIFS(A1_Individu_Data_Keadaan_SDMK!A$4:A$149931,M342,A1_Individu_Data_Keadaan_SDMK!R$4:R$149285,"03. Ahli Teknologi Laboratorium Medik")</f>
        <v>#VALUE!</v>
      </c>
      <c r="BE342" s="135">
        <f t="shared" si="184"/>
        <v>1</v>
      </c>
      <c r="BF342" s="134" t="e">
        <f t="shared" si="185"/>
        <v>#VALUE!</v>
      </c>
      <c r="BG342" s="134" t="e">
        <f t="shared" si="186"/>
        <v>#VALUE!</v>
      </c>
      <c r="BH342" s="139" t="e">
        <f t="shared" si="187"/>
        <v>#VALUE!</v>
      </c>
      <c r="BI342" s="139" t="e">
        <f t="shared" si="188"/>
        <v>#VALUE!</v>
      </c>
    </row>
    <row r="343" spans="13:61" ht="15">
      <c r="M343" s="120" t="s">
        <v>13087</v>
      </c>
      <c r="N343" s="120" t="s">
        <v>13088</v>
      </c>
      <c r="O343" s="120" t="s">
        <v>267</v>
      </c>
      <c r="P343" s="120" t="s">
        <v>9301</v>
      </c>
      <c r="Q343" s="120" t="s">
        <v>12201</v>
      </c>
      <c r="R343" s="120">
        <v>33</v>
      </c>
      <c r="S343" s="120">
        <v>3312</v>
      </c>
      <c r="T343" s="348" t="str">
        <f>IF(R343&lt;&gt;"",VLOOKUP(R343,'01_MASTER_KODE_WILAYAH'!H$1437:I$1470,2,FALSE),"")</f>
        <v>JAWA TENGAH</v>
      </c>
      <c r="U343" s="348" t="str">
        <f>IF(S343&lt;&gt;"",VLOOKUP(S343,'01_MASTER_KODE_WILAYAH'!D$5:F$1353,3,FALSE),"")</f>
        <v>WONOGIRI</v>
      </c>
      <c r="V343" s="349" t="str">
        <f t="shared" si="158"/>
        <v>2</v>
      </c>
      <c r="W343" s="145" t="e">
        <f t="shared" si="159"/>
        <v>#VALUE!</v>
      </c>
      <c r="X343" s="133" t="e">
        <f>COUNTIFS(A1_Individu_Data_Keadaan_SDMK!A$4:A$149931,M343,A1_Individu_Data_Keadaan_SDMK!R$4:R$149285,"01. Dokter")</f>
        <v>#VALUE!</v>
      </c>
      <c r="Y343" s="122">
        <f t="shared" si="160"/>
        <v>1</v>
      </c>
      <c r="Z343" s="134" t="e">
        <f t="shared" si="161"/>
        <v>#VALUE!</v>
      </c>
      <c r="AA343" s="134" t="e">
        <f t="shared" si="162"/>
        <v>#VALUE!</v>
      </c>
      <c r="AB343" s="133" t="e">
        <f>COUNTIFS(A1_Individu_Data_Keadaan_SDMK!A$4:A$149931,M343,A1_Individu_Data_Keadaan_SDMK!R$4:R$149285,"02. Dokter Gigi")</f>
        <v>#VALUE!</v>
      </c>
      <c r="AC343" s="122">
        <f t="shared" si="163"/>
        <v>1</v>
      </c>
      <c r="AD343" s="134" t="e">
        <f t="shared" si="164"/>
        <v>#VALUE!</v>
      </c>
      <c r="AE343" s="134" t="e">
        <f t="shared" si="165"/>
        <v>#VALUE!</v>
      </c>
      <c r="AF343" s="133" t="e">
        <f>COUNTIFS(A1_Individu_Data_Keadaan_SDMK!A$4:A$149931,M343,A1_Individu_Data_Keadaan_SDMK!Q$4:Q$149285,"03. KEPERAWATAN")</f>
        <v>#VALUE!</v>
      </c>
      <c r="AG343" s="135">
        <f t="shared" si="166"/>
        <v>5</v>
      </c>
      <c r="AH343" s="134" t="e">
        <f t="shared" si="167"/>
        <v>#VALUE!</v>
      </c>
      <c r="AI343" s="134" t="e">
        <f t="shared" si="168"/>
        <v>#VALUE!</v>
      </c>
      <c r="AJ343" s="133" t="e">
        <f>COUNTIFS(A1_Individu_Data_Keadaan_SDMK!A$4:A$149931,M343,A1_Individu_Data_Keadaan_SDMK!Q$4:Q$149285,"04. KEBIDANAN")</f>
        <v>#VALUE!</v>
      </c>
      <c r="AK343" s="135">
        <f t="shared" si="169"/>
        <v>4</v>
      </c>
      <c r="AL343" s="134" t="e">
        <f t="shared" si="170"/>
        <v>#VALUE!</v>
      </c>
      <c r="AM343" s="134" t="e">
        <f t="shared" si="171"/>
        <v>#VALUE!</v>
      </c>
      <c r="AN343" s="133" t="e">
        <f>COUNTIFS(A1_Individu_Data_Keadaan_SDMK!A$4:A$149931,M343,A1_Individu_Data_Keadaan_SDMK!Q$4:Q$149285,"05. KEFARMASIAN")</f>
        <v>#VALUE!</v>
      </c>
      <c r="AO343" s="135">
        <f t="shared" si="172"/>
        <v>1</v>
      </c>
      <c r="AP343" s="134" t="e">
        <f t="shared" si="173"/>
        <v>#VALUE!</v>
      </c>
      <c r="AQ343" s="134" t="e">
        <f t="shared" si="174"/>
        <v>#VALUE!</v>
      </c>
      <c r="AR343" s="133" t="e">
        <f>COUNTIFS(A1_Individu_Data_Keadaan_SDMK!A$4:A$149931,M343,A1_Individu_Data_Keadaan_SDMK!Q$4:Q$149285,"06. KESEHATAN MASYARAKAT")</f>
        <v>#VALUE!</v>
      </c>
      <c r="AS343" s="135">
        <f t="shared" si="175"/>
        <v>1</v>
      </c>
      <c r="AT343" s="134" t="e">
        <f t="shared" si="176"/>
        <v>#VALUE!</v>
      </c>
      <c r="AU343" s="134" t="e">
        <f t="shared" si="177"/>
        <v>#VALUE!</v>
      </c>
      <c r="AV343" s="133" t="e">
        <f>COUNTIFS(A1_Individu_Data_Keadaan_SDMK!A$4:A$149931,M343,A1_Individu_Data_Keadaan_SDMK!Q$4:Q$149285,"07. KESEHATAN LINGKUNGAN")</f>
        <v>#VALUE!</v>
      </c>
      <c r="AW343" s="135">
        <f t="shared" si="178"/>
        <v>1</v>
      </c>
      <c r="AX343" s="134" t="e">
        <f t="shared" si="179"/>
        <v>#VALUE!</v>
      </c>
      <c r="AY343" s="134" t="e">
        <f t="shared" si="180"/>
        <v>#VALUE!</v>
      </c>
      <c r="AZ343" s="133" t="e">
        <f>COUNTIFS(A1_Individu_Data_Keadaan_SDMK!A$4:A$149931,M343,A1_Individu_Data_Keadaan_SDMK!Q$4:Q$149285,"08. GIZI")</f>
        <v>#VALUE!</v>
      </c>
      <c r="BA343" s="135">
        <f t="shared" si="181"/>
        <v>1</v>
      </c>
      <c r="BB343" s="134" t="e">
        <f t="shared" si="182"/>
        <v>#VALUE!</v>
      </c>
      <c r="BC343" s="134" t="e">
        <f t="shared" si="183"/>
        <v>#VALUE!</v>
      </c>
      <c r="BD343" s="133" t="e">
        <f>COUNTIFS(A1_Individu_Data_Keadaan_SDMK!A$4:A$149931,M343,A1_Individu_Data_Keadaan_SDMK!R$4:R$149285,"03. Ahli Teknologi Laboratorium Medik")</f>
        <v>#VALUE!</v>
      </c>
      <c r="BE343" s="135">
        <f t="shared" si="184"/>
        <v>1</v>
      </c>
      <c r="BF343" s="134" t="e">
        <f t="shared" si="185"/>
        <v>#VALUE!</v>
      </c>
      <c r="BG343" s="134" t="e">
        <f t="shared" si="186"/>
        <v>#VALUE!</v>
      </c>
      <c r="BH343" s="139" t="e">
        <f t="shared" si="187"/>
        <v>#VALUE!</v>
      </c>
      <c r="BI343" s="139" t="e">
        <f t="shared" si="188"/>
        <v>#VALUE!</v>
      </c>
    </row>
    <row r="344" spans="13:61" ht="15">
      <c r="M344" s="120" t="s">
        <v>13089</v>
      </c>
      <c r="N344" s="120" t="s">
        <v>13090</v>
      </c>
      <c r="O344" s="120" t="s">
        <v>267</v>
      </c>
      <c r="P344" s="120" t="s">
        <v>9302</v>
      </c>
      <c r="Q344" s="120" t="s">
        <v>12201</v>
      </c>
      <c r="R344" s="120">
        <v>33</v>
      </c>
      <c r="S344" s="120">
        <v>3312</v>
      </c>
      <c r="T344" s="348" t="str">
        <f>IF(R344&lt;&gt;"",VLOOKUP(R344,'01_MASTER_KODE_WILAYAH'!H$1437:I$1470,2,FALSE),"")</f>
        <v>JAWA TENGAH</v>
      </c>
      <c r="U344" s="348" t="str">
        <f>IF(S344&lt;&gt;"",VLOOKUP(S344,'01_MASTER_KODE_WILAYAH'!D$5:F$1353,3,FALSE),"")</f>
        <v>WONOGIRI</v>
      </c>
      <c r="V344" s="349" t="str">
        <f t="shared" si="158"/>
        <v>1</v>
      </c>
      <c r="W344" s="145" t="e">
        <f t="shared" si="159"/>
        <v>#VALUE!</v>
      </c>
      <c r="X344" s="133" t="e">
        <f>COUNTIFS(A1_Individu_Data_Keadaan_SDMK!A$4:A$149931,M344,A1_Individu_Data_Keadaan_SDMK!R$4:R$149285,"01. Dokter")</f>
        <v>#VALUE!</v>
      </c>
      <c r="Y344" s="122">
        <f t="shared" si="160"/>
        <v>2</v>
      </c>
      <c r="Z344" s="134" t="e">
        <f t="shared" si="161"/>
        <v>#VALUE!</v>
      </c>
      <c r="AA344" s="134" t="e">
        <f t="shared" si="162"/>
        <v>#VALUE!</v>
      </c>
      <c r="AB344" s="133" t="e">
        <f>COUNTIFS(A1_Individu_Data_Keadaan_SDMK!A$4:A$149931,M344,A1_Individu_Data_Keadaan_SDMK!R$4:R$149285,"02. Dokter Gigi")</f>
        <v>#VALUE!</v>
      </c>
      <c r="AC344" s="122">
        <f t="shared" si="163"/>
        <v>1</v>
      </c>
      <c r="AD344" s="134" t="e">
        <f t="shared" si="164"/>
        <v>#VALUE!</v>
      </c>
      <c r="AE344" s="134" t="e">
        <f t="shared" si="165"/>
        <v>#VALUE!</v>
      </c>
      <c r="AF344" s="133" t="e">
        <f>COUNTIFS(A1_Individu_Data_Keadaan_SDMK!A$4:A$149931,M344,A1_Individu_Data_Keadaan_SDMK!Q$4:Q$149285,"03. KEPERAWATAN")</f>
        <v>#VALUE!</v>
      </c>
      <c r="AG344" s="135">
        <f t="shared" si="166"/>
        <v>8</v>
      </c>
      <c r="AH344" s="134" t="e">
        <f t="shared" si="167"/>
        <v>#VALUE!</v>
      </c>
      <c r="AI344" s="134" t="e">
        <f t="shared" si="168"/>
        <v>#VALUE!</v>
      </c>
      <c r="AJ344" s="133" t="e">
        <f>COUNTIFS(A1_Individu_Data_Keadaan_SDMK!A$4:A$149931,M344,A1_Individu_Data_Keadaan_SDMK!Q$4:Q$149285,"04. KEBIDANAN")</f>
        <v>#VALUE!</v>
      </c>
      <c r="AK344" s="135">
        <f t="shared" si="169"/>
        <v>7</v>
      </c>
      <c r="AL344" s="134" t="e">
        <f t="shared" si="170"/>
        <v>#VALUE!</v>
      </c>
      <c r="AM344" s="134" t="e">
        <f t="shared" si="171"/>
        <v>#VALUE!</v>
      </c>
      <c r="AN344" s="133" t="e">
        <f>COUNTIFS(A1_Individu_Data_Keadaan_SDMK!A$4:A$149931,M344,A1_Individu_Data_Keadaan_SDMK!Q$4:Q$149285,"05. KEFARMASIAN")</f>
        <v>#VALUE!</v>
      </c>
      <c r="AO344" s="135">
        <f t="shared" si="172"/>
        <v>1</v>
      </c>
      <c r="AP344" s="134" t="e">
        <f t="shared" si="173"/>
        <v>#VALUE!</v>
      </c>
      <c r="AQ344" s="134" t="e">
        <f t="shared" si="174"/>
        <v>#VALUE!</v>
      </c>
      <c r="AR344" s="133" t="e">
        <f>COUNTIFS(A1_Individu_Data_Keadaan_SDMK!A$4:A$149931,M344,A1_Individu_Data_Keadaan_SDMK!Q$4:Q$149285,"06. KESEHATAN MASYARAKAT")</f>
        <v>#VALUE!</v>
      </c>
      <c r="AS344" s="135">
        <f t="shared" si="175"/>
        <v>1</v>
      </c>
      <c r="AT344" s="134" t="e">
        <f t="shared" si="176"/>
        <v>#VALUE!</v>
      </c>
      <c r="AU344" s="134" t="e">
        <f t="shared" si="177"/>
        <v>#VALUE!</v>
      </c>
      <c r="AV344" s="133" t="e">
        <f>COUNTIFS(A1_Individu_Data_Keadaan_SDMK!A$4:A$149931,M344,A1_Individu_Data_Keadaan_SDMK!Q$4:Q$149285,"07. KESEHATAN LINGKUNGAN")</f>
        <v>#VALUE!</v>
      </c>
      <c r="AW344" s="135">
        <f t="shared" si="178"/>
        <v>1</v>
      </c>
      <c r="AX344" s="134" t="e">
        <f t="shared" si="179"/>
        <v>#VALUE!</v>
      </c>
      <c r="AY344" s="134" t="e">
        <f t="shared" si="180"/>
        <v>#VALUE!</v>
      </c>
      <c r="AZ344" s="133" t="e">
        <f>COUNTIFS(A1_Individu_Data_Keadaan_SDMK!A$4:A$149931,M344,A1_Individu_Data_Keadaan_SDMK!Q$4:Q$149285,"08. GIZI")</f>
        <v>#VALUE!</v>
      </c>
      <c r="BA344" s="135">
        <f t="shared" si="181"/>
        <v>2</v>
      </c>
      <c r="BB344" s="134" t="e">
        <f t="shared" si="182"/>
        <v>#VALUE!</v>
      </c>
      <c r="BC344" s="134" t="e">
        <f t="shared" si="183"/>
        <v>#VALUE!</v>
      </c>
      <c r="BD344" s="133" t="e">
        <f>COUNTIFS(A1_Individu_Data_Keadaan_SDMK!A$4:A$149931,M344,A1_Individu_Data_Keadaan_SDMK!R$4:R$149285,"03. Ahli Teknologi Laboratorium Medik")</f>
        <v>#VALUE!</v>
      </c>
      <c r="BE344" s="135">
        <f t="shared" si="184"/>
        <v>1</v>
      </c>
      <c r="BF344" s="134" t="e">
        <f t="shared" si="185"/>
        <v>#VALUE!</v>
      </c>
      <c r="BG344" s="134" t="e">
        <f t="shared" si="186"/>
        <v>#VALUE!</v>
      </c>
      <c r="BH344" s="139" t="e">
        <f t="shared" si="187"/>
        <v>#VALUE!</v>
      </c>
      <c r="BI344" s="139" t="e">
        <f t="shared" si="188"/>
        <v>#VALUE!</v>
      </c>
    </row>
    <row r="345" spans="13:61" ht="15">
      <c r="M345" s="120" t="s">
        <v>13091</v>
      </c>
      <c r="N345" s="120" t="s">
        <v>13092</v>
      </c>
      <c r="O345" s="120" t="s">
        <v>267</v>
      </c>
      <c r="P345" s="120" t="s">
        <v>9301</v>
      </c>
      <c r="Q345" s="120" t="s">
        <v>12201</v>
      </c>
      <c r="R345" s="120">
        <v>33</v>
      </c>
      <c r="S345" s="120">
        <v>3312</v>
      </c>
      <c r="T345" s="348" t="str">
        <f>IF(R345&lt;&gt;"",VLOOKUP(R345,'01_MASTER_KODE_WILAYAH'!H$1437:I$1470,2,FALSE),"")</f>
        <v>JAWA TENGAH</v>
      </c>
      <c r="U345" s="348" t="str">
        <f>IF(S345&lt;&gt;"",VLOOKUP(S345,'01_MASTER_KODE_WILAYAH'!D$5:F$1353,3,FALSE),"")</f>
        <v>WONOGIRI</v>
      </c>
      <c r="V345" s="349" t="str">
        <f t="shared" si="158"/>
        <v>2</v>
      </c>
      <c r="W345" s="145" t="e">
        <f t="shared" si="159"/>
        <v>#VALUE!</v>
      </c>
      <c r="X345" s="133" t="e">
        <f>COUNTIFS(A1_Individu_Data_Keadaan_SDMK!A$4:A$149931,M345,A1_Individu_Data_Keadaan_SDMK!R$4:R$149285,"01. Dokter")</f>
        <v>#VALUE!</v>
      </c>
      <c r="Y345" s="122">
        <f t="shared" si="160"/>
        <v>1</v>
      </c>
      <c r="Z345" s="134" t="e">
        <f t="shared" si="161"/>
        <v>#VALUE!</v>
      </c>
      <c r="AA345" s="134" t="e">
        <f t="shared" si="162"/>
        <v>#VALUE!</v>
      </c>
      <c r="AB345" s="133" t="e">
        <f>COUNTIFS(A1_Individu_Data_Keadaan_SDMK!A$4:A$149931,M345,A1_Individu_Data_Keadaan_SDMK!R$4:R$149285,"02. Dokter Gigi")</f>
        <v>#VALUE!</v>
      </c>
      <c r="AC345" s="122">
        <f t="shared" si="163"/>
        <v>1</v>
      </c>
      <c r="AD345" s="134" t="e">
        <f t="shared" si="164"/>
        <v>#VALUE!</v>
      </c>
      <c r="AE345" s="134" t="e">
        <f t="shared" si="165"/>
        <v>#VALUE!</v>
      </c>
      <c r="AF345" s="133" t="e">
        <f>COUNTIFS(A1_Individu_Data_Keadaan_SDMK!A$4:A$149931,M345,A1_Individu_Data_Keadaan_SDMK!Q$4:Q$149285,"03. KEPERAWATAN")</f>
        <v>#VALUE!</v>
      </c>
      <c r="AG345" s="135">
        <f t="shared" si="166"/>
        <v>5</v>
      </c>
      <c r="AH345" s="134" t="e">
        <f t="shared" si="167"/>
        <v>#VALUE!</v>
      </c>
      <c r="AI345" s="134" t="e">
        <f t="shared" si="168"/>
        <v>#VALUE!</v>
      </c>
      <c r="AJ345" s="133" t="e">
        <f>COUNTIFS(A1_Individu_Data_Keadaan_SDMK!A$4:A$149931,M345,A1_Individu_Data_Keadaan_SDMK!Q$4:Q$149285,"04. KEBIDANAN")</f>
        <v>#VALUE!</v>
      </c>
      <c r="AK345" s="135">
        <f t="shared" si="169"/>
        <v>4</v>
      </c>
      <c r="AL345" s="134" t="e">
        <f t="shared" si="170"/>
        <v>#VALUE!</v>
      </c>
      <c r="AM345" s="134" t="e">
        <f t="shared" si="171"/>
        <v>#VALUE!</v>
      </c>
      <c r="AN345" s="133" t="e">
        <f>COUNTIFS(A1_Individu_Data_Keadaan_SDMK!A$4:A$149931,M345,A1_Individu_Data_Keadaan_SDMK!Q$4:Q$149285,"05. KEFARMASIAN")</f>
        <v>#VALUE!</v>
      </c>
      <c r="AO345" s="135">
        <f t="shared" si="172"/>
        <v>1</v>
      </c>
      <c r="AP345" s="134" t="e">
        <f t="shared" si="173"/>
        <v>#VALUE!</v>
      </c>
      <c r="AQ345" s="134" t="e">
        <f t="shared" si="174"/>
        <v>#VALUE!</v>
      </c>
      <c r="AR345" s="133" t="e">
        <f>COUNTIFS(A1_Individu_Data_Keadaan_SDMK!A$4:A$149931,M345,A1_Individu_Data_Keadaan_SDMK!Q$4:Q$149285,"06. KESEHATAN MASYARAKAT")</f>
        <v>#VALUE!</v>
      </c>
      <c r="AS345" s="135">
        <f t="shared" si="175"/>
        <v>1</v>
      </c>
      <c r="AT345" s="134" t="e">
        <f t="shared" si="176"/>
        <v>#VALUE!</v>
      </c>
      <c r="AU345" s="134" t="e">
        <f t="shared" si="177"/>
        <v>#VALUE!</v>
      </c>
      <c r="AV345" s="133" t="e">
        <f>COUNTIFS(A1_Individu_Data_Keadaan_SDMK!A$4:A$149931,M345,A1_Individu_Data_Keadaan_SDMK!Q$4:Q$149285,"07. KESEHATAN LINGKUNGAN")</f>
        <v>#VALUE!</v>
      </c>
      <c r="AW345" s="135">
        <f t="shared" si="178"/>
        <v>1</v>
      </c>
      <c r="AX345" s="134" t="e">
        <f t="shared" si="179"/>
        <v>#VALUE!</v>
      </c>
      <c r="AY345" s="134" t="e">
        <f t="shared" si="180"/>
        <v>#VALUE!</v>
      </c>
      <c r="AZ345" s="133" t="e">
        <f>COUNTIFS(A1_Individu_Data_Keadaan_SDMK!A$4:A$149931,M345,A1_Individu_Data_Keadaan_SDMK!Q$4:Q$149285,"08. GIZI")</f>
        <v>#VALUE!</v>
      </c>
      <c r="BA345" s="135">
        <f t="shared" si="181"/>
        <v>1</v>
      </c>
      <c r="BB345" s="134" t="e">
        <f t="shared" si="182"/>
        <v>#VALUE!</v>
      </c>
      <c r="BC345" s="134" t="e">
        <f t="shared" si="183"/>
        <v>#VALUE!</v>
      </c>
      <c r="BD345" s="133" t="e">
        <f>COUNTIFS(A1_Individu_Data_Keadaan_SDMK!A$4:A$149931,M345,A1_Individu_Data_Keadaan_SDMK!R$4:R$149285,"03. Ahli Teknologi Laboratorium Medik")</f>
        <v>#VALUE!</v>
      </c>
      <c r="BE345" s="135">
        <f t="shared" si="184"/>
        <v>1</v>
      </c>
      <c r="BF345" s="134" t="e">
        <f t="shared" si="185"/>
        <v>#VALUE!</v>
      </c>
      <c r="BG345" s="134" t="e">
        <f t="shared" si="186"/>
        <v>#VALUE!</v>
      </c>
      <c r="BH345" s="139" t="e">
        <f t="shared" si="187"/>
        <v>#VALUE!</v>
      </c>
      <c r="BI345" s="139" t="e">
        <f t="shared" si="188"/>
        <v>#VALUE!</v>
      </c>
    </row>
    <row r="346" spans="13:61" ht="15">
      <c r="M346" s="120" t="s">
        <v>13093</v>
      </c>
      <c r="N346" s="120" t="s">
        <v>13094</v>
      </c>
      <c r="O346" s="120" t="s">
        <v>267</v>
      </c>
      <c r="P346" s="120" t="s">
        <v>9301</v>
      </c>
      <c r="Q346" s="120" t="s">
        <v>12201</v>
      </c>
      <c r="R346" s="120">
        <v>33</v>
      </c>
      <c r="S346" s="120">
        <v>3312</v>
      </c>
      <c r="T346" s="348" t="str">
        <f>IF(R346&lt;&gt;"",VLOOKUP(R346,'01_MASTER_KODE_WILAYAH'!H$1437:I$1470,2,FALSE),"")</f>
        <v>JAWA TENGAH</v>
      </c>
      <c r="U346" s="348" t="str">
        <f>IF(S346&lt;&gt;"",VLOOKUP(S346,'01_MASTER_KODE_WILAYAH'!D$5:F$1353,3,FALSE),"")</f>
        <v>WONOGIRI</v>
      </c>
      <c r="V346" s="349" t="str">
        <f t="shared" si="158"/>
        <v>2</v>
      </c>
      <c r="W346" s="145" t="e">
        <f t="shared" si="159"/>
        <v>#VALUE!</v>
      </c>
      <c r="X346" s="133" t="e">
        <f>COUNTIFS(A1_Individu_Data_Keadaan_SDMK!A$4:A$149931,M346,A1_Individu_Data_Keadaan_SDMK!R$4:R$149285,"01. Dokter")</f>
        <v>#VALUE!</v>
      </c>
      <c r="Y346" s="122">
        <f t="shared" si="160"/>
        <v>1</v>
      </c>
      <c r="Z346" s="134" t="e">
        <f t="shared" si="161"/>
        <v>#VALUE!</v>
      </c>
      <c r="AA346" s="134" t="e">
        <f t="shared" si="162"/>
        <v>#VALUE!</v>
      </c>
      <c r="AB346" s="133" t="e">
        <f>COUNTIFS(A1_Individu_Data_Keadaan_SDMK!A$4:A$149931,M346,A1_Individu_Data_Keadaan_SDMK!R$4:R$149285,"02. Dokter Gigi")</f>
        <v>#VALUE!</v>
      </c>
      <c r="AC346" s="122">
        <f t="shared" si="163"/>
        <v>1</v>
      </c>
      <c r="AD346" s="134" t="e">
        <f t="shared" si="164"/>
        <v>#VALUE!</v>
      </c>
      <c r="AE346" s="134" t="e">
        <f t="shared" si="165"/>
        <v>#VALUE!</v>
      </c>
      <c r="AF346" s="133" t="e">
        <f>COUNTIFS(A1_Individu_Data_Keadaan_SDMK!A$4:A$149931,M346,A1_Individu_Data_Keadaan_SDMK!Q$4:Q$149285,"03. KEPERAWATAN")</f>
        <v>#VALUE!</v>
      </c>
      <c r="AG346" s="135">
        <f t="shared" si="166"/>
        <v>5</v>
      </c>
      <c r="AH346" s="134" t="e">
        <f t="shared" si="167"/>
        <v>#VALUE!</v>
      </c>
      <c r="AI346" s="134" t="e">
        <f t="shared" si="168"/>
        <v>#VALUE!</v>
      </c>
      <c r="AJ346" s="133" t="e">
        <f>COUNTIFS(A1_Individu_Data_Keadaan_SDMK!A$4:A$149931,M346,A1_Individu_Data_Keadaan_SDMK!Q$4:Q$149285,"04. KEBIDANAN")</f>
        <v>#VALUE!</v>
      </c>
      <c r="AK346" s="135">
        <f t="shared" si="169"/>
        <v>4</v>
      </c>
      <c r="AL346" s="134" t="e">
        <f t="shared" si="170"/>
        <v>#VALUE!</v>
      </c>
      <c r="AM346" s="134" t="e">
        <f t="shared" si="171"/>
        <v>#VALUE!</v>
      </c>
      <c r="AN346" s="133" t="e">
        <f>COUNTIFS(A1_Individu_Data_Keadaan_SDMK!A$4:A$149931,M346,A1_Individu_Data_Keadaan_SDMK!Q$4:Q$149285,"05. KEFARMASIAN")</f>
        <v>#VALUE!</v>
      </c>
      <c r="AO346" s="135">
        <f t="shared" si="172"/>
        <v>1</v>
      </c>
      <c r="AP346" s="134" t="e">
        <f t="shared" si="173"/>
        <v>#VALUE!</v>
      </c>
      <c r="AQ346" s="134" t="e">
        <f t="shared" si="174"/>
        <v>#VALUE!</v>
      </c>
      <c r="AR346" s="133" t="e">
        <f>COUNTIFS(A1_Individu_Data_Keadaan_SDMK!A$4:A$149931,M346,A1_Individu_Data_Keadaan_SDMK!Q$4:Q$149285,"06. KESEHATAN MASYARAKAT")</f>
        <v>#VALUE!</v>
      </c>
      <c r="AS346" s="135">
        <f t="shared" si="175"/>
        <v>1</v>
      </c>
      <c r="AT346" s="134" t="e">
        <f t="shared" si="176"/>
        <v>#VALUE!</v>
      </c>
      <c r="AU346" s="134" t="e">
        <f t="shared" si="177"/>
        <v>#VALUE!</v>
      </c>
      <c r="AV346" s="133" t="e">
        <f>COUNTIFS(A1_Individu_Data_Keadaan_SDMK!A$4:A$149931,M346,A1_Individu_Data_Keadaan_SDMK!Q$4:Q$149285,"07. KESEHATAN LINGKUNGAN")</f>
        <v>#VALUE!</v>
      </c>
      <c r="AW346" s="135">
        <f t="shared" si="178"/>
        <v>1</v>
      </c>
      <c r="AX346" s="134" t="e">
        <f t="shared" si="179"/>
        <v>#VALUE!</v>
      </c>
      <c r="AY346" s="134" t="e">
        <f t="shared" si="180"/>
        <v>#VALUE!</v>
      </c>
      <c r="AZ346" s="133" t="e">
        <f>COUNTIFS(A1_Individu_Data_Keadaan_SDMK!A$4:A$149931,M346,A1_Individu_Data_Keadaan_SDMK!Q$4:Q$149285,"08. GIZI")</f>
        <v>#VALUE!</v>
      </c>
      <c r="BA346" s="135">
        <f t="shared" si="181"/>
        <v>1</v>
      </c>
      <c r="BB346" s="134" t="e">
        <f t="shared" si="182"/>
        <v>#VALUE!</v>
      </c>
      <c r="BC346" s="134" t="e">
        <f t="shared" si="183"/>
        <v>#VALUE!</v>
      </c>
      <c r="BD346" s="133" t="e">
        <f>COUNTIFS(A1_Individu_Data_Keadaan_SDMK!A$4:A$149931,M346,A1_Individu_Data_Keadaan_SDMK!R$4:R$149285,"03. Ahli Teknologi Laboratorium Medik")</f>
        <v>#VALUE!</v>
      </c>
      <c r="BE346" s="135">
        <f t="shared" si="184"/>
        <v>1</v>
      </c>
      <c r="BF346" s="134" t="e">
        <f t="shared" si="185"/>
        <v>#VALUE!</v>
      </c>
      <c r="BG346" s="134" t="e">
        <f t="shared" si="186"/>
        <v>#VALUE!</v>
      </c>
      <c r="BH346" s="139" t="e">
        <f t="shared" si="187"/>
        <v>#VALUE!</v>
      </c>
      <c r="BI346" s="139" t="e">
        <f t="shared" si="188"/>
        <v>#VALUE!</v>
      </c>
    </row>
    <row r="347" spans="13:61" ht="15">
      <c r="M347" s="120" t="s">
        <v>13095</v>
      </c>
      <c r="N347" s="120" t="s">
        <v>13096</v>
      </c>
      <c r="O347" s="120" t="s">
        <v>267</v>
      </c>
      <c r="P347" s="120" t="s">
        <v>9301</v>
      </c>
      <c r="Q347" s="120" t="s">
        <v>12201</v>
      </c>
      <c r="R347" s="120">
        <v>33</v>
      </c>
      <c r="S347" s="120">
        <v>3312</v>
      </c>
      <c r="T347" s="348" t="str">
        <f>IF(R347&lt;&gt;"",VLOOKUP(R347,'01_MASTER_KODE_WILAYAH'!H$1437:I$1470,2,FALSE),"")</f>
        <v>JAWA TENGAH</v>
      </c>
      <c r="U347" s="348" t="str">
        <f>IF(S347&lt;&gt;"",VLOOKUP(S347,'01_MASTER_KODE_WILAYAH'!D$5:F$1353,3,FALSE),"")</f>
        <v>WONOGIRI</v>
      </c>
      <c r="V347" s="349" t="str">
        <f t="shared" si="158"/>
        <v>2</v>
      </c>
      <c r="W347" s="145" t="e">
        <f t="shared" si="159"/>
        <v>#VALUE!</v>
      </c>
      <c r="X347" s="133" t="e">
        <f>COUNTIFS(A1_Individu_Data_Keadaan_SDMK!A$4:A$149931,M347,A1_Individu_Data_Keadaan_SDMK!R$4:R$149285,"01. Dokter")</f>
        <v>#VALUE!</v>
      </c>
      <c r="Y347" s="122">
        <f t="shared" si="160"/>
        <v>1</v>
      </c>
      <c r="Z347" s="134" t="e">
        <f t="shared" si="161"/>
        <v>#VALUE!</v>
      </c>
      <c r="AA347" s="134" t="e">
        <f t="shared" si="162"/>
        <v>#VALUE!</v>
      </c>
      <c r="AB347" s="133" t="e">
        <f>COUNTIFS(A1_Individu_Data_Keadaan_SDMK!A$4:A$149931,M347,A1_Individu_Data_Keadaan_SDMK!R$4:R$149285,"02. Dokter Gigi")</f>
        <v>#VALUE!</v>
      </c>
      <c r="AC347" s="122">
        <f t="shared" si="163"/>
        <v>1</v>
      </c>
      <c r="AD347" s="134" t="e">
        <f t="shared" si="164"/>
        <v>#VALUE!</v>
      </c>
      <c r="AE347" s="134" t="e">
        <f t="shared" si="165"/>
        <v>#VALUE!</v>
      </c>
      <c r="AF347" s="133" t="e">
        <f>COUNTIFS(A1_Individu_Data_Keadaan_SDMK!A$4:A$149931,M347,A1_Individu_Data_Keadaan_SDMK!Q$4:Q$149285,"03. KEPERAWATAN")</f>
        <v>#VALUE!</v>
      </c>
      <c r="AG347" s="135">
        <f t="shared" si="166"/>
        <v>5</v>
      </c>
      <c r="AH347" s="134" t="e">
        <f t="shared" si="167"/>
        <v>#VALUE!</v>
      </c>
      <c r="AI347" s="134" t="e">
        <f t="shared" si="168"/>
        <v>#VALUE!</v>
      </c>
      <c r="AJ347" s="133" t="e">
        <f>COUNTIFS(A1_Individu_Data_Keadaan_SDMK!A$4:A$149931,M347,A1_Individu_Data_Keadaan_SDMK!Q$4:Q$149285,"04. KEBIDANAN")</f>
        <v>#VALUE!</v>
      </c>
      <c r="AK347" s="135">
        <f t="shared" si="169"/>
        <v>4</v>
      </c>
      <c r="AL347" s="134" t="e">
        <f t="shared" si="170"/>
        <v>#VALUE!</v>
      </c>
      <c r="AM347" s="134" t="e">
        <f t="shared" si="171"/>
        <v>#VALUE!</v>
      </c>
      <c r="AN347" s="133" t="e">
        <f>COUNTIFS(A1_Individu_Data_Keadaan_SDMK!A$4:A$149931,M347,A1_Individu_Data_Keadaan_SDMK!Q$4:Q$149285,"05. KEFARMASIAN")</f>
        <v>#VALUE!</v>
      </c>
      <c r="AO347" s="135">
        <f t="shared" si="172"/>
        <v>1</v>
      </c>
      <c r="AP347" s="134" t="e">
        <f t="shared" si="173"/>
        <v>#VALUE!</v>
      </c>
      <c r="AQ347" s="134" t="e">
        <f t="shared" si="174"/>
        <v>#VALUE!</v>
      </c>
      <c r="AR347" s="133" t="e">
        <f>COUNTIFS(A1_Individu_Data_Keadaan_SDMK!A$4:A$149931,M347,A1_Individu_Data_Keadaan_SDMK!Q$4:Q$149285,"06. KESEHATAN MASYARAKAT")</f>
        <v>#VALUE!</v>
      </c>
      <c r="AS347" s="135">
        <f t="shared" si="175"/>
        <v>1</v>
      </c>
      <c r="AT347" s="134" t="e">
        <f t="shared" si="176"/>
        <v>#VALUE!</v>
      </c>
      <c r="AU347" s="134" t="e">
        <f t="shared" si="177"/>
        <v>#VALUE!</v>
      </c>
      <c r="AV347" s="133" t="e">
        <f>COUNTIFS(A1_Individu_Data_Keadaan_SDMK!A$4:A$149931,M347,A1_Individu_Data_Keadaan_SDMK!Q$4:Q$149285,"07. KESEHATAN LINGKUNGAN")</f>
        <v>#VALUE!</v>
      </c>
      <c r="AW347" s="135">
        <f t="shared" si="178"/>
        <v>1</v>
      </c>
      <c r="AX347" s="134" t="e">
        <f t="shared" si="179"/>
        <v>#VALUE!</v>
      </c>
      <c r="AY347" s="134" t="e">
        <f t="shared" si="180"/>
        <v>#VALUE!</v>
      </c>
      <c r="AZ347" s="133" t="e">
        <f>COUNTIFS(A1_Individu_Data_Keadaan_SDMK!A$4:A$149931,M347,A1_Individu_Data_Keadaan_SDMK!Q$4:Q$149285,"08. GIZI")</f>
        <v>#VALUE!</v>
      </c>
      <c r="BA347" s="135">
        <f t="shared" si="181"/>
        <v>1</v>
      </c>
      <c r="BB347" s="134" t="e">
        <f t="shared" si="182"/>
        <v>#VALUE!</v>
      </c>
      <c r="BC347" s="134" t="e">
        <f t="shared" si="183"/>
        <v>#VALUE!</v>
      </c>
      <c r="BD347" s="133" t="e">
        <f>COUNTIFS(A1_Individu_Data_Keadaan_SDMK!A$4:A$149931,M347,A1_Individu_Data_Keadaan_SDMK!R$4:R$149285,"03. Ahli Teknologi Laboratorium Medik")</f>
        <v>#VALUE!</v>
      </c>
      <c r="BE347" s="135">
        <f t="shared" si="184"/>
        <v>1</v>
      </c>
      <c r="BF347" s="134" t="e">
        <f t="shared" si="185"/>
        <v>#VALUE!</v>
      </c>
      <c r="BG347" s="134" t="e">
        <f t="shared" si="186"/>
        <v>#VALUE!</v>
      </c>
      <c r="BH347" s="139" t="e">
        <f t="shared" si="187"/>
        <v>#VALUE!</v>
      </c>
      <c r="BI347" s="139" t="e">
        <f t="shared" si="188"/>
        <v>#VALUE!</v>
      </c>
    </row>
    <row r="348" spans="13:61" ht="15">
      <c r="M348" s="120" t="s">
        <v>13097</v>
      </c>
      <c r="N348" s="120" t="s">
        <v>13098</v>
      </c>
      <c r="O348" s="120" t="s">
        <v>267</v>
      </c>
      <c r="P348" s="120" t="s">
        <v>9302</v>
      </c>
      <c r="Q348" s="120" t="s">
        <v>12201</v>
      </c>
      <c r="R348" s="120">
        <v>33</v>
      </c>
      <c r="S348" s="120">
        <v>3312</v>
      </c>
      <c r="T348" s="348" t="str">
        <f>IF(R348&lt;&gt;"",VLOOKUP(R348,'01_MASTER_KODE_WILAYAH'!H$1437:I$1470,2,FALSE),"")</f>
        <v>JAWA TENGAH</v>
      </c>
      <c r="U348" s="348" t="str">
        <f>IF(S348&lt;&gt;"",VLOOKUP(S348,'01_MASTER_KODE_WILAYAH'!D$5:F$1353,3,FALSE),"")</f>
        <v>WONOGIRI</v>
      </c>
      <c r="V348" s="349" t="str">
        <f t="shared" si="158"/>
        <v>1</v>
      </c>
      <c r="W348" s="145" t="e">
        <f t="shared" si="159"/>
        <v>#VALUE!</v>
      </c>
      <c r="X348" s="133" t="e">
        <f>COUNTIFS(A1_Individu_Data_Keadaan_SDMK!A$4:A$149931,M348,A1_Individu_Data_Keadaan_SDMK!R$4:R$149285,"01. Dokter")</f>
        <v>#VALUE!</v>
      </c>
      <c r="Y348" s="122">
        <f t="shared" si="160"/>
        <v>2</v>
      </c>
      <c r="Z348" s="134" t="e">
        <f t="shared" si="161"/>
        <v>#VALUE!</v>
      </c>
      <c r="AA348" s="134" t="e">
        <f t="shared" si="162"/>
        <v>#VALUE!</v>
      </c>
      <c r="AB348" s="133" t="e">
        <f>COUNTIFS(A1_Individu_Data_Keadaan_SDMK!A$4:A$149931,M348,A1_Individu_Data_Keadaan_SDMK!R$4:R$149285,"02. Dokter Gigi")</f>
        <v>#VALUE!</v>
      </c>
      <c r="AC348" s="122">
        <f t="shared" si="163"/>
        <v>1</v>
      </c>
      <c r="AD348" s="134" t="e">
        <f t="shared" si="164"/>
        <v>#VALUE!</v>
      </c>
      <c r="AE348" s="134" t="e">
        <f t="shared" si="165"/>
        <v>#VALUE!</v>
      </c>
      <c r="AF348" s="133" t="e">
        <f>COUNTIFS(A1_Individu_Data_Keadaan_SDMK!A$4:A$149931,M348,A1_Individu_Data_Keadaan_SDMK!Q$4:Q$149285,"03. KEPERAWATAN")</f>
        <v>#VALUE!</v>
      </c>
      <c r="AG348" s="135">
        <f t="shared" si="166"/>
        <v>8</v>
      </c>
      <c r="AH348" s="134" t="e">
        <f t="shared" si="167"/>
        <v>#VALUE!</v>
      </c>
      <c r="AI348" s="134" t="e">
        <f t="shared" si="168"/>
        <v>#VALUE!</v>
      </c>
      <c r="AJ348" s="133" t="e">
        <f>COUNTIFS(A1_Individu_Data_Keadaan_SDMK!A$4:A$149931,M348,A1_Individu_Data_Keadaan_SDMK!Q$4:Q$149285,"04. KEBIDANAN")</f>
        <v>#VALUE!</v>
      </c>
      <c r="AK348" s="135">
        <f t="shared" si="169"/>
        <v>7</v>
      </c>
      <c r="AL348" s="134" t="e">
        <f t="shared" si="170"/>
        <v>#VALUE!</v>
      </c>
      <c r="AM348" s="134" t="e">
        <f t="shared" si="171"/>
        <v>#VALUE!</v>
      </c>
      <c r="AN348" s="133" t="e">
        <f>COUNTIFS(A1_Individu_Data_Keadaan_SDMK!A$4:A$149931,M348,A1_Individu_Data_Keadaan_SDMK!Q$4:Q$149285,"05. KEFARMASIAN")</f>
        <v>#VALUE!</v>
      </c>
      <c r="AO348" s="135">
        <f t="shared" si="172"/>
        <v>1</v>
      </c>
      <c r="AP348" s="134" t="e">
        <f t="shared" si="173"/>
        <v>#VALUE!</v>
      </c>
      <c r="AQ348" s="134" t="e">
        <f t="shared" si="174"/>
        <v>#VALUE!</v>
      </c>
      <c r="AR348" s="133" t="e">
        <f>COUNTIFS(A1_Individu_Data_Keadaan_SDMK!A$4:A$149931,M348,A1_Individu_Data_Keadaan_SDMK!Q$4:Q$149285,"06. KESEHATAN MASYARAKAT")</f>
        <v>#VALUE!</v>
      </c>
      <c r="AS348" s="135">
        <f t="shared" si="175"/>
        <v>1</v>
      </c>
      <c r="AT348" s="134" t="e">
        <f t="shared" si="176"/>
        <v>#VALUE!</v>
      </c>
      <c r="AU348" s="134" t="e">
        <f t="shared" si="177"/>
        <v>#VALUE!</v>
      </c>
      <c r="AV348" s="133" t="e">
        <f>COUNTIFS(A1_Individu_Data_Keadaan_SDMK!A$4:A$149931,M348,A1_Individu_Data_Keadaan_SDMK!Q$4:Q$149285,"07. KESEHATAN LINGKUNGAN")</f>
        <v>#VALUE!</v>
      </c>
      <c r="AW348" s="135">
        <f t="shared" si="178"/>
        <v>1</v>
      </c>
      <c r="AX348" s="134" t="e">
        <f t="shared" si="179"/>
        <v>#VALUE!</v>
      </c>
      <c r="AY348" s="134" t="e">
        <f t="shared" si="180"/>
        <v>#VALUE!</v>
      </c>
      <c r="AZ348" s="133" t="e">
        <f>COUNTIFS(A1_Individu_Data_Keadaan_SDMK!A$4:A$149931,M348,A1_Individu_Data_Keadaan_SDMK!Q$4:Q$149285,"08. GIZI")</f>
        <v>#VALUE!</v>
      </c>
      <c r="BA348" s="135">
        <f t="shared" si="181"/>
        <v>2</v>
      </c>
      <c r="BB348" s="134" t="e">
        <f t="shared" si="182"/>
        <v>#VALUE!</v>
      </c>
      <c r="BC348" s="134" t="e">
        <f t="shared" si="183"/>
        <v>#VALUE!</v>
      </c>
      <c r="BD348" s="133" t="e">
        <f>COUNTIFS(A1_Individu_Data_Keadaan_SDMK!A$4:A$149931,M348,A1_Individu_Data_Keadaan_SDMK!R$4:R$149285,"03. Ahli Teknologi Laboratorium Medik")</f>
        <v>#VALUE!</v>
      </c>
      <c r="BE348" s="135">
        <f t="shared" si="184"/>
        <v>1</v>
      </c>
      <c r="BF348" s="134" t="e">
        <f t="shared" si="185"/>
        <v>#VALUE!</v>
      </c>
      <c r="BG348" s="134" t="e">
        <f t="shared" si="186"/>
        <v>#VALUE!</v>
      </c>
      <c r="BH348" s="139" t="e">
        <f t="shared" si="187"/>
        <v>#VALUE!</v>
      </c>
      <c r="BI348" s="139" t="e">
        <f t="shared" si="188"/>
        <v>#VALUE!</v>
      </c>
    </row>
    <row r="349" spans="13:61" ht="15">
      <c r="M349" s="120" t="s">
        <v>13099</v>
      </c>
      <c r="N349" s="120" t="s">
        <v>13100</v>
      </c>
      <c r="O349" s="120" t="s">
        <v>267</v>
      </c>
      <c r="P349" s="120" t="s">
        <v>9301</v>
      </c>
      <c r="Q349" s="120" t="s">
        <v>12201</v>
      </c>
      <c r="R349" s="120">
        <v>33</v>
      </c>
      <c r="S349" s="120">
        <v>3312</v>
      </c>
      <c r="T349" s="348" t="str">
        <f>IF(R349&lt;&gt;"",VLOOKUP(R349,'01_MASTER_KODE_WILAYAH'!H$1437:I$1470,2,FALSE),"")</f>
        <v>JAWA TENGAH</v>
      </c>
      <c r="U349" s="348" t="str">
        <f>IF(S349&lt;&gt;"",VLOOKUP(S349,'01_MASTER_KODE_WILAYAH'!D$5:F$1353,3,FALSE),"")</f>
        <v>WONOGIRI</v>
      </c>
      <c r="V349" s="349" t="str">
        <f t="shared" si="158"/>
        <v>2</v>
      </c>
      <c r="W349" s="145" t="e">
        <f t="shared" si="159"/>
        <v>#VALUE!</v>
      </c>
      <c r="X349" s="133" t="e">
        <f>COUNTIFS(A1_Individu_Data_Keadaan_SDMK!A$4:A$149931,M349,A1_Individu_Data_Keadaan_SDMK!R$4:R$149285,"01. Dokter")</f>
        <v>#VALUE!</v>
      </c>
      <c r="Y349" s="122">
        <f t="shared" si="160"/>
        <v>1</v>
      </c>
      <c r="Z349" s="134" t="e">
        <f t="shared" si="161"/>
        <v>#VALUE!</v>
      </c>
      <c r="AA349" s="134" t="e">
        <f t="shared" si="162"/>
        <v>#VALUE!</v>
      </c>
      <c r="AB349" s="133" t="e">
        <f>COUNTIFS(A1_Individu_Data_Keadaan_SDMK!A$4:A$149931,M349,A1_Individu_Data_Keadaan_SDMK!R$4:R$149285,"02. Dokter Gigi")</f>
        <v>#VALUE!</v>
      </c>
      <c r="AC349" s="122">
        <f t="shared" si="163"/>
        <v>1</v>
      </c>
      <c r="AD349" s="134" t="e">
        <f t="shared" si="164"/>
        <v>#VALUE!</v>
      </c>
      <c r="AE349" s="134" t="e">
        <f t="shared" si="165"/>
        <v>#VALUE!</v>
      </c>
      <c r="AF349" s="133" t="e">
        <f>COUNTIFS(A1_Individu_Data_Keadaan_SDMK!A$4:A$149931,M349,A1_Individu_Data_Keadaan_SDMK!Q$4:Q$149285,"03. KEPERAWATAN")</f>
        <v>#VALUE!</v>
      </c>
      <c r="AG349" s="135">
        <f t="shared" si="166"/>
        <v>5</v>
      </c>
      <c r="AH349" s="134" t="e">
        <f t="shared" si="167"/>
        <v>#VALUE!</v>
      </c>
      <c r="AI349" s="134" t="e">
        <f t="shared" si="168"/>
        <v>#VALUE!</v>
      </c>
      <c r="AJ349" s="133" t="e">
        <f>COUNTIFS(A1_Individu_Data_Keadaan_SDMK!A$4:A$149931,M349,A1_Individu_Data_Keadaan_SDMK!Q$4:Q$149285,"04. KEBIDANAN")</f>
        <v>#VALUE!</v>
      </c>
      <c r="AK349" s="135">
        <f t="shared" si="169"/>
        <v>4</v>
      </c>
      <c r="AL349" s="134" t="e">
        <f t="shared" si="170"/>
        <v>#VALUE!</v>
      </c>
      <c r="AM349" s="134" t="e">
        <f t="shared" si="171"/>
        <v>#VALUE!</v>
      </c>
      <c r="AN349" s="133" t="e">
        <f>COUNTIFS(A1_Individu_Data_Keadaan_SDMK!A$4:A$149931,M349,A1_Individu_Data_Keadaan_SDMK!Q$4:Q$149285,"05. KEFARMASIAN")</f>
        <v>#VALUE!</v>
      </c>
      <c r="AO349" s="135">
        <f t="shared" si="172"/>
        <v>1</v>
      </c>
      <c r="AP349" s="134" t="e">
        <f t="shared" si="173"/>
        <v>#VALUE!</v>
      </c>
      <c r="AQ349" s="134" t="e">
        <f t="shared" si="174"/>
        <v>#VALUE!</v>
      </c>
      <c r="AR349" s="133" t="e">
        <f>COUNTIFS(A1_Individu_Data_Keadaan_SDMK!A$4:A$149931,M349,A1_Individu_Data_Keadaan_SDMK!Q$4:Q$149285,"06. KESEHATAN MASYARAKAT")</f>
        <v>#VALUE!</v>
      </c>
      <c r="AS349" s="135">
        <f t="shared" si="175"/>
        <v>1</v>
      </c>
      <c r="AT349" s="134" t="e">
        <f t="shared" si="176"/>
        <v>#VALUE!</v>
      </c>
      <c r="AU349" s="134" t="e">
        <f t="shared" si="177"/>
        <v>#VALUE!</v>
      </c>
      <c r="AV349" s="133" t="e">
        <f>COUNTIFS(A1_Individu_Data_Keadaan_SDMK!A$4:A$149931,M349,A1_Individu_Data_Keadaan_SDMK!Q$4:Q$149285,"07. KESEHATAN LINGKUNGAN")</f>
        <v>#VALUE!</v>
      </c>
      <c r="AW349" s="135">
        <f t="shared" si="178"/>
        <v>1</v>
      </c>
      <c r="AX349" s="134" t="e">
        <f t="shared" si="179"/>
        <v>#VALUE!</v>
      </c>
      <c r="AY349" s="134" t="e">
        <f t="shared" si="180"/>
        <v>#VALUE!</v>
      </c>
      <c r="AZ349" s="133" t="e">
        <f>COUNTIFS(A1_Individu_Data_Keadaan_SDMK!A$4:A$149931,M349,A1_Individu_Data_Keadaan_SDMK!Q$4:Q$149285,"08. GIZI")</f>
        <v>#VALUE!</v>
      </c>
      <c r="BA349" s="135">
        <f t="shared" si="181"/>
        <v>1</v>
      </c>
      <c r="BB349" s="134" t="e">
        <f t="shared" si="182"/>
        <v>#VALUE!</v>
      </c>
      <c r="BC349" s="134" t="e">
        <f t="shared" si="183"/>
        <v>#VALUE!</v>
      </c>
      <c r="BD349" s="133" t="e">
        <f>COUNTIFS(A1_Individu_Data_Keadaan_SDMK!A$4:A$149931,M349,A1_Individu_Data_Keadaan_SDMK!R$4:R$149285,"03. Ahli Teknologi Laboratorium Medik")</f>
        <v>#VALUE!</v>
      </c>
      <c r="BE349" s="135">
        <f t="shared" si="184"/>
        <v>1</v>
      </c>
      <c r="BF349" s="134" t="e">
        <f t="shared" si="185"/>
        <v>#VALUE!</v>
      </c>
      <c r="BG349" s="134" t="e">
        <f t="shared" si="186"/>
        <v>#VALUE!</v>
      </c>
      <c r="BH349" s="139" t="e">
        <f t="shared" si="187"/>
        <v>#VALUE!</v>
      </c>
      <c r="BI349" s="139" t="e">
        <f t="shared" si="188"/>
        <v>#VALUE!</v>
      </c>
    </row>
    <row r="350" spans="13:61" ht="15">
      <c r="M350" s="120" t="s">
        <v>13101</v>
      </c>
      <c r="N350" s="120" t="s">
        <v>13102</v>
      </c>
      <c r="O350" s="120" t="s">
        <v>267</v>
      </c>
      <c r="P350" s="120" t="s">
        <v>9301</v>
      </c>
      <c r="Q350" s="120" t="s">
        <v>12201</v>
      </c>
      <c r="R350" s="120">
        <v>33</v>
      </c>
      <c r="S350" s="120">
        <v>3312</v>
      </c>
      <c r="T350" s="348" t="str">
        <f>IF(R350&lt;&gt;"",VLOOKUP(R350,'01_MASTER_KODE_WILAYAH'!H$1437:I$1470,2,FALSE),"")</f>
        <v>JAWA TENGAH</v>
      </c>
      <c r="U350" s="348" t="str">
        <f>IF(S350&lt;&gt;"",VLOOKUP(S350,'01_MASTER_KODE_WILAYAH'!D$5:F$1353,3,FALSE),"")</f>
        <v>WONOGIRI</v>
      </c>
      <c r="V350" s="349" t="str">
        <f t="shared" si="158"/>
        <v>2</v>
      </c>
      <c r="W350" s="145" t="e">
        <f t="shared" si="159"/>
        <v>#VALUE!</v>
      </c>
      <c r="X350" s="133" t="e">
        <f>COUNTIFS(A1_Individu_Data_Keadaan_SDMK!A$4:A$149931,M350,A1_Individu_Data_Keadaan_SDMK!R$4:R$149285,"01. Dokter")</f>
        <v>#VALUE!</v>
      </c>
      <c r="Y350" s="122">
        <f t="shared" si="160"/>
        <v>1</v>
      </c>
      <c r="Z350" s="134" t="e">
        <f t="shared" si="161"/>
        <v>#VALUE!</v>
      </c>
      <c r="AA350" s="134" t="e">
        <f t="shared" si="162"/>
        <v>#VALUE!</v>
      </c>
      <c r="AB350" s="133" t="e">
        <f>COUNTIFS(A1_Individu_Data_Keadaan_SDMK!A$4:A$149931,M350,A1_Individu_Data_Keadaan_SDMK!R$4:R$149285,"02. Dokter Gigi")</f>
        <v>#VALUE!</v>
      </c>
      <c r="AC350" s="122">
        <f t="shared" si="163"/>
        <v>1</v>
      </c>
      <c r="AD350" s="134" t="e">
        <f t="shared" si="164"/>
        <v>#VALUE!</v>
      </c>
      <c r="AE350" s="134" t="e">
        <f t="shared" si="165"/>
        <v>#VALUE!</v>
      </c>
      <c r="AF350" s="133" t="e">
        <f>COUNTIFS(A1_Individu_Data_Keadaan_SDMK!A$4:A$149931,M350,A1_Individu_Data_Keadaan_SDMK!Q$4:Q$149285,"03. KEPERAWATAN")</f>
        <v>#VALUE!</v>
      </c>
      <c r="AG350" s="135">
        <f t="shared" si="166"/>
        <v>5</v>
      </c>
      <c r="AH350" s="134" t="e">
        <f t="shared" si="167"/>
        <v>#VALUE!</v>
      </c>
      <c r="AI350" s="134" t="e">
        <f t="shared" si="168"/>
        <v>#VALUE!</v>
      </c>
      <c r="AJ350" s="133" t="e">
        <f>COUNTIFS(A1_Individu_Data_Keadaan_SDMK!A$4:A$149931,M350,A1_Individu_Data_Keadaan_SDMK!Q$4:Q$149285,"04. KEBIDANAN")</f>
        <v>#VALUE!</v>
      </c>
      <c r="AK350" s="135">
        <f t="shared" si="169"/>
        <v>4</v>
      </c>
      <c r="AL350" s="134" t="e">
        <f t="shared" si="170"/>
        <v>#VALUE!</v>
      </c>
      <c r="AM350" s="134" t="e">
        <f t="shared" si="171"/>
        <v>#VALUE!</v>
      </c>
      <c r="AN350" s="133" t="e">
        <f>COUNTIFS(A1_Individu_Data_Keadaan_SDMK!A$4:A$149931,M350,A1_Individu_Data_Keadaan_SDMK!Q$4:Q$149285,"05. KEFARMASIAN")</f>
        <v>#VALUE!</v>
      </c>
      <c r="AO350" s="135">
        <f t="shared" si="172"/>
        <v>1</v>
      </c>
      <c r="AP350" s="134" t="e">
        <f t="shared" si="173"/>
        <v>#VALUE!</v>
      </c>
      <c r="AQ350" s="134" t="e">
        <f t="shared" si="174"/>
        <v>#VALUE!</v>
      </c>
      <c r="AR350" s="133" t="e">
        <f>COUNTIFS(A1_Individu_Data_Keadaan_SDMK!A$4:A$149931,M350,A1_Individu_Data_Keadaan_SDMK!Q$4:Q$149285,"06. KESEHATAN MASYARAKAT")</f>
        <v>#VALUE!</v>
      </c>
      <c r="AS350" s="135">
        <f t="shared" si="175"/>
        <v>1</v>
      </c>
      <c r="AT350" s="134" t="e">
        <f t="shared" si="176"/>
        <v>#VALUE!</v>
      </c>
      <c r="AU350" s="134" t="e">
        <f t="shared" si="177"/>
        <v>#VALUE!</v>
      </c>
      <c r="AV350" s="133" t="e">
        <f>COUNTIFS(A1_Individu_Data_Keadaan_SDMK!A$4:A$149931,M350,A1_Individu_Data_Keadaan_SDMK!Q$4:Q$149285,"07. KESEHATAN LINGKUNGAN")</f>
        <v>#VALUE!</v>
      </c>
      <c r="AW350" s="135">
        <f t="shared" si="178"/>
        <v>1</v>
      </c>
      <c r="AX350" s="134" t="e">
        <f t="shared" si="179"/>
        <v>#VALUE!</v>
      </c>
      <c r="AY350" s="134" t="e">
        <f t="shared" si="180"/>
        <v>#VALUE!</v>
      </c>
      <c r="AZ350" s="133" t="e">
        <f>COUNTIFS(A1_Individu_Data_Keadaan_SDMK!A$4:A$149931,M350,A1_Individu_Data_Keadaan_SDMK!Q$4:Q$149285,"08. GIZI")</f>
        <v>#VALUE!</v>
      </c>
      <c r="BA350" s="135">
        <f t="shared" si="181"/>
        <v>1</v>
      </c>
      <c r="BB350" s="134" t="e">
        <f t="shared" si="182"/>
        <v>#VALUE!</v>
      </c>
      <c r="BC350" s="134" t="e">
        <f t="shared" si="183"/>
        <v>#VALUE!</v>
      </c>
      <c r="BD350" s="133" t="e">
        <f>COUNTIFS(A1_Individu_Data_Keadaan_SDMK!A$4:A$149931,M350,A1_Individu_Data_Keadaan_SDMK!R$4:R$149285,"03. Ahli Teknologi Laboratorium Medik")</f>
        <v>#VALUE!</v>
      </c>
      <c r="BE350" s="135">
        <f t="shared" si="184"/>
        <v>1</v>
      </c>
      <c r="BF350" s="134" t="e">
        <f t="shared" si="185"/>
        <v>#VALUE!</v>
      </c>
      <c r="BG350" s="134" t="e">
        <f t="shared" si="186"/>
        <v>#VALUE!</v>
      </c>
      <c r="BH350" s="139" t="e">
        <f t="shared" si="187"/>
        <v>#VALUE!</v>
      </c>
      <c r="BI350" s="139" t="e">
        <f t="shared" si="188"/>
        <v>#VALUE!</v>
      </c>
    </row>
    <row r="351" spans="13:61" ht="15">
      <c r="M351" s="120" t="s">
        <v>13103</v>
      </c>
      <c r="N351" s="120" t="s">
        <v>13104</v>
      </c>
      <c r="O351" s="120" t="s">
        <v>267</v>
      </c>
      <c r="P351" s="120" t="s">
        <v>9301</v>
      </c>
      <c r="Q351" s="120" t="s">
        <v>12201</v>
      </c>
      <c r="R351" s="120">
        <v>33</v>
      </c>
      <c r="S351" s="120">
        <v>3312</v>
      </c>
      <c r="T351" s="348" t="str">
        <f>IF(R351&lt;&gt;"",VLOOKUP(R351,'01_MASTER_KODE_WILAYAH'!H$1437:I$1470,2,FALSE),"")</f>
        <v>JAWA TENGAH</v>
      </c>
      <c r="U351" s="348" t="str">
        <f>IF(S351&lt;&gt;"",VLOOKUP(S351,'01_MASTER_KODE_WILAYAH'!D$5:F$1353,3,FALSE),"")</f>
        <v>WONOGIRI</v>
      </c>
      <c r="V351" s="349" t="str">
        <f t="shared" si="158"/>
        <v>2</v>
      </c>
      <c r="W351" s="145" t="e">
        <f t="shared" si="159"/>
        <v>#VALUE!</v>
      </c>
      <c r="X351" s="133" t="e">
        <f>COUNTIFS(A1_Individu_Data_Keadaan_SDMK!A$4:A$149931,M351,A1_Individu_Data_Keadaan_SDMK!R$4:R$149285,"01. Dokter")</f>
        <v>#VALUE!</v>
      </c>
      <c r="Y351" s="122">
        <f t="shared" si="160"/>
        <v>1</v>
      </c>
      <c r="Z351" s="134" t="e">
        <f t="shared" si="161"/>
        <v>#VALUE!</v>
      </c>
      <c r="AA351" s="134" t="e">
        <f t="shared" si="162"/>
        <v>#VALUE!</v>
      </c>
      <c r="AB351" s="133" t="e">
        <f>COUNTIFS(A1_Individu_Data_Keadaan_SDMK!A$4:A$149931,M351,A1_Individu_Data_Keadaan_SDMK!R$4:R$149285,"02. Dokter Gigi")</f>
        <v>#VALUE!</v>
      </c>
      <c r="AC351" s="122">
        <f t="shared" si="163"/>
        <v>1</v>
      </c>
      <c r="AD351" s="134" t="e">
        <f t="shared" si="164"/>
        <v>#VALUE!</v>
      </c>
      <c r="AE351" s="134" t="e">
        <f t="shared" si="165"/>
        <v>#VALUE!</v>
      </c>
      <c r="AF351" s="133" t="e">
        <f>COUNTIFS(A1_Individu_Data_Keadaan_SDMK!A$4:A$149931,M351,A1_Individu_Data_Keadaan_SDMK!Q$4:Q$149285,"03. KEPERAWATAN")</f>
        <v>#VALUE!</v>
      </c>
      <c r="AG351" s="135">
        <f t="shared" si="166"/>
        <v>5</v>
      </c>
      <c r="AH351" s="134" t="e">
        <f t="shared" si="167"/>
        <v>#VALUE!</v>
      </c>
      <c r="AI351" s="134" t="e">
        <f t="shared" si="168"/>
        <v>#VALUE!</v>
      </c>
      <c r="AJ351" s="133" t="e">
        <f>COUNTIFS(A1_Individu_Data_Keadaan_SDMK!A$4:A$149931,M351,A1_Individu_Data_Keadaan_SDMK!Q$4:Q$149285,"04. KEBIDANAN")</f>
        <v>#VALUE!</v>
      </c>
      <c r="AK351" s="135">
        <f t="shared" si="169"/>
        <v>4</v>
      </c>
      <c r="AL351" s="134" t="e">
        <f t="shared" si="170"/>
        <v>#VALUE!</v>
      </c>
      <c r="AM351" s="134" t="e">
        <f t="shared" si="171"/>
        <v>#VALUE!</v>
      </c>
      <c r="AN351" s="133" t="e">
        <f>COUNTIFS(A1_Individu_Data_Keadaan_SDMK!A$4:A$149931,M351,A1_Individu_Data_Keadaan_SDMK!Q$4:Q$149285,"05. KEFARMASIAN")</f>
        <v>#VALUE!</v>
      </c>
      <c r="AO351" s="135">
        <f t="shared" si="172"/>
        <v>1</v>
      </c>
      <c r="AP351" s="134" t="e">
        <f t="shared" si="173"/>
        <v>#VALUE!</v>
      </c>
      <c r="AQ351" s="134" t="e">
        <f t="shared" si="174"/>
        <v>#VALUE!</v>
      </c>
      <c r="AR351" s="133" t="e">
        <f>COUNTIFS(A1_Individu_Data_Keadaan_SDMK!A$4:A$149931,M351,A1_Individu_Data_Keadaan_SDMK!Q$4:Q$149285,"06. KESEHATAN MASYARAKAT")</f>
        <v>#VALUE!</v>
      </c>
      <c r="AS351" s="135">
        <f t="shared" si="175"/>
        <v>1</v>
      </c>
      <c r="AT351" s="134" t="e">
        <f t="shared" si="176"/>
        <v>#VALUE!</v>
      </c>
      <c r="AU351" s="134" t="e">
        <f t="shared" si="177"/>
        <v>#VALUE!</v>
      </c>
      <c r="AV351" s="133" t="e">
        <f>COUNTIFS(A1_Individu_Data_Keadaan_SDMK!A$4:A$149931,M351,A1_Individu_Data_Keadaan_SDMK!Q$4:Q$149285,"07. KESEHATAN LINGKUNGAN")</f>
        <v>#VALUE!</v>
      </c>
      <c r="AW351" s="135">
        <f t="shared" si="178"/>
        <v>1</v>
      </c>
      <c r="AX351" s="134" t="e">
        <f t="shared" si="179"/>
        <v>#VALUE!</v>
      </c>
      <c r="AY351" s="134" t="e">
        <f t="shared" si="180"/>
        <v>#VALUE!</v>
      </c>
      <c r="AZ351" s="133" t="e">
        <f>COUNTIFS(A1_Individu_Data_Keadaan_SDMK!A$4:A$149931,M351,A1_Individu_Data_Keadaan_SDMK!Q$4:Q$149285,"08. GIZI")</f>
        <v>#VALUE!</v>
      </c>
      <c r="BA351" s="135">
        <f t="shared" si="181"/>
        <v>1</v>
      </c>
      <c r="BB351" s="134" t="e">
        <f t="shared" si="182"/>
        <v>#VALUE!</v>
      </c>
      <c r="BC351" s="134" t="e">
        <f t="shared" si="183"/>
        <v>#VALUE!</v>
      </c>
      <c r="BD351" s="133" t="e">
        <f>COUNTIFS(A1_Individu_Data_Keadaan_SDMK!A$4:A$149931,M351,A1_Individu_Data_Keadaan_SDMK!R$4:R$149285,"03. Ahli Teknologi Laboratorium Medik")</f>
        <v>#VALUE!</v>
      </c>
      <c r="BE351" s="135">
        <f t="shared" si="184"/>
        <v>1</v>
      </c>
      <c r="BF351" s="134" t="e">
        <f t="shared" si="185"/>
        <v>#VALUE!</v>
      </c>
      <c r="BG351" s="134" t="e">
        <f t="shared" si="186"/>
        <v>#VALUE!</v>
      </c>
      <c r="BH351" s="139" t="e">
        <f t="shared" si="187"/>
        <v>#VALUE!</v>
      </c>
      <c r="BI351" s="139" t="e">
        <f t="shared" si="188"/>
        <v>#VALUE!</v>
      </c>
    </row>
    <row r="352" spans="13:61" ht="15">
      <c r="M352" s="120" t="s">
        <v>13105</v>
      </c>
      <c r="N352" s="120" t="s">
        <v>13106</v>
      </c>
      <c r="O352" s="120" t="s">
        <v>267</v>
      </c>
      <c r="P352" s="120" t="s">
        <v>9301</v>
      </c>
      <c r="Q352" s="120" t="s">
        <v>12201</v>
      </c>
      <c r="R352" s="120">
        <v>33</v>
      </c>
      <c r="S352" s="120">
        <v>3312</v>
      </c>
      <c r="T352" s="348" t="str">
        <f>IF(R352&lt;&gt;"",VLOOKUP(R352,'01_MASTER_KODE_WILAYAH'!H$1437:I$1470,2,FALSE),"")</f>
        <v>JAWA TENGAH</v>
      </c>
      <c r="U352" s="348" t="str">
        <f>IF(S352&lt;&gt;"",VLOOKUP(S352,'01_MASTER_KODE_WILAYAH'!D$5:F$1353,3,FALSE),"")</f>
        <v>WONOGIRI</v>
      </c>
      <c r="V352" s="349" t="str">
        <f t="shared" si="158"/>
        <v>2</v>
      </c>
      <c r="W352" s="145" t="e">
        <f t="shared" si="159"/>
        <v>#VALUE!</v>
      </c>
      <c r="X352" s="133" t="e">
        <f>COUNTIFS(A1_Individu_Data_Keadaan_SDMK!A$4:A$149931,M352,A1_Individu_Data_Keadaan_SDMK!R$4:R$149285,"01. Dokter")</f>
        <v>#VALUE!</v>
      </c>
      <c r="Y352" s="122">
        <f t="shared" si="160"/>
        <v>1</v>
      </c>
      <c r="Z352" s="134" t="e">
        <f t="shared" si="161"/>
        <v>#VALUE!</v>
      </c>
      <c r="AA352" s="134" t="e">
        <f t="shared" si="162"/>
        <v>#VALUE!</v>
      </c>
      <c r="AB352" s="133" t="e">
        <f>COUNTIFS(A1_Individu_Data_Keadaan_SDMK!A$4:A$149931,M352,A1_Individu_Data_Keadaan_SDMK!R$4:R$149285,"02. Dokter Gigi")</f>
        <v>#VALUE!</v>
      </c>
      <c r="AC352" s="122">
        <f t="shared" si="163"/>
        <v>1</v>
      </c>
      <c r="AD352" s="134" t="e">
        <f t="shared" si="164"/>
        <v>#VALUE!</v>
      </c>
      <c r="AE352" s="134" t="e">
        <f t="shared" si="165"/>
        <v>#VALUE!</v>
      </c>
      <c r="AF352" s="133" t="e">
        <f>COUNTIFS(A1_Individu_Data_Keadaan_SDMK!A$4:A$149931,M352,A1_Individu_Data_Keadaan_SDMK!Q$4:Q$149285,"03. KEPERAWATAN")</f>
        <v>#VALUE!</v>
      </c>
      <c r="AG352" s="135">
        <f t="shared" si="166"/>
        <v>5</v>
      </c>
      <c r="AH352" s="134" t="e">
        <f t="shared" si="167"/>
        <v>#VALUE!</v>
      </c>
      <c r="AI352" s="134" t="e">
        <f t="shared" si="168"/>
        <v>#VALUE!</v>
      </c>
      <c r="AJ352" s="133" t="e">
        <f>COUNTIFS(A1_Individu_Data_Keadaan_SDMK!A$4:A$149931,M352,A1_Individu_Data_Keadaan_SDMK!Q$4:Q$149285,"04. KEBIDANAN")</f>
        <v>#VALUE!</v>
      </c>
      <c r="AK352" s="135">
        <f t="shared" si="169"/>
        <v>4</v>
      </c>
      <c r="AL352" s="134" t="e">
        <f t="shared" si="170"/>
        <v>#VALUE!</v>
      </c>
      <c r="AM352" s="134" t="e">
        <f t="shared" si="171"/>
        <v>#VALUE!</v>
      </c>
      <c r="AN352" s="133" t="e">
        <f>COUNTIFS(A1_Individu_Data_Keadaan_SDMK!A$4:A$149931,M352,A1_Individu_Data_Keadaan_SDMK!Q$4:Q$149285,"05. KEFARMASIAN")</f>
        <v>#VALUE!</v>
      </c>
      <c r="AO352" s="135">
        <f t="shared" si="172"/>
        <v>1</v>
      </c>
      <c r="AP352" s="134" t="e">
        <f t="shared" si="173"/>
        <v>#VALUE!</v>
      </c>
      <c r="AQ352" s="134" t="e">
        <f t="shared" si="174"/>
        <v>#VALUE!</v>
      </c>
      <c r="AR352" s="133" t="e">
        <f>COUNTIFS(A1_Individu_Data_Keadaan_SDMK!A$4:A$149931,M352,A1_Individu_Data_Keadaan_SDMK!Q$4:Q$149285,"06. KESEHATAN MASYARAKAT")</f>
        <v>#VALUE!</v>
      </c>
      <c r="AS352" s="135">
        <f t="shared" si="175"/>
        <v>1</v>
      </c>
      <c r="AT352" s="134" t="e">
        <f t="shared" si="176"/>
        <v>#VALUE!</v>
      </c>
      <c r="AU352" s="134" t="e">
        <f t="shared" si="177"/>
        <v>#VALUE!</v>
      </c>
      <c r="AV352" s="133" t="e">
        <f>COUNTIFS(A1_Individu_Data_Keadaan_SDMK!A$4:A$149931,M352,A1_Individu_Data_Keadaan_SDMK!Q$4:Q$149285,"07. KESEHATAN LINGKUNGAN")</f>
        <v>#VALUE!</v>
      </c>
      <c r="AW352" s="135">
        <f t="shared" si="178"/>
        <v>1</v>
      </c>
      <c r="AX352" s="134" t="e">
        <f t="shared" si="179"/>
        <v>#VALUE!</v>
      </c>
      <c r="AY352" s="134" t="e">
        <f t="shared" si="180"/>
        <v>#VALUE!</v>
      </c>
      <c r="AZ352" s="133" t="e">
        <f>COUNTIFS(A1_Individu_Data_Keadaan_SDMK!A$4:A$149931,M352,A1_Individu_Data_Keadaan_SDMK!Q$4:Q$149285,"08. GIZI")</f>
        <v>#VALUE!</v>
      </c>
      <c r="BA352" s="135">
        <f t="shared" si="181"/>
        <v>1</v>
      </c>
      <c r="BB352" s="134" t="e">
        <f t="shared" si="182"/>
        <v>#VALUE!</v>
      </c>
      <c r="BC352" s="134" t="e">
        <f t="shared" si="183"/>
        <v>#VALUE!</v>
      </c>
      <c r="BD352" s="133" t="e">
        <f>COUNTIFS(A1_Individu_Data_Keadaan_SDMK!A$4:A$149931,M352,A1_Individu_Data_Keadaan_SDMK!R$4:R$149285,"03. Ahli Teknologi Laboratorium Medik")</f>
        <v>#VALUE!</v>
      </c>
      <c r="BE352" s="135">
        <f t="shared" si="184"/>
        <v>1</v>
      </c>
      <c r="BF352" s="134" t="e">
        <f t="shared" si="185"/>
        <v>#VALUE!</v>
      </c>
      <c r="BG352" s="134" t="e">
        <f t="shared" si="186"/>
        <v>#VALUE!</v>
      </c>
      <c r="BH352" s="139" t="e">
        <f t="shared" si="187"/>
        <v>#VALUE!</v>
      </c>
      <c r="BI352" s="139" t="e">
        <f t="shared" si="188"/>
        <v>#VALUE!</v>
      </c>
    </row>
    <row r="353" spans="13:61" ht="15">
      <c r="M353" s="120" t="s">
        <v>13107</v>
      </c>
      <c r="N353" s="120" t="s">
        <v>13108</v>
      </c>
      <c r="O353" s="120" t="s">
        <v>267</v>
      </c>
      <c r="P353" s="120" t="s">
        <v>9301</v>
      </c>
      <c r="Q353" s="120" t="s">
        <v>12201</v>
      </c>
      <c r="R353" s="120">
        <v>33</v>
      </c>
      <c r="S353" s="120">
        <v>3312</v>
      </c>
      <c r="T353" s="348" t="str">
        <f>IF(R353&lt;&gt;"",VLOOKUP(R353,'01_MASTER_KODE_WILAYAH'!H$1437:I$1470,2,FALSE),"")</f>
        <v>JAWA TENGAH</v>
      </c>
      <c r="U353" s="348" t="str">
        <f>IF(S353&lt;&gt;"",VLOOKUP(S353,'01_MASTER_KODE_WILAYAH'!D$5:F$1353,3,FALSE),"")</f>
        <v>WONOGIRI</v>
      </c>
      <c r="V353" s="349" t="str">
        <f t="shared" si="158"/>
        <v>2</v>
      </c>
      <c r="W353" s="145" t="e">
        <f t="shared" si="159"/>
        <v>#VALUE!</v>
      </c>
      <c r="X353" s="133" t="e">
        <f>COUNTIFS(A1_Individu_Data_Keadaan_SDMK!A$4:A$149931,M353,A1_Individu_Data_Keadaan_SDMK!R$4:R$149285,"01. Dokter")</f>
        <v>#VALUE!</v>
      </c>
      <c r="Y353" s="122">
        <f t="shared" si="160"/>
        <v>1</v>
      </c>
      <c r="Z353" s="134" t="e">
        <f t="shared" si="161"/>
        <v>#VALUE!</v>
      </c>
      <c r="AA353" s="134" t="e">
        <f t="shared" si="162"/>
        <v>#VALUE!</v>
      </c>
      <c r="AB353" s="133" t="e">
        <f>COUNTIFS(A1_Individu_Data_Keadaan_SDMK!A$4:A$149931,M353,A1_Individu_Data_Keadaan_SDMK!R$4:R$149285,"02. Dokter Gigi")</f>
        <v>#VALUE!</v>
      </c>
      <c r="AC353" s="122">
        <f t="shared" si="163"/>
        <v>1</v>
      </c>
      <c r="AD353" s="134" t="e">
        <f t="shared" si="164"/>
        <v>#VALUE!</v>
      </c>
      <c r="AE353" s="134" t="e">
        <f t="shared" si="165"/>
        <v>#VALUE!</v>
      </c>
      <c r="AF353" s="133" t="e">
        <f>COUNTIFS(A1_Individu_Data_Keadaan_SDMK!A$4:A$149931,M353,A1_Individu_Data_Keadaan_SDMK!Q$4:Q$149285,"03. KEPERAWATAN")</f>
        <v>#VALUE!</v>
      </c>
      <c r="AG353" s="135">
        <f t="shared" si="166"/>
        <v>5</v>
      </c>
      <c r="AH353" s="134" t="e">
        <f t="shared" si="167"/>
        <v>#VALUE!</v>
      </c>
      <c r="AI353" s="134" t="e">
        <f t="shared" si="168"/>
        <v>#VALUE!</v>
      </c>
      <c r="AJ353" s="133" t="e">
        <f>COUNTIFS(A1_Individu_Data_Keadaan_SDMK!A$4:A$149931,M353,A1_Individu_Data_Keadaan_SDMK!Q$4:Q$149285,"04. KEBIDANAN")</f>
        <v>#VALUE!</v>
      </c>
      <c r="AK353" s="135">
        <f t="shared" si="169"/>
        <v>4</v>
      </c>
      <c r="AL353" s="134" t="e">
        <f t="shared" si="170"/>
        <v>#VALUE!</v>
      </c>
      <c r="AM353" s="134" t="e">
        <f t="shared" si="171"/>
        <v>#VALUE!</v>
      </c>
      <c r="AN353" s="133" t="e">
        <f>COUNTIFS(A1_Individu_Data_Keadaan_SDMK!A$4:A$149931,M353,A1_Individu_Data_Keadaan_SDMK!Q$4:Q$149285,"05. KEFARMASIAN")</f>
        <v>#VALUE!</v>
      </c>
      <c r="AO353" s="135">
        <f t="shared" si="172"/>
        <v>1</v>
      </c>
      <c r="AP353" s="134" t="e">
        <f t="shared" si="173"/>
        <v>#VALUE!</v>
      </c>
      <c r="AQ353" s="134" t="e">
        <f t="shared" si="174"/>
        <v>#VALUE!</v>
      </c>
      <c r="AR353" s="133" t="e">
        <f>COUNTIFS(A1_Individu_Data_Keadaan_SDMK!A$4:A$149931,M353,A1_Individu_Data_Keadaan_SDMK!Q$4:Q$149285,"06. KESEHATAN MASYARAKAT")</f>
        <v>#VALUE!</v>
      </c>
      <c r="AS353" s="135">
        <f t="shared" si="175"/>
        <v>1</v>
      </c>
      <c r="AT353" s="134" t="e">
        <f t="shared" si="176"/>
        <v>#VALUE!</v>
      </c>
      <c r="AU353" s="134" t="e">
        <f t="shared" si="177"/>
        <v>#VALUE!</v>
      </c>
      <c r="AV353" s="133" t="e">
        <f>COUNTIFS(A1_Individu_Data_Keadaan_SDMK!A$4:A$149931,M353,A1_Individu_Data_Keadaan_SDMK!Q$4:Q$149285,"07. KESEHATAN LINGKUNGAN")</f>
        <v>#VALUE!</v>
      </c>
      <c r="AW353" s="135">
        <f t="shared" si="178"/>
        <v>1</v>
      </c>
      <c r="AX353" s="134" t="e">
        <f t="shared" si="179"/>
        <v>#VALUE!</v>
      </c>
      <c r="AY353" s="134" t="e">
        <f t="shared" si="180"/>
        <v>#VALUE!</v>
      </c>
      <c r="AZ353" s="133" t="e">
        <f>COUNTIFS(A1_Individu_Data_Keadaan_SDMK!A$4:A$149931,M353,A1_Individu_Data_Keadaan_SDMK!Q$4:Q$149285,"08. GIZI")</f>
        <v>#VALUE!</v>
      </c>
      <c r="BA353" s="135">
        <f t="shared" si="181"/>
        <v>1</v>
      </c>
      <c r="BB353" s="134" t="e">
        <f t="shared" si="182"/>
        <v>#VALUE!</v>
      </c>
      <c r="BC353" s="134" t="e">
        <f t="shared" si="183"/>
        <v>#VALUE!</v>
      </c>
      <c r="BD353" s="133" t="e">
        <f>COUNTIFS(A1_Individu_Data_Keadaan_SDMK!A$4:A$149931,M353,A1_Individu_Data_Keadaan_SDMK!R$4:R$149285,"03. Ahli Teknologi Laboratorium Medik")</f>
        <v>#VALUE!</v>
      </c>
      <c r="BE353" s="135">
        <f t="shared" si="184"/>
        <v>1</v>
      </c>
      <c r="BF353" s="134" t="e">
        <f t="shared" si="185"/>
        <v>#VALUE!</v>
      </c>
      <c r="BG353" s="134" t="e">
        <f t="shared" si="186"/>
        <v>#VALUE!</v>
      </c>
      <c r="BH353" s="139" t="e">
        <f t="shared" si="187"/>
        <v>#VALUE!</v>
      </c>
      <c r="BI353" s="139" t="e">
        <f t="shared" si="188"/>
        <v>#VALUE!</v>
      </c>
    </row>
    <row r="354" spans="13:61" ht="15">
      <c r="M354" s="120" t="s">
        <v>13109</v>
      </c>
      <c r="N354" s="120" t="s">
        <v>13110</v>
      </c>
      <c r="O354" s="120" t="s">
        <v>267</v>
      </c>
      <c r="P354" s="120" t="s">
        <v>9301</v>
      </c>
      <c r="Q354" s="120" t="s">
        <v>12201</v>
      </c>
      <c r="R354" s="120">
        <v>33</v>
      </c>
      <c r="S354" s="120">
        <v>3312</v>
      </c>
      <c r="T354" s="348" t="str">
        <f>IF(R354&lt;&gt;"",VLOOKUP(R354,'01_MASTER_KODE_WILAYAH'!H$1437:I$1470,2,FALSE),"")</f>
        <v>JAWA TENGAH</v>
      </c>
      <c r="U354" s="348" t="str">
        <f>IF(S354&lt;&gt;"",VLOOKUP(S354,'01_MASTER_KODE_WILAYAH'!D$5:F$1353,3,FALSE),"")</f>
        <v>WONOGIRI</v>
      </c>
      <c r="V354" s="349" t="str">
        <f t="shared" si="158"/>
        <v>2</v>
      </c>
      <c r="W354" s="145" t="e">
        <f t="shared" si="159"/>
        <v>#VALUE!</v>
      </c>
      <c r="X354" s="133" t="e">
        <f>COUNTIFS(A1_Individu_Data_Keadaan_SDMK!A$4:A$149931,M354,A1_Individu_Data_Keadaan_SDMK!R$4:R$149285,"01. Dokter")</f>
        <v>#VALUE!</v>
      </c>
      <c r="Y354" s="122">
        <f t="shared" si="160"/>
        <v>1</v>
      </c>
      <c r="Z354" s="134" t="e">
        <f t="shared" si="161"/>
        <v>#VALUE!</v>
      </c>
      <c r="AA354" s="134" t="e">
        <f t="shared" si="162"/>
        <v>#VALUE!</v>
      </c>
      <c r="AB354" s="133" t="e">
        <f>COUNTIFS(A1_Individu_Data_Keadaan_SDMK!A$4:A$149931,M354,A1_Individu_Data_Keadaan_SDMK!R$4:R$149285,"02. Dokter Gigi")</f>
        <v>#VALUE!</v>
      </c>
      <c r="AC354" s="122">
        <f t="shared" si="163"/>
        <v>1</v>
      </c>
      <c r="AD354" s="134" t="e">
        <f t="shared" si="164"/>
        <v>#VALUE!</v>
      </c>
      <c r="AE354" s="134" t="e">
        <f t="shared" si="165"/>
        <v>#VALUE!</v>
      </c>
      <c r="AF354" s="133" t="e">
        <f>COUNTIFS(A1_Individu_Data_Keadaan_SDMK!A$4:A$149931,M354,A1_Individu_Data_Keadaan_SDMK!Q$4:Q$149285,"03. KEPERAWATAN")</f>
        <v>#VALUE!</v>
      </c>
      <c r="AG354" s="135">
        <f t="shared" si="166"/>
        <v>5</v>
      </c>
      <c r="AH354" s="134" t="e">
        <f t="shared" si="167"/>
        <v>#VALUE!</v>
      </c>
      <c r="AI354" s="134" t="e">
        <f t="shared" si="168"/>
        <v>#VALUE!</v>
      </c>
      <c r="AJ354" s="133" t="e">
        <f>COUNTIFS(A1_Individu_Data_Keadaan_SDMK!A$4:A$149931,M354,A1_Individu_Data_Keadaan_SDMK!Q$4:Q$149285,"04. KEBIDANAN")</f>
        <v>#VALUE!</v>
      </c>
      <c r="AK354" s="135">
        <f t="shared" si="169"/>
        <v>4</v>
      </c>
      <c r="AL354" s="134" t="e">
        <f t="shared" si="170"/>
        <v>#VALUE!</v>
      </c>
      <c r="AM354" s="134" t="e">
        <f t="shared" si="171"/>
        <v>#VALUE!</v>
      </c>
      <c r="AN354" s="133" t="e">
        <f>COUNTIFS(A1_Individu_Data_Keadaan_SDMK!A$4:A$149931,M354,A1_Individu_Data_Keadaan_SDMK!Q$4:Q$149285,"05. KEFARMASIAN")</f>
        <v>#VALUE!</v>
      </c>
      <c r="AO354" s="135">
        <f t="shared" si="172"/>
        <v>1</v>
      </c>
      <c r="AP354" s="134" t="e">
        <f t="shared" si="173"/>
        <v>#VALUE!</v>
      </c>
      <c r="AQ354" s="134" t="e">
        <f t="shared" si="174"/>
        <v>#VALUE!</v>
      </c>
      <c r="AR354" s="133" t="e">
        <f>COUNTIFS(A1_Individu_Data_Keadaan_SDMK!A$4:A$149931,M354,A1_Individu_Data_Keadaan_SDMK!Q$4:Q$149285,"06. KESEHATAN MASYARAKAT")</f>
        <v>#VALUE!</v>
      </c>
      <c r="AS354" s="135">
        <f t="shared" si="175"/>
        <v>1</v>
      </c>
      <c r="AT354" s="134" t="e">
        <f t="shared" si="176"/>
        <v>#VALUE!</v>
      </c>
      <c r="AU354" s="134" t="e">
        <f t="shared" si="177"/>
        <v>#VALUE!</v>
      </c>
      <c r="AV354" s="133" t="e">
        <f>COUNTIFS(A1_Individu_Data_Keadaan_SDMK!A$4:A$149931,M354,A1_Individu_Data_Keadaan_SDMK!Q$4:Q$149285,"07. KESEHATAN LINGKUNGAN")</f>
        <v>#VALUE!</v>
      </c>
      <c r="AW354" s="135">
        <f t="shared" si="178"/>
        <v>1</v>
      </c>
      <c r="AX354" s="134" t="e">
        <f t="shared" si="179"/>
        <v>#VALUE!</v>
      </c>
      <c r="AY354" s="134" t="e">
        <f t="shared" si="180"/>
        <v>#VALUE!</v>
      </c>
      <c r="AZ354" s="133" t="e">
        <f>COUNTIFS(A1_Individu_Data_Keadaan_SDMK!A$4:A$149931,M354,A1_Individu_Data_Keadaan_SDMK!Q$4:Q$149285,"08. GIZI")</f>
        <v>#VALUE!</v>
      </c>
      <c r="BA354" s="135">
        <f t="shared" si="181"/>
        <v>1</v>
      </c>
      <c r="BB354" s="134" t="e">
        <f t="shared" si="182"/>
        <v>#VALUE!</v>
      </c>
      <c r="BC354" s="134" t="e">
        <f t="shared" si="183"/>
        <v>#VALUE!</v>
      </c>
      <c r="BD354" s="133" t="e">
        <f>COUNTIFS(A1_Individu_Data_Keadaan_SDMK!A$4:A$149931,M354,A1_Individu_Data_Keadaan_SDMK!R$4:R$149285,"03. Ahli Teknologi Laboratorium Medik")</f>
        <v>#VALUE!</v>
      </c>
      <c r="BE354" s="135">
        <f t="shared" si="184"/>
        <v>1</v>
      </c>
      <c r="BF354" s="134" t="e">
        <f t="shared" si="185"/>
        <v>#VALUE!</v>
      </c>
      <c r="BG354" s="134" t="e">
        <f t="shared" si="186"/>
        <v>#VALUE!</v>
      </c>
      <c r="BH354" s="139" t="e">
        <f t="shared" si="187"/>
        <v>#VALUE!</v>
      </c>
      <c r="BI354" s="139" t="e">
        <f t="shared" si="188"/>
        <v>#VALUE!</v>
      </c>
    </row>
    <row r="355" spans="13:61" ht="15">
      <c r="M355" s="120" t="s">
        <v>13111</v>
      </c>
      <c r="N355" s="120" t="s">
        <v>13112</v>
      </c>
      <c r="O355" s="120" t="s">
        <v>267</v>
      </c>
      <c r="P355" s="120" t="s">
        <v>9301</v>
      </c>
      <c r="Q355" s="120" t="s">
        <v>12201</v>
      </c>
      <c r="R355" s="120">
        <v>33</v>
      </c>
      <c r="S355" s="120">
        <v>3312</v>
      </c>
      <c r="T355" s="348" t="str">
        <f>IF(R355&lt;&gt;"",VLOOKUP(R355,'01_MASTER_KODE_WILAYAH'!H$1437:I$1470,2,FALSE),"")</f>
        <v>JAWA TENGAH</v>
      </c>
      <c r="U355" s="348" t="str">
        <f>IF(S355&lt;&gt;"",VLOOKUP(S355,'01_MASTER_KODE_WILAYAH'!D$5:F$1353,3,FALSE),"")</f>
        <v>WONOGIRI</v>
      </c>
      <c r="V355" s="349" t="str">
        <f t="shared" si="158"/>
        <v>2</v>
      </c>
      <c r="W355" s="145" t="e">
        <f t="shared" si="159"/>
        <v>#VALUE!</v>
      </c>
      <c r="X355" s="133" t="e">
        <f>COUNTIFS(A1_Individu_Data_Keadaan_SDMK!A$4:A$149931,M355,A1_Individu_Data_Keadaan_SDMK!R$4:R$149285,"01. Dokter")</f>
        <v>#VALUE!</v>
      </c>
      <c r="Y355" s="122">
        <f t="shared" si="160"/>
        <v>1</v>
      </c>
      <c r="Z355" s="134" t="e">
        <f t="shared" si="161"/>
        <v>#VALUE!</v>
      </c>
      <c r="AA355" s="134" t="e">
        <f t="shared" si="162"/>
        <v>#VALUE!</v>
      </c>
      <c r="AB355" s="133" t="e">
        <f>COUNTIFS(A1_Individu_Data_Keadaan_SDMK!A$4:A$149931,M355,A1_Individu_Data_Keadaan_SDMK!R$4:R$149285,"02. Dokter Gigi")</f>
        <v>#VALUE!</v>
      </c>
      <c r="AC355" s="122">
        <f t="shared" si="163"/>
        <v>1</v>
      </c>
      <c r="AD355" s="134" t="e">
        <f t="shared" si="164"/>
        <v>#VALUE!</v>
      </c>
      <c r="AE355" s="134" t="e">
        <f t="shared" si="165"/>
        <v>#VALUE!</v>
      </c>
      <c r="AF355" s="133" t="e">
        <f>COUNTIFS(A1_Individu_Data_Keadaan_SDMK!A$4:A$149931,M355,A1_Individu_Data_Keadaan_SDMK!Q$4:Q$149285,"03. KEPERAWATAN")</f>
        <v>#VALUE!</v>
      </c>
      <c r="AG355" s="135">
        <f t="shared" si="166"/>
        <v>5</v>
      </c>
      <c r="AH355" s="134" t="e">
        <f t="shared" si="167"/>
        <v>#VALUE!</v>
      </c>
      <c r="AI355" s="134" t="e">
        <f t="shared" si="168"/>
        <v>#VALUE!</v>
      </c>
      <c r="AJ355" s="133" t="e">
        <f>COUNTIFS(A1_Individu_Data_Keadaan_SDMK!A$4:A$149931,M355,A1_Individu_Data_Keadaan_SDMK!Q$4:Q$149285,"04. KEBIDANAN")</f>
        <v>#VALUE!</v>
      </c>
      <c r="AK355" s="135">
        <f t="shared" si="169"/>
        <v>4</v>
      </c>
      <c r="AL355" s="134" t="e">
        <f t="shared" si="170"/>
        <v>#VALUE!</v>
      </c>
      <c r="AM355" s="134" t="e">
        <f t="shared" si="171"/>
        <v>#VALUE!</v>
      </c>
      <c r="AN355" s="133" t="e">
        <f>COUNTIFS(A1_Individu_Data_Keadaan_SDMK!A$4:A$149931,M355,A1_Individu_Data_Keadaan_SDMK!Q$4:Q$149285,"05. KEFARMASIAN")</f>
        <v>#VALUE!</v>
      </c>
      <c r="AO355" s="135">
        <f t="shared" si="172"/>
        <v>1</v>
      </c>
      <c r="AP355" s="134" t="e">
        <f t="shared" si="173"/>
        <v>#VALUE!</v>
      </c>
      <c r="AQ355" s="134" t="e">
        <f t="shared" si="174"/>
        <v>#VALUE!</v>
      </c>
      <c r="AR355" s="133" t="e">
        <f>COUNTIFS(A1_Individu_Data_Keadaan_SDMK!A$4:A$149931,M355,A1_Individu_Data_Keadaan_SDMK!Q$4:Q$149285,"06. KESEHATAN MASYARAKAT")</f>
        <v>#VALUE!</v>
      </c>
      <c r="AS355" s="135">
        <f t="shared" si="175"/>
        <v>1</v>
      </c>
      <c r="AT355" s="134" t="e">
        <f t="shared" si="176"/>
        <v>#VALUE!</v>
      </c>
      <c r="AU355" s="134" t="e">
        <f t="shared" si="177"/>
        <v>#VALUE!</v>
      </c>
      <c r="AV355" s="133" t="e">
        <f>COUNTIFS(A1_Individu_Data_Keadaan_SDMK!A$4:A$149931,M355,A1_Individu_Data_Keadaan_SDMK!Q$4:Q$149285,"07. KESEHATAN LINGKUNGAN")</f>
        <v>#VALUE!</v>
      </c>
      <c r="AW355" s="135">
        <f t="shared" si="178"/>
        <v>1</v>
      </c>
      <c r="AX355" s="134" t="e">
        <f t="shared" si="179"/>
        <v>#VALUE!</v>
      </c>
      <c r="AY355" s="134" t="e">
        <f t="shared" si="180"/>
        <v>#VALUE!</v>
      </c>
      <c r="AZ355" s="133" t="e">
        <f>COUNTIFS(A1_Individu_Data_Keadaan_SDMK!A$4:A$149931,M355,A1_Individu_Data_Keadaan_SDMK!Q$4:Q$149285,"08. GIZI")</f>
        <v>#VALUE!</v>
      </c>
      <c r="BA355" s="135">
        <f t="shared" si="181"/>
        <v>1</v>
      </c>
      <c r="BB355" s="134" t="e">
        <f t="shared" si="182"/>
        <v>#VALUE!</v>
      </c>
      <c r="BC355" s="134" t="e">
        <f t="shared" si="183"/>
        <v>#VALUE!</v>
      </c>
      <c r="BD355" s="133" t="e">
        <f>COUNTIFS(A1_Individu_Data_Keadaan_SDMK!A$4:A$149931,M355,A1_Individu_Data_Keadaan_SDMK!R$4:R$149285,"03. Ahli Teknologi Laboratorium Medik")</f>
        <v>#VALUE!</v>
      </c>
      <c r="BE355" s="135">
        <f t="shared" si="184"/>
        <v>1</v>
      </c>
      <c r="BF355" s="134" t="e">
        <f t="shared" si="185"/>
        <v>#VALUE!</v>
      </c>
      <c r="BG355" s="134" t="e">
        <f t="shared" si="186"/>
        <v>#VALUE!</v>
      </c>
      <c r="BH355" s="139" t="e">
        <f t="shared" si="187"/>
        <v>#VALUE!</v>
      </c>
      <c r="BI355" s="139" t="e">
        <f t="shared" si="188"/>
        <v>#VALUE!</v>
      </c>
    </row>
    <row r="356" spans="13:61" ht="15">
      <c r="M356" s="120" t="s">
        <v>13113</v>
      </c>
      <c r="N356" s="120" t="s">
        <v>13114</v>
      </c>
      <c r="O356" s="120" t="s">
        <v>267</v>
      </c>
      <c r="P356" s="120" t="s">
        <v>9301</v>
      </c>
      <c r="Q356" s="120" t="s">
        <v>12201</v>
      </c>
      <c r="R356" s="120">
        <v>33</v>
      </c>
      <c r="S356" s="120">
        <v>3312</v>
      </c>
      <c r="T356" s="348" t="str">
        <f>IF(R356&lt;&gt;"",VLOOKUP(R356,'01_MASTER_KODE_WILAYAH'!H$1437:I$1470,2,FALSE),"")</f>
        <v>JAWA TENGAH</v>
      </c>
      <c r="U356" s="348" t="str">
        <f>IF(S356&lt;&gt;"",VLOOKUP(S356,'01_MASTER_KODE_WILAYAH'!D$5:F$1353,3,FALSE),"")</f>
        <v>WONOGIRI</v>
      </c>
      <c r="V356" s="349" t="str">
        <f t="shared" si="158"/>
        <v>2</v>
      </c>
      <c r="W356" s="145" t="e">
        <f t="shared" si="159"/>
        <v>#VALUE!</v>
      </c>
      <c r="X356" s="133" t="e">
        <f>COUNTIFS(A1_Individu_Data_Keadaan_SDMK!A$4:A$149931,M356,A1_Individu_Data_Keadaan_SDMK!R$4:R$149285,"01. Dokter")</f>
        <v>#VALUE!</v>
      </c>
      <c r="Y356" s="122">
        <f t="shared" si="160"/>
        <v>1</v>
      </c>
      <c r="Z356" s="134" t="e">
        <f t="shared" si="161"/>
        <v>#VALUE!</v>
      </c>
      <c r="AA356" s="134" t="e">
        <f t="shared" si="162"/>
        <v>#VALUE!</v>
      </c>
      <c r="AB356" s="133" t="e">
        <f>COUNTIFS(A1_Individu_Data_Keadaan_SDMK!A$4:A$149931,M356,A1_Individu_Data_Keadaan_SDMK!R$4:R$149285,"02. Dokter Gigi")</f>
        <v>#VALUE!</v>
      </c>
      <c r="AC356" s="122">
        <f t="shared" si="163"/>
        <v>1</v>
      </c>
      <c r="AD356" s="134" t="e">
        <f t="shared" si="164"/>
        <v>#VALUE!</v>
      </c>
      <c r="AE356" s="134" t="e">
        <f t="shared" si="165"/>
        <v>#VALUE!</v>
      </c>
      <c r="AF356" s="133" t="e">
        <f>COUNTIFS(A1_Individu_Data_Keadaan_SDMK!A$4:A$149931,M356,A1_Individu_Data_Keadaan_SDMK!Q$4:Q$149285,"03. KEPERAWATAN")</f>
        <v>#VALUE!</v>
      </c>
      <c r="AG356" s="135">
        <f t="shared" si="166"/>
        <v>5</v>
      </c>
      <c r="AH356" s="134" t="e">
        <f t="shared" si="167"/>
        <v>#VALUE!</v>
      </c>
      <c r="AI356" s="134" t="e">
        <f t="shared" si="168"/>
        <v>#VALUE!</v>
      </c>
      <c r="AJ356" s="133" t="e">
        <f>COUNTIFS(A1_Individu_Data_Keadaan_SDMK!A$4:A$149931,M356,A1_Individu_Data_Keadaan_SDMK!Q$4:Q$149285,"04. KEBIDANAN")</f>
        <v>#VALUE!</v>
      </c>
      <c r="AK356" s="135">
        <f t="shared" si="169"/>
        <v>4</v>
      </c>
      <c r="AL356" s="134" t="e">
        <f t="shared" si="170"/>
        <v>#VALUE!</v>
      </c>
      <c r="AM356" s="134" t="e">
        <f t="shared" si="171"/>
        <v>#VALUE!</v>
      </c>
      <c r="AN356" s="133" t="e">
        <f>COUNTIFS(A1_Individu_Data_Keadaan_SDMK!A$4:A$149931,M356,A1_Individu_Data_Keadaan_SDMK!Q$4:Q$149285,"05. KEFARMASIAN")</f>
        <v>#VALUE!</v>
      </c>
      <c r="AO356" s="135">
        <f t="shared" si="172"/>
        <v>1</v>
      </c>
      <c r="AP356" s="134" t="e">
        <f t="shared" si="173"/>
        <v>#VALUE!</v>
      </c>
      <c r="AQ356" s="134" t="e">
        <f t="shared" si="174"/>
        <v>#VALUE!</v>
      </c>
      <c r="AR356" s="133" t="e">
        <f>COUNTIFS(A1_Individu_Data_Keadaan_SDMK!A$4:A$149931,M356,A1_Individu_Data_Keadaan_SDMK!Q$4:Q$149285,"06. KESEHATAN MASYARAKAT")</f>
        <v>#VALUE!</v>
      </c>
      <c r="AS356" s="135">
        <f t="shared" si="175"/>
        <v>1</v>
      </c>
      <c r="AT356" s="134" t="e">
        <f t="shared" si="176"/>
        <v>#VALUE!</v>
      </c>
      <c r="AU356" s="134" t="e">
        <f t="shared" si="177"/>
        <v>#VALUE!</v>
      </c>
      <c r="AV356" s="133" t="e">
        <f>COUNTIFS(A1_Individu_Data_Keadaan_SDMK!A$4:A$149931,M356,A1_Individu_Data_Keadaan_SDMK!Q$4:Q$149285,"07. KESEHATAN LINGKUNGAN")</f>
        <v>#VALUE!</v>
      </c>
      <c r="AW356" s="135">
        <f t="shared" si="178"/>
        <v>1</v>
      </c>
      <c r="AX356" s="134" t="e">
        <f t="shared" si="179"/>
        <v>#VALUE!</v>
      </c>
      <c r="AY356" s="134" t="e">
        <f t="shared" si="180"/>
        <v>#VALUE!</v>
      </c>
      <c r="AZ356" s="133" t="e">
        <f>COUNTIFS(A1_Individu_Data_Keadaan_SDMK!A$4:A$149931,M356,A1_Individu_Data_Keadaan_SDMK!Q$4:Q$149285,"08. GIZI")</f>
        <v>#VALUE!</v>
      </c>
      <c r="BA356" s="135">
        <f t="shared" si="181"/>
        <v>1</v>
      </c>
      <c r="BB356" s="134" t="e">
        <f t="shared" si="182"/>
        <v>#VALUE!</v>
      </c>
      <c r="BC356" s="134" t="e">
        <f t="shared" si="183"/>
        <v>#VALUE!</v>
      </c>
      <c r="BD356" s="133" t="e">
        <f>COUNTIFS(A1_Individu_Data_Keadaan_SDMK!A$4:A$149931,M356,A1_Individu_Data_Keadaan_SDMK!R$4:R$149285,"03. Ahli Teknologi Laboratorium Medik")</f>
        <v>#VALUE!</v>
      </c>
      <c r="BE356" s="135">
        <f t="shared" si="184"/>
        <v>1</v>
      </c>
      <c r="BF356" s="134" t="e">
        <f t="shared" si="185"/>
        <v>#VALUE!</v>
      </c>
      <c r="BG356" s="134" t="e">
        <f t="shared" si="186"/>
        <v>#VALUE!</v>
      </c>
      <c r="BH356" s="139" t="e">
        <f t="shared" si="187"/>
        <v>#VALUE!</v>
      </c>
      <c r="BI356" s="139" t="e">
        <f t="shared" si="188"/>
        <v>#VALUE!</v>
      </c>
    </row>
    <row r="357" spans="13:61" ht="15">
      <c r="M357" s="120" t="s">
        <v>13115</v>
      </c>
      <c r="N357" s="120" t="s">
        <v>13116</v>
      </c>
      <c r="O357" s="120" t="s">
        <v>267</v>
      </c>
      <c r="P357" s="120" t="s">
        <v>9302</v>
      </c>
      <c r="Q357" s="120" t="s">
        <v>12201</v>
      </c>
      <c r="R357" s="120">
        <v>33</v>
      </c>
      <c r="S357" s="120">
        <v>3312</v>
      </c>
      <c r="T357" s="348" t="str">
        <f>IF(R357&lt;&gt;"",VLOOKUP(R357,'01_MASTER_KODE_WILAYAH'!H$1437:I$1470,2,FALSE),"")</f>
        <v>JAWA TENGAH</v>
      </c>
      <c r="U357" s="348" t="str">
        <f>IF(S357&lt;&gt;"",VLOOKUP(S357,'01_MASTER_KODE_WILAYAH'!D$5:F$1353,3,FALSE),"")</f>
        <v>WONOGIRI</v>
      </c>
      <c r="V357" s="349" t="str">
        <f t="shared" ref="V357:V420" si="189">IF(M357&lt;&gt;"",MID(M357,9,1),"")</f>
        <v>1</v>
      </c>
      <c r="W357" s="145" t="e">
        <f t="shared" ref="W357:W420" si="190">X357+AB357+AF357+AJ357+AN357+AR357+AV357+AZ357+BD357</f>
        <v>#VALUE!</v>
      </c>
      <c r="X357" s="133" t="e">
        <f>COUNTIFS(A1_Individu_Data_Keadaan_SDMK!A$4:A$149931,M357,A1_Individu_Data_Keadaan_SDMK!R$4:R$149285,"01. Dokter")</f>
        <v>#VALUE!</v>
      </c>
      <c r="Y357" s="122">
        <f t="shared" ref="Y357:Y420" si="191">IF(V357="1",2,1)</f>
        <v>2</v>
      </c>
      <c r="Z357" s="134" t="e">
        <f t="shared" ref="Z357:Z420" si="192">IF((X357-Y357)&gt;0,(X357-Y357),0)</f>
        <v>#VALUE!</v>
      </c>
      <c r="AA357" s="134" t="e">
        <f t="shared" ref="AA357:AA420" si="193">IF((X357-Y357)&lt;0,ABS(X357-Y357),0)</f>
        <v>#VALUE!</v>
      </c>
      <c r="AB357" s="133" t="e">
        <f>COUNTIFS(A1_Individu_Data_Keadaan_SDMK!A$4:A$149931,M357,A1_Individu_Data_Keadaan_SDMK!R$4:R$149285,"02. Dokter Gigi")</f>
        <v>#VALUE!</v>
      </c>
      <c r="AC357" s="122">
        <f t="shared" ref="AC357:AC420" si="194">IF(V357="1",1,1)</f>
        <v>1</v>
      </c>
      <c r="AD357" s="134" t="e">
        <f t="shared" ref="AD357:AD420" si="195">IF((AB357-AC357)&gt;0,(AB357-AC357),0)</f>
        <v>#VALUE!</v>
      </c>
      <c r="AE357" s="134" t="e">
        <f t="shared" ref="AE357:AE420" si="196">IF((AB357-AC357)&lt;0,ABS(AB357-AC357),0)</f>
        <v>#VALUE!</v>
      </c>
      <c r="AF357" s="133" t="e">
        <f>COUNTIFS(A1_Individu_Data_Keadaan_SDMK!A$4:A$149931,M357,A1_Individu_Data_Keadaan_SDMK!Q$4:Q$149285,"03. KEPERAWATAN")</f>
        <v>#VALUE!</v>
      </c>
      <c r="AG357" s="135">
        <f t="shared" ref="AG357:AG420" si="197">IF(V357="1",8,5)</f>
        <v>8</v>
      </c>
      <c r="AH357" s="134" t="e">
        <f t="shared" ref="AH357:AH420" si="198">IF((AF357-AG357)&gt;0,(AF357-AG357),0)</f>
        <v>#VALUE!</v>
      </c>
      <c r="AI357" s="134" t="e">
        <f t="shared" ref="AI357:AI420" si="199">IF((AF357-AG357)&lt;0,ABS(AF357-AG357),0)</f>
        <v>#VALUE!</v>
      </c>
      <c r="AJ357" s="133" t="e">
        <f>COUNTIFS(A1_Individu_Data_Keadaan_SDMK!A$4:A$149931,M357,A1_Individu_Data_Keadaan_SDMK!Q$4:Q$149285,"04. KEBIDANAN")</f>
        <v>#VALUE!</v>
      </c>
      <c r="AK357" s="135">
        <f t="shared" ref="AK357:AK420" si="200">IF(V357="1",7,4)</f>
        <v>7</v>
      </c>
      <c r="AL357" s="134" t="e">
        <f t="shared" ref="AL357:AL420" si="201">IF((AJ357-AK357)&gt;0,(AJ357-AK357),0)</f>
        <v>#VALUE!</v>
      </c>
      <c r="AM357" s="134" t="e">
        <f t="shared" ref="AM357:AM420" si="202">IF((AJ357-AK357)&lt;0,ABS(AJ357-AK357),0)</f>
        <v>#VALUE!</v>
      </c>
      <c r="AN357" s="133" t="e">
        <f>COUNTIFS(A1_Individu_Data_Keadaan_SDMK!A$4:A$149931,M357,A1_Individu_Data_Keadaan_SDMK!Q$4:Q$149285,"05. KEFARMASIAN")</f>
        <v>#VALUE!</v>
      </c>
      <c r="AO357" s="135">
        <f t="shared" ref="AO357:AO420" si="203">IF(V357="1",1,1)</f>
        <v>1</v>
      </c>
      <c r="AP357" s="134" t="e">
        <f t="shared" ref="AP357:AP420" si="204">IF((AN357-AO357)&gt;0,(AN357-AO357),0)</f>
        <v>#VALUE!</v>
      </c>
      <c r="AQ357" s="134" t="e">
        <f t="shared" ref="AQ357:AQ420" si="205">IF((AN357-AO357)&lt;0,ABS(AN357-AO357),0)</f>
        <v>#VALUE!</v>
      </c>
      <c r="AR357" s="133" t="e">
        <f>COUNTIFS(A1_Individu_Data_Keadaan_SDMK!A$4:A$149931,M357,A1_Individu_Data_Keadaan_SDMK!Q$4:Q$149285,"06. KESEHATAN MASYARAKAT")</f>
        <v>#VALUE!</v>
      </c>
      <c r="AS357" s="135">
        <f t="shared" ref="AS357:AS420" si="206">IF(V357="1",1,1)</f>
        <v>1</v>
      </c>
      <c r="AT357" s="134" t="e">
        <f t="shared" ref="AT357:AT420" si="207">IF((AR357-AS357)&gt;0,(AR357-AS357),0)</f>
        <v>#VALUE!</v>
      </c>
      <c r="AU357" s="134" t="e">
        <f t="shared" ref="AU357:AU420" si="208">IF((AR357-AS357)&lt;0,ABS(AR357-AS357),0)</f>
        <v>#VALUE!</v>
      </c>
      <c r="AV357" s="133" t="e">
        <f>COUNTIFS(A1_Individu_Data_Keadaan_SDMK!A$4:A$149931,M357,A1_Individu_Data_Keadaan_SDMK!Q$4:Q$149285,"07. KESEHATAN LINGKUNGAN")</f>
        <v>#VALUE!</v>
      </c>
      <c r="AW357" s="135">
        <f t="shared" ref="AW357:AW420" si="209">IF(V357="1",1,1)</f>
        <v>1</v>
      </c>
      <c r="AX357" s="134" t="e">
        <f t="shared" ref="AX357:AX420" si="210">IF((AV357-AW357)&gt;0,(AV357-AW357),0)</f>
        <v>#VALUE!</v>
      </c>
      <c r="AY357" s="134" t="e">
        <f t="shared" ref="AY357:AY420" si="211">IF((AV357-AW357)&lt;0,ABS(AV357-AW357),0)</f>
        <v>#VALUE!</v>
      </c>
      <c r="AZ357" s="133" t="e">
        <f>COUNTIFS(A1_Individu_Data_Keadaan_SDMK!A$4:A$149931,M357,A1_Individu_Data_Keadaan_SDMK!Q$4:Q$149285,"08. GIZI")</f>
        <v>#VALUE!</v>
      </c>
      <c r="BA357" s="135">
        <f t="shared" ref="BA357:BA420" si="212">IF(V357="1",2,1)</f>
        <v>2</v>
      </c>
      <c r="BB357" s="134" t="e">
        <f t="shared" ref="BB357:BB420" si="213">IF((AZ357-BA357)&gt;0,(AZ357-BA357),0)</f>
        <v>#VALUE!</v>
      </c>
      <c r="BC357" s="134" t="e">
        <f t="shared" ref="BC357:BC420" si="214">IF((AZ357-BA357)&lt;0,ABS(AZ357-BA357),0)</f>
        <v>#VALUE!</v>
      </c>
      <c r="BD357" s="133" t="e">
        <f>COUNTIFS(A1_Individu_Data_Keadaan_SDMK!A$4:A$149931,M357,A1_Individu_Data_Keadaan_SDMK!R$4:R$149285,"03. Ahli Teknologi Laboratorium Medik")</f>
        <v>#VALUE!</v>
      </c>
      <c r="BE357" s="135">
        <f t="shared" ref="BE357:BE420" si="215">IF(V357="1",1,1)</f>
        <v>1</v>
      </c>
      <c r="BF357" s="134" t="e">
        <f t="shared" ref="BF357:BF420" si="216">IF((BD357-BE357)&gt;0,(BD357-BE357),0)</f>
        <v>#VALUE!</v>
      </c>
      <c r="BG357" s="134" t="e">
        <f t="shared" ref="BG357:BG420" si="217">IF((BD357-BE357)&lt;0,ABS(BD357-BE357),0)</f>
        <v>#VALUE!</v>
      </c>
      <c r="BH357" s="139" t="e">
        <f t="shared" ref="BH357:BH420" si="218">IF(AND(AN357&gt;=1,AR357&gt;=1,AV357&gt;=1,AZ357&gt;=1,BD357&gt;=1),"Memenuhi","Belum Memenuhi")</f>
        <v>#VALUE!</v>
      </c>
      <c r="BI357" s="139" t="e">
        <f t="shared" ref="BI357:BI420" si="219">IF(AND(X357&gt;=1,AB357&gt;=1,AF357&gt;=1,AJ357&gt;=1,AN357&gt;=1,AR357&gt;=1,AV357&gt;=1,AZ357&gt;=1,BD357&gt;=1),"Memenuhi","Belum Memenuhi")</f>
        <v>#VALUE!</v>
      </c>
    </row>
    <row r="358" spans="13:61" ht="15">
      <c r="M358" s="120" t="s">
        <v>13117</v>
      </c>
      <c r="N358" s="120" t="s">
        <v>13118</v>
      </c>
      <c r="O358" s="120" t="s">
        <v>267</v>
      </c>
      <c r="P358" s="120" t="s">
        <v>9301</v>
      </c>
      <c r="Q358" s="120" t="s">
        <v>12201</v>
      </c>
      <c r="R358" s="120">
        <v>33</v>
      </c>
      <c r="S358" s="120">
        <v>3312</v>
      </c>
      <c r="T358" s="348" t="str">
        <f>IF(R358&lt;&gt;"",VLOOKUP(R358,'01_MASTER_KODE_WILAYAH'!H$1437:I$1470,2,FALSE),"")</f>
        <v>JAWA TENGAH</v>
      </c>
      <c r="U358" s="348" t="str">
        <f>IF(S358&lt;&gt;"",VLOOKUP(S358,'01_MASTER_KODE_WILAYAH'!D$5:F$1353,3,FALSE),"")</f>
        <v>WONOGIRI</v>
      </c>
      <c r="V358" s="349" t="str">
        <f t="shared" si="189"/>
        <v>2</v>
      </c>
      <c r="W358" s="145" t="e">
        <f t="shared" si="190"/>
        <v>#VALUE!</v>
      </c>
      <c r="X358" s="133" t="e">
        <f>COUNTIFS(A1_Individu_Data_Keadaan_SDMK!A$4:A$149931,M358,A1_Individu_Data_Keadaan_SDMK!R$4:R$149285,"01. Dokter")</f>
        <v>#VALUE!</v>
      </c>
      <c r="Y358" s="122">
        <f t="shared" si="191"/>
        <v>1</v>
      </c>
      <c r="Z358" s="134" t="e">
        <f t="shared" si="192"/>
        <v>#VALUE!</v>
      </c>
      <c r="AA358" s="134" t="e">
        <f t="shared" si="193"/>
        <v>#VALUE!</v>
      </c>
      <c r="AB358" s="133" t="e">
        <f>COUNTIFS(A1_Individu_Data_Keadaan_SDMK!A$4:A$149931,M358,A1_Individu_Data_Keadaan_SDMK!R$4:R$149285,"02. Dokter Gigi")</f>
        <v>#VALUE!</v>
      </c>
      <c r="AC358" s="122">
        <f t="shared" si="194"/>
        <v>1</v>
      </c>
      <c r="AD358" s="134" t="e">
        <f t="shared" si="195"/>
        <v>#VALUE!</v>
      </c>
      <c r="AE358" s="134" t="e">
        <f t="shared" si="196"/>
        <v>#VALUE!</v>
      </c>
      <c r="AF358" s="133" t="e">
        <f>COUNTIFS(A1_Individu_Data_Keadaan_SDMK!A$4:A$149931,M358,A1_Individu_Data_Keadaan_SDMK!Q$4:Q$149285,"03. KEPERAWATAN")</f>
        <v>#VALUE!</v>
      </c>
      <c r="AG358" s="135">
        <f t="shared" si="197"/>
        <v>5</v>
      </c>
      <c r="AH358" s="134" t="e">
        <f t="shared" si="198"/>
        <v>#VALUE!</v>
      </c>
      <c r="AI358" s="134" t="e">
        <f t="shared" si="199"/>
        <v>#VALUE!</v>
      </c>
      <c r="AJ358" s="133" t="e">
        <f>COUNTIFS(A1_Individu_Data_Keadaan_SDMK!A$4:A$149931,M358,A1_Individu_Data_Keadaan_SDMK!Q$4:Q$149285,"04. KEBIDANAN")</f>
        <v>#VALUE!</v>
      </c>
      <c r="AK358" s="135">
        <f t="shared" si="200"/>
        <v>4</v>
      </c>
      <c r="AL358" s="134" t="e">
        <f t="shared" si="201"/>
        <v>#VALUE!</v>
      </c>
      <c r="AM358" s="134" t="e">
        <f t="shared" si="202"/>
        <v>#VALUE!</v>
      </c>
      <c r="AN358" s="133" t="e">
        <f>COUNTIFS(A1_Individu_Data_Keadaan_SDMK!A$4:A$149931,M358,A1_Individu_Data_Keadaan_SDMK!Q$4:Q$149285,"05. KEFARMASIAN")</f>
        <v>#VALUE!</v>
      </c>
      <c r="AO358" s="135">
        <f t="shared" si="203"/>
        <v>1</v>
      </c>
      <c r="AP358" s="134" t="e">
        <f t="shared" si="204"/>
        <v>#VALUE!</v>
      </c>
      <c r="AQ358" s="134" t="e">
        <f t="shared" si="205"/>
        <v>#VALUE!</v>
      </c>
      <c r="AR358" s="133" t="e">
        <f>COUNTIFS(A1_Individu_Data_Keadaan_SDMK!A$4:A$149931,M358,A1_Individu_Data_Keadaan_SDMK!Q$4:Q$149285,"06. KESEHATAN MASYARAKAT")</f>
        <v>#VALUE!</v>
      </c>
      <c r="AS358" s="135">
        <f t="shared" si="206"/>
        <v>1</v>
      </c>
      <c r="AT358" s="134" t="e">
        <f t="shared" si="207"/>
        <v>#VALUE!</v>
      </c>
      <c r="AU358" s="134" t="e">
        <f t="shared" si="208"/>
        <v>#VALUE!</v>
      </c>
      <c r="AV358" s="133" t="e">
        <f>COUNTIFS(A1_Individu_Data_Keadaan_SDMK!A$4:A$149931,M358,A1_Individu_Data_Keadaan_SDMK!Q$4:Q$149285,"07. KESEHATAN LINGKUNGAN")</f>
        <v>#VALUE!</v>
      </c>
      <c r="AW358" s="135">
        <f t="shared" si="209"/>
        <v>1</v>
      </c>
      <c r="AX358" s="134" t="e">
        <f t="shared" si="210"/>
        <v>#VALUE!</v>
      </c>
      <c r="AY358" s="134" t="e">
        <f t="shared" si="211"/>
        <v>#VALUE!</v>
      </c>
      <c r="AZ358" s="133" t="e">
        <f>COUNTIFS(A1_Individu_Data_Keadaan_SDMK!A$4:A$149931,M358,A1_Individu_Data_Keadaan_SDMK!Q$4:Q$149285,"08. GIZI")</f>
        <v>#VALUE!</v>
      </c>
      <c r="BA358" s="135">
        <f t="shared" si="212"/>
        <v>1</v>
      </c>
      <c r="BB358" s="134" t="e">
        <f t="shared" si="213"/>
        <v>#VALUE!</v>
      </c>
      <c r="BC358" s="134" t="e">
        <f t="shared" si="214"/>
        <v>#VALUE!</v>
      </c>
      <c r="BD358" s="133" t="e">
        <f>COUNTIFS(A1_Individu_Data_Keadaan_SDMK!A$4:A$149931,M358,A1_Individu_Data_Keadaan_SDMK!R$4:R$149285,"03. Ahli Teknologi Laboratorium Medik")</f>
        <v>#VALUE!</v>
      </c>
      <c r="BE358" s="135">
        <f t="shared" si="215"/>
        <v>1</v>
      </c>
      <c r="BF358" s="134" t="e">
        <f t="shared" si="216"/>
        <v>#VALUE!</v>
      </c>
      <c r="BG358" s="134" t="e">
        <f t="shared" si="217"/>
        <v>#VALUE!</v>
      </c>
      <c r="BH358" s="139" t="e">
        <f t="shared" si="218"/>
        <v>#VALUE!</v>
      </c>
      <c r="BI358" s="139" t="e">
        <f t="shared" si="219"/>
        <v>#VALUE!</v>
      </c>
    </row>
    <row r="359" spans="13:61" ht="15">
      <c r="M359" s="120" t="s">
        <v>13119</v>
      </c>
      <c r="N359" s="120" t="s">
        <v>13120</v>
      </c>
      <c r="O359" s="120" t="s">
        <v>267</v>
      </c>
      <c r="P359" s="120" t="s">
        <v>9301</v>
      </c>
      <c r="Q359" s="120" t="s">
        <v>12201</v>
      </c>
      <c r="R359" s="120">
        <v>33</v>
      </c>
      <c r="S359" s="120">
        <v>3312</v>
      </c>
      <c r="T359" s="348" t="str">
        <f>IF(R359&lt;&gt;"",VLOOKUP(R359,'01_MASTER_KODE_WILAYAH'!H$1437:I$1470,2,FALSE),"")</f>
        <v>JAWA TENGAH</v>
      </c>
      <c r="U359" s="348" t="str">
        <f>IF(S359&lt;&gt;"",VLOOKUP(S359,'01_MASTER_KODE_WILAYAH'!D$5:F$1353,3,FALSE),"")</f>
        <v>WONOGIRI</v>
      </c>
      <c r="V359" s="349" t="str">
        <f t="shared" si="189"/>
        <v>2</v>
      </c>
      <c r="W359" s="145" t="e">
        <f t="shared" si="190"/>
        <v>#VALUE!</v>
      </c>
      <c r="X359" s="133" t="e">
        <f>COUNTIFS(A1_Individu_Data_Keadaan_SDMK!A$4:A$149931,M359,A1_Individu_Data_Keadaan_SDMK!R$4:R$149285,"01. Dokter")</f>
        <v>#VALUE!</v>
      </c>
      <c r="Y359" s="122">
        <f t="shared" si="191"/>
        <v>1</v>
      </c>
      <c r="Z359" s="134" t="e">
        <f t="shared" si="192"/>
        <v>#VALUE!</v>
      </c>
      <c r="AA359" s="134" t="e">
        <f t="shared" si="193"/>
        <v>#VALUE!</v>
      </c>
      <c r="AB359" s="133" t="e">
        <f>COUNTIFS(A1_Individu_Data_Keadaan_SDMK!A$4:A$149931,M359,A1_Individu_Data_Keadaan_SDMK!R$4:R$149285,"02. Dokter Gigi")</f>
        <v>#VALUE!</v>
      </c>
      <c r="AC359" s="122">
        <f t="shared" si="194"/>
        <v>1</v>
      </c>
      <c r="AD359" s="134" t="e">
        <f t="shared" si="195"/>
        <v>#VALUE!</v>
      </c>
      <c r="AE359" s="134" t="e">
        <f t="shared" si="196"/>
        <v>#VALUE!</v>
      </c>
      <c r="AF359" s="133" t="e">
        <f>COUNTIFS(A1_Individu_Data_Keadaan_SDMK!A$4:A$149931,M359,A1_Individu_Data_Keadaan_SDMK!Q$4:Q$149285,"03. KEPERAWATAN")</f>
        <v>#VALUE!</v>
      </c>
      <c r="AG359" s="135">
        <f t="shared" si="197"/>
        <v>5</v>
      </c>
      <c r="AH359" s="134" t="e">
        <f t="shared" si="198"/>
        <v>#VALUE!</v>
      </c>
      <c r="AI359" s="134" t="e">
        <f t="shared" si="199"/>
        <v>#VALUE!</v>
      </c>
      <c r="AJ359" s="133" t="e">
        <f>COUNTIFS(A1_Individu_Data_Keadaan_SDMK!A$4:A$149931,M359,A1_Individu_Data_Keadaan_SDMK!Q$4:Q$149285,"04. KEBIDANAN")</f>
        <v>#VALUE!</v>
      </c>
      <c r="AK359" s="135">
        <f t="shared" si="200"/>
        <v>4</v>
      </c>
      <c r="AL359" s="134" t="e">
        <f t="shared" si="201"/>
        <v>#VALUE!</v>
      </c>
      <c r="AM359" s="134" t="e">
        <f t="shared" si="202"/>
        <v>#VALUE!</v>
      </c>
      <c r="AN359" s="133" t="e">
        <f>COUNTIFS(A1_Individu_Data_Keadaan_SDMK!A$4:A$149931,M359,A1_Individu_Data_Keadaan_SDMK!Q$4:Q$149285,"05. KEFARMASIAN")</f>
        <v>#VALUE!</v>
      </c>
      <c r="AO359" s="135">
        <f t="shared" si="203"/>
        <v>1</v>
      </c>
      <c r="AP359" s="134" t="e">
        <f t="shared" si="204"/>
        <v>#VALUE!</v>
      </c>
      <c r="AQ359" s="134" t="e">
        <f t="shared" si="205"/>
        <v>#VALUE!</v>
      </c>
      <c r="AR359" s="133" t="e">
        <f>COUNTIFS(A1_Individu_Data_Keadaan_SDMK!A$4:A$149931,M359,A1_Individu_Data_Keadaan_SDMK!Q$4:Q$149285,"06. KESEHATAN MASYARAKAT")</f>
        <v>#VALUE!</v>
      </c>
      <c r="AS359" s="135">
        <f t="shared" si="206"/>
        <v>1</v>
      </c>
      <c r="AT359" s="134" t="e">
        <f t="shared" si="207"/>
        <v>#VALUE!</v>
      </c>
      <c r="AU359" s="134" t="e">
        <f t="shared" si="208"/>
        <v>#VALUE!</v>
      </c>
      <c r="AV359" s="133" t="e">
        <f>COUNTIFS(A1_Individu_Data_Keadaan_SDMK!A$4:A$149931,M359,A1_Individu_Data_Keadaan_SDMK!Q$4:Q$149285,"07. KESEHATAN LINGKUNGAN")</f>
        <v>#VALUE!</v>
      </c>
      <c r="AW359" s="135">
        <f t="shared" si="209"/>
        <v>1</v>
      </c>
      <c r="AX359" s="134" t="e">
        <f t="shared" si="210"/>
        <v>#VALUE!</v>
      </c>
      <c r="AY359" s="134" t="e">
        <f t="shared" si="211"/>
        <v>#VALUE!</v>
      </c>
      <c r="AZ359" s="133" t="e">
        <f>COUNTIFS(A1_Individu_Data_Keadaan_SDMK!A$4:A$149931,M359,A1_Individu_Data_Keadaan_SDMK!Q$4:Q$149285,"08. GIZI")</f>
        <v>#VALUE!</v>
      </c>
      <c r="BA359" s="135">
        <f t="shared" si="212"/>
        <v>1</v>
      </c>
      <c r="BB359" s="134" t="e">
        <f t="shared" si="213"/>
        <v>#VALUE!</v>
      </c>
      <c r="BC359" s="134" t="e">
        <f t="shared" si="214"/>
        <v>#VALUE!</v>
      </c>
      <c r="BD359" s="133" t="e">
        <f>COUNTIFS(A1_Individu_Data_Keadaan_SDMK!A$4:A$149931,M359,A1_Individu_Data_Keadaan_SDMK!R$4:R$149285,"03. Ahli Teknologi Laboratorium Medik")</f>
        <v>#VALUE!</v>
      </c>
      <c r="BE359" s="135">
        <f t="shared" si="215"/>
        <v>1</v>
      </c>
      <c r="BF359" s="134" t="e">
        <f t="shared" si="216"/>
        <v>#VALUE!</v>
      </c>
      <c r="BG359" s="134" t="e">
        <f t="shared" si="217"/>
        <v>#VALUE!</v>
      </c>
      <c r="BH359" s="139" t="e">
        <f t="shared" si="218"/>
        <v>#VALUE!</v>
      </c>
      <c r="BI359" s="139" t="e">
        <f t="shared" si="219"/>
        <v>#VALUE!</v>
      </c>
    </row>
    <row r="360" spans="13:61" ht="15">
      <c r="M360" s="120" t="s">
        <v>13121</v>
      </c>
      <c r="N360" s="120" t="s">
        <v>13122</v>
      </c>
      <c r="O360" s="120" t="s">
        <v>267</v>
      </c>
      <c r="P360" s="120" t="s">
        <v>9301</v>
      </c>
      <c r="Q360" s="120" t="s">
        <v>12201</v>
      </c>
      <c r="R360" s="120">
        <v>33</v>
      </c>
      <c r="S360" s="120">
        <v>3312</v>
      </c>
      <c r="T360" s="348" t="str">
        <f>IF(R360&lt;&gt;"",VLOOKUP(R360,'01_MASTER_KODE_WILAYAH'!H$1437:I$1470,2,FALSE),"")</f>
        <v>JAWA TENGAH</v>
      </c>
      <c r="U360" s="348" t="str">
        <f>IF(S360&lt;&gt;"",VLOOKUP(S360,'01_MASTER_KODE_WILAYAH'!D$5:F$1353,3,FALSE),"")</f>
        <v>WONOGIRI</v>
      </c>
      <c r="V360" s="349" t="str">
        <f t="shared" si="189"/>
        <v>2</v>
      </c>
      <c r="W360" s="145" t="e">
        <f t="shared" si="190"/>
        <v>#VALUE!</v>
      </c>
      <c r="X360" s="133" t="e">
        <f>COUNTIFS(A1_Individu_Data_Keadaan_SDMK!A$4:A$149931,M360,A1_Individu_Data_Keadaan_SDMK!R$4:R$149285,"01. Dokter")</f>
        <v>#VALUE!</v>
      </c>
      <c r="Y360" s="122">
        <f t="shared" si="191"/>
        <v>1</v>
      </c>
      <c r="Z360" s="134" t="e">
        <f t="shared" si="192"/>
        <v>#VALUE!</v>
      </c>
      <c r="AA360" s="134" t="e">
        <f t="shared" si="193"/>
        <v>#VALUE!</v>
      </c>
      <c r="AB360" s="133" t="e">
        <f>COUNTIFS(A1_Individu_Data_Keadaan_SDMK!A$4:A$149931,M360,A1_Individu_Data_Keadaan_SDMK!R$4:R$149285,"02. Dokter Gigi")</f>
        <v>#VALUE!</v>
      </c>
      <c r="AC360" s="122">
        <f t="shared" si="194"/>
        <v>1</v>
      </c>
      <c r="AD360" s="134" t="e">
        <f t="shared" si="195"/>
        <v>#VALUE!</v>
      </c>
      <c r="AE360" s="134" t="e">
        <f t="shared" si="196"/>
        <v>#VALUE!</v>
      </c>
      <c r="AF360" s="133" t="e">
        <f>COUNTIFS(A1_Individu_Data_Keadaan_SDMK!A$4:A$149931,M360,A1_Individu_Data_Keadaan_SDMK!Q$4:Q$149285,"03. KEPERAWATAN")</f>
        <v>#VALUE!</v>
      </c>
      <c r="AG360" s="135">
        <f t="shared" si="197"/>
        <v>5</v>
      </c>
      <c r="AH360" s="134" t="e">
        <f t="shared" si="198"/>
        <v>#VALUE!</v>
      </c>
      <c r="AI360" s="134" t="e">
        <f t="shared" si="199"/>
        <v>#VALUE!</v>
      </c>
      <c r="AJ360" s="133" t="e">
        <f>COUNTIFS(A1_Individu_Data_Keadaan_SDMK!A$4:A$149931,M360,A1_Individu_Data_Keadaan_SDMK!Q$4:Q$149285,"04. KEBIDANAN")</f>
        <v>#VALUE!</v>
      </c>
      <c r="AK360" s="135">
        <f t="shared" si="200"/>
        <v>4</v>
      </c>
      <c r="AL360" s="134" t="e">
        <f t="shared" si="201"/>
        <v>#VALUE!</v>
      </c>
      <c r="AM360" s="134" t="e">
        <f t="shared" si="202"/>
        <v>#VALUE!</v>
      </c>
      <c r="AN360" s="133" t="e">
        <f>COUNTIFS(A1_Individu_Data_Keadaan_SDMK!A$4:A$149931,M360,A1_Individu_Data_Keadaan_SDMK!Q$4:Q$149285,"05. KEFARMASIAN")</f>
        <v>#VALUE!</v>
      </c>
      <c r="AO360" s="135">
        <f t="shared" si="203"/>
        <v>1</v>
      </c>
      <c r="AP360" s="134" t="e">
        <f t="shared" si="204"/>
        <v>#VALUE!</v>
      </c>
      <c r="AQ360" s="134" t="e">
        <f t="shared" si="205"/>
        <v>#VALUE!</v>
      </c>
      <c r="AR360" s="133" t="e">
        <f>COUNTIFS(A1_Individu_Data_Keadaan_SDMK!A$4:A$149931,M360,A1_Individu_Data_Keadaan_SDMK!Q$4:Q$149285,"06. KESEHATAN MASYARAKAT")</f>
        <v>#VALUE!</v>
      </c>
      <c r="AS360" s="135">
        <f t="shared" si="206"/>
        <v>1</v>
      </c>
      <c r="AT360" s="134" t="e">
        <f t="shared" si="207"/>
        <v>#VALUE!</v>
      </c>
      <c r="AU360" s="134" t="e">
        <f t="shared" si="208"/>
        <v>#VALUE!</v>
      </c>
      <c r="AV360" s="133" t="e">
        <f>COUNTIFS(A1_Individu_Data_Keadaan_SDMK!A$4:A$149931,M360,A1_Individu_Data_Keadaan_SDMK!Q$4:Q$149285,"07. KESEHATAN LINGKUNGAN")</f>
        <v>#VALUE!</v>
      </c>
      <c r="AW360" s="135">
        <f t="shared" si="209"/>
        <v>1</v>
      </c>
      <c r="AX360" s="134" t="e">
        <f t="shared" si="210"/>
        <v>#VALUE!</v>
      </c>
      <c r="AY360" s="134" t="e">
        <f t="shared" si="211"/>
        <v>#VALUE!</v>
      </c>
      <c r="AZ360" s="133" t="e">
        <f>COUNTIFS(A1_Individu_Data_Keadaan_SDMK!A$4:A$149931,M360,A1_Individu_Data_Keadaan_SDMK!Q$4:Q$149285,"08. GIZI")</f>
        <v>#VALUE!</v>
      </c>
      <c r="BA360" s="135">
        <f t="shared" si="212"/>
        <v>1</v>
      </c>
      <c r="BB360" s="134" t="e">
        <f t="shared" si="213"/>
        <v>#VALUE!</v>
      </c>
      <c r="BC360" s="134" t="e">
        <f t="shared" si="214"/>
        <v>#VALUE!</v>
      </c>
      <c r="BD360" s="133" t="e">
        <f>COUNTIFS(A1_Individu_Data_Keadaan_SDMK!A$4:A$149931,M360,A1_Individu_Data_Keadaan_SDMK!R$4:R$149285,"03. Ahli Teknologi Laboratorium Medik")</f>
        <v>#VALUE!</v>
      </c>
      <c r="BE360" s="135">
        <f t="shared" si="215"/>
        <v>1</v>
      </c>
      <c r="BF360" s="134" t="e">
        <f t="shared" si="216"/>
        <v>#VALUE!</v>
      </c>
      <c r="BG360" s="134" t="e">
        <f t="shared" si="217"/>
        <v>#VALUE!</v>
      </c>
      <c r="BH360" s="139" t="e">
        <f t="shared" si="218"/>
        <v>#VALUE!</v>
      </c>
      <c r="BI360" s="139" t="e">
        <f t="shared" si="219"/>
        <v>#VALUE!</v>
      </c>
    </row>
    <row r="361" spans="13:61" ht="15">
      <c r="M361" s="120" t="s">
        <v>13123</v>
      </c>
      <c r="N361" s="120" t="s">
        <v>13124</v>
      </c>
      <c r="O361" s="120" t="s">
        <v>267</v>
      </c>
      <c r="P361" s="120" t="s">
        <v>9301</v>
      </c>
      <c r="Q361" s="120" t="s">
        <v>12201</v>
      </c>
      <c r="R361" s="120">
        <v>33</v>
      </c>
      <c r="S361" s="120">
        <v>3312</v>
      </c>
      <c r="T361" s="348" t="str">
        <f>IF(R361&lt;&gt;"",VLOOKUP(R361,'01_MASTER_KODE_WILAYAH'!H$1437:I$1470,2,FALSE),"")</f>
        <v>JAWA TENGAH</v>
      </c>
      <c r="U361" s="348" t="str">
        <f>IF(S361&lt;&gt;"",VLOOKUP(S361,'01_MASTER_KODE_WILAYAH'!D$5:F$1353,3,FALSE),"")</f>
        <v>WONOGIRI</v>
      </c>
      <c r="V361" s="349" t="str">
        <f t="shared" si="189"/>
        <v>2</v>
      </c>
      <c r="W361" s="145" t="e">
        <f t="shared" si="190"/>
        <v>#VALUE!</v>
      </c>
      <c r="X361" s="133" t="e">
        <f>COUNTIFS(A1_Individu_Data_Keadaan_SDMK!A$4:A$149931,M361,A1_Individu_Data_Keadaan_SDMK!R$4:R$149285,"01. Dokter")</f>
        <v>#VALUE!</v>
      </c>
      <c r="Y361" s="122">
        <f t="shared" si="191"/>
        <v>1</v>
      </c>
      <c r="Z361" s="134" t="e">
        <f t="shared" si="192"/>
        <v>#VALUE!</v>
      </c>
      <c r="AA361" s="134" t="e">
        <f t="shared" si="193"/>
        <v>#VALUE!</v>
      </c>
      <c r="AB361" s="133" t="e">
        <f>COUNTIFS(A1_Individu_Data_Keadaan_SDMK!A$4:A$149931,M361,A1_Individu_Data_Keadaan_SDMK!R$4:R$149285,"02. Dokter Gigi")</f>
        <v>#VALUE!</v>
      </c>
      <c r="AC361" s="122">
        <f t="shared" si="194"/>
        <v>1</v>
      </c>
      <c r="AD361" s="134" t="e">
        <f t="shared" si="195"/>
        <v>#VALUE!</v>
      </c>
      <c r="AE361" s="134" t="e">
        <f t="shared" si="196"/>
        <v>#VALUE!</v>
      </c>
      <c r="AF361" s="133" t="e">
        <f>COUNTIFS(A1_Individu_Data_Keadaan_SDMK!A$4:A$149931,M361,A1_Individu_Data_Keadaan_SDMK!Q$4:Q$149285,"03. KEPERAWATAN")</f>
        <v>#VALUE!</v>
      </c>
      <c r="AG361" s="135">
        <f t="shared" si="197"/>
        <v>5</v>
      </c>
      <c r="AH361" s="134" t="e">
        <f t="shared" si="198"/>
        <v>#VALUE!</v>
      </c>
      <c r="AI361" s="134" t="e">
        <f t="shared" si="199"/>
        <v>#VALUE!</v>
      </c>
      <c r="AJ361" s="133" t="e">
        <f>COUNTIFS(A1_Individu_Data_Keadaan_SDMK!A$4:A$149931,M361,A1_Individu_Data_Keadaan_SDMK!Q$4:Q$149285,"04. KEBIDANAN")</f>
        <v>#VALUE!</v>
      </c>
      <c r="AK361" s="135">
        <f t="shared" si="200"/>
        <v>4</v>
      </c>
      <c r="AL361" s="134" t="e">
        <f t="shared" si="201"/>
        <v>#VALUE!</v>
      </c>
      <c r="AM361" s="134" t="e">
        <f t="shared" si="202"/>
        <v>#VALUE!</v>
      </c>
      <c r="AN361" s="133" t="e">
        <f>COUNTIFS(A1_Individu_Data_Keadaan_SDMK!A$4:A$149931,M361,A1_Individu_Data_Keadaan_SDMK!Q$4:Q$149285,"05. KEFARMASIAN")</f>
        <v>#VALUE!</v>
      </c>
      <c r="AO361" s="135">
        <f t="shared" si="203"/>
        <v>1</v>
      </c>
      <c r="AP361" s="134" t="e">
        <f t="shared" si="204"/>
        <v>#VALUE!</v>
      </c>
      <c r="AQ361" s="134" t="e">
        <f t="shared" si="205"/>
        <v>#VALUE!</v>
      </c>
      <c r="AR361" s="133" t="e">
        <f>COUNTIFS(A1_Individu_Data_Keadaan_SDMK!A$4:A$149931,M361,A1_Individu_Data_Keadaan_SDMK!Q$4:Q$149285,"06. KESEHATAN MASYARAKAT")</f>
        <v>#VALUE!</v>
      </c>
      <c r="AS361" s="135">
        <f t="shared" si="206"/>
        <v>1</v>
      </c>
      <c r="AT361" s="134" t="e">
        <f t="shared" si="207"/>
        <v>#VALUE!</v>
      </c>
      <c r="AU361" s="134" t="e">
        <f t="shared" si="208"/>
        <v>#VALUE!</v>
      </c>
      <c r="AV361" s="133" t="e">
        <f>COUNTIFS(A1_Individu_Data_Keadaan_SDMK!A$4:A$149931,M361,A1_Individu_Data_Keadaan_SDMK!Q$4:Q$149285,"07. KESEHATAN LINGKUNGAN")</f>
        <v>#VALUE!</v>
      </c>
      <c r="AW361" s="135">
        <f t="shared" si="209"/>
        <v>1</v>
      </c>
      <c r="AX361" s="134" t="e">
        <f t="shared" si="210"/>
        <v>#VALUE!</v>
      </c>
      <c r="AY361" s="134" t="e">
        <f t="shared" si="211"/>
        <v>#VALUE!</v>
      </c>
      <c r="AZ361" s="133" t="e">
        <f>COUNTIFS(A1_Individu_Data_Keadaan_SDMK!A$4:A$149931,M361,A1_Individu_Data_Keadaan_SDMK!Q$4:Q$149285,"08. GIZI")</f>
        <v>#VALUE!</v>
      </c>
      <c r="BA361" s="135">
        <f t="shared" si="212"/>
        <v>1</v>
      </c>
      <c r="BB361" s="134" t="e">
        <f t="shared" si="213"/>
        <v>#VALUE!</v>
      </c>
      <c r="BC361" s="134" t="e">
        <f t="shared" si="214"/>
        <v>#VALUE!</v>
      </c>
      <c r="BD361" s="133" t="e">
        <f>COUNTIFS(A1_Individu_Data_Keadaan_SDMK!A$4:A$149931,M361,A1_Individu_Data_Keadaan_SDMK!R$4:R$149285,"03. Ahli Teknologi Laboratorium Medik")</f>
        <v>#VALUE!</v>
      </c>
      <c r="BE361" s="135">
        <f t="shared" si="215"/>
        <v>1</v>
      </c>
      <c r="BF361" s="134" t="e">
        <f t="shared" si="216"/>
        <v>#VALUE!</v>
      </c>
      <c r="BG361" s="134" t="e">
        <f t="shared" si="217"/>
        <v>#VALUE!</v>
      </c>
      <c r="BH361" s="139" t="e">
        <f t="shared" si="218"/>
        <v>#VALUE!</v>
      </c>
      <c r="BI361" s="139" t="e">
        <f t="shared" si="219"/>
        <v>#VALUE!</v>
      </c>
    </row>
    <row r="362" spans="13:61" ht="15">
      <c r="M362" s="120" t="s">
        <v>13125</v>
      </c>
      <c r="N362" s="120" t="s">
        <v>13126</v>
      </c>
      <c r="O362" s="120" t="s">
        <v>267</v>
      </c>
      <c r="P362" s="120" t="s">
        <v>9302</v>
      </c>
      <c r="Q362" s="120" t="s">
        <v>12201</v>
      </c>
      <c r="R362" s="120">
        <v>33</v>
      </c>
      <c r="S362" s="120">
        <v>3312</v>
      </c>
      <c r="T362" s="348" t="str">
        <f>IF(R362&lt;&gt;"",VLOOKUP(R362,'01_MASTER_KODE_WILAYAH'!H$1437:I$1470,2,FALSE),"")</f>
        <v>JAWA TENGAH</v>
      </c>
      <c r="U362" s="348" t="str">
        <f>IF(S362&lt;&gt;"",VLOOKUP(S362,'01_MASTER_KODE_WILAYAH'!D$5:F$1353,3,FALSE),"")</f>
        <v>WONOGIRI</v>
      </c>
      <c r="V362" s="349" t="str">
        <f t="shared" si="189"/>
        <v>1</v>
      </c>
      <c r="W362" s="145" t="e">
        <f t="shared" si="190"/>
        <v>#VALUE!</v>
      </c>
      <c r="X362" s="133" t="e">
        <f>COUNTIFS(A1_Individu_Data_Keadaan_SDMK!A$4:A$149931,M362,A1_Individu_Data_Keadaan_SDMK!R$4:R$149285,"01. Dokter")</f>
        <v>#VALUE!</v>
      </c>
      <c r="Y362" s="122">
        <f t="shared" si="191"/>
        <v>2</v>
      </c>
      <c r="Z362" s="134" t="e">
        <f t="shared" si="192"/>
        <v>#VALUE!</v>
      </c>
      <c r="AA362" s="134" t="e">
        <f t="shared" si="193"/>
        <v>#VALUE!</v>
      </c>
      <c r="AB362" s="133" t="e">
        <f>COUNTIFS(A1_Individu_Data_Keadaan_SDMK!A$4:A$149931,M362,A1_Individu_Data_Keadaan_SDMK!R$4:R$149285,"02. Dokter Gigi")</f>
        <v>#VALUE!</v>
      </c>
      <c r="AC362" s="122">
        <f t="shared" si="194"/>
        <v>1</v>
      </c>
      <c r="AD362" s="134" t="e">
        <f t="shared" si="195"/>
        <v>#VALUE!</v>
      </c>
      <c r="AE362" s="134" t="e">
        <f t="shared" si="196"/>
        <v>#VALUE!</v>
      </c>
      <c r="AF362" s="133" t="e">
        <f>COUNTIFS(A1_Individu_Data_Keadaan_SDMK!A$4:A$149931,M362,A1_Individu_Data_Keadaan_SDMK!Q$4:Q$149285,"03. KEPERAWATAN")</f>
        <v>#VALUE!</v>
      </c>
      <c r="AG362" s="135">
        <f t="shared" si="197"/>
        <v>8</v>
      </c>
      <c r="AH362" s="134" t="e">
        <f t="shared" si="198"/>
        <v>#VALUE!</v>
      </c>
      <c r="AI362" s="134" t="e">
        <f t="shared" si="199"/>
        <v>#VALUE!</v>
      </c>
      <c r="AJ362" s="133" t="e">
        <f>COUNTIFS(A1_Individu_Data_Keadaan_SDMK!A$4:A$149931,M362,A1_Individu_Data_Keadaan_SDMK!Q$4:Q$149285,"04. KEBIDANAN")</f>
        <v>#VALUE!</v>
      </c>
      <c r="AK362" s="135">
        <f t="shared" si="200"/>
        <v>7</v>
      </c>
      <c r="AL362" s="134" t="e">
        <f t="shared" si="201"/>
        <v>#VALUE!</v>
      </c>
      <c r="AM362" s="134" t="e">
        <f t="shared" si="202"/>
        <v>#VALUE!</v>
      </c>
      <c r="AN362" s="133" t="e">
        <f>COUNTIFS(A1_Individu_Data_Keadaan_SDMK!A$4:A$149931,M362,A1_Individu_Data_Keadaan_SDMK!Q$4:Q$149285,"05. KEFARMASIAN")</f>
        <v>#VALUE!</v>
      </c>
      <c r="AO362" s="135">
        <f t="shared" si="203"/>
        <v>1</v>
      </c>
      <c r="AP362" s="134" t="e">
        <f t="shared" si="204"/>
        <v>#VALUE!</v>
      </c>
      <c r="AQ362" s="134" t="e">
        <f t="shared" si="205"/>
        <v>#VALUE!</v>
      </c>
      <c r="AR362" s="133" t="e">
        <f>COUNTIFS(A1_Individu_Data_Keadaan_SDMK!A$4:A$149931,M362,A1_Individu_Data_Keadaan_SDMK!Q$4:Q$149285,"06. KESEHATAN MASYARAKAT")</f>
        <v>#VALUE!</v>
      </c>
      <c r="AS362" s="135">
        <f t="shared" si="206"/>
        <v>1</v>
      </c>
      <c r="AT362" s="134" t="e">
        <f t="shared" si="207"/>
        <v>#VALUE!</v>
      </c>
      <c r="AU362" s="134" t="e">
        <f t="shared" si="208"/>
        <v>#VALUE!</v>
      </c>
      <c r="AV362" s="133" t="e">
        <f>COUNTIFS(A1_Individu_Data_Keadaan_SDMK!A$4:A$149931,M362,A1_Individu_Data_Keadaan_SDMK!Q$4:Q$149285,"07. KESEHATAN LINGKUNGAN")</f>
        <v>#VALUE!</v>
      </c>
      <c r="AW362" s="135">
        <f t="shared" si="209"/>
        <v>1</v>
      </c>
      <c r="AX362" s="134" t="e">
        <f t="shared" si="210"/>
        <v>#VALUE!</v>
      </c>
      <c r="AY362" s="134" t="e">
        <f t="shared" si="211"/>
        <v>#VALUE!</v>
      </c>
      <c r="AZ362" s="133" t="e">
        <f>COUNTIFS(A1_Individu_Data_Keadaan_SDMK!A$4:A$149931,M362,A1_Individu_Data_Keadaan_SDMK!Q$4:Q$149285,"08. GIZI")</f>
        <v>#VALUE!</v>
      </c>
      <c r="BA362" s="135">
        <f t="shared" si="212"/>
        <v>2</v>
      </c>
      <c r="BB362" s="134" t="e">
        <f t="shared" si="213"/>
        <v>#VALUE!</v>
      </c>
      <c r="BC362" s="134" t="e">
        <f t="shared" si="214"/>
        <v>#VALUE!</v>
      </c>
      <c r="BD362" s="133" t="e">
        <f>COUNTIFS(A1_Individu_Data_Keadaan_SDMK!A$4:A$149931,M362,A1_Individu_Data_Keadaan_SDMK!R$4:R$149285,"03. Ahli Teknologi Laboratorium Medik")</f>
        <v>#VALUE!</v>
      </c>
      <c r="BE362" s="135">
        <f t="shared" si="215"/>
        <v>1</v>
      </c>
      <c r="BF362" s="134" t="e">
        <f t="shared" si="216"/>
        <v>#VALUE!</v>
      </c>
      <c r="BG362" s="134" t="e">
        <f t="shared" si="217"/>
        <v>#VALUE!</v>
      </c>
      <c r="BH362" s="139" t="e">
        <f t="shared" si="218"/>
        <v>#VALUE!</v>
      </c>
      <c r="BI362" s="139" t="e">
        <f t="shared" si="219"/>
        <v>#VALUE!</v>
      </c>
    </row>
    <row r="363" spans="13:61" ht="15">
      <c r="M363" s="120" t="s">
        <v>13127</v>
      </c>
      <c r="N363" s="120" t="s">
        <v>13128</v>
      </c>
      <c r="O363" s="120" t="s">
        <v>267</v>
      </c>
      <c r="P363" s="120" t="s">
        <v>9301</v>
      </c>
      <c r="Q363" s="120" t="s">
        <v>12201</v>
      </c>
      <c r="R363" s="120">
        <v>33</v>
      </c>
      <c r="S363" s="120">
        <v>3312</v>
      </c>
      <c r="T363" s="348" t="str">
        <f>IF(R363&lt;&gt;"",VLOOKUP(R363,'01_MASTER_KODE_WILAYAH'!H$1437:I$1470,2,FALSE),"")</f>
        <v>JAWA TENGAH</v>
      </c>
      <c r="U363" s="348" t="str">
        <f>IF(S363&lt;&gt;"",VLOOKUP(S363,'01_MASTER_KODE_WILAYAH'!D$5:F$1353,3,FALSE),"")</f>
        <v>WONOGIRI</v>
      </c>
      <c r="V363" s="349" t="str">
        <f t="shared" si="189"/>
        <v>2</v>
      </c>
      <c r="W363" s="145" t="e">
        <f t="shared" si="190"/>
        <v>#VALUE!</v>
      </c>
      <c r="X363" s="133" t="e">
        <f>COUNTIFS(A1_Individu_Data_Keadaan_SDMK!A$4:A$149931,M363,A1_Individu_Data_Keadaan_SDMK!R$4:R$149285,"01. Dokter")</f>
        <v>#VALUE!</v>
      </c>
      <c r="Y363" s="122">
        <f t="shared" si="191"/>
        <v>1</v>
      </c>
      <c r="Z363" s="134" t="e">
        <f t="shared" si="192"/>
        <v>#VALUE!</v>
      </c>
      <c r="AA363" s="134" t="e">
        <f t="shared" si="193"/>
        <v>#VALUE!</v>
      </c>
      <c r="AB363" s="133" t="e">
        <f>COUNTIFS(A1_Individu_Data_Keadaan_SDMK!A$4:A$149931,M363,A1_Individu_Data_Keadaan_SDMK!R$4:R$149285,"02. Dokter Gigi")</f>
        <v>#VALUE!</v>
      </c>
      <c r="AC363" s="122">
        <f t="shared" si="194"/>
        <v>1</v>
      </c>
      <c r="AD363" s="134" t="e">
        <f t="shared" si="195"/>
        <v>#VALUE!</v>
      </c>
      <c r="AE363" s="134" t="e">
        <f t="shared" si="196"/>
        <v>#VALUE!</v>
      </c>
      <c r="AF363" s="133" t="e">
        <f>COUNTIFS(A1_Individu_Data_Keadaan_SDMK!A$4:A$149931,M363,A1_Individu_Data_Keadaan_SDMK!Q$4:Q$149285,"03. KEPERAWATAN")</f>
        <v>#VALUE!</v>
      </c>
      <c r="AG363" s="135">
        <f t="shared" si="197"/>
        <v>5</v>
      </c>
      <c r="AH363" s="134" t="e">
        <f t="shared" si="198"/>
        <v>#VALUE!</v>
      </c>
      <c r="AI363" s="134" t="e">
        <f t="shared" si="199"/>
        <v>#VALUE!</v>
      </c>
      <c r="AJ363" s="133" t="e">
        <f>COUNTIFS(A1_Individu_Data_Keadaan_SDMK!A$4:A$149931,M363,A1_Individu_Data_Keadaan_SDMK!Q$4:Q$149285,"04. KEBIDANAN")</f>
        <v>#VALUE!</v>
      </c>
      <c r="AK363" s="135">
        <f t="shared" si="200"/>
        <v>4</v>
      </c>
      <c r="AL363" s="134" t="e">
        <f t="shared" si="201"/>
        <v>#VALUE!</v>
      </c>
      <c r="AM363" s="134" t="e">
        <f t="shared" si="202"/>
        <v>#VALUE!</v>
      </c>
      <c r="AN363" s="133" t="e">
        <f>COUNTIFS(A1_Individu_Data_Keadaan_SDMK!A$4:A$149931,M363,A1_Individu_Data_Keadaan_SDMK!Q$4:Q$149285,"05. KEFARMASIAN")</f>
        <v>#VALUE!</v>
      </c>
      <c r="AO363" s="135">
        <f t="shared" si="203"/>
        <v>1</v>
      </c>
      <c r="AP363" s="134" t="e">
        <f t="shared" si="204"/>
        <v>#VALUE!</v>
      </c>
      <c r="AQ363" s="134" t="e">
        <f t="shared" si="205"/>
        <v>#VALUE!</v>
      </c>
      <c r="AR363" s="133" t="e">
        <f>COUNTIFS(A1_Individu_Data_Keadaan_SDMK!A$4:A$149931,M363,A1_Individu_Data_Keadaan_SDMK!Q$4:Q$149285,"06. KESEHATAN MASYARAKAT")</f>
        <v>#VALUE!</v>
      </c>
      <c r="AS363" s="135">
        <f t="shared" si="206"/>
        <v>1</v>
      </c>
      <c r="AT363" s="134" t="e">
        <f t="shared" si="207"/>
        <v>#VALUE!</v>
      </c>
      <c r="AU363" s="134" t="e">
        <f t="shared" si="208"/>
        <v>#VALUE!</v>
      </c>
      <c r="AV363" s="133" t="e">
        <f>COUNTIFS(A1_Individu_Data_Keadaan_SDMK!A$4:A$149931,M363,A1_Individu_Data_Keadaan_SDMK!Q$4:Q$149285,"07. KESEHATAN LINGKUNGAN")</f>
        <v>#VALUE!</v>
      </c>
      <c r="AW363" s="135">
        <f t="shared" si="209"/>
        <v>1</v>
      </c>
      <c r="AX363" s="134" t="e">
        <f t="shared" si="210"/>
        <v>#VALUE!</v>
      </c>
      <c r="AY363" s="134" t="e">
        <f t="shared" si="211"/>
        <v>#VALUE!</v>
      </c>
      <c r="AZ363" s="133" t="e">
        <f>COUNTIFS(A1_Individu_Data_Keadaan_SDMK!A$4:A$149931,M363,A1_Individu_Data_Keadaan_SDMK!Q$4:Q$149285,"08. GIZI")</f>
        <v>#VALUE!</v>
      </c>
      <c r="BA363" s="135">
        <f t="shared" si="212"/>
        <v>1</v>
      </c>
      <c r="BB363" s="134" t="e">
        <f t="shared" si="213"/>
        <v>#VALUE!</v>
      </c>
      <c r="BC363" s="134" t="e">
        <f t="shared" si="214"/>
        <v>#VALUE!</v>
      </c>
      <c r="BD363" s="133" t="e">
        <f>COUNTIFS(A1_Individu_Data_Keadaan_SDMK!A$4:A$149931,M363,A1_Individu_Data_Keadaan_SDMK!R$4:R$149285,"03. Ahli Teknologi Laboratorium Medik")</f>
        <v>#VALUE!</v>
      </c>
      <c r="BE363" s="135">
        <f t="shared" si="215"/>
        <v>1</v>
      </c>
      <c r="BF363" s="134" t="e">
        <f t="shared" si="216"/>
        <v>#VALUE!</v>
      </c>
      <c r="BG363" s="134" t="e">
        <f t="shared" si="217"/>
        <v>#VALUE!</v>
      </c>
      <c r="BH363" s="139" t="e">
        <f t="shared" si="218"/>
        <v>#VALUE!</v>
      </c>
      <c r="BI363" s="139" t="e">
        <f t="shared" si="219"/>
        <v>#VALUE!</v>
      </c>
    </row>
    <row r="364" spans="13:61" ht="15">
      <c r="M364" s="120" t="s">
        <v>13129</v>
      </c>
      <c r="N364" s="120" t="s">
        <v>13130</v>
      </c>
      <c r="O364" s="120" t="s">
        <v>267</v>
      </c>
      <c r="P364" s="120" t="s">
        <v>9301</v>
      </c>
      <c r="Q364" s="120" t="s">
        <v>12201</v>
      </c>
      <c r="R364" s="120">
        <v>33</v>
      </c>
      <c r="S364" s="120">
        <v>3312</v>
      </c>
      <c r="T364" s="348" t="str">
        <f>IF(R364&lt;&gt;"",VLOOKUP(R364,'01_MASTER_KODE_WILAYAH'!H$1437:I$1470,2,FALSE),"")</f>
        <v>JAWA TENGAH</v>
      </c>
      <c r="U364" s="348" t="str">
        <f>IF(S364&lt;&gt;"",VLOOKUP(S364,'01_MASTER_KODE_WILAYAH'!D$5:F$1353,3,FALSE),"")</f>
        <v>WONOGIRI</v>
      </c>
      <c r="V364" s="349" t="str">
        <f t="shared" si="189"/>
        <v>2</v>
      </c>
      <c r="W364" s="145" t="e">
        <f t="shared" si="190"/>
        <v>#VALUE!</v>
      </c>
      <c r="X364" s="133" t="e">
        <f>COUNTIFS(A1_Individu_Data_Keadaan_SDMK!A$4:A$149931,M364,A1_Individu_Data_Keadaan_SDMK!R$4:R$149285,"01. Dokter")</f>
        <v>#VALUE!</v>
      </c>
      <c r="Y364" s="122">
        <f t="shared" si="191"/>
        <v>1</v>
      </c>
      <c r="Z364" s="134" t="e">
        <f t="shared" si="192"/>
        <v>#VALUE!</v>
      </c>
      <c r="AA364" s="134" t="e">
        <f t="shared" si="193"/>
        <v>#VALUE!</v>
      </c>
      <c r="AB364" s="133" t="e">
        <f>COUNTIFS(A1_Individu_Data_Keadaan_SDMK!A$4:A$149931,M364,A1_Individu_Data_Keadaan_SDMK!R$4:R$149285,"02. Dokter Gigi")</f>
        <v>#VALUE!</v>
      </c>
      <c r="AC364" s="122">
        <f t="shared" si="194"/>
        <v>1</v>
      </c>
      <c r="AD364" s="134" t="e">
        <f t="shared" si="195"/>
        <v>#VALUE!</v>
      </c>
      <c r="AE364" s="134" t="e">
        <f t="shared" si="196"/>
        <v>#VALUE!</v>
      </c>
      <c r="AF364" s="133" t="e">
        <f>COUNTIFS(A1_Individu_Data_Keadaan_SDMK!A$4:A$149931,M364,A1_Individu_Data_Keadaan_SDMK!Q$4:Q$149285,"03. KEPERAWATAN")</f>
        <v>#VALUE!</v>
      </c>
      <c r="AG364" s="135">
        <f t="shared" si="197"/>
        <v>5</v>
      </c>
      <c r="AH364" s="134" t="e">
        <f t="shared" si="198"/>
        <v>#VALUE!</v>
      </c>
      <c r="AI364" s="134" t="e">
        <f t="shared" si="199"/>
        <v>#VALUE!</v>
      </c>
      <c r="AJ364" s="133" t="e">
        <f>COUNTIFS(A1_Individu_Data_Keadaan_SDMK!A$4:A$149931,M364,A1_Individu_Data_Keadaan_SDMK!Q$4:Q$149285,"04. KEBIDANAN")</f>
        <v>#VALUE!</v>
      </c>
      <c r="AK364" s="135">
        <f t="shared" si="200"/>
        <v>4</v>
      </c>
      <c r="AL364" s="134" t="e">
        <f t="shared" si="201"/>
        <v>#VALUE!</v>
      </c>
      <c r="AM364" s="134" t="e">
        <f t="shared" si="202"/>
        <v>#VALUE!</v>
      </c>
      <c r="AN364" s="133" t="e">
        <f>COUNTIFS(A1_Individu_Data_Keadaan_SDMK!A$4:A$149931,M364,A1_Individu_Data_Keadaan_SDMK!Q$4:Q$149285,"05. KEFARMASIAN")</f>
        <v>#VALUE!</v>
      </c>
      <c r="AO364" s="135">
        <f t="shared" si="203"/>
        <v>1</v>
      </c>
      <c r="AP364" s="134" t="e">
        <f t="shared" si="204"/>
        <v>#VALUE!</v>
      </c>
      <c r="AQ364" s="134" t="e">
        <f t="shared" si="205"/>
        <v>#VALUE!</v>
      </c>
      <c r="AR364" s="133" t="e">
        <f>COUNTIFS(A1_Individu_Data_Keadaan_SDMK!A$4:A$149931,M364,A1_Individu_Data_Keadaan_SDMK!Q$4:Q$149285,"06. KESEHATAN MASYARAKAT")</f>
        <v>#VALUE!</v>
      </c>
      <c r="AS364" s="135">
        <f t="shared" si="206"/>
        <v>1</v>
      </c>
      <c r="AT364" s="134" t="e">
        <f t="shared" si="207"/>
        <v>#VALUE!</v>
      </c>
      <c r="AU364" s="134" t="e">
        <f t="shared" si="208"/>
        <v>#VALUE!</v>
      </c>
      <c r="AV364" s="133" t="e">
        <f>COUNTIFS(A1_Individu_Data_Keadaan_SDMK!A$4:A$149931,M364,A1_Individu_Data_Keadaan_SDMK!Q$4:Q$149285,"07. KESEHATAN LINGKUNGAN")</f>
        <v>#VALUE!</v>
      </c>
      <c r="AW364" s="135">
        <f t="shared" si="209"/>
        <v>1</v>
      </c>
      <c r="AX364" s="134" t="e">
        <f t="shared" si="210"/>
        <v>#VALUE!</v>
      </c>
      <c r="AY364" s="134" t="e">
        <f t="shared" si="211"/>
        <v>#VALUE!</v>
      </c>
      <c r="AZ364" s="133" t="e">
        <f>COUNTIFS(A1_Individu_Data_Keadaan_SDMK!A$4:A$149931,M364,A1_Individu_Data_Keadaan_SDMK!Q$4:Q$149285,"08. GIZI")</f>
        <v>#VALUE!</v>
      </c>
      <c r="BA364" s="135">
        <f t="shared" si="212"/>
        <v>1</v>
      </c>
      <c r="BB364" s="134" t="e">
        <f t="shared" si="213"/>
        <v>#VALUE!</v>
      </c>
      <c r="BC364" s="134" t="e">
        <f t="shared" si="214"/>
        <v>#VALUE!</v>
      </c>
      <c r="BD364" s="133" t="e">
        <f>COUNTIFS(A1_Individu_Data_Keadaan_SDMK!A$4:A$149931,M364,A1_Individu_Data_Keadaan_SDMK!R$4:R$149285,"03. Ahli Teknologi Laboratorium Medik")</f>
        <v>#VALUE!</v>
      </c>
      <c r="BE364" s="135">
        <f t="shared" si="215"/>
        <v>1</v>
      </c>
      <c r="BF364" s="134" t="e">
        <f t="shared" si="216"/>
        <v>#VALUE!</v>
      </c>
      <c r="BG364" s="134" t="e">
        <f t="shared" si="217"/>
        <v>#VALUE!</v>
      </c>
      <c r="BH364" s="139" t="e">
        <f t="shared" si="218"/>
        <v>#VALUE!</v>
      </c>
      <c r="BI364" s="139" t="e">
        <f t="shared" si="219"/>
        <v>#VALUE!</v>
      </c>
    </row>
    <row r="365" spans="13:61" ht="15">
      <c r="M365" s="120" t="s">
        <v>13131</v>
      </c>
      <c r="N365" s="120" t="s">
        <v>13132</v>
      </c>
      <c r="O365" s="120" t="s">
        <v>267</v>
      </c>
      <c r="P365" s="120" t="s">
        <v>9301</v>
      </c>
      <c r="Q365" s="120" t="s">
        <v>12201</v>
      </c>
      <c r="R365" s="120">
        <v>33</v>
      </c>
      <c r="S365" s="120">
        <v>3312</v>
      </c>
      <c r="T365" s="348" t="str">
        <f>IF(R365&lt;&gt;"",VLOOKUP(R365,'01_MASTER_KODE_WILAYAH'!H$1437:I$1470,2,FALSE),"")</f>
        <v>JAWA TENGAH</v>
      </c>
      <c r="U365" s="348" t="str">
        <f>IF(S365&lt;&gt;"",VLOOKUP(S365,'01_MASTER_KODE_WILAYAH'!D$5:F$1353,3,FALSE),"")</f>
        <v>WONOGIRI</v>
      </c>
      <c r="V365" s="349" t="str">
        <f t="shared" si="189"/>
        <v>2</v>
      </c>
      <c r="W365" s="145" t="e">
        <f t="shared" si="190"/>
        <v>#VALUE!</v>
      </c>
      <c r="X365" s="133" t="e">
        <f>COUNTIFS(A1_Individu_Data_Keadaan_SDMK!A$4:A$149931,M365,A1_Individu_Data_Keadaan_SDMK!R$4:R$149285,"01. Dokter")</f>
        <v>#VALUE!</v>
      </c>
      <c r="Y365" s="122">
        <f t="shared" si="191"/>
        <v>1</v>
      </c>
      <c r="Z365" s="134" t="e">
        <f t="shared" si="192"/>
        <v>#VALUE!</v>
      </c>
      <c r="AA365" s="134" t="e">
        <f t="shared" si="193"/>
        <v>#VALUE!</v>
      </c>
      <c r="AB365" s="133" t="e">
        <f>COUNTIFS(A1_Individu_Data_Keadaan_SDMK!A$4:A$149931,M365,A1_Individu_Data_Keadaan_SDMK!R$4:R$149285,"02. Dokter Gigi")</f>
        <v>#VALUE!</v>
      </c>
      <c r="AC365" s="122">
        <f t="shared" si="194"/>
        <v>1</v>
      </c>
      <c r="AD365" s="134" t="e">
        <f t="shared" si="195"/>
        <v>#VALUE!</v>
      </c>
      <c r="AE365" s="134" t="e">
        <f t="shared" si="196"/>
        <v>#VALUE!</v>
      </c>
      <c r="AF365" s="133" t="e">
        <f>COUNTIFS(A1_Individu_Data_Keadaan_SDMK!A$4:A$149931,M365,A1_Individu_Data_Keadaan_SDMK!Q$4:Q$149285,"03. KEPERAWATAN")</f>
        <v>#VALUE!</v>
      </c>
      <c r="AG365" s="135">
        <f t="shared" si="197"/>
        <v>5</v>
      </c>
      <c r="AH365" s="134" t="e">
        <f t="shared" si="198"/>
        <v>#VALUE!</v>
      </c>
      <c r="AI365" s="134" t="e">
        <f t="shared" si="199"/>
        <v>#VALUE!</v>
      </c>
      <c r="AJ365" s="133" t="e">
        <f>COUNTIFS(A1_Individu_Data_Keadaan_SDMK!A$4:A$149931,M365,A1_Individu_Data_Keadaan_SDMK!Q$4:Q$149285,"04. KEBIDANAN")</f>
        <v>#VALUE!</v>
      </c>
      <c r="AK365" s="135">
        <f t="shared" si="200"/>
        <v>4</v>
      </c>
      <c r="AL365" s="134" t="e">
        <f t="shared" si="201"/>
        <v>#VALUE!</v>
      </c>
      <c r="AM365" s="134" t="e">
        <f t="shared" si="202"/>
        <v>#VALUE!</v>
      </c>
      <c r="AN365" s="133" t="e">
        <f>COUNTIFS(A1_Individu_Data_Keadaan_SDMK!A$4:A$149931,M365,A1_Individu_Data_Keadaan_SDMK!Q$4:Q$149285,"05. KEFARMASIAN")</f>
        <v>#VALUE!</v>
      </c>
      <c r="AO365" s="135">
        <f t="shared" si="203"/>
        <v>1</v>
      </c>
      <c r="AP365" s="134" t="e">
        <f t="shared" si="204"/>
        <v>#VALUE!</v>
      </c>
      <c r="AQ365" s="134" t="e">
        <f t="shared" si="205"/>
        <v>#VALUE!</v>
      </c>
      <c r="AR365" s="133" t="e">
        <f>COUNTIFS(A1_Individu_Data_Keadaan_SDMK!A$4:A$149931,M365,A1_Individu_Data_Keadaan_SDMK!Q$4:Q$149285,"06. KESEHATAN MASYARAKAT")</f>
        <v>#VALUE!</v>
      </c>
      <c r="AS365" s="135">
        <f t="shared" si="206"/>
        <v>1</v>
      </c>
      <c r="AT365" s="134" t="e">
        <f t="shared" si="207"/>
        <v>#VALUE!</v>
      </c>
      <c r="AU365" s="134" t="e">
        <f t="shared" si="208"/>
        <v>#VALUE!</v>
      </c>
      <c r="AV365" s="133" t="e">
        <f>COUNTIFS(A1_Individu_Data_Keadaan_SDMK!A$4:A$149931,M365,A1_Individu_Data_Keadaan_SDMK!Q$4:Q$149285,"07. KESEHATAN LINGKUNGAN")</f>
        <v>#VALUE!</v>
      </c>
      <c r="AW365" s="135">
        <f t="shared" si="209"/>
        <v>1</v>
      </c>
      <c r="AX365" s="134" t="e">
        <f t="shared" si="210"/>
        <v>#VALUE!</v>
      </c>
      <c r="AY365" s="134" t="e">
        <f t="shared" si="211"/>
        <v>#VALUE!</v>
      </c>
      <c r="AZ365" s="133" t="e">
        <f>COUNTIFS(A1_Individu_Data_Keadaan_SDMK!A$4:A$149931,M365,A1_Individu_Data_Keadaan_SDMK!Q$4:Q$149285,"08. GIZI")</f>
        <v>#VALUE!</v>
      </c>
      <c r="BA365" s="135">
        <f t="shared" si="212"/>
        <v>1</v>
      </c>
      <c r="BB365" s="134" t="e">
        <f t="shared" si="213"/>
        <v>#VALUE!</v>
      </c>
      <c r="BC365" s="134" t="e">
        <f t="shared" si="214"/>
        <v>#VALUE!</v>
      </c>
      <c r="BD365" s="133" t="e">
        <f>COUNTIFS(A1_Individu_Data_Keadaan_SDMK!A$4:A$149931,M365,A1_Individu_Data_Keadaan_SDMK!R$4:R$149285,"03. Ahli Teknologi Laboratorium Medik")</f>
        <v>#VALUE!</v>
      </c>
      <c r="BE365" s="135">
        <f t="shared" si="215"/>
        <v>1</v>
      </c>
      <c r="BF365" s="134" t="e">
        <f t="shared" si="216"/>
        <v>#VALUE!</v>
      </c>
      <c r="BG365" s="134" t="e">
        <f t="shared" si="217"/>
        <v>#VALUE!</v>
      </c>
      <c r="BH365" s="139" t="e">
        <f t="shared" si="218"/>
        <v>#VALUE!</v>
      </c>
      <c r="BI365" s="139" t="e">
        <f t="shared" si="219"/>
        <v>#VALUE!</v>
      </c>
    </row>
    <row r="366" spans="13:61" ht="15">
      <c r="M366" s="120" t="s">
        <v>13133</v>
      </c>
      <c r="N366" s="120" t="s">
        <v>13134</v>
      </c>
      <c r="O366" s="120" t="s">
        <v>267</v>
      </c>
      <c r="P366" s="120" t="s">
        <v>9302</v>
      </c>
      <c r="Q366" s="120" t="s">
        <v>12201</v>
      </c>
      <c r="R366" s="120">
        <v>33</v>
      </c>
      <c r="S366" s="120">
        <v>3313</v>
      </c>
      <c r="T366" s="348" t="str">
        <f>IF(R366&lt;&gt;"",VLOOKUP(R366,'01_MASTER_KODE_WILAYAH'!H$1437:I$1470,2,FALSE),"")</f>
        <v>JAWA TENGAH</v>
      </c>
      <c r="U366" s="348" t="str">
        <f>IF(S366&lt;&gt;"",VLOOKUP(S366,'01_MASTER_KODE_WILAYAH'!D$5:F$1353,3,FALSE),"")</f>
        <v>KARANGANYAR</v>
      </c>
      <c r="V366" s="349" t="str">
        <f t="shared" si="189"/>
        <v>1</v>
      </c>
      <c r="W366" s="145" t="e">
        <f t="shared" si="190"/>
        <v>#VALUE!</v>
      </c>
      <c r="X366" s="133" t="e">
        <f>COUNTIFS(A1_Individu_Data_Keadaan_SDMK!A$4:A$149931,M366,A1_Individu_Data_Keadaan_SDMK!R$4:R$149285,"01. Dokter")</f>
        <v>#VALUE!</v>
      </c>
      <c r="Y366" s="122">
        <f t="shared" si="191"/>
        <v>2</v>
      </c>
      <c r="Z366" s="134" t="e">
        <f t="shared" si="192"/>
        <v>#VALUE!</v>
      </c>
      <c r="AA366" s="134" t="e">
        <f t="shared" si="193"/>
        <v>#VALUE!</v>
      </c>
      <c r="AB366" s="133" t="e">
        <f>COUNTIFS(A1_Individu_Data_Keadaan_SDMK!A$4:A$149931,M366,A1_Individu_Data_Keadaan_SDMK!R$4:R$149285,"02. Dokter Gigi")</f>
        <v>#VALUE!</v>
      </c>
      <c r="AC366" s="122">
        <f t="shared" si="194"/>
        <v>1</v>
      </c>
      <c r="AD366" s="134" t="e">
        <f t="shared" si="195"/>
        <v>#VALUE!</v>
      </c>
      <c r="AE366" s="134" t="e">
        <f t="shared" si="196"/>
        <v>#VALUE!</v>
      </c>
      <c r="AF366" s="133" t="e">
        <f>COUNTIFS(A1_Individu_Data_Keadaan_SDMK!A$4:A$149931,M366,A1_Individu_Data_Keadaan_SDMK!Q$4:Q$149285,"03. KEPERAWATAN")</f>
        <v>#VALUE!</v>
      </c>
      <c r="AG366" s="135">
        <f t="shared" si="197"/>
        <v>8</v>
      </c>
      <c r="AH366" s="134" t="e">
        <f t="shared" si="198"/>
        <v>#VALUE!</v>
      </c>
      <c r="AI366" s="134" t="e">
        <f t="shared" si="199"/>
        <v>#VALUE!</v>
      </c>
      <c r="AJ366" s="133" t="e">
        <f>COUNTIFS(A1_Individu_Data_Keadaan_SDMK!A$4:A$149931,M366,A1_Individu_Data_Keadaan_SDMK!Q$4:Q$149285,"04. KEBIDANAN")</f>
        <v>#VALUE!</v>
      </c>
      <c r="AK366" s="135">
        <f t="shared" si="200"/>
        <v>7</v>
      </c>
      <c r="AL366" s="134" t="e">
        <f t="shared" si="201"/>
        <v>#VALUE!</v>
      </c>
      <c r="AM366" s="134" t="e">
        <f t="shared" si="202"/>
        <v>#VALUE!</v>
      </c>
      <c r="AN366" s="133" t="e">
        <f>COUNTIFS(A1_Individu_Data_Keadaan_SDMK!A$4:A$149931,M366,A1_Individu_Data_Keadaan_SDMK!Q$4:Q$149285,"05. KEFARMASIAN")</f>
        <v>#VALUE!</v>
      </c>
      <c r="AO366" s="135">
        <f t="shared" si="203"/>
        <v>1</v>
      </c>
      <c r="AP366" s="134" t="e">
        <f t="shared" si="204"/>
        <v>#VALUE!</v>
      </c>
      <c r="AQ366" s="134" t="e">
        <f t="shared" si="205"/>
        <v>#VALUE!</v>
      </c>
      <c r="AR366" s="133" t="e">
        <f>COUNTIFS(A1_Individu_Data_Keadaan_SDMK!A$4:A$149931,M366,A1_Individu_Data_Keadaan_SDMK!Q$4:Q$149285,"06. KESEHATAN MASYARAKAT")</f>
        <v>#VALUE!</v>
      </c>
      <c r="AS366" s="135">
        <f t="shared" si="206"/>
        <v>1</v>
      </c>
      <c r="AT366" s="134" t="e">
        <f t="shared" si="207"/>
        <v>#VALUE!</v>
      </c>
      <c r="AU366" s="134" t="e">
        <f t="shared" si="208"/>
        <v>#VALUE!</v>
      </c>
      <c r="AV366" s="133" t="e">
        <f>COUNTIFS(A1_Individu_Data_Keadaan_SDMK!A$4:A$149931,M366,A1_Individu_Data_Keadaan_SDMK!Q$4:Q$149285,"07. KESEHATAN LINGKUNGAN")</f>
        <v>#VALUE!</v>
      </c>
      <c r="AW366" s="135">
        <f t="shared" si="209"/>
        <v>1</v>
      </c>
      <c r="AX366" s="134" t="e">
        <f t="shared" si="210"/>
        <v>#VALUE!</v>
      </c>
      <c r="AY366" s="134" t="e">
        <f t="shared" si="211"/>
        <v>#VALUE!</v>
      </c>
      <c r="AZ366" s="133" t="e">
        <f>COUNTIFS(A1_Individu_Data_Keadaan_SDMK!A$4:A$149931,M366,A1_Individu_Data_Keadaan_SDMK!Q$4:Q$149285,"08. GIZI")</f>
        <v>#VALUE!</v>
      </c>
      <c r="BA366" s="135">
        <f t="shared" si="212"/>
        <v>2</v>
      </c>
      <c r="BB366" s="134" t="e">
        <f t="shared" si="213"/>
        <v>#VALUE!</v>
      </c>
      <c r="BC366" s="134" t="e">
        <f t="shared" si="214"/>
        <v>#VALUE!</v>
      </c>
      <c r="BD366" s="133" t="e">
        <f>COUNTIFS(A1_Individu_Data_Keadaan_SDMK!A$4:A$149931,M366,A1_Individu_Data_Keadaan_SDMK!R$4:R$149285,"03. Ahli Teknologi Laboratorium Medik")</f>
        <v>#VALUE!</v>
      </c>
      <c r="BE366" s="135">
        <f t="shared" si="215"/>
        <v>1</v>
      </c>
      <c r="BF366" s="134" t="e">
        <f t="shared" si="216"/>
        <v>#VALUE!</v>
      </c>
      <c r="BG366" s="134" t="e">
        <f t="shared" si="217"/>
        <v>#VALUE!</v>
      </c>
      <c r="BH366" s="139" t="e">
        <f t="shared" si="218"/>
        <v>#VALUE!</v>
      </c>
      <c r="BI366" s="139" t="e">
        <f t="shared" si="219"/>
        <v>#VALUE!</v>
      </c>
    </row>
    <row r="367" spans="13:61" ht="15">
      <c r="M367" s="120" t="s">
        <v>13135</v>
      </c>
      <c r="N367" s="120" t="s">
        <v>13136</v>
      </c>
      <c r="O367" s="120" t="s">
        <v>267</v>
      </c>
      <c r="P367" s="120" t="s">
        <v>9302</v>
      </c>
      <c r="Q367" s="120" t="s">
        <v>12201</v>
      </c>
      <c r="R367" s="120">
        <v>33</v>
      </c>
      <c r="S367" s="120">
        <v>3313</v>
      </c>
      <c r="T367" s="348" t="str">
        <f>IF(R367&lt;&gt;"",VLOOKUP(R367,'01_MASTER_KODE_WILAYAH'!H$1437:I$1470,2,FALSE),"")</f>
        <v>JAWA TENGAH</v>
      </c>
      <c r="U367" s="348" t="str">
        <f>IF(S367&lt;&gt;"",VLOOKUP(S367,'01_MASTER_KODE_WILAYAH'!D$5:F$1353,3,FALSE),"")</f>
        <v>KARANGANYAR</v>
      </c>
      <c r="V367" s="349" t="str">
        <f t="shared" si="189"/>
        <v>1</v>
      </c>
      <c r="W367" s="145" t="e">
        <f t="shared" si="190"/>
        <v>#VALUE!</v>
      </c>
      <c r="X367" s="133" t="e">
        <f>COUNTIFS(A1_Individu_Data_Keadaan_SDMK!A$4:A$149931,M367,A1_Individu_Data_Keadaan_SDMK!R$4:R$149285,"01. Dokter")</f>
        <v>#VALUE!</v>
      </c>
      <c r="Y367" s="122">
        <f t="shared" si="191"/>
        <v>2</v>
      </c>
      <c r="Z367" s="134" t="e">
        <f t="shared" si="192"/>
        <v>#VALUE!</v>
      </c>
      <c r="AA367" s="134" t="e">
        <f t="shared" si="193"/>
        <v>#VALUE!</v>
      </c>
      <c r="AB367" s="133" t="e">
        <f>COUNTIFS(A1_Individu_Data_Keadaan_SDMK!A$4:A$149931,M367,A1_Individu_Data_Keadaan_SDMK!R$4:R$149285,"02. Dokter Gigi")</f>
        <v>#VALUE!</v>
      </c>
      <c r="AC367" s="122">
        <f t="shared" si="194"/>
        <v>1</v>
      </c>
      <c r="AD367" s="134" t="e">
        <f t="shared" si="195"/>
        <v>#VALUE!</v>
      </c>
      <c r="AE367" s="134" t="e">
        <f t="shared" si="196"/>
        <v>#VALUE!</v>
      </c>
      <c r="AF367" s="133" t="e">
        <f>COUNTIFS(A1_Individu_Data_Keadaan_SDMK!A$4:A$149931,M367,A1_Individu_Data_Keadaan_SDMK!Q$4:Q$149285,"03. KEPERAWATAN")</f>
        <v>#VALUE!</v>
      </c>
      <c r="AG367" s="135">
        <f t="shared" si="197"/>
        <v>8</v>
      </c>
      <c r="AH367" s="134" t="e">
        <f t="shared" si="198"/>
        <v>#VALUE!</v>
      </c>
      <c r="AI367" s="134" t="e">
        <f t="shared" si="199"/>
        <v>#VALUE!</v>
      </c>
      <c r="AJ367" s="133" t="e">
        <f>COUNTIFS(A1_Individu_Data_Keadaan_SDMK!A$4:A$149931,M367,A1_Individu_Data_Keadaan_SDMK!Q$4:Q$149285,"04. KEBIDANAN")</f>
        <v>#VALUE!</v>
      </c>
      <c r="AK367" s="135">
        <f t="shared" si="200"/>
        <v>7</v>
      </c>
      <c r="AL367" s="134" t="e">
        <f t="shared" si="201"/>
        <v>#VALUE!</v>
      </c>
      <c r="AM367" s="134" t="e">
        <f t="shared" si="202"/>
        <v>#VALUE!</v>
      </c>
      <c r="AN367" s="133" t="e">
        <f>COUNTIFS(A1_Individu_Data_Keadaan_SDMK!A$4:A$149931,M367,A1_Individu_Data_Keadaan_SDMK!Q$4:Q$149285,"05. KEFARMASIAN")</f>
        <v>#VALUE!</v>
      </c>
      <c r="AO367" s="135">
        <f t="shared" si="203"/>
        <v>1</v>
      </c>
      <c r="AP367" s="134" t="e">
        <f t="shared" si="204"/>
        <v>#VALUE!</v>
      </c>
      <c r="AQ367" s="134" t="e">
        <f t="shared" si="205"/>
        <v>#VALUE!</v>
      </c>
      <c r="AR367" s="133" t="e">
        <f>COUNTIFS(A1_Individu_Data_Keadaan_SDMK!A$4:A$149931,M367,A1_Individu_Data_Keadaan_SDMK!Q$4:Q$149285,"06. KESEHATAN MASYARAKAT")</f>
        <v>#VALUE!</v>
      </c>
      <c r="AS367" s="135">
        <f t="shared" si="206"/>
        <v>1</v>
      </c>
      <c r="AT367" s="134" t="e">
        <f t="shared" si="207"/>
        <v>#VALUE!</v>
      </c>
      <c r="AU367" s="134" t="e">
        <f t="shared" si="208"/>
        <v>#VALUE!</v>
      </c>
      <c r="AV367" s="133" t="e">
        <f>COUNTIFS(A1_Individu_Data_Keadaan_SDMK!A$4:A$149931,M367,A1_Individu_Data_Keadaan_SDMK!Q$4:Q$149285,"07. KESEHATAN LINGKUNGAN")</f>
        <v>#VALUE!</v>
      </c>
      <c r="AW367" s="135">
        <f t="shared" si="209"/>
        <v>1</v>
      </c>
      <c r="AX367" s="134" t="e">
        <f t="shared" si="210"/>
        <v>#VALUE!</v>
      </c>
      <c r="AY367" s="134" t="e">
        <f t="shared" si="211"/>
        <v>#VALUE!</v>
      </c>
      <c r="AZ367" s="133" t="e">
        <f>COUNTIFS(A1_Individu_Data_Keadaan_SDMK!A$4:A$149931,M367,A1_Individu_Data_Keadaan_SDMK!Q$4:Q$149285,"08. GIZI")</f>
        <v>#VALUE!</v>
      </c>
      <c r="BA367" s="135">
        <f t="shared" si="212"/>
        <v>2</v>
      </c>
      <c r="BB367" s="134" t="e">
        <f t="shared" si="213"/>
        <v>#VALUE!</v>
      </c>
      <c r="BC367" s="134" t="e">
        <f t="shared" si="214"/>
        <v>#VALUE!</v>
      </c>
      <c r="BD367" s="133" t="e">
        <f>COUNTIFS(A1_Individu_Data_Keadaan_SDMK!A$4:A$149931,M367,A1_Individu_Data_Keadaan_SDMK!R$4:R$149285,"03. Ahli Teknologi Laboratorium Medik")</f>
        <v>#VALUE!</v>
      </c>
      <c r="BE367" s="135">
        <f t="shared" si="215"/>
        <v>1</v>
      </c>
      <c r="BF367" s="134" t="e">
        <f t="shared" si="216"/>
        <v>#VALUE!</v>
      </c>
      <c r="BG367" s="134" t="e">
        <f t="shared" si="217"/>
        <v>#VALUE!</v>
      </c>
      <c r="BH367" s="139" t="e">
        <f t="shared" si="218"/>
        <v>#VALUE!</v>
      </c>
      <c r="BI367" s="139" t="e">
        <f t="shared" si="219"/>
        <v>#VALUE!</v>
      </c>
    </row>
    <row r="368" spans="13:61" ht="15">
      <c r="M368" s="120" t="s">
        <v>13137</v>
      </c>
      <c r="N368" s="120" t="s">
        <v>13138</v>
      </c>
      <c r="O368" s="120" t="s">
        <v>267</v>
      </c>
      <c r="P368" s="120" t="s">
        <v>9302</v>
      </c>
      <c r="Q368" s="120" t="s">
        <v>12201</v>
      </c>
      <c r="R368" s="120">
        <v>33</v>
      </c>
      <c r="S368" s="120">
        <v>3313</v>
      </c>
      <c r="T368" s="348" t="str">
        <f>IF(R368&lt;&gt;"",VLOOKUP(R368,'01_MASTER_KODE_WILAYAH'!H$1437:I$1470,2,FALSE),"")</f>
        <v>JAWA TENGAH</v>
      </c>
      <c r="U368" s="348" t="str">
        <f>IF(S368&lt;&gt;"",VLOOKUP(S368,'01_MASTER_KODE_WILAYAH'!D$5:F$1353,3,FALSE),"")</f>
        <v>KARANGANYAR</v>
      </c>
      <c r="V368" s="349" t="str">
        <f t="shared" si="189"/>
        <v>1</v>
      </c>
      <c r="W368" s="145" t="e">
        <f t="shared" si="190"/>
        <v>#VALUE!</v>
      </c>
      <c r="X368" s="133" t="e">
        <f>COUNTIFS(A1_Individu_Data_Keadaan_SDMK!A$4:A$149931,M368,A1_Individu_Data_Keadaan_SDMK!R$4:R$149285,"01. Dokter")</f>
        <v>#VALUE!</v>
      </c>
      <c r="Y368" s="122">
        <f t="shared" si="191"/>
        <v>2</v>
      </c>
      <c r="Z368" s="134" t="e">
        <f t="shared" si="192"/>
        <v>#VALUE!</v>
      </c>
      <c r="AA368" s="134" t="e">
        <f t="shared" si="193"/>
        <v>#VALUE!</v>
      </c>
      <c r="AB368" s="133" t="e">
        <f>COUNTIFS(A1_Individu_Data_Keadaan_SDMK!A$4:A$149931,M368,A1_Individu_Data_Keadaan_SDMK!R$4:R$149285,"02. Dokter Gigi")</f>
        <v>#VALUE!</v>
      </c>
      <c r="AC368" s="122">
        <f t="shared" si="194"/>
        <v>1</v>
      </c>
      <c r="AD368" s="134" t="e">
        <f t="shared" si="195"/>
        <v>#VALUE!</v>
      </c>
      <c r="AE368" s="134" t="e">
        <f t="shared" si="196"/>
        <v>#VALUE!</v>
      </c>
      <c r="AF368" s="133" t="e">
        <f>COUNTIFS(A1_Individu_Data_Keadaan_SDMK!A$4:A$149931,M368,A1_Individu_Data_Keadaan_SDMK!Q$4:Q$149285,"03. KEPERAWATAN")</f>
        <v>#VALUE!</v>
      </c>
      <c r="AG368" s="135">
        <f t="shared" si="197"/>
        <v>8</v>
      </c>
      <c r="AH368" s="134" t="e">
        <f t="shared" si="198"/>
        <v>#VALUE!</v>
      </c>
      <c r="AI368" s="134" t="e">
        <f t="shared" si="199"/>
        <v>#VALUE!</v>
      </c>
      <c r="AJ368" s="133" t="e">
        <f>COUNTIFS(A1_Individu_Data_Keadaan_SDMK!A$4:A$149931,M368,A1_Individu_Data_Keadaan_SDMK!Q$4:Q$149285,"04. KEBIDANAN")</f>
        <v>#VALUE!</v>
      </c>
      <c r="AK368" s="135">
        <f t="shared" si="200"/>
        <v>7</v>
      </c>
      <c r="AL368" s="134" t="e">
        <f t="shared" si="201"/>
        <v>#VALUE!</v>
      </c>
      <c r="AM368" s="134" t="e">
        <f t="shared" si="202"/>
        <v>#VALUE!</v>
      </c>
      <c r="AN368" s="133" t="e">
        <f>COUNTIFS(A1_Individu_Data_Keadaan_SDMK!A$4:A$149931,M368,A1_Individu_Data_Keadaan_SDMK!Q$4:Q$149285,"05. KEFARMASIAN")</f>
        <v>#VALUE!</v>
      </c>
      <c r="AO368" s="135">
        <f t="shared" si="203"/>
        <v>1</v>
      </c>
      <c r="AP368" s="134" t="e">
        <f t="shared" si="204"/>
        <v>#VALUE!</v>
      </c>
      <c r="AQ368" s="134" t="e">
        <f t="shared" si="205"/>
        <v>#VALUE!</v>
      </c>
      <c r="AR368" s="133" t="e">
        <f>COUNTIFS(A1_Individu_Data_Keadaan_SDMK!A$4:A$149931,M368,A1_Individu_Data_Keadaan_SDMK!Q$4:Q$149285,"06. KESEHATAN MASYARAKAT")</f>
        <v>#VALUE!</v>
      </c>
      <c r="AS368" s="135">
        <f t="shared" si="206"/>
        <v>1</v>
      </c>
      <c r="AT368" s="134" t="e">
        <f t="shared" si="207"/>
        <v>#VALUE!</v>
      </c>
      <c r="AU368" s="134" t="e">
        <f t="shared" si="208"/>
        <v>#VALUE!</v>
      </c>
      <c r="AV368" s="133" t="e">
        <f>COUNTIFS(A1_Individu_Data_Keadaan_SDMK!A$4:A$149931,M368,A1_Individu_Data_Keadaan_SDMK!Q$4:Q$149285,"07. KESEHATAN LINGKUNGAN")</f>
        <v>#VALUE!</v>
      </c>
      <c r="AW368" s="135">
        <f t="shared" si="209"/>
        <v>1</v>
      </c>
      <c r="AX368" s="134" t="e">
        <f t="shared" si="210"/>
        <v>#VALUE!</v>
      </c>
      <c r="AY368" s="134" t="e">
        <f t="shared" si="211"/>
        <v>#VALUE!</v>
      </c>
      <c r="AZ368" s="133" t="e">
        <f>COUNTIFS(A1_Individu_Data_Keadaan_SDMK!A$4:A$149931,M368,A1_Individu_Data_Keadaan_SDMK!Q$4:Q$149285,"08. GIZI")</f>
        <v>#VALUE!</v>
      </c>
      <c r="BA368" s="135">
        <f t="shared" si="212"/>
        <v>2</v>
      </c>
      <c r="BB368" s="134" t="e">
        <f t="shared" si="213"/>
        <v>#VALUE!</v>
      </c>
      <c r="BC368" s="134" t="e">
        <f t="shared" si="214"/>
        <v>#VALUE!</v>
      </c>
      <c r="BD368" s="133" t="e">
        <f>COUNTIFS(A1_Individu_Data_Keadaan_SDMK!A$4:A$149931,M368,A1_Individu_Data_Keadaan_SDMK!R$4:R$149285,"03. Ahli Teknologi Laboratorium Medik")</f>
        <v>#VALUE!</v>
      </c>
      <c r="BE368" s="135">
        <f t="shared" si="215"/>
        <v>1</v>
      </c>
      <c r="BF368" s="134" t="e">
        <f t="shared" si="216"/>
        <v>#VALUE!</v>
      </c>
      <c r="BG368" s="134" t="e">
        <f t="shared" si="217"/>
        <v>#VALUE!</v>
      </c>
      <c r="BH368" s="139" t="e">
        <f t="shared" si="218"/>
        <v>#VALUE!</v>
      </c>
      <c r="BI368" s="139" t="e">
        <f t="shared" si="219"/>
        <v>#VALUE!</v>
      </c>
    </row>
    <row r="369" spans="13:61" ht="15">
      <c r="M369" s="120" t="s">
        <v>13139</v>
      </c>
      <c r="N369" s="120" t="s">
        <v>13140</v>
      </c>
      <c r="O369" s="120" t="s">
        <v>267</v>
      </c>
      <c r="P369" s="120" t="s">
        <v>9302</v>
      </c>
      <c r="Q369" s="120" t="s">
        <v>12201</v>
      </c>
      <c r="R369" s="120">
        <v>33</v>
      </c>
      <c r="S369" s="120">
        <v>3313</v>
      </c>
      <c r="T369" s="348" t="str">
        <f>IF(R369&lt;&gt;"",VLOOKUP(R369,'01_MASTER_KODE_WILAYAH'!H$1437:I$1470,2,FALSE),"")</f>
        <v>JAWA TENGAH</v>
      </c>
      <c r="U369" s="348" t="str">
        <f>IF(S369&lt;&gt;"",VLOOKUP(S369,'01_MASTER_KODE_WILAYAH'!D$5:F$1353,3,FALSE),"")</f>
        <v>KARANGANYAR</v>
      </c>
      <c r="V369" s="349" t="str">
        <f t="shared" si="189"/>
        <v>1</v>
      </c>
      <c r="W369" s="145" t="e">
        <f t="shared" si="190"/>
        <v>#VALUE!</v>
      </c>
      <c r="X369" s="133" t="e">
        <f>COUNTIFS(A1_Individu_Data_Keadaan_SDMK!A$4:A$149931,M369,A1_Individu_Data_Keadaan_SDMK!R$4:R$149285,"01. Dokter")</f>
        <v>#VALUE!</v>
      </c>
      <c r="Y369" s="122">
        <f t="shared" si="191"/>
        <v>2</v>
      </c>
      <c r="Z369" s="134" t="e">
        <f t="shared" si="192"/>
        <v>#VALUE!</v>
      </c>
      <c r="AA369" s="134" t="e">
        <f t="shared" si="193"/>
        <v>#VALUE!</v>
      </c>
      <c r="AB369" s="133" t="e">
        <f>COUNTIFS(A1_Individu_Data_Keadaan_SDMK!A$4:A$149931,M369,A1_Individu_Data_Keadaan_SDMK!R$4:R$149285,"02. Dokter Gigi")</f>
        <v>#VALUE!</v>
      </c>
      <c r="AC369" s="122">
        <f t="shared" si="194"/>
        <v>1</v>
      </c>
      <c r="AD369" s="134" t="e">
        <f t="shared" si="195"/>
        <v>#VALUE!</v>
      </c>
      <c r="AE369" s="134" t="e">
        <f t="shared" si="196"/>
        <v>#VALUE!</v>
      </c>
      <c r="AF369" s="133" t="e">
        <f>COUNTIFS(A1_Individu_Data_Keadaan_SDMK!A$4:A$149931,M369,A1_Individu_Data_Keadaan_SDMK!Q$4:Q$149285,"03. KEPERAWATAN")</f>
        <v>#VALUE!</v>
      </c>
      <c r="AG369" s="135">
        <f t="shared" si="197"/>
        <v>8</v>
      </c>
      <c r="AH369" s="134" t="e">
        <f t="shared" si="198"/>
        <v>#VALUE!</v>
      </c>
      <c r="AI369" s="134" t="e">
        <f t="shared" si="199"/>
        <v>#VALUE!</v>
      </c>
      <c r="AJ369" s="133" t="e">
        <f>COUNTIFS(A1_Individu_Data_Keadaan_SDMK!A$4:A$149931,M369,A1_Individu_Data_Keadaan_SDMK!Q$4:Q$149285,"04. KEBIDANAN")</f>
        <v>#VALUE!</v>
      </c>
      <c r="AK369" s="135">
        <f t="shared" si="200"/>
        <v>7</v>
      </c>
      <c r="AL369" s="134" t="e">
        <f t="shared" si="201"/>
        <v>#VALUE!</v>
      </c>
      <c r="AM369" s="134" t="e">
        <f t="shared" si="202"/>
        <v>#VALUE!</v>
      </c>
      <c r="AN369" s="133" t="e">
        <f>COUNTIFS(A1_Individu_Data_Keadaan_SDMK!A$4:A$149931,M369,A1_Individu_Data_Keadaan_SDMK!Q$4:Q$149285,"05. KEFARMASIAN")</f>
        <v>#VALUE!</v>
      </c>
      <c r="AO369" s="135">
        <f t="shared" si="203"/>
        <v>1</v>
      </c>
      <c r="AP369" s="134" t="e">
        <f t="shared" si="204"/>
        <v>#VALUE!</v>
      </c>
      <c r="AQ369" s="134" t="e">
        <f t="shared" si="205"/>
        <v>#VALUE!</v>
      </c>
      <c r="AR369" s="133" t="e">
        <f>COUNTIFS(A1_Individu_Data_Keadaan_SDMK!A$4:A$149931,M369,A1_Individu_Data_Keadaan_SDMK!Q$4:Q$149285,"06. KESEHATAN MASYARAKAT")</f>
        <v>#VALUE!</v>
      </c>
      <c r="AS369" s="135">
        <f t="shared" si="206"/>
        <v>1</v>
      </c>
      <c r="AT369" s="134" t="e">
        <f t="shared" si="207"/>
        <v>#VALUE!</v>
      </c>
      <c r="AU369" s="134" t="e">
        <f t="shared" si="208"/>
        <v>#VALUE!</v>
      </c>
      <c r="AV369" s="133" t="e">
        <f>COUNTIFS(A1_Individu_Data_Keadaan_SDMK!A$4:A$149931,M369,A1_Individu_Data_Keadaan_SDMK!Q$4:Q$149285,"07. KESEHATAN LINGKUNGAN")</f>
        <v>#VALUE!</v>
      </c>
      <c r="AW369" s="135">
        <f t="shared" si="209"/>
        <v>1</v>
      </c>
      <c r="AX369" s="134" t="e">
        <f t="shared" si="210"/>
        <v>#VALUE!</v>
      </c>
      <c r="AY369" s="134" t="e">
        <f t="shared" si="211"/>
        <v>#VALUE!</v>
      </c>
      <c r="AZ369" s="133" t="e">
        <f>COUNTIFS(A1_Individu_Data_Keadaan_SDMK!A$4:A$149931,M369,A1_Individu_Data_Keadaan_SDMK!Q$4:Q$149285,"08. GIZI")</f>
        <v>#VALUE!</v>
      </c>
      <c r="BA369" s="135">
        <f t="shared" si="212"/>
        <v>2</v>
      </c>
      <c r="BB369" s="134" t="e">
        <f t="shared" si="213"/>
        <v>#VALUE!</v>
      </c>
      <c r="BC369" s="134" t="e">
        <f t="shared" si="214"/>
        <v>#VALUE!</v>
      </c>
      <c r="BD369" s="133" t="e">
        <f>COUNTIFS(A1_Individu_Data_Keadaan_SDMK!A$4:A$149931,M369,A1_Individu_Data_Keadaan_SDMK!R$4:R$149285,"03. Ahli Teknologi Laboratorium Medik")</f>
        <v>#VALUE!</v>
      </c>
      <c r="BE369" s="135">
        <f t="shared" si="215"/>
        <v>1</v>
      </c>
      <c r="BF369" s="134" t="e">
        <f t="shared" si="216"/>
        <v>#VALUE!</v>
      </c>
      <c r="BG369" s="134" t="e">
        <f t="shared" si="217"/>
        <v>#VALUE!</v>
      </c>
      <c r="BH369" s="139" t="e">
        <f t="shared" si="218"/>
        <v>#VALUE!</v>
      </c>
      <c r="BI369" s="139" t="e">
        <f t="shared" si="219"/>
        <v>#VALUE!</v>
      </c>
    </row>
    <row r="370" spans="13:61" ht="15">
      <c r="M370" s="120" t="s">
        <v>13141</v>
      </c>
      <c r="N370" s="120" t="s">
        <v>13142</v>
      </c>
      <c r="O370" s="120" t="s">
        <v>267</v>
      </c>
      <c r="P370" s="120" t="s">
        <v>9302</v>
      </c>
      <c r="Q370" s="120" t="s">
        <v>12201</v>
      </c>
      <c r="R370" s="120">
        <v>33</v>
      </c>
      <c r="S370" s="120">
        <v>3313</v>
      </c>
      <c r="T370" s="348" t="str">
        <f>IF(R370&lt;&gt;"",VLOOKUP(R370,'01_MASTER_KODE_WILAYAH'!H$1437:I$1470,2,FALSE),"")</f>
        <v>JAWA TENGAH</v>
      </c>
      <c r="U370" s="348" t="str">
        <f>IF(S370&lt;&gt;"",VLOOKUP(S370,'01_MASTER_KODE_WILAYAH'!D$5:F$1353,3,FALSE),"")</f>
        <v>KARANGANYAR</v>
      </c>
      <c r="V370" s="349" t="str">
        <f t="shared" si="189"/>
        <v>1</v>
      </c>
      <c r="W370" s="145" t="e">
        <f t="shared" si="190"/>
        <v>#VALUE!</v>
      </c>
      <c r="X370" s="133" t="e">
        <f>COUNTIFS(A1_Individu_Data_Keadaan_SDMK!A$4:A$149931,M370,A1_Individu_Data_Keadaan_SDMK!R$4:R$149285,"01. Dokter")</f>
        <v>#VALUE!</v>
      </c>
      <c r="Y370" s="122">
        <f t="shared" si="191"/>
        <v>2</v>
      </c>
      <c r="Z370" s="134" t="e">
        <f t="shared" si="192"/>
        <v>#VALUE!</v>
      </c>
      <c r="AA370" s="134" t="e">
        <f t="shared" si="193"/>
        <v>#VALUE!</v>
      </c>
      <c r="AB370" s="133" t="e">
        <f>COUNTIFS(A1_Individu_Data_Keadaan_SDMK!A$4:A$149931,M370,A1_Individu_Data_Keadaan_SDMK!R$4:R$149285,"02. Dokter Gigi")</f>
        <v>#VALUE!</v>
      </c>
      <c r="AC370" s="122">
        <f t="shared" si="194"/>
        <v>1</v>
      </c>
      <c r="AD370" s="134" t="e">
        <f t="shared" si="195"/>
        <v>#VALUE!</v>
      </c>
      <c r="AE370" s="134" t="e">
        <f t="shared" si="196"/>
        <v>#VALUE!</v>
      </c>
      <c r="AF370" s="133" t="e">
        <f>COUNTIFS(A1_Individu_Data_Keadaan_SDMK!A$4:A$149931,M370,A1_Individu_Data_Keadaan_SDMK!Q$4:Q$149285,"03. KEPERAWATAN")</f>
        <v>#VALUE!</v>
      </c>
      <c r="AG370" s="135">
        <f t="shared" si="197"/>
        <v>8</v>
      </c>
      <c r="AH370" s="134" t="e">
        <f t="shared" si="198"/>
        <v>#VALUE!</v>
      </c>
      <c r="AI370" s="134" t="e">
        <f t="shared" si="199"/>
        <v>#VALUE!</v>
      </c>
      <c r="AJ370" s="133" t="e">
        <f>COUNTIFS(A1_Individu_Data_Keadaan_SDMK!A$4:A$149931,M370,A1_Individu_Data_Keadaan_SDMK!Q$4:Q$149285,"04. KEBIDANAN")</f>
        <v>#VALUE!</v>
      </c>
      <c r="AK370" s="135">
        <f t="shared" si="200"/>
        <v>7</v>
      </c>
      <c r="AL370" s="134" t="e">
        <f t="shared" si="201"/>
        <v>#VALUE!</v>
      </c>
      <c r="AM370" s="134" t="e">
        <f t="shared" si="202"/>
        <v>#VALUE!</v>
      </c>
      <c r="AN370" s="133" t="e">
        <f>COUNTIFS(A1_Individu_Data_Keadaan_SDMK!A$4:A$149931,M370,A1_Individu_Data_Keadaan_SDMK!Q$4:Q$149285,"05. KEFARMASIAN")</f>
        <v>#VALUE!</v>
      </c>
      <c r="AO370" s="135">
        <f t="shared" si="203"/>
        <v>1</v>
      </c>
      <c r="AP370" s="134" t="e">
        <f t="shared" si="204"/>
        <v>#VALUE!</v>
      </c>
      <c r="AQ370" s="134" t="e">
        <f t="shared" si="205"/>
        <v>#VALUE!</v>
      </c>
      <c r="AR370" s="133" t="e">
        <f>COUNTIFS(A1_Individu_Data_Keadaan_SDMK!A$4:A$149931,M370,A1_Individu_Data_Keadaan_SDMK!Q$4:Q$149285,"06. KESEHATAN MASYARAKAT")</f>
        <v>#VALUE!</v>
      </c>
      <c r="AS370" s="135">
        <f t="shared" si="206"/>
        <v>1</v>
      </c>
      <c r="AT370" s="134" t="e">
        <f t="shared" si="207"/>
        <v>#VALUE!</v>
      </c>
      <c r="AU370" s="134" t="e">
        <f t="shared" si="208"/>
        <v>#VALUE!</v>
      </c>
      <c r="AV370" s="133" t="e">
        <f>COUNTIFS(A1_Individu_Data_Keadaan_SDMK!A$4:A$149931,M370,A1_Individu_Data_Keadaan_SDMK!Q$4:Q$149285,"07. KESEHATAN LINGKUNGAN")</f>
        <v>#VALUE!</v>
      </c>
      <c r="AW370" s="135">
        <f t="shared" si="209"/>
        <v>1</v>
      </c>
      <c r="AX370" s="134" t="e">
        <f t="shared" si="210"/>
        <v>#VALUE!</v>
      </c>
      <c r="AY370" s="134" t="e">
        <f t="shared" si="211"/>
        <v>#VALUE!</v>
      </c>
      <c r="AZ370" s="133" t="e">
        <f>COUNTIFS(A1_Individu_Data_Keadaan_SDMK!A$4:A$149931,M370,A1_Individu_Data_Keadaan_SDMK!Q$4:Q$149285,"08. GIZI")</f>
        <v>#VALUE!</v>
      </c>
      <c r="BA370" s="135">
        <f t="shared" si="212"/>
        <v>2</v>
      </c>
      <c r="BB370" s="134" t="e">
        <f t="shared" si="213"/>
        <v>#VALUE!</v>
      </c>
      <c r="BC370" s="134" t="e">
        <f t="shared" si="214"/>
        <v>#VALUE!</v>
      </c>
      <c r="BD370" s="133" t="e">
        <f>COUNTIFS(A1_Individu_Data_Keadaan_SDMK!A$4:A$149931,M370,A1_Individu_Data_Keadaan_SDMK!R$4:R$149285,"03. Ahli Teknologi Laboratorium Medik")</f>
        <v>#VALUE!</v>
      </c>
      <c r="BE370" s="135">
        <f t="shared" si="215"/>
        <v>1</v>
      </c>
      <c r="BF370" s="134" t="e">
        <f t="shared" si="216"/>
        <v>#VALUE!</v>
      </c>
      <c r="BG370" s="134" t="e">
        <f t="shared" si="217"/>
        <v>#VALUE!</v>
      </c>
      <c r="BH370" s="139" t="e">
        <f t="shared" si="218"/>
        <v>#VALUE!</v>
      </c>
      <c r="BI370" s="139" t="e">
        <f t="shared" si="219"/>
        <v>#VALUE!</v>
      </c>
    </row>
    <row r="371" spans="13:61" ht="15">
      <c r="M371" s="120" t="s">
        <v>13143</v>
      </c>
      <c r="N371" s="120" t="s">
        <v>13144</v>
      </c>
      <c r="O371" s="120" t="s">
        <v>267</v>
      </c>
      <c r="P371" s="120" t="s">
        <v>9302</v>
      </c>
      <c r="Q371" s="120" t="s">
        <v>12201</v>
      </c>
      <c r="R371" s="120">
        <v>33</v>
      </c>
      <c r="S371" s="120">
        <v>3313</v>
      </c>
      <c r="T371" s="348" t="str">
        <f>IF(R371&lt;&gt;"",VLOOKUP(R371,'01_MASTER_KODE_WILAYAH'!H$1437:I$1470,2,FALSE),"")</f>
        <v>JAWA TENGAH</v>
      </c>
      <c r="U371" s="348" t="str">
        <f>IF(S371&lt;&gt;"",VLOOKUP(S371,'01_MASTER_KODE_WILAYAH'!D$5:F$1353,3,FALSE),"")</f>
        <v>KARANGANYAR</v>
      </c>
      <c r="V371" s="349" t="str">
        <f t="shared" si="189"/>
        <v>1</v>
      </c>
      <c r="W371" s="145" t="e">
        <f t="shared" si="190"/>
        <v>#VALUE!</v>
      </c>
      <c r="X371" s="133" t="e">
        <f>COUNTIFS(A1_Individu_Data_Keadaan_SDMK!A$4:A$149931,M371,A1_Individu_Data_Keadaan_SDMK!R$4:R$149285,"01. Dokter")</f>
        <v>#VALUE!</v>
      </c>
      <c r="Y371" s="122">
        <f t="shared" si="191"/>
        <v>2</v>
      </c>
      <c r="Z371" s="134" t="e">
        <f t="shared" si="192"/>
        <v>#VALUE!</v>
      </c>
      <c r="AA371" s="134" t="e">
        <f t="shared" si="193"/>
        <v>#VALUE!</v>
      </c>
      <c r="AB371" s="133" t="e">
        <f>COUNTIFS(A1_Individu_Data_Keadaan_SDMK!A$4:A$149931,M371,A1_Individu_Data_Keadaan_SDMK!R$4:R$149285,"02. Dokter Gigi")</f>
        <v>#VALUE!</v>
      </c>
      <c r="AC371" s="122">
        <f t="shared" si="194"/>
        <v>1</v>
      </c>
      <c r="AD371" s="134" t="e">
        <f t="shared" si="195"/>
        <v>#VALUE!</v>
      </c>
      <c r="AE371" s="134" t="e">
        <f t="shared" si="196"/>
        <v>#VALUE!</v>
      </c>
      <c r="AF371" s="133" t="e">
        <f>COUNTIFS(A1_Individu_Data_Keadaan_SDMK!A$4:A$149931,M371,A1_Individu_Data_Keadaan_SDMK!Q$4:Q$149285,"03. KEPERAWATAN")</f>
        <v>#VALUE!</v>
      </c>
      <c r="AG371" s="135">
        <f t="shared" si="197"/>
        <v>8</v>
      </c>
      <c r="AH371" s="134" t="e">
        <f t="shared" si="198"/>
        <v>#VALUE!</v>
      </c>
      <c r="AI371" s="134" t="e">
        <f t="shared" si="199"/>
        <v>#VALUE!</v>
      </c>
      <c r="AJ371" s="133" t="e">
        <f>COUNTIFS(A1_Individu_Data_Keadaan_SDMK!A$4:A$149931,M371,A1_Individu_Data_Keadaan_SDMK!Q$4:Q$149285,"04. KEBIDANAN")</f>
        <v>#VALUE!</v>
      </c>
      <c r="AK371" s="135">
        <f t="shared" si="200"/>
        <v>7</v>
      </c>
      <c r="AL371" s="134" t="e">
        <f t="shared" si="201"/>
        <v>#VALUE!</v>
      </c>
      <c r="AM371" s="134" t="e">
        <f t="shared" si="202"/>
        <v>#VALUE!</v>
      </c>
      <c r="AN371" s="133" t="e">
        <f>COUNTIFS(A1_Individu_Data_Keadaan_SDMK!A$4:A$149931,M371,A1_Individu_Data_Keadaan_SDMK!Q$4:Q$149285,"05. KEFARMASIAN")</f>
        <v>#VALUE!</v>
      </c>
      <c r="AO371" s="135">
        <f t="shared" si="203"/>
        <v>1</v>
      </c>
      <c r="AP371" s="134" t="e">
        <f t="shared" si="204"/>
        <v>#VALUE!</v>
      </c>
      <c r="AQ371" s="134" t="e">
        <f t="shared" si="205"/>
        <v>#VALUE!</v>
      </c>
      <c r="AR371" s="133" t="e">
        <f>COUNTIFS(A1_Individu_Data_Keadaan_SDMK!A$4:A$149931,M371,A1_Individu_Data_Keadaan_SDMK!Q$4:Q$149285,"06. KESEHATAN MASYARAKAT")</f>
        <v>#VALUE!</v>
      </c>
      <c r="AS371" s="135">
        <f t="shared" si="206"/>
        <v>1</v>
      </c>
      <c r="AT371" s="134" t="e">
        <f t="shared" si="207"/>
        <v>#VALUE!</v>
      </c>
      <c r="AU371" s="134" t="e">
        <f t="shared" si="208"/>
        <v>#VALUE!</v>
      </c>
      <c r="AV371" s="133" t="e">
        <f>COUNTIFS(A1_Individu_Data_Keadaan_SDMK!A$4:A$149931,M371,A1_Individu_Data_Keadaan_SDMK!Q$4:Q$149285,"07. KESEHATAN LINGKUNGAN")</f>
        <v>#VALUE!</v>
      </c>
      <c r="AW371" s="135">
        <f t="shared" si="209"/>
        <v>1</v>
      </c>
      <c r="AX371" s="134" t="e">
        <f t="shared" si="210"/>
        <v>#VALUE!</v>
      </c>
      <c r="AY371" s="134" t="e">
        <f t="shared" si="211"/>
        <v>#VALUE!</v>
      </c>
      <c r="AZ371" s="133" t="e">
        <f>COUNTIFS(A1_Individu_Data_Keadaan_SDMK!A$4:A$149931,M371,A1_Individu_Data_Keadaan_SDMK!Q$4:Q$149285,"08. GIZI")</f>
        <v>#VALUE!</v>
      </c>
      <c r="BA371" s="135">
        <f t="shared" si="212"/>
        <v>2</v>
      </c>
      <c r="BB371" s="134" t="e">
        <f t="shared" si="213"/>
        <v>#VALUE!</v>
      </c>
      <c r="BC371" s="134" t="e">
        <f t="shared" si="214"/>
        <v>#VALUE!</v>
      </c>
      <c r="BD371" s="133" t="e">
        <f>COUNTIFS(A1_Individu_Data_Keadaan_SDMK!A$4:A$149931,M371,A1_Individu_Data_Keadaan_SDMK!R$4:R$149285,"03. Ahli Teknologi Laboratorium Medik")</f>
        <v>#VALUE!</v>
      </c>
      <c r="BE371" s="135">
        <f t="shared" si="215"/>
        <v>1</v>
      </c>
      <c r="BF371" s="134" t="e">
        <f t="shared" si="216"/>
        <v>#VALUE!</v>
      </c>
      <c r="BG371" s="134" t="e">
        <f t="shared" si="217"/>
        <v>#VALUE!</v>
      </c>
      <c r="BH371" s="139" t="e">
        <f t="shared" si="218"/>
        <v>#VALUE!</v>
      </c>
      <c r="BI371" s="139" t="e">
        <f t="shared" si="219"/>
        <v>#VALUE!</v>
      </c>
    </row>
    <row r="372" spans="13:61" ht="15">
      <c r="M372" s="120" t="s">
        <v>13145</v>
      </c>
      <c r="N372" s="120" t="s">
        <v>13146</v>
      </c>
      <c r="O372" s="120" t="s">
        <v>267</v>
      </c>
      <c r="P372" s="120" t="s">
        <v>9302</v>
      </c>
      <c r="Q372" s="120" t="s">
        <v>12201</v>
      </c>
      <c r="R372" s="120">
        <v>33</v>
      </c>
      <c r="S372" s="120">
        <v>3313</v>
      </c>
      <c r="T372" s="348" t="str">
        <f>IF(R372&lt;&gt;"",VLOOKUP(R372,'01_MASTER_KODE_WILAYAH'!H$1437:I$1470,2,FALSE),"")</f>
        <v>JAWA TENGAH</v>
      </c>
      <c r="U372" s="348" t="str">
        <f>IF(S372&lt;&gt;"",VLOOKUP(S372,'01_MASTER_KODE_WILAYAH'!D$5:F$1353,3,FALSE),"")</f>
        <v>KARANGANYAR</v>
      </c>
      <c r="V372" s="349" t="str">
        <f t="shared" si="189"/>
        <v>1</v>
      </c>
      <c r="W372" s="145" t="e">
        <f t="shared" si="190"/>
        <v>#VALUE!</v>
      </c>
      <c r="X372" s="133" t="e">
        <f>COUNTIFS(A1_Individu_Data_Keadaan_SDMK!A$4:A$149931,M372,A1_Individu_Data_Keadaan_SDMK!R$4:R$149285,"01. Dokter")</f>
        <v>#VALUE!</v>
      </c>
      <c r="Y372" s="122">
        <f t="shared" si="191"/>
        <v>2</v>
      </c>
      <c r="Z372" s="134" t="e">
        <f t="shared" si="192"/>
        <v>#VALUE!</v>
      </c>
      <c r="AA372" s="134" t="e">
        <f t="shared" si="193"/>
        <v>#VALUE!</v>
      </c>
      <c r="AB372" s="133" t="e">
        <f>COUNTIFS(A1_Individu_Data_Keadaan_SDMK!A$4:A$149931,M372,A1_Individu_Data_Keadaan_SDMK!R$4:R$149285,"02. Dokter Gigi")</f>
        <v>#VALUE!</v>
      </c>
      <c r="AC372" s="122">
        <f t="shared" si="194"/>
        <v>1</v>
      </c>
      <c r="AD372" s="134" t="e">
        <f t="shared" si="195"/>
        <v>#VALUE!</v>
      </c>
      <c r="AE372" s="134" t="e">
        <f t="shared" si="196"/>
        <v>#VALUE!</v>
      </c>
      <c r="AF372" s="133" t="e">
        <f>COUNTIFS(A1_Individu_Data_Keadaan_SDMK!A$4:A$149931,M372,A1_Individu_Data_Keadaan_SDMK!Q$4:Q$149285,"03. KEPERAWATAN")</f>
        <v>#VALUE!</v>
      </c>
      <c r="AG372" s="135">
        <f t="shared" si="197"/>
        <v>8</v>
      </c>
      <c r="AH372" s="134" t="e">
        <f t="shared" si="198"/>
        <v>#VALUE!</v>
      </c>
      <c r="AI372" s="134" t="e">
        <f t="shared" si="199"/>
        <v>#VALUE!</v>
      </c>
      <c r="AJ372" s="133" t="e">
        <f>COUNTIFS(A1_Individu_Data_Keadaan_SDMK!A$4:A$149931,M372,A1_Individu_Data_Keadaan_SDMK!Q$4:Q$149285,"04. KEBIDANAN")</f>
        <v>#VALUE!</v>
      </c>
      <c r="AK372" s="135">
        <f t="shared" si="200"/>
        <v>7</v>
      </c>
      <c r="AL372" s="134" t="e">
        <f t="shared" si="201"/>
        <v>#VALUE!</v>
      </c>
      <c r="AM372" s="134" t="e">
        <f t="shared" si="202"/>
        <v>#VALUE!</v>
      </c>
      <c r="AN372" s="133" t="e">
        <f>COUNTIFS(A1_Individu_Data_Keadaan_SDMK!A$4:A$149931,M372,A1_Individu_Data_Keadaan_SDMK!Q$4:Q$149285,"05. KEFARMASIAN")</f>
        <v>#VALUE!</v>
      </c>
      <c r="AO372" s="135">
        <f t="shared" si="203"/>
        <v>1</v>
      </c>
      <c r="AP372" s="134" t="e">
        <f t="shared" si="204"/>
        <v>#VALUE!</v>
      </c>
      <c r="AQ372" s="134" t="e">
        <f t="shared" si="205"/>
        <v>#VALUE!</v>
      </c>
      <c r="AR372" s="133" t="e">
        <f>COUNTIFS(A1_Individu_Data_Keadaan_SDMK!A$4:A$149931,M372,A1_Individu_Data_Keadaan_SDMK!Q$4:Q$149285,"06. KESEHATAN MASYARAKAT")</f>
        <v>#VALUE!</v>
      </c>
      <c r="AS372" s="135">
        <f t="shared" si="206"/>
        <v>1</v>
      </c>
      <c r="AT372" s="134" t="e">
        <f t="shared" si="207"/>
        <v>#VALUE!</v>
      </c>
      <c r="AU372" s="134" t="e">
        <f t="shared" si="208"/>
        <v>#VALUE!</v>
      </c>
      <c r="AV372" s="133" t="e">
        <f>COUNTIFS(A1_Individu_Data_Keadaan_SDMK!A$4:A$149931,M372,A1_Individu_Data_Keadaan_SDMK!Q$4:Q$149285,"07. KESEHATAN LINGKUNGAN")</f>
        <v>#VALUE!</v>
      </c>
      <c r="AW372" s="135">
        <f t="shared" si="209"/>
        <v>1</v>
      </c>
      <c r="AX372" s="134" t="e">
        <f t="shared" si="210"/>
        <v>#VALUE!</v>
      </c>
      <c r="AY372" s="134" t="e">
        <f t="shared" si="211"/>
        <v>#VALUE!</v>
      </c>
      <c r="AZ372" s="133" t="e">
        <f>COUNTIFS(A1_Individu_Data_Keadaan_SDMK!A$4:A$149931,M372,A1_Individu_Data_Keadaan_SDMK!Q$4:Q$149285,"08. GIZI")</f>
        <v>#VALUE!</v>
      </c>
      <c r="BA372" s="135">
        <f t="shared" si="212"/>
        <v>2</v>
      </c>
      <c r="BB372" s="134" t="e">
        <f t="shared" si="213"/>
        <v>#VALUE!</v>
      </c>
      <c r="BC372" s="134" t="e">
        <f t="shared" si="214"/>
        <v>#VALUE!</v>
      </c>
      <c r="BD372" s="133" t="e">
        <f>COUNTIFS(A1_Individu_Data_Keadaan_SDMK!A$4:A$149931,M372,A1_Individu_Data_Keadaan_SDMK!R$4:R$149285,"03. Ahli Teknologi Laboratorium Medik")</f>
        <v>#VALUE!</v>
      </c>
      <c r="BE372" s="135">
        <f t="shared" si="215"/>
        <v>1</v>
      </c>
      <c r="BF372" s="134" t="e">
        <f t="shared" si="216"/>
        <v>#VALUE!</v>
      </c>
      <c r="BG372" s="134" t="e">
        <f t="shared" si="217"/>
        <v>#VALUE!</v>
      </c>
      <c r="BH372" s="139" t="e">
        <f t="shared" si="218"/>
        <v>#VALUE!</v>
      </c>
      <c r="BI372" s="139" t="e">
        <f t="shared" si="219"/>
        <v>#VALUE!</v>
      </c>
    </row>
    <row r="373" spans="13:61" ht="15">
      <c r="M373" s="120" t="s">
        <v>13147</v>
      </c>
      <c r="N373" s="120" t="s">
        <v>13148</v>
      </c>
      <c r="O373" s="120" t="s">
        <v>267</v>
      </c>
      <c r="P373" s="120" t="s">
        <v>9302</v>
      </c>
      <c r="Q373" s="120" t="s">
        <v>12201</v>
      </c>
      <c r="R373" s="120">
        <v>33</v>
      </c>
      <c r="S373" s="120">
        <v>3313</v>
      </c>
      <c r="T373" s="348" t="str">
        <f>IF(R373&lt;&gt;"",VLOOKUP(R373,'01_MASTER_KODE_WILAYAH'!H$1437:I$1470,2,FALSE),"")</f>
        <v>JAWA TENGAH</v>
      </c>
      <c r="U373" s="348" t="str">
        <f>IF(S373&lt;&gt;"",VLOOKUP(S373,'01_MASTER_KODE_WILAYAH'!D$5:F$1353,3,FALSE),"")</f>
        <v>KARANGANYAR</v>
      </c>
      <c r="V373" s="349" t="str">
        <f t="shared" si="189"/>
        <v>1</v>
      </c>
      <c r="W373" s="145" t="e">
        <f t="shared" si="190"/>
        <v>#VALUE!</v>
      </c>
      <c r="X373" s="133" t="e">
        <f>COUNTIFS(A1_Individu_Data_Keadaan_SDMK!A$4:A$149931,M373,A1_Individu_Data_Keadaan_SDMK!R$4:R$149285,"01. Dokter")</f>
        <v>#VALUE!</v>
      </c>
      <c r="Y373" s="122">
        <f t="shared" si="191"/>
        <v>2</v>
      </c>
      <c r="Z373" s="134" t="e">
        <f t="shared" si="192"/>
        <v>#VALUE!</v>
      </c>
      <c r="AA373" s="134" t="e">
        <f t="shared" si="193"/>
        <v>#VALUE!</v>
      </c>
      <c r="AB373" s="133" t="e">
        <f>COUNTIFS(A1_Individu_Data_Keadaan_SDMK!A$4:A$149931,M373,A1_Individu_Data_Keadaan_SDMK!R$4:R$149285,"02. Dokter Gigi")</f>
        <v>#VALUE!</v>
      </c>
      <c r="AC373" s="122">
        <f t="shared" si="194"/>
        <v>1</v>
      </c>
      <c r="AD373" s="134" t="e">
        <f t="shared" si="195"/>
        <v>#VALUE!</v>
      </c>
      <c r="AE373" s="134" t="e">
        <f t="shared" si="196"/>
        <v>#VALUE!</v>
      </c>
      <c r="AF373" s="133" t="e">
        <f>COUNTIFS(A1_Individu_Data_Keadaan_SDMK!A$4:A$149931,M373,A1_Individu_Data_Keadaan_SDMK!Q$4:Q$149285,"03. KEPERAWATAN")</f>
        <v>#VALUE!</v>
      </c>
      <c r="AG373" s="135">
        <f t="shared" si="197"/>
        <v>8</v>
      </c>
      <c r="AH373" s="134" t="e">
        <f t="shared" si="198"/>
        <v>#VALUE!</v>
      </c>
      <c r="AI373" s="134" t="e">
        <f t="shared" si="199"/>
        <v>#VALUE!</v>
      </c>
      <c r="AJ373" s="133" t="e">
        <f>COUNTIFS(A1_Individu_Data_Keadaan_SDMK!A$4:A$149931,M373,A1_Individu_Data_Keadaan_SDMK!Q$4:Q$149285,"04. KEBIDANAN")</f>
        <v>#VALUE!</v>
      </c>
      <c r="AK373" s="135">
        <f t="shared" si="200"/>
        <v>7</v>
      </c>
      <c r="AL373" s="134" t="e">
        <f t="shared" si="201"/>
        <v>#VALUE!</v>
      </c>
      <c r="AM373" s="134" t="e">
        <f t="shared" si="202"/>
        <v>#VALUE!</v>
      </c>
      <c r="AN373" s="133" t="e">
        <f>COUNTIFS(A1_Individu_Data_Keadaan_SDMK!A$4:A$149931,M373,A1_Individu_Data_Keadaan_SDMK!Q$4:Q$149285,"05. KEFARMASIAN")</f>
        <v>#VALUE!</v>
      </c>
      <c r="AO373" s="135">
        <f t="shared" si="203"/>
        <v>1</v>
      </c>
      <c r="AP373" s="134" t="e">
        <f t="shared" si="204"/>
        <v>#VALUE!</v>
      </c>
      <c r="AQ373" s="134" t="e">
        <f t="shared" si="205"/>
        <v>#VALUE!</v>
      </c>
      <c r="AR373" s="133" t="e">
        <f>COUNTIFS(A1_Individu_Data_Keadaan_SDMK!A$4:A$149931,M373,A1_Individu_Data_Keadaan_SDMK!Q$4:Q$149285,"06. KESEHATAN MASYARAKAT")</f>
        <v>#VALUE!</v>
      </c>
      <c r="AS373" s="135">
        <f t="shared" si="206"/>
        <v>1</v>
      </c>
      <c r="AT373" s="134" t="e">
        <f t="shared" si="207"/>
        <v>#VALUE!</v>
      </c>
      <c r="AU373" s="134" t="e">
        <f t="shared" si="208"/>
        <v>#VALUE!</v>
      </c>
      <c r="AV373" s="133" t="e">
        <f>COUNTIFS(A1_Individu_Data_Keadaan_SDMK!A$4:A$149931,M373,A1_Individu_Data_Keadaan_SDMK!Q$4:Q$149285,"07. KESEHATAN LINGKUNGAN")</f>
        <v>#VALUE!</v>
      </c>
      <c r="AW373" s="135">
        <f t="shared" si="209"/>
        <v>1</v>
      </c>
      <c r="AX373" s="134" t="e">
        <f t="shared" si="210"/>
        <v>#VALUE!</v>
      </c>
      <c r="AY373" s="134" t="e">
        <f t="shared" si="211"/>
        <v>#VALUE!</v>
      </c>
      <c r="AZ373" s="133" t="e">
        <f>COUNTIFS(A1_Individu_Data_Keadaan_SDMK!A$4:A$149931,M373,A1_Individu_Data_Keadaan_SDMK!Q$4:Q$149285,"08. GIZI")</f>
        <v>#VALUE!</v>
      </c>
      <c r="BA373" s="135">
        <f t="shared" si="212"/>
        <v>2</v>
      </c>
      <c r="BB373" s="134" t="e">
        <f t="shared" si="213"/>
        <v>#VALUE!</v>
      </c>
      <c r="BC373" s="134" t="e">
        <f t="shared" si="214"/>
        <v>#VALUE!</v>
      </c>
      <c r="BD373" s="133" t="e">
        <f>COUNTIFS(A1_Individu_Data_Keadaan_SDMK!A$4:A$149931,M373,A1_Individu_Data_Keadaan_SDMK!R$4:R$149285,"03. Ahli Teknologi Laboratorium Medik")</f>
        <v>#VALUE!</v>
      </c>
      <c r="BE373" s="135">
        <f t="shared" si="215"/>
        <v>1</v>
      </c>
      <c r="BF373" s="134" t="e">
        <f t="shared" si="216"/>
        <v>#VALUE!</v>
      </c>
      <c r="BG373" s="134" t="e">
        <f t="shared" si="217"/>
        <v>#VALUE!</v>
      </c>
      <c r="BH373" s="139" t="e">
        <f t="shared" si="218"/>
        <v>#VALUE!</v>
      </c>
      <c r="BI373" s="139" t="e">
        <f t="shared" si="219"/>
        <v>#VALUE!</v>
      </c>
    </row>
    <row r="374" spans="13:61" ht="15">
      <c r="M374" s="120" t="s">
        <v>13149</v>
      </c>
      <c r="N374" s="120" t="s">
        <v>11901</v>
      </c>
      <c r="O374" s="120" t="s">
        <v>267</v>
      </c>
      <c r="P374" s="120" t="s">
        <v>9301</v>
      </c>
      <c r="Q374" s="120" t="s">
        <v>12201</v>
      </c>
      <c r="R374" s="120">
        <v>33</v>
      </c>
      <c r="S374" s="120">
        <v>3313</v>
      </c>
      <c r="T374" s="348" t="str">
        <f>IF(R374&lt;&gt;"",VLOOKUP(R374,'01_MASTER_KODE_WILAYAH'!H$1437:I$1470,2,FALSE),"")</f>
        <v>JAWA TENGAH</v>
      </c>
      <c r="U374" s="348" t="str">
        <f>IF(S374&lt;&gt;"",VLOOKUP(S374,'01_MASTER_KODE_WILAYAH'!D$5:F$1353,3,FALSE),"")</f>
        <v>KARANGANYAR</v>
      </c>
      <c r="V374" s="349" t="str">
        <f t="shared" si="189"/>
        <v>2</v>
      </c>
      <c r="W374" s="145" t="e">
        <f t="shared" si="190"/>
        <v>#VALUE!</v>
      </c>
      <c r="X374" s="133" t="e">
        <f>COUNTIFS(A1_Individu_Data_Keadaan_SDMK!A$4:A$149931,M374,A1_Individu_Data_Keadaan_SDMK!R$4:R$149285,"01. Dokter")</f>
        <v>#VALUE!</v>
      </c>
      <c r="Y374" s="122">
        <f t="shared" si="191"/>
        <v>1</v>
      </c>
      <c r="Z374" s="134" t="e">
        <f t="shared" si="192"/>
        <v>#VALUE!</v>
      </c>
      <c r="AA374" s="134" t="e">
        <f t="shared" si="193"/>
        <v>#VALUE!</v>
      </c>
      <c r="AB374" s="133" t="e">
        <f>COUNTIFS(A1_Individu_Data_Keadaan_SDMK!A$4:A$149931,M374,A1_Individu_Data_Keadaan_SDMK!R$4:R$149285,"02. Dokter Gigi")</f>
        <v>#VALUE!</v>
      </c>
      <c r="AC374" s="122">
        <f t="shared" si="194"/>
        <v>1</v>
      </c>
      <c r="AD374" s="134" t="e">
        <f t="shared" si="195"/>
        <v>#VALUE!</v>
      </c>
      <c r="AE374" s="134" t="e">
        <f t="shared" si="196"/>
        <v>#VALUE!</v>
      </c>
      <c r="AF374" s="133" t="e">
        <f>COUNTIFS(A1_Individu_Data_Keadaan_SDMK!A$4:A$149931,M374,A1_Individu_Data_Keadaan_SDMK!Q$4:Q$149285,"03. KEPERAWATAN")</f>
        <v>#VALUE!</v>
      </c>
      <c r="AG374" s="135">
        <f t="shared" si="197"/>
        <v>5</v>
      </c>
      <c r="AH374" s="134" t="e">
        <f t="shared" si="198"/>
        <v>#VALUE!</v>
      </c>
      <c r="AI374" s="134" t="e">
        <f t="shared" si="199"/>
        <v>#VALUE!</v>
      </c>
      <c r="AJ374" s="133" t="e">
        <f>COUNTIFS(A1_Individu_Data_Keadaan_SDMK!A$4:A$149931,M374,A1_Individu_Data_Keadaan_SDMK!Q$4:Q$149285,"04. KEBIDANAN")</f>
        <v>#VALUE!</v>
      </c>
      <c r="AK374" s="135">
        <f t="shared" si="200"/>
        <v>4</v>
      </c>
      <c r="AL374" s="134" t="e">
        <f t="shared" si="201"/>
        <v>#VALUE!</v>
      </c>
      <c r="AM374" s="134" t="e">
        <f t="shared" si="202"/>
        <v>#VALUE!</v>
      </c>
      <c r="AN374" s="133" t="e">
        <f>COUNTIFS(A1_Individu_Data_Keadaan_SDMK!A$4:A$149931,M374,A1_Individu_Data_Keadaan_SDMK!Q$4:Q$149285,"05. KEFARMASIAN")</f>
        <v>#VALUE!</v>
      </c>
      <c r="AO374" s="135">
        <f t="shared" si="203"/>
        <v>1</v>
      </c>
      <c r="AP374" s="134" t="e">
        <f t="shared" si="204"/>
        <v>#VALUE!</v>
      </c>
      <c r="AQ374" s="134" t="e">
        <f t="shared" si="205"/>
        <v>#VALUE!</v>
      </c>
      <c r="AR374" s="133" t="e">
        <f>COUNTIFS(A1_Individu_Data_Keadaan_SDMK!A$4:A$149931,M374,A1_Individu_Data_Keadaan_SDMK!Q$4:Q$149285,"06. KESEHATAN MASYARAKAT")</f>
        <v>#VALUE!</v>
      </c>
      <c r="AS374" s="135">
        <f t="shared" si="206"/>
        <v>1</v>
      </c>
      <c r="AT374" s="134" t="e">
        <f t="shared" si="207"/>
        <v>#VALUE!</v>
      </c>
      <c r="AU374" s="134" t="e">
        <f t="shared" si="208"/>
        <v>#VALUE!</v>
      </c>
      <c r="AV374" s="133" t="e">
        <f>COUNTIFS(A1_Individu_Data_Keadaan_SDMK!A$4:A$149931,M374,A1_Individu_Data_Keadaan_SDMK!Q$4:Q$149285,"07. KESEHATAN LINGKUNGAN")</f>
        <v>#VALUE!</v>
      </c>
      <c r="AW374" s="135">
        <f t="shared" si="209"/>
        <v>1</v>
      </c>
      <c r="AX374" s="134" t="e">
        <f t="shared" si="210"/>
        <v>#VALUE!</v>
      </c>
      <c r="AY374" s="134" t="e">
        <f t="shared" si="211"/>
        <v>#VALUE!</v>
      </c>
      <c r="AZ374" s="133" t="e">
        <f>COUNTIFS(A1_Individu_Data_Keadaan_SDMK!A$4:A$149931,M374,A1_Individu_Data_Keadaan_SDMK!Q$4:Q$149285,"08. GIZI")</f>
        <v>#VALUE!</v>
      </c>
      <c r="BA374" s="135">
        <f t="shared" si="212"/>
        <v>1</v>
      </c>
      <c r="BB374" s="134" t="e">
        <f t="shared" si="213"/>
        <v>#VALUE!</v>
      </c>
      <c r="BC374" s="134" t="e">
        <f t="shared" si="214"/>
        <v>#VALUE!</v>
      </c>
      <c r="BD374" s="133" t="e">
        <f>COUNTIFS(A1_Individu_Data_Keadaan_SDMK!A$4:A$149931,M374,A1_Individu_Data_Keadaan_SDMK!R$4:R$149285,"03. Ahli Teknologi Laboratorium Medik")</f>
        <v>#VALUE!</v>
      </c>
      <c r="BE374" s="135">
        <f t="shared" si="215"/>
        <v>1</v>
      </c>
      <c r="BF374" s="134" t="e">
        <f t="shared" si="216"/>
        <v>#VALUE!</v>
      </c>
      <c r="BG374" s="134" t="e">
        <f t="shared" si="217"/>
        <v>#VALUE!</v>
      </c>
      <c r="BH374" s="139" t="e">
        <f t="shared" si="218"/>
        <v>#VALUE!</v>
      </c>
      <c r="BI374" s="139" t="e">
        <f t="shared" si="219"/>
        <v>#VALUE!</v>
      </c>
    </row>
    <row r="375" spans="13:61" ht="15">
      <c r="M375" s="120" t="s">
        <v>13150</v>
      </c>
      <c r="N375" s="120" t="s">
        <v>13151</v>
      </c>
      <c r="O375" s="120" t="s">
        <v>267</v>
      </c>
      <c r="P375" s="120" t="s">
        <v>9301</v>
      </c>
      <c r="Q375" s="120" t="s">
        <v>12201</v>
      </c>
      <c r="R375" s="120">
        <v>33</v>
      </c>
      <c r="S375" s="120">
        <v>3313</v>
      </c>
      <c r="T375" s="348" t="str">
        <f>IF(R375&lt;&gt;"",VLOOKUP(R375,'01_MASTER_KODE_WILAYAH'!H$1437:I$1470,2,FALSE),"")</f>
        <v>JAWA TENGAH</v>
      </c>
      <c r="U375" s="348" t="str">
        <f>IF(S375&lt;&gt;"",VLOOKUP(S375,'01_MASTER_KODE_WILAYAH'!D$5:F$1353,3,FALSE),"")</f>
        <v>KARANGANYAR</v>
      </c>
      <c r="V375" s="349" t="str">
        <f t="shared" si="189"/>
        <v>2</v>
      </c>
      <c r="W375" s="145" t="e">
        <f t="shared" si="190"/>
        <v>#VALUE!</v>
      </c>
      <c r="X375" s="133" t="e">
        <f>COUNTIFS(A1_Individu_Data_Keadaan_SDMK!A$4:A$149931,M375,A1_Individu_Data_Keadaan_SDMK!R$4:R$149285,"01. Dokter")</f>
        <v>#VALUE!</v>
      </c>
      <c r="Y375" s="122">
        <f t="shared" si="191"/>
        <v>1</v>
      </c>
      <c r="Z375" s="134" t="e">
        <f t="shared" si="192"/>
        <v>#VALUE!</v>
      </c>
      <c r="AA375" s="134" t="e">
        <f t="shared" si="193"/>
        <v>#VALUE!</v>
      </c>
      <c r="AB375" s="133" t="e">
        <f>COUNTIFS(A1_Individu_Data_Keadaan_SDMK!A$4:A$149931,M375,A1_Individu_Data_Keadaan_SDMK!R$4:R$149285,"02. Dokter Gigi")</f>
        <v>#VALUE!</v>
      </c>
      <c r="AC375" s="122">
        <f t="shared" si="194"/>
        <v>1</v>
      </c>
      <c r="AD375" s="134" t="e">
        <f t="shared" si="195"/>
        <v>#VALUE!</v>
      </c>
      <c r="AE375" s="134" t="e">
        <f t="shared" si="196"/>
        <v>#VALUE!</v>
      </c>
      <c r="AF375" s="133" t="e">
        <f>COUNTIFS(A1_Individu_Data_Keadaan_SDMK!A$4:A$149931,M375,A1_Individu_Data_Keadaan_SDMK!Q$4:Q$149285,"03. KEPERAWATAN")</f>
        <v>#VALUE!</v>
      </c>
      <c r="AG375" s="135">
        <f t="shared" si="197"/>
        <v>5</v>
      </c>
      <c r="AH375" s="134" t="e">
        <f t="shared" si="198"/>
        <v>#VALUE!</v>
      </c>
      <c r="AI375" s="134" t="e">
        <f t="shared" si="199"/>
        <v>#VALUE!</v>
      </c>
      <c r="AJ375" s="133" t="e">
        <f>COUNTIFS(A1_Individu_Data_Keadaan_SDMK!A$4:A$149931,M375,A1_Individu_Data_Keadaan_SDMK!Q$4:Q$149285,"04. KEBIDANAN")</f>
        <v>#VALUE!</v>
      </c>
      <c r="AK375" s="135">
        <f t="shared" si="200"/>
        <v>4</v>
      </c>
      <c r="AL375" s="134" t="e">
        <f t="shared" si="201"/>
        <v>#VALUE!</v>
      </c>
      <c r="AM375" s="134" t="e">
        <f t="shared" si="202"/>
        <v>#VALUE!</v>
      </c>
      <c r="AN375" s="133" t="e">
        <f>COUNTIFS(A1_Individu_Data_Keadaan_SDMK!A$4:A$149931,M375,A1_Individu_Data_Keadaan_SDMK!Q$4:Q$149285,"05. KEFARMASIAN")</f>
        <v>#VALUE!</v>
      </c>
      <c r="AO375" s="135">
        <f t="shared" si="203"/>
        <v>1</v>
      </c>
      <c r="AP375" s="134" t="e">
        <f t="shared" si="204"/>
        <v>#VALUE!</v>
      </c>
      <c r="AQ375" s="134" t="e">
        <f t="shared" si="205"/>
        <v>#VALUE!</v>
      </c>
      <c r="AR375" s="133" t="e">
        <f>COUNTIFS(A1_Individu_Data_Keadaan_SDMK!A$4:A$149931,M375,A1_Individu_Data_Keadaan_SDMK!Q$4:Q$149285,"06. KESEHATAN MASYARAKAT")</f>
        <v>#VALUE!</v>
      </c>
      <c r="AS375" s="135">
        <f t="shared" si="206"/>
        <v>1</v>
      </c>
      <c r="AT375" s="134" t="e">
        <f t="shared" si="207"/>
        <v>#VALUE!</v>
      </c>
      <c r="AU375" s="134" t="e">
        <f t="shared" si="208"/>
        <v>#VALUE!</v>
      </c>
      <c r="AV375" s="133" t="e">
        <f>COUNTIFS(A1_Individu_Data_Keadaan_SDMK!A$4:A$149931,M375,A1_Individu_Data_Keadaan_SDMK!Q$4:Q$149285,"07. KESEHATAN LINGKUNGAN")</f>
        <v>#VALUE!</v>
      </c>
      <c r="AW375" s="135">
        <f t="shared" si="209"/>
        <v>1</v>
      </c>
      <c r="AX375" s="134" t="e">
        <f t="shared" si="210"/>
        <v>#VALUE!</v>
      </c>
      <c r="AY375" s="134" t="e">
        <f t="shared" si="211"/>
        <v>#VALUE!</v>
      </c>
      <c r="AZ375" s="133" t="e">
        <f>COUNTIFS(A1_Individu_Data_Keadaan_SDMK!A$4:A$149931,M375,A1_Individu_Data_Keadaan_SDMK!Q$4:Q$149285,"08. GIZI")</f>
        <v>#VALUE!</v>
      </c>
      <c r="BA375" s="135">
        <f t="shared" si="212"/>
        <v>1</v>
      </c>
      <c r="BB375" s="134" t="e">
        <f t="shared" si="213"/>
        <v>#VALUE!</v>
      </c>
      <c r="BC375" s="134" t="e">
        <f t="shared" si="214"/>
        <v>#VALUE!</v>
      </c>
      <c r="BD375" s="133" t="e">
        <f>COUNTIFS(A1_Individu_Data_Keadaan_SDMK!A$4:A$149931,M375,A1_Individu_Data_Keadaan_SDMK!R$4:R$149285,"03. Ahli Teknologi Laboratorium Medik")</f>
        <v>#VALUE!</v>
      </c>
      <c r="BE375" s="135">
        <f t="shared" si="215"/>
        <v>1</v>
      </c>
      <c r="BF375" s="134" t="e">
        <f t="shared" si="216"/>
        <v>#VALUE!</v>
      </c>
      <c r="BG375" s="134" t="e">
        <f t="shared" si="217"/>
        <v>#VALUE!</v>
      </c>
      <c r="BH375" s="139" t="e">
        <f t="shared" si="218"/>
        <v>#VALUE!</v>
      </c>
      <c r="BI375" s="139" t="e">
        <f t="shared" si="219"/>
        <v>#VALUE!</v>
      </c>
    </row>
    <row r="376" spans="13:61" ht="15">
      <c r="M376" s="120" t="s">
        <v>13152</v>
      </c>
      <c r="N376" s="120" t="s">
        <v>13153</v>
      </c>
      <c r="O376" s="120" t="s">
        <v>267</v>
      </c>
      <c r="P376" s="120" t="s">
        <v>9301</v>
      </c>
      <c r="Q376" s="120" t="s">
        <v>12201</v>
      </c>
      <c r="R376" s="120">
        <v>33</v>
      </c>
      <c r="S376" s="120">
        <v>3313</v>
      </c>
      <c r="T376" s="348" t="str">
        <f>IF(R376&lt;&gt;"",VLOOKUP(R376,'01_MASTER_KODE_WILAYAH'!H$1437:I$1470,2,FALSE),"")</f>
        <v>JAWA TENGAH</v>
      </c>
      <c r="U376" s="348" t="str">
        <f>IF(S376&lt;&gt;"",VLOOKUP(S376,'01_MASTER_KODE_WILAYAH'!D$5:F$1353,3,FALSE),"")</f>
        <v>KARANGANYAR</v>
      </c>
      <c r="V376" s="349" t="str">
        <f t="shared" si="189"/>
        <v>2</v>
      </c>
      <c r="W376" s="145" t="e">
        <f t="shared" si="190"/>
        <v>#VALUE!</v>
      </c>
      <c r="X376" s="133" t="e">
        <f>COUNTIFS(A1_Individu_Data_Keadaan_SDMK!A$4:A$149931,M376,A1_Individu_Data_Keadaan_SDMK!R$4:R$149285,"01. Dokter")</f>
        <v>#VALUE!</v>
      </c>
      <c r="Y376" s="122">
        <f t="shared" si="191"/>
        <v>1</v>
      </c>
      <c r="Z376" s="134" t="e">
        <f t="shared" si="192"/>
        <v>#VALUE!</v>
      </c>
      <c r="AA376" s="134" t="e">
        <f t="shared" si="193"/>
        <v>#VALUE!</v>
      </c>
      <c r="AB376" s="133" t="e">
        <f>COUNTIFS(A1_Individu_Data_Keadaan_SDMK!A$4:A$149931,M376,A1_Individu_Data_Keadaan_SDMK!R$4:R$149285,"02. Dokter Gigi")</f>
        <v>#VALUE!</v>
      </c>
      <c r="AC376" s="122">
        <f t="shared" si="194"/>
        <v>1</v>
      </c>
      <c r="AD376" s="134" t="e">
        <f t="shared" si="195"/>
        <v>#VALUE!</v>
      </c>
      <c r="AE376" s="134" t="e">
        <f t="shared" si="196"/>
        <v>#VALUE!</v>
      </c>
      <c r="AF376" s="133" t="e">
        <f>COUNTIFS(A1_Individu_Data_Keadaan_SDMK!A$4:A$149931,M376,A1_Individu_Data_Keadaan_SDMK!Q$4:Q$149285,"03. KEPERAWATAN")</f>
        <v>#VALUE!</v>
      </c>
      <c r="AG376" s="135">
        <f t="shared" si="197"/>
        <v>5</v>
      </c>
      <c r="AH376" s="134" t="e">
        <f t="shared" si="198"/>
        <v>#VALUE!</v>
      </c>
      <c r="AI376" s="134" t="e">
        <f t="shared" si="199"/>
        <v>#VALUE!</v>
      </c>
      <c r="AJ376" s="133" t="e">
        <f>COUNTIFS(A1_Individu_Data_Keadaan_SDMK!A$4:A$149931,M376,A1_Individu_Data_Keadaan_SDMK!Q$4:Q$149285,"04. KEBIDANAN")</f>
        <v>#VALUE!</v>
      </c>
      <c r="AK376" s="135">
        <f t="shared" si="200"/>
        <v>4</v>
      </c>
      <c r="AL376" s="134" t="e">
        <f t="shared" si="201"/>
        <v>#VALUE!</v>
      </c>
      <c r="AM376" s="134" t="e">
        <f t="shared" si="202"/>
        <v>#VALUE!</v>
      </c>
      <c r="AN376" s="133" t="e">
        <f>COUNTIFS(A1_Individu_Data_Keadaan_SDMK!A$4:A$149931,M376,A1_Individu_Data_Keadaan_SDMK!Q$4:Q$149285,"05. KEFARMASIAN")</f>
        <v>#VALUE!</v>
      </c>
      <c r="AO376" s="135">
        <f t="shared" si="203"/>
        <v>1</v>
      </c>
      <c r="AP376" s="134" t="e">
        <f t="shared" si="204"/>
        <v>#VALUE!</v>
      </c>
      <c r="AQ376" s="134" t="e">
        <f t="shared" si="205"/>
        <v>#VALUE!</v>
      </c>
      <c r="AR376" s="133" t="e">
        <f>COUNTIFS(A1_Individu_Data_Keadaan_SDMK!A$4:A$149931,M376,A1_Individu_Data_Keadaan_SDMK!Q$4:Q$149285,"06. KESEHATAN MASYARAKAT")</f>
        <v>#VALUE!</v>
      </c>
      <c r="AS376" s="135">
        <f t="shared" si="206"/>
        <v>1</v>
      </c>
      <c r="AT376" s="134" t="e">
        <f t="shared" si="207"/>
        <v>#VALUE!</v>
      </c>
      <c r="AU376" s="134" t="e">
        <f t="shared" si="208"/>
        <v>#VALUE!</v>
      </c>
      <c r="AV376" s="133" t="e">
        <f>COUNTIFS(A1_Individu_Data_Keadaan_SDMK!A$4:A$149931,M376,A1_Individu_Data_Keadaan_SDMK!Q$4:Q$149285,"07. KESEHATAN LINGKUNGAN")</f>
        <v>#VALUE!</v>
      </c>
      <c r="AW376" s="135">
        <f t="shared" si="209"/>
        <v>1</v>
      </c>
      <c r="AX376" s="134" t="e">
        <f t="shared" si="210"/>
        <v>#VALUE!</v>
      </c>
      <c r="AY376" s="134" t="e">
        <f t="shared" si="211"/>
        <v>#VALUE!</v>
      </c>
      <c r="AZ376" s="133" t="e">
        <f>COUNTIFS(A1_Individu_Data_Keadaan_SDMK!A$4:A$149931,M376,A1_Individu_Data_Keadaan_SDMK!Q$4:Q$149285,"08. GIZI")</f>
        <v>#VALUE!</v>
      </c>
      <c r="BA376" s="135">
        <f t="shared" si="212"/>
        <v>1</v>
      </c>
      <c r="BB376" s="134" t="e">
        <f t="shared" si="213"/>
        <v>#VALUE!</v>
      </c>
      <c r="BC376" s="134" t="e">
        <f t="shared" si="214"/>
        <v>#VALUE!</v>
      </c>
      <c r="BD376" s="133" t="e">
        <f>COUNTIFS(A1_Individu_Data_Keadaan_SDMK!A$4:A$149931,M376,A1_Individu_Data_Keadaan_SDMK!R$4:R$149285,"03. Ahli Teknologi Laboratorium Medik")</f>
        <v>#VALUE!</v>
      </c>
      <c r="BE376" s="135">
        <f t="shared" si="215"/>
        <v>1</v>
      </c>
      <c r="BF376" s="134" t="e">
        <f t="shared" si="216"/>
        <v>#VALUE!</v>
      </c>
      <c r="BG376" s="134" t="e">
        <f t="shared" si="217"/>
        <v>#VALUE!</v>
      </c>
      <c r="BH376" s="139" t="e">
        <f t="shared" si="218"/>
        <v>#VALUE!</v>
      </c>
      <c r="BI376" s="139" t="e">
        <f t="shared" si="219"/>
        <v>#VALUE!</v>
      </c>
    </row>
    <row r="377" spans="13:61" ht="15">
      <c r="M377" s="120" t="s">
        <v>13154</v>
      </c>
      <c r="N377" s="120" t="s">
        <v>13155</v>
      </c>
      <c r="O377" s="120" t="s">
        <v>267</v>
      </c>
      <c r="P377" s="120" t="s">
        <v>9301</v>
      </c>
      <c r="Q377" s="120" t="s">
        <v>12201</v>
      </c>
      <c r="R377" s="120">
        <v>33</v>
      </c>
      <c r="S377" s="120">
        <v>3313</v>
      </c>
      <c r="T377" s="348" t="str">
        <f>IF(R377&lt;&gt;"",VLOOKUP(R377,'01_MASTER_KODE_WILAYAH'!H$1437:I$1470,2,FALSE),"")</f>
        <v>JAWA TENGAH</v>
      </c>
      <c r="U377" s="348" t="str">
        <f>IF(S377&lt;&gt;"",VLOOKUP(S377,'01_MASTER_KODE_WILAYAH'!D$5:F$1353,3,FALSE),"")</f>
        <v>KARANGANYAR</v>
      </c>
      <c r="V377" s="349" t="str">
        <f t="shared" si="189"/>
        <v>2</v>
      </c>
      <c r="W377" s="145" t="e">
        <f t="shared" si="190"/>
        <v>#VALUE!</v>
      </c>
      <c r="X377" s="133" t="e">
        <f>COUNTIFS(A1_Individu_Data_Keadaan_SDMK!A$4:A$149931,M377,A1_Individu_Data_Keadaan_SDMK!R$4:R$149285,"01. Dokter")</f>
        <v>#VALUE!</v>
      </c>
      <c r="Y377" s="122">
        <f t="shared" si="191"/>
        <v>1</v>
      </c>
      <c r="Z377" s="134" t="e">
        <f t="shared" si="192"/>
        <v>#VALUE!</v>
      </c>
      <c r="AA377" s="134" t="e">
        <f t="shared" si="193"/>
        <v>#VALUE!</v>
      </c>
      <c r="AB377" s="133" t="e">
        <f>COUNTIFS(A1_Individu_Data_Keadaan_SDMK!A$4:A$149931,M377,A1_Individu_Data_Keadaan_SDMK!R$4:R$149285,"02. Dokter Gigi")</f>
        <v>#VALUE!</v>
      </c>
      <c r="AC377" s="122">
        <f t="shared" si="194"/>
        <v>1</v>
      </c>
      <c r="AD377" s="134" t="e">
        <f t="shared" si="195"/>
        <v>#VALUE!</v>
      </c>
      <c r="AE377" s="134" t="e">
        <f t="shared" si="196"/>
        <v>#VALUE!</v>
      </c>
      <c r="AF377" s="133" t="e">
        <f>COUNTIFS(A1_Individu_Data_Keadaan_SDMK!A$4:A$149931,M377,A1_Individu_Data_Keadaan_SDMK!Q$4:Q$149285,"03. KEPERAWATAN")</f>
        <v>#VALUE!</v>
      </c>
      <c r="AG377" s="135">
        <f t="shared" si="197"/>
        <v>5</v>
      </c>
      <c r="AH377" s="134" t="e">
        <f t="shared" si="198"/>
        <v>#VALUE!</v>
      </c>
      <c r="AI377" s="134" t="e">
        <f t="shared" si="199"/>
        <v>#VALUE!</v>
      </c>
      <c r="AJ377" s="133" t="e">
        <f>COUNTIFS(A1_Individu_Data_Keadaan_SDMK!A$4:A$149931,M377,A1_Individu_Data_Keadaan_SDMK!Q$4:Q$149285,"04. KEBIDANAN")</f>
        <v>#VALUE!</v>
      </c>
      <c r="AK377" s="135">
        <f t="shared" si="200"/>
        <v>4</v>
      </c>
      <c r="AL377" s="134" t="e">
        <f t="shared" si="201"/>
        <v>#VALUE!</v>
      </c>
      <c r="AM377" s="134" t="e">
        <f t="shared" si="202"/>
        <v>#VALUE!</v>
      </c>
      <c r="AN377" s="133" t="e">
        <f>COUNTIFS(A1_Individu_Data_Keadaan_SDMK!A$4:A$149931,M377,A1_Individu_Data_Keadaan_SDMK!Q$4:Q$149285,"05. KEFARMASIAN")</f>
        <v>#VALUE!</v>
      </c>
      <c r="AO377" s="135">
        <f t="shared" si="203"/>
        <v>1</v>
      </c>
      <c r="AP377" s="134" t="e">
        <f t="shared" si="204"/>
        <v>#VALUE!</v>
      </c>
      <c r="AQ377" s="134" t="e">
        <f t="shared" si="205"/>
        <v>#VALUE!</v>
      </c>
      <c r="AR377" s="133" t="e">
        <f>COUNTIFS(A1_Individu_Data_Keadaan_SDMK!A$4:A$149931,M377,A1_Individu_Data_Keadaan_SDMK!Q$4:Q$149285,"06. KESEHATAN MASYARAKAT")</f>
        <v>#VALUE!</v>
      </c>
      <c r="AS377" s="135">
        <f t="shared" si="206"/>
        <v>1</v>
      </c>
      <c r="AT377" s="134" t="e">
        <f t="shared" si="207"/>
        <v>#VALUE!</v>
      </c>
      <c r="AU377" s="134" t="e">
        <f t="shared" si="208"/>
        <v>#VALUE!</v>
      </c>
      <c r="AV377" s="133" t="e">
        <f>COUNTIFS(A1_Individu_Data_Keadaan_SDMK!A$4:A$149931,M377,A1_Individu_Data_Keadaan_SDMK!Q$4:Q$149285,"07. KESEHATAN LINGKUNGAN")</f>
        <v>#VALUE!</v>
      </c>
      <c r="AW377" s="135">
        <f t="shared" si="209"/>
        <v>1</v>
      </c>
      <c r="AX377" s="134" t="e">
        <f t="shared" si="210"/>
        <v>#VALUE!</v>
      </c>
      <c r="AY377" s="134" t="e">
        <f t="shared" si="211"/>
        <v>#VALUE!</v>
      </c>
      <c r="AZ377" s="133" t="e">
        <f>COUNTIFS(A1_Individu_Data_Keadaan_SDMK!A$4:A$149931,M377,A1_Individu_Data_Keadaan_SDMK!Q$4:Q$149285,"08. GIZI")</f>
        <v>#VALUE!</v>
      </c>
      <c r="BA377" s="135">
        <f t="shared" si="212"/>
        <v>1</v>
      </c>
      <c r="BB377" s="134" t="e">
        <f t="shared" si="213"/>
        <v>#VALUE!</v>
      </c>
      <c r="BC377" s="134" t="e">
        <f t="shared" si="214"/>
        <v>#VALUE!</v>
      </c>
      <c r="BD377" s="133" t="e">
        <f>COUNTIFS(A1_Individu_Data_Keadaan_SDMK!A$4:A$149931,M377,A1_Individu_Data_Keadaan_SDMK!R$4:R$149285,"03. Ahli Teknologi Laboratorium Medik")</f>
        <v>#VALUE!</v>
      </c>
      <c r="BE377" s="135">
        <f t="shared" si="215"/>
        <v>1</v>
      </c>
      <c r="BF377" s="134" t="e">
        <f t="shared" si="216"/>
        <v>#VALUE!</v>
      </c>
      <c r="BG377" s="134" t="e">
        <f t="shared" si="217"/>
        <v>#VALUE!</v>
      </c>
      <c r="BH377" s="139" t="e">
        <f t="shared" si="218"/>
        <v>#VALUE!</v>
      </c>
      <c r="BI377" s="139" t="e">
        <f t="shared" si="219"/>
        <v>#VALUE!</v>
      </c>
    </row>
    <row r="378" spans="13:61" ht="15">
      <c r="M378" s="120" t="s">
        <v>13156</v>
      </c>
      <c r="N378" s="120" t="s">
        <v>13157</v>
      </c>
      <c r="O378" s="120" t="s">
        <v>267</v>
      </c>
      <c r="P378" s="120" t="s">
        <v>9302</v>
      </c>
      <c r="Q378" s="120" t="s">
        <v>12201</v>
      </c>
      <c r="R378" s="120">
        <v>33</v>
      </c>
      <c r="S378" s="120">
        <v>3313</v>
      </c>
      <c r="T378" s="348" t="str">
        <f>IF(R378&lt;&gt;"",VLOOKUP(R378,'01_MASTER_KODE_WILAYAH'!H$1437:I$1470,2,FALSE),"")</f>
        <v>JAWA TENGAH</v>
      </c>
      <c r="U378" s="348" t="str">
        <f>IF(S378&lt;&gt;"",VLOOKUP(S378,'01_MASTER_KODE_WILAYAH'!D$5:F$1353,3,FALSE),"")</f>
        <v>KARANGANYAR</v>
      </c>
      <c r="V378" s="349" t="str">
        <f t="shared" si="189"/>
        <v>1</v>
      </c>
      <c r="W378" s="145" t="e">
        <f t="shared" si="190"/>
        <v>#VALUE!</v>
      </c>
      <c r="X378" s="133" t="e">
        <f>COUNTIFS(A1_Individu_Data_Keadaan_SDMK!A$4:A$149931,M378,A1_Individu_Data_Keadaan_SDMK!R$4:R$149285,"01. Dokter")</f>
        <v>#VALUE!</v>
      </c>
      <c r="Y378" s="122">
        <f t="shared" si="191"/>
        <v>2</v>
      </c>
      <c r="Z378" s="134" t="e">
        <f t="shared" si="192"/>
        <v>#VALUE!</v>
      </c>
      <c r="AA378" s="134" t="e">
        <f t="shared" si="193"/>
        <v>#VALUE!</v>
      </c>
      <c r="AB378" s="133" t="e">
        <f>COUNTIFS(A1_Individu_Data_Keadaan_SDMK!A$4:A$149931,M378,A1_Individu_Data_Keadaan_SDMK!R$4:R$149285,"02. Dokter Gigi")</f>
        <v>#VALUE!</v>
      </c>
      <c r="AC378" s="122">
        <f t="shared" si="194"/>
        <v>1</v>
      </c>
      <c r="AD378" s="134" t="e">
        <f t="shared" si="195"/>
        <v>#VALUE!</v>
      </c>
      <c r="AE378" s="134" t="e">
        <f t="shared" si="196"/>
        <v>#VALUE!</v>
      </c>
      <c r="AF378" s="133" t="e">
        <f>COUNTIFS(A1_Individu_Data_Keadaan_SDMK!A$4:A$149931,M378,A1_Individu_Data_Keadaan_SDMK!Q$4:Q$149285,"03. KEPERAWATAN")</f>
        <v>#VALUE!</v>
      </c>
      <c r="AG378" s="135">
        <f t="shared" si="197"/>
        <v>8</v>
      </c>
      <c r="AH378" s="134" t="e">
        <f t="shared" si="198"/>
        <v>#VALUE!</v>
      </c>
      <c r="AI378" s="134" t="e">
        <f t="shared" si="199"/>
        <v>#VALUE!</v>
      </c>
      <c r="AJ378" s="133" t="e">
        <f>COUNTIFS(A1_Individu_Data_Keadaan_SDMK!A$4:A$149931,M378,A1_Individu_Data_Keadaan_SDMK!Q$4:Q$149285,"04. KEBIDANAN")</f>
        <v>#VALUE!</v>
      </c>
      <c r="AK378" s="135">
        <f t="shared" si="200"/>
        <v>7</v>
      </c>
      <c r="AL378" s="134" t="e">
        <f t="shared" si="201"/>
        <v>#VALUE!</v>
      </c>
      <c r="AM378" s="134" t="e">
        <f t="shared" si="202"/>
        <v>#VALUE!</v>
      </c>
      <c r="AN378" s="133" t="e">
        <f>COUNTIFS(A1_Individu_Data_Keadaan_SDMK!A$4:A$149931,M378,A1_Individu_Data_Keadaan_SDMK!Q$4:Q$149285,"05. KEFARMASIAN")</f>
        <v>#VALUE!</v>
      </c>
      <c r="AO378" s="135">
        <f t="shared" si="203"/>
        <v>1</v>
      </c>
      <c r="AP378" s="134" t="e">
        <f t="shared" si="204"/>
        <v>#VALUE!</v>
      </c>
      <c r="AQ378" s="134" t="e">
        <f t="shared" si="205"/>
        <v>#VALUE!</v>
      </c>
      <c r="AR378" s="133" t="e">
        <f>COUNTIFS(A1_Individu_Data_Keadaan_SDMK!A$4:A$149931,M378,A1_Individu_Data_Keadaan_SDMK!Q$4:Q$149285,"06. KESEHATAN MASYARAKAT")</f>
        <v>#VALUE!</v>
      </c>
      <c r="AS378" s="135">
        <f t="shared" si="206"/>
        <v>1</v>
      </c>
      <c r="AT378" s="134" t="e">
        <f t="shared" si="207"/>
        <v>#VALUE!</v>
      </c>
      <c r="AU378" s="134" t="e">
        <f t="shared" si="208"/>
        <v>#VALUE!</v>
      </c>
      <c r="AV378" s="133" t="e">
        <f>COUNTIFS(A1_Individu_Data_Keadaan_SDMK!A$4:A$149931,M378,A1_Individu_Data_Keadaan_SDMK!Q$4:Q$149285,"07. KESEHATAN LINGKUNGAN")</f>
        <v>#VALUE!</v>
      </c>
      <c r="AW378" s="135">
        <f t="shared" si="209"/>
        <v>1</v>
      </c>
      <c r="AX378" s="134" t="e">
        <f t="shared" si="210"/>
        <v>#VALUE!</v>
      </c>
      <c r="AY378" s="134" t="e">
        <f t="shared" si="211"/>
        <v>#VALUE!</v>
      </c>
      <c r="AZ378" s="133" t="e">
        <f>COUNTIFS(A1_Individu_Data_Keadaan_SDMK!A$4:A$149931,M378,A1_Individu_Data_Keadaan_SDMK!Q$4:Q$149285,"08. GIZI")</f>
        <v>#VALUE!</v>
      </c>
      <c r="BA378" s="135">
        <f t="shared" si="212"/>
        <v>2</v>
      </c>
      <c r="BB378" s="134" t="e">
        <f t="shared" si="213"/>
        <v>#VALUE!</v>
      </c>
      <c r="BC378" s="134" t="e">
        <f t="shared" si="214"/>
        <v>#VALUE!</v>
      </c>
      <c r="BD378" s="133" t="e">
        <f>COUNTIFS(A1_Individu_Data_Keadaan_SDMK!A$4:A$149931,M378,A1_Individu_Data_Keadaan_SDMK!R$4:R$149285,"03. Ahli Teknologi Laboratorium Medik")</f>
        <v>#VALUE!</v>
      </c>
      <c r="BE378" s="135">
        <f t="shared" si="215"/>
        <v>1</v>
      </c>
      <c r="BF378" s="134" t="e">
        <f t="shared" si="216"/>
        <v>#VALUE!</v>
      </c>
      <c r="BG378" s="134" t="e">
        <f t="shared" si="217"/>
        <v>#VALUE!</v>
      </c>
      <c r="BH378" s="139" t="e">
        <f t="shared" si="218"/>
        <v>#VALUE!</v>
      </c>
      <c r="BI378" s="139" t="e">
        <f t="shared" si="219"/>
        <v>#VALUE!</v>
      </c>
    </row>
    <row r="379" spans="13:61" ht="15">
      <c r="M379" s="120" t="s">
        <v>13158</v>
      </c>
      <c r="N379" s="120" t="s">
        <v>13159</v>
      </c>
      <c r="O379" s="120" t="s">
        <v>267</v>
      </c>
      <c r="P379" s="120" t="s">
        <v>9301</v>
      </c>
      <c r="Q379" s="120" t="s">
        <v>12201</v>
      </c>
      <c r="R379" s="120">
        <v>33</v>
      </c>
      <c r="S379" s="120">
        <v>3313</v>
      </c>
      <c r="T379" s="348" t="str">
        <f>IF(R379&lt;&gt;"",VLOOKUP(R379,'01_MASTER_KODE_WILAYAH'!H$1437:I$1470,2,FALSE),"")</f>
        <v>JAWA TENGAH</v>
      </c>
      <c r="U379" s="348" t="str">
        <f>IF(S379&lt;&gt;"",VLOOKUP(S379,'01_MASTER_KODE_WILAYAH'!D$5:F$1353,3,FALSE),"")</f>
        <v>KARANGANYAR</v>
      </c>
      <c r="V379" s="349" t="str">
        <f t="shared" si="189"/>
        <v>2</v>
      </c>
      <c r="W379" s="145" t="e">
        <f t="shared" si="190"/>
        <v>#VALUE!</v>
      </c>
      <c r="X379" s="133" t="e">
        <f>COUNTIFS(A1_Individu_Data_Keadaan_SDMK!A$4:A$149931,M379,A1_Individu_Data_Keadaan_SDMK!R$4:R$149285,"01. Dokter")</f>
        <v>#VALUE!</v>
      </c>
      <c r="Y379" s="122">
        <f t="shared" si="191"/>
        <v>1</v>
      </c>
      <c r="Z379" s="134" t="e">
        <f t="shared" si="192"/>
        <v>#VALUE!</v>
      </c>
      <c r="AA379" s="134" t="e">
        <f t="shared" si="193"/>
        <v>#VALUE!</v>
      </c>
      <c r="AB379" s="133" t="e">
        <f>COUNTIFS(A1_Individu_Data_Keadaan_SDMK!A$4:A$149931,M379,A1_Individu_Data_Keadaan_SDMK!R$4:R$149285,"02. Dokter Gigi")</f>
        <v>#VALUE!</v>
      </c>
      <c r="AC379" s="122">
        <f t="shared" si="194"/>
        <v>1</v>
      </c>
      <c r="AD379" s="134" t="e">
        <f t="shared" si="195"/>
        <v>#VALUE!</v>
      </c>
      <c r="AE379" s="134" t="e">
        <f t="shared" si="196"/>
        <v>#VALUE!</v>
      </c>
      <c r="AF379" s="133" t="e">
        <f>COUNTIFS(A1_Individu_Data_Keadaan_SDMK!A$4:A$149931,M379,A1_Individu_Data_Keadaan_SDMK!Q$4:Q$149285,"03. KEPERAWATAN")</f>
        <v>#VALUE!</v>
      </c>
      <c r="AG379" s="135">
        <f t="shared" si="197"/>
        <v>5</v>
      </c>
      <c r="AH379" s="134" t="e">
        <f t="shared" si="198"/>
        <v>#VALUE!</v>
      </c>
      <c r="AI379" s="134" t="e">
        <f t="shared" si="199"/>
        <v>#VALUE!</v>
      </c>
      <c r="AJ379" s="133" t="e">
        <f>COUNTIFS(A1_Individu_Data_Keadaan_SDMK!A$4:A$149931,M379,A1_Individu_Data_Keadaan_SDMK!Q$4:Q$149285,"04. KEBIDANAN")</f>
        <v>#VALUE!</v>
      </c>
      <c r="AK379" s="135">
        <f t="shared" si="200"/>
        <v>4</v>
      </c>
      <c r="AL379" s="134" t="e">
        <f t="shared" si="201"/>
        <v>#VALUE!</v>
      </c>
      <c r="AM379" s="134" t="e">
        <f t="shared" si="202"/>
        <v>#VALUE!</v>
      </c>
      <c r="AN379" s="133" t="e">
        <f>COUNTIFS(A1_Individu_Data_Keadaan_SDMK!A$4:A$149931,M379,A1_Individu_Data_Keadaan_SDMK!Q$4:Q$149285,"05. KEFARMASIAN")</f>
        <v>#VALUE!</v>
      </c>
      <c r="AO379" s="135">
        <f t="shared" si="203"/>
        <v>1</v>
      </c>
      <c r="AP379" s="134" t="e">
        <f t="shared" si="204"/>
        <v>#VALUE!</v>
      </c>
      <c r="AQ379" s="134" t="e">
        <f t="shared" si="205"/>
        <v>#VALUE!</v>
      </c>
      <c r="AR379" s="133" t="e">
        <f>COUNTIFS(A1_Individu_Data_Keadaan_SDMK!A$4:A$149931,M379,A1_Individu_Data_Keadaan_SDMK!Q$4:Q$149285,"06. KESEHATAN MASYARAKAT")</f>
        <v>#VALUE!</v>
      </c>
      <c r="AS379" s="135">
        <f t="shared" si="206"/>
        <v>1</v>
      </c>
      <c r="AT379" s="134" t="e">
        <f t="shared" si="207"/>
        <v>#VALUE!</v>
      </c>
      <c r="AU379" s="134" t="e">
        <f t="shared" si="208"/>
        <v>#VALUE!</v>
      </c>
      <c r="AV379" s="133" t="e">
        <f>COUNTIFS(A1_Individu_Data_Keadaan_SDMK!A$4:A$149931,M379,A1_Individu_Data_Keadaan_SDMK!Q$4:Q$149285,"07. KESEHATAN LINGKUNGAN")</f>
        <v>#VALUE!</v>
      </c>
      <c r="AW379" s="135">
        <f t="shared" si="209"/>
        <v>1</v>
      </c>
      <c r="AX379" s="134" t="e">
        <f t="shared" si="210"/>
        <v>#VALUE!</v>
      </c>
      <c r="AY379" s="134" t="e">
        <f t="shared" si="211"/>
        <v>#VALUE!</v>
      </c>
      <c r="AZ379" s="133" t="e">
        <f>COUNTIFS(A1_Individu_Data_Keadaan_SDMK!A$4:A$149931,M379,A1_Individu_Data_Keadaan_SDMK!Q$4:Q$149285,"08. GIZI")</f>
        <v>#VALUE!</v>
      </c>
      <c r="BA379" s="135">
        <f t="shared" si="212"/>
        <v>1</v>
      </c>
      <c r="BB379" s="134" t="e">
        <f t="shared" si="213"/>
        <v>#VALUE!</v>
      </c>
      <c r="BC379" s="134" t="e">
        <f t="shared" si="214"/>
        <v>#VALUE!</v>
      </c>
      <c r="BD379" s="133" t="e">
        <f>COUNTIFS(A1_Individu_Data_Keadaan_SDMK!A$4:A$149931,M379,A1_Individu_Data_Keadaan_SDMK!R$4:R$149285,"03. Ahli Teknologi Laboratorium Medik")</f>
        <v>#VALUE!</v>
      </c>
      <c r="BE379" s="135">
        <f t="shared" si="215"/>
        <v>1</v>
      </c>
      <c r="BF379" s="134" t="e">
        <f t="shared" si="216"/>
        <v>#VALUE!</v>
      </c>
      <c r="BG379" s="134" t="e">
        <f t="shared" si="217"/>
        <v>#VALUE!</v>
      </c>
      <c r="BH379" s="139" t="e">
        <f t="shared" si="218"/>
        <v>#VALUE!</v>
      </c>
      <c r="BI379" s="139" t="e">
        <f t="shared" si="219"/>
        <v>#VALUE!</v>
      </c>
    </row>
    <row r="380" spans="13:61" ht="15">
      <c r="M380" s="120" t="s">
        <v>13160</v>
      </c>
      <c r="N380" s="120" t="s">
        <v>13161</v>
      </c>
      <c r="O380" s="120" t="s">
        <v>267</v>
      </c>
      <c r="P380" s="120" t="s">
        <v>9302</v>
      </c>
      <c r="Q380" s="120" t="s">
        <v>12201</v>
      </c>
      <c r="R380" s="120">
        <v>33</v>
      </c>
      <c r="S380" s="120">
        <v>3313</v>
      </c>
      <c r="T380" s="348" t="str">
        <f>IF(R380&lt;&gt;"",VLOOKUP(R380,'01_MASTER_KODE_WILAYAH'!H$1437:I$1470,2,FALSE),"")</f>
        <v>JAWA TENGAH</v>
      </c>
      <c r="U380" s="348" t="str">
        <f>IF(S380&lt;&gt;"",VLOOKUP(S380,'01_MASTER_KODE_WILAYAH'!D$5:F$1353,3,FALSE),"")</f>
        <v>KARANGANYAR</v>
      </c>
      <c r="V380" s="349" t="str">
        <f t="shared" si="189"/>
        <v>1</v>
      </c>
      <c r="W380" s="145" t="e">
        <f t="shared" si="190"/>
        <v>#VALUE!</v>
      </c>
      <c r="X380" s="133" t="e">
        <f>COUNTIFS(A1_Individu_Data_Keadaan_SDMK!A$4:A$149931,M380,A1_Individu_Data_Keadaan_SDMK!R$4:R$149285,"01. Dokter")</f>
        <v>#VALUE!</v>
      </c>
      <c r="Y380" s="122">
        <f t="shared" si="191"/>
        <v>2</v>
      </c>
      <c r="Z380" s="134" t="e">
        <f t="shared" si="192"/>
        <v>#VALUE!</v>
      </c>
      <c r="AA380" s="134" t="e">
        <f t="shared" si="193"/>
        <v>#VALUE!</v>
      </c>
      <c r="AB380" s="133" t="e">
        <f>COUNTIFS(A1_Individu_Data_Keadaan_SDMK!A$4:A$149931,M380,A1_Individu_Data_Keadaan_SDMK!R$4:R$149285,"02. Dokter Gigi")</f>
        <v>#VALUE!</v>
      </c>
      <c r="AC380" s="122">
        <f t="shared" si="194"/>
        <v>1</v>
      </c>
      <c r="AD380" s="134" t="e">
        <f t="shared" si="195"/>
        <v>#VALUE!</v>
      </c>
      <c r="AE380" s="134" t="e">
        <f t="shared" si="196"/>
        <v>#VALUE!</v>
      </c>
      <c r="AF380" s="133" t="e">
        <f>COUNTIFS(A1_Individu_Data_Keadaan_SDMK!A$4:A$149931,M380,A1_Individu_Data_Keadaan_SDMK!Q$4:Q$149285,"03. KEPERAWATAN")</f>
        <v>#VALUE!</v>
      </c>
      <c r="AG380" s="135">
        <f t="shared" si="197"/>
        <v>8</v>
      </c>
      <c r="AH380" s="134" t="e">
        <f t="shared" si="198"/>
        <v>#VALUE!</v>
      </c>
      <c r="AI380" s="134" t="e">
        <f t="shared" si="199"/>
        <v>#VALUE!</v>
      </c>
      <c r="AJ380" s="133" t="e">
        <f>COUNTIFS(A1_Individu_Data_Keadaan_SDMK!A$4:A$149931,M380,A1_Individu_Data_Keadaan_SDMK!Q$4:Q$149285,"04. KEBIDANAN")</f>
        <v>#VALUE!</v>
      </c>
      <c r="AK380" s="135">
        <f t="shared" si="200"/>
        <v>7</v>
      </c>
      <c r="AL380" s="134" t="e">
        <f t="shared" si="201"/>
        <v>#VALUE!</v>
      </c>
      <c r="AM380" s="134" t="e">
        <f t="shared" si="202"/>
        <v>#VALUE!</v>
      </c>
      <c r="AN380" s="133" t="e">
        <f>COUNTIFS(A1_Individu_Data_Keadaan_SDMK!A$4:A$149931,M380,A1_Individu_Data_Keadaan_SDMK!Q$4:Q$149285,"05. KEFARMASIAN")</f>
        <v>#VALUE!</v>
      </c>
      <c r="AO380" s="135">
        <f t="shared" si="203"/>
        <v>1</v>
      </c>
      <c r="AP380" s="134" t="e">
        <f t="shared" si="204"/>
        <v>#VALUE!</v>
      </c>
      <c r="AQ380" s="134" t="e">
        <f t="shared" si="205"/>
        <v>#VALUE!</v>
      </c>
      <c r="AR380" s="133" t="e">
        <f>COUNTIFS(A1_Individu_Data_Keadaan_SDMK!A$4:A$149931,M380,A1_Individu_Data_Keadaan_SDMK!Q$4:Q$149285,"06. KESEHATAN MASYARAKAT")</f>
        <v>#VALUE!</v>
      </c>
      <c r="AS380" s="135">
        <f t="shared" si="206"/>
        <v>1</v>
      </c>
      <c r="AT380" s="134" t="e">
        <f t="shared" si="207"/>
        <v>#VALUE!</v>
      </c>
      <c r="AU380" s="134" t="e">
        <f t="shared" si="208"/>
        <v>#VALUE!</v>
      </c>
      <c r="AV380" s="133" t="e">
        <f>COUNTIFS(A1_Individu_Data_Keadaan_SDMK!A$4:A$149931,M380,A1_Individu_Data_Keadaan_SDMK!Q$4:Q$149285,"07. KESEHATAN LINGKUNGAN")</f>
        <v>#VALUE!</v>
      </c>
      <c r="AW380" s="135">
        <f t="shared" si="209"/>
        <v>1</v>
      </c>
      <c r="AX380" s="134" t="e">
        <f t="shared" si="210"/>
        <v>#VALUE!</v>
      </c>
      <c r="AY380" s="134" t="e">
        <f t="shared" si="211"/>
        <v>#VALUE!</v>
      </c>
      <c r="AZ380" s="133" t="e">
        <f>COUNTIFS(A1_Individu_Data_Keadaan_SDMK!A$4:A$149931,M380,A1_Individu_Data_Keadaan_SDMK!Q$4:Q$149285,"08. GIZI")</f>
        <v>#VALUE!</v>
      </c>
      <c r="BA380" s="135">
        <f t="shared" si="212"/>
        <v>2</v>
      </c>
      <c r="BB380" s="134" t="e">
        <f t="shared" si="213"/>
        <v>#VALUE!</v>
      </c>
      <c r="BC380" s="134" t="e">
        <f t="shared" si="214"/>
        <v>#VALUE!</v>
      </c>
      <c r="BD380" s="133" t="e">
        <f>COUNTIFS(A1_Individu_Data_Keadaan_SDMK!A$4:A$149931,M380,A1_Individu_Data_Keadaan_SDMK!R$4:R$149285,"03. Ahli Teknologi Laboratorium Medik")</f>
        <v>#VALUE!</v>
      </c>
      <c r="BE380" s="135">
        <f t="shared" si="215"/>
        <v>1</v>
      </c>
      <c r="BF380" s="134" t="e">
        <f t="shared" si="216"/>
        <v>#VALUE!</v>
      </c>
      <c r="BG380" s="134" t="e">
        <f t="shared" si="217"/>
        <v>#VALUE!</v>
      </c>
      <c r="BH380" s="139" t="e">
        <f t="shared" si="218"/>
        <v>#VALUE!</v>
      </c>
      <c r="BI380" s="139" t="e">
        <f t="shared" si="219"/>
        <v>#VALUE!</v>
      </c>
    </row>
    <row r="381" spans="13:61" ht="15">
      <c r="M381" s="120" t="s">
        <v>13162</v>
      </c>
      <c r="N381" s="120" t="s">
        <v>13163</v>
      </c>
      <c r="O381" s="120" t="s">
        <v>267</v>
      </c>
      <c r="P381" s="120" t="s">
        <v>9302</v>
      </c>
      <c r="Q381" s="120" t="s">
        <v>12201</v>
      </c>
      <c r="R381" s="120">
        <v>33</v>
      </c>
      <c r="S381" s="120">
        <v>3313</v>
      </c>
      <c r="T381" s="348" t="str">
        <f>IF(R381&lt;&gt;"",VLOOKUP(R381,'01_MASTER_KODE_WILAYAH'!H$1437:I$1470,2,FALSE),"")</f>
        <v>JAWA TENGAH</v>
      </c>
      <c r="U381" s="348" t="str">
        <f>IF(S381&lt;&gt;"",VLOOKUP(S381,'01_MASTER_KODE_WILAYAH'!D$5:F$1353,3,FALSE),"")</f>
        <v>KARANGANYAR</v>
      </c>
      <c r="V381" s="349" t="str">
        <f t="shared" si="189"/>
        <v>1</v>
      </c>
      <c r="W381" s="145" t="e">
        <f t="shared" si="190"/>
        <v>#VALUE!</v>
      </c>
      <c r="X381" s="133" t="e">
        <f>COUNTIFS(A1_Individu_Data_Keadaan_SDMK!A$4:A$149931,M381,A1_Individu_Data_Keadaan_SDMK!R$4:R$149285,"01. Dokter")</f>
        <v>#VALUE!</v>
      </c>
      <c r="Y381" s="122">
        <f t="shared" si="191"/>
        <v>2</v>
      </c>
      <c r="Z381" s="134" t="e">
        <f t="shared" si="192"/>
        <v>#VALUE!</v>
      </c>
      <c r="AA381" s="134" t="e">
        <f t="shared" si="193"/>
        <v>#VALUE!</v>
      </c>
      <c r="AB381" s="133" t="e">
        <f>COUNTIFS(A1_Individu_Data_Keadaan_SDMK!A$4:A$149931,M381,A1_Individu_Data_Keadaan_SDMK!R$4:R$149285,"02. Dokter Gigi")</f>
        <v>#VALUE!</v>
      </c>
      <c r="AC381" s="122">
        <f t="shared" si="194"/>
        <v>1</v>
      </c>
      <c r="AD381" s="134" t="e">
        <f t="shared" si="195"/>
        <v>#VALUE!</v>
      </c>
      <c r="AE381" s="134" t="e">
        <f t="shared" si="196"/>
        <v>#VALUE!</v>
      </c>
      <c r="AF381" s="133" t="e">
        <f>COUNTIFS(A1_Individu_Data_Keadaan_SDMK!A$4:A$149931,M381,A1_Individu_Data_Keadaan_SDMK!Q$4:Q$149285,"03. KEPERAWATAN")</f>
        <v>#VALUE!</v>
      </c>
      <c r="AG381" s="135">
        <f t="shared" si="197"/>
        <v>8</v>
      </c>
      <c r="AH381" s="134" t="e">
        <f t="shared" si="198"/>
        <v>#VALUE!</v>
      </c>
      <c r="AI381" s="134" t="e">
        <f t="shared" si="199"/>
        <v>#VALUE!</v>
      </c>
      <c r="AJ381" s="133" t="e">
        <f>COUNTIFS(A1_Individu_Data_Keadaan_SDMK!A$4:A$149931,M381,A1_Individu_Data_Keadaan_SDMK!Q$4:Q$149285,"04. KEBIDANAN")</f>
        <v>#VALUE!</v>
      </c>
      <c r="AK381" s="135">
        <f t="shared" si="200"/>
        <v>7</v>
      </c>
      <c r="AL381" s="134" t="e">
        <f t="shared" si="201"/>
        <v>#VALUE!</v>
      </c>
      <c r="AM381" s="134" t="e">
        <f t="shared" si="202"/>
        <v>#VALUE!</v>
      </c>
      <c r="AN381" s="133" t="e">
        <f>COUNTIFS(A1_Individu_Data_Keadaan_SDMK!A$4:A$149931,M381,A1_Individu_Data_Keadaan_SDMK!Q$4:Q$149285,"05. KEFARMASIAN")</f>
        <v>#VALUE!</v>
      </c>
      <c r="AO381" s="135">
        <f t="shared" si="203"/>
        <v>1</v>
      </c>
      <c r="AP381" s="134" t="e">
        <f t="shared" si="204"/>
        <v>#VALUE!</v>
      </c>
      <c r="AQ381" s="134" t="e">
        <f t="shared" si="205"/>
        <v>#VALUE!</v>
      </c>
      <c r="AR381" s="133" t="e">
        <f>COUNTIFS(A1_Individu_Data_Keadaan_SDMK!A$4:A$149931,M381,A1_Individu_Data_Keadaan_SDMK!Q$4:Q$149285,"06. KESEHATAN MASYARAKAT")</f>
        <v>#VALUE!</v>
      </c>
      <c r="AS381" s="135">
        <f t="shared" si="206"/>
        <v>1</v>
      </c>
      <c r="AT381" s="134" t="e">
        <f t="shared" si="207"/>
        <v>#VALUE!</v>
      </c>
      <c r="AU381" s="134" t="e">
        <f t="shared" si="208"/>
        <v>#VALUE!</v>
      </c>
      <c r="AV381" s="133" t="e">
        <f>COUNTIFS(A1_Individu_Data_Keadaan_SDMK!A$4:A$149931,M381,A1_Individu_Data_Keadaan_SDMK!Q$4:Q$149285,"07. KESEHATAN LINGKUNGAN")</f>
        <v>#VALUE!</v>
      </c>
      <c r="AW381" s="135">
        <f t="shared" si="209"/>
        <v>1</v>
      </c>
      <c r="AX381" s="134" t="e">
        <f t="shared" si="210"/>
        <v>#VALUE!</v>
      </c>
      <c r="AY381" s="134" t="e">
        <f t="shared" si="211"/>
        <v>#VALUE!</v>
      </c>
      <c r="AZ381" s="133" t="e">
        <f>COUNTIFS(A1_Individu_Data_Keadaan_SDMK!A$4:A$149931,M381,A1_Individu_Data_Keadaan_SDMK!Q$4:Q$149285,"08. GIZI")</f>
        <v>#VALUE!</v>
      </c>
      <c r="BA381" s="135">
        <f t="shared" si="212"/>
        <v>2</v>
      </c>
      <c r="BB381" s="134" t="e">
        <f t="shared" si="213"/>
        <v>#VALUE!</v>
      </c>
      <c r="BC381" s="134" t="e">
        <f t="shared" si="214"/>
        <v>#VALUE!</v>
      </c>
      <c r="BD381" s="133" t="e">
        <f>COUNTIFS(A1_Individu_Data_Keadaan_SDMK!A$4:A$149931,M381,A1_Individu_Data_Keadaan_SDMK!R$4:R$149285,"03. Ahli Teknologi Laboratorium Medik")</f>
        <v>#VALUE!</v>
      </c>
      <c r="BE381" s="135">
        <f t="shared" si="215"/>
        <v>1</v>
      </c>
      <c r="BF381" s="134" t="e">
        <f t="shared" si="216"/>
        <v>#VALUE!</v>
      </c>
      <c r="BG381" s="134" t="e">
        <f t="shared" si="217"/>
        <v>#VALUE!</v>
      </c>
      <c r="BH381" s="139" t="e">
        <f t="shared" si="218"/>
        <v>#VALUE!</v>
      </c>
      <c r="BI381" s="139" t="e">
        <f t="shared" si="219"/>
        <v>#VALUE!</v>
      </c>
    </row>
    <row r="382" spans="13:61" ht="15">
      <c r="M382" s="120" t="s">
        <v>13164</v>
      </c>
      <c r="N382" s="120" t="s">
        <v>13165</v>
      </c>
      <c r="O382" s="120" t="s">
        <v>267</v>
      </c>
      <c r="P382" s="120" t="s">
        <v>9301</v>
      </c>
      <c r="Q382" s="120" t="s">
        <v>12201</v>
      </c>
      <c r="R382" s="120">
        <v>33</v>
      </c>
      <c r="S382" s="120">
        <v>3313</v>
      </c>
      <c r="T382" s="348" t="str">
        <f>IF(R382&lt;&gt;"",VLOOKUP(R382,'01_MASTER_KODE_WILAYAH'!H$1437:I$1470,2,FALSE),"")</f>
        <v>JAWA TENGAH</v>
      </c>
      <c r="U382" s="348" t="str">
        <f>IF(S382&lt;&gt;"",VLOOKUP(S382,'01_MASTER_KODE_WILAYAH'!D$5:F$1353,3,FALSE),"")</f>
        <v>KARANGANYAR</v>
      </c>
      <c r="V382" s="349" t="str">
        <f t="shared" si="189"/>
        <v>2</v>
      </c>
      <c r="W382" s="145" t="e">
        <f t="shared" si="190"/>
        <v>#VALUE!</v>
      </c>
      <c r="X382" s="133" t="e">
        <f>COUNTIFS(A1_Individu_Data_Keadaan_SDMK!A$4:A$149931,M382,A1_Individu_Data_Keadaan_SDMK!R$4:R$149285,"01. Dokter")</f>
        <v>#VALUE!</v>
      </c>
      <c r="Y382" s="122">
        <f t="shared" si="191"/>
        <v>1</v>
      </c>
      <c r="Z382" s="134" t="e">
        <f t="shared" si="192"/>
        <v>#VALUE!</v>
      </c>
      <c r="AA382" s="134" t="e">
        <f t="shared" si="193"/>
        <v>#VALUE!</v>
      </c>
      <c r="AB382" s="133" t="e">
        <f>COUNTIFS(A1_Individu_Data_Keadaan_SDMK!A$4:A$149931,M382,A1_Individu_Data_Keadaan_SDMK!R$4:R$149285,"02. Dokter Gigi")</f>
        <v>#VALUE!</v>
      </c>
      <c r="AC382" s="122">
        <f t="shared" si="194"/>
        <v>1</v>
      </c>
      <c r="AD382" s="134" t="e">
        <f t="shared" si="195"/>
        <v>#VALUE!</v>
      </c>
      <c r="AE382" s="134" t="e">
        <f t="shared" si="196"/>
        <v>#VALUE!</v>
      </c>
      <c r="AF382" s="133" t="e">
        <f>COUNTIFS(A1_Individu_Data_Keadaan_SDMK!A$4:A$149931,M382,A1_Individu_Data_Keadaan_SDMK!Q$4:Q$149285,"03. KEPERAWATAN")</f>
        <v>#VALUE!</v>
      </c>
      <c r="AG382" s="135">
        <f t="shared" si="197"/>
        <v>5</v>
      </c>
      <c r="AH382" s="134" t="e">
        <f t="shared" si="198"/>
        <v>#VALUE!</v>
      </c>
      <c r="AI382" s="134" t="e">
        <f t="shared" si="199"/>
        <v>#VALUE!</v>
      </c>
      <c r="AJ382" s="133" t="e">
        <f>COUNTIFS(A1_Individu_Data_Keadaan_SDMK!A$4:A$149931,M382,A1_Individu_Data_Keadaan_SDMK!Q$4:Q$149285,"04. KEBIDANAN")</f>
        <v>#VALUE!</v>
      </c>
      <c r="AK382" s="135">
        <f t="shared" si="200"/>
        <v>4</v>
      </c>
      <c r="AL382" s="134" t="e">
        <f t="shared" si="201"/>
        <v>#VALUE!</v>
      </c>
      <c r="AM382" s="134" t="e">
        <f t="shared" si="202"/>
        <v>#VALUE!</v>
      </c>
      <c r="AN382" s="133" t="e">
        <f>COUNTIFS(A1_Individu_Data_Keadaan_SDMK!A$4:A$149931,M382,A1_Individu_Data_Keadaan_SDMK!Q$4:Q$149285,"05. KEFARMASIAN")</f>
        <v>#VALUE!</v>
      </c>
      <c r="AO382" s="135">
        <f t="shared" si="203"/>
        <v>1</v>
      </c>
      <c r="AP382" s="134" t="e">
        <f t="shared" si="204"/>
        <v>#VALUE!</v>
      </c>
      <c r="AQ382" s="134" t="e">
        <f t="shared" si="205"/>
        <v>#VALUE!</v>
      </c>
      <c r="AR382" s="133" t="e">
        <f>COUNTIFS(A1_Individu_Data_Keadaan_SDMK!A$4:A$149931,M382,A1_Individu_Data_Keadaan_SDMK!Q$4:Q$149285,"06. KESEHATAN MASYARAKAT")</f>
        <v>#VALUE!</v>
      </c>
      <c r="AS382" s="135">
        <f t="shared" si="206"/>
        <v>1</v>
      </c>
      <c r="AT382" s="134" t="e">
        <f t="shared" si="207"/>
        <v>#VALUE!</v>
      </c>
      <c r="AU382" s="134" t="e">
        <f t="shared" si="208"/>
        <v>#VALUE!</v>
      </c>
      <c r="AV382" s="133" t="e">
        <f>COUNTIFS(A1_Individu_Data_Keadaan_SDMK!A$4:A$149931,M382,A1_Individu_Data_Keadaan_SDMK!Q$4:Q$149285,"07. KESEHATAN LINGKUNGAN")</f>
        <v>#VALUE!</v>
      </c>
      <c r="AW382" s="135">
        <f t="shared" si="209"/>
        <v>1</v>
      </c>
      <c r="AX382" s="134" t="e">
        <f t="shared" si="210"/>
        <v>#VALUE!</v>
      </c>
      <c r="AY382" s="134" t="e">
        <f t="shared" si="211"/>
        <v>#VALUE!</v>
      </c>
      <c r="AZ382" s="133" t="e">
        <f>COUNTIFS(A1_Individu_Data_Keadaan_SDMK!A$4:A$149931,M382,A1_Individu_Data_Keadaan_SDMK!Q$4:Q$149285,"08. GIZI")</f>
        <v>#VALUE!</v>
      </c>
      <c r="BA382" s="135">
        <f t="shared" si="212"/>
        <v>1</v>
      </c>
      <c r="BB382" s="134" t="e">
        <f t="shared" si="213"/>
        <v>#VALUE!</v>
      </c>
      <c r="BC382" s="134" t="e">
        <f t="shared" si="214"/>
        <v>#VALUE!</v>
      </c>
      <c r="BD382" s="133" t="e">
        <f>COUNTIFS(A1_Individu_Data_Keadaan_SDMK!A$4:A$149931,M382,A1_Individu_Data_Keadaan_SDMK!R$4:R$149285,"03. Ahli Teknologi Laboratorium Medik")</f>
        <v>#VALUE!</v>
      </c>
      <c r="BE382" s="135">
        <f t="shared" si="215"/>
        <v>1</v>
      </c>
      <c r="BF382" s="134" t="e">
        <f t="shared" si="216"/>
        <v>#VALUE!</v>
      </c>
      <c r="BG382" s="134" t="e">
        <f t="shared" si="217"/>
        <v>#VALUE!</v>
      </c>
      <c r="BH382" s="139" t="e">
        <f t="shared" si="218"/>
        <v>#VALUE!</v>
      </c>
      <c r="BI382" s="139" t="e">
        <f t="shared" si="219"/>
        <v>#VALUE!</v>
      </c>
    </row>
    <row r="383" spans="13:61" ht="15">
      <c r="M383" s="120" t="s">
        <v>13166</v>
      </c>
      <c r="N383" s="120" t="s">
        <v>13167</v>
      </c>
      <c r="O383" s="120" t="s">
        <v>267</v>
      </c>
      <c r="P383" s="120" t="s">
        <v>9301</v>
      </c>
      <c r="Q383" s="120" t="s">
        <v>12201</v>
      </c>
      <c r="R383" s="120">
        <v>33</v>
      </c>
      <c r="S383" s="120">
        <v>3313</v>
      </c>
      <c r="T383" s="348" t="str">
        <f>IF(R383&lt;&gt;"",VLOOKUP(R383,'01_MASTER_KODE_WILAYAH'!H$1437:I$1470,2,FALSE),"")</f>
        <v>JAWA TENGAH</v>
      </c>
      <c r="U383" s="348" t="str">
        <f>IF(S383&lt;&gt;"",VLOOKUP(S383,'01_MASTER_KODE_WILAYAH'!D$5:F$1353,3,FALSE),"")</f>
        <v>KARANGANYAR</v>
      </c>
      <c r="V383" s="349" t="str">
        <f t="shared" si="189"/>
        <v>2</v>
      </c>
      <c r="W383" s="145" t="e">
        <f t="shared" si="190"/>
        <v>#VALUE!</v>
      </c>
      <c r="X383" s="133" t="e">
        <f>COUNTIFS(A1_Individu_Data_Keadaan_SDMK!A$4:A$149931,M383,A1_Individu_Data_Keadaan_SDMK!R$4:R$149285,"01. Dokter")</f>
        <v>#VALUE!</v>
      </c>
      <c r="Y383" s="122">
        <f t="shared" si="191"/>
        <v>1</v>
      </c>
      <c r="Z383" s="134" t="e">
        <f t="shared" si="192"/>
        <v>#VALUE!</v>
      </c>
      <c r="AA383" s="134" t="e">
        <f t="shared" si="193"/>
        <v>#VALUE!</v>
      </c>
      <c r="AB383" s="133" t="e">
        <f>COUNTIFS(A1_Individu_Data_Keadaan_SDMK!A$4:A$149931,M383,A1_Individu_Data_Keadaan_SDMK!R$4:R$149285,"02. Dokter Gigi")</f>
        <v>#VALUE!</v>
      </c>
      <c r="AC383" s="122">
        <f t="shared" si="194"/>
        <v>1</v>
      </c>
      <c r="AD383" s="134" t="e">
        <f t="shared" si="195"/>
        <v>#VALUE!</v>
      </c>
      <c r="AE383" s="134" t="e">
        <f t="shared" si="196"/>
        <v>#VALUE!</v>
      </c>
      <c r="AF383" s="133" t="e">
        <f>COUNTIFS(A1_Individu_Data_Keadaan_SDMK!A$4:A$149931,M383,A1_Individu_Data_Keadaan_SDMK!Q$4:Q$149285,"03. KEPERAWATAN")</f>
        <v>#VALUE!</v>
      </c>
      <c r="AG383" s="135">
        <f t="shared" si="197"/>
        <v>5</v>
      </c>
      <c r="AH383" s="134" t="e">
        <f t="shared" si="198"/>
        <v>#VALUE!</v>
      </c>
      <c r="AI383" s="134" t="e">
        <f t="shared" si="199"/>
        <v>#VALUE!</v>
      </c>
      <c r="AJ383" s="133" t="e">
        <f>COUNTIFS(A1_Individu_Data_Keadaan_SDMK!A$4:A$149931,M383,A1_Individu_Data_Keadaan_SDMK!Q$4:Q$149285,"04. KEBIDANAN")</f>
        <v>#VALUE!</v>
      </c>
      <c r="AK383" s="135">
        <f t="shared" si="200"/>
        <v>4</v>
      </c>
      <c r="AL383" s="134" t="e">
        <f t="shared" si="201"/>
        <v>#VALUE!</v>
      </c>
      <c r="AM383" s="134" t="e">
        <f t="shared" si="202"/>
        <v>#VALUE!</v>
      </c>
      <c r="AN383" s="133" t="e">
        <f>COUNTIFS(A1_Individu_Data_Keadaan_SDMK!A$4:A$149931,M383,A1_Individu_Data_Keadaan_SDMK!Q$4:Q$149285,"05. KEFARMASIAN")</f>
        <v>#VALUE!</v>
      </c>
      <c r="AO383" s="135">
        <f t="shared" si="203"/>
        <v>1</v>
      </c>
      <c r="AP383" s="134" t="e">
        <f t="shared" si="204"/>
        <v>#VALUE!</v>
      </c>
      <c r="AQ383" s="134" t="e">
        <f t="shared" si="205"/>
        <v>#VALUE!</v>
      </c>
      <c r="AR383" s="133" t="e">
        <f>COUNTIFS(A1_Individu_Data_Keadaan_SDMK!A$4:A$149931,M383,A1_Individu_Data_Keadaan_SDMK!Q$4:Q$149285,"06. KESEHATAN MASYARAKAT")</f>
        <v>#VALUE!</v>
      </c>
      <c r="AS383" s="135">
        <f t="shared" si="206"/>
        <v>1</v>
      </c>
      <c r="AT383" s="134" t="e">
        <f t="shared" si="207"/>
        <v>#VALUE!</v>
      </c>
      <c r="AU383" s="134" t="e">
        <f t="shared" si="208"/>
        <v>#VALUE!</v>
      </c>
      <c r="AV383" s="133" t="e">
        <f>COUNTIFS(A1_Individu_Data_Keadaan_SDMK!A$4:A$149931,M383,A1_Individu_Data_Keadaan_SDMK!Q$4:Q$149285,"07. KESEHATAN LINGKUNGAN")</f>
        <v>#VALUE!</v>
      </c>
      <c r="AW383" s="135">
        <f t="shared" si="209"/>
        <v>1</v>
      </c>
      <c r="AX383" s="134" t="e">
        <f t="shared" si="210"/>
        <v>#VALUE!</v>
      </c>
      <c r="AY383" s="134" t="e">
        <f t="shared" si="211"/>
        <v>#VALUE!</v>
      </c>
      <c r="AZ383" s="133" t="e">
        <f>COUNTIFS(A1_Individu_Data_Keadaan_SDMK!A$4:A$149931,M383,A1_Individu_Data_Keadaan_SDMK!Q$4:Q$149285,"08. GIZI")</f>
        <v>#VALUE!</v>
      </c>
      <c r="BA383" s="135">
        <f t="shared" si="212"/>
        <v>1</v>
      </c>
      <c r="BB383" s="134" t="e">
        <f t="shared" si="213"/>
        <v>#VALUE!</v>
      </c>
      <c r="BC383" s="134" t="e">
        <f t="shared" si="214"/>
        <v>#VALUE!</v>
      </c>
      <c r="BD383" s="133" t="e">
        <f>COUNTIFS(A1_Individu_Data_Keadaan_SDMK!A$4:A$149931,M383,A1_Individu_Data_Keadaan_SDMK!R$4:R$149285,"03. Ahli Teknologi Laboratorium Medik")</f>
        <v>#VALUE!</v>
      </c>
      <c r="BE383" s="135">
        <f t="shared" si="215"/>
        <v>1</v>
      </c>
      <c r="BF383" s="134" t="e">
        <f t="shared" si="216"/>
        <v>#VALUE!</v>
      </c>
      <c r="BG383" s="134" t="e">
        <f t="shared" si="217"/>
        <v>#VALUE!</v>
      </c>
      <c r="BH383" s="139" t="e">
        <f t="shared" si="218"/>
        <v>#VALUE!</v>
      </c>
      <c r="BI383" s="139" t="e">
        <f t="shared" si="219"/>
        <v>#VALUE!</v>
      </c>
    </row>
    <row r="384" spans="13:61" ht="15">
      <c r="M384" s="120" t="s">
        <v>13168</v>
      </c>
      <c r="N384" s="120" t="s">
        <v>13169</v>
      </c>
      <c r="O384" s="120" t="s">
        <v>267</v>
      </c>
      <c r="P384" s="120" t="s">
        <v>9301</v>
      </c>
      <c r="Q384" s="120" t="s">
        <v>12201</v>
      </c>
      <c r="R384" s="120">
        <v>33</v>
      </c>
      <c r="S384" s="120">
        <v>3313</v>
      </c>
      <c r="T384" s="348" t="str">
        <f>IF(R384&lt;&gt;"",VLOOKUP(R384,'01_MASTER_KODE_WILAYAH'!H$1437:I$1470,2,FALSE),"")</f>
        <v>JAWA TENGAH</v>
      </c>
      <c r="U384" s="348" t="str">
        <f>IF(S384&lt;&gt;"",VLOOKUP(S384,'01_MASTER_KODE_WILAYAH'!D$5:F$1353,3,FALSE),"")</f>
        <v>KARANGANYAR</v>
      </c>
      <c r="V384" s="349" t="str">
        <f t="shared" si="189"/>
        <v>2</v>
      </c>
      <c r="W384" s="145" t="e">
        <f t="shared" si="190"/>
        <v>#VALUE!</v>
      </c>
      <c r="X384" s="133" t="e">
        <f>COUNTIFS(A1_Individu_Data_Keadaan_SDMK!A$4:A$149931,M384,A1_Individu_Data_Keadaan_SDMK!R$4:R$149285,"01. Dokter")</f>
        <v>#VALUE!</v>
      </c>
      <c r="Y384" s="122">
        <f t="shared" si="191"/>
        <v>1</v>
      </c>
      <c r="Z384" s="134" t="e">
        <f t="shared" si="192"/>
        <v>#VALUE!</v>
      </c>
      <c r="AA384" s="134" t="e">
        <f t="shared" si="193"/>
        <v>#VALUE!</v>
      </c>
      <c r="AB384" s="133" t="e">
        <f>COUNTIFS(A1_Individu_Data_Keadaan_SDMK!A$4:A$149931,M384,A1_Individu_Data_Keadaan_SDMK!R$4:R$149285,"02. Dokter Gigi")</f>
        <v>#VALUE!</v>
      </c>
      <c r="AC384" s="122">
        <f t="shared" si="194"/>
        <v>1</v>
      </c>
      <c r="AD384" s="134" t="e">
        <f t="shared" si="195"/>
        <v>#VALUE!</v>
      </c>
      <c r="AE384" s="134" t="e">
        <f t="shared" si="196"/>
        <v>#VALUE!</v>
      </c>
      <c r="AF384" s="133" t="e">
        <f>COUNTIFS(A1_Individu_Data_Keadaan_SDMK!A$4:A$149931,M384,A1_Individu_Data_Keadaan_SDMK!Q$4:Q$149285,"03. KEPERAWATAN")</f>
        <v>#VALUE!</v>
      </c>
      <c r="AG384" s="135">
        <f t="shared" si="197"/>
        <v>5</v>
      </c>
      <c r="AH384" s="134" t="e">
        <f t="shared" si="198"/>
        <v>#VALUE!</v>
      </c>
      <c r="AI384" s="134" t="e">
        <f t="shared" si="199"/>
        <v>#VALUE!</v>
      </c>
      <c r="AJ384" s="133" t="e">
        <f>COUNTIFS(A1_Individu_Data_Keadaan_SDMK!A$4:A$149931,M384,A1_Individu_Data_Keadaan_SDMK!Q$4:Q$149285,"04. KEBIDANAN")</f>
        <v>#VALUE!</v>
      </c>
      <c r="AK384" s="135">
        <f t="shared" si="200"/>
        <v>4</v>
      </c>
      <c r="AL384" s="134" t="e">
        <f t="shared" si="201"/>
        <v>#VALUE!</v>
      </c>
      <c r="AM384" s="134" t="e">
        <f t="shared" si="202"/>
        <v>#VALUE!</v>
      </c>
      <c r="AN384" s="133" t="e">
        <f>COUNTIFS(A1_Individu_Data_Keadaan_SDMK!A$4:A$149931,M384,A1_Individu_Data_Keadaan_SDMK!Q$4:Q$149285,"05. KEFARMASIAN")</f>
        <v>#VALUE!</v>
      </c>
      <c r="AO384" s="135">
        <f t="shared" si="203"/>
        <v>1</v>
      </c>
      <c r="AP384" s="134" t="e">
        <f t="shared" si="204"/>
        <v>#VALUE!</v>
      </c>
      <c r="AQ384" s="134" t="e">
        <f t="shared" si="205"/>
        <v>#VALUE!</v>
      </c>
      <c r="AR384" s="133" t="e">
        <f>COUNTIFS(A1_Individu_Data_Keadaan_SDMK!A$4:A$149931,M384,A1_Individu_Data_Keadaan_SDMK!Q$4:Q$149285,"06. KESEHATAN MASYARAKAT")</f>
        <v>#VALUE!</v>
      </c>
      <c r="AS384" s="135">
        <f t="shared" si="206"/>
        <v>1</v>
      </c>
      <c r="AT384" s="134" t="e">
        <f t="shared" si="207"/>
        <v>#VALUE!</v>
      </c>
      <c r="AU384" s="134" t="e">
        <f t="shared" si="208"/>
        <v>#VALUE!</v>
      </c>
      <c r="AV384" s="133" t="e">
        <f>COUNTIFS(A1_Individu_Data_Keadaan_SDMK!A$4:A$149931,M384,A1_Individu_Data_Keadaan_SDMK!Q$4:Q$149285,"07. KESEHATAN LINGKUNGAN")</f>
        <v>#VALUE!</v>
      </c>
      <c r="AW384" s="135">
        <f t="shared" si="209"/>
        <v>1</v>
      </c>
      <c r="AX384" s="134" t="e">
        <f t="shared" si="210"/>
        <v>#VALUE!</v>
      </c>
      <c r="AY384" s="134" t="e">
        <f t="shared" si="211"/>
        <v>#VALUE!</v>
      </c>
      <c r="AZ384" s="133" t="e">
        <f>COUNTIFS(A1_Individu_Data_Keadaan_SDMK!A$4:A$149931,M384,A1_Individu_Data_Keadaan_SDMK!Q$4:Q$149285,"08. GIZI")</f>
        <v>#VALUE!</v>
      </c>
      <c r="BA384" s="135">
        <f t="shared" si="212"/>
        <v>1</v>
      </c>
      <c r="BB384" s="134" t="e">
        <f t="shared" si="213"/>
        <v>#VALUE!</v>
      </c>
      <c r="BC384" s="134" t="e">
        <f t="shared" si="214"/>
        <v>#VALUE!</v>
      </c>
      <c r="BD384" s="133" t="e">
        <f>COUNTIFS(A1_Individu_Data_Keadaan_SDMK!A$4:A$149931,M384,A1_Individu_Data_Keadaan_SDMK!R$4:R$149285,"03. Ahli Teknologi Laboratorium Medik")</f>
        <v>#VALUE!</v>
      </c>
      <c r="BE384" s="135">
        <f t="shared" si="215"/>
        <v>1</v>
      </c>
      <c r="BF384" s="134" t="e">
        <f t="shared" si="216"/>
        <v>#VALUE!</v>
      </c>
      <c r="BG384" s="134" t="e">
        <f t="shared" si="217"/>
        <v>#VALUE!</v>
      </c>
      <c r="BH384" s="139" t="e">
        <f t="shared" si="218"/>
        <v>#VALUE!</v>
      </c>
      <c r="BI384" s="139" t="e">
        <f t="shared" si="219"/>
        <v>#VALUE!</v>
      </c>
    </row>
    <row r="385" spans="13:61" ht="15">
      <c r="M385" s="120" t="s">
        <v>13170</v>
      </c>
      <c r="N385" s="120" t="s">
        <v>13171</v>
      </c>
      <c r="O385" s="120" t="s">
        <v>267</v>
      </c>
      <c r="P385" s="120" t="s">
        <v>9302</v>
      </c>
      <c r="Q385" s="120" t="s">
        <v>12201</v>
      </c>
      <c r="R385" s="120">
        <v>33</v>
      </c>
      <c r="S385" s="120">
        <v>3313</v>
      </c>
      <c r="T385" s="348" t="str">
        <f>IF(R385&lt;&gt;"",VLOOKUP(R385,'01_MASTER_KODE_WILAYAH'!H$1437:I$1470,2,FALSE),"")</f>
        <v>JAWA TENGAH</v>
      </c>
      <c r="U385" s="348" t="str">
        <f>IF(S385&lt;&gt;"",VLOOKUP(S385,'01_MASTER_KODE_WILAYAH'!D$5:F$1353,3,FALSE),"")</f>
        <v>KARANGANYAR</v>
      </c>
      <c r="V385" s="349" t="str">
        <f t="shared" si="189"/>
        <v>1</v>
      </c>
      <c r="W385" s="145" t="e">
        <f t="shared" si="190"/>
        <v>#VALUE!</v>
      </c>
      <c r="X385" s="133" t="e">
        <f>COUNTIFS(A1_Individu_Data_Keadaan_SDMK!A$4:A$149931,M385,A1_Individu_Data_Keadaan_SDMK!R$4:R$149285,"01. Dokter")</f>
        <v>#VALUE!</v>
      </c>
      <c r="Y385" s="122">
        <f t="shared" si="191"/>
        <v>2</v>
      </c>
      <c r="Z385" s="134" t="e">
        <f t="shared" si="192"/>
        <v>#VALUE!</v>
      </c>
      <c r="AA385" s="134" t="e">
        <f t="shared" si="193"/>
        <v>#VALUE!</v>
      </c>
      <c r="AB385" s="133" t="e">
        <f>COUNTIFS(A1_Individu_Data_Keadaan_SDMK!A$4:A$149931,M385,A1_Individu_Data_Keadaan_SDMK!R$4:R$149285,"02. Dokter Gigi")</f>
        <v>#VALUE!</v>
      </c>
      <c r="AC385" s="122">
        <f t="shared" si="194"/>
        <v>1</v>
      </c>
      <c r="AD385" s="134" t="e">
        <f t="shared" si="195"/>
        <v>#VALUE!</v>
      </c>
      <c r="AE385" s="134" t="e">
        <f t="shared" si="196"/>
        <v>#VALUE!</v>
      </c>
      <c r="AF385" s="133" t="e">
        <f>COUNTIFS(A1_Individu_Data_Keadaan_SDMK!A$4:A$149931,M385,A1_Individu_Data_Keadaan_SDMK!Q$4:Q$149285,"03. KEPERAWATAN")</f>
        <v>#VALUE!</v>
      </c>
      <c r="AG385" s="135">
        <f t="shared" si="197"/>
        <v>8</v>
      </c>
      <c r="AH385" s="134" t="e">
        <f t="shared" si="198"/>
        <v>#VALUE!</v>
      </c>
      <c r="AI385" s="134" t="e">
        <f t="shared" si="199"/>
        <v>#VALUE!</v>
      </c>
      <c r="AJ385" s="133" t="e">
        <f>COUNTIFS(A1_Individu_Data_Keadaan_SDMK!A$4:A$149931,M385,A1_Individu_Data_Keadaan_SDMK!Q$4:Q$149285,"04. KEBIDANAN")</f>
        <v>#VALUE!</v>
      </c>
      <c r="AK385" s="135">
        <f t="shared" si="200"/>
        <v>7</v>
      </c>
      <c r="AL385" s="134" t="e">
        <f t="shared" si="201"/>
        <v>#VALUE!</v>
      </c>
      <c r="AM385" s="134" t="e">
        <f t="shared" si="202"/>
        <v>#VALUE!</v>
      </c>
      <c r="AN385" s="133" t="e">
        <f>COUNTIFS(A1_Individu_Data_Keadaan_SDMK!A$4:A$149931,M385,A1_Individu_Data_Keadaan_SDMK!Q$4:Q$149285,"05. KEFARMASIAN")</f>
        <v>#VALUE!</v>
      </c>
      <c r="AO385" s="135">
        <f t="shared" si="203"/>
        <v>1</v>
      </c>
      <c r="AP385" s="134" t="e">
        <f t="shared" si="204"/>
        <v>#VALUE!</v>
      </c>
      <c r="AQ385" s="134" t="e">
        <f t="shared" si="205"/>
        <v>#VALUE!</v>
      </c>
      <c r="AR385" s="133" t="e">
        <f>COUNTIFS(A1_Individu_Data_Keadaan_SDMK!A$4:A$149931,M385,A1_Individu_Data_Keadaan_SDMK!Q$4:Q$149285,"06. KESEHATAN MASYARAKAT")</f>
        <v>#VALUE!</v>
      </c>
      <c r="AS385" s="135">
        <f t="shared" si="206"/>
        <v>1</v>
      </c>
      <c r="AT385" s="134" t="e">
        <f t="shared" si="207"/>
        <v>#VALUE!</v>
      </c>
      <c r="AU385" s="134" t="e">
        <f t="shared" si="208"/>
        <v>#VALUE!</v>
      </c>
      <c r="AV385" s="133" t="e">
        <f>COUNTIFS(A1_Individu_Data_Keadaan_SDMK!A$4:A$149931,M385,A1_Individu_Data_Keadaan_SDMK!Q$4:Q$149285,"07. KESEHATAN LINGKUNGAN")</f>
        <v>#VALUE!</v>
      </c>
      <c r="AW385" s="135">
        <f t="shared" si="209"/>
        <v>1</v>
      </c>
      <c r="AX385" s="134" t="e">
        <f t="shared" si="210"/>
        <v>#VALUE!</v>
      </c>
      <c r="AY385" s="134" t="e">
        <f t="shared" si="211"/>
        <v>#VALUE!</v>
      </c>
      <c r="AZ385" s="133" t="e">
        <f>COUNTIFS(A1_Individu_Data_Keadaan_SDMK!A$4:A$149931,M385,A1_Individu_Data_Keadaan_SDMK!Q$4:Q$149285,"08. GIZI")</f>
        <v>#VALUE!</v>
      </c>
      <c r="BA385" s="135">
        <f t="shared" si="212"/>
        <v>2</v>
      </c>
      <c r="BB385" s="134" t="e">
        <f t="shared" si="213"/>
        <v>#VALUE!</v>
      </c>
      <c r="BC385" s="134" t="e">
        <f t="shared" si="214"/>
        <v>#VALUE!</v>
      </c>
      <c r="BD385" s="133" t="e">
        <f>COUNTIFS(A1_Individu_Data_Keadaan_SDMK!A$4:A$149931,M385,A1_Individu_Data_Keadaan_SDMK!R$4:R$149285,"03. Ahli Teknologi Laboratorium Medik")</f>
        <v>#VALUE!</v>
      </c>
      <c r="BE385" s="135">
        <f t="shared" si="215"/>
        <v>1</v>
      </c>
      <c r="BF385" s="134" t="e">
        <f t="shared" si="216"/>
        <v>#VALUE!</v>
      </c>
      <c r="BG385" s="134" t="e">
        <f t="shared" si="217"/>
        <v>#VALUE!</v>
      </c>
      <c r="BH385" s="139" t="e">
        <f t="shared" si="218"/>
        <v>#VALUE!</v>
      </c>
      <c r="BI385" s="139" t="e">
        <f t="shared" si="219"/>
        <v>#VALUE!</v>
      </c>
    </row>
    <row r="386" spans="13:61" ht="15">
      <c r="M386" s="120" t="s">
        <v>13172</v>
      </c>
      <c r="N386" s="120" t="s">
        <v>13173</v>
      </c>
      <c r="O386" s="120" t="s">
        <v>267</v>
      </c>
      <c r="P386" s="120" t="s">
        <v>9302</v>
      </c>
      <c r="Q386" s="120" t="s">
        <v>12201</v>
      </c>
      <c r="R386" s="120">
        <v>33</v>
      </c>
      <c r="S386" s="120">
        <v>3313</v>
      </c>
      <c r="T386" s="348" t="str">
        <f>IF(R386&lt;&gt;"",VLOOKUP(R386,'01_MASTER_KODE_WILAYAH'!H$1437:I$1470,2,FALSE),"")</f>
        <v>JAWA TENGAH</v>
      </c>
      <c r="U386" s="348" t="str">
        <f>IF(S386&lt;&gt;"",VLOOKUP(S386,'01_MASTER_KODE_WILAYAH'!D$5:F$1353,3,FALSE),"")</f>
        <v>KARANGANYAR</v>
      </c>
      <c r="V386" s="349" t="str">
        <f t="shared" si="189"/>
        <v>1</v>
      </c>
      <c r="W386" s="145" t="e">
        <f t="shared" si="190"/>
        <v>#VALUE!</v>
      </c>
      <c r="X386" s="133" t="e">
        <f>COUNTIFS(A1_Individu_Data_Keadaan_SDMK!A$4:A$149931,M386,A1_Individu_Data_Keadaan_SDMK!R$4:R$149285,"01. Dokter")</f>
        <v>#VALUE!</v>
      </c>
      <c r="Y386" s="122">
        <f t="shared" si="191"/>
        <v>2</v>
      </c>
      <c r="Z386" s="134" t="e">
        <f t="shared" si="192"/>
        <v>#VALUE!</v>
      </c>
      <c r="AA386" s="134" t="e">
        <f t="shared" si="193"/>
        <v>#VALUE!</v>
      </c>
      <c r="AB386" s="133" t="e">
        <f>COUNTIFS(A1_Individu_Data_Keadaan_SDMK!A$4:A$149931,M386,A1_Individu_Data_Keadaan_SDMK!R$4:R$149285,"02. Dokter Gigi")</f>
        <v>#VALUE!</v>
      </c>
      <c r="AC386" s="122">
        <f t="shared" si="194"/>
        <v>1</v>
      </c>
      <c r="AD386" s="134" t="e">
        <f t="shared" si="195"/>
        <v>#VALUE!</v>
      </c>
      <c r="AE386" s="134" t="e">
        <f t="shared" si="196"/>
        <v>#VALUE!</v>
      </c>
      <c r="AF386" s="133" t="e">
        <f>COUNTIFS(A1_Individu_Data_Keadaan_SDMK!A$4:A$149931,M386,A1_Individu_Data_Keadaan_SDMK!Q$4:Q$149285,"03. KEPERAWATAN")</f>
        <v>#VALUE!</v>
      </c>
      <c r="AG386" s="135">
        <f t="shared" si="197"/>
        <v>8</v>
      </c>
      <c r="AH386" s="134" t="e">
        <f t="shared" si="198"/>
        <v>#VALUE!</v>
      </c>
      <c r="AI386" s="134" t="e">
        <f t="shared" si="199"/>
        <v>#VALUE!</v>
      </c>
      <c r="AJ386" s="133" t="e">
        <f>COUNTIFS(A1_Individu_Data_Keadaan_SDMK!A$4:A$149931,M386,A1_Individu_Data_Keadaan_SDMK!Q$4:Q$149285,"04. KEBIDANAN")</f>
        <v>#VALUE!</v>
      </c>
      <c r="AK386" s="135">
        <f t="shared" si="200"/>
        <v>7</v>
      </c>
      <c r="AL386" s="134" t="e">
        <f t="shared" si="201"/>
        <v>#VALUE!</v>
      </c>
      <c r="AM386" s="134" t="e">
        <f t="shared" si="202"/>
        <v>#VALUE!</v>
      </c>
      <c r="AN386" s="133" t="e">
        <f>COUNTIFS(A1_Individu_Data_Keadaan_SDMK!A$4:A$149931,M386,A1_Individu_Data_Keadaan_SDMK!Q$4:Q$149285,"05. KEFARMASIAN")</f>
        <v>#VALUE!</v>
      </c>
      <c r="AO386" s="135">
        <f t="shared" si="203"/>
        <v>1</v>
      </c>
      <c r="AP386" s="134" t="e">
        <f t="shared" si="204"/>
        <v>#VALUE!</v>
      </c>
      <c r="AQ386" s="134" t="e">
        <f t="shared" si="205"/>
        <v>#VALUE!</v>
      </c>
      <c r="AR386" s="133" t="e">
        <f>COUNTIFS(A1_Individu_Data_Keadaan_SDMK!A$4:A$149931,M386,A1_Individu_Data_Keadaan_SDMK!Q$4:Q$149285,"06. KESEHATAN MASYARAKAT")</f>
        <v>#VALUE!</v>
      </c>
      <c r="AS386" s="135">
        <f t="shared" si="206"/>
        <v>1</v>
      </c>
      <c r="AT386" s="134" t="e">
        <f t="shared" si="207"/>
        <v>#VALUE!</v>
      </c>
      <c r="AU386" s="134" t="e">
        <f t="shared" si="208"/>
        <v>#VALUE!</v>
      </c>
      <c r="AV386" s="133" t="e">
        <f>COUNTIFS(A1_Individu_Data_Keadaan_SDMK!A$4:A$149931,M386,A1_Individu_Data_Keadaan_SDMK!Q$4:Q$149285,"07. KESEHATAN LINGKUNGAN")</f>
        <v>#VALUE!</v>
      </c>
      <c r="AW386" s="135">
        <f t="shared" si="209"/>
        <v>1</v>
      </c>
      <c r="AX386" s="134" t="e">
        <f t="shared" si="210"/>
        <v>#VALUE!</v>
      </c>
      <c r="AY386" s="134" t="e">
        <f t="shared" si="211"/>
        <v>#VALUE!</v>
      </c>
      <c r="AZ386" s="133" t="e">
        <f>COUNTIFS(A1_Individu_Data_Keadaan_SDMK!A$4:A$149931,M386,A1_Individu_Data_Keadaan_SDMK!Q$4:Q$149285,"08. GIZI")</f>
        <v>#VALUE!</v>
      </c>
      <c r="BA386" s="135">
        <f t="shared" si="212"/>
        <v>2</v>
      </c>
      <c r="BB386" s="134" t="e">
        <f t="shared" si="213"/>
        <v>#VALUE!</v>
      </c>
      <c r="BC386" s="134" t="e">
        <f t="shared" si="214"/>
        <v>#VALUE!</v>
      </c>
      <c r="BD386" s="133" t="e">
        <f>COUNTIFS(A1_Individu_Data_Keadaan_SDMK!A$4:A$149931,M386,A1_Individu_Data_Keadaan_SDMK!R$4:R$149285,"03. Ahli Teknologi Laboratorium Medik")</f>
        <v>#VALUE!</v>
      </c>
      <c r="BE386" s="135">
        <f t="shared" si="215"/>
        <v>1</v>
      </c>
      <c r="BF386" s="134" t="e">
        <f t="shared" si="216"/>
        <v>#VALUE!</v>
      </c>
      <c r="BG386" s="134" t="e">
        <f t="shared" si="217"/>
        <v>#VALUE!</v>
      </c>
      <c r="BH386" s="139" t="e">
        <f t="shared" si="218"/>
        <v>#VALUE!</v>
      </c>
      <c r="BI386" s="139" t="e">
        <f t="shared" si="219"/>
        <v>#VALUE!</v>
      </c>
    </row>
    <row r="387" spans="13:61" ht="15">
      <c r="M387" s="120" t="s">
        <v>13174</v>
      </c>
      <c r="N387" s="120" t="s">
        <v>13175</v>
      </c>
      <c r="O387" s="120" t="s">
        <v>267</v>
      </c>
      <c r="P387" s="120" t="s">
        <v>9302</v>
      </c>
      <c r="Q387" s="120" t="s">
        <v>12201</v>
      </c>
      <c r="R387" s="120">
        <v>33</v>
      </c>
      <c r="S387" s="120">
        <v>3314</v>
      </c>
      <c r="T387" s="348" t="str">
        <f>IF(R387&lt;&gt;"",VLOOKUP(R387,'01_MASTER_KODE_WILAYAH'!H$1437:I$1470,2,FALSE),"")</f>
        <v>JAWA TENGAH</v>
      </c>
      <c r="U387" s="348" t="str">
        <f>IF(S387&lt;&gt;"",VLOOKUP(S387,'01_MASTER_KODE_WILAYAH'!D$5:F$1353,3,FALSE),"")</f>
        <v>SRAGEN</v>
      </c>
      <c r="V387" s="349" t="str">
        <f t="shared" si="189"/>
        <v>1</v>
      </c>
      <c r="W387" s="145" t="e">
        <f t="shared" si="190"/>
        <v>#VALUE!</v>
      </c>
      <c r="X387" s="133" t="e">
        <f>COUNTIFS(A1_Individu_Data_Keadaan_SDMK!A$4:A$149931,M387,A1_Individu_Data_Keadaan_SDMK!R$4:R$149285,"01. Dokter")</f>
        <v>#VALUE!</v>
      </c>
      <c r="Y387" s="122">
        <f t="shared" si="191"/>
        <v>2</v>
      </c>
      <c r="Z387" s="134" t="e">
        <f t="shared" si="192"/>
        <v>#VALUE!</v>
      </c>
      <c r="AA387" s="134" t="e">
        <f t="shared" si="193"/>
        <v>#VALUE!</v>
      </c>
      <c r="AB387" s="133" t="e">
        <f>COUNTIFS(A1_Individu_Data_Keadaan_SDMK!A$4:A$149931,M387,A1_Individu_Data_Keadaan_SDMK!R$4:R$149285,"02. Dokter Gigi")</f>
        <v>#VALUE!</v>
      </c>
      <c r="AC387" s="122">
        <f t="shared" si="194"/>
        <v>1</v>
      </c>
      <c r="AD387" s="134" t="e">
        <f t="shared" si="195"/>
        <v>#VALUE!</v>
      </c>
      <c r="AE387" s="134" t="e">
        <f t="shared" si="196"/>
        <v>#VALUE!</v>
      </c>
      <c r="AF387" s="133" t="e">
        <f>COUNTIFS(A1_Individu_Data_Keadaan_SDMK!A$4:A$149931,M387,A1_Individu_Data_Keadaan_SDMK!Q$4:Q$149285,"03. KEPERAWATAN")</f>
        <v>#VALUE!</v>
      </c>
      <c r="AG387" s="135">
        <f t="shared" si="197"/>
        <v>8</v>
      </c>
      <c r="AH387" s="134" t="e">
        <f t="shared" si="198"/>
        <v>#VALUE!</v>
      </c>
      <c r="AI387" s="134" t="e">
        <f t="shared" si="199"/>
        <v>#VALUE!</v>
      </c>
      <c r="AJ387" s="133" t="e">
        <f>COUNTIFS(A1_Individu_Data_Keadaan_SDMK!A$4:A$149931,M387,A1_Individu_Data_Keadaan_SDMK!Q$4:Q$149285,"04. KEBIDANAN")</f>
        <v>#VALUE!</v>
      </c>
      <c r="AK387" s="135">
        <f t="shared" si="200"/>
        <v>7</v>
      </c>
      <c r="AL387" s="134" t="e">
        <f t="shared" si="201"/>
        <v>#VALUE!</v>
      </c>
      <c r="AM387" s="134" t="e">
        <f t="shared" si="202"/>
        <v>#VALUE!</v>
      </c>
      <c r="AN387" s="133" t="e">
        <f>COUNTIFS(A1_Individu_Data_Keadaan_SDMK!A$4:A$149931,M387,A1_Individu_Data_Keadaan_SDMK!Q$4:Q$149285,"05. KEFARMASIAN")</f>
        <v>#VALUE!</v>
      </c>
      <c r="AO387" s="135">
        <f t="shared" si="203"/>
        <v>1</v>
      </c>
      <c r="AP387" s="134" t="e">
        <f t="shared" si="204"/>
        <v>#VALUE!</v>
      </c>
      <c r="AQ387" s="134" t="e">
        <f t="shared" si="205"/>
        <v>#VALUE!</v>
      </c>
      <c r="AR387" s="133" t="e">
        <f>COUNTIFS(A1_Individu_Data_Keadaan_SDMK!A$4:A$149931,M387,A1_Individu_Data_Keadaan_SDMK!Q$4:Q$149285,"06. KESEHATAN MASYARAKAT")</f>
        <v>#VALUE!</v>
      </c>
      <c r="AS387" s="135">
        <f t="shared" si="206"/>
        <v>1</v>
      </c>
      <c r="AT387" s="134" t="e">
        <f t="shared" si="207"/>
        <v>#VALUE!</v>
      </c>
      <c r="AU387" s="134" t="e">
        <f t="shared" si="208"/>
        <v>#VALUE!</v>
      </c>
      <c r="AV387" s="133" t="e">
        <f>COUNTIFS(A1_Individu_Data_Keadaan_SDMK!A$4:A$149931,M387,A1_Individu_Data_Keadaan_SDMK!Q$4:Q$149285,"07. KESEHATAN LINGKUNGAN")</f>
        <v>#VALUE!</v>
      </c>
      <c r="AW387" s="135">
        <f t="shared" si="209"/>
        <v>1</v>
      </c>
      <c r="AX387" s="134" t="e">
        <f t="shared" si="210"/>
        <v>#VALUE!</v>
      </c>
      <c r="AY387" s="134" t="e">
        <f t="shared" si="211"/>
        <v>#VALUE!</v>
      </c>
      <c r="AZ387" s="133" t="e">
        <f>COUNTIFS(A1_Individu_Data_Keadaan_SDMK!A$4:A$149931,M387,A1_Individu_Data_Keadaan_SDMK!Q$4:Q$149285,"08. GIZI")</f>
        <v>#VALUE!</v>
      </c>
      <c r="BA387" s="135">
        <f t="shared" si="212"/>
        <v>2</v>
      </c>
      <c r="BB387" s="134" t="e">
        <f t="shared" si="213"/>
        <v>#VALUE!</v>
      </c>
      <c r="BC387" s="134" t="e">
        <f t="shared" si="214"/>
        <v>#VALUE!</v>
      </c>
      <c r="BD387" s="133" t="e">
        <f>COUNTIFS(A1_Individu_Data_Keadaan_SDMK!A$4:A$149931,M387,A1_Individu_Data_Keadaan_SDMK!R$4:R$149285,"03. Ahli Teknologi Laboratorium Medik")</f>
        <v>#VALUE!</v>
      </c>
      <c r="BE387" s="135">
        <f t="shared" si="215"/>
        <v>1</v>
      </c>
      <c r="BF387" s="134" t="e">
        <f t="shared" si="216"/>
        <v>#VALUE!</v>
      </c>
      <c r="BG387" s="134" t="e">
        <f t="shared" si="217"/>
        <v>#VALUE!</v>
      </c>
      <c r="BH387" s="139" t="e">
        <f t="shared" si="218"/>
        <v>#VALUE!</v>
      </c>
      <c r="BI387" s="139" t="e">
        <f t="shared" si="219"/>
        <v>#VALUE!</v>
      </c>
    </row>
    <row r="388" spans="13:61" ht="15">
      <c r="M388" s="120" t="s">
        <v>13176</v>
      </c>
      <c r="N388" s="120" t="s">
        <v>13177</v>
      </c>
      <c r="O388" s="120" t="s">
        <v>267</v>
      </c>
      <c r="P388" s="120" t="s">
        <v>9302</v>
      </c>
      <c r="Q388" s="120" t="s">
        <v>12201</v>
      </c>
      <c r="R388" s="120">
        <v>33</v>
      </c>
      <c r="S388" s="120">
        <v>3314</v>
      </c>
      <c r="T388" s="348" t="str">
        <f>IF(R388&lt;&gt;"",VLOOKUP(R388,'01_MASTER_KODE_WILAYAH'!H$1437:I$1470,2,FALSE),"")</f>
        <v>JAWA TENGAH</v>
      </c>
      <c r="U388" s="348" t="str">
        <f>IF(S388&lt;&gt;"",VLOOKUP(S388,'01_MASTER_KODE_WILAYAH'!D$5:F$1353,3,FALSE),"")</f>
        <v>SRAGEN</v>
      </c>
      <c r="V388" s="349" t="str">
        <f t="shared" si="189"/>
        <v>1</v>
      </c>
      <c r="W388" s="145" t="e">
        <f t="shared" si="190"/>
        <v>#VALUE!</v>
      </c>
      <c r="X388" s="133" t="e">
        <f>COUNTIFS(A1_Individu_Data_Keadaan_SDMK!A$4:A$149931,M388,A1_Individu_Data_Keadaan_SDMK!R$4:R$149285,"01. Dokter")</f>
        <v>#VALUE!</v>
      </c>
      <c r="Y388" s="122">
        <f t="shared" si="191"/>
        <v>2</v>
      </c>
      <c r="Z388" s="134" t="e">
        <f t="shared" si="192"/>
        <v>#VALUE!</v>
      </c>
      <c r="AA388" s="134" t="e">
        <f t="shared" si="193"/>
        <v>#VALUE!</v>
      </c>
      <c r="AB388" s="133" t="e">
        <f>COUNTIFS(A1_Individu_Data_Keadaan_SDMK!A$4:A$149931,M388,A1_Individu_Data_Keadaan_SDMK!R$4:R$149285,"02. Dokter Gigi")</f>
        <v>#VALUE!</v>
      </c>
      <c r="AC388" s="122">
        <f t="shared" si="194"/>
        <v>1</v>
      </c>
      <c r="AD388" s="134" t="e">
        <f t="shared" si="195"/>
        <v>#VALUE!</v>
      </c>
      <c r="AE388" s="134" t="e">
        <f t="shared" si="196"/>
        <v>#VALUE!</v>
      </c>
      <c r="AF388" s="133" t="e">
        <f>COUNTIFS(A1_Individu_Data_Keadaan_SDMK!A$4:A$149931,M388,A1_Individu_Data_Keadaan_SDMK!Q$4:Q$149285,"03. KEPERAWATAN")</f>
        <v>#VALUE!</v>
      </c>
      <c r="AG388" s="135">
        <f t="shared" si="197"/>
        <v>8</v>
      </c>
      <c r="AH388" s="134" t="e">
        <f t="shared" si="198"/>
        <v>#VALUE!</v>
      </c>
      <c r="AI388" s="134" t="e">
        <f t="shared" si="199"/>
        <v>#VALUE!</v>
      </c>
      <c r="AJ388" s="133" t="e">
        <f>COUNTIFS(A1_Individu_Data_Keadaan_SDMK!A$4:A$149931,M388,A1_Individu_Data_Keadaan_SDMK!Q$4:Q$149285,"04. KEBIDANAN")</f>
        <v>#VALUE!</v>
      </c>
      <c r="AK388" s="135">
        <f t="shared" si="200"/>
        <v>7</v>
      </c>
      <c r="AL388" s="134" t="e">
        <f t="shared" si="201"/>
        <v>#VALUE!</v>
      </c>
      <c r="AM388" s="134" t="e">
        <f t="shared" si="202"/>
        <v>#VALUE!</v>
      </c>
      <c r="AN388" s="133" t="e">
        <f>COUNTIFS(A1_Individu_Data_Keadaan_SDMK!A$4:A$149931,M388,A1_Individu_Data_Keadaan_SDMK!Q$4:Q$149285,"05. KEFARMASIAN")</f>
        <v>#VALUE!</v>
      </c>
      <c r="AO388" s="135">
        <f t="shared" si="203"/>
        <v>1</v>
      </c>
      <c r="AP388" s="134" t="e">
        <f t="shared" si="204"/>
        <v>#VALUE!</v>
      </c>
      <c r="AQ388" s="134" t="e">
        <f t="shared" si="205"/>
        <v>#VALUE!</v>
      </c>
      <c r="AR388" s="133" t="e">
        <f>COUNTIFS(A1_Individu_Data_Keadaan_SDMK!A$4:A$149931,M388,A1_Individu_Data_Keadaan_SDMK!Q$4:Q$149285,"06. KESEHATAN MASYARAKAT")</f>
        <v>#VALUE!</v>
      </c>
      <c r="AS388" s="135">
        <f t="shared" si="206"/>
        <v>1</v>
      </c>
      <c r="AT388" s="134" t="e">
        <f t="shared" si="207"/>
        <v>#VALUE!</v>
      </c>
      <c r="AU388" s="134" t="e">
        <f t="shared" si="208"/>
        <v>#VALUE!</v>
      </c>
      <c r="AV388" s="133" t="e">
        <f>COUNTIFS(A1_Individu_Data_Keadaan_SDMK!A$4:A$149931,M388,A1_Individu_Data_Keadaan_SDMK!Q$4:Q$149285,"07. KESEHATAN LINGKUNGAN")</f>
        <v>#VALUE!</v>
      </c>
      <c r="AW388" s="135">
        <f t="shared" si="209"/>
        <v>1</v>
      </c>
      <c r="AX388" s="134" t="e">
        <f t="shared" si="210"/>
        <v>#VALUE!</v>
      </c>
      <c r="AY388" s="134" t="e">
        <f t="shared" si="211"/>
        <v>#VALUE!</v>
      </c>
      <c r="AZ388" s="133" t="e">
        <f>COUNTIFS(A1_Individu_Data_Keadaan_SDMK!A$4:A$149931,M388,A1_Individu_Data_Keadaan_SDMK!Q$4:Q$149285,"08. GIZI")</f>
        <v>#VALUE!</v>
      </c>
      <c r="BA388" s="135">
        <f t="shared" si="212"/>
        <v>2</v>
      </c>
      <c r="BB388" s="134" t="e">
        <f t="shared" si="213"/>
        <v>#VALUE!</v>
      </c>
      <c r="BC388" s="134" t="e">
        <f t="shared" si="214"/>
        <v>#VALUE!</v>
      </c>
      <c r="BD388" s="133" t="e">
        <f>COUNTIFS(A1_Individu_Data_Keadaan_SDMK!A$4:A$149931,M388,A1_Individu_Data_Keadaan_SDMK!R$4:R$149285,"03. Ahli Teknologi Laboratorium Medik")</f>
        <v>#VALUE!</v>
      </c>
      <c r="BE388" s="135">
        <f t="shared" si="215"/>
        <v>1</v>
      </c>
      <c r="BF388" s="134" t="e">
        <f t="shared" si="216"/>
        <v>#VALUE!</v>
      </c>
      <c r="BG388" s="134" t="e">
        <f t="shared" si="217"/>
        <v>#VALUE!</v>
      </c>
      <c r="BH388" s="139" t="e">
        <f t="shared" si="218"/>
        <v>#VALUE!</v>
      </c>
      <c r="BI388" s="139" t="e">
        <f t="shared" si="219"/>
        <v>#VALUE!</v>
      </c>
    </row>
    <row r="389" spans="13:61" ht="15">
      <c r="M389" s="120" t="s">
        <v>13178</v>
      </c>
      <c r="N389" s="120" t="s">
        <v>13179</v>
      </c>
      <c r="O389" s="120" t="s">
        <v>267</v>
      </c>
      <c r="P389" s="120" t="s">
        <v>9301</v>
      </c>
      <c r="Q389" s="120" t="s">
        <v>12201</v>
      </c>
      <c r="R389" s="120">
        <v>33</v>
      </c>
      <c r="S389" s="120">
        <v>3314</v>
      </c>
      <c r="T389" s="348" t="str">
        <f>IF(R389&lt;&gt;"",VLOOKUP(R389,'01_MASTER_KODE_WILAYAH'!H$1437:I$1470,2,FALSE),"")</f>
        <v>JAWA TENGAH</v>
      </c>
      <c r="U389" s="348" t="str">
        <f>IF(S389&lt;&gt;"",VLOOKUP(S389,'01_MASTER_KODE_WILAYAH'!D$5:F$1353,3,FALSE),"")</f>
        <v>SRAGEN</v>
      </c>
      <c r="V389" s="349" t="str">
        <f t="shared" si="189"/>
        <v>2</v>
      </c>
      <c r="W389" s="145" t="e">
        <f t="shared" si="190"/>
        <v>#VALUE!</v>
      </c>
      <c r="X389" s="133" t="e">
        <f>COUNTIFS(A1_Individu_Data_Keadaan_SDMK!A$4:A$149931,M389,A1_Individu_Data_Keadaan_SDMK!R$4:R$149285,"01. Dokter")</f>
        <v>#VALUE!</v>
      </c>
      <c r="Y389" s="122">
        <f t="shared" si="191"/>
        <v>1</v>
      </c>
      <c r="Z389" s="134" t="e">
        <f t="shared" si="192"/>
        <v>#VALUE!</v>
      </c>
      <c r="AA389" s="134" t="e">
        <f t="shared" si="193"/>
        <v>#VALUE!</v>
      </c>
      <c r="AB389" s="133" t="e">
        <f>COUNTIFS(A1_Individu_Data_Keadaan_SDMK!A$4:A$149931,M389,A1_Individu_Data_Keadaan_SDMK!R$4:R$149285,"02. Dokter Gigi")</f>
        <v>#VALUE!</v>
      </c>
      <c r="AC389" s="122">
        <f t="shared" si="194"/>
        <v>1</v>
      </c>
      <c r="AD389" s="134" t="e">
        <f t="shared" si="195"/>
        <v>#VALUE!</v>
      </c>
      <c r="AE389" s="134" t="e">
        <f t="shared" si="196"/>
        <v>#VALUE!</v>
      </c>
      <c r="AF389" s="133" t="e">
        <f>COUNTIFS(A1_Individu_Data_Keadaan_SDMK!A$4:A$149931,M389,A1_Individu_Data_Keadaan_SDMK!Q$4:Q$149285,"03. KEPERAWATAN")</f>
        <v>#VALUE!</v>
      </c>
      <c r="AG389" s="135">
        <f t="shared" si="197"/>
        <v>5</v>
      </c>
      <c r="AH389" s="134" t="e">
        <f t="shared" si="198"/>
        <v>#VALUE!</v>
      </c>
      <c r="AI389" s="134" t="e">
        <f t="shared" si="199"/>
        <v>#VALUE!</v>
      </c>
      <c r="AJ389" s="133" t="e">
        <f>COUNTIFS(A1_Individu_Data_Keadaan_SDMK!A$4:A$149931,M389,A1_Individu_Data_Keadaan_SDMK!Q$4:Q$149285,"04. KEBIDANAN")</f>
        <v>#VALUE!</v>
      </c>
      <c r="AK389" s="135">
        <f t="shared" si="200"/>
        <v>4</v>
      </c>
      <c r="AL389" s="134" t="e">
        <f t="shared" si="201"/>
        <v>#VALUE!</v>
      </c>
      <c r="AM389" s="134" t="e">
        <f t="shared" si="202"/>
        <v>#VALUE!</v>
      </c>
      <c r="AN389" s="133" t="e">
        <f>COUNTIFS(A1_Individu_Data_Keadaan_SDMK!A$4:A$149931,M389,A1_Individu_Data_Keadaan_SDMK!Q$4:Q$149285,"05. KEFARMASIAN")</f>
        <v>#VALUE!</v>
      </c>
      <c r="AO389" s="135">
        <f t="shared" si="203"/>
        <v>1</v>
      </c>
      <c r="AP389" s="134" t="e">
        <f t="shared" si="204"/>
        <v>#VALUE!</v>
      </c>
      <c r="AQ389" s="134" t="e">
        <f t="shared" si="205"/>
        <v>#VALUE!</v>
      </c>
      <c r="AR389" s="133" t="e">
        <f>COUNTIFS(A1_Individu_Data_Keadaan_SDMK!A$4:A$149931,M389,A1_Individu_Data_Keadaan_SDMK!Q$4:Q$149285,"06. KESEHATAN MASYARAKAT")</f>
        <v>#VALUE!</v>
      </c>
      <c r="AS389" s="135">
        <f t="shared" si="206"/>
        <v>1</v>
      </c>
      <c r="AT389" s="134" t="e">
        <f t="shared" si="207"/>
        <v>#VALUE!</v>
      </c>
      <c r="AU389" s="134" t="e">
        <f t="shared" si="208"/>
        <v>#VALUE!</v>
      </c>
      <c r="AV389" s="133" t="e">
        <f>COUNTIFS(A1_Individu_Data_Keadaan_SDMK!A$4:A$149931,M389,A1_Individu_Data_Keadaan_SDMK!Q$4:Q$149285,"07. KESEHATAN LINGKUNGAN")</f>
        <v>#VALUE!</v>
      </c>
      <c r="AW389" s="135">
        <f t="shared" si="209"/>
        <v>1</v>
      </c>
      <c r="AX389" s="134" t="e">
        <f t="shared" si="210"/>
        <v>#VALUE!</v>
      </c>
      <c r="AY389" s="134" t="e">
        <f t="shared" si="211"/>
        <v>#VALUE!</v>
      </c>
      <c r="AZ389" s="133" t="e">
        <f>COUNTIFS(A1_Individu_Data_Keadaan_SDMK!A$4:A$149931,M389,A1_Individu_Data_Keadaan_SDMK!Q$4:Q$149285,"08. GIZI")</f>
        <v>#VALUE!</v>
      </c>
      <c r="BA389" s="135">
        <f t="shared" si="212"/>
        <v>1</v>
      </c>
      <c r="BB389" s="134" t="e">
        <f t="shared" si="213"/>
        <v>#VALUE!</v>
      </c>
      <c r="BC389" s="134" t="e">
        <f t="shared" si="214"/>
        <v>#VALUE!</v>
      </c>
      <c r="BD389" s="133" t="e">
        <f>COUNTIFS(A1_Individu_Data_Keadaan_SDMK!A$4:A$149931,M389,A1_Individu_Data_Keadaan_SDMK!R$4:R$149285,"03. Ahli Teknologi Laboratorium Medik")</f>
        <v>#VALUE!</v>
      </c>
      <c r="BE389" s="135">
        <f t="shared" si="215"/>
        <v>1</v>
      </c>
      <c r="BF389" s="134" t="e">
        <f t="shared" si="216"/>
        <v>#VALUE!</v>
      </c>
      <c r="BG389" s="134" t="e">
        <f t="shared" si="217"/>
        <v>#VALUE!</v>
      </c>
      <c r="BH389" s="139" t="e">
        <f t="shared" si="218"/>
        <v>#VALUE!</v>
      </c>
      <c r="BI389" s="139" t="e">
        <f t="shared" si="219"/>
        <v>#VALUE!</v>
      </c>
    </row>
    <row r="390" spans="13:61" ht="15">
      <c r="M390" s="120" t="s">
        <v>13180</v>
      </c>
      <c r="N390" s="120" t="s">
        <v>13181</v>
      </c>
      <c r="O390" s="120" t="s">
        <v>267</v>
      </c>
      <c r="P390" s="120" t="s">
        <v>9302</v>
      </c>
      <c r="Q390" s="120" t="s">
        <v>12201</v>
      </c>
      <c r="R390" s="120">
        <v>33</v>
      </c>
      <c r="S390" s="120">
        <v>3314</v>
      </c>
      <c r="T390" s="348" t="str">
        <f>IF(R390&lt;&gt;"",VLOOKUP(R390,'01_MASTER_KODE_WILAYAH'!H$1437:I$1470,2,FALSE),"")</f>
        <v>JAWA TENGAH</v>
      </c>
      <c r="U390" s="348" t="str">
        <f>IF(S390&lt;&gt;"",VLOOKUP(S390,'01_MASTER_KODE_WILAYAH'!D$5:F$1353,3,FALSE),"")</f>
        <v>SRAGEN</v>
      </c>
      <c r="V390" s="349" t="str">
        <f t="shared" si="189"/>
        <v>1</v>
      </c>
      <c r="W390" s="145" t="e">
        <f t="shared" si="190"/>
        <v>#VALUE!</v>
      </c>
      <c r="X390" s="133" t="e">
        <f>COUNTIFS(A1_Individu_Data_Keadaan_SDMK!A$4:A$149931,M390,A1_Individu_Data_Keadaan_SDMK!R$4:R$149285,"01. Dokter")</f>
        <v>#VALUE!</v>
      </c>
      <c r="Y390" s="122">
        <f t="shared" si="191"/>
        <v>2</v>
      </c>
      <c r="Z390" s="134" t="e">
        <f t="shared" si="192"/>
        <v>#VALUE!</v>
      </c>
      <c r="AA390" s="134" t="e">
        <f t="shared" si="193"/>
        <v>#VALUE!</v>
      </c>
      <c r="AB390" s="133" t="e">
        <f>COUNTIFS(A1_Individu_Data_Keadaan_SDMK!A$4:A$149931,M390,A1_Individu_Data_Keadaan_SDMK!R$4:R$149285,"02. Dokter Gigi")</f>
        <v>#VALUE!</v>
      </c>
      <c r="AC390" s="122">
        <f t="shared" si="194"/>
        <v>1</v>
      </c>
      <c r="AD390" s="134" t="e">
        <f t="shared" si="195"/>
        <v>#VALUE!</v>
      </c>
      <c r="AE390" s="134" t="e">
        <f t="shared" si="196"/>
        <v>#VALUE!</v>
      </c>
      <c r="AF390" s="133" t="e">
        <f>COUNTIFS(A1_Individu_Data_Keadaan_SDMK!A$4:A$149931,M390,A1_Individu_Data_Keadaan_SDMK!Q$4:Q$149285,"03. KEPERAWATAN")</f>
        <v>#VALUE!</v>
      </c>
      <c r="AG390" s="135">
        <f t="shared" si="197"/>
        <v>8</v>
      </c>
      <c r="AH390" s="134" t="e">
        <f t="shared" si="198"/>
        <v>#VALUE!</v>
      </c>
      <c r="AI390" s="134" t="e">
        <f t="shared" si="199"/>
        <v>#VALUE!</v>
      </c>
      <c r="AJ390" s="133" t="e">
        <f>COUNTIFS(A1_Individu_Data_Keadaan_SDMK!A$4:A$149931,M390,A1_Individu_Data_Keadaan_SDMK!Q$4:Q$149285,"04. KEBIDANAN")</f>
        <v>#VALUE!</v>
      </c>
      <c r="AK390" s="135">
        <f t="shared" si="200"/>
        <v>7</v>
      </c>
      <c r="AL390" s="134" t="e">
        <f t="shared" si="201"/>
        <v>#VALUE!</v>
      </c>
      <c r="AM390" s="134" t="e">
        <f t="shared" si="202"/>
        <v>#VALUE!</v>
      </c>
      <c r="AN390" s="133" t="e">
        <f>COUNTIFS(A1_Individu_Data_Keadaan_SDMK!A$4:A$149931,M390,A1_Individu_Data_Keadaan_SDMK!Q$4:Q$149285,"05. KEFARMASIAN")</f>
        <v>#VALUE!</v>
      </c>
      <c r="AO390" s="135">
        <f t="shared" si="203"/>
        <v>1</v>
      </c>
      <c r="AP390" s="134" t="e">
        <f t="shared" si="204"/>
        <v>#VALUE!</v>
      </c>
      <c r="AQ390" s="134" t="e">
        <f t="shared" si="205"/>
        <v>#VALUE!</v>
      </c>
      <c r="AR390" s="133" t="e">
        <f>COUNTIFS(A1_Individu_Data_Keadaan_SDMK!A$4:A$149931,M390,A1_Individu_Data_Keadaan_SDMK!Q$4:Q$149285,"06. KESEHATAN MASYARAKAT")</f>
        <v>#VALUE!</v>
      </c>
      <c r="AS390" s="135">
        <f t="shared" si="206"/>
        <v>1</v>
      </c>
      <c r="AT390" s="134" t="e">
        <f t="shared" si="207"/>
        <v>#VALUE!</v>
      </c>
      <c r="AU390" s="134" t="e">
        <f t="shared" si="208"/>
        <v>#VALUE!</v>
      </c>
      <c r="AV390" s="133" t="e">
        <f>COUNTIFS(A1_Individu_Data_Keadaan_SDMK!A$4:A$149931,M390,A1_Individu_Data_Keadaan_SDMK!Q$4:Q$149285,"07. KESEHATAN LINGKUNGAN")</f>
        <v>#VALUE!</v>
      </c>
      <c r="AW390" s="135">
        <f t="shared" si="209"/>
        <v>1</v>
      </c>
      <c r="AX390" s="134" t="e">
        <f t="shared" si="210"/>
        <v>#VALUE!</v>
      </c>
      <c r="AY390" s="134" t="e">
        <f t="shared" si="211"/>
        <v>#VALUE!</v>
      </c>
      <c r="AZ390" s="133" t="e">
        <f>COUNTIFS(A1_Individu_Data_Keadaan_SDMK!A$4:A$149931,M390,A1_Individu_Data_Keadaan_SDMK!Q$4:Q$149285,"08. GIZI")</f>
        <v>#VALUE!</v>
      </c>
      <c r="BA390" s="135">
        <f t="shared" si="212"/>
        <v>2</v>
      </c>
      <c r="BB390" s="134" t="e">
        <f t="shared" si="213"/>
        <v>#VALUE!</v>
      </c>
      <c r="BC390" s="134" t="e">
        <f t="shared" si="214"/>
        <v>#VALUE!</v>
      </c>
      <c r="BD390" s="133" t="e">
        <f>COUNTIFS(A1_Individu_Data_Keadaan_SDMK!A$4:A$149931,M390,A1_Individu_Data_Keadaan_SDMK!R$4:R$149285,"03. Ahli Teknologi Laboratorium Medik")</f>
        <v>#VALUE!</v>
      </c>
      <c r="BE390" s="135">
        <f t="shared" si="215"/>
        <v>1</v>
      </c>
      <c r="BF390" s="134" t="e">
        <f t="shared" si="216"/>
        <v>#VALUE!</v>
      </c>
      <c r="BG390" s="134" t="e">
        <f t="shared" si="217"/>
        <v>#VALUE!</v>
      </c>
      <c r="BH390" s="139" t="e">
        <f t="shared" si="218"/>
        <v>#VALUE!</v>
      </c>
      <c r="BI390" s="139" t="e">
        <f t="shared" si="219"/>
        <v>#VALUE!</v>
      </c>
    </row>
    <row r="391" spans="13:61" ht="15">
      <c r="M391" s="120" t="s">
        <v>13182</v>
      </c>
      <c r="N391" s="120" t="s">
        <v>13183</v>
      </c>
      <c r="O391" s="120" t="s">
        <v>267</v>
      </c>
      <c r="P391" s="120" t="s">
        <v>9301</v>
      </c>
      <c r="Q391" s="120" t="s">
        <v>12201</v>
      </c>
      <c r="R391" s="120">
        <v>33</v>
      </c>
      <c r="S391" s="120">
        <v>3314</v>
      </c>
      <c r="T391" s="348" t="str">
        <f>IF(R391&lt;&gt;"",VLOOKUP(R391,'01_MASTER_KODE_WILAYAH'!H$1437:I$1470,2,FALSE),"")</f>
        <v>JAWA TENGAH</v>
      </c>
      <c r="U391" s="348" t="str">
        <f>IF(S391&lt;&gt;"",VLOOKUP(S391,'01_MASTER_KODE_WILAYAH'!D$5:F$1353,3,FALSE),"")</f>
        <v>SRAGEN</v>
      </c>
      <c r="V391" s="349" t="str">
        <f t="shared" si="189"/>
        <v>2</v>
      </c>
      <c r="W391" s="145" t="e">
        <f t="shared" si="190"/>
        <v>#VALUE!</v>
      </c>
      <c r="X391" s="133" t="e">
        <f>COUNTIFS(A1_Individu_Data_Keadaan_SDMK!A$4:A$149931,M391,A1_Individu_Data_Keadaan_SDMK!R$4:R$149285,"01. Dokter")</f>
        <v>#VALUE!</v>
      </c>
      <c r="Y391" s="122">
        <f t="shared" si="191"/>
        <v>1</v>
      </c>
      <c r="Z391" s="134" t="e">
        <f t="shared" si="192"/>
        <v>#VALUE!</v>
      </c>
      <c r="AA391" s="134" t="e">
        <f t="shared" si="193"/>
        <v>#VALUE!</v>
      </c>
      <c r="AB391" s="133" t="e">
        <f>COUNTIFS(A1_Individu_Data_Keadaan_SDMK!A$4:A$149931,M391,A1_Individu_Data_Keadaan_SDMK!R$4:R$149285,"02. Dokter Gigi")</f>
        <v>#VALUE!</v>
      </c>
      <c r="AC391" s="122">
        <f t="shared" si="194"/>
        <v>1</v>
      </c>
      <c r="AD391" s="134" t="e">
        <f t="shared" si="195"/>
        <v>#VALUE!</v>
      </c>
      <c r="AE391" s="134" t="e">
        <f t="shared" si="196"/>
        <v>#VALUE!</v>
      </c>
      <c r="AF391" s="133" t="e">
        <f>COUNTIFS(A1_Individu_Data_Keadaan_SDMK!A$4:A$149931,M391,A1_Individu_Data_Keadaan_SDMK!Q$4:Q$149285,"03. KEPERAWATAN")</f>
        <v>#VALUE!</v>
      </c>
      <c r="AG391" s="135">
        <f t="shared" si="197"/>
        <v>5</v>
      </c>
      <c r="AH391" s="134" t="e">
        <f t="shared" si="198"/>
        <v>#VALUE!</v>
      </c>
      <c r="AI391" s="134" t="e">
        <f t="shared" si="199"/>
        <v>#VALUE!</v>
      </c>
      <c r="AJ391" s="133" t="e">
        <f>COUNTIFS(A1_Individu_Data_Keadaan_SDMK!A$4:A$149931,M391,A1_Individu_Data_Keadaan_SDMK!Q$4:Q$149285,"04. KEBIDANAN")</f>
        <v>#VALUE!</v>
      </c>
      <c r="AK391" s="135">
        <f t="shared" si="200"/>
        <v>4</v>
      </c>
      <c r="AL391" s="134" t="e">
        <f t="shared" si="201"/>
        <v>#VALUE!</v>
      </c>
      <c r="AM391" s="134" t="e">
        <f t="shared" si="202"/>
        <v>#VALUE!</v>
      </c>
      <c r="AN391" s="133" t="e">
        <f>COUNTIFS(A1_Individu_Data_Keadaan_SDMK!A$4:A$149931,M391,A1_Individu_Data_Keadaan_SDMK!Q$4:Q$149285,"05. KEFARMASIAN")</f>
        <v>#VALUE!</v>
      </c>
      <c r="AO391" s="135">
        <f t="shared" si="203"/>
        <v>1</v>
      </c>
      <c r="AP391" s="134" t="e">
        <f t="shared" si="204"/>
        <v>#VALUE!</v>
      </c>
      <c r="AQ391" s="134" t="e">
        <f t="shared" si="205"/>
        <v>#VALUE!</v>
      </c>
      <c r="AR391" s="133" t="e">
        <f>COUNTIFS(A1_Individu_Data_Keadaan_SDMK!A$4:A$149931,M391,A1_Individu_Data_Keadaan_SDMK!Q$4:Q$149285,"06. KESEHATAN MASYARAKAT")</f>
        <v>#VALUE!</v>
      </c>
      <c r="AS391" s="135">
        <f t="shared" si="206"/>
        <v>1</v>
      </c>
      <c r="AT391" s="134" t="e">
        <f t="shared" si="207"/>
        <v>#VALUE!</v>
      </c>
      <c r="AU391" s="134" t="e">
        <f t="shared" si="208"/>
        <v>#VALUE!</v>
      </c>
      <c r="AV391" s="133" t="e">
        <f>COUNTIFS(A1_Individu_Data_Keadaan_SDMK!A$4:A$149931,M391,A1_Individu_Data_Keadaan_SDMK!Q$4:Q$149285,"07. KESEHATAN LINGKUNGAN")</f>
        <v>#VALUE!</v>
      </c>
      <c r="AW391" s="135">
        <f t="shared" si="209"/>
        <v>1</v>
      </c>
      <c r="AX391" s="134" t="e">
        <f t="shared" si="210"/>
        <v>#VALUE!</v>
      </c>
      <c r="AY391" s="134" t="e">
        <f t="shared" si="211"/>
        <v>#VALUE!</v>
      </c>
      <c r="AZ391" s="133" t="e">
        <f>COUNTIFS(A1_Individu_Data_Keadaan_SDMK!A$4:A$149931,M391,A1_Individu_Data_Keadaan_SDMK!Q$4:Q$149285,"08. GIZI")</f>
        <v>#VALUE!</v>
      </c>
      <c r="BA391" s="135">
        <f t="shared" si="212"/>
        <v>1</v>
      </c>
      <c r="BB391" s="134" t="e">
        <f t="shared" si="213"/>
        <v>#VALUE!</v>
      </c>
      <c r="BC391" s="134" t="e">
        <f t="shared" si="214"/>
        <v>#VALUE!</v>
      </c>
      <c r="BD391" s="133" t="e">
        <f>COUNTIFS(A1_Individu_Data_Keadaan_SDMK!A$4:A$149931,M391,A1_Individu_Data_Keadaan_SDMK!R$4:R$149285,"03. Ahli Teknologi Laboratorium Medik")</f>
        <v>#VALUE!</v>
      </c>
      <c r="BE391" s="135">
        <f t="shared" si="215"/>
        <v>1</v>
      </c>
      <c r="BF391" s="134" t="e">
        <f t="shared" si="216"/>
        <v>#VALUE!</v>
      </c>
      <c r="BG391" s="134" t="e">
        <f t="shared" si="217"/>
        <v>#VALUE!</v>
      </c>
      <c r="BH391" s="139" t="e">
        <f t="shared" si="218"/>
        <v>#VALUE!</v>
      </c>
      <c r="BI391" s="139" t="e">
        <f t="shared" si="219"/>
        <v>#VALUE!</v>
      </c>
    </row>
    <row r="392" spans="13:61" ht="15">
      <c r="M392" s="120" t="s">
        <v>13184</v>
      </c>
      <c r="N392" s="120" t="s">
        <v>13185</v>
      </c>
      <c r="O392" s="120" t="s">
        <v>267</v>
      </c>
      <c r="P392" s="120" t="s">
        <v>9302</v>
      </c>
      <c r="Q392" s="120" t="s">
        <v>12201</v>
      </c>
      <c r="R392" s="120">
        <v>33</v>
      </c>
      <c r="S392" s="120">
        <v>3314</v>
      </c>
      <c r="T392" s="348" t="str">
        <f>IF(R392&lt;&gt;"",VLOOKUP(R392,'01_MASTER_KODE_WILAYAH'!H$1437:I$1470,2,FALSE),"")</f>
        <v>JAWA TENGAH</v>
      </c>
      <c r="U392" s="348" t="str">
        <f>IF(S392&lt;&gt;"",VLOOKUP(S392,'01_MASTER_KODE_WILAYAH'!D$5:F$1353,3,FALSE),"")</f>
        <v>SRAGEN</v>
      </c>
      <c r="V392" s="349" t="str">
        <f t="shared" si="189"/>
        <v>1</v>
      </c>
      <c r="W392" s="145" t="e">
        <f t="shared" si="190"/>
        <v>#VALUE!</v>
      </c>
      <c r="X392" s="133" t="e">
        <f>COUNTIFS(A1_Individu_Data_Keadaan_SDMK!A$4:A$149931,M392,A1_Individu_Data_Keadaan_SDMK!R$4:R$149285,"01. Dokter")</f>
        <v>#VALUE!</v>
      </c>
      <c r="Y392" s="122">
        <f t="shared" si="191"/>
        <v>2</v>
      </c>
      <c r="Z392" s="134" t="e">
        <f t="shared" si="192"/>
        <v>#VALUE!</v>
      </c>
      <c r="AA392" s="134" t="e">
        <f t="shared" si="193"/>
        <v>#VALUE!</v>
      </c>
      <c r="AB392" s="133" t="e">
        <f>COUNTIFS(A1_Individu_Data_Keadaan_SDMK!A$4:A$149931,M392,A1_Individu_Data_Keadaan_SDMK!R$4:R$149285,"02. Dokter Gigi")</f>
        <v>#VALUE!</v>
      </c>
      <c r="AC392" s="122">
        <f t="shared" si="194"/>
        <v>1</v>
      </c>
      <c r="AD392" s="134" t="e">
        <f t="shared" si="195"/>
        <v>#VALUE!</v>
      </c>
      <c r="AE392" s="134" t="e">
        <f t="shared" si="196"/>
        <v>#VALUE!</v>
      </c>
      <c r="AF392" s="133" t="e">
        <f>COUNTIFS(A1_Individu_Data_Keadaan_SDMK!A$4:A$149931,M392,A1_Individu_Data_Keadaan_SDMK!Q$4:Q$149285,"03. KEPERAWATAN")</f>
        <v>#VALUE!</v>
      </c>
      <c r="AG392" s="135">
        <f t="shared" si="197"/>
        <v>8</v>
      </c>
      <c r="AH392" s="134" t="e">
        <f t="shared" si="198"/>
        <v>#VALUE!</v>
      </c>
      <c r="AI392" s="134" t="e">
        <f t="shared" si="199"/>
        <v>#VALUE!</v>
      </c>
      <c r="AJ392" s="133" t="e">
        <f>COUNTIFS(A1_Individu_Data_Keadaan_SDMK!A$4:A$149931,M392,A1_Individu_Data_Keadaan_SDMK!Q$4:Q$149285,"04. KEBIDANAN")</f>
        <v>#VALUE!</v>
      </c>
      <c r="AK392" s="135">
        <f t="shared" si="200"/>
        <v>7</v>
      </c>
      <c r="AL392" s="134" t="e">
        <f t="shared" si="201"/>
        <v>#VALUE!</v>
      </c>
      <c r="AM392" s="134" t="e">
        <f t="shared" si="202"/>
        <v>#VALUE!</v>
      </c>
      <c r="AN392" s="133" t="e">
        <f>COUNTIFS(A1_Individu_Data_Keadaan_SDMK!A$4:A$149931,M392,A1_Individu_Data_Keadaan_SDMK!Q$4:Q$149285,"05. KEFARMASIAN")</f>
        <v>#VALUE!</v>
      </c>
      <c r="AO392" s="135">
        <f t="shared" si="203"/>
        <v>1</v>
      </c>
      <c r="AP392" s="134" t="e">
        <f t="shared" si="204"/>
        <v>#VALUE!</v>
      </c>
      <c r="AQ392" s="134" t="e">
        <f t="shared" si="205"/>
        <v>#VALUE!</v>
      </c>
      <c r="AR392" s="133" t="e">
        <f>COUNTIFS(A1_Individu_Data_Keadaan_SDMK!A$4:A$149931,M392,A1_Individu_Data_Keadaan_SDMK!Q$4:Q$149285,"06. KESEHATAN MASYARAKAT")</f>
        <v>#VALUE!</v>
      </c>
      <c r="AS392" s="135">
        <f t="shared" si="206"/>
        <v>1</v>
      </c>
      <c r="AT392" s="134" t="e">
        <f t="shared" si="207"/>
        <v>#VALUE!</v>
      </c>
      <c r="AU392" s="134" t="e">
        <f t="shared" si="208"/>
        <v>#VALUE!</v>
      </c>
      <c r="AV392" s="133" t="e">
        <f>COUNTIFS(A1_Individu_Data_Keadaan_SDMK!A$4:A$149931,M392,A1_Individu_Data_Keadaan_SDMK!Q$4:Q$149285,"07. KESEHATAN LINGKUNGAN")</f>
        <v>#VALUE!</v>
      </c>
      <c r="AW392" s="135">
        <f t="shared" si="209"/>
        <v>1</v>
      </c>
      <c r="AX392" s="134" t="e">
        <f t="shared" si="210"/>
        <v>#VALUE!</v>
      </c>
      <c r="AY392" s="134" t="e">
        <f t="shared" si="211"/>
        <v>#VALUE!</v>
      </c>
      <c r="AZ392" s="133" t="e">
        <f>COUNTIFS(A1_Individu_Data_Keadaan_SDMK!A$4:A$149931,M392,A1_Individu_Data_Keadaan_SDMK!Q$4:Q$149285,"08. GIZI")</f>
        <v>#VALUE!</v>
      </c>
      <c r="BA392" s="135">
        <f t="shared" si="212"/>
        <v>2</v>
      </c>
      <c r="BB392" s="134" t="e">
        <f t="shared" si="213"/>
        <v>#VALUE!</v>
      </c>
      <c r="BC392" s="134" t="e">
        <f t="shared" si="214"/>
        <v>#VALUE!</v>
      </c>
      <c r="BD392" s="133" t="e">
        <f>COUNTIFS(A1_Individu_Data_Keadaan_SDMK!A$4:A$149931,M392,A1_Individu_Data_Keadaan_SDMK!R$4:R$149285,"03. Ahli Teknologi Laboratorium Medik")</f>
        <v>#VALUE!</v>
      </c>
      <c r="BE392" s="135">
        <f t="shared" si="215"/>
        <v>1</v>
      </c>
      <c r="BF392" s="134" t="e">
        <f t="shared" si="216"/>
        <v>#VALUE!</v>
      </c>
      <c r="BG392" s="134" t="e">
        <f t="shared" si="217"/>
        <v>#VALUE!</v>
      </c>
      <c r="BH392" s="139" t="e">
        <f t="shared" si="218"/>
        <v>#VALUE!</v>
      </c>
      <c r="BI392" s="139" t="e">
        <f t="shared" si="219"/>
        <v>#VALUE!</v>
      </c>
    </row>
    <row r="393" spans="13:61" ht="15">
      <c r="M393" s="120" t="s">
        <v>13186</v>
      </c>
      <c r="N393" s="120" t="s">
        <v>13187</v>
      </c>
      <c r="O393" s="120" t="s">
        <v>267</v>
      </c>
      <c r="P393" s="120" t="s">
        <v>9302</v>
      </c>
      <c r="Q393" s="120" t="s">
        <v>12201</v>
      </c>
      <c r="R393" s="120">
        <v>33</v>
      </c>
      <c r="S393" s="120">
        <v>3314</v>
      </c>
      <c r="T393" s="348" t="str">
        <f>IF(R393&lt;&gt;"",VLOOKUP(R393,'01_MASTER_KODE_WILAYAH'!H$1437:I$1470,2,FALSE),"")</f>
        <v>JAWA TENGAH</v>
      </c>
      <c r="U393" s="348" t="str">
        <f>IF(S393&lt;&gt;"",VLOOKUP(S393,'01_MASTER_KODE_WILAYAH'!D$5:F$1353,3,FALSE),"")</f>
        <v>SRAGEN</v>
      </c>
      <c r="V393" s="349" t="str">
        <f t="shared" si="189"/>
        <v>1</v>
      </c>
      <c r="W393" s="145" t="e">
        <f t="shared" si="190"/>
        <v>#VALUE!</v>
      </c>
      <c r="X393" s="133" t="e">
        <f>COUNTIFS(A1_Individu_Data_Keadaan_SDMK!A$4:A$149931,M393,A1_Individu_Data_Keadaan_SDMK!R$4:R$149285,"01. Dokter")</f>
        <v>#VALUE!</v>
      </c>
      <c r="Y393" s="122">
        <f t="shared" si="191"/>
        <v>2</v>
      </c>
      <c r="Z393" s="134" t="e">
        <f t="shared" si="192"/>
        <v>#VALUE!</v>
      </c>
      <c r="AA393" s="134" t="e">
        <f t="shared" si="193"/>
        <v>#VALUE!</v>
      </c>
      <c r="AB393" s="133" t="e">
        <f>COUNTIFS(A1_Individu_Data_Keadaan_SDMK!A$4:A$149931,M393,A1_Individu_Data_Keadaan_SDMK!R$4:R$149285,"02. Dokter Gigi")</f>
        <v>#VALUE!</v>
      </c>
      <c r="AC393" s="122">
        <f t="shared" si="194"/>
        <v>1</v>
      </c>
      <c r="AD393" s="134" t="e">
        <f t="shared" si="195"/>
        <v>#VALUE!</v>
      </c>
      <c r="AE393" s="134" t="e">
        <f t="shared" si="196"/>
        <v>#VALUE!</v>
      </c>
      <c r="AF393" s="133" t="e">
        <f>COUNTIFS(A1_Individu_Data_Keadaan_SDMK!A$4:A$149931,M393,A1_Individu_Data_Keadaan_SDMK!Q$4:Q$149285,"03. KEPERAWATAN")</f>
        <v>#VALUE!</v>
      </c>
      <c r="AG393" s="135">
        <f t="shared" si="197"/>
        <v>8</v>
      </c>
      <c r="AH393" s="134" t="e">
        <f t="shared" si="198"/>
        <v>#VALUE!</v>
      </c>
      <c r="AI393" s="134" t="e">
        <f t="shared" si="199"/>
        <v>#VALUE!</v>
      </c>
      <c r="AJ393" s="133" t="e">
        <f>COUNTIFS(A1_Individu_Data_Keadaan_SDMK!A$4:A$149931,M393,A1_Individu_Data_Keadaan_SDMK!Q$4:Q$149285,"04. KEBIDANAN")</f>
        <v>#VALUE!</v>
      </c>
      <c r="AK393" s="135">
        <f t="shared" si="200"/>
        <v>7</v>
      </c>
      <c r="AL393" s="134" t="e">
        <f t="shared" si="201"/>
        <v>#VALUE!</v>
      </c>
      <c r="AM393" s="134" t="e">
        <f t="shared" si="202"/>
        <v>#VALUE!</v>
      </c>
      <c r="AN393" s="133" t="e">
        <f>COUNTIFS(A1_Individu_Data_Keadaan_SDMK!A$4:A$149931,M393,A1_Individu_Data_Keadaan_SDMK!Q$4:Q$149285,"05. KEFARMASIAN")</f>
        <v>#VALUE!</v>
      </c>
      <c r="AO393" s="135">
        <f t="shared" si="203"/>
        <v>1</v>
      </c>
      <c r="AP393" s="134" t="e">
        <f t="shared" si="204"/>
        <v>#VALUE!</v>
      </c>
      <c r="AQ393" s="134" t="e">
        <f t="shared" si="205"/>
        <v>#VALUE!</v>
      </c>
      <c r="AR393" s="133" t="e">
        <f>COUNTIFS(A1_Individu_Data_Keadaan_SDMK!A$4:A$149931,M393,A1_Individu_Data_Keadaan_SDMK!Q$4:Q$149285,"06. KESEHATAN MASYARAKAT")</f>
        <v>#VALUE!</v>
      </c>
      <c r="AS393" s="135">
        <f t="shared" si="206"/>
        <v>1</v>
      </c>
      <c r="AT393" s="134" t="e">
        <f t="shared" si="207"/>
        <v>#VALUE!</v>
      </c>
      <c r="AU393" s="134" t="e">
        <f t="shared" si="208"/>
        <v>#VALUE!</v>
      </c>
      <c r="AV393" s="133" t="e">
        <f>COUNTIFS(A1_Individu_Data_Keadaan_SDMK!A$4:A$149931,M393,A1_Individu_Data_Keadaan_SDMK!Q$4:Q$149285,"07. KESEHATAN LINGKUNGAN")</f>
        <v>#VALUE!</v>
      </c>
      <c r="AW393" s="135">
        <f t="shared" si="209"/>
        <v>1</v>
      </c>
      <c r="AX393" s="134" t="e">
        <f t="shared" si="210"/>
        <v>#VALUE!</v>
      </c>
      <c r="AY393" s="134" t="e">
        <f t="shared" si="211"/>
        <v>#VALUE!</v>
      </c>
      <c r="AZ393" s="133" t="e">
        <f>COUNTIFS(A1_Individu_Data_Keadaan_SDMK!A$4:A$149931,M393,A1_Individu_Data_Keadaan_SDMK!Q$4:Q$149285,"08. GIZI")</f>
        <v>#VALUE!</v>
      </c>
      <c r="BA393" s="135">
        <f t="shared" si="212"/>
        <v>2</v>
      </c>
      <c r="BB393" s="134" t="e">
        <f t="shared" si="213"/>
        <v>#VALUE!</v>
      </c>
      <c r="BC393" s="134" t="e">
        <f t="shared" si="214"/>
        <v>#VALUE!</v>
      </c>
      <c r="BD393" s="133" t="e">
        <f>COUNTIFS(A1_Individu_Data_Keadaan_SDMK!A$4:A$149931,M393,A1_Individu_Data_Keadaan_SDMK!R$4:R$149285,"03. Ahli Teknologi Laboratorium Medik")</f>
        <v>#VALUE!</v>
      </c>
      <c r="BE393" s="135">
        <f t="shared" si="215"/>
        <v>1</v>
      </c>
      <c r="BF393" s="134" t="e">
        <f t="shared" si="216"/>
        <v>#VALUE!</v>
      </c>
      <c r="BG393" s="134" t="e">
        <f t="shared" si="217"/>
        <v>#VALUE!</v>
      </c>
      <c r="BH393" s="139" t="e">
        <f t="shared" si="218"/>
        <v>#VALUE!</v>
      </c>
      <c r="BI393" s="139" t="e">
        <f t="shared" si="219"/>
        <v>#VALUE!</v>
      </c>
    </row>
    <row r="394" spans="13:61" ht="15">
      <c r="M394" s="120" t="s">
        <v>13188</v>
      </c>
      <c r="N394" s="120" t="s">
        <v>13189</v>
      </c>
      <c r="O394" s="120" t="s">
        <v>267</v>
      </c>
      <c r="P394" s="120" t="s">
        <v>9302</v>
      </c>
      <c r="Q394" s="120" t="s">
        <v>12201</v>
      </c>
      <c r="R394" s="120">
        <v>33</v>
      </c>
      <c r="S394" s="120">
        <v>3314</v>
      </c>
      <c r="T394" s="348" t="str">
        <f>IF(R394&lt;&gt;"",VLOOKUP(R394,'01_MASTER_KODE_WILAYAH'!H$1437:I$1470,2,FALSE),"")</f>
        <v>JAWA TENGAH</v>
      </c>
      <c r="U394" s="348" t="str">
        <f>IF(S394&lt;&gt;"",VLOOKUP(S394,'01_MASTER_KODE_WILAYAH'!D$5:F$1353,3,FALSE),"")</f>
        <v>SRAGEN</v>
      </c>
      <c r="V394" s="349" t="str">
        <f t="shared" si="189"/>
        <v>1</v>
      </c>
      <c r="W394" s="145" t="e">
        <f t="shared" si="190"/>
        <v>#VALUE!</v>
      </c>
      <c r="X394" s="133" t="e">
        <f>COUNTIFS(A1_Individu_Data_Keadaan_SDMK!A$4:A$149931,M394,A1_Individu_Data_Keadaan_SDMK!R$4:R$149285,"01. Dokter")</f>
        <v>#VALUE!</v>
      </c>
      <c r="Y394" s="122">
        <f t="shared" si="191"/>
        <v>2</v>
      </c>
      <c r="Z394" s="134" t="e">
        <f t="shared" si="192"/>
        <v>#VALUE!</v>
      </c>
      <c r="AA394" s="134" t="e">
        <f t="shared" si="193"/>
        <v>#VALUE!</v>
      </c>
      <c r="AB394" s="133" t="e">
        <f>COUNTIFS(A1_Individu_Data_Keadaan_SDMK!A$4:A$149931,M394,A1_Individu_Data_Keadaan_SDMK!R$4:R$149285,"02. Dokter Gigi")</f>
        <v>#VALUE!</v>
      </c>
      <c r="AC394" s="122">
        <f t="shared" si="194"/>
        <v>1</v>
      </c>
      <c r="AD394" s="134" t="e">
        <f t="shared" si="195"/>
        <v>#VALUE!</v>
      </c>
      <c r="AE394" s="134" t="e">
        <f t="shared" si="196"/>
        <v>#VALUE!</v>
      </c>
      <c r="AF394" s="133" t="e">
        <f>COUNTIFS(A1_Individu_Data_Keadaan_SDMK!A$4:A$149931,M394,A1_Individu_Data_Keadaan_SDMK!Q$4:Q$149285,"03. KEPERAWATAN")</f>
        <v>#VALUE!</v>
      </c>
      <c r="AG394" s="135">
        <f t="shared" si="197"/>
        <v>8</v>
      </c>
      <c r="AH394" s="134" t="e">
        <f t="shared" si="198"/>
        <v>#VALUE!</v>
      </c>
      <c r="AI394" s="134" t="e">
        <f t="shared" si="199"/>
        <v>#VALUE!</v>
      </c>
      <c r="AJ394" s="133" t="e">
        <f>COUNTIFS(A1_Individu_Data_Keadaan_SDMK!A$4:A$149931,M394,A1_Individu_Data_Keadaan_SDMK!Q$4:Q$149285,"04. KEBIDANAN")</f>
        <v>#VALUE!</v>
      </c>
      <c r="AK394" s="135">
        <f t="shared" si="200"/>
        <v>7</v>
      </c>
      <c r="AL394" s="134" t="e">
        <f t="shared" si="201"/>
        <v>#VALUE!</v>
      </c>
      <c r="AM394" s="134" t="e">
        <f t="shared" si="202"/>
        <v>#VALUE!</v>
      </c>
      <c r="AN394" s="133" t="e">
        <f>COUNTIFS(A1_Individu_Data_Keadaan_SDMK!A$4:A$149931,M394,A1_Individu_Data_Keadaan_SDMK!Q$4:Q$149285,"05. KEFARMASIAN")</f>
        <v>#VALUE!</v>
      </c>
      <c r="AO394" s="135">
        <f t="shared" si="203"/>
        <v>1</v>
      </c>
      <c r="AP394" s="134" t="e">
        <f t="shared" si="204"/>
        <v>#VALUE!</v>
      </c>
      <c r="AQ394" s="134" t="e">
        <f t="shared" si="205"/>
        <v>#VALUE!</v>
      </c>
      <c r="AR394" s="133" t="e">
        <f>COUNTIFS(A1_Individu_Data_Keadaan_SDMK!A$4:A$149931,M394,A1_Individu_Data_Keadaan_SDMK!Q$4:Q$149285,"06. KESEHATAN MASYARAKAT")</f>
        <v>#VALUE!</v>
      </c>
      <c r="AS394" s="135">
        <f t="shared" si="206"/>
        <v>1</v>
      </c>
      <c r="AT394" s="134" t="e">
        <f t="shared" si="207"/>
        <v>#VALUE!</v>
      </c>
      <c r="AU394" s="134" t="e">
        <f t="shared" si="208"/>
        <v>#VALUE!</v>
      </c>
      <c r="AV394" s="133" t="e">
        <f>COUNTIFS(A1_Individu_Data_Keadaan_SDMK!A$4:A$149931,M394,A1_Individu_Data_Keadaan_SDMK!Q$4:Q$149285,"07. KESEHATAN LINGKUNGAN")</f>
        <v>#VALUE!</v>
      </c>
      <c r="AW394" s="135">
        <f t="shared" si="209"/>
        <v>1</v>
      </c>
      <c r="AX394" s="134" t="e">
        <f t="shared" si="210"/>
        <v>#VALUE!</v>
      </c>
      <c r="AY394" s="134" t="e">
        <f t="shared" si="211"/>
        <v>#VALUE!</v>
      </c>
      <c r="AZ394" s="133" t="e">
        <f>COUNTIFS(A1_Individu_Data_Keadaan_SDMK!A$4:A$149931,M394,A1_Individu_Data_Keadaan_SDMK!Q$4:Q$149285,"08. GIZI")</f>
        <v>#VALUE!</v>
      </c>
      <c r="BA394" s="135">
        <f t="shared" si="212"/>
        <v>2</v>
      </c>
      <c r="BB394" s="134" t="e">
        <f t="shared" si="213"/>
        <v>#VALUE!</v>
      </c>
      <c r="BC394" s="134" t="e">
        <f t="shared" si="214"/>
        <v>#VALUE!</v>
      </c>
      <c r="BD394" s="133" t="e">
        <f>COUNTIFS(A1_Individu_Data_Keadaan_SDMK!A$4:A$149931,M394,A1_Individu_Data_Keadaan_SDMK!R$4:R$149285,"03. Ahli Teknologi Laboratorium Medik")</f>
        <v>#VALUE!</v>
      </c>
      <c r="BE394" s="135">
        <f t="shared" si="215"/>
        <v>1</v>
      </c>
      <c r="BF394" s="134" t="e">
        <f t="shared" si="216"/>
        <v>#VALUE!</v>
      </c>
      <c r="BG394" s="134" t="e">
        <f t="shared" si="217"/>
        <v>#VALUE!</v>
      </c>
      <c r="BH394" s="139" t="e">
        <f t="shared" si="218"/>
        <v>#VALUE!</v>
      </c>
      <c r="BI394" s="139" t="e">
        <f t="shared" si="219"/>
        <v>#VALUE!</v>
      </c>
    </row>
    <row r="395" spans="13:61" ht="15">
      <c r="M395" s="120" t="s">
        <v>13190</v>
      </c>
      <c r="N395" s="120" t="s">
        <v>13191</v>
      </c>
      <c r="O395" s="120" t="s">
        <v>267</v>
      </c>
      <c r="P395" s="120" t="s">
        <v>9302</v>
      </c>
      <c r="Q395" s="120" t="s">
        <v>12201</v>
      </c>
      <c r="R395" s="120">
        <v>33</v>
      </c>
      <c r="S395" s="120">
        <v>3314</v>
      </c>
      <c r="T395" s="348" t="str">
        <f>IF(R395&lt;&gt;"",VLOOKUP(R395,'01_MASTER_KODE_WILAYAH'!H$1437:I$1470,2,FALSE),"")</f>
        <v>JAWA TENGAH</v>
      </c>
      <c r="U395" s="348" t="str">
        <f>IF(S395&lt;&gt;"",VLOOKUP(S395,'01_MASTER_KODE_WILAYAH'!D$5:F$1353,3,FALSE),"")</f>
        <v>SRAGEN</v>
      </c>
      <c r="V395" s="349" t="str">
        <f t="shared" si="189"/>
        <v>1</v>
      </c>
      <c r="W395" s="145" t="e">
        <f t="shared" si="190"/>
        <v>#VALUE!</v>
      </c>
      <c r="X395" s="133" t="e">
        <f>COUNTIFS(A1_Individu_Data_Keadaan_SDMK!A$4:A$149931,M395,A1_Individu_Data_Keadaan_SDMK!R$4:R$149285,"01. Dokter")</f>
        <v>#VALUE!</v>
      </c>
      <c r="Y395" s="122">
        <f t="shared" si="191"/>
        <v>2</v>
      </c>
      <c r="Z395" s="134" t="e">
        <f t="shared" si="192"/>
        <v>#VALUE!</v>
      </c>
      <c r="AA395" s="134" t="e">
        <f t="shared" si="193"/>
        <v>#VALUE!</v>
      </c>
      <c r="AB395" s="133" t="e">
        <f>COUNTIFS(A1_Individu_Data_Keadaan_SDMK!A$4:A$149931,M395,A1_Individu_Data_Keadaan_SDMK!R$4:R$149285,"02. Dokter Gigi")</f>
        <v>#VALUE!</v>
      </c>
      <c r="AC395" s="122">
        <f t="shared" si="194"/>
        <v>1</v>
      </c>
      <c r="AD395" s="134" t="e">
        <f t="shared" si="195"/>
        <v>#VALUE!</v>
      </c>
      <c r="AE395" s="134" t="e">
        <f t="shared" si="196"/>
        <v>#VALUE!</v>
      </c>
      <c r="AF395" s="133" t="e">
        <f>COUNTIFS(A1_Individu_Data_Keadaan_SDMK!A$4:A$149931,M395,A1_Individu_Data_Keadaan_SDMK!Q$4:Q$149285,"03. KEPERAWATAN")</f>
        <v>#VALUE!</v>
      </c>
      <c r="AG395" s="135">
        <f t="shared" si="197"/>
        <v>8</v>
      </c>
      <c r="AH395" s="134" t="e">
        <f t="shared" si="198"/>
        <v>#VALUE!</v>
      </c>
      <c r="AI395" s="134" t="e">
        <f t="shared" si="199"/>
        <v>#VALUE!</v>
      </c>
      <c r="AJ395" s="133" t="e">
        <f>COUNTIFS(A1_Individu_Data_Keadaan_SDMK!A$4:A$149931,M395,A1_Individu_Data_Keadaan_SDMK!Q$4:Q$149285,"04. KEBIDANAN")</f>
        <v>#VALUE!</v>
      </c>
      <c r="AK395" s="135">
        <f t="shared" si="200"/>
        <v>7</v>
      </c>
      <c r="AL395" s="134" t="e">
        <f t="shared" si="201"/>
        <v>#VALUE!</v>
      </c>
      <c r="AM395" s="134" t="e">
        <f t="shared" si="202"/>
        <v>#VALUE!</v>
      </c>
      <c r="AN395" s="133" t="e">
        <f>COUNTIFS(A1_Individu_Data_Keadaan_SDMK!A$4:A$149931,M395,A1_Individu_Data_Keadaan_SDMK!Q$4:Q$149285,"05. KEFARMASIAN")</f>
        <v>#VALUE!</v>
      </c>
      <c r="AO395" s="135">
        <f t="shared" si="203"/>
        <v>1</v>
      </c>
      <c r="AP395" s="134" t="e">
        <f t="shared" si="204"/>
        <v>#VALUE!</v>
      </c>
      <c r="AQ395" s="134" t="e">
        <f t="shared" si="205"/>
        <v>#VALUE!</v>
      </c>
      <c r="AR395" s="133" t="e">
        <f>COUNTIFS(A1_Individu_Data_Keadaan_SDMK!A$4:A$149931,M395,A1_Individu_Data_Keadaan_SDMK!Q$4:Q$149285,"06. KESEHATAN MASYARAKAT")</f>
        <v>#VALUE!</v>
      </c>
      <c r="AS395" s="135">
        <f t="shared" si="206"/>
        <v>1</v>
      </c>
      <c r="AT395" s="134" t="e">
        <f t="shared" si="207"/>
        <v>#VALUE!</v>
      </c>
      <c r="AU395" s="134" t="e">
        <f t="shared" si="208"/>
        <v>#VALUE!</v>
      </c>
      <c r="AV395" s="133" t="e">
        <f>COUNTIFS(A1_Individu_Data_Keadaan_SDMK!A$4:A$149931,M395,A1_Individu_Data_Keadaan_SDMK!Q$4:Q$149285,"07. KESEHATAN LINGKUNGAN")</f>
        <v>#VALUE!</v>
      </c>
      <c r="AW395" s="135">
        <f t="shared" si="209"/>
        <v>1</v>
      </c>
      <c r="AX395" s="134" t="e">
        <f t="shared" si="210"/>
        <v>#VALUE!</v>
      </c>
      <c r="AY395" s="134" t="e">
        <f t="shared" si="211"/>
        <v>#VALUE!</v>
      </c>
      <c r="AZ395" s="133" t="e">
        <f>COUNTIFS(A1_Individu_Data_Keadaan_SDMK!A$4:A$149931,M395,A1_Individu_Data_Keadaan_SDMK!Q$4:Q$149285,"08. GIZI")</f>
        <v>#VALUE!</v>
      </c>
      <c r="BA395" s="135">
        <f t="shared" si="212"/>
        <v>2</v>
      </c>
      <c r="BB395" s="134" t="e">
        <f t="shared" si="213"/>
        <v>#VALUE!</v>
      </c>
      <c r="BC395" s="134" t="e">
        <f t="shared" si="214"/>
        <v>#VALUE!</v>
      </c>
      <c r="BD395" s="133" t="e">
        <f>COUNTIFS(A1_Individu_Data_Keadaan_SDMK!A$4:A$149931,M395,A1_Individu_Data_Keadaan_SDMK!R$4:R$149285,"03. Ahli Teknologi Laboratorium Medik")</f>
        <v>#VALUE!</v>
      </c>
      <c r="BE395" s="135">
        <f t="shared" si="215"/>
        <v>1</v>
      </c>
      <c r="BF395" s="134" t="e">
        <f t="shared" si="216"/>
        <v>#VALUE!</v>
      </c>
      <c r="BG395" s="134" t="e">
        <f t="shared" si="217"/>
        <v>#VALUE!</v>
      </c>
      <c r="BH395" s="139" t="e">
        <f t="shared" si="218"/>
        <v>#VALUE!</v>
      </c>
      <c r="BI395" s="139" t="e">
        <f t="shared" si="219"/>
        <v>#VALUE!</v>
      </c>
    </row>
    <row r="396" spans="13:61" ht="15">
      <c r="M396" s="120" t="s">
        <v>13192</v>
      </c>
      <c r="N396" s="120" t="s">
        <v>13193</v>
      </c>
      <c r="O396" s="120" t="s">
        <v>267</v>
      </c>
      <c r="P396" s="120" t="s">
        <v>9301</v>
      </c>
      <c r="Q396" s="120" t="s">
        <v>12201</v>
      </c>
      <c r="R396" s="120">
        <v>33</v>
      </c>
      <c r="S396" s="120">
        <v>3314</v>
      </c>
      <c r="T396" s="348" t="str">
        <f>IF(R396&lt;&gt;"",VLOOKUP(R396,'01_MASTER_KODE_WILAYAH'!H$1437:I$1470,2,FALSE),"")</f>
        <v>JAWA TENGAH</v>
      </c>
      <c r="U396" s="348" t="str">
        <f>IF(S396&lt;&gt;"",VLOOKUP(S396,'01_MASTER_KODE_WILAYAH'!D$5:F$1353,3,FALSE),"")</f>
        <v>SRAGEN</v>
      </c>
      <c r="V396" s="349" t="str">
        <f t="shared" si="189"/>
        <v>2</v>
      </c>
      <c r="W396" s="145" t="e">
        <f t="shared" si="190"/>
        <v>#VALUE!</v>
      </c>
      <c r="X396" s="133" t="e">
        <f>COUNTIFS(A1_Individu_Data_Keadaan_SDMK!A$4:A$149931,M396,A1_Individu_Data_Keadaan_SDMK!R$4:R$149285,"01. Dokter")</f>
        <v>#VALUE!</v>
      </c>
      <c r="Y396" s="122">
        <f t="shared" si="191"/>
        <v>1</v>
      </c>
      <c r="Z396" s="134" t="e">
        <f t="shared" si="192"/>
        <v>#VALUE!</v>
      </c>
      <c r="AA396" s="134" t="e">
        <f t="shared" si="193"/>
        <v>#VALUE!</v>
      </c>
      <c r="AB396" s="133" t="e">
        <f>COUNTIFS(A1_Individu_Data_Keadaan_SDMK!A$4:A$149931,M396,A1_Individu_Data_Keadaan_SDMK!R$4:R$149285,"02. Dokter Gigi")</f>
        <v>#VALUE!</v>
      </c>
      <c r="AC396" s="122">
        <f t="shared" si="194"/>
        <v>1</v>
      </c>
      <c r="AD396" s="134" t="e">
        <f t="shared" si="195"/>
        <v>#VALUE!</v>
      </c>
      <c r="AE396" s="134" t="e">
        <f t="shared" si="196"/>
        <v>#VALUE!</v>
      </c>
      <c r="AF396" s="133" t="e">
        <f>COUNTIFS(A1_Individu_Data_Keadaan_SDMK!A$4:A$149931,M396,A1_Individu_Data_Keadaan_SDMK!Q$4:Q$149285,"03. KEPERAWATAN")</f>
        <v>#VALUE!</v>
      </c>
      <c r="AG396" s="135">
        <f t="shared" si="197"/>
        <v>5</v>
      </c>
      <c r="AH396" s="134" t="e">
        <f t="shared" si="198"/>
        <v>#VALUE!</v>
      </c>
      <c r="AI396" s="134" t="e">
        <f t="shared" si="199"/>
        <v>#VALUE!</v>
      </c>
      <c r="AJ396" s="133" t="e">
        <f>COUNTIFS(A1_Individu_Data_Keadaan_SDMK!A$4:A$149931,M396,A1_Individu_Data_Keadaan_SDMK!Q$4:Q$149285,"04. KEBIDANAN")</f>
        <v>#VALUE!</v>
      </c>
      <c r="AK396" s="135">
        <f t="shared" si="200"/>
        <v>4</v>
      </c>
      <c r="AL396" s="134" t="e">
        <f t="shared" si="201"/>
        <v>#VALUE!</v>
      </c>
      <c r="AM396" s="134" t="e">
        <f t="shared" si="202"/>
        <v>#VALUE!</v>
      </c>
      <c r="AN396" s="133" t="e">
        <f>COUNTIFS(A1_Individu_Data_Keadaan_SDMK!A$4:A$149931,M396,A1_Individu_Data_Keadaan_SDMK!Q$4:Q$149285,"05. KEFARMASIAN")</f>
        <v>#VALUE!</v>
      </c>
      <c r="AO396" s="135">
        <f t="shared" si="203"/>
        <v>1</v>
      </c>
      <c r="AP396" s="134" t="e">
        <f t="shared" si="204"/>
        <v>#VALUE!</v>
      </c>
      <c r="AQ396" s="134" t="e">
        <f t="shared" si="205"/>
        <v>#VALUE!</v>
      </c>
      <c r="AR396" s="133" t="e">
        <f>COUNTIFS(A1_Individu_Data_Keadaan_SDMK!A$4:A$149931,M396,A1_Individu_Data_Keadaan_SDMK!Q$4:Q$149285,"06. KESEHATAN MASYARAKAT")</f>
        <v>#VALUE!</v>
      </c>
      <c r="AS396" s="135">
        <f t="shared" si="206"/>
        <v>1</v>
      </c>
      <c r="AT396" s="134" t="e">
        <f t="shared" si="207"/>
        <v>#VALUE!</v>
      </c>
      <c r="AU396" s="134" t="e">
        <f t="shared" si="208"/>
        <v>#VALUE!</v>
      </c>
      <c r="AV396" s="133" t="e">
        <f>COUNTIFS(A1_Individu_Data_Keadaan_SDMK!A$4:A$149931,M396,A1_Individu_Data_Keadaan_SDMK!Q$4:Q$149285,"07. KESEHATAN LINGKUNGAN")</f>
        <v>#VALUE!</v>
      </c>
      <c r="AW396" s="135">
        <f t="shared" si="209"/>
        <v>1</v>
      </c>
      <c r="AX396" s="134" t="e">
        <f t="shared" si="210"/>
        <v>#VALUE!</v>
      </c>
      <c r="AY396" s="134" t="e">
        <f t="shared" si="211"/>
        <v>#VALUE!</v>
      </c>
      <c r="AZ396" s="133" t="e">
        <f>COUNTIFS(A1_Individu_Data_Keadaan_SDMK!A$4:A$149931,M396,A1_Individu_Data_Keadaan_SDMK!Q$4:Q$149285,"08. GIZI")</f>
        <v>#VALUE!</v>
      </c>
      <c r="BA396" s="135">
        <f t="shared" si="212"/>
        <v>1</v>
      </c>
      <c r="BB396" s="134" t="e">
        <f t="shared" si="213"/>
        <v>#VALUE!</v>
      </c>
      <c r="BC396" s="134" t="e">
        <f t="shared" si="214"/>
        <v>#VALUE!</v>
      </c>
      <c r="BD396" s="133" t="e">
        <f>COUNTIFS(A1_Individu_Data_Keadaan_SDMK!A$4:A$149931,M396,A1_Individu_Data_Keadaan_SDMK!R$4:R$149285,"03. Ahli Teknologi Laboratorium Medik")</f>
        <v>#VALUE!</v>
      </c>
      <c r="BE396" s="135">
        <f t="shared" si="215"/>
        <v>1</v>
      </c>
      <c r="BF396" s="134" t="e">
        <f t="shared" si="216"/>
        <v>#VALUE!</v>
      </c>
      <c r="BG396" s="134" t="e">
        <f t="shared" si="217"/>
        <v>#VALUE!</v>
      </c>
      <c r="BH396" s="139" t="e">
        <f t="shared" si="218"/>
        <v>#VALUE!</v>
      </c>
      <c r="BI396" s="139" t="e">
        <f t="shared" si="219"/>
        <v>#VALUE!</v>
      </c>
    </row>
    <row r="397" spans="13:61" ht="15">
      <c r="M397" s="120" t="s">
        <v>13194</v>
      </c>
      <c r="N397" s="120" t="s">
        <v>13195</v>
      </c>
      <c r="O397" s="120" t="s">
        <v>267</v>
      </c>
      <c r="P397" s="120" t="s">
        <v>9301</v>
      </c>
      <c r="Q397" s="120" t="s">
        <v>12201</v>
      </c>
      <c r="R397" s="120">
        <v>33</v>
      </c>
      <c r="S397" s="120">
        <v>3314</v>
      </c>
      <c r="T397" s="348" t="str">
        <f>IF(R397&lt;&gt;"",VLOOKUP(R397,'01_MASTER_KODE_WILAYAH'!H$1437:I$1470,2,FALSE),"")</f>
        <v>JAWA TENGAH</v>
      </c>
      <c r="U397" s="348" t="str">
        <f>IF(S397&lt;&gt;"",VLOOKUP(S397,'01_MASTER_KODE_WILAYAH'!D$5:F$1353,3,FALSE),"")</f>
        <v>SRAGEN</v>
      </c>
      <c r="V397" s="349" t="str">
        <f t="shared" si="189"/>
        <v>2</v>
      </c>
      <c r="W397" s="145" t="e">
        <f t="shared" si="190"/>
        <v>#VALUE!</v>
      </c>
      <c r="X397" s="133" t="e">
        <f>COUNTIFS(A1_Individu_Data_Keadaan_SDMK!A$4:A$149931,M397,A1_Individu_Data_Keadaan_SDMK!R$4:R$149285,"01. Dokter")</f>
        <v>#VALUE!</v>
      </c>
      <c r="Y397" s="122">
        <f t="shared" si="191"/>
        <v>1</v>
      </c>
      <c r="Z397" s="134" t="e">
        <f t="shared" si="192"/>
        <v>#VALUE!</v>
      </c>
      <c r="AA397" s="134" t="e">
        <f t="shared" si="193"/>
        <v>#VALUE!</v>
      </c>
      <c r="AB397" s="133" t="e">
        <f>COUNTIFS(A1_Individu_Data_Keadaan_SDMK!A$4:A$149931,M397,A1_Individu_Data_Keadaan_SDMK!R$4:R$149285,"02. Dokter Gigi")</f>
        <v>#VALUE!</v>
      </c>
      <c r="AC397" s="122">
        <f t="shared" si="194"/>
        <v>1</v>
      </c>
      <c r="AD397" s="134" t="e">
        <f t="shared" si="195"/>
        <v>#VALUE!</v>
      </c>
      <c r="AE397" s="134" t="e">
        <f t="shared" si="196"/>
        <v>#VALUE!</v>
      </c>
      <c r="AF397" s="133" t="e">
        <f>COUNTIFS(A1_Individu_Data_Keadaan_SDMK!A$4:A$149931,M397,A1_Individu_Data_Keadaan_SDMK!Q$4:Q$149285,"03. KEPERAWATAN")</f>
        <v>#VALUE!</v>
      </c>
      <c r="AG397" s="135">
        <f t="shared" si="197"/>
        <v>5</v>
      </c>
      <c r="AH397" s="134" t="e">
        <f t="shared" si="198"/>
        <v>#VALUE!</v>
      </c>
      <c r="AI397" s="134" t="e">
        <f t="shared" si="199"/>
        <v>#VALUE!</v>
      </c>
      <c r="AJ397" s="133" t="e">
        <f>COUNTIFS(A1_Individu_Data_Keadaan_SDMK!A$4:A$149931,M397,A1_Individu_Data_Keadaan_SDMK!Q$4:Q$149285,"04. KEBIDANAN")</f>
        <v>#VALUE!</v>
      </c>
      <c r="AK397" s="135">
        <f t="shared" si="200"/>
        <v>4</v>
      </c>
      <c r="AL397" s="134" t="e">
        <f t="shared" si="201"/>
        <v>#VALUE!</v>
      </c>
      <c r="AM397" s="134" t="e">
        <f t="shared" si="202"/>
        <v>#VALUE!</v>
      </c>
      <c r="AN397" s="133" t="e">
        <f>COUNTIFS(A1_Individu_Data_Keadaan_SDMK!A$4:A$149931,M397,A1_Individu_Data_Keadaan_SDMK!Q$4:Q$149285,"05. KEFARMASIAN")</f>
        <v>#VALUE!</v>
      </c>
      <c r="AO397" s="135">
        <f t="shared" si="203"/>
        <v>1</v>
      </c>
      <c r="AP397" s="134" t="e">
        <f t="shared" si="204"/>
        <v>#VALUE!</v>
      </c>
      <c r="AQ397" s="134" t="e">
        <f t="shared" si="205"/>
        <v>#VALUE!</v>
      </c>
      <c r="AR397" s="133" t="e">
        <f>COUNTIFS(A1_Individu_Data_Keadaan_SDMK!A$4:A$149931,M397,A1_Individu_Data_Keadaan_SDMK!Q$4:Q$149285,"06. KESEHATAN MASYARAKAT")</f>
        <v>#VALUE!</v>
      </c>
      <c r="AS397" s="135">
        <f t="shared" si="206"/>
        <v>1</v>
      </c>
      <c r="AT397" s="134" t="e">
        <f t="shared" si="207"/>
        <v>#VALUE!</v>
      </c>
      <c r="AU397" s="134" t="e">
        <f t="shared" si="208"/>
        <v>#VALUE!</v>
      </c>
      <c r="AV397" s="133" t="e">
        <f>COUNTIFS(A1_Individu_Data_Keadaan_SDMK!A$4:A$149931,M397,A1_Individu_Data_Keadaan_SDMK!Q$4:Q$149285,"07. KESEHATAN LINGKUNGAN")</f>
        <v>#VALUE!</v>
      </c>
      <c r="AW397" s="135">
        <f t="shared" si="209"/>
        <v>1</v>
      </c>
      <c r="AX397" s="134" t="e">
        <f t="shared" si="210"/>
        <v>#VALUE!</v>
      </c>
      <c r="AY397" s="134" t="e">
        <f t="shared" si="211"/>
        <v>#VALUE!</v>
      </c>
      <c r="AZ397" s="133" t="e">
        <f>COUNTIFS(A1_Individu_Data_Keadaan_SDMK!A$4:A$149931,M397,A1_Individu_Data_Keadaan_SDMK!Q$4:Q$149285,"08. GIZI")</f>
        <v>#VALUE!</v>
      </c>
      <c r="BA397" s="135">
        <f t="shared" si="212"/>
        <v>1</v>
      </c>
      <c r="BB397" s="134" t="e">
        <f t="shared" si="213"/>
        <v>#VALUE!</v>
      </c>
      <c r="BC397" s="134" t="e">
        <f t="shared" si="214"/>
        <v>#VALUE!</v>
      </c>
      <c r="BD397" s="133" t="e">
        <f>COUNTIFS(A1_Individu_Data_Keadaan_SDMK!A$4:A$149931,M397,A1_Individu_Data_Keadaan_SDMK!R$4:R$149285,"03. Ahli Teknologi Laboratorium Medik")</f>
        <v>#VALUE!</v>
      </c>
      <c r="BE397" s="135">
        <f t="shared" si="215"/>
        <v>1</v>
      </c>
      <c r="BF397" s="134" t="e">
        <f t="shared" si="216"/>
        <v>#VALUE!</v>
      </c>
      <c r="BG397" s="134" t="e">
        <f t="shared" si="217"/>
        <v>#VALUE!</v>
      </c>
      <c r="BH397" s="139" t="e">
        <f t="shared" si="218"/>
        <v>#VALUE!</v>
      </c>
      <c r="BI397" s="139" t="e">
        <f t="shared" si="219"/>
        <v>#VALUE!</v>
      </c>
    </row>
    <row r="398" spans="13:61" ht="15">
      <c r="M398" s="120" t="s">
        <v>13196</v>
      </c>
      <c r="N398" s="120" t="s">
        <v>13197</v>
      </c>
      <c r="O398" s="120" t="s">
        <v>267</v>
      </c>
      <c r="P398" s="120" t="s">
        <v>9301</v>
      </c>
      <c r="Q398" s="120" t="s">
        <v>12201</v>
      </c>
      <c r="R398" s="120">
        <v>33</v>
      </c>
      <c r="S398" s="120">
        <v>3314</v>
      </c>
      <c r="T398" s="348" t="str">
        <f>IF(R398&lt;&gt;"",VLOOKUP(R398,'01_MASTER_KODE_WILAYAH'!H$1437:I$1470,2,FALSE),"")</f>
        <v>JAWA TENGAH</v>
      </c>
      <c r="U398" s="348" t="str">
        <f>IF(S398&lt;&gt;"",VLOOKUP(S398,'01_MASTER_KODE_WILAYAH'!D$5:F$1353,3,FALSE),"")</f>
        <v>SRAGEN</v>
      </c>
      <c r="V398" s="349" t="str">
        <f t="shared" si="189"/>
        <v>2</v>
      </c>
      <c r="W398" s="145" t="e">
        <f t="shared" si="190"/>
        <v>#VALUE!</v>
      </c>
      <c r="X398" s="133" t="e">
        <f>COUNTIFS(A1_Individu_Data_Keadaan_SDMK!A$4:A$149931,M398,A1_Individu_Data_Keadaan_SDMK!R$4:R$149285,"01. Dokter")</f>
        <v>#VALUE!</v>
      </c>
      <c r="Y398" s="122">
        <f t="shared" si="191"/>
        <v>1</v>
      </c>
      <c r="Z398" s="134" t="e">
        <f t="shared" si="192"/>
        <v>#VALUE!</v>
      </c>
      <c r="AA398" s="134" t="e">
        <f t="shared" si="193"/>
        <v>#VALUE!</v>
      </c>
      <c r="AB398" s="133" t="e">
        <f>COUNTIFS(A1_Individu_Data_Keadaan_SDMK!A$4:A$149931,M398,A1_Individu_Data_Keadaan_SDMK!R$4:R$149285,"02. Dokter Gigi")</f>
        <v>#VALUE!</v>
      </c>
      <c r="AC398" s="122">
        <f t="shared" si="194"/>
        <v>1</v>
      </c>
      <c r="AD398" s="134" t="e">
        <f t="shared" si="195"/>
        <v>#VALUE!</v>
      </c>
      <c r="AE398" s="134" t="e">
        <f t="shared" si="196"/>
        <v>#VALUE!</v>
      </c>
      <c r="AF398" s="133" t="e">
        <f>COUNTIFS(A1_Individu_Data_Keadaan_SDMK!A$4:A$149931,M398,A1_Individu_Data_Keadaan_SDMK!Q$4:Q$149285,"03. KEPERAWATAN")</f>
        <v>#VALUE!</v>
      </c>
      <c r="AG398" s="135">
        <f t="shared" si="197"/>
        <v>5</v>
      </c>
      <c r="AH398" s="134" t="e">
        <f t="shared" si="198"/>
        <v>#VALUE!</v>
      </c>
      <c r="AI398" s="134" t="e">
        <f t="shared" si="199"/>
        <v>#VALUE!</v>
      </c>
      <c r="AJ398" s="133" t="e">
        <f>COUNTIFS(A1_Individu_Data_Keadaan_SDMK!A$4:A$149931,M398,A1_Individu_Data_Keadaan_SDMK!Q$4:Q$149285,"04. KEBIDANAN")</f>
        <v>#VALUE!</v>
      </c>
      <c r="AK398" s="135">
        <f t="shared" si="200"/>
        <v>4</v>
      </c>
      <c r="AL398" s="134" t="e">
        <f t="shared" si="201"/>
        <v>#VALUE!</v>
      </c>
      <c r="AM398" s="134" t="e">
        <f t="shared" si="202"/>
        <v>#VALUE!</v>
      </c>
      <c r="AN398" s="133" t="e">
        <f>COUNTIFS(A1_Individu_Data_Keadaan_SDMK!A$4:A$149931,M398,A1_Individu_Data_Keadaan_SDMK!Q$4:Q$149285,"05. KEFARMASIAN")</f>
        <v>#VALUE!</v>
      </c>
      <c r="AO398" s="135">
        <f t="shared" si="203"/>
        <v>1</v>
      </c>
      <c r="AP398" s="134" t="e">
        <f t="shared" si="204"/>
        <v>#VALUE!</v>
      </c>
      <c r="AQ398" s="134" t="e">
        <f t="shared" si="205"/>
        <v>#VALUE!</v>
      </c>
      <c r="AR398" s="133" t="e">
        <f>COUNTIFS(A1_Individu_Data_Keadaan_SDMK!A$4:A$149931,M398,A1_Individu_Data_Keadaan_SDMK!Q$4:Q$149285,"06. KESEHATAN MASYARAKAT")</f>
        <v>#VALUE!</v>
      </c>
      <c r="AS398" s="135">
        <f t="shared" si="206"/>
        <v>1</v>
      </c>
      <c r="AT398" s="134" t="e">
        <f t="shared" si="207"/>
        <v>#VALUE!</v>
      </c>
      <c r="AU398" s="134" t="e">
        <f t="shared" si="208"/>
        <v>#VALUE!</v>
      </c>
      <c r="AV398" s="133" t="e">
        <f>COUNTIFS(A1_Individu_Data_Keadaan_SDMK!A$4:A$149931,M398,A1_Individu_Data_Keadaan_SDMK!Q$4:Q$149285,"07. KESEHATAN LINGKUNGAN")</f>
        <v>#VALUE!</v>
      </c>
      <c r="AW398" s="135">
        <f t="shared" si="209"/>
        <v>1</v>
      </c>
      <c r="AX398" s="134" t="e">
        <f t="shared" si="210"/>
        <v>#VALUE!</v>
      </c>
      <c r="AY398" s="134" t="e">
        <f t="shared" si="211"/>
        <v>#VALUE!</v>
      </c>
      <c r="AZ398" s="133" t="e">
        <f>COUNTIFS(A1_Individu_Data_Keadaan_SDMK!A$4:A$149931,M398,A1_Individu_Data_Keadaan_SDMK!Q$4:Q$149285,"08. GIZI")</f>
        <v>#VALUE!</v>
      </c>
      <c r="BA398" s="135">
        <f t="shared" si="212"/>
        <v>1</v>
      </c>
      <c r="BB398" s="134" t="e">
        <f t="shared" si="213"/>
        <v>#VALUE!</v>
      </c>
      <c r="BC398" s="134" t="e">
        <f t="shared" si="214"/>
        <v>#VALUE!</v>
      </c>
      <c r="BD398" s="133" t="e">
        <f>COUNTIFS(A1_Individu_Data_Keadaan_SDMK!A$4:A$149931,M398,A1_Individu_Data_Keadaan_SDMK!R$4:R$149285,"03. Ahli Teknologi Laboratorium Medik")</f>
        <v>#VALUE!</v>
      </c>
      <c r="BE398" s="135">
        <f t="shared" si="215"/>
        <v>1</v>
      </c>
      <c r="BF398" s="134" t="e">
        <f t="shared" si="216"/>
        <v>#VALUE!</v>
      </c>
      <c r="BG398" s="134" t="e">
        <f t="shared" si="217"/>
        <v>#VALUE!</v>
      </c>
      <c r="BH398" s="139" t="e">
        <f t="shared" si="218"/>
        <v>#VALUE!</v>
      </c>
      <c r="BI398" s="139" t="e">
        <f t="shared" si="219"/>
        <v>#VALUE!</v>
      </c>
    </row>
    <row r="399" spans="13:61" ht="15">
      <c r="M399" s="120" t="s">
        <v>13198</v>
      </c>
      <c r="N399" s="120" t="s">
        <v>13199</v>
      </c>
      <c r="O399" s="120" t="s">
        <v>267</v>
      </c>
      <c r="P399" s="120" t="s">
        <v>9301</v>
      </c>
      <c r="Q399" s="120" t="s">
        <v>12201</v>
      </c>
      <c r="R399" s="120">
        <v>33</v>
      </c>
      <c r="S399" s="120">
        <v>3314</v>
      </c>
      <c r="T399" s="348" t="str">
        <f>IF(R399&lt;&gt;"",VLOOKUP(R399,'01_MASTER_KODE_WILAYAH'!H$1437:I$1470,2,FALSE),"")</f>
        <v>JAWA TENGAH</v>
      </c>
      <c r="U399" s="348" t="str">
        <f>IF(S399&lt;&gt;"",VLOOKUP(S399,'01_MASTER_KODE_WILAYAH'!D$5:F$1353,3,FALSE),"")</f>
        <v>SRAGEN</v>
      </c>
      <c r="V399" s="349" t="str">
        <f t="shared" si="189"/>
        <v>2</v>
      </c>
      <c r="W399" s="145" t="e">
        <f t="shared" si="190"/>
        <v>#VALUE!</v>
      </c>
      <c r="X399" s="133" t="e">
        <f>COUNTIFS(A1_Individu_Data_Keadaan_SDMK!A$4:A$149931,M399,A1_Individu_Data_Keadaan_SDMK!R$4:R$149285,"01. Dokter")</f>
        <v>#VALUE!</v>
      </c>
      <c r="Y399" s="122">
        <f t="shared" si="191"/>
        <v>1</v>
      </c>
      <c r="Z399" s="134" t="e">
        <f t="shared" si="192"/>
        <v>#VALUE!</v>
      </c>
      <c r="AA399" s="134" t="e">
        <f t="shared" si="193"/>
        <v>#VALUE!</v>
      </c>
      <c r="AB399" s="133" t="e">
        <f>COUNTIFS(A1_Individu_Data_Keadaan_SDMK!A$4:A$149931,M399,A1_Individu_Data_Keadaan_SDMK!R$4:R$149285,"02. Dokter Gigi")</f>
        <v>#VALUE!</v>
      </c>
      <c r="AC399" s="122">
        <f t="shared" si="194"/>
        <v>1</v>
      </c>
      <c r="AD399" s="134" t="e">
        <f t="shared" si="195"/>
        <v>#VALUE!</v>
      </c>
      <c r="AE399" s="134" t="e">
        <f t="shared" si="196"/>
        <v>#VALUE!</v>
      </c>
      <c r="AF399" s="133" t="e">
        <f>COUNTIFS(A1_Individu_Data_Keadaan_SDMK!A$4:A$149931,M399,A1_Individu_Data_Keadaan_SDMK!Q$4:Q$149285,"03. KEPERAWATAN")</f>
        <v>#VALUE!</v>
      </c>
      <c r="AG399" s="135">
        <f t="shared" si="197"/>
        <v>5</v>
      </c>
      <c r="AH399" s="134" t="e">
        <f t="shared" si="198"/>
        <v>#VALUE!</v>
      </c>
      <c r="AI399" s="134" t="e">
        <f t="shared" si="199"/>
        <v>#VALUE!</v>
      </c>
      <c r="AJ399" s="133" t="e">
        <f>COUNTIFS(A1_Individu_Data_Keadaan_SDMK!A$4:A$149931,M399,A1_Individu_Data_Keadaan_SDMK!Q$4:Q$149285,"04. KEBIDANAN")</f>
        <v>#VALUE!</v>
      </c>
      <c r="AK399" s="135">
        <f t="shared" si="200"/>
        <v>4</v>
      </c>
      <c r="AL399" s="134" t="e">
        <f t="shared" si="201"/>
        <v>#VALUE!</v>
      </c>
      <c r="AM399" s="134" t="e">
        <f t="shared" si="202"/>
        <v>#VALUE!</v>
      </c>
      <c r="AN399" s="133" t="e">
        <f>COUNTIFS(A1_Individu_Data_Keadaan_SDMK!A$4:A$149931,M399,A1_Individu_Data_Keadaan_SDMK!Q$4:Q$149285,"05. KEFARMASIAN")</f>
        <v>#VALUE!</v>
      </c>
      <c r="AO399" s="135">
        <f t="shared" si="203"/>
        <v>1</v>
      </c>
      <c r="AP399" s="134" t="e">
        <f t="shared" si="204"/>
        <v>#VALUE!</v>
      </c>
      <c r="AQ399" s="134" t="e">
        <f t="shared" si="205"/>
        <v>#VALUE!</v>
      </c>
      <c r="AR399" s="133" t="e">
        <f>COUNTIFS(A1_Individu_Data_Keadaan_SDMK!A$4:A$149931,M399,A1_Individu_Data_Keadaan_SDMK!Q$4:Q$149285,"06. KESEHATAN MASYARAKAT")</f>
        <v>#VALUE!</v>
      </c>
      <c r="AS399" s="135">
        <f t="shared" si="206"/>
        <v>1</v>
      </c>
      <c r="AT399" s="134" t="e">
        <f t="shared" si="207"/>
        <v>#VALUE!</v>
      </c>
      <c r="AU399" s="134" t="e">
        <f t="shared" si="208"/>
        <v>#VALUE!</v>
      </c>
      <c r="AV399" s="133" t="e">
        <f>COUNTIFS(A1_Individu_Data_Keadaan_SDMK!A$4:A$149931,M399,A1_Individu_Data_Keadaan_SDMK!Q$4:Q$149285,"07. KESEHATAN LINGKUNGAN")</f>
        <v>#VALUE!</v>
      </c>
      <c r="AW399" s="135">
        <f t="shared" si="209"/>
        <v>1</v>
      </c>
      <c r="AX399" s="134" t="e">
        <f t="shared" si="210"/>
        <v>#VALUE!</v>
      </c>
      <c r="AY399" s="134" t="e">
        <f t="shared" si="211"/>
        <v>#VALUE!</v>
      </c>
      <c r="AZ399" s="133" t="e">
        <f>COUNTIFS(A1_Individu_Data_Keadaan_SDMK!A$4:A$149931,M399,A1_Individu_Data_Keadaan_SDMK!Q$4:Q$149285,"08. GIZI")</f>
        <v>#VALUE!</v>
      </c>
      <c r="BA399" s="135">
        <f t="shared" si="212"/>
        <v>1</v>
      </c>
      <c r="BB399" s="134" t="e">
        <f t="shared" si="213"/>
        <v>#VALUE!</v>
      </c>
      <c r="BC399" s="134" t="e">
        <f t="shared" si="214"/>
        <v>#VALUE!</v>
      </c>
      <c r="BD399" s="133" t="e">
        <f>COUNTIFS(A1_Individu_Data_Keadaan_SDMK!A$4:A$149931,M399,A1_Individu_Data_Keadaan_SDMK!R$4:R$149285,"03. Ahli Teknologi Laboratorium Medik")</f>
        <v>#VALUE!</v>
      </c>
      <c r="BE399" s="135">
        <f t="shared" si="215"/>
        <v>1</v>
      </c>
      <c r="BF399" s="134" t="e">
        <f t="shared" si="216"/>
        <v>#VALUE!</v>
      </c>
      <c r="BG399" s="134" t="e">
        <f t="shared" si="217"/>
        <v>#VALUE!</v>
      </c>
      <c r="BH399" s="139" t="e">
        <f t="shared" si="218"/>
        <v>#VALUE!</v>
      </c>
      <c r="BI399" s="139" t="e">
        <f t="shared" si="219"/>
        <v>#VALUE!</v>
      </c>
    </row>
    <row r="400" spans="13:61" ht="15">
      <c r="M400" s="120" t="s">
        <v>13200</v>
      </c>
      <c r="N400" s="120" t="s">
        <v>11902</v>
      </c>
      <c r="O400" s="120" t="s">
        <v>267</v>
      </c>
      <c r="P400" s="120" t="s">
        <v>9301</v>
      </c>
      <c r="Q400" s="120" t="s">
        <v>12201</v>
      </c>
      <c r="R400" s="120">
        <v>33</v>
      </c>
      <c r="S400" s="120">
        <v>3314</v>
      </c>
      <c r="T400" s="348" t="str">
        <f>IF(R400&lt;&gt;"",VLOOKUP(R400,'01_MASTER_KODE_WILAYAH'!H$1437:I$1470,2,FALSE),"")</f>
        <v>JAWA TENGAH</v>
      </c>
      <c r="U400" s="348" t="str">
        <f>IF(S400&lt;&gt;"",VLOOKUP(S400,'01_MASTER_KODE_WILAYAH'!D$5:F$1353,3,FALSE),"")</f>
        <v>SRAGEN</v>
      </c>
      <c r="V400" s="349" t="str">
        <f t="shared" si="189"/>
        <v>2</v>
      </c>
      <c r="W400" s="145" t="e">
        <f t="shared" si="190"/>
        <v>#VALUE!</v>
      </c>
      <c r="X400" s="133" t="e">
        <f>COUNTIFS(A1_Individu_Data_Keadaan_SDMK!A$4:A$149931,M400,A1_Individu_Data_Keadaan_SDMK!R$4:R$149285,"01. Dokter")</f>
        <v>#VALUE!</v>
      </c>
      <c r="Y400" s="122">
        <f t="shared" si="191"/>
        <v>1</v>
      </c>
      <c r="Z400" s="134" t="e">
        <f t="shared" si="192"/>
        <v>#VALUE!</v>
      </c>
      <c r="AA400" s="134" t="e">
        <f t="shared" si="193"/>
        <v>#VALUE!</v>
      </c>
      <c r="AB400" s="133" t="e">
        <f>COUNTIFS(A1_Individu_Data_Keadaan_SDMK!A$4:A$149931,M400,A1_Individu_Data_Keadaan_SDMK!R$4:R$149285,"02. Dokter Gigi")</f>
        <v>#VALUE!</v>
      </c>
      <c r="AC400" s="122">
        <f t="shared" si="194"/>
        <v>1</v>
      </c>
      <c r="AD400" s="134" t="e">
        <f t="shared" si="195"/>
        <v>#VALUE!</v>
      </c>
      <c r="AE400" s="134" t="e">
        <f t="shared" si="196"/>
        <v>#VALUE!</v>
      </c>
      <c r="AF400" s="133" t="e">
        <f>COUNTIFS(A1_Individu_Data_Keadaan_SDMK!A$4:A$149931,M400,A1_Individu_Data_Keadaan_SDMK!Q$4:Q$149285,"03. KEPERAWATAN")</f>
        <v>#VALUE!</v>
      </c>
      <c r="AG400" s="135">
        <f t="shared" si="197"/>
        <v>5</v>
      </c>
      <c r="AH400" s="134" t="e">
        <f t="shared" si="198"/>
        <v>#VALUE!</v>
      </c>
      <c r="AI400" s="134" t="e">
        <f t="shared" si="199"/>
        <v>#VALUE!</v>
      </c>
      <c r="AJ400" s="133" t="e">
        <f>COUNTIFS(A1_Individu_Data_Keadaan_SDMK!A$4:A$149931,M400,A1_Individu_Data_Keadaan_SDMK!Q$4:Q$149285,"04. KEBIDANAN")</f>
        <v>#VALUE!</v>
      </c>
      <c r="AK400" s="135">
        <f t="shared" si="200"/>
        <v>4</v>
      </c>
      <c r="AL400" s="134" t="e">
        <f t="shared" si="201"/>
        <v>#VALUE!</v>
      </c>
      <c r="AM400" s="134" t="e">
        <f t="shared" si="202"/>
        <v>#VALUE!</v>
      </c>
      <c r="AN400" s="133" t="e">
        <f>COUNTIFS(A1_Individu_Data_Keadaan_SDMK!A$4:A$149931,M400,A1_Individu_Data_Keadaan_SDMK!Q$4:Q$149285,"05. KEFARMASIAN")</f>
        <v>#VALUE!</v>
      </c>
      <c r="AO400" s="135">
        <f t="shared" si="203"/>
        <v>1</v>
      </c>
      <c r="AP400" s="134" t="e">
        <f t="shared" si="204"/>
        <v>#VALUE!</v>
      </c>
      <c r="AQ400" s="134" t="e">
        <f t="shared" si="205"/>
        <v>#VALUE!</v>
      </c>
      <c r="AR400" s="133" t="e">
        <f>COUNTIFS(A1_Individu_Data_Keadaan_SDMK!A$4:A$149931,M400,A1_Individu_Data_Keadaan_SDMK!Q$4:Q$149285,"06. KESEHATAN MASYARAKAT")</f>
        <v>#VALUE!</v>
      </c>
      <c r="AS400" s="135">
        <f t="shared" si="206"/>
        <v>1</v>
      </c>
      <c r="AT400" s="134" t="e">
        <f t="shared" si="207"/>
        <v>#VALUE!</v>
      </c>
      <c r="AU400" s="134" t="e">
        <f t="shared" si="208"/>
        <v>#VALUE!</v>
      </c>
      <c r="AV400" s="133" t="e">
        <f>COUNTIFS(A1_Individu_Data_Keadaan_SDMK!A$4:A$149931,M400,A1_Individu_Data_Keadaan_SDMK!Q$4:Q$149285,"07. KESEHATAN LINGKUNGAN")</f>
        <v>#VALUE!</v>
      </c>
      <c r="AW400" s="135">
        <f t="shared" si="209"/>
        <v>1</v>
      </c>
      <c r="AX400" s="134" t="e">
        <f t="shared" si="210"/>
        <v>#VALUE!</v>
      </c>
      <c r="AY400" s="134" t="e">
        <f t="shared" si="211"/>
        <v>#VALUE!</v>
      </c>
      <c r="AZ400" s="133" t="e">
        <f>COUNTIFS(A1_Individu_Data_Keadaan_SDMK!A$4:A$149931,M400,A1_Individu_Data_Keadaan_SDMK!Q$4:Q$149285,"08. GIZI")</f>
        <v>#VALUE!</v>
      </c>
      <c r="BA400" s="135">
        <f t="shared" si="212"/>
        <v>1</v>
      </c>
      <c r="BB400" s="134" t="e">
        <f t="shared" si="213"/>
        <v>#VALUE!</v>
      </c>
      <c r="BC400" s="134" t="e">
        <f t="shared" si="214"/>
        <v>#VALUE!</v>
      </c>
      <c r="BD400" s="133" t="e">
        <f>COUNTIFS(A1_Individu_Data_Keadaan_SDMK!A$4:A$149931,M400,A1_Individu_Data_Keadaan_SDMK!R$4:R$149285,"03. Ahli Teknologi Laboratorium Medik")</f>
        <v>#VALUE!</v>
      </c>
      <c r="BE400" s="135">
        <f t="shared" si="215"/>
        <v>1</v>
      </c>
      <c r="BF400" s="134" t="e">
        <f t="shared" si="216"/>
        <v>#VALUE!</v>
      </c>
      <c r="BG400" s="134" t="e">
        <f t="shared" si="217"/>
        <v>#VALUE!</v>
      </c>
      <c r="BH400" s="139" t="e">
        <f t="shared" si="218"/>
        <v>#VALUE!</v>
      </c>
      <c r="BI400" s="139" t="e">
        <f t="shared" si="219"/>
        <v>#VALUE!</v>
      </c>
    </row>
    <row r="401" spans="13:61" ht="15">
      <c r="M401" s="120" t="s">
        <v>13201</v>
      </c>
      <c r="N401" s="120" t="s">
        <v>13110</v>
      </c>
      <c r="O401" s="120" t="s">
        <v>267</v>
      </c>
      <c r="P401" s="120" t="s">
        <v>9301</v>
      </c>
      <c r="Q401" s="120" t="s">
        <v>12201</v>
      </c>
      <c r="R401" s="120">
        <v>33</v>
      </c>
      <c r="S401" s="120">
        <v>3314</v>
      </c>
      <c r="T401" s="348" t="str">
        <f>IF(R401&lt;&gt;"",VLOOKUP(R401,'01_MASTER_KODE_WILAYAH'!H$1437:I$1470,2,FALSE),"")</f>
        <v>JAWA TENGAH</v>
      </c>
      <c r="U401" s="348" t="str">
        <f>IF(S401&lt;&gt;"",VLOOKUP(S401,'01_MASTER_KODE_WILAYAH'!D$5:F$1353,3,FALSE),"")</f>
        <v>SRAGEN</v>
      </c>
      <c r="V401" s="349" t="str">
        <f t="shared" si="189"/>
        <v>2</v>
      </c>
      <c r="W401" s="145" t="e">
        <f t="shared" si="190"/>
        <v>#VALUE!</v>
      </c>
      <c r="X401" s="133" t="e">
        <f>COUNTIFS(A1_Individu_Data_Keadaan_SDMK!A$4:A$149931,M401,A1_Individu_Data_Keadaan_SDMK!R$4:R$149285,"01. Dokter")</f>
        <v>#VALUE!</v>
      </c>
      <c r="Y401" s="122">
        <f t="shared" si="191"/>
        <v>1</v>
      </c>
      <c r="Z401" s="134" t="e">
        <f t="shared" si="192"/>
        <v>#VALUE!</v>
      </c>
      <c r="AA401" s="134" t="e">
        <f t="shared" si="193"/>
        <v>#VALUE!</v>
      </c>
      <c r="AB401" s="133" t="e">
        <f>COUNTIFS(A1_Individu_Data_Keadaan_SDMK!A$4:A$149931,M401,A1_Individu_Data_Keadaan_SDMK!R$4:R$149285,"02. Dokter Gigi")</f>
        <v>#VALUE!</v>
      </c>
      <c r="AC401" s="122">
        <f t="shared" si="194"/>
        <v>1</v>
      </c>
      <c r="AD401" s="134" t="e">
        <f t="shared" si="195"/>
        <v>#VALUE!</v>
      </c>
      <c r="AE401" s="134" t="e">
        <f t="shared" si="196"/>
        <v>#VALUE!</v>
      </c>
      <c r="AF401" s="133" t="e">
        <f>COUNTIFS(A1_Individu_Data_Keadaan_SDMK!A$4:A$149931,M401,A1_Individu_Data_Keadaan_SDMK!Q$4:Q$149285,"03. KEPERAWATAN")</f>
        <v>#VALUE!</v>
      </c>
      <c r="AG401" s="135">
        <f t="shared" si="197"/>
        <v>5</v>
      </c>
      <c r="AH401" s="134" t="e">
        <f t="shared" si="198"/>
        <v>#VALUE!</v>
      </c>
      <c r="AI401" s="134" t="e">
        <f t="shared" si="199"/>
        <v>#VALUE!</v>
      </c>
      <c r="AJ401" s="133" t="e">
        <f>COUNTIFS(A1_Individu_Data_Keadaan_SDMK!A$4:A$149931,M401,A1_Individu_Data_Keadaan_SDMK!Q$4:Q$149285,"04. KEBIDANAN")</f>
        <v>#VALUE!</v>
      </c>
      <c r="AK401" s="135">
        <f t="shared" si="200"/>
        <v>4</v>
      </c>
      <c r="AL401" s="134" t="e">
        <f t="shared" si="201"/>
        <v>#VALUE!</v>
      </c>
      <c r="AM401" s="134" t="e">
        <f t="shared" si="202"/>
        <v>#VALUE!</v>
      </c>
      <c r="AN401" s="133" t="e">
        <f>COUNTIFS(A1_Individu_Data_Keadaan_SDMK!A$4:A$149931,M401,A1_Individu_Data_Keadaan_SDMK!Q$4:Q$149285,"05. KEFARMASIAN")</f>
        <v>#VALUE!</v>
      </c>
      <c r="AO401" s="135">
        <f t="shared" si="203"/>
        <v>1</v>
      </c>
      <c r="AP401" s="134" t="e">
        <f t="shared" si="204"/>
        <v>#VALUE!</v>
      </c>
      <c r="AQ401" s="134" t="e">
        <f t="shared" si="205"/>
        <v>#VALUE!</v>
      </c>
      <c r="AR401" s="133" t="e">
        <f>COUNTIFS(A1_Individu_Data_Keadaan_SDMK!A$4:A$149931,M401,A1_Individu_Data_Keadaan_SDMK!Q$4:Q$149285,"06. KESEHATAN MASYARAKAT")</f>
        <v>#VALUE!</v>
      </c>
      <c r="AS401" s="135">
        <f t="shared" si="206"/>
        <v>1</v>
      </c>
      <c r="AT401" s="134" t="e">
        <f t="shared" si="207"/>
        <v>#VALUE!</v>
      </c>
      <c r="AU401" s="134" t="e">
        <f t="shared" si="208"/>
        <v>#VALUE!</v>
      </c>
      <c r="AV401" s="133" t="e">
        <f>COUNTIFS(A1_Individu_Data_Keadaan_SDMK!A$4:A$149931,M401,A1_Individu_Data_Keadaan_SDMK!Q$4:Q$149285,"07. KESEHATAN LINGKUNGAN")</f>
        <v>#VALUE!</v>
      </c>
      <c r="AW401" s="135">
        <f t="shared" si="209"/>
        <v>1</v>
      </c>
      <c r="AX401" s="134" t="e">
        <f t="shared" si="210"/>
        <v>#VALUE!</v>
      </c>
      <c r="AY401" s="134" t="e">
        <f t="shared" si="211"/>
        <v>#VALUE!</v>
      </c>
      <c r="AZ401" s="133" t="e">
        <f>COUNTIFS(A1_Individu_Data_Keadaan_SDMK!A$4:A$149931,M401,A1_Individu_Data_Keadaan_SDMK!Q$4:Q$149285,"08. GIZI")</f>
        <v>#VALUE!</v>
      </c>
      <c r="BA401" s="135">
        <f t="shared" si="212"/>
        <v>1</v>
      </c>
      <c r="BB401" s="134" t="e">
        <f t="shared" si="213"/>
        <v>#VALUE!</v>
      </c>
      <c r="BC401" s="134" t="e">
        <f t="shared" si="214"/>
        <v>#VALUE!</v>
      </c>
      <c r="BD401" s="133" t="e">
        <f>COUNTIFS(A1_Individu_Data_Keadaan_SDMK!A$4:A$149931,M401,A1_Individu_Data_Keadaan_SDMK!R$4:R$149285,"03. Ahli Teknologi Laboratorium Medik")</f>
        <v>#VALUE!</v>
      </c>
      <c r="BE401" s="135">
        <f t="shared" si="215"/>
        <v>1</v>
      </c>
      <c r="BF401" s="134" t="e">
        <f t="shared" si="216"/>
        <v>#VALUE!</v>
      </c>
      <c r="BG401" s="134" t="e">
        <f t="shared" si="217"/>
        <v>#VALUE!</v>
      </c>
      <c r="BH401" s="139" t="e">
        <f t="shared" si="218"/>
        <v>#VALUE!</v>
      </c>
      <c r="BI401" s="139" t="e">
        <f t="shared" si="219"/>
        <v>#VALUE!</v>
      </c>
    </row>
    <row r="402" spans="13:61" ht="15">
      <c r="M402" s="120" t="s">
        <v>13202</v>
      </c>
      <c r="N402" s="120" t="s">
        <v>13203</v>
      </c>
      <c r="O402" s="120" t="s">
        <v>267</v>
      </c>
      <c r="P402" s="120" t="s">
        <v>9301</v>
      </c>
      <c r="Q402" s="120" t="s">
        <v>12201</v>
      </c>
      <c r="R402" s="120">
        <v>33</v>
      </c>
      <c r="S402" s="120">
        <v>3314</v>
      </c>
      <c r="T402" s="348" t="str">
        <f>IF(R402&lt;&gt;"",VLOOKUP(R402,'01_MASTER_KODE_WILAYAH'!H$1437:I$1470,2,FALSE),"")</f>
        <v>JAWA TENGAH</v>
      </c>
      <c r="U402" s="348" t="str">
        <f>IF(S402&lt;&gt;"",VLOOKUP(S402,'01_MASTER_KODE_WILAYAH'!D$5:F$1353,3,FALSE),"")</f>
        <v>SRAGEN</v>
      </c>
      <c r="V402" s="349" t="str">
        <f t="shared" si="189"/>
        <v>2</v>
      </c>
      <c r="W402" s="145" t="e">
        <f t="shared" si="190"/>
        <v>#VALUE!</v>
      </c>
      <c r="X402" s="133" t="e">
        <f>COUNTIFS(A1_Individu_Data_Keadaan_SDMK!A$4:A$149931,M402,A1_Individu_Data_Keadaan_SDMK!R$4:R$149285,"01. Dokter")</f>
        <v>#VALUE!</v>
      </c>
      <c r="Y402" s="122">
        <f t="shared" si="191"/>
        <v>1</v>
      </c>
      <c r="Z402" s="134" t="e">
        <f t="shared" si="192"/>
        <v>#VALUE!</v>
      </c>
      <c r="AA402" s="134" t="e">
        <f t="shared" si="193"/>
        <v>#VALUE!</v>
      </c>
      <c r="AB402" s="133" t="e">
        <f>COUNTIFS(A1_Individu_Data_Keadaan_SDMK!A$4:A$149931,M402,A1_Individu_Data_Keadaan_SDMK!R$4:R$149285,"02. Dokter Gigi")</f>
        <v>#VALUE!</v>
      </c>
      <c r="AC402" s="122">
        <f t="shared" si="194"/>
        <v>1</v>
      </c>
      <c r="AD402" s="134" t="e">
        <f t="shared" si="195"/>
        <v>#VALUE!</v>
      </c>
      <c r="AE402" s="134" t="e">
        <f t="shared" si="196"/>
        <v>#VALUE!</v>
      </c>
      <c r="AF402" s="133" t="e">
        <f>COUNTIFS(A1_Individu_Data_Keadaan_SDMK!A$4:A$149931,M402,A1_Individu_Data_Keadaan_SDMK!Q$4:Q$149285,"03. KEPERAWATAN")</f>
        <v>#VALUE!</v>
      </c>
      <c r="AG402" s="135">
        <f t="shared" si="197"/>
        <v>5</v>
      </c>
      <c r="AH402" s="134" t="e">
        <f t="shared" si="198"/>
        <v>#VALUE!</v>
      </c>
      <c r="AI402" s="134" t="e">
        <f t="shared" si="199"/>
        <v>#VALUE!</v>
      </c>
      <c r="AJ402" s="133" t="e">
        <f>COUNTIFS(A1_Individu_Data_Keadaan_SDMK!A$4:A$149931,M402,A1_Individu_Data_Keadaan_SDMK!Q$4:Q$149285,"04. KEBIDANAN")</f>
        <v>#VALUE!</v>
      </c>
      <c r="AK402" s="135">
        <f t="shared" si="200"/>
        <v>4</v>
      </c>
      <c r="AL402" s="134" t="e">
        <f t="shared" si="201"/>
        <v>#VALUE!</v>
      </c>
      <c r="AM402" s="134" t="e">
        <f t="shared" si="202"/>
        <v>#VALUE!</v>
      </c>
      <c r="AN402" s="133" t="e">
        <f>COUNTIFS(A1_Individu_Data_Keadaan_SDMK!A$4:A$149931,M402,A1_Individu_Data_Keadaan_SDMK!Q$4:Q$149285,"05. KEFARMASIAN")</f>
        <v>#VALUE!</v>
      </c>
      <c r="AO402" s="135">
        <f t="shared" si="203"/>
        <v>1</v>
      </c>
      <c r="AP402" s="134" t="e">
        <f t="shared" si="204"/>
        <v>#VALUE!</v>
      </c>
      <c r="AQ402" s="134" t="e">
        <f t="shared" si="205"/>
        <v>#VALUE!</v>
      </c>
      <c r="AR402" s="133" t="e">
        <f>COUNTIFS(A1_Individu_Data_Keadaan_SDMK!A$4:A$149931,M402,A1_Individu_Data_Keadaan_SDMK!Q$4:Q$149285,"06. KESEHATAN MASYARAKAT")</f>
        <v>#VALUE!</v>
      </c>
      <c r="AS402" s="135">
        <f t="shared" si="206"/>
        <v>1</v>
      </c>
      <c r="AT402" s="134" t="e">
        <f t="shared" si="207"/>
        <v>#VALUE!</v>
      </c>
      <c r="AU402" s="134" t="e">
        <f t="shared" si="208"/>
        <v>#VALUE!</v>
      </c>
      <c r="AV402" s="133" t="e">
        <f>COUNTIFS(A1_Individu_Data_Keadaan_SDMK!A$4:A$149931,M402,A1_Individu_Data_Keadaan_SDMK!Q$4:Q$149285,"07. KESEHATAN LINGKUNGAN")</f>
        <v>#VALUE!</v>
      </c>
      <c r="AW402" s="135">
        <f t="shared" si="209"/>
        <v>1</v>
      </c>
      <c r="AX402" s="134" t="e">
        <f t="shared" si="210"/>
        <v>#VALUE!</v>
      </c>
      <c r="AY402" s="134" t="e">
        <f t="shared" si="211"/>
        <v>#VALUE!</v>
      </c>
      <c r="AZ402" s="133" t="e">
        <f>COUNTIFS(A1_Individu_Data_Keadaan_SDMK!A$4:A$149931,M402,A1_Individu_Data_Keadaan_SDMK!Q$4:Q$149285,"08. GIZI")</f>
        <v>#VALUE!</v>
      </c>
      <c r="BA402" s="135">
        <f t="shared" si="212"/>
        <v>1</v>
      </c>
      <c r="BB402" s="134" t="e">
        <f t="shared" si="213"/>
        <v>#VALUE!</v>
      </c>
      <c r="BC402" s="134" t="e">
        <f t="shared" si="214"/>
        <v>#VALUE!</v>
      </c>
      <c r="BD402" s="133" t="e">
        <f>COUNTIFS(A1_Individu_Data_Keadaan_SDMK!A$4:A$149931,M402,A1_Individu_Data_Keadaan_SDMK!R$4:R$149285,"03. Ahli Teknologi Laboratorium Medik")</f>
        <v>#VALUE!</v>
      </c>
      <c r="BE402" s="135">
        <f t="shared" si="215"/>
        <v>1</v>
      </c>
      <c r="BF402" s="134" t="e">
        <f t="shared" si="216"/>
        <v>#VALUE!</v>
      </c>
      <c r="BG402" s="134" t="e">
        <f t="shared" si="217"/>
        <v>#VALUE!</v>
      </c>
      <c r="BH402" s="139" t="e">
        <f t="shared" si="218"/>
        <v>#VALUE!</v>
      </c>
      <c r="BI402" s="139" t="e">
        <f t="shared" si="219"/>
        <v>#VALUE!</v>
      </c>
    </row>
    <row r="403" spans="13:61" ht="15">
      <c r="M403" s="120" t="s">
        <v>13204</v>
      </c>
      <c r="N403" s="120" t="s">
        <v>13205</v>
      </c>
      <c r="O403" s="120" t="s">
        <v>267</v>
      </c>
      <c r="P403" s="120" t="s">
        <v>9301</v>
      </c>
      <c r="Q403" s="120" t="s">
        <v>12201</v>
      </c>
      <c r="R403" s="120">
        <v>33</v>
      </c>
      <c r="S403" s="120">
        <v>3314</v>
      </c>
      <c r="T403" s="348" t="str">
        <f>IF(R403&lt;&gt;"",VLOOKUP(R403,'01_MASTER_KODE_WILAYAH'!H$1437:I$1470,2,FALSE),"")</f>
        <v>JAWA TENGAH</v>
      </c>
      <c r="U403" s="348" t="str">
        <f>IF(S403&lt;&gt;"",VLOOKUP(S403,'01_MASTER_KODE_WILAYAH'!D$5:F$1353,3,FALSE),"")</f>
        <v>SRAGEN</v>
      </c>
      <c r="V403" s="349" t="str">
        <f t="shared" si="189"/>
        <v>2</v>
      </c>
      <c r="W403" s="145" t="e">
        <f t="shared" si="190"/>
        <v>#VALUE!</v>
      </c>
      <c r="X403" s="133" t="e">
        <f>COUNTIFS(A1_Individu_Data_Keadaan_SDMK!A$4:A$149931,M403,A1_Individu_Data_Keadaan_SDMK!R$4:R$149285,"01. Dokter")</f>
        <v>#VALUE!</v>
      </c>
      <c r="Y403" s="122">
        <f t="shared" si="191"/>
        <v>1</v>
      </c>
      <c r="Z403" s="134" t="e">
        <f t="shared" si="192"/>
        <v>#VALUE!</v>
      </c>
      <c r="AA403" s="134" t="e">
        <f t="shared" si="193"/>
        <v>#VALUE!</v>
      </c>
      <c r="AB403" s="133" t="e">
        <f>COUNTIFS(A1_Individu_Data_Keadaan_SDMK!A$4:A$149931,M403,A1_Individu_Data_Keadaan_SDMK!R$4:R$149285,"02. Dokter Gigi")</f>
        <v>#VALUE!</v>
      </c>
      <c r="AC403" s="122">
        <f t="shared" si="194"/>
        <v>1</v>
      </c>
      <c r="AD403" s="134" t="e">
        <f t="shared" si="195"/>
        <v>#VALUE!</v>
      </c>
      <c r="AE403" s="134" t="e">
        <f t="shared" si="196"/>
        <v>#VALUE!</v>
      </c>
      <c r="AF403" s="133" t="e">
        <f>COUNTIFS(A1_Individu_Data_Keadaan_SDMK!A$4:A$149931,M403,A1_Individu_Data_Keadaan_SDMK!Q$4:Q$149285,"03. KEPERAWATAN")</f>
        <v>#VALUE!</v>
      </c>
      <c r="AG403" s="135">
        <f t="shared" si="197"/>
        <v>5</v>
      </c>
      <c r="AH403" s="134" t="e">
        <f t="shared" si="198"/>
        <v>#VALUE!</v>
      </c>
      <c r="AI403" s="134" t="e">
        <f t="shared" si="199"/>
        <v>#VALUE!</v>
      </c>
      <c r="AJ403" s="133" t="e">
        <f>COUNTIFS(A1_Individu_Data_Keadaan_SDMK!A$4:A$149931,M403,A1_Individu_Data_Keadaan_SDMK!Q$4:Q$149285,"04. KEBIDANAN")</f>
        <v>#VALUE!</v>
      </c>
      <c r="AK403" s="135">
        <f t="shared" si="200"/>
        <v>4</v>
      </c>
      <c r="AL403" s="134" t="e">
        <f t="shared" si="201"/>
        <v>#VALUE!</v>
      </c>
      <c r="AM403" s="134" t="e">
        <f t="shared" si="202"/>
        <v>#VALUE!</v>
      </c>
      <c r="AN403" s="133" t="e">
        <f>COUNTIFS(A1_Individu_Data_Keadaan_SDMK!A$4:A$149931,M403,A1_Individu_Data_Keadaan_SDMK!Q$4:Q$149285,"05. KEFARMASIAN")</f>
        <v>#VALUE!</v>
      </c>
      <c r="AO403" s="135">
        <f t="shared" si="203"/>
        <v>1</v>
      </c>
      <c r="AP403" s="134" t="e">
        <f t="shared" si="204"/>
        <v>#VALUE!</v>
      </c>
      <c r="AQ403" s="134" t="e">
        <f t="shared" si="205"/>
        <v>#VALUE!</v>
      </c>
      <c r="AR403" s="133" t="e">
        <f>COUNTIFS(A1_Individu_Data_Keadaan_SDMK!A$4:A$149931,M403,A1_Individu_Data_Keadaan_SDMK!Q$4:Q$149285,"06. KESEHATAN MASYARAKAT")</f>
        <v>#VALUE!</v>
      </c>
      <c r="AS403" s="135">
        <f t="shared" si="206"/>
        <v>1</v>
      </c>
      <c r="AT403" s="134" t="e">
        <f t="shared" si="207"/>
        <v>#VALUE!</v>
      </c>
      <c r="AU403" s="134" t="e">
        <f t="shared" si="208"/>
        <v>#VALUE!</v>
      </c>
      <c r="AV403" s="133" t="e">
        <f>COUNTIFS(A1_Individu_Data_Keadaan_SDMK!A$4:A$149931,M403,A1_Individu_Data_Keadaan_SDMK!Q$4:Q$149285,"07. KESEHATAN LINGKUNGAN")</f>
        <v>#VALUE!</v>
      </c>
      <c r="AW403" s="135">
        <f t="shared" si="209"/>
        <v>1</v>
      </c>
      <c r="AX403" s="134" t="e">
        <f t="shared" si="210"/>
        <v>#VALUE!</v>
      </c>
      <c r="AY403" s="134" t="e">
        <f t="shared" si="211"/>
        <v>#VALUE!</v>
      </c>
      <c r="AZ403" s="133" t="e">
        <f>COUNTIFS(A1_Individu_Data_Keadaan_SDMK!A$4:A$149931,M403,A1_Individu_Data_Keadaan_SDMK!Q$4:Q$149285,"08. GIZI")</f>
        <v>#VALUE!</v>
      </c>
      <c r="BA403" s="135">
        <f t="shared" si="212"/>
        <v>1</v>
      </c>
      <c r="BB403" s="134" t="e">
        <f t="shared" si="213"/>
        <v>#VALUE!</v>
      </c>
      <c r="BC403" s="134" t="e">
        <f t="shared" si="214"/>
        <v>#VALUE!</v>
      </c>
      <c r="BD403" s="133" t="e">
        <f>COUNTIFS(A1_Individu_Data_Keadaan_SDMK!A$4:A$149931,M403,A1_Individu_Data_Keadaan_SDMK!R$4:R$149285,"03. Ahli Teknologi Laboratorium Medik")</f>
        <v>#VALUE!</v>
      </c>
      <c r="BE403" s="135">
        <f t="shared" si="215"/>
        <v>1</v>
      </c>
      <c r="BF403" s="134" t="e">
        <f t="shared" si="216"/>
        <v>#VALUE!</v>
      </c>
      <c r="BG403" s="134" t="e">
        <f t="shared" si="217"/>
        <v>#VALUE!</v>
      </c>
      <c r="BH403" s="139" t="e">
        <f t="shared" si="218"/>
        <v>#VALUE!</v>
      </c>
      <c r="BI403" s="139" t="e">
        <f t="shared" si="219"/>
        <v>#VALUE!</v>
      </c>
    </row>
    <row r="404" spans="13:61" ht="15">
      <c r="M404" s="120" t="s">
        <v>13206</v>
      </c>
      <c r="N404" s="120" t="s">
        <v>13207</v>
      </c>
      <c r="O404" s="120" t="s">
        <v>267</v>
      </c>
      <c r="P404" s="120" t="s">
        <v>9301</v>
      </c>
      <c r="Q404" s="120" t="s">
        <v>12201</v>
      </c>
      <c r="R404" s="120">
        <v>33</v>
      </c>
      <c r="S404" s="120">
        <v>3314</v>
      </c>
      <c r="T404" s="348" t="str">
        <f>IF(R404&lt;&gt;"",VLOOKUP(R404,'01_MASTER_KODE_WILAYAH'!H$1437:I$1470,2,FALSE),"")</f>
        <v>JAWA TENGAH</v>
      </c>
      <c r="U404" s="348" t="str">
        <f>IF(S404&lt;&gt;"",VLOOKUP(S404,'01_MASTER_KODE_WILAYAH'!D$5:F$1353,3,FALSE),"")</f>
        <v>SRAGEN</v>
      </c>
      <c r="V404" s="349" t="str">
        <f t="shared" si="189"/>
        <v>2</v>
      </c>
      <c r="W404" s="145" t="e">
        <f t="shared" si="190"/>
        <v>#VALUE!</v>
      </c>
      <c r="X404" s="133" t="e">
        <f>COUNTIFS(A1_Individu_Data_Keadaan_SDMK!A$4:A$149931,M404,A1_Individu_Data_Keadaan_SDMK!R$4:R$149285,"01. Dokter")</f>
        <v>#VALUE!</v>
      </c>
      <c r="Y404" s="122">
        <f t="shared" si="191"/>
        <v>1</v>
      </c>
      <c r="Z404" s="134" t="e">
        <f t="shared" si="192"/>
        <v>#VALUE!</v>
      </c>
      <c r="AA404" s="134" t="e">
        <f t="shared" si="193"/>
        <v>#VALUE!</v>
      </c>
      <c r="AB404" s="133" t="e">
        <f>COUNTIFS(A1_Individu_Data_Keadaan_SDMK!A$4:A$149931,M404,A1_Individu_Data_Keadaan_SDMK!R$4:R$149285,"02. Dokter Gigi")</f>
        <v>#VALUE!</v>
      </c>
      <c r="AC404" s="122">
        <f t="shared" si="194"/>
        <v>1</v>
      </c>
      <c r="AD404" s="134" t="e">
        <f t="shared" si="195"/>
        <v>#VALUE!</v>
      </c>
      <c r="AE404" s="134" t="e">
        <f t="shared" si="196"/>
        <v>#VALUE!</v>
      </c>
      <c r="AF404" s="133" t="e">
        <f>COUNTIFS(A1_Individu_Data_Keadaan_SDMK!A$4:A$149931,M404,A1_Individu_Data_Keadaan_SDMK!Q$4:Q$149285,"03. KEPERAWATAN")</f>
        <v>#VALUE!</v>
      </c>
      <c r="AG404" s="135">
        <f t="shared" si="197"/>
        <v>5</v>
      </c>
      <c r="AH404" s="134" t="e">
        <f t="shared" si="198"/>
        <v>#VALUE!</v>
      </c>
      <c r="AI404" s="134" t="e">
        <f t="shared" si="199"/>
        <v>#VALUE!</v>
      </c>
      <c r="AJ404" s="133" t="e">
        <f>COUNTIFS(A1_Individu_Data_Keadaan_SDMK!A$4:A$149931,M404,A1_Individu_Data_Keadaan_SDMK!Q$4:Q$149285,"04. KEBIDANAN")</f>
        <v>#VALUE!</v>
      </c>
      <c r="AK404" s="135">
        <f t="shared" si="200"/>
        <v>4</v>
      </c>
      <c r="AL404" s="134" t="e">
        <f t="shared" si="201"/>
        <v>#VALUE!</v>
      </c>
      <c r="AM404" s="134" t="e">
        <f t="shared" si="202"/>
        <v>#VALUE!</v>
      </c>
      <c r="AN404" s="133" t="e">
        <f>COUNTIFS(A1_Individu_Data_Keadaan_SDMK!A$4:A$149931,M404,A1_Individu_Data_Keadaan_SDMK!Q$4:Q$149285,"05. KEFARMASIAN")</f>
        <v>#VALUE!</v>
      </c>
      <c r="AO404" s="135">
        <f t="shared" si="203"/>
        <v>1</v>
      </c>
      <c r="AP404" s="134" t="e">
        <f t="shared" si="204"/>
        <v>#VALUE!</v>
      </c>
      <c r="AQ404" s="134" t="e">
        <f t="shared" si="205"/>
        <v>#VALUE!</v>
      </c>
      <c r="AR404" s="133" t="e">
        <f>COUNTIFS(A1_Individu_Data_Keadaan_SDMK!A$4:A$149931,M404,A1_Individu_Data_Keadaan_SDMK!Q$4:Q$149285,"06. KESEHATAN MASYARAKAT")</f>
        <v>#VALUE!</v>
      </c>
      <c r="AS404" s="135">
        <f t="shared" si="206"/>
        <v>1</v>
      </c>
      <c r="AT404" s="134" t="e">
        <f t="shared" si="207"/>
        <v>#VALUE!</v>
      </c>
      <c r="AU404" s="134" t="e">
        <f t="shared" si="208"/>
        <v>#VALUE!</v>
      </c>
      <c r="AV404" s="133" t="e">
        <f>COUNTIFS(A1_Individu_Data_Keadaan_SDMK!A$4:A$149931,M404,A1_Individu_Data_Keadaan_SDMK!Q$4:Q$149285,"07. KESEHATAN LINGKUNGAN")</f>
        <v>#VALUE!</v>
      </c>
      <c r="AW404" s="135">
        <f t="shared" si="209"/>
        <v>1</v>
      </c>
      <c r="AX404" s="134" t="e">
        <f t="shared" si="210"/>
        <v>#VALUE!</v>
      </c>
      <c r="AY404" s="134" t="e">
        <f t="shared" si="211"/>
        <v>#VALUE!</v>
      </c>
      <c r="AZ404" s="133" t="e">
        <f>COUNTIFS(A1_Individu_Data_Keadaan_SDMK!A$4:A$149931,M404,A1_Individu_Data_Keadaan_SDMK!Q$4:Q$149285,"08. GIZI")</f>
        <v>#VALUE!</v>
      </c>
      <c r="BA404" s="135">
        <f t="shared" si="212"/>
        <v>1</v>
      </c>
      <c r="BB404" s="134" t="e">
        <f t="shared" si="213"/>
        <v>#VALUE!</v>
      </c>
      <c r="BC404" s="134" t="e">
        <f t="shared" si="214"/>
        <v>#VALUE!</v>
      </c>
      <c r="BD404" s="133" t="e">
        <f>COUNTIFS(A1_Individu_Data_Keadaan_SDMK!A$4:A$149931,M404,A1_Individu_Data_Keadaan_SDMK!R$4:R$149285,"03. Ahli Teknologi Laboratorium Medik")</f>
        <v>#VALUE!</v>
      </c>
      <c r="BE404" s="135">
        <f t="shared" si="215"/>
        <v>1</v>
      </c>
      <c r="BF404" s="134" t="e">
        <f t="shared" si="216"/>
        <v>#VALUE!</v>
      </c>
      <c r="BG404" s="134" t="e">
        <f t="shared" si="217"/>
        <v>#VALUE!</v>
      </c>
      <c r="BH404" s="139" t="e">
        <f t="shared" si="218"/>
        <v>#VALUE!</v>
      </c>
      <c r="BI404" s="139" t="e">
        <f t="shared" si="219"/>
        <v>#VALUE!</v>
      </c>
    </row>
    <row r="405" spans="13:61" ht="15">
      <c r="M405" s="120" t="s">
        <v>13208</v>
      </c>
      <c r="N405" s="120" t="s">
        <v>13209</v>
      </c>
      <c r="O405" s="120" t="s">
        <v>267</v>
      </c>
      <c r="P405" s="120" t="s">
        <v>9301</v>
      </c>
      <c r="Q405" s="120" t="s">
        <v>12201</v>
      </c>
      <c r="R405" s="120">
        <v>33</v>
      </c>
      <c r="S405" s="120">
        <v>3314</v>
      </c>
      <c r="T405" s="348" t="str">
        <f>IF(R405&lt;&gt;"",VLOOKUP(R405,'01_MASTER_KODE_WILAYAH'!H$1437:I$1470,2,FALSE),"")</f>
        <v>JAWA TENGAH</v>
      </c>
      <c r="U405" s="348" t="str">
        <f>IF(S405&lt;&gt;"",VLOOKUP(S405,'01_MASTER_KODE_WILAYAH'!D$5:F$1353,3,FALSE),"")</f>
        <v>SRAGEN</v>
      </c>
      <c r="V405" s="349" t="str">
        <f t="shared" si="189"/>
        <v>2</v>
      </c>
      <c r="W405" s="145" t="e">
        <f t="shared" si="190"/>
        <v>#VALUE!</v>
      </c>
      <c r="X405" s="133" t="e">
        <f>COUNTIFS(A1_Individu_Data_Keadaan_SDMK!A$4:A$149931,M405,A1_Individu_Data_Keadaan_SDMK!R$4:R$149285,"01. Dokter")</f>
        <v>#VALUE!</v>
      </c>
      <c r="Y405" s="122">
        <f t="shared" si="191"/>
        <v>1</v>
      </c>
      <c r="Z405" s="134" t="e">
        <f t="shared" si="192"/>
        <v>#VALUE!</v>
      </c>
      <c r="AA405" s="134" t="e">
        <f t="shared" si="193"/>
        <v>#VALUE!</v>
      </c>
      <c r="AB405" s="133" t="e">
        <f>COUNTIFS(A1_Individu_Data_Keadaan_SDMK!A$4:A$149931,M405,A1_Individu_Data_Keadaan_SDMK!R$4:R$149285,"02. Dokter Gigi")</f>
        <v>#VALUE!</v>
      </c>
      <c r="AC405" s="122">
        <f t="shared" si="194"/>
        <v>1</v>
      </c>
      <c r="AD405" s="134" t="e">
        <f t="shared" si="195"/>
        <v>#VALUE!</v>
      </c>
      <c r="AE405" s="134" t="e">
        <f t="shared" si="196"/>
        <v>#VALUE!</v>
      </c>
      <c r="AF405" s="133" t="e">
        <f>COUNTIFS(A1_Individu_Data_Keadaan_SDMK!A$4:A$149931,M405,A1_Individu_Data_Keadaan_SDMK!Q$4:Q$149285,"03. KEPERAWATAN")</f>
        <v>#VALUE!</v>
      </c>
      <c r="AG405" s="135">
        <f t="shared" si="197"/>
        <v>5</v>
      </c>
      <c r="AH405" s="134" t="e">
        <f t="shared" si="198"/>
        <v>#VALUE!</v>
      </c>
      <c r="AI405" s="134" t="e">
        <f t="shared" si="199"/>
        <v>#VALUE!</v>
      </c>
      <c r="AJ405" s="133" t="e">
        <f>COUNTIFS(A1_Individu_Data_Keadaan_SDMK!A$4:A$149931,M405,A1_Individu_Data_Keadaan_SDMK!Q$4:Q$149285,"04. KEBIDANAN")</f>
        <v>#VALUE!</v>
      </c>
      <c r="AK405" s="135">
        <f t="shared" si="200"/>
        <v>4</v>
      </c>
      <c r="AL405" s="134" t="e">
        <f t="shared" si="201"/>
        <v>#VALUE!</v>
      </c>
      <c r="AM405" s="134" t="e">
        <f t="shared" si="202"/>
        <v>#VALUE!</v>
      </c>
      <c r="AN405" s="133" t="e">
        <f>COUNTIFS(A1_Individu_Data_Keadaan_SDMK!A$4:A$149931,M405,A1_Individu_Data_Keadaan_SDMK!Q$4:Q$149285,"05. KEFARMASIAN")</f>
        <v>#VALUE!</v>
      </c>
      <c r="AO405" s="135">
        <f t="shared" si="203"/>
        <v>1</v>
      </c>
      <c r="AP405" s="134" t="e">
        <f t="shared" si="204"/>
        <v>#VALUE!</v>
      </c>
      <c r="AQ405" s="134" t="e">
        <f t="shared" si="205"/>
        <v>#VALUE!</v>
      </c>
      <c r="AR405" s="133" t="e">
        <f>COUNTIFS(A1_Individu_Data_Keadaan_SDMK!A$4:A$149931,M405,A1_Individu_Data_Keadaan_SDMK!Q$4:Q$149285,"06. KESEHATAN MASYARAKAT")</f>
        <v>#VALUE!</v>
      </c>
      <c r="AS405" s="135">
        <f t="shared" si="206"/>
        <v>1</v>
      </c>
      <c r="AT405" s="134" t="e">
        <f t="shared" si="207"/>
        <v>#VALUE!</v>
      </c>
      <c r="AU405" s="134" t="e">
        <f t="shared" si="208"/>
        <v>#VALUE!</v>
      </c>
      <c r="AV405" s="133" t="e">
        <f>COUNTIFS(A1_Individu_Data_Keadaan_SDMK!A$4:A$149931,M405,A1_Individu_Data_Keadaan_SDMK!Q$4:Q$149285,"07. KESEHATAN LINGKUNGAN")</f>
        <v>#VALUE!</v>
      </c>
      <c r="AW405" s="135">
        <f t="shared" si="209"/>
        <v>1</v>
      </c>
      <c r="AX405" s="134" t="e">
        <f t="shared" si="210"/>
        <v>#VALUE!</v>
      </c>
      <c r="AY405" s="134" t="e">
        <f t="shared" si="211"/>
        <v>#VALUE!</v>
      </c>
      <c r="AZ405" s="133" t="e">
        <f>COUNTIFS(A1_Individu_Data_Keadaan_SDMK!A$4:A$149931,M405,A1_Individu_Data_Keadaan_SDMK!Q$4:Q$149285,"08. GIZI")</f>
        <v>#VALUE!</v>
      </c>
      <c r="BA405" s="135">
        <f t="shared" si="212"/>
        <v>1</v>
      </c>
      <c r="BB405" s="134" t="e">
        <f t="shared" si="213"/>
        <v>#VALUE!</v>
      </c>
      <c r="BC405" s="134" t="e">
        <f t="shared" si="214"/>
        <v>#VALUE!</v>
      </c>
      <c r="BD405" s="133" t="e">
        <f>COUNTIFS(A1_Individu_Data_Keadaan_SDMK!A$4:A$149931,M405,A1_Individu_Data_Keadaan_SDMK!R$4:R$149285,"03. Ahli Teknologi Laboratorium Medik")</f>
        <v>#VALUE!</v>
      </c>
      <c r="BE405" s="135">
        <f t="shared" si="215"/>
        <v>1</v>
      </c>
      <c r="BF405" s="134" t="e">
        <f t="shared" si="216"/>
        <v>#VALUE!</v>
      </c>
      <c r="BG405" s="134" t="e">
        <f t="shared" si="217"/>
        <v>#VALUE!</v>
      </c>
      <c r="BH405" s="139" t="e">
        <f t="shared" si="218"/>
        <v>#VALUE!</v>
      </c>
      <c r="BI405" s="139" t="e">
        <f t="shared" si="219"/>
        <v>#VALUE!</v>
      </c>
    </row>
    <row r="406" spans="13:61" ht="15">
      <c r="M406" s="120" t="s">
        <v>13210</v>
      </c>
      <c r="N406" s="120" t="s">
        <v>13211</v>
      </c>
      <c r="O406" s="120" t="s">
        <v>267</v>
      </c>
      <c r="P406" s="120" t="s">
        <v>9302</v>
      </c>
      <c r="Q406" s="120" t="s">
        <v>12201</v>
      </c>
      <c r="R406" s="120">
        <v>33</v>
      </c>
      <c r="S406" s="120">
        <v>3314</v>
      </c>
      <c r="T406" s="348" t="str">
        <f>IF(R406&lt;&gt;"",VLOOKUP(R406,'01_MASTER_KODE_WILAYAH'!H$1437:I$1470,2,FALSE),"")</f>
        <v>JAWA TENGAH</v>
      </c>
      <c r="U406" s="348" t="str">
        <f>IF(S406&lt;&gt;"",VLOOKUP(S406,'01_MASTER_KODE_WILAYAH'!D$5:F$1353,3,FALSE),"")</f>
        <v>SRAGEN</v>
      </c>
      <c r="V406" s="349" t="str">
        <f t="shared" si="189"/>
        <v>1</v>
      </c>
      <c r="W406" s="145" t="e">
        <f t="shared" si="190"/>
        <v>#VALUE!</v>
      </c>
      <c r="X406" s="133" t="e">
        <f>COUNTIFS(A1_Individu_Data_Keadaan_SDMK!A$4:A$149931,M406,A1_Individu_Data_Keadaan_SDMK!R$4:R$149285,"01. Dokter")</f>
        <v>#VALUE!</v>
      </c>
      <c r="Y406" s="122">
        <f t="shared" si="191"/>
        <v>2</v>
      </c>
      <c r="Z406" s="134" t="e">
        <f t="shared" si="192"/>
        <v>#VALUE!</v>
      </c>
      <c r="AA406" s="134" t="e">
        <f t="shared" si="193"/>
        <v>#VALUE!</v>
      </c>
      <c r="AB406" s="133" t="e">
        <f>COUNTIFS(A1_Individu_Data_Keadaan_SDMK!A$4:A$149931,M406,A1_Individu_Data_Keadaan_SDMK!R$4:R$149285,"02. Dokter Gigi")</f>
        <v>#VALUE!</v>
      </c>
      <c r="AC406" s="122">
        <f t="shared" si="194"/>
        <v>1</v>
      </c>
      <c r="AD406" s="134" t="e">
        <f t="shared" si="195"/>
        <v>#VALUE!</v>
      </c>
      <c r="AE406" s="134" t="e">
        <f t="shared" si="196"/>
        <v>#VALUE!</v>
      </c>
      <c r="AF406" s="133" t="e">
        <f>COUNTIFS(A1_Individu_Data_Keadaan_SDMK!A$4:A$149931,M406,A1_Individu_Data_Keadaan_SDMK!Q$4:Q$149285,"03. KEPERAWATAN")</f>
        <v>#VALUE!</v>
      </c>
      <c r="AG406" s="135">
        <f t="shared" si="197"/>
        <v>8</v>
      </c>
      <c r="AH406" s="134" t="e">
        <f t="shared" si="198"/>
        <v>#VALUE!</v>
      </c>
      <c r="AI406" s="134" t="e">
        <f t="shared" si="199"/>
        <v>#VALUE!</v>
      </c>
      <c r="AJ406" s="133" t="e">
        <f>COUNTIFS(A1_Individu_Data_Keadaan_SDMK!A$4:A$149931,M406,A1_Individu_Data_Keadaan_SDMK!Q$4:Q$149285,"04. KEBIDANAN")</f>
        <v>#VALUE!</v>
      </c>
      <c r="AK406" s="135">
        <f t="shared" si="200"/>
        <v>7</v>
      </c>
      <c r="AL406" s="134" t="e">
        <f t="shared" si="201"/>
        <v>#VALUE!</v>
      </c>
      <c r="AM406" s="134" t="e">
        <f t="shared" si="202"/>
        <v>#VALUE!</v>
      </c>
      <c r="AN406" s="133" t="e">
        <f>COUNTIFS(A1_Individu_Data_Keadaan_SDMK!A$4:A$149931,M406,A1_Individu_Data_Keadaan_SDMK!Q$4:Q$149285,"05. KEFARMASIAN")</f>
        <v>#VALUE!</v>
      </c>
      <c r="AO406" s="135">
        <f t="shared" si="203"/>
        <v>1</v>
      </c>
      <c r="AP406" s="134" t="e">
        <f t="shared" si="204"/>
        <v>#VALUE!</v>
      </c>
      <c r="AQ406" s="134" t="e">
        <f t="shared" si="205"/>
        <v>#VALUE!</v>
      </c>
      <c r="AR406" s="133" t="e">
        <f>COUNTIFS(A1_Individu_Data_Keadaan_SDMK!A$4:A$149931,M406,A1_Individu_Data_Keadaan_SDMK!Q$4:Q$149285,"06. KESEHATAN MASYARAKAT")</f>
        <v>#VALUE!</v>
      </c>
      <c r="AS406" s="135">
        <f t="shared" si="206"/>
        <v>1</v>
      </c>
      <c r="AT406" s="134" t="e">
        <f t="shared" si="207"/>
        <v>#VALUE!</v>
      </c>
      <c r="AU406" s="134" t="e">
        <f t="shared" si="208"/>
        <v>#VALUE!</v>
      </c>
      <c r="AV406" s="133" t="e">
        <f>COUNTIFS(A1_Individu_Data_Keadaan_SDMK!A$4:A$149931,M406,A1_Individu_Data_Keadaan_SDMK!Q$4:Q$149285,"07. KESEHATAN LINGKUNGAN")</f>
        <v>#VALUE!</v>
      </c>
      <c r="AW406" s="135">
        <f t="shared" si="209"/>
        <v>1</v>
      </c>
      <c r="AX406" s="134" t="e">
        <f t="shared" si="210"/>
        <v>#VALUE!</v>
      </c>
      <c r="AY406" s="134" t="e">
        <f t="shared" si="211"/>
        <v>#VALUE!</v>
      </c>
      <c r="AZ406" s="133" t="e">
        <f>COUNTIFS(A1_Individu_Data_Keadaan_SDMK!A$4:A$149931,M406,A1_Individu_Data_Keadaan_SDMK!Q$4:Q$149285,"08. GIZI")</f>
        <v>#VALUE!</v>
      </c>
      <c r="BA406" s="135">
        <f t="shared" si="212"/>
        <v>2</v>
      </c>
      <c r="BB406" s="134" t="e">
        <f t="shared" si="213"/>
        <v>#VALUE!</v>
      </c>
      <c r="BC406" s="134" t="e">
        <f t="shared" si="214"/>
        <v>#VALUE!</v>
      </c>
      <c r="BD406" s="133" t="e">
        <f>COUNTIFS(A1_Individu_Data_Keadaan_SDMK!A$4:A$149931,M406,A1_Individu_Data_Keadaan_SDMK!R$4:R$149285,"03. Ahli Teknologi Laboratorium Medik")</f>
        <v>#VALUE!</v>
      </c>
      <c r="BE406" s="135">
        <f t="shared" si="215"/>
        <v>1</v>
      </c>
      <c r="BF406" s="134" t="e">
        <f t="shared" si="216"/>
        <v>#VALUE!</v>
      </c>
      <c r="BG406" s="134" t="e">
        <f t="shared" si="217"/>
        <v>#VALUE!</v>
      </c>
      <c r="BH406" s="139" t="e">
        <f t="shared" si="218"/>
        <v>#VALUE!</v>
      </c>
      <c r="BI406" s="139" t="e">
        <f t="shared" si="219"/>
        <v>#VALUE!</v>
      </c>
    </row>
    <row r="407" spans="13:61" ht="15">
      <c r="M407" s="120" t="s">
        <v>13212</v>
      </c>
      <c r="N407" s="120" t="s">
        <v>13213</v>
      </c>
      <c r="O407" s="120" t="s">
        <v>267</v>
      </c>
      <c r="P407" s="120" t="s">
        <v>9301</v>
      </c>
      <c r="Q407" s="120" t="s">
        <v>12201</v>
      </c>
      <c r="R407" s="120">
        <v>33</v>
      </c>
      <c r="S407" s="120">
        <v>3314</v>
      </c>
      <c r="T407" s="348" t="str">
        <f>IF(R407&lt;&gt;"",VLOOKUP(R407,'01_MASTER_KODE_WILAYAH'!H$1437:I$1470,2,FALSE),"")</f>
        <v>JAWA TENGAH</v>
      </c>
      <c r="U407" s="348" t="str">
        <f>IF(S407&lt;&gt;"",VLOOKUP(S407,'01_MASTER_KODE_WILAYAH'!D$5:F$1353,3,FALSE),"")</f>
        <v>SRAGEN</v>
      </c>
      <c r="V407" s="349" t="str">
        <f t="shared" si="189"/>
        <v>2</v>
      </c>
      <c r="W407" s="145" t="e">
        <f t="shared" si="190"/>
        <v>#VALUE!</v>
      </c>
      <c r="X407" s="133" t="e">
        <f>COUNTIFS(A1_Individu_Data_Keadaan_SDMK!A$4:A$149931,M407,A1_Individu_Data_Keadaan_SDMK!R$4:R$149285,"01. Dokter")</f>
        <v>#VALUE!</v>
      </c>
      <c r="Y407" s="122">
        <f t="shared" si="191"/>
        <v>1</v>
      </c>
      <c r="Z407" s="134" t="e">
        <f t="shared" si="192"/>
        <v>#VALUE!</v>
      </c>
      <c r="AA407" s="134" t="e">
        <f t="shared" si="193"/>
        <v>#VALUE!</v>
      </c>
      <c r="AB407" s="133" t="e">
        <f>COUNTIFS(A1_Individu_Data_Keadaan_SDMK!A$4:A$149931,M407,A1_Individu_Data_Keadaan_SDMK!R$4:R$149285,"02. Dokter Gigi")</f>
        <v>#VALUE!</v>
      </c>
      <c r="AC407" s="122">
        <f t="shared" si="194"/>
        <v>1</v>
      </c>
      <c r="AD407" s="134" t="e">
        <f t="shared" si="195"/>
        <v>#VALUE!</v>
      </c>
      <c r="AE407" s="134" t="e">
        <f t="shared" si="196"/>
        <v>#VALUE!</v>
      </c>
      <c r="AF407" s="133" t="e">
        <f>COUNTIFS(A1_Individu_Data_Keadaan_SDMK!A$4:A$149931,M407,A1_Individu_Data_Keadaan_SDMK!Q$4:Q$149285,"03. KEPERAWATAN")</f>
        <v>#VALUE!</v>
      </c>
      <c r="AG407" s="135">
        <f t="shared" si="197"/>
        <v>5</v>
      </c>
      <c r="AH407" s="134" t="e">
        <f t="shared" si="198"/>
        <v>#VALUE!</v>
      </c>
      <c r="AI407" s="134" t="e">
        <f t="shared" si="199"/>
        <v>#VALUE!</v>
      </c>
      <c r="AJ407" s="133" t="e">
        <f>COUNTIFS(A1_Individu_Data_Keadaan_SDMK!A$4:A$149931,M407,A1_Individu_Data_Keadaan_SDMK!Q$4:Q$149285,"04. KEBIDANAN")</f>
        <v>#VALUE!</v>
      </c>
      <c r="AK407" s="135">
        <f t="shared" si="200"/>
        <v>4</v>
      </c>
      <c r="AL407" s="134" t="e">
        <f t="shared" si="201"/>
        <v>#VALUE!</v>
      </c>
      <c r="AM407" s="134" t="e">
        <f t="shared" si="202"/>
        <v>#VALUE!</v>
      </c>
      <c r="AN407" s="133" t="e">
        <f>COUNTIFS(A1_Individu_Data_Keadaan_SDMK!A$4:A$149931,M407,A1_Individu_Data_Keadaan_SDMK!Q$4:Q$149285,"05. KEFARMASIAN")</f>
        <v>#VALUE!</v>
      </c>
      <c r="AO407" s="135">
        <f t="shared" si="203"/>
        <v>1</v>
      </c>
      <c r="AP407" s="134" t="e">
        <f t="shared" si="204"/>
        <v>#VALUE!</v>
      </c>
      <c r="AQ407" s="134" t="e">
        <f t="shared" si="205"/>
        <v>#VALUE!</v>
      </c>
      <c r="AR407" s="133" t="e">
        <f>COUNTIFS(A1_Individu_Data_Keadaan_SDMK!A$4:A$149931,M407,A1_Individu_Data_Keadaan_SDMK!Q$4:Q$149285,"06. KESEHATAN MASYARAKAT")</f>
        <v>#VALUE!</v>
      </c>
      <c r="AS407" s="135">
        <f t="shared" si="206"/>
        <v>1</v>
      </c>
      <c r="AT407" s="134" t="e">
        <f t="shared" si="207"/>
        <v>#VALUE!</v>
      </c>
      <c r="AU407" s="134" t="e">
        <f t="shared" si="208"/>
        <v>#VALUE!</v>
      </c>
      <c r="AV407" s="133" t="e">
        <f>COUNTIFS(A1_Individu_Data_Keadaan_SDMK!A$4:A$149931,M407,A1_Individu_Data_Keadaan_SDMK!Q$4:Q$149285,"07. KESEHATAN LINGKUNGAN")</f>
        <v>#VALUE!</v>
      </c>
      <c r="AW407" s="135">
        <f t="shared" si="209"/>
        <v>1</v>
      </c>
      <c r="AX407" s="134" t="e">
        <f t="shared" si="210"/>
        <v>#VALUE!</v>
      </c>
      <c r="AY407" s="134" t="e">
        <f t="shared" si="211"/>
        <v>#VALUE!</v>
      </c>
      <c r="AZ407" s="133" t="e">
        <f>COUNTIFS(A1_Individu_Data_Keadaan_SDMK!A$4:A$149931,M407,A1_Individu_Data_Keadaan_SDMK!Q$4:Q$149285,"08. GIZI")</f>
        <v>#VALUE!</v>
      </c>
      <c r="BA407" s="135">
        <f t="shared" si="212"/>
        <v>1</v>
      </c>
      <c r="BB407" s="134" t="e">
        <f t="shared" si="213"/>
        <v>#VALUE!</v>
      </c>
      <c r="BC407" s="134" t="e">
        <f t="shared" si="214"/>
        <v>#VALUE!</v>
      </c>
      <c r="BD407" s="133" t="e">
        <f>COUNTIFS(A1_Individu_Data_Keadaan_SDMK!A$4:A$149931,M407,A1_Individu_Data_Keadaan_SDMK!R$4:R$149285,"03. Ahli Teknologi Laboratorium Medik")</f>
        <v>#VALUE!</v>
      </c>
      <c r="BE407" s="135">
        <f t="shared" si="215"/>
        <v>1</v>
      </c>
      <c r="BF407" s="134" t="e">
        <f t="shared" si="216"/>
        <v>#VALUE!</v>
      </c>
      <c r="BG407" s="134" t="e">
        <f t="shared" si="217"/>
        <v>#VALUE!</v>
      </c>
      <c r="BH407" s="139" t="e">
        <f t="shared" si="218"/>
        <v>#VALUE!</v>
      </c>
      <c r="BI407" s="139" t="e">
        <f t="shared" si="219"/>
        <v>#VALUE!</v>
      </c>
    </row>
    <row r="408" spans="13:61" ht="15">
      <c r="M408" s="120" t="s">
        <v>13214</v>
      </c>
      <c r="N408" s="120" t="s">
        <v>13215</v>
      </c>
      <c r="O408" s="120" t="s">
        <v>267</v>
      </c>
      <c r="P408" s="120" t="s">
        <v>9302</v>
      </c>
      <c r="Q408" s="120" t="s">
        <v>12201</v>
      </c>
      <c r="R408" s="120">
        <v>33</v>
      </c>
      <c r="S408" s="120">
        <v>3314</v>
      </c>
      <c r="T408" s="348" t="str">
        <f>IF(R408&lt;&gt;"",VLOOKUP(R408,'01_MASTER_KODE_WILAYAH'!H$1437:I$1470,2,FALSE),"")</f>
        <v>JAWA TENGAH</v>
      </c>
      <c r="U408" s="348" t="str">
        <f>IF(S408&lt;&gt;"",VLOOKUP(S408,'01_MASTER_KODE_WILAYAH'!D$5:F$1353,3,FALSE),"")</f>
        <v>SRAGEN</v>
      </c>
      <c r="V408" s="349" t="str">
        <f t="shared" si="189"/>
        <v>1</v>
      </c>
      <c r="W408" s="145" t="e">
        <f t="shared" si="190"/>
        <v>#VALUE!</v>
      </c>
      <c r="X408" s="133" t="e">
        <f>COUNTIFS(A1_Individu_Data_Keadaan_SDMK!A$4:A$149931,M408,A1_Individu_Data_Keadaan_SDMK!R$4:R$149285,"01. Dokter")</f>
        <v>#VALUE!</v>
      </c>
      <c r="Y408" s="122">
        <f t="shared" si="191"/>
        <v>2</v>
      </c>
      <c r="Z408" s="134" t="e">
        <f t="shared" si="192"/>
        <v>#VALUE!</v>
      </c>
      <c r="AA408" s="134" t="e">
        <f t="shared" si="193"/>
        <v>#VALUE!</v>
      </c>
      <c r="AB408" s="133" t="e">
        <f>COUNTIFS(A1_Individu_Data_Keadaan_SDMK!A$4:A$149931,M408,A1_Individu_Data_Keadaan_SDMK!R$4:R$149285,"02. Dokter Gigi")</f>
        <v>#VALUE!</v>
      </c>
      <c r="AC408" s="122">
        <f t="shared" si="194"/>
        <v>1</v>
      </c>
      <c r="AD408" s="134" t="e">
        <f t="shared" si="195"/>
        <v>#VALUE!</v>
      </c>
      <c r="AE408" s="134" t="e">
        <f t="shared" si="196"/>
        <v>#VALUE!</v>
      </c>
      <c r="AF408" s="133" t="e">
        <f>COUNTIFS(A1_Individu_Data_Keadaan_SDMK!A$4:A$149931,M408,A1_Individu_Data_Keadaan_SDMK!Q$4:Q$149285,"03. KEPERAWATAN")</f>
        <v>#VALUE!</v>
      </c>
      <c r="AG408" s="135">
        <f t="shared" si="197"/>
        <v>8</v>
      </c>
      <c r="AH408" s="134" t="e">
        <f t="shared" si="198"/>
        <v>#VALUE!</v>
      </c>
      <c r="AI408" s="134" t="e">
        <f t="shared" si="199"/>
        <v>#VALUE!</v>
      </c>
      <c r="AJ408" s="133" t="e">
        <f>COUNTIFS(A1_Individu_Data_Keadaan_SDMK!A$4:A$149931,M408,A1_Individu_Data_Keadaan_SDMK!Q$4:Q$149285,"04. KEBIDANAN")</f>
        <v>#VALUE!</v>
      </c>
      <c r="AK408" s="135">
        <f t="shared" si="200"/>
        <v>7</v>
      </c>
      <c r="AL408" s="134" t="e">
        <f t="shared" si="201"/>
        <v>#VALUE!</v>
      </c>
      <c r="AM408" s="134" t="e">
        <f t="shared" si="202"/>
        <v>#VALUE!</v>
      </c>
      <c r="AN408" s="133" t="e">
        <f>COUNTIFS(A1_Individu_Data_Keadaan_SDMK!A$4:A$149931,M408,A1_Individu_Data_Keadaan_SDMK!Q$4:Q$149285,"05. KEFARMASIAN")</f>
        <v>#VALUE!</v>
      </c>
      <c r="AO408" s="135">
        <f t="shared" si="203"/>
        <v>1</v>
      </c>
      <c r="AP408" s="134" t="e">
        <f t="shared" si="204"/>
        <v>#VALUE!</v>
      </c>
      <c r="AQ408" s="134" t="e">
        <f t="shared" si="205"/>
        <v>#VALUE!</v>
      </c>
      <c r="AR408" s="133" t="e">
        <f>COUNTIFS(A1_Individu_Data_Keadaan_SDMK!A$4:A$149931,M408,A1_Individu_Data_Keadaan_SDMK!Q$4:Q$149285,"06. KESEHATAN MASYARAKAT")</f>
        <v>#VALUE!</v>
      </c>
      <c r="AS408" s="135">
        <f t="shared" si="206"/>
        <v>1</v>
      </c>
      <c r="AT408" s="134" t="e">
        <f t="shared" si="207"/>
        <v>#VALUE!</v>
      </c>
      <c r="AU408" s="134" t="e">
        <f t="shared" si="208"/>
        <v>#VALUE!</v>
      </c>
      <c r="AV408" s="133" t="e">
        <f>COUNTIFS(A1_Individu_Data_Keadaan_SDMK!A$4:A$149931,M408,A1_Individu_Data_Keadaan_SDMK!Q$4:Q$149285,"07. KESEHATAN LINGKUNGAN")</f>
        <v>#VALUE!</v>
      </c>
      <c r="AW408" s="135">
        <f t="shared" si="209"/>
        <v>1</v>
      </c>
      <c r="AX408" s="134" t="e">
        <f t="shared" si="210"/>
        <v>#VALUE!</v>
      </c>
      <c r="AY408" s="134" t="e">
        <f t="shared" si="211"/>
        <v>#VALUE!</v>
      </c>
      <c r="AZ408" s="133" t="e">
        <f>COUNTIFS(A1_Individu_Data_Keadaan_SDMK!A$4:A$149931,M408,A1_Individu_Data_Keadaan_SDMK!Q$4:Q$149285,"08. GIZI")</f>
        <v>#VALUE!</v>
      </c>
      <c r="BA408" s="135">
        <f t="shared" si="212"/>
        <v>2</v>
      </c>
      <c r="BB408" s="134" t="e">
        <f t="shared" si="213"/>
        <v>#VALUE!</v>
      </c>
      <c r="BC408" s="134" t="e">
        <f t="shared" si="214"/>
        <v>#VALUE!</v>
      </c>
      <c r="BD408" s="133" t="e">
        <f>COUNTIFS(A1_Individu_Data_Keadaan_SDMK!A$4:A$149931,M408,A1_Individu_Data_Keadaan_SDMK!R$4:R$149285,"03. Ahli Teknologi Laboratorium Medik")</f>
        <v>#VALUE!</v>
      </c>
      <c r="BE408" s="135">
        <f t="shared" si="215"/>
        <v>1</v>
      </c>
      <c r="BF408" s="134" t="e">
        <f t="shared" si="216"/>
        <v>#VALUE!</v>
      </c>
      <c r="BG408" s="134" t="e">
        <f t="shared" si="217"/>
        <v>#VALUE!</v>
      </c>
      <c r="BH408" s="139" t="e">
        <f t="shared" si="218"/>
        <v>#VALUE!</v>
      </c>
      <c r="BI408" s="139" t="e">
        <f t="shared" si="219"/>
        <v>#VALUE!</v>
      </c>
    </row>
    <row r="409" spans="13:61" ht="15">
      <c r="M409" s="120" t="s">
        <v>13216</v>
      </c>
      <c r="N409" s="120" t="s">
        <v>13217</v>
      </c>
      <c r="O409" s="120" t="s">
        <v>267</v>
      </c>
      <c r="P409" s="120" t="s">
        <v>9301</v>
      </c>
      <c r="Q409" s="120" t="s">
        <v>12201</v>
      </c>
      <c r="R409" s="120">
        <v>33</v>
      </c>
      <c r="S409" s="120">
        <v>3314</v>
      </c>
      <c r="T409" s="348" t="str">
        <f>IF(R409&lt;&gt;"",VLOOKUP(R409,'01_MASTER_KODE_WILAYAH'!H$1437:I$1470,2,FALSE),"")</f>
        <v>JAWA TENGAH</v>
      </c>
      <c r="U409" s="348" t="str">
        <f>IF(S409&lt;&gt;"",VLOOKUP(S409,'01_MASTER_KODE_WILAYAH'!D$5:F$1353,3,FALSE),"")</f>
        <v>SRAGEN</v>
      </c>
      <c r="V409" s="349" t="str">
        <f t="shared" si="189"/>
        <v>2</v>
      </c>
      <c r="W409" s="145" t="e">
        <f t="shared" si="190"/>
        <v>#VALUE!</v>
      </c>
      <c r="X409" s="133" t="e">
        <f>COUNTIFS(A1_Individu_Data_Keadaan_SDMK!A$4:A$149931,M409,A1_Individu_Data_Keadaan_SDMK!R$4:R$149285,"01. Dokter")</f>
        <v>#VALUE!</v>
      </c>
      <c r="Y409" s="122">
        <f t="shared" si="191"/>
        <v>1</v>
      </c>
      <c r="Z409" s="134" t="e">
        <f t="shared" si="192"/>
        <v>#VALUE!</v>
      </c>
      <c r="AA409" s="134" t="e">
        <f t="shared" si="193"/>
        <v>#VALUE!</v>
      </c>
      <c r="AB409" s="133" t="e">
        <f>COUNTIFS(A1_Individu_Data_Keadaan_SDMK!A$4:A$149931,M409,A1_Individu_Data_Keadaan_SDMK!R$4:R$149285,"02. Dokter Gigi")</f>
        <v>#VALUE!</v>
      </c>
      <c r="AC409" s="122">
        <f t="shared" si="194"/>
        <v>1</v>
      </c>
      <c r="AD409" s="134" t="e">
        <f t="shared" si="195"/>
        <v>#VALUE!</v>
      </c>
      <c r="AE409" s="134" t="e">
        <f t="shared" si="196"/>
        <v>#VALUE!</v>
      </c>
      <c r="AF409" s="133" t="e">
        <f>COUNTIFS(A1_Individu_Data_Keadaan_SDMK!A$4:A$149931,M409,A1_Individu_Data_Keadaan_SDMK!Q$4:Q$149285,"03. KEPERAWATAN")</f>
        <v>#VALUE!</v>
      </c>
      <c r="AG409" s="135">
        <f t="shared" si="197"/>
        <v>5</v>
      </c>
      <c r="AH409" s="134" t="e">
        <f t="shared" si="198"/>
        <v>#VALUE!</v>
      </c>
      <c r="AI409" s="134" t="e">
        <f t="shared" si="199"/>
        <v>#VALUE!</v>
      </c>
      <c r="AJ409" s="133" t="e">
        <f>COUNTIFS(A1_Individu_Data_Keadaan_SDMK!A$4:A$149931,M409,A1_Individu_Data_Keadaan_SDMK!Q$4:Q$149285,"04. KEBIDANAN")</f>
        <v>#VALUE!</v>
      </c>
      <c r="AK409" s="135">
        <f t="shared" si="200"/>
        <v>4</v>
      </c>
      <c r="AL409" s="134" t="e">
        <f t="shared" si="201"/>
        <v>#VALUE!</v>
      </c>
      <c r="AM409" s="134" t="e">
        <f t="shared" si="202"/>
        <v>#VALUE!</v>
      </c>
      <c r="AN409" s="133" t="e">
        <f>COUNTIFS(A1_Individu_Data_Keadaan_SDMK!A$4:A$149931,M409,A1_Individu_Data_Keadaan_SDMK!Q$4:Q$149285,"05. KEFARMASIAN")</f>
        <v>#VALUE!</v>
      </c>
      <c r="AO409" s="135">
        <f t="shared" si="203"/>
        <v>1</v>
      </c>
      <c r="AP409" s="134" t="e">
        <f t="shared" si="204"/>
        <v>#VALUE!</v>
      </c>
      <c r="AQ409" s="134" t="e">
        <f t="shared" si="205"/>
        <v>#VALUE!</v>
      </c>
      <c r="AR409" s="133" t="e">
        <f>COUNTIFS(A1_Individu_Data_Keadaan_SDMK!A$4:A$149931,M409,A1_Individu_Data_Keadaan_SDMK!Q$4:Q$149285,"06. KESEHATAN MASYARAKAT")</f>
        <v>#VALUE!</v>
      </c>
      <c r="AS409" s="135">
        <f t="shared" si="206"/>
        <v>1</v>
      </c>
      <c r="AT409" s="134" t="e">
        <f t="shared" si="207"/>
        <v>#VALUE!</v>
      </c>
      <c r="AU409" s="134" t="e">
        <f t="shared" si="208"/>
        <v>#VALUE!</v>
      </c>
      <c r="AV409" s="133" t="e">
        <f>COUNTIFS(A1_Individu_Data_Keadaan_SDMK!A$4:A$149931,M409,A1_Individu_Data_Keadaan_SDMK!Q$4:Q$149285,"07. KESEHATAN LINGKUNGAN")</f>
        <v>#VALUE!</v>
      </c>
      <c r="AW409" s="135">
        <f t="shared" si="209"/>
        <v>1</v>
      </c>
      <c r="AX409" s="134" t="e">
        <f t="shared" si="210"/>
        <v>#VALUE!</v>
      </c>
      <c r="AY409" s="134" t="e">
        <f t="shared" si="211"/>
        <v>#VALUE!</v>
      </c>
      <c r="AZ409" s="133" t="e">
        <f>COUNTIFS(A1_Individu_Data_Keadaan_SDMK!A$4:A$149931,M409,A1_Individu_Data_Keadaan_SDMK!Q$4:Q$149285,"08. GIZI")</f>
        <v>#VALUE!</v>
      </c>
      <c r="BA409" s="135">
        <f t="shared" si="212"/>
        <v>1</v>
      </c>
      <c r="BB409" s="134" t="e">
        <f t="shared" si="213"/>
        <v>#VALUE!</v>
      </c>
      <c r="BC409" s="134" t="e">
        <f t="shared" si="214"/>
        <v>#VALUE!</v>
      </c>
      <c r="BD409" s="133" t="e">
        <f>COUNTIFS(A1_Individu_Data_Keadaan_SDMK!A$4:A$149931,M409,A1_Individu_Data_Keadaan_SDMK!R$4:R$149285,"03. Ahli Teknologi Laboratorium Medik")</f>
        <v>#VALUE!</v>
      </c>
      <c r="BE409" s="135">
        <f t="shared" si="215"/>
        <v>1</v>
      </c>
      <c r="BF409" s="134" t="e">
        <f t="shared" si="216"/>
        <v>#VALUE!</v>
      </c>
      <c r="BG409" s="134" t="e">
        <f t="shared" si="217"/>
        <v>#VALUE!</v>
      </c>
      <c r="BH409" s="139" t="e">
        <f t="shared" si="218"/>
        <v>#VALUE!</v>
      </c>
      <c r="BI409" s="139" t="e">
        <f t="shared" si="219"/>
        <v>#VALUE!</v>
      </c>
    </row>
    <row r="410" spans="13:61" ht="15">
      <c r="M410" s="120" t="s">
        <v>13218</v>
      </c>
      <c r="N410" s="120" t="s">
        <v>13219</v>
      </c>
      <c r="O410" s="120" t="s">
        <v>267</v>
      </c>
      <c r="P410" s="120" t="s">
        <v>9302</v>
      </c>
      <c r="Q410" s="120" t="s">
        <v>12201</v>
      </c>
      <c r="R410" s="120">
        <v>33</v>
      </c>
      <c r="S410" s="120">
        <v>3314</v>
      </c>
      <c r="T410" s="348" t="str">
        <f>IF(R410&lt;&gt;"",VLOOKUP(R410,'01_MASTER_KODE_WILAYAH'!H$1437:I$1470,2,FALSE),"")</f>
        <v>JAWA TENGAH</v>
      </c>
      <c r="U410" s="348" t="str">
        <f>IF(S410&lt;&gt;"",VLOOKUP(S410,'01_MASTER_KODE_WILAYAH'!D$5:F$1353,3,FALSE),"")</f>
        <v>SRAGEN</v>
      </c>
      <c r="V410" s="349" t="str">
        <f t="shared" si="189"/>
        <v>1</v>
      </c>
      <c r="W410" s="145" t="e">
        <f t="shared" si="190"/>
        <v>#VALUE!</v>
      </c>
      <c r="X410" s="133" t="e">
        <f>COUNTIFS(A1_Individu_Data_Keadaan_SDMK!A$4:A$149931,M410,A1_Individu_Data_Keadaan_SDMK!R$4:R$149285,"01. Dokter")</f>
        <v>#VALUE!</v>
      </c>
      <c r="Y410" s="122">
        <f t="shared" si="191"/>
        <v>2</v>
      </c>
      <c r="Z410" s="134" t="e">
        <f t="shared" si="192"/>
        <v>#VALUE!</v>
      </c>
      <c r="AA410" s="134" t="e">
        <f t="shared" si="193"/>
        <v>#VALUE!</v>
      </c>
      <c r="AB410" s="133" t="e">
        <f>COUNTIFS(A1_Individu_Data_Keadaan_SDMK!A$4:A$149931,M410,A1_Individu_Data_Keadaan_SDMK!R$4:R$149285,"02. Dokter Gigi")</f>
        <v>#VALUE!</v>
      </c>
      <c r="AC410" s="122">
        <f t="shared" si="194"/>
        <v>1</v>
      </c>
      <c r="AD410" s="134" t="e">
        <f t="shared" si="195"/>
        <v>#VALUE!</v>
      </c>
      <c r="AE410" s="134" t="e">
        <f t="shared" si="196"/>
        <v>#VALUE!</v>
      </c>
      <c r="AF410" s="133" t="e">
        <f>COUNTIFS(A1_Individu_Data_Keadaan_SDMK!A$4:A$149931,M410,A1_Individu_Data_Keadaan_SDMK!Q$4:Q$149285,"03. KEPERAWATAN")</f>
        <v>#VALUE!</v>
      </c>
      <c r="AG410" s="135">
        <f t="shared" si="197"/>
        <v>8</v>
      </c>
      <c r="AH410" s="134" t="e">
        <f t="shared" si="198"/>
        <v>#VALUE!</v>
      </c>
      <c r="AI410" s="134" t="e">
        <f t="shared" si="199"/>
        <v>#VALUE!</v>
      </c>
      <c r="AJ410" s="133" t="e">
        <f>COUNTIFS(A1_Individu_Data_Keadaan_SDMK!A$4:A$149931,M410,A1_Individu_Data_Keadaan_SDMK!Q$4:Q$149285,"04. KEBIDANAN")</f>
        <v>#VALUE!</v>
      </c>
      <c r="AK410" s="135">
        <f t="shared" si="200"/>
        <v>7</v>
      </c>
      <c r="AL410" s="134" t="e">
        <f t="shared" si="201"/>
        <v>#VALUE!</v>
      </c>
      <c r="AM410" s="134" t="e">
        <f t="shared" si="202"/>
        <v>#VALUE!</v>
      </c>
      <c r="AN410" s="133" t="e">
        <f>COUNTIFS(A1_Individu_Data_Keadaan_SDMK!A$4:A$149931,M410,A1_Individu_Data_Keadaan_SDMK!Q$4:Q$149285,"05. KEFARMASIAN")</f>
        <v>#VALUE!</v>
      </c>
      <c r="AO410" s="135">
        <f t="shared" si="203"/>
        <v>1</v>
      </c>
      <c r="AP410" s="134" t="e">
        <f t="shared" si="204"/>
        <v>#VALUE!</v>
      </c>
      <c r="AQ410" s="134" t="e">
        <f t="shared" si="205"/>
        <v>#VALUE!</v>
      </c>
      <c r="AR410" s="133" t="e">
        <f>COUNTIFS(A1_Individu_Data_Keadaan_SDMK!A$4:A$149931,M410,A1_Individu_Data_Keadaan_SDMK!Q$4:Q$149285,"06. KESEHATAN MASYARAKAT")</f>
        <v>#VALUE!</v>
      </c>
      <c r="AS410" s="135">
        <f t="shared" si="206"/>
        <v>1</v>
      </c>
      <c r="AT410" s="134" t="e">
        <f t="shared" si="207"/>
        <v>#VALUE!</v>
      </c>
      <c r="AU410" s="134" t="e">
        <f t="shared" si="208"/>
        <v>#VALUE!</v>
      </c>
      <c r="AV410" s="133" t="e">
        <f>COUNTIFS(A1_Individu_Data_Keadaan_SDMK!A$4:A$149931,M410,A1_Individu_Data_Keadaan_SDMK!Q$4:Q$149285,"07. KESEHATAN LINGKUNGAN")</f>
        <v>#VALUE!</v>
      </c>
      <c r="AW410" s="135">
        <f t="shared" si="209"/>
        <v>1</v>
      </c>
      <c r="AX410" s="134" t="e">
        <f t="shared" si="210"/>
        <v>#VALUE!</v>
      </c>
      <c r="AY410" s="134" t="e">
        <f t="shared" si="211"/>
        <v>#VALUE!</v>
      </c>
      <c r="AZ410" s="133" t="e">
        <f>COUNTIFS(A1_Individu_Data_Keadaan_SDMK!A$4:A$149931,M410,A1_Individu_Data_Keadaan_SDMK!Q$4:Q$149285,"08. GIZI")</f>
        <v>#VALUE!</v>
      </c>
      <c r="BA410" s="135">
        <f t="shared" si="212"/>
        <v>2</v>
      </c>
      <c r="BB410" s="134" t="e">
        <f t="shared" si="213"/>
        <v>#VALUE!</v>
      </c>
      <c r="BC410" s="134" t="e">
        <f t="shared" si="214"/>
        <v>#VALUE!</v>
      </c>
      <c r="BD410" s="133" t="e">
        <f>COUNTIFS(A1_Individu_Data_Keadaan_SDMK!A$4:A$149931,M410,A1_Individu_Data_Keadaan_SDMK!R$4:R$149285,"03. Ahli Teknologi Laboratorium Medik")</f>
        <v>#VALUE!</v>
      </c>
      <c r="BE410" s="135">
        <f t="shared" si="215"/>
        <v>1</v>
      </c>
      <c r="BF410" s="134" t="e">
        <f t="shared" si="216"/>
        <v>#VALUE!</v>
      </c>
      <c r="BG410" s="134" t="e">
        <f t="shared" si="217"/>
        <v>#VALUE!</v>
      </c>
      <c r="BH410" s="139" t="e">
        <f t="shared" si="218"/>
        <v>#VALUE!</v>
      </c>
      <c r="BI410" s="139" t="e">
        <f t="shared" si="219"/>
        <v>#VALUE!</v>
      </c>
    </row>
    <row r="411" spans="13:61" ht="15">
      <c r="M411" s="120" t="s">
        <v>13220</v>
      </c>
      <c r="N411" s="120" t="s">
        <v>13221</v>
      </c>
      <c r="O411" s="120" t="s">
        <v>267</v>
      </c>
      <c r="P411" s="120" t="s">
        <v>9301</v>
      </c>
      <c r="Q411" s="120" t="s">
        <v>12201</v>
      </c>
      <c r="R411" s="120">
        <v>33</v>
      </c>
      <c r="S411" s="120">
        <v>3314</v>
      </c>
      <c r="T411" s="348" t="str">
        <f>IF(R411&lt;&gt;"",VLOOKUP(R411,'01_MASTER_KODE_WILAYAH'!H$1437:I$1470,2,FALSE),"")</f>
        <v>JAWA TENGAH</v>
      </c>
      <c r="U411" s="348" t="str">
        <f>IF(S411&lt;&gt;"",VLOOKUP(S411,'01_MASTER_KODE_WILAYAH'!D$5:F$1353,3,FALSE),"")</f>
        <v>SRAGEN</v>
      </c>
      <c r="V411" s="349" t="str">
        <f t="shared" si="189"/>
        <v>2</v>
      </c>
      <c r="W411" s="145" t="e">
        <f t="shared" si="190"/>
        <v>#VALUE!</v>
      </c>
      <c r="X411" s="133" t="e">
        <f>COUNTIFS(A1_Individu_Data_Keadaan_SDMK!A$4:A$149931,M411,A1_Individu_Data_Keadaan_SDMK!R$4:R$149285,"01. Dokter")</f>
        <v>#VALUE!</v>
      </c>
      <c r="Y411" s="122">
        <f t="shared" si="191"/>
        <v>1</v>
      </c>
      <c r="Z411" s="134" t="e">
        <f t="shared" si="192"/>
        <v>#VALUE!</v>
      </c>
      <c r="AA411" s="134" t="e">
        <f t="shared" si="193"/>
        <v>#VALUE!</v>
      </c>
      <c r="AB411" s="133" t="e">
        <f>COUNTIFS(A1_Individu_Data_Keadaan_SDMK!A$4:A$149931,M411,A1_Individu_Data_Keadaan_SDMK!R$4:R$149285,"02. Dokter Gigi")</f>
        <v>#VALUE!</v>
      </c>
      <c r="AC411" s="122">
        <f t="shared" si="194"/>
        <v>1</v>
      </c>
      <c r="AD411" s="134" t="e">
        <f t="shared" si="195"/>
        <v>#VALUE!</v>
      </c>
      <c r="AE411" s="134" t="e">
        <f t="shared" si="196"/>
        <v>#VALUE!</v>
      </c>
      <c r="AF411" s="133" t="e">
        <f>COUNTIFS(A1_Individu_Data_Keadaan_SDMK!A$4:A$149931,M411,A1_Individu_Data_Keadaan_SDMK!Q$4:Q$149285,"03. KEPERAWATAN")</f>
        <v>#VALUE!</v>
      </c>
      <c r="AG411" s="135">
        <f t="shared" si="197"/>
        <v>5</v>
      </c>
      <c r="AH411" s="134" t="e">
        <f t="shared" si="198"/>
        <v>#VALUE!</v>
      </c>
      <c r="AI411" s="134" t="e">
        <f t="shared" si="199"/>
        <v>#VALUE!</v>
      </c>
      <c r="AJ411" s="133" t="e">
        <f>COUNTIFS(A1_Individu_Data_Keadaan_SDMK!A$4:A$149931,M411,A1_Individu_Data_Keadaan_SDMK!Q$4:Q$149285,"04. KEBIDANAN")</f>
        <v>#VALUE!</v>
      </c>
      <c r="AK411" s="135">
        <f t="shared" si="200"/>
        <v>4</v>
      </c>
      <c r="AL411" s="134" t="e">
        <f t="shared" si="201"/>
        <v>#VALUE!</v>
      </c>
      <c r="AM411" s="134" t="e">
        <f t="shared" si="202"/>
        <v>#VALUE!</v>
      </c>
      <c r="AN411" s="133" t="e">
        <f>COUNTIFS(A1_Individu_Data_Keadaan_SDMK!A$4:A$149931,M411,A1_Individu_Data_Keadaan_SDMK!Q$4:Q$149285,"05. KEFARMASIAN")</f>
        <v>#VALUE!</v>
      </c>
      <c r="AO411" s="135">
        <f t="shared" si="203"/>
        <v>1</v>
      </c>
      <c r="AP411" s="134" t="e">
        <f t="shared" si="204"/>
        <v>#VALUE!</v>
      </c>
      <c r="AQ411" s="134" t="e">
        <f t="shared" si="205"/>
        <v>#VALUE!</v>
      </c>
      <c r="AR411" s="133" t="e">
        <f>COUNTIFS(A1_Individu_Data_Keadaan_SDMK!A$4:A$149931,M411,A1_Individu_Data_Keadaan_SDMK!Q$4:Q$149285,"06. KESEHATAN MASYARAKAT")</f>
        <v>#VALUE!</v>
      </c>
      <c r="AS411" s="135">
        <f t="shared" si="206"/>
        <v>1</v>
      </c>
      <c r="AT411" s="134" t="e">
        <f t="shared" si="207"/>
        <v>#VALUE!</v>
      </c>
      <c r="AU411" s="134" t="e">
        <f t="shared" si="208"/>
        <v>#VALUE!</v>
      </c>
      <c r="AV411" s="133" t="e">
        <f>COUNTIFS(A1_Individu_Data_Keadaan_SDMK!A$4:A$149931,M411,A1_Individu_Data_Keadaan_SDMK!Q$4:Q$149285,"07. KESEHATAN LINGKUNGAN")</f>
        <v>#VALUE!</v>
      </c>
      <c r="AW411" s="135">
        <f t="shared" si="209"/>
        <v>1</v>
      </c>
      <c r="AX411" s="134" t="e">
        <f t="shared" si="210"/>
        <v>#VALUE!</v>
      </c>
      <c r="AY411" s="134" t="e">
        <f t="shared" si="211"/>
        <v>#VALUE!</v>
      </c>
      <c r="AZ411" s="133" t="e">
        <f>COUNTIFS(A1_Individu_Data_Keadaan_SDMK!A$4:A$149931,M411,A1_Individu_Data_Keadaan_SDMK!Q$4:Q$149285,"08. GIZI")</f>
        <v>#VALUE!</v>
      </c>
      <c r="BA411" s="135">
        <f t="shared" si="212"/>
        <v>1</v>
      </c>
      <c r="BB411" s="134" t="e">
        <f t="shared" si="213"/>
        <v>#VALUE!</v>
      </c>
      <c r="BC411" s="134" t="e">
        <f t="shared" si="214"/>
        <v>#VALUE!</v>
      </c>
      <c r="BD411" s="133" t="e">
        <f>COUNTIFS(A1_Individu_Data_Keadaan_SDMK!A$4:A$149931,M411,A1_Individu_Data_Keadaan_SDMK!R$4:R$149285,"03. Ahli Teknologi Laboratorium Medik")</f>
        <v>#VALUE!</v>
      </c>
      <c r="BE411" s="135">
        <f t="shared" si="215"/>
        <v>1</v>
      </c>
      <c r="BF411" s="134" t="e">
        <f t="shared" si="216"/>
        <v>#VALUE!</v>
      </c>
      <c r="BG411" s="134" t="e">
        <f t="shared" si="217"/>
        <v>#VALUE!</v>
      </c>
      <c r="BH411" s="139" t="e">
        <f t="shared" si="218"/>
        <v>#VALUE!</v>
      </c>
      <c r="BI411" s="139" t="e">
        <f t="shared" si="219"/>
        <v>#VALUE!</v>
      </c>
    </row>
    <row r="412" spans="13:61" ht="15">
      <c r="M412" s="120" t="s">
        <v>13222</v>
      </c>
      <c r="N412" s="120" t="s">
        <v>13223</v>
      </c>
      <c r="O412" s="120" t="s">
        <v>267</v>
      </c>
      <c r="P412" s="120" t="s">
        <v>9302</v>
      </c>
      <c r="Q412" s="120" t="s">
        <v>12201</v>
      </c>
      <c r="R412" s="120">
        <v>33</v>
      </c>
      <c r="S412" s="120">
        <v>3315</v>
      </c>
      <c r="T412" s="348" t="str">
        <f>IF(R412&lt;&gt;"",VLOOKUP(R412,'01_MASTER_KODE_WILAYAH'!H$1437:I$1470,2,FALSE),"")</f>
        <v>JAWA TENGAH</v>
      </c>
      <c r="U412" s="348" t="str">
        <f>IF(S412&lt;&gt;"",VLOOKUP(S412,'01_MASTER_KODE_WILAYAH'!D$5:F$1353,3,FALSE),"")</f>
        <v>GROBOGAN</v>
      </c>
      <c r="V412" s="349" t="str">
        <f t="shared" si="189"/>
        <v>1</v>
      </c>
      <c r="W412" s="145" t="e">
        <f t="shared" si="190"/>
        <v>#VALUE!</v>
      </c>
      <c r="X412" s="133" t="e">
        <f>COUNTIFS(A1_Individu_Data_Keadaan_SDMK!A$4:A$149931,M412,A1_Individu_Data_Keadaan_SDMK!R$4:R$149285,"01. Dokter")</f>
        <v>#VALUE!</v>
      </c>
      <c r="Y412" s="122">
        <f t="shared" si="191"/>
        <v>2</v>
      </c>
      <c r="Z412" s="134" t="e">
        <f t="shared" si="192"/>
        <v>#VALUE!</v>
      </c>
      <c r="AA412" s="134" t="e">
        <f t="shared" si="193"/>
        <v>#VALUE!</v>
      </c>
      <c r="AB412" s="133" t="e">
        <f>COUNTIFS(A1_Individu_Data_Keadaan_SDMK!A$4:A$149931,M412,A1_Individu_Data_Keadaan_SDMK!R$4:R$149285,"02. Dokter Gigi")</f>
        <v>#VALUE!</v>
      </c>
      <c r="AC412" s="122">
        <f t="shared" si="194"/>
        <v>1</v>
      </c>
      <c r="AD412" s="134" t="e">
        <f t="shared" si="195"/>
        <v>#VALUE!</v>
      </c>
      <c r="AE412" s="134" t="e">
        <f t="shared" si="196"/>
        <v>#VALUE!</v>
      </c>
      <c r="AF412" s="133" t="e">
        <f>COUNTIFS(A1_Individu_Data_Keadaan_SDMK!A$4:A$149931,M412,A1_Individu_Data_Keadaan_SDMK!Q$4:Q$149285,"03. KEPERAWATAN")</f>
        <v>#VALUE!</v>
      </c>
      <c r="AG412" s="135">
        <f t="shared" si="197"/>
        <v>8</v>
      </c>
      <c r="AH412" s="134" t="e">
        <f t="shared" si="198"/>
        <v>#VALUE!</v>
      </c>
      <c r="AI412" s="134" t="e">
        <f t="shared" si="199"/>
        <v>#VALUE!</v>
      </c>
      <c r="AJ412" s="133" t="e">
        <f>COUNTIFS(A1_Individu_Data_Keadaan_SDMK!A$4:A$149931,M412,A1_Individu_Data_Keadaan_SDMK!Q$4:Q$149285,"04. KEBIDANAN")</f>
        <v>#VALUE!</v>
      </c>
      <c r="AK412" s="135">
        <f t="shared" si="200"/>
        <v>7</v>
      </c>
      <c r="AL412" s="134" t="e">
        <f t="shared" si="201"/>
        <v>#VALUE!</v>
      </c>
      <c r="AM412" s="134" t="e">
        <f t="shared" si="202"/>
        <v>#VALUE!</v>
      </c>
      <c r="AN412" s="133" t="e">
        <f>COUNTIFS(A1_Individu_Data_Keadaan_SDMK!A$4:A$149931,M412,A1_Individu_Data_Keadaan_SDMK!Q$4:Q$149285,"05. KEFARMASIAN")</f>
        <v>#VALUE!</v>
      </c>
      <c r="AO412" s="135">
        <f t="shared" si="203"/>
        <v>1</v>
      </c>
      <c r="AP412" s="134" t="e">
        <f t="shared" si="204"/>
        <v>#VALUE!</v>
      </c>
      <c r="AQ412" s="134" t="e">
        <f t="shared" si="205"/>
        <v>#VALUE!</v>
      </c>
      <c r="AR412" s="133" t="e">
        <f>COUNTIFS(A1_Individu_Data_Keadaan_SDMK!A$4:A$149931,M412,A1_Individu_Data_Keadaan_SDMK!Q$4:Q$149285,"06. KESEHATAN MASYARAKAT")</f>
        <v>#VALUE!</v>
      </c>
      <c r="AS412" s="135">
        <f t="shared" si="206"/>
        <v>1</v>
      </c>
      <c r="AT412" s="134" t="e">
        <f t="shared" si="207"/>
        <v>#VALUE!</v>
      </c>
      <c r="AU412" s="134" t="e">
        <f t="shared" si="208"/>
        <v>#VALUE!</v>
      </c>
      <c r="AV412" s="133" t="e">
        <f>COUNTIFS(A1_Individu_Data_Keadaan_SDMK!A$4:A$149931,M412,A1_Individu_Data_Keadaan_SDMK!Q$4:Q$149285,"07. KESEHATAN LINGKUNGAN")</f>
        <v>#VALUE!</v>
      </c>
      <c r="AW412" s="135">
        <f t="shared" si="209"/>
        <v>1</v>
      </c>
      <c r="AX412" s="134" t="e">
        <f t="shared" si="210"/>
        <v>#VALUE!</v>
      </c>
      <c r="AY412" s="134" t="e">
        <f t="shared" si="211"/>
        <v>#VALUE!</v>
      </c>
      <c r="AZ412" s="133" t="e">
        <f>COUNTIFS(A1_Individu_Data_Keadaan_SDMK!A$4:A$149931,M412,A1_Individu_Data_Keadaan_SDMK!Q$4:Q$149285,"08. GIZI")</f>
        <v>#VALUE!</v>
      </c>
      <c r="BA412" s="135">
        <f t="shared" si="212"/>
        <v>2</v>
      </c>
      <c r="BB412" s="134" t="e">
        <f t="shared" si="213"/>
        <v>#VALUE!</v>
      </c>
      <c r="BC412" s="134" t="e">
        <f t="shared" si="214"/>
        <v>#VALUE!</v>
      </c>
      <c r="BD412" s="133" t="e">
        <f>COUNTIFS(A1_Individu_Data_Keadaan_SDMK!A$4:A$149931,M412,A1_Individu_Data_Keadaan_SDMK!R$4:R$149285,"03. Ahli Teknologi Laboratorium Medik")</f>
        <v>#VALUE!</v>
      </c>
      <c r="BE412" s="135">
        <f t="shared" si="215"/>
        <v>1</v>
      </c>
      <c r="BF412" s="134" t="e">
        <f t="shared" si="216"/>
        <v>#VALUE!</v>
      </c>
      <c r="BG412" s="134" t="e">
        <f t="shared" si="217"/>
        <v>#VALUE!</v>
      </c>
      <c r="BH412" s="139" t="e">
        <f t="shared" si="218"/>
        <v>#VALUE!</v>
      </c>
      <c r="BI412" s="139" t="e">
        <f t="shared" si="219"/>
        <v>#VALUE!</v>
      </c>
    </row>
    <row r="413" spans="13:61" ht="15">
      <c r="M413" s="120" t="s">
        <v>13224</v>
      </c>
      <c r="N413" s="120" t="s">
        <v>13225</v>
      </c>
      <c r="O413" s="120" t="s">
        <v>267</v>
      </c>
      <c r="P413" s="120" t="s">
        <v>9302</v>
      </c>
      <c r="Q413" s="120" t="s">
        <v>12201</v>
      </c>
      <c r="R413" s="120">
        <v>33</v>
      </c>
      <c r="S413" s="120">
        <v>3315</v>
      </c>
      <c r="T413" s="348" t="str">
        <f>IF(R413&lt;&gt;"",VLOOKUP(R413,'01_MASTER_KODE_WILAYAH'!H$1437:I$1470,2,FALSE),"")</f>
        <v>JAWA TENGAH</v>
      </c>
      <c r="U413" s="348" t="str">
        <f>IF(S413&lt;&gt;"",VLOOKUP(S413,'01_MASTER_KODE_WILAYAH'!D$5:F$1353,3,FALSE),"")</f>
        <v>GROBOGAN</v>
      </c>
      <c r="V413" s="349" t="str">
        <f t="shared" si="189"/>
        <v>1</v>
      </c>
      <c r="W413" s="145" t="e">
        <f t="shared" si="190"/>
        <v>#VALUE!</v>
      </c>
      <c r="X413" s="133" t="e">
        <f>COUNTIFS(A1_Individu_Data_Keadaan_SDMK!A$4:A$149931,M413,A1_Individu_Data_Keadaan_SDMK!R$4:R$149285,"01. Dokter")</f>
        <v>#VALUE!</v>
      </c>
      <c r="Y413" s="122">
        <f t="shared" si="191"/>
        <v>2</v>
      </c>
      <c r="Z413" s="134" t="e">
        <f t="shared" si="192"/>
        <v>#VALUE!</v>
      </c>
      <c r="AA413" s="134" t="e">
        <f t="shared" si="193"/>
        <v>#VALUE!</v>
      </c>
      <c r="AB413" s="133" t="e">
        <f>COUNTIFS(A1_Individu_Data_Keadaan_SDMK!A$4:A$149931,M413,A1_Individu_Data_Keadaan_SDMK!R$4:R$149285,"02. Dokter Gigi")</f>
        <v>#VALUE!</v>
      </c>
      <c r="AC413" s="122">
        <f t="shared" si="194"/>
        <v>1</v>
      </c>
      <c r="AD413" s="134" t="e">
        <f t="shared" si="195"/>
        <v>#VALUE!</v>
      </c>
      <c r="AE413" s="134" t="e">
        <f t="shared" si="196"/>
        <v>#VALUE!</v>
      </c>
      <c r="AF413" s="133" t="e">
        <f>COUNTIFS(A1_Individu_Data_Keadaan_SDMK!A$4:A$149931,M413,A1_Individu_Data_Keadaan_SDMK!Q$4:Q$149285,"03. KEPERAWATAN")</f>
        <v>#VALUE!</v>
      </c>
      <c r="AG413" s="135">
        <f t="shared" si="197"/>
        <v>8</v>
      </c>
      <c r="AH413" s="134" t="e">
        <f t="shared" si="198"/>
        <v>#VALUE!</v>
      </c>
      <c r="AI413" s="134" t="e">
        <f t="shared" si="199"/>
        <v>#VALUE!</v>
      </c>
      <c r="AJ413" s="133" t="e">
        <f>COUNTIFS(A1_Individu_Data_Keadaan_SDMK!A$4:A$149931,M413,A1_Individu_Data_Keadaan_SDMK!Q$4:Q$149285,"04. KEBIDANAN")</f>
        <v>#VALUE!</v>
      </c>
      <c r="AK413" s="135">
        <f t="shared" si="200"/>
        <v>7</v>
      </c>
      <c r="AL413" s="134" t="e">
        <f t="shared" si="201"/>
        <v>#VALUE!</v>
      </c>
      <c r="AM413" s="134" t="e">
        <f t="shared" si="202"/>
        <v>#VALUE!</v>
      </c>
      <c r="AN413" s="133" t="e">
        <f>COUNTIFS(A1_Individu_Data_Keadaan_SDMK!A$4:A$149931,M413,A1_Individu_Data_Keadaan_SDMK!Q$4:Q$149285,"05. KEFARMASIAN")</f>
        <v>#VALUE!</v>
      </c>
      <c r="AO413" s="135">
        <f t="shared" si="203"/>
        <v>1</v>
      </c>
      <c r="AP413" s="134" t="e">
        <f t="shared" si="204"/>
        <v>#VALUE!</v>
      </c>
      <c r="AQ413" s="134" t="e">
        <f t="shared" si="205"/>
        <v>#VALUE!</v>
      </c>
      <c r="AR413" s="133" t="e">
        <f>COUNTIFS(A1_Individu_Data_Keadaan_SDMK!A$4:A$149931,M413,A1_Individu_Data_Keadaan_SDMK!Q$4:Q$149285,"06. KESEHATAN MASYARAKAT")</f>
        <v>#VALUE!</v>
      </c>
      <c r="AS413" s="135">
        <f t="shared" si="206"/>
        <v>1</v>
      </c>
      <c r="AT413" s="134" t="e">
        <f t="shared" si="207"/>
        <v>#VALUE!</v>
      </c>
      <c r="AU413" s="134" t="e">
        <f t="shared" si="208"/>
        <v>#VALUE!</v>
      </c>
      <c r="AV413" s="133" t="e">
        <f>COUNTIFS(A1_Individu_Data_Keadaan_SDMK!A$4:A$149931,M413,A1_Individu_Data_Keadaan_SDMK!Q$4:Q$149285,"07. KESEHATAN LINGKUNGAN")</f>
        <v>#VALUE!</v>
      </c>
      <c r="AW413" s="135">
        <f t="shared" si="209"/>
        <v>1</v>
      </c>
      <c r="AX413" s="134" t="e">
        <f t="shared" si="210"/>
        <v>#VALUE!</v>
      </c>
      <c r="AY413" s="134" t="e">
        <f t="shared" si="211"/>
        <v>#VALUE!</v>
      </c>
      <c r="AZ413" s="133" t="e">
        <f>COUNTIFS(A1_Individu_Data_Keadaan_SDMK!A$4:A$149931,M413,A1_Individu_Data_Keadaan_SDMK!Q$4:Q$149285,"08. GIZI")</f>
        <v>#VALUE!</v>
      </c>
      <c r="BA413" s="135">
        <f t="shared" si="212"/>
        <v>2</v>
      </c>
      <c r="BB413" s="134" t="e">
        <f t="shared" si="213"/>
        <v>#VALUE!</v>
      </c>
      <c r="BC413" s="134" t="e">
        <f t="shared" si="214"/>
        <v>#VALUE!</v>
      </c>
      <c r="BD413" s="133" t="e">
        <f>COUNTIFS(A1_Individu_Data_Keadaan_SDMK!A$4:A$149931,M413,A1_Individu_Data_Keadaan_SDMK!R$4:R$149285,"03. Ahli Teknologi Laboratorium Medik")</f>
        <v>#VALUE!</v>
      </c>
      <c r="BE413" s="135">
        <f t="shared" si="215"/>
        <v>1</v>
      </c>
      <c r="BF413" s="134" t="e">
        <f t="shared" si="216"/>
        <v>#VALUE!</v>
      </c>
      <c r="BG413" s="134" t="e">
        <f t="shared" si="217"/>
        <v>#VALUE!</v>
      </c>
      <c r="BH413" s="139" t="e">
        <f t="shared" si="218"/>
        <v>#VALUE!</v>
      </c>
      <c r="BI413" s="139" t="e">
        <f t="shared" si="219"/>
        <v>#VALUE!</v>
      </c>
    </row>
    <row r="414" spans="13:61" ht="15">
      <c r="M414" s="120" t="s">
        <v>13226</v>
      </c>
      <c r="N414" s="120" t="s">
        <v>13227</v>
      </c>
      <c r="O414" s="120" t="s">
        <v>267</v>
      </c>
      <c r="P414" s="120" t="s">
        <v>9301</v>
      </c>
      <c r="Q414" s="120" t="s">
        <v>12201</v>
      </c>
      <c r="R414" s="120">
        <v>33</v>
      </c>
      <c r="S414" s="120">
        <v>3315</v>
      </c>
      <c r="T414" s="348" t="str">
        <f>IF(R414&lt;&gt;"",VLOOKUP(R414,'01_MASTER_KODE_WILAYAH'!H$1437:I$1470,2,FALSE),"")</f>
        <v>JAWA TENGAH</v>
      </c>
      <c r="U414" s="348" t="str">
        <f>IF(S414&lt;&gt;"",VLOOKUP(S414,'01_MASTER_KODE_WILAYAH'!D$5:F$1353,3,FALSE),"")</f>
        <v>GROBOGAN</v>
      </c>
      <c r="V414" s="349" t="str">
        <f t="shared" si="189"/>
        <v>2</v>
      </c>
      <c r="W414" s="145" t="e">
        <f t="shared" si="190"/>
        <v>#VALUE!</v>
      </c>
      <c r="X414" s="133" t="e">
        <f>COUNTIFS(A1_Individu_Data_Keadaan_SDMK!A$4:A$149931,M414,A1_Individu_Data_Keadaan_SDMK!R$4:R$149285,"01. Dokter")</f>
        <v>#VALUE!</v>
      </c>
      <c r="Y414" s="122">
        <f t="shared" si="191"/>
        <v>1</v>
      </c>
      <c r="Z414" s="134" t="e">
        <f t="shared" si="192"/>
        <v>#VALUE!</v>
      </c>
      <c r="AA414" s="134" t="e">
        <f t="shared" si="193"/>
        <v>#VALUE!</v>
      </c>
      <c r="AB414" s="133" t="e">
        <f>COUNTIFS(A1_Individu_Data_Keadaan_SDMK!A$4:A$149931,M414,A1_Individu_Data_Keadaan_SDMK!R$4:R$149285,"02. Dokter Gigi")</f>
        <v>#VALUE!</v>
      </c>
      <c r="AC414" s="122">
        <f t="shared" si="194"/>
        <v>1</v>
      </c>
      <c r="AD414" s="134" t="e">
        <f t="shared" si="195"/>
        <v>#VALUE!</v>
      </c>
      <c r="AE414" s="134" t="e">
        <f t="shared" si="196"/>
        <v>#VALUE!</v>
      </c>
      <c r="AF414" s="133" t="e">
        <f>COUNTIFS(A1_Individu_Data_Keadaan_SDMK!A$4:A$149931,M414,A1_Individu_Data_Keadaan_SDMK!Q$4:Q$149285,"03. KEPERAWATAN")</f>
        <v>#VALUE!</v>
      </c>
      <c r="AG414" s="135">
        <f t="shared" si="197"/>
        <v>5</v>
      </c>
      <c r="AH414" s="134" t="e">
        <f t="shared" si="198"/>
        <v>#VALUE!</v>
      </c>
      <c r="AI414" s="134" t="e">
        <f t="shared" si="199"/>
        <v>#VALUE!</v>
      </c>
      <c r="AJ414" s="133" t="e">
        <f>COUNTIFS(A1_Individu_Data_Keadaan_SDMK!A$4:A$149931,M414,A1_Individu_Data_Keadaan_SDMK!Q$4:Q$149285,"04. KEBIDANAN")</f>
        <v>#VALUE!</v>
      </c>
      <c r="AK414" s="135">
        <f t="shared" si="200"/>
        <v>4</v>
      </c>
      <c r="AL414" s="134" t="e">
        <f t="shared" si="201"/>
        <v>#VALUE!</v>
      </c>
      <c r="AM414" s="134" t="e">
        <f t="shared" si="202"/>
        <v>#VALUE!</v>
      </c>
      <c r="AN414" s="133" t="e">
        <f>COUNTIFS(A1_Individu_Data_Keadaan_SDMK!A$4:A$149931,M414,A1_Individu_Data_Keadaan_SDMK!Q$4:Q$149285,"05. KEFARMASIAN")</f>
        <v>#VALUE!</v>
      </c>
      <c r="AO414" s="135">
        <f t="shared" si="203"/>
        <v>1</v>
      </c>
      <c r="AP414" s="134" t="e">
        <f t="shared" si="204"/>
        <v>#VALUE!</v>
      </c>
      <c r="AQ414" s="134" t="e">
        <f t="shared" si="205"/>
        <v>#VALUE!</v>
      </c>
      <c r="AR414" s="133" t="e">
        <f>COUNTIFS(A1_Individu_Data_Keadaan_SDMK!A$4:A$149931,M414,A1_Individu_Data_Keadaan_SDMK!Q$4:Q$149285,"06. KESEHATAN MASYARAKAT")</f>
        <v>#VALUE!</v>
      </c>
      <c r="AS414" s="135">
        <f t="shared" si="206"/>
        <v>1</v>
      </c>
      <c r="AT414" s="134" t="e">
        <f t="shared" si="207"/>
        <v>#VALUE!</v>
      </c>
      <c r="AU414" s="134" t="e">
        <f t="shared" si="208"/>
        <v>#VALUE!</v>
      </c>
      <c r="AV414" s="133" t="e">
        <f>COUNTIFS(A1_Individu_Data_Keadaan_SDMK!A$4:A$149931,M414,A1_Individu_Data_Keadaan_SDMK!Q$4:Q$149285,"07. KESEHATAN LINGKUNGAN")</f>
        <v>#VALUE!</v>
      </c>
      <c r="AW414" s="135">
        <f t="shared" si="209"/>
        <v>1</v>
      </c>
      <c r="AX414" s="134" t="e">
        <f t="shared" si="210"/>
        <v>#VALUE!</v>
      </c>
      <c r="AY414" s="134" t="e">
        <f t="shared" si="211"/>
        <v>#VALUE!</v>
      </c>
      <c r="AZ414" s="133" t="e">
        <f>COUNTIFS(A1_Individu_Data_Keadaan_SDMK!A$4:A$149931,M414,A1_Individu_Data_Keadaan_SDMK!Q$4:Q$149285,"08. GIZI")</f>
        <v>#VALUE!</v>
      </c>
      <c r="BA414" s="135">
        <f t="shared" si="212"/>
        <v>1</v>
      </c>
      <c r="BB414" s="134" t="e">
        <f t="shared" si="213"/>
        <v>#VALUE!</v>
      </c>
      <c r="BC414" s="134" t="e">
        <f t="shared" si="214"/>
        <v>#VALUE!</v>
      </c>
      <c r="BD414" s="133" t="e">
        <f>COUNTIFS(A1_Individu_Data_Keadaan_SDMK!A$4:A$149931,M414,A1_Individu_Data_Keadaan_SDMK!R$4:R$149285,"03. Ahli Teknologi Laboratorium Medik")</f>
        <v>#VALUE!</v>
      </c>
      <c r="BE414" s="135">
        <f t="shared" si="215"/>
        <v>1</v>
      </c>
      <c r="BF414" s="134" t="e">
        <f t="shared" si="216"/>
        <v>#VALUE!</v>
      </c>
      <c r="BG414" s="134" t="e">
        <f t="shared" si="217"/>
        <v>#VALUE!</v>
      </c>
      <c r="BH414" s="139" t="e">
        <f t="shared" si="218"/>
        <v>#VALUE!</v>
      </c>
      <c r="BI414" s="139" t="e">
        <f t="shared" si="219"/>
        <v>#VALUE!</v>
      </c>
    </row>
    <row r="415" spans="13:61" ht="15">
      <c r="M415" s="120" t="s">
        <v>13228</v>
      </c>
      <c r="N415" s="120" t="s">
        <v>13229</v>
      </c>
      <c r="O415" s="120" t="s">
        <v>267</v>
      </c>
      <c r="P415" s="120" t="s">
        <v>9301</v>
      </c>
      <c r="Q415" s="120" t="s">
        <v>12201</v>
      </c>
      <c r="R415" s="120">
        <v>33</v>
      </c>
      <c r="S415" s="120">
        <v>3315</v>
      </c>
      <c r="T415" s="348" t="str">
        <f>IF(R415&lt;&gt;"",VLOOKUP(R415,'01_MASTER_KODE_WILAYAH'!H$1437:I$1470,2,FALSE),"")</f>
        <v>JAWA TENGAH</v>
      </c>
      <c r="U415" s="348" t="str">
        <f>IF(S415&lt;&gt;"",VLOOKUP(S415,'01_MASTER_KODE_WILAYAH'!D$5:F$1353,3,FALSE),"")</f>
        <v>GROBOGAN</v>
      </c>
      <c r="V415" s="349" t="str">
        <f t="shared" si="189"/>
        <v>2</v>
      </c>
      <c r="W415" s="145" t="e">
        <f t="shared" si="190"/>
        <v>#VALUE!</v>
      </c>
      <c r="X415" s="133" t="e">
        <f>COUNTIFS(A1_Individu_Data_Keadaan_SDMK!A$4:A$149931,M415,A1_Individu_Data_Keadaan_SDMK!R$4:R$149285,"01. Dokter")</f>
        <v>#VALUE!</v>
      </c>
      <c r="Y415" s="122">
        <f t="shared" si="191"/>
        <v>1</v>
      </c>
      <c r="Z415" s="134" t="e">
        <f t="shared" si="192"/>
        <v>#VALUE!</v>
      </c>
      <c r="AA415" s="134" t="e">
        <f t="shared" si="193"/>
        <v>#VALUE!</v>
      </c>
      <c r="AB415" s="133" t="e">
        <f>COUNTIFS(A1_Individu_Data_Keadaan_SDMK!A$4:A$149931,M415,A1_Individu_Data_Keadaan_SDMK!R$4:R$149285,"02. Dokter Gigi")</f>
        <v>#VALUE!</v>
      </c>
      <c r="AC415" s="122">
        <f t="shared" si="194"/>
        <v>1</v>
      </c>
      <c r="AD415" s="134" t="e">
        <f t="shared" si="195"/>
        <v>#VALUE!</v>
      </c>
      <c r="AE415" s="134" t="e">
        <f t="shared" si="196"/>
        <v>#VALUE!</v>
      </c>
      <c r="AF415" s="133" t="e">
        <f>COUNTIFS(A1_Individu_Data_Keadaan_SDMK!A$4:A$149931,M415,A1_Individu_Data_Keadaan_SDMK!Q$4:Q$149285,"03. KEPERAWATAN")</f>
        <v>#VALUE!</v>
      </c>
      <c r="AG415" s="135">
        <f t="shared" si="197"/>
        <v>5</v>
      </c>
      <c r="AH415" s="134" t="e">
        <f t="shared" si="198"/>
        <v>#VALUE!</v>
      </c>
      <c r="AI415" s="134" t="e">
        <f t="shared" si="199"/>
        <v>#VALUE!</v>
      </c>
      <c r="AJ415" s="133" t="e">
        <f>COUNTIFS(A1_Individu_Data_Keadaan_SDMK!A$4:A$149931,M415,A1_Individu_Data_Keadaan_SDMK!Q$4:Q$149285,"04. KEBIDANAN")</f>
        <v>#VALUE!</v>
      </c>
      <c r="AK415" s="135">
        <f t="shared" si="200"/>
        <v>4</v>
      </c>
      <c r="AL415" s="134" t="e">
        <f t="shared" si="201"/>
        <v>#VALUE!</v>
      </c>
      <c r="AM415" s="134" t="e">
        <f t="shared" si="202"/>
        <v>#VALUE!</v>
      </c>
      <c r="AN415" s="133" t="e">
        <f>COUNTIFS(A1_Individu_Data_Keadaan_SDMK!A$4:A$149931,M415,A1_Individu_Data_Keadaan_SDMK!Q$4:Q$149285,"05. KEFARMASIAN")</f>
        <v>#VALUE!</v>
      </c>
      <c r="AO415" s="135">
        <f t="shared" si="203"/>
        <v>1</v>
      </c>
      <c r="AP415" s="134" t="e">
        <f t="shared" si="204"/>
        <v>#VALUE!</v>
      </c>
      <c r="AQ415" s="134" t="e">
        <f t="shared" si="205"/>
        <v>#VALUE!</v>
      </c>
      <c r="AR415" s="133" t="e">
        <f>COUNTIFS(A1_Individu_Data_Keadaan_SDMK!A$4:A$149931,M415,A1_Individu_Data_Keadaan_SDMK!Q$4:Q$149285,"06. KESEHATAN MASYARAKAT")</f>
        <v>#VALUE!</v>
      </c>
      <c r="AS415" s="135">
        <f t="shared" si="206"/>
        <v>1</v>
      </c>
      <c r="AT415" s="134" t="e">
        <f t="shared" si="207"/>
        <v>#VALUE!</v>
      </c>
      <c r="AU415" s="134" t="e">
        <f t="shared" si="208"/>
        <v>#VALUE!</v>
      </c>
      <c r="AV415" s="133" t="e">
        <f>COUNTIFS(A1_Individu_Data_Keadaan_SDMK!A$4:A$149931,M415,A1_Individu_Data_Keadaan_SDMK!Q$4:Q$149285,"07. KESEHATAN LINGKUNGAN")</f>
        <v>#VALUE!</v>
      </c>
      <c r="AW415" s="135">
        <f t="shared" si="209"/>
        <v>1</v>
      </c>
      <c r="AX415" s="134" t="e">
        <f t="shared" si="210"/>
        <v>#VALUE!</v>
      </c>
      <c r="AY415" s="134" t="e">
        <f t="shared" si="211"/>
        <v>#VALUE!</v>
      </c>
      <c r="AZ415" s="133" t="e">
        <f>COUNTIFS(A1_Individu_Data_Keadaan_SDMK!A$4:A$149931,M415,A1_Individu_Data_Keadaan_SDMK!Q$4:Q$149285,"08. GIZI")</f>
        <v>#VALUE!</v>
      </c>
      <c r="BA415" s="135">
        <f t="shared" si="212"/>
        <v>1</v>
      </c>
      <c r="BB415" s="134" t="e">
        <f t="shared" si="213"/>
        <v>#VALUE!</v>
      </c>
      <c r="BC415" s="134" t="e">
        <f t="shared" si="214"/>
        <v>#VALUE!</v>
      </c>
      <c r="BD415" s="133" t="e">
        <f>COUNTIFS(A1_Individu_Data_Keadaan_SDMK!A$4:A$149931,M415,A1_Individu_Data_Keadaan_SDMK!R$4:R$149285,"03. Ahli Teknologi Laboratorium Medik")</f>
        <v>#VALUE!</v>
      </c>
      <c r="BE415" s="135">
        <f t="shared" si="215"/>
        <v>1</v>
      </c>
      <c r="BF415" s="134" t="e">
        <f t="shared" si="216"/>
        <v>#VALUE!</v>
      </c>
      <c r="BG415" s="134" t="e">
        <f t="shared" si="217"/>
        <v>#VALUE!</v>
      </c>
      <c r="BH415" s="139" t="e">
        <f t="shared" si="218"/>
        <v>#VALUE!</v>
      </c>
      <c r="BI415" s="139" t="e">
        <f t="shared" si="219"/>
        <v>#VALUE!</v>
      </c>
    </row>
    <row r="416" spans="13:61" ht="15">
      <c r="M416" s="120" t="s">
        <v>13230</v>
      </c>
      <c r="N416" s="120" t="s">
        <v>13231</v>
      </c>
      <c r="O416" s="120" t="s">
        <v>267</v>
      </c>
      <c r="P416" s="120" t="s">
        <v>9301</v>
      </c>
      <c r="Q416" s="120" t="s">
        <v>12201</v>
      </c>
      <c r="R416" s="120">
        <v>33</v>
      </c>
      <c r="S416" s="120">
        <v>3315</v>
      </c>
      <c r="T416" s="348" t="str">
        <f>IF(R416&lt;&gt;"",VLOOKUP(R416,'01_MASTER_KODE_WILAYAH'!H$1437:I$1470,2,FALSE),"")</f>
        <v>JAWA TENGAH</v>
      </c>
      <c r="U416" s="348" t="str">
        <f>IF(S416&lt;&gt;"",VLOOKUP(S416,'01_MASTER_KODE_WILAYAH'!D$5:F$1353,3,FALSE),"")</f>
        <v>GROBOGAN</v>
      </c>
      <c r="V416" s="349" t="str">
        <f t="shared" si="189"/>
        <v>2</v>
      </c>
      <c r="W416" s="145" t="e">
        <f t="shared" si="190"/>
        <v>#VALUE!</v>
      </c>
      <c r="X416" s="133" t="e">
        <f>COUNTIFS(A1_Individu_Data_Keadaan_SDMK!A$4:A$149931,M416,A1_Individu_Data_Keadaan_SDMK!R$4:R$149285,"01. Dokter")</f>
        <v>#VALUE!</v>
      </c>
      <c r="Y416" s="122">
        <f t="shared" si="191"/>
        <v>1</v>
      </c>
      <c r="Z416" s="134" t="e">
        <f t="shared" si="192"/>
        <v>#VALUE!</v>
      </c>
      <c r="AA416" s="134" t="e">
        <f t="shared" si="193"/>
        <v>#VALUE!</v>
      </c>
      <c r="AB416" s="133" t="e">
        <f>COUNTIFS(A1_Individu_Data_Keadaan_SDMK!A$4:A$149931,M416,A1_Individu_Data_Keadaan_SDMK!R$4:R$149285,"02. Dokter Gigi")</f>
        <v>#VALUE!</v>
      </c>
      <c r="AC416" s="122">
        <f t="shared" si="194"/>
        <v>1</v>
      </c>
      <c r="AD416" s="134" t="e">
        <f t="shared" si="195"/>
        <v>#VALUE!</v>
      </c>
      <c r="AE416" s="134" t="e">
        <f t="shared" si="196"/>
        <v>#VALUE!</v>
      </c>
      <c r="AF416" s="133" t="e">
        <f>COUNTIFS(A1_Individu_Data_Keadaan_SDMK!A$4:A$149931,M416,A1_Individu_Data_Keadaan_SDMK!Q$4:Q$149285,"03. KEPERAWATAN")</f>
        <v>#VALUE!</v>
      </c>
      <c r="AG416" s="135">
        <f t="shared" si="197"/>
        <v>5</v>
      </c>
      <c r="AH416" s="134" t="e">
        <f t="shared" si="198"/>
        <v>#VALUE!</v>
      </c>
      <c r="AI416" s="134" t="e">
        <f t="shared" si="199"/>
        <v>#VALUE!</v>
      </c>
      <c r="AJ416" s="133" t="e">
        <f>COUNTIFS(A1_Individu_Data_Keadaan_SDMK!A$4:A$149931,M416,A1_Individu_Data_Keadaan_SDMK!Q$4:Q$149285,"04. KEBIDANAN")</f>
        <v>#VALUE!</v>
      </c>
      <c r="AK416" s="135">
        <f t="shared" si="200"/>
        <v>4</v>
      </c>
      <c r="AL416" s="134" t="e">
        <f t="shared" si="201"/>
        <v>#VALUE!</v>
      </c>
      <c r="AM416" s="134" t="e">
        <f t="shared" si="202"/>
        <v>#VALUE!</v>
      </c>
      <c r="AN416" s="133" t="e">
        <f>COUNTIFS(A1_Individu_Data_Keadaan_SDMK!A$4:A$149931,M416,A1_Individu_Data_Keadaan_SDMK!Q$4:Q$149285,"05. KEFARMASIAN")</f>
        <v>#VALUE!</v>
      </c>
      <c r="AO416" s="135">
        <f t="shared" si="203"/>
        <v>1</v>
      </c>
      <c r="AP416" s="134" t="e">
        <f t="shared" si="204"/>
        <v>#VALUE!</v>
      </c>
      <c r="AQ416" s="134" t="e">
        <f t="shared" si="205"/>
        <v>#VALUE!</v>
      </c>
      <c r="AR416" s="133" t="e">
        <f>COUNTIFS(A1_Individu_Data_Keadaan_SDMK!A$4:A$149931,M416,A1_Individu_Data_Keadaan_SDMK!Q$4:Q$149285,"06. KESEHATAN MASYARAKAT")</f>
        <v>#VALUE!</v>
      </c>
      <c r="AS416" s="135">
        <f t="shared" si="206"/>
        <v>1</v>
      </c>
      <c r="AT416" s="134" t="e">
        <f t="shared" si="207"/>
        <v>#VALUE!</v>
      </c>
      <c r="AU416" s="134" t="e">
        <f t="shared" si="208"/>
        <v>#VALUE!</v>
      </c>
      <c r="AV416" s="133" t="e">
        <f>COUNTIFS(A1_Individu_Data_Keadaan_SDMK!A$4:A$149931,M416,A1_Individu_Data_Keadaan_SDMK!Q$4:Q$149285,"07. KESEHATAN LINGKUNGAN")</f>
        <v>#VALUE!</v>
      </c>
      <c r="AW416" s="135">
        <f t="shared" si="209"/>
        <v>1</v>
      </c>
      <c r="AX416" s="134" t="e">
        <f t="shared" si="210"/>
        <v>#VALUE!</v>
      </c>
      <c r="AY416" s="134" t="e">
        <f t="shared" si="211"/>
        <v>#VALUE!</v>
      </c>
      <c r="AZ416" s="133" t="e">
        <f>COUNTIFS(A1_Individu_Data_Keadaan_SDMK!A$4:A$149931,M416,A1_Individu_Data_Keadaan_SDMK!Q$4:Q$149285,"08. GIZI")</f>
        <v>#VALUE!</v>
      </c>
      <c r="BA416" s="135">
        <f t="shared" si="212"/>
        <v>1</v>
      </c>
      <c r="BB416" s="134" t="e">
        <f t="shared" si="213"/>
        <v>#VALUE!</v>
      </c>
      <c r="BC416" s="134" t="e">
        <f t="shared" si="214"/>
        <v>#VALUE!</v>
      </c>
      <c r="BD416" s="133" t="e">
        <f>COUNTIFS(A1_Individu_Data_Keadaan_SDMK!A$4:A$149931,M416,A1_Individu_Data_Keadaan_SDMK!R$4:R$149285,"03. Ahli Teknologi Laboratorium Medik")</f>
        <v>#VALUE!</v>
      </c>
      <c r="BE416" s="135">
        <f t="shared" si="215"/>
        <v>1</v>
      </c>
      <c r="BF416" s="134" t="e">
        <f t="shared" si="216"/>
        <v>#VALUE!</v>
      </c>
      <c r="BG416" s="134" t="e">
        <f t="shared" si="217"/>
        <v>#VALUE!</v>
      </c>
      <c r="BH416" s="139" t="e">
        <f t="shared" si="218"/>
        <v>#VALUE!</v>
      </c>
      <c r="BI416" s="139" t="e">
        <f t="shared" si="219"/>
        <v>#VALUE!</v>
      </c>
    </row>
    <row r="417" spans="13:61" ht="15">
      <c r="M417" s="120" t="s">
        <v>13232</v>
      </c>
      <c r="N417" s="120" t="s">
        <v>13233</v>
      </c>
      <c r="O417" s="120" t="s">
        <v>267</v>
      </c>
      <c r="P417" s="120" t="s">
        <v>9302</v>
      </c>
      <c r="Q417" s="120" t="s">
        <v>12201</v>
      </c>
      <c r="R417" s="120">
        <v>33</v>
      </c>
      <c r="S417" s="120">
        <v>3315</v>
      </c>
      <c r="T417" s="348" t="str">
        <f>IF(R417&lt;&gt;"",VLOOKUP(R417,'01_MASTER_KODE_WILAYAH'!H$1437:I$1470,2,FALSE),"")</f>
        <v>JAWA TENGAH</v>
      </c>
      <c r="U417" s="348" t="str">
        <f>IF(S417&lt;&gt;"",VLOOKUP(S417,'01_MASTER_KODE_WILAYAH'!D$5:F$1353,3,FALSE),"")</f>
        <v>GROBOGAN</v>
      </c>
      <c r="V417" s="349" t="str">
        <f t="shared" si="189"/>
        <v>1</v>
      </c>
      <c r="W417" s="145" t="e">
        <f t="shared" si="190"/>
        <v>#VALUE!</v>
      </c>
      <c r="X417" s="133" t="e">
        <f>COUNTIFS(A1_Individu_Data_Keadaan_SDMK!A$4:A$149931,M417,A1_Individu_Data_Keadaan_SDMK!R$4:R$149285,"01. Dokter")</f>
        <v>#VALUE!</v>
      </c>
      <c r="Y417" s="122">
        <f t="shared" si="191"/>
        <v>2</v>
      </c>
      <c r="Z417" s="134" t="e">
        <f t="shared" si="192"/>
        <v>#VALUE!</v>
      </c>
      <c r="AA417" s="134" t="e">
        <f t="shared" si="193"/>
        <v>#VALUE!</v>
      </c>
      <c r="AB417" s="133" t="e">
        <f>COUNTIFS(A1_Individu_Data_Keadaan_SDMK!A$4:A$149931,M417,A1_Individu_Data_Keadaan_SDMK!R$4:R$149285,"02. Dokter Gigi")</f>
        <v>#VALUE!</v>
      </c>
      <c r="AC417" s="122">
        <f t="shared" si="194"/>
        <v>1</v>
      </c>
      <c r="AD417" s="134" t="e">
        <f t="shared" si="195"/>
        <v>#VALUE!</v>
      </c>
      <c r="AE417" s="134" t="e">
        <f t="shared" si="196"/>
        <v>#VALUE!</v>
      </c>
      <c r="AF417" s="133" t="e">
        <f>COUNTIFS(A1_Individu_Data_Keadaan_SDMK!A$4:A$149931,M417,A1_Individu_Data_Keadaan_SDMK!Q$4:Q$149285,"03. KEPERAWATAN")</f>
        <v>#VALUE!</v>
      </c>
      <c r="AG417" s="135">
        <f t="shared" si="197"/>
        <v>8</v>
      </c>
      <c r="AH417" s="134" t="e">
        <f t="shared" si="198"/>
        <v>#VALUE!</v>
      </c>
      <c r="AI417" s="134" t="e">
        <f t="shared" si="199"/>
        <v>#VALUE!</v>
      </c>
      <c r="AJ417" s="133" t="e">
        <f>COUNTIFS(A1_Individu_Data_Keadaan_SDMK!A$4:A$149931,M417,A1_Individu_Data_Keadaan_SDMK!Q$4:Q$149285,"04. KEBIDANAN")</f>
        <v>#VALUE!</v>
      </c>
      <c r="AK417" s="135">
        <f t="shared" si="200"/>
        <v>7</v>
      </c>
      <c r="AL417" s="134" t="e">
        <f t="shared" si="201"/>
        <v>#VALUE!</v>
      </c>
      <c r="AM417" s="134" t="e">
        <f t="shared" si="202"/>
        <v>#VALUE!</v>
      </c>
      <c r="AN417" s="133" t="e">
        <f>COUNTIFS(A1_Individu_Data_Keadaan_SDMK!A$4:A$149931,M417,A1_Individu_Data_Keadaan_SDMK!Q$4:Q$149285,"05. KEFARMASIAN")</f>
        <v>#VALUE!</v>
      </c>
      <c r="AO417" s="135">
        <f t="shared" si="203"/>
        <v>1</v>
      </c>
      <c r="AP417" s="134" t="e">
        <f t="shared" si="204"/>
        <v>#VALUE!</v>
      </c>
      <c r="AQ417" s="134" t="e">
        <f t="shared" si="205"/>
        <v>#VALUE!</v>
      </c>
      <c r="AR417" s="133" t="e">
        <f>COUNTIFS(A1_Individu_Data_Keadaan_SDMK!A$4:A$149931,M417,A1_Individu_Data_Keadaan_SDMK!Q$4:Q$149285,"06. KESEHATAN MASYARAKAT")</f>
        <v>#VALUE!</v>
      </c>
      <c r="AS417" s="135">
        <f t="shared" si="206"/>
        <v>1</v>
      </c>
      <c r="AT417" s="134" t="e">
        <f t="shared" si="207"/>
        <v>#VALUE!</v>
      </c>
      <c r="AU417" s="134" t="e">
        <f t="shared" si="208"/>
        <v>#VALUE!</v>
      </c>
      <c r="AV417" s="133" t="e">
        <f>COUNTIFS(A1_Individu_Data_Keadaan_SDMK!A$4:A$149931,M417,A1_Individu_Data_Keadaan_SDMK!Q$4:Q$149285,"07. KESEHATAN LINGKUNGAN")</f>
        <v>#VALUE!</v>
      </c>
      <c r="AW417" s="135">
        <f t="shared" si="209"/>
        <v>1</v>
      </c>
      <c r="AX417" s="134" t="e">
        <f t="shared" si="210"/>
        <v>#VALUE!</v>
      </c>
      <c r="AY417" s="134" t="e">
        <f t="shared" si="211"/>
        <v>#VALUE!</v>
      </c>
      <c r="AZ417" s="133" t="e">
        <f>COUNTIFS(A1_Individu_Data_Keadaan_SDMK!A$4:A$149931,M417,A1_Individu_Data_Keadaan_SDMK!Q$4:Q$149285,"08. GIZI")</f>
        <v>#VALUE!</v>
      </c>
      <c r="BA417" s="135">
        <f t="shared" si="212"/>
        <v>2</v>
      </c>
      <c r="BB417" s="134" t="e">
        <f t="shared" si="213"/>
        <v>#VALUE!</v>
      </c>
      <c r="BC417" s="134" t="e">
        <f t="shared" si="214"/>
        <v>#VALUE!</v>
      </c>
      <c r="BD417" s="133" t="e">
        <f>COUNTIFS(A1_Individu_Data_Keadaan_SDMK!A$4:A$149931,M417,A1_Individu_Data_Keadaan_SDMK!R$4:R$149285,"03. Ahli Teknologi Laboratorium Medik")</f>
        <v>#VALUE!</v>
      </c>
      <c r="BE417" s="135">
        <f t="shared" si="215"/>
        <v>1</v>
      </c>
      <c r="BF417" s="134" t="e">
        <f t="shared" si="216"/>
        <v>#VALUE!</v>
      </c>
      <c r="BG417" s="134" t="e">
        <f t="shared" si="217"/>
        <v>#VALUE!</v>
      </c>
      <c r="BH417" s="139" t="e">
        <f t="shared" si="218"/>
        <v>#VALUE!</v>
      </c>
      <c r="BI417" s="139" t="e">
        <f t="shared" si="219"/>
        <v>#VALUE!</v>
      </c>
    </row>
    <row r="418" spans="13:61" ht="15">
      <c r="M418" s="120" t="s">
        <v>13234</v>
      </c>
      <c r="N418" s="120" t="s">
        <v>13235</v>
      </c>
      <c r="O418" s="120" t="s">
        <v>267</v>
      </c>
      <c r="P418" s="120" t="s">
        <v>9301</v>
      </c>
      <c r="Q418" s="120" t="s">
        <v>12201</v>
      </c>
      <c r="R418" s="120">
        <v>33</v>
      </c>
      <c r="S418" s="120">
        <v>3315</v>
      </c>
      <c r="T418" s="348" t="str">
        <f>IF(R418&lt;&gt;"",VLOOKUP(R418,'01_MASTER_KODE_WILAYAH'!H$1437:I$1470,2,FALSE),"")</f>
        <v>JAWA TENGAH</v>
      </c>
      <c r="U418" s="348" t="str">
        <f>IF(S418&lt;&gt;"",VLOOKUP(S418,'01_MASTER_KODE_WILAYAH'!D$5:F$1353,3,FALSE),"")</f>
        <v>GROBOGAN</v>
      </c>
      <c r="V418" s="349" t="str">
        <f t="shared" si="189"/>
        <v>2</v>
      </c>
      <c r="W418" s="145" t="e">
        <f t="shared" si="190"/>
        <v>#VALUE!</v>
      </c>
      <c r="X418" s="133" t="e">
        <f>COUNTIFS(A1_Individu_Data_Keadaan_SDMK!A$4:A$149931,M418,A1_Individu_Data_Keadaan_SDMK!R$4:R$149285,"01. Dokter")</f>
        <v>#VALUE!</v>
      </c>
      <c r="Y418" s="122">
        <f t="shared" si="191"/>
        <v>1</v>
      </c>
      <c r="Z418" s="134" t="e">
        <f t="shared" si="192"/>
        <v>#VALUE!</v>
      </c>
      <c r="AA418" s="134" t="e">
        <f t="shared" si="193"/>
        <v>#VALUE!</v>
      </c>
      <c r="AB418" s="133" t="e">
        <f>COUNTIFS(A1_Individu_Data_Keadaan_SDMK!A$4:A$149931,M418,A1_Individu_Data_Keadaan_SDMK!R$4:R$149285,"02. Dokter Gigi")</f>
        <v>#VALUE!</v>
      </c>
      <c r="AC418" s="122">
        <f t="shared" si="194"/>
        <v>1</v>
      </c>
      <c r="AD418" s="134" t="e">
        <f t="shared" si="195"/>
        <v>#VALUE!</v>
      </c>
      <c r="AE418" s="134" t="e">
        <f t="shared" si="196"/>
        <v>#VALUE!</v>
      </c>
      <c r="AF418" s="133" t="e">
        <f>COUNTIFS(A1_Individu_Data_Keadaan_SDMK!A$4:A$149931,M418,A1_Individu_Data_Keadaan_SDMK!Q$4:Q$149285,"03. KEPERAWATAN")</f>
        <v>#VALUE!</v>
      </c>
      <c r="AG418" s="135">
        <f t="shared" si="197"/>
        <v>5</v>
      </c>
      <c r="AH418" s="134" t="e">
        <f t="shared" si="198"/>
        <v>#VALUE!</v>
      </c>
      <c r="AI418" s="134" t="e">
        <f t="shared" si="199"/>
        <v>#VALUE!</v>
      </c>
      <c r="AJ418" s="133" t="e">
        <f>COUNTIFS(A1_Individu_Data_Keadaan_SDMK!A$4:A$149931,M418,A1_Individu_Data_Keadaan_SDMK!Q$4:Q$149285,"04. KEBIDANAN")</f>
        <v>#VALUE!</v>
      </c>
      <c r="AK418" s="135">
        <f t="shared" si="200"/>
        <v>4</v>
      </c>
      <c r="AL418" s="134" t="e">
        <f t="shared" si="201"/>
        <v>#VALUE!</v>
      </c>
      <c r="AM418" s="134" t="e">
        <f t="shared" si="202"/>
        <v>#VALUE!</v>
      </c>
      <c r="AN418" s="133" t="e">
        <f>COUNTIFS(A1_Individu_Data_Keadaan_SDMK!A$4:A$149931,M418,A1_Individu_Data_Keadaan_SDMK!Q$4:Q$149285,"05. KEFARMASIAN")</f>
        <v>#VALUE!</v>
      </c>
      <c r="AO418" s="135">
        <f t="shared" si="203"/>
        <v>1</v>
      </c>
      <c r="AP418" s="134" t="e">
        <f t="shared" si="204"/>
        <v>#VALUE!</v>
      </c>
      <c r="AQ418" s="134" t="e">
        <f t="shared" si="205"/>
        <v>#VALUE!</v>
      </c>
      <c r="AR418" s="133" t="e">
        <f>COUNTIFS(A1_Individu_Data_Keadaan_SDMK!A$4:A$149931,M418,A1_Individu_Data_Keadaan_SDMK!Q$4:Q$149285,"06. KESEHATAN MASYARAKAT")</f>
        <v>#VALUE!</v>
      </c>
      <c r="AS418" s="135">
        <f t="shared" si="206"/>
        <v>1</v>
      </c>
      <c r="AT418" s="134" t="e">
        <f t="shared" si="207"/>
        <v>#VALUE!</v>
      </c>
      <c r="AU418" s="134" t="e">
        <f t="shared" si="208"/>
        <v>#VALUE!</v>
      </c>
      <c r="AV418" s="133" t="e">
        <f>COUNTIFS(A1_Individu_Data_Keadaan_SDMK!A$4:A$149931,M418,A1_Individu_Data_Keadaan_SDMK!Q$4:Q$149285,"07. KESEHATAN LINGKUNGAN")</f>
        <v>#VALUE!</v>
      </c>
      <c r="AW418" s="135">
        <f t="shared" si="209"/>
        <v>1</v>
      </c>
      <c r="AX418" s="134" t="e">
        <f t="shared" si="210"/>
        <v>#VALUE!</v>
      </c>
      <c r="AY418" s="134" t="e">
        <f t="shared" si="211"/>
        <v>#VALUE!</v>
      </c>
      <c r="AZ418" s="133" t="e">
        <f>COUNTIFS(A1_Individu_Data_Keadaan_SDMK!A$4:A$149931,M418,A1_Individu_Data_Keadaan_SDMK!Q$4:Q$149285,"08. GIZI")</f>
        <v>#VALUE!</v>
      </c>
      <c r="BA418" s="135">
        <f t="shared" si="212"/>
        <v>1</v>
      </c>
      <c r="BB418" s="134" t="e">
        <f t="shared" si="213"/>
        <v>#VALUE!</v>
      </c>
      <c r="BC418" s="134" t="e">
        <f t="shared" si="214"/>
        <v>#VALUE!</v>
      </c>
      <c r="BD418" s="133" t="e">
        <f>COUNTIFS(A1_Individu_Data_Keadaan_SDMK!A$4:A$149931,M418,A1_Individu_Data_Keadaan_SDMK!R$4:R$149285,"03. Ahli Teknologi Laboratorium Medik")</f>
        <v>#VALUE!</v>
      </c>
      <c r="BE418" s="135">
        <f t="shared" si="215"/>
        <v>1</v>
      </c>
      <c r="BF418" s="134" t="e">
        <f t="shared" si="216"/>
        <v>#VALUE!</v>
      </c>
      <c r="BG418" s="134" t="e">
        <f t="shared" si="217"/>
        <v>#VALUE!</v>
      </c>
      <c r="BH418" s="139" t="e">
        <f t="shared" si="218"/>
        <v>#VALUE!</v>
      </c>
      <c r="BI418" s="139" t="e">
        <f t="shared" si="219"/>
        <v>#VALUE!</v>
      </c>
    </row>
    <row r="419" spans="13:61" ht="15">
      <c r="M419" s="120" t="s">
        <v>13236</v>
      </c>
      <c r="N419" s="120" t="s">
        <v>13237</v>
      </c>
      <c r="O419" s="120" t="s">
        <v>267</v>
      </c>
      <c r="P419" s="120" t="s">
        <v>9302</v>
      </c>
      <c r="Q419" s="120" t="s">
        <v>12201</v>
      </c>
      <c r="R419" s="120">
        <v>33</v>
      </c>
      <c r="S419" s="120">
        <v>3315</v>
      </c>
      <c r="T419" s="348" t="str">
        <f>IF(R419&lt;&gt;"",VLOOKUP(R419,'01_MASTER_KODE_WILAYAH'!H$1437:I$1470,2,FALSE),"")</f>
        <v>JAWA TENGAH</v>
      </c>
      <c r="U419" s="348" t="str">
        <f>IF(S419&lt;&gt;"",VLOOKUP(S419,'01_MASTER_KODE_WILAYAH'!D$5:F$1353,3,FALSE),"")</f>
        <v>GROBOGAN</v>
      </c>
      <c r="V419" s="349" t="str">
        <f t="shared" si="189"/>
        <v>1</v>
      </c>
      <c r="W419" s="145" t="e">
        <f t="shared" si="190"/>
        <v>#VALUE!</v>
      </c>
      <c r="X419" s="133" t="e">
        <f>COUNTIFS(A1_Individu_Data_Keadaan_SDMK!A$4:A$149931,M419,A1_Individu_Data_Keadaan_SDMK!R$4:R$149285,"01. Dokter")</f>
        <v>#VALUE!</v>
      </c>
      <c r="Y419" s="122">
        <f t="shared" si="191"/>
        <v>2</v>
      </c>
      <c r="Z419" s="134" t="e">
        <f t="shared" si="192"/>
        <v>#VALUE!</v>
      </c>
      <c r="AA419" s="134" t="e">
        <f t="shared" si="193"/>
        <v>#VALUE!</v>
      </c>
      <c r="AB419" s="133" t="e">
        <f>COUNTIFS(A1_Individu_Data_Keadaan_SDMK!A$4:A$149931,M419,A1_Individu_Data_Keadaan_SDMK!R$4:R$149285,"02. Dokter Gigi")</f>
        <v>#VALUE!</v>
      </c>
      <c r="AC419" s="122">
        <f t="shared" si="194"/>
        <v>1</v>
      </c>
      <c r="AD419" s="134" t="e">
        <f t="shared" si="195"/>
        <v>#VALUE!</v>
      </c>
      <c r="AE419" s="134" t="e">
        <f t="shared" si="196"/>
        <v>#VALUE!</v>
      </c>
      <c r="AF419" s="133" t="e">
        <f>COUNTIFS(A1_Individu_Data_Keadaan_SDMK!A$4:A$149931,M419,A1_Individu_Data_Keadaan_SDMK!Q$4:Q$149285,"03. KEPERAWATAN")</f>
        <v>#VALUE!</v>
      </c>
      <c r="AG419" s="135">
        <f t="shared" si="197"/>
        <v>8</v>
      </c>
      <c r="AH419" s="134" t="e">
        <f t="shared" si="198"/>
        <v>#VALUE!</v>
      </c>
      <c r="AI419" s="134" t="e">
        <f t="shared" si="199"/>
        <v>#VALUE!</v>
      </c>
      <c r="AJ419" s="133" t="e">
        <f>COUNTIFS(A1_Individu_Data_Keadaan_SDMK!A$4:A$149931,M419,A1_Individu_Data_Keadaan_SDMK!Q$4:Q$149285,"04. KEBIDANAN")</f>
        <v>#VALUE!</v>
      </c>
      <c r="AK419" s="135">
        <f t="shared" si="200"/>
        <v>7</v>
      </c>
      <c r="AL419" s="134" t="e">
        <f t="shared" si="201"/>
        <v>#VALUE!</v>
      </c>
      <c r="AM419" s="134" t="e">
        <f t="shared" si="202"/>
        <v>#VALUE!</v>
      </c>
      <c r="AN419" s="133" t="e">
        <f>COUNTIFS(A1_Individu_Data_Keadaan_SDMK!A$4:A$149931,M419,A1_Individu_Data_Keadaan_SDMK!Q$4:Q$149285,"05. KEFARMASIAN")</f>
        <v>#VALUE!</v>
      </c>
      <c r="AO419" s="135">
        <f t="shared" si="203"/>
        <v>1</v>
      </c>
      <c r="AP419" s="134" t="e">
        <f t="shared" si="204"/>
        <v>#VALUE!</v>
      </c>
      <c r="AQ419" s="134" t="e">
        <f t="shared" si="205"/>
        <v>#VALUE!</v>
      </c>
      <c r="AR419" s="133" t="e">
        <f>COUNTIFS(A1_Individu_Data_Keadaan_SDMK!A$4:A$149931,M419,A1_Individu_Data_Keadaan_SDMK!Q$4:Q$149285,"06. KESEHATAN MASYARAKAT")</f>
        <v>#VALUE!</v>
      </c>
      <c r="AS419" s="135">
        <f t="shared" si="206"/>
        <v>1</v>
      </c>
      <c r="AT419" s="134" t="e">
        <f t="shared" si="207"/>
        <v>#VALUE!</v>
      </c>
      <c r="AU419" s="134" t="e">
        <f t="shared" si="208"/>
        <v>#VALUE!</v>
      </c>
      <c r="AV419" s="133" t="e">
        <f>COUNTIFS(A1_Individu_Data_Keadaan_SDMK!A$4:A$149931,M419,A1_Individu_Data_Keadaan_SDMK!Q$4:Q$149285,"07. KESEHATAN LINGKUNGAN")</f>
        <v>#VALUE!</v>
      </c>
      <c r="AW419" s="135">
        <f t="shared" si="209"/>
        <v>1</v>
      </c>
      <c r="AX419" s="134" t="e">
        <f t="shared" si="210"/>
        <v>#VALUE!</v>
      </c>
      <c r="AY419" s="134" t="e">
        <f t="shared" si="211"/>
        <v>#VALUE!</v>
      </c>
      <c r="AZ419" s="133" t="e">
        <f>COUNTIFS(A1_Individu_Data_Keadaan_SDMK!A$4:A$149931,M419,A1_Individu_Data_Keadaan_SDMK!Q$4:Q$149285,"08. GIZI")</f>
        <v>#VALUE!</v>
      </c>
      <c r="BA419" s="135">
        <f t="shared" si="212"/>
        <v>2</v>
      </c>
      <c r="BB419" s="134" t="e">
        <f t="shared" si="213"/>
        <v>#VALUE!</v>
      </c>
      <c r="BC419" s="134" t="e">
        <f t="shared" si="214"/>
        <v>#VALUE!</v>
      </c>
      <c r="BD419" s="133" t="e">
        <f>COUNTIFS(A1_Individu_Data_Keadaan_SDMK!A$4:A$149931,M419,A1_Individu_Data_Keadaan_SDMK!R$4:R$149285,"03. Ahli Teknologi Laboratorium Medik")</f>
        <v>#VALUE!</v>
      </c>
      <c r="BE419" s="135">
        <f t="shared" si="215"/>
        <v>1</v>
      </c>
      <c r="BF419" s="134" t="e">
        <f t="shared" si="216"/>
        <v>#VALUE!</v>
      </c>
      <c r="BG419" s="134" t="e">
        <f t="shared" si="217"/>
        <v>#VALUE!</v>
      </c>
      <c r="BH419" s="139" t="e">
        <f t="shared" si="218"/>
        <v>#VALUE!</v>
      </c>
      <c r="BI419" s="139" t="e">
        <f t="shared" si="219"/>
        <v>#VALUE!</v>
      </c>
    </row>
    <row r="420" spans="13:61" ht="15">
      <c r="M420" s="120" t="s">
        <v>13238</v>
      </c>
      <c r="N420" s="120" t="s">
        <v>13239</v>
      </c>
      <c r="O420" s="120" t="s">
        <v>267</v>
      </c>
      <c r="P420" s="120" t="s">
        <v>9301</v>
      </c>
      <c r="Q420" s="120" t="s">
        <v>12201</v>
      </c>
      <c r="R420" s="120">
        <v>33</v>
      </c>
      <c r="S420" s="120">
        <v>3315</v>
      </c>
      <c r="T420" s="348" t="str">
        <f>IF(R420&lt;&gt;"",VLOOKUP(R420,'01_MASTER_KODE_WILAYAH'!H$1437:I$1470,2,FALSE),"")</f>
        <v>JAWA TENGAH</v>
      </c>
      <c r="U420" s="348" t="str">
        <f>IF(S420&lt;&gt;"",VLOOKUP(S420,'01_MASTER_KODE_WILAYAH'!D$5:F$1353,3,FALSE),"")</f>
        <v>GROBOGAN</v>
      </c>
      <c r="V420" s="349" t="str">
        <f t="shared" si="189"/>
        <v>2</v>
      </c>
      <c r="W420" s="145" t="e">
        <f t="shared" si="190"/>
        <v>#VALUE!</v>
      </c>
      <c r="X420" s="133" t="e">
        <f>COUNTIFS(A1_Individu_Data_Keadaan_SDMK!A$4:A$149931,M420,A1_Individu_Data_Keadaan_SDMK!R$4:R$149285,"01. Dokter")</f>
        <v>#VALUE!</v>
      </c>
      <c r="Y420" s="122">
        <f t="shared" si="191"/>
        <v>1</v>
      </c>
      <c r="Z420" s="134" t="e">
        <f t="shared" si="192"/>
        <v>#VALUE!</v>
      </c>
      <c r="AA420" s="134" t="e">
        <f t="shared" si="193"/>
        <v>#VALUE!</v>
      </c>
      <c r="AB420" s="133" t="e">
        <f>COUNTIFS(A1_Individu_Data_Keadaan_SDMK!A$4:A$149931,M420,A1_Individu_Data_Keadaan_SDMK!R$4:R$149285,"02. Dokter Gigi")</f>
        <v>#VALUE!</v>
      </c>
      <c r="AC420" s="122">
        <f t="shared" si="194"/>
        <v>1</v>
      </c>
      <c r="AD420" s="134" t="e">
        <f t="shared" si="195"/>
        <v>#VALUE!</v>
      </c>
      <c r="AE420" s="134" t="e">
        <f t="shared" si="196"/>
        <v>#VALUE!</v>
      </c>
      <c r="AF420" s="133" t="e">
        <f>COUNTIFS(A1_Individu_Data_Keadaan_SDMK!A$4:A$149931,M420,A1_Individu_Data_Keadaan_SDMK!Q$4:Q$149285,"03. KEPERAWATAN")</f>
        <v>#VALUE!</v>
      </c>
      <c r="AG420" s="135">
        <f t="shared" si="197"/>
        <v>5</v>
      </c>
      <c r="AH420" s="134" t="e">
        <f t="shared" si="198"/>
        <v>#VALUE!</v>
      </c>
      <c r="AI420" s="134" t="e">
        <f t="shared" si="199"/>
        <v>#VALUE!</v>
      </c>
      <c r="AJ420" s="133" t="e">
        <f>COUNTIFS(A1_Individu_Data_Keadaan_SDMK!A$4:A$149931,M420,A1_Individu_Data_Keadaan_SDMK!Q$4:Q$149285,"04. KEBIDANAN")</f>
        <v>#VALUE!</v>
      </c>
      <c r="AK420" s="135">
        <f t="shared" si="200"/>
        <v>4</v>
      </c>
      <c r="AL420" s="134" t="e">
        <f t="shared" si="201"/>
        <v>#VALUE!</v>
      </c>
      <c r="AM420" s="134" t="e">
        <f t="shared" si="202"/>
        <v>#VALUE!</v>
      </c>
      <c r="AN420" s="133" t="e">
        <f>COUNTIFS(A1_Individu_Data_Keadaan_SDMK!A$4:A$149931,M420,A1_Individu_Data_Keadaan_SDMK!Q$4:Q$149285,"05. KEFARMASIAN")</f>
        <v>#VALUE!</v>
      </c>
      <c r="AO420" s="135">
        <f t="shared" si="203"/>
        <v>1</v>
      </c>
      <c r="AP420" s="134" t="e">
        <f t="shared" si="204"/>
        <v>#VALUE!</v>
      </c>
      <c r="AQ420" s="134" t="e">
        <f t="shared" si="205"/>
        <v>#VALUE!</v>
      </c>
      <c r="AR420" s="133" t="e">
        <f>COUNTIFS(A1_Individu_Data_Keadaan_SDMK!A$4:A$149931,M420,A1_Individu_Data_Keadaan_SDMK!Q$4:Q$149285,"06. KESEHATAN MASYARAKAT")</f>
        <v>#VALUE!</v>
      </c>
      <c r="AS420" s="135">
        <f t="shared" si="206"/>
        <v>1</v>
      </c>
      <c r="AT420" s="134" t="e">
        <f t="shared" si="207"/>
        <v>#VALUE!</v>
      </c>
      <c r="AU420" s="134" t="e">
        <f t="shared" si="208"/>
        <v>#VALUE!</v>
      </c>
      <c r="AV420" s="133" t="e">
        <f>COUNTIFS(A1_Individu_Data_Keadaan_SDMK!A$4:A$149931,M420,A1_Individu_Data_Keadaan_SDMK!Q$4:Q$149285,"07. KESEHATAN LINGKUNGAN")</f>
        <v>#VALUE!</v>
      </c>
      <c r="AW420" s="135">
        <f t="shared" si="209"/>
        <v>1</v>
      </c>
      <c r="AX420" s="134" t="e">
        <f t="shared" si="210"/>
        <v>#VALUE!</v>
      </c>
      <c r="AY420" s="134" t="e">
        <f t="shared" si="211"/>
        <v>#VALUE!</v>
      </c>
      <c r="AZ420" s="133" t="e">
        <f>COUNTIFS(A1_Individu_Data_Keadaan_SDMK!A$4:A$149931,M420,A1_Individu_Data_Keadaan_SDMK!Q$4:Q$149285,"08. GIZI")</f>
        <v>#VALUE!</v>
      </c>
      <c r="BA420" s="135">
        <f t="shared" si="212"/>
        <v>1</v>
      </c>
      <c r="BB420" s="134" t="e">
        <f t="shared" si="213"/>
        <v>#VALUE!</v>
      </c>
      <c r="BC420" s="134" t="e">
        <f t="shared" si="214"/>
        <v>#VALUE!</v>
      </c>
      <c r="BD420" s="133" t="e">
        <f>COUNTIFS(A1_Individu_Data_Keadaan_SDMK!A$4:A$149931,M420,A1_Individu_Data_Keadaan_SDMK!R$4:R$149285,"03. Ahli Teknologi Laboratorium Medik")</f>
        <v>#VALUE!</v>
      </c>
      <c r="BE420" s="135">
        <f t="shared" si="215"/>
        <v>1</v>
      </c>
      <c r="BF420" s="134" t="e">
        <f t="shared" si="216"/>
        <v>#VALUE!</v>
      </c>
      <c r="BG420" s="134" t="e">
        <f t="shared" si="217"/>
        <v>#VALUE!</v>
      </c>
      <c r="BH420" s="139" t="e">
        <f t="shared" si="218"/>
        <v>#VALUE!</v>
      </c>
      <c r="BI420" s="139" t="e">
        <f t="shared" si="219"/>
        <v>#VALUE!</v>
      </c>
    </row>
    <row r="421" spans="13:61" ht="15">
      <c r="M421" s="120" t="s">
        <v>13240</v>
      </c>
      <c r="N421" s="120" t="s">
        <v>13241</v>
      </c>
      <c r="O421" s="120" t="s">
        <v>267</v>
      </c>
      <c r="P421" s="120" t="s">
        <v>9302</v>
      </c>
      <c r="Q421" s="120" t="s">
        <v>12201</v>
      </c>
      <c r="R421" s="120">
        <v>33</v>
      </c>
      <c r="S421" s="120">
        <v>3315</v>
      </c>
      <c r="T421" s="348" t="str">
        <f>IF(R421&lt;&gt;"",VLOOKUP(R421,'01_MASTER_KODE_WILAYAH'!H$1437:I$1470,2,FALSE),"")</f>
        <v>JAWA TENGAH</v>
      </c>
      <c r="U421" s="348" t="str">
        <f>IF(S421&lt;&gt;"",VLOOKUP(S421,'01_MASTER_KODE_WILAYAH'!D$5:F$1353,3,FALSE),"")</f>
        <v>GROBOGAN</v>
      </c>
      <c r="V421" s="349" t="str">
        <f t="shared" ref="V421:V484" si="220">IF(M421&lt;&gt;"",MID(M421,9,1),"")</f>
        <v>1</v>
      </c>
      <c r="W421" s="145" t="e">
        <f t="shared" ref="W421:W484" si="221">X421+AB421+AF421+AJ421+AN421+AR421+AV421+AZ421+BD421</f>
        <v>#VALUE!</v>
      </c>
      <c r="X421" s="133" t="e">
        <f>COUNTIFS(A1_Individu_Data_Keadaan_SDMK!A$4:A$149931,M421,A1_Individu_Data_Keadaan_SDMK!R$4:R$149285,"01. Dokter")</f>
        <v>#VALUE!</v>
      </c>
      <c r="Y421" s="122">
        <f t="shared" ref="Y421:Y484" si="222">IF(V421="1",2,1)</f>
        <v>2</v>
      </c>
      <c r="Z421" s="134" t="e">
        <f t="shared" ref="Z421:Z484" si="223">IF((X421-Y421)&gt;0,(X421-Y421),0)</f>
        <v>#VALUE!</v>
      </c>
      <c r="AA421" s="134" t="e">
        <f t="shared" ref="AA421:AA484" si="224">IF((X421-Y421)&lt;0,ABS(X421-Y421),0)</f>
        <v>#VALUE!</v>
      </c>
      <c r="AB421" s="133" t="e">
        <f>COUNTIFS(A1_Individu_Data_Keadaan_SDMK!A$4:A$149931,M421,A1_Individu_Data_Keadaan_SDMK!R$4:R$149285,"02. Dokter Gigi")</f>
        <v>#VALUE!</v>
      </c>
      <c r="AC421" s="122">
        <f t="shared" ref="AC421:AC484" si="225">IF(V421="1",1,1)</f>
        <v>1</v>
      </c>
      <c r="AD421" s="134" t="e">
        <f t="shared" ref="AD421:AD484" si="226">IF((AB421-AC421)&gt;0,(AB421-AC421),0)</f>
        <v>#VALUE!</v>
      </c>
      <c r="AE421" s="134" t="e">
        <f t="shared" ref="AE421:AE484" si="227">IF((AB421-AC421)&lt;0,ABS(AB421-AC421),0)</f>
        <v>#VALUE!</v>
      </c>
      <c r="AF421" s="133" t="e">
        <f>COUNTIFS(A1_Individu_Data_Keadaan_SDMK!A$4:A$149931,M421,A1_Individu_Data_Keadaan_SDMK!Q$4:Q$149285,"03. KEPERAWATAN")</f>
        <v>#VALUE!</v>
      </c>
      <c r="AG421" s="135">
        <f t="shared" ref="AG421:AG484" si="228">IF(V421="1",8,5)</f>
        <v>8</v>
      </c>
      <c r="AH421" s="134" t="e">
        <f t="shared" ref="AH421:AH484" si="229">IF((AF421-AG421)&gt;0,(AF421-AG421),0)</f>
        <v>#VALUE!</v>
      </c>
      <c r="AI421" s="134" t="e">
        <f t="shared" ref="AI421:AI484" si="230">IF((AF421-AG421)&lt;0,ABS(AF421-AG421),0)</f>
        <v>#VALUE!</v>
      </c>
      <c r="AJ421" s="133" t="e">
        <f>COUNTIFS(A1_Individu_Data_Keadaan_SDMK!A$4:A$149931,M421,A1_Individu_Data_Keadaan_SDMK!Q$4:Q$149285,"04. KEBIDANAN")</f>
        <v>#VALUE!</v>
      </c>
      <c r="AK421" s="135">
        <f t="shared" ref="AK421:AK484" si="231">IF(V421="1",7,4)</f>
        <v>7</v>
      </c>
      <c r="AL421" s="134" t="e">
        <f t="shared" ref="AL421:AL484" si="232">IF((AJ421-AK421)&gt;0,(AJ421-AK421),0)</f>
        <v>#VALUE!</v>
      </c>
      <c r="AM421" s="134" t="e">
        <f t="shared" ref="AM421:AM484" si="233">IF((AJ421-AK421)&lt;0,ABS(AJ421-AK421),0)</f>
        <v>#VALUE!</v>
      </c>
      <c r="AN421" s="133" t="e">
        <f>COUNTIFS(A1_Individu_Data_Keadaan_SDMK!A$4:A$149931,M421,A1_Individu_Data_Keadaan_SDMK!Q$4:Q$149285,"05. KEFARMASIAN")</f>
        <v>#VALUE!</v>
      </c>
      <c r="AO421" s="135">
        <f t="shared" ref="AO421:AO484" si="234">IF(V421="1",1,1)</f>
        <v>1</v>
      </c>
      <c r="AP421" s="134" t="e">
        <f t="shared" ref="AP421:AP484" si="235">IF((AN421-AO421)&gt;0,(AN421-AO421),0)</f>
        <v>#VALUE!</v>
      </c>
      <c r="AQ421" s="134" t="e">
        <f t="shared" ref="AQ421:AQ484" si="236">IF((AN421-AO421)&lt;0,ABS(AN421-AO421),0)</f>
        <v>#VALUE!</v>
      </c>
      <c r="AR421" s="133" t="e">
        <f>COUNTIFS(A1_Individu_Data_Keadaan_SDMK!A$4:A$149931,M421,A1_Individu_Data_Keadaan_SDMK!Q$4:Q$149285,"06. KESEHATAN MASYARAKAT")</f>
        <v>#VALUE!</v>
      </c>
      <c r="AS421" s="135">
        <f t="shared" ref="AS421:AS484" si="237">IF(V421="1",1,1)</f>
        <v>1</v>
      </c>
      <c r="AT421" s="134" t="e">
        <f t="shared" ref="AT421:AT484" si="238">IF((AR421-AS421)&gt;0,(AR421-AS421),0)</f>
        <v>#VALUE!</v>
      </c>
      <c r="AU421" s="134" t="e">
        <f t="shared" ref="AU421:AU484" si="239">IF((AR421-AS421)&lt;0,ABS(AR421-AS421),0)</f>
        <v>#VALUE!</v>
      </c>
      <c r="AV421" s="133" t="e">
        <f>COUNTIFS(A1_Individu_Data_Keadaan_SDMK!A$4:A$149931,M421,A1_Individu_Data_Keadaan_SDMK!Q$4:Q$149285,"07. KESEHATAN LINGKUNGAN")</f>
        <v>#VALUE!</v>
      </c>
      <c r="AW421" s="135">
        <f t="shared" ref="AW421:AW484" si="240">IF(V421="1",1,1)</f>
        <v>1</v>
      </c>
      <c r="AX421" s="134" t="e">
        <f t="shared" ref="AX421:AX484" si="241">IF((AV421-AW421)&gt;0,(AV421-AW421),0)</f>
        <v>#VALUE!</v>
      </c>
      <c r="AY421" s="134" t="e">
        <f t="shared" ref="AY421:AY484" si="242">IF((AV421-AW421)&lt;0,ABS(AV421-AW421),0)</f>
        <v>#VALUE!</v>
      </c>
      <c r="AZ421" s="133" t="e">
        <f>COUNTIFS(A1_Individu_Data_Keadaan_SDMK!A$4:A$149931,M421,A1_Individu_Data_Keadaan_SDMK!Q$4:Q$149285,"08. GIZI")</f>
        <v>#VALUE!</v>
      </c>
      <c r="BA421" s="135">
        <f t="shared" ref="BA421:BA484" si="243">IF(V421="1",2,1)</f>
        <v>2</v>
      </c>
      <c r="BB421" s="134" t="e">
        <f t="shared" ref="BB421:BB484" si="244">IF((AZ421-BA421)&gt;0,(AZ421-BA421),0)</f>
        <v>#VALUE!</v>
      </c>
      <c r="BC421" s="134" t="e">
        <f t="shared" ref="BC421:BC484" si="245">IF((AZ421-BA421)&lt;0,ABS(AZ421-BA421),0)</f>
        <v>#VALUE!</v>
      </c>
      <c r="BD421" s="133" t="e">
        <f>COUNTIFS(A1_Individu_Data_Keadaan_SDMK!A$4:A$149931,M421,A1_Individu_Data_Keadaan_SDMK!R$4:R$149285,"03. Ahli Teknologi Laboratorium Medik")</f>
        <v>#VALUE!</v>
      </c>
      <c r="BE421" s="135">
        <f t="shared" ref="BE421:BE484" si="246">IF(V421="1",1,1)</f>
        <v>1</v>
      </c>
      <c r="BF421" s="134" t="e">
        <f t="shared" ref="BF421:BF484" si="247">IF((BD421-BE421)&gt;0,(BD421-BE421),0)</f>
        <v>#VALUE!</v>
      </c>
      <c r="BG421" s="134" t="e">
        <f t="shared" ref="BG421:BG484" si="248">IF((BD421-BE421)&lt;0,ABS(BD421-BE421),0)</f>
        <v>#VALUE!</v>
      </c>
      <c r="BH421" s="139" t="e">
        <f t="shared" ref="BH421:BH484" si="249">IF(AND(AN421&gt;=1,AR421&gt;=1,AV421&gt;=1,AZ421&gt;=1,BD421&gt;=1),"Memenuhi","Belum Memenuhi")</f>
        <v>#VALUE!</v>
      </c>
      <c r="BI421" s="139" t="e">
        <f t="shared" ref="BI421:BI484" si="250">IF(AND(X421&gt;=1,AB421&gt;=1,AF421&gt;=1,AJ421&gt;=1,AN421&gt;=1,AR421&gt;=1,AV421&gt;=1,AZ421&gt;=1,BD421&gt;=1),"Memenuhi","Belum Memenuhi")</f>
        <v>#VALUE!</v>
      </c>
    </row>
    <row r="422" spans="13:61" ht="15">
      <c r="M422" s="120" t="s">
        <v>13242</v>
      </c>
      <c r="N422" s="120" t="s">
        <v>13243</v>
      </c>
      <c r="O422" s="120" t="s">
        <v>267</v>
      </c>
      <c r="P422" s="120" t="s">
        <v>9301</v>
      </c>
      <c r="Q422" s="120" t="s">
        <v>12201</v>
      </c>
      <c r="R422" s="120">
        <v>33</v>
      </c>
      <c r="S422" s="120">
        <v>3315</v>
      </c>
      <c r="T422" s="348" t="str">
        <f>IF(R422&lt;&gt;"",VLOOKUP(R422,'01_MASTER_KODE_WILAYAH'!H$1437:I$1470,2,FALSE),"")</f>
        <v>JAWA TENGAH</v>
      </c>
      <c r="U422" s="348" t="str">
        <f>IF(S422&lt;&gt;"",VLOOKUP(S422,'01_MASTER_KODE_WILAYAH'!D$5:F$1353,3,FALSE),"")</f>
        <v>GROBOGAN</v>
      </c>
      <c r="V422" s="349" t="str">
        <f t="shared" si="220"/>
        <v>2</v>
      </c>
      <c r="W422" s="145" t="e">
        <f t="shared" si="221"/>
        <v>#VALUE!</v>
      </c>
      <c r="X422" s="133" t="e">
        <f>COUNTIFS(A1_Individu_Data_Keadaan_SDMK!A$4:A$149931,M422,A1_Individu_Data_Keadaan_SDMK!R$4:R$149285,"01. Dokter")</f>
        <v>#VALUE!</v>
      </c>
      <c r="Y422" s="122">
        <f t="shared" si="222"/>
        <v>1</v>
      </c>
      <c r="Z422" s="134" t="e">
        <f t="shared" si="223"/>
        <v>#VALUE!</v>
      </c>
      <c r="AA422" s="134" t="e">
        <f t="shared" si="224"/>
        <v>#VALUE!</v>
      </c>
      <c r="AB422" s="133" t="e">
        <f>COUNTIFS(A1_Individu_Data_Keadaan_SDMK!A$4:A$149931,M422,A1_Individu_Data_Keadaan_SDMK!R$4:R$149285,"02. Dokter Gigi")</f>
        <v>#VALUE!</v>
      </c>
      <c r="AC422" s="122">
        <f t="shared" si="225"/>
        <v>1</v>
      </c>
      <c r="AD422" s="134" t="e">
        <f t="shared" si="226"/>
        <v>#VALUE!</v>
      </c>
      <c r="AE422" s="134" t="e">
        <f t="shared" si="227"/>
        <v>#VALUE!</v>
      </c>
      <c r="AF422" s="133" t="e">
        <f>COUNTIFS(A1_Individu_Data_Keadaan_SDMK!A$4:A$149931,M422,A1_Individu_Data_Keadaan_SDMK!Q$4:Q$149285,"03. KEPERAWATAN")</f>
        <v>#VALUE!</v>
      </c>
      <c r="AG422" s="135">
        <f t="shared" si="228"/>
        <v>5</v>
      </c>
      <c r="AH422" s="134" t="e">
        <f t="shared" si="229"/>
        <v>#VALUE!</v>
      </c>
      <c r="AI422" s="134" t="e">
        <f t="shared" si="230"/>
        <v>#VALUE!</v>
      </c>
      <c r="AJ422" s="133" t="e">
        <f>COUNTIFS(A1_Individu_Data_Keadaan_SDMK!A$4:A$149931,M422,A1_Individu_Data_Keadaan_SDMK!Q$4:Q$149285,"04. KEBIDANAN")</f>
        <v>#VALUE!</v>
      </c>
      <c r="AK422" s="135">
        <f t="shared" si="231"/>
        <v>4</v>
      </c>
      <c r="AL422" s="134" t="e">
        <f t="shared" si="232"/>
        <v>#VALUE!</v>
      </c>
      <c r="AM422" s="134" t="e">
        <f t="shared" si="233"/>
        <v>#VALUE!</v>
      </c>
      <c r="AN422" s="133" t="e">
        <f>COUNTIFS(A1_Individu_Data_Keadaan_SDMK!A$4:A$149931,M422,A1_Individu_Data_Keadaan_SDMK!Q$4:Q$149285,"05. KEFARMASIAN")</f>
        <v>#VALUE!</v>
      </c>
      <c r="AO422" s="135">
        <f t="shared" si="234"/>
        <v>1</v>
      </c>
      <c r="AP422" s="134" t="e">
        <f t="shared" si="235"/>
        <v>#VALUE!</v>
      </c>
      <c r="AQ422" s="134" t="e">
        <f t="shared" si="236"/>
        <v>#VALUE!</v>
      </c>
      <c r="AR422" s="133" t="e">
        <f>COUNTIFS(A1_Individu_Data_Keadaan_SDMK!A$4:A$149931,M422,A1_Individu_Data_Keadaan_SDMK!Q$4:Q$149285,"06. KESEHATAN MASYARAKAT")</f>
        <v>#VALUE!</v>
      </c>
      <c r="AS422" s="135">
        <f t="shared" si="237"/>
        <v>1</v>
      </c>
      <c r="AT422" s="134" t="e">
        <f t="shared" si="238"/>
        <v>#VALUE!</v>
      </c>
      <c r="AU422" s="134" t="e">
        <f t="shared" si="239"/>
        <v>#VALUE!</v>
      </c>
      <c r="AV422" s="133" t="e">
        <f>COUNTIFS(A1_Individu_Data_Keadaan_SDMK!A$4:A$149931,M422,A1_Individu_Data_Keadaan_SDMK!Q$4:Q$149285,"07. KESEHATAN LINGKUNGAN")</f>
        <v>#VALUE!</v>
      </c>
      <c r="AW422" s="135">
        <f t="shared" si="240"/>
        <v>1</v>
      </c>
      <c r="AX422" s="134" t="e">
        <f t="shared" si="241"/>
        <v>#VALUE!</v>
      </c>
      <c r="AY422" s="134" t="e">
        <f t="shared" si="242"/>
        <v>#VALUE!</v>
      </c>
      <c r="AZ422" s="133" t="e">
        <f>COUNTIFS(A1_Individu_Data_Keadaan_SDMK!A$4:A$149931,M422,A1_Individu_Data_Keadaan_SDMK!Q$4:Q$149285,"08. GIZI")</f>
        <v>#VALUE!</v>
      </c>
      <c r="BA422" s="135">
        <f t="shared" si="243"/>
        <v>1</v>
      </c>
      <c r="BB422" s="134" t="e">
        <f t="shared" si="244"/>
        <v>#VALUE!</v>
      </c>
      <c r="BC422" s="134" t="e">
        <f t="shared" si="245"/>
        <v>#VALUE!</v>
      </c>
      <c r="BD422" s="133" t="e">
        <f>COUNTIFS(A1_Individu_Data_Keadaan_SDMK!A$4:A$149931,M422,A1_Individu_Data_Keadaan_SDMK!R$4:R$149285,"03. Ahli Teknologi Laboratorium Medik")</f>
        <v>#VALUE!</v>
      </c>
      <c r="BE422" s="135">
        <f t="shared" si="246"/>
        <v>1</v>
      </c>
      <c r="BF422" s="134" t="e">
        <f t="shared" si="247"/>
        <v>#VALUE!</v>
      </c>
      <c r="BG422" s="134" t="e">
        <f t="shared" si="248"/>
        <v>#VALUE!</v>
      </c>
      <c r="BH422" s="139" t="e">
        <f t="shared" si="249"/>
        <v>#VALUE!</v>
      </c>
      <c r="BI422" s="139" t="e">
        <f t="shared" si="250"/>
        <v>#VALUE!</v>
      </c>
    </row>
    <row r="423" spans="13:61" ht="15">
      <c r="M423" s="120" t="s">
        <v>13244</v>
      </c>
      <c r="N423" s="120" t="s">
        <v>13245</v>
      </c>
      <c r="O423" s="120" t="s">
        <v>267</v>
      </c>
      <c r="P423" s="120" t="s">
        <v>9302</v>
      </c>
      <c r="Q423" s="120" t="s">
        <v>12201</v>
      </c>
      <c r="R423" s="120">
        <v>33</v>
      </c>
      <c r="S423" s="120">
        <v>3315</v>
      </c>
      <c r="T423" s="348" t="str">
        <f>IF(R423&lt;&gt;"",VLOOKUP(R423,'01_MASTER_KODE_WILAYAH'!H$1437:I$1470,2,FALSE),"")</f>
        <v>JAWA TENGAH</v>
      </c>
      <c r="U423" s="348" t="str">
        <f>IF(S423&lt;&gt;"",VLOOKUP(S423,'01_MASTER_KODE_WILAYAH'!D$5:F$1353,3,FALSE),"")</f>
        <v>GROBOGAN</v>
      </c>
      <c r="V423" s="349" t="str">
        <f t="shared" si="220"/>
        <v>1</v>
      </c>
      <c r="W423" s="145" t="e">
        <f t="shared" si="221"/>
        <v>#VALUE!</v>
      </c>
      <c r="X423" s="133" t="e">
        <f>COUNTIFS(A1_Individu_Data_Keadaan_SDMK!A$4:A$149931,M423,A1_Individu_Data_Keadaan_SDMK!R$4:R$149285,"01. Dokter")</f>
        <v>#VALUE!</v>
      </c>
      <c r="Y423" s="122">
        <f t="shared" si="222"/>
        <v>2</v>
      </c>
      <c r="Z423" s="134" t="e">
        <f t="shared" si="223"/>
        <v>#VALUE!</v>
      </c>
      <c r="AA423" s="134" t="e">
        <f t="shared" si="224"/>
        <v>#VALUE!</v>
      </c>
      <c r="AB423" s="133" t="e">
        <f>COUNTIFS(A1_Individu_Data_Keadaan_SDMK!A$4:A$149931,M423,A1_Individu_Data_Keadaan_SDMK!R$4:R$149285,"02. Dokter Gigi")</f>
        <v>#VALUE!</v>
      </c>
      <c r="AC423" s="122">
        <f t="shared" si="225"/>
        <v>1</v>
      </c>
      <c r="AD423" s="134" t="e">
        <f t="shared" si="226"/>
        <v>#VALUE!</v>
      </c>
      <c r="AE423" s="134" t="e">
        <f t="shared" si="227"/>
        <v>#VALUE!</v>
      </c>
      <c r="AF423" s="133" t="e">
        <f>COUNTIFS(A1_Individu_Data_Keadaan_SDMK!A$4:A$149931,M423,A1_Individu_Data_Keadaan_SDMK!Q$4:Q$149285,"03. KEPERAWATAN")</f>
        <v>#VALUE!</v>
      </c>
      <c r="AG423" s="135">
        <f t="shared" si="228"/>
        <v>8</v>
      </c>
      <c r="AH423" s="134" t="e">
        <f t="shared" si="229"/>
        <v>#VALUE!</v>
      </c>
      <c r="AI423" s="134" t="e">
        <f t="shared" si="230"/>
        <v>#VALUE!</v>
      </c>
      <c r="AJ423" s="133" t="e">
        <f>COUNTIFS(A1_Individu_Data_Keadaan_SDMK!A$4:A$149931,M423,A1_Individu_Data_Keadaan_SDMK!Q$4:Q$149285,"04. KEBIDANAN")</f>
        <v>#VALUE!</v>
      </c>
      <c r="AK423" s="135">
        <f t="shared" si="231"/>
        <v>7</v>
      </c>
      <c r="AL423" s="134" t="e">
        <f t="shared" si="232"/>
        <v>#VALUE!</v>
      </c>
      <c r="AM423" s="134" t="e">
        <f t="shared" si="233"/>
        <v>#VALUE!</v>
      </c>
      <c r="AN423" s="133" t="e">
        <f>COUNTIFS(A1_Individu_Data_Keadaan_SDMK!A$4:A$149931,M423,A1_Individu_Data_Keadaan_SDMK!Q$4:Q$149285,"05. KEFARMASIAN")</f>
        <v>#VALUE!</v>
      </c>
      <c r="AO423" s="135">
        <f t="shared" si="234"/>
        <v>1</v>
      </c>
      <c r="AP423" s="134" t="e">
        <f t="shared" si="235"/>
        <v>#VALUE!</v>
      </c>
      <c r="AQ423" s="134" t="e">
        <f t="shared" si="236"/>
        <v>#VALUE!</v>
      </c>
      <c r="AR423" s="133" t="e">
        <f>COUNTIFS(A1_Individu_Data_Keadaan_SDMK!A$4:A$149931,M423,A1_Individu_Data_Keadaan_SDMK!Q$4:Q$149285,"06. KESEHATAN MASYARAKAT")</f>
        <v>#VALUE!</v>
      </c>
      <c r="AS423" s="135">
        <f t="shared" si="237"/>
        <v>1</v>
      </c>
      <c r="AT423" s="134" t="e">
        <f t="shared" si="238"/>
        <v>#VALUE!</v>
      </c>
      <c r="AU423" s="134" t="e">
        <f t="shared" si="239"/>
        <v>#VALUE!</v>
      </c>
      <c r="AV423" s="133" t="e">
        <f>COUNTIFS(A1_Individu_Data_Keadaan_SDMK!A$4:A$149931,M423,A1_Individu_Data_Keadaan_SDMK!Q$4:Q$149285,"07. KESEHATAN LINGKUNGAN")</f>
        <v>#VALUE!</v>
      </c>
      <c r="AW423" s="135">
        <f t="shared" si="240"/>
        <v>1</v>
      </c>
      <c r="AX423" s="134" t="e">
        <f t="shared" si="241"/>
        <v>#VALUE!</v>
      </c>
      <c r="AY423" s="134" t="e">
        <f t="shared" si="242"/>
        <v>#VALUE!</v>
      </c>
      <c r="AZ423" s="133" t="e">
        <f>COUNTIFS(A1_Individu_Data_Keadaan_SDMK!A$4:A$149931,M423,A1_Individu_Data_Keadaan_SDMK!Q$4:Q$149285,"08. GIZI")</f>
        <v>#VALUE!</v>
      </c>
      <c r="BA423" s="135">
        <f t="shared" si="243"/>
        <v>2</v>
      </c>
      <c r="BB423" s="134" t="e">
        <f t="shared" si="244"/>
        <v>#VALUE!</v>
      </c>
      <c r="BC423" s="134" t="e">
        <f t="shared" si="245"/>
        <v>#VALUE!</v>
      </c>
      <c r="BD423" s="133" t="e">
        <f>COUNTIFS(A1_Individu_Data_Keadaan_SDMK!A$4:A$149931,M423,A1_Individu_Data_Keadaan_SDMK!R$4:R$149285,"03. Ahli Teknologi Laboratorium Medik")</f>
        <v>#VALUE!</v>
      </c>
      <c r="BE423" s="135">
        <f t="shared" si="246"/>
        <v>1</v>
      </c>
      <c r="BF423" s="134" t="e">
        <f t="shared" si="247"/>
        <v>#VALUE!</v>
      </c>
      <c r="BG423" s="134" t="e">
        <f t="shared" si="248"/>
        <v>#VALUE!</v>
      </c>
      <c r="BH423" s="139" t="e">
        <f t="shared" si="249"/>
        <v>#VALUE!</v>
      </c>
      <c r="BI423" s="139" t="e">
        <f t="shared" si="250"/>
        <v>#VALUE!</v>
      </c>
    </row>
    <row r="424" spans="13:61" ht="15">
      <c r="M424" s="120" t="s">
        <v>13246</v>
      </c>
      <c r="N424" s="120" t="s">
        <v>13247</v>
      </c>
      <c r="O424" s="120" t="s">
        <v>267</v>
      </c>
      <c r="P424" s="120" t="s">
        <v>9301</v>
      </c>
      <c r="Q424" s="120" t="s">
        <v>12201</v>
      </c>
      <c r="R424" s="120">
        <v>33</v>
      </c>
      <c r="S424" s="120">
        <v>3315</v>
      </c>
      <c r="T424" s="348" t="str">
        <f>IF(R424&lt;&gt;"",VLOOKUP(R424,'01_MASTER_KODE_WILAYAH'!H$1437:I$1470,2,FALSE),"")</f>
        <v>JAWA TENGAH</v>
      </c>
      <c r="U424" s="348" t="str">
        <f>IF(S424&lt;&gt;"",VLOOKUP(S424,'01_MASTER_KODE_WILAYAH'!D$5:F$1353,3,FALSE),"")</f>
        <v>GROBOGAN</v>
      </c>
      <c r="V424" s="349" t="str">
        <f t="shared" si="220"/>
        <v>2</v>
      </c>
      <c r="W424" s="145" t="e">
        <f t="shared" si="221"/>
        <v>#VALUE!</v>
      </c>
      <c r="X424" s="133" t="e">
        <f>COUNTIFS(A1_Individu_Data_Keadaan_SDMK!A$4:A$149931,M424,A1_Individu_Data_Keadaan_SDMK!R$4:R$149285,"01. Dokter")</f>
        <v>#VALUE!</v>
      </c>
      <c r="Y424" s="122">
        <f t="shared" si="222"/>
        <v>1</v>
      </c>
      <c r="Z424" s="134" t="e">
        <f t="shared" si="223"/>
        <v>#VALUE!</v>
      </c>
      <c r="AA424" s="134" t="e">
        <f t="shared" si="224"/>
        <v>#VALUE!</v>
      </c>
      <c r="AB424" s="133" t="e">
        <f>COUNTIFS(A1_Individu_Data_Keadaan_SDMK!A$4:A$149931,M424,A1_Individu_Data_Keadaan_SDMK!R$4:R$149285,"02. Dokter Gigi")</f>
        <v>#VALUE!</v>
      </c>
      <c r="AC424" s="122">
        <f t="shared" si="225"/>
        <v>1</v>
      </c>
      <c r="AD424" s="134" t="e">
        <f t="shared" si="226"/>
        <v>#VALUE!</v>
      </c>
      <c r="AE424" s="134" t="e">
        <f t="shared" si="227"/>
        <v>#VALUE!</v>
      </c>
      <c r="AF424" s="133" t="e">
        <f>COUNTIFS(A1_Individu_Data_Keadaan_SDMK!A$4:A$149931,M424,A1_Individu_Data_Keadaan_SDMK!Q$4:Q$149285,"03. KEPERAWATAN")</f>
        <v>#VALUE!</v>
      </c>
      <c r="AG424" s="135">
        <f t="shared" si="228"/>
        <v>5</v>
      </c>
      <c r="AH424" s="134" t="e">
        <f t="shared" si="229"/>
        <v>#VALUE!</v>
      </c>
      <c r="AI424" s="134" t="e">
        <f t="shared" si="230"/>
        <v>#VALUE!</v>
      </c>
      <c r="AJ424" s="133" t="e">
        <f>COUNTIFS(A1_Individu_Data_Keadaan_SDMK!A$4:A$149931,M424,A1_Individu_Data_Keadaan_SDMK!Q$4:Q$149285,"04. KEBIDANAN")</f>
        <v>#VALUE!</v>
      </c>
      <c r="AK424" s="135">
        <f t="shared" si="231"/>
        <v>4</v>
      </c>
      <c r="AL424" s="134" t="e">
        <f t="shared" si="232"/>
        <v>#VALUE!</v>
      </c>
      <c r="AM424" s="134" t="e">
        <f t="shared" si="233"/>
        <v>#VALUE!</v>
      </c>
      <c r="AN424" s="133" t="e">
        <f>COUNTIFS(A1_Individu_Data_Keadaan_SDMK!A$4:A$149931,M424,A1_Individu_Data_Keadaan_SDMK!Q$4:Q$149285,"05. KEFARMASIAN")</f>
        <v>#VALUE!</v>
      </c>
      <c r="AO424" s="135">
        <f t="shared" si="234"/>
        <v>1</v>
      </c>
      <c r="AP424" s="134" t="e">
        <f t="shared" si="235"/>
        <v>#VALUE!</v>
      </c>
      <c r="AQ424" s="134" t="e">
        <f t="shared" si="236"/>
        <v>#VALUE!</v>
      </c>
      <c r="AR424" s="133" t="e">
        <f>COUNTIFS(A1_Individu_Data_Keadaan_SDMK!A$4:A$149931,M424,A1_Individu_Data_Keadaan_SDMK!Q$4:Q$149285,"06. KESEHATAN MASYARAKAT")</f>
        <v>#VALUE!</v>
      </c>
      <c r="AS424" s="135">
        <f t="shared" si="237"/>
        <v>1</v>
      </c>
      <c r="AT424" s="134" t="e">
        <f t="shared" si="238"/>
        <v>#VALUE!</v>
      </c>
      <c r="AU424" s="134" t="e">
        <f t="shared" si="239"/>
        <v>#VALUE!</v>
      </c>
      <c r="AV424" s="133" t="e">
        <f>COUNTIFS(A1_Individu_Data_Keadaan_SDMK!A$4:A$149931,M424,A1_Individu_Data_Keadaan_SDMK!Q$4:Q$149285,"07. KESEHATAN LINGKUNGAN")</f>
        <v>#VALUE!</v>
      </c>
      <c r="AW424" s="135">
        <f t="shared" si="240"/>
        <v>1</v>
      </c>
      <c r="AX424" s="134" t="e">
        <f t="shared" si="241"/>
        <v>#VALUE!</v>
      </c>
      <c r="AY424" s="134" t="e">
        <f t="shared" si="242"/>
        <v>#VALUE!</v>
      </c>
      <c r="AZ424" s="133" t="e">
        <f>COUNTIFS(A1_Individu_Data_Keadaan_SDMK!A$4:A$149931,M424,A1_Individu_Data_Keadaan_SDMK!Q$4:Q$149285,"08. GIZI")</f>
        <v>#VALUE!</v>
      </c>
      <c r="BA424" s="135">
        <f t="shared" si="243"/>
        <v>1</v>
      </c>
      <c r="BB424" s="134" t="e">
        <f t="shared" si="244"/>
        <v>#VALUE!</v>
      </c>
      <c r="BC424" s="134" t="e">
        <f t="shared" si="245"/>
        <v>#VALUE!</v>
      </c>
      <c r="BD424" s="133" t="e">
        <f>COUNTIFS(A1_Individu_Data_Keadaan_SDMK!A$4:A$149931,M424,A1_Individu_Data_Keadaan_SDMK!R$4:R$149285,"03. Ahli Teknologi Laboratorium Medik")</f>
        <v>#VALUE!</v>
      </c>
      <c r="BE424" s="135">
        <f t="shared" si="246"/>
        <v>1</v>
      </c>
      <c r="BF424" s="134" t="e">
        <f t="shared" si="247"/>
        <v>#VALUE!</v>
      </c>
      <c r="BG424" s="134" t="e">
        <f t="shared" si="248"/>
        <v>#VALUE!</v>
      </c>
      <c r="BH424" s="139" t="e">
        <f t="shared" si="249"/>
        <v>#VALUE!</v>
      </c>
      <c r="BI424" s="139" t="e">
        <f t="shared" si="250"/>
        <v>#VALUE!</v>
      </c>
    </row>
    <row r="425" spans="13:61" ht="15">
      <c r="M425" s="120" t="s">
        <v>13248</v>
      </c>
      <c r="N425" s="120" t="s">
        <v>13249</v>
      </c>
      <c r="O425" s="120" t="s">
        <v>267</v>
      </c>
      <c r="P425" s="120" t="s">
        <v>9302</v>
      </c>
      <c r="Q425" s="120" t="s">
        <v>12201</v>
      </c>
      <c r="R425" s="120">
        <v>33</v>
      </c>
      <c r="S425" s="120">
        <v>3315</v>
      </c>
      <c r="T425" s="348" t="str">
        <f>IF(R425&lt;&gt;"",VLOOKUP(R425,'01_MASTER_KODE_WILAYAH'!H$1437:I$1470,2,FALSE),"")</f>
        <v>JAWA TENGAH</v>
      </c>
      <c r="U425" s="348" t="str">
        <f>IF(S425&lt;&gt;"",VLOOKUP(S425,'01_MASTER_KODE_WILAYAH'!D$5:F$1353,3,FALSE),"")</f>
        <v>GROBOGAN</v>
      </c>
      <c r="V425" s="349" t="str">
        <f t="shared" si="220"/>
        <v>1</v>
      </c>
      <c r="W425" s="145" t="e">
        <f t="shared" si="221"/>
        <v>#VALUE!</v>
      </c>
      <c r="X425" s="133" t="e">
        <f>COUNTIFS(A1_Individu_Data_Keadaan_SDMK!A$4:A$149931,M425,A1_Individu_Data_Keadaan_SDMK!R$4:R$149285,"01. Dokter")</f>
        <v>#VALUE!</v>
      </c>
      <c r="Y425" s="122">
        <f t="shared" si="222"/>
        <v>2</v>
      </c>
      <c r="Z425" s="134" t="e">
        <f t="shared" si="223"/>
        <v>#VALUE!</v>
      </c>
      <c r="AA425" s="134" t="e">
        <f t="shared" si="224"/>
        <v>#VALUE!</v>
      </c>
      <c r="AB425" s="133" t="e">
        <f>COUNTIFS(A1_Individu_Data_Keadaan_SDMK!A$4:A$149931,M425,A1_Individu_Data_Keadaan_SDMK!R$4:R$149285,"02. Dokter Gigi")</f>
        <v>#VALUE!</v>
      </c>
      <c r="AC425" s="122">
        <f t="shared" si="225"/>
        <v>1</v>
      </c>
      <c r="AD425" s="134" t="e">
        <f t="shared" si="226"/>
        <v>#VALUE!</v>
      </c>
      <c r="AE425" s="134" t="e">
        <f t="shared" si="227"/>
        <v>#VALUE!</v>
      </c>
      <c r="AF425" s="133" t="e">
        <f>COUNTIFS(A1_Individu_Data_Keadaan_SDMK!A$4:A$149931,M425,A1_Individu_Data_Keadaan_SDMK!Q$4:Q$149285,"03. KEPERAWATAN")</f>
        <v>#VALUE!</v>
      </c>
      <c r="AG425" s="135">
        <f t="shared" si="228"/>
        <v>8</v>
      </c>
      <c r="AH425" s="134" t="e">
        <f t="shared" si="229"/>
        <v>#VALUE!</v>
      </c>
      <c r="AI425" s="134" t="e">
        <f t="shared" si="230"/>
        <v>#VALUE!</v>
      </c>
      <c r="AJ425" s="133" t="e">
        <f>COUNTIFS(A1_Individu_Data_Keadaan_SDMK!A$4:A$149931,M425,A1_Individu_Data_Keadaan_SDMK!Q$4:Q$149285,"04. KEBIDANAN")</f>
        <v>#VALUE!</v>
      </c>
      <c r="AK425" s="135">
        <f t="shared" si="231"/>
        <v>7</v>
      </c>
      <c r="AL425" s="134" t="e">
        <f t="shared" si="232"/>
        <v>#VALUE!</v>
      </c>
      <c r="AM425" s="134" t="e">
        <f t="shared" si="233"/>
        <v>#VALUE!</v>
      </c>
      <c r="AN425" s="133" t="e">
        <f>COUNTIFS(A1_Individu_Data_Keadaan_SDMK!A$4:A$149931,M425,A1_Individu_Data_Keadaan_SDMK!Q$4:Q$149285,"05. KEFARMASIAN")</f>
        <v>#VALUE!</v>
      </c>
      <c r="AO425" s="135">
        <f t="shared" si="234"/>
        <v>1</v>
      </c>
      <c r="AP425" s="134" t="e">
        <f t="shared" si="235"/>
        <v>#VALUE!</v>
      </c>
      <c r="AQ425" s="134" t="e">
        <f t="shared" si="236"/>
        <v>#VALUE!</v>
      </c>
      <c r="AR425" s="133" t="e">
        <f>COUNTIFS(A1_Individu_Data_Keadaan_SDMK!A$4:A$149931,M425,A1_Individu_Data_Keadaan_SDMK!Q$4:Q$149285,"06. KESEHATAN MASYARAKAT")</f>
        <v>#VALUE!</v>
      </c>
      <c r="AS425" s="135">
        <f t="shared" si="237"/>
        <v>1</v>
      </c>
      <c r="AT425" s="134" t="e">
        <f t="shared" si="238"/>
        <v>#VALUE!</v>
      </c>
      <c r="AU425" s="134" t="e">
        <f t="shared" si="239"/>
        <v>#VALUE!</v>
      </c>
      <c r="AV425" s="133" t="e">
        <f>COUNTIFS(A1_Individu_Data_Keadaan_SDMK!A$4:A$149931,M425,A1_Individu_Data_Keadaan_SDMK!Q$4:Q$149285,"07. KESEHATAN LINGKUNGAN")</f>
        <v>#VALUE!</v>
      </c>
      <c r="AW425" s="135">
        <f t="shared" si="240"/>
        <v>1</v>
      </c>
      <c r="AX425" s="134" t="e">
        <f t="shared" si="241"/>
        <v>#VALUE!</v>
      </c>
      <c r="AY425" s="134" t="e">
        <f t="shared" si="242"/>
        <v>#VALUE!</v>
      </c>
      <c r="AZ425" s="133" t="e">
        <f>COUNTIFS(A1_Individu_Data_Keadaan_SDMK!A$4:A$149931,M425,A1_Individu_Data_Keadaan_SDMK!Q$4:Q$149285,"08. GIZI")</f>
        <v>#VALUE!</v>
      </c>
      <c r="BA425" s="135">
        <f t="shared" si="243"/>
        <v>2</v>
      </c>
      <c r="BB425" s="134" t="e">
        <f t="shared" si="244"/>
        <v>#VALUE!</v>
      </c>
      <c r="BC425" s="134" t="e">
        <f t="shared" si="245"/>
        <v>#VALUE!</v>
      </c>
      <c r="BD425" s="133" t="e">
        <f>COUNTIFS(A1_Individu_Data_Keadaan_SDMK!A$4:A$149931,M425,A1_Individu_Data_Keadaan_SDMK!R$4:R$149285,"03. Ahli Teknologi Laboratorium Medik")</f>
        <v>#VALUE!</v>
      </c>
      <c r="BE425" s="135">
        <f t="shared" si="246"/>
        <v>1</v>
      </c>
      <c r="BF425" s="134" t="e">
        <f t="shared" si="247"/>
        <v>#VALUE!</v>
      </c>
      <c r="BG425" s="134" t="e">
        <f t="shared" si="248"/>
        <v>#VALUE!</v>
      </c>
      <c r="BH425" s="139" t="e">
        <f t="shared" si="249"/>
        <v>#VALUE!</v>
      </c>
      <c r="BI425" s="139" t="e">
        <f t="shared" si="250"/>
        <v>#VALUE!</v>
      </c>
    </row>
    <row r="426" spans="13:61" ht="15">
      <c r="M426" s="120" t="s">
        <v>13250</v>
      </c>
      <c r="N426" s="120" t="s">
        <v>13251</v>
      </c>
      <c r="O426" s="120" t="s">
        <v>267</v>
      </c>
      <c r="P426" s="120" t="s">
        <v>9301</v>
      </c>
      <c r="Q426" s="120" t="s">
        <v>12201</v>
      </c>
      <c r="R426" s="120">
        <v>33</v>
      </c>
      <c r="S426" s="120">
        <v>3315</v>
      </c>
      <c r="T426" s="348" t="str">
        <f>IF(R426&lt;&gt;"",VLOOKUP(R426,'01_MASTER_KODE_WILAYAH'!H$1437:I$1470,2,FALSE),"")</f>
        <v>JAWA TENGAH</v>
      </c>
      <c r="U426" s="348" t="str">
        <f>IF(S426&lt;&gt;"",VLOOKUP(S426,'01_MASTER_KODE_WILAYAH'!D$5:F$1353,3,FALSE),"")</f>
        <v>GROBOGAN</v>
      </c>
      <c r="V426" s="349" t="str">
        <f t="shared" si="220"/>
        <v>2</v>
      </c>
      <c r="W426" s="145" t="e">
        <f t="shared" si="221"/>
        <v>#VALUE!</v>
      </c>
      <c r="X426" s="133" t="e">
        <f>COUNTIFS(A1_Individu_Data_Keadaan_SDMK!A$4:A$149931,M426,A1_Individu_Data_Keadaan_SDMK!R$4:R$149285,"01. Dokter")</f>
        <v>#VALUE!</v>
      </c>
      <c r="Y426" s="122">
        <f t="shared" si="222"/>
        <v>1</v>
      </c>
      <c r="Z426" s="134" t="e">
        <f t="shared" si="223"/>
        <v>#VALUE!</v>
      </c>
      <c r="AA426" s="134" t="e">
        <f t="shared" si="224"/>
        <v>#VALUE!</v>
      </c>
      <c r="AB426" s="133" t="e">
        <f>COUNTIFS(A1_Individu_Data_Keadaan_SDMK!A$4:A$149931,M426,A1_Individu_Data_Keadaan_SDMK!R$4:R$149285,"02. Dokter Gigi")</f>
        <v>#VALUE!</v>
      </c>
      <c r="AC426" s="122">
        <f t="shared" si="225"/>
        <v>1</v>
      </c>
      <c r="AD426" s="134" t="e">
        <f t="shared" si="226"/>
        <v>#VALUE!</v>
      </c>
      <c r="AE426" s="134" t="e">
        <f t="shared" si="227"/>
        <v>#VALUE!</v>
      </c>
      <c r="AF426" s="133" t="e">
        <f>COUNTIFS(A1_Individu_Data_Keadaan_SDMK!A$4:A$149931,M426,A1_Individu_Data_Keadaan_SDMK!Q$4:Q$149285,"03. KEPERAWATAN")</f>
        <v>#VALUE!</v>
      </c>
      <c r="AG426" s="135">
        <f t="shared" si="228"/>
        <v>5</v>
      </c>
      <c r="AH426" s="134" t="e">
        <f t="shared" si="229"/>
        <v>#VALUE!</v>
      </c>
      <c r="AI426" s="134" t="e">
        <f t="shared" si="230"/>
        <v>#VALUE!</v>
      </c>
      <c r="AJ426" s="133" t="e">
        <f>COUNTIFS(A1_Individu_Data_Keadaan_SDMK!A$4:A$149931,M426,A1_Individu_Data_Keadaan_SDMK!Q$4:Q$149285,"04. KEBIDANAN")</f>
        <v>#VALUE!</v>
      </c>
      <c r="AK426" s="135">
        <f t="shared" si="231"/>
        <v>4</v>
      </c>
      <c r="AL426" s="134" t="e">
        <f t="shared" si="232"/>
        <v>#VALUE!</v>
      </c>
      <c r="AM426" s="134" t="e">
        <f t="shared" si="233"/>
        <v>#VALUE!</v>
      </c>
      <c r="AN426" s="133" t="e">
        <f>COUNTIFS(A1_Individu_Data_Keadaan_SDMK!A$4:A$149931,M426,A1_Individu_Data_Keadaan_SDMK!Q$4:Q$149285,"05. KEFARMASIAN")</f>
        <v>#VALUE!</v>
      </c>
      <c r="AO426" s="135">
        <f t="shared" si="234"/>
        <v>1</v>
      </c>
      <c r="AP426" s="134" t="e">
        <f t="shared" si="235"/>
        <v>#VALUE!</v>
      </c>
      <c r="AQ426" s="134" t="e">
        <f t="shared" si="236"/>
        <v>#VALUE!</v>
      </c>
      <c r="AR426" s="133" t="e">
        <f>COUNTIFS(A1_Individu_Data_Keadaan_SDMK!A$4:A$149931,M426,A1_Individu_Data_Keadaan_SDMK!Q$4:Q$149285,"06. KESEHATAN MASYARAKAT")</f>
        <v>#VALUE!</v>
      </c>
      <c r="AS426" s="135">
        <f t="shared" si="237"/>
        <v>1</v>
      </c>
      <c r="AT426" s="134" t="e">
        <f t="shared" si="238"/>
        <v>#VALUE!</v>
      </c>
      <c r="AU426" s="134" t="e">
        <f t="shared" si="239"/>
        <v>#VALUE!</v>
      </c>
      <c r="AV426" s="133" t="e">
        <f>COUNTIFS(A1_Individu_Data_Keadaan_SDMK!A$4:A$149931,M426,A1_Individu_Data_Keadaan_SDMK!Q$4:Q$149285,"07. KESEHATAN LINGKUNGAN")</f>
        <v>#VALUE!</v>
      </c>
      <c r="AW426" s="135">
        <f t="shared" si="240"/>
        <v>1</v>
      </c>
      <c r="AX426" s="134" t="e">
        <f t="shared" si="241"/>
        <v>#VALUE!</v>
      </c>
      <c r="AY426" s="134" t="e">
        <f t="shared" si="242"/>
        <v>#VALUE!</v>
      </c>
      <c r="AZ426" s="133" t="e">
        <f>COUNTIFS(A1_Individu_Data_Keadaan_SDMK!A$4:A$149931,M426,A1_Individu_Data_Keadaan_SDMK!Q$4:Q$149285,"08. GIZI")</f>
        <v>#VALUE!</v>
      </c>
      <c r="BA426" s="135">
        <f t="shared" si="243"/>
        <v>1</v>
      </c>
      <c r="BB426" s="134" t="e">
        <f t="shared" si="244"/>
        <v>#VALUE!</v>
      </c>
      <c r="BC426" s="134" t="e">
        <f t="shared" si="245"/>
        <v>#VALUE!</v>
      </c>
      <c r="BD426" s="133" t="e">
        <f>COUNTIFS(A1_Individu_Data_Keadaan_SDMK!A$4:A$149931,M426,A1_Individu_Data_Keadaan_SDMK!R$4:R$149285,"03. Ahli Teknologi Laboratorium Medik")</f>
        <v>#VALUE!</v>
      </c>
      <c r="BE426" s="135">
        <f t="shared" si="246"/>
        <v>1</v>
      </c>
      <c r="BF426" s="134" t="e">
        <f t="shared" si="247"/>
        <v>#VALUE!</v>
      </c>
      <c r="BG426" s="134" t="e">
        <f t="shared" si="248"/>
        <v>#VALUE!</v>
      </c>
      <c r="BH426" s="139" t="e">
        <f t="shared" si="249"/>
        <v>#VALUE!</v>
      </c>
      <c r="BI426" s="139" t="e">
        <f t="shared" si="250"/>
        <v>#VALUE!</v>
      </c>
    </row>
    <row r="427" spans="13:61" ht="15">
      <c r="M427" s="120" t="s">
        <v>13252</v>
      </c>
      <c r="N427" s="120" t="s">
        <v>13253</v>
      </c>
      <c r="O427" s="120" t="s">
        <v>267</v>
      </c>
      <c r="P427" s="120" t="s">
        <v>9302</v>
      </c>
      <c r="Q427" s="120" t="s">
        <v>12201</v>
      </c>
      <c r="R427" s="120">
        <v>33</v>
      </c>
      <c r="S427" s="120">
        <v>3315</v>
      </c>
      <c r="T427" s="348" t="str">
        <f>IF(R427&lt;&gt;"",VLOOKUP(R427,'01_MASTER_KODE_WILAYAH'!H$1437:I$1470,2,FALSE),"")</f>
        <v>JAWA TENGAH</v>
      </c>
      <c r="U427" s="348" t="str">
        <f>IF(S427&lt;&gt;"",VLOOKUP(S427,'01_MASTER_KODE_WILAYAH'!D$5:F$1353,3,FALSE),"")</f>
        <v>GROBOGAN</v>
      </c>
      <c r="V427" s="349" t="str">
        <f t="shared" si="220"/>
        <v>1</v>
      </c>
      <c r="W427" s="145" t="e">
        <f t="shared" si="221"/>
        <v>#VALUE!</v>
      </c>
      <c r="X427" s="133" t="e">
        <f>COUNTIFS(A1_Individu_Data_Keadaan_SDMK!A$4:A$149931,M427,A1_Individu_Data_Keadaan_SDMK!R$4:R$149285,"01. Dokter")</f>
        <v>#VALUE!</v>
      </c>
      <c r="Y427" s="122">
        <f t="shared" si="222"/>
        <v>2</v>
      </c>
      <c r="Z427" s="134" t="e">
        <f t="shared" si="223"/>
        <v>#VALUE!</v>
      </c>
      <c r="AA427" s="134" t="e">
        <f t="shared" si="224"/>
        <v>#VALUE!</v>
      </c>
      <c r="AB427" s="133" t="e">
        <f>COUNTIFS(A1_Individu_Data_Keadaan_SDMK!A$4:A$149931,M427,A1_Individu_Data_Keadaan_SDMK!R$4:R$149285,"02. Dokter Gigi")</f>
        <v>#VALUE!</v>
      </c>
      <c r="AC427" s="122">
        <f t="shared" si="225"/>
        <v>1</v>
      </c>
      <c r="AD427" s="134" t="e">
        <f t="shared" si="226"/>
        <v>#VALUE!</v>
      </c>
      <c r="AE427" s="134" t="e">
        <f t="shared" si="227"/>
        <v>#VALUE!</v>
      </c>
      <c r="AF427" s="133" t="e">
        <f>COUNTIFS(A1_Individu_Data_Keadaan_SDMK!A$4:A$149931,M427,A1_Individu_Data_Keadaan_SDMK!Q$4:Q$149285,"03. KEPERAWATAN")</f>
        <v>#VALUE!</v>
      </c>
      <c r="AG427" s="135">
        <f t="shared" si="228"/>
        <v>8</v>
      </c>
      <c r="AH427" s="134" t="e">
        <f t="shared" si="229"/>
        <v>#VALUE!</v>
      </c>
      <c r="AI427" s="134" t="e">
        <f t="shared" si="230"/>
        <v>#VALUE!</v>
      </c>
      <c r="AJ427" s="133" t="e">
        <f>COUNTIFS(A1_Individu_Data_Keadaan_SDMK!A$4:A$149931,M427,A1_Individu_Data_Keadaan_SDMK!Q$4:Q$149285,"04. KEBIDANAN")</f>
        <v>#VALUE!</v>
      </c>
      <c r="AK427" s="135">
        <f t="shared" si="231"/>
        <v>7</v>
      </c>
      <c r="AL427" s="134" t="e">
        <f t="shared" si="232"/>
        <v>#VALUE!</v>
      </c>
      <c r="AM427" s="134" t="e">
        <f t="shared" si="233"/>
        <v>#VALUE!</v>
      </c>
      <c r="AN427" s="133" t="e">
        <f>COUNTIFS(A1_Individu_Data_Keadaan_SDMK!A$4:A$149931,M427,A1_Individu_Data_Keadaan_SDMK!Q$4:Q$149285,"05. KEFARMASIAN")</f>
        <v>#VALUE!</v>
      </c>
      <c r="AO427" s="135">
        <f t="shared" si="234"/>
        <v>1</v>
      </c>
      <c r="AP427" s="134" t="e">
        <f t="shared" si="235"/>
        <v>#VALUE!</v>
      </c>
      <c r="AQ427" s="134" t="e">
        <f t="shared" si="236"/>
        <v>#VALUE!</v>
      </c>
      <c r="AR427" s="133" t="e">
        <f>COUNTIFS(A1_Individu_Data_Keadaan_SDMK!A$4:A$149931,M427,A1_Individu_Data_Keadaan_SDMK!Q$4:Q$149285,"06. KESEHATAN MASYARAKAT")</f>
        <v>#VALUE!</v>
      </c>
      <c r="AS427" s="135">
        <f t="shared" si="237"/>
        <v>1</v>
      </c>
      <c r="AT427" s="134" t="e">
        <f t="shared" si="238"/>
        <v>#VALUE!</v>
      </c>
      <c r="AU427" s="134" t="e">
        <f t="shared" si="239"/>
        <v>#VALUE!</v>
      </c>
      <c r="AV427" s="133" t="e">
        <f>COUNTIFS(A1_Individu_Data_Keadaan_SDMK!A$4:A$149931,M427,A1_Individu_Data_Keadaan_SDMK!Q$4:Q$149285,"07. KESEHATAN LINGKUNGAN")</f>
        <v>#VALUE!</v>
      </c>
      <c r="AW427" s="135">
        <f t="shared" si="240"/>
        <v>1</v>
      </c>
      <c r="AX427" s="134" t="e">
        <f t="shared" si="241"/>
        <v>#VALUE!</v>
      </c>
      <c r="AY427" s="134" t="e">
        <f t="shared" si="242"/>
        <v>#VALUE!</v>
      </c>
      <c r="AZ427" s="133" t="e">
        <f>COUNTIFS(A1_Individu_Data_Keadaan_SDMK!A$4:A$149931,M427,A1_Individu_Data_Keadaan_SDMK!Q$4:Q$149285,"08. GIZI")</f>
        <v>#VALUE!</v>
      </c>
      <c r="BA427" s="135">
        <f t="shared" si="243"/>
        <v>2</v>
      </c>
      <c r="BB427" s="134" t="e">
        <f t="shared" si="244"/>
        <v>#VALUE!</v>
      </c>
      <c r="BC427" s="134" t="e">
        <f t="shared" si="245"/>
        <v>#VALUE!</v>
      </c>
      <c r="BD427" s="133" t="e">
        <f>COUNTIFS(A1_Individu_Data_Keadaan_SDMK!A$4:A$149931,M427,A1_Individu_Data_Keadaan_SDMK!R$4:R$149285,"03. Ahli Teknologi Laboratorium Medik")</f>
        <v>#VALUE!</v>
      </c>
      <c r="BE427" s="135">
        <f t="shared" si="246"/>
        <v>1</v>
      </c>
      <c r="BF427" s="134" t="e">
        <f t="shared" si="247"/>
        <v>#VALUE!</v>
      </c>
      <c r="BG427" s="134" t="e">
        <f t="shared" si="248"/>
        <v>#VALUE!</v>
      </c>
      <c r="BH427" s="139" t="e">
        <f t="shared" si="249"/>
        <v>#VALUE!</v>
      </c>
      <c r="BI427" s="139" t="e">
        <f t="shared" si="250"/>
        <v>#VALUE!</v>
      </c>
    </row>
    <row r="428" spans="13:61" ht="15">
      <c r="M428" s="120" t="s">
        <v>13254</v>
      </c>
      <c r="N428" s="120" t="s">
        <v>13255</v>
      </c>
      <c r="O428" s="120" t="s">
        <v>267</v>
      </c>
      <c r="P428" s="120" t="s">
        <v>9302</v>
      </c>
      <c r="Q428" s="120" t="s">
        <v>12201</v>
      </c>
      <c r="R428" s="120">
        <v>33</v>
      </c>
      <c r="S428" s="120">
        <v>3315</v>
      </c>
      <c r="T428" s="348" t="str">
        <f>IF(R428&lt;&gt;"",VLOOKUP(R428,'01_MASTER_KODE_WILAYAH'!H$1437:I$1470,2,FALSE),"")</f>
        <v>JAWA TENGAH</v>
      </c>
      <c r="U428" s="348" t="str">
        <f>IF(S428&lt;&gt;"",VLOOKUP(S428,'01_MASTER_KODE_WILAYAH'!D$5:F$1353,3,FALSE),"")</f>
        <v>GROBOGAN</v>
      </c>
      <c r="V428" s="349" t="str">
        <f t="shared" si="220"/>
        <v>1</v>
      </c>
      <c r="W428" s="145" t="e">
        <f t="shared" si="221"/>
        <v>#VALUE!</v>
      </c>
      <c r="X428" s="133" t="e">
        <f>COUNTIFS(A1_Individu_Data_Keadaan_SDMK!A$4:A$149931,M428,A1_Individu_Data_Keadaan_SDMK!R$4:R$149285,"01. Dokter")</f>
        <v>#VALUE!</v>
      </c>
      <c r="Y428" s="122">
        <f t="shared" si="222"/>
        <v>2</v>
      </c>
      <c r="Z428" s="134" t="e">
        <f t="shared" si="223"/>
        <v>#VALUE!</v>
      </c>
      <c r="AA428" s="134" t="e">
        <f t="shared" si="224"/>
        <v>#VALUE!</v>
      </c>
      <c r="AB428" s="133" t="e">
        <f>COUNTIFS(A1_Individu_Data_Keadaan_SDMK!A$4:A$149931,M428,A1_Individu_Data_Keadaan_SDMK!R$4:R$149285,"02. Dokter Gigi")</f>
        <v>#VALUE!</v>
      </c>
      <c r="AC428" s="122">
        <f t="shared" si="225"/>
        <v>1</v>
      </c>
      <c r="AD428" s="134" t="e">
        <f t="shared" si="226"/>
        <v>#VALUE!</v>
      </c>
      <c r="AE428" s="134" t="e">
        <f t="shared" si="227"/>
        <v>#VALUE!</v>
      </c>
      <c r="AF428" s="133" t="e">
        <f>COUNTIFS(A1_Individu_Data_Keadaan_SDMK!A$4:A$149931,M428,A1_Individu_Data_Keadaan_SDMK!Q$4:Q$149285,"03. KEPERAWATAN")</f>
        <v>#VALUE!</v>
      </c>
      <c r="AG428" s="135">
        <f t="shared" si="228"/>
        <v>8</v>
      </c>
      <c r="AH428" s="134" t="e">
        <f t="shared" si="229"/>
        <v>#VALUE!</v>
      </c>
      <c r="AI428" s="134" t="e">
        <f t="shared" si="230"/>
        <v>#VALUE!</v>
      </c>
      <c r="AJ428" s="133" t="e">
        <f>COUNTIFS(A1_Individu_Data_Keadaan_SDMK!A$4:A$149931,M428,A1_Individu_Data_Keadaan_SDMK!Q$4:Q$149285,"04. KEBIDANAN")</f>
        <v>#VALUE!</v>
      </c>
      <c r="AK428" s="135">
        <f t="shared" si="231"/>
        <v>7</v>
      </c>
      <c r="AL428" s="134" t="e">
        <f t="shared" si="232"/>
        <v>#VALUE!</v>
      </c>
      <c r="AM428" s="134" t="e">
        <f t="shared" si="233"/>
        <v>#VALUE!</v>
      </c>
      <c r="AN428" s="133" t="e">
        <f>COUNTIFS(A1_Individu_Data_Keadaan_SDMK!A$4:A$149931,M428,A1_Individu_Data_Keadaan_SDMK!Q$4:Q$149285,"05. KEFARMASIAN")</f>
        <v>#VALUE!</v>
      </c>
      <c r="AO428" s="135">
        <f t="shared" si="234"/>
        <v>1</v>
      </c>
      <c r="AP428" s="134" t="e">
        <f t="shared" si="235"/>
        <v>#VALUE!</v>
      </c>
      <c r="AQ428" s="134" t="e">
        <f t="shared" si="236"/>
        <v>#VALUE!</v>
      </c>
      <c r="AR428" s="133" t="e">
        <f>COUNTIFS(A1_Individu_Data_Keadaan_SDMK!A$4:A$149931,M428,A1_Individu_Data_Keadaan_SDMK!Q$4:Q$149285,"06. KESEHATAN MASYARAKAT")</f>
        <v>#VALUE!</v>
      </c>
      <c r="AS428" s="135">
        <f t="shared" si="237"/>
        <v>1</v>
      </c>
      <c r="AT428" s="134" t="e">
        <f t="shared" si="238"/>
        <v>#VALUE!</v>
      </c>
      <c r="AU428" s="134" t="e">
        <f t="shared" si="239"/>
        <v>#VALUE!</v>
      </c>
      <c r="AV428" s="133" t="e">
        <f>COUNTIFS(A1_Individu_Data_Keadaan_SDMK!A$4:A$149931,M428,A1_Individu_Data_Keadaan_SDMK!Q$4:Q$149285,"07. KESEHATAN LINGKUNGAN")</f>
        <v>#VALUE!</v>
      </c>
      <c r="AW428" s="135">
        <f t="shared" si="240"/>
        <v>1</v>
      </c>
      <c r="AX428" s="134" t="e">
        <f t="shared" si="241"/>
        <v>#VALUE!</v>
      </c>
      <c r="AY428" s="134" t="e">
        <f t="shared" si="242"/>
        <v>#VALUE!</v>
      </c>
      <c r="AZ428" s="133" t="e">
        <f>COUNTIFS(A1_Individu_Data_Keadaan_SDMK!A$4:A$149931,M428,A1_Individu_Data_Keadaan_SDMK!Q$4:Q$149285,"08. GIZI")</f>
        <v>#VALUE!</v>
      </c>
      <c r="BA428" s="135">
        <f t="shared" si="243"/>
        <v>2</v>
      </c>
      <c r="BB428" s="134" t="e">
        <f t="shared" si="244"/>
        <v>#VALUE!</v>
      </c>
      <c r="BC428" s="134" t="e">
        <f t="shared" si="245"/>
        <v>#VALUE!</v>
      </c>
      <c r="BD428" s="133" t="e">
        <f>COUNTIFS(A1_Individu_Data_Keadaan_SDMK!A$4:A$149931,M428,A1_Individu_Data_Keadaan_SDMK!R$4:R$149285,"03. Ahli Teknologi Laboratorium Medik")</f>
        <v>#VALUE!</v>
      </c>
      <c r="BE428" s="135">
        <f t="shared" si="246"/>
        <v>1</v>
      </c>
      <c r="BF428" s="134" t="e">
        <f t="shared" si="247"/>
        <v>#VALUE!</v>
      </c>
      <c r="BG428" s="134" t="e">
        <f t="shared" si="248"/>
        <v>#VALUE!</v>
      </c>
      <c r="BH428" s="139" t="e">
        <f t="shared" si="249"/>
        <v>#VALUE!</v>
      </c>
      <c r="BI428" s="139" t="e">
        <f t="shared" si="250"/>
        <v>#VALUE!</v>
      </c>
    </row>
    <row r="429" spans="13:61" ht="15">
      <c r="M429" s="120" t="s">
        <v>13256</v>
      </c>
      <c r="N429" s="120" t="s">
        <v>13257</v>
      </c>
      <c r="O429" s="120" t="s">
        <v>267</v>
      </c>
      <c r="P429" s="120" t="s">
        <v>9301</v>
      </c>
      <c r="Q429" s="120" t="s">
        <v>12201</v>
      </c>
      <c r="R429" s="120">
        <v>33</v>
      </c>
      <c r="S429" s="120">
        <v>3315</v>
      </c>
      <c r="T429" s="348" t="str">
        <f>IF(R429&lt;&gt;"",VLOOKUP(R429,'01_MASTER_KODE_WILAYAH'!H$1437:I$1470,2,FALSE),"")</f>
        <v>JAWA TENGAH</v>
      </c>
      <c r="U429" s="348" t="str">
        <f>IF(S429&lt;&gt;"",VLOOKUP(S429,'01_MASTER_KODE_WILAYAH'!D$5:F$1353,3,FALSE),"")</f>
        <v>GROBOGAN</v>
      </c>
      <c r="V429" s="349" t="str">
        <f t="shared" si="220"/>
        <v>2</v>
      </c>
      <c r="W429" s="145" t="e">
        <f t="shared" si="221"/>
        <v>#VALUE!</v>
      </c>
      <c r="X429" s="133" t="e">
        <f>COUNTIFS(A1_Individu_Data_Keadaan_SDMK!A$4:A$149931,M429,A1_Individu_Data_Keadaan_SDMK!R$4:R$149285,"01. Dokter")</f>
        <v>#VALUE!</v>
      </c>
      <c r="Y429" s="122">
        <f t="shared" si="222"/>
        <v>1</v>
      </c>
      <c r="Z429" s="134" t="e">
        <f t="shared" si="223"/>
        <v>#VALUE!</v>
      </c>
      <c r="AA429" s="134" t="e">
        <f t="shared" si="224"/>
        <v>#VALUE!</v>
      </c>
      <c r="AB429" s="133" t="e">
        <f>COUNTIFS(A1_Individu_Data_Keadaan_SDMK!A$4:A$149931,M429,A1_Individu_Data_Keadaan_SDMK!R$4:R$149285,"02. Dokter Gigi")</f>
        <v>#VALUE!</v>
      </c>
      <c r="AC429" s="122">
        <f t="shared" si="225"/>
        <v>1</v>
      </c>
      <c r="AD429" s="134" t="e">
        <f t="shared" si="226"/>
        <v>#VALUE!</v>
      </c>
      <c r="AE429" s="134" t="e">
        <f t="shared" si="227"/>
        <v>#VALUE!</v>
      </c>
      <c r="AF429" s="133" t="e">
        <f>COUNTIFS(A1_Individu_Data_Keadaan_SDMK!A$4:A$149931,M429,A1_Individu_Data_Keadaan_SDMK!Q$4:Q$149285,"03. KEPERAWATAN")</f>
        <v>#VALUE!</v>
      </c>
      <c r="AG429" s="135">
        <f t="shared" si="228"/>
        <v>5</v>
      </c>
      <c r="AH429" s="134" t="e">
        <f t="shared" si="229"/>
        <v>#VALUE!</v>
      </c>
      <c r="AI429" s="134" t="e">
        <f t="shared" si="230"/>
        <v>#VALUE!</v>
      </c>
      <c r="AJ429" s="133" t="e">
        <f>COUNTIFS(A1_Individu_Data_Keadaan_SDMK!A$4:A$149931,M429,A1_Individu_Data_Keadaan_SDMK!Q$4:Q$149285,"04. KEBIDANAN")</f>
        <v>#VALUE!</v>
      </c>
      <c r="AK429" s="135">
        <f t="shared" si="231"/>
        <v>4</v>
      </c>
      <c r="AL429" s="134" t="e">
        <f t="shared" si="232"/>
        <v>#VALUE!</v>
      </c>
      <c r="AM429" s="134" t="e">
        <f t="shared" si="233"/>
        <v>#VALUE!</v>
      </c>
      <c r="AN429" s="133" t="e">
        <f>COUNTIFS(A1_Individu_Data_Keadaan_SDMK!A$4:A$149931,M429,A1_Individu_Data_Keadaan_SDMK!Q$4:Q$149285,"05. KEFARMASIAN")</f>
        <v>#VALUE!</v>
      </c>
      <c r="AO429" s="135">
        <f t="shared" si="234"/>
        <v>1</v>
      </c>
      <c r="AP429" s="134" t="e">
        <f t="shared" si="235"/>
        <v>#VALUE!</v>
      </c>
      <c r="AQ429" s="134" t="e">
        <f t="shared" si="236"/>
        <v>#VALUE!</v>
      </c>
      <c r="AR429" s="133" t="e">
        <f>COUNTIFS(A1_Individu_Data_Keadaan_SDMK!A$4:A$149931,M429,A1_Individu_Data_Keadaan_SDMK!Q$4:Q$149285,"06. KESEHATAN MASYARAKAT")</f>
        <v>#VALUE!</v>
      </c>
      <c r="AS429" s="135">
        <f t="shared" si="237"/>
        <v>1</v>
      </c>
      <c r="AT429" s="134" t="e">
        <f t="shared" si="238"/>
        <v>#VALUE!</v>
      </c>
      <c r="AU429" s="134" t="e">
        <f t="shared" si="239"/>
        <v>#VALUE!</v>
      </c>
      <c r="AV429" s="133" t="e">
        <f>COUNTIFS(A1_Individu_Data_Keadaan_SDMK!A$4:A$149931,M429,A1_Individu_Data_Keadaan_SDMK!Q$4:Q$149285,"07. KESEHATAN LINGKUNGAN")</f>
        <v>#VALUE!</v>
      </c>
      <c r="AW429" s="135">
        <f t="shared" si="240"/>
        <v>1</v>
      </c>
      <c r="AX429" s="134" t="e">
        <f t="shared" si="241"/>
        <v>#VALUE!</v>
      </c>
      <c r="AY429" s="134" t="e">
        <f t="shared" si="242"/>
        <v>#VALUE!</v>
      </c>
      <c r="AZ429" s="133" t="e">
        <f>COUNTIFS(A1_Individu_Data_Keadaan_SDMK!A$4:A$149931,M429,A1_Individu_Data_Keadaan_SDMK!Q$4:Q$149285,"08. GIZI")</f>
        <v>#VALUE!</v>
      </c>
      <c r="BA429" s="135">
        <f t="shared" si="243"/>
        <v>1</v>
      </c>
      <c r="BB429" s="134" t="e">
        <f t="shared" si="244"/>
        <v>#VALUE!</v>
      </c>
      <c r="BC429" s="134" t="e">
        <f t="shared" si="245"/>
        <v>#VALUE!</v>
      </c>
      <c r="BD429" s="133" t="e">
        <f>COUNTIFS(A1_Individu_Data_Keadaan_SDMK!A$4:A$149931,M429,A1_Individu_Data_Keadaan_SDMK!R$4:R$149285,"03. Ahli Teknologi Laboratorium Medik")</f>
        <v>#VALUE!</v>
      </c>
      <c r="BE429" s="135">
        <f t="shared" si="246"/>
        <v>1</v>
      </c>
      <c r="BF429" s="134" t="e">
        <f t="shared" si="247"/>
        <v>#VALUE!</v>
      </c>
      <c r="BG429" s="134" t="e">
        <f t="shared" si="248"/>
        <v>#VALUE!</v>
      </c>
      <c r="BH429" s="139" t="e">
        <f t="shared" si="249"/>
        <v>#VALUE!</v>
      </c>
      <c r="BI429" s="139" t="e">
        <f t="shared" si="250"/>
        <v>#VALUE!</v>
      </c>
    </row>
    <row r="430" spans="13:61" ht="15">
      <c r="M430" s="120" t="s">
        <v>13258</v>
      </c>
      <c r="N430" s="120" t="s">
        <v>13259</v>
      </c>
      <c r="O430" s="120" t="s">
        <v>267</v>
      </c>
      <c r="P430" s="120" t="s">
        <v>9301</v>
      </c>
      <c r="Q430" s="120" t="s">
        <v>12201</v>
      </c>
      <c r="R430" s="120">
        <v>33</v>
      </c>
      <c r="S430" s="120">
        <v>3315</v>
      </c>
      <c r="T430" s="348" t="str">
        <f>IF(R430&lt;&gt;"",VLOOKUP(R430,'01_MASTER_KODE_WILAYAH'!H$1437:I$1470,2,FALSE),"")</f>
        <v>JAWA TENGAH</v>
      </c>
      <c r="U430" s="348" t="str">
        <f>IF(S430&lt;&gt;"",VLOOKUP(S430,'01_MASTER_KODE_WILAYAH'!D$5:F$1353,3,FALSE),"")</f>
        <v>GROBOGAN</v>
      </c>
      <c r="V430" s="349" t="str">
        <f t="shared" si="220"/>
        <v>2</v>
      </c>
      <c r="W430" s="145" t="e">
        <f t="shared" si="221"/>
        <v>#VALUE!</v>
      </c>
      <c r="X430" s="133" t="e">
        <f>COUNTIFS(A1_Individu_Data_Keadaan_SDMK!A$4:A$149931,M430,A1_Individu_Data_Keadaan_SDMK!R$4:R$149285,"01. Dokter")</f>
        <v>#VALUE!</v>
      </c>
      <c r="Y430" s="122">
        <f t="shared" si="222"/>
        <v>1</v>
      </c>
      <c r="Z430" s="134" t="e">
        <f t="shared" si="223"/>
        <v>#VALUE!</v>
      </c>
      <c r="AA430" s="134" t="e">
        <f t="shared" si="224"/>
        <v>#VALUE!</v>
      </c>
      <c r="AB430" s="133" t="e">
        <f>COUNTIFS(A1_Individu_Data_Keadaan_SDMK!A$4:A$149931,M430,A1_Individu_Data_Keadaan_SDMK!R$4:R$149285,"02. Dokter Gigi")</f>
        <v>#VALUE!</v>
      </c>
      <c r="AC430" s="122">
        <f t="shared" si="225"/>
        <v>1</v>
      </c>
      <c r="AD430" s="134" t="e">
        <f t="shared" si="226"/>
        <v>#VALUE!</v>
      </c>
      <c r="AE430" s="134" t="e">
        <f t="shared" si="227"/>
        <v>#VALUE!</v>
      </c>
      <c r="AF430" s="133" t="e">
        <f>COUNTIFS(A1_Individu_Data_Keadaan_SDMK!A$4:A$149931,M430,A1_Individu_Data_Keadaan_SDMK!Q$4:Q$149285,"03. KEPERAWATAN")</f>
        <v>#VALUE!</v>
      </c>
      <c r="AG430" s="135">
        <f t="shared" si="228"/>
        <v>5</v>
      </c>
      <c r="AH430" s="134" t="e">
        <f t="shared" si="229"/>
        <v>#VALUE!</v>
      </c>
      <c r="AI430" s="134" t="e">
        <f t="shared" si="230"/>
        <v>#VALUE!</v>
      </c>
      <c r="AJ430" s="133" t="e">
        <f>COUNTIFS(A1_Individu_Data_Keadaan_SDMK!A$4:A$149931,M430,A1_Individu_Data_Keadaan_SDMK!Q$4:Q$149285,"04. KEBIDANAN")</f>
        <v>#VALUE!</v>
      </c>
      <c r="AK430" s="135">
        <f t="shared" si="231"/>
        <v>4</v>
      </c>
      <c r="AL430" s="134" t="e">
        <f t="shared" si="232"/>
        <v>#VALUE!</v>
      </c>
      <c r="AM430" s="134" t="e">
        <f t="shared" si="233"/>
        <v>#VALUE!</v>
      </c>
      <c r="AN430" s="133" t="e">
        <f>COUNTIFS(A1_Individu_Data_Keadaan_SDMK!A$4:A$149931,M430,A1_Individu_Data_Keadaan_SDMK!Q$4:Q$149285,"05. KEFARMASIAN")</f>
        <v>#VALUE!</v>
      </c>
      <c r="AO430" s="135">
        <f t="shared" si="234"/>
        <v>1</v>
      </c>
      <c r="AP430" s="134" t="e">
        <f t="shared" si="235"/>
        <v>#VALUE!</v>
      </c>
      <c r="AQ430" s="134" t="e">
        <f t="shared" si="236"/>
        <v>#VALUE!</v>
      </c>
      <c r="AR430" s="133" t="e">
        <f>COUNTIFS(A1_Individu_Data_Keadaan_SDMK!A$4:A$149931,M430,A1_Individu_Data_Keadaan_SDMK!Q$4:Q$149285,"06. KESEHATAN MASYARAKAT")</f>
        <v>#VALUE!</v>
      </c>
      <c r="AS430" s="135">
        <f t="shared" si="237"/>
        <v>1</v>
      </c>
      <c r="AT430" s="134" t="e">
        <f t="shared" si="238"/>
        <v>#VALUE!</v>
      </c>
      <c r="AU430" s="134" t="e">
        <f t="shared" si="239"/>
        <v>#VALUE!</v>
      </c>
      <c r="AV430" s="133" t="e">
        <f>COUNTIFS(A1_Individu_Data_Keadaan_SDMK!A$4:A$149931,M430,A1_Individu_Data_Keadaan_SDMK!Q$4:Q$149285,"07. KESEHATAN LINGKUNGAN")</f>
        <v>#VALUE!</v>
      </c>
      <c r="AW430" s="135">
        <f t="shared" si="240"/>
        <v>1</v>
      </c>
      <c r="AX430" s="134" t="e">
        <f t="shared" si="241"/>
        <v>#VALUE!</v>
      </c>
      <c r="AY430" s="134" t="e">
        <f t="shared" si="242"/>
        <v>#VALUE!</v>
      </c>
      <c r="AZ430" s="133" t="e">
        <f>COUNTIFS(A1_Individu_Data_Keadaan_SDMK!A$4:A$149931,M430,A1_Individu_Data_Keadaan_SDMK!Q$4:Q$149285,"08. GIZI")</f>
        <v>#VALUE!</v>
      </c>
      <c r="BA430" s="135">
        <f t="shared" si="243"/>
        <v>1</v>
      </c>
      <c r="BB430" s="134" t="e">
        <f t="shared" si="244"/>
        <v>#VALUE!</v>
      </c>
      <c r="BC430" s="134" t="e">
        <f t="shared" si="245"/>
        <v>#VALUE!</v>
      </c>
      <c r="BD430" s="133" t="e">
        <f>COUNTIFS(A1_Individu_Data_Keadaan_SDMK!A$4:A$149931,M430,A1_Individu_Data_Keadaan_SDMK!R$4:R$149285,"03. Ahli Teknologi Laboratorium Medik")</f>
        <v>#VALUE!</v>
      </c>
      <c r="BE430" s="135">
        <f t="shared" si="246"/>
        <v>1</v>
      </c>
      <c r="BF430" s="134" t="e">
        <f t="shared" si="247"/>
        <v>#VALUE!</v>
      </c>
      <c r="BG430" s="134" t="e">
        <f t="shared" si="248"/>
        <v>#VALUE!</v>
      </c>
      <c r="BH430" s="139" t="e">
        <f t="shared" si="249"/>
        <v>#VALUE!</v>
      </c>
      <c r="BI430" s="139" t="e">
        <f t="shared" si="250"/>
        <v>#VALUE!</v>
      </c>
    </row>
    <row r="431" spans="13:61" ht="15">
      <c r="M431" s="120" t="s">
        <v>13260</v>
      </c>
      <c r="N431" s="120" t="s">
        <v>11903</v>
      </c>
      <c r="O431" s="120" t="s">
        <v>267</v>
      </c>
      <c r="P431" s="120" t="s">
        <v>9302</v>
      </c>
      <c r="Q431" s="120" t="s">
        <v>12201</v>
      </c>
      <c r="R431" s="120">
        <v>33</v>
      </c>
      <c r="S431" s="120">
        <v>3315</v>
      </c>
      <c r="T431" s="348" t="str">
        <f>IF(R431&lt;&gt;"",VLOOKUP(R431,'01_MASTER_KODE_WILAYAH'!H$1437:I$1470,2,FALSE),"")</f>
        <v>JAWA TENGAH</v>
      </c>
      <c r="U431" s="348" t="str">
        <f>IF(S431&lt;&gt;"",VLOOKUP(S431,'01_MASTER_KODE_WILAYAH'!D$5:F$1353,3,FALSE),"")</f>
        <v>GROBOGAN</v>
      </c>
      <c r="V431" s="349" t="str">
        <f t="shared" si="220"/>
        <v>1</v>
      </c>
      <c r="W431" s="145" t="e">
        <f t="shared" si="221"/>
        <v>#VALUE!</v>
      </c>
      <c r="X431" s="133" t="e">
        <f>COUNTIFS(A1_Individu_Data_Keadaan_SDMK!A$4:A$149931,M431,A1_Individu_Data_Keadaan_SDMK!R$4:R$149285,"01. Dokter")</f>
        <v>#VALUE!</v>
      </c>
      <c r="Y431" s="122">
        <f t="shared" si="222"/>
        <v>2</v>
      </c>
      <c r="Z431" s="134" t="e">
        <f t="shared" si="223"/>
        <v>#VALUE!</v>
      </c>
      <c r="AA431" s="134" t="e">
        <f t="shared" si="224"/>
        <v>#VALUE!</v>
      </c>
      <c r="AB431" s="133" t="e">
        <f>COUNTIFS(A1_Individu_Data_Keadaan_SDMK!A$4:A$149931,M431,A1_Individu_Data_Keadaan_SDMK!R$4:R$149285,"02. Dokter Gigi")</f>
        <v>#VALUE!</v>
      </c>
      <c r="AC431" s="122">
        <f t="shared" si="225"/>
        <v>1</v>
      </c>
      <c r="AD431" s="134" t="e">
        <f t="shared" si="226"/>
        <v>#VALUE!</v>
      </c>
      <c r="AE431" s="134" t="e">
        <f t="shared" si="227"/>
        <v>#VALUE!</v>
      </c>
      <c r="AF431" s="133" t="e">
        <f>COUNTIFS(A1_Individu_Data_Keadaan_SDMK!A$4:A$149931,M431,A1_Individu_Data_Keadaan_SDMK!Q$4:Q$149285,"03. KEPERAWATAN")</f>
        <v>#VALUE!</v>
      </c>
      <c r="AG431" s="135">
        <f t="shared" si="228"/>
        <v>8</v>
      </c>
      <c r="AH431" s="134" t="e">
        <f t="shared" si="229"/>
        <v>#VALUE!</v>
      </c>
      <c r="AI431" s="134" t="e">
        <f t="shared" si="230"/>
        <v>#VALUE!</v>
      </c>
      <c r="AJ431" s="133" t="e">
        <f>COUNTIFS(A1_Individu_Data_Keadaan_SDMK!A$4:A$149931,M431,A1_Individu_Data_Keadaan_SDMK!Q$4:Q$149285,"04. KEBIDANAN")</f>
        <v>#VALUE!</v>
      </c>
      <c r="AK431" s="135">
        <f t="shared" si="231"/>
        <v>7</v>
      </c>
      <c r="AL431" s="134" t="e">
        <f t="shared" si="232"/>
        <v>#VALUE!</v>
      </c>
      <c r="AM431" s="134" t="e">
        <f t="shared" si="233"/>
        <v>#VALUE!</v>
      </c>
      <c r="AN431" s="133" t="e">
        <f>COUNTIFS(A1_Individu_Data_Keadaan_SDMK!A$4:A$149931,M431,A1_Individu_Data_Keadaan_SDMK!Q$4:Q$149285,"05. KEFARMASIAN")</f>
        <v>#VALUE!</v>
      </c>
      <c r="AO431" s="135">
        <f t="shared" si="234"/>
        <v>1</v>
      </c>
      <c r="AP431" s="134" t="e">
        <f t="shared" si="235"/>
        <v>#VALUE!</v>
      </c>
      <c r="AQ431" s="134" t="e">
        <f t="shared" si="236"/>
        <v>#VALUE!</v>
      </c>
      <c r="AR431" s="133" t="e">
        <f>COUNTIFS(A1_Individu_Data_Keadaan_SDMK!A$4:A$149931,M431,A1_Individu_Data_Keadaan_SDMK!Q$4:Q$149285,"06. KESEHATAN MASYARAKAT")</f>
        <v>#VALUE!</v>
      </c>
      <c r="AS431" s="135">
        <f t="shared" si="237"/>
        <v>1</v>
      </c>
      <c r="AT431" s="134" t="e">
        <f t="shared" si="238"/>
        <v>#VALUE!</v>
      </c>
      <c r="AU431" s="134" t="e">
        <f t="shared" si="239"/>
        <v>#VALUE!</v>
      </c>
      <c r="AV431" s="133" t="e">
        <f>COUNTIFS(A1_Individu_Data_Keadaan_SDMK!A$4:A$149931,M431,A1_Individu_Data_Keadaan_SDMK!Q$4:Q$149285,"07. KESEHATAN LINGKUNGAN")</f>
        <v>#VALUE!</v>
      </c>
      <c r="AW431" s="135">
        <f t="shared" si="240"/>
        <v>1</v>
      </c>
      <c r="AX431" s="134" t="e">
        <f t="shared" si="241"/>
        <v>#VALUE!</v>
      </c>
      <c r="AY431" s="134" t="e">
        <f t="shared" si="242"/>
        <v>#VALUE!</v>
      </c>
      <c r="AZ431" s="133" t="e">
        <f>COUNTIFS(A1_Individu_Data_Keadaan_SDMK!A$4:A$149931,M431,A1_Individu_Data_Keadaan_SDMK!Q$4:Q$149285,"08. GIZI")</f>
        <v>#VALUE!</v>
      </c>
      <c r="BA431" s="135">
        <f t="shared" si="243"/>
        <v>2</v>
      </c>
      <c r="BB431" s="134" t="e">
        <f t="shared" si="244"/>
        <v>#VALUE!</v>
      </c>
      <c r="BC431" s="134" t="e">
        <f t="shared" si="245"/>
        <v>#VALUE!</v>
      </c>
      <c r="BD431" s="133" t="e">
        <f>COUNTIFS(A1_Individu_Data_Keadaan_SDMK!A$4:A$149931,M431,A1_Individu_Data_Keadaan_SDMK!R$4:R$149285,"03. Ahli Teknologi Laboratorium Medik")</f>
        <v>#VALUE!</v>
      </c>
      <c r="BE431" s="135">
        <f t="shared" si="246"/>
        <v>1</v>
      </c>
      <c r="BF431" s="134" t="e">
        <f t="shared" si="247"/>
        <v>#VALUE!</v>
      </c>
      <c r="BG431" s="134" t="e">
        <f t="shared" si="248"/>
        <v>#VALUE!</v>
      </c>
      <c r="BH431" s="139" t="e">
        <f t="shared" si="249"/>
        <v>#VALUE!</v>
      </c>
      <c r="BI431" s="139" t="e">
        <f t="shared" si="250"/>
        <v>#VALUE!</v>
      </c>
    </row>
    <row r="432" spans="13:61" ht="15">
      <c r="M432" s="120" t="s">
        <v>13261</v>
      </c>
      <c r="N432" s="120" t="s">
        <v>13262</v>
      </c>
      <c r="O432" s="120" t="s">
        <v>267</v>
      </c>
      <c r="P432" s="120" t="s">
        <v>9301</v>
      </c>
      <c r="Q432" s="120" t="s">
        <v>12201</v>
      </c>
      <c r="R432" s="120">
        <v>33</v>
      </c>
      <c r="S432" s="120">
        <v>3315</v>
      </c>
      <c r="T432" s="348" t="str">
        <f>IF(R432&lt;&gt;"",VLOOKUP(R432,'01_MASTER_KODE_WILAYAH'!H$1437:I$1470,2,FALSE),"")</f>
        <v>JAWA TENGAH</v>
      </c>
      <c r="U432" s="348" t="str">
        <f>IF(S432&lt;&gt;"",VLOOKUP(S432,'01_MASTER_KODE_WILAYAH'!D$5:F$1353,3,FALSE),"")</f>
        <v>GROBOGAN</v>
      </c>
      <c r="V432" s="349" t="str">
        <f t="shared" si="220"/>
        <v>2</v>
      </c>
      <c r="W432" s="145" t="e">
        <f t="shared" si="221"/>
        <v>#VALUE!</v>
      </c>
      <c r="X432" s="133" t="e">
        <f>COUNTIFS(A1_Individu_Data_Keadaan_SDMK!A$4:A$149931,M432,A1_Individu_Data_Keadaan_SDMK!R$4:R$149285,"01. Dokter")</f>
        <v>#VALUE!</v>
      </c>
      <c r="Y432" s="122">
        <f t="shared" si="222"/>
        <v>1</v>
      </c>
      <c r="Z432" s="134" t="e">
        <f t="shared" si="223"/>
        <v>#VALUE!</v>
      </c>
      <c r="AA432" s="134" t="e">
        <f t="shared" si="224"/>
        <v>#VALUE!</v>
      </c>
      <c r="AB432" s="133" t="e">
        <f>COUNTIFS(A1_Individu_Data_Keadaan_SDMK!A$4:A$149931,M432,A1_Individu_Data_Keadaan_SDMK!R$4:R$149285,"02. Dokter Gigi")</f>
        <v>#VALUE!</v>
      </c>
      <c r="AC432" s="122">
        <f t="shared" si="225"/>
        <v>1</v>
      </c>
      <c r="AD432" s="134" t="e">
        <f t="shared" si="226"/>
        <v>#VALUE!</v>
      </c>
      <c r="AE432" s="134" t="e">
        <f t="shared" si="227"/>
        <v>#VALUE!</v>
      </c>
      <c r="AF432" s="133" t="e">
        <f>COUNTIFS(A1_Individu_Data_Keadaan_SDMK!A$4:A$149931,M432,A1_Individu_Data_Keadaan_SDMK!Q$4:Q$149285,"03. KEPERAWATAN")</f>
        <v>#VALUE!</v>
      </c>
      <c r="AG432" s="135">
        <f t="shared" si="228"/>
        <v>5</v>
      </c>
      <c r="AH432" s="134" t="e">
        <f t="shared" si="229"/>
        <v>#VALUE!</v>
      </c>
      <c r="AI432" s="134" t="e">
        <f t="shared" si="230"/>
        <v>#VALUE!</v>
      </c>
      <c r="AJ432" s="133" t="e">
        <f>COUNTIFS(A1_Individu_Data_Keadaan_SDMK!A$4:A$149931,M432,A1_Individu_Data_Keadaan_SDMK!Q$4:Q$149285,"04. KEBIDANAN")</f>
        <v>#VALUE!</v>
      </c>
      <c r="AK432" s="135">
        <f t="shared" si="231"/>
        <v>4</v>
      </c>
      <c r="AL432" s="134" t="e">
        <f t="shared" si="232"/>
        <v>#VALUE!</v>
      </c>
      <c r="AM432" s="134" t="e">
        <f t="shared" si="233"/>
        <v>#VALUE!</v>
      </c>
      <c r="AN432" s="133" t="e">
        <f>COUNTIFS(A1_Individu_Data_Keadaan_SDMK!A$4:A$149931,M432,A1_Individu_Data_Keadaan_SDMK!Q$4:Q$149285,"05. KEFARMASIAN")</f>
        <v>#VALUE!</v>
      </c>
      <c r="AO432" s="135">
        <f t="shared" si="234"/>
        <v>1</v>
      </c>
      <c r="AP432" s="134" t="e">
        <f t="shared" si="235"/>
        <v>#VALUE!</v>
      </c>
      <c r="AQ432" s="134" t="e">
        <f t="shared" si="236"/>
        <v>#VALUE!</v>
      </c>
      <c r="AR432" s="133" t="e">
        <f>COUNTIFS(A1_Individu_Data_Keadaan_SDMK!A$4:A$149931,M432,A1_Individu_Data_Keadaan_SDMK!Q$4:Q$149285,"06. KESEHATAN MASYARAKAT")</f>
        <v>#VALUE!</v>
      </c>
      <c r="AS432" s="135">
        <f t="shared" si="237"/>
        <v>1</v>
      </c>
      <c r="AT432" s="134" t="e">
        <f t="shared" si="238"/>
        <v>#VALUE!</v>
      </c>
      <c r="AU432" s="134" t="e">
        <f t="shared" si="239"/>
        <v>#VALUE!</v>
      </c>
      <c r="AV432" s="133" t="e">
        <f>COUNTIFS(A1_Individu_Data_Keadaan_SDMK!A$4:A$149931,M432,A1_Individu_Data_Keadaan_SDMK!Q$4:Q$149285,"07. KESEHATAN LINGKUNGAN")</f>
        <v>#VALUE!</v>
      </c>
      <c r="AW432" s="135">
        <f t="shared" si="240"/>
        <v>1</v>
      </c>
      <c r="AX432" s="134" t="e">
        <f t="shared" si="241"/>
        <v>#VALUE!</v>
      </c>
      <c r="AY432" s="134" t="e">
        <f t="shared" si="242"/>
        <v>#VALUE!</v>
      </c>
      <c r="AZ432" s="133" t="e">
        <f>COUNTIFS(A1_Individu_Data_Keadaan_SDMK!A$4:A$149931,M432,A1_Individu_Data_Keadaan_SDMK!Q$4:Q$149285,"08. GIZI")</f>
        <v>#VALUE!</v>
      </c>
      <c r="BA432" s="135">
        <f t="shared" si="243"/>
        <v>1</v>
      </c>
      <c r="BB432" s="134" t="e">
        <f t="shared" si="244"/>
        <v>#VALUE!</v>
      </c>
      <c r="BC432" s="134" t="e">
        <f t="shared" si="245"/>
        <v>#VALUE!</v>
      </c>
      <c r="BD432" s="133" t="e">
        <f>COUNTIFS(A1_Individu_Data_Keadaan_SDMK!A$4:A$149931,M432,A1_Individu_Data_Keadaan_SDMK!R$4:R$149285,"03. Ahli Teknologi Laboratorium Medik")</f>
        <v>#VALUE!</v>
      </c>
      <c r="BE432" s="135">
        <f t="shared" si="246"/>
        <v>1</v>
      </c>
      <c r="BF432" s="134" t="e">
        <f t="shared" si="247"/>
        <v>#VALUE!</v>
      </c>
      <c r="BG432" s="134" t="e">
        <f t="shared" si="248"/>
        <v>#VALUE!</v>
      </c>
      <c r="BH432" s="139" t="e">
        <f t="shared" si="249"/>
        <v>#VALUE!</v>
      </c>
      <c r="BI432" s="139" t="e">
        <f t="shared" si="250"/>
        <v>#VALUE!</v>
      </c>
    </row>
    <row r="433" spans="13:61" ht="15">
      <c r="M433" s="120" t="s">
        <v>13263</v>
      </c>
      <c r="N433" s="120" t="s">
        <v>13264</v>
      </c>
      <c r="O433" s="120" t="s">
        <v>267</v>
      </c>
      <c r="P433" s="120" t="s">
        <v>9301</v>
      </c>
      <c r="Q433" s="120" t="s">
        <v>12201</v>
      </c>
      <c r="R433" s="120">
        <v>33</v>
      </c>
      <c r="S433" s="120">
        <v>3315</v>
      </c>
      <c r="T433" s="348" t="str">
        <f>IF(R433&lt;&gt;"",VLOOKUP(R433,'01_MASTER_KODE_WILAYAH'!H$1437:I$1470,2,FALSE),"")</f>
        <v>JAWA TENGAH</v>
      </c>
      <c r="U433" s="348" t="str">
        <f>IF(S433&lt;&gt;"",VLOOKUP(S433,'01_MASTER_KODE_WILAYAH'!D$5:F$1353,3,FALSE),"")</f>
        <v>GROBOGAN</v>
      </c>
      <c r="V433" s="349" t="str">
        <f t="shared" si="220"/>
        <v>2</v>
      </c>
      <c r="W433" s="145" t="e">
        <f t="shared" si="221"/>
        <v>#VALUE!</v>
      </c>
      <c r="X433" s="133" t="e">
        <f>COUNTIFS(A1_Individu_Data_Keadaan_SDMK!A$4:A$149931,M433,A1_Individu_Data_Keadaan_SDMK!R$4:R$149285,"01. Dokter")</f>
        <v>#VALUE!</v>
      </c>
      <c r="Y433" s="122">
        <f t="shared" si="222"/>
        <v>1</v>
      </c>
      <c r="Z433" s="134" t="e">
        <f t="shared" si="223"/>
        <v>#VALUE!</v>
      </c>
      <c r="AA433" s="134" t="e">
        <f t="shared" si="224"/>
        <v>#VALUE!</v>
      </c>
      <c r="AB433" s="133" t="e">
        <f>COUNTIFS(A1_Individu_Data_Keadaan_SDMK!A$4:A$149931,M433,A1_Individu_Data_Keadaan_SDMK!R$4:R$149285,"02. Dokter Gigi")</f>
        <v>#VALUE!</v>
      </c>
      <c r="AC433" s="122">
        <f t="shared" si="225"/>
        <v>1</v>
      </c>
      <c r="AD433" s="134" t="e">
        <f t="shared" si="226"/>
        <v>#VALUE!</v>
      </c>
      <c r="AE433" s="134" t="e">
        <f t="shared" si="227"/>
        <v>#VALUE!</v>
      </c>
      <c r="AF433" s="133" t="e">
        <f>COUNTIFS(A1_Individu_Data_Keadaan_SDMK!A$4:A$149931,M433,A1_Individu_Data_Keadaan_SDMK!Q$4:Q$149285,"03. KEPERAWATAN")</f>
        <v>#VALUE!</v>
      </c>
      <c r="AG433" s="135">
        <f t="shared" si="228"/>
        <v>5</v>
      </c>
      <c r="AH433" s="134" t="e">
        <f t="shared" si="229"/>
        <v>#VALUE!</v>
      </c>
      <c r="AI433" s="134" t="e">
        <f t="shared" si="230"/>
        <v>#VALUE!</v>
      </c>
      <c r="AJ433" s="133" t="e">
        <f>COUNTIFS(A1_Individu_Data_Keadaan_SDMK!A$4:A$149931,M433,A1_Individu_Data_Keadaan_SDMK!Q$4:Q$149285,"04. KEBIDANAN")</f>
        <v>#VALUE!</v>
      </c>
      <c r="AK433" s="135">
        <f t="shared" si="231"/>
        <v>4</v>
      </c>
      <c r="AL433" s="134" t="e">
        <f t="shared" si="232"/>
        <v>#VALUE!</v>
      </c>
      <c r="AM433" s="134" t="e">
        <f t="shared" si="233"/>
        <v>#VALUE!</v>
      </c>
      <c r="AN433" s="133" t="e">
        <f>COUNTIFS(A1_Individu_Data_Keadaan_SDMK!A$4:A$149931,M433,A1_Individu_Data_Keadaan_SDMK!Q$4:Q$149285,"05. KEFARMASIAN")</f>
        <v>#VALUE!</v>
      </c>
      <c r="AO433" s="135">
        <f t="shared" si="234"/>
        <v>1</v>
      </c>
      <c r="AP433" s="134" t="e">
        <f t="shared" si="235"/>
        <v>#VALUE!</v>
      </c>
      <c r="AQ433" s="134" t="e">
        <f t="shared" si="236"/>
        <v>#VALUE!</v>
      </c>
      <c r="AR433" s="133" t="e">
        <f>COUNTIFS(A1_Individu_Data_Keadaan_SDMK!A$4:A$149931,M433,A1_Individu_Data_Keadaan_SDMK!Q$4:Q$149285,"06. KESEHATAN MASYARAKAT")</f>
        <v>#VALUE!</v>
      </c>
      <c r="AS433" s="135">
        <f t="shared" si="237"/>
        <v>1</v>
      </c>
      <c r="AT433" s="134" t="e">
        <f t="shared" si="238"/>
        <v>#VALUE!</v>
      </c>
      <c r="AU433" s="134" t="e">
        <f t="shared" si="239"/>
        <v>#VALUE!</v>
      </c>
      <c r="AV433" s="133" t="e">
        <f>COUNTIFS(A1_Individu_Data_Keadaan_SDMK!A$4:A$149931,M433,A1_Individu_Data_Keadaan_SDMK!Q$4:Q$149285,"07. KESEHATAN LINGKUNGAN")</f>
        <v>#VALUE!</v>
      </c>
      <c r="AW433" s="135">
        <f t="shared" si="240"/>
        <v>1</v>
      </c>
      <c r="AX433" s="134" t="e">
        <f t="shared" si="241"/>
        <v>#VALUE!</v>
      </c>
      <c r="AY433" s="134" t="e">
        <f t="shared" si="242"/>
        <v>#VALUE!</v>
      </c>
      <c r="AZ433" s="133" t="e">
        <f>COUNTIFS(A1_Individu_Data_Keadaan_SDMK!A$4:A$149931,M433,A1_Individu_Data_Keadaan_SDMK!Q$4:Q$149285,"08. GIZI")</f>
        <v>#VALUE!</v>
      </c>
      <c r="BA433" s="135">
        <f t="shared" si="243"/>
        <v>1</v>
      </c>
      <c r="BB433" s="134" t="e">
        <f t="shared" si="244"/>
        <v>#VALUE!</v>
      </c>
      <c r="BC433" s="134" t="e">
        <f t="shared" si="245"/>
        <v>#VALUE!</v>
      </c>
      <c r="BD433" s="133" t="e">
        <f>COUNTIFS(A1_Individu_Data_Keadaan_SDMK!A$4:A$149931,M433,A1_Individu_Data_Keadaan_SDMK!R$4:R$149285,"03. Ahli Teknologi Laboratorium Medik")</f>
        <v>#VALUE!</v>
      </c>
      <c r="BE433" s="135">
        <f t="shared" si="246"/>
        <v>1</v>
      </c>
      <c r="BF433" s="134" t="e">
        <f t="shared" si="247"/>
        <v>#VALUE!</v>
      </c>
      <c r="BG433" s="134" t="e">
        <f t="shared" si="248"/>
        <v>#VALUE!</v>
      </c>
      <c r="BH433" s="139" t="e">
        <f t="shared" si="249"/>
        <v>#VALUE!</v>
      </c>
      <c r="BI433" s="139" t="e">
        <f t="shared" si="250"/>
        <v>#VALUE!</v>
      </c>
    </row>
    <row r="434" spans="13:61" ht="15">
      <c r="M434" s="120" t="s">
        <v>13265</v>
      </c>
      <c r="N434" s="120" t="s">
        <v>13266</v>
      </c>
      <c r="O434" s="120" t="s">
        <v>267</v>
      </c>
      <c r="P434" s="120" t="s">
        <v>9301</v>
      </c>
      <c r="Q434" s="120" t="s">
        <v>12201</v>
      </c>
      <c r="R434" s="120">
        <v>33</v>
      </c>
      <c r="S434" s="120">
        <v>3315</v>
      </c>
      <c r="T434" s="348" t="str">
        <f>IF(R434&lt;&gt;"",VLOOKUP(R434,'01_MASTER_KODE_WILAYAH'!H$1437:I$1470,2,FALSE),"")</f>
        <v>JAWA TENGAH</v>
      </c>
      <c r="U434" s="348" t="str">
        <f>IF(S434&lt;&gt;"",VLOOKUP(S434,'01_MASTER_KODE_WILAYAH'!D$5:F$1353,3,FALSE),"")</f>
        <v>GROBOGAN</v>
      </c>
      <c r="V434" s="349" t="str">
        <f t="shared" si="220"/>
        <v>2</v>
      </c>
      <c r="W434" s="145" t="e">
        <f t="shared" si="221"/>
        <v>#VALUE!</v>
      </c>
      <c r="X434" s="133" t="e">
        <f>COUNTIFS(A1_Individu_Data_Keadaan_SDMK!A$4:A$149931,M434,A1_Individu_Data_Keadaan_SDMK!R$4:R$149285,"01. Dokter")</f>
        <v>#VALUE!</v>
      </c>
      <c r="Y434" s="122">
        <f t="shared" si="222"/>
        <v>1</v>
      </c>
      <c r="Z434" s="134" t="e">
        <f t="shared" si="223"/>
        <v>#VALUE!</v>
      </c>
      <c r="AA434" s="134" t="e">
        <f t="shared" si="224"/>
        <v>#VALUE!</v>
      </c>
      <c r="AB434" s="133" t="e">
        <f>COUNTIFS(A1_Individu_Data_Keadaan_SDMK!A$4:A$149931,M434,A1_Individu_Data_Keadaan_SDMK!R$4:R$149285,"02. Dokter Gigi")</f>
        <v>#VALUE!</v>
      </c>
      <c r="AC434" s="122">
        <f t="shared" si="225"/>
        <v>1</v>
      </c>
      <c r="AD434" s="134" t="e">
        <f t="shared" si="226"/>
        <v>#VALUE!</v>
      </c>
      <c r="AE434" s="134" t="e">
        <f t="shared" si="227"/>
        <v>#VALUE!</v>
      </c>
      <c r="AF434" s="133" t="e">
        <f>COUNTIFS(A1_Individu_Data_Keadaan_SDMK!A$4:A$149931,M434,A1_Individu_Data_Keadaan_SDMK!Q$4:Q$149285,"03. KEPERAWATAN")</f>
        <v>#VALUE!</v>
      </c>
      <c r="AG434" s="135">
        <f t="shared" si="228"/>
        <v>5</v>
      </c>
      <c r="AH434" s="134" t="e">
        <f t="shared" si="229"/>
        <v>#VALUE!</v>
      </c>
      <c r="AI434" s="134" t="e">
        <f t="shared" si="230"/>
        <v>#VALUE!</v>
      </c>
      <c r="AJ434" s="133" t="e">
        <f>COUNTIFS(A1_Individu_Data_Keadaan_SDMK!A$4:A$149931,M434,A1_Individu_Data_Keadaan_SDMK!Q$4:Q$149285,"04. KEBIDANAN")</f>
        <v>#VALUE!</v>
      </c>
      <c r="AK434" s="135">
        <f t="shared" si="231"/>
        <v>4</v>
      </c>
      <c r="AL434" s="134" t="e">
        <f t="shared" si="232"/>
        <v>#VALUE!</v>
      </c>
      <c r="AM434" s="134" t="e">
        <f t="shared" si="233"/>
        <v>#VALUE!</v>
      </c>
      <c r="AN434" s="133" t="e">
        <f>COUNTIFS(A1_Individu_Data_Keadaan_SDMK!A$4:A$149931,M434,A1_Individu_Data_Keadaan_SDMK!Q$4:Q$149285,"05. KEFARMASIAN")</f>
        <v>#VALUE!</v>
      </c>
      <c r="AO434" s="135">
        <f t="shared" si="234"/>
        <v>1</v>
      </c>
      <c r="AP434" s="134" t="e">
        <f t="shared" si="235"/>
        <v>#VALUE!</v>
      </c>
      <c r="AQ434" s="134" t="e">
        <f t="shared" si="236"/>
        <v>#VALUE!</v>
      </c>
      <c r="AR434" s="133" t="e">
        <f>COUNTIFS(A1_Individu_Data_Keadaan_SDMK!A$4:A$149931,M434,A1_Individu_Data_Keadaan_SDMK!Q$4:Q$149285,"06. KESEHATAN MASYARAKAT")</f>
        <v>#VALUE!</v>
      </c>
      <c r="AS434" s="135">
        <f t="shared" si="237"/>
        <v>1</v>
      </c>
      <c r="AT434" s="134" t="e">
        <f t="shared" si="238"/>
        <v>#VALUE!</v>
      </c>
      <c r="AU434" s="134" t="e">
        <f t="shared" si="239"/>
        <v>#VALUE!</v>
      </c>
      <c r="AV434" s="133" t="e">
        <f>COUNTIFS(A1_Individu_Data_Keadaan_SDMK!A$4:A$149931,M434,A1_Individu_Data_Keadaan_SDMK!Q$4:Q$149285,"07. KESEHATAN LINGKUNGAN")</f>
        <v>#VALUE!</v>
      </c>
      <c r="AW434" s="135">
        <f t="shared" si="240"/>
        <v>1</v>
      </c>
      <c r="AX434" s="134" t="e">
        <f t="shared" si="241"/>
        <v>#VALUE!</v>
      </c>
      <c r="AY434" s="134" t="e">
        <f t="shared" si="242"/>
        <v>#VALUE!</v>
      </c>
      <c r="AZ434" s="133" t="e">
        <f>COUNTIFS(A1_Individu_Data_Keadaan_SDMK!A$4:A$149931,M434,A1_Individu_Data_Keadaan_SDMK!Q$4:Q$149285,"08. GIZI")</f>
        <v>#VALUE!</v>
      </c>
      <c r="BA434" s="135">
        <f t="shared" si="243"/>
        <v>1</v>
      </c>
      <c r="BB434" s="134" t="e">
        <f t="shared" si="244"/>
        <v>#VALUE!</v>
      </c>
      <c r="BC434" s="134" t="e">
        <f t="shared" si="245"/>
        <v>#VALUE!</v>
      </c>
      <c r="BD434" s="133" t="e">
        <f>COUNTIFS(A1_Individu_Data_Keadaan_SDMK!A$4:A$149931,M434,A1_Individu_Data_Keadaan_SDMK!R$4:R$149285,"03. Ahli Teknologi Laboratorium Medik")</f>
        <v>#VALUE!</v>
      </c>
      <c r="BE434" s="135">
        <f t="shared" si="246"/>
        <v>1</v>
      </c>
      <c r="BF434" s="134" t="e">
        <f t="shared" si="247"/>
        <v>#VALUE!</v>
      </c>
      <c r="BG434" s="134" t="e">
        <f t="shared" si="248"/>
        <v>#VALUE!</v>
      </c>
      <c r="BH434" s="139" t="e">
        <f t="shared" si="249"/>
        <v>#VALUE!</v>
      </c>
      <c r="BI434" s="139" t="e">
        <f t="shared" si="250"/>
        <v>#VALUE!</v>
      </c>
    </row>
    <row r="435" spans="13:61" ht="15">
      <c r="M435" s="120" t="s">
        <v>13267</v>
      </c>
      <c r="N435" s="120" t="s">
        <v>13268</v>
      </c>
      <c r="O435" s="120" t="s">
        <v>267</v>
      </c>
      <c r="P435" s="120" t="s">
        <v>9302</v>
      </c>
      <c r="Q435" s="120" t="s">
        <v>12201</v>
      </c>
      <c r="R435" s="120">
        <v>33</v>
      </c>
      <c r="S435" s="120">
        <v>3315</v>
      </c>
      <c r="T435" s="348" t="str">
        <f>IF(R435&lt;&gt;"",VLOOKUP(R435,'01_MASTER_KODE_WILAYAH'!H$1437:I$1470,2,FALSE),"")</f>
        <v>JAWA TENGAH</v>
      </c>
      <c r="U435" s="348" t="str">
        <f>IF(S435&lt;&gt;"",VLOOKUP(S435,'01_MASTER_KODE_WILAYAH'!D$5:F$1353,3,FALSE),"")</f>
        <v>GROBOGAN</v>
      </c>
      <c r="V435" s="349" t="str">
        <f t="shared" si="220"/>
        <v>1</v>
      </c>
      <c r="W435" s="145" t="e">
        <f t="shared" si="221"/>
        <v>#VALUE!</v>
      </c>
      <c r="X435" s="133" t="e">
        <f>COUNTIFS(A1_Individu_Data_Keadaan_SDMK!A$4:A$149931,M435,A1_Individu_Data_Keadaan_SDMK!R$4:R$149285,"01. Dokter")</f>
        <v>#VALUE!</v>
      </c>
      <c r="Y435" s="122">
        <f t="shared" si="222"/>
        <v>2</v>
      </c>
      <c r="Z435" s="134" t="e">
        <f t="shared" si="223"/>
        <v>#VALUE!</v>
      </c>
      <c r="AA435" s="134" t="e">
        <f t="shared" si="224"/>
        <v>#VALUE!</v>
      </c>
      <c r="AB435" s="133" t="e">
        <f>COUNTIFS(A1_Individu_Data_Keadaan_SDMK!A$4:A$149931,M435,A1_Individu_Data_Keadaan_SDMK!R$4:R$149285,"02. Dokter Gigi")</f>
        <v>#VALUE!</v>
      </c>
      <c r="AC435" s="122">
        <f t="shared" si="225"/>
        <v>1</v>
      </c>
      <c r="AD435" s="134" t="e">
        <f t="shared" si="226"/>
        <v>#VALUE!</v>
      </c>
      <c r="AE435" s="134" t="e">
        <f t="shared" si="227"/>
        <v>#VALUE!</v>
      </c>
      <c r="AF435" s="133" t="e">
        <f>COUNTIFS(A1_Individu_Data_Keadaan_SDMK!A$4:A$149931,M435,A1_Individu_Data_Keadaan_SDMK!Q$4:Q$149285,"03. KEPERAWATAN")</f>
        <v>#VALUE!</v>
      </c>
      <c r="AG435" s="135">
        <f t="shared" si="228"/>
        <v>8</v>
      </c>
      <c r="AH435" s="134" t="e">
        <f t="shared" si="229"/>
        <v>#VALUE!</v>
      </c>
      <c r="AI435" s="134" t="e">
        <f t="shared" si="230"/>
        <v>#VALUE!</v>
      </c>
      <c r="AJ435" s="133" t="e">
        <f>COUNTIFS(A1_Individu_Data_Keadaan_SDMK!A$4:A$149931,M435,A1_Individu_Data_Keadaan_SDMK!Q$4:Q$149285,"04. KEBIDANAN")</f>
        <v>#VALUE!</v>
      </c>
      <c r="AK435" s="135">
        <f t="shared" si="231"/>
        <v>7</v>
      </c>
      <c r="AL435" s="134" t="e">
        <f t="shared" si="232"/>
        <v>#VALUE!</v>
      </c>
      <c r="AM435" s="134" t="e">
        <f t="shared" si="233"/>
        <v>#VALUE!</v>
      </c>
      <c r="AN435" s="133" t="e">
        <f>COUNTIFS(A1_Individu_Data_Keadaan_SDMK!A$4:A$149931,M435,A1_Individu_Data_Keadaan_SDMK!Q$4:Q$149285,"05. KEFARMASIAN")</f>
        <v>#VALUE!</v>
      </c>
      <c r="AO435" s="135">
        <f t="shared" si="234"/>
        <v>1</v>
      </c>
      <c r="AP435" s="134" t="e">
        <f t="shared" si="235"/>
        <v>#VALUE!</v>
      </c>
      <c r="AQ435" s="134" t="e">
        <f t="shared" si="236"/>
        <v>#VALUE!</v>
      </c>
      <c r="AR435" s="133" t="e">
        <f>COUNTIFS(A1_Individu_Data_Keadaan_SDMK!A$4:A$149931,M435,A1_Individu_Data_Keadaan_SDMK!Q$4:Q$149285,"06. KESEHATAN MASYARAKAT")</f>
        <v>#VALUE!</v>
      </c>
      <c r="AS435" s="135">
        <f t="shared" si="237"/>
        <v>1</v>
      </c>
      <c r="AT435" s="134" t="e">
        <f t="shared" si="238"/>
        <v>#VALUE!</v>
      </c>
      <c r="AU435" s="134" t="e">
        <f t="shared" si="239"/>
        <v>#VALUE!</v>
      </c>
      <c r="AV435" s="133" t="e">
        <f>COUNTIFS(A1_Individu_Data_Keadaan_SDMK!A$4:A$149931,M435,A1_Individu_Data_Keadaan_SDMK!Q$4:Q$149285,"07. KESEHATAN LINGKUNGAN")</f>
        <v>#VALUE!</v>
      </c>
      <c r="AW435" s="135">
        <f t="shared" si="240"/>
        <v>1</v>
      </c>
      <c r="AX435" s="134" t="e">
        <f t="shared" si="241"/>
        <v>#VALUE!</v>
      </c>
      <c r="AY435" s="134" t="e">
        <f t="shared" si="242"/>
        <v>#VALUE!</v>
      </c>
      <c r="AZ435" s="133" t="e">
        <f>COUNTIFS(A1_Individu_Data_Keadaan_SDMK!A$4:A$149931,M435,A1_Individu_Data_Keadaan_SDMK!Q$4:Q$149285,"08. GIZI")</f>
        <v>#VALUE!</v>
      </c>
      <c r="BA435" s="135">
        <f t="shared" si="243"/>
        <v>2</v>
      </c>
      <c r="BB435" s="134" t="e">
        <f t="shared" si="244"/>
        <v>#VALUE!</v>
      </c>
      <c r="BC435" s="134" t="e">
        <f t="shared" si="245"/>
        <v>#VALUE!</v>
      </c>
      <c r="BD435" s="133" t="e">
        <f>COUNTIFS(A1_Individu_Data_Keadaan_SDMK!A$4:A$149931,M435,A1_Individu_Data_Keadaan_SDMK!R$4:R$149285,"03. Ahli Teknologi Laboratorium Medik")</f>
        <v>#VALUE!</v>
      </c>
      <c r="BE435" s="135">
        <f t="shared" si="246"/>
        <v>1</v>
      </c>
      <c r="BF435" s="134" t="e">
        <f t="shared" si="247"/>
        <v>#VALUE!</v>
      </c>
      <c r="BG435" s="134" t="e">
        <f t="shared" si="248"/>
        <v>#VALUE!</v>
      </c>
      <c r="BH435" s="139" t="e">
        <f t="shared" si="249"/>
        <v>#VALUE!</v>
      </c>
      <c r="BI435" s="139" t="e">
        <f t="shared" si="250"/>
        <v>#VALUE!</v>
      </c>
    </row>
    <row r="436" spans="13:61" ht="15">
      <c r="M436" s="120" t="s">
        <v>13269</v>
      </c>
      <c r="N436" s="120" t="s">
        <v>13270</v>
      </c>
      <c r="O436" s="120" t="s">
        <v>267</v>
      </c>
      <c r="P436" s="120" t="s">
        <v>9302</v>
      </c>
      <c r="Q436" s="120" t="s">
        <v>12201</v>
      </c>
      <c r="R436" s="120">
        <v>33</v>
      </c>
      <c r="S436" s="120">
        <v>3315</v>
      </c>
      <c r="T436" s="348" t="str">
        <f>IF(R436&lt;&gt;"",VLOOKUP(R436,'01_MASTER_KODE_WILAYAH'!H$1437:I$1470,2,FALSE),"")</f>
        <v>JAWA TENGAH</v>
      </c>
      <c r="U436" s="348" t="str">
        <f>IF(S436&lt;&gt;"",VLOOKUP(S436,'01_MASTER_KODE_WILAYAH'!D$5:F$1353,3,FALSE),"")</f>
        <v>GROBOGAN</v>
      </c>
      <c r="V436" s="349" t="str">
        <f t="shared" si="220"/>
        <v>1</v>
      </c>
      <c r="W436" s="145" t="e">
        <f t="shared" si="221"/>
        <v>#VALUE!</v>
      </c>
      <c r="X436" s="133" t="e">
        <f>COUNTIFS(A1_Individu_Data_Keadaan_SDMK!A$4:A$149931,M436,A1_Individu_Data_Keadaan_SDMK!R$4:R$149285,"01. Dokter")</f>
        <v>#VALUE!</v>
      </c>
      <c r="Y436" s="122">
        <f t="shared" si="222"/>
        <v>2</v>
      </c>
      <c r="Z436" s="134" t="e">
        <f t="shared" si="223"/>
        <v>#VALUE!</v>
      </c>
      <c r="AA436" s="134" t="e">
        <f t="shared" si="224"/>
        <v>#VALUE!</v>
      </c>
      <c r="AB436" s="133" t="e">
        <f>COUNTIFS(A1_Individu_Data_Keadaan_SDMK!A$4:A$149931,M436,A1_Individu_Data_Keadaan_SDMK!R$4:R$149285,"02. Dokter Gigi")</f>
        <v>#VALUE!</v>
      </c>
      <c r="AC436" s="122">
        <f t="shared" si="225"/>
        <v>1</v>
      </c>
      <c r="AD436" s="134" t="e">
        <f t="shared" si="226"/>
        <v>#VALUE!</v>
      </c>
      <c r="AE436" s="134" t="e">
        <f t="shared" si="227"/>
        <v>#VALUE!</v>
      </c>
      <c r="AF436" s="133" t="e">
        <f>COUNTIFS(A1_Individu_Data_Keadaan_SDMK!A$4:A$149931,M436,A1_Individu_Data_Keadaan_SDMK!Q$4:Q$149285,"03. KEPERAWATAN")</f>
        <v>#VALUE!</v>
      </c>
      <c r="AG436" s="135">
        <f t="shared" si="228"/>
        <v>8</v>
      </c>
      <c r="AH436" s="134" t="e">
        <f t="shared" si="229"/>
        <v>#VALUE!</v>
      </c>
      <c r="AI436" s="134" t="e">
        <f t="shared" si="230"/>
        <v>#VALUE!</v>
      </c>
      <c r="AJ436" s="133" t="e">
        <f>COUNTIFS(A1_Individu_Data_Keadaan_SDMK!A$4:A$149931,M436,A1_Individu_Data_Keadaan_SDMK!Q$4:Q$149285,"04. KEBIDANAN")</f>
        <v>#VALUE!</v>
      </c>
      <c r="AK436" s="135">
        <f t="shared" si="231"/>
        <v>7</v>
      </c>
      <c r="AL436" s="134" t="e">
        <f t="shared" si="232"/>
        <v>#VALUE!</v>
      </c>
      <c r="AM436" s="134" t="e">
        <f t="shared" si="233"/>
        <v>#VALUE!</v>
      </c>
      <c r="AN436" s="133" t="e">
        <f>COUNTIFS(A1_Individu_Data_Keadaan_SDMK!A$4:A$149931,M436,A1_Individu_Data_Keadaan_SDMK!Q$4:Q$149285,"05. KEFARMASIAN")</f>
        <v>#VALUE!</v>
      </c>
      <c r="AO436" s="135">
        <f t="shared" si="234"/>
        <v>1</v>
      </c>
      <c r="AP436" s="134" t="e">
        <f t="shared" si="235"/>
        <v>#VALUE!</v>
      </c>
      <c r="AQ436" s="134" t="e">
        <f t="shared" si="236"/>
        <v>#VALUE!</v>
      </c>
      <c r="AR436" s="133" t="e">
        <f>COUNTIFS(A1_Individu_Data_Keadaan_SDMK!A$4:A$149931,M436,A1_Individu_Data_Keadaan_SDMK!Q$4:Q$149285,"06. KESEHATAN MASYARAKAT")</f>
        <v>#VALUE!</v>
      </c>
      <c r="AS436" s="135">
        <f t="shared" si="237"/>
        <v>1</v>
      </c>
      <c r="AT436" s="134" t="e">
        <f t="shared" si="238"/>
        <v>#VALUE!</v>
      </c>
      <c r="AU436" s="134" t="e">
        <f t="shared" si="239"/>
        <v>#VALUE!</v>
      </c>
      <c r="AV436" s="133" t="e">
        <f>COUNTIFS(A1_Individu_Data_Keadaan_SDMK!A$4:A$149931,M436,A1_Individu_Data_Keadaan_SDMK!Q$4:Q$149285,"07. KESEHATAN LINGKUNGAN")</f>
        <v>#VALUE!</v>
      </c>
      <c r="AW436" s="135">
        <f t="shared" si="240"/>
        <v>1</v>
      </c>
      <c r="AX436" s="134" t="e">
        <f t="shared" si="241"/>
        <v>#VALUE!</v>
      </c>
      <c r="AY436" s="134" t="e">
        <f t="shared" si="242"/>
        <v>#VALUE!</v>
      </c>
      <c r="AZ436" s="133" t="e">
        <f>COUNTIFS(A1_Individu_Data_Keadaan_SDMK!A$4:A$149931,M436,A1_Individu_Data_Keadaan_SDMK!Q$4:Q$149285,"08. GIZI")</f>
        <v>#VALUE!</v>
      </c>
      <c r="BA436" s="135">
        <f t="shared" si="243"/>
        <v>2</v>
      </c>
      <c r="BB436" s="134" t="e">
        <f t="shared" si="244"/>
        <v>#VALUE!</v>
      </c>
      <c r="BC436" s="134" t="e">
        <f t="shared" si="245"/>
        <v>#VALUE!</v>
      </c>
      <c r="BD436" s="133" t="e">
        <f>COUNTIFS(A1_Individu_Data_Keadaan_SDMK!A$4:A$149931,M436,A1_Individu_Data_Keadaan_SDMK!R$4:R$149285,"03. Ahli Teknologi Laboratorium Medik")</f>
        <v>#VALUE!</v>
      </c>
      <c r="BE436" s="135">
        <f t="shared" si="246"/>
        <v>1</v>
      </c>
      <c r="BF436" s="134" t="e">
        <f t="shared" si="247"/>
        <v>#VALUE!</v>
      </c>
      <c r="BG436" s="134" t="e">
        <f t="shared" si="248"/>
        <v>#VALUE!</v>
      </c>
      <c r="BH436" s="139" t="e">
        <f t="shared" si="249"/>
        <v>#VALUE!</v>
      </c>
      <c r="BI436" s="139" t="e">
        <f t="shared" si="250"/>
        <v>#VALUE!</v>
      </c>
    </row>
    <row r="437" spans="13:61" ht="15">
      <c r="M437" s="120" t="s">
        <v>13271</v>
      </c>
      <c r="N437" s="120" t="s">
        <v>13272</v>
      </c>
      <c r="O437" s="120" t="s">
        <v>267</v>
      </c>
      <c r="P437" s="120" t="s">
        <v>9301</v>
      </c>
      <c r="Q437" s="120" t="s">
        <v>12201</v>
      </c>
      <c r="R437" s="120">
        <v>33</v>
      </c>
      <c r="S437" s="120">
        <v>3315</v>
      </c>
      <c r="T437" s="348" t="str">
        <f>IF(R437&lt;&gt;"",VLOOKUP(R437,'01_MASTER_KODE_WILAYAH'!H$1437:I$1470,2,FALSE),"")</f>
        <v>JAWA TENGAH</v>
      </c>
      <c r="U437" s="348" t="str">
        <f>IF(S437&lt;&gt;"",VLOOKUP(S437,'01_MASTER_KODE_WILAYAH'!D$5:F$1353,3,FALSE),"")</f>
        <v>GROBOGAN</v>
      </c>
      <c r="V437" s="349" t="str">
        <f t="shared" si="220"/>
        <v>2</v>
      </c>
      <c r="W437" s="145" t="e">
        <f t="shared" si="221"/>
        <v>#VALUE!</v>
      </c>
      <c r="X437" s="133" t="e">
        <f>COUNTIFS(A1_Individu_Data_Keadaan_SDMK!A$4:A$149931,M437,A1_Individu_Data_Keadaan_SDMK!R$4:R$149285,"01. Dokter")</f>
        <v>#VALUE!</v>
      </c>
      <c r="Y437" s="122">
        <f t="shared" si="222"/>
        <v>1</v>
      </c>
      <c r="Z437" s="134" t="e">
        <f t="shared" si="223"/>
        <v>#VALUE!</v>
      </c>
      <c r="AA437" s="134" t="e">
        <f t="shared" si="224"/>
        <v>#VALUE!</v>
      </c>
      <c r="AB437" s="133" t="e">
        <f>COUNTIFS(A1_Individu_Data_Keadaan_SDMK!A$4:A$149931,M437,A1_Individu_Data_Keadaan_SDMK!R$4:R$149285,"02. Dokter Gigi")</f>
        <v>#VALUE!</v>
      </c>
      <c r="AC437" s="122">
        <f t="shared" si="225"/>
        <v>1</v>
      </c>
      <c r="AD437" s="134" t="e">
        <f t="shared" si="226"/>
        <v>#VALUE!</v>
      </c>
      <c r="AE437" s="134" t="e">
        <f t="shared" si="227"/>
        <v>#VALUE!</v>
      </c>
      <c r="AF437" s="133" t="e">
        <f>COUNTIFS(A1_Individu_Data_Keadaan_SDMK!A$4:A$149931,M437,A1_Individu_Data_Keadaan_SDMK!Q$4:Q$149285,"03. KEPERAWATAN")</f>
        <v>#VALUE!</v>
      </c>
      <c r="AG437" s="135">
        <f t="shared" si="228"/>
        <v>5</v>
      </c>
      <c r="AH437" s="134" t="e">
        <f t="shared" si="229"/>
        <v>#VALUE!</v>
      </c>
      <c r="AI437" s="134" t="e">
        <f t="shared" si="230"/>
        <v>#VALUE!</v>
      </c>
      <c r="AJ437" s="133" t="e">
        <f>COUNTIFS(A1_Individu_Data_Keadaan_SDMK!A$4:A$149931,M437,A1_Individu_Data_Keadaan_SDMK!Q$4:Q$149285,"04. KEBIDANAN")</f>
        <v>#VALUE!</v>
      </c>
      <c r="AK437" s="135">
        <f t="shared" si="231"/>
        <v>4</v>
      </c>
      <c r="AL437" s="134" t="e">
        <f t="shared" si="232"/>
        <v>#VALUE!</v>
      </c>
      <c r="AM437" s="134" t="e">
        <f t="shared" si="233"/>
        <v>#VALUE!</v>
      </c>
      <c r="AN437" s="133" t="e">
        <f>COUNTIFS(A1_Individu_Data_Keadaan_SDMK!A$4:A$149931,M437,A1_Individu_Data_Keadaan_SDMK!Q$4:Q$149285,"05. KEFARMASIAN")</f>
        <v>#VALUE!</v>
      </c>
      <c r="AO437" s="135">
        <f t="shared" si="234"/>
        <v>1</v>
      </c>
      <c r="AP437" s="134" t="e">
        <f t="shared" si="235"/>
        <v>#VALUE!</v>
      </c>
      <c r="AQ437" s="134" t="e">
        <f t="shared" si="236"/>
        <v>#VALUE!</v>
      </c>
      <c r="AR437" s="133" t="e">
        <f>COUNTIFS(A1_Individu_Data_Keadaan_SDMK!A$4:A$149931,M437,A1_Individu_Data_Keadaan_SDMK!Q$4:Q$149285,"06. KESEHATAN MASYARAKAT")</f>
        <v>#VALUE!</v>
      </c>
      <c r="AS437" s="135">
        <f t="shared" si="237"/>
        <v>1</v>
      </c>
      <c r="AT437" s="134" t="e">
        <f t="shared" si="238"/>
        <v>#VALUE!</v>
      </c>
      <c r="AU437" s="134" t="e">
        <f t="shared" si="239"/>
        <v>#VALUE!</v>
      </c>
      <c r="AV437" s="133" t="e">
        <f>COUNTIFS(A1_Individu_Data_Keadaan_SDMK!A$4:A$149931,M437,A1_Individu_Data_Keadaan_SDMK!Q$4:Q$149285,"07. KESEHATAN LINGKUNGAN")</f>
        <v>#VALUE!</v>
      </c>
      <c r="AW437" s="135">
        <f t="shared" si="240"/>
        <v>1</v>
      </c>
      <c r="AX437" s="134" t="e">
        <f t="shared" si="241"/>
        <v>#VALUE!</v>
      </c>
      <c r="AY437" s="134" t="e">
        <f t="shared" si="242"/>
        <v>#VALUE!</v>
      </c>
      <c r="AZ437" s="133" t="e">
        <f>COUNTIFS(A1_Individu_Data_Keadaan_SDMK!A$4:A$149931,M437,A1_Individu_Data_Keadaan_SDMK!Q$4:Q$149285,"08. GIZI")</f>
        <v>#VALUE!</v>
      </c>
      <c r="BA437" s="135">
        <f t="shared" si="243"/>
        <v>1</v>
      </c>
      <c r="BB437" s="134" t="e">
        <f t="shared" si="244"/>
        <v>#VALUE!</v>
      </c>
      <c r="BC437" s="134" t="e">
        <f t="shared" si="245"/>
        <v>#VALUE!</v>
      </c>
      <c r="BD437" s="133" t="e">
        <f>COUNTIFS(A1_Individu_Data_Keadaan_SDMK!A$4:A$149931,M437,A1_Individu_Data_Keadaan_SDMK!R$4:R$149285,"03. Ahli Teknologi Laboratorium Medik")</f>
        <v>#VALUE!</v>
      </c>
      <c r="BE437" s="135">
        <f t="shared" si="246"/>
        <v>1</v>
      </c>
      <c r="BF437" s="134" t="e">
        <f t="shared" si="247"/>
        <v>#VALUE!</v>
      </c>
      <c r="BG437" s="134" t="e">
        <f t="shared" si="248"/>
        <v>#VALUE!</v>
      </c>
      <c r="BH437" s="139" t="e">
        <f t="shared" si="249"/>
        <v>#VALUE!</v>
      </c>
      <c r="BI437" s="139" t="e">
        <f t="shared" si="250"/>
        <v>#VALUE!</v>
      </c>
    </row>
    <row r="438" spans="13:61" ht="15">
      <c r="M438" s="120" t="s">
        <v>13273</v>
      </c>
      <c r="N438" s="120" t="s">
        <v>13274</v>
      </c>
      <c r="O438" s="120" t="s">
        <v>267</v>
      </c>
      <c r="P438" s="120" t="s">
        <v>9302</v>
      </c>
      <c r="Q438" s="120" t="s">
        <v>12201</v>
      </c>
      <c r="R438" s="120">
        <v>33</v>
      </c>
      <c r="S438" s="120">
        <v>3315</v>
      </c>
      <c r="T438" s="348" t="str">
        <f>IF(R438&lt;&gt;"",VLOOKUP(R438,'01_MASTER_KODE_WILAYAH'!H$1437:I$1470,2,FALSE),"")</f>
        <v>JAWA TENGAH</v>
      </c>
      <c r="U438" s="348" t="str">
        <f>IF(S438&lt;&gt;"",VLOOKUP(S438,'01_MASTER_KODE_WILAYAH'!D$5:F$1353,3,FALSE),"")</f>
        <v>GROBOGAN</v>
      </c>
      <c r="V438" s="349" t="str">
        <f t="shared" si="220"/>
        <v>1</v>
      </c>
      <c r="W438" s="145" t="e">
        <f t="shared" si="221"/>
        <v>#VALUE!</v>
      </c>
      <c r="X438" s="133" t="e">
        <f>COUNTIFS(A1_Individu_Data_Keadaan_SDMK!A$4:A$149931,M438,A1_Individu_Data_Keadaan_SDMK!R$4:R$149285,"01. Dokter")</f>
        <v>#VALUE!</v>
      </c>
      <c r="Y438" s="122">
        <f t="shared" si="222"/>
        <v>2</v>
      </c>
      <c r="Z438" s="134" t="e">
        <f t="shared" si="223"/>
        <v>#VALUE!</v>
      </c>
      <c r="AA438" s="134" t="e">
        <f t="shared" si="224"/>
        <v>#VALUE!</v>
      </c>
      <c r="AB438" s="133" t="e">
        <f>COUNTIFS(A1_Individu_Data_Keadaan_SDMK!A$4:A$149931,M438,A1_Individu_Data_Keadaan_SDMK!R$4:R$149285,"02. Dokter Gigi")</f>
        <v>#VALUE!</v>
      </c>
      <c r="AC438" s="122">
        <f t="shared" si="225"/>
        <v>1</v>
      </c>
      <c r="AD438" s="134" t="e">
        <f t="shared" si="226"/>
        <v>#VALUE!</v>
      </c>
      <c r="AE438" s="134" t="e">
        <f t="shared" si="227"/>
        <v>#VALUE!</v>
      </c>
      <c r="AF438" s="133" t="e">
        <f>COUNTIFS(A1_Individu_Data_Keadaan_SDMK!A$4:A$149931,M438,A1_Individu_Data_Keadaan_SDMK!Q$4:Q$149285,"03. KEPERAWATAN")</f>
        <v>#VALUE!</v>
      </c>
      <c r="AG438" s="135">
        <f t="shared" si="228"/>
        <v>8</v>
      </c>
      <c r="AH438" s="134" t="e">
        <f t="shared" si="229"/>
        <v>#VALUE!</v>
      </c>
      <c r="AI438" s="134" t="e">
        <f t="shared" si="230"/>
        <v>#VALUE!</v>
      </c>
      <c r="AJ438" s="133" t="e">
        <f>COUNTIFS(A1_Individu_Data_Keadaan_SDMK!A$4:A$149931,M438,A1_Individu_Data_Keadaan_SDMK!Q$4:Q$149285,"04. KEBIDANAN")</f>
        <v>#VALUE!</v>
      </c>
      <c r="AK438" s="135">
        <f t="shared" si="231"/>
        <v>7</v>
      </c>
      <c r="AL438" s="134" t="e">
        <f t="shared" si="232"/>
        <v>#VALUE!</v>
      </c>
      <c r="AM438" s="134" t="e">
        <f t="shared" si="233"/>
        <v>#VALUE!</v>
      </c>
      <c r="AN438" s="133" t="e">
        <f>COUNTIFS(A1_Individu_Data_Keadaan_SDMK!A$4:A$149931,M438,A1_Individu_Data_Keadaan_SDMK!Q$4:Q$149285,"05. KEFARMASIAN")</f>
        <v>#VALUE!</v>
      </c>
      <c r="AO438" s="135">
        <f t="shared" si="234"/>
        <v>1</v>
      </c>
      <c r="AP438" s="134" t="e">
        <f t="shared" si="235"/>
        <v>#VALUE!</v>
      </c>
      <c r="AQ438" s="134" t="e">
        <f t="shared" si="236"/>
        <v>#VALUE!</v>
      </c>
      <c r="AR438" s="133" t="e">
        <f>COUNTIFS(A1_Individu_Data_Keadaan_SDMK!A$4:A$149931,M438,A1_Individu_Data_Keadaan_SDMK!Q$4:Q$149285,"06. KESEHATAN MASYARAKAT")</f>
        <v>#VALUE!</v>
      </c>
      <c r="AS438" s="135">
        <f t="shared" si="237"/>
        <v>1</v>
      </c>
      <c r="AT438" s="134" t="e">
        <f t="shared" si="238"/>
        <v>#VALUE!</v>
      </c>
      <c r="AU438" s="134" t="e">
        <f t="shared" si="239"/>
        <v>#VALUE!</v>
      </c>
      <c r="AV438" s="133" t="e">
        <f>COUNTIFS(A1_Individu_Data_Keadaan_SDMK!A$4:A$149931,M438,A1_Individu_Data_Keadaan_SDMK!Q$4:Q$149285,"07. KESEHATAN LINGKUNGAN")</f>
        <v>#VALUE!</v>
      </c>
      <c r="AW438" s="135">
        <f t="shared" si="240"/>
        <v>1</v>
      </c>
      <c r="AX438" s="134" t="e">
        <f t="shared" si="241"/>
        <v>#VALUE!</v>
      </c>
      <c r="AY438" s="134" t="e">
        <f t="shared" si="242"/>
        <v>#VALUE!</v>
      </c>
      <c r="AZ438" s="133" t="e">
        <f>COUNTIFS(A1_Individu_Data_Keadaan_SDMK!A$4:A$149931,M438,A1_Individu_Data_Keadaan_SDMK!Q$4:Q$149285,"08. GIZI")</f>
        <v>#VALUE!</v>
      </c>
      <c r="BA438" s="135">
        <f t="shared" si="243"/>
        <v>2</v>
      </c>
      <c r="BB438" s="134" t="e">
        <f t="shared" si="244"/>
        <v>#VALUE!</v>
      </c>
      <c r="BC438" s="134" t="e">
        <f t="shared" si="245"/>
        <v>#VALUE!</v>
      </c>
      <c r="BD438" s="133" t="e">
        <f>COUNTIFS(A1_Individu_Data_Keadaan_SDMK!A$4:A$149931,M438,A1_Individu_Data_Keadaan_SDMK!R$4:R$149285,"03. Ahli Teknologi Laboratorium Medik")</f>
        <v>#VALUE!</v>
      </c>
      <c r="BE438" s="135">
        <f t="shared" si="246"/>
        <v>1</v>
      </c>
      <c r="BF438" s="134" t="e">
        <f t="shared" si="247"/>
        <v>#VALUE!</v>
      </c>
      <c r="BG438" s="134" t="e">
        <f t="shared" si="248"/>
        <v>#VALUE!</v>
      </c>
      <c r="BH438" s="139" t="e">
        <f t="shared" si="249"/>
        <v>#VALUE!</v>
      </c>
      <c r="BI438" s="139" t="e">
        <f t="shared" si="250"/>
        <v>#VALUE!</v>
      </c>
    </row>
    <row r="439" spans="13:61" ht="15">
      <c r="M439" s="120" t="s">
        <v>13275</v>
      </c>
      <c r="N439" s="120" t="s">
        <v>13276</v>
      </c>
      <c r="O439" s="120" t="s">
        <v>267</v>
      </c>
      <c r="P439" s="120" t="s">
        <v>9301</v>
      </c>
      <c r="Q439" s="120" t="s">
        <v>12201</v>
      </c>
      <c r="R439" s="120">
        <v>33</v>
      </c>
      <c r="S439" s="120">
        <v>3315</v>
      </c>
      <c r="T439" s="348" t="str">
        <f>IF(R439&lt;&gt;"",VLOOKUP(R439,'01_MASTER_KODE_WILAYAH'!H$1437:I$1470,2,FALSE),"")</f>
        <v>JAWA TENGAH</v>
      </c>
      <c r="U439" s="348" t="str">
        <f>IF(S439&lt;&gt;"",VLOOKUP(S439,'01_MASTER_KODE_WILAYAH'!D$5:F$1353,3,FALSE),"")</f>
        <v>GROBOGAN</v>
      </c>
      <c r="V439" s="349" t="str">
        <f t="shared" si="220"/>
        <v>2</v>
      </c>
      <c r="W439" s="145" t="e">
        <f t="shared" si="221"/>
        <v>#VALUE!</v>
      </c>
      <c r="X439" s="133" t="e">
        <f>COUNTIFS(A1_Individu_Data_Keadaan_SDMK!A$4:A$149931,M439,A1_Individu_Data_Keadaan_SDMK!R$4:R$149285,"01. Dokter")</f>
        <v>#VALUE!</v>
      </c>
      <c r="Y439" s="122">
        <f t="shared" si="222"/>
        <v>1</v>
      </c>
      <c r="Z439" s="134" t="e">
        <f t="shared" si="223"/>
        <v>#VALUE!</v>
      </c>
      <c r="AA439" s="134" t="e">
        <f t="shared" si="224"/>
        <v>#VALUE!</v>
      </c>
      <c r="AB439" s="133" t="e">
        <f>COUNTIFS(A1_Individu_Data_Keadaan_SDMK!A$4:A$149931,M439,A1_Individu_Data_Keadaan_SDMK!R$4:R$149285,"02. Dokter Gigi")</f>
        <v>#VALUE!</v>
      </c>
      <c r="AC439" s="122">
        <f t="shared" si="225"/>
        <v>1</v>
      </c>
      <c r="AD439" s="134" t="e">
        <f t="shared" si="226"/>
        <v>#VALUE!</v>
      </c>
      <c r="AE439" s="134" t="e">
        <f t="shared" si="227"/>
        <v>#VALUE!</v>
      </c>
      <c r="AF439" s="133" t="e">
        <f>COUNTIFS(A1_Individu_Data_Keadaan_SDMK!A$4:A$149931,M439,A1_Individu_Data_Keadaan_SDMK!Q$4:Q$149285,"03. KEPERAWATAN")</f>
        <v>#VALUE!</v>
      </c>
      <c r="AG439" s="135">
        <f t="shared" si="228"/>
        <v>5</v>
      </c>
      <c r="AH439" s="134" t="e">
        <f t="shared" si="229"/>
        <v>#VALUE!</v>
      </c>
      <c r="AI439" s="134" t="e">
        <f t="shared" si="230"/>
        <v>#VALUE!</v>
      </c>
      <c r="AJ439" s="133" t="e">
        <f>COUNTIFS(A1_Individu_Data_Keadaan_SDMK!A$4:A$149931,M439,A1_Individu_Data_Keadaan_SDMK!Q$4:Q$149285,"04. KEBIDANAN")</f>
        <v>#VALUE!</v>
      </c>
      <c r="AK439" s="135">
        <f t="shared" si="231"/>
        <v>4</v>
      </c>
      <c r="AL439" s="134" t="e">
        <f t="shared" si="232"/>
        <v>#VALUE!</v>
      </c>
      <c r="AM439" s="134" t="e">
        <f t="shared" si="233"/>
        <v>#VALUE!</v>
      </c>
      <c r="AN439" s="133" t="e">
        <f>COUNTIFS(A1_Individu_Data_Keadaan_SDMK!A$4:A$149931,M439,A1_Individu_Data_Keadaan_SDMK!Q$4:Q$149285,"05. KEFARMASIAN")</f>
        <v>#VALUE!</v>
      </c>
      <c r="AO439" s="135">
        <f t="shared" si="234"/>
        <v>1</v>
      </c>
      <c r="AP439" s="134" t="e">
        <f t="shared" si="235"/>
        <v>#VALUE!</v>
      </c>
      <c r="AQ439" s="134" t="e">
        <f t="shared" si="236"/>
        <v>#VALUE!</v>
      </c>
      <c r="AR439" s="133" t="e">
        <f>COUNTIFS(A1_Individu_Data_Keadaan_SDMK!A$4:A$149931,M439,A1_Individu_Data_Keadaan_SDMK!Q$4:Q$149285,"06. KESEHATAN MASYARAKAT")</f>
        <v>#VALUE!</v>
      </c>
      <c r="AS439" s="135">
        <f t="shared" si="237"/>
        <v>1</v>
      </c>
      <c r="AT439" s="134" t="e">
        <f t="shared" si="238"/>
        <v>#VALUE!</v>
      </c>
      <c r="AU439" s="134" t="e">
        <f t="shared" si="239"/>
        <v>#VALUE!</v>
      </c>
      <c r="AV439" s="133" t="e">
        <f>COUNTIFS(A1_Individu_Data_Keadaan_SDMK!A$4:A$149931,M439,A1_Individu_Data_Keadaan_SDMK!Q$4:Q$149285,"07. KESEHATAN LINGKUNGAN")</f>
        <v>#VALUE!</v>
      </c>
      <c r="AW439" s="135">
        <f t="shared" si="240"/>
        <v>1</v>
      </c>
      <c r="AX439" s="134" t="e">
        <f t="shared" si="241"/>
        <v>#VALUE!</v>
      </c>
      <c r="AY439" s="134" t="e">
        <f t="shared" si="242"/>
        <v>#VALUE!</v>
      </c>
      <c r="AZ439" s="133" t="e">
        <f>COUNTIFS(A1_Individu_Data_Keadaan_SDMK!A$4:A$149931,M439,A1_Individu_Data_Keadaan_SDMK!Q$4:Q$149285,"08. GIZI")</f>
        <v>#VALUE!</v>
      </c>
      <c r="BA439" s="135">
        <f t="shared" si="243"/>
        <v>1</v>
      </c>
      <c r="BB439" s="134" t="e">
        <f t="shared" si="244"/>
        <v>#VALUE!</v>
      </c>
      <c r="BC439" s="134" t="e">
        <f t="shared" si="245"/>
        <v>#VALUE!</v>
      </c>
      <c r="BD439" s="133" t="e">
        <f>COUNTIFS(A1_Individu_Data_Keadaan_SDMK!A$4:A$149931,M439,A1_Individu_Data_Keadaan_SDMK!R$4:R$149285,"03. Ahli Teknologi Laboratorium Medik")</f>
        <v>#VALUE!</v>
      </c>
      <c r="BE439" s="135">
        <f t="shared" si="246"/>
        <v>1</v>
      </c>
      <c r="BF439" s="134" t="e">
        <f t="shared" si="247"/>
        <v>#VALUE!</v>
      </c>
      <c r="BG439" s="134" t="e">
        <f t="shared" si="248"/>
        <v>#VALUE!</v>
      </c>
      <c r="BH439" s="139" t="e">
        <f t="shared" si="249"/>
        <v>#VALUE!</v>
      </c>
      <c r="BI439" s="139" t="e">
        <f t="shared" si="250"/>
        <v>#VALUE!</v>
      </c>
    </row>
    <row r="440" spans="13:61" ht="15">
      <c r="M440" s="120" t="s">
        <v>13277</v>
      </c>
      <c r="N440" s="120" t="s">
        <v>13278</v>
      </c>
      <c r="O440" s="120" t="s">
        <v>267</v>
      </c>
      <c r="P440" s="120" t="s">
        <v>9301</v>
      </c>
      <c r="Q440" s="120" t="s">
        <v>12201</v>
      </c>
      <c r="R440" s="120">
        <v>33</v>
      </c>
      <c r="S440" s="120">
        <v>3315</v>
      </c>
      <c r="T440" s="348" t="str">
        <f>IF(R440&lt;&gt;"",VLOOKUP(R440,'01_MASTER_KODE_WILAYAH'!H$1437:I$1470,2,FALSE),"")</f>
        <v>JAWA TENGAH</v>
      </c>
      <c r="U440" s="348" t="str">
        <f>IF(S440&lt;&gt;"",VLOOKUP(S440,'01_MASTER_KODE_WILAYAH'!D$5:F$1353,3,FALSE),"")</f>
        <v>GROBOGAN</v>
      </c>
      <c r="V440" s="349" t="str">
        <f t="shared" si="220"/>
        <v>2</v>
      </c>
      <c r="W440" s="145" t="e">
        <f t="shared" si="221"/>
        <v>#VALUE!</v>
      </c>
      <c r="X440" s="133" t="e">
        <f>COUNTIFS(A1_Individu_Data_Keadaan_SDMK!A$4:A$149931,M440,A1_Individu_Data_Keadaan_SDMK!R$4:R$149285,"01. Dokter")</f>
        <v>#VALUE!</v>
      </c>
      <c r="Y440" s="122">
        <f t="shared" si="222"/>
        <v>1</v>
      </c>
      <c r="Z440" s="134" t="e">
        <f t="shared" si="223"/>
        <v>#VALUE!</v>
      </c>
      <c r="AA440" s="134" t="e">
        <f t="shared" si="224"/>
        <v>#VALUE!</v>
      </c>
      <c r="AB440" s="133" t="e">
        <f>COUNTIFS(A1_Individu_Data_Keadaan_SDMK!A$4:A$149931,M440,A1_Individu_Data_Keadaan_SDMK!R$4:R$149285,"02. Dokter Gigi")</f>
        <v>#VALUE!</v>
      </c>
      <c r="AC440" s="122">
        <f t="shared" si="225"/>
        <v>1</v>
      </c>
      <c r="AD440" s="134" t="e">
        <f t="shared" si="226"/>
        <v>#VALUE!</v>
      </c>
      <c r="AE440" s="134" t="e">
        <f t="shared" si="227"/>
        <v>#VALUE!</v>
      </c>
      <c r="AF440" s="133" t="e">
        <f>COUNTIFS(A1_Individu_Data_Keadaan_SDMK!A$4:A$149931,M440,A1_Individu_Data_Keadaan_SDMK!Q$4:Q$149285,"03. KEPERAWATAN")</f>
        <v>#VALUE!</v>
      </c>
      <c r="AG440" s="135">
        <f t="shared" si="228"/>
        <v>5</v>
      </c>
      <c r="AH440" s="134" t="e">
        <f t="shared" si="229"/>
        <v>#VALUE!</v>
      </c>
      <c r="AI440" s="134" t="e">
        <f t="shared" si="230"/>
        <v>#VALUE!</v>
      </c>
      <c r="AJ440" s="133" t="e">
        <f>COUNTIFS(A1_Individu_Data_Keadaan_SDMK!A$4:A$149931,M440,A1_Individu_Data_Keadaan_SDMK!Q$4:Q$149285,"04. KEBIDANAN")</f>
        <v>#VALUE!</v>
      </c>
      <c r="AK440" s="135">
        <f t="shared" si="231"/>
        <v>4</v>
      </c>
      <c r="AL440" s="134" t="e">
        <f t="shared" si="232"/>
        <v>#VALUE!</v>
      </c>
      <c r="AM440" s="134" t="e">
        <f t="shared" si="233"/>
        <v>#VALUE!</v>
      </c>
      <c r="AN440" s="133" t="e">
        <f>COUNTIFS(A1_Individu_Data_Keadaan_SDMK!A$4:A$149931,M440,A1_Individu_Data_Keadaan_SDMK!Q$4:Q$149285,"05. KEFARMASIAN")</f>
        <v>#VALUE!</v>
      </c>
      <c r="AO440" s="135">
        <f t="shared" si="234"/>
        <v>1</v>
      </c>
      <c r="AP440" s="134" t="e">
        <f t="shared" si="235"/>
        <v>#VALUE!</v>
      </c>
      <c r="AQ440" s="134" t="e">
        <f t="shared" si="236"/>
        <v>#VALUE!</v>
      </c>
      <c r="AR440" s="133" t="e">
        <f>COUNTIFS(A1_Individu_Data_Keadaan_SDMK!A$4:A$149931,M440,A1_Individu_Data_Keadaan_SDMK!Q$4:Q$149285,"06. KESEHATAN MASYARAKAT")</f>
        <v>#VALUE!</v>
      </c>
      <c r="AS440" s="135">
        <f t="shared" si="237"/>
        <v>1</v>
      </c>
      <c r="AT440" s="134" t="e">
        <f t="shared" si="238"/>
        <v>#VALUE!</v>
      </c>
      <c r="AU440" s="134" t="e">
        <f t="shared" si="239"/>
        <v>#VALUE!</v>
      </c>
      <c r="AV440" s="133" t="e">
        <f>COUNTIFS(A1_Individu_Data_Keadaan_SDMK!A$4:A$149931,M440,A1_Individu_Data_Keadaan_SDMK!Q$4:Q$149285,"07. KESEHATAN LINGKUNGAN")</f>
        <v>#VALUE!</v>
      </c>
      <c r="AW440" s="135">
        <f t="shared" si="240"/>
        <v>1</v>
      </c>
      <c r="AX440" s="134" t="e">
        <f t="shared" si="241"/>
        <v>#VALUE!</v>
      </c>
      <c r="AY440" s="134" t="e">
        <f t="shared" si="242"/>
        <v>#VALUE!</v>
      </c>
      <c r="AZ440" s="133" t="e">
        <f>COUNTIFS(A1_Individu_Data_Keadaan_SDMK!A$4:A$149931,M440,A1_Individu_Data_Keadaan_SDMK!Q$4:Q$149285,"08. GIZI")</f>
        <v>#VALUE!</v>
      </c>
      <c r="BA440" s="135">
        <f t="shared" si="243"/>
        <v>1</v>
      </c>
      <c r="BB440" s="134" t="e">
        <f t="shared" si="244"/>
        <v>#VALUE!</v>
      </c>
      <c r="BC440" s="134" t="e">
        <f t="shared" si="245"/>
        <v>#VALUE!</v>
      </c>
      <c r="BD440" s="133" t="e">
        <f>COUNTIFS(A1_Individu_Data_Keadaan_SDMK!A$4:A$149931,M440,A1_Individu_Data_Keadaan_SDMK!R$4:R$149285,"03. Ahli Teknologi Laboratorium Medik")</f>
        <v>#VALUE!</v>
      </c>
      <c r="BE440" s="135">
        <f t="shared" si="246"/>
        <v>1</v>
      </c>
      <c r="BF440" s="134" t="e">
        <f t="shared" si="247"/>
        <v>#VALUE!</v>
      </c>
      <c r="BG440" s="134" t="e">
        <f t="shared" si="248"/>
        <v>#VALUE!</v>
      </c>
      <c r="BH440" s="139" t="e">
        <f t="shared" si="249"/>
        <v>#VALUE!</v>
      </c>
      <c r="BI440" s="139" t="e">
        <f t="shared" si="250"/>
        <v>#VALUE!</v>
      </c>
    </row>
    <row r="441" spans="13:61" ht="15">
      <c r="M441" s="120" t="s">
        <v>13279</v>
      </c>
      <c r="N441" s="120" t="s">
        <v>13280</v>
      </c>
      <c r="O441" s="120" t="s">
        <v>267</v>
      </c>
      <c r="P441" s="120" t="s">
        <v>9301</v>
      </c>
      <c r="Q441" s="120" t="s">
        <v>12201</v>
      </c>
      <c r="R441" s="120">
        <v>33</v>
      </c>
      <c r="S441" s="120">
        <v>3315</v>
      </c>
      <c r="T441" s="348" t="str">
        <f>IF(R441&lt;&gt;"",VLOOKUP(R441,'01_MASTER_KODE_WILAYAH'!H$1437:I$1470,2,FALSE),"")</f>
        <v>JAWA TENGAH</v>
      </c>
      <c r="U441" s="348" t="str">
        <f>IF(S441&lt;&gt;"",VLOOKUP(S441,'01_MASTER_KODE_WILAYAH'!D$5:F$1353,3,FALSE),"")</f>
        <v>GROBOGAN</v>
      </c>
      <c r="V441" s="349" t="str">
        <f t="shared" si="220"/>
        <v>2</v>
      </c>
      <c r="W441" s="145" t="e">
        <f t="shared" si="221"/>
        <v>#VALUE!</v>
      </c>
      <c r="X441" s="133" t="e">
        <f>COUNTIFS(A1_Individu_Data_Keadaan_SDMK!A$4:A$149931,M441,A1_Individu_Data_Keadaan_SDMK!R$4:R$149285,"01. Dokter")</f>
        <v>#VALUE!</v>
      </c>
      <c r="Y441" s="122">
        <f t="shared" si="222"/>
        <v>1</v>
      </c>
      <c r="Z441" s="134" t="e">
        <f t="shared" si="223"/>
        <v>#VALUE!</v>
      </c>
      <c r="AA441" s="134" t="e">
        <f t="shared" si="224"/>
        <v>#VALUE!</v>
      </c>
      <c r="AB441" s="133" t="e">
        <f>COUNTIFS(A1_Individu_Data_Keadaan_SDMK!A$4:A$149931,M441,A1_Individu_Data_Keadaan_SDMK!R$4:R$149285,"02. Dokter Gigi")</f>
        <v>#VALUE!</v>
      </c>
      <c r="AC441" s="122">
        <f t="shared" si="225"/>
        <v>1</v>
      </c>
      <c r="AD441" s="134" t="e">
        <f t="shared" si="226"/>
        <v>#VALUE!</v>
      </c>
      <c r="AE441" s="134" t="e">
        <f t="shared" si="227"/>
        <v>#VALUE!</v>
      </c>
      <c r="AF441" s="133" t="e">
        <f>COUNTIFS(A1_Individu_Data_Keadaan_SDMK!A$4:A$149931,M441,A1_Individu_Data_Keadaan_SDMK!Q$4:Q$149285,"03. KEPERAWATAN")</f>
        <v>#VALUE!</v>
      </c>
      <c r="AG441" s="135">
        <f t="shared" si="228"/>
        <v>5</v>
      </c>
      <c r="AH441" s="134" t="e">
        <f t="shared" si="229"/>
        <v>#VALUE!</v>
      </c>
      <c r="AI441" s="134" t="e">
        <f t="shared" si="230"/>
        <v>#VALUE!</v>
      </c>
      <c r="AJ441" s="133" t="e">
        <f>COUNTIFS(A1_Individu_Data_Keadaan_SDMK!A$4:A$149931,M441,A1_Individu_Data_Keadaan_SDMK!Q$4:Q$149285,"04. KEBIDANAN")</f>
        <v>#VALUE!</v>
      </c>
      <c r="AK441" s="135">
        <f t="shared" si="231"/>
        <v>4</v>
      </c>
      <c r="AL441" s="134" t="e">
        <f t="shared" si="232"/>
        <v>#VALUE!</v>
      </c>
      <c r="AM441" s="134" t="e">
        <f t="shared" si="233"/>
        <v>#VALUE!</v>
      </c>
      <c r="AN441" s="133" t="e">
        <f>COUNTIFS(A1_Individu_Data_Keadaan_SDMK!A$4:A$149931,M441,A1_Individu_Data_Keadaan_SDMK!Q$4:Q$149285,"05. KEFARMASIAN")</f>
        <v>#VALUE!</v>
      </c>
      <c r="AO441" s="135">
        <f t="shared" si="234"/>
        <v>1</v>
      </c>
      <c r="AP441" s="134" t="e">
        <f t="shared" si="235"/>
        <v>#VALUE!</v>
      </c>
      <c r="AQ441" s="134" t="e">
        <f t="shared" si="236"/>
        <v>#VALUE!</v>
      </c>
      <c r="AR441" s="133" t="e">
        <f>COUNTIFS(A1_Individu_Data_Keadaan_SDMK!A$4:A$149931,M441,A1_Individu_Data_Keadaan_SDMK!Q$4:Q$149285,"06. KESEHATAN MASYARAKAT")</f>
        <v>#VALUE!</v>
      </c>
      <c r="AS441" s="135">
        <f t="shared" si="237"/>
        <v>1</v>
      </c>
      <c r="AT441" s="134" t="e">
        <f t="shared" si="238"/>
        <v>#VALUE!</v>
      </c>
      <c r="AU441" s="134" t="e">
        <f t="shared" si="239"/>
        <v>#VALUE!</v>
      </c>
      <c r="AV441" s="133" t="e">
        <f>COUNTIFS(A1_Individu_Data_Keadaan_SDMK!A$4:A$149931,M441,A1_Individu_Data_Keadaan_SDMK!Q$4:Q$149285,"07. KESEHATAN LINGKUNGAN")</f>
        <v>#VALUE!</v>
      </c>
      <c r="AW441" s="135">
        <f t="shared" si="240"/>
        <v>1</v>
      </c>
      <c r="AX441" s="134" t="e">
        <f t="shared" si="241"/>
        <v>#VALUE!</v>
      </c>
      <c r="AY441" s="134" t="e">
        <f t="shared" si="242"/>
        <v>#VALUE!</v>
      </c>
      <c r="AZ441" s="133" t="e">
        <f>COUNTIFS(A1_Individu_Data_Keadaan_SDMK!A$4:A$149931,M441,A1_Individu_Data_Keadaan_SDMK!Q$4:Q$149285,"08. GIZI")</f>
        <v>#VALUE!</v>
      </c>
      <c r="BA441" s="135">
        <f t="shared" si="243"/>
        <v>1</v>
      </c>
      <c r="BB441" s="134" t="e">
        <f t="shared" si="244"/>
        <v>#VALUE!</v>
      </c>
      <c r="BC441" s="134" t="e">
        <f t="shared" si="245"/>
        <v>#VALUE!</v>
      </c>
      <c r="BD441" s="133" t="e">
        <f>COUNTIFS(A1_Individu_Data_Keadaan_SDMK!A$4:A$149931,M441,A1_Individu_Data_Keadaan_SDMK!R$4:R$149285,"03. Ahli Teknologi Laboratorium Medik")</f>
        <v>#VALUE!</v>
      </c>
      <c r="BE441" s="135">
        <f t="shared" si="246"/>
        <v>1</v>
      </c>
      <c r="BF441" s="134" t="e">
        <f t="shared" si="247"/>
        <v>#VALUE!</v>
      </c>
      <c r="BG441" s="134" t="e">
        <f t="shared" si="248"/>
        <v>#VALUE!</v>
      </c>
      <c r="BH441" s="139" t="e">
        <f t="shared" si="249"/>
        <v>#VALUE!</v>
      </c>
      <c r="BI441" s="139" t="e">
        <f t="shared" si="250"/>
        <v>#VALUE!</v>
      </c>
    </row>
    <row r="442" spans="13:61" ht="15">
      <c r="M442" s="120" t="s">
        <v>13281</v>
      </c>
      <c r="N442" s="120" t="s">
        <v>13282</v>
      </c>
      <c r="O442" s="120" t="s">
        <v>267</v>
      </c>
      <c r="P442" s="120" t="s">
        <v>9302</v>
      </c>
      <c r="Q442" s="120" t="s">
        <v>12201</v>
      </c>
      <c r="R442" s="120">
        <v>33</v>
      </c>
      <c r="S442" s="120">
        <v>3316</v>
      </c>
      <c r="T442" s="348" t="str">
        <f>IF(R442&lt;&gt;"",VLOOKUP(R442,'01_MASTER_KODE_WILAYAH'!H$1437:I$1470,2,FALSE),"")</f>
        <v>JAWA TENGAH</v>
      </c>
      <c r="U442" s="348" t="str">
        <f>IF(S442&lt;&gt;"",VLOOKUP(S442,'01_MASTER_KODE_WILAYAH'!D$5:F$1353,3,FALSE),"")</f>
        <v>BLORA</v>
      </c>
      <c r="V442" s="349" t="str">
        <f t="shared" si="220"/>
        <v>1</v>
      </c>
      <c r="W442" s="145" t="e">
        <f t="shared" si="221"/>
        <v>#VALUE!</v>
      </c>
      <c r="X442" s="133" t="e">
        <f>COUNTIFS(A1_Individu_Data_Keadaan_SDMK!A$4:A$149931,M442,A1_Individu_Data_Keadaan_SDMK!R$4:R$149285,"01. Dokter")</f>
        <v>#VALUE!</v>
      </c>
      <c r="Y442" s="122">
        <f t="shared" si="222"/>
        <v>2</v>
      </c>
      <c r="Z442" s="134" t="e">
        <f t="shared" si="223"/>
        <v>#VALUE!</v>
      </c>
      <c r="AA442" s="134" t="e">
        <f t="shared" si="224"/>
        <v>#VALUE!</v>
      </c>
      <c r="AB442" s="133" t="e">
        <f>COUNTIFS(A1_Individu_Data_Keadaan_SDMK!A$4:A$149931,M442,A1_Individu_Data_Keadaan_SDMK!R$4:R$149285,"02. Dokter Gigi")</f>
        <v>#VALUE!</v>
      </c>
      <c r="AC442" s="122">
        <f t="shared" si="225"/>
        <v>1</v>
      </c>
      <c r="AD442" s="134" t="e">
        <f t="shared" si="226"/>
        <v>#VALUE!</v>
      </c>
      <c r="AE442" s="134" t="e">
        <f t="shared" si="227"/>
        <v>#VALUE!</v>
      </c>
      <c r="AF442" s="133" t="e">
        <f>COUNTIFS(A1_Individu_Data_Keadaan_SDMK!A$4:A$149931,M442,A1_Individu_Data_Keadaan_SDMK!Q$4:Q$149285,"03. KEPERAWATAN")</f>
        <v>#VALUE!</v>
      </c>
      <c r="AG442" s="135">
        <f t="shared" si="228"/>
        <v>8</v>
      </c>
      <c r="AH442" s="134" t="e">
        <f t="shared" si="229"/>
        <v>#VALUE!</v>
      </c>
      <c r="AI442" s="134" t="e">
        <f t="shared" si="230"/>
        <v>#VALUE!</v>
      </c>
      <c r="AJ442" s="133" t="e">
        <f>COUNTIFS(A1_Individu_Data_Keadaan_SDMK!A$4:A$149931,M442,A1_Individu_Data_Keadaan_SDMK!Q$4:Q$149285,"04. KEBIDANAN")</f>
        <v>#VALUE!</v>
      </c>
      <c r="AK442" s="135">
        <f t="shared" si="231"/>
        <v>7</v>
      </c>
      <c r="AL442" s="134" t="e">
        <f t="shared" si="232"/>
        <v>#VALUE!</v>
      </c>
      <c r="AM442" s="134" t="e">
        <f t="shared" si="233"/>
        <v>#VALUE!</v>
      </c>
      <c r="AN442" s="133" t="e">
        <f>COUNTIFS(A1_Individu_Data_Keadaan_SDMK!A$4:A$149931,M442,A1_Individu_Data_Keadaan_SDMK!Q$4:Q$149285,"05. KEFARMASIAN")</f>
        <v>#VALUE!</v>
      </c>
      <c r="AO442" s="135">
        <f t="shared" si="234"/>
        <v>1</v>
      </c>
      <c r="AP442" s="134" t="e">
        <f t="shared" si="235"/>
        <v>#VALUE!</v>
      </c>
      <c r="AQ442" s="134" t="e">
        <f t="shared" si="236"/>
        <v>#VALUE!</v>
      </c>
      <c r="AR442" s="133" t="e">
        <f>COUNTIFS(A1_Individu_Data_Keadaan_SDMK!A$4:A$149931,M442,A1_Individu_Data_Keadaan_SDMK!Q$4:Q$149285,"06. KESEHATAN MASYARAKAT")</f>
        <v>#VALUE!</v>
      </c>
      <c r="AS442" s="135">
        <f t="shared" si="237"/>
        <v>1</v>
      </c>
      <c r="AT442" s="134" t="e">
        <f t="shared" si="238"/>
        <v>#VALUE!</v>
      </c>
      <c r="AU442" s="134" t="e">
        <f t="shared" si="239"/>
        <v>#VALUE!</v>
      </c>
      <c r="AV442" s="133" t="e">
        <f>COUNTIFS(A1_Individu_Data_Keadaan_SDMK!A$4:A$149931,M442,A1_Individu_Data_Keadaan_SDMK!Q$4:Q$149285,"07. KESEHATAN LINGKUNGAN")</f>
        <v>#VALUE!</v>
      </c>
      <c r="AW442" s="135">
        <f t="shared" si="240"/>
        <v>1</v>
      </c>
      <c r="AX442" s="134" t="e">
        <f t="shared" si="241"/>
        <v>#VALUE!</v>
      </c>
      <c r="AY442" s="134" t="e">
        <f t="shared" si="242"/>
        <v>#VALUE!</v>
      </c>
      <c r="AZ442" s="133" t="e">
        <f>COUNTIFS(A1_Individu_Data_Keadaan_SDMK!A$4:A$149931,M442,A1_Individu_Data_Keadaan_SDMK!Q$4:Q$149285,"08. GIZI")</f>
        <v>#VALUE!</v>
      </c>
      <c r="BA442" s="135">
        <f t="shared" si="243"/>
        <v>2</v>
      </c>
      <c r="BB442" s="134" t="e">
        <f t="shared" si="244"/>
        <v>#VALUE!</v>
      </c>
      <c r="BC442" s="134" t="e">
        <f t="shared" si="245"/>
        <v>#VALUE!</v>
      </c>
      <c r="BD442" s="133" t="e">
        <f>COUNTIFS(A1_Individu_Data_Keadaan_SDMK!A$4:A$149931,M442,A1_Individu_Data_Keadaan_SDMK!R$4:R$149285,"03. Ahli Teknologi Laboratorium Medik")</f>
        <v>#VALUE!</v>
      </c>
      <c r="BE442" s="135">
        <f t="shared" si="246"/>
        <v>1</v>
      </c>
      <c r="BF442" s="134" t="e">
        <f t="shared" si="247"/>
        <v>#VALUE!</v>
      </c>
      <c r="BG442" s="134" t="e">
        <f t="shared" si="248"/>
        <v>#VALUE!</v>
      </c>
      <c r="BH442" s="139" t="e">
        <f t="shared" si="249"/>
        <v>#VALUE!</v>
      </c>
      <c r="BI442" s="139" t="e">
        <f t="shared" si="250"/>
        <v>#VALUE!</v>
      </c>
    </row>
    <row r="443" spans="13:61" ht="15">
      <c r="M443" s="120" t="s">
        <v>13283</v>
      </c>
      <c r="N443" s="120" t="s">
        <v>13284</v>
      </c>
      <c r="O443" s="120" t="s">
        <v>267</v>
      </c>
      <c r="P443" s="120" t="s">
        <v>9301</v>
      </c>
      <c r="Q443" s="120" t="s">
        <v>12201</v>
      </c>
      <c r="R443" s="120">
        <v>33</v>
      </c>
      <c r="S443" s="120">
        <v>3316</v>
      </c>
      <c r="T443" s="348" t="str">
        <f>IF(R443&lt;&gt;"",VLOOKUP(R443,'01_MASTER_KODE_WILAYAH'!H$1437:I$1470,2,FALSE),"")</f>
        <v>JAWA TENGAH</v>
      </c>
      <c r="U443" s="348" t="str">
        <f>IF(S443&lt;&gt;"",VLOOKUP(S443,'01_MASTER_KODE_WILAYAH'!D$5:F$1353,3,FALSE),"")</f>
        <v>BLORA</v>
      </c>
      <c r="V443" s="349" t="str">
        <f t="shared" si="220"/>
        <v>2</v>
      </c>
      <c r="W443" s="145" t="e">
        <f t="shared" si="221"/>
        <v>#VALUE!</v>
      </c>
      <c r="X443" s="133" t="e">
        <f>COUNTIFS(A1_Individu_Data_Keadaan_SDMK!A$4:A$149931,M443,A1_Individu_Data_Keadaan_SDMK!R$4:R$149285,"01. Dokter")</f>
        <v>#VALUE!</v>
      </c>
      <c r="Y443" s="122">
        <f t="shared" si="222"/>
        <v>1</v>
      </c>
      <c r="Z443" s="134" t="e">
        <f t="shared" si="223"/>
        <v>#VALUE!</v>
      </c>
      <c r="AA443" s="134" t="e">
        <f t="shared" si="224"/>
        <v>#VALUE!</v>
      </c>
      <c r="AB443" s="133" t="e">
        <f>COUNTIFS(A1_Individu_Data_Keadaan_SDMK!A$4:A$149931,M443,A1_Individu_Data_Keadaan_SDMK!R$4:R$149285,"02. Dokter Gigi")</f>
        <v>#VALUE!</v>
      </c>
      <c r="AC443" s="122">
        <f t="shared" si="225"/>
        <v>1</v>
      </c>
      <c r="AD443" s="134" t="e">
        <f t="shared" si="226"/>
        <v>#VALUE!</v>
      </c>
      <c r="AE443" s="134" t="e">
        <f t="shared" si="227"/>
        <v>#VALUE!</v>
      </c>
      <c r="AF443" s="133" t="e">
        <f>COUNTIFS(A1_Individu_Data_Keadaan_SDMK!A$4:A$149931,M443,A1_Individu_Data_Keadaan_SDMK!Q$4:Q$149285,"03. KEPERAWATAN")</f>
        <v>#VALUE!</v>
      </c>
      <c r="AG443" s="135">
        <f t="shared" si="228"/>
        <v>5</v>
      </c>
      <c r="AH443" s="134" t="e">
        <f t="shared" si="229"/>
        <v>#VALUE!</v>
      </c>
      <c r="AI443" s="134" t="e">
        <f t="shared" si="230"/>
        <v>#VALUE!</v>
      </c>
      <c r="AJ443" s="133" t="e">
        <f>COUNTIFS(A1_Individu_Data_Keadaan_SDMK!A$4:A$149931,M443,A1_Individu_Data_Keadaan_SDMK!Q$4:Q$149285,"04. KEBIDANAN")</f>
        <v>#VALUE!</v>
      </c>
      <c r="AK443" s="135">
        <f t="shared" si="231"/>
        <v>4</v>
      </c>
      <c r="AL443" s="134" t="e">
        <f t="shared" si="232"/>
        <v>#VALUE!</v>
      </c>
      <c r="AM443" s="134" t="e">
        <f t="shared" si="233"/>
        <v>#VALUE!</v>
      </c>
      <c r="AN443" s="133" t="e">
        <f>COUNTIFS(A1_Individu_Data_Keadaan_SDMK!A$4:A$149931,M443,A1_Individu_Data_Keadaan_SDMK!Q$4:Q$149285,"05. KEFARMASIAN")</f>
        <v>#VALUE!</v>
      </c>
      <c r="AO443" s="135">
        <f t="shared" si="234"/>
        <v>1</v>
      </c>
      <c r="AP443" s="134" t="e">
        <f t="shared" si="235"/>
        <v>#VALUE!</v>
      </c>
      <c r="AQ443" s="134" t="e">
        <f t="shared" si="236"/>
        <v>#VALUE!</v>
      </c>
      <c r="AR443" s="133" t="e">
        <f>COUNTIFS(A1_Individu_Data_Keadaan_SDMK!A$4:A$149931,M443,A1_Individu_Data_Keadaan_SDMK!Q$4:Q$149285,"06. KESEHATAN MASYARAKAT")</f>
        <v>#VALUE!</v>
      </c>
      <c r="AS443" s="135">
        <f t="shared" si="237"/>
        <v>1</v>
      </c>
      <c r="AT443" s="134" t="e">
        <f t="shared" si="238"/>
        <v>#VALUE!</v>
      </c>
      <c r="AU443" s="134" t="e">
        <f t="shared" si="239"/>
        <v>#VALUE!</v>
      </c>
      <c r="AV443" s="133" t="e">
        <f>COUNTIFS(A1_Individu_Data_Keadaan_SDMK!A$4:A$149931,M443,A1_Individu_Data_Keadaan_SDMK!Q$4:Q$149285,"07. KESEHATAN LINGKUNGAN")</f>
        <v>#VALUE!</v>
      </c>
      <c r="AW443" s="135">
        <f t="shared" si="240"/>
        <v>1</v>
      </c>
      <c r="AX443" s="134" t="e">
        <f t="shared" si="241"/>
        <v>#VALUE!</v>
      </c>
      <c r="AY443" s="134" t="e">
        <f t="shared" si="242"/>
        <v>#VALUE!</v>
      </c>
      <c r="AZ443" s="133" t="e">
        <f>COUNTIFS(A1_Individu_Data_Keadaan_SDMK!A$4:A$149931,M443,A1_Individu_Data_Keadaan_SDMK!Q$4:Q$149285,"08. GIZI")</f>
        <v>#VALUE!</v>
      </c>
      <c r="BA443" s="135">
        <f t="shared" si="243"/>
        <v>1</v>
      </c>
      <c r="BB443" s="134" t="e">
        <f t="shared" si="244"/>
        <v>#VALUE!</v>
      </c>
      <c r="BC443" s="134" t="e">
        <f t="shared" si="245"/>
        <v>#VALUE!</v>
      </c>
      <c r="BD443" s="133" t="e">
        <f>COUNTIFS(A1_Individu_Data_Keadaan_SDMK!A$4:A$149931,M443,A1_Individu_Data_Keadaan_SDMK!R$4:R$149285,"03. Ahli Teknologi Laboratorium Medik")</f>
        <v>#VALUE!</v>
      </c>
      <c r="BE443" s="135">
        <f t="shared" si="246"/>
        <v>1</v>
      </c>
      <c r="BF443" s="134" t="e">
        <f t="shared" si="247"/>
        <v>#VALUE!</v>
      </c>
      <c r="BG443" s="134" t="e">
        <f t="shared" si="248"/>
        <v>#VALUE!</v>
      </c>
      <c r="BH443" s="139" t="e">
        <f t="shared" si="249"/>
        <v>#VALUE!</v>
      </c>
      <c r="BI443" s="139" t="e">
        <f t="shared" si="250"/>
        <v>#VALUE!</v>
      </c>
    </row>
    <row r="444" spans="13:61" ht="15">
      <c r="M444" s="120" t="s">
        <v>13285</v>
      </c>
      <c r="N444" s="120" t="s">
        <v>13286</v>
      </c>
      <c r="O444" s="120" t="s">
        <v>267</v>
      </c>
      <c r="P444" s="120" t="s">
        <v>9302</v>
      </c>
      <c r="Q444" s="120" t="s">
        <v>12201</v>
      </c>
      <c r="R444" s="120">
        <v>33</v>
      </c>
      <c r="S444" s="120">
        <v>3316</v>
      </c>
      <c r="T444" s="348" t="str">
        <f>IF(R444&lt;&gt;"",VLOOKUP(R444,'01_MASTER_KODE_WILAYAH'!H$1437:I$1470,2,FALSE),"")</f>
        <v>JAWA TENGAH</v>
      </c>
      <c r="U444" s="348" t="str">
        <f>IF(S444&lt;&gt;"",VLOOKUP(S444,'01_MASTER_KODE_WILAYAH'!D$5:F$1353,3,FALSE),"")</f>
        <v>BLORA</v>
      </c>
      <c r="V444" s="349" t="str">
        <f t="shared" si="220"/>
        <v>1</v>
      </c>
      <c r="W444" s="145" t="e">
        <f t="shared" si="221"/>
        <v>#VALUE!</v>
      </c>
      <c r="X444" s="133" t="e">
        <f>COUNTIFS(A1_Individu_Data_Keadaan_SDMK!A$4:A$149931,M444,A1_Individu_Data_Keadaan_SDMK!R$4:R$149285,"01. Dokter")</f>
        <v>#VALUE!</v>
      </c>
      <c r="Y444" s="122">
        <f t="shared" si="222"/>
        <v>2</v>
      </c>
      <c r="Z444" s="134" t="e">
        <f t="shared" si="223"/>
        <v>#VALUE!</v>
      </c>
      <c r="AA444" s="134" t="e">
        <f t="shared" si="224"/>
        <v>#VALUE!</v>
      </c>
      <c r="AB444" s="133" t="e">
        <f>COUNTIFS(A1_Individu_Data_Keadaan_SDMK!A$4:A$149931,M444,A1_Individu_Data_Keadaan_SDMK!R$4:R$149285,"02. Dokter Gigi")</f>
        <v>#VALUE!</v>
      </c>
      <c r="AC444" s="122">
        <f t="shared" si="225"/>
        <v>1</v>
      </c>
      <c r="AD444" s="134" t="e">
        <f t="shared" si="226"/>
        <v>#VALUE!</v>
      </c>
      <c r="AE444" s="134" t="e">
        <f t="shared" si="227"/>
        <v>#VALUE!</v>
      </c>
      <c r="AF444" s="133" t="e">
        <f>COUNTIFS(A1_Individu_Data_Keadaan_SDMK!A$4:A$149931,M444,A1_Individu_Data_Keadaan_SDMK!Q$4:Q$149285,"03. KEPERAWATAN")</f>
        <v>#VALUE!</v>
      </c>
      <c r="AG444" s="135">
        <f t="shared" si="228"/>
        <v>8</v>
      </c>
      <c r="AH444" s="134" t="e">
        <f t="shared" si="229"/>
        <v>#VALUE!</v>
      </c>
      <c r="AI444" s="134" t="e">
        <f t="shared" si="230"/>
        <v>#VALUE!</v>
      </c>
      <c r="AJ444" s="133" t="e">
        <f>COUNTIFS(A1_Individu_Data_Keadaan_SDMK!A$4:A$149931,M444,A1_Individu_Data_Keadaan_SDMK!Q$4:Q$149285,"04. KEBIDANAN")</f>
        <v>#VALUE!</v>
      </c>
      <c r="AK444" s="135">
        <f t="shared" si="231"/>
        <v>7</v>
      </c>
      <c r="AL444" s="134" t="e">
        <f t="shared" si="232"/>
        <v>#VALUE!</v>
      </c>
      <c r="AM444" s="134" t="e">
        <f t="shared" si="233"/>
        <v>#VALUE!</v>
      </c>
      <c r="AN444" s="133" t="e">
        <f>COUNTIFS(A1_Individu_Data_Keadaan_SDMK!A$4:A$149931,M444,A1_Individu_Data_Keadaan_SDMK!Q$4:Q$149285,"05. KEFARMASIAN")</f>
        <v>#VALUE!</v>
      </c>
      <c r="AO444" s="135">
        <f t="shared" si="234"/>
        <v>1</v>
      </c>
      <c r="AP444" s="134" t="e">
        <f t="shared" si="235"/>
        <v>#VALUE!</v>
      </c>
      <c r="AQ444" s="134" t="e">
        <f t="shared" si="236"/>
        <v>#VALUE!</v>
      </c>
      <c r="AR444" s="133" t="e">
        <f>COUNTIFS(A1_Individu_Data_Keadaan_SDMK!A$4:A$149931,M444,A1_Individu_Data_Keadaan_SDMK!Q$4:Q$149285,"06. KESEHATAN MASYARAKAT")</f>
        <v>#VALUE!</v>
      </c>
      <c r="AS444" s="135">
        <f t="shared" si="237"/>
        <v>1</v>
      </c>
      <c r="AT444" s="134" t="e">
        <f t="shared" si="238"/>
        <v>#VALUE!</v>
      </c>
      <c r="AU444" s="134" t="e">
        <f t="shared" si="239"/>
        <v>#VALUE!</v>
      </c>
      <c r="AV444" s="133" t="e">
        <f>COUNTIFS(A1_Individu_Data_Keadaan_SDMK!A$4:A$149931,M444,A1_Individu_Data_Keadaan_SDMK!Q$4:Q$149285,"07. KESEHATAN LINGKUNGAN")</f>
        <v>#VALUE!</v>
      </c>
      <c r="AW444" s="135">
        <f t="shared" si="240"/>
        <v>1</v>
      </c>
      <c r="AX444" s="134" t="e">
        <f t="shared" si="241"/>
        <v>#VALUE!</v>
      </c>
      <c r="AY444" s="134" t="e">
        <f t="shared" si="242"/>
        <v>#VALUE!</v>
      </c>
      <c r="AZ444" s="133" t="e">
        <f>COUNTIFS(A1_Individu_Data_Keadaan_SDMK!A$4:A$149931,M444,A1_Individu_Data_Keadaan_SDMK!Q$4:Q$149285,"08. GIZI")</f>
        <v>#VALUE!</v>
      </c>
      <c r="BA444" s="135">
        <f t="shared" si="243"/>
        <v>2</v>
      </c>
      <c r="BB444" s="134" t="e">
        <f t="shared" si="244"/>
        <v>#VALUE!</v>
      </c>
      <c r="BC444" s="134" t="e">
        <f t="shared" si="245"/>
        <v>#VALUE!</v>
      </c>
      <c r="BD444" s="133" t="e">
        <f>COUNTIFS(A1_Individu_Data_Keadaan_SDMK!A$4:A$149931,M444,A1_Individu_Data_Keadaan_SDMK!R$4:R$149285,"03. Ahli Teknologi Laboratorium Medik")</f>
        <v>#VALUE!</v>
      </c>
      <c r="BE444" s="135">
        <f t="shared" si="246"/>
        <v>1</v>
      </c>
      <c r="BF444" s="134" t="e">
        <f t="shared" si="247"/>
        <v>#VALUE!</v>
      </c>
      <c r="BG444" s="134" t="e">
        <f t="shared" si="248"/>
        <v>#VALUE!</v>
      </c>
      <c r="BH444" s="139" t="e">
        <f t="shared" si="249"/>
        <v>#VALUE!</v>
      </c>
      <c r="BI444" s="139" t="e">
        <f t="shared" si="250"/>
        <v>#VALUE!</v>
      </c>
    </row>
    <row r="445" spans="13:61" ht="15">
      <c r="M445" s="120" t="s">
        <v>13287</v>
      </c>
      <c r="N445" s="120" t="s">
        <v>13288</v>
      </c>
      <c r="O445" s="120" t="s">
        <v>267</v>
      </c>
      <c r="P445" s="120" t="s">
        <v>9302</v>
      </c>
      <c r="Q445" s="120" t="s">
        <v>12201</v>
      </c>
      <c r="R445" s="120">
        <v>33</v>
      </c>
      <c r="S445" s="120">
        <v>3316</v>
      </c>
      <c r="T445" s="348" t="str">
        <f>IF(R445&lt;&gt;"",VLOOKUP(R445,'01_MASTER_KODE_WILAYAH'!H$1437:I$1470,2,FALSE),"")</f>
        <v>JAWA TENGAH</v>
      </c>
      <c r="U445" s="348" t="str">
        <f>IF(S445&lt;&gt;"",VLOOKUP(S445,'01_MASTER_KODE_WILAYAH'!D$5:F$1353,3,FALSE),"")</f>
        <v>BLORA</v>
      </c>
      <c r="V445" s="349" t="str">
        <f t="shared" si="220"/>
        <v>1</v>
      </c>
      <c r="W445" s="145" t="e">
        <f t="shared" si="221"/>
        <v>#VALUE!</v>
      </c>
      <c r="X445" s="133" t="e">
        <f>COUNTIFS(A1_Individu_Data_Keadaan_SDMK!A$4:A$149931,M445,A1_Individu_Data_Keadaan_SDMK!R$4:R$149285,"01. Dokter")</f>
        <v>#VALUE!</v>
      </c>
      <c r="Y445" s="122">
        <f t="shared" si="222"/>
        <v>2</v>
      </c>
      <c r="Z445" s="134" t="e">
        <f t="shared" si="223"/>
        <v>#VALUE!</v>
      </c>
      <c r="AA445" s="134" t="e">
        <f t="shared" si="224"/>
        <v>#VALUE!</v>
      </c>
      <c r="AB445" s="133" t="e">
        <f>COUNTIFS(A1_Individu_Data_Keadaan_SDMK!A$4:A$149931,M445,A1_Individu_Data_Keadaan_SDMK!R$4:R$149285,"02. Dokter Gigi")</f>
        <v>#VALUE!</v>
      </c>
      <c r="AC445" s="122">
        <f t="shared" si="225"/>
        <v>1</v>
      </c>
      <c r="AD445" s="134" t="e">
        <f t="shared" si="226"/>
        <v>#VALUE!</v>
      </c>
      <c r="AE445" s="134" t="e">
        <f t="shared" si="227"/>
        <v>#VALUE!</v>
      </c>
      <c r="AF445" s="133" t="e">
        <f>COUNTIFS(A1_Individu_Data_Keadaan_SDMK!A$4:A$149931,M445,A1_Individu_Data_Keadaan_SDMK!Q$4:Q$149285,"03. KEPERAWATAN")</f>
        <v>#VALUE!</v>
      </c>
      <c r="AG445" s="135">
        <f t="shared" si="228"/>
        <v>8</v>
      </c>
      <c r="AH445" s="134" t="e">
        <f t="shared" si="229"/>
        <v>#VALUE!</v>
      </c>
      <c r="AI445" s="134" t="e">
        <f t="shared" si="230"/>
        <v>#VALUE!</v>
      </c>
      <c r="AJ445" s="133" t="e">
        <f>COUNTIFS(A1_Individu_Data_Keadaan_SDMK!A$4:A$149931,M445,A1_Individu_Data_Keadaan_SDMK!Q$4:Q$149285,"04. KEBIDANAN")</f>
        <v>#VALUE!</v>
      </c>
      <c r="AK445" s="135">
        <f t="shared" si="231"/>
        <v>7</v>
      </c>
      <c r="AL445" s="134" t="e">
        <f t="shared" si="232"/>
        <v>#VALUE!</v>
      </c>
      <c r="AM445" s="134" t="e">
        <f t="shared" si="233"/>
        <v>#VALUE!</v>
      </c>
      <c r="AN445" s="133" t="e">
        <f>COUNTIFS(A1_Individu_Data_Keadaan_SDMK!A$4:A$149931,M445,A1_Individu_Data_Keadaan_SDMK!Q$4:Q$149285,"05. KEFARMASIAN")</f>
        <v>#VALUE!</v>
      </c>
      <c r="AO445" s="135">
        <f t="shared" si="234"/>
        <v>1</v>
      </c>
      <c r="AP445" s="134" t="e">
        <f t="shared" si="235"/>
        <v>#VALUE!</v>
      </c>
      <c r="AQ445" s="134" t="e">
        <f t="shared" si="236"/>
        <v>#VALUE!</v>
      </c>
      <c r="AR445" s="133" t="e">
        <f>COUNTIFS(A1_Individu_Data_Keadaan_SDMK!A$4:A$149931,M445,A1_Individu_Data_Keadaan_SDMK!Q$4:Q$149285,"06. KESEHATAN MASYARAKAT")</f>
        <v>#VALUE!</v>
      </c>
      <c r="AS445" s="135">
        <f t="shared" si="237"/>
        <v>1</v>
      </c>
      <c r="AT445" s="134" t="e">
        <f t="shared" si="238"/>
        <v>#VALUE!</v>
      </c>
      <c r="AU445" s="134" t="e">
        <f t="shared" si="239"/>
        <v>#VALUE!</v>
      </c>
      <c r="AV445" s="133" t="e">
        <f>COUNTIFS(A1_Individu_Data_Keadaan_SDMK!A$4:A$149931,M445,A1_Individu_Data_Keadaan_SDMK!Q$4:Q$149285,"07. KESEHATAN LINGKUNGAN")</f>
        <v>#VALUE!</v>
      </c>
      <c r="AW445" s="135">
        <f t="shared" si="240"/>
        <v>1</v>
      </c>
      <c r="AX445" s="134" t="e">
        <f t="shared" si="241"/>
        <v>#VALUE!</v>
      </c>
      <c r="AY445" s="134" t="e">
        <f t="shared" si="242"/>
        <v>#VALUE!</v>
      </c>
      <c r="AZ445" s="133" t="e">
        <f>COUNTIFS(A1_Individu_Data_Keadaan_SDMK!A$4:A$149931,M445,A1_Individu_Data_Keadaan_SDMK!Q$4:Q$149285,"08. GIZI")</f>
        <v>#VALUE!</v>
      </c>
      <c r="BA445" s="135">
        <f t="shared" si="243"/>
        <v>2</v>
      </c>
      <c r="BB445" s="134" t="e">
        <f t="shared" si="244"/>
        <v>#VALUE!</v>
      </c>
      <c r="BC445" s="134" t="e">
        <f t="shared" si="245"/>
        <v>#VALUE!</v>
      </c>
      <c r="BD445" s="133" t="e">
        <f>COUNTIFS(A1_Individu_Data_Keadaan_SDMK!A$4:A$149931,M445,A1_Individu_Data_Keadaan_SDMK!R$4:R$149285,"03. Ahli Teknologi Laboratorium Medik")</f>
        <v>#VALUE!</v>
      </c>
      <c r="BE445" s="135">
        <f t="shared" si="246"/>
        <v>1</v>
      </c>
      <c r="BF445" s="134" t="e">
        <f t="shared" si="247"/>
        <v>#VALUE!</v>
      </c>
      <c r="BG445" s="134" t="e">
        <f t="shared" si="248"/>
        <v>#VALUE!</v>
      </c>
      <c r="BH445" s="139" t="e">
        <f t="shared" si="249"/>
        <v>#VALUE!</v>
      </c>
      <c r="BI445" s="139" t="e">
        <f t="shared" si="250"/>
        <v>#VALUE!</v>
      </c>
    </row>
    <row r="446" spans="13:61" ht="15">
      <c r="M446" s="120" t="s">
        <v>13289</v>
      </c>
      <c r="N446" s="120" t="s">
        <v>13290</v>
      </c>
      <c r="O446" s="120" t="s">
        <v>267</v>
      </c>
      <c r="P446" s="120" t="s">
        <v>9301</v>
      </c>
      <c r="Q446" s="120" t="s">
        <v>12201</v>
      </c>
      <c r="R446" s="120">
        <v>33</v>
      </c>
      <c r="S446" s="120">
        <v>3316</v>
      </c>
      <c r="T446" s="348" t="str">
        <f>IF(R446&lt;&gt;"",VLOOKUP(R446,'01_MASTER_KODE_WILAYAH'!H$1437:I$1470,2,FALSE),"")</f>
        <v>JAWA TENGAH</v>
      </c>
      <c r="U446" s="348" t="str">
        <f>IF(S446&lt;&gt;"",VLOOKUP(S446,'01_MASTER_KODE_WILAYAH'!D$5:F$1353,3,FALSE),"")</f>
        <v>BLORA</v>
      </c>
      <c r="V446" s="349" t="str">
        <f t="shared" si="220"/>
        <v>2</v>
      </c>
      <c r="W446" s="145" t="e">
        <f t="shared" si="221"/>
        <v>#VALUE!</v>
      </c>
      <c r="X446" s="133" t="e">
        <f>COUNTIFS(A1_Individu_Data_Keadaan_SDMK!A$4:A$149931,M446,A1_Individu_Data_Keadaan_SDMK!R$4:R$149285,"01. Dokter")</f>
        <v>#VALUE!</v>
      </c>
      <c r="Y446" s="122">
        <f t="shared" si="222"/>
        <v>1</v>
      </c>
      <c r="Z446" s="134" t="e">
        <f t="shared" si="223"/>
        <v>#VALUE!</v>
      </c>
      <c r="AA446" s="134" t="e">
        <f t="shared" si="224"/>
        <v>#VALUE!</v>
      </c>
      <c r="AB446" s="133" t="e">
        <f>COUNTIFS(A1_Individu_Data_Keadaan_SDMK!A$4:A$149931,M446,A1_Individu_Data_Keadaan_SDMK!R$4:R$149285,"02. Dokter Gigi")</f>
        <v>#VALUE!</v>
      </c>
      <c r="AC446" s="122">
        <f t="shared" si="225"/>
        <v>1</v>
      </c>
      <c r="AD446" s="134" t="e">
        <f t="shared" si="226"/>
        <v>#VALUE!</v>
      </c>
      <c r="AE446" s="134" t="e">
        <f t="shared" si="227"/>
        <v>#VALUE!</v>
      </c>
      <c r="AF446" s="133" t="e">
        <f>COUNTIFS(A1_Individu_Data_Keadaan_SDMK!A$4:A$149931,M446,A1_Individu_Data_Keadaan_SDMK!Q$4:Q$149285,"03. KEPERAWATAN")</f>
        <v>#VALUE!</v>
      </c>
      <c r="AG446" s="135">
        <f t="shared" si="228"/>
        <v>5</v>
      </c>
      <c r="AH446" s="134" t="e">
        <f t="shared" si="229"/>
        <v>#VALUE!</v>
      </c>
      <c r="AI446" s="134" t="e">
        <f t="shared" si="230"/>
        <v>#VALUE!</v>
      </c>
      <c r="AJ446" s="133" t="e">
        <f>COUNTIFS(A1_Individu_Data_Keadaan_SDMK!A$4:A$149931,M446,A1_Individu_Data_Keadaan_SDMK!Q$4:Q$149285,"04. KEBIDANAN")</f>
        <v>#VALUE!</v>
      </c>
      <c r="AK446" s="135">
        <f t="shared" si="231"/>
        <v>4</v>
      </c>
      <c r="AL446" s="134" t="e">
        <f t="shared" si="232"/>
        <v>#VALUE!</v>
      </c>
      <c r="AM446" s="134" t="e">
        <f t="shared" si="233"/>
        <v>#VALUE!</v>
      </c>
      <c r="AN446" s="133" t="e">
        <f>COUNTIFS(A1_Individu_Data_Keadaan_SDMK!A$4:A$149931,M446,A1_Individu_Data_Keadaan_SDMK!Q$4:Q$149285,"05. KEFARMASIAN")</f>
        <v>#VALUE!</v>
      </c>
      <c r="AO446" s="135">
        <f t="shared" si="234"/>
        <v>1</v>
      </c>
      <c r="AP446" s="134" t="e">
        <f t="shared" si="235"/>
        <v>#VALUE!</v>
      </c>
      <c r="AQ446" s="134" t="e">
        <f t="shared" si="236"/>
        <v>#VALUE!</v>
      </c>
      <c r="AR446" s="133" t="e">
        <f>COUNTIFS(A1_Individu_Data_Keadaan_SDMK!A$4:A$149931,M446,A1_Individu_Data_Keadaan_SDMK!Q$4:Q$149285,"06. KESEHATAN MASYARAKAT")</f>
        <v>#VALUE!</v>
      </c>
      <c r="AS446" s="135">
        <f t="shared" si="237"/>
        <v>1</v>
      </c>
      <c r="AT446" s="134" t="e">
        <f t="shared" si="238"/>
        <v>#VALUE!</v>
      </c>
      <c r="AU446" s="134" t="e">
        <f t="shared" si="239"/>
        <v>#VALUE!</v>
      </c>
      <c r="AV446" s="133" t="e">
        <f>COUNTIFS(A1_Individu_Data_Keadaan_SDMK!A$4:A$149931,M446,A1_Individu_Data_Keadaan_SDMK!Q$4:Q$149285,"07. KESEHATAN LINGKUNGAN")</f>
        <v>#VALUE!</v>
      </c>
      <c r="AW446" s="135">
        <f t="shared" si="240"/>
        <v>1</v>
      </c>
      <c r="AX446" s="134" t="e">
        <f t="shared" si="241"/>
        <v>#VALUE!</v>
      </c>
      <c r="AY446" s="134" t="e">
        <f t="shared" si="242"/>
        <v>#VALUE!</v>
      </c>
      <c r="AZ446" s="133" t="e">
        <f>COUNTIFS(A1_Individu_Data_Keadaan_SDMK!A$4:A$149931,M446,A1_Individu_Data_Keadaan_SDMK!Q$4:Q$149285,"08. GIZI")</f>
        <v>#VALUE!</v>
      </c>
      <c r="BA446" s="135">
        <f t="shared" si="243"/>
        <v>1</v>
      </c>
      <c r="BB446" s="134" t="e">
        <f t="shared" si="244"/>
        <v>#VALUE!</v>
      </c>
      <c r="BC446" s="134" t="e">
        <f t="shared" si="245"/>
        <v>#VALUE!</v>
      </c>
      <c r="BD446" s="133" t="e">
        <f>COUNTIFS(A1_Individu_Data_Keadaan_SDMK!A$4:A$149931,M446,A1_Individu_Data_Keadaan_SDMK!R$4:R$149285,"03. Ahli Teknologi Laboratorium Medik")</f>
        <v>#VALUE!</v>
      </c>
      <c r="BE446" s="135">
        <f t="shared" si="246"/>
        <v>1</v>
      </c>
      <c r="BF446" s="134" t="e">
        <f t="shared" si="247"/>
        <v>#VALUE!</v>
      </c>
      <c r="BG446" s="134" t="e">
        <f t="shared" si="248"/>
        <v>#VALUE!</v>
      </c>
      <c r="BH446" s="139" t="e">
        <f t="shared" si="249"/>
        <v>#VALUE!</v>
      </c>
      <c r="BI446" s="139" t="e">
        <f t="shared" si="250"/>
        <v>#VALUE!</v>
      </c>
    </row>
    <row r="447" spans="13:61" ht="15">
      <c r="M447" s="120" t="s">
        <v>13291</v>
      </c>
      <c r="N447" s="120" t="s">
        <v>13292</v>
      </c>
      <c r="O447" s="120" t="s">
        <v>267</v>
      </c>
      <c r="P447" s="120" t="s">
        <v>9301</v>
      </c>
      <c r="Q447" s="120" t="s">
        <v>12201</v>
      </c>
      <c r="R447" s="120">
        <v>33</v>
      </c>
      <c r="S447" s="120">
        <v>3316</v>
      </c>
      <c r="T447" s="348" t="str">
        <f>IF(R447&lt;&gt;"",VLOOKUP(R447,'01_MASTER_KODE_WILAYAH'!H$1437:I$1470,2,FALSE),"")</f>
        <v>JAWA TENGAH</v>
      </c>
      <c r="U447" s="348" t="str">
        <f>IF(S447&lt;&gt;"",VLOOKUP(S447,'01_MASTER_KODE_WILAYAH'!D$5:F$1353,3,FALSE),"")</f>
        <v>BLORA</v>
      </c>
      <c r="V447" s="349" t="str">
        <f t="shared" si="220"/>
        <v>2</v>
      </c>
      <c r="W447" s="145" t="e">
        <f t="shared" si="221"/>
        <v>#VALUE!</v>
      </c>
      <c r="X447" s="133" t="e">
        <f>COUNTIFS(A1_Individu_Data_Keadaan_SDMK!A$4:A$149931,M447,A1_Individu_Data_Keadaan_SDMK!R$4:R$149285,"01. Dokter")</f>
        <v>#VALUE!</v>
      </c>
      <c r="Y447" s="122">
        <f t="shared" si="222"/>
        <v>1</v>
      </c>
      <c r="Z447" s="134" t="e">
        <f t="shared" si="223"/>
        <v>#VALUE!</v>
      </c>
      <c r="AA447" s="134" t="e">
        <f t="shared" si="224"/>
        <v>#VALUE!</v>
      </c>
      <c r="AB447" s="133" t="e">
        <f>COUNTIFS(A1_Individu_Data_Keadaan_SDMK!A$4:A$149931,M447,A1_Individu_Data_Keadaan_SDMK!R$4:R$149285,"02. Dokter Gigi")</f>
        <v>#VALUE!</v>
      </c>
      <c r="AC447" s="122">
        <f t="shared" si="225"/>
        <v>1</v>
      </c>
      <c r="AD447" s="134" t="e">
        <f t="shared" si="226"/>
        <v>#VALUE!</v>
      </c>
      <c r="AE447" s="134" t="e">
        <f t="shared" si="227"/>
        <v>#VALUE!</v>
      </c>
      <c r="AF447" s="133" t="e">
        <f>COUNTIFS(A1_Individu_Data_Keadaan_SDMK!A$4:A$149931,M447,A1_Individu_Data_Keadaan_SDMK!Q$4:Q$149285,"03. KEPERAWATAN")</f>
        <v>#VALUE!</v>
      </c>
      <c r="AG447" s="135">
        <f t="shared" si="228"/>
        <v>5</v>
      </c>
      <c r="AH447" s="134" t="e">
        <f t="shared" si="229"/>
        <v>#VALUE!</v>
      </c>
      <c r="AI447" s="134" t="e">
        <f t="shared" si="230"/>
        <v>#VALUE!</v>
      </c>
      <c r="AJ447" s="133" t="e">
        <f>COUNTIFS(A1_Individu_Data_Keadaan_SDMK!A$4:A$149931,M447,A1_Individu_Data_Keadaan_SDMK!Q$4:Q$149285,"04. KEBIDANAN")</f>
        <v>#VALUE!</v>
      </c>
      <c r="AK447" s="135">
        <f t="shared" si="231"/>
        <v>4</v>
      </c>
      <c r="AL447" s="134" t="e">
        <f t="shared" si="232"/>
        <v>#VALUE!</v>
      </c>
      <c r="AM447" s="134" t="e">
        <f t="shared" si="233"/>
        <v>#VALUE!</v>
      </c>
      <c r="AN447" s="133" t="e">
        <f>COUNTIFS(A1_Individu_Data_Keadaan_SDMK!A$4:A$149931,M447,A1_Individu_Data_Keadaan_SDMK!Q$4:Q$149285,"05. KEFARMASIAN")</f>
        <v>#VALUE!</v>
      </c>
      <c r="AO447" s="135">
        <f t="shared" si="234"/>
        <v>1</v>
      </c>
      <c r="AP447" s="134" t="e">
        <f t="shared" si="235"/>
        <v>#VALUE!</v>
      </c>
      <c r="AQ447" s="134" t="e">
        <f t="shared" si="236"/>
        <v>#VALUE!</v>
      </c>
      <c r="AR447" s="133" t="e">
        <f>COUNTIFS(A1_Individu_Data_Keadaan_SDMK!A$4:A$149931,M447,A1_Individu_Data_Keadaan_SDMK!Q$4:Q$149285,"06. KESEHATAN MASYARAKAT")</f>
        <v>#VALUE!</v>
      </c>
      <c r="AS447" s="135">
        <f t="shared" si="237"/>
        <v>1</v>
      </c>
      <c r="AT447" s="134" t="e">
        <f t="shared" si="238"/>
        <v>#VALUE!</v>
      </c>
      <c r="AU447" s="134" t="e">
        <f t="shared" si="239"/>
        <v>#VALUE!</v>
      </c>
      <c r="AV447" s="133" t="e">
        <f>COUNTIFS(A1_Individu_Data_Keadaan_SDMK!A$4:A$149931,M447,A1_Individu_Data_Keadaan_SDMK!Q$4:Q$149285,"07. KESEHATAN LINGKUNGAN")</f>
        <v>#VALUE!</v>
      </c>
      <c r="AW447" s="135">
        <f t="shared" si="240"/>
        <v>1</v>
      </c>
      <c r="AX447" s="134" t="e">
        <f t="shared" si="241"/>
        <v>#VALUE!</v>
      </c>
      <c r="AY447" s="134" t="e">
        <f t="shared" si="242"/>
        <v>#VALUE!</v>
      </c>
      <c r="AZ447" s="133" t="e">
        <f>COUNTIFS(A1_Individu_Data_Keadaan_SDMK!A$4:A$149931,M447,A1_Individu_Data_Keadaan_SDMK!Q$4:Q$149285,"08. GIZI")</f>
        <v>#VALUE!</v>
      </c>
      <c r="BA447" s="135">
        <f t="shared" si="243"/>
        <v>1</v>
      </c>
      <c r="BB447" s="134" t="e">
        <f t="shared" si="244"/>
        <v>#VALUE!</v>
      </c>
      <c r="BC447" s="134" t="e">
        <f t="shared" si="245"/>
        <v>#VALUE!</v>
      </c>
      <c r="BD447" s="133" t="e">
        <f>COUNTIFS(A1_Individu_Data_Keadaan_SDMK!A$4:A$149931,M447,A1_Individu_Data_Keadaan_SDMK!R$4:R$149285,"03. Ahli Teknologi Laboratorium Medik")</f>
        <v>#VALUE!</v>
      </c>
      <c r="BE447" s="135">
        <f t="shared" si="246"/>
        <v>1</v>
      </c>
      <c r="BF447" s="134" t="e">
        <f t="shared" si="247"/>
        <v>#VALUE!</v>
      </c>
      <c r="BG447" s="134" t="e">
        <f t="shared" si="248"/>
        <v>#VALUE!</v>
      </c>
      <c r="BH447" s="139" t="e">
        <f t="shared" si="249"/>
        <v>#VALUE!</v>
      </c>
      <c r="BI447" s="139" t="e">
        <f t="shared" si="250"/>
        <v>#VALUE!</v>
      </c>
    </row>
    <row r="448" spans="13:61" ht="15">
      <c r="M448" s="120" t="s">
        <v>13293</v>
      </c>
      <c r="N448" s="120" t="s">
        <v>13294</v>
      </c>
      <c r="O448" s="120" t="s">
        <v>267</v>
      </c>
      <c r="P448" s="120" t="s">
        <v>9301</v>
      </c>
      <c r="Q448" s="120" t="s">
        <v>12201</v>
      </c>
      <c r="R448" s="120">
        <v>33</v>
      </c>
      <c r="S448" s="120">
        <v>3316</v>
      </c>
      <c r="T448" s="348" t="str">
        <f>IF(R448&lt;&gt;"",VLOOKUP(R448,'01_MASTER_KODE_WILAYAH'!H$1437:I$1470,2,FALSE),"")</f>
        <v>JAWA TENGAH</v>
      </c>
      <c r="U448" s="348" t="str">
        <f>IF(S448&lt;&gt;"",VLOOKUP(S448,'01_MASTER_KODE_WILAYAH'!D$5:F$1353,3,FALSE),"")</f>
        <v>BLORA</v>
      </c>
      <c r="V448" s="349" t="str">
        <f t="shared" si="220"/>
        <v>2</v>
      </c>
      <c r="W448" s="145" t="e">
        <f t="shared" si="221"/>
        <v>#VALUE!</v>
      </c>
      <c r="X448" s="133" t="e">
        <f>COUNTIFS(A1_Individu_Data_Keadaan_SDMK!A$4:A$149931,M448,A1_Individu_Data_Keadaan_SDMK!R$4:R$149285,"01. Dokter")</f>
        <v>#VALUE!</v>
      </c>
      <c r="Y448" s="122">
        <f t="shared" si="222"/>
        <v>1</v>
      </c>
      <c r="Z448" s="134" t="e">
        <f t="shared" si="223"/>
        <v>#VALUE!</v>
      </c>
      <c r="AA448" s="134" t="e">
        <f t="shared" si="224"/>
        <v>#VALUE!</v>
      </c>
      <c r="AB448" s="133" t="e">
        <f>COUNTIFS(A1_Individu_Data_Keadaan_SDMK!A$4:A$149931,M448,A1_Individu_Data_Keadaan_SDMK!R$4:R$149285,"02. Dokter Gigi")</f>
        <v>#VALUE!</v>
      </c>
      <c r="AC448" s="122">
        <f t="shared" si="225"/>
        <v>1</v>
      </c>
      <c r="AD448" s="134" t="e">
        <f t="shared" si="226"/>
        <v>#VALUE!</v>
      </c>
      <c r="AE448" s="134" t="e">
        <f t="shared" si="227"/>
        <v>#VALUE!</v>
      </c>
      <c r="AF448" s="133" t="e">
        <f>COUNTIFS(A1_Individu_Data_Keadaan_SDMK!A$4:A$149931,M448,A1_Individu_Data_Keadaan_SDMK!Q$4:Q$149285,"03. KEPERAWATAN")</f>
        <v>#VALUE!</v>
      </c>
      <c r="AG448" s="135">
        <f t="shared" si="228"/>
        <v>5</v>
      </c>
      <c r="AH448" s="134" t="e">
        <f t="shared" si="229"/>
        <v>#VALUE!</v>
      </c>
      <c r="AI448" s="134" t="e">
        <f t="shared" si="230"/>
        <v>#VALUE!</v>
      </c>
      <c r="AJ448" s="133" t="e">
        <f>COUNTIFS(A1_Individu_Data_Keadaan_SDMK!A$4:A$149931,M448,A1_Individu_Data_Keadaan_SDMK!Q$4:Q$149285,"04. KEBIDANAN")</f>
        <v>#VALUE!</v>
      </c>
      <c r="AK448" s="135">
        <f t="shared" si="231"/>
        <v>4</v>
      </c>
      <c r="AL448" s="134" t="e">
        <f t="shared" si="232"/>
        <v>#VALUE!</v>
      </c>
      <c r="AM448" s="134" t="e">
        <f t="shared" si="233"/>
        <v>#VALUE!</v>
      </c>
      <c r="AN448" s="133" t="e">
        <f>COUNTIFS(A1_Individu_Data_Keadaan_SDMK!A$4:A$149931,M448,A1_Individu_Data_Keadaan_SDMK!Q$4:Q$149285,"05. KEFARMASIAN")</f>
        <v>#VALUE!</v>
      </c>
      <c r="AO448" s="135">
        <f t="shared" si="234"/>
        <v>1</v>
      </c>
      <c r="AP448" s="134" t="e">
        <f t="shared" si="235"/>
        <v>#VALUE!</v>
      </c>
      <c r="AQ448" s="134" t="e">
        <f t="shared" si="236"/>
        <v>#VALUE!</v>
      </c>
      <c r="AR448" s="133" t="e">
        <f>COUNTIFS(A1_Individu_Data_Keadaan_SDMK!A$4:A$149931,M448,A1_Individu_Data_Keadaan_SDMK!Q$4:Q$149285,"06. KESEHATAN MASYARAKAT")</f>
        <v>#VALUE!</v>
      </c>
      <c r="AS448" s="135">
        <f t="shared" si="237"/>
        <v>1</v>
      </c>
      <c r="AT448" s="134" t="e">
        <f t="shared" si="238"/>
        <v>#VALUE!</v>
      </c>
      <c r="AU448" s="134" t="e">
        <f t="shared" si="239"/>
        <v>#VALUE!</v>
      </c>
      <c r="AV448" s="133" t="e">
        <f>COUNTIFS(A1_Individu_Data_Keadaan_SDMK!A$4:A$149931,M448,A1_Individu_Data_Keadaan_SDMK!Q$4:Q$149285,"07. KESEHATAN LINGKUNGAN")</f>
        <v>#VALUE!</v>
      </c>
      <c r="AW448" s="135">
        <f t="shared" si="240"/>
        <v>1</v>
      </c>
      <c r="AX448" s="134" t="e">
        <f t="shared" si="241"/>
        <v>#VALUE!</v>
      </c>
      <c r="AY448" s="134" t="e">
        <f t="shared" si="242"/>
        <v>#VALUE!</v>
      </c>
      <c r="AZ448" s="133" t="e">
        <f>COUNTIFS(A1_Individu_Data_Keadaan_SDMK!A$4:A$149931,M448,A1_Individu_Data_Keadaan_SDMK!Q$4:Q$149285,"08. GIZI")</f>
        <v>#VALUE!</v>
      </c>
      <c r="BA448" s="135">
        <f t="shared" si="243"/>
        <v>1</v>
      </c>
      <c r="BB448" s="134" t="e">
        <f t="shared" si="244"/>
        <v>#VALUE!</v>
      </c>
      <c r="BC448" s="134" t="e">
        <f t="shared" si="245"/>
        <v>#VALUE!</v>
      </c>
      <c r="BD448" s="133" t="e">
        <f>COUNTIFS(A1_Individu_Data_Keadaan_SDMK!A$4:A$149931,M448,A1_Individu_Data_Keadaan_SDMK!R$4:R$149285,"03. Ahli Teknologi Laboratorium Medik")</f>
        <v>#VALUE!</v>
      </c>
      <c r="BE448" s="135">
        <f t="shared" si="246"/>
        <v>1</v>
      </c>
      <c r="BF448" s="134" t="e">
        <f t="shared" si="247"/>
        <v>#VALUE!</v>
      </c>
      <c r="BG448" s="134" t="e">
        <f t="shared" si="248"/>
        <v>#VALUE!</v>
      </c>
      <c r="BH448" s="139" t="e">
        <f t="shared" si="249"/>
        <v>#VALUE!</v>
      </c>
      <c r="BI448" s="139" t="e">
        <f t="shared" si="250"/>
        <v>#VALUE!</v>
      </c>
    </row>
    <row r="449" spans="13:61" ht="15">
      <c r="M449" s="120" t="s">
        <v>13295</v>
      </c>
      <c r="N449" s="120" t="s">
        <v>13296</v>
      </c>
      <c r="O449" s="120" t="s">
        <v>267</v>
      </c>
      <c r="P449" s="120" t="s">
        <v>9301</v>
      </c>
      <c r="Q449" s="120" t="s">
        <v>12201</v>
      </c>
      <c r="R449" s="120">
        <v>33</v>
      </c>
      <c r="S449" s="120">
        <v>3316</v>
      </c>
      <c r="T449" s="348" t="str">
        <f>IF(R449&lt;&gt;"",VLOOKUP(R449,'01_MASTER_KODE_WILAYAH'!H$1437:I$1470,2,FALSE),"")</f>
        <v>JAWA TENGAH</v>
      </c>
      <c r="U449" s="348" t="str">
        <f>IF(S449&lt;&gt;"",VLOOKUP(S449,'01_MASTER_KODE_WILAYAH'!D$5:F$1353,3,FALSE),"")</f>
        <v>BLORA</v>
      </c>
      <c r="V449" s="349" t="str">
        <f t="shared" si="220"/>
        <v>2</v>
      </c>
      <c r="W449" s="145" t="e">
        <f t="shared" si="221"/>
        <v>#VALUE!</v>
      </c>
      <c r="X449" s="133" t="e">
        <f>COUNTIFS(A1_Individu_Data_Keadaan_SDMK!A$4:A$149931,M449,A1_Individu_Data_Keadaan_SDMK!R$4:R$149285,"01. Dokter")</f>
        <v>#VALUE!</v>
      </c>
      <c r="Y449" s="122">
        <f t="shared" si="222"/>
        <v>1</v>
      </c>
      <c r="Z449" s="134" t="e">
        <f t="shared" si="223"/>
        <v>#VALUE!</v>
      </c>
      <c r="AA449" s="134" t="e">
        <f t="shared" si="224"/>
        <v>#VALUE!</v>
      </c>
      <c r="AB449" s="133" t="e">
        <f>COUNTIFS(A1_Individu_Data_Keadaan_SDMK!A$4:A$149931,M449,A1_Individu_Data_Keadaan_SDMK!R$4:R$149285,"02. Dokter Gigi")</f>
        <v>#VALUE!</v>
      </c>
      <c r="AC449" s="122">
        <f t="shared" si="225"/>
        <v>1</v>
      </c>
      <c r="AD449" s="134" t="e">
        <f t="shared" si="226"/>
        <v>#VALUE!</v>
      </c>
      <c r="AE449" s="134" t="e">
        <f t="shared" si="227"/>
        <v>#VALUE!</v>
      </c>
      <c r="AF449" s="133" t="e">
        <f>COUNTIFS(A1_Individu_Data_Keadaan_SDMK!A$4:A$149931,M449,A1_Individu_Data_Keadaan_SDMK!Q$4:Q$149285,"03. KEPERAWATAN")</f>
        <v>#VALUE!</v>
      </c>
      <c r="AG449" s="135">
        <f t="shared" si="228"/>
        <v>5</v>
      </c>
      <c r="AH449" s="134" t="e">
        <f t="shared" si="229"/>
        <v>#VALUE!</v>
      </c>
      <c r="AI449" s="134" t="e">
        <f t="shared" si="230"/>
        <v>#VALUE!</v>
      </c>
      <c r="AJ449" s="133" t="e">
        <f>COUNTIFS(A1_Individu_Data_Keadaan_SDMK!A$4:A$149931,M449,A1_Individu_Data_Keadaan_SDMK!Q$4:Q$149285,"04. KEBIDANAN")</f>
        <v>#VALUE!</v>
      </c>
      <c r="AK449" s="135">
        <f t="shared" si="231"/>
        <v>4</v>
      </c>
      <c r="AL449" s="134" t="e">
        <f t="shared" si="232"/>
        <v>#VALUE!</v>
      </c>
      <c r="AM449" s="134" t="e">
        <f t="shared" si="233"/>
        <v>#VALUE!</v>
      </c>
      <c r="AN449" s="133" t="e">
        <f>COUNTIFS(A1_Individu_Data_Keadaan_SDMK!A$4:A$149931,M449,A1_Individu_Data_Keadaan_SDMK!Q$4:Q$149285,"05. KEFARMASIAN")</f>
        <v>#VALUE!</v>
      </c>
      <c r="AO449" s="135">
        <f t="shared" si="234"/>
        <v>1</v>
      </c>
      <c r="AP449" s="134" t="e">
        <f t="shared" si="235"/>
        <v>#VALUE!</v>
      </c>
      <c r="AQ449" s="134" t="e">
        <f t="shared" si="236"/>
        <v>#VALUE!</v>
      </c>
      <c r="AR449" s="133" t="e">
        <f>COUNTIFS(A1_Individu_Data_Keadaan_SDMK!A$4:A$149931,M449,A1_Individu_Data_Keadaan_SDMK!Q$4:Q$149285,"06. KESEHATAN MASYARAKAT")</f>
        <v>#VALUE!</v>
      </c>
      <c r="AS449" s="135">
        <f t="shared" si="237"/>
        <v>1</v>
      </c>
      <c r="AT449" s="134" t="e">
        <f t="shared" si="238"/>
        <v>#VALUE!</v>
      </c>
      <c r="AU449" s="134" t="e">
        <f t="shared" si="239"/>
        <v>#VALUE!</v>
      </c>
      <c r="AV449" s="133" t="e">
        <f>COUNTIFS(A1_Individu_Data_Keadaan_SDMK!A$4:A$149931,M449,A1_Individu_Data_Keadaan_SDMK!Q$4:Q$149285,"07. KESEHATAN LINGKUNGAN")</f>
        <v>#VALUE!</v>
      </c>
      <c r="AW449" s="135">
        <f t="shared" si="240"/>
        <v>1</v>
      </c>
      <c r="AX449" s="134" t="e">
        <f t="shared" si="241"/>
        <v>#VALUE!</v>
      </c>
      <c r="AY449" s="134" t="e">
        <f t="shared" si="242"/>
        <v>#VALUE!</v>
      </c>
      <c r="AZ449" s="133" t="e">
        <f>COUNTIFS(A1_Individu_Data_Keadaan_SDMK!A$4:A$149931,M449,A1_Individu_Data_Keadaan_SDMK!Q$4:Q$149285,"08. GIZI")</f>
        <v>#VALUE!</v>
      </c>
      <c r="BA449" s="135">
        <f t="shared" si="243"/>
        <v>1</v>
      </c>
      <c r="BB449" s="134" t="e">
        <f t="shared" si="244"/>
        <v>#VALUE!</v>
      </c>
      <c r="BC449" s="134" t="e">
        <f t="shared" si="245"/>
        <v>#VALUE!</v>
      </c>
      <c r="BD449" s="133" t="e">
        <f>COUNTIFS(A1_Individu_Data_Keadaan_SDMK!A$4:A$149931,M449,A1_Individu_Data_Keadaan_SDMK!R$4:R$149285,"03. Ahli Teknologi Laboratorium Medik")</f>
        <v>#VALUE!</v>
      </c>
      <c r="BE449" s="135">
        <f t="shared" si="246"/>
        <v>1</v>
      </c>
      <c r="BF449" s="134" t="e">
        <f t="shared" si="247"/>
        <v>#VALUE!</v>
      </c>
      <c r="BG449" s="134" t="e">
        <f t="shared" si="248"/>
        <v>#VALUE!</v>
      </c>
      <c r="BH449" s="139" t="e">
        <f t="shared" si="249"/>
        <v>#VALUE!</v>
      </c>
      <c r="BI449" s="139" t="e">
        <f t="shared" si="250"/>
        <v>#VALUE!</v>
      </c>
    </row>
    <row r="450" spans="13:61" ht="15">
      <c r="M450" s="120" t="s">
        <v>13297</v>
      </c>
      <c r="N450" s="120" t="s">
        <v>13298</v>
      </c>
      <c r="O450" s="120" t="s">
        <v>267</v>
      </c>
      <c r="P450" s="120" t="s">
        <v>9301</v>
      </c>
      <c r="Q450" s="120" t="s">
        <v>12201</v>
      </c>
      <c r="R450" s="120">
        <v>33</v>
      </c>
      <c r="S450" s="120">
        <v>3316</v>
      </c>
      <c r="T450" s="348" t="str">
        <f>IF(R450&lt;&gt;"",VLOOKUP(R450,'01_MASTER_KODE_WILAYAH'!H$1437:I$1470,2,FALSE),"")</f>
        <v>JAWA TENGAH</v>
      </c>
      <c r="U450" s="348" t="str">
        <f>IF(S450&lt;&gt;"",VLOOKUP(S450,'01_MASTER_KODE_WILAYAH'!D$5:F$1353,3,FALSE),"")</f>
        <v>BLORA</v>
      </c>
      <c r="V450" s="349" t="str">
        <f t="shared" si="220"/>
        <v>2</v>
      </c>
      <c r="W450" s="145" t="e">
        <f t="shared" si="221"/>
        <v>#VALUE!</v>
      </c>
      <c r="X450" s="133" t="e">
        <f>COUNTIFS(A1_Individu_Data_Keadaan_SDMK!A$4:A$149931,M450,A1_Individu_Data_Keadaan_SDMK!R$4:R$149285,"01. Dokter")</f>
        <v>#VALUE!</v>
      </c>
      <c r="Y450" s="122">
        <f t="shared" si="222"/>
        <v>1</v>
      </c>
      <c r="Z450" s="134" t="e">
        <f t="shared" si="223"/>
        <v>#VALUE!</v>
      </c>
      <c r="AA450" s="134" t="e">
        <f t="shared" si="224"/>
        <v>#VALUE!</v>
      </c>
      <c r="AB450" s="133" t="e">
        <f>COUNTIFS(A1_Individu_Data_Keadaan_SDMK!A$4:A$149931,M450,A1_Individu_Data_Keadaan_SDMK!R$4:R$149285,"02. Dokter Gigi")</f>
        <v>#VALUE!</v>
      </c>
      <c r="AC450" s="122">
        <f t="shared" si="225"/>
        <v>1</v>
      </c>
      <c r="AD450" s="134" t="e">
        <f t="shared" si="226"/>
        <v>#VALUE!</v>
      </c>
      <c r="AE450" s="134" t="e">
        <f t="shared" si="227"/>
        <v>#VALUE!</v>
      </c>
      <c r="AF450" s="133" t="e">
        <f>COUNTIFS(A1_Individu_Data_Keadaan_SDMK!A$4:A$149931,M450,A1_Individu_Data_Keadaan_SDMK!Q$4:Q$149285,"03. KEPERAWATAN")</f>
        <v>#VALUE!</v>
      </c>
      <c r="AG450" s="135">
        <f t="shared" si="228"/>
        <v>5</v>
      </c>
      <c r="AH450" s="134" t="e">
        <f t="shared" si="229"/>
        <v>#VALUE!</v>
      </c>
      <c r="AI450" s="134" t="e">
        <f t="shared" si="230"/>
        <v>#VALUE!</v>
      </c>
      <c r="AJ450" s="133" t="e">
        <f>COUNTIFS(A1_Individu_Data_Keadaan_SDMK!A$4:A$149931,M450,A1_Individu_Data_Keadaan_SDMK!Q$4:Q$149285,"04. KEBIDANAN")</f>
        <v>#VALUE!</v>
      </c>
      <c r="AK450" s="135">
        <f t="shared" si="231"/>
        <v>4</v>
      </c>
      <c r="AL450" s="134" t="e">
        <f t="shared" si="232"/>
        <v>#VALUE!</v>
      </c>
      <c r="AM450" s="134" t="e">
        <f t="shared" si="233"/>
        <v>#VALUE!</v>
      </c>
      <c r="AN450" s="133" t="e">
        <f>COUNTIFS(A1_Individu_Data_Keadaan_SDMK!A$4:A$149931,M450,A1_Individu_Data_Keadaan_SDMK!Q$4:Q$149285,"05. KEFARMASIAN")</f>
        <v>#VALUE!</v>
      </c>
      <c r="AO450" s="135">
        <f t="shared" si="234"/>
        <v>1</v>
      </c>
      <c r="AP450" s="134" t="e">
        <f t="shared" si="235"/>
        <v>#VALUE!</v>
      </c>
      <c r="AQ450" s="134" t="e">
        <f t="shared" si="236"/>
        <v>#VALUE!</v>
      </c>
      <c r="AR450" s="133" t="e">
        <f>COUNTIFS(A1_Individu_Data_Keadaan_SDMK!A$4:A$149931,M450,A1_Individu_Data_Keadaan_SDMK!Q$4:Q$149285,"06. KESEHATAN MASYARAKAT")</f>
        <v>#VALUE!</v>
      </c>
      <c r="AS450" s="135">
        <f t="shared" si="237"/>
        <v>1</v>
      </c>
      <c r="AT450" s="134" t="e">
        <f t="shared" si="238"/>
        <v>#VALUE!</v>
      </c>
      <c r="AU450" s="134" t="e">
        <f t="shared" si="239"/>
        <v>#VALUE!</v>
      </c>
      <c r="AV450" s="133" t="e">
        <f>COUNTIFS(A1_Individu_Data_Keadaan_SDMK!A$4:A$149931,M450,A1_Individu_Data_Keadaan_SDMK!Q$4:Q$149285,"07. KESEHATAN LINGKUNGAN")</f>
        <v>#VALUE!</v>
      </c>
      <c r="AW450" s="135">
        <f t="shared" si="240"/>
        <v>1</v>
      </c>
      <c r="AX450" s="134" t="e">
        <f t="shared" si="241"/>
        <v>#VALUE!</v>
      </c>
      <c r="AY450" s="134" t="e">
        <f t="shared" si="242"/>
        <v>#VALUE!</v>
      </c>
      <c r="AZ450" s="133" t="e">
        <f>COUNTIFS(A1_Individu_Data_Keadaan_SDMK!A$4:A$149931,M450,A1_Individu_Data_Keadaan_SDMK!Q$4:Q$149285,"08. GIZI")</f>
        <v>#VALUE!</v>
      </c>
      <c r="BA450" s="135">
        <f t="shared" si="243"/>
        <v>1</v>
      </c>
      <c r="BB450" s="134" t="e">
        <f t="shared" si="244"/>
        <v>#VALUE!</v>
      </c>
      <c r="BC450" s="134" t="e">
        <f t="shared" si="245"/>
        <v>#VALUE!</v>
      </c>
      <c r="BD450" s="133" t="e">
        <f>COUNTIFS(A1_Individu_Data_Keadaan_SDMK!A$4:A$149931,M450,A1_Individu_Data_Keadaan_SDMK!R$4:R$149285,"03. Ahli Teknologi Laboratorium Medik")</f>
        <v>#VALUE!</v>
      </c>
      <c r="BE450" s="135">
        <f t="shared" si="246"/>
        <v>1</v>
      </c>
      <c r="BF450" s="134" t="e">
        <f t="shared" si="247"/>
        <v>#VALUE!</v>
      </c>
      <c r="BG450" s="134" t="e">
        <f t="shared" si="248"/>
        <v>#VALUE!</v>
      </c>
      <c r="BH450" s="139" t="e">
        <f t="shared" si="249"/>
        <v>#VALUE!</v>
      </c>
      <c r="BI450" s="139" t="e">
        <f t="shared" si="250"/>
        <v>#VALUE!</v>
      </c>
    </row>
    <row r="451" spans="13:61" ht="15">
      <c r="M451" s="120" t="s">
        <v>13299</v>
      </c>
      <c r="N451" s="120" t="s">
        <v>13300</v>
      </c>
      <c r="O451" s="120" t="s">
        <v>267</v>
      </c>
      <c r="P451" s="120" t="s">
        <v>9301</v>
      </c>
      <c r="Q451" s="120" t="s">
        <v>12201</v>
      </c>
      <c r="R451" s="120">
        <v>33</v>
      </c>
      <c r="S451" s="120">
        <v>3316</v>
      </c>
      <c r="T451" s="348" t="str">
        <f>IF(R451&lt;&gt;"",VLOOKUP(R451,'01_MASTER_KODE_WILAYAH'!H$1437:I$1470,2,FALSE),"")</f>
        <v>JAWA TENGAH</v>
      </c>
      <c r="U451" s="348" t="str">
        <f>IF(S451&lt;&gt;"",VLOOKUP(S451,'01_MASTER_KODE_WILAYAH'!D$5:F$1353,3,FALSE),"")</f>
        <v>BLORA</v>
      </c>
      <c r="V451" s="349" t="str">
        <f t="shared" si="220"/>
        <v>2</v>
      </c>
      <c r="W451" s="145" t="e">
        <f t="shared" si="221"/>
        <v>#VALUE!</v>
      </c>
      <c r="X451" s="133" t="e">
        <f>COUNTIFS(A1_Individu_Data_Keadaan_SDMK!A$4:A$149931,M451,A1_Individu_Data_Keadaan_SDMK!R$4:R$149285,"01. Dokter")</f>
        <v>#VALUE!</v>
      </c>
      <c r="Y451" s="122">
        <f t="shared" si="222"/>
        <v>1</v>
      </c>
      <c r="Z451" s="134" t="e">
        <f t="shared" si="223"/>
        <v>#VALUE!</v>
      </c>
      <c r="AA451" s="134" t="e">
        <f t="shared" si="224"/>
        <v>#VALUE!</v>
      </c>
      <c r="AB451" s="133" t="e">
        <f>COUNTIFS(A1_Individu_Data_Keadaan_SDMK!A$4:A$149931,M451,A1_Individu_Data_Keadaan_SDMK!R$4:R$149285,"02. Dokter Gigi")</f>
        <v>#VALUE!</v>
      </c>
      <c r="AC451" s="122">
        <f t="shared" si="225"/>
        <v>1</v>
      </c>
      <c r="AD451" s="134" t="e">
        <f t="shared" si="226"/>
        <v>#VALUE!</v>
      </c>
      <c r="AE451" s="134" t="e">
        <f t="shared" si="227"/>
        <v>#VALUE!</v>
      </c>
      <c r="AF451" s="133" t="e">
        <f>COUNTIFS(A1_Individu_Data_Keadaan_SDMK!A$4:A$149931,M451,A1_Individu_Data_Keadaan_SDMK!Q$4:Q$149285,"03. KEPERAWATAN")</f>
        <v>#VALUE!</v>
      </c>
      <c r="AG451" s="135">
        <f t="shared" si="228"/>
        <v>5</v>
      </c>
      <c r="AH451" s="134" t="e">
        <f t="shared" si="229"/>
        <v>#VALUE!</v>
      </c>
      <c r="AI451" s="134" t="e">
        <f t="shared" si="230"/>
        <v>#VALUE!</v>
      </c>
      <c r="AJ451" s="133" t="e">
        <f>COUNTIFS(A1_Individu_Data_Keadaan_SDMK!A$4:A$149931,M451,A1_Individu_Data_Keadaan_SDMK!Q$4:Q$149285,"04. KEBIDANAN")</f>
        <v>#VALUE!</v>
      </c>
      <c r="AK451" s="135">
        <f t="shared" si="231"/>
        <v>4</v>
      </c>
      <c r="AL451" s="134" t="e">
        <f t="shared" si="232"/>
        <v>#VALUE!</v>
      </c>
      <c r="AM451" s="134" t="e">
        <f t="shared" si="233"/>
        <v>#VALUE!</v>
      </c>
      <c r="AN451" s="133" t="e">
        <f>COUNTIFS(A1_Individu_Data_Keadaan_SDMK!A$4:A$149931,M451,A1_Individu_Data_Keadaan_SDMK!Q$4:Q$149285,"05. KEFARMASIAN")</f>
        <v>#VALUE!</v>
      </c>
      <c r="AO451" s="135">
        <f t="shared" si="234"/>
        <v>1</v>
      </c>
      <c r="AP451" s="134" t="e">
        <f t="shared" si="235"/>
        <v>#VALUE!</v>
      </c>
      <c r="AQ451" s="134" t="e">
        <f t="shared" si="236"/>
        <v>#VALUE!</v>
      </c>
      <c r="AR451" s="133" t="e">
        <f>COUNTIFS(A1_Individu_Data_Keadaan_SDMK!A$4:A$149931,M451,A1_Individu_Data_Keadaan_SDMK!Q$4:Q$149285,"06. KESEHATAN MASYARAKAT")</f>
        <v>#VALUE!</v>
      </c>
      <c r="AS451" s="135">
        <f t="shared" si="237"/>
        <v>1</v>
      </c>
      <c r="AT451" s="134" t="e">
        <f t="shared" si="238"/>
        <v>#VALUE!</v>
      </c>
      <c r="AU451" s="134" t="e">
        <f t="shared" si="239"/>
        <v>#VALUE!</v>
      </c>
      <c r="AV451" s="133" t="e">
        <f>COUNTIFS(A1_Individu_Data_Keadaan_SDMK!A$4:A$149931,M451,A1_Individu_Data_Keadaan_SDMK!Q$4:Q$149285,"07. KESEHATAN LINGKUNGAN")</f>
        <v>#VALUE!</v>
      </c>
      <c r="AW451" s="135">
        <f t="shared" si="240"/>
        <v>1</v>
      </c>
      <c r="AX451" s="134" t="e">
        <f t="shared" si="241"/>
        <v>#VALUE!</v>
      </c>
      <c r="AY451" s="134" t="e">
        <f t="shared" si="242"/>
        <v>#VALUE!</v>
      </c>
      <c r="AZ451" s="133" t="e">
        <f>COUNTIFS(A1_Individu_Data_Keadaan_SDMK!A$4:A$149931,M451,A1_Individu_Data_Keadaan_SDMK!Q$4:Q$149285,"08. GIZI")</f>
        <v>#VALUE!</v>
      </c>
      <c r="BA451" s="135">
        <f t="shared" si="243"/>
        <v>1</v>
      </c>
      <c r="BB451" s="134" t="e">
        <f t="shared" si="244"/>
        <v>#VALUE!</v>
      </c>
      <c r="BC451" s="134" t="e">
        <f t="shared" si="245"/>
        <v>#VALUE!</v>
      </c>
      <c r="BD451" s="133" t="e">
        <f>COUNTIFS(A1_Individu_Data_Keadaan_SDMK!A$4:A$149931,M451,A1_Individu_Data_Keadaan_SDMK!R$4:R$149285,"03. Ahli Teknologi Laboratorium Medik")</f>
        <v>#VALUE!</v>
      </c>
      <c r="BE451" s="135">
        <f t="shared" si="246"/>
        <v>1</v>
      </c>
      <c r="BF451" s="134" t="e">
        <f t="shared" si="247"/>
        <v>#VALUE!</v>
      </c>
      <c r="BG451" s="134" t="e">
        <f t="shared" si="248"/>
        <v>#VALUE!</v>
      </c>
      <c r="BH451" s="139" t="e">
        <f t="shared" si="249"/>
        <v>#VALUE!</v>
      </c>
      <c r="BI451" s="139" t="e">
        <f t="shared" si="250"/>
        <v>#VALUE!</v>
      </c>
    </row>
    <row r="452" spans="13:61" ht="15">
      <c r="M452" s="120" t="s">
        <v>13301</v>
      </c>
      <c r="N452" s="120" t="s">
        <v>13302</v>
      </c>
      <c r="O452" s="120" t="s">
        <v>267</v>
      </c>
      <c r="P452" s="120" t="s">
        <v>9301</v>
      </c>
      <c r="Q452" s="120" t="s">
        <v>12201</v>
      </c>
      <c r="R452" s="120">
        <v>33</v>
      </c>
      <c r="S452" s="120">
        <v>3316</v>
      </c>
      <c r="T452" s="348" t="str">
        <f>IF(R452&lt;&gt;"",VLOOKUP(R452,'01_MASTER_KODE_WILAYAH'!H$1437:I$1470,2,FALSE),"")</f>
        <v>JAWA TENGAH</v>
      </c>
      <c r="U452" s="348" t="str">
        <f>IF(S452&lt;&gt;"",VLOOKUP(S452,'01_MASTER_KODE_WILAYAH'!D$5:F$1353,3,FALSE),"")</f>
        <v>BLORA</v>
      </c>
      <c r="V452" s="349" t="str">
        <f t="shared" si="220"/>
        <v>2</v>
      </c>
      <c r="W452" s="145" t="e">
        <f t="shared" si="221"/>
        <v>#VALUE!</v>
      </c>
      <c r="X452" s="133" t="e">
        <f>COUNTIFS(A1_Individu_Data_Keadaan_SDMK!A$4:A$149931,M452,A1_Individu_Data_Keadaan_SDMK!R$4:R$149285,"01. Dokter")</f>
        <v>#VALUE!</v>
      </c>
      <c r="Y452" s="122">
        <f t="shared" si="222"/>
        <v>1</v>
      </c>
      <c r="Z452" s="134" t="e">
        <f t="shared" si="223"/>
        <v>#VALUE!</v>
      </c>
      <c r="AA452" s="134" t="e">
        <f t="shared" si="224"/>
        <v>#VALUE!</v>
      </c>
      <c r="AB452" s="133" t="e">
        <f>COUNTIFS(A1_Individu_Data_Keadaan_SDMK!A$4:A$149931,M452,A1_Individu_Data_Keadaan_SDMK!R$4:R$149285,"02. Dokter Gigi")</f>
        <v>#VALUE!</v>
      </c>
      <c r="AC452" s="122">
        <f t="shared" si="225"/>
        <v>1</v>
      </c>
      <c r="AD452" s="134" t="e">
        <f t="shared" si="226"/>
        <v>#VALUE!</v>
      </c>
      <c r="AE452" s="134" t="e">
        <f t="shared" si="227"/>
        <v>#VALUE!</v>
      </c>
      <c r="AF452" s="133" t="e">
        <f>COUNTIFS(A1_Individu_Data_Keadaan_SDMK!A$4:A$149931,M452,A1_Individu_Data_Keadaan_SDMK!Q$4:Q$149285,"03. KEPERAWATAN")</f>
        <v>#VALUE!</v>
      </c>
      <c r="AG452" s="135">
        <f t="shared" si="228"/>
        <v>5</v>
      </c>
      <c r="AH452" s="134" t="e">
        <f t="shared" si="229"/>
        <v>#VALUE!</v>
      </c>
      <c r="AI452" s="134" t="e">
        <f t="shared" si="230"/>
        <v>#VALUE!</v>
      </c>
      <c r="AJ452" s="133" t="e">
        <f>COUNTIFS(A1_Individu_Data_Keadaan_SDMK!A$4:A$149931,M452,A1_Individu_Data_Keadaan_SDMK!Q$4:Q$149285,"04. KEBIDANAN")</f>
        <v>#VALUE!</v>
      </c>
      <c r="AK452" s="135">
        <f t="shared" si="231"/>
        <v>4</v>
      </c>
      <c r="AL452" s="134" t="e">
        <f t="shared" si="232"/>
        <v>#VALUE!</v>
      </c>
      <c r="AM452" s="134" t="e">
        <f t="shared" si="233"/>
        <v>#VALUE!</v>
      </c>
      <c r="AN452" s="133" t="e">
        <f>COUNTIFS(A1_Individu_Data_Keadaan_SDMK!A$4:A$149931,M452,A1_Individu_Data_Keadaan_SDMK!Q$4:Q$149285,"05. KEFARMASIAN")</f>
        <v>#VALUE!</v>
      </c>
      <c r="AO452" s="135">
        <f t="shared" si="234"/>
        <v>1</v>
      </c>
      <c r="AP452" s="134" t="e">
        <f t="shared" si="235"/>
        <v>#VALUE!</v>
      </c>
      <c r="AQ452" s="134" t="e">
        <f t="shared" si="236"/>
        <v>#VALUE!</v>
      </c>
      <c r="AR452" s="133" t="e">
        <f>COUNTIFS(A1_Individu_Data_Keadaan_SDMK!A$4:A$149931,M452,A1_Individu_Data_Keadaan_SDMK!Q$4:Q$149285,"06. KESEHATAN MASYARAKAT")</f>
        <v>#VALUE!</v>
      </c>
      <c r="AS452" s="135">
        <f t="shared" si="237"/>
        <v>1</v>
      </c>
      <c r="AT452" s="134" t="e">
        <f t="shared" si="238"/>
        <v>#VALUE!</v>
      </c>
      <c r="AU452" s="134" t="e">
        <f t="shared" si="239"/>
        <v>#VALUE!</v>
      </c>
      <c r="AV452" s="133" t="e">
        <f>COUNTIFS(A1_Individu_Data_Keadaan_SDMK!A$4:A$149931,M452,A1_Individu_Data_Keadaan_SDMK!Q$4:Q$149285,"07. KESEHATAN LINGKUNGAN")</f>
        <v>#VALUE!</v>
      </c>
      <c r="AW452" s="135">
        <f t="shared" si="240"/>
        <v>1</v>
      </c>
      <c r="AX452" s="134" t="e">
        <f t="shared" si="241"/>
        <v>#VALUE!</v>
      </c>
      <c r="AY452" s="134" t="e">
        <f t="shared" si="242"/>
        <v>#VALUE!</v>
      </c>
      <c r="AZ452" s="133" t="e">
        <f>COUNTIFS(A1_Individu_Data_Keadaan_SDMK!A$4:A$149931,M452,A1_Individu_Data_Keadaan_SDMK!Q$4:Q$149285,"08. GIZI")</f>
        <v>#VALUE!</v>
      </c>
      <c r="BA452" s="135">
        <f t="shared" si="243"/>
        <v>1</v>
      </c>
      <c r="BB452" s="134" t="e">
        <f t="shared" si="244"/>
        <v>#VALUE!</v>
      </c>
      <c r="BC452" s="134" t="e">
        <f t="shared" si="245"/>
        <v>#VALUE!</v>
      </c>
      <c r="BD452" s="133" t="e">
        <f>COUNTIFS(A1_Individu_Data_Keadaan_SDMK!A$4:A$149931,M452,A1_Individu_Data_Keadaan_SDMK!R$4:R$149285,"03. Ahli Teknologi Laboratorium Medik")</f>
        <v>#VALUE!</v>
      </c>
      <c r="BE452" s="135">
        <f t="shared" si="246"/>
        <v>1</v>
      </c>
      <c r="BF452" s="134" t="e">
        <f t="shared" si="247"/>
        <v>#VALUE!</v>
      </c>
      <c r="BG452" s="134" t="e">
        <f t="shared" si="248"/>
        <v>#VALUE!</v>
      </c>
      <c r="BH452" s="139" t="e">
        <f t="shared" si="249"/>
        <v>#VALUE!</v>
      </c>
      <c r="BI452" s="139" t="e">
        <f t="shared" si="250"/>
        <v>#VALUE!</v>
      </c>
    </row>
    <row r="453" spans="13:61" ht="15">
      <c r="M453" s="120" t="s">
        <v>13303</v>
      </c>
      <c r="N453" s="120" t="s">
        <v>13304</v>
      </c>
      <c r="O453" s="120" t="s">
        <v>267</v>
      </c>
      <c r="P453" s="120" t="s">
        <v>9302</v>
      </c>
      <c r="Q453" s="120" t="s">
        <v>12201</v>
      </c>
      <c r="R453" s="120">
        <v>33</v>
      </c>
      <c r="S453" s="120">
        <v>3316</v>
      </c>
      <c r="T453" s="348" t="str">
        <f>IF(R453&lt;&gt;"",VLOOKUP(R453,'01_MASTER_KODE_WILAYAH'!H$1437:I$1470,2,FALSE),"")</f>
        <v>JAWA TENGAH</v>
      </c>
      <c r="U453" s="348" t="str">
        <f>IF(S453&lt;&gt;"",VLOOKUP(S453,'01_MASTER_KODE_WILAYAH'!D$5:F$1353,3,FALSE),"")</f>
        <v>BLORA</v>
      </c>
      <c r="V453" s="349" t="str">
        <f t="shared" si="220"/>
        <v>1</v>
      </c>
      <c r="W453" s="145" t="e">
        <f t="shared" si="221"/>
        <v>#VALUE!</v>
      </c>
      <c r="X453" s="133" t="e">
        <f>COUNTIFS(A1_Individu_Data_Keadaan_SDMK!A$4:A$149931,M453,A1_Individu_Data_Keadaan_SDMK!R$4:R$149285,"01. Dokter")</f>
        <v>#VALUE!</v>
      </c>
      <c r="Y453" s="122">
        <f t="shared" si="222"/>
        <v>2</v>
      </c>
      <c r="Z453" s="134" t="e">
        <f t="shared" si="223"/>
        <v>#VALUE!</v>
      </c>
      <c r="AA453" s="134" t="e">
        <f t="shared" si="224"/>
        <v>#VALUE!</v>
      </c>
      <c r="AB453" s="133" t="e">
        <f>COUNTIFS(A1_Individu_Data_Keadaan_SDMK!A$4:A$149931,M453,A1_Individu_Data_Keadaan_SDMK!R$4:R$149285,"02. Dokter Gigi")</f>
        <v>#VALUE!</v>
      </c>
      <c r="AC453" s="122">
        <f t="shared" si="225"/>
        <v>1</v>
      </c>
      <c r="AD453" s="134" t="e">
        <f t="shared" si="226"/>
        <v>#VALUE!</v>
      </c>
      <c r="AE453" s="134" t="e">
        <f t="shared" si="227"/>
        <v>#VALUE!</v>
      </c>
      <c r="AF453" s="133" t="e">
        <f>COUNTIFS(A1_Individu_Data_Keadaan_SDMK!A$4:A$149931,M453,A1_Individu_Data_Keadaan_SDMK!Q$4:Q$149285,"03. KEPERAWATAN")</f>
        <v>#VALUE!</v>
      </c>
      <c r="AG453" s="135">
        <f t="shared" si="228"/>
        <v>8</v>
      </c>
      <c r="AH453" s="134" t="e">
        <f t="shared" si="229"/>
        <v>#VALUE!</v>
      </c>
      <c r="AI453" s="134" t="e">
        <f t="shared" si="230"/>
        <v>#VALUE!</v>
      </c>
      <c r="AJ453" s="133" t="e">
        <f>COUNTIFS(A1_Individu_Data_Keadaan_SDMK!A$4:A$149931,M453,A1_Individu_Data_Keadaan_SDMK!Q$4:Q$149285,"04. KEBIDANAN")</f>
        <v>#VALUE!</v>
      </c>
      <c r="AK453" s="135">
        <f t="shared" si="231"/>
        <v>7</v>
      </c>
      <c r="AL453" s="134" t="e">
        <f t="shared" si="232"/>
        <v>#VALUE!</v>
      </c>
      <c r="AM453" s="134" t="e">
        <f t="shared" si="233"/>
        <v>#VALUE!</v>
      </c>
      <c r="AN453" s="133" t="e">
        <f>COUNTIFS(A1_Individu_Data_Keadaan_SDMK!A$4:A$149931,M453,A1_Individu_Data_Keadaan_SDMK!Q$4:Q$149285,"05. KEFARMASIAN")</f>
        <v>#VALUE!</v>
      </c>
      <c r="AO453" s="135">
        <f t="shared" si="234"/>
        <v>1</v>
      </c>
      <c r="AP453" s="134" t="e">
        <f t="shared" si="235"/>
        <v>#VALUE!</v>
      </c>
      <c r="AQ453" s="134" t="e">
        <f t="shared" si="236"/>
        <v>#VALUE!</v>
      </c>
      <c r="AR453" s="133" t="e">
        <f>COUNTIFS(A1_Individu_Data_Keadaan_SDMK!A$4:A$149931,M453,A1_Individu_Data_Keadaan_SDMK!Q$4:Q$149285,"06. KESEHATAN MASYARAKAT")</f>
        <v>#VALUE!</v>
      </c>
      <c r="AS453" s="135">
        <f t="shared" si="237"/>
        <v>1</v>
      </c>
      <c r="AT453" s="134" t="e">
        <f t="shared" si="238"/>
        <v>#VALUE!</v>
      </c>
      <c r="AU453" s="134" t="e">
        <f t="shared" si="239"/>
        <v>#VALUE!</v>
      </c>
      <c r="AV453" s="133" t="e">
        <f>COUNTIFS(A1_Individu_Data_Keadaan_SDMK!A$4:A$149931,M453,A1_Individu_Data_Keadaan_SDMK!Q$4:Q$149285,"07. KESEHATAN LINGKUNGAN")</f>
        <v>#VALUE!</v>
      </c>
      <c r="AW453" s="135">
        <f t="shared" si="240"/>
        <v>1</v>
      </c>
      <c r="AX453" s="134" t="e">
        <f t="shared" si="241"/>
        <v>#VALUE!</v>
      </c>
      <c r="AY453" s="134" t="e">
        <f t="shared" si="242"/>
        <v>#VALUE!</v>
      </c>
      <c r="AZ453" s="133" t="e">
        <f>COUNTIFS(A1_Individu_Data_Keadaan_SDMK!A$4:A$149931,M453,A1_Individu_Data_Keadaan_SDMK!Q$4:Q$149285,"08. GIZI")</f>
        <v>#VALUE!</v>
      </c>
      <c r="BA453" s="135">
        <f t="shared" si="243"/>
        <v>2</v>
      </c>
      <c r="BB453" s="134" t="e">
        <f t="shared" si="244"/>
        <v>#VALUE!</v>
      </c>
      <c r="BC453" s="134" t="e">
        <f t="shared" si="245"/>
        <v>#VALUE!</v>
      </c>
      <c r="BD453" s="133" t="e">
        <f>COUNTIFS(A1_Individu_Data_Keadaan_SDMK!A$4:A$149931,M453,A1_Individu_Data_Keadaan_SDMK!R$4:R$149285,"03. Ahli Teknologi Laboratorium Medik")</f>
        <v>#VALUE!</v>
      </c>
      <c r="BE453" s="135">
        <f t="shared" si="246"/>
        <v>1</v>
      </c>
      <c r="BF453" s="134" t="e">
        <f t="shared" si="247"/>
        <v>#VALUE!</v>
      </c>
      <c r="BG453" s="134" t="e">
        <f t="shared" si="248"/>
        <v>#VALUE!</v>
      </c>
      <c r="BH453" s="139" t="e">
        <f t="shared" si="249"/>
        <v>#VALUE!</v>
      </c>
      <c r="BI453" s="139" t="e">
        <f t="shared" si="250"/>
        <v>#VALUE!</v>
      </c>
    </row>
    <row r="454" spans="13:61" ht="15">
      <c r="M454" s="120" t="s">
        <v>13305</v>
      </c>
      <c r="N454" s="120" t="s">
        <v>13306</v>
      </c>
      <c r="O454" s="120" t="s">
        <v>267</v>
      </c>
      <c r="P454" s="120" t="s">
        <v>9301</v>
      </c>
      <c r="Q454" s="120" t="s">
        <v>12201</v>
      </c>
      <c r="R454" s="120">
        <v>33</v>
      </c>
      <c r="S454" s="120">
        <v>3316</v>
      </c>
      <c r="T454" s="348" t="str">
        <f>IF(R454&lt;&gt;"",VLOOKUP(R454,'01_MASTER_KODE_WILAYAH'!H$1437:I$1470,2,FALSE),"")</f>
        <v>JAWA TENGAH</v>
      </c>
      <c r="U454" s="348" t="str">
        <f>IF(S454&lt;&gt;"",VLOOKUP(S454,'01_MASTER_KODE_WILAYAH'!D$5:F$1353,3,FALSE),"")</f>
        <v>BLORA</v>
      </c>
      <c r="V454" s="349" t="str">
        <f t="shared" si="220"/>
        <v>2</v>
      </c>
      <c r="W454" s="145" t="e">
        <f t="shared" si="221"/>
        <v>#VALUE!</v>
      </c>
      <c r="X454" s="133" t="e">
        <f>COUNTIFS(A1_Individu_Data_Keadaan_SDMK!A$4:A$149931,M454,A1_Individu_Data_Keadaan_SDMK!R$4:R$149285,"01. Dokter")</f>
        <v>#VALUE!</v>
      </c>
      <c r="Y454" s="122">
        <f t="shared" si="222"/>
        <v>1</v>
      </c>
      <c r="Z454" s="134" t="e">
        <f t="shared" si="223"/>
        <v>#VALUE!</v>
      </c>
      <c r="AA454" s="134" t="e">
        <f t="shared" si="224"/>
        <v>#VALUE!</v>
      </c>
      <c r="AB454" s="133" t="e">
        <f>COUNTIFS(A1_Individu_Data_Keadaan_SDMK!A$4:A$149931,M454,A1_Individu_Data_Keadaan_SDMK!R$4:R$149285,"02. Dokter Gigi")</f>
        <v>#VALUE!</v>
      </c>
      <c r="AC454" s="122">
        <f t="shared" si="225"/>
        <v>1</v>
      </c>
      <c r="AD454" s="134" t="e">
        <f t="shared" si="226"/>
        <v>#VALUE!</v>
      </c>
      <c r="AE454" s="134" t="e">
        <f t="shared" si="227"/>
        <v>#VALUE!</v>
      </c>
      <c r="AF454" s="133" t="e">
        <f>COUNTIFS(A1_Individu_Data_Keadaan_SDMK!A$4:A$149931,M454,A1_Individu_Data_Keadaan_SDMK!Q$4:Q$149285,"03. KEPERAWATAN")</f>
        <v>#VALUE!</v>
      </c>
      <c r="AG454" s="135">
        <f t="shared" si="228"/>
        <v>5</v>
      </c>
      <c r="AH454" s="134" t="e">
        <f t="shared" si="229"/>
        <v>#VALUE!</v>
      </c>
      <c r="AI454" s="134" t="e">
        <f t="shared" si="230"/>
        <v>#VALUE!</v>
      </c>
      <c r="AJ454" s="133" t="e">
        <f>COUNTIFS(A1_Individu_Data_Keadaan_SDMK!A$4:A$149931,M454,A1_Individu_Data_Keadaan_SDMK!Q$4:Q$149285,"04. KEBIDANAN")</f>
        <v>#VALUE!</v>
      </c>
      <c r="AK454" s="135">
        <f t="shared" si="231"/>
        <v>4</v>
      </c>
      <c r="AL454" s="134" t="e">
        <f t="shared" si="232"/>
        <v>#VALUE!</v>
      </c>
      <c r="AM454" s="134" t="e">
        <f t="shared" si="233"/>
        <v>#VALUE!</v>
      </c>
      <c r="AN454" s="133" t="e">
        <f>COUNTIFS(A1_Individu_Data_Keadaan_SDMK!A$4:A$149931,M454,A1_Individu_Data_Keadaan_SDMK!Q$4:Q$149285,"05. KEFARMASIAN")</f>
        <v>#VALUE!</v>
      </c>
      <c r="AO454" s="135">
        <f t="shared" si="234"/>
        <v>1</v>
      </c>
      <c r="AP454" s="134" t="e">
        <f t="shared" si="235"/>
        <v>#VALUE!</v>
      </c>
      <c r="AQ454" s="134" t="e">
        <f t="shared" si="236"/>
        <v>#VALUE!</v>
      </c>
      <c r="AR454" s="133" t="e">
        <f>COUNTIFS(A1_Individu_Data_Keadaan_SDMK!A$4:A$149931,M454,A1_Individu_Data_Keadaan_SDMK!Q$4:Q$149285,"06. KESEHATAN MASYARAKAT")</f>
        <v>#VALUE!</v>
      </c>
      <c r="AS454" s="135">
        <f t="shared" si="237"/>
        <v>1</v>
      </c>
      <c r="AT454" s="134" t="e">
        <f t="shared" si="238"/>
        <v>#VALUE!</v>
      </c>
      <c r="AU454" s="134" t="e">
        <f t="shared" si="239"/>
        <v>#VALUE!</v>
      </c>
      <c r="AV454" s="133" t="e">
        <f>COUNTIFS(A1_Individu_Data_Keadaan_SDMK!A$4:A$149931,M454,A1_Individu_Data_Keadaan_SDMK!Q$4:Q$149285,"07. KESEHATAN LINGKUNGAN")</f>
        <v>#VALUE!</v>
      </c>
      <c r="AW454" s="135">
        <f t="shared" si="240"/>
        <v>1</v>
      </c>
      <c r="AX454" s="134" t="e">
        <f t="shared" si="241"/>
        <v>#VALUE!</v>
      </c>
      <c r="AY454" s="134" t="e">
        <f t="shared" si="242"/>
        <v>#VALUE!</v>
      </c>
      <c r="AZ454" s="133" t="e">
        <f>COUNTIFS(A1_Individu_Data_Keadaan_SDMK!A$4:A$149931,M454,A1_Individu_Data_Keadaan_SDMK!Q$4:Q$149285,"08. GIZI")</f>
        <v>#VALUE!</v>
      </c>
      <c r="BA454" s="135">
        <f t="shared" si="243"/>
        <v>1</v>
      </c>
      <c r="BB454" s="134" t="e">
        <f t="shared" si="244"/>
        <v>#VALUE!</v>
      </c>
      <c r="BC454" s="134" t="e">
        <f t="shared" si="245"/>
        <v>#VALUE!</v>
      </c>
      <c r="BD454" s="133" t="e">
        <f>COUNTIFS(A1_Individu_Data_Keadaan_SDMK!A$4:A$149931,M454,A1_Individu_Data_Keadaan_SDMK!R$4:R$149285,"03. Ahli Teknologi Laboratorium Medik")</f>
        <v>#VALUE!</v>
      </c>
      <c r="BE454" s="135">
        <f t="shared" si="246"/>
        <v>1</v>
      </c>
      <c r="BF454" s="134" t="e">
        <f t="shared" si="247"/>
        <v>#VALUE!</v>
      </c>
      <c r="BG454" s="134" t="e">
        <f t="shared" si="248"/>
        <v>#VALUE!</v>
      </c>
      <c r="BH454" s="139" t="e">
        <f t="shared" si="249"/>
        <v>#VALUE!</v>
      </c>
      <c r="BI454" s="139" t="e">
        <f t="shared" si="250"/>
        <v>#VALUE!</v>
      </c>
    </row>
    <row r="455" spans="13:61" ht="15">
      <c r="M455" s="120" t="s">
        <v>13307</v>
      </c>
      <c r="N455" s="120" t="s">
        <v>13308</v>
      </c>
      <c r="O455" s="120" t="s">
        <v>267</v>
      </c>
      <c r="P455" s="120" t="s">
        <v>9301</v>
      </c>
      <c r="Q455" s="120" t="s">
        <v>12201</v>
      </c>
      <c r="R455" s="120">
        <v>33</v>
      </c>
      <c r="S455" s="120">
        <v>3316</v>
      </c>
      <c r="T455" s="348" t="str">
        <f>IF(R455&lt;&gt;"",VLOOKUP(R455,'01_MASTER_KODE_WILAYAH'!H$1437:I$1470,2,FALSE),"")</f>
        <v>JAWA TENGAH</v>
      </c>
      <c r="U455" s="348" t="str">
        <f>IF(S455&lt;&gt;"",VLOOKUP(S455,'01_MASTER_KODE_WILAYAH'!D$5:F$1353,3,FALSE),"")</f>
        <v>BLORA</v>
      </c>
      <c r="V455" s="349" t="str">
        <f t="shared" si="220"/>
        <v>2</v>
      </c>
      <c r="W455" s="145" t="e">
        <f t="shared" si="221"/>
        <v>#VALUE!</v>
      </c>
      <c r="X455" s="133" t="e">
        <f>COUNTIFS(A1_Individu_Data_Keadaan_SDMK!A$4:A$149931,M455,A1_Individu_Data_Keadaan_SDMK!R$4:R$149285,"01. Dokter")</f>
        <v>#VALUE!</v>
      </c>
      <c r="Y455" s="122">
        <f t="shared" si="222"/>
        <v>1</v>
      </c>
      <c r="Z455" s="134" t="e">
        <f t="shared" si="223"/>
        <v>#VALUE!</v>
      </c>
      <c r="AA455" s="134" t="e">
        <f t="shared" si="224"/>
        <v>#VALUE!</v>
      </c>
      <c r="AB455" s="133" t="e">
        <f>COUNTIFS(A1_Individu_Data_Keadaan_SDMK!A$4:A$149931,M455,A1_Individu_Data_Keadaan_SDMK!R$4:R$149285,"02. Dokter Gigi")</f>
        <v>#VALUE!</v>
      </c>
      <c r="AC455" s="122">
        <f t="shared" si="225"/>
        <v>1</v>
      </c>
      <c r="AD455" s="134" t="e">
        <f t="shared" si="226"/>
        <v>#VALUE!</v>
      </c>
      <c r="AE455" s="134" t="e">
        <f t="shared" si="227"/>
        <v>#VALUE!</v>
      </c>
      <c r="AF455" s="133" t="e">
        <f>COUNTIFS(A1_Individu_Data_Keadaan_SDMK!A$4:A$149931,M455,A1_Individu_Data_Keadaan_SDMK!Q$4:Q$149285,"03. KEPERAWATAN")</f>
        <v>#VALUE!</v>
      </c>
      <c r="AG455" s="135">
        <f t="shared" si="228"/>
        <v>5</v>
      </c>
      <c r="AH455" s="134" t="e">
        <f t="shared" si="229"/>
        <v>#VALUE!</v>
      </c>
      <c r="AI455" s="134" t="e">
        <f t="shared" si="230"/>
        <v>#VALUE!</v>
      </c>
      <c r="AJ455" s="133" t="e">
        <f>COUNTIFS(A1_Individu_Data_Keadaan_SDMK!A$4:A$149931,M455,A1_Individu_Data_Keadaan_SDMK!Q$4:Q$149285,"04. KEBIDANAN")</f>
        <v>#VALUE!</v>
      </c>
      <c r="AK455" s="135">
        <f t="shared" si="231"/>
        <v>4</v>
      </c>
      <c r="AL455" s="134" t="e">
        <f t="shared" si="232"/>
        <v>#VALUE!</v>
      </c>
      <c r="AM455" s="134" t="e">
        <f t="shared" si="233"/>
        <v>#VALUE!</v>
      </c>
      <c r="AN455" s="133" t="e">
        <f>COUNTIFS(A1_Individu_Data_Keadaan_SDMK!A$4:A$149931,M455,A1_Individu_Data_Keadaan_SDMK!Q$4:Q$149285,"05. KEFARMASIAN")</f>
        <v>#VALUE!</v>
      </c>
      <c r="AO455" s="135">
        <f t="shared" si="234"/>
        <v>1</v>
      </c>
      <c r="AP455" s="134" t="e">
        <f t="shared" si="235"/>
        <v>#VALUE!</v>
      </c>
      <c r="AQ455" s="134" t="e">
        <f t="shared" si="236"/>
        <v>#VALUE!</v>
      </c>
      <c r="AR455" s="133" t="e">
        <f>COUNTIFS(A1_Individu_Data_Keadaan_SDMK!A$4:A$149931,M455,A1_Individu_Data_Keadaan_SDMK!Q$4:Q$149285,"06. KESEHATAN MASYARAKAT")</f>
        <v>#VALUE!</v>
      </c>
      <c r="AS455" s="135">
        <f t="shared" si="237"/>
        <v>1</v>
      </c>
      <c r="AT455" s="134" t="e">
        <f t="shared" si="238"/>
        <v>#VALUE!</v>
      </c>
      <c r="AU455" s="134" t="e">
        <f t="shared" si="239"/>
        <v>#VALUE!</v>
      </c>
      <c r="AV455" s="133" t="e">
        <f>COUNTIFS(A1_Individu_Data_Keadaan_SDMK!A$4:A$149931,M455,A1_Individu_Data_Keadaan_SDMK!Q$4:Q$149285,"07. KESEHATAN LINGKUNGAN")</f>
        <v>#VALUE!</v>
      </c>
      <c r="AW455" s="135">
        <f t="shared" si="240"/>
        <v>1</v>
      </c>
      <c r="AX455" s="134" t="e">
        <f t="shared" si="241"/>
        <v>#VALUE!</v>
      </c>
      <c r="AY455" s="134" t="e">
        <f t="shared" si="242"/>
        <v>#VALUE!</v>
      </c>
      <c r="AZ455" s="133" t="e">
        <f>COUNTIFS(A1_Individu_Data_Keadaan_SDMK!A$4:A$149931,M455,A1_Individu_Data_Keadaan_SDMK!Q$4:Q$149285,"08. GIZI")</f>
        <v>#VALUE!</v>
      </c>
      <c r="BA455" s="135">
        <f t="shared" si="243"/>
        <v>1</v>
      </c>
      <c r="BB455" s="134" t="e">
        <f t="shared" si="244"/>
        <v>#VALUE!</v>
      </c>
      <c r="BC455" s="134" t="e">
        <f t="shared" si="245"/>
        <v>#VALUE!</v>
      </c>
      <c r="BD455" s="133" t="e">
        <f>COUNTIFS(A1_Individu_Data_Keadaan_SDMK!A$4:A$149931,M455,A1_Individu_Data_Keadaan_SDMK!R$4:R$149285,"03. Ahli Teknologi Laboratorium Medik")</f>
        <v>#VALUE!</v>
      </c>
      <c r="BE455" s="135">
        <f t="shared" si="246"/>
        <v>1</v>
      </c>
      <c r="BF455" s="134" t="e">
        <f t="shared" si="247"/>
        <v>#VALUE!</v>
      </c>
      <c r="BG455" s="134" t="e">
        <f t="shared" si="248"/>
        <v>#VALUE!</v>
      </c>
      <c r="BH455" s="139" t="e">
        <f t="shared" si="249"/>
        <v>#VALUE!</v>
      </c>
      <c r="BI455" s="139" t="e">
        <f t="shared" si="250"/>
        <v>#VALUE!</v>
      </c>
    </row>
    <row r="456" spans="13:61" ht="15">
      <c r="M456" s="120" t="s">
        <v>13309</v>
      </c>
      <c r="N456" s="120" t="s">
        <v>13310</v>
      </c>
      <c r="O456" s="120" t="s">
        <v>267</v>
      </c>
      <c r="P456" s="120" t="s">
        <v>9301</v>
      </c>
      <c r="Q456" s="120" t="s">
        <v>12201</v>
      </c>
      <c r="R456" s="120">
        <v>33</v>
      </c>
      <c r="S456" s="120">
        <v>3316</v>
      </c>
      <c r="T456" s="348" t="str">
        <f>IF(R456&lt;&gt;"",VLOOKUP(R456,'01_MASTER_KODE_WILAYAH'!H$1437:I$1470,2,FALSE),"")</f>
        <v>JAWA TENGAH</v>
      </c>
      <c r="U456" s="348" t="str">
        <f>IF(S456&lt;&gt;"",VLOOKUP(S456,'01_MASTER_KODE_WILAYAH'!D$5:F$1353,3,FALSE),"")</f>
        <v>BLORA</v>
      </c>
      <c r="V456" s="349" t="str">
        <f t="shared" si="220"/>
        <v>2</v>
      </c>
      <c r="W456" s="145" t="e">
        <f t="shared" si="221"/>
        <v>#VALUE!</v>
      </c>
      <c r="X456" s="133" t="e">
        <f>COUNTIFS(A1_Individu_Data_Keadaan_SDMK!A$4:A$149931,M456,A1_Individu_Data_Keadaan_SDMK!R$4:R$149285,"01. Dokter")</f>
        <v>#VALUE!</v>
      </c>
      <c r="Y456" s="122">
        <f t="shared" si="222"/>
        <v>1</v>
      </c>
      <c r="Z456" s="134" t="e">
        <f t="shared" si="223"/>
        <v>#VALUE!</v>
      </c>
      <c r="AA456" s="134" t="e">
        <f t="shared" si="224"/>
        <v>#VALUE!</v>
      </c>
      <c r="AB456" s="133" t="e">
        <f>COUNTIFS(A1_Individu_Data_Keadaan_SDMK!A$4:A$149931,M456,A1_Individu_Data_Keadaan_SDMK!R$4:R$149285,"02. Dokter Gigi")</f>
        <v>#VALUE!</v>
      </c>
      <c r="AC456" s="122">
        <f t="shared" si="225"/>
        <v>1</v>
      </c>
      <c r="AD456" s="134" t="e">
        <f t="shared" si="226"/>
        <v>#VALUE!</v>
      </c>
      <c r="AE456" s="134" t="e">
        <f t="shared" si="227"/>
        <v>#VALUE!</v>
      </c>
      <c r="AF456" s="133" t="e">
        <f>COUNTIFS(A1_Individu_Data_Keadaan_SDMK!A$4:A$149931,M456,A1_Individu_Data_Keadaan_SDMK!Q$4:Q$149285,"03. KEPERAWATAN")</f>
        <v>#VALUE!</v>
      </c>
      <c r="AG456" s="135">
        <f t="shared" si="228"/>
        <v>5</v>
      </c>
      <c r="AH456" s="134" t="e">
        <f t="shared" si="229"/>
        <v>#VALUE!</v>
      </c>
      <c r="AI456" s="134" t="e">
        <f t="shared" si="230"/>
        <v>#VALUE!</v>
      </c>
      <c r="AJ456" s="133" t="e">
        <f>COUNTIFS(A1_Individu_Data_Keadaan_SDMK!A$4:A$149931,M456,A1_Individu_Data_Keadaan_SDMK!Q$4:Q$149285,"04. KEBIDANAN")</f>
        <v>#VALUE!</v>
      </c>
      <c r="AK456" s="135">
        <f t="shared" si="231"/>
        <v>4</v>
      </c>
      <c r="AL456" s="134" t="e">
        <f t="shared" si="232"/>
        <v>#VALUE!</v>
      </c>
      <c r="AM456" s="134" t="e">
        <f t="shared" si="233"/>
        <v>#VALUE!</v>
      </c>
      <c r="AN456" s="133" t="e">
        <f>COUNTIFS(A1_Individu_Data_Keadaan_SDMK!A$4:A$149931,M456,A1_Individu_Data_Keadaan_SDMK!Q$4:Q$149285,"05. KEFARMASIAN")</f>
        <v>#VALUE!</v>
      </c>
      <c r="AO456" s="135">
        <f t="shared" si="234"/>
        <v>1</v>
      </c>
      <c r="AP456" s="134" t="e">
        <f t="shared" si="235"/>
        <v>#VALUE!</v>
      </c>
      <c r="AQ456" s="134" t="e">
        <f t="shared" si="236"/>
        <v>#VALUE!</v>
      </c>
      <c r="AR456" s="133" t="e">
        <f>COUNTIFS(A1_Individu_Data_Keadaan_SDMK!A$4:A$149931,M456,A1_Individu_Data_Keadaan_SDMK!Q$4:Q$149285,"06. KESEHATAN MASYARAKAT")</f>
        <v>#VALUE!</v>
      </c>
      <c r="AS456" s="135">
        <f t="shared" si="237"/>
        <v>1</v>
      </c>
      <c r="AT456" s="134" t="e">
        <f t="shared" si="238"/>
        <v>#VALUE!</v>
      </c>
      <c r="AU456" s="134" t="e">
        <f t="shared" si="239"/>
        <v>#VALUE!</v>
      </c>
      <c r="AV456" s="133" t="e">
        <f>COUNTIFS(A1_Individu_Data_Keadaan_SDMK!A$4:A$149931,M456,A1_Individu_Data_Keadaan_SDMK!Q$4:Q$149285,"07. KESEHATAN LINGKUNGAN")</f>
        <v>#VALUE!</v>
      </c>
      <c r="AW456" s="135">
        <f t="shared" si="240"/>
        <v>1</v>
      </c>
      <c r="AX456" s="134" t="e">
        <f t="shared" si="241"/>
        <v>#VALUE!</v>
      </c>
      <c r="AY456" s="134" t="e">
        <f t="shared" si="242"/>
        <v>#VALUE!</v>
      </c>
      <c r="AZ456" s="133" t="e">
        <f>COUNTIFS(A1_Individu_Data_Keadaan_SDMK!A$4:A$149931,M456,A1_Individu_Data_Keadaan_SDMK!Q$4:Q$149285,"08. GIZI")</f>
        <v>#VALUE!</v>
      </c>
      <c r="BA456" s="135">
        <f t="shared" si="243"/>
        <v>1</v>
      </c>
      <c r="BB456" s="134" t="e">
        <f t="shared" si="244"/>
        <v>#VALUE!</v>
      </c>
      <c r="BC456" s="134" t="e">
        <f t="shared" si="245"/>
        <v>#VALUE!</v>
      </c>
      <c r="BD456" s="133" t="e">
        <f>COUNTIFS(A1_Individu_Data_Keadaan_SDMK!A$4:A$149931,M456,A1_Individu_Data_Keadaan_SDMK!R$4:R$149285,"03. Ahli Teknologi Laboratorium Medik")</f>
        <v>#VALUE!</v>
      </c>
      <c r="BE456" s="135">
        <f t="shared" si="246"/>
        <v>1</v>
      </c>
      <c r="BF456" s="134" t="e">
        <f t="shared" si="247"/>
        <v>#VALUE!</v>
      </c>
      <c r="BG456" s="134" t="e">
        <f t="shared" si="248"/>
        <v>#VALUE!</v>
      </c>
      <c r="BH456" s="139" t="e">
        <f t="shared" si="249"/>
        <v>#VALUE!</v>
      </c>
      <c r="BI456" s="139" t="e">
        <f t="shared" si="250"/>
        <v>#VALUE!</v>
      </c>
    </row>
    <row r="457" spans="13:61" ht="15">
      <c r="M457" s="120" t="s">
        <v>13311</v>
      </c>
      <c r="N457" s="120" t="s">
        <v>11904</v>
      </c>
      <c r="O457" s="120" t="s">
        <v>267</v>
      </c>
      <c r="P457" s="120" t="s">
        <v>9301</v>
      </c>
      <c r="Q457" s="120" t="s">
        <v>12201</v>
      </c>
      <c r="R457" s="120">
        <v>33</v>
      </c>
      <c r="S457" s="120">
        <v>3316</v>
      </c>
      <c r="T457" s="348" t="str">
        <f>IF(R457&lt;&gt;"",VLOOKUP(R457,'01_MASTER_KODE_WILAYAH'!H$1437:I$1470,2,FALSE),"")</f>
        <v>JAWA TENGAH</v>
      </c>
      <c r="U457" s="348" t="str">
        <f>IF(S457&lt;&gt;"",VLOOKUP(S457,'01_MASTER_KODE_WILAYAH'!D$5:F$1353,3,FALSE),"")</f>
        <v>BLORA</v>
      </c>
      <c r="V457" s="349" t="str">
        <f t="shared" si="220"/>
        <v>2</v>
      </c>
      <c r="W457" s="145" t="e">
        <f t="shared" si="221"/>
        <v>#VALUE!</v>
      </c>
      <c r="X457" s="133" t="e">
        <f>COUNTIFS(A1_Individu_Data_Keadaan_SDMK!A$4:A$149931,M457,A1_Individu_Data_Keadaan_SDMK!R$4:R$149285,"01. Dokter")</f>
        <v>#VALUE!</v>
      </c>
      <c r="Y457" s="122">
        <f t="shared" si="222"/>
        <v>1</v>
      </c>
      <c r="Z457" s="134" t="e">
        <f t="shared" si="223"/>
        <v>#VALUE!</v>
      </c>
      <c r="AA457" s="134" t="e">
        <f t="shared" si="224"/>
        <v>#VALUE!</v>
      </c>
      <c r="AB457" s="133" t="e">
        <f>COUNTIFS(A1_Individu_Data_Keadaan_SDMK!A$4:A$149931,M457,A1_Individu_Data_Keadaan_SDMK!R$4:R$149285,"02. Dokter Gigi")</f>
        <v>#VALUE!</v>
      </c>
      <c r="AC457" s="122">
        <f t="shared" si="225"/>
        <v>1</v>
      </c>
      <c r="AD457" s="134" t="e">
        <f t="shared" si="226"/>
        <v>#VALUE!</v>
      </c>
      <c r="AE457" s="134" t="e">
        <f t="shared" si="227"/>
        <v>#VALUE!</v>
      </c>
      <c r="AF457" s="133" t="e">
        <f>COUNTIFS(A1_Individu_Data_Keadaan_SDMK!A$4:A$149931,M457,A1_Individu_Data_Keadaan_SDMK!Q$4:Q$149285,"03. KEPERAWATAN")</f>
        <v>#VALUE!</v>
      </c>
      <c r="AG457" s="135">
        <f t="shared" si="228"/>
        <v>5</v>
      </c>
      <c r="AH457" s="134" t="e">
        <f t="shared" si="229"/>
        <v>#VALUE!</v>
      </c>
      <c r="AI457" s="134" t="e">
        <f t="shared" si="230"/>
        <v>#VALUE!</v>
      </c>
      <c r="AJ457" s="133" t="e">
        <f>COUNTIFS(A1_Individu_Data_Keadaan_SDMK!A$4:A$149931,M457,A1_Individu_Data_Keadaan_SDMK!Q$4:Q$149285,"04. KEBIDANAN")</f>
        <v>#VALUE!</v>
      </c>
      <c r="AK457" s="135">
        <f t="shared" si="231"/>
        <v>4</v>
      </c>
      <c r="AL457" s="134" t="e">
        <f t="shared" si="232"/>
        <v>#VALUE!</v>
      </c>
      <c r="AM457" s="134" t="e">
        <f t="shared" si="233"/>
        <v>#VALUE!</v>
      </c>
      <c r="AN457" s="133" t="e">
        <f>COUNTIFS(A1_Individu_Data_Keadaan_SDMK!A$4:A$149931,M457,A1_Individu_Data_Keadaan_SDMK!Q$4:Q$149285,"05. KEFARMASIAN")</f>
        <v>#VALUE!</v>
      </c>
      <c r="AO457" s="135">
        <f t="shared" si="234"/>
        <v>1</v>
      </c>
      <c r="AP457" s="134" t="e">
        <f t="shared" si="235"/>
        <v>#VALUE!</v>
      </c>
      <c r="AQ457" s="134" t="e">
        <f t="shared" si="236"/>
        <v>#VALUE!</v>
      </c>
      <c r="AR457" s="133" t="e">
        <f>COUNTIFS(A1_Individu_Data_Keadaan_SDMK!A$4:A$149931,M457,A1_Individu_Data_Keadaan_SDMK!Q$4:Q$149285,"06. KESEHATAN MASYARAKAT")</f>
        <v>#VALUE!</v>
      </c>
      <c r="AS457" s="135">
        <f t="shared" si="237"/>
        <v>1</v>
      </c>
      <c r="AT457" s="134" t="e">
        <f t="shared" si="238"/>
        <v>#VALUE!</v>
      </c>
      <c r="AU457" s="134" t="e">
        <f t="shared" si="239"/>
        <v>#VALUE!</v>
      </c>
      <c r="AV457" s="133" t="e">
        <f>COUNTIFS(A1_Individu_Data_Keadaan_SDMK!A$4:A$149931,M457,A1_Individu_Data_Keadaan_SDMK!Q$4:Q$149285,"07. KESEHATAN LINGKUNGAN")</f>
        <v>#VALUE!</v>
      </c>
      <c r="AW457" s="135">
        <f t="shared" si="240"/>
        <v>1</v>
      </c>
      <c r="AX457" s="134" t="e">
        <f t="shared" si="241"/>
        <v>#VALUE!</v>
      </c>
      <c r="AY457" s="134" t="e">
        <f t="shared" si="242"/>
        <v>#VALUE!</v>
      </c>
      <c r="AZ457" s="133" t="e">
        <f>COUNTIFS(A1_Individu_Data_Keadaan_SDMK!A$4:A$149931,M457,A1_Individu_Data_Keadaan_SDMK!Q$4:Q$149285,"08. GIZI")</f>
        <v>#VALUE!</v>
      </c>
      <c r="BA457" s="135">
        <f t="shared" si="243"/>
        <v>1</v>
      </c>
      <c r="BB457" s="134" t="e">
        <f t="shared" si="244"/>
        <v>#VALUE!</v>
      </c>
      <c r="BC457" s="134" t="e">
        <f t="shared" si="245"/>
        <v>#VALUE!</v>
      </c>
      <c r="BD457" s="133" t="e">
        <f>COUNTIFS(A1_Individu_Data_Keadaan_SDMK!A$4:A$149931,M457,A1_Individu_Data_Keadaan_SDMK!R$4:R$149285,"03. Ahli Teknologi Laboratorium Medik")</f>
        <v>#VALUE!</v>
      </c>
      <c r="BE457" s="135">
        <f t="shared" si="246"/>
        <v>1</v>
      </c>
      <c r="BF457" s="134" t="e">
        <f t="shared" si="247"/>
        <v>#VALUE!</v>
      </c>
      <c r="BG457" s="134" t="e">
        <f t="shared" si="248"/>
        <v>#VALUE!</v>
      </c>
      <c r="BH457" s="139" t="e">
        <f t="shared" si="249"/>
        <v>#VALUE!</v>
      </c>
      <c r="BI457" s="139" t="e">
        <f t="shared" si="250"/>
        <v>#VALUE!</v>
      </c>
    </row>
    <row r="458" spans="13:61" ht="15">
      <c r="M458" s="120" t="s">
        <v>13312</v>
      </c>
      <c r="N458" s="120" t="s">
        <v>13313</v>
      </c>
      <c r="O458" s="120" t="s">
        <v>267</v>
      </c>
      <c r="P458" s="120" t="s">
        <v>9301</v>
      </c>
      <c r="Q458" s="120" t="s">
        <v>12201</v>
      </c>
      <c r="R458" s="120">
        <v>33</v>
      </c>
      <c r="S458" s="120">
        <v>3316</v>
      </c>
      <c r="T458" s="348" t="str">
        <f>IF(R458&lt;&gt;"",VLOOKUP(R458,'01_MASTER_KODE_WILAYAH'!H$1437:I$1470,2,FALSE),"")</f>
        <v>JAWA TENGAH</v>
      </c>
      <c r="U458" s="348" t="str">
        <f>IF(S458&lt;&gt;"",VLOOKUP(S458,'01_MASTER_KODE_WILAYAH'!D$5:F$1353,3,FALSE),"")</f>
        <v>BLORA</v>
      </c>
      <c r="V458" s="349" t="str">
        <f t="shared" si="220"/>
        <v>2</v>
      </c>
      <c r="W458" s="145" t="e">
        <f t="shared" si="221"/>
        <v>#VALUE!</v>
      </c>
      <c r="X458" s="133" t="e">
        <f>COUNTIFS(A1_Individu_Data_Keadaan_SDMK!A$4:A$149931,M458,A1_Individu_Data_Keadaan_SDMK!R$4:R$149285,"01. Dokter")</f>
        <v>#VALUE!</v>
      </c>
      <c r="Y458" s="122">
        <f t="shared" si="222"/>
        <v>1</v>
      </c>
      <c r="Z458" s="134" t="e">
        <f t="shared" si="223"/>
        <v>#VALUE!</v>
      </c>
      <c r="AA458" s="134" t="e">
        <f t="shared" si="224"/>
        <v>#VALUE!</v>
      </c>
      <c r="AB458" s="133" t="e">
        <f>COUNTIFS(A1_Individu_Data_Keadaan_SDMK!A$4:A$149931,M458,A1_Individu_Data_Keadaan_SDMK!R$4:R$149285,"02. Dokter Gigi")</f>
        <v>#VALUE!</v>
      </c>
      <c r="AC458" s="122">
        <f t="shared" si="225"/>
        <v>1</v>
      </c>
      <c r="AD458" s="134" t="e">
        <f t="shared" si="226"/>
        <v>#VALUE!</v>
      </c>
      <c r="AE458" s="134" t="e">
        <f t="shared" si="227"/>
        <v>#VALUE!</v>
      </c>
      <c r="AF458" s="133" t="e">
        <f>COUNTIFS(A1_Individu_Data_Keadaan_SDMK!A$4:A$149931,M458,A1_Individu_Data_Keadaan_SDMK!Q$4:Q$149285,"03. KEPERAWATAN")</f>
        <v>#VALUE!</v>
      </c>
      <c r="AG458" s="135">
        <f t="shared" si="228"/>
        <v>5</v>
      </c>
      <c r="AH458" s="134" t="e">
        <f t="shared" si="229"/>
        <v>#VALUE!</v>
      </c>
      <c r="AI458" s="134" t="e">
        <f t="shared" si="230"/>
        <v>#VALUE!</v>
      </c>
      <c r="AJ458" s="133" t="e">
        <f>COUNTIFS(A1_Individu_Data_Keadaan_SDMK!A$4:A$149931,M458,A1_Individu_Data_Keadaan_SDMK!Q$4:Q$149285,"04. KEBIDANAN")</f>
        <v>#VALUE!</v>
      </c>
      <c r="AK458" s="135">
        <f t="shared" si="231"/>
        <v>4</v>
      </c>
      <c r="AL458" s="134" t="e">
        <f t="shared" si="232"/>
        <v>#VALUE!</v>
      </c>
      <c r="AM458" s="134" t="e">
        <f t="shared" si="233"/>
        <v>#VALUE!</v>
      </c>
      <c r="AN458" s="133" t="e">
        <f>COUNTIFS(A1_Individu_Data_Keadaan_SDMK!A$4:A$149931,M458,A1_Individu_Data_Keadaan_SDMK!Q$4:Q$149285,"05. KEFARMASIAN")</f>
        <v>#VALUE!</v>
      </c>
      <c r="AO458" s="135">
        <f t="shared" si="234"/>
        <v>1</v>
      </c>
      <c r="AP458" s="134" t="e">
        <f t="shared" si="235"/>
        <v>#VALUE!</v>
      </c>
      <c r="AQ458" s="134" t="e">
        <f t="shared" si="236"/>
        <v>#VALUE!</v>
      </c>
      <c r="AR458" s="133" t="e">
        <f>COUNTIFS(A1_Individu_Data_Keadaan_SDMK!A$4:A$149931,M458,A1_Individu_Data_Keadaan_SDMK!Q$4:Q$149285,"06. KESEHATAN MASYARAKAT")</f>
        <v>#VALUE!</v>
      </c>
      <c r="AS458" s="135">
        <f t="shared" si="237"/>
        <v>1</v>
      </c>
      <c r="AT458" s="134" t="e">
        <f t="shared" si="238"/>
        <v>#VALUE!</v>
      </c>
      <c r="AU458" s="134" t="e">
        <f t="shared" si="239"/>
        <v>#VALUE!</v>
      </c>
      <c r="AV458" s="133" t="e">
        <f>COUNTIFS(A1_Individu_Data_Keadaan_SDMK!A$4:A$149931,M458,A1_Individu_Data_Keadaan_SDMK!Q$4:Q$149285,"07. KESEHATAN LINGKUNGAN")</f>
        <v>#VALUE!</v>
      </c>
      <c r="AW458" s="135">
        <f t="shared" si="240"/>
        <v>1</v>
      </c>
      <c r="AX458" s="134" t="e">
        <f t="shared" si="241"/>
        <v>#VALUE!</v>
      </c>
      <c r="AY458" s="134" t="e">
        <f t="shared" si="242"/>
        <v>#VALUE!</v>
      </c>
      <c r="AZ458" s="133" t="e">
        <f>COUNTIFS(A1_Individu_Data_Keadaan_SDMK!A$4:A$149931,M458,A1_Individu_Data_Keadaan_SDMK!Q$4:Q$149285,"08. GIZI")</f>
        <v>#VALUE!</v>
      </c>
      <c r="BA458" s="135">
        <f t="shared" si="243"/>
        <v>1</v>
      </c>
      <c r="BB458" s="134" t="e">
        <f t="shared" si="244"/>
        <v>#VALUE!</v>
      </c>
      <c r="BC458" s="134" t="e">
        <f t="shared" si="245"/>
        <v>#VALUE!</v>
      </c>
      <c r="BD458" s="133" t="e">
        <f>COUNTIFS(A1_Individu_Data_Keadaan_SDMK!A$4:A$149931,M458,A1_Individu_Data_Keadaan_SDMK!R$4:R$149285,"03. Ahli Teknologi Laboratorium Medik")</f>
        <v>#VALUE!</v>
      </c>
      <c r="BE458" s="135">
        <f t="shared" si="246"/>
        <v>1</v>
      </c>
      <c r="BF458" s="134" t="e">
        <f t="shared" si="247"/>
        <v>#VALUE!</v>
      </c>
      <c r="BG458" s="134" t="e">
        <f t="shared" si="248"/>
        <v>#VALUE!</v>
      </c>
      <c r="BH458" s="139" t="e">
        <f t="shared" si="249"/>
        <v>#VALUE!</v>
      </c>
      <c r="BI458" s="139" t="e">
        <f t="shared" si="250"/>
        <v>#VALUE!</v>
      </c>
    </row>
    <row r="459" spans="13:61" ht="15">
      <c r="M459" s="120" t="s">
        <v>13314</v>
      </c>
      <c r="N459" s="120" t="s">
        <v>13315</v>
      </c>
      <c r="O459" s="120" t="s">
        <v>267</v>
      </c>
      <c r="P459" s="120" t="s">
        <v>9302</v>
      </c>
      <c r="Q459" s="120" t="s">
        <v>12201</v>
      </c>
      <c r="R459" s="120">
        <v>33</v>
      </c>
      <c r="S459" s="120">
        <v>3316</v>
      </c>
      <c r="T459" s="348" t="str">
        <f>IF(R459&lt;&gt;"",VLOOKUP(R459,'01_MASTER_KODE_WILAYAH'!H$1437:I$1470,2,FALSE),"")</f>
        <v>JAWA TENGAH</v>
      </c>
      <c r="U459" s="348" t="str">
        <f>IF(S459&lt;&gt;"",VLOOKUP(S459,'01_MASTER_KODE_WILAYAH'!D$5:F$1353,3,FALSE),"")</f>
        <v>BLORA</v>
      </c>
      <c r="V459" s="349" t="str">
        <f t="shared" si="220"/>
        <v>1</v>
      </c>
      <c r="W459" s="145" t="e">
        <f t="shared" si="221"/>
        <v>#VALUE!</v>
      </c>
      <c r="X459" s="133" t="e">
        <f>COUNTIFS(A1_Individu_Data_Keadaan_SDMK!A$4:A$149931,M459,A1_Individu_Data_Keadaan_SDMK!R$4:R$149285,"01. Dokter")</f>
        <v>#VALUE!</v>
      </c>
      <c r="Y459" s="122">
        <f t="shared" si="222"/>
        <v>2</v>
      </c>
      <c r="Z459" s="134" t="e">
        <f t="shared" si="223"/>
        <v>#VALUE!</v>
      </c>
      <c r="AA459" s="134" t="e">
        <f t="shared" si="224"/>
        <v>#VALUE!</v>
      </c>
      <c r="AB459" s="133" t="e">
        <f>COUNTIFS(A1_Individu_Data_Keadaan_SDMK!A$4:A$149931,M459,A1_Individu_Data_Keadaan_SDMK!R$4:R$149285,"02. Dokter Gigi")</f>
        <v>#VALUE!</v>
      </c>
      <c r="AC459" s="122">
        <f t="shared" si="225"/>
        <v>1</v>
      </c>
      <c r="AD459" s="134" t="e">
        <f t="shared" si="226"/>
        <v>#VALUE!</v>
      </c>
      <c r="AE459" s="134" t="e">
        <f t="shared" si="227"/>
        <v>#VALUE!</v>
      </c>
      <c r="AF459" s="133" t="e">
        <f>COUNTIFS(A1_Individu_Data_Keadaan_SDMK!A$4:A$149931,M459,A1_Individu_Data_Keadaan_SDMK!Q$4:Q$149285,"03. KEPERAWATAN")</f>
        <v>#VALUE!</v>
      </c>
      <c r="AG459" s="135">
        <f t="shared" si="228"/>
        <v>8</v>
      </c>
      <c r="AH459" s="134" t="e">
        <f t="shared" si="229"/>
        <v>#VALUE!</v>
      </c>
      <c r="AI459" s="134" t="e">
        <f t="shared" si="230"/>
        <v>#VALUE!</v>
      </c>
      <c r="AJ459" s="133" t="e">
        <f>COUNTIFS(A1_Individu_Data_Keadaan_SDMK!A$4:A$149931,M459,A1_Individu_Data_Keadaan_SDMK!Q$4:Q$149285,"04. KEBIDANAN")</f>
        <v>#VALUE!</v>
      </c>
      <c r="AK459" s="135">
        <f t="shared" si="231"/>
        <v>7</v>
      </c>
      <c r="AL459" s="134" t="e">
        <f t="shared" si="232"/>
        <v>#VALUE!</v>
      </c>
      <c r="AM459" s="134" t="e">
        <f t="shared" si="233"/>
        <v>#VALUE!</v>
      </c>
      <c r="AN459" s="133" t="e">
        <f>COUNTIFS(A1_Individu_Data_Keadaan_SDMK!A$4:A$149931,M459,A1_Individu_Data_Keadaan_SDMK!Q$4:Q$149285,"05. KEFARMASIAN")</f>
        <v>#VALUE!</v>
      </c>
      <c r="AO459" s="135">
        <f t="shared" si="234"/>
        <v>1</v>
      </c>
      <c r="AP459" s="134" t="e">
        <f t="shared" si="235"/>
        <v>#VALUE!</v>
      </c>
      <c r="AQ459" s="134" t="e">
        <f t="shared" si="236"/>
        <v>#VALUE!</v>
      </c>
      <c r="AR459" s="133" t="e">
        <f>COUNTIFS(A1_Individu_Data_Keadaan_SDMK!A$4:A$149931,M459,A1_Individu_Data_Keadaan_SDMK!Q$4:Q$149285,"06. KESEHATAN MASYARAKAT")</f>
        <v>#VALUE!</v>
      </c>
      <c r="AS459" s="135">
        <f t="shared" si="237"/>
        <v>1</v>
      </c>
      <c r="AT459" s="134" t="e">
        <f t="shared" si="238"/>
        <v>#VALUE!</v>
      </c>
      <c r="AU459" s="134" t="e">
        <f t="shared" si="239"/>
        <v>#VALUE!</v>
      </c>
      <c r="AV459" s="133" t="e">
        <f>COUNTIFS(A1_Individu_Data_Keadaan_SDMK!A$4:A$149931,M459,A1_Individu_Data_Keadaan_SDMK!Q$4:Q$149285,"07. KESEHATAN LINGKUNGAN")</f>
        <v>#VALUE!</v>
      </c>
      <c r="AW459" s="135">
        <f t="shared" si="240"/>
        <v>1</v>
      </c>
      <c r="AX459" s="134" t="e">
        <f t="shared" si="241"/>
        <v>#VALUE!</v>
      </c>
      <c r="AY459" s="134" t="e">
        <f t="shared" si="242"/>
        <v>#VALUE!</v>
      </c>
      <c r="AZ459" s="133" t="e">
        <f>COUNTIFS(A1_Individu_Data_Keadaan_SDMK!A$4:A$149931,M459,A1_Individu_Data_Keadaan_SDMK!Q$4:Q$149285,"08. GIZI")</f>
        <v>#VALUE!</v>
      </c>
      <c r="BA459" s="135">
        <f t="shared" si="243"/>
        <v>2</v>
      </c>
      <c r="BB459" s="134" t="e">
        <f t="shared" si="244"/>
        <v>#VALUE!</v>
      </c>
      <c r="BC459" s="134" t="e">
        <f t="shared" si="245"/>
        <v>#VALUE!</v>
      </c>
      <c r="BD459" s="133" t="e">
        <f>COUNTIFS(A1_Individu_Data_Keadaan_SDMK!A$4:A$149931,M459,A1_Individu_Data_Keadaan_SDMK!R$4:R$149285,"03. Ahli Teknologi Laboratorium Medik")</f>
        <v>#VALUE!</v>
      </c>
      <c r="BE459" s="135">
        <f t="shared" si="246"/>
        <v>1</v>
      </c>
      <c r="BF459" s="134" t="e">
        <f t="shared" si="247"/>
        <v>#VALUE!</v>
      </c>
      <c r="BG459" s="134" t="e">
        <f t="shared" si="248"/>
        <v>#VALUE!</v>
      </c>
      <c r="BH459" s="139" t="e">
        <f t="shared" si="249"/>
        <v>#VALUE!</v>
      </c>
      <c r="BI459" s="139" t="e">
        <f t="shared" si="250"/>
        <v>#VALUE!</v>
      </c>
    </row>
    <row r="460" spans="13:61" ht="15">
      <c r="M460" s="120" t="s">
        <v>13316</v>
      </c>
      <c r="N460" s="120" t="s">
        <v>13317</v>
      </c>
      <c r="O460" s="120" t="s">
        <v>267</v>
      </c>
      <c r="P460" s="120" t="s">
        <v>9301</v>
      </c>
      <c r="Q460" s="120" t="s">
        <v>12201</v>
      </c>
      <c r="R460" s="120">
        <v>33</v>
      </c>
      <c r="S460" s="120">
        <v>3316</v>
      </c>
      <c r="T460" s="348" t="str">
        <f>IF(R460&lt;&gt;"",VLOOKUP(R460,'01_MASTER_KODE_WILAYAH'!H$1437:I$1470,2,FALSE),"")</f>
        <v>JAWA TENGAH</v>
      </c>
      <c r="U460" s="348" t="str">
        <f>IF(S460&lt;&gt;"",VLOOKUP(S460,'01_MASTER_KODE_WILAYAH'!D$5:F$1353,3,FALSE),"")</f>
        <v>BLORA</v>
      </c>
      <c r="V460" s="349" t="str">
        <f t="shared" si="220"/>
        <v>2</v>
      </c>
      <c r="W460" s="145" t="e">
        <f t="shared" si="221"/>
        <v>#VALUE!</v>
      </c>
      <c r="X460" s="133" t="e">
        <f>COUNTIFS(A1_Individu_Data_Keadaan_SDMK!A$4:A$149931,M460,A1_Individu_Data_Keadaan_SDMK!R$4:R$149285,"01. Dokter")</f>
        <v>#VALUE!</v>
      </c>
      <c r="Y460" s="122">
        <f t="shared" si="222"/>
        <v>1</v>
      </c>
      <c r="Z460" s="134" t="e">
        <f t="shared" si="223"/>
        <v>#VALUE!</v>
      </c>
      <c r="AA460" s="134" t="e">
        <f t="shared" si="224"/>
        <v>#VALUE!</v>
      </c>
      <c r="AB460" s="133" t="e">
        <f>COUNTIFS(A1_Individu_Data_Keadaan_SDMK!A$4:A$149931,M460,A1_Individu_Data_Keadaan_SDMK!R$4:R$149285,"02. Dokter Gigi")</f>
        <v>#VALUE!</v>
      </c>
      <c r="AC460" s="122">
        <f t="shared" si="225"/>
        <v>1</v>
      </c>
      <c r="AD460" s="134" t="e">
        <f t="shared" si="226"/>
        <v>#VALUE!</v>
      </c>
      <c r="AE460" s="134" t="e">
        <f t="shared" si="227"/>
        <v>#VALUE!</v>
      </c>
      <c r="AF460" s="133" t="e">
        <f>COUNTIFS(A1_Individu_Data_Keadaan_SDMK!A$4:A$149931,M460,A1_Individu_Data_Keadaan_SDMK!Q$4:Q$149285,"03. KEPERAWATAN")</f>
        <v>#VALUE!</v>
      </c>
      <c r="AG460" s="135">
        <f t="shared" si="228"/>
        <v>5</v>
      </c>
      <c r="AH460" s="134" t="e">
        <f t="shared" si="229"/>
        <v>#VALUE!</v>
      </c>
      <c r="AI460" s="134" t="e">
        <f t="shared" si="230"/>
        <v>#VALUE!</v>
      </c>
      <c r="AJ460" s="133" t="e">
        <f>COUNTIFS(A1_Individu_Data_Keadaan_SDMK!A$4:A$149931,M460,A1_Individu_Data_Keadaan_SDMK!Q$4:Q$149285,"04. KEBIDANAN")</f>
        <v>#VALUE!</v>
      </c>
      <c r="AK460" s="135">
        <f t="shared" si="231"/>
        <v>4</v>
      </c>
      <c r="AL460" s="134" t="e">
        <f t="shared" si="232"/>
        <v>#VALUE!</v>
      </c>
      <c r="AM460" s="134" t="e">
        <f t="shared" si="233"/>
        <v>#VALUE!</v>
      </c>
      <c r="AN460" s="133" t="e">
        <f>COUNTIFS(A1_Individu_Data_Keadaan_SDMK!A$4:A$149931,M460,A1_Individu_Data_Keadaan_SDMK!Q$4:Q$149285,"05. KEFARMASIAN")</f>
        <v>#VALUE!</v>
      </c>
      <c r="AO460" s="135">
        <f t="shared" si="234"/>
        <v>1</v>
      </c>
      <c r="AP460" s="134" t="e">
        <f t="shared" si="235"/>
        <v>#VALUE!</v>
      </c>
      <c r="AQ460" s="134" t="e">
        <f t="shared" si="236"/>
        <v>#VALUE!</v>
      </c>
      <c r="AR460" s="133" t="e">
        <f>COUNTIFS(A1_Individu_Data_Keadaan_SDMK!A$4:A$149931,M460,A1_Individu_Data_Keadaan_SDMK!Q$4:Q$149285,"06. KESEHATAN MASYARAKAT")</f>
        <v>#VALUE!</v>
      </c>
      <c r="AS460" s="135">
        <f t="shared" si="237"/>
        <v>1</v>
      </c>
      <c r="AT460" s="134" t="e">
        <f t="shared" si="238"/>
        <v>#VALUE!</v>
      </c>
      <c r="AU460" s="134" t="e">
        <f t="shared" si="239"/>
        <v>#VALUE!</v>
      </c>
      <c r="AV460" s="133" t="e">
        <f>COUNTIFS(A1_Individu_Data_Keadaan_SDMK!A$4:A$149931,M460,A1_Individu_Data_Keadaan_SDMK!Q$4:Q$149285,"07. KESEHATAN LINGKUNGAN")</f>
        <v>#VALUE!</v>
      </c>
      <c r="AW460" s="135">
        <f t="shared" si="240"/>
        <v>1</v>
      </c>
      <c r="AX460" s="134" t="e">
        <f t="shared" si="241"/>
        <v>#VALUE!</v>
      </c>
      <c r="AY460" s="134" t="e">
        <f t="shared" si="242"/>
        <v>#VALUE!</v>
      </c>
      <c r="AZ460" s="133" t="e">
        <f>COUNTIFS(A1_Individu_Data_Keadaan_SDMK!A$4:A$149931,M460,A1_Individu_Data_Keadaan_SDMK!Q$4:Q$149285,"08. GIZI")</f>
        <v>#VALUE!</v>
      </c>
      <c r="BA460" s="135">
        <f t="shared" si="243"/>
        <v>1</v>
      </c>
      <c r="BB460" s="134" t="e">
        <f t="shared" si="244"/>
        <v>#VALUE!</v>
      </c>
      <c r="BC460" s="134" t="e">
        <f t="shared" si="245"/>
        <v>#VALUE!</v>
      </c>
      <c r="BD460" s="133" t="e">
        <f>COUNTIFS(A1_Individu_Data_Keadaan_SDMK!A$4:A$149931,M460,A1_Individu_Data_Keadaan_SDMK!R$4:R$149285,"03. Ahli Teknologi Laboratorium Medik")</f>
        <v>#VALUE!</v>
      </c>
      <c r="BE460" s="135">
        <f t="shared" si="246"/>
        <v>1</v>
      </c>
      <c r="BF460" s="134" t="e">
        <f t="shared" si="247"/>
        <v>#VALUE!</v>
      </c>
      <c r="BG460" s="134" t="e">
        <f t="shared" si="248"/>
        <v>#VALUE!</v>
      </c>
      <c r="BH460" s="139" t="e">
        <f t="shared" si="249"/>
        <v>#VALUE!</v>
      </c>
      <c r="BI460" s="139" t="e">
        <f t="shared" si="250"/>
        <v>#VALUE!</v>
      </c>
    </row>
    <row r="461" spans="13:61" ht="15">
      <c r="M461" s="120" t="s">
        <v>13318</v>
      </c>
      <c r="N461" s="120" t="s">
        <v>13319</v>
      </c>
      <c r="O461" s="120" t="s">
        <v>267</v>
      </c>
      <c r="P461" s="120" t="s">
        <v>9302</v>
      </c>
      <c r="Q461" s="120" t="s">
        <v>12201</v>
      </c>
      <c r="R461" s="120">
        <v>33</v>
      </c>
      <c r="S461" s="120">
        <v>3316</v>
      </c>
      <c r="T461" s="348" t="str">
        <f>IF(R461&lt;&gt;"",VLOOKUP(R461,'01_MASTER_KODE_WILAYAH'!H$1437:I$1470,2,FALSE),"")</f>
        <v>JAWA TENGAH</v>
      </c>
      <c r="U461" s="348" t="str">
        <f>IF(S461&lt;&gt;"",VLOOKUP(S461,'01_MASTER_KODE_WILAYAH'!D$5:F$1353,3,FALSE),"")</f>
        <v>BLORA</v>
      </c>
      <c r="V461" s="349" t="str">
        <f t="shared" si="220"/>
        <v>1</v>
      </c>
      <c r="W461" s="145" t="e">
        <f t="shared" si="221"/>
        <v>#VALUE!</v>
      </c>
      <c r="X461" s="133" t="e">
        <f>COUNTIFS(A1_Individu_Data_Keadaan_SDMK!A$4:A$149931,M461,A1_Individu_Data_Keadaan_SDMK!R$4:R$149285,"01. Dokter")</f>
        <v>#VALUE!</v>
      </c>
      <c r="Y461" s="122">
        <f t="shared" si="222"/>
        <v>2</v>
      </c>
      <c r="Z461" s="134" t="e">
        <f t="shared" si="223"/>
        <v>#VALUE!</v>
      </c>
      <c r="AA461" s="134" t="e">
        <f t="shared" si="224"/>
        <v>#VALUE!</v>
      </c>
      <c r="AB461" s="133" t="e">
        <f>COUNTIFS(A1_Individu_Data_Keadaan_SDMK!A$4:A$149931,M461,A1_Individu_Data_Keadaan_SDMK!R$4:R$149285,"02. Dokter Gigi")</f>
        <v>#VALUE!</v>
      </c>
      <c r="AC461" s="122">
        <f t="shared" si="225"/>
        <v>1</v>
      </c>
      <c r="AD461" s="134" t="e">
        <f t="shared" si="226"/>
        <v>#VALUE!</v>
      </c>
      <c r="AE461" s="134" t="e">
        <f t="shared" si="227"/>
        <v>#VALUE!</v>
      </c>
      <c r="AF461" s="133" t="e">
        <f>COUNTIFS(A1_Individu_Data_Keadaan_SDMK!A$4:A$149931,M461,A1_Individu_Data_Keadaan_SDMK!Q$4:Q$149285,"03. KEPERAWATAN")</f>
        <v>#VALUE!</v>
      </c>
      <c r="AG461" s="135">
        <f t="shared" si="228"/>
        <v>8</v>
      </c>
      <c r="AH461" s="134" t="e">
        <f t="shared" si="229"/>
        <v>#VALUE!</v>
      </c>
      <c r="AI461" s="134" t="e">
        <f t="shared" si="230"/>
        <v>#VALUE!</v>
      </c>
      <c r="AJ461" s="133" t="e">
        <f>COUNTIFS(A1_Individu_Data_Keadaan_SDMK!A$4:A$149931,M461,A1_Individu_Data_Keadaan_SDMK!Q$4:Q$149285,"04. KEBIDANAN")</f>
        <v>#VALUE!</v>
      </c>
      <c r="AK461" s="135">
        <f t="shared" si="231"/>
        <v>7</v>
      </c>
      <c r="AL461" s="134" t="e">
        <f t="shared" si="232"/>
        <v>#VALUE!</v>
      </c>
      <c r="AM461" s="134" t="e">
        <f t="shared" si="233"/>
        <v>#VALUE!</v>
      </c>
      <c r="AN461" s="133" t="e">
        <f>COUNTIFS(A1_Individu_Data_Keadaan_SDMK!A$4:A$149931,M461,A1_Individu_Data_Keadaan_SDMK!Q$4:Q$149285,"05. KEFARMASIAN")</f>
        <v>#VALUE!</v>
      </c>
      <c r="AO461" s="135">
        <f t="shared" si="234"/>
        <v>1</v>
      </c>
      <c r="AP461" s="134" t="e">
        <f t="shared" si="235"/>
        <v>#VALUE!</v>
      </c>
      <c r="AQ461" s="134" t="e">
        <f t="shared" si="236"/>
        <v>#VALUE!</v>
      </c>
      <c r="AR461" s="133" t="e">
        <f>COUNTIFS(A1_Individu_Data_Keadaan_SDMK!A$4:A$149931,M461,A1_Individu_Data_Keadaan_SDMK!Q$4:Q$149285,"06. KESEHATAN MASYARAKAT")</f>
        <v>#VALUE!</v>
      </c>
      <c r="AS461" s="135">
        <f t="shared" si="237"/>
        <v>1</v>
      </c>
      <c r="AT461" s="134" t="e">
        <f t="shared" si="238"/>
        <v>#VALUE!</v>
      </c>
      <c r="AU461" s="134" t="e">
        <f t="shared" si="239"/>
        <v>#VALUE!</v>
      </c>
      <c r="AV461" s="133" t="e">
        <f>COUNTIFS(A1_Individu_Data_Keadaan_SDMK!A$4:A$149931,M461,A1_Individu_Data_Keadaan_SDMK!Q$4:Q$149285,"07. KESEHATAN LINGKUNGAN")</f>
        <v>#VALUE!</v>
      </c>
      <c r="AW461" s="135">
        <f t="shared" si="240"/>
        <v>1</v>
      </c>
      <c r="AX461" s="134" t="e">
        <f t="shared" si="241"/>
        <v>#VALUE!</v>
      </c>
      <c r="AY461" s="134" t="e">
        <f t="shared" si="242"/>
        <v>#VALUE!</v>
      </c>
      <c r="AZ461" s="133" t="e">
        <f>COUNTIFS(A1_Individu_Data_Keadaan_SDMK!A$4:A$149931,M461,A1_Individu_Data_Keadaan_SDMK!Q$4:Q$149285,"08. GIZI")</f>
        <v>#VALUE!</v>
      </c>
      <c r="BA461" s="135">
        <f t="shared" si="243"/>
        <v>2</v>
      </c>
      <c r="BB461" s="134" t="e">
        <f t="shared" si="244"/>
        <v>#VALUE!</v>
      </c>
      <c r="BC461" s="134" t="e">
        <f t="shared" si="245"/>
        <v>#VALUE!</v>
      </c>
      <c r="BD461" s="133" t="e">
        <f>COUNTIFS(A1_Individu_Data_Keadaan_SDMK!A$4:A$149931,M461,A1_Individu_Data_Keadaan_SDMK!R$4:R$149285,"03. Ahli Teknologi Laboratorium Medik")</f>
        <v>#VALUE!</v>
      </c>
      <c r="BE461" s="135">
        <f t="shared" si="246"/>
        <v>1</v>
      </c>
      <c r="BF461" s="134" t="e">
        <f t="shared" si="247"/>
        <v>#VALUE!</v>
      </c>
      <c r="BG461" s="134" t="e">
        <f t="shared" si="248"/>
        <v>#VALUE!</v>
      </c>
      <c r="BH461" s="139" t="e">
        <f t="shared" si="249"/>
        <v>#VALUE!</v>
      </c>
      <c r="BI461" s="139" t="e">
        <f t="shared" si="250"/>
        <v>#VALUE!</v>
      </c>
    </row>
    <row r="462" spans="13:61" ht="15">
      <c r="M462" s="120" t="s">
        <v>13320</v>
      </c>
      <c r="N462" s="120" t="s">
        <v>13005</v>
      </c>
      <c r="O462" s="120" t="s">
        <v>267</v>
      </c>
      <c r="P462" s="120" t="s">
        <v>9302</v>
      </c>
      <c r="Q462" s="120" t="s">
        <v>12201</v>
      </c>
      <c r="R462" s="120">
        <v>33</v>
      </c>
      <c r="S462" s="120">
        <v>3316</v>
      </c>
      <c r="T462" s="348" t="str">
        <f>IF(R462&lt;&gt;"",VLOOKUP(R462,'01_MASTER_KODE_WILAYAH'!H$1437:I$1470,2,FALSE),"")</f>
        <v>JAWA TENGAH</v>
      </c>
      <c r="U462" s="348" t="str">
        <f>IF(S462&lt;&gt;"",VLOOKUP(S462,'01_MASTER_KODE_WILAYAH'!D$5:F$1353,3,FALSE),"")</f>
        <v>BLORA</v>
      </c>
      <c r="V462" s="349" t="str">
        <f t="shared" si="220"/>
        <v>1</v>
      </c>
      <c r="W462" s="145" t="e">
        <f t="shared" si="221"/>
        <v>#VALUE!</v>
      </c>
      <c r="X462" s="133" t="e">
        <f>COUNTIFS(A1_Individu_Data_Keadaan_SDMK!A$4:A$149931,M462,A1_Individu_Data_Keadaan_SDMK!R$4:R$149285,"01. Dokter")</f>
        <v>#VALUE!</v>
      </c>
      <c r="Y462" s="122">
        <f t="shared" si="222"/>
        <v>2</v>
      </c>
      <c r="Z462" s="134" t="e">
        <f t="shared" si="223"/>
        <v>#VALUE!</v>
      </c>
      <c r="AA462" s="134" t="e">
        <f t="shared" si="224"/>
        <v>#VALUE!</v>
      </c>
      <c r="AB462" s="133" t="e">
        <f>COUNTIFS(A1_Individu_Data_Keadaan_SDMK!A$4:A$149931,M462,A1_Individu_Data_Keadaan_SDMK!R$4:R$149285,"02. Dokter Gigi")</f>
        <v>#VALUE!</v>
      </c>
      <c r="AC462" s="122">
        <f t="shared" si="225"/>
        <v>1</v>
      </c>
      <c r="AD462" s="134" t="e">
        <f t="shared" si="226"/>
        <v>#VALUE!</v>
      </c>
      <c r="AE462" s="134" t="e">
        <f t="shared" si="227"/>
        <v>#VALUE!</v>
      </c>
      <c r="AF462" s="133" t="e">
        <f>COUNTIFS(A1_Individu_Data_Keadaan_SDMK!A$4:A$149931,M462,A1_Individu_Data_Keadaan_SDMK!Q$4:Q$149285,"03. KEPERAWATAN")</f>
        <v>#VALUE!</v>
      </c>
      <c r="AG462" s="135">
        <f t="shared" si="228"/>
        <v>8</v>
      </c>
      <c r="AH462" s="134" t="e">
        <f t="shared" si="229"/>
        <v>#VALUE!</v>
      </c>
      <c r="AI462" s="134" t="e">
        <f t="shared" si="230"/>
        <v>#VALUE!</v>
      </c>
      <c r="AJ462" s="133" t="e">
        <f>COUNTIFS(A1_Individu_Data_Keadaan_SDMK!A$4:A$149931,M462,A1_Individu_Data_Keadaan_SDMK!Q$4:Q$149285,"04. KEBIDANAN")</f>
        <v>#VALUE!</v>
      </c>
      <c r="AK462" s="135">
        <f t="shared" si="231"/>
        <v>7</v>
      </c>
      <c r="AL462" s="134" t="e">
        <f t="shared" si="232"/>
        <v>#VALUE!</v>
      </c>
      <c r="AM462" s="134" t="e">
        <f t="shared" si="233"/>
        <v>#VALUE!</v>
      </c>
      <c r="AN462" s="133" t="e">
        <f>COUNTIFS(A1_Individu_Data_Keadaan_SDMK!A$4:A$149931,M462,A1_Individu_Data_Keadaan_SDMK!Q$4:Q$149285,"05. KEFARMASIAN")</f>
        <v>#VALUE!</v>
      </c>
      <c r="AO462" s="135">
        <f t="shared" si="234"/>
        <v>1</v>
      </c>
      <c r="AP462" s="134" t="e">
        <f t="shared" si="235"/>
        <v>#VALUE!</v>
      </c>
      <c r="AQ462" s="134" t="e">
        <f t="shared" si="236"/>
        <v>#VALUE!</v>
      </c>
      <c r="AR462" s="133" t="e">
        <f>COUNTIFS(A1_Individu_Data_Keadaan_SDMK!A$4:A$149931,M462,A1_Individu_Data_Keadaan_SDMK!Q$4:Q$149285,"06. KESEHATAN MASYARAKAT")</f>
        <v>#VALUE!</v>
      </c>
      <c r="AS462" s="135">
        <f t="shared" si="237"/>
        <v>1</v>
      </c>
      <c r="AT462" s="134" t="e">
        <f t="shared" si="238"/>
        <v>#VALUE!</v>
      </c>
      <c r="AU462" s="134" t="e">
        <f t="shared" si="239"/>
        <v>#VALUE!</v>
      </c>
      <c r="AV462" s="133" t="e">
        <f>COUNTIFS(A1_Individu_Data_Keadaan_SDMK!A$4:A$149931,M462,A1_Individu_Data_Keadaan_SDMK!Q$4:Q$149285,"07. KESEHATAN LINGKUNGAN")</f>
        <v>#VALUE!</v>
      </c>
      <c r="AW462" s="135">
        <f t="shared" si="240"/>
        <v>1</v>
      </c>
      <c r="AX462" s="134" t="e">
        <f t="shared" si="241"/>
        <v>#VALUE!</v>
      </c>
      <c r="AY462" s="134" t="e">
        <f t="shared" si="242"/>
        <v>#VALUE!</v>
      </c>
      <c r="AZ462" s="133" t="e">
        <f>COUNTIFS(A1_Individu_Data_Keadaan_SDMK!A$4:A$149931,M462,A1_Individu_Data_Keadaan_SDMK!Q$4:Q$149285,"08. GIZI")</f>
        <v>#VALUE!</v>
      </c>
      <c r="BA462" s="135">
        <f t="shared" si="243"/>
        <v>2</v>
      </c>
      <c r="BB462" s="134" t="e">
        <f t="shared" si="244"/>
        <v>#VALUE!</v>
      </c>
      <c r="BC462" s="134" t="e">
        <f t="shared" si="245"/>
        <v>#VALUE!</v>
      </c>
      <c r="BD462" s="133" t="e">
        <f>COUNTIFS(A1_Individu_Data_Keadaan_SDMK!A$4:A$149931,M462,A1_Individu_Data_Keadaan_SDMK!R$4:R$149285,"03. Ahli Teknologi Laboratorium Medik")</f>
        <v>#VALUE!</v>
      </c>
      <c r="BE462" s="135">
        <f t="shared" si="246"/>
        <v>1</v>
      </c>
      <c r="BF462" s="134" t="e">
        <f t="shared" si="247"/>
        <v>#VALUE!</v>
      </c>
      <c r="BG462" s="134" t="e">
        <f t="shared" si="248"/>
        <v>#VALUE!</v>
      </c>
      <c r="BH462" s="139" t="e">
        <f t="shared" si="249"/>
        <v>#VALUE!</v>
      </c>
      <c r="BI462" s="139" t="e">
        <f t="shared" si="250"/>
        <v>#VALUE!</v>
      </c>
    </row>
    <row r="463" spans="13:61" ht="15">
      <c r="M463" s="120" t="s">
        <v>13321</v>
      </c>
      <c r="N463" s="120" t="s">
        <v>13322</v>
      </c>
      <c r="O463" s="120" t="s">
        <v>267</v>
      </c>
      <c r="P463" s="120" t="s">
        <v>9302</v>
      </c>
      <c r="Q463" s="120" t="s">
        <v>12201</v>
      </c>
      <c r="R463" s="120">
        <v>33</v>
      </c>
      <c r="S463" s="120">
        <v>3316</v>
      </c>
      <c r="T463" s="348" t="str">
        <f>IF(R463&lt;&gt;"",VLOOKUP(R463,'01_MASTER_KODE_WILAYAH'!H$1437:I$1470,2,FALSE),"")</f>
        <v>JAWA TENGAH</v>
      </c>
      <c r="U463" s="348" t="str">
        <f>IF(S463&lt;&gt;"",VLOOKUP(S463,'01_MASTER_KODE_WILAYAH'!D$5:F$1353,3,FALSE),"")</f>
        <v>BLORA</v>
      </c>
      <c r="V463" s="349" t="str">
        <f t="shared" si="220"/>
        <v>1</v>
      </c>
      <c r="W463" s="145" t="e">
        <f t="shared" si="221"/>
        <v>#VALUE!</v>
      </c>
      <c r="X463" s="133" t="e">
        <f>COUNTIFS(A1_Individu_Data_Keadaan_SDMK!A$4:A$149931,M463,A1_Individu_Data_Keadaan_SDMK!R$4:R$149285,"01. Dokter")</f>
        <v>#VALUE!</v>
      </c>
      <c r="Y463" s="122">
        <f t="shared" si="222"/>
        <v>2</v>
      </c>
      <c r="Z463" s="134" t="e">
        <f t="shared" si="223"/>
        <v>#VALUE!</v>
      </c>
      <c r="AA463" s="134" t="e">
        <f t="shared" si="224"/>
        <v>#VALUE!</v>
      </c>
      <c r="AB463" s="133" t="e">
        <f>COUNTIFS(A1_Individu_Data_Keadaan_SDMK!A$4:A$149931,M463,A1_Individu_Data_Keadaan_SDMK!R$4:R$149285,"02. Dokter Gigi")</f>
        <v>#VALUE!</v>
      </c>
      <c r="AC463" s="122">
        <f t="shared" si="225"/>
        <v>1</v>
      </c>
      <c r="AD463" s="134" t="e">
        <f t="shared" si="226"/>
        <v>#VALUE!</v>
      </c>
      <c r="AE463" s="134" t="e">
        <f t="shared" si="227"/>
        <v>#VALUE!</v>
      </c>
      <c r="AF463" s="133" t="e">
        <f>COUNTIFS(A1_Individu_Data_Keadaan_SDMK!A$4:A$149931,M463,A1_Individu_Data_Keadaan_SDMK!Q$4:Q$149285,"03. KEPERAWATAN")</f>
        <v>#VALUE!</v>
      </c>
      <c r="AG463" s="135">
        <f t="shared" si="228"/>
        <v>8</v>
      </c>
      <c r="AH463" s="134" t="e">
        <f t="shared" si="229"/>
        <v>#VALUE!</v>
      </c>
      <c r="AI463" s="134" t="e">
        <f t="shared" si="230"/>
        <v>#VALUE!</v>
      </c>
      <c r="AJ463" s="133" t="e">
        <f>COUNTIFS(A1_Individu_Data_Keadaan_SDMK!A$4:A$149931,M463,A1_Individu_Data_Keadaan_SDMK!Q$4:Q$149285,"04. KEBIDANAN")</f>
        <v>#VALUE!</v>
      </c>
      <c r="AK463" s="135">
        <f t="shared" si="231"/>
        <v>7</v>
      </c>
      <c r="AL463" s="134" t="e">
        <f t="shared" si="232"/>
        <v>#VALUE!</v>
      </c>
      <c r="AM463" s="134" t="e">
        <f t="shared" si="233"/>
        <v>#VALUE!</v>
      </c>
      <c r="AN463" s="133" t="e">
        <f>COUNTIFS(A1_Individu_Data_Keadaan_SDMK!A$4:A$149931,M463,A1_Individu_Data_Keadaan_SDMK!Q$4:Q$149285,"05. KEFARMASIAN")</f>
        <v>#VALUE!</v>
      </c>
      <c r="AO463" s="135">
        <f t="shared" si="234"/>
        <v>1</v>
      </c>
      <c r="AP463" s="134" t="e">
        <f t="shared" si="235"/>
        <v>#VALUE!</v>
      </c>
      <c r="AQ463" s="134" t="e">
        <f t="shared" si="236"/>
        <v>#VALUE!</v>
      </c>
      <c r="AR463" s="133" t="e">
        <f>COUNTIFS(A1_Individu_Data_Keadaan_SDMK!A$4:A$149931,M463,A1_Individu_Data_Keadaan_SDMK!Q$4:Q$149285,"06. KESEHATAN MASYARAKAT")</f>
        <v>#VALUE!</v>
      </c>
      <c r="AS463" s="135">
        <f t="shared" si="237"/>
        <v>1</v>
      </c>
      <c r="AT463" s="134" t="e">
        <f t="shared" si="238"/>
        <v>#VALUE!</v>
      </c>
      <c r="AU463" s="134" t="e">
        <f t="shared" si="239"/>
        <v>#VALUE!</v>
      </c>
      <c r="AV463" s="133" t="e">
        <f>COUNTIFS(A1_Individu_Data_Keadaan_SDMK!A$4:A$149931,M463,A1_Individu_Data_Keadaan_SDMK!Q$4:Q$149285,"07. KESEHATAN LINGKUNGAN")</f>
        <v>#VALUE!</v>
      </c>
      <c r="AW463" s="135">
        <f t="shared" si="240"/>
        <v>1</v>
      </c>
      <c r="AX463" s="134" t="e">
        <f t="shared" si="241"/>
        <v>#VALUE!</v>
      </c>
      <c r="AY463" s="134" t="e">
        <f t="shared" si="242"/>
        <v>#VALUE!</v>
      </c>
      <c r="AZ463" s="133" t="e">
        <f>COUNTIFS(A1_Individu_Data_Keadaan_SDMK!A$4:A$149931,M463,A1_Individu_Data_Keadaan_SDMK!Q$4:Q$149285,"08. GIZI")</f>
        <v>#VALUE!</v>
      </c>
      <c r="BA463" s="135">
        <f t="shared" si="243"/>
        <v>2</v>
      </c>
      <c r="BB463" s="134" t="e">
        <f t="shared" si="244"/>
        <v>#VALUE!</v>
      </c>
      <c r="BC463" s="134" t="e">
        <f t="shared" si="245"/>
        <v>#VALUE!</v>
      </c>
      <c r="BD463" s="133" t="e">
        <f>COUNTIFS(A1_Individu_Data_Keadaan_SDMK!A$4:A$149931,M463,A1_Individu_Data_Keadaan_SDMK!R$4:R$149285,"03. Ahli Teknologi Laboratorium Medik")</f>
        <v>#VALUE!</v>
      </c>
      <c r="BE463" s="135">
        <f t="shared" si="246"/>
        <v>1</v>
      </c>
      <c r="BF463" s="134" t="e">
        <f t="shared" si="247"/>
        <v>#VALUE!</v>
      </c>
      <c r="BG463" s="134" t="e">
        <f t="shared" si="248"/>
        <v>#VALUE!</v>
      </c>
      <c r="BH463" s="139" t="e">
        <f t="shared" si="249"/>
        <v>#VALUE!</v>
      </c>
      <c r="BI463" s="139" t="e">
        <f t="shared" si="250"/>
        <v>#VALUE!</v>
      </c>
    </row>
    <row r="464" spans="13:61" ht="15">
      <c r="M464" s="120" t="s">
        <v>13323</v>
      </c>
      <c r="N464" s="120" t="s">
        <v>13324</v>
      </c>
      <c r="O464" s="120" t="s">
        <v>267</v>
      </c>
      <c r="P464" s="120" t="s">
        <v>9302</v>
      </c>
      <c r="Q464" s="120" t="s">
        <v>12201</v>
      </c>
      <c r="R464" s="120">
        <v>33</v>
      </c>
      <c r="S464" s="120">
        <v>3316</v>
      </c>
      <c r="T464" s="348" t="str">
        <f>IF(R464&lt;&gt;"",VLOOKUP(R464,'01_MASTER_KODE_WILAYAH'!H$1437:I$1470,2,FALSE),"")</f>
        <v>JAWA TENGAH</v>
      </c>
      <c r="U464" s="348" t="str">
        <f>IF(S464&lt;&gt;"",VLOOKUP(S464,'01_MASTER_KODE_WILAYAH'!D$5:F$1353,3,FALSE),"")</f>
        <v>BLORA</v>
      </c>
      <c r="V464" s="349" t="str">
        <f t="shared" si="220"/>
        <v>1</v>
      </c>
      <c r="W464" s="145" t="e">
        <f t="shared" si="221"/>
        <v>#VALUE!</v>
      </c>
      <c r="X464" s="133" t="e">
        <f>COUNTIFS(A1_Individu_Data_Keadaan_SDMK!A$4:A$149931,M464,A1_Individu_Data_Keadaan_SDMK!R$4:R$149285,"01. Dokter")</f>
        <v>#VALUE!</v>
      </c>
      <c r="Y464" s="122">
        <f t="shared" si="222"/>
        <v>2</v>
      </c>
      <c r="Z464" s="134" t="e">
        <f t="shared" si="223"/>
        <v>#VALUE!</v>
      </c>
      <c r="AA464" s="134" t="e">
        <f t="shared" si="224"/>
        <v>#VALUE!</v>
      </c>
      <c r="AB464" s="133" t="e">
        <f>COUNTIFS(A1_Individu_Data_Keadaan_SDMK!A$4:A$149931,M464,A1_Individu_Data_Keadaan_SDMK!R$4:R$149285,"02. Dokter Gigi")</f>
        <v>#VALUE!</v>
      </c>
      <c r="AC464" s="122">
        <f t="shared" si="225"/>
        <v>1</v>
      </c>
      <c r="AD464" s="134" t="e">
        <f t="shared" si="226"/>
        <v>#VALUE!</v>
      </c>
      <c r="AE464" s="134" t="e">
        <f t="shared" si="227"/>
        <v>#VALUE!</v>
      </c>
      <c r="AF464" s="133" t="e">
        <f>COUNTIFS(A1_Individu_Data_Keadaan_SDMK!A$4:A$149931,M464,A1_Individu_Data_Keadaan_SDMK!Q$4:Q$149285,"03. KEPERAWATAN")</f>
        <v>#VALUE!</v>
      </c>
      <c r="AG464" s="135">
        <f t="shared" si="228"/>
        <v>8</v>
      </c>
      <c r="AH464" s="134" t="e">
        <f t="shared" si="229"/>
        <v>#VALUE!</v>
      </c>
      <c r="AI464" s="134" t="e">
        <f t="shared" si="230"/>
        <v>#VALUE!</v>
      </c>
      <c r="AJ464" s="133" t="e">
        <f>COUNTIFS(A1_Individu_Data_Keadaan_SDMK!A$4:A$149931,M464,A1_Individu_Data_Keadaan_SDMK!Q$4:Q$149285,"04. KEBIDANAN")</f>
        <v>#VALUE!</v>
      </c>
      <c r="AK464" s="135">
        <f t="shared" si="231"/>
        <v>7</v>
      </c>
      <c r="AL464" s="134" t="e">
        <f t="shared" si="232"/>
        <v>#VALUE!</v>
      </c>
      <c r="AM464" s="134" t="e">
        <f t="shared" si="233"/>
        <v>#VALUE!</v>
      </c>
      <c r="AN464" s="133" t="e">
        <f>COUNTIFS(A1_Individu_Data_Keadaan_SDMK!A$4:A$149931,M464,A1_Individu_Data_Keadaan_SDMK!Q$4:Q$149285,"05. KEFARMASIAN")</f>
        <v>#VALUE!</v>
      </c>
      <c r="AO464" s="135">
        <f t="shared" si="234"/>
        <v>1</v>
      </c>
      <c r="AP464" s="134" t="e">
        <f t="shared" si="235"/>
        <v>#VALUE!</v>
      </c>
      <c r="AQ464" s="134" t="e">
        <f t="shared" si="236"/>
        <v>#VALUE!</v>
      </c>
      <c r="AR464" s="133" t="e">
        <f>COUNTIFS(A1_Individu_Data_Keadaan_SDMK!A$4:A$149931,M464,A1_Individu_Data_Keadaan_SDMK!Q$4:Q$149285,"06. KESEHATAN MASYARAKAT")</f>
        <v>#VALUE!</v>
      </c>
      <c r="AS464" s="135">
        <f t="shared" si="237"/>
        <v>1</v>
      </c>
      <c r="AT464" s="134" t="e">
        <f t="shared" si="238"/>
        <v>#VALUE!</v>
      </c>
      <c r="AU464" s="134" t="e">
        <f t="shared" si="239"/>
        <v>#VALUE!</v>
      </c>
      <c r="AV464" s="133" t="e">
        <f>COUNTIFS(A1_Individu_Data_Keadaan_SDMK!A$4:A$149931,M464,A1_Individu_Data_Keadaan_SDMK!Q$4:Q$149285,"07. KESEHATAN LINGKUNGAN")</f>
        <v>#VALUE!</v>
      </c>
      <c r="AW464" s="135">
        <f t="shared" si="240"/>
        <v>1</v>
      </c>
      <c r="AX464" s="134" t="e">
        <f t="shared" si="241"/>
        <v>#VALUE!</v>
      </c>
      <c r="AY464" s="134" t="e">
        <f t="shared" si="242"/>
        <v>#VALUE!</v>
      </c>
      <c r="AZ464" s="133" t="e">
        <f>COUNTIFS(A1_Individu_Data_Keadaan_SDMK!A$4:A$149931,M464,A1_Individu_Data_Keadaan_SDMK!Q$4:Q$149285,"08. GIZI")</f>
        <v>#VALUE!</v>
      </c>
      <c r="BA464" s="135">
        <f t="shared" si="243"/>
        <v>2</v>
      </c>
      <c r="BB464" s="134" t="e">
        <f t="shared" si="244"/>
        <v>#VALUE!</v>
      </c>
      <c r="BC464" s="134" t="e">
        <f t="shared" si="245"/>
        <v>#VALUE!</v>
      </c>
      <c r="BD464" s="133" t="e">
        <f>COUNTIFS(A1_Individu_Data_Keadaan_SDMK!A$4:A$149931,M464,A1_Individu_Data_Keadaan_SDMK!R$4:R$149285,"03. Ahli Teknologi Laboratorium Medik")</f>
        <v>#VALUE!</v>
      </c>
      <c r="BE464" s="135">
        <f t="shared" si="246"/>
        <v>1</v>
      </c>
      <c r="BF464" s="134" t="e">
        <f t="shared" si="247"/>
        <v>#VALUE!</v>
      </c>
      <c r="BG464" s="134" t="e">
        <f t="shared" si="248"/>
        <v>#VALUE!</v>
      </c>
      <c r="BH464" s="139" t="e">
        <f t="shared" si="249"/>
        <v>#VALUE!</v>
      </c>
      <c r="BI464" s="139" t="e">
        <f t="shared" si="250"/>
        <v>#VALUE!</v>
      </c>
    </row>
    <row r="465" spans="13:61" ht="15">
      <c r="M465" s="120" t="s">
        <v>13325</v>
      </c>
      <c r="N465" s="120" t="s">
        <v>13326</v>
      </c>
      <c r="O465" s="120" t="s">
        <v>267</v>
      </c>
      <c r="P465" s="120" t="s">
        <v>9301</v>
      </c>
      <c r="Q465" s="120" t="s">
        <v>12201</v>
      </c>
      <c r="R465" s="120">
        <v>33</v>
      </c>
      <c r="S465" s="120">
        <v>3316</v>
      </c>
      <c r="T465" s="348" t="str">
        <f>IF(R465&lt;&gt;"",VLOOKUP(R465,'01_MASTER_KODE_WILAYAH'!H$1437:I$1470,2,FALSE),"")</f>
        <v>JAWA TENGAH</v>
      </c>
      <c r="U465" s="348" t="str">
        <f>IF(S465&lt;&gt;"",VLOOKUP(S465,'01_MASTER_KODE_WILAYAH'!D$5:F$1353,3,FALSE),"")</f>
        <v>BLORA</v>
      </c>
      <c r="V465" s="349" t="str">
        <f t="shared" si="220"/>
        <v>2</v>
      </c>
      <c r="W465" s="145" t="e">
        <f t="shared" si="221"/>
        <v>#VALUE!</v>
      </c>
      <c r="X465" s="133" t="e">
        <f>COUNTIFS(A1_Individu_Data_Keadaan_SDMK!A$4:A$149931,M465,A1_Individu_Data_Keadaan_SDMK!R$4:R$149285,"01. Dokter")</f>
        <v>#VALUE!</v>
      </c>
      <c r="Y465" s="122">
        <f t="shared" si="222"/>
        <v>1</v>
      </c>
      <c r="Z465" s="134" t="e">
        <f t="shared" si="223"/>
        <v>#VALUE!</v>
      </c>
      <c r="AA465" s="134" t="e">
        <f t="shared" si="224"/>
        <v>#VALUE!</v>
      </c>
      <c r="AB465" s="133" t="e">
        <f>COUNTIFS(A1_Individu_Data_Keadaan_SDMK!A$4:A$149931,M465,A1_Individu_Data_Keadaan_SDMK!R$4:R$149285,"02. Dokter Gigi")</f>
        <v>#VALUE!</v>
      </c>
      <c r="AC465" s="122">
        <f t="shared" si="225"/>
        <v>1</v>
      </c>
      <c r="AD465" s="134" t="e">
        <f t="shared" si="226"/>
        <v>#VALUE!</v>
      </c>
      <c r="AE465" s="134" t="e">
        <f t="shared" si="227"/>
        <v>#VALUE!</v>
      </c>
      <c r="AF465" s="133" t="e">
        <f>COUNTIFS(A1_Individu_Data_Keadaan_SDMK!A$4:A$149931,M465,A1_Individu_Data_Keadaan_SDMK!Q$4:Q$149285,"03. KEPERAWATAN")</f>
        <v>#VALUE!</v>
      </c>
      <c r="AG465" s="135">
        <f t="shared" si="228"/>
        <v>5</v>
      </c>
      <c r="AH465" s="134" t="e">
        <f t="shared" si="229"/>
        <v>#VALUE!</v>
      </c>
      <c r="AI465" s="134" t="e">
        <f t="shared" si="230"/>
        <v>#VALUE!</v>
      </c>
      <c r="AJ465" s="133" t="e">
        <f>COUNTIFS(A1_Individu_Data_Keadaan_SDMK!A$4:A$149931,M465,A1_Individu_Data_Keadaan_SDMK!Q$4:Q$149285,"04. KEBIDANAN")</f>
        <v>#VALUE!</v>
      </c>
      <c r="AK465" s="135">
        <f t="shared" si="231"/>
        <v>4</v>
      </c>
      <c r="AL465" s="134" t="e">
        <f t="shared" si="232"/>
        <v>#VALUE!</v>
      </c>
      <c r="AM465" s="134" t="e">
        <f t="shared" si="233"/>
        <v>#VALUE!</v>
      </c>
      <c r="AN465" s="133" t="e">
        <f>COUNTIFS(A1_Individu_Data_Keadaan_SDMK!A$4:A$149931,M465,A1_Individu_Data_Keadaan_SDMK!Q$4:Q$149285,"05. KEFARMASIAN")</f>
        <v>#VALUE!</v>
      </c>
      <c r="AO465" s="135">
        <f t="shared" si="234"/>
        <v>1</v>
      </c>
      <c r="AP465" s="134" t="e">
        <f t="shared" si="235"/>
        <v>#VALUE!</v>
      </c>
      <c r="AQ465" s="134" t="e">
        <f t="shared" si="236"/>
        <v>#VALUE!</v>
      </c>
      <c r="AR465" s="133" t="e">
        <f>COUNTIFS(A1_Individu_Data_Keadaan_SDMK!A$4:A$149931,M465,A1_Individu_Data_Keadaan_SDMK!Q$4:Q$149285,"06. KESEHATAN MASYARAKAT")</f>
        <v>#VALUE!</v>
      </c>
      <c r="AS465" s="135">
        <f t="shared" si="237"/>
        <v>1</v>
      </c>
      <c r="AT465" s="134" t="e">
        <f t="shared" si="238"/>
        <v>#VALUE!</v>
      </c>
      <c r="AU465" s="134" t="e">
        <f t="shared" si="239"/>
        <v>#VALUE!</v>
      </c>
      <c r="AV465" s="133" t="e">
        <f>COUNTIFS(A1_Individu_Data_Keadaan_SDMK!A$4:A$149931,M465,A1_Individu_Data_Keadaan_SDMK!Q$4:Q$149285,"07. KESEHATAN LINGKUNGAN")</f>
        <v>#VALUE!</v>
      </c>
      <c r="AW465" s="135">
        <f t="shared" si="240"/>
        <v>1</v>
      </c>
      <c r="AX465" s="134" t="e">
        <f t="shared" si="241"/>
        <v>#VALUE!</v>
      </c>
      <c r="AY465" s="134" t="e">
        <f t="shared" si="242"/>
        <v>#VALUE!</v>
      </c>
      <c r="AZ465" s="133" t="e">
        <f>COUNTIFS(A1_Individu_Data_Keadaan_SDMK!A$4:A$149931,M465,A1_Individu_Data_Keadaan_SDMK!Q$4:Q$149285,"08. GIZI")</f>
        <v>#VALUE!</v>
      </c>
      <c r="BA465" s="135">
        <f t="shared" si="243"/>
        <v>1</v>
      </c>
      <c r="BB465" s="134" t="e">
        <f t="shared" si="244"/>
        <v>#VALUE!</v>
      </c>
      <c r="BC465" s="134" t="e">
        <f t="shared" si="245"/>
        <v>#VALUE!</v>
      </c>
      <c r="BD465" s="133" t="e">
        <f>COUNTIFS(A1_Individu_Data_Keadaan_SDMK!A$4:A$149931,M465,A1_Individu_Data_Keadaan_SDMK!R$4:R$149285,"03. Ahli Teknologi Laboratorium Medik")</f>
        <v>#VALUE!</v>
      </c>
      <c r="BE465" s="135">
        <f t="shared" si="246"/>
        <v>1</v>
      </c>
      <c r="BF465" s="134" t="e">
        <f t="shared" si="247"/>
        <v>#VALUE!</v>
      </c>
      <c r="BG465" s="134" t="e">
        <f t="shared" si="248"/>
        <v>#VALUE!</v>
      </c>
      <c r="BH465" s="139" t="e">
        <f t="shared" si="249"/>
        <v>#VALUE!</v>
      </c>
      <c r="BI465" s="139" t="e">
        <f t="shared" si="250"/>
        <v>#VALUE!</v>
      </c>
    </row>
    <row r="466" spans="13:61" ht="15">
      <c r="M466" s="120" t="s">
        <v>13327</v>
      </c>
      <c r="N466" s="120" t="s">
        <v>13328</v>
      </c>
      <c r="O466" s="120" t="s">
        <v>267</v>
      </c>
      <c r="P466" s="120" t="s">
        <v>9302</v>
      </c>
      <c r="Q466" s="120" t="s">
        <v>12201</v>
      </c>
      <c r="R466" s="120">
        <v>33</v>
      </c>
      <c r="S466" s="120">
        <v>3316</v>
      </c>
      <c r="T466" s="348" t="str">
        <f>IF(R466&lt;&gt;"",VLOOKUP(R466,'01_MASTER_KODE_WILAYAH'!H$1437:I$1470,2,FALSE),"")</f>
        <v>JAWA TENGAH</v>
      </c>
      <c r="U466" s="348" t="str">
        <f>IF(S466&lt;&gt;"",VLOOKUP(S466,'01_MASTER_KODE_WILAYAH'!D$5:F$1353,3,FALSE),"")</f>
        <v>BLORA</v>
      </c>
      <c r="V466" s="349" t="str">
        <f t="shared" si="220"/>
        <v>1</v>
      </c>
      <c r="W466" s="145" t="e">
        <f t="shared" si="221"/>
        <v>#VALUE!</v>
      </c>
      <c r="X466" s="133" t="e">
        <f>COUNTIFS(A1_Individu_Data_Keadaan_SDMK!A$4:A$149931,M466,A1_Individu_Data_Keadaan_SDMK!R$4:R$149285,"01. Dokter")</f>
        <v>#VALUE!</v>
      </c>
      <c r="Y466" s="122">
        <f t="shared" si="222"/>
        <v>2</v>
      </c>
      <c r="Z466" s="134" t="e">
        <f t="shared" si="223"/>
        <v>#VALUE!</v>
      </c>
      <c r="AA466" s="134" t="e">
        <f t="shared" si="224"/>
        <v>#VALUE!</v>
      </c>
      <c r="AB466" s="133" t="e">
        <f>COUNTIFS(A1_Individu_Data_Keadaan_SDMK!A$4:A$149931,M466,A1_Individu_Data_Keadaan_SDMK!R$4:R$149285,"02. Dokter Gigi")</f>
        <v>#VALUE!</v>
      </c>
      <c r="AC466" s="122">
        <f t="shared" si="225"/>
        <v>1</v>
      </c>
      <c r="AD466" s="134" t="e">
        <f t="shared" si="226"/>
        <v>#VALUE!</v>
      </c>
      <c r="AE466" s="134" t="e">
        <f t="shared" si="227"/>
        <v>#VALUE!</v>
      </c>
      <c r="AF466" s="133" t="e">
        <f>COUNTIFS(A1_Individu_Data_Keadaan_SDMK!A$4:A$149931,M466,A1_Individu_Data_Keadaan_SDMK!Q$4:Q$149285,"03. KEPERAWATAN")</f>
        <v>#VALUE!</v>
      </c>
      <c r="AG466" s="135">
        <f t="shared" si="228"/>
        <v>8</v>
      </c>
      <c r="AH466" s="134" t="e">
        <f t="shared" si="229"/>
        <v>#VALUE!</v>
      </c>
      <c r="AI466" s="134" t="e">
        <f t="shared" si="230"/>
        <v>#VALUE!</v>
      </c>
      <c r="AJ466" s="133" t="e">
        <f>COUNTIFS(A1_Individu_Data_Keadaan_SDMK!A$4:A$149931,M466,A1_Individu_Data_Keadaan_SDMK!Q$4:Q$149285,"04. KEBIDANAN")</f>
        <v>#VALUE!</v>
      </c>
      <c r="AK466" s="135">
        <f t="shared" si="231"/>
        <v>7</v>
      </c>
      <c r="AL466" s="134" t="e">
        <f t="shared" si="232"/>
        <v>#VALUE!</v>
      </c>
      <c r="AM466" s="134" t="e">
        <f t="shared" si="233"/>
        <v>#VALUE!</v>
      </c>
      <c r="AN466" s="133" t="e">
        <f>COUNTIFS(A1_Individu_Data_Keadaan_SDMK!A$4:A$149931,M466,A1_Individu_Data_Keadaan_SDMK!Q$4:Q$149285,"05. KEFARMASIAN")</f>
        <v>#VALUE!</v>
      </c>
      <c r="AO466" s="135">
        <f t="shared" si="234"/>
        <v>1</v>
      </c>
      <c r="AP466" s="134" t="e">
        <f t="shared" si="235"/>
        <v>#VALUE!</v>
      </c>
      <c r="AQ466" s="134" t="e">
        <f t="shared" si="236"/>
        <v>#VALUE!</v>
      </c>
      <c r="AR466" s="133" t="e">
        <f>COUNTIFS(A1_Individu_Data_Keadaan_SDMK!A$4:A$149931,M466,A1_Individu_Data_Keadaan_SDMK!Q$4:Q$149285,"06. KESEHATAN MASYARAKAT")</f>
        <v>#VALUE!</v>
      </c>
      <c r="AS466" s="135">
        <f t="shared" si="237"/>
        <v>1</v>
      </c>
      <c r="AT466" s="134" t="e">
        <f t="shared" si="238"/>
        <v>#VALUE!</v>
      </c>
      <c r="AU466" s="134" t="e">
        <f t="shared" si="239"/>
        <v>#VALUE!</v>
      </c>
      <c r="AV466" s="133" t="e">
        <f>COUNTIFS(A1_Individu_Data_Keadaan_SDMK!A$4:A$149931,M466,A1_Individu_Data_Keadaan_SDMK!Q$4:Q$149285,"07. KESEHATAN LINGKUNGAN")</f>
        <v>#VALUE!</v>
      </c>
      <c r="AW466" s="135">
        <f t="shared" si="240"/>
        <v>1</v>
      </c>
      <c r="AX466" s="134" t="e">
        <f t="shared" si="241"/>
        <v>#VALUE!</v>
      </c>
      <c r="AY466" s="134" t="e">
        <f t="shared" si="242"/>
        <v>#VALUE!</v>
      </c>
      <c r="AZ466" s="133" t="e">
        <f>COUNTIFS(A1_Individu_Data_Keadaan_SDMK!A$4:A$149931,M466,A1_Individu_Data_Keadaan_SDMK!Q$4:Q$149285,"08. GIZI")</f>
        <v>#VALUE!</v>
      </c>
      <c r="BA466" s="135">
        <f t="shared" si="243"/>
        <v>2</v>
      </c>
      <c r="BB466" s="134" t="e">
        <f t="shared" si="244"/>
        <v>#VALUE!</v>
      </c>
      <c r="BC466" s="134" t="e">
        <f t="shared" si="245"/>
        <v>#VALUE!</v>
      </c>
      <c r="BD466" s="133" t="e">
        <f>COUNTIFS(A1_Individu_Data_Keadaan_SDMK!A$4:A$149931,M466,A1_Individu_Data_Keadaan_SDMK!R$4:R$149285,"03. Ahli Teknologi Laboratorium Medik")</f>
        <v>#VALUE!</v>
      </c>
      <c r="BE466" s="135">
        <f t="shared" si="246"/>
        <v>1</v>
      </c>
      <c r="BF466" s="134" t="e">
        <f t="shared" si="247"/>
        <v>#VALUE!</v>
      </c>
      <c r="BG466" s="134" t="e">
        <f t="shared" si="248"/>
        <v>#VALUE!</v>
      </c>
      <c r="BH466" s="139" t="e">
        <f t="shared" si="249"/>
        <v>#VALUE!</v>
      </c>
      <c r="BI466" s="139" t="e">
        <f t="shared" si="250"/>
        <v>#VALUE!</v>
      </c>
    </row>
    <row r="467" spans="13:61" ht="15">
      <c r="M467" s="120" t="s">
        <v>13329</v>
      </c>
      <c r="N467" s="120" t="s">
        <v>13330</v>
      </c>
      <c r="O467" s="120" t="s">
        <v>267</v>
      </c>
      <c r="P467" s="120" t="s">
        <v>9301</v>
      </c>
      <c r="Q467" s="120" t="s">
        <v>12201</v>
      </c>
      <c r="R467" s="120">
        <v>33</v>
      </c>
      <c r="S467" s="120">
        <v>3316</v>
      </c>
      <c r="T467" s="348" t="str">
        <f>IF(R467&lt;&gt;"",VLOOKUP(R467,'01_MASTER_KODE_WILAYAH'!H$1437:I$1470,2,FALSE),"")</f>
        <v>JAWA TENGAH</v>
      </c>
      <c r="U467" s="348" t="str">
        <f>IF(S467&lt;&gt;"",VLOOKUP(S467,'01_MASTER_KODE_WILAYAH'!D$5:F$1353,3,FALSE),"")</f>
        <v>BLORA</v>
      </c>
      <c r="V467" s="349" t="str">
        <f t="shared" si="220"/>
        <v>2</v>
      </c>
      <c r="W467" s="145" t="e">
        <f t="shared" si="221"/>
        <v>#VALUE!</v>
      </c>
      <c r="X467" s="133" t="e">
        <f>COUNTIFS(A1_Individu_Data_Keadaan_SDMK!A$4:A$149931,M467,A1_Individu_Data_Keadaan_SDMK!R$4:R$149285,"01. Dokter")</f>
        <v>#VALUE!</v>
      </c>
      <c r="Y467" s="122">
        <f t="shared" si="222"/>
        <v>1</v>
      </c>
      <c r="Z467" s="134" t="e">
        <f t="shared" si="223"/>
        <v>#VALUE!</v>
      </c>
      <c r="AA467" s="134" t="e">
        <f t="shared" si="224"/>
        <v>#VALUE!</v>
      </c>
      <c r="AB467" s="133" t="e">
        <f>COUNTIFS(A1_Individu_Data_Keadaan_SDMK!A$4:A$149931,M467,A1_Individu_Data_Keadaan_SDMK!R$4:R$149285,"02. Dokter Gigi")</f>
        <v>#VALUE!</v>
      </c>
      <c r="AC467" s="122">
        <f t="shared" si="225"/>
        <v>1</v>
      </c>
      <c r="AD467" s="134" t="e">
        <f t="shared" si="226"/>
        <v>#VALUE!</v>
      </c>
      <c r="AE467" s="134" t="e">
        <f t="shared" si="227"/>
        <v>#VALUE!</v>
      </c>
      <c r="AF467" s="133" t="e">
        <f>COUNTIFS(A1_Individu_Data_Keadaan_SDMK!A$4:A$149931,M467,A1_Individu_Data_Keadaan_SDMK!Q$4:Q$149285,"03. KEPERAWATAN")</f>
        <v>#VALUE!</v>
      </c>
      <c r="AG467" s="135">
        <f t="shared" si="228"/>
        <v>5</v>
      </c>
      <c r="AH467" s="134" t="e">
        <f t="shared" si="229"/>
        <v>#VALUE!</v>
      </c>
      <c r="AI467" s="134" t="e">
        <f t="shared" si="230"/>
        <v>#VALUE!</v>
      </c>
      <c r="AJ467" s="133" t="e">
        <f>COUNTIFS(A1_Individu_Data_Keadaan_SDMK!A$4:A$149931,M467,A1_Individu_Data_Keadaan_SDMK!Q$4:Q$149285,"04. KEBIDANAN")</f>
        <v>#VALUE!</v>
      </c>
      <c r="AK467" s="135">
        <f t="shared" si="231"/>
        <v>4</v>
      </c>
      <c r="AL467" s="134" t="e">
        <f t="shared" si="232"/>
        <v>#VALUE!</v>
      </c>
      <c r="AM467" s="134" t="e">
        <f t="shared" si="233"/>
        <v>#VALUE!</v>
      </c>
      <c r="AN467" s="133" t="e">
        <f>COUNTIFS(A1_Individu_Data_Keadaan_SDMK!A$4:A$149931,M467,A1_Individu_Data_Keadaan_SDMK!Q$4:Q$149285,"05. KEFARMASIAN")</f>
        <v>#VALUE!</v>
      </c>
      <c r="AO467" s="135">
        <f t="shared" si="234"/>
        <v>1</v>
      </c>
      <c r="AP467" s="134" t="e">
        <f t="shared" si="235"/>
        <v>#VALUE!</v>
      </c>
      <c r="AQ467" s="134" t="e">
        <f t="shared" si="236"/>
        <v>#VALUE!</v>
      </c>
      <c r="AR467" s="133" t="e">
        <f>COUNTIFS(A1_Individu_Data_Keadaan_SDMK!A$4:A$149931,M467,A1_Individu_Data_Keadaan_SDMK!Q$4:Q$149285,"06. KESEHATAN MASYARAKAT")</f>
        <v>#VALUE!</v>
      </c>
      <c r="AS467" s="135">
        <f t="shared" si="237"/>
        <v>1</v>
      </c>
      <c r="AT467" s="134" t="e">
        <f t="shared" si="238"/>
        <v>#VALUE!</v>
      </c>
      <c r="AU467" s="134" t="e">
        <f t="shared" si="239"/>
        <v>#VALUE!</v>
      </c>
      <c r="AV467" s="133" t="e">
        <f>COUNTIFS(A1_Individu_Data_Keadaan_SDMK!A$4:A$149931,M467,A1_Individu_Data_Keadaan_SDMK!Q$4:Q$149285,"07. KESEHATAN LINGKUNGAN")</f>
        <v>#VALUE!</v>
      </c>
      <c r="AW467" s="135">
        <f t="shared" si="240"/>
        <v>1</v>
      </c>
      <c r="AX467" s="134" t="e">
        <f t="shared" si="241"/>
        <v>#VALUE!</v>
      </c>
      <c r="AY467" s="134" t="e">
        <f t="shared" si="242"/>
        <v>#VALUE!</v>
      </c>
      <c r="AZ467" s="133" t="e">
        <f>COUNTIFS(A1_Individu_Data_Keadaan_SDMK!A$4:A$149931,M467,A1_Individu_Data_Keadaan_SDMK!Q$4:Q$149285,"08. GIZI")</f>
        <v>#VALUE!</v>
      </c>
      <c r="BA467" s="135">
        <f t="shared" si="243"/>
        <v>1</v>
      </c>
      <c r="BB467" s="134" t="e">
        <f t="shared" si="244"/>
        <v>#VALUE!</v>
      </c>
      <c r="BC467" s="134" t="e">
        <f t="shared" si="245"/>
        <v>#VALUE!</v>
      </c>
      <c r="BD467" s="133" t="e">
        <f>COUNTIFS(A1_Individu_Data_Keadaan_SDMK!A$4:A$149931,M467,A1_Individu_Data_Keadaan_SDMK!R$4:R$149285,"03. Ahli Teknologi Laboratorium Medik")</f>
        <v>#VALUE!</v>
      </c>
      <c r="BE467" s="135">
        <f t="shared" si="246"/>
        <v>1</v>
      </c>
      <c r="BF467" s="134" t="e">
        <f t="shared" si="247"/>
        <v>#VALUE!</v>
      </c>
      <c r="BG467" s="134" t="e">
        <f t="shared" si="248"/>
        <v>#VALUE!</v>
      </c>
      <c r="BH467" s="139" t="e">
        <f t="shared" si="249"/>
        <v>#VALUE!</v>
      </c>
      <c r="BI467" s="139" t="e">
        <f t="shared" si="250"/>
        <v>#VALUE!</v>
      </c>
    </row>
    <row r="468" spans="13:61" ht="15">
      <c r="M468" s="120" t="s">
        <v>13331</v>
      </c>
      <c r="N468" s="120" t="s">
        <v>13332</v>
      </c>
      <c r="O468" s="120" t="s">
        <v>267</v>
      </c>
      <c r="P468" s="120" t="s">
        <v>9302</v>
      </c>
      <c r="Q468" s="120" t="s">
        <v>12201</v>
      </c>
      <c r="R468" s="120">
        <v>33</v>
      </c>
      <c r="S468" s="120">
        <v>3317</v>
      </c>
      <c r="T468" s="348" t="str">
        <f>IF(R468&lt;&gt;"",VLOOKUP(R468,'01_MASTER_KODE_WILAYAH'!H$1437:I$1470,2,FALSE),"")</f>
        <v>JAWA TENGAH</v>
      </c>
      <c r="U468" s="348" t="str">
        <f>IF(S468&lt;&gt;"",VLOOKUP(S468,'01_MASTER_KODE_WILAYAH'!D$5:F$1353,3,FALSE),"")</f>
        <v>REMBANG</v>
      </c>
      <c r="V468" s="349" t="str">
        <f t="shared" si="220"/>
        <v>1</v>
      </c>
      <c r="W468" s="145" t="e">
        <f t="shared" si="221"/>
        <v>#VALUE!</v>
      </c>
      <c r="X468" s="133" t="e">
        <f>COUNTIFS(A1_Individu_Data_Keadaan_SDMK!A$4:A$149931,M468,A1_Individu_Data_Keadaan_SDMK!R$4:R$149285,"01. Dokter")</f>
        <v>#VALUE!</v>
      </c>
      <c r="Y468" s="122">
        <f t="shared" si="222"/>
        <v>2</v>
      </c>
      <c r="Z468" s="134" t="e">
        <f t="shared" si="223"/>
        <v>#VALUE!</v>
      </c>
      <c r="AA468" s="134" t="e">
        <f t="shared" si="224"/>
        <v>#VALUE!</v>
      </c>
      <c r="AB468" s="133" t="e">
        <f>COUNTIFS(A1_Individu_Data_Keadaan_SDMK!A$4:A$149931,M468,A1_Individu_Data_Keadaan_SDMK!R$4:R$149285,"02. Dokter Gigi")</f>
        <v>#VALUE!</v>
      </c>
      <c r="AC468" s="122">
        <f t="shared" si="225"/>
        <v>1</v>
      </c>
      <c r="AD468" s="134" t="e">
        <f t="shared" si="226"/>
        <v>#VALUE!</v>
      </c>
      <c r="AE468" s="134" t="e">
        <f t="shared" si="227"/>
        <v>#VALUE!</v>
      </c>
      <c r="AF468" s="133" t="e">
        <f>COUNTIFS(A1_Individu_Data_Keadaan_SDMK!A$4:A$149931,M468,A1_Individu_Data_Keadaan_SDMK!Q$4:Q$149285,"03. KEPERAWATAN")</f>
        <v>#VALUE!</v>
      </c>
      <c r="AG468" s="135">
        <f t="shared" si="228"/>
        <v>8</v>
      </c>
      <c r="AH468" s="134" t="e">
        <f t="shared" si="229"/>
        <v>#VALUE!</v>
      </c>
      <c r="AI468" s="134" t="e">
        <f t="shared" si="230"/>
        <v>#VALUE!</v>
      </c>
      <c r="AJ468" s="133" t="e">
        <f>COUNTIFS(A1_Individu_Data_Keadaan_SDMK!A$4:A$149931,M468,A1_Individu_Data_Keadaan_SDMK!Q$4:Q$149285,"04. KEBIDANAN")</f>
        <v>#VALUE!</v>
      </c>
      <c r="AK468" s="135">
        <f t="shared" si="231"/>
        <v>7</v>
      </c>
      <c r="AL468" s="134" t="e">
        <f t="shared" si="232"/>
        <v>#VALUE!</v>
      </c>
      <c r="AM468" s="134" t="e">
        <f t="shared" si="233"/>
        <v>#VALUE!</v>
      </c>
      <c r="AN468" s="133" t="e">
        <f>COUNTIFS(A1_Individu_Data_Keadaan_SDMK!A$4:A$149931,M468,A1_Individu_Data_Keadaan_SDMK!Q$4:Q$149285,"05. KEFARMASIAN")</f>
        <v>#VALUE!</v>
      </c>
      <c r="AO468" s="135">
        <f t="shared" si="234"/>
        <v>1</v>
      </c>
      <c r="AP468" s="134" t="e">
        <f t="shared" si="235"/>
        <v>#VALUE!</v>
      </c>
      <c r="AQ468" s="134" t="e">
        <f t="shared" si="236"/>
        <v>#VALUE!</v>
      </c>
      <c r="AR468" s="133" t="e">
        <f>COUNTIFS(A1_Individu_Data_Keadaan_SDMK!A$4:A$149931,M468,A1_Individu_Data_Keadaan_SDMK!Q$4:Q$149285,"06. KESEHATAN MASYARAKAT")</f>
        <v>#VALUE!</v>
      </c>
      <c r="AS468" s="135">
        <f t="shared" si="237"/>
        <v>1</v>
      </c>
      <c r="AT468" s="134" t="e">
        <f t="shared" si="238"/>
        <v>#VALUE!</v>
      </c>
      <c r="AU468" s="134" t="e">
        <f t="shared" si="239"/>
        <v>#VALUE!</v>
      </c>
      <c r="AV468" s="133" t="e">
        <f>COUNTIFS(A1_Individu_Data_Keadaan_SDMK!A$4:A$149931,M468,A1_Individu_Data_Keadaan_SDMK!Q$4:Q$149285,"07. KESEHATAN LINGKUNGAN")</f>
        <v>#VALUE!</v>
      </c>
      <c r="AW468" s="135">
        <f t="shared" si="240"/>
        <v>1</v>
      </c>
      <c r="AX468" s="134" t="e">
        <f t="shared" si="241"/>
        <v>#VALUE!</v>
      </c>
      <c r="AY468" s="134" t="e">
        <f t="shared" si="242"/>
        <v>#VALUE!</v>
      </c>
      <c r="AZ468" s="133" t="e">
        <f>COUNTIFS(A1_Individu_Data_Keadaan_SDMK!A$4:A$149931,M468,A1_Individu_Data_Keadaan_SDMK!Q$4:Q$149285,"08. GIZI")</f>
        <v>#VALUE!</v>
      </c>
      <c r="BA468" s="135">
        <f t="shared" si="243"/>
        <v>2</v>
      </c>
      <c r="BB468" s="134" t="e">
        <f t="shared" si="244"/>
        <v>#VALUE!</v>
      </c>
      <c r="BC468" s="134" t="e">
        <f t="shared" si="245"/>
        <v>#VALUE!</v>
      </c>
      <c r="BD468" s="133" t="e">
        <f>COUNTIFS(A1_Individu_Data_Keadaan_SDMK!A$4:A$149931,M468,A1_Individu_Data_Keadaan_SDMK!R$4:R$149285,"03. Ahli Teknologi Laboratorium Medik")</f>
        <v>#VALUE!</v>
      </c>
      <c r="BE468" s="135">
        <f t="shared" si="246"/>
        <v>1</v>
      </c>
      <c r="BF468" s="134" t="e">
        <f t="shared" si="247"/>
        <v>#VALUE!</v>
      </c>
      <c r="BG468" s="134" t="e">
        <f t="shared" si="248"/>
        <v>#VALUE!</v>
      </c>
      <c r="BH468" s="139" t="e">
        <f t="shared" si="249"/>
        <v>#VALUE!</v>
      </c>
      <c r="BI468" s="139" t="e">
        <f t="shared" si="250"/>
        <v>#VALUE!</v>
      </c>
    </row>
    <row r="469" spans="13:61" ht="15">
      <c r="M469" s="120" t="s">
        <v>13333</v>
      </c>
      <c r="N469" s="120" t="s">
        <v>13045</v>
      </c>
      <c r="O469" s="120" t="s">
        <v>267</v>
      </c>
      <c r="P469" s="120" t="s">
        <v>9301</v>
      </c>
      <c r="Q469" s="120" t="s">
        <v>12201</v>
      </c>
      <c r="R469" s="120">
        <v>33</v>
      </c>
      <c r="S469" s="120">
        <v>3317</v>
      </c>
      <c r="T469" s="348" t="str">
        <f>IF(R469&lt;&gt;"",VLOOKUP(R469,'01_MASTER_KODE_WILAYAH'!H$1437:I$1470,2,FALSE),"")</f>
        <v>JAWA TENGAH</v>
      </c>
      <c r="U469" s="348" t="str">
        <f>IF(S469&lt;&gt;"",VLOOKUP(S469,'01_MASTER_KODE_WILAYAH'!D$5:F$1353,3,FALSE),"")</f>
        <v>REMBANG</v>
      </c>
      <c r="V469" s="349" t="str">
        <f t="shared" si="220"/>
        <v>2</v>
      </c>
      <c r="W469" s="145" t="e">
        <f t="shared" si="221"/>
        <v>#VALUE!</v>
      </c>
      <c r="X469" s="133" t="e">
        <f>COUNTIFS(A1_Individu_Data_Keadaan_SDMK!A$4:A$149931,M469,A1_Individu_Data_Keadaan_SDMK!R$4:R$149285,"01. Dokter")</f>
        <v>#VALUE!</v>
      </c>
      <c r="Y469" s="122">
        <f t="shared" si="222"/>
        <v>1</v>
      </c>
      <c r="Z469" s="134" t="e">
        <f t="shared" si="223"/>
        <v>#VALUE!</v>
      </c>
      <c r="AA469" s="134" t="e">
        <f t="shared" si="224"/>
        <v>#VALUE!</v>
      </c>
      <c r="AB469" s="133" t="e">
        <f>COUNTIFS(A1_Individu_Data_Keadaan_SDMK!A$4:A$149931,M469,A1_Individu_Data_Keadaan_SDMK!R$4:R$149285,"02. Dokter Gigi")</f>
        <v>#VALUE!</v>
      </c>
      <c r="AC469" s="122">
        <f t="shared" si="225"/>
        <v>1</v>
      </c>
      <c r="AD469" s="134" t="e">
        <f t="shared" si="226"/>
        <v>#VALUE!</v>
      </c>
      <c r="AE469" s="134" t="e">
        <f t="shared" si="227"/>
        <v>#VALUE!</v>
      </c>
      <c r="AF469" s="133" t="e">
        <f>COUNTIFS(A1_Individu_Data_Keadaan_SDMK!A$4:A$149931,M469,A1_Individu_Data_Keadaan_SDMK!Q$4:Q$149285,"03. KEPERAWATAN")</f>
        <v>#VALUE!</v>
      </c>
      <c r="AG469" s="135">
        <f t="shared" si="228"/>
        <v>5</v>
      </c>
      <c r="AH469" s="134" t="e">
        <f t="shared" si="229"/>
        <v>#VALUE!</v>
      </c>
      <c r="AI469" s="134" t="e">
        <f t="shared" si="230"/>
        <v>#VALUE!</v>
      </c>
      <c r="AJ469" s="133" t="e">
        <f>COUNTIFS(A1_Individu_Data_Keadaan_SDMK!A$4:A$149931,M469,A1_Individu_Data_Keadaan_SDMK!Q$4:Q$149285,"04. KEBIDANAN")</f>
        <v>#VALUE!</v>
      </c>
      <c r="AK469" s="135">
        <f t="shared" si="231"/>
        <v>4</v>
      </c>
      <c r="AL469" s="134" t="e">
        <f t="shared" si="232"/>
        <v>#VALUE!</v>
      </c>
      <c r="AM469" s="134" t="e">
        <f t="shared" si="233"/>
        <v>#VALUE!</v>
      </c>
      <c r="AN469" s="133" t="e">
        <f>COUNTIFS(A1_Individu_Data_Keadaan_SDMK!A$4:A$149931,M469,A1_Individu_Data_Keadaan_SDMK!Q$4:Q$149285,"05. KEFARMASIAN")</f>
        <v>#VALUE!</v>
      </c>
      <c r="AO469" s="135">
        <f t="shared" si="234"/>
        <v>1</v>
      </c>
      <c r="AP469" s="134" t="e">
        <f t="shared" si="235"/>
        <v>#VALUE!</v>
      </c>
      <c r="AQ469" s="134" t="e">
        <f t="shared" si="236"/>
        <v>#VALUE!</v>
      </c>
      <c r="AR469" s="133" t="e">
        <f>COUNTIFS(A1_Individu_Data_Keadaan_SDMK!A$4:A$149931,M469,A1_Individu_Data_Keadaan_SDMK!Q$4:Q$149285,"06. KESEHATAN MASYARAKAT")</f>
        <v>#VALUE!</v>
      </c>
      <c r="AS469" s="135">
        <f t="shared" si="237"/>
        <v>1</v>
      </c>
      <c r="AT469" s="134" t="e">
        <f t="shared" si="238"/>
        <v>#VALUE!</v>
      </c>
      <c r="AU469" s="134" t="e">
        <f t="shared" si="239"/>
        <v>#VALUE!</v>
      </c>
      <c r="AV469" s="133" t="e">
        <f>COUNTIFS(A1_Individu_Data_Keadaan_SDMK!A$4:A$149931,M469,A1_Individu_Data_Keadaan_SDMK!Q$4:Q$149285,"07. KESEHATAN LINGKUNGAN")</f>
        <v>#VALUE!</v>
      </c>
      <c r="AW469" s="135">
        <f t="shared" si="240"/>
        <v>1</v>
      </c>
      <c r="AX469" s="134" t="e">
        <f t="shared" si="241"/>
        <v>#VALUE!</v>
      </c>
      <c r="AY469" s="134" t="e">
        <f t="shared" si="242"/>
        <v>#VALUE!</v>
      </c>
      <c r="AZ469" s="133" t="e">
        <f>COUNTIFS(A1_Individu_Data_Keadaan_SDMK!A$4:A$149931,M469,A1_Individu_Data_Keadaan_SDMK!Q$4:Q$149285,"08. GIZI")</f>
        <v>#VALUE!</v>
      </c>
      <c r="BA469" s="135">
        <f t="shared" si="243"/>
        <v>1</v>
      </c>
      <c r="BB469" s="134" t="e">
        <f t="shared" si="244"/>
        <v>#VALUE!</v>
      </c>
      <c r="BC469" s="134" t="e">
        <f t="shared" si="245"/>
        <v>#VALUE!</v>
      </c>
      <c r="BD469" s="133" t="e">
        <f>COUNTIFS(A1_Individu_Data_Keadaan_SDMK!A$4:A$149931,M469,A1_Individu_Data_Keadaan_SDMK!R$4:R$149285,"03. Ahli Teknologi Laboratorium Medik")</f>
        <v>#VALUE!</v>
      </c>
      <c r="BE469" s="135">
        <f t="shared" si="246"/>
        <v>1</v>
      </c>
      <c r="BF469" s="134" t="e">
        <f t="shared" si="247"/>
        <v>#VALUE!</v>
      </c>
      <c r="BG469" s="134" t="e">
        <f t="shared" si="248"/>
        <v>#VALUE!</v>
      </c>
      <c r="BH469" s="139" t="e">
        <f t="shared" si="249"/>
        <v>#VALUE!</v>
      </c>
      <c r="BI469" s="139" t="e">
        <f t="shared" si="250"/>
        <v>#VALUE!</v>
      </c>
    </row>
    <row r="470" spans="13:61" ht="15">
      <c r="M470" s="120" t="s">
        <v>13334</v>
      </c>
      <c r="N470" s="120" t="s">
        <v>13335</v>
      </c>
      <c r="O470" s="120" t="s">
        <v>267</v>
      </c>
      <c r="P470" s="120" t="s">
        <v>9301</v>
      </c>
      <c r="Q470" s="120" t="s">
        <v>12201</v>
      </c>
      <c r="R470" s="120">
        <v>33</v>
      </c>
      <c r="S470" s="120">
        <v>3317</v>
      </c>
      <c r="T470" s="348" t="str">
        <f>IF(R470&lt;&gt;"",VLOOKUP(R470,'01_MASTER_KODE_WILAYAH'!H$1437:I$1470,2,FALSE),"")</f>
        <v>JAWA TENGAH</v>
      </c>
      <c r="U470" s="348" t="str">
        <f>IF(S470&lt;&gt;"",VLOOKUP(S470,'01_MASTER_KODE_WILAYAH'!D$5:F$1353,3,FALSE),"")</f>
        <v>REMBANG</v>
      </c>
      <c r="V470" s="349" t="str">
        <f t="shared" si="220"/>
        <v>2</v>
      </c>
      <c r="W470" s="145" t="e">
        <f t="shared" si="221"/>
        <v>#VALUE!</v>
      </c>
      <c r="X470" s="133" t="e">
        <f>COUNTIFS(A1_Individu_Data_Keadaan_SDMK!A$4:A$149931,M470,A1_Individu_Data_Keadaan_SDMK!R$4:R$149285,"01. Dokter")</f>
        <v>#VALUE!</v>
      </c>
      <c r="Y470" s="122">
        <f t="shared" si="222"/>
        <v>1</v>
      </c>
      <c r="Z470" s="134" t="e">
        <f t="shared" si="223"/>
        <v>#VALUE!</v>
      </c>
      <c r="AA470" s="134" t="e">
        <f t="shared" si="224"/>
        <v>#VALUE!</v>
      </c>
      <c r="AB470" s="133" t="e">
        <f>COUNTIFS(A1_Individu_Data_Keadaan_SDMK!A$4:A$149931,M470,A1_Individu_Data_Keadaan_SDMK!R$4:R$149285,"02. Dokter Gigi")</f>
        <v>#VALUE!</v>
      </c>
      <c r="AC470" s="122">
        <f t="shared" si="225"/>
        <v>1</v>
      </c>
      <c r="AD470" s="134" t="e">
        <f t="shared" si="226"/>
        <v>#VALUE!</v>
      </c>
      <c r="AE470" s="134" t="e">
        <f t="shared" si="227"/>
        <v>#VALUE!</v>
      </c>
      <c r="AF470" s="133" t="e">
        <f>COUNTIFS(A1_Individu_Data_Keadaan_SDMK!A$4:A$149931,M470,A1_Individu_Data_Keadaan_SDMK!Q$4:Q$149285,"03. KEPERAWATAN")</f>
        <v>#VALUE!</v>
      </c>
      <c r="AG470" s="135">
        <f t="shared" si="228"/>
        <v>5</v>
      </c>
      <c r="AH470" s="134" t="e">
        <f t="shared" si="229"/>
        <v>#VALUE!</v>
      </c>
      <c r="AI470" s="134" t="e">
        <f t="shared" si="230"/>
        <v>#VALUE!</v>
      </c>
      <c r="AJ470" s="133" t="e">
        <f>COUNTIFS(A1_Individu_Data_Keadaan_SDMK!A$4:A$149931,M470,A1_Individu_Data_Keadaan_SDMK!Q$4:Q$149285,"04. KEBIDANAN")</f>
        <v>#VALUE!</v>
      </c>
      <c r="AK470" s="135">
        <f t="shared" si="231"/>
        <v>4</v>
      </c>
      <c r="AL470" s="134" t="e">
        <f t="shared" si="232"/>
        <v>#VALUE!</v>
      </c>
      <c r="AM470" s="134" t="e">
        <f t="shared" si="233"/>
        <v>#VALUE!</v>
      </c>
      <c r="AN470" s="133" t="e">
        <f>COUNTIFS(A1_Individu_Data_Keadaan_SDMK!A$4:A$149931,M470,A1_Individu_Data_Keadaan_SDMK!Q$4:Q$149285,"05. KEFARMASIAN")</f>
        <v>#VALUE!</v>
      </c>
      <c r="AO470" s="135">
        <f t="shared" si="234"/>
        <v>1</v>
      </c>
      <c r="AP470" s="134" t="e">
        <f t="shared" si="235"/>
        <v>#VALUE!</v>
      </c>
      <c r="AQ470" s="134" t="e">
        <f t="shared" si="236"/>
        <v>#VALUE!</v>
      </c>
      <c r="AR470" s="133" t="e">
        <f>COUNTIFS(A1_Individu_Data_Keadaan_SDMK!A$4:A$149931,M470,A1_Individu_Data_Keadaan_SDMK!Q$4:Q$149285,"06. KESEHATAN MASYARAKAT")</f>
        <v>#VALUE!</v>
      </c>
      <c r="AS470" s="135">
        <f t="shared" si="237"/>
        <v>1</v>
      </c>
      <c r="AT470" s="134" t="e">
        <f t="shared" si="238"/>
        <v>#VALUE!</v>
      </c>
      <c r="AU470" s="134" t="e">
        <f t="shared" si="239"/>
        <v>#VALUE!</v>
      </c>
      <c r="AV470" s="133" t="e">
        <f>COUNTIFS(A1_Individu_Data_Keadaan_SDMK!A$4:A$149931,M470,A1_Individu_Data_Keadaan_SDMK!Q$4:Q$149285,"07. KESEHATAN LINGKUNGAN")</f>
        <v>#VALUE!</v>
      </c>
      <c r="AW470" s="135">
        <f t="shared" si="240"/>
        <v>1</v>
      </c>
      <c r="AX470" s="134" t="e">
        <f t="shared" si="241"/>
        <v>#VALUE!</v>
      </c>
      <c r="AY470" s="134" t="e">
        <f t="shared" si="242"/>
        <v>#VALUE!</v>
      </c>
      <c r="AZ470" s="133" t="e">
        <f>COUNTIFS(A1_Individu_Data_Keadaan_SDMK!A$4:A$149931,M470,A1_Individu_Data_Keadaan_SDMK!Q$4:Q$149285,"08. GIZI")</f>
        <v>#VALUE!</v>
      </c>
      <c r="BA470" s="135">
        <f t="shared" si="243"/>
        <v>1</v>
      </c>
      <c r="BB470" s="134" t="e">
        <f t="shared" si="244"/>
        <v>#VALUE!</v>
      </c>
      <c r="BC470" s="134" t="e">
        <f t="shared" si="245"/>
        <v>#VALUE!</v>
      </c>
      <c r="BD470" s="133" t="e">
        <f>COUNTIFS(A1_Individu_Data_Keadaan_SDMK!A$4:A$149931,M470,A1_Individu_Data_Keadaan_SDMK!R$4:R$149285,"03. Ahli Teknologi Laboratorium Medik")</f>
        <v>#VALUE!</v>
      </c>
      <c r="BE470" s="135">
        <f t="shared" si="246"/>
        <v>1</v>
      </c>
      <c r="BF470" s="134" t="e">
        <f t="shared" si="247"/>
        <v>#VALUE!</v>
      </c>
      <c r="BG470" s="134" t="e">
        <f t="shared" si="248"/>
        <v>#VALUE!</v>
      </c>
      <c r="BH470" s="139" t="e">
        <f t="shared" si="249"/>
        <v>#VALUE!</v>
      </c>
      <c r="BI470" s="139" t="e">
        <f t="shared" si="250"/>
        <v>#VALUE!</v>
      </c>
    </row>
    <row r="471" spans="13:61" ht="15">
      <c r="M471" s="120" t="s">
        <v>13336</v>
      </c>
      <c r="N471" s="120" t="s">
        <v>13337</v>
      </c>
      <c r="O471" s="120" t="s">
        <v>267</v>
      </c>
      <c r="P471" s="120" t="s">
        <v>9302</v>
      </c>
      <c r="Q471" s="120" t="s">
        <v>12201</v>
      </c>
      <c r="R471" s="120">
        <v>33</v>
      </c>
      <c r="S471" s="120">
        <v>3317</v>
      </c>
      <c r="T471" s="348" t="str">
        <f>IF(R471&lt;&gt;"",VLOOKUP(R471,'01_MASTER_KODE_WILAYAH'!H$1437:I$1470,2,FALSE),"")</f>
        <v>JAWA TENGAH</v>
      </c>
      <c r="U471" s="348" t="str">
        <f>IF(S471&lt;&gt;"",VLOOKUP(S471,'01_MASTER_KODE_WILAYAH'!D$5:F$1353,3,FALSE),"")</f>
        <v>REMBANG</v>
      </c>
      <c r="V471" s="349" t="str">
        <f t="shared" si="220"/>
        <v>1</v>
      </c>
      <c r="W471" s="145" t="e">
        <f t="shared" si="221"/>
        <v>#VALUE!</v>
      </c>
      <c r="X471" s="133" t="e">
        <f>COUNTIFS(A1_Individu_Data_Keadaan_SDMK!A$4:A$149931,M471,A1_Individu_Data_Keadaan_SDMK!R$4:R$149285,"01. Dokter")</f>
        <v>#VALUE!</v>
      </c>
      <c r="Y471" s="122">
        <f t="shared" si="222"/>
        <v>2</v>
      </c>
      <c r="Z471" s="134" t="e">
        <f t="shared" si="223"/>
        <v>#VALUE!</v>
      </c>
      <c r="AA471" s="134" t="e">
        <f t="shared" si="224"/>
        <v>#VALUE!</v>
      </c>
      <c r="AB471" s="133" t="e">
        <f>COUNTIFS(A1_Individu_Data_Keadaan_SDMK!A$4:A$149931,M471,A1_Individu_Data_Keadaan_SDMK!R$4:R$149285,"02. Dokter Gigi")</f>
        <v>#VALUE!</v>
      </c>
      <c r="AC471" s="122">
        <f t="shared" si="225"/>
        <v>1</v>
      </c>
      <c r="AD471" s="134" t="e">
        <f t="shared" si="226"/>
        <v>#VALUE!</v>
      </c>
      <c r="AE471" s="134" t="e">
        <f t="shared" si="227"/>
        <v>#VALUE!</v>
      </c>
      <c r="AF471" s="133" t="e">
        <f>COUNTIFS(A1_Individu_Data_Keadaan_SDMK!A$4:A$149931,M471,A1_Individu_Data_Keadaan_SDMK!Q$4:Q$149285,"03. KEPERAWATAN")</f>
        <v>#VALUE!</v>
      </c>
      <c r="AG471" s="135">
        <f t="shared" si="228"/>
        <v>8</v>
      </c>
      <c r="AH471" s="134" t="e">
        <f t="shared" si="229"/>
        <v>#VALUE!</v>
      </c>
      <c r="AI471" s="134" t="e">
        <f t="shared" si="230"/>
        <v>#VALUE!</v>
      </c>
      <c r="AJ471" s="133" t="e">
        <f>COUNTIFS(A1_Individu_Data_Keadaan_SDMK!A$4:A$149931,M471,A1_Individu_Data_Keadaan_SDMK!Q$4:Q$149285,"04. KEBIDANAN")</f>
        <v>#VALUE!</v>
      </c>
      <c r="AK471" s="135">
        <f t="shared" si="231"/>
        <v>7</v>
      </c>
      <c r="AL471" s="134" t="e">
        <f t="shared" si="232"/>
        <v>#VALUE!</v>
      </c>
      <c r="AM471" s="134" t="e">
        <f t="shared" si="233"/>
        <v>#VALUE!</v>
      </c>
      <c r="AN471" s="133" t="e">
        <f>COUNTIFS(A1_Individu_Data_Keadaan_SDMK!A$4:A$149931,M471,A1_Individu_Data_Keadaan_SDMK!Q$4:Q$149285,"05. KEFARMASIAN")</f>
        <v>#VALUE!</v>
      </c>
      <c r="AO471" s="135">
        <f t="shared" si="234"/>
        <v>1</v>
      </c>
      <c r="AP471" s="134" t="e">
        <f t="shared" si="235"/>
        <v>#VALUE!</v>
      </c>
      <c r="AQ471" s="134" t="e">
        <f t="shared" si="236"/>
        <v>#VALUE!</v>
      </c>
      <c r="AR471" s="133" t="e">
        <f>COUNTIFS(A1_Individu_Data_Keadaan_SDMK!A$4:A$149931,M471,A1_Individu_Data_Keadaan_SDMK!Q$4:Q$149285,"06. KESEHATAN MASYARAKAT")</f>
        <v>#VALUE!</v>
      </c>
      <c r="AS471" s="135">
        <f t="shared" si="237"/>
        <v>1</v>
      </c>
      <c r="AT471" s="134" t="e">
        <f t="shared" si="238"/>
        <v>#VALUE!</v>
      </c>
      <c r="AU471" s="134" t="e">
        <f t="shared" si="239"/>
        <v>#VALUE!</v>
      </c>
      <c r="AV471" s="133" t="e">
        <f>COUNTIFS(A1_Individu_Data_Keadaan_SDMK!A$4:A$149931,M471,A1_Individu_Data_Keadaan_SDMK!Q$4:Q$149285,"07. KESEHATAN LINGKUNGAN")</f>
        <v>#VALUE!</v>
      </c>
      <c r="AW471" s="135">
        <f t="shared" si="240"/>
        <v>1</v>
      </c>
      <c r="AX471" s="134" t="e">
        <f t="shared" si="241"/>
        <v>#VALUE!</v>
      </c>
      <c r="AY471" s="134" t="e">
        <f t="shared" si="242"/>
        <v>#VALUE!</v>
      </c>
      <c r="AZ471" s="133" t="e">
        <f>COUNTIFS(A1_Individu_Data_Keadaan_SDMK!A$4:A$149931,M471,A1_Individu_Data_Keadaan_SDMK!Q$4:Q$149285,"08. GIZI")</f>
        <v>#VALUE!</v>
      </c>
      <c r="BA471" s="135">
        <f t="shared" si="243"/>
        <v>2</v>
      </c>
      <c r="BB471" s="134" t="e">
        <f t="shared" si="244"/>
        <v>#VALUE!</v>
      </c>
      <c r="BC471" s="134" t="e">
        <f t="shared" si="245"/>
        <v>#VALUE!</v>
      </c>
      <c r="BD471" s="133" t="e">
        <f>COUNTIFS(A1_Individu_Data_Keadaan_SDMK!A$4:A$149931,M471,A1_Individu_Data_Keadaan_SDMK!R$4:R$149285,"03. Ahli Teknologi Laboratorium Medik")</f>
        <v>#VALUE!</v>
      </c>
      <c r="BE471" s="135">
        <f t="shared" si="246"/>
        <v>1</v>
      </c>
      <c r="BF471" s="134" t="e">
        <f t="shared" si="247"/>
        <v>#VALUE!</v>
      </c>
      <c r="BG471" s="134" t="e">
        <f t="shared" si="248"/>
        <v>#VALUE!</v>
      </c>
      <c r="BH471" s="139" t="e">
        <f t="shared" si="249"/>
        <v>#VALUE!</v>
      </c>
      <c r="BI471" s="139" t="e">
        <f t="shared" si="250"/>
        <v>#VALUE!</v>
      </c>
    </row>
    <row r="472" spans="13:61" ht="15">
      <c r="M472" s="120" t="s">
        <v>13338</v>
      </c>
      <c r="N472" s="120" t="s">
        <v>13339</v>
      </c>
      <c r="O472" s="120" t="s">
        <v>267</v>
      </c>
      <c r="P472" s="120" t="s">
        <v>9302</v>
      </c>
      <c r="Q472" s="120" t="s">
        <v>12201</v>
      </c>
      <c r="R472" s="120">
        <v>33</v>
      </c>
      <c r="S472" s="120">
        <v>3317</v>
      </c>
      <c r="T472" s="348" t="str">
        <f>IF(R472&lt;&gt;"",VLOOKUP(R472,'01_MASTER_KODE_WILAYAH'!H$1437:I$1470,2,FALSE),"")</f>
        <v>JAWA TENGAH</v>
      </c>
      <c r="U472" s="348" t="str">
        <f>IF(S472&lt;&gt;"",VLOOKUP(S472,'01_MASTER_KODE_WILAYAH'!D$5:F$1353,3,FALSE),"")</f>
        <v>REMBANG</v>
      </c>
      <c r="V472" s="349" t="str">
        <f t="shared" si="220"/>
        <v>1</v>
      </c>
      <c r="W472" s="145" t="e">
        <f t="shared" si="221"/>
        <v>#VALUE!</v>
      </c>
      <c r="X472" s="133" t="e">
        <f>COUNTIFS(A1_Individu_Data_Keadaan_SDMK!A$4:A$149931,M472,A1_Individu_Data_Keadaan_SDMK!R$4:R$149285,"01. Dokter")</f>
        <v>#VALUE!</v>
      </c>
      <c r="Y472" s="122">
        <f t="shared" si="222"/>
        <v>2</v>
      </c>
      <c r="Z472" s="134" t="e">
        <f t="shared" si="223"/>
        <v>#VALUE!</v>
      </c>
      <c r="AA472" s="134" t="e">
        <f t="shared" si="224"/>
        <v>#VALUE!</v>
      </c>
      <c r="AB472" s="133" t="e">
        <f>COUNTIFS(A1_Individu_Data_Keadaan_SDMK!A$4:A$149931,M472,A1_Individu_Data_Keadaan_SDMK!R$4:R$149285,"02. Dokter Gigi")</f>
        <v>#VALUE!</v>
      </c>
      <c r="AC472" s="122">
        <f t="shared" si="225"/>
        <v>1</v>
      </c>
      <c r="AD472" s="134" t="e">
        <f t="shared" si="226"/>
        <v>#VALUE!</v>
      </c>
      <c r="AE472" s="134" t="e">
        <f t="shared" si="227"/>
        <v>#VALUE!</v>
      </c>
      <c r="AF472" s="133" t="e">
        <f>COUNTIFS(A1_Individu_Data_Keadaan_SDMK!A$4:A$149931,M472,A1_Individu_Data_Keadaan_SDMK!Q$4:Q$149285,"03. KEPERAWATAN")</f>
        <v>#VALUE!</v>
      </c>
      <c r="AG472" s="135">
        <f t="shared" si="228"/>
        <v>8</v>
      </c>
      <c r="AH472" s="134" t="e">
        <f t="shared" si="229"/>
        <v>#VALUE!</v>
      </c>
      <c r="AI472" s="134" t="e">
        <f t="shared" si="230"/>
        <v>#VALUE!</v>
      </c>
      <c r="AJ472" s="133" t="e">
        <f>COUNTIFS(A1_Individu_Data_Keadaan_SDMK!A$4:A$149931,M472,A1_Individu_Data_Keadaan_SDMK!Q$4:Q$149285,"04. KEBIDANAN")</f>
        <v>#VALUE!</v>
      </c>
      <c r="AK472" s="135">
        <f t="shared" si="231"/>
        <v>7</v>
      </c>
      <c r="AL472" s="134" t="e">
        <f t="shared" si="232"/>
        <v>#VALUE!</v>
      </c>
      <c r="AM472" s="134" t="e">
        <f t="shared" si="233"/>
        <v>#VALUE!</v>
      </c>
      <c r="AN472" s="133" t="e">
        <f>COUNTIFS(A1_Individu_Data_Keadaan_SDMK!A$4:A$149931,M472,A1_Individu_Data_Keadaan_SDMK!Q$4:Q$149285,"05. KEFARMASIAN")</f>
        <v>#VALUE!</v>
      </c>
      <c r="AO472" s="135">
        <f t="shared" si="234"/>
        <v>1</v>
      </c>
      <c r="AP472" s="134" t="e">
        <f t="shared" si="235"/>
        <v>#VALUE!</v>
      </c>
      <c r="AQ472" s="134" t="e">
        <f t="shared" si="236"/>
        <v>#VALUE!</v>
      </c>
      <c r="AR472" s="133" t="e">
        <f>COUNTIFS(A1_Individu_Data_Keadaan_SDMK!A$4:A$149931,M472,A1_Individu_Data_Keadaan_SDMK!Q$4:Q$149285,"06. KESEHATAN MASYARAKAT")</f>
        <v>#VALUE!</v>
      </c>
      <c r="AS472" s="135">
        <f t="shared" si="237"/>
        <v>1</v>
      </c>
      <c r="AT472" s="134" t="e">
        <f t="shared" si="238"/>
        <v>#VALUE!</v>
      </c>
      <c r="AU472" s="134" t="e">
        <f t="shared" si="239"/>
        <v>#VALUE!</v>
      </c>
      <c r="AV472" s="133" t="e">
        <f>COUNTIFS(A1_Individu_Data_Keadaan_SDMK!A$4:A$149931,M472,A1_Individu_Data_Keadaan_SDMK!Q$4:Q$149285,"07. KESEHATAN LINGKUNGAN")</f>
        <v>#VALUE!</v>
      </c>
      <c r="AW472" s="135">
        <f t="shared" si="240"/>
        <v>1</v>
      </c>
      <c r="AX472" s="134" t="e">
        <f t="shared" si="241"/>
        <v>#VALUE!</v>
      </c>
      <c r="AY472" s="134" t="e">
        <f t="shared" si="242"/>
        <v>#VALUE!</v>
      </c>
      <c r="AZ472" s="133" t="e">
        <f>COUNTIFS(A1_Individu_Data_Keadaan_SDMK!A$4:A$149931,M472,A1_Individu_Data_Keadaan_SDMK!Q$4:Q$149285,"08. GIZI")</f>
        <v>#VALUE!</v>
      </c>
      <c r="BA472" s="135">
        <f t="shared" si="243"/>
        <v>2</v>
      </c>
      <c r="BB472" s="134" t="e">
        <f t="shared" si="244"/>
        <v>#VALUE!</v>
      </c>
      <c r="BC472" s="134" t="e">
        <f t="shared" si="245"/>
        <v>#VALUE!</v>
      </c>
      <c r="BD472" s="133" t="e">
        <f>COUNTIFS(A1_Individu_Data_Keadaan_SDMK!A$4:A$149931,M472,A1_Individu_Data_Keadaan_SDMK!R$4:R$149285,"03. Ahli Teknologi Laboratorium Medik")</f>
        <v>#VALUE!</v>
      </c>
      <c r="BE472" s="135">
        <f t="shared" si="246"/>
        <v>1</v>
      </c>
      <c r="BF472" s="134" t="e">
        <f t="shared" si="247"/>
        <v>#VALUE!</v>
      </c>
      <c r="BG472" s="134" t="e">
        <f t="shared" si="248"/>
        <v>#VALUE!</v>
      </c>
      <c r="BH472" s="139" t="e">
        <f t="shared" si="249"/>
        <v>#VALUE!</v>
      </c>
      <c r="BI472" s="139" t="e">
        <f t="shared" si="250"/>
        <v>#VALUE!</v>
      </c>
    </row>
    <row r="473" spans="13:61" ht="15">
      <c r="M473" s="120" t="s">
        <v>13340</v>
      </c>
      <c r="N473" s="120" t="s">
        <v>13341</v>
      </c>
      <c r="O473" s="120" t="s">
        <v>267</v>
      </c>
      <c r="P473" s="120" t="s">
        <v>9302</v>
      </c>
      <c r="Q473" s="120" t="s">
        <v>12201</v>
      </c>
      <c r="R473" s="120">
        <v>33</v>
      </c>
      <c r="S473" s="120">
        <v>3317</v>
      </c>
      <c r="T473" s="348" t="str">
        <f>IF(R473&lt;&gt;"",VLOOKUP(R473,'01_MASTER_KODE_WILAYAH'!H$1437:I$1470,2,FALSE),"")</f>
        <v>JAWA TENGAH</v>
      </c>
      <c r="U473" s="348" t="str">
        <f>IF(S473&lt;&gt;"",VLOOKUP(S473,'01_MASTER_KODE_WILAYAH'!D$5:F$1353,3,FALSE),"")</f>
        <v>REMBANG</v>
      </c>
      <c r="V473" s="349" t="str">
        <f t="shared" si="220"/>
        <v>1</v>
      </c>
      <c r="W473" s="145" t="e">
        <f t="shared" si="221"/>
        <v>#VALUE!</v>
      </c>
      <c r="X473" s="133" t="e">
        <f>COUNTIFS(A1_Individu_Data_Keadaan_SDMK!A$4:A$149931,M473,A1_Individu_Data_Keadaan_SDMK!R$4:R$149285,"01. Dokter")</f>
        <v>#VALUE!</v>
      </c>
      <c r="Y473" s="122">
        <f t="shared" si="222"/>
        <v>2</v>
      </c>
      <c r="Z473" s="134" t="e">
        <f t="shared" si="223"/>
        <v>#VALUE!</v>
      </c>
      <c r="AA473" s="134" t="e">
        <f t="shared" si="224"/>
        <v>#VALUE!</v>
      </c>
      <c r="AB473" s="133" t="e">
        <f>COUNTIFS(A1_Individu_Data_Keadaan_SDMK!A$4:A$149931,M473,A1_Individu_Data_Keadaan_SDMK!R$4:R$149285,"02. Dokter Gigi")</f>
        <v>#VALUE!</v>
      </c>
      <c r="AC473" s="122">
        <f t="shared" si="225"/>
        <v>1</v>
      </c>
      <c r="AD473" s="134" t="e">
        <f t="shared" si="226"/>
        <v>#VALUE!</v>
      </c>
      <c r="AE473" s="134" t="e">
        <f t="shared" si="227"/>
        <v>#VALUE!</v>
      </c>
      <c r="AF473" s="133" t="e">
        <f>COUNTIFS(A1_Individu_Data_Keadaan_SDMK!A$4:A$149931,M473,A1_Individu_Data_Keadaan_SDMK!Q$4:Q$149285,"03. KEPERAWATAN")</f>
        <v>#VALUE!</v>
      </c>
      <c r="AG473" s="135">
        <f t="shared" si="228"/>
        <v>8</v>
      </c>
      <c r="AH473" s="134" t="e">
        <f t="shared" si="229"/>
        <v>#VALUE!</v>
      </c>
      <c r="AI473" s="134" t="e">
        <f t="shared" si="230"/>
        <v>#VALUE!</v>
      </c>
      <c r="AJ473" s="133" t="e">
        <f>COUNTIFS(A1_Individu_Data_Keadaan_SDMK!A$4:A$149931,M473,A1_Individu_Data_Keadaan_SDMK!Q$4:Q$149285,"04. KEBIDANAN")</f>
        <v>#VALUE!</v>
      </c>
      <c r="AK473" s="135">
        <f t="shared" si="231"/>
        <v>7</v>
      </c>
      <c r="AL473" s="134" t="e">
        <f t="shared" si="232"/>
        <v>#VALUE!</v>
      </c>
      <c r="AM473" s="134" t="e">
        <f t="shared" si="233"/>
        <v>#VALUE!</v>
      </c>
      <c r="AN473" s="133" t="e">
        <f>COUNTIFS(A1_Individu_Data_Keadaan_SDMK!A$4:A$149931,M473,A1_Individu_Data_Keadaan_SDMK!Q$4:Q$149285,"05. KEFARMASIAN")</f>
        <v>#VALUE!</v>
      </c>
      <c r="AO473" s="135">
        <f t="shared" si="234"/>
        <v>1</v>
      </c>
      <c r="AP473" s="134" t="e">
        <f t="shared" si="235"/>
        <v>#VALUE!</v>
      </c>
      <c r="AQ473" s="134" t="e">
        <f t="shared" si="236"/>
        <v>#VALUE!</v>
      </c>
      <c r="AR473" s="133" t="e">
        <f>COUNTIFS(A1_Individu_Data_Keadaan_SDMK!A$4:A$149931,M473,A1_Individu_Data_Keadaan_SDMK!Q$4:Q$149285,"06. KESEHATAN MASYARAKAT")</f>
        <v>#VALUE!</v>
      </c>
      <c r="AS473" s="135">
        <f t="shared" si="237"/>
        <v>1</v>
      </c>
      <c r="AT473" s="134" t="e">
        <f t="shared" si="238"/>
        <v>#VALUE!</v>
      </c>
      <c r="AU473" s="134" t="e">
        <f t="shared" si="239"/>
        <v>#VALUE!</v>
      </c>
      <c r="AV473" s="133" t="e">
        <f>COUNTIFS(A1_Individu_Data_Keadaan_SDMK!A$4:A$149931,M473,A1_Individu_Data_Keadaan_SDMK!Q$4:Q$149285,"07. KESEHATAN LINGKUNGAN")</f>
        <v>#VALUE!</v>
      </c>
      <c r="AW473" s="135">
        <f t="shared" si="240"/>
        <v>1</v>
      </c>
      <c r="AX473" s="134" t="e">
        <f t="shared" si="241"/>
        <v>#VALUE!</v>
      </c>
      <c r="AY473" s="134" t="e">
        <f t="shared" si="242"/>
        <v>#VALUE!</v>
      </c>
      <c r="AZ473" s="133" t="e">
        <f>COUNTIFS(A1_Individu_Data_Keadaan_SDMK!A$4:A$149931,M473,A1_Individu_Data_Keadaan_SDMK!Q$4:Q$149285,"08. GIZI")</f>
        <v>#VALUE!</v>
      </c>
      <c r="BA473" s="135">
        <f t="shared" si="243"/>
        <v>2</v>
      </c>
      <c r="BB473" s="134" t="e">
        <f t="shared" si="244"/>
        <v>#VALUE!</v>
      </c>
      <c r="BC473" s="134" t="e">
        <f t="shared" si="245"/>
        <v>#VALUE!</v>
      </c>
      <c r="BD473" s="133" t="e">
        <f>COUNTIFS(A1_Individu_Data_Keadaan_SDMK!A$4:A$149931,M473,A1_Individu_Data_Keadaan_SDMK!R$4:R$149285,"03. Ahli Teknologi Laboratorium Medik")</f>
        <v>#VALUE!</v>
      </c>
      <c r="BE473" s="135">
        <f t="shared" si="246"/>
        <v>1</v>
      </c>
      <c r="BF473" s="134" t="e">
        <f t="shared" si="247"/>
        <v>#VALUE!</v>
      </c>
      <c r="BG473" s="134" t="e">
        <f t="shared" si="248"/>
        <v>#VALUE!</v>
      </c>
      <c r="BH473" s="139" t="e">
        <f t="shared" si="249"/>
        <v>#VALUE!</v>
      </c>
      <c r="BI473" s="139" t="e">
        <f t="shared" si="250"/>
        <v>#VALUE!</v>
      </c>
    </row>
    <row r="474" spans="13:61" ht="15">
      <c r="M474" s="120" t="s">
        <v>13342</v>
      </c>
      <c r="N474" s="120" t="s">
        <v>13343</v>
      </c>
      <c r="O474" s="120" t="s">
        <v>267</v>
      </c>
      <c r="P474" s="120" t="s">
        <v>9302</v>
      </c>
      <c r="Q474" s="120" t="s">
        <v>12201</v>
      </c>
      <c r="R474" s="120">
        <v>33</v>
      </c>
      <c r="S474" s="120">
        <v>3317</v>
      </c>
      <c r="T474" s="348" t="str">
        <f>IF(R474&lt;&gt;"",VLOOKUP(R474,'01_MASTER_KODE_WILAYAH'!H$1437:I$1470,2,FALSE),"")</f>
        <v>JAWA TENGAH</v>
      </c>
      <c r="U474" s="348" t="str">
        <f>IF(S474&lt;&gt;"",VLOOKUP(S474,'01_MASTER_KODE_WILAYAH'!D$5:F$1353,3,FALSE),"")</f>
        <v>REMBANG</v>
      </c>
      <c r="V474" s="349" t="str">
        <f t="shared" si="220"/>
        <v>1</v>
      </c>
      <c r="W474" s="145" t="e">
        <f t="shared" si="221"/>
        <v>#VALUE!</v>
      </c>
      <c r="X474" s="133" t="e">
        <f>COUNTIFS(A1_Individu_Data_Keadaan_SDMK!A$4:A$149931,M474,A1_Individu_Data_Keadaan_SDMK!R$4:R$149285,"01. Dokter")</f>
        <v>#VALUE!</v>
      </c>
      <c r="Y474" s="122">
        <f t="shared" si="222"/>
        <v>2</v>
      </c>
      <c r="Z474" s="134" t="e">
        <f t="shared" si="223"/>
        <v>#VALUE!</v>
      </c>
      <c r="AA474" s="134" t="e">
        <f t="shared" si="224"/>
        <v>#VALUE!</v>
      </c>
      <c r="AB474" s="133" t="e">
        <f>COUNTIFS(A1_Individu_Data_Keadaan_SDMK!A$4:A$149931,M474,A1_Individu_Data_Keadaan_SDMK!R$4:R$149285,"02. Dokter Gigi")</f>
        <v>#VALUE!</v>
      </c>
      <c r="AC474" s="122">
        <f t="shared" si="225"/>
        <v>1</v>
      </c>
      <c r="AD474" s="134" t="e">
        <f t="shared" si="226"/>
        <v>#VALUE!</v>
      </c>
      <c r="AE474" s="134" t="e">
        <f t="shared" si="227"/>
        <v>#VALUE!</v>
      </c>
      <c r="AF474" s="133" t="e">
        <f>COUNTIFS(A1_Individu_Data_Keadaan_SDMK!A$4:A$149931,M474,A1_Individu_Data_Keadaan_SDMK!Q$4:Q$149285,"03. KEPERAWATAN")</f>
        <v>#VALUE!</v>
      </c>
      <c r="AG474" s="135">
        <f t="shared" si="228"/>
        <v>8</v>
      </c>
      <c r="AH474" s="134" t="e">
        <f t="shared" si="229"/>
        <v>#VALUE!</v>
      </c>
      <c r="AI474" s="134" t="e">
        <f t="shared" si="230"/>
        <v>#VALUE!</v>
      </c>
      <c r="AJ474" s="133" t="e">
        <f>COUNTIFS(A1_Individu_Data_Keadaan_SDMK!A$4:A$149931,M474,A1_Individu_Data_Keadaan_SDMK!Q$4:Q$149285,"04. KEBIDANAN")</f>
        <v>#VALUE!</v>
      </c>
      <c r="AK474" s="135">
        <f t="shared" si="231"/>
        <v>7</v>
      </c>
      <c r="AL474" s="134" t="e">
        <f t="shared" si="232"/>
        <v>#VALUE!</v>
      </c>
      <c r="AM474" s="134" t="e">
        <f t="shared" si="233"/>
        <v>#VALUE!</v>
      </c>
      <c r="AN474" s="133" t="e">
        <f>COUNTIFS(A1_Individu_Data_Keadaan_SDMK!A$4:A$149931,M474,A1_Individu_Data_Keadaan_SDMK!Q$4:Q$149285,"05. KEFARMASIAN")</f>
        <v>#VALUE!</v>
      </c>
      <c r="AO474" s="135">
        <f t="shared" si="234"/>
        <v>1</v>
      </c>
      <c r="AP474" s="134" t="e">
        <f t="shared" si="235"/>
        <v>#VALUE!</v>
      </c>
      <c r="AQ474" s="134" t="e">
        <f t="shared" si="236"/>
        <v>#VALUE!</v>
      </c>
      <c r="AR474" s="133" t="e">
        <f>COUNTIFS(A1_Individu_Data_Keadaan_SDMK!A$4:A$149931,M474,A1_Individu_Data_Keadaan_SDMK!Q$4:Q$149285,"06. KESEHATAN MASYARAKAT")</f>
        <v>#VALUE!</v>
      </c>
      <c r="AS474" s="135">
        <f t="shared" si="237"/>
        <v>1</v>
      </c>
      <c r="AT474" s="134" t="e">
        <f t="shared" si="238"/>
        <v>#VALUE!</v>
      </c>
      <c r="AU474" s="134" t="e">
        <f t="shared" si="239"/>
        <v>#VALUE!</v>
      </c>
      <c r="AV474" s="133" t="e">
        <f>COUNTIFS(A1_Individu_Data_Keadaan_SDMK!A$4:A$149931,M474,A1_Individu_Data_Keadaan_SDMK!Q$4:Q$149285,"07. KESEHATAN LINGKUNGAN")</f>
        <v>#VALUE!</v>
      </c>
      <c r="AW474" s="135">
        <f t="shared" si="240"/>
        <v>1</v>
      </c>
      <c r="AX474" s="134" t="e">
        <f t="shared" si="241"/>
        <v>#VALUE!</v>
      </c>
      <c r="AY474" s="134" t="e">
        <f t="shared" si="242"/>
        <v>#VALUE!</v>
      </c>
      <c r="AZ474" s="133" t="e">
        <f>COUNTIFS(A1_Individu_Data_Keadaan_SDMK!A$4:A$149931,M474,A1_Individu_Data_Keadaan_SDMK!Q$4:Q$149285,"08. GIZI")</f>
        <v>#VALUE!</v>
      </c>
      <c r="BA474" s="135">
        <f t="shared" si="243"/>
        <v>2</v>
      </c>
      <c r="BB474" s="134" t="e">
        <f t="shared" si="244"/>
        <v>#VALUE!</v>
      </c>
      <c r="BC474" s="134" t="e">
        <f t="shared" si="245"/>
        <v>#VALUE!</v>
      </c>
      <c r="BD474" s="133" t="e">
        <f>COUNTIFS(A1_Individu_Data_Keadaan_SDMK!A$4:A$149931,M474,A1_Individu_Data_Keadaan_SDMK!R$4:R$149285,"03. Ahli Teknologi Laboratorium Medik")</f>
        <v>#VALUE!</v>
      </c>
      <c r="BE474" s="135">
        <f t="shared" si="246"/>
        <v>1</v>
      </c>
      <c r="BF474" s="134" t="e">
        <f t="shared" si="247"/>
        <v>#VALUE!</v>
      </c>
      <c r="BG474" s="134" t="e">
        <f t="shared" si="248"/>
        <v>#VALUE!</v>
      </c>
      <c r="BH474" s="139" t="e">
        <f t="shared" si="249"/>
        <v>#VALUE!</v>
      </c>
      <c r="BI474" s="139" t="e">
        <f t="shared" si="250"/>
        <v>#VALUE!</v>
      </c>
    </row>
    <row r="475" spans="13:61" ht="15">
      <c r="M475" s="120" t="s">
        <v>13344</v>
      </c>
      <c r="N475" s="120" t="s">
        <v>13345</v>
      </c>
      <c r="O475" s="120" t="s">
        <v>267</v>
      </c>
      <c r="P475" s="120" t="s">
        <v>9302</v>
      </c>
      <c r="Q475" s="120" t="s">
        <v>12201</v>
      </c>
      <c r="R475" s="120">
        <v>33</v>
      </c>
      <c r="S475" s="120">
        <v>3317</v>
      </c>
      <c r="T475" s="348" t="str">
        <f>IF(R475&lt;&gt;"",VLOOKUP(R475,'01_MASTER_KODE_WILAYAH'!H$1437:I$1470,2,FALSE),"")</f>
        <v>JAWA TENGAH</v>
      </c>
      <c r="U475" s="348" t="str">
        <f>IF(S475&lt;&gt;"",VLOOKUP(S475,'01_MASTER_KODE_WILAYAH'!D$5:F$1353,3,FALSE),"")</f>
        <v>REMBANG</v>
      </c>
      <c r="V475" s="349" t="str">
        <f t="shared" si="220"/>
        <v>1</v>
      </c>
      <c r="W475" s="145" t="e">
        <f t="shared" si="221"/>
        <v>#VALUE!</v>
      </c>
      <c r="X475" s="133" t="e">
        <f>COUNTIFS(A1_Individu_Data_Keadaan_SDMK!A$4:A$149931,M475,A1_Individu_Data_Keadaan_SDMK!R$4:R$149285,"01. Dokter")</f>
        <v>#VALUE!</v>
      </c>
      <c r="Y475" s="122">
        <f t="shared" si="222"/>
        <v>2</v>
      </c>
      <c r="Z475" s="134" t="e">
        <f t="shared" si="223"/>
        <v>#VALUE!</v>
      </c>
      <c r="AA475" s="134" t="e">
        <f t="shared" si="224"/>
        <v>#VALUE!</v>
      </c>
      <c r="AB475" s="133" t="e">
        <f>COUNTIFS(A1_Individu_Data_Keadaan_SDMK!A$4:A$149931,M475,A1_Individu_Data_Keadaan_SDMK!R$4:R$149285,"02. Dokter Gigi")</f>
        <v>#VALUE!</v>
      </c>
      <c r="AC475" s="122">
        <f t="shared" si="225"/>
        <v>1</v>
      </c>
      <c r="AD475" s="134" t="e">
        <f t="shared" si="226"/>
        <v>#VALUE!</v>
      </c>
      <c r="AE475" s="134" t="e">
        <f t="shared" si="227"/>
        <v>#VALUE!</v>
      </c>
      <c r="AF475" s="133" t="e">
        <f>COUNTIFS(A1_Individu_Data_Keadaan_SDMK!A$4:A$149931,M475,A1_Individu_Data_Keadaan_SDMK!Q$4:Q$149285,"03. KEPERAWATAN")</f>
        <v>#VALUE!</v>
      </c>
      <c r="AG475" s="135">
        <f t="shared" si="228"/>
        <v>8</v>
      </c>
      <c r="AH475" s="134" t="e">
        <f t="shared" si="229"/>
        <v>#VALUE!</v>
      </c>
      <c r="AI475" s="134" t="e">
        <f t="shared" si="230"/>
        <v>#VALUE!</v>
      </c>
      <c r="AJ475" s="133" t="e">
        <f>COUNTIFS(A1_Individu_Data_Keadaan_SDMK!A$4:A$149931,M475,A1_Individu_Data_Keadaan_SDMK!Q$4:Q$149285,"04. KEBIDANAN")</f>
        <v>#VALUE!</v>
      </c>
      <c r="AK475" s="135">
        <f t="shared" si="231"/>
        <v>7</v>
      </c>
      <c r="AL475" s="134" t="e">
        <f t="shared" si="232"/>
        <v>#VALUE!</v>
      </c>
      <c r="AM475" s="134" t="e">
        <f t="shared" si="233"/>
        <v>#VALUE!</v>
      </c>
      <c r="AN475" s="133" t="e">
        <f>COUNTIFS(A1_Individu_Data_Keadaan_SDMK!A$4:A$149931,M475,A1_Individu_Data_Keadaan_SDMK!Q$4:Q$149285,"05. KEFARMASIAN")</f>
        <v>#VALUE!</v>
      </c>
      <c r="AO475" s="135">
        <f t="shared" si="234"/>
        <v>1</v>
      </c>
      <c r="AP475" s="134" t="e">
        <f t="shared" si="235"/>
        <v>#VALUE!</v>
      </c>
      <c r="AQ475" s="134" t="e">
        <f t="shared" si="236"/>
        <v>#VALUE!</v>
      </c>
      <c r="AR475" s="133" t="e">
        <f>COUNTIFS(A1_Individu_Data_Keadaan_SDMK!A$4:A$149931,M475,A1_Individu_Data_Keadaan_SDMK!Q$4:Q$149285,"06. KESEHATAN MASYARAKAT")</f>
        <v>#VALUE!</v>
      </c>
      <c r="AS475" s="135">
        <f t="shared" si="237"/>
        <v>1</v>
      </c>
      <c r="AT475" s="134" t="e">
        <f t="shared" si="238"/>
        <v>#VALUE!</v>
      </c>
      <c r="AU475" s="134" t="e">
        <f t="shared" si="239"/>
        <v>#VALUE!</v>
      </c>
      <c r="AV475" s="133" t="e">
        <f>COUNTIFS(A1_Individu_Data_Keadaan_SDMK!A$4:A$149931,M475,A1_Individu_Data_Keadaan_SDMK!Q$4:Q$149285,"07. KESEHATAN LINGKUNGAN")</f>
        <v>#VALUE!</v>
      </c>
      <c r="AW475" s="135">
        <f t="shared" si="240"/>
        <v>1</v>
      </c>
      <c r="AX475" s="134" t="e">
        <f t="shared" si="241"/>
        <v>#VALUE!</v>
      </c>
      <c r="AY475" s="134" t="e">
        <f t="shared" si="242"/>
        <v>#VALUE!</v>
      </c>
      <c r="AZ475" s="133" t="e">
        <f>COUNTIFS(A1_Individu_Data_Keadaan_SDMK!A$4:A$149931,M475,A1_Individu_Data_Keadaan_SDMK!Q$4:Q$149285,"08. GIZI")</f>
        <v>#VALUE!</v>
      </c>
      <c r="BA475" s="135">
        <f t="shared" si="243"/>
        <v>2</v>
      </c>
      <c r="BB475" s="134" t="e">
        <f t="shared" si="244"/>
        <v>#VALUE!</v>
      </c>
      <c r="BC475" s="134" t="e">
        <f t="shared" si="245"/>
        <v>#VALUE!</v>
      </c>
      <c r="BD475" s="133" t="e">
        <f>COUNTIFS(A1_Individu_Data_Keadaan_SDMK!A$4:A$149931,M475,A1_Individu_Data_Keadaan_SDMK!R$4:R$149285,"03. Ahli Teknologi Laboratorium Medik")</f>
        <v>#VALUE!</v>
      </c>
      <c r="BE475" s="135">
        <f t="shared" si="246"/>
        <v>1</v>
      </c>
      <c r="BF475" s="134" t="e">
        <f t="shared" si="247"/>
        <v>#VALUE!</v>
      </c>
      <c r="BG475" s="134" t="e">
        <f t="shared" si="248"/>
        <v>#VALUE!</v>
      </c>
      <c r="BH475" s="139" t="e">
        <f t="shared" si="249"/>
        <v>#VALUE!</v>
      </c>
      <c r="BI475" s="139" t="e">
        <f t="shared" si="250"/>
        <v>#VALUE!</v>
      </c>
    </row>
    <row r="476" spans="13:61" ht="15">
      <c r="M476" s="120" t="s">
        <v>13346</v>
      </c>
      <c r="N476" s="120" t="s">
        <v>13347</v>
      </c>
      <c r="O476" s="120" t="s">
        <v>267</v>
      </c>
      <c r="P476" s="120" t="s">
        <v>9302</v>
      </c>
      <c r="Q476" s="120" t="s">
        <v>12201</v>
      </c>
      <c r="R476" s="120">
        <v>33</v>
      </c>
      <c r="S476" s="120">
        <v>3317</v>
      </c>
      <c r="T476" s="348" t="str">
        <f>IF(R476&lt;&gt;"",VLOOKUP(R476,'01_MASTER_KODE_WILAYAH'!H$1437:I$1470,2,FALSE),"")</f>
        <v>JAWA TENGAH</v>
      </c>
      <c r="U476" s="348" t="str">
        <f>IF(S476&lt;&gt;"",VLOOKUP(S476,'01_MASTER_KODE_WILAYAH'!D$5:F$1353,3,FALSE),"")</f>
        <v>REMBANG</v>
      </c>
      <c r="V476" s="349" t="str">
        <f t="shared" si="220"/>
        <v>1</v>
      </c>
      <c r="W476" s="145" t="e">
        <f t="shared" si="221"/>
        <v>#VALUE!</v>
      </c>
      <c r="X476" s="133" t="e">
        <f>COUNTIFS(A1_Individu_Data_Keadaan_SDMK!A$4:A$149931,M476,A1_Individu_Data_Keadaan_SDMK!R$4:R$149285,"01. Dokter")</f>
        <v>#VALUE!</v>
      </c>
      <c r="Y476" s="122">
        <f t="shared" si="222"/>
        <v>2</v>
      </c>
      <c r="Z476" s="134" t="e">
        <f t="shared" si="223"/>
        <v>#VALUE!</v>
      </c>
      <c r="AA476" s="134" t="e">
        <f t="shared" si="224"/>
        <v>#VALUE!</v>
      </c>
      <c r="AB476" s="133" t="e">
        <f>COUNTIFS(A1_Individu_Data_Keadaan_SDMK!A$4:A$149931,M476,A1_Individu_Data_Keadaan_SDMK!R$4:R$149285,"02. Dokter Gigi")</f>
        <v>#VALUE!</v>
      </c>
      <c r="AC476" s="122">
        <f t="shared" si="225"/>
        <v>1</v>
      </c>
      <c r="AD476" s="134" t="e">
        <f t="shared" si="226"/>
        <v>#VALUE!</v>
      </c>
      <c r="AE476" s="134" t="e">
        <f t="shared" si="227"/>
        <v>#VALUE!</v>
      </c>
      <c r="AF476" s="133" t="e">
        <f>COUNTIFS(A1_Individu_Data_Keadaan_SDMK!A$4:A$149931,M476,A1_Individu_Data_Keadaan_SDMK!Q$4:Q$149285,"03. KEPERAWATAN")</f>
        <v>#VALUE!</v>
      </c>
      <c r="AG476" s="135">
        <f t="shared" si="228"/>
        <v>8</v>
      </c>
      <c r="AH476" s="134" t="e">
        <f t="shared" si="229"/>
        <v>#VALUE!</v>
      </c>
      <c r="AI476" s="134" t="e">
        <f t="shared" si="230"/>
        <v>#VALUE!</v>
      </c>
      <c r="AJ476" s="133" t="e">
        <f>COUNTIFS(A1_Individu_Data_Keadaan_SDMK!A$4:A$149931,M476,A1_Individu_Data_Keadaan_SDMK!Q$4:Q$149285,"04. KEBIDANAN")</f>
        <v>#VALUE!</v>
      </c>
      <c r="AK476" s="135">
        <f t="shared" si="231"/>
        <v>7</v>
      </c>
      <c r="AL476" s="134" t="e">
        <f t="shared" si="232"/>
        <v>#VALUE!</v>
      </c>
      <c r="AM476" s="134" t="e">
        <f t="shared" si="233"/>
        <v>#VALUE!</v>
      </c>
      <c r="AN476" s="133" t="e">
        <f>COUNTIFS(A1_Individu_Data_Keadaan_SDMK!A$4:A$149931,M476,A1_Individu_Data_Keadaan_SDMK!Q$4:Q$149285,"05. KEFARMASIAN")</f>
        <v>#VALUE!</v>
      </c>
      <c r="AO476" s="135">
        <f t="shared" si="234"/>
        <v>1</v>
      </c>
      <c r="AP476" s="134" t="e">
        <f t="shared" si="235"/>
        <v>#VALUE!</v>
      </c>
      <c r="AQ476" s="134" t="e">
        <f t="shared" si="236"/>
        <v>#VALUE!</v>
      </c>
      <c r="AR476" s="133" t="e">
        <f>COUNTIFS(A1_Individu_Data_Keadaan_SDMK!A$4:A$149931,M476,A1_Individu_Data_Keadaan_SDMK!Q$4:Q$149285,"06. KESEHATAN MASYARAKAT")</f>
        <v>#VALUE!</v>
      </c>
      <c r="AS476" s="135">
        <f t="shared" si="237"/>
        <v>1</v>
      </c>
      <c r="AT476" s="134" t="e">
        <f t="shared" si="238"/>
        <v>#VALUE!</v>
      </c>
      <c r="AU476" s="134" t="e">
        <f t="shared" si="239"/>
        <v>#VALUE!</v>
      </c>
      <c r="AV476" s="133" t="e">
        <f>COUNTIFS(A1_Individu_Data_Keadaan_SDMK!A$4:A$149931,M476,A1_Individu_Data_Keadaan_SDMK!Q$4:Q$149285,"07. KESEHATAN LINGKUNGAN")</f>
        <v>#VALUE!</v>
      </c>
      <c r="AW476" s="135">
        <f t="shared" si="240"/>
        <v>1</v>
      </c>
      <c r="AX476" s="134" t="e">
        <f t="shared" si="241"/>
        <v>#VALUE!</v>
      </c>
      <c r="AY476" s="134" t="e">
        <f t="shared" si="242"/>
        <v>#VALUE!</v>
      </c>
      <c r="AZ476" s="133" t="e">
        <f>COUNTIFS(A1_Individu_Data_Keadaan_SDMK!A$4:A$149931,M476,A1_Individu_Data_Keadaan_SDMK!Q$4:Q$149285,"08. GIZI")</f>
        <v>#VALUE!</v>
      </c>
      <c r="BA476" s="135">
        <f t="shared" si="243"/>
        <v>2</v>
      </c>
      <c r="BB476" s="134" t="e">
        <f t="shared" si="244"/>
        <v>#VALUE!</v>
      </c>
      <c r="BC476" s="134" t="e">
        <f t="shared" si="245"/>
        <v>#VALUE!</v>
      </c>
      <c r="BD476" s="133" t="e">
        <f>COUNTIFS(A1_Individu_Data_Keadaan_SDMK!A$4:A$149931,M476,A1_Individu_Data_Keadaan_SDMK!R$4:R$149285,"03. Ahli Teknologi Laboratorium Medik")</f>
        <v>#VALUE!</v>
      </c>
      <c r="BE476" s="135">
        <f t="shared" si="246"/>
        <v>1</v>
      </c>
      <c r="BF476" s="134" t="e">
        <f t="shared" si="247"/>
        <v>#VALUE!</v>
      </c>
      <c r="BG476" s="134" t="e">
        <f t="shared" si="248"/>
        <v>#VALUE!</v>
      </c>
      <c r="BH476" s="139" t="e">
        <f t="shared" si="249"/>
        <v>#VALUE!</v>
      </c>
      <c r="BI476" s="139" t="e">
        <f t="shared" si="250"/>
        <v>#VALUE!</v>
      </c>
    </row>
    <row r="477" spans="13:61" ht="15">
      <c r="M477" s="120" t="s">
        <v>13349</v>
      </c>
      <c r="N477" s="120" t="s">
        <v>13350</v>
      </c>
      <c r="O477" s="120" t="s">
        <v>267</v>
      </c>
      <c r="P477" s="120" t="s">
        <v>9301</v>
      </c>
      <c r="Q477" s="120" t="s">
        <v>12201</v>
      </c>
      <c r="R477" s="120">
        <v>33</v>
      </c>
      <c r="S477" s="120">
        <v>3317</v>
      </c>
      <c r="T477" s="348" t="str">
        <f>IF(R477&lt;&gt;"",VLOOKUP(R477,'01_MASTER_KODE_WILAYAH'!H$1437:I$1470,2,FALSE),"")</f>
        <v>JAWA TENGAH</v>
      </c>
      <c r="U477" s="348" t="str">
        <f>IF(S477&lt;&gt;"",VLOOKUP(S477,'01_MASTER_KODE_WILAYAH'!D$5:F$1353,3,FALSE),"")</f>
        <v>REMBANG</v>
      </c>
      <c r="V477" s="349" t="str">
        <f t="shared" si="220"/>
        <v>2</v>
      </c>
      <c r="W477" s="145" t="e">
        <f t="shared" si="221"/>
        <v>#VALUE!</v>
      </c>
      <c r="X477" s="133" t="e">
        <f>COUNTIFS(A1_Individu_Data_Keadaan_SDMK!A$4:A$149931,M477,A1_Individu_Data_Keadaan_SDMK!R$4:R$149285,"01. Dokter")</f>
        <v>#VALUE!</v>
      </c>
      <c r="Y477" s="122">
        <f t="shared" si="222"/>
        <v>1</v>
      </c>
      <c r="Z477" s="134" t="e">
        <f t="shared" si="223"/>
        <v>#VALUE!</v>
      </c>
      <c r="AA477" s="134" t="e">
        <f t="shared" si="224"/>
        <v>#VALUE!</v>
      </c>
      <c r="AB477" s="133" t="e">
        <f>COUNTIFS(A1_Individu_Data_Keadaan_SDMK!A$4:A$149931,M477,A1_Individu_Data_Keadaan_SDMK!R$4:R$149285,"02. Dokter Gigi")</f>
        <v>#VALUE!</v>
      </c>
      <c r="AC477" s="122">
        <f t="shared" si="225"/>
        <v>1</v>
      </c>
      <c r="AD477" s="134" t="e">
        <f t="shared" si="226"/>
        <v>#VALUE!</v>
      </c>
      <c r="AE477" s="134" t="e">
        <f t="shared" si="227"/>
        <v>#VALUE!</v>
      </c>
      <c r="AF477" s="133" t="e">
        <f>COUNTIFS(A1_Individu_Data_Keadaan_SDMK!A$4:A$149931,M477,A1_Individu_Data_Keadaan_SDMK!Q$4:Q$149285,"03. KEPERAWATAN")</f>
        <v>#VALUE!</v>
      </c>
      <c r="AG477" s="135">
        <f t="shared" si="228"/>
        <v>5</v>
      </c>
      <c r="AH477" s="134" t="e">
        <f t="shared" si="229"/>
        <v>#VALUE!</v>
      </c>
      <c r="AI477" s="134" t="e">
        <f t="shared" si="230"/>
        <v>#VALUE!</v>
      </c>
      <c r="AJ477" s="133" t="e">
        <f>COUNTIFS(A1_Individu_Data_Keadaan_SDMK!A$4:A$149931,M477,A1_Individu_Data_Keadaan_SDMK!Q$4:Q$149285,"04. KEBIDANAN")</f>
        <v>#VALUE!</v>
      </c>
      <c r="AK477" s="135">
        <f t="shared" si="231"/>
        <v>4</v>
      </c>
      <c r="AL477" s="134" t="e">
        <f t="shared" si="232"/>
        <v>#VALUE!</v>
      </c>
      <c r="AM477" s="134" t="e">
        <f t="shared" si="233"/>
        <v>#VALUE!</v>
      </c>
      <c r="AN477" s="133" t="e">
        <f>COUNTIFS(A1_Individu_Data_Keadaan_SDMK!A$4:A$149931,M477,A1_Individu_Data_Keadaan_SDMK!Q$4:Q$149285,"05. KEFARMASIAN")</f>
        <v>#VALUE!</v>
      </c>
      <c r="AO477" s="135">
        <f t="shared" si="234"/>
        <v>1</v>
      </c>
      <c r="AP477" s="134" t="e">
        <f t="shared" si="235"/>
        <v>#VALUE!</v>
      </c>
      <c r="AQ477" s="134" t="e">
        <f t="shared" si="236"/>
        <v>#VALUE!</v>
      </c>
      <c r="AR477" s="133" t="e">
        <f>COUNTIFS(A1_Individu_Data_Keadaan_SDMK!A$4:A$149931,M477,A1_Individu_Data_Keadaan_SDMK!Q$4:Q$149285,"06. KESEHATAN MASYARAKAT")</f>
        <v>#VALUE!</v>
      </c>
      <c r="AS477" s="135">
        <f t="shared" si="237"/>
        <v>1</v>
      </c>
      <c r="AT477" s="134" t="e">
        <f t="shared" si="238"/>
        <v>#VALUE!</v>
      </c>
      <c r="AU477" s="134" t="e">
        <f t="shared" si="239"/>
        <v>#VALUE!</v>
      </c>
      <c r="AV477" s="133" t="e">
        <f>COUNTIFS(A1_Individu_Data_Keadaan_SDMK!A$4:A$149931,M477,A1_Individu_Data_Keadaan_SDMK!Q$4:Q$149285,"07. KESEHATAN LINGKUNGAN")</f>
        <v>#VALUE!</v>
      </c>
      <c r="AW477" s="135">
        <f t="shared" si="240"/>
        <v>1</v>
      </c>
      <c r="AX477" s="134" t="e">
        <f t="shared" si="241"/>
        <v>#VALUE!</v>
      </c>
      <c r="AY477" s="134" t="e">
        <f t="shared" si="242"/>
        <v>#VALUE!</v>
      </c>
      <c r="AZ477" s="133" t="e">
        <f>COUNTIFS(A1_Individu_Data_Keadaan_SDMK!A$4:A$149931,M477,A1_Individu_Data_Keadaan_SDMK!Q$4:Q$149285,"08. GIZI")</f>
        <v>#VALUE!</v>
      </c>
      <c r="BA477" s="135">
        <f t="shared" si="243"/>
        <v>1</v>
      </c>
      <c r="BB477" s="134" t="e">
        <f t="shared" si="244"/>
        <v>#VALUE!</v>
      </c>
      <c r="BC477" s="134" t="e">
        <f t="shared" si="245"/>
        <v>#VALUE!</v>
      </c>
      <c r="BD477" s="133" t="e">
        <f>COUNTIFS(A1_Individu_Data_Keadaan_SDMK!A$4:A$149931,M477,A1_Individu_Data_Keadaan_SDMK!R$4:R$149285,"03. Ahli Teknologi Laboratorium Medik")</f>
        <v>#VALUE!</v>
      </c>
      <c r="BE477" s="135">
        <f t="shared" si="246"/>
        <v>1</v>
      </c>
      <c r="BF477" s="134" t="e">
        <f t="shared" si="247"/>
        <v>#VALUE!</v>
      </c>
      <c r="BG477" s="134" t="e">
        <f t="shared" si="248"/>
        <v>#VALUE!</v>
      </c>
      <c r="BH477" s="139" t="e">
        <f t="shared" si="249"/>
        <v>#VALUE!</v>
      </c>
      <c r="BI477" s="139" t="e">
        <f t="shared" si="250"/>
        <v>#VALUE!</v>
      </c>
    </row>
    <row r="478" spans="13:61" ht="15">
      <c r="M478" s="120" t="s">
        <v>13351</v>
      </c>
      <c r="N478" s="120" t="s">
        <v>13352</v>
      </c>
      <c r="O478" s="120" t="s">
        <v>267</v>
      </c>
      <c r="P478" s="120" t="s">
        <v>9301</v>
      </c>
      <c r="Q478" s="120" t="s">
        <v>12201</v>
      </c>
      <c r="R478" s="120">
        <v>33</v>
      </c>
      <c r="S478" s="120">
        <v>3317</v>
      </c>
      <c r="T478" s="348" t="str">
        <f>IF(R478&lt;&gt;"",VLOOKUP(R478,'01_MASTER_KODE_WILAYAH'!H$1437:I$1470,2,FALSE),"")</f>
        <v>JAWA TENGAH</v>
      </c>
      <c r="U478" s="348" t="str">
        <f>IF(S478&lt;&gt;"",VLOOKUP(S478,'01_MASTER_KODE_WILAYAH'!D$5:F$1353,3,FALSE),"")</f>
        <v>REMBANG</v>
      </c>
      <c r="V478" s="349" t="str">
        <f t="shared" si="220"/>
        <v>2</v>
      </c>
      <c r="W478" s="145" t="e">
        <f t="shared" si="221"/>
        <v>#VALUE!</v>
      </c>
      <c r="X478" s="133" t="e">
        <f>COUNTIFS(A1_Individu_Data_Keadaan_SDMK!A$4:A$149931,M478,A1_Individu_Data_Keadaan_SDMK!R$4:R$149285,"01. Dokter")</f>
        <v>#VALUE!</v>
      </c>
      <c r="Y478" s="122">
        <f t="shared" si="222"/>
        <v>1</v>
      </c>
      <c r="Z478" s="134" t="e">
        <f t="shared" si="223"/>
        <v>#VALUE!</v>
      </c>
      <c r="AA478" s="134" t="e">
        <f t="shared" si="224"/>
        <v>#VALUE!</v>
      </c>
      <c r="AB478" s="133" t="e">
        <f>COUNTIFS(A1_Individu_Data_Keadaan_SDMK!A$4:A$149931,M478,A1_Individu_Data_Keadaan_SDMK!R$4:R$149285,"02. Dokter Gigi")</f>
        <v>#VALUE!</v>
      </c>
      <c r="AC478" s="122">
        <f t="shared" si="225"/>
        <v>1</v>
      </c>
      <c r="AD478" s="134" t="e">
        <f t="shared" si="226"/>
        <v>#VALUE!</v>
      </c>
      <c r="AE478" s="134" t="e">
        <f t="shared" si="227"/>
        <v>#VALUE!</v>
      </c>
      <c r="AF478" s="133" t="e">
        <f>COUNTIFS(A1_Individu_Data_Keadaan_SDMK!A$4:A$149931,M478,A1_Individu_Data_Keadaan_SDMK!Q$4:Q$149285,"03. KEPERAWATAN")</f>
        <v>#VALUE!</v>
      </c>
      <c r="AG478" s="135">
        <f t="shared" si="228"/>
        <v>5</v>
      </c>
      <c r="AH478" s="134" t="e">
        <f t="shared" si="229"/>
        <v>#VALUE!</v>
      </c>
      <c r="AI478" s="134" t="e">
        <f t="shared" si="230"/>
        <v>#VALUE!</v>
      </c>
      <c r="AJ478" s="133" t="e">
        <f>COUNTIFS(A1_Individu_Data_Keadaan_SDMK!A$4:A$149931,M478,A1_Individu_Data_Keadaan_SDMK!Q$4:Q$149285,"04. KEBIDANAN")</f>
        <v>#VALUE!</v>
      </c>
      <c r="AK478" s="135">
        <f t="shared" si="231"/>
        <v>4</v>
      </c>
      <c r="AL478" s="134" t="e">
        <f t="shared" si="232"/>
        <v>#VALUE!</v>
      </c>
      <c r="AM478" s="134" t="e">
        <f t="shared" si="233"/>
        <v>#VALUE!</v>
      </c>
      <c r="AN478" s="133" t="e">
        <f>COUNTIFS(A1_Individu_Data_Keadaan_SDMK!A$4:A$149931,M478,A1_Individu_Data_Keadaan_SDMK!Q$4:Q$149285,"05. KEFARMASIAN")</f>
        <v>#VALUE!</v>
      </c>
      <c r="AO478" s="135">
        <f t="shared" si="234"/>
        <v>1</v>
      </c>
      <c r="AP478" s="134" t="e">
        <f t="shared" si="235"/>
        <v>#VALUE!</v>
      </c>
      <c r="AQ478" s="134" t="e">
        <f t="shared" si="236"/>
        <v>#VALUE!</v>
      </c>
      <c r="AR478" s="133" t="e">
        <f>COUNTIFS(A1_Individu_Data_Keadaan_SDMK!A$4:A$149931,M478,A1_Individu_Data_Keadaan_SDMK!Q$4:Q$149285,"06. KESEHATAN MASYARAKAT")</f>
        <v>#VALUE!</v>
      </c>
      <c r="AS478" s="135">
        <f t="shared" si="237"/>
        <v>1</v>
      </c>
      <c r="AT478" s="134" t="e">
        <f t="shared" si="238"/>
        <v>#VALUE!</v>
      </c>
      <c r="AU478" s="134" t="e">
        <f t="shared" si="239"/>
        <v>#VALUE!</v>
      </c>
      <c r="AV478" s="133" t="e">
        <f>COUNTIFS(A1_Individu_Data_Keadaan_SDMK!A$4:A$149931,M478,A1_Individu_Data_Keadaan_SDMK!Q$4:Q$149285,"07. KESEHATAN LINGKUNGAN")</f>
        <v>#VALUE!</v>
      </c>
      <c r="AW478" s="135">
        <f t="shared" si="240"/>
        <v>1</v>
      </c>
      <c r="AX478" s="134" t="e">
        <f t="shared" si="241"/>
        <v>#VALUE!</v>
      </c>
      <c r="AY478" s="134" t="e">
        <f t="shared" si="242"/>
        <v>#VALUE!</v>
      </c>
      <c r="AZ478" s="133" t="e">
        <f>COUNTIFS(A1_Individu_Data_Keadaan_SDMK!A$4:A$149931,M478,A1_Individu_Data_Keadaan_SDMK!Q$4:Q$149285,"08. GIZI")</f>
        <v>#VALUE!</v>
      </c>
      <c r="BA478" s="135">
        <f t="shared" si="243"/>
        <v>1</v>
      </c>
      <c r="BB478" s="134" t="e">
        <f t="shared" si="244"/>
        <v>#VALUE!</v>
      </c>
      <c r="BC478" s="134" t="e">
        <f t="shared" si="245"/>
        <v>#VALUE!</v>
      </c>
      <c r="BD478" s="133" t="e">
        <f>COUNTIFS(A1_Individu_Data_Keadaan_SDMK!A$4:A$149931,M478,A1_Individu_Data_Keadaan_SDMK!R$4:R$149285,"03. Ahli Teknologi Laboratorium Medik")</f>
        <v>#VALUE!</v>
      </c>
      <c r="BE478" s="135">
        <f t="shared" si="246"/>
        <v>1</v>
      </c>
      <c r="BF478" s="134" t="e">
        <f t="shared" si="247"/>
        <v>#VALUE!</v>
      </c>
      <c r="BG478" s="134" t="e">
        <f t="shared" si="248"/>
        <v>#VALUE!</v>
      </c>
      <c r="BH478" s="139" t="e">
        <f t="shared" si="249"/>
        <v>#VALUE!</v>
      </c>
      <c r="BI478" s="139" t="e">
        <f t="shared" si="250"/>
        <v>#VALUE!</v>
      </c>
    </row>
    <row r="479" spans="13:61" ht="15">
      <c r="M479" s="120" t="s">
        <v>13353</v>
      </c>
      <c r="N479" s="120" t="s">
        <v>13354</v>
      </c>
      <c r="O479" s="120" t="s">
        <v>267</v>
      </c>
      <c r="P479" s="120" t="s">
        <v>9301</v>
      </c>
      <c r="Q479" s="120" t="s">
        <v>12201</v>
      </c>
      <c r="R479" s="120">
        <v>33</v>
      </c>
      <c r="S479" s="120">
        <v>3317</v>
      </c>
      <c r="T479" s="348" t="str">
        <f>IF(R479&lt;&gt;"",VLOOKUP(R479,'01_MASTER_KODE_WILAYAH'!H$1437:I$1470,2,FALSE),"")</f>
        <v>JAWA TENGAH</v>
      </c>
      <c r="U479" s="348" t="str">
        <f>IF(S479&lt;&gt;"",VLOOKUP(S479,'01_MASTER_KODE_WILAYAH'!D$5:F$1353,3,FALSE),"")</f>
        <v>REMBANG</v>
      </c>
      <c r="V479" s="349" t="str">
        <f t="shared" si="220"/>
        <v>2</v>
      </c>
      <c r="W479" s="145" t="e">
        <f t="shared" si="221"/>
        <v>#VALUE!</v>
      </c>
      <c r="X479" s="133" t="e">
        <f>COUNTIFS(A1_Individu_Data_Keadaan_SDMK!A$4:A$149931,M479,A1_Individu_Data_Keadaan_SDMK!R$4:R$149285,"01. Dokter")</f>
        <v>#VALUE!</v>
      </c>
      <c r="Y479" s="122">
        <f t="shared" si="222"/>
        <v>1</v>
      </c>
      <c r="Z479" s="134" t="e">
        <f t="shared" si="223"/>
        <v>#VALUE!</v>
      </c>
      <c r="AA479" s="134" t="e">
        <f t="shared" si="224"/>
        <v>#VALUE!</v>
      </c>
      <c r="AB479" s="133" t="e">
        <f>COUNTIFS(A1_Individu_Data_Keadaan_SDMK!A$4:A$149931,M479,A1_Individu_Data_Keadaan_SDMK!R$4:R$149285,"02. Dokter Gigi")</f>
        <v>#VALUE!</v>
      </c>
      <c r="AC479" s="122">
        <f t="shared" si="225"/>
        <v>1</v>
      </c>
      <c r="AD479" s="134" t="e">
        <f t="shared" si="226"/>
        <v>#VALUE!</v>
      </c>
      <c r="AE479" s="134" t="e">
        <f t="shared" si="227"/>
        <v>#VALUE!</v>
      </c>
      <c r="AF479" s="133" t="e">
        <f>COUNTIFS(A1_Individu_Data_Keadaan_SDMK!A$4:A$149931,M479,A1_Individu_Data_Keadaan_SDMK!Q$4:Q$149285,"03. KEPERAWATAN")</f>
        <v>#VALUE!</v>
      </c>
      <c r="AG479" s="135">
        <f t="shared" si="228"/>
        <v>5</v>
      </c>
      <c r="AH479" s="134" t="e">
        <f t="shared" si="229"/>
        <v>#VALUE!</v>
      </c>
      <c r="AI479" s="134" t="e">
        <f t="shared" si="230"/>
        <v>#VALUE!</v>
      </c>
      <c r="AJ479" s="133" t="e">
        <f>COUNTIFS(A1_Individu_Data_Keadaan_SDMK!A$4:A$149931,M479,A1_Individu_Data_Keadaan_SDMK!Q$4:Q$149285,"04. KEBIDANAN")</f>
        <v>#VALUE!</v>
      </c>
      <c r="AK479" s="135">
        <f t="shared" si="231"/>
        <v>4</v>
      </c>
      <c r="AL479" s="134" t="e">
        <f t="shared" si="232"/>
        <v>#VALUE!</v>
      </c>
      <c r="AM479" s="134" t="e">
        <f t="shared" si="233"/>
        <v>#VALUE!</v>
      </c>
      <c r="AN479" s="133" t="e">
        <f>COUNTIFS(A1_Individu_Data_Keadaan_SDMK!A$4:A$149931,M479,A1_Individu_Data_Keadaan_SDMK!Q$4:Q$149285,"05. KEFARMASIAN")</f>
        <v>#VALUE!</v>
      </c>
      <c r="AO479" s="135">
        <f t="shared" si="234"/>
        <v>1</v>
      </c>
      <c r="AP479" s="134" t="e">
        <f t="shared" si="235"/>
        <v>#VALUE!</v>
      </c>
      <c r="AQ479" s="134" t="e">
        <f t="shared" si="236"/>
        <v>#VALUE!</v>
      </c>
      <c r="AR479" s="133" t="e">
        <f>COUNTIFS(A1_Individu_Data_Keadaan_SDMK!A$4:A$149931,M479,A1_Individu_Data_Keadaan_SDMK!Q$4:Q$149285,"06. KESEHATAN MASYARAKAT")</f>
        <v>#VALUE!</v>
      </c>
      <c r="AS479" s="135">
        <f t="shared" si="237"/>
        <v>1</v>
      </c>
      <c r="AT479" s="134" t="e">
        <f t="shared" si="238"/>
        <v>#VALUE!</v>
      </c>
      <c r="AU479" s="134" t="e">
        <f t="shared" si="239"/>
        <v>#VALUE!</v>
      </c>
      <c r="AV479" s="133" t="e">
        <f>COUNTIFS(A1_Individu_Data_Keadaan_SDMK!A$4:A$149931,M479,A1_Individu_Data_Keadaan_SDMK!Q$4:Q$149285,"07. KESEHATAN LINGKUNGAN")</f>
        <v>#VALUE!</v>
      </c>
      <c r="AW479" s="135">
        <f t="shared" si="240"/>
        <v>1</v>
      </c>
      <c r="AX479" s="134" t="e">
        <f t="shared" si="241"/>
        <v>#VALUE!</v>
      </c>
      <c r="AY479" s="134" t="e">
        <f t="shared" si="242"/>
        <v>#VALUE!</v>
      </c>
      <c r="AZ479" s="133" t="e">
        <f>COUNTIFS(A1_Individu_Data_Keadaan_SDMK!A$4:A$149931,M479,A1_Individu_Data_Keadaan_SDMK!Q$4:Q$149285,"08. GIZI")</f>
        <v>#VALUE!</v>
      </c>
      <c r="BA479" s="135">
        <f t="shared" si="243"/>
        <v>1</v>
      </c>
      <c r="BB479" s="134" t="e">
        <f t="shared" si="244"/>
        <v>#VALUE!</v>
      </c>
      <c r="BC479" s="134" t="e">
        <f t="shared" si="245"/>
        <v>#VALUE!</v>
      </c>
      <c r="BD479" s="133" t="e">
        <f>COUNTIFS(A1_Individu_Data_Keadaan_SDMK!A$4:A$149931,M479,A1_Individu_Data_Keadaan_SDMK!R$4:R$149285,"03. Ahli Teknologi Laboratorium Medik")</f>
        <v>#VALUE!</v>
      </c>
      <c r="BE479" s="135">
        <f t="shared" si="246"/>
        <v>1</v>
      </c>
      <c r="BF479" s="134" t="e">
        <f t="shared" si="247"/>
        <v>#VALUE!</v>
      </c>
      <c r="BG479" s="134" t="e">
        <f t="shared" si="248"/>
        <v>#VALUE!</v>
      </c>
      <c r="BH479" s="139" t="e">
        <f t="shared" si="249"/>
        <v>#VALUE!</v>
      </c>
      <c r="BI479" s="139" t="e">
        <f t="shared" si="250"/>
        <v>#VALUE!</v>
      </c>
    </row>
    <row r="480" spans="13:61" ht="15">
      <c r="M480" s="120" t="s">
        <v>13355</v>
      </c>
      <c r="N480" s="120" t="s">
        <v>13356</v>
      </c>
      <c r="O480" s="120" t="s">
        <v>267</v>
      </c>
      <c r="P480" s="120" t="s">
        <v>9302</v>
      </c>
      <c r="Q480" s="120" t="s">
        <v>12201</v>
      </c>
      <c r="R480" s="120">
        <v>33</v>
      </c>
      <c r="S480" s="120">
        <v>3317</v>
      </c>
      <c r="T480" s="348" t="str">
        <f>IF(R480&lt;&gt;"",VLOOKUP(R480,'01_MASTER_KODE_WILAYAH'!H$1437:I$1470,2,FALSE),"")</f>
        <v>JAWA TENGAH</v>
      </c>
      <c r="U480" s="348" t="str">
        <f>IF(S480&lt;&gt;"",VLOOKUP(S480,'01_MASTER_KODE_WILAYAH'!D$5:F$1353,3,FALSE),"")</f>
        <v>REMBANG</v>
      </c>
      <c r="V480" s="349" t="str">
        <f t="shared" si="220"/>
        <v>1</v>
      </c>
      <c r="W480" s="145" t="e">
        <f t="shared" si="221"/>
        <v>#VALUE!</v>
      </c>
      <c r="X480" s="133" t="e">
        <f>COUNTIFS(A1_Individu_Data_Keadaan_SDMK!A$4:A$149931,M480,A1_Individu_Data_Keadaan_SDMK!R$4:R$149285,"01. Dokter")</f>
        <v>#VALUE!</v>
      </c>
      <c r="Y480" s="122">
        <f t="shared" si="222"/>
        <v>2</v>
      </c>
      <c r="Z480" s="134" t="e">
        <f t="shared" si="223"/>
        <v>#VALUE!</v>
      </c>
      <c r="AA480" s="134" t="e">
        <f t="shared" si="224"/>
        <v>#VALUE!</v>
      </c>
      <c r="AB480" s="133" t="e">
        <f>COUNTIFS(A1_Individu_Data_Keadaan_SDMK!A$4:A$149931,M480,A1_Individu_Data_Keadaan_SDMK!R$4:R$149285,"02. Dokter Gigi")</f>
        <v>#VALUE!</v>
      </c>
      <c r="AC480" s="122">
        <f t="shared" si="225"/>
        <v>1</v>
      </c>
      <c r="AD480" s="134" t="e">
        <f t="shared" si="226"/>
        <v>#VALUE!</v>
      </c>
      <c r="AE480" s="134" t="e">
        <f t="shared" si="227"/>
        <v>#VALUE!</v>
      </c>
      <c r="AF480" s="133" t="e">
        <f>COUNTIFS(A1_Individu_Data_Keadaan_SDMK!A$4:A$149931,M480,A1_Individu_Data_Keadaan_SDMK!Q$4:Q$149285,"03. KEPERAWATAN")</f>
        <v>#VALUE!</v>
      </c>
      <c r="AG480" s="135">
        <f t="shared" si="228"/>
        <v>8</v>
      </c>
      <c r="AH480" s="134" t="e">
        <f t="shared" si="229"/>
        <v>#VALUE!</v>
      </c>
      <c r="AI480" s="134" t="e">
        <f t="shared" si="230"/>
        <v>#VALUE!</v>
      </c>
      <c r="AJ480" s="133" t="e">
        <f>COUNTIFS(A1_Individu_Data_Keadaan_SDMK!A$4:A$149931,M480,A1_Individu_Data_Keadaan_SDMK!Q$4:Q$149285,"04. KEBIDANAN")</f>
        <v>#VALUE!</v>
      </c>
      <c r="AK480" s="135">
        <f t="shared" si="231"/>
        <v>7</v>
      </c>
      <c r="AL480" s="134" t="e">
        <f t="shared" si="232"/>
        <v>#VALUE!</v>
      </c>
      <c r="AM480" s="134" t="e">
        <f t="shared" si="233"/>
        <v>#VALUE!</v>
      </c>
      <c r="AN480" s="133" t="e">
        <f>COUNTIFS(A1_Individu_Data_Keadaan_SDMK!A$4:A$149931,M480,A1_Individu_Data_Keadaan_SDMK!Q$4:Q$149285,"05. KEFARMASIAN")</f>
        <v>#VALUE!</v>
      </c>
      <c r="AO480" s="135">
        <f t="shared" si="234"/>
        <v>1</v>
      </c>
      <c r="AP480" s="134" t="e">
        <f t="shared" si="235"/>
        <v>#VALUE!</v>
      </c>
      <c r="AQ480" s="134" t="e">
        <f t="shared" si="236"/>
        <v>#VALUE!</v>
      </c>
      <c r="AR480" s="133" t="e">
        <f>COUNTIFS(A1_Individu_Data_Keadaan_SDMK!A$4:A$149931,M480,A1_Individu_Data_Keadaan_SDMK!Q$4:Q$149285,"06. KESEHATAN MASYARAKAT")</f>
        <v>#VALUE!</v>
      </c>
      <c r="AS480" s="135">
        <f t="shared" si="237"/>
        <v>1</v>
      </c>
      <c r="AT480" s="134" t="e">
        <f t="shared" si="238"/>
        <v>#VALUE!</v>
      </c>
      <c r="AU480" s="134" t="e">
        <f t="shared" si="239"/>
        <v>#VALUE!</v>
      </c>
      <c r="AV480" s="133" t="e">
        <f>COUNTIFS(A1_Individu_Data_Keadaan_SDMK!A$4:A$149931,M480,A1_Individu_Data_Keadaan_SDMK!Q$4:Q$149285,"07. KESEHATAN LINGKUNGAN")</f>
        <v>#VALUE!</v>
      </c>
      <c r="AW480" s="135">
        <f t="shared" si="240"/>
        <v>1</v>
      </c>
      <c r="AX480" s="134" t="e">
        <f t="shared" si="241"/>
        <v>#VALUE!</v>
      </c>
      <c r="AY480" s="134" t="e">
        <f t="shared" si="242"/>
        <v>#VALUE!</v>
      </c>
      <c r="AZ480" s="133" t="e">
        <f>COUNTIFS(A1_Individu_Data_Keadaan_SDMK!A$4:A$149931,M480,A1_Individu_Data_Keadaan_SDMK!Q$4:Q$149285,"08. GIZI")</f>
        <v>#VALUE!</v>
      </c>
      <c r="BA480" s="135">
        <f t="shared" si="243"/>
        <v>2</v>
      </c>
      <c r="BB480" s="134" t="e">
        <f t="shared" si="244"/>
        <v>#VALUE!</v>
      </c>
      <c r="BC480" s="134" t="e">
        <f t="shared" si="245"/>
        <v>#VALUE!</v>
      </c>
      <c r="BD480" s="133" t="e">
        <f>COUNTIFS(A1_Individu_Data_Keadaan_SDMK!A$4:A$149931,M480,A1_Individu_Data_Keadaan_SDMK!R$4:R$149285,"03. Ahli Teknologi Laboratorium Medik")</f>
        <v>#VALUE!</v>
      </c>
      <c r="BE480" s="135">
        <f t="shared" si="246"/>
        <v>1</v>
      </c>
      <c r="BF480" s="134" t="e">
        <f t="shared" si="247"/>
        <v>#VALUE!</v>
      </c>
      <c r="BG480" s="134" t="e">
        <f t="shared" si="248"/>
        <v>#VALUE!</v>
      </c>
      <c r="BH480" s="139" t="e">
        <f t="shared" si="249"/>
        <v>#VALUE!</v>
      </c>
      <c r="BI480" s="139" t="e">
        <f t="shared" si="250"/>
        <v>#VALUE!</v>
      </c>
    </row>
    <row r="481" spans="13:61" ht="15">
      <c r="M481" s="120" t="s">
        <v>13357</v>
      </c>
      <c r="N481" s="120" t="s">
        <v>13358</v>
      </c>
      <c r="O481" s="120" t="s">
        <v>267</v>
      </c>
      <c r="P481" s="120" t="s">
        <v>9302</v>
      </c>
      <c r="Q481" s="120" t="s">
        <v>12201</v>
      </c>
      <c r="R481" s="120">
        <v>33</v>
      </c>
      <c r="S481" s="120">
        <v>3317</v>
      </c>
      <c r="T481" s="348" t="str">
        <f>IF(R481&lt;&gt;"",VLOOKUP(R481,'01_MASTER_KODE_WILAYAH'!H$1437:I$1470,2,FALSE),"")</f>
        <v>JAWA TENGAH</v>
      </c>
      <c r="U481" s="348" t="str">
        <f>IF(S481&lt;&gt;"",VLOOKUP(S481,'01_MASTER_KODE_WILAYAH'!D$5:F$1353,3,FALSE),"")</f>
        <v>REMBANG</v>
      </c>
      <c r="V481" s="349" t="str">
        <f t="shared" si="220"/>
        <v>1</v>
      </c>
      <c r="W481" s="145" t="e">
        <f t="shared" si="221"/>
        <v>#VALUE!</v>
      </c>
      <c r="X481" s="133" t="e">
        <f>COUNTIFS(A1_Individu_Data_Keadaan_SDMK!A$4:A$149931,M481,A1_Individu_Data_Keadaan_SDMK!R$4:R$149285,"01. Dokter")</f>
        <v>#VALUE!</v>
      </c>
      <c r="Y481" s="122">
        <f t="shared" si="222"/>
        <v>2</v>
      </c>
      <c r="Z481" s="134" t="e">
        <f t="shared" si="223"/>
        <v>#VALUE!</v>
      </c>
      <c r="AA481" s="134" t="e">
        <f t="shared" si="224"/>
        <v>#VALUE!</v>
      </c>
      <c r="AB481" s="133" t="e">
        <f>COUNTIFS(A1_Individu_Data_Keadaan_SDMK!A$4:A$149931,M481,A1_Individu_Data_Keadaan_SDMK!R$4:R$149285,"02. Dokter Gigi")</f>
        <v>#VALUE!</v>
      </c>
      <c r="AC481" s="122">
        <f t="shared" si="225"/>
        <v>1</v>
      </c>
      <c r="AD481" s="134" t="e">
        <f t="shared" si="226"/>
        <v>#VALUE!</v>
      </c>
      <c r="AE481" s="134" t="e">
        <f t="shared" si="227"/>
        <v>#VALUE!</v>
      </c>
      <c r="AF481" s="133" t="e">
        <f>COUNTIFS(A1_Individu_Data_Keadaan_SDMK!A$4:A$149931,M481,A1_Individu_Data_Keadaan_SDMK!Q$4:Q$149285,"03. KEPERAWATAN")</f>
        <v>#VALUE!</v>
      </c>
      <c r="AG481" s="135">
        <f t="shared" si="228"/>
        <v>8</v>
      </c>
      <c r="AH481" s="134" t="e">
        <f t="shared" si="229"/>
        <v>#VALUE!</v>
      </c>
      <c r="AI481" s="134" t="e">
        <f t="shared" si="230"/>
        <v>#VALUE!</v>
      </c>
      <c r="AJ481" s="133" t="e">
        <f>COUNTIFS(A1_Individu_Data_Keadaan_SDMK!A$4:A$149931,M481,A1_Individu_Data_Keadaan_SDMK!Q$4:Q$149285,"04. KEBIDANAN")</f>
        <v>#VALUE!</v>
      </c>
      <c r="AK481" s="135">
        <f t="shared" si="231"/>
        <v>7</v>
      </c>
      <c r="AL481" s="134" t="e">
        <f t="shared" si="232"/>
        <v>#VALUE!</v>
      </c>
      <c r="AM481" s="134" t="e">
        <f t="shared" si="233"/>
        <v>#VALUE!</v>
      </c>
      <c r="AN481" s="133" t="e">
        <f>COUNTIFS(A1_Individu_Data_Keadaan_SDMK!A$4:A$149931,M481,A1_Individu_Data_Keadaan_SDMK!Q$4:Q$149285,"05. KEFARMASIAN")</f>
        <v>#VALUE!</v>
      </c>
      <c r="AO481" s="135">
        <f t="shared" si="234"/>
        <v>1</v>
      </c>
      <c r="AP481" s="134" t="e">
        <f t="shared" si="235"/>
        <v>#VALUE!</v>
      </c>
      <c r="AQ481" s="134" t="e">
        <f t="shared" si="236"/>
        <v>#VALUE!</v>
      </c>
      <c r="AR481" s="133" t="e">
        <f>COUNTIFS(A1_Individu_Data_Keadaan_SDMK!A$4:A$149931,M481,A1_Individu_Data_Keadaan_SDMK!Q$4:Q$149285,"06. KESEHATAN MASYARAKAT")</f>
        <v>#VALUE!</v>
      </c>
      <c r="AS481" s="135">
        <f t="shared" si="237"/>
        <v>1</v>
      </c>
      <c r="AT481" s="134" t="e">
        <f t="shared" si="238"/>
        <v>#VALUE!</v>
      </c>
      <c r="AU481" s="134" t="e">
        <f t="shared" si="239"/>
        <v>#VALUE!</v>
      </c>
      <c r="AV481" s="133" t="e">
        <f>COUNTIFS(A1_Individu_Data_Keadaan_SDMK!A$4:A$149931,M481,A1_Individu_Data_Keadaan_SDMK!Q$4:Q$149285,"07. KESEHATAN LINGKUNGAN")</f>
        <v>#VALUE!</v>
      </c>
      <c r="AW481" s="135">
        <f t="shared" si="240"/>
        <v>1</v>
      </c>
      <c r="AX481" s="134" t="e">
        <f t="shared" si="241"/>
        <v>#VALUE!</v>
      </c>
      <c r="AY481" s="134" t="e">
        <f t="shared" si="242"/>
        <v>#VALUE!</v>
      </c>
      <c r="AZ481" s="133" t="e">
        <f>COUNTIFS(A1_Individu_Data_Keadaan_SDMK!A$4:A$149931,M481,A1_Individu_Data_Keadaan_SDMK!Q$4:Q$149285,"08. GIZI")</f>
        <v>#VALUE!</v>
      </c>
      <c r="BA481" s="135">
        <f t="shared" si="243"/>
        <v>2</v>
      </c>
      <c r="BB481" s="134" t="e">
        <f t="shared" si="244"/>
        <v>#VALUE!</v>
      </c>
      <c r="BC481" s="134" t="e">
        <f t="shared" si="245"/>
        <v>#VALUE!</v>
      </c>
      <c r="BD481" s="133" t="e">
        <f>COUNTIFS(A1_Individu_Data_Keadaan_SDMK!A$4:A$149931,M481,A1_Individu_Data_Keadaan_SDMK!R$4:R$149285,"03. Ahli Teknologi Laboratorium Medik")</f>
        <v>#VALUE!</v>
      </c>
      <c r="BE481" s="135">
        <f t="shared" si="246"/>
        <v>1</v>
      </c>
      <c r="BF481" s="134" t="e">
        <f t="shared" si="247"/>
        <v>#VALUE!</v>
      </c>
      <c r="BG481" s="134" t="e">
        <f t="shared" si="248"/>
        <v>#VALUE!</v>
      </c>
      <c r="BH481" s="139" t="e">
        <f t="shared" si="249"/>
        <v>#VALUE!</v>
      </c>
      <c r="BI481" s="139" t="e">
        <f t="shared" si="250"/>
        <v>#VALUE!</v>
      </c>
    </row>
    <row r="482" spans="13:61" ht="15">
      <c r="M482" s="120" t="s">
        <v>13359</v>
      </c>
      <c r="N482" s="120" t="s">
        <v>13360</v>
      </c>
      <c r="O482" s="120" t="s">
        <v>267</v>
      </c>
      <c r="P482" s="120" t="s">
        <v>9302</v>
      </c>
      <c r="Q482" s="120" t="s">
        <v>12201</v>
      </c>
      <c r="R482" s="120">
        <v>33</v>
      </c>
      <c r="S482" s="120">
        <v>3317</v>
      </c>
      <c r="T482" s="348" t="str">
        <f>IF(R482&lt;&gt;"",VLOOKUP(R482,'01_MASTER_KODE_WILAYAH'!H$1437:I$1470,2,FALSE),"")</f>
        <v>JAWA TENGAH</v>
      </c>
      <c r="U482" s="348" t="str">
        <f>IF(S482&lt;&gt;"",VLOOKUP(S482,'01_MASTER_KODE_WILAYAH'!D$5:F$1353,3,FALSE),"")</f>
        <v>REMBANG</v>
      </c>
      <c r="V482" s="349" t="str">
        <f t="shared" si="220"/>
        <v>1</v>
      </c>
      <c r="W482" s="145" t="e">
        <f t="shared" si="221"/>
        <v>#VALUE!</v>
      </c>
      <c r="X482" s="133" t="e">
        <f>COUNTIFS(A1_Individu_Data_Keadaan_SDMK!A$4:A$149931,M482,A1_Individu_Data_Keadaan_SDMK!R$4:R$149285,"01. Dokter")</f>
        <v>#VALUE!</v>
      </c>
      <c r="Y482" s="122">
        <f t="shared" si="222"/>
        <v>2</v>
      </c>
      <c r="Z482" s="134" t="e">
        <f t="shared" si="223"/>
        <v>#VALUE!</v>
      </c>
      <c r="AA482" s="134" t="e">
        <f t="shared" si="224"/>
        <v>#VALUE!</v>
      </c>
      <c r="AB482" s="133" t="e">
        <f>COUNTIFS(A1_Individu_Data_Keadaan_SDMK!A$4:A$149931,M482,A1_Individu_Data_Keadaan_SDMK!R$4:R$149285,"02. Dokter Gigi")</f>
        <v>#VALUE!</v>
      </c>
      <c r="AC482" s="122">
        <f t="shared" si="225"/>
        <v>1</v>
      </c>
      <c r="AD482" s="134" t="e">
        <f t="shared" si="226"/>
        <v>#VALUE!</v>
      </c>
      <c r="AE482" s="134" t="e">
        <f t="shared" si="227"/>
        <v>#VALUE!</v>
      </c>
      <c r="AF482" s="133" t="e">
        <f>COUNTIFS(A1_Individu_Data_Keadaan_SDMK!A$4:A$149931,M482,A1_Individu_Data_Keadaan_SDMK!Q$4:Q$149285,"03. KEPERAWATAN")</f>
        <v>#VALUE!</v>
      </c>
      <c r="AG482" s="135">
        <f t="shared" si="228"/>
        <v>8</v>
      </c>
      <c r="AH482" s="134" t="e">
        <f t="shared" si="229"/>
        <v>#VALUE!</v>
      </c>
      <c r="AI482" s="134" t="e">
        <f t="shared" si="230"/>
        <v>#VALUE!</v>
      </c>
      <c r="AJ482" s="133" t="e">
        <f>COUNTIFS(A1_Individu_Data_Keadaan_SDMK!A$4:A$149931,M482,A1_Individu_Data_Keadaan_SDMK!Q$4:Q$149285,"04. KEBIDANAN")</f>
        <v>#VALUE!</v>
      </c>
      <c r="AK482" s="135">
        <f t="shared" si="231"/>
        <v>7</v>
      </c>
      <c r="AL482" s="134" t="e">
        <f t="shared" si="232"/>
        <v>#VALUE!</v>
      </c>
      <c r="AM482" s="134" t="e">
        <f t="shared" si="233"/>
        <v>#VALUE!</v>
      </c>
      <c r="AN482" s="133" t="e">
        <f>COUNTIFS(A1_Individu_Data_Keadaan_SDMK!A$4:A$149931,M482,A1_Individu_Data_Keadaan_SDMK!Q$4:Q$149285,"05. KEFARMASIAN")</f>
        <v>#VALUE!</v>
      </c>
      <c r="AO482" s="135">
        <f t="shared" si="234"/>
        <v>1</v>
      </c>
      <c r="AP482" s="134" t="e">
        <f t="shared" si="235"/>
        <v>#VALUE!</v>
      </c>
      <c r="AQ482" s="134" t="e">
        <f t="shared" si="236"/>
        <v>#VALUE!</v>
      </c>
      <c r="AR482" s="133" t="e">
        <f>COUNTIFS(A1_Individu_Data_Keadaan_SDMK!A$4:A$149931,M482,A1_Individu_Data_Keadaan_SDMK!Q$4:Q$149285,"06. KESEHATAN MASYARAKAT")</f>
        <v>#VALUE!</v>
      </c>
      <c r="AS482" s="135">
        <f t="shared" si="237"/>
        <v>1</v>
      </c>
      <c r="AT482" s="134" t="e">
        <f t="shared" si="238"/>
        <v>#VALUE!</v>
      </c>
      <c r="AU482" s="134" t="e">
        <f t="shared" si="239"/>
        <v>#VALUE!</v>
      </c>
      <c r="AV482" s="133" t="e">
        <f>COUNTIFS(A1_Individu_Data_Keadaan_SDMK!A$4:A$149931,M482,A1_Individu_Data_Keadaan_SDMK!Q$4:Q$149285,"07. KESEHATAN LINGKUNGAN")</f>
        <v>#VALUE!</v>
      </c>
      <c r="AW482" s="135">
        <f t="shared" si="240"/>
        <v>1</v>
      </c>
      <c r="AX482" s="134" t="e">
        <f t="shared" si="241"/>
        <v>#VALUE!</v>
      </c>
      <c r="AY482" s="134" t="e">
        <f t="shared" si="242"/>
        <v>#VALUE!</v>
      </c>
      <c r="AZ482" s="133" t="e">
        <f>COUNTIFS(A1_Individu_Data_Keadaan_SDMK!A$4:A$149931,M482,A1_Individu_Data_Keadaan_SDMK!Q$4:Q$149285,"08. GIZI")</f>
        <v>#VALUE!</v>
      </c>
      <c r="BA482" s="135">
        <f t="shared" si="243"/>
        <v>2</v>
      </c>
      <c r="BB482" s="134" t="e">
        <f t="shared" si="244"/>
        <v>#VALUE!</v>
      </c>
      <c r="BC482" s="134" t="e">
        <f t="shared" si="245"/>
        <v>#VALUE!</v>
      </c>
      <c r="BD482" s="133" t="e">
        <f>COUNTIFS(A1_Individu_Data_Keadaan_SDMK!A$4:A$149931,M482,A1_Individu_Data_Keadaan_SDMK!R$4:R$149285,"03. Ahli Teknologi Laboratorium Medik")</f>
        <v>#VALUE!</v>
      </c>
      <c r="BE482" s="135">
        <f t="shared" si="246"/>
        <v>1</v>
      </c>
      <c r="BF482" s="134" t="e">
        <f t="shared" si="247"/>
        <v>#VALUE!</v>
      </c>
      <c r="BG482" s="134" t="e">
        <f t="shared" si="248"/>
        <v>#VALUE!</v>
      </c>
      <c r="BH482" s="139" t="e">
        <f t="shared" si="249"/>
        <v>#VALUE!</v>
      </c>
      <c r="BI482" s="139" t="e">
        <f t="shared" si="250"/>
        <v>#VALUE!</v>
      </c>
    </row>
    <row r="483" spans="13:61" ht="15">
      <c r="M483" s="120" t="s">
        <v>13361</v>
      </c>
      <c r="N483" s="120" t="s">
        <v>13362</v>
      </c>
      <c r="O483" s="120" t="s">
        <v>267</v>
      </c>
      <c r="P483" s="120" t="s">
        <v>9302</v>
      </c>
      <c r="Q483" s="120" t="s">
        <v>12201</v>
      </c>
      <c r="R483" s="120">
        <v>33</v>
      </c>
      <c r="S483" s="120">
        <v>3317</v>
      </c>
      <c r="T483" s="348" t="str">
        <f>IF(R483&lt;&gt;"",VLOOKUP(R483,'01_MASTER_KODE_WILAYAH'!H$1437:I$1470,2,FALSE),"")</f>
        <v>JAWA TENGAH</v>
      </c>
      <c r="U483" s="348" t="str">
        <f>IF(S483&lt;&gt;"",VLOOKUP(S483,'01_MASTER_KODE_WILAYAH'!D$5:F$1353,3,FALSE),"")</f>
        <v>REMBANG</v>
      </c>
      <c r="V483" s="349" t="str">
        <f t="shared" si="220"/>
        <v>1</v>
      </c>
      <c r="W483" s="145" t="e">
        <f t="shared" si="221"/>
        <v>#VALUE!</v>
      </c>
      <c r="X483" s="133" t="e">
        <f>COUNTIFS(A1_Individu_Data_Keadaan_SDMK!A$4:A$149931,M483,A1_Individu_Data_Keadaan_SDMK!R$4:R$149285,"01. Dokter")</f>
        <v>#VALUE!</v>
      </c>
      <c r="Y483" s="122">
        <f t="shared" si="222"/>
        <v>2</v>
      </c>
      <c r="Z483" s="134" t="e">
        <f t="shared" si="223"/>
        <v>#VALUE!</v>
      </c>
      <c r="AA483" s="134" t="e">
        <f t="shared" si="224"/>
        <v>#VALUE!</v>
      </c>
      <c r="AB483" s="133" t="e">
        <f>COUNTIFS(A1_Individu_Data_Keadaan_SDMK!A$4:A$149931,M483,A1_Individu_Data_Keadaan_SDMK!R$4:R$149285,"02. Dokter Gigi")</f>
        <v>#VALUE!</v>
      </c>
      <c r="AC483" s="122">
        <f t="shared" si="225"/>
        <v>1</v>
      </c>
      <c r="AD483" s="134" t="e">
        <f t="shared" si="226"/>
        <v>#VALUE!</v>
      </c>
      <c r="AE483" s="134" t="e">
        <f t="shared" si="227"/>
        <v>#VALUE!</v>
      </c>
      <c r="AF483" s="133" t="e">
        <f>COUNTIFS(A1_Individu_Data_Keadaan_SDMK!A$4:A$149931,M483,A1_Individu_Data_Keadaan_SDMK!Q$4:Q$149285,"03. KEPERAWATAN")</f>
        <v>#VALUE!</v>
      </c>
      <c r="AG483" s="135">
        <f t="shared" si="228"/>
        <v>8</v>
      </c>
      <c r="AH483" s="134" t="e">
        <f t="shared" si="229"/>
        <v>#VALUE!</v>
      </c>
      <c r="AI483" s="134" t="e">
        <f t="shared" si="230"/>
        <v>#VALUE!</v>
      </c>
      <c r="AJ483" s="133" t="e">
        <f>COUNTIFS(A1_Individu_Data_Keadaan_SDMK!A$4:A$149931,M483,A1_Individu_Data_Keadaan_SDMK!Q$4:Q$149285,"04. KEBIDANAN")</f>
        <v>#VALUE!</v>
      </c>
      <c r="AK483" s="135">
        <f t="shared" si="231"/>
        <v>7</v>
      </c>
      <c r="AL483" s="134" t="e">
        <f t="shared" si="232"/>
        <v>#VALUE!</v>
      </c>
      <c r="AM483" s="134" t="e">
        <f t="shared" si="233"/>
        <v>#VALUE!</v>
      </c>
      <c r="AN483" s="133" t="e">
        <f>COUNTIFS(A1_Individu_Data_Keadaan_SDMK!A$4:A$149931,M483,A1_Individu_Data_Keadaan_SDMK!Q$4:Q$149285,"05. KEFARMASIAN")</f>
        <v>#VALUE!</v>
      </c>
      <c r="AO483" s="135">
        <f t="shared" si="234"/>
        <v>1</v>
      </c>
      <c r="AP483" s="134" t="e">
        <f t="shared" si="235"/>
        <v>#VALUE!</v>
      </c>
      <c r="AQ483" s="134" t="e">
        <f t="shared" si="236"/>
        <v>#VALUE!</v>
      </c>
      <c r="AR483" s="133" t="e">
        <f>COUNTIFS(A1_Individu_Data_Keadaan_SDMK!A$4:A$149931,M483,A1_Individu_Data_Keadaan_SDMK!Q$4:Q$149285,"06. KESEHATAN MASYARAKAT")</f>
        <v>#VALUE!</v>
      </c>
      <c r="AS483" s="135">
        <f t="shared" si="237"/>
        <v>1</v>
      </c>
      <c r="AT483" s="134" t="e">
        <f t="shared" si="238"/>
        <v>#VALUE!</v>
      </c>
      <c r="AU483" s="134" t="e">
        <f t="shared" si="239"/>
        <v>#VALUE!</v>
      </c>
      <c r="AV483" s="133" t="e">
        <f>COUNTIFS(A1_Individu_Data_Keadaan_SDMK!A$4:A$149931,M483,A1_Individu_Data_Keadaan_SDMK!Q$4:Q$149285,"07. KESEHATAN LINGKUNGAN")</f>
        <v>#VALUE!</v>
      </c>
      <c r="AW483" s="135">
        <f t="shared" si="240"/>
        <v>1</v>
      </c>
      <c r="AX483" s="134" t="e">
        <f t="shared" si="241"/>
        <v>#VALUE!</v>
      </c>
      <c r="AY483" s="134" t="e">
        <f t="shared" si="242"/>
        <v>#VALUE!</v>
      </c>
      <c r="AZ483" s="133" t="e">
        <f>COUNTIFS(A1_Individu_Data_Keadaan_SDMK!A$4:A$149931,M483,A1_Individu_Data_Keadaan_SDMK!Q$4:Q$149285,"08. GIZI")</f>
        <v>#VALUE!</v>
      </c>
      <c r="BA483" s="135">
        <f t="shared" si="243"/>
        <v>2</v>
      </c>
      <c r="BB483" s="134" t="e">
        <f t="shared" si="244"/>
        <v>#VALUE!</v>
      </c>
      <c r="BC483" s="134" t="e">
        <f t="shared" si="245"/>
        <v>#VALUE!</v>
      </c>
      <c r="BD483" s="133" t="e">
        <f>COUNTIFS(A1_Individu_Data_Keadaan_SDMK!A$4:A$149931,M483,A1_Individu_Data_Keadaan_SDMK!R$4:R$149285,"03. Ahli Teknologi Laboratorium Medik")</f>
        <v>#VALUE!</v>
      </c>
      <c r="BE483" s="135">
        <f t="shared" si="246"/>
        <v>1</v>
      </c>
      <c r="BF483" s="134" t="e">
        <f t="shared" si="247"/>
        <v>#VALUE!</v>
      </c>
      <c r="BG483" s="134" t="e">
        <f t="shared" si="248"/>
        <v>#VALUE!</v>
      </c>
      <c r="BH483" s="139" t="e">
        <f t="shared" si="249"/>
        <v>#VALUE!</v>
      </c>
      <c r="BI483" s="139" t="e">
        <f t="shared" si="250"/>
        <v>#VALUE!</v>
      </c>
    </row>
    <row r="484" spans="13:61" ht="15">
      <c r="M484" s="120" t="s">
        <v>13363</v>
      </c>
      <c r="N484" s="120" t="s">
        <v>13364</v>
      </c>
      <c r="O484" s="120" t="s">
        <v>267</v>
      </c>
      <c r="P484" s="120" t="s">
        <v>9301</v>
      </c>
      <c r="Q484" s="120" t="s">
        <v>12201</v>
      </c>
      <c r="R484" s="120">
        <v>33</v>
      </c>
      <c r="S484" s="120">
        <v>3318</v>
      </c>
      <c r="T484" s="348" t="str">
        <f>IF(R484&lt;&gt;"",VLOOKUP(R484,'01_MASTER_KODE_WILAYAH'!H$1437:I$1470,2,FALSE),"")</f>
        <v>JAWA TENGAH</v>
      </c>
      <c r="U484" s="348" t="str">
        <f>IF(S484&lt;&gt;"",VLOOKUP(S484,'01_MASTER_KODE_WILAYAH'!D$5:F$1353,3,FALSE),"")</f>
        <v>PATI</v>
      </c>
      <c r="V484" s="349" t="str">
        <f t="shared" si="220"/>
        <v>2</v>
      </c>
      <c r="W484" s="145" t="e">
        <f t="shared" si="221"/>
        <v>#VALUE!</v>
      </c>
      <c r="X484" s="133" t="e">
        <f>COUNTIFS(A1_Individu_Data_Keadaan_SDMK!A$4:A$149931,M484,A1_Individu_Data_Keadaan_SDMK!R$4:R$149285,"01. Dokter")</f>
        <v>#VALUE!</v>
      </c>
      <c r="Y484" s="122">
        <f t="shared" si="222"/>
        <v>1</v>
      </c>
      <c r="Z484" s="134" t="e">
        <f t="shared" si="223"/>
        <v>#VALUE!</v>
      </c>
      <c r="AA484" s="134" t="e">
        <f t="shared" si="224"/>
        <v>#VALUE!</v>
      </c>
      <c r="AB484" s="133" t="e">
        <f>COUNTIFS(A1_Individu_Data_Keadaan_SDMK!A$4:A$149931,M484,A1_Individu_Data_Keadaan_SDMK!R$4:R$149285,"02. Dokter Gigi")</f>
        <v>#VALUE!</v>
      </c>
      <c r="AC484" s="122">
        <f t="shared" si="225"/>
        <v>1</v>
      </c>
      <c r="AD484" s="134" t="e">
        <f t="shared" si="226"/>
        <v>#VALUE!</v>
      </c>
      <c r="AE484" s="134" t="e">
        <f t="shared" si="227"/>
        <v>#VALUE!</v>
      </c>
      <c r="AF484" s="133" t="e">
        <f>COUNTIFS(A1_Individu_Data_Keadaan_SDMK!A$4:A$149931,M484,A1_Individu_Data_Keadaan_SDMK!Q$4:Q$149285,"03. KEPERAWATAN")</f>
        <v>#VALUE!</v>
      </c>
      <c r="AG484" s="135">
        <f t="shared" si="228"/>
        <v>5</v>
      </c>
      <c r="AH484" s="134" t="e">
        <f t="shared" si="229"/>
        <v>#VALUE!</v>
      </c>
      <c r="AI484" s="134" t="e">
        <f t="shared" si="230"/>
        <v>#VALUE!</v>
      </c>
      <c r="AJ484" s="133" t="e">
        <f>COUNTIFS(A1_Individu_Data_Keadaan_SDMK!A$4:A$149931,M484,A1_Individu_Data_Keadaan_SDMK!Q$4:Q$149285,"04. KEBIDANAN")</f>
        <v>#VALUE!</v>
      </c>
      <c r="AK484" s="135">
        <f t="shared" si="231"/>
        <v>4</v>
      </c>
      <c r="AL484" s="134" t="e">
        <f t="shared" si="232"/>
        <v>#VALUE!</v>
      </c>
      <c r="AM484" s="134" t="e">
        <f t="shared" si="233"/>
        <v>#VALUE!</v>
      </c>
      <c r="AN484" s="133" t="e">
        <f>COUNTIFS(A1_Individu_Data_Keadaan_SDMK!A$4:A$149931,M484,A1_Individu_Data_Keadaan_SDMK!Q$4:Q$149285,"05. KEFARMASIAN")</f>
        <v>#VALUE!</v>
      </c>
      <c r="AO484" s="135">
        <f t="shared" si="234"/>
        <v>1</v>
      </c>
      <c r="AP484" s="134" t="e">
        <f t="shared" si="235"/>
        <v>#VALUE!</v>
      </c>
      <c r="AQ484" s="134" t="e">
        <f t="shared" si="236"/>
        <v>#VALUE!</v>
      </c>
      <c r="AR484" s="133" t="e">
        <f>COUNTIFS(A1_Individu_Data_Keadaan_SDMK!A$4:A$149931,M484,A1_Individu_Data_Keadaan_SDMK!Q$4:Q$149285,"06. KESEHATAN MASYARAKAT")</f>
        <v>#VALUE!</v>
      </c>
      <c r="AS484" s="135">
        <f t="shared" si="237"/>
        <v>1</v>
      </c>
      <c r="AT484" s="134" t="e">
        <f t="shared" si="238"/>
        <v>#VALUE!</v>
      </c>
      <c r="AU484" s="134" t="e">
        <f t="shared" si="239"/>
        <v>#VALUE!</v>
      </c>
      <c r="AV484" s="133" t="e">
        <f>COUNTIFS(A1_Individu_Data_Keadaan_SDMK!A$4:A$149931,M484,A1_Individu_Data_Keadaan_SDMK!Q$4:Q$149285,"07. KESEHATAN LINGKUNGAN")</f>
        <v>#VALUE!</v>
      </c>
      <c r="AW484" s="135">
        <f t="shared" si="240"/>
        <v>1</v>
      </c>
      <c r="AX484" s="134" t="e">
        <f t="shared" si="241"/>
        <v>#VALUE!</v>
      </c>
      <c r="AY484" s="134" t="e">
        <f t="shared" si="242"/>
        <v>#VALUE!</v>
      </c>
      <c r="AZ484" s="133" t="e">
        <f>COUNTIFS(A1_Individu_Data_Keadaan_SDMK!A$4:A$149931,M484,A1_Individu_Data_Keadaan_SDMK!Q$4:Q$149285,"08. GIZI")</f>
        <v>#VALUE!</v>
      </c>
      <c r="BA484" s="135">
        <f t="shared" si="243"/>
        <v>1</v>
      </c>
      <c r="BB484" s="134" t="e">
        <f t="shared" si="244"/>
        <v>#VALUE!</v>
      </c>
      <c r="BC484" s="134" t="e">
        <f t="shared" si="245"/>
        <v>#VALUE!</v>
      </c>
      <c r="BD484" s="133" t="e">
        <f>COUNTIFS(A1_Individu_Data_Keadaan_SDMK!A$4:A$149931,M484,A1_Individu_Data_Keadaan_SDMK!R$4:R$149285,"03. Ahli Teknologi Laboratorium Medik")</f>
        <v>#VALUE!</v>
      </c>
      <c r="BE484" s="135">
        <f t="shared" si="246"/>
        <v>1</v>
      </c>
      <c r="BF484" s="134" t="e">
        <f t="shared" si="247"/>
        <v>#VALUE!</v>
      </c>
      <c r="BG484" s="134" t="e">
        <f t="shared" si="248"/>
        <v>#VALUE!</v>
      </c>
      <c r="BH484" s="139" t="e">
        <f t="shared" si="249"/>
        <v>#VALUE!</v>
      </c>
      <c r="BI484" s="139" t="e">
        <f t="shared" si="250"/>
        <v>#VALUE!</v>
      </c>
    </row>
    <row r="485" spans="13:61" ht="15">
      <c r="M485" s="120" t="s">
        <v>13365</v>
      </c>
      <c r="N485" s="120" t="s">
        <v>13366</v>
      </c>
      <c r="O485" s="120" t="s">
        <v>267</v>
      </c>
      <c r="P485" s="120" t="s">
        <v>9301</v>
      </c>
      <c r="Q485" s="120" t="s">
        <v>12201</v>
      </c>
      <c r="R485" s="120">
        <v>33</v>
      </c>
      <c r="S485" s="120">
        <v>3318</v>
      </c>
      <c r="T485" s="348" t="str">
        <f>IF(R485&lt;&gt;"",VLOOKUP(R485,'01_MASTER_KODE_WILAYAH'!H$1437:I$1470,2,FALSE),"")</f>
        <v>JAWA TENGAH</v>
      </c>
      <c r="U485" s="348" t="str">
        <f>IF(S485&lt;&gt;"",VLOOKUP(S485,'01_MASTER_KODE_WILAYAH'!D$5:F$1353,3,FALSE),"")</f>
        <v>PATI</v>
      </c>
      <c r="V485" s="349" t="str">
        <f t="shared" ref="V485:V548" si="251">IF(M485&lt;&gt;"",MID(M485,9,1),"")</f>
        <v>2</v>
      </c>
      <c r="W485" s="145" t="e">
        <f t="shared" ref="W485:W548" si="252">X485+AB485+AF485+AJ485+AN485+AR485+AV485+AZ485+BD485</f>
        <v>#VALUE!</v>
      </c>
      <c r="X485" s="133" t="e">
        <f>COUNTIFS(A1_Individu_Data_Keadaan_SDMK!A$4:A$149931,M485,A1_Individu_Data_Keadaan_SDMK!R$4:R$149285,"01. Dokter")</f>
        <v>#VALUE!</v>
      </c>
      <c r="Y485" s="122">
        <f t="shared" ref="Y485:Y548" si="253">IF(V485="1",2,1)</f>
        <v>1</v>
      </c>
      <c r="Z485" s="134" t="e">
        <f t="shared" ref="Z485:Z548" si="254">IF((X485-Y485)&gt;0,(X485-Y485),0)</f>
        <v>#VALUE!</v>
      </c>
      <c r="AA485" s="134" t="e">
        <f t="shared" ref="AA485:AA548" si="255">IF((X485-Y485)&lt;0,ABS(X485-Y485),0)</f>
        <v>#VALUE!</v>
      </c>
      <c r="AB485" s="133" t="e">
        <f>COUNTIFS(A1_Individu_Data_Keadaan_SDMK!A$4:A$149931,M485,A1_Individu_Data_Keadaan_SDMK!R$4:R$149285,"02. Dokter Gigi")</f>
        <v>#VALUE!</v>
      </c>
      <c r="AC485" s="122">
        <f t="shared" ref="AC485:AC548" si="256">IF(V485="1",1,1)</f>
        <v>1</v>
      </c>
      <c r="AD485" s="134" t="e">
        <f t="shared" ref="AD485:AD548" si="257">IF((AB485-AC485)&gt;0,(AB485-AC485),0)</f>
        <v>#VALUE!</v>
      </c>
      <c r="AE485" s="134" t="e">
        <f t="shared" ref="AE485:AE548" si="258">IF((AB485-AC485)&lt;0,ABS(AB485-AC485),0)</f>
        <v>#VALUE!</v>
      </c>
      <c r="AF485" s="133" t="e">
        <f>COUNTIFS(A1_Individu_Data_Keadaan_SDMK!A$4:A$149931,M485,A1_Individu_Data_Keadaan_SDMK!Q$4:Q$149285,"03. KEPERAWATAN")</f>
        <v>#VALUE!</v>
      </c>
      <c r="AG485" s="135">
        <f t="shared" ref="AG485:AG548" si="259">IF(V485="1",8,5)</f>
        <v>5</v>
      </c>
      <c r="AH485" s="134" t="e">
        <f t="shared" ref="AH485:AH548" si="260">IF((AF485-AG485)&gt;0,(AF485-AG485),0)</f>
        <v>#VALUE!</v>
      </c>
      <c r="AI485" s="134" t="e">
        <f t="shared" ref="AI485:AI548" si="261">IF((AF485-AG485)&lt;0,ABS(AF485-AG485),0)</f>
        <v>#VALUE!</v>
      </c>
      <c r="AJ485" s="133" t="e">
        <f>COUNTIFS(A1_Individu_Data_Keadaan_SDMK!A$4:A$149931,M485,A1_Individu_Data_Keadaan_SDMK!Q$4:Q$149285,"04. KEBIDANAN")</f>
        <v>#VALUE!</v>
      </c>
      <c r="AK485" s="135">
        <f t="shared" ref="AK485:AK548" si="262">IF(V485="1",7,4)</f>
        <v>4</v>
      </c>
      <c r="AL485" s="134" t="e">
        <f t="shared" ref="AL485:AL548" si="263">IF((AJ485-AK485)&gt;0,(AJ485-AK485),0)</f>
        <v>#VALUE!</v>
      </c>
      <c r="AM485" s="134" t="e">
        <f t="shared" ref="AM485:AM548" si="264">IF((AJ485-AK485)&lt;0,ABS(AJ485-AK485),0)</f>
        <v>#VALUE!</v>
      </c>
      <c r="AN485" s="133" t="e">
        <f>COUNTIFS(A1_Individu_Data_Keadaan_SDMK!A$4:A$149931,M485,A1_Individu_Data_Keadaan_SDMK!Q$4:Q$149285,"05. KEFARMASIAN")</f>
        <v>#VALUE!</v>
      </c>
      <c r="AO485" s="135">
        <f t="shared" ref="AO485:AO548" si="265">IF(V485="1",1,1)</f>
        <v>1</v>
      </c>
      <c r="AP485" s="134" t="e">
        <f t="shared" ref="AP485:AP548" si="266">IF((AN485-AO485)&gt;0,(AN485-AO485),0)</f>
        <v>#VALUE!</v>
      </c>
      <c r="AQ485" s="134" t="e">
        <f t="shared" ref="AQ485:AQ548" si="267">IF((AN485-AO485)&lt;0,ABS(AN485-AO485),0)</f>
        <v>#VALUE!</v>
      </c>
      <c r="AR485" s="133" t="e">
        <f>COUNTIFS(A1_Individu_Data_Keadaan_SDMK!A$4:A$149931,M485,A1_Individu_Data_Keadaan_SDMK!Q$4:Q$149285,"06. KESEHATAN MASYARAKAT")</f>
        <v>#VALUE!</v>
      </c>
      <c r="AS485" s="135">
        <f t="shared" ref="AS485:AS548" si="268">IF(V485="1",1,1)</f>
        <v>1</v>
      </c>
      <c r="AT485" s="134" t="e">
        <f t="shared" ref="AT485:AT548" si="269">IF((AR485-AS485)&gt;0,(AR485-AS485),0)</f>
        <v>#VALUE!</v>
      </c>
      <c r="AU485" s="134" t="e">
        <f t="shared" ref="AU485:AU548" si="270">IF((AR485-AS485)&lt;0,ABS(AR485-AS485),0)</f>
        <v>#VALUE!</v>
      </c>
      <c r="AV485" s="133" t="e">
        <f>COUNTIFS(A1_Individu_Data_Keadaan_SDMK!A$4:A$149931,M485,A1_Individu_Data_Keadaan_SDMK!Q$4:Q$149285,"07. KESEHATAN LINGKUNGAN")</f>
        <v>#VALUE!</v>
      </c>
      <c r="AW485" s="135">
        <f t="shared" ref="AW485:AW548" si="271">IF(V485="1",1,1)</f>
        <v>1</v>
      </c>
      <c r="AX485" s="134" t="e">
        <f t="shared" ref="AX485:AX548" si="272">IF((AV485-AW485)&gt;0,(AV485-AW485),0)</f>
        <v>#VALUE!</v>
      </c>
      <c r="AY485" s="134" t="e">
        <f t="shared" ref="AY485:AY548" si="273">IF((AV485-AW485)&lt;0,ABS(AV485-AW485),0)</f>
        <v>#VALUE!</v>
      </c>
      <c r="AZ485" s="133" t="e">
        <f>COUNTIFS(A1_Individu_Data_Keadaan_SDMK!A$4:A$149931,M485,A1_Individu_Data_Keadaan_SDMK!Q$4:Q$149285,"08. GIZI")</f>
        <v>#VALUE!</v>
      </c>
      <c r="BA485" s="135">
        <f t="shared" ref="BA485:BA548" si="274">IF(V485="1",2,1)</f>
        <v>1</v>
      </c>
      <c r="BB485" s="134" t="e">
        <f t="shared" ref="BB485:BB548" si="275">IF((AZ485-BA485)&gt;0,(AZ485-BA485),0)</f>
        <v>#VALUE!</v>
      </c>
      <c r="BC485" s="134" t="e">
        <f t="shared" ref="BC485:BC548" si="276">IF((AZ485-BA485)&lt;0,ABS(AZ485-BA485),0)</f>
        <v>#VALUE!</v>
      </c>
      <c r="BD485" s="133" t="e">
        <f>COUNTIFS(A1_Individu_Data_Keadaan_SDMK!A$4:A$149931,M485,A1_Individu_Data_Keadaan_SDMK!R$4:R$149285,"03. Ahli Teknologi Laboratorium Medik")</f>
        <v>#VALUE!</v>
      </c>
      <c r="BE485" s="135">
        <f t="shared" ref="BE485:BE548" si="277">IF(V485="1",1,1)</f>
        <v>1</v>
      </c>
      <c r="BF485" s="134" t="e">
        <f t="shared" ref="BF485:BF548" si="278">IF((BD485-BE485)&gt;0,(BD485-BE485),0)</f>
        <v>#VALUE!</v>
      </c>
      <c r="BG485" s="134" t="e">
        <f t="shared" ref="BG485:BG548" si="279">IF((BD485-BE485)&lt;0,ABS(BD485-BE485),0)</f>
        <v>#VALUE!</v>
      </c>
      <c r="BH485" s="139" t="e">
        <f t="shared" ref="BH485:BH548" si="280">IF(AND(AN485&gt;=1,AR485&gt;=1,AV485&gt;=1,AZ485&gt;=1,BD485&gt;=1),"Memenuhi","Belum Memenuhi")</f>
        <v>#VALUE!</v>
      </c>
      <c r="BI485" s="139" t="e">
        <f t="shared" ref="BI485:BI548" si="281">IF(AND(X485&gt;=1,AB485&gt;=1,AF485&gt;=1,AJ485&gt;=1,AN485&gt;=1,AR485&gt;=1,AV485&gt;=1,AZ485&gt;=1,BD485&gt;=1),"Memenuhi","Belum Memenuhi")</f>
        <v>#VALUE!</v>
      </c>
    </row>
    <row r="486" spans="13:61" ht="15">
      <c r="M486" s="120" t="s">
        <v>13367</v>
      </c>
      <c r="N486" s="120" t="s">
        <v>13368</v>
      </c>
      <c r="O486" s="120" t="s">
        <v>267</v>
      </c>
      <c r="P486" s="120" t="s">
        <v>9301</v>
      </c>
      <c r="Q486" s="120" t="s">
        <v>12201</v>
      </c>
      <c r="R486" s="120">
        <v>33</v>
      </c>
      <c r="S486" s="120">
        <v>3318</v>
      </c>
      <c r="T486" s="348" t="str">
        <f>IF(R486&lt;&gt;"",VLOOKUP(R486,'01_MASTER_KODE_WILAYAH'!H$1437:I$1470,2,FALSE),"")</f>
        <v>JAWA TENGAH</v>
      </c>
      <c r="U486" s="348" t="str">
        <f>IF(S486&lt;&gt;"",VLOOKUP(S486,'01_MASTER_KODE_WILAYAH'!D$5:F$1353,3,FALSE),"")</f>
        <v>PATI</v>
      </c>
      <c r="V486" s="349" t="str">
        <f t="shared" si="251"/>
        <v>2</v>
      </c>
      <c r="W486" s="145" t="e">
        <f t="shared" si="252"/>
        <v>#VALUE!</v>
      </c>
      <c r="X486" s="133" t="e">
        <f>COUNTIFS(A1_Individu_Data_Keadaan_SDMK!A$4:A$149931,M486,A1_Individu_Data_Keadaan_SDMK!R$4:R$149285,"01. Dokter")</f>
        <v>#VALUE!</v>
      </c>
      <c r="Y486" s="122">
        <f t="shared" si="253"/>
        <v>1</v>
      </c>
      <c r="Z486" s="134" t="e">
        <f t="shared" si="254"/>
        <v>#VALUE!</v>
      </c>
      <c r="AA486" s="134" t="e">
        <f t="shared" si="255"/>
        <v>#VALUE!</v>
      </c>
      <c r="AB486" s="133" t="e">
        <f>COUNTIFS(A1_Individu_Data_Keadaan_SDMK!A$4:A$149931,M486,A1_Individu_Data_Keadaan_SDMK!R$4:R$149285,"02. Dokter Gigi")</f>
        <v>#VALUE!</v>
      </c>
      <c r="AC486" s="122">
        <f t="shared" si="256"/>
        <v>1</v>
      </c>
      <c r="AD486" s="134" t="e">
        <f t="shared" si="257"/>
        <v>#VALUE!</v>
      </c>
      <c r="AE486" s="134" t="e">
        <f t="shared" si="258"/>
        <v>#VALUE!</v>
      </c>
      <c r="AF486" s="133" t="e">
        <f>COUNTIFS(A1_Individu_Data_Keadaan_SDMK!A$4:A$149931,M486,A1_Individu_Data_Keadaan_SDMK!Q$4:Q$149285,"03. KEPERAWATAN")</f>
        <v>#VALUE!</v>
      </c>
      <c r="AG486" s="135">
        <f t="shared" si="259"/>
        <v>5</v>
      </c>
      <c r="AH486" s="134" t="e">
        <f t="shared" si="260"/>
        <v>#VALUE!</v>
      </c>
      <c r="AI486" s="134" t="e">
        <f t="shared" si="261"/>
        <v>#VALUE!</v>
      </c>
      <c r="AJ486" s="133" t="e">
        <f>COUNTIFS(A1_Individu_Data_Keadaan_SDMK!A$4:A$149931,M486,A1_Individu_Data_Keadaan_SDMK!Q$4:Q$149285,"04. KEBIDANAN")</f>
        <v>#VALUE!</v>
      </c>
      <c r="AK486" s="135">
        <f t="shared" si="262"/>
        <v>4</v>
      </c>
      <c r="AL486" s="134" t="e">
        <f t="shared" si="263"/>
        <v>#VALUE!</v>
      </c>
      <c r="AM486" s="134" t="e">
        <f t="shared" si="264"/>
        <v>#VALUE!</v>
      </c>
      <c r="AN486" s="133" t="e">
        <f>COUNTIFS(A1_Individu_Data_Keadaan_SDMK!A$4:A$149931,M486,A1_Individu_Data_Keadaan_SDMK!Q$4:Q$149285,"05. KEFARMASIAN")</f>
        <v>#VALUE!</v>
      </c>
      <c r="AO486" s="135">
        <f t="shared" si="265"/>
        <v>1</v>
      </c>
      <c r="AP486" s="134" t="e">
        <f t="shared" si="266"/>
        <v>#VALUE!</v>
      </c>
      <c r="AQ486" s="134" t="e">
        <f t="shared" si="267"/>
        <v>#VALUE!</v>
      </c>
      <c r="AR486" s="133" t="e">
        <f>COUNTIFS(A1_Individu_Data_Keadaan_SDMK!A$4:A$149931,M486,A1_Individu_Data_Keadaan_SDMK!Q$4:Q$149285,"06. KESEHATAN MASYARAKAT")</f>
        <v>#VALUE!</v>
      </c>
      <c r="AS486" s="135">
        <f t="shared" si="268"/>
        <v>1</v>
      </c>
      <c r="AT486" s="134" t="e">
        <f t="shared" si="269"/>
        <v>#VALUE!</v>
      </c>
      <c r="AU486" s="134" t="e">
        <f t="shared" si="270"/>
        <v>#VALUE!</v>
      </c>
      <c r="AV486" s="133" t="e">
        <f>COUNTIFS(A1_Individu_Data_Keadaan_SDMK!A$4:A$149931,M486,A1_Individu_Data_Keadaan_SDMK!Q$4:Q$149285,"07. KESEHATAN LINGKUNGAN")</f>
        <v>#VALUE!</v>
      </c>
      <c r="AW486" s="135">
        <f t="shared" si="271"/>
        <v>1</v>
      </c>
      <c r="AX486" s="134" t="e">
        <f t="shared" si="272"/>
        <v>#VALUE!</v>
      </c>
      <c r="AY486" s="134" t="e">
        <f t="shared" si="273"/>
        <v>#VALUE!</v>
      </c>
      <c r="AZ486" s="133" t="e">
        <f>COUNTIFS(A1_Individu_Data_Keadaan_SDMK!A$4:A$149931,M486,A1_Individu_Data_Keadaan_SDMK!Q$4:Q$149285,"08. GIZI")</f>
        <v>#VALUE!</v>
      </c>
      <c r="BA486" s="135">
        <f t="shared" si="274"/>
        <v>1</v>
      </c>
      <c r="BB486" s="134" t="e">
        <f t="shared" si="275"/>
        <v>#VALUE!</v>
      </c>
      <c r="BC486" s="134" t="e">
        <f t="shared" si="276"/>
        <v>#VALUE!</v>
      </c>
      <c r="BD486" s="133" t="e">
        <f>COUNTIFS(A1_Individu_Data_Keadaan_SDMK!A$4:A$149931,M486,A1_Individu_Data_Keadaan_SDMK!R$4:R$149285,"03. Ahli Teknologi Laboratorium Medik")</f>
        <v>#VALUE!</v>
      </c>
      <c r="BE486" s="135">
        <f t="shared" si="277"/>
        <v>1</v>
      </c>
      <c r="BF486" s="134" t="e">
        <f t="shared" si="278"/>
        <v>#VALUE!</v>
      </c>
      <c r="BG486" s="134" t="e">
        <f t="shared" si="279"/>
        <v>#VALUE!</v>
      </c>
      <c r="BH486" s="139" t="e">
        <f t="shared" si="280"/>
        <v>#VALUE!</v>
      </c>
      <c r="BI486" s="139" t="e">
        <f t="shared" si="281"/>
        <v>#VALUE!</v>
      </c>
    </row>
    <row r="487" spans="13:61" ht="15">
      <c r="M487" s="120" t="s">
        <v>13369</v>
      </c>
      <c r="N487" s="120" t="s">
        <v>13370</v>
      </c>
      <c r="O487" s="120" t="s">
        <v>267</v>
      </c>
      <c r="P487" s="120" t="s">
        <v>9301</v>
      </c>
      <c r="Q487" s="120" t="s">
        <v>12201</v>
      </c>
      <c r="R487" s="120">
        <v>33</v>
      </c>
      <c r="S487" s="120">
        <v>3318</v>
      </c>
      <c r="T487" s="348" t="str">
        <f>IF(R487&lt;&gt;"",VLOOKUP(R487,'01_MASTER_KODE_WILAYAH'!H$1437:I$1470,2,FALSE),"")</f>
        <v>JAWA TENGAH</v>
      </c>
      <c r="U487" s="348" t="str">
        <f>IF(S487&lt;&gt;"",VLOOKUP(S487,'01_MASTER_KODE_WILAYAH'!D$5:F$1353,3,FALSE),"")</f>
        <v>PATI</v>
      </c>
      <c r="V487" s="349" t="str">
        <f t="shared" si="251"/>
        <v>2</v>
      </c>
      <c r="W487" s="145" t="e">
        <f t="shared" si="252"/>
        <v>#VALUE!</v>
      </c>
      <c r="X487" s="133" t="e">
        <f>COUNTIFS(A1_Individu_Data_Keadaan_SDMK!A$4:A$149931,M487,A1_Individu_Data_Keadaan_SDMK!R$4:R$149285,"01. Dokter")</f>
        <v>#VALUE!</v>
      </c>
      <c r="Y487" s="122">
        <f t="shared" si="253"/>
        <v>1</v>
      </c>
      <c r="Z487" s="134" t="e">
        <f t="shared" si="254"/>
        <v>#VALUE!</v>
      </c>
      <c r="AA487" s="134" t="e">
        <f t="shared" si="255"/>
        <v>#VALUE!</v>
      </c>
      <c r="AB487" s="133" t="e">
        <f>COUNTIFS(A1_Individu_Data_Keadaan_SDMK!A$4:A$149931,M487,A1_Individu_Data_Keadaan_SDMK!R$4:R$149285,"02. Dokter Gigi")</f>
        <v>#VALUE!</v>
      </c>
      <c r="AC487" s="122">
        <f t="shared" si="256"/>
        <v>1</v>
      </c>
      <c r="AD487" s="134" t="e">
        <f t="shared" si="257"/>
        <v>#VALUE!</v>
      </c>
      <c r="AE487" s="134" t="e">
        <f t="shared" si="258"/>
        <v>#VALUE!</v>
      </c>
      <c r="AF487" s="133" t="e">
        <f>COUNTIFS(A1_Individu_Data_Keadaan_SDMK!A$4:A$149931,M487,A1_Individu_Data_Keadaan_SDMK!Q$4:Q$149285,"03. KEPERAWATAN")</f>
        <v>#VALUE!</v>
      </c>
      <c r="AG487" s="135">
        <f t="shared" si="259"/>
        <v>5</v>
      </c>
      <c r="AH487" s="134" t="e">
        <f t="shared" si="260"/>
        <v>#VALUE!</v>
      </c>
      <c r="AI487" s="134" t="e">
        <f t="shared" si="261"/>
        <v>#VALUE!</v>
      </c>
      <c r="AJ487" s="133" t="e">
        <f>COUNTIFS(A1_Individu_Data_Keadaan_SDMK!A$4:A$149931,M487,A1_Individu_Data_Keadaan_SDMK!Q$4:Q$149285,"04. KEBIDANAN")</f>
        <v>#VALUE!</v>
      </c>
      <c r="AK487" s="135">
        <f t="shared" si="262"/>
        <v>4</v>
      </c>
      <c r="AL487" s="134" t="e">
        <f t="shared" si="263"/>
        <v>#VALUE!</v>
      </c>
      <c r="AM487" s="134" t="e">
        <f t="shared" si="264"/>
        <v>#VALUE!</v>
      </c>
      <c r="AN487" s="133" t="e">
        <f>COUNTIFS(A1_Individu_Data_Keadaan_SDMK!A$4:A$149931,M487,A1_Individu_Data_Keadaan_SDMK!Q$4:Q$149285,"05. KEFARMASIAN")</f>
        <v>#VALUE!</v>
      </c>
      <c r="AO487" s="135">
        <f t="shared" si="265"/>
        <v>1</v>
      </c>
      <c r="AP487" s="134" t="e">
        <f t="shared" si="266"/>
        <v>#VALUE!</v>
      </c>
      <c r="AQ487" s="134" t="e">
        <f t="shared" si="267"/>
        <v>#VALUE!</v>
      </c>
      <c r="AR487" s="133" t="e">
        <f>COUNTIFS(A1_Individu_Data_Keadaan_SDMK!A$4:A$149931,M487,A1_Individu_Data_Keadaan_SDMK!Q$4:Q$149285,"06. KESEHATAN MASYARAKAT")</f>
        <v>#VALUE!</v>
      </c>
      <c r="AS487" s="135">
        <f t="shared" si="268"/>
        <v>1</v>
      </c>
      <c r="AT487" s="134" t="e">
        <f t="shared" si="269"/>
        <v>#VALUE!</v>
      </c>
      <c r="AU487" s="134" t="e">
        <f t="shared" si="270"/>
        <v>#VALUE!</v>
      </c>
      <c r="AV487" s="133" t="e">
        <f>COUNTIFS(A1_Individu_Data_Keadaan_SDMK!A$4:A$149931,M487,A1_Individu_Data_Keadaan_SDMK!Q$4:Q$149285,"07. KESEHATAN LINGKUNGAN")</f>
        <v>#VALUE!</v>
      </c>
      <c r="AW487" s="135">
        <f t="shared" si="271"/>
        <v>1</v>
      </c>
      <c r="AX487" s="134" t="e">
        <f t="shared" si="272"/>
        <v>#VALUE!</v>
      </c>
      <c r="AY487" s="134" t="e">
        <f t="shared" si="273"/>
        <v>#VALUE!</v>
      </c>
      <c r="AZ487" s="133" t="e">
        <f>COUNTIFS(A1_Individu_Data_Keadaan_SDMK!A$4:A$149931,M487,A1_Individu_Data_Keadaan_SDMK!Q$4:Q$149285,"08. GIZI")</f>
        <v>#VALUE!</v>
      </c>
      <c r="BA487" s="135">
        <f t="shared" si="274"/>
        <v>1</v>
      </c>
      <c r="BB487" s="134" t="e">
        <f t="shared" si="275"/>
        <v>#VALUE!</v>
      </c>
      <c r="BC487" s="134" t="e">
        <f t="shared" si="276"/>
        <v>#VALUE!</v>
      </c>
      <c r="BD487" s="133" t="e">
        <f>COUNTIFS(A1_Individu_Data_Keadaan_SDMK!A$4:A$149931,M487,A1_Individu_Data_Keadaan_SDMK!R$4:R$149285,"03. Ahli Teknologi Laboratorium Medik")</f>
        <v>#VALUE!</v>
      </c>
      <c r="BE487" s="135">
        <f t="shared" si="277"/>
        <v>1</v>
      </c>
      <c r="BF487" s="134" t="e">
        <f t="shared" si="278"/>
        <v>#VALUE!</v>
      </c>
      <c r="BG487" s="134" t="e">
        <f t="shared" si="279"/>
        <v>#VALUE!</v>
      </c>
      <c r="BH487" s="139" t="e">
        <f t="shared" si="280"/>
        <v>#VALUE!</v>
      </c>
      <c r="BI487" s="139" t="e">
        <f t="shared" si="281"/>
        <v>#VALUE!</v>
      </c>
    </row>
    <row r="488" spans="13:61" ht="15">
      <c r="M488" s="120" t="s">
        <v>13371</v>
      </c>
      <c r="N488" s="120" t="s">
        <v>13372</v>
      </c>
      <c r="O488" s="120" t="s">
        <v>267</v>
      </c>
      <c r="P488" s="120" t="s">
        <v>9301</v>
      </c>
      <c r="Q488" s="120" t="s">
        <v>12201</v>
      </c>
      <c r="R488" s="120">
        <v>33</v>
      </c>
      <c r="S488" s="120">
        <v>3318</v>
      </c>
      <c r="T488" s="348" t="str">
        <f>IF(R488&lt;&gt;"",VLOOKUP(R488,'01_MASTER_KODE_WILAYAH'!H$1437:I$1470,2,FALSE),"")</f>
        <v>JAWA TENGAH</v>
      </c>
      <c r="U488" s="348" t="str">
        <f>IF(S488&lt;&gt;"",VLOOKUP(S488,'01_MASTER_KODE_WILAYAH'!D$5:F$1353,3,FALSE),"")</f>
        <v>PATI</v>
      </c>
      <c r="V488" s="349" t="str">
        <f t="shared" si="251"/>
        <v>2</v>
      </c>
      <c r="W488" s="145" t="e">
        <f t="shared" si="252"/>
        <v>#VALUE!</v>
      </c>
      <c r="X488" s="133" t="e">
        <f>COUNTIFS(A1_Individu_Data_Keadaan_SDMK!A$4:A$149931,M488,A1_Individu_Data_Keadaan_SDMK!R$4:R$149285,"01. Dokter")</f>
        <v>#VALUE!</v>
      </c>
      <c r="Y488" s="122">
        <f t="shared" si="253"/>
        <v>1</v>
      </c>
      <c r="Z488" s="134" t="e">
        <f t="shared" si="254"/>
        <v>#VALUE!</v>
      </c>
      <c r="AA488" s="134" t="e">
        <f t="shared" si="255"/>
        <v>#VALUE!</v>
      </c>
      <c r="AB488" s="133" t="e">
        <f>COUNTIFS(A1_Individu_Data_Keadaan_SDMK!A$4:A$149931,M488,A1_Individu_Data_Keadaan_SDMK!R$4:R$149285,"02. Dokter Gigi")</f>
        <v>#VALUE!</v>
      </c>
      <c r="AC488" s="122">
        <f t="shared" si="256"/>
        <v>1</v>
      </c>
      <c r="AD488" s="134" t="e">
        <f t="shared" si="257"/>
        <v>#VALUE!</v>
      </c>
      <c r="AE488" s="134" t="e">
        <f t="shared" si="258"/>
        <v>#VALUE!</v>
      </c>
      <c r="AF488" s="133" t="e">
        <f>COUNTIFS(A1_Individu_Data_Keadaan_SDMK!A$4:A$149931,M488,A1_Individu_Data_Keadaan_SDMK!Q$4:Q$149285,"03. KEPERAWATAN")</f>
        <v>#VALUE!</v>
      </c>
      <c r="AG488" s="135">
        <f t="shared" si="259"/>
        <v>5</v>
      </c>
      <c r="AH488" s="134" t="e">
        <f t="shared" si="260"/>
        <v>#VALUE!</v>
      </c>
      <c r="AI488" s="134" t="e">
        <f t="shared" si="261"/>
        <v>#VALUE!</v>
      </c>
      <c r="AJ488" s="133" t="e">
        <f>COUNTIFS(A1_Individu_Data_Keadaan_SDMK!A$4:A$149931,M488,A1_Individu_Data_Keadaan_SDMK!Q$4:Q$149285,"04. KEBIDANAN")</f>
        <v>#VALUE!</v>
      </c>
      <c r="AK488" s="135">
        <f t="shared" si="262"/>
        <v>4</v>
      </c>
      <c r="AL488" s="134" t="e">
        <f t="shared" si="263"/>
        <v>#VALUE!</v>
      </c>
      <c r="AM488" s="134" t="e">
        <f t="shared" si="264"/>
        <v>#VALUE!</v>
      </c>
      <c r="AN488" s="133" t="e">
        <f>COUNTIFS(A1_Individu_Data_Keadaan_SDMK!A$4:A$149931,M488,A1_Individu_Data_Keadaan_SDMK!Q$4:Q$149285,"05. KEFARMASIAN")</f>
        <v>#VALUE!</v>
      </c>
      <c r="AO488" s="135">
        <f t="shared" si="265"/>
        <v>1</v>
      </c>
      <c r="AP488" s="134" t="e">
        <f t="shared" si="266"/>
        <v>#VALUE!</v>
      </c>
      <c r="AQ488" s="134" t="e">
        <f t="shared" si="267"/>
        <v>#VALUE!</v>
      </c>
      <c r="AR488" s="133" t="e">
        <f>COUNTIFS(A1_Individu_Data_Keadaan_SDMK!A$4:A$149931,M488,A1_Individu_Data_Keadaan_SDMK!Q$4:Q$149285,"06. KESEHATAN MASYARAKAT")</f>
        <v>#VALUE!</v>
      </c>
      <c r="AS488" s="135">
        <f t="shared" si="268"/>
        <v>1</v>
      </c>
      <c r="AT488" s="134" t="e">
        <f t="shared" si="269"/>
        <v>#VALUE!</v>
      </c>
      <c r="AU488" s="134" t="e">
        <f t="shared" si="270"/>
        <v>#VALUE!</v>
      </c>
      <c r="AV488" s="133" t="e">
        <f>COUNTIFS(A1_Individu_Data_Keadaan_SDMK!A$4:A$149931,M488,A1_Individu_Data_Keadaan_SDMK!Q$4:Q$149285,"07. KESEHATAN LINGKUNGAN")</f>
        <v>#VALUE!</v>
      </c>
      <c r="AW488" s="135">
        <f t="shared" si="271"/>
        <v>1</v>
      </c>
      <c r="AX488" s="134" t="e">
        <f t="shared" si="272"/>
        <v>#VALUE!</v>
      </c>
      <c r="AY488" s="134" t="e">
        <f t="shared" si="273"/>
        <v>#VALUE!</v>
      </c>
      <c r="AZ488" s="133" t="e">
        <f>COUNTIFS(A1_Individu_Data_Keadaan_SDMK!A$4:A$149931,M488,A1_Individu_Data_Keadaan_SDMK!Q$4:Q$149285,"08. GIZI")</f>
        <v>#VALUE!</v>
      </c>
      <c r="BA488" s="135">
        <f t="shared" si="274"/>
        <v>1</v>
      </c>
      <c r="BB488" s="134" t="e">
        <f t="shared" si="275"/>
        <v>#VALUE!</v>
      </c>
      <c r="BC488" s="134" t="e">
        <f t="shared" si="276"/>
        <v>#VALUE!</v>
      </c>
      <c r="BD488" s="133" t="e">
        <f>COUNTIFS(A1_Individu_Data_Keadaan_SDMK!A$4:A$149931,M488,A1_Individu_Data_Keadaan_SDMK!R$4:R$149285,"03. Ahli Teknologi Laboratorium Medik")</f>
        <v>#VALUE!</v>
      </c>
      <c r="BE488" s="135">
        <f t="shared" si="277"/>
        <v>1</v>
      </c>
      <c r="BF488" s="134" t="e">
        <f t="shared" si="278"/>
        <v>#VALUE!</v>
      </c>
      <c r="BG488" s="134" t="e">
        <f t="shared" si="279"/>
        <v>#VALUE!</v>
      </c>
      <c r="BH488" s="139" t="e">
        <f t="shared" si="280"/>
        <v>#VALUE!</v>
      </c>
      <c r="BI488" s="139" t="e">
        <f t="shared" si="281"/>
        <v>#VALUE!</v>
      </c>
    </row>
    <row r="489" spans="13:61" ht="15">
      <c r="M489" s="120" t="s">
        <v>13373</v>
      </c>
      <c r="N489" s="120" t="s">
        <v>13374</v>
      </c>
      <c r="O489" s="120" t="s">
        <v>267</v>
      </c>
      <c r="P489" s="120" t="s">
        <v>9301</v>
      </c>
      <c r="Q489" s="120" t="s">
        <v>12201</v>
      </c>
      <c r="R489" s="120">
        <v>33</v>
      </c>
      <c r="S489" s="120">
        <v>3318</v>
      </c>
      <c r="T489" s="348" t="str">
        <f>IF(R489&lt;&gt;"",VLOOKUP(R489,'01_MASTER_KODE_WILAYAH'!H$1437:I$1470,2,FALSE),"")</f>
        <v>JAWA TENGAH</v>
      </c>
      <c r="U489" s="348" t="str">
        <f>IF(S489&lt;&gt;"",VLOOKUP(S489,'01_MASTER_KODE_WILAYAH'!D$5:F$1353,3,FALSE),"")</f>
        <v>PATI</v>
      </c>
      <c r="V489" s="349" t="str">
        <f t="shared" si="251"/>
        <v>2</v>
      </c>
      <c r="W489" s="145" t="e">
        <f t="shared" si="252"/>
        <v>#VALUE!</v>
      </c>
      <c r="X489" s="133" t="e">
        <f>COUNTIFS(A1_Individu_Data_Keadaan_SDMK!A$4:A$149931,M489,A1_Individu_Data_Keadaan_SDMK!R$4:R$149285,"01. Dokter")</f>
        <v>#VALUE!</v>
      </c>
      <c r="Y489" s="122">
        <f t="shared" si="253"/>
        <v>1</v>
      </c>
      <c r="Z489" s="134" t="e">
        <f t="shared" si="254"/>
        <v>#VALUE!</v>
      </c>
      <c r="AA489" s="134" t="e">
        <f t="shared" si="255"/>
        <v>#VALUE!</v>
      </c>
      <c r="AB489" s="133" t="e">
        <f>COUNTIFS(A1_Individu_Data_Keadaan_SDMK!A$4:A$149931,M489,A1_Individu_Data_Keadaan_SDMK!R$4:R$149285,"02. Dokter Gigi")</f>
        <v>#VALUE!</v>
      </c>
      <c r="AC489" s="122">
        <f t="shared" si="256"/>
        <v>1</v>
      </c>
      <c r="AD489" s="134" t="e">
        <f t="shared" si="257"/>
        <v>#VALUE!</v>
      </c>
      <c r="AE489" s="134" t="e">
        <f t="shared" si="258"/>
        <v>#VALUE!</v>
      </c>
      <c r="AF489" s="133" t="e">
        <f>COUNTIFS(A1_Individu_Data_Keadaan_SDMK!A$4:A$149931,M489,A1_Individu_Data_Keadaan_SDMK!Q$4:Q$149285,"03. KEPERAWATAN")</f>
        <v>#VALUE!</v>
      </c>
      <c r="AG489" s="135">
        <f t="shared" si="259"/>
        <v>5</v>
      </c>
      <c r="AH489" s="134" t="e">
        <f t="shared" si="260"/>
        <v>#VALUE!</v>
      </c>
      <c r="AI489" s="134" t="e">
        <f t="shared" si="261"/>
        <v>#VALUE!</v>
      </c>
      <c r="AJ489" s="133" t="e">
        <f>COUNTIFS(A1_Individu_Data_Keadaan_SDMK!A$4:A$149931,M489,A1_Individu_Data_Keadaan_SDMK!Q$4:Q$149285,"04. KEBIDANAN")</f>
        <v>#VALUE!</v>
      </c>
      <c r="AK489" s="135">
        <f t="shared" si="262"/>
        <v>4</v>
      </c>
      <c r="AL489" s="134" t="e">
        <f t="shared" si="263"/>
        <v>#VALUE!</v>
      </c>
      <c r="AM489" s="134" t="e">
        <f t="shared" si="264"/>
        <v>#VALUE!</v>
      </c>
      <c r="AN489" s="133" t="e">
        <f>COUNTIFS(A1_Individu_Data_Keadaan_SDMK!A$4:A$149931,M489,A1_Individu_Data_Keadaan_SDMK!Q$4:Q$149285,"05. KEFARMASIAN")</f>
        <v>#VALUE!</v>
      </c>
      <c r="AO489" s="135">
        <f t="shared" si="265"/>
        <v>1</v>
      </c>
      <c r="AP489" s="134" t="e">
        <f t="shared" si="266"/>
        <v>#VALUE!</v>
      </c>
      <c r="AQ489" s="134" t="e">
        <f t="shared" si="267"/>
        <v>#VALUE!</v>
      </c>
      <c r="AR489" s="133" t="e">
        <f>COUNTIFS(A1_Individu_Data_Keadaan_SDMK!A$4:A$149931,M489,A1_Individu_Data_Keadaan_SDMK!Q$4:Q$149285,"06. KESEHATAN MASYARAKAT")</f>
        <v>#VALUE!</v>
      </c>
      <c r="AS489" s="135">
        <f t="shared" si="268"/>
        <v>1</v>
      </c>
      <c r="AT489" s="134" t="e">
        <f t="shared" si="269"/>
        <v>#VALUE!</v>
      </c>
      <c r="AU489" s="134" t="e">
        <f t="shared" si="270"/>
        <v>#VALUE!</v>
      </c>
      <c r="AV489" s="133" t="e">
        <f>COUNTIFS(A1_Individu_Data_Keadaan_SDMK!A$4:A$149931,M489,A1_Individu_Data_Keadaan_SDMK!Q$4:Q$149285,"07. KESEHATAN LINGKUNGAN")</f>
        <v>#VALUE!</v>
      </c>
      <c r="AW489" s="135">
        <f t="shared" si="271"/>
        <v>1</v>
      </c>
      <c r="AX489" s="134" t="e">
        <f t="shared" si="272"/>
        <v>#VALUE!</v>
      </c>
      <c r="AY489" s="134" t="e">
        <f t="shared" si="273"/>
        <v>#VALUE!</v>
      </c>
      <c r="AZ489" s="133" t="e">
        <f>COUNTIFS(A1_Individu_Data_Keadaan_SDMK!A$4:A$149931,M489,A1_Individu_Data_Keadaan_SDMK!Q$4:Q$149285,"08. GIZI")</f>
        <v>#VALUE!</v>
      </c>
      <c r="BA489" s="135">
        <f t="shared" si="274"/>
        <v>1</v>
      </c>
      <c r="BB489" s="134" t="e">
        <f t="shared" si="275"/>
        <v>#VALUE!</v>
      </c>
      <c r="BC489" s="134" t="e">
        <f t="shared" si="276"/>
        <v>#VALUE!</v>
      </c>
      <c r="BD489" s="133" t="e">
        <f>COUNTIFS(A1_Individu_Data_Keadaan_SDMK!A$4:A$149931,M489,A1_Individu_Data_Keadaan_SDMK!R$4:R$149285,"03. Ahli Teknologi Laboratorium Medik")</f>
        <v>#VALUE!</v>
      </c>
      <c r="BE489" s="135">
        <f t="shared" si="277"/>
        <v>1</v>
      </c>
      <c r="BF489" s="134" t="e">
        <f t="shared" si="278"/>
        <v>#VALUE!</v>
      </c>
      <c r="BG489" s="134" t="e">
        <f t="shared" si="279"/>
        <v>#VALUE!</v>
      </c>
      <c r="BH489" s="139" t="e">
        <f t="shared" si="280"/>
        <v>#VALUE!</v>
      </c>
      <c r="BI489" s="139" t="e">
        <f t="shared" si="281"/>
        <v>#VALUE!</v>
      </c>
    </row>
    <row r="490" spans="13:61" ht="15">
      <c r="M490" s="120" t="s">
        <v>13375</v>
      </c>
      <c r="N490" s="120" t="s">
        <v>13376</v>
      </c>
      <c r="O490" s="120" t="s">
        <v>267</v>
      </c>
      <c r="P490" s="120" t="s">
        <v>9302</v>
      </c>
      <c r="Q490" s="120" t="s">
        <v>12201</v>
      </c>
      <c r="R490" s="120">
        <v>33</v>
      </c>
      <c r="S490" s="120">
        <v>3318</v>
      </c>
      <c r="T490" s="348" t="str">
        <f>IF(R490&lt;&gt;"",VLOOKUP(R490,'01_MASTER_KODE_WILAYAH'!H$1437:I$1470,2,FALSE),"")</f>
        <v>JAWA TENGAH</v>
      </c>
      <c r="U490" s="348" t="str">
        <f>IF(S490&lt;&gt;"",VLOOKUP(S490,'01_MASTER_KODE_WILAYAH'!D$5:F$1353,3,FALSE),"")</f>
        <v>PATI</v>
      </c>
      <c r="V490" s="349" t="str">
        <f t="shared" si="251"/>
        <v>1</v>
      </c>
      <c r="W490" s="145" t="e">
        <f t="shared" si="252"/>
        <v>#VALUE!</v>
      </c>
      <c r="X490" s="133" t="e">
        <f>COUNTIFS(A1_Individu_Data_Keadaan_SDMK!A$4:A$149931,M490,A1_Individu_Data_Keadaan_SDMK!R$4:R$149285,"01. Dokter")</f>
        <v>#VALUE!</v>
      </c>
      <c r="Y490" s="122">
        <f t="shared" si="253"/>
        <v>2</v>
      </c>
      <c r="Z490" s="134" t="e">
        <f t="shared" si="254"/>
        <v>#VALUE!</v>
      </c>
      <c r="AA490" s="134" t="e">
        <f t="shared" si="255"/>
        <v>#VALUE!</v>
      </c>
      <c r="AB490" s="133" t="e">
        <f>COUNTIFS(A1_Individu_Data_Keadaan_SDMK!A$4:A$149931,M490,A1_Individu_Data_Keadaan_SDMK!R$4:R$149285,"02. Dokter Gigi")</f>
        <v>#VALUE!</v>
      </c>
      <c r="AC490" s="122">
        <f t="shared" si="256"/>
        <v>1</v>
      </c>
      <c r="AD490" s="134" t="e">
        <f t="shared" si="257"/>
        <v>#VALUE!</v>
      </c>
      <c r="AE490" s="134" t="e">
        <f t="shared" si="258"/>
        <v>#VALUE!</v>
      </c>
      <c r="AF490" s="133" t="e">
        <f>COUNTIFS(A1_Individu_Data_Keadaan_SDMK!A$4:A$149931,M490,A1_Individu_Data_Keadaan_SDMK!Q$4:Q$149285,"03. KEPERAWATAN")</f>
        <v>#VALUE!</v>
      </c>
      <c r="AG490" s="135">
        <f t="shared" si="259"/>
        <v>8</v>
      </c>
      <c r="AH490" s="134" t="e">
        <f t="shared" si="260"/>
        <v>#VALUE!</v>
      </c>
      <c r="AI490" s="134" t="e">
        <f t="shared" si="261"/>
        <v>#VALUE!</v>
      </c>
      <c r="AJ490" s="133" t="e">
        <f>COUNTIFS(A1_Individu_Data_Keadaan_SDMK!A$4:A$149931,M490,A1_Individu_Data_Keadaan_SDMK!Q$4:Q$149285,"04. KEBIDANAN")</f>
        <v>#VALUE!</v>
      </c>
      <c r="AK490" s="135">
        <f t="shared" si="262"/>
        <v>7</v>
      </c>
      <c r="AL490" s="134" t="e">
        <f t="shared" si="263"/>
        <v>#VALUE!</v>
      </c>
      <c r="AM490" s="134" t="e">
        <f t="shared" si="264"/>
        <v>#VALUE!</v>
      </c>
      <c r="AN490" s="133" t="e">
        <f>COUNTIFS(A1_Individu_Data_Keadaan_SDMK!A$4:A$149931,M490,A1_Individu_Data_Keadaan_SDMK!Q$4:Q$149285,"05. KEFARMASIAN")</f>
        <v>#VALUE!</v>
      </c>
      <c r="AO490" s="135">
        <f t="shared" si="265"/>
        <v>1</v>
      </c>
      <c r="AP490" s="134" t="e">
        <f t="shared" si="266"/>
        <v>#VALUE!</v>
      </c>
      <c r="AQ490" s="134" t="e">
        <f t="shared" si="267"/>
        <v>#VALUE!</v>
      </c>
      <c r="AR490" s="133" t="e">
        <f>COUNTIFS(A1_Individu_Data_Keadaan_SDMK!A$4:A$149931,M490,A1_Individu_Data_Keadaan_SDMK!Q$4:Q$149285,"06. KESEHATAN MASYARAKAT")</f>
        <v>#VALUE!</v>
      </c>
      <c r="AS490" s="135">
        <f t="shared" si="268"/>
        <v>1</v>
      </c>
      <c r="AT490" s="134" t="e">
        <f t="shared" si="269"/>
        <v>#VALUE!</v>
      </c>
      <c r="AU490" s="134" t="e">
        <f t="shared" si="270"/>
        <v>#VALUE!</v>
      </c>
      <c r="AV490" s="133" t="e">
        <f>COUNTIFS(A1_Individu_Data_Keadaan_SDMK!A$4:A$149931,M490,A1_Individu_Data_Keadaan_SDMK!Q$4:Q$149285,"07. KESEHATAN LINGKUNGAN")</f>
        <v>#VALUE!</v>
      </c>
      <c r="AW490" s="135">
        <f t="shared" si="271"/>
        <v>1</v>
      </c>
      <c r="AX490" s="134" t="e">
        <f t="shared" si="272"/>
        <v>#VALUE!</v>
      </c>
      <c r="AY490" s="134" t="e">
        <f t="shared" si="273"/>
        <v>#VALUE!</v>
      </c>
      <c r="AZ490" s="133" t="e">
        <f>COUNTIFS(A1_Individu_Data_Keadaan_SDMK!A$4:A$149931,M490,A1_Individu_Data_Keadaan_SDMK!Q$4:Q$149285,"08. GIZI")</f>
        <v>#VALUE!</v>
      </c>
      <c r="BA490" s="135">
        <f t="shared" si="274"/>
        <v>2</v>
      </c>
      <c r="BB490" s="134" t="e">
        <f t="shared" si="275"/>
        <v>#VALUE!</v>
      </c>
      <c r="BC490" s="134" t="e">
        <f t="shared" si="276"/>
        <v>#VALUE!</v>
      </c>
      <c r="BD490" s="133" t="e">
        <f>COUNTIFS(A1_Individu_Data_Keadaan_SDMK!A$4:A$149931,M490,A1_Individu_Data_Keadaan_SDMK!R$4:R$149285,"03. Ahli Teknologi Laboratorium Medik")</f>
        <v>#VALUE!</v>
      </c>
      <c r="BE490" s="135">
        <f t="shared" si="277"/>
        <v>1</v>
      </c>
      <c r="BF490" s="134" t="e">
        <f t="shared" si="278"/>
        <v>#VALUE!</v>
      </c>
      <c r="BG490" s="134" t="e">
        <f t="shared" si="279"/>
        <v>#VALUE!</v>
      </c>
      <c r="BH490" s="139" t="e">
        <f t="shared" si="280"/>
        <v>#VALUE!</v>
      </c>
      <c r="BI490" s="139" t="e">
        <f t="shared" si="281"/>
        <v>#VALUE!</v>
      </c>
    </row>
    <row r="491" spans="13:61" ht="15">
      <c r="M491" s="120" t="s">
        <v>13377</v>
      </c>
      <c r="N491" s="120" t="s">
        <v>13378</v>
      </c>
      <c r="O491" s="120" t="s">
        <v>267</v>
      </c>
      <c r="P491" s="120" t="s">
        <v>9302</v>
      </c>
      <c r="Q491" s="120" t="s">
        <v>12201</v>
      </c>
      <c r="R491" s="120">
        <v>33</v>
      </c>
      <c r="S491" s="120">
        <v>3318</v>
      </c>
      <c r="T491" s="348" t="str">
        <f>IF(R491&lt;&gt;"",VLOOKUP(R491,'01_MASTER_KODE_WILAYAH'!H$1437:I$1470,2,FALSE),"")</f>
        <v>JAWA TENGAH</v>
      </c>
      <c r="U491" s="348" t="str">
        <f>IF(S491&lt;&gt;"",VLOOKUP(S491,'01_MASTER_KODE_WILAYAH'!D$5:F$1353,3,FALSE),"")</f>
        <v>PATI</v>
      </c>
      <c r="V491" s="349" t="str">
        <f t="shared" si="251"/>
        <v>1</v>
      </c>
      <c r="W491" s="145" t="e">
        <f t="shared" si="252"/>
        <v>#VALUE!</v>
      </c>
      <c r="X491" s="133" t="e">
        <f>COUNTIFS(A1_Individu_Data_Keadaan_SDMK!A$4:A$149931,M491,A1_Individu_Data_Keadaan_SDMK!R$4:R$149285,"01. Dokter")</f>
        <v>#VALUE!</v>
      </c>
      <c r="Y491" s="122">
        <f t="shared" si="253"/>
        <v>2</v>
      </c>
      <c r="Z491" s="134" t="e">
        <f t="shared" si="254"/>
        <v>#VALUE!</v>
      </c>
      <c r="AA491" s="134" t="e">
        <f t="shared" si="255"/>
        <v>#VALUE!</v>
      </c>
      <c r="AB491" s="133" t="e">
        <f>COUNTIFS(A1_Individu_Data_Keadaan_SDMK!A$4:A$149931,M491,A1_Individu_Data_Keadaan_SDMK!R$4:R$149285,"02. Dokter Gigi")</f>
        <v>#VALUE!</v>
      </c>
      <c r="AC491" s="122">
        <f t="shared" si="256"/>
        <v>1</v>
      </c>
      <c r="AD491" s="134" t="e">
        <f t="shared" si="257"/>
        <v>#VALUE!</v>
      </c>
      <c r="AE491" s="134" t="e">
        <f t="shared" si="258"/>
        <v>#VALUE!</v>
      </c>
      <c r="AF491" s="133" t="e">
        <f>COUNTIFS(A1_Individu_Data_Keadaan_SDMK!A$4:A$149931,M491,A1_Individu_Data_Keadaan_SDMK!Q$4:Q$149285,"03. KEPERAWATAN")</f>
        <v>#VALUE!</v>
      </c>
      <c r="AG491" s="135">
        <f t="shared" si="259"/>
        <v>8</v>
      </c>
      <c r="AH491" s="134" t="e">
        <f t="shared" si="260"/>
        <v>#VALUE!</v>
      </c>
      <c r="AI491" s="134" t="e">
        <f t="shared" si="261"/>
        <v>#VALUE!</v>
      </c>
      <c r="AJ491" s="133" t="e">
        <f>COUNTIFS(A1_Individu_Data_Keadaan_SDMK!A$4:A$149931,M491,A1_Individu_Data_Keadaan_SDMK!Q$4:Q$149285,"04. KEBIDANAN")</f>
        <v>#VALUE!</v>
      </c>
      <c r="AK491" s="135">
        <f t="shared" si="262"/>
        <v>7</v>
      </c>
      <c r="AL491" s="134" t="e">
        <f t="shared" si="263"/>
        <v>#VALUE!</v>
      </c>
      <c r="AM491" s="134" t="e">
        <f t="shared" si="264"/>
        <v>#VALUE!</v>
      </c>
      <c r="AN491" s="133" t="e">
        <f>COUNTIFS(A1_Individu_Data_Keadaan_SDMK!A$4:A$149931,M491,A1_Individu_Data_Keadaan_SDMK!Q$4:Q$149285,"05. KEFARMASIAN")</f>
        <v>#VALUE!</v>
      </c>
      <c r="AO491" s="135">
        <f t="shared" si="265"/>
        <v>1</v>
      </c>
      <c r="AP491" s="134" t="e">
        <f t="shared" si="266"/>
        <v>#VALUE!</v>
      </c>
      <c r="AQ491" s="134" t="e">
        <f t="shared" si="267"/>
        <v>#VALUE!</v>
      </c>
      <c r="AR491" s="133" t="e">
        <f>COUNTIFS(A1_Individu_Data_Keadaan_SDMK!A$4:A$149931,M491,A1_Individu_Data_Keadaan_SDMK!Q$4:Q$149285,"06. KESEHATAN MASYARAKAT")</f>
        <v>#VALUE!</v>
      </c>
      <c r="AS491" s="135">
        <f t="shared" si="268"/>
        <v>1</v>
      </c>
      <c r="AT491" s="134" t="e">
        <f t="shared" si="269"/>
        <v>#VALUE!</v>
      </c>
      <c r="AU491" s="134" t="e">
        <f t="shared" si="270"/>
        <v>#VALUE!</v>
      </c>
      <c r="AV491" s="133" t="e">
        <f>COUNTIFS(A1_Individu_Data_Keadaan_SDMK!A$4:A$149931,M491,A1_Individu_Data_Keadaan_SDMK!Q$4:Q$149285,"07. KESEHATAN LINGKUNGAN")</f>
        <v>#VALUE!</v>
      </c>
      <c r="AW491" s="135">
        <f t="shared" si="271"/>
        <v>1</v>
      </c>
      <c r="AX491" s="134" t="e">
        <f t="shared" si="272"/>
        <v>#VALUE!</v>
      </c>
      <c r="AY491" s="134" t="e">
        <f t="shared" si="273"/>
        <v>#VALUE!</v>
      </c>
      <c r="AZ491" s="133" t="e">
        <f>COUNTIFS(A1_Individu_Data_Keadaan_SDMK!A$4:A$149931,M491,A1_Individu_Data_Keadaan_SDMK!Q$4:Q$149285,"08. GIZI")</f>
        <v>#VALUE!</v>
      </c>
      <c r="BA491" s="135">
        <f t="shared" si="274"/>
        <v>2</v>
      </c>
      <c r="BB491" s="134" t="e">
        <f t="shared" si="275"/>
        <v>#VALUE!</v>
      </c>
      <c r="BC491" s="134" t="e">
        <f t="shared" si="276"/>
        <v>#VALUE!</v>
      </c>
      <c r="BD491" s="133" t="e">
        <f>COUNTIFS(A1_Individu_Data_Keadaan_SDMK!A$4:A$149931,M491,A1_Individu_Data_Keadaan_SDMK!R$4:R$149285,"03. Ahli Teknologi Laboratorium Medik")</f>
        <v>#VALUE!</v>
      </c>
      <c r="BE491" s="135">
        <f t="shared" si="277"/>
        <v>1</v>
      </c>
      <c r="BF491" s="134" t="e">
        <f t="shared" si="278"/>
        <v>#VALUE!</v>
      </c>
      <c r="BG491" s="134" t="e">
        <f t="shared" si="279"/>
        <v>#VALUE!</v>
      </c>
      <c r="BH491" s="139" t="e">
        <f t="shared" si="280"/>
        <v>#VALUE!</v>
      </c>
      <c r="BI491" s="139" t="e">
        <f t="shared" si="281"/>
        <v>#VALUE!</v>
      </c>
    </row>
    <row r="492" spans="13:61" ht="15">
      <c r="M492" s="120" t="s">
        <v>13379</v>
      </c>
      <c r="N492" s="120" t="s">
        <v>13380</v>
      </c>
      <c r="O492" s="120" t="s">
        <v>267</v>
      </c>
      <c r="P492" s="120" t="s">
        <v>9301</v>
      </c>
      <c r="Q492" s="120" t="s">
        <v>12201</v>
      </c>
      <c r="R492" s="120">
        <v>33</v>
      </c>
      <c r="S492" s="120">
        <v>3318</v>
      </c>
      <c r="T492" s="348" t="str">
        <f>IF(R492&lt;&gt;"",VLOOKUP(R492,'01_MASTER_KODE_WILAYAH'!H$1437:I$1470,2,FALSE),"")</f>
        <v>JAWA TENGAH</v>
      </c>
      <c r="U492" s="348" t="str">
        <f>IF(S492&lt;&gt;"",VLOOKUP(S492,'01_MASTER_KODE_WILAYAH'!D$5:F$1353,3,FALSE),"")</f>
        <v>PATI</v>
      </c>
      <c r="V492" s="349" t="str">
        <f t="shared" si="251"/>
        <v>2</v>
      </c>
      <c r="W492" s="145" t="e">
        <f t="shared" si="252"/>
        <v>#VALUE!</v>
      </c>
      <c r="X492" s="133" t="e">
        <f>COUNTIFS(A1_Individu_Data_Keadaan_SDMK!A$4:A$149931,M492,A1_Individu_Data_Keadaan_SDMK!R$4:R$149285,"01. Dokter")</f>
        <v>#VALUE!</v>
      </c>
      <c r="Y492" s="122">
        <f t="shared" si="253"/>
        <v>1</v>
      </c>
      <c r="Z492" s="134" t="e">
        <f t="shared" si="254"/>
        <v>#VALUE!</v>
      </c>
      <c r="AA492" s="134" t="e">
        <f t="shared" si="255"/>
        <v>#VALUE!</v>
      </c>
      <c r="AB492" s="133" t="e">
        <f>COUNTIFS(A1_Individu_Data_Keadaan_SDMK!A$4:A$149931,M492,A1_Individu_Data_Keadaan_SDMK!R$4:R$149285,"02. Dokter Gigi")</f>
        <v>#VALUE!</v>
      </c>
      <c r="AC492" s="122">
        <f t="shared" si="256"/>
        <v>1</v>
      </c>
      <c r="AD492" s="134" t="e">
        <f t="shared" si="257"/>
        <v>#VALUE!</v>
      </c>
      <c r="AE492" s="134" t="e">
        <f t="shared" si="258"/>
        <v>#VALUE!</v>
      </c>
      <c r="AF492" s="133" t="e">
        <f>COUNTIFS(A1_Individu_Data_Keadaan_SDMK!A$4:A$149931,M492,A1_Individu_Data_Keadaan_SDMK!Q$4:Q$149285,"03. KEPERAWATAN")</f>
        <v>#VALUE!</v>
      </c>
      <c r="AG492" s="135">
        <f t="shared" si="259"/>
        <v>5</v>
      </c>
      <c r="AH492" s="134" t="e">
        <f t="shared" si="260"/>
        <v>#VALUE!</v>
      </c>
      <c r="AI492" s="134" t="e">
        <f t="shared" si="261"/>
        <v>#VALUE!</v>
      </c>
      <c r="AJ492" s="133" t="e">
        <f>COUNTIFS(A1_Individu_Data_Keadaan_SDMK!A$4:A$149931,M492,A1_Individu_Data_Keadaan_SDMK!Q$4:Q$149285,"04. KEBIDANAN")</f>
        <v>#VALUE!</v>
      </c>
      <c r="AK492" s="135">
        <f t="shared" si="262"/>
        <v>4</v>
      </c>
      <c r="AL492" s="134" t="e">
        <f t="shared" si="263"/>
        <v>#VALUE!</v>
      </c>
      <c r="AM492" s="134" t="e">
        <f t="shared" si="264"/>
        <v>#VALUE!</v>
      </c>
      <c r="AN492" s="133" t="e">
        <f>COUNTIFS(A1_Individu_Data_Keadaan_SDMK!A$4:A$149931,M492,A1_Individu_Data_Keadaan_SDMK!Q$4:Q$149285,"05. KEFARMASIAN")</f>
        <v>#VALUE!</v>
      </c>
      <c r="AO492" s="135">
        <f t="shared" si="265"/>
        <v>1</v>
      </c>
      <c r="AP492" s="134" t="e">
        <f t="shared" si="266"/>
        <v>#VALUE!</v>
      </c>
      <c r="AQ492" s="134" t="e">
        <f t="shared" si="267"/>
        <v>#VALUE!</v>
      </c>
      <c r="AR492" s="133" t="e">
        <f>COUNTIFS(A1_Individu_Data_Keadaan_SDMK!A$4:A$149931,M492,A1_Individu_Data_Keadaan_SDMK!Q$4:Q$149285,"06. KESEHATAN MASYARAKAT")</f>
        <v>#VALUE!</v>
      </c>
      <c r="AS492" s="135">
        <f t="shared" si="268"/>
        <v>1</v>
      </c>
      <c r="AT492" s="134" t="e">
        <f t="shared" si="269"/>
        <v>#VALUE!</v>
      </c>
      <c r="AU492" s="134" t="e">
        <f t="shared" si="270"/>
        <v>#VALUE!</v>
      </c>
      <c r="AV492" s="133" t="e">
        <f>COUNTIFS(A1_Individu_Data_Keadaan_SDMK!A$4:A$149931,M492,A1_Individu_Data_Keadaan_SDMK!Q$4:Q$149285,"07. KESEHATAN LINGKUNGAN")</f>
        <v>#VALUE!</v>
      </c>
      <c r="AW492" s="135">
        <f t="shared" si="271"/>
        <v>1</v>
      </c>
      <c r="AX492" s="134" t="e">
        <f t="shared" si="272"/>
        <v>#VALUE!</v>
      </c>
      <c r="AY492" s="134" t="e">
        <f t="shared" si="273"/>
        <v>#VALUE!</v>
      </c>
      <c r="AZ492" s="133" t="e">
        <f>COUNTIFS(A1_Individu_Data_Keadaan_SDMK!A$4:A$149931,M492,A1_Individu_Data_Keadaan_SDMK!Q$4:Q$149285,"08. GIZI")</f>
        <v>#VALUE!</v>
      </c>
      <c r="BA492" s="135">
        <f t="shared" si="274"/>
        <v>1</v>
      </c>
      <c r="BB492" s="134" t="e">
        <f t="shared" si="275"/>
        <v>#VALUE!</v>
      </c>
      <c r="BC492" s="134" t="e">
        <f t="shared" si="276"/>
        <v>#VALUE!</v>
      </c>
      <c r="BD492" s="133" t="e">
        <f>COUNTIFS(A1_Individu_Data_Keadaan_SDMK!A$4:A$149931,M492,A1_Individu_Data_Keadaan_SDMK!R$4:R$149285,"03. Ahli Teknologi Laboratorium Medik")</f>
        <v>#VALUE!</v>
      </c>
      <c r="BE492" s="135">
        <f t="shared" si="277"/>
        <v>1</v>
      </c>
      <c r="BF492" s="134" t="e">
        <f t="shared" si="278"/>
        <v>#VALUE!</v>
      </c>
      <c r="BG492" s="134" t="e">
        <f t="shared" si="279"/>
        <v>#VALUE!</v>
      </c>
      <c r="BH492" s="139" t="e">
        <f t="shared" si="280"/>
        <v>#VALUE!</v>
      </c>
      <c r="BI492" s="139" t="e">
        <f t="shared" si="281"/>
        <v>#VALUE!</v>
      </c>
    </row>
    <row r="493" spans="13:61" ht="15">
      <c r="M493" s="120" t="s">
        <v>13381</v>
      </c>
      <c r="N493" s="120" t="s">
        <v>13382</v>
      </c>
      <c r="O493" s="120" t="s">
        <v>267</v>
      </c>
      <c r="P493" s="120" t="s">
        <v>9302</v>
      </c>
      <c r="Q493" s="120" t="s">
        <v>12201</v>
      </c>
      <c r="R493" s="120">
        <v>33</v>
      </c>
      <c r="S493" s="120">
        <v>3318</v>
      </c>
      <c r="T493" s="348" t="str">
        <f>IF(R493&lt;&gt;"",VLOOKUP(R493,'01_MASTER_KODE_WILAYAH'!H$1437:I$1470,2,FALSE),"")</f>
        <v>JAWA TENGAH</v>
      </c>
      <c r="U493" s="348" t="str">
        <f>IF(S493&lt;&gt;"",VLOOKUP(S493,'01_MASTER_KODE_WILAYAH'!D$5:F$1353,3,FALSE),"")</f>
        <v>PATI</v>
      </c>
      <c r="V493" s="349" t="str">
        <f t="shared" si="251"/>
        <v>1</v>
      </c>
      <c r="W493" s="145" t="e">
        <f t="shared" si="252"/>
        <v>#VALUE!</v>
      </c>
      <c r="X493" s="133" t="e">
        <f>COUNTIFS(A1_Individu_Data_Keadaan_SDMK!A$4:A$149931,M493,A1_Individu_Data_Keadaan_SDMK!R$4:R$149285,"01. Dokter")</f>
        <v>#VALUE!</v>
      </c>
      <c r="Y493" s="122">
        <f t="shared" si="253"/>
        <v>2</v>
      </c>
      <c r="Z493" s="134" t="e">
        <f t="shared" si="254"/>
        <v>#VALUE!</v>
      </c>
      <c r="AA493" s="134" t="e">
        <f t="shared" si="255"/>
        <v>#VALUE!</v>
      </c>
      <c r="AB493" s="133" t="e">
        <f>COUNTIFS(A1_Individu_Data_Keadaan_SDMK!A$4:A$149931,M493,A1_Individu_Data_Keadaan_SDMK!R$4:R$149285,"02. Dokter Gigi")</f>
        <v>#VALUE!</v>
      </c>
      <c r="AC493" s="122">
        <f t="shared" si="256"/>
        <v>1</v>
      </c>
      <c r="AD493" s="134" t="e">
        <f t="shared" si="257"/>
        <v>#VALUE!</v>
      </c>
      <c r="AE493" s="134" t="e">
        <f t="shared" si="258"/>
        <v>#VALUE!</v>
      </c>
      <c r="AF493" s="133" t="e">
        <f>COUNTIFS(A1_Individu_Data_Keadaan_SDMK!A$4:A$149931,M493,A1_Individu_Data_Keadaan_SDMK!Q$4:Q$149285,"03. KEPERAWATAN")</f>
        <v>#VALUE!</v>
      </c>
      <c r="AG493" s="135">
        <f t="shared" si="259"/>
        <v>8</v>
      </c>
      <c r="AH493" s="134" t="e">
        <f t="shared" si="260"/>
        <v>#VALUE!</v>
      </c>
      <c r="AI493" s="134" t="e">
        <f t="shared" si="261"/>
        <v>#VALUE!</v>
      </c>
      <c r="AJ493" s="133" t="e">
        <f>COUNTIFS(A1_Individu_Data_Keadaan_SDMK!A$4:A$149931,M493,A1_Individu_Data_Keadaan_SDMK!Q$4:Q$149285,"04. KEBIDANAN")</f>
        <v>#VALUE!</v>
      </c>
      <c r="AK493" s="135">
        <f t="shared" si="262"/>
        <v>7</v>
      </c>
      <c r="AL493" s="134" t="e">
        <f t="shared" si="263"/>
        <v>#VALUE!</v>
      </c>
      <c r="AM493" s="134" t="e">
        <f t="shared" si="264"/>
        <v>#VALUE!</v>
      </c>
      <c r="AN493" s="133" t="e">
        <f>COUNTIFS(A1_Individu_Data_Keadaan_SDMK!A$4:A$149931,M493,A1_Individu_Data_Keadaan_SDMK!Q$4:Q$149285,"05. KEFARMASIAN")</f>
        <v>#VALUE!</v>
      </c>
      <c r="AO493" s="135">
        <f t="shared" si="265"/>
        <v>1</v>
      </c>
      <c r="AP493" s="134" t="e">
        <f t="shared" si="266"/>
        <v>#VALUE!</v>
      </c>
      <c r="AQ493" s="134" t="e">
        <f t="shared" si="267"/>
        <v>#VALUE!</v>
      </c>
      <c r="AR493" s="133" t="e">
        <f>COUNTIFS(A1_Individu_Data_Keadaan_SDMK!A$4:A$149931,M493,A1_Individu_Data_Keadaan_SDMK!Q$4:Q$149285,"06. KESEHATAN MASYARAKAT")</f>
        <v>#VALUE!</v>
      </c>
      <c r="AS493" s="135">
        <f t="shared" si="268"/>
        <v>1</v>
      </c>
      <c r="AT493" s="134" t="e">
        <f t="shared" si="269"/>
        <v>#VALUE!</v>
      </c>
      <c r="AU493" s="134" t="e">
        <f t="shared" si="270"/>
        <v>#VALUE!</v>
      </c>
      <c r="AV493" s="133" t="e">
        <f>COUNTIFS(A1_Individu_Data_Keadaan_SDMK!A$4:A$149931,M493,A1_Individu_Data_Keadaan_SDMK!Q$4:Q$149285,"07. KESEHATAN LINGKUNGAN")</f>
        <v>#VALUE!</v>
      </c>
      <c r="AW493" s="135">
        <f t="shared" si="271"/>
        <v>1</v>
      </c>
      <c r="AX493" s="134" t="e">
        <f t="shared" si="272"/>
        <v>#VALUE!</v>
      </c>
      <c r="AY493" s="134" t="e">
        <f t="shared" si="273"/>
        <v>#VALUE!</v>
      </c>
      <c r="AZ493" s="133" t="e">
        <f>COUNTIFS(A1_Individu_Data_Keadaan_SDMK!A$4:A$149931,M493,A1_Individu_Data_Keadaan_SDMK!Q$4:Q$149285,"08. GIZI")</f>
        <v>#VALUE!</v>
      </c>
      <c r="BA493" s="135">
        <f t="shared" si="274"/>
        <v>2</v>
      </c>
      <c r="BB493" s="134" t="e">
        <f t="shared" si="275"/>
        <v>#VALUE!</v>
      </c>
      <c r="BC493" s="134" t="e">
        <f t="shared" si="276"/>
        <v>#VALUE!</v>
      </c>
      <c r="BD493" s="133" t="e">
        <f>COUNTIFS(A1_Individu_Data_Keadaan_SDMK!A$4:A$149931,M493,A1_Individu_Data_Keadaan_SDMK!R$4:R$149285,"03. Ahli Teknologi Laboratorium Medik")</f>
        <v>#VALUE!</v>
      </c>
      <c r="BE493" s="135">
        <f t="shared" si="277"/>
        <v>1</v>
      </c>
      <c r="BF493" s="134" t="e">
        <f t="shared" si="278"/>
        <v>#VALUE!</v>
      </c>
      <c r="BG493" s="134" t="e">
        <f t="shared" si="279"/>
        <v>#VALUE!</v>
      </c>
      <c r="BH493" s="139" t="e">
        <f t="shared" si="280"/>
        <v>#VALUE!</v>
      </c>
      <c r="BI493" s="139" t="e">
        <f t="shared" si="281"/>
        <v>#VALUE!</v>
      </c>
    </row>
    <row r="494" spans="13:61" ht="15">
      <c r="M494" s="120" t="s">
        <v>13383</v>
      </c>
      <c r="N494" s="120" t="s">
        <v>13384</v>
      </c>
      <c r="O494" s="120" t="s">
        <v>267</v>
      </c>
      <c r="P494" s="120" t="s">
        <v>9302</v>
      </c>
      <c r="Q494" s="120" t="s">
        <v>12201</v>
      </c>
      <c r="R494" s="120">
        <v>33</v>
      </c>
      <c r="S494" s="120">
        <v>3318</v>
      </c>
      <c r="T494" s="348" t="str">
        <f>IF(R494&lt;&gt;"",VLOOKUP(R494,'01_MASTER_KODE_WILAYAH'!H$1437:I$1470,2,FALSE),"")</f>
        <v>JAWA TENGAH</v>
      </c>
      <c r="U494" s="348" t="str">
        <f>IF(S494&lt;&gt;"",VLOOKUP(S494,'01_MASTER_KODE_WILAYAH'!D$5:F$1353,3,FALSE),"")</f>
        <v>PATI</v>
      </c>
      <c r="V494" s="349" t="str">
        <f t="shared" si="251"/>
        <v>1</v>
      </c>
      <c r="W494" s="145" t="e">
        <f t="shared" si="252"/>
        <v>#VALUE!</v>
      </c>
      <c r="X494" s="133" t="e">
        <f>COUNTIFS(A1_Individu_Data_Keadaan_SDMK!A$4:A$149931,M494,A1_Individu_Data_Keadaan_SDMK!R$4:R$149285,"01. Dokter")</f>
        <v>#VALUE!</v>
      </c>
      <c r="Y494" s="122">
        <f t="shared" si="253"/>
        <v>2</v>
      </c>
      <c r="Z494" s="134" t="e">
        <f t="shared" si="254"/>
        <v>#VALUE!</v>
      </c>
      <c r="AA494" s="134" t="e">
        <f t="shared" si="255"/>
        <v>#VALUE!</v>
      </c>
      <c r="AB494" s="133" t="e">
        <f>COUNTIFS(A1_Individu_Data_Keadaan_SDMK!A$4:A$149931,M494,A1_Individu_Data_Keadaan_SDMK!R$4:R$149285,"02. Dokter Gigi")</f>
        <v>#VALUE!</v>
      </c>
      <c r="AC494" s="122">
        <f t="shared" si="256"/>
        <v>1</v>
      </c>
      <c r="AD494" s="134" t="e">
        <f t="shared" si="257"/>
        <v>#VALUE!</v>
      </c>
      <c r="AE494" s="134" t="e">
        <f t="shared" si="258"/>
        <v>#VALUE!</v>
      </c>
      <c r="AF494" s="133" t="e">
        <f>COUNTIFS(A1_Individu_Data_Keadaan_SDMK!A$4:A$149931,M494,A1_Individu_Data_Keadaan_SDMK!Q$4:Q$149285,"03. KEPERAWATAN")</f>
        <v>#VALUE!</v>
      </c>
      <c r="AG494" s="135">
        <f t="shared" si="259"/>
        <v>8</v>
      </c>
      <c r="AH494" s="134" t="e">
        <f t="shared" si="260"/>
        <v>#VALUE!</v>
      </c>
      <c r="AI494" s="134" t="e">
        <f t="shared" si="261"/>
        <v>#VALUE!</v>
      </c>
      <c r="AJ494" s="133" t="e">
        <f>COUNTIFS(A1_Individu_Data_Keadaan_SDMK!A$4:A$149931,M494,A1_Individu_Data_Keadaan_SDMK!Q$4:Q$149285,"04. KEBIDANAN")</f>
        <v>#VALUE!</v>
      </c>
      <c r="AK494" s="135">
        <f t="shared" si="262"/>
        <v>7</v>
      </c>
      <c r="AL494" s="134" t="e">
        <f t="shared" si="263"/>
        <v>#VALUE!</v>
      </c>
      <c r="AM494" s="134" t="e">
        <f t="shared" si="264"/>
        <v>#VALUE!</v>
      </c>
      <c r="AN494" s="133" t="e">
        <f>COUNTIFS(A1_Individu_Data_Keadaan_SDMK!A$4:A$149931,M494,A1_Individu_Data_Keadaan_SDMK!Q$4:Q$149285,"05. KEFARMASIAN")</f>
        <v>#VALUE!</v>
      </c>
      <c r="AO494" s="135">
        <f t="shared" si="265"/>
        <v>1</v>
      </c>
      <c r="AP494" s="134" t="e">
        <f t="shared" si="266"/>
        <v>#VALUE!</v>
      </c>
      <c r="AQ494" s="134" t="e">
        <f t="shared" si="267"/>
        <v>#VALUE!</v>
      </c>
      <c r="AR494" s="133" t="e">
        <f>COUNTIFS(A1_Individu_Data_Keadaan_SDMK!A$4:A$149931,M494,A1_Individu_Data_Keadaan_SDMK!Q$4:Q$149285,"06. KESEHATAN MASYARAKAT")</f>
        <v>#VALUE!</v>
      </c>
      <c r="AS494" s="135">
        <f t="shared" si="268"/>
        <v>1</v>
      </c>
      <c r="AT494" s="134" t="e">
        <f t="shared" si="269"/>
        <v>#VALUE!</v>
      </c>
      <c r="AU494" s="134" t="e">
        <f t="shared" si="270"/>
        <v>#VALUE!</v>
      </c>
      <c r="AV494" s="133" t="e">
        <f>COUNTIFS(A1_Individu_Data_Keadaan_SDMK!A$4:A$149931,M494,A1_Individu_Data_Keadaan_SDMK!Q$4:Q$149285,"07. KESEHATAN LINGKUNGAN")</f>
        <v>#VALUE!</v>
      </c>
      <c r="AW494" s="135">
        <f t="shared" si="271"/>
        <v>1</v>
      </c>
      <c r="AX494" s="134" t="e">
        <f t="shared" si="272"/>
        <v>#VALUE!</v>
      </c>
      <c r="AY494" s="134" t="e">
        <f t="shared" si="273"/>
        <v>#VALUE!</v>
      </c>
      <c r="AZ494" s="133" t="e">
        <f>COUNTIFS(A1_Individu_Data_Keadaan_SDMK!A$4:A$149931,M494,A1_Individu_Data_Keadaan_SDMK!Q$4:Q$149285,"08. GIZI")</f>
        <v>#VALUE!</v>
      </c>
      <c r="BA494" s="135">
        <f t="shared" si="274"/>
        <v>2</v>
      </c>
      <c r="BB494" s="134" t="e">
        <f t="shared" si="275"/>
        <v>#VALUE!</v>
      </c>
      <c r="BC494" s="134" t="e">
        <f t="shared" si="276"/>
        <v>#VALUE!</v>
      </c>
      <c r="BD494" s="133" t="e">
        <f>COUNTIFS(A1_Individu_Data_Keadaan_SDMK!A$4:A$149931,M494,A1_Individu_Data_Keadaan_SDMK!R$4:R$149285,"03. Ahli Teknologi Laboratorium Medik")</f>
        <v>#VALUE!</v>
      </c>
      <c r="BE494" s="135">
        <f t="shared" si="277"/>
        <v>1</v>
      </c>
      <c r="BF494" s="134" t="e">
        <f t="shared" si="278"/>
        <v>#VALUE!</v>
      </c>
      <c r="BG494" s="134" t="e">
        <f t="shared" si="279"/>
        <v>#VALUE!</v>
      </c>
      <c r="BH494" s="139" t="e">
        <f t="shared" si="280"/>
        <v>#VALUE!</v>
      </c>
      <c r="BI494" s="139" t="e">
        <f t="shared" si="281"/>
        <v>#VALUE!</v>
      </c>
    </row>
    <row r="495" spans="13:61" ht="15">
      <c r="M495" s="120" t="s">
        <v>13385</v>
      </c>
      <c r="N495" s="120" t="s">
        <v>13386</v>
      </c>
      <c r="O495" s="120" t="s">
        <v>267</v>
      </c>
      <c r="P495" s="120" t="s">
        <v>9302</v>
      </c>
      <c r="Q495" s="120" t="s">
        <v>12201</v>
      </c>
      <c r="R495" s="120">
        <v>33</v>
      </c>
      <c r="S495" s="120">
        <v>3318</v>
      </c>
      <c r="T495" s="348" t="str">
        <f>IF(R495&lt;&gt;"",VLOOKUP(R495,'01_MASTER_KODE_WILAYAH'!H$1437:I$1470,2,FALSE),"")</f>
        <v>JAWA TENGAH</v>
      </c>
      <c r="U495" s="348" t="str">
        <f>IF(S495&lt;&gt;"",VLOOKUP(S495,'01_MASTER_KODE_WILAYAH'!D$5:F$1353,3,FALSE),"")</f>
        <v>PATI</v>
      </c>
      <c r="V495" s="349" t="str">
        <f t="shared" si="251"/>
        <v>1</v>
      </c>
      <c r="W495" s="145" t="e">
        <f t="shared" si="252"/>
        <v>#VALUE!</v>
      </c>
      <c r="X495" s="133" t="e">
        <f>COUNTIFS(A1_Individu_Data_Keadaan_SDMK!A$4:A$149931,M495,A1_Individu_Data_Keadaan_SDMK!R$4:R$149285,"01. Dokter")</f>
        <v>#VALUE!</v>
      </c>
      <c r="Y495" s="122">
        <f t="shared" si="253"/>
        <v>2</v>
      </c>
      <c r="Z495" s="134" t="e">
        <f t="shared" si="254"/>
        <v>#VALUE!</v>
      </c>
      <c r="AA495" s="134" t="e">
        <f t="shared" si="255"/>
        <v>#VALUE!</v>
      </c>
      <c r="AB495" s="133" t="e">
        <f>COUNTIFS(A1_Individu_Data_Keadaan_SDMK!A$4:A$149931,M495,A1_Individu_Data_Keadaan_SDMK!R$4:R$149285,"02. Dokter Gigi")</f>
        <v>#VALUE!</v>
      </c>
      <c r="AC495" s="122">
        <f t="shared" si="256"/>
        <v>1</v>
      </c>
      <c r="AD495" s="134" t="e">
        <f t="shared" si="257"/>
        <v>#VALUE!</v>
      </c>
      <c r="AE495" s="134" t="e">
        <f t="shared" si="258"/>
        <v>#VALUE!</v>
      </c>
      <c r="AF495" s="133" t="e">
        <f>COUNTIFS(A1_Individu_Data_Keadaan_SDMK!A$4:A$149931,M495,A1_Individu_Data_Keadaan_SDMK!Q$4:Q$149285,"03. KEPERAWATAN")</f>
        <v>#VALUE!</v>
      </c>
      <c r="AG495" s="135">
        <f t="shared" si="259"/>
        <v>8</v>
      </c>
      <c r="AH495" s="134" t="e">
        <f t="shared" si="260"/>
        <v>#VALUE!</v>
      </c>
      <c r="AI495" s="134" t="e">
        <f t="shared" si="261"/>
        <v>#VALUE!</v>
      </c>
      <c r="AJ495" s="133" t="e">
        <f>COUNTIFS(A1_Individu_Data_Keadaan_SDMK!A$4:A$149931,M495,A1_Individu_Data_Keadaan_SDMK!Q$4:Q$149285,"04. KEBIDANAN")</f>
        <v>#VALUE!</v>
      </c>
      <c r="AK495" s="135">
        <f t="shared" si="262"/>
        <v>7</v>
      </c>
      <c r="AL495" s="134" t="e">
        <f t="shared" si="263"/>
        <v>#VALUE!</v>
      </c>
      <c r="AM495" s="134" t="e">
        <f t="shared" si="264"/>
        <v>#VALUE!</v>
      </c>
      <c r="AN495" s="133" t="e">
        <f>COUNTIFS(A1_Individu_Data_Keadaan_SDMK!A$4:A$149931,M495,A1_Individu_Data_Keadaan_SDMK!Q$4:Q$149285,"05. KEFARMASIAN")</f>
        <v>#VALUE!</v>
      </c>
      <c r="AO495" s="135">
        <f t="shared" si="265"/>
        <v>1</v>
      </c>
      <c r="AP495" s="134" t="e">
        <f t="shared" si="266"/>
        <v>#VALUE!</v>
      </c>
      <c r="AQ495" s="134" t="e">
        <f t="shared" si="267"/>
        <v>#VALUE!</v>
      </c>
      <c r="AR495" s="133" t="e">
        <f>COUNTIFS(A1_Individu_Data_Keadaan_SDMK!A$4:A$149931,M495,A1_Individu_Data_Keadaan_SDMK!Q$4:Q$149285,"06. KESEHATAN MASYARAKAT")</f>
        <v>#VALUE!</v>
      </c>
      <c r="AS495" s="135">
        <f t="shared" si="268"/>
        <v>1</v>
      </c>
      <c r="AT495" s="134" t="e">
        <f t="shared" si="269"/>
        <v>#VALUE!</v>
      </c>
      <c r="AU495" s="134" t="e">
        <f t="shared" si="270"/>
        <v>#VALUE!</v>
      </c>
      <c r="AV495" s="133" t="e">
        <f>COUNTIFS(A1_Individu_Data_Keadaan_SDMK!A$4:A$149931,M495,A1_Individu_Data_Keadaan_SDMK!Q$4:Q$149285,"07. KESEHATAN LINGKUNGAN")</f>
        <v>#VALUE!</v>
      </c>
      <c r="AW495" s="135">
        <f t="shared" si="271"/>
        <v>1</v>
      </c>
      <c r="AX495" s="134" t="e">
        <f t="shared" si="272"/>
        <v>#VALUE!</v>
      </c>
      <c r="AY495" s="134" t="e">
        <f t="shared" si="273"/>
        <v>#VALUE!</v>
      </c>
      <c r="AZ495" s="133" t="e">
        <f>COUNTIFS(A1_Individu_Data_Keadaan_SDMK!A$4:A$149931,M495,A1_Individu_Data_Keadaan_SDMK!Q$4:Q$149285,"08. GIZI")</f>
        <v>#VALUE!</v>
      </c>
      <c r="BA495" s="135">
        <f t="shared" si="274"/>
        <v>2</v>
      </c>
      <c r="BB495" s="134" t="e">
        <f t="shared" si="275"/>
        <v>#VALUE!</v>
      </c>
      <c r="BC495" s="134" t="e">
        <f t="shared" si="276"/>
        <v>#VALUE!</v>
      </c>
      <c r="BD495" s="133" t="e">
        <f>COUNTIFS(A1_Individu_Data_Keadaan_SDMK!A$4:A$149931,M495,A1_Individu_Data_Keadaan_SDMK!R$4:R$149285,"03. Ahli Teknologi Laboratorium Medik")</f>
        <v>#VALUE!</v>
      </c>
      <c r="BE495" s="135">
        <f t="shared" si="277"/>
        <v>1</v>
      </c>
      <c r="BF495" s="134" t="e">
        <f t="shared" si="278"/>
        <v>#VALUE!</v>
      </c>
      <c r="BG495" s="134" t="e">
        <f t="shared" si="279"/>
        <v>#VALUE!</v>
      </c>
      <c r="BH495" s="139" t="e">
        <f t="shared" si="280"/>
        <v>#VALUE!</v>
      </c>
      <c r="BI495" s="139" t="e">
        <f t="shared" si="281"/>
        <v>#VALUE!</v>
      </c>
    </row>
    <row r="496" spans="13:61" ht="15">
      <c r="M496" s="120" t="s">
        <v>13387</v>
      </c>
      <c r="N496" s="120" t="s">
        <v>13388</v>
      </c>
      <c r="O496" s="120" t="s">
        <v>267</v>
      </c>
      <c r="P496" s="120" t="s">
        <v>9301</v>
      </c>
      <c r="Q496" s="120" t="s">
        <v>12201</v>
      </c>
      <c r="R496" s="120">
        <v>33</v>
      </c>
      <c r="S496" s="120">
        <v>3318</v>
      </c>
      <c r="T496" s="348" t="str">
        <f>IF(R496&lt;&gt;"",VLOOKUP(R496,'01_MASTER_KODE_WILAYAH'!H$1437:I$1470,2,FALSE),"")</f>
        <v>JAWA TENGAH</v>
      </c>
      <c r="U496" s="348" t="str">
        <f>IF(S496&lt;&gt;"",VLOOKUP(S496,'01_MASTER_KODE_WILAYAH'!D$5:F$1353,3,FALSE),"")</f>
        <v>PATI</v>
      </c>
      <c r="V496" s="349" t="str">
        <f t="shared" si="251"/>
        <v>2</v>
      </c>
      <c r="W496" s="145" t="e">
        <f t="shared" si="252"/>
        <v>#VALUE!</v>
      </c>
      <c r="X496" s="133" t="e">
        <f>COUNTIFS(A1_Individu_Data_Keadaan_SDMK!A$4:A$149931,M496,A1_Individu_Data_Keadaan_SDMK!R$4:R$149285,"01. Dokter")</f>
        <v>#VALUE!</v>
      </c>
      <c r="Y496" s="122">
        <f t="shared" si="253"/>
        <v>1</v>
      </c>
      <c r="Z496" s="134" t="e">
        <f t="shared" si="254"/>
        <v>#VALUE!</v>
      </c>
      <c r="AA496" s="134" t="e">
        <f t="shared" si="255"/>
        <v>#VALUE!</v>
      </c>
      <c r="AB496" s="133" t="e">
        <f>COUNTIFS(A1_Individu_Data_Keadaan_SDMK!A$4:A$149931,M496,A1_Individu_Data_Keadaan_SDMK!R$4:R$149285,"02. Dokter Gigi")</f>
        <v>#VALUE!</v>
      </c>
      <c r="AC496" s="122">
        <f t="shared" si="256"/>
        <v>1</v>
      </c>
      <c r="AD496" s="134" t="e">
        <f t="shared" si="257"/>
        <v>#VALUE!</v>
      </c>
      <c r="AE496" s="134" t="e">
        <f t="shared" si="258"/>
        <v>#VALUE!</v>
      </c>
      <c r="AF496" s="133" t="e">
        <f>COUNTIFS(A1_Individu_Data_Keadaan_SDMK!A$4:A$149931,M496,A1_Individu_Data_Keadaan_SDMK!Q$4:Q$149285,"03. KEPERAWATAN")</f>
        <v>#VALUE!</v>
      </c>
      <c r="AG496" s="135">
        <f t="shared" si="259"/>
        <v>5</v>
      </c>
      <c r="AH496" s="134" t="e">
        <f t="shared" si="260"/>
        <v>#VALUE!</v>
      </c>
      <c r="AI496" s="134" t="e">
        <f t="shared" si="261"/>
        <v>#VALUE!</v>
      </c>
      <c r="AJ496" s="133" t="e">
        <f>COUNTIFS(A1_Individu_Data_Keadaan_SDMK!A$4:A$149931,M496,A1_Individu_Data_Keadaan_SDMK!Q$4:Q$149285,"04. KEBIDANAN")</f>
        <v>#VALUE!</v>
      </c>
      <c r="AK496" s="135">
        <f t="shared" si="262"/>
        <v>4</v>
      </c>
      <c r="AL496" s="134" t="e">
        <f t="shared" si="263"/>
        <v>#VALUE!</v>
      </c>
      <c r="AM496" s="134" t="e">
        <f t="shared" si="264"/>
        <v>#VALUE!</v>
      </c>
      <c r="AN496" s="133" t="e">
        <f>COUNTIFS(A1_Individu_Data_Keadaan_SDMK!A$4:A$149931,M496,A1_Individu_Data_Keadaan_SDMK!Q$4:Q$149285,"05. KEFARMASIAN")</f>
        <v>#VALUE!</v>
      </c>
      <c r="AO496" s="135">
        <f t="shared" si="265"/>
        <v>1</v>
      </c>
      <c r="AP496" s="134" t="e">
        <f t="shared" si="266"/>
        <v>#VALUE!</v>
      </c>
      <c r="AQ496" s="134" t="e">
        <f t="shared" si="267"/>
        <v>#VALUE!</v>
      </c>
      <c r="AR496" s="133" t="e">
        <f>COUNTIFS(A1_Individu_Data_Keadaan_SDMK!A$4:A$149931,M496,A1_Individu_Data_Keadaan_SDMK!Q$4:Q$149285,"06. KESEHATAN MASYARAKAT")</f>
        <v>#VALUE!</v>
      </c>
      <c r="AS496" s="135">
        <f t="shared" si="268"/>
        <v>1</v>
      </c>
      <c r="AT496" s="134" t="e">
        <f t="shared" si="269"/>
        <v>#VALUE!</v>
      </c>
      <c r="AU496" s="134" t="e">
        <f t="shared" si="270"/>
        <v>#VALUE!</v>
      </c>
      <c r="AV496" s="133" t="e">
        <f>COUNTIFS(A1_Individu_Data_Keadaan_SDMK!A$4:A$149931,M496,A1_Individu_Data_Keadaan_SDMK!Q$4:Q$149285,"07. KESEHATAN LINGKUNGAN")</f>
        <v>#VALUE!</v>
      </c>
      <c r="AW496" s="135">
        <f t="shared" si="271"/>
        <v>1</v>
      </c>
      <c r="AX496" s="134" t="e">
        <f t="shared" si="272"/>
        <v>#VALUE!</v>
      </c>
      <c r="AY496" s="134" t="e">
        <f t="shared" si="273"/>
        <v>#VALUE!</v>
      </c>
      <c r="AZ496" s="133" t="e">
        <f>COUNTIFS(A1_Individu_Data_Keadaan_SDMK!A$4:A$149931,M496,A1_Individu_Data_Keadaan_SDMK!Q$4:Q$149285,"08. GIZI")</f>
        <v>#VALUE!</v>
      </c>
      <c r="BA496" s="135">
        <f t="shared" si="274"/>
        <v>1</v>
      </c>
      <c r="BB496" s="134" t="e">
        <f t="shared" si="275"/>
        <v>#VALUE!</v>
      </c>
      <c r="BC496" s="134" t="e">
        <f t="shared" si="276"/>
        <v>#VALUE!</v>
      </c>
      <c r="BD496" s="133" t="e">
        <f>COUNTIFS(A1_Individu_Data_Keadaan_SDMK!A$4:A$149931,M496,A1_Individu_Data_Keadaan_SDMK!R$4:R$149285,"03. Ahli Teknologi Laboratorium Medik")</f>
        <v>#VALUE!</v>
      </c>
      <c r="BE496" s="135">
        <f t="shared" si="277"/>
        <v>1</v>
      </c>
      <c r="BF496" s="134" t="e">
        <f t="shared" si="278"/>
        <v>#VALUE!</v>
      </c>
      <c r="BG496" s="134" t="e">
        <f t="shared" si="279"/>
        <v>#VALUE!</v>
      </c>
      <c r="BH496" s="139" t="e">
        <f t="shared" si="280"/>
        <v>#VALUE!</v>
      </c>
      <c r="BI496" s="139" t="e">
        <f t="shared" si="281"/>
        <v>#VALUE!</v>
      </c>
    </row>
    <row r="497" spans="13:61" ht="15">
      <c r="M497" s="120" t="s">
        <v>13389</v>
      </c>
      <c r="N497" s="120" t="s">
        <v>13390</v>
      </c>
      <c r="O497" s="120" t="s">
        <v>267</v>
      </c>
      <c r="P497" s="120" t="s">
        <v>9301</v>
      </c>
      <c r="Q497" s="120" t="s">
        <v>12201</v>
      </c>
      <c r="R497" s="120">
        <v>33</v>
      </c>
      <c r="S497" s="120">
        <v>3318</v>
      </c>
      <c r="T497" s="348" t="str">
        <f>IF(R497&lt;&gt;"",VLOOKUP(R497,'01_MASTER_KODE_WILAYAH'!H$1437:I$1470,2,FALSE),"")</f>
        <v>JAWA TENGAH</v>
      </c>
      <c r="U497" s="348" t="str">
        <f>IF(S497&lt;&gt;"",VLOOKUP(S497,'01_MASTER_KODE_WILAYAH'!D$5:F$1353,3,FALSE),"")</f>
        <v>PATI</v>
      </c>
      <c r="V497" s="349" t="str">
        <f t="shared" si="251"/>
        <v>2</v>
      </c>
      <c r="W497" s="145" t="e">
        <f t="shared" si="252"/>
        <v>#VALUE!</v>
      </c>
      <c r="X497" s="133" t="e">
        <f>COUNTIFS(A1_Individu_Data_Keadaan_SDMK!A$4:A$149931,M497,A1_Individu_Data_Keadaan_SDMK!R$4:R$149285,"01. Dokter")</f>
        <v>#VALUE!</v>
      </c>
      <c r="Y497" s="122">
        <f t="shared" si="253"/>
        <v>1</v>
      </c>
      <c r="Z497" s="134" t="e">
        <f t="shared" si="254"/>
        <v>#VALUE!</v>
      </c>
      <c r="AA497" s="134" t="e">
        <f t="shared" si="255"/>
        <v>#VALUE!</v>
      </c>
      <c r="AB497" s="133" t="e">
        <f>COUNTIFS(A1_Individu_Data_Keadaan_SDMK!A$4:A$149931,M497,A1_Individu_Data_Keadaan_SDMK!R$4:R$149285,"02. Dokter Gigi")</f>
        <v>#VALUE!</v>
      </c>
      <c r="AC497" s="122">
        <f t="shared" si="256"/>
        <v>1</v>
      </c>
      <c r="AD497" s="134" t="e">
        <f t="shared" si="257"/>
        <v>#VALUE!</v>
      </c>
      <c r="AE497" s="134" t="e">
        <f t="shared" si="258"/>
        <v>#VALUE!</v>
      </c>
      <c r="AF497" s="133" t="e">
        <f>COUNTIFS(A1_Individu_Data_Keadaan_SDMK!A$4:A$149931,M497,A1_Individu_Data_Keadaan_SDMK!Q$4:Q$149285,"03. KEPERAWATAN")</f>
        <v>#VALUE!</v>
      </c>
      <c r="AG497" s="135">
        <f t="shared" si="259"/>
        <v>5</v>
      </c>
      <c r="AH497" s="134" t="e">
        <f t="shared" si="260"/>
        <v>#VALUE!</v>
      </c>
      <c r="AI497" s="134" t="e">
        <f t="shared" si="261"/>
        <v>#VALUE!</v>
      </c>
      <c r="AJ497" s="133" t="e">
        <f>COUNTIFS(A1_Individu_Data_Keadaan_SDMK!A$4:A$149931,M497,A1_Individu_Data_Keadaan_SDMK!Q$4:Q$149285,"04. KEBIDANAN")</f>
        <v>#VALUE!</v>
      </c>
      <c r="AK497" s="135">
        <f t="shared" si="262"/>
        <v>4</v>
      </c>
      <c r="AL497" s="134" t="e">
        <f t="shared" si="263"/>
        <v>#VALUE!</v>
      </c>
      <c r="AM497" s="134" t="e">
        <f t="shared" si="264"/>
        <v>#VALUE!</v>
      </c>
      <c r="AN497" s="133" t="e">
        <f>COUNTIFS(A1_Individu_Data_Keadaan_SDMK!A$4:A$149931,M497,A1_Individu_Data_Keadaan_SDMK!Q$4:Q$149285,"05. KEFARMASIAN")</f>
        <v>#VALUE!</v>
      </c>
      <c r="AO497" s="135">
        <f t="shared" si="265"/>
        <v>1</v>
      </c>
      <c r="AP497" s="134" t="e">
        <f t="shared" si="266"/>
        <v>#VALUE!</v>
      </c>
      <c r="AQ497" s="134" t="e">
        <f t="shared" si="267"/>
        <v>#VALUE!</v>
      </c>
      <c r="AR497" s="133" t="e">
        <f>COUNTIFS(A1_Individu_Data_Keadaan_SDMK!A$4:A$149931,M497,A1_Individu_Data_Keadaan_SDMK!Q$4:Q$149285,"06. KESEHATAN MASYARAKAT")</f>
        <v>#VALUE!</v>
      </c>
      <c r="AS497" s="135">
        <f t="shared" si="268"/>
        <v>1</v>
      </c>
      <c r="AT497" s="134" t="e">
        <f t="shared" si="269"/>
        <v>#VALUE!</v>
      </c>
      <c r="AU497" s="134" t="e">
        <f t="shared" si="270"/>
        <v>#VALUE!</v>
      </c>
      <c r="AV497" s="133" t="e">
        <f>COUNTIFS(A1_Individu_Data_Keadaan_SDMK!A$4:A$149931,M497,A1_Individu_Data_Keadaan_SDMK!Q$4:Q$149285,"07. KESEHATAN LINGKUNGAN")</f>
        <v>#VALUE!</v>
      </c>
      <c r="AW497" s="135">
        <f t="shared" si="271"/>
        <v>1</v>
      </c>
      <c r="AX497" s="134" t="e">
        <f t="shared" si="272"/>
        <v>#VALUE!</v>
      </c>
      <c r="AY497" s="134" t="e">
        <f t="shared" si="273"/>
        <v>#VALUE!</v>
      </c>
      <c r="AZ497" s="133" t="e">
        <f>COUNTIFS(A1_Individu_Data_Keadaan_SDMK!A$4:A$149931,M497,A1_Individu_Data_Keadaan_SDMK!Q$4:Q$149285,"08. GIZI")</f>
        <v>#VALUE!</v>
      </c>
      <c r="BA497" s="135">
        <f t="shared" si="274"/>
        <v>1</v>
      </c>
      <c r="BB497" s="134" t="e">
        <f t="shared" si="275"/>
        <v>#VALUE!</v>
      </c>
      <c r="BC497" s="134" t="e">
        <f t="shared" si="276"/>
        <v>#VALUE!</v>
      </c>
      <c r="BD497" s="133" t="e">
        <f>COUNTIFS(A1_Individu_Data_Keadaan_SDMK!A$4:A$149931,M497,A1_Individu_Data_Keadaan_SDMK!R$4:R$149285,"03. Ahli Teknologi Laboratorium Medik")</f>
        <v>#VALUE!</v>
      </c>
      <c r="BE497" s="135">
        <f t="shared" si="277"/>
        <v>1</v>
      </c>
      <c r="BF497" s="134" t="e">
        <f t="shared" si="278"/>
        <v>#VALUE!</v>
      </c>
      <c r="BG497" s="134" t="e">
        <f t="shared" si="279"/>
        <v>#VALUE!</v>
      </c>
      <c r="BH497" s="139" t="e">
        <f t="shared" si="280"/>
        <v>#VALUE!</v>
      </c>
      <c r="BI497" s="139" t="e">
        <f t="shared" si="281"/>
        <v>#VALUE!</v>
      </c>
    </row>
    <row r="498" spans="13:61" ht="15">
      <c r="M498" s="120" t="s">
        <v>13391</v>
      </c>
      <c r="N498" s="120" t="s">
        <v>13249</v>
      </c>
      <c r="O498" s="120" t="s">
        <v>267</v>
      </c>
      <c r="P498" s="120" t="s">
        <v>9301</v>
      </c>
      <c r="Q498" s="120" t="s">
        <v>12201</v>
      </c>
      <c r="R498" s="120">
        <v>33</v>
      </c>
      <c r="S498" s="120">
        <v>3318</v>
      </c>
      <c r="T498" s="348" t="str">
        <f>IF(R498&lt;&gt;"",VLOOKUP(R498,'01_MASTER_KODE_WILAYAH'!H$1437:I$1470,2,FALSE),"")</f>
        <v>JAWA TENGAH</v>
      </c>
      <c r="U498" s="348" t="str">
        <f>IF(S498&lt;&gt;"",VLOOKUP(S498,'01_MASTER_KODE_WILAYAH'!D$5:F$1353,3,FALSE),"")</f>
        <v>PATI</v>
      </c>
      <c r="V498" s="349" t="str">
        <f t="shared" si="251"/>
        <v>2</v>
      </c>
      <c r="W498" s="145" t="e">
        <f t="shared" si="252"/>
        <v>#VALUE!</v>
      </c>
      <c r="X498" s="133" t="e">
        <f>COUNTIFS(A1_Individu_Data_Keadaan_SDMK!A$4:A$149931,M498,A1_Individu_Data_Keadaan_SDMK!R$4:R$149285,"01. Dokter")</f>
        <v>#VALUE!</v>
      </c>
      <c r="Y498" s="122">
        <f t="shared" si="253"/>
        <v>1</v>
      </c>
      <c r="Z498" s="134" t="e">
        <f t="shared" si="254"/>
        <v>#VALUE!</v>
      </c>
      <c r="AA498" s="134" t="e">
        <f t="shared" si="255"/>
        <v>#VALUE!</v>
      </c>
      <c r="AB498" s="133" t="e">
        <f>COUNTIFS(A1_Individu_Data_Keadaan_SDMK!A$4:A$149931,M498,A1_Individu_Data_Keadaan_SDMK!R$4:R$149285,"02. Dokter Gigi")</f>
        <v>#VALUE!</v>
      </c>
      <c r="AC498" s="122">
        <f t="shared" si="256"/>
        <v>1</v>
      </c>
      <c r="AD498" s="134" t="e">
        <f t="shared" si="257"/>
        <v>#VALUE!</v>
      </c>
      <c r="AE498" s="134" t="e">
        <f t="shared" si="258"/>
        <v>#VALUE!</v>
      </c>
      <c r="AF498" s="133" t="e">
        <f>COUNTIFS(A1_Individu_Data_Keadaan_SDMK!A$4:A$149931,M498,A1_Individu_Data_Keadaan_SDMK!Q$4:Q$149285,"03. KEPERAWATAN")</f>
        <v>#VALUE!</v>
      </c>
      <c r="AG498" s="135">
        <f t="shared" si="259"/>
        <v>5</v>
      </c>
      <c r="AH498" s="134" t="e">
        <f t="shared" si="260"/>
        <v>#VALUE!</v>
      </c>
      <c r="AI498" s="134" t="e">
        <f t="shared" si="261"/>
        <v>#VALUE!</v>
      </c>
      <c r="AJ498" s="133" t="e">
        <f>COUNTIFS(A1_Individu_Data_Keadaan_SDMK!A$4:A$149931,M498,A1_Individu_Data_Keadaan_SDMK!Q$4:Q$149285,"04. KEBIDANAN")</f>
        <v>#VALUE!</v>
      </c>
      <c r="AK498" s="135">
        <f t="shared" si="262"/>
        <v>4</v>
      </c>
      <c r="AL498" s="134" t="e">
        <f t="shared" si="263"/>
        <v>#VALUE!</v>
      </c>
      <c r="AM498" s="134" t="e">
        <f t="shared" si="264"/>
        <v>#VALUE!</v>
      </c>
      <c r="AN498" s="133" t="e">
        <f>COUNTIFS(A1_Individu_Data_Keadaan_SDMK!A$4:A$149931,M498,A1_Individu_Data_Keadaan_SDMK!Q$4:Q$149285,"05. KEFARMASIAN")</f>
        <v>#VALUE!</v>
      </c>
      <c r="AO498" s="135">
        <f t="shared" si="265"/>
        <v>1</v>
      </c>
      <c r="AP498" s="134" t="e">
        <f t="shared" si="266"/>
        <v>#VALUE!</v>
      </c>
      <c r="AQ498" s="134" t="e">
        <f t="shared" si="267"/>
        <v>#VALUE!</v>
      </c>
      <c r="AR498" s="133" t="e">
        <f>COUNTIFS(A1_Individu_Data_Keadaan_SDMK!A$4:A$149931,M498,A1_Individu_Data_Keadaan_SDMK!Q$4:Q$149285,"06. KESEHATAN MASYARAKAT")</f>
        <v>#VALUE!</v>
      </c>
      <c r="AS498" s="135">
        <f t="shared" si="268"/>
        <v>1</v>
      </c>
      <c r="AT498" s="134" t="e">
        <f t="shared" si="269"/>
        <v>#VALUE!</v>
      </c>
      <c r="AU498" s="134" t="e">
        <f t="shared" si="270"/>
        <v>#VALUE!</v>
      </c>
      <c r="AV498" s="133" t="e">
        <f>COUNTIFS(A1_Individu_Data_Keadaan_SDMK!A$4:A$149931,M498,A1_Individu_Data_Keadaan_SDMK!Q$4:Q$149285,"07. KESEHATAN LINGKUNGAN")</f>
        <v>#VALUE!</v>
      </c>
      <c r="AW498" s="135">
        <f t="shared" si="271"/>
        <v>1</v>
      </c>
      <c r="AX498" s="134" t="e">
        <f t="shared" si="272"/>
        <v>#VALUE!</v>
      </c>
      <c r="AY498" s="134" t="e">
        <f t="shared" si="273"/>
        <v>#VALUE!</v>
      </c>
      <c r="AZ498" s="133" t="e">
        <f>COUNTIFS(A1_Individu_Data_Keadaan_SDMK!A$4:A$149931,M498,A1_Individu_Data_Keadaan_SDMK!Q$4:Q$149285,"08. GIZI")</f>
        <v>#VALUE!</v>
      </c>
      <c r="BA498" s="135">
        <f t="shared" si="274"/>
        <v>1</v>
      </c>
      <c r="BB498" s="134" t="e">
        <f t="shared" si="275"/>
        <v>#VALUE!</v>
      </c>
      <c r="BC498" s="134" t="e">
        <f t="shared" si="276"/>
        <v>#VALUE!</v>
      </c>
      <c r="BD498" s="133" t="e">
        <f>COUNTIFS(A1_Individu_Data_Keadaan_SDMK!A$4:A$149931,M498,A1_Individu_Data_Keadaan_SDMK!R$4:R$149285,"03. Ahli Teknologi Laboratorium Medik")</f>
        <v>#VALUE!</v>
      </c>
      <c r="BE498" s="135">
        <f t="shared" si="277"/>
        <v>1</v>
      </c>
      <c r="BF498" s="134" t="e">
        <f t="shared" si="278"/>
        <v>#VALUE!</v>
      </c>
      <c r="BG498" s="134" t="e">
        <f t="shared" si="279"/>
        <v>#VALUE!</v>
      </c>
      <c r="BH498" s="139" t="e">
        <f t="shared" si="280"/>
        <v>#VALUE!</v>
      </c>
      <c r="BI498" s="139" t="e">
        <f t="shared" si="281"/>
        <v>#VALUE!</v>
      </c>
    </row>
    <row r="499" spans="13:61" ht="15">
      <c r="M499" s="120" t="s">
        <v>13392</v>
      </c>
      <c r="N499" s="120" t="s">
        <v>13251</v>
      </c>
      <c r="O499" s="120" t="s">
        <v>267</v>
      </c>
      <c r="P499" s="120" t="s">
        <v>9301</v>
      </c>
      <c r="Q499" s="120" t="s">
        <v>12201</v>
      </c>
      <c r="R499" s="120">
        <v>33</v>
      </c>
      <c r="S499" s="120">
        <v>3318</v>
      </c>
      <c r="T499" s="348" t="str">
        <f>IF(R499&lt;&gt;"",VLOOKUP(R499,'01_MASTER_KODE_WILAYAH'!H$1437:I$1470,2,FALSE),"")</f>
        <v>JAWA TENGAH</v>
      </c>
      <c r="U499" s="348" t="str">
        <f>IF(S499&lt;&gt;"",VLOOKUP(S499,'01_MASTER_KODE_WILAYAH'!D$5:F$1353,3,FALSE),"")</f>
        <v>PATI</v>
      </c>
      <c r="V499" s="349" t="str">
        <f t="shared" si="251"/>
        <v>2</v>
      </c>
      <c r="W499" s="145" t="e">
        <f t="shared" si="252"/>
        <v>#VALUE!</v>
      </c>
      <c r="X499" s="133" t="e">
        <f>COUNTIFS(A1_Individu_Data_Keadaan_SDMK!A$4:A$149931,M499,A1_Individu_Data_Keadaan_SDMK!R$4:R$149285,"01. Dokter")</f>
        <v>#VALUE!</v>
      </c>
      <c r="Y499" s="122">
        <f t="shared" si="253"/>
        <v>1</v>
      </c>
      <c r="Z499" s="134" t="e">
        <f t="shared" si="254"/>
        <v>#VALUE!</v>
      </c>
      <c r="AA499" s="134" t="e">
        <f t="shared" si="255"/>
        <v>#VALUE!</v>
      </c>
      <c r="AB499" s="133" t="e">
        <f>COUNTIFS(A1_Individu_Data_Keadaan_SDMK!A$4:A$149931,M499,A1_Individu_Data_Keadaan_SDMK!R$4:R$149285,"02. Dokter Gigi")</f>
        <v>#VALUE!</v>
      </c>
      <c r="AC499" s="122">
        <f t="shared" si="256"/>
        <v>1</v>
      </c>
      <c r="AD499" s="134" t="e">
        <f t="shared" si="257"/>
        <v>#VALUE!</v>
      </c>
      <c r="AE499" s="134" t="e">
        <f t="shared" si="258"/>
        <v>#VALUE!</v>
      </c>
      <c r="AF499" s="133" t="e">
        <f>COUNTIFS(A1_Individu_Data_Keadaan_SDMK!A$4:A$149931,M499,A1_Individu_Data_Keadaan_SDMK!Q$4:Q$149285,"03. KEPERAWATAN")</f>
        <v>#VALUE!</v>
      </c>
      <c r="AG499" s="135">
        <f t="shared" si="259"/>
        <v>5</v>
      </c>
      <c r="AH499" s="134" t="e">
        <f t="shared" si="260"/>
        <v>#VALUE!</v>
      </c>
      <c r="AI499" s="134" t="e">
        <f t="shared" si="261"/>
        <v>#VALUE!</v>
      </c>
      <c r="AJ499" s="133" t="e">
        <f>COUNTIFS(A1_Individu_Data_Keadaan_SDMK!A$4:A$149931,M499,A1_Individu_Data_Keadaan_SDMK!Q$4:Q$149285,"04. KEBIDANAN")</f>
        <v>#VALUE!</v>
      </c>
      <c r="AK499" s="135">
        <f t="shared" si="262"/>
        <v>4</v>
      </c>
      <c r="AL499" s="134" t="e">
        <f t="shared" si="263"/>
        <v>#VALUE!</v>
      </c>
      <c r="AM499" s="134" t="e">
        <f t="shared" si="264"/>
        <v>#VALUE!</v>
      </c>
      <c r="AN499" s="133" t="e">
        <f>COUNTIFS(A1_Individu_Data_Keadaan_SDMK!A$4:A$149931,M499,A1_Individu_Data_Keadaan_SDMK!Q$4:Q$149285,"05. KEFARMASIAN")</f>
        <v>#VALUE!</v>
      </c>
      <c r="AO499" s="135">
        <f t="shared" si="265"/>
        <v>1</v>
      </c>
      <c r="AP499" s="134" t="e">
        <f t="shared" si="266"/>
        <v>#VALUE!</v>
      </c>
      <c r="AQ499" s="134" t="e">
        <f t="shared" si="267"/>
        <v>#VALUE!</v>
      </c>
      <c r="AR499" s="133" t="e">
        <f>COUNTIFS(A1_Individu_Data_Keadaan_SDMK!A$4:A$149931,M499,A1_Individu_Data_Keadaan_SDMK!Q$4:Q$149285,"06. KESEHATAN MASYARAKAT")</f>
        <v>#VALUE!</v>
      </c>
      <c r="AS499" s="135">
        <f t="shared" si="268"/>
        <v>1</v>
      </c>
      <c r="AT499" s="134" t="e">
        <f t="shared" si="269"/>
        <v>#VALUE!</v>
      </c>
      <c r="AU499" s="134" t="e">
        <f t="shared" si="270"/>
        <v>#VALUE!</v>
      </c>
      <c r="AV499" s="133" t="e">
        <f>COUNTIFS(A1_Individu_Data_Keadaan_SDMK!A$4:A$149931,M499,A1_Individu_Data_Keadaan_SDMK!Q$4:Q$149285,"07. KESEHATAN LINGKUNGAN")</f>
        <v>#VALUE!</v>
      </c>
      <c r="AW499" s="135">
        <f t="shared" si="271"/>
        <v>1</v>
      </c>
      <c r="AX499" s="134" t="e">
        <f t="shared" si="272"/>
        <v>#VALUE!</v>
      </c>
      <c r="AY499" s="134" t="e">
        <f t="shared" si="273"/>
        <v>#VALUE!</v>
      </c>
      <c r="AZ499" s="133" t="e">
        <f>COUNTIFS(A1_Individu_Data_Keadaan_SDMK!A$4:A$149931,M499,A1_Individu_Data_Keadaan_SDMK!Q$4:Q$149285,"08. GIZI")</f>
        <v>#VALUE!</v>
      </c>
      <c r="BA499" s="135">
        <f t="shared" si="274"/>
        <v>1</v>
      </c>
      <c r="BB499" s="134" t="e">
        <f t="shared" si="275"/>
        <v>#VALUE!</v>
      </c>
      <c r="BC499" s="134" t="e">
        <f t="shared" si="276"/>
        <v>#VALUE!</v>
      </c>
      <c r="BD499" s="133" t="e">
        <f>COUNTIFS(A1_Individu_Data_Keadaan_SDMK!A$4:A$149931,M499,A1_Individu_Data_Keadaan_SDMK!R$4:R$149285,"03. Ahli Teknologi Laboratorium Medik")</f>
        <v>#VALUE!</v>
      </c>
      <c r="BE499" s="135">
        <f t="shared" si="277"/>
        <v>1</v>
      </c>
      <c r="BF499" s="134" t="e">
        <f t="shared" si="278"/>
        <v>#VALUE!</v>
      </c>
      <c r="BG499" s="134" t="e">
        <f t="shared" si="279"/>
        <v>#VALUE!</v>
      </c>
      <c r="BH499" s="139" t="e">
        <f t="shared" si="280"/>
        <v>#VALUE!</v>
      </c>
      <c r="BI499" s="139" t="e">
        <f t="shared" si="281"/>
        <v>#VALUE!</v>
      </c>
    </row>
    <row r="500" spans="13:61" ht="15">
      <c r="M500" s="120" t="s">
        <v>13393</v>
      </c>
      <c r="N500" s="120" t="s">
        <v>13394</v>
      </c>
      <c r="O500" s="120" t="s">
        <v>267</v>
      </c>
      <c r="P500" s="120" t="s">
        <v>9301</v>
      </c>
      <c r="Q500" s="120" t="s">
        <v>12201</v>
      </c>
      <c r="R500" s="120">
        <v>33</v>
      </c>
      <c r="S500" s="120">
        <v>3318</v>
      </c>
      <c r="T500" s="348" t="str">
        <f>IF(R500&lt;&gt;"",VLOOKUP(R500,'01_MASTER_KODE_WILAYAH'!H$1437:I$1470,2,FALSE),"")</f>
        <v>JAWA TENGAH</v>
      </c>
      <c r="U500" s="348" t="str">
        <f>IF(S500&lt;&gt;"",VLOOKUP(S500,'01_MASTER_KODE_WILAYAH'!D$5:F$1353,3,FALSE),"")</f>
        <v>PATI</v>
      </c>
      <c r="V500" s="349" t="str">
        <f t="shared" si="251"/>
        <v>2</v>
      </c>
      <c r="W500" s="145" t="e">
        <f t="shared" si="252"/>
        <v>#VALUE!</v>
      </c>
      <c r="X500" s="133" t="e">
        <f>COUNTIFS(A1_Individu_Data_Keadaan_SDMK!A$4:A$149931,M500,A1_Individu_Data_Keadaan_SDMK!R$4:R$149285,"01. Dokter")</f>
        <v>#VALUE!</v>
      </c>
      <c r="Y500" s="122">
        <f t="shared" si="253"/>
        <v>1</v>
      </c>
      <c r="Z500" s="134" t="e">
        <f t="shared" si="254"/>
        <v>#VALUE!</v>
      </c>
      <c r="AA500" s="134" t="e">
        <f t="shared" si="255"/>
        <v>#VALUE!</v>
      </c>
      <c r="AB500" s="133" t="e">
        <f>COUNTIFS(A1_Individu_Data_Keadaan_SDMK!A$4:A$149931,M500,A1_Individu_Data_Keadaan_SDMK!R$4:R$149285,"02. Dokter Gigi")</f>
        <v>#VALUE!</v>
      </c>
      <c r="AC500" s="122">
        <f t="shared" si="256"/>
        <v>1</v>
      </c>
      <c r="AD500" s="134" t="e">
        <f t="shared" si="257"/>
        <v>#VALUE!</v>
      </c>
      <c r="AE500" s="134" t="e">
        <f t="shared" si="258"/>
        <v>#VALUE!</v>
      </c>
      <c r="AF500" s="133" t="e">
        <f>COUNTIFS(A1_Individu_Data_Keadaan_SDMK!A$4:A$149931,M500,A1_Individu_Data_Keadaan_SDMK!Q$4:Q$149285,"03. KEPERAWATAN")</f>
        <v>#VALUE!</v>
      </c>
      <c r="AG500" s="135">
        <f t="shared" si="259"/>
        <v>5</v>
      </c>
      <c r="AH500" s="134" t="e">
        <f t="shared" si="260"/>
        <v>#VALUE!</v>
      </c>
      <c r="AI500" s="134" t="e">
        <f t="shared" si="261"/>
        <v>#VALUE!</v>
      </c>
      <c r="AJ500" s="133" t="e">
        <f>COUNTIFS(A1_Individu_Data_Keadaan_SDMK!A$4:A$149931,M500,A1_Individu_Data_Keadaan_SDMK!Q$4:Q$149285,"04. KEBIDANAN")</f>
        <v>#VALUE!</v>
      </c>
      <c r="AK500" s="135">
        <f t="shared" si="262"/>
        <v>4</v>
      </c>
      <c r="AL500" s="134" t="e">
        <f t="shared" si="263"/>
        <v>#VALUE!</v>
      </c>
      <c r="AM500" s="134" t="e">
        <f t="shared" si="264"/>
        <v>#VALUE!</v>
      </c>
      <c r="AN500" s="133" t="e">
        <f>COUNTIFS(A1_Individu_Data_Keadaan_SDMK!A$4:A$149931,M500,A1_Individu_Data_Keadaan_SDMK!Q$4:Q$149285,"05. KEFARMASIAN")</f>
        <v>#VALUE!</v>
      </c>
      <c r="AO500" s="135">
        <f t="shared" si="265"/>
        <v>1</v>
      </c>
      <c r="AP500" s="134" t="e">
        <f t="shared" si="266"/>
        <v>#VALUE!</v>
      </c>
      <c r="AQ500" s="134" t="e">
        <f t="shared" si="267"/>
        <v>#VALUE!</v>
      </c>
      <c r="AR500" s="133" t="e">
        <f>COUNTIFS(A1_Individu_Data_Keadaan_SDMK!A$4:A$149931,M500,A1_Individu_Data_Keadaan_SDMK!Q$4:Q$149285,"06. KESEHATAN MASYARAKAT")</f>
        <v>#VALUE!</v>
      </c>
      <c r="AS500" s="135">
        <f t="shared" si="268"/>
        <v>1</v>
      </c>
      <c r="AT500" s="134" t="e">
        <f t="shared" si="269"/>
        <v>#VALUE!</v>
      </c>
      <c r="AU500" s="134" t="e">
        <f t="shared" si="270"/>
        <v>#VALUE!</v>
      </c>
      <c r="AV500" s="133" t="e">
        <f>COUNTIFS(A1_Individu_Data_Keadaan_SDMK!A$4:A$149931,M500,A1_Individu_Data_Keadaan_SDMK!Q$4:Q$149285,"07. KESEHATAN LINGKUNGAN")</f>
        <v>#VALUE!</v>
      </c>
      <c r="AW500" s="135">
        <f t="shared" si="271"/>
        <v>1</v>
      </c>
      <c r="AX500" s="134" t="e">
        <f t="shared" si="272"/>
        <v>#VALUE!</v>
      </c>
      <c r="AY500" s="134" t="e">
        <f t="shared" si="273"/>
        <v>#VALUE!</v>
      </c>
      <c r="AZ500" s="133" t="e">
        <f>COUNTIFS(A1_Individu_Data_Keadaan_SDMK!A$4:A$149931,M500,A1_Individu_Data_Keadaan_SDMK!Q$4:Q$149285,"08. GIZI")</f>
        <v>#VALUE!</v>
      </c>
      <c r="BA500" s="135">
        <f t="shared" si="274"/>
        <v>1</v>
      </c>
      <c r="BB500" s="134" t="e">
        <f t="shared" si="275"/>
        <v>#VALUE!</v>
      </c>
      <c r="BC500" s="134" t="e">
        <f t="shared" si="276"/>
        <v>#VALUE!</v>
      </c>
      <c r="BD500" s="133" t="e">
        <f>COUNTIFS(A1_Individu_Data_Keadaan_SDMK!A$4:A$149931,M500,A1_Individu_Data_Keadaan_SDMK!R$4:R$149285,"03. Ahli Teknologi Laboratorium Medik")</f>
        <v>#VALUE!</v>
      </c>
      <c r="BE500" s="135">
        <f t="shared" si="277"/>
        <v>1</v>
      </c>
      <c r="BF500" s="134" t="e">
        <f t="shared" si="278"/>
        <v>#VALUE!</v>
      </c>
      <c r="BG500" s="134" t="e">
        <f t="shared" si="279"/>
        <v>#VALUE!</v>
      </c>
      <c r="BH500" s="139" t="e">
        <f t="shared" si="280"/>
        <v>#VALUE!</v>
      </c>
      <c r="BI500" s="139" t="e">
        <f t="shared" si="281"/>
        <v>#VALUE!</v>
      </c>
    </row>
    <row r="501" spans="13:61" ht="15">
      <c r="M501" s="120" t="s">
        <v>13395</v>
      </c>
      <c r="N501" s="120" t="s">
        <v>13396</v>
      </c>
      <c r="O501" s="120" t="s">
        <v>267</v>
      </c>
      <c r="P501" s="120" t="s">
        <v>9301</v>
      </c>
      <c r="Q501" s="120" t="s">
        <v>12201</v>
      </c>
      <c r="R501" s="120">
        <v>33</v>
      </c>
      <c r="S501" s="120">
        <v>3318</v>
      </c>
      <c r="T501" s="348" t="str">
        <f>IF(R501&lt;&gt;"",VLOOKUP(R501,'01_MASTER_KODE_WILAYAH'!H$1437:I$1470,2,FALSE),"")</f>
        <v>JAWA TENGAH</v>
      </c>
      <c r="U501" s="348" t="str">
        <f>IF(S501&lt;&gt;"",VLOOKUP(S501,'01_MASTER_KODE_WILAYAH'!D$5:F$1353,3,FALSE),"")</f>
        <v>PATI</v>
      </c>
      <c r="V501" s="349" t="str">
        <f t="shared" si="251"/>
        <v>2</v>
      </c>
      <c r="W501" s="145" t="e">
        <f t="shared" si="252"/>
        <v>#VALUE!</v>
      </c>
      <c r="X501" s="133" t="e">
        <f>COUNTIFS(A1_Individu_Data_Keadaan_SDMK!A$4:A$149931,M501,A1_Individu_Data_Keadaan_SDMK!R$4:R$149285,"01. Dokter")</f>
        <v>#VALUE!</v>
      </c>
      <c r="Y501" s="122">
        <f t="shared" si="253"/>
        <v>1</v>
      </c>
      <c r="Z501" s="134" t="e">
        <f t="shared" si="254"/>
        <v>#VALUE!</v>
      </c>
      <c r="AA501" s="134" t="e">
        <f t="shared" si="255"/>
        <v>#VALUE!</v>
      </c>
      <c r="AB501" s="133" t="e">
        <f>COUNTIFS(A1_Individu_Data_Keadaan_SDMK!A$4:A$149931,M501,A1_Individu_Data_Keadaan_SDMK!R$4:R$149285,"02. Dokter Gigi")</f>
        <v>#VALUE!</v>
      </c>
      <c r="AC501" s="122">
        <f t="shared" si="256"/>
        <v>1</v>
      </c>
      <c r="AD501" s="134" t="e">
        <f t="shared" si="257"/>
        <v>#VALUE!</v>
      </c>
      <c r="AE501" s="134" t="e">
        <f t="shared" si="258"/>
        <v>#VALUE!</v>
      </c>
      <c r="AF501" s="133" t="e">
        <f>COUNTIFS(A1_Individu_Data_Keadaan_SDMK!A$4:A$149931,M501,A1_Individu_Data_Keadaan_SDMK!Q$4:Q$149285,"03. KEPERAWATAN")</f>
        <v>#VALUE!</v>
      </c>
      <c r="AG501" s="135">
        <f t="shared" si="259"/>
        <v>5</v>
      </c>
      <c r="AH501" s="134" t="e">
        <f t="shared" si="260"/>
        <v>#VALUE!</v>
      </c>
      <c r="AI501" s="134" t="e">
        <f t="shared" si="261"/>
        <v>#VALUE!</v>
      </c>
      <c r="AJ501" s="133" t="e">
        <f>COUNTIFS(A1_Individu_Data_Keadaan_SDMK!A$4:A$149931,M501,A1_Individu_Data_Keadaan_SDMK!Q$4:Q$149285,"04. KEBIDANAN")</f>
        <v>#VALUE!</v>
      </c>
      <c r="AK501" s="135">
        <f t="shared" si="262"/>
        <v>4</v>
      </c>
      <c r="AL501" s="134" t="e">
        <f t="shared" si="263"/>
        <v>#VALUE!</v>
      </c>
      <c r="AM501" s="134" t="e">
        <f t="shared" si="264"/>
        <v>#VALUE!</v>
      </c>
      <c r="AN501" s="133" t="e">
        <f>COUNTIFS(A1_Individu_Data_Keadaan_SDMK!A$4:A$149931,M501,A1_Individu_Data_Keadaan_SDMK!Q$4:Q$149285,"05. KEFARMASIAN")</f>
        <v>#VALUE!</v>
      </c>
      <c r="AO501" s="135">
        <f t="shared" si="265"/>
        <v>1</v>
      </c>
      <c r="AP501" s="134" t="e">
        <f t="shared" si="266"/>
        <v>#VALUE!</v>
      </c>
      <c r="AQ501" s="134" t="e">
        <f t="shared" si="267"/>
        <v>#VALUE!</v>
      </c>
      <c r="AR501" s="133" t="e">
        <f>COUNTIFS(A1_Individu_Data_Keadaan_SDMK!A$4:A$149931,M501,A1_Individu_Data_Keadaan_SDMK!Q$4:Q$149285,"06. KESEHATAN MASYARAKAT")</f>
        <v>#VALUE!</v>
      </c>
      <c r="AS501" s="135">
        <f t="shared" si="268"/>
        <v>1</v>
      </c>
      <c r="AT501" s="134" t="e">
        <f t="shared" si="269"/>
        <v>#VALUE!</v>
      </c>
      <c r="AU501" s="134" t="e">
        <f t="shared" si="270"/>
        <v>#VALUE!</v>
      </c>
      <c r="AV501" s="133" t="e">
        <f>COUNTIFS(A1_Individu_Data_Keadaan_SDMK!A$4:A$149931,M501,A1_Individu_Data_Keadaan_SDMK!Q$4:Q$149285,"07. KESEHATAN LINGKUNGAN")</f>
        <v>#VALUE!</v>
      </c>
      <c r="AW501" s="135">
        <f t="shared" si="271"/>
        <v>1</v>
      </c>
      <c r="AX501" s="134" t="e">
        <f t="shared" si="272"/>
        <v>#VALUE!</v>
      </c>
      <c r="AY501" s="134" t="e">
        <f t="shared" si="273"/>
        <v>#VALUE!</v>
      </c>
      <c r="AZ501" s="133" t="e">
        <f>COUNTIFS(A1_Individu_Data_Keadaan_SDMK!A$4:A$149931,M501,A1_Individu_Data_Keadaan_SDMK!Q$4:Q$149285,"08. GIZI")</f>
        <v>#VALUE!</v>
      </c>
      <c r="BA501" s="135">
        <f t="shared" si="274"/>
        <v>1</v>
      </c>
      <c r="BB501" s="134" t="e">
        <f t="shared" si="275"/>
        <v>#VALUE!</v>
      </c>
      <c r="BC501" s="134" t="e">
        <f t="shared" si="276"/>
        <v>#VALUE!</v>
      </c>
      <c r="BD501" s="133" t="e">
        <f>COUNTIFS(A1_Individu_Data_Keadaan_SDMK!A$4:A$149931,M501,A1_Individu_Data_Keadaan_SDMK!R$4:R$149285,"03. Ahli Teknologi Laboratorium Medik")</f>
        <v>#VALUE!</v>
      </c>
      <c r="BE501" s="135">
        <f t="shared" si="277"/>
        <v>1</v>
      </c>
      <c r="BF501" s="134" t="e">
        <f t="shared" si="278"/>
        <v>#VALUE!</v>
      </c>
      <c r="BG501" s="134" t="e">
        <f t="shared" si="279"/>
        <v>#VALUE!</v>
      </c>
      <c r="BH501" s="139" t="e">
        <f t="shared" si="280"/>
        <v>#VALUE!</v>
      </c>
      <c r="BI501" s="139" t="e">
        <f t="shared" si="281"/>
        <v>#VALUE!</v>
      </c>
    </row>
    <row r="502" spans="13:61" ht="15">
      <c r="M502" s="120" t="s">
        <v>13397</v>
      </c>
      <c r="N502" s="120" t="s">
        <v>13398</v>
      </c>
      <c r="O502" s="120" t="s">
        <v>267</v>
      </c>
      <c r="P502" s="120" t="s">
        <v>9301</v>
      </c>
      <c r="Q502" s="120" t="s">
        <v>12201</v>
      </c>
      <c r="R502" s="120">
        <v>33</v>
      </c>
      <c r="S502" s="120">
        <v>3318</v>
      </c>
      <c r="T502" s="348" t="str">
        <f>IF(R502&lt;&gt;"",VLOOKUP(R502,'01_MASTER_KODE_WILAYAH'!H$1437:I$1470,2,FALSE),"")</f>
        <v>JAWA TENGAH</v>
      </c>
      <c r="U502" s="348" t="str">
        <f>IF(S502&lt;&gt;"",VLOOKUP(S502,'01_MASTER_KODE_WILAYAH'!D$5:F$1353,3,FALSE),"")</f>
        <v>PATI</v>
      </c>
      <c r="V502" s="349" t="str">
        <f t="shared" si="251"/>
        <v>2</v>
      </c>
      <c r="W502" s="145" t="e">
        <f t="shared" si="252"/>
        <v>#VALUE!</v>
      </c>
      <c r="X502" s="133" t="e">
        <f>COUNTIFS(A1_Individu_Data_Keadaan_SDMK!A$4:A$149931,M502,A1_Individu_Data_Keadaan_SDMK!R$4:R$149285,"01. Dokter")</f>
        <v>#VALUE!</v>
      </c>
      <c r="Y502" s="122">
        <f t="shared" si="253"/>
        <v>1</v>
      </c>
      <c r="Z502" s="134" t="e">
        <f t="shared" si="254"/>
        <v>#VALUE!</v>
      </c>
      <c r="AA502" s="134" t="e">
        <f t="shared" si="255"/>
        <v>#VALUE!</v>
      </c>
      <c r="AB502" s="133" t="e">
        <f>COUNTIFS(A1_Individu_Data_Keadaan_SDMK!A$4:A$149931,M502,A1_Individu_Data_Keadaan_SDMK!R$4:R$149285,"02. Dokter Gigi")</f>
        <v>#VALUE!</v>
      </c>
      <c r="AC502" s="122">
        <f t="shared" si="256"/>
        <v>1</v>
      </c>
      <c r="AD502" s="134" t="e">
        <f t="shared" si="257"/>
        <v>#VALUE!</v>
      </c>
      <c r="AE502" s="134" t="e">
        <f t="shared" si="258"/>
        <v>#VALUE!</v>
      </c>
      <c r="AF502" s="133" t="e">
        <f>COUNTIFS(A1_Individu_Data_Keadaan_SDMK!A$4:A$149931,M502,A1_Individu_Data_Keadaan_SDMK!Q$4:Q$149285,"03. KEPERAWATAN")</f>
        <v>#VALUE!</v>
      </c>
      <c r="AG502" s="135">
        <f t="shared" si="259"/>
        <v>5</v>
      </c>
      <c r="AH502" s="134" t="e">
        <f t="shared" si="260"/>
        <v>#VALUE!</v>
      </c>
      <c r="AI502" s="134" t="e">
        <f t="shared" si="261"/>
        <v>#VALUE!</v>
      </c>
      <c r="AJ502" s="133" t="e">
        <f>COUNTIFS(A1_Individu_Data_Keadaan_SDMK!A$4:A$149931,M502,A1_Individu_Data_Keadaan_SDMK!Q$4:Q$149285,"04. KEBIDANAN")</f>
        <v>#VALUE!</v>
      </c>
      <c r="AK502" s="135">
        <f t="shared" si="262"/>
        <v>4</v>
      </c>
      <c r="AL502" s="134" t="e">
        <f t="shared" si="263"/>
        <v>#VALUE!</v>
      </c>
      <c r="AM502" s="134" t="e">
        <f t="shared" si="264"/>
        <v>#VALUE!</v>
      </c>
      <c r="AN502" s="133" t="e">
        <f>COUNTIFS(A1_Individu_Data_Keadaan_SDMK!A$4:A$149931,M502,A1_Individu_Data_Keadaan_SDMK!Q$4:Q$149285,"05. KEFARMASIAN")</f>
        <v>#VALUE!</v>
      </c>
      <c r="AO502" s="135">
        <f t="shared" si="265"/>
        <v>1</v>
      </c>
      <c r="AP502" s="134" t="e">
        <f t="shared" si="266"/>
        <v>#VALUE!</v>
      </c>
      <c r="AQ502" s="134" t="e">
        <f t="shared" si="267"/>
        <v>#VALUE!</v>
      </c>
      <c r="AR502" s="133" t="e">
        <f>COUNTIFS(A1_Individu_Data_Keadaan_SDMK!A$4:A$149931,M502,A1_Individu_Data_Keadaan_SDMK!Q$4:Q$149285,"06. KESEHATAN MASYARAKAT")</f>
        <v>#VALUE!</v>
      </c>
      <c r="AS502" s="135">
        <f t="shared" si="268"/>
        <v>1</v>
      </c>
      <c r="AT502" s="134" t="e">
        <f t="shared" si="269"/>
        <v>#VALUE!</v>
      </c>
      <c r="AU502" s="134" t="e">
        <f t="shared" si="270"/>
        <v>#VALUE!</v>
      </c>
      <c r="AV502" s="133" t="e">
        <f>COUNTIFS(A1_Individu_Data_Keadaan_SDMK!A$4:A$149931,M502,A1_Individu_Data_Keadaan_SDMK!Q$4:Q$149285,"07. KESEHATAN LINGKUNGAN")</f>
        <v>#VALUE!</v>
      </c>
      <c r="AW502" s="135">
        <f t="shared" si="271"/>
        <v>1</v>
      </c>
      <c r="AX502" s="134" t="e">
        <f t="shared" si="272"/>
        <v>#VALUE!</v>
      </c>
      <c r="AY502" s="134" t="e">
        <f t="shared" si="273"/>
        <v>#VALUE!</v>
      </c>
      <c r="AZ502" s="133" t="e">
        <f>COUNTIFS(A1_Individu_Data_Keadaan_SDMK!A$4:A$149931,M502,A1_Individu_Data_Keadaan_SDMK!Q$4:Q$149285,"08. GIZI")</f>
        <v>#VALUE!</v>
      </c>
      <c r="BA502" s="135">
        <f t="shared" si="274"/>
        <v>1</v>
      </c>
      <c r="BB502" s="134" t="e">
        <f t="shared" si="275"/>
        <v>#VALUE!</v>
      </c>
      <c r="BC502" s="134" t="e">
        <f t="shared" si="276"/>
        <v>#VALUE!</v>
      </c>
      <c r="BD502" s="133" t="e">
        <f>COUNTIFS(A1_Individu_Data_Keadaan_SDMK!A$4:A$149931,M502,A1_Individu_Data_Keadaan_SDMK!R$4:R$149285,"03. Ahli Teknologi Laboratorium Medik")</f>
        <v>#VALUE!</v>
      </c>
      <c r="BE502" s="135">
        <f t="shared" si="277"/>
        <v>1</v>
      </c>
      <c r="BF502" s="134" t="e">
        <f t="shared" si="278"/>
        <v>#VALUE!</v>
      </c>
      <c r="BG502" s="134" t="e">
        <f t="shared" si="279"/>
        <v>#VALUE!</v>
      </c>
      <c r="BH502" s="139" t="e">
        <f t="shared" si="280"/>
        <v>#VALUE!</v>
      </c>
      <c r="BI502" s="139" t="e">
        <f t="shared" si="281"/>
        <v>#VALUE!</v>
      </c>
    </row>
    <row r="503" spans="13:61" ht="15">
      <c r="M503" s="120" t="s">
        <v>13399</v>
      </c>
      <c r="N503" s="120" t="s">
        <v>13400</v>
      </c>
      <c r="O503" s="120" t="s">
        <v>267</v>
      </c>
      <c r="P503" s="120" t="s">
        <v>9301</v>
      </c>
      <c r="Q503" s="120" t="s">
        <v>12201</v>
      </c>
      <c r="R503" s="120">
        <v>33</v>
      </c>
      <c r="S503" s="120">
        <v>3318</v>
      </c>
      <c r="T503" s="348" t="str">
        <f>IF(R503&lt;&gt;"",VLOOKUP(R503,'01_MASTER_KODE_WILAYAH'!H$1437:I$1470,2,FALSE),"")</f>
        <v>JAWA TENGAH</v>
      </c>
      <c r="U503" s="348" t="str">
        <f>IF(S503&lt;&gt;"",VLOOKUP(S503,'01_MASTER_KODE_WILAYAH'!D$5:F$1353,3,FALSE),"")</f>
        <v>PATI</v>
      </c>
      <c r="V503" s="349" t="str">
        <f t="shared" si="251"/>
        <v>2</v>
      </c>
      <c r="W503" s="145" t="e">
        <f t="shared" si="252"/>
        <v>#VALUE!</v>
      </c>
      <c r="X503" s="133" t="e">
        <f>COUNTIFS(A1_Individu_Data_Keadaan_SDMK!A$4:A$149931,M503,A1_Individu_Data_Keadaan_SDMK!R$4:R$149285,"01. Dokter")</f>
        <v>#VALUE!</v>
      </c>
      <c r="Y503" s="122">
        <f t="shared" si="253"/>
        <v>1</v>
      </c>
      <c r="Z503" s="134" t="e">
        <f t="shared" si="254"/>
        <v>#VALUE!</v>
      </c>
      <c r="AA503" s="134" t="e">
        <f t="shared" si="255"/>
        <v>#VALUE!</v>
      </c>
      <c r="AB503" s="133" t="e">
        <f>COUNTIFS(A1_Individu_Data_Keadaan_SDMK!A$4:A$149931,M503,A1_Individu_Data_Keadaan_SDMK!R$4:R$149285,"02. Dokter Gigi")</f>
        <v>#VALUE!</v>
      </c>
      <c r="AC503" s="122">
        <f t="shared" si="256"/>
        <v>1</v>
      </c>
      <c r="AD503" s="134" t="e">
        <f t="shared" si="257"/>
        <v>#VALUE!</v>
      </c>
      <c r="AE503" s="134" t="e">
        <f t="shared" si="258"/>
        <v>#VALUE!</v>
      </c>
      <c r="AF503" s="133" t="e">
        <f>COUNTIFS(A1_Individu_Data_Keadaan_SDMK!A$4:A$149931,M503,A1_Individu_Data_Keadaan_SDMK!Q$4:Q$149285,"03. KEPERAWATAN")</f>
        <v>#VALUE!</v>
      </c>
      <c r="AG503" s="135">
        <f t="shared" si="259"/>
        <v>5</v>
      </c>
      <c r="AH503" s="134" t="e">
        <f t="shared" si="260"/>
        <v>#VALUE!</v>
      </c>
      <c r="AI503" s="134" t="e">
        <f t="shared" si="261"/>
        <v>#VALUE!</v>
      </c>
      <c r="AJ503" s="133" t="e">
        <f>COUNTIFS(A1_Individu_Data_Keadaan_SDMK!A$4:A$149931,M503,A1_Individu_Data_Keadaan_SDMK!Q$4:Q$149285,"04. KEBIDANAN")</f>
        <v>#VALUE!</v>
      </c>
      <c r="AK503" s="135">
        <f t="shared" si="262"/>
        <v>4</v>
      </c>
      <c r="AL503" s="134" t="e">
        <f t="shared" si="263"/>
        <v>#VALUE!</v>
      </c>
      <c r="AM503" s="134" t="e">
        <f t="shared" si="264"/>
        <v>#VALUE!</v>
      </c>
      <c r="AN503" s="133" t="e">
        <f>COUNTIFS(A1_Individu_Data_Keadaan_SDMK!A$4:A$149931,M503,A1_Individu_Data_Keadaan_SDMK!Q$4:Q$149285,"05. KEFARMASIAN")</f>
        <v>#VALUE!</v>
      </c>
      <c r="AO503" s="135">
        <f t="shared" si="265"/>
        <v>1</v>
      </c>
      <c r="AP503" s="134" t="e">
        <f t="shared" si="266"/>
        <v>#VALUE!</v>
      </c>
      <c r="AQ503" s="134" t="e">
        <f t="shared" si="267"/>
        <v>#VALUE!</v>
      </c>
      <c r="AR503" s="133" t="e">
        <f>COUNTIFS(A1_Individu_Data_Keadaan_SDMK!A$4:A$149931,M503,A1_Individu_Data_Keadaan_SDMK!Q$4:Q$149285,"06. KESEHATAN MASYARAKAT")</f>
        <v>#VALUE!</v>
      </c>
      <c r="AS503" s="135">
        <f t="shared" si="268"/>
        <v>1</v>
      </c>
      <c r="AT503" s="134" t="e">
        <f t="shared" si="269"/>
        <v>#VALUE!</v>
      </c>
      <c r="AU503" s="134" t="e">
        <f t="shared" si="270"/>
        <v>#VALUE!</v>
      </c>
      <c r="AV503" s="133" t="e">
        <f>COUNTIFS(A1_Individu_Data_Keadaan_SDMK!A$4:A$149931,M503,A1_Individu_Data_Keadaan_SDMK!Q$4:Q$149285,"07. KESEHATAN LINGKUNGAN")</f>
        <v>#VALUE!</v>
      </c>
      <c r="AW503" s="135">
        <f t="shared" si="271"/>
        <v>1</v>
      </c>
      <c r="AX503" s="134" t="e">
        <f t="shared" si="272"/>
        <v>#VALUE!</v>
      </c>
      <c r="AY503" s="134" t="e">
        <f t="shared" si="273"/>
        <v>#VALUE!</v>
      </c>
      <c r="AZ503" s="133" t="e">
        <f>COUNTIFS(A1_Individu_Data_Keadaan_SDMK!A$4:A$149931,M503,A1_Individu_Data_Keadaan_SDMK!Q$4:Q$149285,"08. GIZI")</f>
        <v>#VALUE!</v>
      </c>
      <c r="BA503" s="135">
        <f t="shared" si="274"/>
        <v>1</v>
      </c>
      <c r="BB503" s="134" t="e">
        <f t="shared" si="275"/>
        <v>#VALUE!</v>
      </c>
      <c r="BC503" s="134" t="e">
        <f t="shared" si="276"/>
        <v>#VALUE!</v>
      </c>
      <c r="BD503" s="133" t="e">
        <f>COUNTIFS(A1_Individu_Data_Keadaan_SDMK!A$4:A$149931,M503,A1_Individu_Data_Keadaan_SDMK!R$4:R$149285,"03. Ahli Teknologi Laboratorium Medik")</f>
        <v>#VALUE!</v>
      </c>
      <c r="BE503" s="135">
        <f t="shared" si="277"/>
        <v>1</v>
      </c>
      <c r="BF503" s="134" t="e">
        <f t="shared" si="278"/>
        <v>#VALUE!</v>
      </c>
      <c r="BG503" s="134" t="e">
        <f t="shared" si="279"/>
        <v>#VALUE!</v>
      </c>
      <c r="BH503" s="139" t="e">
        <f t="shared" si="280"/>
        <v>#VALUE!</v>
      </c>
      <c r="BI503" s="139" t="e">
        <f t="shared" si="281"/>
        <v>#VALUE!</v>
      </c>
    </row>
    <row r="504" spans="13:61" ht="15">
      <c r="M504" s="120" t="s">
        <v>13401</v>
      </c>
      <c r="N504" s="120" t="s">
        <v>13402</v>
      </c>
      <c r="O504" s="120" t="s">
        <v>267</v>
      </c>
      <c r="P504" s="120" t="s">
        <v>9301</v>
      </c>
      <c r="Q504" s="120" t="s">
        <v>12201</v>
      </c>
      <c r="R504" s="120">
        <v>33</v>
      </c>
      <c r="S504" s="120">
        <v>3318</v>
      </c>
      <c r="T504" s="348" t="str">
        <f>IF(R504&lt;&gt;"",VLOOKUP(R504,'01_MASTER_KODE_WILAYAH'!H$1437:I$1470,2,FALSE),"")</f>
        <v>JAWA TENGAH</v>
      </c>
      <c r="U504" s="348" t="str">
        <f>IF(S504&lt;&gt;"",VLOOKUP(S504,'01_MASTER_KODE_WILAYAH'!D$5:F$1353,3,FALSE),"")</f>
        <v>PATI</v>
      </c>
      <c r="V504" s="349" t="str">
        <f t="shared" si="251"/>
        <v>2</v>
      </c>
      <c r="W504" s="145" t="e">
        <f t="shared" si="252"/>
        <v>#VALUE!</v>
      </c>
      <c r="X504" s="133" t="e">
        <f>COUNTIFS(A1_Individu_Data_Keadaan_SDMK!A$4:A$149931,M504,A1_Individu_Data_Keadaan_SDMK!R$4:R$149285,"01. Dokter")</f>
        <v>#VALUE!</v>
      </c>
      <c r="Y504" s="122">
        <f t="shared" si="253"/>
        <v>1</v>
      </c>
      <c r="Z504" s="134" t="e">
        <f t="shared" si="254"/>
        <v>#VALUE!</v>
      </c>
      <c r="AA504" s="134" t="e">
        <f t="shared" si="255"/>
        <v>#VALUE!</v>
      </c>
      <c r="AB504" s="133" t="e">
        <f>COUNTIFS(A1_Individu_Data_Keadaan_SDMK!A$4:A$149931,M504,A1_Individu_Data_Keadaan_SDMK!R$4:R$149285,"02. Dokter Gigi")</f>
        <v>#VALUE!</v>
      </c>
      <c r="AC504" s="122">
        <f t="shared" si="256"/>
        <v>1</v>
      </c>
      <c r="AD504" s="134" t="e">
        <f t="shared" si="257"/>
        <v>#VALUE!</v>
      </c>
      <c r="AE504" s="134" t="e">
        <f t="shared" si="258"/>
        <v>#VALUE!</v>
      </c>
      <c r="AF504" s="133" t="e">
        <f>COUNTIFS(A1_Individu_Data_Keadaan_SDMK!A$4:A$149931,M504,A1_Individu_Data_Keadaan_SDMK!Q$4:Q$149285,"03. KEPERAWATAN")</f>
        <v>#VALUE!</v>
      </c>
      <c r="AG504" s="135">
        <f t="shared" si="259"/>
        <v>5</v>
      </c>
      <c r="AH504" s="134" t="e">
        <f t="shared" si="260"/>
        <v>#VALUE!</v>
      </c>
      <c r="AI504" s="134" t="e">
        <f t="shared" si="261"/>
        <v>#VALUE!</v>
      </c>
      <c r="AJ504" s="133" t="e">
        <f>COUNTIFS(A1_Individu_Data_Keadaan_SDMK!A$4:A$149931,M504,A1_Individu_Data_Keadaan_SDMK!Q$4:Q$149285,"04. KEBIDANAN")</f>
        <v>#VALUE!</v>
      </c>
      <c r="AK504" s="135">
        <f t="shared" si="262"/>
        <v>4</v>
      </c>
      <c r="AL504" s="134" t="e">
        <f t="shared" si="263"/>
        <v>#VALUE!</v>
      </c>
      <c r="AM504" s="134" t="e">
        <f t="shared" si="264"/>
        <v>#VALUE!</v>
      </c>
      <c r="AN504" s="133" t="e">
        <f>COUNTIFS(A1_Individu_Data_Keadaan_SDMK!A$4:A$149931,M504,A1_Individu_Data_Keadaan_SDMK!Q$4:Q$149285,"05. KEFARMASIAN")</f>
        <v>#VALUE!</v>
      </c>
      <c r="AO504" s="135">
        <f t="shared" si="265"/>
        <v>1</v>
      </c>
      <c r="AP504" s="134" t="e">
        <f t="shared" si="266"/>
        <v>#VALUE!</v>
      </c>
      <c r="AQ504" s="134" t="e">
        <f t="shared" si="267"/>
        <v>#VALUE!</v>
      </c>
      <c r="AR504" s="133" t="e">
        <f>COUNTIFS(A1_Individu_Data_Keadaan_SDMK!A$4:A$149931,M504,A1_Individu_Data_Keadaan_SDMK!Q$4:Q$149285,"06. KESEHATAN MASYARAKAT")</f>
        <v>#VALUE!</v>
      </c>
      <c r="AS504" s="135">
        <f t="shared" si="268"/>
        <v>1</v>
      </c>
      <c r="AT504" s="134" t="e">
        <f t="shared" si="269"/>
        <v>#VALUE!</v>
      </c>
      <c r="AU504" s="134" t="e">
        <f t="shared" si="270"/>
        <v>#VALUE!</v>
      </c>
      <c r="AV504" s="133" t="e">
        <f>COUNTIFS(A1_Individu_Data_Keadaan_SDMK!A$4:A$149931,M504,A1_Individu_Data_Keadaan_SDMK!Q$4:Q$149285,"07. KESEHATAN LINGKUNGAN")</f>
        <v>#VALUE!</v>
      </c>
      <c r="AW504" s="135">
        <f t="shared" si="271"/>
        <v>1</v>
      </c>
      <c r="AX504" s="134" t="e">
        <f t="shared" si="272"/>
        <v>#VALUE!</v>
      </c>
      <c r="AY504" s="134" t="e">
        <f t="shared" si="273"/>
        <v>#VALUE!</v>
      </c>
      <c r="AZ504" s="133" t="e">
        <f>COUNTIFS(A1_Individu_Data_Keadaan_SDMK!A$4:A$149931,M504,A1_Individu_Data_Keadaan_SDMK!Q$4:Q$149285,"08. GIZI")</f>
        <v>#VALUE!</v>
      </c>
      <c r="BA504" s="135">
        <f t="shared" si="274"/>
        <v>1</v>
      </c>
      <c r="BB504" s="134" t="e">
        <f t="shared" si="275"/>
        <v>#VALUE!</v>
      </c>
      <c r="BC504" s="134" t="e">
        <f t="shared" si="276"/>
        <v>#VALUE!</v>
      </c>
      <c r="BD504" s="133" t="e">
        <f>COUNTIFS(A1_Individu_Data_Keadaan_SDMK!A$4:A$149931,M504,A1_Individu_Data_Keadaan_SDMK!R$4:R$149285,"03. Ahli Teknologi Laboratorium Medik")</f>
        <v>#VALUE!</v>
      </c>
      <c r="BE504" s="135">
        <f t="shared" si="277"/>
        <v>1</v>
      </c>
      <c r="BF504" s="134" t="e">
        <f t="shared" si="278"/>
        <v>#VALUE!</v>
      </c>
      <c r="BG504" s="134" t="e">
        <f t="shared" si="279"/>
        <v>#VALUE!</v>
      </c>
      <c r="BH504" s="139" t="e">
        <f t="shared" si="280"/>
        <v>#VALUE!</v>
      </c>
      <c r="BI504" s="139" t="e">
        <f t="shared" si="281"/>
        <v>#VALUE!</v>
      </c>
    </row>
    <row r="505" spans="13:61" ht="15">
      <c r="M505" s="120" t="s">
        <v>13403</v>
      </c>
      <c r="N505" s="120" t="s">
        <v>13404</v>
      </c>
      <c r="O505" s="120" t="s">
        <v>267</v>
      </c>
      <c r="P505" s="120" t="s">
        <v>9301</v>
      </c>
      <c r="Q505" s="120" t="s">
        <v>12201</v>
      </c>
      <c r="R505" s="120">
        <v>33</v>
      </c>
      <c r="S505" s="120">
        <v>3318</v>
      </c>
      <c r="T505" s="348" t="str">
        <f>IF(R505&lt;&gt;"",VLOOKUP(R505,'01_MASTER_KODE_WILAYAH'!H$1437:I$1470,2,FALSE),"")</f>
        <v>JAWA TENGAH</v>
      </c>
      <c r="U505" s="348" t="str">
        <f>IF(S505&lt;&gt;"",VLOOKUP(S505,'01_MASTER_KODE_WILAYAH'!D$5:F$1353,3,FALSE),"")</f>
        <v>PATI</v>
      </c>
      <c r="V505" s="349" t="str">
        <f t="shared" si="251"/>
        <v>2</v>
      </c>
      <c r="W505" s="145" t="e">
        <f t="shared" si="252"/>
        <v>#VALUE!</v>
      </c>
      <c r="X505" s="133" t="e">
        <f>COUNTIFS(A1_Individu_Data_Keadaan_SDMK!A$4:A$149931,M505,A1_Individu_Data_Keadaan_SDMK!R$4:R$149285,"01. Dokter")</f>
        <v>#VALUE!</v>
      </c>
      <c r="Y505" s="122">
        <f t="shared" si="253"/>
        <v>1</v>
      </c>
      <c r="Z505" s="134" t="e">
        <f t="shared" si="254"/>
        <v>#VALUE!</v>
      </c>
      <c r="AA505" s="134" t="e">
        <f t="shared" si="255"/>
        <v>#VALUE!</v>
      </c>
      <c r="AB505" s="133" t="e">
        <f>COUNTIFS(A1_Individu_Data_Keadaan_SDMK!A$4:A$149931,M505,A1_Individu_Data_Keadaan_SDMK!R$4:R$149285,"02. Dokter Gigi")</f>
        <v>#VALUE!</v>
      </c>
      <c r="AC505" s="122">
        <f t="shared" si="256"/>
        <v>1</v>
      </c>
      <c r="AD505" s="134" t="e">
        <f t="shared" si="257"/>
        <v>#VALUE!</v>
      </c>
      <c r="AE505" s="134" t="e">
        <f t="shared" si="258"/>
        <v>#VALUE!</v>
      </c>
      <c r="AF505" s="133" t="e">
        <f>COUNTIFS(A1_Individu_Data_Keadaan_SDMK!A$4:A$149931,M505,A1_Individu_Data_Keadaan_SDMK!Q$4:Q$149285,"03. KEPERAWATAN")</f>
        <v>#VALUE!</v>
      </c>
      <c r="AG505" s="135">
        <f t="shared" si="259"/>
        <v>5</v>
      </c>
      <c r="AH505" s="134" t="e">
        <f t="shared" si="260"/>
        <v>#VALUE!</v>
      </c>
      <c r="AI505" s="134" t="e">
        <f t="shared" si="261"/>
        <v>#VALUE!</v>
      </c>
      <c r="AJ505" s="133" t="e">
        <f>COUNTIFS(A1_Individu_Data_Keadaan_SDMK!A$4:A$149931,M505,A1_Individu_Data_Keadaan_SDMK!Q$4:Q$149285,"04. KEBIDANAN")</f>
        <v>#VALUE!</v>
      </c>
      <c r="AK505" s="135">
        <f t="shared" si="262"/>
        <v>4</v>
      </c>
      <c r="AL505" s="134" t="e">
        <f t="shared" si="263"/>
        <v>#VALUE!</v>
      </c>
      <c r="AM505" s="134" t="e">
        <f t="shared" si="264"/>
        <v>#VALUE!</v>
      </c>
      <c r="AN505" s="133" t="e">
        <f>COUNTIFS(A1_Individu_Data_Keadaan_SDMK!A$4:A$149931,M505,A1_Individu_Data_Keadaan_SDMK!Q$4:Q$149285,"05. KEFARMASIAN")</f>
        <v>#VALUE!</v>
      </c>
      <c r="AO505" s="135">
        <f t="shared" si="265"/>
        <v>1</v>
      </c>
      <c r="AP505" s="134" t="e">
        <f t="shared" si="266"/>
        <v>#VALUE!</v>
      </c>
      <c r="AQ505" s="134" t="e">
        <f t="shared" si="267"/>
        <v>#VALUE!</v>
      </c>
      <c r="AR505" s="133" t="e">
        <f>COUNTIFS(A1_Individu_Data_Keadaan_SDMK!A$4:A$149931,M505,A1_Individu_Data_Keadaan_SDMK!Q$4:Q$149285,"06. KESEHATAN MASYARAKAT")</f>
        <v>#VALUE!</v>
      </c>
      <c r="AS505" s="135">
        <f t="shared" si="268"/>
        <v>1</v>
      </c>
      <c r="AT505" s="134" t="e">
        <f t="shared" si="269"/>
        <v>#VALUE!</v>
      </c>
      <c r="AU505" s="134" t="e">
        <f t="shared" si="270"/>
        <v>#VALUE!</v>
      </c>
      <c r="AV505" s="133" t="e">
        <f>COUNTIFS(A1_Individu_Data_Keadaan_SDMK!A$4:A$149931,M505,A1_Individu_Data_Keadaan_SDMK!Q$4:Q$149285,"07. KESEHATAN LINGKUNGAN")</f>
        <v>#VALUE!</v>
      </c>
      <c r="AW505" s="135">
        <f t="shared" si="271"/>
        <v>1</v>
      </c>
      <c r="AX505" s="134" t="e">
        <f t="shared" si="272"/>
        <v>#VALUE!</v>
      </c>
      <c r="AY505" s="134" t="e">
        <f t="shared" si="273"/>
        <v>#VALUE!</v>
      </c>
      <c r="AZ505" s="133" t="e">
        <f>COUNTIFS(A1_Individu_Data_Keadaan_SDMK!A$4:A$149931,M505,A1_Individu_Data_Keadaan_SDMK!Q$4:Q$149285,"08. GIZI")</f>
        <v>#VALUE!</v>
      </c>
      <c r="BA505" s="135">
        <f t="shared" si="274"/>
        <v>1</v>
      </c>
      <c r="BB505" s="134" t="e">
        <f t="shared" si="275"/>
        <v>#VALUE!</v>
      </c>
      <c r="BC505" s="134" t="e">
        <f t="shared" si="276"/>
        <v>#VALUE!</v>
      </c>
      <c r="BD505" s="133" t="e">
        <f>COUNTIFS(A1_Individu_Data_Keadaan_SDMK!A$4:A$149931,M505,A1_Individu_Data_Keadaan_SDMK!R$4:R$149285,"03. Ahli Teknologi Laboratorium Medik")</f>
        <v>#VALUE!</v>
      </c>
      <c r="BE505" s="135">
        <f t="shared" si="277"/>
        <v>1</v>
      </c>
      <c r="BF505" s="134" t="e">
        <f t="shared" si="278"/>
        <v>#VALUE!</v>
      </c>
      <c r="BG505" s="134" t="e">
        <f t="shared" si="279"/>
        <v>#VALUE!</v>
      </c>
      <c r="BH505" s="139" t="e">
        <f t="shared" si="280"/>
        <v>#VALUE!</v>
      </c>
      <c r="BI505" s="139" t="e">
        <f t="shared" si="281"/>
        <v>#VALUE!</v>
      </c>
    </row>
    <row r="506" spans="13:61" ht="15">
      <c r="M506" s="120" t="s">
        <v>13405</v>
      </c>
      <c r="N506" s="120" t="s">
        <v>13406</v>
      </c>
      <c r="O506" s="120" t="s">
        <v>267</v>
      </c>
      <c r="P506" s="120" t="s">
        <v>9302</v>
      </c>
      <c r="Q506" s="120" t="s">
        <v>12201</v>
      </c>
      <c r="R506" s="120">
        <v>33</v>
      </c>
      <c r="S506" s="120">
        <v>3318</v>
      </c>
      <c r="T506" s="348" t="str">
        <f>IF(R506&lt;&gt;"",VLOOKUP(R506,'01_MASTER_KODE_WILAYAH'!H$1437:I$1470,2,FALSE),"")</f>
        <v>JAWA TENGAH</v>
      </c>
      <c r="U506" s="348" t="str">
        <f>IF(S506&lt;&gt;"",VLOOKUP(S506,'01_MASTER_KODE_WILAYAH'!D$5:F$1353,3,FALSE),"")</f>
        <v>PATI</v>
      </c>
      <c r="V506" s="349" t="str">
        <f t="shared" si="251"/>
        <v>1</v>
      </c>
      <c r="W506" s="145" t="e">
        <f t="shared" si="252"/>
        <v>#VALUE!</v>
      </c>
      <c r="X506" s="133" t="e">
        <f>COUNTIFS(A1_Individu_Data_Keadaan_SDMK!A$4:A$149931,M506,A1_Individu_Data_Keadaan_SDMK!R$4:R$149285,"01. Dokter")</f>
        <v>#VALUE!</v>
      </c>
      <c r="Y506" s="122">
        <f t="shared" si="253"/>
        <v>2</v>
      </c>
      <c r="Z506" s="134" t="e">
        <f t="shared" si="254"/>
        <v>#VALUE!</v>
      </c>
      <c r="AA506" s="134" t="e">
        <f t="shared" si="255"/>
        <v>#VALUE!</v>
      </c>
      <c r="AB506" s="133" t="e">
        <f>COUNTIFS(A1_Individu_Data_Keadaan_SDMK!A$4:A$149931,M506,A1_Individu_Data_Keadaan_SDMK!R$4:R$149285,"02. Dokter Gigi")</f>
        <v>#VALUE!</v>
      </c>
      <c r="AC506" s="122">
        <f t="shared" si="256"/>
        <v>1</v>
      </c>
      <c r="AD506" s="134" t="e">
        <f t="shared" si="257"/>
        <v>#VALUE!</v>
      </c>
      <c r="AE506" s="134" t="e">
        <f t="shared" si="258"/>
        <v>#VALUE!</v>
      </c>
      <c r="AF506" s="133" t="e">
        <f>COUNTIFS(A1_Individu_Data_Keadaan_SDMK!A$4:A$149931,M506,A1_Individu_Data_Keadaan_SDMK!Q$4:Q$149285,"03. KEPERAWATAN")</f>
        <v>#VALUE!</v>
      </c>
      <c r="AG506" s="135">
        <f t="shared" si="259"/>
        <v>8</v>
      </c>
      <c r="AH506" s="134" t="e">
        <f t="shared" si="260"/>
        <v>#VALUE!</v>
      </c>
      <c r="AI506" s="134" t="e">
        <f t="shared" si="261"/>
        <v>#VALUE!</v>
      </c>
      <c r="AJ506" s="133" t="e">
        <f>COUNTIFS(A1_Individu_Data_Keadaan_SDMK!A$4:A$149931,M506,A1_Individu_Data_Keadaan_SDMK!Q$4:Q$149285,"04. KEBIDANAN")</f>
        <v>#VALUE!</v>
      </c>
      <c r="AK506" s="135">
        <f t="shared" si="262"/>
        <v>7</v>
      </c>
      <c r="AL506" s="134" t="e">
        <f t="shared" si="263"/>
        <v>#VALUE!</v>
      </c>
      <c r="AM506" s="134" t="e">
        <f t="shared" si="264"/>
        <v>#VALUE!</v>
      </c>
      <c r="AN506" s="133" t="e">
        <f>COUNTIFS(A1_Individu_Data_Keadaan_SDMK!A$4:A$149931,M506,A1_Individu_Data_Keadaan_SDMK!Q$4:Q$149285,"05. KEFARMASIAN")</f>
        <v>#VALUE!</v>
      </c>
      <c r="AO506" s="135">
        <f t="shared" si="265"/>
        <v>1</v>
      </c>
      <c r="AP506" s="134" t="e">
        <f t="shared" si="266"/>
        <v>#VALUE!</v>
      </c>
      <c r="AQ506" s="134" t="e">
        <f t="shared" si="267"/>
        <v>#VALUE!</v>
      </c>
      <c r="AR506" s="133" t="e">
        <f>COUNTIFS(A1_Individu_Data_Keadaan_SDMK!A$4:A$149931,M506,A1_Individu_Data_Keadaan_SDMK!Q$4:Q$149285,"06. KESEHATAN MASYARAKAT")</f>
        <v>#VALUE!</v>
      </c>
      <c r="AS506" s="135">
        <f t="shared" si="268"/>
        <v>1</v>
      </c>
      <c r="AT506" s="134" t="e">
        <f t="shared" si="269"/>
        <v>#VALUE!</v>
      </c>
      <c r="AU506" s="134" t="e">
        <f t="shared" si="270"/>
        <v>#VALUE!</v>
      </c>
      <c r="AV506" s="133" t="e">
        <f>COUNTIFS(A1_Individu_Data_Keadaan_SDMK!A$4:A$149931,M506,A1_Individu_Data_Keadaan_SDMK!Q$4:Q$149285,"07. KESEHATAN LINGKUNGAN")</f>
        <v>#VALUE!</v>
      </c>
      <c r="AW506" s="135">
        <f t="shared" si="271"/>
        <v>1</v>
      </c>
      <c r="AX506" s="134" t="e">
        <f t="shared" si="272"/>
        <v>#VALUE!</v>
      </c>
      <c r="AY506" s="134" t="e">
        <f t="shared" si="273"/>
        <v>#VALUE!</v>
      </c>
      <c r="AZ506" s="133" t="e">
        <f>COUNTIFS(A1_Individu_Data_Keadaan_SDMK!A$4:A$149931,M506,A1_Individu_Data_Keadaan_SDMK!Q$4:Q$149285,"08. GIZI")</f>
        <v>#VALUE!</v>
      </c>
      <c r="BA506" s="135">
        <f t="shared" si="274"/>
        <v>2</v>
      </c>
      <c r="BB506" s="134" t="e">
        <f t="shared" si="275"/>
        <v>#VALUE!</v>
      </c>
      <c r="BC506" s="134" t="e">
        <f t="shared" si="276"/>
        <v>#VALUE!</v>
      </c>
      <c r="BD506" s="133" t="e">
        <f>COUNTIFS(A1_Individu_Data_Keadaan_SDMK!A$4:A$149931,M506,A1_Individu_Data_Keadaan_SDMK!R$4:R$149285,"03. Ahli Teknologi Laboratorium Medik")</f>
        <v>#VALUE!</v>
      </c>
      <c r="BE506" s="135">
        <f t="shared" si="277"/>
        <v>1</v>
      </c>
      <c r="BF506" s="134" t="e">
        <f t="shared" si="278"/>
        <v>#VALUE!</v>
      </c>
      <c r="BG506" s="134" t="e">
        <f t="shared" si="279"/>
        <v>#VALUE!</v>
      </c>
      <c r="BH506" s="139" t="e">
        <f t="shared" si="280"/>
        <v>#VALUE!</v>
      </c>
      <c r="BI506" s="139" t="e">
        <f t="shared" si="281"/>
        <v>#VALUE!</v>
      </c>
    </row>
    <row r="507" spans="13:61" ht="15">
      <c r="M507" s="120" t="s">
        <v>13407</v>
      </c>
      <c r="N507" s="120" t="s">
        <v>13408</v>
      </c>
      <c r="O507" s="120" t="s">
        <v>267</v>
      </c>
      <c r="P507" s="120" t="s">
        <v>9301</v>
      </c>
      <c r="Q507" s="120" t="s">
        <v>12201</v>
      </c>
      <c r="R507" s="120">
        <v>33</v>
      </c>
      <c r="S507" s="120">
        <v>3318</v>
      </c>
      <c r="T507" s="348" t="str">
        <f>IF(R507&lt;&gt;"",VLOOKUP(R507,'01_MASTER_KODE_WILAYAH'!H$1437:I$1470,2,FALSE),"")</f>
        <v>JAWA TENGAH</v>
      </c>
      <c r="U507" s="348" t="str">
        <f>IF(S507&lt;&gt;"",VLOOKUP(S507,'01_MASTER_KODE_WILAYAH'!D$5:F$1353,3,FALSE),"")</f>
        <v>PATI</v>
      </c>
      <c r="V507" s="349" t="str">
        <f t="shared" si="251"/>
        <v>2</v>
      </c>
      <c r="W507" s="145" t="e">
        <f t="shared" si="252"/>
        <v>#VALUE!</v>
      </c>
      <c r="X507" s="133" t="e">
        <f>COUNTIFS(A1_Individu_Data_Keadaan_SDMK!A$4:A$149931,M507,A1_Individu_Data_Keadaan_SDMK!R$4:R$149285,"01. Dokter")</f>
        <v>#VALUE!</v>
      </c>
      <c r="Y507" s="122">
        <f t="shared" si="253"/>
        <v>1</v>
      </c>
      <c r="Z507" s="134" t="e">
        <f t="shared" si="254"/>
        <v>#VALUE!</v>
      </c>
      <c r="AA507" s="134" t="e">
        <f t="shared" si="255"/>
        <v>#VALUE!</v>
      </c>
      <c r="AB507" s="133" t="e">
        <f>COUNTIFS(A1_Individu_Data_Keadaan_SDMK!A$4:A$149931,M507,A1_Individu_Data_Keadaan_SDMK!R$4:R$149285,"02. Dokter Gigi")</f>
        <v>#VALUE!</v>
      </c>
      <c r="AC507" s="122">
        <f t="shared" si="256"/>
        <v>1</v>
      </c>
      <c r="AD507" s="134" t="e">
        <f t="shared" si="257"/>
        <v>#VALUE!</v>
      </c>
      <c r="AE507" s="134" t="e">
        <f t="shared" si="258"/>
        <v>#VALUE!</v>
      </c>
      <c r="AF507" s="133" t="e">
        <f>COUNTIFS(A1_Individu_Data_Keadaan_SDMK!A$4:A$149931,M507,A1_Individu_Data_Keadaan_SDMK!Q$4:Q$149285,"03. KEPERAWATAN")</f>
        <v>#VALUE!</v>
      </c>
      <c r="AG507" s="135">
        <f t="shared" si="259"/>
        <v>5</v>
      </c>
      <c r="AH507" s="134" t="e">
        <f t="shared" si="260"/>
        <v>#VALUE!</v>
      </c>
      <c r="AI507" s="134" t="e">
        <f t="shared" si="261"/>
        <v>#VALUE!</v>
      </c>
      <c r="AJ507" s="133" t="e">
        <f>COUNTIFS(A1_Individu_Data_Keadaan_SDMK!A$4:A$149931,M507,A1_Individu_Data_Keadaan_SDMK!Q$4:Q$149285,"04. KEBIDANAN")</f>
        <v>#VALUE!</v>
      </c>
      <c r="AK507" s="135">
        <f t="shared" si="262"/>
        <v>4</v>
      </c>
      <c r="AL507" s="134" t="e">
        <f t="shared" si="263"/>
        <v>#VALUE!</v>
      </c>
      <c r="AM507" s="134" t="e">
        <f t="shared" si="264"/>
        <v>#VALUE!</v>
      </c>
      <c r="AN507" s="133" t="e">
        <f>COUNTIFS(A1_Individu_Data_Keadaan_SDMK!A$4:A$149931,M507,A1_Individu_Data_Keadaan_SDMK!Q$4:Q$149285,"05. KEFARMASIAN")</f>
        <v>#VALUE!</v>
      </c>
      <c r="AO507" s="135">
        <f t="shared" si="265"/>
        <v>1</v>
      </c>
      <c r="AP507" s="134" t="e">
        <f t="shared" si="266"/>
        <v>#VALUE!</v>
      </c>
      <c r="AQ507" s="134" t="e">
        <f t="shared" si="267"/>
        <v>#VALUE!</v>
      </c>
      <c r="AR507" s="133" t="e">
        <f>COUNTIFS(A1_Individu_Data_Keadaan_SDMK!A$4:A$149931,M507,A1_Individu_Data_Keadaan_SDMK!Q$4:Q$149285,"06. KESEHATAN MASYARAKAT")</f>
        <v>#VALUE!</v>
      </c>
      <c r="AS507" s="135">
        <f t="shared" si="268"/>
        <v>1</v>
      </c>
      <c r="AT507" s="134" t="e">
        <f t="shared" si="269"/>
        <v>#VALUE!</v>
      </c>
      <c r="AU507" s="134" t="e">
        <f t="shared" si="270"/>
        <v>#VALUE!</v>
      </c>
      <c r="AV507" s="133" t="e">
        <f>COUNTIFS(A1_Individu_Data_Keadaan_SDMK!A$4:A$149931,M507,A1_Individu_Data_Keadaan_SDMK!Q$4:Q$149285,"07. KESEHATAN LINGKUNGAN")</f>
        <v>#VALUE!</v>
      </c>
      <c r="AW507" s="135">
        <f t="shared" si="271"/>
        <v>1</v>
      </c>
      <c r="AX507" s="134" t="e">
        <f t="shared" si="272"/>
        <v>#VALUE!</v>
      </c>
      <c r="AY507" s="134" t="e">
        <f t="shared" si="273"/>
        <v>#VALUE!</v>
      </c>
      <c r="AZ507" s="133" t="e">
        <f>COUNTIFS(A1_Individu_Data_Keadaan_SDMK!A$4:A$149931,M507,A1_Individu_Data_Keadaan_SDMK!Q$4:Q$149285,"08. GIZI")</f>
        <v>#VALUE!</v>
      </c>
      <c r="BA507" s="135">
        <f t="shared" si="274"/>
        <v>1</v>
      </c>
      <c r="BB507" s="134" t="e">
        <f t="shared" si="275"/>
        <v>#VALUE!</v>
      </c>
      <c r="BC507" s="134" t="e">
        <f t="shared" si="276"/>
        <v>#VALUE!</v>
      </c>
      <c r="BD507" s="133" t="e">
        <f>COUNTIFS(A1_Individu_Data_Keadaan_SDMK!A$4:A$149931,M507,A1_Individu_Data_Keadaan_SDMK!R$4:R$149285,"03. Ahli Teknologi Laboratorium Medik")</f>
        <v>#VALUE!</v>
      </c>
      <c r="BE507" s="135">
        <f t="shared" si="277"/>
        <v>1</v>
      </c>
      <c r="BF507" s="134" t="e">
        <f t="shared" si="278"/>
        <v>#VALUE!</v>
      </c>
      <c r="BG507" s="134" t="e">
        <f t="shared" si="279"/>
        <v>#VALUE!</v>
      </c>
      <c r="BH507" s="139" t="e">
        <f t="shared" si="280"/>
        <v>#VALUE!</v>
      </c>
      <c r="BI507" s="139" t="e">
        <f t="shared" si="281"/>
        <v>#VALUE!</v>
      </c>
    </row>
    <row r="508" spans="13:61" ht="15">
      <c r="M508" s="120" t="s">
        <v>13409</v>
      </c>
      <c r="N508" s="120" t="s">
        <v>13410</v>
      </c>
      <c r="O508" s="120" t="s">
        <v>267</v>
      </c>
      <c r="P508" s="120" t="s">
        <v>9301</v>
      </c>
      <c r="Q508" s="120" t="s">
        <v>12201</v>
      </c>
      <c r="R508" s="120">
        <v>33</v>
      </c>
      <c r="S508" s="120">
        <v>3318</v>
      </c>
      <c r="T508" s="348" t="str">
        <f>IF(R508&lt;&gt;"",VLOOKUP(R508,'01_MASTER_KODE_WILAYAH'!H$1437:I$1470,2,FALSE),"")</f>
        <v>JAWA TENGAH</v>
      </c>
      <c r="U508" s="348" t="str">
        <f>IF(S508&lt;&gt;"",VLOOKUP(S508,'01_MASTER_KODE_WILAYAH'!D$5:F$1353,3,FALSE),"")</f>
        <v>PATI</v>
      </c>
      <c r="V508" s="349" t="str">
        <f t="shared" si="251"/>
        <v>2</v>
      </c>
      <c r="W508" s="145" t="e">
        <f t="shared" si="252"/>
        <v>#VALUE!</v>
      </c>
      <c r="X508" s="133" t="e">
        <f>COUNTIFS(A1_Individu_Data_Keadaan_SDMK!A$4:A$149931,M508,A1_Individu_Data_Keadaan_SDMK!R$4:R$149285,"01. Dokter")</f>
        <v>#VALUE!</v>
      </c>
      <c r="Y508" s="122">
        <f t="shared" si="253"/>
        <v>1</v>
      </c>
      <c r="Z508" s="134" t="e">
        <f t="shared" si="254"/>
        <v>#VALUE!</v>
      </c>
      <c r="AA508" s="134" t="e">
        <f t="shared" si="255"/>
        <v>#VALUE!</v>
      </c>
      <c r="AB508" s="133" t="e">
        <f>COUNTIFS(A1_Individu_Data_Keadaan_SDMK!A$4:A$149931,M508,A1_Individu_Data_Keadaan_SDMK!R$4:R$149285,"02. Dokter Gigi")</f>
        <v>#VALUE!</v>
      </c>
      <c r="AC508" s="122">
        <f t="shared" si="256"/>
        <v>1</v>
      </c>
      <c r="AD508" s="134" t="e">
        <f t="shared" si="257"/>
        <v>#VALUE!</v>
      </c>
      <c r="AE508" s="134" t="e">
        <f t="shared" si="258"/>
        <v>#VALUE!</v>
      </c>
      <c r="AF508" s="133" t="e">
        <f>COUNTIFS(A1_Individu_Data_Keadaan_SDMK!A$4:A$149931,M508,A1_Individu_Data_Keadaan_SDMK!Q$4:Q$149285,"03. KEPERAWATAN")</f>
        <v>#VALUE!</v>
      </c>
      <c r="AG508" s="135">
        <f t="shared" si="259"/>
        <v>5</v>
      </c>
      <c r="AH508" s="134" t="e">
        <f t="shared" si="260"/>
        <v>#VALUE!</v>
      </c>
      <c r="AI508" s="134" t="e">
        <f t="shared" si="261"/>
        <v>#VALUE!</v>
      </c>
      <c r="AJ508" s="133" t="e">
        <f>COUNTIFS(A1_Individu_Data_Keadaan_SDMK!A$4:A$149931,M508,A1_Individu_Data_Keadaan_SDMK!Q$4:Q$149285,"04. KEBIDANAN")</f>
        <v>#VALUE!</v>
      </c>
      <c r="AK508" s="135">
        <f t="shared" si="262"/>
        <v>4</v>
      </c>
      <c r="AL508" s="134" t="e">
        <f t="shared" si="263"/>
        <v>#VALUE!</v>
      </c>
      <c r="AM508" s="134" t="e">
        <f t="shared" si="264"/>
        <v>#VALUE!</v>
      </c>
      <c r="AN508" s="133" t="e">
        <f>COUNTIFS(A1_Individu_Data_Keadaan_SDMK!A$4:A$149931,M508,A1_Individu_Data_Keadaan_SDMK!Q$4:Q$149285,"05. KEFARMASIAN")</f>
        <v>#VALUE!</v>
      </c>
      <c r="AO508" s="135">
        <f t="shared" si="265"/>
        <v>1</v>
      </c>
      <c r="AP508" s="134" t="e">
        <f t="shared" si="266"/>
        <v>#VALUE!</v>
      </c>
      <c r="AQ508" s="134" t="e">
        <f t="shared" si="267"/>
        <v>#VALUE!</v>
      </c>
      <c r="AR508" s="133" t="e">
        <f>COUNTIFS(A1_Individu_Data_Keadaan_SDMK!A$4:A$149931,M508,A1_Individu_Data_Keadaan_SDMK!Q$4:Q$149285,"06. KESEHATAN MASYARAKAT")</f>
        <v>#VALUE!</v>
      </c>
      <c r="AS508" s="135">
        <f t="shared" si="268"/>
        <v>1</v>
      </c>
      <c r="AT508" s="134" t="e">
        <f t="shared" si="269"/>
        <v>#VALUE!</v>
      </c>
      <c r="AU508" s="134" t="e">
        <f t="shared" si="270"/>
        <v>#VALUE!</v>
      </c>
      <c r="AV508" s="133" t="e">
        <f>COUNTIFS(A1_Individu_Data_Keadaan_SDMK!A$4:A$149931,M508,A1_Individu_Data_Keadaan_SDMK!Q$4:Q$149285,"07. KESEHATAN LINGKUNGAN")</f>
        <v>#VALUE!</v>
      </c>
      <c r="AW508" s="135">
        <f t="shared" si="271"/>
        <v>1</v>
      </c>
      <c r="AX508" s="134" t="e">
        <f t="shared" si="272"/>
        <v>#VALUE!</v>
      </c>
      <c r="AY508" s="134" t="e">
        <f t="shared" si="273"/>
        <v>#VALUE!</v>
      </c>
      <c r="AZ508" s="133" t="e">
        <f>COUNTIFS(A1_Individu_Data_Keadaan_SDMK!A$4:A$149931,M508,A1_Individu_Data_Keadaan_SDMK!Q$4:Q$149285,"08. GIZI")</f>
        <v>#VALUE!</v>
      </c>
      <c r="BA508" s="135">
        <f t="shared" si="274"/>
        <v>1</v>
      </c>
      <c r="BB508" s="134" t="e">
        <f t="shared" si="275"/>
        <v>#VALUE!</v>
      </c>
      <c r="BC508" s="134" t="e">
        <f t="shared" si="276"/>
        <v>#VALUE!</v>
      </c>
      <c r="BD508" s="133" t="e">
        <f>COUNTIFS(A1_Individu_Data_Keadaan_SDMK!A$4:A$149931,M508,A1_Individu_Data_Keadaan_SDMK!R$4:R$149285,"03. Ahli Teknologi Laboratorium Medik")</f>
        <v>#VALUE!</v>
      </c>
      <c r="BE508" s="135">
        <f t="shared" si="277"/>
        <v>1</v>
      </c>
      <c r="BF508" s="134" t="e">
        <f t="shared" si="278"/>
        <v>#VALUE!</v>
      </c>
      <c r="BG508" s="134" t="e">
        <f t="shared" si="279"/>
        <v>#VALUE!</v>
      </c>
      <c r="BH508" s="139" t="e">
        <f t="shared" si="280"/>
        <v>#VALUE!</v>
      </c>
      <c r="BI508" s="139" t="e">
        <f t="shared" si="281"/>
        <v>#VALUE!</v>
      </c>
    </row>
    <row r="509" spans="13:61" ht="15">
      <c r="M509" s="120" t="s">
        <v>13411</v>
      </c>
      <c r="N509" s="120" t="s">
        <v>13412</v>
      </c>
      <c r="O509" s="120" t="s">
        <v>267</v>
      </c>
      <c r="P509" s="120" t="s">
        <v>9301</v>
      </c>
      <c r="Q509" s="120" t="s">
        <v>12201</v>
      </c>
      <c r="R509" s="120">
        <v>33</v>
      </c>
      <c r="S509" s="120">
        <v>3318</v>
      </c>
      <c r="T509" s="348" t="str">
        <f>IF(R509&lt;&gt;"",VLOOKUP(R509,'01_MASTER_KODE_WILAYAH'!H$1437:I$1470,2,FALSE),"")</f>
        <v>JAWA TENGAH</v>
      </c>
      <c r="U509" s="348" t="str">
        <f>IF(S509&lt;&gt;"",VLOOKUP(S509,'01_MASTER_KODE_WILAYAH'!D$5:F$1353,3,FALSE),"")</f>
        <v>PATI</v>
      </c>
      <c r="V509" s="349" t="str">
        <f t="shared" si="251"/>
        <v>2</v>
      </c>
      <c r="W509" s="145" t="e">
        <f t="shared" si="252"/>
        <v>#VALUE!</v>
      </c>
      <c r="X509" s="133" t="e">
        <f>COUNTIFS(A1_Individu_Data_Keadaan_SDMK!A$4:A$149931,M509,A1_Individu_Data_Keadaan_SDMK!R$4:R$149285,"01. Dokter")</f>
        <v>#VALUE!</v>
      </c>
      <c r="Y509" s="122">
        <f t="shared" si="253"/>
        <v>1</v>
      </c>
      <c r="Z509" s="134" t="e">
        <f t="shared" si="254"/>
        <v>#VALUE!</v>
      </c>
      <c r="AA509" s="134" t="e">
        <f t="shared" si="255"/>
        <v>#VALUE!</v>
      </c>
      <c r="AB509" s="133" t="e">
        <f>COUNTIFS(A1_Individu_Data_Keadaan_SDMK!A$4:A$149931,M509,A1_Individu_Data_Keadaan_SDMK!R$4:R$149285,"02. Dokter Gigi")</f>
        <v>#VALUE!</v>
      </c>
      <c r="AC509" s="122">
        <f t="shared" si="256"/>
        <v>1</v>
      </c>
      <c r="AD509" s="134" t="e">
        <f t="shared" si="257"/>
        <v>#VALUE!</v>
      </c>
      <c r="AE509" s="134" t="e">
        <f t="shared" si="258"/>
        <v>#VALUE!</v>
      </c>
      <c r="AF509" s="133" t="e">
        <f>COUNTIFS(A1_Individu_Data_Keadaan_SDMK!A$4:A$149931,M509,A1_Individu_Data_Keadaan_SDMK!Q$4:Q$149285,"03. KEPERAWATAN")</f>
        <v>#VALUE!</v>
      </c>
      <c r="AG509" s="135">
        <f t="shared" si="259"/>
        <v>5</v>
      </c>
      <c r="AH509" s="134" t="e">
        <f t="shared" si="260"/>
        <v>#VALUE!</v>
      </c>
      <c r="AI509" s="134" t="e">
        <f t="shared" si="261"/>
        <v>#VALUE!</v>
      </c>
      <c r="AJ509" s="133" t="e">
        <f>COUNTIFS(A1_Individu_Data_Keadaan_SDMK!A$4:A$149931,M509,A1_Individu_Data_Keadaan_SDMK!Q$4:Q$149285,"04. KEBIDANAN")</f>
        <v>#VALUE!</v>
      </c>
      <c r="AK509" s="135">
        <f t="shared" si="262"/>
        <v>4</v>
      </c>
      <c r="AL509" s="134" t="e">
        <f t="shared" si="263"/>
        <v>#VALUE!</v>
      </c>
      <c r="AM509" s="134" t="e">
        <f t="shared" si="264"/>
        <v>#VALUE!</v>
      </c>
      <c r="AN509" s="133" t="e">
        <f>COUNTIFS(A1_Individu_Data_Keadaan_SDMK!A$4:A$149931,M509,A1_Individu_Data_Keadaan_SDMK!Q$4:Q$149285,"05. KEFARMASIAN")</f>
        <v>#VALUE!</v>
      </c>
      <c r="AO509" s="135">
        <f t="shared" si="265"/>
        <v>1</v>
      </c>
      <c r="AP509" s="134" t="e">
        <f t="shared" si="266"/>
        <v>#VALUE!</v>
      </c>
      <c r="AQ509" s="134" t="e">
        <f t="shared" si="267"/>
        <v>#VALUE!</v>
      </c>
      <c r="AR509" s="133" t="e">
        <f>COUNTIFS(A1_Individu_Data_Keadaan_SDMK!A$4:A$149931,M509,A1_Individu_Data_Keadaan_SDMK!Q$4:Q$149285,"06. KESEHATAN MASYARAKAT")</f>
        <v>#VALUE!</v>
      </c>
      <c r="AS509" s="135">
        <f t="shared" si="268"/>
        <v>1</v>
      </c>
      <c r="AT509" s="134" t="e">
        <f t="shared" si="269"/>
        <v>#VALUE!</v>
      </c>
      <c r="AU509" s="134" t="e">
        <f t="shared" si="270"/>
        <v>#VALUE!</v>
      </c>
      <c r="AV509" s="133" t="e">
        <f>COUNTIFS(A1_Individu_Data_Keadaan_SDMK!A$4:A$149931,M509,A1_Individu_Data_Keadaan_SDMK!Q$4:Q$149285,"07. KESEHATAN LINGKUNGAN")</f>
        <v>#VALUE!</v>
      </c>
      <c r="AW509" s="135">
        <f t="shared" si="271"/>
        <v>1</v>
      </c>
      <c r="AX509" s="134" t="e">
        <f t="shared" si="272"/>
        <v>#VALUE!</v>
      </c>
      <c r="AY509" s="134" t="e">
        <f t="shared" si="273"/>
        <v>#VALUE!</v>
      </c>
      <c r="AZ509" s="133" t="e">
        <f>COUNTIFS(A1_Individu_Data_Keadaan_SDMK!A$4:A$149931,M509,A1_Individu_Data_Keadaan_SDMK!Q$4:Q$149285,"08. GIZI")</f>
        <v>#VALUE!</v>
      </c>
      <c r="BA509" s="135">
        <f t="shared" si="274"/>
        <v>1</v>
      </c>
      <c r="BB509" s="134" t="e">
        <f t="shared" si="275"/>
        <v>#VALUE!</v>
      </c>
      <c r="BC509" s="134" t="e">
        <f t="shared" si="276"/>
        <v>#VALUE!</v>
      </c>
      <c r="BD509" s="133" t="e">
        <f>COUNTIFS(A1_Individu_Data_Keadaan_SDMK!A$4:A$149931,M509,A1_Individu_Data_Keadaan_SDMK!R$4:R$149285,"03. Ahli Teknologi Laboratorium Medik")</f>
        <v>#VALUE!</v>
      </c>
      <c r="BE509" s="135">
        <f t="shared" si="277"/>
        <v>1</v>
      </c>
      <c r="BF509" s="134" t="e">
        <f t="shared" si="278"/>
        <v>#VALUE!</v>
      </c>
      <c r="BG509" s="134" t="e">
        <f t="shared" si="279"/>
        <v>#VALUE!</v>
      </c>
      <c r="BH509" s="139" t="e">
        <f t="shared" si="280"/>
        <v>#VALUE!</v>
      </c>
      <c r="BI509" s="139" t="e">
        <f t="shared" si="281"/>
        <v>#VALUE!</v>
      </c>
    </row>
    <row r="510" spans="13:61" ht="15">
      <c r="M510" s="120" t="s">
        <v>13413</v>
      </c>
      <c r="N510" s="120" t="s">
        <v>13414</v>
      </c>
      <c r="O510" s="120" t="s">
        <v>267</v>
      </c>
      <c r="P510" s="120" t="s">
        <v>9301</v>
      </c>
      <c r="Q510" s="120" t="s">
        <v>12201</v>
      </c>
      <c r="R510" s="120">
        <v>33</v>
      </c>
      <c r="S510" s="120">
        <v>3318</v>
      </c>
      <c r="T510" s="348" t="str">
        <f>IF(R510&lt;&gt;"",VLOOKUP(R510,'01_MASTER_KODE_WILAYAH'!H$1437:I$1470,2,FALSE),"")</f>
        <v>JAWA TENGAH</v>
      </c>
      <c r="U510" s="348" t="str">
        <f>IF(S510&lt;&gt;"",VLOOKUP(S510,'01_MASTER_KODE_WILAYAH'!D$5:F$1353,3,FALSE),"")</f>
        <v>PATI</v>
      </c>
      <c r="V510" s="349" t="str">
        <f t="shared" si="251"/>
        <v>2</v>
      </c>
      <c r="W510" s="145" t="e">
        <f t="shared" si="252"/>
        <v>#VALUE!</v>
      </c>
      <c r="X510" s="133" t="e">
        <f>COUNTIFS(A1_Individu_Data_Keadaan_SDMK!A$4:A$149931,M510,A1_Individu_Data_Keadaan_SDMK!R$4:R$149285,"01. Dokter")</f>
        <v>#VALUE!</v>
      </c>
      <c r="Y510" s="122">
        <f t="shared" si="253"/>
        <v>1</v>
      </c>
      <c r="Z510" s="134" t="e">
        <f t="shared" si="254"/>
        <v>#VALUE!</v>
      </c>
      <c r="AA510" s="134" t="e">
        <f t="shared" si="255"/>
        <v>#VALUE!</v>
      </c>
      <c r="AB510" s="133" t="e">
        <f>COUNTIFS(A1_Individu_Data_Keadaan_SDMK!A$4:A$149931,M510,A1_Individu_Data_Keadaan_SDMK!R$4:R$149285,"02. Dokter Gigi")</f>
        <v>#VALUE!</v>
      </c>
      <c r="AC510" s="122">
        <f t="shared" si="256"/>
        <v>1</v>
      </c>
      <c r="AD510" s="134" t="e">
        <f t="shared" si="257"/>
        <v>#VALUE!</v>
      </c>
      <c r="AE510" s="134" t="e">
        <f t="shared" si="258"/>
        <v>#VALUE!</v>
      </c>
      <c r="AF510" s="133" t="e">
        <f>COUNTIFS(A1_Individu_Data_Keadaan_SDMK!A$4:A$149931,M510,A1_Individu_Data_Keadaan_SDMK!Q$4:Q$149285,"03. KEPERAWATAN")</f>
        <v>#VALUE!</v>
      </c>
      <c r="AG510" s="135">
        <f t="shared" si="259"/>
        <v>5</v>
      </c>
      <c r="AH510" s="134" t="e">
        <f t="shared" si="260"/>
        <v>#VALUE!</v>
      </c>
      <c r="AI510" s="134" t="e">
        <f t="shared" si="261"/>
        <v>#VALUE!</v>
      </c>
      <c r="AJ510" s="133" t="e">
        <f>COUNTIFS(A1_Individu_Data_Keadaan_SDMK!A$4:A$149931,M510,A1_Individu_Data_Keadaan_SDMK!Q$4:Q$149285,"04. KEBIDANAN")</f>
        <v>#VALUE!</v>
      </c>
      <c r="AK510" s="135">
        <f t="shared" si="262"/>
        <v>4</v>
      </c>
      <c r="AL510" s="134" t="e">
        <f t="shared" si="263"/>
        <v>#VALUE!</v>
      </c>
      <c r="AM510" s="134" t="e">
        <f t="shared" si="264"/>
        <v>#VALUE!</v>
      </c>
      <c r="AN510" s="133" t="e">
        <f>COUNTIFS(A1_Individu_Data_Keadaan_SDMK!A$4:A$149931,M510,A1_Individu_Data_Keadaan_SDMK!Q$4:Q$149285,"05. KEFARMASIAN")</f>
        <v>#VALUE!</v>
      </c>
      <c r="AO510" s="135">
        <f t="shared" si="265"/>
        <v>1</v>
      </c>
      <c r="AP510" s="134" t="e">
        <f t="shared" si="266"/>
        <v>#VALUE!</v>
      </c>
      <c r="AQ510" s="134" t="e">
        <f t="shared" si="267"/>
        <v>#VALUE!</v>
      </c>
      <c r="AR510" s="133" t="e">
        <f>COUNTIFS(A1_Individu_Data_Keadaan_SDMK!A$4:A$149931,M510,A1_Individu_Data_Keadaan_SDMK!Q$4:Q$149285,"06. KESEHATAN MASYARAKAT")</f>
        <v>#VALUE!</v>
      </c>
      <c r="AS510" s="135">
        <f t="shared" si="268"/>
        <v>1</v>
      </c>
      <c r="AT510" s="134" t="e">
        <f t="shared" si="269"/>
        <v>#VALUE!</v>
      </c>
      <c r="AU510" s="134" t="e">
        <f t="shared" si="270"/>
        <v>#VALUE!</v>
      </c>
      <c r="AV510" s="133" t="e">
        <f>COUNTIFS(A1_Individu_Data_Keadaan_SDMK!A$4:A$149931,M510,A1_Individu_Data_Keadaan_SDMK!Q$4:Q$149285,"07. KESEHATAN LINGKUNGAN")</f>
        <v>#VALUE!</v>
      </c>
      <c r="AW510" s="135">
        <f t="shared" si="271"/>
        <v>1</v>
      </c>
      <c r="AX510" s="134" t="e">
        <f t="shared" si="272"/>
        <v>#VALUE!</v>
      </c>
      <c r="AY510" s="134" t="e">
        <f t="shared" si="273"/>
        <v>#VALUE!</v>
      </c>
      <c r="AZ510" s="133" t="e">
        <f>COUNTIFS(A1_Individu_Data_Keadaan_SDMK!A$4:A$149931,M510,A1_Individu_Data_Keadaan_SDMK!Q$4:Q$149285,"08. GIZI")</f>
        <v>#VALUE!</v>
      </c>
      <c r="BA510" s="135">
        <f t="shared" si="274"/>
        <v>1</v>
      </c>
      <c r="BB510" s="134" t="e">
        <f t="shared" si="275"/>
        <v>#VALUE!</v>
      </c>
      <c r="BC510" s="134" t="e">
        <f t="shared" si="276"/>
        <v>#VALUE!</v>
      </c>
      <c r="BD510" s="133" t="e">
        <f>COUNTIFS(A1_Individu_Data_Keadaan_SDMK!A$4:A$149931,M510,A1_Individu_Data_Keadaan_SDMK!R$4:R$149285,"03. Ahli Teknologi Laboratorium Medik")</f>
        <v>#VALUE!</v>
      </c>
      <c r="BE510" s="135">
        <f t="shared" si="277"/>
        <v>1</v>
      </c>
      <c r="BF510" s="134" t="e">
        <f t="shared" si="278"/>
        <v>#VALUE!</v>
      </c>
      <c r="BG510" s="134" t="e">
        <f t="shared" si="279"/>
        <v>#VALUE!</v>
      </c>
      <c r="BH510" s="139" t="e">
        <f t="shared" si="280"/>
        <v>#VALUE!</v>
      </c>
      <c r="BI510" s="139" t="e">
        <f t="shared" si="281"/>
        <v>#VALUE!</v>
      </c>
    </row>
    <row r="511" spans="13:61" ht="15">
      <c r="M511" s="120" t="s">
        <v>13415</v>
      </c>
      <c r="N511" s="120" t="s">
        <v>13416</v>
      </c>
      <c r="O511" s="120" t="s">
        <v>267</v>
      </c>
      <c r="P511" s="120" t="s">
        <v>9301</v>
      </c>
      <c r="Q511" s="120" t="s">
        <v>12201</v>
      </c>
      <c r="R511" s="120">
        <v>33</v>
      </c>
      <c r="S511" s="120">
        <v>3318</v>
      </c>
      <c r="T511" s="348" t="str">
        <f>IF(R511&lt;&gt;"",VLOOKUP(R511,'01_MASTER_KODE_WILAYAH'!H$1437:I$1470,2,FALSE),"")</f>
        <v>JAWA TENGAH</v>
      </c>
      <c r="U511" s="348" t="str">
        <f>IF(S511&lt;&gt;"",VLOOKUP(S511,'01_MASTER_KODE_WILAYAH'!D$5:F$1353,3,FALSE),"")</f>
        <v>PATI</v>
      </c>
      <c r="V511" s="349" t="str">
        <f t="shared" si="251"/>
        <v>2</v>
      </c>
      <c r="W511" s="145" t="e">
        <f t="shared" si="252"/>
        <v>#VALUE!</v>
      </c>
      <c r="X511" s="133" t="e">
        <f>COUNTIFS(A1_Individu_Data_Keadaan_SDMK!A$4:A$149931,M511,A1_Individu_Data_Keadaan_SDMK!R$4:R$149285,"01. Dokter")</f>
        <v>#VALUE!</v>
      </c>
      <c r="Y511" s="122">
        <f t="shared" si="253"/>
        <v>1</v>
      </c>
      <c r="Z511" s="134" t="e">
        <f t="shared" si="254"/>
        <v>#VALUE!</v>
      </c>
      <c r="AA511" s="134" t="e">
        <f t="shared" si="255"/>
        <v>#VALUE!</v>
      </c>
      <c r="AB511" s="133" t="e">
        <f>COUNTIFS(A1_Individu_Data_Keadaan_SDMK!A$4:A$149931,M511,A1_Individu_Data_Keadaan_SDMK!R$4:R$149285,"02. Dokter Gigi")</f>
        <v>#VALUE!</v>
      </c>
      <c r="AC511" s="122">
        <f t="shared" si="256"/>
        <v>1</v>
      </c>
      <c r="AD511" s="134" t="e">
        <f t="shared" si="257"/>
        <v>#VALUE!</v>
      </c>
      <c r="AE511" s="134" t="e">
        <f t="shared" si="258"/>
        <v>#VALUE!</v>
      </c>
      <c r="AF511" s="133" t="e">
        <f>COUNTIFS(A1_Individu_Data_Keadaan_SDMK!A$4:A$149931,M511,A1_Individu_Data_Keadaan_SDMK!Q$4:Q$149285,"03. KEPERAWATAN")</f>
        <v>#VALUE!</v>
      </c>
      <c r="AG511" s="135">
        <f t="shared" si="259"/>
        <v>5</v>
      </c>
      <c r="AH511" s="134" t="e">
        <f t="shared" si="260"/>
        <v>#VALUE!</v>
      </c>
      <c r="AI511" s="134" t="e">
        <f t="shared" si="261"/>
        <v>#VALUE!</v>
      </c>
      <c r="AJ511" s="133" t="e">
        <f>COUNTIFS(A1_Individu_Data_Keadaan_SDMK!A$4:A$149931,M511,A1_Individu_Data_Keadaan_SDMK!Q$4:Q$149285,"04. KEBIDANAN")</f>
        <v>#VALUE!</v>
      </c>
      <c r="AK511" s="135">
        <f t="shared" si="262"/>
        <v>4</v>
      </c>
      <c r="AL511" s="134" t="e">
        <f t="shared" si="263"/>
        <v>#VALUE!</v>
      </c>
      <c r="AM511" s="134" t="e">
        <f t="shared" si="264"/>
        <v>#VALUE!</v>
      </c>
      <c r="AN511" s="133" t="e">
        <f>COUNTIFS(A1_Individu_Data_Keadaan_SDMK!A$4:A$149931,M511,A1_Individu_Data_Keadaan_SDMK!Q$4:Q$149285,"05. KEFARMASIAN")</f>
        <v>#VALUE!</v>
      </c>
      <c r="AO511" s="135">
        <f t="shared" si="265"/>
        <v>1</v>
      </c>
      <c r="AP511" s="134" t="e">
        <f t="shared" si="266"/>
        <v>#VALUE!</v>
      </c>
      <c r="AQ511" s="134" t="e">
        <f t="shared" si="267"/>
        <v>#VALUE!</v>
      </c>
      <c r="AR511" s="133" t="e">
        <f>COUNTIFS(A1_Individu_Data_Keadaan_SDMK!A$4:A$149931,M511,A1_Individu_Data_Keadaan_SDMK!Q$4:Q$149285,"06. KESEHATAN MASYARAKAT")</f>
        <v>#VALUE!</v>
      </c>
      <c r="AS511" s="135">
        <f t="shared" si="268"/>
        <v>1</v>
      </c>
      <c r="AT511" s="134" t="e">
        <f t="shared" si="269"/>
        <v>#VALUE!</v>
      </c>
      <c r="AU511" s="134" t="e">
        <f t="shared" si="270"/>
        <v>#VALUE!</v>
      </c>
      <c r="AV511" s="133" t="e">
        <f>COUNTIFS(A1_Individu_Data_Keadaan_SDMK!A$4:A$149931,M511,A1_Individu_Data_Keadaan_SDMK!Q$4:Q$149285,"07. KESEHATAN LINGKUNGAN")</f>
        <v>#VALUE!</v>
      </c>
      <c r="AW511" s="135">
        <f t="shared" si="271"/>
        <v>1</v>
      </c>
      <c r="AX511" s="134" t="e">
        <f t="shared" si="272"/>
        <v>#VALUE!</v>
      </c>
      <c r="AY511" s="134" t="e">
        <f t="shared" si="273"/>
        <v>#VALUE!</v>
      </c>
      <c r="AZ511" s="133" t="e">
        <f>COUNTIFS(A1_Individu_Data_Keadaan_SDMK!A$4:A$149931,M511,A1_Individu_Data_Keadaan_SDMK!Q$4:Q$149285,"08. GIZI")</f>
        <v>#VALUE!</v>
      </c>
      <c r="BA511" s="135">
        <f t="shared" si="274"/>
        <v>1</v>
      </c>
      <c r="BB511" s="134" t="e">
        <f t="shared" si="275"/>
        <v>#VALUE!</v>
      </c>
      <c r="BC511" s="134" t="e">
        <f t="shared" si="276"/>
        <v>#VALUE!</v>
      </c>
      <c r="BD511" s="133" t="e">
        <f>COUNTIFS(A1_Individu_Data_Keadaan_SDMK!A$4:A$149931,M511,A1_Individu_Data_Keadaan_SDMK!R$4:R$149285,"03. Ahli Teknologi Laboratorium Medik")</f>
        <v>#VALUE!</v>
      </c>
      <c r="BE511" s="135">
        <f t="shared" si="277"/>
        <v>1</v>
      </c>
      <c r="BF511" s="134" t="e">
        <f t="shared" si="278"/>
        <v>#VALUE!</v>
      </c>
      <c r="BG511" s="134" t="e">
        <f t="shared" si="279"/>
        <v>#VALUE!</v>
      </c>
      <c r="BH511" s="139" t="e">
        <f t="shared" si="280"/>
        <v>#VALUE!</v>
      </c>
      <c r="BI511" s="139" t="e">
        <f t="shared" si="281"/>
        <v>#VALUE!</v>
      </c>
    </row>
    <row r="512" spans="13:61" ht="15">
      <c r="M512" s="120" t="s">
        <v>13417</v>
      </c>
      <c r="N512" s="120" t="s">
        <v>13418</v>
      </c>
      <c r="O512" s="120" t="s">
        <v>267</v>
      </c>
      <c r="P512" s="120" t="s">
        <v>9301</v>
      </c>
      <c r="Q512" s="120" t="s">
        <v>12201</v>
      </c>
      <c r="R512" s="120">
        <v>33</v>
      </c>
      <c r="S512" s="120">
        <v>3318</v>
      </c>
      <c r="T512" s="348" t="str">
        <f>IF(R512&lt;&gt;"",VLOOKUP(R512,'01_MASTER_KODE_WILAYAH'!H$1437:I$1470,2,FALSE),"")</f>
        <v>JAWA TENGAH</v>
      </c>
      <c r="U512" s="348" t="str">
        <f>IF(S512&lt;&gt;"",VLOOKUP(S512,'01_MASTER_KODE_WILAYAH'!D$5:F$1353,3,FALSE),"")</f>
        <v>PATI</v>
      </c>
      <c r="V512" s="349" t="str">
        <f t="shared" si="251"/>
        <v>2</v>
      </c>
      <c r="W512" s="145" t="e">
        <f t="shared" si="252"/>
        <v>#VALUE!</v>
      </c>
      <c r="X512" s="133" t="e">
        <f>COUNTIFS(A1_Individu_Data_Keadaan_SDMK!A$4:A$149931,M512,A1_Individu_Data_Keadaan_SDMK!R$4:R$149285,"01. Dokter")</f>
        <v>#VALUE!</v>
      </c>
      <c r="Y512" s="122">
        <f t="shared" si="253"/>
        <v>1</v>
      </c>
      <c r="Z512" s="134" t="e">
        <f t="shared" si="254"/>
        <v>#VALUE!</v>
      </c>
      <c r="AA512" s="134" t="e">
        <f t="shared" si="255"/>
        <v>#VALUE!</v>
      </c>
      <c r="AB512" s="133" t="e">
        <f>COUNTIFS(A1_Individu_Data_Keadaan_SDMK!A$4:A$149931,M512,A1_Individu_Data_Keadaan_SDMK!R$4:R$149285,"02. Dokter Gigi")</f>
        <v>#VALUE!</v>
      </c>
      <c r="AC512" s="122">
        <f t="shared" si="256"/>
        <v>1</v>
      </c>
      <c r="AD512" s="134" t="e">
        <f t="shared" si="257"/>
        <v>#VALUE!</v>
      </c>
      <c r="AE512" s="134" t="e">
        <f t="shared" si="258"/>
        <v>#VALUE!</v>
      </c>
      <c r="AF512" s="133" t="e">
        <f>COUNTIFS(A1_Individu_Data_Keadaan_SDMK!A$4:A$149931,M512,A1_Individu_Data_Keadaan_SDMK!Q$4:Q$149285,"03. KEPERAWATAN")</f>
        <v>#VALUE!</v>
      </c>
      <c r="AG512" s="135">
        <f t="shared" si="259"/>
        <v>5</v>
      </c>
      <c r="AH512" s="134" t="e">
        <f t="shared" si="260"/>
        <v>#VALUE!</v>
      </c>
      <c r="AI512" s="134" t="e">
        <f t="shared" si="261"/>
        <v>#VALUE!</v>
      </c>
      <c r="AJ512" s="133" t="e">
        <f>COUNTIFS(A1_Individu_Data_Keadaan_SDMK!A$4:A$149931,M512,A1_Individu_Data_Keadaan_SDMK!Q$4:Q$149285,"04. KEBIDANAN")</f>
        <v>#VALUE!</v>
      </c>
      <c r="AK512" s="135">
        <f t="shared" si="262"/>
        <v>4</v>
      </c>
      <c r="AL512" s="134" t="e">
        <f t="shared" si="263"/>
        <v>#VALUE!</v>
      </c>
      <c r="AM512" s="134" t="e">
        <f t="shared" si="264"/>
        <v>#VALUE!</v>
      </c>
      <c r="AN512" s="133" t="e">
        <f>COUNTIFS(A1_Individu_Data_Keadaan_SDMK!A$4:A$149931,M512,A1_Individu_Data_Keadaan_SDMK!Q$4:Q$149285,"05. KEFARMASIAN")</f>
        <v>#VALUE!</v>
      </c>
      <c r="AO512" s="135">
        <f t="shared" si="265"/>
        <v>1</v>
      </c>
      <c r="AP512" s="134" t="e">
        <f t="shared" si="266"/>
        <v>#VALUE!</v>
      </c>
      <c r="AQ512" s="134" t="e">
        <f t="shared" si="267"/>
        <v>#VALUE!</v>
      </c>
      <c r="AR512" s="133" t="e">
        <f>COUNTIFS(A1_Individu_Data_Keadaan_SDMK!A$4:A$149931,M512,A1_Individu_Data_Keadaan_SDMK!Q$4:Q$149285,"06. KESEHATAN MASYARAKAT")</f>
        <v>#VALUE!</v>
      </c>
      <c r="AS512" s="135">
        <f t="shared" si="268"/>
        <v>1</v>
      </c>
      <c r="AT512" s="134" t="e">
        <f t="shared" si="269"/>
        <v>#VALUE!</v>
      </c>
      <c r="AU512" s="134" t="e">
        <f t="shared" si="270"/>
        <v>#VALUE!</v>
      </c>
      <c r="AV512" s="133" t="e">
        <f>COUNTIFS(A1_Individu_Data_Keadaan_SDMK!A$4:A$149931,M512,A1_Individu_Data_Keadaan_SDMK!Q$4:Q$149285,"07. KESEHATAN LINGKUNGAN")</f>
        <v>#VALUE!</v>
      </c>
      <c r="AW512" s="135">
        <f t="shared" si="271"/>
        <v>1</v>
      </c>
      <c r="AX512" s="134" t="e">
        <f t="shared" si="272"/>
        <v>#VALUE!</v>
      </c>
      <c r="AY512" s="134" t="e">
        <f t="shared" si="273"/>
        <v>#VALUE!</v>
      </c>
      <c r="AZ512" s="133" t="e">
        <f>COUNTIFS(A1_Individu_Data_Keadaan_SDMK!A$4:A$149931,M512,A1_Individu_Data_Keadaan_SDMK!Q$4:Q$149285,"08. GIZI")</f>
        <v>#VALUE!</v>
      </c>
      <c r="BA512" s="135">
        <f t="shared" si="274"/>
        <v>1</v>
      </c>
      <c r="BB512" s="134" t="e">
        <f t="shared" si="275"/>
        <v>#VALUE!</v>
      </c>
      <c r="BC512" s="134" t="e">
        <f t="shared" si="276"/>
        <v>#VALUE!</v>
      </c>
      <c r="BD512" s="133" t="e">
        <f>COUNTIFS(A1_Individu_Data_Keadaan_SDMK!A$4:A$149931,M512,A1_Individu_Data_Keadaan_SDMK!R$4:R$149285,"03. Ahli Teknologi Laboratorium Medik")</f>
        <v>#VALUE!</v>
      </c>
      <c r="BE512" s="135">
        <f t="shared" si="277"/>
        <v>1</v>
      </c>
      <c r="BF512" s="134" t="e">
        <f t="shared" si="278"/>
        <v>#VALUE!</v>
      </c>
      <c r="BG512" s="134" t="e">
        <f t="shared" si="279"/>
        <v>#VALUE!</v>
      </c>
      <c r="BH512" s="139" t="e">
        <f t="shared" si="280"/>
        <v>#VALUE!</v>
      </c>
      <c r="BI512" s="139" t="e">
        <f t="shared" si="281"/>
        <v>#VALUE!</v>
      </c>
    </row>
    <row r="513" spans="13:61" ht="15">
      <c r="M513" s="120" t="s">
        <v>13419</v>
      </c>
      <c r="N513" s="120" t="s">
        <v>13420</v>
      </c>
      <c r="O513" s="120" t="s">
        <v>267</v>
      </c>
      <c r="P513" s="120" t="s">
        <v>9301</v>
      </c>
      <c r="Q513" s="120" t="s">
        <v>12201</v>
      </c>
      <c r="R513" s="120">
        <v>33</v>
      </c>
      <c r="S513" s="120">
        <v>3319</v>
      </c>
      <c r="T513" s="348" t="str">
        <f>IF(R513&lt;&gt;"",VLOOKUP(R513,'01_MASTER_KODE_WILAYAH'!H$1437:I$1470,2,FALSE),"")</f>
        <v>JAWA TENGAH</v>
      </c>
      <c r="U513" s="348" t="str">
        <f>IF(S513&lt;&gt;"",VLOOKUP(S513,'01_MASTER_KODE_WILAYAH'!D$5:F$1353,3,FALSE),"")</f>
        <v>KUDUS</v>
      </c>
      <c r="V513" s="349" t="str">
        <f t="shared" si="251"/>
        <v>2</v>
      </c>
      <c r="W513" s="145" t="e">
        <f t="shared" si="252"/>
        <v>#VALUE!</v>
      </c>
      <c r="X513" s="133" t="e">
        <f>COUNTIFS(A1_Individu_Data_Keadaan_SDMK!A$4:A$149931,M513,A1_Individu_Data_Keadaan_SDMK!R$4:R$149285,"01. Dokter")</f>
        <v>#VALUE!</v>
      </c>
      <c r="Y513" s="122">
        <f t="shared" si="253"/>
        <v>1</v>
      </c>
      <c r="Z513" s="134" t="e">
        <f t="shared" si="254"/>
        <v>#VALUE!</v>
      </c>
      <c r="AA513" s="134" t="e">
        <f t="shared" si="255"/>
        <v>#VALUE!</v>
      </c>
      <c r="AB513" s="133" t="e">
        <f>COUNTIFS(A1_Individu_Data_Keadaan_SDMK!A$4:A$149931,M513,A1_Individu_Data_Keadaan_SDMK!R$4:R$149285,"02. Dokter Gigi")</f>
        <v>#VALUE!</v>
      </c>
      <c r="AC513" s="122">
        <f t="shared" si="256"/>
        <v>1</v>
      </c>
      <c r="AD513" s="134" t="e">
        <f t="shared" si="257"/>
        <v>#VALUE!</v>
      </c>
      <c r="AE513" s="134" t="e">
        <f t="shared" si="258"/>
        <v>#VALUE!</v>
      </c>
      <c r="AF513" s="133" t="e">
        <f>COUNTIFS(A1_Individu_Data_Keadaan_SDMK!A$4:A$149931,M513,A1_Individu_Data_Keadaan_SDMK!Q$4:Q$149285,"03. KEPERAWATAN")</f>
        <v>#VALUE!</v>
      </c>
      <c r="AG513" s="135">
        <f t="shared" si="259"/>
        <v>5</v>
      </c>
      <c r="AH513" s="134" t="e">
        <f t="shared" si="260"/>
        <v>#VALUE!</v>
      </c>
      <c r="AI513" s="134" t="e">
        <f t="shared" si="261"/>
        <v>#VALUE!</v>
      </c>
      <c r="AJ513" s="133" t="e">
        <f>COUNTIFS(A1_Individu_Data_Keadaan_SDMK!A$4:A$149931,M513,A1_Individu_Data_Keadaan_SDMK!Q$4:Q$149285,"04. KEBIDANAN")</f>
        <v>#VALUE!</v>
      </c>
      <c r="AK513" s="135">
        <f t="shared" si="262"/>
        <v>4</v>
      </c>
      <c r="AL513" s="134" t="e">
        <f t="shared" si="263"/>
        <v>#VALUE!</v>
      </c>
      <c r="AM513" s="134" t="e">
        <f t="shared" si="264"/>
        <v>#VALUE!</v>
      </c>
      <c r="AN513" s="133" t="e">
        <f>COUNTIFS(A1_Individu_Data_Keadaan_SDMK!A$4:A$149931,M513,A1_Individu_Data_Keadaan_SDMK!Q$4:Q$149285,"05. KEFARMASIAN")</f>
        <v>#VALUE!</v>
      </c>
      <c r="AO513" s="135">
        <f t="shared" si="265"/>
        <v>1</v>
      </c>
      <c r="AP513" s="134" t="e">
        <f t="shared" si="266"/>
        <v>#VALUE!</v>
      </c>
      <c r="AQ513" s="134" t="e">
        <f t="shared" si="267"/>
        <v>#VALUE!</v>
      </c>
      <c r="AR513" s="133" t="e">
        <f>COUNTIFS(A1_Individu_Data_Keadaan_SDMK!A$4:A$149931,M513,A1_Individu_Data_Keadaan_SDMK!Q$4:Q$149285,"06. KESEHATAN MASYARAKAT")</f>
        <v>#VALUE!</v>
      </c>
      <c r="AS513" s="135">
        <f t="shared" si="268"/>
        <v>1</v>
      </c>
      <c r="AT513" s="134" t="e">
        <f t="shared" si="269"/>
        <v>#VALUE!</v>
      </c>
      <c r="AU513" s="134" t="e">
        <f t="shared" si="270"/>
        <v>#VALUE!</v>
      </c>
      <c r="AV513" s="133" t="e">
        <f>COUNTIFS(A1_Individu_Data_Keadaan_SDMK!A$4:A$149931,M513,A1_Individu_Data_Keadaan_SDMK!Q$4:Q$149285,"07. KESEHATAN LINGKUNGAN")</f>
        <v>#VALUE!</v>
      </c>
      <c r="AW513" s="135">
        <f t="shared" si="271"/>
        <v>1</v>
      </c>
      <c r="AX513" s="134" t="e">
        <f t="shared" si="272"/>
        <v>#VALUE!</v>
      </c>
      <c r="AY513" s="134" t="e">
        <f t="shared" si="273"/>
        <v>#VALUE!</v>
      </c>
      <c r="AZ513" s="133" t="e">
        <f>COUNTIFS(A1_Individu_Data_Keadaan_SDMK!A$4:A$149931,M513,A1_Individu_Data_Keadaan_SDMK!Q$4:Q$149285,"08. GIZI")</f>
        <v>#VALUE!</v>
      </c>
      <c r="BA513" s="135">
        <f t="shared" si="274"/>
        <v>1</v>
      </c>
      <c r="BB513" s="134" t="e">
        <f t="shared" si="275"/>
        <v>#VALUE!</v>
      </c>
      <c r="BC513" s="134" t="e">
        <f t="shared" si="276"/>
        <v>#VALUE!</v>
      </c>
      <c r="BD513" s="133" t="e">
        <f>COUNTIFS(A1_Individu_Data_Keadaan_SDMK!A$4:A$149931,M513,A1_Individu_Data_Keadaan_SDMK!R$4:R$149285,"03. Ahli Teknologi Laboratorium Medik")</f>
        <v>#VALUE!</v>
      </c>
      <c r="BE513" s="135">
        <f t="shared" si="277"/>
        <v>1</v>
      </c>
      <c r="BF513" s="134" t="e">
        <f t="shared" si="278"/>
        <v>#VALUE!</v>
      </c>
      <c r="BG513" s="134" t="e">
        <f t="shared" si="279"/>
        <v>#VALUE!</v>
      </c>
      <c r="BH513" s="139" t="e">
        <f t="shared" si="280"/>
        <v>#VALUE!</v>
      </c>
      <c r="BI513" s="139" t="e">
        <f t="shared" si="281"/>
        <v>#VALUE!</v>
      </c>
    </row>
    <row r="514" spans="13:61" ht="15">
      <c r="M514" s="120" t="s">
        <v>13421</v>
      </c>
      <c r="N514" s="120" t="s">
        <v>13422</v>
      </c>
      <c r="O514" s="120" t="s">
        <v>267</v>
      </c>
      <c r="P514" s="120" t="s">
        <v>9301</v>
      </c>
      <c r="Q514" s="120" t="s">
        <v>12201</v>
      </c>
      <c r="R514" s="120">
        <v>33</v>
      </c>
      <c r="S514" s="120">
        <v>3319</v>
      </c>
      <c r="T514" s="348" t="str">
        <f>IF(R514&lt;&gt;"",VLOOKUP(R514,'01_MASTER_KODE_WILAYAH'!H$1437:I$1470,2,FALSE),"")</f>
        <v>JAWA TENGAH</v>
      </c>
      <c r="U514" s="348" t="str">
        <f>IF(S514&lt;&gt;"",VLOOKUP(S514,'01_MASTER_KODE_WILAYAH'!D$5:F$1353,3,FALSE),"")</f>
        <v>KUDUS</v>
      </c>
      <c r="V514" s="349" t="str">
        <f t="shared" si="251"/>
        <v>2</v>
      </c>
      <c r="W514" s="145" t="e">
        <f t="shared" si="252"/>
        <v>#VALUE!</v>
      </c>
      <c r="X514" s="133" t="e">
        <f>COUNTIFS(A1_Individu_Data_Keadaan_SDMK!A$4:A$149931,M514,A1_Individu_Data_Keadaan_SDMK!R$4:R$149285,"01. Dokter")</f>
        <v>#VALUE!</v>
      </c>
      <c r="Y514" s="122">
        <f t="shared" si="253"/>
        <v>1</v>
      </c>
      <c r="Z514" s="134" t="e">
        <f t="shared" si="254"/>
        <v>#VALUE!</v>
      </c>
      <c r="AA514" s="134" t="e">
        <f t="shared" si="255"/>
        <v>#VALUE!</v>
      </c>
      <c r="AB514" s="133" t="e">
        <f>COUNTIFS(A1_Individu_Data_Keadaan_SDMK!A$4:A$149931,M514,A1_Individu_Data_Keadaan_SDMK!R$4:R$149285,"02. Dokter Gigi")</f>
        <v>#VALUE!</v>
      </c>
      <c r="AC514" s="122">
        <f t="shared" si="256"/>
        <v>1</v>
      </c>
      <c r="AD514" s="134" t="e">
        <f t="shared" si="257"/>
        <v>#VALUE!</v>
      </c>
      <c r="AE514" s="134" t="e">
        <f t="shared" si="258"/>
        <v>#VALUE!</v>
      </c>
      <c r="AF514" s="133" t="e">
        <f>COUNTIFS(A1_Individu_Data_Keadaan_SDMK!A$4:A$149931,M514,A1_Individu_Data_Keadaan_SDMK!Q$4:Q$149285,"03. KEPERAWATAN")</f>
        <v>#VALUE!</v>
      </c>
      <c r="AG514" s="135">
        <f t="shared" si="259"/>
        <v>5</v>
      </c>
      <c r="AH514" s="134" t="e">
        <f t="shared" si="260"/>
        <v>#VALUE!</v>
      </c>
      <c r="AI514" s="134" t="e">
        <f t="shared" si="261"/>
        <v>#VALUE!</v>
      </c>
      <c r="AJ514" s="133" t="e">
        <f>COUNTIFS(A1_Individu_Data_Keadaan_SDMK!A$4:A$149931,M514,A1_Individu_Data_Keadaan_SDMK!Q$4:Q$149285,"04. KEBIDANAN")</f>
        <v>#VALUE!</v>
      </c>
      <c r="AK514" s="135">
        <f t="shared" si="262"/>
        <v>4</v>
      </c>
      <c r="AL514" s="134" t="e">
        <f t="shared" si="263"/>
        <v>#VALUE!</v>
      </c>
      <c r="AM514" s="134" t="e">
        <f t="shared" si="264"/>
        <v>#VALUE!</v>
      </c>
      <c r="AN514" s="133" t="e">
        <f>COUNTIFS(A1_Individu_Data_Keadaan_SDMK!A$4:A$149931,M514,A1_Individu_Data_Keadaan_SDMK!Q$4:Q$149285,"05. KEFARMASIAN")</f>
        <v>#VALUE!</v>
      </c>
      <c r="AO514" s="135">
        <f t="shared" si="265"/>
        <v>1</v>
      </c>
      <c r="AP514" s="134" t="e">
        <f t="shared" si="266"/>
        <v>#VALUE!</v>
      </c>
      <c r="AQ514" s="134" t="e">
        <f t="shared" si="267"/>
        <v>#VALUE!</v>
      </c>
      <c r="AR514" s="133" t="e">
        <f>COUNTIFS(A1_Individu_Data_Keadaan_SDMK!A$4:A$149931,M514,A1_Individu_Data_Keadaan_SDMK!Q$4:Q$149285,"06. KESEHATAN MASYARAKAT")</f>
        <v>#VALUE!</v>
      </c>
      <c r="AS514" s="135">
        <f t="shared" si="268"/>
        <v>1</v>
      </c>
      <c r="AT514" s="134" t="e">
        <f t="shared" si="269"/>
        <v>#VALUE!</v>
      </c>
      <c r="AU514" s="134" t="e">
        <f t="shared" si="270"/>
        <v>#VALUE!</v>
      </c>
      <c r="AV514" s="133" t="e">
        <f>COUNTIFS(A1_Individu_Data_Keadaan_SDMK!A$4:A$149931,M514,A1_Individu_Data_Keadaan_SDMK!Q$4:Q$149285,"07. KESEHATAN LINGKUNGAN")</f>
        <v>#VALUE!</v>
      </c>
      <c r="AW514" s="135">
        <f t="shared" si="271"/>
        <v>1</v>
      </c>
      <c r="AX514" s="134" t="e">
        <f t="shared" si="272"/>
        <v>#VALUE!</v>
      </c>
      <c r="AY514" s="134" t="e">
        <f t="shared" si="273"/>
        <v>#VALUE!</v>
      </c>
      <c r="AZ514" s="133" t="e">
        <f>COUNTIFS(A1_Individu_Data_Keadaan_SDMK!A$4:A$149931,M514,A1_Individu_Data_Keadaan_SDMK!Q$4:Q$149285,"08. GIZI")</f>
        <v>#VALUE!</v>
      </c>
      <c r="BA514" s="135">
        <f t="shared" si="274"/>
        <v>1</v>
      </c>
      <c r="BB514" s="134" t="e">
        <f t="shared" si="275"/>
        <v>#VALUE!</v>
      </c>
      <c r="BC514" s="134" t="e">
        <f t="shared" si="276"/>
        <v>#VALUE!</v>
      </c>
      <c r="BD514" s="133" t="e">
        <f>COUNTIFS(A1_Individu_Data_Keadaan_SDMK!A$4:A$149931,M514,A1_Individu_Data_Keadaan_SDMK!R$4:R$149285,"03. Ahli Teknologi Laboratorium Medik")</f>
        <v>#VALUE!</v>
      </c>
      <c r="BE514" s="135">
        <f t="shared" si="277"/>
        <v>1</v>
      </c>
      <c r="BF514" s="134" t="e">
        <f t="shared" si="278"/>
        <v>#VALUE!</v>
      </c>
      <c r="BG514" s="134" t="e">
        <f t="shared" si="279"/>
        <v>#VALUE!</v>
      </c>
      <c r="BH514" s="139" t="e">
        <f t="shared" si="280"/>
        <v>#VALUE!</v>
      </c>
      <c r="BI514" s="139" t="e">
        <f t="shared" si="281"/>
        <v>#VALUE!</v>
      </c>
    </row>
    <row r="515" spans="13:61" ht="15">
      <c r="M515" s="120" t="s">
        <v>13423</v>
      </c>
      <c r="N515" s="120" t="s">
        <v>13424</v>
      </c>
      <c r="O515" s="120" t="s">
        <v>267</v>
      </c>
      <c r="P515" s="120" t="s">
        <v>9301</v>
      </c>
      <c r="Q515" s="120" t="s">
        <v>12201</v>
      </c>
      <c r="R515" s="120">
        <v>33</v>
      </c>
      <c r="S515" s="120">
        <v>3319</v>
      </c>
      <c r="T515" s="348" t="str">
        <f>IF(R515&lt;&gt;"",VLOOKUP(R515,'01_MASTER_KODE_WILAYAH'!H$1437:I$1470,2,FALSE),"")</f>
        <v>JAWA TENGAH</v>
      </c>
      <c r="U515" s="348" t="str">
        <f>IF(S515&lt;&gt;"",VLOOKUP(S515,'01_MASTER_KODE_WILAYAH'!D$5:F$1353,3,FALSE),"")</f>
        <v>KUDUS</v>
      </c>
      <c r="V515" s="349" t="str">
        <f t="shared" si="251"/>
        <v>2</v>
      </c>
      <c r="W515" s="145" t="e">
        <f t="shared" si="252"/>
        <v>#VALUE!</v>
      </c>
      <c r="X515" s="133" t="e">
        <f>COUNTIFS(A1_Individu_Data_Keadaan_SDMK!A$4:A$149931,M515,A1_Individu_Data_Keadaan_SDMK!R$4:R$149285,"01. Dokter")</f>
        <v>#VALUE!</v>
      </c>
      <c r="Y515" s="122">
        <f t="shared" si="253"/>
        <v>1</v>
      </c>
      <c r="Z515" s="134" t="e">
        <f t="shared" si="254"/>
        <v>#VALUE!</v>
      </c>
      <c r="AA515" s="134" t="e">
        <f t="shared" si="255"/>
        <v>#VALUE!</v>
      </c>
      <c r="AB515" s="133" t="e">
        <f>COUNTIFS(A1_Individu_Data_Keadaan_SDMK!A$4:A$149931,M515,A1_Individu_Data_Keadaan_SDMK!R$4:R$149285,"02. Dokter Gigi")</f>
        <v>#VALUE!</v>
      </c>
      <c r="AC515" s="122">
        <f t="shared" si="256"/>
        <v>1</v>
      </c>
      <c r="AD515" s="134" t="e">
        <f t="shared" si="257"/>
        <v>#VALUE!</v>
      </c>
      <c r="AE515" s="134" t="e">
        <f t="shared" si="258"/>
        <v>#VALUE!</v>
      </c>
      <c r="AF515" s="133" t="e">
        <f>COUNTIFS(A1_Individu_Data_Keadaan_SDMK!A$4:A$149931,M515,A1_Individu_Data_Keadaan_SDMK!Q$4:Q$149285,"03. KEPERAWATAN")</f>
        <v>#VALUE!</v>
      </c>
      <c r="AG515" s="135">
        <f t="shared" si="259"/>
        <v>5</v>
      </c>
      <c r="AH515" s="134" t="e">
        <f t="shared" si="260"/>
        <v>#VALUE!</v>
      </c>
      <c r="AI515" s="134" t="e">
        <f t="shared" si="261"/>
        <v>#VALUE!</v>
      </c>
      <c r="AJ515" s="133" t="e">
        <f>COUNTIFS(A1_Individu_Data_Keadaan_SDMK!A$4:A$149931,M515,A1_Individu_Data_Keadaan_SDMK!Q$4:Q$149285,"04. KEBIDANAN")</f>
        <v>#VALUE!</v>
      </c>
      <c r="AK515" s="135">
        <f t="shared" si="262"/>
        <v>4</v>
      </c>
      <c r="AL515" s="134" t="e">
        <f t="shared" si="263"/>
        <v>#VALUE!</v>
      </c>
      <c r="AM515" s="134" t="e">
        <f t="shared" si="264"/>
        <v>#VALUE!</v>
      </c>
      <c r="AN515" s="133" t="e">
        <f>COUNTIFS(A1_Individu_Data_Keadaan_SDMK!A$4:A$149931,M515,A1_Individu_Data_Keadaan_SDMK!Q$4:Q$149285,"05. KEFARMASIAN")</f>
        <v>#VALUE!</v>
      </c>
      <c r="AO515" s="135">
        <f t="shared" si="265"/>
        <v>1</v>
      </c>
      <c r="AP515" s="134" t="e">
        <f t="shared" si="266"/>
        <v>#VALUE!</v>
      </c>
      <c r="AQ515" s="134" t="e">
        <f t="shared" si="267"/>
        <v>#VALUE!</v>
      </c>
      <c r="AR515" s="133" t="e">
        <f>COUNTIFS(A1_Individu_Data_Keadaan_SDMK!A$4:A$149931,M515,A1_Individu_Data_Keadaan_SDMK!Q$4:Q$149285,"06. KESEHATAN MASYARAKAT")</f>
        <v>#VALUE!</v>
      </c>
      <c r="AS515" s="135">
        <f t="shared" si="268"/>
        <v>1</v>
      </c>
      <c r="AT515" s="134" t="e">
        <f t="shared" si="269"/>
        <v>#VALUE!</v>
      </c>
      <c r="AU515" s="134" t="e">
        <f t="shared" si="270"/>
        <v>#VALUE!</v>
      </c>
      <c r="AV515" s="133" t="e">
        <f>COUNTIFS(A1_Individu_Data_Keadaan_SDMK!A$4:A$149931,M515,A1_Individu_Data_Keadaan_SDMK!Q$4:Q$149285,"07. KESEHATAN LINGKUNGAN")</f>
        <v>#VALUE!</v>
      </c>
      <c r="AW515" s="135">
        <f t="shared" si="271"/>
        <v>1</v>
      </c>
      <c r="AX515" s="134" t="e">
        <f t="shared" si="272"/>
        <v>#VALUE!</v>
      </c>
      <c r="AY515" s="134" t="e">
        <f t="shared" si="273"/>
        <v>#VALUE!</v>
      </c>
      <c r="AZ515" s="133" t="e">
        <f>COUNTIFS(A1_Individu_Data_Keadaan_SDMK!A$4:A$149931,M515,A1_Individu_Data_Keadaan_SDMK!Q$4:Q$149285,"08. GIZI")</f>
        <v>#VALUE!</v>
      </c>
      <c r="BA515" s="135">
        <f t="shared" si="274"/>
        <v>1</v>
      </c>
      <c r="BB515" s="134" t="e">
        <f t="shared" si="275"/>
        <v>#VALUE!</v>
      </c>
      <c r="BC515" s="134" t="e">
        <f t="shared" si="276"/>
        <v>#VALUE!</v>
      </c>
      <c r="BD515" s="133" t="e">
        <f>COUNTIFS(A1_Individu_Data_Keadaan_SDMK!A$4:A$149931,M515,A1_Individu_Data_Keadaan_SDMK!R$4:R$149285,"03. Ahli Teknologi Laboratorium Medik")</f>
        <v>#VALUE!</v>
      </c>
      <c r="BE515" s="135">
        <f t="shared" si="277"/>
        <v>1</v>
      </c>
      <c r="BF515" s="134" t="e">
        <f t="shared" si="278"/>
        <v>#VALUE!</v>
      </c>
      <c r="BG515" s="134" t="e">
        <f t="shared" si="279"/>
        <v>#VALUE!</v>
      </c>
      <c r="BH515" s="139" t="e">
        <f t="shared" si="280"/>
        <v>#VALUE!</v>
      </c>
      <c r="BI515" s="139" t="e">
        <f t="shared" si="281"/>
        <v>#VALUE!</v>
      </c>
    </row>
    <row r="516" spans="13:61" ht="15">
      <c r="M516" s="120" t="s">
        <v>13425</v>
      </c>
      <c r="N516" s="120" t="s">
        <v>13426</v>
      </c>
      <c r="O516" s="120" t="s">
        <v>267</v>
      </c>
      <c r="P516" s="120" t="s">
        <v>9301</v>
      </c>
      <c r="Q516" s="120" t="s">
        <v>12201</v>
      </c>
      <c r="R516" s="120">
        <v>33</v>
      </c>
      <c r="S516" s="120">
        <v>3319</v>
      </c>
      <c r="T516" s="348" t="str">
        <f>IF(R516&lt;&gt;"",VLOOKUP(R516,'01_MASTER_KODE_WILAYAH'!H$1437:I$1470,2,FALSE),"")</f>
        <v>JAWA TENGAH</v>
      </c>
      <c r="U516" s="348" t="str">
        <f>IF(S516&lt;&gt;"",VLOOKUP(S516,'01_MASTER_KODE_WILAYAH'!D$5:F$1353,3,FALSE),"")</f>
        <v>KUDUS</v>
      </c>
      <c r="V516" s="349" t="str">
        <f t="shared" si="251"/>
        <v>2</v>
      </c>
      <c r="W516" s="145" t="e">
        <f t="shared" si="252"/>
        <v>#VALUE!</v>
      </c>
      <c r="X516" s="133" t="e">
        <f>COUNTIFS(A1_Individu_Data_Keadaan_SDMK!A$4:A$149931,M516,A1_Individu_Data_Keadaan_SDMK!R$4:R$149285,"01. Dokter")</f>
        <v>#VALUE!</v>
      </c>
      <c r="Y516" s="122">
        <f t="shared" si="253"/>
        <v>1</v>
      </c>
      <c r="Z516" s="134" t="e">
        <f t="shared" si="254"/>
        <v>#VALUE!</v>
      </c>
      <c r="AA516" s="134" t="e">
        <f t="shared" si="255"/>
        <v>#VALUE!</v>
      </c>
      <c r="AB516" s="133" t="e">
        <f>COUNTIFS(A1_Individu_Data_Keadaan_SDMK!A$4:A$149931,M516,A1_Individu_Data_Keadaan_SDMK!R$4:R$149285,"02. Dokter Gigi")</f>
        <v>#VALUE!</v>
      </c>
      <c r="AC516" s="122">
        <f t="shared" si="256"/>
        <v>1</v>
      </c>
      <c r="AD516" s="134" t="e">
        <f t="shared" si="257"/>
        <v>#VALUE!</v>
      </c>
      <c r="AE516" s="134" t="e">
        <f t="shared" si="258"/>
        <v>#VALUE!</v>
      </c>
      <c r="AF516" s="133" t="e">
        <f>COUNTIFS(A1_Individu_Data_Keadaan_SDMK!A$4:A$149931,M516,A1_Individu_Data_Keadaan_SDMK!Q$4:Q$149285,"03. KEPERAWATAN")</f>
        <v>#VALUE!</v>
      </c>
      <c r="AG516" s="135">
        <f t="shared" si="259"/>
        <v>5</v>
      </c>
      <c r="AH516" s="134" t="e">
        <f t="shared" si="260"/>
        <v>#VALUE!</v>
      </c>
      <c r="AI516" s="134" t="e">
        <f t="shared" si="261"/>
        <v>#VALUE!</v>
      </c>
      <c r="AJ516" s="133" t="e">
        <f>COUNTIFS(A1_Individu_Data_Keadaan_SDMK!A$4:A$149931,M516,A1_Individu_Data_Keadaan_SDMK!Q$4:Q$149285,"04. KEBIDANAN")</f>
        <v>#VALUE!</v>
      </c>
      <c r="AK516" s="135">
        <f t="shared" si="262"/>
        <v>4</v>
      </c>
      <c r="AL516" s="134" t="e">
        <f t="shared" si="263"/>
        <v>#VALUE!</v>
      </c>
      <c r="AM516" s="134" t="e">
        <f t="shared" si="264"/>
        <v>#VALUE!</v>
      </c>
      <c r="AN516" s="133" t="e">
        <f>COUNTIFS(A1_Individu_Data_Keadaan_SDMK!A$4:A$149931,M516,A1_Individu_Data_Keadaan_SDMK!Q$4:Q$149285,"05. KEFARMASIAN")</f>
        <v>#VALUE!</v>
      </c>
      <c r="AO516" s="135">
        <f t="shared" si="265"/>
        <v>1</v>
      </c>
      <c r="AP516" s="134" t="e">
        <f t="shared" si="266"/>
        <v>#VALUE!</v>
      </c>
      <c r="AQ516" s="134" t="e">
        <f t="shared" si="267"/>
        <v>#VALUE!</v>
      </c>
      <c r="AR516" s="133" t="e">
        <f>COUNTIFS(A1_Individu_Data_Keadaan_SDMK!A$4:A$149931,M516,A1_Individu_Data_Keadaan_SDMK!Q$4:Q$149285,"06. KESEHATAN MASYARAKAT")</f>
        <v>#VALUE!</v>
      </c>
      <c r="AS516" s="135">
        <f t="shared" si="268"/>
        <v>1</v>
      </c>
      <c r="AT516" s="134" t="e">
        <f t="shared" si="269"/>
        <v>#VALUE!</v>
      </c>
      <c r="AU516" s="134" t="e">
        <f t="shared" si="270"/>
        <v>#VALUE!</v>
      </c>
      <c r="AV516" s="133" t="e">
        <f>COUNTIFS(A1_Individu_Data_Keadaan_SDMK!A$4:A$149931,M516,A1_Individu_Data_Keadaan_SDMK!Q$4:Q$149285,"07. KESEHATAN LINGKUNGAN")</f>
        <v>#VALUE!</v>
      </c>
      <c r="AW516" s="135">
        <f t="shared" si="271"/>
        <v>1</v>
      </c>
      <c r="AX516" s="134" t="e">
        <f t="shared" si="272"/>
        <v>#VALUE!</v>
      </c>
      <c r="AY516" s="134" t="e">
        <f t="shared" si="273"/>
        <v>#VALUE!</v>
      </c>
      <c r="AZ516" s="133" t="e">
        <f>COUNTIFS(A1_Individu_Data_Keadaan_SDMK!A$4:A$149931,M516,A1_Individu_Data_Keadaan_SDMK!Q$4:Q$149285,"08. GIZI")</f>
        <v>#VALUE!</v>
      </c>
      <c r="BA516" s="135">
        <f t="shared" si="274"/>
        <v>1</v>
      </c>
      <c r="BB516" s="134" t="e">
        <f t="shared" si="275"/>
        <v>#VALUE!</v>
      </c>
      <c r="BC516" s="134" t="e">
        <f t="shared" si="276"/>
        <v>#VALUE!</v>
      </c>
      <c r="BD516" s="133" t="e">
        <f>COUNTIFS(A1_Individu_Data_Keadaan_SDMK!A$4:A$149931,M516,A1_Individu_Data_Keadaan_SDMK!R$4:R$149285,"03. Ahli Teknologi Laboratorium Medik")</f>
        <v>#VALUE!</v>
      </c>
      <c r="BE516" s="135">
        <f t="shared" si="277"/>
        <v>1</v>
      </c>
      <c r="BF516" s="134" t="e">
        <f t="shared" si="278"/>
        <v>#VALUE!</v>
      </c>
      <c r="BG516" s="134" t="e">
        <f t="shared" si="279"/>
        <v>#VALUE!</v>
      </c>
      <c r="BH516" s="139" t="e">
        <f t="shared" si="280"/>
        <v>#VALUE!</v>
      </c>
      <c r="BI516" s="139" t="e">
        <f t="shared" si="281"/>
        <v>#VALUE!</v>
      </c>
    </row>
    <row r="517" spans="13:61" ht="15">
      <c r="M517" s="120" t="s">
        <v>13427</v>
      </c>
      <c r="N517" s="120" t="s">
        <v>13428</v>
      </c>
      <c r="O517" s="120" t="s">
        <v>267</v>
      </c>
      <c r="P517" s="120" t="s">
        <v>9301</v>
      </c>
      <c r="Q517" s="120" t="s">
        <v>12201</v>
      </c>
      <c r="R517" s="120">
        <v>33</v>
      </c>
      <c r="S517" s="120">
        <v>3319</v>
      </c>
      <c r="T517" s="348" t="str">
        <f>IF(R517&lt;&gt;"",VLOOKUP(R517,'01_MASTER_KODE_WILAYAH'!H$1437:I$1470,2,FALSE),"")</f>
        <v>JAWA TENGAH</v>
      </c>
      <c r="U517" s="348" t="str">
        <f>IF(S517&lt;&gt;"",VLOOKUP(S517,'01_MASTER_KODE_WILAYAH'!D$5:F$1353,3,FALSE),"")</f>
        <v>KUDUS</v>
      </c>
      <c r="V517" s="349" t="str">
        <f t="shared" si="251"/>
        <v>2</v>
      </c>
      <c r="W517" s="145" t="e">
        <f t="shared" si="252"/>
        <v>#VALUE!</v>
      </c>
      <c r="X517" s="133" t="e">
        <f>COUNTIFS(A1_Individu_Data_Keadaan_SDMK!A$4:A$149931,M517,A1_Individu_Data_Keadaan_SDMK!R$4:R$149285,"01. Dokter")</f>
        <v>#VALUE!</v>
      </c>
      <c r="Y517" s="122">
        <f t="shared" si="253"/>
        <v>1</v>
      </c>
      <c r="Z517" s="134" t="e">
        <f t="shared" si="254"/>
        <v>#VALUE!</v>
      </c>
      <c r="AA517" s="134" t="e">
        <f t="shared" si="255"/>
        <v>#VALUE!</v>
      </c>
      <c r="AB517" s="133" t="e">
        <f>COUNTIFS(A1_Individu_Data_Keadaan_SDMK!A$4:A$149931,M517,A1_Individu_Data_Keadaan_SDMK!R$4:R$149285,"02. Dokter Gigi")</f>
        <v>#VALUE!</v>
      </c>
      <c r="AC517" s="122">
        <f t="shared" si="256"/>
        <v>1</v>
      </c>
      <c r="AD517" s="134" t="e">
        <f t="shared" si="257"/>
        <v>#VALUE!</v>
      </c>
      <c r="AE517" s="134" t="e">
        <f t="shared" si="258"/>
        <v>#VALUE!</v>
      </c>
      <c r="AF517" s="133" t="e">
        <f>COUNTIFS(A1_Individu_Data_Keadaan_SDMK!A$4:A$149931,M517,A1_Individu_Data_Keadaan_SDMK!Q$4:Q$149285,"03. KEPERAWATAN")</f>
        <v>#VALUE!</v>
      </c>
      <c r="AG517" s="135">
        <f t="shared" si="259"/>
        <v>5</v>
      </c>
      <c r="AH517" s="134" t="e">
        <f t="shared" si="260"/>
        <v>#VALUE!</v>
      </c>
      <c r="AI517" s="134" t="e">
        <f t="shared" si="261"/>
        <v>#VALUE!</v>
      </c>
      <c r="AJ517" s="133" t="e">
        <f>COUNTIFS(A1_Individu_Data_Keadaan_SDMK!A$4:A$149931,M517,A1_Individu_Data_Keadaan_SDMK!Q$4:Q$149285,"04. KEBIDANAN")</f>
        <v>#VALUE!</v>
      </c>
      <c r="AK517" s="135">
        <f t="shared" si="262"/>
        <v>4</v>
      </c>
      <c r="AL517" s="134" t="e">
        <f t="shared" si="263"/>
        <v>#VALUE!</v>
      </c>
      <c r="AM517" s="134" t="e">
        <f t="shared" si="264"/>
        <v>#VALUE!</v>
      </c>
      <c r="AN517" s="133" t="e">
        <f>COUNTIFS(A1_Individu_Data_Keadaan_SDMK!A$4:A$149931,M517,A1_Individu_Data_Keadaan_SDMK!Q$4:Q$149285,"05. KEFARMASIAN")</f>
        <v>#VALUE!</v>
      </c>
      <c r="AO517" s="135">
        <f t="shared" si="265"/>
        <v>1</v>
      </c>
      <c r="AP517" s="134" t="e">
        <f t="shared" si="266"/>
        <v>#VALUE!</v>
      </c>
      <c r="AQ517" s="134" t="e">
        <f t="shared" si="267"/>
        <v>#VALUE!</v>
      </c>
      <c r="AR517" s="133" t="e">
        <f>COUNTIFS(A1_Individu_Data_Keadaan_SDMK!A$4:A$149931,M517,A1_Individu_Data_Keadaan_SDMK!Q$4:Q$149285,"06. KESEHATAN MASYARAKAT")</f>
        <v>#VALUE!</v>
      </c>
      <c r="AS517" s="135">
        <f t="shared" si="268"/>
        <v>1</v>
      </c>
      <c r="AT517" s="134" t="e">
        <f t="shared" si="269"/>
        <v>#VALUE!</v>
      </c>
      <c r="AU517" s="134" t="e">
        <f t="shared" si="270"/>
        <v>#VALUE!</v>
      </c>
      <c r="AV517" s="133" t="e">
        <f>COUNTIFS(A1_Individu_Data_Keadaan_SDMK!A$4:A$149931,M517,A1_Individu_Data_Keadaan_SDMK!Q$4:Q$149285,"07. KESEHATAN LINGKUNGAN")</f>
        <v>#VALUE!</v>
      </c>
      <c r="AW517" s="135">
        <f t="shared" si="271"/>
        <v>1</v>
      </c>
      <c r="AX517" s="134" t="e">
        <f t="shared" si="272"/>
        <v>#VALUE!</v>
      </c>
      <c r="AY517" s="134" t="e">
        <f t="shared" si="273"/>
        <v>#VALUE!</v>
      </c>
      <c r="AZ517" s="133" t="e">
        <f>COUNTIFS(A1_Individu_Data_Keadaan_SDMK!A$4:A$149931,M517,A1_Individu_Data_Keadaan_SDMK!Q$4:Q$149285,"08. GIZI")</f>
        <v>#VALUE!</v>
      </c>
      <c r="BA517" s="135">
        <f t="shared" si="274"/>
        <v>1</v>
      </c>
      <c r="BB517" s="134" t="e">
        <f t="shared" si="275"/>
        <v>#VALUE!</v>
      </c>
      <c r="BC517" s="134" t="e">
        <f t="shared" si="276"/>
        <v>#VALUE!</v>
      </c>
      <c r="BD517" s="133" t="e">
        <f>COUNTIFS(A1_Individu_Data_Keadaan_SDMK!A$4:A$149931,M517,A1_Individu_Data_Keadaan_SDMK!R$4:R$149285,"03. Ahli Teknologi Laboratorium Medik")</f>
        <v>#VALUE!</v>
      </c>
      <c r="BE517" s="135">
        <f t="shared" si="277"/>
        <v>1</v>
      </c>
      <c r="BF517" s="134" t="e">
        <f t="shared" si="278"/>
        <v>#VALUE!</v>
      </c>
      <c r="BG517" s="134" t="e">
        <f t="shared" si="279"/>
        <v>#VALUE!</v>
      </c>
      <c r="BH517" s="139" t="e">
        <f t="shared" si="280"/>
        <v>#VALUE!</v>
      </c>
      <c r="BI517" s="139" t="e">
        <f t="shared" si="281"/>
        <v>#VALUE!</v>
      </c>
    </row>
    <row r="518" spans="13:61" ht="15">
      <c r="M518" s="120" t="s">
        <v>13429</v>
      </c>
      <c r="N518" s="120" t="s">
        <v>13430</v>
      </c>
      <c r="O518" s="120" t="s">
        <v>267</v>
      </c>
      <c r="P518" s="120" t="s">
        <v>9301</v>
      </c>
      <c r="Q518" s="120" t="s">
        <v>12201</v>
      </c>
      <c r="R518" s="120">
        <v>33</v>
      </c>
      <c r="S518" s="120">
        <v>3319</v>
      </c>
      <c r="T518" s="348" t="str">
        <f>IF(R518&lt;&gt;"",VLOOKUP(R518,'01_MASTER_KODE_WILAYAH'!H$1437:I$1470,2,FALSE),"")</f>
        <v>JAWA TENGAH</v>
      </c>
      <c r="U518" s="348" t="str">
        <f>IF(S518&lt;&gt;"",VLOOKUP(S518,'01_MASTER_KODE_WILAYAH'!D$5:F$1353,3,FALSE),"")</f>
        <v>KUDUS</v>
      </c>
      <c r="V518" s="349" t="str">
        <f t="shared" si="251"/>
        <v>2</v>
      </c>
      <c r="W518" s="145" t="e">
        <f t="shared" si="252"/>
        <v>#VALUE!</v>
      </c>
      <c r="X518" s="133" t="e">
        <f>COUNTIFS(A1_Individu_Data_Keadaan_SDMK!A$4:A$149931,M518,A1_Individu_Data_Keadaan_SDMK!R$4:R$149285,"01. Dokter")</f>
        <v>#VALUE!</v>
      </c>
      <c r="Y518" s="122">
        <f t="shared" si="253"/>
        <v>1</v>
      </c>
      <c r="Z518" s="134" t="e">
        <f t="shared" si="254"/>
        <v>#VALUE!</v>
      </c>
      <c r="AA518" s="134" t="e">
        <f t="shared" si="255"/>
        <v>#VALUE!</v>
      </c>
      <c r="AB518" s="133" t="e">
        <f>COUNTIFS(A1_Individu_Data_Keadaan_SDMK!A$4:A$149931,M518,A1_Individu_Data_Keadaan_SDMK!R$4:R$149285,"02. Dokter Gigi")</f>
        <v>#VALUE!</v>
      </c>
      <c r="AC518" s="122">
        <f t="shared" si="256"/>
        <v>1</v>
      </c>
      <c r="AD518" s="134" t="e">
        <f t="shared" si="257"/>
        <v>#VALUE!</v>
      </c>
      <c r="AE518" s="134" t="e">
        <f t="shared" si="258"/>
        <v>#VALUE!</v>
      </c>
      <c r="AF518" s="133" t="e">
        <f>COUNTIFS(A1_Individu_Data_Keadaan_SDMK!A$4:A$149931,M518,A1_Individu_Data_Keadaan_SDMK!Q$4:Q$149285,"03. KEPERAWATAN")</f>
        <v>#VALUE!</v>
      </c>
      <c r="AG518" s="135">
        <f t="shared" si="259"/>
        <v>5</v>
      </c>
      <c r="AH518" s="134" t="e">
        <f t="shared" si="260"/>
        <v>#VALUE!</v>
      </c>
      <c r="AI518" s="134" t="e">
        <f t="shared" si="261"/>
        <v>#VALUE!</v>
      </c>
      <c r="AJ518" s="133" t="e">
        <f>COUNTIFS(A1_Individu_Data_Keadaan_SDMK!A$4:A$149931,M518,A1_Individu_Data_Keadaan_SDMK!Q$4:Q$149285,"04. KEBIDANAN")</f>
        <v>#VALUE!</v>
      </c>
      <c r="AK518" s="135">
        <f t="shared" si="262"/>
        <v>4</v>
      </c>
      <c r="AL518" s="134" t="e">
        <f t="shared" si="263"/>
        <v>#VALUE!</v>
      </c>
      <c r="AM518" s="134" t="e">
        <f t="shared" si="264"/>
        <v>#VALUE!</v>
      </c>
      <c r="AN518" s="133" t="e">
        <f>COUNTIFS(A1_Individu_Data_Keadaan_SDMK!A$4:A$149931,M518,A1_Individu_Data_Keadaan_SDMK!Q$4:Q$149285,"05. KEFARMASIAN")</f>
        <v>#VALUE!</v>
      </c>
      <c r="AO518" s="135">
        <f t="shared" si="265"/>
        <v>1</v>
      </c>
      <c r="AP518" s="134" t="e">
        <f t="shared" si="266"/>
        <v>#VALUE!</v>
      </c>
      <c r="AQ518" s="134" t="e">
        <f t="shared" si="267"/>
        <v>#VALUE!</v>
      </c>
      <c r="AR518" s="133" t="e">
        <f>COUNTIFS(A1_Individu_Data_Keadaan_SDMK!A$4:A$149931,M518,A1_Individu_Data_Keadaan_SDMK!Q$4:Q$149285,"06. KESEHATAN MASYARAKAT")</f>
        <v>#VALUE!</v>
      </c>
      <c r="AS518" s="135">
        <f t="shared" si="268"/>
        <v>1</v>
      </c>
      <c r="AT518" s="134" t="e">
        <f t="shared" si="269"/>
        <v>#VALUE!</v>
      </c>
      <c r="AU518" s="134" t="e">
        <f t="shared" si="270"/>
        <v>#VALUE!</v>
      </c>
      <c r="AV518" s="133" t="e">
        <f>COUNTIFS(A1_Individu_Data_Keadaan_SDMK!A$4:A$149931,M518,A1_Individu_Data_Keadaan_SDMK!Q$4:Q$149285,"07. KESEHATAN LINGKUNGAN")</f>
        <v>#VALUE!</v>
      </c>
      <c r="AW518" s="135">
        <f t="shared" si="271"/>
        <v>1</v>
      </c>
      <c r="AX518" s="134" t="e">
        <f t="shared" si="272"/>
        <v>#VALUE!</v>
      </c>
      <c r="AY518" s="134" t="e">
        <f t="shared" si="273"/>
        <v>#VALUE!</v>
      </c>
      <c r="AZ518" s="133" t="e">
        <f>COUNTIFS(A1_Individu_Data_Keadaan_SDMK!A$4:A$149931,M518,A1_Individu_Data_Keadaan_SDMK!Q$4:Q$149285,"08. GIZI")</f>
        <v>#VALUE!</v>
      </c>
      <c r="BA518" s="135">
        <f t="shared" si="274"/>
        <v>1</v>
      </c>
      <c r="BB518" s="134" t="e">
        <f t="shared" si="275"/>
        <v>#VALUE!</v>
      </c>
      <c r="BC518" s="134" t="e">
        <f t="shared" si="276"/>
        <v>#VALUE!</v>
      </c>
      <c r="BD518" s="133" t="e">
        <f>COUNTIFS(A1_Individu_Data_Keadaan_SDMK!A$4:A$149931,M518,A1_Individu_Data_Keadaan_SDMK!R$4:R$149285,"03. Ahli Teknologi Laboratorium Medik")</f>
        <v>#VALUE!</v>
      </c>
      <c r="BE518" s="135">
        <f t="shared" si="277"/>
        <v>1</v>
      </c>
      <c r="BF518" s="134" t="e">
        <f t="shared" si="278"/>
        <v>#VALUE!</v>
      </c>
      <c r="BG518" s="134" t="e">
        <f t="shared" si="279"/>
        <v>#VALUE!</v>
      </c>
      <c r="BH518" s="139" t="e">
        <f t="shared" si="280"/>
        <v>#VALUE!</v>
      </c>
      <c r="BI518" s="139" t="e">
        <f t="shared" si="281"/>
        <v>#VALUE!</v>
      </c>
    </row>
    <row r="519" spans="13:61" ht="15">
      <c r="M519" s="120" t="s">
        <v>13431</v>
      </c>
      <c r="N519" s="120" t="s">
        <v>13432</v>
      </c>
      <c r="O519" s="120" t="s">
        <v>267</v>
      </c>
      <c r="P519" s="120" t="s">
        <v>9301</v>
      </c>
      <c r="Q519" s="120" t="s">
        <v>12201</v>
      </c>
      <c r="R519" s="120">
        <v>33</v>
      </c>
      <c r="S519" s="120">
        <v>3319</v>
      </c>
      <c r="T519" s="348" t="str">
        <f>IF(R519&lt;&gt;"",VLOOKUP(R519,'01_MASTER_KODE_WILAYAH'!H$1437:I$1470,2,FALSE),"")</f>
        <v>JAWA TENGAH</v>
      </c>
      <c r="U519" s="348" t="str">
        <f>IF(S519&lt;&gt;"",VLOOKUP(S519,'01_MASTER_KODE_WILAYAH'!D$5:F$1353,3,FALSE),"")</f>
        <v>KUDUS</v>
      </c>
      <c r="V519" s="349" t="str">
        <f t="shared" si="251"/>
        <v>2</v>
      </c>
      <c r="W519" s="145" t="e">
        <f t="shared" si="252"/>
        <v>#VALUE!</v>
      </c>
      <c r="X519" s="133" t="e">
        <f>COUNTIFS(A1_Individu_Data_Keadaan_SDMK!A$4:A$149931,M519,A1_Individu_Data_Keadaan_SDMK!R$4:R$149285,"01. Dokter")</f>
        <v>#VALUE!</v>
      </c>
      <c r="Y519" s="122">
        <f t="shared" si="253"/>
        <v>1</v>
      </c>
      <c r="Z519" s="134" t="e">
        <f t="shared" si="254"/>
        <v>#VALUE!</v>
      </c>
      <c r="AA519" s="134" t="e">
        <f t="shared" si="255"/>
        <v>#VALUE!</v>
      </c>
      <c r="AB519" s="133" t="e">
        <f>COUNTIFS(A1_Individu_Data_Keadaan_SDMK!A$4:A$149931,M519,A1_Individu_Data_Keadaan_SDMK!R$4:R$149285,"02. Dokter Gigi")</f>
        <v>#VALUE!</v>
      </c>
      <c r="AC519" s="122">
        <f t="shared" si="256"/>
        <v>1</v>
      </c>
      <c r="AD519" s="134" t="e">
        <f t="shared" si="257"/>
        <v>#VALUE!</v>
      </c>
      <c r="AE519" s="134" t="e">
        <f t="shared" si="258"/>
        <v>#VALUE!</v>
      </c>
      <c r="AF519" s="133" t="e">
        <f>COUNTIFS(A1_Individu_Data_Keadaan_SDMK!A$4:A$149931,M519,A1_Individu_Data_Keadaan_SDMK!Q$4:Q$149285,"03. KEPERAWATAN")</f>
        <v>#VALUE!</v>
      </c>
      <c r="AG519" s="135">
        <f t="shared" si="259"/>
        <v>5</v>
      </c>
      <c r="AH519" s="134" t="e">
        <f t="shared" si="260"/>
        <v>#VALUE!</v>
      </c>
      <c r="AI519" s="134" t="e">
        <f t="shared" si="261"/>
        <v>#VALUE!</v>
      </c>
      <c r="AJ519" s="133" t="e">
        <f>COUNTIFS(A1_Individu_Data_Keadaan_SDMK!A$4:A$149931,M519,A1_Individu_Data_Keadaan_SDMK!Q$4:Q$149285,"04. KEBIDANAN")</f>
        <v>#VALUE!</v>
      </c>
      <c r="AK519" s="135">
        <f t="shared" si="262"/>
        <v>4</v>
      </c>
      <c r="AL519" s="134" t="e">
        <f t="shared" si="263"/>
        <v>#VALUE!</v>
      </c>
      <c r="AM519" s="134" t="e">
        <f t="shared" si="264"/>
        <v>#VALUE!</v>
      </c>
      <c r="AN519" s="133" t="e">
        <f>COUNTIFS(A1_Individu_Data_Keadaan_SDMK!A$4:A$149931,M519,A1_Individu_Data_Keadaan_SDMK!Q$4:Q$149285,"05. KEFARMASIAN")</f>
        <v>#VALUE!</v>
      </c>
      <c r="AO519" s="135">
        <f t="shared" si="265"/>
        <v>1</v>
      </c>
      <c r="AP519" s="134" t="e">
        <f t="shared" si="266"/>
        <v>#VALUE!</v>
      </c>
      <c r="AQ519" s="134" t="e">
        <f t="shared" si="267"/>
        <v>#VALUE!</v>
      </c>
      <c r="AR519" s="133" t="e">
        <f>COUNTIFS(A1_Individu_Data_Keadaan_SDMK!A$4:A$149931,M519,A1_Individu_Data_Keadaan_SDMK!Q$4:Q$149285,"06. KESEHATAN MASYARAKAT")</f>
        <v>#VALUE!</v>
      </c>
      <c r="AS519" s="135">
        <f t="shared" si="268"/>
        <v>1</v>
      </c>
      <c r="AT519" s="134" t="e">
        <f t="shared" si="269"/>
        <v>#VALUE!</v>
      </c>
      <c r="AU519" s="134" t="e">
        <f t="shared" si="270"/>
        <v>#VALUE!</v>
      </c>
      <c r="AV519" s="133" t="e">
        <f>COUNTIFS(A1_Individu_Data_Keadaan_SDMK!A$4:A$149931,M519,A1_Individu_Data_Keadaan_SDMK!Q$4:Q$149285,"07. KESEHATAN LINGKUNGAN")</f>
        <v>#VALUE!</v>
      </c>
      <c r="AW519" s="135">
        <f t="shared" si="271"/>
        <v>1</v>
      </c>
      <c r="AX519" s="134" t="e">
        <f t="shared" si="272"/>
        <v>#VALUE!</v>
      </c>
      <c r="AY519" s="134" t="e">
        <f t="shared" si="273"/>
        <v>#VALUE!</v>
      </c>
      <c r="AZ519" s="133" t="e">
        <f>COUNTIFS(A1_Individu_Data_Keadaan_SDMK!A$4:A$149931,M519,A1_Individu_Data_Keadaan_SDMK!Q$4:Q$149285,"08. GIZI")</f>
        <v>#VALUE!</v>
      </c>
      <c r="BA519" s="135">
        <f t="shared" si="274"/>
        <v>1</v>
      </c>
      <c r="BB519" s="134" t="e">
        <f t="shared" si="275"/>
        <v>#VALUE!</v>
      </c>
      <c r="BC519" s="134" t="e">
        <f t="shared" si="276"/>
        <v>#VALUE!</v>
      </c>
      <c r="BD519" s="133" t="e">
        <f>COUNTIFS(A1_Individu_Data_Keadaan_SDMK!A$4:A$149931,M519,A1_Individu_Data_Keadaan_SDMK!R$4:R$149285,"03. Ahli Teknologi Laboratorium Medik")</f>
        <v>#VALUE!</v>
      </c>
      <c r="BE519" s="135">
        <f t="shared" si="277"/>
        <v>1</v>
      </c>
      <c r="BF519" s="134" t="e">
        <f t="shared" si="278"/>
        <v>#VALUE!</v>
      </c>
      <c r="BG519" s="134" t="e">
        <f t="shared" si="279"/>
        <v>#VALUE!</v>
      </c>
      <c r="BH519" s="139" t="e">
        <f t="shared" si="280"/>
        <v>#VALUE!</v>
      </c>
      <c r="BI519" s="139" t="e">
        <f t="shared" si="281"/>
        <v>#VALUE!</v>
      </c>
    </row>
    <row r="520" spans="13:61" ht="15">
      <c r="M520" s="120" t="s">
        <v>13433</v>
      </c>
      <c r="N520" s="120" t="s">
        <v>13434</v>
      </c>
      <c r="O520" s="120" t="s">
        <v>267</v>
      </c>
      <c r="P520" s="120" t="s">
        <v>9302</v>
      </c>
      <c r="Q520" s="120" t="s">
        <v>12201</v>
      </c>
      <c r="R520" s="120">
        <v>33</v>
      </c>
      <c r="S520" s="120">
        <v>3319</v>
      </c>
      <c r="T520" s="348" t="str">
        <f>IF(R520&lt;&gt;"",VLOOKUP(R520,'01_MASTER_KODE_WILAYAH'!H$1437:I$1470,2,FALSE),"")</f>
        <v>JAWA TENGAH</v>
      </c>
      <c r="U520" s="348" t="str">
        <f>IF(S520&lt;&gt;"",VLOOKUP(S520,'01_MASTER_KODE_WILAYAH'!D$5:F$1353,3,FALSE),"")</f>
        <v>KUDUS</v>
      </c>
      <c r="V520" s="349" t="str">
        <f t="shared" si="251"/>
        <v>1</v>
      </c>
      <c r="W520" s="145" t="e">
        <f t="shared" si="252"/>
        <v>#VALUE!</v>
      </c>
      <c r="X520" s="133" t="e">
        <f>COUNTIFS(A1_Individu_Data_Keadaan_SDMK!A$4:A$149931,M520,A1_Individu_Data_Keadaan_SDMK!R$4:R$149285,"01. Dokter")</f>
        <v>#VALUE!</v>
      </c>
      <c r="Y520" s="122">
        <f t="shared" si="253"/>
        <v>2</v>
      </c>
      <c r="Z520" s="134" t="e">
        <f t="shared" si="254"/>
        <v>#VALUE!</v>
      </c>
      <c r="AA520" s="134" t="e">
        <f t="shared" si="255"/>
        <v>#VALUE!</v>
      </c>
      <c r="AB520" s="133" t="e">
        <f>COUNTIFS(A1_Individu_Data_Keadaan_SDMK!A$4:A$149931,M520,A1_Individu_Data_Keadaan_SDMK!R$4:R$149285,"02. Dokter Gigi")</f>
        <v>#VALUE!</v>
      </c>
      <c r="AC520" s="122">
        <f t="shared" si="256"/>
        <v>1</v>
      </c>
      <c r="AD520" s="134" t="e">
        <f t="shared" si="257"/>
        <v>#VALUE!</v>
      </c>
      <c r="AE520" s="134" t="e">
        <f t="shared" si="258"/>
        <v>#VALUE!</v>
      </c>
      <c r="AF520" s="133" t="e">
        <f>COUNTIFS(A1_Individu_Data_Keadaan_SDMK!A$4:A$149931,M520,A1_Individu_Data_Keadaan_SDMK!Q$4:Q$149285,"03. KEPERAWATAN")</f>
        <v>#VALUE!</v>
      </c>
      <c r="AG520" s="135">
        <f t="shared" si="259"/>
        <v>8</v>
      </c>
      <c r="AH520" s="134" t="e">
        <f t="shared" si="260"/>
        <v>#VALUE!</v>
      </c>
      <c r="AI520" s="134" t="e">
        <f t="shared" si="261"/>
        <v>#VALUE!</v>
      </c>
      <c r="AJ520" s="133" t="e">
        <f>COUNTIFS(A1_Individu_Data_Keadaan_SDMK!A$4:A$149931,M520,A1_Individu_Data_Keadaan_SDMK!Q$4:Q$149285,"04. KEBIDANAN")</f>
        <v>#VALUE!</v>
      </c>
      <c r="AK520" s="135">
        <f t="shared" si="262"/>
        <v>7</v>
      </c>
      <c r="AL520" s="134" t="e">
        <f t="shared" si="263"/>
        <v>#VALUE!</v>
      </c>
      <c r="AM520" s="134" t="e">
        <f t="shared" si="264"/>
        <v>#VALUE!</v>
      </c>
      <c r="AN520" s="133" t="e">
        <f>COUNTIFS(A1_Individu_Data_Keadaan_SDMK!A$4:A$149931,M520,A1_Individu_Data_Keadaan_SDMK!Q$4:Q$149285,"05. KEFARMASIAN")</f>
        <v>#VALUE!</v>
      </c>
      <c r="AO520" s="135">
        <f t="shared" si="265"/>
        <v>1</v>
      </c>
      <c r="AP520" s="134" t="e">
        <f t="shared" si="266"/>
        <v>#VALUE!</v>
      </c>
      <c r="AQ520" s="134" t="e">
        <f t="shared" si="267"/>
        <v>#VALUE!</v>
      </c>
      <c r="AR520" s="133" t="e">
        <f>COUNTIFS(A1_Individu_Data_Keadaan_SDMK!A$4:A$149931,M520,A1_Individu_Data_Keadaan_SDMK!Q$4:Q$149285,"06. KESEHATAN MASYARAKAT")</f>
        <v>#VALUE!</v>
      </c>
      <c r="AS520" s="135">
        <f t="shared" si="268"/>
        <v>1</v>
      </c>
      <c r="AT520" s="134" t="e">
        <f t="shared" si="269"/>
        <v>#VALUE!</v>
      </c>
      <c r="AU520" s="134" t="e">
        <f t="shared" si="270"/>
        <v>#VALUE!</v>
      </c>
      <c r="AV520" s="133" t="e">
        <f>COUNTIFS(A1_Individu_Data_Keadaan_SDMK!A$4:A$149931,M520,A1_Individu_Data_Keadaan_SDMK!Q$4:Q$149285,"07. KESEHATAN LINGKUNGAN")</f>
        <v>#VALUE!</v>
      </c>
      <c r="AW520" s="135">
        <f t="shared" si="271"/>
        <v>1</v>
      </c>
      <c r="AX520" s="134" t="e">
        <f t="shared" si="272"/>
        <v>#VALUE!</v>
      </c>
      <c r="AY520" s="134" t="e">
        <f t="shared" si="273"/>
        <v>#VALUE!</v>
      </c>
      <c r="AZ520" s="133" t="e">
        <f>COUNTIFS(A1_Individu_Data_Keadaan_SDMK!A$4:A$149931,M520,A1_Individu_Data_Keadaan_SDMK!Q$4:Q$149285,"08. GIZI")</f>
        <v>#VALUE!</v>
      </c>
      <c r="BA520" s="135">
        <f t="shared" si="274"/>
        <v>2</v>
      </c>
      <c r="BB520" s="134" t="e">
        <f t="shared" si="275"/>
        <v>#VALUE!</v>
      </c>
      <c r="BC520" s="134" t="e">
        <f t="shared" si="276"/>
        <v>#VALUE!</v>
      </c>
      <c r="BD520" s="133" t="e">
        <f>COUNTIFS(A1_Individu_Data_Keadaan_SDMK!A$4:A$149931,M520,A1_Individu_Data_Keadaan_SDMK!R$4:R$149285,"03. Ahli Teknologi Laboratorium Medik")</f>
        <v>#VALUE!</v>
      </c>
      <c r="BE520" s="135">
        <f t="shared" si="277"/>
        <v>1</v>
      </c>
      <c r="BF520" s="134" t="e">
        <f t="shared" si="278"/>
        <v>#VALUE!</v>
      </c>
      <c r="BG520" s="134" t="e">
        <f t="shared" si="279"/>
        <v>#VALUE!</v>
      </c>
      <c r="BH520" s="139" t="e">
        <f t="shared" si="280"/>
        <v>#VALUE!</v>
      </c>
      <c r="BI520" s="139" t="e">
        <f t="shared" si="281"/>
        <v>#VALUE!</v>
      </c>
    </row>
    <row r="521" spans="13:61" ht="15">
      <c r="M521" s="120" t="s">
        <v>13435</v>
      </c>
      <c r="N521" s="120" t="s">
        <v>12951</v>
      </c>
      <c r="O521" s="120" t="s">
        <v>267</v>
      </c>
      <c r="P521" s="120" t="s">
        <v>9301</v>
      </c>
      <c r="Q521" s="120" t="s">
        <v>12201</v>
      </c>
      <c r="R521" s="120">
        <v>33</v>
      </c>
      <c r="S521" s="120">
        <v>3319</v>
      </c>
      <c r="T521" s="348" t="str">
        <f>IF(R521&lt;&gt;"",VLOOKUP(R521,'01_MASTER_KODE_WILAYAH'!H$1437:I$1470,2,FALSE),"")</f>
        <v>JAWA TENGAH</v>
      </c>
      <c r="U521" s="348" t="str">
        <f>IF(S521&lt;&gt;"",VLOOKUP(S521,'01_MASTER_KODE_WILAYAH'!D$5:F$1353,3,FALSE),"")</f>
        <v>KUDUS</v>
      </c>
      <c r="V521" s="349" t="str">
        <f t="shared" si="251"/>
        <v>2</v>
      </c>
      <c r="W521" s="145" t="e">
        <f t="shared" si="252"/>
        <v>#VALUE!</v>
      </c>
      <c r="X521" s="133" t="e">
        <f>COUNTIFS(A1_Individu_Data_Keadaan_SDMK!A$4:A$149931,M521,A1_Individu_Data_Keadaan_SDMK!R$4:R$149285,"01. Dokter")</f>
        <v>#VALUE!</v>
      </c>
      <c r="Y521" s="122">
        <f t="shared" si="253"/>
        <v>1</v>
      </c>
      <c r="Z521" s="134" t="e">
        <f t="shared" si="254"/>
        <v>#VALUE!</v>
      </c>
      <c r="AA521" s="134" t="e">
        <f t="shared" si="255"/>
        <v>#VALUE!</v>
      </c>
      <c r="AB521" s="133" t="e">
        <f>COUNTIFS(A1_Individu_Data_Keadaan_SDMK!A$4:A$149931,M521,A1_Individu_Data_Keadaan_SDMK!R$4:R$149285,"02. Dokter Gigi")</f>
        <v>#VALUE!</v>
      </c>
      <c r="AC521" s="122">
        <f t="shared" si="256"/>
        <v>1</v>
      </c>
      <c r="AD521" s="134" t="e">
        <f t="shared" si="257"/>
        <v>#VALUE!</v>
      </c>
      <c r="AE521" s="134" t="e">
        <f t="shared" si="258"/>
        <v>#VALUE!</v>
      </c>
      <c r="AF521" s="133" t="e">
        <f>COUNTIFS(A1_Individu_Data_Keadaan_SDMK!A$4:A$149931,M521,A1_Individu_Data_Keadaan_SDMK!Q$4:Q$149285,"03. KEPERAWATAN")</f>
        <v>#VALUE!</v>
      </c>
      <c r="AG521" s="135">
        <f t="shared" si="259"/>
        <v>5</v>
      </c>
      <c r="AH521" s="134" t="e">
        <f t="shared" si="260"/>
        <v>#VALUE!</v>
      </c>
      <c r="AI521" s="134" t="e">
        <f t="shared" si="261"/>
        <v>#VALUE!</v>
      </c>
      <c r="AJ521" s="133" t="e">
        <f>COUNTIFS(A1_Individu_Data_Keadaan_SDMK!A$4:A$149931,M521,A1_Individu_Data_Keadaan_SDMK!Q$4:Q$149285,"04. KEBIDANAN")</f>
        <v>#VALUE!</v>
      </c>
      <c r="AK521" s="135">
        <f t="shared" si="262"/>
        <v>4</v>
      </c>
      <c r="AL521" s="134" t="e">
        <f t="shared" si="263"/>
        <v>#VALUE!</v>
      </c>
      <c r="AM521" s="134" t="e">
        <f t="shared" si="264"/>
        <v>#VALUE!</v>
      </c>
      <c r="AN521" s="133" t="e">
        <f>COUNTIFS(A1_Individu_Data_Keadaan_SDMK!A$4:A$149931,M521,A1_Individu_Data_Keadaan_SDMK!Q$4:Q$149285,"05. KEFARMASIAN")</f>
        <v>#VALUE!</v>
      </c>
      <c r="AO521" s="135">
        <f t="shared" si="265"/>
        <v>1</v>
      </c>
      <c r="AP521" s="134" t="e">
        <f t="shared" si="266"/>
        <v>#VALUE!</v>
      </c>
      <c r="AQ521" s="134" t="e">
        <f t="shared" si="267"/>
        <v>#VALUE!</v>
      </c>
      <c r="AR521" s="133" t="e">
        <f>COUNTIFS(A1_Individu_Data_Keadaan_SDMK!A$4:A$149931,M521,A1_Individu_Data_Keadaan_SDMK!Q$4:Q$149285,"06. KESEHATAN MASYARAKAT")</f>
        <v>#VALUE!</v>
      </c>
      <c r="AS521" s="135">
        <f t="shared" si="268"/>
        <v>1</v>
      </c>
      <c r="AT521" s="134" t="e">
        <f t="shared" si="269"/>
        <v>#VALUE!</v>
      </c>
      <c r="AU521" s="134" t="e">
        <f t="shared" si="270"/>
        <v>#VALUE!</v>
      </c>
      <c r="AV521" s="133" t="e">
        <f>COUNTIFS(A1_Individu_Data_Keadaan_SDMK!A$4:A$149931,M521,A1_Individu_Data_Keadaan_SDMK!Q$4:Q$149285,"07. KESEHATAN LINGKUNGAN")</f>
        <v>#VALUE!</v>
      </c>
      <c r="AW521" s="135">
        <f t="shared" si="271"/>
        <v>1</v>
      </c>
      <c r="AX521" s="134" t="e">
        <f t="shared" si="272"/>
        <v>#VALUE!</v>
      </c>
      <c r="AY521" s="134" t="e">
        <f t="shared" si="273"/>
        <v>#VALUE!</v>
      </c>
      <c r="AZ521" s="133" t="e">
        <f>COUNTIFS(A1_Individu_Data_Keadaan_SDMK!A$4:A$149931,M521,A1_Individu_Data_Keadaan_SDMK!Q$4:Q$149285,"08. GIZI")</f>
        <v>#VALUE!</v>
      </c>
      <c r="BA521" s="135">
        <f t="shared" si="274"/>
        <v>1</v>
      </c>
      <c r="BB521" s="134" t="e">
        <f t="shared" si="275"/>
        <v>#VALUE!</v>
      </c>
      <c r="BC521" s="134" t="e">
        <f t="shared" si="276"/>
        <v>#VALUE!</v>
      </c>
      <c r="BD521" s="133" t="e">
        <f>COUNTIFS(A1_Individu_Data_Keadaan_SDMK!A$4:A$149931,M521,A1_Individu_Data_Keadaan_SDMK!R$4:R$149285,"03. Ahli Teknologi Laboratorium Medik")</f>
        <v>#VALUE!</v>
      </c>
      <c r="BE521" s="135">
        <f t="shared" si="277"/>
        <v>1</v>
      </c>
      <c r="BF521" s="134" t="e">
        <f t="shared" si="278"/>
        <v>#VALUE!</v>
      </c>
      <c r="BG521" s="134" t="e">
        <f t="shared" si="279"/>
        <v>#VALUE!</v>
      </c>
      <c r="BH521" s="139" t="e">
        <f t="shared" si="280"/>
        <v>#VALUE!</v>
      </c>
      <c r="BI521" s="139" t="e">
        <f t="shared" si="281"/>
        <v>#VALUE!</v>
      </c>
    </row>
    <row r="522" spans="13:61" ht="15">
      <c r="M522" s="120" t="s">
        <v>13436</v>
      </c>
      <c r="N522" s="120" t="s">
        <v>13437</v>
      </c>
      <c r="O522" s="120" t="s">
        <v>267</v>
      </c>
      <c r="P522" s="120" t="s">
        <v>9302</v>
      </c>
      <c r="Q522" s="120" t="s">
        <v>12201</v>
      </c>
      <c r="R522" s="120">
        <v>33</v>
      </c>
      <c r="S522" s="120">
        <v>3319</v>
      </c>
      <c r="T522" s="348" t="str">
        <f>IF(R522&lt;&gt;"",VLOOKUP(R522,'01_MASTER_KODE_WILAYAH'!H$1437:I$1470,2,FALSE),"")</f>
        <v>JAWA TENGAH</v>
      </c>
      <c r="U522" s="348" t="str">
        <f>IF(S522&lt;&gt;"",VLOOKUP(S522,'01_MASTER_KODE_WILAYAH'!D$5:F$1353,3,FALSE),"")</f>
        <v>KUDUS</v>
      </c>
      <c r="V522" s="349" t="str">
        <f t="shared" si="251"/>
        <v>1</v>
      </c>
      <c r="W522" s="145" t="e">
        <f t="shared" si="252"/>
        <v>#VALUE!</v>
      </c>
      <c r="X522" s="133" t="e">
        <f>COUNTIFS(A1_Individu_Data_Keadaan_SDMK!A$4:A$149931,M522,A1_Individu_Data_Keadaan_SDMK!R$4:R$149285,"01. Dokter")</f>
        <v>#VALUE!</v>
      </c>
      <c r="Y522" s="122">
        <f t="shared" si="253"/>
        <v>2</v>
      </c>
      <c r="Z522" s="134" t="e">
        <f t="shared" si="254"/>
        <v>#VALUE!</v>
      </c>
      <c r="AA522" s="134" t="e">
        <f t="shared" si="255"/>
        <v>#VALUE!</v>
      </c>
      <c r="AB522" s="133" t="e">
        <f>COUNTIFS(A1_Individu_Data_Keadaan_SDMK!A$4:A$149931,M522,A1_Individu_Data_Keadaan_SDMK!R$4:R$149285,"02. Dokter Gigi")</f>
        <v>#VALUE!</v>
      </c>
      <c r="AC522" s="122">
        <f t="shared" si="256"/>
        <v>1</v>
      </c>
      <c r="AD522" s="134" t="e">
        <f t="shared" si="257"/>
        <v>#VALUE!</v>
      </c>
      <c r="AE522" s="134" t="e">
        <f t="shared" si="258"/>
        <v>#VALUE!</v>
      </c>
      <c r="AF522" s="133" t="e">
        <f>COUNTIFS(A1_Individu_Data_Keadaan_SDMK!A$4:A$149931,M522,A1_Individu_Data_Keadaan_SDMK!Q$4:Q$149285,"03. KEPERAWATAN")</f>
        <v>#VALUE!</v>
      </c>
      <c r="AG522" s="135">
        <f t="shared" si="259"/>
        <v>8</v>
      </c>
      <c r="AH522" s="134" t="e">
        <f t="shared" si="260"/>
        <v>#VALUE!</v>
      </c>
      <c r="AI522" s="134" t="e">
        <f t="shared" si="261"/>
        <v>#VALUE!</v>
      </c>
      <c r="AJ522" s="133" t="e">
        <f>COUNTIFS(A1_Individu_Data_Keadaan_SDMK!A$4:A$149931,M522,A1_Individu_Data_Keadaan_SDMK!Q$4:Q$149285,"04. KEBIDANAN")</f>
        <v>#VALUE!</v>
      </c>
      <c r="AK522" s="135">
        <f t="shared" si="262"/>
        <v>7</v>
      </c>
      <c r="AL522" s="134" t="e">
        <f t="shared" si="263"/>
        <v>#VALUE!</v>
      </c>
      <c r="AM522" s="134" t="e">
        <f t="shared" si="264"/>
        <v>#VALUE!</v>
      </c>
      <c r="AN522" s="133" t="e">
        <f>COUNTIFS(A1_Individu_Data_Keadaan_SDMK!A$4:A$149931,M522,A1_Individu_Data_Keadaan_SDMK!Q$4:Q$149285,"05. KEFARMASIAN")</f>
        <v>#VALUE!</v>
      </c>
      <c r="AO522" s="135">
        <f t="shared" si="265"/>
        <v>1</v>
      </c>
      <c r="AP522" s="134" t="e">
        <f t="shared" si="266"/>
        <v>#VALUE!</v>
      </c>
      <c r="AQ522" s="134" t="e">
        <f t="shared" si="267"/>
        <v>#VALUE!</v>
      </c>
      <c r="AR522" s="133" t="e">
        <f>COUNTIFS(A1_Individu_Data_Keadaan_SDMK!A$4:A$149931,M522,A1_Individu_Data_Keadaan_SDMK!Q$4:Q$149285,"06. KESEHATAN MASYARAKAT")</f>
        <v>#VALUE!</v>
      </c>
      <c r="AS522" s="135">
        <f t="shared" si="268"/>
        <v>1</v>
      </c>
      <c r="AT522" s="134" t="e">
        <f t="shared" si="269"/>
        <v>#VALUE!</v>
      </c>
      <c r="AU522" s="134" t="e">
        <f t="shared" si="270"/>
        <v>#VALUE!</v>
      </c>
      <c r="AV522" s="133" t="e">
        <f>COUNTIFS(A1_Individu_Data_Keadaan_SDMK!A$4:A$149931,M522,A1_Individu_Data_Keadaan_SDMK!Q$4:Q$149285,"07. KESEHATAN LINGKUNGAN")</f>
        <v>#VALUE!</v>
      </c>
      <c r="AW522" s="135">
        <f t="shared" si="271"/>
        <v>1</v>
      </c>
      <c r="AX522" s="134" t="e">
        <f t="shared" si="272"/>
        <v>#VALUE!</v>
      </c>
      <c r="AY522" s="134" t="e">
        <f t="shared" si="273"/>
        <v>#VALUE!</v>
      </c>
      <c r="AZ522" s="133" t="e">
        <f>COUNTIFS(A1_Individu_Data_Keadaan_SDMK!A$4:A$149931,M522,A1_Individu_Data_Keadaan_SDMK!Q$4:Q$149285,"08. GIZI")</f>
        <v>#VALUE!</v>
      </c>
      <c r="BA522" s="135">
        <f t="shared" si="274"/>
        <v>2</v>
      </c>
      <c r="BB522" s="134" t="e">
        <f t="shared" si="275"/>
        <v>#VALUE!</v>
      </c>
      <c r="BC522" s="134" t="e">
        <f t="shared" si="276"/>
        <v>#VALUE!</v>
      </c>
      <c r="BD522" s="133" t="e">
        <f>COUNTIFS(A1_Individu_Data_Keadaan_SDMK!A$4:A$149931,M522,A1_Individu_Data_Keadaan_SDMK!R$4:R$149285,"03. Ahli Teknologi Laboratorium Medik")</f>
        <v>#VALUE!</v>
      </c>
      <c r="BE522" s="135">
        <f t="shared" si="277"/>
        <v>1</v>
      </c>
      <c r="BF522" s="134" t="e">
        <f t="shared" si="278"/>
        <v>#VALUE!</v>
      </c>
      <c r="BG522" s="134" t="e">
        <f t="shared" si="279"/>
        <v>#VALUE!</v>
      </c>
      <c r="BH522" s="139" t="e">
        <f t="shared" si="280"/>
        <v>#VALUE!</v>
      </c>
      <c r="BI522" s="139" t="e">
        <f t="shared" si="281"/>
        <v>#VALUE!</v>
      </c>
    </row>
    <row r="523" spans="13:61" ht="15">
      <c r="M523" s="120" t="s">
        <v>13438</v>
      </c>
      <c r="N523" s="120" t="s">
        <v>13439</v>
      </c>
      <c r="O523" s="120" t="s">
        <v>267</v>
      </c>
      <c r="P523" s="120" t="s">
        <v>9301</v>
      </c>
      <c r="Q523" s="120" t="s">
        <v>12201</v>
      </c>
      <c r="R523" s="120">
        <v>33</v>
      </c>
      <c r="S523" s="120">
        <v>3319</v>
      </c>
      <c r="T523" s="348" t="str">
        <f>IF(R523&lt;&gt;"",VLOOKUP(R523,'01_MASTER_KODE_WILAYAH'!H$1437:I$1470,2,FALSE),"")</f>
        <v>JAWA TENGAH</v>
      </c>
      <c r="U523" s="348" t="str">
        <f>IF(S523&lt;&gt;"",VLOOKUP(S523,'01_MASTER_KODE_WILAYAH'!D$5:F$1353,3,FALSE),"")</f>
        <v>KUDUS</v>
      </c>
      <c r="V523" s="349" t="str">
        <f t="shared" si="251"/>
        <v>2</v>
      </c>
      <c r="W523" s="145" t="e">
        <f t="shared" si="252"/>
        <v>#VALUE!</v>
      </c>
      <c r="X523" s="133" t="e">
        <f>COUNTIFS(A1_Individu_Data_Keadaan_SDMK!A$4:A$149931,M523,A1_Individu_Data_Keadaan_SDMK!R$4:R$149285,"01. Dokter")</f>
        <v>#VALUE!</v>
      </c>
      <c r="Y523" s="122">
        <f t="shared" si="253"/>
        <v>1</v>
      </c>
      <c r="Z523" s="134" t="e">
        <f t="shared" si="254"/>
        <v>#VALUE!</v>
      </c>
      <c r="AA523" s="134" t="e">
        <f t="shared" si="255"/>
        <v>#VALUE!</v>
      </c>
      <c r="AB523" s="133" t="e">
        <f>COUNTIFS(A1_Individu_Data_Keadaan_SDMK!A$4:A$149931,M523,A1_Individu_Data_Keadaan_SDMK!R$4:R$149285,"02. Dokter Gigi")</f>
        <v>#VALUE!</v>
      </c>
      <c r="AC523" s="122">
        <f t="shared" si="256"/>
        <v>1</v>
      </c>
      <c r="AD523" s="134" t="e">
        <f t="shared" si="257"/>
        <v>#VALUE!</v>
      </c>
      <c r="AE523" s="134" t="e">
        <f t="shared" si="258"/>
        <v>#VALUE!</v>
      </c>
      <c r="AF523" s="133" t="e">
        <f>COUNTIFS(A1_Individu_Data_Keadaan_SDMK!A$4:A$149931,M523,A1_Individu_Data_Keadaan_SDMK!Q$4:Q$149285,"03. KEPERAWATAN")</f>
        <v>#VALUE!</v>
      </c>
      <c r="AG523" s="135">
        <f t="shared" si="259"/>
        <v>5</v>
      </c>
      <c r="AH523" s="134" t="e">
        <f t="shared" si="260"/>
        <v>#VALUE!</v>
      </c>
      <c r="AI523" s="134" t="e">
        <f t="shared" si="261"/>
        <v>#VALUE!</v>
      </c>
      <c r="AJ523" s="133" t="e">
        <f>COUNTIFS(A1_Individu_Data_Keadaan_SDMK!A$4:A$149931,M523,A1_Individu_Data_Keadaan_SDMK!Q$4:Q$149285,"04. KEBIDANAN")</f>
        <v>#VALUE!</v>
      </c>
      <c r="AK523" s="135">
        <f t="shared" si="262"/>
        <v>4</v>
      </c>
      <c r="AL523" s="134" t="e">
        <f t="shared" si="263"/>
        <v>#VALUE!</v>
      </c>
      <c r="AM523" s="134" t="e">
        <f t="shared" si="264"/>
        <v>#VALUE!</v>
      </c>
      <c r="AN523" s="133" t="e">
        <f>COUNTIFS(A1_Individu_Data_Keadaan_SDMK!A$4:A$149931,M523,A1_Individu_Data_Keadaan_SDMK!Q$4:Q$149285,"05. KEFARMASIAN")</f>
        <v>#VALUE!</v>
      </c>
      <c r="AO523" s="135">
        <f t="shared" si="265"/>
        <v>1</v>
      </c>
      <c r="AP523" s="134" t="e">
        <f t="shared" si="266"/>
        <v>#VALUE!</v>
      </c>
      <c r="AQ523" s="134" t="e">
        <f t="shared" si="267"/>
        <v>#VALUE!</v>
      </c>
      <c r="AR523" s="133" t="e">
        <f>COUNTIFS(A1_Individu_Data_Keadaan_SDMK!A$4:A$149931,M523,A1_Individu_Data_Keadaan_SDMK!Q$4:Q$149285,"06. KESEHATAN MASYARAKAT")</f>
        <v>#VALUE!</v>
      </c>
      <c r="AS523" s="135">
        <f t="shared" si="268"/>
        <v>1</v>
      </c>
      <c r="AT523" s="134" t="e">
        <f t="shared" si="269"/>
        <v>#VALUE!</v>
      </c>
      <c r="AU523" s="134" t="e">
        <f t="shared" si="270"/>
        <v>#VALUE!</v>
      </c>
      <c r="AV523" s="133" t="e">
        <f>COUNTIFS(A1_Individu_Data_Keadaan_SDMK!A$4:A$149931,M523,A1_Individu_Data_Keadaan_SDMK!Q$4:Q$149285,"07. KESEHATAN LINGKUNGAN")</f>
        <v>#VALUE!</v>
      </c>
      <c r="AW523" s="135">
        <f t="shared" si="271"/>
        <v>1</v>
      </c>
      <c r="AX523" s="134" t="e">
        <f t="shared" si="272"/>
        <v>#VALUE!</v>
      </c>
      <c r="AY523" s="134" t="e">
        <f t="shared" si="273"/>
        <v>#VALUE!</v>
      </c>
      <c r="AZ523" s="133" t="e">
        <f>COUNTIFS(A1_Individu_Data_Keadaan_SDMK!A$4:A$149931,M523,A1_Individu_Data_Keadaan_SDMK!Q$4:Q$149285,"08. GIZI")</f>
        <v>#VALUE!</v>
      </c>
      <c r="BA523" s="135">
        <f t="shared" si="274"/>
        <v>1</v>
      </c>
      <c r="BB523" s="134" t="e">
        <f t="shared" si="275"/>
        <v>#VALUE!</v>
      </c>
      <c r="BC523" s="134" t="e">
        <f t="shared" si="276"/>
        <v>#VALUE!</v>
      </c>
      <c r="BD523" s="133" t="e">
        <f>COUNTIFS(A1_Individu_Data_Keadaan_SDMK!A$4:A$149931,M523,A1_Individu_Data_Keadaan_SDMK!R$4:R$149285,"03. Ahli Teknologi Laboratorium Medik")</f>
        <v>#VALUE!</v>
      </c>
      <c r="BE523" s="135">
        <f t="shared" si="277"/>
        <v>1</v>
      </c>
      <c r="BF523" s="134" t="e">
        <f t="shared" si="278"/>
        <v>#VALUE!</v>
      </c>
      <c r="BG523" s="134" t="e">
        <f t="shared" si="279"/>
        <v>#VALUE!</v>
      </c>
      <c r="BH523" s="139" t="e">
        <f t="shared" si="280"/>
        <v>#VALUE!</v>
      </c>
      <c r="BI523" s="139" t="e">
        <f t="shared" si="281"/>
        <v>#VALUE!</v>
      </c>
    </row>
    <row r="524" spans="13:61" ht="15">
      <c r="M524" s="120" t="s">
        <v>13440</v>
      </c>
      <c r="N524" s="120" t="s">
        <v>13441</v>
      </c>
      <c r="O524" s="120" t="s">
        <v>267</v>
      </c>
      <c r="P524" s="120" t="s">
        <v>9302</v>
      </c>
      <c r="Q524" s="120" t="s">
        <v>12201</v>
      </c>
      <c r="R524" s="120">
        <v>33</v>
      </c>
      <c r="S524" s="120">
        <v>3319</v>
      </c>
      <c r="T524" s="348" t="str">
        <f>IF(R524&lt;&gt;"",VLOOKUP(R524,'01_MASTER_KODE_WILAYAH'!H$1437:I$1470,2,FALSE),"")</f>
        <v>JAWA TENGAH</v>
      </c>
      <c r="U524" s="348" t="str">
        <f>IF(S524&lt;&gt;"",VLOOKUP(S524,'01_MASTER_KODE_WILAYAH'!D$5:F$1353,3,FALSE),"")</f>
        <v>KUDUS</v>
      </c>
      <c r="V524" s="349" t="str">
        <f t="shared" si="251"/>
        <v>1</v>
      </c>
      <c r="W524" s="145" t="e">
        <f t="shared" si="252"/>
        <v>#VALUE!</v>
      </c>
      <c r="X524" s="133" t="e">
        <f>COUNTIFS(A1_Individu_Data_Keadaan_SDMK!A$4:A$149931,M524,A1_Individu_Data_Keadaan_SDMK!R$4:R$149285,"01. Dokter")</f>
        <v>#VALUE!</v>
      </c>
      <c r="Y524" s="122">
        <f t="shared" si="253"/>
        <v>2</v>
      </c>
      <c r="Z524" s="134" t="e">
        <f t="shared" si="254"/>
        <v>#VALUE!</v>
      </c>
      <c r="AA524" s="134" t="e">
        <f t="shared" si="255"/>
        <v>#VALUE!</v>
      </c>
      <c r="AB524" s="133" t="e">
        <f>COUNTIFS(A1_Individu_Data_Keadaan_SDMK!A$4:A$149931,M524,A1_Individu_Data_Keadaan_SDMK!R$4:R$149285,"02. Dokter Gigi")</f>
        <v>#VALUE!</v>
      </c>
      <c r="AC524" s="122">
        <f t="shared" si="256"/>
        <v>1</v>
      </c>
      <c r="AD524" s="134" t="e">
        <f t="shared" si="257"/>
        <v>#VALUE!</v>
      </c>
      <c r="AE524" s="134" t="e">
        <f t="shared" si="258"/>
        <v>#VALUE!</v>
      </c>
      <c r="AF524" s="133" t="e">
        <f>COUNTIFS(A1_Individu_Data_Keadaan_SDMK!A$4:A$149931,M524,A1_Individu_Data_Keadaan_SDMK!Q$4:Q$149285,"03. KEPERAWATAN")</f>
        <v>#VALUE!</v>
      </c>
      <c r="AG524" s="135">
        <f t="shared" si="259"/>
        <v>8</v>
      </c>
      <c r="AH524" s="134" t="e">
        <f t="shared" si="260"/>
        <v>#VALUE!</v>
      </c>
      <c r="AI524" s="134" t="e">
        <f t="shared" si="261"/>
        <v>#VALUE!</v>
      </c>
      <c r="AJ524" s="133" t="e">
        <f>COUNTIFS(A1_Individu_Data_Keadaan_SDMK!A$4:A$149931,M524,A1_Individu_Data_Keadaan_SDMK!Q$4:Q$149285,"04. KEBIDANAN")</f>
        <v>#VALUE!</v>
      </c>
      <c r="AK524" s="135">
        <f t="shared" si="262"/>
        <v>7</v>
      </c>
      <c r="AL524" s="134" t="e">
        <f t="shared" si="263"/>
        <v>#VALUE!</v>
      </c>
      <c r="AM524" s="134" t="e">
        <f t="shared" si="264"/>
        <v>#VALUE!</v>
      </c>
      <c r="AN524" s="133" t="e">
        <f>COUNTIFS(A1_Individu_Data_Keadaan_SDMK!A$4:A$149931,M524,A1_Individu_Data_Keadaan_SDMK!Q$4:Q$149285,"05. KEFARMASIAN")</f>
        <v>#VALUE!</v>
      </c>
      <c r="AO524" s="135">
        <f t="shared" si="265"/>
        <v>1</v>
      </c>
      <c r="AP524" s="134" t="e">
        <f t="shared" si="266"/>
        <v>#VALUE!</v>
      </c>
      <c r="AQ524" s="134" t="e">
        <f t="shared" si="267"/>
        <v>#VALUE!</v>
      </c>
      <c r="AR524" s="133" t="e">
        <f>COUNTIFS(A1_Individu_Data_Keadaan_SDMK!A$4:A$149931,M524,A1_Individu_Data_Keadaan_SDMK!Q$4:Q$149285,"06. KESEHATAN MASYARAKAT")</f>
        <v>#VALUE!</v>
      </c>
      <c r="AS524" s="135">
        <f t="shared" si="268"/>
        <v>1</v>
      </c>
      <c r="AT524" s="134" t="e">
        <f t="shared" si="269"/>
        <v>#VALUE!</v>
      </c>
      <c r="AU524" s="134" t="e">
        <f t="shared" si="270"/>
        <v>#VALUE!</v>
      </c>
      <c r="AV524" s="133" t="e">
        <f>COUNTIFS(A1_Individu_Data_Keadaan_SDMK!A$4:A$149931,M524,A1_Individu_Data_Keadaan_SDMK!Q$4:Q$149285,"07. KESEHATAN LINGKUNGAN")</f>
        <v>#VALUE!</v>
      </c>
      <c r="AW524" s="135">
        <f t="shared" si="271"/>
        <v>1</v>
      </c>
      <c r="AX524" s="134" t="e">
        <f t="shared" si="272"/>
        <v>#VALUE!</v>
      </c>
      <c r="AY524" s="134" t="e">
        <f t="shared" si="273"/>
        <v>#VALUE!</v>
      </c>
      <c r="AZ524" s="133" t="e">
        <f>COUNTIFS(A1_Individu_Data_Keadaan_SDMK!A$4:A$149931,M524,A1_Individu_Data_Keadaan_SDMK!Q$4:Q$149285,"08. GIZI")</f>
        <v>#VALUE!</v>
      </c>
      <c r="BA524" s="135">
        <f t="shared" si="274"/>
        <v>2</v>
      </c>
      <c r="BB524" s="134" t="e">
        <f t="shared" si="275"/>
        <v>#VALUE!</v>
      </c>
      <c r="BC524" s="134" t="e">
        <f t="shared" si="276"/>
        <v>#VALUE!</v>
      </c>
      <c r="BD524" s="133" t="e">
        <f>COUNTIFS(A1_Individu_Data_Keadaan_SDMK!A$4:A$149931,M524,A1_Individu_Data_Keadaan_SDMK!R$4:R$149285,"03. Ahli Teknologi Laboratorium Medik")</f>
        <v>#VALUE!</v>
      </c>
      <c r="BE524" s="135">
        <f t="shared" si="277"/>
        <v>1</v>
      </c>
      <c r="BF524" s="134" t="e">
        <f t="shared" si="278"/>
        <v>#VALUE!</v>
      </c>
      <c r="BG524" s="134" t="e">
        <f t="shared" si="279"/>
        <v>#VALUE!</v>
      </c>
      <c r="BH524" s="139" t="e">
        <f t="shared" si="280"/>
        <v>#VALUE!</v>
      </c>
      <c r="BI524" s="139" t="e">
        <f t="shared" si="281"/>
        <v>#VALUE!</v>
      </c>
    </row>
    <row r="525" spans="13:61" ht="15">
      <c r="M525" s="120" t="s">
        <v>13442</v>
      </c>
      <c r="N525" s="120" t="s">
        <v>13443</v>
      </c>
      <c r="O525" s="120" t="s">
        <v>267</v>
      </c>
      <c r="P525" s="120" t="s">
        <v>9301</v>
      </c>
      <c r="Q525" s="120" t="s">
        <v>12201</v>
      </c>
      <c r="R525" s="120">
        <v>33</v>
      </c>
      <c r="S525" s="120">
        <v>3319</v>
      </c>
      <c r="T525" s="348" t="str">
        <f>IF(R525&lt;&gt;"",VLOOKUP(R525,'01_MASTER_KODE_WILAYAH'!H$1437:I$1470,2,FALSE),"")</f>
        <v>JAWA TENGAH</v>
      </c>
      <c r="U525" s="348" t="str">
        <f>IF(S525&lt;&gt;"",VLOOKUP(S525,'01_MASTER_KODE_WILAYAH'!D$5:F$1353,3,FALSE),"")</f>
        <v>KUDUS</v>
      </c>
      <c r="V525" s="349" t="str">
        <f t="shared" si="251"/>
        <v>2</v>
      </c>
      <c r="W525" s="145" t="e">
        <f t="shared" si="252"/>
        <v>#VALUE!</v>
      </c>
      <c r="X525" s="133" t="e">
        <f>COUNTIFS(A1_Individu_Data_Keadaan_SDMK!A$4:A$149931,M525,A1_Individu_Data_Keadaan_SDMK!R$4:R$149285,"01. Dokter")</f>
        <v>#VALUE!</v>
      </c>
      <c r="Y525" s="122">
        <f t="shared" si="253"/>
        <v>1</v>
      </c>
      <c r="Z525" s="134" t="e">
        <f t="shared" si="254"/>
        <v>#VALUE!</v>
      </c>
      <c r="AA525" s="134" t="e">
        <f t="shared" si="255"/>
        <v>#VALUE!</v>
      </c>
      <c r="AB525" s="133" t="e">
        <f>COUNTIFS(A1_Individu_Data_Keadaan_SDMK!A$4:A$149931,M525,A1_Individu_Data_Keadaan_SDMK!R$4:R$149285,"02. Dokter Gigi")</f>
        <v>#VALUE!</v>
      </c>
      <c r="AC525" s="122">
        <f t="shared" si="256"/>
        <v>1</v>
      </c>
      <c r="AD525" s="134" t="e">
        <f t="shared" si="257"/>
        <v>#VALUE!</v>
      </c>
      <c r="AE525" s="134" t="e">
        <f t="shared" si="258"/>
        <v>#VALUE!</v>
      </c>
      <c r="AF525" s="133" t="e">
        <f>COUNTIFS(A1_Individu_Data_Keadaan_SDMK!A$4:A$149931,M525,A1_Individu_Data_Keadaan_SDMK!Q$4:Q$149285,"03. KEPERAWATAN")</f>
        <v>#VALUE!</v>
      </c>
      <c r="AG525" s="135">
        <f t="shared" si="259"/>
        <v>5</v>
      </c>
      <c r="AH525" s="134" t="e">
        <f t="shared" si="260"/>
        <v>#VALUE!</v>
      </c>
      <c r="AI525" s="134" t="e">
        <f t="shared" si="261"/>
        <v>#VALUE!</v>
      </c>
      <c r="AJ525" s="133" t="e">
        <f>COUNTIFS(A1_Individu_Data_Keadaan_SDMK!A$4:A$149931,M525,A1_Individu_Data_Keadaan_SDMK!Q$4:Q$149285,"04. KEBIDANAN")</f>
        <v>#VALUE!</v>
      </c>
      <c r="AK525" s="135">
        <f t="shared" si="262"/>
        <v>4</v>
      </c>
      <c r="AL525" s="134" t="e">
        <f t="shared" si="263"/>
        <v>#VALUE!</v>
      </c>
      <c r="AM525" s="134" t="e">
        <f t="shared" si="264"/>
        <v>#VALUE!</v>
      </c>
      <c r="AN525" s="133" t="e">
        <f>COUNTIFS(A1_Individu_Data_Keadaan_SDMK!A$4:A$149931,M525,A1_Individu_Data_Keadaan_SDMK!Q$4:Q$149285,"05. KEFARMASIAN")</f>
        <v>#VALUE!</v>
      </c>
      <c r="AO525" s="135">
        <f t="shared" si="265"/>
        <v>1</v>
      </c>
      <c r="AP525" s="134" t="e">
        <f t="shared" si="266"/>
        <v>#VALUE!</v>
      </c>
      <c r="AQ525" s="134" t="e">
        <f t="shared" si="267"/>
        <v>#VALUE!</v>
      </c>
      <c r="AR525" s="133" t="e">
        <f>COUNTIFS(A1_Individu_Data_Keadaan_SDMK!A$4:A$149931,M525,A1_Individu_Data_Keadaan_SDMK!Q$4:Q$149285,"06. KESEHATAN MASYARAKAT")</f>
        <v>#VALUE!</v>
      </c>
      <c r="AS525" s="135">
        <f t="shared" si="268"/>
        <v>1</v>
      </c>
      <c r="AT525" s="134" t="e">
        <f t="shared" si="269"/>
        <v>#VALUE!</v>
      </c>
      <c r="AU525" s="134" t="e">
        <f t="shared" si="270"/>
        <v>#VALUE!</v>
      </c>
      <c r="AV525" s="133" t="e">
        <f>COUNTIFS(A1_Individu_Data_Keadaan_SDMK!A$4:A$149931,M525,A1_Individu_Data_Keadaan_SDMK!Q$4:Q$149285,"07. KESEHATAN LINGKUNGAN")</f>
        <v>#VALUE!</v>
      </c>
      <c r="AW525" s="135">
        <f t="shared" si="271"/>
        <v>1</v>
      </c>
      <c r="AX525" s="134" t="e">
        <f t="shared" si="272"/>
        <v>#VALUE!</v>
      </c>
      <c r="AY525" s="134" t="e">
        <f t="shared" si="273"/>
        <v>#VALUE!</v>
      </c>
      <c r="AZ525" s="133" t="e">
        <f>COUNTIFS(A1_Individu_Data_Keadaan_SDMK!A$4:A$149931,M525,A1_Individu_Data_Keadaan_SDMK!Q$4:Q$149285,"08. GIZI")</f>
        <v>#VALUE!</v>
      </c>
      <c r="BA525" s="135">
        <f t="shared" si="274"/>
        <v>1</v>
      </c>
      <c r="BB525" s="134" t="e">
        <f t="shared" si="275"/>
        <v>#VALUE!</v>
      </c>
      <c r="BC525" s="134" t="e">
        <f t="shared" si="276"/>
        <v>#VALUE!</v>
      </c>
      <c r="BD525" s="133" t="e">
        <f>COUNTIFS(A1_Individu_Data_Keadaan_SDMK!A$4:A$149931,M525,A1_Individu_Data_Keadaan_SDMK!R$4:R$149285,"03. Ahli Teknologi Laboratorium Medik")</f>
        <v>#VALUE!</v>
      </c>
      <c r="BE525" s="135">
        <f t="shared" si="277"/>
        <v>1</v>
      </c>
      <c r="BF525" s="134" t="e">
        <f t="shared" si="278"/>
        <v>#VALUE!</v>
      </c>
      <c r="BG525" s="134" t="e">
        <f t="shared" si="279"/>
        <v>#VALUE!</v>
      </c>
      <c r="BH525" s="139" t="e">
        <f t="shared" si="280"/>
        <v>#VALUE!</v>
      </c>
      <c r="BI525" s="139" t="e">
        <f t="shared" si="281"/>
        <v>#VALUE!</v>
      </c>
    </row>
    <row r="526" spans="13:61" ht="15">
      <c r="M526" s="120" t="s">
        <v>13444</v>
      </c>
      <c r="N526" s="120" t="s">
        <v>13445</v>
      </c>
      <c r="O526" s="120" t="s">
        <v>267</v>
      </c>
      <c r="P526" s="120" t="s">
        <v>9301</v>
      </c>
      <c r="Q526" s="120" t="s">
        <v>12201</v>
      </c>
      <c r="R526" s="120">
        <v>33</v>
      </c>
      <c r="S526" s="120">
        <v>3319</v>
      </c>
      <c r="T526" s="348" t="str">
        <f>IF(R526&lt;&gt;"",VLOOKUP(R526,'01_MASTER_KODE_WILAYAH'!H$1437:I$1470,2,FALSE),"")</f>
        <v>JAWA TENGAH</v>
      </c>
      <c r="U526" s="348" t="str">
        <f>IF(S526&lt;&gt;"",VLOOKUP(S526,'01_MASTER_KODE_WILAYAH'!D$5:F$1353,3,FALSE),"")</f>
        <v>KUDUS</v>
      </c>
      <c r="V526" s="349" t="str">
        <f t="shared" si="251"/>
        <v>2</v>
      </c>
      <c r="W526" s="145" t="e">
        <f t="shared" si="252"/>
        <v>#VALUE!</v>
      </c>
      <c r="X526" s="133" t="e">
        <f>COUNTIFS(A1_Individu_Data_Keadaan_SDMK!A$4:A$149931,M526,A1_Individu_Data_Keadaan_SDMK!R$4:R$149285,"01. Dokter")</f>
        <v>#VALUE!</v>
      </c>
      <c r="Y526" s="122">
        <f t="shared" si="253"/>
        <v>1</v>
      </c>
      <c r="Z526" s="134" t="e">
        <f t="shared" si="254"/>
        <v>#VALUE!</v>
      </c>
      <c r="AA526" s="134" t="e">
        <f t="shared" si="255"/>
        <v>#VALUE!</v>
      </c>
      <c r="AB526" s="133" t="e">
        <f>COUNTIFS(A1_Individu_Data_Keadaan_SDMK!A$4:A$149931,M526,A1_Individu_Data_Keadaan_SDMK!R$4:R$149285,"02. Dokter Gigi")</f>
        <v>#VALUE!</v>
      </c>
      <c r="AC526" s="122">
        <f t="shared" si="256"/>
        <v>1</v>
      </c>
      <c r="AD526" s="134" t="e">
        <f t="shared" si="257"/>
        <v>#VALUE!</v>
      </c>
      <c r="AE526" s="134" t="e">
        <f t="shared" si="258"/>
        <v>#VALUE!</v>
      </c>
      <c r="AF526" s="133" t="e">
        <f>COUNTIFS(A1_Individu_Data_Keadaan_SDMK!A$4:A$149931,M526,A1_Individu_Data_Keadaan_SDMK!Q$4:Q$149285,"03. KEPERAWATAN")</f>
        <v>#VALUE!</v>
      </c>
      <c r="AG526" s="135">
        <f t="shared" si="259"/>
        <v>5</v>
      </c>
      <c r="AH526" s="134" t="e">
        <f t="shared" si="260"/>
        <v>#VALUE!</v>
      </c>
      <c r="AI526" s="134" t="e">
        <f t="shared" si="261"/>
        <v>#VALUE!</v>
      </c>
      <c r="AJ526" s="133" t="e">
        <f>COUNTIFS(A1_Individu_Data_Keadaan_SDMK!A$4:A$149931,M526,A1_Individu_Data_Keadaan_SDMK!Q$4:Q$149285,"04. KEBIDANAN")</f>
        <v>#VALUE!</v>
      </c>
      <c r="AK526" s="135">
        <f t="shared" si="262"/>
        <v>4</v>
      </c>
      <c r="AL526" s="134" t="e">
        <f t="shared" si="263"/>
        <v>#VALUE!</v>
      </c>
      <c r="AM526" s="134" t="e">
        <f t="shared" si="264"/>
        <v>#VALUE!</v>
      </c>
      <c r="AN526" s="133" t="e">
        <f>COUNTIFS(A1_Individu_Data_Keadaan_SDMK!A$4:A$149931,M526,A1_Individu_Data_Keadaan_SDMK!Q$4:Q$149285,"05. KEFARMASIAN")</f>
        <v>#VALUE!</v>
      </c>
      <c r="AO526" s="135">
        <f t="shared" si="265"/>
        <v>1</v>
      </c>
      <c r="AP526" s="134" t="e">
        <f t="shared" si="266"/>
        <v>#VALUE!</v>
      </c>
      <c r="AQ526" s="134" t="e">
        <f t="shared" si="267"/>
        <v>#VALUE!</v>
      </c>
      <c r="AR526" s="133" t="e">
        <f>COUNTIFS(A1_Individu_Data_Keadaan_SDMK!A$4:A$149931,M526,A1_Individu_Data_Keadaan_SDMK!Q$4:Q$149285,"06. KESEHATAN MASYARAKAT")</f>
        <v>#VALUE!</v>
      </c>
      <c r="AS526" s="135">
        <f t="shared" si="268"/>
        <v>1</v>
      </c>
      <c r="AT526" s="134" t="e">
        <f t="shared" si="269"/>
        <v>#VALUE!</v>
      </c>
      <c r="AU526" s="134" t="e">
        <f t="shared" si="270"/>
        <v>#VALUE!</v>
      </c>
      <c r="AV526" s="133" t="e">
        <f>COUNTIFS(A1_Individu_Data_Keadaan_SDMK!A$4:A$149931,M526,A1_Individu_Data_Keadaan_SDMK!Q$4:Q$149285,"07. KESEHATAN LINGKUNGAN")</f>
        <v>#VALUE!</v>
      </c>
      <c r="AW526" s="135">
        <f t="shared" si="271"/>
        <v>1</v>
      </c>
      <c r="AX526" s="134" t="e">
        <f t="shared" si="272"/>
        <v>#VALUE!</v>
      </c>
      <c r="AY526" s="134" t="e">
        <f t="shared" si="273"/>
        <v>#VALUE!</v>
      </c>
      <c r="AZ526" s="133" t="e">
        <f>COUNTIFS(A1_Individu_Data_Keadaan_SDMK!A$4:A$149931,M526,A1_Individu_Data_Keadaan_SDMK!Q$4:Q$149285,"08. GIZI")</f>
        <v>#VALUE!</v>
      </c>
      <c r="BA526" s="135">
        <f t="shared" si="274"/>
        <v>1</v>
      </c>
      <c r="BB526" s="134" t="e">
        <f t="shared" si="275"/>
        <v>#VALUE!</v>
      </c>
      <c r="BC526" s="134" t="e">
        <f t="shared" si="276"/>
        <v>#VALUE!</v>
      </c>
      <c r="BD526" s="133" t="e">
        <f>COUNTIFS(A1_Individu_Data_Keadaan_SDMK!A$4:A$149931,M526,A1_Individu_Data_Keadaan_SDMK!R$4:R$149285,"03. Ahli Teknologi Laboratorium Medik")</f>
        <v>#VALUE!</v>
      </c>
      <c r="BE526" s="135">
        <f t="shared" si="277"/>
        <v>1</v>
      </c>
      <c r="BF526" s="134" t="e">
        <f t="shared" si="278"/>
        <v>#VALUE!</v>
      </c>
      <c r="BG526" s="134" t="e">
        <f t="shared" si="279"/>
        <v>#VALUE!</v>
      </c>
      <c r="BH526" s="139" t="e">
        <f t="shared" si="280"/>
        <v>#VALUE!</v>
      </c>
      <c r="BI526" s="139" t="e">
        <f t="shared" si="281"/>
        <v>#VALUE!</v>
      </c>
    </row>
    <row r="527" spans="13:61" ht="15">
      <c r="M527" s="120" t="s">
        <v>13446</v>
      </c>
      <c r="N527" s="120" t="s">
        <v>13447</v>
      </c>
      <c r="O527" s="120" t="s">
        <v>267</v>
      </c>
      <c r="P527" s="120" t="s">
        <v>9301</v>
      </c>
      <c r="Q527" s="120" t="s">
        <v>12201</v>
      </c>
      <c r="R527" s="120">
        <v>33</v>
      </c>
      <c r="S527" s="120">
        <v>3319</v>
      </c>
      <c r="T527" s="348" t="str">
        <f>IF(R527&lt;&gt;"",VLOOKUP(R527,'01_MASTER_KODE_WILAYAH'!H$1437:I$1470,2,FALSE),"")</f>
        <v>JAWA TENGAH</v>
      </c>
      <c r="U527" s="348" t="str">
        <f>IF(S527&lt;&gt;"",VLOOKUP(S527,'01_MASTER_KODE_WILAYAH'!D$5:F$1353,3,FALSE),"")</f>
        <v>KUDUS</v>
      </c>
      <c r="V527" s="349" t="str">
        <f t="shared" si="251"/>
        <v>2</v>
      </c>
      <c r="W527" s="145" t="e">
        <f t="shared" si="252"/>
        <v>#VALUE!</v>
      </c>
      <c r="X527" s="133" t="e">
        <f>COUNTIFS(A1_Individu_Data_Keadaan_SDMK!A$4:A$149931,M527,A1_Individu_Data_Keadaan_SDMK!R$4:R$149285,"01. Dokter")</f>
        <v>#VALUE!</v>
      </c>
      <c r="Y527" s="122">
        <f t="shared" si="253"/>
        <v>1</v>
      </c>
      <c r="Z527" s="134" t="e">
        <f t="shared" si="254"/>
        <v>#VALUE!</v>
      </c>
      <c r="AA527" s="134" t="e">
        <f t="shared" si="255"/>
        <v>#VALUE!</v>
      </c>
      <c r="AB527" s="133" t="e">
        <f>COUNTIFS(A1_Individu_Data_Keadaan_SDMK!A$4:A$149931,M527,A1_Individu_Data_Keadaan_SDMK!R$4:R$149285,"02. Dokter Gigi")</f>
        <v>#VALUE!</v>
      </c>
      <c r="AC527" s="122">
        <f t="shared" si="256"/>
        <v>1</v>
      </c>
      <c r="AD527" s="134" t="e">
        <f t="shared" si="257"/>
        <v>#VALUE!</v>
      </c>
      <c r="AE527" s="134" t="e">
        <f t="shared" si="258"/>
        <v>#VALUE!</v>
      </c>
      <c r="AF527" s="133" t="e">
        <f>COUNTIFS(A1_Individu_Data_Keadaan_SDMK!A$4:A$149931,M527,A1_Individu_Data_Keadaan_SDMK!Q$4:Q$149285,"03. KEPERAWATAN")</f>
        <v>#VALUE!</v>
      </c>
      <c r="AG527" s="135">
        <f t="shared" si="259"/>
        <v>5</v>
      </c>
      <c r="AH527" s="134" t="e">
        <f t="shared" si="260"/>
        <v>#VALUE!</v>
      </c>
      <c r="AI527" s="134" t="e">
        <f t="shared" si="261"/>
        <v>#VALUE!</v>
      </c>
      <c r="AJ527" s="133" t="e">
        <f>COUNTIFS(A1_Individu_Data_Keadaan_SDMK!A$4:A$149931,M527,A1_Individu_Data_Keadaan_SDMK!Q$4:Q$149285,"04. KEBIDANAN")</f>
        <v>#VALUE!</v>
      </c>
      <c r="AK527" s="135">
        <f t="shared" si="262"/>
        <v>4</v>
      </c>
      <c r="AL527" s="134" t="e">
        <f t="shared" si="263"/>
        <v>#VALUE!</v>
      </c>
      <c r="AM527" s="134" t="e">
        <f t="shared" si="264"/>
        <v>#VALUE!</v>
      </c>
      <c r="AN527" s="133" t="e">
        <f>COUNTIFS(A1_Individu_Data_Keadaan_SDMK!A$4:A$149931,M527,A1_Individu_Data_Keadaan_SDMK!Q$4:Q$149285,"05. KEFARMASIAN")</f>
        <v>#VALUE!</v>
      </c>
      <c r="AO527" s="135">
        <f t="shared" si="265"/>
        <v>1</v>
      </c>
      <c r="AP527" s="134" t="e">
        <f t="shared" si="266"/>
        <v>#VALUE!</v>
      </c>
      <c r="AQ527" s="134" t="e">
        <f t="shared" si="267"/>
        <v>#VALUE!</v>
      </c>
      <c r="AR527" s="133" t="e">
        <f>COUNTIFS(A1_Individu_Data_Keadaan_SDMK!A$4:A$149931,M527,A1_Individu_Data_Keadaan_SDMK!Q$4:Q$149285,"06. KESEHATAN MASYARAKAT")</f>
        <v>#VALUE!</v>
      </c>
      <c r="AS527" s="135">
        <f t="shared" si="268"/>
        <v>1</v>
      </c>
      <c r="AT527" s="134" t="e">
        <f t="shared" si="269"/>
        <v>#VALUE!</v>
      </c>
      <c r="AU527" s="134" t="e">
        <f t="shared" si="270"/>
        <v>#VALUE!</v>
      </c>
      <c r="AV527" s="133" t="e">
        <f>COUNTIFS(A1_Individu_Data_Keadaan_SDMK!A$4:A$149931,M527,A1_Individu_Data_Keadaan_SDMK!Q$4:Q$149285,"07. KESEHATAN LINGKUNGAN")</f>
        <v>#VALUE!</v>
      </c>
      <c r="AW527" s="135">
        <f t="shared" si="271"/>
        <v>1</v>
      </c>
      <c r="AX527" s="134" t="e">
        <f t="shared" si="272"/>
        <v>#VALUE!</v>
      </c>
      <c r="AY527" s="134" t="e">
        <f t="shared" si="273"/>
        <v>#VALUE!</v>
      </c>
      <c r="AZ527" s="133" t="e">
        <f>COUNTIFS(A1_Individu_Data_Keadaan_SDMK!A$4:A$149931,M527,A1_Individu_Data_Keadaan_SDMK!Q$4:Q$149285,"08. GIZI")</f>
        <v>#VALUE!</v>
      </c>
      <c r="BA527" s="135">
        <f t="shared" si="274"/>
        <v>1</v>
      </c>
      <c r="BB527" s="134" t="e">
        <f t="shared" si="275"/>
        <v>#VALUE!</v>
      </c>
      <c r="BC527" s="134" t="e">
        <f t="shared" si="276"/>
        <v>#VALUE!</v>
      </c>
      <c r="BD527" s="133" t="e">
        <f>COUNTIFS(A1_Individu_Data_Keadaan_SDMK!A$4:A$149931,M527,A1_Individu_Data_Keadaan_SDMK!R$4:R$149285,"03. Ahli Teknologi Laboratorium Medik")</f>
        <v>#VALUE!</v>
      </c>
      <c r="BE527" s="135">
        <f t="shared" si="277"/>
        <v>1</v>
      </c>
      <c r="BF527" s="134" t="e">
        <f t="shared" si="278"/>
        <v>#VALUE!</v>
      </c>
      <c r="BG527" s="134" t="e">
        <f t="shared" si="279"/>
        <v>#VALUE!</v>
      </c>
      <c r="BH527" s="139" t="e">
        <f t="shared" si="280"/>
        <v>#VALUE!</v>
      </c>
      <c r="BI527" s="139" t="e">
        <f t="shared" si="281"/>
        <v>#VALUE!</v>
      </c>
    </row>
    <row r="528" spans="13:61" ht="15">
      <c r="M528" s="120" t="s">
        <v>13448</v>
      </c>
      <c r="N528" s="120" t="s">
        <v>13449</v>
      </c>
      <c r="O528" s="120" t="s">
        <v>267</v>
      </c>
      <c r="P528" s="120" t="s">
        <v>9302</v>
      </c>
      <c r="Q528" s="120" t="s">
        <v>12201</v>
      </c>
      <c r="R528" s="120">
        <v>33</v>
      </c>
      <c r="S528" s="120">
        <v>3319</v>
      </c>
      <c r="T528" s="348" t="str">
        <f>IF(R528&lt;&gt;"",VLOOKUP(R528,'01_MASTER_KODE_WILAYAH'!H$1437:I$1470,2,FALSE),"")</f>
        <v>JAWA TENGAH</v>
      </c>
      <c r="U528" s="348" t="str">
        <f>IF(S528&lt;&gt;"",VLOOKUP(S528,'01_MASTER_KODE_WILAYAH'!D$5:F$1353,3,FALSE),"")</f>
        <v>KUDUS</v>
      </c>
      <c r="V528" s="349" t="str">
        <f t="shared" si="251"/>
        <v>1</v>
      </c>
      <c r="W528" s="145" t="e">
        <f t="shared" si="252"/>
        <v>#VALUE!</v>
      </c>
      <c r="X528" s="133" t="e">
        <f>COUNTIFS(A1_Individu_Data_Keadaan_SDMK!A$4:A$149931,M528,A1_Individu_Data_Keadaan_SDMK!R$4:R$149285,"01. Dokter")</f>
        <v>#VALUE!</v>
      </c>
      <c r="Y528" s="122">
        <f t="shared" si="253"/>
        <v>2</v>
      </c>
      <c r="Z528" s="134" t="e">
        <f t="shared" si="254"/>
        <v>#VALUE!</v>
      </c>
      <c r="AA528" s="134" t="e">
        <f t="shared" si="255"/>
        <v>#VALUE!</v>
      </c>
      <c r="AB528" s="133" t="e">
        <f>COUNTIFS(A1_Individu_Data_Keadaan_SDMK!A$4:A$149931,M528,A1_Individu_Data_Keadaan_SDMK!R$4:R$149285,"02. Dokter Gigi")</f>
        <v>#VALUE!</v>
      </c>
      <c r="AC528" s="122">
        <f t="shared" si="256"/>
        <v>1</v>
      </c>
      <c r="AD528" s="134" t="e">
        <f t="shared" si="257"/>
        <v>#VALUE!</v>
      </c>
      <c r="AE528" s="134" t="e">
        <f t="shared" si="258"/>
        <v>#VALUE!</v>
      </c>
      <c r="AF528" s="133" t="e">
        <f>COUNTIFS(A1_Individu_Data_Keadaan_SDMK!A$4:A$149931,M528,A1_Individu_Data_Keadaan_SDMK!Q$4:Q$149285,"03. KEPERAWATAN")</f>
        <v>#VALUE!</v>
      </c>
      <c r="AG528" s="135">
        <f t="shared" si="259"/>
        <v>8</v>
      </c>
      <c r="AH528" s="134" t="e">
        <f t="shared" si="260"/>
        <v>#VALUE!</v>
      </c>
      <c r="AI528" s="134" t="e">
        <f t="shared" si="261"/>
        <v>#VALUE!</v>
      </c>
      <c r="AJ528" s="133" t="e">
        <f>COUNTIFS(A1_Individu_Data_Keadaan_SDMK!A$4:A$149931,M528,A1_Individu_Data_Keadaan_SDMK!Q$4:Q$149285,"04. KEBIDANAN")</f>
        <v>#VALUE!</v>
      </c>
      <c r="AK528" s="135">
        <f t="shared" si="262"/>
        <v>7</v>
      </c>
      <c r="AL528" s="134" t="e">
        <f t="shared" si="263"/>
        <v>#VALUE!</v>
      </c>
      <c r="AM528" s="134" t="e">
        <f t="shared" si="264"/>
        <v>#VALUE!</v>
      </c>
      <c r="AN528" s="133" t="e">
        <f>COUNTIFS(A1_Individu_Data_Keadaan_SDMK!A$4:A$149931,M528,A1_Individu_Data_Keadaan_SDMK!Q$4:Q$149285,"05. KEFARMASIAN")</f>
        <v>#VALUE!</v>
      </c>
      <c r="AO528" s="135">
        <f t="shared" si="265"/>
        <v>1</v>
      </c>
      <c r="AP528" s="134" t="e">
        <f t="shared" si="266"/>
        <v>#VALUE!</v>
      </c>
      <c r="AQ528" s="134" t="e">
        <f t="shared" si="267"/>
        <v>#VALUE!</v>
      </c>
      <c r="AR528" s="133" t="e">
        <f>COUNTIFS(A1_Individu_Data_Keadaan_SDMK!A$4:A$149931,M528,A1_Individu_Data_Keadaan_SDMK!Q$4:Q$149285,"06. KESEHATAN MASYARAKAT")</f>
        <v>#VALUE!</v>
      </c>
      <c r="AS528" s="135">
        <f t="shared" si="268"/>
        <v>1</v>
      </c>
      <c r="AT528" s="134" t="e">
        <f t="shared" si="269"/>
        <v>#VALUE!</v>
      </c>
      <c r="AU528" s="134" t="e">
        <f t="shared" si="270"/>
        <v>#VALUE!</v>
      </c>
      <c r="AV528" s="133" t="e">
        <f>COUNTIFS(A1_Individu_Data_Keadaan_SDMK!A$4:A$149931,M528,A1_Individu_Data_Keadaan_SDMK!Q$4:Q$149285,"07. KESEHATAN LINGKUNGAN")</f>
        <v>#VALUE!</v>
      </c>
      <c r="AW528" s="135">
        <f t="shared" si="271"/>
        <v>1</v>
      </c>
      <c r="AX528" s="134" t="e">
        <f t="shared" si="272"/>
        <v>#VALUE!</v>
      </c>
      <c r="AY528" s="134" t="e">
        <f t="shared" si="273"/>
        <v>#VALUE!</v>
      </c>
      <c r="AZ528" s="133" t="e">
        <f>COUNTIFS(A1_Individu_Data_Keadaan_SDMK!A$4:A$149931,M528,A1_Individu_Data_Keadaan_SDMK!Q$4:Q$149285,"08. GIZI")</f>
        <v>#VALUE!</v>
      </c>
      <c r="BA528" s="135">
        <f t="shared" si="274"/>
        <v>2</v>
      </c>
      <c r="BB528" s="134" t="e">
        <f t="shared" si="275"/>
        <v>#VALUE!</v>
      </c>
      <c r="BC528" s="134" t="e">
        <f t="shared" si="276"/>
        <v>#VALUE!</v>
      </c>
      <c r="BD528" s="133" t="e">
        <f>COUNTIFS(A1_Individu_Data_Keadaan_SDMK!A$4:A$149931,M528,A1_Individu_Data_Keadaan_SDMK!R$4:R$149285,"03. Ahli Teknologi Laboratorium Medik")</f>
        <v>#VALUE!</v>
      </c>
      <c r="BE528" s="135">
        <f t="shared" si="277"/>
        <v>1</v>
      </c>
      <c r="BF528" s="134" t="e">
        <f t="shared" si="278"/>
        <v>#VALUE!</v>
      </c>
      <c r="BG528" s="134" t="e">
        <f t="shared" si="279"/>
        <v>#VALUE!</v>
      </c>
      <c r="BH528" s="139" t="e">
        <f t="shared" si="280"/>
        <v>#VALUE!</v>
      </c>
      <c r="BI528" s="139" t="e">
        <f t="shared" si="281"/>
        <v>#VALUE!</v>
      </c>
    </row>
    <row r="529" spans="13:61" ht="15">
      <c r="M529" s="120" t="s">
        <v>13450</v>
      </c>
      <c r="N529" s="120" t="s">
        <v>13451</v>
      </c>
      <c r="O529" s="120" t="s">
        <v>267</v>
      </c>
      <c r="P529" s="120" t="s">
        <v>9301</v>
      </c>
      <c r="Q529" s="120" t="s">
        <v>12201</v>
      </c>
      <c r="R529" s="120">
        <v>33</v>
      </c>
      <c r="S529" s="120">
        <v>3319</v>
      </c>
      <c r="T529" s="348" t="str">
        <f>IF(R529&lt;&gt;"",VLOOKUP(R529,'01_MASTER_KODE_WILAYAH'!H$1437:I$1470,2,FALSE),"")</f>
        <v>JAWA TENGAH</v>
      </c>
      <c r="U529" s="348" t="str">
        <f>IF(S529&lt;&gt;"",VLOOKUP(S529,'01_MASTER_KODE_WILAYAH'!D$5:F$1353,3,FALSE),"")</f>
        <v>KUDUS</v>
      </c>
      <c r="V529" s="349" t="str">
        <f t="shared" si="251"/>
        <v>2</v>
      </c>
      <c r="W529" s="145" t="e">
        <f t="shared" si="252"/>
        <v>#VALUE!</v>
      </c>
      <c r="X529" s="133" t="e">
        <f>COUNTIFS(A1_Individu_Data_Keadaan_SDMK!A$4:A$149931,M529,A1_Individu_Data_Keadaan_SDMK!R$4:R$149285,"01. Dokter")</f>
        <v>#VALUE!</v>
      </c>
      <c r="Y529" s="122">
        <f t="shared" si="253"/>
        <v>1</v>
      </c>
      <c r="Z529" s="134" t="e">
        <f t="shared" si="254"/>
        <v>#VALUE!</v>
      </c>
      <c r="AA529" s="134" t="e">
        <f t="shared" si="255"/>
        <v>#VALUE!</v>
      </c>
      <c r="AB529" s="133" t="e">
        <f>COUNTIFS(A1_Individu_Data_Keadaan_SDMK!A$4:A$149931,M529,A1_Individu_Data_Keadaan_SDMK!R$4:R$149285,"02. Dokter Gigi")</f>
        <v>#VALUE!</v>
      </c>
      <c r="AC529" s="122">
        <f t="shared" si="256"/>
        <v>1</v>
      </c>
      <c r="AD529" s="134" t="e">
        <f t="shared" si="257"/>
        <v>#VALUE!</v>
      </c>
      <c r="AE529" s="134" t="e">
        <f t="shared" si="258"/>
        <v>#VALUE!</v>
      </c>
      <c r="AF529" s="133" t="e">
        <f>COUNTIFS(A1_Individu_Data_Keadaan_SDMK!A$4:A$149931,M529,A1_Individu_Data_Keadaan_SDMK!Q$4:Q$149285,"03. KEPERAWATAN")</f>
        <v>#VALUE!</v>
      </c>
      <c r="AG529" s="135">
        <f t="shared" si="259"/>
        <v>5</v>
      </c>
      <c r="AH529" s="134" t="e">
        <f t="shared" si="260"/>
        <v>#VALUE!</v>
      </c>
      <c r="AI529" s="134" t="e">
        <f t="shared" si="261"/>
        <v>#VALUE!</v>
      </c>
      <c r="AJ529" s="133" t="e">
        <f>COUNTIFS(A1_Individu_Data_Keadaan_SDMK!A$4:A$149931,M529,A1_Individu_Data_Keadaan_SDMK!Q$4:Q$149285,"04. KEBIDANAN")</f>
        <v>#VALUE!</v>
      </c>
      <c r="AK529" s="135">
        <f t="shared" si="262"/>
        <v>4</v>
      </c>
      <c r="AL529" s="134" t="e">
        <f t="shared" si="263"/>
        <v>#VALUE!</v>
      </c>
      <c r="AM529" s="134" t="e">
        <f t="shared" si="264"/>
        <v>#VALUE!</v>
      </c>
      <c r="AN529" s="133" t="e">
        <f>COUNTIFS(A1_Individu_Data_Keadaan_SDMK!A$4:A$149931,M529,A1_Individu_Data_Keadaan_SDMK!Q$4:Q$149285,"05. KEFARMASIAN")</f>
        <v>#VALUE!</v>
      </c>
      <c r="AO529" s="135">
        <f t="shared" si="265"/>
        <v>1</v>
      </c>
      <c r="AP529" s="134" t="e">
        <f t="shared" si="266"/>
        <v>#VALUE!</v>
      </c>
      <c r="AQ529" s="134" t="e">
        <f t="shared" si="267"/>
        <v>#VALUE!</v>
      </c>
      <c r="AR529" s="133" t="e">
        <f>COUNTIFS(A1_Individu_Data_Keadaan_SDMK!A$4:A$149931,M529,A1_Individu_Data_Keadaan_SDMK!Q$4:Q$149285,"06. KESEHATAN MASYARAKAT")</f>
        <v>#VALUE!</v>
      </c>
      <c r="AS529" s="135">
        <f t="shared" si="268"/>
        <v>1</v>
      </c>
      <c r="AT529" s="134" t="e">
        <f t="shared" si="269"/>
        <v>#VALUE!</v>
      </c>
      <c r="AU529" s="134" t="e">
        <f t="shared" si="270"/>
        <v>#VALUE!</v>
      </c>
      <c r="AV529" s="133" t="e">
        <f>COUNTIFS(A1_Individu_Data_Keadaan_SDMK!A$4:A$149931,M529,A1_Individu_Data_Keadaan_SDMK!Q$4:Q$149285,"07. KESEHATAN LINGKUNGAN")</f>
        <v>#VALUE!</v>
      </c>
      <c r="AW529" s="135">
        <f t="shared" si="271"/>
        <v>1</v>
      </c>
      <c r="AX529" s="134" t="e">
        <f t="shared" si="272"/>
        <v>#VALUE!</v>
      </c>
      <c r="AY529" s="134" t="e">
        <f t="shared" si="273"/>
        <v>#VALUE!</v>
      </c>
      <c r="AZ529" s="133" t="e">
        <f>COUNTIFS(A1_Individu_Data_Keadaan_SDMK!A$4:A$149931,M529,A1_Individu_Data_Keadaan_SDMK!Q$4:Q$149285,"08. GIZI")</f>
        <v>#VALUE!</v>
      </c>
      <c r="BA529" s="135">
        <f t="shared" si="274"/>
        <v>1</v>
      </c>
      <c r="BB529" s="134" t="e">
        <f t="shared" si="275"/>
        <v>#VALUE!</v>
      </c>
      <c r="BC529" s="134" t="e">
        <f t="shared" si="276"/>
        <v>#VALUE!</v>
      </c>
      <c r="BD529" s="133" t="e">
        <f>COUNTIFS(A1_Individu_Data_Keadaan_SDMK!A$4:A$149931,M529,A1_Individu_Data_Keadaan_SDMK!R$4:R$149285,"03. Ahli Teknologi Laboratorium Medik")</f>
        <v>#VALUE!</v>
      </c>
      <c r="BE529" s="135">
        <f t="shared" si="277"/>
        <v>1</v>
      </c>
      <c r="BF529" s="134" t="e">
        <f t="shared" si="278"/>
        <v>#VALUE!</v>
      </c>
      <c r="BG529" s="134" t="e">
        <f t="shared" si="279"/>
        <v>#VALUE!</v>
      </c>
      <c r="BH529" s="139" t="e">
        <f t="shared" si="280"/>
        <v>#VALUE!</v>
      </c>
      <c r="BI529" s="139" t="e">
        <f t="shared" si="281"/>
        <v>#VALUE!</v>
      </c>
    </row>
    <row r="530" spans="13:61" ht="15">
      <c r="M530" s="120" t="s">
        <v>13452</v>
      </c>
      <c r="N530" s="120" t="s">
        <v>13453</v>
      </c>
      <c r="O530" s="120" t="s">
        <v>267</v>
      </c>
      <c r="P530" s="120" t="s">
        <v>9302</v>
      </c>
      <c r="Q530" s="120" t="s">
        <v>12201</v>
      </c>
      <c r="R530" s="120">
        <v>33</v>
      </c>
      <c r="S530" s="120">
        <v>3319</v>
      </c>
      <c r="T530" s="348" t="str">
        <f>IF(R530&lt;&gt;"",VLOOKUP(R530,'01_MASTER_KODE_WILAYAH'!H$1437:I$1470,2,FALSE),"")</f>
        <v>JAWA TENGAH</v>
      </c>
      <c r="U530" s="348" t="str">
        <f>IF(S530&lt;&gt;"",VLOOKUP(S530,'01_MASTER_KODE_WILAYAH'!D$5:F$1353,3,FALSE),"")</f>
        <v>KUDUS</v>
      </c>
      <c r="V530" s="349" t="str">
        <f t="shared" si="251"/>
        <v>1</v>
      </c>
      <c r="W530" s="145" t="e">
        <f t="shared" si="252"/>
        <v>#VALUE!</v>
      </c>
      <c r="X530" s="133" t="e">
        <f>COUNTIFS(A1_Individu_Data_Keadaan_SDMK!A$4:A$149931,M530,A1_Individu_Data_Keadaan_SDMK!R$4:R$149285,"01. Dokter")</f>
        <v>#VALUE!</v>
      </c>
      <c r="Y530" s="122">
        <f t="shared" si="253"/>
        <v>2</v>
      </c>
      <c r="Z530" s="134" t="e">
        <f t="shared" si="254"/>
        <v>#VALUE!</v>
      </c>
      <c r="AA530" s="134" t="e">
        <f t="shared" si="255"/>
        <v>#VALUE!</v>
      </c>
      <c r="AB530" s="133" t="e">
        <f>COUNTIFS(A1_Individu_Data_Keadaan_SDMK!A$4:A$149931,M530,A1_Individu_Data_Keadaan_SDMK!R$4:R$149285,"02. Dokter Gigi")</f>
        <v>#VALUE!</v>
      </c>
      <c r="AC530" s="122">
        <f t="shared" si="256"/>
        <v>1</v>
      </c>
      <c r="AD530" s="134" t="e">
        <f t="shared" si="257"/>
        <v>#VALUE!</v>
      </c>
      <c r="AE530" s="134" t="e">
        <f t="shared" si="258"/>
        <v>#VALUE!</v>
      </c>
      <c r="AF530" s="133" t="e">
        <f>COUNTIFS(A1_Individu_Data_Keadaan_SDMK!A$4:A$149931,M530,A1_Individu_Data_Keadaan_SDMK!Q$4:Q$149285,"03. KEPERAWATAN")</f>
        <v>#VALUE!</v>
      </c>
      <c r="AG530" s="135">
        <f t="shared" si="259"/>
        <v>8</v>
      </c>
      <c r="AH530" s="134" t="e">
        <f t="shared" si="260"/>
        <v>#VALUE!</v>
      </c>
      <c r="AI530" s="134" t="e">
        <f t="shared" si="261"/>
        <v>#VALUE!</v>
      </c>
      <c r="AJ530" s="133" t="e">
        <f>COUNTIFS(A1_Individu_Data_Keadaan_SDMK!A$4:A$149931,M530,A1_Individu_Data_Keadaan_SDMK!Q$4:Q$149285,"04. KEBIDANAN")</f>
        <v>#VALUE!</v>
      </c>
      <c r="AK530" s="135">
        <f t="shared" si="262"/>
        <v>7</v>
      </c>
      <c r="AL530" s="134" t="e">
        <f t="shared" si="263"/>
        <v>#VALUE!</v>
      </c>
      <c r="AM530" s="134" t="e">
        <f t="shared" si="264"/>
        <v>#VALUE!</v>
      </c>
      <c r="AN530" s="133" t="e">
        <f>COUNTIFS(A1_Individu_Data_Keadaan_SDMK!A$4:A$149931,M530,A1_Individu_Data_Keadaan_SDMK!Q$4:Q$149285,"05. KEFARMASIAN")</f>
        <v>#VALUE!</v>
      </c>
      <c r="AO530" s="135">
        <f t="shared" si="265"/>
        <v>1</v>
      </c>
      <c r="AP530" s="134" t="e">
        <f t="shared" si="266"/>
        <v>#VALUE!</v>
      </c>
      <c r="AQ530" s="134" t="e">
        <f t="shared" si="267"/>
        <v>#VALUE!</v>
      </c>
      <c r="AR530" s="133" t="e">
        <f>COUNTIFS(A1_Individu_Data_Keadaan_SDMK!A$4:A$149931,M530,A1_Individu_Data_Keadaan_SDMK!Q$4:Q$149285,"06. KESEHATAN MASYARAKAT")</f>
        <v>#VALUE!</v>
      </c>
      <c r="AS530" s="135">
        <f t="shared" si="268"/>
        <v>1</v>
      </c>
      <c r="AT530" s="134" t="e">
        <f t="shared" si="269"/>
        <v>#VALUE!</v>
      </c>
      <c r="AU530" s="134" t="e">
        <f t="shared" si="270"/>
        <v>#VALUE!</v>
      </c>
      <c r="AV530" s="133" t="e">
        <f>COUNTIFS(A1_Individu_Data_Keadaan_SDMK!A$4:A$149931,M530,A1_Individu_Data_Keadaan_SDMK!Q$4:Q$149285,"07. KESEHATAN LINGKUNGAN")</f>
        <v>#VALUE!</v>
      </c>
      <c r="AW530" s="135">
        <f t="shared" si="271"/>
        <v>1</v>
      </c>
      <c r="AX530" s="134" t="e">
        <f t="shared" si="272"/>
        <v>#VALUE!</v>
      </c>
      <c r="AY530" s="134" t="e">
        <f t="shared" si="273"/>
        <v>#VALUE!</v>
      </c>
      <c r="AZ530" s="133" t="e">
        <f>COUNTIFS(A1_Individu_Data_Keadaan_SDMK!A$4:A$149931,M530,A1_Individu_Data_Keadaan_SDMK!Q$4:Q$149285,"08. GIZI")</f>
        <v>#VALUE!</v>
      </c>
      <c r="BA530" s="135">
        <f t="shared" si="274"/>
        <v>2</v>
      </c>
      <c r="BB530" s="134" t="e">
        <f t="shared" si="275"/>
        <v>#VALUE!</v>
      </c>
      <c r="BC530" s="134" t="e">
        <f t="shared" si="276"/>
        <v>#VALUE!</v>
      </c>
      <c r="BD530" s="133" t="e">
        <f>COUNTIFS(A1_Individu_Data_Keadaan_SDMK!A$4:A$149931,M530,A1_Individu_Data_Keadaan_SDMK!R$4:R$149285,"03. Ahli Teknologi Laboratorium Medik")</f>
        <v>#VALUE!</v>
      </c>
      <c r="BE530" s="135">
        <f t="shared" si="277"/>
        <v>1</v>
      </c>
      <c r="BF530" s="134" t="e">
        <f t="shared" si="278"/>
        <v>#VALUE!</v>
      </c>
      <c r="BG530" s="134" t="e">
        <f t="shared" si="279"/>
        <v>#VALUE!</v>
      </c>
      <c r="BH530" s="139" t="e">
        <f t="shared" si="280"/>
        <v>#VALUE!</v>
      </c>
      <c r="BI530" s="139" t="e">
        <f t="shared" si="281"/>
        <v>#VALUE!</v>
      </c>
    </row>
    <row r="531" spans="13:61" ht="15">
      <c r="M531" s="120" t="s">
        <v>13454</v>
      </c>
      <c r="N531" s="120" t="s">
        <v>13455</v>
      </c>
      <c r="O531" s="120" t="s">
        <v>267</v>
      </c>
      <c r="P531" s="120" t="s">
        <v>9302</v>
      </c>
      <c r="Q531" s="120" t="s">
        <v>12201</v>
      </c>
      <c r="R531" s="120">
        <v>33</v>
      </c>
      <c r="S531" s="120">
        <v>3319</v>
      </c>
      <c r="T531" s="348" t="str">
        <f>IF(R531&lt;&gt;"",VLOOKUP(R531,'01_MASTER_KODE_WILAYAH'!H$1437:I$1470,2,FALSE),"")</f>
        <v>JAWA TENGAH</v>
      </c>
      <c r="U531" s="348" t="str">
        <f>IF(S531&lt;&gt;"",VLOOKUP(S531,'01_MASTER_KODE_WILAYAH'!D$5:F$1353,3,FALSE),"")</f>
        <v>KUDUS</v>
      </c>
      <c r="V531" s="349" t="str">
        <f t="shared" si="251"/>
        <v>1</v>
      </c>
      <c r="W531" s="145" t="e">
        <f t="shared" si="252"/>
        <v>#VALUE!</v>
      </c>
      <c r="X531" s="133" t="e">
        <f>COUNTIFS(A1_Individu_Data_Keadaan_SDMK!A$4:A$149931,M531,A1_Individu_Data_Keadaan_SDMK!R$4:R$149285,"01. Dokter")</f>
        <v>#VALUE!</v>
      </c>
      <c r="Y531" s="122">
        <f t="shared" si="253"/>
        <v>2</v>
      </c>
      <c r="Z531" s="134" t="e">
        <f t="shared" si="254"/>
        <v>#VALUE!</v>
      </c>
      <c r="AA531" s="134" t="e">
        <f t="shared" si="255"/>
        <v>#VALUE!</v>
      </c>
      <c r="AB531" s="133" t="e">
        <f>COUNTIFS(A1_Individu_Data_Keadaan_SDMK!A$4:A$149931,M531,A1_Individu_Data_Keadaan_SDMK!R$4:R$149285,"02. Dokter Gigi")</f>
        <v>#VALUE!</v>
      </c>
      <c r="AC531" s="122">
        <f t="shared" si="256"/>
        <v>1</v>
      </c>
      <c r="AD531" s="134" t="e">
        <f t="shared" si="257"/>
        <v>#VALUE!</v>
      </c>
      <c r="AE531" s="134" t="e">
        <f t="shared" si="258"/>
        <v>#VALUE!</v>
      </c>
      <c r="AF531" s="133" t="e">
        <f>COUNTIFS(A1_Individu_Data_Keadaan_SDMK!A$4:A$149931,M531,A1_Individu_Data_Keadaan_SDMK!Q$4:Q$149285,"03. KEPERAWATAN")</f>
        <v>#VALUE!</v>
      </c>
      <c r="AG531" s="135">
        <f t="shared" si="259"/>
        <v>8</v>
      </c>
      <c r="AH531" s="134" t="e">
        <f t="shared" si="260"/>
        <v>#VALUE!</v>
      </c>
      <c r="AI531" s="134" t="e">
        <f t="shared" si="261"/>
        <v>#VALUE!</v>
      </c>
      <c r="AJ531" s="133" t="e">
        <f>COUNTIFS(A1_Individu_Data_Keadaan_SDMK!A$4:A$149931,M531,A1_Individu_Data_Keadaan_SDMK!Q$4:Q$149285,"04. KEBIDANAN")</f>
        <v>#VALUE!</v>
      </c>
      <c r="AK531" s="135">
        <f t="shared" si="262"/>
        <v>7</v>
      </c>
      <c r="AL531" s="134" t="e">
        <f t="shared" si="263"/>
        <v>#VALUE!</v>
      </c>
      <c r="AM531" s="134" t="e">
        <f t="shared" si="264"/>
        <v>#VALUE!</v>
      </c>
      <c r="AN531" s="133" t="e">
        <f>COUNTIFS(A1_Individu_Data_Keadaan_SDMK!A$4:A$149931,M531,A1_Individu_Data_Keadaan_SDMK!Q$4:Q$149285,"05. KEFARMASIAN")</f>
        <v>#VALUE!</v>
      </c>
      <c r="AO531" s="135">
        <f t="shared" si="265"/>
        <v>1</v>
      </c>
      <c r="AP531" s="134" t="e">
        <f t="shared" si="266"/>
        <v>#VALUE!</v>
      </c>
      <c r="AQ531" s="134" t="e">
        <f t="shared" si="267"/>
        <v>#VALUE!</v>
      </c>
      <c r="AR531" s="133" t="e">
        <f>COUNTIFS(A1_Individu_Data_Keadaan_SDMK!A$4:A$149931,M531,A1_Individu_Data_Keadaan_SDMK!Q$4:Q$149285,"06. KESEHATAN MASYARAKAT")</f>
        <v>#VALUE!</v>
      </c>
      <c r="AS531" s="135">
        <f t="shared" si="268"/>
        <v>1</v>
      </c>
      <c r="AT531" s="134" t="e">
        <f t="shared" si="269"/>
        <v>#VALUE!</v>
      </c>
      <c r="AU531" s="134" t="e">
        <f t="shared" si="270"/>
        <v>#VALUE!</v>
      </c>
      <c r="AV531" s="133" t="e">
        <f>COUNTIFS(A1_Individu_Data_Keadaan_SDMK!A$4:A$149931,M531,A1_Individu_Data_Keadaan_SDMK!Q$4:Q$149285,"07. KESEHATAN LINGKUNGAN")</f>
        <v>#VALUE!</v>
      </c>
      <c r="AW531" s="135">
        <f t="shared" si="271"/>
        <v>1</v>
      </c>
      <c r="AX531" s="134" t="e">
        <f t="shared" si="272"/>
        <v>#VALUE!</v>
      </c>
      <c r="AY531" s="134" t="e">
        <f t="shared" si="273"/>
        <v>#VALUE!</v>
      </c>
      <c r="AZ531" s="133" t="e">
        <f>COUNTIFS(A1_Individu_Data_Keadaan_SDMK!A$4:A$149931,M531,A1_Individu_Data_Keadaan_SDMK!Q$4:Q$149285,"08. GIZI")</f>
        <v>#VALUE!</v>
      </c>
      <c r="BA531" s="135">
        <f t="shared" si="274"/>
        <v>2</v>
      </c>
      <c r="BB531" s="134" t="e">
        <f t="shared" si="275"/>
        <v>#VALUE!</v>
      </c>
      <c r="BC531" s="134" t="e">
        <f t="shared" si="276"/>
        <v>#VALUE!</v>
      </c>
      <c r="BD531" s="133" t="e">
        <f>COUNTIFS(A1_Individu_Data_Keadaan_SDMK!A$4:A$149931,M531,A1_Individu_Data_Keadaan_SDMK!R$4:R$149285,"03. Ahli Teknologi Laboratorium Medik")</f>
        <v>#VALUE!</v>
      </c>
      <c r="BE531" s="135">
        <f t="shared" si="277"/>
        <v>1</v>
      </c>
      <c r="BF531" s="134" t="e">
        <f t="shared" si="278"/>
        <v>#VALUE!</v>
      </c>
      <c r="BG531" s="134" t="e">
        <f t="shared" si="279"/>
        <v>#VALUE!</v>
      </c>
      <c r="BH531" s="139" t="e">
        <f t="shared" si="280"/>
        <v>#VALUE!</v>
      </c>
      <c r="BI531" s="139" t="e">
        <f t="shared" si="281"/>
        <v>#VALUE!</v>
      </c>
    </row>
    <row r="532" spans="13:61" ht="15">
      <c r="M532" s="120" t="s">
        <v>13456</v>
      </c>
      <c r="N532" s="120" t="s">
        <v>13457</v>
      </c>
      <c r="O532" s="120" t="s">
        <v>267</v>
      </c>
      <c r="P532" s="120" t="s">
        <v>9302</v>
      </c>
      <c r="Q532" s="120" t="s">
        <v>12201</v>
      </c>
      <c r="R532" s="120">
        <v>33</v>
      </c>
      <c r="S532" s="120">
        <v>3320</v>
      </c>
      <c r="T532" s="348" t="str">
        <f>IF(R532&lt;&gt;"",VLOOKUP(R532,'01_MASTER_KODE_WILAYAH'!H$1437:I$1470,2,FALSE),"")</f>
        <v>JAWA TENGAH</v>
      </c>
      <c r="U532" s="348" t="str">
        <f>IF(S532&lt;&gt;"",VLOOKUP(S532,'01_MASTER_KODE_WILAYAH'!D$5:F$1353,3,FALSE),"")</f>
        <v>JEPARA</v>
      </c>
      <c r="V532" s="349" t="str">
        <f t="shared" si="251"/>
        <v>1</v>
      </c>
      <c r="W532" s="145" t="e">
        <f t="shared" si="252"/>
        <v>#VALUE!</v>
      </c>
      <c r="X532" s="133" t="e">
        <f>COUNTIFS(A1_Individu_Data_Keadaan_SDMK!A$4:A$149931,M532,A1_Individu_Data_Keadaan_SDMK!R$4:R$149285,"01. Dokter")</f>
        <v>#VALUE!</v>
      </c>
      <c r="Y532" s="122">
        <f t="shared" si="253"/>
        <v>2</v>
      </c>
      <c r="Z532" s="134" t="e">
        <f t="shared" si="254"/>
        <v>#VALUE!</v>
      </c>
      <c r="AA532" s="134" t="e">
        <f t="shared" si="255"/>
        <v>#VALUE!</v>
      </c>
      <c r="AB532" s="133" t="e">
        <f>COUNTIFS(A1_Individu_Data_Keadaan_SDMK!A$4:A$149931,M532,A1_Individu_Data_Keadaan_SDMK!R$4:R$149285,"02. Dokter Gigi")</f>
        <v>#VALUE!</v>
      </c>
      <c r="AC532" s="122">
        <f t="shared" si="256"/>
        <v>1</v>
      </c>
      <c r="AD532" s="134" t="e">
        <f t="shared" si="257"/>
        <v>#VALUE!</v>
      </c>
      <c r="AE532" s="134" t="e">
        <f t="shared" si="258"/>
        <v>#VALUE!</v>
      </c>
      <c r="AF532" s="133" t="e">
        <f>COUNTIFS(A1_Individu_Data_Keadaan_SDMK!A$4:A$149931,M532,A1_Individu_Data_Keadaan_SDMK!Q$4:Q$149285,"03. KEPERAWATAN")</f>
        <v>#VALUE!</v>
      </c>
      <c r="AG532" s="135">
        <f t="shared" si="259"/>
        <v>8</v>
      </c>
      <c r="AH532" s="134" t="e">
        <f t="shared" si="260"/>
        <v>#VALUE!</v>
      </c>
      <c r="AI532" s="134" t="e">
        <f t="shared" si="261"/>
        <v>#VALUE!</v>
      </c>
      <c r="AJ532" s="133" t="e">
        <f>COUNTIFS(A1_Individu_Data_Keadaan_SDMK!A$4:A$149931,M532,A1_Individu_Data_Keadaan_SDMK!Q$4:Q$149285,"04. KEBIDANAN")</f>
        <v>#VALUE!</v>
      </c>
      <c r="AK532" s="135">
        <f t="shared" si="262"/>
        <v>7</v>
      </c>
      <c r="AL532" s="134" t="e">
        <f t="shared" si="263"/>
        <v>#VALUE!</v>
      </c>
      <c r="AM532" s="134" t="e">
        <f t="shared" si="264"/>
        <v>#VALUE!</v>
      </c>
      <c r="AN532" s="133" t="e">
        <f>COUNTIFS(A1_Individu_Data_Keadaan_SDMK!A$4:A$149931,M532,A1_Individu_Data_Keadaan_SDMK!Q$4:Q$149285,"05. KEFARMASIAN")</f>
        <v>#VALUE!</v>
      </c>
      <c r="AO532" s="135">
        <f t="shared" si="265"/>
        <v>1</v>
      </c>
      <c r="AP532" s="134" t="e">
        <f t="shared" si="266"/>
        <v>#VALUE!</v>
      </c>
      <c r="AQ532" s="134" t="e">
        <f t="shared" si="267"/>
        <v>#VALUE!</v>
      </c>
      <c r="AR532" s="133" t="e">
        <f>COUNTIFS(A1_Individu_Data_Keadaan_SDMK!A$4:A$149931,M532,A1_Individu_Data_Keadaan_SDMK!Q$4:Q$149285,"06. KESEHATAN MASYARAKAT")</f>
        <v>#VALUE!</v>
      </c>
      <c r="AS532" s="135">
        <f t="shared" si="268"/>
        <v>1</v>
      </c>
      <c r="AT532" s="134" t="e">
        <f t="shared" si="269"/>
        <v>#VALUE!</v>
      </c>
      <c r="AU532" s="134" t="e">
        <f t="shared" si="270"/>
        <v>#VALUE!</v>
      </c>
      <c r="AV532" s="133" t="e">
        <f>COUNTIFS(A1_Individu_Data_Keadaan_SDMK!A$4:A$149931,M532,A1_Individu_Data_Keadaan_SDMK!Q$4:Q$149285,"07. KESEHATAN LINGKUNGAN")</f>
        <v>#VALUE!</v>
      </c>
      <c r="AW532" s="135">
        <f t="shared" si="271"/>
        <v>1</v>
      </c>
      <c r="AX532" s="134" t="e">
        <f t="shared" si="272"/>
        <v>#VALUE!</v>
      </c>
      <c r="AY532" s="134" t="e">
        <f t="shared" si="273"/>
        <v>#VALUE!</v>
      </c>
      <c r="AZ532" s="133" t="e">
        <f>COUNTIFS(A1_Individu_Data_Keadaan_SDMK!A$4:A$149931,M532,A1_Individu_Data_Keadaan_SDMK!Q$4:Q$149285,"08. GIZI")</f>
        <v>#VALUE!</v>
      </c>
      <c r="BA532" s="135">
        <f t="shared" si="274"/>
        <v>2</v>
      </c>
      <c r="BB532" s="134" t="e">
        <f t="shared" si="275"/>
        <v>#VALUE!</v>
      </c>
      <c r="BC532" s="134" t="e">
        <f t="shared" si="276"/>
        <v>#VALUE!</v>
      </c>
      <c r="BD532" s="133" t="e">
        <f>COUNTIFS(A1_Individu_Data_Keadaan_SDMK!A$4:A$149931,M532,A1_Individu_Data_Keadaan_SDMK!R$4:R$149285,"03. Ahli Teknologi Laboratorium Medik")</f>
        <v>#VALUE!</v>
      </c>
      <c r="BE532" s="135">
        <f t="shared" si="277"/>
        <v>1</v>
      </c>
      <c r="BF532" s="134" t="e">
        <f t="shared" si="278"/>
        <v>#VALUE!</v>
      </c>
      <c r="BG532" s="134" t="e">
        <f t="shared" si="279"/>
        <v>#VALUE!</v>
      </c>
      <c r="BH532" s="139" t="e">
        <f t="shared" si="280"/>
        <v>#VALUE!</v>
      </c>
      <c r="BI532" s="139" t="e">
        <f t="shared" si="281"/>
        <v>#VALUE!</v>
      </c>
    </row>
    <row r="533" spans="13:61" ht="15">
      <c r="M533" s="120" t="s">
        <v>13458</v>
      </c>
      <c r="N533" s="120" t="s">
        <v>13459</v>
      </c>
      <c r="O533" s="120" t="s">
        <v>267</v>
      </c>
      <c r="P533" s="120" t="s">
        <v>9302</v>
      </c>
      <c r="Q533" s="120" t="s">
        <v>12201</v>
      </c>
      <c r="R533" s="120">
        <v>33</v>
      </c>
      <c r="S533" s="120">
        <v>3320</v>
      </c>
      <c r="T533" s="348" t="str">
        <f>IF(R533&lt;&gt;"",VLOOKUP(R533,'01_MASTER_KODE_WILAYAH'!H$1437:I$1470,2,FALSE),"")</f>
        <v>JAWA TENGAH</v>
      </c>
      <c r="U533" s="348" t="str">
        <f>IF(S533&lt;&gt;"",VLOOKUP(S533,'01_MASTER_KODE_WILAYAH'!D$5:F$1353,3,FALSE),"")</f>
        <v>JEPARA</v>
      </c>
      <c r="V533" s="349" t="str">
        <f t="shared" si="251"/>
        <v>1</v>
      </c>
      <c r="W533" s="145" t="e">
        <f t="shared" si="252"/>
        <v>#VALUE!</v>
      </c>
      <c r="X533" s="133" t="e">
        <f>COUNTIFS(A1_Individu_Data_Keadaan_SDMK!A$4:A$149931,M533,A1_Individu_Data_Keadaan_SDMK!R$4:R$149285,"01. Dokter")</f>
        <v>#VALUE!</v>
      </c>
      <c r="Y533" s="122">
        <f t="shared" si="253"/>
        <v>2</v>
      </c>
      <c r="Z533" s="134" t="e">
        <f t="shared" si="254"/>
        <v>#VALUE!</v>
      </c>
      <c r="AA533" s="134" t="e">
        <f t="shared" si="255"/>
        <v>#VALUE!</v>
      </c>
      <c r="AB533" s="133" t="e">
        <f>COUNTIFS(A1_Individu_Data_Keadaan_SDMK!A$4:A$149931,M533,A1_Individu_Data_Keadaan_SDMK!R$4:R$149285,"02. Dokter Gigi")</f>
        <v>#VALUE!</v>
      </c>
      <c r="AC533" s="122">
        <f t="shared" si="256"/>
        <v>1</v>
      </c>
      <c r="AD533" s="134" t="e">
        <f t="shared" si="257"/>
        <v>#VALUE!</v>
      </c>
      <c r="AE533" s="134" t="e">
        <f t="shared" si="258"/>
        <v>#VALUE!</v>
      </c>
      <c r="AF533" s="133" t="e">
        <f>COUNTIFS(A1_Individu_Data_Keadaan_SDMK!A$4:A$149931,M533,A1_Individu_Data_Keadaan_SDMK!Q$4:Q$149285,"03. KEPERAWATAN")</f>
        <v>#VALUE!</v>
      </c>
      <c r="AG533" s="135">
        <f t="shared" si="259"/>
        <v>8</v>
      </c>
      <c r="AH533" s="134" t="e">
        <f t="shared" si="260"/>
        <v>#VALUE!</v>
      </c>
      <c r="AI533" s="134" t="e">
        <f t="shared" si="261"/>
        <v>#VALUE!</v>
      </c>
      <c r="AJ533" s="133" t="e">
        <f>COUNTIFS(A1_Individu_Data_Keadaan_SDMK!A$4:A$149931,M533,A1_Individu_Data_Keadaan_SDMK!Q$4:Q$149285,"04. KEBIDANAN")</f>
        <v>#VALUE!</v>
      </c>
      <c r="AK533" s="135">
        <f t="shared" si="262"/>
        <v>7</v>
      </c>
      <c r="AL533" s="134" t="e">
        <f t="shared" si="263"/>
        <v>#VALUE!</v>
      </c>
      <c r="AM533" s="134" t="e">
        <f t="shared" si="264"/>
        <v>#VALUE!</v>
      </c>
      <c r="AN533" s="133" t="e">
        <f>COUNTIFS(A1_Individu_Data_Keadaan_SDMK!A$4:A$149931,M533,A1_Individu_Data_Keadaan_SDMK!Q$4:Q$149285,"05. KEFARMASIAN")</f>
        <v>#VALUE!</v>
      </c>
      <c r="AO533" s="135">
        <f t="shared" si="265"/>
        <v>1</v>
      </c>
      <c r="AP533" s="134" t="e">
        <f t="shared" si="266"/>
        <v>#VALUE!</v>
      </c>
      <c r="AQ533" s="134" t="e">
        <f t="shared" si="267"/>
        <v>#VALUE!</v>
      </c>
      <c r="AR533" s="133" t="e">
        <f>COUNTIFS(A1_Individu_Data_Keadaan_SDMK!A$4:A$149931,M533,A1_Individu_Data_Keadaan_SDMK!Q$4:Q$149285,"06. KESEHATAN MASYARAKAT")</f>
        <v>#VALUE!</v>
      </c>
      <c r="AS533" s="135">
        <f t="shared" si="268"/>
        <v>1</v>
      </c>
      <c r="AT533" s="134" t="e">
        <f t="shared" si="269"/>
        <v>#VALUE!</v>
      </c>
      <c r="AU533" s="134" t="e">
        <f t="shared" si="270"/>
        <v>#VALUE!</v>
      </c>
      <c r="AV533" s="133" t="e">
        <f>COUNTIFS(A1_Individu_Data_Keadaan_SDMK!A$4:A$149931,M533,A1_Individu_Data_Keadaan_SDMK!Q$4:Q$149285,"07. KESEHATAN LINGKUNGAN")</f>
        <v>#VALUE!</v>
      </c>
      <c r="AW533" s="135">
        <f t="shared" si="271"/>
        <v>1</v>
      </c>
      <c r="AX533" s="134" t="e">
        <f t="shared" si="272"/>
        <v>#VALUE!</v>
      </c>
      <c r="AY533" s="134" t="e">
        <f t="shared" si="273"/>
        <v>#VALUE!</v>
      </c>
      <c r="AZ533" s="133" t="e">
        <f>COUNTIFS(A1_Individu_Data_Keadaan_SDMK!A$4:A$149931,M533,A1_Individu_Data_Keadaan_SDMK!Q$4:Q$149285,"08. GIZI")</f>
        <v>#VALUE!</v>
      </c>
      <c r="BA533" s="135">
        <f t="shared" si="274"/>
        <v>2</v>
      </c>
      <c r="BB533" s="134" t="e">
        <f t="shared" si="275"/>
        <v>#VALUE!</v>
      </c>
      <c r="BC533" s="134" t="e">
        <f t="shared" si="276"/>
        <v>#VALUE!</v>
      </c>
      <c r="BD533" s="133" t="e">
        <f>COUNTIFS(A1_Individu_Data_Keadaan_SDMK!A$4:A$149931,M533,A1_Individu_Data_Keadaan_SDMK!R$4:R$149285,"03. Ahli Teknologi Laboratorium Medik")</f>
        <v>#VALUE!</v>
      </c>
      <c r="BE533" s="135">
        <f t="shared" si="277"/>
        <v>1</v>
      </c>
      <c r="BF533" s="134" t="e">
        <f t="shared" si="278"/>
        <v>#VALUE!</v>
      </c>
      <c r="BG533" s="134" t="e">
        <f t="shared" si="279"/>
        <v>#VALUE!</v>
      </c>
      <c r="BH533" s="139" t="e">
        <f t="shared" si="280"/>
        <v>#VALUE!</v>
      </c>
      <c r="BI533" s="139" t="e">
        <f t="shared" si="281"/>
        <v>#VALUE!</v>
      </c>
    </row>
    <row r="534" spans="13:61" ht="15">
      <c r="M534" s="120" t="s">
        <v>13460</v>
      </c>
      <c r="N534" s="120" t="s">
        <v>13461</v>
      </c>
      <c r="O534" s="120" t="s">
        <v>267</v>
      </c>
      <c r="P534" s="120" t="s">
        <v>9301</v>
      </c>
      <c r="Q534" s="120" t="s">
        <v>12201</v>
      </c>
      <c r="R534" s="120">
        <v>33</v>
      </c>
      <c r="S534" s="120">
        <v>3320</v>
      </c>
      <c r="T534" s="348" t="str">
        <f>IF(R534&lt;&gt;"",VLOOKUP(R534,'01_MASTER_KODE_WILAYAH'!H$1437:I$1470,2,FALSE),"")</f>
        <v>JAWA TENGAH</v>
      </c>
      <c r="U534" s="348" t="str">
        <f>IF(S534&lt;&gt;"",VLOOKUP(S534,'01_MASTER_KODE_WILAYAH'!D$5:F$1353,3,FALSE),"")</f>
        <v>JEPARA</v>
      </c>
      <c r="V534" s="349" t="str">
        <f t="shared" si="251"/>
        <v>2</v>
      </c>
      <c r="W534" s="145" t="e">
        <f t="shared" si="252"/>
        <v>#VALUE!</v>
      </c>
      <c r="X534" s="133" t="e">
        <f>COUNTIFS(A1_Individu_Data_Keadaan_SDMK!A$4:A$149931,M534,A1_Individu_Data_Keadaan_SDMK!R$4:R$149285,"01. Dokter")</f>
        <v>#VALUE!</v>
      </c>
      <c r="Y534" s="122">
        <f t="shared" si="253"/>
        <v>1</v>
      </c>
      <c r="Z534" s="134" t="e">
        <f t="shared" si="254"/>
        <v>#VALUE!</v>
      </c>
      <c r="AA534" s="134" t="e">
        <f t="shared" si="255"/>
        <v>#VALUE!</v>
      </c>
      <c r="AB534" s="133" t="e">
        <f>COUNTIFS(A1_Individu_Data_Keadaan_SDMK!A$4:A$149931,M534,A1_Individu_Data_Keadaan_SDMK!R$4:R$149285,"02. Dokter Gigi")</f>
        <v>#VALUE!</v>
      </c>
      <c r="AC534" s="122">
        <f t="shared" si="256"/>
        <v>1</v>
      </c>
      <c r="AD534" s="134" t="e">
        <f t="shared" si="257"/>
        <v>#VALUE!</v>
      </c>
      <c r="AE534" s="134" t="e">
        <f t="shared" si="258"/>
        <v>#VALUE!</v>
      </c>
      <c r="AF534" s="133" t="e">
        <f>COUNTIFS(A1_Individu_Data_Keadaan_SDMK!A$4:A$149931,M534,A1_Individu_Data_Keadaan_SDMK!Q$4:Q$149285,"03. KEPERAWATAN")</f>
        <v>#VALUE!</v>
      </c>
      <c r="AG534" s="135">
        <f t="shared" si="259"/>
        <v>5</v>
      </c>
      <c r="AH534" s="134" t="e">
        <f t="shared" si="260"/>
        <v>#VALUE!</v>
      </c>
      <c r="AI534" s="134" t="e">
        <f t="shared" si="261"/>
        <v>#VALUE!</v>
      </c>
      <c r="AJ534" s="133" t="e">
        <f>COUNTIFS(A1_Individu_Data_Keadaan_SDMK!A$4:A$149931,M534,A1_Individu_Data_Keadaan_SDMK!Q$4:Q$149285,"04. KEBIDANAN")</f>
        <v>#VALUE!</v>
      </c>
      <c r="AK534" s="135">
        <f t="shared" si="262"/>
        <v>4</v>
      </c>
      <c r="AL534" s="134" t="e">
        <f t="shared" si="263"/>
        <v>#VALUE!</v>
      </c>
      <c r="AM534" s="134" t="e">
        <f t="shared" si="264"/>
        <v>#VALUE!</v>
      </c>
      <c r="AN534" s="133" t="e">
        <f>COUNTIFS(A1_Individu_Data_Keadaan_SDMK!A$4:A$149931,M534,A1_Individu_Data_Keadaan_SDMK!Q$4:Q$149285,"05. KEFARMASIAN")</f>
        <v>#VALUE!</v>
      </c>
      <c r="AO534" s="135">
        <f t="shared" si="265"/>
        <v>1</v>
      </c>
      <c r="AP534" s="134" t="e">
        <f t="shared" si="266"/>
        <v>#VALUE!</v>
      </c>
      <c r="AQ534" s="134" t="e">
        <f t="shared" si="267"/>
        <v>#VALUE!</v>
      </c>
      <c r="AR534" s="133" t="e">
        <f>COUNTIFS(A1_Individu_Data_Keadaan_SDMK!A$4:A$149931,M534,A1_Individu_Data_Keadaan_SDMK!Q$4:Q$149285,"06. KESEHATAN MASYARAKAT")</f>
        <v>#VALUE!</v>
      </c>
      <c r="AS534" s="135">
        <f t="shared" si="268"/>
        <v>1</v>
      </c>
      <c r="AT534" s="134" t="e">
        <f t="shared" si="269"/>
        <v>#VALUE!</v>
      </c>
      <c r="AU534" s="134" t="e">
        <f t="shared" si="270"/>
        <v>#VALUE!</v>
      </c>
      <c r="AV534" s="133" t="e">
        <f>COUNTIFS(A1_Individu_Data_Keadaan_SDMK!A$4:A$149931,M534,A1_Individu_Data_Keadaan_SDMK!Q$4:Q$149285,"07. KESEHATAN LINGKUNGAN")</f>
        <v>#VALUE!</v>
      </c>
      <c r="AW534" s="135">
        <f t="shared" si="271"/>
        <v>1</v>
      </c>
      <c r="AX534" s="134" t="e">
        <f t="shared" si="272"/>
        <v>#VALUE!</v>
      </c>
      <c r="AY534" s="134" t="e">
        <f t="shared" si="273"/>
        <v>#VALUE!</v>
      </c>
      <c r="AZ534" s="133" t="e">
        <f>COUNTIFS(A1_Individu_Data_Keadaan_SDMK!A$4:A$149931,M534,A1_Individu_Data_Keadaan_SDMK!Q$4:Q$149285,"08. GIZI")</f>
        <v>#VALUE!</v>
      </c>
      <c r="BA534" s="135">
        <f t="shared" si="274"/>
        <v>1</v>
      </c>
      <c r="BB534" s="134" t="e">
        <f t="shared" si="275"/>
        <v>#VALUE!</v>
      </c>
      <c r="BC534" s="134" t="e">
        <f t="shared" si="276"/>
        <v>#VALUE!</v>
      </c>
      <c r="BD534" s="133" t="e">
        <f>COUNTIFS(A1_Individu_Data_Keadaan_SDMK!A$4:A$149931,M534,A1_Individu_Data_Keadaan_SDMK!R$4:R$149285,"03. Ahli Teknologi Laboratorium Medik")</f>
        <v>#VALUE!</v>
      </c>
      <c r="BE534" s="135">
        <f t="shared" si="277"/>
        <v>1</v>
      </c>
      <c r="BF534" s="134" t="e">
        <f t="shared" si="278"/>
        <v>#VALUE!</v>
      </c>
      <c r="BG534" s="134" t="e">
        <f t="shared" si="279"/>
        <v>#VALUE!</v>
      </c>
      <c r="BH534" s="139" t="e">
        <f t="shared" si="280"/>
        <v>#VALUE!</v>
      </c>
      <c r="BI534" s="139" t="e">
        <f t="shared" si="281"/>
        <v>#VALUE!</v>
      </c>
    </row>
    <row r="535" spans="13:61" ht="15">
      <c r="M535" s="120" t="s">
        <v>13462</v>
      </c>
      <c r="N535" s="120" t="s">
        <v>13463</v>
      </c>
      <c r="O535" s="120" t="s">
        <v>267</v>
      </c>
      <c r="P535" s="120" t="s">
        <v>9302</v>
      </c>
      <c r="Q535" s="120" t="s">
        <v>12201</v>
      </c>
      <c r="R535" s="120">
        <v>33</v>
      </c>
      <c r="S535" s="120">
        <v>3320</v>
      </c>
      <c r="T535" s="348" t="str">
        <f>IF(R535&lt;&gt;"",VLOOKUP(R535,'01_MASTER_KODE_WILAYAH'!H$1437:I$1470,2,FALSE),"")</f>
        <v>JAWA TENGAH</v>
      </c>
      <c r="U535" s="348" t="str">
        <f>IF(S535&lt;&gt;"",VLOOKUP(S535,'01_MASTER_KODE_WILAYAH'!D$5:F$1353,3,FALSE),"")</f>
        <v>JEPARA</v>
      </c>
      <c r="V535" s="349" t="str">
        <f t="shared" si="251"/>
        <v>1</v>
      </c>
      <c r="W535" s="145" t="e">
        <f t="shared" si="252"/>
        <v>#VALUE!</v>
      </c>
      <c r="X535" s="133" t="e">
        <f>COUNTIFS(A1_Individu_Data_Keadaan_SDMK!A$4:A$149931,M535,A1_Individu_Data_Keadaan_SDMK!R$4:R$149285,"01. Dokter")</f>
        <v>#VALUE!</v>
      </c>
      <c r="Y535" s="122">
        <f t="shared" si="253"/>
        <v>2</v>
      </c>
      <c r="Z535" s="134" t="e">
        <f t="shared" si="254"/>
        <v>#VALUE!</v>
      </c>
      <c r="AA535" s="134" t="e">
        <f t="shared" si="255"/>
        <v>#VALUE!</v>
      </c>
      <c r="AB535" s="133" t="e">
        <f>COUNTIFS(A1_Individu_Data_Keadaan_SDMK!A$4:A$149931,M535,A1_Individu_Data_Keadaan_SDMK!R$4:R$149285,"02. Dokter Gigi")</f>
        <v>#VALUE!</v>
      </c>
      <c r="AC535" s="122">
        <f t="shared" si="256"/>
        <v>1</v>
      </c>
      <c r="AD535" s="134" t="e">
        <f t="shared" si="257"/>
        <v>#VALUE!</v>
      </c>
      <c r="AE535" s="134" t="e">
        <f t="shared" si="258"/>
        <v>#VALUE!</v>
      </c>
      <c r="AF535" s="133" t="e">
        <f>COUNTIFS(A1_Individu_Data_Keadaan_SDMK!A$4:A$149931,M535,A1_Individu_Data_Keadaan_SDMK!Q$4:Q$149285,"03. KEPERAWATAN")</f>
        <v>#VALUE!</v>
      </c>
      <c r="AG535" s="135">
        <f t="shared" si="259"/>
        <v>8</v>
      </c>
      <c r="AH535" s="134" t="e">
        <f t="shared" si="260"/>
        <v>#VALUE!</v>
      </c>
      <c r="AI535" s="134" t="e">
        <f t="shared" si="261"/>
        <v>#VALUE!</v>
      </c>
      <c r="AJ535" s="133" t="e">
        <f>COUNTIFS(A1_Individu_Data_Keadaan_SDMK!A$4:A$149931,M535,A1_Individu_Data_Keadaan_SDMK!Q$4:Q$149285,"04. KEBIDANAN")</f>
        <v>#VALUE!</v>
      </c>
      <c r="AK535" s="135">
        <f t="shared" si="262"/>
        <v>7</v>
      </c>
      <c r="AL535" s="134" t="e">
        <f t="shared" si="263"/>
        <v>#VALUE!</v>
      </c>
      <c r="AM535" s="134" t="e">
        <f t="shared" si="264"/>
        <v>#VALUE!</v>
      </c>
      <c r="AN535" s="133" t="e">
        <f>COUNTIFS(A1_Individu_Data_Keadaan_SDMK!A$4:A$149931,M535,A1_Individu_Data_Keadaan_SDMK!Q$4:Q$149285,"05. KEFARMASIAN")</f>
        <v>#VALUE!</v>
      </c>
      <c r="AO535" s="135">
        <f t="shared" si="265"/>
        <v>1</v>
      </c>
      <c r="AP535" s="134" t="e">
        <f t="shared" si="266"/>
        <v>#VALUE!</v>
      </c>
      <c r="AQ535" s="134" t="e">
        <f t="shared" si="267"/>
        <v>#VALUE!</v>
      </c>
      <c r="AR535" s="133" t="e">
        <f>COUNTIFS(A1_Individu_Data_Keadaan_SDMK!A$4:A$149931,M535,A1_Individu_Data_Keadaan_SDMK!Q$4:Q$149285,"06. KESEHATAN MASYARAKAT")</f>
        <v>#VALUE!</v>
      </c>
      <c r="AS535" s="135">
        <f t="shared" si="268"/>
        <v>1</v>
      </c>
      <c r="AT535" s="134" t="e">
        <f t="shared" si="269"/>
        <v>#VALUE!</v>
      </c>
      <c r="AU535" s="134" t="e">
        <f t="shared" si="270"/>
        <v>#VALUE!</v>
      </c>
      <c r="AV535" s="133" t="e">
        <f>COUNTIFS(A1_Individu_Data_Keadaan_SDMK!A$4:A$149931,M535,A1_Individu_Data_Keadaan_SDMK!Q$4:Q$149285,"07. KESEHATAN LINGKUNGAN")</f>
        <v>#VALUE!</v>
      </c>
      <c r="AW535" s="135">
        <f t="shared" si="271"/>
        <v>1</v>
      </c>
      <c r="AX535" s="134" t="e">
        <f t="shared" si="272"/>
        <v>#VALUE!</v>
      </c>
      <c r="AY535" s="134" t="e">
        <f t="shared" si="273"/>
        <v>#VALUE!</v>
      </c>
      <c r="AZ535" s="133" t="e">
        <f>COUNTIFS(A1_Individu_Data_Keadaan_SDMK!A$4:A$149931,M535,A1_Individu_Data_Keadaan_SDMK!Q$4:Q$149285,"08. GIZI")</f>
        <v>#VALUE!</v>
      </c>
      <c r="BA535" s="135">
        <f t="shared" si="274"/>
        <v>2</v>
      </c>
      <c r="BB535" s="134" t="e">
        <f t="shared" si="275"/>
        <v>#VALUE!</v>
      </c>
      <c r="BC535" s="134" t="e">
        <f t="shared" si="276"/>
        <v>#VALUE!</v>
      </c>
      <c r="BD535" s="133" t="e">
        <f>COUNTIFS(A1_Individu_Data_Keadaan_SDMK!A$4:A$149931,M535,A1_Individu_Data_Keadaan_SDMK!R$4:R$149285,"03. Ahli Teknologi Laboratorium Medik")</f>
        <v>#VALUE!</v>
      </c>
      <c r="BE535" s="135">
        <f t="shared" si="277"/>
        <v>1</v>
      </c>
      <c r="BF535" s="134" t="e">
        <f t="shared" si="278"/>
        <v>#VALUE!</v>
      </c>
      <c r="BG535" s="134" t="e">
        <f t="shared" si="279"/>
        <v>#VALUE!</v>
      </c>
      <c r="BH535" s="139" t="e">
        <f t="shared" si="280"/>
        <v>#VALUE!</v>
      </c>
      <c r="BI535" s="139" t="e">
        <f t="shared" si="281"/>
        <v>#VALUE!</v>
      </c>
    </row>
    <row r="536" spans="13:61" ht="15">
      <c r="M536" s="120" t="s">
        <v>13464</v>
      </c>
      <c r="N536" s="120" t="s">
        <v>13465</v>
      </c>
      <c r="O536" s="120" t="s">
        <v>267</v>
      </c>
      <c r="P536" s="120" t="s">
        <v>9302</v>
      </c>
      <c r="Q536" s="120" t="s">
        <v>12201</v>
      </c>
      <c r="R536" s="120">
        <v>33</v>
      </c>
      <c r="S536" s="120">
        <v>3320</v>
      </c>
      <c r="T536" s="348" t="str">
        <f>IF(R536&lt;&gt;"",VLOOKUP(R536,'01_MASTER_KODE_WILAYAH'!H$1437:I$1470,2,FALSE),"")</f>
        <v>JAWA TENGAH</v>
      </c>
      <c r="U536" s="348" t="str">
        <f>IF(S536&lt;&gt;"",VLOOKUP(S536,'01_MASTER_KODE_WILAYAH'!D$5:F$1353,3,FALSE),"")</f>
        <v>JEPARA</v>
      </c>
      <c r="V536" s="349" t="str">
        <f t="shared" si="251"/>
        <v>1</v>
      </c>
      <c r="W536" s="145" t="e">
        <f t="shared" si="252"/>
        <v>#VALUE!</v>
      </c>
      <c r="X536" s="133" t="e">
        <f>COUNTIFS(A1_Individu_Data_Keadaan_SDMK!A$4:A$149931,M536,A1_Individu_Data_Keadaan_SDMK!R$4:R$149285,"01. Dokter")</f>
        <v>#VALUE!</v>
      </c>
      <c r="Y536" s="122">
        <f t="shared" si="253"/>
        <v>2</v>
      </c>
      <c r="Z536" s="134" t="e">
        <f t="shared" si="254"/>
        <v>#VALUE!</v>
      </c>
      <c r="AA536" s="134" t="e">
        <f t="shared" si="255"/>
        <v>#VALUE!</v>
      </c>
      <c r="AB536" s="133" t="e">
        <f>COUNTIFS(A1_Individu_Data_Keadaan_SDMK!A$4:A$149931,M536,A1_Individu_Data_Keadaan_SDMK!R$4:R$149285,"02. Dokter Gigi")</f>
        <v>#VALUE!</v>
      </c>
      <c r="AC536" s="122">
        <f t="shared" si="256"/>
        <v>1</v>
      </c>
      <c r="AD536" s="134" t="e">
        <f t="shared" si="257"/>
        <v>#VALUE!</v>
      </c>
      <c r="AE536" s="134" t="e">
        <f t="shared" si="258"/>
        <v>#VALUE!</v>
      </c>
      <c r="AF536" s="133" t="e">
        <f>COUNTIFS(A1_Individu_Data_Keadaan_SDMK!A$4:A$149931,M536,A1_Individu_Data_Keadaan_SDMK!Q$4:Q$149285,"03. KEPERAWATAN")</f>
        <v>#VALUE!</v>
      </c>
      <c r="AG536" s="135">
        <f t="shared" si="259"/>
        <v>8</v>
      </c>
      <c r="AH536" s="134" t="e">
        <f t="shared" si="260"/>
        <v>#VALUE!</v>
      </c>
      <c r="AI536" s="134" t="e">
        <f t="shared" si="261"/>
        <v>#VALUE!</v>
      </c>
      <c r="AJ536" s="133" t="e">
        <f>COUNTIFS(A1_Individu_Data_Keadaan_SDMK!A$4:A$149931,M536,A1_Individu_Data_Keadaan_SDMK!Q$4:Q$149285,"04. KEBIDANAN")</f>
        <v>#VALUE!</v>
      </c>
      <c r="AK536" s="135">
        <f t="shared" si="262"/>
        <v>7</v>
      </c>
      <c r="AL536" s="134" t="e">
        <f t="shared" si="263"/>
        <v>#VALUE!</v>
      </c>
      <c r="AM536" s="134" t="e">
        <f t="shared" si="264"/>
        <v>#VALUE!</v>
      </c>
      <c r="AN536" s="133" t="e">
        <f>COUNTIFS(A1_Individu_Data_Keadaan_SDMK!A$4:A$149931,M536,A1_Individu_Data_Keadaan_SDMK!Q$4:Q$149285,"05. KEFARMASIAN")</f>
        <v>#VALUE!</v>
      </c>
      <c r="AO536" s="135">
        <f t="shared" si="265"/>
        <v>1</v>
      </c>
      <c r="AP536" s="134" t="e">
        <f t="shared" si="266"/>
        <v>#VALUE!</v>
      </c>
      <c r="AQ536" s="134" t="e">
        <f t="shared" si="267"/>
        <v>#VALUE!</v>
      </c>
      <c r="AR536" s="133" t="e">
        <f>COUNTIFS(A1_Individu_Data_Keadaan_SDMK!A$4:A$149931,M536,A1_Individu_Data_Keadaan_SDMK!Q$4:Q$149285,"06. KESEHATAN MASYARAKAT")</f>
        <v>#VALUE!</v>
      </c>
      <c r="AS536" s="135">
        <f t="shared" si="268"/>
        <v>1</v>
      </c>
      <c r="AT536" s="134" t="e">
        <f t="shared" si="269"/>
        <v>#VALUE!</v>
      </c>
      <c r="AU536" s="134" t="e">
        <f t="shared" si="270"/>
        <v>#VALUE!</v>
      </c>
      <c r="AV536" s="133" t="e">
        <f>COUNTIFS(A1_Individu_Data_Keadaan_SDMK!A$4:A$149931,M536,A1_Individu_Data_Keadaan_SDMK!Q$4:Q$149285,"07. KESEHATAN LINGKUNGAN")</f>
        <v>#VALUE!</v>
      </c>
      <c r="AW536" s="135">
        <f t="shared" si="271"/>
        <v>1</v>
      </c>
      <c r="AX536" s="134" t="e">
        <f t="shared" si="272"/>
        <v>#VALUE!</v>
      </c>
      <c r="AY536" s="134" t="e">
        <f t="shared" si="273"/>
        <v>#VALUE!</v>
      </c>
      <c r="AZ536" s="133" t="e">
        <f>COUNTIFS(A1_Individu_Data_Keadaan_SDMK!A$4:A$149931,M536,A1_Individu_Data_Keadaan_SDMK!Q$4:Q$149285,"08. GIZI")</f>
        <v>#VALUE!</v>
      </c>
      <c r="BA536" s="135">
        <f t="shared" si="274"/>
        <v>2</v>
      </c>
      <c r="BB536" s="134" t="e">
        <f t="shared" si="275"/>
        <v>#VALUE!</v>
      </c>
      <c r="BC536" s="134" t="e">
        <f t="shared" si="276"/>
        <v>#VALUE!</v>
      </c>
      <c r="BD536" s="133" t="e">
        <f>COUNTIFS(A1_Individu_Data_Keadaan_SDMK!A$4:A$149931,M536,A1_Individu_Data_Keadaan_SDMK!R$4:R$149285,"03. Ahli Teknologi Laboratorium Medik")</f>
        <v>#VALUE!</v>
      </c>
      <c r="BE536" s="135">
        <f t="shared" si="277"/>
        <v>1</v>
      </c>
      <c r="BF536" s="134" t="e">
        <f t="shared" si="278"/>
        <v>#VALUE!</v>
      </c>
      <c r="BG536" s="134" t="e">
        <f t="shared" si="279"/>
        <v>#VALUE!</v>
      </c>
      <c r="BH536" s="139" t="e">
        <f t="shared" si="280"/>
        <v>#VALUE!</v>
      </c>
      <c r="BI536" s="139" t="e">
        <f t="shared" si="281"/>
        <v>#VALUE!</v>
      </c>
    </row>
    <row r="537" spans="13:61" ht="15">
      <c r="M537" s="120" t="s">
        <v>13466</v>
      </c>
      <c r="N537" s="120" t="s">
        <v>13467</v>
      </c>
      <c r="O537" s="120" t="s">
        <v>267</v>
      </c>
      <c r="P537" s="120" t="s">
        <v>9302</v>
      </c>
      <c r="Q537" s="120" t="s">
        <v>12201</v>
      </c>
      <c r="R537" s="120">
        <v>33</v>
      </c>
      <c r="S537" s="120">
        <v>3320</v>
      </c>
      <c r="T537" s="348" t="str">
        <f>IF(R537&lt;&gt;"",VLOOKUP(R537,'01_MASTER_KODE_WILAYAH'!H$1437:I$1470,2,FALSE),"")</f>
        <v>JAWA TENGAH</v>
      </c>
      <c r="U537" s="348" t="str">
        <f>IF(S537&lt;&gt;"",VLOOKUP(S537,'01_MASTER_KODE_WILAYAH'!D$5:F$1353,3,FALSE),"")</f>
        <v>JEPARA</v>
      </c>
      <c r="V537" s="349" t="str">
        <f t="shared" si="251"/>
        <v>1</v>
      </c>
      <c r="W537" s="145" t="e">
        <f t="shared" si="252"/>
        <v>#VALUE!</v>
      </c>
      <c r="X537" s="133" t="e">
        <f>COUNTIFS(A1_Individu_Data_Keadaan_SDMK!A$4:A$149931,M537,A1_Individu_Data_Keadaan_SDMK!R$4:R$149285,"01. Dokter")</f>
        <v>#VALUE!</v>
      </c>
      <c r="Y537" s="122">
        <f t="shared" si="253"/>
        <v>2</v>
      </c>
      <c r="Z537" s="134" t="e">
        <f t="shared" si="254"/>
        <v>#VALUE!</v>
      </c>
      <c r="AA537" s="134" t="e">
        <f t="shared" si="255"/>
        <v>#VALUE!</v>
      </c>
      <c r="AB537" s="133" t="e">
        <f>COUNTIFS(A1_Individu_Data_Keadaan_SDMK!A$4:A$149931,M537,A1_Individu_Data_Keadaan_SDMK!R$4:R$149285,"02. Dokter Gigi")</f>
        <v>#VALUE!</v>
      </c>
      <c r="AC537" s="122">
        <f t="shared" si="256"/>
        <v>1</v>
      </c>
      <c r="AD537" s="134" t="e">
        <f t="shared" si="257"/>
        <v>#VALUE!</v>
      </c>
      <c r="AE537" s="134" t="e">
        <f t="shared" si="258"/>
        <v>#VALUE!</v>
      </c>
      <c r="AF537" s="133" t="e">
        <f>COUNTIFS(A1_Individu_Data_Keadaan_SDMK!A$4:A$149931,M537,A1_Individu_Data_Keadaan_SDMK!Q$4:Q$149285,"03. KEPERAWATAN")</f>
        <v>#VALUE!</v>
      </c>
      <c r="AG537" s="135">
        <f t="shared" si="259"/>
        <v>8</v>
      </c>
      <c r="AH537" s="134" t="e">
        <f t="shared" si="260"/>
        <v>#VALUE!</v>
      </c>
      <c r="AI537" s="134" t="e">
        <f t="shared" si="261"/>
        <v>#VALUE!</v>
      </c>
      <c r="AJ537" s="133" t="e">
        <f>COUNTIFS(A1_Individu_Data_Keadaan_SDMK!A$4:A$149931,M537,A1_Individu_Data_Keadaan_SDMK!Q$4:Q$149285,"04. KEBIDANAN")</f>
        <v>#VALUE!</v>
      </c>
      <c r="AK537" s="135">
        <f t="shared" si="262"/>
        <v>7</v>
      </c>
      <c r="AL537" s="134" t="e">
        <f t="shared" si="263"/>
        <v>#VALUE!</v>
      </c>
      <c r="AM537" s="134" t="e">
        <f t="shared" si="264"/>
        <v>#VALUE!</v>
      </c>
      <c r="AN537" s="133" t="e">
        <f>COUNTIFS(A1_Individu_Data_Keadaan_SDMK!A$4:A$149931,M537,A1_Individu_Data_Keadaan_SDMK!Q$4:Q$149285,"05. KEFARMASIAN")</f>
        <v>#VALUE!</v>
      </c>
      <c r="AO537" s="135">
        <f t="shared" si="265"/>
        <v>1</v>
      </c>
      <c r="AP537" s="134" t="e">
        <f t="shared" si="266"/>
        <v>#VALUE!</v>
      </c>
      <c r="AQ537" s="134" t="e">
        <f t="shared" si="267"/>
        <v>#VALUE!</v>
      </c>
      <c r="AR537" s="133" t="e">
        <f>COUNTIFS(A1_Individu_Data_Keadaan_SDMK!A$4:A$149931,M537,A1_Individu_Data_Keadaan_SDMK!Q$4:Q$149285,"06. KESEHATAN MASYARAKAT")</f>
        <v>#VALUE!</v>
      </c>
      <c r="AS537" s="135">
        <f t="shared" si="268"/>
        <v>1</v>
      </c>
      <c r="AT537" s="134" t="e">
        <f t="shared" si="269"/>
        <v>#VALUE!</v>
      </c>
      <c r="AU537" s="134" t="e">
        <f t="shared" si="270"/>
        <v>#VALUE!</v>
      </c>
      <c r="AV537" s="133" t="e">
        <f>COUNTIFS(A1_Individu_Data_Keadaan_SDMK!A$4:A$149931,M537,A1_Individu_Data_Keadaan_SDMK!Q$4:Q$149285,"07. KESEHATAN LINGKUNGAN")</f>
        <v>#VALUE!</v>
      </c>
      <c r="AW537" s="135">
        <f t="shared" si="271"/>
        <v>1</v>
      </c>
      <c r="AX537" s="134" t="e">
        <f t="shared" si="272"/>
        <v>#VALUE!</v>
      </c>
      <c r="AY537" s="134" t="e">
        <f t="shared" si="273"/>
        <v>#VALUE!</v>
      </c>
      <c r="AZ537" s="133" t="e">
        <f>COUNTIFS(A1_Individu_Data_Keadaan_SDMK!A$4:A$149931,M537,A1_Individu_Data_Keadaan_SDMK!Q$4:Q$149285,"08. GIZI")</f>
        <v>#VALUE!</v>
      </c>
      <c r="BA537" s="135">
        <f t="shared" si="274"/>
        <v>2</v>
      </c>
      <c r="BB537" s="134" t="e">
        <f t="shared" si="275"/>
        <v>#VALUE!</v>
      </c>
      <c r="BC537" s="134" t="e">
        <f t="shared" si="276"/>
        <v>#VALUE!</v>
      </c>
      <c r="BD537" s="133" t="e">
        <f>COUNTIFS(A1_Individu_Data_Keadaan_SDMK!A$4:A$149931,M537,A1_Individu_Data_Keadaan_SDMK!R$4:R$149285,"03. Ahli Teknologi Laboratorium Medik")</f>
        <v>#VALUE!</v>
      </c>
      <c r="BE537" s="135">
        <f t="shared" si="277"/>
        <v>1</v>
      </c>
      <c r="BF537" s="134" t="e">
        <f t="shared" si="278"/>
        <v>#VALUE!</v>
      </c>
      <c r="BG537" s="134" t="e">
        <f t="shared" si="279"/>
        <v>#VALUE!</v>
      </c>
      <c r="BH537" s="139" t="e">
        <f t="shared" si="280"/>
        <v>#VALUE!</v>
      </c>
      <c r="BI537" s="139" t="e">
        <f t="shared" si="281"/>
        <v>#VALUE!</v>
      </c>
    </row>
    <row r="538" spans="13:61" ht="15">
      <c r="M538" s="120" t="s">
        <v>13468</v>
      </c>
      <c r="N538" s="120" t="s">
        <v>13469</v>
      </c>
      <c r="O538" s="120" t="s">
        <v>267</v>
      </c>
      <c r="P538" s="120" t="s">
        <v>9302</v>
      </c>
      <c r="Q538" s="120" t="s">
        <v>12201</v>
      </c>
      <c r="R538" s="120">
        <v>33</v>
      </c>
      <c r="S538" s="120">
        <v>3320</v>
      </c>
      <c r="T538" s="348" t="str">
        <f>IF(R538&lt;&gt;"",VLOOKUP(R538,'01_MASTER_KODE_WILAYAH'!H$1437:I$1470,2,FALSE),"")</f>
        <v>JAWA TENGAH</v>
      </c>
      <c r="U538" s="348" t="str">
        <f>IF(S538&lt;&gt;"",VLOOKUP(S538,'01_MASTER_KODE_WILAYAH'!D$5:F$1353,3,FALSE),"")</f>
        <v>JEPARA</v>
      </c>
      <c r="V538" s="349" t="str">
        <f t="shared" si="251"/>
        <v>1</v>
      </c>
      <c r="W538" s="145" t="e">
        <f t="shared" si="252"/>
        <v>#VALUE!</v>
      </c>
      <c r="X538" s="133" t="e">
        <f>COUNTIFS(A1_Individu_Data_Keadaan_SDMK!A$4:A$149931,M538,A1_Individu_Data_Keadaan_SDMK!R$4:R$149285,"01. Dokter")</f>
        <v>#VALUE!</v>
      </c>
      <c r="Y538" s="122">
        <f t="shared" si="253"/>
        <v>2</v>
      </c>
      <c r="Z538" s="134" t="e">
        <f t="shared" si="254"/>
        <v>#VALUE!</v>
      </c>
      <c r="AA538" s="134" t="e">
        <f t="shared" si="255"/>
        <v>#VALUE!</v>
      </c>
      <c r="AB538" s="133" t="e">
        <f>COUNTIFS(A1_Individu_Data_Keadaan_SDMK!A$4:A$149931,M538,A1_Individu_Data_Keadaan_SDMK!R$4:R$149285,"02. Dokter Gigi")</f>
        <v>#VALUE!</v>
      </c>
      <c r="AC538" s="122">
        <f t="shared" si="256"/>
        <v>1</v>
      </c>
      <c r="AD538" s="134" t="e">
        <f t="shared" si="257"/>
        <v>#VALUE!</v>
      </c>
      <c r="AE538" s="134" t="e">
        <f t="shared" si="258"/>
        <v>#VALUE!</v>
      </c>
      <c r="AF538" s="133" t="e">
        <f>COUNTIFS(A1_Individu_Data_Keadaan_SDMK!A$4:A$149931,M538,A1_Individu_Data_Keadaan_SDMK!Q$4:Q$149285,"03. KEPERAWATAN")</f>
        <v>#VALUE!</v>
      </c>
      <c r="AG538" s="135">
        <f t="shared" si="259"/>
        <v>8</v>
      </c>
      <c r="AH538" s="134" t="e">
        <f t="shared" si="260"/>
        <v>#VALUE!</v>
      </c>
      <c r="AI538" s="134" t="e">
        <f t="shared" si="261"/>
        <v>#VALUE!</v>
      </c>
      <c r="AJ538" s="133" t="e">
        <f>COUNTIFS(A1_Individu_Data_Keadaan_SDMK!A$4:A$149931,M538,A1_Individu_Data_Keadaan_SDMK!Q$4:Q$149285,"04. KEBIDANAN")</f>
        <v>#VALUE!</v>
      </c>
      <c r="AK538" s="135">
        <f t="shared" si="262"/>
        <v>7</v>
      </c>
      <c r="AL538" s="134" t="e">
        <f t="shared" si="263"/>
        <v>#VALUE!</v>
      </c>
      <c r="AM538" s="134" t="e">
        <f t="shared" si="264"/>
        <v>#VALUE!</v>
      </c>
      <c r="AN538" s="133" t="e">
        <f>COUNTIFS(A1_Individu_Data_Keadaan_SDMK!A$4:A$149931,M538,A1_Individu_Data_Keadaan_SDMK!Q$4:Q$149285,"05. KEFARMASIAN")</f>
        <v>#VALUE!</v>
      </c>
      <c r="AO538" s="135">
        <f t="shared" si="265"/>
        <v>1</v>
      </c>
      <c r="AP538" s="134" t="e">
        <f t="shared" si="266"/>
        <v>#VALUE!</v>
      </c>
      <c r="AQ538" s="134" t="e">
        <f t="shared" si="267"/>
        <v>#VALUE!</v>
      </c>
      <c r="AR538" s="133" t="e">
        <f>COUNTIFS(A1_Individu_Data_Keadaan_SDMK!A$4:A$149931,M538,A1_Individu_Data_Keadaan_SDMK!Q$4:Q$149285,"06. KESEHATAN MASYARAKAT")</f>
        <v>#VALUE!</v>
      </c>
      <c r="AS538" s="135">
        <f t="shared" si="268"/>
        <v>1</v>
      </c>
      <c r="AT538" s="134" t="e">
        <f t="shared" si="269"/>
        <v>#VALUE!</v>
      </c>
      <c r="AU538" s="134" t="e">
        <f t="shared" si="270"/>
        <v>#VALUE!</v>
      </c>
      <c r="AV538" s="133" t="e">
        <f>COUNTIFS(A1_Individu_Data_Keadaan_SDMK!A$4:A$149931,M538,A1_Individu_Data_Keadaan_SDMK!Q$4:Q$149285,"07. KESEHATAN LINGKUNGAN")</f>
        <v>#VALUE!</v>
      </c>
      <c r="AW538" s="135">
        <f t="shared" si="271"/>
        <v>1</v>
      </c>
      <c r="AX538" s="134" t="e">
        <f t="shared" si="272"/>
        <v>#VALUE!</v>
      </c>
      <c r="AY538" s="134" t="e">
        <f t="shared" si="273"/>
        <v>#VALUE!</v>
      </c>
      <c r="AZ538" s="133" t="e">
        <f>COUNTIFS(A1_Individu_Data_Keadaan_SDMK!A$4:A$149931,M538,A1_Individu_Data_Keadaan_SDMK!Q$4:Q$149285,"08. GIZI")</f>
        <v>#VALUE!</v>
      </c>
      <c r="BA538" s="135">
        <f t="shared" si="274"/>
        <v>2</v>
      </c>
      <c r="BB538" s="134" t="e">
        <f t="shared" si="275"/>
        <v>#VALUE!</v>
      </c>
      <c r="BC538" s="134" t="e">
        <f t="shared" si="276"/>
        <v>#VALUE!</v>
      </c>
      <c r="BD538" s="133" t="e">
        <f>COUNTIFS(A1_Individu_Data_Keadaan_SDMK!A$4:A$149931,M538,A1_Individu_Data_Keadaan_SDMK!R$4:R$149285,"03. Ahli Teknologi Laboratorium Medik")</f>
        <v>#VALUE!</v>
      </c>
      <c r="BE538" s="135">
        <f t="shared" si="277"/>
        <v>1</v>
      </c>
      <c r="BF538" s="134" t="e">
        <f t="shared" si="278"/>
        <v>#VALUE!</v>
      </c>
      <c r="BG538" s="134" t="e">
        <f t="shared" si="279"/>
        <v>#VALUE!</v>
      </c>
      <c r="BH538" s="139" t="e">
        <f t="shared" si="280"/>
        <v>#VALUE!</v>
      </c>
      <c r="BI538" s="139" t="e">
        <f t="shared" si="281"/>
        <v>#VALUE!</v>
      </c>
    </row>
    <row r="539" spans="13:61" ht="15">
      <c r="M539" s="120" t="s">
        <v>13470</v>
      </c>
      <c r="N539" s="120" t="s">
        <v>13471</v>
      </c>
      <c r="O539" s="120" t="s">
        <v>267</v>
      </c>
      <c r="P539" s="120" t="s">
        <v>9302</v>
      </c>
      <c r="Q539" s="120" t="s">
        <v>12201</v>
      </c>
      <c r="R539" s="120">
        <v>33</v>
      </c>
      <c r="S539" s="120">
        <v>3320</v>
      </c>
      <c r="T539" s="348" t="str">
        <f>IF(R539&lt;&gt;"",VLOOKUP(R539,'01_MASTER_KODE_WILAYAH'!H$1437:I$1470,2,FALSE),"")</f>
        <v>JAWA TENGAH</v>
      </c>
      <c r="U539" s="348" t="str">
        <f>IF(S539&lt;&gt;"",VLOOKUP(S539,'01_MASTER_KODE_WILAYAH'!D$5:F$1353,3,FALSE),"")</f>
        <v>JEPARA</v>
      </c>
      <c r="V539" s="349" t="str">
        <f t="shared" si="251"/>
        <v>1</v>
      </c>
      <c r="W539" s="145" t="e">
        <f t="shared" si="252"/>
        <v>#VALUE!</v>
      </c>
      <c r="X539" s="133" t="e">
        <f>COUNTIFS(A1_Individu_Data_Keadaan_SDMK!A$4:A$149931,M539,A1_Individu_Data_Keadaan_SDMK!R$4:R$149285,"01. Dokter")</f>
        <v>#VALUE!</v>
      </c>
      <c r="Y539" s="122">
        <f t="shared" si="253"/>
        <v>2</v>
      </c>
      <c r="Z539" s="134" t="e">
        <f t="shared" si="254"/>
        <v>#VALUE!</v>
      </c>
      <c r="AA539" s="134" t="e">
        <f t="shared" si="255"/>
        <v>#VALUE!</v>
      </c>
      <c r="AB539" s="133" t="e">
        <f>COUNTIFS(A1_Individu_Data_Keadaan_SDMK!A$4:A$149931,M539,A1_Individu_Data_Keadaan_SDMK!R$4:R$149285,"02. Dokter Gigi")</f>
        <v>#VALUE!</v>
      </c>
      <c r="AC539" s="122">
        <f t="shared" si="256"/>
        <v>1</v>
      </c>
      <c r="AD539" s="134" t="e">
        <f t="shared" si="257"/>
        <v>#VALUE!</v>
      </c>
      <c r="AE539" s="134" t="e">
        <f t="shared" si="258"/>
        <v>#VALUE!</v>
      </c>
      <c r="AF539" s="133" t="e">
        <f>COUNTIFS(A1_Individu_Data_Keadaan_SDMK!A$4:A$149931,M539,A1_Individu_Data_Keadaan_SDMK!Q$4:Q$149285,"03. KEPERAWATAN")</f>
        <v>#VALUE!</v>
      </c>
      <c r="AG539" s="135">
        <f t="shared" si="259"/>
        <v>8</v>
      </c>
      <c r="AH539" s="134" t="e">
        <f t="shared" si="260"/>
        <v>#VALUE!</v>
      </c>
      <c r="AI539" s="134" t="e">
        <f t="shared" si="261"/>
        <v>#VALUE!</v>
      </c>
      <c r="AJ539" s="133" t="e">
        <f>COUNTIFS(A1_Individu_Data_Keadaan_SDMK!A$4:A$149931,M539,A1_Individu_Data_Keadaan_SDMK!Q$4:Q$149285,"04. KEBIDANAN")</f>
        <v>#VALUE!</v>
      </c>
      <c r="AK539" s="135">
        <f t="shared" si="262"/>
        <v>7</v>
      </c>
      <c r="AL539" s="134" t="e">
        <f t="shared" si="263"/>
        <v>#VALUE!</v>
      </c>
      <c r="AM539" s="134" t="e">
        <f t="shared" si="264"/>
        <v>#VALUE!</v>
      </c>
      <c r="AN539" s="133" t="e">
        <f>COUNTIFS(A1_Individu_Data_Keadaan_SDMK!A$4:A$149931,M539,A1_Individu_Data_Keadaan_SDMK!Q$4:Q$149285,"05. KEFARMASIAN")</f>
        <v>#VALUE!</v>
      </c>
      <c r="AO539" s="135">
        <f t="shared" si="265"/>
        <v>1</v>
      </c>
      <c r="AP539" s="134" t="e">
        <f t="shared" si="266"/>
        <v>#VALUE!</v>
      </c>
      <c r="AQ539" s="134" t="e">
        <f t="shared" si="267"/>
        <v>#VALUE!</v>
      </c>
      <c r="AR539" s="133" t="e">
        <f>COUNTIFS(A1_Individu_Data_Keadaan_SDMK!A$4:A$149931,M539,A1_Individu_Data_Keadaan_SDMK!Q$4:Q$149285,"06. KESEHATAN MASYARAKAT")</f>
        <v>#VALUE!</v>
      </c>
      <c r="AS539" s="135">
        <f t="shared" si="268"/>
        <v>1</v>
      </c>
      <c r="AT539" s="134" t="e">
        <f t="shared" si="269"/>
        <v>#VALUE!</v>
      </c>
      <c r="AU539" s="134" t="e">
        <f t="shared" si="270"/>
        <v>#VALUE!</v>
      </c>
      <c r="AV539" s="133" t="e">
        <f>COUNTIFS(A1_Individu_Data_Keadaan_SDMK!A$4:A$149931,M539,A1_Individu_Data_Keadaan_SDMK!Q$4:Q$149285,"07. KESEHATAN LINGKUNGAN")</f>
        <v>#VALUE!</v>
      </c>
      <c r="AW539" s="135">
        <f t="shared" si="271"/>
        <v>1</v>
      </c>
      <c r="AX539" s="134" t="e">
        <f t="shared" si="272"/>
        <v>#VALUE!</v>
      </c>
      <c r="AY539" s="134" t="e">
        <f t="shared" si="273"/>
        <v>#VALUE!</v>
      </c>
      <c r="AZ539" s="133" t="e">
        <f>COUNTIFS(A1_Individu_Data_Keadaan_SDMK!A$4:A$149931,M539,A1_Individu_Data_Keadaan_SDMK!Q$4:Q$149285,"08. GIZI")</f>
        <v>#VALUE!</v>
      </c>
      <c r="BA539" s="135">
        <f t="shared" si="274"/>
        <v>2</v>
      </c>
      <c r="BB539" s="134" t="e">
        <f t="shared" si="275"/>
        <v>#VALUE!</v>
      </c>
      <c r="BC539" s="134" t="e">
        <f t="shared" si="276"/>
        <v>#VALUE!</v>
      </c>
      <c r="BD539" s="133" t="e">
        <f>COUNTIFS(A1_Individu_Data_Keadaan_SDMK!A$4:A$149931,M539,A1_Individu_Data_Keadaan_SDMK!R$4:R$149285,"03. Ahli Teknologi Laboratorium Medik")</f>
        <v>#VALUE!</v>
      </c>
      <c r="BE539" s="135">
        <f t="shared" si="277"/>
        <v>1</v>
      </c>
      <c r="BF539" s="134" t="e">
        <f t="shared" si="278"/>
        <v>#VALUE!</v>
      </c>
      <c r="BG539" s="134" t="e">
        <f t="shared" si="279"/>
        <v>#VALUE!</v>
      </c>
      <c r="BH539" s="139" t="e">
        <f t="shared" si="280"/>
        <v>#VALUE!</v>
      </c>
      <c r="BI539" s="139" t="e">
        <f t="shared" si="281"/>
        <v>#VALUE!</v>
      </c>
    </row>
    <row r="540" spans="13:61" ht="15">
      <c r="M540" s="120" t="s">
        <v>13472</v>
      </c>
      <c r="N540" s="120" t="s">
        <v>13473</v>
      </c>
      <c r="O540" s="120" t="s">
        <v>267</v>
      </c>
      <c r="P540" s="120" t="s">
        <v>9301</v>
      </c>
      <c r="Q540" s="120" t="s">
        <v>12201</v>
      </c>
      <c r="R540" s="120">
        <v>33</v>
      </c>
      <c r="S540" s="120">
        <v>3320</v>
      </c>
      <c r="T540" s="348" t="str">
        <f>IF(R540&lt;&gt;"",VLOOKUP(R540,'01_MASTER_KODE_WILAYAH'!H$1437:I$1470,2,FALSE),"")</f>
        <v>JAWA TENGAH</v>
      </c>
      <c r="U540" s="348" t="str">
        <f>IF(S540&lt;&gt;"",VLOOKUP(S540,'01_MASTER_KODE_WILAYAH'!D$5:F$1353,3,FALSE),"")</f>
        <v>JEPARA</v>
      </c>
      <c r="V540" s="349" t="str">
        <f t="shared" si="251"/>
        <v>2</v>
      </c>
      <c r="W540" s="145" t="e">
        <f t="shared" si="252"/>
        <v>#VALUE!</v>
      </c>
      <c r="X540" s="133" t="e">
        <f>COUNTIFS(A1_Individu_Data_Keadaan_SDMK!A$4:A$149931,M540,A1_Individu_Data_Keadaan_SDMK!R$4:R$149285,"01. Dokter")</f>
        <v>#VALUE!</v>
      </c>
      <c r="Y540" s="122">
        <f t="shared" si="253"/>
        <v>1</v>
      </c>
      <c r="Z540" s="134" t="e">
        <f t="shared" si="254"/>
        <v>#VALUE!</v>
      </c>
      <c r="AA540" s="134" t="e">
        <f t="shared" si="255"/>
        <v>#VALUE!</v>
      </c>
      <c r="AB540" s="133" t="e">
        <f>COUNTIFS(A1_Individu_Data_Keadaan_SDMK!A$4:A$149931,M540,A1_Individu_Data_Keadaan_SDMK!R$4:R$149285,"02. Dokter Gigi")</f>
        <v>#VALUE!</v>
      </c>
      <c r="AC540" s="122">
        <f t="shared" si="256"/>
        <v>1</v>
      </c>
      <c r="AD540" s="134" t="e">
        <f t="shared" si="257"/>
        <v>#VALUE!</v>
      </c>
      <c r="AE540" s="134" t="e">
        <f t="shared" si="258"/>
        <v>#VALUE!</v>
      </c>
      <c r="AF540" s="133" t="e">
        <f>COUNTIFS(A1_Individu_Data_Keadaan_SDMK!A$4:A$149931,M540,A1_Individu_Data_Keadaan_SDMK!Q$4:Q$149285,"03. KEPERAWATAN")</f>
        <v>#VALUE!</v>
      </c>
      <c r="AG540" s="135">
        <f t="shared" si="259"/>
        <v>5</v>
      </c>
      <c r="AH540" s="134" t="e">
        <f t="shared" si="260"/>
        <v>#VALUE!</v>
      </c>
      <c r="AI540" s="134" t="e">
        <f t="shared" si="261"/>
        <v>#VALUE!</v>
      </c>
      <c r="AJ540" s="133" t="e">
        <f>COUNTIFS(A1_Individu_Data_Keadaan_SDMK!A$4:A$149931,M540,A1_Individu_Data_Keadaan_SDMK!Q$4:Q$149285,"04. KEBIDANAN")</f>
        <v>#VALUE!</v>
      </c>
      <c r="AK540" s="135">
        <f t="shared" si="262"/>
        <v>4</v>
      </c>
      <c r="AL540" s="134" t="e">
        <f t="shared" si="263"/>
        <v>#VALUE!</v>
      </c>
      <c r="AM540" s="134" t="e">
        <f t="shared" si="264"/>
        <v>#VALUE!</v>
      </c>
      <c r="AN540" s="133" t="e">
        <f>COUNTIFS(A1_Individu_Data_Keadaan_SDMK!A$4:A$149931,M540,A1_Individu_Data_Keadaan_SDMK!Q$4:Q$149285,"05. KEFARMASIAN")</f>
        <v>#VALUE!</v>
      </c>
      <c r="AO540" s="135">
        <f t="shared" si="265"/>
        <v>1</v>
      </c>
      <c r="AP540" s="134" t="e">
        <f t="shared" si="266"/>
        <v>#VALUE!</v>
      </c>
      <c r="AQ540" s="134" t="e">
        <f t="shared" si="267"/>
        <v>#VALUE!</v>
      </c>
      <c r="AR540" s="133" t="e">
        <f>COUNTIFS(A1_Individu_Data_Keadaan_SDMK!A$4:A$149931,M540,A1_Individu_Data_Keadaan_SDMK!Q$4:Q$149285,"06. KESEHATAN MASYARAKAT")</f>
        <v>#VALUE!</v>
      </c>
      <c r="AS540" s="135">
        <f t="shared" si="268"/>
        <v>1</v>
      </c>
      <c r="AT540" s="134" t="e">
        <f t="shared" si="269"/>
        <v>#VALUE!</v>
      </c>
      <c r="AU540" s="134" t="e">
        <f t="shared" si="270"/>
        <v>#VALUE!</v>
      </c>
      <c r="AV540" s="133" t="e">
        <f>COUNTIFS(A1_Individu_Data_Keadaan_SDMK!A$4:A$149931,M540,A1_Individu_Data_Keadaan_SDMK!Q$4:Q$149285,"07. KESEHATAN LINGKUNGAN")</f>
        <v>#VALUE!</v>
      </c>
      <c r="AW540" s="135">
        <f t="shared" si="271"/>
        <v>1</v>
      </c>
      <c r="AX540" s="134" t="e">
        <f t="shared" si="272"/>
        <v>#VALUE!</v>
      </c>
      <c r="AY540" s="134" t="e">
        <f t="shared" si="273"/>
        <v>#VALUE!</v>
      </c>
      <c r="AZ540" s="133" t="e">
        <f>COUNTIFS(A1_Individu_Data_Keadaan_SDMK!A$4:A$149931,M540,A1_Individu_Data_Keadaan_SDMK!Q$4:Q$149285,"08. GIZI")</f>
        <v>#VALUE!</v>
      </c>
      <c r="BA540" s="135">
        <f t="shared" si="274"/>
        <v>1</v>
      </c>
      <c r="BB540" s="134" t="e">
        <f t="shared" si="275"/>
        <v>#VALUE!</v>
      </c>
      <c r="BC540" s="134" t="e">
        <f t="shared" si="276"/>
        <v>#VALUE!</v>
      </c>
      <c r="BD540" s="133" t="e">
        <f>COUNTIFS(A1_Individu_Data_Keadaan_SDMK!A$4:A$149931,M540,A1_Individu_Data_Keadaan_SDMK!R$4:R$149285,"03. Ahli Teknologi Laboratorium Medik")</f>
        <v>#VALUE!</v>
      </c>
      <c r="BE540" s="135">
        <f t="shared" si="277"/>
        <v>1</v>
      </c>
      <c r="BF540" s="134" t="e">
        <f t="shared" si="278"/>
        <v>#VALUE!</v>
      </c>
      <c r="BG540" s="134" t="e">
        <f t="shared" si="279"/>
        <v>#VALUE!</v>
      </c>
      <c r="BH540" s="139" t="e">
        <f t="shared" si="280"/>
        <v>#VALUE!</v>
      </c>
      <c r="BI540" s="139" t="e">
        <f t="shared" si="281"/>
        <v>#VALUE!</v>
      </c>
    </row>
    <row r="541" spans="13:61" ht="15">
      <c r="M541" s="120" t="s">
        <v>13474</v>
      </c>
      <c r="N541" s="120" t="s">
        <v>13475</v>
      </c>
      <c r="O541" s="120" t="s">
        <v>267</v>
      </c>
      <c r="P541" s="120" t="s">
        <v>9302</v>
      </c>
      <c r="Q541" s="120" t="s">
        <v>12201</v>
      </c>
      <c r="R541" s="120">
        <v>33</v>
      </c>
      <c r="S541" s="120">
        <v>3320</v>
      </c>
      <c r="T541" s="348" t="str">
        <f>IF(R541&lt;&gt;"",VLOOKUP(R541,'01_MASTER_KODE_WILAYAH'!H$1437:I$1470,2,FALSE),"")</f>
        <v>JAWA TENGAH</v>
      </c>
      <c r="U541" s="348" t="str">
        <f>IF(S541&lt;&gt;"",VLOOKUP(S541,'01_MASTER_KODE_WILAYAH'!D$5:F$1353,3,FALSE),"")</f>
        <v>JEPARA</v>
      </c>
      <c r="V541" s="349" t="str">
        <f t="shared" si="251"/>
        <v>1</v>
      </c>
      <c r="W541" s="145" t="e">
        <f t="shared" si="252"/>
        <v>#VALUE!</v>
      </c>
      <c r="X541" s="133" t="e">
        <f>COUNTIFS(A1_Individu_Data_Keadaan_SDMK!A$4:A$149931,M541,A1_Individu_Data_Keadaan_SDMK!R$4:R$149285,"01. Dokter")</f>
        <v>#VALUE!</v>
      </c>
      <c r="Y541" s="122">
        <f t="shared" si="253"/>
        <v>2</v>
      </c>
      <c r="Z541" s="134" t="e">
        <f t="shared" si="254"/>
        <v>#VALUE!</v>
      </c>
      <c r="AA541" s="134" t="e">
        <f t="shared" si="255"/>
        <v>#VALUE!</v>
      </c>
      <c r="AB541" s="133" t="e">
        <f>COUNTIFS(A1_Individu_Data_Keadaan_SDMK!A$4:A$149931,M541,A1_Individu_Data_Keadaan_SDMK!R$4:R$149285,"02. Dokter Gigi")</f>
        <v>#VALUE!</v>
      </c>
      <c r="AC541" s="122">
        <f t="shared" si="256"/>
        <v>1</v>
      </c>
      <c r="AD541" s="134" t="e">
        <f t="shared" si="257"/>
        <v>#VALUE!</v>
      </c>
      <c r="AE541" s="134" t="e">
        <f t="shared" si="258"/>
        <v>#VALUE!</v>
      </c>
      <c r="AF541" s="133" t="e">
        <f>COUNTIFS(A1_Individu_Data_Keadaan_SDMK!A$4:A$149931,M541,A1_Individu_Data_Keadaan_SDMK!Q$4:Q$149285,"03. KEPERAWATAN")</f>
        <v>#VALUE!</v>
      </c>
      <c r="AG541" s="135">
        <f t="shared" si="259"/>
        <v>8</v>
      </c>
      <c r="AH541" s="134" t="e">
        <f t="shared" si="260"/>
        <v>#VALUE!</v>
      </c>
      <c r="AI541" s="134" t="e">
        <f t="shared" si="261"/>
        <v>#VALUE!</v>
      </c>
      <c r="AJ541" s="133" t="e">
        <f>COUNTIFS(A1_Individu_Data_Keadaan_SDMK!A$4:A$149931,M541,A1_Individu_Data_Keadaan_SDMK!Q$4:Q$149285,"04. KEBIDANAN")</f>
        <v>#VALUE!</v>
      </c>
      <c r="AK541" s="135">
        <f t="shared" si="262"/>
        <v>7</v>
      </c>
      <c r="AL541" s="134" t="e">
        <f t="shared" si="263"/>
        <v>#VALUE!</v>
      </c>
      <c r="AM541" s="134" t="e">
        <f t="shared" si="264"/>
        <v>#VALUE!</v>
      </c>
      <c r="AN541" s="133" t="e">
        <f>COUNTIFS(A1_Individu_Data_Keadaan_SDMK!A$4:A$149931,M541,A1_Individu_Data_Keadaan_SDMK!Q$4:Q$149285,"05. KEFARMASIAN")</f>
        <v>#VALUE!</v>
      </c>
      <c r="AO541" s="135">
        <f t="shared" si="265"/>
        <v>1</v>
      </c>
      <c r="AP541" s="134" t="e">
        <f t="shared" si="266"/>
        <v>#VALUE!</v>
      </c>
      <c r="AQ541" s="134" t="e">
        <f t="shared" si="267"/>
        <v>#VALUE!</v>
      </c>
      <c r="AR541" s="133" t="e">
        <f>COUNTIFS(A1_Individu_Data_Keadaan_SDMK!A$4:A$149931,M541,A1_Individu_Data_Keadaan_SDMK!Q$4:Q$149285,"06. KESEHATAN MASYARAKAT")</f>
        <v>#VALUE!</v>
      </c>
      <c r="AS541" s="135">
        <f t="shared" si="268"/>
        <v>1</v>
      </c>
      <c r="AT541" s="134" t="e">
        <f t="shared" si="269"/>
        <v>#VALUE!</v>
      </c>
      <c r="AU541" s="134" t="e">
        <f t="shared" si="270"/>
        <v>#VALUE!</v>
      </c>
      <c r="AV541" s="133" t="e">
        <f>COUNTIFS(A1_Individu_Data_Keadaan_SDMK!A$4:A$149931,M541,A1_Individu_Data_Keadaan_SDMK!Q$4:Q$149285,"07. KESEHATAN LINGKUNGAN")</f>
        <v>#VALUE!</v>
      </c>
      <c r="AW541" s="135">
        <f t="shared" si="271"/>
        <v>1</v>
      </c>
      <c r="AX541" s="134" t="e">
        <f t="shared" si="272"/>
        <v>#VALUE!</v>
      </c>
      <c r="AY541" s="134" t="e">
        <f t="shared" si="273"/>
        <v>#VALUE!</v>
      </c>
      <c r="AZ541" s="133" t="e">
        <f>COUNTIFS(A1_Individu_Data_Keadaan_SDMK!A$4:A$149931,M541,A1_Individu_Data_Keadaan_SDMK!Q$4:Q$149285,"08. GIZI")</f>
        <v>#VALUE!</v>
      </c>
      <c r="BA541" s="135">
        <f t="shared" si="274"/>
        <v>2</v>
      </c>
      <c r="BB541" s="134" t="e">
        <f t="shared" si="275"/>
        <v>#VALUE!</v>
      </c>
      <c r="BC541" s="134" t="e">
        <f t="shared" si="276"/>
        <v>#VALUE!</v>
      </c>
      <c r="BD541" s="133" t="e">
        <f>COUNTIFS(A1_Individu_Data_Keadaan_SDMK!A$4:A$149931,M541,A1_Individu_Data_Keadaan_SDMK!R$4:R$149285,"03. Ahli Teknologi Laboratorium Medik")</f>
        <v>#VALUE!</v>
      </c>
      <c r="BE541" s="135">
        <f t="shared" si="277"/>
        <v>1</v>
      </c>
      <c r="BF541" s="134" t="e">
        <f t="shared" si="278"/>
        <v>#VALUE!</v>
      </c>
      <c r="BG541" s="134" t="e">
        <f t="shared" si="279"/>
        <v>#VALUE!</v>
      </c>
      <c r="BH541" s="139" t="e">
        <f t="shared" si="280"/>
        <v>#VALUE!</v>
      </c>
      <c r="BI541" s="139" t="e">
        <f t="shared" si="281"/>
        <v>#VALUE!</v>
      </c>
    </row>
    <row r="542" spans="13:61" ht="15">
      <c r="M542" s="120" t="s">
        <v>13476</v>
      </c>
      <c r="N542" s="120" t="s">
        <v>13477</v>
      </c>
      <c r="O542" s="120" t="s">
        <v>267</v>
      </c>
      <c r="P542" s="120" t="s">
        <v>9302</v>
      </c>
      <c r="Q542" s="120" t="s">
        <v>12201</v>
      </c>
      <c r="R542" s="120">
        <v>33</v>
      </c>
      <c r="S542" s="120">
        <v>3320</v>
      </c>
      <c r="T542" s="348" t="str">
        <f>IF(R542&lt;&gt;"",VLOOKUP(R542,'01_MASTER_KODE_WILAYAH'!H$1437:I$1470,2,FALSE),"")</f>
        <v>JAWA TENGAH</v>
      </c>
      <c r="U542" s="348" t="str">
        <f>IF(S542&lt;&gt;"",VLOOKUP(S542,'01_MASTER_KODE_WILAYAH'!D$5:F$1353,3,FALSE),"")</f>
        <v>JEPARA</v>
      </c>
      <c r="V542" s="349" t="str">
        <f t="shared" si="251"/>
        <v>1</v>
      </c>
      <c r="W542" s="145" t="e">
        <f t="shared" si="252"/>
        <v>#VALUE!</v>
      </c>
      <c r="X542" s="133" t="e">
        <f>COUNTIFS(A1_Individu_Data_Keadaan_SDMK!A$4:A$149931,M542,A1_Individu_Data_Keadaan_SDMK!R$4:R$149285,"01. Dokter")</f>
        <v>#VALUE!</v>
      </c>
      <c r="Y542" s="122">
        <f t="shared" si="253"/>
        <v>2</v>
      </c>
      <c r="Z542" s="134" t="e">
        <f t="shared" si="254"/>
        <v>#VALUE!</v>
      </c>
      <c r="AA542" s="134" t="e">
        <f t="shared" si="255"/>
        <v>#VALUE!</v>
      </c>
      <c r="AB542" s="133" t="e">
        <f>COUNTIFS(A1_Individu_Data_Keadaan_SDMK!A$4:A$149931,M542,A1_Individu_Data_Keadaan_SDMK!R$4:R$149285,"02. Dokter Gigi")</f>
        <v>#VALUE!</v>
      </c>
      <c r="AC542" s="122">
        <f t="shared" si="256"/>
        <v>1</v>
      </c>
      <c r="AD542" s="134" t="e">
        <f t="shared" si="257"/>
        <v>#VALUE!</v>
      </c>
      <c r="AE542" s="134" t="e">
        <f t="shared" si="258"/>
        <v>#VALUE!</v>
      </c>
      <c r="AF542" s="133" t="e">
        <f>COUNTIFS(A1_Individu_Data_Keadaan_SDMK!A$4:A$149931,M542,A1_Individu_Data_Keadaan_SDMK!Q$4:Q$149285,"03. KEPERAWATAN")</f>
        <v>#VALUE!</v>
      </c>
      <c r="AG542" s="135">
        <f t="shared" si="259"/>
        <v>8</v>
      </c>
      <c r="AH542" s="134" t="e">
        <f t="shared" si="260"/>
        <v>#VALUE!</v>
      </c>
      <c r="AI542" s="134" t="e">
        <f t="shared" si="261"/>
        <v>#VALUE!</v>
      </c>
      <c r="AJ542" s="133" t="e">
        <f>COUNTIFS(A1_Individu_Data_Keadaan_SDMK!A$4:A$149931,M542,A1_Individu_Data_Keadaan_SDMK!Q$4:Q$149285,"04. KEBIDANAN")</f>
        <v>#VALUE!</v>
      </c>
      <c r="AK542" s="135">
        <f t="shared" si="262"/>
        <v>7</v>
      </c>
      <c r="AL542" s="134" t="e">
        <f t="shared" si="263"/>
        <v>#VALUE!</v>
      </c>
      <c r="AM542" s="134" t="e">
        <f t="shared" si="264"/>
        <v>#VALUE!</v>
      </c>
      <c r="AN542" s="133" t="e">
        <f>COUNTIFS(A1_Individu_Data_Keadaan_SDMK!A$4:A$149931,M542,A1_Individu_Data_Keadaan_SDMK!Q$4:Q$149285,"05. KEFARMASIAN")</f>
        <v>#VALUE!</v>
      </c>
      <c r="AO542" s="135">
        <f t="shared" si="265"/>
        <v>1</v>
      </c>
      <c r="AP542" s="134" t="e">
        <f t="shared" si="266"/>
        <v>#VALUE!</v>
      </c>
      <c r="AQ542" s="134" t="e">
        <f t="shared" si="267"/>
        <v>#VALUE!</v>
      </c>
      <c r="AR542" s="133" t="e">
        <f>COUNTIFS(A1_Individu_Data_Keadaan_SDMK!A$4:A$149931,M542,A1_Individu_Data_Keadaan_SDMK!Q$4:Q$149285,"06. KESEHATAN MASYARAKAT")</f>
        <v>#VALUE!</v>
      </c>
      <c r="AS542" s="135">
        <f t="shared" si="268"/>
        <v>1</v>
      </c>
      <c r="AT542" s="134" t="e">
        <f t="shared" si="269"/>
        <v>#VALUE!</v>
      </c>
      <c r="AU542" s="134" t="e">
        <f t="shared" si="270"/>
        <v>#VALUE!</v>
      </c>
      <c r="AV542" s="133" t="e">
        <f>COUNTIFS(A1_Individu_Data_Keadaan_SDMK!A$4:A$149931,M542,A1_Individu_Data_Keadaan_SDMK!Q$4:Q$149285,"07. KESEHATAN LINGKUNGAN")</f>
        <v>#VALUE!</v>
      </c>
      <c r="AW542" s="135">
        <f t="shared" si="271"/>
        <v>1</v>
      </c>
      <c r="AX542" s="134" t="e">
        <f t="shared" si="272"/>
        <v>#VALUE!</v>
      </c>
      <c r="AY542" s="134" t="e">
        <f t="shared" si="273"/>
        <v>#VALUE!</v>
      </c>
      <c r="AZ542" s="133" t="e">
        <f>COUNTIFS(A1_Individu_Data_Keadaan_SDMK!A$4:A$149931,M542,A1_Individu_Data_Keadaan_SDMK!Q$4:Q$149285,"08. GIZI")</f>
        <v>#VALUE!</v>
      </c>
      <c r="BA542" s="135">
        <f t="shared" si="274"/>
        <v>2</v>
      </c>
      <c r="BB542" s="134" t="e">
        <f t="shared" si="275"/>
        <v>#VALUE!</v>
      </c>
      <c r="BC542" s="134" t="e">
        <f t="shared" si="276"/>
        <v>#VALUE!</v>
      </c>
      <c r="BD542" s="133" t="e">
        <f>COUNTIFS(A1_Individu_Data_Keadaan_SDMK!A$4:A$149931,M542,A1_Individu_Data_Keadaan_SDMK!R$4:R$149285,"03. Ahli Teknologi Laboratorium Medik")</f>
        <v>#VALUE!</v>
      </c>
      <c r="BE542" s="135">
        <f t="shared" si="277"/>
        <v>1</v>
      </c>
      <c r="BF542" s="134" t="e">
        <f t="shared" si="278"/>
        <v>#VALUE!</v>
      </c>
      <c r="BG542" s="134" t="e">
        <f t="shared" si="279"/>
        <v>#VALUE!</v>
      </c>
      <c r="BH542" s="139" t="e">
        <f t="shared" si="280"/>
        <v>#VALUE!</v>
      </c>
      <c r="BI542" s="139" t="e">
        <f t="shared" si="281"/>
        <v>#VALUE!</v>
      </c>
    </row>
    <row r="543" spans="13:61" ht="15">
      <c r="M543" s="120" t="s">
        <v>13478</v>
      </c>
      <c r="N543" s="120" t="s">
        <v>13479</v>
      </c>
      <c r="O543" s="120" t="s">
        <v>267</v>
      </c>
      <c r="P543" s="120" t="s">
        <v>9301</v>
      </c>
      <c r="Q543" s="120" t="s">
        <v>12201</v>
      </c>
      <c r="R543" s="120">
        <v>33</v>
      </c>
      <c r="S543" s="120">
        <v>3320</v>
      </c>
      <c r="T543" s="348" t="str">
        <f>IF(R543&lt;&gt;"",VLOOKUP(R543,'01_MASTER_KODE_WILAYAH'!H$1437:I$1470,2,FALSE),"")</f>
        <v>JAWA TENGAH</v>
      </c>
      <c r="U543" s="348" t="str">
        <f>IF(S543&lt;&gt;"",VLOOKUP(S543,'01_MASTER_KODE_WILAYAH'!D$5:F$1353,3,FALSE),"")</f>
        <v>JEPARA</v>
      </c>
      <c r="V543" s="349" t="str">
        <f t="shared" si="251"/>
        <v>2</v>
      </c>
      <c r="W543" s="145" t="e">
        <f t="shared" si="252"/>
        <v>#VALUE!</v>
      </c>
      <c r="X543" s="133" t="e">
        <f>COUNTIFS(A1_Individu_Data_Keadaan_SDMK!A$4:A$149931,M543,A1_Individu_Data_Keadaan_SDMK!R$4:R$149285,"01. Dokter")</f>
        <v>#VALUE!</v>
      </c>
      <c r="Y543" s="122">
        <f t="shared" si="253"/>
        <v>1</v>
      </c>
      <c r="Z543" s="134" t="e">
        <f t="shared" si="254"/>
        <v>#VALUE!</v>
      </c>
      <c r="AA543" s="134" t="e">
        <f t="shared" si="255"/>
        <v>#VALUE!</v>
      </c>
      <c r="AB543" s="133" t="e">
        <f>COUNTIFS(A1_Individu_Data_Keadaan_SDMK!A$4:A$149931,M543,A1_Individu_Data_Keadaan_SDMK!R$4:R$149285,"02. Dokter Gigi")</f>
        <v>#VALUE!</v>
      </c>
      <c r="AC543" s="122">
        <f t="shared" si="256"/>
        <v>1</v>
      </c>
      <c r="AD543" s="134" t="e">
        <f t="shared" si="257"/>
        <v>#VALUE!</v>
      </c>
      <c r="AE543" s="134" t="e">
        <f t="shared" si="258"/>
        <v>#VALUE!</v>
      </c>
      <c r="AF543" s="133" t="e">
        <f>COUNTIFS(A1_Individu_Data_Keadaan_SDMK!A$4:A$149931,M543,A1_Individu_Data_Keadaan_SDMK!Q$4:Q$149285,"03. KEPERAWATAN")</f>
        <v>#VALUE!</v>
      </c>
      <c r="AG543" s="135">
        <f t="shared" si="259"/>
        <v>5</v>
      </c>
      <c r="AH543" s="134" t="e">
        <f t="shared" si="260"/>
        <v>#VALUE!</v>
      </c>
      <c r="AI543" s="134" t="e">
        <f t="shared" si="261"/>
        <v>#VALUE!</v>
      </c>
      <c r="AJ543" s="133" t="e">
        <f>COUNTIFS(A1_Individu_Data_Keadaan_SDMK!A$4:A$149931,M543,A1_Individu_Data_Keadaan_SDMK!Q$4:Q$149285,"04. KEBIDANAN")</f>
        <v>#VALUE!</v>
      </c>
      <c r="AK543" s="135">
        <f t="shared" si="262"/>
        <v>4</v>
      </c>
      <c r="AL543" s="134" t="e">
        <f t="shared" si="263"/>
        <v>#VALUE!</v>
      </c>
      <c r="AM543" s="134" t="e">
        <f t="shared" si="264"/>
        <v>#VALUE!</v>
      </c>
      <c r="AN543" s="133" t="e">
        <f>COUNTIFS(A1_Individu_Data_Keadaan_SDMK!A$4:A$149931,M543,A1_Individu_Data_Keadaan_SDMK!Q$4:Q$149285,"05. KEFARMASIAN")</f>
        <v>#VALUE!</v>
      </c>
      <c r="AO543" s="135">
        <f t="shared" si="265"/>
        <v>1</v>
      </c>
      <c r="AP543" s="134" t="e">
        <f t="shared" si="266"/>
        <v>#VALUE!</v>
      </c>
      <c r="AQ543" s="134" t="e">
        <f t="shared" si="267"/>
        <v>#VALUE!</v>
      </c>
      <c r="AR543" s="133" t="e">
        <f>COUNTIFS(A1_Individu_Data_Keadaan_SDMK!A$4:A$149931,M543,A1_Individu_Data_Keadaan_SDMK!Q$4:Q$149285,"06. KESEHATAN MASYARAKAT")</f>
        <v>#VALUE!</v>
      </c>
      <c r="AS543" s="135">
        <f t="shared" si="268"/>
        <v>1</v>
      </c>
      <c r="AT543" s="134" t="e">
        <f t="shared" si="269"/>
        <v>#VALUE!</v>
      </c>
      <c r="AU543" s="134" t="e">
        <f t="shared" si="270"/>
        <v>#VALUE!</v>
      </c>
      <c r="AV543" s="133" t="e">
        <f>COUNTIFS(A1_Individu_Data_Keadaan_SDMK!A$4:A$149931,M543,A1_Individu_Data_Keadaan_SDMK!Q$4:Q$149285,"07. KESEHATAN LINGKUNGAN")</f>
        <v>#VALUE!</v>
      </c>
      <c r="AW543" s="135">
        <f t="shared" si="271"/>
        <v>1</v>
      </c>
      <c r="AX543" s="134" t="e">
        <f t="shared" si="272"/>
        <v>#VALUE!</v>
      </c>
      <c r="AY543" s="134" t="e">
        <f t="shared" si="273"/>
        <v>#VALUE!</v>
      </c>
      <c r="AZ543" s="133" t="e">
        <f>COUNTIFS(A1_Individu_Data_Keadaan_SDMK!A$4:A$149931,M543,A1_Individu_Data_Keadaan_SDMK!Q$4:Q$149285,"08. GIZI")</f>
        <v>#VALUE!</v>
      </c>
      <c r="BA543" s="135">
        <f t="shared" si="274"/>
        <v>1</v>
      </c>
      <c r="BB543" s="134" t="e">
        <f t="shared" si="275"/>
        <v>#VALUE!</v>
      </c>
      <c r="BC543" s="134" t="e">
        <f t="shared" si="276"/>
        <v>#VALUE!</v>
      </c>
      <c r="BD543" s="133" t="e">
        <f>COUNTIFS(A1_Individu_Data_Keadaan_SDMK!A$4:A$149931,M543,A1_Individu_Data_Keadaan_SDMK!R$4:R$149285,"03. Ahli Teknologi Laboratorium Medik")</f>
        <v>#VALUE!</v>
      </c>
      <c r="BE543" s="135">
        <f t="shared" si="277"/>
        <v>1</v>
      </c>
      <c r="BF543" s="134" t="e">
        <f t="shared" si="278"/>
        <v>#VALUE!</v>
      </c>
      <c r="BG543" s="134" t="e">
        <f t="shared" si="279"/>
        <v>#VALUE!</v>
      </c>
      <c r="BH543" s="139" t="e">
        <f t="shared" si="280"/>
        <v>#VALUE!</v>
      </c>
      <c r="BI543" s="139" t="e">
        <f t="shared" si="281"/>
        <v>#VALUE!</v>
      </c>
    </row>
    <row r="544" spans="13:61" ht="15">
      <c r="M544" s="120" t="s">
        <v>13480</v>
      </c>
      <c r="N544" s="120" t="s">
        <v>11908</v>
      </c>
      <c r="O544" s="120" t="s">
        <v>267</v>
      </c>
      <c r="P544" s="120" t="s">
        <v>9301</v>
      </c>
      <c r="Q544" s="120" t="s">
        <v>12201</v>
      </c>
      <c r="R544" s="120">
        <v>33</v>
      </c>
      <c r="S544" s="120">
        <v>3320</v>
      </c>
      <c r="T544" s="348" t="str">
        <f>IF(R544&lt;&gt;"",VLOOKUP(R544,'01_MASTER_KODE_WILAYAH'!H$1437:I$1470,2,FALSE),"")</f>
        <v>JAWA TENGAH</v>
      </c>
      <c r="U544" s="348" t="str">
        <f>IF(S544&lt;&gt;"",VLOOKUP(S544,'01_MASTER_KODE_WILAYAH'!D$5:F$1353,3,FALSE),"")</f>
        <v>JEPARA</v>
      </c>
      <c r="V544" s="349" t="str">
        <f t="shared" si="251"/>
        <v>2</v>
      </c>
      <c r="W544" s="145" t="e">
        <f t="shared" si="252"/>
        <v>#VALUE!</v>
      </c>
      <c r="X544" s="133" t="e">
        <f>COUNTIFS(A1_Individu_Data_Keadaan_SDMK!A$4:A$149931,M544,A1_Individu_Data_Keadaan_SDMK!R$4:R$149285,"01. Dokter")</f>
        <v>#VALUE!</v>
      </c>
      <c r="Y544" s="122">
        <f t="shared" si="253"/>
        <v>1</v>
      </c>
      <c r="Z544" s="134" t="e">
        <f t="shared" si="254"/>
        <v>#VALUE!</v>
      </c>
      <c r="AA544" s="134" t="e">
        <f t="shared" si="255"/>
        <v>#VALUE!</v>
      </c>
      <c r="AB544" s="133" t="e">
        <f>COUNTIFS(A1_Individu_Data_Keadaan_SDMK!A$4:A$149931,M544,A1_Individu_Data_Keadaan_SDMK!R$4:R$149285,"02. Dokter Gigi")</f>
        <v>#VALUE!</v>
      </c>
      <c r="AC544" s="122">
        <f t="shared" si="256"/>
        <v>1</v>
      </c>
      <c r="AD544" s="134" t="e">
        <f t="shared" si="257"/>
        <v>#VALUE!</v>
      </c>
      <c r="AE544" s="134" t="e">
        <f t="shared" si="258"/>
        <v>#VALUE!</v>
      </c>
      <c r="AF544" s="133" t="e">
        <f>COUNTIFS(A1_Individu_Data_Keadaan_SDMK!A$4:A$149931,M544,A1_Individu_Data_Keadaan_SDMK!Q$4:Q$149285,"03. KEPERAWATAN")</f>
        <v>#VALUE!</v>
      </c>
      <c r="AG544" s="135">
        <f t="shared" si="259"/>
        <v>5</v>
      </c>
      <c r="AH544" s="134" t="e">
        <f t="shared" si="260"/>
        <v>#VALUE!</v>
      </c>
      <c r="AI544" s="134" t="e">
        <f t="shared" si="261"/>
        <v>#VALUE!</v>
      </c>
      <c r="AJ544" s="133" t="e">
        <f>COUNTIFS(A1_Individu_Data_Keadaan_SDMK!A$4:A$149931,M544,A1_Individu_Data_Keadaan_SDMK!Q$4:Q$149285,"04. KEBIDANAN")</f>
        <v>#VALUE!</v>
      </c>
      <c r="AK544" s="135">
        <f t="shared" si="262"/>
        <v>4</v>
      </c>
      <c r="AL544" s="134" t="e">
        <f t="shared" si="263"/>
        <v>#VALUE!</v>
      </c>
      <c r="AM544" s="134" t="e">
        <f t="shared" si="264"/>
        <v>#VALUE!</v>
      </c>
      <c r="AN544" s="133" t="e">
        <f>COUNTIFS(A1_Individu_Data_Keadaan_SDMK!A$4:A$149931,M544,A1_Individu_Data_Keadaan_SDMK!Q$4:Q$149285,"05. KEFARMASIAN")</f>
        <v>#VALUE!</v>
      </c>
      <c r="AO544" s="135">
        <f t="shared" si="265"/>
        <v>1</v>
      </c>
      <c r="AP544" s="134" t="e">
        <f t="shared" si="266"/>
        <v>#VALUE!</v>
      </c>
      <c r="AQ544" s="134" t="e">
        <f t="shared" si="267"/>
        <v>#VALUE!</v>
      </c>
      <c r="AR544" s="133" t="e">
        <f>COUNTIFS(A1_Individu_Data_Keadaan_SDMK!A$4:A$149931,M544,A1_Individu_Data_Keadaan_SDMK!Q$4:Q$149285,"06. KESEHATAN MASYARAKAT")</f>
        <v>#VALUE!</v>
      </c>
      <c r="AS544" s="135">
        <f t="shared" si="268"/>
        <v>1</v>
      </c>
      <c r="AT544" s="134" t="e">
        <f t="shared" si="269"/>
        <v>#VALUE!</v>
      </c>
      <c r="AU544" s="134" t="e">
        <f t="shared" si="270"/>
        <v>#VALUE!</v>
      </c>
      <c r="AV544" s="133" t="e">
        <f>COUNTIFS(A1_Individu_Data_Keadaan_SDMK!A$4:A$149931,M544,A1_Individu_Data_Keadaan_SDMK!Q$4:Q$149285,"07. KESEHATAN LINGKUNGAN")</f>
        <v>#VALUE!</v>
      </c>
      <c r="AW544" s="135">
        <f t="shared" si="271"/>
        <v>1</v>
      </c>
      <c r="AX544" s="134" t="e">
        <f t="shared" si="272"/>
        <v>#VALUE!</v>
      </c>
      <c r="AY544" s="134" t="e">
        <f t="shared" si="273"/>
        <v>#VALUE!</v>
      </c>
      <c r="AZ544" s="133" t="e">
        <f>COUNTIFS(A1_Individu_Data_Keadaan_SDMK!A$4:A$149931,M544,A1_Individu_Data_Keadaan_SDMK!Q$4:Q$149285,"08. GIZI")</f>
        <v>#VALUE!</v>
      </c>
      <c r="BA544" s="135">
        <f t="shared" si="274"/>
        <v>1</v>
      </c>
      <c r="BB544" s="134" t="e">
        <f t="shared" si="275"/>
        <v>#VALUE!</v>
      </c>
      <c r="BC544" s="134" t="e">
        <f t="shared" si="276"/>
        <v>#VALUE!</v>
      </c>
      <c r="BD544" s="133" t="e">
        <f>COUNTIFS(A1_Individu_Data_Keadaan_SDMK!A$4:A$149931,M544,A1_Individu_Data_Keadaan_SDMK!R$4:R$149285,"03. Ahli Teknologi Laboratorium Medik")</f>
        <v>#VALUE!</v>
      </c>
      <c r="BE544" s="135">
        <f t="shared" si="277"/>
        <v>1</v>
      </c>
      <c r="BF544" s="134" t="e">
        <f t="shared" si="278"/>
        <v>#VALUE!</v>
      </c>
      <c r="BG544" s="134" t="e">
        <f t="shared" si="279"/>
        <v>#VALUE!</v>
      </c>
      <c r="BH544" s="139" t="e">
        <f t="shared" si="280"/>
        <v>#VALUE!</v>
      </c>
      <c r="BI544" s="139" t="e">
        <f t="shared" si="281"/>
        <v>#VALUE!</v>
      </c>
    </row>
    <row r="545" spans="13:61" ht="15">
      <c r="M545" s="120" t="s">
        <v>13481</v>
      </c>
      <c r="N545" s="120" t="s">
        <v>13482</v>
      </c>
      <c r="O545" s="120" t="s">
        <v>267</v>
      </c>
      <c r="P545" s="120" t="s">
        <v>9302</v>
      </c>
      <c r="Q545" s="120" t="s">
        <v>12201</v>
      </c>
      <c r="R545" s="120">
        <v>33</v>
      </c>
      <c r="S545" s="120">
        <v>3320</v>
      </c>
      <c r="T545" s="348" t="str">
        <f>IF(R545&lt;&gt;"",VLOOKUP(R545,'01_MASTER_KODE_WILAYAH'!H$1437:I$1470,2,FALSE),"")</f>
        <v>JAWA TENGAH</v>
      </c>
      <c r="U545" s="348" t="str">
        <f>IF(S545&lt;&gt;"",VLOOKUP(S545,'01_MASTER_KODE_WILAYAH'!D$5:F$1353,3,FALSE),"")</f>
        <v>JEPARA</v>
      </c>
      <c r="V545" s="349" t="str">
        <f t="shared" si="251"/>
        <v>1</v>
      </c>
      <c r="W545" s="145" t="e">
        <f t="shared" si="252"/>
        <v>#VALUE!</v>
      </c>
      <c r="X545" s="133" t="e">
        <f>COUNTIFS(A1_Individu_Data_Keadaan_SDMK!A$4:A$149931,M545,A1_Individu_Data_Keadaan_SDMK!R$4:R$149285,"01. Dokter")</f>
        <v>#VALUE!</v>
      </c>
      <c r="Y545" s="122">
        <f t="shared" si="253"/>
        <v>2</v>
      </c>
      <c r="Z545" s="134" t="e">
        <f t="shared" si="254"/>
        <v>#VALUE!</v>
      </c>
      <c r="AA545" s="134" t="e">
        <f t="shared" si="255"/>
        <v>#VALUE!</v>
      </c>
      <c r="AB545" s="133" t="e">
        <f>COUNTIFS(A1_Individu_Data_Keadaan_SDMK!A$4:A$149931,M545,A1_Individu_Data_Keadaan_SDMK!R$4:R$149285,"02. Dokter Gigi")</f>
        <v>#VALUE!</v>
      </c>
      <c r="AC545" s="122">
        <f t="shared" si="256"/>
        <v>1</v>
      </c>
      <c r="AD545" s="134" t="e">
        <f t="shared" si="257"/>
        <v>#VALUE!</v>
      </c>
      <c r="AE545" s="134" t="e">
        <f t="shared" si="258"/>
        <v>#VALUE!</v>
      </c>
      <c r="AF545" s="133" t="e">
        <f>COUNTIFS(A1_Individu_Data_Keadaan_SDMK!A$4:A$149931,M545,A1_Individu_Data_Keadaan_SDMK!Q$4:Q$149285,"03. KEPERAWATAN")</f>
        <v>#VALUE!</v>
      </c>
      <c r="AG545" s="135">
        <f t="shared" si="259"/>
        <v>8</v>
      </c>
      <c r="AH545" s="134" t="e">
        <f t="shared" si="260"/>
        <v>#VALUE!</v>
      </c>
      <c r="AI545" s="134" t="e">
        <f t="shared" si="261"/>
        <v>#VALUE!</v>
      </c>
      <c r="AJ545" s="133" t="e">
        <f>COUNTIFS(A1_Individu_Data_Keadaan_SDMK!A$4:A$149931,M545,A1_Individu_Data_Keadaan_SDMK!Q$4:Q$149285,"04. KEBIDANAN")</f>
        <v>#VALUE!</v>
      </c>
      <c r="AK545" s="135">
        <f t="shared" si="262"/>
        <v>7</v>
      </c>
      <c r="AL545" s="134" t="e">
        <f t="shared" si="263"/>
        <v>#VALUE!</v>
      </c>
      <c r="AM545" s="134" t="e">
        <f t="shared" si="264"/>
        <v>#VALUE!</v>
      </c>
      <c r="AN545" s="133" t="e">
        <f>COUNTIFS(A1_Individu_Data_Keadaan_SDMK!A$4:A$149931,M545,A1_Individu_Data_Keadaan_SDMK!Q$4:Q$149285,"05. KEFARMASIAN")</f>
        <v>#VALUE!</v>
      </c>
      <c r="AO545" s="135">
        <f t="shared" si="265"/>
        <v>1</v>
      </c>
      <c r="AP545" s="134" t="e">
        <f t="shared" si="266"/>
        <v>#VALUE!</v>
      </c>
      <c r="AQ545" s="134" t="e">
        <f t="shared" si="267"/>
        <v>#VALUE!</v>
      </c>
      <c r="AR545" s="133" t="e">
        <f>COUNTIFS(A1_Individu_Data_Keadaan_SDMK!A$4:A$149931,M545,A1_Individu_Data_Keadaan_SDMK!Q$4:Q$149285,"06. KESEHATAN MASYARAKAT")</f>
        <v>#VALUE!</v>
      </c>
      <c r="AS545" s="135">
        <f t="shared" si="268"/>
        <v>1</v>
      </c>
      <c r="AT545" s="134" t="e">
        <f t="shared" si="269"/>
        <v>#VALUE!</v>
      </c>
      <c r="AU545" s="134" t="e">
        <f t="shared" si="270"/>
        <v>#VALUE!</v>
      </c>
      <c r="AV545" s="133" t="e">
        <f>COUNTIFS(A1_Individu_Data_Keadaan_SDMK!A$4:A$149931,M545,A1_Individu_Data_Keadaan_SDMK!Q$4:Q$149285,"07. KESEHATAN LINGKUNGAN")</f>
        <v>#VALUE!</v>
      </c>
      <c r="AW545" s="135">
        <f t="shared" si="271"/>
        <v>1</v>
      </c>
      <c r="AX545" s="134" t="e">
        <f t="shared" si="272"/>
        <v>#VALUE!</v>
      </c>
      <c r="AY545" s="134" t="e">
        <f t="shared" si="273"/>
        <v>#VALUE!</v>
      </c>
      <c r="AZ545" s="133" t="e">
        <f>COUNTIFS(A1_Individu_Data_Keadaan_SDMK!A$4:A$149931,M545,A1_Individu_Data_Keadaan_SDMK!Q$4:Q$149285,"08. GIZI")</f>
        <v>#VALUE!</v>
      </c>
      <c r="BA545" s="135">
        <f t="shared" si="274"/>
        <v>2</v>
      </c>
      <c r="BB545" s="134" t="e">
        <f t="shared" si="275"/>
        <v>#VALUE!</v>
      </c>
      <c r="BC545" s="134" t="e">
        <f t="shared" si="276"/>
        <v>#VALUE!</v>
      </c>
      <c r="BD545" s="133" t="e">
        <f>COUNTIFS(A1_Individu_Data_Keadaan_SDMK!A$4:A$149931,M545,A1_Individu_Data_Keadaan_SDMK!R$4:R$149285,"03. Ahli Teknologi Laboratorium Medik")</f>
        <v>#VALUE!</v>
      </c>
      <c r="BE545" s="135">
        <f t="shared" si="277"/>
        <v>1</v>
      </c>
      <c r="BF545" s="134" t="e">
        <f t="shared" si="278"/>
        <v>#VALUE!</v>
      </c>
      <c r="BG545" s="134" t="e">
        <f t="shared" si="279"/>
        <v>#VALUE!</v>
      </c>
      <c r="BH545" s="139" t="e">
        <f t="shared" si="280"/>
        <v>#VALUE!</v>
      </c>
      <c r="BI545" s="139" t="e">
        <f t="shared" si="281"/>
        <v>#VALUE!</v>
      </c>
    </row>
    <row r="546" spans="13:61" ht="15">
      <c r="M546" s="120" t="s">
        <v>13483</v>
      </c>
      <c r="N546" s="120" t="s">
        <v>13484</v>
      </c>
      <c r="O546" s="120" t="s">
        <v>267</v>
      </c>
      <c r="P546" s="120" t="s">
        <v>9302</v>
      </c>
      <c r="Q546" s="120" t="s">
        <v>12201</v>
      </c>
      <c r="R546" s="120">
        <v>33</v>
      </c>
      <c r="S546" s="120">
        <v>3320</v>
      </c>
      <c r="T546" s="348" t="str">
        <f>IF(R546&lt;&gt;"",VLOOKUP(R546,'01_MASTER_KODE_WILAYAH'!H$1437:I$1470,2,FALSE),"")</f>
        <v>JAWA TENGAH</v>
      </c>
      <c r="U546" s="348" t="str">
        <f>IF(S546&lt;&gt;"",VLOOKUP(S546,'01_MASTER_KODE_WILAYAH'!D$5:F$1353,3,FALSE),"")</f>
        <v>JEPARA</v>
      </c>
      <c r="V546" s="349" t="str">
        <f t="shared" si="251"/>
        <v>1</v>
      </c>
      <c r="W546" s="145" t="e">
        <f t="shared" si="252"/>
        <v>#VALUE!</v>
      </c>
      <c r="X546" s="133" t="e">
        <f>COUNTIFS(A1_Individu_Data_Keadaan_SDMK!A$4:A$149931,M546,A1_Individu_Data_Keadaan_SDMK!R$4:R$149285,"01. Dokter")</f>
        <v>#VALUE!</v>
      </c>
      <c r="Y546" s="122">
        <f t="shared" si="253"/>
        <v>2</v>
      </c>
      <c r="Z546" s="134" t="e">
        <f t="shared" si="254"/>
        <v>#VALUE!</v>
      </c>
      <c r="AA546" s="134" t="e">
        <f t="shared" si="255"/>
        <v>#VALUE!</v>
      </c>
      <c r="AB546" s="133" t="e">
        <f>COUNTIFS(A1_Individu_Data_Keadaan_SDMK!A$4:A$149931,M546,A1_Individu_Data_Keadaan_SDMK!R$4:R$149285,"02. Dokter Gigi")</f>
        <v>#VALUE!</v>
      </c>
      <c r="AC546" s="122">
        <f t="shared" si="256"/>
        <v>1</v>
      </c>
      <c r="AD546" s="134" t="e">
        <f t="shared" si="257"/>
        <v>#VALUE!</v>
      </c>
      <c r="AE546" s="134" t="e">
        <f t="shared" si="258"/>
        <v>#VALUE!</v>
      </c>
      <c r="AF546" s="133" t="e">
        <f>COUNTIFS(A1_Individu_Data_Keadaan_SDMK!A$4:A$149931,M546,A1_Individu_Data_Keadaan_SDMK!Q$4:Q$149285,"03. KEPERAWATAN")</f>
        <v>#VALUE!</v>
      </c>
      <c r="AG546" s="135">
        <f t="shared" si="259"/>
        <v>8</v>
      </c>
      <c r="AH546" s="134" t="e">
        <f t="shared" si="260"/>
        <v>#VALUE!</v>
      </c>
      <c r="AI546" s="134" t="e">
        <f t="shared" si="261"/>
        <v>#VALUE!</v>
      </c>
      <c r="AJ546" s="133" t="e">
        <f>COUNTIFS(A1_Individu_Data_Keadaan_SDMK!A$4:A$149931,M546,A1_Individu_Data_Keadaan_SDMK!Q$4:Q$149285,"04. KEBIDANAN")</f>
        <v>#VALUE!</v>
      </c>
      <c r="AK546" s="135">
        <f t="shared" si="262"/>
        <v>7</v>
      </c>
      <c r="AL546" s="134" t="e">
        <f t="shared" si="263"/>
        <v>#VALUE!</v>
      </c>
      <c r="AM546" s="134" t="e">
        <f t="shared" si="264"/>
        <v>#VALUE!</v>
      </c>
      <c r="AN546" s="133" t="e">
        <f>COUNTIFS(A1_Individu_Data_Keadaan_SDMK!A$4:A$149931,M546,A1_Individu_Data_Keadaan_SDMK!Q$4:Q$149285,"05. KEFARMASIAN")</f>
        <v>#VALUE!</v>
      </c>
      <c r="AO546" s="135">
        <f t="shared" si="265"/>
        <v>1</v>
      </c>
      <c r="AP546" s="134" t="e">
        <f t="shared" si="266"/>
        <v>#VALUE!</v>
      </c>
      <c r="AQ546" s="134" t="e">
        <f t="shared" si="267"/>
        <v>#VALUE!</v>
      </c>
      <c r="AR546" s="133" t="e">
        <f>COUNTIFS(A1_Individu_Data_Keadaan_SDMK!A$4:A$149931,M546,A1_Individu_Data_Keadaan_SDMK!Q$4:Q$149285,"06. KESEHATAN MASYARAKAT")</f>
        <v>#VALUE!</v>
      </c>
      <c r="AS546" s="135">
        <f t="shared" si="268"/>
        <v>1</v>
      </c>
      <c r="AT546" s="134" t="e">
        <f t="shared" si="269"/>
        <v>#VALUE!</v>
      </c>
      <c r="AU546" s="134" t="e">
        <f t="shared" si="270"/>
        <v>#VALUE!</v>
      </c>
      <c r="AV546" s="133" t="e">
        <f>COUNTIFS(A1_Individu_Data_Keadaan_SDMK!A$4:A$149931,M546,A1_Individu_Data_Keadaan_SDMK!Q$4:Q$149285,"07. KESEHATAN LINGKUNGAN")</f>
        <v>#VALUE!</v>
      </c>
      <c r="AW546" s="135">
        <f t="shared" si="271"/>
        <v>1</v>
      </c>
      <c r="AX546" s="134" t="e">
        <f t="shared" si="272"/>
        <v>#VALUE!</v>
      </c>
      <c r="AY546" s="134" t="e">
        <f t="shared" si="273"/>
        <v>#VALUE!</v>
      </c>
      <c r="AZ546" s="133" t="e">
        <f>COUNTIFS(A1_Individu_Data_Keadaan_SDMK!A$4:A$149931,M546,A1_Individu_Data_Keadaan_SDMK!Q$4:Q$149285,"08. GIZI")</f>
        <v>#VALUE!</v>
      </c>
      <c r="BA546" s="135">
        <f t="shared" si="274"/>
        <v>2</v>
      </c>
      <c r="BB546" s="134" t="e">
        <f t="shared" si="275"/>
        <v>#VALUE!</v>
      </c>
      <c r="BC546" s="134" t="e">
        <f t="shared" si="276"/>
        <v>#VALUE!</v>
      </c>
      <c r="BD546" s="133" t="e">
        <f>COUNTIFS(A1_Individu_Data_Keadaan_SDMK!A$4:A$149931,M546,A1_Individu_Data_Keadaan_SDMK!R$4:R$149285,"03. Ahli Teknologi Laboratorium Medik")</f>
        <v>#VALUE!</v>
      </c>
      <c r="BE546" s="135">
        <f t="shared" si="277"/>
        <v>1</v>
      </c>
      <c r="BF546" s="134" t="e">
        <f t="shared" si="278"/>
        <v>#VALUE!</v>
      </c>
      <c r="BG546" s="134" t="e">
        <f t="shared" si="279"/>
        <v>#VALUE!</v>
      </c>
      <c r="BH546" s="139" t="e">
        <f t="shared" si="280"/>
        <v>#VALUE!</v>
      </c>
      <c r="BI546" s="139" t="e">
        <f t="shared" si="281"/>
        <v>#VALUE!</v>
      </c>
    </row>
    <row r="547" spans="13:61" ht="15">
      <c r="M547" s="120" t="s">
        <v>13485</v>
      </c>
      <c r="N547" s="120" t="s">
        <v>13486</v>
      </c>
      <c r="O547" s="120" t="s">
        <v>267</v>
      </c>
      <c r="P547" s="120" t="s">
        <v>9302</v>
      </c>
      <c r="Q547" s="120" t="s">
        <v>12201</v>
      </c>
      <c r="R547" s="120">
        <v>33</v>
      </c>
      <c r="S547" s="120">
        <v>3320</v>
      </c>
      <c r="T547" s="348" t="str">
        <f>IF(R547&lt;&gt;"",VLOOKUP(R547,'01_MASTER_KODE_WILAYAH'!H$1437:I$1470,2,FALSE),"")</f>
        <v>JAWA TENGAH</v>
      </c>
      <c r="U547" s="348" t="str">
        <f>IF(S547&lt;&gt;"",VLOOKUP(S547,'01_MASTER_KODE_WILAYAH'!D$5:F$1353,3,FALSE),"")</f>
        <v>JEPARA</v>
      </c>
      <c r="V547" s="349" t="str">
        <f t="shared" si="251"/>
        <v>1</v>
      </c>
      <c r="W547" s="145" t="e">
        <f t="shared" si="252"/>
        <v>#VALUE!</v>
      </c>
      <c r="X547" s="133" t="e">
        <f>COUNTIFS(A1_Individu_Data_Keadaan_SDMK!A$4:A$149931,M547,A1_Individu_Data_Keadaan_SDMK!R$4:R$149285,"01. Dokter")</f>
        <v>#VALUE!</v>
      </c>
      <c r="Y547" s="122">
        <f t="shared" si="253"/>
        <v>2</v>
      </c>
      <c r="Z547" s="134" t="e">
        <f t="shared" si="254"/>
        <v>#VALUE!</v>
      </c>
      <c r="AA547" s="134" t="e">
        <f t="shared" si="255"/>
        <v>#VALUE!</v>
      </c>
      <c r="AB547" s="133" t="e">
        <f>COUNTIFS(A1_Individu_Data_Keadaan_SDMK!A$4:A$149931,M547,A1_Individu_Data_Keadaan_SDMK!R$4:R$149285,"02. Dokter Gigi")</f>
        <v>#VALUE!</v>
      </c>
      <c r="AC547" s="122">
        <f t="shared" si="256"/>
        <v>1</v>
      </c>
      <c r="AD547" s="134" t="e">
        <f t="shared" si="257"/>
        <v>#VALUE!</v>
      </c>
      <c r="AE547" s="134" t="e">
        <f t="shared" si="258"/>
        <v>#VALUE!</v>
      </c>
      <c r="AF547" s="133" t="e">
        <f>COUNTIFS(A1_Individu_Data_Keadaan_SDMK!A$4:A$149931,M547,A1_Individu_Data_Keadaan_SDMK!Q$4:Q$149285,"03. KEPERAWATAN")</f>
        <v>#VALUE!</v>
      </c>
      <c r="AG547" s="135">
        <f t="shared" si="259"/>
        <v>8</v>
      </c>
      <c r="AH547" s="134" t="e">
        <f t="shared" si="260"/>
        <v>#VALUE!</v>
      </c>
      <c r="AI547" s="134" t="e">
        <f t="shared" si="261"/>
        <v>#VALUE!</v>
      </c>
      <c r="AJ547" s="133" t="e">
        <f>COUNTIFS(A1_Individu_Data_Keadaan_SDMK!A$4:A$149931,M547,A1_Individu_Data_Keadaan_SDMK!Q$4:Q$149285,"04. KEBIDANAN")</f>
        <v>#VALUE!</v>
      </c>
      <c r="AK547" s="135">
        <f t="shared" si="262"/>
        <v>7</v>
      </c>
      <c r="AL547" s="134" t="e">
        <f t="shared" si="263"/>
        <v>#VALUE!</v>
      </c>
      <c r="AM547" s="134" t="e">
        <f t="shared" si="264"/>
        <v>#VALUE!</v>
      </c>
      <c r="AN547" s="133" t="e">
        <f>COUNTIFS(A1_Individu_Data_Keadaan_SDMK!A$4:A$149931,M547,A1_Individu_Data_Keadaan_SDMK!Q$4:Q$149285,"05. KEFARMASIAN")</f>
        <v>#VALUE!</v>
      </c>
      <c r="AO547" s="135">
        <f t="shared" si="265"/>
        <v>1</v>
      </c>
      <c r="AP547" s="134" t="e">
        <f t="shared" si="266"/>
        <v>#VALUE!</v>
      </c>
      <c r="AQ547" s="134" t="e">
        <f t="shared" si="267"/>
        <v>#VALUE!</v>
      </c>
      <c r="AR547" s="133" t="e">
        <f>COUNTIFS(A1_Individu_Data_Keadaan_SDMK!A$4:A$149931,M547,A1_Individu_Data_Keadaan_SDMK!Q$4:Q$149285,"06. KESEHATAN MASYARAKAT")</f>
        <v>#VALUE!</v>
      </c>
      <c r="AS547" s="135">
        <f t="shared" si="268"/>
        <v>1</v>
      </c>
      <c r="AT547" s="134" t="e">
        <f t="shared" si="269"/>
        <v>#VALUE!</v>
      </c>
      <c r="AU547" s="134" t="e">
        <f t="shared" si="270"/>
        <v>#VALUE!</v>
      </c>
      <c r="AV547" s="133" t="e">
        <f>COUNTIFS(A1_Individu_Data_Keadaan_SDMK!A$4:A$149931,M547,A1_Individu_Data_Keadaan_SDMK!Q$4:Q$149285,"07. KESEHATAN LINGKUNGAN")</f>
        <v>#VALUE!</v>
      </c>
      <c r="AW547" s="135">
        <f t="shared" si="271"/>
        <v>1</v>
      </c>
      <c r="AX547" s="134" t="e">
        <f t="shared" si="272"/>
        <v>#VALUE!</v>
      </c>
      <c r="AY547" s="134" t="e">
        <f t="shared" si="273"/>
        <v>#VALUE!</v>
      </c>
      <c r="AZ547" s="133" t="e">
        <f>COUNTIFS(A1_Individu_Data_Keadaan_SDMK!A$4:A$149931,M547,A1_Individu_Data_Keadaan_SDMK!Q$4:Q$149285,"08. GIZI")</f>
        <v>#VALUE!</v>
      </c>
      <c r="BA547" s="135">
        <f t="shared" si="274"/>
        <v>2</v>
      </c>
      <c r="BB547" s="134" t="e">
        <f t="shared" si="275"/>
        <v>#VALUE!</v>
      </c>
      <c r="BC547" s="134" t="e">
        <f t="shared" si="276"/>
        <v>#VALUE!</v>
      </c>
      <c r="BD547" s="133" t="e">
        <f>COUNTIFS(A1_Individu_Data_Keadaan_SDMK!A$4:A$149931,M547,A1_Individu_Data_Keadaan_SDMK!R$4:R$149285,"03. Ahli Teknologi Laboratorium Medik")</f>
        <v>#VALUE!</v>
      </c>
      <c r="BE547" s="135">
        <f t="shared" si="277"/>
        <v>1</v>
      </c>
      <c r="BF547" s="134" t="e">
        <f t="shared" si="278"/>
        <v>#VALUE!</v>
      </c>
      <c r="BG547" s="134" t="e">
        <f t="shared" si="279"/>
        <v>#VALUE!</v>
      </c>
      <c r="BH547" s="139" t="e">
        <f t="shared" si="280"/>
        <v>#VALUE!</v>
      </c>
      <c r="BI547" s="139" t="e">
        <f t="shared" si="281"/>
        <v>#VALUE!</v>
      </c>
    </row>
    <row r="548" spans="13:61" ht="15">
      <c r="M548" s="120" t="s">
        <v>13487</v>
      </c>
      <c r="N548" s="120" t="s">
        <v>13488</v>
      </c>
      <c r="O548" s="120" t="s">
        <v>267</v>
      </c>
      <c r="P548" s="120" t="s">
        <v>9301</v>
      </c>
      <c r="Q548" s="120" t="s">
        <v>12201</v>
      </c>
      <c r="R548" s="120">
        <v>33</v>
      </c>
      <c r="S548" s="120">
        <v>3320</v>
      </c>
      <c r="T548" s="348" t="str">
        <f>IF(R548&lt;&gt;"",VLOOKUP(R548,'01_MASTER_KODE_WILAYAH'!H$1437:I$1470,2,FALSE),"")</f>
        <v>JAWA TENGAH</v>
      </c>
      <c r="U548" s="348" t="str">
        <f>IF(S548&lt;&gt;"",VLOOKUP(S548,'01_MASTER_KODE_WILAYAH'!D$5:F$1353,3,FALSE),"")</f>
        <v>JEPARA</v>
      </c>
      <c r="V548" s="349" t="str">
        <f t="shared" si="251"/>
        <v>2</v>
      </c>
      <c r="W548" s="145" t="e">
        <f t="shared" si="252"/>
        <v>#VALUE!</v>
      </c>
      <c r="X548" s="133" t="e">
        <f>COUNTIFS(A1_Individu_Data_Keadaan_SDMK!A$4:A$149931,M548,A1_Individu_Data_Keadaan_SDMK!R$4:R$149285,"01. Dokter")</f>
        <v>#VALUE!</v>
      </c>
      <c r="Y548" s="122">
        <f t="shared" si="253"/>
        <v>1</v>
      </c>
      <c r="Z548" s="134" t="e">
        <f t="shared" si="254"/>
        <v>#VALUE!</v>
      </c>
      <c r="AA548" s="134" t="e">
        <f t="shared" si="255"/>
        <v>#VALUE!</v>
      </c>
      <c r="AB548" s="133" t="e">
        <f>COUNTIFS(A1_Individu_Data_Keadaan_SDMK!A$4:A$149931,M548,A1_Individu_Data_Keadaan_SDMK!R$4:R$149285,"02. Dokter Gigi")</f>
        <v>#VALUE!</v>
      </c>
      <c r="AC548" s="122">
        <f t="shared" si="256"/>
        <v>1</v>
      </c>
      <c r="AD548" s="134" t="e">
        <f t="shared" si="257"/>
        <v>#VALUE!</v>
      </c>
      <c r="AE548" s="134" t="e">
        <f t="shared" si="258"/>
        <v>#VALUE!</v>
      </c>
      <c r="AF548" s="133" t="e">
        <f>COUNTIFS(A1_Individu_Data_Keadaan_SDMK!A$4:A$149931,M548,A1_Individu_Data_Keadaan_SDMK!Q$4:Q$149285,"03. KEPERAWATAN")</f>
        <v>#VALUE!</v>
      </c>
      <c r="AG548" s="135">
        <f t="shared" si="259"/>
        <v>5</v>
      </c>
      <c r="AH548" s="134" t="e">
        <f t="shared" si="260"/>
        <v>#VALUE!</v>
      </c>
      <c r="AI548" s="134" t="e">
        <f t="shared" si="261"/>
        <v>#VALUE!</v>
      </c>
      <c r="AJ548" s="133" t="e">
        <f>COUNTIFS(A1_Individu_Data_Keadaan_SDMK!A$4:A$149931,M548,A1_Individu_Data_Keadaan_SDMK!Q$4:Q$149285,"04. KEBIDANAN")</f>
        <v>#VALUE!</v>
      </c>
      <c r="AK548" s="135">
        <f t="shared" si="262"/>
        <v>4</v>
      </c>
      <c r="AL548" s="134" t="e">
        <f t="shared" si="263"/>
        <v>#VALUE!</v>
      </c>
      <c r="AM548" s="134" t="e">
        <f t="shared" si="264"/>
        <v>#VALUE!</v>
      </c>
      <c r="AN548" s="133" t="e">
        <f>COUNTIFS(A1_Individu_Data_Keadaan_SDMK!A$4:A$149931,M548,A1_Individu_Data_Keadaan_SDMK!Q$4:Q$149285,"05. KEFARMASIAN")</f>
        <v>#VALUE!</v>
      </c>
      <c r="AO548" s="135">
        <f t="shared" si="265"/>
        <v>1</v>
      </c>
      <c r="AP548" s="134" t="e">
        <f t="shared" si="266"/>
        <v>#VALUE!</v>
      </c>
      <c r="AQ548" s="134" t="e">
        <f t="shared" si="267"/>
        <v>#VALUE!</v>
      </c>
      <c r="AR548" s="133" t="e">
        <f>COUNTIFS(A1_Individu_Data_Keadaan_SDMK!A$4:A$149931,M548,A1_Individu_Data_Keadaan_SDMK!Q$4:Q$149285,"06. KESEHATAN MASYARAKAT")</f>
        <v>#VALUE!</v>
      </c>
      <c r="AS548" s="135">
        <f t="shared" si="268"/>
        <v>1</v>
      </c>
      <c r="AT548" s="134" t="e">
        <f t="shared" si="269"/>
        <v>#VALUE!</v>
      </c>
      <c r="AU548" s="134" t="e">
        <f t="shared" si="270"/>
        <v>#VALUE!</v>
      </c>
      <c r="AV548" s="133" t="e">
        <f>COUNTIFS(A1_Individu_Data_Keadaan_SDMK!A$4:A$149931,M548,A1_Individu_Data_Keadaan_SDMK!Q$4:Q$149285,"07. KESEHATAN LINGKUNGAN")</f>
        <v>#VALUE!</v>
      </c>
      <c r="AW548" s="135">
        <f t="shared" si="271"/>
        <v>1</v>
      </c>
      <c r="AX548" s="134" t="e">
        <f t="shared" si="272"/>
        <v>#VALUE!</v>
      </c>
      <c r="AY548" s="134" t="e">
        <f t="shared" si="273"/>
        <v>#VALUE!</v>
      </c>
      <c r="AZ548" s="133" t="e">
        <f>COUNTIFS(A1_Individu_Data_Keadaan_SDMK!A$4:A$149931,M548,A1_Individu_Data_Keadaan_SDMK!Q$4:Q$149285,"08. GIZI")</f>
        <v>#VALUE!</v>
      </c>
      <c r="BA548" s="135">
        <f t="shared" si="274"/>
        <v>1</v>
      </c>
      <c r="BB548" s="134" t="e">
        <f t="shared" si="275"/>
        <v>#VALUE!</v>
      </c>
      <c r="BC548" s="134" t="e">
        <f t="shared" si="276"/>
        <v>#VALUE!</v>
      </c>
      <c r="BD548" s="133" t="e">
        <f>COUNTIFS(A1_Individu_Data_Keadaan_SDMK!A$4:A$149931,M548,A1_Individu_Data_Keadaan_SDMK!R$4:R$149285,"03. Ahli Teknologi Laboratorium Medik")</f>
        <v>#VALUE!</v>
      </c>
      <c r="BE548" s="135">
        <f t="shared" si="277"/>
        <v>1</v>
      </c>
      <c r="BF548" s="134" t="e">
        <f t="shared" si="278"/>
        <v>#VALUE!</v>
      </c>
      <c r="BG548" s="134" t="e">
        <f t="shared" si="279"/>
        <v>#VALUE!</v>
      </c>
      <c r="BH548" s="139" t="e">
        <f t="shared" si="280"/>
        <v>#VALUE!</v>
      </c>
      <c r="BI548" s="139" t="e">
        <f t="shared" si="281"/>
        <v>#VALUE!</v>
      </c>
    </row>
    <row r="549" spans="13:61" ht="15">
      <c r="M549" s="120" t="s">
        <v>13489</v>
      </c>
      <c r="N549" s="120" t="s">
        <v>13490</v>
      </c>
      <c r="O549" s="120" t="s">
        <v>267</v>
      </c>
      <c r="P549" s="120" t="s">
        <v>9301</v>
      </c>
      <c r="Q549" s="120" t="s">
        <v>12201</v>
      </c>
      <c r="R549" s="120">
        <v>33</v>
      </c>
      <c r="S549" s="120">
        <v>3320</v>
      </c>
      <c r="T549" s="348" t="str">
        <f>IF(R549&lt;&gt;"",VLOOKUP(R549,'01_MASTER_KODE_WILAYAH'!H$1437:I$1470,2,FALSE),"")</f>
        <v>JAWA TENGAH</v>
      </c>
      <c r="U549" s="348" t="str">
        <f>IF(S549&lt;&gt;"",VLOOKUP(S549,'01_MASTER_KODE_WILAYAH'!D$5:F$1353,3,FALSE),"")</f>
        <v>JEPARA</v>
      </c>
      <c r="V549" s="349" t="str">
        <f t="shared" ref="V549:V612" si="282">IF(M549&lt;&gt;"",MID(M549,9,1),"")</f>
        <v>2</v>
      </c>
      <c r="W549" s="145" t="e">
        <f t="shared" ref="W549:W612" si="283">X549+AB549+AF549+AJ549+AN549+AR549+AV549+AZ549+BD549</f>
        <v>#VALUE!</v>
      </c>
      <c r="X549" s="133" t="e">
        <f>COUNTIFS(A1_Individu_Data_Keadaan_SDMK!A$4:A$149931,M549,A1_Individu_Data_Keadaan_SDMK!R$4:R$149285,"01. Dokter")</f>
        <v>#VALUE!</v>
      </c>
      <c r="Y549" s="122">
        <f t="shared" ref="Y549:Y612" si="284">IF(V549="1",2,1)</f>
        <v>1</v>
      </c>
      <c r="Z549" s="134" t="e">
        <f t="shared" ref="Z549:Z612" si="285">IF((X549-Y549)&gt;0,(X549-Y549),0)</f>
        <v>#VALUE!</v>
      </c>
      <c r="AA549" s="134" t="e">
        <f t="shared" ref="AA549:AA612" si="286">IF((X549-Y549)&lt;0,ABS(X549-Y549),0)</f>
        <v>#VALUE!</v>
      </c>
      <c r="AB549" s="133" t="e">
        <f>COUNTIFS(A1_Individu_Data_Keadaan_SDMK!A$4:A$149931,M549,A1_Individu_Data_Keadaan_SDMK!R$4:R$149285,"02. Dokter Gigi")</f>
        <v>#VALUE!</v>
      </c>
      <c r="AC549" s="122">
        <f t="shared" ref="AC549:AC612" si="287">IF(V549="1",1,1)</f>
        <v>1</v>
      </c>
      <c r="AD549" s="134" t="e">
        <f t="shared" ref="AD549:AD612" si="288">IF((AB549-AC549)&gt;0,(AB549-AC549),0)</f>
        <v>#VALUE!</v>
      </c>
      <c r="AE549" s="134" t="e">
        <f t="shared" ref="AE549:AE612" si="289">IF((AB549-AC549)&lt;0,ABS(AB549-AC549),0)</f>
        <v>#VALUE!</v>
      </c>
      <c r="AF549" s="133" t="e">
        <f>COUNTIFS(A1_Individu_Data_Keadaan_SDMK!A$4:A$149931,M549,A1_Individu_Data_Keadaan_SDMK!Q$4:Q$149285,"03. KEPERAWATAN")</f>
        <v>#VALUE!</v>
      </c>
      <c r="AG549" s="135">
        <f t="shared" ref="AG549:AG612" si="290">IF(V549="1",8,5)</f>
        <v>5</v>
      </c>
      <c r="AH549" s="134" t="e">
        <f t="shared" ref="AH549:AH612" si="291">IF((AF549-AG549)&gt;0,(AF549-AG549),0)</f>
        <v>#VALUE!</v>
      </c>
      <c r="AI549" s="134" t="e">
        <f t="shared" ref="AI549:AI612" si="292">IF((AF549-AG549)&lt;0,ABS(AF549-AG549),0)</f>
        <v>#VALUE!</v>
      </c>
      <c r="AJ549" s="133" t="e">
        <f>COUNTIFS(A1_Individu_Data_Keadaan_SDMK!A$4:A$149931,M549,A1_Individu_Data_Keadaan_SDMK!Q$4:Q$149285,"04. KEBIDANAN")</f>
        <v>#VALUE!</v>
      </c>
      <c r="AK549" s="135">
        <f t="shared" ref="AK549:AK612" si="293">IF(V549="1",7,4)</f>
        <v>4</v>
      </c>
      <c r="AL549" s="134" t="e">
        <f t="shared" ref="AL549:AL612" si="294">IF((AJ549-AK549)&gt;0,(AJ549-AK549),0)</f>
        <v>#VALUE!</v>
      </c>
      <c r="AM549" s="134" t="e">
        <f t="shared" ref="AM549:AM612" si="295">IF((AJ549-AK549)&lt;0,ABS(AJ549-AK549),0)</f>
        <v>#VALUE!</v>
      </c>
      <c r="AN549" s="133" t="e">
        <f>COUNTIFS(A1_Individu_Data_Keadaan_SDMK!A$4:A$149931,M549,A1_Individu_Data_Keadaan_SDMK!Q$4:Q$149285,"05. KEFARMASIAN")</f>
        <v>#VALUE!</v>
      </c>
      <c r="AO549" s="135">
        <f t="shared" ref="AO549:AO612" si="296">IF(V549="1",1,1)</f>
        <v>1</v>
      </c>
      <c r="AP549" s="134" t="e">
        <f t="shared" ref="AP549:AP612" si="297">IF((AN549-AO549)&gt;0,(AN549-AO549),0)</f>
        <v>#VALUE!</v>
      </c>
      <c r="AQ549" s="134" t="e">
        <f t="shared" ref="AQ549:AQ612" si="298">IF((AN549-AO549)&lt;0,ABS(AN549-AO549),0)</f>
        <v>#VALUE!</v>
      </c>
      <c r="AR549" s="133" t="e">
        <f>COUNTIFS(A1_Individu_Data_Keadaan_SDMK!A$4:A$149931,M549,A1_Individu_Data_Keadaan_SDMK!Q$4:Q$149285,"06. KESEHATAN MASYARAKAT")</f>
        <v>#VALUE!</v>
      </c>
      <c r="AS549" s="135">
        <f t="shared" ref="AS549:AS612" si="299">IF(V549="1",1,1)</f>
        <v>1</v>
      </c>
      <c r="AT549" s="134" t="e">
        <f t="shared" ref="AT549:AT612" si="300">IF((AR549-AS549)&gt;0,(AR549-AS549),0)</f>
        <v>#VALUE!</v>
      </c>
      <c r="AU549" s="134" t="e">
        <f t="shared" ref="AU549:AU612" si="301">IF((AR549-AS549)&lt;0,ABS(AR549-AS549),0)</f>
        <v>#VALUE!</v>
      </c>
      <c r="AV549" s="133" t="e">
        <f>COUNTIFS(A1_Individu_Data_Keadaan_SDMK!A$4:A$149931,M549,A1_Individu_Data_Keadaan_SDMK!Q$4:Q$149285,"07. KESEHATAN LINGKUNGAN")</f>
        <v>#VALUE!</v>
      </c>
      <c r="AW549" s="135">
        <f t="shared" ref="AW549:AW612" si="302">IF(V549="1",1,1)</f>
        <v>1</v>
      </c>
      <c r="AX549" s="134" t="e">
        <f t="shared" ref="AX549:AX612" si="303">IF((AV549-AW549)&gt;0,(AV549-AW549),0)</f>
        <v>#VALUE!</v>
      </c>
      <c r="AY549" s="134" t="e">
        <f t="shared" ref="AY549:AY612" si="304">IF((AV549-AW549)&lt;0,ABS(AV549-AW549),0)</f>
        <v>#VALUE!</v>
      </c>
      <c r="AZ549" s="133" t="e">
        <f>COUNTIFS(A1_Individu_Data_Keadaan_SDMK!A$4:A$149931,M549,A1_Individu_Data_Keadaan_SDMK!Q$4:Q$149285,"08. GIZI")</f>
        <v>#VALUE!</v>
      </c>
      <c r="BA549" s="135">
        <f t="shared" ref="BA549:BA612" si="305">IF(V549="1",2,1)</f>
        <v>1</v>
      </c>
      <c r="BB549" s="134" t="e">
        <f t="shared" ref="BB549:BB612" si="306">IF((AZ549-BA549)&gt;0,(AZ549-BA549),0)</f>
        <v>#VALUE!</v>
      </c>
      <c r="BC549" s="134" t="e">
        <f t="shared" ref="BC549:BC612" si="307">IF((AZ549-BA549)&lt;0,ABS(AZ549-BA549),0)</f>
        <v>#VALUE!</v>
      </c>
      <c r="BD549" s="133" t="e">
        <f>COUNTIFS(A1_Individu_Data_Keadaan_SDMK!A$4:A$149931,M549,A1_Individu_Data_Keadaan_SDMK!R$4:R$149285,"03. Ahli Teknologi Laboratorium Medik")</f>
        <v>#VALUE!</v>
      </c>
      <c r="BE549" s="135">
        <f t="shared" ref="BE549:BE612" si="308">IF(V549="1",1,1)</f>
        <v>1</v>
      </c>
      <c r="BF549" s="134" t="e">
        <f t="shared" ref="BF549:BF612" si="309">IF((BD549-BE549)&gt;0,(BD549-BE549),0)</f>
        <v>#VALUE!</v>
      </c>
      <c r="BG549" s="134" t="e">
        <f t="shared" ref="BG549:BG612" si="310">IF((BD549-BE549)&lt;0,ABS(BD549-BE549),0)</f>
        <v>#VALUE!</v>
      </c>
      <c r="BH549" s="139" t="e">
        <f t="shared" ref="BH549:BH612" si="311">IF(AND(AN549&gt;=1,AR549&gt;=1,AV549&gt;=1,AZ549&gt;=1,BD549&gt;=1),"Memenuhi","Belum Memenuhi")</f>
        <v>#VALUE!</v>
      </c>
      <c r="BI549" s="139" t="e">
        <f t="shared" ref="BI549:BI612" si="312">IF(AND(X549&gt;=1,AB549&gt;=1,AF549&gt;=1,AJ549&gt;=1,AN549&gt;=1,AR549&gt;=1,AV549&gt;=1,AZ549&gt;=1,BD549&gt;=1),"Memenuhi","Belum Memenuhi")</f>
        <v>#VALUE!</v>
      </c>
    </row>
    <row r="550" spans="13:61" ht="15">
      <c r="M550" s="120" t="s">
        <v>13491</v>
      </c>
      <c r="N550" s="120" t="s">
        <v>13492</v>
      </c>
      <c r="O550" s="120" t="s">
        <v>267</v>
      </c>
      <c r="P550" s="120" t="s">
        <v>9302</v>
      </c>
      <c r="Q550" s="120" t="s">
        <v>12201</v>
      </c>
      <c r="R550" s="120">
        <v>33</v>
      </c>
      <c r="S550" s="120">
        <v>3320</v>
      </c>
      <c r="T550" s="348" t="str">
        <f>IF(R550&lt;&gt;"",VLOOKUP(R550,'01_MASTER_KODE_WILAYAH'!H$1437:I$1470,2,FALSE),"")</f>
        <v>JAWA TENGAH</v>
      </c>
      <c r="U550" s="348" t="str">
        <f>IF(S550&lt;&gt;"",VLOOKUP(S550,'01_MASTER_KODE_WILAYAH'!D$5:F$1353,3,FALSE),"")</f>
        <v>JEPARA</v>
      </c>
      <c r="V550" s="349" t="str">
        <f t="shared" si="282"/>
        <v>1</v>
      </c>
      <c r="W550" s="145" t="e">
        <f t="shared" si="283"/>
        <v>#VALUE!</v>
      </c>
      <c r="X550" s="133" t="e">
        <f>COUNTIFS(A1_Individu_Data_Keadaan_SDMK!A$4:A$149931,M550,A1_Individu_Data_Keadaan_SDMK!R$4:R$149285,"01. Dokter")</f>
        <v>#VALUE!</v>
      </c>
      <c r="Y550" s="122">
        <f t="shared" si="284"/>
        <v>2</v>
      </c>
      <c r="Z550" s="134" t="e">
        <f t="shared" si="285"/>
        <v>#VALUE!</v>
      </c>
      <c r="AA550" s="134" t="e">
        <f t="shared" si="286"/>
        <v>#VALUE!</v>
      </c>
      <c r="AB550" s="133" t="e">
        <f>COUNTIFS(A1_Individu_Data_Keadaan_SDMK!A$4:A$149931,M550,A1_Individu_Data_Keadaan_SDMK!R$4:R$149285,"02. Dokter Gigi")</f>
        <v>#VALUE!</v>
      </c>
      <c r="AC550" s="122">
        <f t="shared" si="287"/>
        <v>1</v>
      </c>
      <c r="AD550" s="134" t="e">
        <f t="shared" si="288"/>
        <v>#VALUE!</v>
      </c>
      <c r="AE550" s="134" t="e">
        <f t="shared" si="289"/>
        <v>#VALUE!</v>
      </c>
      <c r="AF550" s="133" t="e">
        <f>COUNTIFS(A1_Individu_Data_Keadaan_SDMK!A$4:A$149931,M550,A1_Individu_Data_Keadaan_SDMK!Q$4:Q$149285,"03. KEPERAWATAN")</f>
        <v>#VALUE!</v>
      </c>
      <c r="AG550" s="135">
        <f t="shared" si="290"/>
        <v>8</v>
      </c>
      <c r="AH550" s="134" t="e">
        <f t="shared" si="291"/>
        <v>#VALUE!</v>
      </c>
      <c r="AI550" s="134" t="e">
        <f t="shared" si="292"/>
        <v>#VALUE!</v>
      </c>
      <c r="AJ550" s="133" t="e">
        <f>COUNTIFS(A1_Individu_Data_Keadaan_SDMK!A$4:A$149931,M550,A1_Individu_Data_Keadaan_SDMK!Q$4:Q$149285,"04. KEBIDANAN")</f>
        <v>#VALUE!</v>
      </c>
      <c r="AK550" s="135">
        <f t="shared" si="293"/>
        <v>7</v>
      </c>
      <c r="AL550" s="134" t="e">
        <f t="shared" si="294"/>
        <v>#VALUE!</v>
      </c>
      <c r="AM550" s="134" t="e">
        <f t="shared" si="295"/>
        <v>#VALUE!</v>
      </c>
      <c r="AN550" s="133" t="e">
        <f>COUNTIFS(A1_Individu_Data_Keadaan_SDMK!A$4:A$149931,M550,A1_Individu_Data_Keadaan_SDMK!Q$4:Q$149285,"05. KEFARMASIAN")</f>
        <v>#VALUE!</v>
      </c>
      <c r="AO550" s="135">
        <f t="shared" si="296"/>
        <v>1</v>
      </c>
      <c r="AP550" s="134" t="e">
        <f t="shared" si="297"/>
        <v>#VALUE!</v>
      </c>
      <c r="AQ550" s="134" t="e">
        <f t="shared" si="298"/>
        <v>#VALUE!</v>
      </c>
      <c r="AR550" s="133" t="e">
        <f>COUNTIFS(A1_Individu_Data_Keadaan_SDMK!A$4:A$149931,M550,A1_Individu_Data_Keadaan_SDMK!Q$4:Q$149285,"06. KESEHATAN MASYARAKAT")</f>
        <v>#VALUE!</v>
      </c>
      <c r="AS550" s="135">
        <f t="shared" si="299"/>
        <v>1</v>
      </c>
      <c r="AT550" s="134" t="e">
        <f t="shared" si="300"/>
        <v>#VALUE!</v>
      </c>
      <c r="AU550" s="134" t="e">
        <f t="shared" si="301"/>
        <v>#VALUE!</v>
      </c>
      <c r="AV550" s="133" t="e">
        <f>COUNTIFS(A1_Individu_Data_Keadaan_SDMK!A$4:A$149931,M550,A1_Individu_Data_Keadaan_SDMK!Q$4:Q$149285,"07. KESEHATAN LINGKUNGAN")</f>
        <v>#VALUE!</v>
      </c>
      <c r="AW550" s="135">
        <f t="shared" si="302"/>
        <v>1</v>
      </c>
      <c r="AX550" s="134" t="e">
        <f t="shared" si="303"/>
        <v>#VALUE!</v>
      </c>
      <c r="AY550" s="134" t="e">
        <f t="shared" si="304"/>
        <v>#VALUE!</v>
      </c>
      <c r="AZ550" s="133" t="e">
        <f>COUNTIFS(A1_Individu_Data_Keadaan_SDMK!A$4:A$149931,M550,A1_Individu_Data_Keadaan_SDMK!Q$4:Q$149285,"08. GIZI")</f>
        <v>#VALUE!</v>
      </c>
      <c r="BA550" s="135">
        <f t="shared" si="305"/>
        <v>2</v>
      </c>
      <c r="BB550" s="134" t="e">
        <f t="shared" si="306"/>
        <v>#VALUE!</v>
      </c>
      <c r="BC550" s="134" t="e">
        <f t="shared" si="307"/>
        <v>#VALUE!</v>
      </c>
      <c r="BD550" s="133" t="e">
        <f>COUNTIFS(A1_Individu_Data_Keadaan_SDMK!A$4:A$149931,M550,A1_Individu_Data_Keadaan_SDMK!R$4:R$149285,"03. Ahli Teknologi Laboratorium Medik")</f>
        <v>#VALUE!</v>
      </c>
      <c r="BE550" s="135">
        <f t="shared" si="308"/>
        <v>1</v>
      </c>
      <c r="BF550" s="134" t="e">
        <f t="shared" si="309"/>
        <v>#VALUE!</v>
      </c>
      <c r="BG550" s="134" t="e">
        <f t="shared" si="310"/>
        <v>#VALUE!</v>
      </c>
      <c r="BH550" s="139" t="e">
        <f t="shared" si="311"/>
        <v>#VALUE!</v>
      </c>
      <c r="BI550" s="139" t="e">
        <f t="shared" si="312"/>
        <v>#VALUE!</v>
      </c>
    </row>
    <row r="551" spans="13:61" ht="15">
      <c r="M551" s="120" t="s">
        <v>13493</v>
      </c>
      <c r="N551" s="120" t="s">
        <v>13494</v>
      </c>
      <c r="O551" s="120" t="s">
        <v>267</v>
      </c>
      <c r="P551" s="120" t="s">
        <v>9301</v>
      </c>
      <c r="Q551" s="120" t="s">
        <v>12201</v>
      </c>
      <c r="R551" s="120">
        <v>33</v>
      </c>
      <c r="S551" s="120">
        <v>3320</v>
      </c>
      <c r="T551" s="348" t="str">
        <f>IF(R551&lt;&gt;"",VLOOKUP(R551,'01_MASTER_KODE_WILAYAH'!H$1437:I$1470,2,FALSE),"")</f>
        <v>JAWA TENGAH</v>
      </c>
      <c r="U551" s="348" t="str">
        <f>IF(S551&lt;&gt;"",VLOOKUP(S551,'01_MASTER_KODE_WILAYAH'!D$5:F$1353,3,FALSE),"")</f>
        <v>JEPARA</v>
      </c>
      <c r="V551" s="349" t="str">
        <f t="shared" si="282"/>
        <v>2</v>
      </c>
      <c r="W551" s="145" t="e">
        <f t="shared" si="283"/>
        <v>#VALUE!</v>
      </c>
      <c r="X551" s="133" t="e">
        <f>COUNTIFS(A1_Individu_Data_Keadaan_SDMK!A$4:A$149931,M551,A1_Individu_Data_Keadaan_SDMK!R$4:R$149285,"01. Dokter")</f>
        <v>#VALUE!</v>
      </c>
      <c r="Y551" s="122">
        <f t="shared" si="284"/>
        <v>1</v>
      </c>
      <c r="Z551" s="134" t="e">
        <f t="shared" si="285"/>
        <v>#VALUE!</v>
      </c>
      <c r="AA551" s="134" t="e">
        <f t="shared" si="286"/>
        <v>#VALUE!</v>
      </c>
      <c r="AB551" s="133" t="e">
        <f>COUNTIFS(A1_Individu_Data_Keadaan_SDMK!A$4:A$149931,M551,A1_Individu_Data_Keadaan_SDMK!R$4:R$149285,"02. Dokter Gigi")</f>
        <v>#VALUE!</v>
      </c>
      <c r="AC551" s="122">
        <f t="shared" si="287"/>
        <v>1</v>
      </c>
      <c r="AD551" s="134" t="e">
        <f t="shared" si="288"/>
        <v>#VALUE!</v>
      </c>
      <c r="AE551" s="134" t="e">
        <f t="shared" si="289"/>
        <v>#VALUE!</v>
      </c>
      <c r="AF551" s="133" t="e">
        <f>COUNTIFS(A1_Individu_Data_Keadaan_SDMK!A$4:A$149931,M551,A1_Individu_Data_Keadaan_SDMK!Q$4:Q$149285,"03. KEPERAWATAN")</f>
        <v>#VALUE!</v>
      </c>
      <c r="AG551" s="135">
        <f t="shared" si="290"/>
        <v>5</v>
      </c>
      <c r="AH551" s="134" t="e">
        <f t="shared" si="291"/>
        <v>#VALUE!</v>
      </c>
      <c r="AI551" s="134" t="e">
        <f t="shared" si="292"/>
        <v>#VALUE!</v>
      </c>
      <c r="AJ551" s="133" t="e">
        <f>COUNTIFS(A1_Individu_Data_Keadaan_SDMK!A$4:A$149931,M551,A1_Individu_Data_Keadaan_SDMK!Q$4:Q$149285,"04. KEBIDANAN")</f>
        <v>#VALUE!</v>
      </c>
      <c r="AK551" s="135">
        <f t="shared" si="293"/>
        <v>4</v>
      </c>
      <c r="AL551" s="134" t="e">
        <f t="shared" si="294"/>
        <v>#VALUE!</v>
      </c>
      <c r="AM551" s="134" t="e">
        <f t="shared" si="295"/>
        <v>#VALUE!</v>
      </c>
      <c r="AN551" s="133" t="e">
        <f>COUNTIFS(A1_Individu_Data_Keadaan_SDMK!A$4:A$149931,M551,A1_Individu_Data_Keadaan_SDMK!Q$4:Q$149285,"05. KEFARMASIAN")</f>
        <v>#VALUE!</v>
      </c>
      <c r="AO551" s="135">
        <f t="shared" si="296"/>
        <v>1</v>
      </c>
      <c r="AP551" s="134" t="e">
        <f t="shared" si="297"/>
        <v>#VALUE!</v>
      </c>
      <c r="AQ551" s="134" t="e">
        <f t="shared" si="298"/>
        <v>#VALUE!</v>
      </c>
      <c r="AR551" s="133" t="e">
        <f>COUNTIFS(A1_Individu_Data_Keadaan_SDMK!A$4:A$149931,M551,A1_Individu_Data_Keadaan_SDMK!Q$4:Q$149285,"06. KESEHATAN MASYARAKAT")</f>
        <v>#VALUE!</v>
      </c>
      <c r="AS551" s="135">
        <f t="shared" si="299"/>
        <v>1</v>
      </c>
      <c r="AT551" s="134" t="e">
        <f t="shared" si="300"/>
        <v>#VALUE!</v>
      </c>
      <c r="AU551" s="134" t="e">
        <f t="shared" si="301"/>
        <v>#VALUE!</v>
      </c>
      <c r="AV551" s="133" t="e">
        <f>COUNTIFS(A1_Individu_Data_Keadaan_SDMK!A$4:A$149931,M551,A1_Individu_Data_Keadaan_SDMK!Q$4:Q$149285,"07. KESEHATAN LINGKUNGAN")</f>
        <v>#VALUE!</v>
      </c>
      <c r="AW551" s="135">
        <f t="shared" si="302"/>
        <v>1</v>
      </c>
      <c r="AX551" s="134" t="e">
        <f t="shared" si="303"/>
        <v>#VALUE!</v>
      </c>
      <c r="AY551" s="134" t="e">
        <f t="shared" si="304"/>
        <v>#VALUE!</v>
      </c>
      <c r="AZ551" s="133" t="e">
        <f>COUNTIFS(A1_Individu_Data_Keadaan_SDMK!A$4:A$149931,M551,A1_Individu_Data_Keadaan_SDMK!Q$4:Q$149285,"08. GIZI")</f>
        <v>#VALUE!</v>
      </c>
      <c r="BA551" s="135">
        <f t="shared" si="305"/>
        <v>1</v>
      </c>
      <c r="BB551" s="134" t="e">
        <f t="shared" si="306"/>
        <v>#VALUE!</v>
      </c>
      <c r="BC551" s="134" t="e">
        <f t="shared" si="307"/>
        <v>#VALUE!</v>
      </c>
      <c r="BD551" s="133" t="e">
        <f>COUNTIFS(A1_Individu_Data_Keadaan_SDMK!A$4:A$149931,M551,A1_Individu_Data_Keadaan_SDMK!R$4:R$149285,"03. Ahli Teknologi Laboratorium Medik")</f>
        <v>#VALUE!</v>
      </c>
      <c r="BE551" s="135">
        <f t="shared" si="308"/>
        <v>1</v>
      </c>
      <c r="BF551" s="134" t="e">
        <f t="shared" si="309"/>
        <v>#VALUE!</v>
      </c>
      <c r="BG551" s="134" t="e">
        <f t="shared" si="310"/>
        <v>#VALUE!</v>
      </c>
      <c r="BH551" s="139" t="e">
        <f t="shared" si="311"/>
        <v>#VALUE!</v>
      </c>
      <c r="BI551" s="139" t="e">
        <f t="shared" si="312"/>
        <v>#VALUE!</v>
      </c>
    </row>
    <row r="552" spans="13:61" ht="15">
      <c r="M552" s="120" t="s">
        <v>13495</v>
      </c>
      <c r="N552" s="120" t="s">
        <v>13496</v>
      </c>
      <c r="O552" s="120" t="s">
        <v>267</v>
      </c>
      <c r="P552" s="120" t="s">
        <v>9302</v>
      </c>
      <c r="Q552" s="120" t="s">
        <v>12201</v>
      </c>
      <c r="R552" s="120">
        <v>33</v>
      </c>
      <c r="S552" s="120">
        <v>3320</v>
      </c>
      <c r="T552" s="348" t="str">
        <f>IF(R552&lt;&gt;"",VLOOKUP(R552,'01_MASTER_KODE_WILAYAH'!H$1437:I$1470,2,FALSE),"")</f>
        <v>JAWA TENGAH</v>
      </c>
      <c r="U552" s="348" t="str">
        <f>IF(S552&lt;&gt;"",VLOOKUP(S552,'01_MASTER_KODE_WILAYAH'!D$5:F$1353,3,FALSE),"")</f>
        <v>JEPARA</v>
      </c>
      <c r="V552" s="349" t="str">
        <f t="shared" si="282"/>
        <v>1</v>
      </c>
      <c r="W552" s="145" t="e">
        <f t="shared" si="283"/>
        <v>#VALUE!</v>
      </c>
      <c r="X552" s="133" t="e">
        <f>COUNTIFS(A1_Individu_Data_Keadaan_SDMK!A$4:A$149931,M552,A1_Individu_Data_Keadaan_SDMK!R$4:R$149285,"01. Dokter")</f>
        <v>#VALUE!</v>
      </c>
      <c r="Y552" s="122">
        <f t="shared" si="284"/>
        <v>2</v>
      </c>
      <c r="Z552" s="134" t="e">
        <f t="shared" si="285"/>
        <v>#VALUE!</v>
      </c>
      <c r="AA552" s="134" t="e">
        <f t="shared" si="286"/>
        <v>#VALUE!</v>
      </c>
      <c r="AB552" s="133" t="e">
        <f>COUNTIFS(A1_Individu_Data_Keadaan_SDMK!A$4:A$149931,M552,A1_Individu_Data_Keadaan_SDMK!R$4:R$149285,"02. Dokter Gigi")</f>
        <v>#VALUE!</v>
      </c>
      <c r="AC552" s="122">
        <f t="shared" si="287"/>
        <v>1</v>
      </c>
      <c r="AD552" s="134" t="e">
        <f t="shared" si="288"/>
        <v>#VALUE!</v>
      </c>
      <c r="AE552" s="134" t="e">
        <f t="shared" si="289"/>
        <v>#VALUE!</v>
      </c>
      <c r="AF552" s="133" t="e">
        <f>COUNTIFS(A1_Individu_Data_Keadaan_SDMK!A$4:A$149931,M552,A1_Individu_Data_Keadaan_SDMK!Q$4:Q$149285,"03. KEPERAWATAN")</f>
        <v>#VALUE!</v>
      </c>
      <c r="AG552" s="135">
        <f t="shared" si="290"/>
        <v>8</v>
      </c>
      <c r="AH552" s="134" t="e">
        <f t="shared" si="291"/>
        <v>#VALUE!</v>
      </c>
      <c r="AI552" s="134" t="e">
        <f t="shared" si="292"/>
        <v>#VALUE!</v>
      </c>
      <c r="AJ552" s="133" t="e">
        <f>COUNTIFS(A1_Individu_Data_Keadaan_SDMK!A$4:A$149931,M552,A1_Individu_Data_Keadaan_SDMK!Q$4:Q$149285,"04. KEBIDANAN")</f>
        <v>#VALUE!</v>
      </c>
      <c r="AK552" s="135">
        <f t="shared" si="293"/>
        <v>7</v>
      </c>
      <c r="AL552" s="134" t="e">
        <f t="shared" si="294"/>
        <v>#VALUE!</v>
      </c>
      <c r="AM552" s="134" t="e">
        <f t="shared" si="295"/>
        <v>#VALUE!</v>
      </c>
      <c r="AN552" s="133" t="e">
        <f>COUNTIFS(A1_Individu_Data_Keadaan_SDMK!A$4:A$149931,M552,A1_Individu_Data_Keadaan_SDMK!Q$4:Q$149285,"05. KEFARMASIAN")</f>
        <v>#VALUE!</v>
      </c>
      <c r="AO552" s="135">
        <f t="shared" si="296"/>
        <v>1</v>
      </c>
      <c r="AP552" s="134" t="e">
        <f t="shared" si="297"/>
        <v>#VALUE!</v>
      </c>
      <c r="AQ552" s="134" t="e">
        <f t="shared" si="298"/>
        <v>#VALUE!</v>
      </c>
      <c r="AR552" s="133" t="e">
        <f>COUNTIFS(A1_Individu_Data_Keadaan_SDMK!A$4:A$149931,M552,A1_Individu_Data_Keadaan_SDMK!Q$4:Q$149285,"06. KESEHATAN MASYARAKAT")</f>
        <v>#VALUE!</v>
      </c>
      <c r="AS552" s="135">
        <f t="shared" si="299"/>
        <v>1</v>
      </c>
      <c r="AT552" s="134" t="e">
        <f t="shared" si="300"/>
        <v>#VALUE!</v>
      </c>
      <c r="AU552" s="134" t="e">
        <f t="shared" si="301"/>
        <v>#VALUE!</v>
      </c>
      <c r="AV552" s="133" t="e">
        <f>COUNTIFS(A1_Individu_Data_Keadaan_SDMK!A$4:A$149931,M552,A1_Individu_Data_Keadaan_SDMK!Q$4:Q$149285,"07. KESEHATAN LINGKUNGAN")</f>
        <v>#VALUE!</v>
      </c>
      <c r="AW552" s="135">
        <f t="shared" si="302"/>
        <v>1</v>
      </c>
      <c r="AX552" s="134" t="e">
        <f t="shared" si="303"/>
        <v>#VALUE!</v>
      </c>
      <c r="AY552" s="134" t="e">
        <f t="shared" si="304"/>
        <v>#VALUE!</v>
      </c>
      <c r="AZ552" s="133" t="e">
        <f>COUNTIFS(A1_Individu_Data_Keadaan_SDMK!A$4:A$149931,M552,A1_Individu_Data_Keadaan_SDMK!Q$4:Q$149285,"08. GIZI")</f>
        <v>#VALUE!</v>
      </c>
      <c r="BA552" s="135">
        <f t="shared" si="305"/>
        <v>2</v>
      </c>
      <c r="BB552" s="134" t="e">
        <f t="shared" si="306"/>
        <v>#VALUE!</v>
      </c>
      <c r="BC552" s="134" t="e">
        <f t="shared" si="307"/>
        <v>#VALUE!</v>
      </c>
      <c r="BD552" s="133" t="e">
        <f>COUNTIFS(A1_Individu_Data_Keadaan_SDMK!A$4:A$149931,M552,A1_Individu_Data_Keadaan_SDMK!R$4:R$149285,"03. Ahli Teknologi Laboratorium Medik")</f>
        <v>#VALUE!</v>
      </c>
      <c r="BE552" s="135">
        <f t="shared" si="308"/>
        <v>1</v>
      </c>
      <c r="BF552" s="134" t="e">
        <f t="shared" si="309"/>
        <v>#VALUE!</v>
      </c>
      <c r="BG552" s="134" t="e">
        <f t="shared" si="310"/>
        <v>#VALUE!</v>
      </c>
      <c r="BH552" s="139" t="e">
        <f t="shared" si="311"/>
        <v>#VALUE!</v>
      </c>
      <c r="BI552" s="139" t="e">
        <f t="shared" si="312"/>
        <v>#VALUE!</v>
      </c>
    </row>
    <row r="553" spans="13:61" ht="15">
      <c r="M553" s="525" t="s">
        <v>13497</v>
      </c>
      <c r="N553" s="525" t="s">
        <v>13498</v>
      </c>
      <c r="O553" s="120" t="s">
        <v>267</v>
      </c>
      <c r="P553" s="120" t="s">
        <v>9301</v>
      </c>
      <c r="Q553" s="120" t="s">
        <v>12201</v>
      </c>
      <c r="R553" s="120">
        <v>33</v>
      </c>
      <c r="S553" s="120">
        <v>3321</v>
      </c>
      <c r="T553" s="348" t="str">
        <f>IF(R553&lt;&gt;"",VLOOKUP(R553,'01_MASTER_KODE_WILAYAH'!H$1437:I$1470,2,FALSE),"")</f>
        <v>JAWA TENGAH</v>
      </c>
      <c r="U553" s="348" t="str">
        <f>IF(S553&lt;&gt;"",VLOOKUP(S553,'01_MASTER_KODE_WILAYAH'!D$5:F$1353,3,FALSE),"")</f>
        <v>DEMAK</v>
      </c>
      <c r="V553" s="349" t="str">
        <f t="shared" si="282"/>
        <v>2</v>
      </c>
      <c r="W553" s="145" t="e">
        <f t="shared" si="283"/>
        <v>#VALUE!</v>
      </c>
      <c r="X553" s="133" t="e">
        <f>COUNTIFS(A1_Individu_Data_Keadaan_SDMK!A$4:A$149931,M553,A1_Individu_Data_Keadaan_SDMK!R$4:R$149285,"01. Dokter")</f>
        <v>#VALUE!</v>
      </c>
      <c r="Y553" s="122">
        <f t="shared" si="284"/>
        <v>1</v>
      </c>
      <c r="Z553" s="134" t="e">
        <f t="shared" si="285"/>
        <v>#VALUE!</v>
      </c>
      <c r="AA553" s="134" t="e">
        <f t="shared" si="286"/>
        <v>#VALUE!</v>
      </c>
      <c r="AB553" s="133" t="e">
        <f>COUNTIFS(A1_Individu_Data_Keadaan_SDMK!A$4:A$149931,M553,A1_Individu_Data_Keadaan_SDMK!R$4:R$149285,"02. Dokter Gigi")</f>
        <v>#VALUE!</v>
      </c>
      <c r="AC553" s="122">
        <f t="shared" si="287"/>
        <v>1</v>
      </c>
      <c r="AD553" s="134" t="e">
        <f t="shared" si="288"/>
        <v>#VALUE!</v>
      </c>
      <c r="AE553" s="134" t="e">
        <f t="shared" si="289"/>
        <v>#VALUE!</v>
      </c>
      <c r="AF553" s="133" t="e">
        <f>COUNTIFS(A1_Individu_Data_Keadaan_SDMK!A$4:A$149931,M553,A1_Individu_Data_Keadaan_SDMK!Q$4:Q$149285,"03. KEPERAWATAN")</f>
        <v>#VALUE!</v>
      </c>
      <c r="AG553" s="135">
        <f t="shared" si="290"/>
        <v>5</v>
      </c>
      <c r="AH553" s="134" t="e">
        <f t="shared" si="291"/>
        <v>#VALUE!</v>
      </c>
      <c r="AI553" s="134" t="e">
        <f t="shared" si="292"/>
        <v>#VALUE!</v>
      </c>
      <c r="AJ553" s="133" t="e">
        <f>COUNTIFS(A1_Individu_Data_Keadaan_SDMK!A$4:A$149931,M553,A1_Individu_Data_Keadaan_SDMK!Q$4:Q$149285,"04. KEBIDANAN")</f>
        <v>#VALUE!</v>
      </c>
      <c r="AK553" s="135">
        <f t="shared" si="293"/>
        <v>4</v>
      </c>
      <c r="AL553" s="134" t="e">
        <f t="shared" si="294"/>
        <v>#VALUE!</v>
      </c>
      <c r="AM553" s="134" t="e">
        <f t="shared" si="295"/>
        <v>#VALUE!</v>
      </c>
      <c r="AN553" s="133" t="e">
        <f>COUNTIFS(A1_Individu_Data_Keadaan_SDMK!A$4:A$149931,M553,A1_Individu_Data_Keadaan_SDMK!Q$4:Q$149285,"05. KEFARMASIAN")</f>
        <v>#VALUE!</v>
      </c>
      <c r="AO553" s="135">
        <f t="shared" si="296"/>
        <v>1</v>
      </c>
      <c r="AP553" s="134" t="e">
        <f t="shared" si="297"/>
        <v>#VALUE!</v>
      </c>
      <c r="AQ553" s="134" t="e">
        <f t="shared" si="298"/>
        <v>#VALUE!</v>
      </c>
      <c r="AR553" s="133" t="e">
        <f>COUNTIFS(A1_Individu_Data_Keadaan_SDMK!A$4:A$149931,M553,A1_Individu_Data_Keadaan_SDMK!Q$4:Q$149285,"06. KESEHATAN MASYARAKAT")</f>
        <v>#VALUE!</v>
      </c>
      <c r="AS553" s="135">
        <f t="shared" si="299"/>
        <v>1</v>
      </c>
      <c r="AT553" s="134" t="e">
        <f t="shared" si="300"/>
        <v>#VALUE!</v>
      </c>
      <c r="AU553" s="134" t="e">
        <f t="shared" si="301"/>
        <v>#VALUE!</v>
      </c>
      <c r="AV553" s="133" t="e">
        <f>COUNTIFS(A1_Individu_Data_Keadaan_SDMK!A$4:A$149931,M553,A1_Individu_Data_Keadaan_SDMK!Q$4:Q$149285,"07. KESEHATAN LINGKUNGAN")</f>
        <v>#VALUE!</v>
      </c>
      <c r="AW553" s="135">
        <f t="shared" si="302"/>
        <v>1</v>
      </c>
      <c r="AX553" s="134" t="e">
        <f t="shared" si="303"/>
        <v>#VALUE!</v>
      </c>
      <c r="AY553" s="134" t="e">
        <f t="shared" si="304"/>
        <v>#VALUE!</v>
      </c>
      <c r="AZ553" s="133" t="e">
        <f>COUNTIFS(A1_Individu_Data_Keadaan_SDMK!A$4:A$149931,M553,A1_Individu_Data_Keadaan_SDMK!Q$4:Q$149285,"08. GIZI")</f>
        <v>#VALUE!</v>
      </c>
      <c r="BA553" s="135">
        <f t="shared" si="305"/>
        <v>1</v>
      </c>
      <c r="BB553" s="134" t="e">
        <f t="shared" si="306"/>
        <v>#VALUE!</v>
      </c>
      <c r="BC553" s="134" t="e">
        <f t="shared" si="307"/>
        <v>#VALUE!</v>
      </c>
      <c r="BD553" s="133" t="e">
        <f>COUNTIFS(A1_Individu_Data_Keadaan_SDMK!A$4:A$149931,M553,A1_Individu_Data_Keadaan_SDMK!R$4:R$149285,"03. Ahli Teknologi Laboratorium Medik")</f>
        <v>#VALUE!</v>
      </c>
      <c r="BE553" s="135">
        <f t="shared" si="308"/>
        <v>1</v>
      </c>
      <c r="BF553" s="134" t="e">
        <f t="shared" si="309"/>
        <v>#VALUE!</v>
      </c>
      <c r="BG553" s="134" t="e">
        <f t="shared" si="310"/>
        <v>#VALUE!</v>
      </c>
      <c r="BH553" s="139" t="e">
        <f t="shared" si="311"/>
        <v>#VALUE!</v>
      </c>
      <c r="BI553" s="139" t="e">
        <f t="shared" si="312"/>
        <v>#VALUE!</v>
      </c>
    </row>
    <row r="554" spans="13:61" ht="15">
      <c r="M554" s="525" t="s">
        <v>13499</v>
      </c>
      <c r="N554" s="525" t="s">
        <v>13500</v>
      </c>
      <c r="O554" s="120" t="s">
        <v>267</v>
      </c>
      <c r="P554" s="120" t="s">
        <v>9301</v>
      </c>
      <c r="Q554" s="120" t="s">
        <v>12201</v>
      </c>
      <c r="R554" s="120">
        <v>33</v>
      </c>
      <c r="S554" s="120">
        <v>3321</v>
      </c>
      <c r="T554" s="348" t="str">
        <f>IF(R554&lt;&gt;"",VLOOKUP(R554,'01_MASTER_KODE_WILAYAH'!H$1437:I$1470,2,FALSE),"")</f>
        <v>JAWA TENGAH</v>
      </c>
      <c r="U554" s="348" t="str">
        <f>IF(S554&lt;&gt;"",VLOOKUP(S554,'01_MASTER_KODE_WILAYAH'!D$5:F$1353,3,FALSE),"")</f>
        <v>DEMAK</v>
      </c>
      <c r="V554" s="349" t="str">
        <f t="shared" si="282"/>
        <v>2</v>
      </c>
      <c r="W554" s="145" t="e">
        <f t="shared" si="283"/>
        <v>#VALUE!</v>
      </c>
      <c r="X554" s="133" t="e">
        <f>COUNTIFS(A1_Individu_Data_Keadaan_SDMK!A$4:A$149931,M554,A1_Individu_Data_Keadaan_SDMK!R$4:R$149285,"01. Dokter")</f>
        <v>#VALUE!</v>
      </c>
      <c r="Y554" s="122">
        <f t="shared" si="284"/>
        <v>1</v>
      </c>
      <c r="Z554" s="134" t="e">
        <f t="shared" si="285"/>
        <v>#VALUE!</v>
      </c>
      <c r="AA554" s="134" t="e">
        <f t="shared" si="286"/>
        <v>#VALUE!</v>
      </c>
      <c r="AB554" s="133" t="e">
        <f>COUNTIFS(A1_Individu_Data_Keadaan_SDMK!A$4:A$149931,M554,A1_Individu_Data_Keadaan_SDMK!R$4:R$149285,"02. Dokter Gigi")</f>
        <v>#VALUE!</v>
      </c>
      <c r="AC554" s="122">
        <f t="shared" si="287"/>
        <v>1</v>
      </c>
      <c r="AD554" s="134" t="e">
        <f t="shared" si="288"/>
        <v>#VALUE!</v>
      </c>
      <c r="AE554" s="134" t="e">
        <f t="shared" si="289"/>
        <v>#VALUE!</v>
      </c>
      <c r="AF554" s="133" t="e">
        <f>COUNTIFS(A1_Individu_Data_Keadaan_SDMK!A$4:A$149931,M554,A1_Individu_Data_Keadaan_SDMK!Q$4:Q$149285,"03. KEPERAWATAN")</f>
        <v>#VALUE!</v>
      </c>
      <c r="AG554" s="135">
        <f t="shared" si="290"/>
        <v>5</v>
      </c>
      <c r="AH554" s="134" t="e">
        <f t="shared" si="291"/>
        <v>#VALUE!</v>
      </c>
      <c r="AI554" s="134" t="e">
        <f t="shared" si="292"/>
        <v>#VALUE!</v>
      </c>
      <c r="AJ554" s="133" t="e">
        <f>COUNTIFS(A1_Individu_Data_Keadaan_SDMK!A$4:A$149931,M554,A1_Individu_Data_Keadaan_SDMK!Q$4:Q$149285,"04. KEBIDANAN")</f>
        <v>#VALUE!</v>
      </c>
      <c r="AK554" s="135">
        <f t="shared" si="293"/>
        <v>4</v>
      </c>
      <c r="AL554" s="134" t="e">
        <f t="shared" si="294"/>
        <v>#VALUE!</v>
      </c>
      <c r="AM554" s="134" t="e">
        <f t="shared" si="295"/>
        <v>#VALUE!</v>
      </c>
      <c r="AN554" s="133" t="e">
        <f>COUNTIFS(A1_Individu_Data_Keadaan_SDMK!A$4:A$149931,M554,A1_Individu_Data_Keadaan_SDMK!Q$4:Q$149285,"05. KEFARMASIAN")</f>
        <v>#VALUE!</v>
      </c>
      <c r="AO554" s="135">
        <f t="shared" si="296"/>
        <v>1</v>
      </c>
      <c r="AP554" s="134" t="e">
        <f t="shared" si="297"/>
        <v>#VALUE!</v>
      </c>
      <c r="AQ554" s="134" t="e">
        <f t="shared" si="298"/>
        <v>#VALUE!</v>
      </c>
      <c r="AR554" s="133" t="e">
        <f>COUNTIFS(A1_Individu_Data_Keadaan_SDMK!A$4:A$149931,M554,A1_Individu_Data_Keadaan_SDMK!Q$4:Q$149285,"06. KESEHATAN MASYARAKAT")</f>
        <v>#VALUE!</v>
      </c>
      <c r="AS554" s="135">
        <f t="shared" si="299"/>
        <v>1</v>
      </c>
      <c r="AT554" s="134" t="e">
        <f t="shared" si="300"/>
        <v>#VALUE!</v>
      </c>
      <c r="AU554" s="134" t="e">
        <f t="shared" si="301"/>
        <v>#VALUE!</v>
      </c>
      <c r="AV554" s="133" t="e">
        <f>COUNTIFS(A1_Individu_Data_Keadaan_SDMK!A$4:A$149931,M554,A1_Individu_Data_Keadaan_SDMK!Q$4:Q$149285,"07. KESEHATAN LINGKUNGAN")</f>
        <v>#VALUE!</v>
      </c>
      <c r="AW554" s="135">
        <f t="shared" si="302"/>
        <v>1</v>
      </c>
      <c r="AX554" s="134" t="e">
        <f t="shared" si="303"/>
        <v>#VALUE!</v>
      </c>
      <c r="AY554" s="134" t="e">
        <f t="shared" si="304"/>
        <v>#VALUE!</v>
      </c>
      <c r="AZ554" s="133" t="e">
        <f>COUNTIFS(A1_Individu_Data_Keadaan_SDMK!A$4:A$149931,M554,A1_Individu_Data_Keadaan_SDMK!Q$4:Q$149285,"08. GIZI")</f>
        <v>#VALUE!</v>
      </c>
      <c r="BA554" s="135">
        <f t="shared" si="305"/>
        <v>1</v>
      </c>
      <c r="BB554" s="134" t="e">
        <f t="shared" si="306"/>
        <v>#VALUE!</v>
      </c>
      <c r="BC554" s="134" t="e">
        <f t="shared" si="307"/>
        <v>#VALUE!</v>
      </c>
      <c r="BD554" s="133" t="e">
        <f>COUNTIFS(A1_Individu_Data_Keadaan_SDMK!A$4:A$149931,M554,A1_Individu_Data_Keadaan_SDMK!R$4:R$149285,"03. Ahli Teknologi Laboratorium Medik")</f>
        <v>#VALUE!</v>
      </c>
      <c r="BE554" s="135">
        <f t="shared" si="308"/>
        <v>1</v>
      </c>
      <c r="BF554" s="134" t="e">
        <f t="shared" si="309"/>
        <v>#VALUE!</v>
      </c>
      <c r="BG554" s="134" t="e">
        <f t="shared" si="310"/>
        <v>#VALUE!</v>
      </c>
      <c r="BH554" s="139" t="e">
        <f t="shared" si="311"/>
        <v>#VALUE!</v>
      </c>
      <c r="BI554" s="139" t="e">
        <f t="shared" si="312"/>
        <v>#VALUE!</v>
      </c>
    </row>
    <row r="555" spans="13:61" ht="15">
      <c r="M555" s="525" t="s">
        <v>13501</v>
      </c>
      <c r="N555" s="525" t="s">
        <v>13502</v>
      </c>
      <c r="O555" s="120" t="s">
        <v>267</v>
      </c>
      <c r="P555" s="120" t="s">
        <v>9301</v>
      </c>
      <c r="Q555" s="120" t="s">
        <v>12201</v>
      </c>
      <c r="R555" s="120">
        <v>33</v>
      </c>
      <c r="S555" s="120">
        <v>3321</v>
      </c>
      <c r="T555" s="348" t="str">
        <f>IF(R555&lt;&gt;"",VLOOKUP(R555,'01_MASTER_KODE_WILAYAH'!H$1437:I$1470,2,FALSE),"")</f>
        <v>JAWA TENGAH</v>
      </c>
      <c r="U555" s="348" t="str">
        <f>IF(S555&lt;&gt;"",VLOOKUP(S555,'01_MASTER_KODE_WILAYAH'!D$5:F$1353,3,FALSE),"")</f>
        <v>DEMAK</v>
      </c>
      <c r="V555" s="349" t="str">
        <f t="shared" si="282"/>
        <v>2</v>
      </c>
      <c r="W555" s="145" t="e">
        <f t="shared" si="283"/>
        <v>#VALUE!</v>
      </c>
      <c r="X555" s="133" t="e">
        <f>COUNTIFS(A1_Individu_Data_Keadaan_SDMK!A$4:A$149931,M555,A1_Individu_Data_Keadaan_SDMK!R$4:R$149285,"01. Dokter")</f>
        <v>#VALUE!</v>
      </c>
      <c r="Y555" s="122">
        <f t="shared" si="284"/>
        <v>1</v>
      </c>
      <c r="Z555" s="134" t="e">
        <f t="shared" si="285"/>
        <v>#VALUE!</v>
      </c>
      <c r="AA555" s="134" t="e">
        <f t="shared" si="286"/>
        <v>#VALUE!</v>
      </c>
      <c r="AB555" s="133" t="e">
        <f>COUNTIFS(A1_Individu_Data_Keadaan_SDMK!A$4:A$149931,M555,A1_Individu_Data_Keadaan_SDMK!R$4:R$149285,"02. Dokter Gigi")</f>
        <v>#VALUE!</v>
      </c>
      <c r="AC555" s="122">
        <f t="shared" si="287"/>
        <v>1</v>
      </c>
      <c r="AD555" s="134" t="e">
        <f t="shared" si="288"/>
        <v>#VALUE!</v>
      </c>
      <c r="AE555" s="134" t="e">
        <f t="shared" si="289"/>
        <v>#VALUE!</v>
      </c>
      <c r="AF555" s="133" t="e">
        <f>COUNTIFS(A1_Individu_Data_Keadaan_SDMK!A$4:A$149931,M555,A1_Individu_Data_Keadaan_SDMK!Q$4:Q$149285,"03. KEPERAWATAN")</f>
        <v>#VALUE!</v>
      </c>
      <c r="AG555" s="135">
        <f t="shared" si="290"/>
        <v>5</v>
      </c>
      <c r="AH555" s="134" t="e">
        <f t="shared" si="291"/>
        <v>#VALUE!</v>
      </c>
      <c r="AI555" s="134" t="e">
        <f t="shared" si="292"/>
        <v>#VALUE!</v>
      </c>
      <c r="AJ555" s="133" t="e">
        <f>COUNTIFS(A1_Individu_Data_Keadaan_SDMK!A$4:A$149931,M555,A1_Individu_Data_Keadaan_SDMK!Q$4:Q$149285,"04. KEBIDANAN")</f>
        <v>#VALUE!</v>
      </c>
      <c r="AK555" s="135">
        <f t="shared" si="293"/>
        <v>4</v>
      </c>
      <c r="AL555" s="134" t="e">
        <f t="shared" si="294"/>
        <v>#VALUE!</v>
      </c>
      <c r="AM555" s="134" t="e">
        <f t="shared" si="295"/>
        <v>#VALUE!</v>
      </c>
      <c r="AN555" s="133" t="e">
        <f>COUNTIFS(A1_Individu_Data_Keadaan_SDMK!A$4:A$149931,M555,A1_Individu_Data_Keadaan_SDMK!Q$4:Q$149285,"05. KEFARMASIAN")</f>
        <v>#VALUE!</v>
      </c>
      <c r="AO555" s="135">
        <f t="shared" si="296"/>
        <v>1</v>
      </c>
      <c r="AP555" s="134" t="e">
        <f t="shared" si="297"/>
        <v>#VALUE!</v>
      </c>
      <c r="AQ555" s="134" t="e">
        <f t="shared" si="298"/>
        <v>#VALUE!</v>
      </c>
      <c r="AR555" s="133" t="e">
        <f>COUNTIFS(A1_Individu_Data_Keadaan_SDMK!A$4:A$149931,M555,A1_Individu_Data_Keadaan_SDMK!Q$4:Q$149285,"06. KESEHATAN MASYARAKAT")</f>
        <v>#VALUE!</v>
      </c>
      <c r="AS555" s="135">
        <f t="shared" si="299"/>
        <v>1</v>
      </c>
      <c r="AT555" s="134" t="e">
        <f t="shared" si="300"/>
        <v>#VALUE!</v>
      </c>
      <c r="AU555" s="134" t="e">
        <f t="shared" si="301"/>
        <v>#VALUE!</v>
      </c>
      <c r="AV555" s="133" t="e">
        <f>COUNTIFS(A1_Individu_Data_Keadaan_SDMK!A$4:A$149931,M555,A1_Individu_Data_Keadaan_SDMK!Q$4:Q$149285,"07. KESEHATAN LINGKUNGAN")</f>
        <v>#VALUE!</v>
      </c>
      <c r="AW555" s="135">
        <f t="shared" si="302"/>
        <v>1</v>
      </c>
      <c r="AX555" s="134" t="e">
        <f t="shared" si="303"/>
        <v>#VALUE!</v>
      </c>
      <c r="AY555" s="134" t="e">
        <f t="shared" si="304"/>
        <v>#VALUE!</v>
      </c>
      <c r="AZ555" s="133" t="e">
        <f>COUNTIFS(A1_Individu_Data_Keadaan_SDMK!A$4:A$149931,M555,A1_Individu_Data_Keadaan_SDMK!Q$4:Q$149285,"08. GIZI")</f>
        <v>#VALUE!</v>
      </c>
      <c r="BA555" s="135">
        <f t="shared" si="305"/>
        <v>1</v>
      </c>
      <c r="BB555" s="134" t="e">
        <f t="shared" si="306"/>
        <v>#VALUE!</v>
      </c>
      <c r="BC555" s="134" t="e">
        <f t="shared" si="307"/>
        <v>#VALUE!</v>
      </c>
      <c r="BD555" s="133" t="e">
        <f>COUNTIFS(A1_Individu_Data_Keadaan_SDMK!A$4:A$149931,M555,A1_Individu_Data_Keadaan_SDMK!R$4:R$149285,"03. Ahli Teknologi Laboratorium Medik")</f>
        <v>#VALUE!</v>
      </c>
      <c r="BE555" s="135">
        <f t="shared" si="308"/>
        <v>1</v>
      </c>
      <c r="BF555" s="134" t="e">
        <f t="shared" si="309"/>
        <v>#VALUE!</v>
      </c>
      <c r="BG555" s="134" t="e">
        <f t="shared" si="310"/>
        <v>#VALUE!</v>
      </c>
      <c r="BH555" s="139" t="e">
        <f t="shared" si="311"/>
        <v>#VALUE!</v>
      </c>
      <c r="BI555" s="139" t="e">
        <f t="shared" si="312"/>
        <v>#VALUE!</v>
      </c>
    </row>
    <row r="556" spans="13:61" ht="15">
      <c r="M556" s="525" t="s">
        <v>13503</v>
      </c>
      <c r="N556" s="525" t="s">
        <v>13504</v>
      </c>
      <c r="O556" s="120" t="s">
        <v>267</v>
      </c>
      <c r="P556" s="120" t="s">
        <v>9302</v>
      </c>
      <c r="Q556" s="120" t="s">
        <v>12201</v>
      </c>
      <c r="R556" s="120">
        <v>33</v>
      </c>
      <c r="S556" s="120">
        <v>3321</v>
      </c>
      <c r="T556" s="348" t="str">
        <f>IF(R556&lt;&gt;"",VLOOKUP(R556,'01_MASTER_KODE_WILAYAH'!H$1437:I$1470,2,FALSE),"")</f>
        <v>JAWA TENGAH</v>
      </c>
      <c r="U556" s="348" t="str">
        <f>IF(S556&lt;&gt;"",VLOOKUP(S556,'01_MASTER_KODE_WILAYAH'!D$5:F$1353,3,FALSE),"")</f>
        <v>DEMAK</v>
      </c>
      <c r="V556" s="349" t="str">
        <f t="shared" si="282"/>
        <v>1</v>
      </c>
      <c r="W556" s="145" t="e">
        <f t="shared" si="283"/>
        <v>#VALUE!</v>
      </c>
      <c r="X556" s="133" t="e">
        <f>COUNTIFS(A1_Individu_Data_Keadaan_SDMK!A$4:A$149931,M556,A1_Individu_Data_Keadaan_SDMK!R$4:R$149285,"01. Dokter")</f>
        <v>#VALUE!</v>
      </c>
      <c r="Y556" s="122">
        <f t="shared" si="284"/>
        <v>2</v>
      </c>
      <c r="Z556" s="134" t="e">
        <f t="shared" si="285"/>
        <v>#VALUE!</v>
      </c>
      <c r="AA556" s="134" t="e">
        <f t="shared" si="286"/>
        <v>#VALUE!</v>
      </c>
      <c r="AB556" s="133" t="e">
        <f>COUNTIFS(A1_Individu_Data_Keadaan_SDMK!A$4:A$149931,M556,A1_Individu_Data_Keadaan_SDMK!R$4:R$149285,"02. Dokter Gigi")</f>
        <v>#VALUE!</v>
      </c>
      <c r="AC556" s="122">
        <f t="shared" si="287"/>
        <v>1</v>
      </c>
      <c r="AD556" s="134" t="e">
        <f t="shared" si="288"/>
        <v>#VALUE!</v>
      </c>
      <c r="AE556" s="134" t="e">
        <f t="shared" si="289"/>
        <v>#VALUE!</v>
      </c>
      <c r="AF556" s="133" t="e">
        <f>COUNTIFS(A1_Individu_Data_Keadaan_SDMK!A$4:A$149931,M556,A1_Individu_Data_Keadaan_SDMK!Q$4:Q$149285,"03. KEPERAWATAN")</f>
        <v>#VALUE!</v>
      </c>
      <c r="AG556" s="135">
        <f t="shared" si="290"/>
        <v>8</v>
      </c>
      <c r="AH556" s="134" t="e">
        <f t="shared" si="291"/>
        <v>#VALUE!</v>
      </c>
      <c r="AI556" s="134" t="e">
        <f t="shared" si="292"/>
        <v>#VALUE!</v>
      </c>
      <c r="AJ556" s="133" t="e">
        <f>COUNTIFS(A1_Individu_Data_Keadaan_SDMK!A$4:A$149931,M556,A1_Individu_Data_Keadaan_SDMK!Q$4:Q$149285,"04. KEBIDANAN")</f>
        <v>#VALUE!</v>
      </c>
      <c r="AK556" s="135">
        <f t="shared" si="293"/>
        <v>7</v>
      </c>
      <c r="AL556" s="134" t="e">
        <f t="shared" si="294"/>
        <v>#VALUE!</v>
      </c>
      <c r="AM556" s="134" t="e">
        <f t="shared" si="295"/>
        <v>#VALUE!</v>
      </c>
      <c r="AN556" s="133" t="e">
        <f>COUNTIFS(A1_Individu_Data_Keadaan_SDMK!A$4:A$149931,M556,A1_Individu_Data_Keadaan_SDMK!Q$4:Q$149285,"05. KEFARMASIAN")</f>
        <v>#VALUE!</v>
      </c>
      <c r="AO556" s="135">
        <f t="shared" si="296"/>
        <v>1</v>
      </c>
      <c r="AP556" s="134" t="e">
        <f t="shared" si="297"/>
        <v>#VALUE!</v>
      </c>
      <c r="AQ556" s="134" t="e">
        <f t="shared" si="298"/>
        <v>#VALUE!</v>
      </c>
      <c r="AR556" s="133" t="e">
        <f>COUNTIFS(A1_Individu_Data_Keadaan_SDMK!A$4:A$149931,M556,A1_Individu_Data_Keadaan_SDMK!Q$4:Q$149285,"06. KESEHATAN MASYARAKAT")</f>
        <v>#VALUE!</v>
      </c>
      <c r="AS556" s="135">
        <f t="shared" si="299"/>
        <v>1</v>
      </c>
      <c r="AT556" s="134" t="e">
        <f t="shared" si="300"/>
        <v>#VALUE!</v>
      </c>
      <c r="AU556" s="134" t="e">
        <f t="shared" si="301"/>
        <v>#VALUE!</v>
      </c>
      <c r="AV556" s="133" t="e">
        <f>COUNTIFS(A1_Individu_Data_Keadaan_SDMK!A$4:A$149931,M556,A1_Individu_Data_Keadaan_SDMK!Q$4:Q$149285,"07. KESEHATAN LINGKUNGAN")</f>
        <v>#VALUE!</v>
      </c>
      <c r="AW556" s="135">
        <f t="shared" si="302"/>
        <v>1</v>
      </c>
      <c r="AX556" s="134" t="e">
        <f t="shared" si="303"/>
        <v>#VALUE!</v>
      </c>
      <c r="AY556" s="134" t="e">
        <f t="shared" si="304"/>
        <v>#VALUE!</v>
      </c>
      <c r="AZ556" s="133" t="e">
        <f>COUNTIFS(A1_Individu_Data_Keadaan_SDMK!A$4:A$149931,M556,A1_Individu_Data_Keadaan_SDMK!Q$4:Q$149285,"08. GIZI")</f>
        <v>#VALUE!</v>
      </c>
      <c r="BA556" s="135">
        <f t="shared" si="305"/>
        <v>2</v>
      </c>
      <c r="BB556" s="134" t="e">
        <f t="shared" si="306"/>
        <v>#VALUE!</v>
      </c>
      <c r="BC556" s="134" t="e">
        <f t="shared" si="307"/>
        <v>#VALUE!</v>
      </c>
      <c r="BD556" s="133" t="e">
        <f>COUNTIFS(A1_Individu_Data_Keadaan_SDMK!A$4:A$149931,M556,A1_Individu_Data_Keadaan_SDMK!R$4:R$149285,"03. Ahli Teknologi Laboratorium Medik")</f>
        <v>#VALUE!</v>
      </c>
      <c r="BE556" s="135">
        <f t="shared" si="308"/>
        <v>1</v>
      </c>
      <c r="BF556" s="134" t="e">
        <f t="shared" si="309"/>
        <v>#VALUE!</v>
      </c>
      <c r="BG556" s="134" t="e">
        <f t="shared" si="310"/>
        <v>#VALUE!</v>
      </c>
      <c r="BH556" s="139" t="e">
        <f t="shared" si="311"/>
        <v>#VALUE!</v>
      </c>
      <c r="BI556" s="139" t="e">
        <f t="shared" si="312"/>
        <v>#VALUE!</v>
      </c>
    </row>
    <row r="557" spans="13:61" ht="15">
      <c r="M557" s="525" t="s">
        <v>13505</v>
      </c>
      <c r="N557" s="525" t="s">
        <v>13506</v>
      </c>
      <c r="O557" s="120" t="s">
        <v>267</v>
      </c>
      <c r="P557" s="120" t="s">
        <v>9301</v>
      </c>
      <c r="Q557" s="120" t="s">
        <v>12201</v>
      </c>
      <c r="R557" s="120">
        <v>33</v>
      </c>
      <c r="S557" s="120">
        <v>3321</v>
      </c>
      <c r="T557" s="348" t="str">
        <f>IF(R557&lt;&gt;"",VLOOKUP(R557,'01_MASTER_KODE_WILAYAH'!H$1437:I$1470,2,FALSE),"")</f>
        <v>JAWA TENGAH</v>
      </c>
      <c r="U557" s="348" t="str">
        <f>IF(S557&lt;&gt;"",VLOOKUP(S557,'01_MASTER_KODE_WILAYAH'!D$5:F$1353,3,FALSE),"")</f>
        <v>DEMAK</v>
      </c>
      <c r="V557" s="349" t="str">
        <f t="shared" si="282"/>
        <v>2</v>
      </c>
      <c r="W557" s="145" t="e">
        <f t="shared" si="283"/>
        <v>#VALUE!</v>
      </c>
      <c r="X557" s="133" t="e">
        <f>COUNTIFS(A1_Individu_Data_Keadaan_SDMK!A$4:A$149931,M557,A1_Individu_Data_Keadaan_SDMK!R$4:R$149285,"01. Dokter")</f>
        <v>#VALUE!</v>
      </c>
      <c r="Y557" s="122">
        <f t="shared" si="284"/>
        <v>1</v>
      </c>
      <c r="Z557" s="134" t="e">
        <f t="shared" si="285"/>
        <v>#VALUE!</v>
      </c>
      <c r="AA557" s="134" t="e">
        <f t="shared" si="286"/>
        <v>#VALUE!</v>
      </c>
      <c r="AB557" s="133" t="e">
        <f>COUNTIFS(A1_Individu_Data_Keadaan_SDMK!A$4:A$149931,M557,A1_Individu_Data_Keadaan_SDMK!R$4:R$149285,"02. Dokter Gigi")</f>
        <v>#VALUE!</v>
      </c>
      <c r="AC557" s="122">
        <f t="shared" si="287"/>
        <v>1</v>
      </c>
      <c r="AD557" s="134" t="e">
        <f t="shared" si="288"/>
        <v>#VALUE!</v>
      </c>
      <c r="AE557" s="134" t="e">
        <f t="shared" si="289"/>
        <v>#VALUE!</v>
      </c>
      <c r="AF557" s="133" t="e">
        <f>COUNTIFS(A1_Individu_Data_Keadaan_SDMK!A$4:A$149931,M557,A1_Individu_Data_Keadaan_SDMK!Q$4:Q$149285,"03. KEPERAWATAN")</f>
        <v>#VALUE!</v>
      </c>
      <c r="AG557" s="135">
        <f t="shared" si="290"/>
        <v>5</v>
      </c>
      <c r="AH557" s="134" t="e">
        <f t="shared" si="291"/>
        <v>#VALUE!</v>
      </c>
      <c r="AI557" s="134" t="e">
        <f t="shared" si="292"/>
        <v>#VALUE!</v>
      </c>
      <c r="AJ557" s="133" t="e">
        <f>COUNTIFS(A1_Individu_Data_Keadaan_SDMK!A$4:A$149931,M557,A1_Individu_Data_Keadaan_SDMK!Q$4:Q$149285,"04. KEBIDANAN")</f>
        <v>#VALUE!</v>
      </c>
      <c r="AK557" s="135">
        <f t="shared" si="293"/>
        <v>4</v>
      </c>
      <c r="AL557" s="134" t="e">
        <f t="shared" si="294"/>
        <v>#VALUE!</v>
      </c>
      <c r="AM557" s="134" t="e">
        <f t="shared" si="295"/>
        <v>#VALUE!</v>
      </c>
      <c r="AN557" s="133" t="e">
        <f>COUNTIFS(A1_Individu_Data_Keadaan_SDMK!A$4:A$149931,M557,A1_Individu_Data_Keadaan_SDMK!Q$4:Q$149285,"05. KEFARMASIAN")</f>
        <v>#VALUE!</v>
      </c>
      <c r="AO557" s="135">
        <f t="shared" si="296"/>
        <v>1</v>
      </c>
      <c r="AP557" s="134" t="e">
        <f t="shared" si="297"/>
        <v>#VALUE!</v>
      </c>
      <c r="AQ557" s="134" t="e">
        <f t="shared" si="298"/>
        <v>#VALUE!</v>
      </c>
      <c r="AR557" s="133" t="e">
        <f>COUNTIFS(A1_Individu_Data_Keadaan_SDMK!A$4:A$149931,M557,A1_Individu_Data_Keadaan_SDMK!Q$4:Q$149285,"06. KESEHATAN MASYARAKAT")</f>
        <v>#VALUE!</v>
      </c>
      <c r="AS557" s="135">
        <f t="shared" si="299"/>
        <v>1</v>
      </c>
      <c r="AT557" s="134" t="e">
        <f t="shared" si="300"/>
        <v>#VALUE!</v>
      </c>
      <c r="AU557" s="134" t="e">
        <f t="shared" si="301"/>
        <v>#VALUE!</v>
      </c>
      <c r="AV557" s="133" t="e">
        <f>COUNTIFS(A1_Individu_Data_Keadaan_SDMK!A$4:A$149931,M557,A1_Individu_Data_Keadaan_SDMK!Q$4:Q$149285,"07. KESEHATAN LINGKUNGAN")</f>
        <v>#VALUE!</v>
      </c>
      <c r="AW557" s="135">
        <f t="shared" si="302"/>
        <v>1</v>
      </c>
      <c r="AX557" s="134" t="e">
        <f t="shared" si="303"/>
        <v>#VALUE!</v>
      </c>
      <c r="AY557" s="134" t="e">
        <f t="shared" si="304"/>
        <v>#VALUE!</v>
      </c>
      <c r="AZ557" s="133" t="e">
        <f>COUNTIFS(A1_Individu_Data_Keadaan_SDMK!A$4:A$149931,M557,A1_Individu_Data_Keadaan_SDMK!Q$4:Q$149285,"08. GIZI")</f>
        <v>#VALUE!</v>
      </c>
      <c r="BA557" s="135">
        <f t="shared" si="305"/>
        <v>1</v>
      </c>
      <c r="BB557" s="134" t="e">
        <f t="shared" si="306"/>
        <v>#VALUE!</v>
      </c>
      <c r="BC557" s="134" t="e">
        <f t="shared" si="307"/>
        <v>#VALUE!</v>
      </c>
      <c r="BD557" s="133" t="e">
        <f>COUNTIFS(A1_Individu_Data_Keadaan_SDMK!A$4:A$149931,M557,A1_Individu_Data_Keadaan_SDMK!R$4:R$149285,"03. Ahli Teknologi Laboratorium Medik")</f>
        <v>#VALUE!</v>
      </c>
      <c r="BE557" s="135">
        <f t="shared" si="308"/>
        <v>1</v>
      </c>
      <c r="BF557" s="134" t="e">
        <f t="shared" si="309"/>
        <v>#VALUE!</v>
      </c>
      <c r="BG557" s="134" t="e">
        <f t="shared" si="310"/>
        <v>#VALUE!</v>
      </c>
      <c r="BH557" s="139" t="e">
        <f t="shared" si="311"/>
        <v>#VALUE!</v>
      </c>
      <c r="BI557" s="139" t="e">
        <f t="shared" si="312"/>
        <v>#VALUE!</v>
      </c>
    </row>
    <row r="558" spans="13:61" ht="15">
      <c r="M558" s="525" t="s">
        <v>13507</v>
      </c>
      <c r="N558" s="525" t="s">
        <v>13508</v>
      </c>
      <c r="O558" s="120" t="s">
        <v>267</v>
      </c>
      <c r="P558" s="120" t="s">
        <v>9302</v>
      </c>
      <c r="Q558" s="120" t="s">
        <v>12201</v>
      </c>
      <c r="R558" s="120">
        <v>33</v>
      </c>
      <c r="S558" s="120">
        <v>3321</v>
      </c>
      <c r="T558" s="348" t="str">
        <f>IF(R558&lt;&gt;"",VLOOKUP(R558,'01_MASTER_KODE_WILAYAH'!H$1437:I$1470,2,FALSE),"")</f>
        <v>JAWA TENGAH</v>
      </c>
      <c r="U558" s="348" t="str">
        <f>IF(S558&lt;&gt;"",VLOOKUP(S558,'01_MASTER_KODE_WILAYAH'!D$5:F$1353,3,FALSE),"")</f>
        <v>DEMAK</v>
      </c>
      <c r="V558" s="349" t="str">
        <f t="shared" si="282"/>
        <v>1</v>
      </c>
      <c r="W558" s="145" t="e">
        <f t="shared" si="283"/>
        <v>#VALUE!</v>
      </c>
      <c r="X558" s="133" t="e">
        <f>COUNTIFS(A1_Individu_Data_Keadaan_SDMK!A$4:A$149931,M558,A1_Individu_Data_Keadaan_SDMK!R$4:R$149285,"01. Dokter")</f>
        <v>#VALUE!</v>
      </c>
      <c r="Y558" s="122">
        <f t="shared" si="284"/>
        <v>2</v>
      </c>
      <c r="Z558" s="134" t="e">
        <f t="shared" si="285"/>
        <v>#VALUE!</v>
      </c>
      <c r="AA558" s="134" t="e">
        <f t="shared" si="286"/>
        <v>#VALUE!</v>
      </c>
      <c r="AB558" s="133" t="e">
        <f>COUNTIFS(A1_Individu_Data_Keadaan_SDMK!A$4:A$149931,M558,A1_Individu_Data_Keadaan_SDMK!R$4:R$149285,"02. Dokter Gigi")</f>
        <v>#VALUE!</v>
      </c>
      <c r="AC558" s="122">
        <f t="shared" si="287"/>
        <v>1</v>
      </c>
      <c r="AD558" s="134" t="e">
        <f t="shared" si="288"/>
        <v>#VALUE!</v>
      </c>
      <c r="AE558" s="134" t="e">
        <f t="shared" si="289"/>
        <v>#VALUE!</v>
      </c>
      <c r="AF558" s="133" t="e">
        <f>COUNTIFS(A1_Individu_Data_Keadaan_SDMK!A$4:A$149931,M558,A1_Individu_Data_Keadaan_SDMK!Q$4:Q$149285,"03. KEPERAWATAN")</f>
        <v>#VALUE!</v>
      </c>
      <c r="AG558" s="135">
        <f t="shared" si="290"/>
        <v>8</v>
      </c>
      <c r="AH558" s="134" t="e">
        <f t="shared" si="291"/>
        <v>#VALUE!</v>
      </c>
      <c r="AI558" s="134" t="e">
        <f t="shared" si="292"/>
        <v>#VALUE!</v>
      </c>
      <c r="AJ558" s="133" t="e">
        <f>COUNTIFS(A1_Individu_Data_Keadaan_SDMK!A$4:A$149931,M558,A1_Individu_Data_Keadaan_SDMK!Q$4:Q$149285,"04. KEBIDANAN")</f>
        <v>#VALUE!</v>
      </c>
      <c r="AK558" s="135">
        <f t="shared" si="293"/>
        <v>7</v>
      </c>
      <c r="AL558" s="134" t="e">
        <f t="shared" si="294"/>
        <v>#VALUE!</v>
      </c>
      <c r="AM558" s="134" t="e">
        <f t="shared" si="295"/>
        <v>#VALUE!</v>
      </c>
      <c r="AN558" s="133" t="e">
        <f>COUNTIFS(A1_Individu_Data_Keadaan_SDMK!A$4:A$149931,M558,A1_Individu_Data_Keadaan_SDMK!Q$4:Q$149285,"05. KEFARMASIAN")</f>
        <v>#VALUE!</v>
      </c>
      <c r="AO558" s="135">
        <f t="shared" si="296"/>
        <v>1</v>
      </c>
      <c r="AP558" s="134" t="e">
        <f t="shared" si="297"/>
        <v>#VALUE!</v>
      </c>
      <c r="AQ558" s="134" t="e">
        <f t="shared" si="298"/>
        <v>#VALUE!</v>
      </c>
      <c r="AR558" s="133" t="e">
        <f>COUNTIFS(A1_Individu_Data_Keadaan_SDMK!A$4:A$149931,M558,A1_Individu_Data_Keadaan_SDMK!Q$4:Q$149285,"06. KESEHATAN MASYARAKAT")</f>
        <v>#VALUE!</v>
      </c>
      <c r="AS558" s="135">
        <f t="shared" si="299"/>
        <v>1</v>
      </c>
      <c r="AT558" s="134" t="e">
        <f t="shared" si="300"/>
        <v>#VALUE!</v>
      </c>
      <c r="AU558" s="134" t="e">
        <f t="shared" si="301"/>
        <v>#VALUE!</v>
      </c>
      <c r="AV558" s="133" t="e">
        <f>COUNTIFS(A1_Individu_Data_Keadaan_SDMK!A$4:A$149931,M558,A1_Individu_Data_Keadaan_SDMK!Q$4:Q$149285,"07. KESEHATAN LINGKUNGAN")</f>
        <v>#VALUE!</v>
      </c>
      <c r="AW558" s="135">
        <f t="shared" si="302"/>
        <v>1</v>
      </c>
      <c r="AX558" s="134" t="e">
        <f t="shared" si="303"/>
        <v>#VALUE!</v>
      </c>
      <c r="AY558" s="134" t="e">
        <f t="shared" si="304"/>
        <v>#VALUE!</v>
      </c>
      <c r="AZ558" s="133" t="e">
        <f>COUNTIFS(A1_Individu_Data_Keadaan_SDMK!A$4:A$149931,M558,A1_Individu_Data_Keadaan_SDMK!Q$4:Q$149285,"08. GIZI")</f>
        <v>#VALUE!</v>
      </c>
      <c r="BA558" s="135">
        <f t="shared" si="305"/>
        <v>2</v>
      </c>
      <c r="BB558" s="134" t="e">
        <f t="shared" si="306"/>
        <v>#VALUE!</v>
      </c>
      <c r="BC558" s="134" t="e">
        <f t="shared" si="307"/>
        <v>#VALUE!</v>
      </c>
      <c r="BD558" s="133" t="e">
        <f>COUNTIFS(A1_Individu_Data_Keadaan_SDMK!A$4:A$149931,M558,A1_Individu_Data_Keadaan_SDMK!R$4:R$149285,"03. Ahli Teknologi Laboratorium Medik")</f>
        <v>#VALUE!</v>
      </c>
      <c r="BE558" s="135">
        <f t="shared" si="308"/>
        <v>1</v>
      </c>
      <c r="BF558" s="134" t="e">
        <f t="shared" si="309"/>
        <v>#VALUE!</v>
      </c>
      <c r="BG558" s="134" t="e">
        <f t="shared" si="310"/>
        <v>#VALUE!</v>
      </c>
      <c r="BH558" s="139" t="e">
        <f t="shared" si="311"/>
        <v>#VALUE!</v>
      </c>
      <c r="BI558" s="139" t="e">
        <f t="shared" si="312"/>
        <v>#VALUE!</v>
      </c>
    </row>
    <row r="559" spans="13:61" ht="15">
      <c r="M559" s="525" t="s">
        <v>13509</v>
      </c>
      <c r="N559" s="525" t="s">
        <v>13510</v>
      </c>
      <c r="O559" s="120" t="s">
        <v>267</v>
      </c>
      <c r="P559" s="120" t="s">
        <v>9301</v>
      </c>
      <c r="Q559" s="120" t="s">
        <v>12201</v>
      </c>
      <c r="R559" s="120">
        <v>33</v>
      </c>
      <c r="S559" s="120">
        <v>3321</v>
      </c>
      <c r="T559" s="348" t="str">
        <f>IF(R559&lt;&gt;"",VLOOKUP(R559,'01_MASTER_KODE_WILAYAH'!H$1437:I$1470,2,FALSE),"")</f>
        <v>JAWA TENGAH</v>
      </c>
      <c r="U559" s="348" t="str">
        <f>IF(S559&lt;&gt;"",VLOOKUP(S559,'01_MASTER_KODE_WILAYAH'!D$5:F$1353,3,FALSE),"")</f>
        <v>DEMAK</v>
      </c>
      <c r="V559" s="349" t="str">
        <f t="shared" si="282"/>
        <v>2</v>
      </c>
      <c r="W559" s="145" t="e">
        <f t="shared" si="283"/>
        <v>#VALUE!</v>
      </c>
      <c r="X559" s="133" t="e">
        <f>COUNTIFS(A1_Individu_Data_Keadaan_SDMK!A$4:A$149931,M559,A1_Individu_Data_Keadaan_SDMK!R$4:R$149285,"01. Dokter")</f>
        <v>#VALUE!</v>
      </c>
      <c r="Y559" s="122">
        <f t="shared" si="284"/>
        <v>1</v>
      </c>
      <c r="Z559" s="134" t="e">
        <f t="shared" si="285"/>
        <v>#VALUE!</v>
      </c>
      <c r="AA559" s="134" t="e">
        <f t="shared" si="286"/>
        <v>#VALUE!</v>
      </c>
      <c r="AB559" s="133" t="e">
        <f>COUNTIFS(A1_Individu_Data_Keadaan_SDMK!A$4:A$149931,M559,A1_Individu_Data_Keadaan_SDMK!R$4:R$149285,"02. Dokter Gigi")</f>
        <v>#VALUE!</v>
      </c>
      <c r="AC559" s="122">
        <f t="shared" si="287"/>
        <v>1</v>
      </c>
      <c r="AD559" s="134" t="e">
        <f t="shared" si="288"/>
        <v>#VALUE!</v>
      </c>
      <c r="AE559" s="134" t="e">
        <f t="shared" si="289"/>
        <v>#VALUE!</v>
      </c>
      <c r="AF559" s="133" t="e">
        <f>COUNTIFS(A1_Individu_Data_Keadaan_SDMK!A$4:A$149931,M559,A1_Individu_Data_Keadaan_SDMK!Q$4:Q$149285,"03. KEPERAWATAN")</f>
        <v>#VALUE!</v>
      </c>
      <c r="AG559" s="135">
        <f t="shared" si="290"/>
        <v>5</v>
      </c>
      <c r="AH559" s="134" t="e">
        <f t="shared" si="291"/>
        <v>#VALUE!</v>
      </c>
      <c r="AI559" s="134" t="e">
        <f t="shared" si="292"/>
        <v>#VALUE!</v>
      </c>
      <c r="AJ559" s="133" t="e">
        <f>COUNTIFS(A1_Individu_Data_Keadaan_SDMK!A$4:A$149931,M559,A1_Individu_Data_Keadaan_SDMK!Q$4:Q$149285,"04. KEBIDANAN")</f>
        <v>#VALUE!</v>
      </c>
      <c r="AK559" s="135">
        <f t="shared" si="293"/>
        <v>4</v>
      </c>
      <c r="AL559" s="134" t="e">
        <f t="shared" si="294"/>
        <v>#VALUE!</v>
      </c>
      <c r="AM559" s="134" t="e">
        <f t="shared" si="295"/>
        <v>#VALUE!</v>
      </c>
      <c r="AN559" s="133" t="e">
        <f>COUNTIFS(A1_Individu_Data_Keadaan_SDMK!A$4:A$149931,M559,A1_Individu_Data_Keadaan_SDMK!Q$4:Q$149285,"05. KEFARMASIAN")</f>
        <v>#VALUE!</v>
      </c>
      <c r="AO559" s="135">
        <f t="shared" si="296"/>
        <v>1</v>
      </c>
      <c r="AP559" s="134" t="e">
        <f t="shared" si="297"/>
        <v>#VALUE!</v>
      </c>
      <c r="AQ559" s="134" t="e">
        <f t="shared" si="298"/>
        <v>#VALUE!</v>
      </c>
      <c r="AR559" s="133" t="e">
        <f>COUNTIFS(A1_Individu_Data_Keadaan_SDMK!A$4:A$149931,M559,A1_Individu_Data_Keadaan_SDMK!Q$4:Q$149285,"06. KESEHATAN MASYARAKAT")</f>
        <v>#VALUE!</v>
      </c>
      <c r="AS559" s="135">
        <f t="shared" si="299"/>
        <v>1</v>
      </c>
      <c r="AT559" s="134" t="e">
        <f t="shared" si="300"/>
        <v>#VALUE!</v>
      </c>
      <c r="AU559" s="134" t="e">
        <f t="shared" si="301"/>
        <v>#VALUE!</v>
      </c>
      <c r="AV559" s="133" t="e">
        <f>COUNTIFS(A1_Individu_Data_Keadaan_SDMK!A$4:A$149931,M559,A1_Individu_Data_Keadaan_SDMK!Q$4:Q$149285,"07. KESEHATAN LINGKUNGAN")</f>
        <v>#VALUE!</v>
      </c>
      <c r="AW559" s="135">
        <f t="shared" si="302"/>
        <v>1</v>
      </c>
      <c r="AX559" s="134" t="e">
        <f t="shared" si="303"/>
        <v>#VALUE!</v>
      </c>
      <c r="AY559" s="134" t="e">
        <f t="shared" si="304"/>
        <v>#VALUE!</v>
      </c>
      <c r="AZ559" s="133" t="e">
        <f>COUNTIFS(A1_Individu_Data_Keadaan_SDMK!A$4:A$149931,M559,A1_Individu_Data_Keadaan_SDMK!Q$4:Q$149285,"08. GIZI")</f>
        <v>#VALUE!</v>
      </c>
      <c r="BA559" s="135">
        <f t="shared" si="305"/>
        <v>1</v>
      </c>
      <c r="BB559" s="134" t="e">
        <f t="shared" si="306"/>
        <v>#VALUE!</v>
      </c>
      <c r="BC559" s="134" t="e">
        <f t="shared" si="307"/>
        <v>#VALUE!</v>
      </c>
      <c r="BD559" s="133" t="e">
        <f>COUNTIFS(A1_Individu_Data_Keadaan_SDMK!A$4:A$149931,M559,A1_Individu_Data_Keadaan_SDMK!R$4:R$149285,"03. Ahli Teknologi Laboratorium Medik")</f>
        <v>#VALUE!</v>
      </c>
      <c r="BE559" s="135">
        <f t="shared" si="308"/>
        <v>1</v>
      </c>
      <c r="BF559" s="134" t="e">
        <f t="shared" si="309"/>
        <v>#VALUE!</v>
      </c>
      <c r="BG559" s="134" t="e">
        <f t="shared" si="310"/>
        <v>#VALUE!</v>
      </c>
      <c r="BH559" s="139" t="e">
        <f t="shared" si="311"/>
        <v>#VALUE!</v>
      </c>
      <c r="BI559" s="139" t="e">
        <f t="shared" si="312"/>
        <v>#VALUE!</v>
      </c>
    </row>
    <row r="560" spans="13:61" ht="15">
      <c r="M560" s="525" t="s">
        <v>13511</v>
      </c>
      <c r="N560" s="525" t="s">
        <v>13512</v>
      </c>
      <c r="O560" s="120" t="s">
        <v>267</v>
      </c>
      <c r="P560" s="120" t="s">
        <v>9301</v>
      </c>
      <c r="Q560" s="120" t="s">
        <v>12201</v>
      </c>
      <c r="R560" s="120">
        <v>33</v>
      </c>
      <c r="S560" s="120">
        <v>3321</v>
      </c>
      <c r="T560" s="348" t="str">
        <f>IF(R560&lt;&gt;"",VLOOKUP(R560,'01_MASTER_KODE_WILAYAH'!H$1437:I$1470,2,FALSE),"")</f>
        <v>JAWA TENGAH</v>
      </c>
      <c r="U560" s="348" t="str">
        <f>IF(S560&lt;&gt;"",VLOOKUP(S560,'01_MASTER_KODE_WILAYAH'!D$5:F$1353,3,FALSE),"")</f>
        <v>DEMAK</v>
      </c>
      <c r="V560" s="349" t="str">
        <f t="shared" si="282"/>
        <v>2</v>
      </c>
      <c r="W560" s="145" t="e">
        <f t="shared" si="283"/>
        <v>#VALUE!</v>
      </c>
      <c r="X560" s="133" t="e">
        <f>COUNTIFS(A1_Individu_Data_Keadaan_SDMK!A$4:A$149931,M560,A1_Individu_Data_Keadaan_SDMK!R$4:R$149285,"01. Dokter")</f>
        <v>#VALUE!</v>
      </c>
      <c r="Y560" s="122">
        <f t="shared" si="284"/>
        <v>1</v>
      </c>
      <c r="Z560" s="134" t="e">
        <f t="shared" si="285"/>
        <v>#VALUE!</v>
      </c>
      <c r="AA560" s="134" t="e">
        <f t="shared" si="286"/>
        <v>#VALUE!</v>
      </c>
      <c r="AB560" s="133" t="e">
        <f>COUNTIFS(A1_Individu_Data_Keadaan_SDMK!A$4:A$149931,M560,A1_Individu_Data_Keadaan_SDMK!R$4:R$149285,"02. Dokter Gigi")</f>
        <v>#VALUE!</v>
      </c>
      <c r="AC560" s="122">
        <f t="shared" si="287"/>
        <v>1</v>
      </c>
      <c r="AD560" s="134" t="e">
        <f t="shared" si="288"/>
        <v>#VALUE!</v>
      </c>
      <c r="AE560" s="134" t="e">
        <f t="shared" si="289"/>
        <v>#VALUE!</v>
      </c>
      <c r="AF560" s="133" t="e">
        <f>COUNTIFS(A1_Individu_Data_Keadaan_SDMK!A$4:A$149931,M560,A1_Individu_Data_Keadaan_SDMK!Q$4:Q$149285,"03. KEPERAWATAN")</f>
        <v>#VALUE!</v>
      </c>
      <c r="AG560" s="135">
        <f t="shared" si="290"/>
        <v>5</v>
      </c>
      <c r="AH560" s="134" t="e">
        <f t="shared" si="291"/>
        <v>#VALUE!</v>
      </c>
      <c r="AI560" s="134" t="e">
        <f t="shared" si="292"/>
        <v>#VALUE!</v>
      </c>
      <c r="AJ560" s="133" t="e">
        <f>COUNTIFS(A1_Individu_Data_Keadaan_SDMK!A$4:A$149931,M560,A1_Individu_Data_Keadaan_SDMK!Q$4:Q$149285,"04. KEBIDANAN")</f>
        <v>#VALUE!</v>
      </c>
      <c r="AK560" s="135">
        <f t="shared" si="293"/>
        <v>4</v>
      </c>
      <c r="AL560" s="134" t="e">
        <f t="shared" si="294"/>
        <v>#VALUE!</v>
      </c>
      <c r="AM560" s="134" t="e">
        <f t="shared" si="295"/>
        <v>#VALUE!</v>
      </c>
      <c r="AN560" s="133" t="e">
        <f>COUNTIFS(A1_Individu_Data_Keadaan_SDMK!A$4:A$149931,M560,A1_Individu_Data_Keadaan_SDMK!Q$4:Q$149285,"05. KEFARMASIAN")</f>
        <v>#VALUE!</v>
      </c>
      <c r="AO560" s="135">
        <f t="shared" si="296"/>
        <v>1</v>
      </c>
      <c r="AP560" s="134" t="e">
        <f t="shared" si="297"/>
        <v>#VALUE!</v>
      </c>
      <c r="AQ560" s="134" t="e">
        <f t="shared" si="298"/>
        <v>#VALUE!</v>
      </c>
      <c r="AR560" s="133" t="e">
        <f>COUNTIFS(A1_Individu_Data_Keadaan_SDMK!A$4:A$149931,M560,A1_Individu_Data_Keadaan_SDMK!Q$4:Q$149285,"06. KESEHATAN MASYARAKAT")</f>
        <v>#VALUE!</v>
      </c>
      <c r="AS560" s="135">
        <f t="shared" si="299"/>
        <v>1</v>
      </c>
      <c r="AT560" s="134" t="e">
        <f t="shared" si="300"/>
        <v>#VALUE!</v>
      </c>
      <c r="AU560" s="134" t="e">
        <f t="shared" si="301"/>
        <v>#VALUE!</v>
      </c>
      <c r="AV560" s="133" t="e">
        <f>COUNTIFS(A1_Individu_Data_Keadaan_SDMK!A$4:A$149931,M560,A1_Individu_Data_Keadaan_SDMK!Q$4:Q$149285,"07. KESEHATAN LINGKUNGAN")</f>
        <v>#VALUE!</v>
      </c>
      <c r="AW560" s="135">
        <f t="shared" si="302"/>
        <v>1</v>
      </c>
      <c r="AX560" s="134" t="e">
        <f t="shared" si="303"/>
        <v>#VALUE!</v>
      </c>
      <c r="AY560" s="134" t="e">
        <f t="shared" si="304"/>
        <v>#VALUE!</v>
      </c>
      <c r="AZ560" s="133" t="e">
        <f>COUNTIFS(A1_Individu_Data_Keadaan_SDMK!A$4:A$149931,M560,A1_Individu_Data_Keadaan_SDMK!Q$4:Q$149285,"08. GIZI")</f>
        <v>#VALUE!</v>
      </c>
      <c r="BA560" s="135">
        <f t="shared" si="305"/>
        <v>1</v>
      </c>
      <c r="BB560" s="134" t="e">
        <f t="shared" si="306"/>
        <v>#VALUE!</v>
      </c>
      <c r="BC560" s="134" t="e">
        <f t="shared" si="307"/>
        <v>#VALUE!</v>
      </c>
      <c r="BD560" s="133" t="e">
        <f>COUNTIFS(A1_Individu_Data_Keadaan_SDMK!A$4:A$149931,M560,A1_Individu_Data_Keadaan_SDMK!R$4:R$149285,"03. Ahli Teknologi Laboratorium Medik")</f>
        <v>#VALUE!</v>
      </c>
      <c r="BE560" s="135">
        <f t="shared" si="308"/>
        <v>1</v>
      </c>
      <c r="BF560" s="134" t="e">
        <f t="shared" si="309"/>
        <v>#VALUE!</v>
      </c>
      <c r="BG560" s="134" t="e">
        <f t="shared" si="310"/>
        <v>#VALUE!</v>
      </c>
      <c r="BH560" s="139" t="e">
        <f t="shared" si="311"/>
        <v>#VALUE!</v>
      </c>
      <c r="BI560" s="139" t="e">
        <f t="shared" si="312"/>
        <v>#VALUE!</v>
      </c>
    </row>
    <row r="561" spans="13:61" ht="15">
      <c r="M561" s="525" t="s">
        <v>13513</v>
      </c>
      <c r="N561" s="525" t="s">
        <v>13514</v>
      </c>
      <c r="O561" s="120" t="s">
        <v>267</v>
      </c>
      <c r="P561" s="120" t="s">
        <v>9301</v>
      </c>
      <c r="Q561" s="120" t="s">
        <v>12201</v>
      </c>
      <c r="R561" s="120">
        <v>33</v>
      </c>
      <c r="S561" s="120">
        <v>3321</v>
      </c>
      <c r="T561" s="348" t="str">
        <f>IF(R561&lt;&gt;"",VLOOKUP(R561,'01_MASTER_KODE_WILAYAH'!H$1437:I$1470,2,FALSE),"")</f>
        <v>JAWA TENGAH</v>
      </c>
      <c r="U561" s="348" t="str">
        <f>IF(S561&lt;&gt;"",VLOOKUP(S561,'01_MASTER_KODE_WILAYAH'!D$5:F$1353,3,FALSE),"")</f>
        <v>DEMAK</v>
      </c>
      <c r="V561" s="349" t="str">
        <f t="shared" si="282"/>
        <v>2</v>
      </c>
      <c r="W561" s="145" t="e">
        <f t="shared" si="283"/>
        <v>#VALUE!</v>
      </c>
      <c r="X561" s="133" t="e">
        <f>COUNTIFS(A1_Individu_Data_Keadaan_SDMK!A$4:A$149931,M561,A1_Individu_Data_Keadaan_SDMK!R$4:R$149285,"01. Dokter")</f>
        <v>#VALUE!</v>
      </c>
      <c r="Y561" s="122">
        <f t="shared" si="284"/>
        <v>1</v>
      </c>
      <c r="Z561" s="134" t="e">
        <f t="shared" si="285"/>
        <v>#VALUE!</v>
      </c>
      <c r="AA561" s="134" t="e">
        <f t="shared" si="286"/>
        <v>#VALUE!</v>
      </c>
      <c r="AB561" s="133" t="e">
        <f>COUNTIFS(A1_Individu_Data_Keadaan_SDMK!A$4:A$149931,M561,A1_Individu_Data_Keadaan_SDMK!R$4:R$149285,"02. Dokter Gigi")</f>
        <v>#VALUE!</v>
      </c>
      <c r="AC561" s="122">
        <f t="shared" si="287"/>
        <v>1</v>
      </c>
      <c r="AD561" s="134" t="e">
        <f t="shared" si="288"/>
        <v>#VALUE!</v>
      </c>
      <c r="AE561" s="134" t="e">
        <f t="shared" si="289"/>
        <v>#VALUE!</v>
      </c>
      <c r="AF561" s="133" t="e">
        <f>COUNTIFS(A1_Individu_Data_Keadaan_SDMK!A$4:A$149931,M561,A1_Individu_Data_Keadaan_SDMK!Q$4:Q$149285,"03. KEPERAWATAN")</f>
        <v>#VALUE!</v>
      </c>
      <c r="AG561" s="135">
        <f t="shared" si="290"/>
        <v>5</v>
      </c>
      <c r="AH561" s="134" t="e">
        <f t="shared" si="291"/>
        <v>#VALUE!</v>
      </c>
      <c r="AI561" s="134" t="e">
        <f t="shared" si="292"/>
        <v>#VALUE!</v>
      </c>
      <c r="AJ561" s="133" t="e">
        <f>COUNTIFS(A1_Individu_Data_Keadaan_SDMK!A$4:A$149931,M561,A1_Individu_Data_Keadaan_SDMK!Q$4:Q$149285,"04. KEBIDANAN")</f>
        <v>#VALUE!</v>
      </c>
      <c r="AK561" s="135">
        <f t="shared" si="293"/>
        <v>4</v>
      </c>
      <c r="AL561" s="134" t="e">
        <f t="shared" si="294"/>
        <v>#VALUE!</v>
      </c>
      <c r="AM561" s="134" t="e">
        <f t="shared" si="295"/>
        <v>#VALUE!</v>
      </c>
      <c r="AN561" s="133" t="e">
        <f>COUNTIFS(A1_Individu_Data_Keadaan_SDMK!A$4:A$149931,M561,A1_Individu_Data_Keadaan_SDMK!Q$4:Q$149285,"05. KEFARMASIAN")</f>
        <v>#VALUE!</v>
      </c>
      <c r="AO561" s="135">
        <f t="shared" si="296"/>
        <v>1</v>
      </c>
      <c r="AP561" s="134" t="e">
        <f t="shared" si="297"/>
        <v>#VALUE!</v>
      </c>
      <c r="AQ561" s="134" t="e">
        <f t="shared" si="298"/>
        <v>#VALUE!</v>
      </c>
      <c r="AR561" s="133" t="e">
        <f>COUNTIFS(A1_Individu_Data_Keadaan_SDMK!A$4:A$149931,M561,A1_Individu_Data_Keadaan_SDMK!Q$4:Q$149285,"06. KESEHATAN MASYARAKAT")</f>
        <v>#VALUE!</v>
      </c>
      <c r="AS561" s="135">
        <f t="shared" si="299"/>
        <v>1</v>
      </c>
      <c r="AT561" s="134" t="e">
        <f t="shared" si="300"/>
        <v>#VALUE!</v>
      </c>
      <c r="AU561" s="134" t="e">
        <f t="shared" si="301"/>
        <v>#VALUE!</v>
      </c>
      <c r="AV561" s="133" t="e">
        <f>COUNTIFS(A1_Individu_Data_Keadaan_SDMK!A$4:A$149931,M561,A1_Individu_Data_Keadaan_SDMK!Q$4:Q$149285,"07. KESEHATAN LINGKUNGAN")</f>
        <v>#VALUE!</v>
      </c>
      <c r="AW561" s="135">
        <f t="shared" si="302"/>
        <v>1</v>
      </c>
      <c r="AX561" s="134" t="e">
        <f t="shared" si="303"/>
        <v>#VALUE!</v>
      </c>
      <c r="AY561" s="134" t="e">
        <f t="shared" si="304"/>
        <v>#VALUE!</v>
      </c>
      <c r="AZ561" s="133" t="e">
        <f>COUNTIFS(A1_Individu_Data_Keadaan_SDMK!A$4:A$149931,M561,A1_Individu_Data_Keadaan_SDMK!Q$4:Q$149285,"08. GIZI")</f>
        <v>#VALUE!</v>
      </c>
      <c r="BA561" s="135">
        <f t="shared" si="305"/>
        <v>1</v>
      </c>
      <c r="BB561" s="134" t="e">
        <f t="shared" si="306"/>
        <v>#VALUE!</v>
      </c>
      <c r="BC561" s="134" t="e">
        <f t="shared" si="307"/>
        <v>#VALUE!</v>
      </c>
      <c r="BD561" s="133" t="e">
        <f>COUNTIFS(A1_Individu_Data_Keadaan_SDMK!A$4:A$149931,M561,A1_Individu_Data_Keadaan_SDMK!R$4:R$149285,"03. Ahli Teknologi Laboratorium Medik")</f>
        <v>#VALUE!</v>
      </c>
      <c r="BE561" s="135">
        <f t="shared" si="308"/>
        <v>1</v>
      </c>
      <c r="BF561" s="134" t="e">
        <f t="shared" si="309"/>
        <v>#VALUE!</v>
      </c>
      <c r="BG561" s="134" t="e">
        <f t="shared" si="310"/>
        <v>#VALUE!</v>
      </c>
      <c r="BH561" s="139" t="e">
        <f t="shared" si="311"/>
        <v>#VALUE!</v>
      </c>
      <c r="BI561" s="139" t="e">
        <f t="shared" si="312"/>
        <v>#VALUE!</v>
      </c>
    </row>
    <row r="562" spans="13:61" ht="15">
      <c r="M562" s="525" t="s">
        <v>13515</v>
      </c>
      <c r="N562" s="525" t="s">
        <v>12614</v>
      </c>
      <c r="O562" s="120" t="s">
        <v>267</v>
      </c>
      <c r="P562" s="120" t="s">
        <v>9301</v>
      </c>
      <c r="Q562" s="120" t="s">
        <v>12201</v>
      </c>
      <c r="R562" s="120">
        <v>33</v>
      </c>
      <c r="S562" s="120">
        <v>3321</v>
      </c>
      <c r="T562" s="348" t="str">
        <f>IF(R562&lt;&gt;"",VLOOKUP(R562,'01_MASTER_KODE_WILAYAH'!H$1437:I$1470,2,FALSE),"")</f>
        <v>JAWA TENGAH</v>
      </c>
      <c r="U562" s="348" t="str">
        <f>IF(S562&lt;&gt;"",VLOOKUP(S562,'01_MASTER_KODE_WILAYAH'!D$5:F$1353,3,FALSE),"")</f>
        <v>DEMAK</v>
      </c>
      <c r="V562" s="349" t="str">
        <f t="shared" si="282"/>
        <v>2</v>
      </c>
      <c r="W562" s="145" t="e">
        <f t="shared" si="283"/>
        <v>#VALUE!</v>
      </c>
      <c r="X562" s="133" t="e">
        <f>COUNTIFS(A1_Individu_Data_Keadaan_SDMK!A$4:A$149931,M562,A1_Individu_Data_Keadaan_SDMK!R$4:R$149285,"01. Dokter")</f>
        <v>#VALUE!</v>
      </c>
      <c r="Y562" s="122">
        <f t="shared" si="284"/>
        <v>1</v>
      </c>
      <c r="Z562" s="134" t="e">
        <f t="shared" si="285"/>
        <v>#VALUE!</v>
      </c>
      <c r="AA562" s="134" t="e">
        <f t="shared" si="286"/>
        <v>#VALUE!</v>
      </c>
      <c r="AB562" s="133" t="e">
        <f>COUNTIFS(A1_Individu_Data_Keadaan_SDMK!A$4:A$149931,M562,A1_Individu_Data_Keadaan_SDMK!R$4:R$149285,"02. Dokter Gigi")</f>
        <v>#VALUE!</v>
      </c>
      <c r="AC562" s="122">
        <f t="shared" si="287"/>
        <v>1</v>
      </c>
      <c r="AD562" s="134" t="e">
        <f t="shared" si="288"/>
        <v>#VALUE!</v>
      </c>
      <c r="AE562" s="134" t="e">
        <f t="shared" si="289"/>
        <v>#VALUE!</v>
      </c>
      <c r="AF562" s="133" t="e">
        <f>COUNTIFS(A1_Individu_Data_Keadaan_SDMK!A$4:A$149931,M562,A1_Individu_Data_Keadaan_SDMK!Q$4:Q$149285,"03. KEPERAWATAN")</f>
        <v>#VALUE!</v>
      </c>
      <c r="AG562" s="135">
        <f t="shared" si="290"/>
        <v>5</v>
      </c>
      <c r="AH562" s="134" t="e">
        <f t="shared" si="291"/>
        <v>#VALUE!</v>
      </c>
      <c r="AI562" s="134" t="e">
        <f t="shared" si="292"/>
        <v>#VALUE!</v>
      </c>
      <c r="AJ562" s="133" t="e">
        <f>COUNTIFS(A1_Individu_Data_Keadaan_SDMK!A$4:A$149931,M562,A1_Individu_Data_Keadaan_SDMK!Q$4:Q$149285,"04. KEBIDANAN")</f>
        <v>#VALUE!</v>
      </c>
      <c r="AK562" s="135">
        <f t="shared" si="293"/>
        <v>4</v>
      </c>
      <c r="AL562" s="134" t="e">
        <f t="shared" si="294"/>
        <v>#VALUE!</v>
      </c>
      <c r="AM562" s="134" t="e">
        <f t="shared" si="295"/>
        <v>#VALUE!</v>
      </c>
      <c r="AN562" s="133" t="e">
        <f>COUNTIFS(A1_Individu_Data_Keadaan_SDMK!A$4:A$149931,M562,A1_Individu_Data_Keadaan_SDMK!Q$4:Q$149285,"05. KEFARMASIAN")</f>
        <v>#VALUE!</v>
      </c>
      <c r="AO562" s="135">
        <f t="shared" si="296"/>
        <v>1</v>
      </c>
      <c r="AP562" s="134" t="e">
        <f t="shared" si="297"/>
        <v>#VALUE!</v>
      </c>
      <c r="AQ562" s="134" t="e">
        <f t="shared" si="298"/>
        <v>#VALUE!</v>
      </c>
      <c r="AR562" s="133" t="e">
        <f>COUNTIFS(A1_Individu_Data_Keadaan_SDMK!A$4:A$149931,M562,A1_Individu_Data_Keadaan_SDMK!Q$4:Q$149285,"06. KESEHATAN MASYARAKAT")</f>
        <v>#VALUE!</v>
      </c>
      <c r="AS562" s="135">
        <f t="shared" si="299"/>
        <v>1</v>
      </c>
      <c r="AT562" s="134" t="e">
        <f t="shared" si="300"/>
        <v>#VALUE!</v>
      </c>
      <c r="AU562" s="134" t="e">
        <f t="shared" si="301"/>
        <v>#VALUE!</v>
      </c>
      <c r="AV562" s="133" t="e">
        <f>COUNTIFS(A1_Individu_Data_Keadaan_SDMK!A$4:A$149931,M562,A1_Individu_Data_Keadaan_SDMK!Q$4:Q$149285,"07. KESEHATAN LINGKUNGAN")</f>
        <v>#VALUE!</v>
      </c>
      <c r="AW562" s="135">
        <f t="shared" si="302"/>
        <v>1</v>
      </c>
      <c r="AX562" s="134" t="e">
        <f t="shared" si="303"/>
        <v>#VALUE!</v>
      </c>
      <c r="AY562" s="134" t="e">
        <f t="shared" si="304"/>
        <v>#VALUE!</v>
      </c>
      <c r="AZ562" s="133" t="e">
        <f>COUNTIFS(A1_Individu_Data_Keadaan_SDMK!A$4:A$149931,M562,A1_Individu_Data_Keadaan_SDMK!Q$4:Q$149285,"08. GIZI")</f>
        <v>#VALUE!</v>
      </c>
      <c r="BA562" s="135">
        <f t="shared" si="305"/>
        <v>1</v>
      </c>
      <c r="BB562" s="134" t="e">
        <f t="shared" si="306"/>
        <v>#VALUE!</v>
      </c>
      <c r="BC562" s="134" t="e">
        <f t="shared" si="307"/>
        <v>#VALUE!</v>
      </c>
      <c r="BD562" s="133" t="e">
        <f>COUNTIFS(A1_Individu_Data_Keadaan_SDMK!A$4:A$149931,M562,A1_Individu_Data_Keadaan_SDMK!R$4:R$149285,"03. Ahli Teknologi Laboratorium Medik")</f>
        <v>#VALUE!</v>
      </c>
      <c r="BE562" s="135">
        <f t="shared" si="308"/>
        <v>1</v>
      </c>
      <c r="BF562" s="134" t="e">
        <f t="shared" si="309"/>
        <v>#VALUE!</v>
      </c>
      <c r="BG562" s="134" t="e">
        <f t="shared" si="310"/>
        <v>#VALUE!</v>
      </c>
      <c r="BH562" s="139" t="e">
        <f t="shared" si="311"/>
        <v>#VALUE!</v>
      </c>
      <c r="BI562" s="139" t="e">
        <f t="shared" si="312"/>
        <v>#VALUE!</v>
      </c>
    </row>
    <row r="563" spans="13:61" ht="15">
      <c r="M563" s="525" t="s">
        <v>13516</v>
      </c>
      <c r="N563" s="525" t="s">
        <v>13517</v>
      </c>
      <c r="O563" s="120" t="s">
        <v>267</v>
      </c>
      <c r="P563" s="120" t="s">
        <v>9302</v>
      </c>
      <c r="Q563" s="120" t="s">
        <v>12201</v>
      </c>
      <c r="R563" s="120">
        <v>33</v>
      </c>
      <c r="S563" s="120">
        <v>3321</v>
      </c>
      <c r="T563" s="348" t="str">
        <f>IF(R563&lt;&gt;"",VLOOKUP(R563,'01_MASTER_KODE_WILAYAH'!H$1437:I$1470,2,FALSE),"")</f>
        <v>JAWA TENGAH</v>
      </c>
      <c r="U563" s="348" t="str">
        <f>IF(S563&lt;&gt;"",VLOOKUP(S563,'01_MASTER_KODE_WILAYAH'!D$5:F$1353,3,FALSE),"")</f>
        <v>DEMAK</v>
      </c>
      <c r="V563" s="349" t="str">
        <f t="shared" si="282"/>
        <v>1</v>
      </c>
      <c r="W563" s="145" t="e">
        <f t="shared" si="283"/>
        <v>#VALUE!</v>
      </c>
      <c r="X563" s="133" t="e">
        <f>COUNTIFS(A1_Individu_Data_Keadaan_SDMK!A$4:A$149931,M563,A1_Individu_Data_Keadaan_SDMK!R$4:R$149285,"01. Dokter")</f>
        <v>#VALUE!</v>
      </c>
      <c r="Y563" s="122">
        <f t="shared" si="284"/>
        <v>2</v>
      </c>
      <c r="Z563" s="134" t="e">
        <f t="shared" si="285"/>
        <v>#VALUE!</v>
      </c>
      <c r="AA563" s="134" t="e">
        <f t="shared" si="286"/>
        <v>#VALUE!</v>
      </c>
      <c r="AB563" s="133" t="e">
        <f>COUNTIFS(A1_Individu_Data_Keadaan_SDMK!A$4:A$149931,M563,A1_Individu_Data_Keadaan_SDMK!R$4:R$149285,"02. Dokter Gigi")</f>
        <v>#VALUE!</v>
      </c>
      <c r="AC563" s="122">
        <f t="shared" si="287"/>
        <v>1</v>
      </c>
      <c r="AD563" s="134" t="e">
        <f t="shared" si="288"/>
        <v>#VALUE!</v>
      </c>
      <c r="AE563" s="134" t="e">
        <f t="shared" si="289"/>
        <v>#VALUE!</v>
      </c>
      <c r="AF563" s="133" t="e">
        <f>COUNTIFS(A1_Individu_Data_Keadaan_SDMK!A$4:A$149931,M563,A1_Individu_Data_Keadaan_SDMK!Q$4:Q$149285,"03. KEPERAWATAN")</f>
        <v>#VALUE!</v>
      </c>
      <c r="AG563" s="135">
        <f t="shared" si="290"/>
        <v>8</v>
      </c>
      <c r="AH563" s="134" t="e">
        <f t="shared" si="291"/>
        <v>#VALUE!</v>
      </c>
      <c r="AI563" s="134" t="e">
        <f t="shared" si="292"/>
        <v>#VALUE!</v>
      </c>
      <c r="AJ563" s="133" t="e">
        <f>COUNTIFS(A1_Individu_Data_Keadaan_SDMK!A$4:A$149931,M563,A1_Individu_Data_Keadaan_SDMK!Q$4:Q$149285,"04. KEBIDANAN")</f>
        <v>#VALUE!</v>
      </c>
      <c r="AK563" s="135">
        <f t="shared" si="293"/>
        <v>7</v>
      </c>
      <c r="AL563" s="134" t="e">
        <f t="shared" si="294"/>
        <v>#VALUE!</v>
      </c>
      <c r="AM563" s="134" t="e">
        <f t="shared" si="295"/>
        <v>#VALUE!</v>
      </c>
      <c r="AN563" s="133" t="e">
        <f>COUNTIFS(A1_Individu_Data_Keadaan_SDMK!A$4:A$149931,M563,A1_Individu_Data_Keadaan_SDMK!Q$4:Q$149285,"05. KEFARMASIAN")</f>
        <v>#VALUE!</v>
      </c>
      <c r="AO563" s="135">
        <f t="shared" si="296"/>
        <v>1</v>
      </c>
      <c r="AP563" s="134" t="e">
        <f t="shared" si="297"/>
        <v>#VALUE!</v>
      </c>
      <c r="AQ563" s="134" t="e">
        <f t="shared" si="298"/>
        <v>#VALUE!</v>
      </c>
      <c r="AR563" s="133" t="e">
        <f>COUNTIFS(A1_Individu_Data_Keadaan_SDMK!A$4:A$149931,M563,A1_Individu_Data_Keadaan_SDMK!Q$4:Q$149285,"06. KESEHATAN MASYARAKAT")</f>
        <v>#VALUE!</v>
      </c>
      <c r="AS563" s="135">
        <f t="shared" si="299"/>
        <v>1</v>
      </c>
      <c r="AT563" s="134" t="e">
        <f t="shared" si="300"/>
        <v>#VALUE!</v>
      </c>
      <c r="AU563" s="134" t="e">
        <f t="shared" si="301"/>
        <v>#VALUE!</v>
      </c>
      <c r="AV563" s="133" t="e">
        <f>COUNTIFS(A1_Individu_Data_Keadaan_SDMK!A$4:A$149931,M563,A1_Individu_Data_Keadaan_SDMK!Q$4:Q$149285,"07. KESEHATAN LINGKUNGAN")</f>
        <v>#VALUE!</v>
      </c>
      <c r="AW563" s="135">
        <f t="shared" si="302"/>
        <v>1</v>
      </c>
      <c r="AX563" s="134" t="e">
        <f t="shared" si="303"/>
        <v>#VALUE!</v>
      </c>
      <c r="AY563" s="134" t="e">
        <f t="shared" si="304"/>
        <v>#VALUE!</v>
      </c>
      <c r="AZ563" s="133" t="e">
        <f>COUNTIFS(A1_Individu_Data_Keadaan_SDMK!A$4:A$149931,M563,A1_Individu_Data_Keadaan_SDMK!Q$4:Q$149285,"08. GIZI")</f>
        <v>#VALUE!</v>
      </c>
      <c r="BA563" s="135">
        <f t="shared" si="305"/>
        <v>2</v>
      </c>
      <c r="BB563" s="134" t="e">
        <f t="shared" si="306"/>
        <v>#VALUE!</v>
      </c>
      <c r="BC563" s="134" t="e">
        <f t="shared" si="307"/>
        <v>#VALUE!</v>
      </c>
      <c r="BD563" s="133" t="e">
        <f>COUNTIFS(A1_Individu_Data_Keadaan_SDMK!A$4:A$149931,M563,A1_Individu_Data_Keadaan_SDMK!R$4:R$149285,"03. Ahli Teknologi Laboratorium Medik")</f>
        <v>#VALUE!</v>
      </c>
      <c r="BE563" s="135">
        <f t="shared" si="308"/>
        <v>1</v>
      </c>
      <c r="BF563" s="134" t="e">
        <f t="shared" si="309"/>
        <v>#VALUE!</v>
      </c>
      <c r="BG563" s="134" t="e">
        <f t="shared" si="310"/>
        <v>#VALUE!</v>
      </c>
      <c r="BH563" s="139" t="e">
        <f t="shared" si="311"/>
        <v>#VALUE!</v>
      </c>
      <c r="BI563" s="139" t="e">
        <f t="shared" si="312"/>
        <v>#VALUE!</v>
      </c>
    </row>
    <row r="564" spans="13:61" ht="15">
      <c r="M564" s="525" t="s">
        <v>13518</v>
      </c>
      <c r="N564" s="525" t="s">
        <v>13519</v>
      </c>
      <c r="O564" s="120" t="s">
        <v>267</v>
      </c>
      <c r="P564" s="120" t="s">
        <v>9301</v>
      </c>
      <c r="Q564" s="120" t="s">
        <v>12201</v>
      </c>
      <c r="R564" s="120">
        <v>33</v>
      </c>
      <c r="S564" s="120">
        <v>3321</v>
      </c>
      <c r="T564" s="348" t="str">
        <f>IF(R564&lt;&gt;"",VLOOKUP(R564,'01_MASTER_KODE_WILAYAH'!H$1437:I$1470,2,FALSE),"")</f>
        <v>JAWA TENGAH</v>
      </c>
      <c r="U564" s="348" t="str">
        <f>IF(S564&lt;&gt;"",VLOOKUP(S564,'01_MASTER_KODE_WILAYAH'!D$5:F$1353,3,FALSE),"")</f>
        <v>DEMAK</v>
      </c>
      <c r="V564" s="349" t="str">
        <f t="shared" si="282"/>
        <v>2</v>
      </c>
      <c r="W564" s="145" t="e">
        <f t="shared" si="283"/>
        <v>#VALUE!</v>
      </c>
      <c r="X564" s="133" t="e">
        <f>COUNTIFS(A1_Individu_Data_Keadaan_SDMK!A$4:A$149931,M564,A1_Individu_Data_Keadaan_SDMK!R$4:R$149285,"01. Dokter")</f>
        <v>#VALUE!</v>
      </c>
      <c r="Y564" s="122">
        <f t="shared" si="284"/>
        <v>1</v>
      </c>
      <c r="Z564" s="134" t="e">
        <f t="shared" si="285"/>
        <v>#VALUE!</v>
      </c>
      <c r="AA564" s="134" t="e">
        <f t="shared" si="286"/>
        <v>#VALUE!</v>
      </c>
      <c r="AB564" s="133" t="e">
        <f>COUNTIFS(A1_Individu_Data_Keadaan_SDMK!A$4:A$149931,M564,A1_Individu_Data_Keadaan_SDMK!R$4:R$149285,"02. Dokter Gigi")</f>
        <v>#VALUE!</v>
      </c>
      <c r="AC564" s="122">
        <f t="shared" si="287"/>
        <v>1</v>
      </c>
      <c r="AD564" s="134" t="e">
        <f t="shared" si="288"/>
        <v>#VALUE!</v>
      </c>
      <c r="AE564" s="134" t="e">
        <f t="shared" si="289"/>
        <v>#VALUE!</v>
      </c>
      <c r="AF564" s="133" t="e">
        <f>COUNTIFS(A1_Individu_Data_Keadaan_SDMK!A$4:A$149931,M564,A1_Individu_Data_Keadaan_SDMK!Q$4:Q$149285,"03. KEPERAWATAN")</f>
        <v>#VALUE!</v>
      </c>
      <c r="AG564" s="135">
        <f t="shared" si="290"/>
        <v>5</v>
      </c>
      <c r="AH564" s="134" t="e">
        <f t="shared" si="291"/>
        <v>#VALUE!</v>
      </c>
      <c r="AI564" s="134" t="e">
        <f t="shared" si="292"/>
        <v>#VALUE!</v>
      </c>
      <c r="AJ564" s="133" t="e">
        <f>COUNTIFS(A1_Individu_Data_Keadaan_SDMK!A$4:A$149931,M564,A1_Individu_Data_Keadaan_SDMK!Q$4:Q$149285,"04. KEBIDANAN")</f>
        <v>#VALUE!</v>
      </c>
      <c r="AK564" s="135">
        <f t="shared" si="293"/>
        <v>4</v>
      </c>
      <c r="AL564" s="134" t="e">
        <f t="shared" si="294"/>
        <v>#VALUE!</v>
      </c>
      <c r="AM564" s="134" t="e">
        <f t="shared" si="295"/>
        <v>#VALUE!</v>
      </c>
      <c r="AN564" s="133" t="e">
        <f>COUNTIFS(A1_Individu_Data_Keadaan_SDMK!A$4:A$149931,M564,A1_Individu_Data_Keadaan_SDMK!Q$4:Q$149285,"05. KEFARMASIAN")</f>
        <v>#VALUE!</v>
      </c>
      <c r="AO564" s="135">
        <f t="shared" si="296"/>
        <v>1</v>
      </c>
      <c r="AP564" s="134" t="e">
        <f t="shared" si="297"/>
        <v>#VALUE!</v>
      </c>
      <c r="AQ564" s="134" t="e">
        <f t="shared" si="298"/>
        <v>#VALUE!</v>
      </c>
      <c r="AR564" s="133" t="e">
        <f>COUNTIFS(A1_Individu_Data_Keadaan_SDMK!A$4:A$149931,M564,A1_Individu_Data_Keadaan_SDMK!Q$4:Q$149285,"06. KESEHATAN MASYARAKAT")</f>
        <v>#VALUE!</v>
      </c>
      <c r="AS564" s="135">
        <f t="shared" si="299"/>
        <v>1</v>
      </c>
      <c r="AT564" s="134" t="e">
        <f t="shared" si="300"/>
        <v>#VALUE!</v>
      </c>
      <c r="AU564" s="134" t="e">
        <f t="shared" si="301"/>
        <v>#VALUE!</v>
      </c>
      <c r="AV564" s="133" t="e">
        <f>COUNTIFS(A1_Individu_Data_Keadaan_SDMK!A$4:A$149931,M564,A1_Individu_Data_Keadaan_SDMK!Q$4:Q$149285,"07. KESEHATAN LINGKUNGAN")</f>
        <v>#VALUE!</v>
      </c>
      <c r="AW564" s="135">
        <f t="shared" si="302"/>
        <v>1</v>
      </c>
      <c r="AX564" s="134" t="e">
        <f t="shared" si="303"/>
        <v>#VALUE!</v>
      </c>
      <c r="AY564" s="134" t="e">
        <f t="shared" si="304"/>
        <v>#VALUE!</v>
      </c>
      <c r="AZ564" s="133" t="e">
        <f>COUNTIFS(A1_Individu_Data_Keadaan_SDMK!A$4:A$149931,M564,A1_Individu_Data_Keadaan_SDMK!Q$4:Q$149285,"08. GIZI")</f>
        <v>#VALUE!</v>
      </c>
      <c r="BA564" s="135">
        <f t="shared" si="305"/>
        <v>1</v>
      </c>
      <c r="BB564" s="134" t="e">
        <f t="shared" si="306"/>
        <v>#VALUE!</v>
      </c>
      <c r="BC564" s="134" t="e">
        <f t="shared" si="307"/>
        <v>#VALUE!</v>
      </c>
      <c r="BD564" s="133" t="e">
        <f>COUNTIFS(A1_Individu_Data_Keadaan_SDMK!A$4:A$149931,M564,A1_Individu_Data_Keadaan_SDMK!R$4:R$149285,"03. Ahli Teknologi Laboratorium Medik")</f>
        <v>#VALUE!</v>
      </c>
      <c r="BE564" s="135">
        <f t="shared" si="308"/>
        <v>1</v>
      </c>
      <c r="BF564" s="134" t="e">
        <f t="shared" si="309"/>
        <v>#VALUE!</v>
      </c>
      <c r="BG564" s="134" t="e">
        <f t="shared" si="310"/>
        <v>#VALUE!</v>
      </c>
      <c r="BH564" s="139" t="e">
        <f t="shared" si="311"/>
        <v>#VALUE!</v>
      </c>
      <c r="BI564" s="139" t="e">
        <f t="shared" si="312"/>
        <v>#VALUE!</v>
      </c>
    </row>
    <row r="565" spans="13:61" ht="15">
      <c r="M565" s="525" t="s">
        <v>13520</v>
      </c>
      <c r="N565" s="525" t="s">
        <v>13521</v>
      </c>
      <c r="O565" s="120" t="s">
        <v>267</v>
      </c>
      <c r="P565" s="120" t="s">
        <v>9301</v>
      </c>
      <c r="Q565" s="120" t="s">
        <v>12201</v>
      </c>
      <c r="R565" s="120">
        <v>33</v>
      </c>
      <c r="S565" s="120">
        <v>3321</v>
      </c>
      <c r="T565" s="348" t="str">
        <f>IF(R565&lt;&gt;"",VLOOKUP(R565,'01_MASTER_KODE_WILAYAH'!H$1437:I$1470,2,FALSE),"")</f>
        <v>JAWA TENGAH</v>
      </c>
      <c r="U565" s="348" t="str">
        <f>IF(S565&lt;&gt;"",VLOOKUP(S565,'01_MASTER_KODE_WILAYAH'!D$5:F$1353,3,FALSE),"")</f>
        <v>DEMAK</v>
      </c>
      <c r="V565" s="349" t="str">
        <f t="shared" si="282"/>
        <v>2</v>
      </c>
      <c r="W565" s="145" t="e">
        <f t="shared" si="283"/>
        <v>#VALUE!</v>
      </c>
      <c r="X565" s="133" t="e">
        <f>COUNTIFS(A1_Individu_Data_Keadaan_SDMK!A$4:A$149931,M565,A1_Individu_Data_Keadaan_SDMK!R$4:R$149285,"01. Dokter")</f>
        <v>#VALUE!</v>
      </c>
      <c r="Y565" s="122">
        <f t="shared" si="284"/>
        <v>1</v>
      </c>
      <c r="Z565" s="134" t="e">
        <f t="shared" si="285"/>
        <v>#VALUE!</v>
      </c>
      <c r="AA565" s="134" t="e">
        <f t="shared" si="286"/>
        <v>#VALUE!</v>
      </c>
      <c r="AB565" s="133" t="e">
        <f>COUNTIFS(A1_Individu_Data_Keadaan_SDMK!A$4:A$149931,M565,A1_Individu_Data_Keadaan_SDMK!R$4:R$149285,"02. Dokter Gigi")</f>
        <v>#VALUE!</v>
      </c>
      <c r="AC565" s="122">
        <f t="shared" si="287"/>
        <v>1</v>
      </c>
      <c r="AD565" s="134" t="e">
        <f t="shared" si="288"/>
        <v>#VALUE!</v>
      </c>
      <c r="AE565" s="134" t="e">
        <f t="shared" si="289"/>
        <v>#VALUE!</v>
      </c>
      <c r="AF565" s="133" t="e">
        <f>COUNTIFS(A1_Individu_Data_Keadaan_SDMK!A$4:A$149931,M565,A1_Individu_Data_Keadaan_SDMK!Q$4:Q$149285,"03. KEPERAWATAN")</f>
        <v>#VALUE!</v>
      </c>
      <c r="AG565" s="135">
        <f t="shared" si="290"/>
        <v>5</v>
      </c>
      <c r="AH565" s="134" t="e">
        <f t="shared" si="291"/>
        <v>#VALUE!</v>
      </c>
      <c r="AI565" s="134" t="e">
        <f t="shared" si="292"/>
        <v>#VALUE!</v>
      </c>
      <c r="AJ565" s="133" t="e">
        <f>COUNTIFS(A1_Individu_Data_Keadaan_SDMK!A$4:A$149931,M565,A1_Individu_Data_Keadaan_SDMK!Q$4:Q$149285,"04. KEBIDANAN")</f>
        <v>#VALUE!</v>
      </c>
      <c r="AK565" s="135">
        <f t="shared" si="293"/>
        <v>4</v>
      </c>
      <c r="AL565" s="134" t="e">
        <f t="shared" si="294"/>
        <v>#VALUE!</v>
      </c>
      <c r="AM565" s="134" t="e">
        <f t="shared" si="295"/>
        <v>#VALUE!</v>
      </c>
      <c r="AN565" s="133" t="e">
        <f>COUNTIFS(A1_Individu_Data_Keadaan_SDMK!A$4:A$149931,M565,A1_Individu_Data_Keadaan_SDMK!Q$4:Q$149285,"05. KEFARMASIAN")</f>
        <v>#VALUE!</v>
      </c>
      <c r="AO565" s="135">
        <f t="shared" si="296"/>
        <v>1</v>
      </c>
      <c r="AP565" s="134" t="e">
        <f t="shared" si="297"/>
        <v>#VALUE!</v>
      </c>
      <c r="AQ565" s="134" t="e">
        <f t="shared" si="298"/>
        <v>#VALUE!</v>
      </c>
      <c r="AR565" s="133" t="e">
        <f>COUNTIFS(A1_Individu_Data_Keadaan_SDMK!A$4:A$149931,M565,A1_Individu_Data_Keadaan_SDMK!Q$4:Q$149285,"06. KESEHATAN MASYARAKAT")</f>
        <v>#VALUE!</v>
      </c>
      <c r="AS565" s="135">
        <f t="shared" si="299"/>
        <v>1</v>
      </c>
      <c r="AT565" s="134" t="e">
        <f t="shared" si="300"/>
        <v>#VALUE!</v>
      </c>
      <c r="AU565" s="134" t="e">
        <f t="shared" si="301"/>
        <v>#VALUE!</v>
      </c>
      <c r="AV565" s="133" t="e">
        <f>COUNTIFS(A1_Individu_Data_Keadaan_SDMK!A$4:A$149931,M565,A1_Individu_Data_Keadaan_SDMK!Q$4:Q$149285,"07. KESEHATAN LINGKUNGAN")</f>
        <v>#VALUE!</v>
      </c>
      <c r="AW565" s="135">
        <f t="shared" si="302"/>
        <v>1</v>
      </c>
      <c r="AX565" s="134" t="e">
        <f t="shared" si="303"/>
        <v>#VALUE!</v>
      </c>
      <c r="AY565" s="134" t="e">
        <f t="shared" si="304"/>
        <v>#VALUE!</v>
      </c>
      <c r="AZ565" s="133" t="e">
        <f>COUNTIFS(A1_Individu_Data_Keadaan_SDMK!A$4:A$149931,M565,A1_Individu_Data_Keadaan_SDMK!Q$4:Q$149285,"08. GIZI")</f>
        <v>#VALUE!</v>
      </c>
      <c r="BA565" s="135">
        <f t="shared" si="305"/>
        <v>1</v>
      </c>
      <c r="BB565" s="134" t="e">
        <f t="shared" si="306"/>
        <v>#VALUE!</v>
      </c>
      <c r="BC565" s="134" t="e">
        <f t="shared" si="307"/>
        <v>#VALUE!</v>
      </c>
      <c r="BD565" s="133" t="e">
        <f>COUNTIFS(A1_Individu_Data_Keadaan_SDMK!A$4:A$149931,M565,A1_Individu_Data_Keadaan_SDMK!R$4:R$149285,"03. Ahli Teknologi Laboratorium Medik")</f>
        <v>#VALUE!</v>
      </c>
      <c r="BE565" s="135">
        <f t="shared" si="308"/>
        <v>1</v>
      </c>
      <c r="BF565" s="134" t="e">
        <f t="shared" si="309"/>
        <v>#VALUE!</v>
      </c>
      <c r="BG565" s="134" t="e">
        <f t="shared" si="310"/>
        <v>#VALUE!</v>
      </c>
      <c r="BH565" s="139" t="e">
        <f t="shared" si="311"/>
        <v>#VALUE!</v>
      </c>
      <c r="BI565" s="139" t="e">
        <f t="shared" si="312"/>
        <v>#VALUE!</v>
      </c>
    </row>
    <row r="566" spans="13:61" ht="15">
      <c r="M566" s="525" t="s">
        <v>13522</v>
      </c>
      <c r="N566" s="525" t="s">
        <v>13523</v>
      </c>
      <c r="O566" s="120" t="s">
        <v>267</v>
      </c>
      <c r="P566" s="120" t="s">
        <v>9301</v>
      </c>
      <c r="Q566" s="120" t="s">
        <v>12201</v>
      </c>
      <c r="R566" s="120">
        <v>33</v>
      </c>
      <c r="S566" s="120">
        <v>3321</v>
      </c>
      <c r="T566" s="348" t="str">
        <f>IF(R566&lt;&gt;"",VLOOKUP(R566,'01_MASTER_KODE_WILAYAH'!H$1437:I$1470,2,FALSE),"")</f>
        <v>JAWA TENGAH</v>
      </c>
      <c r="U566" s="348" t="str">
        <f>IF(S566&lt;&gt;"",VLOOKUP(S566,'01_MASTER_KODE_WILAYAH'!D$5:F$1353,3,FALSE),"")</f>
        <v>DEMAK</v>
      </c>
      <c r="V566" s="349" t="str">
        <f t="shared" si="282"/>
        <v>2</v>
      </c>
      <c r="W566" s="145" t="e">
        <f t="shared" si="283"/>
        <v>#VALUE!</v>
      </c>
      <c r="X566" s="133" t="e">
        <f>COUNTIFS(A1_Individu_Data_Keadaan_SDMK!A$4:A$149931,M566,A1_Individu_Data_Keadaan_SDMK!R$4:R$149285,"01. Dokter")</f>
        <v>#VALUE!</v>
      </c>
      <c r="Y566" s="122">
        <f t="shared" si="284"/>
        <v>1</v>
      </c>
      <c r="Z566" s="134" t="e">
        <f t="shared" si="285"/>
        <v>#VALUE!</v>
      </c>
      <c r="AA566" s="134" t="e">
        <f t="shared" si="286"/>
        <v>#VALUE!</v>
      </c>
      <c r="AB566" s="133" t="e">
        <f>COUNTIFS(A1_Individu_Data_Keadaan_SDMK!A$4:A$149931,M566,A1_Individu_Data_Keadaan_SDMK!R$4:R$149285,"02. Dokter Gigi")</f>
        <v>#VALUE!</v>
      </c>
      <c r="AC566" s="122">
        <f t="shared" si="287"/>
        <v>1</v>
      </c>
      <c r="AD566" s="134" t="e">
        <f t="shared" si="288"/>
        <v>#VALUE!</v>
      </c>
      <c r="AE566" s="134" t="e">
        <f t="shared" si="289"/>
        <v>#VALUE!</v>
      </c>
      <c r="AF566" s="133" t="e">
        <f>COUNTIFS(A1_Individu_Data_Keadaan_SDMK!A$4:A$149931,M566,A1_Individu_Data_Keadaan_SDMK!Q$4:Q$149285,"03. KEPERAWATAN")</f>
        <v>#VALUE!</v>
      </c>
      <c r="AG566" s="135">
        <f t="shared" si="290"/>
        <v>5</v>
      </c>
      <c r="AH566" s="134" t="e">
        <f t="shared" si="291"/>
        <v>#VALUE!</v>
      </c>
      <c r="AI566" s="134" t="e">
        <f t="shared" si="292"/>
        <v>#VALUE!</v>
      </c>
      <c r="AJ566" s="133" t="e">
        <f>COUNTIFS(A1_Individu_Data_Keadaan_SDMK!A$4:A$149931,M566,A1_Individu_Data_Keadaan_SDMK!Q$4:Q$149285,"04. KEBIDANAN")</f>
        <v>#VALUE!</v>
      </c>
      <c r="AK566" s="135">
        <f t="shared" si="293"/>
        <v>4</v>
      </c>
      <c r="AL566" s="134" t="e">
        <f t="shared" si="294"/>
        <v>#VALUE!</v>
      </c>
      <c r="AM566" s="134" t="e">
        <f t="shared" si="295"/>
        <v>#VALUE!</v>
      </c>
      <c r="AN566" s="133" t="e">
        <f>COUNTIFS(A1_Individu_Data_Keadaan_SDMK!A$4:A$149931,M566,A1_Individu_Data_Keadaan_SDMK!Q$4:Q$149285,"05. KEFARMASIAN")</f>
        <v>#VALUE!</v>
      </c>
      <c r="AO566" s="135">
        <f t="shared" si="296"/>
        <v>1</v>
      </c>
      <c r="AP566" s="134" t="e">
        <f t="shared" si="297"/>
        <v>#VALUE!</v>
      </c>
      <c r="AQ566" s="134" t="e">
        <f t="shared" si="298"/>
        <v>#VALUE!</v>
      </c>
      <c r="AR566" s="133" t="e">
        <f>COUNTIFS(A1_Individu_Data_Keadaan_SDMK!A$4:A$149931,M566,A1_Individu_Data_Keadaan_SDMK!Q$4:Q$149285,"06. KESEHATAN MASYARAKAT")</f>
        <v>#VALUE!</v>
      </c>
      <c r="AS566" s="135">
        <f t="shared" si="299"/>
        <v>1</v>
      </c>
      <c r="AT566" s="134" t="e">
        <f t="shared" si="300"/>
        <v>#VALUE!</v>
      </c>
      <c r="AU566" s="134" t="e">
        <f t="shared" si="301"/>
        <v>#VALUE!</v>
      </c>
      <c r="AV566" s="133" t="e">
        <f>COUNTIFS(A1_Individu_Data_Keadaan_SDMK!A$4:A$149931,M566,A1_Individu_Data_Keadaan_SDMK!Q$4:Q$149285,"07. KESEHATAN LINGKUNGAN")</f>
        <v>#VALUE!</v>
      </c>
      <c r="AW566" s="135">
        <f t="shared" si="302"/>
        <v>1</v>
      </c>
      <c r="AX566" s="134" t="e">
        <f t="shared" si="303"/>
        <v>#VALUE!</v>
      </c>
      <c r="AY566" s="134" t="e">
        <f t="shared" si="304"/>
        <v>#VALUE!</v>
      </c>
      <c r="AZ566" s="133" t="e">
        <f>COUNTIFS(A1_Individu_Data_Keadaan_SDMK!A$4:A$149931,M566,A1_Individu_Data_Keadaan_SDMK!Q$4:Q$149285,"08. GIZI")</f>
        <v>#VALUE!</v>
      </c>
      <c r="BA566" s="135">
        <f t="shared" si="305"/>
        <v>1</v>
      </c>
      <c r="BB566" s="134" t="e">
        <f t="shared" si="306"/>
        <v>#VALUE!</v>
      </c>
      <c r="BC566" s="134" t="e">
        <f t="shared" si="307"/>
        <v>#VALUE!</v>
      </c>
      <c r="BD566" s="133" t="e">
        <f>COUNTIFS(A1_Individu_Data_Keadaan_SDMK!A$4:A$149931,M566,A1_Individu_Data_Keadaan_SDMK!R$4:R$149285,"03. Ahli Teknologi Laboratorium Medik")</f>
        <v>#VALUE!</v>
      </c>
      <c r="BE566" s="135">
        <f t="shared" si="308"/>
        <v>1</v>
      </c>
      <c r="BF566" s="134" t="e">
        <f t="shared" si="309"/>
        <v>#VALUE!</v>
      </c>
      <c r="BG566" s="134" t="e">
        <f t="shared" si="310"/>
        <v>#VALUE!</v>
      </c>
      <c r="BH566" s="139" t="e">
        <f t="shared" si="311"/>
        <v>#VALUE!</v>
      </c>
      <c r="BI566" s="139" t="e">
        <f t="shared" si="312"/>
        <v>#VALUE!</v>
      </c>
    </row>
    <row r="567" spans="13:61" ht="15">
      <c r="M567" s="525" t="s">
        <v>13524</v>
      </c>
      <c r="N567" s="525" t="s">
        <v>13525</v>
      </c>
      <c r="O567" s="120" t="s">
        <v>267</v>
      </c>
      <c r="P567" s="120" t="s">
        <v>9301</v>
      </c>
      <c r="Q567" s="120" t="s">
        <v>12201</v>
      </c>
      <c r="R567" s="120">
        <v>33</v>
      </c>
      <c r="S567" s="120">
        <v>3321</v>
      </c>
      <c r="T567" s="348" t="str">
        <f>IF(R567&lt;&gt;"",VLOOKUP(R567,'01_MASTER_KODE_WILAYAH'!H$1437:I$1470,2,FALSE),"")</f>
        <v>JAWA TENGAH</v>
      </c>
      <c r="U567" s="348" t="str">
        <f>IF(S567&lt;&gt;"",VLOOKUP(S567,'01_MASTER_KODE_WILAYAH'!D$5:F$1353,3,FALSE),"")</f>
        <v>DEMAK</v>
      </c>
      <c r="V567" s="349" t="str">
        <f t="shared" si="282"/>
        <v>2</v>
      </c>
      <c r="W567" s="145" t="e">
        <f t="shared" si="283"/>
        <v>#VALUE!</v>
      </c>
      <c r="X567" s="133" t="e">
        <f>COUNTIFS(A1_Individu_Data_Keadaan_SDMK!A$4:A$149931,M567,A1_Individu_Data_Keadaan_SDMK!R$4:R$149285,"01. Dokter")</f>
        <v>#VALUE!</v>
      </c>
      <c r="Y567" s="122">
        <f t="shared" si="284"/>
        <v>1</v>
      </c>
      <c r="Z567" s="134" t="e">
        <f t="shared" si="285"/>
        <v>#VALUE!</v>
      </c>
      <c r="AA567" s="134" t="e">
        <f t="shared" si="286"/>
        <v>#VALUE!</v>
      </c>
      <c r="AB567" s="133" t="e">
        <f>COUNTIFS(A1_Individu_Data_Keadaan_SDMK!A$4:A$149931,M567,A1_Individu_Data_Keadaan_SDMK!R$4:R$149285,"02. Dokter Gigi")</f>
        <v>#VALUE!</v>
      </c>
      <c r="AC567" s="122">
        <f t="shared" si="287"/>
        <v>1</v>
      </c>
      <c r="AD567" s="134" t="e">
        <f t="shared" si="288"/>
        <v>#VALUE!</v>
      </c>
      <c r="AE567" s="134" t="e">
        <f t="shared" si="289"/>
        <v>#VALUE!</v>
      </c>
      <c r="AF567" s="133" t="e">
        <f>COUNTIFS(A1_Individu_Data_Keadaan_SDMK!A$4:A$149931,M567,A1_Individu_Data_Keadaan_SDMK!Q$4:Q$149285,"03. KEPERAWATAN")</f>
        <v>#VALUE!</v>
      </c>
      <c r="AG567" s="135">
        <f t="shared" si="290"/>
        <v>5</v>
      </c>
      <c r="AH567" s="134" t="e">
        <f t="shared" si="291"/>
        <v>#VALUE!</v>
      </c>
      <c r="AI567" s="134" t="e">
        <f t="shared" si="292"/>
        <v>#VALUE!</v>
      </c>
      <c r="AJ567" s="133" t="e">
        <f>COUNTIFS(A1_Individu_Data_Keadaan_SDMK!A$4:A$149931,M567,A1_Individu_Data_Keadaan_SDMK!Q$4:Q$149285,"04. KEBIDANAN")</f>
        <v>#VALUE!</v>
      </c>
      <c r="AK567" s="135">
        <f t="shared" si="293"/>
        <v>4</v>
      </c>
      <c r="AL567" s="134" t="e">
        <f t="shared" si="294"/>
        <v>#VALUE!</v>
      </c>
      <c r="AM567" s="134" t="e">
        <f t="shared" si="295"/>
        <v>#VALUE!</v>
      </c>
      <c r="AN567" s="133" t="e">
        <f>COUNTIFS(A1_Individu_Data_Keadaan_SDMK!A$4:A$149931,M567,A1_Individu_Data_Keadaan_SDMK!Q$4:Q$149285,"05. KEFARMASIAN")</f>
        <v>#VALUE!</v>
      </c>
      <c r="AO567" s="135">
        <f t="shared" si="296"/>
        <v>1</v>
      </c>
      <c r="AP567" s="134" t="e">
        <f t="shared" si="297"/>
        <v>#VALUE!</v>
      </c>
      <c r="AQ567" s="134" t="e">
        <f t="shared" si="298"/>
        <v>#VALUE!</v>
      </c>
      <c r="AR567" s="133" t="e">
        <f>COUNTIFS(A1_Individu_Data_Keadaan_SDMK!A$4:A$149931,M567,A1_Individu_Data_Keadaan_SDMK!Q$4:Q$149285,"06. KESEHATAN MASYARAKAT")</f>
        <v>#VALUE!</v>
      </c>
      <c r="AS567" s="135">
        <f t="shared" si="299"/>
        <v>1</v>
      </c>
      <c r="AT567" s="134" t="e">
        <f t="shared" si="300"/>
        <v>#VALUE!</v>
      </c>
      <c r="AU567" s="134" t="e">
        <f t="shared" si="301"/>
        <v>#VALUE!</v>
      </c>
      <c r="AV567" s="133" t="e">
        <f>COUNTIFS(A1_Individu_Data_Keadaan_SDMK!A$4:A$149931,M567,A1_Individu_Data_Keadaan_SDMK!Q$4:Q$149285,"07. KESEHATAN LINGKUNGAN")</f>
        <v>#VALUE!</v>
      </c>
      <c r="AW567" s="135">
        <f t="shared" si="302"/>
        <v>1</v>
      </c>
      <c r="AX567" s="134" t="e">
        <f t="shared" si="303"/>
        <v>#VALUE!</v>
      </c>
      <c r="AY567" s="134" t="e">
        <f t="shared" si="304"/>
        <v>#VALUE!</v>
      </c>
      <c r="AZ567" s="133" t="e">
        <f>COUNTIFS(A1_Individu_Data_Keadaan_SDMK!A$4:A$149931,M567,A1_Individu_Data_Keadaan_SDMK!Q$4:Q$149285,"08. GIZI")</f>
        <v>#VALUE!</v>
      </c>
      <c r="BA567" s="135">
        <f t="shared" si="305"/>
        <v>1</v>
      </c>
      <c r="BB567" s="134" t="e">
        <f t="shared" si="306"/>
        <v>#VALUE!</v>
      </c>
      <c r="BC567" s="134" t="e">
        <f t="shared" si="307"/>
        <v>#VALUE!</v>
      </c>
      <c r="BD567" s="133" t="e">
        <f>COUNTIFS(A1_Individu_Data_Keadaan_SDMK!A$4:A$149931,M567,A1_Individu_Data_Keadaan_SDMK!R$4:R$149285,"03. Ahli Teknologi Laboratorium Medik")</f>
        <v>#VALUE!</v>
      </c>
      <c r="BE567" s="135">
        <f t="shared" si="308"/>
        <v>1</v>
      </c>
      <c r="BF567" s="134" t="e">
        <f t="shared" si="309"/>
        <v>#VALUE!</v>
      </c>
      <c r="BG567" s="134" t="e">
        <f t="shared" si="310"/>
        <v>#VALUE!</v>
      </c>
      <c r="BH567" s="139" t="e">
        <f t="shared" si="311"/>
        <v>#VALUE!</v>
      </c>
      <c r="BI567" s="139" t="e">
        <f t="shared" si="312"/>
        <v>#VALUE!</v>
      </c>
    </row>
    <row r="568" spans="13:61" ht="15">
      <c r="M568" s="525" t="s">
        <v>13526</v>
      </c>
      <c r="N568" s="525" t="s">
        <v>13527</v>
      </c>
      <c r="O568" s="120" t="s">
        <v>267</v>
      </c>
      <c r="P568" s="120" t="s">
        <v>9302</v>
      </c>
      <c r="Q568" s="120" t="s">
        <v>12201</v>
      </c>
      <c r="R568" s="120">
        <v>33</v>
      </c>
      <c r="S568" s="120">
        <v>3321</v>
      </c>
      <c r="T568" s="348" t="str">
        <f>IF(R568&lt;&gt;"",VLOOKUP(R568,'01_MASTER_KODE_WILAYAH'!H$1437:I$1470,2,FALSE),"")</f>
        <v>JAWA TENGAH</v>
      </c>
      <c r="U568" s="348" t="str">
        <f>IF(S568&lt;&gt;"",VLOOKUP(S568,'01_MASTER_KODE_WILAYAH'!D$5:F$1353,3,FALSE),"")</f>
        <v>DEMAK</v>
      </c>
      <c r="V568" s="349" t="str">
        <f t="shared" si="282"/>
        <v>1</v>
      </c>
      <c r="W568" s="145" t="e">
        <f t="shared" si="283"/>
        <v>#VALUE!</v>
      </c>
      <c r="X568" s="133" t="e">
        <f>COUNTIFS(A1_Individu_Data_Keadaan_SDMK!A$4:A$149931,M568,A1_Individu_Data_Keadaan_SDMK!R$4:R$149285,"01. Dokter")</f>
        <v>#VALUE!</v>
      </c>
      <c r="Y568" s="122">
        <f t="shared" si="284"/>
        <v>2</v>
      </c>
      <c r="Z568" s="134" t="e">
        <f t="shared" si="285"/>
        <v>#VALUE!</v>
      </c>
      <c r="AA568" s="134" t="e">
        <f t="shared" si="286"/>
        <v>#VALUE!</v>
      </c>
      <c r="AB568" s="133" t="e">
        <f>COUNTIFS(A1_Individu_Data_Keadaan_SDMK!A$4:A$149931,M568,A1_Individu_Data_Keadaan_SDMK!R$4:R$149285,"02. Dokter Gigi")</f>
        <v>#VALUE!</v>
      </c>
      <c r="AC568" s="122">
        <f t="shared" si="287"/>
        <v>1</v>
      </c>
      <c r="AD568" s="134" t="e">
        <f t="shared" si="288"/>
        <v>#VALUE!</v>
      </c>
      <c r="AE568" s="134" t="e">
        <f t="shared" si="289"/>
        <v>#VALUE!</v>
      </c>
      <c r="AF568" s="133" t="e">
        <f>COUNTIFS(A1_Individu_Data_Keadaan_SDMK!A$4:A$149931,M568,A1_Individu_Data_Keadaan_SDMK!Q$4:Q$149285,"03. KEPERAWATAN")</f>
        <v>#VALUE!</v>
      </c>
      <c r="AG568" s="135">
        <f t="shared" si="290"/>
        <v>8</v>
      </c>
      <c r="AH568" s="134" t="e">
        <f t="shared" si="291"/>
        <v>#VALUE!</v>
      </c>
      <c r="AI568" s="134" t="e">
        <f t="shared" si="292"/>
        <v>#VALUE!</v>
      </c>
      <c r="AJ568" s="133" t="e">
        <f>COUNTIFS(A1_Individu_Data_Keadaan_SDMK!A$4:A$149931,M568,A1_Individu_Data_Keadaan_SDMK!Q$4:Q$149285,"04. KEBIDANAN")</f>
        <v>#VALUE!</v>
      </c>
      <c r="AK568" s="135">
        <f t="shared" si="293"/>
        <v>7</v>
      </c>
      <c r="AL568" s="134" t="e">
        <f t="shared" si="294"/>
        <v>#VALUE!</v>
      </c>
      <c r="AM568" s="134" t="e">
        <f t="shared" si="295"/>
        <v>#VALUE!</v>
      </c>
      <c r="AN568" s="133" t="e">
        <f>COUNTIFS(A1_Individu_Data_Keadaan_SDMK!A$4:A$149931,M568,A1_Individu_Data_Keadaan_SDMK!Q$4:Q$149285,"05. KEFARMASIAN")</f>
        <v>#VALUE!</v>
      </c>
      <c r="AO568" s="135">
        <f t="shared" si="296"/>
        <v>1</v>
      </c>
      <c r="AP568" s="134" t="e">
        <f t="shared" si="297"/>
        <v>#VALUE!</v>
      </c>
      <c r="AQ568" s="134" t="e">
        <f t="shared" si="298"/>
        <v>#VALUE!</v>
      </c>
      <c r="AR568" s="133" t="e">
        <f>COUNTIFS(A1_Individu_Data_Keadaan_SDMK!A$4:A$149931,M568,A1_Individu_Data_Keadaan_SDMK!Q$4:Q$149285,"06. KESEHATAN MASYARAKAT")</f>
        <v>#VALUE!</v>
      </c>
      <c r="AS568" s="135">
        <f t="shared" si="299"/>
        <v>1</v>
      </c>
      <c r="AT568" s="134" t="e">
        <f t="shared" si="300"/>
        <v>#VALUE!</v>
      </c>
      <c r="AU568" s="134" t="e">
        <f t="shared" si="301"/>
        <v>#VALUE!</v>
      </c>
      <c r="AV568" s="133" t="e">
        <f>COUNTIFS(A1_Individu_Data_Keadaan_SDMK!A$4:A$149931,M568,A1_Individu_Data_Keadaan_SDMK!Q$4:Q$149285,"07. KESEHATAN LINGKUNGAN")</f>
        <v>#VALUE!</v>
      </c>
      <c r="AW568" s="135">
        <f t="shared" si="302"/>
        <v>1</v>
      </c>
      <c r="AX568" s="134" t="e">
        <f t="shared" si="303"/>
        <v>#VALUE!</v>
      </c>
      <c r="AY568" s="134" t="e">
        <f t="shared" si="304"/>
        <v>#VALUE!</v>
      </c>
      <c r="AZ568" s="133" t="e">
        <f>COUNTIFS(A1_Individu_Data_Keadaan_SDMK!A$4:A$149931,M568,A1_Individu_Data_Keadaan_SDMK!Q$4:Q$149285,"08. GIZI")</f>
        <v>#VALUE!</v>
      </c>
      <c r="BA568" s="135">
        <f t="shared" si="305"/>
        <v>2</v>
      </c>
      <c r="BB568" s="134" t="e">
        <f t="shared" si="306"/>
        <v>#VALUE!</v>
      </c>
      <c r="BC568" s="134" t="e">
        <f t="shared" si="307"/>
        <v>#VALUE!</v>
      </c>
      <c r="BD568" s="133" t="e">
        <f>COUNTIFS(A1_Individu_Data_Keadaan_SDMK!A$4:A$149931,M568,A1_Individu_Data_Keadaan_SDMK!R$4:R$149285,"03. Ahli Teknologi Laboratorium Medik")</f>
        <v>#VALUE!</v>
      </c>
      <c r="BE568" s="135">
        <f t="shared" si="308"/>
        <v>1</v>
      </c>
      <c r="BF568" s="134" t="e">
        <f t="shared" si="309"/>
        <v>#VALUE!</v>
      </c>
      <c r="BG568" s="134" t="e">
        <f t="shared" si="310"/>
        <v>#VALUE!</v>
      </c>
      <c r="BH568" s="139" t="e">
        <f t="shared" si="311"/>
        <v>#VALUE!</v>
      </c>
      <c r="BI568" s="139" t="e">
        <f t="shared" si="312"/>
        <v>#VALUE!</v>
      </c>
    </row>
    <row r="569" spans="13:61" ht="15">
      <c r="M569" s="525" t="s">
        <v>13529</v>
      </c>
      <c r="N569" s="525" t="s">
        <v>13530</v>
      </c>
      <c r="O569" s="120" t="s">
        <v>267</v>
      </c>
      <c r="P569" s="120" t="s">
        <v>9301</v>
      </c>
      <c r="Q569" s="120" t="s">
        <v>12201</v>
      </c>
      <c r="R569" s="120">
        <v>33</v>
      </c>
      <c r="S569" s="120">
        <v>3321</v>
      </c>
      <c r="T569" s="348" t="str">
        <f>IF(R569&lt;&gt;"",VLOOKUP(R569,'01_MASTER_KODE_WILAYAH'!H$1437:I$1470,2,FALSE),"")</f>
        <v>JAWA TENGAH</v>
      </c>
      <c r="U569" s="348" t="str">
        <f>IF(S569&lt;&gt;"",VLOOKUP(S569,'01_MASTER_KODE_WILAYAH'!D$5:F$1353,3,FALSE),"")</f>
        <v>DEMAK</v>
      </c>
      <c r="V569" s="349" t="str">
        <f t="shared" si="282"/>
        <v>2</v>
      </c>
      <c r="W569" s="145" t="e">
        <f t="shared" si="283"/>
        <v>#VALUE!</v>
      </c>
      <c r="X569" s="133" t="e">
        <f>COUNTIFS(A1_Individu_Data_Keadaan_SDMK!A$4:A$149931,M569,A1_Individu_Data_Keadaan_SDMK!R$4:R$149285,"01. Dokter")</f>
        <v>#VALUE!</v>
      </c>
      <c r="Y569" s="122">
        <f t="shared" si="284"/>
        <v>1</v>
      </c>
      <c r="Z569" s="134" t="e">
        <f t="shared" si="285"/>
        <v>#VALUE!</v>
      </c>
      <c r="AA569" s="134" t="e">
        <f t="shared" si="286"/>
        <v>#VALUE!</v>
      </c>
      <c r="AB569" s="133" t="e">
        <f>COUNTIFS(A1_Individu_Data_Keadaan_SDMK!A$4:A$149931,M569,A1_Individu_Data_Keadaan_SDMK!R$4:R$149285,"02. Dokter Gigi")</f>
        <v>#VALUE!</v>
      </c>
      <c r="AC569" s="122">
        <f t="shared" si="287"/>
        <v>1</v>
      </c>
      <c r="AD569" s="134" t="e">
        <f t="shared" si="288"/>
        <v>#VALUE!</v>
      </c>
      <c r="AE569" s="134" t="e">
        <f t="shared" si="289"/>
        <v>#VALUE!</v>
      </c>
      <c r="AF569" s="133" t="e">
        <f>COUNTIFS(A1_Individu_Data_Keadaan_SDMK!A$4:A$149931,M569,A1_Individu_Data_Keadaan_SDMK!Q$4:Q$149285,"03. KEPERAWATAN")</f>
        <v>#VALUE!</v>
      </c>
      <c r="AG569" s="135">
        <f t="shared" si="290"/>
        <v>5</v>
      </c>
      <c r="AH569" s="134" t="e">
        <f t="shared" si="291"/>
        <v>#VALUE!</v>
      </c>
      <c r="AI569" s="134" t="e">
        <f t="shared" si="292"/>
        <v>#VALUE!</v>
      </c>
      <c r="AJ569" s="133" t="e">
        <f>COUNTIFS(A1_Individu_Data_Keadaan_SDMK!A$4:A$149931,M569,A1_Individu_Data_Keadaan_SDMK!Q$4:Q$149285,"04. KEBIDANAN")</f>
        <v>#VALUE!</v>
      </c>
      <c r="AK569" s="135">
        <f t="shared" si="293"/>
        <v>4</v>
      </c>
      <c r="AL569" s="134" t="e">
        <f t="shared" si="294"/>
        <v>#VALUE!</v>
      </c>
      <c r="AM569" s="134" t="e">
        <f t="shared" si="295"/>
        <v>#VALUE!</v>
      </c>
      <c r="AN569" s="133" t="e">
        <f>COUNTIFS(A1_Individu_Data_Keadaan_SDMK!A$4:A$149931,M569,A1_Individu_Data_Keadaan_SDMK!Q$4:Q$149285,"05. KEFARMASIAN")</f>
        <v>#VALUE!</v>
      </c>
      <c r="AO569" s="135">
        <f t="shared" si="296"/>
        <v>1</v>
      </c>
      <c r="AP569" s="134" t="e">
        <f t="shared" si="297"/>
        <v>#VALUE!</v>
      </c>
      <c r="AQ569" s="134" t="e">
        <f t="shared" si="298"/>
        <v>#VALUE!</v>
      </c>
      <c r="AR569" s="133" t="e">
        <f>COUNTIFS(A1_Individu_Data_Keadaan_SDMK!A$4:A$149931,M569,A1_Individu_Data_Keadaan_SDMK!Q$4:Q$149285,"06. KESEHATAN MASYARAKAT")</f>
        <v>#VALUE!</v>
      </c>
      <c r="AS569" s="135">
        <f t="shared" si="299"/>
        <v>1</v>
      </c>
      <c r="AT569" s="134" t="e">
        <f t="shared" si="300"/>
        <v>#VALUE!</v>
      </c>
      <c r="AU569" s="134" t="e">
        <f t="shared" si="301"/>
        <v>#VALUE!</v>
      </c>
      <c r="AV569" s="133" t="e">
        <f>COUNTIFS(A1_Individu_Data_Keadaan_SDMK!A$4:A$149931,M569,A1_Individu_Data_Keadaan_SDMK!Q$4:Q$149285,"07. KESEHATAN LINGKUNGAN")</f>
        <v>#VALUE!</v>
      </c>
      <c r="AW569" s="135">
        <f t="shared" si="302"/>
        <v>1</v>
      </c>
      <c r="AX569" s="134" t="e">
        <f t="shared" si="303"/>
        <v>#VALUE!</v>
      </c>
      <c r="AY569" s="134" t="e">
        <f t="shared" si="304"/>
        <v>#VALUE!</v>
      </c>
      <c r="AZ569" s="133" t="e">
        <f>COUNTIFS(A1_Individu_Data_Keadaan_SDMK!A$4:A$149931,M569,A1_Individu_Data_Keadaan_SDMK!Q$4:Q$149285,"08. GIZI")</f>
        <v>#VALUE!</v>
      </c>
      <c r="BA569" s="135">
        <f t="shared" si="305"/>
        <v>1</v>
      </c>
      <c r="BB569" s="134" t="e">
        <f t="shared" si="306"/>
        <v>#VALUE!</v>
      </c>
      <c r="BC569" s="134" t="e">
        <f t="shared" si="307"/>
        <v>#VALUE!</v>
      </c>
      <c r="BD569" s="133" t="e">
        <f>COUNTIFS(A1_Individu_Data_Keadaan_SDMK!A$4:A$149931,M569,A1_Individu_Data_Keadaan_SDMK!R$4:R$149285,"03. Ahli Teknologi Laboratorium Medik")</f>
        <v>#VALUE!</v>
      </c>
      <c r="BE569" s="135">
        <f t="shared" si="308"/>
        <v>1</v>
      </c>
      <c r="BF569" s="134" t="e">
        <f t="shared" si="309"/>
        <v>#VALUE!</v>
      </c>
      <c r="BG569" s="134" t="e">
        <f t="shared" si="310"/>
        <v>#VALUE!</v>
      </c>
      <c r="BH569" s="139" t="e">
        <f t="shared" si="311"/>
        <v>#VALUE!</v>
      </c>
      <c r="BI569" s="139" t="e">
        <f t="shared" si="312"/>
        <v>#VALUE!</v>
      </c>
    </row>
    <row r="570" spans="13:61" ht="15">
      <c r="M570" s="525" t="s">
        <v>13531</v>
      </c>
      <c r="N570" s="525" t="s">
        <v>13532</v>
      </c>
      <c r="O570" s="120" t="s">
        <v>267</v>
      </c>
      <c r="P570" s="120" t="s">
        <v>9302</v>
      </c>
      <c r="Q570" s="120" t="s">
        <v>12201</v>
      </c>
      <c r="R570" s="120">
        <v>33</v>
      </c>
      <c r="S570" s="120">
        <v>3321</v>
      </c>
      <c r="T570" s="348" t="str">
        <f>IF(R570&lt;&gt;"",VLOOKUP(R570,'01_MASTER_KODE_WILAYAH'!H$1437:I$1470,2,FALSE),"")</f>
        <v>JAWA TENGAH</v>
      </c>
      <c r="U570" s="348" t="str">
        <f>IF(S570&lt;&gt;"",VLOOKUP(S570,'01_MASTER_KODE_WILAYAH'!D$5:F$1353,3,FALSE),"")</f>
        <v>DEMAK</v>
      </c>
      <c r="V570" s="349" t="str">
        <f t="shared" si="282"/>
        <v>1</v>
      </c>
      <c r="W570" s="145" t="e">
        <f t="shared" si="283"/>
        <v>#VALUE!</v>
      </c>
      <c r="X570" s="133" t="e">
        <f>COUNTIFS(A1_Individu_Data_Keadaan_SDMK!A$4:A$149931,M570,A1_Individu_Data_Keadaan_SDMK!R$4:R$149285,"01. Dokter")</f>
        <v>#VALUE!</v>
      </c>
      <c r="Y570" s="122">
        <f t="shared" si="284"/>
        <v>2</v>
      </c>
      <c r="Z570" s="134" t="e">
        <f t="shared" si="285"/>
        <v>#VALUE!</v>
      </c>
      <c r="AA570" s="134" t="e">
        <f t="shared" si="286"/>
        <v>#VALUE!</v>
      </c>
      <c r="AB570" s="133" t="e">
        <f>COUNTIFS(A1_Individu_Data_Keadaan_SDMK!A$4:A$149931,M570,A1_Individu_Data_Keadaan_SDMK!R$4:R$149285,"02. Dokter Gigi")</f>
        <v>#VALUE!</v>
      </c>
      <c r="AC570" s="122">
        <f t="shared" si="287"/>
        <v>1</v>
      </c>
      <c r="AD570" s="134" t="e">
        <f t="shared" si="288"/>
        <v>#VALUE!</v>
      </c>
      <c r="AE570" s="134" t="e">
        <f t="shared" si="289"/>
        <v>#VALUE!</v>
      </c>
      <c r="AF570" s="133" t="e">
        <f>COUNTIFS(A1_Individu_Data_Keadaan_SDMK!A$4:A$149931,M570,A1_Individu_Data_Keadaan_SDMK!Q$4:Q$149285,"03. KEPERAWATAN")</f>
        <v>#VALUE!</v>
      </c>
      <c r="AG570" s="135">
        <f t="shared" si="290"/>
        <v>8</v>
      </c>
      <c r="AH570" s="134" t="e">
        <f t="shared" si="291"/>
        <v>#VALUE!</v>
      </c>
      <c r="AI570" s="134" t="e">
        <f t="shared" si="292"/>
        <v>#VALUE!</v>
      </c>
      <c r="AJ570" s="133" t="e">
        <f>COUNTIFS(A1_Individu_Data_Keadaan_SDMK!A$4:A$149931,M570,A1_Individu_Data_Keadaan_SDMK!Q$4:Q$149285,"04. KEBIDANAN")</f>
        <v>#VALUE!</v>
      </c>
      <c r="AK570" s="135">
        <f t="shared" si="293"/>
        <v>7</v>
      </c>
      <c r="AL570" s="134" t="e">
        <f t="shared" si="294"/>
        <v>#VALUE!</v>
      </c>
      <c r="AM570" s="134" t="e">
        <f t="shared" si="295"/>
        <v>#VALUE!</v>
      </c>
      <c r="AN570" s="133" t="e">
        <f>COUNTIFS(A1_Individu_Data_Keadaan_SDMK!A$4:A$149931,M570,A1_Individu_Data_Keadaan_SDMK!Q$4:Q$149285,"05. KEFARMASIAN")</f>
        <v>#VALUE!</v>
      </c>
      <c r="AO570" s="135">
        <f t="shared" si="296"/>
        <v>1</v>
      </c>
      <c r="AP570" s="134" t="e">
        <f t="shared" si="297"/>
        <v>#VALUE!</v>
      </c>
      <c r="AQ570" s="134" t="e">
        <f t="shared" si="298"/>
        <v>#VALUE!</v>
      </c>
      <c r="AR570" s="133" t="e">
        <f>COUNTIFS(A1_Individu_Data_Keadaan_SDMK!A$4:A$149931,M570,A1_Individu_Data_Keadaan_SDMK!Q$4:Q$149285,"06. KESEHATAN MASYARAKAT")</f>
        <v>#VALUE!</v>
      </c>
      <c r="AS570" s="135">
        <f t="shared" si="299"/>
        <v>1</v>
      </c>
      <c r="AT570" s="134" t="e">
        <f t="shared" si="300"/>
        <v>#VALUE!</v>
      </c>
      <c r="AU570" s="134" t="e">
        <f t="shared" si="301"/>
        <v>#VALUE!</v>
      </c>
      <c r="AV570" s="133" t="e">
        <f>COUNTIFS(A1_Individu_Data_Keadaan_SDMK!A$4:A$149931,M570,A1_Individu_Data_Keadaan_SDMK!Q$4:Q$149285,"07. KESEHATAN LINGKUNGAN")</f>
        <v>#VALUE!</v>
      </c>
      <c r="AW570" s="135">
        <f t="shared" si="302"/>
        <v>1</v>
      </c>
      <c r="AX570" s="134" t="e">
        <f t="shared" si="303"/>
        <v>#VALUE!</v>
      </c>
      <c r="AY570" s="134" t="e">
        <f t="shared" si="304"/>
        <v>#VALUE!</v>
      </c>
      <c r="AZ570" s="133" t="e">
        <f>COUNTIFS(A1_Individu_Data_Keadaan_SDMK!A$4:A$149931,M570,A1_Individu_Data_Keadaan_SDMK!Q$4:Q$149285,"08. GIZI")</f>
        <v>#VALUE!</v>
      </c>
      <c r="BA570" s="135">
        <f t="shared" si="305"/>
        <v>2</v>
      </c>
      <c r="BB570" s="134" t="e">
        <f t="shared" si="306"/>
        <v>#VALUE!</v>
      </c>
      <c r="BC570" s="134" t="e">
        <f t="shared" si="307"/>
        <v>#VALUE!</v>
      </c>
      <c r="BD570" s="133" t="e">
        <f>COUNTIFS(A1_Individu_Data_Keadaan_SDMK!A$4:A$149931,M570,A1_Individu_Data_Keadaan_SDMK!R$4:R$149285,"03. Ahli Teknologi Laboratorium Medik")</f>
        <v>#VALUE!</v>
      </c>
      <c r="BE570" s="135">
        <f t="shared" si="308"/>
        <v>1</v>
      </c>
      <c r="BF570" s="134" t="e">
        <f t="shared" si="309"/>
        <v>#VALUE!</v>
      </c>
      <c r="BG570" s="134" t="e">
        <f t="shared" si="310"/>
        <v>#VALUE!</v>
      </c>
      <c r="BH570" s="139" t="e">
        <f t="shared" si="311"/>
        <v>#VALUE!</v>
      </c>
      <c r="BI570" s="139" t="e">
        <f t="shared" si="312"/>
        <v>#VALUE!</v>
      </c>
    </row>
    <row r="571" spans="13:61" ht="15">
      <c r="M571" s="525" t="s">
        <v>13533</v>
      </c>
      <c r="N571" s="525" t="s">
        <v>13534</v>
      </c>
      <c r="O571" s="120" t="s">
        <v>267</v>
      </c>
      <c r="P571" s="120" t="s">
        <v>9302</v>
      </c>
      <c r="Q571" s="120" t="s">
        <v>12201</v>
      </c>
      <c r="R571" s="120">
        <v>33</v>
      </c>
      <c r="S571" s="120">
        <v>3321</v>
      </c>
      <c r="T571" s="348" t="str">
        <f>IF(R571&lt;&gt;"",VLOOKUP(R571,'01_MASTER_KODE_WILAYAH'!H$1437:I$1470,2,FALSE),"")</f>
        <v>JAWA TENGAH</v>
      </c>
      <c r="U571" s="348" t="str">
        <f>IF(S571&lt;&gt;"",VLOOKUP(S571,'01_MASTER_KODE_WILAYAH'!D$5:F$1353,3,FALSE),"")</f>
        <v>DEMAK</v>
      </c>
      <c r="V571" s="349" t="str">
        <f t="shared" si="282"/>
        <v>1</v>
      </c>
      <c r="W571" s="145" t="e">
        <f t="shared" si="283"/>
        <v>#VALUE!</v>
      </c>
      <c r="X571" s="133" t="e">
        <f>COUNTIFS(A1_Individu_Data_Keadaan_SDMK!A$4:A$149931,M571,A1_Individu_Data_Keadaan_SDMK!R$4:R$149285,"01. Dokter")</f>
        <v>#VALUE!</v>
      </c>
      <c r="Y571" s="122">
        <f t="shared" si="284"/>
        <v>2</v>
      </c>
      <c r="Z571" s="134" t="e">
        <f t="shared" si="285"/>
        <v>#VALUE!</v>
      </c>
      <c r="AA571" s="134" t="e">
        <f t="shared" si="286"/>
        <v>#VALUE!</v>
      </c>
      <c r="AB571" s="133" t="e">
        <f>COUNTIFS(A1_Individu_Data_Keadaan_SDMK!A$4:A$149931,M571,A1_Individu_Data_Keadaan_SDMK!R$4:R$149285,"02. Dokter Gigi")</f>
        <v>#VALUE!</v>
      </c>
      <c r="AC571" s="122">
        <f t="shared" si="287"/>
        <v>1</v>
      </c>
      <c r="AD571" s="134" t="e">
        <f t="shared" si="288"/>
        <v>#VALUE!</v>
      </c>
      <c r="AE571" s="134" t="e">
        <f t="shared" si="289"/>
        <v>#VALUE!</v>
      </c>
      <c r="AF571" s="133" t="e">
        <f>COUNTIFS(A1_Individu_Data_Keadaan_SDMK!A$4:A$149931,M571,A1_Individu_Data_Keadaan_SDMK!Q$4:Q$149285,"03. KEPERAWATAN")</f>
        <v>#VALUE!</v>
      </c>
      <c r="AG571" s="135">
        <f t="shared" si="290"/>
        <v>8</v>
      </c>
      <c r="AH571" s="134" t="e">
        <f t="shared" si="291"/>
        <v>#VALUE!</v>
      </c>
      <c r="AI571" s="134" t="e">
        <f t="shared" si="292"/>
        <v>#VALUE!</v>
      </c>
      <c r="AJ571" s="133" t="e">
        <f>COUNTIFS(A1_Individu_Data_Keadaan_SDMK!A$4:A$149931,M571,A1_Individu_Data_Keadaan_SDMK!Q$4:Q$149285,"04. KEBIDANAN")</f>
        <v>#VALUE!</v>
      </c>
      <c r="AK571" s="135">
        <f t="shared" si="293"/>
        <v>7</v>
      </c>
      <c r="AL571" s="134" t="e">
        <f t="shared" si="294"/>
        <v>#VALUE!</v>
      </c>
      <c r="AM571" s="134" t="e">
        <f t="shared" si="295"/>
        <v>#VALUE!</v>
      </c>
      <c r="AN571" s="133" t="e">
        <f>COUNTIFS(A1_Individu_Data_Keadaan_SDMK!A$4:A$149931,M571,A1_Individu_Data_Keadaan_SDMK!Q$4:Q$149285,"05. KEFARMASIAN")</f>
        <v>#VALUE!</v>
      </c>
      <c r="AO571" s="135">
        <f t="shared" si="296"/>
        <v>1</v>
      </c>
      <c r="AP571" s="134" t="e">
        <f t="shared" si="297"/>
        <v>#VALUE!</v>
      </c>
      <c r="AQ571" s="134" t="e">
        <f t="shared" si="298"/>
        <v>#VALUE!</v>
      </c>
      <c r="AR571" s="133" t="e">
        <f>COUNTIFS(A1_Individu_Data_Keadaan_SDMK!A$4:A$149931,M571,A1_Individu_Data_Keadaan_SDMK!Q$4:Q$149285,"06. KESEHATAN MASYARAKAT")</f>
        <v>#VALUE!</v>
      </c>
      <c r="AS571" s="135">
        <f t="shared" si="299"/>
        <v>1</v>
      </c>
      <c r="AT571" s="134" t="e">
        <f t="shared" si="300"/>
        <v>#VALUE!</v>
      </c>
      <c r="AU571" s="134" t="e">
        <f t="shared" si="301"/>
        <v>#VALUE!</v>
      </c>
      <c r="AV571" s="133" t="e">
        <f>COUNTIFS(A1_Individu_Data_Keadaan_SDMK!A$4:A$149931,M571,A1_Individu_Data_Keadaan_SDMK!Q$4:Q$149285,"07. KESEHATAN LINGKUNGAN")</f>
        <v>#VALUE!</v>
      </c>
      <c r="AW571" s="135">
        <f t="shared" si="302"/>
        <v>1</v>
      </c>
      <c r="AX571" s="134" t="e">
        <f t="shared" si="303"/>
        <v>#VALUE!</v>
      </c>
      <c r="AY571" s="134" t="e">
        <f t="shared" si="304"/>
        <v>#VALUE!</v>
      </c>
      <c r="AZ571" s="133" t="e">
        <f>COUNTIFS(A1_Individu_Data_Keadaan_SDMK!A$4:A$149931,M571,A1_Individu_Data_Keadaan_SDMK!Q$4:Q$149285,"08. GIZI")</f>
        <v>#VALUE!</v>
      </c>
      <c r="BA571" s="135">
        <f t="shared" si="305"/>
        <v>2</v>
      </c>
      <c r="BB571" s="134" t="e">
        <f t="shared" si="306"/>
        <v>#VALUE!</v>
      </c>
      <c r="BC571" s="134" t="e">
        <f t="shared" si="307"/>
        <v>#VALUE!</v>
      </c>
      <c r="BD571" s="133" t="e">
        <f>COUNTIFS(A1_Individu_Data_Keadaan_SDMK!A$4:A$149931,M571,A1_Individu_Data_Keadaan_SDMK!R$4:R$149285,"03. Ahli Teknologi Laboratorium Medik")</f>
        <v>#VALUE!</v>
      </c>
      <c r="BE571" s="135">
        <f t="shared" si="308"/>
        <v>1</v>
      </c>
      <c r="BF571" s="134" t="e">
        <f t="shared" si="309"/>
        <v>#VALUE!</v>
      </c>
      <c r="BG571" s="134" t="e">
        <f t="shared" si="310"/>
        <v>#VALUE!</v>
      </c>
      <c r="BH571" s="139" t="e">
        <f t="shared" si="311"/>
        <v>#VALUE!</v>
      </c>
      <c r="BI571" s="139" t="e">
        <f t="shared" si="312"/>
        <v>#VALUE!</v>
      </c>
    </row>
    <row r="572" spans="13:61" ht="15">
      <c r="M572" s="525" t="s">
        <v>13535</v>
      </c>
      <c r="N572" s="525" t="s">
        <v>13536</v>
      </c>
      <c r="O572" s="120" t="s">
        <v>267</v>
      </c>
      <c r="P572" s="120" t="s">
        <v>9302</v>
      </c>
      <c r="Q572" s="120" t="s">
        <v>12201</v>
      </c>
      <c r="R572" s="120">
        <v>33</v>
      </c>
      <c r="S572" s="120">
        <v>3321</v>
      </c>
      <c r="T572" s="348" t="str">
        <f>IF(R572&lt;&gt;"",VLOOKUP(R572,'01_MASTER_KODE_WILAYAH'!H$1437:I$1470,2,FALSE),"")</f>
        <v>JAWA TENGAH</v>
      </c>
      <c r="U572" s="348" t="str">
        <f>IF(S572&lt;&gt;"",VLOOKUP(S572,'01_MASTER_KODE_WILAYAH'!D$5:F$1353,3,FALSE),"")</f>
        <v>DEMAK</v>
      </c>
      <c r="V572" s="349" t="str">
        <f t="shared" si="282"/>
        <v>1</v>
      </c>
      <c r="W572" s="145" t="e">
        <f t="shared" si="283"/>
        <v>#VALUE!</v>
      </c>
      <c r="X572" s="133" t="e">
        <f>COUNTIFS(A1_Individu_Data_Keadaan_SDMK!A$4:A$149931,M572,A1_Individu_Data_Keadaan_SDMK!R$4:R$149285,"01. Dokter")</f>
        <v>#VALUE!</v>
      </c>
      <c r="Y572" s="122">
        <f t="shared" si="284"/>
        <v>2</v>
      </c>
      <c r="Z572" s="134" t="e">
        <f t="shared" si="285"/>
        <v>#VALUE!</v>
      </c>
      <c r="AA572" s="134" t="e">
        <f t="shared" si="286"/>
        <v>#VALUE!</v>
      </c>
      <c r="AB572" s="133" t="e">
        <f>COUNTIFS(A1_Individu_Data_Keadaan_SDMK!A$4:A$149931,M572,A1_Individu_Data_Keadaan_SDMK!R$4:R$149285,"02. Dokter Gigi")</f>
        <v>#VALUE!</v>
      </c>
      <c r="AC572" s="122">
        <f t="shared" si="287"/>
        <v>1</v>
      </c>
      <c r="AD572" s="134" t="e">
        <f t="shared" si="288"/>
        <v>#VALUE!</v>
      </c>
      <c r="AE572" s="134" t="e">
        <f t="shared" si="289"/>
        <v>#VALUE!</v>
      </c>
      <c r="AF572" s="133" t="e">
        <f>COUNTIFS(A1_Individu_Data_Keadaan_SDMK!A$4:A$149931,M572,A1_Individu_Data_Keadaan_SDMK!Q$4:Q$149285,"03. KEPERAWATAN")</f>
        <v>#VALUE!</v>
      </c>
      <c r="AG572" s="135">
        <f t="shared" si="290"/>
        <v>8</v>
      </c>
      <c r="AH572" s="134" t="e">
        <f t="shared" si="291"/>
        <v>#VALUE!</v>
      </c>
      <c r="AI572" s="134" t="e">
        <f t="shared" si="292"/>
        <v>#VALUE!</v>
      </c>
      <c r="AJ572" s="133" t="e">
        <f>COUNTIFS(A1_Individu_Data_Keadaan_SDMK!A$4:A$149931,M572,A1_Individu_Data_Keadaan_SDMK!Q$4:Q$149285,"04. KEBIDANAN")</f>
        <v>#VALUE!</v>
      </c>
      <c r="AK572" s="135">
        <f t="shared" si="293"/>
        <v>7</v>
      </c>
      <c r="AL572" s="134" t="e">
        <f t="shared" si="294"/>
        <v>#VALUE!</v>
      </c>
      <c r="AM572" s="134" t="e">
        <f t="shared" si="295"/>
        <v>#VALUE!</v>
      </c>
      <c r="AN572" s="133" t="e">
        <f>COUNTIFS(A1_Individu_Data_Keadaan_SDMK!A$4:A$149931,M572,A1_Individu_Data_Keadaan_SDMK!Q$4:Q$149285,"05. KEFARMASIAN")</f>
        <v>#VALUE!</v>
      </c>
      <c r="AO572" s="135">
        <f t="shared" si="296"/>
        <v>1</v>
      </c>
      <c r="AP572" s="134" t="e">
        <f t="shared" si="297"/>
        <v>#VALUE!</v>
      </c>
      <c r="AQ572" s="134" t="e">
        <f t="shared" si="298"/>
        <v>#VALUE!</v>
      </c>
      <c r="AR572" s="133" t="e">
        <f>COUNTIFS(A1_Individu_Data_Keadaan_SDMK!A$4:A$149931,M572,A1_Individu_Data_Keadaan_SDMK!Q$4:Q$149285,"06. KESEHATAN MASYARAKAT")</f>
        <v>#VALUE!</v>
      </c>
      <c r="AS572" s="135">
        <f t="shared" si="299"/>
        <v>1</v>
      </c>
      <c r="AT572" s="134" t="e">
        <f t="shared" si="300"/>
        <v>#VALUE!</v>
      </c>
      <c r="AU572" s="134" t="e">
        <f t="shared" si="301"/>
        <v>#VALUE!</v>
      </c>
      <c r="AV572" s="133" t="e">
        <f>COUNTIFS(A1_Individu_Data_Keadaan_SDMK!A$4:A$149931,M572,A1_Individu_Data_Keadaan_SDMK!Q$4:Q$149285,"07. KESEHATAN LINGKUNGAN")</f>
        <v>#VALUE!</v>
      </c>
      <c r="AW572" s="135">
        <f t="shared" si="302"/>
        <v>1</v>
      </c>
      <c r="AX572" s="134" t="e">
        <f t="shared" si="303"/>
        <v>#VALUE!</v>
      </c>
      <c r="AY572" s="134" t="e">
        <f t="shared" si="304"/>
        <v>#VALUE!</v>
      </c>
      <c r="AZ572" s="133" t="e">
        <f>COUNTIFS(A1_Individu_Data_Keadaan_SDMK!A$4:A$149931,M572,A1_Individu_Data_Keadaan_SDMK!Q$4:Q$149285,"08. GIZI")</f>
        <v>#VALUE!</v>
      </c>
      <c r="BA572" s="135">
        <f t="shared" si="305"/>
        <v>2</v>
      </c>
      <c r="BB572" s="134" t="e">
        <f t="shared" si="306"/>
        <v>#VALUE!</v>
      </c>
      <c r="BC572" s="134" t="e">
        <f t="shared" si="307"/>
        <v>#VALUE!</v>
      </c>
      <c r="BD572" s="133" t="e">
        <f>COUNTIFS(A1_Individu_Data_Keadaan_SDMK!A$4:A$149931,M572,A1_Individu_Data_Keadaan_SDMK!R$4:R$149285,"03. Ahli Teknologi Laboratorium Medik")</f>
        <v>#VALUE!</v>
      </c>
      <c r="BE572" s="135">
        <f t="shared" si="308"/>
        <v>1</v>
      </c>
      <c r="BF572" s="134" t="e">
        <f t="shared" si="309"/>
        <v>#VALUE!</v>
      </c>
      <c r="BG572" s="134" t="e">
        <f t="shared" si="310"/>
        <v>#VALUE!</v>
      </c>
      <c r="BH572" s="139" t="e">
        <f t="shared" si="311"/>
        <v>#VALUE!</v>
      </c>
      <c r="BI572" s="139" t="e">
        <f t="shared" si="312"/>
        <v>#VALUE!</v>
      </c>
    </row>
    <row r="573" spans="13:61" ht="15">
      <c r="M573" s="525" t="s">
        <v>13537</v>
      </c>
      <c r="N573" s="525" t="s">
        <v>13538</v>
      </c>
      <c r="O573" s="120" t="s">
        <v>267</v>
      </c>
      <c r="P573" s="120" t="s">
        <v>9302</v>
      </c>
      <c r="Q573" s="120" t="s">
        <v>12201</v>
      </c>
      <c r="R573" s="120">
        <v>33</v>
      </c>
      <c r="S573" s="120">
        <v>3321</v>
      </c>
      <c r="T573" s="348" t="str">
        <f>IF(R573&lt;&gt;"",VLOOKUP(R573,'01_MASTER_KODE_WILAYAH'!H$1437:I$1470,2,FALSE),"")</f>
        <v>JAWA TENGAH</v>
      </c>
      <c r="U573" s="348" t="str">
        <f>IF(S573&lt;&gt;"",VLOOKUP(S573,'01_MASTER_KODE_WILAYAH'!D$5:F$1353,3,FALSE),"")</f>
        <v>DEMAK</v>
      </c>
      <c r="V573" s="349" t="str">
        <f t="shared" si="282"/>
        <v>1</v>
      </c>
      <c r="W573" s="145" t="e">
        <f t="shared" si="283"/>
        <v>#VALUE!</v>
      </c>
      <c r="X573" s="133" t="e">
        <f>COUNTIFS(A1_Individu_Data_Keadaan_SDMK!A$4:A$149931,M573,A1_Individu_Data_Keadaan_SDMK!R$4:R$149285,"01. Dokter")</f>
        <v>#VALUE!</v>
      </c>
      <c r="Y573" s="122">
        <f t="shared" si="284"/>
        <v>2</v>
      </c>
      <c r="Z573" s="134" t="e">
        <f t="shared" si="285"/>
        <v>#VALUE!</v>
      </c>
      <c r="AA573" s="134" t="e">
        <f t="shared" si="286"/>
        <v>#VALUE!</v>
      </c>
      <c r="AB573" s="133" t="e">
        <f>COUNTIFS(A1_Individu_Data_Keadaan_SDMK!A$4:A$149931,M573,A1_Individu_Data_Keadaan_SDMK!R$4:R$149285,"02. Dokter Gigi")</f>
        <v>#VALUE!</v>
      </c>
      <c r="AC573" s="122">
        <f t="shared" si="287"/>
        <v>1</v>
      </c>
      <c r="AD573" s="134" t="e">
        <f t="shared" si="288"/>
        <v>#VALUE!</v>
      </c>
      <c r="AE573" s="134" t="e">
        <f t="shared" si="289"/>
        <v>#VALUE!</v>
      </c>
      <c r="AF573" s="133" t="e">
        <f>COUNTIFS(A1_Individu_Data_Keadaan_SDMK!A$4:A$149931,M573,A1_Individu_Data_Keadaan_SDMK!Q$4:Q$149285,"03. KEPERAWATAN")</f>
        <v>#VALUE!</v>
      </c>
      <c r="AG573" s="135">
        <f t="shared" si="290"/>
        <v>8</v>
      </c>
      <c r="AH573" s="134" t="e">
        <f t="shared" si="291"/>
        <v>#VALUE!</v>
      </c>
      <c r="AI573" s="134" t="e">
        <f t="shared" si="292"/>
        <v>#VALUE!</v>
      </c>
      <c r="AJ573" s="133" t="e">
        <f>COUNTIFS(A1_Individu_Data_Keadaan_SDMK!A$4:A$149931,M573,A1_Individu_Data_Keadaan_SDMK!Q$4:Q$149285,"04. KEBIDANAN")</f>
        <v>#VALUE!</v>
      </c>
      <c r="AK573" s="135">
        <f t="shared" si="293"/>
        <v>7</v>
      </c>
      <c r="AL573" s="134" t="e">
        <f t="shared" si="294"/>
        <v>#VALUE!</v>
      </c>
      <c r="AM573" s="134" t="e">
        <f t="shared" si="295"/>
        <v>#VALUE!</v>
      </c>
      <c r="AN573" s="133" t="e">
        <f>COUNTIFS(A1_Individu_Data_Keadaan_SDMK!A$4:A$149931,M573,A1_Individu_Data_Keadaan_SDMK!Q$4:Q$149285,"05. KEFARMASIAN")</f>
        <v>#VALUE!</v>
      </c>
      <c r="AO573" s="135">
        <f t="shared" si="296"/>
        <v>1</v>
      </c>
      <c r="AP573" s="134" t="e">
        <f t="shared" si="297"/>
        <v>#VALUE!</v>
      </c>
      <c r="AQ573" s="134" t="e">
        <f t="shared" si="298"/>
        <v>#VALUE!</v>
      </c>
      <c r="AR573" s="133" t="e">
        <f>COUNTIFS(A1_Individu_Data_Keadaan_SDMK!A$4:A$149931,M573,A1_Individu_Data_Keadaan_SDMK!Q$4:Q$149285,"06. KESEHATAN MASYARAKAT")</f>
        <v>#VALUE!</v>
      </c>
      <c r="AS573" s="135">
        <f t="shared" si="299"/>
        <v>1</v>
      </c>
      <c r="AT573" s="134" t="e">
        <f t="shared" si="300"/>
        <v>#VALUE!</v>
      </c>
      <c r="AU573" s="134" t="e">
        <f t="shared" si="301"/>
        <v>#VALUE!</v>
      </c>
      <c r="AV573" s="133" t="e">
        <f>COUNTIFS(A1_Individu_Data_Keadaan_SDMK!A$4:A$149931,M573,A1_Individu_Data_Keadaan_SDMK!Q$4:Q$149285,"07. KESEHATAN LINGKUNGAN")</f>
        <v>#VALUE!</v>
      </c>
      <c r="AW573" s="135">
        <f t="shared" si="302"/>
        <v>1</v>
      </c>
      <c r="AX573" s="134" t="e">
        <f t="shared" si="303"/>
        <v>#VALUE!</v>
      </c>
      <c r="AY573" s="134" t="e">
        <f t="shared" si="304"/>
        <v>#VALUE!</v>
      </c>
      <c r="AZ573" s="133" t="e">
        <f>COUNTIFS(A1_Individu_Data_Keadaan_SDMK!A$4:A$149931,M573,A1_Individu_Data_Keadaan_SDMK!Q$4:Q$149285,"08. GIZI")</f>
        <v>#VALUE!</v>
      </c>
      <c r="BA573" s="135">
        <f t="shared" si="305"/>
        <v>2</v>
      </c>
      <c r="BB573" s="134" t="e">
        <f t="shared" si="306"/>
        <v>#VALUE!</v>
      </c>
      <c r="BC573" s="134" t="e">
        <f t="shared" si="307"/>
        <v>#VALUE!</v>
      </c>
      <c r="BD573" s="133" t="e">
        <f>COUNTIFS(A1_Individu_Data_Keadaan_SDMK!A$4:A$149931,M573,A1_Individu_Data_Keadaan_SDMK!R$4:R$149285,"03. Ahli Teknologi Laboratorium Medik")</f>
        <v>#VALUE!</v>
      </c>
      <c r="BE573" s="135">
        <f t="shared" si="308"/>
        <v>1</v>
      </c>
      <c r="BF573" s="134" t="e">
        <f t="shared" si="309"/>
        <v>#VALUE!</v>
      </c>
      <c r="BG573" s="134" t="e">
        <f t="shared" si="310"/>
        <v>#VALUE!</v>
      </c>
      <c r="BH573" s="139" t="e">
        <f t="shared" si="311"/>
        <v>#VALUE!</v>
      </c>
      <c r="BI573" s="139" t="e">
        <f t="shared" si="312"/>
        <v>#VALUE!</v>
      </c>
    </row>
    <row r="574" spans="13:61" ht="15">
      <c r="M574" s="525" t="s">
        <v>13539</v>
      </c>
      <c r="N574" s="525" t="s">
        <v>13540</v>
      </c>
      <c r="O574" s="120" t="s">
        <v>267</v>
      </c>
      <c r="P574" s="120" t="s">
        <v>9302</v>
      </c>
      <c r="Q574" s="120" t="s">
        <v>12201</v>
      </c>
      <c r="R574" s="120">
        <v>33</v>
      </c>
      <c r="S574" s="120">
        <v>3321</v>
      </c>
      <c r="T574" s="348" t="str">
        <f>IF(R574&lt;&gt;"",VLOOKUP(R574,'01_MASTER_KODE_WILAYAH'!H$1437:I$1470,2,FALSE),"")</f>
        <v>JAWA TENGAH</v>
      </c>
      <c r="U574" s="348" t="str">
        <f>IF(S574&lt;&gt;"",VLOOKUP(S574,'01_MASTER_KODE_WILAYAH'!D$5:F$1353,3,FALSE),"")</f>
        <v>DEMAK</v>
      </c>
      <c r="V574" s="349" t="str">
        <f t="shared" si="282"/>
        <v>1</v>
      </c>
      <c r="W574" s="145" t="e">
        <f t="shared" si="283"/>
        <v>#VALUE!</v>
      </c>
      <c r="X574" s="133" t="e">
        <f>COUNTIFS(A1_Individu_Data_Keadaan_SDMK!A$4:A$149931,M574,A1_Individu_Data_Keadaan_SDMK!R$4:R$149285,"01. Dokter")</f>
        <v>#VALUE!</v>
      </c>
      <c r="Y574" s="122">
        <f t="shared" si="284"/>
        <v>2</v>
      </c>
      <c r="Z574" s="134" t="e">
        <f t="shared" si="285"/>
        <v>#VALUE!</v>
      </c>
      <c r="AA574" s="134" t="e">
        <f t="shared" si="286"/>
        <v>#VALUE!</v>
      </c>
      <c r="AB574" s="133" t="e">
        <f>COUNTIFS(A1_Individu_Data_Keadaan_SDMK!A$4:A$149931,M574,A1_Individu_Data_Keadaan_SDMK!R$4:R$149285,"02. Dokter Gigi")</f>
        <v>#VALUE!</v>
      </c>
      <c r="AC574" s="122">
        <f t="shared" si="287"/>
        <v>1</v>
      </c>
      <c r="AD574" s="134" t="e">
        <f t="shared" si="288"/>
        <v>#VALUE!</v>
      </c>
      <c r="AE574" s="134" t="e">
        <f t="shared" si="289"/>
        <v>#VALUE!</v>
      </c>
      <c r="AF574" s="133" t="e">
        <f>COUNTIFS(A1_Individu_Data_Keadaan_SDMK!A$4:A$149931,M574,A1_Individu_Data_Keadaan_SDMK!Q$4:Q$149285,"03. KEPERAWATAN")</f>
        <v>#VALUE!</v>
      </c>
      <c r="AG574" s="135">
        <f t="shared" si="290"/>
        <v>8</v>
      </c>
      <c r="AH574" s="134" t="e">
        <f t="shared" si="291"/>
        <v>#VALUE!</v>
      </c>
      <c r="AI574" s="134" t="e">
        <f t="shared" si="292"/>
        <v>#VALUE!</v>
      </c>
      <c r="AJ574" s="133" t="e">
        <f>COUNTIFS(A1_Individu_Data_Keadaan_SDMK!A$4:A$149931,M574,A1_Individu_Data_Keadaan_SDMK!Q$4:Q$149285,"04. KEBIDANAN")</f>
        <v>#VALUE!</v>
      </c>
      <c r="AK574" s="135">
        <f t="shared" si="293"/>
        <v>7</v>
      </c>
      <c r="AL574" s="134" t="e">
        <f t="shared" si="294"/>
        <v>#VALUE!</v>
      </c>
      <c r="AM574" s="134" t="e">
        <f t="shared" si="295"/>
        <v>#VALUE!</v>
      </c>
      <c r="AN574" s="133" t="e">
        <f>COUNTIFS(A1_Individu_Data_Keadaan_SDMK!A$4:A$149931,M574,A1_Individu_Data_Keadaan_SDMK!Q$4:Q$149285,"05. KEFARMASIAN")</f>
        <v>#VALUE!</v>
      </c>
      <c r="AO574" s="135">
        <f t="shared" si="296"/>
        <v>1</v>
      </c>
      <c r="AP574" s="134" t="e">
        <f t="shared" si="297"/>
        <v>#VALUE!</v>
      </c>
      <c r="AQ574" s="134" t="e">
        <f t="shared" si="298"/>
        <v>#VALUE!</v>
      </c>
      <c r="AR574" s="133" t="e">
        <f>COUNTIFS(A1_Individu_Data_Keadaan_SDMK!A$4:A$149931,M574,A1_Individu_Data_Keadaan_SDMK!Q$4:Q$149285,"06. KESEHATAN MASYARAKAT")</f>
        <v>#VALUE!</v>
      </c>
      <c r="AS574" s="135">
        <f t="shared" si="299"/>
        <v>1</v>
      </c>
      <c r="AT574" s="134" t="e">
        <f t="shared" si="300"/>
        <v>#VALUE!</v>
      </c>
      <c r="AU574" s="134" t="e">
        <f t="shared" si="301"/>
        <v>#VALUE!</v>
      </c>
      <c r="AV574" s="133" t="e">
        <f>COUNTIFS(A1_Individu_Data_Keadaan_SDMK!A$4:A$149931,M574,A1_Individu_Data_Keadaan_SDMK!Q$4:Q$149285,"07. KESEHATAN LINGKUNGAN")</f>
        <v>#VALUE!</v>
      </c>
      <c r="AW574" s="135">
        <f t="shared" si="302"/>
        <v>1</v>
      </c>
      <c r="AX574" s="134" t="e">
        <f t="shared" si="303"/>
        <v>#VALUE!</v>
      </c>
      <c r="AY574" s="134" t="e">
        <f t="shared" si="304"/>
        <v>#VALUE!</v>
      </c>
      <c r="AZ574" s="133" t="e">
        <f>COUNTIFS(A1_Individu_Data_Keadaan_SDMK!A$4:A$149931,M574,A1_Individu_Data_Keadaan_SDMK!Q$4:Q$149285,"08. GIZI")</f>
        <v>#VALUE!</v>
      </c>
      <c r="BA574" s="135">
        <f t="shared" si="305"/>
        <v>2</v>
      </c>
      <c r="BB574" s="134" t="e">
        <f t="shared" si="306"/>
        <v>#VALUE!</v>
      </c>
      <c r="BC574" s="134" t="e">
        <f t="shared" si="307"/>
        <v>#VALUE!</v>
      </c>
      <c r="BD574" s="133" t="e">
        <f>COUNTIFS(A1_Individu_Data_Keadaan_SDMK!A$4:A$149931,M574,A1_Individu_Data_Keadaan_SDMK!R$4:R$149285,"03. Ahli Teknologi Laboratorium Medik")</f>
        <v>#VALUE!</v>
      </c>
      <c r="BE574" s="135">
        <f t="shared" si="308"/>
        <v>1</v>
      </c>
      <c r="BF574" s="134" t="e">
        <f t="shared" si="309"/>
        <v>#VALUE!</v>
      </c>
      <c r="BG574" s="134" t="e">
        <f t="shared" si="310"/>
        <v>#VALUE!</v>
      </c>
      <c r="BH574" s="139" t="e">
        <f t="shared" si="311"/>
        <v>#VALUE!</v>
      </c>
      <c r="BI574" s="139" t="e">
        <f t="shared" si="312"/>
        <v>#VALUE!</v>
      </c>
    </row>
    <row r="575" spans="13:61" ht="15">
      <c r="M575" s="525" t="s">
        <v>13541</v>
      </c>
      <c r="N575" s="525" t="s">
        <v>13542</v>
      </c>
      <c r="O575" s="120" t="s">
        <v>267</v>
      </c>
      <c r="P575" s="120" t="s">
        <v>9302</v>
      </c>
      <c r="Q575" s="120" t="s">
        <v>12201</v>
      </c>
      <c r="R575" s="120">
        <v>33</v>
      </c>
      <c r="S575" s="120">
        <v>3321</v>
      </c>
      <c r="T575" s="348" t="str">
        <f>IF(R575&lt;&gt;"",VLOOKUP(R575,'01_MASTER_KODE_WILAYAH'!H$1437:I$1470,2,FALSE),"")</f>
        <v>JAWA TENGAH</v>
      </c>
      <c r="U575" s="348" t="str">
        <f>IF(S575&lt;&gt;"",VLOOKUP(S575,'01_MASTER_KODE_WILAYAH'!D$5:F$1353,3,FALSE),"")</f>
        <v>DEMAK</v>
      </c>
      <c r="V575" s="349" t="str">
        <f t="shared" si="282"/>
        <v>1</v>
      </c>
      <c r="W575" s="145" t="e">
        <f t="shared" si="283"/>
        <v>#VALUE!</v>
      </c>
      <c r="X575" s="133" t="e">
        <f>COUNTIFS(A1_Individu_Data_Keadaan_SDMK!A$4:A$149931,M575,A1_Individu_Data_Keadaan_SDMK!R$4:R$149285,"01. Dokter")</f>
        <v>#VALUE!</v>
      </c>
      <c r="Y575" s="122">
        <f t="shared" si="284"/>
        <v>2</v>
      </c>
      <c r="Z575" s="134" t="e">
        <f t="shared" si="285"/>
        <v>#VALUE!</v>
      </c>
      <c r="AA575" s="134" t="e">
        <f t="shared" si="286"/>
        <v>#VALUE!</v>
      </c>
      <c r="AB575" s="133" t="e">
        <f>COUNTIFS(A1_Individu_Data_Keadaan_SDMK!A$4:A$149931,M575,A1_Individu_Data_Keadaan_SDMK!R$4:R$149285,"02. Dokter Gigi")</f>
        <v>#VALUE!</v>
      </c>
      <c r="AC575" s="122">
        <f t="shared" si="287"/>
        <v>1</v>
      </c>
      <c r="AD575" s="134" t="e">
        <f t="shared" si="288"/>
        <v>#VALUE!</v>
      </c>
      <c r="AE575" s="134" t="e">
        <f t="shared" si="289"/>
        <v>#VALUE!</v>
      </c>
      <c r="AF575" s="133" t="e">
        <f>COUNTIFS(A1_Individu_Data_Keadaan_SDMK!A$4:A$149931,M575,A1_Individu_Data_Keadaan_SDMK!Q$4:Q$149285,"03. KEPERAWATAN")</f>
        <v>#VALUE!</v>
      </c>
      <c r="AG575" s="135">
        <f t="shared" si="290"/>
        <v>8</v>
      </c>
      <c r="AH575" s="134" t="e">
        <f t="shared" si="291"/>
        <v>#VALUE!</v>
      </c>
      <c r="AI575" s="134" t="e">
        <f t="shared" si="292"/>
        <v>#VALUE!</v>
      </c>
      <c r="AJ575" s="133" t="e">
        <f>COUNTIFS(A1_Individu_Data_Keadaan_SDMK!A$4:A$149931,M575,A1_Individu_Data_Keadaan_SDMK!Q$4:Q$149285,"04. KEBIDANAN")</f>
        <v>#VALUE!</v>
      </c>
      <c r="AK575" s="135">
        <f t="shared" si="293"/>
        <v>7</v>
      </c>
      <c r="AL575" s="134" t="e">
        <f t="shared" si="294"/>
        <v>#VALUE!</v>
      </c>
      <c r="AM575" s="134" t="e">
        <f t="shared" si="295"/>
        <v>#VALUE!</v>
      </c>
      <c r="AN575" s="133" t="e">
        <f>COUNTIFS(A1_Individu_Data_Keadaan_SDMK!A$4:A$149931,M575,A1_Individu_Data_Keadaan_SDMK!Q$4:Q$149285,"05. KEFARMASIAN")</f>
        <v>#VALUE!</v>
      </c>
      <c r="AO575" s="135">
        <f t="shared" si="296"/>
        <v>1</v>
      </c>
      <c r="AP575" s="134" t="e">
        <f t="shared" si="297"/>
        <v>#VALUE!</v>
      </c>
      <c r="AQ575" s="134" t="e">
        <f t="shared" si="298"/>
        <v>#VALUE!</v>
      </c>
      <c r="AR575" s="133" t="e">
        <f>COUNTIFS(A1_Individu_Data_Keadaan_SDMK!A$4:A$149931,M575,A1_Individu_Data_Keadaan_SDMK!Q$4:Q$149285,"06. KESEHATAN MASYARAKAT")</f>
        <v>#VALUE!</v>
      </c>
      <c r="AS575" s="135">
        <f t="shared" si="299"/>
        <v>1</v>
      </c>
      <c r="AT575" s="134" t="e">
        <f t="shared" si="300"/>
        <v>#VALUE!</v>
      </c>
      <c r="AU575" s="134" t="e">
        <f t="shared" si="301"/>
        <v>#VALUE!</v>
      </c>
      <c r="AV575" s="133" t="e">
        <f>COUNTIFS(A1_Individu_Data_Keadaan_SDMK!A$4:A$149931,M575,A1_Individu_Data_Keadaan_SDMK!Q$4:Q$149285,"07. KESEHATAN LINGKUNGAN")</f>
        <v>#VALUE!</v>
      </c>
      <c r="AW575" s="135">
        <f t="shared" si="302"/>
        <v>1</v>
      </c>
      <c r="AX575" s="134" t="e">
        <f t="shared" si="303"/>
        <v>#VALUE!</v>
      </c>
      <c r="AY575" s="134" t="e">
        <f t="shared" si="304"/>
        <v>#VALUE!</v>
      </c>
      <c r="AZ575" s="133" t="e">
        <f>COUNTIFS(A1_Individu_Data_Keadaan_SDMK!A$4:A$149931,M575,A1_Individu_Data_Keadaan_SDMK!Q$4:Q$149285,"08. GIZI")</f>
        <v>#VALUE!</v>
      </c>
      <c r="BA575" s="135">
        <f t="shared" si="305"/>
        <v>2</v>
      </c>
      <c r="BB575" s="134" t="e">
        <f t="shared" si="306"/>
        <v>#VALUE!</v>
      </c>
      <c r="BC575" s="134" t="e">
        <f t="shared" si="307"/>
        <v>#VALUE!</v>
      </c>
      <c r="BD575" s="133" t="e">
        <f>COUNTIFS(A1_Individu_Data_Keadaan_SDMK!A$4:A$149931,M575,A1_Individu_Data_Keadaan_SDMK!R$4:R$149285,"03. Ahli Teknologi Laboratorium Medik")</f>
        <v>#VALUE!</v>
      </c>
      <c r="BE575" s="135">
        <f t="shared" si="308"/>
        <v>1</v>
      </c>
      <c r="BF575" s="134" t="e">
        <f t="shared" si="309"/>
        <v>#VALUE!</v>
      </c>
      <c r="BG575" s="134" t="e">
        <f t="shared" si="310"/>
        <v>#VALUE!</v>
      </c>
      <c r="BH575" s="139" t="e">
        <f t="shared" si="311"/>
        <v>#VALUE!</v>
      </c>
      <c r="BI575" s="139" t="e">
        <f t="shared" si="312"/>
        <v>#VALUE!</v>
      </c>
    </row>
    <row r="576" spans="13:61" ht="15">
      <c r="M576" s="525" t="s">
        <v>13543</v>
      </c>
      <c r="N576" s="525" t="s">
        <v>13544</v>
      </c>
      <c r="O576" s="120" t="s">
        <v>267</v>
      </c>
      <c r="P576" s="120" t="s">
        <v>9302</v>
      </c>
      <c r="Q576" s="120" t="s">
        <v>12201</v>
      </c>
      <c r="R576" s="120">
        <v>33</v>
      </c>
      <c r="S576" s="120">
        <v>3321</v>
      </c>
      <c r="T576" s="348" t="str">
        <f>IF(R576&lt;&gt;"",VLOOKUP(R576,'01_MASTER_KODE_WILAYAH'!H$1437:I$1470,2,FALSE),"")</f>
        <v>JAWA TENGAH</v>
      </c>
      <c r="U576" s="348" t="str">
        <f>IF(S576&lt;&gt;"",VLOOKUP(S576,'01_MASTER_KODE_WILAYAH'!D$5:F$1353,3,FALSE),"")</f>
        <v>DEMAK</v>
      </c>
      <c r="V576" s="349" t="str">
        <f t="shared" si="282"/>
        <v>1</v>
      </c>
      <c r="W576" s="145" t="e">
        <f t="shared" si="283"/>
        <v>#VALUE!</v>
      </c>
      <c r="X576" s="133" t="e">
        <f>COUNTIFS(A1_Individu_Data_Keadaan_SDMK!A$4:A$149931,M576,A1_Individu_Data_Keadaan_SDMK!R$4:R$149285,"01. Dokter")</f>
        <v>#VALUE!</v>
      </c>
      <c r="Y576" s="122">
        <f t="shared" si="284"/>
        <v>2</v>
      </c>
      <c r="Z576" s="134" t="e">
        <f t="shared" si="285"/>
        <v>#VALUE!</v>
      </c>
      <c r="AA576" s="134" t="e">
        <f t="shared" si="286"/>
        <v>#VALUE!</v>
      </c>
      <c r="AB576" s="133" t="e">
        <f>COUNTIFS(A1_Individu_Data_Keadaan_SDMK!A$4:A$149931,M576,A1_Individu_Data_Keadaan_SDMK!R$4:R$149285,"02. Dokter Gigi")</f>
        <v>#VALUE!</v>
      </c>
      <c r="AC576" s="122">
        <f t="shared" si="287"/>
        <v>1</v>
      </c>
      <c r="AD576" s="134" t="e">
        <f t="shared" si="288"/>
        <v>#VALUE!</v>
      </c>
      <c r="AE576" s="134" t="e">
        <f t="shared" si="289"/>
        <v>#VALUE!</v>
      </c>
      <c r="AF576" s="133" t="e">
        <f>COUNTIFS(A1_Individu_Data_Keadaan_SDMK!A$4:A$149931,M576,A1_Individu_Data_Keadaan_SDMK!Q$4:Q$149285,"03. KEPERAWATAN")</f>
        <v>#VALUE!</v>
      </c>
      <c r="AG576" s="135">
        <f t="shared" si="290"/>
        <v>8</v>
      </c>
      <c r="AH576" s="134" t="e">
        <f t="shared" si="291"/>
        <v>#VALUE!</v>
      </c>
      <c r="AI576" s="134" t="e">
        <f t="shared" si="292"/>
        <v>#VALUE!</v>
      </c>
      <c r="AJ576" s="133" t="e">
        <f>COUNTIFS(A1_Individu_Data_Keadaan_SDMK!A$4:A$149931,M576,A1_Individu_Data_Keadaan_SDMK!Q$4:Q$149285,"04. KEBIDANAN")</f>
        <v>#VALUE!</v>
      </c>
      <c r="AK576" s="135">
        <f t="shared" si="293"/>
        <v>7</v>
      </c>
      <c r="AL576" s="134" t="e">
        <f t="shared" si="294"/>
        <v>#VALUE!</v>
      </c>
      <c r="AM576" s="134" t="e">
        <f t="shared" si="295"/>
        <v>#VALUE!</v>
      </c>
      <c r="AN576" s="133" t="e">
        <f>COUNTIFS(A1_Individu_Data_Keadaan_SDMK!A$4:A$149931,M576,A1_Individu_Data_Keadaan_SDMK!Q$4:Q$149285,"05. KEFARMASIAN")</f>
        <v>#VALUE!</v>
      </c>
      <c r="AO576" s="135">
        <f t="shared" si="296"/>
        <v>1</v>
      </c>
      <c r="AP576" s="134" t="e">
        <f t="shared" si="297"/>
        <v>#VALUE!</v>
      </c>
      <c r="AQ576" s="134" t="e">
        <f t="shared" si="298"/>
        <v>#VALUE!</v>
      </c>
      <c r="AR576" s="133" t="e">
        <f>COUNTIFS(A1_Individu_Data_Keadaan_SDMK!A$4:A$149931,M576,A1_Individu_Data_Keadaan_SDMK!Q$4:Q$149285,"06. KESEHATAN MASYARAKAT")</f>
        <v>#VALUE!</v>
      </c>
      <c r="AS576" s="135">
        <f t="shared" si="299"/>
        <v>1</v>
      </c>
      <c r="AT576" s="134" t="e">
        <f t="shared" si="300"/>
        <v>#VALUE!</v>
      </c>
      <c r="AU576" s="134" t="e">
        <f t="shared" si="301"/>
        <v>#VALUE!</v>
      </c>
      <c r="AV576" s="133" t="e">
        <f>COUNTIFS(A1_Individu_Data_Keadaan_SDMK!A$4:A$149931,M576,A1_Individu_Data_Keadaan_SDMK!Q$4:Q$149285,"07. KESEHATAN LINGKUNGAN")</f>
        <v>#VALUE!</v>
      </c>
      <c r="AW576" s="135">
        <f t="shared" si="302"/>
        <v>1</v>
      </c>
      <c r="AX576" s="134" t="e">
        <f t="shared" si="303"/>
        <v>#VALUE!</v>
      </c>
      <c r="AY576" s="134" t="e">
        <f t="shared" si="304"/>
        <v>#VALUE!</v>
      </c>
      <c r="AZ576" s="133" t="e">
        <f>COUNTIFS(A1_Individu_Data_Keadaan_SDMK!A$4:A$149931,M576,A1_Individu_Data_Keadaan_SDMK!Q$4:Q$149285,"08. GIZI")</f>
        <v>#VALUE!</v>
      </c>
      <c r="BA576" s="135">
        <f t="shared" si="305"/>
        <v>2</v>
      </c>
      <c r="BB576" s="134" t="e">
        <f t="shared" si="306"/>
        <v>#VALUE!</v>
      </c>
      <c r="BC576" s="134" t="e">
        <f t="shared" si="307"/>
        <v>#VALUE!</v>
      </c>
      <c r="BD576" s="133" t="e">
        <f>COUNTIFS(A1_Individu_Data_Keadaan_SDMK!A$4:A$149931,M576,A1_Individu_Data_Keadaan_SDMK!R$4:R$149285,"03. Ahli Teknologi Laboratorium Medik")</f>
        <v>#VALUE!</v>
      </c>
      <c r="BE576" s="135">
        <f t="shared" si="308"/>
        <v>1</v>
      </c>
      <c r="BF576" s="134" t="e">
        <f t="shared" si="309"/>
        <v>#VALUE!</v>
      </c>
      <c r="BG576" s="134" t="e">
        <f t="shared" si="310"/>
        <v>#VALUE!</v>
      </c>
      <c r="BH576" s="139" t="e">
        <f t="shared" si="311"/>
        <v>#VALUE!</v>
      </c>
      <c r="BI576" s="139" t="e">
        <f t="shared" si="312"/>
        <v>#VALUE!</v>
      </c>
    </row>
    <row r="577" spans="13:61" ht="15">
      <c r="M577" s="525" t="s">
        <v>13545</v>
      </c>
      <c r="N577" s="525" t="s">
        <v>13546</v>
      </c>
      <c r="O577" s="120" t="s">
        <v>267</v>
      </c>
      <c r="P577" s="120" t="s">
        <v>9302</v>
      </c>
      <c r="Q577" s="120" t="s">
        <v>12201</v>
      </c>
      <c r="R577" s="120">
        <v>33</v>
      </c>
      <c r="S577" s="120">
        <v>3321</v>
      </c>
      <c r="T577" s="348" t="str">
        <f>IF(R577&lt;&gt;"",VLOOKUP(R577,'01_MASTER_KODE_WILAYAH'!H$1437:I$1470,2,FALSE),"")</f>
        <v>JAWA TENGAH</v>
      </c>
      <c r="U577" s="348" t="str">
        <f>IF(S577&lt;&gt;"",VLOOKUP(S577,'01_MASTER_KODE_WILAYAH'!D$5:F$1353,3,FALSE),"")</f>
        <v>DEMAK</v>
      </c>
      <c r="V577" s="349" t="str">
        <f t="shared" si="282"/>
        <v>1</v>
      </c>
      <c r="W577" s="145" t="e">
        <f t="shared" si="283"/>
        <v>#VALUE!</v>
      </c>
      <c r="X577" s="133" t="e">
        <f>COUNTIFS(A1_Individu_Data_Keadaan_SDMK!A$4:A$149931,M577,A1_Individu_Data_Keadaan_SDMK!R$4:R$149285,"01. Dokter")</f>
        <v>#VALUE!</v>
      </c>
      <c r="Y577" s="122">
        <f t="shared" si="284"/>
        <v>2</v>
      </c>
      <c r="Z577" s="134" t="e">
        <f t="shared" si="285"/>
        <v>#VALUE!</v>
      </c>
      <c r="AA577" s="134" t="e">
        <f t="shared" si="286"/>
        <v>#VALUE!</v>
      </c>
      <c r="AB577" s="133" t="e">
        <f>COUNTIFS(A1_Individu_Data_Keadaan_SDMK!A$4:A$149931,M577,A1_Individu_Data_Keadaan_SDMK!R$4:R$149285,"02. Dokter Gigi")</f>
        <v>#VALUE!</v>
      </c>
      <c r="AC577" s="122">
        <f t="shared" si="287"/>
        <v>1</v>
      </c>
      <c r="AD577" s="134" t="e">
        <f t="shared" si="288"/>
        <v>#VALUE!</v>
      </c>
      <c r="AE577" s="134" t="e">
        <f t="shared" si="289"/>
        <v>#VALUE!</v>
      </c>
      <c r="AF577" s="133" t="e">
        <f>COUNTIFS(A1_Individu_Data_Keadaan_SDMK!A$4:A$149931,M577,A1_Individu_Data_Keadaan_SDMK!Q$4:Q$149285,"03. KEPERAWATAN")</f>
        <v>#VALUE!</v>
      </c>
      <c r="AG577" s="135">
        <f t="shared" si="290"/>
        <v>8</v>
      </c>
      <c r="AH577" s="134" t="e">
        <f t="shared" si="291"/>
        <v>#VALUE!</v>
      </c>
      <c r="AI577" s="134" t="e">
        <f t="shared" si="292"/>
        <v>#VALUE!</v>
      </c>
      <c r="AJ577" s="133" t="e">
        <f>COUNTIFS(A1_Individu_Data_Keadaan_SDMK!A$4:A$149931,M577,A1_Individu_Data_Keadaan_SDMK!Q$4:Q$149285,"04. KEBIDANAN")</f>
        <v>#VALUE!</v>
      </c>
      <c r="AK577" s="135">
        <f t="shared" si="293"/>
        <v>7</v>
      </c>
      <c r="AL577" s="134" t="e">
        <f t="shared" si="294"/>
        <v>#VALUE!</v>
      </c>
      <c r="AM577" s="134" t="e">
        <f t="shared" si="295"/>
        <v>#VALUE!</v>
      </c>
      <c r="AN577" s="133" t="e">
        <f>COUNTIFS(A1_Individu_Data_Keadaan_SDMK!A$4:A$149931,M577,A1_Individu_Data_Keadaan_SDMK!Q$4:Q$149285,"05. KEFARMASIAN")</f>
        <v>#VALUE!</v>
      </c>
      <c r="AO577" s="135">
        <f t="shared" si="296"/>
        <v>1</v>
      </c>
      <c r="AP577" s="134" t="e">
        <f t="shared" si="297"/>
        <v>#VALUE!</v>
      </c>
      <c r="AQ577" s="134" t="e">
        <f t="shared" si="298"/>
        <v>#VALUE!</v>
      </c>
      <c r="AR577" s="133" t="e">
        <f>COUNTIFS(A1_Individu_Data_Keadaan_SDMK!A$4:A$149931,M577,A1_Individu_Data_Keadaan_SDMK!Q$4:Q$149285,"06. KESEHATAN MASYARAKAT")</f>
        <v>#VALUE!</v>
      </c>
      <c r="AS577" s="135">
        <f t="shared" si="299"/>
        <v>1</v>
      </c>
      <c r="AT577" s="134" t="e">
        <f t="shared" si="300"/>
        <v>#VALUE!</v>
      </c>
      <c r="AU577" s="134" t="e">
        <f t="shared" si="301"/>
        <v>#VALUE!</v>
      </c>
      <c r="AV577" s="133" t="e">
        <f>COUNTIFS(A1_Individu_Data_Keadaan_SDMK!A$4:A$149931,M577,A1_Individu_Data_Keadaan_SDMK!Q$4:Q$149285,"07. KESEHATAN LINGKUNGAN")</f>
        <v>#VALUE!</v>
      </c>
      <c r="AW577" s="135">
        <f t="shared" si="302"/>
        <v>1</v>
      </c>
      <c r="AX577" s="134" t="e">
        <f t="shared" si="303"/>
        <v>#VALUE!</v>
      </c>
      <c r="AY577" s="134" t="e">
        <f t="shared" si="304"/>
        <v>#VALUE!</v>
      </c>
      <c r="AZ577" s="133" t="e">
        <f>COUNTIFS(A1_Individu_Data_Keadaan_SDMK!A$4:A$149931,M577,A1_Individu_Data_Keadaan_SDMK!Q$4:Q$149285,"08. GIZI")</f>
        <v>#VALUE!</v>
      </c>
      <c r="BA577" s="135">
        <f t="shared" si="305"/>
        <v>2</v>
      </c>
      <c r="BB577" s="134" t="e">
        <f t="shared" si="306"/>
        <v>#VALUE!</v>
      </c>
      <c r="BC577" s="134" t="e">
        <f t="shared" si="307"/>
        <v>#VALUE!</v>
      </c>
      <c r="BD577" s="133" t="e">
        <f>COUNTIFS(A1_Individu_Data_Keadaan_SDMK!A$4:A$149931,M577,A1_Individu_Data_Keadaan_SDMK!R$4:R$149285,"03. Ahli Teknologi Laboratorium Medik")</f>
        <v>#VALUE!</v>
      </c>
      <c r="BE577" s="135">
        <f t="shared" si="308"/>
        <v>1</v>
      </c>
      <c r="BF577" s="134" t="e">
        <f t="shared" si="309"/>
        <v>#VALUE!</v>
      </c>
      <c r="BG577" s="134" t="e">
        <f t="shared" si="310"/>
        <v>#VALUE!</v>
      </c>
      <c r="BH577" s="139" t="e">
        <f t="shared" si="311"/>
        <v>#VALUE!</v>
      </c>
      <c r="BI577" s="139" t="e">
        <f t="shared" si="312"/>
        <v>#VALUE!</v>
      </c>
    </row>
    <row r="578" spans="13:61" ht="15">
      <c r="M578" s="525" t="s">
        <v>13547</v>
      </c>
      <c r="N578" s="525" t="s">
        <v>13548</v>
      </c>
      <c r="O578" s="120" t="s">
        <v>267</v>
      </c>
      <c r="P578" s="120" t="s">
        <v>9302</v>
      </c>
      <c r="Q578" s="120" t="s">
        <v>12201</v>
      </c>
      <c r="R578" s="120">
        <v>33</v>
      </c>
      <c r="S578" s="120">
        <v>3321</v>
      </c>
      <c r="T578" s="348" t="str">
        <f>IF(R578&lt;&gt;"",VLOOKUP(R578,'01_MASTER_KODE_WILAYAH'!H$1437:I$1470,2,FALSE),"")</f>
        <v>JAWA TENGAH</v>
      </c>
      <c r="U578" s="348" t="str">
        <f>IF(S578&lt;&gt;"",VLOOKUP(S578,'01_MASTER_KODE_WILAYAH'!D$5:F$1353,3,FALSE),"")</f>
        <v>DEMAK</v>
      </c>
      <c r="V578" s="349" t="str">
        <f t="shared" si="282"/>
        <v>1</v>
      </c>
      <c r="W578" s="145" t="e">
        <f t="shared" si="283"/>
        <v>#VALUE!</v>
      </c>
      <c r="X578" s="133" t="e">
        <f>COUNTIFS(A1_Individu_Data_Keadaan_SDMK!A$4:A$149931,M578,A1_Individu_Data_Keadaan_SDMK!R$4:R$149285,"01. Dokter")</f>
        <v>#VALUE!</v>
      </c>
      <c r="Y578" s="122">
        <f t="shared" si="284"/>
        <v>2</v>
      </c>
      <c r="Z578" s="134" t="e">
        <f t="shared" si="285"/>
        <v>#VALUE!</v>
      </c>
      <c r="AA578" s="134" t="e">
        <f t="shared" si="286"/>
        <v>#VALUE!</v>
      </c>
      <c r="AB578" s="133" t="e">
        <f>COUNTIFS(A1_Individu_Data_Keadaan_SDMK!A$4:A$149931,M578,A1_Individu_Data_Keadaan_SDMK!R$4:R$149285,"02. Dokter Gigi")</f>
        <v>#VALUE!</v>
      </c>
      <c r="AC578" s="122">
        <f t="shared" si="287"/>
        <v>1</v>
      </c>
      <c r="AD578" s="134" t="e">
        <f t="shared" si="288"/>
        <v>#VALUE!</v>
      </c>
      <c r="AE578" s="134" t="e">
        <f t="shared" si="289"/>
        <v>#VALUE!</v>
      </c>
      <c r="AF578" s="133" t="e">
        <f>COUNTIFS(A1_Individu_Data_Keadaan_SDMK!A$4:A$149931,M578,A1_Individu_Data_Keadaan_SDMK!Q$4:Q$149285,"03. KEPERAWATAN")</f>
        <v>#VALUE!</v>
      </c>
      <c r="AG578" s="135">
        <f t="shared" si="290"/>
        <v>8</v>
      </c>
      <c r="AH578" s="134" t="e">
        <f t="shared" si="291"/>
        <v>#VALUE!</v>
      </c>
      <c r="AI578" s="134" t="e">
        <f t="shared" si="292"/>
        <v>#VALUE!</v>
      </c>
      <c r="AJ578" s="133" t="e">
        <f>COUNTIFS(A1_Individu_Data_Keadaan_SDMK!A$4:A$149931,M578,A1_Individu_Data_Keadaan_SDMK!Q$4:Q$149285,"04. KEBIDANAN")</f>
        <v>#VALUE!</v>
      </c>
      <c r="AK578" s="135">
        <f t="shared" si="293"/>
        <v>7</v>
      </c>
      <c r="AL578" s="134" t="e">
        <f t="shared" si="294"/>
        <v>#VALUE!</v>
      </c>
      <c r="AM578" s="134" t="e">
        <f t="shared" si="295"/>
        <v>#VALUE!</v>
      </c>
      <c r="AN578" s="133" t="e">
        <f>COUNTIFS(A1_Individu_Data_Keadaan_SDMK!A$4:A$149931,M578,A1_Individu_Data_Keadaan_SDMK!Q$4:Q$149285,"05. KEFARMASIAN")</f>
        <v>#VALUE!</v>
      </c>
      <c r="AO578" s="135">
        <f t="shared" si="296"/>
        <v>1</v>
      </c>
      <c r="AP578" s="134" t="e">
        <f t="shared" si="297"/>
        <v>#VALUE!</v>
      </c>
      <c r="AQ578" s="134" t="e">
        <f t="shared" si="298"/>
        <v>#VALUE!</v>
      </c>
      <c r="AR578" s="133" t="e">
        <f>COUNTIFS(A1_Individu_Data_Keadaan_SDMK!A$4:A$149931,M578,A1_Individu_Data_Keadaan_SDMK!Q$4:Q$149285,"06. KESEHATAN MASYARAKAT")</f>
        <v>#VALUE!</v>
      </c>
      <c r="AS578" s="135">
        <f t="shared" si="299"/>
        <v>1</v>
      </c>
      <c r="AT578" s="134" t="e">
        <f t="shared" si="300"/>
        <v>#VALUE!</v>
      </c>
      <c r="AU578" s="134" t="e">
        <f t="shared" si="301"/>
        <v>#VALUE!</v>
      </c>
      <c r="AV578" s="133" t="e">
        <f>COUNTIFS(A1_Individu_Data_Keadaan_SDMK!A$4:A$149931,M578,A1_Individu_Data_Keadaan_SDMK!Q$4:Q$149285,"07. KESEHATAN LINGKUNGAN")</f>
        <v>#VALUE!</v>
      </c>
      <c r="AW578" s="135">
        <f t="shared" si="302"/>
        <v>1</v>
      </c>
      <c r="AX578" s="134" t="e">
        <f t="shared" si="303"/>
        <v>#VALUE!</v>
      </c>
      <c r="AY578" s="134" t="e">
        <f t="shared" si="304"/>
        <v>#VALUE!</v>
      </c>
      <c r="AZ578" s="133" t="e">
        <f>COUNTIFS(A1_Individu_Data_Keadaan_SDMK!A$4:A$149931,M578,A1_Individu_Data_Keadaan_SDMK!Q$4:Q$149285,"08. GIZI")</f>
        <v>#VALUE!</v>
      </c>
      <c r="BA578" s="135">
        <f t="shared" si="305"/>
        <v>2</v>
      </c>
      <c r="BB578" s="134" t="e">
        <f t="shared" si="306"/>
        <v>#VALUE!</v>
      </c>
      <c r="BC578" s="134" t="e">
        <f t="shared" si="307"/>
        <v>#VALUE!</v>
      </c>
      <c r="BD578" s="133" t="e">
        <f>COUNTIFS(A1_Individu_Data_Keadaan_SDMK!A$4:A$149931,M578,A1_Individu_Data_Keadaan_SDMK!R$4:R$149285,"03. Ahli Teknologi Laboratorium Medik")</f>
        <v>#VALUE!</v>
      </c>
      <c r="BE578" s="135">
        <f t="shared" si="308"/>
        <v>1</v>
      </c>
      <c r="BF578" s="134" t="e">
        <f t="shared" si="309"/>
        <v>#VALUE!</v>
      </c>
      <c r="BG578" s="134" t="e">
        <f t="shared" si="310"/>
        <v>#VALUE!</v>
      </c>
      <c r="BH578" s="139" t="e">
        <f t="shared" si="311"/>
        <v>#VALUE!</v>
      </c>
      <c r="BI578" s="139" t="e">
        <f t="shared" si="312"/>
        <v>#VALUE!</v>
      </c>
    </row>
    <row r="579" spans="13:61" ht="15">
      <c r="M579" s="525" t="s">
        <v>13549</v>
      </c>
      <c r="N579" s="525" t="s">
        <v>13550</v>
      </c>
      <c r="O579" s="120" t="s">
        <v>267</v>
      </c>
      <c r="P579" s="120" t="s">
        <v>9301</v>
      </c>
      <c r="Q579" s="120" t="s">
        <v>12201</v>
      </c>
      <c r="R579" s="120">
        <v>33</v>
      </c>
      <c r="S579" s="120">
        <v>3321</v>
      </c>
      <c r="T579" s="348" t="str">
        <f>IF(R579&lt;&gt;"",VLOOKUP(R579,'01_MASTER_KODE_WILAYAH'!H$1437:I$1470,2,FALSE),"")</f>
        <v>JAWA TENGAH</v>
      </c>
      <c r="U579" s="348" t="str">
        <f>IF(S579&lt;&gt;"",VLOOKUP(S579,'01_MASTER_KODE_WILAYAH'!D$5:F$1353,3,FALSE),"")</f>
        <v>DEMAK</v>
      </c>
      <c r="V579" s="349" t="str">
        <f t="shared" si="282"/>
        <v>2</v>
      </c>
      <c r="W579" s="145" t="e">
        <f t="shared" si="283"/>
        <v>#VALUE!</v>
      </c>
      <c r="X579" s="133" t="e">
        <f>COUNTIFS(A1_Individu_Data_Keadaan_SDMK!A$4:A$149931,M579,A1_Individu_Data_Keadaan_SDMK!R$4:R$149285,"01. Dokter")</f>
        <v>#VALUE!</v>
      </c>
      <c r="Y579" s="122">
        <f t="shared" si="284"/>
        <v>1</v>
      </c>
      <c r="Z579" s="134" t="e">
        <f t="shared" si="285"/>
        <v>#VALUE!</v>
      </c>
      <c r="AA579" s="134" t="e">
        <f t="shared" si="286"/>
        <v>#VALUE!</v>
      </c>
      <c r="AB579" s="133" t="e">
        <f>COUNTIFS(A1_Individu_Data_Keadaan_SDMK!A$4:A$149931,M579,A1_Individu_Data_Keadaan_SDMK!R$4:R$149285,"02. Dokter Gigi")</f>
        <v>#VALUE!</v>
      </c>
      <c r="AC579" s="122">
        <f t="shared" si="287"/>
        <v>1</v>
      </c>
      <c r="AD579" s="134" t="e">
        <f t="shared" si="288"/>
        <v>#VALUE!</v>
      </c>
      <c r="AE579" s="134" t="e">
        <f t="shared" si="289"/>
        <v>#VALUE!</v>
      </c>
      <c r="AF579" s="133" t="e">
        <f>COUNTIFS(A1_Individu_Data_Keadaan_SDMK!A$4:A$149931,M579,A1_Individu_Data_Keadaan_SDMK!Q$4:Q$149285,"03. KEPERAWATAN")</f>
        <v>#VALUE!</v>
      </c>
      <c r="AG579" s="135">
        <f t="shared" si="290"/>
        <v>5</v>
      </c>
      <c r="AH579" s="134" t="e">
        <f t="shared" si="291"/>
        <v>#VALUE!</v>
      </c>
      <c r="AI579" s="134" t="e">
        <f t="shared" si="292"/>
        <v>#VALUE!</v>
      </c>
      <c r="AJ579" s="133" t="e">
        <f>COUNTIFS(A1_Individu_Data_Keadaan_SDMK!A$4:A$149931,M579,A1_Individu_Data_Keadaan_SDMK!Q$4:Q$149285,"04. KEBIDANAN")</f>
        <v>#VALUE!</v>
      </c>
      <c r="AK579" s="135">
        <f t="shared" si="293"/>
        <v>4</v>
      </c>
      <c r="AL579" s="134" t="e">
        <f t="shared" si="294"/>
        <v>#VALUE!</v>
      </c>
      <c r="AM579" s="134" t="e">
        <f t="shared" si="295"/>
        <v>#VALUE!</v>
      </c>
      <c r="AN579" s="133" t="e">
        <f>COUNTIFS(A1_Individu_Data_Keadaan_SDMK!A$4:A$149931,M579,A1_Individu_Data_Keadaan_SDMK!Q$4:Q$149285,"05. KEFARMASIAN")</f>
        <v>#VALUE!</v>
      </c>
      <c r="AO579" s="135">
        <f t="shared" si="296"/>
        <v>1</v>
      </c>
      <c r="AP579" s="134" t="e">
        <f t="shared" si="297"/>
        <v>#VALUE!</v>
      </c>
      <c r="AQ579" s="134" t="e">
        <f t="shared" si="298"/>
        <v>#VALUE!</v>
      </c>
      <c r="AR579" s="133" t="e">
        <f>COUNTIFS(A1_Individu_Data_Keadaan_SDMK!A$4:A$149931,M579,A1_Individu_Data_Keadaan_SDMK!Q$4:Q$149285,"06. KESEHATAN MASYARAKAT")</f>
        <v>#VALUE!</v>
      </c>
      <c r="AS579" s="135">
        <f t="shared" si="299"/>
        <v>1</v>
      </c>
      <c r="AT579" s="134" t="e">
        <f t="shared" si="300"/>
        <v>#VALUE!</v>
      </c>
      <c r="AU579" s="134" t="e">
        <f t="shared" si="301"/>
        <v>#VALUE!</v>
      </c>
      <c r="AV579" s="133" t="e">
        <f>COUNTIFS(A1_Individu_Data_Keadaan_SDMK!A$4:A$149931,M579,A1_Individu_Data_Keadaan_SDMK!Q$4:Q$149285,"07. KESEHATAN LINGKUNGAN")</f>
        <v>#VALUE!</v>
      </c>
      <c r="AW579" s="135">
        <f t="shared" si="302"/>
        <v>1</v>
      </c>
      <c r="AX579" s="134" t="e">
        <f t="shared" si="303"/>
        <v>#VALUE!</v>
      </c>
      <c r="AY579" s="134" t="e">
        <f t="shared" si="304"/>
        <v>#VALUE!</v>
      </c>
      <c r="AZ579" s="133" t="e">
        <f>COUNTIFS(A1_Individu_Data_Keadaan_SDMK!A$4:A$149931,M579,A1_Individu_Data_Keadaan_SDMK!Q$4:Q$149285,"08. GIZI")</f>
        <v>#VALUE!</v>
      </c>
      <c r="BA579" s="135">
        <f t="shared" si="305"/>
        <v>1</v>
      </c>
      <c r="BB579" s="134" t="e">
        <f t="shared" si="306"/>
        <v>#VALUE!</v>
      </c>
      <c r="BC579" s="134" t="e">
        <f t="shared" si="307"/>
        <v>#VALUE!</v>
      </c>
      <c r="BD579" s="133" t="e">
        <f>COUNTIFS(A1_Individu_Data_Keadaan_SDMK!A$4:A$149931,M579,A1_Individu_Data_Keadaan_SDMK!R$4:R$149285,"03. Ahli Teknologi Laboratorium Medik")</f>
        <v>#VALUE!</v>
      </c>
      <c r="BE579" s="135">
        <f t="shared" si="308"/>
        <v>1</v>
      </c>
      <c r="BF579" s="134" t="e">
        <f t="shared" si="309"/>
        <v>#VALUE!</v>
      </c>
      <c r="BG579" s="134" t="e">
        <f t="shared" si="310"/>
        <v>#VALUE!</v>
      </c>
      <c r="BH579" s="139" t="e">
        <f t="shared" si="311"/>
        <v>#VALUE!</v>
      </c>
      <c r="BI579" s="139" t="e">
        <f t="shared" si="312"/>
        <v>#VALUE!</v>
      </c>
    </row>
    <row r="580" spans="13:61" ht="15">
      <c r="M580" s="120" t="s">
        <v>13551</v>
      </c>
      <c r="N580" s="120" t="s">
        <v>13552</v>
      </c>
      <c r="O580" s="120" t="s">
        <v>267</v>
      </c>
      <c r="P580" s="120" t="s">
        <v>9302</v>
      </c>
      <c r="Q580" s="120" t="s">
        <v>12201</v>
      </c>
      <c r="R580" s="120">
        <v>33</v>
      </c>
      <c r="S580" s="120">
        <v>3322</v>
      </c>
      <c r="T580" s="348" t="str">
        <f>IF(R580&lt;&gt;"",VLOOKUP(R580,'01_MASTER_KODE_WILAYAH'!H$1437:I$1470,2,FALSE),"")</f>
        <v>JAWA TENGAH</v>
      </c>
      <c r="U580" s="348" t="str">
        <f>IF(S580&lt;&gt;"",VLOOKUP(S580,'01_MASTER_KODE_WILAYAH'!D$5:F$1353,3,FALSE),"")</f>
        <v>SEMARANG</v>
      </c>
      <c r="V580" s="349" t="str">
        <f t="shared" si="282"/>
        <v>1</v>
      </c>
      <c r="W580" s="145" t="e">
        <f t="shared" si="283"/>
        <v>#VALUE!</v>
      </c>
      <c r="X580" s="133" t="e">
        <f>COUNTIFS(A1_Individu_Data_Keadaan_SDMK!A$4:A$149931,M580,A1_Individu_Data_Keadaan_SDMK!R$4:R$149285,"01. Dokter")</f>
        <v>#VALUE!</v>
      </c>
      <c r="Y580" s="122">
        <f t="shared" si="284"/>
        <v>2</v>
      </c>
      <c r="Z580" s="134" t="e">
        <f t="shared" si="285"/>
        <v>#VALUE!</v>
      </c>
      <c r="AA580" s="134" t="e">
        <f t="shared" si="286"/>
        <v>#VALUE!</v>
      </c>
      <c r="AB580" s="133" t="e">
        <f>COUNTIFS(A1_Individu_Data_Keadaan_SDMK!A$4:A$149931,M580,A1_Individu_Data_Keadaan_SDMK!R$4:R$149285,"02. Dokter Gigi")</f>
        <v>#VALUE!</v>
      </c>
      <c r="AC580" s="122">
        <f t="shared" si="287"/>
        <v>1</v>
      </c>
      <c r="AD580" s="134" t="e">
        <f t="shared" si="288"/>
        <v>#VALUE!</v>
      </c>
      <c r="AE580" s="134" t="e">
        <f t="shared" si="289"/>
        <v>#VALUE!</v>
      </c>
      <c r="AF580" s="133" t="e">
        <f>COUNTIFS(A1_Individu_Data_Keadaan_SDMK!A$4:A$149931,M580,A1_Individu_Data_Keadaan_SDMK!Q$4:Q$149285,"03. KEPERAWATAN")</f>
        <v>#VALUE!</v>
      </c>
      <c r="AG580" s="135">
        <f t="shared" si="290"/>
        <v>8</v>
      </c>
      <c r="AH580" s="134" t="e">
        <f t="shared" si="291"/>
        <v>#VALUE!</v>
      </c>
      <c r="AI580" s="134" t="e">
        <f t="shared" si="292"/>
        <v>#VALUE!</v>
      </c>
      <c r="AJ580" s="133" t="e">
        <f>COUNTIFS(A1_Individu_Data_Keadaan_SDMK!A$4:A$149931,M580,A1_Individu_Data_Keadaan_SDMK!Q$4:Q$149285,"04. KEBIDANAN")</f>
        <v>#VALUE!</v>
      </c>
      <c r="AK580" s="135">
        <f t="shared" si="293"/>
        <v>7</v>
      </c>
      <c r="AL580" s="134" t="e">
        <f t="shared" si="294"/>
        <v>#VALUE!</v>
      </c>
      <c r="AM580" s="134" t="e">
        <f t="shared" si="295"/>
        <v>#VALUE!</v>
      </c>
      <c r="AN580" s="133" t="e">
        <f>COUNTIFS(A1_Individu_Data_Keadaan_SDMK!A$4:A$149931,M580,A1_Individu_Data_Keadaan_SDMK!Q$4:Q$149285,"05. KEFARMASIAN")</f>
        <v>#VALUE!</v>
      </c>
      <c r="AO580" s="135">
        <f t="shared" si="296"/>
        <v>1</v>
      </c>
      <c r="AP580" s="134" t="e">
        <f t="shared" si="297"/>
        <v>#VALUE!</v>
      </c>
      <c r="AQ580" s="134" t="e">
        <f t="shared" si="298"/>
        <v>#VALUE!</v>
      </c>
      <c r="AR580" s="133" t="e">
        <f>COUNTIFS(A1_Individu_Data_Keadaan_SDMK!A$4:A$149931,M580,A1_Individu_Data_Keadaan_SDMK!Q$4:Q$149285,"06. KESEHATAN MASYARAKAT")</f>
        <v>#VALUE!</v>
      </c>
      <c r="AS580" s="135">
        <f t="shared" si="299"/>
        <v>1</v>
      </c>
      <c r="AT580" s="134" t="e">
        <f t="shared" si="300"/>
        <v>#VALUE!</v>
      </c>
      <c r="AU580" s="134" t="e">
        <f t="shared" si="301"/>
        <v>#VALUE!</v>
      </c>
      <c r="AV580" s="133" t="e">
        <f>COUNTIFS(A1_Individu_Data_Keadaan_SDMK!A$4:A$149931,M580,A1_Individu_Data_Keadaan_SDMK!Q$4:Q$149285,"07. KESEHATAN LINGKUNGAN")</f>
        <v>#VALUE!</v>
      </c>
      <c r="AW580" s="135">
        <f t="shared" si="302"/>
        <v>1</v>
      </c>
      <c r="AX580" s="134" t="e">
        <f t="shared" si="303"/>
        <v>#VALUE!</v>
      </c>
      <c r="AY580" s="134" t="e">
        <f t="shared" si="304"/>
        <v>#VALUE!</v>
      </c>
      <c r="AZ580" s="133" t="e">
        <f>COUNTIFS(A1_Individu_Data_Keadaan_SDMK!A$4:A$149931,M580,A1_Individu_Data_Keadaan_SDMK!Q$4:Q$149285,"08. GIZI")</f>
        <v>#VALUE!</v>
      </c>
      <c r="BA580" s="135">
        <f t="shared" si="305"/>
        <v>2</v>
      </c>
      <c r="BB580" s="134" t="e">
        <f t="shared" si="306"/>
        <v>#VALUE!</v>
      </c>
      <c r="BC580" s="134" t="e">
        <f t="shared" si="307"/>
        <v>#VALUE!</v>
      </c>
      <c r="BD580" s="133" t="e">
        <f>COUNTIFS(A1_Individu_Data_Keadaan_SDMK!A$4:A$149931,M580,A1_Individu_Data_Keadaan_SDMK!R$4:R$149285,"03. Ahli Teknologi Laboratorium Medik")</f>
        <v>#VALUE!</v>
      </c>
      <c r="BE580" s="135">
        <f t="shared" si="308"/>
        <v>1</v>
      </c>
      <c r="BF580" s="134" t="e">
        <f t="shared" si="309"/>
        <v>#VALUE!</v>
      </c>
      <c r="BG580" s="134" t="e">
        <f t="shared" si="310"/>
        <v>#VALUE!</v>
      </c>
      <c r="BH580" s="139" t="e">
        <f t="shared" si="311"/>
        <v>#VALUE!</v>
      </c>
      <c r="BI580" s="139" t="e">
        <f t="shared" si="312"/>
        <v>#VALUE!</v>
      </c>
    </row>
    <row r="581" spans="13:61" ht="15">
      <c r="M581" s="120" t="s">
        <v>13553</v>
      </c>
      <c r="N581" s="120" t="s">
        <v>13554</v>
      </c>
      <c r="O581" s="120" t="s">
        <v>267</v>
      </c>
      <c r="P581" s="120" t="s">
        <v>9301</v>
      </c>
      <c r="Q581" s="120" t="s">
        <v>12201</v>
      </c>
      <c r="R581" s="120">
        <v>33</v>
      </c>
      <c r="S581" s="120">
        <v>3322</v>
      </c>
      <c r="T581" s="348" t="str">
        <f>IF(R581&lt;&gt;"",VLOOKUP(R581,'01_MASTER_KODE_WILAYAH'!H$1437:I$1470,2,FALSE),"")</f>
        <v>JAWA TENGAH</v>
      </c>
      <c r="U581" s="348" t="str">
        <f>IF(S581&lt;&gt;"",VLOOKUP(S581,'01_MASTER_KODE_WILAYAH'!D$5:F$1353,3,FALSE),"")</f>
        <v>SEMARANG</v>
      </c>
      <c r="V581" s="349" t="str">
        <f t="shared" si="282"/>
        <v>2</v>
      </c>
      <c r="W581" s="145" t="e">
        <f t="shared" si="283"/>
        <v>#VALUE!</v>
      </c>
      <c r="X581" s="133" t="e">
        <f>COUNTIFS(A1_Individu_Data_Keadaan_SDMK!A$4:A$149931,M581,A1_Individu_Data_Keadaan_SDMK!R$4:R$149285,"01. Dokter")</f>
        <v>#VALUE!</v>
      </c>
      <c r="Y581" s="122">
        <f t="shared" si="284"/>
        <v>1</v>
      </c>
      <c r="Z581" s="134" t="e">
        <f t="shared" si="285"/>
        <v>#VALUE!</v>
      </c>
      <c r="AA581" s="134" t="e">
        <f t="shared" si="286"/>
        <v>#VALUE!</v>
      </c>
      <c r="AB581" s="133" t="e">
        <f>COUNTIFS(A1_Individu_Data_Keadaan_SDMK!A$4:A$149931,M581,A1_Individu_Data_Keadaan_SDMK!R$4:R$149285,"02. Dokter Gigi")</f>
        <v>#VALUE!</v>
      </c>
      <c r="AC581" s="122">
        <f t="shared" si="287"/>
        <v>1</v>
      </c>
      <c r="AD581" s="134" t="e">
        <f t="shared" si="288"/>
        <v>#VALUE!</v>
      </c>
      <c r="AE581" s="134" t="e">
        <f t="shared" si="289"/>
        <v>#VALUE!</v>
      </c>
      <c r="AF581" s="133" t="e">
        <f>COUNTIFS(A1_Individu_Data_Keadaan_SDMK!A$4:A$149931,M581,A1_Individu_Data_Keadaan_SDMK!Q$4:Q$149285,"03. KEPERAWATAN")</f>
        <v>#VALUE!</v>
      </c>
      <c r="AG581" s="135">
        <f t="shared" si="290"/>
        <v>5</v>
      </c>
      <c r="AH581" s="134" t="e">
        <f t="shared" si="291"/>
        <v>#VALUE!</v>
      </c>
      <c r="AI581" s="134" t="e">
        <f t="shared" si="292"/>
        <v>#VALUE!</v>
      </c>
      <c r="AJ581" s="133" t="e">
        <f>COUNTIFS(A1_Individu_Data_Keadaan_SDMK!A$4:A$149931,M581,A1_Individu_Data_Keadaan_SDMK!Q$4:Q$149285,"04. KEBIDANAN")</f>
        <v>#VALUE!</v>
      </c>
      <c r="AK581" s="135">
        <f t="shared" si="293"/>
        <v>4</v>
      </c>
      <c r="AL581" s="134" t="e">
        <f t="shared" si="294"/>
        <v>#VALUE!</v>
      </c>
      <c r="AM581" s="134" t="e">
        <f t="shared" si="295"/>
        <v>#VALUE!</v>
      </c>
      <c r="AN581" s="133" t="e">
        <f>COUNTIFS(A1_Individu_Data_Keadaan_SDMK!A$4:A$149931,M581,A1_Individu_Data_Keadaan_SDMK!Q$4:Q$149285,"05. KEFARMASIAN")</f>
        <v>#VALUE!</v>
      </c>
      <c r="AO581" s="135">
        <f t="shared" si="296"/>
        <v>1</v>
      </c>
      <c r="AP581" s="134" t="e">
        <f t="shared" si="297"/>
        <v>#VALUE!</v>
      </c>
      <c r="AQ581" s="134" t="e">
        <f t="shared" si="298"/>
        <v>#VALUE!</v>
      </c>
      <c r="AR581" s="133" t="e">
        <f>COUNTIFS(A1_Individu_Data_Keadaan_SDMK!A$4:A$149931,M581,A1_Individu_Data_Keadaan_SDMK!Q$4:Q$149285,"06. KESEHATAN MASYARAKAT")</f>
        <v>#VALUE!</v>
      </c>
      <c r="AS581" s="135">
        <f t="shared" si="299"/>
        <v>1</v>
      </c>
      <c r="AT581" s="134" t="e">
        <f t="shared" si="300"/>
        <v>#VALUE!</v>
      </c>
      <c r="AU581" s="134" t="e">
        <f t="shared" si="301"/>
        <v>#VALUE!</v>
      </c>
      <c r="AV581" s="133" t="e">
        <f>COUNTIFS(A1_Individu_Data_Keadaan_SDMK!A$4:A$149931,M581,A1_Individu_Data_Keadaan_SDMK!Q$4:Q$149285,"07. KESEHATAN LINGKUNGAN")</f>
        <v>#VALUE!</v>
      </c>
      <c r="AW581" s="135">
        <f t="shared" si="302"/>
        <v>1</v>
      </c>
      <c r="AX581" s="134" t="e">
        <f t="shared" si="303"/>
        <v>#VALUE!</v>
      </c>
      <c r="AY581" s="134" t="e">
        <f t="shared" si="304"/>
        <v>#VALUE!</v>
      </c>
      <c r="AZ581" s="133" t="e">
        <f>COUNTIFS(A1_Individu_Data_Keadaan_SDMK!A$4:A$149931,M581,A1_Individu_Data_Keadaan_SDMK!Q$4:Q$149285,"08. GIZI")</f>
        <v>#VALUE!</v>
      </c>
      <c r="BA581" s="135">
        <f t="shared" si="305"/>
        <v>1</v>
      </c>
      <c r="BB581" s="134" t="e">
        <f t="shared" si="306"/>
        <v>#VALUE!</v>
      </c>
      <c r="BC581" s="134" t="e">
        <f t="shared" si="307"/>
        <v>#VALUE!</v>
      </c>
      <c r="BD581" s="133" t="e">
        <f>COUNTIFS(A1_Individu_Data_Keadaan_SDMK!A$4:A$149931,M581,A1_Individu_Data_Keadaan_SDMK!R$4:R$149285,"03. Ahli Teknologi Laboratorium Medik")</f>
        <v>#VALUE!</v>
      </c>
      <c r="BE581" s="135">
        <f t="shared" si="308"/>
        <v>1</v>
      </c>
      <c r="BF581" s="134" t="e">
        <f t="shared" si="309"/>
        <v>#VALUE!</v>
      </c>
      <c r="BG581" s="134" t="e">
        <f t="shared" si="310"/>
        <v>#VALUE!</v>
      </c>
      <c r="BH581" s="139" t="e">
        <f t="shared" si="311"/>
        <v>#VALUE!</v>
      </c>
      <c r="BI581" s="139" t="e">
        <f t="shared" si="312"/>
        <v>#VALUE!</v>
      </c>
    </row>
    <row r="582" spans="13:61" ht="15">
      <c r="M582" s="120" t="s">
        <v>13555</v>
      </c>
      <c r="N582" s="120" t="s">
        <v>13556</v>
      </c>
      <c r="O582" s="120" t="s">
        <v>267</v>
      </c>
      <c r="P582" s="120" t="s">
        <v>9302</v>
      </c>
      <c r="Q582" s="120" t="s">
        <v>12201</v>
      </c>
      <c r="R582" s="120">
        <v>33</v>
      </c>
      <c r="S582" s="120">
        <v>3322</v>
      </c>
      <c r="T582" s="348" t="str">
        <f>IF(R582&lt;&gt;"",VLOOKUP(R582,'01_MASTER_KODE_WILAYAH'!H$1437:I$1470,2,FALSE),"")</f>
        <v>JAWA TENGAH</v>
      </c>
      <c r="U582" s="348" t="str">
        <f>IF(S582&lt;&gt;"",VLOOKUP(S582,'01_MASTER_KODE_WILAYAH'!D$5:F$1353,3,FALSE),"")</f>
        <v>SEMARANG</v>
      </c>
      <c r="V582" s="349" t="str">
        <f t="shared" si="282"/>
        <v>1</v>
      </c>
      <c r="W582" s="145" t="e">
        <f t="shared" si="283"/>
        <v>#VALUE!</v>
      </c>
      <c r="X582" s="133" t="e">
        <f>COUNTIFS(A1_Individu_Data_Keadaan_SDMK!A$4:A$149931,M582,A1_Individu_Data_Keadaan_SDMK!R$4:R$149285,"01. Dokter")</f>
        <v>#VALUE!</v>
      </c>
      <c r="Y582" s="122">
        <f t="shared" si="284"/>
        <v>2</v>
      </c>
      <c r="Z582" s="134" t="e">
        <f t="shared" si="285"/>
        <v>#VALUE!</v>
      </c>
      <c r="AA582" s="134" t="e">
        <f t="shared" si="286"/>
        <v>#VALUE!</v>
      </c>
      <c r="AB582" s="133" t="e">
        <f>COUNTIFS(A1_Individu_Data_Keadaan_SDMK!A$4:A$149931,M582,A1_Individu_Data_Keadaan_SDMK!R$4:R$149285,"02. Dokter Gigi")</f>
        <v>#VALUE!</v>
      </c>
      <c r="AC582" s="122">
        <f t="shared" si="287"/>
        <v>1</v>
      </c>
      <c r="AD582" s="134" t="e">
        <f t="shared" si="288"/>
        <v>#VALUE!</v>
      </c>
      <c r="AE582" s="134" t="e">
        <f t="shared" si="289"/>
        <v>#VALUE!</v>
      </c>
      <c r="AF582" s="133" t="e">
        <f>COUNTIFS(A1_Individu_Data_Keadaan_SDMK!A$4:A$149931,M582,A1_Individu_Data_Keadaan_SDMK!Q$4:Q$149285,"03. KEPERAWATAN")</f>
        <v>#VALUE!</v>
      </c>
      <c r="AG582" s="135">
        <f t="shared" si="290"/>
        <v>8</v>
      </c>
      <c r="AH582" s="134" t="e">
        <f t="shared" si="291"/>
        <v>#VALUE!</v>
      </c>
      <c r="AI582" s="134" t="e">
        <f t="shared" si="292"/>
        <v>#VALUE!</v>
      </c>
      <c r="AJ582" s="133" t="e">
        <f>COUNTIFS(A1_Individu_Data_Keadaan_SDMK!A$4:A$149931,M582,A1_Individu_Data_Keadaan_SDMK!Q$4:Q$149285,"04. KEBIDANAN")</f>
        <v>#VALUE!</v>
      </c>
      <c r="AK582" s="135">
        <f t="shared" si="293"/>
        <v>7</v>
      </c>
      <c r="AL582" s="134" t="e">
        <f t="shared" si="294"/>
        <v>#VALUE!</v>
      </c>
      <c r="AM582" s="134" t="e">
        <f t="shared" si="295"/>
        <v>#VALUE!</v>
      </c>
      <c r="AN582" s="133" t="e">
        <f>COUNTIFS(A1_Individu_Data_Keadaan_SDMK!A$4:A$149931,M582,A1_Individu_Data_Keadaan_SDMK!Q$4:Q$149285,"05. KEFARMASIAN")</f>
        <v>#VALUE!</v>
      </c>
      <c r="AO582" s="135">
        <f t="shared" si="296"/>
        <v>1</v>
      </c>
      <c r="AP582" s="134" t="e">
        <f t="shared" si="297"/>
        <v>#VALUE!</v>
      </c>
      <c r="AQ582" s="134" t="e">
        <f t="shared" si="298"/>
        <v>#VALUE!</v>
      </c>
      <c r="AR582" s="133" t="e">
        <f>COUNTIFS(A1_Individu_Data_Keadaan_SDMK!A$4:A$149931,M582,A1_Individu_Data_Keadaan_SDMK!Q$4:Q$149285,"06. KESEHATAN MASYARAKAT")</f>
        <v>#VALUE!</v>
      </c>
      <c r="AS582" s="135">
        <f t="shared" si="299"/>
        <v>1</v>
      </c>
      <c r="AT582" s="134" t="e">
        <f t="shared" si="300"/>
        <v>#VALUE!</v>
      </c>
      <c r="AU582" s="134" t="e">
        <f t="shared" si="301"/>
        <v>#VALUE!</v>
      </c>
      <c r="AV582" s="133" t="e">
        <f>COUNTIFS(A1_Individu_Data_Keadaan_SDMK!A$4:A$149931,M582,A1_Individu_Data_Keadaan_SDMK!Q$4:Q$149285,"07. KESEHATAN LINGKUNGAN")</f>
        <v>#VALUE!</v>
      </c>
      <c r="AW582" s="135">
        <f t="shared" si="302"/>
        <v>1</v>
      </c>
      <c r="AX582" s="134" t="e">
        <f t="shared" si="303"/>
        <v>#VALUE!</v>
      </c>
      <c r="AY582" s="134" t="e">
        <f t="shared" si="304"/>
        <v>#VALUE!</v>
      </c>
      <c r="AZ582" s="133" t="e">
        <f>COUNTIFS(A1_Individu_Data_Keadaan_SDMK!A$4:A$149931,M582,A1_Individu_Data_Keadaan_SDMK!Q$4:Q$149285,"08. GIZI")</f>
        <v>#VALUE!</v>
      </c>
      <c r="BA582" s="135">
        <f t="shared" si="305"/>
        <v>2</v>
      </c>
      <c r="BB582" s="134" t="e">
        <f t="shared" si="306"/>
        <v>#VALUE!</v>
      </c>
      <c r="BC582" s="134" t="e">
        <f t="shared" si="307"/>
        <v>#VALUE!</v>
      </c>
      <c r="BD582" s="133" t="e">
        <f>COUNTIFS(A1_Individu_Data_Keadaan_SDMK!A$4:A$149931,M582,A1_Individu_Data_Keadaan_SDMK!R$4:R$149285,"03. Ahli Teknologi Laboratorium Medik")</f>
        <v>#VALUE!</v>
      </c>
      <c r="BE582" s="135">
        <f t="shared" si="308"/>
        <v>1</v>
      </c>
      <c r="BF582" s="134" t="e">
        <f t="shared" si="309"/>
        <v>#VALUE!</v>
      </c>
      <c r="BG582" s="134" t="e">
        <f t="shared" si="310"/>
        <v>#VALUE!</v>
      </c>
      <c r="BH582" s="139" t="e">
        <f t="shared" si="311"/>
        <v>#VALUE!</v>
      </c>
      <c r="BI582" s="139" t="e">
        <f t="shared" si="312"/>
        <v>#VALUE!</v>
      </c>
    </row>
    <row r="583" spans="13:61" ht="15">
      <c r="M583" s="120" t="s">
        <v>13557</v>
      </c>
      <c r="N583" s="120" t="s">
        <v>13558</v>
      </c>
      <c r="O583" s="120" t="s">
        <v>267</v>
      </c>
      <c r="P583" s="120" t="s">
        <v>9302</v>
      </c>
      <c r="Q583" s="120" t="s">
        <v>12201</v>
      </c>
      <c r="R583" s="120">
        <v>33</v>
      </c>
      <c r="S583" s="120">
        <v>3322</v>
      </c>
      <c r="T583" s="348" t="str">
        <f>IF(R583&lt;&gt;"",VLOOKUP(R583,'01_MASTER_KODE_WILAYAH'!H$1437:I$1470,2,FALSE),"")</f>
        <v>JAWA TENGAH</v>
      </c>
      <c r="U583" s="348" t="str">
        <f>IF(S583&lt;&gt;"",VLOOKUP(S583,'01_MASTER_KODE_WILAYAH'!D$5:F$1353,3,FALSE),"")</f>
        <v>SEMARANG</v>
      </c>
      <c r="V583" s="349" t="str">
        <f t="shared" si="282"/>
        <v>1</v>
      </c>
      <c r="W583" s="145" t="e">
        <f t="shared" si="283"/>
        <v>#VALUE!</v>
      </c>
      <c r="X583" s="133" t="e">
        <f>COUNTIFS(A1_Individu_Data_Keadaan_SDMK!A$4:A$149931,M583,A1_Individu_Data_Keadaan_SDMK!R$4:R$149285,"01. Dokter")</f>
        <v>#VALUE!</v>
      </c>
      <c r="Y583" s="122">
        <f t="shared" si="284"/>
        <v>2</v>
      </c>
      <c r="Z583" s="134" t="e">
        <f t="shared" si="285"/>
        <v>#VALUE!</v>
      </c>
      <c r="AA583" s="134" t="e">
        <f t="shared" si="286"/>
        <v>#VALUE!</v>
      </c>
      <c r="AB583" s="133" t="e">
        <f>COUNTIFS(A1_Individu_Data_Keadaan_SDMK!A$4:A$149931,M583,A1_Individu_Data_Keadaan_SDMK!R$4:R$149285,"02. Dokter Gigi")</f>
        <v>#VALUE!</v>
      </c>
      <c r="AC583" s="122">
        <f t="shared" si="287"/>
        <v>1</v>
      </c>
      <c r="AD583" s="134" t="e">
        <f t="shared" si="288"/>
        <v>#VALUE!</v>
      </c>
      <c r="AE583" s="134" t="e">
        <f t="shared" si="289"/>
        <v>#VALUE!</v>
      </c>
      <c r="AF583" s="133" t="e">
        <f>COUNTIFS(A1_Individu_Data_Keadaan_SDMK!A$4:A$149931,M583,A1_Individu_Data_Keadaan_SDMK!Q$4:Q$149285,"03. KEPERAWATAN")</f>
        <v>#VALUE!</v>
      </c>
      <c r="AG583" s="135">
        <f t="shared" si="290"/>
        <v>8</v>
      </c>
      <c r="AH583" s="134" t="e">
        <f t="shared" si="291"/>
        <v>#VALUE!</v>
      </c>
      <c r="AI583" s="134" t="e">
        <f t="shared" si="292"/>
        <v>#VALUE!</v>
      </c>
      <c r="AJ583" s="133" t="e">
        <f>COUNTIFS(A1_Individu_Data_Keadaan_SDMK!A$4:A$149931,M583,A1_Individu_Data_Keadaan_SDMK!Q$4:Q$149285,"04. KEBIDANAN")</f>
        <v>#VALUE!</v>
      </c>
      <c r="AK583" s="135">
        <f t="shared" si="293"/>
        <v>7</v>
      </c>
      <c r="AL583" s="134" t="e">
        <f t="shared" si="294"/>
        <v>#VALUE!</v>
      </c>
      <c r="AM583" s="134" t="e">
        <f t="shared" si="295"/>
        <v>#VALUE!</v>
      </c>
      <c r="AN583" s="133" t="e">
        <f>COUNTIFS(A1_Individu_Data_Keadaan_SDMK!A$4:A$149931,M583,A1_Individu_Data_Keadaan_SDMK!Q$4:Q$149285,"05. KEFARMASIAN")</f>
        <v>#VALUE!</v>
      </c>
      <c r="AO583" s="135">
        <f t="shared" si="296"/>
        <v>1</v>
      </c>
      <c r="AP583" s="134" t="e">
        <f t="shared" si="297"/>
        <v>#VALUE!</v>
      </c>
      <c r="AQ583" s="134" t="e">
        <f t="shared" si="298"/>
        <v>#VALUE!</v>
      </c>
      <c r="AR583" s="133" t="e">
        <f>COUNTIFS(A1_Individu_Data_Keadaan_SDMK!A$4:A$149931,M583,A1_Individu_Data_Keadaan_SDMK!Q$4:Q$149285,"06. KESEHATAN MASYARAKAT")</f>
        <v>#VALUE!</v>
      </c>
      <c r="AS583" s="135">
        <f t="shared" si="299"/>
        <v>1</v>
      </c>
      <c r="AT583" s="134" t="e">
        <f t="shared" si="300"/>
        <v>#VALUE!</v>
      </c>
      <c r="AU583" s="134" t="e">
        <f t="shared" si="301"/>
        <v>#VALUE!</v>
      </c>
      <c r="AV583" s="133" t="e">
        <f>COUNTIFS(A1_Individu_Data_Keadaan_SDMK!A$4:A$149931,M583,A1_Individu_Data_Keadaan_SDMK!Q$4:Q$149285,"07. KESEHATAN LINGKUNGAN")</f>
        <v>#VALUE!</v>
      </c>
      <c r="AW583" s="135">
        <f t="shared" si="302"/>
        <v>1</v>
      </c>
      <c r="AX583" s="134" t="e">
        <f t="shared" si="303"/>
        <v>#VALUE!</v>
      </c>
      <c r="AY583" s="134" t="e">
        <f t="shared" si="304"/>
        <v>#VALUE!</v>
      </c>
      <c r="AZ583" s="133" t="e">
        <f>COUNTIFS(A1_Individu_Data_Keadaan_SDMK!A$4:A$149931,M583,A1_Individu_Data_Keadaan_SDMK!Q$4:Q$149285,"08. GIZI")</f>
        <v>#VALUE!</v>
      </c>
      <c r="BA583" s="135">
        <f t="shared" si="305"/>
        <v>2</v>
      </c>
      <c r="BB583" s="134" t="e">
        <f t="shared" si="306"/>
        <v>#VALUE!</v>
      </c>
      <c r="BC583" s="134" t="e">
        <f t="shared" si="307"/>
        <v>#VALUE!</v>
      </c>
      <c r="BD583" s="133" t="e">
        <f>COUNTIFS(A1_Individu_Data_Keadaan_SDMK!A$4:A$149931,M583,A1_Individu_Data_Keadaan_SDMK!R$4:R$149285,"03. Ahli Teknologi Laboratorium Medik")</f>
        <v>#VALUE!</v>
      </c>
      <c r="BE583" s="135">
        <f t="shared" si="308"/>
        <v>1</v>
      </c>
      <c r="BF583" s="134" t="e">
        <f t="shared" si="309"/>
        <v>#VALUE!</v>
      </c>
      <c r="BG583" s="134" t="e">
        <f t="shared" si="310"/>
        <v>#VALUE!</v>
      </c>
      <c r="BH583" s="139" t="e">
        <f t="shared" si="311"/>
        <v>#VALUE!</v>
      </c>
      <c r="BI583" s="139" t="e">
        <f t="shared" si="312"/>
        <v>#VALUE!</v>
      </c>
    </row>
    <row r="584" spans="13:61" ht="15">
      <c r="M584" s="120" t="s">
        <v>13559</v>
      </c>
      <c r="N584" s="120" t="s">
        <v>13420</v>
      </c>
      <c r="O584" s="120" t="s">
        <v>267</v>
      </c>
      <c r="P584" s="120" t="s">
        <v>9302</v>
      </c>
      <c r="Q584" s="120" t="s">
        <v>12201</v>
      </c>
      <c r="R584" s="120">
        <v>33</v>
      </c>
      <c r="S584" s="120">
        <v>3322</v>
      </c>
      <c r="T584" s="348" t="str">
        <f>IF(R584&lt;&gt;"",VLOOKUP(R584,'01_MASTER_KODE_WILAYAH'!H$1437:I$1470,2,FALSE),"")</f>
        <v>JAWA TENGAH</v>
      </c>
      <c r="U584" s="348" t="str">
        <f>IF(S584&lt;&gt;"",VLOOKUP(S584,'01_MASTER_KODE_WILAYAH'!D$5:F$1353,3,FALSE),"")</f>
        <v>SEMARANG</v>
      </c>
      <c r="V584" s="349" t="str">
        <f t="shared" si="282"/>
        <v>1</v>
      </c>
      <c r="W584" s="145" t="e">
        <f t="shared" si="283"/>
        <v>#VALUE!</v>
      </c>
      <c r="X584" s="133" t="e">
        <f>COUNTIFS(A1_Individu_Data_Keadaan_SDMK!A$4:A$149931,M584,A1_Individu_Data_Keadaan_SDMK!R$4:R$149285,"01. Dokter")</f>
        <v>#VALUE!</v>
      </c>
      <c r="Y584" s="122">
        <f t="shared" si="284"/>
        <v>2</v>
      </c>
      <c r="Z584" s="134" t="e">
        <f t="shared" si="285"/>
        <v>#VALUE!</v>
      </c>
      <c r="AA584" s="134" t="e">
        <f t="shared" si="286"/>
        <v>#VALUE!</v>
      </c>
      <c r="AB584" s="133" t="e">
        <f>COUNTIFS(A1_Individu_Data_Keadaan_SDMK!A$4:A$149931,M584,A1_Individu_Data_Keadaan_SDMK!R$4:R$149285,"02. Dokter Gigi")</f>
        <v>#VALUE!</v>
      </c>
      <c r="AC584" s="122">
        <f t="shared" si="287"/>
        <v>1</v>
      </c>
      <c r="AD584" s="134" t="e">
        <f t="shared" si="288"/>
        <v>#VALUE!</v>
      </c>
      <c r="AE584" s="134" t="e">
        <f t="shared" si="289"/>
        <v>#VALUE!</v>
      </c>
      <c r="AF584" s="133" t="e">
        <f>COUNTIFS(A1_Individu_Data_Keadaan_SDMK!A$4:A$149931,M584,A1_Individu_Data_Keadaan_SDMK!Q$4:Q$149285,"03. KEPERAWATAN")</f>
        <v>#VALUE!</v>
      </c>
      <c r="AG584" s="135">
        <f t="shared" si="290"/>
        <v>8</v>
      </c>
      <c r="AH584" s="134" t="e">
        <f t="shared" si="291"/>
        <v>#VALUE!</v>
      </c>
      <c r="AI584" s="134" t="e">
        <f t="shared" si="292"/>
        <v>#VALUE!</v>
      </c>
      <c r="AJ584" s="133" t="e">
        <f>COUNTIFS(A1_Individu_Data_Keadaan_SDMK!A$4:A$149931,M584,A1_Individu_Data_Keadaan_SDMK!Q$4:Q$149285,"04. KEBIDANAN")</f>
        <v>#VALUE!</v>
      </c>
      <c r="AK584" s="135">
        <f t="shared" si="293"/>
        <v>7</v>
      </c>
      <c r="AL584" s="134" t="e">
        <f t="shared" si="294"/>
        <v>#VALUE!</v>
      </c>
      <c r="AM584" s="134" t="e">
        <f t="shared" si="295"/>
        <v>#VALUE!</v>
      </c>
      <c r="AN584" s="133" t="e">
        <f>COUNTIFS(A1_Individu_Data_Keadaan_SDMK!A$4:A$149931,M584,A1_Individu_Data_Keadaan_SDMK!Q$4:Q$149285,"05. KEFARMASIAN")</f>
        <v>#VALUE!</v>
      </c>
      <c r="AO584" s="135">
        <f t="shared" si="296"/>
        <v>1</v>
      </c>
      <c r="AP584" s="134" t="e">
        <f t="shared" si="297"/>
        <v>#VALUE!</v>
      </c>
      <c r="AQ584" s="134" t="e">
        <f t="shared" si="298"/>
        <v>#VALUE!</v>
      </c>
      <c r="AR584" s="133" t="e">
        <f>COUNTIFS(A1_Individu_Data_Keadaan_SDMK!A$4:A$149931,M584,A1_Individu_Data_Keadaan_SDMK!Q$4:Q$149285,"06. KESEHATAN MASYARAKAT")</f>
        <v>#VALUE!</v>
      </c>
      <c r="AS584" s="135">
        <f t="shared" si="299"/>
        <v>1</v>
      </c>
      <c r="AT584" s="134" t="e">
        <f t="shared" si="300"/>
        <v>#VALUE!</v>
      </c>
      <c r="AU584" s="134" t="e">
        <f t="shared" si="301"/>
        <v>#VALUE!</v>
      </c>
      <c r="AV584" s="133" t="e">
        <f>COUNTIFS(A1_Individu_Data_Keadaan_SDMK!A$4:A$149931,M584,A1_Individu_Data_Keadaan_SDMK!Q$4:Q$149285,"07. KESEHATAN LINGKUNGAN")</f>
        <v>#VALUE!</v>
      </c>
      <c r="AW584" s="135">
        <f t="shared" si="302"/>
        <v>1</v>
      </c>
      <c r="AX584" s="134" t="e">
        <f t="shared" si="303"/>
        <v>#VALUE!</v>
      </c>
      <c r="AY584" s="134" t="e">
        <f t="shared" si="304"/>
        <v>#VALUE!</v>
      </c>
      <c r="AZ584" s="133" t="e">
        <f>COUNTIFS(A1_Individu_Data_Keadaan_SDMK!A$4:A$149931,M584,A1_Individu_Data_Keadaan_SDMK!Q$4:Q$149285,"08. GIZI")</f>
        <v>#VALUE!</v>
      </c>
      <c r="BA584" s="135">
        <f t="shared" si="305"/>
        <v>2</v>
      </c>
      <c r="BB584" s="134" t="e">
        <f t="shared" si="306"/>
        <v>#VALUE!</v>
      </c>
      <c r="BC584" s="134" t="e">
        <f t="shared" si="307"/>
        <v>#VALUE!</v>
      </c>
      <c r="BD584" s="133" t="e">
        <f>COUNTIFS(A1_Individu_Data_Keadaan_SDMK!A$4:A$149931,M584,A1_Individu_Data_Keadaan_SDMK!R$4:R$149285,"03. Ahli Teknologi Laboratorium Medik")</f>
        <v>#VALUE!</v>
      </c>
      <c r="BE584" s="135">
        <f t="shared" si="308"/>
        <v>1</v>
      </c>
      <c r="BF584" s="134" t="e">
        <f t="shared" si="309"/>
        <v>#VALUE!</v>
      </c>
      <c r="BG584" s="134" t="e">
        <f t="shared" si="310"/>
        <v>#VALUE!</v>
      </c>
      <c r="BH584" s="139" t="e">
        <f t="shared" si="311"/>
        <v>#VALUE!</v>
      </c>
      <c r="BI584" s="139" t="e">
        <f t="shared" si="312"/>
        <v>#VALUE!</v>
      </c>
    </row>
    <row r="585" spans="13:61" ht="15">
      <c r="M585" s="120" t="s">
        <v>13560</v>
      </c>
      <c r="N585" s="120" t="s">
        <v>13561</v>
      </c>
      <c r="O585" s="120" t="s">
        <v>267</v>
      </c>
      <c r="P585" s="120" t="s">
        <v>9302</v>
      </c>
      <c r="Q585" s="120" t="s">
        <v>12201</v>
      </c>
      <c r="R585" s="120">
        <v>33</v>
      </c>
      <c r="S585" s="120">
        <v>3322</v>
      </c>
      <c r="T585" s="348" t="str">
        <f>IF(R585&lt;&gt;"",VLOOKUP(R585,'01_MASTER_KODE_WILAYAH'!H$1437:I$1470,2,FALSE),"")</f>
        <v>JAWA TENGAH</v>
      </c>
      <c r="U585" s="348" t="str">
        <f>IF(S585&lt;&gt;"",VLOOKUP(S585,'01_MASTER_KODE_WILAYAH'!D$5:F$1353,3,FALSE),"")</f>
        <v>SEMARANG</v>
      </c>
      <c r="V585" s="349" t="str">
        <f t="shared" si="282"/>
        <v>1</v>
      </c>
      <c r="W585" s="145" t="e">
        <f t="shared" si="283"/>
        <v>#VALUE!</v>
      </c>
      <c r="X585" s="133" t="e">
        <f>COUNTIFS(A1_Individu_Data_Keadaan_SDMK!A$4:A$149931,M585,A1_Individu_Data_Keadaan_SDMK!R$4:R$149285,"01. Dokter")</f>
        <v>#VALUE!</v>
      </c>
      <c r="Y585" s="122">
        <f t="shared" si="284"/>
        <v>2</v>
      </c>
      <c r="Z585" s="134" t="e">
        <f t="shared" si="285"/>
        <v>#VALUE!</v>
      </c>
      <c r="AA585" s="134" t="e">
        <f t="shared" si="286"/>
        <v>#VALUE!</v>
      </c>
      <c r="AB585" s="133" t="e">
        <f>COUNTIFS(A1_Individu_Data_Keadaan_SDMK!A$4:A$149931,M585,A1_Individu_Data_Keadaan_SDMK!R$4:R$149285,"02. Dokter Gigi")</f>
        <v>#VALUE!</v>
      </c>
      <c r="AC585" s="122">
        <f t="shared" si="287"/>
        <v>1</v>
      </c>
      <c r="AD585" s="134" t="e">
        <f t="shared" si="288"/>
        <v>#VALUE!</v>
      </c>
      <c r="AE585" s="134" t="e">
        <f t="shared" si="289"/>
        <v>#VALUE!</v>
      </c>
      <c r="AF585" s="133" t="e">
        <f>COUNTIFS(A1_Individu_Data_Keadaan_SDMK!A$4:A$149931,M585,A1_Individu_Data_Keadaan_SDMK!Q$4:Q$149285,"03. KEPERAWATAN")</f>
        <v>#VALUE!</v>
      </c>
      <c r="AG585" s="135">
        <f t="shared" si="290"/>
        <v>8</v>
      </c>
      <c r="AH585" s="134" t="e">
        <f t="shared" si="291"/>
        <v>#VALUE!</v>
      </c>
      <c r="AI585" s="134" t="e">
        <f t="shared" si="292"/>
        <v>#VALUE!</v>
      </c>
      <c r="AJ585" s="133" t="e">
        <f>COUNTIFS(A1_Individu_Data_Keadaan_SDMK!A$4:A$149931,M585,A1_Individu_Data_Keadaan_SDMK!Q$4:Q$149285,"04. KEBIDANAN")</f>
        <v>#VALUE!</v>
      </c>
      <c r="AK585" s="135">
        <f t="shared" si="293"/>
        <v>7</v>
      </c>
      <c r="AL585" s="134" t="e">
        <f t="shared" si="294"/>
        <v>#VALUE!</v>
      </c>
      <c r="AM585" s="134" t="e">
        <f t="shared" si="295"/>
        <v>#VALUE!</v>
      </c>
      <c r="AN585" s="133" t="e">
        <f>COUNTIFS(A1_Individu_Data_Keadaan_SDMK!A$4:A$149931,M585,A1_Individu_Data_Keadaan_SDMK!Q$4:Q$149285,"05. KEFARMASIAN")</f>
        <v>#VALUE!</v>
      </c>
      <c r="AO585" s="135">
        <f t="shared" si="296"/>
        <v>1</v>
      </c>
      <c r="AP585" s="134" t="e">
        <f t="shared" si="297"/>
        <v>#VALUE!</v>
      </c>
      <c r="AQ585" s="134" t="e">
        <f t="shared" si="298"/>
        <v>#VALUE!</v>
      </c>
      <c r="AR585" s="133" t="e">
        <f>COUNTIFS(A1_Individu_Data_Keadaan_SDMK!A$4:A$149931,M585,A1_Individu_Data_Keadaan_SDMK!Q$4:Q$149285,"06. KESEHATAN MASYARAKAT")</f>
        <v>#VALUE!</v>
      </c>
      <c r="AS585" s="135">
        <f t="shared" si="299"/>
        <v>1</v>
      </c>
      <c r="AT585" s="134" t="e">
        <f t="shared" si="300"/>
        <v>#VALUE!</v>
      </c>
      <c r="AU585" s="134" t="e">
        <f t="shared" si="301"/>
        <v>#VALUE!</v>
      </c>
      <c r="AV585" s="133" t="e">
        <f>COUNTIFS(A1_Individu_Data_Keadaan_SDMK!A$4:A$149931,M585,A1_Individu_Data_Keadaan_SDMK!Q$4:Q$149285,"07. KESEHATAN LINGKUNGAN")</f>
        <v>#VALUE!</v>
      </c>
      <c r="AW585" s="135">
        <f t="shared" si="302"/>
        <v>1</v>
      </c>
      <c r="AX585" s="134" t="e">
        <f t="shared" si="303"/>
        <v>#VALUE!</v>
      </c>
      <c r="AY585" s="134" t="e">
        <f t="shared" si="304"/>
        <v>#VALUE!</v>
      </c>
      <c r="AZ585" s="133" t="e">
        <f>COUNTIFS(A1_Individu_Data_Keadaan_SDMK!A$4:A$149931,M585,A1_Individu_Data_Keadaan_SDMK!Q$4:Q$149285,"08. GIZI")</f>
        <v>#VALUE!</v>
      </c>
      <c r="BA585" s="135">
        <f t="shared" si="305"/>
        <v>2</v>
      </c>
      <c r="BB585" s="134" t="e">
        <f t="shared" si="306"/>
        <v>#VALUE!</v>
      </c>
      <c r="BC585" s="134" t="e">
        <f t="shared" si="307"/>
        <v>#VALUE!</v>
      </c>
      <c r="BD585" s="133" t="e">
        <f>COUNTIFS(A1_Individu_Data_Keadaan_SDMK!A$4:A$149931,M585,A1_Individu_Data_Keadaan_SDMK!R$4:R$149285,"03. Ahli Teknologi Laboratorium Medik")</f>
        <v>#VALUE!</v>
      </c>
      <c r="BE585" s="135">
        <f t="shared" si="308"/>
        <v>1</v>
      </c>
      <c r="BF585" s="134" t="e">
        <f t="shared" si="309"/>
        <v>#VALUE!</v>
      </c>
      <c r="BG585" s="134" t="e">
        <f t="shared" si="310"/>
        <v>#VALUE!</v>
      </c>
      <c r="BH585" s="139" t="e">
        <f t="shared" si="311"/>
        <v>#VALUE!</v>
      </c>
      <c r="BI585" s="139" t="e">
        <f t="shared" si="312"/>
        <v>#VALUE!</v>
      </c>
    </row>
    <row r="586" spans="13:61" ht="15">
      <c r="M586" s="120" t="s">
        <v>13562</v>
      </c>
      <c r="N586" s="120" t="s">
        <v>13563</v>
      </c>
      <c r="O586" s="120" t="s">
        <v>267</v>
      </c>
      <c r="P586" s="120" t="s">
        <v>9301</v>
      </c>
      <c r="Q586" s="120" t="s">
        <v>12201</v>
      </c>
      <c r="R586" s="120">
        <v>33</v>
      </c>
      <c r="S586" s="120">
        <v>3322</v>
      </c>
      <c r="T586" s="348" t="str">
        <f>IF(R586&lt;&gt;"",VLOOKUP(R586,'01_MASTER_KODE_WILAYAH'!H$1437:I$1470,2,FALSE),"")</f>
        <v>JAWA TENGAH</v>
      </c>
      <c r="U586" s="348" t="str">
        <f>IF(S586&lt;&gt;"",VLOOKUP(S586,'01_MASTER_KODE_WILAYAH'!D$5:F$1353,3,FALSE),"")</f>
        <v>SEMARANG</v>
      </c>
      <c r="V586" s="349" t="str">
        <f t="shared" si="282"/>
        <v>2</v>
      </c>
      <c r="W586" s="145" t="e">
        <f t="shared" si="283"/>
        <v>#VALUE!</v>
      </c>
      <c r="X586" s="133" t="e">
        <f>COUNTIFS(A1_Individu_Data_Keadaan_SDMK!A$4:A$149931,M586,A1_Individu_Data_Keadaan_SDMK!R$4:R$149285,"01. Dokter")</f>
        <v>#VALUE!</v>
      </c>
      <c r="Y586" s="122">
        <f t="shared" si="284"/>
        <v>1</v>
      </c>
      <c r="Z586" s="134" t="e">
        <f t="shared" si="285"/>
        <v>#VALUE!</v>
      </c>
      <c r="AA586" s="134" t="e">
        <f t="shared" si="286"/>
        <v>#VALUE!</v>
      </c>
      <c r="AB586" s="133" t="e">
        <f>COUNTIFS(A1_Individu_Data_Keadaan_SDMK!A$4:A$149931,M586,A1_Individu_Data_Keadaan_SDMK!R$4:R$149285,"02. Dokter Gigi")</f>
        <v>#VALUE!</v>
      </c>
      <c r="AC586" s="122">
        <f t="shared" si="287"/>
        <v>1</v>
      </c>
      <c r="AD586" s="134" t="e">
        <f t="shared" si="288"/>
        <v>#VALUE!</v>
      </c>
      <c r="AE586" s="134" t="e">
        <f t="shared" si="289"/>
        <v>#VALUE!</v>
      </c>
      <c r="AF586" s="133" t="e">
        <f>COUNTIFS(A1_Individu_Data_Keadaan_SDMK!A$4:A$149931,M586,A1_Individu_Data_Keadaan_SDMK!Q$4:Q$149285,"03. KEPERAWATAN")</f>
        <v>#VALUE!</v>
      </c>
      <c r="AG586" s="135">
        <f t="shared" si="290"/>
        <v>5</v>
      </c>
      <c r="AH586" s="134" t="e">
        <f t="shared" si="291"/>
        <v>#VALUE!</v>
      </c>
      <c r="AI586" s="134" t="e">
        <f t="shared" si="292"/>
        <v>#VALUE!</v>
      </c>
      <c r="AJ586" s="133" t="e">
        <f>COUNTIFS(A1_Individu_Data_Keadaan_SDMK!A$4:A$149931,M586,A1_Individu_Data_Keadaan_SDMK!Q$4:Q$149285,"04. KEBIDANAN")</f>
        <v>#VALUE!</v>
      </c>
      <c r="AK586" s="135">
        <f t="shared" si="293"/>
        <v>4</v>
      </c>
      <c r="AL586" s="134" t="e">
        <f t="shared" si="294"/>
        <v>#VALUE!</v>
      </c>
      <c r="AM586" s="134" t="e">
        <f t="shared" si="295"/>
        <v>#VALUE!</v>
      </c>
      <c r="AN586" s="133" t="e">
        <f>COUNTIFS(A1_Individu_Data_Keadaan_SDMK!A$4:A$149931,M586,A1_Individu_Data_Keadaan_SDMK!Q$4:Q$149285,"05. KEFARMASIAN")</f>
        <v>#VALUE!</v>
      </c>
      <c r="AO586" s="135">
        <f t="shared" si="296"/>
        <v>1</v>
      </c>
      <c r="AP586" s="134" t="e">
        <f t="shared" si="297"/>
        <v>#VALUE!</v>
      </c>
      <c r="AQ586" s="134" t="e">
        <f t="shared" si="298"/>
        <v>#VALUE!</v>
      </c>
      <c r="AR586" s="133" t="e">
        <f>COUNTIFS(A1_Individu_Data_Keadaan_SDMK!A$4:A$149931,M586,A1_Individu_Data_Keadaan_SDMK!Q$4:Q$149285,"06. KESEHATAN MASYARAKAT")</f>
        <v>#VALUE!</v>
      </c>
      <c r="AS586" s="135">
        <f t="shared" si="299"/>
        <v>1</v>
      </c>
      <c r="AT586" s="134" t="e">
        <f t="shared" si="300"/>
        <v>#VALUE!</v>
      </c>
      <c r="AU586" s="134" t="e">
        <f t="shared" si="301"/>
        <v>#VALUE!</v>
      </c>
      <c r="AV586" s="133" t="e">
        <f>COUNTIFS(A1_Individu_Data_Keadaan_SDMK!A$4:A$149931,M586,A1_Individu_Data_Keadaan_SDMK!Q$4:Q$149285,"07. KESEHATAN LINGKUNGAN")</f>
        <v>#VALUE!</v>
      </c>
      <c r="AW586" s="135">
        <f t="shared" si="302"/>
        <v>1</v>
      </c>
      <c r="AX586" s="134" t="e">
        <f t="shared" si="303"/>
        <v>#VALUE!</v>
      </c>
      <c r="AY586" s="134" t="e">
        <f t="shared" si="304"/>
        <v>#VALUE!</v>
      </c>
      <c r="AZ586" s="133" t="e">
        <f>COUNTIFS(A1_Individu_Data_Keadaan_SDMK!A$4:A$149931,M586,A1_Individu_Data_Keadaan_SDMK!Q$4:Q$149285,"08. GIZI")</f>
        <v>#VALUE!</v>
      </c>
      <c r="BA586" s="135">
        <f t="shared" si="305"/>
        <v>1</v>
      </c>
      <c r="BB586" s="134" t="e">
        <f t="shared" si="306"/>
        <v>#VALUE!</v>
      </c>
      <c r="BC586" s="134" t="e">
        <f t="shared" si="307"/>
        <v>#VALUE!</v>
      </c>
      <c r="BD586" s="133" t="e">
        <f>COUNTIFS(A1_Individu_Data_Keadaan_SDMK!A$4:A$149931,M586,A1_Individu_Data_Keadaan_SDMK!R$4:R$149285,"03. Ahli Teknologi Laboratorium Medik")</f>
        <v>#VALUE!</v>
      </c>
      <c r="BE586" s="135">
        <f t="shared" si="308"/>
        <v>1</v>
      </c>
      <c r="BF586" s="134" t="e">
        <f t="shared" si="309"/>
        <v>#VALUE!</v>
      </c>
      <c r="BG586" s="134" t="e">
        <f t="shared" si="310"/>
        <v>#VALUE!</v>
      </c>
      <c r="BH586" s="139" t="e">
        <f t="shared" si="311"/>
        <v>#VALUE!</v>
      </c>
      <c r="BI586" s="139" t="e">
        <f t="shared" si="312"/>
        <v>#VALUE!</v>
      </c>
    </row>
    <row r="587" spans="13:61" ht="15">
      <c r="M587" s="120" t="s">
        <v>13564</v>
      </c>
      <c r="N587" s="120" t="s">
        <v>13565</v>
      </c>
      <c r="O587" s="120" t="s">
        <v>267</v>
      </c>
      <c r="P587" s="120" t="s">
        <v>9302</v>
      </c>
      <c r="Q587" s="120" t="s">
        <v>12201</v>
      </c>
      <c r="R587" s="120">
        <v>33</v>
      </c>
      <c r="S587" s="120">
        <v>3322</v>
      </c>
      <c r="T587" s="348" t="str">
        <f>IF(R587&lt;&gt;"",VLOOKUP(R587,'01_MASTER_KODE_WILAYAH'!H$1437:I$1470,2,FALSE),"")</f>
        <v>JAWA TENGAH</v>
      </c>
      <c r="U587" s="348" t="str">
        <f>IF(S587&lt;&gt;"",VLOOKUP(S587,'01_MASTER_KODE_WILAYAH'!D$5:F$1353,3,FALSE),"")</f>
        <v>SEMARANG</v>
      </c>
      <c r="V587" s="349" t="str">
        <f t="shared" si="282"/>
        <v>1</v>
      </c>
      <c r="W587" s="145" t="e">
        <f t="shared" si="283"/>
        <v>#VALUE!</v>
      </c>
      <c r="X587" s="133" t="e">
        <f>COUNTIFS(A1_Individu_Data_Keadaan_SDMK!A$4:A$149931,M587,A1_Individu_Data_Keadaan_SDMK!R$4:R$149285,"01. Dokter")</f>
        <v>#VALUE!</v>
      </c>
      <c r="Y587" s="122">
        <f t="shared" si="284"/>
        <v>2</v>
      </c>
      <c r="Z587" s="134" t="e">
        <f t="shared" si="285"/>
        <v>#VALUE!</v>
      </c>
      <c r="AA587" s="134" t="e">
        <f t="shared" si="286"/>
        <v>#VALUE!</v>
      </c>
      <c r="AB587" s="133" t="e">
        <f>COUNTIFS(A1_Individu_Data_Keadaan_SDMK!A$4:A$149931,M587,A1_Individu_Data_Keadaan_SDMK!R$4:R$149285,"02. Dokter Gigi")</f>
        <v>#VALUE!</v>
      </c>
      <c r="AC587" s="122">
        <f t="shared" si="287"/>
        <v>1</v>
      </c>
      <c r="AD587" s="134" t="e">
        <f t="shared" si="288"/>
        <v>#VALUE!</v>
      </c>
      <c r="AE587" s="134" t="e">
        <f t="shared" si="289"/>
        <v>#VALUE!</v>
      </c>
      <c r="AF587" s="133" t="e">
        <f>COUNTIFS(A1_Individu_Data_Keadaan_SDMK!A$4:A$149931,M587,A1_Individu_Data_Keadaan_SDMK!Q$4:Q$149285,"03. KEPERAWATAN")</f>
        <v>#VALUE!</v>
      </c>
      <c r="AG587" s="135">
        <f t="shared" si="290"/>
        <v>8</v>
      </c>
      <c r="AH587" s="134" t="e">
        <f t="shared" si="291"/>
        <v>#VALUE!</v>
      </c>
      <c r="AI587" s="134" t="e">
        <f t="shared" si="292"/>
        <v>#VALUE!</v>
      </c>
      <c r="AJ587" s="133" t="e">
        <f>COUNTIFS(A1_Individu_Data_Keadaan_SDMK!A$4:A$149931,M587,A1_Individu_Data_Keadaan_SDMK!Q$4:Q$149285,"04. KEBIDANAN")</f>
        <v>#VALUE!</v>
      </c>
      <c r="AK587" s="135">
        <f t="shared" si="293"/>
        <v>7</v>
      </c>
      <c r="AL587" s="134" t="e">
        <f t="shared" si="294"/>
        <v>#VALUE!</v>
      </c>
      <c r="AM587" s="134" t="e">
        <f t="shared" si="295"/>
        <v>#VALUE!</v>
      </c>
      <c r="AN587" s="133" t="e">
        <f>COUNTIFS(A1_Individu_Data_Keadaan_SDMK!A$4:A$149931,M587,A1_Individu_Data_Keadaan_SDMK!Q$4:Q$149285,"05. KEFARMASIAN")</f>
        <v>#VALUE!</v>
      </c>
      <c r="AO587" s="135">
        <f t="shared" si="296"/>
        <v>1</v>
      </c>
      <c r="AP587" s="134" t="e">
        <f t="shared" si="297"/>
        <v>#VALUE!</v>
      </c>
      <c r="AQ587" s="134" t="e">
        <f t="shared" si="298"/>
        <v>#VALUE!</v>
      </c>
      <c r="AR587" s="133" t="e">
        <f>COUNTIFS(A1_Individu_Data_Keadaan_SDMK!A$4:A$149931,M587,A1_Individu_Data_Keadaan_SDMK!Q$4:Q$149285,"06. KESEHATAN MASYARAKAT")</f>
        <v>#VALUE!</v>
      </c>
      <c r="AS587" s="135">
        <f t="shared" si="299"/>
        <v>1</v>
      </c>
      <c r="AT587" s="134" t="e">
        <f t="shared" si="300"/>
        <v>#VALUE!</v>
      </c>
      <c r="AU587" s="134" t="e">
        <f t="shared" si="301"/>
        <v>#VALUE!</v>
      </c>
      <c r="AV587" s="133" t="e">
        <f>COUNTIFS(A1_Individu_Data_Keadaan_SDMK!A$4:A$149931,M587,A1_Individu_Data_Keadaan_SDMK!Q$4:Q$149285,"07. KESEHATAN LINGKUNGAN")</f>
        <v>#VALUE!</v>
      </c>
      <c r="AW587" s="135">
        <f t="shared" si="302"/>
        <v>1</v>
      </c>
      <c r="AX587" s="134" t="e">
        <f t="shared" si="303"/>
        <v>#VALUE!</v>
      </c>
      <c r="AY587" s="134" t="e">
        <f t="shared" si="304"/>
        <v>#VALUE!</v>
      </c>
      <c r="AZ587" s="133" t="e">
        <f>COUNTIFS(A1_Individu_Data_Keadaan_SDMK!A$4:A$149931,M587,A1_Individu_Data_Keadaan_SDMK!Q$4:Q$149285,"08. GIZI")</f>
        <v>#VALUE!</v>
      </c>
      <c r="BA587" s="135">
        <f t="shared" si="305"/>
        <v>2</v>
      </c>
      <c r="BB587" s="134" t="e">
        <f t="shared" si="306"/>
        <v>#VALUE!</v>
      </c>
      <c r="BC587" s="134" t="e">
        <f t="shared" si="307"/>
        <v>#VALUE!</v>
      </c>
      <c r="BD587" s="133" t="e">
        <f>COUNTIFS(A1_Individu_Data_Keadaan_SDMK!A$4:A$149931,M587,A1_Individu_Data_Keadaan_SDMK!R$4:R$149285,"03. Ahli Teknologi Laboratorium Medik")</f>
        <v>#VALUE!</v>
      </c>
      <c r="BE587" s="135">
        <f t="shared" si="308"/>
        <v>1</v>
      </c>
      <c r="BF587" s="134" t="e">
        <f t="shared" si="309"/>
        <v>#VALUE!</v>
      </c>
      <c r="BG587" s="134" t="e">
        <f t="shared" si="310"/>
        <v>#VALUE!</v>
      </c>
      <c r="BH587" s="139" t="e">
        <f t="shared" si="311"/>
        <v>#VALUE!</v>
      </c>
      <c r="BI587" s="139" t="e">
        <f t="shared" si="312"/>
        <v>#VALUE!</v>
      </c>
    </row>
    <row r="588" spans="13:61" ht="15">
      <c r="M588" s="120" t="s">
        <v>13566</v>
      </c>
      <c r="N588" s="120" t="s">
        <v>13567</v>
      </c>
      <c r="O588" s="120" t="s">
        <v>267</v>
      </c>
      <c r="P588" s="120" t="s">
        <v>9301</v>
      </c>
      <c r="Q588" s="120" t="s">
        <v>12201</v>
      </c>
      <c r="R588" s="120">
        <v>33</v>
      </c>
      <c r="S588" s="120">
        <v>3322</v>
      </c>
      <c r="T588" s="348" t="str">
        <f>IF(R588&lt;&gt;"",VLOOKUP(R588,'01_MASTER_KODE_WILAYAH'!H$1437:I$1470,2,FALSE),"")</f>
        <v>JAWA TENGAH</v>
      </c>
      <c r="U588" s="348" t="str">
        <f>IF(S588&lt;&gt;"",VLOOKUP(S588,'01_MASTER_KODE_WILAYAH'!D$5:F$1353,3,FALSE),"")</f>
        <v>SEMARANG</v>
      </c>
      <c r="V588" s="349" t="str">
        <f t="shared" si="282"/>
        <v>2</v>
      </c>
      <c r="W588" s="145" t="e">
        <f t="shared" si="283"/>
        <v>#VALUE!</v>
      </c>
      <c r="X588" s="133" t="e">
        <f>COUNTIFS(A1_Individu_Data_Keadaan_SDMK!A$4:A$149931,M588,A1_Individu_Data_Keadaan_SDMK!R$4:R$149285,"01. Dokter")</f>
        <v>#VALUE!</v>
      </c>
      <c r="Y588" s="122">
        <f t="shared" si="284"/>
        <v>1</v>
      </c>
      <c r="Z588" s="134" t="e">
        <f t="shared" si="285"/>
        <v>#VALUE!</v>
      </c>
      <c r="AA588" s="134" t="e">
        <f t="shared" si="286"/>
        <v>#VALUE!</v>
      </c>
      <c r="AB588" s="133" t="e">
        <f>COUNTIFS(A1_Individu_Data_Keadaan_SDMK!A$4:A$149931,M588,A1_Individu_Data_Keadaan_SDMK!R$4:R$149285,"02. Dokter Gigi")</f>
        <v>#VALUE!</v>
      </c>
      <c r="AC588" s="122">
        <f t="shared" si="287"/>
        <v>1</v>
      </c>
      <c r="AD588" s="134" t="e">
        <f t="shared" si="288"/>
        <v>#VALUE!</v>
      </c>
      <c r="AE588" s="134" t="e">
        <f t="shared" si="289"/>
        <v>#VALUE!</v>
      </c>
      <c r="AF588" s="133" t="e">
        <f>COUNTIFS(A1_Individu_Data_Keadaan_SDMK!A$4:A$149931,M588,A1_Individu_Data_Keadaan_SDMK!Q$4:Q$149285,"03. KEPERAWATAN")</f>
        <v>#VALUE!</v>
      </c>
      <c r="AG588" s="135">
        <f t="shared" si="290"/>
        <v>5</v>
      </c>
      <c r="AH588" s="134" t="e">
        <f t="shared" si="291"/>
        <v>#VALUE!</v>
      </c>
      <c r="AI588" s="134" t="e">
        <f t="shared" si="292"/>
        <v>#VALUE!</v>
      </c>
      <c r="AJ588" s="133" t="e">
        <f>COUNTIFS(A1_Individu_Data_Keadaan_SDMK!A$4:A$149931,M588,A1_Individu_Data_Keadaan_SDMK!Q$4:Q$149285,"04. KEBIDANAN")</f>
        <v>#VALUE!</v>
      </c>
      <c r="AK588" s="135">
        <f t="shared" si="293"/>
        <v>4</v>
      </c>
      <c r="AL588" s="134" t="e">
        <f t="shared" si="294"/>
        <v>#VALUE!</v>
      </c>
      <c r="AM588" s="134" t="e">
        <f t="shared" si="295"/>
        <v>#VALUE!</v>
      </c>
      <c r="AN588" s="133" t="e">
        <f>COUNTIFS(A1_Individu_Data_Keadaan_SDMK!A$4:A$149931,M588,A1_Individu_Data_Keadaan_SDMK!Q$4:Q$149285,"05. KEFARMASIAN")</f>
        <v>#VALUE!</v>
      </c>
      <c r="AO588" s="135">
        <f t="shared" si="296"/>
        <v>1</v>
      </c>
      <c r="AP588" s="134" t="e">
        <f t="shared" si="297"/>
        <v>#VALUE!</v>
      </c>
      <c r="AQ588" s="134" t="e">
        <f t="shared" si="298"/>
        <v>#VALUE!</v>
      </c>
      <c r="AR588" s="133" t="e">
        <f>COUNTIFS(A1_Individu_Data_Keadaan_SDMK!A$4:A$149931,M588,A1_Individu_Data_Keadaan_SDMK!Q$4:Q$149285,"06. KESEHATAN MASYARAKAT")</f>
        <v>#VALUE!</v>
      </c>
      <c r="AS588" s="135">
        <f t="shared" si="299"/>
        <v>1</v>
      </c>
      <c r="AT588" s="134" t="e">
        <f t="shared" si="300"/>
        <v>#VALUE!</v>
      </c>
      <c r="AU588" s="134" t="e">
        <f t="shared" si="301"/>
        <v>#VALUE!</v>
      </c>
      <c r="AV588" s="133" t="e">
        <f>COUNTIFS(A1_Individu_Data_Keadaan_SDMK!A$4:A$149931,M588,A1_Individu_Data_Keadaan_SDMK!Q$4:Q$149285,"07. KESEHATAN LINGKUNGAN")</f>
        <v>#VALUE!</v>
      </c>
      <c r="AW588" s="135">
        <f t="shared" si="302"/>
        <v>1</v>
      </c>
      <c r="AX588" s="134" t="e">
        <f t="shared" si="303"/>
        <v>#VALUE!</v>
      </c>
      <c r="AY588" s="134" t="e">
        <f t="shared" si="304"/>
        <v>#VALUE!</v>
      </c>
      <c r="AZ588" s="133" t="e">
        <f>COUNTIFS(A1_Individu_Data_Keadaan_SDMK!A$4:A$149931,M588,A1_Individu_Data_Keadaan_SDMK!Q$4:Q$149285,"08. GIZI")</f>
        <v>#VALUE!</v>
      </c>
      <c r="BA588" s="135">
        <f t="shared" si="305"/>
        <v>1</v>
      </c>
      <c r="BB588" s="134" t="e">
        <f t="shared" si="306"/>
        <v>#VALUE!</v>
      </c>
      <c r="BC588" s="134" t="e">
        <f t="shared" si="307"/>
        <v>#VALUE!</v>
      </c>
      <c r="BD588" s="133" t="e">
        <f>COUNTIFS(A1_Individu_Data_Keadaan_SDMK!A$4:A$149931,M588,A1_Individu_Data_Keadaan_SDMK!R$4:R$149285,"03. Ahli Teknologi Laboratorium Medik")</f>
        <v>#VALUE!</v>
      </c>
      <c r="BE588" s="135">
        <f t="shared" si="308"/>
        <v>1</v>
      </c>
      <c r="BF588" s="134" t="e">
        <f t="shared" si="309"/>
        <v>#VALUE!</v>
      </c>
      <c r="BG588" s="134" t="e">
        <f t="shared" si="310"/>
        <v>#VALUE!</v>
      </c>
      <c r="BH588" s="139" t="e">
        <f t="shared" si="311"/>
        <v>#VALUE!</v>
      </c>
      <c r="BI588" s="139" t="e">
        <f t="shared" si="312"/>
        <v>#VALUE!</v>
      </c>
    </row>
    <row r="589" spans="13:61" ht="15">
      <c r="M589" s="120" t="s">
        <v>13568</v>
      </c>
      <c r="N589" s="120" t="s">
        <v>13569</v>
      </c>
      <c r="O589" s="120" t="s">
        <v>267</v>
      </c>
      <c r="P589" s="120" t="s">
        <v>9301</v>
      </c>
      <c r="Q589" s="120" t="s">
        <v>12201</v>
      </c>
      <c r="R589" s="120">
        <v>33</v>
      </c>
      <c r="S589" s="120">
        <v>3322</v>
      </c>
      <c r="T589" s="348" t="str">
        <f>IF(R589&lt;&gt;"",VLOOKUP(R589,'01_MASTER_KODE_WILAYAH'!H$1437:I$1470,2,FALSE),"")</f>
        <v>JAWA TENGAH</v>
      </c>
      <c r="U589" s="348" t="str">
        <f>IF(S589&lt;&gt;"",VLOOKUP(S589,'01_MASTER_KODE_WILAYAH'!D$5:F$1353,3,FALSE),"")</f>
        <v>SEMARANG</v>
      </c>
      <c r="V589" s="349" t="str">
        <f t="shared" si="282"/>
        <v>2</v>
      </c>
      <c r="W589" s="145" t="e">
        <f t="shared" si="283"/>
        <v>#VALUE!</v>
      </c>
      <c r="X589" s="133" t="e">
        <f>COUNTIFS(A1_Individu_Data_Keadaan_SDMK!A$4:A$149931,M589,A1_Individu_Data_Keadaan_SDMK!R$4:R$149285,"01. Dokter")</f>
        <v>#VALUE!</v>
      </c>
      <c r="Y589" s="122">
        <f t="shared" si="284"/>
        <v>1</v>
      </c>
      <c r="Z589" s="134" t="e">
        <f t="shared" si="285"/>
        <v>#VALUE!</v>
      </c>
      <c r="AA589" s="134" t="e">
        <f t="shared" si="286"/>
        <v>#VALUE!</v>
      </c>
      <c r="AB589" s="133" t="e">
        <f>COUNTIFS(A1_Individu_Data_Keadaan_SDMK!A$4:A$149931,M589,A1_Individu_Data_Keadaan_SDMK!R$4:R$149285,"02. Dokter Gigi")</f>
        <v>#VALUE!</v>
      </c>
      <c r="AC589" s="122">
        <f t="shared" si="287"/>
        <v>1</v>
      </c>
      <c r="AD589" s="134" t="e">
        <f t="shared" si="288"/>
        <v>#VALUE!</v>
      </c>
      <c r="AE589" s="134" t="e">
        <f t="shared" si="289"/>
        <v>#VALUE!</v>
      </c>
      <c r="AF589" s="133" t="e">
        <f>COUNTIFS(A1_Individu_Data_Keadaan_SDMK!A$4:A$149931,M589,A1_Individu_Data_Keadaan_SDMK!Q$4:Q$149285,"03. KEPERAWATAN")</f>
        <v>#VALUE!</v>
      </c>
      <c r="AG589" s="135">
        <f t="shared" si="290"/>
        <v>5</v>
      </c>
      <c r="AH589" s="134" t="e">
        <f t="shared" si="291"/>
        <v>#VALUE!</v>
      </c>
      <c r="AI589" s="134" t="e">
        <f t="shared" si="292"/>
        <v>#VALUE!</v>
      </c>
      <c r="AJ589" s="133" t="e">
        <f>COUNTIFS(A1_Individu_Data_Keadaan_SDMK!A$4:A$149931,M589,A1_Individu_Data_Keadaan_SDMK!Q$4:Q$149285,"04. KEBIDANAN")</f>
        <v>#VALUE!</v>
      </c>
      <c r="AK589" s="135">
        <f t="shared" si="293"/>
        <v>4</v>
      </c>
      <c r="AL589" s="134" t="e">
        <f t="shared" si="294"/>
        <v>#VALUE!</v>
      </c>
      <c r="AM589" s="134" t="e">
        <f t="shared" si="295"/>
        <v>#VALUE!</v>
      </c>
      <c r="AN589" s="133" t="e">
        <f>COUNTIFS(A1_Individu_Data_Keadaan_SDMK!A$4:A$149931,M589,A1_Individu_Data_Keadaan_SDMK!Q$4:Q$149285,"05. KEFARMASIAN")</f>
        <v>#VALUE!</v>
      </c>
      <c r="AO589" s="135">
        <f t="shared" si="296"/>
        <v>1</v>
      </c>
      <c r="AP589" s="134" t="e">
        <f t="shared" si="297"/>
        <v>#VALUE!</v>
      </c>
      <c r="AQ589" s="134" t="e">
        <f t="shared" si="298"/>
        <v>#VALUE!</v>
      </c>
      <c r="AR589" s="133" t="e">
        <f>COUNTIFS(A1_Individu_Data_Keadaan_SDMK!A$4:A$149931,M589,A1_Individu_Data_Keadaan_SDMK!Q$4:Q$149285,"06. KESEHATAN MASYARAKAT")</f>
        <v>#VALUE!</v>
      </c>
      <c r="AS589" s="135">
        <f t="shared" si="299"/>
        <v>1</v>
      </c>
      <c r="AT589" s="134" t="e">
        <f t="shared" si="300"/>
        <v>#VALUE!</v>
      </c>
      <c r="AU589" s="134" t="e">
        <f t="shared" si="301"/>
        <v>#VALUE!</v>
      </c>
      <c r="AV589" s="133" t="e">
        <f>COUNTIFS(A1_Individu_Data_Keadaan_SDMK!A$4:A$149931,M589,A1_Individu_Data_Keadaan_SDMK!Q$4:Q$149285,"07. KESEHATAN LINGKUNGAN")</f>
        <v>#VALUE!</v>
      </c>
      <c r="AW589" s="135">
        <f t="shared" si="302"/>
        <v>1</v>
      </c>
      <c r="AX589" s="134" t="e">
        <f t="shared" si="303"/>
        <v>#VALUE!</v>
      </c>
      <c r="AY589" s="134" t="e">
        <f t="shared" si="304"/>
        <v>#VALUE!</v>
      </c>
      <c r="AZ589" s="133" t="e">
        <f>COUNTIFS(A1_Individu_Data_Keadaan_SDMK!A$4:A$149931,M589,A1_Individu_Data_Keadaan_SDMK!Q$4:Q$149285,"08. GIZI")</f>
        <v>#VALUE!</v>
      </c>
      <c r="BA589" s="135">
        <f t="shared" si="305"/>
        <v>1</v>
      </c>
      <c r="BB589" s="134" t="e">
        <f t="shared" si="306"/>
        <v>#VALUE!</v>
      </c>
      <c r="BC589" s="134" t="e">
        <f t="shared" si="307"/>
        <v>#VALUE!</v>
      </c>
      <c r="BD589" s="133" t="e">
        <f>COUNTIFS(A1_Individu_Data_Keadaan_SDMK!A$4:A$149931,M589,A1_Individu_Data_Keadaan_SDMK!R$4:R$149285,"03. Ahli Teknologi Laboratorium Medik")</f>
        <v>#VALUE!</v>
      </c>
      <c r="BE589" s="135">
        <f t="shared" si="308"/>
        <v>1</v>
      </c>
      <c r="BF589" s="134" t="e">
        <f t="shared" si="309"/>
        <v>#VALUE!</v>
      </c>
      <c r="BG589" s="134" t="e">
        <f t="shared" si="310"/>
        <v>#VALUE!</v>
      </c>
      <c r="BH589" s="139" t="e">
        <f t="shared" si="311"/>
        <v>#VALUE!</v>
      </c>
      <c r="BI589" s="139" t="e">
        <f t="shared" si="312"/>
        <v>#VALUE!</v>
      </c>
    </row>
    <row r="590" spans="13:61" ht="15">
      <c r="M590" s="120" t="s">
        <v>13570</v>
      </c>
      <c r="N590" s="120" t="s">
        <v>13571</v>
      </c>
      <c r="O590" s="120" t="s">
        <v>267</v>
      </c>
      <c r="P590" s="120" t="s">
        <v>9301</v>
      </c>
      <c r="Q590" s="120" t="s">
        <v>12201</v>
      </c>
      <c r="R590" s="120">
        <v>33</v>
      </c>
      <c r="S590" s="120">
        <v>3322</v>
      </c>
      <c r="T590" s="348" t="str">
        <f>IF(R590&lt;&gt;"",VLOOKUP(R590,'01_MASTER_KODE_WILAYAH'!H$1437:I$1470,2,FALSE),"")</f>
        <v>JAWA TENGAH</v>
      </c>
      <c r="U590" s="348" t="str">
        <f>IF(S590&lt;&gt;"",VLOOKUP(S590,'01_MASTER_KODE_WILAYAH'!D$5:F$1353,3,FALSE),"")</f>
        <v>SEMARANG</v>
      </c>
      <c r="V590" s="349" t="str">
        <f t="shared" si="282"/>
        <v>2</v>
      </c>
      <c r="W590" s="145" t="e">
        <f t="shared" si="283"/>
        <v>#VALUE!</v>
      </c>
      <c r="X590" s="133" t="e">
        <f>COUNTIFS(A1_Individu_Data_Keadaan_SDMK!A$4:A$149931,M590,A1_Individu_Data_Keadaan_SDMK!R$4:R$149285,"01. Dokter")</f>
        <v>#VALUE!</v>
      </c>
      <c r="Y590" s="122">
        <f t="shared" si="284"/>
        <v>1</v>
      </c>
      <c r="Z590" s="134" t="e">
        <f t="shared" si="285"/>
        <v>#VALUE!</v>
      </c>
      <c r="AA590" s="134" t="e">
        <f t="shared" si="286"/>
        <v>#VALUE!</v>
      </c>
      <c r="AB590" s="133" t="e">
        <f>COUNTIFS(A1_Individu_Data_Keadaan_SDMK!A$4:A$149931,M590,A1_Individu_Data_Keadaan_SDMK!R$4:R$149285,"02. Dokter Gigi")</f>
        <v>#VALUE!</v>
      </c>
      <c r="AC590" s="122">
        <f t="shared" si="287"/>
        <v>1</v>
      </c>
      <c r="AD590" s="134" t="e">
        <f t="shared" si="288"/>
        <v>#VALUE!</v>
      </c>
      <c r="AE590" s="134" t="e">
        <f t="shared" si="289"/>
        <v>#VALUE!</v>
      </c>
      <c r="AF590" s="133" t="e">
        <f>COUNTIFS(A1_Individu_Data_Keadaan_SDMK!A$4:A$149931,M590,A1_Individu_Data_Keadaan_SDMK!Q$4:Q$149285,"03. KEPERAWATAN")</f>
        <v>#VALUE!</v>
      </c>
      <c r="AG590" s="135">
        <f t="shared" si="290"/>
        <v>5</v>
      </c>
      <c r="AH590" s="134" t="e">
        <f t="shared" si="291"/>
        <v>#VALUE!</v>
      </c>
      <c r="AI590" s="134" t="e">
        <f t="shared" si="292"/>
        <v>#VALUE!</v>
      </c>
      <c r="AJ590" s="133" t="e">
        <f>COUNTIFS(A1_Individu_Data_Keadaan_SDMK!A$4:A$149931,M590,A1_Individu_Data_Keadaan_SDMK!Q$4:Q$149285,"04. KEBIDANAN")</f>
        <v>#VALUE!</v>
      </c>
      <c r="AK590" s="135">
        <f t="shared" si="293"/>
        <v>4</v>
      </c>
      <c r="AL590" s="134" t="e">
        <f t="shared" si="294"/>
        <v>#VALUE!</v>
      </c>
      <c r="AM590" s="134" t="e">
        <f t="shared" si="295"/>
        <v>#VALUE!</v>
      </c>
      <c r="AN590" s="133" t="e">
        <f>COUNTIFS(A1_Individu_Data_Keadaan_SDMK!A$4:A$149931,M590,A1_Individu_Data_Keadaan_SDMK!Q$4:Q$149285,"05. KEFARMASIAN")</f>
        <v>#VALUE!</v>
      </c>
      <c r="AO590" s="135">
        <f t="shared" si="296"/>
        <v>1</v>
      </c>
      <c r="AP590" s="134" t="e">
        <f t="shared" si="297"/>
        <v>#VALUE!</v>
      </c>
      <c r="AQ590" s="134" t="e">
        <f t="shared" si="298"/>
        <v>#VALUE!</v>
      </c>
      <c r="AR590" s="133" t="e">
        <f>COUNTIFS(A1_Individu_Data_Keadaan_SDMK!A$4:A$149931,M590,A1_Individu_Data_Keadaan_SDMK!Q$4:Q$149285,"06. KESEHATAN MASYARAKAT")</f>
        <v>#VALUE!</v>
      </c>
      <c r="AS590" s="135">
        <f t="shared" si="299"/>
        <v>1</v>
      </c>
      <c r="AT590" s="134" t="e">
        <f t="shared" si="300"/>
        <v>#VALUE!</v>
      </c>
      <c r="AU590" s="134" t="e">
        <f t="shared" si="301"/>
        <v>#VALUE!</v>
      </c>
      <c r="AV590" s="133" t="e">
        <f>COUNTIFS(A1_Individu_Data_Keadaan_SDMK!A$4:A$149931,M590,A1_Individu_Data_Keadaan_SDMK!Q$4:Q$149285,"07. KESEHATAN LINGKUNGAN")</f>
        <v>#VALUE!</v>
      </c>
      <c r="AW590" s="135">
        <f t="shared" si="302"/>
        <v>1</v>
      </c>
      <c r="AX590" s="134" t="e">
        <f t="shared" si="303"/>
        <v>#VALUE!</v>
      </c>
      <c r="AY590" s="134" t="e">
        <f t="shared" si="304"/>
        <v>#VALUE!</v>
      </c>
      <c r="AZ590" s="133" t="e">
        <f>COUNTIFS(A1_Individu_Data_Keadaan_SDMK!A$4:A$149931,M590,A1_Individu_Data_Keadaan_SDMK!Q$4:Q$149285,"08. GIZI")</f>
        <v>#VALUE!</v>
      </c>
      <c r="BA590" s="135">
        <f t="shared" si="305"/>
        <v>1</v>
      </c>
      <c r="BB590" s="134" t="e">
        <f t="shared" si="306"/>
        <v>#VALUE!</v>
      </c>
      <c r="BC590" s="134" t="e">
        <f t="shared" si="307"/>
        <v>#VALUE!</v>
      </c>
      <c r="BD590" s="133" t="e">
        <f>COUNTIFS(A1_Individu_Data_Keadaan_SDMK!A$4:A$149931,M590,A1_Individu_Data_Keadaan_SDMK!R$4:R$149285,"03. Ahli Teknologi Laboratorium Medik")</f>
        <v>#VALUE!</v>
      </c>
      <c r="BE590" s="135">
        <f t="shared" si="308"/>
        <v>1</v>
      </c>
      <c r="BF590" s="134" t="e">
        <f t="shared" si="309"/>
        <v>#VALUE!</v>
      </c>
      <c r="BG590" s="134" t="e">
        <f t="shared" si="310"/>
        <v>#VALUE!</v>
      </c>
      <c r="BH590" s="139" t="e">
        <f t="shared" si="311"/>
        <v>#VALUE!</v>
      </c>
      <c r="BI590" s="139" t="e">
        <f t="shared" si="312"/>
        <v>#VALUE!</v>
      </c>
    </row>
    <row r="591" spans="13:61" ht="15">
      <c r="M591" s="120" t="s">
        <v>13572</v>
      </c>
      <c r="N591" s="120" t="s">
        <v>13573</v>
      </c>
      <c r="O591" s="120" t="s">
        <v>267</v>
      </c>
      <c r="P591" s="120" t="s">
        <v>9301</v>
      </c>
      <c r="Q591" s="120" t="s">
        <v>12201</v>
      </c>
      <c r="R591" s="120">
        <v>33</v>
      </c>
      <c r="S591" s="120">
        <v>3322</v>
      </c>
      <c r="T591" s="348" t="str">
        <f>IF(R591&lt;&gt;"",VLOOKUP(R591,'01_MASTER_KODE_WILAYAH'!H$1437:I$1470,2,FALSE),"")</f>
        <v>JAWA TENGAH</v>
      </c>
      <c r="U591" s="348" t="str">
        <f>IF(S591&lt;&gt;"",VLOOKUP(S591,'01_MASTER_KODE_WILAYAH'!D$5:F$1353,3,FALSE),"")</f>
        <v>SEMARANG</v>
      </c>
      <c r="V591" s="349" t="str">
        <f t="shared" si="282"/>
        <v>2</v>
      </c>
      <c r="W591" s="145" t="e">
        <f t="shared" si="283"/>
        <v>#VALUE!</v>
      </c>
      <c r="X591" s="133" t="e">
        <f>COUNTIFS(A1_Individu_Data_Keadaan_SDMK!A$4:A$149931,M591,A1_Individu_Data_Keadaan_SDMK!R$4:R$149285,"01. Dokter")</f>
        <v>#VALUE!</v>
      </c>
      <c r="Y591" s="122">
        <f t="shared" si="284"/>
        <v>1</v>
      </c>
      <c r="Z591" s="134" t="e">
        <f t="shared" si="285"/>
        <v>#VALUE!</v>
      </c>
      <c r="AA591" s="134" t="e">
        <f t="shared" si="286"/>
        <v>#VALUE!</v>
      </c>
      <c r="AB591" s="133" t="e">
        <f>COUNTIFS(A1_Individu_Data_Keadaan_SDMK!A$4:A$149931,M591,A1_Individu_Data_Keadaan_SDMK!R$4:R$149285,"02. Dokter Gigi")</f>
        <v>#VALUE!</v>
      </c>
      <c r="AC591" s="122">
        <f t="shared" si="287"/>
        <v>1</v>
      </c>
      <c r="AD591" s="134" t="e">
        <f t="shared" si="288"/>
        <v>#VALUE!</v>
      </c>
      <c r="AE591" s="134" t="e">
        <f t="shared" si="289"/>
        <v>#VALUE!</v>
      </c>
      <c r="AF591" s="133" t="e">
        <f>COUNTIFS(A1_Individu_Data_Keadaan_SDMK!A$4:A$149931,M591,A1_Individu_Data_Keadaan_SDMK!Q$4:Q$149285,"03. KEPERAWATAN")</f>
        <v>#VALUE!</v>
      </c>
      <c r="AG591" s="135">
        <f t="shared" si="290"/>
        <v>5</v>
      </c>
      <c r="AH591" s="134" t="e">
        <f t="shared" si="291"/>
        <v>#VALUE!</v>
      </c>
      <c r="AI591" s="134" t="e">
        <f t="shared" si="292"/>
        <v>#VALUE!</v>
      </c>
      <c r="AJ591" s="133" t="e">
        <f>COUNTIFS(A1_Individu_Data_Keadaan_SDMK!A$4:A$149931,M591,A1_Individu_Data_Keadaan_SDMK!Q$4:Q$149285,"04. KEBIDANAN")</f>
        <v>#VALUE!</v>
      </c>
      <c r="AK591" s="135">
        <f t="shared" si="293"/>
        <v>4</v>
      </c>
      <c r="AL591" s="134" t="e">
        <f t="shared" si="294"/>
        <v>#VALUE!</v>
      </c>
      <c r="AM591" s="134" t="e">
        <f t="shared" si="295"/>
        <v>#VALUE!</v>
      </c>
      <c r="AN591" s="133" t="e">
        <f>COUNTIFS(A1_Individu_Data_Keadaan_SDMK!A$4:A$149931,M591,A1_Individu_Data_Keadaan_SDMK!Q$4:Q$149285,"05. KEFARMASIAN")</f>
        <v>#VALUE!</v>
      </c>
      <c r="AO591" s="135">
        <f t="shared" si="296"/>
        <v>1</v>
      </c>
      <c r="AP591" s="134" t="e">
        <f t="shared" si="297"/>
        <v>#VALUE!</v>
      </c>
      <c r="AQ591" s="134" t="e">
        <f t="shared" si="298"/>
        <v>#VALUE!</v>
      </c>
      <c r="AR591" s="133" t="e">
        <f>COUNTIFS(A1_Individu_Data_Keadaan_SDMK!A$4:A$149931,M591,A1_Individu_Data_Keadaan_SDMK!Q$4:Q$149285,"06. KESEHATAN MASYARAKAT")</f>
        <v>#VALUE!</v>
      </c>
      <c r="AS591" s="135">
        <f t="shared" si="299"/>
        <v>1</v>
      </c>
      <c r="AT591" s="134" t="e">
        <f t="shared" si="300"/>
        <v>#VALUE!</v>
      </c>
      <c r="AU591" s="134" t="e">
        <f t="shared" si="301"/>
        <v>#VALUE!</v>
      </c>
      <c r="AV591" s="133" t="e">
        <f>COUNTIFS(A1_Individu_Data_Keadaan_SDMK!A$4:A$149931,M591,A1_Individu_Data_Keadaan_SDMK!Q$4:Q$149285,"07. KESEHATAN LINGKUNGAN")</f>
        <v>#VALUE!</v>
      </c>
      <c r="AW591" s="135">
        <f t="shared" si="302"/>
        <v>1</v>
      </c>
      <c r="AX591" s="134" t="e">
        <f t="shared" si="303"/>
        <v>#VALUE!</v>
      </c>
      <c r="AY591" s="134" t="e">
        <f t="shared" si="304"/>
        <v>#VALUE!</v>
      </c>
      <c r="AZ591" s="133" t="e">
        <f>COUNTIFS(A1_Individu_Data_Keadaan_SDMK!A$4:A$149931,M591,A1_Individu_Data_Keadaan_SDMK!Q$4:Q$149285,"08. GIZI")</f>
        <v>#VALUE!</v>
      </c>
      <c r="BA591" s="135">
        <f t="shared" si="305"/>
        <v>1</v>
      </c>
      <c r="BB591" s="134" t="e">
        <f t="shared" si="306"/>
        <v>#VALUE!</v>
      </c>
      <c r="BC591" s="134" t="e">
        <f t="shared" si="307"/>
        <v>#VALUE!</v>
      </c>
      <c r="BD591" s="133" t="e">
        <f>COUNTIFS(A1_Individu_Data_Keadaan_SDMK!A$4:A$149931,M591,A1_Individu_Data_Keadaan_SDMK!R$4:R$149285,"03. Ahli Teknologi Laboratorium Medik")</f>
        <v>#VALUE!</v>
      </c>
      <c r="BE591" s="135">
        <f t="shared" si="308"/>
        <v>1</v>
      </c>
      <c r="BF591" s="134" t="e">
        <f t="shared" si="309"/>
        <v>#VALUE!</v>
      </c>
      <c r="BG591" s="134" t="e">
        <f t="shared" si="310"/>
        <v>#VALUE!</v>
      </c>
      <c r="BH591" s="139" t="e">
        <f t="shared" si="311"/>
        <v>#VALUE!</v>
      </c>
      <c r="BI591" s="139" t="e">
        <f t="shared" si="312"/>
        <v>#VALUE!</v>
      </c>
    </row>
    <row r="592" spans="13:61" ht="15">
      <c r="M592" s="120" t="s">
        <v>13574</v>
      </c>
      <c r="N592" s="120" t="s">
        <v>13575</v>
      </c>
      <c r="O592" s="120" t="s">
        <v>267</v>
      </c>
      <c r="P592" s="120" t="s">
        <v>9301</v>
      </c>
      <c r="Q592" s="120" t="s">
        <v>12201</v>
      </c>
      <c r="R592" s="120">
        <v>33</v>
      </c>
      <c r="S592" s="120">
        <v>3322</v>
      </c>
      <c r="T592" s="348" t="str">
        <f>IF(R592&lt;&gt;"",VLOOKUP(R592,'01_MASTER_KODE_WILAYAH'!H$1437:I$1470,2,FALSE),"")</f>
        <v>JAWA TENGAH</v>
      </c>
      <c r="U592" s="348" t="str">
        <f>IF(S592&lt;&gt;"",VLOOKUP(S592,'01_MASTER_KODE_WILAYAH'!D$5:F$1353,3,FALSE),"")</f>
        <v>SEMARANG</v>
      </c>
      <c r="V592" s="349" t="str">
        <f t="shared" si="282"/>
        <v>2</v>
      </c>
      <c r="W592" s="145" t="e">
        <f t="shared" si="283"/>
        <v>#VALUE!</v>
      </c>
      <c r="X592" s="133" t="e">
        <f>COUNTIFS(A1_Individu_Data_Keadaan_SDMK!A$4:A$149931,M592,A1_Individu_Data_Keadaan_SDMK!R$4:R$149285,"01. Dokter")</f>
        <v>#VALUE!</v>
      </c>
      <c r="Y592" s="122">
        <f t="shared" si="284"/>
        <v>1</v>
      </c>
      <c r="Z592" s="134" t="e">
        <f t="shared" si="285"/>
        <v>#VALUE!</v>
      </c>
      <c r="AA592" s="134" t="e">
        <f t="shared" si="286"/>
        <v>#VALUE!</v>
      </c>
      <c r="AB592" s="133" t="e">
        <f>COUNTIFS(A1_Individu_Data_Keadaan_SDMK!A$4:A$149931,M592,A1_Individu_Data_Keadaan_SDMK!R$4:R$149285,"02. Dokter Gigi")</f>
        <v>#VALUE!</v>
      </c>
      <c r="AC592" s="122">
        <f t="shared" si="287"/>
        <v>1</v>
      </c>
      <c r="AD592" s="134" t="e">
        <f t="shared" si="288"/>
        <v>#VALUE!</v>
      </c>
      <c r="AE592" s="134" t="e">
        <f t="shared" si="289"/>
        <v>#VALUE!</v>
      </c>
      <c r="AF592" s="133" t="e">
        <f>COUNTIFS(A1_Individu_Data_Keadaan_SDMK!A$4:A$149931,M592,A1_Individu_Data_Keadaan_SDMK!Q$4:Q$149285,"03. KEPERAWATAN")</f>
        <v>#VALUE!</v>
      </c>
      <c r="AG592" s="135">
        <f t="shared" si="290"/>
        <v>5</v>
      </c>
      <c r="AH592" s="134" t="e">
        <f t="shared" si="291"/>
        <v>#VALUE!</v>
      </c>
      <c r="AI592" s="134" t="e">
        <f t="shared" si="292"/>
        <v>#VALUE!</v>
      </c>
      <c r="AJ592" s="133" t="e">
        <f>COUNTIFS(A1_Individu_Data_Keadaan_SDMK!A$4:A$149931,M592,A1_Individu_Data_Keadaan_SDMK!Q$4:Q$149285,"04. KEBIDANAN")</f>
        <v>#VALUE!</v>
      </c>
      <c r="AK592" s="135">
        <f t="shared" si="293"/>
        <v>4</v>
      </c>
      <c r="AL592" s="134" t="e">
        <f t="shared" si="294"/>
        <v>#VALUE!</v>
      </c>
      <c r="AM592" s="134" t="e">
        <f t="shared" si="295"/>
        <v>#VALUE!</v>
      </c>
      <c r="AN592" s="133" t="e">
        <f>COUNTIFS(A1_Individu_Data_Keadaan_SDMK!A$4:A$149931,M592,A1_Individu_Data_Keadaan_SDMK!Q$4:Q$149285,"05. KEFARMASIAN")</f>
        <v>#VALUE!</v>
      </c>
      <c r="AO592" s="135">
        <f t="shared" si="296"/>
        <v>1</v>
      </c>
      <c r="AP592" s="134" t="e">
        <f t="shared" si="297"/>
        <v>#VALUE!</v>
      </c>
      <c r="AQ592" s="134" t="e">
        <f t="shared" si="298"/>
        <v>#VALUE!</v>
      </c>
      <c r="AR592" s="133" t="e">
        <f>COUNTIFS(A1_Individu_Data_Keadaan_SDMK!A$4:A$149931,M592,A1_Individu_Data_Keadaan_SDMK!Q$4:Q$149285,"06. KESEHATAN MASYARAKAT")</f>
        <v>#VALUE!</v>
      </c>
      <c r="AS592" s="135">
        <f t="shared" si="299"/>
        <v>1</v>
      </c>
      <c r="AT592" s="134" t="e">
        <f t="shared" si="300"/>
        <v>#VALUE!</v>
      </c>
      <c r="AU592" s="134" t="e">
        <f t="shared" si="301"/>
        <v>#VALUE!</v>
      </c>
      <c r="AV592" s="133" t="e">
        <f>COUNTIFS(A1_Individu_Data_Keadaan_SDMK!A$4:A$149931,M592,A1_Individu_Data_Keadaan_SDMK!Q$4:Q$149285,"07. KESEHATAN LINGKUNGAN")</f>
        <v>#VALUE!</v>
      </c>
      <c r="AW592" s="135">
        <f t="shared" si="302"/>
        <v>1</v>
      </c>
      <c r="AX592" s="134" t="e">
        <f t="shared" si="303"/>
        <v>#VALUE!</v>
      </c>
      <c r="AY592" s="134" t="e">
        <f t="shared" si="304"/>
        <v>#VALUE!</v>
      </c>
      <c r="AZ592" s="133" t="e">
        <f>COUNTIFS(A1_Individu_Data_Keadaan_SDMK!A$4:A$149931,M592,A1_Individu_Data_Keadaan_SDMK!Q$4:Q$149285,"08. GIZI")</f>
        <v>#VALUE!</v>
      </c>
      <c r="BA592" s="135">
        <f t="shared" si="305"/>
        <v>1</v>
      </c>
      <c r="BB592" s="134" t="e">
        <f t="shared" si="306"/>
        <v>#VALUE!</v>
      </c>
      <c r="BC592" s="134" t="e">
        <f t="shared" si="307"/>
        <v>#VALUE!</v>
      </c>
      <c r="BD592" s="133" t="e">
        <f>COUNTIFS(A1_Individu_Data_Keadaan_SDMK!A$4:A$149931,M592,A1_Individu_Data_Keadaan_SDMK!R$4:R$149285,"03. Ahli Teknologi Laboratorium Medik")</f>
        <v>#VALUE!</v>
      </c>
      <c r="BE592" s="135">
        <f t="shared" si="308"/>
        <v>1</v>
      </c>
      <c r="BF592" s="134" t="e">
        <f t="shared" si="309"/>
        <v>#VALUE!</v>
      </c>
      <c r="BG592" s="134" t="e">
        <f t="shared" si="310"/>
        <v>#VALUE!</v>
      </c>
      <c r="BH592" s="139" t="e">
        <f t="shared" si="311"/>
        <v>#VALUE!</v>
      </c>
      <c r="BI592" s="139" t="e">
        <f t="shared" si="312"/>
        <v>#VALUE!</v>
      </c>
    </row>
    <row r="593" spans="13:61" ht="15">
      <c r="M593" s="120" t="s">
        <v>13576</v>
      </c>
      <c r="N593" s="120" t="s">
        <v>13577</v>
      </c>
      <c r="O593" s="120" t="s">
        <v>267</v>
      </c>
      <c r="P593" s="120" t="s">
        <v>9302</v>
      </c>
      <c r="Q593" s="120" t="s">
        <v>12201</v>
      </c>
      <c r="R593" s="120">
        <v>33</v>
      </c>
      <c r="S593" s="120">
        <v>3322</v>
      </c>
      <c r="T593" s="348" t="str">
        <f>IF(R593&lt;&gt;"",VLOOKUP(R593,'01_MASTER_KODE_WILAYAH'!H$1437:I$1470,2,FALSE),"")</f>
        <v>JAWA TENGAH</v>
      </c>
      <c r="U593" s="348" t="str">
        <f>IF(S593&lt;&gt;"",VLOOKUP(S593,'01_MASTER_KODE_WILAYAH'!D$5:F$1353,3,FALSE),"")</f>
        <v>SEMARANG</v>
      </c>
      <c r="V593" s="349" t="str">
        <f t="shared" si="282"/>
        <v>1</v>
      </c>
      <c r="W593" s="145" t="e">
        <f t="shared" si="283"/>
        <v>#VALUE!</v>
      </c>
      <c r="X593" s="133" t="e">
        <f>COUNTIFS(A1_Individu_Data_Keadaan_SDMK!A$4:A$149931,M593,A1_Individu_Data_Keadaan_SDMK!R$4:R$149285,"01. Dokter")</f>
        <v>#VALUE!</v>
      </c>
      <c r="Y593" s="122">
        <f t="shared" si="284"/>
        <v>2</v>
      </c>
      <c r="Z593" s="134" t="e">
        <f t="shared" si="285"/>
        <v>#VALUE!</v>
      </c>
      <c r="AA593" s="134" t="e">
        <f t="shared" si="286"/>
        <v>#VALUE!</v>
      </c>
      <c r="AB593" s="133" t="e">
        <f>COUNTIFS(A1_Individu_Data_Keadaan_SDMK!A$4:A$149931,M593,A1_Individu_Data_Keadaan_SDMK!R$4:R$149285,"02. Dokter Gigi")</f>
        <v>#VALUE!</v>
      </c>
      <c r="AC593" s="122">
        <f t="shared" si="287"/>
        <v>1</v>
      </c>
      <c r="AD593" s="134" t="e">
        <f t="shared" si="288"/>
        <v>#VALUE!</v>
      </c>
      <c r="AE593" s="134" t="e">
        <f t="shared" si="289"/>
        <v>#VALUE!</v>
      </c>
      <c r="AF593" s="133" t="e">
        <f>COUNTIFS(A1_Individu_Data_Keadaan_SDMK!A$4:A$149931,M593,A1_Individu_Data_Keadaan_SDMK!Q$4:Q$149285,"03. KEPERAWATAN")</f>
        <v>#VALUE!</v>
      </c>
      <c r="AG593" s="135">
        <f t="shared" si="290"/>
        <v>8</v>
      </c>
      <c r="AH593" s="134" t="e">
        <f t="shared" si="291"/>
        <v>#VALUE!</v>
      </c>
      <c r="AI593" s="134" t="e">
        <f t="shared" si="292"/>
        <v>#VALUE!</v>
      </c>
      <c r="AJ593" s="133" t="e">
        <f>COUNTIFS(A1_Individu_Data_Keadaan_SDMK!A$4:A$149931,M593,A1_Individu_Data_Keadaan_SDMK!Q$4:Q$149285,"04. KEBIDANAN")</f>
        <v>#VALUE!</v>
      </c>
      <c r="AK593" s="135">
        <f t="shared" si="293"/>
        <v>7</v>
      </c>
      <c r="AL593" s="134" t="e">
        <f t="shared" si="294"/>
        <v>#VALUE!</v>
      </c>
      <c r="AM593" s="134" t="e">
        <f t="shared" si="295"/>
        <v>#VALUE!</v>
      </c>
      <c r="AN593" s="133" t="e">
        <f>COUNTIFS(A1_Individu_Data_Keadaan_SDMK!A$4:A$149931,M593,A1_Individu_Data_Keadaan_SDMK!Q$4:Q$149285,"05. KEFARMASIAN")</f>
        <v>#VALUE!</v>
      </c>
      <c r="AO593" s="135">
        <f t="shared" si="296"/>
        <v>1</v>
      </c>
      <c r="AP593" s="134" t="e">
        <f t="shared" si="297"/>
        <v>#VALUE!</v>
      </c>
      <c r="AQ593" s="134" t="e">
        <f t="shared" si="298"/>
        <v>#VALUE!</v>
      </c>
      <c r="AR593" s="133" t="e">
        <f>COUNTIFS(A1_Individu_Data_Keadaan_SDMK!A$4:A$149931,M593,A1_Individu_Data_Keadaan_SDMK!Q$4:Q$149285,"06. KESEHATAN MASYARAKAT")</f>
        <v>#VALUE!</v>
      </c>
      <c r="AS593" s="135">
        <f t="shared" si="299"/>
        <v>1</v>
      </c>
      <c r="AT593" s="134" t="e">
        <f t="shared" si="300"/>
        <v>#VALUE!</v>
      </c>
      <c r="AU593" s="134" t="e">
        <f t="shared" si="301"/>
        <v>#VALUE!</v>
      </c>
      <c r="AV593" s="133" t="e">
        <f>COUNTIFS(A1_Individu_Data_Keadaan_SDMK!A$4:A$149931,M593,A1_Individu_Data_Keadaan_SDMK!Q$4:Q$149285,"07. KESEHATAN LINGKUNGAN")</f>
        <v>#VALUE!</v>
      </c>
      <c r="AW593" s="135">
        <f t="shared" si="302"/>
        <v>1</v>
      </c>
      <c r="AX593" s="134" t="e">
        <f t="shared" si="303"/>
        <v>#VALUE!</v>
      </c>
      <c r="AY593" s="134" t="e">
        <f t="shared" si="304"/>
        <v>#VALUE!</v>
      </c>
      <c r="AZ593" s="133" t="e">
        <f>COUNTIFS(A1_Individu_Data_Keadaan_SDMK!A$4:A$149931,M593,A1_Individu_Data_Keadaan_SDMK!Q$4:Q$149285,"08. GIZI")</f>
        <v>#VALUE!</v>
      </c>
      <c r="BA593" s="135">
        <f t="shared" si="305"/>
        <v>2</v>
      </c>
      <c r="BB593" s="134" t="e">
        <f t="shared" si="306"/>
        <v>#VALUE!</v>
      </c>
      <c r="BC593" s="134" t="e">
        <f t="shared" si="307"/>
        <v>#VALUE!</v>
      </c>
      <c r="BD593" s="133" t="e">
        <f>COUNTIFS(A1_Individu_Data_Keadaan_SDMK!A$4:A$149931,M593,A1_Individu_Data_Keadaan_SDMK!R$4:R$149285,"03. Ahli Teknologi Laboratorium Medik")</f>
        <v>#VALUE!</v>
      </c>
      <c r="BE593" s="135">
        <f t="shared" si="308"/>
        <v>1</v>
      </c>
      <c r="BF593" s="134" t="e">
        <f t="shared" si="309"/>
        <v>#VALUE!</v>
      </c>
      <c r="BG593" s="134" t="e">
        <f t="shared" si="310"/>
        <v>#VALUE!</v>
      </c>
      <c r="BH593" s="139" t="e">
        <f t="shared" si="311"/>
        <v>#VALUE!</v>
      </c>
      <c r="BI593" s="139" t="e">
        <f t="shared" si="312"/>
        <v>#VALUE!</v>
      </c>
    </row>
    <row r="594" spans="13:61" ht="15">
      <c r="M594" s="120" t="s">
        <v>13578</v>
      </c>
      <c r="N594" s="120" t="s">
        <v>13579</v>
      </c>
      <c r="O594" s="120" t="s">
        <v>267</v>
      </c>
      <c r="P594" s="120" t="s">
        <v>9301</v>
      </c>
      <c r="Q594" s="120" t="s">
        <v>12201</v>
      </c>
      <c r="R594" s="120">
        <v>33</v>
      </c>
      <c r="S594" s="120">
        <v>3322</v>
      </c>
      <c r="T594" s="348" t="str">
        <f>IF(R594&lt;&gt;"",VLOOKUP(R594,'01_MASTER_KODE_WILAYAH'!H$1437:I$1470,2,FALSE),"")</f>
        <v>JAWA TENGAH</v>
      </c>
      <c r="U594" s="348" t="str">
        <f>IF(S594&lt;&gt;"",VLOOKUP(S594,'01_MASTER_KODE_WILAYAH'!D$5:F$1353,3,FALSE),"")</f>
        <v>SEMARANG</v>
      </c>
      <c r="V594" s="349" t="str">
        <f t="shared" si="282"/>
        <v>2</v>
      </c>
      <c r="W594" s="145" t="e">
        <f t="shared" si="283"/>
        <v>#VALUE!</v>
      </c>
      <c r="X594" s="133" t="e">
        <f>COUNTIFS(A1_Individu_Data_Keadaan_SDMK!A$4:A$149931,M594,A1_Individu_Data_Keadaan_SDMK!R$4:R$149285,"01. Dokter")</f>
        <v>#VALUE!</v>
      </c>
      <c r="Y594" s="122">
        <f t="shared" si="284"/>
        <v>1</v>
      </c>
      <c r="Z594" s="134" t="e">
        <f t="shared" si="285"/>
        <v>#VALUE!</v>
      </c>
      <c r="AA594" s="134" t="e">
        <f t="shared" si="286"/>
        <v>#VALUE!</v>
      </c>
      <c r="AB594" s="133" t="e">
        <f>COUNTIFS(A1_Individu_Data_Keadaan_SDMK!A$4:A$149931,M594,A1_Individu_Data_Keadaan_SDMK!R$4:R$149285,"02. Dokter Gigi")</f>
        <v>#VALUE!</v>
      </c>
      <c r="AC594" s="122">
        <f t="shared" si="287"/>
        <v>1</v>
      </c>
      <c r="AD594" s="134" t="e">
        <f t="shared" si="288"/>
        <v>#VALUE!</v>
      </c>
      <c r="AE594" s="134" t="e">
        <f t="shared" si="289"/>
        <v>#VALUE!</v>
      </c>
      <c r="AF594" s="133" t="e">
        <f>COUNTIFS(A1_Individu_Data_Keadaan_SDMK!A$4:A$149931,M594,A1_Individu_Data_Keadaan_SDMK!Q$4:Q$149285,"03. KEPERAWATAN")</f>
        <v>#VALUE!</v>
      </c>
      <c r="AG594" s="135">
        <f t="shared" si="290"/>
        <v>5</v>
      </c>
      <c r="AH594" s="134" t="e">
        <f t="shared" si="291"/>
        <v>#VALUE!</v>
      </c>
      <c r="AI594" s="134" t="e">
        <f t="shared" si="292"/>
        <v>#VALUE!</v>
      </c>
      <c r="AJ594" s="133" t="e">
        <f>COUNTIFS(A1_Individu_Data_Keadaan_SDMK!A$4:A$149931,M594,A1_Individu_Data_Keadaan_SDMK!Q$4:Q$149285,"04. KEBIDANAN")</f>
        <v>#VALUE!</v>
      </c>
      <c r="AK594" s="135">
        <f t="shared" si="293"/>
        <v>4</v>
      </c>
      <c r="AL594" s="134" t="e">
        <f t="shared" si="294"/>
        <v>#VALUE!</v>
      </c>
      <c r="AM594" s="134" t="e">
        <f t="shared" si="295"/>
        <v>#VALUE!</v>
      </c>
      <c r="AN594" s="133" t="e">
        <f>COUNTIFS(A1_Individu_Data_Keadaan_SDMK!A$4:A$149931,M594,A1_Individu_Data_Keadaan_SDMK!Q$4:Q$149285,"05. KEFARMASIAN")</f>
        <v>#VALUE!</v>
      </c>
      <c r="AO594" s="135">
        <f t="shared" si="296"/>
        <v>1</v>
      </c>
      <c r="AP594" s="134" t="e">
        <f t="shared" si="297"/>
        <v>#VALUE!</v>
      </c>
      <c r="AQ594" s="134" t="e">
        <f t="shared" si="298"/>
        <v>#VALUE!</v>
      </c>
      <c r="AR594" s="133" t="e">
        <f>COUNTIFS(A1_Individu_Data_Keadaan_SDMK!A$4:A$149931,M594,A1_Individu_Data_Keadaan_SDMK!Q$4:Q$149285,"06. KESEHATAN MASYARAKAT")</f>
        <v>#VALUE!</v>
      </c>
      <c r="AS594" s="135">
        <f t="shared" si="299"/>
        <v>1</v>
      </c>
      <c r="AT594" s="134" t="e">
        <f t="shared" si="300"/>
        <v>#VALUE!</v>
      </c>
      <c r="AU594" s="134" t="e">
        <f t="shared" si="301"/>
        <v>#VALUE!</v>
      </c>
      <c r="AV594" s="133" t="e">
        <f>COUNTIFS(A1_Individu_Data_Keadaan_SDMK!A$4:A$149931,M594,A1_Individu_Data_Keadaan_SDMK!Q$4:Q$149285,"07. KESEHATAN LINGKUNGAN")</f>
        <v>#VALUE!</v>
      </c>
      <c r="AW594" s="135">
        <f t="shared" si="302"/>
        <v>1</v>
      </c>
      <c r="AX594" s="134" t="e">
        <f t="shared" si="303"/>
        <v>#VALUE!</v>
      </c>
      <c r="AY594" s="134" t="e">
        <f t="shared" si="304"/>
        <v>#VALUE!</v>
      </c>
      <c r="AZ594" s="133" t="e">
        <f>COUNTIFS(A1_Individu_Data_Keadaan_SDMK!A$4:A$149931,M594,A1_Individu_Data_Keadaan_SDMK!Q$4:Q$149285,"08. GIZI")</f>
        <v>#VALUE!</v>
      </c>
      <c r="BA594" s="135">
        <f t="shared" si="305"/>
        <v>1</v>
      </c>
      <c r="BB594" s="134" t="e">
        <f t="shared" si="306"/>
        <v>#VALUE!</v>
      </c>
      <c r="BC594" s="134" t="e">
        <f t="shared" si="307"/>
        <v>#VALUE!</v>
      </c>
      <c r="BD594" s="133" t="e">
        <f>COUNTIFS(A1_Individu_Data_Keadaan_SDMK!A$4:A$149931,M594,A1_Individu_Data_Keadaan_SDMK!R$4:R$149285,"03. Ahli Teknologi Laboratorium Medik")</f>
        <v>#VALUE!</v>
      </c>
      <c r="BE594" s="135">
        <f t="shared" si="308"/>
        <v>1</v>
      </c>
      <c r="BF594" s="134" t="e">
        <f t="shared" si="309"/>
        <v>#VALUE!</v>
      </c>
      <c r="BG594" s="134" t="e">
        <f t="shared" si="310"/>
        <v>#VALUE!</v>
      </c>
      <c r="BH594" s="139" t="e">
        <f t="shared" si="311"/>
        <v>#VALUE!</v>
      </c>
      <c r="BI594" s="139" t="e">
        <f t="shared" si="312"/>
        <v>#VALUE!</v>
      </c>
    </row>
    <row r="595" spans="13:61" ht="15">
      <c r="M595" s="120" t="s">
        <v>13580</v>
      </c>
      <c r="N595" s="120" t="s">
        <v>13581</v>
      </c>
      <c r="O595" s="120" t="s">
        <v>267</v>
      </c>
      <c r="P595" s="120" t="s">
        <v>9301</v>
      </c>
      <c r="Q595" s="120" t="s">
        <v>12201</v>
      </c>
      <c r="R595" s="120">
        <v>33</v>
      </c>
      <c r="S595" s="120">
        <v>3322</v>
      </c>
      <c r="T595" s="348" t="str">
        <f>IF(R595&lt;&gt;"",VLOOKUP(R595,'01_MASTER_KODE_WILAYAH'!H$1437:I$1470,2,FALSE),"")</f>
        <v>JAWA TENGAH</v>
      </c>
      <c r="U595" s="348" t="str">
        <f>IF(S595&lt;&gt;"",VLOOKUP(S595,'01_MASTER_KODE_WILAYAH'!D$5:F$1353,3,FALSE),"")</f>
        <v>SEMARANG</v>
      </c>
      <c r="V595" s="349" t="str">
        <f t="shared" si="282"/>
        <v>2</v>
      </c>
      <c r="W595" s="145" t="e">
        <f t="shared" si="283"/>
        <v>#VALUE!</v>
      </c>
      <c r="X595" s="133" t="e">
        <f>COUNTIFS(A1_Individu_Data_Keadaan_SDMK!A$4:A$149931,M595,A1_Individu_Data_Keadaan_SDMK!R$4:R$149285,"01. Dokter")</f>
        <v>#VALUE!</v>
      </c>
      <c r="Y595" s="122">
        <f t="shared" si="284"/>
        <v>1</v>
      </c>
      <c r="Z595" s="134" t="e">
        <f t="shared" si="285"/>
        <v>#VALUE!</v>
      </c>
      <c r="AA595" s="134" t="e">
        <f t="shared" si="286"/>
        <v>#VALUE!</v>
      </c>
      <c r="AB595" s="133" t="e">
        <f>COUNTIFS(A1_Individu_Data_Keadaan_SDMK!A$4:A$149931,M595,A1_Individu_Data_Keadaan_SDMK!R$4:R$149285,"02. Dokter Gigi")</f>
        <v>#VALUE!</v>
      </c>
      <c r="AC595" s="122">
        <f t="shared" si="287"/>
        <v>1</v>
      </c>
      <c r="AD595" s="134" t="e">
        <f t="shared" si="288"/>
        <v>#VALUE!</v>
      </c>
      <c r="AE595" s="134" t="e">
        <f t="shared" si="289"/>
        <v>#VALUE!</v>
      </c>
      <c r="AF595" s="133" t="e">
        <f>COUNTIFS(A1_Individu_Data_Keadaan_SDMK!A$4:A$149931,M595,A1_Individu_Data_Keadaan_SDMK!Q$4:Q$149285,"03. KEPERAWATAN")</f>
        <v>#VALUE!</v>
      </c>
      <c r="AG595" s="135">
        <f t="shared" si="290"/>
        <v>5</v>
      </c>
      <c r="AH595" s="134" t="e">
        <f t="shared" si="291"/>
        <v>#VALUE!</v>
      </c>
      <c r="AI595" s="134" t="e">
        <f t="shared" si="292"/>
        <v>#VALUE!</v>
      </c>
      <c r="AJ595" s="133" t="e">
        <f>COUNTIFS(A1_Individu_Data_Keadaan_SDMK!A$4:A$149931,M595,A1_Individu_Data_Keadaan_SDMK!Q$4:Q$149285,"04. KEBIDANAN")</f>
        <v>#VALUE!</v>
      </c>
      <c r="AK595" s="135">
        <f t="shared" si="293"/>
        <v>4</v>
      </c>
      <c r="AL595" s="134" t="e">
        <f t="shared" si="294"/>
        <v>#VALUE!</v>
      </c>
      <c r="AM595" s="134" t="e">
        <f t="shared" si="295"/>
        <v>#VALUE!</v>
      </c>
      <c r="AN595" s="133" t="e">
        <f>COUNTIFS(A1_Individu_Data_Keadaan_SDMK!A$4:A$149931,M595,A1_Individu_Data_Keadaan_SDMK!Q$4:Q$149285,"05. KEFARMASIAN")</f>
        <v>#VALUE!</v>
      </c>
      <c r="AO595" s="135">
        <f t="shared" si="296"/>
        <v>1</v>
      </c>
      <c r="AP595" s="134" t="e">
        <f t="shared" si="297"/>
        <v>#VALUE!</v>
      </c>
      <c r="AQ595" s="134" t="e">
        <f t="shared" si="298"/>
        <v>#VALUE!</v>
      </c>
      <c r="AR595" s="133" t="e">
        <f>COUNTIFS(A1_Individu_Data_Keadaan_SDMK!A$4:A$149931,M595,A1_Individu_Data_Keadaan_SDMK!Q$4:Q$149285,"06. KESEHATAN MASYARAKAT")</f>
        <v>#VALUE!</v>
      </c>
      <c r="AS595" s="135">
        <f t="shared" si="299"/>
        <v>1</v>
      </c>
      <c r="AT595" s="134" t="e">
        <f t="shared" si="300"/>
        <v>#VALUE!</v>
      </c>
      <c r="AU595" s="134" t="e">
        <f t="shared" si="301"/>
        <v>#VALUE!</v>
      </c>
      <c r="AV595" s="133" t="e">
        <f>COUNTIFS(A1_Individu_Data_Keadaan_SDMK!A$4:A$149931,M595,A1_Individu_Data_Keadaan_SDMK!Q$4:Q$149285,"07. KESEHATAN LINGKUNGAN")</f>
        <v>#VALUE!</v>
      </c>
      <c r="AW595" s="135">
        <f t="shared" si="302"/>
        <v>1</v>
      </c>
      <c r="AX595" s="134" t="e">
        <f t="shared" si="303"/>
        <v>#VALUE!</v>
      </c>
      <c r="AY595" s="134" t="e">
        <f t="shared" si="304"/>
        <v>#VALUE!</v>
      </c>
      <c r="AZ595" s="133" t="e">
        <f>COUNTIFS(A1_Individu_Data_Keadaan_SDMK!A$4:A$149931,M595,A1_Individu_Data_Keadaan_SDMK!Q$4:Q$149285,"08. GIZI")</f>
        <v>#VALUE!</v>
      </c>
      <c r="BA595" s="135">
        <f t="shared" si="305"/>
        <v>1</v>
      </c>
      <c r="BB595" s="134" t="e">
        <f t="shared" si="306"/>
        <v>#VALUE!</v>
      </c>
      <c r="BC595" s="134" t="e">
        <f t="shared" si="307"/>
        <v>#VALUE!</v>
      </c>
      <c r="BD595" s="133" t="e">
        <f>COUNTIFS(A1_Individu_Data_Keadaan_SDMK!A$4:A$149931,M595,A1_Individu_Data_Keadaan_SDMK!R$4:R$149285,"03. Ahli Teknologi Laboratorium Medik")</f>
        <v>#VALUE!</v>
      </c>
      <c r="BE595" s="135">
        <f t="shared" si="308"/>
        <v>1</v>
      </c>
      <c r="BF595" s="134" t="e">
        <f t="shared" si="309"/>
        <v>#VALUE!</v>
      </c>
      <c r="BG595" s="134" t="e">
        <f t="shared" si="310"/>
        <v>#VALUE!</v>
      </c>
      <c r="BH595" s="139" t="e">
        <f t="shared" si="311"/>
        <v>#VALUE!</v>
      </c>
      <c r="BI595" s="139" t="e">
        <f t="shared" si="312"/>
        <v>#VALUE!</v>
      </c>
    </row>
    <row r="596" spans="13:61" ht="15">
      <c r="M596" s="120" t="s">
        <v>13582</v>
      </c>
      <c r="N596" s="120" t="s">
        <v>13583</v>
      </c>
      <c r="O596" s="120" t="s">
        <v>267</v>
      </c>
      <c r="P596" s="120" t="s">
        <v>9301</v>
      </c>
      <c r="Q596" s="120" t="s">
        <v>12201</v>
      </c>
      <c r="R596" s="120">
        <v>33</v>
      </c>
      <c r="S596" s="120">
        <v>3322</v>
      </c>
      <c r="T596" s="348" t="str">
        <f>IF(R596&lt;&gt;"",VLOOKUP(R596,'01_MASTER_KODE_WILAYAH'!H$1437:I$1470,2,FALSE),"")</f>
        <v>JAWA TENGAH</v>
      </c>
      <c r="U596" s="348" t="str">
        <f>IF(S596&lt;&gt;"",VLOOKUP(S596,'01_MASTER_KODE_WILAYAH'!D$5:F$1353,3,FALSE),"")</f>
        <v>SEMARANG</v>
      </c>
      <c r="V596" s="349" t="str">
        <f t="shared" si="282"/>
        <v>2</v>
      </c>
      <c r="W596" s="145" t="e">
        <f t="shared" si="283"/>
        <v>#VALUE!</v>
      </c>
      <c r="X596" s="133" t="e">
        <f>COUNTIFS(A1_Individu_Data_Keadaan_SDMK!A$4:A$149931,M596,A1_Individu_Data_Keadaan_SDMK!R$4:R$149285,"01. Dokter")</f>
        <v>#VALUE!</v>
      </c>
      <c r="Y596" s="122">
        <f t="shared" si="284"/>
        <v>1</v>
      </c>
      <c r="Z596" s="134" t="e">
        <f t="shared" si="285"/>
        <v>#VALUE!</v>
      </c>
      <c r="AA596" s="134" t="e">
        <f t="shared" si="286"/>
        <v>#VALUE!</v>
      </c>
      <c r="AB596" s="133" t="e">
        <f>COUNTIFS(A1_Individu_Data_Keadaan_SDMK!A$4:A$149931,M596,A1_Individu_Data_Keadaan_SDMK!R$4:R$149285,"02. Dokter Gigi")</f>
        <v>#VALUE!</v>
      </c>
      <c r="AC596" s="122">
        <f t="shared" si="287"/>
        <v>1</v>
      </c>
      <c r="AD596" s="134" t="e">
        <f t="shared" si="288"/>
        <v>#VALUE!</v>
      </c>
      <c r="AE596" s="134" t="e">
        <f t="shared" si="289"/>
        <v>#VALUE!</v>
      </c>
      <c r="AF596" s="133" t="e">
        <f>COUNTIFS(A1_Individu_Data_Keadaan_SDMK!A$4:A$149931,M596,A1_Individu_Data_Keadaan_SDMK!Q$4:Q$149285,"03. KEPERAWATAN")</f>
        <v>#VALUE!</v>
      </c>
      <c r="AG596" s="135">
        <f t="shared" si="290"/>
        <v>5</v>
      </c>
      <c r="AH596" s="134" t="e">
        <f t="shared" si="291"/>
        <v>#VALUE!</v>
      </c>
      <c r="AI596" s="134" t="e">
        <f t="shared" si="292"/>
        <v>#VALUE!</v>
      </c>
      <c r="AJ596" s="133" t="e">
        <f>COUNTIFS(A1_Individu_Data_Keadaan_SDMK!A$4:A$149931,M596,A1_Individu_Data_Keadaan_SDMK!Q$4:Q$149285,"04. KEBIDANAN")</f>
        <v>#VALUE!</v>
      </c>
      <c r="AK596" s="135">
        <f t="shared" si="293"/>
        <v>4</v>
      </c>
      <c r="AL596" s="134" t="e">
        <f t="shared" si="294"/>
        <v>#VALUE!</v>
      </c>
      <c r="AM596" s="134" t="e">
        <f t="shared" si="295"/>
        <v>#VALUE!</v>
      </c>
      <c r="AN596" s="133" t="e">
        <f>COUNTIFS(A1_Individu_Data_Keadaan_SDMK!A$4:A$149931,M596,A1_Individu_Data_Keadaan_SDMK!Q$4:Q$149285,"05. KEFARMASIAN")</f>
        <v>#VALUE!</v>
      </c>
      <c r="AO596" s="135">
        <f t="shared" si="296"/>
        <v>1</v>
      </c>
      <c r="AP596" s="134" t="e">
        <f t="shared" si="297"/>
        <v>#VALUE!</v>
      </c>
      <c r="AQ596" s="134" t="e">
        <f t="shared" si="298"/>
        <v>#VALUE!</v>
      </c>
      <c r="AR596" s="133" t="e">
        <f>COUNTIFS(A1_Individu_Data_Keadaan_SDMK!A$4:A$149931,M596,A1_Individu_Data_Keadaan_SDMK!Q$4:Q$149285,"06. KESEHATAN MASYARAKAT")</f>
        <v>#VALUE!</v>
      </c>
      <c r="AS596" s="135">
        <f t="shared" si="299"/>
        <v>1</v>
      </c>
      <c r="AT596" s="134" t="e">
        <f t="shared" si="300"/>
        <v>#VALUE!</v>
      </c>
      <c r="AU596" s="134" t="e">
        <f t="shared" si="301"/>
        <v>#VALUE!</v>
      </c>
      <c r="AV596" s="133" t="e">
        <f>COUNTIFS(A1_Individu_Data_Keadaan_SDMK!A$4:A$149931,M596,A1_Individu_Data_Keadaan_SDMK!Q$4:Q$149285,"07. KESEHATAN LINGKUNGAN")</f>
        <v>#VALUE!</v>
      </c>
      <c r="AW596" s="135">
        <f t="shared" si="302"/>
        <v>1</v>
      </c>
      <c r="AX596" s="134" t="e">
        <f t="shared" si="303"/>
        <v>#VALUE!</v>
      </c>
      <c r="AY596" s="134" t="e">
        <f t="shared" si="304"/>
        <v>#VALUE!</v>
      </c>
      <c r="AZ596" s="133" t="e">
        <f>COUNTIFS(A1_Individu_Data_Keadaan_SDMK!A$4:A$149931,M596,A1_Individu_Data_Keadaan_SDMK!Q$4:Q$149285,"08. GIZI")</f>
        <v>#VALUE!</v>
      </c>
      <c r="BA596" s="135">
        <f t="shared" si="305"/>
        <v>1</v>
      </c>
      <c r="BB596" s="134" t="e">
        <f t="shared" si="306"/>
        <v>#VALUE!</v>
      </c>
      <c r="BC596" s="134" t="e">
        <f t="shared" si="307"/>
        <v>#VALUE!</v>
      </c>
      <c r="BD596" s="133" t="e">
        <f>COUNTIFS(A1_Individu_Data_Keadaan_SDMK!A$4:A$149931,M596,A1_Individu_Data_Keadaan_SDMK!R$4:R$149285,"03. Ahli Teknologi Laboratorium Medik")</f>
        <v>#VALUE!</v>
      </c>
      <c r="BE596" s="135">
        <f t="shared" si="308"/>
        <v>1</v>
      </c>
      <c r="BF596" s="134" t="e">
        <f t="shared" si="309"/>
        <v>#VALUE!</v>
      </c>
      <c r="BG596" s="134" t="e">
        <f t="shared" si="310"/>
        <v>#VALUE!</v>
      </c>
      <c r="BH596" s="139" t="e">
        <f t="shared" si="311"/>
        <v>#VALUE!</v>
      </c>
      <c r="BI596" s="139" t="e">
        <f t="shared" si="312"/>
        <v>#VALUE!</v>
      </c>
    </row>
    <row r="597" spans="13:61" ht="15">
      <c r="M597" s="120" t="s">
        <v>13585</v>
      </c>
      <c r="N597" s="120" t="s">
        <v>13586</v>
      </c>
      <c r="O597" s="120" t="s">
        <v>267</v>
      </c>
      <c r="P597" s="120" t="s">
        <v>9301</v>
      </c>
      <c r="Q597" s="120" t="s">
        <v>12201</v>
      </c>
      <c r="R597" s="120">
        <v>33</v>
      </c>
      <c r="S597" s="120">
        <v>3322</v>
      </c>
      <c r="T597" s="348" t="str">
        <f>IF(R597&lt;&gt;"",VLOOKUP(R597,'01_MASTER_KODE_WILAYAH'!H$1437:I$1470,2,FALSE),"")</f>
        <v>JAWA TENGAH</v>
      </c>
      <c r="U597" s="348" t="str">
        <f>IF(S597&lt;&gt;"",VLOOKUP(S597,'01_MASTER_KODE_WILAYAH'!D$5:F$1353,3,FALSE),"")</f>
        <v>SEMARANG</v>
      </c>
      <c r="V597" s="349" t="str">
        <f t="shared" si="282"/>
        <v>2</v>
      </c>
      <c r="W597" s="145" t="e">
        <f t="shared" si="283"/>
        <v>#VALUE!</v>
      </c>
      <c r="X597" s="133" t="e">
        <f>COUNTIFS(A1_Individu_Data_Keadaan_SDMK!A$4:A$149931,M597,A1_Individu_Data_Keadaan_SDMK!R$4:R$149285,"01. Dokter")</f>
        <v>#VALUE!</v>
      </c>
      <c r="Y597" s="122">
        <f t="shared" si="284"/>
        <v>1</v>
      </c>
      <c r="Z597" s="134" t="e">
        <f t="shared" si="285"/>
        <v>#VALUE!</v>
      </c>
      <c r="AA597" s="134" t="e">
        <f t="shared" si="286"/>
        <v>#VALUE!</v>
      </c>
      <c r="AB597" s="133" t="e">
        <f>COUNTIFS(A1_Individu_Data_Keadaan_SDMK!A$4:A$149931,M597,A1_Individu_Data_Keadaan_SDMK!R$4:R$149285,"02. Dokter Gigi")</f>
        <v>#VALUE!</v>
      </c>
      <c r="AC597" s="122">
        <f t="shared" si="287"/>
        <v>1</v>
      </c>
      <c r="AD597" s="134" t="e">
        <f t="shared" si="288"/>
        <v>#VALUE!</v>
      </c>
      <c r="AE597" s="134" t="e">
        <f t="shared" si="289"/>
        <v>#VALUE!</v>
      </c>
      <c r="AF597" s="133" t="e">
        <f>COUNTIFS(A1_Individu_Data_Keadaan_SDMK!A$4:A$149931,M597,A1_Individu_Data_Keadaan_SDMK!Q$4:Q$149285,"03. KEPERAWATAN")</f>
        <v>#VALUE!</v>
      </c>
      <c r="AG597" s="135">
        <f t="shared" si="290"/>
        <v>5</v>
      </c>
      <c r="AH597" s="134" t="e">
        <f t="shared" si="291"/>
        <v>#VALUE!</v>
      </c>
      <c r="AI597" s="134" t="e">
        <f t="shared" si="292"/>
        <v>#VALUE!</v>
      </c>
      <c r="AJ597" s="133" t="e">
        <f>COUNTIFS(A1_Individu_Data_Keadaan_SDMK!A$4:A$149931,M597,A1_Individu_Data_Keadaan_SDMK!Q$4:Q$149285,"04. KEBIDANAN")</f>
        <v>#VALUE!</v>
      </c>
      <c r="AK597" s="135">
        <f t="shared" si="293"/>
        <v>4</v>
      </c>
      <c r="AL597" s="134" t="e">
        <f t="shared" si="294"/>
        <v>#VALUE!</v>
      </c>
      <c r="AM597" s="134" t="e">
        <f t="shared" si="295"/>
        <v>#VALUE!</v>
      </c>
      <c r="AN597" s="133" t="e">
        <f>COUNTIFS(A1_Individu_Data_Keadaan_SDMK!A$4:A$149931,M597,A1_Individu_Data_Keadaan_SDMK!Q$4:Q$149285,"05. KEFARMASIAN")</f>
        <v>#VALUE!</v>
      </c>
      <c r="AO597" s="135">
        <f t="shared" si="296"/>
        <v>1</v>
      </c>
      <c r="AP597" s="134" t="e">
        <f t="shared" si="297"/>
        <v>#VALUE!</v>
      </c>
      <c r="AQ597" s="134" t="e">
        <f t="shared" si="298"/>
        <v>#VALUE!</v>
      </c>
      <c r="AR597" s="133" t="e">
        <f>COUNTIFS(A1_Individu_Data_Keadaan_SDMK!A$4:A$149931,M597,A1_Individu_Data_Keadaan_SDMK!Q$4:Q$149285,"06. KESEHATAN MASYARAKAT")</f>
        <v>#VALUE!</v>
      </c>
      <c r="AS597" s="135">
        <f t="shared" si="299"/>
        <v>1</v>
      </c>
      <c r="AT597" s="134" t="e">
        <f t="shared" si="300"/>
        <v>#VALUE!</v>
      </c>
      <c r="AU597" s="134" t="e">
        <f t="shared" si="301"/>
        <v>#VALUE!</v>
      </c>
      <c r="AV597" s="133" t="e">
        <f>COUNTIFS(A1_Individu_Data_Keadaan_SDMK!A$4:A$149931,M597,A1_Individu_Data_Keadaan_SDMK!Q$4:Q$149285,"07. KESEHATAN LINGKUNGAN")</f>
        <v>#VALUE!</v>
      </c>
      <c r="AW597" s="135">
        <f t="shared" si="302"/>
        <v>1</v>
      </c>
      <c r="AX597" s="134" t="e">
        <f t="shared" si="303"/>
        <v>#VALUE!</v>
      </c>
      <c r="AY597" s="134" t="e">
        <f t="shared" si="304"/>
        <v>#VALUE!</v>
      </c>
      <c r="AZ597" s="133" t="e">
        <f>COUNTIFS(A1_Individu_Data_Keadaan_SDMK!A$4:A$149931,M597,A1_Individu_Data_Keadaan_SDMK!Q$4:Q$149285,"08. GIZI")</f>
        <v>#VALUE!</v>
      </c>
      <c r="BA597" s="135">
        <f t="shared" si="305"/>
        <v>1</v>
      </c>
      <c r="BB597" s="134" t="e">
        <f t="shared" si="306"/>
        <v>#VALUE!</v>
      </c>
      <c r="BC597" s="134" t="e">
        <f t="shared" si="307"/>
        <v>#VALUE!</v>
      </c>
      <c r="BD597" s="133" t="e">
        <f>COUNTIFS(A1_Individu_Data_Keadaan_SDMK!A$4:A$149931,M597,A1_Individu_Data_Keadaan_SDMK!R$4:R$149285,"03. Ahli Teknologi Laboratorium Medik")</f>
        <v>#VALUE!</v>
      </c>
      <c r="BE597" s="135">
        <f t="shared" si="308"/>
        <v>1</v>
      </c>
      <c r="BF597" s="134" t="e">
        <f t="shared" si="309"/>
        <v>#VALUE!</v>
      </c>
      <c r="BG597" s="134" t="e">
        <f t="shared" si="310"/>
        <v>#VALUE!</v>
      </c>
      <c r="BH597" s="139" t="e">
        <f t="shared" si="311"/>
        <v>#VALUE!</v>
      </c>
      <c r="BI597" s="139" t="e">
        <f t="shared" si="312"/>
        <v>#VALUE!</v>
      </c>
    </row>
    <row r="598" spans="13:61" ht="15">
      <c r="M598" s="120" t="s">
        <v>13587</v>
      </c>
      <c r="N598" s="120" t="s">
        <v>13588</v>
      </c>
      <c r="O598" s="120" t="s">
        <v>267</v>
      </c>
      <c r="P598" s="120" t="s">
        <v>9302</v>
      </c>
      <c r="Q598" s="120" t="s">
        <v>12201</v>
      </c>
      <c r="R598" s="120">
        <v>33</v>
      </c>
      <c r="S598" s="120">
        <v>3322</v>
      </c>
      <c r="T598" s="348" t="str">
        <f>IF(R598&lt;&gt;"",VLOOKUP(R598,'01_MASTER_KODE_WILAYAH'!H$1437:I$1470,2,FALSE),"")</f>
        <v>JAWA TENGAH</v>
      </c>
      <c r="U598" s="348" t="str">
        <f>IF(S598&lt;&gt;"",VLOOKUP(S598,'01_MASTER_KODE_WILAYAH'!D$5:F$1353,3,FALSE),"")</f>
        <v>SEMARANG</v>
      </c>
      <c r="V598" s="349" t="str">
        <f t="shared" si="282"/>
        <v>1</v>
      </c>
      <c r="W598" s="145" t="e">
        <f t="shared" si="283"/>
        <v>#VALUE!</v>
      </c>
      <c r="X598" s="133" t="e">
        <f>COUNTIFS(A1_Individu_Data_Keadaan_SDMK!A$4:A$149931,M598,A1_Individu_Data_Keadaan_SDMK!R$4:R$149285,"01. Dokter")</f>
        <v>#VALUE!</v>
      </c>
      <c r="Y598" s="122">
        <f t="shared" si="284"/>
        <v>2</v>
      </c>
      <c r="Z598" s="134" t="e">
        <f t="shared" si="285"/>
        <v>#VALUE!</v>
      </c>
      <c r="AA598" s="134" t="e">
        <f t="shared" si="286"/>
        <v>#VALUE!</v>
      </c>
      <c r="AB598" s="133" t="e">
        <f>COUNTIFS(A1_Individu_Data_Keadaan_SDMK!A$4:A$149931,M598,A1_Individu_Data_Keadaan_SDMK!R$4:R$149285,"02. Dokter Gigi")</f>
        <v>#VALUE!</v>
      </c>
      <c r="AC598" s="122">
        <f t="shared" si="287"/>
        <v>1</v>
      </c>
      <c r="AD598" s="134" t="e">
        <f t="shared" si="288"/>
        <v>#VALUE!</v>
      </c>
      <c r="AE598" s="134" t="e">
        <f t="shared" si="289"/>
        <v>#VALUE!</v>
      </c>
      <c r="AF598" s="133" t="e">
        <f>COUNTIFS(A1_Individu_Data_Keadaan_SDMK!A$4:A$149931,M598,A1_Individu_Data_Keadaan_SDMK!Q$4:Q$149285,"03. KEPERAWATAN")</f>
        <v>#VALUE!</v>
      </c>
      <c r="AG598" s="135">
        <f t="shared" si="290"/>
        <v>8</v>
      </c>
      <c r="AH598" s="134" t="e">
        <f t="shared" si="291"/>
        <v>#VALUE!</v>
      </c>
      <c r="AI598" s="134" t="e">
        <f t="shared" si="292"/>
        <v>#VALUE!</v>
      </c>
      <c r="AJ598" s="133" t="e">
        <f>COUNTIFS(A1_Individu_Data_Keadaan_SDMK!A$4:A$149931,M598,A1_Individu_Data_Keadaan_SDMK!Q$4:Q$149285,"04. KEBIDANAN")</f>
        <v>#VALUE!</v>
      </c>
      <c r="AK598" s="135">
        <f t="shared" si="293"/>
        <v>7</v>
      </c>
      <c r="AL598" s="134" t="e">
        <f t="shared" si="294"/>
        <v>#VALUE!</v>
      </c>
      <c r="AM598" s="134" t="e">
        <f t="shared" si="295"/>
        <v>#VALUE!</v>
      </c>
      <c r="AN598" s="133" t="e">
        <f>COUNTIFS(A1_Individu_Data_Keadaan_SDMK!A$4:A$149931,M598,A1_Individu_Data_Keadaan_SDMK!Q$4:Q$149285,"05. KEFARMASIAN")</f>
        <v>#VALUE!</v>
      </c>
      <c r="AO598" s="135">
        <f t="shared" si="296"/>
        <v>1</v>
      </c>
      <c r="AP598" s="134" t="e">
        <f t="shared" si="297"/>
        <v>#VALUE!</v>
      </c>
      <c r="AQ598" s="134" t="e">
        <f t="shared" si="298"/>
        <v>#VALUE!</v>
      </c>
      <c r="AR598" s="133" t="e">
        <f>COUNTIFS(A1_Individu_Data_Keadaan_SDMK!A$4:A$149931,M598,A1_Individu_Data_Keadaan_SDMK!Q$4:Q$149285,"06. KESEHATAN MASYARAKAT")</f>
        <v>#VALUE!</v>
      </c>
      <c r="AS598" s="135">
        <f t="shared" si="299"/>
        <v>1</v>
      </c>
      <c r="AT598" s="134" t="e">
        <f t="shared" si="300"/>
        <v>#VALUE!</v>
      </c>
      <c r="AU598" s="134" t="e">
        <f t="shared" si="301"/>
        <v>#VALUE!</v>
      </c>
      <c r="AV598" s="133" t="e">
        <f>COUNTIFS(A1_Individu_Data_Keadaan_SDMK!A$4:A$149931,M598,A1_Individu_Data_Keadaan_SDMK!Q$4:Q$149285,"07. KESEHATAN LINGKUNGAN")</f>
        <v>#VALUE!</v>
      </c>
      <c r="AW598" s="135">
        <f t="shared" si="302"/>
        <v>1</v>
      </c>
      <c r="AX598" s="134" t="e">
        <f t="shared" si="303"/>
        <v>#VALUE!</v>
      </c>
      <c r="AY598" s="134" t="e">
        <f t="shared" si="304"/>
        <v>#VALUE!</v>
      </c>
      <c r="AZ598" s="133" t="e">
        <f>COUNTIFS(A1_Individu_Data_Keadaan_SDMK!A$4:A$149931,M598,A1_Individu_Data_Keadaan_SDMK!Q$4:Q$149285,"08. GIZI")</f>
        <v>#VALUE!</v>
      </c>
      <c r="BA598" s="135">
        <f t="shared" si="305"/>
        <v>2</v>
      </c>
      <c r="BB598" s="134" t="e">
        <f t="shared" si="306"/>
        <v>#VALUE!</v>
      </c>
      <c r="BC598" s="134" t="e">
        <f t="shared" si="307"/>
        <v>#VALUE!</v>
      </c>
      <c r="BD598" s="133" t="e">
        <f>COUNTIFS(A1_Individu_Data_Keadaan_SDMK!A$4:A$149931,M598,A1_Individu_Data_Keadaan_SDMK!R$4:R$149285,"03. Ahli Teknologi Laboratorium Medik")</f>
        <v>#VALUE!</v>
      </c>
      <c r="BE598" s="135">
        <f t="shared" si="308"/>
        <v>1</v>
      </c>
      <c r="BF598" s="134" t="e">
        <f t="shared" si="309"/>
        <v>#VALUE!</v>
      </c>
      <c r="BG598" s="134" t="e">
        <f t="shared" si="310"/>
        <v>#VALUE!</v>
      </c>
      <c r="BH598" s="139" t="e">
        <f t="shared" si="311"/>
        <v>#VALUE!</v>
      </c>
      <c r="BI598" s="139" t="e">
        <f t="shared" si="312"/>
        <v>#VALUE!</v>
      </c>
    </row>
    <row r="599" spans="13:61" ht="15">
      <c r="M599" s="120" t="s">
        <v>13589</v>
      </c>
      <c r="N599" s="120" t="s">
        <v>13590</v>
      </c>
      <c r="O599" s="120" t="s">
        <v>267</v>
      </c>
      <c r="P599" s="120" t="s">
        <v>9302</v>
      </c>
      <c r="Q599" s="120" t="s">
        <v>12201</v>
      </c>
      <c r="R599" s="120">
        <v>33</v>
      </c>
      <c r="S599" s="120">
        <v>3322</v>
      </c>
      <c r="T599" s="348" t="str">
        <f>IF(R599&lt;&gt;"",VLOOKUP(R599,'01_MASTER_KODE_WILAYAH'!H$1437:I$1470,2,FALSE),"")</f>
        <v>JAWA TENGAH</v>
      </c>
      <c r="U599" s="348" t="str">
        <f>IF(S599&lt;&gt;"",VLOOKUP(S599,'01_MASTER_KODE_WILAYAH'!D$5:F$1353,3,FALSE),"")</f>
        <v>SEMARANG</v>
      </c>
      <c r="V599" s="349" t="str">
        <f t="shared" si="282"/>
        <v>1</v>
      </c>
      <c r="W599" s="145" t="e">
        <f t="shared" si="283"/>
        <v>#VALUE!</v>
      </c>
      <c r="X599" s="133" t="e">
        <f>COUNTIFS(A1_Individu_Data_Keadaan_SDMK!A$4:A$149931,M599,A1_Individu_Data_Keadaan_SDMK!R$4:R$149285,"01. Dokter")</f>
        <v>#VALUE!</v>
      </c>
      <c r="Y599" s="122">
        <f t="shared" si="284"/>
        <v>2</v>
      </c>
      <c r="Z599" s="134" t="e">
        <f t="shared" si="285"/>
        <v>#VALUE!</v>
      </c>
      <c r="AA599" s="134" t="e">
        <f t="shared" si="286"/>
        <v>#VALUE!</v>
      </c>
      <c r="AB599" s="133" t="e">
        <f>COUNTIFS(A1_Individu_Data_Keadaan_SDMK!A$4:A$149931,M599,A1_Individu_Data_Keadaan_SDMK!R$4:R$149285,"02. Dokter Gigi")</f>
        <v>#VALUE!</v>
      </c>
      <c r="AC599" s="122">
        <f t="shared" si="287"/>
        <v>1</v>
      </c>
      <c r="AD599" s="134" t="e">
        <f t="shared" si="288"/>
        <v>#VALUE!</v>
      </c>
      <c r="AE599" s="134" t="e">
        <f t="shared" si="289"/>
        <v>#VALUE!</v>
      </c>
      <c r="AF599" s="133" t="e">
        <f>COUNTIFS(A1_Individu_Data_Keadaan_SDMK!A$4:A$149931,M599,A1_Individu_Data_Keadaan_SDMK!Q$4:Q$149285,"03. KEPERAWATAN")</f>
        <v>#VALUE!</v>
      </c>
      <c r="AG599" s="135">
        <f t="shared" si="290"/>
        <v>8</v>
      </c>
      <c r="AH599" s="134" t="e">
        <f t="shared" si="291"/>
        <v>#VALUE!</v>
      </c>
      <c r="AI599" s="134" t="e">
        <f t="shared" si="292"/>
        <v>#VALUE!</v>
      </c>
      <c r="AJ599" s="133" t="e">
        <f>COUNTIFS(A1_Individu_Data_Keadaan_SDMK!A$4:A$149931,M599,A1_Individu_Data_Keadaan_SDMK!Q$4:Q$149285,"04. KEBIDANAN")</f>
        <v>#VALUE!</v>
      </c>
      <c r="AK599" s="135">
        <f t="shared" si="293"/>
        <v>7</v>
      </c>
      <c r="AL599" s="134" t="e">
        <f t="shared" si="294"/>
        <v>#VALUE!</v>
      </c>
      <c r="AM599" s="134" t="e">
        <f t="shared" si="295"/>
        <v>#VALUE!</v>
      </c>
      <c r="AN599" s="133" t="e">
        <f>COUNTIFS(A1_Individu_Data_Keadaan_SDMK!A$4:A$149931,M599,A1_Individu_Data_Keadaan_SDMK!Q$4:Q$149285,"05. KEFARMASIAN")</f>
        <v>#VALUE!</v>
      </c>
      <c r="AO599" s="135">
        <f t="shared" si="296"/>
        <v>1</v>
      </c>
      <c r="AP599" s="134" t="e">
        <f t="shared" si="297"/>
        <v>#VALUE!</v>
      </c>
      <c r="AQ599" s="134" t="e">
        <f t="shared" si="298"/>
        <v>#VALUE!</v>
      </c>
      <c r="AR599" s="133" t="e">
        <f>COUNTIFS(A1_Individu_Data_Keadaan_SDMK!A$4:A$149931,M599,A1_Individu_Data_Keadaan_SDMK!Q$4:Q$149285,"06. KESEHATAN MASYARAKAT")</f>
        <v>#VALUE!</v>
      </c>
      <c r="AS599" s="135">
        <f t="shared" si="299"/>
        <v>1</v>
      </c>
      <c r="AT599" s="134" t="e">
        <f t="shared" si="300"/>
        <v>#VALUE!</v>
      </c>
      <c r="AU599" s="134" t="e">
        <f t="shared" si="301"/>
        <v>#VALUE!</v>
      </c>
      <c r="AV599" s="133" t="e">
        <f>COUNTIFS(A1_Individu_Data_Keadaan_SDMK!A$4:A$149931,M599,A1_Individu_Data_Keadaan_SDMK!Q$4:Q$149285,"07. KESEHATAN LINGKUNGAN")</f>
        <v>#VALUE!</v>
      </c>
      <c r="AW599" s="135">
        <f t="shared" si="302"/>
        <v>1</v>
      </c>
      <c r="AX599" s="134" t="e">
        <f t="shared" si="303"/>
        <v>#VALUE!</v>
      </c>
      <c r="AY599" s="134" t="e">
        <f t="shared" si="304"/>
        <v>#VALUE!</v>
      </c>
      <c r="AZ599" s="133" t="e">
        <f>COUNTIFS(A1_Individu_Data_Keadaan_SDMK!A$4:A$149931,M599,A1_Individu_Data_Keadaan_SDMK!Q$4:Q$149285,"08. GIZI")</f>
        <v>#VALUE!</v>
      </c>
      <c r="BA599" s="135">
        <f t="shared" si="305"/>
        <v>2</v>
      </c>
      <c r="BB599" s="134" t="e">
        <f t="shared" si="306"/>
        <v>#VALUE!</v>
      </c>
      <c r="BC599" s="134" t="e">
        <f t="shared" si="307"/>
        <v>#VALUE!</v>
      </c>
      <c r="BD599" s="133" t="e">
        <f>COUNTIFS(A1_Individu_Data_Keadaan_SDMK!A$4:A$149931,M599,A1_Individu_Data_Keadaan_SDMK!R$4:R$149285,"03. Ahli Teknologi Laboratorium Medik")</f>
        <v>#VALUE!</v>
      </c>
      <c r="BE599" s="135">
        <f t="shared" si="308"/>
        <v>1</v>
      </c>
      <c r="BF599" s="134" t="e">
        <f t="shared" si="309"/>
        <v>#VALUE!</v>
      </c>
      <c r="BG599" s="134" t="e">
        <f t="shared" si="310"/>
        <v>#VALUE!</v>
      </c>
      <c r="BH599" s="139" t="e">
        <f t="shared" si="311"/>
        <v>#VALUE!</v>
      </c>
      <c r="BI599" s="139" t="e">
        <f t="shared" si="312"/>
        <v>#VALUE!</v>
      </c>
    </row>
    <row r="600" spans="13:61" ht="15">
      <c r="M600" s="120" t="s">
        <v>13591</v>
      </c>
      <c r="N600" s="120" t="s">
        <v>13592</v>
      </c>
      <c r="O600" s="120" t="s">
        <v>267</v>
      </c>
      <c r="P600" s="120" t="s">
        <v>9302</v>
      </c>
      <c r="Q600" s="120" t="s">
        <v>12201</v>
      </c>
      <c r="R600" s="120">
        <v>33</v>
      </c>
      <c r="S600" s="120">
        <v>3322</v>
      </c>
      <c r="T600" s="348" t="str">
        <f>IF(R600&lt;&gt;"",VLOOKUP(R600,'01_MASTER_KODE_WILAYAH'!H$1437:I$1470,2,FALSE),"")</f>
        <v>JAWA TENGAH</v>
      </c>
      <c r="U600" s="348" t="str">
        <f>IF(S600&lt;&gt;"",VLOOKUP(S600,'01_MASTER_KODE_WILAYAH'!D$5:F$1353,3,FALSE),"")</f>
        <v>SEMARANG</v>
      </c>
      <c r="V600" s="349" t="str">
        <f t="shared" si="282"/>
        <v>1</v>
      </c>
      <c r="W600" s="145" t="e">
        <f t="shared" si="283"/>
        <v>#VALUE!</v>
      </c>
      <c r="X600" s="133" t="e">
        <f>COUNTIFS(A1_Individu_Data_Keadaan_SDMK!A$4:A$149931,M600,A1_Individu_Data_Keadaan_SDMK!R$4:R$149285,"01. Dokter")</f>
        <v>#VALUE!</v>
      </c>
      <c r="Y600" s="122">
        <f t="shared" si="284"/>
        <v>2</v>
      </c>
      <c r="Z600" s="134" t="e">
        <f t="shared" si="285"/>
        <v>#VALUE!</v>
      </c>
      <c r="AA600" s="134" t="e">
        <f t="shared" si="286"/>
        <v>#VALUE!</v>
      </c>
      <c r="AB600" s="133" t="e">
        <f>COUNTIFS(A1_Individu_Data_Keadaan_SDMK!A$4:A$149931,M600,A1_Individu_Data_Keadaan_SDMK!R$4:R$149285,"02. Dokter Gigi")</f>
        <v>#VALUE!</v>
      </c>
      <c r="AC600" s="122">
        <f t="shared" si="287"/>
        <v>1</v>
      </c>
      <c r="AD600" s="134" t="e">
        <f t="shared" si="288"/>
        <v>#VALUE!</v>
      </c>
      <c r="AE600" s="134" t="e">
        <f t="shared" si="289"/>
        <v>#VALUE!</v>
      </c>
      <c r="AF600" s="133" t="e">
        <f>COUNTIFS(A1_Individu_Data_Keadaan_SDMK!A$4:A$149931,M600,A1_Individu_Data_Keadaan_SDMK!Q$4:Q$149285,"03. KEPERAWATAN")</f>
        <v>#VALUE!</v>
      </c>
      <c r="AG600" s="135">
        <f t="shared" si="290"/>
        <v>8</v>
      </c>
      <c r="AH600" s="134" t="e">
        <f t="shared" si="291"/>
        <v>#VALUE!</v>
      </c>
      <c r="AI600" s="134" t="e">
        <f t="shared" si="292"/>
        <v>#VALUE!</v>
      </c>
      <c r="AJ600" s="133" t="e">
        <f>COUNTIFS(A1_Individu_Data_Keadaan_SDMK!A$4:A$149931,M600,A1_Individu_Data_Keadaan_SDMK!Q$4:Q$149285,"04. KEBIDANAN")</f>
        <v>#VALUE!</v>
      </c>
      <c r="AK600" s="135">
        <f t="shared" si="293"/>
        <v>7</v>
      </c>
      <c r="AL600" s="134" t="e">
        <f t="shared" si="294"/>
        <v>#VALUE!</v>
      </c>
      <c r="AM600" s="134" t="e">
        <f t="shared" si="295"/>
        <v>#VALUE!</v>
      </c>
      <c r="AN600" s="133" t="e">
        <f>COUNTIFS(A1_Individu_Data_Keadaan_SDMK!A$4:A$149931,M600,A1_Individu_Data_Keadaan_SDMK!Q$4:Q$149285,"05. KEFARMASIAN")</f>
        <v>#VALUE!</v>
      </c>
      <c r="AO600" s="135">
        <f t="shared" si="296"/>
        <v>1</v>
      </c>
      <c r="AP600" s="134" t="e">
        <f t="shared" si="297"/>
        <v>#VALUE!</v>
      </c>
      <c r="AQ600" s="134" t="e">
        <f t="shared" si="298"/>
        <v>#VALUE!</v>
      </c>
      <c r="AR600" s="133" t="e">
        <f>COUNTIFS(A1_Individu_Data_Keadaan_SDMK!A$4:A$149931,M600,A1_Individu_Data_Keadaan_SDMK!Q$4:Q$149285,"06. KESEHATAN MASYARAKAT")</f>
        <v>#VALUE!</v>
      </c>
      <c r="AS600" s="135">
        <f t="shared" si="299"/>
        <v>1</v>
      </c>
      <c r="AT600" s="134" t="e">
        <f t="shared" si="300"/>
        <v>#VALUE!</v>
      </c>
      <c r="AU600" s="134" t="e">
        <f t="shared" si="301"/>
        <v>#VALUE!</v>
      </c>
      <c r="AV600" s="133" t="e">
        <f>COUNTIFS(A1_Individu_Data_Keadaan_SDMK!A$4:A$149931,M600,A1_Individu_Data_Keadaan_SDMK!Q$4:Q$149285,"07. KESEHATAN LINGKUNGAN")</f>
        <v>#VALUE!</v>
      </c>
      <c r="AW600" s="135">
        <f t="shared" si="302"/>
        <v>1</v>
      </c>
      <c r="AX600" s="134" t="e">
        <f t="shared" si="303"/>
        <v>#VALUE!</v>
      </c>
      <c r="AY600" s="134" t="e">
        <f t="shared" si="304"/>
        <v>#VALUE!</v>
      </c>
      <c r="AZ600" s="133" t="e">
        <f>COUNTIFS(A1_Individu_Data_Keadaan_SDMK!A$4:A$149931,M600,A1_Individu_Data_Keadaan_SDMK!Q$4:Q$149285,"08. GIZI")</f>
        <v>#VALUE!</v>
      </c>
      <c r="BA600" s="135">
        <f t="shared" si="305"/>
        <v>2</v>
      </c>
      <c r="BB600" s="134" t="e">
        <f t="shared" si="306"/>
        <v>#VALUE!</v>
      </c>
      <c r="BC600" s="134" t="e">
        <f t="shared" si="307"/>
        <v>#VALUE!</v>
      </c>
      <c r="BD600" s="133" t="e">
        <f>COUNTIFS(A1_Individu_Data_Keadaan_SDMK!A$4:A$149931,M600,A1_Individu_Data_Keadaan_SDMK!R$4:R$149285,"03. Ahli Teknologi Laboratorium Medik")</f>
        <v>#VALUE!</v>
      </c>
      <c r="BE600" s="135">
        <f t="shared" si="308"/>
        <v>1</v>
      </c>
      <c r="BF600" s="134" t="e">
        <f t="shared" si="309"/>
        <v>#VALUE!</v>
      </c>
      <c r="BG600" s="134" t="e">
        <f t="shared" si="310"/>
        <v>#VALUE!</v>
      </c>
      <c r="BH600" s="139" t="e">
        <f t="shared" si="311"/>
        <v>#VALUE!</v>
      </c>
      <c r="BI600" s="139" t="e">
        <f t="shared" si="312"/>
        <v>#VALUE!</v>
      </c>
    </row>
    <row r="601" spans="13:61" ht="15">
      <c r="M601" s="120" t="s">
        <v>13593</v>
      </c>
      <c r="N601" s="120" t="s">
        <v>13594</v>
      </c>
      <c r="O601" s="120" t="s">
        <v>267</v>
      </c>
      <c r="P601" s="120" t="s">
        <v>9302</v>
      </c>
      <c r="Q601" s="120" t="s">
        <v>12201</v>
      </c>
      <c r="R601" s="120">
        <v>33</v>
      </c>
      <c r="S601" s="120">
        <v>3322</v>
      </c>
      <c r="T601" s="348" t="str">
        <f>IF(R601&lt;&gt;"",VLOOKUP(R601,'01_MASTER_KODE_WILAYAH'!H$1437:I$1470,2,FALSE),"")</f>
        <v>JAWA TENGAH</v>
      </c>
      <c r="U601" s="348" t="str">
        <f>IF(S601&lt;&gt;"",VLOOKUP(S601,'01_MASTER_KODE_WILAYAH'!D$5:F$1353,3,FALSE),"")</f>
        <v>SEMARANG</v>
      </c>
      <c r="V601" s="349" t="str">
        <f t="shared" si="282"/>
        <v>1</v>
      </c>
      <c r="W601" s="145" t="e">
        <f t="shared" si="283"/>
        <v>#VALUE!</v>
      </c>
      <c r="X601" s="133" t="e">
        <f>COUNTIFS(A1_Individu_Data_Keadaan_SDMK!A$4:A$149931,M601,A1_Individu_Data_Keadaan_SDMK!R$4:R$149285,"01. Dokter")</f>
        <v>#VALUE!</v>
      </c>
      <c r="Y601" s="122">
        <f t="shared" si="284"/>
        <v>2</v>
      </c>
      <c r="Z601" s="134" t="e">
        <f t="shared" si="285"/>
        <v>#VALUE!</v>
      </c>
      <c r="AA601" s="134" t="e">
        <f t="shared" si="286"/>
        <v>#VALUE!</v>
      </c>
      <c r="AB601" s="133" t="e">
        <f>COUNTIFS(A1_Individu_Data_Keadaan_SDMK!A$4:A$149931,M601,A1_Individu_Data_Keadaan_SDMK!R$4:R$149285,"02. Dokter Gigi")</f>
        <v>#VALUE!</v>
      </c>
      <c r="AC601" s="122">
        <f t="shared" si="287"/>
        <v>1</v>
      </c>
      <c r="AD601" s="134" t="e">
        <f t="shared" si="288"/>
        <v>#VALUE!</v>
      </c>
      <c r="AE601" s="134" t="e">
        <f t="shared" si="289"/>
        <v>#VALUE!</v>
      </c>
      <c r="AF601" s="133" t="e">
        <f>COUNTIFS(A1_Individu_Data_Keadaan_SDMK!A$4:A$149931,M601,A1_Individu_Data_Keadaan_SDMK!Q$4:Q$149285,"03. KEPERAWATAN")</f>
        <v>#VALUE!</v>
      </c>
      <c r="AG601" s="135">
        <f t="shared" si="290"/>
        <v>8</v>
      </c>
      <c r="AH601" s="134" t="e">
        <f t="shared" si="291"/>
        <v>#VALUE!</v>
      </c>
      <c r="AI601" s="134" t="e">
        <f t="shared" si="292"/>
        <v>#VALUE!</v>
      </c>
      <c r="AJ601" s="133" t="e">
        <f>COUNTIFS(A1_Individu_Data_Keadaan_SDMK!A$4:A$149931,M601,A1_Individu_Data_Keadaan_SDMK!Q$4:Q$149285,"04. KEBIDANAN")</f>
        <v>#VALUE!</v>
      </c>
      <c r="AK601" s="135">
        <f t="shared" si="293"/>
        <v>7</v>
      </c>
      <c r="AL601" s="134" t="e">
        <f t="shared" si="294"/>
        <v>#VALUE!</v>
      </c>
      <c r="AM601" s="134" t="e">
        <f t="shared" si="295"/>
        <v>#VALUE!</v>
      </c>
      <c r="AN601" s="133" t="e">
        <f>COUNTIFS(A1_Individu_Data_Keadaan_SDMK!A$4:A$149931,M601,A1_Individu_Data_Keadaan_SDMK!Q$4:Q$149285,"05. KEFARMASIAN")</f>
        <v>#VALUE!</v>
      </c>
      <c r="AO601" s="135">
        <f t="shared" si="296"/>
        <v>1</v>
      </c>
      <c r="AP601" s="134" t="e">
        <f t="shared" si="297"/>
        <v>#VALUE!</v>
      </c>
      <c r="AQ601" s="134" t="e">
        <f t="shared" si="298"/>
        <v>#VALUE!</v>
      </c>
      <c r="AR601" s="133" t="e">
        <f>COUNTIFS(A1_Individu_Data_Keadaan_SDMK!A$4:A$149931,M601,A1_Individu_Data_Keadaan_SDMK!Q$4:Q$149285,"06. KESEHATAN MASYARAKAT")</f>
        <v>#VALUE!</v>
      </c>
      <c r="AS601" s="135">
        <f t="shared" si="299"/>
        <v>1</v>
      </c>
      <c r="AT601" s="134" t="e">
        <f t="shared" si="300"/>
        <v>#VALUE!</v>
      </c>
      <c r="AU601" s="134" t="e">
        <f t="shared" si="301"/>
        <v>#VALUE!</v>
      </c>
      <c r="AV601" s="133" t="e">
        <f>COUNTIFS(A1_Individu_Data_Keadaan_SDMK!A$4:A$149931,M601,A1_Individu_Data_Keadaan_SDMK!Q$4:Q$149285,"07. KESEHATAN LINGKUNGAN")</f>
        <v>#VALUE!</v>
      </c>
      <c r="AW601" s="135">
        <f t="shared" si="302"/>
        <v>1</v>
      </c>
      <c r="AX601" s="134" t="e">
        <f t="shared" si="303"/>
        <v>#VALUE!</v>
      </c>
      <c r="AY601" s="134" t="e">
        <f t="shared" si="304"/>
        <v>#VALUE!</v>
      </c>
      <c r="AZ601" s="133" t="e">
        <f>COUNTIFS(A1_Individu_Data_Keadaan_SDMK!A$4:A$149931,M601,A1_Individu_Data_Keadaan_SDMK!Q$4:Q$149285,"08. GIZI")</f>
        <v>#VALUE!</v>
      </c>
      <c r="BA601" s="135">
        <f t="shared" si="305"/>
        <v>2</v>
      </c>
      <c r="BB601" s="134" t="e">
        <f t="shared" si="306"/>
        <v>#VALUE!</v>
      </c>
      <c r="BC601" s="134" t="e">
        <f t="shared" si="307"/>
        <v>#VALUE!</v>
      </c>
      <c r="BD601" s="133" t="e">
        <f>COUNTIFS(A1_Individu_Data_Keadaan_SDMK!A$4:A$149931,M601,A1_Individu_Data_Keadaan_SDMK!R$4:R$149285,"03. Ahli Teknologi Laboratorium Medik")</f>
        <v>#VALUE!</v>
      </c>
      <c r="BE601" s="135">
        <f t="shared" si="308"/>
        <v>1</v>
      </c>
      <c r="BF601" s="134" t="e">
        <f t="shared" si="309"/>
        <v>#VALUE!</v>
      </c>
      <c r="BG601" s="134" t="e">
        <f t="shared" si="310"/>
        <v>#VALUE!</v>
      </c>
      <c r="BH601" s="139" t="e">
        <f t="shared" si="311"/>
        <v>#VALUE!</v>
      </c>
      <c r="BI601" s="139" t="e">
        <f t="shared" si="312"/>
        <v>#VALUE!</v>
      </c>
    </row>
    <row r="602" spans="13:61" ht="15">
      <c r="M602" s="120" t="s">
        <v>13595</v>
      </c>
      <c r="N602" s="120" t="s">
        <v>13596</v>
      </c>
      <c r="O602" s="120" t="s">
        <v>267</v>
      </c>
      <c r="P602" s="120" t="s">
        <v>9302</v>
      </c>
      <c r="Q602" s="120" t="s">
        <v>12201</v>
      </c>
      <c r="R602" s="120">
        <v>33</v>
      </c>
      <c r="S602" s="120">
        <v>3322</v>
      </c>
      <c r="T602" s="348" t="str">
        <f>IF(R602&lt;&gt;"",VLOOKUP(R602,'01_MASTER_KODE_WILAYAH'!H$1437:I$1470,2,FALSE),"")</f>
        <v>JAWA TENGAH</v>
      </c>
      <c r="U602" s="348" t="str">
        <f>IF(S602&lt;&gt;"",VLOOKUP(S602,'01_MASTER_KODE_WILAYAH'!D$5:F$1353,3,FALSE),"")</f>
        <v>SEMARANG</v>
      </c>
      <c r="V602" s="349" t="str">
        <f t="shared" si="282"/>
        <v>1</v>
      </c>
      <c r="W602" s="145" t="e">
        <f t="shared" si="283"/>
        <v>#VALUE!</v>
      </c>
      <c r="X602" s="133" t="e">
        <f>COUNTIFS(A1_Individu_Data_Keadaan_SDMK!A$4:A$149931,M602,A1_Individu_Data_Keadaan_SDMK!R$4:R$149285,"01. Dokter")</f>
        <v>#VALUE!</v>
      </c>
      <c r="Y602" s="122">
        <f t="shared" si="284"/>
        <v>2</v>
      </c>
      <c r="Z602" s="134" t="e">
        <f t="shared" si="285"/>
        <v>#VALUE!</v>
      </c>
      <c r="AA602" s="134" t="e">
        <f t="shared" si="286"/>
        <v>#VALUE!</v>
      </c>
      <c r="AB602" s="133" t="e">
        <f>COUNTIFS(A1_Individu_Data_Keadaan_SDMK!A$4:A$149931,M602,A1_Individu_Data_Keadaan_SDMK!R$4:R$149285,"02. Dokter Gigi")</f>
        <v>#VALUE!</v>
      </c>
      <c r="AC602" s="122">
        <f t="shared" si="287"/>
        <v>1</v>
      </c>
      <c r="AD602" s="134" t="e">
        <f t="shared" si="288"/>
        <v>#VALUE!</v>
      </c>
      <c r="AE602" s="134" t="e">
        <f t="shared" si="289"/>
        <v>#VALUE!</v>
      </c>
      <c r="AF602" s="133" t="e">
        <f>COUNTIFS(A1_Individu_Data_Keadaan_SDMK!A$4:A$149931,M602,A1_Individu_Data_Keadaan_SDMK!Q$4:Q$149285,"03. KEPERAWATAN")</f>
        <v>#VALUE!</v>
      </c>
      <c r="AG602" s="135">
        <f t="shared" si="290"/>
        <v>8</v>
      </c>
      <c r="AH602" s="134" t="e">
        <f t="shared" si="291"/>
        <v>#VALUE!</v>
      </c>
      <c r="AI602" s="134" t="e">
        <f t="shared" si="292"/>
        <v>#VALUE!</v>
      </c>
      <c r="AJ602" s="133" t="e">
        <f>COUNTIFS(A1_Individu_Data_Keadaan_SDMK!A$4:A$149931,M602,A1_Individu_Data_Keadaan_SDMK!Q$4:Q$149285,"04. KEBIDANAN")</f>
        <v>#VALUE!</v>
      </c>
      <c r="AK602" s="135">
        <f t="shared" si="293"/>
        <v>7</v>
      </c>
      <c r="AL602" s="134" t="e">
        <f t="shared" si="294"/>
        <v>#VALUE!</v>
      </c>
      <c r="AM602" s="134" t="e">
        <f t="shared" si="295"/>
        <v>#VALUE!</v>
      </c>
      <c r="AN602" s="133" t="e">
        <f>COUNTIFS(A1_Individu_Data_Keadaan_SDMK!A$4:A$149931,M602,A1_Individu_Data_Keadaan_SDMK!Q$4:Q$149285,"05. KEFARMASIAN")</f>
        <v>#VALUE!</v>
      </c>
      <c r="AO602" s="135">
        <f t="shared" si="296"/>
        <v>1</v>
      </c>
      <c r="AP602" s="134" t="e">
        <f t="shared" si="297"/>
        <v>#VALUE!</v>
      </c>
      <c r="AQ602" s="134" t="e">
        <f t="shared" si="298"/>
        <v>#VALUE!</v>
      </c>
      <c r="AR602" s="133" t="e">
        <f>COUNTIFS(A1_Individu_Data_Keadaan_SDMK!A$4:A$149931,M602,A1_Individu_Data_Keadaan_SDMK!Q$4:Q$149285,"06. KESEHATAN MASYARAKAT")</f>
        <v>#VALUE!</v>
      </c>
      <c r="AS602" s="135">
        <f t="shared" si="299"/>
        <v>1</v>
      </c>
      <c r="AT602" s="134" t="e">
        <f t="shared" si="300"/>
        <v>#VALUE!</v>
      </c>
      <c r="AU602" s="134" t="e">
        <f t="shared" si="301"/>
        <v>#VALUE!</v>
      </c>
      <c r="AV602" s="133" t="e">
        <f>COUNTIFS(A1_Individu_Data_Keadaan_SDMK!A$4:A$149931,M602,A1_Individu_Data_Keadaan_SDMK!Q$4:Q$149285,"07. KESEHATAN LINGKUNGAN")</f>
        <v>#VALUE!</v>
      </c>
      <c r="AW602" s="135">
        <f t="shared" si="302"/>
        <v>1</v>
      </c>
      <c r="AX602" s="134" t="e">
        <f t="shared" si="303"/>
        <v>#VALUE!</v>
      </c>
      <c r="AY602" s="134" t="e">
        <f t="shared" si="304"/>
        <v>#VALUE!</v>
      </c>
      <c r="AZ602" s="133" t="e">
        <f>COUNTIFS(A1_Individu_Data_Keadaan_SDMK!A$4:A$149931,M602,A1_Individu_Data_Keadaan_SDMK!Q$4:Q$149285,"08. GIZI")</f>
        <v>#VALUE!</v>
      </c>
      <c r="BA602" s="135">
        <f t="shared" si="305"/>
        <v>2</v>
      </c>
      <c r="BB602" s="134" t="e">
        <f t="shared" si="306"/>
        <v>#VALUE!</v>
      </c>
      <c r="BC602" s="134" t="e">
        <f t="shared" si="307"/>
        <v>#VALUE!</v>
      </c>
      <c r="BD602" s="133" t="e">
        <f>COUNTIFS(A1_Individu_Data_Keadaan_SDMK!A$4:A$149931,M602,A1_Individu_Data_Keadaan_SDMK!R$4:R$149285,"03. Ahli Teknologi Laboratorium Medik")</f>
        <v>#VALUE!</v>
      </c>
      <c r="BE602" s="135">
        <f t="shared" si="308"/>
        <v>1</v>
      </c>
      <c r="BF602" s="134" t="e">
        <f t="shared" si="309"/>
        <v>#VALUE!</v>
      </c>
      <c r="BG602" s="134" t="e">
        <f t="shared" si="310"/>
        <v>#VALUE!</v>
      </c>
      <c r="BH602" s="139" t="e">
        <f t="shared" si="311"/>
        <v>#VALUE!</v>
      </c>
      <c r="BI602" s="139" t="e">
        <f t="shared" si="312"/>
        <v>#VALUE!</v>
      </c>
    </row>
    <row r="603" spans="13:61" ht="15">
      <c r="M603" s="120" t="s">
        <v>13598</v>
      </c>
      <c r="N603" s="120" t="s">
        <v>13599</v>
      </c>
      <c r="O603" s="120" t="s">
        <v>267</v>
      </c>
      <c r="P603" s="120" t="s">
        <v>9301</v>
      </c>
      <c r="Q603" s="120" t="s">
        <v>12201</v>
      </c>
      <c r="R603" s="120">
        <v>33</v>
      </c>
      <c r="S603" s="120">
        <v>3322</v>
      </c>
      <c r="T603" s="348" t="str">
        <f>IF(R603&lt;&gt;"",VLOOKUP(R603,'01_MASTER_KODE_WILAYAH'!H$1437:I$1470,2,FALSE),"")</f>
        <v>JAWA TENGAH</v>
      </c>
      <c r="U603" s="348" t="str">
        <f>IF(S603&lt;&gt;"",VLOOKUP(S603,'01_MASTER_KODE_WILAYAH'!D$5:F$1353,3,FALSE),"")</f>
        <v>SEMARANG</v>
      </c>
      <c r="V603" s="349" t="str">
        <f t="shared" si="282"/>
        <v>2</v>
      </c>
      <c r="W603" s="145" t="e">
        <f t="shared" si="283"/>
        <v>#VALUE!</v>
      </c>
      <c r="X603" s="133" t="e">
        <f>COUNTIFS(A1_Individu_Data_Keadaan_SDMK!A$4:A$149931,M603,A1_Individu_Data_Keadaan_SDMK!R$4:R$149285,"01. Dokter")</f>
        <v>#VALUE!</v>
      </c>
      <c r="Y603" s="122">
        <f t="shared" si="284"/>
        <v>1</v>
      </c>
      <c r="Z603" s="134" t="e">
        <f t="shared" si="285"/>
        <v>#VALUE!</v>
      </c>
      <c r="AA603" s="134" t="e">
        <f t="shared" si="286"/>
        <v>#VALUE!</v>
      </c>
      <c r="AB603" s="133" t="e">
        <f>COUNTIFS(A1_Individu_Data_Keadaan_SDMK!A$4:A$149931,M603,A1_Individu_Data_Keadaan_SDMK!R$4:R$149285,"02. Dokter Gigi")</f>
        <v>#VALUE!</v>
      </c>
      <c r="AC603" s="122">
        <f t="shared" si="287"/>
        <v>1</v>
      </c>
      <c r="AD603" s="134" t="e">
        <f t="shared" si="288"/>
        <v>#VALUE!</v>
      </c>
      <c r="AE603" s="134" t="e">
        <f t="shared" si="289"/>
        <v>#VALUE!</v>
      </c>
      <c r="AF603" s="133" t="e">
        <f>COUNTIFS(A1_Individu_Data_Keadaan_SDMK!A$4:A$149931,M603,A1_Individu_Data_Keadaan_SDMK!Q$4:Q$149285,"03. KEPERAWATAN")</f>
        <v>#VALUE!</v>
      </c>
      <c r="AG603" s="135">
        <f t="shared" si="290"/>
        <v>5</v>
      </c>
      <c r="AH603" s="134" t="e">
        <f t="shared" si="291"/>
        <v>#VALUE!</v>
      </c>
      <c r="AI603" s="134" t="e">
        <f t="shared" si="292"/>
        <v>#VALUE!</v>
      </c>
      <c r="AJ603" s="133" t="e">
        <f>COUNTIFS(A1_Individu_Data_Keadaan_SDMK!A$4:A$149931,M603,A1_Individu_Data_Keadaan_SDMK!Q$4:Q$149285,"04. KEBIDANAN")</f>
        <v>#VALUE!</v>
      </c>
      <c r="AK603" s="135">
        <f t="shared" si="293"/>
        <v>4</v>
      </c>
      <c r="AL603" s="134" t="e">
        <f t="shared" si="294"/>
        <v>#VALUE!</v>
      </c>
      <c r="AM603" s="134" t="e">
        <f t="shared" si="295"/>
        <v>#VALUE!</v>
      </c>
      <c r="AN603" s="133" t="e">
        <f>COUNTIFS(A1_Individu_Data_Keadaan_SDMK!A$4:A$149931,M603,A1_Individu_Data_Keadaan_SDMK!Q$4:Q$149285,"05. KEFARMASIAN")</f>
        <v>#VALUE!</v>
      </c>
      <c r="AO603" s="135">
        <f t="shared" si="296"/>
        <v>1</v>
      </c>
      <c r="AP603" s="134" t="e">
        <f t="shared" si="297"/>
        <v>#VALUE!</v>
      </c>
      <c r="AQ603" s="134" t="e">
        <f t="shared" si="298"/>
        <v>#VALUE!</v>
      </c>
      <c r="AR603" s="133" t="e">
        <f>COUNTIFS(A1_Individu_Data_Keadaan_SDMK!A$4:A$149931,M603,A1_Individu_Data_Keadaan_SDMK!Q$4:Q$149285,"06. KESEHATAN MASYARAKAT")</f>
        <v>#VALUE!</v>
      </c>
      <c r="AS603" s="135">
        <f t="shared" si="299"/>
        <v>1</v>
      </c>
      <c r="AT603" s="134" t="e">
        <f t="shared" si="300"/>
        <v>#VALUE!</v>
      </c>
      <c r="AU603" s="134" t="e">
        <f t="shared" si="301"/>
        <v>#VALUE!</v>
      </c>
      <c r="AV603" s="133" t="e">
        <f>COUNTIFS(A1_Individu_Data_Keadaan_SDMK!A$4:A$149931,M603,A1_Individu_Data_Keadaan_SDMK!Q$4:Q$149285,"07. KESEHATAN LINGKUNGAN")</f>
        <v>#VALUE!</v>
      </c>
      <c r="AW603" s="135">
        <f t="shared" si="302"/>
        <v>1</v>
      </c>
      <c r="AX603" s="134" t="e">
        <f t="shared" si="303"/>
        <v>#VALUE!</v>
      </c>
      <c r="AY603" s="134" t="e">
        <f t="shared" si="304"/>
        <v>#VALUE!</v>
      </c>
      <c r="AZ603" s="133" t="e">
        <f>COUNTIFS(A1_Individu_Data_Keadaan_SDMK!A$4:A$149931,M603,A1_Individu_Data_Keadaan_SDMK!Q$4:Q$149285,"08. GIZI")</f>
        <v>#VALUE!</v>
      </c>
      <c r="BA603" s="135">
        <f t="shared" si="305"/>
        <v>1</v>
      </c>
      <c r="BB603" s="134" t="e">
        <f t="shared" si="306"/>
        <v>#VALUE!</v>
      </c>
      <c r="BC603" s="134" t="e">
        <f t="shared" si="307"/>
        <v>#VALUE!</v>
      </c>
      <c r="BD603" s="133" t="e">
        <f>COUNTIFS(A1_Individu_Data_Keadaan_SDMK!A$4:A$149931,M603,A1_Individu_Data_Keadaan_SDMK!R$4:R$149285,"03. Ahli Teknologi Laboratorium Medik")</f>
        <v>#VALUE!</v>
      </c>
      <c r="BE603" s="135">
        <f t="shared" si="308"/>
        <v>1</v>
      </c>
      <c r="BF603" s="134" t="e">
        <f t="shared" si="309"/>
        <v>#VALUE!</v>
      </c>
      <c r="BG603" s="134" t="e">
        <f t="shared" si="310"/>
        <v>#VALUE!</v>
      </c>
      <c r="BH603" s="139" t="e">
        <f t="shared" si="311"/>
        <v>#VALUE!</v>
      </c>
      <c r="BI603" s="139" t="e">
        <f t="shared" si="312"/>
        <v>#VALUE!</v>
      </c>
    </row>
    <row r="604" spans="13:61" ht="15">
      <c r="M604" s="120" t="s">
        <v>13601</v>
      </c>
      <c r="N604" s="120" t="s">
        <v>13602</v>
      </c>
      <c r="O604" s="120" t="s">
        <v>267</v>
      </c>
      <c r="P604" s="120" t="s">
        <v>9301</v>
      </c>
      <c r="Q604" s="120" t="s">
        <v>12201</v>
      </c>
      <c r="R604" s="120">
        <v>33</v>
      </c>
      <c r="S604" s="120">
        <v>3322</v>
      </c>
      <c r="T604" s="348" t="str">
        <f>IF(R604&lt;&gt;"",VLOOKUP(R604,'01_MASTER_KODE_WILAYAH'!H$1437:I$1470,2,FALSE),"")</f>
        <v>JAWA TENGAH</v>
      </c>
      <c r="U604" s="348" t="str">
        <f>IF(S604&lt;&gt;"",VLOOKUP(S604,'01_MASTER_KODE_WILAYAH'!D$5:F$1353,3,FALSE),"")</f>
        <v>SEMARANG</v>
      </c>
      <c r="V604" s="349" t="str">
        <f t="shared" si="282"/>
        <v>2</v>
      </c>
      <c r="W604" s="145" t="e">
        <f t="shared" si="283"/>
        <v>#VALUE!</v>
      </c>
      <c r="X604" s="133" t="e">
        <f>COUNTIFS(A1_Individu_Data_Keadaan_SDMK!A$4:A$149931,M604,A1_Individu_Data_Keadaan_SDMK!R$4:R$149285,"01. Dokter")</f>
        <v>#VALUE!</v>
      </c>
      <c r="Y604" s="122">
        <f t="shared" si="284"/>
        <v>1</v>
      </c>
      <c r="Z604" s="134" t="e">
        <f t="shared" si="285"/>
        <v>#VALUE!</v>
      </c>
      <c r="AA604" s="134" t="e">
        <f t="shared" si="286"/>
        <v>#VALUE!</v>
      </c>
      <c r="AB604" s="133" t="e">
        <f>COUNTIFS(A1_Individu_Data_Keadaan_SDMK!A$4:A$149931,M604,A1_Individu_Data_Keadaan_SDMK!R$4:R$149285,"02. Dokter Gigi")</f>
        <v>#VALUE!</v>
      </c>
      <c r="AC604" s="122">
        <f t="shared" si="287"/>
        <v>1</v>
      </c>
      <c r="AD604" s="134" t="e">
        <f t="shared" si="288"/>
        <v>#VALUE!</v>
      </c>
      <c r="AE604" s="134" t="e">
        <f t="shared" si="289"/>
        <v>#VALUE!</v>
      </c>
      <c r="AF604" s="133" t="e">
        <f>COUNTIFS(A1_Individu_Data_Keadaan_SDMK!A$4:A$149931,M604,A1_Individu_Data_Keadaan_SDMK!Q$4:Q$149285,"03. KEPERAWATAN")</f>
        <v>#VALUE!</v>
      </c>
      <c r="AG604" s="135">
        <f t="shared" si="290"/>
        <v>5</v>
      </c>
      <c r="AH604" s="134" t="e">
        <f t="shared" si="291"/>
        <v>#VALUE!</v>
      </c>
      <c r="AI604" s="134" t="e">
        <f t="shared" si="292"/>
        <v>#VALUE!</v>
      </c>
      <c r="AJ604" s="133" t="e">
        <f>COUNTIFS(A1_Individu_Data_Keadaan_SDMK!A$4:A$149931,M604,A1_Individu_Data_Keadaan_SDMK!Q$4:Q$149285,"04. KEBIDANAN")</f>
        <v>#VALUE!</v>
      </c>
      <c r="AK604" s="135">
        <f t="shared" si="293"/>
        <v>4</v>
      </c>
      <c r="AL604" s="134" t="e">
        <f t="shared" si="294"/>
        <v>#VALUE!</v>
      </c>
      <c r="AM604" s="134" t="e">
        <f t="shared" si="295"/>
        <v>#VALUE!</v>
      </c>
      <c r="AN604" s="133" t="e">
        <f>COUNTIFS(A1_Individu_Data_Keadaan_SDMK!A$4:A$149931,M604,A1_Individu_Data_Keadaan_SDMK!Q$4:Q$149285,"05. KEFARMASIAN")</f>
        <v>#VALUE!</v>
      </c>
      <c r="AO604" s="135">
        <f t="shared" si="296"/>
        <v>1</v>
      </c>
      <c r="AP604" s="134" t="e">
        <f t="shared" si="297"/>
        <v>#VALUE!</v>
      </c>
      <c r="AQ604" s="134" t="e">
        <f t="shared" si="298"/>
        <v>#VALUE!</v>
      </c>
      <c r="AR604" s="133" t="e">
        <f>COUNTIFS(A1_Individu_Data_Keadaan_SDMK!A$4:A$149931,M604,A1_Individu_Data_Keadaan_SDMK!Q$4:Q$149285,"06. KESEHATAN MASYARAKAT")</f>
        <v>#VALUE!</v>
      </c>
      <c r="AS604" s="135">
        <f t="shared" si="299"/>
        <v>1</v>
      </c>
      <c r="AT604" s="134" t="e">
        <f t="shared" si="300"/>
        <v>#VALUE!</v>
      </c>
      <c r="AU604" s="134" t="e">
        <f t="shared" si="301"/>
        <v>#VALUE!</v>
      </c>
      <c r="AV604" s="133" t="e">
        <f>COUNTIFS(A1_Individu_Data_Keadaan_SDMK!A$4:A$149931,M604,A1_Individu_Data_Keadaan_SDMK!Q$4:Q$149285,"07. KESEHATAN LINGKUNGAN")</f>
        <v>#VALUE!</v>
      </c>
      <c r="AW604" s="135">
        <f t="shared" si="302"/>
        <v>1</v>
      </c>
      <c r="AX604" s="134" t="e">
        <f t="shared" si="303"/>
        <v>#VALUE!</v>
      </c>
      <c r="AY604" s="134" t="e">
        <f t="shared" si="304"/>
        <v>#VALUE!</v>
      </c>
      <c r="AZ604" s="133" t="e">
        <f>COUNTIFS(A1_Individu_Data_Keadaan_SDMK!A$4:A$149931,M604,A1_Individu_Data_Keadaan_SDMK!Q$4:Q$149285,"08. GIZI")</f>
        <v>#VALUE!</v>
      </c>
      <c r="BA604" s="135">
        <f t="shared" si="305"/>
        <v>1</v>
      </c>
      <c r="BB604" s="134" t="e">
        <f t="shared" si="306"/>
        <v>#VALUE!</v>
      </c>
      <c r="BC604" s="134" t="e">
        <f t="shared" si="307"/>
        <v>#VALUE!</v>
      </c>
      <c r="BD604" s="133" t="e">
        <f>COUNTIFS(A1_Individu_Data_Keadaan_SDMK!A$4:A$149931,M604,A1_Individu_Data_Keadaan_SDMK!R$4:R$149285,"03. Ahli Teknologi Laboratorium Medik")</f>
        <v>#VALUE!</v>
      </c>
      <c r="BE604" s="135">
        <f t="shared" si="308"/>
        <v>1</v>
      </c>
      <c r="BF604" s="134" t="e">
        <f t="shared" si="309"/>
        <v>#VALUE!</v>
      </c>
      <c r="BG604" s="134" t="e">
        <f t="shared" si="310"/>
        <v>#VALUE!</v>
      </c>
      <c r="BH604" s="139" t="e">
        <f t="shared" si="311"/>
        <v>#VALUE!</v>
      </c>
      <c r="BI604" s="139" t="e">
        <f t="shared" si="312"/>
        <v>#VALUE!</v>
      </c>
    </row>
    <row r="605" spans="13:61" ht="15">
      <c r="M605" s="120" t="s">
        <v>13603</v>
      </c>
      <c r="N605" s="120" t="s">
        <v>13604</v>
      </c>
      <c r="O605" s="120" t="s">
        <v>267</v>
      </c>
      <c r="P605" s="120" t="s">
        <v>9301</v>
      </c>
      <c r="Q605" s="120" t="s">
        <v>12201</v>
      </c>
      <c r="R605" s="120">
        <v>33</v>
      </c>
      <c r="S605" s="120">
        <v>3322</v>
      </c>
      <c r="T605" s="348" t="str">
        <f>IF(R605&lt;&gt;"",VLOOKUP(R605,'01_MASTER_KODE_WILAYAH'!H$1437:I$1470,2,FALSE),"")</f>
        <v>JAWA TENGAH</v>
      </c>
      <c r="U605" s="348" t="str">
        <f>IF(S605&lt;&gt;"",VLOOKUP(S605,'01_MASTER_KODE_WILAYAH'!D$5:F$1353,3,FALSE),"")</f>
        <v>SEMARANG</v>
      </c>
      <c r="V605" s="349" t="str">
        <f t="shared" si="282"/>
        <v>2</v>
      </c>
      <c r="W605" s="145" t="e">
        <f t="shared" si="283"/>
        <v>#VALUE!</v>
      </c>
      <c r="X605" s="133" t="e">
        <f>COUNTIFS(A1_Individu_Data_Keadaan_SDMK!A$4:A$149931,M605,A1_Individu_Data_Keadaan_SDMK!R$4:R$149285,"01. Dokter")</f>
        <v>#VALUE!</v>
      </c>
      <c r="Y605" s="122">
        <f t="shared" si="284"/>
        <v>1</v>
      </c>
      <c r="Z605" s="134" t="e">
        <f t="shared" si="285"/>
        <v>#VALUE!</v>
      </c>
      <c r="AA605" s="134" t="e">
        <f t="shared" si="286"/>
        <v>#VALUE!</v>
      </c>
      <c r="AB605" s="133" t="e">
        <f>COUNTIFS(A1_Individu_Data_Keadaan_SDMK!A$4:A$149931,M605,A1_Individu_Data_Keadaan_SDMK!R$4:R$149285,"02. Dokter Gigi")</f>
        <v>#VALUE!</v>
      </c>
      <c r="AC605" s="122">
        <f t="shared" si="287"/>
        <v>1</v>
      </c>
      <c r="AD605" s="134" t="e">
        <f t="shared" si="288"/>
        <v>#VALUE!</v>
      </c>
      <c r="AE605" s="134" t="e">
        <f t="shared" si="289"/>
        <v>#VALUE!</v>
      </c>
      <c r="AF605" s="133" t="e">
        <f>COUNTIFS(A1_Individu_Data_Keadaan_SDMK!A$4:A$149931,M605,A1_Individu_Data_Keadaan_SDMK!Q$4:Q$149285,"03. KEPERAWATAN")</f>
        <v>#VALUE!</v>
      </c>
      <c r="AG605" s="135">
        <f t="shared" si="290"/>
        <v>5</v>
      </c>
      <c r="AH605" s="134" t="e">
        <f t="shared" si="291"/>
        <v>#VALUE!</v>
      </c>
      <c r="AI605" s="134" t="e">
        <f t="shared" si="292"/>
        <v>#VALUE!</v>
      </c>
      <c r="AJ605" s="133" t="e">
        <f>COUNTIFS(A1_Individu_Data_Keadaan_SDMK!A$4:A$149931,M605,A1_Individu_Data_Keadaan_SDMK!Q$4:Q$149285,"04. KEBIDANAN")</f>
        <v>#VALUE!</v>
      </c>
      <c r="AK605" s="135">
        <f t="shared" si="293"/>
        <v>4</v>
      </c>
      <c r="AL605" s="134" t="e">
        <f t="shared" si="294"/>
        <v>#VALUE!</v>
      </c>
      <c r="AM605" s="134" t="e">
        <f t="shared" si="295"/>
        <v>#VALUE!</v>
      </c>
      <c r="AN605" s="133" t="e">
        <f>COUNTIFS(A1_Individu_Data_Keadaan_SDMK!A$4:A$149931,M605,A1_Individu_Data_Keadaan_SDMK!Q$4:Q$149285,"05. KEFARMASIAN")</f>
        <v>#VALUE!</v>
      </c>
      <c r="AO605" s="135">
        <f t="shared" si="296"/>
        <v>1</v>
      </c>
      <c r="AP605" s="134" t="e">
        <f t="shared" si="297"/>
        <v>#VALUE!</v>
      </c>
      <c r="AQ605" s="134" t="e">
        <f t="shared" si="298"/>
        <v>#VALUE!</v>
      </c>
      <c r="AR605" s="133" t="e">
        <f>COUNTIFS(A1_Individu_Data_Keadaan_SDMK!A$4:A$149931,M605,A1_Individu_Data_Keadaan_SDMK!Q$4:Q$149285,"06. KESEHATAN MASYARAKAT")</f>
        <v>#VALUE!</v>
      </c>
      <c r="AS605" s="135">
        <f t="shared" si="299"/>
        <v>1</v>
      </c>
      <c r="AT605" s="134" t="e">
        <f t="shared" si="300"/>
        <v>#VALUE!</v>
      </c>
      <c r="AU605" s="134" t="e">
        <f t="shared" si="301"/>
        <v>#VALUE!</v>
      </c>
      <c r="AV605" s="133" t="e">
        <f>COUNTIFS(A1_Individu_Data_Keadaan_SDMK!A$4:A$149931,M605,A1_Individu_Data_Keadaan_SDMK!Q$4:Q$149285,"07. KESEHATAN LINGKUNGAN")</f>
        <v>#VALUE!</v>
      </c>
      <c r="AW605" s="135">
        <f t="shared" si="302"/>
        <v>1</v>
      </c>
      <c r="AX605" s="134" t="e">
        <f t="shared" si="303"/>
        <v>#VALUE!</v>
      </c>
      <c r="AY605" s="134" t="e">
        <f t="shared" si="304"/>
        <v>#VALUE!</v>
      </c>
      <c r="AZ605" s="133" t="e">
        <f>COUNTIFS(A1_Individu_Data_Keadaan_SDMK!A$4:A$149931,M605,A1_Individu_Data_Keadaan_SDMK!Q$4:Q$149285,"08. GIZI")</f>
        <v>#VALUE!</v>
      </c>
      <c r="BA605" s="135">
        <f t="shared" si="305"/>
        <v>1</v>
      </c>
      <c r="BB605" s="134" t="e">
        <f t="shared" si="306"/>
        <v>#VALUE!</v>
      </c>
      <c r="BC605" s="134" t="e">
        <f t="shared" si="307"/>
        <v>#VALUE!</v>
      </c>
      <c r="BD605" s="133" t="e">
        <f>COUNTIFS(A1_Individu_Data_Keadaan_SDMK!A$4:A$149931,M605,A1_Individu_Data_Keadaan_SDMK!R$4:R$149285,"03. Ahli Teknologi Laboratorium Medik")</f>
        <v>#VALUE!</v>
      </c>
      <c r="BE605" s="135">
        <f t="shared" si="308"/>
        <v>1</v>
      </c>
      <c r="BF605" s="134" t="e">
        <f t="shared" si="309"/>
        <v>#VALUE!</v>
      </c>
      <c r="BG605" s="134" t="e">
        <f t="shared" si="310"/>
        <v>#VALUE!</v>
      </c>
      <c r="BH605" s="139" t="e">
        <f t="shared" si="311"/>
        <v>#VALUE!</v>
      </c>
      <c r="BI605" s="139" t="e">
        <f t="shared" si="312"/>
        <v>#VALUE!</v>
      </c>
    </row>
    <row r="606" spans="13:61" ht="15">
      <c r="M606" s="120" t="s">
        <v>13606</v>
      </c>
      <c r="N606" s="120" t="s">
        <v>13607</v>
      </c>
      <c r="O606" s="120" t="s">
        <v>267</v>
      </c>
      <c r="P606" s="120" t="s">
        <v>9301</v>
      </c>
      <c r="Q606" s="120" t="s">
        <v>12201</v>
      </c>
      <c r="R606" s="120">
        <v>33</v>
      </c>
      <c r="S606" s="120">
        <v>3323</v>
      </c>
      <c r="T606" s="348" t="str">
        <f>IF(R606&lt;&gt;"",VLOOKUP(R606,'01_MASTER_KODE_WILAYAH'!H$1437:I$1470,2,FALSE),"")</f>
        <v>JAWA TENGAH</v>
      </c>
      <c r="U606" s="348" t="str">
        <f>IF(S606&lt;&gt;"",VLOOKUP(S606,'01_MASTER_KODE_WILAYAH'!D$5:F$1353,3,FALSE),"")</f>
        <v>TEMANGGUNG</v>
      </c>
      <c r="V606" s="349" t="str">
        <f t="shared" si="282"/>
        <v>2</v>
      </c>
      <c r="W606" s="145" t="e">
        <f t="shared" si="283"/>
        <v>#VALUE!</v>
      </c>
      <c r="X606" s="133" t="e">
        <f>COUNTIFS(A1_Individu_Data_Keadaan_SDMK!A$4:A$149931,M606,A1_Individu_Data_Keadaan_SDMK!R$4:R$149285,"01. Dokter")</f>
        <v>#VALUE!</v>
      </c>
      <c r="Y606" s="122">
        <f t="shared" si="284"/>
        <v>1</v>
      </c>
      <c r="Z606" s="134" t="e">
        <f t="shared" si="285"/>
        <v>#VALUE!</v>
      </c>
      <c r="AA606" s="134" t="e">
        <f t="shared" si="286"/>
        <v>#VALUE!</v>
      </c>
      <c r="AB606" s="133" t="e">
        <f>COUNTIFS(A1_Individu_Data_Keadaan_SDMK!A$4:A$149931,M606,A1_Individu_Data_Keadaan_SDMK!R$4:R$149285,"02. Dokter Gigi")</f>
        <v>#VALUE!</v>
      </c>
      <c r="AC606" s="122">
        <f t="shared" si="287"/>
        <v>1</v>
      </c>
      <c r="AD606" s="134" t="e">
        <f t="shared" si="288"/>
        <v>#VALUE!</v>
      </c>
      <c r="AE606" s="134" t="e">
        <f t="shared" si="289"/>
        <v>#VALUE!</v>
      </c>
      <c r="AF606" s="133" t="e">
        <f>COUNTIFS(A1_Individu_Data_Keadaan_SDMK!A$4:A$149931,M606,A1_Individu_Data_Keadaan_SDMK!Q$4:Q$149285,"03. KEPERAWATAN")</f>
        <v>#VALUE!</v>
      </c>
      <c r="AG606" s="135">
        <f t="shared" si="290"/>
        <v>5</v>
      </c>
      <c r="AH606" s="134" t="e">
        <f t="shared" si="291"/>
        <v>#VALUE!</v>
      </c>
      <c r="AI606" s="134" t="e">
        <f t="shared" si="292"/>
        <v>#VALUE!</v>
      </c>
      <c r="AJ606" s="133" t="e">
        <f>COUNTIFS(A1_Individu_Data_Keadaan_SDMK!A$4:A$149931,M606,A1_Individu_Data_Keadaan_SDMK!Q$4:Q$149285,"04. KEBIDANAN")</f>
        <v>#VALUE!</v>
      </c>
      <c r="AK606" s="135">
        <f t="shared" si="293"/>
        <v>4</v>
      </c>
      <c r="AL606" s="134" t="e">
        <f t="shared" si="294"/>
        <v>#VALUE!</v>
      </c>
      <c r="AM606" s="134" t="e">
        <f t="shared" si="295"/>
        <v>#VALUE!</v>
      </c>
      <c r="AN606" s="133" t="e">
        <f>COUNTIFS(A1_Individu_Data_Keadaan_SDMK!A$4:A$149931,M606,A1_Individu_Data_Keadaan_SDMK!Q$4:Q$149285,"05. KEFARMASIAN")</f>
        <v>#VALUE!</v>
      </c>
      <c r="AO606" s="135">
        <f t="shared" si="296"/>
        <v>1</v>
      </c>
      <c r="AP606" s="134" t="e">
        <f t="shared" si="297"/>
        <v>#VALUE!</v>
      </c>
      <c r="AQ606" s="134" t="e">
        <f t="shared" si="298"/>
        <v>#VALUE!</v>
      </c>
      <c r="AR606" s="133" t="e">
        <f>COUNTIFS(A1_Individu_Data_Keadaan_SDMK!A$4:A$149931,M606,A1_Individu_Data_Keadaan_SDMK!Q$4:Q$149285,"06. KESEHATAN MASYARAKAT")</f>
        <v>#VALUE!</v>
      </c>
      <c r="AS606" s="135">
        <f t="shared" si="299"/>
        <v>1</v>
      </c>
      <c r="AT606" s="134" t="e">
        <f t="shared" si="300"/>
        <v>#VALUE!</v>
      </c>
      <c r="AU606" s="134" t="e">
        <f t="shared" si="301"/>
        <v>#VALUE!</v>
      </c>
      <c r="AV606" s="133" t="e">
        <f>COUNTIFS(A1_Individu_Data_Keadaan_SDMK!A$4:A$149931,M606,A1_Individu_Data_Keadaan_SDMK!Q$4:Q$149285,"07. KESEHATAN LINGKUNGAN")</f>
        <v>#VALUE!</v>
      </c>
      <c r="AW606" s="135">
        <f t="shared" si="302"/>
        <v>1</v>
      </c>
      <c r="AX606" s="134" t="e">
        <f t="shared" si="303"/>
        <v>#VALUE!</v>
      </c>
      <c r="AY606" s="134" t="e">
        <f t="shared" si="304"/>
        <v>#VALUE!</v>
      </c>
      <c r="AZ606" s="133" t="e">
        <f>COUNTIFS(A1_Individu_Data_Keadaan_SDMK!A$4:A$149931,M606,A1_Individu_Data_Keadaan_SDMK!Q$4:Q$149285,"08. GIZI")</f>
        <v>#VALUE!</v>
      </c>
      <c r="BA606" s="135">
        <f t="shared" si="305"/>
        <v>1</v>
      </c>
      <c r="BB606" s="134" t="e">
        <f t="shared" si="306"/>
        <v>#VALUE!</v>
      </c>
      <c r="BC606" s="134" t="e">
        <f t="shared" si="307"/>
        <v>#VALUE!</v>
      </c>
      <c r="BD606" s="133" t="e">
        <f>COUNTIFS(A1_Individu_Data_Keadaan_SDMK!A$4:A$149931,M606,A1_Individu_Data_Keadaan_SDMK!R$4:R$149285,"03. Ahli Teknologi Laboratorium Medik")</f>
        <v>#VALUE!</v>
      </c>
      <c r="BE606" s="135">
        <f t="shared" si="308"/>
        <v>1</v>
      </c>
      <c r="BF606" s="134" t="e">
        <f t="shared" si="309"/>
        <v>#VALUE!</v>
      </c>
      <c r="BG606" s="134" t="e">
        <f t="shared" si="310"/>
        <v>#VALUE!</v>
      </c>
      <c r="BH606" s="139" t="e">
        <f t="shared" si="311"/>
        <v>#VALUE!</v>
      </c>
      <c r="BI606" s="139" t="e">
        <f t="shared" si="312"/>
        <v>#VALUE!</v>
      </c>
    </row>
    <row r="607" spans="13:61" ht="15">
      <c r="M607" s="120" t="s">
        <v>13608</v>
      </c>
      <c r="N607" s="120" t="s">
        <v>13609</v>
      </c>
      <c r="O607" s="120" t="s">
        <v>267</v>
      </c>
      <c r="P607" s="120" t="s">
        <v>9301</v>
      </c>
      <c r="Q607" s="120" t="s">
        <v>12201</v>
      </c>
      <c r="R607" s="120">
        <v>33</v>
      </c>
      <c r="S607" s="120">
        <v>3323</v>
      </c>
      <c r="T607" s="348" t="str">
        <f>IF(R607&lt;&gt;"",VLOOKUP(R607,'01_MASTER_KODE_WILAYAH'!H$1437:I$1470,2,FALSE),"")</f>
        <v>JAWA TENGAH</v>
      </c>
      <c r="U607" s="348" t="str">
        <f>IF(S607&lt;&gt;"",VLOOKUP(S607,'01_MASTER_KODE_WILAYAH'!D$5:F$1353,3,FALSE),"")</f>
        <v>TEMANGGUNG</v>
      </c>
      <c r="V607" s="349" t="str">
        <f t="shared" si="282"/>
        <v>2</v>
      </c>
      <c r="W607" s="145" t="e">
        <f t="shared" si="283"/>
        <v>#VALUE!</v>
      </c>
      <c r="X607" s="133" t="e">
        <f>COUNTIFS(A1_Individu_Data_Keadaan_SDMK!A$4:A$149931,M607,A1_Individu_Data_Keadaan_SDMK!R$4:R$149285,"01. Dokter")</f>
        <v>#VALUE!</v>
      </c>
      <c r="Y607" s="122">
        <f t="shared" si="284"/>
        <v>1</v>
      </c>
      <c r="Z607" s="134" t="e">
        <f t="shared" si="285"/>
        <v>#VALUE!</v>
      </c>
      <c r="AA607" s="134" t="e">
        <f t="shared" si="286"/>
        <v>#VALUE!</v>
      </c>
      <c r="AB607" s="133" t="e">
        <f>COUNTIFS(A1_Individu_Data_Keadaan_SDMK!A$4:A$149931,M607,A1_Individu_Data_Keadaan_SDMK!R$4:R$149285,"02. Dokter Gigi")</f>
        <v>#VALUE!</v>
      </c>
      <c r="AC607" s="122">
        <f t="shared" si="287"/>
        <v>1</v>
      </c>
      <c r="AD607" s="134" t="e">
        <f t="shared" si="288"/>
        <v>#VALUE!</v>
      </c>
      <c r="AE607" s="134" t="e">
        <f t="shared" si="289"/>
        <v>#VALUE!</v>
      </c>
      <c r="AF607" s="133" t="e">
        <f>COUNTIFS(A1_Individu_Data_Keadaan_SDMK!A$4:A$149931,M607,A1_Individu_Data_Keadaan_SDMK!Q$4:Q$149285,"03. KEPERAWATAN")</f>
        <v>#VALUE!</v>
      </c>
      <c r="AG607" s="135">
        <f t="shared" si="290"/>
        <v>5</v>
      </c>
      <c r="AH607" s="134" t="e">
        <f t="shared" si="291"/>
        <v>#VALUE!</v>
      </c>
      <c r="AI607" s="134" t="e">
        <f t="shared" si="292"/>
        <v>#VALUE!</v>
      </c>
      <c r="AJ607" s="133" t="e">
        <f>COUNTIFS(A1_Individu_Data_Keadaan_SDMK!A$4:A$149931,M607,A1_Individu_Data_Keadaan_SDMK!Q$4:Q$149285,"04. KEBIDANAN")</f>
        <v>#VALUE!</v>
      </c>
      <c r="AK607" s="135">
        <f t="shared" si="293"/>
        <v>4</v>
      </c>
      <c r="AL607" s="134" t="e">
        <f t="shared" si="294"/>
        <v>#VALUE!</v>
      </c>
      <c r="AM607" s="134" t="e">
        <f t="shared" si="295"/>
        <v>#VALUE!</v>
      </c>
      <c r="AN607" s="133" t="e">
        <f>COUNTIFS(A1_Individu_Data_Keadaan_SDMK!A$4:A$149931,M607,A1_Individu_Data_Keadaan_SDMK!Q$4:Q$149285,"05. KEFARMASIAN")</f>
        <v>#VALUE!</v>
      </c>
      <c r="AO607" s="135">
        <f t="shared" si="296"/>
        <v>1</v>
      </c>
      <c r="AP607" s="134" t="e">
        <f t="shared" si="297"/>
        <v>#VALUE!</v>
      </c>
      <c r="AQ607" s="134" t="e">
        <f t="shared" si="298"/>
        <v>#VALUE!</v>
      </c>
      <c r="AR607" s="133" t="e">
        <f>COUNTIFS(A1_Individu_Data_Keadaan_SDMK!A$4:A$149931,M607,A1_Individu_Data_Keadaan_SDMK!Q$4:Q$149285,"06. KESEHATAN MASYARAKAT")</f>
        <v>#VALUE!</v>
      </c>
      <c r="AS607" s="135">
        <f t="shared" si="299"/>
        <v>1</v>
      </c>
      <c r="AT607" s="134" t="e">
        <f t="shared" si="300"/>
        <v>#VALUE!</v>
      </c>
      <c r="AU607" s="134" t="e">
        <f t="shared" si="301"/>
        <v>#VALUE!</v>
      </c>
      <c r="AV607" s="133" t="e">
        <f>COUNTIFS(A1_Individu_Data_Keadaan_SDMK!A$4:A$149931,M607,A1_Individu_Data_Keadaan_SDMK!Q$4:Q$149285,"07. KESEHATAN LINGKUNGAN")</f>
        <v>#VALUE!</v>
      </c>
      <c r="AW607" s="135">
        <f t="shared" si="302"/>
        <v>1</v>
      </c>
      <c r="AX607" s="134" t="e">
        <f t="shared" si="303"/>
        <v>#VALUE!</v>
      </c>
      <c r="AY607" s="134" t="e">
        <f t="shared" si="304"/>
        <v>#VALUE!</v>
      </c>
      <c r="AZ607" s="133" t="e">
        <f>COUNTIFS(A1_Individu_Data_Keadaan_SDMK!A$4:A$149931,M607,A1_Individu_Data_Keadaan_SDMK!Q$4:Q$149285,"08. GIZI")</f>
        <v>#VALUE!</v>
      </c>
      <c r="BA607" s="135">
        <f t="shared" si="305"/>
        <v>1</v>
      </c>
      <c r="BB607" s="134" t="e">
        <f t="shared" si="306"/>
        <v>#VALUE!</v>
      </c>
      <c r="BC607" s="134" t="e">
        <f t="shared" si="307"/>
        <v>#VALUE!</v>
      </c>
      <c r="BD607" s="133" t="e">
        <f>COUNTIFS(A1_Individu_Data_Keadaan_SDMK!A$4:A$149931,M607,A1_Individu_Data_Keadaan_SDMK!R$4:R$149285,"03. Ahli Teknologi Laboratorium Medik")</f>
        <v>#VALUE!</v>
      </c>
      <c r="BE607" s="135">
        <f t="shared" si="308"/>
        <v>1</v>
      </c>
      <c r="BF607" s="134" t="e">
        <f t="shared" si="309"/>
        <v>#VALUE!</v>
      </c>
      <c r="BG607" s="134" t="e">
        <f t="shared" si="310"/>
        <v>#VALUE!</v>
      </c>
      <c r="BH607" s="139" t="e">
        <f t="shared" si="311"/>
        <v>#VALUE!</v>
      </c>
      <c r="BI607" s="139" t="e">
        <f t="shared" si="312"/>
        <v>#VALUE!</v>
      </c>
    </row>
    <row r="608" spans="13:61" ht="15">
      <c r="M608" s="120" t="s">
        <v>13610</v>
      </c>
      <c r="N608" s="120" t="s">
        <v>13611</v>
      </c>
      <c r="O608" s="120" t="s">
        <v>267</v>
      </c>
      <c r="P608" s="120" t="s">
        <v>9301</v>
      </c>
      <c r="Q608" s="120" t="s">
        <v>12201</v>
      </c>
      <c r="R608" s="120">
        <v>33</v>
      </c>
      <c r="S608" s="120">
        <v>3323</v>
      </c>
      <c r="T608" s="348" t="str">
        <f>IF(R608&lt;&gt;"",VLOOKUP(R608,'01_MASTER_KODE_WILAYAH'!H$1437:I$1470,2,FALSE),"")</f>
        <v>JAWA TENGAH</v>
      </c>
      <c r="U608" s="348" t="str">
        <f>IF(S608&lt;&gt;"",VLOOKUP(S608,'01_MASTER_KODE_WILAYAH'!D$5:F$1353,3,FALSE),"")</f>
        <v>TEMANGGUNG</v>
      </c>
      <c r="V608" s="349" t="str">
        <f t="shared" si="282"/>
        <v>2</v>
      </c>
      <c r="W608" s="145" t="e">
        <f t="shared" si="283"/>
        <v>#VALUE!</v>
      </c>
      <c r="X608" s="133" t="e">
        <f>COUNTIFS(A1_Individu_Data_Keadaan_SDMK!A$4:A$149931,M608,A1_Individu_Data_Keadaan_SDMK!R$4:R$149285,"01. Dokter")</f>
        <v>#VALUE!</v>
      </c>
      <c r="Y608" s="122">
        <f t="shared" si="284"/>
        <v>1</v>
      </c>
      <c r="Z608" s="134" t="e">
        <f t="shared" si="285"/>
        <v>#VALUE!</v>
      </c>
      <c r="AA608" s="134" t="e">
        <f t="shared" si="286"/>
        <v>#VALUE!</v>
      </c>
      <c r="AB608" s="133" t="e">
        <f>COUNTIFS(A1_Individu_Data_Keadaan_SDMK!A$4:A$149931,M608,A1_Individu_Data_Keadaan_SDMK!R$4:R$149285,"02. Dokter Gigi")</f>
        <v>#VALUE!</v>
      </c>
      <c r="AC608" s="122">
        <f t="shared" si="287"/>
        <v>1</v>
      </c>
      <c r="AD608" s="134" t="e">
        <f t="shared" si="288"/>
        <v>#VALUE!</v>
      </c>
      <c r="AE608" s="134" t="e">
        <f t="shared" si="289"/>
        <v>#VALUE!</v>
      </c>
      <c r="AF608" s="133" t="e">
        <f>COUNTIFS(A1_Individu_Data_Keadaan_SDMK!A$4:A$149931,M608,A1_Individu_Data_Keadaan_SDMK!Q$4:Q$149285,"03. KEPERAWATAN")</f>
        <v>#VALUE!</v>
      </c>
      <c r="AG608" s="135">
        <f t="shared" si="290"/>
        <v>5</v>
      </c>
      <c r="AH608" s="134" t="e">
        <f t="shared" si="291"/>
        <v>#VALUE!</v>
      </c>
      <c r="AI608" s="134" t="e">
        <f t="shared" si="292"/>
        <v>#VALUE!</v>
      </c>
      <c r="AJ608" s="133" t="e">
        <f>COUNTIFS(A1_Individu_Data_Keadaan_SDMK!A$4:A$149931,M608,A1_Individu_Data_Keadaan_SDMK!Q$4:Q$149285,"04. KEBIDANAN")</f>
        <v>#VALUE!</v>
      </c>
      <c r="AK608" s="135">
        <f t="shared" si="293"/>
        <v>4</v>
      </c>
      <c r="AL608" s="134" t="e">
        <f t="shared" si="294"/>
        <v>#VALUE!</v>
      </c>
      <c r="AM608" s="134" t="e">
        <f t="shared" si="295"/>
        <v>#VALUE!</v>
      </c>
      <c r="AN608" s="133" t="e">
        <f>COUNTIFS(A1_Individu_Data_Keadaan_SDMK!A$4:A$149931,M608,A1_Individu_Data_Keadaan_SDMK!Q$4:Q$149285,"05. KEFARMASIAN")</f>
        <v>#VALUE!</v>
      </c>
      <c r="AO608" s="135">
        <f t="shared" si="296"/>
        <v>1</v>
      </c>
      <c r="AP608" s="134" t="e">
        <f t="shared" si="297"/>
        <v>#VALUE!</v>
      </c>
      <c r="AQ608" s="134" t="e">
        <f t="shared" si="298"/>
        <v>#VALUE!</v>
      </c>
      <c r="AR608" s="133" t="e">
        <f>COUNTIFS(A1_Individu_Data_Keadaan_SDMK!A$4:A$149931,M608,A1_Individu_Data_Keadaan_SDMK!Q$4:Q$149285,"06. KESEHATAN MASYARAKAT")</f>
        <v>#VALUE!</v>
      </c>
      <c r="AS608" s="135">
        <f t="shared" si="299"/>
        <v>1</v>
      </c>
      <c r="AT608" s="134" t="e">
        <f t="shared" si="300"/>
        <v>#VALUE!</v>
      </c>
      <c r="AU608" s="134" t="e">
        <f t="shared" si="301"/>
        <v>#VALUE!</v>
      </c>
      <c r="AV608" s="133" t="e">
        <f>COUNTIFS(A1_Individu_Data_Keadaan_SDMK!A$4:A$149931,M608,A1_Individu_Data_Keadaan_SDMK!Q$4:Q$149285,"07. KESEHATAN LINGKUNGAN")</f>
        <v>#VALUE!</v>
      </c>
      <c r="AW608" s="135">
        <f t="shared" si="302"/>
        <v>1</v>
      </c>
      <c r="AX608" s="134" t="e">
        <f t="shared" si="303"/>
        <v>#VALUE!</v>
      </c>
      <c r="AY608" s="134" t="e">
        <f t="shared" si="304"/>
        <v>#VALUE!</v>
      </c>
      <c r="AZ608" s="133" t="e">
        <f>COUNTIFS(A1_Individu_Data_Keadaan_SDMK!A$4:A$149931,M608,A1_Individu_Data_Keadaan_SDMK!Q$4:Q$149285,"08. GIZI")</f>
        <v>#VALUE!</v>
      </c>
      <c r="BA608" s="135">
        <f t="shared" si="305"/>
        <v>1</v>
      </c>
      <c r="BB608" s="134" t="e">
        <f t="shared" si="306"/>
        <v>#VALUE!</v>
      </c>
      <c r="BC608" s="134" t="e">
        <f t="shared" si="307"/>
        <v>#VALUE!</v>
      </c>
      <c r="BD608" s="133" t="e">
        <f>COUNTIFS(A1_Individu_Data_Keadaan_SDMK!A$4:A$149931,M608,A1_Individu_Data_Keadaan_SDMK!R$4:R$149285,"03. Ahli Teknologi Laboratorium Medik")</f>
        <v>#VALUE!</v>
      </c>
      <c r="BE608" s="135">
        <f t="shared" si="308"/>
        <v>1</v>
      </c>
      <c r="BF608" s="134" t="e">
        <f t="shared" si="309"/>
        <v>#VALUE!</v>
      </c>
      <c r="BG608" s="134" t="e">
        <f t="shared" si="310"/>
        <v>#VALUE!</v>
      </c>
      <c r="BH608" s="139" t="e">
        <f t="shared" si="311"/>
        <v>#VALUE!</v>
      </c>
      <c r="BI608" s="139" t="e">
        <f t="shared" si="312"/>
        <v>#VALUE!</v>
      </c>
    </row>
    <row r="609" spans="13:61" ht="15">
      <c r="M609" s="120" t="s">
        <v>13612</v>
      </c>
      <c r="N609" s="120" t="s">
        <v>13613</v>
      </c>
      <c r="O609" s="120" t="s">
        <v>267</v>
      </c>
      <c r="P609" s="120" t="s">
        <v>9301</v>
      </c>
      <c r="Q609" s="120" t="s">
        <v>12201</v>
      </c>
      <c r="R609" s="120">
        <v>33</v>
      </c>
      <c r="S609" s="120">
        <v>3323</v>
      </c>
      <c r="T609" s="348" t="str">
        <f>IF(R609&lt;&gt;"",VLOOKUP(R609,'01_MASTER_KODE_WILAYAH'!H$1437:I$1470,2,FALSE),"")</f>
        <v>JAWA TENGAH</v>
      </c>
      <c r="U609" s="348" t="str">
        <f>IF(S609&lt;&gt;"",VLOOKUP(S609,'01_MASTER_KODE_WILAYAH'!D$5:F$1353,3,FALSE),"")</f>
        <v>TEMANGGUNG</v>
      </c>
      <c r="V609" s="349" t="str">
        <f t="shared" si="282"/>
        <v>2</v>
      </c>
      <c r="W609" s="145" t="e">
        <f t="shared" si="283"/>
        <v>#VALUE!</v>
      </c>
      <c r="X609" s="133" t="e">
        <f>COUNTIFS(A1_Individu_Data_Keadaan_SDMK!A$4:A$149931,M609,A1_Individu_Data_Keadaan_SDMK!R$4:R$149285,"01. Dokter")</f>
        <v>#VALUE!</v>
      </c>
      <c r="Y609" s="122">
        <f t="shared" si="284"/>
        <v>1</v>
      </c>
      <c r="Z609" s="134" t="e">
        <f t="shared" si="285"/>
        <v>#VALUE!</v>
      </c>
      <c r="AA609" s="134" t="e">
        <f t="shared" si="286"/>
        <v>#VALUE!</v>
      </c>
      <c r="AB609" s="133" t="e">
        <f>COUNTIFS(A1_Individu_Data_Keadaan_SDMK!A$4:A$149931,M609,A1_Individu_Data_Keadaan_SDMK!R$4:R$149285,"02. Dokter Gigi")</f>
        <v>#VALUE!</v>
      </c>
      <c r="AC609" s="122">
        <f t="shared" si="287"/>
        <v>1</v>
      </c>
      <c r="AD609" s="134" t="e">
        <f t="shared" si="288"/>
        <v>#VALUE!</v>
      </c>
      <c r="AE609" s="134" t="e">
        <f t="shared" si="289"/>
        <v>#VALUE!</v>
      </c>
      <c r="AF609" s="133" t="e">
        <f>COUNTIFS(A1_Individu_Data_Keadaan_SDMK!A$4:A$149931,M609,A1_Individu_Data_Keadaan_SDMK!Q$4:Q$149285,"03. KEPERAWATAN")</f>
        <v>#VALUE!</v>
      </c>
      <c r="AG609" s="135">
        <f t="shared" si="290"/>
        <v>5</v>
      </c>
      <c r="AH609" s="134" t="e">
        <f t="shared" si="291"/>
        <v>#VALUE!</v>
      </c>
      <c r="AI609" s="134" t="e">
        <f t="shared" si="292"/>
        <v>#VALUE!</v>
      </c>
      <c r="AJ609" s="133" t="e">
        <f>COUNTIFS(A1_Individu_Data_Keadaan_SDMK!A$4:A$149931,M609,A1_Individu_Data_Keadaan_SDMK!Q$4:Q$149285,"04. KEBIDANAN")</f>
        <v>#VALUE!</v>
      </c>
      <c r="AK609" s="135">
        <f t="shared" si="293"/>
        <v>4</v>
      </c>
      <c r="AL609" s="134" t="e">
        <f t="shared" si="294"/>
        <v>#VALUE!</v>
      </c>
      <c r="AM609" s="134" t="e">
        <f t="shared" si="295"/>
        <v>#VALUE!</v>
      </c>
      <c r="AN609" s="133" t="e">
        <f>COUNTIFS(A1_Individu_Data_Keadaan_SDMK!A$4:A$149931,M609,A1_Individu_Data_Keadaan_SDMK!Q$4:Q$149285,"05. KEFARMASIAN")</f>
        <v>#VALUE!</v>
      </c>
      <c r="AO609" s="135">
        <f t="shared" si="296"/>
        <v>1</v>
      </c>
      <c r="AP609" s="134" t="e">
        <f t="shared" si="297"/>
        <v>#VALUE!</v>
      </c>
      <c r="AQ609" s="134" t="e">
        <f t="shared" si="298"/>
        <v>#VALUE!</v>
      </c>
      <c r="AR609" s="133" t="e">
        <f>COUNTIFS(A1_Individu_Data_Keadaan_SDMK!A$4:A$149931,M609,A1_Individu_Data_Keadaan_SDMK!Q$4:Q$149285,"06. KESEHATAN MASYARAKAT")</f>
        <v>#VALUE!</v>
      </c>
      <c r="AS609" s="135">
        <f t="shared" si="299"/>
        <v>1</v>
      </c>
      <c r="AT609" s="134" t="e">
        <f t="shared" si="300"/>
        <v>#VALUE!</v>
      </c>
      <c r="AU609" s="134" t="e">
        <f t="shared" si="301"/>
        <v>#VALUE!</v>
      </c>
      <c r="AV609" s="133" t="e">
        <f>COUNTIFS(A1_Individu_Data_Keadaan_SDMK!A$4:A$149931,M609,A1_Individu_Data_Keadaan_SDMK!Q$4:Q$149285,"07. KESEHATAN LINGKUNGAN")</f>
        <v>#VALUE!</v>
      </c>
      <c r="AW609" s="135">
        <f t="shared" si="302"/>
        <v>1</v>
      </c>
      <c r="AX609" s="134" t="e">
        <f t="shared" si="303"/>
        <v>#VALUE!</v>
      </c>
      <c r="AY609" s="134" t="e">
        <f t="shared" si="304"/>
        <v>#VALUE!</v>
      </c>
      <c r="AZ609" s="133" t="e">
        <f>COUNTIFS(A1_Individu_Data_Keadaan_SDMK!A$4:A$149931,M609,A1_Individu_Data_Keadaan_SDMK!Q$4:Q$149285,"08. GIZI")</f>
        <v>#VALUE!</v>
      </c>
      <c r="BA609" s="135">
        <f t="shared" si="305"/>
        <v>1</v>
      </c>
      <c r="BB609" s="134" t="e">
        <f t="shared" si="306"/>
        <v>#VALUE!</v>
      </c>
      <c r="BC609" s="134" t="e">
        <f t="shared" si="307"/>
        <v>#VALUE!</v>
      </c>
      <c r="BD609" s="133" t="e">
        <f>COUNTIFS(A1_Individu_Data_Keadaan_SDMK!A$4:A$149931,M609,A1_Individu_Data_Keadaan_SDMK!R$4:R$149285,"03. Ahli Teknologi Laboratorium Medik")</f>
        <v>#VALUE!</v>
      </c>
      <c r="BE609" s="135">
        <f t="shared" si="308"/>
        <v>1</v>
      </c>
      <c r="BF609" s="134" t="e">
        <f t="shared" si="309"/>
        <v>#VALUE!</v>
      </c>
      <c r="BG609" s="134" t="e">
        <f t="shared" si="310"/>
        <v>#VALUE!</v>
      </c>
      <c r="BH609" s="139" t="e">
        <f t="shared" si="311"/>
        <v>#VALUE!</v>
      </c>
      <c r="BI609" s="139" t="e">
        <f t="shared" si="312"/>
        <v>#VALUE!</v>
      </c>
    </row>
    <row r="610" spans="13:61" ht="15">
      <c r="M610" s="120" t="s">
        <v>13614</v>
      </c>
      <c r="N610" s="120" t="s">
        <v>13045</v>
      </c>
      <c r="O610" s="120" t="s">
        <v>267</v>
      </c>
      <c r="P610" s="120" t="s">
        <v>9301</v>
      </c>
      <c r="Q610" s="120" t="s">
        <v>12201</v>
      </c>
      <c r="R610" s="120">
        <v>33</v>
      </c>
      <c r="S610" s="120">
        <v>3323</v>
      </c>
      <c r="T610" s="348" t="str">
        <f>IF(R610&lt;&gt;"",VLOOKUP(R610,'01_MASTER_KODE_WILAYAH'!H$1437:I$1470,2,FALSE),"")</f>
        <v>JAWA TENGAH</v>
      </c>
      <c r="U610" s="348" t="str">
        <f>IF(S610&lt;&gt;"",VLOOKUP(S610,'01_MASTER_KODE_WILAYAH'!D$5:F$1353,3,FALSE),"")</f>
        <v>TEMANGGUNG</v>
      </c>
      <c r="V610" s="349" t="str">
        <f t="shared" si="282"/>
        <v>2</v>
      </c>
      <c r="W610" s="145" t="e">
        <f t="shared" si="283"/>
        <v>#VALUE!</v>
      </c>
      <c r="X610" s="133" t="e">
        <f>COUNTIFS(A1_Individu_Data_Keadaan_SDMK!A$4:A$149931,M610,A1_Individu_Data_Keadaan_SDMK!R$4:R$149285,"01. Dokter")</f>
        <v>#VALUE!</v>
      </c>
      <c r="Y610" s="122">
        <f t="shared" si="284"/>
        <v>1</v>
      </c>
      <c r="Z610" s="134" t="e">
        <f t="shared" si="285"/>
        <v>#VALUE!</v>
      </c>
      <c r="AA610" s="134" t="e">
        <f t="shared" si="286"/>
        <v>#VALUE!</v>
      </c>
      <c r="AB610" s="133" t="e">
        <f>COUNTIFS(A1_Individu_Data_Keadaan_SDMK!A$4:A$149931,M610,A1_Individu_Data_Keadaan_SDMK!R$4:R$149285,"02. Dokter Gigi")</f>
        <v>#VALUE!</v>
      </c>
      <c r="AC610" s="122">
        <f t="shared" si="287"/>
        <v>1</v>
      </c>
      <c r="AD610" s="134" t="e">
        <f t="shared" si="288"/>
        <v>#VALUE!</v>
      </c>
      <c r="AE610" s="134" t="e">
        <f t="shared" si="289"/>
        <v>#VALUE!</v>
      </c>
      <c r="AF610" s="133" t="e">
        <f>COUNTIFS(A1_Individu_Data_Keadaan_SDMK!A$4:A$149931,M610,A1_Individu_Data_Keadaan_SDMK!Q$4:Q$149285,"03. KEPERAWATAN")</f>
        <v>#VALUE!</v>
      </c>
      <c r="AG610" s="135">
        <f t="shared" si="290"/>
        <v>5</v>
      </c>
      <c r="AH610" s="134" t="e">
        <f t="shared" si="291"/>
        <v>#VALUE!</v>
      </c>
      <c r="AI610" s="134" t="e">
        <f t="shared" si="292"/>
        <v>#VALUE!</v>
      </c>
      <c r="AJ610" s="133" t="e">
        <f>COUNTIFS(A1_Individu_Data_Keadaan_SDMK!A$4:A$149931,M610,A1_Individu_Data_Keadaan_SDMK!Q$4:Q$149285,"04. KEBIDANAN")</f>
        <v>#VALUE!</v>
      </c>
      <c r="AK610" s="135">
        <f t="shared" si="293"/>
        <v>4</v>
      </c>
      <c r="AL610" s="134" t="e">
        <f t="shared" si="294"/>
        <v>#VALUE!</v>
      </c>
      <c r="AM610" s="134" t="e">
        <f t="shared" si="295"/>
        <v>#VALUE!</v>
      </c>
      <c r="AN610" s="133" t="e">
        <f>COUNTIFS(A1_Individu_Data_Keadaan_SDMK!A$4:A$149931,M610,A1_Individu_Data_Keadaan_SDMK!Q$4:Q$149285,"05. KEFARMASIAN")</f>
        <v>#VALUE!</v>
      </c>
      <c r="AO610" s="135">
        <f t="shared" si="296"/>
        <v>1</v>
      </c>
      <c r="AP610" s="134" t="e">
        <f t="shared" si="297"/>
        <v>#VALUE!</v>
      </c>
      <c r="AQ610" s="134" t="e">
        <f t="shared" si="298"/>
        <v>#VALUE!</v>
      </c>
      <c r="AR610" s="133" t="e">
        <f>COUNTIFS(A1_Individu_Data_Keadaan_SDMK!A$4:A$149931,M610,A1_Individu_Data_Keadaan_SDMK!Q$4:Q$149285,"06. KESEHATAN MASYARAKAT")</f>
        <v>#VALUE!</v>
      </c>
      <c r="AS610" s="135">
        <f t="shared" si="299"/>
        <v>1</v>
      </c>
      <c r="AT610" s="134" t="e">
        <f t="shared" si="300"/>
        <v>#VALUE!</v>
      </c>
      <c r="AU610" s="134" t="e">
        <f t="shared" si="301"/>
        <v>#VALUE!</v>
      </c>
      <c r="AV610" s="133" t="e">
        <f>COUNTIFS(A1_Individu_Data_Keadaan_SDMK!A$4:A$149931,M610,A1_Individu_Data_Keadaan_SDMK!Q$4:Q$149285,"07. KESEHATAN LINGKUNGAN")</f>
        <v>#VALUE!</v>
      </c>
      <c r="AW610" s="135">
        <f t="shared" si="302"/>
        <v>1</v>
      </c>
      <c r="AX610" s="134" t="e">
        <f t="shared" si="303"/>
        <v>#VALUE!</v>
      </c>
      <c r="AY610" s="134" t="e">
        <f t="shared" si="304"/>
        <v>#VALUE!</v>
      </c>
      <c r="AZ610" s="133" t="e">
        <f>COUNTIFS(A1_Individu_Data_Keadaan_SDMK!A$4:A$149931,M610,A1_Individu_Data_Keadaan_SDMK!Q$4:Q$149285,"08. GIZI")</f>
        <v>#VALUE!</v>
      </c>
      <c r="BA610" s="135">
        <f t="shared" si="305"/>
        <v>1</v>
      </c>
      <c r="BB610" s="134" t="e">
        <f t="shared" si="306"/>
        <v>#VALUE!</v>
      </c>
      <c r="BC610" s="134" t="e">
        <f t="shared" si="307"/>
        <v>#VALUE!</v>
      </c>
      <c r="BD610" s="133" t="e">
        <f>COUNTIFS(A1_Individu_Data_Keadaan_SDMK!A$4:A$149931,M610,A1_Individu_Data_Keadaan_SDMK!R$4:R$149285,"03. Ahli Teknologi Laboratorium Medik")</f>
        <v>#VALUE!</v>
      </c>
      <c r="BE610" s="135">
        <f t="shared" si="308"/>
        <v>1</v>
      </c>
      <c r="BF610" s="134" t="e">
        <f t="shared" si="309"/>
        <v>#VALUE!</v>
      </c>
      <c r="BG610" s="134" t="e">
        <f t="shared" si="310"/>
        <v>#VALUE!</v>
      </c>
      <c r="BH610" s="139" t="e">
        <f t="shared" si="311"/>
        <v>#VALUE!</v>
      </c>
      <c r="BI610" s="139" t="e">
        <f t="shared" si="312"/>
        <v>#VALUE!</v>
      </c>
    </row>
    <row r="611" spans="13:61" ht="15">
      <c r="M611" s="120" t="s">
        <v>13615</v>
      </c>
      <c r="N611" s="120" t="s">
        <v>11911</v>
      </c>
      <c r="O611" s="120" t="s">
        <v>267</v>
      </c>
      <c r="P611" s="120" t="s">
        <v>9301</v>
      </c>
      <c r="Q611" s="120" t="s">
        <v>12201</v>
      </c>
      <c r="R611" s="120">
        <v>33</v>
      </c>
      <c r="S611" s="120">
        <v>3323</v>
      </c>
      <c r="T611" s="348" t="str">
        <f>IF(R611&lt;&gt;"",VLOOKUP(R611,'01_MASTER_KODE_WILAYAH'!H$1437:I$1470,2,FALSE),"")</f>
        <v>JAWA TENGAH</v>
      </c>
      <c r="U611" s="348" t="str">
        <f>IF(S611&lt;&gt;"",VLOOKUP(S611,'01_MASTER_KODE_WILAYAH'!D$5:F$1353,3,FALSE),"")</f>
        <v>TEMANGGUNG</v>
      </c>
      <c r="V611" s="349" t="str">
        <f t="shared" si="282"/>
        <v>2</v>
      </c>
      <c r="W611" s="145" t="e">
        <f t="shared" si="283"/>
        <v>#VALUE!</v>
      </c>
      <c r="X611" s="133" t="e">
        <f>COUNTIFS(A1_Individu_Data_Keadaan_SDMK!A$4:A$149931,M611,A1_Individu_Data_Keadaan_SDMK!R$4:R$149285,"01. Dokter")</f>
        <v>#VALUE!</v>
      </c>
      <c r="Y611" s="122">
        <f t="shared" si="284"/>
        <v>1</v>
      </c>
      <c r="Z611" s="134" t="e">
        <f t="shared" si="285"/>
        <v>#VALUE!</v>
      </c>
      <c r="AA611" s="134" t="e">
        <f t="shared" si="286"/>
        <v>#VALUE!</v>
      </c>
      <c r="AB611" s="133" t="e">
        <f>COUNTIFS(A1_Individu_Data_Keadaan_SDMK!A$4:A$149931,M611,A1_Individu_Data_Keadaan_SDMK!R$4:R$149285,"02. Dokter Gigi")</f>
        <v>#VALUE!</v>
      </c>
      <c r="AC611" s="122">
        <f t="shared" si="287"/>
        <v>1</v>
      </c>
      <c r="AD611" s="134" t="e">
        <f t="shared" si="288"/>
        <v>#VALUE!</v>
      </c>
      <c r="AE611" s="134" t="e">
        <f t="shared" si="289"/>
        <v>#VALUE!</v>
      </c>
      <c r="AF611" s="133" t="e">
        <f>COUNTIFS(A1_Individu_Data_Keadaan_SDMK!A$4:A$149931,M611,A1_Individu_Data_Keadaan_SDMK!Q$4:Q$149285,"03. KEPERAWATAN")</f>
        <v>#VALUE!</v>
      </c>
      <c r="AG611" s="135">
        <f t="shared" si="290"/>
        <v>5</v>
      </c>
      <c r="AH611" s="134" t="e">
        <f t="shared" si="291"/>
        <v>#VALUE!</v>
      </c>
      <c r="AI611" s="134" t="e">
        <f t="shared" si="292"/>
        <v>#VALUE!</v>
      </c>
      <c r="AJ611" s="133" t="e">
        <f>COUNTIFS(A1_Individu_Data_Keadaan_SDMK!A$4:A$149931,M611,A1_Individu_Data_Keadaan_SDMK!Q$4:Q$149285,"04. KEBIDANAN")</f>
        <v>#VALUE!</v>
      </c>
      <c r="AK611" s="135">
        <f t="shared" si="293"/>
        <v>4</v>
      </c>
      <c r="AL611" s="134" t="e">
        <f t="shared" si="294"/>
        <v>#VALUE!</v>
      </c>
      <c r="AM611" s="134" t="e">
        <f t="shared" si="295"/>
        <v>#VALUE!</v>
      </c>
      <c r="AN611" s="133" t="e">
        <f>COUNTIFS(A1_Individu_Data_Keadaan_SDMK!A$4:A$149931,M611,A1_Individu_Data_Keadaan_SDMK!Q$4:Q$149285,"05. KEFARMASIAN")</f>
        <v>#VALUE!</v>
      </c>
      <c r="AO611" s="135">
        <f t="shared" si="296"/>
        <v>1</v>
      </c>
      <c r="AP611" s="134" t="e">
        <f t="shared" si="297"/>
        <v>#VALUE!</v>
      </c>
      <c r="AQ611" s="134" t="e">
        <f t="shared" si="298"/>
        <v>#VALUE!</v>
      </c>
      <c r="AR611" s="133" t="e">
        <f>COUNTIFS(A1_Individu_Data_Keadaan_SDMK!A$4:A$149931,M611,A1_Individu_Data_Keadaan_SDMK!Q$4:Q$149285,"06. KESEHATAN MASYARAKAT")</f>
        <v>#VALUE!</v>
      </c>
      <c r="AS611" s="135">
        <f t="shared" si="299"/>
        <v>1</v>
      </c>
      <c r="AT611" s="134" t="e">
        <f t="shared" si="300"/>
        <v>#VALUE!</v>
      </c>
      <c r="AU611" s="134" t="e">
        <f t="shared" si="301"/>
        <v>#VALUE!</v>
      </c>
      <c r="AV611" s="133" t="e">
        <f>COUNTIFS(A1_Individu_Data_Keadaan_SDMK!A$4:A$149931,M611,A1_Individu_Data_Keadaan_SDMK!Q$4:Q$149285,"07. KESEHATAN LINGKUNGAN")</f>
        <v>#VALUE!</v>
      </c>
      <c r="AW611" s="135">
        <f t="shared" si="302"/>
        <v>1</v>
      </c>
      <c r="AX611" s="134" t="e">
        <f t="shared" si="303"/>
        <v>#VALUE!</v>
      </c>
      <c r="AY611" s="134" t="e">
        <f t="shared" si="304"/>
        <v>#VALUE!</v>
      </c>
      <c r="AZ611" s="133" t="e">
        <f>COUNTIFS(A1_Individu_Data_Keadaan_SDMK!A$4:A$149931,M611,A1_Individu_Data_Keadaan_SDMK!Q$4:Q$149285,"08. GIZI")</f>
        <v>#VALUE!</v>
      </c>
      <c r="BA611" s="135">
        <f t="shared" si="305"/>
        <v>1</v>
      </c>
      <c r="BB611" s="134" t="e">
        <f t="shared" si="306"/>
        <v>#VALUE!</v>
      </c>
      <c r="BC611" s="134" t="e">
        <f t="shared" si="307"/>
        <v>#VALUE!</v>
      </c>
      <c r="BD611" s="133" t="e">
        <f>COUNTIFS(A1_Individu_Data_Keadaan_SDMK!A$4:A$149931,M611,A1_Individu_Data_Keadaan_SDMK!R$4:R$149285,"03. Ahli Teknologi Laboratorium Medik")</f>
        <v>#VALUE!</v>
      </c>
      <c r="BE611" s="135">
        <f t="shared" si="308"/>
        <v>1</v>
      </c>
      <c r="BF611" s="134" t="e">
        <f t="shared" si="309"/>
        <v>#VALUE!</v>
      </c>
      <c r="BG611" s="134" t="e">
        <f t="shared" si="310"/>
        <v>#VALUE!</v>
      </c>
      <c r="BH611" s="139" t="e">
        <f t="shared" si="311"/>
        <v>#VALUE!</v>
      </c>
      <c r="BI611" s="139" t="e">
        <f t="shared" si="312"/>
        <v>#VALUE!</v>
      </c>
    </row>
    <row r="612" spans="13:61" ht="15">
      <c r="M612" s="120" t="s">
        <v>13616</v>
      </c>
      <c r="N612" s="120" t="s">
        <v>13617</v>
      </c>
      <c r="O612" s="120" t="s">
        <v>267</v>
      </c>
      <c r="P612" s="120" t="s">
        <v>9301</v>
      </c>
      <c r="Q612" s="120" t="s">
        <v>12201</v>
      </c>
      <c r="R612" s="120">
        <v>33</v>
      </c>
      <c r="S612" s="120">
        <v>3323</v>
      </c>
      <c r="T612" s="348" t="str">
        <f>IF(R612&lt;&gt;"",VLOOKUP(R612,'01_MASTER_KODE_WILAYAH'!H$1437:I$1470,2,FALSE),"")</f>
        <v>JAWA TENGAH</v>
      </c>
      <c r="U612" s="348" t="str">
        <f>IF(S612&lt;&gt;"",VLOOKUP(S612,'01_MASTER_KODE_WILAYAH'!D$5:F$1353,3,FALSE),"")</f>
        <v>TEMANGGUNG</v>
      </c>
      <c r="V612" s="349" t="str">
        <f t="shared" si="282"/>
        <v>2</v>
      </c>
      <c r="W612" s="145" t="e">
        <f t="shared" si="283"/>
        <v>#VALUE!</v>
      </c>
      <c r="X612" s="133" t="e">
        <f>COUNTIFS(A1_Individu_Data_Keadaan_SDMK!A$4:A$149931,M612,A1_Individu_Data_Keadaan_SDMK!R$4:R$149285,"01. Dokter")</f>
        <v>#VALUE!</v>
      </c>
      <c r="Y612" s="122">
        <f t="shared" si="284"/>
        <v>1</v>
      </c>
      <c r="Z612" s="134" t="e">
        <f t="shared" si="285"/>
        <v>#VALUE!</v>
      </c>
      <c r="AA612" s="134" t="e">
        <f t="shared" si="286"/>
        <v>#VALUE!</v>
      </c>
      <c r="AB612" s="133" t="e">
        <f>COUNTIFS(A1_Individu_Data_Keadaan_SDMK!A$4:A$149931,M612,A1_Individu_Data_Keadaan_SDMK!R$4:R$149285,"02. Dokter Gigi")</f>
        <v>#VALUE!</v>
      </c>
      <c r="AC612" s="122">
        <f t="shared" si="287"/>
        <v>1</v>
      </c>
      <c r="AD612" s="134" t="e">
        <f t="shared" si="288"/>
        <v>#VALUE!</v>
      </c>
      <c r="AE612" s="134" t="e">
        <f t="shared" si="289"/>
        <v>#VALUE!</v>
      </c>
      <c r="AF612" s="133" t="e">
        <f>COUNTIFS(A1_Individu_Data_Keadaan_SDMK!A$4:A$149931,M612,A1_Individu_Data_Keadaan_SDMK!Q$4:Q$149285,"03. KEPERAWATAN")</f>
        <v>#VALUE!</v>
      </c>
      <c r="AG612" s="135">
        <f t="shared" si="290"/>
        <v>5</v>
      </c>
      <c r="AH612" s="134" t="e">
        <f t="shared" si="291"/>
        <v>#VALUE!</v>
      </c>
      <c r="AI612" s="134" t="e">
        <f t="shared" si="292"/>
        <v>#VALUE!</v>
      </c>
      <c r="AJ612" s="133" t="e">
        <f>COUNTIFS(A1_Individu_Data_Keadaan_SDMK!A$4:A$149931,M612,A1_Individu_Data_Keadaan_SDMK!Q$4:Q$149285,"04. KEBIDANAN")</f>
        <v>#VALUE!</v>
      </c>
      <c r="AK612" s="135">
        <f t="shared" si="293"/>
        <v>4</v>
      </c>
      <c r="AL612" s="134" t="e">
        <f t="shared" si="294"/>
        <v>#VALUE!</v>
      </c>
      <c r="AM612" s="134" t="e">
        <f t="shared" si="295"/>
        <v>#VALUE!</v>
      </c>
      <c r="AN612" s="133" t="e">
        <f>COUNTIFS(A1_Individu_Data_Keadaan_SDMK!A$4:A$149931,M612,A1_Individu_Data_Keadaan_SDMK!Q$4:Q$149285,"05. KEFARMASIAN")</f>
        <v>#VALUE!</v>
      </c>
      <c r="AO612" s="135">
        <f t="shared" si="296"/>
        <v>1</v>
      </c>
      <c r="AP612" s="134" t="e">
        <f t="shared" si="297"/>
        <v>#VALUE!</v>
      </c>
      <c r="AQ612" s="134" t="e">
        <f t="shared" si="298"/>
        <v>#VALUE!</v>
      </c>
      <c r="AR612" s="133" t="e">
        <f>COUNTIFS(A1_Individu_Data_Keadaan_SDMK!A$4:A$149931,M612,A1_Individu_Data_Keadaan_SDMK!Q$4:Q$149285,"06. KESEHATAN MASYARAKAT")</f>
        <v>#VALUE!</v>
      </c>
      <c r="AS612" s="135">
        <f t="shared" si="299"/>
        <v>1</v>
      </c>
      <c r="AT612" s="134" t="e">
        <f t="shared" si="300"/>
        <v>#VALUE!</v>
      </c>
      <c r="AU612" s="134" t="e">
        <f t="shared" si="301"/>
        <v>#VALUE!</v>
      </c>
      <c r="AV612" s="133" t="e">
        <f>COUNTIFS(A1_Individu_Data_Keadaan_SDMK!A$4:A$149931,M612,A1_Individu_Data_Keadaan_SDMK!Q$4:Q$149285,"07. KESEHATAN LINGKUNGAN")</f>
        <v>#VALUE!</v>
      </c>
      <c r="AW612" s="135">
        <f t="shared" si="302"/>
        <v>1</v>
      </c>
      <c r="AX612" s="134" t="e">
        <f t="shared" si="303"/>
        <v>#VALUE!</v>
      </c>
      <c r="AY612" s="134" t="e">
        <f t="shared" si="304"/>
        <v>#VALUE!</v>
      </c>
      <c r="AZ612" s="133" t="e">
        <f>COUNTIFS(A1_Individu_Data_Keadaan_SDMK!A$4:A$149931,M612,A1_Individu_Data_Keadaan_SDMK!Q$4:Q$149285,"08. GIZI")</f>
        <v>#VALUE!</v>
      </c>
      <c r="BA612" s="135">
        <f t="shared" si="305"/>
        <v>1</v>
      </c>
      <c r="BB612" s="134" t="e">
        <f t="shared" si="306"/>
        <v>#VALUE!</v>
      </c>
      <c r="BC612" s="134" t="e">
        <f t="shared" si="307"/>
        <v>#VALUE!</v>
      </c>
      <c r="BD612" s="133" t="e">
        <f>COUNTIFS(A1_Individu_Data_Keadaan_SDMK!A$4:A$149931,M612,A1_Individu_Data_Keadaan_SDMK!R$4:R$149285,"03. Ahli Teknologi Laboratorium Medik")</f>
        <v>#VALUE!</v>
      </c>
      <c r="BE612" s="135">
        <f t="shared" si="308"/>
        <v>1</v>
      </c>
      <c r="BF612" s="134" t="e">
        <f t="shared" si="309"/>
        <v>#VALUE!</v>
      </c>
      <c r="BG612" s="134" t="e">
        <f t="shared" si="310"/>
        <v>#VALUE!</v>
      </c>
      <c r="BH612" s="139" t="e">
        <f t="shared" si="311"/>
        <v>#VALUE!</v>
      </c>
      <c r="BI612" s="139" t="e">
        <f t="shared" si="312"/>
        <v>#VALUE!</v>
      </c>
    </row>
    <row r="613" spans="13:61" ht="15">
      <c r="M613" s="120" t="s">
        <v>13618</v>
      </c>
      <c r="N613" s="120" t="s">
        <v>13619</v>
      </c>
      <c r="O613" s="120" t="s">
        <v>267</v>
      </c>
      <c r="P613" s="120" t="s">
        <v>9301</v>
      </c>
      <c r="Q613" s="120" t="s">
        <v>12201</v>
      </c>
      <c r="R613" s="120">
        <v>33</v>
      </c>
      <c r="S613" s="120">
        <v>3323</v>
      </c>
      <c r="T613" s="348" t="str">
        <f>IF(R613&lt;&gt;"",VLOOKUP(R613,'01_MASTER_KODE_WILAYAH'!H$1437:I$1470,2,FALSE),"")</f>
        <v>JAWA TENGAH</v>
      </c>
      <c r="U613" s="348" t="str">
        <f>IF(S613&lt;&gt;"",VLOOKUP(S613,'01_MASTER_KODE_WILAYAH'!D$5:F$1353,3,FALSE),"")</f>
        <v>TEMANGGUNG</v>
      </c>
      <c r="V613" s="349" t="str">
        <f t="shared" ref="V613:V676" si="313">IF(M613&lt;&gt;"",MID(M613,9,1),"")</f>
        <v>2</v>
      </c>
      <c r="W613" s="145" t="e">
        <f t="shared" ref="W613:W676" si="314">X613+AB613+AF613+AJ613+AN613+AR613+AV613+AZ613+BD613</f>
        <v>#VALUE!</v>
      </c>
      <c r="X613" s="133" t="e">
        <f>COUNTIFS(A1_Individu_Data_Keadaan_SDMK!A$4:A$149931,M613,A1_Individu_Data_Keadaan_SDMK!R$4:R$149285,"01. Dokter")</f>
        <v>#VALUE!</v>
      </c>
      <c r="Y613" s="122">
        <f t="shared" ref="Y613:Y676" si="315">IF(V613="1",2,1)</f>
        <v>1</v>
      </c>
      <c r="Z613" s="134" t="e">
        <f t="shared" ref="Z613:Z676" si="316">IF((X613-Y613)&gt;0,(X613-Y613),0)</f>
        <v>#VALUE!</v>
      </c>
      <c r="AA613" s="134" t="e">
        <f t="shared" ref="AA613:AA676" si="317">IF((X613-Y613)&lt;0,ABS(X613-Y613),0)</f>
        <v>#VALUE!</v>
      </c>
      <c r="AB613" s="133" t="e">
        <f>COUNTIFS(A1_Individu_Data_Keadaan_SDMK!A$4:A$149931,M613,A1_Individu_Data_Keadaan_SDMK!R$4:R$149285,"02. Dokter Gigi")</f>
        <v>#VALUE!</v>
      </c>
      <c r="AC613" s="122">
        <f t="shared" ref="AC613:AC676" si="318">IF(V613="1",1,1)</f>
        <v>1</v>
      </c>
      <c r="AD613" s="134" t="e">
        <f t="shared" ref="AD613:AD676" si="319">IF((AB613-AC613)&gt;0,(AB613-AC613),0)</f>
        <v>#VALUE!</v>
      </c>
      <c r="AE613" s="134" t="e">
        <f t="shared" ref="AE613:AE676" si="320">IF((AB613-AC613)&lt;0,ABS(AB613-AC613),0)</f>
        <v>#VALUE!</v>
      </c>
      <c r="AF613" s="133" t="e">
        <f>COUNTIFS(A1_Individu_Data_Keadaan_SDMK!A$4:A$149931,M613,A1_Individu_Data_Keadaan_SDMK!Q$4:Q$149285,"03. KEPERAWATAN")</f>
        <v>#VALUE!</v>
      </c>
      <c r="AG613" s="135">
        <f t="shared" ref="AG613:AG676" si="321">IF(V613="1",8,5)</f>
        <v>5</v>
      </c>
      <c r="AH613" s="134" t="e">
        <f t="shared" ref="AH613:AH676" si="322">IF((AF613-AG613)&gt;0,(AF613-AG613),0)</f>
        <v>#VALUE!</v>
      </c>
      <c r="AI613" s="134" t="e">
        <f t="shared" ref="AI613:AI676" si="323">IF((AF613-AG613)&lt;0,ABS(AF613-AG613),0)</f>
        <v>#VALUE!</v>
      </c>
      <c r="AJ613" s="133" t="e">
        <f>COUNTIFS(A1_Individu_Data_Keadaan_SDMK!A$4:A$149931,M613,A1_Individu_Data_Keadaan_SDMK!Q$4:Q$149285,"04. KEBIDANAN")</f>
        <v>#VALUE!</v>
      </c>
      <c r="AK613" s="135">
        <f t="shared" ref="AK613:AK676" si="324">IF(V613="1",7,4)</f>
        <v>4</v>
      </c>
      <c r="AL613" s="134" t="e">
        <f t="shared" ref="AL613:AL676" si="325">IF((AJ613-AK613)&gt;0,(AJ613-AK613),0)</f>
        <v>#VALUE!</v>
      </c>
      <c r="AM613" s="134" t="e">
        <f t="shared" ref="AM613:AM676" si="326">IF((AJ613-AK613)&lt;0,ABS(AJ613-AK613),0)</f>
        <v>#VALUE!</v>
      </c>
      <c r="AN613" s="133" t="e">
        <f>COUNTIFS(A1_Individu_Data_Keadaan_SDMK!A$4:A$149931,M613,A1_Individu_Data_Keadaan_SDMK!Q$4:Q$149285,"05. KEFARMASIAN")</f>
        <v>#VALUE!</v>
      </c>
      <c r="AO613" s="135">
        <f t="shared" ref="AO613:AO676" si="327">IF(V613="1",1,1)</f>
        <v>1</v>
      </c>
      <c r="AP613" s="134" t="e">
        <f t="shared" ref="AP613:AP676" si="328">IF((AN613-AO613)&gt;0,(AN613-AO613),0)</f>
        <v>#VALUE!</v>
      </c>
      <c r="AQ613" s="134" t="e">
        <f t="shared" ref="AQ613:AQ676" si="329">IF((AN613-AO613)&lt;0,ABS(AN613-AO613),0)</f>
        <v>#VALUE!</v>
      </c>
      <c r="AR613" s="133" t="e">
        <f>COUNTIFS(A1_Individu_Data_Keadaan_SDMK!A$4:A$149931,M613,A1_Individu_Data_Keadaan_SDMK!Q$4:Q$149285,"06. KESEHATAN MASYARAKAT")</f>
        <v>#VALUE!</v>
      </c>
      <c r="AS613" s="135">
        <f t="shared" ref="AS613:AS676" si="330">IF(V613="1",1,1)</f>
        <v>1</v>
      </c>
      <c r="AT613" s="134" t="e">
        <f t="shared" ref="AT613:AT676" si="331">IF((AR613-AS613)&gt;0,(AR613-AS613),0)</f>
        <v>#VALUE!</v>
      </c>
      <c r="AU613" s="134" t="e">
        <f t="shared" ref="AU613:AU676" si="332">IF((AR613-AS613)&lt;0,ABS(AR613-AS613),0)</f>
        <v>#VALUE!</v>
      </c>
      <c r="AV613" s="133" t="e">
        <f>COUNTIFS(A1_Individu_Data_Keadaan_SDMK!A$4:A$149931,M613,A1_Individu_Data_Keadaan_SDMK!Q$4:Q$149285,"07. KESEHATAN LINGKUNGAN")</f>
        <v>#VALUE!</v>
      </c>
      <c r="AW613" s="135">
        <f t="shared" ref="AW613:AW676" si="333">IF(V613="1",1,1)</f>
        <v>1</v>
      </c>
      <c r="AX613" s="134" t="e">
        <f t="shared" ref="AX613:AX676" si="334">IF((AV613-AW613)&gt;0,(AV613-AW613),0)</f>
        <v>#VALUE!</v>
      </c>
      <c r="AY613" s="134" t="e">
        <f t="shared" ref="AY613:AY676" si="335">IF((AV613-AW613)&lt;0,ABS(AV613-AW613),0)</f>
        <v>#VALUE!</v>
      </c>
      <c r="AZ613" s="133" t="e">
        <f>COUNTIFS(A1_Individu_Data_Keadaan_SDMK!A$4:A$149931,M613,A1_Individu_Data_Keadaan_SDMK!Q$4:Q$149285,"08. GIZI")</f>
        <v>#VALUE!</v>
      </c>
      <c r="BA613" s="135">
        <f t="shared" ref="BA613:BA676" si="336">IF(V613="1",2,1)</f>
        <v>1</v>
      </c>
      <c r="BB613" s="134" t="e">
        <f t="shared" ref="BB613:BB676" si="337">IF((AZ613-BA613)&gt;0,(AZ613-BA613),0)</f>
        <v>#VALUE!</v>
      </c>
      <c r="BC613" s="134" t="e">
        <f t="shared" ref="BC613:BC676" si="338">IF((AZ613-BA613)&lt;0,ABS(AZ613-BA613),0)</f>
        <v>#VALUE!</v>
      </c>
      <c r="BD613" s="133" t="e">
        <f>COUNTIFS(A1_Individu_Data_Keadaan_SDMK!A$4:A$149931,M613,A1_Individu_Data_Keadaan_SDMK!R$4:R$149285,"03. Ahli Teknologi Laboratorium Medik")</f>
        <v>#VALUE!</v>
      </c>
      <c r="BE613" s="135">
        <f t="shared" ref="BE613:BE676" si="339">IF(V613="1",1,1)</f>
        <v>1</v>
      </c>
      <c r="BF613" s="134" t="e">
        <f t="shared" ref="BF613:BF676" si="340">IF((BD613-BE613)&gt;0,(BD613-BE613),0)</f>
        <v>#VALUE!</v>
      </c>
      <c r="BG613" s="134" t="e">
        <f t="shared" ref="BG613:BG676" si="341">IF((BD613-BE613)&lt;0,ABS(BD613-BE613),0)</f>
        <v>#VALUE!</v>
      </c>
      <c r="BH613" s="139" t="e">
        <f t="shared" ref="BH613:BH676" si="342">IF(AND(AN613&gt;=1,AR613&gt;=1,AV613&gt;=1,AZ613&gt;=1,BD613&gt;=1),"Memenuhi","Belum Memenuhi")</f>
        <v>#VALUE!</v>
      </c>
      <c r="BI613" s="139" t="e">
        <f t="shared" ref="BI613:BI676" si="343">IF(AND(X613&gt;=1,AB613&gt;=1,AF613&gt;=1,AJ613&gt;=1,AN613&gt;=1,AR613&gt;=1,AV613&gt;=1,AZ613&gt;=1,BD613&gt;=1),"Memenuhi","Belum Memenuhi")</f>
        <v>#VALUE!</v>
      </c>
    </row>
    <row r="614" spans="13:61" ht="15">
      <c r="M614" s="120" t="s">
        <v>13620</v>
      </c>
      <c r="N614" s="120" t="s">
        <v>13621</v>
      </c>
      <c r="O614" s="120" t="s">
        <v>267</v>
      </c>
      <c r="P614" s="120" t="s">
        <v>9301</v>
      </c>
      <c r="Q614" s="120" t="s">
        <v>12201</v>
      </c>
      <c r="R614" s="120">
        <v>33</v>
      </c>
      <c r="S614" s="120">
        <v>3323</v>
      </c>
      <c r="T614" s="348" t="str">
        <f>IF(R614&lt;&gt;"",VLOOKUP(R614,'01_MASTER_KODE_WILAYAH'!H$1437:I$1470,2,FALSE),"")</f>
        <v>JAWA TENGAH</v>
      </c>
      <c r="U614" s="348" t="str">
        <f>IF(S614&lt;&gt;"",VLOOKUP(S614,'01_MASTER_KODE_WILAYAH'!D$5:F$1353,3,FALSE),"")</f>
        <v>TEMANGGUNG</v>
      </c>
      <c r="V614" s="349" t="str">
        <f t="shared" si="313"/>
        <v>2</v>
      </c>
      <c r="W614" s="145" t="e">
        <f t="shared" si="314"/>
        <v>#VALUE!</v>
      </c>
      <c r="X614" s="133" t="e">
        <f>COUNTIFS(A1_Individu_Data_Keadaan_SDMK!A$4:A$149931,M614,A1_Individu_Data_Keadaan_SDMK!R$4:R$149285,"01. Dokter")</f>
        <v>#VALUE!</v>
      </c>
      <c r="Y614" s="122">
        <f t="shared" si="315"/>
        <v>1</v>
      </c>
      <c r="Z614" s="134" t="e">
        <f t="shared" si="316"/>
        <v>#VALUE!</v>
      </c>
      <c r="AA614" s="134" t="e">
        <f t="shared" si="317"/>
        <v>#VALUE!</v>
      </c>
      <c r="AB614" s="133" t="e">
        <f>COUNTIFS(A1_Individu_Data_Keadaan_SDMK!A$4:A$149931,M614,A1_Individu_Data_Keadaan_SDMK!R$4:R$149285,"02. Dokter Gigi")</f>
        <v>#VALUE!</v>
      </c>
      <c r="AC614" s="122">
        <f t="shared" si="318"/>
        <v>1</v>
      </c>
      <c r="AD614" s="134" t="e">
        <f t="shared" si="319"/>
        <v>#VALUE!</v>
      </c>
      <c r="AE614" s="134" t="e">
        <f t="shared" si="320"/>
        <v>#VALUE!</v>
      </c>
      <c r="AF614" s="133" t="e">
        <f>COUNTIFS(A1_Individu_Data_Keadaan_SDMK!A$4:A$149931,M614,A1_Individu_Data_Keadaan_SDMK!Q$4:Q$149285,"03. KEPERAWATAN")</f>
        <v>#VALUE!</v>
      </c>
      <c r="AG614" s="135">
        <f t="shared" si="321"/>
        <v>5</v>
      </c>
      <c r="AH614" s="134" t="e">
        <f t="shared" si="322"/>
        <v>#VALUE!</v>
      </c>
      <c r="AI614" s="134" t="e">
        <f t="shared" si="323"/>
        <v>#VALUE!</v>
      </c>
      <c r="AJ614" s="133" t="e">
        <f>COUNTIFS(A1_Individu_Data_Keadaan_SDMK!A$4:A$149931,M614,A1_Individu_Data_Keadaan_SDMK!Q$4:Q$149285,"04. KEBIDANAN")</f>
        <v>#VALUE!</v>
      </c>
      <c r="AK614" s="135">
        <f t="shared" si="324"/>
        <v>4</v>
      </c>
      <c r="AL614" s="134" t="e">
        <f t="shared" si="325"/>
        <v>#VALUE!</v>
      </c>
      <c r="AM614" s="134" t="e">
        <f t="shared" si="326"/>
        <v>#VALUE!</v>
      </c>
      <c r="AN614" s="133" t="e">
        <f>COUNTIFS(A1_Individu_Data_Keadaan_SDMK!A$4:A$149931,M614,A1_Individu_Data_Keadaan_SDMK!Q$4:Q$149285,"05. KEFARMASIAN")</f>
        <v>#VALUE!</v>
      </c>
      <c r="AO614" s="135">
        <f t="shared" si="327"/>
        <v>1</v>
      </c>
      <c r="AP614" s="134" t="e">
        <f t="shared" si="328"/>
        <v>#VALUE!</v>
      </c>
      <c r="AQ614" s="134" t="e">
        <f t="shared" si="329"/>
        <v>#VALUE!</v>
      </c>
      <c r="AR614" s="133" t="e">
        <f>COUNTIFS(A1_Individu_Data_Keadaan_SDMK!A$4:A$149931,M614,A1_Individu_Data_Keadaan_SDMK!Q$4:Q$149285,"06. KESEHATAN MASYARAKAT")</f>
        <v>#VALUE!</v>
      </c>
      <c r="AS614" s="135">
        <f t="shared" si="330"/>
        <v>1</v>
      </c>
      <c r="AT614" s="134" t="e">
        <f t="shared" si="331"/>
        <v>#VALUE!</v>
      </c>
      <c r="AU614" s="134" t="e">
        <f t="shared" si="332"/>
        <v>#VALUE!</v>
      </c>
      <c r="AV614" s="133" t="e">
        <f>COUNTIFS(A1_Individu_Data_Keadaan_SDMK!A$4:A$149931,M614,A1_Individu_Data_Keadaan_SDMK!Q$4:Q$149285,"07. KESEHATAN LINGKUNGAN")</f>
        <v>#VALUE!</v>
      </c>
      <c r="AW614" s="135">
        <f t="shared" si="333"/>
        <v>1</v>
      </c>
      <c r="AX614" s="134" t="e">
        <f t="shared" si="334"/>
        <v>#VALUE!</v>
      </c>
      <c r="AY614" s="134" t="e">
        <f t="shared" si="335"/>
        <v>#VALUE!</v>
      </c>
      <c r="AZ614" s="133" t="e">
        <f>COUNTIFS(A1_Individu_Data_Keadaan_SDMK!A$4:A$149931,M614,A1_Individu_Data_Keadaan_SDMK!Q$4:Q$149285,"08. GIZI")</f>
        <v>#VALUE!</v>
      </c>
      <c r="BA614" s="135">
        <f t="shared" si="336"/>
        <v>1</v>
      </c>
      <c r="BB614" s="134" t="e">
        <f t="shared" si="337"/>
        <v>#VALUE!</v>
      </c>
      <c r="BC614" s="134" t="e">
        <f t="shared" si="338"/>
        <v>#VALUE!</v>
      </c>
      <c r="BD614" s="133" t="e">
        <f>COUNTIFS(A1_Individu_Data_Keadaan_SDMK!A$4:A$149931,M614,A1_Individu_Data_Keadaan_SDMK!R$4:R$149285,"03. Ahli Teknologi Laboratorium Medik")</f>
        <v>#VALUE!</v>
      </c>
      <c r="BE614" s="135">
        <f t="shared" si="339"/>
        <v>1</v>
      </c>
      <c r="BF614" s="134" t="e">
        <f t="shared" si="340"/>
        <v>#VALUE!</v>
      </c>
      <c r="BG614" s="134" t="e">
        <f t="shared" si="341"/>
        <v>#VALUE!</v>
      </c>
      <c r="BH614" s="139" t="e">
        <f t="shared" si="342"/>
        <v>#VALUE!</v>
      </c>
      <c r="BI614" s="139" t="e">
        <f t="shared" si="343"/>
        <v>#VALUE!</v>
      </c>
    </row>
    <row r="615" spans="13:61" ht="15">
      <c r="M615" s="120" t="s">
        <v>13622</v>
      </c>
      <c r="N615" s="120" t="s">
        <v>13623</v>
      </c>
      <c r="O615" s="120" t="s">
        <v>267</v>
      </c>
      <c r="P615" s="120" t="s">
        <v>9301</v>
      </c>
      <c r="Q615" s="120" t="s">
        <v>12201</v>
      </c>
      <c r="R615" s="120">
        <v>33</v>
      </c>
      <c r="S615" s="120">
        <v>3323</v>
      </c>
      <c r="T615" s="348" t="str">
        <f>IF(R615&lt;&gt;"",VLOOKUP(R615,'01_MASTER_KODE_WILAYAH'!H$1437:I$1470,2,FALSE),"")</f>
        <v>JAWA TENGAH</v>
      </c>
      <c r="U615" s="348" t="str">
        <f>IF(S615&lt;&gt;"",VLOOKUP(S615,'01_MASTER_KODE_WILAYAH'!D$5:F$1353,3,FALSE),"")</f>
        <v>TEMANGGUNG</v>
      </c>
      <c r="V615" s="349" t="str">
        <f t="shared" si="313"/>
        <v>2</v>
      </c>
      <c r="W615" s="145" t="e">
        <f t="shared" si="314"/>
        <v>#VALUE!</v>
      </c>
      <c r="X615" s="133" t="e">
        <f>COUNTIFS(A1_Individu_Data_Keadaan_SDMK!A$4:A$149931,M615,A1_Individu_Data_Keadaan_SDMK!R$4:R$149285,"01. Dokter")</f>
        <v>#VALUE!</v>
      </c>
      <c r="Y615" s="122">
        <f t="shared" si="315"/>
        <v>1</v>
      </c>
      <c r="Z615" s="134" t="e">
        <f t="shared" si="316"/>
        <v>#VALUE!</v>
      </c>
      <c r="AA615" s="134" t="e">
        <f t="shared" si="317"/>
        <v>#VALUE!</v>
      </c>
      <c r="AB615" s="133" t="e">
        <f>COUNTIFS(A1_Individu_Data_Keadaan_SDMK!A$4:A$149931,M615,A1_Individu_Data_Keadaan_SDMK!R$4:R$149285,"02. Dokter Gigi")</f>
        <v>#VALUE!</v>
      </c>
      <c r="AC615" s="122">
        <f t="shared" si="318"/>
        <v>1</v>
      </c>
      <c r="AD615" s="134" t="e">
        <f t="shared" si="319"/>
        <v>#VALUE!</v>
      </c>
      <c r="AE615" s="134" t="e">
        <f t="shared" si="320"/>
        <v>#VALUE!</v>
      </c>
      <c r="AF615" s="133" t="e">
        <f>COUNTIFS(A1_Individu_Data_Keadaan_SDMK!A$4:A$149931,M615,A1_Individu_Data_Keadaan_SDMK!Q$4:Q$149285,"03. KEPERAWATAN")</f>
        <v>#VALUE!</v>
      </c>
      <c r="AG615" s="135">
        <f t="shared" si="321"/>
        <v>5</v>
      </c>
      <c r="AH615" s="134" t="e">
        <f t="shared" si="322"/>
        <v>#VALUE!</v>
      </c>
      <c r="AI615" s="134" t="e">
        <f t="shared" si="323"/>
        <v>#VALUE!</v>
      </c>
      <c r="AJ615" s="133" t="e">
        <f>COUNTIFS(A1_Individu_Data_Keadaan_SDMK!A$4:A$149931,M615,A1_Individu_Data_Keadaan_SDMK!Q$4:Q$149285,"04. KEBIDANAN")</f>
        <v>#VALUE!</v>
      </c>
      <c r="AK615" s="135">
        <f t="shared" si="324"/>
        <v>4</v>
      </c>
      <c r="AL615" s="134" t="e">
        <f t="shared" si="325"/>
        <v>#VALUE!</v>
      </c>
      <c r="AM615" s="134" t="e">
        <f t="shared" si="326"/>
        <v>#VALUE!</v>
      </c>
      <c r="AN615" s="133" t="e">
        <f>COUNTIFS(A1_Individu_Data_Keadaan_SDMK!A$4:A$149931,M615,A1_Individu_Data_Keadaan_SDMK!Q$4:Q$149285,"05. KEFARMASIAN")</f>
        <v>#VALUE!</v>
      </c>
      <c r="AO615" s="135">
        <f t="shared" si="327"/>
        <v>1</v>
      </c>
      <c r="AP615" s="134" t="e">
        <f t="shared" si="328"/>
        <v>#VALUE!</v>
      </c>
      <c r="AQ615" s="134" t="e">
        <f t="shared" si="329"/>
        <v>#VALUE!</v>
      </c>
      <c r="AR615" s="133" t="e">
        <f>COUNTIFS(A1_Individu_Data_Keadaan_SDMK!A$4:A$149931,M615,A1_Individu_Data_Keadaan_SDMK!Q$4:Q$149285,"06. KESEHATAN MASYARAKAT")</f>
        <v>#VALUE!</v>
      </c>
      <c r="AS615" s="135">
        <f t="shared" si="330"/>
        <v>1</v>
      </c>
      <c r="AT615" s="134" t="e">
        <f t="shared" si="331"/>
        <v>#VALUE!</v>
      </c>
      <c r="AU615" s="134" t="e">
        <f t="shared" si="332"/>
        <v>#VALUE!</v>
      </c>
      <c r="AV615" s="133" t="e">
        <f>COUNTIFS(A1_Individu_Data_Keadaan_SDMK!A$4:A$149931,M615,A1_Individu_Data_Keadaan_SDMK!Q$4:Q$149285,"07. KESEHATAN LINGKUNGAN")</f>
        <v>#VALUE!</v>
      </c>
      <c r="AW615" s="135">
        <f t="shared" si="333"/>
        <v>1</v>
      </c>
      <c r="AX615" s="134" t="e">
        <f t="shared" si="334"/>
        <v>#VALUE!</v>
      </c>
      <c r="AY615" s="134" t="e">
        <f t="shared" si="335"/>
        <v>#VALUE!</v>
      </c>
      <c r="AZ615" s="133" t="e">
        <f>COUNTIFS(A1_Individu_Data_Keadaan_SDMK!A$4:A$149931,M615,A1_Individu_Data_Keadaan_SDMK!Q$4:Q$149285,"08. GIZI")</f>
        <v>#VALUE!</v>
      </c>
      <c r="BA615" s="135">
        <f t="shared" si="336"/>
        <v>1</v>
      </c>
      <c r="BB615" s="134" t="e">
        <f t="shared" si="337"/>
        <v>#VALUE!</v>
      </c>
      <c r="BC615" s="134" t="e">
        <f t="shared" si="338"/>
        <v>#VALUE!</v>
      </c>
      <c r="BD615" s="133" t="e">
        <f>COUNTIFS(A1_Individu_Data_Keadaan_SDMK!A$4:A$149931,M615,A1_Individu_Data_Keadaan_SDMK!R$4:R$149285,"03. Ahli Teknologi Laboratorium Medik")</f>
        <v>#VALUE!</v>
      </c>
      <c r="BE615" s="135">
        <f t="shared" si="339"/>
        <v>1</v>
      </c>
      <c r="BF615" s="134" t="e">
        <f t="shared" si="340"/>
        <v>#VALUE!</v>
      </c>
      <c r="BG615" s="134" t="e">
        <f t="shared" si="341"/>
        <v>#VALUE!</v>
      </c>
      <c r="BH615" s="139" t="e">
        <f t="shared" si="342"/>
        <v>#VALUE!</v>
      </c>
      <c r="BI615" s="139" t="e">
        <f t="shared" si="343"/>
        <v>#VALUE!</v>
      </c>
    </row>
    <row r="616" spans="13:61" ht="15">
      <c r="M616" s="120" t="s">
        <v>13624</v>
      </c>
      <c r="N616" s="120" t="s">
        <v>13625</v>
      </c>
      <c r="O616" s="120" t="s">
        <v>267</v>
      </c>
      <c r="P616" s="120" t="s">
        <v>9301</v>
      </c>
      <c r="Q616" s="120" t="s">
        <v>12201</v>
      </c>
      <c r="R616" s="120">
        <v>33</v>
      </c>
      <c r="S616" s="120">
        <v>3323</v>
      </c>
      <c r="T616" s="348" t="str">
        <f>IF(R616&lt;&gt;"",VLOOKUP(R616,'01_MASTER_KODE_WILAYAH'!H$1437:I$1470,2,FALSE),"")</f>
        <v>JAWA TENGAH</v>
      </c>
      <c r="U616" s="348" t="str">
        <f>IF(S616&lt;&gt;"",VLOOKUP(S616,'01_MASTER_KODE_WILAYAH'!D$5:F$1353,3,FALSE),"")</f>
        <v>TEMANGGUNG</v>
      </c>
      <c r="V616" s="349" t="str">
        <f t="shared" si="313"/>
        <v>2</v>
      </c>
      <c r="W616" s="145" t="e">
        <f t="shared" si="314"/>
        <v>#VALUE!</v>
      </c>
      <c r="X616" s="133" t="e">
        <f>COUNTIFS(A1_Individu_Data_Keadaan_SDMK!A$4:A$149931,M616,A1_Individu_Data_Keadaan_SDMK!R$4:R$149285,"01. Dokter")</f>
        <v>#VALUE!</v>
      </c>
      <c r="Y616" s="122">
        <f t="shared" si="315"/>
        <v>1</v>
      </c>
      <c r="Z616" s="134" t="e">
        <f t="shared" si="316"/>
        <v>#VALUE!</v>
      </c>
      <c r="AA616" s="134" t="e">
        <f t="shared" si="317"/>
        <v>#VALUE!</v>
      </c>
      <c r="AB616" s="133" t="e">
        <f>COUNTIFS(A1_Individu_Data_Keadaan_SDMK!A$4:A$149931,M616,A1_Individu_Data_Keadaan_SDMK!R$4:R$149285,"02. Dokter Gigi")</f>
        <v>#VALUE!</v>
      </c>
      <c r="AC616" s="122">
        <f t="shared" si="318"/>
        <v>1</v>
      </c>
      <c r="AD616" s="134" t="e">
        <f t="shared" si="319"/>
        <v>#VALUE!</v>
      </c>
      <c r="AE616" s="134" t="e">
        <f t="shared" si="320"/>
        <v>#VALUE!</v>
      </c>
      <c r="AF616" s="133" t="e">
        <f>COUNTIFS(A1_Individu_Data_Keadaan_SDMK!A$4:A$149931,M616,A1_Individu_Data_Keadaan_SDMK!Q$4:Q$149285,"03. KEPERAWATAN")</f>
        <v>#VALUE!</v>
      </c>
      <c r="AG616" s="135">
        <f t="shared" si="321"/>
        <v>5</v>
      </c>
      <c r="AH616" s="134" t="e">
        <f t="shared" si="322"/>
        <v>#VALUE!</v>
      </c>
      <c r="AI616" s="134" t="e">
        <f t="shared" si="323"/>
        <v>#VALUE!</v>
      </c>
      <c r="AJ616" s="133" t="e">
        <f>COUNTIFS(A1_Individu_Data_Keadaan_SDMK!A$4:A$149931,M616,A1_Individu_Data_Keadaan_SDMK!Q$4:Q$149285,"04. KEBIDANAN")</f>
        <v>#VALUE!</v>
      </c>
      <c r="AK616" s="135">
        <f t="shared" si="324"/>
        <v>4</v>
      </c>
      <c r="AL616" s="134" t="e">
        <f t="shared" si="325"/>
        <v>#VALUE!</v>
      </c>
      <c r="AM616" s="134" t="e">
        <f t="shared" si="326"/>
        <v>#VALUE!</v>
      </c>
      <c r="AN616" s="133" t="e">
        <f>COUNTIFS(A1_Individu_Data_Keadaan_SDMK!A$4:A$149931,M616,A1_Individu_Data_Keadaan_SDMK!Q$4:Q$149285,"05. KEFARMASIAN")</f>
        <v>#VALUE!</v>
      </c>
      <c r="AO616" s="135">
        <f t="shared" si="327"/>
        <v>1</v>
      </c>
      <c r="AP616" s="134" t="e">
        <f t="shared" si="328"/>
        <v>#VALUE!</v>
      </c>
      <c r="AQ616" s="134" t="e">
        <f t="shared" si="329"/>
        <v>#VALUE!</v>
      </c>
      <c r="AR616" s="133" t="e">
        <f>COUNTIFS(A1_Individu_Data_Keadaan_SDMK!A$4:A$149931,M616,A1_Individu_Data_Keadaan_SDMK!Q$4:Q$149285,"06. KESEHATAN MASYARAKAT")</f>
        <v>#VALUE!</v>
      </c>
      <c r="AS616" s="135">
        <f t="shared" si="330"/>
        <v>1</v>
      </c>
      <c r="AT616" s="134" t="e">
        <f t="shared" si="331"/>
        <v>#VALUE!</v>
      </c>
      <c r="AU616" s="134" t="e">
        <f t="shared" si="332"/>
        <v>#VALUE!</v>
      </c>
      <c r="AV616" s="133" t="e">
        <f>COUNTIFS(A1_Individu_Data_Keadaan_SDMK!A$4:A$149931,M616,A1_Individu_Data_Keadaan_SDMK!Q$4:Q$149285,"07. KESEHATAN LINGKUNGAN")</f>
        <v>#VALUE!</v>
      </c>
      <c r="AW616" s="135">
        <f t="shared" si="333"/>
        <v>1</v>
      </c>
      <c r="AX616" s="134" t="e">
        <f t="shared" si="334"/>
        <v>#VALUE!</v>
      </c>
      <c r="AY616" s="134" t="e">
        <f t="shared" si="335"/>
        <v>#VALUE!</v>
      </c>
      <c r="AZ616" s="133" t="e">
        <f>COUNTIFS(A1_Individu_Data_Keadaan_SDMK!A$4:A$149931,M616,A1_Individu_Data_Keadaan_SDMK!Q$4:Q$149285,"08. GIZI")</f>
        <v>#VALUE!</v>
      </c>
      <c r="BA616" s="135">
        <f t="shared" si="336"/>
        <v>1</v>
      </c>
      <c r="BB616" s="134" t="e">
        <f t="shared" si="337"/>
        <v>#VALUE!</v>
      </c>
      <c r="BC616" s="134" t="e">
        <f t="shared" si="338"/>
        <v>#VALUE!</v>
      </c>
      <c r="BD616" s="133" t="e">
        <f>COUNTIFS(A1_Individu_Data_Keadaan_SDMK!A$4:A$149931,M616,A1_Individu_Data_Keadaan_SDMK!R$4:R$149285,"03. Ahli Teknologi Laboratorium Medik")</f>
        <v>#VALUE!</v>
      </c>
      <c r="BE616" s="135">
        <f t="shared" si="339"/>
        <v>1</v>
      </c>
      <c r="BF616" s="134" t="e">
        <f t="shared" si="340"/>
        <v>#VALUE!</v>
      </c>
      <c r="BG616" s="134" t="e">
        <f t="shared" si="341"/>
        <v>#VALUE!</v>
      </c>
      <c r="BH616" s="139" t="e">
        <f t="shared" si="342"/>
        <v>#VALUE!</v>
      </c>
      <c r="BI616" s="139" t="e">
        <f t="shared" si="343"/>
        <v>#VALUE!</v>
      </c>
    </row>
    <row r="617" spans="13:61" ht="15">
      <c r="M617" s="120" t="s">
        <v>13626</v>
      </c>
      <c r="N617" s="120" t="s">
        <v>13627</v>
      </c>
      <c r="O617" s="120" t="s">
        <v>267</v>
      </c>
      <c r="P617" s="120" t="s">
        <v>9301</v>
      </c>
      <c r="Q617" s="120" t="s">
        <v>12201</v>
      </c>
      <c r="R617" s="120">
        <v>33</v>
      </c>
      <c r="S617" s="120">
        <v>3323</v>
      </c>
      <c r="T617" s="348" t="str">
        <f>IF(R617&lt;&gt;"",VLOOKUP(R617,'01_MASTER_KODE_WILAYAH'!H$1437:I$1470,2,FALSE),"")</f>
        <v>JAWA TENGAH</v>
      </c>
      <c r="U617" s="348" t="str">
        <f>IF(S617&lt;&gt;"",VLOOKUP(S617,'01_MASTER_KODE_WILAYAH'!D$5:F$1353,3,FALSE),"")</f>
        <v>TEMANGGUNG</v>
      </c>
      <c r="V617" s="349" t="str">
        <f t="shared" si="313"/>
        <v>2</v>
      </c>
      <c r="W617" s="145" t="e">
        <f t="shared" si="314"/>
        <v>#VALUE!</v>
      </c>
      <c r="X617" s="133" t="e">
        <f>COUNTIFS(A1_Individu_Data_Keadaan_SDMK!A$4:A$149931,M617,A1_Individu_Data_Keadaan_SDMK!R$4:R$149285,"01. Dokter")</f>
        <v>#VALUE!</v>
      </c>
      <c r="Y617" s="122">
        <f t="shared" si="315"/>
        <v>1</v>
      </c>
      <c r="Z617" s="134" t="e">
        <f t="shared" si="316"/>
        <v>#VALUE!</v>
      </c>
      <c r="AA617" s="134" t="e">
        <f t="shared" si="317"/>
        <v>#VALUE!</v>
      </c>
      <c r="AB617" s="133" t="e">
        <f>COUNTIFS(A1_Individu_Data_Keadaan_SDMK!A$4:A$149931,M617,A1_Individu_Data_Keadaan_SDMK!R$4:R$149285,"02. Dokter Gigi")</f>
        <v>#VALUE!</v>
      </c>
      <c r="AC617" s="122">
        <f t="shared" si="318"/>
        <v>1</v>
      </c>
      <c r="AD617" s="134" t="e">
        <f t="shared" si="319"/>
        <v>#VALUE!</v>
      </c>
      <c r="AE617" s="134" t="e">
        <f t="shared" si="320"/>
        <v>#VALUE!</v>
      </c>
      <c r="AF617" s="133" t="e">
        <f>COUNTIFS(A1_Individu_Data_Keadaan_SDMK!A$4:A$149931,M617,A1_Individu_Data_Keadaan_SDMK!Q$4:Q$149285,"03. KEPERAWATAN")</f>
        <v>#VALUE!</v>
      </c>
      <c r="AG617" s="135">
        <f t="shared" si="321"/>
        <v>5</v>
      </c>
      <c r="AH617" s="134" t="e">
        <f t="shared" si="322"/>
        <v>#VALUE!</v>
      </c>
      <c r="AI617" s="134" t="e">
        <f t="shared" si="323"/>
        <v>#VALUE!</v>
      </c>
      <c r="AJ617" s="133" t="e">
        <f>COUNTIFS(A1_Individu_Data_Keadaan_SDMK!A$4:A$149931,M617,A1_Individu_Data_Keadaan_SDMK!Q$4:Q$149285,"04. KEBIDANAN")</f>
        <v>#VALUE!</v>
      </c>
      <c r="AK617" s="135">
        <f t="shared" si="324"/>
        <v>4</v>
      </c>
      <c r="AL617" s="134" t="e">
        <f t="shared" si="325"/>
        <v>#VALUE!</v>
      </c>
      <c r="AM617" s="134" t="e">
        <f t="shared" si="326"/>
        <v>#VALUE!</v>
      </c>
      <c r="AN617" s="133" t="e">
        <f>COUNTIFS(A1_Individu_Data_Keadaan_SDMK!A$4:A$149931,M617,A1_Individu_Data_Keadaan_SDMK!Q$4:Q$149285,"05. KEFARMASIAN")</f>
        <v>#VALUE!</v>
      </c>
      <c r="AO617" s="135">
        <f t="shared" si="327"/>
        <v>1</v>
      </c>
      <c r="AP617" s="134" t="e">
        <f t="shared" si="328"/>
        <v>#VALUE!</v>
      </c>
      <c r="AQ617" s="134" t="e">
        <f t="shared" si="329"/>
        <v>#VALUE!</v>
      </c>
      <c r="AR617" s="133" t="e">
        <f>COUNTIFS(A1_Individu_Data_Keadaan_SDMK!A$4:A$149931,M617,A1_Individu_Data_Keadaan_SDMK!Q$4:Q$149285,"06. KESEHATAN MASYARAKAT")</f>
        <v>#VALUE!</v>
      </c>
      <c r="AS617" s="135">
        <f t="shared" si="330"/>
        <v>1</v>
      </c>
      <c r="AT617" s="134" t="e">
        <f t="shared" si="331"/>
        <v>#VALUE!</v>
      </c>
      <c r="AU617" s="134" t="e">
        <f t="shared" si="332"/>
        <v>#VALUE!</v>
      </c>
      <c r="AV617" s="133" t="e">
        <f>COUNTIFS(A1_Individu_Data_Keadaan_SDMK!A$4:A$149931,M617,A1_Individu_Data_Keadaan_SDMK!Q$4:Q$149285,"07. KESEHATAN LINGKUNGAN")</f>
        <v>#VALUE!</v>
      </c>
      <c r="AW617" s="135">
        <f t="shared" si="333"/>
        <v>1</v>
      </c>
      <c r="AX617" s="134" t="e">
        <f t="shared" si="334"/>
        <v>#VALUE!</v>
      </c>
      <c r="AY617" s="134" t="e">
        <f t="shared" si="335"/>
        <v>#VALUE!</v>
      </c>
      <c r="AZ617" s="133" t="e">
        <f>COUNTIFS(A1_Individu_Data_Keadaan_SDMK!A$4:A$149931,M617,A1_Individu_Data_Keadaan_SDMK!Q$4:Q$149285,"08. GIZI")</f>
        <v>#VALUE!</v>
      </c>
      <c r="BA617" s="135">
        <f t="shared" si="336"/>
        <v>1</v>
      </c>
      <c r="BB617" s="134" t="e">
        <f t="shared" si="337"/>
        <v>#VALUE!</v>
      </c>
      <c r="BC617" s="134" t="e">
        <f t="shared" si="338"/>
        <v>#VALUE!</v>
      </c>
      <c r="BD617" s="133" t="e">
        <f>COUNTIFS(A1_Individu_Data_Keadaan_SDMK!A$4:A$149931,M617,A1_Individu_Data_Keadaan_SDMK!R$4:R$149285,"03. Ahli Teknologi Laboratorium Medik")</f>
        <v>#VALUE!</v>
      </c>
      <c r="BE617" s="135">
        <f t="shared" si="339"/>
        <v>1</v>
      </c>
      <c r="BF617" s="134" t="e">
        <f t="shared" si="340"/>
        <v>#VALUE!</v>
      </c>
      <c r="BG617" s="134" t="e">
        <f t="shared" si="341"/>
        <v>#VALUE!</v>
      </c>
      <c r="BH617" s="139" t="e">
        <f t="shared" si="342"/>
        <v>#VALUE!</v>
      </c>
      <c r="BI617" s="139" t="e">
        <f t="shared" si="343"/>
        <v>#VALUE!</v>
      </c>
    </row>
    <row r="618" spans="13:61" ht="15">
      <c r="M618" s="120" t="s">
        <v>13628</v>
      </c>
      <c r="N618" s="120" t="s">
        <v>13629</v>
      </c>
      <c r="O618" s="120" t="s">
        <v>267</v>
      </c>
      <c r="P618" s="120" t="s">
        <v>9302</v>
      </c>
      <c r="Q618" s="120" t="s">
        <v>12201</v>
      </c>
      <c r="R618" s="120">
        <v>33</v>
      </c>
      <c r="S618" s="120">
        <v>3323</v>
      </c>
      <c r="T618" s="348" t="str">
        <f>IF(R618&lt;&gt;"",VLOOKUP(R618,'01_MASTER_KODE_WILAYAH'!H$1437:I$1470,2,FALSE),"")</f>
        <v>JAWA TENGAH</v>
      </c>
      <c r="U618" s="348" t="str">
        <f>IF(S618&lt;&gt;"",VLOOKUP(S618,'01_MASTER_KODE_WILAYAH'!D$5:F$1353,3,FALSE),"")</f>
        <v>TEMANGGUNG</v>
      </c>
      <c r="V618" s="349" t="str">
        <f t="shared" si="313"/>
        <v>1</v>
      </c>
      <c r="W618" s="145" t="e">
        <f t="shared" si="314"/>
        <v>#VALUE!</v>
      </c>
      <c r="X618" s="133" t="e">
        <f>COUNTIFS(A1_Individu_Data_Keadaan_SDMK!A$4:A$149931,M618,A1_Individu_Data_Keadaan_SDMK!R$4:R$149285,"01. Dokter")</f>
        <v>#VALUE!</v>
      </c>
      <c r="Y618" s="122">
        <f t="shared" si="315"/>
        <v>2</v>
      </c>
      <c r="Z618" s="134" t="e">
        <f t="shared" si="316"/>
        <v>#VALUE!</v>
      </c>
      <c r="AA618" s="134" t="e">
        <f t="shared" si="317"/>
        <v>#VALUE!</v>
      </c>
      <c r="AB618" s="133" t="e">
        <f>COUNTIFS(A1_Individu_Data_Keadaan_SDMK!A$4:A$149931,M618,A1_Individu_Data_Keadaan_SDMK!R$4:R$149285,"02. Dokter Gigi")</f>
        <v>#VALUE!</v>
      </c>
      <c r="AC618" s="122">
        <f t="shared" si="318"/>
        <v>1</v>
      </c>
      <c r="AD618" s="134" t="e">
        <f t="shared" si="319"/>
        <v>#VALUE!</v>
      </c>
      <c r="AE618" s="134" t="e">
        <f t="shared" si="320"/>
        <v>#VALUE!</v>
      </c>
      <c r="AF618" s="133" t="e">
        <f>COUNTIFS(A1_Individu_Data_Keadaan_SDMK!A$4:A$149931,M618,A1_Individu_Data_Keadaan_SDMK!Q$4:Q$149285,"03. KEPERAWATAN")</f>
        <v>#VALUE!</v>
      </c>
      <c r="AG618" s="135">
        <f t="shared" si="321"/>
        <v>8</v>
      </c>
      <c r="AH618" s="134" t="e">
        <f t="shared" si="322"/>
        <v>#VALUE!</v>
      </c>
      <c r="AI618" s="134" t="e">
        <f t="shared" si="323"/>
        <v>#VALUE!</v>
      </c>
      <c r="AJ618" s="133" t="e">
        <f>COUNTIFS(A1_Individu_Data_Keadaan_SDMK!A$4:A$149931,M618,A1_Individu_Data_Keadaan_SDMK!Q$4:Q$149285,"04. KEBIDANAN")</f>
        <v>#VALUE!</v>
      </c>
      <c r="AK618" s="135">
        <f t="shared" si="324"/>
        <v>7</v>
      </c>
      <c r="AL618" s="134" t="e">
        <f t="shared" si="325"/>
        <v>#VALUE!</v>
      </c>
      <c r="AM618" s="134" t="e">
        <f t="shared" si="326"/>
        <v>#VALUE!</v>
      </c>
      <c r="AN618" s="133" t="e">
        <f>COUNTIFS(A1_Individu_Data_Keadaan_SDMK!A$4:A$149931,M618,A1_Individu_Data_Keadaan_SDMK!Q$4:Q$149285,"05. KEFARMASIAN")</f>
        <v>#VALUE!</v>
      </c>
      <c r="AO618" s="135">
        <f t="shared" si="327"/>
        <v>1</v>
      </c>
      <c r="AP618" s="134" t="e">
        <f t="shared" si="328"/>
        <v>#VALUE!</v>
      </c>
      <c r="AQ618" s="134" t="e">
        <f t="shared" si="329"/>
        <v>#VALUE!</v>
      </c>
      <c r="AR618" s="133" t="e">
        <f>COUNTIFS(A1_Individu_Data_Keadaan_SDMK!A$4:A$149931,M618,A1_Individu_Data_Keadaan_SDMK!Q$4:Q$149285,"06. KESEHATAN MASYARAKAT")</f>
        <v>#VALUE!</v>
      </c>
      <c r="AS618" s="135">
        <f t="shared" si="330"/>
        <v>1</v>
      </c>
      <c r="AT618" s="134" t="e">
        <f t="shared" si="331"/>
        <v>#VALUE!</v>
      </c>
      <c r="AU618" s="134" t="e">
        <f t="shared" si="332"/>
        <v>#VALUE!</v>
      </c>
      <c r="AV618" s="133" t="e">
        <f>COUNTIFS(A1_Individu_Data_Keadaan_SDMK!A$4:A$149931,M618,A1_Individu_Data_Keadaan_SDMK!Q$4:Q$149285,"07. KESEHATAN LINGKUNGAN")</f>
        <v>#VALUE!</v>
      </c>
      <c r="AW618" s="135">
        <f t="shared" si="333"/>
        <v>1</v>
      </c>
      <c r="AX618" s="134" t="e">
        <f t="shared" si="334"/>
        <v>#VALUE!</v>
      </c>
      <c r="AY618" s="134" t="e">
        <f t="shared" si="335"/>
        <v>#VALUE!</v>
      </c>
      <c r="AZ618" s="133" t="e">
        <f>COUNTIFS(A1_Individu_Data_Keadaan_SDMK!A$4:A$149931,M618,A1_Individu_Data_Keadaan_SDMK!Q$4:Q$149285,"08. GIZI")</f>
        <v>#VALUE!</v>
      </c>
      <c r="BA618" s="135">
        <f t="shared" si="336"/>
        <v>2</v>
      </c>
      <c r="BB618" s="134" t="e">
        <f t="shared" si="337"/>
        <v>#VALUE!</v>
      </c>
      <c r="BC618" s="134" t="e">
        <f t="shared" si="338"/>
        <v>#VALUE!</v>
      </c>
      <c r="BD618" s="133" t="e">
        <f>COUNTIFS(A1_Individu_Data_Keadaan_SDMK!A$4:A$149931,M618,A1_Individu_Data_Keadaan_SDMK!R$4:R$149285,"03. Ahli Teknologi Laboratorium Medik")</f>
        <v>#VALUE!</v>
      </c>
      <c r="BE618" s="135">
        <f t="shared" si="339"/>
        <v>1</v>
      </c>
      <c r="BF618" s="134" t="e">
        <f t="shared" si="340"/>
        <v>#VALUE!</v>
      </c>
      <c r="BG618" s="134" t="e">
        <f t="shared" si="341"/>
        <v>#VALUE!</v>
      </c>
      <c r="BH618" s="139" t="e">
        <f t="shared" si="342"/>
        <v>#VALUE!</v>
      </c>
      <c r="BI618" s="139" t="e">
        <f t="shared" si="343"/>
        <v>#VALUE!</v>
      </c>
    </row>
    <row r="619" spans="13:61" ht="15">
      <c r="M619" s="120" t="s">
        <v>13630</v>
      </c>
      <c r="N619" s="120" t="s">
        <v>13631</v>
      </c>
      <c r="O619" s="120" t="s">
        <v>267</v>
      </c>
      <c r="P619" s="120" t="s">
        <v>9301</v>
      </c>
      <c r="Q619" s="120" t="s">
        <v>12201</v>
      </c>
      <c r="R619" s="120">
        <v>33</v>
      </c>
      <c r="S619" s="120">
        <v>3323</v>
      </c>
      <c r="T619" s="348" t="str">
        <f>IF(R619&lt;&gt;"",VLOOKUP(R619,'01_MASTER_KODE_WILAYAH'!H$1437:I$1470,2,FALSE),"")</f>
        <v>JAWA TENGAH</v>
      </c>
      <c r="U619" s="348" t="str">
        <f>IF(S619&lt;&gt;"",VLOOKUP(S619,'01_MASTER_KODE_WILAYAH'!D$5:F$1353,3,FALSE),"")</f>
        <v>TEMANGGUNG</v>
      </c>
      <c r="V619" s="349" t="str">
        <f t="shared" si="313"/>
        <v>2</v>
      </c>
      <c r="W619" s="145" t="e">
        <f t="shared" si="314"/>
        <v>#VALUE!</v>
      </c>
      <c r="X619" s="133" t="e">
        <f>COUNTIFS(A1_Individu_Data_Keadaan_SDMK!A$4:A$149931,M619,A1_Individu_Data_Keadaan_SDMK!R$4:R$149285,"01. Dokter")</f>
        <v>#VALUE!</v>
      </c>
      <c r="Y619" s="122">
        <f t="shared" si="315"/>
        <v>1</v>
      </c>
      <c r="Z619" s="134" t="e">
        <f t="shared" si="316"/>
        <v>#VALUE!</v>
      </c>
      <c r="AA619" s="134" t="e">
        <f t="shared" si="317"/>
        <v>#VALUE!</v>
      </c>
      <c r="AB619" s="133" t="e">
        <f>COUNTIFS(A1_Individu_Data_Keadaan_SDMK!A$4:A$149931,M619,A1_Individu_Data_Keadaan_SDMK!R$4:R$149285,"02. Dokter Gigi")</f>
        <v>#VALUE!</v>
      </c>
      <c r="AC619" s="122">
        <f t="shared" si="318"/>
        <v>1</v>
      </c>
      <c r="AD619" s="134" t="e">
        <f t="shared" si="319"/>
        <v>#VALUE!</v>
      </c>
      <c r="AE619" s="134" t="e">
        <f t="shared" si="320"/>
        <v>#VALUE!</v>
      </c>
      <c r="AF619" s="133" t="e">
        <f>COUNTIFS(A1_Individu_Data_Keadaan_SDMK!A$4:A$149931,M619,A1_Individu_Data_Keadaan_SDMK!Q$4:Q$149285,"03. KEPERAWATAN")</f>
        <v>#VALUE!</v>
      </c>
      <c r="AG619" s="135">
        <f t="shared" si="321"/>
        <v>5</v>
      </c>
      <c r="AH619" s="134" t="e">
        <f t="shared" si="322"/>
        <v>#VALUE!</v>
      </c>
      <c r="AI619" s="134" t="e">
        <f t="shared" si="323"/>
        <v>#VALUE!</v>
      </c>
      <c r="AJ619" s="133" t="e">
        <f>COUNTIFS(A1_Individu_Data_Keadaan_SDMK!A$4:A$149931,M619,A1_Individu_Data_Keadaan_SDMK!Q$4:Q$149285,"04. KEBIDANAN")</f>
        <v>#VALUE!</v>
      </c>
      <c r="AK619" s="135">
        <f t="shared" si="324"/>
        <v>4</v>
      </c>
      <c r="AL619" s="134" t="e">
        <f t="shared" si="325"/>
        <v>#VALUE!</v>
      </c>
      <c r="AM619" s="134" t="e">
        <f t="shared" si="326"/>
        <v>#VALUE!</v>
      </c>
      <c r="AN619" s="133" t="e">
        <f>COUNTIFS(A1_Individu_Data_Keadaan_SDMK!A$4:A$149931,M619,A1_Individu_Data_Keadaan_SDMK!Q$4:Q$149285,"05. KEFARMASIAN")</f>
        <v>#VALUE!</v>
      </c>
      <c r="AO619" s="135">
        <f t="shared" si="327"/>
        <v>1</v>
      </c>
      <c r="AP619" s="134" t="e">
        <f t="shared" si="328"/>
        <v>#VALUE!</v>
      </c>
      <c r="AQ619" s="134" t="e">
        <f t="shared" si="329"/>
        <v>#VALUE!</v>
      </c>
      <c r="AR619" s="133" t="e">
        <f>COUNTIFS(A1_Individu_Data_Keadaan_SDMK!A$4:A$149931,M619,A1_Individu_Data_Keadaan_SDMK!Q$4:Q$149285,"06. KESEHATAN MASYARAKAT")</f>
        <v>#VALUE!</v>
      </c>
      <c r="AS619" s="135">
        <f t="shared" si="330"/>
        <v>1</v>
      </c>
      <c r="AT619" s="134" t="e">
        <f t="shared" si="331"/>
        <v>#VALUE!</v>
      </c>
      <c r="AU619" s="134" t="e">
        <f t="shared" si="332"/>
        <v>#VALUE!</v>
      </c>
      <c r="AV619" s="133" t="e">
        <f>COUNTIFS(A1_Individu_Data_Keadaan_SDMK!A$4:A$149931,M619,A1_Individu_Data_Keadaan_SDMK!Q$4:Q$149285,"07. KESEHATAN LINGKUNGAN")</f>
        <v>#VALUE!</v>
      </c>
      <c r="AW619" s="135">
        <f t="shared" si="333"/>
        <v>1</v>
      </c>
      <c r="AX619" s="134" t="e">
        <f t="shared" si="334"/>
        <v>#VALUE!</v>
      </c>
      <c r="AY619" s="134" t="e">
        <f t="shared" si="335"/>
        <v>#VALUE!</v>
      </c>
      <c r="AZ619" s="133" t="e">
        <f>COUNTIFS(A1_Individu_Data_Keadaan_SDMK!A$4:A$149931,M619,A1_Individu_Data_Keadaan_SDMK!Q$4:Q$149285,"08. GIZI")</f>
        <v>#VALUE!</v>
      </c>
      <c r="BA619" s="135">
        <f t="shared" si="336"/>
        <v>1</v>
      </c>
      <c r="BB619" s="134" t="e">
        <f t="shared" si="337"/>
        <v>#VALUE!</v>
      </c>
      <c r="BC619" s="134" t="e">
        <f t="shared" si="338"/>
        <v>#VALUE!</v>
      </c>
      <c r="BD619" s="133" t="e">
        <f>COUNTIFS(A1_Individu_Data_Keadaan_SDMK!A$4:A$149931,M619,A1_Individu_Data_Keadaan_SDMK!R$4:R$149285,"03. Ahli Teknologi Laboratorium Medik")</f>
        <v>#VALUE!</v>
      </c>
      <c r="BE619" s="135">
        <f t="shared" si="339"/>
        <v>1</v>
      </c>
      <c r="BF619" s="134" t="e">
        <f t="shared" si="340"/>
        <v>#VALUE!</v>
      </c>
      <c r="BG619" s="134" t="e">
        <f t="shared" si="341"/>
        <v>#VALUE!</v>
      </c>
      <c r="BH619" s="139" t="e">
        <f t="shared" si="342"/>
        <v>#VALUE!</v>
      </c>
      <c r="BI619" s="139" t="e">
        <f t="shared" si="343"/>
        <v>#VALUE!</v>
      </c>
    </row>
    <row r="620" spans="13:61" ht="15">
      <c r="M620" s="120" t="s">
        <v>13632</v>
      </c>
      <c r="N620" s="120" t="s">
        <v>13633</v>
      </c>
      <c r="O620" s="120" t="s">
        <v>267</v>
      </c>
      <c r="P620" s="120" t="s">
        <v>9301</v>
      </c>
      <c r="Q620" s="120" t="s">
        <v>12201</v>
      </c>
      <c r="R620" s="120">
        <v>33</v>
      </c>
      <c r="S620" s="120">
        <v>3323</v>
      </c>
      <c r="T620" s="348" t="str">
        <f>IF(R620&lt;&gt;"",VLOOKUP(R620,'01_MASTER_KODE_WILAYAH'!H$1437:I$1470,2,FALSE),"")</f>
        <v>JAWA TENGAH</v>
      </c>
      <c r="U620" s="348" t="str">
        <f>IF(S620&lt;&gt;"",VLOOKUP(S620,'01_MASTER_KODE_WILAYAH'!D$5:F$1353,3,FALSE),"")</f>
        <v>TEMANGGUNG</v>
      </c>
      <c r="V620" s="349" t="str">
        <f t="shared" si="313"/>
        <v>2</v>
      </c>
      <c r="W620" s="145" t="e">
        <f t="shared" si="314"/>
        <v>#VALUE!</v>
      </c>
      <c r="X620" s="133" t="e">
        <f>COUNTIFS(A1_Individu_Data_Keadaan_SDMK!A$4:A$149931,M620,A1_Individu_Data_Keadaan_SDMK!R$4:R$149285,"01. Dokter")</f>
        <v>#VALUE!</v>
      </c>
      <c r="Y620" s="122">
        <f t="shared" si="315"/>
        <v>1</v>
      </c>
      <c r="Z620" s="134" t="e">
        <f t="shared" si="316"/>
        <v>#VALUE!</v>
      </c>
      <c r="AA620" s="134" t="e">
        <f t="shared" si="317"/>
        <v>#VALUE!</v>
      </c>
      <c r="AB620" s="133" t="e">
        <f>COUNTIFS(A1_Individu_Data_Keadaan_SDMK!A$4:A$149931,M620,A1_Individu_Data_Keadaan_SDMK!R$4:R$149285,"02. Dokter Gigi")</f>
        <v>#VALUE!</v>
      </c>
      <c r="AC620" s="122">
        <f t="shared" si="318"/>
        <v>1</v>
      </c>
      <c r="AD620" s="134" t="e">
        <f t="shared" si="319"/>
        <v>#VALUE!</v>
      </c>
      <c r="AE620" s="134" t="e">
        <f t="shared" si="320"/>
        <v>#VALUE!</v>
      </c>
      <c r="AF620" s="133" t="e">
        <f>COUNTIFS(A1_Individu_Data_Keadaan_SDMK!A$4:A$149931,M620,A1_Individu_Data_Keadaan_SDMK!Q$4:Q$149285,"03. KEPERAWATAN")</f>
        <v>#VALUE!</v>
      </c>
      <c r="AG620" s="135">
        <f t="shared" si="321"/>
        <v>5</v>
      </c>
      <c r="AH620" s="134" t="e">
        <f t="shared" si="322"/>
        <v>#VALUE!</v>
      </c>
      <c r="AI620" s="134" t="e">
        <f t="shared" si="323"/>
        <v>#VALUE!</v>
      </c>
      <c r="AJ620" s="133" t="e">
        <f>COUNTIFS(A1_Individu_Data_Keadaan_SDMK!A$4:A$149931,M620,A1_Individu_Data_Keadaan_SDMK!Q$4:Q$149285,"04. KEBIDANAN")</f>
        <v>#VALUE!</v>
      </c>
      <c r="AK620" s="135">
        <f t="shared" si="324"/>
        <v>4</v>
      </c>
      <c r="AL620" s="134" t="e">
        <f t="shared" si="325"/>
        <v>#VALUE!</v>
      </c>
      <c r="AM620" s="134" t="e">
        <f t="shared" si="326"/>
        <v>#VALUE!</v>
      </c>
      <c r="AN620" s="133" t="e">
        <f>COUNTIFS(A1_Individu_Data_Keadaan_SDMK!A$4:A$149931,M620,A1_Individu_Data_Keadaan_SDMK!Q$4:Q$149285,"05. KEFARMASIAN")</f>
        <v>#VALUE!</v>
      </c>
      <c r="AO620" s="135">
        <f t="shared" si="327"/>
        <v>1</v>
      </c>
      <c r="AP620" s="134" t="e">
        <f t="shared" si="328"/>
        <v>#VALUE!</v>
      </c>
      <c r="AQ620" s="134" t="e">
        <f t="shared" si="329"/>
        <v>#VALUE!</v>
      </c>
      <c r="AR620" s="133" t="e">
        <f>COUNTIFS(A1_Individu_Data_Keadaan_SDMK!A$4:A$149931,M620,A1_Individu_Data_Keadaan_SDMK!Q$4:Q$149285,"06. KESEHATAN MASYARAKAT")</f>
        <v>#VALUE!</v>
      </c>
      <c r="AS620" s="135">
        <f t="shared" si="330"/>
        <v>1</v>
      </c>
      <c r="AT620" s="134" t="e">
        <f t="shared" si="331"/>
        <v>#VALUE!</v>
      </c>
      <c r="AU620" s="134" t="e">
        <f t="shared" si="332"/>
        <v>#VALUE!</v>
      </c>
      <c r="AV620" s="133" t="e">
        <f>COUNTIFS(A1_Individu_Data_Keadaan_SDMK!A$4:A$149931,M620,A1_Individu_Data_Keadaan_SDMK!Q$4:Q$149285,"07. KESEHATAN LINGKUNGAN")</f>
        <v>#VALUE!</v>
      </c>
      <c r="AW620" s="135">
        <f t="shared" si="333"/>
        <v>1</v>
      </c>
      <c r="AX620" s="134" t="e">
        <f t="shared" si="334"/>
        <v>#VALUE!</v>
      </c>
      <c r="AY620" s="134" t="e">
        <f t="shared" si="335"/>
        <v>#VALUE!</v>
      </c>
      <c r="AZ620" s="133" t="e">
        <f>COUNTIFS(A1_Individu_Data_Keadaan_SDMK!A$4:A$149931,M620,A1_Individu_Data_Keadaan_SDMK!Q$4:Q$149285,"08. GIZI")</f>
        <v>#VALUE!</v>
      </c>
      <c r="BA620" s="135">
        <f t="shared" si="336"/>
        <v>1</v>
      </c>
      <c r="BB620" s="134" t="e">
        <f t="shared" si="337"/>
        <v>#VALUE!</v>
      </c>
      <c r="BC620" s="134" t="e">
        <f t="shared" si="338"/>
        <v>#VALUE!</v>
      </c>
      <c r="BD620" s="133" t="e">
        <f>COUNTIFS(A1_Individu_Data_Keadaan_SDMK!A$4:A$149931,M620,A1_Individu_Data_Keadaan_SDMK!R$4:R$149285,"03. Ahli Teknologi Laboratorium Medik")</f>
        <v>#VALUE!</v>
      </c>
      <c r="BE620" s="135">
        <f t="shared" si="339"/>
        <v>1</v>
      </c>
      <c r="BF620" s="134" t="e">
        <f t="shared" si="340"/>
        <v>#VALUE!</v>
      </c>
      <c r="BG620" s="134" t="e">
        <f t="shared" si="341"/>
        <v>#VALUE!</v>
      </c>
      <c r="BH620" s="139" t="e">
        <f t="shared" si="342"/>
        <v>#VALUE!</v>
      </c>
      <c r="BI620" s="139" t="e">
        <f t="shared" si="343"/>
        <v>#VALUE!</v>
      </c>
    </row>
    <row r="621" spans="13:61" ht="15">
      <c r="M621" s="120" t="s">
        <v>13634</v>
      </c>
      <c r="N621" s="120" t="s">
        <v>13635</v>
      </c>
      <c r="O621" s="120" t="s">
        <v>267</v>
      </c>
      <c r="P621" s="120" t="s">
        <v>9301</v>
      </c>
      <c r="Q621" s="120" t="s">
        <v>12201</v>
      </c>
      <c r="R621" s="120">
        <v>33</v>
      </c>
      <c r="S621" s="120">
        <v>3323</v>
      </c>
      <c r="T621" s="348" t="str">
        <f>IF(R621&lt;&gt;"",VLOOKUP(R621,'01_MASTER_KODE_WILAYAH'!H$1437:I$1470,2,FALSE),"")</f>
        <v>JAWA TENGAH</v>
      </c>
      <c r="U621" s="348" t="str">
        <f>IF(S621&lt;&gt;"",VLOOKUP(S621,'01_MASTER_KODE_WILAYAH'!D$5:F$1353,3,FALSE),"")</f>
        <v>TEMANGGUNG</v>
      </c>
      <c r="V621" s="349" t="str">
        <f t="shared" si="313"/>
        <v>2</v>
      </c>
      <c r="W621" s="145" t="e">
        <f t="shared" si="314"/>
        <v>#VALUE!</v>
      </c>
      <c r="X621" s="133" t="e">
        <f>COUNTIFS(A1_Individu_Data_Keadaan_SDMK!A$4:A$149931,M621,A1_Individu_Data_Keadaan_SDMK!R$4:R$149285,"01. Dokter")</f>
        <v>#VALUE!</v>
      </c>
      <c r="Y621" s="122">
        <f t="shared" si="315"/>
        <v>1</v>
      </c>
      <c r="Z621" s="134" t="e">
        <f t="shared" si="316"/>
        <v>#VALUE!</v>
      </c>
      <c r="AA621" s="134" t="e">
        <f t="shared" si="317"/>
        <v>#VALUE!</v>
      </c>
      <c r="AB621" s="133" t="e">
        <f>COUNTIFS(A1_Individu_Data_Keadaan_SDMK!A$4:A$149931,M621,A1_Individu_Data_Keadaan_SDMK!R$4:R$149285,"02. Dokter Gigi")</f>
        <v>#VALUE!</v>
      </c>
      <c r="AC621" s="122">
        <f t="shared" si="318"/>
        <v>1</v>
      </c>
      <c r="AD621" s="134" t="e">
        <f t="shared" si="319"/>
        <v>#VALUE!</v>
      </c>
      <c r="AE621" s="134" t="e">
        <f t="shared" si="320"/>
        <v>#VALUE!</v>
      </c>
      <c r="AF621" s="133" t="e">
        <f>COUNTIFS(A1_Individu_Data_Keadaan_SDMK!A$4:A$149931,M621,A1_Individu_Data_Keadaan_SDMK!Q$4:Q$149285,"03. KEPERAWATAN")</f>
        <v>#VALUE!</v>
      </c>
      <c r="AG621" s="135">
        <f t="shared" si="321"/>
        <v>5</v>
      </c>
      <c r="AH621" s="134" t="e">
        <f t="shared" si="322"/>
        <v>#VALUE!</v>
      </c>
      <c r="AI621" s="134" t="e">
        <f t="shared" si="323"/>
        <v>#VALUE!</v>
      </c>
      <c r="AJ621" s="133" t="e">
        <f>COUNTIFS(A1_Individu_Data_Keadaan_SDMK!A$4:A$149931,M621,A1_Individu_Data_Keadaan_SDMK!Q$4:Q$149285,"04. KEBIDANAN")</f>
        <v>#VALUE!</v>
      </c>
      <c r="AK621" s="135">
        <f t="shared" si="324"/>
        <v>4</v>
      </c>
      <c r="AL621" s="134" t="e">
        <f t="shared" si="325"/>
        <v>#VALUE!</v>
      </c>
      <c r="AM621" s="134" t="e">
        <f t="shared" si="326"/>
        <v>#VALUE!</v>
      </c>
      <c r="AN621" s="133" t="e">
        <f>COUNTIFS(A1_Individu_Data_Keadaan_SDMK!A$4:A$149931,M621,A1_Individu_Data_Keadaan_SDMK!Q$4:Q$149285,"05. KEFARMASIAN")</f>
        <v>#VALUE!</v>
      </c>
      <c r="AO621" s="135">
        <f t="shared" si="327"/>
        <v>1</v>
      </c>
      <c r="AP621" s="134" t="e">
        <f t="shared" si="328"/>
        <v>#VALUE!</v>
      </c>
      <c r="AQ621" s="134" t="e">
        <f t="shared" si="329"/>
        <v>#VALUE!</v>
      </c>
      <c r="AR621" s="133" t="e">
        <f>COUNTIFS(A1_Individu_Data_Keadaan_SDMK!A$4:A$149931,M621,A1_Individu_Data_Keadaan_SDMK!Q$4:Q$149285,"06. KESEHATAN MASYARAKAT")</f>
        <v>#VALUE!</v>
      </c>
      <c r="AS621" s="135">
        <f t="shared" si="330"/>
        <v>1</v>
      </c>
      <c r="AT621" s="134" t="e">
        <f t="shared" si="331"/>
        <v>#VALUE!</v>
      </c>
      <c r="AU621" s="134" t="e">
        <f t="shared" si="332"/>
        <v>#VALUE!</v>
      </c>
      <c r="AV621" s="133" t="e">
        <f>COUNTIFS(A1_Individu_Data_Keadaan_SDMK!A$4:A$149931,M621,A1_Individu_Data_Keadaan_SDMK!Q$4:Q$149285,"07. KESEHATAN LINGKUNGAN")</f>
        <v>#VALUE!</v>
      </c>
      <c r="AW621" s="135">
        <f t="shared" si="333"/>
        <v>1</v>
      </c>
      <c r="AX621" s="134" t="e">
        <f t="shared" si="334"/>
        <v>#VALUE!</v>
      </c>
      <c r="AY621" s="134" t="e">
        <f t="shared" si="335"/>
        <v>#VALUE!</v>
      </c>
      <c r="AZ621" s="133" t="e">
        <f>COUNTIFS(A1_Individu_Data_Keadaan_SDMK!A$4:A$149931,M621,A1_Individu_Data_Keadaan_SDMK!Q$4:Q$149285,"08. GIZI")</f>
        <v>#VALUE!</v>
      </c>
      <c r="BA621" s="135">
        <f t="shared" si="336"/>
        <v>1</v>
      </c>
      <c r="BB621" s="134" t="e">
        <f t="shared" si="337"/>
        <v>#VALUE!</v>
      </c>
      <c r="BC621" s="134" t="e">
        <f t="shared" si="338"/>
        <v>#VALUE!</v>
      </c>
      <c r="BD621" s="133" t="e">
        <f>COUNTIFS(A1_Individu_Data_Keadaan_SDMK!A$4:A$149931,M621,A1_Individu_Data_Keadaan_SDMK!R$4:R$149285,"03. Ahli Teknologi Laboratorium Medik")</f>
        <v>#VALUE!</v>
      </c>
      <c r="BE621" s="135">
        <f t="shared" si="339"/>
        <v>1</v>
      </c>
      <c r="BF621" s="134" t="e">
        <f t="shared" si="340"/>
        <v>#VALUE!</v>
      </c>
      <c r="BG621" s="134" t="e">
        <f t="shared" si="341"/>
        <v>#VALUE!</v>
      </c>
      <c r="BH621" s="139" t="e">
        <f t="shared" si="342"/>
        <v>#VALUE!</v>
      </c>
      <c r="BI621" s="139" t="e">
        <f t="shared" si="343"/>
        <v>#VALUE!</v>
      </c>
    </row>
    <row r="622" spans="13:61" ht="15">
      <c r="M622" s="120" t="s">
        <v>13636</v>
      </c>
      <c r="N622" s="120" t="s">
        <v>13637</v>
      </c>
      <c r="O622" s="120" t="s">
        <v>267</v>
      </c>
      <c r="P622" s="120" t="s">
        <v>9301</v>
      </c>
      <c r="Q622" s="120" t="s">
        <v>12201</v>
      </c>
      <c r="R622" s="120">
        <v>33</v>
      </c>
      <c r="S622" s="120">
        <v>3323</v>
      </c>
      <c r="T622" s="348" t="str">
        <f>IF(R622&lt;&gt;"",VLOOKUP(R622,'01_MASTER_KODE_WILAYAH'!H$1437:I$1470,2,FALSE),"")</f>
        <v>JAWA TENGAH</v>
      </c>
      <c r="U622" s="348" t="str">
        <f>IF(S622&lt;&gt;"",VLOOKUP(S622,'01_MASTER_KODE_WILAYAH'!D$5:F$1353,3,FALSE),"")</f>
        <v>TEMANGGUNG</v>
      </c>
      <c r="V622" s="349" t="str">
        <f t="shared" si="313"/>
        <v>2</v>
      </c>
      <c r="W622" s="145" t="e">
        <f t="shared" si="314"/>
        <v>#VALUE!</v>
      </c>
      <c r="X622" s="133" t="e">
        <f>COUNTIFS(A1_Individu_Data_Keadaan_SDMK!A$4:A$149931,M622,A1_Individu_Data_Keadaan_SDMK!R$4:R$149285,"01. Dokter")</f>
        <v>#VALUE!</v>
      </c>
      <c r="Y622" s="122">
        <f t="shared" si="315"/>
        <v>1</v>
      </c>
      <c r="Z622" s="134" t="e">
        <f t="shared" si="316"/>
        <v>#VALUE!</v>
      </c>
      <c r="AA622" s="134" t="e">
        <f t="shared" si="317"/>
        <v>#VALUE!</v>
      </c>
      <c r="AB622" s="133" t="e">
        <f>COUNTIFS(A1_Individu_Data_Keadaan_SDMK!A$4:A$149931,M622,A1_Individu_Data_Keadaan_SDMK!R$4:R$149285,"02. Dokter Gigi")</f>
        <v>#VALUE!</v>
      </c>
      <c r="AC622" s="122">
        <f t="shared" si="318"/>
        <v>1</v>
      </c>
      <c r="AD622" s="134" t="e">
        <f t="shared" si="319"/>
        <v>#VALUE!</v>
      </c>
      <c r="AE622" s="134" t="e">
        <f t="shared" si="320"/>
        <v>#VALUE!</v>
      </c>
      <c r="AF622" s="133" t="e">
        <f>COUNTIFS(A1_Individu_Data_Keadaan_SDMK!A$4:A$149931,M622,A1_Individu_Data_Keadaan_SDMK!Q$4:Q$149285,"03. KEPERAWATAN")</f>
        <v>#VALUE!</v>
      </c>
      <c r="AG622" s="135">
        <f t="shared" si="321"/>
        <v>5</v>
      </c>
      <c r="AH622" s="134" t="e">
        <f t="shared" si="322"/>
        <v>#VALUE!</v>
      </c>
      <c r="AI622" s="134" t="e">
        <f t="shared" si="323"/>
        <v>#VALUE!</v>
      </c>
      <c r="AJ622" s="133" t="e">
        <f>COUNTIFS(A1_Individu_Data_Keadaan_SDMK!A$4:A$149931,M622,A1_Individu_Data_Keadaan_SDMK!Q$4:Q$149285,"04. KEBIDANAN")</f>
        <v>#VALUE!</v>
      </c>
      <c r="AK622" s="135">
        <f t="shared" si="324"/>
        <v>4</v>
      </c>
      <c r="AL622" s="134" t="e">
        <f t="shared" si="325"/>
        <v>#VALUE!</v>
      </c>
      <c r="AM622" s="134" t="e">
        <f t="shared" si="326"/>
        <v>#VALUE!</v>
      </c>
      <c r="AN622" s="133" t="e">
        <f>COUNTIFS(A1_Individu_Data_Keadaan_SDMK!A$4:A$149931,M622,A1_Individu_Data_Keadaan_SDMK!Q$4:Q$149285,"05. KEFARMASIAN")</f>
        <v>#VALUE!</v>
      </c>
      <c r="AO622" s="135">
        <f t="shared" si="327"/>
        <v>1</v>
      </c>
      <c r="AP622" s="134" t="e">
        <f t="shared" si="328"/>
        <v>#VALUE!</v>
      </c>
      <c r="AQ622" s="134" t="e">
        <f t="shared" si="329"/>
        <v>#VALUE!</v>
      </c>
      <c r="AR622" s="133" t="e">
        <f>COUNTIFS(A1_Individu_Data_Keadaan_SDMK!A$4:A$149931,M622,A1_Individu_Data_Keadaan_SDMK!Q$4:Q$149285,"06. KESEHATAN MASYARAKAT")</f>
        <v>#VALUE!</v>
      </c>
      <c r="AS622" s="135">
        <f t="shared" si="330"/>
        <v>1</v>
      </c>
      <c r="AT622" s="134" t="e">
        <f t="shared" si="331"/>
        <v>#VALUE!</v>
      </c>
      <c r="AU622" s="134" t="e">
        <f t="shared" si="332"/>
        <v>#VALUE!</v>
      </c>
      <c r="AV622" s="133" t="e">
        <f>COUNTIFS(A1_Individu_Data_Keadaan_SDMK!A$4:A$149931,M622,A1_Individu_Data_Keadaan_SDMK!Q$4:Q$149285,"07. KESEHATAN LINGKUNGAN")</f>
        <v>#VALUE!</v>
      </c>
      <c r="AW622" s="135">
        <f t="shared" si="333"/>
        <v>1</v>
      </c>
      <c r="AX622" s="134" t="e">
        <f t="shared" si="334"/>
        <v>#VALUE!</v>
      </c>
      <c r="AY622" s="134" t="e">
        <f t="shared" si="335"/>
        <v>#VALUE!</v>
      </c>
      <c r="AZ622" s="133" t="e">
        <f>COUNTIFS(A1_Individu_Data_Keadaan_SDMK!A$4:A$149931,M622,A1_Individu_Data_Keadaan_SDMK!Q$4:Q$149285,"08. GIZI")</f>
        <v>#VALUE!</v>
      </c>
      <c r="BA622" s="135">
        <f t="shared" si="336"/>
        <v>1</v>
      </c>
      <c r="BB622" s="134" t="e">
        <f t="shared" si="337"/>
        <v>#VALUE!</v>
      </c>
      <c r="BC622" s="134" t="e">
        <f t="shared" si="338"/>
        <v>#VALUE!</v>
      </c>
      <c r="BD622" s="133" t="e">
        <f>COUNTIFS(A1_Individu_Data_Keadaan_SDMK!A$4:A$149931,M622,A1_Individu_Data_Keadaan_SDMK!R$4:R$149285,"03. Ahli Teknologi Laboratorium Medik")</f>
        <v>#VALUE!</v>
      </c>
      <c r="BE622" s="135">
        <f t="shared" si="339"/>
        <v>1</v>
      </c>
      <c r="BF622" s="134" t="e">
        <f t="shared" si="340"/>
        <v>#VALUE!</v>
      </c>
      <c r="BG622" s="134" t="e">
        <f t="shared" si="341"/>
        <v>#VALUE!</v>
      </c>
      <c r="BH622" s="139" t="e">
        <f t="shared" si="342"/>
        <v>#VALUE!</v>
      </c>
      <c r="BI622" s="139" t="e">
        <f t="shared" si="343"/>
        <v>#VALUE!</v>
      </c>
    </row>
    <row r="623" spans="13:61" ht="15">
      <c r="M623" s="120" t="s">
        <v>13638</v>
      </c>
      <c r="N623" s="120" t="s">
        <v>13639</v>
      </c>
      <c r="O623" s="120" t="s">
        <v>267</v>
      </c>
      <c r="P623" s="120" t="s">
        <v>9302</v>
      </c>
      <c r="Q623" s="120" t="s">
        <v>12201</v>
      </c>
      <c r="R623" s="120">
        <v>33</v>
      </c>
      <c r="S623" s="120">
        <v>3323</v>
      </c>
      <c r="T623" s="348" t="str">
        <f>IF(R623&lt;&gt;"",VLOOKUP(R623,'01_MASTER_KODE_WILAYAH'!H$1437:I$1470,2,FALSE),"")</f>
        <v>JAWA TENGAH</v>
      </c>
      <c r="U623" s="348" t="str">
        <f>IF(S623&lt;&gt;"",VLOOKUP(S623,'01_MASTER_KODE_WILAYAH'!D$5:F$1353,3,FALSE),"")</f>
        <v>TEMANGGUNG</v>
      </c>
      <c r="V623" s="349" t="str">
        <f t="shared" si="313"/>
        <v>1</v>
      </c>
      <c r="W623" s="145" t="e">
        <f t="shared" si="314"/>
        <v>#VALUE!</v>
      </c>
      <c r="X623" s="133" t="e">
        <f>COUNTIFS(A1_Individu_Data_Keadaan_SDMK!A$4:A$149931,M623,A1_Individu_Data_Keadaan_SDMK!R$4:R$149285,"01. Dokter")</f>
        <v>#VALUE!</v>
      </c>
      <c r="Y623" s="122">
        <f t="shared" si="315"/>
        <v>2</v>
      </c>
      <c r="Z623" s="134" t="e">
        <f t="shared" si="316"/>
        <v>#VALUE!</v>
      </c>
      <c r="AA623" s="134" t="e">
        <f t="shared" si="317"/>
        <v>#VALUE!</v>
      </c>
      <c r="AB623" s="133" t="e">
        <f>COUNTIFS(A1_Individu_Data_Keadaan_SDMK!A$4:A$149931,M623,A1_Individu_Data_Keadaan_SDMK!R$4:R$149285,"02. Dokter Gigi")</f>
        <v>#VALUE!</v>
      </c>
      <c r="AC623" s="122">
        <f t="shared" si="318"/>
        <v>1</v>
      </c>
      <c r="AD623" s="134" t="e">
        <f t="shared" si="319"/>
        <v>#VALUE!</v>
      </c>
      <c r="AE623" s="134" t="e">
        <f t="shared" si="320"/>
        <v>#VALUE!</v>
      </c>
      <c r="AF623" s="133" t="e">
        <f>COUNTIFS(A1_Individu_Data_Keadaan_SDMK!A$4:A$149931,M623,A1_Individu_Data_Keadaan_SDMK!Q$4:Q$149285,"03. KEPERAWATAN")</f>
        <v>#VALUE!</v>
      </c>
      <c r="AG623" s="135">
        <f t="shared" si="321"/>
        <v>8</v>
      </c>
      <c r="AH623" s="134" t="e">
        <f t="shared" si="322"/>
        <v>#VALUE!</v>
      </c>
      <c r="AI623" s="134" t="e">
        <f t="shared" si="323"/>
        <v>#VALUE!</v>
      </c>
      <c r="AJ623" s="133" t="e">
        <f>COUNTIFS(A1_Individu_Data_Keadaan_SDMK!A$4:A$149931,M623,A1_Individu_Data_Keadaan_SDMK!Q$4:Q$149285,"04. KEBIDANAN")</f>
        <v>#VALUE!</v>
      </c>
      <c r="AK623" s="135">
        <f t="shared" si="324"/>
        <v>7</v>
      </c>
      <c r="AL623" s="134" t="e">
        <f t="shared" si="325"/>
        <v>#VALUE!</v>
      </c>
      <c r="AM623" s="134" t="e">
        <f t="shared" si="326"/>
        <v>#VALUE!</v>
      </c>
      <c r="AN623" s="133" t="e">
        <f>COUNTIFS(A1_Individu_Data_Keadaan_SDMK!A$4:A$149931,M623,A1_Individu_Data_Keadaan_SDMK!Q$4:Q$149285,"05. KEFARMASIAN")</f>
        <v>#VALUE!</v>
      </c>
      <c r="AO623" s="135">
        <f t="shared" si="327"/>
        <v>1</v>
      </c>
      <c r="AP623" s="134" t="e">
        <f t="shared" si="328"/>
        <v>#VALUE!</v>
      </c>
      <c r="AQ623" s="134" t="e">
        <f t="shared" si="329"/>
        <v>#VALUE!</v>
      </c>
      <c r="AR623" s="133" t="e">
        <f>COUNTIFS(A1_Individu_Data_Keadaan_SDMK!A$4:A$149931,M623,A1_Individu_Data_Keadaan_SDMK!Q$4:Q$149285,"06. KESEHATAN MASYARAKAT")</f>
        <v>#VALUE!</v>
      </c>
      <c r="AS623" s="135">
        <f t="shared" si="330"/>
        <v>1</v>
      </c>
      <c r="AT623" s="134" t="e">
        <f t="shared" si="331"/>
        <v>#VALUE!</v>
      </c>
      <c r="AU623" s="134" t="e">
        <f t="shared" si="332"/>
        <v>#VALUE!</v>
      </c>
      <c r="AV623" s="133" t="e">
        <f>COUNTIFS(A1_Individu_Data_Keadaan_SDMK!A$4:A$149931,M623,A1_Individu_Data_Keadaan_SDMK!Q$4:Q$149285,"07. KESEHATAN LINGKUNGAN")</f>
        <v>#VALUE!</v>
      </c>
      <c r="AW623" s="135">
        <f t="shared" si="333"/>
        <v>1</v>
      </c>
      <c r="AX623" s="134" t="e">
        <f t="shared" si="334"/>
        <v>#VALUE!</v>
      </c>
      <c r="AY623" s="134" t="e">
        <f t="shared" si="335"/>
        <v>#VALUE!</v>
      </c>
      <c r="AZ623" s="133" t="e">
        <f>COUNTIFS(A1_Individu_Data_Keadaan_SDMK!A$4:A$149931,M623,A1_Individu_Data_Keadaan_SDMK!Q$4:Q$149285,"08. GIZI")</f>
        <v>#VALUE!</v>
      </c>
      <c r="BA623" s="135">
        <f t="shared" si="336"/>
        <v>2</v>
      </c>
      <c r="BB623" s="134" t="e">
        <f t="shared" si="337"/>
        <v>#VALUE!</v>
      </c>
      <c r="BC623" s="134" t="e">
        <f t="shared" si="338"/>
        <v>#VALUE!</v>
      </c>
      <c r="BD623" s="133" t="e">
        <f>COUNTIFS(A1_Individu_Data_Keadaan_SDMK!A$4:A$149931,M623,A1_Individu_Data_Keadaan_SDMK!R$4:R$149285,"03. Ahli Teknologi Laboratorium Medik")</f>
        <v>#VALUE!</v>
      </c>
      <c r="BE623" s="135">
        <f t="shared" si="339"/>
        <v>1</v>
      </c>
      <c r="BF623" s="134" t="e">
        <f t="shared" si="340"/>
        <v>#VALUE!</v>
      </c>
      <c r="BG623" s="134" t="e">
        <f t="shared" si="341"/>
        <v>#VALUE!</v>
      </c>
      <c r="BH623" s="139" t="e">
        <f t="shared" si="342"/>
        <v>#VALUE!</v>
      </c>
      <c r="BI623" s="139" t="e">
        <f t="shared" si="343"/>
        <v>#VALUE!</v>
      </c>
    </row>
    <row r="624" spans="13:61" ht="15">
      <c r="M624" s="120" t="s">
        <v>13640</v>
      </c>
      <c r="N624" s="120" t="s">
        <v>13641</v>
      </c>
      <c r="O624" s="120" t="s">
        <v>267</v>
      </c>
      <c r="P624" s="120" t="s">
        <v>9301</v>
      </c>
      <c r="Q624" s="120" t="s">
        <v>12201</v>
      </c>
      <c r="R624" s="120">
        <v>33</v>
      </c>
      <c r="S624" s="120">
        <v>3323</v>
      </c>
      <c r="T624" s="348" t="str">
        <f>IF(R624&lt;&gt;"",VLOOKUP(R624,'01_MASTER_KODE_WILAYAH'!H$1437:I$1470,2,FALSE),"")</f>
        <v>JAWA TENGAH</v>
      </c>
      <c r="U624" s="348" t="str">
        <f>IF(S624&lt;&gt;"",VLOOKUP(S624,'01_MASTER_KODE_WILAYAH'!D$5:F$1353,3,FALSE),"")</f>
        <v>TEMANGGUNG</v>
      </c>
      <c r="V624" s="349" t="str">
        <f t="shared" si="313"/>
        <v>2</v>
      </c>
      <c r="W624" s="145" t="e">
        <f t="shared" si="314"/>
        <v>#VALUE!</v>
      </c>
      <c r="X624" s="133" t="e">
        <f>COUNTIFS(A1_Individu_Data_Keadaan_SDMK!A$4:A$149931,M624,A1_Individu_Data_Keadaan_SDMK!R$4:R$149285,"01. Dokter")</f>
        <v>#VALUE!</v>
      </c>
      <c r="Y624" s="122">
        <f t="shared" si="315"/>
        <v>1</v>
      </c>
      <c r="Z624" s="134" t="e">
        <f t="shared" si="316"/>
        <v>#VALUE!</v>
      </c>
      <c r="AA624" s="134" t="e">
        <f t="shared" si="317"/>
        <v>#VALUE!</v>
      </c>
      <c r="AB624" s="133" t="e">
        <f>COUNTIFS(A1_Individu_Data_Keadaan_SDMK!A$4:A$149931,M624,A1_Individu_Data_Keadaan_SDMK!R$4:R$149285,"02. Dokter Gigi")</f>
        <v>#VALUE!</v>
      </c>
      <c r="AC624" s="122">
        <f t="shared" si="318"/>
        <v>1</v>
      </c>
      <c r="AD624" s="134" t="e">
        <f t="shared" si="319"/>
        <v>#VALUE!</v>
      </c>
      <c r="AE624" s="134" t="e">
        <f t="shared" si="320"/>
        <v>#VALUE!</v>
      </c>
      <c r="AF624" s="133" t="e">
        <f>COUNTIFS(A1_Individu_Data_Keadaan_SDMK!A$4:A$149931,M624,A1_Individu_Data_Keadaan_SDMK!Q$4:Q$149285,"03. KEPERAWATAN")</f>
        <v>#VALUE!</v>
      </c>
      <c r="AG624" s="135">
        <f t="shared" si="321"/>
        <v>5</v>
      </c>
      <c r="AH624" s="134" t="e">
        <f t="shared" si="322"/>
        <v>#VALUE!</v>
      </c>
      <c r="AI624" s="134" t="e">
        <f t="shared" si="323"/>
        <v>#VALUE!</v>
      </c>
      <c r="AJ624" s="133" t="e">
        <f>COUNTIFS(A1_Individu_Data_Keadaan_SDMK!A$4:A$149931,M624,A1_Individu_Data_Keadaan_SDMK!Q$4:Q$149285,"04. KEBIDANAN")</f>
        <v>#VALUE!</v>
      </c>
      <c r="AK624" s="135">
        <f t="shared" si="324"/>
        <v>4</v>
      </c>
      <c r="AL624" s="134" t="e">
        <f t="shared" si="325"/>
        <v>#VALUE!</v>
      </c>
      <c r="AM624" s="134" t="e">
        <f t="shared" si="326"/>
        <v>#VALUE!</v>
      </c>
      <c r="AN624" s="133" t="e">
        <f>COUNTIFS(A1_Individu_Data_Keadaan_SDMK!A$4:A$149931,M624,A1_Individu_Data_Keadaan_SDMK!Q$4:Q$149285,"05. KEFARMASIAN")</f>
        <v>#VALUE!</v>
      </c>
      <c r="AO624" s="135">
        <f t="shared" si="327"/>
        <v>1</v>
      </c>
      <c r="AP624" s="134" t="e">
        <f t="shared" si="328"/>
        <v>#VALUE!</v>
      </c>
      <c r="AQ624" s="134" t="e">
        <f t="shared" si="329"/>
        <v>#VALUE!</v>
      </c>
      <c r="AR624" s="133" t="e">
        <f>COUNTIFS(A1_Individu_Data_Keadaan_SDMK!A$4:A$149931,M624,A1_Individu_Data_Keadaan_SDMK!Q$4:Q$149285,"06. KESEHATAN MASYARAKAT")</f>
        <v>#VALUE!</v>
      </c>
      <c r="AS624" s="135">
        <f t="shared" si="330"/>
        <v>1</v>
      </c>
      <c r="AT624" s="134" t="e">
        <f t="shared" si="331"/>
        <v>#VALUE!</v>
      </c>
      <c r="AU624" s="134" t="e">
        <f t="shared" si="332"/>
        <v>#VALUE!</v>
      </c>
      <c r="AV624" s="133" t="e">
        <f>COUNTIFS(A1_Individu_Data_Keadaan_SDMK!A$4:A$149931,M624,A1_Individu_Data_Keadaan_SDMK!Q$4:Q$149285,"07. KESEHATAN LINGKUNGAN")</f>
        <v>#VALUE!</v>
      </c>
      <c r="AW624" s="135">
        <f t="shared" si="333"/>
        <v>1</v>
      </c>
      <c r="AX624" s="134" t="e">
        <f t="shared" si="334"/>
        <v>#VALUE!</v>
      </c>
      <c r="AY624" s="134" t="e">
        <f t="shared" si="335"/>
        <v>#VALUE!</v>
      </c>
      <c r="AZ624" s="133" t="e">
        <f>COUNTIFS(A1_Individu_Data_Keadaan_SDMK!A$4:A$149931,M624,A1_Individu_Data_Keadaan_SDMK!Q$4:Q$149285,"08. GIZI")</f>
        <v>#VALUE!</v>
      </c>
      <c r="BA624" s="135">
        <f t="shared" si="336"/>
        <v>1</v>
      </c>
      <c r="BB624" s="134" t="e">
        <f t="shared" si="337"/>
        <v>#VALUE!</v>
      </c>
      <c r="BC624" s="134" t="e">
        <f t="shared" si="338"/>
        <v>#VALUE!</v>
      </c>
      <c r="BD624" s="133" t="e">
        <f>COUNTIFS(A1_Individu_Data_Keadaan_SDMK!A$4:A$149931,M624,A1_Individu_Data_Keadaan_SDMK!R$4:R$149285,"03. Ahli Teknologi Laboratorium Medik")</f>
        <v>#VALUE!</v>
      </c>
      <c r="BE624" s="135">
        <f t="shared" si="339"/>
        <v>1</v>
      </c>
      <c r="BF624" s="134" t="e">
        <f t="shared" si="340"/>
        <v>#VALUE!</v>
      </c>
      <c r="BG624" s="134" t="e">
        <f t="shared" si="341"/>
        <v>#VALUE!</v>
      </c>
      <c r="BH624" s="139" t="e">
        <f t="shared" si="342"/>
        <v>#VALUE!</v>
      </c>
      <c r="BI624" s="139" t="e">
        <f t="shared" si="343"/>
        <v>#VALUE!</v>
      </c>
    </row>
    <row r="625" spans="13:61" ht="15">
      <c r="M625" s="120" t="s">
        <v>13642</v>
      </c>
      <c r="N625" s="120" t="s">
        <v>13643</v>
      </c>
      <c r="O625" s="120" t="s">
        <v>267</v>
      </c>
      <c r="P625" s="120" t="s">
        <v>9301</v>
      </c>
      <c r="Q625" s="120" t="s">
        <v>12201</v>
      </c>
      <c r="R625" s="120">
        <v>33</v>
      </c>
      <c r="S625" s="120">
        <v>3323</v>
      </c>
      <c r="T625" s="348" t="str">
        <f>IF(R625&lt;&gt;"",VLOOKUP(R625,'01_MASTER_KODE_WILAYAH'!H$1437:I$1470,2,FALSE),"")</f>
        <v>JAWA TENGAH</v>
      </c>
      <c r="U625" s="348" t="str">
        <f>IF(S625&lt;&gt;"",VLOOKUP(S625,'01_MASTER_KODE_WILAYAH'!D$5:F$1353,3,FALSE),"")</f>
        <v>TEMANGGUNG</v>
      </c>
      <c r="V625" s="349" t="str">
        <f t="shared" si="313"/>
        <v>2</v>
      </c>
      <c r="W625" s="145" t="e">
        <f t="shared" si="314"/>
        <v>#VALUE!</v>
      </c>
      <c r="X625" s="133" t="e">
        <f>COUNTIFS(A1_Individu_Data_Keadaan_SDMK!A$4:A$149931,M625,A1_Individu_Data_Keadaan_SDMK!R$4:R$149285,"01. Dokter")</f>
        <v>#VALUE!</v>
      </c>
      <c r="Y625" s="122">
        <f t="shared" si="315"/>
        <v>1</v>
      </c>
      <c r="Z625" s="134" t="e">
        <f t="shared" si="316"/>
        <v>#VALUE!</v>
      </c>
      <c r="AA625" s="134" t="e">
        <f t="shared" si="317"/>
        <v>#VALUE!</v>
      </c>
      <c r="AB625" s="133" t="e">
        <f>COUNTIFS(A1_Individu_Data_Keadaan_SDMK!A$4:A$149931,M625,A1_Individu_Data_Keadaan_SDMK!R$4:R$149285,"02. Dokter Gigi")</f>
        <v>#VALUE!</v>
      </c>
      <c r="AC625" s="122">
        <f t="shared" si="318"/>
        <v>1</v>
      </c>
      <c r="AD625" s="134" t="e">
        <f t="shared" si="319"/>
        <v>#VALUE!</v>
      </c>
      <c r="AE625" s="134" t="e">
        <f t="shared" si="320"/>
        <v>#VALUE!</v>
      </c>
      <c r="AF625" s="133" t="e">
        <f>COUNTIFS(A1_Individu_Data_Keadaan_SDMK!A$4:A$149931,M625,A1_Individu_Data_Keadaan_SDMK!Q$4:Q$149285,"03. KEPERAWATAN")</f>
        <v>#VALUE!</v>
      </c>
      <c r="AG625" s="135">
        <f t="shared" si="321"/>
        <v>5</v>
      </c>
      <c r="AH625" s="134" t="e">
        <f t="shared" si="322"/>
        <v>#VALUE!</v>
      </c>
      <c r="AI625" s="134" t="e">
        <f t="shared" si="323"/>
        <v>#VALUE!</v>
      </c>
      <c r="AJ625" s="133" t="e">
        <f>COUNTIFS(A1_Individu_Data_Keadaan_SDMK!A$4:A$149931,M625,A1_Individu_Data_Keadaan_SDMK!Q$4:Q$149285,"04. KEBIDANAN")</f>
        <v>#VALUE!</v>
      </c>
      <c r="AK625" s="135">
        <f t="shared" si="324"/>
        <v>4</v>
      </c>
      <c r="AL625" s="134" t="e">
        <f t="shared" si="325"/>
        <v>#VALUE!</v>
      </c>
      <c r="AM625" s="134" t="e">
        <f t="shared" si="326"/>
        <v>#VALUE!</v>
      </c>
      <c r="AN625" s="133" t="e">
        <f>COUNTIFS(A1_Individu_Data_Keadaan_SDMK!A$4:A$149931,M625,A1_Individu_Data_Keadaan_SDMK!Q$4:Q$149285,"05. KEFARMASIAN")</f>
        <v>#VALUE!</v>
      </c>
      <c r="AO625" s="135">
        <f t="shared" si="327"/>
        <v>1</v>
      </c>
      <c r="AP625" s="134" t="e">
        <f t="shared" si="328"/>
        <v>#VALUE!</v>
      </c>
      <c r="AQ625" s="134" t="e">
        <f t="shared" si="329"/>
        <v>#VALUE!</v>
      </c>
      <c r="AR625" s="133" t="e">
        <f>COUNTIFS(A1_Individu_Data_Keadaan_SDMK!A$4:A$149931,M625,A1_Individu_Data_Keadaan_SDMK!Q$4:Q$149285,"06. KESEHATAN MASYARAKAT")</f>
        <v>#VALUE!</v>
      </c>
      <c r="AS625" s="135">
        <f t="shared" si="330"/>
        <v>1</v>
      </c>
      <c r="AT625" s="134" t="e">
        <f t="shared" si="331"/>
        <v>#VALUE!</v>
      </c>
      <c r="AU625" s="134" t="e">
        <f t="shared" si="332"/>
        <v>#VALUE!</v>
      </c>
      <c r="AV625" s="133" t="e">
        <f>COUNTIFS(A1_Individu_Data_Keadaan_SDMK!A$4:A$149931,M625,A1_Individu_Data_Keadaan_SDMK!Q$4:Q$149285,"07. KESEHATAN LINGKUNGAN")</f>
        <v>#VALUE!</v>
      </c>
      <c r="AW625" s="135">
        <f t="shared" si="333"/>
        <v>1</v>
      </c>
      <c r="AX625" s="134" t="e">
        <f t="shared" si="334"/>
        <v>#VALUE!</v>
      </c>
      <c r="AY625" s="134" t="e">
        <f t="shared" si="335"/>
        <v>#VALUE!</v>
      </c>
      <c r="AZ625" s="133" t="e">
        <f>COUNTIFS(A1_Individu_Data_Keadaan_SDMK!A$4:A$149931,M625,A1_Individu_Data_Keadaan_SDMK!Q$4:Q$149285,"08. GIZI")</f>
        <v>#VALUE!</v>
      </c>
      <c r="BA625" s="135">
        <f t="shared" si="336"/>
        <v>1</v>
      </c>
      <c r="BB625" s="134" t="e">
        <f t="shared" si="337"/>
        <v>#VALUE!</v>
      </c>
      <c r="BC625" s="134" t="e">
        <f t="shared" si="338"/>
        <v>#VALUE!</v>
      </c>
      <c r="BD625" s="133" t="e">
        <f>COUNTIFS(A1_Individu_Data_Keadaan_SDMK!A$4:A$149931,M625,A1_Individu_Data_Keadaan_SDMK!R$4:R$149285,"03. Ahli Teknologi Laboratorium Medik")</f>
        <v>#VALUE!</v>
      </c>
      <c r="BE625" s="135">
        <f t="shared" si="339"/>
        <v>1</v>
      </c>
      <c r="BF625" s="134" t="e">
        <f t="shared" si="340"/>
        <v>#VALUE!</v>
      </c>
      <c r="BG625" s="134" t="e">
        <f t="shared" si="341"/>
        <v>#VALUE!</v>
      </c>
      <c r="BH625" s="139" t="e">
        <f t="shared" si="342"/>
        <v>#VALUE!</v>
      </c>
      <c r="BI625" s="139" t="e">
        <f t="shared" si="343"/>
        <v>#VALUE!</v>
      </c>
    </row>
    <row r="626" spans="13:61" ht="15">
      <c r="M626" s="120" t="s">
        <v>13644</v>
      </c>
      <c r="N626" s="120" t="s">
        <v>13645</v>
      </c>
      <c r="O626" s="120" t="s">
        <v>267</v>
      </c>
      <c r="P626" s="120" t="s">
        <v>9301</v>
      </c>
      <c r="Q626" s="120" t="s">
        <v>12201</v>
      </c>
      <c r="R626" s="120">
        <v>33</v>
      </c>
      <c r="S626" s="120">
        <v>3323</v>
      </c>
      <c r="T626" s="348" t="str">
        <f>IF(R626&lt;&gt;"",VLOOKUP(R626,'01_MASTER_KODE_WILAYAH'!H$1437:I$1470,2,FALSE),"")</f>
        <v>JAWA TENGAH</v>
      </c>
      <c r="U626" s="348" t="str">
        <f>IF(S626&lt;&gt;"",VLOOKUP(S626,'01_MASTER_KODE_WILAYAH'!D$5:F$1353,3,FALSE),"")</f>
        <v>TEMANGGUNG</v>
      </c>
      <c r="V626" s="349" t="str">
        <f t="shared" si="313"/>
        <v>2</v>
      </c>
      <c r="W626" s="145" t="e">
        <f t="shared" si="314"/>
        <v>#VALUE!</v>
      </c>
      <c r="X626" s="133" t="e">
        <f>COUNTIFS(A1_Individu_Data_Keadaan_SDMK!A$4:A$149931,M626,A1_Individu_Data_Keadaan_SDMK!R$4:R$149285,"01. Dokter")</f>
        <v>#VALUE!</v>
      </c>
      <c r="Y626" s="122">
        <f t="shared" si="315"/>
        <v>1</v>
      </c>
      <c r="Z626" s="134" t="e">
        <f t="shared" si="316"/>
        <v>#VALUE!</v>
      </c>
      <c r="AA626" s="134" t="e">
        <f t="shared" si="317"/>
        <v>#VALUE!</v>
      </c>
      <c r="AB626" s="133" t="e">
        <f>COUNTIFS(A1_Individu_Data_Keadaan_SDMK!A$4:A$149931,M626,A1_Individu_Data_Keadaan_SDMK!R$4:R$149285,"02. Dokter Gigi")</f>
        <v>#VALUE!</v>
      </c>
      <c r="AC626" s="122">
        <f t="shared" si="318"/>
        <v>1</v>
      </c>
      <c r="AD626" s="134" t="e">
        <f t="shared" si="319"/>
        <v>#VALUE!</v>
      </c>
      <c r="AE626" s="134" t="e">
        <f t="shared" si="320"/>
        <v>#VALUE!</v>
      </c>
      <c r="AF626" s="133" t="e">
        <f>COUNTIFS(A1_Individu_Data_Keadaan_SDMK!A$4:A$149931,M626,A1_Individu_Data_Keadaan_SDMK!Q$4:Q$149285,"03. KEPERAWATAN")</f>
        <v>#VALUE!</v>
      </c>
      <c r="AG626" s="135">
        <f t="shared" si="321"/>
        <v>5</v>
      </c>
      <c r="AH626" s="134" t="e">
        <f t="shared" si="322"/>
        <v>#VALUE!</v>
      </c>
      <c r="AI626" s="134" t="e">
        <f t="shared" si="323"/>
        <v>#VALUE!</v>
      </c>
      <c r="AJ626" s="133" t="e">
        <f>COUNTIFS(A1_Individu_Data_Keadaan_SDMK!A$4:A$149931,M626,A1_Individu_Data_Keadaan_SDMK!Q$4:Q$149285,"04. KEBIDANAN")</f>
        <v>#VALUE!</v>
      </c>
      <c r="AK626" s="135">
        <f t="shared" si="324"/>
        <v>4</v>
      </c>
      <c r="AL626" s="134" t="e">
        <f t="shared" si="325"/>
        <v>#VALUE!</v>
      </c>
      <c r="AM626" s="134" t="e">
        <f t="shared" si="326"/>
        <v>#VALUE!</v>
      </c>
      <c r="AN626" s="133" t="e">
        <f>COUNTIFS(A1_Individu_Data_Keadaan_SDMK!A$4:A$149931,M626,A1_Individu_Data_Keadaan_SDMK!Q$4:Q$149285,"05. KEFARMASIAN")</f>
        <v>#VALUE!</v>
      </c>
      <c r="AO626" s="135">
        <f t="shared" si="327"/>
        <v>1</v>
      </c>
      <c r="AP626" s="134" t="e">
        <f t="shared" si="328"/>
        <v>#VALUE!</v>
      </c>
      <c r="AQ626" s="134" t="e">
        <f t="shared" si="329"/>
        <v>#VALUE!</v>
      </c>
      <c r="AR626" s="133" t="e">
        <f>COUNTIFS(A1_Individu_Data_Keadaan_SDMK!A$4:A$149931,M626,A1_Individu_Data_Keadaan_SDMK!Q$4:Q$149285,"06. KESEHATAN MASYARAKAT")</f>
        <v>#VALUE!</v>
      </c>
      <c r="AS626" s="135">
        <f t="shared" si="330"/>
        <v>1</v>
      </c>
      <c r="AT626" s="134" t="e">
        <f t="shared" si="331"/>
        <v>#VALUE!</v>
      </c>
      <c r="AU626" s="134" t="e">
        <f t="shared" si="332"/>
        <v>#VALUE!</v>
      </c>
      <c r="AV626" s="133" t="e">
        <f>COUNTIFS(A1_Individu_Data_Keadaan_SDMK!A$4:A$149931,M626,A1_Individu_Data_Keadaan_SDMK!Q$4:Q$149285,"07. KESEHATAN LINGKUNGAN")</f>
        <v>#VALUE!</v>
      </c>
      <c r="AW626" s="135">
        <f t="shared" si="333"/>
        <v>1</v>
      </c>
      <c r="AX626" s="134" t="e">
        <f t="shared" si="334"/>
        <v>#VALUE!</v>
      </c>
      <c r="AY626" s="134" t="e">
        <f t="shared" si="335"/>
        <v>#VALUE!</v>
      </c>
      <c r="AZ626" s="133" t="e">
        <f>COUNTIFS(A1_Individu_Data_Keadaan_SDMK!A$4:A$149931,M626,A1_Individu_Data_Keadaan_SDMK!Q$4:Q$149285,"08. GIZI")</f>
        <v>#VALUE!</v>
      </c>
      <c r="BA626" s="135">
        <f t="shared" si="336"/>
        <v>1</v>
      </c>
      <c r="BB626" s="134" t="e">
        <f t="shared" si="337"/>
        <v>#VALUE!</v>
      </c>
      <c r="BC626" s="134" t="e">
        <f t="shared" si="338"/>
        <v>#VALUE!</v>
      </c>
      <c r="BD626" s="133" t="e">
        <f>COUNTIFS(A1_Individu_Data_Keadaan_SDMK!A$4:A$149931,M626,A1_Individu_Data_Keadaan_SDMK!R$4:R$149285,"03. Ahli Teknologi Laboratorium Medik")</f>
        <v>#VALUE!</v>
      </c>
      <c r="BE626" s="135">
        <f t="shared" si="339"/>
        <v>1</v>
      </c>
      <c r="BF626" s="134" t="e">
        <f t="shared" si="340"/>
        <v>#VALUE!</v>
      </c>
      <c r="BG626" s="134" t="e">
        <f t="shared" si="341"/>
        <v>#VALUE!</v>
      </c>
      <c r="BH626" s="139" t="e">
        <f t="shared" si="342"/>
        <v>#VALUE!</v>
      </c>
      <c r="BI626" s="139" t="e">
        <f t="shared" si="343"/>
        <v>#VALUE!</v>
      </c>
    </row>
    <row r="627" spans="13:61" ht="15">
      <c r="M627" s="120" t="s">
        <v>13646</v>
      </c>
      <c r="N627" s="120" t="s">
        <v>13647</v>
      </c>
      <c r="O627" s="120" t="s">
        <v>267</v>
      </c>
      <c r="P627" s="120" t="s">
        <v>9302</v>
      </c>
      <c r="Q627" s="120" t="s">
        <v>12201</v>
      </c>
      <c r="R627" s="120">
        <v>33</v>
      </c>
      <c r="S627" s="120">
        <v>3323</v>
      </c>
      <c r="T627" s="348" t="str">
        <f>IF(R627&lt;&gt;"",VLOOKUP(R627,'01_MASTER_KODE_WILAYAH'!H$1437:I$1470,2,FALSE),"")</f>
        <v>JAWA TENGAH</v>
      </c>
      <c r="U627" s="348" t="str">
        <f>IF(S627&lt;&gt;"",VLOOKUP(S627,'01_MASTER_KODE_WILAYAH'!D$5:F$1353,3,FALSE),"")</f>
        <v>TEMANGGUNG</v>
      </c>
      <c r="V627" s="349" t="str">
        <f t="shared" si="313"/>
        <v>1</v>
      </c>
      <c r="W627" s="145" t="e">
        <f t="shared" si="314"/>
        <v>#VALUE!</v>
      </c>
      <c r="X627" s="133" t="e">
        <f>COUNTIFS(A1_Individu_Data_Keadaan_SDMK!A$4:A$149931,M627,A1_Individu_Data_Keadaan_SDMK!R$4:R$149285,"01. Dokter")</f>
        <v>#VALUE!</v>
      </c>
      <c r="Y627" s="122">
        <f t="shared" si="315"/>
        <v>2</v>
      </c>
      <c r="Z627" s="134" t="e">
        <f t="shared" si="316"/>
        <v>#VALUE!</v>
      </c>
      <c r="AA627" s="134" t="e">
        <f t="shared" si="317"/>
        <v>#VALUE!</v>
      </c>
      <c r="AB627" s="133" t="e">
        <f>COUNTIFS(A1_Individu_Data_Keadaan_SDMK!A$4:A$149931,M627,A1_Individu_Data_Keadaan_SDMK!R$4:R$149285,"02. Dokter Gigi")</f>
        <v>#VALUE!</v>
      </c>
      <c r="AC627" s="122">
        <f t="shared" si="318"/>
        <v>1</v>
      </c>
      <c r="AD627" s="134" t="e">
        <f t="shared" si="319"/>
        <v>#VALUE!</v>
      </c>
      <c r="AE627" s="134" t="e">
        <f t="shared" si="320"/>
        <v>#VALUE!</v>
      </c>
      <c r="AF627" s="133" t="e">
        <f>COUNTIFS(A1_Individu_Data_Keadaan_SDMK!A$4:A$149931,M627,A1_Individu_Data_Keadaan_SDMK!Q$4:Q$149285,"03. KEPERAWATAN")</f>
        <v>#VALUE!</v>
      </c>
      <c r="AG627" s="135">
        <f t="shared" si="321"/>
        <v>8</v>
      </c>
      <c r="AH627" s="134" t="e">
        <f t="shared" si="322"/>
        <v>#VALUE!</v>
      </c>
      <c r="AI627" s="134" t="e">
        <f t="shared" si="323"/>
        <v>#VALUE!</v>
      </c>
      <c r="AJ627" s="133" t="e">
        <f>COUNTIFS(A1_Individu_Data_Keadaan_SDMK!A$4:A$149931,M627,A1_Individu_Data_Keadaan_SDMK!Q$4:Q$149285,"04. KEBIDANAN")</f>
        <v>#VALUE!</v>
      </c>
      <c r="AK627" s="135">
        <f t="shared" si="324"/>
        <v>7</v>
      </c>
      <c r="AL627" s="134" t="e">
        <f t="shared" si="325"/>
        <v>#VALUE!</v>
      </c>
      <c r="AM627" s="134" t="e">
        <f t="shared" si="326"/>
        <v>#VALUE!</v>
      </c>
      <c r="AN627" s="133" t="e">
        <f>COUNTIFS(A1_Individu_Data_Keadaan_SDMK!A$4:A$149931,M627,A1_Individu_Data_Keadaan_SDMK!Q$4:Q$149285,"05. KEFARMASIAN")</f>
        <v>#VALUE!</v>
      </c>
      <c r="AO627" s="135">
        <f t="shared" si="327"/>
        <v>1</v>
      </c>
      <c r="AP627" s="134" t="e">
        <f t="shared" si="328"/>
        <v>#VALUE!</v>
      </c>
      <c r="AQ627" s="134" t="e">
        <f t="shared" si="329"/>
        <v>#VALUE!</v>
      </c>
      <c r="AR627" s="133" t="e">
        <f>COUNTIFS(A1_Individu_Data_Keadaan_SDMK!A$4:A$149931,M627,A1_Individu_Data_Keadaan_SDMK!Q$4:Q$149285,"06. KESEHATAN MASYARAKAT")</f>
        <v>#VALUE!</v>
      </c>
      <c r="AS627" s="135">
        <f t="shared" si="330"/>
        <v>1</v>
      </c>
      <c r="AT627" s="134" t="e">
        <f t="shared" si="331"/>
        <v>#VALUE!</v>
      </c>
      <c r="AU627" s="134" t="e">
        <f t="shared" si="332"/>
        <v>#VALUE!</v>
      </c>
      <c r="AV627" s="133" t="e">
        <f>COUNTIFS(A1_Individu_Data_Keadaan_SDMK!A$4:A$149931,M627,A1_Individu_Data_Keadaan_SDMK!Q$4:Q$149285,"07. KESEHATAN LINGKUNGAN")</f>
        <v>#VALUE!</v>
      </c>
      <c r="AW627" s="135">
        <f t="shared" si="333"/>
        <v>1</v>
      </c>
      <c r="AX627" s="134" t="e">
        <f t="shared" si="334"/>
        <v>#VALUE!</v>
      </c>
      <c r="AY627" s="134" t="e">
        <f t="shared" si="335"/>
        <v>#VALUE!</v>
      </c>
      <c r="AZ627" s="133" t="e">
        <f>COUNTIFS(A1_Individu_Data_Keadaan_SDMK!A$4:A$149931,M627,A1_Individu_Data_Keadaan_SDMK!Q$4:Q$149285,"08. GIZI")</f>
        <v>#VALUE!</v>
      </c>
      <c r="BA627" s="135">
        <f t="shared" si="336"/>
        <v>2</v>
      </c>
      <c r="BB627" s="134" t="e">
        <f t="shared" si="337"/>
        <v>#VALUE!</v>
      </c>
      <c r="BC627" s="134" t="e">
        <f t="shared" si="338"/>
        <v>#VALUE!</v>
      </c>
      <c r="BD627" s="133" t="e">
        <f>COUNTIFS(A1_Individu_Data_Keadaan_SDMK!A$4:A$149931,M627,A1_Individu_Data_Keadaan_SDMK!R$4:R$149285,"03. Ahli Teknologi Laboratorium Medik")</f>
        <v>#VALUE!</v>
      </c>
      <c r="BE627" s="135">
        <f t="shared" si="339"/>
        <v>1</v>
      </c>
      <c r="BF627" s="134" t="e">
        <f t="shared" si="340"/>
        <v>#VALUE!</v>
      </c>
      <c r="BG627" s="134" t="e">
        <f t="shared" si="341"/>
        <v>#VALUE!</v>
      </c>
      <c r="BH627" s="139" t="e">
        <f t="shared" si="342"/>
        <v>#VALUE!</v>
      </c>
      <c r="BI627" s="139" t="e">
        <f t="shared" si="343"/>
        <v>#VALUE!</v>
      </c>
    </row>
    <row r="628" spans="13:61" ht="15">
      <c r="M628" s="120" t="s">
        <v>13648</v>
      </c>
      <c r="N628" s="120" t="s">
        <v>13649</v>
      </c>
      <c r="O628" s="120" t="s">
        <v>267</v>
      </c>
      <c r="P628" s="120" t="s">
        <v>9301</v>
      </c>
      <c r="Q628" s="120" t="s">
        <v>12201</v>
      </c>
      <c r="R628" s="120">
        <v>33</v>
      </c>
      <c r="S628" s="120">
        <v>3323</v>
      </c>
      <c r="T628" s="348" t="str">
        <f>IF(R628&lt;&gt;"",VLOOKUP(R628,'01_MASTER_KODE_WILAYAH'!H$1437:I$1470,2,FALSE),"")</f>
        <v>JAWA TENGAH</v>
      </c>
      <c r="U628" s="348" t="str">
        <f>IF(S628&lt;&gt;"",VLOOKUP(S628,'01_MASTER_KODE_WILAYAH'!D$5:F$1353,3,FALSE),"")</f>
        <v>TEMANGGUNG</v>
      </c>
      <c r="V628" s="349" t="str">
        <f t="shared" si="313"/>
        <v>2</v>
      </c>
      <c r="W628" s="145" t="e">
        <f t="shared" si="314"/>
        <v>#VALUE!</v>
      </c>
      <c r="X628" s="133" t="e">
        <f>COUNTIFS(A1_Individu_Data_Keadaan_SDMK!A$4:A$149931,M628,A1_Individu_Data_Keadaan_SDMK!R$4:R$149285,"01. Dokter")</f>
        <v>#VALUE!</v>
      </c>
      <c r="Y628" s="122">
        <f t="shared" si="315"/>
        <v>1</v>
      </c>
      <c r="Z628" s="134" t="e">
        <f t="shared" si="316"/>
        <v>#VALUE!</v>
      </c>
      <c r="AA628" s="134" t="e">
        <f t="shared" si="317"/>
        <v>#VALUE!</v>
      </c>
      <c r="AB628" s="133" t="e">
        <f>COUNTIFS(A1_Individu_Data_Keadaan_SDMK!A$4:A$149931,M628,A1_Individu_Data_Keadaan_SDMK!R$4:R$149285,"02. Dokter Gigi")</f>
        <v>#VALUE!</v>
      </c>
      <c r="AC628" s="122">
        <f t="shared" si="318"/>
        <v>1</v>
      </c>
      <c r="AD628" s="134" t="e">
        <f t="shared" si="319"/>
        <v>#VALUE!</v>
      </c>
      <c r="AE628" s="134" t="e">
        <f t="shared" si="320"/>
        <v>#VALUE!</v>
      </c>
      <c r="AF628" s="133" t="e">
        <f>COUNTIFS(A1_Individu_Data_Keadaan_SDMK!A$4:A$149931,M628,A1_Individu_Data_Keadaan_SDMK!Q$4:Q$149285,"03. KEPERAWATAN")</f>
        <v>#VALUE!</v>
      </c>
      <c r="AG628" s="135">
        <f t="shared" si="321"/>
        <v>5</v>
      </c>
      <c r="AH628" s="134" t="e">
        <f t="shared" si="322"/>
        <v>#VALUE!</v>
      </c>
      <c r="AI628" s="134" t="e">
        <f t="shared" si="323"/>
        <v>#VALUE!</v>
      </c>
      <c r="AJ628" s="133" t="e">
        <f>COUNTIFS(A1_Individu_Data_Keadaan_SDMK!A$4:A$149931,M628,A1_Individu_Data_Keadaan_SDMK!Q$4:Q$149285,"04. KEBIDANAN")</f>
        <v>#VALUE!</v>
      </c>
      <c r="AK628" s="135">
        <f t="shared" si="324"/>
        <v>4</v>
      </c>
      <c r="AL628" s="134" t="e">
        <f t="shared" si="325"/>
        <v>#VALUE!</v>
      </c>
      <c r="AM628" s="134" t="e">
        <f t="shared" si="326"/>
        <v>#VALUE!</v>
      </c>
      <c r="AN628" s="133" t="e">
        <f>COUNTIFS(A1_Individu_Data_Keadaan_SDMK!A$4:A$149931,M628,A1_Individu_Data_Keadaan_SDMK!Q$4:Q$149285,"05. KEFARMASIAN")</f>
        <v>#VALUE!</v>
      </c>
      <c r="AO628" s="135">
        <f t="shared" si="327"/>
        <v>1</v>
      </c>
      <c r="AP628" s="134" t="e">
        <f t="shared" si="328"/>
        <v>#VALUE!</v>
      </c>
      <c r="AQ628" s="134" t="e">
        <f t="shared" si="329"/>
        <v>#VALUE!</v>
      </c>
      <c r="AR628" s="133" t="e">
        <f>COUNTIFS(A1_Individu_Data_Keadaan_SDMK!A$4:A$149931,M628,A1_Individu_Data_Keadaan_SDMK!Q$4:Q$149285,"06. KESEHATAN MASYARAKAT")</f>
        <v>#VALUE!</v>
      </c>
      <c r="AS628" s="135">
        <f t="shared" si="330"/>
        <v>1</v>
      </c>
      <c r="AT628" s="134" t="e">
        <f t="shared" si="331"/>
        <v>#VALUE!</v>
      </c>
      <c r="AU628" s="134" t="e">
        <f t="shared" si="332"/>
        <v>#VALUE!</v>
      </c>
      <c r="AV628" s="133" t="e">
        <f>COUNTIFS(A1_Individu_Data_Keadaan_SDMK!A$4:A$149931,M628,A1_Individu_Data_Keadaan_SDMK!Q$4:Q$149285,"07. KESEHATAN LINGKUNGAN")</f>
        <v>#VALUE!</v>
      </c>
      <c r="AW628" s="135">
        <f t="shared" si="333"/>
        <v>1</v>
      </c>
      <c r="AX628" s="134" t="e">
        <f t="shared" si="334"/>
        <v>#VALUE!</v>
      </c>
      <c r="AY628" s="134" t="e">
        <f t="shared" si="335"/>
        <v>#VALUE!</v>
      </c>
      <c r="AZ628" s="133" t="e">
        <f>COUNTIFS(A1_Individu_Data_Keadaan_SDMK!A$4:A$149931,M628,A1_Individu_Data_Keadaan_SDMK!Q$4:Q$149285,"08. GIZI")</f>
        <v>#VALUE!</v>
      </c>
      <c r="BA628" s="135">
        <f t="shared" si="336"/>
        <v>1</v>
      </c>
      <c r="BB628" s="134" t="e">
        <f t="shared" si="337"/>
        <v>#VALUE!</v>
      </c>
      <c r="BC628" s="134" t="e">
        <f t="shared" si="338"/>
        <v>#VALUE!</v>
      </c>
      <c r="BD628" s="133" t="e">
        <f>COUNTIFS(A1_Individu_Data_Keadaan_SDMK!A$4:A$149931,M628,A1_Individu_Data_Keadaan_SDMK!R$4:R$149285,"03. Ahli Teknologi Laboratorium Medik")</f>
        <v>#VALUE!</v>
      </c>
      <c r="BE628" s="135">
        <f t="shared" si="339"/>
        <v>1</v>
      </c>
      <c r="BF628" s="134" t="e">
        <f t="shared" si="340"/>
        <v>#VALUE!</v>
      </c>
      <c r="BG628" s="134" t="e">
        <f t="shared" si="341"/>
        <v>#VALUE!</v>
      </c>
      <c r="BH628" s="139" t="e">
        <f t="shared" si="342"/>
        <v>#VALUE!</v>
      </c>
      <c r="BI628" s="139" t="e">
        <f t="shared" si="343"/>
        <v>#VALUE!</v>
      </c>
    </row>
    <row r="629" spans="13:61" ht="15">
      <c r="M629" s="120" t="s">
        <v>13650</v>
      </c>
      <c r="N629" s="120" t="s">
        <v>13651</v>
      </c>
      <c r="O629" s="120" t="s">
        <v>267</v>
      </c>
      <c r="P629" s="120" t="s">
        <v>9301</v>
      </c>
      <c r="Q629" s="120" t="s">
        <v>12201</v>
      </c>
      <c r="R629" s="120">
        <v>33</v>
      </c>
      <c r="S629" s="120">
        <v>3323</v>
      </c>
      <c r="T629" s="348" t="str">
        <f>IF(R629&lt;&gt;"",VLOOKUP(R629,'01_MASTER_KODE_WILAYAH'!H$1437:I$1470,2,FALSE),"")</f>
        <v>JAWA TENGAH</v>
      </c>
      <c r="U629" s="348" t="str">
        <f>IF(S629&lt;&gt;"",VLOOKUP(S629,'01_MASTER_KODE_WILAYAH'!D$5:F$1353,3,FALSE),"")</f>
        <v>TEMANGGUNG</v>
      </c>
      <c r="V629" s="349" t="str">
        <f t="shared" si="313"/>
        <v>2</v>
      </c>
      <c r="W629" s="145" t="e">
        <f t="shared" si="314"/>
        <v>#VALUE!</v>
      </c>
      <c r="X629" s="133" t="e">
        <f>COUNTIFS(A1_Individu_Data_Keadaan_SDMK!A$4:A$149931,M629,A1_Individu_Data_Keadaan_SDMK!R$4:R$149285,"01. Dokter")</f>
        <v>#VALUE!</v>
      </c>
      <c r="Y629" s="122">
        <f t="shared" si="315"/>
        <v>1</v>
      </c>
      <c r="Z629" s="134" t="e">
        <f t="shared" si="316"/>
        <v>#VALUE!</v>
      </c>
      <c r="AA629" s="134" t="e">
        <f t="shared" si="317"/>
        <v>#VALUE!</v>
      </c>
      <c r="AB629" s="133" t="e">
        <f>COUNTIFS(A1_Individu_Data_Keadaan_SDMK!A$4:A$149931,M629,A1_Individu_Data_Keadaan_SDMK!R$4:R$149285,"02. Dokter Gigi")</f>
        <v>#VALUE!</v>
      </c>
      <c r="AC629" s="122">
        <f t="shared" si="318"/>
        <v>1</v>
      </c>
      <c r="AD629" s="134" t="e">
        <f t="shared" si="319"/>
        <v>#VALUE!</v>
      </c>
      <c r="AE629" s="134" t="e">
        <f t="shared" si="320"/>
        <v>#VALUE!</v>
      </c>
      <c r="AF629" s="133" t="e">
        <f>COUNTIFS(A1_Individu_Data_Keadaan_SDMK!A$4:A$149931,M629,A1_Individu_Data_Keadaan_SDMK!Q$4:Q$149285,"03. KEPERAWATAN")</f>
        <v>#VALUE!</v>
      </c>
      <c r="AG629" s="135">
        <f t="shared" si="321"/>
        <v>5</v>
      </c>
      <c r="AH629" s="134" t="e">
        <f t="shared" si="322"/>
        <v>#VALUE!</v>
      </c>
      <c r="AI629" s="134" t="e">
        <f t="shared" si="323"/>
        <v>#VALUE!</v>
      </c>
      <c r="AJ629" s="133" t="e">
        <f>COUNTIFS(A1_Individu_Data_Keadaan_SDMK!A$4:A$149931,M629,A1_Individu_Data_Keadaan_SDMK!Q$4:Q$149285,"04. KEBIDANAN")</f>
        <v>#VALUE!</v>
      </c>
      <c r="AK629" s="135">
        <f t="shared" si="324"/>
        <v>4</v>
      </c>
      <c r="AL629" s="134" t="e">
        <f t="shared" si="325"/>
        <v>#VALUE!</v>
      </c>
      <c r="AM629" s="134" t="e">
        <f t="shared" si="326"/>
        <v>#VALUE!</v>
      </c>
      <c r="AN629" s="133" t="e">
        <f>COUNTIFS(A1_Individu_Data_Keadaan_SDMK!A$4:A$149931,M629,A1_Individu_Data_Keadaan_SDMK!Q$4:Q$149285,"05. KEFARMASIAN")</f>
        <v>#VALUE!</v>
      </c>
      <c r="AO629" s="135">
        <f t="shared" si="327"/>
        <v>1</v>
      </c>
      <c r="AP629" s="134" t="e">
        <f t="shared" si="328"/>
        <v>#VALUE!</v>
      </c>
      <c r="AQ629" s="134" t="e">
        <f t="shared" si="329"/>
        <v>#VALUE!</v>
      </c>
      <c r="AR629" s="133" t="e">
        <f>COUNTIFS(A1_Individu_Data_Keadaan_SDMK!A$4:A$149931,M629,A1_Individu_Data_Keadaan_SDMK!Q$4:Q$149285,"06. KESEHATAN MASYARAKAT")</f>
        <v>#VALUE!</v>
      </c>
      <c r="AS629" s="135">
        <f t="shared" si="330"/>
        <v>1</v>
      </c>
      <c r="AT629" s="134" t="e">
        <f t="shared" si="331"/>
        <v>#VALUE!</v>
      </c>
      <c r="AU629" s="134" t="e">
        <f t="shared" si="332"/>
        <v>#VALUE!</v>
      </c>
      <c r="AV629" s="133" t="e">
        <f>COUNTIFS(A1_Individu_Data_Keadaan_SDMK!A$4:A$149931,M629,A1_Individu_Data_Keadaan_SDMK!Q$4:Q$149285,"07. KESEHATAN LINGKUNGAN")</f>
        <v>#VALUE!</v>
      </c>
      <c r="AW629" s="135">
        <f t="shared" si="333"/>
        <v>1</v>
      </c>
      <c r="AX629" s="134" t="e">
        <f t="shared" si="334"/>
        <v>#VALUE!</v>
      </c>
      <c r="AY629" s="134" t="e">
        <f t="shared" si="335"/>
        <v>#VALUE!</v>
      </c>
      <c r="AZ629" s="133" t="e">
        <f>COUNTIFS(A1_Individu_Data_Keadaan_SDMK!A$4:A$149931,M629,A1_Individu_Data_Keadaan_SDMK!Q$4:Q$149285,"08. GIZI")</f>
        <v>#VALUE!</v>
      </c>
      <c r="BA629" s="135">
        <f t="shared" si="336"/>
        <v>1</v>
      </c>
      <c r="BB629" s="134" t="e">
        <f t="shared" si="337"/>
        <v>#VALUE!</v>
      </c>
      <c r="BC629" s="134" t="e">
        <f t="shared" si="338"/>
        <v>#VALUE!</v>
      </c>
      <c r="BD629" s="133" t="e">
        <f>COUNTIFS(A1_Individu_Data_Keadaan_SDMK!A$4:A$149931,M629,A1_Individu_Data_Keadaan_SDMK!R$4:R$149285,"03. Ahli Teknologi Laboratorium Medik")</f>
        <v>#VALUE!</v>
      </c>
      <c r="BE629" s="135">
        <f t="shared" si="339"/>
        <v>1</v>
      </c>
      <c r="BF629" s="134" t="e">
        <f t="shared" si="340"/>
        <v>#VALUE!</v>
      </c>
      <c r="BG629" s="134" t="e">
        <f t="shared" si="341"/>
        <v>#VALUE!</v>
      </c>
      <c r="BH629" s="139" t="e">
        <f t="shared" si="342"/>
        <v>#VALUE!</v>
      </c>
      <c r="BI629" s="139" t="e">
        <f t="shared" si="343"/>
        <v>#VALUE!</v>
      </c>
    </row>
    <row r="630" spans="13:61" ht="15">
      <c r="M630" s="120" t="s">
        <v>13652</v>
      </c>
      <c r="N630" s="120" t="s">
        <v>13653</v>
      </c>
      <c r="O630" s="120" t="s">
        <v>267</v>
      </c>
      <c r="P630" s="120" t="s">
        <v>9301</v>
      </c>
      <c r="Q630" s="120" t="s">
        <v>12201</v>
      </c>
      <c r="R630" s="120">
        <v>33</v>
      </c>
      <c r="S630" s="120">
        <v>3324</v>
      </c>
      <c r="T630" s="348" t="str">
        <f>IF(R630&lt;&gt;"",VLOOKUP(R630,'01_MASTER_KODE_WILAYAH'!H$1437:I$1470,2,FALSE),"")</f>
        <v>JAWA TENGAH</v>
      </c>
      <c r="U630" s="348" t="str">
        <f>IF(S630&lt;&gt;"",VLOOKUP(S630,'01_MASTER_KODE_WILAYAH'!D$5:F$1353,3,FALSE),"")</f>
        <v>KENDAL</v>
      </c>
      <c r="V630" s="349" t="str">
        <f t="shared" si="313"/>
        <v>2</v>
      </c>
      <c r="W630" s="145" t="e">
        <f t="shared" si="314"/>
        <v>#VALUE!</v>
      </c>
      <c r="X630" s="133" t="e">
        <f>COUNTIFS(A1_Individu_Data_Keadaan_SDMK!A$4:A$149931,M630,A1_Individu_Data_Keadaan_SDMK!R$4:R$149285,"01. Dokter")</f>
        <v>#VALUE!</v>
      </c>
      <c r="Y630" s="122">
        <f t="shared" si="315"/>
        <v>1</v>
      </c>
      <c r="Z630" s="134" t="e">
        <f t="shared" si="316"/>
        <v>#VALUE!</v>
      </c>
      <c r="AA630" s="134" t="e">
        <f t="shared" si="317"/>
        <v>#VALUE!</v>
      </c>
      <c r="AB630" s="133" t="e">
        <f>COUNTIFS(A1_Individu_Data_Keadaan_SDMK!A$4:A$149931,M630,A1_Individu_Data_Keadaan_SDMK!R$4:R$149285,"02. Dokter Gigi")</f>
        <v>#VALUE!</v>
      </c>
      <c r="AC630" s="122">
        <f t="shared" si="318"/>
        <v>1</v>
      </c>
      <c r="AD630" s="134" t="e">
        <f t="shared" si="319"/>
        <v>#VALUE!</v>
      </c>
      <c r="AE630" s="134" t="e">
        <f t="shared" si="320"/>
        <v>#VALUE!</v>
      </c>
      <c r="AF630" s="133" t="e">
        <f>COUNTIFS(A1_Individu_Data_Keadaan_SDMK!A$4:A$149931,M630,A1_Individu_Data_Keadaan_SDMK!Q$4:Q$149285,"03. KEPERAWATAN")</f>
        <v>#VALUE!</v>
      </c>
      <c r="AG630" s="135">
        <f t="shared" si="321"/>
        <v>5</v>
      </c>
      <c r="AH630" s="134" t="e">
        <f t="shared" si="322"/>
        <v>#VALUE!</v>
      </c>
      <c r="AI630" s="134" t="e">
        <f t="shared" si="323"/>
        <v>#VALUE!</v>
      </c>
      <c r="AJ630" s="133" t="e">
        <f>COUNTIFS(A1_Individu_Data_Keadaan_SDMK!A$4:A$149931,M630,A1_Individu_Data_Keadaan_SDMK!Q$4:Q$149285,"04. KEBIDANAN")</f>
        <v>#VALUE!</v>
      </c>
      <c r="AK630" s="135">
        <f t="shared" si="324"/>
        <v>4</v>
      </c>
      <c r="AL630" s="134" t="e">
        <f t="shared" si="325"/>
        <v>#VALUE!</v>
      </c>
      <c r="AM630" s="134" t="e">
        <f t="shared" si="326"/>
        <v>#VALUE!</v>
      </c>
      <c r="AN630" s="133" t="e">
        <f>COUNTIFS(A1_Individu_Data_Keadaan_SDMK!A$4:A$149931,M630,A1_Individu_Data_Keadaan_SDMK!Q$4:Q$149285,"05. KEFARMASIAN")</f>
        <v>#VALUE!</v>
      </c>
      <c r="AO630" s="135">
        <f t="shared" si="327"/>
        <v>1</v>
      </c>
      <c r="AP630" s="134" t="e">
        <f t="shared" si="328"/>
        <v>#VALUE!</v>
      </c>
      <c r="AQ630" s="134" t="e">
        <f t="shared" si="329"/>
        <v>#VALUE!</v>
      </c>
      <c r="AR630" s="133" t="e">
        <f>COUNTIFS(A1_Individu_Data_Keadaan_SDMK!A$4:A$149931,M630,A1_Individu_Data_Keadaan_SDMK!Q$4:Q$149285,"06. KESEHATAN MASYARAKAT")</f>
        <v>#VALUE!</v>
      </c>
      <c r="AS630" s="135">
        <f t="shared" si="330"/>
        <v>1</v>
      </c>
      <c r="AT630" s="134" t="e">
        <f t="shared" si="331"/>
        <v>#VALUE!</v>
      </c>
      <c r="AU630" s="134" t="e">
        <f t="shared" si="332"/>
        <v>#VALUE!</v>
      </c>
      <c r="AV630" s="133" t="e">
        <f>COUNTIFS(A1_Individu_Data_Keadaan_SDMK!A$4:A$149931,M630,A1_Individu_Data_Keadaan_SDMK!Q$4:Q$149285,"07. KESEHATAN LINGKUNGAN")</f>
        <v>#VALUE!</v>
      </c>
      <c r="AW630" s="135">
        <f t="shared" si="333"/>
        <v>1</v>
      </c>
      <c r="AX630" s="134" t="e">
        <f t="shared" si="334"/>
        <v>#VALUE!</v>
      </c>
      <c r="AY630" s="134" t="e">
        <f t="shared" si="335"/>
        <v>#VALUE!</v>
      </c>
      <c r="AZ630" s="133" t="e">
        <f>COUNTIFS(A1_Individu_Data_Keadaan_SDMK!A$4:A$149931,M630,A1_Individu_Data_Keadaan_SDMK!Q$4:Q$149285,"08. GIZI")</f>
        <v>#VALUE!</v>
      </c>
      <c r="BA630" s="135">
        <f t="shared" si="336"/>
        <v>1</v>
      </c>
      <c r="BB630" s="134" t="e">
        <f t="shared" si="337"/>
        <v>#VALUE!</v>
      </c>
      <c r="BC630" s="134" t="e">
        <f t="shared" si="338"/>
        <v>#VALUE!</v>
      </c>
      <c r="BD630" s="133" t="e">
        <f>COUNTIFS(A1_Individu_Data_Keadaan_SDMK!A$4:A$149931,M630,A1_Individu_Data_Keadaan_SDMK!R$4:R$149285,"03. Ahli Teknologi Laboratorium Medik")</f>
        <v>#VALUE!</v>
      </c>
      <c r="BE630" s="135">
        <f t="shared" si="339"/>
        <v>1</v>
      </c>
      <c r="BF630" s="134" t="e">
        <f t="shared" si="340"/>
        <v>#VALUE!</v>
      </c>
      <c r="BG630" s="134" t="e">
        <f t="shared" si="341"/>
        <v>#VALUE!</v>
      </c>
      <c r="BH630" s="139" t="e">
        <f t="shared" si="342"/>
        <v>#VALUE!</v>
      </c>
      <c r="BI630" s="139" t="e">
        <f t="shared" si="343"/>
        <v>#VALUE!</v>
      </c>
    </row>
    <row r="631" spans="13:61" ht="15">
      <c r="M631" s="120" t="s">
        <v>13654</v>
      </c>
      <c r="N631" s="120" t="s">
        <v>13655</v>
      </c>
      <c r="O631" s="120" t="s">
        <v>267</v>
      </c>
      <c r="P631" s="120" t="s">
        <v>9302</v>
      </c>
      <c r="Q631" s="120" t="s">
        <v>12201</v>
      </c>
      <c r="R631" s="120">
        <v>33</v>
      </c>
      <c r="S631" s="120">
        <v>3324</v>
      </c>
      <c r="T631" s="348" t="str">
        <f>IF(R631&lt;&gt;"",VLOOKUP(R631,'01_MASTER_KODE_WILAYAH'!H$1437:I$1470,2,FALSE),"")</f>
        <v>JAWA TENGAH</v>
      </c>
      <c r="U631" s="348" t="str">
        <f>IF(S631&lt;&gt;"",VLOOKUP(S631,'01_MASTER_KODE_WILAYAH'!D$5:F$1353,3,FALSE),"")</f>
        <v>KENDAL</v>
      </c>
      <c r="V631" s="349" t="str">
        <f t="shared" si="313"/>
        <v>1</v>
      </c>
      <c r="W631" s="145" t="e">
        <f t="shared" si="314"/>
        <v>#VALUE!</v>
      </c>
      <c r="X631" s="133" t="e">
        <f>COUNTIFS(A1_Individu_Data_Keadaan_SDMK!A$4:A$149931,M631,A1_Individu_Data_Keadaan_SDMK!R$4:R$149285,"01. Dokter")</f>
        <v>#VALUE!</v>
      </c>
      <c r="Y631" s="122">
        <f t="shared" si="315"/>
        <v>2</v>
      </c>
      <c r="Z631" s="134" t="e">
        <f t="shared" si="316"/>
        <v>#VALUE!</v>
      </c>
      <c r="AA631" s="134" t="e">
        <f t="shared" si="317"/>
        <v>#VALUE!</v>
      </c>
      <c r="AB631" s="133" t="e">
        <f>COUNTIFS(A1_Individu_Data_Keadaan_SDMK!A$4:A$149931,M631,A1_Individu_Data_Keadaan_SDMK!R$4:R$149285,"02. Dokter Gigi")</f>
        <v>#VALUE!</v>
      </c>
      <c r="AC631" s="122">
        <f t="shared" si="318"/>
        <v>1</v>
      </c>
      <c r="AD631" s="134" t="e">
        <f t="shared" si="319"/>
        <v>#VALUE!</v>
      </c>
      <c r="AE631" s="134" t="e">
        <f t="shared" si="320"/>
        <v>#VALUE!</v>
      </c>
      <c r="AF631" s="133" t="e">
        <f>COUNTIFS(A1_Individu_Data_Keadaan_SDMK!A$4:A$149931,M631,A1_Individu_Data_Keadaan_SDMK!Q$4:Q$149285,"03. KEPERAWATAN")</f>
        <v>#VALUE!</v>
      </c>
      <c r="AG631" s="135">
        <f t="shared" si="321"/>
        <v>8</v>
      </c>
      <c r="AH631" s="134" t="e">
        <f t="shared" si="322"/>
        <v>#VALUE!</v>
      </c>
      <c r="AI631" s="134" t="e">
        <f t="shared" si="323"/>
        <v>#VALUE!</v>
      </c>
      <c r="AJ631" s="133" t="e">
        <f>COUNTIFS(A1_Individu_Data_Keadaan_SDMK!A$4:A$149931,M631,A1_Individu_Data_Keadaan_SDMK!Q$4:Q$149285,"04. KEBIDANAN")</f>
        <v>#VALUE!</v>
      </c>
      <c r="AK631" s="135">
        <f t="shared" si="324"/>
        <v>7</v>
      </c>
      <c r="AL631" s="134" t="e">
        <f t="shared" si="325"/>
        <v>#VALUE!</v>
      </c>
      <c r="AM631" s="134" t="e">
        <f t="shared" si="326"/>
        <v>#VALUE!</v>
      </c>
      <c r="AN631" s="133" t="e">
        <f>COUNTIFS(A1_Individu_Data_Keadaan_SDMK!A$4:A$149931,M631,A1_Individu_Data_Keadaan_SDMK!Q$4:Q$149285,"05. KEFARMASIAN")</f>
        <v>#VALUE!</v>
      </c>
      <c r="AO631" s="135">
        <f t="shared" si="327"/>
        <v>1</v>
      </c>
      <c r="AP631" s="134" t="e">
        <f t="shared" si="328"/>
        <v>#VALUE!</v>
      </c>
      <c r="AQ631" s="134" t="e">
        <f t="shared" si="329"/>
        <v>#VALUE!</v>
      </c>
      <c r="AR631" s="133" t="e">
        <f>COUNTIFS(A1_Individu_Data_Keadaan_SDMK!A$4:A$149931,M631,A1_Individu_Data_Keadaan_SDMK!Q$4:Q$149285,"06. KESEHATAN MASYARAKAT")</f>
        <v>#VALUE!</v>
      </c>
      <c r="AS631" s="135">
        <f t="shared" si="330"/>
        <v>1</v>
      </c>
      <c r="AT631" s="134" t="e">
        <f t="shared" si="331"/>
        <v>#VALUE!</v>
      </c>
      <c r="AU631" s="134" t="e">
        <f t="shared" si="332"/>
        <v>#VALUE!</v>
      </c>
      <c r="AV631" s="133" t="e">
        <f>COUNTIFS(A1_Individu_Data_Keadaan_SDMK!A$4:A$149931,M631,A1_Individu_Data_Keadaan_SDMK!Q$4:Q$149285,"07. KESEHATAN LINGKUNGAN")</f>
        <v>#VALUE!</v>
      </c>
      <c r="AW631" s="135">
        <f t="shared" si="333"/>
        <v>1</v>
      </c>
      <c r="AX631" s="134" t="e">
        <f t="shared" si="334"/>
        <v>#VALUE!</v>
      </c>
      <c r="AY631" s="134" t="e">
        <f t="shared" si="335"/>
        <v>#VALUE!</v>
      </c>
      <c r="AZ631" s="133" t="e">
        <f>COUNTIFS(A1_Individu_Data_Keadaan_SDMK!A$4:A$149931,M631,A1_Individu_Data_Keadaan_SDMK!Q$4:Q$149285,"08. GIZI")</f>
        <v>#VALUE!</v>
      </c>
      <c r="BA631" s="135">
        <f t="shared" si="336"/>
        <v>2</v>
      </c>
      <c r="BB631" s="134" t="e">
        <f t="shared" si="337"/>
        <v>#VALUE!</v>
      </c>
      <c r="BC631" s="134" t="e">
        <f t="shared" si="338"/>
        <v>#VALUE!</v>
      </c>
      <c r="BD631" s="133" t="e">
        <f>COUNTIFS(A1_Individu_Data_Keadaan_SDMK!A$4:A$149931,M631,A1_Individu_Data_Keadaan_SDMK!R$4:R$149285,"03. Ahli Teknologi Laboratorium Medik")</f>
        <v>#VALUE!</v>
      </c>
      <c r="BE631" s="135">
        <f t="shared" si="339"/>
        <v>1</v>
      </c>
      <c r="BF631" s="134" t="e">
        <f t="shared" si="340"/>
        <v>#VALUE!</v>
      </c>
      <c r="BG631" s="134" t="e">
        <f t="shared" si="341"/>
        <v>#VALUE!</v>
      </c>
      <c r="BH631" s="139" t="e">
        <f t="shared" si="342"/>
        <v>#VALUE!</v>
      </c>
      <c r="BI631" s="139" t="e">
        <f t="shared" si="343"/>
        <v>#VALUE!</v>
      </c>
    </row>
    <row r="632" spans="13:61" ht="15">
      <c r="M632" s="120" t="s">
        <v>13656</v>
      </c>
      <c r="N632" s="120" t="s">
        <v>13657</v>
      </c>
      <c r="O632" s="120" t="s">
        <v>267</v>
      </c>
      <c r="P632" s="120" t="s">
        <v>9301</v>
      </c>
      <c r="Q632" s="120" t="s">
        <v>12201</v>
      </c>
      <c r="R632" s="120">
        <v>33</v>
      </c>
      <c r="S632" s="120">
        <v>3324</v>
      </c>
      <c r="T632" s="348" t="str">
        <f>IF(R632&lt;&gt;"",VLOOKUP(R632,'01_MASTER_KODE_WILAYAH'!H$1437:I$1470,2,FALSE),"")</f>
        <v>JAWA TENGAH</v>
      </c>
      <c r="U632" s="348" t="str">
        <f>IF(S632&lt;&gt;"",VLOOKUP(S632,'01_MASTER_KODE_WILAYAH'!D$5:F$1353,3,FALSE),"")</f>
        <v>KENDAL</v>
      </c>
      <c r="V632" s="349" t="str">
        <f t="shared" si="313"/>
        <v>2</v>
      </c>
      <c r="W632" s="145" t="e">
        <f t="shared" si="314"/>
        <v>#VALUE!</v>
      </c>
      <c r="X632" s="133" t="e">
        <f>COUNTIFS(A1_Individu_Data_Keadaan_SDMK!A$4:A$149931,M632,A1_Individu_Data_Keadaan_SDMK!R$4:R$149285,"01. Dokter")</f>
        <v>#VALUE!</v>
      </c>
      <c r="Y632" s="122">
        <f t="shared" si="315"/>
        <v>1</v>
      </c>
      <c r="Z632" s="134" t="e">
        <f t="shared" si="316"/>
        <v>#VALUE!</v>
      </c>
      <c r="AA632" s="134" t="e">
        <f t="shared" si="317"/>
        <v>#VALUE!</v>
      </c>
      <c r="AB632" s="133" t="e">
        <f>COUNTIFS(A1_Individu_Data_Keadaan_SDMK!A$4:A$149931,M632,A1_Individu_Data_Keadaan_SDMK!R$4:R$149285,"02. Dokter Gigi")</f>
        <v>#VALUE!</v>
      </c>
      <c r="AC632" s="122">
        <f t="shared" si="318"/>
        <v>1</v>
      </c>
      <c r="AD632" s="134" t="e">
        <f t="shared" si="319"/>
        <v>#VALUE!</v>
      </c>
      <c r="AE632" s="134" t="e">
        <f t="shared" si="320"/>
        <v>#VALUE!</v>
      </c>
      <c r="AF632" s="133" t="e">
        <f>COUNTIFS(A1_Individu_Data_Keadaan_SDMK!A$4:A$149931,M632,A1_Individu_Data_Keadaan_SDMK!Q$4:Q$149285,"03. KEPERAWATAN")</f>
        <v>#VALUE!</v>
      </c>
      <c r="AG632" s="135">
        <f t="shared" si="321"/>
        <v>5</v>
      </c>
      <c r="AH632" s="134" t="e">
        <f t="shared" si="322"/>
        <v>#VALUE!</v>
      </c>
      <c r="AI632" s="134" t="e">
        <f t="shared" si="323"/>
        <v>#VALUE!</v>
      </c>
      <c r="AJ632" s="133" t="e">
        <f>COUNTIFS(A1_Individu_Data_Keadaan_SDMK!A$4:A$149931,M632,A1_Individu_Data_Keadaan_SDMK!Q$4:Q$149285,"04. KEBIDANAN")</f>
        <v>#VALUE!</v>
      </c>
      <c r="AK632" s="135">
        <f t="shared" si="324"/>
        <v>4</v>
      </c>
      <c r="AL632" s="134" t="e">
        <f t="shared" si="325"/>
        <v>#VALUE!</v>
      </c>
      <c r="AM632" s="134" t="e">
        <f t="shared" si="326"/>
        <v>#VALUE!</v>
      </c>
      <c r="AN632" s="133" t="e">
        <f>COUNTIFS(A1_Individu_Data_Keadaan_SDMK!A$4:A$149931,M632,A1_Individu_Data_Keadaan_SDMK!Q$4:Q$149285,"05. KEFARMASIAN")</f>
        <v>#VALUE!</v>
      </c>
      <c r="AO632" s="135">
        <f t="shared" si="327"/>
        <v>1</v>
      </c>
      <c r="AP632" s="134" t="e">
        <f t="shared" si="328"/>
        <v>#VALUE!</v>
      </c>
      <c r="AQ632" s="134" t="e">
        <f t="shared" si="329"/>
        <v>#VALUE!</v>
      </c>
      <c r="AR632" s="133" t="e">
        <f>COUNTIFS(A1_Individu_Data_Keadaan_SDMK!A$4:A$149931,M632,A1_Individu_Data_Keadaan_SDMK!Q$4:Q$149285,"06. KESEHATAN MASYARAKAT")</f>
        <v>#VALUE!</v>
      </c>
      <c r="AS632" s="135">
        <f t="shared" si="330"/>
        <v>1</v>
      </c>
      <c r="AT632" s="134" t="e">
        <f t="shared" si="331"/>
        <v>#VALUE!</v>
      </c>
      <c r="AU632" s="134" t="e">
        <f t="shared" si="332"/>
        <v>#VALUE!</v>
      </c>
      <c r="AV632" s="133" t="e">
        <f>COUNTIFS(A1_Individu_Data_Keadaan_SDMK!A$4:A$149931,M632,A1_Individu_Data_Keadaan_SDMK!Q$4:Q$149285,"07. KESEHATAN LINGKUNGAN")</f>
        <v>#VALUE!</v>
      </c>
      <c r="AW632" s="135">
        <f t="shared" si="333"/>
        <v>1</v>
      </c>
      <c r="AX632" s="134" t="e">
        <f t="shared" si="334"/>
        <v>#VALUE!</v>
      </c>
      <c r="AY632" s="134" t="e">
        <f t="shared" si="335"/>
        <v>#VALUE!</v>
      </c>
      <c r="AZ632" s="133" t="e">
        <f>COUNTIFS(A1_Individu_Data_Keadaan_SDMK!A$4:A$149931,M632,A1_Individu_Data_Keadaan_SDMK!Q$4:Q$149285,"08. GIZI")</f>
        <v>#VALUE!</v>
      </c>
      <c r="BA632" s="135">
        <f t="shared" si="336"/>
        <v>1</v>
      </c>
      <c r="BB632" s="134" t="e">
        <f t="shared" si="337"/>
        <v>#VALUE!</v>
      </c>
      <c r="BC632" s="134" t="e">
        <f t="shared" si="338"/>
        <v>#VALUE!</v>
      </c>
      <c r="BD632" s="133" t="e">
        <f>COUNTIFS(A1_Individu_Data_Keadaan_SDMK!A$4:A$149931,M632,A1_Individu_Data_Keadaan_SDMK!R$4:R$149285,"03. Ahli Teknologi Laboratorium Medik")</f>
        <v>#VALUE!</v>
      </c>
      <c r="BE632" s="135">
        <f t="shared" si="339"/>
        <v>1</v>
      </c>
      <c r="BF632" s="134" t="e">
        <f t="shared" si="340"/>
        <v>#VALUE!</v>
      </c>
      <c r="BG632" s="134" t="e">
        <f t="shared" si="341"/>
        <v>#VALUE!</v>
      </c>
      <c r="BH632" s="139" t="e">
        <f t="shared" si="342"/>
        <v>#VALUE!</v>
      </c>
      <c r="BI632" s="139" t="e">
        <f t="shared" si="343"/>
        <v>#VALUE!</v>
      </c>
    </row>
    <row r="633" spans="13:61" ht="15">
      <c r="M633" s="120" t="s">
        <v>13658</v>
      </c>
      <c r="N633" s="120" t="s">
        <v>13659</v>
      </c>
      <c r="O633" s="120" t="s">
        <v>267</v>
      </c>
      <c r="P633" s="120" t="s">
        <v>9301</v>
      </c>
      <c r="Q633" s="120" t="s">
        <v>12201</v>
      </c>
      <c r="R633" s="120">
        <v>33</v>
      </c>
      <c r="S633" s="120">
        <v>3324</v>
      </c>
      <c r="T633" s="348" t="str">
        <f>IF(R633&lt;&gt;"",VLOOKUP(R633,'01_MASTER_KODE_WILAYAH'!H$1437:I$1470,2,FALSE),"")</f>
        <v>JAWA TENGAH</v>
      </c>
      <c r="U633" s="348" t="str">
        <f>IF(S633&lt;&gt;"",VLOOKUP(S633,'01_MASTER_KODE_WILAYAH'!D$5:F$1353,3,FALSE),"")</f>
        <v>KENDAL</v>
      </c>
      <c r="V633" s="349" t="str">
        <f t="shared" si="313"/>
        <v>2</v>
      </c>
      <c r="W633" s="145" t="e">
        <f t="shared" si="314"/>
        <v>#VALUE!</v>
      </c>
      <c r="X633" s="133" t="e">
        <f>COUNTIFS(A1_Individu_Data_Keadaan_SDMK!A$4:A$149931,M633,A1_Individu_Data_Keadaan_SDMK!R$4:R$149285,"01. Dokter")</f>
        <v>#VALUE!</v>
      </c>
      <c r="Y633" s="122">
        <f t="shared" si="315"/>
        <v>1</v>
      </c>
      <c r="Z633" s="134" t="e">
        <f t="shared" si="316"/>
        <v>#VALUE!</v>
      </c>
      <c r="AA633" s="134" t="e">
        <f t="shared" si="317"/>
        <v>#VALUE!</v>
      </c>
      <c r="AB633" s="133" t="e">
        <f>COUNTIFS(A1_Individu_Data_Keadaan_SDMK!A$4:A$149931,M633,A1_Individu_Data_Keadaan_SDMK!R$4:R$149285,"02. Dokter Gigi")</f>
        <v>#VALUE!</v>
      </c>
      <c r="AC633" s="122">
        <f t="shared" si="318"/>
        <v>1</v>
      </c>
      <c r="AD633" s="134" t="e">
        <f t="shared" si="319"/>
        <v>#VALUE!</v>
      </c>
      <c r="AE633" s="134" t="e">
        <f t="shared" si="320"/>
        <v>#VALUE!</v>
      </c>
      <c r="AF633" s="133" t="e">
        <f>COUNTIFS(A1_Individu_Data_Keadaan_SDMK!A$4:A$149931,M633,A1_Individu_Data_Keadaan_SDMK!Q$4:Q$149285,"03. KEPERAWATAN")</f>
        <v>#VALUE!</v>
      </c>
      <c r="AG633" s="135">
        <f t="shared" si="321"/>
        <v>5</v>
      </c>
      <c r="AH633" s="134" t="e">
        <f t="shared" si="322"/>
        <v>#VALUE!</v>
      </c>
      <c r="AI633" s="134" t="e">
        <f t="shared" si="323"/>
        <v>#VALUE!</v>
      </c>
      <c r="AJ633" s="133" t="e">
        <f>COUNTIFS(A1_Individu_Data_Keadaan_SDMK!A$4:A$149931,M633,A1_Individu_Data_Keadaan_SDMK!Q$4:Q$149285,"04. KEBIDANAN")</f>
        <v>#VALUE!</v>
      </c>
      <c r="AK633" s="135">
        <f t="shared" si="324"/>
        <v>4</v>
      </c>
      <c r="AL633" s="134" t="e">
        <f t="shared" si="325"/>
        <v>#VALUE!</v>
      </c>
      <c r="AM633" s="134" t="e">
        <f t="shared" si="326"/>
        <v>#VALUE!</v>
      </c>
      <c r="AN633" s="133" t="e">
        <f>COUNTIFS(A1_Individu_Data_Keadaan_SDMK!A$4:A$149931,M633,A1_Individu_Data_Keadaan_SDMK!Q$4:Q$149285,"05. KEFARMASIAN")</f>
        <v>#VALUE!</v>
      </c>
      <c r="AO633" s="135">
        <f t="shared" si="327"/>
        <v>1</v>
      </c>
      <c r="AP633" s="134" t="e">
        <f t="shared" si="328"/>
        <v>#VALUE!</v>
      </c>
      <c r="AQ633" s="134" t="e">
        <f t="shared" si="329"/>
        <v>#VALUE!</v>
      </c>
      <c r="AR633" s="133" t="e">
        <f>COUNTIFS(A1_Individu_Data_Keadaan_SDMK!A$4:A$149931,M633,A1_Individu_Data_Keadaan_SDMK!Q$4:Q$149285,"06. KESEHATAN MASYARAKAT")</f>
        <v>#VALUE!</v>
      </c>
      <c r="AS633" s="135">
        <f t="shared" si="330"/>
        <v>1</v>
      </c>
      <c r="AT633" s="134" t="e">
        <f t="shared" si="331"/>
        <v>#VALUE!</v>
      </c>
      <c r="AU633" s="134" t="e">
        <f t="shared" si="332"/>
        <v>#VALUE!</v>
      </c>
      <c r="AV633" s="133" t="e">
        <f>COUNTIFS(A1_Individu_Data_Keadaan_SDMK!A$4:A$149931,M633,A1_Individu_Data_Keadaan_SDMK!Q$4:Q$149285,"07. KESEHATAN LINGKUNGAN")</f>
        <v>#VALUE!</v>
      </c>
      <c r="AW633" s="135">
        <f t="shared" si="333"/>
        <v>1</v>
      </c>
      <c r="AX633" s="134" t="e">
        <f t="shared" si="334"/>
        <v>#VALUE!</v>
      </c>
      <c r="AY633" s="134" t="e">
        <f t="shared" si="335"/>
        <v>#VALUE!</v>
      </c>
      <c r="AZ633" s="133" t="e">
        <f>COUNTIFS(A1_Individu_Data_Keadaan_SDMK!A$4:A$149931,M633,A1_Individu_Data_Keadaan_SDMK!Q$4:Q$149285,"08. GIZI")</f>
        <v>#VALUE!</v>
      </c>
      <c r="BA633" s="135">
        <f t="shared" si="336"/>
        <v>1</v>
      </c>
      <c r="BB633" s="134" t="e">
        <f t="shared" si="337"/>
        <v>#VALUE!</v>
      </c>
      <c r="BC633" s="134" t="e">
        <f t="shared" si="338"/>
        <v>#VALUE!</v>
      </c>
      <c r="BD633" s="133" t="e">
        <f>COUNTIFS(A1_Individu_Data_Keadaan_SDMK!A$4:A$149931,M633,A1_Individu_Data_Keadaan_SDMK!R$4:R$149285,"03. Ahli Teknologi Laboratorium Medik")</f>
        <v>#VALUE!</v>
      </c>
      <c r="BE633" s="135">
        <f t="shared" si="339"/>
        <v>1</v>
      </c>
      <c r="BF633" s="134" t="e">
        <f t="shared" si="340"/>
        <v>#VALUE!</v>
      </c>
      <c r="BG633" s="134" t="e">
        <f t="shared" si="341"/>
        <v>#VALUE!</v>
      </c>
      <c r="BH633" s="139" t="e">
        <f t="shared" si="342"/>
        <v>#VALUE!</v>
      </c>
      <c r="BI633" s="139" t="e">
        <f t="shared" si="343"/>
        <v>#VALUE!</v>
      </c>
    </row>
    <row r="634" spans="13:61" ht="15">
      <c r="M634" s="120" t="s">
        <v>13660</v>
      </c>
      <c r="N634" s="120" t="s">
        <v>13661</v>
      </c>
      <c r="O634" s="120" t="s">
        <v>267</v>
      </c>
      <c r="P634" s="120" t="s">
        <v>9302</v>
      </c>
      <c r="Q634" s="120" t="s">
        <v>12201</v>
      </c>
      <c r="R634" s="120">
        <v>33</v>
      </c>
      <c r="S634" s="120">
        <v>3324</v>
      </c>
      <c r="T634" s="348" t="str">
        <f>IF(R634&lt;&gt;"",VLOOKUP(R634,'01_MASTER_KODE_WILAYAH'!H$1437:I$1470,2,FALSE),"")</f>
        <v>JAWA TENGAH</v>
      </c>
      <c r="U634" s="348" t="str">
        <f>IF(S634&lt;&gt;"",VLOOKUP(S634,'01_MASTER_KODE_WILAYAH'!D$5:F$1353,3,FALSE),"")</f>
        <v>KENDAL</v>
      </c>
      <c r="V634" s="349" t="str">
        <f t="shared" si="313"/>
        <v>1</v>
      </c>
      <c r="W634" s="145" t="e">
        <f t="shared" si="314"/>
        <v>#VALUE!</v>
      </c>
      <c r="X634" s="133" t="e">
        <f>COUNTIFS(A1_Individu_Data_Keadaan_SDMK!A$4:A$149931,M634,A1_Individu_Data_Keadaan_SDMK!R$4:R$149285,"01. Dokter")</f>
        <v>#VALUE!</v>
      </c>
      <c r="Y634" s="122">
        <f t="shared" si="315"/>
        <v>2</v>
      </c>
      <c r="Z634" s="134" t="e">
        <f t="shared" si="316"/>
        <v>#VALUE!</v>
      </c>
      <c r="AA634" s="134" t="e">
        <f t="shared" si="317"/>
        <v>#VALUE!</v>
      </c>
      <c r="AB634" s="133" t="e">
        <f>COUNTIFS(A1_Individu_Data_Keadaan_SDMK!A$4:A$149931,M634,A1_Individu_Data_Keadaan_SDMK!R$4:R$149285,"02. Dokter Gigi")</f>
        <v>#VALUE!</v>
      </c>
      <c r="AC634" s="122">
        <f t="shared" si="318"/>
        <v>1</v>
      </c>
      <c r="AD634" s="134" t="e">
        <f t="shared" si="319"/>
        <v>#VALUE!</v>
      </c>
      <c r="AE634" s="134" t="e">
        <f t="shared" si="320"/>
        <v>#VALUE!</v>
      </c>
      <c r="AF634" s="133" t="e">
        <f>COUNTIFS(A1_Individu_Data_Keadaan_SDMK!A$4:A$149931,M634,A1_Individu_Data_Keadaan_SDMK!Q$4:Q$149285,"03. KEPERAWATAN")</f>
        <v>#VALUE!</v>
      </c>
      <c r="AG634" s="135">
        <f t="shared" si="321"/>
        <v>8</v>
      </c>
      <c r="AH634" s="134" t="e">
        <f t="shared" si="322"/>
        <v>#VALUE!</v>
      </c>
      <c r="AI634" s="134" t="e">
        <f t="shared" si="323"/>
        <v>#VALUE!</v>
      </c>
      <c r="AJ634" s="133" t="e">
        <f>COUNTIFS(A1_Individu_Data_Keadaan_SDMK!A$4:A$149931,M634,A1_Individu_Data_Keadaan_SDMK!Q$4:Q$149285,"04. KEBIDANAN")</f>
        <v>#VALUE!</v>
      </c>
      <c r="AK634" s="135">
        <f t="shared" si="324"/>
        <v>7</v>
      </c>
      <c r="AL634" s="134" t="e">
        <f t="shared" si="325"/>
        <v>#VALUE!</v>
      </c>
      <c r="AM634" s="134" t="e">
        <f t="shared" si="326"/>
        <v>#VALUE!</v>
      </c>
      <c r="AN634" s="133" t="e">
        <f>COUNTIFS(A1_Individu_Data_Keadaan_SDMK!A$4:A$149931,M634,A1_Individu_Data_Keadaan_SDMK!Q$4:Q$149285,"05. KEFARMASIAN")</f>
        <v>#VALUE!</v>
      </c>
      <c r="AO634" s="135">
        <f t="shared" si="327"/>
        <v>1</v>
      </c>
      <c r="AP634" s="134" t="e">
        <f t="shared" si="328"/>
        <v>#VALUE!</v>
      </c>
      <c r="AQ634" s="134" t="e">
        <f t="shared" si="329"/>
        <v>#VALUE!</v>
      </c>
      <c r="AR634" s="133" t="e">
        <f>COUNTIFS(A1_Individu_Data_Keadaan_SDMK!A$4:A$149931,M634,A1_Individu_Data_Keadaan_SDMK!Q$4:Q$149285,"06. KESEHATAN MASYARAKAT")</f>
        <v>#VALUE!</v>
      </c>
      <c r="AS634" s="135">
        <f t="shared" si="330"/>
        <v>1</v>
      </c>
      <c r="AT634" s="134" t="e">
        <f t="shared" si="331"/>
        <v>#VALUE!</v>
      </c>
      <c r="AU634" s="134" t="e">
        <f t="shared" si="332"/>
        <v>#VALUE!</v>
      </c>
      <c r="AV634" s="133" t="e">
        <f>COUNTIFS(A1_Individu_Data_Keadaan_SDMK!A$4:A$149931,M634,A1_Individu_Data_Keadaan_SDMK!Q$4:Q$149285,"07. KESEHATAN LINGKUNGAN")</f>
        <v>#VALUE!</v>
      </c>
      <c r="AW634" s="135">
        <f t="shared" si="333"/>
        <v>1</v>
      </c>
      <c r="AX634" s="134" t="e">
        <f t="shared" si="334"/>
        <v>#VALUE!</v>
      </c>
      <c r="AY634" s="134" t="e">
        <f t="shared" si="335"/>
        <v>#VALUE!</v>
      </c>
      <c r="AZ634" s="133" t="e">
        <f>COUNTIFS(A1_Individu_Data_Keadaan_SDMK!A$4:A$149931,M634,A1_Individu_Data_Keadaan_SDMK!Q$4:Q$149285,"08. GIZI")</f>
        <v>#VALUE!</v>
      </c>
      <c r="BA634" s="135">
        <f t="shared" si="336"/>
        <v>2</v>
      </c>
      <c r="BB634" s="134" t="e">
        <f t="shared" si="337"/>
        <v>#VALUE!</v>
      </c>
      <c r="BC634" s="134" t="e">
        <f t="shared" si="338"/>
        <v>#VALUE!</v>
      </c>
      <c r="BD634" s="133" t="e">
        <f>COUNTIFS(A1_Individu_Data_Keadaan_SDMK!A$4:A$149931,M634,A1_Individu_Data_Keadaan_SDMK!R$4:R$149285,"03. Ahli Teknologi Laboratorium Medik")</f>
        <v>#VALUE!</v>
      </c>
      <c r="BE634" s="135">
        <f t="shared" si="339"/>
        <v>1</v>
      </c>
      <c r="BF634" s="134" t="e">
        <f t="shared" si="340"/>
        <v>#VALUE!</v>
      </c>
      <c r="BG634" s="134" t="e">
        <f t="shared" si="341"/>
        <v>#VALUE!</v>
      </c>
      <c r="BH634" s="139" t="e">
        <f t="shared" si="342"/>
        <v>#VALUE!</v>
      </c>
      <c r="BI634" s="139" t="e">
        <f t="shared" si="343"/>
        <v>#VALUE!</v>
      </c>
    </row>
    <row r="635" spans="13:61" ht="15">
      <c r="M635" s="120" t="s">
        <v>13662</v>
      </c>
      <c r="N635" s="120" t="s">
        <v>13663</v>
      </c>
      <c r="O635" s="120" t="s">
        <v>267</v>
      </c>
      <c r="P635" s="120" t="s">
        <v>9301</v>
      </c>
      <c r="Q635" s="120" t="s">
        <v>12201</v>
      </c>
      <c r="R635" s="120">
        <v>33</v>
      </c>
      <c r="S635" s="120">
        <v>3324</v>
      </c>
      <c r="T635" s="348" t="str">
        <f>IF(R635&lt;&gt;"",VLOOKUP(R635,'01_MASTER_KODE_WILAYAH'!H$1437:I$1470,2,FALSE),"")</f>
        <v>JAWA TENGAH</v>
      </c>
      <c r="U635" s="348" t="str">
        <f>IF(S635&lt;&gt;"",VLOOKUP(S635,'01_MASTER_KODE_WILAYAH'!D$5:F$1353,3,FALSE),"")</f>
        <v>KENDAL</v>
      </c>
      <c r="V635" s="349" t="str">
        <f t="shared" si="313"/>
        <v>2</v>
      </c>
      <c r="W635" s="145" t="e">
        <f t="shared" si="314"/>
        <v>#VALUE!</v>
      </c>
      <c r="X635" s="133" t="e">
        <f>COUNTIFS(A1_Individu_Data_Keadaan_SDMK!A$4:A$149931,M635,A1_Individu_Data_Keadaan_SDMK!R$4:R$149285,"01. Dokter")</f>
        <v>#VALUE!</v>
      </c>
      <c r="Y635" s="122">
        <f t="shared" si="315"/>
        <v>1</v>
      </c>
      <c r="Z635" s="134" t="e">
        <f t="shared" si="316"/>
        <v>#VALUE!</v>
      </c>
      <c r="AA635" s="134" t="e">
        <f t="shared" si="317"/>
        <v>#VALUE!</v>
      </c>
      <c r="AB635" s="133" t="e">
        <f>COUNTIFS(A1_Individu_Data_Keadaan_SDMK!A$4:A$149931,M635,A1_Individu_Data_Keadaan_SDMK!R$4:R$149285,"02. Dokter Gigi")</f>
        <v>#VALUE!</v>
      </c>
      <c r="AC635" s="122">
        <f t="shared" si="318"/>
        <v>1</v>
      </c>
      <c r="AD635" s="134" t="e">
        <f t="shared" si="319"/>
        <v>#VALUE!</v>
      </c>
      <c r="AE635" s="134" t="e">
        <f t="shared" si="320"/>
        <v>#VALUE!</v>
      </c>
      <c r="AF635" s="133" t="e">
        <f>COUNTIFS(A1_Individu_Data_Keadaan_SDMK!A$4:A$149931,M635,A1_Individu_Data_Keadaan_SDMK!Q$4:Q$149285,"03. KEPERAWATAN")</f>
        <v>#VALUE!</v>
      </c>
      <c r="AG635" s="135">
        <f t="shared" si="321"/>
        <v>5</v>
      </c>
      <c r="AH635" s="134" t="e">
        <f t="shared" si="322"/>
        <v>#VALUE!</v>
      </c>
      <c r="AI635" s="134" t="e">
        <f t="shared" si="323"/>
        <v>#VALUE!</v>
      </c>
      <c r="AJ635" s="133" t="e">
        <f>COUNTIFS(A1_Individu_Data_Keadaan_SDMK!A$4:A$149931,M635,A1_Individu_Data_Keadaan_SDMK!Q$4:Q$149285,"04. KEBIDANAN")</f>
        <v>#VALUE!</v>
      </c>
      <c r="AK635" s="135">
        <f t="shared" si="324"/>
        <v>4</v>
      </c>
      <c r="AL635" s="134" t="e">
        <f t="shared" si="325"/>
        <v>#VALUE!</v>
      </c>
      <c r="AM635" s="134" t="e">
        <f t="shared" si="326"/>
        <v>#VALUE!</v>
      </c>
      <c r="AN635" s="133" t="e">
        <f>COUNTIFS(A1_Individu_Data_Keadaan_SDMK!A$4:A$149931,M635,A1_Individu_Data_Keadaan_SDMK!Q$4:Q$149285,"05. KEFARMASIAN")</f>
        <v>#VALUE!</v>
      </c>
      <c r="AO635" s="135">
        <f t="shared" si="327"/>
        <v>1</v>
      </c>
      <c r="AP635" s="134" t="e">
        <f t="shared" si="328"/>
        <v>#VALUE!</v>
      </c>
      <c r="AQ635" s="134" t="e">
        <f t="shared" si="329"/>
        <v>#VALUE!</v>
      </c>
      <c r="AR635" s="133" t="e">
        <f>COUNTIFS(A1_Individu_Data_Keadaan_SDMK!A$4:A$149931,M635,A1_Individu_Data_Keadaan_SDMK!Q$4:Q$149285,"06. KESEHATAN MASYARAKAT")</f>
        <v>#VALUE!</v>
      </c>
      <c r="AS635" s="135">
        <f t="shared" si="330"/>
        <v>1</v>
      </c>
      <c r="AT635" s="134" t="e">
        <f t="shared" si="331"/>
        <v>#VALUE!</v>
      </c>
      <c r="AU635" s="134" t="e">
        <f t="shared" si="332"/>
        <v>#VALUE!</v>
      </c>
      <c r="AV635" s="133" t="e">
        <f>COUNTIFS(A1_Individu_Data_Keadaan_SDMK!A$4:A$149931,M635,A1_Individu_Data_Keadaan_SDMK!Q$4:Q$149285,"07. KESEHATAN LINGKUNGAN")</f>
        <v>#VALUE!</v>
      </c>
      <c r="AW635" s="135">
        <f t="shared" si="333"/>
        <v>1</v>
      </c>
      <c r="AX635" s="134" t="e">
        <f t="shared" si="334"/>
        <v>#VALUE!</v>
      </c>
      <c r="AY635" s="134" t="e">
        <f t="shared" si="335"/>
        <v>#VALUE!</v>
      </c>
      <c r="AZ635" s="133" t="e">
        <f>COUNTIFS(A1_Individu_Data_Keadaan_SDMK!A$4:A$149931,M635,A1_Individu_Data_Keadaan_SDMK!Q$4:Q$149285,"08. GIZI")</f>
        <v>#VALUE!</v>
      </c>
      <c r="BA635" s="135">
        <f t="shared" si="336"/>
        <v>1</v>
      </c>
      <c r="BB635" s="134" t="e">
        <f t="shared" si="337"/>
        <v>#VALUE!</v>
      </c>
      <c r="BC635" s="134" t="e">
        <f t="shared" si="338"/>
        <v>#VALUE!</v>
      </c>
      <c r="BD635" s="133" t="e">
        <f>COUNTIFS(A1_Individu_Data_Keadaan_SDMK!A$4:A$149931,M635,A1_Individu_Data_Keadaan_SDMK!R$4:R$149285,"03. Ahli Teknologi Laboratorium Medik")</f>
        <v>#VALUE!</v>
      </c>
      <c r="BE635" s="135">
        <f t="shared" si="339"/>
        <v>1</v>
      </c>
      <c r="BF635" s="134" t="e">
        <f t="shared" si="340"/>
        <v>#VALUE!</v>
      </c>
      <c r="BG635" s="134" t="e">
        <f t="shared" si="341"/>
        <v>#VALUE!</v>
      </c>
      <c r="BH635" s="139" t="e">
        <f t="shared" si="342"/>
        <v>#VALUE!</v>
      </c>
      <c r="BI635" s="139" t="e">
        <f t="shared" si="343"/>
        <v>#VALUE!</v>
      </c>
    </row>
    <row r="636" spans="13:61" ht="15">
      <c r="M636" s="120" t="s">
        <v>13664</v>
      </c>
      <c r="N636" s="120" t="s">
        <v>13665</v>
      </c>
      <c r="O636" s="120" t="s">
        <v>267</v>
      </c>
      <c r="P636" s="120" t="s">
        <v>9301</v>
      </c>
      <c r="Q636" s="120" t="s">
        <v>12201</v>
      </c>
      <c r="R636" s="120">
        <v>33</v>
      </c>
      <c r="S636" s="120">
        <v>3324</v>
      </c>
      <c r="T636" s="348" t="str">
        <f>IF(R636&lt;&gt;"",VLOOKUP(R636,'01_MASTER_KODE_WILAYAH'!H$1437:I$1470,2,FALSE),"")</f>
        <v>JAWA TENGAH</v>
      </c>
      <c r="U636" s="348" t="str">
        <f>IF(S636&lt;&gt;"",VLOOKUP(S636,'01_MASTER_KODE_WILAYAH'!D$5:F$1353,3,FALSE),"")</f>
        <v>KENDAL</v>
      </c>
      <c r="V636" s="349" t="str">
        <f t="shared" si="313"/>
        <v>2</v>
      </c>
      <c r="W636" s="145" t="e">
        <f t="shared" si="314"/>
        <v>#VALUE!</v>
      </c>
      <c r="X636" s="133" t="e">
        <f>COUNTIFS(A1_Individu_Data_Keadaan_SDMK!A$4:A$149931,M636,A1_Individu_Data_Keadaan_SDMK!R$4:R$149285,"01. Dokter")</f>
        <v>#VALUE!</v>
      </c>
      <c r="Y636" s="122">
        <f t="shared" si="315"/>
        <v>1</v>
      </c>
      <c r="Z636" s="134" t="e">
        <f t="shared" si="316"/>
        <v>#VALUE!</v>
      </c>
      <c r="AA636" s="134" t="e">
        <f t="shared" si="317"/>
        <v>#VALUE!</v>
      </c>
      <c r="AB636" s="133" t="e">
        <f>COUNTIFS(A1_Individu_Data_Keadaan_SDMK!A$4:A$149931,M636,A1_Individu_Data_Keadaan_SDMK!R$4:R$149285,"02. Dokter Gigi")</f>
        <v>#VALUE!</v>
      </c>
      <c r="AC636" s="122">
        <f t="shared" si="318"/>
        <v>1</v>
      </c>
      <c r="AD636" s="134" t="e">
        <f t="shared" si="319"/>
        <v>#VALUE!</v>
      </c>
      <c r="AE636" s="134" t="e">
        <f t="shared" si="320"/>
        <v>#VALUE!</v>
      </c>
      <c r="AF636" s="133" t="e">
        <f>COUNTIFS(A1_Individu_Data_Keadaan_SDMK!A$4:A$149931,M636,A1_Individu_Data_Keadaan_SDMK!Q$4:Q$149285,"03. KEPERAWATAN")</f>
        <v>#VALUE!</v>
      </c>
      <c r="AG636" s="135">
        <f t="shared" si="321"/>
        <v>5</v>
      </c>
      <c r="AH636" s="134" t="e">
        <f t="shared" si="322"/>
        <v>#VALUE!</v>
      </c>
      <c r="AI636" s="134" t="e">
        <f t="shared" si="323"/>
        <v>#VALUE!</v>
      </c>
      <c r="AJ636" s="133" t="e">
        <f>COUNTIFS(A1_Individu_Data_Keadaan_SDMK!A$4:A$149931,M636,A1_Individu_Data_Keadaan_SDMK!Q$4:Q$149285,"04. KEBIDANAN")</f>
        <v>#VALUE!</v>
      </c>
      <c r="AK636" s="135">
        <f t="shared" si="324"/>
        <v>4</v>
      </c>
      <c r="AL636" s="134" t="e">
        <f t="shared" si="325"/>
        <v>#VALUE!</v>
      </c>
      <c r="AM636" s="134" t="e">
        <f t="shared" si="326"/>
        <v>#VALUE!</v>
      </c>
      <c r="AN636" s="133" t="e">
        <f>COUNTIFS(A1_Individu_Data_Keadaan_SDMK!A$4:A$149931,M636,A1_Individu_Data_Keadaan_SDMK!Q$4:Q$149285,"05. KEFARMASIAN")</f>
        <v>#VALUE!</v>
      </c>
      <c r="AO636" s="135">
        <f t="shared" si="327"/>
        <v>1</v>
      </c>
      <c r="AP636" s="134" t="e">
        <f t="shared" si="328"/>
        <v>#VALUE!</v>
      </c>
      <c r="AQ636" s="134" t="e">
        <f t="shared" si="329"/>
        <v>#VALUE!</v>
      </c>
      <c r="AR636" s="133" t="e">
        <f>COUNTIFS(A1_Individu_Data_Keadaan_SDMK!A$4:A$149931,M636,A1_Individu_Data_Keadaan_SDMK!Q$4:Q$149285,"06. KESEHATAN MASYARAKAT")</f>
        <v>#VALUE!</v>
      </c>
      <c r="AS636" s="135">
        <f t="shared" si="330"/>
        <v>1</v>
      </c>
      <c r="AT636" s="134" t="e">
        <f t="shared" si="331"/>
        <v>#VALUE!</v>
      </c>
      <c r="AU636" s="134" t="e">
        <f t="shared" si="332"/>
        <v>#VALUE!</v>
      </c>
      <c r="AV636" s="133" t="e">
        <f>COUNTIFS(A1_Individu_Data_Keadaan_SDMK!A$4:A$149931,M636,A1_Individu_Data_Keadaan_SDMK!Q$4:Q$149285,"07. KESEHATAN LINGKUNGAN")</f>
        <v>#VALUE!</v>
      </c>
      <c r="AW636" s="135">
        <f t="shared" si="333"/>
        <v>1</v>
      </c>
      <c r="AX636" s="134" t="e">
        <f t="shared" si="334"/>
        <v>#VALUE!</v>
      </c>
      <c r="AY636" s="134" t="e">
        <f t="shared" si="335"/>
        <v>#VALUE!</v>
      </c>
      <c r="AZ636" s="133" t="e">
        <f>COUNTIFS(A1_Individu_Data_Keadaan_SDMK!A$4:A$149931,M636,A1_Individu_Data_Keadaan_SDMK!Q$4:Q$149285,"08. GIZI")</f>
        <v>#VALUE!</v>
      </c>
      <c r="BA636" s="135">
        <f t="shared" si="336"/>
        <v>1</v>
      </c>
      <c r="BB636" s="134" t="e">
        <f t="shared" si="337"/>
        <v>#VALUE!</v>
      </c>
      <c r="BC636" s="134" t="e">
        <f t="shared" si="338"/>
        <v>#VALUE!</v>
      </c>
      <c r="BD636" s="133" t="e">
        <f>COUNTIFS(A1_Individu_Data_Keadaan_SDMK!A$4:A$149931,M636,A1_Individu_Data_Keadaan_SDMK!R$4:R$149285,"03. Ahli Teknologi Laboratorium Medik")</f>
        <v>#VALUE!</v>
      </c>
      <c r="BE636" s="135">
        <f t="shared" si="339"/>
        <v>1</v>
      </c>
      <c r="BF636" s="134" t="e">
        <f t="shared" si="340"/>
        <v>#VALUE!</v>
      </c>
      <c r="BG636" s="134" t="e">
        <f t="shared" si="341"/>
        <v>#VALUE!</v>
      </c>
      <c r="BH636" s="139" t="e">
        <f t="shared" si="342"/>
        <v>#VALUE!</v>
      </c>
      <c r="BI636" s="139" t="e">
        <f t="shared" si="343"/>
        <v>#VALUE!</v>
      </c>
    </row>
    <row r="637" spans="13:61" ht="15">
      <c r="M637" s="120" t="s">
        <v>13666</v>
      </c>
      <c r="N637" s="120" t="s">
        <v>13667</v>
      </c>
      <c r="O637" s="120" t="s">
        <v>267</v>
      </c>
      <c r="P637" s="120" t="s">
        <v>9302</v>
      </c>
      <c r="Q637" s="120" t="s">
        <v>12201</v>
      </c>
      <c r="R637" s="120">
        <v>33</v>
      </c>
      <c r="S637" s="120">
        <v>3324</v>
      </c>
      <c r="T637" s="348" t="str">
        <f>IF(R637&lt;&gt;"",VLOOKUP(R637,'01_MASTER_KODE_WILAYAH'!H$1437:I$1470,2,FALSE),"")</f>
        <v>JAWA TENGAH</v>
      </c>
      <c r="U637" s="348" t="str">
        <f>IF(S637&lt;&gt;"",VLOOKUP(S637,'01_MASTER_KODE_WILAYAH'!D$5:F$1353,3,FALSE),"")</f>
        <v>KENDAL</v>
      </c>
      <c r="V637" s="349" t="str">
        <f t="shared" si="313"/>
        <v>1</v>
      </c>
      <c r="W637" s="145" t="e">
        <f t="shared" si="314"/>
        <v>#VALUE!</v>
      </c>
      <c r="X637" s="133" t="e">
        <f>COUNTIFS(A1_Individu_Data_Keadaan_SDMK!A$4:A$149931,M637,A1_Individu_Data_Keadaan_SDMK!R$4:R$149285,"01. Dokter")</f>
        <v>#VALUE!</v>
      </c>
      <c r="Y637" s="122">
        <f t="shared" si="315"/>
        <v>2</v>
      </c>
      <c r="Z637" s="134" t="e">
        <f t="shared" si="316"/>
        <v>#VALUE!</v>
      </c>
      <c r="AA637" s="134" t="e">
        <f t="shared" si="317"/>
        <v>#VALUE!</v>
      </c>
      <c r="AB637" s="133" t="e">
        <f>COUNTIFS(A1_Individu_Data_Keadaan_SDMK!A$4:A$149931,M637,A1_Individu_Data_Keadaan_SDMK!R$4:R$149285,"02. Dokter Gigi")</f>
        <v>#VALUE!</v>
      </c>
      <c r="AC637" s="122">
        <f t="shared" si="318"/>
        <v>1</v>
      </c>
      <c r="AD637" s="134" t="e">
        <f t="shared" si="319"/>
        <v>#VALUE!</v>
      </c>
      <c r="AE637" s="134" t="e">
        <f t="shared" si="320"/>
        <v>#VALUE!</v>
      </c>
      <c r="AF637" s="133" t="e">
        <f>COUNTIFS(A1_Individu_Data_Keadaan_SDMK!A$4:A$149931,M637,A1_Individu_Data_Keadaan_SDMK!Q$4:Q$149285,"03. KEPERAWATAN")</f>
        <v>#VALUE!</v>
      </c>
      <c r="AG637" s="135">
        <f t="shared" si="321"/>
        <v>8</v>
      </c>
      <c r="AH637" s="134" t="e">
        <f t="shared" si="322"/>
        <v>#VALUE!</v>
      </c>
      <c r="AI637" s="134" t="e">
        <f t="shared" si="323"/>
        <v>#VALUE!</v>
      </c>
      <c r="AJ637" s="133" t="e">
        <f>COUNTIFS(A1_Individu_Data_Keadaan_SDMK!A$4:A$149931,M637,A1_Individu_Data_Keadaan_SDMK!Q$4:Q$149285,"04. KEBIDANAN")</f>
        <v>#VALUE!</v>
      </c>
      <c r="AK637" s="135">
        <f t="shared" si="324"/>
        <v>7</v>
      </c>
      <c r="AL637" s="134" t="e">
        <f t="shared" si="325"/>
        <v>#VALUE!</v>
      </c>
      <c r="AM637" s="134" t="e">
        <f t="shared" si="326"/>
        <v>#VALUE!</v>
      </c>
      <c r="AN637" s="133" t="e">
        <f>COUNTIFS(A1_Individu_Data_Keadaan_SDMK!A$4:A$149931,M637,A1_Individu_Data_Keadaan_SDMK!Q$4:Q$149285,"05. KEFARMASIAN")</f>
        <v>#VALUE!</v>
      </c>
      <c r="AO637" s="135">
        <f t="shared" si="327"/>
        <v>1</v>
      </c>
      <c r="AP637" s="134" t="e">
        <f t="shared" si="328"/>
        <v>#VALUE!</v>
      </c>
      <c r="AQ637" s="134" t="e">
        <f t="shared" si="329"/>
        <v>#VALUE!</v>
      </c>
      <c r="AR637" s="133" t="e">
        <f>COUNTIFS(A1_Individu_Data_Keadaan_SDMK!A$4:A$149931,M637,A1_Individu_Data_Keadaan_SDMK!Q$4:Q$149285,"06. KESEHATAN MASYARAKAT")</f>
        <v>#VALUE!</v>
      </c>
      <c r="AS637" s="135">
        <f t="shared" si="330"/>
        <v>1</v>
      </c>
      <c r="AT637" s="134" t="e">
        <f t="shared" si="331"/>
        <v>#VALUE!</v>
      </c>
      <c r="AU637" s="134" t="e">
        <f t="shared" si="332"/>
        <v>#VALUE!</v>
      </c>
      <c r="AV637" s="133" t="e">
        <f>COUNTIFS(A1_Individu_Data_Keadaan_SDMK!A$4:A$149931,M637,A1_Individu_Data_Keadaan_SDMK!Q$4:Q$149285,"07. KESEHATAN LINGKUNGAN")</f>
        <v>#VALUE!</v>
      </c>
      <c r="AW637" s="135">
        <f t="shared" si="333"/>
        <v>1</v>
      </c>
      <c r="AX637" s="134" t="e">
        <f t="shared" si="334"/>
        <v>#VALUE!</v>
      </c>
      <c r="AY637" s="134" t="e">
        <f t="shared" si="335"/>
        <v>#VALUE!</v>
      </c>
      <c r="AZ637" s="133" t="e">
        <f>COUNTIFS(A1_Individu_Data_Keadaan_SDMK!A$4:A$149931,M637,A1_Individu_Data_Keadaan_SDMK!Q$4:Q$149285,"08. GIZI")</f>
        <v>#VALUE!</v>
      </c>
      <c r="BA637" s="135">
        <f t="shared" si="336"/>
        <v>2</v>
      </c>
      <c r="BB637" s="134" t="e">
        <f t="shared" si="337"/>
        <v>#VALUE!</v>
      </c>
      <c r="BC637" s="134" t="e">
        <f t="shared" si="338"/>
        <v>#VALUE!</v>
      </c>
      <c r="BD637" s="133" t="e">
        <f>COUNTIFS(A1_Individu_Data_Keadaan_SDMK!A$4:A$149931,M637,A1_Individu_Data_Keadaan_SDMK!R$4:R$149285,"03. Ahli Teknologi Laboratorium Medik")</f>
        <v>#VALUE!</v>
      </c>
      <c r="BE637" s="135">
        <f t="shared" si="339"/>
        <v>1</v>
      </c>
      <c r="BF637" s="134" t="e">
        <f t="shared" si="340"/>
        <v>#VALUE!</v>
      </c>
      <c r="BG637" s="134" t="e">
        <f t="shared" si="341"/>
        <v>#VALUE!</v>
      </c>
      <c r="BH637" s="139" t="e">
        <f t="shared" si="342"/>
        <v>#VALUE!</v>
      </c>
      <c r="BI637" s="139" t="e">
        <f t="shared" si="343"/>
        <v>#VALUE!</v>
      </c>
    </row>
    <row r="638" spans="13:61" ht="15">
      <c r="M638" s="120" t="s">
        <v>13668</v>
      </c>
      <c r="N638" s="120" t="s">
        <v>13669</v>
      </c>
      <c r="O638" s="120" t="s">
        <v>267</v>
      </c>
      <c r="P638" s="120" t="s">
        <v>9302</v>
      </c>
      <c r="Q638" s="120" t="s">
        <v>12201</v>
      </c>
      <c r="R638" s="120">
        <v>33</v>
      </c>
      <c r="S638" s="120">
        <v>3324</v>
      </c>
      <c r="T638" s="348" t="str">
        <f>IF(R638&lt;&gt;"",VLOOKUP(R638,'01_MASTER_KODE_WILAYAH'!H$1437:I$1470,2,FALSE),"")</f>
        <v>JAWA TENGAH</v>
      </c>
      <c r="U638" s="348" t="str">
        <f>IF(S638&lt;&gt;"",VLOOKUP(S638,'01_MASTER_KODE_WILAYAH'!D$5:F$1353,3,FALSE),"")</f>
        <v>KENDAL</v>
      </c>
      <c r="V638" s="349" t="str">
        <f t="shared" si="313"/>
        <v>1</v>
      </c>
      <c r="W638" s="145" t="e">
        <f t="shared" si="314"/>
        <v>#VALUE!</v>
      </c>
      <c r="X638" s="133" t="e">
        <f>COUNTIFS(A1_Individu_Data_Keadaan_SDMK!A$4:A$149931,M638,A1_Individu_Data_Keadaan_SDMK!R$4:R$149285,"01. Dokter")</f>
        <v>#VALUE!</v>
      </c>
      <c r="Y638" s="122">
        <f t="shared" si="315"/>
        <v>2</v>
      </c>
      <c r="Z638" s="134" t="e">
        <f t="shared" si="316"/>
        <v>#VALUE!</v>
      </c>
      <c r="AA638" s="134" t="e">
        <f t="shared" si="317"/>
        <v>#VALUE!</v>
      </c>
      <c r="AB638" s="133" t="e">
        <f>COUNTIFS(A1_Individu_Data_Keadaan_SDMK!A$4:A$149931,M638,A1_Individu_Data_Keadaan_SDMK!R$4:R$149285,"02. Dokter Gigi")</f>
        <v>#VALUE!</v>
      </c>
      <c r="AC638" s="122">
        <f t="shared" si="318"/>
        <v>1</v>
      </c>
      <c r="AD638" s="134" t="e">
        <f t="shared" si="319"/>
        <v>#VALUE!</v>
      </c>
      <c r="AE638" s="134" t="e">
        <f t="shared" si="320"/>
        <v>#VALUE!</v>
      </c>
      <c r="AF638" s="133" t="e">
        <f>COUNTIFS(A1_Individu_Data_Keadaan_SDMK!A$4:A$149931,M638,A1_Individu_Data_Keadaan_SDMK!Q$4:Q$149285,"03. KEPERAWATAN")</f>
        <v>#VALUE!</v>
      </c>
      <c r="AG638" s="135">
        <f t="shared" si="321"/>
        <v>8</v>
      </c>
      <c r="AH638" s="134" t="e">
        <f t="shared" si="322"/>
        <v>#VALUE!</v>
      </c>
      <c r="AI638" s="134" t="e">
        <f t="shared" si="323"/>
        <v>#VALUE!</v>
      </c>
      <c r="AJ638" s="133" t="e">
        <f>COUNTIFS(A1_Individu_Data_Keadaan_SDMK!A$4:A$149931,M638,A1_Individu_Data_Keadaan_SDMK!Q$4:Q$149285,"04. KEBIDANAN")</f>
        <v>#VALUE!</v>
      </c>
      <c r="AK638" s="135">
        <f t="shared" si="324"/>
        <v>7</v>
      </c>
      <c r="AL638" s="134" t="e">
        <f t="shared" si="325"/>
        <v>#VALUE!</v>
      </c>
      <c r="AM638" s="134" t="e">
        <f t="shared" si="326"/>
        <v>#VALUE!</v>
      </c>
      <c r="AN638" s="133" t="e">
        <f>COUNTIFS(A1_Individu_Data_Keadaan_SDMK!A$4:A$149931,M638,A1_Individu_Data_Keadaan_SDMK!Q$4:Q$149285,"05. KEFARMASIAN")</f>
        <v>#VALUE!</v>
      </c>
      <c r="AO638" s="135">
        <f t="shared" si="327"/>
        <v>1</v>
      </c>
      <c r="AP638" s="134" t="e">
        <f t="shared" si="328"/>
        <v>#VALUE!</v>
      </c>
      <c r="AQ638" s="134" t="e">
        <f t="shared" si="329"/>
        <v>#VALUE!</v>
      </c>
      <c r="AR638" s="133" t="e">
        <f>COUNTIFS(A1_Individu_Data_Keadaan_SDMK!A$4:A$149931,M638,A1_Individu_Data_Keadaan_SDMK!Q$4:Q$149285,"06. KESEHATAN MASYARAKAT")</f>
        <v>#VALUE!</v>
      </c>
      <c r="AS638" s="135">
        <f t="shared" si="330"/>
        <v>1</v>
      </c>
      <c r="AT638" s="134" t="e">
        <f t="shared" si="331"/>
        <v>#VALUE!</v>
      </c>
      <c r="AU638" s="134" t="e">
        <f t="shared" si="332"/>
        <v>#VALUE!</v>
      </c>
      <c r="AV638" s="133" t="e">
        <f>COUNTIFS(A1_Individu_Data_Keadaan_SDMK!A$4:A$149931,M638,A1_Individu_Data_Keadaan_SDMK!Q$4:Q$149285,"07. KESEHATAN LINGKUNGAN")</f>
        <v>#VALUE!</v>
      </c>
      <c r="AW638" s="135">
        <f t="shared" si="333"/>
        <v>1</v>
      </c>
      <c r="AX638" s="134" t="e">
        <f t="shared" si="334"/>
        <v>#VALUE!</v>
      </c>
      <c r="AY638" s="134" t="e">
        <f t="shared" si="335"/>
        <v>#VALUE!</v>
      </c>
      <c r="AZ638" s="133" t="e">
        <f>COUNTIFS(A1_Individu_Data_Keadaan_SDMK!A$4:A$149931,M638,A1_Individu_Data_Keadaan_SDMK!Q$4:Q$149285,"08. GIZI")</f>
        <v>#VALUE!</v>
      </c>
      <c r="BA638" s="135">
        <f t="shared" si="336"/>
        <v>2</v>
      </c>
      <c r="BB638" s="134" t="e">
        <f t="shared" si="337"/>
        <v>#VALUE!</v>
      </c>
      <c r="BC638" s="134" t="e">
        <f t="shared" si="338"/>
        <v>#VALUE!</v>
      </c>
      <c r="BD638" s="133" t="e">
        <f>COUNTIFS(A1_Individu_Data_Keadaan_SDMK!A$4:A$149931,M638,A1_Individu_Data_Keadaan_SDMK!R$4:R$149285,"03. Ahli Teknologi Laboratorium Medik")</f>
        <v>#VALUE!</v>
      </c>
      <c r="BE638" s="135">
        <f t="shared" si="339"/>
        <v>1</v>
      </c>
      <c r="BF638" s="134" t="e">
        <f t="shared" si="340"/>
        <v>#VALUE!</v>
      </c>
      <c r="BG638" s="134" t="e">
        <f t="shared" si="341"/>
        <v>#VALUE!</v>
      </c>
      <c r="BH638" s="139" t="e">
        <f t="shared" si="342"/>
        <v>#VALUE!</v>
      </c>
      <c r="BI638" s="139" t="e">
        <f t="shared" si="343"/>
        <v>#VALUE!</v>
      </c>
    </row>
    <row r="639" spans="13:61" ht="15">
      <c r="M639" s="120" t="s">
        <v>13670</v>
      </c>
      <c r="N639" s="120" t="s">
        <v>13671</v>
      </c>
      <c r="O639" s="120" t="s">
        <v>267</v>
      </c>
      <c r="P639" s="120" t="s">
        <v>9301</v>
      </c>
      <c r="Q639" s="120" t="s">
        <v>12201</v>
      </c>
      <c r="R639" s="120">
        <v>33</v>
      </c>
      <c r="S639" s="120">
        <v>3324</v>
      </c>
      <c r="T639" s="348" t="str">
        <f>IF(R639&lt;&gt;"",VLOOKUP(R639,'01_MASTER_KODE_WILAYAH'!H$1437:I$1470,2,FALSE),"")</f>
        <v>JAWA TENGAH</v>
      </c>
      <c r="U639" s="348" t="str">
        <f>IF(S639&lt;&gt;"",VLOOKUP(S639,'01_MASTER_KODE_WILAYAH'!D$5:F$1353,3,FALSE),"")</f>
        <v>KENDAL</v>
      </c>
      <c r="V639" s="349" t="str">
        <f t="shared" si="313"/>
        <v>2</v>
      </c>
      <c r="W639" s="145" t="e">
        <f t="shared" si="314"/>
        <v>#VALUE!</v>
      </c>
      <c r="X639" s="133" t="e">
        <f>COUNTIFS(A1_Individu_Data_Keadaan_SDMK!A$4:A$149931,M639,A1_Individu_Data_Keadaan_SDMK!R$4:R$149285,"01. Dokter")</f>
        <v>#VALUE!</v>
      </c>
      <c r="Y639" s="122">
        <f t="shared" si="315"/>
        <v>1</v>
      </c>
      <c r="Z639" s="134" t="e">
        <f t="shared" si="316"/>
        <v>#VALUE!</v>
      </c>
      <c r="AA639" s="134" t="e">
        <f t="shared" si="317"/>
        <v>#VALUE!</v>
      </c>
      <c r="AB639" s="133" t="e">
        <f>COUNTIFS(A1_Individu_Data_Keadaan_SDMK!A$4:A$149931,M639,A1_Individu_Data_Keadaan_SDMK!R$4:R$149285,"02. Dokter Gigi")</f>
        <v>#VALUE!</v>
      </c>
      <c r="AC639" s="122">
        <f t="shared" si="318"/>
        <v>1</v>
      </c>
      <c r="AD639" s="134" t="e">
        <f t="shared" si="319"/>
        <v>#VALUE!</v>
      </c>
      <c r="AE639" s="134" t="e">
        <f t="shared" si="320"/>
        <v>#VALUE!</v>
      </c>
      <c r="AF639" s="133" t="e">
        <f>COUNTIFS(A1_Individu_Data_Keadaan_SDMK!A$4:A$149931,M639,A1_Individu_Data_Keadaan_SDMK!Q$4:Q$149285,"03. KEPERAWATAN")</f>
        <v>#VALUE!</v>
      </c>
      <c r="AG639" s="135">
        <f t="shared" si="321"/>
        <v>5</v>
      </c>
      <c r="AH639" s="134" t="e">
        <f t="shared" si="322"/>
        <v>#VALUE!</v>
      </c>
      <c r="AI639" s="134" t="e">
        <f t="shared" si="323"/>
        <v>#VALUE!</v>
      </c>
      <c r="AJ639" s="133" t="e">
        <f>COUNTIFS(A1_Individu_Data_Keadaan_SDMK!A$4:A$149931,M639,A1_Individu_Data_Keadaan_SDMK!Q$4:Q$149285,"04. KEBIDANAN")</f>
        <v>#VALUE!</v>
      </c>
      <c r="AK639" s="135">
        <f t="shared" si="324"/>
        <v>4</v>
      </c>
      <c r="AL639" s="134" t="e">
        <f t="shared" si="325"/>
        <v>#VALUE!</v>
      </c>
      <c r="AM639" s="134" t="e">
        <f t="shared" si="326"/>
        <v>#VALUE!</v>
      </c>
      <c r="AN639" s="133" t="e">
        <f>COUNTIFS(A1_Individu_Data_Keadaan_SDMK!A$4:A$149931,M639,A1_Individu_Data_Keadaan_SDMK!Q$4:Q$149285,"05. KEFARMASIAN")</f>
        <v>#VALUE!</v>
      </c>
      <c r="AO639" s="135">
        <f t="shared" si="327"/>
        <v>1</v>
      </c>
      <c r="AP639" s="134" t="e">
        <f t="shared" si="328"/>
        <v>#VALUE!</v>
      </c>
      <c r="AQ639" s="134" t="e">
        <f t="shared" si="329"/>
        <v>#VALUE!</v>
      </c>
      <c r="AR639" s="133" t="e">
        <f>COUNTIFS(A1_Individu_Data_Keadaan_SDMK!A$4:A$149931,M639,A1_Individu_Data_Keadaan_SDMK!Q$4:Q$149285,"06. KESEHATAN MASYARAKAT")</f>
        <v>#VALUE!</v>
      </c>
      <c r="AS639" s="135">
        <f t="shared" si="330"/>
        <v>1</v>
      </c>
      <c r="AT639" s="134" t="e">
        <f t="shared" si="331"/>
        <v>#VALUE!</v>
      </c>
      <c r="AU639" s="134" t="e">
        <f t="shared" si="332"/>
        <v>#VALUE!</v>
      </c>
      <c r="AV639" s="133" t="e">
        <f>COUNTIFS(A1_Individu_Data_Keadaan_SDMK!A$4:A$149931,M639,A1_Individu_Data_Keadaan_SDMK!Q$4:Q$149285,"07. KESEHATAN LINGKUNGAN")</f>
        <v>#VALUE!</v>
      </c>
      <c r="AW639" s="135">
        <f t="shared" si="333"/>
        <v>1</v>
      </c>
      <c r="AX639" s="134" t="e">
        <f t="shared" si="334"/>
        <v>#VALUE!</v>
      </c>
      <c r="AY639" s="134" t="e">
        <f t="shared" si="335"/>
        <v>#VALUE!</v>
      </c>
      <c r="AZ639" s="133" t="e">
        <f>COUNTIFS(A1_Individu_Data_Keadaan_SDMK!A$4:A$149931,M639,A1_Individu_Data_Keadaan_SDMK!Q$4:Q$149285,"08. GIZI")</f>
        <v>#VALUE!</v>
      </c>
      <c r="BA639" s="135">
        <f t="shared" si="336"/>
        <v>1</v>
      </c>
      <c r="BB639" s="134" t="e">
        <f t="shared" si="337"/>
        <v>#VALUE!</v>
      </c>
      <c r="BC639" s="134" t="e">
        <f t="shared" si="338"/>
        <v>#VALUE!</v>
      </c>
      <c r="BD639" s="133" t="e">
        <f>COUNTIFS(A1_Individu_Data_Keadaan_SDMK!A$4:A$149931,M639,A1_Individu_Data_Keadaan_SDMK!R$4:R$149285,"03. Ahli Teknologi Laboratorium Medik")</f>
        <v>#VALUE!</v>
      </c>
      <c r="BE639" s="135">
        <f t="shared" si="339"/>
        <v>1</v>
      </c>
      <c r="BF639" s="134" t="e">
        <f t="shared" si="340"/>
        <v>#VALUE!</v>
      </c>
      <c r="BG639" s="134" t="e">
        <f t="shared" si="341"/>
        <v>#VALUE!</v>
      </c>
      <c r="BH639" s="139" t="e">
        <f t="shared" si="342"/>
        <v>#VALUE!</v>
      </c>
      <c r="BI639" s="139" t="e">
        <f t="shared" si="343"/>
        <v>#VALUE!</v>
      </c>
    </row>
    <row r="640" spans="13:61" ht="15">
      <c r="M640" s="120" t="s">
        <v>13672</v>
      </c>
      <c r="N640" s="120" t="s">
        <v>13420</v>
      </c>
      <c r="O640" s="120" t="s">
        <v>267</v>
      </c>
      <c r="P640" s="120" t="s">
        <v>9302</v>
      </c>
      <c r="Q640" s="120" t="s">
        <v>12201</v>
      </c>
      <c r="R640" s="120">
        <v>33</v>
      </c>
      <c r="S640" s="120">
        <v>3324</v>
      </c>
      <c r="T640" s="348" t="str">
        <f>IF(R640&lt;&gt;"",VLOOKUP(R640,'01_MASTER_KODE_WILAYAH'!H$1437:I$1470,2,FALSE),"")</f>
        <v>JAWA TENGAH</v>
      </c>
      <c r="U640" s="348" t="str">
        <f>IF(S640&lt;&gt;"",VLOOKUP(S640,'01_MASTER_KODE_WILAYAH'!D$5:F$1353,3,FALSE),"")</f>
        <v>KENDAL</v>
      </c>
      <c r="V640" s="349" t="str">
        <f t="shared" si="313"/>
        <v>1</v>
      </c>
      <c r="W640" s="145" t="e">
        <f t="shared" si="314"/>
        <v>#VALUE!</v>
      </c>
      <c r="X640" s="133" t="e">
        <f>COUNTIFS(A1_Individu_Data_Keadaan_SDMK!A$4:A$149931,M640,A1_Individu_Data_Keadaan_SDMK!R$4:R$149285,"01. Dokter")</f>
        <v>#VALUE!</v>
      </c>
      <c r="Y640" s="122">
        <f t="shared" si="315"/>
        <v>2</v>
      </c>
      <c r="Z640" s="134" t="e">
        <f t="shared" si="316"/>
        <v>#VALUE!</v>
      </c>
      <c r="AA640" s="134" t="e">
        <f t="shared" si="317"/>
        <v>#VALUE!</v>
      </c>
      <c r="AB640" s="133" t="e">
        <f>COUNTIFS(A1_Individu_Data_Keadaan_SDMK!A$4:A$149931,M640,A1_Individu_Data_Keadaan_SDMK!R$4:R$149285,"02. Dokter Gigi")</f>
        <v>#VALUE!</v>
      </c>
      <c r="AC640" s="122">
        <f t="shared" si="318"/>
        <v>1</v>
      </c>
      <c r="AD640" s="134" t="e">
        <f t="shared" si="319"/>
        <v>#VALUE!</v>
      </c>
      <c r="AE640" s="134" t="e">
        <f t="shared" si="320"/>
        <v>#VALUE!</v>
      </c>
      <c r="AF640" s="133" t="e">
        <f>COUNTIFS(A1_Individu_Data_Keadaan_SDMK!A$4:A$149931,M640,A1_Individu_Data_Keadaan_SDMK!Q$4:Q$149285,"03. KEPERAWATAN")</f>
        <v>#VALUE!</v>
      </c>
      <c r="AG640" s="135">
        <f t="shared" si="321"/>
        <v>8</v>
      </c>
      <c r="AH640" s="134" t="e">
        <f t="shared" si="322"/>
        <v>#VALUE!</v>
      </c>
      <c r="AI640" s="134" t="e">
        <f t="shared" si="323"/>
        <v>#VALUE!</v>
      </c>
      <c r="AJ640" s="133" t="e">
        <f>COUNTIFS(A1_Individu_Data_Keadaan_SDMK!A$4:A$149931,M640,A1_Individu_Data_Keadaan_SDMK!Q$4:Q$149285,"04. KEBIDANAN")</f>
        <v>#VALUE!</v>
      </c>
      <c r="AK640" s="135">
        <f t="shared" si="324"/>
        <v>7</v>
      </c>
      <c r="AL640" s="134" t="e">
        <f t="shared" si="325"/>
        <v>#VALUE!</v>
      </c>
      <c r="AM640" s="134" t="e">
        <f t="shared" si="326"/>
        <v>#VALUE!</v>
      </c>
      <c r="AN640" s="133" t="e">
        <f>COUNTIFS(A1_Individu_Data_Keadaan_SDMK!A$4:A$149931,M640,A1_Individu_Data_Keadaan_SDMK!Q$4:Q$149285,"05. KEFARMASIAN")</f>
        <v>#VALUE!</v>
      </c>
      <c r="AO640" s="135">
        <f t="shared" si="327"/>
        <v>1</v>
      </c>
      <c r="AP640" s="134" t="e">
        <f t="shared" si="328"/>
        <v>#VALUE!</v>
      </c>
      <c r="AQ640" s="134" t="e">
        <f t="shared" si="329"/>
        <v>#VALUE!</v>
      </c>
      <c r="AR640" s="133" t="e">
        <f>COUNTIFS(A1_Individu_Data_Keadaan_SDMK!A$4:A$149931,M640,A1_Individu_Data_Keadaan_SDMK!Q$4:Q$149285,"06. KESEHATAN MASYARAKAT")</f>
        <v>#VALUE!</v>
      </c>
      <c r="AS640" s="135">
        <f t="shared" si="330"/>
        <v>1</v>
      </c>
      <c r="AT640" s="134" t="e">
        <f t="shared" si="331"/>
        <v>#VALUE!</v>
      </c>
      <c r="AU640" s="134" t="e">
        <f t="shared" si="332"/>
        <v>#VALUE!</v>
      </c>
      <c r="AV640" s="133" t="e">
        <f>COUNTIFS(A1_Individu_Data_Keadaan_SDMK!A$4:A$149931,M640,A1_Individu_Data_Keadaan_SDMK!Q$4:Q$149285,"07. KESEHATAN LINGKUNGAN")</f>
        <v>#VALUE!</v>
      </c>
      <c r="AW640" s="135">
        <f t="shared" si="333"/>
        <v>1</v>
      </c>
      <c r="AX640" s="134" t="e">
        <f t="shared" si="334"/>
        <v>#VALUE!</v>
      </c>
      <c r="AY640" s="134" t="e">
        <f t="shared" si="335"/>
        <v>#VALUE!</v>
      </c>
      <c r="AZ640" s="133" t="e">
        <f>COUNTIFS(A1_Individu_Data_Keadaan_SDMK!A$4:A$149931,M640,A1_Individu_Data_Keadaan_SDMK!Q$4:Q$149285,"08. GIZI")</f>
        <v>#VALUE!</v>
      </c>
      <c r="BA640" s="135">
        <f t="shared" si="336"/>
        <v>2</v>
      </c>
      <c r="BB640" s="134" t="e">
        <f t="shared" si="337"/>
        <v>#VALUE!</v>
      </c>
      <c r="BC640" s="134" t="e">
        <f t="shared" si="338"/>
        <v>#VALUE!</v>
      </c>
      <c r="BD640" s="133" t="e">
        <f>COUNTIFS(A1_Individu_Data_Keadaan_SDMK!A$4:A$149931,M640,A1_Individu_Data_Keadaan_SDMK!R$4:R$149285,"03. Ahli Teknologi Laboratorium Medik")</f>
        <v>#VALUE!</v>
      </c>
      <c r="BE640" s="135">
        <f t="shared" si="339"/>
        <v>1</v>
      </c>
      <c r="BF640" s="134" t="e">
        <f t="shared" si="340"/>
        <v>#VALUE!</v>
      </c>
      <c r="BG640" s="134" t="e">
        <f t="shared" si="341"/>
        <v>#VALUE!</v>
      </c>
      <c r="BH640" s="139" t="e">
        <f t="shared" si="342"/>
        <v>#VALUE!</v>
      </c>
      <c r="BI640" s="139" t="e">
        <f t="shared" si="343"/>
        <v>#VALUE!</v>
      </c>
    </row>
    <row r="641" spans="13:61" ht="15">
      <c r="M641" s="120" t="s">
        <v>13673</v>
      </c>
      <c r="N641" s="120" t="s">
        <v>13674</v>
      </c>
      <c r="O641" s="120" t="s">
        <v>267</v>
      </c>
      <c r="P641" s="120" t="s">
        <v>9301</v>
      </c>
      <c r="Q641" s="120" t="s">
        <v>12201</v>
      </c>
      <c r="R641" s="120">
        <v>33</v>
      </c>
      <c r="S641" s="120">
        <v>3324</v>
      </c>
      <c r="T641" s="348" t="str">
        <f>IF(R641&lt;&gt;"",VLOOKUP(R641,'01_MASTER_KODE_WILAYAH'!H$1437:I$1470,2,FALSE),"")</f>
        <v>JAWA TENGAH</v>
      </c>
      <c r="U641" s="348" t="str">
        <f>IF(S641&lt;&gt;"",VLOOKUP(S641,'01_MASTER_KODE_WILAYAH'!D$5:F$1353,3,FALSE),"")</f>
        <v>KENDAL</v>
      </c>
      <c r="V641" s="349" t="str">
        <f t="shared" si="313"/>
        <v>2</v>
      </c>
      <c r="W641" s="145" t="e">
        <f t="shared" si="314"/>
        <v>#VALUE!</v>
      </c>
      <c r="X641" s="133" t="e">
        <f>COUNTIFS(A1_Individu_Data_Keadaan_SDMK!A$4:A$149931,M641,A1_Individu_Data_Keadaan_SDMK!R$4:R$149285,"01. Dokter")</f>
        <v>#VALUE!</v>
      </c>
      <c r="Y641" s="122">
        <f t="shared" si="315"/>
        <v>1</v>
      </c>
      <c r="Z641" s="134" t="e">
        <f t="shared" si="316"/>
        <v>#VALUE!</v>
      </c>
      <c r="AA641" s="134" t="e">
        <f t="shared" si="317"/>
        <v>#VALUE!</v>
      </c>
      <c r="AB641" s="133" t="e">
        <f>COUNTIFS(A1_Individu_Data_Keadaan_SDMK!A$4:A$149931,M641,A1_Individu_Data_Keadaan_SDMK!R$4:R$149285,"02. Dokter Gigi")</f>
        <v>#VALUE!</v>
      </c>
      <c r="AC641" s="122">
        <f t="shared" si="318"/>
        <v>1</v>
      </c>
      <c r="AD641" s="134" t="e">
        <f t="shared" si="319"/>
        <v>#VALUE!</v>
      </c>
      <c r="AE641" s="134" t="e">
        <f t="shared" si="320"/>
        <v>#VALUE!</v>
      </c>
      <c r="AF641" s="133" t="e">
        <f>COUNTIFS(A1_Individu_Data_Keadaan_SDMK!A$4:A$149931,M641,A1_Individu_Data_Keadaan_SDMK!Q$4:Q$149285,"03. KEPERAWATAN")</f>
        <v>#VALUE!</v>
      </c>
      <c r="AG641" s="135">
        <f t="shared" si="321"/>
        <v>5</v>
      </c>
      <c r="AH641" s="134" t="e">
        <f t="shared" si="322"/>
        <v>#VALUE!</v>
      </c>
      <c r="AI641" s="134" t="e">
        <f t="shared" si="323"/>
        <v>#VALUE!</v>
      </c>
      <c r="AJ641" s="133" t="e">
        <f>COUNTIFS(A1_Individu_Data_Keadaan_SDMK!A$4:A$149931,M641,A1_Individu_Data_Keadaan_SDMK!Q$4:Q$149285,"04. KEBIDANAN")</f>
        <v>#VALUE!</v>
      </c>
      <c r="AK641" s="135">
        <f t="shared" si="324"/>
        <v>4</v>
      </c>
      <c r="AL641" s="134" t="e">
        <f t="shared" si="325"/>
        <v>#VALUE!</v>
      </c>
      <c r="AM641" s="134" t="e">
        <f t="shared" si="326"/>
        <v>#VALUE!</v>
      </c>
      <c r="AN641" s="133" t="e">
        <f>COUNTIFS(A1_Individu_Data_Keadaan_SDMK!A$4:A$149931,M641,A1_Individu_Data_Keadaan_SDMK!Q$4:Q$149285,"05. KEFARMASIAN")</f>
        <v>#VALUE!</v>
      </c>
      <c r="AO641" s="135">
        <f t="shared" si="327"/>
        <v>1</v>
      </c>
      <c r="AP641" s="134" t="e">
        <f t="shared" si="328"/>
        <v>#VALUE!</v>
      </c>
      <c r="AQ641" s="134" t="e">
        <f t="shared" si="329"/>
        <v>#VALUE!</v>
      </c>
      <c r="AR641" s="133" t="e">
        <f>COUNTIFS(A1_Individu_Data_Keadaan_SDMK!A$4:A$149931,M641,A1_Individu_Data_Keadaan_SDMK!Q$4:Q$149285,"06. KESEHATAN MASYARAKAT")</f>
        <v>#VALUE!</v>
      </c>
      <c r="AS641" s="135">
        <f t="shared" si="330"/>
        <v>1</v>
      </c>
      <c r="AT641" s="134" t="e">
        <f t="shared" si="331"/>
        <v>#VALUE!</v>
      </c>
      <c r="AU641" s="134" t="e">
        <f t="shared" si="332"/>
        <v>#VALUE!</v>
      </c>
      <c r="AV641" s="133" t="e">
        <f>COUNTIFS(A1_Individu_Data_Keadaan_SDMK!A$4:A$149931,M641,A1_Individu_Data_Keadaan_SDMK!Q$4:Q$149285,"07. KESEHATAN LINGKUNGAN")</f>
        <v>#VALUE!</v>
      </c>
      <c r="AW641" s="135">
        <f t="shared" si="333"/>
        <v>1</v>
      </c>
      <c r="AX641" s="134" t="e">
        <f t="shared" si="334"/>
        <v>#VALUE!</v>
      </c>
      <c r="AY641" s="134" t="e">
        <f t="shared" si="335"/>
        <v>#VALUE!</v>
      </c>
      <c r="AZ641" s="133" t="e">
        <f>COUNTIFS(A1_Individu_Data_Keadaan_SDMK!A$4:A$149931,M641,A1_Individu_Data_Keadaan_SDMK!Q$4:Q$149285,"08. GIZI")</f>
        <v>#VALUE!</v>
      </c>
      <c r="BA641" s="135">
        <f t="shared" si="336"/>
        <v>1</v>
      </c>
      <c r="BB641" s="134" t="e">
        <f t="shared" si="337"/>
        <v>#VALUE!</v>
      </c>
      <c r="BC641" s="134" t="e">
        <f t="shared" si="338"/>
        <v>#VALUE!</v>
      </c>
      <c r="BD641" s="133" t="e">
        <f>COUNTIFS(A1_Individu_Data_Keadaan_SDMK!A$4:A$149931,M641,A1_Individu_Data_Keadaan_SDMK!R$4:R$149285,"03. Ahli Teknologi Laboratorium Medik")</f>
        <v>#VALUE!</v>
      </c>
      <c r="BE641" s="135">
        <f t="shared" si="339"/>
        <v>1</v>
      </c>
      <c r="BF641" s="134" t="e">
        <f t="shared" si="340"/>
        <v>#VALUE!</v>
      </c>
      <c r="BG641" s="134" t="e">
        <f t="shared" si="341"/>
        <v>#VALUE!</v>
      </c>
      <c r="BH641" s="139" t="e">
        <f t="shared" si="342"/>
        <v>#VALUE!</v>
      </c>
      <c r="BI641" s="139" t="e">
        <f t="shared" si="343"/>
        <v>#VALUE!</v>
      </c>
    </row>
    <row r="642" spans="13:61" ht="15">
      <c r="M642" s="120" t="s">
        <v>13675</v>
      </c>
      <c r="N642" s="120" t="s">
        <v>13676</v>
      </c>
      <c r="O642" s="120" t="s">
        <v>267</v>
      </c>
      <c r="P642" s="120" t="s">
        <v>9302</v>
      </c>
      <c r="Q642" s="120" t="s">
        <v>12201</v>
      </c>
      <c r="R642" s="120">
        <v>33</v>
      </c>
      <c r="S642" s="120">
        <v>3324</v>
      </c>
      <c r="T642" s="348" t="str">
        <f>IF(R642&lt;&gt;"",VLOOKUP(R642,'01_MASTER_KODE_WILAYAH'!H$1437:I$1470,2,FALSE),"")</f>
        <v>JAWA TENGAH</v>
      </c>
      <c r="U642" s="348" t="str">
        <f>IF(S642&lt;&gt;"",VLOOKUP(S642,'01_MASTER_KODE_WILAYAH'!D$5:F$1353,3,FALSE),"")</f>
        <v>KENDAL</v>
      </c>
      <c r="V642" s="349" t="str">
        <f t="shared" si="313"/>
        <v>1</v>
      </c>
      <c r="W642" s="145" t="e">
        <f t="shared" si="314"/>
        <v>#VALUE!</v>
      </c>
      <c r="X642" s="133" t="e">
        <f>COUNTIFS(A1_Individu_Data_Keadaan_SDMK!A$4:A$149931,M642,A1_Individu_Data_Keadaan_SDMK!R$4:R$149285,"01. Dokter")</f>
        <v>#VALUE!</v>
      </c>
      <c r="Y642" s="122">
        <f t="shared" si="315"/>
        <v>2</v>
      </c>
      <c r="Z642" s="134" t="e">
        <f t="shared" si="316"/>
        <v>#VALUE!</v>
      </c>
      <c r="AA642" s="134" t="e">
        <f t="shared" si="317"/>
        <v>#VALUE!</v>
      </c>
      <c r="AB642" s="133" t="e">
        <f>COUNTIFS(A1_Individu_Data_Keadaan_SDMK!A$4:A$149931,M642,A1_Individu_Data_Keadaan_SDMK!R$4:R$149285,"02. Dokter Gigi")</f>
        <v>#VALUE!</v>
      </c>
      <c r="AC642" s="122">
        <f t="shared" si="318"/>
        <v>1</v>
      </c>
      <c r="AD642" s="134" t="e">
        <f t="shared" si="319"/>
        <v>#VALUE!</v>
      </c>
      <c r="AE642" s="134" t="e">
        <f t="shared" si="320"/>
        <v>#VALUE!</v>
      </c>
      <c r="AF642" s="133" t="e">
        <f>COUNTIFS(A1_Individu_Data_Keadaan_SDMK!A$4:A$149931,M642,A1_Individu_Data_Keadaan_SDMK!Q$4:Q$149285,"03. KEPERAWATAN")</f>
        <v>#VALUE!</v>
      </c>
      <c r="AG642" s="135">
        <f t="shared" si="321"/>
        <v>8</v>
      </c>
      <c r="AH642" s="134" t="e">
        <f t="shared" si="322"/>
        <v>#VALUE!</v>
      </c>
      <c r="AI642" s="134" t="e">
        <f t="shared" si="323"/>
        <v>#VALUE!</v>
      </c>
      <c r="AJ642" s="133" t="e">
        <f>COUNTIFS(A1_Individu_Data_Keadaan_SDMK!A$4:A$149931,M642,A1_Individu_Data_Keadaan_SDMK!Q$4:Q$149285,"04. KEBIDANAN")</f>
        <v>#VALUE!</v>
      </c>
      <c r="AK642" s="135">
        <f t="shared" si="324"/>
        <v>7</v>
      </c>
      <c r="AL642" s="134" t="e">
        <f t="shared" si="325"/>
        <v>#VALUE!</v>
      </c>
      <c r="AM642" s="134" t="e">
        <f t="shared" si="326"/>
        <v>#VALUE!</v>
      </c>
      <c r="AN642" s="133" t="e">
        <f>COUNTIFS(A1_Individu_Data_Keadaan_SDMK!A$4:A$149931,M642,A1_Individu_Data_Keadaan_SDMK!Q$4:Q$149285,"05. KEFARMASIAN")</f>
        <v>#VALUE!</v>
      </c>
      <c r="AO642" s="135">
        <f t="shared" si="327"/>
        <v>1</v>
      </c>
      <c r="AP642" s="134" t="e">
        <f t="shared" si="328"/>
        <v>#VALUE!</v>
      </c>
      <c r="AQ642" s="134" t="e">
        <f t="shared" si="329"/>
        <v>#VALUE!</v>
      </c>
      <c r="AR642" s="133" t="e">
        <f>COUNTIFS(A1_Individu_Data_Keadaan_SDMK!A$4:A$149931,M642,A1_Individu_Data_Keadaan_SDMK!Q$4:Q$149285,"06. KESEHATAN MASYARAKAT")</f>
        <v>#VALUE!</v>
      </c>
      <c r="AS642" s="135">
        <f t="shared" si="330"/>
        <v>1</v>
      </c>
      <c r="AT642" s="134" t="e">
        <f t="shared" si="331"/>
        <v>#VALUE!</v>
      </c>
      <c r="AU642" s="134" t="e">
        <f t="shared" si="332"/>
        <v>#VALUE!</v>
      </c>
      <c r="AV642" s="133" t="e">
        <f>COUNTIFS(A1_Individu_Data_Keadaan_SDMK!A$4:A$149931,M642,A1_Individu_Data_Keadaan_SDMK!Q$4:Q$149285,"07. KESEHATAN LINGKUNGAN")</f>
        <v>#VALUE!</v>
      </c>
      <c r="AW642" s="135">
        <f t="shared" si="333"/>
        <v>1</v>
      </c>
      <c r="AX642" s="134" t="e">
        <f t="shared" si="334"/>
        <v>#VALUE!</v>
      </c>
      <c r="AY642" s="134" t="e">
        <f t="shared" si="335"/>
        <v>#VALUE!</v>
      </c>
      <c r="AZ642" s="133" t="e">
        <f>COUNTIFS(A1_Individu_Data_Keadaan_SDMK!A$4:A$149931,M642,A1_Individu_Data_Keadaan_SDMK!Q$4:Q$149285,"08. GIZI")</f>
        <v>#VALUE!</v>
      </c>
      <c r="BA642" s="135">
        <f t="shared" si="336"/>
        <v>2</v>
      </c>
      <c r="BB642" s="134" t="e">
        <f t="shared" si="337"/>
        <v>#VALUE!</v>
      </c>
      <c r="BC642" s="134" t="e">
        <f t="shared" si="338"/>
        <v>#VALUE!</v>
      </c>
      <c r="BD642" s="133" t="e">
        <f>COUNTIFS(A1_Individu_Data_Keadaan_SDMK!A$4:A$149931,M642,A1_Individu_Data_Keadaan_SDMK!R$4:R$149285,"03. Ahli Teknologi Laboratorium Medik")</f>
        <v>#VALUE!</v>
      </c>
      <c r="BE642" s="135">
        <f t="shared" si="339"/>
        <v>1</v>
      </c>
      <c r="BF642" s="134" t="e">
        <f t="shared" si="340"/>
        <v>#VALUE!</v>
      </c>
      <c r="BG642" s="134" t="e">
        <f t="shared" si="341"/>
        <v>#VALUE!</v>
      </c>
      <c r="BH642" s="139" t="e">
        <f t="shared" si="342"/>
        <v>#VALUE!</v>
      </c>
      <c r="BI642" s="139" t="e">
        <f t="shared" si="343"/>
        <v>#VALUE!</v>
      </c>
    </row>
    <row r="643" spans="13:61" ht="15">
      <c r="M643" s="120" t="s">
        <v>13677</v>
      </c>
      <c r="N643" s="120" t="s">
        <v>13678</v>
      </c>
      <c r="O643" s="120" t="s">
        <v>267</v>
      </c>
      <c r="P643" s="120" t="s">
        <v>9301</v>
      </c>
      <c r="Q643" s="120" t="s">
        <v>12201</v>
      </c>
      <c r="R643" s="120">
        <v>33</v>
      </c>
      <c r="S643" s="120">
        <v>3324</v>
      </c>
      <c r="T643" s="348" t="str">
        <f>IF(R643&lt;&gt;"",VLOOKUP(R643,'01_MASTER_KODE_WILAYAH'!H$1437:I$1470,2,FALSE),"")</f>
        <v>JAWA TENGAH</v>
      </c>
      <c r="U643" s="348" t="str">
        <f>IF(S643&lt;&gt;"",VLOOKUP(S643,'01_MASTER_KODE_WILAYAH'!D$5:F$1353,3,FALSE),"")</f>
        <v>KENDAL</v>
      </c>
      <c r="V643" s="349" t="str">
        <f t="shared" si="313"/>
        <v>2</v>
      </c>
      <c r="W643" s="145" t="e">
        <f t="shared" si="314"/>
        <v>#VALUE!</v>
      </c>
      <c r="X643" s="133" t="e">
        <f>COUNTIFS(A1_Individu_Data_Keadaan_SDMK!A$4:A$149931,M643,A1_Individu_Data_Keadaan_SDMK!R$4:R$149285,"01. Dokter")</f>
        <v>#VALUE!</v>
      </c>
      <c r="Y643" s="122">
        <f t="shared" si="315"/>
        <v>1</v>
      </c>
      <c r="Z643" s="134" t="e">
        <f t="shared" si="316"/>
        <v>#VALUE!</v>
      </c>
      <c r="AA643" s="134" t="e">
        <f t="shared" si="317"/>
        <v>#VALUE!</v>
      </c>
      <c r="AB643" s="133" t="e">
        <f>COUNTIFS(A1_Individu_Data_Keadaan_SDMK!A$4:A$149931,M643,A1_Individu_Data_Keadaan_SDMK!R$4:R$149285,"02. Dokter Gigi")</f>
        <v>#VALUE!</v>
      </c>
      <c r="AC643" s="122">
        <f t="shared" si="318"/>
        <v>1</v>
      </c>
      <c r="AD643" s="134" t="e">
        <f t="shared" si="319"/>
        <v>#VALUE!</v>
      </c>
      <c r="AE643" s="134" t="e">
        <f t="shared" si="320"/>
        <v>#VALUE!</v>
      </c>
      <c r="AF643" s="133" t="e">
        <f>COUNTIFS(A1_Individu_Data_Keadaan_SDMK!A$4:A$149931,M643,A1_Individu_Data_Keadaan_SDMK!Q$4:Q$149285,"03. KEPERAWATAN")</f>
        <v>#VALUE!</v>
      </c>
      <c r="AG643" s="135">
        <f t="shared" si="321"/>
        <v>5</v>
      </c>
      <c r="AH643" s="134" t="e">
        <f t="shared" si="322"/>
        <v>#VALUE!</v>
      </c>
      <c r="AI643" s="134" t="e">
        <f t="shared" si="323"/>
        <v>#VALUE!</v>
      </c>
      <c r="AJ643" s="133" t="e">
        <f>COUNTIFS(A1_Individu_Data_Keadaan_SDMK!A$4:A$149931,M643,A1_Individu_Data_Keadaan_SDMK!Q$4:Q$149285,"04. KEBIDANAN")</f>
        <v>#VALUE!</v>
      </c>
      <c r="AK643" s="135">
        <f t="shared" si="324"/>
        <v>4</v>
      </c>
      <c r="AL643" s="134" t="e">
        <f t="shared" si="325"/>
        <v>#VALUE!</v>
      </c>
      <c r="AM643" s="134" t="e">
        <f t="shared" si="326"/>
        <v>#VALUE!</v>
      </c>
      <c r="AN643" s="133" t="e">
        <f>COUNTIFS(A1_Individu_Data_Keadaan_SDMK!A$4:A$149931,M643,A1_Individu_Data_Keadaan_SDMK!Q$4:Q$149285,"05. KEFARMASIAN")</f>
        <v>#VALUE!</v>
      </c>
      <c r="AO643" s="135">
        <f t="shared" si="327"/>
        <v>1</v>
      </c>
      <c r="AP643" s="134" t="e">
        <f t="shared" si="328"/>
        <v>#VALUE!</v>
      </c>
      <c r="AQ643" s="134" t="e">
        <f t="shared" si="329"/>
        <v>#VALUE!</v>
      </c>
      <c r="AR643" s="133" t="e">
        <f>COUNTIFS(A1_Individu_Data_Keadaan_SDMK!A$4:A$149931,M643,A1_Individu_Data_Keadaan_SDMK!Q$4:Q$149285,"06. KESEHATAN MASYARAKAT")</f>
        <v>#VALUE!</v>
      </c>
      <c r="AS643" s="135">
        <f t="shared" si="330"/>
        <v>1</v>
      </c>
      <c r="AT643" s="134" t="e">
        <f t="shared" si="331"/>
        <v>#VALUE!</v>
      </c>
      <c r="AU643" s="134" t="e">
        <f t="shared" si="332"/>
        <v>#VALUE!</v>
      </c>
      <c r="AV643" s="133" t="e">
        <f>COUNTIFS(A1_Individu_Data_Keadaan_SDMK!A$4:A$149931,M643,A1_Individu_Data_Keadaan_SDMK!Q$4:Q$149285,"07. KESEHATAN LINGKUNGAN")</f>
        <v>#VALUE!</v>
      </c>
      <c r="AW643" s="135">
        <f t="shared" si="333"/>
        <v>1</v>
      </c>
      <c r="AX643" s="134" t="e">
        <f t="shared" si="334"/>
        <v>#VALUE!</v>
      </c>
      <c r="AY643" s="134" t="e">
        <f t="shared" si="335"/>
        <v>#VALUE!</v>
      </c>
      <c r="AZ643" s="133" t="e">
        <f>COUNTIFS(A1_Individu_Data_Keadaan_SDMK!A$4:A$149931,M643,A1_Individu_Data_Keadaan_SDMK!Q$4:Q$149285,"08. GIZI")</f>
        <v>#VALUE!</v>
      </c>
      <c r="BA643" s="135">
        <f t="shared" si="336"/>
        <v>1</v>
      </c>
      <c r="BB643" s="134" t="e">
        <f t="shared" si="337"/>
        <v>#VALUE!</v>
      </c>
      <c r="BC643" s="134" t="e">
        <f t="shared" si="338"/>
        <v>#VALUE!</v>
      </c>
      <c r="BD643" s="133" t="e">
        <f>COUNTIFS(A1_Individu_Data_Keadaan_SDMK!A$4:A$149931,M643,A1_Individu_Data_Keadaan_SDMK!R$4:R$149285,"03. Ahli Teknologi Laboratorium Medik")</f>
        <v>#VALUE!</v>
      </c>
      <c r="BE643" s="135">
        <f t="shared" si="339"/>
        <v>1</v>
      </c>
      <c r="BF643" s="134" t="e">
        <f t="shared" si="340"/>
        <v>#VALUE!</v>
      </c>
      <c r="BG643" s="134" t="e">
        <f t="shared" si="341"/>
        <v>#VALUE!</v>
      </c>
      <c r="BH643" s="139" t="e">
        <f t="shared" si="342"/>
        <v>#VALUE!</v>
      </c>
      <c r="BI643" s="139" t="e">
        <f t="shared" si="343"/>
        <v>#VALUE!</v>
      </c>
    </row>
    <row r="644" spans="13:61" ht="15">
      <c r="M644" s="120" t="s">
        <v>13679</v>
      </c>
      <c r="N644" s="120" t="s">
        <v>13680</v>
      </c>
      <c r="O644" s="120" t="s">
        <v>267</v>
      </c>
      <c r="P644" s="120" t="s">
        <v>9302</v>
      </c>
      <c r="Q644" s="120" t="s">
        <v>12201</v>
      </c>
      <c r="R644" s="120">
        <v>33</v>
      </c>
      <c r="S644" s="120">
        <v>3324</v>
      </c>
      <c r="T644" s="348" t="str">
        <f>IF(R644&lt;&gt;"",VLOOKUP(R644,'01_MASTER_KODE_WILAYAH'!H$1437:I$1470,2,FALSE),"")</f>
        <v>JAWA TENGAH</v>
      </c>
      <c r="U644" s="348" t="str">
        <f>IF(S644&lt;&gt;"",VLOOKUP(S644,'01_MASTER_KODE_WILAYAH'!D$5:F$1353,3,FALSE),"")</f>
        <v>KENDAL</v>
      </c>
      <c r="V644" s="349" t="str">
        <f t="shared" si="313"/>
        <v>1</v>
      </c>
      <c r="W644" s="145" t="e">
        <f t="shared" si="314"/>
        <v>#VALUE!</v>
      </c>
      <c r="X644" s="133" t="e">
        <f>COUNTIFS(A1_Individu_Data_Keadaan_SDMK!A$4:A$149931,M644,A1_Individu_Data_Keadaan_SDMK!R$4:R$149285,"01. Dokter")</f>
        <v>#VALUE!</v>
      </c>
      <c r="Y644" s="122">
        <f t="shared" si="315"/>
        <v>2</v>
      </c>
      <c r="Z644" s="134" t="e">
        <f t="shared" si="316"/>
        <v>#VALUE!</v>
      </c>
      <c r="AA644" s="134" t="e">
        <f t="shared" si="317"/>
        <v>#VALUE!</v>
      </c>
      <c r="AB644" s="133" t="e">
        <f>COUNTIFS(A1_Individu_Data_Keadaan_SDMK!A$4:A$149931,M644,A1_Individu_Data_Keadaan_SDMK!R$4:R$149285,"02. Dokter Gigi")</f>
        <v>#VALUE!</v>
      </c>
      <c r="AC644" s="122">
        <f t="shared" si="318"/>
        <v>1</v>
      </c>
      <c r="AD644" s="134" t="e">
        <f t="shared" si="319"/>
        <v>#VALUE!</v>
      </c>
      <c r="AE644" s="134" t="e">
        <f t="shared" si="320"/>
        <v>#VALUE!</v>
      </c>
      <c r="AF644" s="133" t="e">
        <f>COUNTIFS(A1_Individu_Data_Keadaan_SDMK!A$4:A$149931,M644,A1_Individu_Data_Keadaan_SDMK!Q$4:Q$149285,"03. KEPERAWATAN")</f>
        <v>#VALUE!</v>
      </c>
      <c r="AG644" s="135">
        <f t="shared" si="321"/>
        <v>8</v>
      </c>
      <c r="AH644" s="134" t="e">
        <f t="shared" si="322"/>
        <v>#VALUE!</v>
      </c>
      <c r="AI644" s="134" t="e">
        <f t="shared" si="323"/>
        <v>#VALUE!</v>
      </c>
      <c r="AJ644" s="133" t="e">
        <f>COUNTIFS(A1_Individu_Data_Keadaan_SDMK!A$4:A$149931,M644,A1_Individu_Data_Keadaan_SDMK!Q$4:Q$149285,"04. KEBIDANAN")</f>
        <v>#VALUE!</v>
      </c>
      <c r="AK644" s="135">
        <f t="shared" si="324"/>
        <v>7</v>
      </c>
      <c r="AL644" s="134" t="e">
        <f t="shared" si="325"/>
        <v>#VALUE!</v>
      </c>
      <c r="AM644" s="134" t="e">
        <f t="shared" si="326"/>
        <v>#VALUE!</v>
      </c>
      <c r="AN644" s="133" t="e">
        <f>COUNTIFS(A1_Individu_Data_Keadaan_SDMK!A$4:A$149931,M644,A1_Individu_Data_Keadaan_SDMK!Q$4:Q$149285,"05. KEFARMASIAN")</f>
        <v>#VALUE!</v>
      </c>
      <c r="AO644" s="135">
        <f t="shared" si="327"/>
        <v>1</v>
      </c>
      <c r="AP644" s="134" t="e">
        <f t="shared" si="328"/>
        <v>#VALUE!</v>
      </c>
      <c r="AQ644" s="134" t="e">
        <f t="shared" si="329"/>
        <v>#VALUE!</v>
      </c>
      <c r="AR644" s="133" t="e">
        <f>COUNTIFS(A1_Individu_Data_Keadaan_SDMK!A$4:A$149931,M644,A1_Individu_Data_Keadaan_SDMK!Q$4:Q$149285,"06. KESEHATAN MASYARAKAT")</f>
        <v>#VALUE!</v>
      </c>
      <c r="AS644" s="135">
        <f t="shared" si="330"/>
        <v>1</v>
      </c>
      <c r="AT644" s="134" t="e">
        <f t="shared" si="331"/>
        <v>#VALUE!</v>
      </c>
      <c r="AU644" s="134" t="e">
        <f t="shared" si="332"/>
        <v>#VALUE!</v>
      </c>
      <c r="AV644" s="133" t="e">
        <f>COUNTIFS(A1_Individu_Data_Keadaan_SDMK!A$4:A$149931,M644,A1_Individu_Data_Keadaan_SDMK!Q$4:Q$149285,"07. KESEHATAN LINGKUNGAN")</f>
        <v>#VALUE!</v>
      </c>
      <c r="AW644" s="135">
        <f t="shared" si="333"/>
        <v>1</v>
      </c>
      <c r="AX644" s="134" t="e">
        <f t="shared" si="334"/>
        <v>#VALUE!</v>
      </c>
      <c r="AY644" s="134" t="e">
        <f t="shared" si="335"/>
        <v>#VALUE!</v>
      </c>
      <c r="AZ644" s="133" t="e">
        <f>COUNTIFS(A1_Individu_Data_Keadaan_SDMK!A$4:A$149931,M644,A1_Individu_Data_Keadaan_SDMK!Q$4:Q$149285,"08. GIZI")</f>
        <v>#VALUE!</v>
      </c>
      <c r="BA644" s="135">
        <f t="shared" si="336"/>
        <v>2</v>
      </c>
      <c r="BB644" s="134" t="e">
        <f t="shared" si="337"/>
        <v>#VALUE!</v>
      </c>
      <c r="BC644" s="134" t="e">
        <f t="shared" si="338"/>
        <v>#VALUE!</v>
      </c>
      <c r="BD644" s="133" t="e">
        <f>COUNTIFS(A1_Individu_Data_Keadaan_SDMK!A$4:A$149931,M644,A1_Individu_Data_Keadaan_SDMK!R$4:R$149285,"03. Ahli Teknologi Laboratorium Medik")</f>
        <v>#VALUE!</v>
      </c>
      <c r="BE644" s="135">
        <f t="shared" si="339"/>
        <v>1</v>
      </c>
      <c r="BF644" s="134" t="e">
        <f t="shared" si="340"/>
        <v>#VALUE!</v>
      </c>
      <c r="BG644" s="134" t="e">
        <f t="shared" si="341"/>
        <v>#VALUE!</v>
      </c>
      <c r="BH644" s="139" t="e">
        <f t="shared" si="342"/>
        <v>#VALUE!</v>
      </c>
      <c r="BI644" s="139" t="e">
        <f t="shared" si="343"/>
        <v>#VALUE!</v>
      </c>
    </row>
    <row r="645" spans="13:61" ht="15">
      <c r="M645" s="120" t="s">
        <v>13681</v>
      </c>
      <c r="N645" s="120" t="s">
        <v>13682</v>
      </c>
      <c r="O645" s="120" t="s">
        <v>267</v>
      </c>
      <c r="P645" s="120" t="s">
        <v>9301</v>
      </c>
      <c r="Q645" s="120" t="s">
        <v>12201</v>
      </c>
      <c r="R645" s="120">
        <v>33</v>
      </c>
      <c r="S645" s="120">
        <v>3324</v>
      </c>
      <c r="T645" s="348" t="str">
        <f>IF(R645&lt;&gt;"",VLOOKUP(R645,'01_MASTER_KODE_WILAYAH'!H$1437:I$1470,2,FALSE),"")</f>
        <v>JAWA TENGAH</v>
      </c>
      <c r="U645" s="348" t="str">
        <f>IF(S645&lt;&gt;"",VLOOKUP(S645,'01_MASTER_KODE_WILAYAH'!D$5:F$1353,3,FALSE),"")</f>
        <v>KENDAL</v>
      </c>
      <c r="V645" s="349" t="str">
        <f t="shared" si="313"/>
        <v>2</v>
      </c>
      <c r="W645" s="145" t="e">
        <f t="shared" si="314"/>
        <v>#VALUE!</v>
      </c>
      <c r="X645" s="133" t="e">
        <f>COUNTIFS(A1_Individu_Data_Keadaan_SDMK!A$4:A$149931,M645,A1_Individu_Data_Keadaan_SDMK!R$4:R$149285,"01. Dokter")</f>
        <v>#VALUE!</v>
      </c>
      <c r="Y645" s="122">
        <f t="shared" si="315"/>
        <v>1</v>
      </c>
      <c r="Z645" s="134" t="e">
        <f t="shared" si="316"/>
        <v>#VALUE!</v>
      </c>
      <c r="AA645" s="134" t="e">
        <f t="shared" si="317"/>
        <v>#VALUE!</v>
      </c>
      <c r="AB645" s="133" t="e">
        <f>COUNTIFS(A1_Individu_Data_Keadaan_SDMK!A$4:A$149931,M645,A1_Individu_Data_Keadaan_SDMK!R$4:R$149285,"02. Dokter Gigi")</f>
        <v>#VALUE!</v>
      </c>
      <c r="AC645" s="122">
        <f t="shared" si="318"/>
        <v>1</v>
      </c>
      <c r="AD645" s="134" t="e">
        <f t="shared" si="319"/>
        <v>#VALUE!</v>
      </c>
      <c r="AE645" s="134" t="e">
        <f t="shared" si="320"/>
        <v>#VALUE!</v>
      </c>
      <c r="AF645" s="133" t="e">
        <f>COUNTIFS(A1_Individu_Data_Keadaan_SDMK!A$4:A$149931,M645,A1_Individu_Data_Keadaan_SDMK!Q$4:Q$149285,"03. KEPERAWATAN")</f>
        <v>#VALUE!</v>
      </c>
      <c r="AG645" s="135">
        <f t="shared" si="321"/>
        <v>5</v>
      </c>
      <c r="AH645" s="134" t="e">
        <f t="shared" si="322"/>
        <v>#VALUE!</v>
      </c>
      <c r="AI645" s="134" t="e">
        <f t="shared" si="323"/>
        <v>#VALUE!</v>
      </c>
      <c r="AJ645" s="133" t="e">
        <f>COUNTIFS(A1_Individu_Data_Keadaan_SDMK!A$4:A$149931,M645,A1_Individu_Data_Keadaan_SDMK!Q$4:Q$149285,"04. KEBIDANAN")</f>
        <v>#VALUE!</v>
      </c>
      <c r="AK645" s="135">
        <f t="shared" si="324"/>
        <v>4</v>
      </c>
      <c r="AL645" s="134" t="e">
        <f t="shared" si="325"/>
        <v>#VALUE!</v>
      </c>
      <c r="AM645" s="134" t="e">
        <f t="shared" si="326"/>
        <v>#VALUE!</v>
      </c>
      <c r="AN645" s="133" t="e">
        <f>COUNTIFS(A1_Individu_Data_Keadaan_SDMK!A$4:A$149931,M645,A1_Individu_Data_Keadaan_SDMK!Q$4:Q$149285,"05. KEFARMASIAN")</f>
        <v>#VALUE!</v>
      </c>
      <c r="AO645" s="135">
        <f t="shared" si="327"/>
        <v>1</v>
      </c>
      <c r="AP645" s="134" t="e">
        <f t="shared" si="328"/>
        <v>#VALUE!</v>
      </c>
      <c r="AQ645" s="134" t="e">
        <f t="shared" si="329"/>
        <v>#VALUE!</v>
      </c>
      <c r="AR645" s="133" t="e">
        <f>COUNTIFS(A1_Individu_Data_Keadaan_SDMK!A$4:A$149931,M645,A1_Individu_Data_Keadaan_SDMK!Q$4:Q$149285,"06. KESEHATAN MASYARAKAT")</f>
        <v>#VALUE!</v>
      </c>
      <c r="AS645" s="135">
        <f t="shared" si="330"/>
        <v>1</v>
      </c>
      <c r="AT645" s="134" t="e">
        <f t="shared" si="331"/>
        <v>#VALUE!</v>
      </c>
      <c r="AU645" s="134" t="e">
        <f t="shared" si="332"/>
        <v>#VALUE!</v>
      </c>
      <c r="AV645" s="133" t="e">
        <f>COUNTIFS(A1_Individu_Data_Keadaan_SDMK!A$4:A$149931,M645,A1_Individu_Data_Keadaan_SDMK!Q$4:Q$149285,"07. KESEHATAN LINGKUNGAN")</f>
        <v>#VALUE!</v>
      </c>
      <c r="AW645" s="135">
        <f t="shared" si="333"/>
        <v>1</v>
      </c>
      <c r="AX645" s="134" t="e">
        <f t="shared" si="334"/>
        <v>#VALUE!</v>
      </c>
      <c r="AY645" s="134" t="e">
        <f t="shared" si="335"/>
        <v>#VALUE!</v>
      </c>
      <c r="AZ645" s="133" t="e">
        <f>COUNTIFS(A1_Individu_Data_Keadaan_SDMK!A$4:A$149931,M645,A1_Individu_Data_Keadaan_SDMK!Q$4:Q$149285,"08. GIZI")</f>
        <v>#VALUE!</v>
      </c>
      <c r="BA645" s="135">
        <f t="shared" si="336"/>
        <v>1</v>
      </c>
      <c r="BB645" s="134" t="e">
        <f t="shared" si="337"/>
        <v>#VALUE!</v>
      </c>
      <c r="BC645" s="134" t="e">
        <f t="shared" si="338"/>
        <v>#VALUE!</v>
      </c>
      <c r="BD645" s="133" t="e">
        <f>COUNTIFS(A1_Individu_Data_Keadaan_SDMK!A$4:A$149931,M645,A1_Individu_Data_Keadaan_SDMK!R$4:R$149285,"03. Ahli Teknologi Laboratorium Medik")</f>
        <v>#VALUE!</v>
      </c>
      <c r="BE645" s="135">
        <f t="shared" si="339"/>
        <v>1</v>
      </c>
      <c r="BF645" s="134" t="e">
        <f t="shared" si="340"/>
        <v>#VALUE!</v>
      </c>
      <c r="BG645" s="134" t="e">
        <f t="shared" si="341"/>
        <v>#VALUE!</v>
      </c>
      <c r="BH645" s="139" t="e">
        <f t="shared" si="342"/>
        <v>#VALUE!</v>
      </c>
      <c r="BI645" s="139" t="e">
        <f t="shared" si="343"/>
        <v>#VALUE!</v>
      </c>
    </row>
    <row r="646" spans="13:61" ht="15">
      <c r="M646" s="120" t="s">
        <v>13683</v>
      </c>
      <c r="N646" s="120" t="s">
        <v>13684</v>
      </c>
      <c r="O646" s="120" t="s">
        <v>267</v>
      </c>
      <c r="P646" s="120" t="s">
        <v>9301</v>
      </c>
      <c r="Q646" s="120" t="s">
        <v>12201</v>
      </c>
      <c r="R646" s="120">
        <v>33</v>
      </c>
      <c r="S646" s="120">
        <v>3324</v>
      </c>
      <c r="T646" s="348" t="str">
        <f>IF(R646&lt;&gt;"",VLOOKUP(R646,'01_MASTER_KODE_WILAYAH'!H$1437:I$1470,2,FALSE),"")</f>
        <v>JAWA TENGAH</v>
      </c>
      <c r="U646" s="348" t="str">
        <f>IF(S646&lt;&gt;"",VLOOKUP(S646,'01_MASTER_KODE_WILAYAH'!D$5:F$1353,3,FALSE),"")</f>
        <v>KENDAL</v>
      </c>
      <c r="V646" s="349" t="str">
        <f t="shared" si="313"/>
        <v>2</v>
      </c>
      <c r="W646" s="145" t="e">
        <f t="shared" si="314"/>
        <v>#VALUE!</v>
      </c>
      <c r="X646" s="133" t="e">
        <f>COUNTIFS(A1_Individu_Data_Keadaan_SDMK!A$4:A$149931,M646,A1_Individu_Data_Keadaan_SDMK!R$4:R$149285,"01. Dokter")</f>
        <v>#VALUE!</v>
      </c>
      <c r="Y646" s="122">
        <f t="shared" si="315"/>
        <v>1</v>
      </c>
      <c r="Z646" s="134" t="e">
        <f t="shared" si="316"/>
        <v>#VALUE!</v>
      </c>
      <c r="AA646" s="134" t="e">
        <f t="shared" si="317"/>
        <v>#VALUE!</v>
      </c>
      <c r="AB646" s="133" t="e">
        <f>COUNTIFS(A1_Individu_Data_Keadaan_SDMK!A$4:A$149931,M646,A1_Individu_Data_Keadaan_SDMK!R$4:R$149285,"02. Dokter Gigi")</f>
        <v>#VALUE!</v>
      </c>
      <c r="AC646" s="122">
        <f t="shared" si="318"/>
        <v>1</v>
      </c>
      <c r="AD646" s="134" t="e">
        <f t="shared" si="319"/>
        <v>#VALUE!</v>
      </c>
      <c r="AE646" s="134" t="e">
        <f t="shared" si="320"/>
        <v>#VALUE!</v>
      </c>
      <c r="AF646" s="133" t="e">
        <f>COUNTIFS(A1_Individu_Data_Keadaan_SDMK!A$4:A$149931,M646,A1_Individu_Data_Keadaan_SDMK!Q$4:Q$149285,"03. KEPERAWATAN")</f>
        <v>#VALUE!</v>
      </c>
      <c r="AG646" s="135">
        <f t="shared" si="321"/>
        <v>5</v>
      </c>
      <c r="AH646" s="134" t="e">
        <f t="shared" si="322"/>
        <v>#VALUE!</v>
      </c>
      <c r="AI646" s="134" t="e">
        <f t="shared" si="323"/>
        <v>#VALUE!</v>
      </c>
      <c r="AJ646" s="133" t="e">
        <f>COUNTIFS(A1_Individu_Data_Keadaan_SDMK!A$4:A$149931,M646,A1_Individu_Data_Keadaan_SDMK!Q$4:Q$149285,"04. KEBIDANAN")</f>
        <v>#VALUE!</v>
      </c>
      <c r="AK646" s="135">
        <f t="shared" si="324"/>
        <v>4</v>
      </c>
      <c r="AL646" s="134" t="e">
        <f t="shared" si="325"/>
        <v>#VALUE!</v>
      </c>
      <c r="AM646" s="134" t="e">
        <f t="shared" si="326"/>
        <v>#VALUE!</v>
      </c>
      <c r="AN646" s="133" t="e">
        <f>COUNTIFS(A1_Individu_Data_Keadaan_SDMK!A$4:A$149931,M646,A1_Individu_Data_Keadaan_SDMK!Q$4:Q$149285,"05. KEFARMASIAN")</f>
        <v>#VALUE!</v>
      </c>
      <c r="AO646" s="135">
        <f t="shared" si="327"/>
        <v>1</v>
      </c>
      <c r="AP646" s="134" t="e">
        <f t="shared" si="328"/>
        <v>#VALUE!</v>
      </c>
      <c r="AQ646" s="134" t="e">
        <f t="shared" si="329"/>
        <v>#VALUE!</v>
      </c>
      <c r="AR646" s="133" t="e">
        <f>COUNTIFS(A1_Individu_Data_Keadaan_SDMK!A$4:A$149931,M646,A1_Individu_Data_Keadaan_SDMK!Q$4:Q$149285,"06. KESEHATAN MASYARAKAT")</f>
        <v>#VALUE!</v>
      </c>
      <c r="AS646" s="135">
        <f t="shared" si="330"/>
        <v>1</v>
      </c>
      <c r="AT646" s="134" t="e">
        <f t="shared" si="331"/>
        <v>#VALUE!</v>
      </c>
      <c r="AU646" s="134" t="e">
        <f t="shared" si="332"/>
        <v>#VALUE!</v>
      </c>
      <c r="AV646" s="133" t="e">
        <f>COUNTIFS(A1_Individu_Data_Keadaan_SDMK!A$4:A$149931,M646,A1_Individu_Data_Keadaan_SDMK!Q$4:Q$149285,"07. KESEHATAN LINGKUNGAN")</f>
        <v>#VALUE!</v>
      </c>
      <c r="AW646" s="135">
        <f t="shared" si="333"/>
        <v>1</v>
      </c>
      <c r="AX646" s="134" t="e">
        <f t="shared" si="334"/>
        <v>#VALUE!</v>
      </c>
      <c r="AY646" s="134" t="e">
        <f t="shared" si="335"/>
        <v>#VALUE!</v>
      </c>
      <c r="AZ646" s="133" t="e">
        <f>COUNTIFS(A1_Individu_Data_Keadaan_SDMK!A$4:A$149931,M646,A1_Individu_Data_Keadaan_SDMK!Q$4:Q$149285,"08. GIZI")</f>
        <v>#VALUE!</v>
      </c>
      <c r="BA646" s="135">
        <f t="shared" si="336"/>
        <v>1</v>
      </c>
      <c r="BB646" s="134" t="e">
        <f t="shared" si="337"/>
        <v>#VALUE!</v>
      </c>
      <c r="BC646" s="134" t="e">
        <f t="shared" si="338"/>
        <v>#VALUE!</v>
      </c>
      <c r="BD646" s="133" t="e">
        <f>COUNTIFS(A1_Individu_Data_Keadaan_SDMK!A$4:A$149931,M646,A1_Individu_Data_Keadaan_SDMK!R$4:R$149285,"03. Ahli Teknologi Laboratorium Medik")</f>
        <v>#VALUE!</v>
      </c>
      <c r="BE646" s="135">
        <f t="shared" si="339"/>
        <v>1</v>
      </c>
      <c r="BF646" s="134" t="e">
        <f t="shared" si="340"/>
        <v>#VALUE!</v>
      </c>
      <c r="BG646" s="134" t="e">
        <f t="shared" si="341"/>
        <v>#VALUE!</v>
      </c>
      <c r="BH646" s="139" t="e">
        <f t="shared" si="342"/>
        <v>#VALUE!</v>
      </c>
      <c r="BI646" s="139" t="e">
        <f t="shared" si="343"/>
        <v>#VALUE!</v>
      </c>
    </row>
    <row r="647" spans="13:61" ht="15">
      <c r="M647" s="120" t="s">
        <v>13685</v>
      </c>
      <c r="N647" s="120" t="s">
        <v>13686</v>
      </c>
      <c r="O647" s="120" t="s">
        <v>267</v>
      </c>
      <c r="P647" s="120" t="s">
        <v>9301</v>
      </c>
      <c r="Q647" s="120" t="s">
        <v>12201</v>
      </c>
      <c r="R647" s="120">
        <v>33</v>
      </c>
      <c r="S647" s="120">
        <v>3324</v>
      </c>
      <c r="T647" s="348" t="str">
        <f>IF(R647&lt;&gt;"",VLOOKUP(R647,'01_MASTER_KODE_WILAYAH'!H$1437:I$1470,2,FALSE),"")</f>
        <v>JAWA TENGAH</v>
      </c>
      <c r="U647" s="348" t="str">
        <f>IF(S647&lt;&gt;"",VLOOKUP(S647,'01_MASTER_KODE_WILAYAH'!D$5:F$1353,3,FALSE),"")</f>
        <v>KENDAL</v>
      </c>
      <c r="V647" s="349" t="str">
        <f t="shared" si="313"/>
        <v>2</v>
      </c>
      <c r="W647" s="145" t="e">
        <f t="shared" si="314"/>
        <v>#VALUE!</v>
      </c>
      <c r="X647" s="133" t="e">
        <f>COUNTIFS(A1_Individu_Data_Keadaan_SDMK!A$4:A$149931,M647,A1_Individu_Data_Keadaan_SDMK!R$4:R$149285,"01. Dokter")</f>
        <v>#VALUE!</v>
      </c>
      <c r="Y647" s="122">
        <f t="shared" si="315"/>
        <v>1</v>
      </c>
      <c r="Z647" s="134" t="e">
        <f t="shared" si="316"/>
        <v>#VALUE!</v>
      </c>
      <c r="AA647" s="134" t="e">
        <f t="shared" si="317"/>
        <v>#VALUE!</v>
      </c>
      <c r="AB647" s="133" t="e">
        <f>COUNTIFS(A1_Individu_Data_Keadaan_SDMK!A$4:A$149931,M647,A1_Individu_Data_Keadaan_SDMK!R$4:R$149285,"02. Dokter Gigi")</f>
        <v>#VALUE!</v>
      </c>
      <c r="AC647" s="122">
        <f t="shared" si="318"/>
        <v>1</v>
      </c>
      <c r="AD647" s="134" t="e">
        <f t="shared" si="319"/>
        <v>#VALUE!</v>
      </c>
      <c r="AE647" s="134" t="e">
        <f t="shared" si="320"/>
        <v>#VALUE!</v>
      </c>
      <c r="AF647" s="133" t="e">
        <f>COUNTIFS(A1_Individu_Data_Keadaan_SDMK!A$4:A$149931,M647,A1_Individu_Data_Keadaan_SDMK!Q$4:Q$149285,"03. KEPERAWATAN")</f>
        <v>#VALUE!</v>
      </c>
      <c r="AG647" s="135">
        <f t="shared" si="321"/>
        <v>5</v>
      </c>
      <c r="AH647" s="134" t="e">
        <f t="shared" si="322"/>
        <v>#VALUE!</v>
      </c>
      <c r="AI647" s="134" t="e">
        <f t="shared" si="323"/>
        <v>#VALUE!</v>
      </c>
      <c r="AJ647" s="133" t="e">
        <f>COUNTIFS(A1_Individu_Data_Keadaan_SDMK!A$4:A$149931,M647,A1_Individu_Data_Keadaan_SDMK!Q$4:Q$149285,"04. KEBIDANAN")</f>
        <v>#VALUE!</v>
      </c>
      <c r="AK647" s="135">
        <f t="shared" si="324"/>
        <v>4</v>
      </c>
      <c r="AL647" s="134" t="e">
        <f t="shared" si="325"/>
        <v>#VALUE!</v>
      </c>
      <c r="AM647" s="134" t="e">
        <f t="shared" si="326"/>
        <v>#VALUE!</v>
      </c>
      <c r="AN647" s="133" t="e">
        <f>COUNTIFS(A1_Individu_Data_Keadaan_SDMK!A$4:A$149931,M647,A1_Individu_Data_Keadaan_SDMK!Q$4:Q$149285,"05. KEFARMASIAN")</f>
        <v>#VALUE!</v>
      </c>
      <c r="AO647" s="135">
        <f t="shared" si="327"/>
        <v>1</v>
      </c>
      <c r="AP647" s="134" t="e">
        <f t="shared" si="328"/>
        <v>#VALUE!</v>
      </c>
      <c r="AQ647" s="134" t="e">
        <f t="shared" si="329"/>
        <v>#VALUE!</v>
      </c>
      <c r="AR647" s="133" t="e">
        <f>COUNTIFS(A1_Individu_Data_Keadaan_SDMK!A$4:A$149931,M647,A1_Individu_Data_Keadaan_SDMK!Q$4:Q$149285,"06. KESEHATAN MASYARAKAT")</f>
        <v>#VALUE!</v>
      </c>
      <c r="AS647" s="135">
        <f t="shared" si="330"/>
        <v>1</v>
      </c>
      <c r="AT647" s="134" t="e">
        <f t="shared" si="331"/>
        <v>#VALUE!</v>
      </c>
      <c r="AU647" s="134" t="e">
        <f t="shared" si="332"/>
        <v>#VALUE!</v>
      </c>
      <c r="AV647" s="133" t="e">
        <f>COUNTIFS(A1_Individu_Data_Keadaan_SDMK!A$4:A$149931,M647,A1_Individu_Data_Keadaan_SDMK!Q$4:Q$149285,"07. KESEHATAN LINGKUNGAN")</f>
        <v>#VALUE!</v>
      </c>
      <c r="AW647" s="135">
        <f t="shared" si="333"/>
        <v>1</v>
      </c>
      <c r="AX647" s="134" t="e">
        <f t="shared" si="334"/>
        <v>#VALUE!</v>
      </c>
      <c r="AY647" s="134" t="e">
        <f t="shared" si="335"/>
        <v>#VALUE!</v>
      </c>
      <c r="AZ647" s="133" t="e">
        <f>COUNTIFS(A1_Individu_Data_Keadaan_SDMK!A$4:A$149931,M647,A1_Individu_Data_Keadaan_SDMK!Q$4:Q$149285,"08. GIZI")</f>
        <v>#VALUE!</v>
      </c>
      <c r="BA647" s="135">
        <f t="shared" si="336"/>
        <v>1</v>
      </c>
      <c r="BB647" s="134" t="e">
        <f t="shared" si="337"/>
        <v>#VALUE!</v>
      </c>
      <c r="BC647" s="134" t="e">
        <f t="shared" si="338"/>
        <v>#VALUE!</v>
      </c>
      <c r="BD647" s="133" t="e">
        <f>COUNTIFS(A1_Individu_Data_Keadaan_SDMK!A$4:A$149931,M647,A1_Individu_Data_Keadaan_SDMK!R$4:R$149285,"03. Ahli Teknologi Laboratorium Medik")</f>
        <v>#VALUE!</v>
      </c>
      <c r="BE647" s="135">
        <f t="shared" si="339"/>
        <v>1</v>
      </c>
      <c r="BF647" s="134" t="e">
        <f t="shared" si="340"/>
        <v>#VALUE!</v>
      </c>
      <c r="BG647" s="134" t="e">
        <f t="shared" si="341"/>
        <v>#VALUE!</v>
      </c>
      <c r="BH647" s="139" t="e">
        <f t="shared" si="342"/>
        <v>#VALUE!</v>
      </c>
      <c r="BI647" s="139" t="e">
        <f t="shared" si="343"/>
        <v>#VALUE!</v>
      </c>
    </row>
    <row r="648" spans="13:61" ht="15">
      <c r="M648" s="120" t="s">
        <v>13687</v>
      </c>
      <c r="N648" s="120" t="s">
        <v>13688</v>
      </c>
      <c r="O648" s="120" t="s">
        <v>267</v>
      </c>
      <c r="P648" s="120" t="s">
        <v>9301</v>
      </c>
      <c r="Q648" s="120" t="s">
        <v>12201</v>
      </c>
      <c r="R648" s="120">
        <v>33</v>
      </c>
      <c r="S648" s="120">
        <v>3324</v>
      </c>
      <c r="T648" s="348" t="str">
        <f>IF(R648&lt;&gt;"",VLOOKUP(R648,'01_MASTER_KODE_WILAYAH'!H$1437:I$1470,2,FALSE),"")</f>
        <v>JAWA TENGAH</v>
      </c>
      <c r="U648" s="348" t="str">
        <f>IF(S648&lt;&gt;"",VLOOKUP(S648,'01_MASTER_KODE_WILAYAH'!D$5:F$1353,3,FALSE),"")</f>
        <v>KENDAL</v>
      </c>
      <c r="V648" s="349" t="str">
        <f t="shared" si="313"/>
        <v>2</v>
      </c>
      <c r="W648" s="145" t="e">
        <f t="shared" si="314"/>
        <v>#VALUE!</v>
      </c>
      <c r="X648" s="133" t="e">
        <f>COUNTIFS(A1_Individu_Data_Keadaan_SDMK!A$4:A$149931,M648,A1_Individu_Data_Keadaan_SDMK!R$4:R$149285,"01. Dokter")</f>
        <v>#VALUE!</v>
      </c>
      <c r="Y648" s="122">
        <f t="shared" si="315"/>
        <v>1</v>
      </c>
      <c r="Z648" s="134" t="e">
        <f t="shared" si="316"/>
        <v>#VALUE!</v>
      </c>
      <c r="AA648" s="134" t="e">
        <f t="shared" si="317"/>
        <v>#VALUE!</v>
      </c>
      <c r="AB648" s="133" t="e">
        <f>COUNTIFS(A1_Individu_Data_Keadaan_SDMK!A$4:A$149931,M648,A1_Individu_Data_Keadaan_SDMK!R$4:R$149285,"02. Dokter Gigi")</f>
        <v>#VALUE!</v>
      </c>
      <c r="AC648" s="122">
        <f t="shared" si="318"/>
        <v>1</v>
      </c>
      <c r="AD648" s="134" t="e">
        <f t="shared" si="319"/>
        <v>#VALUE!</v>
      </c>
      <c r="AE648" s="134" t="e">
        <f t="shared" si="320"/>
        <v>#VALUE!</v>
      </c>
      <c r="AF648" s="133" t="e">
        <f>COUNTIFS(A1_Individu_Data_Keadaan_SDMK!A$4:A$149931,M648,A1_Individu_Data_Keadaan_SDMK!Q$4:Q$149285,"03. KEPERAWATAN")</f>
        <v>#VALUE!</v>
      </c>
      <c r="AG648" s="135">
        <f t="shared" si="321"/>
        <v>5</v>
      </c>
      <c r="AH648" s="134" t="e">
        <f t="shared" si="322"/>
        <v>#VALUE!</v>
      </c>
      <c r="AI648" s="134" t="e">
        <f t="shared" si="323"/>
        <v>#VALUE!</v>
      </c>
      <c r="AJ648" s="133" t="e">
        <f>COUNTIFS(A1_Individu_Data_Keadaan_SDMK!A$4:A$149931,M648,A1_Individu_Data_Keadaan_SDMK!Q$4:Q$149285,"04. KEBIDANAN")</f>
        <v>#VALUE!</v>
      </c>
      <c r="AK648" s="135">
        <f t="shared" si="324"/>
        <v>4</v>
      </c>
      <c r="AL648" s="134" t="e">
        <f t="shared" si="325"/>
        <v>#VALUE!</v>
      </c>
      <c r="AM648" s="134" t="e">
        <f t="shared" si="326"/>
        <v>#VALUE!</v>
      </c>
      <c r="AN648" s="133" t="e">
        <f>COUNTIFS(A1_Individu_Data_Keadaan_SDMK!A$4:A$149931,M648,A1_Individu_Data_Keadaan_SDMK!Q$4:Q$149285,"05. KEFARMASIAN")</f>
        <v>#VALUE!</v>
      </c>
      <c r="AO648" s="135">
        <f t="shared" si="327"/>
        <v>1</v>
      </c>
      <c r="AP648" s="134" t="e">
        <f t="shared" si="328"/>
        <v>#VALUE!</v>
      </c>
      <c r="AQ648" s="134" t="e">
        <f t="shared" si="329"/>
        <v>#VALUE!</v>
      </c>
      <c r="AR648" s="133" t="e">
        <f>COUNTIFS(A1_Individu_Data_Keadaan_SDMK!A$4:A$149931,M648,A1_Individu_Data_Keadaan_SDMK!Q$4:Q$149285,"06. KESEHATAN MASYARAKAT")</f>
        <v>#VALUE!</v>
      </c>
      <c r="AS648" s="135">
        <f t="shared" si="330"/>
        <v>1</v>
      </c>
      <c r="AT648" s="134" t="e">
        <f t="shared" si="331"/>
        <v>#VALUE!</v>
      </c>
      <c r="AU648" s="134" t="e">
        <f t="shared" si="332"/>
        <v>#VALUE!</v>
      </c>
      <c r="AV648" s="133" t="e">
        <f>COUNTIFS(A1_Individu_Data_Keadaan_SDMK!A$4:A$149931,M648,A1_Individu_Data_Keadaan_SDMK!Q$4:Q$149285,"07. KESEHATAN LINGKUNGAN")</f>
        <v>#VALUE!</v>
      </c>
      <c r="AW648" s="135">
        <f t="shared" si="333"/>
        <v>1</v>
      </c>
      <c r="AX648" s="134" t="e">
        <f t="shared" si="334"/>
        <v>#VALUE!</v>
      </c>
      <c r="AY648" s="134" t="e">
        <f t="shared" si="335"/>
        <v>#VALUE!</v>
      </c>
      <c r="AZ648" s="133" t="e">
        <f>COUNTIFS(A1_Individu_Data_Keadaan_SDMK!A$4:A$149931,M648,A1_Individu_Data_Keadaan_SDMK!Q$4:Q$149285,"08. GIZI")</f>
        <v>#VALUE!</v>
      </c>
      <c r="BA648" s="135">
        <f t="shared" si="336"/>
        <v>1</v>
      </c>
      <c r="BB648" s="134" t="e">
        <f t="shared" si="337"/>
        <v>#VALUE!</v>
      </c>
      <c r="BC648" s="134" t="e">
        <f t="shared" si="338"/>
        <v>#VALUE!</v>
      </c>
      <c r="BD648" s="133" t="e">
        <f>COUNTIFS(A1_Individu_Data_Keadaan_SDMK!A$4:A$149931,M648,A1_Individu_Data_Keadaan_SDMK!R$4:R$149285,"03. Ahli Teknologi Laboratorium Medik")</f>
        <v>#VALUE!</v>
      </c>
      <c r="BE648" s="135">
        <f t="shared" si="339"/>
        <v>1</v>
      </c>
      <c r="BF648" s="134" t="e">
        <f t="shared" si="340"/>
        <v>#VALUE!</v>
      </c>
      <c r="BG648" s="134" t="e">
        <f t="shared" si="341"/>
        <v>#VALUE!</v>
      </c>
      <c r="BH648" s="139" t="e">
        <f t="shared" si="342"/>
        <v>#VALUE!</v>
      </c>
      <c r="BI648" s="139" t="e">
        <f t="shared" si="343"/>
        <v>#VALUE!</v>
      </c>
    </row>
    <row r="649" spans="13:61" ht="15">
      <c r="M649" s="120" t="s">
        <v>13689</v>
      </c>
      <c r="N649" s="120" t="s">
        <v>13690</v>
      </c>
      <c r="O649" s="120" t="s">
        <v>267</v>
      </c>
      <c r="P649" s="120" t="s">
        <v>9302</v>
      </c>
      <c r="Q649" s="120" t="s">
        <v>12201</v>
      </c>
      <c r="R649" s="120">
        <v>33</v>
      </c>
      <c r="S649" s="120">
        <v>3324</v>
      </c>
      <c r="T649" s="348" t="str">
        <f>IF(R649&lt;&gt;"",VLOOKUP(R649,'01_MASTER_KODE_WILAYAH'!H$1437:I$1470,2,FALSE),"")</f>
        <v>JAWA TENGAH</v>
      </c>
      <c r="U649" s="348" t="str">
        <f>IF(S649&lt;&gt;"",VLOOKUP(S649,'01_MASTER_KODE_WILAYAH'!D$5:F$1353,3,FALSE),"")</f>
        <v>KENDAL</v>
      </c>
      <c r="V649" s="349" t="str">
        <f t="shared" si="313"/>
        <v>1</v>
      </c>
      <c r="W649" s="145" t="e">
        <f t="shared" si="314"/>
        <v>#VALUE!</v>
      </c>
      <c r="X649" s="133" t="e">
        <f>COUNTIFS(A1_Individu_Data_Keadaan_SDMK!A$4:A$149931,M649,A1_Individu_Data_Keadaan_SDMK!R$4:R$149285,"01. Dokter")</f>
        <v>#VALUE!</v>
      </c>
      <c r="Y649" s="122">
        <f t="shared" si="315"/>
        <v>2</v>
      </c>
      <c r="Z649" s="134" t="e">
        <f t="shared" si="316"/>
        <v>#VALUE!</v>
      </c>
      <c r="AA649" s="134" t="e">
        <f t="shared" si="317"/>
        <v>#VALUE!</v>
      </c>
      <c r="AB649" s="133" t="e">
        <f>COUNTIFS(A1_Individu_Data_Keadaan_SDMK!A$4:A$149931,M649,A1_Individu_Data_Keadaan_SDMK!R$4:R$149285,"02. Dokter Gigi")</f>
        <v>#VALUE!</v>
      </c>
      <c r="AC649" s="122">
        <f t="shared" si="318"/>
        <v>1</v>
      </c>
      <c r="AD649" s="134" t="e">
        <f t="shared" si="319"/>
        <v>#VALUE!</v>
      </c>
      <c r="AE649" s="134" t="e">
        <f t="shared" si="320"/>
        <v>#VALUE!</v>
      </c>
      <c r="AF649" s="133" t="e">
        <f>COUNTIFS(A1_Individu_Data_Keadaan_SDMK!A$4:A$149931,M649,A1_Individu_Data_Keadaan_SDMK!Q$4:Q$149285,"03. KEPERAWATAN")</f>
        <v>#VALUE!</v>
      </c>
      <c r="AG649" s="135">
        <f t="shared" si="321"/>
        <v>8</v>
      </c>
      <c r="AH649" s="134" t="e">
        <f t="shared" si="322"/>
        <v>#VALUE!</v>
      </c>
      <c r="AI649" s="134" t="e">
        <f t="shared" si="323"/>
        <v>#VALUE!</v>
      </c>
      <c r="AJ649" s="133" t="e">
        <f>COUNTIFS(A1_Individu_Data_Keadaan_SDMK!A$4:A$149931,M649,A1_Individu_Data_Keadaan_SDMK!Q$4:Q$149285,"04. KEBIDANAN")</f>
        <v>#VALUE!</v>
      </c>
      <c r="AK649" s="135">
        <f t="shared" si="324"/>
        <v>7</v>
      </c>
      <c r="AL649" s="134" t="e">
        <f t="shared" si="325"/>
        <v>#VALUE!</v>
      </c>
      <c r="AM649" s="134" t="e">
        <f t="shared" si="326"/>
        <v>#VALUE!</v>
      </c>
      <c r="AN649" s="133" t="e">
        <f>COUNTIFS(A1_Individu_Data_Keadaan_SDMK!A$4:A$149931,M649,A1_Individu_Data_Keadaan_SDMK!Q$4:Q$149285,"05. KEFARMASIAN")</f>
        <v>#VALUE!</v>
      </c>
      <c r="AO649" s="135">
        <f t="shared" si="327"/>
        <v>1</v>
      </c>
      <c r="AP649" s="134" t="e">
        <f t="shared" si="328"/>
        <v>#VALUE!</v>
      </c>
      <c r="AQ649" s="134" t="e">
        <f t="shared" si="329"/>
        <v>#VALUE!</v>
      </c>
      <c r="AR649" s="133" t="e">
        <f>COUNTIFS(A1_Individu_Data_Keadaan_SDMK!A$4:A$149931,M649,A1_Individu_Data_Keadaan_SDMK!Q$4:Q$149285,"06. KESEHATAN MASYARAKAT")</f>
        <v>#VALUE!</v>
      </c>
      <c r="AS649" s="135">
        <f t="shared" si="330"/>
        <v>1</v>
      </c>
      <c r="AT649" s="134" t="e">
        <f t="shared" si="331"/>
        <v>#VALUE!</v>
      </c>
      <c r="AU649" s="134" t="e">
        <f t="shared" si="332"/>
        <v>#VALUE!</v>
      </c>
      <c r="AV649" s="133" t="e">
        <f>COUNTIFS(A1_Individu_Data_Keadaan_SDMK!A$4:A$149931,M649,A1_Individu_Data_Keadaan_SDMK!Q$4:Q$149285,"07. KESEHATAN LINGKUNGAN")</f>
        <v>#VALUE!</v>
      </c>
      <c r="AW649" s="135">
        <f t="shared" si="333"/>
        <v>1</v>
      </c>
      <c r="AX649" s="134" t="e">
        <f t="shared" si="334"/>
        <v>#VALUE!</v>
      </c>
      <c r="AY649" s="134" t="e">
        <f t="shared" si="335"/>
        <v>#VALUE!</v>
      </c>
      <c r="AZ649" s="133" t="e">
        <f>COUNTIFS(A1_Individu_Data_Keadaan_SDMK!A$4:A$149931,M649,A1_Individu_Data_Keadaan_SDMK!Q$4:Q$149285,"08. GIZI")</f>
        <v>#VALUE!</v>
      </c>
      <c r="BA649" s="135">
        <f t="shared" si="336"/>
        <v>2</v>
      </c>
      <c r="BB649" s="134" t="e">
        <f t="shared" si="337"/>
        <v>#VALUE!</v>
      </c>
      <c r="BC649" s="134" t="e">
        <f t="shared" si="338"/>
        <v>#VALUE!</v>
      </c>
      <c r="BD649" s="133" t="e">
        <f>COUNTIFS(A1_Individu_Data_Keadaan_SDMK!A$4:A$149931,M649,A1_Individu_Data_Keadaan_SDMK!R$4:R$149285,"03. Ahli Teknologi Laboratorium Medik")</f>
        <v>#VALUE!</v>
      </c>
      <c r="BE649" s="135">
        <f t="shared" si="339"/>
        <v>1</v>
      </c>
      <c r="BF649" s="134" t="e">
        <f t="shared" si="340"/>
        <v>#VALUE!</v>
      </c>
      <c r="BG649" s="134" t="e">
        <f t="shared" si="341"/>
        <v>#VALUE!</v>
      </c>
      <c r="BH649" s="139" t="e">
        <f t="shared" si="342"/>
        <v>#VALUE!</v>
      </c>
      <c r="BI649" s="139" t="e">
        <f t="shared" si="343"/>
        <v>#VALUE!</v>
      </c>
    </row>
    <row r="650" spans="13:61" ht="15">
      <c r="M650" s="120" t="s">
        <v>13691</v>
      </c>
      <c r="N650" s="120" t="s">
        <v>13692</v>
      </c>
      <c r="O650" s="120" t="s">
        <v>267</v>
      </c>
      <c r="P650" s="120" t="s">
        <v>9301</v>
      </c>
      <c r="Q650" s="120" t="s">
        <v>12201</v>
      </c>
      <c r="R650" s="120">
        <v>33</v>
      </c>
      <c r="S650" s="120">
        <v>3324</v>
      </c>
      <c r="T650" s="348" t="str">
        <f>IF(R650&lt;&gt;"",VLOOKUP(R650,'01_MASTER_KODE_WILAYAH'!H$1437:I$1470,2,FALSE),"")</f>
        <v>JAWA TENGAH</v>
      </c>
      <c r="U650" s="348" t="str">
        <f>IF(S650&lt;&gt;"",VLOOKUP(S650,'01_MASTER_KODE_WILAYAH'!D$5:F$1353,3,FALSE),"")</f>
        <v>KENDAL</v>
      </c>
      <c r="V650" s="349" t="str">
        <f t="shared" si="313"/>
        <v>2</v>
      </c>
      <c r="W650" s="145" t="e">
        <f t="shared" si="314"/>
        <v>#VALUE!</v>
      </c>
      <c r="X650" s="133" t="e">
        <f>COUNTIFS(A1_Individu_Data_Keadaan_SDMK!A$4:A$149931,M650,A1_Individu_Data_Keadaan_SDMK!R$4:R$149285,"01. Dokter")</f>
        <v>#VALUE!</v>
      </c>
      <c r="Y650" s="122">
        <f t="shared" si="315"/>
        <v>1</v>
      </c>
      <c r="Z650" s="134" t="e">
        <f t="shared" si="316"/>
        <v>#VALUE!</v>
      </c>
      <c r="AA650" s="134" t="e">
        <f t="shared" si="317"/>
        <v>#VALUE!</v>
      </c>
      <c r="AB650" s="133" t="e">
        <f>COUNTIFS(A1_Individu_Data_Keadaan_SDMK!A$4:A$149931,M650,A1_Individu_Data_Keadaan_SDMK!R$4:R$149285,"02. Dokter Gigi")</f>
        <v>#VALUE!</v>
      </c>
      <c r="AC650" s="122">
        <f t="shared" si="318"/>
        <v>1</v>
      </c>
      <c r="AD650" s="134" t="e">
        <f t="shared" si="319"/>
        <v>#VALUE!</v>
      </c>
      <c r="AE650" s="134" t="e">
        <f t="shared" si="320"/>
        <v>#VALUE!</v>
      </c>
      <c r="AF650" s="133" t="e">
        <f>COUNTIFS(A1_Individu_Data_Keadaan_SDMK!A$4:A$149931,M650,A1_Individu_Data_Keadaan_SDMK!Q$4:Q$149285,"03. KEPERAWATAN")</f>
        <v>#VALUE!</v>
      </c>
      <c r="AG650" s="135">
        <f t="shared" si="321"/>
        <v>5</v>
      </c>
      <c r="AH650" s="134" t="e">
        <f t="shared" si="322"/>
        <v>#VALUE!</v>
      </c>
      <c r="AI650" s="134" t="e">
        <f t="shared" si="323"/>
        <v>#VALUE!</v>
      </c>
      <c r="AJ650" s="133" t="e">
        <f>COUNTIFS(A1_Individu_Data_Keadaan_SDMK!A$4:A$149931,M650,A1_Individu_Data_Keadaan_SDMK!Q$4:Q$149285,"04. KEBIDANAN")</f>
        <v>#VALUE!</v>
      </c>
      <c r="AK650" s="135">
        <f t="shared" si="324"/>
        <v>4</v>
      </c>
      <c r="AL650" s="134" t="e">
        <f t="shared" si="325"/>
        <v>#VALUE!</v>
      </c>
      <c r="AM650" s="134" t="e">
        <f t="shared" si="326"/>
        <v>#VALUE!</v>
      </c>
      <c r="AN650" s="133" t="e">
        <f>COUNTIFS(A1_Individu_Data_Keadaan_SDMK!A$4:A$149931,M650,A1_Individu_Data_Keadaan_SDMK!Q$4:Q$149285,"05. KEFARMASIAN")</f>
        <v>#VALUE!</v>
      </c>
      <c r="AO650" s="135">
        <f t="shared" si="327"/>
        <v>1</v>
      </c>
      <c r="AP650" s="134" t="e">
        <f t="shared" si="328"/>
        <v>#VALUE!</v>
      </c>
      <c r="AQ650" s="134" t="e">
        <f t="shared" si="329"/>
        <v>#VALUE!</v>
      </c>
      <c r="AR650" s="133" t="e">
        <f>COUNTIFS(A1_Individu_Data_Keadaan_SDMK!A$4:A$149931,M650,A1_Individu_Data_Keadaan_SDMK!Q$4:Q$149285,"06. KESEHATAN MASYARAKAT")</f>
        <v>#VALUE!</v>
      </c>
      <c r="AS650" s="135">
        <f t="shared" si="330"/>
        <v>1</v>
      </c>
      <c r="AT650" s="134" t="e">
        <f t="shared" si="331"/>
        <v>#VALUE!</v>
      </c>
      <c r="AU650" s="134" t="e">
        <f t="shared" si="332"/>
        <v>#VALUE!</v>
      </c>
      <c r="AV650" s="133" t="e">
        <f>COUNTIFS(A1_Individu_Data_Keadaan_SDMK!A$4:A$149931,M650,A1_Individu_Data_Keadaan_SDMK!Q$4:Q$149285,"07. KESEHATAN LINGKUNGAN")</f>
        <v>#VALUE!</v>
      </c>
      <c r="AW650" s="135">
        <f t="shared" si="333"/>
        <v>1</v>
      </c>
      <c r="AX650" s="134" t="e">
        <f t="shared" si="334"/>
        <v>#VALUE!</v>
      </c>
      <c r="AY650" s="134" t="e">
        <f t="shared" si="335"/>
        <v>#VALUE!</v>
      </c>
      <c r="AZ650" s="133" t="e">
        <f>COUNTIFS(A1_Individu_Data_Keadaan_SDMK!A$4:A$149931,M650,A1_Individu_Data_Keadaan_SDMK!Q$4:Q$149285,"08. GIZI")</f>
        <v>#VALUE!</v>
      </c>
      <c r="BA650" s="135">
        <f t="shared" si="336"/>
        <v>1</v>
      </c>
      <c r="BB650" s="134" t="e">
        <f t="shared" si="337"/>
        <v>#VALUE!</v>
      </c>
      <c r="BC650" s="134" t="e">
        <f t="shared" si="338"/>
        <v>#VALUE!</v>
      </c>
      <c r="BD650" s="133" t="e">
        <f>COUNTIFS(A1_Individu_Data_Keadaan_SDMK!A$4:A$149931,M650,A1_Individu_Data_Keadaan_SDMK!R$4:R$149285,"03. Ahli Teknologi Laboratorium Medik")</f>
        <v>#VALUE!</v>
      </c>
      <c r="BE650" s="135">
        <f t="shared" si="339"/>
        <v>1</v>
      </c>
      <c r="BF650" s="134" t="e">
        <f t="shared" si="340"/>
        <v>#VALUE!</v>
      </c>
      <c r="BG650" s="134" t="e">
        <f t="shared" si="341"/>
        <v>#VALUE!</v>
      </c>
      <c r="BH650" s="139" t="e">
        <f t="shared" si="342"/>
        <v>#VALUE!</v>
      </c>
      <c r="BI650" s="139" t="e">
        <f t="shared" si="343"/>
        <v>#VALUE!</v>
      </c>
    </row>
    <row r="651" spans="13:61" ht="15">
      <c r="M651" s="120" t="s">
        <v>13693</v>
      </c>
      <c r="N651" s="120" t="s">
        <v>13694</v>
      </c>
      <c r="O651" s="120" t="s">
        <v>267</v>
      </c>
      <c r="P651" s="120" t="s">
        <v>9302</v>
      </c>
      <c r="Q651" s="120" t="s">
        <v>12201</v>
      </c>
      <c r="R651" s="120">
        <v>33</v>
      </c>
      <c r="S651" s="120">
        <v>3324</v>
      </c>
      <c r="T651" s="348" t="str">
        <f>IF(R651&lt;&gt;"",VLOOKUP(R651,'01_MASTER_KODE_WILAYAH'!H$1437:I$1470,2,FALSE),"")</f>
        <v>JAWA TENGAH</v>
      </c>
      <c r="U651" s="348" t="str">
        <f>IF(S651&lt;&gt;"",VLOOKUP(S651,'01_MASTER_KODE_WILAYAH'!D$5:F$1353,3,FALSE),"")</f>
        <v>KENDAL</v>
      </c>
      <c r="V651" s="349" t="str">
        <f t="shared" si="313"/>
        <v>1</v>
      </c>
      <c r="W651" s="145" t="e">
        <f t="shared" si="314"/>
        <v>#VALUE!</v>
      </c>
      <c r="X651" s="133" t="e">
        <f>COUNTIFS(A1_Individu_Data_Keadaan_SDMK!A$4:A$149931,M651,A1_Individu_Data_Keadaan_SDMK!R$4:R$149285,"01. Dokter")</f>
        <v>#VALUE!</v>
      </c>
      <c r="Y651" s="122">
        <f t="shared" si="315"/>
        <v>2</v>
      </c>
      <c r="Z651" s="134" t="e">
        <f t="shared" si="316"/>
        <v>#VALUE!</v>
      </c>
      <c r="AA651" s="134" t="e">
        <f t="shared" si="317"/>
        <v>#VALUE!</v>
      </c>
      <c r="AB651" s="133" t="e">
        <f>COUNTIFS(A1_Individu_Data_Keadaan_SDMK!A$4:A$149931,M651,A1_Individu_Data_Keadaan_SDMK!R$4:R$149285,"02. Dokter Gigi")</f>
        <v>#VALUE!</v>
      </c>
      <c r="AC651" s="122">
        <f t="shared" si="318"/>
        <v>1</v>
      </c>
      <c r="AD651" s="134" t="e">
        <f t="shared" si="319"/>
        <v>#VALUE!</v>
      </c>
      <c r="AE651" s="134" t="e">
        <f t="shared" si="320"/>
        <v>#VALUE!</v>
      </c>
      <c r="AF651" s="133" t="e">
        <f>COUNTIFS(A1_Individu_Data_Keadaan_SDMK!A$4:A$149931,M651,A1_Individu_Data_Keadaan_SDMK!Q$4:Q$149285,"03. KEPERAWATAN")</f>
        <v>#VALUE!</v>
      </c>
      <c r="AG651" s="135">
        <f t="shared" si="321"/>
        <v>8</v>
      </c>
      <c r="AH651" s="134" t="e">
        <f t="shared" si="322"/>
        <v>#VALUE!</v>
      </c>
      <c r="AI651" s="134" t="e">
        <f t="shared" si="323"/>
        <v>#VALUE!</v>
      </c>
      <c r="AJ651" s="133" t="e">
        <f>COUNTIFS(A1_Individu_Data_Keadaan_SDMK!A$4:A$149931,M651,A1_Individu_Data_Keadaan_SDMK!Q$4:Q$149285,"04. KEBIDANAN")</f>
        <v>#VALUE!</v>
      </c>
      <c r="AK651" s="135">
        <f t="shared" si="324"/>
        <v>7</v>
      </c>
      <c r="AL651" s="134" t="e">
        <f t="shared" si="325"/>
        <v>#VALUE!</v>
      </c>
      <c r="AM651" s="134" t="e">
        <f t="shared" si="326"/>
        <v>#VALUE!</v>
      </c>
      <c r="AN651" s="133" t="e">
        <f>COUNTIFS(A1_Individu_Data_Keadaan_SDMK!A$4:A$149931,M651,A1_Individu_Data_Keadaan_SDMK!Q$4:Q$149285,"05. KEFARMASIAN")</f>
        <v>#VALUE!</v>
      </c>
      <c r="AO651" s="135">
        <f t="shared" si="327"/>
        <v>1</v>
      </c>
      <c r="AP651" s="134" t="e">
        <f t="shared" si="328"/>
        <v>#VALUE!</v>
      </c>
      <c r="AQ651" s="134" t="e">
        <f t="shared" si="329"/>
        <v>#VALUE!</v>
      </c>
      <c r="AR651" s="133" t="e">
        <f>COUNTIFS(A1_Individu_Data_Keadaan_SDMK!A$4:A$149931,M651,A1_Individu_Data_Keadaan_SDMK!Q$4:Q$149285,"06. KESEHATAN MASYARAKAT")</f>
        <v>#VALUE!</v>
      </c>
      <c r="AS651" s="135">
        <f t="shared" si="330"/>
        <v>1</v>
      </c>
      <c r="AT651" s="134" t="e">
        <f t="shared" si="331"/>
        <v>#VALUE!</v>
      </c>
      <c r="AU651" s="134" t="e">
        <f t="shared" si="332"/>
        <v>#VALUE!</v>
      </c>
      <c r="AV651" s="133" t="e">
        <f>COUNTIFS(A1_Individu_Data_Keadaan_SDMK!A$4:A$149931,M651,A1_Individu_Data_Keadaan_SDMK!Q$4:Q$149285,"07. KESEHATAN LINGKUNGAN")</f>
        <v>#VALUE!</v>
      </c>
      <c r="AW651" s="135">
        <f t="shared" si="333"/>
        <v>1</v>
      </c>
      <c r="AX651" s="134" t="e">
        <f t="shared" si="334"/>
        <v>#VALUE!</v>
      </c>
      <c r="AY651" s="134" t="e">
        <f t="shared" si="335"/>
        <v>#VALUE!</v>
      </c>
      <c r="AZ651" s="133" t="e">
        <f>COUNTIFS(A1_Individu_Data_Keadaan_SDMK!A$4:A$149931,M651,A1_Individu_Data_Keadaan_SDMK!Q$4:Q$149285,"08. GIZI")</f>
        <v>#VALUE!</v>
      </c>
      <c r="BA651" s="135">
        <f t="shared" si="336"/>
        <v>2</v>
      </c>
      <c r="BB651" s="134" t="e">
        <f t="shared" si="337"/>
        <v>#VALUE!</v>
      </c>
      <c r="BC651" s="134" t="e">
        <f t="shared" si="338"/>
        <v>#VALUE!</v>
      </c>
      <c r="BD651" s="133" t="e">
        <f>COUNTIFS(A1_Individu_Data_Keadaan_SDMK!A$4:A$149931,M651,A1_Individu_Data_Keadaan_SDMK!R$4:R$149285,"03. Ahli Teknologi Laboratorium Medik")</f>
        <v>#VALUE!</v>
      </c>
      <c r="BE651" s="135">
        <f t="shared" si="339"/>
        <v>1</v>
      </c>
      <c r="BF651" s="134" t="e">
        <f t="shared" si="340"/>
        <v>#VALUE!</v>
      </c>
      <c r="BG651" s="134" t="e">
        <f t="shared" si="341"/>
        <v>#VALUE!</v>
      </c>
      <c r="BH651" s="139" t="e">
        <f t="shared" si="342"/>
        <v>#VALUE!</v>
      </c>
      <c r="BI651" s="139" t="e">
        <f t="shared" si="343"/>
        <v>#VALUE!</v>
      </c>
    </row>
    <row r="652" spans="13:61" ht="15">
      <c r="M652" s="120" t="s">
        <v>13695</v>
      </c>
      <c r="N652" s="120" t="s">
        <v>13696</v>
      </c>
      <c r="O652" s="120" t="s">
        <v>267</v>
      </c>
      <c r="P652" s="120" t="s">
        <v>9301</v>
      </c>
      <c r="Q652" s="120" t="s">
        <v>12201</v>
      </c>
      <c r="R652" s="120">
        <v>33</v>
      </c>
      <c r="S652" s="120">
        <v>3324</v>
      </c>
      <c r="T652" s="348" t="str">
        <f>IF(R652&lt;&gt;"",VLOOKUP(R652,'01_MASTER_KODE_WILAYAH'!H$1437:I$1470,2,FALSE),"")</f>
        <v>JAWA TENGAH</v>
      </c>
      <c r="U652" s="348" t="str">
        <f>IF(S652&lt;&gt;"",VLOOKUP(S652,'01_MASTER_KODE_WILAYAH'!D$5:F$1353,3,FALSE),"")</f>
        <v>KENDAL</v>
      </c>
      <c r="V652" s="349" t="str">
        <f t="shared" si="313"/>
        <v>2</v>
      </c>
      <c r="W652" s="145" t="e">
        <f t="shared" si="314"/>
        <v>#VALUE!</v>
      </c>
      <c r="X652" s="133" t="e">
        <f>COUNTIFS(A1_Individu_Data_Keadaan_SDMK!A$4:A$149931,M652,A1_Individu_Data_Keadaan_SDMK!R$4:R$149285,"01. Dokter")</f>
        <v>#VALUE!</v>
      </c>
      <c r="Y652" s="122">
        <f t="shared" si="315"/>
        <v>1</v>
      </c>
      <c r="Z652" s="134" t="e">
        <f t="shared" si="316"/>
        <v>#VALUE!</v>
      </c>
      <c r="AA652" s="134" t="e">
        <f t="shared" si="317"/>
        <v>#VALUE!</v>
      </c>
      <c r="AB652" s="133" t="e">
        <f>COUNTIFS(A1_Individu_Data_Keadaan_SDMK!A$4:A$149931,M652,A1_Individu_Data_Keadaan_SDMK!R$4:R$149285,"02. Dokter Gigi")</f>
        <v>#VALUE!</v>
      </c>
      <c r="AC652" s="122">
        <f t="shared" si="318"/>
        <v>1</v>
      </c>
      <c r="AD652" s="134" t="e">
        <f t="shared" si="319"/>
        <v>#VALUE!</v>
      </c>
      <c r="AE652" s="134" t="e">
        <f t="shared" si="320"/>
        <v>#VALUE!</v>
      </c>
      <c r="AF652" s="133" t="e">
        <f>COUNTIFS(A1_Individu_Data_Keadaan_SDMK!A$4:A$149931,M652,A1_Individu_Data_Keadaan_SDMK!Q$4:Q$149285,"03. KEPERAWATAN")</f>
        <v>#VALUE!</v>
      </c>
      <c r="AG652" s="135">
        <f t="shared" si="321"/>
        <v>5</v>
      </c>
      <c r="AH652" s="134" t="e">
        <f t="shared" si="322"/>
        <v>#VALUE!</v>
      </c>
      <c r="AI652" s="134" t="e">
        <f t="shared" si="323"/>
        <v>#VALUE!</v>
      </c>
      <c r="AJ652" s="133" t="e">
        <f>COUNTIFS(A1_Individu_Data_Keadaan_SDMK!A$4:A$149931,M652,A1_Individu_Data_Keadaan_SDMK!Q$4:Q$149285,"04. KEBIDANAN")</f>
        <v>#VALUE!</v>
      </c>
      <c r="AK652" s="135">
        <f t="shared" si="324"/>
        <v>4</v>
      </c>
      <c r="AL652" s="134" t="e">
        <f t="shared" si="325"/>
        <v>#VALUE!</v>
      </c>
      <c r="AM652" s="134" t="e">
        <f t="shared" si="326"/>
        <v>#VALUE!</v>
      </c>
      <c r="AN652" s="133" t="e">
        <f>COUNTIFS(A1_Individu_Data_Keadaan_SDMK!A$4:A$149931,M652,A1_Individu_Data_Keadaan_SDMK!Q$4:Q$149285,"05. KEFARMASIAN")</f>
        <v>#VALUE!</v>
      </c>
      <c r="AO652" s="135">
        <f t="shared" si="327"/>
        <v>1</v>
      </c>
      <c r="AP652" s="134" t="e">
        <f t="shared" si="328"/>
        <v>#VALUE!</v>
      </c>
      <c r="AQ652" s="134" t="e">
        <f t="shared" si="329"/>
        <v>#VALUE!</v>
      </c>
      <c r="AR652" s="133" t="e">
        <f>COUNTIFS(A1_Individu_Data_Keadaan_SDMK!A$4:A$149931,M652,A1_Individu_Data_Keadaan_SDMK!Q$4:Q$149285,"06. KESEHATAN MASYARAKAT")</f>
        <v>#VALUE!</v>
      </c>
      <c r="AS652" s="135">
        <f t="shared" si="330"/>
        <v>1</v>
      </c>
      <c r="AT652" s="134" t="e">
        <f t="shared" si="331"/>
        <v>#VALUE!</v>
      </c>
      <c r="AU652" s="134" t="e">
        <f t="shared" si="332"/>
        <v>#VALUE!</v>
      </c>
      <c r="AV652" s="133" t="e">
        <f>COUNTIFS(A1_Individu_Data_Keadaan_SDMK!A$4:A$149931,M652,A1_Individu_Data_Keadaan_SDMK!Q$4:Q$149285,"07. KESEHATAN LINGKUNGAN")</f>
        <v>#VALUE!</v>
      </c>
      <c r="AW652" s="135">
        <f t="shared" si="333"/>
        <v>1</v>
      </c>
      <c r="AX652" s="134" t="e">
        <f t="shared" si="334"/>
        <v>#VALUE!</v>
      </c>
      <c r="AY652" s="134" t="e">
        <f t="shared" si="335"/>
        <v>#VALUE!</v>
      </c>
      <c r="AZ652" s="133" t="e">
        <f>COUNTIFS(A1_Individu_Data_Keadaan_SDMK!A$4:A$149931,M652,A1_Individu_Data_Keadaan_SDMK!Q$4:Q$149285,"08. GIZI")</f>
        <v>#VALUE!</v>
      </c>
      <c r="BA652" s="135">
        <f t="shared" si="336"/>
        <v>1</v>
      </c>
      <c r="BB652" s="134" t="e">
        <f t="shared" si="337"/>
        <v>#VALUE!</v>
      </c>
      <c r="BC652" s="134" t="e">
        <f t="shared" si="338"/>
        <v>#VALUE!</v>
      </c>
      <c r="BD652" s="133" t="e">
        <f>COUNTIFS(A1_Individu_Data_Keadaan_SDMK!A$4:A$149931,M652,A1_Individu_Data_Keadaan_SDMK!R$4:R$149285,"03. Ahli Teknologi Laboratorium Medik")</f>
        <v>#VALUE!</v>
      </c>
      <c r="BE652" s="135">
        <f t="shared" si="339"/>
        <v>1</v>
      </c>
      <c r="BF652" s="134" t="e">
        <f t="shared" si="340"/>
        <v>#VALUE!</v>
      </c>
      <c r="BG652" s="134" t="e">
        <f t="shared" si="341"/>
        <v>#VALUE!</v>
      </c>
      <c r="BH652" s="139" t="e">
        <f t="shared" si="342"/>
        <v>#VALUE!</v>
      </c>
      <c r="BI652" s="139" t="e">
        <f t="shared" si="343"/>
        <v>#VALUE!</v>
      </c>
    </row>
    <row r="653" spans="13:61" ht="15">
      <c r="M653" s="120" t="s">
        <v>13697</v>
      </c>
      <c r="N653" s="120" t="s">
        <v>13698</v>
      </c>
      <c r="O653" s="120" t="s">
        <v>267</v>
      </c>
      <c r="P653" s="120" t="s">
        <v>9301</v>
      </c>
      <c r="Q653" s="120" t="s">
        <v>12201</v>
      </c>
      <c r="R653" s="120">
        <v>33</v>
      </c>
      <c r="S653" s="120">
        <v>3324</v>
      </c>
      <c r="T653" s="348" t="str">
        <f>IF(R653&lt;&gt;"",VLOOKUP(R653,'01_MASTER_KODE_WILAYAH'!H$1437:I$1470,2,FALSE),"")</f>
        <v>JAWA TENGAH</v>
      </c>
      <c r="U653" s="348" t="str">
        <f>IF(S653&lt;&gt;"",VLOOKUP(S653,'01_MASTER_KODE_WILAYAH'!D$5:F$1353,3,FALSE),"")</f>
        <v>KENDAL</v>
      </c>
      <c r="V653" s="349" t="str">
        <f t="shared" si="313"/>
        <v>2</v>
      </c>
      <c r="W653" s="145" t="e">
        <f t="shared" si="314"/>
        <v>#VALUE!</v>
      </c>
      <c r="X653" s="133" t="e">
        <f>COUNTIFS(A1_Individu_Data_Keadaan_SDMK!A$4:A$149931,M653,A1_Individu_Data_Keadaan_SDMK!R$4:R$149285,"01. Dokter")</f>
        <v>#VALUE!</v>
      </c>
      <c r="Y653" s="122">
        <f t="shared" si="315"/>
        <v>1</v>
      </c>
      <c r="Z653" s="134" t="e">
        <f t="shared" si="316"/>
        <v>#VALUE!</v>
      </c>
      <c r="AA653" s="134" t="e">
        <f t="shared" si="317"/>
        <v>#VALUE!</v>
      </c>
      <c r="AB653" s="133" t="e">
        <f>COUNTIFS(A1_Individu_Data_Keadaan_SDMK!A$4:A$149931,M653,A1_Individu_Data_Keadaan_SDMK!R$4:R$149285,"02. Dokter Gigi")</f>
        <v>#VALUE!</v>
      </c>
      <c r="AC653" s="122">
        <f t="shared" si="318"/>
        <v>1</v>
      </c>
      <c r="AD653" s="134" t="e">
        <f t="shared" si="319"/>
        <v>#VALUE!</v>
      </c>
      <c r="AE653" s="134" t="e">
        <f t="shared" si="320"/>
        <v>#VALUE!</v>
      </c>
      <c r="AF653" s="133" t="e">
        <f>COUNTIFS(A1_Individu_Data_Keadaan_SDMK!A$4:A$149931,M653,A1_Individu_Data_Keadaan_SDMK!Q$4:Q$149285,"03. KEPERAWATAN")</f>
        <v>#VALUE!</v>
      </c>
      <c r="AG653" s="135">
        <f t="shared" si="321"/>
        <v>5</v>
      </c>
      <c r="AH653" s="134" t="e">
        <f t="shared" si="322"/>
        <v>#VALUE!</v>
      </c>
      <c r="AI653" s="134" t="e">
        <f t="shared" si="323"/>
        <v>#VALUE!</v>
      </c>
      <c r="AJ653" s="133" t="e">
        <f>COUNTIFS(A1_Individu_Data_Keadaan_SDMK!A$4:A$149931,M653,A1_Individu_Data_Keadaan_SDMK!Q$4:Q$149285,"04. KEBIDANAN")</f>
        <v>#VALUE!</v>
      </c>
      <c r="AK653" s="135">
        <f t="shared" si="324"/>
        <v>4</v>
      </c>
      <c r="AL653" s="134" t="e">
        <f t="shared" si="325"/>
        <v>#VALUE!</v>
      </c>
      <c r="AM653" s="134" t="e">
        <f t="shared" si="326"/>
        <v>#VALUE!</v>
      </c>
      <c r="AN653" s="133" t="e">
        <f>COUNTIFS(A1_Individu_Data_Keadaan_SDMK!A$4:A$149931,M653,A1_Individu_Data_Keadaan_SDMK!Q$4:Q$149285,"05. KEFARMASIAN")</f>
        <v>#VALUE!</v>
      </c>
      <c r="AO653" s="135">
        <f t="shared" si="327"/>
        <v>1</v>
      </c>
      <c r="AP653" s="134" t="e">
        <f t="shared" si="328"/>
        <v>#VALUE!</v>
      </c>
      <c r="AQ653" s="134" t="e">
        <f t="shared" si="329"/>
        <v>#VALUE!</v>
      </c>
      <c r="AR653" s="133" t="e">
        <f>COUNTIFS(A1_Individu_Data_Keadaan_SDMK!A$4:A$149931,M653,A1_Individu_Data_Keadaan_SDMK!Q$4:Q$149285,"06. KESEHATAN MASYARAKAT")</f>
        <v>#VALUE!</v>
      </c>
      <c r="AS653" s="135">
        <f t="shared" si="330"/>
        <v>1</v>
      </c>
      <c r="AT653" s="134" t="e">
        <f t="shared" si="331"/>
        <v>#VALUE!</v>
      </c>
      <c r="AU653" s="134" t="e">
        <f t="shared" si="332"/>
        <v>#VALUE!</v>
      </c>
      <c r="AV653" s="133" t="e">
        <f>COUNTIFS(A1_Individu_Data_Keadaan_SDMK!A$4:A$149931,M653,A1_Individu_Data_Keadaan_SDMK!Q$4:Q$149285,"07. KESEHATAN LINGKUNGAN")</f>
        <v>#VALUE!</v>
      </c>
      <c r="AW653" s="135">
        <f t="shared" si="333"/>
        <v>1</v>
      </c>
      <c r="AX653" s="134" t="e">
        <f t="shared" si="334"/>
        <v>#VALUE!</v>
      </c>
      <c r="AY653" s="134" t="e">
        <f t="shared" si="335"/>
        <v>#VALUE!</v>
      </c>
      <c r="AZ653" s="133" t="e">
        <f>COUNTIFS(A1_Individu_Data_Keadaan_SDMK!A$4:A$149931,M653,A1_Individu_Data_Keadaan_SDMK!Q$4:Q$149285,"08. GIZI")</f>
        <v>#VALUE!</v>
      </c>
      <c r="BA653" s="135">
        <f t="shared" si="336"/>
        <v>1</v>
      </c>
      <c r="BB653" s="134" t="e">
        <f t="shared" si="337"/>
        <v>#VALUE!</v>
      </c>
      <c r="BC653" s="134" t="e">
        <f t="shared" si="338"/>
        <v>#VALUE!</v>
      </c>
      <c r="BD653" s="133" t="e">
        <f>COUNTIFS(A1_Individu_Data_Keadaan_SDMK!A$4:A$149931,M653,A1_Individu_Data_Keadaan_SDMK!R$4:R$149285,"03. Ahli Teknologi Laboratorium Medik")</f>
        <v>#VALUE!</v>
      </c>
      <c r="BE653" s="135">
        <f t="shared" si="339"/>
        <v>1</v>
      </c>
      <c r="BF653" s="134" t="e">
        <f t="shared" si="340"/>
        <v>#VALUE!</v>
      </c>
      <c r="BG653" s="134" t="e">
        <f t="shared" si="341"/>
        <v>#VALUE!</v>
      </c>
      <c r="BH653" s="139" t="e">
        <f t="shared" si="342"/>
        <v>#VALUE!</v>
      </c>
      <c r="BI653" s="139" t="e">
        <f t="shared" si="343"/>
        <v>#VALUE!</v>
      </c>
    </row>
    <row r="654" spans="13:61" ht="15">
      <c r="M654" s="120" t="s">
        <v>13699</v>
      </c>
      <c r="N654" s="120" t="s">
        <v>13700</v>
      </c>
      <c r="O654" s="120" t="s">
        <v>267</v>
      </c>
      <c r="P654" s="120" t="s">
        <v>9301</v>
      </c>
      <c r="Q654" s="120" t="s">
        <v>12201</v>
      </c>
      <c r="R654" s="120">
        <v>33</v>
      </c>
      <c r="S654" s="120">
        <v>3324</v>
      </c>
      <c r="T654" s="348" t="str">
        <f>IF(R654&lt;&gt;"",VLOOKUP(R654,'01_MASTER_KODE_WILAYAH'!H$1437:I$1470,2,FALSE),"")</f>
        <v>JAWA TENGAH</v>
      </c>
      <c r="U654" s="348" t="str">
        <f>IF(S654&lt;&gt;"",VLOOKUP(S654,'01_MASTER_KODE_WILAYAH'!D$5:F$1353,3,FALSE),"")</f>
        <v>KENDAL</v>
      </c>
      <c r="V654" s="349" t="str">
        <f t="shared" si="313"/>
        <v>2</v>
      </c>
      <c r="W654" s="145" t="e">
        <f t="shared" si="314"/>
        <v>#VALUE!</v>
      </c>
      <c r="X654" s="133" t="e">
        <f>COUNTIFS(A1_Individu_Data_Keadaan_SDMK!A$4:A$149931,M654,A1_Individu_Data_Keadaan_SDMK!R$4:R$149285,"01. Dokter")</f>
        <v>#VALUE!</v>
      </c>
      <c r="Y654" s="122">
        <f t="shared" si="315"/>
        <v>1</v>
      </c>
      <c r="Z654" s="134" t="e">
        <f t="shared" si="316"/>
        <v>#VALUE!</v>
      </c>
      <c r="AA654" s="134" t="e">
        <f t="shared" si="317"/>
        <v>#VALUE!</v>
      </c>
      <c r="AB654" s="133" t="e">
        <f>COUNTIFS(A1_Individu_Data_Keadaan_SDMK!A$4:A$149931,M654,A1_Individu_Data_Keadaan_SDMK!R$4:R$149285,"02. Dokter Gigi")</f>
        <v>#VALUE!</v>
      </c>
      <c r="AC654" s="122">
        <f t="shared" si="318"/>
        <v>1</v>
      </c>
      <c r="AD654" s="134" t="e">
        <f t="shared" si="319"/>
        <v>#VALUE!</v>
      </c>
      <c r="AE654" s="134" t="e">
        <f t="shared" si="320"/>
        <v>#VALUE!</v>
      </c>
      <c r="AF654" s="133" t="e">
        <f>COUNTIFS(A1_Individu_Data_Keadaan_SDMK!A$4:A$149931,M654,A1_Individu_Data_Keadaan_SDMK!Q$4:Q$149285,"03. KEPERAWATAN")</f>
        <v>#VALUE!</v>
      </c>
      <c r="AG654" s="135">
        <f t="shared" si="321"/>
        <v>5</v>
      </c>
      <c r="AH654" s="134" t="e">
        <f t="shared" si="322"/>
        <v>#VALUE!</v>
      </c>
      <c r="AI654" s="134" t="e">
        <f t="shared" si="323"/>
        <v>#VALUE!</v>
      </c>
      <c r="AJ654" s="133" t="e">
        <f>COUNTIFS(A1_Individu_Data_Keadaan_SDMK!A$4:A$149931,M654,A1_Individu_Data_Keadaan_SDMK!Q$4:Q$149285,"04. KEBIDANAN")</f>
        <v>#VALUE!</v>
      </c>
      <c r="AK654" s="135">
        <f t="shared" si="324"/>
        <v>4</v>
      </c>
      <c r="AL654" s="134" t="e">
        <f t="shared" si="325"/>
        <v>#VALUE!</v>
      </c>
      <c r="AM654" s="134" t="e">
        <f t="shared" si="326"/>
        <v>#VALUE!</v>
      </c>
      <c r="AN654" s="133" t="e">
        <f>COUNTIFS(A1_Individu_Data_Keadaan_SDMK!A$4:A$149931,M654,A1_Individu_Data_Keadaan_SDMK!Q$4:Q$149285,"05. KEFARMASIAN")</f>
        <v>#VALUE!</v>
      </c>
      <c r="AO654" s="135">
        <f t="shared" si="327"/>
        <v>1</v>
      </c>
      <c r="AP654" s="134" t="e">
        <f t="shared" si="328"/>
        <v>#VALUE!</v>
      </c>
      <c r="AQ654" s="134" t="e">
        <f t="shared" si="329"/>
        <v>#VALUE!</v>
      </c>
      <c r="AR654" s="133" t="e">
        <f>COUNTIFS(A1_Individu_Data_Keadaan_SDMK!A$4:A$149931,M654,A1_Individu_Data_Keadaan_SDMK!Q$4:Q$149285,"06. KESEHATAN MASYARAKAT")</f>
        <v>#VALUE!</v>
      </c>
      <c r="AS654" s="135">
        <f t="shared" si="330"/>
        <v>1</v>
      </c>
      <c r="AT654" s="134" t="e">
        <f t="shared" si="331"/>
        <v>#VALUE!</v>
      </c>
      <c r="AU654" s="134" t="e">
        <f t="shared" si="332"/>
        <v>#VALUE!</v>
      </c>
      <c r="AV654" s="133" t="e">
        <f>COUNTIFS(A1_Individu_Data_Keadaan_SDMK!A$4:A$149931,M654,A1_Individu_Data_Keadaan_SDMK!Q$4:Q$149285,"07. KESEHATAN LINGKUNGAN")</f>
        <v>#VALUE!</v>
      </c>
      <c r="AW654" s="135">
        <f t="shared" si="333"/>
        <v>1</v>
      </c>
      <c r="AX654" s="134" t="e">
        <f t="shared" si="334"/>
        <v>#VALUE!</v>
      </c>
      <c r="AY654" s="134" t="e">
        <f t="shared" si="335"/>
        <v>#VALUE!</v>
      </c>
      <c r="AZ654" s="133" t="e">
        <f>COUNTIFS(A1_Individu_Data_Keadaan_SDMK!A$4:A$149931,M654,A1_Individu_Data_Keadaan_SDMK!Q$4:Q$149285,"08. GIZI")</f>
        <v>#VALUE!</v>
      </c>
      <c r="BA654" s="135">
        <f t="shared" si="336"/>
        <v>1</v>
      </c>
      <c r="BB654" s="134" t="e">
        <f t="shared" si="337"/>
        <v>#VALUE!</v>
      </c>
      <c r="BC654" s="134" t="e">
        <f t="shared" si="338"/>
        <v>#VALUE!</v>
      </c>
      <c r="BD654" s="133" t="e">
        <f>COUNTIFS(A1_Individu_Data_Keadaan_SDMK!A$4:A$149931,M654,A1_Individu_Data_Keadaan_SDMK!R$4:R$149285,"03. Ahli Teknologi Laboratorium Medik")</f>
        <v>#VALUE!</v>
      </c>
      <c r="BE654" s="135">
        <f t="shared" si="339"/>
        <v>1</v>
      </c>
      <c r="BF654" s="134" t="e">
        <f t="shared" si="340"/>
        <v>#VALUE!</v>
      </c>
      <c r="BG654" s="134" t="e">
        <f t="shared" si="341"/>
        <v>#VALUE!</v>
      </c>
      <c r="BH654" s="139" t="e">
        <f t="shared" si="342"/>
        <v>#VALUE!</v>
      </c>
      <c r="BI654" s="139" t="e">
        <f t="shared" si="343"/>
        <v>#VALUE!</v>
      </c>
    </row>
    <row r="655" spans="13:61" ht="15">
      <c r="M655" s="120" t="s">
        <v>13701</v>
      </c>
      <c r="N655" s="120" t="s">
        <v>13702</v>
      </c>
      <c r="O655" s="120" t="s">
        <v>267</v>
      </c>
      <c r="P655" s="120" t="s">
        <v>9302</v>
      </c>
      <c r="Q655" s="120" t="s">
        <v>12201</v>
      </c>
      <c r="R655" s="120">
        <v>33</v>
      </c>
      <c r="S655" s="120">
        <v>3324</v>
      </c>
      <c r="T655" s="348" t="str">
        <f>IF(R655&lt;&gt;"",VLOOKUP(R655,'01_MASTER_KODE_WILAYAH'!H$1437:I$1470,2,FALSE),"")</f>
        <v>JAWA TENGAH</v>
      </c>
      <c r="U655" s="348" t="str">
        <f>IF(S655&lt;&gt;"",VLOOKUP(S655,'01_MASTER_KODE_WILAYAH'!D$5:F$1353,3,FALSE),"")</f>
        <v>KENDAL</v>
      </c>
      <c r="V655" s="349" t="str">
        <f t="shared" si="313"/>
        <v>1</v>
      </c>
      <c r="W655" s="145" t="e">
        <f t="shared" si="314"/>
        <v>#VALUE!</v>
      </c>
      <c r="X655" s="133" t="e">
        <f>COUNTIFS(A1_Individu_Data_Keadaan_SDMK!A$4:A$149931,M655,A1_Individu_Data_Keadaan_SDMK!R$4:R$149285,"01. Dokter")</f>
        <v>#VALUE!</v>
      </c>
      <c r="Y655" s="122">
        <f t="shared" si="315"/>
        <v>2</v>
      </c>
      <c r="Z655" s="134" t="e">
        <f t="shared" si="316"/>
        <v>#VALUE!</v>
      </c>
      <c r="AA655" s="134" t="e">
        <f t="shared" si="317"/>
        <v>#VALUE!</v>
      </c>
      <c r="AB655" s="133" t="e">
        <f>COUNTIFS(A1_Individu_Data_Keadaan_SDMK!A$4:A$149931,M655,A1_Individu_Data_Keadaan_SDMK!R$4:R$149285,"02. Dokter Gigi")</f>
        <v>#VALUE!</v>
      </c>
      <c r="AC655" s="122">
        <f t="shared" si="318"/>
        <v>1</v>
      </c>
      <c r="AD655" s="134" t="e">
        <f t="shared" si="319"/>
        <v>#VALUE!</v>
      </c>
      <c r="AE655" s="134" t="e">
        <f t="shared" si="320"/>
        <v>#VALUE!</v>
      </c>
      <c r="AF655" s="133" t="e">
        <f>COUNTIFS(A1_Individu_Data_Keadaan_SDMK!A$4:A$149931,M655,A1_Individu_Data_Keadaan_SDMK!Q$4:Q$149285,"03. KEPERAWATAN")</f>
        <v>#VALUE!</v>
      </c>
      <c r="AG655" s="135">
        <f t="shared" si="321"/>
        <v>8</v>
      </c>
      <c r="AH655" s="134" t="e">
        <f t="shared" si="322"/>
        <v>#VALUE!</v>
      </c>
      <c r="AI655" s="134" t="e">
        <f t="shared" si="323"/>
        <v>#VALUE!</v>
      </c>
      <c r="AJ655" s="133" t="e">
        <f>COUNTIFS(A1_Individu_Data_Keadaan_SDMK!A$4:A$149931,M655,A1_Individu_Data_Keadaan_SDMK!Q$4:Q$149285,"04. KEBIDANAN")</f>
        <v>#VALUE!</v>
      </c>
      <c r="AK655" s="135">
        <f t="shared" si="324"/>
        <v>7</v>
      </c>
      <c r="AL655" s="134" t="e">
        <f t="shared" si="325"/>
        <v>#VALUE!</v>
      </c>
      <c r="AM655" s="134" t="e">
        <f t="shared" si="326"/>
        <v>#VALUE!</v>
      </c>
      <c r="AN655" s="133" t="e">
        <f>COUNTIFS(A1_Individu_Data_Keadaan_SDMK!A$4:A$149931,M655,A1_Individu_Data_Keadaan_SDMK!Q$4:Q$149285,"05. KEFARMASIAN")</f>
        <v>#VALUE!</v>
      </c>
      <c r="AO655" s="135">
        <f t="shared" si="327"/>
        <v>1</v>
      </c>
      <c r="AP655" s="134" t="e">
        <f t="shared" si="328"/>
        <v>#VALUE!</v>
      </c>
      <c r="AQ655" s="134" t="e">
        <f t="shared" si="329"/>
        <v>#VALUE!</v>
      </c>
      <c r="AR655" s="133" t="e">
        <f>COUNTIFS(A1_Individu_Data_Keadaan_SDMK!A$4:A$149931,M655,A1_Individu_Data_Keadaan_SDMK!Q$4:Q$149285,"06. KESEHATAN MASYARAKAT")</f>
        <v>#VALUE!</v>
      </c>
      <c r="AS655" s="135">
        <f t="shared" si="330"/>
        <v>1</v>
      </c>
      <c r="AT655" s="134" t="e">
        <f t="shared" si="331"/>
        <v>#VALUE!</v>
      </c>
      <c r="AU655" s="134" t="e">
        <f t="shared" si="332"/>
        <v>#VALUE!</v>
      </c>
      <c r="AV655" s="133" t="e">
        <f>COUNTIFS(A1_Individu_Data_Keadaan_SDMK!A$4:A$149931,M655,A1_Individu_Data_Keadaan_SDMK!Q$4:Q$149285,"07. KESEHATAN LINGKUNGAN")</f>
        <v>#VALUE!</v>
      </c>
      <c r="AW655" s="135">
        <f t="shared" si="333"/>
        <v>1</v>
      </c>
      <c r="AX655" s="134" t="e">
        <f t="shared" si="334"/>
        <v>#VALUE!</v>
      </c>
      <c r="AY655" s="134" t="e">
        <f t="shared" si="335"/>
        <v>#VALUE!</v>
      </c>
      <c r="AZ655" s="133" t="e">
        <f>COUNTIFS(A1_Individu_Data_Keadaan_SDMK!A$4:A$149931,M655,A1_Individu_Data_Keadaan_SDMK!Q$4:Q$149285,"08. GIZI")</f>
        <v>#VALUE!</v>
      </c>
      <c r="BA655" s="135">
        <f t="shared" si="336"/>
        <v>2</v>
      </c>
      <c r="BB655" s="134" t="e">
        <f t="shared" si="337"/>
        <v>#VALUE!</v>
      </c>
      <c r="BC655" s="134" t="e">
        <f t="shared" si="338"/>
        <v>#VALUE!</v>
      </c>
      <c r="BD655" s="133" t="e">
        <f>COUNTIFS(A1_Individu_Data_Keadaan_SDMK!A$4:A$149931,M655,A1_Individu_Data_Keadaan_SDMK!R$4:R$149285,"03. Ahli Teknologi Laboratorium Medik")</f>
        <v>#VALUE!</v>
      </c>
      <c r="BE655" s="135">
        <f t="shared" si="339"/>
        <v>1</v>
      </c>
      <c r="BF655" s="134" t="e">
        <f t="shared" si="340"/>
        <v>#VALUE!</v>
      </c>
      <c r="BG655" s="134" t="e">
        <f t="shared" si="341"/>
        <v>#VALUE!</v>
      </c>
      <c r="BH655" s="139" t="e">
        <f t="shared" si="342"/>
        <v>#VALUE!</v>
      </c>
      <c r="BI655" s="139" t="e">
        <f t="shared" si="343"/>
        <v>#VALUE!</v>
      </c>
    </row>
    <row r="656" spans="13:61" ht="15">
      <c r="M656" s="120" t="s">
        <v>13703</v>
      </c>
      <c r="N656" s="120" t="s">
        <v>13704</v>
      </c>
      <c r="O656" s="120" t="s">
        <v>267</v>
      </c>
      <c r="P656" s="120" t="s">
        <v>9301</v>
      </c>
      <c r="Q656" s="120" t="s">
        <v>12201</v>
      </c>
      <c r="R656" s="120">
        <v>33</v>
      </c>
      <c r="S656" s="120">
        <v>3324</v>
      </c>
      <c r="T656" s="348" t="str">
        <f>IF(R656&lt;&gt;"",VLOOKUP(R656,'01_MASTER_KODE_WILAYAH'!H$1437:I$1470,2,FALSE),"")</f>
        <v>JAWA TENGAH</v>
      </c>
      <c r="U656" s="348" t="str">
        <f>IF(S656&lt;&gt;"",VLOOKUP(S656,'01_MASTER_KODE_WILAYAH'!D$5:F$1353,3,FALSE),"")</f>
        <v>KENDAL</v>
      </c>
      <c r="V656" s="349" t="str">
        <f t="shared" si="313"/>
        <v>2</v>
      </c>
      <c r="W656" s="145" t="e">
        <f t="shared" si="314"/>
        <v>#VALUE!</v>
      </c>
      <c r="X656" s="133" t="e">
        <f>COUNTIFS(A1_Individu_Data_Keadaan_SDMK!A$4:A$149931,M656,A1_Individu_Data_Keadaan_SDMK!R$4:R$149285,"01. Dokter")</f>
        <v>#VALUE!</v>
      </c>
      <c r="Y656" s="122">
        <f t="shared" si="315"/>
        <v>1</v>
      </c>
      <c r="Z656" s="134" t="e">
        <f t="shared" si="316"/>
        <v>#VALUE!</v>
      </c>
      <c r="AA656" s="134" t="e">
        <f t="shared" si="317"/>
        <v>#VALUE!</v>
      </c>
      <c r="AB656" s="133" t="e">
        <f>COUNTIFS(A1_Individu_Data_Keadaan_SDMK!A$4:A$149931,M656,A1_Individu_Data_Keadaan_SDMK!R$4:R$149285,"02. Dokter Gigi")</f>
        <v>#VALUE!</v>
      </c>
      <c r="AC656" s="122">
        <f t="shared" si="318"/>
        <v>1</v>
      </c>
      <c r="AD656" s="134" t="e">
        <f t="shared" si="319"/>
        <v>#VALUE!</v>
      </c>
      <c r="AE656" s="134" t="e">
        <f t="shared" si="320"/>
        <v>#VALUE!</v>
      </c>
      <c r="AF656" s="133" t="e">
        <f>COUNTIFS(A1_Individu_Data_Keadaan_SDMK!A$4:A$149931,M656,A1_Individu_Data_Keadaan_SDMK!Q$4:Q$149285,"03. KEPERAWATAN")</f>
        <v>#VALUE!</v>
      </c>
      <c r="AG656" s="135">
        <f t="shared" si="321"/>
        <v>5</v>
      </c>
      <c r="AH656" s="134" t="e">
        <f t="shared" si="322"/>
        <v>#VALUE!</v>
      </c>
      <c r="AI656" s="134" t="e">
        <f t="shared" si="323"/>
        <v>#VALUE!</v>
      </c>
      <c r="AJ656" s="133" t="e">
        <f>COUNTIFS(A1_Individu_Data_Keadaan_SDMK!A$4:A$149931,M656,A1_Individu_Data_Keadaan_SDMK!Q$4:Q$149285,"04. KEBIDANAN")</f>
        <v>#VALUE!</v>
      </c>
      <c r="AK656" s="135">
        <f t="shared" si="324"/>
        <v>4</v>
      </c>
      <c r="AL656" s="134" t="e">
        <f t="shared" si="325"/>
        <v>#VALUE!</v>
      </c>
      <c r="AM656" s="134" t="e">
        <f t="shared" si="326"/>
        <v>#VALUE!</v>
      </c>
      <c r="AN656" s="133" t="e">
        <f>COUNTIFS(A1_Individu_Data_Keadaan_SDMK!A$4:A$149931,M656,A1_Individu_Data_Keadaan_SDMK!Q$4:Q$149285,"05. KEFARMASIAN")</f>
        <v>#VALUE!</v>
      </c>
      <c r="AO656" s="135">
        <f t="shared" si="327"/>
        <v>1</v>
      </c>
      <c r="AP656" s="134" t="e">
        <f t="shared" si="328"/>
        <v>#VALUE!</v>
      </c>
      <c r="AQ656" s="134" t="e">
        <f t="shared" si="329"/>
        <v>#VALUE!</v>
      </c>
      <c r="AR656" s="133" t="e">
        <f>COUNTIFS(A1_Individu_Data_Keadaan_SDMK!A$4:A$149931,M656,A1_Individu_Data_Keadaan_SDMK!Q$4:Q$149285,"06. KESEHATAN MASYARAKAT")</f>
        <v>#VALUE!</v>
      </c>
      <c r="AS656" s="135">
        <f t="shared" si="330"/>
        <v>1</v>
      </c>
      <c r="AT656" s="134" t="e">
        <f t="shared" si="331"/>
        <v>#VALUE!</v>
      </c>
      <c r="AU656" s="134" t="e">
        <f t="shared" si="332"/>
        <v>#VALUE!</v>
      </c>
      <c r="AV656" s="133" t="e">
        <f>COUNTIFS(A1_Individu_Data_Keadaan_SDMK!A$4:A$149931,M656,A1_Individu_Data_Keadaan_SDMK!Q$4:Q$149285,"07. KESEHATAN LINGKUNGAN")</f>
        <v>#VALUE!</v>
      </c>
      <c r="AW656" s="135">
        <f t="shared" si="333"/>
        <v>1</v>
      </c>
      <c r="AX656" s="134" t="e">
        <f t="shared" si="334"/>
        <v>#VALUE!</v>
      </c>
      <c r="AY656" s="134" t="e">
        <f t="shared" si="335"/>
        <v>#VALUE!</v>
      </c>
      <c r="AZ656" s="133" t="e">
        <f>COUNTIFS(A1_Individu_Data_Keadaan_SDMK!A$4:A$149931,M656,A1_Individu_Data_Keadaan_SDMK!Q$4:Q$149285,"08. GIZI")</f>
        <v>#VALUE!</v>
      </c>
      <c r="BA656" s="135">
        <f t="shared" si="336"/>
        <v>1</v>
      </c>
      <c r="BB656" s="134" t="e">
        <f t="shared" si="337"/>
        <v>#VALUE!</v>
      </c>
      <c r="BC656" s="134" t="e">
        <f t="shared" si="338"/>
        <v>#VALUE!</v>
      </c>
      <c r="BD656" s="133" t="e">
        <f>COUNTIFS(A1_Individu_Data_Keadaan_SDMK!A$4:A$149931,M656,A1_Individu_Data_Keadaan_SDMK!R$4:R$149285,"03. Ahli Teknologi Laboratorium Medik")</f>
        <v>#VALUE!</v>
      </c>
      <c r="BE656" s="135">
        <f t="shared" si="339"/>
        <v>1</v>
      </c>
      <c r="BF656" s="134" t="e">
        <f t="shared" si="340"/>
        <v>#VALUE!</v>
      </c>
      <c r="BG656" s="134" t="e">
        <f t="shared" si="341"/>
        <v>#VALUE!</v>
      </c>
      <c r="BH656" s="139" t="e">
        <f t="shared" si="342"/>
        <v>#VALUE!</v>
      </c>
      <c r="BI656" s="139" t="e">
        <f t="shared" si="343"/>
        <v>#VALUE!</v>
      </c>
    </row>
    <row r="657" spans="13:61" ht="15">
      <c r="M657" s="120" t="s">
        <v>13705</v>
      </c>
      <c r="N657" s="120" t="s">
        <v>13706</v>
      </c>
      <c r="O657" s="120" t="s">
        <v>267</v>
      </c>
      <c r="P657" s="120" t="s">
        <v>9301</v>
      </c>
      <c r="Q657" s="120" t="s">
        <v>12201</v>
      </c>
      <c r="R657" s="120">
        <v>33</v>
      </c>
      <c r="S657" s="120">
        <v>3324</v>
      </c>
      <c r="T657" s="348" t="str">
        <f>IF(R657&lt;&gt;"",VLOOKUP(R657,'01_MASTER_KODE_WILAYAH'!H$1437:I$1470,2,FALSE),"")</f>
        <v>JAWA TENGAH</v>
      </c>
      <c r="U657" s="348" t="str">
        <f>IF(S657&lt;&gt;"",VLOOKUP(S657,'01_MASTER_KODE_WILAYAH'!D$5:F$1353,3,FALSE),"")</f>
        <v>KENDAL</v>
      </c>
      <c r="V657" s="349" t="str">
        <f t="shared" si="313"/>
        <v>2</v>
      </c>
      <c r="W657" s="145" t="e">
        <f t="shared" si="314"/>
        <v>#VALUE!</v>
      </c>
      <c r="X657" s="133" t="e">
        <f>COUNTIFS(A1_Individu_Data_Keadaan_SDMK!A$4:A$149931,M657,A1_Individu_Data_Keadaan_SDMK!R$4:R$149285,"01. Dokter")</f>
        <v>#VALUE!</v>
      </c>
      <c r="Y657" s="122">
        <f t="shared" si="315"/>
        <v>1</v>
      </c>
      <c r="Z657" s="134" t="e">
        <f t="shared" si="316"/>
        <v>#VALUE!</v>
      </c>
      <c r="AA657" s="134" t="e">
        <f t="shared" si="317"/>
        <v>#VALUE!</v>
      </c>
      <c r="AB657" s="133" t="e">
        <f>COUNTIFS(A1_Individu_Data_Keadaan_SDMK!A$4:A$149931,M657,A1_Individu_Data_Keadaan_SDMK!R$4:R$149285,"02. Dokter Gigi")</f>
        <v>#VALUE!</v>
      </c>
      <c r="AC657" s="122">
        <f t="shared" si="318"/>
        <v>1</v>
      </c>
      <c r="AD657" s="134" t="e">
        <f t="shared" si="319"/>
        <v>#VALUE!</v>
      </c>
      <c r="AE657" s="134" t="e">
        <f t="shared" si="320"/>
        <v>#VALUE!</v>
      </c>
      <c r="AF657" s="133" t="e">
        <f>COUNTIFS(A1_Individu_Data_Keadaan_SDMK!A$4:A$149931,M657,A1_Individu_Data_Keadaan_SDMK!Q$4:Q$149285,"03. KEPERAWATAN")</f>
        <v>#VALUE!</v>
      </c>
      <c r="AG657" s="135">
        <f t="shared" si="321"/>
        <v>5</v>
      </c>
      <c r="AH657" s="134" t="e">
        <f t="shared" si="322"/>
        <v>#VALUE!</v>
      </c>
      <c r="AI657" s="134" t="e">
        <f t="shared" si="323"/>
        <v>#VALUE!</v>
      </c>
      <c r="AJ657" s="133" t="e">
        <f>COUNTIFS(A1_Individu_Data_Keadaan_SDMK!A$4:A$149931,M657,A1_Individu_Data_Keadaan_SDMK!Q$4:Q$149285,"04. KEBIDANAN")</f>
        <v>#VALUE!</v>
      </c>
      <c r="AK657" s="135">
        <f t="shared" si="324"/>
        <v>4</v>
      </c>
      <c r="AL657" s="134" t="e">
        <f t="shared" si="325"/>
        <v>#VALUE!</v>
      </c>
      <c r="AM657" s="134" t="e">
        <f t="shared" si="326"/>
        <v>#VALUE!</v>
      </c>
      <c r="AN657" s="133" t="e">
        <f>COUNTIFS(A1_Individu_Data_Keadaan_SDMK!A$4:A$149931,M657,A1_Individu_Data_Keadaan_SDMK!Q$4:Q$149285,"05. KEFARMASIAN")</f>
        <v>#VALUE!</v>
      </c>
      <c r="AO657" s="135">
        <f t="shared" si="327"/>
        <v>1</v>
      </c>
      <c r="AP657" s="134" t="e">
        <f t="shared" si="328"/>
        <v>#VALUE!</v>
      </c>
      <c r="AQ657" s="134" t="e">
        <f t="shared" si="329"/>
        <v>#VALUE!</v>
      </c>
      <c r="AR657" s="133" t="e">
        <f>COUNTIFS(A1_Individu_Data_Keadaan_SDMK!A$4:A$149931,M657,A1_Individu_Data_Keadaan_SDMK!Q$4:Q$149285,"06. KESEHATAN MASYARAKAT")</f>
        <v>#VALUE!</v>
      </c>
      <c r="AS657" s="135">
        <f t="shared" si="330"/>
        <v>1</v>
      </c>
      <c r="AT657" s="134" t="e">
        <f t="shared" si="331"/>
        <v>#VALUE!</v>
      </c>
      <c r="AU657" s="134" t="e">
        <f t="shared" si="332"/>
        <v>#VALUE!</v>
      </c>
      <c r="AV657" s="133" t="e">
        <f>COUNTIFS(A1_Individu_Data_Keadaan_SDMK!A$4:A$149931,M657,A1_Individu_Data_Keadaan_SDMK!Q$4:Q$149285,"07. KESEHATAN LINGKUNGAN")</f>
        <v>#VALUE!</v>
      </c>
      <c r="AW657" s="135">
        <f t="shared" si="333"/>
        <v>1</v>
      </c>
      <c r="AX657" s="134" t="e">
        <f t="shared" si="334"/>
        <v>#VALUE!</v>
      </c>
      <c r="AY657" s="134" t="e">
        <f t="shared" si="335"/>
        <v>#VALUE!</v>
      </c>
      <c r="AZ657" s="133" t="e">
        <f>COUNTIFS(A1_Individu_Data_Keadaan_SDMK!A$4:A$149931,M657,A1_Individu_Data_Keadaan_SDMK!Q$4:Q$149285,"08. GIZI")</f>
        <v>#VALUE!</v>
      </c>
      <c r="BA657" s="135">
        <f t="shared" si="336"/>
        <v>1</v>
      </c>
      <c r="BB657" s="134" t="e">
        <f t="shared" si="337"/>
        <v>#VALUE!</v>
      </c>
      <c r="BC657" s="134" t="e">
        <f t="shared" si="338"/>
        <v>#VALUE!</v>
      </c>
      <c r="BD657" s="133" t="e">
        <f>COUNTIFS(A1_Individu_Data_Keadaan_SDMK!A$4:A$149931,M657,A1_Individu_Data_Keadaan_SDMK!R$4:R$149285,"03. Ahli Teknologi Laboratorium Medik")</f>
        <v>#VALUE!</v>
      </c>
      <c r="BE657" s="135">
        <f t="shared" si="339"/>
        <v>1</v>
      </c>
      <c r="BF657" s="134" t="e">
        <f t="shared" si="340"/>
        <v>#VALUE!</v>
      </c>
      <c r="BG657" s="134" t="e">
        <f t="shared" si="341"/>
        <v>#VALUE!</v>
      </c>
      <c r="BH657" s="139" t="e">
        <f t="shared" si="342"/>
        <v>#VALUE!</v>
      </c>
      <c r="BI657" s="139" t="e">
        <f t="shared" si="343"/>
        <v>#VALUE!</v>
      </c>
    </row>
    <row r="658" spans="13:61" ht="15">
      <c r="M658" s="120" t="s">
        <v>13707</v>
      </c>
      <c r="N658" s="120" t="s">
        <v>13708</v>
      </c>
      <c r="O658" s="120" t="s">
        <v>267</v>
      </c>
      <c r="P658" s="120" t="s">
        <v>9302</v>
      </c>
      <c r="Q658" s="120" t="s">
        <v>12201</v>
      </c>
      <c r="R658" s="120">
        <v>33</v>
      </c>
      <c r="S658" s="120">
        <v>3324</v>
      </c>
      <c r="T658" s="348" t="str">
        <f>IF(R658&lt;&gt;"",VLOOKUP(R658,'01_MASTER_KODE_WILAYAH'!H$1437:I$1470,2,FALSE),"")</f>
        <v>JAWA TENGAH</v>
      </c>
      <c r="U658" s="348" t="str">
        <f>IF(S658&lt;&gt;"",VLOOKUP(S658,'01_MASTER_KODE_WILAYAH'!D$5:F$1353,3,FALSE),"")</f>
        <v>KENDAL</v>
      </c>
      <c r="V658" s="349" t="str">
        <f t="shared" si="313"/>
        <v>1</v>
      </c>
      <c r="W658" s="145" t="e">
        <f t="shared" si="314"/>
        <v>#VALUE!</v>
      </c>
      <c r="X658" s="133" t="e">
        <f>COUNTIFS(A1_Individu_Data_Keadaan_SDMK!A$4:A$149931,M658,A1_Individu_Data_Keadaan_SDMK!R$4:R$149285,"01. Dokter")</f>
        <v>#VALUE!</v>
      </c>
      <c r="Y658" s="122">
        <f t="shared" si="315"/>
        <v>2</v>
      </c>
      <c r="Z658" s="134" t="e">
        <f t="shared" si="316"/>
        <v>#VALUE!</v>
      </c>
      <c r="AA658" s="134" t="e">
        <f t="shared" si="317"/>
        <v>#VALUE!</v>
      </c>
      <c r="AB658" s="133" t="e">
        <f>COUNTIFS(A1_Individu_Data_Keadaan_SDMK!A$4:A$149931,M658,A1_Individu_Data_Keadaan_SDMK!R$4:R$149285,"02. Dokter Gigi")</f>
        <v>#VALUE!</v>
      </c>
      <c r="AC658" s="122">
        <f t="shared" si="318"/>
        <v>1</v>
      </c>
      <c r="AD658" s="134" t="e">
        <f t="shared" si="319"/>
        <v>#VALUE!</v>
      </c>
      <c r="AE658" s="134" t="e">
        <f t="shared" si="320"/>
        <v>#VALUE!</v>
      </c>
      <c r="AF658" s="133" t="e">
        <f>COUNTIFS(A1_Individu_Data_Keadaan_SDMK!A$4:A$149931,M658,A1_Individu_Data_Keadaan_SDMK!Q$4:Q$149285,"03. KEPERAWATAN")</f>
        <v>#VALUE!</v>
      </c>
      <c r="AG658" s="135">
        <f t="shared" si="321"/>
        <v>8</v>
      </c>
      <c r="AH658" s="134" t="e">
        <f t="shared" si="322"/>
        <v>#VALUE!</v>
      </c>
      <c r="AI658" s="134" t="e">
        <f t="shared" si="323"/>
        <v>#VALUE!</v>
      </c>
      <c r="AJ658" s="133" t="e">
        <f>COUNTIFS(A1_Individu_Data_Keadaan_SDMK!A$4:A$149931,M658,A1_Individu_Data_Keadaan_SDMK!Q$4:Q$149285,"04. KEBIDANAN")</f>
        <v>#VALUE!</v>
      </c>
      <c r="AK658" s="135">
        <f t="shared" si="324"/>
        <v>7</v>
      </c>
      <c r="AL658" s="134" t="e">
        <f t="shared" si="325"/>
        <v>#VALUE!</v>
      </c>
      <c r="AM658" s="134" t="e">
        <f t="shared" si="326"/>
        <v>#VALUE!</v>
      </c>
      <c r="AN658" s="133" t="e">
        <f>COUNTIFS(A1_Individu_Data_Keadaan_SDMK!A$4:A$149931,M658,A1_Individu_Data_Keadaan_SDMK!Q$4:Q$149285,"05. KEFARMASIAN")</f>
        <v>#VALUE!</v>
      </c>
      <c r="AO658" s="135">
        <f t="shared" si="327"/>
        <v>1</v>
      </c>
      <c r="AP658" s="134" t="e">
        <f t="shared" si="328"/>
        <v>#VALUE!</v>
      </c>
      <c r="AQ658" s="134" t="e">
        <f t="shared" si="329"/>
        <v>#VALUE!</v>
      </c>
      <c r="AR658" s="133" t="e">
        <f>COUNTIFS(A1_Individu_Data_Keadaan_SDMK!A$4:A$149931,M658,A1_Individu_Data_Keadaan_SDMK!Q$4:Q$149285,"06. KESEHATAN MASYARAKAT")</f>
        <v>#VALUE!</v>
      </c>
      <c r="AS658" s="135">
        <f t="shared" si="330"/>
        <v>1</v>
      </c>
      <c r="AT658" s="134" t="e">
        <f t="shared" si="331"/>
        <v>#VALUE!</v>
      </c>
      <c r="AU658" s="134" t="e">
        <f t="shared" si="332"/>
        <v>#VALUE!</v>
      </c>
      <c r="AV658" s="133" t="e">
        <f>COUNTIFS(A1_Individu_Data_Keadaan_SDMK!A$4:A$149931,M658,A1_Individu_Data_Keadaan_SDMK!Q$4:Q$149285,"07. KESEHATAN LINGKUNGAN")</f>
        <v>#VALUE!</v>
      </c>
      <c r="AW658" s="135">
        <f t="shared" si="333"/>
        <v>1</v>
      </c>
      <c r="AX658" s="134" t="e">
        <f t="shared" si="334"/>
        <v>#VALUE!</v>
      </c>
      <c r="AY658" s="134" t="e">
        <f t="shared" si="335"/>
        <v>#VALUE!</v>
      </c>
      <c r="AZ658" s="133" t="e">
        <f>COUNTIFS(A1_Individu_Data_Keadaan_SDMK!A$4:A$149931,M658,A1_Individu_Data_Keadaan_SDMK!Q$4:Q$149285,"08. GIZI")</f>
        <v>#VALUE!</v>
      </c>
      <c r="BA658" s="135">
        <f t="shared" si="336"/>
        <v>2</v>
      </c>
      <c r="BB658" s="134" t="e">
        <f t="shared" si="337"/>
        <v>#VALUE!</v>
      </c>
      <c r="BC658" s="134" t="e">
        <f t="shared" si="338"/>
        <v>#VALUE!</v>
      </c>
      <c r="BD658" s="133" t="e">
        <f>COUNTIFS(A1_Individu_Data_Keadaan_SDMK!A$4:A$149931,M658,A1_Individu_Data_Keadaan_SDMK!R$4:R$149285,"03. Ahli Teknologi Laboratorium Medik")</f>
        <v>#VALUE!</v>
      </c>
      <c r="BE658" s="135">
        <f t="shared" si="339"/>
        <v>1</v>
      </c>
      <c r="BF658" s="134" t="e">
        <f t="shared" si="340"/>
        <v>#VALUE!</v>
      </c>
      <c r="BG658" s="134" t="e">
        <f t="shared" si="341"/>
        <v>#VALUE!</v>
      </c>
      <c r="BH658" s="139" t="e">
        <f t="shared" si="342"/>
        <v>#VALUE!</v>
      </c>
      <c r="BI658" s="139" t="e">
        <f t="shared" si="343"/>
        <v>#VALUE!</v>
      </c>
    </row>
    <row r="659" spans="13:61" ht="15">
      <c r="M659" s="120" t="s">
        <v>13709</v>
      </c>
      <c r="N659" s="120" t="s">
        <v>13710</v>
      </c>
      <c r="O659" s="120" t="s">
        <v>267</v>
      </c>
      <c r="P659" s="120" t="s">
        <v>9301</v>
      </c>
      <c r="Q659" s="120" t="s">
        <v>12201</v>
      </c>
      <c r="R659" s="120">
        <v>33</v>
      </c>
      <c r="S659" s="120">
        <v>3324</v>
      </c>
      <c r="T659" s="348" t="str">
        <f>IF(R659&lt;&gt;"",VLOOKUP(R659,'01_MASTER_KODE_WILAYAH'!H$1437:I$1470,2,FALSE),"")</f>
        <v>JAWA TENGAH</v>
      </c>
      <c r="U659" s="348" t="str">
        <f>IF(S659&lt;&gt;"",VLOOKUP(S659,'01_MASTER_KODE_WILAYAH'!D$5:F$1353,3,FALSE),"")</f>
        <v>KENDAL</v>
      </c>
      <c r="V659" s="349" t="str">
        <f t="shared" si="313"/>
        <v>2</v>
      </c>
      <c r="W659" s="145" t="e">
        <f t="shared" si="314"/>
        <v>#VALUE!</v>
      </c>
      <c r="X659" s="133" t="e">
        <f>COUNTIFS(A1_Individu_Data_Keadaan_SDMK!A$4:A$149931,M659,A1_Individu_Data_Keadaan_SDMK!R$4:R$149285,"01. Dokter")</f>
        <v>#VALUE!</v>
      </c>
      <c r="Y659" s="122">
        <f t="shared" si="315"/>
        <v>1</v>
      </c>
      <c r="Z659" s="134" t="e">
        <f t="shared" si="316"/>
        <v>#VALUE!</v>
      </c>
      <c r="AA659" s="134" t="e">
        <f t="shared" si="317"/>
        <v>#VALUE!</v>
      </c>
      <c r="AB659" s="133" t="e">
        <f>COUNTIFS(A1_Individu_Data_Keadaan_SDMK!A$4:A$149931,M659,A1_Individu_Data_Keadaan_SDMK!R$4:R$149285,"02. Dokter Gigi")</f>
        <v>#VALUE!</v>
      </c>
      <c r="AC659" s="122">
        <f t="shared" si="318"/>
        <v>1</v>
      </c>
      <c r="AD659" s="134" t="e">
        <f t="shared" si="319"/>
        <v>#VALUE!</v>
      </c>
      <c r="AE659" s="134" t="e">
        <f t="shared" si="320"/>
        <v>#VALUE!</v>
      </c>
      <c r="AF659" s="133" t="e">
        <f>COUNTIFS(A1_Individu_Data_Keadaan_SDMK!A$4:A$149931,M659,A1_Individu_Data_Keadaan_SDMK!Q$4:Q$149285,"03. KEPERAWATAN")</f>
        <v>#VALUE!</v>
      </c>
      <c r="AG659" s="135">
        <f t="shared" si="321"/>
        <v>5</v>
      </c>
      <c r="AH659" s="134" t="e">
        <f t="shared" si="322"/>
        <v>#VALUE!</v>
      </c>
      <c r="AI659" s="134" t="e">
        <f t="shared" si="323"/>
        <v>#VALUE!</v>
      </c>
      <c r="AJ659" s="133" t="e">
        <f>COUNTIFS(A1_Individu_Data_Keadaan_SDMK!A$4:A$149931,M659,A1_Individu_Data_Keadaan_SDMK!Q$4:Q$149285,"04. KEBIDANAN")</f>
        <v>#VALUE!</v>
      </c>
      <c r="AK659" s="135">
        <f t="shared" si="324"/>
        <v>4</v>
      </c>
      <c r="AL659" s="134" t="e">
        <f t="shared" si="325"/>
        <v>#VALUE!</v>
      </c>
      <c r="AM659" s="134" t="e">
        <f t="shared" si="326"/>
        <v>#VALUE!</v>
      </c>
      <c r="AN659" s="133" t="e">
        <f>COUNTIFS(A1_Individu_Data_Keadaan_SDMK!A$4:A$149931,M659,A1_Individu_Data_Keadaan_SDMK!Q$4:Q$149285,"05. KEFARMASIAN")</f>
        <v>#VALUE!</v>
      </c>
      <c r="AO659" s="135">
        <f t="shared" si="327"/>
        <v>1</v>
      </c>
      <c r="AP659" s="134" t="e">
        <f t="shared" si="328"/>
        <v>#VALUE!</v>
      </c>
      <c r="AQ659" s="134" t="e">
        <f t="shared" si="329"/>
        <v>#VALUE!</v>
      </c>
      <c r="AR659" s="133" t="e">
        <f>COUNTIFS(A1_Individu_Data_Keadaan_SDMK!A$4:A$149931,M659,A1_Individu_Data_Keadaan_SDMK!Q$4:Q$149285,"06. KESEHATAN MASYARAKAT")</f>
        <v>#VALUE!</v>
      </c>
      <c r="AS659" s="135">
        <f t="shared" si="330"/>
        <v>1</v>
      </c>
      <c r="AT659" s="134" t="e">
        <f t="shared" si="331"/>
        <v>#VALUE!</v>
      </c>
      <c r="AU659" s="134" t="e">
        <f t="shared" si="332"/>
        <v>#VALUE!</v>
      </c>
      <c r="AV659" s="133" t="e">
        <f>COUNTIFS(A1_Individu_Data_Keadaan_SDMK!A$4:A$149931,M659,A1_Individu_Data_Keadaan_SDMK!Q$4:Q$149285,"07. KESEHATAN LINGKUNGAN")</f>
        <v>#VALUE!</v>
      </c>
      <c r="AW659" s="135">
        <f t="shared" si="333"/>
        <v>1</v>
      </c>
      <c r="AX659" s="134" t="e">
        <f t="shared" si="334"/>
        <v>#VALUE!</v>
      </c>
      <c r="AY659" s="134" t="e">
        <f t="shared" si="335"/>
        <v>#VALUE!</v>
      </c>
      <c r="AZ659" s="133" t="e">
        <f>COUNTIFS(A1_Individu_Data_Keadaan_SDMK!A$4:A$149931,M659,A1_Individu_Data_Keadaan_SDMK!Q$4:Q$149285,"08. GIZI")</f>
        <v>#VALUE!</v>
      </c>
      <c r="BA659" s="135">
        <f t="shared" si="336"/>
        <v>1</v>
      </c>
      <c r="BB659" s="134" t="e">
        <f t="shared" si="337"/>
        <v>#VALUE!</v>
      </c>
      <c r="BC659" s="134" t="e">
        <f t="shared" si="338"/>
        <v>#VALUE!</v>
      </c>
      <c r="BD659" s="133" t="e">
        <f>COUNTIFS(A1_Individu_Data_Keadaan_SDMK!A$4:A$149931,M659,A1_Individu_Data_Keadaan_SDMK!R$4:R$149285,"03. Ahli Teknologi Laboratorium Medik")</f>
        <v>#VALUE!</v>
      </c>
      <c r="BE659" s="135">
        <f t="shared" si="339"/>
        <v>1</v>
      </c>
      <c r="BF659" s="134" t="e">
        <f t="shared" si="340"/>
        <v>#VALUE!</v>
      </c>
      <c r="BG659" s="134" t="e">
        <f t="shared" si="341"/>
        <v>#VALUE!</v>
      </c>
      <c r="BH659" s="139" t="e">
        <f t="shared" si="342"/>
        <v>#VALUE!</v>
      </c>
      <c r="BI659" s="139" t="e">
        <f t="shared" si="343"/>
        <v>#VALUE!</v>
      </c>
    </row>
    <row r="660" spans="13:61" ht="15">
      <c r="M660" s="120" t="s">
        <v>13711</v>
      </c>
      <c r="N660" s="120" t="s">
        <v>13712</v>
      </c>
      <c r="O660" s="120" t="s">
        <v>267</v>
      </c>
      <c r="P660" s="120" t="s">
        <v>9301</v>
      </c>
      <c r="Q660" s="120" t="s">
        <v>12201</v>
      </c>
      <c r="R660" s="120">
        <v>33</v>
      </c>
      <c r="S660" s="120">
        <v>3325</v>
      </c>
      <c r="T660" s="348" t="str">
        <f>IF(R660&lt;&gt;"",VLOOKUP(R660,'01_MASTER_KODE_WILAYAH'!H$1437:I$1470,2,FALSE),"")</f>
        <v>JAWA TENGAH</v>
      </c>
      <c r="U660" s="348" t="str">
        <f>IF(S660&lt;&gt;"",VLOOKUP(S660,'01_MASTER_KODE_WILAYAH'!D$5:F$1353,3,FALSE),"")</f>
        <v>BATANG</v>
      </c>
      <c r="V660" s="349" t="str">
        <f t="shared" si="313"/>
        <v>2</v>
      </c>
      <c r="W660" s="145" t="e">
        <f t="shared" si="314"/>
        <v>#VALUE!</v>
      </c>
      <c r="X660" s="133" t="e">
        <f>COUNTIFS(A1_Individu_Data_Keadaan_SDMK!A$4:A$149931,M660,A1_Individu_Data_Keadaan_SDMK!R$4:R$149285,"01. Dokter")</f>
        <v>#VALUE!</v>
      </c>
      <c r="Y660" s="122">
        <f t="shared" si="315"/>
        <v>1</v>
      </c>
      <c r="Z660" s="134" t="e">
        <f t="shared" si="316"/>
        <v>#VALUE!</v>
      </c>
      <c r="AA660" s="134" t="e">
        <f t="shared" si="317"/>
        <v>#VALUE!</v>
      </c>
      <c r="AB660" s="133" t="e">
        <f>COUNTIFS(A1_Individu_Data_Keadaan_SDMK!A$4:A$149931,M660,A1_Individu_Data_Keadaan_SDMK!R$4:R$149285,"02. Dokter Gigi")</f>
        <v>#VALUE!</v>
      </c>
      <c r="AC660" s="122">
        <f t="shared" si="318"/>
        <v>1</v>
      </c>
      <c r="AD660" s="134" t="e">
        <f t="shared" si="319"/>
        <v>#VALUE!</v>
      </c>
      <c r="AE660" s="134" t="e">
        <f t="shared" si="320"/>
        <v>#VALUE!</v>
      </c>
      <c r="AF660" s="133" t="e">
        <f>COUNTIFS(A1_Individu_Data_Keadaan_SDMK!A$4:A$149931,M660,A1_Individu_Data_Keadaan_SDMK!Q$4:Q$149285,"03. KEPERAWATAN")</f>
        <v>#VALUE!</v>
      </c>
      <c r="AG660" s="135">
        <f t="shared" si="321"/>
        <v>5</v>
      </c>
      <c r="AH660" s="134" t="e">
        <f t="shared" si="322"/>
        <v>#VALUE!</v>
      </c>
      <c r="AI660" s="134" t="e">
        <f t="shared" si="323"/>
        <v>#VALUE!</v>
      </c>
      <c r="AJ660" s="133" t="e">
        <f>COUNTIFS(A1_Individu_Data_Keadaan_SDMK!A$4:A$149931,M660,A1_Individu_Data_Keadaan_SDMK!Q$4:Q$149285,"04. KEBIDANAN")</f>
        <v>#VALUE!</v>
      </c>
      <c r="AK660" s="135">
        <f t="shared" si="324"/>
        <v>4</v>
      </c>
      <c r="AL660" s="134" t="e">
        <f t="shared" si="325"/>
        <v>#VALUE!</v>
      </c>
      <c r="AM660" s="134" t="e">
        <f t="shared" si="326"/>
        <v>#VALUE!</v>
      </c>
      <c r="AN660" s="133" t="e">
        <f>COUNTIFS(A1_Individu_Data_Keadaan_SDMK!A$4:A$149931,M660,A1_Individu_Data_Keadaan_SDMK!Q$4:Q$149285,"05. KEFARMASIAN")</f>
        <v>#VALUE!</v>
      </c>
      <c r="AO660" s="135">
        <f t="shared" si="327"/>
        <v>1</v>
      </c>
      <c r="AP660" s="134" t="e">
        <f t="shared" si="328"/>
        <v>#VALUE!</v>
      </c>
      <c r="AQ660" s="134" t="e">
        <f t="shared" si="329"/>
        <v>#VALUE!</v>
      </c>
      <c r="AR660" s="133" t="e">
        <f>COUNTIFS(A1_Individu_Data_Keadaan_SDMK!A$4:A$149931,M660,A1_Individu_Data_Keadaan_SDMK!Q$4:Q$149285,"06. KESEHATAN MASYARAKAT")</f>
        <v>#VALUE!</v>
      </c>
      <c r="AS660" s="135">
        <f t="shared" si="330"/>
        <v>1</v>
      </c>
      <c r="AT660" s="134" t="e">
        <f t="shared" si="331"/>
        <v>#VALUE!</v>
      </c>
      <c r="AU660" s="134" t="e">
        <f t="shared" si="332"/>
        <v>#VALUE!</v>
      </c>
      <c r="AV660" s="133" t="e">
        <f>COUNTIFS(A1_Individu_Data_Keadaan_SDMK!A$4:A$149931,M660,A1_Individu_Data_Keadaan_SDMK!Q$4:Q$149285,"07. KESEHATAN LINGKUNGAN")</f>
        <v>#VALUE!</v>
      </c>
      <c r="AW660" s="135">
        <f t="shared" si="333"/>
        <v>1</v>
      </c>
      <c r="AX660" s="134" t="e">
        <f t="shared" si="334"/>
        <v>#VALUE!</v>
      </c>
      <c r="AY660" s="134" t="e">
        <f t="shared" si="335"/>
        <v>#VALUE!</v>
      </c>
      <c r="AZ660" s="133" t="e">
        <f>COUNTIFS(A1_Individu_Data_Keadaan_SDMK!A$4:A$149931,M660,A1_Individu_Data_Keadaan_SDMK!Q$4:Q$149285,"08. GIZI")</f>
        <v>#VALUE!</v>
      </c>
      <c r="BA660" s="135">
        <f t="shared" si="336"/>
        <v>1</v>
      </c>
      <c r="BB660" s="134" t="e">
        <f t="shared" si="337"/>
        <v>#VALUE!</v>
      </c>
      <c r="BC660" s="134" t="e">
        <f t="shared" si="338"/>
        <v>#VALUE!</v>
      </c>
      <c r="BD660" s="133" t="e">
        <f>COUNTIFS(A1_Individu_Data_Keadaan_SDMK!A$4:A$149931,M660,A1_Individu_Data_Keadaan_SDMK!R$4:R$149285,"03. Ahli Teknologi Laboratorium Medik")</f>
        <v>#VALUE!</v>
      </c>
      <c r="BE660" s="135">
        <f t="shared" si="339"/>
        <v>1</v>
      </c>
      <c r="BF660" s="134" t="e">
        <f t="shared" si="340"/>
        <v>#VALUE!</v>
      </c>
      <c r="BG660" s="134" t="e">
        <f t="shared" si="341"/>
        <v>#VALUE!</v>
      </c>
      <c r="BH660" s="139" t="e">
        <f t="shared" si="342"/>
        <v>#VALUE!</v>
      </c>
      <c r="BI660" s="139" t="e">
        <f t="shared" si="343"/>
        <v>#VALUE!</v>
      </c>
    </row>
    <row r="661" spans="13:61" ht="15">
      <c r="M661" s="120" t="s">
        <v>13713</v>
      </c>
      <c r="N661" s="120" t="s">
        <v>13714</v>
      </c>
      <c r="O661" s="120" t="s">
        <v>267</v>
      </c>
      <c r="P661" s="120" t="s">
        <v>9302</v>
      </c>
      <c r="Q661" s="120" t="s">
        <v>12201</v>
      </c>
      <c r="R661" s="120">
        <v>33</v>
      </c>
      <c r="S661" s="120">
        <v>3325</v>
      </c>
      <c r="T661" s="348" t="str">
        <f>IF(R661&lt;&gt;"",VLOOKUP(R661,'01_MASTER_KODE_WILAYAH'!H$1437:I$1470,2,FALSE),"")</f>
        <v>JAWA TENGAH</v>
      </c>
      <c r="U661" s="348" t="str">
        <f>IF(S661&lt;&gt;"",VLOOKUP(S661,'01_MASTER_KODE_WILAYAH'!D$5:F$1353,3,FALSE),"")</f>
        <v>BATANG</v>
      </c>
      <c r="V661" s="349" t="str">
        <f t="shared" si="313"/>
        <v>1</v>
      </c>
      <c r="W661" s="145" t="e">
        <f t="shared" si="314"/>
        <v>#VALUE!</v>
      </c>
      <c r="X661" s="133" t="e">
        <f>COUNTIFS(A1_Individu_Data_Keadaan_SDMK!A$4:A$149931,M661,A1_Individu_Data_Keadaan_SDMK!R$4:R$149285,"01. Dokter")</f>
        <v>#VALUE!</v>
      </c>
      <c r="Y661" s="122">
        <f t="shared" si="315"/>
        <v>2</v>
      </c>
      <c r="Z661" s="134" t="e">
        <f t="shared" si="316"/>
        <v>#VALUE!</v>
      </c>
      <c r="AA661" s="134" t="e">
        <f t="shared" si="317"/>
        <v>#VALUE!</v>
      </c>
      <c r="AB661" s="133" t="e">
        <f>COUNTIFS(A1_Individu_Data_Keadaan_SDMK!A$4:A$149931,M661,A1_Individu_Data_Keadaan_SDMK!R$4:R$149285,"02. Dokter Gigi")</f>
        <v>#VALUE!</v>
      </c>
      <c r="AC661" s="122">
        <f t="shared" si="318"/>
        <v>1</v>
      </c>
      <c r="AD661" s="134" t="e">
        <f t="shared" si="319"/>
        <v>#VALUE!</v>
      </c>
      <c r="AE661" s="134" t="e">
        <f t="shared" si="320"/>
        <v>#VALUE!</v>
      </c>
      <c r="AF661" s="133" t="e">
        <f>COUNTIFS(A1_Individu_Data_Keadaan_SDMK!A$4:A$149931,M661,A1_Individu_Data_Keadaan_SDMK!Q$4:Q$149285,"03. KEPERAWATAN")</f>
        <v>#VALUE!</v>
      </c>
      <c r="AG661" s="135">
        <f t="shared" si="321"/>
        <v>8</v>
      </c>
      <c r="AH661" s="134" t="e">
        <f t="shared" si="322"/>
        <v>#VALUE!</v>
      </c>
      <c r="AI661" s="134" t="e">
        <f t="shared" si="323"/>
        <v>#VALUE!</v>
      </c>
      <c r="AJ661" s="133" t="e">
        <f>COUNTIFS(A1_Individu_Data_Keadaan_SDMK!A$4:A$149931,M661,A1_Individu_Data_Keadaan_SDMK!Q$4:Q$149285,"04. KEBIDANAN")</f>
        <v>#VALUE!</v>
      </c>
      <c r="AK661" s="135">
        <f t="shared" si="324"/>
        <v>7</v>
      </c>
      <c r="AL661" s="134" t="e">
        <f t="shared" si="325"/>
        <v>#VALUE!</v>
      </c>
      <c r="AM661" s="134" t="e">
        <f t="shared" si="326"/>
        <v>#VALUE!</v>
      </c>
      <c r="AN661" s="133" t="e">
        <f>COUNTIFS(A1_Individu_Data_Keadaan_SDMK!A$4:A$149931,M661,A1_Individu_Data_Keadaan_SDMK!Q$4:Q$149285,"05. KEFARMASIAN")</f>
        <v>#VALUE!</v>
      </c>
      <c r="AO661" s="135">
        <f t="shared" si="327"/>
        <v>1</v>
      </c>
      <c r="AP661" s="134" t="e">
        <f t="shared" si="328"/>
        <v>#VALUE!</v>
      </c>
      <c r="AQ661" s="134" t="e">
        <f t="shared" si="329"/>
        <v>#VALUE!</v>
      </c>
      <c r="AR661" s="133" t="e">
        <f>COUNTIFS(A1_Individu_Data_Keadaan_SDMK!A$4:A$149931,M661,A1_Individu_Data_Keadaan_SDMK!Q$4:Q$149285,"06. KESEHATAN MASYARAKAT")</f>
        <v>#VALUE!</v>
      </c>
      <c r="AS661" s="135">
        <f t="shared" si="330"/>
        <v>1</v>
      </c>
      <c r="AT661" s="134" t="e">
        <f t="shared" si="331"/>
        <v>#VALUE!</v>
      </c>
      <c r="AU661" s="134" t="e">
        <f t="shared" si="332"/>
        <v>#VALUE!</v>
      </c>
      <c r="AV661" s="133" t="e">
        <f>COUNTIFS(A1_Individu_Data_Keadaan_SDMK!A$4:A$149931,M661,A1_Individu_Data_Keadaan_SDMK!Q$4:Q$149285,"07. KESEHATAN LINGKUNGAN")</f>
        <v>#VALUE!</v>
      </c>
      <c r="AW661" s="135">
        <f t="shared" si="333"/>
        <v>1</v>
      </c>
      <c r="AX661" s="134" t="e">
        <f t="shared" si="334"/>
        <v>#VALUE!</v>
      </c>
      <c r="AY661" s="134" t="e">
        <f t="shared" si="335"/>
        <v>#VALUE!</v>
      </c>
      <c r="AZ661" s="133" t="e">
        <f>COUNTIFS(A1_Individu_Data_Keadaan_SDMK!A$4:A$149931,M661,A1_Individu_Data_Keadaan_SDMK!Q$4:Q$149285,"08. GIZI")</f>
        <v>#VALUE!</v>
      </c>
      <c r="BA661" s="135">
        <f t="shared" si="336"/>
        <v>2</v>
      </c>
      <c r="BB661" s="134" t="e">
        <f t="shared" si="337"/>
        <v>#VALUE!</v>
      </c>
      <c r="BC661" s="134" t="e">
        <f t="shared" si="338"/>
        <v>#VALUE!</v>
      </c>
      <c r="BD661" s="133" t="e">
        <f>COUNTIFS(A1_Individu_Data_Keadaan_SDMK!A$4:A$149931,M661,A1_Individu_Data_Keadaan_SDMK!R$4:R$149285,"03. Ahli Teknologi Laboratorium Medik")</f>
        <v>#VALUE!</v>
      </c>
      <c r="BE661" s="135">
        <f t="shared" si="339"/>
        <v>1</v>
      </c>
      <c r="BF661" s="134" t="e">
        <f t="shared" si="340"/>
        <v>#VALUE!</v>
      </c>
      <c r="BG661" s="134" t="e">
        <f t="shared" si="341"/>
        <v>#VALUE!</v>
      </c>
      <c r="BH661" s="139" t="e">
        <f t="shared" si="342"/>
        <v>#VALUE!</v>
      </c>
      <c r="BI661" s="139" t="e">
        <f t="shared" si="343"/>
        <v>#VALUE!</v>
      </c>
    </row>
    <row r="662" spans="13:61" ht="15">
      <c r="M662" s="120" t="s">
        <v>13715</v>
      </c>
      <c r="N662" s="120" t="s">
        <v>13716</v>
      </c>
      <c r="O662" s="120" t="s">
        <v>267</v>
      </c>
      <c r="P662" s="120" t="s">
        <v>9301</v>
      </c>
      <c r="Q662" s="120" t="s">
        <v>12201</v>
      </c>
      <c r="R662" s="120">
        <v>33</v>
      </c>
      <c r="S662" s="120">
        <v>3325</v>
      </c>
      <c r="T662" s="348" t="str">
        <f>IF(R662&lt;&gt;"",VLOOKUP(R662,'01_MASTER_KODE_WILAYAH'!H$1437:I$1470,2,FALSE),"")</f>
        <v>JAWA TENGAH</v>
      </c>
      <c r="U662" s="348" t="str">
        <f>IF(S662&lt;&gt;"",VLOOKUP(S662,'01_MASTER_KODE_WILAYAH'!D$5:F$1353,3,FALSE),"")</f>
        <v>BATANG</v>
      </c>
      <c r="V662" s="349" t="str">
        <f t="shared" si="313"/>
        <v>2</v>
      </c>
      <c r="W662" s="145" t="e">
        <f t="shared" si="314"/>
        <v>#VALUE!</v>
      </c>
      <c r="X662" s="133" t="e">
        <f>COUNTIFS(A1_Individu_Data_Keadaan_SDMK!A$4:A$149931,M662,A1_Individu_Data_Keadaan_SDMK!R$4:R$149285,"01. Dokter")</f>
        <v>#VALUE!</v>
      </c>
      <c r="Y662" s="122">
        <f t="shared" si="315"/>
        <v>1</v>
      </c>
      <c r="Z662" s="134" t="e">
        <f t="shared" si="316"/>
        <v>#VALUE!</v>
      </c>
      <c r="AA662" s="134" t="e">
        <f t="shared" si="317"/>
        <v>#VALUE!</v>
      </c>
      <c r="AB662" s="133" t="e">
        <f>COUNTIFS(A1_Individu_Data_Keadaan_SDMK!A$4:A$149931,M662,A1_Individu_Data_Keadaan_SDMK!R$4:R$149285,"02. Dokter Gigi")</f>
        <v>#VALUE!</v>
      </c>
      <c r="AC662" s="122">
        <f t="shared" si="318"/>
        <v>1</v>
      </c>
      <c r="AD662" s="134" t="e">
        <f t="shared" si="319"/>
        <v>#VALUE!</v>
      </c>
      <c r="AE662" s="134" t="e">
        <f t="shared" si="320"/>
        <v>#VALUE!</v>
      </c>
      <c r="AF662" s="133" t="e">
        <f>COUNTIFS(A1_Individu_Data_Keadaan_SDMK!A$4:A$149931,M662,A1_Individu_Data_Keadaan_SDMK!Q$4:Q$149285,"03. KEPERAWATAN")</f>
        <v>#VALUE!</v>
      </c>
      <c r="AG662" s="135">
        <f t="shared" si="321"/>
        <v>5</v>
      </c>
      <c r="AH662" s="134" t="e">
        <f t="shared" si="322"/>
        <v>#VALUE!</v>
      </c>
      <c r="AI662" s="134" t="e">
        <f t="shared" si="323"/>
        <v>#VALUE!</v>
      </c>
      <c r="AJ662" s="133" t="e">
        <f>COUNTIFS(A1_Individu_Data_Keadaan_SDMK!A$4:A$149931,M662,A1_Individu_Data_Keadaan_SDMK!Q$4:Q$149285,"04. KEBIDANAN")</f>
        <v>#VALUE!</v>
      </c>
      <c r="AK662" s="135">
        <f t="shared" si="324"/>
        <v>4</v>
      </c>
      <c r="AL662" s="134" t="e">
        <f t="shared" si="325"/>
        <v>#VALUE!</v>
      </c>
      <c r="AM662" s="134" t="e">
        <f t="shared" si="326"/>
        <v>#VALUE!</v>
      </c>
      <c r="AN662" s="133" t="e">
        <f>COUNTIFS(A1_Individu_Data_Keadaan_SDMK!A$4:A$149931,M662,A1_Individu_Data_Keadaan_SDMK!Q$4:Q$149285,"05. KEFARMASIAN")</f>
        <v>#VALUE!</v>
      </c>
      <c r="AO662" s="135">
        <f t="shared" si="327"/>
        <v>1</v>
      </c>
      <c r="AP662" s="134" t="e">
        <f t="shared" si="328"/>
        <v>#VALUE!</v>
      </c>
      <c r="AQ662" s="134" t="e">
        <f t="shared" si="329"/>
        <v>#VALUE!</v>
      </c>
      <c r="AR662" s="133" t="e">
        <f>COUNTIFS(A1_Individu_Data_Keadaan_SDMK!A$4:A$149931,M662,A1_Individu_Data_Keadaan_SDMK!Q$4:Q$149285,"06. KESEHATAN MASYARAKAT")</f>
        <v>#VALUE!</v>
      </c>
      <c r="AS662" s="135">
        <f t="shared" si="330"/>
        <v>1</v>
      </c>
      <c r="AT662" s="134" t="e">
        <f t="shared" si="331"/>
        <v>#VALUE!</v>
      </c>
      <c r="AU662" s="134" t="e">
        <f t="shared" si="332"/>
        <v>#VALUE!</v>
      </c>
      <c r="AV662" s="133" t="e">
        <f>COUNTIFS(A1_Individu_Data_Keadaan_SDMK!A$4:A$149931,M662,A1_Individu_Data_Keadaan_SDMK!Q$4:Q$149285,"07. KESEHATAN LINGKUNGAN")</f>
        <v>#VALUE!</v>
      </c>
      <c r="AW662" s="135">
        <f t="shared" si="333"/>
        <v>1</v>
      </c>
      <c r="AX662" s="134" t="e">
        <f t="shared" si="334"/>
        <v>#VALUE!</v>
      </c>
      <c r="AY662" s="134" t="e">
        <f t="shared" si="335"/>
        <v>#VALUE!</v>
      </c>
      <c r="AZ662" s="133" t="e">
        <f>COUNTIFS(A1_Individu_Data_Keadaan_SDMK!A$4:A$149931,M662,A1_Individu_Data_Keadaan_SDMK!Q$4:Q$149285,"08. GIZI")</f>
        <v>#VALUE!</v>
      </c>
      <c r="BA662" s="135">
        <f t="shared" si="336"/>
        <v>1</v>
      </c>
      <c r="BB662" s="134" t="e">
        <f t="shared" si="337"/>
        <v>#VALUE!</v>
      </c>
      <c r="BC662" s="134" t="e">
        <f t="shared" si="338"/>
        <v>#VALUE!</v>
      </c>
      <c r="BD662" s="133" t="e">
        <f>COUNTIFS(A1_Individu_Data_Keadaan_SDMK!A$4:A$149931,M662,A1_Individu_Data_Keadaan_SDMK!R$4:R$149285,"03. Ahli Teknologi Laboratorium Medik")</f>
        <v>#VALUE!</v>
      </c>
      <c r="BE662" s="135">
        <f t="shared" si="339"/>
        <v>1</v>
      </c>
      <c r="BF662" s="134" t="e">
        <f t="shared" si="340"/>
        <v>#VALUE!</v>
      </c>
      <c r="BG662" s="134" t="e">
        <f t="shared" si="341"/>
        <v>#VALUE!</v>
      </c>
      <c r="BH662" s="139" t="e">
        <f t="shared" si="342"/>
        <v>#VALUE!</v>
      </c>
      <c r="BI662" s="139" t="e">
        <f t="shared" si="343"/>
        <v>#VALUE!</v>
      </c>
    </row>
    <row r="663" spans="13:61" ht="15">
      <c r="M663" s="120" t="s">
        <v>13717</v>
      </c>
      <c r="N663" s="120" t="s">
        <v>13718</v>
      </c>
      <c r="O663" s="120" t="s">
        <v>267</v>
      </c>
      <c r="P663" s="120" t="s">
        <v>9301</v>
      </c>
      <c r="Q663" s="120" t="s">
        <v>12201</v>
      </c>
      <c r="R663" s="120">
        <v>33</v>
      </c>
      <c r="S663" s="120">
        <v>3325</v>
      </c>
      <c r="T663" s="348" t="str">
        <f>IF(R663&lt;&gt;"",VLOOKUP(R663,'01_MASTER_KODE_WILAYAH'!H$1437:I$1470,2,FALSE),"")</f>
        <v>JAWA TENGAH</v>
      </c>
      <c r="U663" s="348" t="str">
        <f>IF(S663&lt;&gt;"",VLOOKUP(S663,'01_MASTER_KODE_WILAYAH'!D$5:F$1353,3,FALSE),"")</f>
        <v>BATANG</v>
      </c>
      <c r="V663" s="349" t="str">
        <f t="shared" si="313"/>
        <v>2</v>
      </c>
      <c r="W663" s="145" t="e">
        <f t="shared" si="314"/>
        <v>#VALUE!</v>
      </c>
      <c r="X663" s="133" t="e">
        <f>COUNTIFS(A1_Individu_Data_Keadaan_SDMK!A$4:A$149931,M663,A1_Individu_Data_Keadaan_SDMK!R$4:R$149285,"01. Dokter")</f>
        <v>#VALUE!</v>
      </c>
      <c r="Y663" s="122">
        <f t="shared" si="315"/>
        <v>1</v>
      </c>
      <c r="Z663" s="134" t="e">
        <f t="shared" si="316"/>
        <v>#VALUE!</v>
      </c>
      <c r="AA663" s="134" t="e">
        <f t="shared" si="317"/>
        <v>#VALUE!</v>
      </c>
      <c r="AB663" s="133" t="e">
        <f>COUNTIFS(A1_Individu_Data_Keadaan_SDMK!A$4:A$149931,M663,A1_Individu_Data_Keadaan_SDMK!R$4:R$149285,"02. Dokter Gigi")</f>
        <v>#VALUE!</v>
      </c>
      <c r="AC663" s="122">
        <f t="shared" si="318"/>
        <v>1</v>
      </c>
      <c r="AD663" s="134" t="e">
        <f t="shared" si="319"/>
        <v>#VALUE!</v>
      </c>
      <c r="AE663" s="134" t="e">
        <f t="shared" si="320"/>
        <v>#VALUE!</v>
      </c>
      <c r="AF663" s="133" t="e">
        <f>COUNTIFS(A1_Individu_Data_Keadaan_SDMK!A$4:A$149931,M663,A1_Individu_Data_Keadaan_SDMK!Q$4:Q$149285,"03. KEPERAWATAN")</f>
        <v>#VALUE!</v>
      </c>
      <c r="AG663" s="135">
        <f t="shared" si="321"/>
        <v>5</v>
      </c>
      <c r="AH663" s="134" t="e">
        <f t="shared" si="322"/>
        <v>#VALUE!</v>
      </c>
      <c r="AI663" s="134" t="e">
        <f t="shared" si="323"/>
        <v>#VALUE!</v>
      </c>
      <c r="AJ663" s="133" t="e">
        <f>COUNTIFS(A1_Individu_Data_Keadaan_SDMK!A$4:A$149931,M663,A1_Individu_Data_Keadaan_SDMK!Q$4:Q$149285,"04. KEBIDANAN")</f>
        <v>#VALUE!</v>
      </c>
      <c r="AK663" s="135">
        <f t="shared" si="324"/>
        <v>4</v>
      </c>
      <c r="AL663" s="134" t="e">
        <f t="shared" si="325"/>
        <v>#VALUE!</v>
      </c>
      <c r="AM663" s="134" t="e">
        <f t="shared" si="326"/>
        <v>#VALUE!</v>
      </c>
      <c r="AN663" s="133" t="e">
        <f>COUNTIFS(A1_Individu_Data_Keadaan_SDMK!A$4:A$149931,M663,A1_Individu_Data_Keadaan_SDMK!Q$4:Q$149285,"05. KEFARMASIAN")</f>
        <v>#VALUE!</v>
      </c>
      <c r="AO663" s="135">
        <f t="shared" si="327"/>
        <v>1</v>
      </c>
      <c r="AP663" s="134" t="e">
        <f t="shared" si="328"/>
        <v>#VALUE!</v>
      </c>
      <c r="AQ663" s="134" t="e">
        <f t="shared" si="329"/>
        <v>#VALUE!</v>
      </c>
      <c r="AR663" s="133" t="e">
        <f>COUNTIFS(A1_Individu_Data_Keadaan_SDMK!A$4:A$149931,M663,A1_Individu_Data_Keadaan_SDMK!Q$4:Q$149285,"06. KESEHATAN MASYARAKAT")</f>
        <v>#VALUE!</v>
      </c>
      <c r="AS663" s="135">
        <f t="shared" si="330"/>
        <v>1</v>
      </c>
      <c r="AT663" s="134" t="e">
        <f t="shared" si="331"/>
        <v>#VALUE!</v>
      </c>
      <c r="AU663" s="134" t="e">
        <f t="shared" si="332"/>
        <v>#VALUE!</v>
      </c>
      <c r="AV663" s="133" t="e">
        <f>COUNTIFS(A1_Individu_Data_Keadaan_SDMK!A$4:A$149931,M663,A1_Individu_Data_Keadaan_SDMK!Q$4:Q$149285,"07. KESEHATAN LINGKUNGAN")</f>
        <v>#VALUE!</v>
      </c>
      <c r="AW663" s="135">
        <f t="shared" si="333"/>
        <v>1</v>
      </c>
      <c r="AX663" s="134" t="e">
        <f t="shared" si="334"/>
        <v>#VALUE!</v>
      </c>
      <c r="AY663" s="134" t="e">
        <f t="shared" si="335"/>
        <v>#VALUE!</v>
      </c>
      <c r="AZ663" s="133" t="e">
        <f>COUNTIFS(A1_Individu_Data_Keadaan_SDMK!A$4:A$149931,M663,A1_Individu_Data_Keadaan_SDMK!Q$4:Q$149285,"08. GIZI")</f>
        <v>#VALUE!</v>
      </c>
      <c r="BA663" s="135">
        <f t="shared" si="336"/>
        <v>1</v>
      </c>
      <c r="BB663" s="134" t="e">
        <f t="shared" si="337"/>
        <v>#VALUE!</v>
      </c>
      <c r="BC663" s="134" t="e">
        <f t="shared" si="338"/>
        <v>#VALUE!</v>
      </c>
      <c r="BD663" s="133" t="e">
        <f>COUNTIFS(A1_Individu_Data_Keadaan_SDMK!A$4:A$149931,M663,A1_Individu_Data_Keadaan_SDMK!R$4:R$149285,"03. Ahli Teknologi Laboratorium Medik")</f>
        <v>#VALUE!</v>
      </c>
      <c r="BE663" s="135">
        <f t="shared" si="339"/>
        <v>1</v>
      </c>
      <c r="BF663" s="134" t="e">
        <f t="shared" si="340"/>
        <v>#VALUE!</v>
      </c>
      <c r="BG663" s="134" t="e">
        <f t="shared" si="341"/>
        <v>#VALUE!</v>
      </c>
      <c r="BH663" s="139" t="e">
        <f t="shared" si="342"/>
        <v>#VALUE!</v>
      </c>
      <c r="BI663" s="139" t="e">
        <f t="shared" si="343"/>
        <v>#VALUE!</v>
      </c>
    </row>
    <row r="664" spans="13:61" ht="15">
      <c r="M664" s="120" t="s">
        <v>13719</v>
      </c>
      <c r="N664" s="120" t="s">
        <v>13720</v>
      </c>
      <c r="O664" s="120" t="s">
        <v>267</v>
      </c>
      <c r="P664" s="120" t="s">
        <v>9301</v>
      </c>
      <c r="Q664" s="120" t="s">
        <v>12201</v>
      </c>
      <c r="R664" s="120">
        <v>33</v>
      </c>
      <c r="S664" s="120">
        <v>3325</v>
      </c>
      <c r="T664" s="348" t="str">
        <f>IF(R664&lt;&gt;"",VLOOKUP(R664,'01_MASTER_KODE_WILAYAH'!H$1437:I$1470,2,FALSE),"")</f>
        <v>JAWA TENGAH</v>
      </c>
      <c r="U664" s="348" t="str">
        <f>IF(S664&lt;&gt;"",VLOOKUP(S664,'01_MASTER_KODE_WILAYAH'!D$5:F$1353,3,FALSE),"")</f>
        <v>BATANG</v>
      </c>
      <c r="V664" s="349" t="str">
        <f t="shared" si="313"/>
        <v>2</v>
      </c>
      <c r="W664" s="145" t="e">
        <f t="shared" si="314"/>
        <v>#VALUE!</v>
      </c>
      <c r="X664" s="133" t="e">
        <f>COUNTIFS(A1_Individu_Data_Keadaan_SDMK!A$4:A$149931,M664,A1_Individu_Data_Keadaan_SDMK!R$4:R$149285,"01. Dokter")</f>
        <v>#VALUE!</v>
      </c>
      <c r="Y664" s="122">
        <f t="shared" si="315"/>
        <v>1</v>
      </c>
      <c r="Z664" s="134" t="e">
        <f t="shared" si="316"/>
        <v>#VALUE!</v>
      </c>
      <c r="AA664" s="134" t="e">
        <f t="shared" si="317"/>
        <v>#VALUE!</v>
      </c>
      <c r="AB664" s="133" t="e">
        <f>COUNTIFS(A1_Individu_Data_Keadaan_SDMK!A$4:A$149931,M664,A1_Individu_Data_Keadaan_SDMK!R$4:R$149285,"02. Dokter Gigi")</f>
        <v>#VALUE!</v>
      </c>
      <c r="AC664" s="122">
        <f t="shared" si="318"/>
        <v>1</v>
      </c>
      <c r="AD664" s="134" t="e">
        <f t="shared" si="319"/>
        <v>#VALUE!</v>
      </c>
      <c r="AE664" s="134" t="e">
        <f t="shared" si="320"/>
        <v>#VALUE!</v>
      </c>
      <c r="AF664" s="133" t="e">
        <f>COUNTIFS(A1_Individu_Data_Keadaan_SDMK!A$4:A$149931,M664,A1_Individu_Data_Keadaan_SDMK!Q$4:Q$149285,"03. KEPERAWATAN")</f>
        <v>#VALUE!</v>
      </c>
      <c r="AG664" s="135">
        <f t="shared" si="321"/>
        <v>5</v>
      </c>
      <c r="AH664" s="134" t="e">
        <f t="shared" si="322"/>
        <v>#VALUE!</v>
      </c>
      <c r="AI664" s="134" t="e">
        <f t="shared" si="323"/>
        <v>#VALUE!</v>
      </c>
      <c r="AJ664" s="133" t="e">
        <f>COUNTIFS(A1_Individu_Data_Keadaan_SDMK!A$4:A$149931,M664,A1_Individu_Data_Keadaan_SDMK!Q$4:Q$149285,"04. KEBIDANAN")</f>
        <v>#VALUE!</v>
      </c>
      <c r="AK664" s="135">
        <f t="shared" si="324"/>
        <v>4</v>
      </c>
      <c r="AL664" s="134" t="e">
        <f t="shared" si="325"/>
        <v>#VALUE!</v>
      </c>
      <c r="AM664" s="134" t="e">
        <f t="shared" si="326"/>
        <v>#VALUE!</v>
      </c>
      <c r="AN664" s="133" t="e">
        <f>COUNTIFS(A1_Individu_Data_Keadaan_SDMK!A$4:A$149931,M664,A1_Individu_Data_Keadaan_SDMK!Q$4:Q$149285,"05. KEFARMASIAN")</f>
        <v>#VALUE!</v>
      </c>
      <c r="AO664" s="135">
        <f t="shared" si="327"/>
        <v>1</v>
      </c>
      <c r="AP664" s="134" t="e">
        <f t="shared" si="328"/>
        <v>#VALUE!</v>
      </c>
      <c r="AQ664" s="134" t="e">
        <f t="shared" si="329"/>
        <v>#VALUE!</v>
      </c>
      <c r="AR664" s="133" t="e">
        <f>COUNTIFS(A1_Individu_Data_Keadaan_SDMK!A$4:A$149931,M664,A1_Individu_Data_Keadaan_SDMK!Q$4:Q$149285,"06. KESEHATAN MASYARAKAT")</f>
        <v>#VALUE!</v>
      </c>
      <c r="AS664" s="135">
        <f t="shared" si="330"/>
        <v>1</v>
      </c>
      <c r="AT664" s="134" t="e">
        <f t="shared" si="331"/>
        <v>#VALUE!</v>
      </c>
      <c r="AU664" s="134" t="e">
        <f t="shared" si="332"/>
        <v>#VALUE!</v>
      </c>
      <c r="AV664" s="133" t="e">
        <f>COUNTIFS(A1_Individu_Data_Keadaan_SDMK!A$4:A$149931,M664,A1_Individu_Data_Keadaan_SDMK!Q$4:Q$149285,"07. KESEHATAN LINGKUNGAN")</f>
        <v>#VALUE!</v>
      </c>
      <c r="AW664" s="135">
        <f t="shared" si="333"/>
        <v>1</v>
      </c>
      <c r="AX664" s="134" t="e">
        <f t="shared" si="334"/>
        <v>#VALUE!</v>
      </c>
      <c r="AY664" s="134" t="e">
        <f t="shared" si="335"/>
        <v>#VALUE!</v>
      </c>
      <c r="AZ664" s="133" t="e">
        <f>COUNTIFS(A1_Individu_Data_Keadaan_SDMK!A$4:A$149931,M664,A1_Individu_Data_Keadaan_SDMK!Q$4:Q$149285,"08. GIZI")</f>
        <v>#VALUE!</v>
      </c>
      <c r="BA664" s="135">
        <f t="shared" si="336"/>
        <v>1</v>
      </c>
      <c r="BB664" s="134" t="e">
        <f t="shared" si="337"/>
        <v>#VALUE!</v>
      </c>
      <c r="BC664" s="134" t="e">
        <f t="shared" si="338"/>
        <v>#VALUE!</v>
      </c>
      <c r="BD664" s="133" t="e">
        <f>COUNTIFS(A1_Individu_Data_Keadaan_SDMK!A$4:A$149931,M664,A1_Individu_Data_Keadaan_SDMK!R$4:R$149285,"03. Ahli Teknologi Laboratorium Medik")</f>
        <v>#VALUE!</v>
      </c>
      <c r="BE664" s="135">
        <f t="shared" si="339"/>
        <v>1</v>
      </c>
      <c r="BF664" s="134" t="e">
        <f t="shared" si="340"/>
        <v>#VALUE!</v>
      </c>
      <c r="BG664" s="134" t="e">
        <f t="shared" si="341"/>
        <v>#VALUE!</v>
      </c>
      <c r="BH664" s="139" t="e">
        <f t="shared" si="342"/>
        <v>#VALUE!</v>
      </c>
      <c r="BI664" s="139" t="e">
        <f t="shared" si="343"/>
        <v>#VALUE!</v>
      </c>
    </row>
    <row r="665" spans="13:61" ht="15">
      <c r="M665" s="120" t="s">
        <v>13721</v>
      </c>
      <c r="N665" s="120" t="s">
        <v>13722</v>
      </c>
      <c r="O665" s="120" t="s">
        <v>267</v>
      </c>
      <c r="P665" s="120" t="s">
        <v>9301</v>
      </c>
      <c r="Q665" s="120" t="s">
        <v>12201</v>
      </c>
      <c r="R665" s="120">
        <v>33</v>
      </c>
      <c r="S665" s="120">
        <v>3325</v>
      </c>
      <c r="T665" s="348" t="str">
        <f>IF(R665&lt;&gt;"",VLOOKUP(R665,'01_MASTER_KODE_WILAYAH'!H$1437:I$1470,2,FALSE),"")</f>
        <v>JAWA TENGAH</v>
      </c>
      <c r="U665" s="348" t="str">
        <f>IF(S665&lt;&gt;"",VLOOKUP(S665,'01_MASTER_KODE_WILAYAH'!D$5:F$1353,3,FALSE),"")</f>
        <v>BATANG</v>
      </c>
      <c r="V665" s="349" t="str">
        <f t="shared" si="313"/>
        <v>2</v>
      </c>
      <c r="W665" s="145" t="e">
        <f t="shared" si="314"/>
        <v>#VALUE!</v>
      </c>
      <c r="X665" s="133" t="e">
        <f>COUNTIFS(A1_Individu_Data_Keadaan_SDMK!A$4:A$149931,M665,A1_Individu_Data_Keadaan_SDMK!R$4:R$149285,"01. Dokter")</f>
        <v>#VALUE!</v>
      </c>
      <c r="Y665" s="122">
        <f t="shared" si="315"/>
        <v>1</v>
      </c>
      <c r="Z665" s="134" t="e">
        <f t="shared" si="316"/>
        <v>#VALUE!</v>
      </c>
      <c r="AA665" s="134" t="e">
        <f t="shared" si="317"/>
        <v>#VALUE!</v>
      </c>
      <c r="AB665" s="133" t="e">
        <f>COUNTIFS(A1_Individu_Data_Keadaan_SDMK!A$4:A$149931,M665,A1_Individu_Data_Keadaan_SDMK!R$4:R$149285,"02. Dokter Gigi")</f>
        <v>#VALUE!</v>
      </c>
      <c r="AC665" s="122">
        <f t="shared" si="318"/>
        <v>1</v>
      </c>
      <c r="AD665" s="134" t="e">
        <f t="shared" si="319"/>
        <v>#VALUE!</v>
      </c>
      <c r="AE665" s="134" t="e">
        <f t="shared" si="320"/>
        <v>#VALUE!</v>
      </c>
      <c r="AF665" s="133" t="e">
        <f>COUNTIFS(A1_Individu_Data_Keadaan_SDMK!A$4:A$149931,M665,A1_Individu_Data_Keadaan_SDMK!Q$4:Q$149285,"03. KEPERAWATAN")</f>
        <v>#VALUE!</v>
      </c>
      <c r="AG665" s="135">
        <f t="shared" si="321"/>
        <v>5</v>
      </c>
      <c r="AH665" s="134" t="e">
        <f t="shared" si="322"/>
        <v>#VALUE!</v>
      </c>
      <c r="AI665" s="134" t="e">
        <f t="shared" si="323"/>
        <v>#VALUE!</v>
      </c>
      <c r="AJ665" s="133" t="e">
        <f>COUNTIFS(A1_Individu_Data_Keadaan_SDMK!A$4:A$149931,M665,A1_Individu_Data_Keadaan_SDMK!Q$4:Q$149285,"04. KEBIDANAN")</f>
        <v>#VALUE!</v>
      </c>
      <c r="AK665" s="135">
        <f t="shared" si="324"/>
        <v>4</v>
      </c>
      <c r="AL665" s="134" t="e">
        <f t="shared" si="325"/>
        <v>#VALUE!</v>
      </c>
      <c r="AM665" s="134" t="e">
        <f t="shared" si="326"/>
        <v>#VALUE!</v>
      </c>
      <c r="AN665" s="133" t="e">
        <f>COUNTIFS(A1_Individu_Data_Keadaan_SDMK!A$4:A$149931,M665,A1_Individu_Data_Keadaan_SDMK!Q$4:Q$149285,"05. KEFARMASIAN")</f>
        <v>#VALUE!</v>
      </c>
      <c r="AO665" s="135">
        <f t="shared" si="327"/>
        <v>1</v>
      </c>
      <c r="AP665" s="134" t="e">
        <f t="shared" si="328"/>
        <v>#VALUE!</v>
      </c>
      <c r="AQ665" s="134" t="e">
        <f t="shared" si="329"/>
        <v>#VALUE!</v>
      </c>
      <c r="AR665" s="133" t="e">
        <f>COUNTIFS(A1_Individu_Data_Keadaan_SDMK!A$4:A$149931,M665,A1_Individu_Data_Keadaan_SDMK!Q$4:Q$149285,"06. KESEHATAN MASYARAKAT")</f>
        <v>#VALUE!</v>
      </c>
      <c r="AS665" s="135">
        <f t="shared" si="330"/>
        <v>1</v>
      </c>
      <c r="AT665" s="134" t="e">
        <f t="shared" si="331"/>
        <v>#VALUE!</v>
      </c>
      <c r="AU665" s="134" t="e">
        <f t="shared" si="332"/>
        <v>#VALUE!</v>
      </c>
      <c r="AV665" s="133" t="e">
        <f>COUNTIFS(A1_Individu_Data_Keadaan_SDMK!A$4:A$149931,M665,A1_Individu_Data_Keadaan_SDMK!Q$4:Q$149285,"07. KESEHATAN LINGKUNGAN")</f>
        <v>#VALUE!</v>
      </c>
      <c r="AW665" s="135">
        <f t="shared" si="333"/>
        <v>1</v>
      </c>
      <c r="AX665" s="134" t="e">
        <f t="shared" si="334"/>
        <v>#VALUE!</v>
      </c>
      <c r="AY665" s="134" t="e">
        <f t="shared" si="335"/>
        <v>#VALUE!</v>
      </c>
      <c r="AZ665" s="133" t="e">
        <f>COUNTIFS(A1_Individu_Data_Keadaan_SDMK!A$4:A$149931,M665,A1_Individu_Data_Keadaan_SDMK!Q$4:Q$149285,"08. GIZI")</f>
        <v>#VALUE!</v>
      </c>
      <c r="BA665" s="135">
        <f t="shared" si="336"/>
        <v>1</v>
      </c>
      <c r="BB665" s="134" t="e">
        <f t="shared" si="337"/>
        <v>#VALUE!</v>
      </c>
      <c r="BC665" s="134" t="e">
        <f t="shared" si="338"/>
        <v>#VALUE!</v>
      </c>
      <c r="BD665" s="133" t="e">
        <f>COUNTIFS(A1_Individu_Data_Keadaan_SDMK!A$4:A$149931,M665,A1_Individu_Data_Keadaan_SDMK!R$4:R$149285,"03. Ahli Teknologi Laboratorium Medik")</f>
        <v>#VALUE!</v>
      </c>
      <c r="BE665" s="135">
        <f t="shared" si="339"/>
        <v>1</v>
      </c>
      <c r="BF665" s="134" t="e">
        <f t="shared" si="340"/>
        <v>#VALUE!</v>
      </c>
      <c r="BG665" s="134" t="e">
        <f t="shared" si="341"/>
        <v>#VALUE!</v>
      </c>
      <c r="BH665" s="139" t="e">
        <f t="shared" si="342"/>
        <v>#VALUE!</v>
      </c>
      <c r="BI665" s="139" t="e">
        <f t="shared" si="343"/>
        <v>#VALUE!</v>
      </c>
    </row>
    <row r="666" spans="13:61" ht="15">
      <c r="M666" s="120" t="s">
        <v>13723</v>
      </c>
      <c r="N666" s="120" t="s">
        <v>13724</v>
      </c>
      <c r="O666" s="120" t="s">
        <v>267</v>
      </c>
      <c r="P666" s="120" t="s">
        <v>9302</v>
      </c>
      <c r="Q666" s="120" t="s">
        <v>12201</v>
      </c>
      <c r="R666" s="120">
        <v>33</v>
      </c>
      <c r="S666" s="120">
        <v>3325</v>
      </c>
      <c r="T666" s="348" t="str">
        <f>IF(R666&lt;&gt;"",VLOOKUP(R666,'01_MASTER_KODE_WILAYAH'!H$1437:I$1470,2,FALSE),"")</f>
        <v>JAWA TENGAH</v>
      </c>
      <c r="U666" s="348" t="str">
        <f>IF(S666&lt;&gt;"",VLOOKUP(S666,'01_MASTER_KODE_WILAYAH'!D$5:F$1353,3,FALSE),"")</f>
        <v>BATANG</v>
      </c>
      <c r="V666" s="349" t="str">
        <f t="shared" si="313"/>
        <v>1</v>
      </c>
      <c r="W666" s="145" t="e">
        <f t="shared" si="314"/>
        <v>#VALUE!</v>
      </c>
      <c r="X666" s="133" t="e">
        <f>COUNTIFS(A1_Individu_Data_Keadaan_SDMK!A$4:A$149931,M666,A1_Individu_Data_Keadaan_SDMK!R$4:R$149285,"01. Dokter")</f>
        <v>#VALUE!</v>
      </c>
      <c r="Y666" s="122">
        <f t="shared" si="315"/>
        <v>2</v>
      </c>
      <c r="Z666" s="134" t="e">
        <f t="shared" si="316"/>
        <v>#VALUE!</v>
      </c>
      <c r="AA666" s="134" t="e">
        <f t="shared" si="317"/>
        <v>#VALUE!</v>
      </c>
      <c r="AB666" s="133" t="e">
        <f>COUNTIFS(A1_Individu_Data_Keadaan_SDMK!A$4:A$149931,M666,A1_Individu_Data_Keadaan_SDMK!R$4:R$149285,"02. Dokter Gigi")</f>
        <v>#VALUE!</v>
      </c>
      <c r="AC666" s="122">
        <f t="shared" si="318"/>
        <v>1</v>
      </c>
      <c r="AD666" s="134" t="e">
        <f t="shared" si="319"/>
        <v>#VALUE!</v>
      </c>
      <c r="AE666" s="134" t="e">
        <f t="shared" si="320"/>
        <v>#VALUE!</v>
      </c>
      <c r="AF666" s="133" t="e">
        <f>COUNTIFS(A1_Individu_Data_Keadaan_SDMK!A$4:A$149931,M666,A1_Individu_Data_Keadaan_SDMK!Q$4:Q$149285,"03. KEPERAWATAN")</f>
        <v>#VALUE!</v>
      </c>
      <c r="AG666" s="135">
        <f t="shared" si="321"/>
        <v>8</v>
      </c>
      <c r="AH666" s="134" t="e">
        <f t="shared" si="322"/>
        <v>#VALUE!</v>
      </c>
      <c r="AI666" s="134" t="e">
        <f t="shared" si="323"/>
        <v>#VALUE!</v>
      </c>
      <c r="AJ666" s="133" t="e">
        <f>COUNTIFS(A1_Individu_Data_Keadaan_SDMK!A$4:A$149931,M666,A1_Individu_Data_Keadaan_SDMK!Q$4:Q$149285,"04. KEBIDANAN")</f>
        <v>#VALUE!</v>
      </c>
      <c r="AK666" s="135">
        <f t="shared" si="324"/>
        <v>7</v>
      </c>
      <c r="AL666" s="134" t="e">
        <f t="shared" si="325"/>
        <v>#VALUE!</v>
      </c>
      <c r="AM666" s="134" t="e">
        <f t="shared" si="326"/>
        <v>#VALUE!</v>
      </c>
      <c r="AN666" s="133" t="e">
        <f>COUNTIFS(A1_Individu_Data_Keadaan_SDMK!A$4:A$149931,M666,A1_Individu_Data_Keadaan_SDMK!Q$4:Q$149285,"05. KEFARMASIAN")</f>
        <v>#VALUE!</v>
      </c>
      <c r="AO666" s="135">
        <f t="shared" si="327"/>
        <v>1</v>
      </c>
      <c r="AP666" s="134" t="e">
        <f t="shared" si="328"/>
        <v>#VALUE!</v>
      </c>
      <c r="AQ666" s="134" t="e">
        <f t="shared" si="329"/>
        <v>#VALUE!</v>
      </c>
      <c r="AR666" s="133" t="e">
        <f>COUNTIFS(A1_Individu_Data_Keadaan_SDMK!A$4:A$149931,M666,A1_Individu_Data_Keadaan_SDMK!Q$4:Q$149285,"06. KESEHATAN MASYARAKAT")</f>
        <v>#VALUE!</v>
      </c>
      <c r="AS666" s="135">
        <f t="shared" si="330"/>
        <v>1</v>
      </c>
      <c r="AT666" s="134" t="e">
        <f t="shared" si="331"/>
        <v>#VALUE!</v>
      </c>
      <c r="AU666" s="134" t="e">
        <f t="shared" si="332"/>
        <v>#VALUE!</v>
      </c>
      <c r="AV666" s="133" t="e">
        <f>COUNTIFS(A1_Individu_Data_Keadaan_SDMK!A$4:A$149931,M666,A1_Individu_Data_Keadaan_SDMK!Q$4:Q$149285,"07. KESEHATAN LINGKUNGAN")</f>
        <v>#VALUE!</v>
      </c>
      <c r="AW666" s="135">
        <f t="shared" si="333"/>
        <v>1</v>
      </c>
      <c r="AX666" s="134" t="e">
        <f t="shared" si="334"/>
        <v>#VALUE!</v>
      </c>
      <c r="AY666" s="134" t="e">
        <f t="shared" si="335"/>
        <v>#VALUE!</v>
      </c>
      <c r="AZ666" s="133" t="e">
        <f>COUNTIFS(A1_Individu_Data_Keadaan_SDMK!A$4:A$149931,M666,A1_Individu_Data_Keadaan_SDMK!Q$4:Q$149285,"08. GIZI")</f>
        <v>#VALUE!</v>
      </c>
      <c r="BA666" s="135">
        <f t="shared" si="336"/>
        <v>2</v>
      </c>
      <c r="BB666" s="134" t="e">
        <f t="shared" si="337"/>
        <v>#VALUE!</v>
      </c>
      <c r="BC666" s="134" t="e">
        <f t="shared" si="338"/>
        <v>#VALUE!</v>
      </c>
      <c r="BD666" s="133" t="e">
        <f>COUNTIFS(A1_Individu_Data_Keadaan_SDMK!A$4:A$149931,M666,A1_Individu_Data_Keadaan_SDMK!R$4:R$149285,"03. Ahli Teknologi Laboratorium Medik")</f>
        <v>#VALUE!</v>
      </c>
      <c r="BE666" s="135">
        <f t="shared" si="339"/>
        <v>1</v>
      </c>
      <c r="BF666" s="134" t="e">
        <f t="shared" si="340"/>
        <v>#VALUE!</v>
      </c>
      <c r="BG666" s="134" t="e">
        <f t="shared" si="341"/>
        <v>#VALUE!</v>
      </c>
      <c r="BH666" s="139" t="e">
        <f t="shared" si="342"/>
        <v>#VALUE!</v>
      </c>
      <c r="BI666" s="139" t="e">
        <f t="shared" si="343"/>
        <v>#VALUE!</v>
      </c>
    </row>
    <row r="667" spans="13:61" ht="15">
      <c r="M667" s="120" t="s">
        <v>13725</v>
      </c>
      <c r="N667" s="120" t="s">
        <v>13726</v>
      </c>
      <c r="O667" s="120" t="s">
        <v>267</v>
      </c>
      <c r="P667" s="120" t="s">
        <v>9301</v>
      </c>
      <c r="Q667" s="120" t="s">
        <v>12201</v>
      </c>
      <c r="R667" s="120">
        <v>33</v>
      </c>
      <c r="S667" s="120">
        <v>3325</v>
      </c>
      <c r="T667" s="348" t="str">
        <f>IF(R667&lt;&gt;"",VLOOKUP(R667,'01_MASTER_KODE_WILAYAH'!H$1437:I$1470,2,FALSE),"")</f>
        <v>JAWA TENGAH</v>
      </c>
      <c r="U667" s="348" t="str">
        <f>IF(S667&lt;&gt;"",VLOOKUP(S667,'01_MASTER_KODE_WILAYAH'!D$5:F$1353,3,FALSE),"")</f>
        <v>BATANG</v>
      </c>
      <c r="V667" s="349" t="str">
        <f t="shared" si="313"/>
        <v>2</v>
      </c>
      <c r="W667" s="145" t="e">
        <f t="shared" si="314"/>
        <v>#VALUE!</v>
      </c>
      <c r="X667" s="133" t="e">
        <f>COUNTIFS(A1_Individu_Data_Keadaan_SDMK!A$4:A$149931,M667,A1_Individu_Data_Keadaan_SDMK!R$4:R$149285,"01. Dokter")</f>
        <v>#VALUE!</v>
      </c>
      <c r="Y667" s="122">
        <f t="shared" si="315"/>
        <v>1</v>
      </c>
      <c r="Z667" s="134" t="e">
        <f t="shared" si="316"/>
        <v>#VALUE!</v>
      </c>
      <c r="AA667" s="134" t="e">
        <f t="shared" si="317"/>
        <v>#VALUE!</v>
      </c>
      <c r="AB667" s="133" t="e">
        <f>COUNTIFS(A1_Individu_Data_Keadaan_SDMK!A$4:A$149931,M667,A1_Individu_Data_Keadaan_SDMK!R$4:R$149285,"02. Dokter Gigi")</f>
        <v>#VALUE!</v>
      </c>
      <c r="AC667" s="122">
        <f t="shared" si="318"/>
        <v>1</v>
      </c>
      <c r="AD667" s="134" t="e">
        <f t="shared" si="319"/>
        <v>#VALUE!</v>
      </c>
      <c r="AE667" s="134" t="e">
        <f t="shared" si="320"/>
        <v>#VALUE!</v>
      </c>
      <c r="AF667" s="133" t="e">
        <f>COUNTIFS(A1_Individu_Data_Keadaan_SDMK!A$4:A$149931,M667,A1_Individu_Data_Keadaan_SDMK!Q$4:Q$149285,"03. KEPERAWATAN")</f>
        <v>#VALUE!</v>
      </c>
      <c r="AG667" s="135">
        <f t="shared" si="321"/>
        <v>5</v>
      </c>
      <c r="AH667" s="134" t="e">
        <f t="shared" si="322"/>
        <v>#VALUE!</v>
      </c>
      <c r="AI667" s="134" t="e">
        <f t="shared" si="323"/>
        <v>#VALUE!</v>
      </c>
      <c r="AJ667" s="133" t="e">
        <f>COUNTIFS(A1_Individu_Data_Keadaan_SDMK!A$4:A$149931,M667,A1_Individu_Data_Keadaan_SDMK!Q$4:Q$149285,"04. KEBIDANAN")</f>
        <v>#VALUE!</v>
      </c>
      <c r="AK667" s="135">
        <f t="shared" si="324"/>
        <v>4</v>
      </c>
      <c r="AL667" s="134" t="e">
        <f t="shared" si="325"/>
        <v>#VALUE!</v>
      </c>
      <c r="AM667" s="134" t="e">
        <f t="shared" si="326"/>
        <v>#VALUE!</v>
      </c>
      <c r="AN667" s="133" t="e">
        <f>COUNTIFS(A1_Individu_Data_Keadaan_SDMK!A$4:A$149931,M667,A1_Individu_Data_Keadaan_SDMK!Q$4:Q$149285,"05. KEFARMASIAN")</f>
        <v>#VALUE!</v>
      </c>
      <c r="AO667" s="135">
        <f t="shared" si="327"/>
        <v>1</v>
      </c>
      <c r="AP667" s="134" t="e">
        <f t="shared" si="328"/>
        <v>#VALUE!</v>
      </c>
      <c r="AQ667" s="134" t="e">
        <f t="shared" si="329"/>
        <v>#VALUE!</v>
      </c>
      <c r="AR667" s="133" t="e">
        <f>COUNTIFS(A1_Individu_Data_Keadaan_SDMK!A$4:A$149931,M667,A1_Individu_Data_Keadaan_SDMK!Q$4:Q$149285,"06. KESEHATAN MASYARAKAT")</f>
        <v>#VALUE!</v>
      </c>
      <c r="AS667" s="135">
        <f t="shared" si="330"/>
        <v>1</v>
      </c>
      <c r="AT667" s="134" t="e">
        <f t="shared" si="331"/>
        <v>#VALUE!</v>
      </c>
      <c r="AU667" s="134" t="e">
        <f t="shared" si="332"/>
        <v>#VALUE!</v>
      </c>
      <c r="AV667" s="133" t="e">
        <f>COUNTIFS(A1_Individu_Data_Keadaan_SDMK!A$4:A$149931,M667,A1_Individu_Data_Keadaan_SDMK!Q$4:Q$149285,"07. KESEHATAN LINGKUNGAN")</f>
        <v>#VALUE!</v>
      </c>
      <c r="AW667" s="135">
        <f t="shared" si="333"/>
        <v>1</v>
      </c>
      <c r="AX667" s="134" t="e">
        <f t="shared" si="334"/>
        <v>#VALUE!</v>
      </c>
      <c r="AY667" s="134" t="e">
        <f t="shared" si="335"/>
        <v>#VALUE!</v>
      </c>
      <c r="AZ667" s="133" t="e">
        <f>COUNTIFS(A1_Individu_Data_Keadaan_SDMK!A$4:A$149931,M667,A1_Individu_Data_Keadaan_SDMK!Q$4:Q$149285,"08. GIZI")</f>
        <v>#VALUE!</v>
      </c>
      <c r="BA667" s="135">
        <f t="shared" si="336"/>
        <v>1</v>
      </c>
      <c r="BB667" s="134" t="e">
        <f t="shared" si="337"/>
        <v>#VALUE!</v>
      </c>
      <c r="BC667" s="134" t="e">
        <f t="shared" si="338"/>
        <v>#VALUE!</v>
      </c>
      <c r="BD667" s="133" t="e">
        <f>COUNTIFS(A1_Individu_Data_Keadaan_SDMK!A$4:A$149931,M667,A1_Individu_Data_Keadaan_SDMK!R$4:R$149285,"03. Ahli Teknologi Laboratorium Medik")</f>
        <v>#VALUE!</v>
      </c>
      <c r="BE667" s="135">
        <f t="shared" si="339"/>
        <v>1</v>
      </c>
      <c r="BF667" s="134" t="e">
        <f t="shared" si="340"/>
        <v>#VALUE!</v>
      </c>
      <c r="BG667" s="134" t="e">
        <f t="shared" si="341"/>
        <v>#VALUE!</v>
      </c>
      <c r="BH667" s="139" t="e">
        <f t="shared" si="342"/>
        <v>#VALUE!</v>
      </c>
      <c r="BI667" s="139" t="e">
        <f t="shared" si="343"/>
        <v>#VALUE!</v>
      </c>
    </row>
    <row r="668" spans="13:61" ht="15">
      <c r="M668" s="120" t="s">
        <v>13727</v>
      </c>
      <c r="N668" s="120" t="s">
        <v>13728</v>
      </c>
      <c r="O668" s="120" t="s">
        <v>267</v>
      </c>
      <c r="P668" s="120" t="s">
        <v>9302</v>
      </c>
      <c r="Q668" s="120" t="s">
        <v>12201</v>
      </c>
      <c r="R668" s="120">
        <v>33</v>
      </c>
      <c r="S668" s="120">
        <v>3325</v>
      </c>
      <c r="T668" s="348" t="str">
        <f>IF(R668&lt;&gt;"",VLOOKUP(R668,'01_MASTER_KODE_WILAYAH'!H$1437:I$1470,2,FALSE),"")</f>
        <v>JAWA TENGAH</v>
      </c>
      <c r="U668" s="348" t="str">
        <f>IF(S668&lt;&gt;"",VLOOKUP(S668,'01_MASTER_KODE_WILAYAH'!D$5:F$1353,3,FALSE),"")</f>
        <v>BATANG</v>
      </c>
      <c r="V668" s="349" t="str">
        <f t="shared" si="313"/>
        <v>1</v>
      </c>
      <c r="W668" s="145" t="e">
        <f t="shared" si="314"/>
        <v>#VALUE!</v>
      </c>
      <c r="X668" s="133" t="e">
        <f>COUNTIFS(A1_Individu_Data_Keadaan_SDMK!A$4:A$149931,M668,A1_Individu_Data_Keadaan_SDMK!R$4:R$149285,"01. Dokter")</f>
        <v>#VALUE!</v>
      </c>
      <c r="Y668" s="122">
        <f t="shared" si="315"/>
        <v>2</v>
      </c>
      <c r="Z668" s="134" t="e">
        <f t="shared" si="316"/>
        <v>#VALUE!</v>
      </c>
      <c r="AA668" s="134" t="e">
        <f t="shared" si="317"/>
        <v>#VALUE!</v>
      </c>
      <c r="AB668" s="133" t="e">
        <f>COUNTIFS(A1_Individu_Data_Keadaan_SDMK!A$4:A$149931,M668,A1_Individu_Data_Keadaan_SDMK!R$4:R$149285,"02. Dokter Gigi")</f>
        <v>#VALUE!</v>
      </c>
      <c r="AC668" s="122">
        <f t="shared" si="318"/>
        <v>1</v>
      </c>
      <c r="AD668" s="134" t="e">
        <f t="shared" si="319"/>
        <v>#VALUE!</v>
      </c>
      <c r="AE668" s="134" t="e">
        <f t="shared" si="320"/>
        <v>#VALUE!</v>
      </c>
      <c r="AF668" s="133" t="e">
        <f>COUNTIFS(A1_Individu_Data_Keadaan_SDMK!A$4:A$149931,M668,A1_Individu_Data_Keadaan_SDMK!Q$4:Q$149285,"03. KEPERAWATAN")</f>
        <v>#VALUE!</v>
      </c>
      <c r="AG668" s="135">
        <f t="shared" si="321"/>
        <v>8</v>
      </c>
      <c r="AH668" s="134" t="e">
        <f t="shared" si="322"/>
        <v>#VALUE!</v>
      </c>
      <c r="AI668" s="134" t="e">
        <f t="shared" si="323"/>
        <v>#VALUE!</v>
      </c>
      <c r="AJ668" s="133" t="e">
        <f>COUNTIFS(A1_Individu_Data_Keadaan_SDMK!A$4:A$149931,M668,A1_Individu_Data_Keadaan_SDMK!Q$4:Q$149285,"04. KEBIDANAN")</f>
        <v>#VALUE!</v>
      </c>
      <c r="AK668" s="135">
        <f t="shared" si="324"/>
        <v>7</v>
      </c>
      <c r="AL668" s="134" t="e">
        <f t="shared" si="325"/>
        <v>#VALUE!</v>
      </c>
      <c r="AM668" s="134" t="e">
        <f t="shared" si="326"/>
        <v>#VALUE!</v>
      </c>
      <c r="AN668" s="133" t="e">
        <f>COUNTIFS(A1_Individu_Data_Keadaan_SDMK!A$4:A$149931,M668,A1_Individu_Data_Keadaan_SDMK!Q$4:Q$149285,"05. KEFARMASIAN")</f>
        <v>#VALUE!</v>
      </c>
      <c r="AO668" s="135">
        <f t="shared" si="327"/>
        <v>1</v>
      </c>
      <c r="AP668" s="134" t="e">
        <f t="shared" si="328"/>
        <v>#VALUE!</v>
      </c>
      <c r="AQ668" s="134" t="e">
        <f t="shared" si="329"/>
        <v>#VALUE!</v>
      </c>
      <c r="AR668" s="133" t="e">
        <f>COUNTIFS(A1_Individu_Data_Keadaan_SDMK!A$4:A$149931,M668,A1_Individu_Data_Keadaan_SDMK!Q$4:Q$149285,"06. KESEHATAN MASYARAKAT")</f>
        <v>#VALUE!</v>
      </c>
      <c r="AS668" s="135">
        <f t="shared" si="330"/>
        <v>1</v>
      </c>
      <c r="AT668" s="134" t="e">
        <f t="shared" si="331"/>
        <v>#VALUE!</v>
      </c>
      <c r="AU668" s="134" t="e">
        <f t="shared" si="332"/>
        <v>#VALUE!</v>
      </c>
      <c r="AV668" s="133" t="e">
        <f>COUNTIFS(A1_Individu_Data_Keadaan_SDMK!A$4:A$149931,M668,A1_Individu_Data_Keadaan_SDMK!Q$4:Q$149285,"07. KESEHATAN LINGKUNGAN")</f>
        <v>#VALUE!</v>
      </c>
      <c r="AW668" s="135">
        <f t="shared" si="333"/>
        <v>1</v>
      </c>
      <c r="AX668" s="134" t="e">
        <f t="shared" si="334"/>
        <v>#VALUE!</v>
      </c>
      <c r="AY668" s="134" t="e">
        <f t="shared" si="335"/>
        <v>#VALUE!</v>
      </c>
      <c r="AZ668" s="133" t="e">
        <f>COUNTIFS(A1_Individu_Data_Keadaan_SDMK!A$4:A$149931,M668,A1_Individu_Data_Keadaan_SDMK!Q$4:Q$149285,"08. GIZI")</f>
        <v>#VALUE!</v>
      </c>
      <c r="BA668" s="135">
        <f t="shared" si="336"/>
        <v>2</v>
      </c>
      <c r="BB668" s="134" t="e">
        <f t="shared" si="337"/>
        <v>#VALUE!</v>
      </c>
      <c r="BC668" s="134" t="e">
        <f t="shared" si="338"/>
        <v>#VALUE!</v>
      </c>
      <c r="BD668" s="133" t="e">
        <f>COUNTIFS(A1_Individu_Data_Keadaan_SDMK!A$4:A$149931,M668,A1_Individu_Data_Keadaan_SDMK!R$4:R$149285,"03. Ahli Teknologi Laboratorium Medik")</f>
        <v>#VALUE!</v>
      </c>
      <c r="BE668" s="135">
        <f t="shared" si="339"/>
        <v>1</v>
      </c>
      <c r="BF668" s="134" t="e">
        <f t="shared" si="340"/>
        <v>#VALUE!</v>
      </c>
      <c r="BG668" s="134" t="e">
        <f t="shared" si="341"/>
        <v>#VALUE!</v>
      </c>
      <c r="BH668" s="139" t="e">
        <f t="shared" si="342"/>
        <v>#VALUE!</v>
      </c>
      <c r="BI668" s="139" t="e">
        <f t="shared" si="343"/>
        <v>#VALUE!</v>
      </c>
    </row>
    <row r="669" spans="13:61" ht="15">
      <c r="M669" s="120" t="s">
        <v>13729</v>
      </c>
      <c r="N669" s="120" t="s">
        <v>13730</v>
      </c>
      <c r="O669" s="120" t="s">
        <v>267</v>
      </c>
      <c r="P669" s="120" t="s">
        <v>9301</v>
      </c>
      <c r="Q669" s="120" t="s">
        <v>12201</v>
      </c>
      <c r="R669" s="120">
        <v>33</v>
      </c>
      <c r="S669" s="120">
        <v>3325</v>
      </c>
      <c r="T669" s="348" t="str">
        <f>IF(R669&lt;&gt;"",VLOOKUP(R669,'01_MASTER_KODE_WILAYAH'!H$1437:I$1470,2,FALSE),"")</f>
        <v>JAWA TENGAH</v>
      </c>
      <c r="U669" s="348" t="str">
        <f>IF(S669&lt;&gt;"",VLOOKUP(S669,'01_MASTER_KODE_WILAYAH'!D$5:F$1353,3,FALSE),"")</f>
        <v>BATANG</v>
      </c>
      <c r="V669" s="349" t="str">
        <f t="shared" si="313"/>
        <v>2</v>
      </c>
      <c r="W669" s="145" t="e">
        <f t="shared" si="314"/>
        <v>#VALUE!</v>
      </c>
      <c r="X669" s="133" t="e">
        <f>COUNTIFS(A1_Individu_Data_Keadaan_SDMK!A$4:A$149931,M669,A1_Individu_Data_Keadaan_SDMK!R$4:R$149285,"01. Dokter")</f>
        <v>#VALUE!</v>
      </c>
      <c r="Y669" s="122">
        <f t="shared" si="315"/>
        <v>1</v>
      </c>
      <c r="Z669" s="134" t="e">
        <f t="shared" si="316"/>
        <v>#VALUE!</v>
      </c>
      <c r="AA669" s="134" t="e">
        <f t="shared" si="317"/>
        <v>#VALUE!</v>
      </c>
      <c r="AB669" s="133" t="e">
        <f>COUNTIFS(A1_Individu_Data_Keadaan_SDMK!A$4:A$149931,M669,A1_Individu_Data_Keadaan_SDMK!R$4:R$149285,"02. Dokter Gigi")</f>
        <v>#VALUE!</v>
      </c>
      <c r="AC669" s="122">
        <f t="shared" si="318"/>
        <v>1</v>
      </c>
      <c r="AD669" s="134" t="e">
        <f t="shared" si="319"/>
        <v>#VALUE!</v>
      </c>
      <c r="AE669" s="134" t="e">
        <f t="shared" si="320"/>
        <v>#VALUE!</v>
      </c>
      <c r="AF669" s="133" t="e">
        <f>COUNTIFS(A1_Individu_Data_Keadaan_SDMK!A$4:A$149931,M669,A1_Individu_Data_Keadaan_SDMK!Q$4:Q$149285,"03. KEPERAWATAN")</f>
        <v>#VALUE!</v>
      </c>
      <c r="AG669" s="135">
        <f t="shared" si="321"/>
        <v>5</v>
      </c>
      <c r="AH669" s="134" t="e">
        <f t="shared" si="322"/>
        <v>#VALUE!</v>
      </c>
      <c r="AI669" s="134" t="e">
        <f t="shared" si="323"/>
        <v>#VALUE!</v>
      </c>
      <c r="AJ669" s="133" t="e">
        <f>COUNTIFS(A1_Individu_Data_Keadaan_SDMK!A$4:A$149931,M669,A1_Individu_Data_Keadaan_SDMK!Q$4:Q$149285,"04. KEBIDANAN")</f>
        <v>#VALUE!</v>
      </c>
      <c r="AK669" s="135">
        <f t="shared" si="324"/>
        <v>4</v>
      </c>
      <c r="AL669" s="134" t="e">
        <f t="shared" si="325"/>
        <v>#VALUE!</v>
      </c>
      <c r="AM669" s="134" t="e">
        <f t="shared" si="326"/>
        <v>#VALUE!</v>
      </c>
      <c r="AN669" s="133" t="e">
        <f>COUNTIFS(A1_Individu_Data_Keadaan_SDMK!A$4:A$149931,M669,A1_Individu_Data_Keadaan_SDMK!Q$4:Q$149285,"05. KEFARMASIAN")</f>
        <v>#VALUE!</v>
      </c>
      <c r="AO669" s="135">
        <f t="shared" si="327"/>
        <v>1</v>
      </c>
      <c r="AP669" s="134" t="e">
        <f t="shared" si="328"/>
        <v>#VALUE!</v>
      </c>
      <c r="AQ669" s="134" t="e">
        <f t="shared" si="329"/>
        <v>#VALUE!</v>
      </c>
      <c r="AR669" s="133" t="e">
        <f>COUNTIFS(A1_Individu_Data_Keadaan_SDMK!A$4:A$149931,M669,A1_Individu_Data_Keadaan_SDMK!Q$4:Q$149285,"06. KESEHATAN MASYARAKAT")</f>
        <v>#VALUE!</v>
      </c>
      <c r="AS669" s="135">
        <f t="shared" si="330"/>
        <v>1</v>
      </c>
      <c r="AT669" s="134" t="e">
        <f t="shared" si="331"/>
        <v>#VALUE!</v>
      </c>
      <c r="AU669" s="134" t="e">
        <f t="shared" si="332"/>
        <v>#VALUE!</v>
      </c>
      <c r="AV669" s="133" t="e">
        <f>COUNTIFS(A1_Individu_Data_Keadaan_SDMK!A$4:A$149931,M669,A1_Individu_Data_Keadaan_SDMK!Q$4:Q$149285,"07. KESEHATAN LINGKUNGAN")</f>
        <v>#VALUE!</v>
      </c>
      <c r="AW669" s="135">
        <f t="shared" si="333"/>
        <v>1</v>
      </c>
      <c r="AX669" s="134" t="e">
        <f t="shared" si="334"/>
        <v>#VALUE!</v>
      </c>
      <c r="AY669" s="134" t="e">
        <f t="shared" si="335"/>
        <v>#VALUE!</v>
      </c>
      <c r="AZ669" s="133" t="e">
        <f>COUNTIFS(A1_Individu_Data_Keadaan_SDMK!A$4:A$149931,M669,A1_Individu_Data_Keadaan_SDMK!Q$4:Q$149285,"08. GIZI")</f>
        <v>#VALUE!</v>
      </c>
      <c r="BA669" s="135">
        <f t="shared" si="336"/>
        <v>1</v>
      </c>
      <c r="BB669" s="134" t="e">
        <f t="shared" si="337"/>
        <v>#VALUE!</v>
      </c>
      <c r="BC669" s="134" t="e">
        <f t="shared" si="338"/>
        <v>#VALUE!</v>
      </c>
      <c r="BD669" s="133" t="e">
        <f>COUNTIFS(A1_Individu_Data_Keadaan_SDMK!A$4:A$149931,M669,A1_Individu_Data_Keadaan_SDMK!R$4:R$149285,"03. Ahli Teknologi Laboratorium Medik")</f>
        <v>#VALUE!</v>
      </c>
      <c r="BE669" s="135">
        <f t="shared" si="339"/>
        <v>1</v>
      </c>
      <c r="BF669" s="134" t="e">
        <f t="shared" si="340"/>
        <v>#VALUE!</v>
      </c>
      <c r="BG669" s="134" t="e">
        <f t="shared" si="341"/>
        <v>#VALUE!</v>
      </c>
      <c r="BH669" s="139" t="e">
        <f t="shared" si="342"/>
        <v>#VALUE!</v>
      </c>
      <c r="BI669" s="139" t="e">
        <f t="shared" si="343"/>
        <v>#VALUE!</v>
      </c>
    </row>
    <row r="670" spans="13:61" ht="15">
      <c r="M670" s="120" t="s">
        <v>13731</v>
      </c>
      <c r="N670" s="120" t="s">
        <v>13732</v>
      </c>
      <c r="O670" s="120" t="s">
        <v>267</v>
      </c>
      <c r="P670" s="120" t="s">
        <v>9302</v>
      </c>
      <c r="Q670" s="120" t="s">
        <v>12201</v>
      </c>
      <c r="R670" s="120">
        <v>33</v>
      </c>
      <c r="S670" s="120">
        <v>3325</v>
      </c>
      <c r="T670" s="348" t="str">
        <f>IF(R670&lt;&gt;"",VLOOKUP(R670,'01_MASTER_KODE_WILAYAH'!H$1437:I$1470,2,FALSE),"")</f>
        <v>JAWA TENGAH</v>
      </c>
      <c r="U670" s="348" t="str">
        <f>IF(S670&lt;&gt;"",VLOOKUP(S670,'01_MASTER_KODE_WILAYAH'!D$5:F$1353,3,FALSE),"")</f>
        <v>BATANG</v>
      </c>
      <c r="V670" s="349" t="str">
        <f t="shared" si="313"/>
        <v>1</v>
      </c>
      <c r="W670" s="145" t="e">
        <f t="shared" si="314"/>
        <v>#VALUE!</v>
      </c>
      <c r="X670" s="133" t="e">
        <f>COUNTIFS(A1_Individu_Data_Keadaan_SDMK!A$4:A$149931,M670,A1_Individu_Data_Keadaan_SDMK!R$4:R$149285,"01. Dokter")</f>
        <v>#VALUE!</v>
      </c>
      <c r="Y670" s="122">
        <f t="shared" si="315"/>
        <v>2</v>
      </c>
      <c r="Z670" s="134" t="e">
        <f t="shared" si="316"/>
        <v>#VALUE!</v>
      </c>
      <c r="AA670" s="134" t="e">
        <f t="shared" si="317"/>
        <v>#VALUE!</v>
      </c>
      <c r="AB670" s="133" t="e">
        <f>COUNTIFS(A1_Individu_Data_Keadaan_SDMK!A$4:A$149931,M670,A1_Individu_Data_Keadaan_SDMK!R$4:R$149285,"02. Dokter Gigi")</f>
        <v>#VALUE!</v>
      </c>
      <c r="AC670" s="122">
        <f t="shared" si="318"/>
        <v>1</v>
      </c>
      <c r="AD670" s="134" t="e">
        <f t="shared" si="319"/>
        <v>#VALUE!</v>
      </c>
      <c r="AE670" s="134" t="e">
        <f t="shared" si="320"/>
        <v>#VALUE!</v>
      </c>
      <c r="AF670" s="133" t="e">
        <f>COUNTIFS(A1_Individu_Data_Keadaan_SDMK!A$4:A$149931,M670,A1_Individu_Data_Keadaan_SDMK!Q$4:Q$149285,"03. KEPERAWATAN")</f>
        <v>#VALUE!</v>
      </c>
      <c r="AG670" s="135">
        <f t="shared" si="321"/>
        <v>8</v>
      </c>
      <c r="AH670" s="134" t="e">
        <f t="shared" si="322"/>
        <v>#VALUE!</v>
      </c>
      <c r="AI670" s="134" t="e">
        <f t="shared" si="323"/>
        <v>#VALUE!</v>
      </c>
      <c r="AJ670" s="133" t="e">
        <f>COUNTIFS(A1_Individu_Data_Keadaan_SDMK!A$4:A$149931,M670,A1_Individu_Data_Keadaan_SDMK!Q$4:Q$149285,"04. KEBIDANAN")</f>
        <v>#VALUE!</v>
      </c>
      <c r="AK670" s="135">
        <f t="shared" si="324"/>
        <v>7</v>
      </c>
      <c r="AL670" s="134" t="e">
        <f t="shared" si="325"/>
        <v>#VALUE!</v>
      </c>
      <c r="AM670" s="134" t="e">
        <f t="shared" si="326"/>
        <v>#VALUE!</v>
      </c>
      <c r="AN670" s="133" t="e">
        <f>COUNTIFS(A1_Individu_Data_Keadaan_SDMK!A$4:A$149931,M670,A1_Individu_Data_Keadaan_SDMK!Q$4:Q$149285,"05. KEFARMASIAN")</f>
        <v>#VALUE!</v>
      </c>
      <c r="AO670" s="135">
        <f t="shared" si="327"/>
        <v>1</v>
      </c>
      <c r="AP670" s="134" t="e">
        <f t="shared" si="328"/>
        <v>#VALUE!</v>
      </c>
      <c r="AQ670" s="134" t="e">
        <f t="shared" si="329"/>
        <v>#VALUE!</v>
      </c>
      <c r="AR670" s="133" t="e">
        <f>COUNTIFS(A1_Individu_Data_Keadaan_SDMK!A$4:A$149931,M670,A1_Individu_Data_Keadaan_SDMK!Q$4:Q$149285,"06. KESEHATAN MASYARAKAT")</f>
        <v>#VALUE!</v>
      </c>
      <c r="AS670" s="135">
        <f t="shared" si="330"/>
        <v>1</v>
      </c>
      <c r="AT670" s="134" t="e">
        <f t="shared" si="331"/>
        <v>#VALUE!</v>
      </c>
      <c r="AU670" s="134" t="e">
        <f t="shared" si="332"/>
        <v>#VALUE!</v>
      </c>
      <c r="AV670" s="133" t="e">
        <f>COUNTIFS(A1_Individu_Data_Keadaan_SDMK!A$4:A$149931,M670,A1_Individu_Data_Keadaan_SDMK!Q$4:Q$149285,"07. KESEHATAN LINGKUNGAN")</f>
        <v>#VALUE!</v>
      </c>
      <c r="AW670" s="135">
        <f t="shared" si="333"/>
        <v>1</v>
      </c>
      <c r="AX670" s="134" t="e">
        <f t="shared" si="334"/>
        <v>#VALUE!</v>
      </c>
      <c r="AY670" s="134" t="e">
        <f t="shared" si="335"/>
        <v>#VALUE!</v>
      </c>
      <c r="AZ670" s="133" t="e">
        <f>COUNTIFS(A1_Individu_Data_Keadaan_SDMK!A$4:A$149931,M670,A1_Individu_Data_Keadaan_SDMK!Q$4:Q$149285,"08. GIZI")</f>
        <v>#VALUE!</v>
      </c>
      <c r="BA670" s="135">
        <f t="shared" si="336"/>
        <v>2</v>
      </c>
      <c r="BB670" s="134" t="e">
        <f t="shared" si="337"/>
        <v>#VALUE!</v>
      </c>
      <c r="BC670" s="134" t="e">
        <f t="shared" si="338"/>
        <v>#VALUE!</v>
      </c>
      <c r="BD670" s="133" t="e">
        <f>COUNTIFS(A1_Individu_Data_Keadaan_SDMK!A$4:A$149931,M670,A1_Individu_Data_Keadaan_SDMK!R$4:R$149285,"03. Ahli Teknologi Laboratorium Medik")</f>
        <v>#VALUE!</v>
      </c>
      <c r="BE670" s="135">
        <f t="shared" si="339"/>
        <v>1</v>
      </c>
      <c r="BF670" s="134" t="e">
        <f t="shared" si="340"/>
        <v>#VALUE!</v>
      </c>
      <c r="BG670" s="134" t="e">
        <f t="shared" si="341"/>
        <v>#VALUE!</v>
      </c>
      <c r="BH670" s="139" t="e">
        <f t="shared" si="342"/>
        <v>#VALUE!</v>
      </c>
      <c r="BI670" s="139" t="e">
        <f t="shared" si="343"/>
        <v>#VALUE!</v>
      </c>
    </row>
    <row r="671" spans="13:61" ht="15">
      <c r="M671" s="120" t="s">
        <v>13733</v>
      </c>
      <c r="N671" s="120" t="s">
        <v>13734</v>
      </c>
      <c r="O671" s="120" t="s">
        <v>267</v>
      </c>
      <c r="P671" s="120" t="s">
        <v>9301</v>
      </c>
      <c r="Q671" s="120" t="s">
        <v>12201</v>
      </c>
      <c r="R671" s="120">
        <v>33</v>
      </c>
      <c r="S671" s="120">
        <v>3325</v>
      </c>
      <c r="T671" s="348" t="str">
        <f>IF(R671&lt;&gt;"",VLOOKUP(R671,'01_MASTER_KODE_WILAYAH'!H$1437:I$1470,2,FALSE),"")</f>
        <v>JAWA TENGAH</v>
      </c>
      <c r="U671" s="348" t="str">
        <f>IF(S671&lt;&gt;"",VLOOKUP(S671,'01_MASTER_KODE_WILAYAH'!D$5:F$1353,3,FALSE),"")</f>
        <v>BATANG</v>
      </c>
      <c r="V671" s="349" t="str">
        <f t="shared" si="313"/>
        <v>2</v>
      </c>
      <c r="W671" s="145" t="e">
        <f t="shared" si="314"/>
        <v>#VALUE!</v>
      </c>
      <c r="X671" s="133" t="e">
        <f>COUNTIFS(A1_Individu_Data_Keadaan_SDMK!A$4:A$149931,M671,A1_Individu_Data_Keadaan_SDMK!R$4:R$149285,"01. Dokter")</f>
        <v>#VALUE!</v>
      </c>
      <c r="Y671" s="122">
        <f t="shared" si="315"/>
        <v>1</v>
      </c>
      <c r="Z671" s="134" t="e">
        <f t="shared" si="316"/>
        <v>#VALUE!</v>
      </c>
      <c r="AA671" s="134" t="e">
        <f t="shared" si="317"/>
        <v>#VALUE!</v>
      </c>
      <c r="AB671" s="133" t="e">
        <f>COUNTIFS(A1_Individu_Data_Keadaan_SDMK!A$4:A$149931,M671,A1_Individu_Data_Keadaan_SDMK!R$4:R$149285,"02. Dokter Gigi")</f>
        <v>#VALUE!</v>
      </c>
      <c r="AC671" s="122">
        <f t="shared" si="318"/>
        <v>1</v>
      </c>
      <c r="AD671" s="134" t="e">
        <f t="shared" si="319"/>
        <v>#VALUE!</v>
      </c>
      <c r="AE671" s="134" t="e">
        <f t="shared" si="320"/>
        <v>#VALUE!</v>
      </c>
      <c r="AF671" s="133" t="e">
        <f>COUNTIFS(A1_Individu_Data_Keadaan_SDMK!A$4:A$149931,M671,A1_Individu_Data_Keadaan_SDMK!Q$4:Q$149285,"03. KEPERAWATAN")</f>
        <v>#VALUE!</v>
      </c>
      <c r="AG671" s="135">
        <f t="shared" si="321"/>
        <v>5</v>
      </c>
      <c r="AH671" s="134" t="e">
        <f t="shared" si="322"/>
        <v>#VALUE!</v>
      </c>
      <c r="AI671" s="134" t="e">
        <f t="shared" si="323"/>
        <v>#VALUE!</v>
      </c>
      <c r="AJ671" s="133" t="e">
        <f>COUNTIFS(A1_Individu_Data_Keadaan_SDMK!A$4:A$149931,M671,A1_Individu_Data_Keadaan_SDMK!Q$4:Q$149285,"04. KEBIDANAN")</f>
        <v>#VALUE!</v>
      </c>
      <c r="AK671" s="135">
        <f t="shared" si="324"/>
        <v>4</v>
      </c>
      <c r="AL671" s="134" t="e">
        <f t="shared" si="325"/>
        <v>#VALUE!</v>
      </c>
      <c r="AM671" s="134" t="e">
        <f t="shared" si="326"/>
        <v>#VALUE!</v>
      </c>
      <c r="AN671" s="133" t="e">
        <f>COUNTIFS(A1_Individu_Data_Keadaan_SDMK!A$4:A$149931,M671,A1_Individu_Data_Keadaan_SDMK!Q$4:Q$149285,"05. KEFARMASIAN")</f>
        <v>#VALUE!</v>
      </c>
      <c r="AO671" s="135">
        <f t="shared" si="327"/>
        <v>1</v>
      </c>
      <c r="AP671" s="134" t="e">
        <f t="shared" si="328"/>
        <v>#VALUE!</v>
      </c>
      <c r="AQ671" s="134" t="e">
        <f t="shared" si="329"/>
        <v>#VALUE!</v>
      </c>
      <c r="AR671" s="133" t="e">
        <f>COUNTIFS(A1_Individu_Data_Keadaan_SDMK!A$4:A$149931,M671,A1_Individu_Data_Keadaan_SDMK!Q$4:Q$149285,"06. KESEHATAN MASYARAKAT")</f>
        <v>#VALUE!</v>
      </c>
      <c r="AS671" s="135">
        <f t="shared" si="330"/>
        <v>1</v>
      </c>
      <c r="AT671" s="134" t="e">
        <f t="shared" si="331"/>
        <v>#VALUE!</v>
      </c>
      <c r="AU671" s="134" t="e">
        <f t="shared" si="332"/>
        <v>#VALUE!</v>
      </c>
      <c r="AV671" s="133" t="e">
        <f>COUNTIFS(A1_Individu_Data_Keadaan_SDMK!A$4:A$149931,M671,A1_Individu_Data_Keadaan_SDMK!Q$4:Q$149285,"07. KESEHATAN LINGKUNGAN")</f>
        <v>#VALUE!</v>
      </c>
      <c r="AW671" s="135">
        <f t="shared" si="333"/>
        <v>1</v>
      </c>
      <c r="AX671" s="134" t="e">
        <f t="shared" si="334"/>
        <v>#VALUE!</v>
      </c>
      <c r="AY671" s="134" t="e">
        <f t="shared" si="335"/>
        <v>#VALUE!</v>
      </c>
      <c r="AZ671" s="133" t="e">
        <f>COUNTIFS(A1_Individu_Data_Keadaan_SDMK!A$4:A$149931,M671,A1_Individu_Data_Keadaan_SDMK!Q$4:Q$149285,"08. GIZI")</f>
        <v>#VALUE!</v>
      </c>
      <c r="BA671" s="135">
        <f t="shared" si="336"/>
        <v>1</v>
      </c>
      <c r="BB671" s="134" t="e">
        <f t="shared" si="337"/>
        <v>#VALUE!</v>
      </c>
      <c r="BC671" s="134" t="e">
        <f t="shared" si="338"/>
        <v>#VALUE!</v>
      </c>
      <c r="BD671" s="133" t="e">
        <f>COUNTIFS(A1_Individu_Data_Keadaan_SDMK!A$4:A$149931,M671,A1_Individu_Data_Keadaan_SDMK!R$4:R$149285,"03. Ahli Teknologi Laboratorium Medik")</f>
        <v>#VALUE!</v>
      </c>
      <c r="BE671" s="135">
        <f t="shared" si="339"/>
        <v>1</v>
      </c>
      <c r="BF671" s="134" t="e">
        <f t="shared" si="340"/>
        <v>#VALUE!</v>
      </c>
      <c r="BG671" s="134" t="e">
        <f t="shared" si="341"/>
        <v>#VALUE!</v>
      </c>
      <c r="BH671" s="139" t="e">
        <f t="shared" si="342"/>
        <v>#VALUE!</v>
      </c>
      <c r="BI671" s="139" t="e">
        <f t="shared" si="343"/>
        <v>#VALUE!</v>
      </c>
    </row>
    <row r="672" spans="13:61" ht="15">
      <c r="M672" s="120" t="s">
        <v>13735</v>
      </c>
      <c r="N672" s="120" t="s">
        <v>13736</v>
      </c>
      <c r="O672" s="120" t="s">
        <v>267</v>
      </c>
      <c r="P672" s="120" t="s">
        <v>9302</v>
      </c>
      <c r="Q672" s="120" t="s">
        <v>12201</v>
      </c>
      <c r="R672" s="120">
        <v>33</v>
      </c>
      <c r="S672" s="120">
        <v>3325</v>
      </c>
      <c r="T672" s="348" t="str">
        <f>IF(R672&lt;&gt;"",VLOOKUP(R672,'01_MASTER_KODE_WILAYAH'!H$1437:I$1470,2,FALSE),"")</f>
        <v>JAWA TENGAH</v>
      </c>
      <c r="U672" s="348" t="str">
        <f>IF(S672&lt;&gt;"",VLOOKUP(S672,'01_MASTER_KODE_WILAYAH'!D$5:F$1353,3,FALSE),"")</f>
        <v>BATANG</v>
      </c>
      <c r="V672" s="349" t="str">
        <f t="shared" si="313"/>
        <v>1</v>
      </c>
      <c r="W672" s="145" t="e">
        <f t="shared" si="314"/>
        <v>#VALUE!</v>
      </c>
      <c r="X672" s="133" t="e">
        <f>COUNTIFS(A1_Individu_Data_Keadaan_SDMK!A$4:A$149931,M672,A1_Individu_Data_Keadaan_SDMK!R$4:R$149285,"01. Dokter")</f>
        <v>#VALUE!</v>
      </c>
      <c r="Y672" s="122">
        <f t="shared" si="315"/>
        <v>2</v>
      </c>
      <c r="Z672" s="134" t="e">
        <f t="shared" si="316"/>
        <v>#VALUE!</v>
      </c>
      <c r="AA672" s="134" t="e">
        <f t="shared" si="317"/>
        <v>#VALUE!</v>
      </c>
      <c r="AB672" s="133" t="e">
        <f>COUNTIFS(A1_Individu_Data_Keadaan_SDMK!A$4:A$149931,M672,A1_Individu_Data_Keadaan_SDMK!R$4:R$149285,"02. Dokter Gigi")</f>
        <v>#VALUE!</v>
      </c>
      <c r="AC672" s="122">
        <f t="shared" si="318"/>
        <v>1</v>
      </c>
      <c r="AD672" s="134" t="e">
        <f t="shared" si="319"/>
        <v>#VALUE!</v>
      </c>
      <c r="AE672" s="134" t="e">
        <f t="shared" si="320"/>
        <v>#VALUE!</v>
      </c>
      <c r="AF672" s="133" t="e">
        <f>COUNTIFS(A1_Individu_Data_Keadaan_SDMK!A$4:A$149931,M672,A1_Individu_Data_Keadaan_SDMK!Q$4:Q$149285,"03. KEPERAWATAN")</f>
        <v>#VALUE!</v>
      </c>
      <c r="AG672" s="135">
        <f t="shared" si="321"/>
        <v>8</v>
      </c>
      <c r="AH672" s="134" t="e">
        <f t="shared" si="322"/>
        <v>#VALUE!</v>
      </c>
      <c r="AI672" s="134" t="e">
        <f t="shared" si="323"/>
        <v>#VALUE!</v>
      </c>
      <c r="AJ672" s="133" t="e">
        <f>COUNTIFS(A1_Individu_Data_Keadaan_SDMK!A$4:A$149931,M672,A1_Individu_Data_Keadaan_SDMK!Q$4:Q$149285,"04. KEBIDANAN")</f>
        <v>#VALUE!</v>
      </c>
      <c r="AK672" s="135">
        <f t="shared" si="324"/>
        <v>7</v>
      </c>
      <c r="AL672" s="134" t="e">
        <f t="shared" si="325"/>
        <v>#VALUE!</v>
      </c>
      <c r="AM672" s="134" t="e">
        <f t="shared" si="326"/>
        <v>#VALUE!</v>
      </c>
      <c r="AN672" s="133" t="e">
        <f>COUNTIFS(A1_Individu_Data_Keadaan_SDMK!A$4:A$149931,M672,A1_Individu_Data_Keadaan_SDMK!Q$4:Q$149285,"05. KEFARMASIAN")</f>
        <v>#VALUE!</v>
      </c>
      <c r="AO672" s="135">
        <f t="shared" si="327"/>
        <v>1</v>
      </c>
      <c r="AP672" s="134" t="e">
        <f t="shared" si="328"/>
        <v>#VALUE!</v>
      </c>
      <c r="AQ672" s="134" t="e">
        <f t="shared" si="329"/>
        <v>#VALUE!</v>
      </c>
      <c r="AR672" s="133" t="e">
        <f>COUNTIFS(A1_Individu_Data_Keadaan_SDMK!A$4:A$149931,M672,A1_Individu_Data_Keadaan_SDMK!Q$4:Q$149285,"06. KESEHATAN MASYARAKAT")</f>
        <v>#VALUE!</v>
      </c>
      <c r="AS672" s="135">
        <f t="shared" si="330"/>
        <v>1</v>
      </c>
      <c r="AT672" s="134" t="e">
        <f t="shared" si="331"/>
        <v>#VALUE!</v>
      </c>
      <c r="AU672" s="134" t="e">
        <f t="shared" si="332"/>
        <v>#VALUE!</v>
      </c>
      <c r="AV672" s="133" t="e">
        <f>COUNTIFS(A1_Individu_Data_Keadaan_SDMK!A$4:A$149931,M672,A1_Individu_Data_Keadaan_SDMK!Q$4:Q$149285,"07. KESEHATAN LINGKUNGAN")</f>
        <v>#VALUE!</v>
      </c>
      <c r="AW672" s="135">
        <f t="shared" si="333"/>
        <v>1</v>
      </c>
      <c r="AX672" s="134" t="e">
        <f t="shared" si="334"/>
        <v>#VALUE!</v>
      </c>
      <c r="AY672" s="134" t="e">
        <f t="shared" si="335"/>
        <v>#VALUE!</v>
      </c>
      <c r="AZ672" s="133" t="e">
        <f>COUNTIFS(A1_Individu_Data_Keadaan_SDMK!A$4:A$149931,M672,A1_Individu_Data_Keadaan_SDMK!Q$4:Q$149285,"08. GIZI")</f>
        <v>#VALUE!</v>
      </c>
      <c r="BA672" s="135">
        <f t="shared" si="336"/>
        <v>2</v>
      </c>
      <c r="BB672" s="134" t="e">
        <f t="shared" si="337"/>
        <v>#VALUE!</v>
      </c>
      <c r="BC672" s="134" t="e">
        <f t="shared" si="338"/>
        <v>#VALUE!</v>
      </c>
      <c r="BD672" s="133" t="e">
        <f>COUNTIFS(A1_Individu_Data_Keadaan_SDMK!A$4:A$149931,M672,A1_Individu_Data_Keadaan_SDMK!R$4:R$149285,"03. Ahli Teknologi Laboratorium Medik")</f>
        <v>#VALUE!</v>
      </c>
      <c r="BE672" s="135">
        <f t="shared" si="339"/>
        <v>1</v>
      </c>
      <c r="BF672" s="134" t="e">
        <f t="shared" si="340"/>
        <v>#VALUE!</v>
      </c>
      <c r="BG672" s="134" t="e">
        <f t="shared" si="341"/>
        <v>#VALUE!</v>
      </c>
      <c r="BH672" s="139" t="e">
        <f t="shared" si="342"/>
        <v>#VALUE!</v>
      </c>
      <c r="BI672" s="139" t="e">
        <f t="shared" si="343"/>
        <v>#VALUE!</v>
      </c>
    </row>
    <row r="673" spans="13:61" ht="15">
      <c r="M673" s="120" t="s">
        <v>13737</v>
      </c>
      <c r="N673" s="120" t="s">
        <v>13738</v>
      </c>
      <c r="O673" s="120" t="s">
        <v>267</v>
      </c>
      <c r="P673" s="120" t="s">
        <v>9301</v>
      </c>
      <c r="Q673" s="120" t="s">
        <v>12201</v>
      </c>
      <c r="R673" s="120">
        <v>33</v>
      </c>
      <c r="S673" s="120">
        <v>3325</v>
      </c>
      <c r="T673" s="348" t="str">
        <f>IF(R673&lt;&gt;"",VLOOKUP(R673,'01_MASTER_KODE_WILAYAH'!H$1437:I$1470,2,FALSE),"")</f>
        <v>JAWA TENGAH</v>
      </c>
      <c r="U673" s="348" t="str">
        <f>IF(S673&lt;&gt;"",VLOOKUP(S673,'01_MASTER_KODE_WILAYAH'!D$5:F$1353,3,FALSE),"")</f>
        <v>BATANG</v>
      </c>
      <c r="V673" s="349" t="str">
        <f t="shared" si="313"/>
        <v>2</v>
      </c>
      <c r="W673" s="145" t="e">
        <f t="shared" si="314"/>
        <v>#VALUE!</v>
      </c>
      <c r="X673" s="133" t="e">
        <f>COUNTIFS(A1_Individu_Data_Keadaan_SDMK!A$4:A$149931,M673,A1_Individu_Data_Keadaan_SDMK!R$4:R$149285,"01. Dokter")</f>
        <v>#VALUE!</v>
      </c>
      <c r="Y673" s="122">
        <f t="shared" si="315"/>
        <v>1</v>
      </c>
      <c r="Z673" s="134" t="e">
        <f t="shared" si="316"/>
        <v>#VALUE!</v>
      </c>
      <c r="AA673" s="134" t="e">
        <f t="shared" si="317"/>
        <v>#VALUE!</v>
      </c>
      <c r="AB673" s="133" t="e">
        <f>COUNTIFS(A1_Individu_Data_Keadaan_SDMK!A$4:A$149931,M673,A1_Individu_Data_Keadaan_SDMK!R$4:R$149285,"02. Dokter Gigi")</f>
        <v>#VALUE!</v>
      </c>
      <c r="AC673" s="122">
        <f t="shared" si="318"/>
        <v>1</v>
      </c>
      <c r="AD673" s="134" t="e">
        <f t="shared" si="319"/>
        <v>#VALUE!</v>
      </c>
      <c r="AE673" s="134" t="e">
        <f t="shared" si="320"/>
        <v>#VALUE!</v>
      </c>
      <c r="AF673" s="133" t="e">
        <f>COUNTIFS(A1_Individu_Data_Keadaan_SDMK!A$4:A$149931,M673,A1_Individu_Data_Keadaan_SDMK!Q$4:Q$149285,"03. KEPERAWATAN")</f>
        <v>#VALUE!</v>
      </c>
      <c r="AG673" s="135">
        <f t="shared" si="321"/>
        <v>5</v>
      </c>
      <c r="AH673" s="134" t="e">
        <f t="shared" si="322"/>
        <v>#VALUE!</v>
      </c>
      <c r="AI673" s="134" t="e">
        <f t="shared" si="323"/>
        <v>#VALUE!</v>
      </c>
      <c r="AJ673" s="133" t="e">
        <f>COUNTIFS(A1_Individu_Data_Keadaan_SDMK!A$4:A$149931,M673,A1_Individu_Data_Keadaan_SDMK!Q$4:Q$149285,"04. KEBIDANAN")</f>
        <v>#VALUE!</v>
      </c>
      <c r="AK673" s="135">
        <f t="shared" si="324"/>
        <v>4</v>
      </c>
      <c r="AL673" s="134" t="e">
        <f t="shared" si="325"/>
        <v>#VALUE!</v>
      </c>
      <c r="AM673" s="134" t="e">
        <f t="shared" si="326"/>
        <v>#VALUE!</v>
      </c>
      <c r="AN673" s="133" t="e">
        <f>COUNTIFS(A1_Individu_Data_Keadaan_SDMK!A$4:A$149931,M673,A1_Individu_Data_Keadaan_SDMK!Q$4:Q$149285,"05. KEFARMASIAN")</f>
        <v>#VALUE!</v>
      </c>
      <c r="AO673" s="135">
        <f t="shared" si="327"/>
        <v>1</v>
      </c>
      <c r="AP673" s="134" t="e">
        <f t="shared" si="328"/>
        <v>#VALUE!</v>
      </c>
      <c r="AQ673" s="134" t="e">
        <f t="shared" si="329"/>
        <v>#VALUE!</v>
      </c>
      <c r="AR673" s="133" t="e">
        <f>COUNTIFS(A1_Individu_Data_Keadaan_SDMK!A$4:A$149931,M673,A1_Individu_Data_Keadaan_SDMK!Q$4:Q$149285,"06. KESEHATAN MASYARAKAT")</f>
        <v>#VALUE!</v>
      </c>
      <c r="AS673" s="135">
        <f t="shared" si="330"/>
        <v>1</v>
      </c>
      <c r="AT673" s="134" t="e">
        <f t="shared" si="331"/>
        <v>#VALUE!</v>
      </c>
      <c r="AU673" s="134" t="e">
        <f t="shared" si="332"/>
        <v>#VALUE!</v>
      </c>
      <c r="AV673" s="133" t="e">
        <f>COUNTIFS(A1_Individu_Data_Keadaan_SDMK!A$4:A$149931,M673,A1_Individu_Data_Keadaan_SDMK!Q$4:Q$149285,"07. KESEHATAN LINGKUNGAN")</f>
        <v>#VALUE!</v>
      </c>
      <c r="AW673" s="135">
        <f t="shared" si="333"/>
        <v>1</v>
      </c>
      <c r="AX673" s="134" t="e">
        <f t="shared" si="334"/>
        <v>#VALUE!</v>
      </c>
      <c r="AY673" s="134" t="e">
        <f t="shared" si="335"/>
        <v>#VALUE!</v>
      </c>
      <c r="AZ673" s="133" t="e">
        <f>COUNTIFS(A1_Individu_Data_Keadaan_SDMK!A$4:A$149931,M673,A1_Individu_Data_Keadaan_SDMK!Q$4:Q$149285,"08. GIZI")</f>
        <v>#VALUE!</v>
      </c>
      <c r="BA673" s="135">
        <f t="shared" si="336"/>
        <v>1</v>
      </c>
      <c r="BB673" s="134" t="e">
        <f t="shared" si="337"/>
        <v>#VALUE!</v>
      </c>
      <c r="BC673" s="134" t="e">
        <f t="shared" si="338"/>
        <v>#VALUE!</v>
      </c>
      <c r="BD673" s="133" t="e">
        <f>COUNTIFS(A1_Individu_Data_Keadaan_SDMK!A$4:A$149931,M673,A1_Individu_Data_Keadaan_SDMK!R$4:R$149285,"03. Ahli Teknologi Laboratorium Medik")</f>
        <v>#VALUE!</v>
      </c>
      <c r="BE673" s="135">
        <f t="shared" si="339"/>
        <v>1</v>
      </c>
      <c r="BF673" s="134" t="e">
        <f t="shared" si="340"/>
        <v>#VALUE!</v>
      </c>
      <c r="BG673" s="134" t="e">
        <f t="shared" si="341"/>
        <v>#VALUE!</v>
      </c>
      <c r="BH673" s="139" t="e">
        <f t="shared" si="342"/>
        <v>#VALUE!</v>
      </c>
      <c r="BI673" s="139" t="e">
        <f t="shared" si="343"/>
        <v>#VALUE!</v>
      </c>
    </row>
    <row r="674" spans="13:61" ht="15">
      <c r="M674" s="120" t="s">
        <v>13739</v>
      </c>
      <c r="N674" s="120" t="s">
        <v>13740</v>
      </c>
      <c r="O674" s="120" t="s">
        <v>267</v>
      </c>
      <c r="P674" s="120" t="s">
        <v>9301</v>
      </c>
      <c r="Q674" s="120" t="s">
        <v>12201</v>
      </c>
      <c r="R674" s="120">
        <v>33</v>
      </c>
      <c r="S674" s="120">
        <v>3325</v>
      </c>
      <c r="T674" s="348" t="str">
        <f>IF(R674&lt;&gt;"",VLOOKUP(R674,'01_MASTER_KODE_WILAYAH'!H$1437:I$1470,2,FALSE),"")</f>
        <v>JAWA TENGAH</v>
      </c>
      <c r="U674" s="348" t="str">
        <f>IF(S674&lt;&gt;"",VLOOKUP(S674,'01_MASTER_KODE_WILAYAH'!D$5:F$1353,3,FALSE),"")</f>
        <v>BATANG</v>
      </c>
      <c r="V674" s="349" t="str">
        <f t="shared" si="313"/>
        <v>2</v>
      </c>
      <c r="W674" s="145" t="e">
        <f t="shared" si="314"/>
        <v>#VALUE!</v>
      </c>
      <c r="X674" s="133" t="e">
        <f>COUNTIFS(A1_Individu_Data_Keadaan_SDMK!A$4:A$149931,M674,A1_Individu_Data_Keadaan_SDMK!R$4:R$149285,"01. Dokter")</f>
        <v>#VALUE!</v>
      </c>
      <c r="Y674" s="122">
        <f t="shared" si="315"/>
        <v>1</v>
      </c>
      <c r="Z674" s="134" t="e">
        <f t="shared" si="316"/>
        <v>#VALUE!</v>
      </c>
      <c r="AA674" s="134" t="e">
        <f t="shared" si="317"/>
        <v>#VALUE!</v>
      </c>
      <c r="AB674" s="133" t="e">
        <f>COUNTIFS(A1_Individu_Data_Keadaan_SDMK!A$4:A$149931,M674,A1_Individu_Data_Keadaan_SDMK!R$4:R$149285,"02. Dokter Gigi")</f>
        <v>#VALUE!</v>
      </c>
      <c r="AC674" s="122">
        <f t="shared" si="318"/>
        <v>1</v>
      </c>
      <c r="AD674" s="134" t="e">
        <f t="shared" si="319"/>
        <v>#VALUE!</v>
      </c>
      <c r="AE674" s="134" t="e">
        <f t="shared" si="320"/>
        <v>#VALUE!</v>
      </c>
      <c r="AF674" s="133" t="e">
        <f>COUNTIFS(A1_Individu_Data_Keadaan_SDMK!A$4:A$149931,M674,A1_Individu_Data_Keadaan_SDMK!Q$4:Q$149285,"03. KEPERAWATAN")</f>
        <v>#VALUE!</v>
      </c>
      <c r="AG674" s="135">
        <f t="shared" si="321"/>
        <v>5</v>
      </c>
      <c r="AH674" s="134" t="e">
        <f t="shared" si="322"/>
        <v>#VALUE!</v>
      </c>
      <c r="AI674" s="134" t="e">
        <f t="shared" si="323"/>
        <v>#VALUE!</v>
      </c>
      <c r="AJ674" s="133" t="e">
        <f>COUNTIFS(A1_Individu_Data_Keadaan_SDMK!A$4:A$149931,M674,A1_Individu_Data_Keadaan_SDMK!Q$4:Q$149285,"04. KEBIDANAN")</f>
        <v>#VALUE!</v>
      </c>
      <c r="AK674" s="135">
        <f t="shared" si="324"/>
        <v>4</v>
      </c>
      <c r="AL674" s="134" t="e">
        <f t="shared" si="325"/>
        <v>#VALUE!</v>
      </c>
      <c r="AM674" s="134" t="e">
        <f t="shared" si="326"/>
        <v>#VALUE!</v>
      </c>
      <c r="AN674" s="133" t="e">
        <f>COUNTIFS(A1_Individu_Data_Keadaan_SDMK!A$4:A$149931,M674,A1_Individu_Data_Keadaan_SDMK!Q$4:Q$149285,"05. KEFARMASIAN")</f>
        <v>#VALUE!</v>
      </c>
      <c r="AO674" s="135">
        <f t="shared" si="327"/>
        <v>1</v>
      </c>
      <c r="AP674" s="134" t="e">
        <f t="shared" si="328"/>
        <v>#VALUE!</v>
      </c>
      <c r="AQ674" s="134" t="e">
        <f t="shared" si="329"/>
        <v>#VALUE!</v>
      </c>
      <c r="AR674" s="133" t="e">
        <f>COUNTIFS(A1_Individu_Data_Keadaan_SDMK!A$4:A$149931,M674,A1_Individu_Data_Keadaan_SDMK!Q$4:Q$149285,"06. KESEHATAN MASYARAKAT")</f>
        <v>#VALUE!</v>
      </c>
      <c r="AS674" s="135">
        <f t="shared" si="330"/>
        <v>1</v>
      </c>
      <c r="AT674" s="134" t="e">
        <f t="shared" si="331"/>
        <v>#VALUE!</v>
      </c>
      <c r="AU674" s="134" t="e">
        <f t="shared" si="332"/>
        <v>#VALUE!</v>
      </c>
      <c r="AV674" s="133" t="e">
        <f>COUNTIFS(A1_Individu_Data_Keadaan_SDMK!A$4:A$149931,M674,A1_Individu_Data_Keadaan_SDMK!Q$4:Q$149285,"07. KESEHATAN LINGKUNGAN")</f>
        <v>#VALUE!</v>
      </c>
      <c r="AW674" s="135">
        <f t="shared" si="333"/>
        <v>1</v>
      </c>
      <c r="AX674" s="134" t="e">
        <f t="shared" si="334"/>
        <v>#VALUE!</v>
      </c>
      <c r="AY674" s="134" t="e">
        <f t="shared" si="335"/>
        <v>#VALUE!</v>
      </c>
      <c r="AZ674" s="133" t="e">
        <f>COUNTIFS(A1_Individu_Data_Keadaan_SDMK!A$4:A$149931,M674,A1_Individu_Data_Keadaan_SDMK!Q$4:Q$149285,"08. GIZI")</f>
        <v>#VALUE!</v>
      </c>
      <c r="BA674" s="135">
        <f t="shared" si="336"/>
        <v>1</v>
      </c>
      <c r="BB674" s="134" t="e">
        <f t="shared" si="337"/>
        <v>#VALUE!</v>
      </c>
      <c r="BC674" s="134" t="e">
        <f t="shared" si="338"/>
        <v>#VALUE!</v>
      </c>
      <c r="BD674" s="133" t="e">
        <f>COUNTIFS(A1_Individu_Data_Keadaan_SDMK!A$4:A$149931,M674,A1_Individu_Data_Keadaan_SDMK!R$4:R$149285,"03. Ahli Teknologi Laboratorium Medik")</f>
        <v>#VALUE!</v>
      </c>
      <c r="BE674" s="135">
        <f t="shared" si="339"/>
        <v>1</v>
      </c>
      <c r="BF674" s="134" t="e">
        <f t="shared" si="340"/>
        <v>#VALUE!</v>
      </c>
      <c r="BG674" s="134" t="e">
        <f t="shared" si="341"/>
        <v>#VALUE!</v>
      </c>
      <c r="BH674" s="139" t="e">
        <f t="shared" si="342"/>
        <v>#VALUE!</v>
      </c>
      <c r="BI674" s="139" t="e">
        <f t="shared" si="343"/>
        <v>#VALUE!</v>
      </c>
    </row>
    <row r="675" spans="13:61" ht="15">
      <c r="M675" s="120" t="s">
        <v>13741</v>
      </c>
      <c r="N675" s="120" t="s">
        <v>13742</v>
      </c>
      <c r="O675" s="120" t="s">
        <v>267</v>
      </c>
      <c r="P675" s="120" t="s">
        <v>9301</v>
      </c>
      <c r="Q675" s="120" t="s">
        <v>12201</v>
      </c>
      <c r="R675" s="120">
        <v>33</v>
      </c>
      <c r="S675" s="120">
        <v>3325</v>
      </c>
      <c r="T675" s="348" t="str">
        <f>IF(R675&lt;&gt;"",VLOOKUP(R675,'01_MASTER_KODE_WILAYAH'!H$1437:I$1470,2,FALSE),"")</f>
        <v>JAWA TENGAH</v>
      </c>
      <c r="U675" s="348" t="str">
        <f>IF(S675&lt;&gt;"",VLOOKUP(S675,'01_MASTER_KODE_WILAYAH'!D$5:F$1353,3,FALSE),"")</f>
        <v>BATANG</v>
      </c>
      <c r="V675" s="349" t="str">
        <f t="shared" si="313"/>
        <v>2</v>
      </c>
      <c r="W675" s="145" t="e">
        <f t="shared" si="314"/>
        <v>#VALUE!</v>
      </c>
      <c r="X675" s="133" t="e">
        <f>COUNTIFS(A1_Individu_Data_Keadaan_SDMK!A$4:A$149931,M675,A1_Individu_Data_Keadaan_SDMK!R$4:R$149285,"01. Dokter")</f>
        <v>#VALUE!</v>
      </c>
      <c r="Y675" s="122">
        <f t="shared" si="315"/>
        <v>1</v>
      </c>
      <c r="Z675" s="134" t="e">
        <f t="shared" si="316"/>
        <v>#VALUE!</v>
      </c>
      <c r="AA675" s="134" t="e">
        <f t="shared" si="317"/>
        <v>#VALUE!</v>
      </c>
      <c r="AB675" s="133" t="e">
        <f>COUNTIFS(A1_Individu_Data_Keadaan_SDMK!A$4:A$149931,M675,A1_Individu_Data_Keadaan_SDMK!R$4:R$149285,"02. Dokter Gigi")</f>
        <v>#VALUE!</v>
      </c>
      <c r="AC675" s="122">
        <f t="shared" si="318"/>
        <v>1</v>
      </c>
      <c r="AD675" s="134" t="e">
        <f t="shared" si="319"/>
        <v>#VALUE!</v>
      </c>
      <c r="AE675" s="134" t="e">
        <f t="shared" si="320"/>
        <v>#VALUE!</v>
      </c>
      <c r="AF675" s="133" t="e">
        <f>COUNTIFS(A1_Individu_Data_Keadaan_SDMK!A$4:A$149931,M675,A1_Individu_Data_Keadaan_SDMK!Q$4:Q$149285,"03. KEPERAWATAN")</f>
        <v>#VALUE!</v>
      </c>
      <c r="AG675" s="135">
        <f t="shared" si="321"/>
        <v>5</v>
      </c>
      <c r="AH675" s="134" t="e">
        <f t="shared" si="322"/>
        <v>#VALUE!</v>
      </c>
      <c r="AI675" s="134" t="e">
        <f t="shared" si="323"/>
        <v>#VALUE!</v>
      </c>
      <c r="AJ675" s="133" t="e">
        <f>COUNTIFS(A1_Individu_Data_Keadaan_SDMK!A$4:A$149931,M675,A1_Individu_Data_Keadaan_SDMK!Q$4:Q$149285,"04. KEBIDANAN")</f>
        <v>#VALUE!</v>
      </c>
      <c r="AK675" s="135">
        <f t="shared" si="324"/>
        <v>4</v>
      </c>
      <c r="AL675" s="134" t="e">
        <f t="shared" si="325"/>
        <v>#VALUE!</v>
      </c>
      <c r="AM675" s="134" t="e">
        <f t="shared" si="326"/>
        <v>#VALUE!</v>
      </c>
      <c r="AN675" s="133" t="e">
        <f>COUNTIFS(A1_Individu_Data_Keadaan_SDMK!A$4:A$149931,M675,A1_Individu_Data_Keadaan_SDMK!Q$4:Q$149285,"05. KEFARMASIAN")</f>
        <v>#VALUE!</v>
      </c>
      <c r="AO675" s="135">
        <f t="shared" si="327"/>
        <v>1</v>
      </c>
      <c r="AP675" s="134" t="e">
        <f t="shared" si="328"/>
        <v>#VALUE!</v>
      </c>
      <c r="AQ675" s="134" t="e">
        <f t="shared" si="329"/>
        <v>#VALUE!</v>
      </c>
      <c r="AR675" s="133" t="e">
        <f>COUNTIFS(A1_Individu_Data_Keadaan_SDMK!A$4:A$149931,M675,A1_Individu_Data_Keadaan_SDMK!Q$4:Q$149285,"06. KESEHATAN MASYARAKAT")</f>
        <v>#VALUE!</v>
      </c>
      <c r="AS675" s="135">
        <f t="shared" si="330"/>
        <v>1</v>
      </c>
      <c r="AT675" s="134" t="e">
        <f t="shared" si="331"/>
        <v>#VALUE!</v>
      </c>
      <c r="AU675" s="134" t="e">
        <f t="shared" si="332"/>
        <v>#VALUE!</v>
      </c>
      <c r="AV675" s="133" t="e">
        <f>COUNTIFS(A1_Individu_Data_Keadaan_SDMK!A$4:A$149931,M675,A1_Individu_Data_Keadaan_SDMK!Q$4:Q$149285,"07. KESEHATAN LINGKUNGAN")</f>
        <v>#VALUE!</v>
      </c>
      <c r="AW675" s="135">
        <f t="shared" si="333"/>
        <v>1</v>
      </c>
      <c r="AX675" s="134" t="e">
        <f t="shared" si="334"/>
        <v>#VALUE!</v>
      </c>
      <c r="AY675" s="134" t="e">
        <f t="shared" si="335"/>
        <v>#VALUE!</v>
      </c>
      <c r="AZ675" s="133" t="e">
        <f>COUNTIFS(A1_Individu_Data_Keadaan_SDMK!A$4:A$149931,M675,A1_Individu_Data_Keadaan_SDMK!Q$4:Q$149285,"08. GIZI")</f>
        <v>#VALUE!</v>
      </c>
      <c r="BA675" s="135">
        <f t="shared" si="336"/>
        <v>1</v>
      </c>
      <c r="BB675" s="134" t="e">
        <f t="shared" si="337"/>
        <v>#VALUE!</v>
      </c>
      <c r="BC675" s="134" t="e">
        <f t="shared" si="338"/>
        <v>#VALUE!</v>
      </c>
      <c r="BD675" s="133" t="e">
        <f>COUNTIFS(A1_Individu_Data_Keadaan_SDMK!A$4:A$149931,M675,A1_Individu_Data_Keadaan_SDMK!R$4:R$149285,"03. Ahli Teknologi Laboratorium Medik")</f>
        <v>#VALUE!</v>
      </c>
      <c r="BE675" s="135">
        <f t="shared" si="339"/>
        <v>1</v>
      </c>
      <c r="BF675" s="134" t="e">
        <f t="shared" si="340"/>
        <v>#VALUE!</v>
      </c>
      <c r="BG675" s="134" t="e">
        <f t="shared" si="341"/>
        <v>#VALUE!</v>
      </c>
      <c r="BH675" s="139" t="e">
        <f t="shared" si="342"/>
        <v>#VALUE!</v>
      </c>
      <c r="BI675" s="139" t="e">
        <f t="shared" si="343"/>
        <v>#VALUE!</v>
      </c>
    </row>
    <row r="676" spans="13:61" ht="15">
      <c r="M676" s="120" t="s">
        <v>13743</v>
      </c>
      <c r="N676" s="120" t="s">
        <v>13744</v>
      </c>
      <c r="O676" s="120" t="s">
        <v>267</v>
      </c>
      <c r="P676" s="120" t="s">
        <v>9301</v>
      </c>
      <c r="Q676" s="120" t="s">
        <v>12201</v>
      </c>
      <c r="R676" s="120">
        <v>33</v>
      </c>
      <c r="S676" s="120">
        <v>3325</v>
      </c>
      <c r="T676" s="348" t="str">
        <f>IF(R676&lt;&gt;"",VLOOKUP(R676,'01_MASTER_KODE_WILAYAH'!H$1437:I$1470,2,FALSE),"")</f>
        <v>JAWA TENGAH</v>
      </c>
      <c r="U676" s="348" t="str">
        <f>IF(S676&lt;&gt;"",VLOOKUP(S676,'01_MASTER_KODE_WILAYAH'!D$5:F$1353,3,FALSE),"")</f>
        <v>BATANG</v>
      </c>
      <c r="V676" s="349" t="str">
        <f t="shared" si="313"/>
        <v>2</v>
      </c>
      <c r="W676" s="145" t="e">
        <f t="shared" si="314"/>
        <v>#VALUE!</v>
      </c>
      <c r="X676" s="133" t="e">
        <f>COUNTIFS(A1_Individu_Data_Keadaan_SDMK!A$4:A$149931,M676,A1_Individu_Data_Keadaan_SDMK!R$4:R$149285,"01. Dokter")</f>
        <v>#VALUE!</v>
      </c>
      <c r="Y676" s="122">
        <f t="shared" si="315"/>
        <v>1</v>
      </c>
      <c r="Z676" s="134" t="e">
        <f t="shared" si="316"/>
        <v>#VALUE!</v>
      </c>
      <c r="AA676" s="134" t="e">
        <f t="shared" si="317"/>
        <v>#VALUE!</v>
      </c>
      <c r="AB676" s="133" t="e">
        <f>COUNTIFS(A1_Individu_Data_Keadaan_SDMK!A$4:A$149931,M676,A1_Individu_Data_Keadaan_SDMK!R$4:R$149285,"02. Dokter Gigi")</f>
        <v>#VALUE!</v>
      </c>
      <c r="AC676" s="122">
        <f t="shared" si="318"/>
        <v>1</v>
      </c>
      <c r="AD676" s="134" t="e">
        <f t="shared" si="319"/>
        <v>#VALUE!</v>
      </c>
      <c r="AE676" s="134" t="e">
        <f t="shared" si="320"/>
        <v>#VALUE!</v>
      </c>
      <c r="AF676" s="133" t="e">
        <f>COUNTIFS(A1_Individu_Data_Keadaan_SDMK!A$4:A$149931,M676,A1_Individu_Data_Keadaan_SDMK!Q$4:Q$149285,"03. KEPERAWATAN")</f>
        <v>#VALUE!</v>
      </c>
      <c r="AG676" s="135">
        <f t="shared" si="321"/>
        <v>5</v>
      </c>
      <c r="AH676" s="134" t="e">
        <f t="shared" si="322"/>
        <v>#VALUE!</v>
      </c>
      <c r="AI676" s="134" t="e">
        <f t="shared" si="323"/>
        <v>#VALUE!</v>
      </c>
      <c r="AJ676" s="133" t="e">
        <f>COUNTIFS(A1_Individu_Data_Keadaan_SDMK!A$4:A$149931,M676,A1_Individu_Data_Keadaan_SDMK!Q$4:Q$149285,"04. KEBIDANAN")</f>
        <v>#VALUE!</v>
      </c>
      <c r="AK676" s="135">
        <f t="shared" si="324"/>
        <v>4</v>
      </c>
      <c r="AL676" s="134" t="e">
        <f t="shared" si="325"/>
        <v>#VALUE!</v>
      </c>
      <c r="AM676" s="134" t="e">
        <f t="shared" si="326"/>
        <v>#VALUE!</v>
      </c>
      <c r="AN676" s="133" t="e">
        <f>COUNTIFS(A1_Individu_Data_Keadaan_SDMK!A$4:A$149931,M676,A1_Individu_Data_Keadaan_SDMK!Q$4:Q$149285,"05. KEFARMASIAN")</f>
        <v>#VALUE!</v>
      </c>
      <c r="AO676" s="135">
        <f t="shared" si="327"/>
        <v>1</v>
      </c>
      <c r="AP676" s="134" t="e">
        <f t="shared" si="328"/>
        <v>#VALUE!</v>
      </c>
      <c r="AQ676" s="134" t="e">
        <f t="shared" si="329"/>
        <v>#VALUE!</v>
      </c>
      <c r="AR676" s="133" t="e">
        <f>COUNTIFS(A1_Individu_Data_Keadaan_SDMK!A$4:A$149931,M676,A1_Individu_Data_Keadaan_SDMK!Q$4:Q$149285,"06. KESEHATAN MASYARAKAT")</f>
        <v>#VALUE!</v>
      </c>
      <c r="AS676" s="135">
        <f t="shared" si="330"/>
        <v>1</v>
      </c>
      <c r="AT676" s="134" t="e">
        <f t="shared" si="331"/>
        <v>#VALUE!</v>
      </c>
      <c r="AU676" s="134" t="e">
        <f t="shared" si="332"/>
        <v>#VALUE!</v>
      </c>
      <c r="AV676" s="133" t="e">
        <f>COUNTIFS(A1_Individu_Data_Keadaan_SDMK!A$4:A$149931,M676,A1_Individu_Data_Keadaan_SDMK!Q$4:Q$149285,"07. KESEHATAN LINGKUNGAN")</f>
        <v>#VALUE!</v>
      </c>
      <c r="AW676" s="135">
        <f t="shared" si="333"/>
        <v>1</v>
      </c>
      <c r="AX676" s="134" t="e">
        <f t="shared" si="334"/>
        <v>#VALUE!</v>
      </c>
      <c r="AY676" s="134" t="e">
        <f t="shared" si="335"/>
        <v>#VALUE!</v>
      </c>
      <c r="AZ676" s="133" t="e">
        <f>COUNTIFS(A1_Individu_Data_Keadaan_SDMK!A$4:A$149931,M676,A1_Individu_Data_Keadaan_SDMK!Q$4:Q$149285,"08. GIZI")</f>
        <v>#VALUE!</v>
      </c>
      <c r="BA676" s="135">
        <f t="shared" si="336"/>
        <v>1</v>
      </c>
      <c r="BB676" s="134" t="e">
        <f t="shared" si="337"/>
        <v>#VALUE!</v>
      </c>
      <c r="BC676" s="134" t="e">
        <f t="shared" si="338"/>
        <v>#VALUE!</v>
      </c>
      <c r="BD676" s="133" t="e">
        <f>COUNTIFS(A1_Individu_Data_Keadaan_SDMK!A$4:A$149931,M676,A1_Individu_Data_Keadaan_SDMK!R$4:R$149285,"03. Ahli Teknologi Laboratorium Medik")</f>
        <v>#VALUE!</v>
      </c>
      <c r="BE676" s="135">
        <f t="shared" si="339"/>
        <v>1</v>
      </c>
      <c r="BF676" s="134" t="e">
        <f t="shared" si="340"/>
        <v>#VALUE!</v>
      </c>
      <c r="BG676" s="134" t="e">
        <f t="shared" si="341"/>
        <v>#VALUE!</v>
      </c>
      <c r="BH676" s="139" t="e">
        <f t="shared" si="342"/>
        <v>#VALUE!</v>
      </c>
      <c r="BI676" s="139" t="e">
        <f t="shared" si="343"/>
        <v>#VALUE!</v>
      </c>
    </row>
    <row r="677" spans="13:61" ht="15">
      <c r="M677" s="120" t="s">
        <v>13745</v>
      </c>
      <c r="N677" s="120" t="s">
        <v>13746</v>
      </c>
      <c r="O677" s="120" t="s">
        <v>267</v>
      </c>
      <c r="P677" s="120" t="s">
        <v>9301</v>
      </c>
      <c r="Q677" s="120" t="s">
        <v>12201</v>
      </c>
      <c r="R677" s="120">
        <v>33</v>
      </c>
      <c r="S677" s="120">
        <v>3325</v>
      </c>
      <c r="T677" s="348" t="str">
        <f>IF(R677&lt;&gt;"",VLOOKUP(R677,'01_MASTER_KODE_WILAYAH'!H$1437:I$1470,2,FALSE),"")</f>
        <v>JAWA TENGAH</v>
      </c>
      <c r="U677" s="348" t="str">
        <f>IF(S677&lt;&gt;"",VLOOKUP(S677,'01_MASTER_KODE_WILAYAH'!D$5:F$1353,3,FALSE),"")</f>
        <v>BATANG</v>
      </c>
      <c r="V677" s="349" t="str">
        <f t="shared" ref="V677:V740" si="344">IF(M677&lt;&gt;"",MID(M677,9,1),"")</f>
        <v>2</v>
      </c>
      <c r="W677" s="145" t="e">
        <f t="shared" ref="W677:W740" si="345">X677+AB677+AF677+AJ677+AN677+AR677+AV677+AZ677+BD677</f>
        <v>#VALUE!</v>
      </c>
      <c r="X677" s="133" t="e">
        <f>COUNTIFS(A1_Individu_Data_Keadaan_SDMK!A$4:A$149931,M677,A1_Individu_Data_Keadaan_SDMK!R$4:R$149285,"01. Dokter")</f>
        <v>#VALUE!</v>
      </c>
      <c r="Y677" s="122">
        <f t="shared" ref="Y677:Y740" si="346">IF(V677="1",2,1)</f>
        <v>1</v>
      </c>
      <c r="Z677" s="134" t="e">
        <f t="shared" ref="Z677:Z740" si="347">IF((X677-Y677)&gt;0,(X677-Y677),0)</f>
        <v>#VALUE!</v>
      </c>
      <c r="AA677" s="134" t="e">
        <f t="shared" ref="AA677:AA740" si="348">IF((X677-Y677)&lt;0,ABS(X677-Y677),0)</f>
        <v>#VALUE!</v>
      </c>
      <c r="AB677" s="133" t="e">
        <f>COUNTIFS(A1_Individu_Data_Keadaan_SDMK!A$4:A$149931,M677,A1_Individu_Data_Keadaan_SDMK!R$4:R$149285,"02. Dokter Gigi")</f>
        <v>#VALUE!</v>
      </c>
      <c r="AC677" s="122">
        <f t="shared" ref="AC677:AC740" si="349">IF(V677="1",1,1)</f>
        <v>1</v>
      </c>
      <c r="AD677" s="134" t="e">
        <f t="shared" ref="AD677:AD740" si="350">IF((AB677-AC677)&gt;0,(AB677-AC677),0)</f>
        <v>#VALUE!</v>
      </c>
      <c r="AE677" s="134" t="e">
        <f t="shared" ref="AE677:AE740" si="351">IF((AB677-AC677)&lt;0,ABS(AB677-AC677),0)</f>
        <v>#VALUE!</v>
      </c>
      <c r="AF677" s="133" t="e">
        <f>COUNTIFS(A1_Individu_Data_Keadaan_SDMK!A$4:A$149931,M677,A1_Individu_Data_Keadaan_SDMK!Q$4:Q$149285,"03. KEPERAWATAN")</f>
        <v>#VALUE!</v>
      </c>
      <c r="AG677" s="135">
        <f t="shared" ref="AG677:AG740" si="352">IF(V677="1",8,5)</f>
        <v>5</v>
      </c>
      <c r="AH677" s="134" t="e">
        <f t="shared" ref="AH677:AH740" si="353">IF((AF677-AG677)&gt;0,(AF677-AG677),0)</f>
        <v>#VALUE!</v>
      </c>
      <c r="AI677" s="134" t="e">
        <f t="shared" ref="AI677:AI740" si="354">IF((AF677-AG677)&lt;0,ABS(AF677-AG677),0)</f>
        <v>#VALUE!</v>
      </c>
      <c r="AJ677" s="133" t="e">
        <f>COUNTIFS(A1_Individu_Data_Keadaan_SDMK!A$4:A$149931,M677,A1_Individu_Data_Keadaan_SDMK!Q$4:Q$149285,"04. KEBIDANAN")</f>
        <v>#VALUE!</v>
      </c>
      <c r="AK677" s="135">
        <f t="shared" ref="AK677:AK740" si="355">IF(V677="1",7,4)</f>
        <v>4</v>
      </c>
      <c r="AL677" s="134" t="e">
        <f t="shared" ref="AL677:AL740" si="356">IF((AJ677-AK677)&gt;0,(AJ677-AK677),0)</f>
        <v>#VALUE!</v>
      </c>
      <c r="AM677" s="134" t="e">
        <f t="shared" ref="AM677:AM740" si="357">IF((AJ677-AK677)&lt;0,ABS(AJ677-AK677),0)</f>
        <v>#VALUE!</v>
      </c>
      <c r="AN677" s="133" t="e">
        <f>COUNTIFS(A1_Individu_Data_Keadaan_SDMK!A$4:A$149931,M677,A1_Individu_Data_Keadaan_SDMK!Q$4:Q$149285,"05. KEFARMASIAN")</f>
        <v>#VALUE!</v>
      </c>
      <c r="AO677" s="135">
        <f t="shared" ref="AO677:AO740" si="358">IF(V677="1",1,1)</f>
        <v>1</v>
      </c>
      <c r="AP677" s="134" t="e">
        <f t="shared" ref="AP677:AP740" si="359">IF((AN677-AO677)&gt;0,(AN677-AO677),0)</f>
        <v>#VALUE!</v>
      </c>
      <c r="AQ677" s="134" t="e">
        <f t="shared" ref="AQ677:AQ740" si="360">IF((AN677-AO677)&lt;0,ABS(AN677-AO677),0)</f>
        <v>#VALUE!</v>
      </c>
      <c r="AR677" s="133" t="e">
        <f>COUNTIFS(A1_Individu_Data_Keadaan_SDMK!A$4:A$149931,M677,A1_Individu_Data_Keadaan_SDMK!Q$4:Q$149285,"06. KESEHATAN MASYARAKAT")</f>
        <v>#VALUE!</v>
      </c>
      <c r="AS677" s="135">
        <f t="shared" ref="AS677:AS740" si="361">IF(V677="1",1,1)</f>
        <v>1</v>
      </c>
      <c r="AT677" s="134" t="e">
        <f t="shared" ref="AT677:AT740" si="362">IF((AR677-AS677)&gt;0,(AR677-AS677),0)</f>
        <v>#VALUE!</v>
      </c>
      <c r="AU677" s="134" t="e">
        <f t="shared" ref="AU677:AU740" si="363">IF((AR677-AS677)&lt;0,ABS(AR677-AS677),0)</f>
        <v>#VALUE!</v>
      </c>
      <c r="AV677" s="133" t="e">
        <f>COUNTIFS(A1_Individu_Data_Keadaan_SDMK!A$4:A$149931,M677,A1_Individu_Data_Keadaan_SDMK!Q$4:Q$149285,"07. KESEHATAN LINGKUNGAN")</f>
        <v>#VALUE!</v>
      </c>
      <c r="AW677" s="135">
        <f t="shared" ref="AW677:AW740" si="364">IF(V677="1",1,1)</f>
        <v>1</v>
      </c>
      <c r="AX677" s="134" t="e">
        <f t="shared" ref="AX677:AX740" si="365">IF((AV677-AW677)&gt;0,(AV677-AW677),0)</f>
        <v>#VALUE!</v>
      </c>
      <c r="AY677" s="134" t="e">
        <f t="shared" ref="AY677:AY740" si="366">IF((AV677-AW677)&lt;0,ABS(AV677-AW677),0)</f>
        <v>#VALUE!</v>
      </c>
      <c r="AZ677" s="133" t="e">
        <f>COUNTIFS(A1_Individu_Data_Keadaan_SDMK!A$4:A$149931,M677,A1_Individu_Data_Keadaan_SDMK!Q$4:Q$149285,"08. GIZI")</f>
        <v>#VALUE!</v>
      </c>
      <c r="BA677" s="135">
        <f t="shared" ref="BA677:BA740" si="367">IF(V677="1",2,1)</f>
        <v>1</v>
      </c>
      <c r="BB677" s="134" t="e">
        <f t="shared" ref="BB677:BB740" si="368">IF((AZ677-BA677)&gt;0,(AZ677-BA677),0)</f>
        <v>#VALUE!</v>
      </c>
      <c r="BC677" s="134" t="e">
        <f t="shared" ref="BC677:BC740" si="369">IF((AZ677-BA677)&lt;0,ABS(AZ677-BA677),0)</f>
        <v>#VALUE!</v>
      </c>
      <c r="BD677" s="133" t="e">
        <f>COUNTIFS(A1_Individu_Data_Keadaan_SDMK!A$4:A$149931,M677,A1_Individu_Data_Keadaan_SDMK!R$4:R$149285,"03. Ahli Teknologi Laboratorium Medik")</f>
        <v>#VALUE!</v>
      </c>
      <c r="BE677" s="135">
        <f t="shared" ref="BE677:BE740" si="370">IF(V677="1",1,1)</f>
        <v>1</v>
      </c>
      <c r="BF677" s="134" t="e">
        <f t="shared" ref="BF677:BF740" si="371">IF((BD677-BE677)&gt;0,(BD677-BE677),0)</f>
        <v>#VALUE!</v>
      </c>
      <c r="BG677" s="134" t="e">
        <f t="shared" ref="BG677:BG740" si="372">IF((BD677-BE677)&lt;0,ABS(BD677-BE677),0)</f>
        <v>#VALUE!</v>
      </c>
      <c r="BH677" s="139" t="e">
        <f t="shared" ref="BH677:BH740" si="373">IF(AND(AN677&gt;=1,AR677&gt;=1,AV677&gt;=1,AZ677&gt;=1,BD677&gt;=1),"Memenuhi","Belum Memenuhi")</f>
        <v>#VALUE!</v>
      </c>
      <c r="BI677" s="139" t="e">
        <f t="shared" ref="BI677:BI740" si="374">IF(AND(X677&gt;=1,AB677&gt;=1,AF677&gt;=1,AJ677&gt;=1,AN677&gt;=1,AR677&gt;=1,AV677&gt;=1,AZ677&gt;=1,BD677&gt;=1),"Memenuhi","Belum Memenuhi")</f>
        <v>#VALUE!</v>
      </c>
    </row>
    <row r="678" spans="13:61" ht="15">
      <c r="M678" s="120" t="s">
        <v>13747</v>
      </c>
      <c r="N678" s="120" t="s">
        <v>13748</v>
      </c>
      <c r="O678" s="120" t="s">
        <v>267</v>
      </c>
      <c r="P678" s="120" t="s">
        <v>9301</v>
      </c>
      <c r="Q678" s="120" t="s">
        <v>12201</v>
      </c>
      <c r="R678" s="120">
        <v>33</v>
      </c>
      <c r="S678" s="120">
        <v>3325</v>
      </c>
      <c r="T678" s="348" t="str">
        <f>IF(R678&lt;&gt;"",VLOOKUP(R678,'01_MASTER_KODE_WILAYAH'!H$1437:I$1470,2,FALSE),"")</f>
        <v>JAWA TENGAH</v>
      </c>
      <c r="U678" s="348" t="str">
        <f>IF(S678&lt;&gt;"",VLOOKUP(S678,'01_MASTER_KODE_WILAYAH'!D$5:F$1353,3,FALSE),"")</f>
        <v>BATANG</v>
      </c>
      <c r="V678" s="349" t="str">
        <f t="shared" si="344"/>
        <v>2</v>
      </c>
      <c r="W678" s="145" t="e">
        <f t="shared" si="345"/>
        <v>#VALUE!</v>
      </c>
      <c r="X678" s="133" t="e">
        <f>COUNTIFS(A1_Individu_Data_Keadaan_SDMK!A$4:A$149931,M678,A1_Individu_Data_Keadaan_SDMK!R$4:R$149285,"01. Dokter")</f>
        <v>#VALUE!</v>
      </c>
      <c r="Y678" s="122">
        <f t="shared" si="346"/>
        <v>1</v>
      </c>
      <c r="Z678" s="134" t="e">
        <f t="shared" si="347"/>
        <v>#VALUE!</v>
      </c>
      <c r="AA678" s="134" t="e">
        <f t="shared" si="348"/>
        <v>#VALUE!</v>
      </c>
      <c r="AB678" s="133" t="e">
        <f>COUNTIFS(A1_Individu_Data_Keadaan_SDMK!A$4:A$149931,M678,A1_Individu_Data_Keadaan_SDMK!R$4:R$149285,"02. Dokter Gigi")</f>
        <v>#VALUE!</v>
      </c>
      <c r="AC678" s="122">
        <f t="shared" si="349"/>
        <v>1</v>
      </c>
      <c r="AD678" s="134" t="e">
        <f t="shared" si="350"/>
        <v>#VALUE!</v>
      </c>
      <c r="AE678" s="134" t="e">
        <f t="shared" si="351"/>
        <v>#VALUE!</v>
      </c>
      <c r="AF678" s="133" t="e">
        <f>COUNTIFS(A1_Individu_Data_Keadaan_SDMK!A$4:A$149931,M678,A1_Individu_Data_Keadaan_SDMK!Q$4:Q$149285,"03. KEPERAWATAN")</f>
        <v>#VALUE!</v>
      </c>
      <c r="AG678" s="135">
        <f t="shared" si="352"/>
        <v>5</v>
      </c>
      <c r="AH678" s="134" t="e">
        <f t="shared" si="353"/>
        <v>#VALUE!</v>
      </c>
      <c r="AI678" s="134" t="e">
        <f t="shared" si="354"/>
        <v>#VALUE!</v>
      </c>
      <c r="AJ678" s="133" t="e">
        <f>COUNTIFS(A1_Individu_Data_Keadaan_SDMK!A$4:A$149931,M678,A1_Individu_Data_Keadaan_SDMK!Q$4:Q$149285,"04. KEBIDANAN")</f>
        <v>#VALUE!</v>
      </c>
      <c r="AK678" s="135">
        <f t="shared" si="355"/>
        <v>4</v>
      </c>
      <c r="AL678" s="134" t="e">
        <f t="shared" si="356"/>
        <v>#VALUE!</v>
      </c>
      <c r="AM678" s="134" t="e">
        <f t="shared" si="357"/>
        <v>#VALUE!</v>
      </c>
      <c r="AN678" s="133" t="e">
        <f>COUNTIFS(A1_Individu_Data_Keadaan_SDMK!A$4:A$149931,M678,A1_Individu_Data_Keadaan_SDMK!Q$4:Q$149285,"05. KEFARMASIAN")</f>
        <v>#VALUE!</v>
      </c>
      <c r="AO678" s="135">
        <f t="shared" si="358"/>
        <v>1</v>
      </c>
      <c r="AP678" s="134" t="e">
        <f t="shared" si="359"/>
        <v>#VALUE!</v>
      </c>
      <c r="AQ678" s="134" t="e">
        <f t="shared" si="360"/>
        <v>#VALUE!</v>
      </c>
      <c r="AR678" s="133" t="e">
        <f>COUNTIFS(A1_Individu_Data_Keadaan_SDMK!A$4:A$149931,M678,A1_Individu_Data_Keadaan_SDMK!Q$4:Q$149285,"06. KESEHATAN MASYARAKAT")</f>
        <v>#VALUE!</v>
      </c>
      <c r="AS678" s="135">
        <f t="shared" si="361"/>
        <v>1</v>
      </c>
      <c r="AT678" s="134" t="e">
        <f t="shared" si="362"/>
        <v>#VALUE!</v>
      </c>
      <c r="AU678" s="134" t="e">
        <f t="shared" si="363"/>
        <v>#VALUE!</v>
      </c>
      <c r="AV678" s="133" t="e">
        <f>COUNTIFS(A1_Individu_Data_Keadaan_SDMK!A$4:A$149931,M678,A1_Individu_Data_Keadaan_SDMK!Q$4:Q$149285,"07. KESEHATAN LINGKUNGAN")</f>
        <v>#VALUE!</v>
      </c>
      <c r="AW678" s="135">
        <f t="shared" si="364"/>
        <v>1</v>
      </c>
      <c r="AX678" s="134" t="e">
        <f t="shared" si="365"/>
        <v>#VALUE!</v>
      </c>
      <c r="AY678" s="134" t="e">
        <f t="shared" si="366"/>
        <v>#VALUE!</v>
      </c>
      <c r="AZ678" s="133" t="e">
        <f>COUNTIFS(A1_Individu_Data_Keadaan_SDMK!A$4:A$149931,M678,A1_Individu_Data_Keadaan_SDMK!Q$4:Q$149285,"08. GIZI")</f>
        <v>#VALUE!</v>
      </c>
      <c r="BA678" s="135">
        <f t="shared" si="367"/>
        <v>1</v>
      </c>
      <c r="BB678" s="134" t="e">
        <f t="shared" si="368"/>
        <v>#VALUE!</v>
      </c>
      <c r="BC678" s="134" t="e">
        <f t="shared" si="369"/>
        <v>#VALUE!</v>
      </c>
      <c r="BD678" s="133" t="e">
        <f>COUNTIFS(A1_Individu_Data_Keadaan_SDMK!A$4:A$149931,M678,A1_Individu_Data_Keadaan_SDMK!R$4:R$149285,"03. Ahli Teknologi Laboratorium Medik")</f>
        <v>#VALUE!</v>
      </c>
      <c r="BE678" s="135">
        <f t="shared" si="370"/>
        <v>1</v>
      </c>
      <c r="BF678" s="134" t="e">
        <f t="shared" si="371"/>
        <v>#VALUE!</v>
      </c>
      <c r="BG678" s="134" t="e">
        <f t="shared" si="372"/>
        <v>#VALUE!</v>
      </c>
      <c r="BH678" s="139" t="e">
        <f t="shared" si="373"/>
        <v>#VALUE!</v>
      </c>
      <c r="BI678" s="139" t="e">
        <f t="shared" si="374"/>
        <v>#VALUE!</v>
      </c>
    </row>
    <row r="679" spans="13:61" ht="15">
      <c r="M679" s="120" t="s">
        <v>13749</v>
      </c>
      <c r="N679" s="120" t="s">
        <v>13750</v>
      </c>
      <c r="O679" s="120" t="s">
        <v>267</v>
      </c>
      <c r="P679" s="120" t="s">
        <v>9301</v>
      </c>
      <c r="Q679" s="120" t="s">
        <v>12201</v>
      </c>
      <c r="R679" s="120">
        <v>33</v>
      </c>
      <c r="S679" s="120">
        <v>3325</v>
      </c>
      <c r="T679" s="348" t="str">
        <f>IF(R679&lt;&gt;"",VLOOKUP(R679,'01_MASTER_KODE_WILAYAH'!H$1437:I$1470,2,FALSE),"")</f>
        <v>JAWA TENGAH</v>
      </c>
      <c r="U679" s="348" t="str">
        <f>IF(S679&lt;&gt;"",VLOOKUP(S679,'01_MASTER_KODE_WILAYAH'!D$5:F$1353,3,FALSE),"")</f>
        <v>BATANG</v>
      </c>
      <c r="V679" s="349" t="str">
        <f t="shared" si="344"/>
        <v>2</v>
      </c>
      <c r="W679" s="145" t="e">
        <f t="shared" si="345"/>
        <v>#VALUE!</v>
      </c>
      <c r="X679" s="133" t="e">
        <f>COUNTIFS(A1_Individu_Data_Keadaan_SDMK!A$4:A$149931,M679,A1_Individu_Data_Keadaan_SDMK!R$4:R$149285,"01. Dokter")</f>
        <v>#VALUE!</v>
      </c>
      <c r="Y679" s="122">
        <f t="shared" si="346"/>
        <v>1</v>
      </c>
      <c r="Z679" s="134" t="e">
        <f t="shared" si="347"/>
        <v>#VALUE!</v>
      </c>
      <c r="AA679" s="134" t="e">
        <f t="shared" si="348"/>
        <v>#VALUE!</v>
      </c>
      <c r="AB679" s="133" t="e">
        <f>COUNTIFS(A1_Individu_Data_Keadaan_SDMK!A$4:A$149931,M679,A1_Individu_Data_Keadaan_SDMK!R$4:R$149285,"02. Dokter Gigi")</f>
        <v>#VALUE!</v>
      </c>
      <c r="AC679" s="122">
        <f t="shared" si="349"/>
        <v>1</v>
      </c>
      <c r="AD679" s="134" t="e">
        <f t="shared" si="350"/>
        <v>#VALUE!</v>
      </c>
      <c r="AE679" s="134" t="e">
        <f t="shared" si="351"/>
        <v>#VALUE!</v>
      </c>
      <c r="AF679" s="133" t="e">
        <f>COUNTIFS(A1_Individu_Data_Keadaan_SDMK!A$4:A$149931,M679,A1_Individu_Data_Keadaan_SDMK!Q$4:Q$149285,"03. KEPERAWATAN")</f>
        <v>#VALUE!</v>
      </c>
      <c r="AG679" s="135">
        <f t="shared" si="352"/>
        <v>5</v>
      </c>
      <c r="AH679" s="134" t="e">
        <f t="shared" si="353"/>
        <v>#VALUE!</v>
      </c>
      <c r="AI679" s="134" t="e">
        <f t="shared" si="354"/>
        <v>#VALUE!</v>
      </c>
      <c r="AJ679" s="133" t="e">
        <f>COUNTIFS(A1_Individu_Data_Keadaan_SDMK!A$4:A$149931,M679,A1_Individu_Data_Keadaan_SDMK!Q$4:Q$149285,"04. KEBIDANAN")</f>
        <v>#VALUE!</v>
      </c>
      <c r="AK679" s="135">
        <f t="shared" si="355"/>
        <v>4</v>
      </c>
      <c r="AL679" s="134" t="e">
        <f t="shared" si="356"/>
        <v>#VALUE!</v>
      </c>
      <c r="AM679" s="134" t="e">
        <f t="shared" si="357"/>
        <v>#VALUE!</v>
      </c>
      <c r="AN679" s="133" t="e">
        <f>COUNTIFS(A1_Individu_Data_Keadaan_SDMK!A$4:A$149931,M679,A1_Individu_Data_Keadaan_SDMK!Q$4:Q$149285,"05. KEFARMASIAN")</f>
        <v>#VALUE!</v>
      </c>
      <c r="AO679" s="135">
        <f t="shared" si="358"/>
        <v>1</v>
      </c>
      <c r="AP679" s="134" t="e">
        <f t="shared" si="359"/>
        <v>#VALUE!</v>
      </c>
      <c r="AQ679" s="134" t="e">
        <f t="shared" si="360"/>
        <v>#VALUE!</v>
      </c>
      <c r="AR679" s="133" t="e">
        <f>COUNTIFS(A1_Individu_Data_Keadaan_SDMK!A$4:A$149931,M679,A1_Individu_Data_Keadaan_SDMK!Q$4:Q$149285,"06. KESEHATAN MASYARAKAT")</f>
        <v>#VALUE!</v>
      </c>
      <c r="AS679" s="135">
        <f t="shared" si="361"/>
        <v>1</v>
      </c>
      <c r="AT679" s="134" t="e">
        <f t="shared" si="362"/>
        <v>#VALUE!</v>
      </c>
      <c r="AU679" s="134" t="e">
        <f t="shared" si="363"/>
        <v>#VALUE!</v>
      </c>
      <c r="AV679" s="133" t="e">
        <f>COUNTIFS(A1_Individu_Data_Keadaan_SDMK!A$4:A$149931,M679,A1_Individu_Data_Keadaan_SDMK!Q$4:Q$149285,"07. KESEHATAN LINGKUNGAN")</f>
        <v>#VALUE!</v>
      </c>
      <c r="AW679" s="135">
        <f t="shared" si="364"/>
        <v>1</v>
      </c>
      <c r="AX679" s="134" t="e">
        <f t="shared" si="365"/>
        <v>#VALUE!</v>
      </c>
      <c r="AY679" s="134" t="e">
        <f t="shared" si="366"/>
        <v>#VALUE!</v>
      </c>
      <c r="AZ679" s="133" t="e">
        <f>COUNTIFS(A1_Individu_Data_Keadaan_SDMK!A$4:A$149931,M679,A1_Individu_Data_Keadaan_SDMK!Q$4:Q$149285,"08. GIZI")</f>
        <v>#VALUE!</v>
      </c>
      <c r="BA679" s="135">
        <f t="shared" si="367"/>
        <v>1</v>
      </c>
      <c r="BB679" s="134" t="e">
        <f t="shared" si="368"/>
        <v>#VALUE!</v>
      </c>
      <c r="BC679" s="134" t="e">
        <f t="shared" si="369"/>
        <v>#VALUE!</v>
      </c>
      <c r="BD679" s="133" t="e">
        <f>COUNTIFS(A1_Individu_Data_Keadaan_SDMK!A$4:A$149931,M679,A1_Individu_Data_Keadaan_SDMK!R$4:R$149285,"03. Ahli Teknologi Laboratorium Medik")</f>
        <v>#VALUE!</v>
      </c>
      <c r="BE679" s="135">
        <f t="shared" si="370"/>
        <v>1</v>
      </c>
      <c r="BF679" s="134" t="e">
        <f t="shared" si="371"/>
        <v>#VALUE!</v>
      </c>
      <c r="BG679" s="134" t="e">
        <f t="shared" si="372"/>
        <v>#VALUE!</v>
      </c>
      <c r="BH679" s="139" t="e">
        <f t="shared" si="373"/>
        <v>#VALUE!</v>
      </c>
      <c r="BI679" s="139" t="e">
        <f t="shared" si="374"/>
        <v>#VALUE!</v>
      </c>
    </row>
    <row r="680" spans="13:61" ht="15">
      <c r="M680" s="120" t="s">
        <v>13751</v>
      </c>
      <c r="N680" s="120" t="s">
        <v>13752</v>
      </c>
      <c r="O680" s="120" t="s">
        <v>267</v>
      </c>
      <c r="P680" s="120" t="s">
        <v>9301</v>
      </c>
      <c r="Q680" s="120" t="s">
        <v>12201</v>
      </c>
      <c r="R680" s="120">
        <v>33</v>
      </c>
      <c r="S680" s="120">
        <v>3325</v>
      </c>
      <c r="T680" s="348" t="str">
        <f>IF(R680&lt;&gt;"",VLOOKUP(R680,'01_MASTER_KODE_WILAYAH'!H$1437:I$1470,2,FALSE),"")</f>
        <v>JAWA TENGAH</v>
      </c>
      <c r="U680" s="348" t="str">
        <f>IF(S680&lt;&gt;"",VLOOKUP(S680,'01_MASTER_KODE_WILAYAH'!D$5:F$1353,3,FALSE),"")</f>
        <v>BATANG</v>
      </c>
      <c r="V680" s="349" t="str">
        <f t="shared" si="344"/>
        <v>2</v>
      </c>
      <c r="W680" s="145" t="e">
        <f t="shared" si="345"/>
        <v>#VALUE!</v>
      </c>
      <c r="X680" s="133" t="e">
        <f>COUNTIFS(A1_Individu_Data_Keadaan_SDMK!A$4:A$149931,M680,A1_Individu_Data_Keadaan_SDMK!R$4:R$149285,"01. Dokter")</f>
        <v>#VALUE!</v>
      </c>
      <c r="Y680" s="122">
        <f t="shared" si="346"/>
        <v>1</v>
      </c>
      <c r="Z680" s="134" t="e">
        <f t="shared" si="347"/>
        <v>#VALUE!</v>
      </c>
      <c r="AA680" s="134" t="e">
        <f t="shared" si="348"/>
        <v>#VALUE!</v>
      </c>
      <c r="AB680" s="133" t="e">
        <f>COUNTIFS(A1_Individu_Data_Keadaan_SDMK!A$4:A$149931,M680,A1_Individu_Data_Keadaan_SDMK!R$4:R$149285,"02. Dokter Gigi")</f>
        <v>#VALUE!</v>
      </c>
      <c r="AC680" s="122">
        <f t="shared" si="349"/>
        <v>1</v>
      </c>
      <c r="AD680" s="134" t="e">
        <f t="shared" si="350"/>
        <v>#VALUE!</v>
      </c>
      <c r="AE680" s="134" t="e">
        <f t="shared" si="351"/>
        <v>#VALUE!</v>
      </c>
      <c r="AF680" s="133" t="e">
        <f>COUNTIFS(A1_Individu_Data_Keadaan_SDMK!A$4:A$149931,M680,A1_Individu_Data_Keadaan_SDMK!Q$4:Q$149285,"03. KEPERAWATAN")</f>
        <v>#VALUE!</v>
      </c>
      <c r="AG680" s="135">
        <f t="shared" si="352"/>
        <v>5</v>
      </c>
      <c r="AH680" s="134" t="e">
        <f t="shared" si="353"/>
        <v>#VALUE!</v>
      </c>
      <c r="AI680" s="134" t="e">
        <f t="shared" si="354"/>
        <v>#VALUE!</v>
      </c>
      <c r="AJ680" s="133" t="e">
        <f>COUNTIFS(A1_Individu_Data_Keadaan_SDMK!A$4:A$149931,M680,A1_Individu_Data_Keadaan_SDMK!Q$4:Q$149285,"04. KEBIDANAN")</f>
        <v>#VALUE!</v>
      </c>
      <c r="AK680" s="135">
        <f t="shared" si="355"/>
        <v>4</v>
      </c>
      <c r="AL680" s="134" t="e">
        <f t="shared" si="356"/>
        <v>#VALUE!</v>
      </c>
      <c r="AM680" s="134" t="e">
        <f t="shared" si="357"/>
        <v>#VALUE!</v>
      </c>
      <c r="AN680" s="133" t="e">
        <f>COUNTIFS(A1_Individu_Data_Keadaan_SDMK!A$4:A$149931,M680,A1_Individu_Data_Keadaan_SDMK!Q$4:Q$149285,"05. KEFARMASIAN")</f>
        <v>#VALUE!</v>
      </c>
      <c r="AO680" s="135">
        <f t="shared" si="358"/>
        <v>1</v>
      </c>
      <c r="AP680" s="134" t="e">
        <f t="shared" si="359"/>
        <v>#VALUE!</v>
      </c>
      <c r="AQ680" s="134" t="e">
        <f t="shared" si="360"/>
        <v>#VALUE!</v>
      </c>
      <c r="AR680" s="133" t="e">
        <f>COUNTIFS(A1_Individu_Data_Keadaan_SDMK!A$4:A$149931,M680,A1_Individu_Data_Keadaan_SDMK!Q$4:Q$149285,"06. KESEHATAN MASYARAKAT")</f>
        <v>#VALUE!</v>
      </c>
      <c r="AS680" s="135">
        <f t="shared" si="361"/>
        <v>1</v>
      </c>
      <c r="AT680" s="134" t="e">
        <f t="shared" si="362"/>
        <v>#VALUE!</v>
      </c>
      <c r="AU680" s="134" t="e">
        <f t="shared" si="363"/>
        <v>#VALUE!</v>
      </c>
      <c r="AV680" s="133" t="e">
        <f>COUNTIFS(A1_Individu_Data_Keadaan_SDMK!A$4:A$149931,M680,A1_Individu_Data_Keadaan_SDMK!Q$4:Q$149285,"07. KESEHATAN LINGKUNGAN")</f>
        <v>#VALUE!</v>
      </c>
      <c r="AW680" s="135">
        <f t="shared" si="364"/>
        <v>1</v>
      </c>
      <c r="AX680" s="134" t="e">
        <f t="shared" si="365"/>
        <v>#VALUE!</v>
      </c>
      <c r="AY680" s="134" t="e">
        <f t="shared" si="366"/>
        <v>#VALUE!</v>
      </c>
      <c r="AZ680" s="133" t="e">
        <f>COUNTIFS(A1_Individu_Data_Keadaan_SDMK!A$4:A$149931,M680,A1_Individu_Data_Keadaan_SDMK!Q$4:Q$149285,"08. GIZI")</f>
        <v>#VALUE!</v>
      </c>
      <c r="BA680" s="135">
        <f t="shared" si="367"/>
        <v>1</v>
      </c>
      <c r="BB680" s="134" t="e">
        <f t="shared" si="368"/>
        <v>#VALUE!</v>
      </c>
      <c r="BC680" s="134" t="e">
        <f t="shared" si="369"/>
        <v>#VALUE!</v>
      </c>
      <c r="BD680" s="133" t="e">
        <f>COUNTIFS(A1_Individu_Data_Keadaan_SDMK!A$4:A$149931,M680,A1_Individu_Data_Keadaan_SDMK!R$4:R$149285,"03. Ahli Teknologi Laboratorium Medik")</f>
        <v>#VALUE!</v>
      </c>
      <c r="BE680" s="135">
        <f t="shared" si="370"/>
        <v>1</v>
      </c>
      <c r="BF680" s="134" t="e">
        <f t="shared" si="371"/>
        <v>#VALUE!</v>
      </c>
      <c r="BG680" s="134" t="e">
        <f t="shared" si="372"/>
        <v>#VALUE!</v>
      </c>
      <c r="BH680" s="139" t="e">
        <f t="shared" si="373"/>
        <v>#VALUE!</v>
      </c>
      <c r="BI680" s="139" t="e">
        <f t="shared" si="374"/>
        <v>#VALUE!</v>
      </c>
    </row>
    <row r="681" spans="13:61" ht="15">
      <c r="M681" s="120" t="s">
        <v>13753</v>
      </c>
      <c r="N681" s="120" t="s">
        <v>13754</v>
      </c>
      <c r="O681" s="120" t="s">
        <v>267</v>
      </c>
      <c r="P681" s="120" t="s">
        <v>9302</v>
      </c>
      <c r="Q681" s="120" t="s">
        <v>12201</v>
      </c>
      <c r="R681" s="120">
        <v>33</v>
      </c>
      <c r="S681" s="120">
        <v>3326</v>
      </c>
      <c r="T681" s="348" t="str">
        <f>IF(R681&lt;&gt;"",VLOOKUP(R681,'01_MASTER_KODE_WILAYAH'!H$1437:I$1470,2,FALSE),"")</f>
        <v>JAWA TENGAH</v>
      </c>
      <c r="U681" s="348" t="str">
        <f>IF(S681&lt;&gt;"",VLOOKUP(S681,'01_MASTER_KODE_WILAYAH'!D$5:F$1353,3,FALSE),"")</f>
        <v>PEKALONGAN</v>
      </c>
      <c r="V681" s="349" t="str">
        <f t="shared" si="344"/>
        <v>1</v>
      </c>
      <c r="W681" s="145" t="e">
        <f t="shared" si="345"/>
        <v>#VALUE!</v>
      </c>
      <c r="X681" s="133" t="e">
        <f>COUNTIFS(A1_Individu_Data_Keadaan_SDMK!A$4:A$149931,M681,A1_Individu_Data_Keadaan_SDMK!R$4:R$149285,"01. Dokter")</f>
        <v>#VALUE!</v>
      </c>
      <c r="Y681" s="122">
        <f t="shared" si="346"/>
        <v>2</v>
      </c>
      <c r="Z681" s="134" t="e">
        <f t="shared" si="347"/>
        <v>#VALUE!</v>
      </c>
      <c r="AA681" s="134" t="e">
        <f t="shared" si="348"/>
        <v>#VALUE!</v>
      </c>
      <c r="AB681" s="133" t="e">
        <f>COUNTIFS(A1_Individu_Data_Keadaan_SDMK!A$4:A$149931,M681,A1_Individu_Data_Keadaan_SDMK!R$4:R$149285,"02. Dokter Gigi")</f>
        <v>#VALUE!</v>
      </c>
      <c r="AC681" s="122">
        <f t="shared" si="349"/>
        <v>1</v>
      </c>
      <c r="AD681" s="134" t="e">
        <f t="shared" si="350"/>
        <v>#VALUE!</v>
      </c>
      <c r="AE681" s="134" t="e">
        <f t="shared" si="351"/>
        <v>#VALUE!</v>
      </c>
      <c r="AF681" s="133" t="e">
        <f>COUNTIFS(A1_Individu_Data_Keadaan_SDMK!A$4:A$149931,M681,A1_Individu_Data_Keadaan_SDMK!Q$4:Q$149285,"03. KEPERAWATAN")</f>
        <v>#VALUE!</v>
      </c>
      <c r="AG681" s="135">
        <f t="shared" si="352"/>
        <v>8</v>
      </c>
      <c r="AH681" s="134" t="e">
        <f t="shared" si="353"/>
        <v>#VALUE!</v>
      </c>
      <c r="AI681" s="134" t="e">
        <f t="shared" si="354"/>
        <v>#VALUE!</v>
      </c>
      <c r="AJ681" s="133" t="e">
        <f>COUNTIFS(A1_Individu_Data_Keadaan_SDMK!A$4:A$149931,M681,A1_Individu_Data_Keadaan_SDMK!Q$4:Q$149285,"04. KEBIDANAN")</f>
        <v>#VALUE!</v>
      </c>
      <c r="AK681" s="135">
        <f t="shared" si="355"/>
        <v>7</v>
      </c>
      <c r="AL681" s="134" t="e">
        <f t="shared" si="356"/>
        <v>#VALUE!</v>
      </c>
      <c r="AM681" s="134" t="e">
        <f t="shared" si="357"/>
        <v>#VALUE!</v>
      </c>
      <c r="AN681" s="133" t="e">
        <f>COUNTIFS(A1_Individu_Data_Keadaan_SDMK!A$4:A$149931,M681,A1_Individu_Data_Keadaan_SDMK!Q$4:Q$149285,"05. KEFARMASIAN")</f>
        <v>#VALUE!</v>
      </c>
      <c r="AO681" s="135">
        <f t="shared" si="358"/>
        <v>1</v>
      </c>
      <c r="AP681" s="134" t="e">
        <f t="shared" si="359"/>
        <v>#VALUE!</v>
      </c>
      <c r="AQ681" s="134" t="e">
        <f t="shared" si="360"/>
        <v>#VALUE!</v>
      </c>
      <c r="AR681" s="133" t="e">
        <f>COUNTIFS(A1_Individu_Data_Keadaan_SDMK!A$4:A$149931,M681,A1_Individu_Data_Keadaan_SDMK!Q$4:Q$149285,"06. KESEHATAN MASYARAKAT")</f>
        <v>#VALUE!</v>
      </c>
      <c r="AS681" s="135">
        <f t="shared" si="361"/>
        <v>1</v>
      </c>
      <c r="AT681" s="134" t="e">
        <f t="shared" si="362"/>
        <v>#VALUE!</v>
      </c>
      <c r="AU681" s="134" t="e">
        <f t="shared" si="363"/>
        <v>#VALUE!</v>
      </c>
      <c r="AV681" s="133" t="e">
        <f>COUNTIFS(A1_Individu_Data_Keadaan_SDMK!A$4:A$149931,M681,A1_Individu_Data_Keadaan_SDMK!Q$4:Q$149285,"07. KESEHATAN LINGKUNGAN")</f>
        <v>#VALUE!</v>
      </c>
      <c r="AW681" s="135">
        <f t="shared" si="364"/>
        <v>1</v>
      </c>
      <c r="AX681" s="134" t="e">
        <f t="shared" si="365"/>
        <v>#VALUE!</v>
      </c>
      <c r="AY681" s="134" t="e">
        <f t="shared" si="366"/>
        <v>#VALUE!</v>
      </c>
      <c r="AZ681" s="133" t="e">
        <f>COUNTIFS(A1_Individu_Data_Keadaan_SDMK!A$4:A$149931,M681,A1_Individu_Data_Keadaan_SDMK!Q$4:Q$149285,"08. GIZI")</f>
        <v>#VALUE!</v>
      </c>
      <c r="BA681" s="135">
        <f t="shared" si="367"/>
        <v>2</v>
      </c>
      <c r="BB681" s="134" t="e">
        <f t="shared" si="368"/>
        <v>#VALUE!</v>
      </c>
      <c r="BC681" s="134" t="e">
        <f t="shared" si="369"/>
        <v>#VALUE!</v>
      </c>
      <c r="BD681" s="133" t="e">
        <f>COUNTIFS(A1_Individu_Data_Keadaan_SDMK!A$4:A$149931,M681,A1_Individu_Data_Keadaan_SDMK!R$4:R$149285,"03. Ahli Teknologi Laboratorium Medik")</f>
        <v>#VALUE!</v>
      </c>
      <c r="BE681" s="135">
        <f t="shared" si="370"/>
        <v>1</v>
      </c>
      <c r="BF681" s="134" t="e">
        <f t="shared" si="371"/>
        <v>#VALUE!</v>
      </c>
      <c r="BG681" s="134" t="e">
        <f t="shared" si="372"/>
        <v>#VALUE!</v>
      </c>
      <c r="BH681" s="139" t="e">
        <f t="shared" si="373"/>
        <v>#VALUE!</v>
      </c>
      <c r="BI681" s="139" t="e">
        <f t="shared" si="374"/>
        <v>#VALUE!</v>
      </c>
    </row>
    <row r="682" spans="13:61" ht="15">
      <c r="M682" s="120" t="s">
        <v>13755</v>
      </c>
      <c r="N682" s="120" t="s">
        <v>13756</v>
      </c>
      <c r="O682" s="120" t="s">
        <v>267</v>
      </c>
      <c r="P682" s="120" t="s">
        <v>9302</v>
      </c>
      <c r="Q682" s="120" t="s">
        <v>12201</v>
      </c>
      <c r="R682" s="120">
        <v>33</v>
      </c>
      <c r="S682" s="120">
        <v>3326</v>
      </c>
      <c r="T682" s="348" t="str">
        <f>IF(R682&lt;&gt;"",VLOOKUP(R682,'01_MASTER_KODE_WILAYAH'!H$1437:I$1470,2,FALSE),"")</f>
        <v>JAWA TENGAH</v>
      </c>
      <c r="U682" s="348" t="str">
        <f>IF(S682&lt;&gt;"",VLOOKUP(S682,'01_MASTER_KODE_WILAYAH'!D$5:F$1353,3,FALSE),"")</f>
        <v>PEKALONGAN</v>
      </c>
      <c r="V682" s="349" t="str">
        <f t="shared" si="344"/>
        <v>1</v>
      </c>
      <c r="W682" s="145" t="e">
        <f t="shared" si="345"/>
        <v>#VALUE!</v>
      </c>
      <c r="X682" s="133" t="e">
        <f>COUNTIFS(A1_Individu_Data_Keadaan_SDMK!A$4:A$149931,M682,A1_Individu_Data_Keadaan_SDMK!R$4:R$149285,"01. Dokter")</f>
        <v>#VALUE!</v>
      </c>
      <c r="Y682" s="122">
        <f t="shared" si="346"/>
        <v>2</v>
      </c>
      <c r="Z682" s="134" t="e">
        <f t="shared" si="347"/>
        <v>#VALUE!</v>
      </c>
      <c r="AA682" s="134" t="e">
        <f t="shared" si="348"/>
        <v>#VALUE!</v>
      </c>
      <c r="AB682" s="133" t="e">
        <f>COUNTIFS(A1_Individu_Data_Keadaan_SDMK!A$4:A$149931,M682,A1_Individu_Data_Keadaan_SDMK!R$4:R$149285,"02. Dokter Gigi")</f>
        <v>#VALUE!</v>
      </c>
      <c r="AC682" s="122">
        <f t="shared" si="349"/>
        <v>1</v>
      </c>
      <c r="AD682" s="134" t="e">
        <f t="shared" si="350"/>
        <v>#VALUE!</v>
      </c>
      <c r="AE682" s="134" t="e">
        <f t="shared" si="351"/>
        <v>#VALUE!</v>
      </c>
      <c r="AF682" s="133" t="e">
        <f>COUNTIFS(A1_Individu_Data_Keadaan_SDMK!A$4:A$149931,M682,A1_Individu_Data_Keadaan_SDMK!Q$4:Q$149285,"03. KEPERAWATAN")</f>
        <v>#VALUE!</v>
      </c>
      <c r="AG682" s="135">
        <f t="shared" si="352"/>
        <v>8</v>
      </c>
      <c r="AH682" s="134" t="e">
        <f t="shared" si="353"/>
        <v>#VALUE!</v>
      </c>
      <c r="AI682" s="134" t="e">
        <f t="shared" si="354"/>
        <v>#VALUE!</v>
      </c>
      <c r="AJ682" s="133" t="e">
        <f>COUNTIFS(A1_Individu_Data_Keadaan_SDMK!A$4:A$149931,M682,A1_Individu_Data_Keadaan_SDMK!Q$4:Q$149285,"04. KEBIDANAN")</f>
        <v>#VALUE!</v>
      </c>
      <c r="AK682" s="135">
        <f t="shared" si="355"/>
        <v>7</v>
      </c>
      <c r="AL682" s="134" t="e">
        <f t="shared" si="356"/>
        <v>#VALUE!</v>
      </c>
      <c r="AM682" s="134" t="e">
        <f t="shared" si="357"/>
        <v>#VALUE!</v>
      </c>
      <c r="AN682" s="133" t="e">
        <f>COUNTIFS(A1_Individu_Data_Keadaan_SDMK!A$4:A$149931,M682,A1_Individu_Data_Keadaan_SDMK!Q$4:Q$149285,"05. KEFARMASIAN")</f>
        <v>#VALUE!</v>
      </c>
      <c r="AO682" s="135">
        <f t="shared" si="358"/>
        <v>1</v>
      </c>
      <c r="AP682" s="134" t="e">
        <f t="shared" si="359"/>
        <v>#VALUE!</v>
      </c>
      <c r="AQ682" s="134" t="e">
        <f t="shared" si="360"/>
        <v>#VALUE!</v>
      </c>
      <c r="AR682" s="133" t="e">
        <f>COUNTIFS(A1_Individu_Data_Keadaan_SDMK!A$4:A$149931,M682,A1_Individu_Data_Keadaan_SDMK!Q$4:Q$149285,"06. KESEHATAN MASYARAKAT")</f>
        <v>#VALUE!</v>
      </c>
      <c r="AS682" s="135">
        <f t="shared" si="361"/>
        <v>1</v>
      </c>
      <c r="AT682" s="134" t="e">
        <f t="shared" si="362"/>
        <v>#VALUE!</v>
      </c>
      <c r="AU682" s="134" t="e">
        <f t="shared" si="363"/>
        <v>#VALUE!</v>
      </c>
      <c r="AV682" s="133" t="e">
        <f>COUNTIFS(A1_Individu_Data_Keadaan_SDMK!A$4:A$149931,M682,A1_Individu_Data_Keadaan_SDMK!Q$4:Q$149285,"07. KESEHATAN LINGKUNGAN")</f>
        <v>#VALUE!</v>
      </c>
      <c r="AW682" s="135">
        <f t="shared" si="364"/>
        <v>1</v>
      </c>
      <c r="AX682" s="134" t="e">
        <f t="shared" si="365"/>
        <v>#VALUE!</v>
      </c>
      <c r="AY682" s="134" t="e">
        <f t="shared" si="366"/>
        <v>#VALUE!</v>
      </c>
      <c r="AZ682" s="133" t="e">
        <f>COUNTIFS(A1_Individu_Data_Keadaan_SDMK!A$4:A$149931,M682,A1_Individu_Data_Keadaan_SDMK!Q$4:Q$149285,"08. GIZI")</f>
        <v>#VALUE!</v>
      </c>
      <c r="BA682" s="135">
        <f t="shared" si="367"/>
        <v>2</v>
      </c>
      <c r="BB682" s="134" t="e">
        <f t="shared" si="368"/>
        <v>#VALUE!</v>
      </c>
      <c r="BC682" s="134" t="e">
        <f t="shared" si="369"/>
        <v>#VALUE!</v>
      </c>
      <c r="BD682" s="133" t="e">
        <f>COUNTIFS(A1_Individu_Data_Keadaan_SDMK!A$4:A$149931,M682,A1_Individu_Data_Keadaan_SDMK!R$4:R$149285,"03. Ahli Teknologi Laboratorium Medik")</f>
        <v>#VALUE!</v>
      </c>
      <c r="BE682" s="135">
        <f t="shared" si="370"/>
        <v>1</v>
      </c>
      <c r="BF682" s="134" t="e">
        <f t="shared" si="371"/>
        <v>#VALUE!</v>
      </c>
      <c r="BG682" s="134" t="e">
        <f t="shared" si="372"/>
        <v>#VALUE!</v>
      </c>
      <c r="BH682" s="139" t="e">
        <f t="shared" si="373"/>
        <v>#VALUE!</v>
      </c>
      <c r="BI682" s="139" t="e">
        <f t="shared" si="374"/>
        <v>#VALUE!</v>
      </c>
    </row>
    <row r="683" spans="13:61" ht="15">
      <c r="M683" s="120" t="s">
        <v>13757</v>
      </c>
      <c r="N683" s="120" t="s">
        <v>13758</v>
      </c>
      <c r="O683" s="120" t="s">
        <v>267</v>
      </c>
      <c r="P683" s="120" t="s">
        <v>9301</v>
      </c>
      <c r="Q683" s="120" t="s">
        <v>12201</v>
      </c>
      <c r="R683" s="120">
        <v>33</v>
      </c>
      <c r="S683" s="120">
        <v>3326</v>
      </c>
      <c r="T683" s="348" t="str">
        <f>IF(R683&lt;&gt;"",VLOOKUP(R683,'01_MASTER_KODE_WILAYAH'!H$1437:I$1470,2,FALSE),"")</f>
        <v>JAWA TENGAH</v>
      </c>
      <c r="U683" s="348" t="str">
        <f>IF(S683&lt;&gt;"",VLOOKUP(S683,'01_MASTER_KODE_WILAYAH'!D$5:F$1353,3,FALSE),"")</f>
        <v>PEKALONGAN</v>
      </c>
      <c r="V683" s="349" t="str">
        <f t="shared" si="344"/>
        <v>2</v>
      </c>
      <c r="W683" s="145" t="e">
        <f t="shared" si="345"/>
        <v>#VALUE!</v>
      </c>
      <c r="X683" s="133" t="e">
        <f>COUNTIFS(A1_Individu_Data_Keadaan_SDMK!A$4:A$149931,M683,A1_Individu_Data_Keadaan_SDMK!R$4:R$149285,"01. Dokter")</f>
        <v>#VALUE!</v>
      </c>
      <c r="Y683" s="122">
        <f t="shared" si="346"/>
        <v>1</v>
      </c>
      <c r="Z683" s="134" t="e">
        <f t="shared" si="347"/>
        <v>#VALUE!</v>
      </c>
      <c r="AA683" s="134" t="e">
        <f t="shared" si="348"/>
        <v>#VALUE!</v>
      </c>
      <c r="AB683" s="133" t="e">
        <f>COUNTIFS(A1_Individu_Data_Keadaan_SDMK!A$4:A$149931,M683,A1_Individu_Data_Keadaan_SDMK!R$4:R$149285,"02. Dokter Gigi")</f>
        <v>#VALUE!</v>
      </c>
      <c r="AC683" s="122">
        <f t="shared" si="349"/>
        <v>1</v>
      </c>
      <c r="AD683" s="134" t="e">
        <f t="shared" si="350"/>
        <v>#VALUE!</v>
      </c>
      <c r="AE683" s="134" t="e">
        <f t="shared" si="351"/>
        <v>#VALUE!</v>
      </c>
      <c r="AF683" s="133" t="e">
        <f>COUNTIFS(A1_Individu_Data_Keadaan_SDMK!A$4:A$149931,M683,A1_Individu_Data_Keadaan_SDMK!Q$4:Q$149285,"03. KEPERAWATAN")</f>
        <v>#VALUE!</v>
      </c>
      <c r="AG683" s="135">
        <f t="shared" si="352"/>
        <v>5</v>
      </c>
      <c r="AH683" s="134" t="e">
        <f t="shared" si="353"/>
        <v>#VALUE!</v>
      </c>
      <c r="AI683" s="134" t="e">
        <f t="shared" si="354"/>
        <v>#VALUE!</v>
      </c>
      <c r="AJ683" s="133" t="e">
        <f>COUNTIFS(A1_Individu_Data_Keadaan_SDMK!A$4:A$149931,M683,A1_Individu_Data_Keadaan_SDMK!Q$4:Q$149285,"04. KEBIDANAN")</f>
        <v>#VALUE!</v>
      </c>
      <c r="AK683" s="135">
        <f t="shared" si="355"/>
        <v>4</v>
      </c>
      <c r="AL683" s="134" t="e">
        <f t="shared" si="356"/>
        <v>#VALUE!</v>
      </c>
      <c r="AM683" s="134" t="e">
        <f t="shared" si="357"/>
        <v>#VALUE!</v>
      </c>
      <c r="AN683" s="133" t="e">
        <f>COUNTIFS(A1_Individu_Data_Keadaan_SDMK!A$4:A$149931,M683,A1_Individu_Data_Keadaan_SDMK!Q$4:Q$149285,"05. KEFARMASIAN")</f>
        <v>#VALUE!</v>
      </c>
      <c r="AO683" s="135">
        <f t="shared" si="358"/>
        <v>1</v>
      </c>
      <c r="AP683" s="134" t="e">
        <f t="shared" si="359"/>
        <v>#VALUE!</v>
      </c>
      <c r="AQ683" s="134" t="e">
        <f t="shared" si="360"/>
        <v>#VALUE!</v>
      </c>
      <c r="AR683" s="133" t="e">
        <f>COUNTIFS(A1_Individu_Data_Keadaan_SDMK!A$4:A$149931,M683,A1_Individu_Data_Keadaan_SDMK!Q$4:Q$149285,"06. KESEHATAN MASYARAKAT")</f>
        <v>#VALUE!</v>
      </c>
      <c r="AS683" s="135">
        <f t="shared" si="361"/>
        <v>1</v>
      </c>
      <c r="AT683" s="134" t="e">
        <f t="shared" si="362"/>
        <v>#VALUE!</v>
      </c>
      <c r="AU683" s="134" t="e">
        <f t="shared" si="363"/>
        <v>#VALUE!</v>
      </c>
      <c r="AV683" s="133" t="e">
        <f>COUNTIFS(A1_Individu_Data_Keadaan_SDMK!A$4:A$149931,M683,A1_Individu_Data_Keadaan_SDMK!Q$4:Q$149285,"07. KESEHATAN LINGKUNGAN")</f>
        <v>#VALUE!</v>
      </c>
      <c r="AW683" s="135">
        <f t="shared" si="364"/>
        <v>1</v>
      </c>
      <c r="AX683" s="134" t="e">
        <f t="shared" si="365"/>
        <v>#VALUE!</v>
      </c>
      <c r="AY683" s="134" t="e">
        <f t="shared" si="366"/>
        <v>#VALUE!</v>
      </c>
      <c r="AZ683" s="133" t="e">
        <f>COUNTIFS(A1_Individu_Data_Keadaan_SDMK!A$4:A$149931,M683,A1_Individu_Data_Keadaan_SDMK!Q$4:Q$149285,"08. GIZI")</f>
        <v>#VALUE!</v>
      </c>
      <c r="BA683" s="135">
        <f t="shared" si="367"/>
        <v>1</v>
      </c>
      <c r="BB683" s="134" t="e">
        <f t="shared" si="368"/>
        <v>#VALUE!</v>
      </c>
      <c r="BC683" s="134" t="e">
        <f t="shared" si="369"/>
        <v>#VALUE!</v>
      </c>
      <c r="BD683" s="133" t="e">
        <f>COUNTIFS(A1_Individu_Data_Keadaan_SDMK!A$4:A$149931,M683,A1_Individu_Data_Keadaan_SDMK!R$4:R$149285,"03. Ahli Teknologi Laboratorium Medik")</f>
        <v>#VALUE!</v>
      </c>
      <c r="BE683" s="135">
        <f t="shared" si="370"/>
        <v>1</v>
      </c>
      <c r="BF683" s="134" t="e">
        <f t="shared" si="371"/>
        <v>#VALUE!</v>
      </c>
      <c r="BG683" s="134" t="e">
        <f t="shared" si="372"/>
        <v>#VALUE!</v>
      </c>
      <c r="BH683" s="139" t="e">
        <f t="shared" si="373"/>
        <v>#VALUE!</v>
      </c>
      <c r="BI683" s="139" t="e">
        <f t="shared" si="374"/>
        <v>#VALUE!</v>
      </c>
    </row>
    <row r="684" spans="13:61" ht="15">
      <c r="M684" s="120" t="s">
        <v>13759</v>
      </c>
      <c r="N684" s="120" t="s">
        <v>13760</v>
      </c>
      <c r="O684" s="120" t="s">
        <v>267</v>
      </c>
      <c r="P684" s="120" t="s">
        <v>9302</v>
      </c>
      <c r="Q684" s="120" t="s">
        <v>12201</v>
      </c>
      <c r="R684" s="120">
        <v>33</v>
      </c>
      <c r="S684" s="120">
        <v>3326</v>
      </c>
      <c r="T684" s="348" t="str">
        <f>IF(R684&lt;&gt;"",VLOOKUP(R684,'01_MASTER_KODE_WILAYAH'!H$1437:I$1470,2,FALSE),"")</f>
        <v>JAWA TENGAH</v>
      </c>
      <c r="U684" s="348" t="str">
        <f>IF(S684&lt;&gt;"",VLOOKUP(S684,'01_MASTER_KODE_WILAYAH'!D$5:F$1353,3,FALSE),"")</f>
        <v>PEKALONGAN</v>
      </c>
      <c r="V684" s="349" t="str">
        <f t="shared" si="344"/>
        <v>1</v>
      </c>
      <c r="W684" s="145" t="e">
        <f t="shared" si="345"/>
        <v>#VALUE!</v>
      </c>
      <c r="X684" s="133" t="e">
        <f>COUNTIFS(A1_Individu_Data_Keadaan_SDMK!A$4:A$149931,M684,A1_Individu_Data_Keadaan_SDMK!R$4:R$149285,"01. Dokter")</f>
        <v>#VALUE!</v>
      </c>
      <c r="Y684" s="122">
        <f t="shared" si="346"/>
        <v>2</v>
      </c>
      <c r="Z684" s="134" t="e">
        <f t="shared" si="347"/>
        <v>#VALUE!</v>
      </c>
      <c r="AA684" s="134" t="e">
        <f t="shared" si="348"/>
        <v>#VALUE!</v>
      </c>
      <c r="AB684" s="133" t="e">
        <f>COUNTIFS(A1_Individu_Data_Keadaan_SDMK!A$4:A$149931,M684,A1_Individu_Data_Keadaan_SDMK!R$4:R$149285,"02. Dokter Gigi")</f>
        <v>#VALUE!</v>
      </c>
      <c r="AC684" s="122">
        <f t="shared" si="349"/>
        <v>1</v>
      </c>
      <c r="AD684" s="134" t="e">
        <f t="shared" si="350"/>
        <v>#VALUE!</v>
      </c>
      <c r="AE684" s="134" t="e">
        <f t="shared" si="351"/>
        <v>#VALUE!</v>
      </c>
      <c r="AF684" s="133" t="e">
        <f>COUNTIFS(A1_Individu_Data_Keadaan_SDMK!A$4:A$149931,M684,A1_Individu_Data_Keadaan_SDMK!Q$4:Q$149285,"03. KEPERAWATAN")</f>
        <v>#VALUE!</v>
      </c>
      <c r="AG684" s="135">
        <f t="shared" si="352"/>
        <v>8</v>
      </c>
      <c r="AH684" s="134" t="e">
        <f t="shared" si="353"/>
        <v>#VALUE!</v>
      </c>
      <c r="AI684" s="134" t="e">
        <f t="shared" si="354"/>
        <v>#VALUE!</v>
      </c>
      <c r="AJ684" s="133" t="e">
        <f>COUNTIFS(A1_Individu_Data_Keadaan_SDMK!A$4:A$149931,M684,A1_Individu_Data_Keadaan_SDMK!Q$4:Q$149285,"04. KEBIDANAN")</f>
        <v>#VALUE!</v>
      </c>
      <c r="AK684" s="135">
        <f t="shared" si="355"/>
        <v>7</v>
      </c>
      <c r="AL684" s="134" t="e">
        <f t="shared" si="356"/>
        <v>#VALUE!</v>
      </c>
      <c r="AM684" s="134" t="e">
        <f t="shared" si="357"/>
        <v>#VALUE!</v>
      </c>
      <c r="AN684" s="133" t="e">
        <f>COUNTIFS(A1_Individu_Data_Keadaan_SDMK!A$4:A$149931,M684,A1_Individu_Data_Keadaan_SDMK!Q$4:Q$149285,"05. KEFARMASIAN")</f>
        <v>#VALUE!</v>
      </c>
      <c r="AO684" s="135">
        <f t="shared" si="358"/>
        <v>1</v>
      </c>
      <c r="AP684" s="134" t="e">
        <f t="shared" si="359"/>
        <v>#VALUE!</v>
      </c>
      <c r="AQ684" s="134" t="e">
        <f t="shared" si="360"/>
        <v>#VALUE!</v>
      </c>
      <c r="AR684" s="133" t="e">
        <f>COUNTIFS(A1_Individu_Data_Keadaan_SDMK!A$4:A$149931,M684,A1_Individu_Data_Keadaan_SDMK!Q$4:Q$149285,"06. KESEHATAN MASYARAKAT")</f>
        <v>#VALUE!</v>
      </c>
      <c r="AS684" s="135">
        <f t="shared" si="361"/>
        <v>1</v>
      </c>
      <c r="AT684" s="134" t="e">
        <f t="shared" si="362"/>
        <v>#VALUE!</v>
      </c>
      <c r="AU684" s="134" t="e">
        <f t="shared" si="363"/>
        <v>#VALUE!</v>
      </c>
      <c r="AV684" s="133" t="e">
        <f>COUNTIFS(A1_Individu_Data_Keadaan_SDMK!A$4:A$149931,M684,A1_Individu_Data_Keadaan_SDMK!Q$4:Q$149285,"07. KESEHATAN LINGKUNGAN")</f>
        <v>#VALUE!</v>
      </c>
      <c r="AW684" s="135">
        <f t="shared" si="364"/>
        <v>1</v>
      </c>
      <c r="AX684" s="134" t="e">
        <f t="shared" si="365"/>
        <v>#VALUE!</v>
      </c>
      <c r="AY684" s="134" t="e">
        <f t="shared" si="366"/>
        <v>#VALUE!</v>
      </c>
      <c r="AZ684" s="133" t="e">
        <f>COUNTIFS(A1_Individu_Data_Keadaan_SDMK!A$4:A$149931,M684,A1_Individu_Data_Keadaan_SDMK!Q$4:Q$149285,"08. GIZI")</f>
        <v>#VALUE!</v>
      </c>
      <c r="BA684" s="135">
        <f t="shared" si="367"/>
        <v>2</v>
      </c>
      <c r="BB684" s="134" t="e">
        <f t="shared" si="368"/>
        <v>#VALUE!</v>
      </c>
      <c r="BC684" s="134" t="e">
        <f t="shared" si="369"/>
        <v>#VALUE!</v>
      </c>
      <c r="BD684" s="133" t="e">
        <f>COUNTIFS(A1_Individu_Data_Keadaan_SDMK!A$4:A$149931,M684,A1_Individu_Data_Keadaan_SDMK!R$4:R$149285,"03. Ahli Teknologi Laboratorium Medik")</f>
        <v>#VALUE!</v>
      </c>
      <c r="BE684" s="135">
        <f t="shared" si="370"/>
        <v>1</v>
      </c>
      <c r="BF684" s="134" t="e">
        <f t="shared" si="371"/>
        <v>#VALUE!</v>
      </c>
      <c r="BG684" s="134" t="e">
        <f t="shared" si="372"/>
        <v>#VALUE!</v>
      </c>
      <c r="BH684" s="139" t="e">
        <f t="shared" si="373"/>
        <v>#VALUE!</v>
      </c>
      <c r="BI684" s="139" t="e">
        <f t="shared" si="374"/>
        <v>#VALUE!</v>
      </c>
    </row>
    <row r="685" spans="13:61" ht="15">
      <c r="M685" s="120" t="s">
        <v>13761</v>
      </c>
      <c r="N685" s="120" t="s">
        <v>13762</v>
      </c>
      <c r="O685" s="120" t="s">
        <v>267</v>
      </c>
      <c r="P685" s="120" t="s">
        <v>9301</v>
      </c>
      <c r="Q685" s="120" t="s">
        <v>12201</v>
      </c>
      <c r="R685" s="120">
        <v>33</v>
      </c>
      <c r="S685" s="120">
        <v>3326</v>
      </c>
      <c r="T685" s="348" t="str">
        <f>IF(R685&lt;&gt;"",VLOOKUP(R685,'01_MASTER_KODE_WILAYAH'!H$1437:I$1470,2,FALSE),"")</f>
        <v>JAWA TENGAH</v>
      </c>
      <c r="U685" s="348" t="str">
        <f>IF(S685&lt;&gt;"",VLOOKUP(S685,'01_MASTER_KODE_WILAYAH'!D$5:F$1353,3,FALSE),"")</f>
        <v>PEKALONGAN</v>
      </c>
      <c r="V685" s="349" t="str">
        <f t="shared" si="344"/>
        <v>2</v>
      </c>
      <c r="W685" s="145" t="e">
        <f t="shared" si="345"/>
        <v>#VALUE!</v>
      </c>
      <c r="X685" s="133" t="e">
        <f>COUNTIFS(A1_Individu_Data_Keadaan_SDMK!A$4:A$149931,M685,A1_Individu_Data_Keadaan_SDMK!R$4:R$149285,"01. Dokter")</f>
        <v>#VALUE!</v>
      </c>
      <c r="Y685" s="122">
        <f t="shared" si="346"/>
        <v>1</v>
      </c>
      <c r="Z685" s="134" t="e">
        <f t="shared" si="347"/>
        <v>#VALUE!</v>
      </c>
      <c r="AA685" s="134" t="e">
        <f t="shared" si="348"/>
        <v>#VALUE!</v>
      </c>
      <c r="AB685" s="133" t="e">
        <f>COUNTIFS(A1_Individu_Data_Keadaan_SDMK!A$4:A$149931,M685,A1_Individu_Data_Keadaan_SDMK!R$4:R$149285,"02. Dokter Gigi")</f>
        <v>#VALUE!</v>
      </c>
      <c r="AC685" s="122">
        <f t="shared" si="349"/>
        <v>1</v>
      </c>
      <c r="AD685" s="134" t="e">
        <f t="shared" si="350"/>
        <v>#VALUE!</v>
      </c>
      <c r="AE685" s="134" t="e">
        <f t="shared" si="351"/>
        <v>#VALUE!</v>
      </c>
      <c r="AF685" s="133" t="e">
        <f>COUNTIFS(A1_Individu_Data_Keadaan_SDMK!A$4:A$149931,M685,A1_Individu_Data_Keadaan_SDMK!Q$4:Q$149285,"03. KEPERAWATAN")</f>
        <v>#VALUE!</v>
      </c>
      <c r="AG685" s="135">
        <f t="shared" si="352"/>
        <v>5</v>
      </c>
      <c r="AH685" s="134" t="e">
        <f t="shared" si="353"/>
        <v>#VALUE!</v>
      </c>
      <c r="AI685" s="134" t="e">
        <f t="shared" si="354"/>
        <v>#VALUE!</v>
      </c>
      <c r="AJ685" s="133" t="e">
        <f>COUNTIFS(A1_Individu_Data_Keadaan_SDMK!A$4:A$149931,M685,A1_Individu_Data_Keadaan_SDMK!Q$4:Q$149285,"04. KEBIDANAN")</f>
        <v>#VALUE!</v>
      </c>
      <c r="AK685" s="135">
        <f t="shared" si="355"/>
        <v>4</v>
      </c>
      <c r="AL685" s="134" t="e">
        <f t="shared" si="356"/>
        <v>#VALUE!</v>
      </c>
      <c r="AM685" s="134" t="e">
        <f t="shared" si="357"/>
        <v>#VALUE!</v>
      </c>
      <c r="AN685" s="133" t="e">
        <f>COUNTIFS(A1_Individu_Data_Keadaan_SDMK!A$4:A$149931,M685,A1_Individu_Data_Keadaan_SDMK!Q$4:Q$149285,"05. KEFARMASIAN")</f>
        <v>#VALUE!</v>
      </c>
      <c r="AO685" s="135">
        <f t="shared" si="358"/>
        <v>1</v>
      </c>
      <c r="AP685" s="134" t="e">
        <f t="shared" si="359"/>
        <v>#VALUE!</v>
      </c>
      <c r="AQ685" s="134" t="e">
        <f t="shared" si="360"/>
        <v>#VALUE!</v>
      </c>
      <c r="AR685" s="133" t="e">
        <f>COUNTIFS(A1_Individu_Data_Keadaan_SDMK!A$4:A$149931,M685,A1_Individu_Data_Keadaan_SDMK!Q$4:Q$149285,"06. KESEHATAN MASYARAKAT")</f>
        <v>#VALUE!</v>
      </c>
      <c r="AS685" s="135">
        <f t="shared" si="361"/>
        <v>1</v>
      </c>
      <c r="AT685" s="134" t="e">
        <f t="shared" si="362"/>
        <v>#VALUE!</v>
      </c>
      <c r="AU685" s="134" t="e">
        <f t="shared" si="363"/>
        <v>#VALUE!</v>
      </c>
      <c r="AV685" s="133" t="e">
        <f>COUNTIFS(A1_Individu_Data_Keadaan_SDMK!A$4:A$149931,M685,A1_Individu_Data_Keadaan_SDMK!Q$4:Q$149285,"07. KESEHATAN LINGKUNGAN")</f>
        <v>#VALUE!</v>
      </c>
      <c r="AW685" s="135">
        <f t="shared" si="364"/>
        <v>1</v>
      </c>
      <c r="AX685" s="134" t="e">
        <f t="shared" si="365"/>
        <v>#VALUE!</v>
      </c>
      <c r="AY685" s="134" t="e">
        <f t="shared" si="366"/>
        <v>#VALUE!</v>
      </c>
      <c r="AZ685" s="133" t="e">
        <f>COUNTIFS(A1_Individu_Data_Keadaan_SDMK!A$4:A$149931,M685,A1_Individu_Data_Keadaan_SDMK!Q$4:Q$149285,"08. GIZI")</f>
        <v>#VALUE!</v>
      </c>
      <c r="BA685" s="135">
        <f t="shared" si="367"/>
        <v>1</v>
      </c>
      <c r="BB685" s="134" t="e">
        <f t="shared" si="368"/>
        <v>#VALUE!</v>
      </c>
      <c r="BC685" s="134" t="e">
        <f t="shared" si="369"/>
        <v>#VALUE!</v>
      </c>
      <c r="BD685" s="133" t="e">
        <f>COUNTIFS(A1_Individu_Data_Keadaan_SDMK!A$4:A$149931,M685,A1_Individu_Data_Keadaan_SDMK!R$4:R$149285,"03. Ahli Teknologi Laboratorium Medik")</f>
        <v>#VALUE!</v>
      </c>
      <c r="BE685" s="135">
        <f t="shared" si="370"/>
        <v>1</v>
      </c>
      <c r="BF685" s="134" t="e">
        <f t="shared" si="371"/>
        <v>#VALUE!</v>
      </c>
      <c r="BG685" s="134" t="e">
        <f t="shared" si="372"/>
        <v>#VALUE!</v>
      </c>
      <c r="BH685" s="139" t="e">
        <f t="shared" si="373"/>
        <v>#VALUE!</v>
      </c>
      <c r="BI685" s="139" t="e">
        <f t="shared" si="374"/>
        <v>#VALUE!</v>
      </c>
    </row>
    <row r="686" spans="13:61" ht="15">
      <c r="M686" s="120" t="s">
        <v>13763</v>
      </c>
      <c r="N686" s="120" t="s">
        <v>13764</v>
      </c>
      <c r="O686" s="120" t="s">
        <v>267</v>
      </c>
      <c r="P686" s="120" t="s">
        <v>9302</v>
      </c>
      <c r="Q686" s="120" t="s">
        <v>12201</v>
      </c>
      <c r="R686" s="120">
        <v>33</v>
      </c>
      <c r="S686" s="120">
        <v>3326</v>
      </c>
      <c r="T686" s="348" t="str">
        <f>IF(R686&lt;&gt;"",VLOOKUP(R686,'01_MASTER_KODE_WILAYAH'!H$1437:I$1470,2,FALSE),"")</f>
        <v>JAWA TENGAH</v>
      </c>
      <c r="U686" s="348" t="str">
        <f>IF(S686&lt;&gt;"",VLOOKUP(S686,'01_MASTER_KODE_WILAYAH'!D$5:F$1353,3,FALSE),"")</f>
        <v>PEKALONGAN</v>
      </c>
      <c r="V686" s="349" t="str">
        <f t="shared" si="344"/>
        <v>1</v>
      </c>
      <c r="W686" s="145" t="e">
        <f t="shared" si="345"/>
        <v>#VALUE!</v>
      </c>
      <c r="X686" s="133" t="e">
        <f>COUNTIFS(A1_Individu_Data_Keadaan_SDMK!A$4:A$149931,M686,A1_Individu_Data_Keadaan_SDMK!R$4:R$149285,"01. Dokter")</f>
        <v>#VALUE!</v>
      </c>
      <c r="Y686" s="122">
        <f t="shared" si="346"/>
        <v>2</v>
      </c>
      <c r="Z686" s="134" t="e">
        <f t="shared" si="347"/>
        <v>#VALUE!</v>
      </c>
      <c r="AA686" s="134" t="e">
        <f t="shared" si="348"/>
        <v>#VALUE!</v>
      </c>
      <c r="AB686" s="133" t="e">
        <f>COUNTIFS(A1_Individu_Data_Keadaan_SDMK!A$4:A$149931,M686,A1_Individu_Data_Keadaan_SDMK!R$4:R$149285,"02. Dokter Gigi")</f>
        <v>#VALUE!</v>
      </c>
      <c r="AC686" s="122">
        <f t="shared" si="349"/>
        <v>1</v>
      </c>
      <c r="AD686" s="134" t="e">
        <f t="shared" si="350"/>
        <v>#VALUE!</v>
      </c>
      <c r="AE686" s="134" t="e">
        <f t="shared" si="351"/>
        <v>#VALUE!</v>
      </c>
      <c r="AF686" s="133" t="e">
        <f>COUNTIFS(A1_Individu_Data_Keadaan_SDMK!A$4:A$149931,M686,A1_Individu_Data_Keadaan_SDMK!Q$4:Q$149285,"03. KEPERAWATAN")</f>
        <v>#VALUE!</v>
      </c>
      <c r="AG686" s="135">
        <f t="shared" si="352"/>
        <v>8</v>
      </c>
      <c r="AH686" s="134" t="e">
        <f t="shared" si="353"/>
        <v>#VALUE!</v>
      </c>
      <c r="AI686" s="134" t="e">
        <f t="shared" si="354"/>
        <v>#VALUE!</v>
      </c>
      <c r="AJ686" s="133" t="e">
        <f>COUNTIFS(A1_Individu_Data_Keadaan_SDMK!A$4:A$149931,M686,A1_Individu_Data_Keadaan_SDMK!Q$4:Q$149285,"04. KEBIDANAN")</f>
        <v>#VALUE!</v>
      </c>
      <c r="AK686" s="135">
        <f t="shared" si="355"/>
        <v>7</v>
      </c>
      <c r="AL686" s="134" t="e">
        <f t="shared" si="356"/>
        <v>#VALUE!</v>
      </c>
      <c r="AM686" s="134" t="e">
        <f t="shared" si="357"/>
        <v>#VALUE!</v>
      </c>
      <c r="AN686" s="133" t="e">
        <f>COUNTIFS(A1_Individu_Data_Keadaan_SDMK!A$4:A$149931,M686,A1_Individu_Data_Keadaan_SDMK!Q$4:Q$149285,"05. KEFARMASIAN")</f>
        <v>#VALUE!</v>
      </c>
      <c r="AO686" s="135">
        <f t="shared" si="358"/>
        <v>1</v>
      </c>
      <c r="AP686" s="134" t="e">
        <f t="shared" si="359"/>
        <v>#VALUE!</v>
      </c>
      <c r="AQ686" s="134" t="e">
        <f t="shared" si="360"/>
        <v>#VALUE!</v>
      </c>
      <c r="AR686" s="133" t="e">
        <f>COUNTIFS(A1_Individu_Data_Keadaan_SDMK!A$4:A$149931,M686,A1_Individu_Data_Keadaan_SDMK!Q$4:Q$149285,"06. KESEHATAN MASYARAKAT")</f>
        <v>#VALUE!</v>
      </c>
      <c r="AS686" s="135">
        <f t="shared" si="361"/>
        <v>1</v>
      </c>
      <c r="AT686" s="134" t="e">
        <f t="shared" si="362"/>
        <v>#VALUE!</v>
      </c>
      <c r="AU686" s="134" t="e">
        <f t="shared" si="363"/>
        <v>#VALUE!</v>
      </c>
      <c r="AV686" s="133" t="e">
        <f>COUNTIFS(A1_Individu_Data_Keadaan_SDMK!A$4:A$149931,M686,A1_Individu_Data_Keadaan_SDMK!Q$4:Q$149285,"07. KESEHATAN LINGKUNGAN")</f>
        <v>#VALUE!</v>
      </c>
      <c r="AW686" s="135">
        <f t="shared" si="364"/>
        <v>1</v>
      </c>
      <c r="AX686" s="134" t="e">
        <f t="shared" si="365"/>
        <v>#VALUE!</v>
      </c>
      <c r="AY686" s="134" t="e">
        <f t="shared" si="366"/>
        <v>#VALUE!</v>
      </c>
      <c r="AZ686" s="133" t="e">
        <f>COUNTIFS(A1_Individu_Data_Keadaan_SDMK!A$4:A$149931,M686,A1_Individu_Data_Keadaan_SDMK!Q$4:Q$149285,"08. GIZI")</f>
        <v>#VALUE!</v>
      </c>
      <c r="BA686" s="135">
        <f t="shared" si="367"/>
        <v>2</v>
      </c>
      <c r="BB686" s="134" t="e">
        <f t="shared" si="368"/>
        <v>#VALUE!</v>
      </c>
      <c r="BC686" s="134" t="e">
        <f t="shared" si="369"/>
        <v>#VALUE!</v>
      </c>
      <c r="BD686" s="133" t="e">
        <f>COUNTIFS(A1_Individu_Data_Keadaan_SDMK!A$4:A$149931,M686,A1_Individu_Data_Keadaan_SDMK!R$4:R$149285,"03. Ahli Teknologi Laboratorium Medik")</f>
        <v>#VALUE!</v>
      </c>
      <c r="BE686" s="135">
        <f t="shared" si="370"/>
        <v>1</v>
      </c>
      <c r="BF686" s="134" t="e">
        <f t="shared" si="371"/>
        <v>#VALUE!</v>
      </c>
      <c r="BG686" s="134" t="e">
        <f t="shared" si="372"/>
        <v>#VALUE!</v>
      </c>
      <c r="BH686" s="139" t="e">
        <f t="shared" si="373"/>
        <v>#VALUE!</v>
      </c>
      <c r="BI686" s="139" t="e">
        <f t="shared" si="374"/>
        <v>#VALUE!</v>
      </c>
    </row>
    <row r="687" spans="13:61" ht="15">
      <c r="M687" s="120" t="s">
        <v>13765</v>
      </c>
      <c r="N687" s="120" t="s">
        <v>13766</v>
      </c>
      <c r="O687" s="120" t="s">
        <v>267</v>
      </c>
      <c r="P687" s="120" t="s">
        <v>9301</v>
      </c>
      <c r="Q687" s="120" t="s">
        <v>12201</v>
      </c>
      <c r="R687" s="120">
        <v>33</v>
      </c>
      <c r="S687" s="120">
        <v>3326</v>
      </c>
      <c r="T687" s="348" t="str">
        <f>IF(R687&lt;&gt;"",VLOOKUP(R687,'01_MASTER_KODE_WILAYAH'!H$1437:I$1470,2,FALSE),"")</f>
        <v>JAWA TENGAH</v>
      </c>
      <c r="U687" s="348" t="str">
        <f>IF(S687&lt;&gt;"",VLOOKUP(S687,'01_MASTER_KODE_WILAYAH'!D$5:F$1353,3,FALSE),"")</f>
        <v>PEKALONGAN</v>
      </c>
      <c r="V687" s="349" t="str">
        <f t="shared" si="344"/>
        <v>2</v>
      </c>
      <c r="W687" s="145" t="e">
        <f t="shared" si="345"/>
        <v>#VALUE!</v>
      </c>
      <c r="X687" s="133" t="e">
        <f>COUNTIFS(A1_Individu_Data_Keadaan_SDMK!A$4:A$149931,M687,A1_Individu_Data_Keadaan_SDMK!R$4:R$149285,"01. Dokter")</f>
        <v>#VALUE!</v>
      </c>
      <c r="Y687" s="122">
        <f t="shared" si="346"/>
        <v>1</v>
      </c>
      <c r="Z687" s="134" t="e">
        <f t="shared" si="347"/>
        <v>#VALUE!</v>
      </c>
      <c r="AA687" s="134" t="e">
        <f t="shared" si="348"/>
        <v>#VALUE!</v>
      </c>
      <c r="AB687" s="133" t="e">
        <f>COUNTIFS(A1_Individu_Data_Keadaan_SDMK!A$4:A$149931,M687,A1_Individu_Data_Keadaan_SDMK!R$4:R$149285,"02. Dokter Gigi")</f>
        <v>#VALUE!</v>
      </c>
      <c r="AC687" s="122">
        <f t="shared" si="349"/>
        <v>1</v>
      </c>
      <c r="AD687" s="134" t="e">
        <f t="shared" si="350"/>
        <v>#VALUE!</v>
      </c>
      <c r="AE687" s="134" t="e">
        <f t="shared" si="351"/>
        <v>#VALUE!</v>
      </c>
      <c r="AF687" s="133" t="e">
        <f>COUNTIFS(A1_Individu_Data_Keadaan_SDMK!A$4:A$149931,M687,A1_Individu_Data_Keadaan_SDMK!Q$4:Q$149285,"03. KEPERAWATAN")</f>
        <v>#VALUE!</v>
      </c>
      <c r="AG687" s="135">
        <f t="shared" si="352"/>
        <v>5</v>
      </c>
      <c r="AH687" s="134" t="e">
        <f t="shared" si="353"/>
        <v>#VALUE!</v>
      </c>
      <c r="AI687" s="134" t="e">
        <f t="shared" si="354"/>
        <v>#VALUE!</v>
      </c>
      <c r="AJ687" s="133" t="e">
        <f>COUNTIFS(A1_Individu_Data_Keadaan_SDMK!A$4:A$149931,M687,A1_Individu_Data_Keadaan_SDMK!Q$4:Q$149285,"04. KEBIDANAN")</f>
        <v>#VALUE!</v>
      </c>
      <c r="AK687" s="135">
        <f t="shared" si="355"/>
        <v>4</v>
      </c>
      <c r="AL687" s="134" t="e">
        <f t="shared" si="356"/>
        <v>#VALUE!</v>
      </c>
      <c r="AM687" s="134" t="e">
        <f t="shared" si="357"/>
        <v>#VALUE!</v>
      </c>
      <c r="AN687" s="133" t="e">
        <f>COUNTIFS(A1_Individu_Data_Keadaan_SDMK!A$4:A$149931,M687,A1_Individu_Data_Keadaan_SDMK!Q$4:Q$149285,"05. KEFARMASIAN")</f>
        <v>#VALUE!</v>
      </c>
      <c r="AO687" s="135">
        <f t="shared" si="358"/>
        <v>1</v>
      </c>
      <c r="AP687" s="134" t="e">
        <f t="shared" si="359"/>
        <v>#VALUE!</v>
      </c>
      <c r="AQ687" s="134" t="e">
        <f t="shared" si="360"/>
        <v>#VALUE!</v>
      </c>
      <c r="AR687" s="133" t="e">
        <f>COUNTIFS(A1_Individu_Data_Keadaan_SDMK!A$4:A$149931,M687,A1_Individu_Data_Keadaan_SDMK!Q$4:Q$149285,"06. KESEHATAN MASYARAKAT")</f>
        <v>#VALUE!</v>
      </c>
      <c r="AS687" s="135">
        <f t="shared" si="361"/>
        <v>1</v>
      </c>
      <c r="AT687" s="134" t="e">
        <f t="shared" si="362"/>
        <v>#VALUE!</v>
      </c>
      <c r="AU687" s="134" t="e">
        <f t="shared" si="363"/>
        <v>#VALUE!</v>
      </c>
      <c r="AV687" s="133" t="e">
        <f>COUNTIFS(A1_Individu_Data_Keadaan_SDMK!A$4:A$149931,M687,A1_Individu_Data_Keadaan_SDMK!Q$4:Q$149285,"07. KESEHATAN LINGKUNGAN")</f>
        <v>#VALUE!</v>
      </c>
      <c r="AW687" s="135">
        <f t="shared" si="364"/>
        <v>1</v>
      </c>
      <c r="AX687" s="134" t="e">
        <f t="shared" si="365"/>
        <v>#VALUE!</v>
      </c>
      <c r="AY687" s="134" t="e">
        <f t="shared" si="366"/>
        <v>#VALUE!</v>
      </c>
      <c r="AZ687" s="133" t="e">
        <f>COUNTIFS(A1_Individu_Data_Keadaan_SDMK!A$4:A$149931,M687,A1_Individu_Data_Keadaan_SDMK!Q$4:Q$149285,"08. GIZI")</f>
        <v>#VALUE!</v>
      </c>
      <c r="BA687" s="135">
        <f t="shared" si="367"/>
        <v>1</v>
      </c>
      <c r="BB687" s="134" t="e">
        <f t="shared" si="368"/>
        <v>#VALUE!</v>
      </c>
      <c r="BC687" s="134" t="e">
        <f t="shared" si="369"/>
        <v>#VALUE!</v>
      </c>
      <c r="BD687" s="133" t="e">
        <f>COUNTIFS(A1_Individu_Data_Keadaan_SDMK!A$4:A$149931,M687,A1_Individu_Data_Keadaan_SDMK!R$4:R$149285,"03. Ahli Teknologi Laboratorium Medik")</f>
        <v>#VALUE!</v>
      </c>
      <c r="BE687" s="135">
        <f t="shared" si="370"/>
        <v>1</v>
      </c>
      <c r="BF687" s="134" t="e">
        <f t="shared" si="371"/>
        <v>#VALUE!</v>
      </c>
      <c r="BG687" s="134" t="e">
        <f t="shared" si="372"/>
        <v>#VALUE!</v>
      </c>
      <c r="BH687" s="139" t="e">
        <f t="shared" si="373"/>
        <v>#VALUE!</v>
      </c>
      <c r="BI687" s="139" t="e">
        <f t="shared" si="374"/>
        <v>#VALUE!</v>
      </c>
    </row>
    <row r="688" spans="13:61" ht="15">
      <c r="M688" s="120" t="s">
        <v>13767</v>
      </c>
      <c r="N688" s="120" t="s">
        <v>13768</v>
      </c>
      <c r="O688" s="120" t="s">
        <v>267</v>
      </c>
      <c r="P688" s="120" t="s">
        <v>9301</v>
      </c>
      <c r="Q688" s="120" t="s">
        <v>12201</v>
      </c>
      <c r="R688" s="120">
        <v>33</v>
      </c>
      <c r="S688" s="120">
        <v>3326</v>
      </c>
      <c r="T688" s="348" t="str">
        <f>IF(R688&lt;&gt;"",VLOOKUP(R688,'01_MASTER_KODE_WILAYAH'!H$1437:I$1470,2,FALSE),"")</f>
        <v>JAWA TENGAH</v>
      </c>
      <c r="U688" s="348" t="str">
        <f>IF(S688&lt;&gt;"",VLOOKUP(S688,'01_MASTER_KODE_WILAYAH'!D$5:F$1353,3,FALSE),"")</f>
        <v>PEKALONGAN</v>
      </c>
      <c r="V688" s="349" t="str">
        <f t="shared" si="344"/>
        <v>2</v>
      </c>
      <c r="W688" s="145" t="e">
        <f t="shared" si="345"/>
        <v>#VALUE!</v>
      </c>
      <c r="X688" s="133" t="e">
        <f>COUNTIFS(A1_Individu_Data_Keadaan_SDMK!A$4:A$149931,M688,A1_Individu_Data_Keadaan_SDMK!R$4:R$149285,"01. Dokter")</f>
        <v>#VALUE!</v>
      </c>
      <c r="Y688" s="122">
        <f t="shared" si="346"/>
        <v>1</v>
      </c>
      <c r="Z688" s="134" t="e">
        <f t="shared" si="347"/>
        <v>#VALUE!</v>
      </c>
      <c r="AA688" s="134" t="e">
        <f t="shared" si="348"/>
        <v>#VALUE!</v>
      </c>
      <c r="AB688" s="133" t="e">
        <f>COUNTIFS(A1_Individu_Data_Keadaan_SDMK!A$4:A$149931,M688,A1_Individu_Data_Keadaan_SDMK!R$4:R$149285,"02. Dokter Gigi")</f>
        <v>#VALUE!</v>
      </c>
      <c r="AC688" s="122">
        <f t="shared" si="349"/>
        <v>1</v>
      </c>
      <c r="AD688" s="134" t="e">
        <f t="shared" si="350"/>
        <v>#VALUE!</v>
      </c>
      <c r="AE688" s="134" t="e">
        <f t="shared" si="351"/>
        <v>#VALUE!</v>
      </c>
      <c r="AF688" s="133" t="e">
        <f>COUNTIFS(A1_Individu_Data_Keadaan_SDMK!A$4:A$149931,M688,A1_Individu_Data_Keadaan_SDMK!Q$4:Q$149285,"03. KEPERAWATAN")</f>
        <v>#VALUE!</v>
      </c>
      <c r="AG688" s="135">
        <f t="shared" si="352"/>
        <v>5</v>
      </c>
      <c r="AH688" s="134" t="e">
        <f t="shared" si="353"/>
        <v>#VALUE!</v>
      </c>
      <c r="AI688" s="134" t="e">
        <f t="shared" si="354"/>
        <v>#VALUE!</v>
      </c>
      <c r="AJ688" s="133" t="e">
        <f>COUNTIFS(A1_Individu_Data_Keadaan_SDMK!A$4:A$149931,M688,A1_Individu_Data_Keadaan_SDMK!Q$4:Q$149285,"04. KEBIDANAN")</f>
        <v>#VALUE!</v>
      </c>
      <c r="AK688" s="135">
        <f t="shared" si="355"/>
        <v>4</v>
      </c>
      <c r="AL688" s="134" t="e">
        <f t="shared" si="356"/>
        <v>#VALUE!</v>
      </c>
      <c r="AM688" s="134" t="e">
        <f t="shared" si="357"/>
        <v>#VALUE!</v>
      </c>
      <c r="AN688" s="133" t="e">
        <f>COUNTIFS(A1_Individu_Data_Keadaan_SDMK!A$4:A$149931,M688,A1_Individu_Data_Keadaan_SDMK!Q$4:Q$149285,"05. KEFARMASIAN")</f>
        <v>#VALUE!</v>
      </c>
      <c r="AO688" s="135">
        <f t="shared" si="358"/>
        <v>1</v>
      </c>
      <c r="AP688" s="134" t="e">
        <f t="shared" si="359"/>
        <v>#VALUE!</v>
      </c>
      <c r="AQ688" s="134" t="e">
        <f t="shared" si="360"/>
        <v>#VALUE!</v>
      </c>
      <c r="AR688" s="133" t="e">
        <f>COUNTIFS(A1_Individu_Data_Keadaan_SDMK!A$4:A$149931,M688,A1_Individu_Data_Keadaan_SDMK!Q$4:Q$149285,"06. KESEHATAN MASYARAKAT")</f>
        <v>#VALUE!</v>
      </c>
      <c r="AS688" s="135">
        <f t="shared" si="361"/>
        <v>1</v>
      </c>
      <c r="AT688" s="134" t="e">
        <f t="shared" si="362"/>
        <v>#VALUE!</v>
      </c>
      <c r="AU688" s="134" t="e">
        <f t="shared" si="363"/>
        <v>#VALUE!</v>
      </c>
      <c r="AV688" s="133" t="e">
        <f>COUNTIFS(A1_Individu_Data_Keadaan_SDMK!A$4:A$149931,M688,A1_Individu_Data_Keadaan_SDMK!Q$4:Q$149285,"07. KESEHATAN LINGKUNGAN")</f>
        <v>#VALUE!</v>
      </c>
      <c r="AW688" s="135">
        <f t="shared" si="364"/>
        <v>1</v>
      </c>
      <c r="AX688" s="134" t="e">
        <f t="shared" si="365"/>
        <v>#VALUE!</v>
      </c>
      <c r="AY688" s="134" t="e">
        <f t="shared" si="366"/>
        <v>#VALUE!</v>
      </c>
      <c r="AZ688" s="133" t="e">
        <f>COUNTIFS(A1_Individu_Data_Keadaan_SDMK!A$4:A$149931,M688,A1_Individu_Data_Keadaan_SDMK!Q$4:Q$149285,"08. GIZI")</f>
        <v>#VALUE!</v>
      </c>
      <c r="BA688" s="135">
        <f t="shared" si="367"/>
        <v>1</v>
      </c>
      <c r="BB688" s="134" t="e">
        <f t="shared" si="368"/>
        <v>#VALUE!</v>
      </c>
      <c r="BC688" s="134" t="e">
        <f t="shared" si="369"/>
        <v>#VALUE!</v>
      </c>
      <c r="BD688" s="133" t="e">
        <f>COUNTIFS(A1_Individu_Data_Keadaan_SDMK!A$4:A$149931,M688,A1_Individu_Data_Keadaan_SDMK!R$4:R$149285,"03. Ahli Teknologi Laboratorium Medik")</f>
        <v>#VALUE!</v>
      </c>
      <c r="BE688" s="135">
        <f t="shared" si="370"/>
        <v>1</v>
      </c>
      <c r="BF688" s="134" t="e">
        <f t="shared" si="371"/>
        <v>#VALUE!</v>
      </c>
      <c r="BG688" s="134" t="e">
        <f t="shared" si="372"/>
        <v>#VALUE!</v>
      </c>
      <c r="BH688" s="139" t="e">
        <f t="shared" si="373"/>
        <v>#VALUE!</v>
      </c>
      <c r="BI688" s="139" t="e">
        <f t="shared" si="374"/>
        <v>#VALUE!</v>
      </c>
    </row>
    <row r="689" spans="13:61" ht="15">
      <c r="M689" s="120" t="s">
        <v>13769</v>
      </c>
      <c r="N689" s="120" t="s">
        <v>13770</v>
      </c>
      <c r="O689" s="120" t="s">
        <v>267</v>
      </c>
      <c r="P689" s="120" t="s">
        <v>9301</v>
      </c>
      <c r="Q689" s="120" t="s">
        <v>12201</v>
      </c>
      <c r="R689" s="120">
        <v>33</v>
      </c>
      <c r="S689" s="120">
        <v>3326</v>
      </c>
      <c r="T689" s="348" t="str">
        <f>IF(R689&lt;&gt;"",VLOOKUP(R689,'01_MASTER_KODE_WILAYAH'!H$1437:I$1470,2,FALSE),"")</f>
        <v>JAWA TENGAH</v>
      </c>
      <c r="U689" s="348" t="str">
        <f>IF(S689&lt;&gt;"",VLOOKUP(S689,'01_MASTER_KODE_WILAYAH'!D$5:F$1353,3,FALSE),"")</f>
        <v>PEKALONGAN</v>
      </c>
      <c r="V689" s="349" t="str">
        <f t="shared" si="344"/>
        <v>2</v>
      </c>
      <c r="W689" s="145" t="e">
        <f t="shared" si="345"/>
        <v>#VALUE!</v>
      </c>
      <c r="X689" s="133" t="e">
        <f>COUNTIFS(A1_Individu_Data_Keadaan_SDMK!A$4:A$149931,M689,A1_Individu_Data_Keadaan_SDMK!R$4:R$149285,"01. Dokter")</f>
        <v>#VALUE!</v>
      </c>
      <c r="Y689" s="122">
        <f t="shared" si="346"/>
        <v>1</v>
      </c>
      <c r="Z689" s="134" t="e">
        <f t="shared" si="347"/>
        <v>#VALUE!</v>
      </c>
      <c r="AA689" s="134" t="e">
        <f t="shared" si="348"/>
        <v>#VALUE!</v>
      </c>
      <c r="AB689" s="133" t="e">
        <f>COUNTIFS(A1_Individu_Data_Keadaan_SDMK!A$4:A$149931,M689,A1_Individu_Data_Keadaan_SDMK!R$4:R$149285,"02. Dokter Gigi")</f>
        <v>#VALUE!</v>
      </c>
      <c r="AC689" s="122">
        <f t="shared" si="349"/>
        <v>1</v>
      </c>
      <c r="AD689" s="134" t="e">
        <f t="shared" si="350"/>
        <v>#VALUE!</v>
      </c>
      <c r="AE689" s="134" t="e">
        <f t="shared" si="351"/>
        <v>#VALUE!</v>
      </c>
      <c r="AF689" s="133" t="e">
        <f>COUNTIFS(A1_Individu_Data_Keadaan_SDMK!A$4:A$149931,M689,A1_Individu_Data_Keadaan_SDMK!Q$4:Q$149285,"03. KEPERAWATAN")</f>
        <v>#VALUE!</v>
      </c>
      <c r="AG689" s="135">
        <f t="shared" si="352"/>
        <v>5</v>
      </c>
      <c r="AH689" s="134" t="e">
        <f t="shared" si="353"/>
        <v>#VALUE!</v>
      </c>
      <c r="AI689" s="134" t="e">
        <f t="shared" si="354"/>
        <v>#VALUE!</v>
      </c>
      <c r="AJ689" s="133" t="e">
        <f>COUNTIFS(A1_Individu_Data_Keadaan_SDMK!A$4:A$149931,M689,A1_Individu_Data_Keadaan_SDMK!Q$4:Q$149285,"04. KEBIDANAN")</f>
        <v>#VALUE!</v>
      </c>
      <c r="AK689" s="135">
        <f t="shared" si="355"/>
        <v>4</v>
      </c>
      <c r="AL689" s="134" t="e">
        <f t="shared" si="356"/>
        <v>#VALUE!</v>
      </c>
      <c r="AM689" s="134" t="e">
        <f t="shared" si="357"/>
        <v>#VALUE!</v>
      </c>
      <c r="AN689" s="133" t="e">
        <f>COUNTIFS(A1_Individu_Data_Keadaan_SDMK!A$4:A$149931,M689,A1_Individu_Data_Keadaan_SDMK!Q$4:Q$149285,"05. KEFARMASIAN")</f>
        <v>#VALUE!</v>
      </c>
      <c r="AO689" s="135">
        <f t="shared" si="358"/>
        <v>1</v>
      </c>
      <c r="AP689" s="134" t="e">
        <f t="shared" si="359"/>
        <v>#VALUE!</v>
      </c>
      <c r="AQ689" s="134" t="e">
        <f t="shared" si="360"/>
        <v>#VALUE!</v>
      </c>
      <c r="AR689" s="133" t="e">
        <f>COUNTIFS(A1_Individu_Data_Keadaan_SDMK!A$4:A$149931,M689,A1_Individu_Data_Keadaan_SDMK!Q$4:Q$149285,"06. KESEHATAN MASYARAKAT")</f>
        <v>#VALUE!</v>
      </c>
      <c r="AS689" s="135">
        <f t="shared" si="361"/>
        <v>1</v>
      </c>
      <c r="AT689" s="134" t="e">
        <f t="shared" si="362"/>
        <v>#VALUE!</v>
      </c>
      <c r="AU689" s="134" t="e">
        <f t="shared" si="363"/>
        <v>#VALUE!</v>
      </c>
      <c r="AV689" s="133" t="e">
        <f>COUNTIFS(A1_Individu_Data_Keadaan_SDMK!A$4:A$149931,M689,A1_Individu_Data_Keadaan_SDMK!Q$4:Q$149285,"07. KESEHATAN LINGKUNGAN")</f>
        <v>#VALUE!</v>
      </c>
      <c r="AW689" s="135">
        <f t="shared" si="364"/>
        <v>1</v>
      </c>
      <c r="AX689" s="134" t="e">
        <f t="shared" si="365"/>
        <v>#VALUE!</v>
      </c>
      <c r="AY689" s="134" t="e">
        <f t="shared" si="366"/>
        <v>#VALUE!</v>
      </c>
      <c r="AZ689" s="133" t="e">
        <f>COUNTIFS(A1_Individu_Data_Keadaan_SDMK!A$4:A$149931,M689,A1_Individu_Data_Keadaan_SDMK!Q$4:Q$149285,"08. GIZI")</f>
        <v>#VALUE!</v>
      </c>
      <c r="BA689" s="135">
        <f t="shared" si="367"/>
        <v>1</v>
      </c>
      <c r="BB689" s="134" t="e">
        <f t="shared" si="368"/>
        <v>#VALUE!</v>
      </c>
      <c r="BC689" s="134" t="e">
        <f t="shared" si="369"/>
        <v>#VALUE!</v>
      </c>
      <c r="BD689" s="133" t="e">
        <f>COUNTIFS(A1_Individu_Data_Keadaan_SDMK!A$4:A$149931,M689,A1_Individu_Data_Keadaan_SDMK!R$4:R$149285,"03. Ahli Teknologi Laboratorium Medik")</f>
        <v>#VALUE!</v>
      </c>
      <c r="BE689" s="135">
        <f t="shared" si="370"/>
        <v>1</v>
      </c>
      <c r="BF689" s="134" t="e">
        <f t="shared" si="371"/>
        <v>#VALUE!</v>
      </c>
      <c r="BG689" s="134" t="e">
        <f t="shared" si="372"/>
        <v>#VALUE!</v>
      </c>
      <c r="BH689" s="139" t="e">
        <f t="shared" si="373"/>
        <v>#VALUE!</v>
      </c>
      <c r="BI689" s="139" t="e">
        <f t="shared" si="374"/>
        <v>#VALUE!</v>
      </c>
    </row>
    <row r="690" spans="13:61" ht="15">
      <c r="M690" s="120" t="s">
        <v>13771</v>
      </c>
      <c r="N690" s="120" t="s">
        <v>13772</v>
      </c>
      <c r="O690" s="120" t="s">
        <v>267</v>
      </c>
      <c r="P690" s="120" t="s">
        <v>9301</v>
      </c>
      <c r="Q690" s="120" t="s">
        <v>12201</v>
      </c>
      <c r="R690" s="120">
        <v>33</v>
      </c>
      <c r="S690" s="120">
        <v>3326</v>
      </c>
      <c r="T690" s="348" t="str">
        <f>IF(R690&lt;&gt;"",VLOOKUP(R690,'01_MASTER_KODE_WILAYAH'!H$1437:I$1470,2,FALSE),"")</f>
        <v>JAWA TENGAH</v>
      </c>
      <c r="U690" s="348" t="str">
        <f>IF(S690&lt;&gt;"",VLOOKUP(S690,'01_MASTER_KODE_WILAYAH'!D$5:F$1353,3,FALSE),"")</f>
        <v>PEKALONGAN</v>
      </c>
      <c r="V690" s="349" t="str">
        <f t="shared" si="344"/>
        <v>2</v>
      </c>
      <c r="W690" s="145" t="e">
        <f t="shared" si="345"/>
        <v>#VALUE!</v>
      </c>
      <c r="X690" s="133" t="e">
        <f>COUNTIFS(A1_Individu_Data_Keadaan_SDMK!A$4:A$149931,M690,A1_Individu_Data_Keadaan_SDMK!R$4:R$149285,"01. Dokter")</f>
        <v>#VALUE!</v>
      </c>
      <c r="Y690" s="122">
        <f t="shared" si="346"/>
        <v>1</v>
      </c>
      <c r="Z690" s="134" t="e">
        <f t="shared" si="347"/>
        <v>#VALUE!</v>
      </c>
      <c r="AA690" s="134" t="e">
        <f t="shared" si="348"/>
        <v>#VALUE!</v>
      </c>
      <c r="AB690" s="133" t="e">
        <f>COUNTIFS(A1_Individu_Data_Keadaan_SDMK!A$4:A$149931,M690,A1_Individu_Data_Keadaan_SDMK!R$4:R$149285,"02. Dokter Gigi")</f>
        <v>#VALUE!</v>
      </c>
      <c r="AC690" s="122">
        <f t="shared" si="349"/>
        <v>1</v>
      </c>
      <c r="AD690" s="134" t="e">
        <f t="shared" si="350"/>
        <v>#VALUE!</v>
      </c>
      <c r="AE690" s="134" t="e">
        <f t="shared" si="351"/>
        <v>#VALUE!</v>
      </c>
      <c r="AF690" s="133" t="e">
        <f>COUNTIFS(A1_Individu_Data_Keadaan_SDMK!A$4:A$149931,M690,A1_Individu_Data_Keadaan_SDMK!Q$4:Q$149285,"03. KEPERAWATAN")</f>
        <v>#VALUE!</v>
      </c>
      <c r="AG690" s="135">
        <f t="shared" si="352"/>
        <v>5</v>
      </c>
      <c r="AH690" s="134" t="e">
        <f t="shared" si="353"/>
        <v>#VALUE!</v>
      </c>
      <c r="AI690" s="134" t="e">
        <f t="shared" si="354"/>
        <v>#VALUE!</v>
      </c>
      <c r="AJ690" s="133" t="e">
        <f>COUNTIFS(A1_Individu_Data_Keadaan_SDMK!A$4:A$149931,M690,A1_Individu_Data_Keadaan_SDMK!Q$4:Q$149285,"04. KEBIDANAN")</f>
        <v>#VALUE!</v>
      </c>
      <c r="AK690" s="135">
        <f t="shared" si="355"/>
        <v>4</v>
      </c>
      <c r="AL690" s="134" t="e">
        <f t="shared" si="356"/>
        <v>#VALUE!</v>
      </c>
      <c r="AM690" s="134" t="e">
        <f t="shared" si="357"/>
        <v>#VALUE!</v>
      </c>
      <c r="AN690" s="133" t="e">
        <f>COUNTIFS(A1_Individu_Data_Keadaan_SDMK!A$4:A$149931,M690,A1_Individu_Data_Keadaan_SDMK!Q$4:Q$149285,"05. KEFARMASIAN")</f>
        <v>#VALUE!</v>
      </c>
      <c r="AO690" s="135">
        <f t="shared" si="358"/>
        <v>1</v>
      </c>
      <c r="AP690" s="134" t="e">
        <f t="shared" si="359"/>
        <v>#VALUE!</v>
      </c>
      <c r="AQ690" s="134" t="e">
        <f t="shared" si="360"/>
        <v>#VALUE!</v>
      </c>
      <c r="AR690" s="133" t="e">
        <f>COUNTIFS(A1_Individu_Data_Keadaan_SDMK!A$4:A$149931,M690,A1_Individu_Data_Keadaan_SDMK!Q$4:Q$149285,"06. KESEHATAN MASYARAKAT")</f>
        <v>#VALUE!</v>
      </c>
      <c r="AS690" s="135">
        <f t="shared" si="361"/>
        <v>1</v>
      </c>
      <c r="AT690" s="134" t="e">
        <f t="shared" si="362"/>
        <v>#VALUE!</v>
      </c>
      <c r="AU690" s="134" t="e">
        <f t="shared" si="363"/>
        <v>#VALUE!</v>
      </c>
      <c r="AV690" s="133" t="e">
        <f>COUNTIFS(A1_Individu_Data_Keadaan_SDMK!A$4:A$149931,M690,A1_Individu_Data_Keadaan_SDMK!Q$4:Q$149285,"07. KESEHATAN LINGKUNGAN")</f>
        <v>#VALUE!</v>
      </c>
      <c r="AW690" s="135">
        <f t="shared" si="364"/>
        <v>1</v>
      </c>
      <c r="AX690" s="134" t="e">
        <f t="shared" si="365"/>
        <v>#VALUE!</v>
      </c>
      <c r="AY690" s="134" t="e">
        <f t="shared" si="366"/>
        <v>#VALUE!</v>
      </c>
      <c r="AZ690" s="133" t="e">
        <f>COUNTIFS(A1_Individu_Data_Keadaan_SDMK!A$4:A$149931,M690,A1_Individu_Data_Keadaan_SDMK!Q$4:Q$149285,"08. GIZI")</f>
        <v>#VALUE!</v>
      </c>
      <c r="BA690" s="135">
        <f t="shared" si="367"/>
        <v>1</v>
      </c>
      <c r="BB690" s="134" t="e">
        <f t="shared" si="368"/>
        <v>#VALUE!</v>
      </c>
      <c r="BC690" s="134" t="e">
        <f t="shared" si="369"/>
        <v>#VALUE!</v>
      </c>
      <c r="BD690" s="133" t="e">
        <f>COUNTIFS(A1_Individu_Data_Keadaan_SDMK!A$4:A$149931,M690,A1_Individu_Data_Keadaan_SDMK!R$4:R$149285,"03. Ahli Teknologi Laboratorium Medik")</f>
        <v>#VALUE!</v>
      </c>
      <c r="BE690" s="135">
        <f t="shared" si="370"/>
        <v>1</v>
      </c>
      <c r="BF690" s="134" t="e">
        <f t="shared" si="371"/>
        <v>#VALUE!</v>
      </c>
      <c r="BG690" s="134" t="e">
        <f t="shared" si="372"/>
        <v>#VALUE!</v>
      </c>
      <c r="BH690" s="139" t="e">
        <f t="shared" si="373"/>
        <v>#VALUE!</v>
      </c>
      <c r="BI690" s="139" t="e">
        <f t="shared" si="374"/>
        <v>#VALUE!</v>
      </c>
    </row>
    <row r="691" spans="13:61" ht="15">
      <c r="M691" s="120" t="s">
        <v>13773</v>
      </c>
      <c r="N691" s="120" t="s">
        <v>13774</v>
      </c>
      <c r="O691" s="120" t="s">
        <v>267</v>
      </c>
      <c r="P691" s="120" t="s">
        <v>9302</v>
      </c>
      <c r="Q691" s="120" t="s">
        <v>12201</v>
      </c>
      <c r="R691" s="120">
        <v>33</v>
      </c>
      <c r="S691" s="120">
        <v>3326</v>
      </c>
      <c r="T691" s="348" t="str">
        <f>IF(R691&lt;&gt;"",VLOOKUP(R691,'01_MASTER_KODE_WILAYAH'!H$1437:I$1470,2,FALSE),"")</f>
        <v>JAWA TENGAH</v>
      </c>
      <c r="U691" s="348" t="str">
        <f>IF(S691&lt;&gt;"",VLOOKUP(S691,'01_MASTER_KODE_WILAYAH'!D$5:F$1353,3,FALSE),"")</f>
        <v>PEKALONGAN</v>
      </c>
      <c r="V691" s="349" t="str">
        <f t="shared" si="344"/>
        <v>1</v>
      </c>
      <c r="W691" s="145" t="e">
        <f t="shared" si="345"/>
        <v>#VALUE!</v>
      </c>
      <c r="X691" s="133" t="e">
        <f>COUNTIFS(A1_Individu_Data_Keadaan_SDMK!A$4:A$149931,M691,A1_Individu_Data_Keadaan_SDMK!R$4:R$149285,"01. Dokter")</f>
        <v>#VALUE!</v>
      </c>
      <c r="Y691" s="122">
        <f t="shared" si="346"/>
        <v>2</v>
      </c>
      <c r="Z691" s="134" t="e">
        <f t="shared" si="347"/>
        <v>#VALUE!</v>
      </c>
      <c r="AA691" s="134" t="e">
        <f t="shared" si="348"/>
        <v>#VALUE!</v>
      </c>
      <c r="AB691" s="133" t="e">
        <f>COUNTIFS(A1_Individu_Data_Keadaan_SDMK!A$4:A$149931,M691,A1_Individu_Data_Keadaan_SDMK!R$4:R$149285,"02. Dokter Gigi")</f>
        <v>#VALUE!</v>
      </c>
      <c r="AC691" s="122">
        <f t="shared" si="349"/>
        <v>1</v>
      </c>
      <c r="AD691" s="134" t="e">
        <f t="shared" si="350"/>
        <v>#VALUE!</v>
      </c>
      <c r="AE691" s="134" t="e">
        <f t="shared" si="351"/>
        <v>#VALUE!</v>
      </c>
      <c r="AF691" s="133" t="e">
        <f>COUNTIFS(A1_Individu_Data_Keadaan_SDMK!A$4:A$149931,M691,A1_Individu_Data_Keadaan_SDMK!Q$4:Q$149285,"03. KEPERAWATAN")</f>
        <v>#VALUE!</v>
      </c>
      <c r="AG691" s="135">
        <f t="shared" si="352"/>
        <v>8</v>
      </c>
      <c r="AH691" s="134" t="e">
        <f t="shared" si="353"/>
        <v>#VALUE!</v>
      </c>
      <c r="AI691" s="134" t="e">
        <f t="shared" si="354"/>
        <v>#VALUE!</v>
      </c>
      <c r="AJ691" s="133" t="e">
        <f>COUNTIFS(A1_Individu_Data_Keadaan_SDMK!A$4:A$149931,M691,A1_Individu_Data_Keadaan_SDMK!Q$4:Q$149285,"04. KEBIDANAN")</f>
        <v>#VALUE!</v>
      </c>
      <c r="AK691" s="135">
        <f t="shared" si="355"/>
        <v>7</v>
      </c>
      <c r="AL691" s="134" t="e">
        <f t="shared" si="356"/>
        <v>#VALUE!</v>
      </c>
      <c r="AM691" s="134" t="e">
        <f t="shared" si="357"/>
        <v>#VALUE!</v>
      </c>
      <c r="AN691" s="133" t="e">
        <f>COUNTIFS(A1_Individu_Data_Keadaan_SDMK!A$4:A$149931,M691,A1_Individu_Data_Keadaan_SDMK!Q$4:Q$149285,"05. KEFARMASIAN")</f>
        <v>#VALUE!</v>
      </c>
      <c r="AO691" s="135">
        <f t="shared" si="358"/>
        <v>1</v>
      </c>
      <c r="AP691" s="134" t="e">
        <f t="shared" si="359"/>
        <v>#VALUE!</v>
      </c>
      <c r="AQ691" s="134" t="e">
        <f t="shared" si="360"/>
        <v>#VALUE!</v>
      </c>
      <c r="AR691" s="133" t="e">
        <f>COUNTIFS(A1_Individu_Data_Keadaan_SDMK!A$4:A$149931,M691,A1_Individu_Data_Keadaan_SDMK!Q$4:Q$149285,"06. KESEHATAN MASYARAKAT")</f>
        <v>#VALUE!</v>
      </c>
      <c r="AS691" s="135">
        <f t="shared" si="361"/>
        <v>1</v>
      </c>
      <c r="AT691" s="134" t="e">
        <f t="shared" si="362"/>
        <v>#VALUE!</v>
      </c>
      <c r="AU691" s="134" t="e">
        <f t="shared" si="363"/>
        <v>#VALUE!</v>
      </c>
      <c r="AV691" s="133" t="e">
        <f>COUNTIFS(A1_Individu_Data_Keadaan_SDMK!A$4:A$149931,M691,A1_Individu_Data_Keadaan_SDMK!Q$4:Q$149285,"07. KESEHATAN LINGKUNGAN")</f>
        <v>#VALUE!</v>
      </c>
      <c r="AW691" s="135">
        <f t="shared" si="364"/>
        <v>1</v>
      </c>
      <c r="AX691" s="134" t="e">
        <f t="shared" si="365"/>
        <v>#VALUE!</v>
      </c>
      <c r="AY691" s="134" t="e">
        <f t="shared" si="366"/>
        <v>#VALUE!</v>
      </c>
      <c r="AZ691" s="133" t="e">
        <f>COUNTIFS(A1_Individu_Data_Keadaan_SDMK!A$4:A$149931,M691,A1_Individu_Data_Keadaan_SDMK!Q$4:Q$149285,"08. GIZI")</f>
        <v>#VALUE!</v>
      </c>
      <c r="BA691" s="135">
        <f t="shared" si="367"/>
        <v>2</v>
      </c>
      <c r="BB691" s="134" t="e">
        <f t="shared" si="368"/>
        <v>#VALUE!</v>
      </c>
      <c r="BC691" s="134" t="e">
        <f t="shared" si="369"/>
        <v>#VALUE!</v>
      </c>
      <c r="BD691" s="133" t="e">
        <f>COUNTIFS(A1_Individu_Data_Keadaan_SDMK!A$4:A$149931,M691,A1_Individu_Data_Keadaan_SDMK!R$4:R$149285,"03. Ahli Teknologi Laboratorium Medik")</f>
        <v>#VALUE!</v>
      </c>
      <c r="BE691" s="135">
        <f t="shared" si="370"/>
        <v>1</v>
      </c>
      <c r="BF691" s="134" t="e">
        <f t="shared" si="371"/>
        <v>#VALUE!</v>
      </c>
      <c r="BG691" s="134" t="e">
        <f t="shared" si="372"/>
        <v>#VALUE!</v>
      </c>
      <c r="BH691" s="139" t="e">
        <f t="shared" si="373"/>
        <v>#VALUE!</v>
      </c>
      <c r="BI691" s="139" t="e">
        <f t="shared" si="374"/>
        <v>#VALUE!</v>
      </c>
    </row>
    <row r="692" spans="13:61" ht="15">
      <c r="M692" s="120" t="s">
        <v>13775</v>
      </c>
      <c r="N692" s="120" t="s">
        <v>13776</v>
      </c>
      <c r="O692" s="120" t="s">
        <v>267</v>
      </c>
      <c r="P692" s="120" t="s">
        <v>9301</v>
      </c>
      <c r="Q692" s="120" t="s">
        <v>12201</v>
      </c>
      <c r="R692" s="120">
        <v>33</v>
      </c>
      <c r="S692" s="120">
        <v>3326</v>
      </c>
      <c r="T692" s="348" t="str">
        <f>IF(R692&lt;&gt;"",VLOOKUP(R692,'01_MASTER_KODE_WILAYAH'!H$1437:I$1470,2,FALSE),"")</f>
        <v>JAWA TENGAH</v>
      </c>
      <c r="U692" s="348" t="str">
        <f>IF(S692&lt;&gt;"",VLOOKUP(S692,'01_MASTER_KODE_WILAYAH'!D$5:F$1353,3,FALSE),"")</f>
        <v>PEKALONGAN</v>
      </c>
      <c r="V692" s="349" t="str">
        <f t="shared" si="344"/>
        <v>2</v>
      </c>
      <c r="W692" s="145" t="e">
        <f t="shared" si="345"/>
        <v>#VALUE!</v>
      </c>
      <c r="X692" s="133" t="e">
        <f>COUNTIFS(A1_Individu_Data_Keadaan_SDMK!A$4:A$149931,M692,A1_Individu_Data_Keadaan_SDMK!R$4:R$149285,"01. Dokter")</f>
        <v>#VALUE!</v>
      </c>
      <c r="Y692" s="122">
        <f t="shared" si="346"/>
        <v>1</v>
      </c>
      <c r="Z692" s="134" t="e">
        <f t="shared" si="347"/>
        <v>#VALUE!</v>
      </c>
      <c r="AA692" s="134" t="e">
        <f t="shared" si="348"/>
        <v>#VALUE!</v>
      </c>
      <c r="AB692" s="133" t="e">
        <f>COUNTIFS(A1_Individu_Data_Keadaan_SDMK!A$4:A$149931,M692,A1_Individu_Data_Keadaan_SDMK!R$4:R$149285,"02. Dokter Gigi")</f>
        <v>#VALUE!</v>
      </c>
      <c r="AC692" s="122">
        <f t="shared" si="349"/>
        <v>1</v>
      </c>
      <c r="AD692" s="134" t="e">
        <f t="shared" si="350"/>
        <v>#VALUE!</v>
      </c>
      <c r="AE692" s="134" t="e">
        <f t="shared" si="351"/>
        <v>#VALUE!</v>
      </c>
      <c r="AF692" s="133" t="e">
        <f>COUNTIFS(A1_Individu_Data_Keadaan_SDMK!A$4:A$149931,M692,A1_Individu_Data_Keadaan_SDMK!Q$4:Q$149285,"03. KEPERAWATAN")</f>
        <v>#VALUE!</v>
      </c>
      <c r="AG692" s="135">
        <f t="shared" si="352"/>
        <v>5</v>
      </c>
      <c r="AH692" s="134" t="e">
        <f t="shared" si="353"/>
        <v>#VALUE!</v>
      </c>
      <c r="AI692" s="134" t="e">
        <f t="shared" si="354"/>
        <v>#VALUE!</v>
      </c>
      <c r="AJ692" s="133" t="e">
        <f>COUNTIFS(A1_Individu_Data_Keadaan_SDMK!A$4:A$149931,M692,A1_Individu_Data_Keadaan_SDMK!Q$4:Q$149285,"04. KEBIDANAN")</f>
        <v>#VALUE!</v>
      </c>
      <c r="AK692" s="135">
        <f t="shared" si="355"/>
        <v>4</v>
      </c>
      <c r="AL692" s="134" t="e">
        <f t="shared" si="356"/>
        <v>#VALUE!</v>
      </c>
      <c r="AM692" s="134" t="e">
        <f t="shared" si="357"/>
        <v>#VALUE!</v>
      </c>
      <c r="AN692" s="133" t="e">
        <f>COUNTIFS(A1_Individu_Data_Keadaan_SDMK!A$4:A$149931,M692,A1_Individu_Data_Keadaan_SDMK!Q$4:Q$149285,"05. KEFARMASIAN")</f>
        <v>#VALUE!</v>
      </c>
      <c r="AO692" s="135">
        <f t="shared" si="358"/>
        <v>1</v>
      </c>
      <c r="AP692" s="134" t="e">
        <f t="shared" si="359"/>
        <v>#VALUE!</v>
      </c>
      <c r="AQ692" s="134" t="e">
        <f t="shared" si="360"/>
        <v>#VALUE!</v>
      </c>
      <c r="AR692" s="133" t="e">
        <f>COUNTIFS(A1_Individu_Data_Keadaan_SDMK!A$4:A$149931,M692,A1_Individu_Data_Keadaan_SDMK!Q$4:Q$149285,"06. KESEHATAN MASYARAKAT")</f>
        <v>#VALUE!</v>
      </c>
      <c r="AS692" s="135">
        <f t="shared" si="361"/>
        <v>1</v>
      </c>
      <c r="AT692" s="134" t="e">
        <f t="shared" si="362"/>
        <v>#VALUE!</v>
      </c>
      <c r="AU692" s="134" t="e">
        <f t="shared" si="363"/>
        <v>#VALUE!</v>
      </c>
      <c r="AV692" s="133" t="e">
        <f>COUNTIFS(A1_Individu_Data_Keadaan_SDMK!A$4:A$149931,M692,A1_Individu_Data_Keadaan_SDMK!Q$4:Q$149285,"07. KESEHATAN LINGKUNGAN")</f>
        <v>#VALUE!</v>
      </c>
      <c r="AW692" s="135">
        <f t="shared" si="364"/>
        <v>1</v>
      </c>
      <c r="AX692" s="134" t="e">
        <f t="shared" si="365"/>
        <v>#VALUE!</v>
      </c>
      <c r="AY692" s="134" t="e">
        <f t="shared" si="366"/>
        <v>#VALUE!</v>
      </c>
      <c r="AZ692" s="133" t="e">
        <f>COUNTIFS(A1_Individu_Data_Keadaan_SDMK!A$4:A$149931,M692,A1_Individu_Data_Keadaan_SDMK!Q$4:Q$149285,"08. GIZI")</f>
        <v>#VALUE!</v>
      </c>
      <c r="BA692" s="135">
        <f t="shared" si="367"/>
        <v>1</v>
      </c>
      <c r="BB692" s="134" t="e">
        <f t="shared" si="368"/>
        <v>#VALUE!</v>
      </c>
      <c r="BC692" s="134" t="e">
        <f t="shared" si="369"/>
        <v>#VALUE!</v>
      </c>
      <c r="BD692" s="133" t="e">
        <f>COUNTIFS(A1_Individu_Data_Keadaan_SDMK!A$4:A$149931,M692,A1_Individu_Data_Keadaan_SDMK!R$4:R$149285,"03. Ahli Teknologi Laboratorium Medik")</f>
        <v>#VALUE!</v>
      </c>
      <c r="BE692" s="135">
        <f t="shared" si="370"/>
        <v>1</v>
      </c>
      <c r="BF692" s="134" t="e">
        <f t="shared" si="371"/>
        <v>#VALUE!</v>
      </c>
      <c r="BG692" s="134" t="e">
        <f t="shared" si="372"/>
        <v>#VALUE!</v>
      </c>
      <c r="BH692" s="139" t="e">
        <f t="shared" si="373"/>
        <v>#VALUE!</v>
      </c>
      <c r="BI692" s="139" t="e">
        <f t="shared" si="374"/>
        <v>#VALUE!</v>
      </c>
    </row>
    <row r="693" spans="13:61" ht="15">
      <c r="M693" s="120" t="s">
        <v>13777</v>
      </c>
      <c r="N693" s="120" t="s">
        <v>13778</v>
      </c>
      <c r="O693" s="120" t="s">
        <v>267</v>
      </c>
      <c r="P693" s="120" t="s">
        <v>9302</v>
      </c>
      <c r="Q693" s="120" t="s">
        <v>12201</v>
      </c>
      <c r="R693" s="120">
        <v>33</v>
      </c>
      <c r="S693" s="120">
        <v>3326</v>
      </c>
      <c r="T693" s="348" t="str">
        <f>IF(R693&lt;&gt;"",VLOOKUP(R693,'01_MASTER_KODE_WILAYAH'!H$1437:I$1470,2,FALSE),"")</f>
        <v>JAWA TENGAH</v>
      </c>
      <c r="U693" s="348" t="str">
        <f>IF(S693&lt;&gt;"",VLOOKUP(S693,'01_MASTER_KODE_WILAYAH'!D$5:F$1353,3,FALSE),"")</f>
        <v>PEKALONGAN</v>
      </c>
      <c r="V693" s="349" t="str">
        <f t="shared" si="344"/>
        <v>1</v>
      </c>
      <c r="W693" s="145" t="e">
        <f t="shared" si="345"/>
        <v>#VALUE!</v>
      </c>
      <c r="X693" s="133" t="e">
        <f>COUNTIFS(A1_Individu_Data_Keadaan_SDMK!A$4:A$149931,M693,A1_Individu_Data_Keadaan_SDMK!R$4:R$149285,"01. Dokter")</f>
        <v>#VALUE!</v>
      </c>
      <c r="Y693" s="122">
        <f t="shared" si="346"/>
        <v>2</v>
      </c>
      <c r="Z693" s="134" t="e">
        <f t="shared" si="347"/>
        <v>#VALUE!</v>
      </c>
      <c r="AA693" s="134" t="e">
        <f t="shared" si="348"/>
        <v>#VALUE!</v>
      </c>
      <c r="AB693" s="133" t="e">
        <f>COUNTIFS(A1_Individu_Data_Keadaan_SDMK!A$4:A$149931,M693,A1_Individu_Data_Keadaan_SDMK!R$4:R$149285,"02. Dokter Gigi")</f>
        <v>#VALUE!</v>
      </c>
      <c r="AC693" s="122">
        <f t="shared" si="349"/>
        <v>1</v>
      </c>
      <c r="AD693" s="134" t="e">
        <f t="shared" si="350"/>
        <v>#VALUE!</v>
      </c>
      <c r="AE693" s="134" t="e">
        <f t="shared" si="351"/>
        <v>#VALUE!</v>
      </c>
      <c r="AF693" s="133" t="e">
        <f>COUNTIFS(A1_Individu_Data_Keadaan_SDMK!A$4:A$149931,M693,A1_Individu_Data_Keadaan_SDMK!Q$4:Q$149285,"03. KEPERAWATAN")</f>
        <v>#VALUE!</v>
      </c>
      <c r="AG693" s="135">
        <f t="shared" si="352"/>
        <v>8</v>
      </c>
      <c r="AH693" s="134" t="e">
        <f t="shared" si="353"/>
        <v>#VALUE!</v>
      </c>
      <c r="AI693" s="134" t="e">
        <f t="shared" si="354"/>
        <v>#VALUE!</v>
      </c>
      <c r="AJ693" s="133" t="e">
        <f>COUNTIFS(A1_Individu_Data_Keadaan_SDMK!A$4:A$149931,M693,A1_Individu_Data_Keadaan_SDMK!Q$4:Q$149285,"04. KEBIDANAN")</f>
        <v>#VALUE!</v>
      </c>
      <c r="AK693" s="135">
        <f t="shared" si="355"/>
        <v>7</v>
      </c>
      <c r="AL693" s="134" t="e">
        <f t="shared" si="356"/>
        <v>#VALUE!</v>
      </c>
      <c r="AM693" s="134" t="e">
        <f t="shared" si="357"/>
        <v>#VALUE!</v>
      </c>
      <c r="AN693" s="133" t="e">
        <f>COUNTIFS(A1_Individu_Data_Keadaan_SDMK!A$4:A$149931,M693,A1_Individu_Data_Keadaan_SDMK!Q$4:Q$149285,"05. KEFARMASIAN")</f>
        <v>#VALUE!</v>
      </c>
      <c r="AO693" s="135">
        <f t="shared" si="358"/>
        <v>1</v>
      </c>
      <c r="AP693" s="134" t="e">
        <f t="shared" si="359"/>
        <v>#VALUE!</v>
      </c>
      <c r="AQ693" s="134" t="e">
        <f t="shared" si="360"/>
        <v>#VALUE!</v>
      </c>
      <c r="AR693" s="133" t="e">
        <f>COUNTIFS(A1_Individu_Data_Keadaan_SDMK!A$4:A$149931,M693,A1_Individu_Data_Keadaan_SDMK!Q$4:Q$149285,"06. KESEHATAN MASYARAKAT")</f>
        <v>#VALUE!</v>
      </c>
      <c r="AS693" s="135">
        <f t="shared" si="361"/>
        <v>1</v>
      </c>
      <c r="AT693" s="134" t="e">
        <f t="shared" si="362"/>
        <v>#VALUE!</v>
      </c>
      <c r="AU693" s="134" t="e">
        <f t="shared" si="363"/>
        <v>#VALUE!</v>
      </c>
      <c r="AV693" s="133" t="e">
        <f>COUNTIFS(A1_Individu_Data_Keadaan_SDMK!A$4:A$149931,M693,A1_Individu_Data_Keadaan_SDMK!Q$4:Q$149285,"07. KESEHATAN LINGKUNGAN")</f>
        <v>#VALUE!</v>
      </c>
      <c r="AW693" s="135">
        <f t="shared" si="364"/>
        <v>1</v>
      </c>
      <c r="AX693" s="134" t="e">
        <f t="shared" si="365"/>
        <v>#VALUE!</v>
      </c>
      <c r="AY693" s="134" t="e">
        <f t="shared" si="366"/>
        <v>#VALUE!</v>
      </c>
      <c r="AZ693" s="133" t="e">
        <f>COUNTIFS(A1_Individu_Data_Keadaan_SDMK!A$4:A$149931,M693,A1_Individu_Data_Keadaan_SDMK!Q$4:Q$149285,"08. GIZI")</f>
        <v>#VALUE!</v>
      </c>
      <c r="BA693" s="135">
        <f t="shared" si="367"/>
        <v>2</v>
      </c>
      <c r="BB693" s="134" t="e">
        <f t="shared" si="368"/>
        <v>#VALUE!</v>
      </c>
      <c r="BC693" s="134" t="e">
        <f t="shared" si="369"/>
        <v>#VALUE!</v>
      </c>
      <c r="BD693" s="133" t="e">
        <f>COUNTIFS(A1_Individu_Data_Keadaan_SDMK!A$4:A$149931,M693,A1_Individu_Data_Keadaan_SDMK!R$4:R$149285,"03. Ahli Teknologi Laboratorium Medik")</f>
        <v>#VALUE!</v>
      </c>
      <c r="BE693" s="135">
        <f t="shared" si="370"/>
        <v>1</v>
      </c>
      <c r="BF693" s="134" t="e">
        <f t="shared" si="371"/>
        <v>#VALUE!</v>
      </c>
      <c r="BG693" s="134" t="e">
        <f t="shared" si="372"/>
        <v>#VALUE!</v>
      </c>
      <c r="BH693" s="139" t="e">
        <f t="shared" si="373"/>
        <v>#VALUE!</v>
      </c>
      <c r="BI693" s="139" t="e">
        <f t="shared" si="374"/>
        <v>#VALUE!</v>
      </c>
    </row>
    <row r="694" spans="13:61" ht="15">
      <c r="M694" s="120" t="s">
        <v>13779</v>
      </c>
      <c r="N694" s="120" t="s">
        <v>13780</v>
      </c>
      <c r="O694" s="120" t="s">
        <v>267</v>
      </c>
      <c r="P694" s="120" t="s">
        <v>9301</v>
      </c>
      <c r="Q694" s="120" t="s">
        <v>12201</v>
      </c>
      <c r="R694" s="120">
        <v>33</v>
      </c>
      <c r="S694" s="120">
        <v>3326</v>
      </c>
      <c r="T694" s="348" t="str">
        <f>IF(R694&lt;&gt;"",VLOOKUP(R694,'01_MASTER_KODE_WILAYAH'!H$1437:I$1470,2,FALSE),"")</f>
        <v>JAWA TENGAH</v>
      </c>
      <c r="U694" s="348" t="str">
        <f>IF(S694&lt;&gt;"",VLOOKUP(S694,'01_MASTER_KODE_WILAYAH'!D$5:F$1353,3,FALSE),"")</f>
        <v>PEKALONGAN</v>
      </c>
      <c r="V694" s="349" t="str">
        <f t="shared" si="344"/>
        <v>2</v>
      </c>
      <c r="W694" s="145" t="e">
        <f t="shared" si="345"/>
        <v>#VALUE!</v>
      </c>
      <c r="X694" s="133" t="e">
        <f>COUNTIFS(A1_Individu_Data_Keadaan_SDMK!A$4:A$149931,M694,A1_Individu_Data_Keadaan_SDMK!R$4:R$149285,"01. Dokter")</f>
        <v>#VALUE!</v>
      </c>
      <c r="Y694" s="122">
        <f t="shared" si="346"/>
        <v>1</v>
      </c>
      <c r="Z694" s="134" t="e">
        <f t="shared" si="347"/>
        <v>#VALUE!</v>
      </c>
      <c r="AA694" s="134" t="e">
        <f t="shared" si="348"/>
        <v>#VALUE!</v>
      </c>
      <c r="AB694" s="133" t="e">
        <f>COUNTIFS(A1_Individu_Data_Keadaan_SDMK!A$4:A$149931,M694,A1_Individu_Data_Keadaan_SDMK!R$4:R$149285,"02. Dokter Gigi")</f>
        <v>#VALUE!</v>
      </c>
      <c r="AC694" s="122">
        <f t="shared" si="349"/>
        <v>1</v>
      </c>
      <c r="AD694" s="134" t="e">
        <f t="shared" si="350"/>
        <v>#VALUE!</v>
      </c>
      <c r="AE694" s="134" t="e">
        <f t="shared" si="351"/>
        <v>#VALUE!</v>
      </c>
      <c r="AF694" s="133" t="e">
        <f>COUNTIFS(A1_Individu_Data_Keadaan_SDMK!A$4:A$149931,M694,A1_Individu_Data_Keadaan_SDMK!Q$4:Q$149285,"03. KEPERAWATAN")</f>
        <v>#VALUE!</v>
      </c>
      <c r="AG694" s="135">
        <f t="shared" si="352"/>
        <v>5</v>
      </c>
      <c r="AH694" s="134" t="e">
        <f t="shared" si="353"/>
        <v>#VALUE!</v>
      </c>
      <c r="AI694" s="134" t="e">
        <f t="shared" si="354"/>
        <v>#VALUE!</v>
      </c>
      <c r="AJ694" s="133" t="e">
        <f>COUNTIFS(A1_Individu_Data_Keadaan_SDMK!A$4:A$149931,M694,A1_Individu_Data_Keadaan_SDMK!Q$4:Q$149285,"04. KEBIDANAN")</f>
        <v>#VALUE!</v>
      </c>
      <c r="AK694" s="135">
        <f t="shared" si="355"/>
        <v>4</v>
      </c>
      <c r="AL694" s="134" t="e">
        <f t="shared" si="356"/>
        <v>#VALUE!</v>
      </c>
      <c r="AM694" s="134" t="e">
        <f t="shared" si="357"/>
        <v>#VALUE!</v>
      </c>
      <c r="AN694" s="133" t="e">
        <f>COUNTIFS(A1_Individu_Data_Keadaan_SDMK!A$4:A$149931,M694,A1_Individu_Data_Keadaan_SDMK!Q$4:Q$149285,"05. KEFARMASIAN")</f>
        <v>#VALUE!</v>
      </c>
      <c r="AO694" s="135">
        <f t="shared" si="358"/>
        <v>1</v>
      </c>
      <c r="AP694" s="134" t="e">
        <f t="shared" si="359"/>
        <v>#VALUE!</v>
      </c>
      <c r="AQ694" s="134" t="e">
        <f t="shared" si="360"/>
        <v>#VALUE!</v>
      </c>
      <c r="AR694" s="133" t="e">
        <f>COUNTIFS(A1_Individu_Data_Keadaan_SDMK!A$4:A$149931,M694,A1_Individu_Data_Keadaan_SDMK!Q$4:Q$149285,"06. KESEHATAN MASYARAKAT")</f>
        <v>#VALUE!</v>
      </c>
      <c r="AS694" s="135">
        <f t="shared" si="361"/>
        <v>1</v>
      </c>
      <c r="AT694" s="134" t="e">
        <f t="shared" si="362"/>
        <v>#VALUE!</v>
      </c>
      <c r="AU694" s="134" t="e">
        <f t="shared" si="363"/>
        <v>#VALUE!</v>
      </c>
      <c r="AV694" s="133" t="e">
        <f>COUNTIFS(A1_Individu_Data_Keadaan_SDMK!A$4:A$149931,M694,A1_Individu_Data_Keadaan_SDMK!Q$4:Q$149285,"07. KESEHATAN LINGKUNGAN")</f>
        <v>#VALUE!</v>
      </c>
      <c r="AW694" s="135">
        <f t="shared" si="364"/>
        <v>1</v>
      </c>
      <c r="AX694" s="134" t="e">
        <f t="shared" si="365"/>
        <v>#VALUE!</v>
      </c>
      <c r="AY694" s="134" t="e">
        <f t="shared" si="366"/>
        <v>#VALUE!</v>
      </c>
      <c r="AZ694" s="133" t="e">
        <f>COUNTIFS(A1_Individu_Data_Keadaan_SDMK!A$4:A$149931,M694,A1_Individu_Data_Keadaan_SDMK!Q$4:Q$149285,"08. GIZI")</f>
        <v>#VALUE!</v>
      </c>
      <c r="BA694" s="135">
        <f t="shared" si="367"/>
        <v>1</v>
      </c>
      <c r="BB694" s="134" t="e">
        <f t="shared" si="368"/>
        <v>#VALUE!</v>
      </c>
      <c r="BC694" s="134" t="e">
        <f t="shared" si="369"/>
        <v>#VALUE!</v>
      </c>
      <c r="BD694" s="133" t="e">
        <f>COUNTIFS(A1_Individu_Data_Keadaan_SDMK!A$4:A$149931,M694,A1_Individu_Data_Keadaan_SDMK!R$4:R$149285,"03. Ahli Teknologi Laboratorium Medik")</f>
        <v>#VALUE!</v>
      </c>
      <c r="BE694" s="135">
        <f t="shared" si="370"/>
        <v>1</v>
      </c>
      <c r="BF694" s="134" t="e">
        <f t="shared" si="371"/>
        <v>#VALUE!</v>
      </c>
      <c r="BG694" s="134" t="e">
        <f t="shared" si="372"/>
        <v>#VALUE!</v>
      </c>
      <c r="BH694" s="139" t="e">
        <f t="shared" si="373"/>
        <v>#VALUE!</v>
      </c>
      <c r="BI694" s="139" t="e">
        <f t="shared" si="374"/>
        <v>#VALUE!</v>
      </c>
    </row>
    <row r="695" spans="13:61" ht="15">
      <c r="M695" s="120" t="s">
        <v>13781</v>
      </c>
      <c r="N695" s="120" t="s">
        <v>13782</v>
      </c>
      <c r="O695" s="120" t="s">
        <v>267</v>
      </c>
      <c r="P695" s="120" t="s">
        <v>9301</v>
      </c>
      <c r="Q695" s="120" t="s">
        <v>12201</v>
      </c>
      <c r="R695" s="120">
        <v>33</v>
      </c>
      <c r="S695" s="120">
        <v>3326</v>
      </c>
      <c r="T695" s="348" t="str">
        <f>IF(R695&lt;&gt;"",VLOOKUP(R695,'01_MASTER_KODE_WILAYAH'!H$1437:I$1470,2,FALSE),"")</f>
        <v>JAWA TENGAH</v>
      </c>
      <c r="U695" s="348" t="str">
        <f>IF(S695&lt;&gt;"",VLOOKUP(S695,'01_MASTER_KODE_WILAYAH'!D$5:F$1353,3,FALSE),"")</f>
        <v>PEKALONGAN</v>
      </c>
      <c r="V695" s="349" t="str">
        <f t="shared" si="344"/>
        <v>2</v>
      </c>
      <c r="W695" s="145" t="e">
        <f t="shared" si="345"/>
        <v>#VALUE!</v>
      </c>
      <c r="X695" s="133" t="e">
        <f>COUNTIFS(A1_Individu_Data_Keadaan_SDMK!A$4:A$149931,M695,A1_Individu_Data_Keadaan_SDMK!R$4:R$149285,"01. Dokter")</f>
        <v>#VALUE!</v>
      </c>
      <c r="Y695" s="122">
        <f t="shared" si="346"/>
        <v>1</v>
      </c>
      <c r="Z695" s="134" t="e">
        <f t="shared" si="347"/>
        <v>#VALUE!</v>
      </c>
      <c r="AA695" s="134" t="e">
        <f t="shared" si="348"/>
        <v>#VALUE!</v>
      </c>
      <c r="AB695" s="133" t="e">
        <f>COUNTIFS(A1_Individu_Data_Keadaan_SDMK!A$4:A$149931,M695,A1_Individu_Data_Keadaan_SDMK!R$4:R$149285,"02. Dokter Gigi")</f>
        <v>#VALUE!</v>
      </c>
      <c r="AC695" s="122">
        <f t="shared" si="349"/>
        <v>1</v>
      </c>
      <c r="AD695" s="134" t="e">
        <f t="shared" si="350"/>
        <v>#VALUE!</v>
      </c>
      <c r="AE695" s="134" t="e">
        <f t="shared" si="351"/>
        <v>#VALUE!</v>
      </c>
      <c r="AF695" s="133" t="e">
        <f>COUNTIFS(A1_Individu_Data_Keadaan_SDMK!A$4:A$149931,M695,A1_Individu_Data_Keadaan_SDMK!Q$4:Q$149285,"03. KEPERAWATAN")</f>
        <v>#VALUE!</v>
      </c>
      <c r="AG695" s="135">
        <f t="shared" si="352"/>
        <v>5</v>
      </c>
      <c r="AH695" s="134" t="e">
        <f t="shared" si="353"/>
        <v>#VALUE!</v>
      </c>
      <c r="AI695" s="134" t="e">
        <f t="shared" si="354"/>
        <v>#VALUE!</v>
      </c>
      <c r="AJ695" s="133" t="e">
        <f>COUNTIFS(A1_Individu_Data_Keadaan_SDMK!A$4:A$149931,M695,A1_Individu_Data_Keadaan_SDMK!Q$4:Q$149285,"04. KEBIDANAN")</f>
        <v>#VALUE!</v>
      </c>
      <c r="AK695" s="135">
        <f t="shared" si="355"/>
        <v>4</v>
      </c>
      <c r="AL695" s="134" t="e">
        <f t="shared" si="356"/>
        <v>#VALUE!</v>
      </c>
      <c r="AM695" s="134" t="e">
        <f t="shared" si="357"/>
        <v>#VALUE!</v>
      </c>
      <c r="AN695" s="133" t="e">
        <f>COUNTIFS(A1_Individu_Data_Keadaan_SDMK!A$4:A$149931,M695,A1_Individu_Data_Keadaan_SDMK!Q$4:Q$149285,"05. KEFARMASIAN")</f>
        <v>#VALUE!</v>
      </c>
      <c r="AO695" s="135">
        <f t="shared" si="358"/>
        <v>1</v>
      </c>
      <c r="AP695" s="134" t="e">
        <f t="shared" si="359"/>
        <v>#VALUE!</v>
      </c>
      <c r="AQ695" s="134" t="e">
        <f t="shared" si="360"/>
        <v>#VALUE!</v>
      </c>
      <c r="AR695" s="133" t="e">
        <f>COUNTIFS(A1_Individu_Data_Keadaan_SDMK!A$4:A$149931,M695,A1_Individu_Data_Keadaan_SDMK!Q$4:Q$149285,"06. KESEHATAN MASYARAKAT")</f>
        <v>#VALUE!</v>
      </c>
      <c r="AS695" s="135">
        <f t="shared" si="361"/>
        <v>1</v>
      </c>
      <c r="AT695" s="134" t="e">
        <f t="shared" si="362"/>
        <v>#VALUE!</v>
      </c>
      <c r="AU695" s="134" t="e">
        <f t="shared" si="363"/>
        <v>#VALUE!</v>
      </c>
      <c r="AV695" s="133" t="e">
        <f>COUNTIFS(A1_Individu_Data_Keadaan_SDMK!A$4:A$149931,M695,A1_Individu_Data_Keadaan_SDMK!Q$4:Q$149285,"07. KESEHATAN LINGKUNGAN")</f>
        <v>#VALUE!</v>
      </c>
      <c r="AW695" s="135">
        <f t="shared" si="364"/>
        <v>1</v>
      </c>
      <c r="AX695" s="134" t="e">
        <f t="shared" si="365"/>
        <v>#VALUE!</v>
      </c>
      <c r="AY695" s="134" t="e">
        <f t="shared" si="366"/>
        <v>#VALUE!</v>
      </c>
      <c r="AZ695" s="133" t="e">
        <f>COUNTIFS(A1_Individu_Data_Keadaan_SDMK!A$4:A$149931,M695,A1_Individu_Data_Keadaan_SDMK!Q$4:Q$149285,"08. GIZI")</f>
        <v>#VALUE!</v>
      </c>
      <c r="BA695" s="135">
        <f t="shared" si="367"/>
        <v>1</v>
      </c>
      <c r="BB695" s="134" t="e">
        <f t="shared" si="368"/>
        <v>#VALUE!</v>
      </c>
      <c r="BC695" s="134" t="e">
        <f t="shared" si="369"/>
        <v>#VALUE!</v>
      </c>
      <c r="BD695" s="133" t="e">
        <f>COUNTIFS(A1_Individu_Data_Keadaan_SDMK!A$4:A$149931,M695,A1_Individu_Data_Keadaan_SDMK!R$4:R$149285,"03. Ahli Teknologi Laboratorium Medik")</f>
        <v>#VALUE!</v>
      </c>
      <c r="BE695" s="135">
        <f t="shared" si="370"/>
        <v>1</v>
      </c>
      <c r="BF695" s="134" t="e">
        <f t="shared" si="371"/>
        <v>#VALUE!</v>
      </c>
      <c r="BG695" s="134" t="e">
        <f t="shared" si="372"/>
        <v>#VALUE!</v>
      </c>
      <c r="BH695" s="139" t="e">
        <f t="shared" si="373"/>
        <v>#VALUE!</v>
      </c>
      <c r="BI695" s="139" t="e">
        <f t="shared" si="374"/>
        <v>#VALUE!</v>
      </c>
    </row>
    <row r="696" spans="13:61" ht="15">
      <c r="M696" s="120" t="s">
        <v>13783</v>
      </c>
      <c r="N696" s="120" t="s">
        <v>13784</v>
      </c>
      <c r="O696" s="120" t="s">
        <v>267</v>
      </c>
      <c r="P696" s="120" t="s">
        <v>9301</v>
      </c>
      <c r="Q696" s="120" t="s">
        <v>12201</v>
      </c>
      <c r="R696" s="120">
        <v>33</v>
      </c>
      <c r="S696" s="120">
        <v>3326</v>
      </c>
      <c r="T696" s="348" t="str">
        <f>IF(R696&lt;&gt;"",VLOOKUP(R696,'01_MASTER_KODE_WILAYAH'!H$1437:I$1470,2,FALSE),"")</f>
        <v>JAWA TENGAH</v>
      </c>
      <c r="U696" s="348" t="str">
        <f>IF(S696&lt;&gt;"",VLOOKUP(S696,'01_MASTER_KODE_WILAYAH'!D$5:F$1353,3,FALSE),"")</f>
        <v>PEKALONGAN</v>
      </c>
      <c r="V696" s="349" t="str">
        <f t="shared" si="344"/>
        <v>2</v>
      </c>
      <c r="W696" s="145" t="e">
        <f t="shared" si="345"/>
        <v>#VALUE!</v>
      </c>
      <c r="X696" s="133" t="e">
        <f>COUNTIFS(A1_Individu_Data_Keadaan_SDMK!A$4:A$149931,M696,A1_Individu_Data_Keadaan_SDMK!R$4:R$149285,"01. Dokter")</f>
        <v>#VALUE!</v>
      </c>
      <c r="Y696" s="122">
        <f t="shared" si="346"/>
        <v>1</v>
      </c>
      <c r="Z696" s="134" t="e">
        <f t="shared" si="347"/>
        <v>#VALUE!</v>
      </c>
      <c r="AA696" s="134" t="e">
        <f t="shared" si="348"/>
        <v>#VALUE!</v>
      </c>
      <c r="AB696" s="133" t="e">
        <f>COUNTIFS(A1_Individu_Data_Keadaan_SDMK!A$4:A$149931,M696,A1_Individu_Data_Keadaan_SDMK!R$4:R$149285,"02. Dokter Gigi")</f>
        <v>#VALUE!</v>
      </c>
      <c r="AC696" s="122">
        <f t="shared" si="349"/>
        <v>1</v>
      </c>
      <c r="AD696" s="134" t="e">
        <f t="shared" si="350"/>
        <v>#VALUE!</v>
      </c>
      <c r="AE696" s="134" t="e">
        <f t="shared" si="351"/>
        <v>#VALUE!</v>
      </c>
      <c r="AF696" s="133" t="e">
        <f>COUNTIFS(A1_Individu_Data_Keadaan_SDMK!A$4:A$149931,M696,A1_Individu_Data_Keadaan_SDMK!Q$4:Q$149285,"03. KEPERAWATAN")</f>
        <v>#VALUE!</v>
      </c>
      <c r="AG696" s="135">
        <f t="shared" si="352"/>
        <v>5</v>
      </c>
      <c r="AH696" s="134" t="e">
        <f t="shared" si="353"/>
        <v>#VALUE!</v>
      </c>
      <c r="AI696" s="134" t="e">
        <f t="shared" si="354"/>
        <v>#VALUE!</v>
      </c>
      <c r="AJ696" s="133" t="e">
        <f>COUNTIFS(A1_Individu_Data_Keadaan_SDMK!A$4:A$149931,M696,A1_Individu_Data_Keadaan_SDMK!Q$4:Q$149285,"04. KEBIDANAN")</f>
        <v>#VALUE!</v>
      </c>
      <c r="AK696" s="135">
        <f t="shared" si="355"/>
        <v>4</v>
      </c>
      <c r="AL696" s="134" t="e">
        <f t="shared" si="356"/>
        <v>#VALUE!</v>
      </c>
      <c r="AM696" s="134" t="e">
        <f t="shared" si="357"/>
        <v>#VALUE!</v>
      </c>
      <c r="AN696" s="133" t="e">
        <f>COUNTIFS(A1_Individu_Data_Keadaan_SDMK!A$4:A$149931,M696,A1_Individu_Data_Keadaan_SDMK!Q$4:Q$149285,"05. KEFARMASIAN")</f>
        <v>#VALUE!</v>
      </c>
      <c r="AO696" s="135">
        <f t="shared" si="358"/>
        <v>1</v>
      </c>
      <c r="AP696" s="134" t="e">
        <f t="shared" si="359"/>
        <v>#VALUE!</v>
      </c>
      <c r="AQ696" s="134" t="e">
        <f t="shared" si="360"/>
        <v>#VALUE!</v>
      </c>
      <c r="AR696" s="133" t="e">
        <f>COUNTIFS(A1_Individu_Data_Keadaan_SDMK!A$4:A$149931,M696,A1_Individu_Data_Keadaan_SDMK!Q$4:Q$149285,"06. KESEHATAN MASYARAKAT")</f>
        <v>#VALUE!</v>
      </c>
      <c r="AS696" s="135">
        <f t="shared" si="361"/>
        <v>1</v>
      </c>
      <c r="AT696" s="134" t="e">
        <f t="shared" si="362"/>
        <v>#VALUE!</v>
      </c>
      <c r="AU696" s="134" t="e">
        <f t="shared" si="363"/>
        <v>#VALUE!</v>
      </c>
      <c r="AV696" s="133" t="e">
        <f>COUNTIFS(A1_Individu_Data_Keadaan_SDMK!A$4:A$149931,M696,A1_Individu_Data_Keadaan_SDMK!Q$4:Q$149285,"07. KESEHATAN LINGKUNGAN")</f>
        <v>#VALUE!</v>
      </c>
      <c r="AW696" s="135">
        <f t="shared" si="364"/>
        <v>1</v>
      </c>
      <c r="AX696" s="134" t="e">
        <f t="shared" si="365"/>
        <v>#VALUE!</v>
      </c>
      <c r="AY696" s="134" t="e">
        <f t="shared" si="366"/>
        <v>#VALUE!</v>
      </c>
      <c r="AZ696" s="133" t="e">
        <f>COUNTIFS(A1_Individu_Data_Keadaan_SDMK!A$4:A$149931,M696,A1_Individu_Data_Keadaan_SDMK!Q$4:Q$149285,"08. GIZI")</f>
        <v>#VALUE!</v>
      </c>
      <c r="BA696" s="135">
        <f t="shared" si="367"/>
        <v>1</v>
      </c>
      <c r="BB696" s="134" t="e">
        <f t="shared" si="368"/>
        <v>#VALUE!</v>
      </c>
      <c r="BC696" s="134" t="e">
        <f t="shared" si="369"/>
        <v>#VALUE!</v>
      </c>
      <c r="BD696" s="133" t="e">
        <f>COUNTIFS(A1_Individu_Data_Keadaan_SDMK!A$4:A$149931,M696,A1_Individu_Data_Keadaan_SDMK!R$4:R$149285,"03. Ahli Teknologi Laboratorium Medik")</f>
        <v>#VALUE!</v>
      </c>
      <c r="BE696" s="135">
        <f t="shared" si="370"/>
        <v>1</v>
      </c>
      <c r="BF696" s="134" t="e">
        <f t="shared" si="371"/>
        <v>#VALUE!</v>
      </c>
      <c r="BG696" s="134" t="e">
        <f t="shared" si="372"/>
        <v>#VALUE!</v>
      </c>
      <c r="BH696" s="139" t="e">
        <f t="shared" si="373"/>
        <v>#VALUE!</v>
      </c>
      <c r="BI696" s="139" t="e">
        <f t="shared" si="374"/>
        <v>#VALUE!</v>
      </c>
    </row>
    <row r="697" spans="13:61" ht="15">
      <c r="M697" s="120" t="s">
        <v>13785</v>
      </c>
      <c r="N697" s="120" t="s">
        <v>13786</v>
      </c>
      <c r="O697" s="120" t="s">
        <v>267</v>
      </c>
      <c r="P697" s="120" t="s">
        <v>9301</v>
      </c>
      <c r="Q697" s="120" t="s">
        <v>12201</v>
      </c>
      <c r="R697" s="120">
        <v>33</v>
      </c>
      <c r="S697" s="120">
        <v>3326</v>
      </c>
      <c r="T697" s="348" t="str">
        <f>IF(R697&lt;&gt;"",VLOOKUP(R697,'01_MASTER_KODE_WILAYAH'!H$1437:I$1470,2,FALSE),"")</f>
        <v>JAWA TENGAH</v>
      </c>
      <c r="U697" s="348" t="str">
        <f>IF(S697&lt;&gt;"",VLOOKUP(S697,'01_MASTER_KODE_WILAYAH'!D$5:F$1353,3,FALSE),"")</f>
        <v>PEKALONGAN</v>
      </c>
      <c r="V697" s="349" t="str">
        <f t="shared" si="344"/>
        <v>2</v>
      </c>
      <c r="W697" s="145" t="e">
        <f t="shared" si="345"/>
        <v>#VALUE!</v>
      </c>
      <c r="X697" s="133" t="e">
        <f>COUNTIFS(A1_Individu_Data_Keadaan_SDMK!A$4:A$149931,M697,A1_Individu_Data_Keadaan_SDMK!R$4:R$149285,"01. Dokter")</f>
        <v>#VALUE!</v>
      </c>
      <c r="Y697" s="122">
        <f t="shared" si="346"/>
        <v>1</v>
      </c>
      <c r="Z697" s="134" t="e">
        <f t="shared" si="347"/>
        <v>#VALUE!</v>
      </c>
      <c r="AA697" s="134" t="e">
        <f t="shared" si="348"/>
        <v>#VALUE!</v>
      </c>
      <c r="AB697" s="133" t="e">
        <f>COUNTIFS(A1_Individu_Data_Keadaan_SDMK!A$4:A$149931,M697,A1_Individu_Data_Keadaan_SDMK!R$4:R$149285,"02. Dokter Gigi")</f>
        <v>#VALUE!</v>
      </c>
      <c r="AC697" s="122">
        <f t="shared" si="349"/>
        <v>1</v>
      </c>
      <c r="AD697" s="134" t="e">
        <f t="shared" si="350"/>
        <v>#VALUE!</v>
      </c>
      <c r="AE697" s="134" t="e">
        <f t="shared" si="351"/>
        <v>#VALUE!</v>
      </c>
      <c r="AF697" s="133" t="e">
        <f>COUNTIFS(A1_Individu_Data_Keadaan_SDMK!A$4:A$149931,M697,A1_Individu_Data_Keadaan_SDMK!Q$4:Q$149285,"03. KEPERAWATAN")</f>
        <v>#VALUE!</v>
      </c>
      <c r="AG697" s="135">
        <f t="shared" si="352"/>
        <v>5</v>
      </c>
      <c r="AH697" s="134" t="e">
        <f t="shared" si="353"/>
        <v>#VALUE!</v>
      </c>
      <c r="AI697" s="134" t="e">
        <f t="shared" si="354"/>
        <v>#VALUE!</v>
      </c>
      <c r="AJ697" s="133" t="e">
        <f>COUNTIFS(A1_Individu_Data_Keadaan_SDMK!A$4:A$149931,M697,A1_Individu_Data_Keadaan_SDMK!Q$4:Q$149285,"04. KEBIDANAN")</f>
        <v>#VALUE!</v>
      </c>
      <c r="AK697" s="135">
        <f t="shared" si="355"/>
        <v>4</v>
      </c>
      <c r="AL697" s="134" t="e">
        <f t="shared" si="356"/>
        <v>#VALUE!</v>
      </c>
      <c r="AM697" s="134" t="e">
        <f t="shared" si="357"/>
        <v>#VALUE!</v>
      </c>
      <c r="AN697" s="133" t="e">
        <f>COUNTIFS(A1_Individu_Data_Keadaan_SDMK!A$4:A$149931,M697,A1_Individu_Data_Keadaan_SDMK!Q$4:Q$149285,"05. KEFARMASIAN")</f>
        <v>#VALUE!</v>
      </c>
      <c r="AO697" s="135">
        <f t="shared" si="358"/>
        <v>1</v>
      </c>
      <c r="AP697" s="134" t="e">
        <f t="shared" si="359"/>
        <v>#VALUE!</v>
      </c>
      <c r="AQ697" s="134" t="e">
        <f t="shared" si="360"/>
        <v>#VALUE!</v>
      </c>
      <c r="AR697" s="133" t="e">
        <f>COUNTIFS(A1_Individu_Data_Keadaan_SDMK!A$4:A$149931,M697,A1_Individu_Data_Keadaan_SDMK!Q$4:Q$149285,"06. KESEHATAN MASYARAKAT")</f>
        <v>#VALUE!</v>
      </c>
      <c r="AS697" s="135">
        <f t="shared" si="361"/>
        <v>1</v>
      </c>
      <c r="AT697" s="134" t="e">
        <f t="shared" si="362"/>
        <v>#VALUE!</v>
      </c>
      <c r="AU697" s="134" t="e">
        <f t="shared" si="363"/>
        <v>#VALUE!</v>
      </c>
      <c r="AV697" s="133" t="e">
        <f>COUNTIFS(A1_Individu_Data_Keadaan_SDMK!A$4:A$149931,M697,A1_Individu_Data_Keadaan_SDMK!Q$4:Q$149285,"07. KESEHATAN LINGKUNGAN")</f>
        <v>#VALUE!</v>
      </c>
      <c r="AW697" s="135">
        <f t="shared" si="364"/>
        <v>1</v>
      </c>
      <c r="AX697" s="134" t="e">
        <f t="shared" si="365"/>
        <v>#VALUE!</v>
      </c>
      <c r="AY697" s="134" t="e">
        <f t="shared" si="366"/>
        <v>#VALUE!</v>
      </c>
      <c r="AZ697" s="133" t="e">
        <f>COUNTIFS(A1_Individu_Data_Keadaan_SDMK!A$4:A$149931,M697,A1_Individu_Data_Keadaan_SDMK!Q$4:Q$149285,"08. GIZI")</f>
        <v>#VALUE!</v>
      </c>
      <c r="BA697" s="135">
        <f t="shared" si="367"/>
        <v>1</v>
      </c>
      <c r="BB697" s="134" t="e">
        <f t="shared" si="368"/>
        <v>#VALUE!</v>
      </c>
      <c r="BC697" s="134" t="e">
        <f t="shared" si="369"/>
        <v>#VALUE!</v>
      </c>
      <c r="BD697" s="133" t="e">
        <f>COUNTIFS(A1_Individu_Data_Keadaan_SDMK!A$4:A$149931,M697,A1_Individu_Data_Keadaan_SDMK!R$4:R$149285,"03. Ahli Teknologi Laboratorium Medik")</f>
        <v>#VALUE!</v>
      </c>
      <c r="BE697" s="135">
        <f t="shared" si="370"/>
        <v>1</v>
      </c>
      <c r="BF697" s="134" t="e">
        <f t="shared" si="371"/>
        <v>#VALUE!</v>
      </c>
      <c r="BG697" s="134" t="e">
        <f t="shared" si="372"/>
        <v>#VALUE!</v>
      </c>
      <c r="BH697" s="139" t="e">
        <f t="shared" si="373"/>
        <v>#VALUE!</v>
      </c>
      <c r="BI697" s="139" t="e">
        <f t="shared" si="374"/>
        <v>#VALUE!</v>
      </c>
    </row>
    <row r="698" spans="13:61" ht="15">
      <c r="M698" s="120" t="s">
        <v>13787</v>
      </c>
      <c r="N698" s="120" t="s">
        <v>13788</v>
      </c>
      <c r="O698" s="120" t="s">
        <v>267</v>
      </c>
      <c r="P698" s="120" t="s">
        <v>9301</v>
      </c>
      <c r="Q698" s="120" t="s">
        <v>12201</v>
      </c>
      <c r="R698" s="120">
        <v>33</v>
      </c>
      <c r="S698" s="120">
        <v>3326</v>
      </c>
      <c r="T698" s="348" t="str">
        <f>IF(R698&lt;&gt;"",VLOOKUP(R698,'01_MASTER_KODE_WILAYAH'!H$1437:I$1470,2,FALSE),"")</f>
        <v>JAWA TENGAH</v>
      </c>
      <c r="U698" s="348" t="str">
        <f>IF(S698&lt;&gt;"",VLOOKUP(S698,'01_MASTER_KODE_WILAYAH'!D$5:F$1353,3,FALSE),"")</f>
        <v>PEKALONGAN</v>
      </c>
      <c r="V698" s="349" t="str">
        <f t="shared" si="344"/>
        <v>2</v>
      </c>
      <c r="W698" s="145" t="e">
        <f t="shared" si="345"/>
        <v>#VALUE!</v>
      </c>
      <c r="X698" s="133" t="e">
        <f>COUNTIFS(A1_Individu_Data_Keadaan_SDMK!A$4:A$149931,M698,A1_Individu_Data_Keadaan_SDMK!R$4:R$149285,"01. Dokter")</f>
        <v>#VALUE!</v>
      </c>
      <c r="Y698" s="122">
        <f t="shared" si="346"/>
        <v>1</v>
      </c>
      <c r="Z698" s="134" t="e">
        <f t="shared" si="347"/>
        <v>#VALUE!</v>
      </c>
      <c r="AA698" s="134" t="e">
        <f t="shared" si="348"/>
        <v>#VALUE!</v>
      </c>
      <c r="AB698" s="133" t="e">
        <f>COUNTIFS(A1_Individu_Data_Keadaan_SDMK!A$4:A$149931,M698,A1_Individu_Data_Keadaan_SDMK!R$4:R$149285,"02. Dokter Gigi")</f>
        <v>#VALUE!</v>
      </c>
      <c r="AC698" s="122">
        <f t="shared" si="349"/>
        <v>1</v>
      </c>
      <c r="AD698" s="134" t="e">
        <f t="shared" si="350"/>
        <v>#VALUE!</v>
      </c>
      <c r="AE698" s="134" t="e">
        <f t="shared" si="351"/>
        <v>#VALUE!</v>
      </c>
      <c r="AF698" s="133" t="e">
        <f>COUNTIFS(A1_Individu_Data_Keadaan_SDMK!A$4:A$149931,M698,A1_Individu_Data_Keadaan_SDMK!Q$4:Q$149285,"03. KEPERAWATAN")</f>
        <v>#VALUE!</v>
      </c>
      <c r="AG698" s="135">
        <f t="shared" si="352"/>
        <v>5</v>
      </c>
      <c r="AH698" s="134" t="e">
        <f t="shared" si="353"/>
        <v>#VALUE!</v>
      </c>
      <c r="AI698" s="134" t="e">
        <f t="shared" si="354"/>
        <v>#VALUE!</v>
      </c>
      <c r="AJ698" s="133" t="e">
        <f>COUNTIFS(A1_Individu_Data_Keadaan_SDMK!A$4:A$149931,M698,A1_Individu_Data_Keadaan_SDMK!Q$4:Q$149285,"04. KEBIDANAN")</f>
        <v>#VALUE!</v>
      </c>
      <c r="AK698" s="135">
        <f t="shared" si="355"/>
        <v>4</v>
      </c>
      <c r="AL698" s="134" t="e">
        <f t="shared" si="356"/>
        <v>#VALUE!</v>
      </c>
      <c r="AM698" s="134" t="e">
        <f t="shared" si="357"/>
        <v>#VALUE!</v>
      </c>
      <c r="AN698" s="133" t="e">
        <f>COUNTIFS(A1_Individu_Data_Keadaan_SDMK!A$4:A$149931,M698,A1_Individu_Data_Keadaan_SDMK!Q$4:Q$149285,"05. KEFARMASIAN")</f>
        <v>#VALUE!</v>
      </c>
      <c r="AO698" s="135">
        <f t="shared" si="358"/>
        <v>1</v>
      </c>
      <c r="AP698" s="134" t="e">
        <f t="shared" si="359"/>
        <v>#VALUE!</v>
      </c>
      <c r="AQ698" s="134" t="e">
        <f t="shared" si="360"/>
        <v>#VALUE!</v>
      </c>
      <c r="AR698" s="133" t="e">
        <f>COUNTIFS(A1_Individu_Data_Keadaan_SDMK!A$4:A$149931,M698,A1_Individu_Data_Keadaan_SDMK!Q$4:Q$149285,"06. KESEHATAN MASYARAKAT")</f>
        <v>#VALUE!</v>
      </c>
      <c r="AS698" s="135">
        <f t="shared" si="361"/>
        <v>1</v>
      </c>
      <c r="AT698" s="134" t="e">
        <f t="shared" si="362"/>
        <v>#VALUE!</v>
      </c>
      <c r="AU698" s="134" t="e">
        <f t="shared" si="363"/>
        <v>#VALUE!</v>
      </c>
      <c r="AV698" s="133" t="e">
        <f>COUNTIFS(A1_Individu_Data_Keadaan_SDMK!A$4:A$149931,M698,A1_Individu_Data_Keadaan_SDMK!Q$4:Q$149285,"07. KESEHATAN LINGKUNGAN")</f>
        <v>#VALUE!</v>
      </c>
      <c r="AW698" s="135">
        <f t="shared" si="364"/>
        <v>1</v>
      </c>
      <c r="AX698" s="134" t="e">
        <f t="shared" si="365"/>
        <v>#VALUE!</v>
      </c>
      <c r="AY698" s="134" t="e">
        <f t="shared" si="366"/>
        <v>#VALUE!</v>
      </c>
      <c r="AZ698" s="133" t="e">
        <f>COUNTIFS(A1_Individu_Data_Keadaan_SDMK!A$4:A$149931,M698,A1_Individu_Data_Keadaan_SDMK!Q$4:Q$149285,"08. GIZI")</f>
        <v>#VALUE!</v>
      </c>
      <c r="BA698" s="135">
        <f t="shared" si="367"/>
        <v>1</v>
      </c>
      <c r="BB698" s="134" t="e">
        <f t="shared" si="368"/>
        <v>#VALUE!</v>
      </c>
      <c r="BC698" s="134" t="e">
        <f t="shared" si="369"/>
        <v>#VALUE!</v>
      </c>
      <c r="BD698" s="133" t="e">
        <f>COUNTIFS(A1_Individu_Data_Keadaan_SDMK!A$4:A$149931,M698,A1_Individu_Data_Keadaan_SDMK!R$4:R$149285,"03. Ahli Teknologi Laboratorium Medik")</f>
        <v>#VALUE!</v>
      </c>
      <c r="BE698" s="135">
        <f t="shared" si="370"/>
        <v>1</v>
      </c>
      <c r="BF698" s="134" t="e">
        <f t="shared" si="371"/>
        <v>#VALUE!</v>
      </c>
      <c r="BG698" s="134" t="e">
        <f t="shared" si="372"/>
        <v>#VALUE!</v>
      </c>
      <c r="BH698" s="139" t="e">
        <f t="shared" si="373"/>
        <v>#VALUE!</v>
      </c>
      <c r="BI698" s="139" t="e">
        <f t="shared" si="374"/>
        <v>#VALUE!</v>
      </c>
    </row>
    <row r="699" spans="13:61" ht="15">
      <c r="M699" s="120" t="s">
        <v>13789</v>
      </c>
      <c r="N699" s="120" t="s">
        <v>13790</v>
      </c>
      <c r="O699" s="120" t="s">
        <v>267</v>
      </c>
      <c r="P699" s="120" t="s">
        <v>9301</v>
      </c>
      <c r="Q699" s="120" t="s">
        <v>12201</v>
      </c>
      <c r="R699" s="120">
        <v>33</v>
      </c>
      <c r="S699" s="120">
        <v>3326</v>
      </c>
      <c r="T699" s="348" t="str">
        <f>IF(R699&lt;&gt;"",VLOOKUP(R699,'01_MASTER_KODE_WILAYAH'!H$1437:I$1470,2,FALSE),"")</f>
        <v>JAWA TENGAH</v>
      </c>
      <c r="U699" s="348" t="str">
        <f>IF(S699&lt;&gt;"",VLOOKUP(S699,'01_MASTER_KODE_WILAYAH'!D$5:F$1353,3,FALSE),"")</f>
        <v>PEKALONGAN</v>
      </c>
      <c r="V699" s="349" t="str">
        <f t="shared" si="344"/>
        <v>2</v>
      </c>
      <c r="W699" s="145" t="e">
        <f t="shared" si="345"/>
        <v>#VALUE!</v>
      </c>
      <c r="X699" s="133" t="e">
        <f>COUNTIFS(A1_Individu_Data_Keadaan_SDMK!A$4:A$149931,M699,A1_Individu_Data_Keadaan_SDMK!R$4:R$149285,"01. Dokter")</f>
        <v>#VALUE!</v>
      </c>
      <c r="Y699" s="122">
        <f t="shared" si="346"/>
        <v>1</v>
      </c>
      <c r="Z699" s="134" t="e">
        <f t="shared" si="347"/>
        <v>#VALUE!</v>
      </c>
      <c r="AA699" s="134" t="e">
        <f t="shared" si="348"/>
        <v>#VALUE!</v>
      </c>
      <c r="AB699" s="133" t="e">
        <f>COUNTIFS(A1_Individu_Data_Keadaan_SDMK!A$4:A$149931,M699,A1_Individu_Data_Keadaan_SDMK!R$4:R$149285,"02. Dokter Gigi")</f>
        <v>#VALUE!</v>
      </c>
      <c r="AC699" s="122">
        <f t="shared" si="349"/>
        <v>1</v>
      </c>
      <c r="AD699" s="134" t="e">
        <f t="shared" si="350"/>
        <v>#VALUE!</v>
      </c>
      <c r="AE699" s="134" t="e">
        <f t="shared" si="351"/>
        <v>#VALUE!</v>
      </c>
      <c r="AF699" s="133" t="e">
        <f>COUNTIFS(A1_Individu_Data_Keadaan_SDMK!A$4:A$149931,M699,A1_Individu_Data_Keadaan_SDMK!Q$4:Q$149285,"03. KEPERAWATAN")</f>
        <v>#VALUE!</v>
      </c>
      <c r="AG699" s="135">
        <f t="shared" si="352"/>
        <v>5</v>
      </c>
      <c r="AH699" s="134" t="e">
        <f t="shared" si="353"/>
        <v>#VALUE!</v>
      </c>
      <c r="AI699" s="134" t="e">
        <f t="shared" si="354"/>
        <v>#VALUE!</v>
      </c>
      <c r="AJ699" s="133" t="e">
        <f>COUNTIFS(A1_Individu_Data_Keadaan_SDMK!A$4:A$149931,M699,A1_Individu_Data_Keadaan_SDMK!Q$4:Q$149285,"04. KEBIDANAN")</f>
        <v>#VALUE!</v>
      </c>
      <c r="AK699" s="135">
        <f t="shared" si="355"/>
        <v>4</v>
      </c>
      <c r="AL699" s="134" t="e">
        <f t="shared" si="356"/>
        <v>#VALUE!</v>
      </c>
      <c r="AM699" s="134" t="e">
        <f t="shared" si="357"/>
        <v>#VALUE!</v>
      </c>
      <c r="AN699" s="133" t="e">
        <f>COUNTIFS(A1_Individu_Data_Keadaan_SDMK!A$4:A$149931,M699,A1_Individu_Data_Keadaan_SDMK!Q$4:Q$149285,"05. KEFARMASIAN")</f>
        <v>#VALUE!</v>
      </c>
      <c r="AO699" s="135">
        <f t="shared" si="358"/>
        <v>1</v>
      </c>
      <c r="AP699" s="134" t="e">
        <f t="shared" si="359"/>
        <v>#VALUE!</v>
      </c>
      <c r="AQ699" s="134" t="e">
        <f t="shared" si="360"/>
        <v>#VALUE!</v>
      </c>
      <c r="AR699" s="133" t="e">
        <f>COUNTIFS(A1_Individu_Data_Keadaan_SDMK!A$4:A$149931,M699,A1_Individu_Data_Keadaan_SDMK!Q$4:Q$149285,"06. KESEHATAN MASYARAKAT")</f>
        <v>#VALUE!</v>
      </c>
      <c r="AS699" s="135">
        <f t="shared" si="361"/>
        <v>1</v>
      </c>
      <c r="AT699" s="134" t="e">
        <f t="shared" si="362"/>
        <v>#VALUE!</v>
      </c>
      <c r="AU699" s="134" t="e">
        <f t="shared" si="363"/>
        <v>#VALUE!</v>
      </c>
      <c r="AV699" s="133" t="e">
        <f>COUNTIFS(A1_Individu_Data_Keadaan_SDMK!A$4:A$149931,M699,A1_Individu_Data_Keadaan_SDMK!Q$4:Q$149285,"07. KESEHATAN LINGKUNGAN")</f>
        <v>#VALUE!</v>
      </c>
      <c r="AW699" s="135">
        <f t="shared" si="364"/>
        <v>1</v>
      </c>
      <c r="AX699" s="134" t="e">
        <f t="shared" si="365"/>
        <v>#VALUE!</v>
      </c>
      <c r="AY699" s="134" t="e">
        <f t="shared" si="366"/>
        <v>#VALUE!</v>
      </c>
      <c r="AZ699" s="133" t="e">
        <f>COUNTIFS(A1_Individu_Data_Keadaan_SDMK!A$4:A$149931,M699,A1_Individu_Data_Keadaan_SDMK!Q$4:Q$149285,"08. GIZI")</f>
        <v>#VALUE!</v>
      </c>
      <c r="BA699" s="135">
        <f t="shared" si="367"/>
        <v>1</v>
      </c>
      <c r="BB699" s="134" t="e">
        <f t="shared" si="368"/>
        <v>#VALUE!</v>
      </c>
      <c r="BC699" s="134" t="e">
        <f t="shared" si="369"/>
        <v>#VALUE!</v>
      </c>
      <c r="BD699" s="133" t="e">
        <f>COUNTIFS(A1_Individu_Data_Keadaan_SDMK!A$4:A$149931,M699,A1_Individu_Data_Keadaan_SDMK!R$4:R$149285,"03. Ahli Teknologi Laboratorium Medik")</f>
        <v>#VALUE!</v>
      </c>
      <c r="BE699" s="135">
        <f t="shared" si="370"/>
        <v>1</v>
      </c>
      <c r="BF699" s="134" t="e">
        <f t="shared" si="371"/>
        <v>#VALUE!</v>
      </c>
      <c r="BG699" s="134" t="e">
        <f t="shared" si="372"/>
        <v>#VALUE!</v>
      </c>
      <c r="BH699" s="139" t="e">
        <f t="shared" si="373"/>
        <v>#VALUE!</v>
      </c>
      <c r="BI699" s="139" t="e">
        <f t="shared" si="374"/>
        <v>#VALUE!</v>
      </c>
    </row>
    <row r="700" spans="13:61" ht="15">
      <c r="M700" s="120" t="s">
        <v>13791</v>
      </c>
      <c r="N700" s="120" t="s">
        <v>13792</v>
      </c>
      <c r="O700" s="120" t="s">
        <v>267</v>
      </c>
      <c r="P700" s="120" t="s">
        <v>9301</v>
      </c>
      <c r="Q700" s="120" t="s">
        <v>12201</v>
      </c>
      <c r="R700" s="120">
        <v>33</v>
      </c>
      <c r="S700" s="120">
        <v>3326</v>
      </c>
      <c r="T700" s="348" t="str">
        <f>IF(R700&lt;&gt;"",VLOOKUP(R700,'01_MASTER_KODE_WILAYAH'!H$1437:I$1470,2,FALSE),"")</f>
        <v>JAWA TENGAH</v>
      </c>
      <c r="U700" s="348" t="str">
        <f>IF(S700&lt;&gt;"",VLOOKUP(S700,'01_MASTER_KODE_WILAYAH'!D$5:F$1353,3,FALSE),"")</f>
        <v>PEKALONGAN</v>
      </c>
      <c r="V700" s="349" t="str">
        <f t="shared" si="344"/>
        <v>2</v>
      </c>
      <c r="W700" s="145" t="e">
        <f t="shared" si="345"/>
        <v>#VALUE!</v>
      </c>
      <c r="X700" s="133" t="e">
        <f>COUNTIFS(A1_Individu_Data_Keadaan_SDMK!A$4:A$149931,M700,A1_Individu_Data_Keadaan_SDMK!R$4:R$149285,"01. Dokter")</f>
        <v>#VALUE!</v>
      </c>
      <c r="Y700" s="122">
        <f t="shared" si="346"/>
        <v>1</v>
      </c>
      <c r="Z700" s="134" t="e">
        <f t="shared" si="347"/>
        <v>#VALUE!</v>
      </c>
      <c r="AA700" s="134" t="e">
        <f t="shared" si="348"/>
        <v>#VALUE!</v>
      </c>
      <c r="AB700" s="133" t="e">
        <f>COUNTIFS(A1_Individu_Data_Keadaan_SDMK!A$4:A$149931,M700,A1_Individu_Data_Keadaan_SDMK!R$4:R$149285,"02. Dokter Gigi")</f>
        <v>#VALUE!</v>
      </c>
      <c r="AC700" s="122">
        <f t="shared" si="349"/>
        <v>1</v>
      </c>
      <c r="AD700" s="134" t="e">
        <f t="shared" si="350"/>
        <v>#VALUE!</v>
      </c>
      <c r="AE700" s="134" t="e">
        <f t="shared" si="351"/>
        <v>#VALUE!</v>
      </c>
      <c r="AF700" s="133" t="e">
        <f>COUNTIFS(A1_Individu_Data_Keadaan_SDMK!A$4:A$149931,M700,A1_Individu_Data_Keadaan_SDMK!Q$4:Q$149285,"03. KEPERAWATAN")</f>
        <v>#VALUE!</v>
      </c>
      <c r="AG700" s="135">
        <f t="shared" si="352"/>
        <v>5</v>
      </c>
      <c r="AH700" s="134" t="e">
        <f t="shared" si="353"/>
        <v>#VALUE!</v>
      </c>
      <c r="AI700" s="134" t="e">
        <f t="shared" si="354"/>
        <v>#VALUE!</v>
      </c>
      <c r="AJ700" s="133" t="e">
        <f>COUNTIFS(A1_Individu_Data_Keadaan_SDMK!A$4:A$149931,M700,A1_Individu_Data_Keadaan_SDMK!Q$4:Q$149285,"04. KEBIDANAN")</f>
        <v>#VALUE!</v>
      </c>
      <c r="AK700" s="135">
        <f t="shared" si="355"/>
        <v>4</v>
      </c>
      <c r="AL700" s="134" t="e">
        <f t="shared" si="356"/>
        <v>#VALUE!</v>
      </c>
      <c r="AM700" s="134" t="e">
        <f t="shared" si="357"/>
        <v>#VALUE!</v>
      </c>
      <c r="AN700" s="133" t="e">
        <f>COUNTIFS(A1_Individu_Data_Keadaan_SDMK!A$4:A$149931,M700,A1_Individu_Data_Keadaan_SDMK!Q$4:Q$149285,"05. KEFARMASIAN")</f>
        <v>#VALUE!</v>
      </c>
      <c r="AO700" s="135">
        <f t="shared" si="358"/>
        <v>1</v>
      </c>
      <c r="AP700" s="134" t="e">
        <f t="shared" si="359"/>
        <v>#VALUE!</v>
      </c>
      <c r="AQ700" s="134" t="e">
        <f t="shared" si="360"/>
        <v>#VALUE!</v>
      </c>
      <c r="AR700" s="133" t="e">
        <f>COUNTIFS(A1_Individu_Data_Keadaan_SDMK!A$4:A$149931,M700,A1_Individu_Data_Keadaan_SDMK!Q$4:Q$149285,"06. KESEHATAN MASYARAKAT")</f>
        <v>#VALUE!</v>
      </c>
      <c r="AS700" s="135">
        <f t="shared" si="361"/>
        <v>1</v>
      </c>
      <c r="AT700" s="134" t="e">
        <f t="shared" si="362"/>
        <v>#VALUE!</v>
      </c>
      <c r="AU700" s="134" t="e">
        <f t="shared" si="363"/>
        <v>#VALUE!</v>
      </c>
      <c r="AV700" s="133" t="e">
        <f>COUNTIFS(A1_Individu_Data_Keadaan_SDMK!A$4:A$149931,M700,A1_Individu_Data_Keadaan_SDMK!Q$4:Q$149285,"07. KESEHATAN LINGKUNGAN")</f>
        <v>#VALUE!</v>
      </c>
      <c r="AW700" s="135">
        <f t="shared" si="364"/>
        <v>1</v>
      </c>
      <c r="AX700" s="134" t="e">
        <f t="shared" si="365"/>
        <v>#VALUE!</v>
      </c>
      <c r="AY700" s="134" t="e">
        <f t="shared" si="366"/>
        <v>#VALUE!</v>
      </c>
      <c r="AZ700" s="133" t="e">
        <f>COUNTIFS(A1_Individu_Data_Keadaan_SDMK!A$4:A$149931,M700,A1_Individu_Data_Keadaan_SDMK!Q$4:Q$149285,"08. GIZI")</f>
        <v>#VALUE!</v>
      </c>
      <c r="BA700" s="135">
        <f t="shared" si="367"/>
        <v>1</v>
      </c>
      <c r="BB700" s="134" t="e">
        <f t="shared" si="368"/>
        <v>#VALUE!</v>
      </c>
      <c r="BC700" s="134" t="e">
        <f t="shared" si="369"/>
        <v>#VALUE!</v>
      </c>
      <c r="BD700" s="133" t="e">
        <f>COUNTIFS(A1_Individu_Data_Keadaan_SDMK!A$4:A$149931,M700,A1_Individu_Data_Keadaan_SDMK!R$4:R$149285,"03. Ahli Teknologi Laboratorium Medik")</f>
        <v>#VALUE!</v>
      </c>
      <c r="BE700" s="135">
        <f t="shared" si="370"/>
        <v>1</v>
      </c>
      <c r="BF700" s="134" t="e">
        <f t="shared" si="371"/>
        <v>#VALUE!</v>
      </c>
      <c r="BG700" s="134" t="e">
        <f t="shared" si="372"/>
        <v>#VALUE!</v>
      </c>
      <c r="BH700" s="139" t="e">
        <f t="shared" si="373"/>
        <v>#VALUE!</v>
      </c>
      <c r="BI700" s="139" t="e">
        <f t="shared" si="374"/>
        <v>#VALUE!</v>
      </c>
    </row>
    <row r="701" spans="13:61" ht="15">
      <c r="M701" s="120" t="s">
        <v>13793</v>
      </c>
      <c r="N701" s="120" t="s">
        <v>13794</v>
      </c>
      <c r="O701" s="120" t="s">
        <v>267</v>
      </c>
      <c r="P701" s="120" t="s">
        <v>9302</v>
      </c>
      <c r="Q701" s="120" t="s">
        <v>12201</v>
      </c>
      <c r="R701" s="120">
        <v>33</v>
      </c>
      <c r="S701" s="120">
        <v>3326</v>
      </c>
      <c r="T701" s="348" t="str">
        <f>IF(R701&lt;&gt;"",VLOOKUP(R701,'01_MASTER_KODE_WILAYAH'!H$1437:I$1470,2,FALSE),"")</f>
        <v>JAWA TENGAH</v>
      </c>
      <c r="U701" s="348" t="str">
        <f>IF(S701&lt;&gt;"",VLOOKUP(S701,'01_MASTER_KODE_WILAYAH'!D$5:F$1353,3,FALSE),"")</f>
        <v>PEKALONGAN</v>
      </c>
      <c r="V701" s="349" t="str">
        <f t="shared" si="344"/>
        <v>1</v>
      </c>
      <c r="W701" s="145" t="e">
        <f t="shared" si="345"/>
        <v>#VALUE!</v>
      </c>
      <c r="X701" s="133" t="e">
        <f>COUNTIFS(A1_Individu_Data_Keadaan_SDMK!A$4:A$149931,M701,A1_Individu_Data_Keadaan_SDMK!R$4:R$149285,"01. Dokter")</f>
        <v>#VALUE!</v>
      </c>
      <c r="Y701" s="122">
        <f t="shared" si="346"/>
        <v>2</v>
      </c>
      <c r="Z701" s="134" t="e">
        <f t="shared" si="347"/>
        <v>#VALUE!</v>
      </c>
      <c r="AA701" s="134" t="e">
        <f t="shared" si="348"/>
        <v>#VALUE!</v>
      </c>
      <c r="AB701" s="133" t="e">
        <f>COUNTIFS(A1_Individu_Data_Keadaan_SDMK!A$4:A$149931,M701,A1_Individu_Data_Keadaan_SDMK!R$4:R$149285,"02. Dokter Gigi")</f>
        <v>#VALUE!</v>
      </c>
      <c r="AC701" s="122">
        <f t="shared" si="349"/>
        <v>1</v>
      </c>
      <c r="AD701" s="134" t="e">
        <f t="shared" si="350"/>
        <v>#VALUE!</v>
      </c>
      <c r="AE701" s="134" t="e">
        <f t="shared" si="351"/>
        <v>#VALUE!</v>
      </c>
      <c r="AF701" s="133" t="e">
        <f>COUNTIFS(A1_Individu_Data_Keadaan_SDMK!A$4:A$149931,M701,A1_Individu_Data_Keadaan_SDMK!Q$4:Q$149285,"03. KEPERAWATAN")</f>
        <v>#VALUE!</v>
      </c>
      <c r="AG701" s="135">
        <f t="shared" si="352"/>
        <v>8</v>
      </c>
      <c r="AH701" s="134" t="e">
        <f t="shared" si="353"/>
        <v>#VALUE!</v>
      </c>
      <c r="AI701" s="134" t="e">
        <f t="shared" si="354"/>
        <v>#VALUE!</v>
      </c>
      <c r="AJ701" s="133" t="e">
        <f>COUNTIFS(A1_Individu_Data_Keadaan_SDMK!A$4:A$149931,M701,A1_Individu_Data_Keadaan_SDMK!Q$4:Q$149285,"04. KEBIDANAN")</f>
        <v>#VALUE!</v>
      </c>
      <c r="AK701" s="135">
        <f t="shared" si="355"/>
        <v>7</v>
      </c>
      <c r="AL701" s="134" t="e">
        <f t="shared" si="356"/>
        <v>#VALUE!</v>
      </c>
      <c r="AM701" s="134" t="e">
        <f t="shared" si="357"/>
        <v>#VALUE!</v>
      </c>
      <c r="AN701" s="133" t="e">
        <f>COUNTIFS(A1_Individu_Data_Keadaan_SDMK!A$4:A$149931,M701,A1_Individu_Data_Keadaan_SDMK!Q$4:Q$149285,"05. KEFARMASIAN")</f>
        <v>#VALUE!</v>
      </c>
      <c r="AO701" s="135">
        <f t="shared" si="358"/>
        <v>1</v>
      </c>
      <c r="AP701" s="134" t="e">
        <f t="shared" si="359"/>
        <v>#VALUE!</v>
      </c>
      <c r="AQ701" s="134" t="e">
        <f t="shared" si="360"/>
        <v>#VALUE!</v>
      </c>
      <c r="AR701" s="133" t="e">
        <f>COUNTIFS(A1_Individu_Data_Keadaan_SDMK!A$4:A$149931,M701,A1_Individu_Data_Keadaan_SDMK!Q$4:Q$149285,"06. KESEHATAN MASYARAKAT")</f>
        <v>#VALUE!</v>
      </c>
      <c r="AS701" s="135">
        <f t="shared" si="361"/>
        <v>1</v>
      </c>
      <c r="AT701" s="134" t="e">
        <f t="shared" si="362"/>
        <v>#VALUE!</v>
      </c>
      <c r="AU701" s="134" t="e">
        <f t="shared" si="363"/>
        <v>#VALUE!</v>
      </c>
      <c r="AV701" s="133" t="e">
        <f>COUNTIFS(A1_Individu_Data_Keadaan_SDMK!A$4:A$149931,M701,A1_Individu_Data_Keadaan_SDMK!Q$4:Q$149285,"07. KESEHATAN LINGKUNGAN")</f>
        <v>#VALUE!</v>
      </c>
      <c r="AW701" s="135">
        <f t="shared" si="364"/>
        <v>1</v>
      </c>
      <c r="AX701" s="134" t="e">
        <f t="shared" si="365"/>
        <v>#VALUE!</v>
      </c>
      <c r="AY701" s="134" t="e">
        <f t="shared" si="366"/>
        <v>#VALUE!</v>
      </c>
      <c r="AZ701" s="133" t="e">
        <f>COUNTIFS(A1_Individu_Data_Keadaan_SDMK!A$4:A$149931,M701,A1_Individu_Data_Keadaan_SDMK!Q$4:Q$149285,"08. GIZI")</f>
        <v>#VALUE!</v>
      </c>
      <c r="BA701" s="135">
        <f t="shared" si="367"/>
        <v>2</v>
      </c>
      <c r="BB701" s="134" t="e">
        <f t="shared" si="368"/>
        <v>#VALUE!</v>
      </c>
      <c r="BC701" s="134" t="e">
        <f t="shared" si="369"/>
        <v>#VALUE!</v>
      </c>
      <c r="BD701" s="133" t="e">
        <f>COUNTIFS(A1_Individu_Data_Keadaan_SDMK!A$4:A$149931,M701,A1_Individu_Data_Keadaan_SDMK!R$4:R$149285,"03. Ahli Teknologi Laboratorium Medik")</f>
        <v>#VALUE!</v>
      </c>
      <c r="BE701" s="135">
        <f t="shared" si="370"/>
        <v>1</v>
      </c>
      <c r="BF701" s="134" t="e">
        <f t="shared" si="371"/>
        <v>#VALUE!</v>
      </c>
      <c r="BG701" s="134" t="e">
        <f t="shared" si="372"/>
        <v>#VALUE!</v>
      </c>
      <c r="BH701" s="139" t="e">
        <f t="shared" si="373"/>
        <v>#VALUE!</v>
      </c>
      <c r="BI701" s="139" t="e">
        <f t="shared" si="374"/>
        <v>#VALUE!</v>
      </c>
    </row>
    <row r="702" spans="13:61" ht="15">
      <c r="M702" s="120" t="s">
        <v>13795</v>
      </c>
      <c r="N702" s="120" t="s">
        <v>13796</v>
      </c>
      <c r="O702" s="120" t="s">
        <v>267</v>
      </c>
      <c r="P702" s="120" t="s">
        <v>9301</v>
      </c>
      <c r="Q702" s="120" t="s">
        <v>12201</v>
      </c>
      <c r="R702" s="120">
        <v>33</v>
      </c>
      <c r="S702" s="120">
        <v>3326</v>
      </c>
      <c r="T702" s="348" t="str">
        <f>IF(R702&lt;&gt;"",VLOOKUP(R702,'01_MASTER_KODE_WILAYAH'!H$1437:I$1470,2,FALSE),"")</f>
        <v>JAWA TENGAH</v>
      </c>
      <c r="U702" s="348" t="str">
        <f>IF(S702&lt;&gt;"",VLOOKUP(S702,'01_MASTER_KODE_WILAYAH'!D$5:F$1353,3,FALSE),"")</f>
        <v>PEKALONGAN</v>
      </c>
      <c r="V702" s="349" t="str">
        <f t="shared" si="344"/>
        <v>2</v>
      </c>
      <c r="W702" s="145" t="e">
        <f t="shared" si="345"/>
        <v>#VALUE!</v>
      </c>
      <c r="X702" s="133" t="e">
        <f>COUNTIFS(A1_Individu_Data_Keadaan_SDMK!A$4:A$149931,M702,A1_Individu_Data_Keadaan_SDMK!R$4:R$149285,"01. Dokter")</f>
        <v>#VALUE!</v>
      </c>
      <c r="Y702" s="122">
        <f t="shared" si="346"/>
        <v>1</v>
      </c>
      <c r="Z702" s="134" t="e">
        <f t="shared" si="347"/>
        <v>#VALUE!</v>
      </c>
      <c r="AA702" s="134" t="e">
        <f t="shared" si="348"/>
        <v>#VALUE!</v>
      </c>
      <c r="AB702" s="133" t="e">
        <f>COUNTIFS(A1_Individu_Data_Keadaan_SDMK!A$4:A$149931,M702,A1_Individu_Data_Keadaan_SDMK!R$4:R$149285,"02. Dokter Gigi")</f>
        <v>#VALUE!</v>
      </c>
      <c r="AC702" s="122">
        <f t="shared" si="349"/>
        <v>1</v>
      </c>
      <c r="AD702" s="134" t="e">
        <f t="shared" si="350"/>
        <v>#VALUE!</v>
      </c>
      <c r="AE702" s="134" t="e">
        <f t="shared" si="351"/>
        <v>#VALUE!</v>
      </c>
      <c r="AF702" s="133" t="e">
        <f>COUNTIFS(A1_Individu_Data_Keadaan_SDMK!A$4:A$149931,M702,A1_Individu_Data_Keadaan_SDMK!Q$4:Q$149285,"03. KEPERAWATAN")</f>
        <v>#VALUE!</v>
      </c>
      <c r="AG702" s="135">
        <f t="shared" si="352"/>
        <v>5</v>
      </c>
      <c r="AH702" s="134" t="e">
        <f t="shared" si="353"/>
        <v>#VALUE!</v>
      </c>
      <c r="AI702" s="134" t="e">
        <f t="shared" si="354"/>
        <v>#VALUE!</v>
      </c>
      <c r="AJ702" s="133" t="e">
        <f>COUNTIFS(A1_Individu_Data_Keadaan_SDMK!A$4:A$149931,M702,A1_Individu_Data_Keadaan_SDMK!Q$4:Q$149285,"04. KEBIDANAN")</f>
        <v>#VALUE!</v>
      </c>
      <c r="AK702" s="135">
        <f t="shared" si="355"/>
        <v>4</v>
      </c>
      <c r="AL702" s="134" t="e">
        <f t="shared" si="356"/>
        <v>#VALUE!</v>
      </c>
      <c r="AM702" s="134" t="e">
        <f t="shared" si="357"/>
        <v>#VALUE!</v>
      </c>
      <c r="AN702" s="133" t="e">
        <f>COUNTIFS(A1_Individu_Data_Keadaan_SDMK!A$4:A$149931,M702,A1_Individu_Data_Keadaan_SDMK!Q$4:Q$149285,"05. KEFARMASIAN")</f>
        <v>#VALUE!</v>
      </c>
      <c r="AO702" s="135">
        <f t="shared" si="358"/>
        <v>1</v>
      </c>
      <c r="AP702" s="134" t="e">
        <f t="shared" si="359"/>
        <v>#VALUE!</v>
      </c>
      <c r="AQ702" s="134" t="e">
        <f t="shared" si="360"/>
        <v>#VALUE!</v>
      </c>
      <c r="AR702" s="133" t="e">
        <f>COUNTIFS(A1_Individu_Data_Keadaan_SDMK!A$4:A$149931,M702,A1_Individu_Data_Keadaan_SDMK!Q$4:Q$149285,"06. KESEHATAN MASYARAKAT")</f>
        <v>#VALUE!</v>
      </c>
      <c r="AS702" s="135">
        <f t="shared" si="361"/>
        <v>1</v>
      </c>
      <c r="AT702" s="134" t="e">
        <f t="shared" si="362"/>
        <v>#VALUE!</v>
      </c>
      <c r="AU702" s="134" t="e">
        <f t="shared" si="363"/>
        <v>#VALUE!</v>
      </c>
      <c r="AV702" s="133" t="e">
        <f>COUNTIFS(A1_Individu_Data_Keadaan_SDMK!A$4:A$149931,M702,A1_Individu_Data_Keadaan_SDMK!Q$4:Q$149285,"07. KESEHATAN LINGKUNGAN")</f>
        <v>#VALUE!</v>
      </c>
      <c r="AW702" s="135">
        <f t="shared" si="364"/>
        <v>1</v>
      </c>
      <c r="AX702" s="134" t="e">
        <f t="shared" si="365"/>
        <v>#VALUE!</v>
      </c>
      <c r="AY702" s="134" t="e">
        <f t="shared" si="366"/>
        <v>#VALUE!</v>
      </c>
      <c r="AZ702" s="133" t="e">
        <f>COUNTIFS(A1_Individu_Data_Keadaan_SDMK!A$4:A$149931,M702,A1_Individu_Data_Keadaan_SDMK!Q$4:Q$149285,"08. GIZI")</f>
        <v>#VALUE!</v>
      </c>
      <c r="BA702" s="135">
        <f t="shared" si="367"/>
        <v>1</v>
      </c>
      <c r="BB702" s="134" t="e">
        <f t="shared" si="368"/>
        <v>#VALUE!</v>
      </c>
      <c r="BC702" s="134" t="e">
        <f t="shared" si="369"/>
        <v>#VALUE!</v>
      </c>
      <c r="BD702" s="133" t="e">
        <f>COUNTIFS(A1_Individu_Data_Keadaan_SDMK!A$4:A$149931,M702,A1_Individu_Data_Keadaan_SDMK!R$4:R$149285,"03. Ahli Teknologi Laboratorium Medik")</f>
        <v>#VALUE!</v>
      </c>
      <c r="BE702" s="135">
        <f t="shared" si="370"/>
        <v>1</v>
      </c>
      <c r="BF702" s="134" t="e">
        <f t="shared" si="371"/>
        <v>#VALUE!</v>
      </c>
      <c r="BG702" s="134" t="e">
        <f t="shared" si="372"/>
        <v>#VALUE!</v>
      </c>
      <c r="BH702" s="139" t="e">
        <f t="shared" si="373"/>
        <v>#VALUE!</v>
      </c>
      <c r="BI702" s="139" t="e">
        <f t="shared" si="374"/>
        <v>#VALUE!</v>
      </c>
    </row>
    <row r="703" spans="13:61" ht="15">
      <c r="M703" s="120" t="s">
        <v>13797</v>
      </c>
      <c r="N703" s="120" t="s">
        <v>13798</v>
      </c>
      <c r="O703" s="120" t="s">
        <v>267</v>
      </c>
      <c r="P703" s="120" t="s">
        <v>9301</v>
      </c>
      <c r="Q703" s="120" t="s">
        <v>12201</v>
      </c>
      <c r="R703" s="120">
        <v>33</v>
      </c>
      <c r="S703" s="120">
        <v>3326</v>
      </c>
      <c r="T703" s="348" t="str">
        <f>IF(R703&lt;&gt;"",VLOOKUP(R703,'01_MASTER_KODE_WILAYAH'!H$1437:I$1470,2,FALSE),"")</f>
        <v>JAWA TENGAH</v>
      </c>
      <c r="U703" s="348" t="str">
        <f>IF(S703&lt;&gt;"",VLOOKUP(S703,'01_MASTER_KODE_WILAYAH'!D$5:F$1353,3,FALSE),"")</f>
        <v>PEKALONGAN</v>
      </c>
      <c r="V703" s="349" t="str">
        <f t="shared" si="344"/>
        <v>2</v>
      </c>
      <c r="W703" s="145" t="e">
        <f t="shared" si="345"/>
        <v>#VALUE!</v>
      </c>
      <c r="X703" s="133" t="e">
        <f>COUNTIFS(A1_Individu_Data_Keadaan_SDMK!A$4:A$149931,M703,A1_Individu_Data_Keadaan_SDMK!R$4:R$149285,"01. Dokter")</f>
        <v>#VALUE!</v>
      </c>
      <c r="Y703" s="122">
        <f t="shared" si="346"/>
        <v>1</v>
      </c>
      <c r="Z703" s="134" t="e">
        <f t="shared" si="347"/>
        <v>#VALUE!</v>
      </c>
      <c r="AA703" s="134" t="e">
        <f t="shared" si="348"/>
        <v>#VALUE!</v>
      </c>
      <c r="AB703" s="133" t="e">
        <f>COUNTIFS(A1_Individu_Data_Keadaan_SDMK!A$4:A$149931,M703,A1_Individu_Data_Keadaan_SDMK!R$4:R$149285,"02. Dokter Gigi")</f>
        <v>#VALUE!</v>
      </c>
      <c r="AC703" s="122">
        <f t="shared" si="349"/>
        <v>1</v>
      </c>
      <c r="AD703" s="134" t="e">
        <f t="shared" si="350"/>
        <v>#VALUE!</v>
      </c>
      <c r="AE703" s="134" t="e">
        <f t="shared" si="351"/>
        <v>#VALUE!</v>
      </c>
      <c r="AF703" s="133" t="e">
        <f>COUNTIFS(A1_Individu_Data_Keadaan_SDMK!A$4:A$149931,M703,A1_Individu_Data_Keadaan_SDMK!Q$4:Q$149285,"03. KEPERAWATAN")</f>
        <v>#VALUE!</v>
      </c>
      <c r="AG703" s="135">
        <f t="shared" si="352"/>
        <v>5</v>
      </c>
      <c r="AH703" s="134" t="e">
        <f t="shared" si="353"/>
        <v>#VALUE!</v>
      </c>
      <c r="AI703" s="134" t="e">
        <f t="shared" si="354"/>
        <v>#VALUE!</v>
      </c>
      <c r="AJ703" s="133" t="e">
        <f>COUNTIFS(A1_Individu_Data_Keadaan_SDMK!A$4:A$149931,M703,A1_Individu_Data_Keadaan_SDMK!Q$4:Q$149285,"04. KEBIDANAN")</f>
        <v>#VALUE!</v>
      </c>
      <c r="AK703" s="135">
        <f t="shared" si="355"/>
        <v>4</v>
      </c>
      <c r="AL703" s="134" t="e">
        <f t="shared" si="356"/>
        <v>#VALUE!</v>
      </c>
      <c r="AM703" s="134" t="e">
        <f t="shared" si="357"/>
        <v>#VALUE!</v>
      </c>
      <c r="AN703" s="133" t="e">
        <f>COUNTIFS(A1_Individu_Data_Keadaan_SDMK!A$4:A$149931,M703,A1_Individu_Data_Keadaan_SDMK!Q$4:Q$149285,"05. KEFARMASIAN")</f>
        <v>#VALUE!</v>
      </c>
      <c r="AO703" s="135">
        <f t="shared" si="358"/>
        <v>1</v>
      </c>
      <c r="AP703" s="134" t="e">
        <f t="shared" si="359"/>
        <v>#VALUE!</v>
      </c>
      <c r="AQ703" s="134" t="e">
        <f t="shared" si="360"/>
        <v>#VALUE!</v>
      </c>
      <c r="AR703" s="133" t="e">
        <f>COUNTIFS(A1_Individu_Data_Keadaan_SDMK!A$4:A$149931,M703,A1_Individu_Data_Keadaan_SDMK!Q$4:Q$149285,"06. KESEHATAN MASYARAKAT")</f>
        <v>#VALUE!</v>
      </c>
      <c r="AS703" s="135">
        <f t="shared" si="361"/>
        <v>1</v>
      </c>
      <c r="AT703" s="134" t="e">
        <f t="shared" si="362"/>
        <v>#VALUE!</v>
      </c>
      <c r="AU703" s="134" t="e">
        <f t="shared" si="363"/>
        <v>#VALUE!</v>
      </c>
      <c r="AV703" s="133" t="e">
        <f>COUNTIFS(A1_Individu_Data_Keadaan_SDMK!A$4:A$149931,M703,A1_Individu_Data_Keadaan_SDMK!Q$4:Q$149285,"07. KESEHATAN LINGKUNGAN")</f>
        <v>#VALUE!</v>
      </c>
      <c r="AW703" s="135">
        <f t="shared" si="364"/>
        <v>1</v>
      </c>
      <c r="AX703" s="134" t="e">
        <f t="shared" si="365"/>
        <v>#VALUE!</v>
      </c>
      <c r="AY703" s="134" t="e">
        <f t="shared" si="366"/>
        <v>#VALUE!</v>
      </c>
      <c r="AZ703" s="133" t="e">
        <f>COUNTIFS(A1_Individu_Data_Keadaan_SDMK!A$4:A$149931,M703,A1_Individu_Data_Keadaan_SDMK!Q$4:Q$149285,"08. GIZI")</f>
        <v>#VALUE!</v>
      </c>
      <c r="BA703" s="135">
        <f t="shared" si="367"/>
        <v>1</v>
      </c>
      <c r="BB703" s="134" t="e">
        <f t="shared" si="368"/>
        <v>#VALUE!</v>
      </c>
      <c r="BC703" s="134" t="e">
        <f t="shared" si="369"/>
        <v>#VALUE!</v>
      </c>
      <c r="BD703" s="133" t="e">
        <f>COUNTIFS(A1_Individu_Data_Keadaan_SDMK!A$4:A$149931,M703,A1_Individu_Data_Keadaan_SDMK!R$4:R$149285,"03. Ahli Teknologi Laboratorium Medik")</f>
        <v>#VALUE!</v>
      </c>
      <c r="BE703" s="135">
        <f t="shared" si="370"/>
        <v>1</v>
      </c>
      <c r="BF703" s="134" t="e">
        <f t="shared" si="371"/>
        <v>#VALUE!</v>
      </c>
      <c r="BG703" s="134" t="e">
        <f t="shared" si="372"/>
        <v>#VALUE!</v>
      </c>
      <c r="BH703" s="139" t="e">
        <f t="shared" si="373"/>
        <v>#VALUE!</v>
      </c>
      <c r="BI703" s="139" t="e">
        <f t="shared" si="374"/>
        <v>#VALUE!</v>
      </c>
    </row>
    <row r="704" spans="13:61" ht="15">
      <c r="M704" s="120" t="s">
        <v>13799</v>
      </c>
      <c r="N704" s="120" t="s">
        <v>13800</v>
      </c>
      <c r="O704" s="120" t="s">
        <v>267</v>
      </c>
      <c r="P704" s="120" t="s">
        <v>9301</v>
      </c>
      <c r="Q704" s="120" t="s">
        <v>12201</v>
      </c>
      <c r="R704" s="120">
        <v>33</v>
      </c>
      <c r="S704" s="120">
        <v>3326</v>
      </c>
      <c r="T704" s="348" t="str">
        <f>IF(R704&lt;&gt;"",VLOOKUP(R704,'01_MASTER_KODE_WILAYAH'!H$1437:I$1470,2,FALSE),"")</f>
        <v>JAWA TENGAH</v>
      </c>
      <c r="U704" s="348" t="str">
        <f>IF(S704&lt;&gt;"",VLOOKUP(S704,'01_MASTER_KODE_WILAYAH'!D$5:F$1353,3,FALSE),"")</f>
        <v>PEKALONGAN</v>
      </c>
      <c r="V704" s="349" t="str">
        <f t="shared" si="344"/>
        <v>2</v>
      </c>
      <c r="W704" s="145" t="e">
        <f t="shared" si="345"/>
        <v>#VALUE!</v>
      </c>
      <c r="X704" s="133" t="e">
        <f>COUNTIFS(A1_Individu_Data_Keadaan_SDMK!A$4:A$149931,M704,A1_Individu_Data_Keadaan_SDMK!R$4:R$149285,"01. Dokter")</f>
        <v>#VALUE!</v>
      </c>
      <c r="Y704" s="122">
        <f t="shared" si="346"/>
        <v>1</v>
      </c>
      <c r="Z704" s="134" t="e">
        <f t="shared" si="347"/>
        <v>#VALUE!</v>
      </c>
      <c r="AA704" s="134" t="e">
        <f t="shared" si="348"/>
        <v>#VALUE!</v>
      </c>
      <c r="AB704" s="133" t="e">
        <f>COUNTIFS(A1_Individu_Data_Keadaan_SDMK!A$4:A$149931,M704,A1_Individu_Data_Keadaan_SDMK!R$4:R$149285,"02. Dokter Gigi")</f>
        <v>#VALUE!</v>
      </c>
      <c r="AC704" s="122">
        <f t="shared" si="349"/>
        <v>1</v>
      </c>
      <c r="AD704" s="134" t="e">
        <f t="shared" si="350"/>
        <v>#VALUE!</v>
      </c>
      <c r="AE704" s="134" t="e">
        <f t="shared" si="351"/>
        <v>#VALUE!</v>
      </c>
      <c r="AF704" s="133" t="e">
        <f>COUNTIFS(A1_Individu_Data_Keadaan_SDMK!A$4:A$149931,M704,A1_Individu_Data_Keadaan_SDMK!Q$4:Q$149285,"03. KEPERAWATAN")</f>
        <v>#VALUE!</v>
      </c>
      <c r="AG704" s="135">
        <f t="shared" si="352"/>
        <v>5</v>
      </c>
      <c r="AH704" s="134" t="e">
        <f t="shared" si="353"/>
        <v>#VALUE!</v>
      </c>
      <c r="AI704" s="134" t="e">
        <f t="shared" si="354"/>
        <v>#VALUE!</v>
      </c>
      <c r="AJ704" s="133" t="e">
        <f>COUNTIFS(A1_Individu_Data_Keadaan_SDMK!A$4:A$149931,M704,A1_Individu_Data_Keadaan_SDMK!Q$4:Q$149285,"04. KEBIDANAN")</f>
        <v>#VALUE!</v>
      </c>
      <c r="AK704" s="135">
        <f t="shared" si="355"/>
        <v>4</v>
      </c>
      <c r="AL704" s="134" t="e">
        <f t="shared" si="356"/>
        <v>#VALUE!</v>
      </c>
      <c r="AM704" s="134" t="e">
        <f t="shared" si="357"/>
        <v>#VALUE!</v>
      </c>
      <c r="AN704" s="133" t="e">
        <f>COUNTIFS(A1_Individu_Data_Keadaan_SDMK!A$4:A$149931,M704,A1_Individu_Data_Keadaan_SDMK!Q$4:Q$149285,"05. KEFARMASIAN")</f>
        <v>#VALUE!</v>
      </c>
      <c r="AO704" s="135">
        <f t="shared" si="358"/>
        <v>1</v>
      </c>
      <c r="AP704" s="134" t="e">
        <f t="shared" si="359"/>
        <v>#VALUE!</v>
      </c>
      <c r="AQ704" s="134" t="e">
        <f t="shared" si="360"/>
        <v>#VALUE!</v>
      </c>
      <c r="AR704" s="133" t="e">
        <f>COUNTIFS(A1_Individu_Data_Keadaan_SDMK!A$4:A$149931,M704,A1_Individu_Data_Keadaan_SDMK!Q$4:Q$149285,"06. KESEHATAN MASYARAKAT")</f>
        <v>#VALUE!</v>
      </c>
      <c r="AS704" s="135">
        <f t="shared" si="361"/>
        <v>1</v>
      </c>
      <c r="AT704" s="134" t="e">
        <f t="shared" si="362"/>
        <v>#VALUE!</v>
      </c>
      <c r="AU704" s="134" t="e">
        <f t="shared" si="363"/>
        <v>#VALUE!</v>
      </c>
      <c r="AV704" s="133" t="e">
        <f>COUNTIFS(A1_Individu_Data_Keadaan_SDMK!A$4:A$149931,M704,A1_Individu_Data_Keadaan_SDMK!Q$4:Q$149285,"07. KESEHATAN LINGKUNGAN")</f>
        <v>#VALUE!</v>
      </c>
      <c r="AW704" s="135">
        <f t="shared" si="364"/>
        <v>1</v>
      </c>
      <c r="AX704" s="134" t="e">
        <f t="shared" si="365"/>
        <v>#VALUE!</v>
      </c>
      <c r="AY704" s="134" t="e">
        <f t="shared" si="366"/>
        <v>#VALUE!</v>
      </c>
      <c r="AZ704" s="133" t="e">
        <f>COUNTIFS(A1_Individu_Data_Keadaan_SDMK!A$4:A$149931,M704,A1_Individu_Data_Keadaan_SDMK!Q$4:Q$149285,"08. GIZI")</f>
        <v>#VALUE!</v>
      </c>
      <c r="BA704" s="135">
        <f t="shared" si="367"/>
        <v>1</v>
      </c>
      <c r="BB704" s="134" t="e">
        <f t="shared" si="368"/>
        <v>#VALUE!</v>
      </c>
      <c r="BC704" s="134" t="e">
        <f t="shared" si="369"/>
        <v>#VALUE!</v>
      </c>
      <c r="BD704" s="133" t="e">
        <f>COUNTIFS(A1_Individu_Data_Keadaan_SDMK!A$4:A$149931,M704,A1_Individu_Data_Keadaan_SDMK!R$4:R$149285,"03. Ahli Teknologi Laboratorium Medik")</f>
        <v>#VALUE!</v>
      </c>
      <c r="BE704" s="135">
        <f t="shared" si="370"/>
        <v>1</v>
      </c>
      <c r="BF704" s="134" t="e">
        <f t="shared" si="371"/>
        <v>#VALUE!</v>
      </c>
      <c r="BG704" s="134" t="e">
        <f t="shared" si="372"/>
        <v>#VALUE!</v>
      </c>
      <c r="BH704" s="139" t="e">
        <f t="shared" si="373"/>
        <v>#VALUE!</v>
      </c>
      <c r="BI704" s="139" t="e">
        <f t="shared" si="374"/>
        <v>#VALUE!</v>
      </c>
    </row>
    <row r="705" spans="13:61" ht="15">
      <c r="M705" s="120" t="s">
        <v>13801</v>
      </c>
      <c r="N705" s="120" t="s">
        <v>13802</v>
      </c>
      <c r="O705" s="120" t="s">
        <v>267</v>
      </c>
      <c r="P705" s="120" t="s">
        <v>9301</v>
      </c>
      <c r="Q705" s="120" t="s">
        <v>12201</v>
      </c>
      <c r="R705" s="120">
        <v>33</v>
      </c>
      <c r="S705" s="120">
        <v>3326</v>
      </c>
      <c r="T705" s="348" t="str">
        <f>IF(R705&lt;&gt;"",VLOOKUP(R705,'01_MASTER_KODE_WILAYAH'!H$1437:I$1470,2,FALSE),"")</f>
        <v>JAWA TENGAH</v>
      </c>
      <c r="U705" s="348" t="str">
        <f>IF(S705&lt;&gt;"",VLOOKUP(S705,'01_MASTER_KODE_WILAYAH'!D$5:F$1353,3,FALSE),"")</f>
        <v>PEKALONGAN</v>
      </c>
      <c r="V705" s="349" t="str">
        <f t="shared" si="344"/>
        <v>2</v>
      </c>
      <c r="W705" s="145" t="e">
        <f t="shared" si="345"/>
        <v>#VALUE!</v>
      </c>
      <c r="X705" s="133" t="e">
        <f>COUNTIFS(A1_Individu_Data_Keadaan_SDMK!A$4:A$149931,M705,A1_Individu_Data_Keadaan_SDMK!R$4:R$149285,"01. Dokter")</f>
        <v>#VALUE!</v>
      </c>
      <c r="Y705" s="122">
        <f t="shared" si="346"/>
        <v>1</v>
      </c>
      <c r="Z705" s="134" t="e">
        <f t="shared" si="347"/>
        <v>#VALUE!</v>
      </c>
      <c r="AA705" s="134" t="e">
        <f t="shared" si="348"/>
        <v>#VALUE!</v>
      </c>
      <c r="AB705" s="133" t="e">
        <f>COUNTIFS(A1_Individu_Data_Keadaan_SDMK!A$4:A$149931,M705,A1_Individu_Data_Keadaan_SDMK!R$4:R$149285,"02. Dokter Gigi")</f>
        <v>#VALUE!</v>
      </c>
      <c r="AC705" s="122">
        <f t="shared" si="349"/>
        <v>1</v>
      </c>
      <c r="AD705" s="134" t="e">
        <f t="shared" si="350"/>
        <v>#VALUE!</v>
      </c>
      <c r="AE705" s="134" t="e">
        <f t="shared" si="351"/>
        <v>#VALUE!</v>
      </c>
      <c r="AF705" s="133" t="e">
        <f>COUNTIFS(A1_Individu_Data_Keadaan_SDMK!A$4:A$149931,M705,A1_Individu_Data_Keadaan_SDMK!Q$4:Q$149285,"03. KEPERAWATAN")</f>
        <v>#VALUE!</v>
      </c>
      <c r="AG705" s="135">
        <f t="shared" si="352"/>
        <v>5</v>
      </c>
      <c r="AH705" s="134" t="e">
        <f t="shared" si="353"/>
        <v>#VALUE!</v>
      </c>
      <c r="AI705" s="134" t="e">
        <f t="shared" si="354"/>
        <v>#VALUE!</v>
      </c>
      <c r="AJ705" s="133" t="e">
        <f>COUNTIFS(A1_Individu_Data_Keadaan_SDMK!A$4:A$149931,M705,A1_Individu_Data_Keadaan_SDMK!Q$4:Q$149285,"04. KEBIDANAN")</f>
        <v>#VALUE!</v>
      </c>
      <c r="AK705" s="135">
        <f t="shared" si="355"/>
        <v>4</v>
      </c>
      <c r="AL705" s="134" t="e">
        <f t="shared" si="356"/>
        <v>#VALUE!</v>
      </c>
      <c r="AM705" s="134" t="e">
        <f t="shared" si="357"/>
        <v>#VALUE!</v>
      </c>
      <c r="AN705" s="133" t="e">
        <f>COUNTIFS(A1_Individu_Data_Keadaan_SDMK!A$4:A$149931,M705,A1_Individu_Data_Keadaan_SDMK!Q$4:Q$149285,"05. KEFARMASIAN")</f>
        <v>#VALUE!</v>
      </c>
      <c r="AO705" s="135">
        <f t="shared" si="358"/>
        <v>1</v>
      </c>
      <c r="AP705" s="134" t="e">
        <f t="shared" si="359"/>
        <v>#VALUE!</v>
      </c>
      <c r="AQ705" s="134" t="e">
        <f t="shared" si="360"/>
        <v>#VALUE!</v>
      </c>
      <c r="AR705" s="133" t="e">
        <f>COUNTIFS(A1_Individu_Data_Keadaan_SDMK!A$4:A$149931,M705,A1_Individu_Data_Keadaan_SDMK!Q$4:Q$149285,"06. KESEHATAN MASYARAKAT")</f>
        <v>#VALUE!</v>
      </c>
      <c r="AS705" s="135">
        <f t="shared" si="361"/>
        <v>1</v>
      </c>
      <c r="AT705" s="134" t="e">
        <f t="shared" si="362"/>
        <v>#VALUE!</v>
      </c>
      <c r="AU705" s="134" t="e">
        <f t="shared" si="363"/>
        <v>#VALUE!</v>
      </c>
      <c r="AV705" s="133" t="e">
        <f>COUNTIFS(A1_Individu_Data_Keadaan_SDMK!A$4:A$149931,M705,A1_Individu_Data_Keadaan_SDMK!Q$4:Q$149285,"07. KESEHATAN LINGKUNGAN")</f>
        <v>#VALUE!</v>
      </c>
      <c r="AW705" s="135">
        <f t="shared" si="364"/>
        <v>1</v>
      </c>
      <c r="AX705" s="134" t="e">
        <f t="shared" si="365"/>
        <v>#VALUE!</v>
      </c>
      <c r="AY705" s="134" t="e">
        <f t="shared" si="366"/>
        <v>#VALUE!</v>
      </c>
      <c r="AZ705" s="133" t="e">
        <f>COUNTIFS(A1_Individu_Data_Keadaan_SDMK!A$4:A$149931,M705,A1_Individu_Data_Keadaan_SDMK!Q$4:Q$149285,"08. GIZI")</f>
        <v>#VALUE!</v>
      </c>
      <c r="BA705" s="135">
        <f t="shared" si="367"/>
        <v>1</v>
      </c>
      <c r="BB705" s="134" t="e">
        <f t="shared" si="368"/>
        <v>#VALUE!</v>
      </c>
      <c r="BC705" s="134" t="e">
        <f t="shared" si="369"/>
        <v>#VALUE!</v>
      </c>
      <c r="BD705" s="133" t="e">
        <f>COUNTIFS(A1_Individu_Data_Keadaan_SDMK!A$4:A$149931,M705,A1_Individu_Data_Keadaan_SDMK!R$4:R$149285,"03. Ahli Teknologi Laboratorium Medik")</f>
        <v>#VALUE!</v>
      </c>
      <c r="BE705" s="135">
        <f t="shared" si="370"/>
        <v>1</v>
      </c>
      <c r="BF705" s="134" t="e">
        <f t="shared" si="371"/>
        <v>#VALUE!</v>
      </c>
      <c r="BG705" s="134" t="e">
        <f t="shared" si="372"/>
        <v>#VALUE!</v>
      </c>
      <c r="BH705" s="139" t="e">
        <f t="shared" si="373"/>
        <v>#VALUE!</v>
      </c>
      <c r="BI705" s="139" t="e">
        <f t="shared" si="374"/>
        <v>#VALUE!</v>
      </c>
    </row>
    <row r="706" spans="13:61" ht="15">
      <c r="M706" s="120" t="s">
        <v>13803</v>
      </c>
      <c r="N706" s="120" t="s">
        <v>13804</v>
      </c>
      <c r="O706" s="120" t="s">
        <v>267</v>
      </c>
      <c r="P706" s="120" t="s">
        <v>9301</v>
      </c>
      <c r="Q706" s="120" t="s">
        <v>12201</v>
      </c>
      <c r="R706" s="120">
        <v>33</v>
      </c>
      <c r="S706" s="120">
        <v>3326</v>
      </c>
      <c r="T706" s="348" t="str">
        <f>IF(R706&lt;&gt;"",VLOOKUP(R706,'01_MASTER_KODE_WILAYAH'!H$1437:I$1470,2,FALSE),"")</f>
        <v>JAWA TENGAH</v>
      </c>
      <c r="U706" s="348" t="str">
        <f>IF(S706&lt;&gt;"",VLOOKUP(S706,'01_MASTER_KODE_WILAYAH'!D$5:F$1353,3,FALSE),"")</f>
        <v>PEKALONGAN</v>
      </c>
      <c r="V706" s="349" t="str">
        <f t="shared" si="344"/>
        <v>2</v>
      </c>
      <c r="W706" s="145" t="e">
        <f t="shared" si="345"/>
        <v>#VALUE!</v>
      </c>
      <c r="X706" s="133" t="e">
        <f>COUNTIFS(A1_Individu_Data_Keadaan_SDMK!A$4:A$149931,M706,A1_Individu_Data_Keadaan_SDMK!R$4:R$149285,"01. Dokter")</f>
        <v>#VALUE!</v>
      </c>
      <c r="Y706" s="122">
        <f t="shared" si="346"/>
        <v>1</v>
      </c>
      <c r="Z706" s="134" t="e">
        <f t="shared" si="347"/>
        <v>#VALUE!</v>
      </c>
      <c r="AA706" s="134" t="e">
        <f t="shared" si="348"/>
        <v>#VALUE!</v>
      </c>
      <c r="AB706" s="133" t="e">
        <f>COUNTIFS(A1_Individu_Data_Keadaan_SDMK!A$4:A$149931,M706,A1_Individu_Data_Keadaan_SDMK!R$4:R$149285,"02. Dokter Gigi")</f>
        <v>#VALUE!</v>
      </c>
      <c r="AC706" s="122">
        <f t="shared" si="349"/>
        <v>1</v>
      </c>
      <c r="AD706" s="134" t="e">
        <f t="shared" si="350"/>
        <v>#VALUE!</v>
      </c>
      <c r="AE706" s="134" t="e">
        <f t="shared" si="351"/>
        <v>#VALUE!</v>
      </c>
      <c r="AF706" s="133" t="e">
        <f>COUNTIFS(A1_Individu_Data_Keadaan_SDMK!A$4:A$149931,M706,A1_Individu_Data_Keadaan_SDMK!Q$4:Q$149285,"03. KEPERAWATAN")</f>
        <v>#VALUE!</v>
      </c>
      <c r="AG706" s="135">
        <f t="shared" si="352"/>
        <v>5</v>
      </c>
      <c r="AH706" s="134" t="e">
        <f t="shared" si="353"/>
        <v>#VALUE!</v>
      </c>
      <c r="AI706" s="134" t="e">
        <f t="shared" si="354"/>
        <v>#VALUE!</v>
      </c>
      <c r="AJ706" s="133" t="e">
        <f>COUNTIFS(A1_Individu_Data_Keadaan_SDMK!A$4:A$149931,M706,A1_Individu_Data_Keadaan_SDMK!Q$4:Q$149285,"04. KEBIDANAN")</f>
        <v>#VALUE!</v>
      </c>
      <c r="AK706" s="135">
        <f t="shared" si="355"/>
        <v>4</v>
      </c>
      <c r="AL706" s="134" t="e">
        <f t="shared" si="356"/>
        <v>#VALUE!</v>
      </c>
      <c r="AM706" s="134" t="e">
        <f t="shared" si="357"/>
        <v>#VALUE!</v>
      </c>
      <c r="AN706" s="133" t="e">
        <f>COUNTIFS(A1_Individu_Data_Keadaan_SDMK!A$4:A$149931,M706,A1_Individu_Data_Keadaan_SDMK!Q$4:Q$149285,"05. KEFARMASIAN")</f>
        <v>#VALUE!</v>
      </c>
      <c r="AO706" s="135">
        <f t="shared" si="358"/>
        <v>1</v>
      </c>
      <c r="AP706" s="134" t="e">
        <f t="shared" si="359"/>
        <v>#VALUE!</v>
      </c>
      <c r="AQ706" s="134" t="e">
        <f t="shared" si="360"/>
        <v>#VALUE!</v>
      </c>
      <c r="AR706" s="133" t="e">
        <f>COUNTIFS(A1_Individu_Data_Keadaan_SDMK!A$4:A$149931,M706,A1_Individu_Data_Keadaan_SDMK!Q$4:Q$149285,"06. KESEHATAN MASYARAKAT")</f>
        <v>#VALUE!</v>
      </c>
      <c r="AS706" s="135">
        <f t="shared" si="361"/>
        <v>1</v>
      </c>
      <c r="AT706" s="134" t="e">
        <f t="shared" si="362"/>
        <v>#VALUE!</v>
      </c>
      <c r="AU706" s="134" t="e">
        <f t="shared" si="363"/>
        <v>#VALUE!</v>
      </c>
      <c r="AV706" s="133" t="e">
        <f>COUNTIFS(A1_Individu_Data_Keadaan_SDMK!A$4:A$149931,M706,A1_Individu_Data_Keadaan_SDMK!Q$4:Q$149285,"07. KESEHATAN LINGKUNGAN")</f>
        <v>#VALUE!</v>
      </c>
      <c r="AW706" s="135">
        <f t="shared" si="364"/>
        <v>1</v>
      </c>
      <c r="AX706" s="134" t="e">
        <f t="shared" si="365"/>
        <v>#VALUE!</v>
      </c>
      <c r="AY706" s="134" t="e">
        <f t="shared" si="366"/>
        <v>#VALUE!</v>
      </c>
      <c r="AZ706" s="133" t="e">
        <f>COUNTIFS(A1_Individu_Data_Keadaan_SDMK!A$4:A$149931,M706,A1_Individu_Data_Keadaan_SDMK!Q$4:Q$149285,"08. GIZI")</f>
        <v>#VALUE!</v>
      </c>
      <c r="BA706" s="135">
        <f t="shared" si="367"/>
        <v>1</v>
      </c>
      <c r="BB706" s="134" t="e">
        <f t="shared" si="368"/>
        <v>#VALUE!</v>
      </c>
      <c r="BC706" s="134" t="e">
        <f t="shared" si="369"/>
        <v>#VALUE!</v>
      </c>
      <c r="BD706" s="133" t="e">
        <f>COUNTIFS(A1_Individu_Data_Keadaan_SDMK!A$4:A$149931,M706,A1_Individu_Data_Keadaan_SDMK!R$4:R$149285,"03. Ahli Teknologi Laboratorium Medik")</f>
        <v>#VALUE!</v>
      </c>
      <c r="BE706" s="135">
        <f t="shared" si="370"/>
        <v>1</v>
      </c>
      <c r="BF706" s="134" t="e">
        <f t="shared" si="371"/>
        <v>#VALUE!</v>
      </c>
      <c r="BG706" s="134" t="e">
        <f t="shared" si="372"/>
        <v>#VALUE!</v>
      </c>
      <c r="BH706" s="139" t="e">
        <f t="shared" si="373"/>
        <v>#VALUE!</v>
      </c>
      <c r="BI706" s="139" t="e">
        <f t="shared" si="374"/>
        <v>#VALUE!</v>
      </c>
    </row>
    <row r="707" spans="13:61" ht="15">
      <c r="M707" s="120" t="s">
        <v>13805</v>
      </c>
      <c r="N707" s="120" t="s">
        <v>13806</v>
      </c>
      <c r="O707" s="120" t="s">
        <v>267</v>
      </c>
      <c r="P707" s="120" t="s">
        <v>9301</v>
      </c>
      <c r="Q707" s="120" t="s">
        <v>12201</v>
      </c>
      <c r="R707" s="120">
        <v>33</v>
      </c>
      <c r="S707" s="120">
        <v>3327</v>
      </c>
      <c r="T707" s="348" t="str">
        <f>IF(R707&lt;&gt;"",VLOOKUP(R707,'01_MASTER_KODE_WILAYAH'!H$1437:I$1470,2,FALSE),"")</f>
        <v>JAWA TENGAH</v>
      </c>
      <c r="U707" s="348" t="str">
        <f>IF(S707&lt;&gt;"",VLOOKUP(S707,'01_MASTER_KODE_WILAYAH'!D$5:F$1353,3,FALSE),"")</f>
        <v>PEMALANG</v>
      </c>
      <c r="V707" s="349" t="str">
        <f t="shared" si="344"/>
        <v>2</v>
      </c>
      <c r="W707" s="145" t="e">
        <f t="shared" si="345"/>
        <v>#VALUE!</v>
      </c>
      <c r="X707" s="133" t="e">
        <f>COUNTIFS(A1_Individu_Data_Keadaan_SDMK!A$4:A$149931,M707,A1_Individu_Data_Keadaan_SDMK!R$4:R$149285,"01. Dokter")</f>
        <v>#VALUE!</v>
      </c>
      <c r="Y707" s="122">
        <f t="shared" si="346"/>
        <v>1</v>
      </c>
      <c r="Z707" s="134" t="e">
        <f t="shared" si="347"/>
        <v>#VALUE!</v>
      </c>
      <c r="AA707" s="134" t="e">
        <f t="shared" si="348"/>
        <v>#VALUE!</v>
      </c>
      <c r="AB707" s="133" t="e">
        <f>COUNTIFS(A1_Individu_Data_Keadaan_SDMK!A$4:A$149931,M707,A1_Individu_Data_Keadaan_SDMK!R$4:R$149285,"02. Dokter Gigi")</f>
        <v>#VALUE!</v>
      </c>
      <c r="AC707" s="122">
        <f t="shared" si="349"/>
        <v>1</v>
      </c>
      <c r="AD707" s="134" t="e">
        <f t="shared" si="350"/>
        <v>#VALUE!</v>
      </c>
      <c r="AE707" s="134" t="e">
        <f t="shared" si="351"/>
        <v>#VALUE!</v>
      </c>
      <c r="AF707" s="133" t="e">
        <f>COUNTIFS(A1_Individu_Data_Keadaan_SDMK!A$4:A$149931,M707,A1_Individu_Data_Keadaan_SDMK!Q$4:Q$149285,"03. KEPERAWATAN")</f>
        <v>#VALUE!</v>
      </c>
      <c r="AG707" s="135">
        <f t="shared" si="352"/>
        <v>5</v>
      </c>
      <c r="AH707" s="134" t="e">
        <f t="shared" si="353"/>
        <v>#VALUE!</v>
      </c>
      <c r="AI707" s="134" t="e">
        <f t="shared" si="354"/>
        <v>#VALUE!</v>
      </c>
      <c r="AJ707" s="133" t="e">
        <f>COUNTIFS(A1_Individu_Data_Keadaan_SDMK!A$4:A$149931,M707,A1_Individu_Data_Keadaan_SDMK!Q$4:Q$149285,"04. KEBIDANAN")</f>
        <v>#VALUE!</v>
      </c>
      <c r="AK707" s="135">
        <f t="shared" si="355"/>
        <v>4</v>
      </c>
      <c r="AL707" s="134" t="e">
        <f t="shared" si="356"/>
        <v>#VALUE!</v>
      </c>
      <c r="AM707" s="134" t="e">
        <f t="shared" si="357"/>
        <v>#VALUE!</v>
      </c>
      <c r="AN707" s="133" t="e">
        <f>COUNTIFS(A1_Individu_Data_Keadaan_SDMK!A$4:A$149931,M707,A1_Individu_Data_Keadaan_SDMK!Q$4:Q$149285,"05. KEFARMASIAN")</f>
        <v>#VALUE!</v>
      </c>
      <c r="AO707" s="135">
        <f t="shared" si="358"/>
        <v>1</v>
      </c>
      <c r="AP707" s="134" t="e">
        <f t="shared" si="359"/>
        <v>#VALUE!</v>
      </c>
      <c r="AQ707" s="134" t="e">
        <f t="shared" si="360"/>
        <v>#VALUE!</v>
      </c>
      <c r="AR707" s="133" t="e">
        <f>COUNTIFS(A1_Individu_Data_Keadaan_SDMK!A$4:A$149931,M707,A1_Individu_Data_Keadaan_SDMK!Q$4:Q$149285,"06. KESEHATAN MASYARAKAT")</f>
        <v>#VALUE!</v>
      </c>
      <c r="AS707" s="135">
        <f t="shared" si="361"/>
        <v>1</v>
      </c>
      <c r="AT707" s="134" t="e">
        <f t="shared" si="362"/>
        <v>#VALUE!</v>
      </c>
      <c r="AU707" s="134" t="e">
        <f t="shared" si="363"/>
        <v>#VALUE!</v>
      </c>
      <c r="AV707" s="133" t="e">
        <f>COUNTIFS(A1_Individu_Data_Keadaan_SDMK!A$4:A$149931,M707,A1_Individu_Data_Keadaan_SDMK!Q$4:Q$149285,"07. KESEHATAN LINGKUNGAN")</f>
        <v>#VALUE!</v>
      </c>
      <c r="AW707" s="135">
        <f t="shared" si="364"/>
        <v>1</v>
      </c>
      <c r="AX707" s="134" t="e">
        <f t="shared" si="365"/>
        <v>#VALUE!</v>
      </c>
      <c r="AY707" s="134" t="e">
        <f t="shared" si="366"/>
        <v>#VALUE!</v>
      </c>
      <c r="AZ707" s="133" t="e">
        <f>COUNTIFS(A1_Individu_Data_Keadaan_SDMK!A$4:A$149931,M707,A1_Individu_Data_Keadaan_SDMK!Q$4:Q$149285,"08. GIZI")</f>
        <v>#VALUE!</v>
      </c>
      <c r="BA707" s="135">
        <f t="shared" si="367"/>
        <v>1</v>
      </c>
      <c r="BB707" s="134" t="e">
        <f t="shared" si="368"/>
        <v>#VALUE!</v>
      </c>
      <c r="BC707" s="134" t="e">
        <f t="shared" si="369"/>
        <v>#VALUE!</v>
      </c>
      <c r="BD707" s="133" t="e">
        <f>COUNTIFS(A1_Individu_Data_Keadaan_SDMK!A$4:A$149931,M707,A1_Individu_Data_Keadaan_SDMK!R$4:R$149285,"03. Ahli Teknologi Laboratorium Medik")</f>
        <v>#VALUE!</v>
      </c>
      <c r="BE707" s="135">
        <f t="shared" si="370"/>
        <v>1</v>
      </c>
      <c r="BF707" s="134" t="e">
        <f t="shared" si="371"/>
        <v>#VALUE!</v>
      </c>
      <c r="BG707" s="134" t="e">
        <f t="shared" si="372"/>
        <v>#VALUE!</v>
      </c>
      <c r="BH707" s="139" t="e">
        <f t="shared" si="373"/>
        <v>#VALUE!</v>
      </c>
      <c r="BI707" s="139" t="e">
        <f t="shared" si="374"/>
        <v>#VALUE!</v>
      </c>
    </row>
    <row r="708" spans="13:61" ht="15">
      <c r="M708" s="120" t="s">
        <v>13807</v>
      </c>
      <c r="N708" s="120" t="s">
        <v>13808</v>
      </c>
      <c r="O708" s="120" t="s">
        <v>267</v>
      </c>
      <c r="P708" s="120" t="s">
        <v>9301</v>
      </c>
      <c r="Q708" s="120" t="s">
        <v>12201</v>
      </c>
      <c r="R708" s="120">
        <v>33</v>
      </c>
      <c r="S708" s="120">
        <v>3327</v>
      </c>
      <c r="T708" s="348" t="str">
        <f>IF(R708&lt;&gt;"",VLOOKUP(R708,'01_MASTER_KODE_WILAYAH'!H$1437:I$1470,2,FALSE),"")</f>
        <v>JAWA TENGAH</v>
      </c>
      <c r="U708" s="348" t="str">
        <f>IF(S708&lt;&gt;"",VLOOKUP(S708,'01_MASTER_KODE_WILAYAH'!D$5:F$1353,3,FALSE),"")</f>
        <v>PEMALANG</v>
      </c>
      <c r="V708" s="349" t="str">
        <f t="shared" si="344"/>
        <v>2</v>
      </c>
      <c r="W708" s="145" t="e">
        <f t="shared" si="345"/>
        <v>#VALUE!</v>
      </c>
      <c r="X708" s="133" t="e">
        <f>COUNTIFS(A1_Individu_Data_Keadaan_SDMK!A$4:A$149931,M708,A1_Individu_Data_Keadaan_SDMK!R$4:R$149285,"01. Dokter")</f>
        <v>#VALUE!</v>
      </c>
      <c r="Y708" s="122">
        <f t="shared" si="346"/>
        <v>1</v>
      </c>
      <c r="Z708" s="134" t="e">
        <f t="shared" si="347"/>
        <v>#VALUE!</v>
      </c>
      <c r="AA708" s="134" t="e">
        <f t="shared" si="348"/>
        <v>#VALUE!</v>
      </c>
      <c r="AB708" s="133" t="e">
        <f>COUNTIFS(A1_Individu_Data_Keadaan_SDMK!A$4:A$149931,M708,A1_Individu_Data_Keadaan_SDMK!R$4:R$149285,"02. Dokter Gigi")</f>
        <v>#VALUE!</v>
      </c>
      <c r="AC708" s="122">
        <f t="shared" si="349"/>
        <v>1</v>
      </c>
      <c r="AD708" s="134" t="e">
        <f t="shared" si="350"/>
        <v>#VALUE!</v>
      </c>
      <c r="AE708" s="134" t="e">
        <f t="shared" si="351"/>
        <v>#VALUE!</v>
      </c>
      <c r="AF708" s="133" t="e">
        <f>COUNTIFS(A1_Individu_Data_Keadaan_SDMK!A$4:A$149931,M708,A1_Individu_Data_Keadaan_SDMK!Q$4:Q$149285,"03. KEPERAWATAN")</f>
        <v>#VALUE!</v>
      </c>
      <c r="AG708" s="135">
        <f t="shared" si="352"/>
        <v>5</v>
      </c>
      <c r="AH708" s="134" t="e">
        <f t="shared" si="353"/>
        <v>#VALUE!</v>
      </c>
      <c r="AI708" s="134" t="e">
        <f t="shared" si="354"/>
        <v>#VALUE!</v>
      </c>
      <c r="AJ708" s="133" t="e">
        <f>COUNTIFS(A1_Individu_Data_Keadaan_SDMK!A$4:A$149931,M708,A1_Individu_Data_Keadaan_SDMK!Q$4:Q$149285,"04. KEBIDANAN")</f>
        <v>#VALUE!</v>
      </c>
      <c r="AK708" s="135">
        <f t="shared" si="355"/>
        <v>4</v>
      </c>
      <c r="AL708" s="134" t="e">
        <f t="shared" si="356"/>
        <v>#VALUE!</v>
      </c>
      <c r="AM708" s="134" t="e">
        <f t="shared" si="357"/>
        <v>#VALUE!</v>
      </c>
      <c r="AN708" s="133" t="e">
        <f>COUNTIFS(A1_Individu_Data_Keadaan_SDMK!A$4:A$149931,M708,A1_Individu_Data_Keadaan_SDMK!Q$4:Q$149285,"05. KEFARMASIAN")</f>
        <v>#VALUE!</v>
      </c>
      <c r="AO708" s="135">
        <f t="shared" si="358"/>
        <v>1</v>
      </c>
      <c r="AP708" s="134" t="e">
        <f t="shared" si="359"/>
        <v>#VALUE!</v>
      </c>
      <c r="AQ708" s="134" t="e">
        <f t="shared" si="360"/>
        <v>#VALUE!</v>
      </c>
      <c r="AR708" s="133" t="e">
        <f>COUNTIFS(A1_Individu_Data_Keadaan_SDMK!A$4:A$149931,M708,A1_Individu_Data_Keadaan_SDMK!Q$4:Q$149285,"06. KESEHATAN MASYARAKAT")</f>
        <v>#VALUE!</v>
      </c>
      <c r="AS708" s="135">
        <f t="shared" si="361"/>
        <v>1</v>
      </c>
      <c r="AT708" s="134" t="e">
        <f t="shared" si="362"/>
        <v>#VALUE!</v>
      </c>
      <c r="AU708" s="134" t="e">
        <f t="shared" si="363"/>
        <v>#VALUE!</v>
      </c>
      <c r="AV708" s="133" t="e">
        <f>COUNTIFS(A1_Individu_Data_Keadaan_SDMK!A$4:A$149931,M708,A1_Individu_Data_Keadaan_SDMK!Q$4:Q$149285,"07. KESEHATAN LINGKUNGAN")</f>
        <v>#VALUE!</v>
      </c>
      <c r="AW708" s="135">
        <f t="shared" si="364"/>
        <v>1</v>
      </c>
      <c r="AX708" s="134" t="e">
        <f t="shared" si="365"/>
        <v>#VALUE!</v>
      </c>
      <c r="AY708" s="134" t="e">
        <f t="shared" si="366"/>
        <v>#VALUE!</v>
      </c>
      <c r="AZ708" s="133" t="e">
        <f>COUNTIFS(A1_Individu_Data_Keadaan_SDMK!A$4:A$149931,M708,A1_Individu_Data_Keadaan_SDMK!Q$4:Q$149285,"08. GIZI")</f>
        <v>#VALUE!</v>
      </c>
      <c r="BA708" s="135">
        <f t="shared" si="367"/>
        <v>1</v>
      </c>
      <c r="BB708" s="134" t="e">
        <f t="shared" si="368"/>
        <v>#VALUE!</v>
      </c>
      <c r="BC708" s="134" t="e">
        <f t="shared" si="369"/>
        <v>#VALUE!</v>
      </c>
      <c r="BD708" s="133" t="e">
        <f>COUNTIFS(A1_Individu_Data_Keadaan_SDMK!A$4:A$149931,M708,A1_Individu_Data_Keadaan_SDMK!R$4:R$149285,"03. Ahli Teknologi Laboratorium Medik")</f>
        <v>#VALUE!</v>
      </c>
      <c r="BE708" s="135">
        <f t="shared" si="370"/>
        <v>1</v>
      </c>
      <c r="BF708" s="134" t="e">
        <f t="shared" si="371"/>
        <v>#VALUE!</v>
      </c>
      <c r="BG708" s="134" t="e">
        <f t="shared" si="372"/>
        <v>#VALUE!</v>
      </c>
      <c r="BH708" s="139" t="e">
        <f t="shared" si="373"/>
        <v>#VALUE!</v>
      </c>
      <c r="BI708" s="139" t="e">
        <f t="shared" si="374"/>
        <v>#VALUE!</v>
      </c>
    </row>
    <row r="709" spans="13:61" ht="15">
      <c r="M709" s="120" t="s">
        <v>13809</v>
      </c>
      <c r="N709" s="120" t="s">
        <v>13810</v>
      </c>
      <c r="O709" s="120" t="s">
        <v>267</v>
      </c>
      <c r="P709" s="120" t="s">
        <v>9301</v>
      </c>
      <c r="Q709" s="120" t="s">
        <v>12201</v>
      </c>
      <c r="R709" s="120">
        <v>33</v>
      </c>
      <c r="S709" s="120">
        <v>3327</v>
      </c>
      <c r="T709" s="348" t="str">
        <f>IF(R709&lt;&gt;"",VLOOKUP(R709,'01_MASTER_KODE_WILAYAH'!H$1437:I$1470,2,FALSE),"")</f>
        <v>JAWA TENGAH</v>
      </c>
      <c r="U709" s="348" t="str">
        <f>IF(S709&lt;&gt;"",VLOOKUP(S709,'01_MASTER_KODE_WILAYAH'!D$5:F$1353,3,FALSE),"")</f>
        <v>PEMALANG</v>
      </c>
      <c r="V709" s="349" t="str">
        <f t="shared" si="344"/>
        <v>2</v>
      </c>
      <c r="W709" s="145" t="e">
        <f t="shared" si="345"/>
        <v>#VALUE!</v>
      </c>
      <c r="X709" s="133" t="e">
        <f>COUNTIFS(A1_Individu_Data_Keadaan_SDMK!A$4:A$149931,M709,A1_Individu_Data_Keadaan_SDMK!R$4:R$149285,"01. Dokter")</f>
        <v>#VALUE!</v>
      </c>
      <c r="Y709" s="122">
        <f t="shared" si="346"/>
        <v>1</v>
      </c>
      <c r="Z709" s="134" t="e">
        <f t="shared" si="347"/>
        <v>#VALUE!</v>
      </c>
      <c r="AA709" s="134" t="e">
        <f t="shared" si="348"/>
        <v>#VALUE!</v>
      </c>
      <c r="AB709" s="133" t="e">
        <f>COUNTIFS(A1_Individu_Data_Keadaan_SDMK!A$4:A$149931,M709,A1_Individu_Data_Keadaan_SDMK!R$4:R$149285,"02. Dokter Gigi")</f>
        <v>#VALUE!</v>
      </c>
      <c r="AC709" s="122">
        <f t="shared" si="349"/>
        <v>1</v>
      </c>
      <c r="AD709" s="134" t="e">
        <f t="shared" si="350"/>
        <v>#VALUE!</v>
      </c>
      <c r="AE709" s="134" t="e">
        <f t="shared" si="351"/>
        <v>#VALUE!</v>
      </c>
      <c r="AF709" s="133" t="e">
        <f>COUNTIFS(A1_Individu_Data_Keadaan_SDMK!A$4:A$149931,M709,A1_Individu_Data_Keadaan_SDMK!Q$4:Q$149285,"03. KEPERAWATAN")</f>
        <v>#VALUE!</v>
      </c>
      <c r="AG709" s="135">
        <f t="shared" si="352"/>
        <v>5</v>
      </c>
      <c r="AH709" s="134" t="e">
        <f t="shared" si="353"/>
        <v>#VALUE!</v>
      </c>
      <c r="AI709" s="134" t="e">
        <f t="shared" si="354"/>
        <v>#VALUE!</v>
      </c>
      <c r="AJ709" s="133" t="e">
        <f>COUNTIFS(A1_Individu_Data_Keadaan_SDMK!A$4:A$149931,M709,A1_Individu_Data_Keadaan_SDMK!Q$4:Q$149285,"04. KEBIDANAN")</f>
        <v>#VALUE!</v>
      </c>
      <c r="AK709" s="135">
        <f t="shared" si="355"/>
        <v>4</v>
      </c>
      <c r="AL709" s="134" t="e">
        <f t="shared" si="356"/>
        <v>#VALUE!</v>
      </c>
      <c r="AM709" s="134" t="e">
        <f t="shared" si="357"/>
        <v>#VALUE!</v>
      </c>
      <c r="AN709" s="133" t="e">
        <f>COUNTIFS(A1_Individu_Data_Keadaan_SDMK!A$4:A$149931,M709,A1_Individu_Data_Keadaan_SDMK!Q$4:Q$149285,"05. KEFARMASIAN")</f>
        <v>#VALUE!</v>
      </c>
      <c r="AO709" s="135">
        <f t="shared" si="358"/>
        <v>1</v>
      </c>
      <c r="AP709" s="134" t="e">
        <f t="shared" si="359"/>
        <v>#VALUE!</v>
      </c>
      <c r="AQ709" s="134" t="e">
        <f t="shared" si="360"/>
        <v>#VALUE!</v>
      </c>
      <c r="AR709" s="133" t="e">
        <f>COUNTIFS(A1_Individu_Data_Keadaan_SDMK!A$4:A$149931,M709,A1_Individu_Data_Keadaan_SDMK!Q$4:Q$149285,"06. KESEHATAN MASYARAKAT")</f>
        <v>#VALUE!</v>
      </c>
      <c r="AS709" s="135">
        <f t="shared" si="361"/>
        <v>1</v>
      </c>
      <c r="AT709" s="134" t="e">
        <f t="shared" si="362"/>
        <v>#VALUE!</v>
      </c>
      <c r="AU709" s="134" t="e">
        <f t="shared" si="363"/>
        <v>#VALUE!</v>
      </c>
      <c r="AV709" s="133" t="e">
        <f>COUNTIFS(A1_Individu_Data_Keadaan_SDMK!A$4:A$149931,M709,A1_Individu_Data_Keadaan_SDMK!Q$4:Q$149285,"07. KESEHATAN LINGKUNGAN")</f>
        <v>#VALUE!</v>
      </c>
      <c r="AW709" s="135">
        <f t="shared" si="364"/>
        <v>1</v>
      </c>
      <c r="AX709" s="134" t="e">
        <f t="shared" si="365"/>
        <v>#VALUE!</v>
      </c>
      <c r="AY709" s="134" t="e">
        <f t="shared" si="366"/>
        <v>#VALUE!</v>
      </c>
      <c r="AZ709" s="133" t="e">
        <f>COUNTIFS(A1_Individu_Data_Keadaan_SDMK!A$4:A$149931,M709,A1_Individu_Data_Keadaan_SDMK!Q$4:Q$149285,"08. GIZI")</f>
        <v>#VALUE!</v>
      </c>
      <c r="BA709" s="135">
        <f t="shared" si="367"/>
        <v>1</v>
      </c>
      <c r="BB709" s="134" t="e">
        <f t="shared" si="368"/>
        <v>#VALUE!</v>
      </c>
      <c r="BC709" s="134" t="e">
        <f t="shared" si="369"/>
        <v>#VALUE!</v>
      </c>
      <c r="BD709" s="133" t="e">
        <f>COUNTIFS(A1_Individu_Data_Keadaan_SDMK!A$4:A$149931,M709,A1_Individu_Data_Keadaan_SDMK!R$4:R$149285,"03. Ahli Teknologi Laboratorium Medik")</f>
        <v>#VALUE!</v>
      </c>
      <c r="BE709" s="135">
        <f t="shared" si="370"/>
        <v>1</v>
      </c>
      <c r="BF709" s="134" t="e">
        <f t="shared" si="371"/>
        <v>#VALUE!</v>
      </c>
      <c r="BG709" s="134" t="e">
        <f t="shared" si="372"/>
        <v>#VALUE!</v>
      </c>
      <c r="BH709" s="139" t="e">
        <f t="shared" si="373"/>
        <v>#VALUE!</v>
      </c>
      <c r="BI709" s="139" t="e">
        <f t="shared" si="374"/>
        <v>#VALUE!</v>
      </c>
    </row>
    <row r="710" spans="13:61" ht="15">
      <c r="M710" s="120" t="s">
        <v>13811</v>
      </c>
      <c r="N710" s="120" t="s">
        <v>13812</v>
      </c>
      <c r="O710" s="120" t="s">
        <v>267</v>
      </c>
      <c r="P710" s="120" t="s">
        <v>9301</v>
      </c>
      <c r="Q710" s="120" t="s">
        <v>12201</v>
      </c>
      <c r="R710" s="120">
        <v>33</v>
      </c>
      <c r="S710" s="120">
        <v>3327</v>
      </c>
      <c r="T710" s="348" t="str">
        <f>IF(R710&lt;&gt;"",VLOOKUP(R710,'01_MASTER_KODE_WILAYAH'!H$1437:I$1470,2,FALSE),"")</f>
        <v>JAWA TENGAH</v>
      </c>
      <c r="U710" s="348" t="str">
        <f>IF(S710&lt;&gt;"",VLOOKUP(S710,'01_MASTER_KODE_WILAYAH'!D$5:F$1353,3,FALSE),"")</f>
        <v>PEMALANG</v>
      </c>
      <c r="V710" s="349" t="str">
        <f t="shared" si="344"/>
        <v>2</v>
      </c>
      <c r="W710" s="145" t="e">
        <f t="shared" si="345"/>
        <v>#VALUE!</v>
      </c>
      <c r="X710" s="133" t="e">
        <f>COUNTIFS(A1_Individu_Data_Keadaan_SDMK!A$4:A$149931,M710,A1_Individu_Data_Keadaan_SDMK!R$4:R$149285,"01. Dokter")</f>
        <v>#VALUE!</v>
      </c>
      <c r="Y710" s="122">
        <f t="shared" si="346"/>
        <v>1</v>
      </c>
      <c r="Z710" s="134" t="e">
        <f t="shared" si="347"/>
        <v>#VALUE!</v>
      </c>
      <c r="AA710" s="134" t="e">
        <f t="shared" si="348"/>
        <v>#VALUE!</v>
      </c>
      <c r="AB710" s="133" t="e">
        <f>COUNTIFS(A1_Individu_Data_Keadaan_SDMK!A$4:A$149931,M710,A1_Individu_Data_Keadaan_SDMK!R$4:R$149285,"02. Dokter Gigi")</f>
        <v>#VALUE!</v>
      </c>
      <c r="AC710" s="122">
        <f t="shared" si="349"/>
        <v>1</v>
      </c>
      <c r="AD710" s="134" t="e">
        <f t="shared" si="350"/>
        <v>#VALUE!</v>
      </c>
      <c r="AE710" s="134" t="e">
        <f t="shared" si="351"/>
        <v>#VALUE!</v>
      </c>
      <c r="AF710" s="133" t="e">
        <f>COUNTIFS(A1_Individu_Data_Keadaan_SDMK!A$4:A$149931,M710,A1_Individu_Data_Keadaan_SDMK!Q$4:Q$149285,"03. KEPERAWATAN")</f>
        <v>#VALUE!</v>
      </c>
      <c r="AG710" s="135">
        <f t="shared" si="352"/>
        <v>5</v>
      </c>
      <c r="AH710" s="134" t="e">
        <f t="shared" si="353"/>
        <v>#VALUE!</v>
      </c>
      <c r="AI710" s="134" t="e">
        <f t="shared" si="354"/>
        <v>#VALUE!</v>
      </c>
      <c r="AJ710" s="133" t="e">
        <f>COUNTIFS(A1_Individu_Data_Keadaan_SDMK!A$4:A$149931,M710,A1_Individu_Data_Keadaan_SDMK!Q$4:Q$149285,"04. KEBIDANAN")</f>
        <v>#VALUE!</v>
      </c>
      <c r="AK710" s="135">
        <f t="shared" si="355"/>
        <v>4</v>
      </c>
      <c r="AL710" s="134" t="e">
        <f t="shared" si="356"/>
        <v>#VALUE!</v>
      </c>
      <c r="AM710" s="134" t="e">
        <f t="shared" si="357"/>
        <v>#VALUE!</v>
      </c>
      <c r="AN710" s="133" t="e">
        <f>COUNTIFS(A1_Individu_Data_Keadaan_SDMK!A$4:A$149931,M710,A1_Individu_Data_Keadaan_SDMK!Q$4:Q$149285,"05. KEFARMASIAN")</f>
        <v>#VALUE!</v>
      </c>
      <c r="AO710" s="135">
        <f t="shared" si="358"/>
        <v>1</v>
      </c>
      <c r="AP710" s="134" t="e">
        <f t="shared" si="359"/>
        <v>#VALUE!</v>
      </c>
      <c r="AQ710" s="134" t="e">
        <f t="shared" si="360"/>
        <v>#VALUE!</v>
      </c>
      <c r="AR710" s="133" t="e">
        <f>COUNTIFS(A1_Individu_Data_Keadaan_SDMK!A$4:A$149931,M710,A1_Individu_Data_Keadaan_SDMK!Q$4:Q$149285,"06. KESEHATAN MASYARAKAT")</f>
        <v>#VALUE!</v>
      </c>
      <c r="AS710" s="135">
        <f t="shared" si="361"/>
        <v>1</v>
      </c>
      <c r="AT710" s="134" t="e">
        <f t="shared" si="362"/>
        <v>#VALUE!</v>
      </c>
      <c r="AU710" s="134" t="e">
        <f t="shared" si="363"/>
        <v>#VALUE!</v>
      </c>
      <c r="AV710" s="133" t="e">
        <f>COUNTIFS(A1_Individu_Data_Keadaan_SDMK!A$4:A$149931,M710,A1_Individu_Data_Keadaan_SDMK!Q$4:Q$149285,"07. KESEHATAN LINGKUNGAN")</f>
        <v>#VALUE!</v>
      </c>
      <c r="AW710" s="135">
        <f t="shared" si="364"/>
        <v>1</v>
      </c>
      <c r="AX710" s="134" t="e">
        <f t="shared" si="365"/>
        <v>#VALUE!</v>
      </c>
      <c r="AY710" s="134" t="e">
        <f t="shared" si="366"/>
        <v>#VALUE!</v>
      </c>
      <c r="AZ710" s="133" t="e">
        <f>COUNTIFS(A1_Individu_Data_Keadaan_SDMK!A$4:A$149931,M710,A1_Individu_Data_Keadaan_SDMK!Q$4:Q$149285,"08. GIZI")</f>
        <v>#VALUE!</v>
      </c>
      <c r="BA710" s="135">
        <f t="shared" si="367"/>
        <v>1</v>
      </c>
      <c r="BB710" s="134" t="e">
        <f t="shared" si="368"/>
        <v>#VALUE!</v>
      </c>
      <c r="BC710" s="134" t="e">
        <f t="shared" si="369"/>
        <v>#VALUE!</v>
      </c>
      <c r="BD710" s="133" t="e">
        <f>COUNTIFS(A1_Individu_Data_Keadaan_SDMK!A$4:A$149931,M710,A1_Individu_Data_Keadaan_SDMK!R$4:R$149285,"03. Ahli Teknologi Laboratorium Medik")</f>
        <v>#VALUE!</v>
      </c>
      <c r="BE710" s="135">
        <f t="shared" si="370"/>
        <v>1</v>
      </c>
      <c r="BF710" s="134" t="e">
        <f t="shared" si="371"/>
        <v>#VALUE!</v>
      </c>
      <c r="BG710" s="134" t="e">
        <f t="shared" si="372"/>
        <v>#VALUE!</v>
      </c>
      <c r="BH710" s="139" t="e">
        <f t="shared" si="373"/>
        <v>#VALUE!</v>
      </c>
      <c r="BI710" s="139" t="e">
        <f t="shared" si="374"/>
        <v>#VALUE!</v>
      </c>
    </row>
    <row r="711" spans="13:61" ht="15">
      <c r="M711" s="120" t="s">
        <v>13813</v>
      </c>
      <c r="N711" s="120" t="s">
        <v>13814</v>
      </c>
      <c r="O711" s="120" t="s">
        <v>267</v>
      </c>
      <c r="P711" s="120" t="s">
        <v>9302</v>
      </c>
      <c r="Q711" s="120" t="s">
        <v>12201</v>
      </c>
      <c r="R711" s="120">
        <v>33</v>
      </c>
      <c r="S711" s="120">
        <v>3327</v>
      </c>
      <c r="T711" s="348" t="str">
        <f>IF(R711&lt;&gt;"",VLOOKUP(R711,'01_MASTER_KODE_WILAYAH'!H$1437:I$1470,2,FALSE),"")</f>
        <v>JAWA TENGAH</v>
      </c>
      <c r="U711" s="348" t="str">
        <f>IF(S711&lt;&gt;"",VLOOKUP(S711,'01_MASTER_KODE_WILAYAH'!D$5:F$1353,3,FALSE),"")</f>
        <v>PEMALANG</v>
      </c>
      <c r="V711" s="349" t="str">
        <f t="shared" si="344"/>
        <v>1</v>
      </c>
      <c r="W711" s="145" t="e">
        <f t="shared" si="345"/>
        <v>#VALUE!</v>
      </c>
      <c r="X711" s="133" t="e">
        <f>COUNTIFS(A1_Individu_Data_Keadaan_SDMK!A$4:A$149931,M711,A1_Individu_Data_Keadaan_SDMK!R$4:R$149285,"01. Dokter")</f>
        <v>#VALUE!</v>
      </c>
      <c r="Y711" s="122">
        <f t="shared" si="346"/>
        <v>2</v>
      </c>
      <c r="Z711" s="134" t="e">
        <f t="shared" si="347"/>
        <v>#VALUE!</v>
      </c>
      <c r="AA711" s="134" t="e">
        <f t="shared" si="348"/>
        <v>#VALUE!</v>
      </c>
      <c r="AB711" s="133" t="e">
        <f>COUNTIFS(A1_Individu_Data_Keadaan_SDMK!A$4:A$149931,M711,A1_Individu_Data_Keadaan_SDMK!R$4:R$149285,"02. Dokter Gigi")</f>
        <v>#VALUE!</v>
      </c>
      <c r="AC711" s="122">
        <f t="shared" si="349"/>
        <v>1</v>
      </c>
      <c r="AD711" s="134" t="e">
        <f t="shared" si="350"/>
        <v>#VALUE!</v>
      </c>
      <c r="AE711" s="134" t="e">
        <f t="shared" si="351"/>
        <v>#VALUE!</v>
      </c>
      <c r="AF711" s="133" t="e">
        <f>COUNTIFS(A1_Individu_Data_Keadaan_SDMK!A$4:A$149931,M711,A1_Individu_Data_Keadaan_SDMK!Q$4:Q$149285,"03. KEPERAWATAN")</f>
        <v>#VALUE!</v>
      </c>
      <c r="AG711" s="135">
        <f t="shared" si="352"/>
        <v>8</v>
      </c>
      <c r="AH711" s="134" t="e">
        <f t="shared" si="353"/>
        <v>#VALUE!</v>
      </c>
      <c r="AI711" s="134" t="e">
        <f t="shared" si="354"/>
        <v>#VALUE!</v>
      </c>
      <c r="AJ711" s="133" t="e">
        <f>COUNTIFS(A1_Individu_Data_Keadaan_SDMK!A$4:A$149931,M711,A1_Individu_Data_Keadaan_SDMK!Q$4:Q$149285,"04. KEBIDANAN")</f>
        <v>#VALUE!</v>
      </c>
      <c r="AK711" s="135">
        <f t="shared" si="355"/>
        <v>7</v>
      </c>
      <c r="AL711" s="134" t="e">
        <f t="shared" si="356"/>
        <v>#VALUE!</v>
      </c>
      <c r="AM711" s="134" t="e">
        <f t="shared" si="357"/>
        <v>#VALUE!</v>
      </c>
      <c r="AN711" s="133" t="e">
        <f>COUNTIFS(A1_Individu_Data_Keadaan_SDMK!A$4:A$149931,M711,A1_Individu_Data_Keadaan_SDMK!Q$4:Q$149285,"05. KEFARMASIAN")</f>
        <v>#VALUE!</v>
      </c>
      <c r="AO711" s="135">
        <f t="shared" si="358"/>
        <v>1</v>
      </c>
      <c r="AP711" s="134" t="e">
        <f t="shared" si="359"/>
        <v>#VALUE!</v>
      </c>
      <c r="AQ711" s="134" t="e">
        <f t="shared" si="360"/>
        <v>#VALUE!</v>
      </c>
      <c r="AR711" s="133" t="e">
        <f>COUNTIFS(A1_Individu_Data_Keadaan_SDMK!A$4:A$149931,M711,A1_Individu_Data_Keadaan_SDMK!Q$4:Q$149285,"06. KESEHATAN MASYARAKAT")</f>
        <v>#VALUE!</v>
      </c>
      <c r="AS711" s="135">
        <f t="shared" si="361"/>
        <v>1</v>
      </c>
      <c r="AT711" s="134" t="e">
        <f t="shared" si="362"/>
        <v>#VALUE!</v>
      </c>
      <c r="AU711" s="134" t="e">
        <f t="shared" si="363"/>
        <v>#VALUE!</v>
      </c>
      <c r="AV711" s="133" t="e">
        <f>COUNTIFS(A1_Individu_Data_Keadaan_SDMK!A$4:A$149931,M711,A1_Individu_Data_Keadaan_SDMK!Q$4:Q$149285,"07. KESEHATAN LINGKUNGAN")</f>
        <v>#VALUE!</v>
      </c>
      <c r="AW711" s="135">
        <f t="shared" si="364"/>
        <v>1</v>
      </c>
      <c r="AX711" s="134" t="e">
        <f t="shared" si="365"/>
        <v>#VALUE!</v>
      </c>
      <c r="AY711" s="134" t="e">
        <f t="shared" si="366"/>
        <v>#VALUE!</v>
      </c>
      <c r="AZ711" s="133" t="e">
        <f>COUNTIFS(A1_Individu_Data_Keadaan_SDMK!A$4:A$149931,M711,A1_Individu_Data_Keadaan_SDMK!Q$4:Q$149285,"08. GIZI")</f>
        <v>#VALUE!</v>
      </c>
      <c r="BA711" s="135">
        <f t="shared" si="367"/>
        <v>2</v>
      </c>
      <c r="BB711" s="134" t="e">
        <f t="shared" si="368"/>
        <v>#VALUE!</v>
      </c>
      <c r="BC711" s="134" t="e">
        <f t="shared" si="369"/>
        <v>#VALUE!</v>
      </c>
      <c r="BD711" s="133" t="e">
        <f>COUNTIFS(A1_Individu_Data_Keadaan_SDMK!A$4:A$149931,M711,A1_Individu_Data_Keadaan_SDMK!R$4:R$149285,"03. Ahli Teknologi Laboratorium Medik")</f>
        <v>#VALUE!</v>
      </c>
      <c r="BE711" s="135">
        <f t="shared" si="370"/>
        <v>1</v>
      </c>
      <c r="BF711" s="134" t="e">
        <f t="shared" si="371"/>
        <v>#VALUE!</v>
      </c>
      <c r="BG711" s="134" t="e">
        <f t="shared" si="372"/>
        <v>#VALUE!</v>
      </c>
      <c r="BH711" s="139" t="e">
        <f t="shared" si="373"/>
        <v>#VALUE!</v>
      </c>
      <c r="BI711" s="139" t="e">
        <f t="shared" si="374"/>
        <v>#VALUE!</v>
      </c>
    </row>
    <row r="712" spans="13:61" ht="15">
      <c r="M712" s="120" t="s">
        <v>13815</v>
      </c>
      <c r="N712" s="120" t="s">
        <v>13816</v>
      </c>
      <c r="O712" s="120" t="s">
        <v>267</v>
      </c>
      <c r="P712" s="120" t="s">
        <v>9302</v>
      </c>
      <c r="Q712" s="120" t="s">
        <v>12201</v>
      </c>
      <c r="R712" s="120">
        <v>33</v>
      </c>
      <c r="S712" s="120">
        <v>3327</v>
      </c>
      <c r="T712" s="348" t="str">
        <f>IF(R712&lt;&gt;"",VLOOKUP(R712,'01_MASTER_KODE_WILAYAH'!H$1437:I$1470,2,FALSE),"")</f>
        <v>JAWA TENGAH</v>
      </c>
      <c r="U712" s="348" t="str">
        <f>IF(S712&lt;&gt;"",VLOOKUP(S712,'01_MASTER_KODE_WILAYAH'!D$5:F$1353,3,FALSE),"")</f>
        <v>PEMALANG</v>
      </c>
      <c r="V712" s="349" t="str">
        <f t="shared" si="344"/>
        <v>1</v>
      </c>
      <c r="W712" s="145" t="e">
        <f t="shared" si="345"/>
        <v>#VALUE!</v>
      </c>
      <c r="X712" s="133" t="e">
        <f>COUNTIFS(A1_Individu_Data_Keadaan_SDMK!A$4:A$149931,M712,A1_Individu_Data_Keadaan_SDMK!R$4:R$149285,"01. Dokter")</f>
        <v>#VALUE!</v>
      </c>
      <c r="Y712" s="122">
        <f t="shared" si="346"/>
        <v>2</v>
      </c>
      <c r="Z712" s="134" t="e">
        <f t="shared" si="347"/>
        <v>#VALUE!</v>
      </c>
      <c r="AA712" s="134" t="e">
        <f t="shared" si="348"/>
        <v>#VALUE!</v>
      </c>
      <c r="AB712" s="133" t="e">
        <f>COUNTIFS(A1_Individu_Data_Keadaan_SDMK!A$4:A$149931,M712,A1_Individu_Data_Keadaan_SDMK!R$4:R$149285,"02. Dokter Gigi")</f>
        <v>#VALUE!</v>
      </c>
      <c r="AC712" s="122">
        <f t="shared" si="349"/>
        <v>1</v>
      </c>
      <c r="AD712" s="134" t="e">
        <f t="shared" si="350"/>
        <v>#VALUE!</v>
      </c>
      <c r="AE712" s="134" t="e">
        <f t="shared" si="351"/>
        <v>#VALUE!</v>
      </c>
      <c r="AF712" s="133" t="e">
        <f>COUNTIFS(A1_Individu_Data_Keadaan_SDMK!A$4:A$149931,M712,A1_Individu_Data_Keadaan_SDMK!Q$4:Q$149285,"03. KEPERAWATAN")</f>
        <v>#VALUE!</v>
      </c>
      <c r="AG712" s="135">
        <f t="shared" si="352"/>
        <v>8</v>
      </c>
      <c r="AH712" s="134" t="e">
        <f t="shared" si="353"/>
        <v>#VALUE!</v>
      </c>
      <c r="AI712" s="134" t="e">
        <f t="shared" si="354"/>
        <v>#VALUE!</v>
      </c>
      <c r="AJ712" s="133" t="e">
        <f>COUNTIFS(A1_Individu_Data_Keadaan_SDMK!A$4:A$149931,M712,A1_Individu_Data_Keadaan_SDMK!Q$4:Q$149285,"04. KEBIDANAN")</f>
        <v>#VALUE!</v>
      </c>
      <c r="AK712" s="135">
        <f t="shared" si="355"/>
        <v>7</v>
      </c>
      <c r="AL712" s="134" t="e">
        <f t="shared" si="356"/>
        <v>#VALUE!</v>
      </c>
      <c r="AM712" s="134" t="e">
        <f t="shared" si="357"/>
        <v>#VALUE!</v>
      </c>
      <c r="AN712" s="133" t="e">
        <f>COUNTIFS(A1_Individu_Data_Keadaan_SDMK!A$4:A$149931,M712,A1_Individu_Data_Keadaan_SDMK!Q$4:Q$149285,"05. KEFARMASIAN")</f>
        <v>#VALUE!</v>
      </c>
      <c r="AO712" s="135">
        <f t="shared" si="358"/>
        <v>1</v>
      </c>
      <c r="AP712" s="134" t="e">
        <f t="shared" si="359"/>
        <v>#VALUE!</v>
      </c>
      <c r="AQ712" s="134" t="e">
        <f t="shared" si="360"/>
        <v>#VALUE!</v>
      </c>
      <c r="AR712" s="133" t="e">
        <f>COUNTIFS(A1_Individu_Data_Keadaan_SDMK!A$4:A$149931,M712,A1_Individu_Data_Keadaan_SDMK!Q$4:Q$149285,"06. KESEHATAN MASYARAKAT")</f>
        <v>#VALUE!</v>
      </c>
      <c r="AS712" s="135">
        <f t="shared" si="361"/>
        <v>1</v>
      </c>
      <c r="AT712" s="134" t="e">
        <f t="shared" si="362"/>
        <v>#VALUE!</v>
      </c>
      <c r="AU712" s="134" t="e">
        <f t="shared" si="363"/>
        <v>#VALUE!</v>
      </c>
      <c r="AV712" s="133" t="e">
        <f>COUNTIFS(A1_Individu_Data_Keadaan_SDMK!A$4:A$149931,M712,A1_Individu_Data_Keadaan_SDMK!Q$4:Q$149285,"07. KESEHATAN LINGKUNGAN")</f>
        <v>#VALUE!</v>
      </c>
      <c r="AW712" s="135">
        <f t="shared" si="364"/>
        <v>1</v>
      </c>
      <c r="AX712" s="134" t="e">
        <f t="shared" si="365"/>
        <v>#VALUE!</v>
      </c>
      <c r="AY712" s="134" t="e">
        <f t="shared" si="366"/>
        <v>#VALUE!</v>
      </c>
      <c r="AZ712" s="133" t="e">
        <f>COUNTIFS(A1_Individu_Data_Keadaan_SDMK!A$4:A$149931,M712,A1_Individu_Data_Keadaan_SDMK!Q$4:Q$149285,"08. GIZI")</f>
        <v>#VALUE!</v>
      </c>
      <c r="BA712" s="135">
        <f t="shared" si="367"/>
        <v>2</v>
      </c>
      <c r="BB712" s="134" t="e">
        <f t="shared" si="368"/>
        <v>#VALUE!</v>
      </c>
      <c r="BC712" s="134" t="e">
        <f t="shared" si="369"/>
        <v>#VALUE!</v>
      </c>
      <c r="BD712" s="133" t="e">
        <f>COUNTIFS(A1_Individu_Data_Keadaan_SDMK!A$4:A$149931,M712,A1_Individu_Data_Keadaan_SDMK!R$4:R$149285,"03. Ahli Teknologi Laboratorium Medik")</f>
        <v>#VALUE!</v>
      </c>
      <c r="BE712" s="135">
        <f t="shared" si="370"/>
        <v>1</v>
      </c>
      <c r="BF712" s="134" t="e">
        <f t="shared" si="371"/>
        <v>#VALUE!</v>
      </c>
      <c r="BG712" s="134" t="e">
        <f t="shared" si="372"/>
        <v>#VALUE!</v>
      </c>
      <c r="BH712" s="139" t="e">
        <f t="shared" si="373"/>
        <v>#VALUE!</v>
      </c>
      <c r="BI712" s="139" t="e">
        <f t="shared" si="374"/>
        <v>#VALUE!</v>
      </c>
    </row>
    <row r="713" spans="13:61" ht="15">
      <c r="M713" s="120" t="s">
        <v>13817</v>
      </c>
      <c r="N713" s="120" t="s">
        <v>13818</v>
      </c>
      <c r="O713" s="120" t="s">
        <v>267</v>
      </c>
      <c r="P713" s="120" t="s">
        <v>9301</v>
      </c>
      <c r="Q713" s="120" t="s">
        <v>12201</v>
      </c>
      <c r="R713" s="120">
        <v>33</v>
      </c>
      <c r="S713" s="120">
        <v>3327</v>
      </c>
      <c r="T713" s="348" t="str">
        <f>IF(R713&lt;&gt;"",VLOOKUP(R713,'01_MASTER_KODE_WILAYAH'!H$1437:I$1470,2,FALSE),"")</f>
        <v>JAWA TENGAH</v>
      </c>
      <c r="U713" s="348" t="str">
        <f>IF(S713&lt;&gt;"",VLOOKUP(S713,'01_MASTER_KODE_WILAYAH'!D$5:F$1353,3,FALSE),"")</f>
        <v>PEMALANG</v>
      </c>
      <c r="V713" s="349" t="str">
        <f t="shared" si="344"/>
        <v>2</v>
      </c>
      <c r="W713" s="145" t="e">
        <f t="shared" si="345"/>
        <v>#VALUE!</v>
      </c>
      <c r="X713" s="133" t="e">
        <f>COUNTIFS(A1_Individu_Data_Keadaan_SDMK!A$4:A$149931,M713,A1_Individu_Data_Keadaan_SDMK!R$4:R$149285,"01. Dokter")</f>
        <v>#VALUE!</v>
      </c>
      <c r="Y713" s="122">
        <f t="shared" si="346"/>
        <v>1</v>
      </c>
      <c r="Z713" s="134" t="e">
        <f t="shared" si="347"/>
        <v>#VALUE!</v>
      </c>
      <c r="AA713" s="134" t="e">
        <f t="shared" si="348"/>
        <v>#VALUE!</v>
      </c>
      <c r="AB713" s="133" t="e">
        <f>COUNTIFS(A1_Individu_Data_Keadaan_SDMK!A$4:A$149931,M713,A1_Individu_Data_Keadaan_SDMK!R$4:R$149285,"02. Dokter Gigi")</f>
        <v>#VALUE!</v>
      </c>
      <c r="AC713" s="122">
        <f t="shared" si="349"/>
        <v>1</v>
      </c>
      <c r="AD713" s="134" t="e">
        <f t="shared" si="350"/>
        <v>#VALUE!</v>
      </c>
      <c r="AE713" s="134" t="e">
        <f t="shared" si="351"/>
        <v>#VALUE!</v>
      </c>
      <c r="AF713" s="133" t="e">
        <f>COUNTIFS(A1_Individu_Data_Keadaan_SDMK!A$4:A$149931,M713,A1_Individu_Data_Keadaan_SDMK!Q$4:Q$149285,"03. KEPERAWATAN")</f>
        <v>#VALUE!</v>
      </c>
      <c r="AG713" s="135">
        <f t="shared" si="352"/>
        <v>5</v>
      </c>
      <c r="AH713" s="134" t="e">
        <f t="shared" si="353"/>
        <v>#VALUE!</v>
      </c>
      <c r="AI713" s="134" t="e">
        <f t="shared" si="354"/>
        <v>#VALUE!</v>
      </c>
      <c r="AJ713" s="133" t="e">
        <f>COUNTIFS(A1_Individu_Data_Keadaan_SDMK!A$4:A$149931,M713,A1_Individu_Data_Keadaan_SDMK!Q$4:Q$149285,"04. KEBIDANAN")</f>
        <v>#VALUE!</v>
      </c>
      <c r="AK713" s="135">
        <f t="shared" si="355"/>
        <v>4</v>
      </c>
      <c r="AL713" s="134" t="e">
        <f t="shared" si="356"/>
        <v>#VALUE!</v>
      </c>
      <c r="AM713" s="134" t="e">
        <f t="shared" si="357"/>
        <v>#VALUE!</v>
      </c>
      <c r="AN713" s="133" t="e">
        <f>COUNTIFS(A1_Individu_Data_Keadaan_SDMK!A$4:A$149931,M713,A1_Individu_Data_Keadaan_SDMK!Q$4:Q$149285,"05. KEFARMASIAN")</f>
        <v>#VALUE!</v>
      </c>
      <c r="AO713" s="135">
        <f t="shared" si="358"/>
        <v>1</v>
      </c>
      <c r="AP713" s="134" t="e">
        <f t="shared" si="359"/>
        <v>#VALUE!</v>
      </c>
      <c r="AQ713" s="134" t="e">
        <f t="shared" si="360"/>
        <v>#VALUE!</v>
      </c>
      <c r="AR713" s="133" t="e">
        <f>COUNTIFS(A1_Individu_Data_Keadaan_SDMK!A$4:A$149931,M713,A1_Individu_Data_Keadaan_SDMK!Q$4:Q$149285,"06. KESEHATAN MASYARAKAT")</f>
        <v>#VALUE!</v>
      </c>
      <c r="AS713" s="135">
        <f t="shared" si="361"/>
        <v>1</v>
      </c>
      <c r="AT713" s="134" t="e">
        <f t="shared" si="362"/>
        <v>#VALUE!</v>
      </c>
      <c r="AU713" s="134" t="e">
        <f t="shared" si="363"/>
        <v>#VALUE!</v>
      </c>
      <c r="AV713" s="133" t="e">
        <f>COUNTIFS(A1_Individu_Data_Keadaan_SDMK!A$4:A$149931,M713,A1_Individu_Data_Keadaan_SDMK!Q$4:Q$149285,"07. KESEHATAN LINGKUNGAN")</f>
        <v>#VALUE!</v>
      </c>
      <c r="AW713" s="135">
        <f t="shared" si="364"/>
        <v>1</v>
      </c>
      <c r="AX713" s="134" t="e">
        <f t="shared" si="365"/>
        <v>#VALUE!</v>
      </c>
      <c r="AY713" s="134" t="e">
        <f t="shared" si="366"/>
        <v>#VALUE!</v>
      </c>
      <c r="AZ713" s="133" t="e">
        <f>COUNTIFS(A1_Individu_Data_Keadaan_SDMK!A$4:A$149931,M713,A1_Individu_Data_Keadaan_SDMK!Q$4:Q$149285,"08. GIZI")</f>
        <v>#VALUE!</v>
      </c>
      <c r="BA713" s="135">
        <f t="shared" si="367"/>
        <v>1</v>
      </c>
      <c r="BB713" s="134" t="e">
        <f t="shared" si="368"/>
        <v>#VALUE!</v>
      </c>
      <c r="BC713" s="134" t="e">
        <f t="shared" si="369"/>
        <v>#VALUE!</v>
      </c>
      <c r="BD713" s="133" t="e">
        <f>COUNTIFS(A1_Individu_Data_Keadaan_SDMK!A$4:A$149931,M713,A1_Individu_Data_Keadaan_SDMK!R$4:R$149285,"03. Ahli Teknologi Laboratorium Medik")</f>
        <v>#VALUE!</v>
      </c>
      <c r="BE713" s="135">
        <f t="shared" si="370"/>
        <v>1</v>
      </c>
      <c r="BF713" s="134" t="e">
        <f t="shared" si="371"/>
        <v>#VALUE!</v>
      </c>
      <c r="BG713" s="134" t="e">
        <f t="shared" si="372"/>
        <v>#VALUE!</v>
      </c>
      <c r="BH713" s="139" t="e">
        <f t="shared" si="373"/>
        <v>#VALUE!</v>
      </c>
      <c r="BI713" s="139" t="e">
        <f t="shared" si="374"/>
        <v>#VALUE!</v>
      </c>
    </row>
    <row r="714" spans="13:61" ht="15">
      <c r="M714" s="120" t="s">
        <v>13819</v>
      </c>
      <c r="N714" s="120" t="s">
        <v>13820</v>
      </c>
      <c r="O714" s="120" t="s">
        <v>267</v>
      </c>
      <c r="P714" s="120" t="s">
        <v>9302</v>
      </c>
      <c r="Q714" s="120" t="s">
        <v>12201</v>
      </c>
      <c r="R714" s="120">
        <v>33</v>
      </c>
      <c r="S714" s="120">
        <v>3327</v>
      </c>
      <c r="T714" s="348" t="str">
        <f>IF(R714&lt;&gt;"",VLOOKUP(R714,'01_MASTER_KODE_WILAYAH'!H$1437:I$1470,2,FALSE),"")</f>
        <v>JAWA TENGAH</v>
      </c>
      <c r="U714" s="348" t="str">
        <f>IF(S714&lt;&gt;"",VLOOKUP(S714,'01_MASTER_KODE_WILAYAH'!D$5:F$1353,3,FALSE),"")</f>
        <v>PEMALANG</v>
      </c>
      <c r="V714" s="349" t="str">
        <f t="shared" si="344"/>
        <v>1</v>
      </c>
      <c r="W714" s="145" t="e">
        <f t="shared" si="345"/>
        <v>#VALUE!</v>
      </c>
      <c r="X714" s="133" t="e">
        <f>COUNTIFS(A1_Individu_Data_Keadaan_SDMK!A$4:A$149931,M714,A1_Individu_Data_Keadaan_SDMK!R$4:R$149285,"01. Dokter")</f>
        <v>#VALUE!</v>
      </c>
      <c r="Y714" s="122">
        <f t="shared" si="346"/>
        <v>2</v>
      </c>
      <c r="Z714" s="134" t="e">
        <f t="shared" si="347"/>
        <v>#VALUE!</v>
      </c>
      <c r="AA714" s="134" t="e">
        <f t="shared" si="348"/>
        <v>#VALUE!</v>
      </c>
      <c r="AB714" s="133" t="e">
        <f>COUNTIFS(A1_Individu_Data_Keadaan_SDMK!A$4:A$149931,M714,A1_Individu_Data_Keadaan_SDMK!R$4:R$149285,"02. Dokter Gigi")</f>
        <v>#VALUE!</v>
      </c>
      <c r="AC714" s="122">
        <f t="shared" si="349"/>
        <v>1</v>
      </c>
      <c r="AD714" s="134" t="e">
        <f t="shared" si="350"/>
        <v>#VALUE!</v>
      </c>
      <c r="AE714" s="134" t="e">
        <f t="shared" si="351"/>
        <v>#VALUE!</v>
      </c>
      <c r="AF714" s="133" t="e">
        <f>COUNTIFS(A1_Individu_Data_Keadaan_SDMK!A$4:A$149931,M714,A1_Individu_Data_Keadaan_SDMK!Q$4:Q$149285,"03. KEPERAWATAN")</f>
        <v>#VALUE!</v>
      </c>
      <c r="AG714" s="135">
        <f t="shared" si="352"/>
        <v>8</v>
      </c>
      <c r="AH714" s="134" t="e">
        <f t="shared" si="353"/>
        <v>#VALUE!</v>
      </c>
      <c r="AI714" s="134" t="e">
        <f t="shared" si="354"/>
        <v>#VALUE!</v>
      </c>
      <c r="AJ714" s="133" t="e">
        <f>COUNTIFS(A1_Individu_Data_Keadaan_SDMK!A$4:A$149931,M714,A1_Individu_Data_Keadaan_SDMK!Q$4:Q$149285,"04. KEBIDANAN")</f>
        <v>#VALUE!</v>
      </c>
      <c r="AK714" s="135">
        <f t="shared" si="355"/>
        <v>7</v>
      </c>
      <c r="AL714" s="134" t="e">
        <f t="shared" si="356"/>
        <v>#VALUE!</v>
      </c>
      <c r="AM714" s="134" t="e">
        <f t="shared" si="357"/>
        <v>#VALUE!</v>
      </c>
      <c r="AN714" s="133" t="e">
        <f>COUNTIFS(A1_Individu_Data_Keadaan_SDMK!A$4:A$149931,M714,A1_Individu_Data_Keadaan_SDMK!Q$4:Q$149285,"05. KEFARMASIAN")</f>
        <v>#VALUE!</v>
      </c>
      <c r="AO714" s="135">
        <f t="shared" si="358"/>
        <v>1</v>
      </c>
      <c r="AP714" s="134" t="e">
        <f t="shared" si="359"/>
        <v>#VALUE!</v>
      </c>
      <c r="AQ714" s="134" t="e">
        <f t="shared" si="360"/>
        <v>#VALUE!</v>
      </c>
      <c r="AR714" s="133" t="e">
        <f>COUNTIFS(A1_Individu_Data_Keadaan_SDMK!A$4:A$149931,M714,A1_Individu_Data_Keadaan_SDMK!Q$4:Q$149285,"06. KESEHATAN MASYARAKAT")</f>
        <v>#VALUE!</v>
      </c>
      <c r="AS714" s="135">
        <f t="shared" si="361"/>
        <v>1</v>
      </c>
      <c r="AT714" s="134" t="e">
        <f t="shared" si="362"/>
        <v>#VALUE!</v>
      </c>
      <c r="AU714" s="134" t="e">
        <f t="shared" si="363"/>
        <v>#VALUE!</v>
      </c>
      <c r="AV714" s="133" t="e">
        <f>COUNTIFS(A1_Individu_Data_Keadaan_SDMK!A$4:A$149931,M714,A1_Individu_Data_Keadaan_SDMK!Q$4:Q$149285,"07. KESEHATAN LINGKUNGAN")</f>
        <v>#VALUE!</v>
      </c>
      <c r="AW714" s="135">
        <f t="shared" si="364"/>
        <v>1</v>
      </c>
      <c r="AX714" s="134" t="e">
        <f t="shared" si="365"/>
        <v>#VALUE!</v>
      </c>
      <c r="AY714" s="134" t="e">
        <f t="shared" si="366"/>
        <v>#VALUE!</v>
      </c>
      <c r="AZ714" s="133" t="e">
        <f>COUNTIFS(A1_Individu_Data_Keadaan_SDMK!A$4:A$149931,M714,A1_Individu_Data_Keadaan_SDMK!Q$4:Q$149285,"08. GIZI")</f>
        <v>#VALUE!</v>
      </c>
      <c r="BA714" s="135">
        <f t="shared" si="367"/>
        <v>2</v>
      </c>
      <c r="BB714" s="134" t="e">
        <f t="shared" si="368"/>
        <v>#VALUE!</v>
      </c>
      <c r="BC714" s="134" t="e">
        <f t="shared" si="369"/>
        <v>#VALUE!</v>
      </c>
      <c r="BD714" s="133" t="e">
        <f>COUNTIFS(A1_Individu_Data_Keadaan_SDMK!A$4:A$149931,M714,A1_Individu_Data_Keadaan_SDMK!R$4:R$149285,"03. Ahli Teknologi Laboratorium Medik")</f>
        <v>#VALUE!</v>
      </c>
      <c r="BE714" s="135">
        <f t="shared" si="370"/>
        <v>1</v>
      </c>
      <c r="BF714" s="134" t="e">
        <f t="shared" si="371"/>
        <v>#VALUE!</v>
      </c>
      <c r="BG714" s="134" t="e">
        <f t="shared" si="372"/>
        <v>#VALUE!</v>
      </c>
      <c r="BH714" s="139" t="e">
        <f t="shared" si="373"/>
        <v>#VALUE!</v>
      </c>
      <c r="BI714" s="139" t="e">
        <f t="shared" si="374"/>
        <v>#VALUE!</v>
      </c>
    </row>
    <row r="715" spans="13:61" ht="15">
      <c r="M715" s="120" t="s">
        <v>13821</v>
      </c>
      <c r="N715" s="120" t="s">
        <v>13822</v>
      </c>
      <c r="O715" s="120" t="s">
        <v>267</v>
      </c>
      <c r="P715" s="120" t="s">
        <v>9301</v>
      </c>
      <c r="Q715" s="120" t="s">
        <v>12201</v>
      </c>
      <c r="R715" s="120">
        <v>33</v>
      </c>
      <c r="S715" s="120">
        <v>3327</v>
      </c>
      <c r="T715" s="348" t="str">
        <f>IF(R715&lt;&gt;"",VLOOKUP(R715,'01_MASTER_KODE_WILAYAH'!H$1437:I$1470,2,FALSE),"")</f>
        <v>JAWA TENGAH</v>
      </c>
      <c r="U715" s="348" t="str">
        <f>IF(S715&lt;&gt;"",VLOOKUP(S715,'01_MASTER_KODE_WILAYAH'!D$5:F$1353,3,FALSE),"")</f>
        <v>PEMALANG</v>
      </c>
      <c r="V715" s="349" t="str">
        <f t="shared" si="344"/>
        <v>2</v>
      </c>
      <c r="W715" s="145" t="e">
        <f t="shared" si="345"/>
        <v>#VALUE!</v>
      </c>
      <c r="X715" s="133" t="e">
        <f>COUNTIFS(A1_Individu_Data_Keadaan_SDMK!A$4:A$149931,M715,A1_Individu_Data_Keadaan_SDMK!R$4:R$149285,"01. Dokter")</f>
        <v>#VALUE!</v>
      </c>
      <c r="Y715" s="122">
        <f t="shared" si="346"/>
        <v>1</v>
      </c>
      <c r="Z715" s="134" t="e">
        <f t="shared" si="347"/>
        <v>#VALUE!</v>
      </c>
      <c r="AA715" s="134" t="e">
        <f t="shared" si="348"/>
        <v>#VALUE!</v>
      </c>
      <c r="AB715" s="133" t="e">
        <f>COUNTIFS(A1_Individu_Data_Keadaan_SDMK!A$4:A$149931,M715,A1_Individu_Data_Keadaan_SDMK!R$4:R$149285,"02. Dokter Gigi")</f>
        <v>#VALUE!</v>
      </c>
      <c r="AC715" s="122">
        <f t="shared" si="349"/>
        <v>1</v>
      </c>
      <c r="AD715" s="134" t="e">
        <f t="shared" si="350"/>
        <v>#VALUE!</v>
      </c>
      <c r="AE715" s="134" t="e">
        <f t="shared" si="351"/>
        <v>#VALUE!</v>
      </c>
      <c r="AF715" s="133" t="e">
        <f>COUNTIFS(A1_Individu_Data_Keadaan_SDMK!A$4:A$149931,M715,A1_Individu_Data_Keadaan_SDMK!Q$4:Q$149285,"03. KEPERAWATAN")</f>
        <v>#VALUE!</v>
      </c>
      <c r="AG715" s="135">
        <f t="shared" si="352"/>
        <v>5</v>
      </c>
      <c r="AH715" s="134" t="e">
        <f t="shared" si="353"/>
        <v>#VALUE!</v>
      </c>
      <c r="AI715" s="134" t="e">
        <f t="shared" si="354"/>
        <v>#VALUE!</v>
      </c>
      <c r="AJ715" s="133" t="e">
        <f>COUNTIFS(A1_Individu_Data_Keadaan_SDMK!A$4:A$149931,M715,A1_Individu_Data_Keadaan_SDMK!Q$4:Q$149285,"04. KEBIDANAN")</f>
        <v>#VALUE!</v>
      </c>
      <c r="AK715" s="135">
        <f t="shared" si="355"/>
        <v>4</v>
      </c>
      <c r="AL715" s="134" t="e">
        <f t="shared" si="356"/>
        <v>#VALUE!</v>
      </c>
      <c r="AM715" s="134" t="e">
        <f t="shared" si="357"/>
        <v>#VALUE!</v>
      </c>
      <c r="AN715" s="133" t="e">
        <f>COUNTIFS(A1_Individu_Data_Keadaan_SDMK!A$4:A$149931,M715,A1_Individu_Data_Keadaan_SDMK!Q$4:Q$149285,"05. KEFARMASIAN")</f>
        <v>#VALUE!</v>
      </c>
      <c r="AO715" s="135">
        <f t="shared" si="358"/>
        <v>1</v>
      </c>
      <c r="AP715" s="134" t="e">
        <f t="shared" si="359"/>
        <v>#VALUE!</v>
      </c>
      <c r="AQ715" s="134" t="e">
        <f t="shared" si="360"/>
        <v>#VALUE!</v>
      </c>
      <c r="AR715" s="133" t="e">
        <f>COUNTIFS(A1_Individu_Data_Keadaan_SDMK!A$4:A$149931,M715,A1_Individu_Data_Keadaan_SDMK!Q$4:Q$149285,"06. KESEHATAN MASYARAKAT")</f>
        <v>#VALUE!</v>
      </c>
      <c r="AS715" s="135">
        <f t="shared" si="361"/>
        <v>1</v>
      </c>
      <c r="AT715" s="134" t="e">
        <f t="shared" si="362"/>
        <v>#VALUE!</v>
      </c>
      <c r="AU715" s="134" t="e">
        <f t="shared" si="363"/>
        <v>#VALUE!</v>
      </c>
      <c r="AV715" s="133" t="e">
        <f>COUNTIFS(A1_Individu_Data_Keadaan_SDMK!A$4:A$149931,M715,A1_Individu_Data_Keadaan_SDMK!Q$4:Q$149285,"07. KESEHATAN LINGKUNGAN")</f>
        <v>#VALUE!</v>
      </c>
      <c r="AW715" s="135">
        <f t="shared" si="364"/>
        <v>1</v>
      </c>
      <c r="AX715" s="134" t="e">
        <f t="shared" si="365"/>
        <v>#VALUE!</v>
      </c>
      <c r="AY715" s="134" t="e">
        <f t="shared" si="366"/>
        <v>#VALUE!</v>
      </c>
      <c r="AZ715" s="133" t="e">
        <f>COUNTIFS(A1_Individu_Data_Keadaan_SDMK!A$4:A$149931,M715,A1_Individu_Data_Keadaan_SDMK!Q$4:Q$149285,"08. GIZI")</f>
        <v>#VALUE!</v>
      </c>
      <c r="BA715" s="135">
        <f t="shared" si="367"/>
        <v>1</v>
      </c>
      <c r="BB715" s="134" t="e">
        <f t="shared" si="368"/>
        <v>#VALUE!</v>
      </c>
      <c r="BC715" s="134" t="e">
        <f t="shared" si="369"/>
        <v>#VALUE!</v>
      </c>
      <c r="BD715" s="133" t="e">
        <f>COUNTIFS(A1_Individu_Data_Keadaan_SDMK!A$4:A$149931,M715,A1_Individu_Data_Keadaan_SDMK!R$4:R$149285,"03. Ahli Teknologi Laboratorium Medik")</f>
        <v>#VALUE!</v>
      </c>
      <c r="BE715" s="135">
        <f t="shared" si="370"/>
        <v>1</v>
      </c>
      <c r="BF715" s="134" t="e">
        <f t="shared" si="371"/>
        <v>#VALUE!</v>
      </c>
      <c r="BG715" s="134" t="e">
        <f t="shared" si="372"/>
        <v>#VALUE!</v>
      </c>
      <c r="BH715" s="139" t="e">
        <f t="shared" si="373"/>
        <v>#VALUE!</v>
      </c>
      <c r="BI715" s="139" t="e">
        <f t="shared" si="374"/>
        <v>#VALUE!</v>
      </c>
    </row>
    <row r="716" spans="13:61" ht="15">
      <c r="M716" s="120" t="s">
        <v>13823</v>
      </c>
      <c r="N716" s="120" t="s">
        <v>13824</v>
      </c>
      <c r="O716" s="120" t="s">
        <v>267</v>
      </c>
      <c r="P716" s="120" t="s">
        <v>9301</v>
      </c>
      <c r="Q716" s="120" t="s">
        <v>12201</v>
      </c>
      <c r="R716" s="120">
        <v>33</v>
      </c>
      <c r="S716" s="120">
        <v>3327</v>
      </c>
      <c r="T716" s="348" t="str">
        <f>IF(R716&lt;&gt;"",VLOOKUP(R716,'01_MASTER_KODE_WILAYAH'!H$1437:I$1470,2,FALSE),"")</f>
        <v>JAWA TENGAH</v>
      </c>
      <c r="U716" s="348" t="str">
        <f>IF(S716&lt;&gt;"",VLOOKUP(S716,'01_MASTER_KODE_WILAYAH'!D$5:F$1353,3,FALSE),"")</f>
        <v>PEMALANG</v>
      </c>
      <c r="V716" s="349" t="str">
        <f t="shared" si="344"/>
        <v>2</v>
      </c>
      <c r="W716" s="145" t="e">
        <f t="shared" si="345"/>
        <v>#VALUE!</v>
      </c>
      <c r="X716" s="133" t="e">
        <f>COUNTIFS(A1_Individu_Data_Keadaan_SDMK!A$4:A$149931,M716,A1_Individu_Data_Keadaan_SDMK!R$4:R$149285,"01. Dokter")</f>
        <v>#VALUE!</v>
      </c>
      <c r="Y716" s="122">
        <f t="shared" si="346"/>
        <v>1</v>
      </c>
      <c r="Z716" s="134" t="e">
        <f t="shared" si="347"/>
        <v>#VALUE!</v>
      </c>
      <c r="AA716" s="134" t="e">
        <f t="shared" si="348"/>
        <v>#VALUE!</v>
      </c>
      <c r="AB716" s="133" t="e">
        <f>COUNTIFS(A1_Individu_Data_Keadaan_SDMK!A$4:A$149931,M716,A1_Individu_Data_Keadaan_SDMK!R$4:R$149285,"02. Dokter Gigi")</f>
        <v>#VALUE!</v>
      </c>
      <c r="AC716" s="122">
        <f t="shared" si="349"/>
        <v>1</v>
      </c>
      <c r="AD716" s="134" t="e">
        <f t="shared" si="350"/>
        <v>#VALUE!</v>
      </c>
      <c r="AE716" s="134" t="e">
        <f t="shared" si="351"/>
        <v>#VALUE!</v>
      </c>
      <c r="AF716" s="133" t="e">
        <f>COUNTIFS(A1_Individu_Data_Keadaan_SDMK!A$4:A$149931,M716,A1_Individu_Data_Keadaan_SDMK!Q$4:Q$149285,"03. KEPERAWATAN")</f>
        <v>#VALUE!</v>
      </c>
      <c r="AG716" s="135">
        <f t="shared" si="352"/>
        <v>5</v>
      </c>
      <c r="AH716" s="134" t="e">
        <f t="shared" si="353"/>
        <v>#VALUE!</v>
      </c>
      <c r="AI716" s="134" t="e">
        <f t="shared" si="354"/>
        <v>#VALUE!</v>
      </c>
      <c r="AJ716" s="133" t="e">
        <f>COUNTIFS(A1_Individu_Data_Keadaan_SDMK!A$4:A$149931,M716,A1_Individu_Data_Keadaan_SDMK!Q$4:Q$149285,"04. KEBIDANAN")</f>
        <v>#VALUE!</v>
      </c>
      <c r="AK716" s="135">
        <f t="shared" si="355"/>
        <v>4</v>
      </c>
      <c r="AL716" s="134" t="e">
        <f t="shared" si="356"/>
        <v>#VALUE!</v>
      </c>
      <c r="AM716" s="134" t="e">
        <f t="shared" si="357"/>
        <v>#VALUE!</v>
      </c>
      <c r="AN716" s="133" t="e">
        <f>COUNTIFS(A1_Individu_Data_Keadaan_SDMK!A$4:A$149931,M716,A1_Individu_Data_Keadaan_SDMK!Q$4:Q$149285,"05. KEFARMASIAN")</f>
        <v>#VALUE!</v>
      </c>
      <c r="AO716" s="135">
        <f t="shared" si="358"/>
        <v>1</v>
      </c>
      <c r="AP716" s="134" t="e">
        <f t="shared" si="359"/>
        <v>#VALUE!</v>
      </c>
      <c r="AQ716" s="134" t="e">
        <f t="shared" si="360"/>
        <v>#VALUE!</v>
      </c>
      <c r="AR716" s="133" t="e">
        <f>COUNTIFS(A1_Individu_Data_Keadaan_SDMK!A$4:A$149931,M716,A1_Individu_Data_Keadaan_SDMK!Q$4:Q$149285,"06. KESEHATAN MASYARAKAT")</f>
        <v>#VALUE!</v>
      </c>
      <c r="AS716" s="135">
        <f t="shared" si="361"/>
        <v>1</v>
      </c>
      <c r="AT716" s="134" t="e">
        <f t="shared" si="362"/>
        <v>#VALUE!</v>
      </c>
      <c r="AU716" s="134" t="e">
        <f t="shared" si="363"/>
        <v>#VALUE!</v>
      </c>
      <c r="AV716" s="133" t="e">
        <f>COUNTIFS(A1_Individu_Data_Keadaan_SDMK!A$4:A$149931,M716,A1_Individu_Data_Keadaan_SDMK!Q$4:Q$149285,"07. KESEHATAN LINGKUNGAN")</f>
        <v>#VALUE!</v>
      </c>
      <c r="AW716" s="135">
        <f t="shared" si="364"/>
        <v>1</v>
      </c>
      <c r="AX716" s="134" t="e">
        <f t="shared" si="365"/>
        <v>#VALUE!</v>
      </c>
      <c r="AY716" s="134" t="e">
        <f t="shared" si="366"/>
        <v>#VALUE!</v>
      </c>
      <c r="AZ716" s="133" t="e">
        <f>COUNTIFS(A1_Individu_Data_Keadaan_SDMK!A$4:A$149931,M716,A1_Individu_Data_Keadaan_SDMK!Q$4:Q$149285,"08. GIZI")</f>
        <v>#VALUE!</v>
      </c>
      <c r="BA716" s="135">
        <f t="shared" si="367"/>
        <v>1</v>
      </c>
      <c r="BB716" s="134" t="e">
        <f t="shared" si="368"/>
        <v>#VALUE!</v>
      </c>
      <c r="BC716" s="134" t="e">
        <f t="shared" si="369"/>
        <v>#VALUE!</v>
      </c>
      <c r="BD716" s="133" t="e">
        <f>COUNTIFS(A1_Individu_Data_Keadaan_SDMK!A$4:A$149931,M716,A1_Individu_Data_Keadaan_SDMK!R$4:R$149285,"03. Ahli Teknologi Laboratorium Medik")</f>
        <v>#VALUE!</v>
      </c>
      <c r="BE716" s="135">
        <f t="shared" si="370"/>
        <v>1</v>
      </c>
      <c r="BF716" s="134" t="e">
        <f t="shared" si="371"/>
        <v>#VALUE!</v>
      </c>
      <c r="BG716" s="134" t="e">
        <f t="shared" si="372"/>
        <v>#VALUE!</v>
      </c>
      <c r="BH716" s="139" t="e">
        <f t="shared" si="373"/>
        <v>#VALUE!</v>
      </c>
      <c r="BI716" s="139" t="e">
        <f t="shared" si="374"/>
        <v>#VALUE!</v>
      </c>
    </row>
    <row r="717" spans="13:61" ht="15">
      <c r="M717" s="120" t="s">
        <v>13825</v>
      </c>
      <c r="N717" s="120" t="s">
        <v>13826</v>
      </c>
      <c r="O717" s="120" t="s">
        <v>267</v>
      </c>
      <c r="P717" s="120" t="s">
        <v>9301</v>
      </c>
      <c r="Q717" s="120" t="s">
        <v>12201</v>
      </c>
      <c r="R717" s="120">
        <v>33</v>
      </c>
      <c r="S717" s="120">
        <v>3327</v>
      </c>
      <c r="T717" s="348" t="str">
        <f>IF(R717&lt;&gt;"",VLOOKUP(R717,'01_MASTER_KODE_WILAYAH'!H$1437:I$1470,2,FALSE),"")</f>
        <v>JAWA TENGAH</v>
      </c>
      <c r="U717" s="348" t="str">
        <f>IF(S717&lt;&gt;"",VLOOKUP(S717,'01_MASTER_KODE_WILAYAH'!D$5:F$1353,3,FALSE),"")</f>
        <v>PEMALANG</v>
      </c>
      <c r="V717" s="349" t="str">
        <f t="shared" si="344"/>
        <v>2</v>
      </c>
      <c r="W717" s="145" t="e">
        <f t="shared" si="345"/>
        <v>#VALUE!</v>
      </c>
      <c r="X717" s="133" t="e">
        <f>COUNTIFS(A1_Individu_Data_Keadaan_SDMK!A$4:A$149931,M717,A1_Individu_Data_Keadaan_SDMK!R$4:R$149285,"01. Dokter")</f>
        <v>#VALUE!</v>
      </c>
      <c r="Y717" s="122">
        <f t="shared" si="346"/>
        <v>1</v>
      </c>
      <c r="Z717" s="134" t="e">
        <f t="shared" si="347"/>
        <v>#VALUE!</v>
      </c>
      <c r="AA717" s="134" t="e">
        <f t="shared" si="348"/>
        <v>#VALUE!</v>
      </c>
      <c r="AB717" s="133" t="e">
        <f>COUNTIFS(A1_Individu_Data_Keadaan_SDMK!A$4:A$149931,M717,A1_Individu_Data_Keadaan_SDMK!R$4:R$149285,"02. Dokter Gigi")</f>
        <v>#VALUE!</v>
      </c>
      <c r="AC717" s="122">
        <f t="shared" si="349"/>
        <v>1</v>
      </c>
      <c r="AD717" s="134" t="e">
        <f t="shared" si="350"/>
        <v>#VALUE!</v>
      </c>
      <c r="AE717" s="134" t="e">
        <f t="shared" si="351"/>
        <v>#VALUE!</v>
      </c>
      <c r="AF717" s="133" t="e">
        <f>COUNTIFS(A1_Individu_Data_Keadaan_SDMK!A$4:A$149931,M717,A1_Individu_Data_Keadaan_SDMK!Q$4:Q$149285,"03. KEPERAWATAN")</f>
        <v>#VALUE!</v>
      </c>
      <c r="AG717" s="135">
        <f t="shared" si="352"/>
        <v>5</v>
      </c>
      <c r="AH717" s="134" t="e">
        <f t="shared" si="353"/>
        <v>#VALUE!</v>
      </c>
      <c r="AI717" s="134" t="e">
        <f t="shared" si="354"/>
        <v>#VALUE!</v>
      </c>
      <c r="AJ717" s="133" t="e">
        <f>COUNTIFS(A1_Individu_Data_Keadaan_SDMK!A$4:A$149931,M717,A1_Individu_Data_Keadaan_SDMK!Q$4:Q$149285,"04. KEBIDANAN")</f>
        <v>#VALUE!</v>
      </c>
      <c r="AK717" s="135">
        <f t="shared" si="355"/>
        <v>4</v>
      </c>
      <c r="AL717" s="134" t="e">
        <f t="shared" si="356"/>
        <v>#VALUE!</v>
      </c>
      <c r="AM717" s="134" t="e">
        <f t="shared" si="357"/>
        <v>#VALUE!</v>
      </c>
      <c r="AN717" s="133" t="e">
        <f>COUNTIFS(A1_Individu_Data_Keadaan_SDMK!A$4:A$149931,M717,A1_Individu_Data_Keadaan_SDMK!Q$4:Q$149285,"05. KEFARMASIAN")</f>
        <v>#VALUE!</v>
      </c>
      <c r="AO717" s="135">
        <f t="shared" si="358"/>
        <v>1</v>
      </c>
      <c r="AP717" s="134" t="e">
        <f t="shared" si="359"/>
        <v>#VALUE!</v>
      </c>
      <c r="AQ717" s="134" t="e">
        <f t="shared" si="360"/>
        <v>#VALUE!</v>
      </c>
      <c r="AR717" s="133" t="e">
        <f>COUNTIFS(A1_Individu_Data_Keadaan_SDMK!A$4:A$149931,M717,A1_Individu_Data_Keadaan_SDMK!Q$4:Q$149285,"06. KESEHATAN MASYARAKAT")</f>
        <v>#VALUE!</v>
      </c>
      <c r="AS717" s="135">
        <f t="shared" si="361"/>
        <v>1</v>
      </c>
      <c r="AT717" s="134" t="e">
        <f t="shared" si="362"/>
        <v>#VALUE!</v>
      </c>
      <c r="AU717" s="134" t="e">
        <f t="shared" si="363"/>
        <v>#VALUE!</v>
      </c>
      <c r="AV717" s="133" t="e">
        <f>COUNTIFS(A1_Individu_Data_Keadaan_SDMK!A$4:A$149931,M717,A1_Individu_Data_Keadaan_SDMK!Q$4:Q$149285,"07. KESEHATAN LINGKUNGAN")</f>
        <v>#VALUE!</v>
      </c>
      <c r="AW717" s="135">
        <f t="shared" si="364"/>
        <v>1</v>
      </c>
      <c r="AX717" s="134" t="e">
        <f t="shared" si="365"/>
        <v>#VALUE!</v>
      </c>
      <c r="AY717" s="134" t="e">
        <f t="shared" si="366"/>
        <v>#VALUE!</v>
      </c>
      <c r="AZ717" s="133" t="e">
        <f>COUNTIFS(A1_Individu_Data_Keadaan_SDMK!A$4:A$149931,M717,A1_Individu_Data_Keadaan_SDMK!Q$4:Q$149285,"08. GIZI")</f>
        <v>#VALUE!</v>
      </c>
      <c r="BA717" s="135">
        <f t="shared" si="367"/>
        <v>1</v>
      </c>
      <c r="BB717" s="134" t="e">
        <f t="shared" si="368"/>
        <v>#VALUE!</v>
      </c>
      <c r="BC717" s="134" t="e">
        <f t="shared" si="369"/>
        <v>#VALUE!</v>
      </c>
      <c r="BD717" s="133" t="e">
        <f>COUNTIFS(A1_Individu_Data_Keadaan_SDMK!A$4:A$149931,M717,A1_Individu_Data_Keadaan_SDMK!R$4:R$149285,"03. Ahli Teknologi Laboratorium Medik")</f>
        <v>#VALUE!</v>
      </c>
      <c r="BE717" s="135">
        <f t="shared" si="370"/>
        <v>1</v>
      </c>
      <c r="BF717" s="134" t="e">
        <f t="shared" si="371"/>
        <v>#VALUE!</v>
      </c>
      <c r="BG717" s="134" t="e">
        <f t="shared" si="372"/>
        <v>#VALUE!</v>
      </c>
      <c r="BH717" s="139" t="e">
        <f t="shared" si="373"/>
        <v>#VALUE!</v>
      </c>
      <c r="BI717" s="139" t="e">
        <f t="shared" si="374"/>
        <v>#VALUE!</v>
      </c>
    </row>
    <row r="718" spans="13:61" ht="15">
      <c r="M718" s="120" t="s">
        <v>13827</v>
      </c>
      <c r="N718" s="120" t="s">
        <v>13828</v>
      </c>
      <c r="O718" s="120" t="s">
        <v>267</v>
      </c>
      <c r="P718" s="120" t="s">
        <v>9301</v>
      </c>
      <c r="Q718" s="120" t="s">
        <v>12201</v>
      </c>
      <c r="R718" s="120">
        <v>33</v>
      </c>
      <c r="S718" s="120">
        <v>3327</v>
      </c>
      <c r="T718" s="348" t="str">
        <f>IF(R718&lt;&gt;"",VLOOKUP(R718,'01_MASTER_KODE_WILAYAH'!H$1437:I$1470,2,FALSE),"")</f>
        <v>JAWA TENGAH</v>
      </c>
      <c r="U718" s="348" t="str">
        <f>IF(S718&lt;&gt;"",VLOOKUP(S718,'01_MASTER_KODE_WILAYAH'!D$5:F$1353,3,FALSE),"")</f>
        <v>PEMALANG</v>
      </c>
      <c r="V718" s="349" t="str">
        <f t="shared" si="344"/>
        <v>2</v>
      </c>
      <c r="W718" s="145" t="e">
        <f t="shared" si="345"/>
        <v>#VALUE!</v>
      </c>
      <c r="X718" s="133" t="e">
        <f>COUNTIFS(A1_Individu_Data_Keadaan_SDMK!A$4:A$149931,M718,A1_Individu_Data_Keadaan_SDMK!R$4:R$149285,"01. Dokter")</f>
        <v>#VALUE!</v>
      </c>
      <c r="Y718" s="122">
        <f t="shared" si="346"/>
        <v>1</v>
      </c>
      <c r="Z718" s="134" t="e">
        <f t="shared" si="347"/>
        <v>#VALUE!</v>
      </c>
      <c r="AA718" s="134" t="e">
        <f t="shared" si="348"/>
        <v>#VALUE!</v>
      </c>
      <c r="AB718" s="133" t="e">
        <f>COUNTIFS(A1_Individu_Data_Keadaan_SDMK!A$4:A$149931,M718,A1_Individu_Data_Keadaan_SDMK!R$4:R$149285,"02. Dokter Gigi")</f>
        <v>#VALUE!</v>
      </c>
      <c r="AC718" s="122">
        <f t="shared" si="349"/>
        <v>1</v>
      </c>
      <c r="AD718" s="134" t="e">
        <f t="shared" si="350"/>
        <v>#VALUE!</v>
      </c>
      <c r="AE718" s="134" t="e">
        <f t="shared" si="351"/>
        <v>#VALUE!</v>
      </c>
      <c r="AF718" s="133" t="e">
        <f>COUNTIFS(A1_Individu_Data_Keadaan_SDMK!A$4:A$149931,M718,A1_Individu_Data_Keadaan_SDMK!Q$4:Q$149285,"03. KEPERAWATAN")</f>
        <v>#VALUE!</v>
      </c>
      <c r="AG718" s="135">
        <f t="shared" si="352"/>
        <v>5</v>
      </c>
      <c r="AH718" s="134" t="e">
        <f t="shared" si="353"/>
        <v>#VALUE!</v>
      </c>
      <c r="AI718" s="134" t="e">
        <f t="shared" si="354"/>
        <v>#VALUE!</v>
      </c>
      <c r="AJ718" s="133" t="e">
        <f>COUNTIFS(A1_Individu_Data_Keadaan_SDMK!A$4:A$149931,M718,A1_Individu_Data_Keadaan_SDMK!Q$4:Q$149285,"04. KEBIDANAN")</f>
        <v>#VALUE!</v>
      </c>
      <c r="AK718" s="135">
        <f t="shared" si="355"/>
        <v>4</v>
      </c>
      <c r="AL718" s="134" t="e">
        <f t="shared" si="356"/>
        <v>#VALUE!</v>
      </c>
      <c r="AM718" s="134" t="e">
        <f t="shared" si="357"/>
        <v>#VALUE!</v>
      </c>
      <c r="AN718" s="133" t="e">
        <f>COUNTIFS(A1_Individu_Data_Keadaan_SDMK!A$4:A$149931,M718,A1_Individu_Data_Keadaan_SDMK!Q$4:Q$149285,"05. KEFARMASIAN")</f>
        <v>#VALUE!</v>
      </c>
      <c r="AO718" s="135">
        <f t="shared" si="358"/>
        <v>1</v>
      </c>
      <c r="AP718" s="134" t="e">
        <f t="shared" si="359"/>
        <v>#VALUE!</v>
      </c>
      <c r="AQ718" s="134" t="e">
        <f t="shared" si="360"/>
        <v>#VALUE!</v>
      </c>
      <c r="AR718" s="133" t="e">
        <f>COUNTIFS(A1_Individu_Data_Keadaan_SDMK!A$4:A$149931,M718,A1_Individu_Data_Keadaan_SDMK!Q$4:Q$149285,"06. KESEHATAN MASYARAKAT")</f>
        <v>#VALUE!</v>
      </c>
      <c r="AS718" s="135">
        <f t="shared" si="361"/>
        <v>1</v>
      </c>
      <c r="AT718" s="134" t="e">
        <f t="shared" si="362"/>
        <v>#VALUE!</v>
      </c>
      <c r="AU718" s="134" t="e">
        <f t="shared" si="363"/>
        <v>#VALUE!</v>
      </c>
      <c r="AV718" s="133" t="e">
        <f>COUNTIFS(A1_Individu_Data_Keadaan_SDMK!A$4:A$149931,M718,A1_Individu_Data_Keadaan_SDMK!Q$4:Q$149285,"07. KESEHATAN LINGKUNGAN")</f>
        <v>#VALUE!</v>
      </c>
      <c r="AW718" s="135">
        <f t="shared" si="364"/>
        <v>1</v>
      </c>
      <c r="AX718" s="134" t="e">
        <f t="shared" si="365"/>
        <v>#VALUE!</v>
      </c>
      <c r="AY718" s="134" t="e">
        <f t="shared" si="366"/>
        <v>#VALUE!</v>
      </c>
      <c r="AZ718" s="133" t="e">
        <f>COUNTIFS(A1_Individu_Data_Keadaan_SDMK!A$4:A$149931,M718,A1_Individu_Data_Keadaan_SDMK!Q$4:Q$149285,"08. GIZI")</f>
        <v>#VALUE!</v>
      </c>
      <c r="BA718" s="135">
        <f t="shared" si="367"/>
        <v>1</v>
      </c>
      <c r="BB718" s="134" t="e">
        <f t="shared" si="368"/>
        <v>#VALUE!</v>
      </c>
      <c r="BC718" s="134" t="e">
        <f t="shared" si="369"/>
        <v>#VALUE!</v>
      </c>
      <c r="BD718" s="133" t="e">
        <f>COUNTIFS(A1_Individu_Data_Keadaan_SDMK!A$4:A$149931,M718,A1_Individu_Data_Keadaan_SDMK!R$4:R$149285,"03. Ahli Teknologi Laboratorium Medik")</f>
        <v>#VALUE!</v>
      </c>
      <c r="BE718" s="135">
        <f t="shared" si="370"/>
        <v>1</v>
      </c>
      <c r="BF718" s="134" t="e">
        <f t="shared" si="371"/>
        <v>#VALUE!</v>
      </c>
      <c r="BG718" s="134" t="e">
        <f t="shared" si="372"/>
        <v>#VALUE!</v>
      </c>
      <c r="BH718" s="139" t="e">
        <f t="shared" si="373"/>
        <v>#VALUE!</v>
      </c>
      <c r="BI718" s="139" t="e">
        <f t="shared" si="374"/>
        <v>#VALUE!</v>
      </c>
    </row>
    <row r="719" spans="13:61" ht="15">
      <c r="M719" s="120" t="s">
        <v>13829</v>
      </c>
      <c r="N719" s="120" t="s">
        <v>13830</v>
      </c>
      <c r="O719" s="120" t="s">
        <v>267</v>
      </c>
      <c r="P719" s="120" t="s">
        <v>9301</v>
      </c>
      <c r="Q719" s="120" t="s">
        <v>12201</v>
      </c>
      <c r="R719" s="120">
        <v>33</v>
      </c>
      <c r="S719" s="120">
        <v>3327</v>
      </c>
      <c r="T719" s="348" t="str">
        <f>IF(R719&lt;&gt;"",VLOOKUP(R719,'01_MASTER_KODE_WILAYAH'!H$1437:I$1470,2,FALSE),"")</f>
        <v>JAWA TENGAH</v>
      </c>
      <c r="U719" s="348" t="str">
        <f>IF(S719&lt;&gt;"",VLOOKUP(S719,'01_MASTER_KODE_WILAYAH'!D$5:F$1353,3,FALSE),"")</f>
        <v>PEMALANG</v>
      </c>
      <c r="V719" s="349" t="str">
        <f t="shared" si="344"/>
        <v>2</v>
      </c>
      <c r="W719" s="145" t="e">
        <f t="shared" si="345"/>
        <v>#VALUE!</v>
      </c>
      <c r="X719" s="133" t="e">
        <f>COUNTIFS(A1_Individu_Data_Keadaan_SDMK!A$4:A$149931,M719,A1_Individu_Data_Keadaan_SDMK!R$4:R$149285,"01. Dokter")</f>
        <v>#VALUE!</v>
      </c>
      <c r="Y719" s="122">
        <f t="shared" si="346"/>
        <v>1</v>
      </c>
      <c r="Z719" s="134" t="e">
        <f t="shared" si="347"/>
        <v>#VALUE!</v>
      </c>
      <c r="AA719" s="134" t="e">
        <f t="shared" si="348"/>
        <v>#VALUE!</v>
      </c>
      <c r="AB719" s="133" t="e">
        <f>COUNTIFS(A1_Individu_Data_Keadaan_SDMK!A$4:A$149931,M719,A1_Individu_Data_Keadaan_SDMK!R$4:R$149285,"02. Dokter Gigi")</f>
        <v>#VALUE!</v>
      </c>
      <c r="AC719" s="122">
        <f t="shared" si="349"/>
        <v>1</v>
      </c>
      <c r="AD719" s="134" t="e">
        <f t="shared" si="350"/>
        <v>#VALUE!</v>
      </c>
      <c r="AE719" s="134" t="e">
        <f t="shared" si="351"/>
        <v>#VALUE!</v>
      </c>
      <c r="AF719" s="133" t="e">
        <f>COUNTIFS(A1_Individu_Data_Keadaan_SDMK!A$4:A$149931,M719,A1_Individu_Data_Keadaan_SDMK!Q$4:Q$149285,"03. KEPERAWATAN")</f>
        <v>#VALUE!</v>
      </c>
      <c r="AG719" s="135">
        <f t="shared" si="352"/>
        <v>5</v>
      </c>
      <c r="AH719" s="134" t="e">
        <f t="shared" si="353"/>
        <v>#VALUE!</v>
      </c>
      <c r="AI719" s="134" t="e">
        <f t="shared" si="354"/>
        <v>#VALUE!</v>
      </c>
      <c r="AJ719" s="133" t="e">
        <f>COUNTIFS(A1_Individu_Data_Keadaan_SDMK!A$4:A$149931,M719,A1_Individu_Data_Keadaan_SDMK!Q$4:Q$149285,"04. KEBIDANAN")</f>
        <v>#VALUE!</v>
      </c>
      <c r="AK719" s="135">
        <f t="shared" si="355"/>
        <v>4</v>
      </c>
      <c r="AL719" s="134" t="e">
        <f t="shared" si="356"/>
        <v>#VALUE!</v>
      </c>
      <c r="AM719" s="134" t="e">
        <f t="shared" si="357"/>
        <v>#VALUE!</v>
      </c>
      <c r="AN719" s="133" t="e">
        <f>COUNTIFS(A1_Individu_Data_Keadaan_SDMK!A$4:A$149931,M719,A1_Individu_Data_Keadaan_SDMK!Q$4:Q$149285,"05. KEFARMASIAN")</f>
        <v>#VALUE!</v>
      </c>
      <c r="AO719" s="135">
        <f t="shared" si="358"/>
        <v>1</v>
      </c>
      <c r="AP719" s="134" t="e">
        <f t="shared" si="359"/>
        <v>#VALUE!</v>
      </c>
      <c r="AQ719" s="134" t="e">
        <f t="shared" si="360"/>
        <v>#VALUE!</v>
      </c>
      <c r="AR719" s="133" t="e">
        <f>COUNTIFS(A1_Individu_Data_Keadaan_SDMK!A$4:A$149931,M719,A1_Individu_Data_Keadaan_SDMK!Q$4:Q$149285,"06. KESEHATAN MASYARAKAT")</f>
        <v>#VALUE!</v>
      </c>
      <c r="AS719" s="135">
        <f t="shared" si="361"/>
        <v>1</v>
      </c>
      <c r="AT719" s="134" t="e">
        <f t="shared" si="362"/>
        <v>#VALUE!</v>
      </c>
      <c r="AU719" s="134" t="e">
        <f t="shared" si="363"/>
        <v>#VALUE!</v>
      </c>
      <c r="AV719" s="133" t="e">
        <f>COUNTIFS(A1_Individu_Data_Keadaan_SDMK!A$4:A$149931,M719,A1_Individu_Data_Keadaan_SDMK!Q$4:Q$149285,"07. KESEHATAN LINGKUNGAN")</f>
        <v>#VALUE!</v>
      </c>
      <c r="AW719" s="135">
        <f t="shared" si="364"/>
        <v>1</v>
      </c>
      <c r="AX719" s="134" t="e">
        <f t="shared" si="365"/>
        <v>#VALUE!</v>
      </c>
      <c r="AY719" s="134" t="e">
        <f t="shared" si="366"/>
        <v>#VALUE!</v>
      </c>
      <c r="AZ719" s="133" t="e">
        <f>COUNTIFS(A1_Individu_Data_Keadaan_SDMK!A$4:A$149931,M719,A1_Individu_Data_Keadaan_SDMK!Q$4:Q$149285,"08. GIZI")</f>
        <v>#VALUE!</v>
      </c>
      <c r="BA719" s="135">
        <f t="shared" si="367"/>
        <v>1</v>
      </c>
      <c r="BB719" s="134" t="e">
        <f t="shared" si="368"/>
        <v>#VALUE!</v>
      </c>
      <c r="BC719" s="134" t="e">
        <f t="shared" si="369"/>
        <v>#VALUE!</v>
      </c>
      <c r="BD719" s="133" t="e">
        <f>COUNTIFS(A1_Individu_Data_Keadaan_SDMK!A$4:A$149931,M719,A1_Individu_Data_Keadaan_SDMK!R$4:R$149285,"03. Ahli Teknologi Laboratorium Medik")</f>
        <v>#VALUE!</v>
      </c>
      <c r="BE719" s="135">
        <f t="shared" si="370"/>
        <v>1</v>
      </c>
      <c r="BF719" s="134" t="e">
        <f t="shared" si="371"/>
        <v>#VALUE!</v>
      </c>
      <c r="BG719" s="134" t="e">
        <f t="shared" si="372"/>
        <v>#VALUE!</v>
      </c>
      <c r="BH719" s="139" t="e">
        <f t="shared" si="373"/>
        <v>#VALUE!</v>
      </c>
      <c r="BI719" s="139" t="e">
        <f t="shared" si="374"/>
        <v>#VALUE!</v>
      </c>
    </row>
    <row r="720" spans="13:61" ht="15">
      <c r="M720" s="120" t="s">
        <v>13831</v>
      </c>
      <c r="N720" s="120" t="s">
        <v>13832</v>
      </c>
      <c r="O720" s="120" t="s">
        <v>267</v>
      </c>
      <c r="P720" s="120" t="s">
        <v>9301</v>
      </c>
      <c r="Q720" s="120" t="s">
        <v>12201</v>
      </c>
      <c r="R720" s="120">
        <v>33</v>
      </c>
      <c r="S720" s="120">
        <v>3327</v>
      </c>
      <c r="T720" s="348" t="str">
        <f>IF(R720&lt;&gt;"",VLOOKUP(R720,'01_MASTER_KODE_WILAYAH'!H$1437:I$1470,2,FALSE),"")</f>
        <v>JAWA TENGAH</v>
      </c>
      <c r="U720" s="348" t="str">
        <f>IF(S720&lt;&gt;"",VLOOKUP(S720,'01_MASTER_KODE_WILAYAH'!D$5:F$1353,3,FALSE),"")</f>
        <v>PEMALANG</v>
      </c>
      <c r="V720" s="349" t="str">
        <f t="shared" si="344"/>
        <v>2</v>
      </c>
      <c r="W720" s="145" t="e">
        <f t="shared" si="345"/>
        <v>#VALUE!</v>
      </c>
      <c r="X720" s="133" t="e">
        <f>COUNTIFS(A1_Individu_Data_Keadaan_SDMK!A$4:A$149931,M720,A1_Individu_Data_Keadaan_SDMK!R$4:R$149285,"01. Dokter")</f>
        <v>#VALUE!</v>
      </c>
      <c r="Y720" s="122">
        <f t="shared" si="346"/>
        <v>1</v>
      </c>
      <c r="Z720" s="134" t="e">
        <f t="shared" si="347"/>
        <v>#VALUE!</v>
      </c>
      <c r="AA720" s="134" t="e">
        <f t="shared" si="348"/>
        <v>#VALUE!</v>
      </c>
      <c r="AB720" s="133" t="e">
        <f>COUNTIFS(A1_Individu_Data_Keadaan_SDMK!A$4:A$149931,M720,A1_Individu_Data_Keadaan_SDMK!R$4:R$149285,"02. Dokter Gigi")</f>
        <v>#VALUE!</v>
      </c>
      <c r="AC720" s="122">
        <f t="shared" si="349"/>
        <v>1</v>
      </c>
      <c r="AD720" s="134" t="e">
        <f t="shared" si="350"/>
        <v>#VALUE!</v>
      </c>
      <c r="AE720" s="134" t="e">
        <f t="shared" si="351"/>
        <v>#VALUE!</v>
      </c>
      <c r="AF720" s="133" t="e">
        <f>COUNTIFS(A1_Individu_Data_Keadaan_SDMK!A$4:A$149931,M720,A1_Individu_Data_Keadaan_SDMK!Q$4:Q$149285,"03. KEPERAWATAN")</f>
        <v>#VALUE!</v>
      </c>
      <c r="AG720" s="135">
        <f t="shared" si="352"/>
        <v>5</v>
      </c>
      <c r="AH720" s="134" t="e">
        <f t="shared" si="353"/>
        <v>#VALUE!</v>
      </c>
      <c r="AI720" s="134" t="e">
        <f t="shared" si="354"/>
        <v>#VALUE!</v>
      </c>
      <c r="AJ720" s="133" t="e">
        <f>COUNTIFS(A1_Individu_Data_Keadaan_SDMK!A$4:A$149931,M720,A1_Individu_Data_Keadaan_SDMK!Q$4:Q$149285,"04. KEBIDANAN")</f>
        <v>#VALUE!</v>
      </c>
      <c r="AK720" s="135">
        <f t="shared" si="355"/>
        <v>4</v>
      </c>
      <c r="AL720" s="134" t="e">
        <f t="shared" si="356"/>
        <v>#VALUE!</v>
      </c>
      <c r="AM720" s="134" t="e">
        <f t="shared" si="357"/>
        <v>#VALUE!</v>
      </c>
      <c r="AN720" s="133" t="e">
        <f>COUNTIFS(A1_Individu_Data_Keadaan_SDMK!A$4:A$149931,M720,A1_Individu_Data_Keadaan_SDMK!Q$4:Q$149285,"05. KEFARMASIAN")</f>
        <v>#VALUE!</v>
      </c>
      <c r="AO720" s="135">
        <f t="shared" si="358"/>
        <v>1</v>
      </c>
      <c r="AP720" s="134" t="e">
        <f t="shared" si="359"/>
        <v>#VALUE!</v>
      </c>
      <c r="AQ720" s="134" t="e">
        <f t="shared" si="360"/>
        <v>#VALUE!</v>
      </c>
      <c r="AR720" s="133" t="e">
        <f>COUNTIFS(A1_Individu_Data_Keadaan_SDMK!A$4:A$149931,M720,A1_Individu_Data_Keadaan_SDMK!Q$4:Q$149285,"06. KESEHATAN MASYARAKAT")</f>
        <v>#VALUE!</v>
      </c>
      <c r="AS720" s="135">
        <f t="shared" si="361"/>
        <v>1</v>
      </c>
      <c r="AT720" s="134" t="e">
        <f t="shared" si="362"/>
        <v>#VALUE!</v>
      </c>
      <c r="AU720" s="134" t="e">
        <f t="shared" si="363"/>
        <v>#VALUE!</v>
      </c>
      <c r="AV720" s="133" t="e">
        <f>COUNTIFS(A1_Individu_Data_Keadaan_SDMK!A$4:A$149931,M720,A1_Individu_Data_Keadaan_SDMK!Q$4:Q$149285,"07. KESEHATAN LINGKUNGAN")</f>
        <v>#VALUE!</v>
      </c>
      <c r="AW720" s="135">
        <f t="shared" si="364"/>
        <v>1</v>
      </c>
      <c r="AX720" s="134" t="e">
        <f t="shared" si="365"/>
        <v>#VALUE!</v>
      </c>
      <c r="AY720" s="134" t="e">
        <f t="shared" si="366"/>
        <v>#VALUE!</v>
      </c>
      <c r="AZ720" s="133" t="e">
        <f>COUNTIFS(A1_Individu_Data_Keadaan_SDMK!A$4:A$149931,M720,A1_Individu_Data_Keadaan_SDMK!Q$4:Q$149285,"08. GIZI")</f>
        <v>#VALUE!</v>
      </c>
      <c r="BA720" s="135">
        <f t="shared" si="367"/>
        <v>1</v>
      </c>
      <c r="BB720" s="134" t="e">
        <f t="shared" si="368"/>
        <v>#VALUE!</v>
      </c>
      <c r="BC720" s="134" t="e">
        <f t="shared" si="369"/>
        <v>#VALUE!</v>
      </c>
      <c r="BD720" s="133" t="e">
        <f>COUNTIFS(A1_Individu_Data_Keadaan_SDMK!A$4:A$149931,M720,A1_Individu_Data_Keadaan_SDMK!R$4:R$149285,"03. Ahli Teknologi Laboratorium Medik")</f>
        <v>#VALUE!</v>
      </c>
      <c r="BE720" s="135">
        <f t="shared" si="370"/>
        <v>1</v>
      </c>
      <c r="BF720" s="134" t="e">
        <f t="shared" si="371"/>
        <v>#VALUE!</v>
      </c>
      <c r="BG720" s="134" t="e">
        <f t="shared" si="372"/>
        <v>#VALUE!</v>
      </c>
      <c r="BH720" s="139" t="e">
        <f t="shared" si="373"/>
        <v>#VALUE!</v>
      </c>
      <c r="BI720" s="139" t="e">
        <f t="shared" si="374"/>
        <v>#VALUE!</v>
      </c>
    </row>
    <row r="721" spans="13:61" ht="15">
      <c r="M721" s="120" t="s">
        <v>13833</v>
      </c>
      <c r="N721" s="120" t="s">
        <v>13834</v>
      </c>
      <c r="O721" s="120" t="s">
        <v>267</v>
      </c>
      <c r="P721" s="120" t="s">
        <v>9301</v>
      </c>
      <c r="Q721" s="120" t="s">
        <v>12201</v>
      </c>
      <c r="R721" s="120">
        <v>33</v>
      </c>
      <c r="S721" s="120">
        <v>3327</v>
      </c>
      <c r="T721" s="348" t="str">
        <f>IF(R721&lt;&gt;"",VLOOKUP(R721,'01_MASTER_KODE_WILAYAH'!H$1437:I$1470,2,FALSE),"")</f>
        <v>JAWA TENGAH</v>
      </c>
      <c r="U721" s="348" t="str">
        <f>IF(S721&lt;&gt;"",VLOOKUP(S721,'01_MASTER_KODE_WILAYAH'!D$5:F$1353,3,FALSE),"")</f>
        <v>PEMALANG</v>
      </c>
      <c r="V721" s="349" t="str">
        <f t="shared" si="344"/>
        <v>2</v>
      </c>
      <c r="W721" s="145" t="e">
        <f t="shared" si="345"/>
        <v>#VALUE!</v>
      </c>
      <c r="X721" s="133" t="e">
        <f>COUNTIFS(A1_Individu_Data_Keadaan_SDMK!A$4:A$149931,M721,A1_Individu_Data_Keadaan_SDMK!R$4:R$149285,"01. Dokter")</f>
        <v>#VALUE!</v>
      </c>
      <c r="Y721" s="122">
        <f t="shared" si="346"/>
        <v>1</v>
      </c>
      <c r="Z721" s="134" t="e">
        <f t="shared" si="347"/>
        <v>#VALUE!</v>
      </c>
      <c r="AA721" s="134" t="e">
        <f t="shared" si="348"/>
        <v>#VALUE!</v>
      </c>
      <c r="AB721" s="133" t="e">
        <f>COUNTIFS(A1_Individu_Data_Keadaan_SDMK!A$4:A$149931,M721,A1_Individu_Data_Keadaan_SDMK!R$4:R$149285,"02. Dokter Gigi")</f>
        <v>#VALUE!</v>
      </c>
      <c r="AC721" s="122">
        <f t="shared" si="349"/>
        <v>1</v>
      </c>
      <c r="AD721" s="134" t="e">
        <f t="shared" si="350"/>
        <v>#VALUE!</v>
      </c>
      <c r="AE721" s="134" t="e">
        <f t="shared" si="351"/>
        <v>#VALUE!</v>
      </c>
      <c r="AF721" s="133" t="e">
        <f>COUNTIFS(A1_Individu_Data_Keadaan_SDMK!A$4:A$149931,M721,A1_Individu_Data_Keadaan_SDMK!Q$4:Q$149285,"03. KEPERAWATAN")</f>
        <v>#VALUE!</v>
      </c>
      <c r="AG721" s="135">
        <f t="shared" si="352"/>
        <v>5</v>
      </c>
      <c r="AH721" s="134" t="e">
        <f t="shared" si="353"/>
        <v>#VALUE!</v>
      </c>
      <c r="AI721" s="134" t="e">
        <f t="shared" si="354"/>
        <v>#VALUE!</v>
      </c>
      <c r="AJ721" s="133" t="e">
        <f>COUNTIFS(A1_Individu_Data_Keadaan_SDMK!A$4:A$149931,M721,A1_Individu_Data_Keadaan_SDMK!Q$4:Q$149285,"04. KEBIDANAN")</f>
        <v>#VALUE!</v>
      </c>
      <c r="AK721" s="135">
        <f t="shared" si="355"/>
        <v>4</v>
      </c>
      <c r="AL721" s="134" t="e">
        <f t="shared" si="356"/>
        <v>#VALUE!</v>
      </c>
      <c r="AM721" s="134" t="e">
        <f t="shared" si="357"/>
        <v>#VALUE!</v>
      </c>
      <c r="AN721" s="133" t="e">
        <f>COUNTIFS(A1_Individu_Data_Keadaan_SDMK!A$4:A$149931,M721,A1_Individu_Data_Keadaan_SDMK!Q$4:Q$149285,"05. KEFARMASIAN")</f>
        <v>#VALUE!</v>
      </c>
      <c r="AO721" s="135">
        <f t="shared" si="358"/>
        <v>1</v>
      </c>
      <c r="AP721" s="134" t="e">
        <f t="shared" si="359"/>
        <v>#VALUE!</v>
      </c>
      <c r="AQ721" s="134" t="e">
        <f t="shared" si="360"/>
        <v>#VALUE!</v>
      </c>
      <c r="AR721" s="133" t="e">
        <f>COUNTIFS(A1_Individu_Data_Keadaan_SDMK!A$4:A$149931,M721,A1_Individu_Data_Keadaan_SDMK!Q$4:Q$149285,"06. KESEHATAN MASYARAKAT")</f>
        <v>#VALUE!</v>
      </c>
      <c r="AS721" s="135">
        <f t="shared" si="361"/>
        <v>1</v>
      </c>
      <c r="AT721" s="134" t="e">
        <f t="shared" si="362"/>
        <v>#VALUE!</v>
      </c>
      <c r="AU721" s="134" t="e">
        <f t="shared" si="363"/>
        <v>#VALUE!</v>
      </c>
      <c r="AV721" s="133" t="e">
        <f>COUNTIFS(A1_Individu_Data_Keadaan_SDMK!A$4:A$149931,M721,A1_Individu_Data_Keadaan_SDMK!Q$4:Q$149285,"07. KESEHATAN LINGKUNGAN")</f>
        <v>#VALUE!</v>
      </c>
      <c r="AW721" s="135">
        <f t="shared" si="364"/>
        <v>1</v>
      </c>
      <c r="AX721" s="134" t="e">
        <f t="shared" si="365"/>
        <v>#VALUE!</v>
      </c>
      <c r="AY721" s="134" t="e">
        <f t="shared" si="366"/>
        <v>#VALUE!</v>
      </c>
      <c r="AZ721" s="133" t="e">
        <f>COUNTIFS(A1_Individu_Data_Keadaan_SDMK!A$4:A$149931,M721,A1_Individu_Data_Keadaan_SDMK!Q$4:Q$149285,"08. GIZI")</f>
        <v>#VALUE!</v>
      </c>
      <c r="BA721" s="135">
        <f t="shared" si="367"/>
        <v>1</v>
      </c>
      <c r="BB721" s="134" t="e">
        <f t="shared" si="368"/>
        <v>#VALUE!</v>
      </c>
      <c r="BC721" s="134" t="e">
        <f t="shared" si="369"/>
        <v>#VALUE!</v>
      </c>
      <c r="BD721" s="133" t="e">
        <f>COUNTIFS(A1_Individu_Data_Keadaan_SDMK!A$4:A$149931,M721,A1_Individu_Data_Keadaan_SDMK!R$4:R$149285,"03. Ahli Teknologi Laboratorium Medik")</f>
        <v>#VALUE!</v>
      </c>
      <c r="BE721" s="135">
        <f t="shared" si="370"/>
        <v>1</v>
      </c>
      <c r="BF721" s="134" t="e">
        <f t="shared" si="371"/>
        <v>#VALUE!</v>
      </c>
      <c r="BG721" s="134" t="e">
        <f t="shared" si="372"/>
        <v>#VALUE!</v>
      </c>
      <c r="BH721" s="139" t="e">
        <f t="shared" si="373"/>
        <v>#VALUE!</v>
      </c>
      <c r="BI721" s="139" t="e">
        <f t="shared" si="374"/>
        <v>#VALUE!</v>
      </c>
    </row>
    <row r="722" spans="13:61" ht="15">
      <c r="M722" s="120" t="s">
        <v>13835</v>
      </c>
      <c r="N722" s="120" t="s">
        <v>13836</v>
      </c>
      <c r="O722" s="120" t="s">
        <v>267</v>
      </c>
      <c r="P722" s="120" t="s">
        <v>9301</v>
      </c>
      <c r="Q722" s="120" t="s">
        <v>12201</v>
      </c>
      <c r="R722" s="120">
        <v>33</v>
      </c>
      <c r="S722" s="120">
        <v>3327</v>
      </c>
      <c r="T722" s="348" t="str">
        <f>IF(R722&lt;&gt;"",VLOOKUP(R722,'01_MASTER_KODE_WILAYAH'!H$1437:I$1470,2,FALSE),"")</f>
        <v>JAWA TENGAH</v>
      </c>
      <c r="U722" s="348" t="str">
        <f>IF(S722&lt;&gt;"",VLOOKUP(S722,'01_MASTER_KODE_WILAYAH'!D$5:F$1353,3,FALSE),"")</f>
        <v>PEMALANG</v>
      </c>
      <c r="V722" s="349" t="str">
        <f t="shared" si="344"/>
        <v>2</v>
      </c>
      <c r="W722" s="145" t="e">
        <f t="shared" si="345"/>
        <v>#VALUE!</v>
      </c>
      <c r="X722" s="133" t="e">
        <f>COUNTIFS(A1_Individu_Data_Keadaan_SDMK!A$4:A$149931,M722,A1_Individu_Data_Keadaan_SDMK!R$4:R$149285,"01. Dokter")</f>
        <v>#VALUE!</v>
      </c>
      <c r="Y722" s="122">
        <f t="shared" si="346"/>
        <v>1</v>
      </c>
      <c r="Z722" s="134" t="e">
        <f t="shared" si="347"/>
        <v>#VALUE!</v>
      </c>
      <c r="AA722" s="134" t="e">
        <f t="shared" si="348"/>
        <v>#VALUE!</v>
      </c>
      <c r="AB722" s="133" t="e">
        <f>COUNTIFS(A1_Individu_Data_Keadaan_SDMK!A$4:A$149931,M722,A1_Individu_Data_Keadaan_SDMK!R$4:R$149285,"02. Dokter Gigi")</f>
        <v>#VALUE!</v>
      </c>
      <c r="AC722" s="122">
        <f t="shared" si="349"/>
        <v>1</v>
      </c>
      <c r="AD722" s="134" t="e">
        <f t="shared" si="350"/>
        <v>#VALUE!</v>
      </c>
      <c r="AE722" s="134" t="e">
        <f t="shared" si="351"/>
        <v>#VALUE!</v>
      </c>
      <c r="AF722" s="133" t="e">
        <f>COUNTIFS(A1_Individu_Data_Keadaan_SDMK!A$4:A$149931,M722,A1_Individu_Data_Keadaan_SDMK!Q$4:Q$149285,"03. KEPERAWATAN")</f>
        <v>#VALUE!</v>
      </c>
      <c r="AG722" s="135">
        <f t="shared" si="352"/>
        <v>5</v>
      </c>
      <c r="AH722" s="134" t="e">
        <f t="shared" si="353"/>
        <v>#VALUE!</v>
      </c>
      <c r="AI722" s="134" t="e">
        <f t="shared" si="354"/>
        <v>#VALUE!</v>
      </c>
      <c r="AJ722" s="133" t="e">
        <f>COUNTIFS(A1_Individu_Data_Keadaan_SDMK!A$4:A$149931,M722,A1_Individu_Data_Keadaan_SDMK!Q$4:Q$149285,"04. KEBIDANAN")</f>
        <v>#VALUE!</v>
      </c>
      <c r="AK722" s="135">
        <f t="shared" si="355"/>
        <v>4</v>
      </c>
      <c r="AL722" s="134" t="e">
        <f t="shared" si="356"/>
        <v>#VALUE!</v>
      </c>
      <c r="AM722" s="134" t="e">
        <f t="shared" si="357"/>
        <v>#VALUE!</v>
      </c>
      <c r="AN722" s="133" t="e">
        <f>COUNTIFS(A1_Individu_Data_Keadaan_SDMK!A$4:A$149931,M722,A1_Individu_Data_Keadaan_SDMK!Q$4:Q$149285,"05. KEFARMASIAN")</f>
        <v>#VALUE!</v>
      </c>
      <c r="AO722" s="135">
        <f t="shared" si="358"/>
        <v>1</v>
      </c>
      <c r="AP722" s="134" t="e">
        <f t="shared" si="359"/>
        <v>#VALUE!</v>
      </c>
      <c r="AQ722" s="134" t="e">
        <f t="shared" si="360"/>
        <v>#VALUE!</v>
      </c>
      <c r="AR722" s="133" t="e">
        <f>COUNTIFS(A1_Individu_Data_Keadaan_SDMK!A$4:A$149931,M722,A1_Individu_Data_Keadaan_SDMK!Q$4:Q$149285,"06. KESEHATAN MASYARAKAT")</f>
        <v>#VALUE!</v>
      </c>
      <c r="AS722" s="135">
        <f t="shared" si="361"/>
        <v>1</v>
      </c>
      <c r="AT722" s="134" t="e">
        <f t="shared" si="362"/>
        <v>#VALUE!</v>
      </c>
      <c r="AU722" s="134" t="e">
        <f t="shared" si="363"/>
        <v>#VALUE!</v>
      </c>
      <c r="AV722" s="133" t="e">
        <f>COUNTIFS(A1_Individu_Data_Keadaan_SDMK!A$4:A$149931,M722,A1_Individu_Data_Keadaan_SDMK!Q$4:Q$149285,"07. KESEHATAN LINGKUNGAN")</f>
        <v>#VALUE!</v>
      </c>
      <c r="AW722" s="135">
        <f t="shared" si="364"/>
        <v>1</v>
      </c>
      <c r="AX722" s="134" t="e">
        <f t="shared" si="365"/>
        <v>#VALUE!</v>
      </c>
      <c r="AY722" s="134" t="e">
        <f t="shared" si="366"/>
        <v>#VALUE!</v>
      </c>
      <c r="AZ722" s="133" t="e">
        <f>COUNTIFS(A1_Individu_Data_Keadaan_SDMK!A$4:A$149931,M722,A1_Individu_Data_Keadaan_SDMK!Q$4:Q$149285,"08. GIZI")</f>
        <v>#VALUE!</v>
      </c>
      <c r="BA722" s="135">
        <f t="shared" si="367"/>
        <v>1</v>
      </c>
      <c r="BB722" s="134" t="e">
        <f t="shared" si="368"/>
        <v>#VALUE!</v>
      </c>
      <c r="BC722" s="134" t="e">
        <f t="shared" si="369"/>
        <v>#VALUE!</v>
      </c>
      <c r="BD722" s="133" t="e">
        <f>COUNTIFS(A1_Individu_Data_Keadaan_SDMK!A$4:A$149931,M722,A1_Individu_Data_Keadaan_SDMK!R$4:R$149285,"03. Ahli Teknologi Laboratorium Medik")</f>
        <v>#VALUE!</v>
      </c>
      <c r="BE722" s="135">
        <f t="shared" si="370"/>
        <v>1</v>
      </c>
      <c r="BF722" s="134" t="e">
        <f t="shared" si="371"/>
        <v>#VALUE!</v>
      </c>
      <c r="BG722" s="134" t="e">
        <f t="shared" si="372"/>
        <v>#VALUE!</v>
      </c>
      <c r="BH722" s="139" t="e">
        <f t="shared" si="373"/>
        <v>#VALUE!</v>
      </c>
      <c r="BI722" s="139" t="e">
        <f t="shared" si="374"/>
        <v>#VALUE!</v>
      </c>
    </row>
    <row r="723" spans="13:61" ht="15">
      <c r="M723" s="120" t="s">
        <v>13837</v>
      </c>
      <c r="N723" s="120" t="s">
        <v>13838</v>
      </c>
      <c r="O723" s="120" t="s">
        <v>267</v>
      </c>
      <c r="P723" s="120" t="s">
        <v>9301</v>
      </c>
      <c r="Q723" s="120" t="s">
        <v>12201</v>
      </c>
      <c r="R723" s="120">
        <v>33</v>
      </c>
      <c r="S723" s="120">
        <v>3327</v>
      </c>
      <c r="T723" s="348" t="str">
        <f>IF(R723&lt;&gt;"",VLOOKUP(R723,'01_MASTER_KODE_WILAYAH'!H$1437:I$1470,2,FALSE),"")</f>
        <v>JAWA TENGAH</v>
      </c>
      <c r="U723" s="348" t="str">
        <f>IF(S723&lt;&gt;"",VLOOKUP(S723,'01_MASTER_KODE_WILAYAH'!D$5:F$1353,3,FALSE),"")</f>
        <v>PEMALANG</v>
      </c>
      <c r="V723" s="349" t="str">
        <f t="shared" si="344"/>
        <v>2</v>
      </c>
      <c r="W723" s="145" t="e">
        <f t="shared" si="345"/>
        <v>#VALUE!</v>
      </c>
      <c r="X723" s="133" t="e">
        <f>COUNTIFS(A1_Individu_Data_Keadaan_SDMK!A$4:A$149931,M723,A1_Individu_Data_Keadaan_SDMK!R$4:R$149285,"01. Dokter")</f>
        <v>#VALUE!</v>
      </c>
      <c r="Y723" s="122">
        <f t="shared" si="346"/>
        <v>1</v>
      </c>
      <c r="Z723" s="134" t="e">
        <f t="shared" si="347"/>
        <v>#VALUE!</v>
      </c>
      <c r="AA723" s="134" t="e">
        <f t="shared" si="348"/>
        <v>#VALUE!</v>
      </c>
      <c r="AB723" s="133" t="e">
        <f>COUNTIFS(A1_Individu_Data_Keadaan_SDMK!A$4:A$149931,M723,A1_Individu_Data_Keadaan_SDMK!R$4:R$149285,"02. Dokter Gigi")</f>
        <v>#VALUE!</v>
      </c>
      <c r="AC723" s="122">
        <f t="shared" si="349"/>
        <v>1</v>
      </c>
      <c r="AD723" s="134" t="e">
        <f t="shared" si="350"/>
        <v>#VALUE!</v>
      </c>
      <c r="AE723" s="134" t="e">
        <f t="shared" si="351"/>
        <v>#VALUE!</v>
      </c>
      <c r="AF723" s="133" t="e">
        <f>COUNTIFS(A1_Individu_Data_Keadaan_SDMK!A$4:A$149931,M723,A1_Individu_Data_Keadaan_SDMK!Q$4:Q$149285,"03. KEPERAWATAN")</f>
        <v>#VALUE!</v>
      </c>
      <c r="AG723" s="135">
        <f t="shared" si="352"/>
        <v>5</v>
      </c>
      <c r="AH723" s="134" t="e">
        <f t="shared" si="353"/>
        <v>#VALUE!</v>
      </c>
      <c r="AI723" s="134" t="e">
        <f t="shared" si="354"/>
        <v>#VALUE!</v>
      </c>
      <c r="AJ723" s="133" t="e">
        <f>COUNTIFS(A1_Individu_Data_Keadaan_SDMK!A$4:A$149931,M723,A1_Individu_Data_Keadaan_SDMK!Q$4:Q$149285,"04. KEBIDANAN")</f>
        <v>#VALUE!</v>
      </c>
      <c r="AK723" s="135">
        <f t="shared" si="355"/>
        <v>4</v>
      </c>
      <c r="AL723" s="134" t="e">
        <f t="shared" si="356"/>
        <v>#VALUE!</v>
      </c>
      <c r="AM723" s="134" t="e">
        <f t="shared" si="357"/>
        <v>#VALUE!</v>
      </c>
      <c r="AN723" s="133" t="e">
        <f>COUNTIFS(A1_Individu_Data_Keadaan_SDMK!A$4:A$149931,M723,A1_Individu_Data_Keadaan_SDMK!Q$4:Q$149285,"05. KEFARMASIAN")</f>
        <v>#VALUE!</v>
      </c>
      <c r="AO723" s="135">
        <f t="shared" si="358"/>
        <v>1</v>
      </c>
      <c r="AP723" s="134" t="e">
        <f t="shared" si="359"/>
        <v>#VALUE!</v>
      </c>
      <c r="AQ723" s="134" t="e">
        <f t="shared" si="360"/>
        <v>#VALUE!</v>
      </c>
      <c r="AR723" s="133" t="e">
        <f>COUNTIFS(A1_Individu_Data_Keadaan_SDMK!A$4:A$149931,M723,A1_Individu_Data_Keadaan_SDMK!Q$4:Q$149285,"06. KESEHATAN MASYARAKAT")</f>
        <v>#VALUE!</v>
      </c>
      <c r="AS723" s="135">
        <f t="shared" si="361"/>
        <v>1</v>
      </c>
      <c r="AT723" s="134" t="e">
        <f t="shared" si="362"/>
        <v>#VALUE!</v>
      </c>
      <c r="AU723" s="134" t="e">
        <f t="shared" si="363"/>
        <v>#VALUE!</v>
      </c>
      <c r="AV723" s="133" t="e">
        <f>COUNTIFS(A1_Individu_Data_Keadaan_SDMK!A$4:A$149931,M723,A1_Individu_Data_Keadaan_SDMK!Q$4:Q$149285,"07. KESEHATAN LINGKUNGAN")</f>
        <v>#VALUE!</v>
      </c>
      <c r="AW723" s="135">
        <f t="shared" si="364"/>
        <v>1</v>
      </c>
      <c r="AX723" s="134" t="e">
        <f t="shared" si="365"/>
        <v>#VALUE!</v>
      </c>
      <c r="AY723" s="134" t="e">
        <f t="shared" si="366"/>
        <v>#VALUE!</v>
      </c>
      <c r="AZ723" s="133" t="e">
        <f>COUNTIFS(A1_Individu_Data_Keadaan_SDMK!A$4:A$149931,M723,A1_Individu_Data_Keadaan_SDMK!Q$4:Q$149285,"08. GIZI")</f>
        <v>#VALUE!</v>
      </c>
      <c r="BA723" s="135">
        <f t="shared" si="367"/>
        <v>1</v>
      </c>
      <c r="BB723" s="134" t="e">
        <f t="shared" si="368"/>
        <v>#VALUE!</v>
      </c>
      <c r="BC723" s="134" t="e">
        <f t="shared" si="369"/>
        <v>#VALUE!</v>
      </c>
      <c r="BD723" s="133" t="e">
        <f>COUNTIFS(A1_Individu_Data_Keadaan_SDMK!A$4:A$149931,M723,A1_Individu_Data_Keadaan_SDMK!R$4:R$149285,"03. Ahli Teknologi Laboratorium Medik")</f>
        <v>#VALUE!</v>
      </c>
      <c r="BE723" s="135">
        <f t="shared" si="370"/>
        <v>1</v>
      </c>
      <c r="BF723" s="134" t="e">
        <f t="shared" si="371"/>
        <v>#VALUE!</v>
      </c>
      <c r="BG723" s="134" t="e">
        <f t="shared" si="372"/>
        <v>#VALUE!</v>
      </c>
      <c r="BH723" s="139" t="e">
        <f t="shared" si="373"/>
        <v>#VALUE!</v>
      </c>
      <c r="BI723" s="139" t="e">
        <f t="shared" si="374"/>
        <v>#VALUE!</v>
      </c>
    </row>
    <row r="724" spans="13:61" ht="15">
      <c r="M724" s="120" t="s">
        <v>13839</v>
      </c>
      <c r="N724" s="120" t="s">
        <v>13840</v>
      </c>
      <c r="O724" s="120" t="s">
        <v>267</v>
      </c>
      <c r="P724" s="120" t="s">
        <v>9301</v>
      </c>
      <c r="Q724" s="120" t="s">
        <v>12201</v>
      </c>
      <c r="R724" s="120">
        <v>33</v>
      </c>
      <c r="S724" s="120">
        <v>3327</v>
      </c>
      <c r="T724" s="348" t="str">
        <f>IF(R724&lt;&gt;"",VLOOKUP(R724,'01_MASTER_KODE_WILAYAH'!H$1437:I$1470,2,FALSE),"")</f>
        <v>JAWA TENGAH</v>
      </c>
      <c r="U724" s="348" t="str">
        <f>IF(S724&lt;&gt;"",VLOOKUP(S724,'01_MASTER_KODE_WILAYAH'!D$5:F$1353,3,FALSE),"")</f>
        <v>PEMALANG</v>
      </c>
      <c r="V724" s="349" t="str">
        <f t="shared" si="344"/>
        <v>2</v>
      </c>
      <c r="W724" s="145" t="e">
        <f t="shared" si="345"/>
        <v>#VALUE!</v>
      </c>
      <c r="X724" s="133" t="e">
        <f>COUNTIFS(A1_Individu_Data_Keadaan_SDMK!A$4:A$149931,M724,A1_Individu_Data_Keadaan_SDMK!R$4:R$149285,"01. Dokter")</f>
        <v>#VALUE!</v>
      </c>
      <c r="Y724" s="122">
        <f t="shared" si="346"/>
        <v>1</v>
      </c>
      <c r="Z724" s="134" t="e">
        <f t="shared" si="347"/>
        <v>#VALUE!</v>
      </c>
      <c r="AA724" s="134" t="e">
        <f t="shared" si="348"/>
        <v>#VALUE!</v>
      </c>
      <c r="AB724" s="133" t="e">
        <f>COUNTIFS(A1_Individu_Data_Keadaan_SDMK!A$4:A$149931,M724,A1_Individu_Data_Keadaan_SDMK!R$4:R$149285,"02. Dokter Gigi")</f>
        <v>#VALUE!</v>
      </c>
      <c r="AC724" s="122">
        <f t="shared" si="349"/>
        <v>1</v>
      </c>
      <c r="AD724" s="134" t="e">
        <f t="shared" si="350"/>
        <v>#VALUE!</v>
      </c>
      <c r="AE724" s="134" t="e">
        <f t="shared" si="351"/>
        <v>#VALUE!</v>
      </c>
      <c r="AF724" s="133" t="e">
        <f>COUNTIFS(A1_Individu_Data_Keadaan_SDMK!A$4:A$149931,M724,A1_Individu_Data_Keadaan_SDMK!Q$4:Q$149285,"03. KEPERAWATAN")</f>
        <v>#VALUE!</v>
      </c>
      <c r="AG724" s="135">
        <f t="shared" si="352"/>
        <v>5</v>
      </c>
      <c r="AH724" s="134" t="e">
        <f t="shared" si="353"/>
        <v>#VALUE!</v>
      </c>
      <c r="AI724" s="134" t="e">
        <f t="shared" si="354"/>
        <v>#VALUE!</v>
      </c>
      <c r="AJ724" s="133" t="e">
        <f>COUNTIFS(A1_Individu_Data_Keadaan_SDMK!A$4:A$149931,M724,A1_Individu_Data_Keadaan_SDMK!Q$4:Q$149285,"04. KEBIDANAN")</f>
        <v>#VALUE!</v>
      </c>
      <c r="AK724" s="135">
        <f t="shared" si="355"/>
        <v>4</v>
      </c>
      <c r="AL724" s="134" t="e">
        <f t="shared" si="356"/>
        <v>#VALUE!</v>
      </c>
      <c r="AM724" s="134" t="e">
        <f t="shared" si="357"/>
        <v>#VALUE!</v>
      </c>
      <c r="AN724" s="133" t="e">
        <f>COUNTIFS(A1_Individu_Data_Keadaan_SDMK!A$4:A$149931,M724,A1_Individu_Data_Keadaan_SDMK!Q$4:Q$149285,"05. KEFARMASIAN")</f>
        <v>#VALUE!</v>
      </c>
      <c r="AO724" s="135">
        <f t="shared" si="358"/>
        <v>1</v>
      </c>
      <c r="AP724" s="134" t="e">
        <f t="shared" si="359"/>
        <v>#VALUE!</v>
      </c>
      <c r="AQ724" s="134" t="e">
        <f t="shared" si="360"/>
        <v>#VALUE!</v>
      </c>
      <c r="AR724" s="133" t="e">
        <f>COUNTIFS(A1_Individu_Data_Keadaan_SDMK!A$4:A$149931,M724,A1_Individu_Data_Keadaan_SDMK!Q$4:Q$149285,"06. KESEHATAN MASYARAKAT")</f>
        <v>#VALUE!</v>
      </c>
      <c r="AS724" s="135">
        <f t="shared" si="361"/>
        <v>1</v>
      </c>
      <c r="AT724" s="134" t="e">
        <f t="shared" si="362"/>
        <v>#VALUE!</v>
      </c>
      <c r="AU724" s="134" t="e">
        <f t="shared" si="363"/>
        <v>#VALUE!</v>
      </c>
      <c r="AV724" s="133" t="e">
        <f>COUNTIFS(A1_Individu_Data_Keadaan_SDMK!A$4:A$149931,M724,A1_Individu_Data_Keadaan_SDMK!Q$4:Q$149285,"07. KESEHATAN LINGKUNGAN")</f>
        <v>#VALUE!</v>
      </c>
      <c r="AW724" s="135">
        <f t="shared" si="364"/>
        <v>1</v>
      </c>
      <c r="AX724" s="134" t="e">
        <f t="shared" si="365"/>
        <v>#VALUE!</v>
      </c>
      <c r="AY724" s="134" t="e">
        <f t="shared" si="366"/>
        <v>#VALUE!</v>
      </c>
      <c r="AZ724" s="133" t="e">
        <f>COUNTIFS(A1_Individu_Data_Keadaan_SDMK!A$4:A$149931,M724,A1_Individu_Data_Keadaan_SDMK!Q$4:Q$149285,"08. GIZI")</f>
        <v>#VALUE!</v>
      </c>
      <c r="BA724" s="135">
        <f t="shared" si="367"/>
        <v>1</v>
      </c>
      <c r="BB724" s="134" t="e">
        <f t="shared" si="368"/>
        <v>#VALUE!</v>
      </c>
      <c r="BC724" s="134" t="e">
        <f t="shared" si="369"/>
        <v>#VALUE!</v>
      </c>
      <c r="BD724" s="133" t="e">
        <f>COUNTIFS(A1_Individu_Data_Keadaan_SDMK!A$4:A$149931,M724,A1_Individu_Data_Keadaan_SDMK!R$4:R$149285,"03. Ahli Teknologi Laboratorium Medik")</f>
        <v>#VALUE!</v>
      </c>
      <c r="BE724" s="135">
        <f t="shared" si="370"/>
        <v>1</v>
      </c>
      <c r="BF724" s="134" t="e">
        <f t="shared" si="371"/>
        <v>#VALUE!</v>
      </c>
      <c r="BG724" s="134" t="e">
        <f t="shared" si="372"/>
        <v>#VALUE!</v>
      </c>
      <c r="BH724" s="139" t="e">
        <f t="shared" si="373"/>
        <v>#VALUE!</v>
      </c>
      <c r="BI724" s="139" t="e">
        <f t="shared" si="374"/>
        <v>#VALUE!</v>
      </c>
    </row>
    <row r="725" spans="13:61" ht="15">
      <c r="M725" s="120" t="s">
        <v>13841</v>
      </c>
      <c r="N725" s="120" t="s">
        <v>13842</v>
      </c>
      <c r="O725" s="120" t="s">
        <v>267</v>
      </c>
      <c r="P725" s="120" t="s">
        <v>9302</v>
      </c>
      <c r="Q725" s="120" t="s">
        <v>12201</v>
      </c>
      <c r="R725" s="120">
        <v>33</v>
      </c>
      <c r="S725" s="120">
        <v>3327</v>
      </c>
      <c r="T725" s="348" t="str">
        <f>IF(R725&lt;&gt;"",VLOOKUP(R725,'01_MASTER_KODE_WILAYAH'!H$1437:I$1470,2,FALSE),"")</f>
        <v>JAWA TENGAH</v>
      </c>
      <c r="U725" s="348" t="str">
        <f>IF(S725&lt;&gt;"",VLOOKUP(S725,'01_MASTER_KODE_WILAYAH'!D$5:F$1353,3,FALSE),"")</f>
        <v>PEMALANG</v>
      </c>
      <c r="V725" s="349" t="str">
        <f t="shared" si="344"/>
        <v>1</v>
      </c>
      <c r="W725" s="145" t="e">
        <f t="shared" si="345"/>
        <v>#VALUE!</v>
      </c>
      <c r="X725" s="133" t="e">
        <f>COUNTIFS(A1_Individu_Data_Keadaan_SDMK!A$4:A$149931,M725,A1_Individu_Data_Keadaan_SDMK!R$4:R$149285,"01. Dokter")</f>
        <v>#VALUE!</v>
      </c>
      <c r="Y725" s="122">
        <f t="shared" si="346"/>
        <v>2</v>
      </c>
      <c r="Z725" s="134" t="e">
        <f t="shared" si="347"/>
        <v>#VALUE!</v>
      </c>
      <c r="AA725" s="134" t="e">
        <f t="shared" si="348"/>
        <v>#VALUE!</v>
      </c>
      <c r="AB725" s="133" t="e">
        <f>COUNTIFS(A1_Individu_Data_Keadaan_SDMK!A$4:A$149931,M725,A1_Individu_Data_Keadaan_SDMK!R$4:R$149285,"02. Dokter Gigi")</f>
        <v>#VALUE!</v>
      </c>
      <c r="AC725" s="122">
        <f t="shared" si="349"/>
        <v>1</v>
      </c>
      <c r="AD725" s="134" t="e">
        <f t="shared" si="350"/>
        <v>#VALUE!</v>
      </c>
      <c r="AE725" s="134" t="e">
        <f t="shared" si="351"/>
        <v>#VALUE!</v>
      </c>
      <c r="AF725" s="133" t="e">
        <f>COUNTIFS(A1_Individu_Data_Keadaan_SDMK!A$4:A$149931,M725,A1_Individu_Data_Keadaan_SDMK!Q$4:Q$149285,"03. KEPERAWATAN")</f>
        <v>#VALUE!</v>
      </c>
      <c r="AG725" s="135">
        <f t="shared" si="352"/>
        <v>8</v>
      </c>
      <c r="AH725" s="134" t="e">
        <f t="shared" si="353"/>
        <v>#VALUE!</v>
      </c>
      <c r="AI725" s="134" t="e">
        <f t="shared" si="354"/>
        <v>#VALUE!</v>
      </c>
      <c r="AJ725" s="133" t="e">
        <f>COUNTIFS(A1_Individu_Data_Keadaan_SDMK!A$4:A$149931,M725,A1_Individu_Data_Keadaan_SDMK!Q$4:Q$149285,"04. KEBIDANAN")</f>
        <v>#VALUE!</v>
      </c>
      <c r="AK725" s="135">
        <f t="shared" si="355"/>
        <v>7</v>
      </c>
      <c r="AL725" s="134" t="e">
        <f t="shared" si="356"/>
        <v>#VALUE!</v>
      </c>
      <c r="AM725" s="134" t="e">
        <f t="shared" si="357"/>
        <v>#VALUE!</v>
      </c>
      <c r="AN725" s="133" t="e">
        <f>COUNTIFS(A1_Individu_Data_Keadaan_SDMK!A$4:A$149931,M725,A1_Individu_Data_Keadaan_SDMK!Q$4:Q$149285,"05. KEFARMASIAN")</f>
        <v>#VALUE!</v>
      </c>
      <c r="AO725" s="135">
        <f t="shared" si="358"/>
        <v>1</v>
      </c>
      <c r="AP725" s="134" t="e">
        <f t="shared" si="359"/>
        <v>#VALUE!</v>
      </c>
      <c r="AQ725" s="134" t="e">
        <f t="shared" si="360"/>
        <v>#VALUE!</v>
      </c>
      <c r="AR725" s="133" t="e">
        <f>COUNTIFS(A1_Individu_Data_Keadaan_SDMK!A$4:A$149931,M725,A1_Individu_Data_Keadaan_SDMK!Q$4:Q$149285,"06. KESEHATAN MASYARAKAT")</f>
        <v>#VALUE!</v>
      </c>
      <c r="AS725" s="135">
        <f t="shared" si="361"/>
        <v>1</v>
      </c>
      <c r="AT725" s="134" t="e">
        <f t="shared" si="362"/>
        <v>#VALUE!</v>
      </c>
      <c r="AU725" s="134" t="e">
        <f t="shared" si="363"/>
        <v>#VALUE!</v>
      </c>
      <c r="AV725" s="133" t="e">
        <f>COUNTIFS(A1_Individu_Data_Keadaan_SDMK!A$4:A$149931,M725,A1_Individu_Data_Keadaan_SDMK!Q$4:Q$149285,"07. KESEHATAN LINGKUNGAN")</f>
        <v>#VALUE!</v>
      </c>
      <c r="AW725" s="135">
        <f t="shared" si="364"/>
        <v>1</v>
      </c>
      <c r="AX725" s="134" t="e">
        <f t="shared" si="365"/>
        <v>#VALUE!</v>
      </c>
      <c r="AY725" s="134" t="e">
        <f t="shared" si="366"/>
        <v>#VALUE!</v>
      </c>
      <c r="AZ725" s="133" t="e">
        <f>COUNTIFS(A1_Individu_Data_Keadaan_SDMK!A$4:A$149931,M725,A1_Individu_Data_Keadaan_SDMK!Q$4:Q$149285,"08. GIZI")</f>
        <v>#VALUE!</v>
      </c>
      <c r="BA725" s="135">
        <f t="shared" si="367"/>
        <v>2</v>
      </c>
      <c r="BB725" s="134" t="e">
        <f t="shared" si="368"/>
        <v>#VALUE!</v>
      </c>
      <c r="BC725" s="134" t="e">
        <f t="shared" si="369"/>
        <v>#VALUE!</v>
      </c>
      <c r="BD725" s="133" t="e">
        <f>COUNTIFS(A1_Individu_Data_Keadaan_SDMK!A$4:A$149931,M725,A1_Individu_Data_Keadaan_SDMK!R$4:R$149285,"03. Ahli Teknologi Laboratorium Medik")</f>
        <v>#VALUE!</v>
      </c>
      <c r="BE725" s="135">
        <f t="shared" si="370"/>
        <v>1</v>
      </c>
      <c r="BF725" s="134" t="e">
        <f t="shared" si="371"/>
        <v>#VALUE!</v>
      </c>
      <c r="BG725" s="134" t="e">
        <f t="shared" si="372"/>
        <v>#VALUE!</v>
      </c>
      <c r="BH725" s="139" t="e">
        <f t="shared" si="373"/>
        <v>#VALUE!</v>
      </c>
      <c r="BI725" s="139" t="e">
        <f t="shared" si="374"/>
        <v>#VALUE!</v>
      </c>
    </row>
    <row r="726" spans="13:61" ht="15">
      <c r="M726" s="120" t="s">
        <v>13843</v>
      </c>
      <c r="N726" s="120" t="s">
        <v>13844</v>
      </c>
      <c r="O726" s="120" t="s">
        <v>267</v>
      </c>
      <c r="P726" s="120" t="s">
        <v>9301</v>
      </c>
      <c r="Q726" s="120" t="s">
        <v>12201</v>
      </c>
      <c r="R726" s="120">
        <v>33</v>
      </c>
      <c r="S726" s="120">
        <v>3327</v>
      </c>
      <c r="T726" s="348" t="str">
        <f>IF(R726&lt;&gt;"",VLOOKUP(R726,'01_MASTER_KODE_WILAYAH'!H$1437:I$1470,2,FALSE),"")</f>
        <v>JAWA TENGAH</v>
      </c>
      <c r="U726" s="348" t="str">
        <f>IF(S726&lt;&gt;"",VLOOKUP(S726,'01_MASTER_KODE_WILAYAH'!D$5:F$1353,3,FALSE),"")</f>
        <v>PEMALANG</v>
      </c>
      <c r="V726" s="349" t="str">
        <f t="shared" si="344"/>
        <v>2</v>
      </c>
      <c r="W726" s="145" t="e">
        <f t="shared" si="345"/>
        <v>#VALUE!</v>
      </c>
      <c r="X726" s="133" t="e">
        <f>COUNTIFS(A1_Individu_Data_Keadaan_SDMK!A$4:A$149931,M726,A1_Individu_Data_Keadaan_SDMK!R$4:R$149285,"01. Dokter")</f>
        <v>#VALUE!</v>
      </c>
      <c r="Y726" s="122">
        <f t="shared" si="346"/>
        <v>1</v>
      </c>
      <c r="Z726" s="134" t="e">
        <f t="shared" si="347"/>
        <v>#VALUE!</v>
      </c>
      <c r="AA726" s="134" t="e">
        <f t="shared" si="348"/>
        <v>#VALUE!</v>
      </c>
      <c r="AB726" s="133" t="e">
        <f>COUNTIFS(A1_Individu_Data_Keadaan_SDMK!A$4:A$149931,M726,A1_Individu_Data_Keadaan_SDMK!R$4:R$149285,"02. Dokter Gigi")</f>
        <v>#VALUE!</v>
      </c>
      <c r="AC726" s="122">
        <f t="shared" si="349"/>
        <v>1</v>
      </c>
      <c r="AD726" s="134" t="e">
        <f t="shared" si="350"/>
        <v>#VALUE!</v>
      </c>
      <c r="AE726" s="134" t="e">
        <f t="shared" si="351"/>
        <v>#VALUE!</v>
      </c>
      <c r="AF726" s="133" t="e">
        <f>COUNTIFS(A1_Individu_Data_Keadaan_SDMK!A$4:A$149931,M726,A1_Individu_Data_Keadaan_SDMK!Q$4:Q$149285,"03. KEPERAWATAN")</f>
        <v>#VALUE!</v>
      </c>
      <c r="AG726" s="135">
        <f t="shared" si="352"/>
        <v>5</v>
      </c>
      <c r="AH726" s="134" t="e">
        <f t="shared" si="353"/>
        <v>#VALUE!</v>
      </c>
      <c r="AI726" s="134" t="e">
        <f t="shared" si="354"/>
        <v>#VALUE!</v>
      </c>
      <c r="AJ726" s="133" t="e">
        <f>COUNTIFS(A1_Individu_Data_Keadaan_SDMK!A$4:A$149931,M726,A1_Individu_Data_Keadaan_SDMK!Q$4:Q$149285,"04. KEBIDANAN")</f>
        <v>#VALUE!</v>
      </c>
      <c r="AK726" s="135">
        <f t="shared" si="355"/>
        <v>4</v>
      </c>
      <c r="AL726" s="134" t="e">
        <f t="shared" si="356"/>
        <v>#VALUE!</v>
      </c>
      <c r="AM726" s="134" t="e">
        <f t="shared" si="357"/>
        <v>#VALUE!</v>
      </c>
      <c r="AN726" s="133" t="e">
        <f>COUNTIFS(A1_Individu_Data_Keadaan_SDMK!A$4:A$149931,M726,A1_Individu_Data_Keadaan_SDMK!Q$4:Q$149285,"05. KEFARMASIAN")</f>
        <v>#VALUE!</v>
      </c>
      <c r="AO726" s="135">
        <f t="shared" si="358"/>
        <v>1</v>
      </c>
      <c r="AP726" s="134" t="e">
        <f t="shared" si="359"/>
        <v>#VALUE!</v>
      </c>
      <c r="AQ726" s="134" t="e">
        <f t="shared" si="360"/>
        <v>#VALUE!</v>
      </c>
      <c r="AR726" s="133" t="e">
        <f>COUNTIFS(A1_Individu_Data_Keadaan_SDMK!A$4:A$149931,M726,A1_Individu_Data_Keadaan_SDMK!Q$4:Q$149285,"06. KESEHATAN MASYARAKAT")</f>
        <v>#VALUE!</v>
      </c>
      <c r="AS726" s="135">
        <f t="shared" si="361"/>
        <v>1</v>
      </c>
      <c r="AT726" s="134" t="e">
        <f t="shared" si="362"/>
        <v>#VALUE!</v>
      </c>
      <c r="AU726" s="134" t="e">
        <f t="shared" si="363"/>
        <v>#VALUE!</v>
      </c>
      <c r="AV726" s="133" t="e">
        <f>COUNTIFS(A1_Individu_Data_Keadaan_SDMK!A$4:A$149931,M726,A1_Individu_Data_Keadaan_SDMK!Q$4:Q$149285,"07. KESEHATAN LINGKUNGAN")</f>
        <v>#VALUE!</v>
      </c>
      <c r="AW726" s="135">
        <f t="shared" si="364"/>
        <v>1</v>
      </c>
      <c r="AX726" s="134" t="e">
        <f t="shared" si="365"/>
        <v>#VALUE!</v>
      </c>
      <c r="AY726" s="134" t="e">
        <f t="shared" si="366"/>
        <v>#VALUE!</v>
      </c>
      <c r="AZ726" s="133" t="e">
        <f>COUNTIFS(A1_Individu_Data_Keadaan_SDMK!A$4:A$149931,M726,A1_Individu_Data_Keadaan_SDMK!Q$4:Q$149285,"08. GIZI")</f>
        <v>#VALUE!</v>
      </c>
      <c r="BA726" s="135">
        <f t="shared" si="367"/>
        <v>1</v>
      </c>
      <c r="BB726" s="134" t="e">
        <f t="shared" si="368"/>
        <v>#VALUE!</v>
      </c>
      <c r="BC726" s="134" t="e">
        <f t="shared" si="369"/>
        <v>#VALUE!</v>
      </c>
      <c r="BD726" s="133" t="e">
        <f>COUNTIFS(A1_Individu_Data_Keadaan_SDMK!A$4:A$149931,M726,A1_Individu_Data_Keadaan_SDMK!R$4:R$149285,"03. Ahli Teknologi Laboratorium Medik")</f>
        <v>#VALUE!</v>
      </c>
      <c r="BE726" s="135">
        <f t="shared" si="370"/>
        <v>1</v>
      </c>
      <c r="BF726" s="134" t="e">
        <f t="shared" si="371"/>
        <v>#VALUE!</v>
      </c>
      <c r="BG726" s="134" t="e">
        <f t="shared" si="372"/>
        <v>#VALUE!</v>
      </c>
      <c r="BH726" s="139" t="e">
        <f t="shared" si="373"/>
        <v>#VALUE!</v>
      </c>
      <c r="BI726" s="139" t="e">
        <f t="shared" si="374"/>
        <v>#VALUE!</v>
      </c>
    </row>
    <row r="727" spans="13:61" ht="15">
      <c r="M727" s="120" t="s">
        <v>13845</v>
      </c>
      <c r="N727" s="120" t="s">
        <v>13846</v>
      </c>
      <c r="O727" s="120" t="s">
        <v>267</v>
      </c>
      <c r="P727" s="120" t="s">
        <v>9301</v>
      </c>
      <c r="Q727" s="120" t="s">
        <v>12201</v>
      </c>
      <c r="R727" s="120">
        <v>33</v>
      </c>
      <c r="S727" s="120">
        <v>3327</v>
      </c>
      <c r="T727" s="348" t="str">
        <f>IF(R727&lt;&gt;"",VLOOKUP(R727,'01_MASTER_KODE_WILAYAH'!H$1437:I$1470,2,FALSE),"")</f>
        <v>JAWA TENGAH</v>
      </c>
      <c r="U727" s="348" t="str">
        <f>IF(S727&lt;&gt;"",VLOOKUP(S727,'01_MASTER_KODE_WILAYAH'!D$5:F$1353,3,FALSE),"")</f>
        <v>PEMALANG</v>
      </c>
      <c r="V727" s="349" t="str">
        <f t="shared" si="344"/>
        <v>2</v>
      </c>
      <c r="W727" s="145" t="e">
        <f t="shared" si="345"/>
        <v>#VALUE!</v>
      </c>
      <c r="X727" s="133" t="e">
        <f>COUNTIFS(A1_Individu_Data_Keadaan_SDMK!A$4:A$149931,M727,A1_Individu_Data_Keadaan_SDMK!R$4:R$149285,"01. Dokter")</f>
        <v>#VALUE!</v>
      </c>
      <c r="Y727" s="122">
        <f t="shared" si="346"/>
        <v>1</v>
      </c>
      <c r="Z727" s="134" t="e">
        <f t="shared" si="347"/>
        <v>#VALUE!</v>
      </c>
      <c r="AA727" s="134" t="e">
        <f t="shared" si="348"/>
        <v>#VALUE!</v>
      </c>
      <c r="AB727" s="133" t="e">
        <f>COUNTIFS(A1_Individu_Data_Keadaan_SDMK!A$4:A$149931,M727,A1_Individu_Data_Keadaan_SDMK!R$4:R$149285,"02. Dokter Gigi")</f>
        <v>#VALUE!</v>
      </c>
      <c r="AC727" s="122">
        <f t="shared" si="349"/>
        <v>1</v>
      </c>
      <c r="AD727" s="134" t="e">
        <f t="shared" si="350"/>
        <v>#VALUE!</v>
      </c>
      <c r="AE727" s="134" t="e">
        <f t="shared" si="351"/>
        <v>#VALUE!</v>
      </c>
      <c r="AF727" s="133" t="e">
        <f>COUNTIFS(A1_Individu_Data_Keadaan_SDMK!A$4:A$149931,M727,A1_Individu_Data_Keadaan_SDMK!Q$4:Q$149285,"03. KEPERAWATAN")</f>
        <v>#VALUE!</v>
      </c>
      <c r="AG727" s="135">
        <f t="shared" si="352"/>
        <v>5</v>
      </c>
      <c r="AH727" s="134" t="e">
        <f t="shared" si="353"/>
        <v>#VALUE!</v>
      </c>
      <c r="AI727" s="134" t="e">
        <f t="shared" si="354"/>
        <v>#VALUE!</v>
      </c>
      <c r="AJ727" s="133" t="e">
        <f>COUNTIFS(A1_Individu_Data_Keadaan_SDMK!A$4:A$149931,M727,A1_Individu_Data_Keadaan_SDMK!Q$4:Q$149285,"04. KEBIDANAN")</f>
        <v>#VALUE!</v>
      </c>
      <c r="AK727" s="135">
        <f t="shared" si="355"/>
        <v>4</v>
      </c>
      <c r="AL727" s="134" t="e">
        <f t="shared" si="356"/>
        <v>#VALUE!</v>
      </c>
      <c r="AM727" s="134" t="e">
        <f t="shared" si="357"/>
        <v>#VALUE!</v>
      </c>
      <c r="AN727" s="133" t="e">
        <f>COUNTIFS(A1_Individu_Data_Keadaan_SDMK!A$4:A$149931,M727,A1_Individu_Data_Keadaan_SDMK!Q$4:Q$149285,"05. KEFARMASIAN")</f>
        <v>#VALUE!</v>
      </c>
      <c r="AO727" s="135">
        <f t="shared" si="358"/>
        <v>1</v>
      </c>
      <c r="AP727" s="134" t="e">
        <f t="shared" si="359"/>
        <v>#VALUE!</v>
      </c>
      <c r="AQ727" s="134" t="e">
        <f t="shared" si="360"/>
        <v>#VALUE!</v>
      </c>
      <c r="AR727" s="133" t="e">
        <f>COUNTIFS(A1_Individu_Data_Keadaan_SDMK!A$4:A$149931,M727,A1_Individu_Data_Keadaan_SDMK!Q$4:Q$149285,"06. KESEHATAN MASYARAKAT")</f>
        <v>#VALUE!</v>
      </c>
      <c r="AS727" s="135">
        <f t="shared" si="361"/>
        <v>1</v>
      </c>
      <c r="AT727" s="134" t="e">
        <f t="shared" si="362"/>
        <v>#VALUE!</v>
      </c>
      <c r="AU727" s="134" t="e">
        <f t="shared" si="363"/>
        <v>#VALUE!</v>
      </c>
      <c r="AV727" s="133" t="e">
        <f>COUNTIFS(A1_Individu_Data_Keadaan_SDMK!A$4:A$149931,M727,A1_Individu_Data_Keadaan_SDMK!Q$4:Q$149285,"07. KESEHATAN LINGKUNGAN")</f>
        <v>#VALUE!</v>
      </c>
      <c r="AW727" s="135">
        <f t="shared" si="364"/>
        <v>1</v>
      </c>
      <c r="AX727" s="134" t="e">
        <f t="shared" si="365"/>
        <v>#VALUE!</v>
      </c>
      <c r="AY727" s="134" t="e">
        <f t="shared" si="366"/>
        <v>#VALUE!</v>
      </c>
      <c r="AZ727" s="133" t="e">
        <f>COUNTIFS(A1_Individu_Data_Keadaan_SDMK!A$4:A$149931,M727,A1_Individu_Data_Keadaan_SDMK!Q$4:Q$149285,"08. GIZI")</f>
        <v>#VALUE!</v>
      </c>
      <c r="BA727" s="135">
        <f t="shared" si="367"/>
        <v>1</v>
      </c>
      <c r="BB727" s="134" t="e">
        <f t="shared" si="368"/>
        <v>#VALUE!</v>
      </c>
      <c r="BC727" s="134" t="e">
        <f t="shared" si="369"/>
        <v>#VALUE!</v>
      </c>
      <c r="BD727" s="133" t="e">
        <f>COUNTIFS(A1_Individu_Data_Keadaan_SDMK!A$4:A$149931,M727,A1_Individu_Data_Keadaan_SDMK!R$4:R$149285,"03. Ahli Teknologi Laboratorium Medik")</f>
        <v>#VALUE!</v>
      </c>
      <c r="BE727" s="135">
        <f t="shared" si="370"/>
        <v>1</v>
      </c>
      <c r="BF727" s="134" t="e">
        <f t="shared" si="371"/>
        <v>#VALUE!</v>
      </c>
      <c r="BG727" s="134" t="e">
        <f t="shared" si="372"/>
        <v>#VALUE!</v>
      </c>
      <c r="BH727" s="139" t="e">
        <f t="shared" si="373"/>
        <v>#VALUE!</v>
      </c>
      <c r="BI727" s="139" t="e">
        <f t="shared" si="374"/>
        <v>#VALUE!</v>
      </c>
    </row>
    <row r="728" spans="13:61" ht="15">
      <c r="M728" s="120" t="s">
        <v>13847</v>
      </c>
      <c r="N728" s="120" t="s">
        <v>13848</v>
      </c>
      <c r="O728" s="120" t="s">
        <v>267</v>
      </c>
      <c r="P728" s="120" t="s">
        <v>9301</v>
      </c>
      <c r="Q728" s="120" t="s">
        <v>12201</v>
      </c>
      <c r="R728" s="120">
        <v>33</v>
      </c>
      <c r="S728" s="120">
        <v>3327</v>
      </c>
      <c r="T728" s="348" t="str">
        <f>IF(R728&lt;&gt;"",VLOOKUP(R728,'01_MASTER_KODE_WILAYAH'!H$1437:I$1470,2,FALSE),"")</f>
        <v>JAWA TENGAH</v>
      </c>
      <c r="U728" s="348" t="str">
        <f>IF(S728&lt;&gt;"",VLOOKUP(S728,'01_MASTER_KODE_WILAYAH'!D$5:F$1353,3,FALSE),"")</f>
        <v>PEMALANG</v>
      </c>
      <c r="V728" s="349" t="str">
        <f t="shared" si="344"/>
        <v>2</v>
      </c>
      <c r="W728" s="145" t="e">
        <f t="shared" si="345"/>
        <v>#VALUE!</v>
      </c>
      <c r="X728" s="133" t="e">
        <f>COUNTIFS(A1_Individu_Data_Keadaan_SDMK!A$4:A$149931,M728,A1_Individu_Data_Keadaan_SDMK!R$4:R$149285,"01. Dokter")</f>
        <v>#VALUE!</v>
      </c>
      <c r="Y728" s="122">
        <f t="shared" si="346"/>
        <v>1</v>
      </c>
      <c r="Z728" s="134" t="e">
        <f t="shared" si="347"/>
        <v>#VALUE!</v>
      </c>
      <c r="AA728" s="134" t="e">
        <f t="shared" si="348"/>
        <v>#VALUE!</v>
      </c>
      <c r="AB728" s="133" t="e">
        <f>COUNTIFS(A1_Individu_Data_Keadaan_SDMK!A$4:A$149931,M728,A1_Individu_Data_Keadaan_SDMK!R$4:R$149285,"02. Dokter Gigi")</f>
        <v>#VALUE!</v>
      </c>
      <c r="AC728" s="122">
        <f t="shared" si="349"/>
        <v>1</v>
      </c>
      <c r="AD728" s="134" t="e">
        <f t="shared" si="350"/>
        <v>#VALUE!</v>
      </c>
      <c r="AE728" s="134" t="e">
        <f t="shared" si="351"/>
        <v>#VALUE!</v>
      </c>
      <c r="AF728" s="133" t="e">
        <f>COUNTIFS(A1_Individu_Data_Keadaan_SDMK!A$4:A$149931,M728,A1_Individu_Data_Keadaan_SDMK!Q$4:Q$149285,"03. KEPERAWATAN")</f>
        <v>#VALUE!</v>
      </c>
      <c r="AG728" s="135">
        <f t="shared" si="352"/>
        <v>5</v>
      </c>
      <c r="AH728" s="134" t="e">
        <f t="shared" si="353"/>
        <v>#VALUE!</v>
      </c>
      <c r="AI728" s="134" t="e">
        <f t="shared" si="354"/>
        <v>#VALUE!</v>
      </c>
      <c r="AJ728" s="133" t="e">
        <f>COUNTIFS(A1_Individu_Data_Keadaan_SDMK!A$4:A$149931,M728,A1_Individu_Data_Keadaan_SDMK!Q$4:Q$149285,"04. KEBIDANAN")</f>
        <v>#VALUE!</v>
      </c>
      <c r="AK728" s="135">
        <f t="shared" si="355"/>
        <v>4</v>
      </c>
      <c r="AL728" s="134" t="e">
        <f t="shared" si="356"/>
        <v>#VALUE!</v>
      </c>
      <c r="AM728" s="134" t="e">
        <f t="shared" si="357"/>
        <v>#VALUE!</v>
      </c>
      <c r="AN728" s="133" t="e">
        <f>COUNTIFS(A1_Individu_Data_Keadaan_SDMK!A$4:A$149931,M728,A1_Individu_Data_Keadaan_SDMK!Q$4:Q$149285,"05. KEFARMASIAN")</f>
        <v>#VALUE!</v>
      </c>
      <c r="AO728" s="135">
        <f t="shared" si="358"/>
        <v>1</v>
      </c>
      <c r="AP728" s="134" t="e">
        <f t="shared" si="359"/>
        <v>#VALUE!</v>
      </c>
      <c r="AQ728" s="134" t="e">
        <f t="shared" si="360"/>
        <v>#VALUE!</v>
      </c>
      <c r="AR728" s="133" t="e">
        <f>COUNTIFS(A1_Individu_Data_Keadaan_SDMK!A$4:A$149931,M728,A1_Individu_Data_Keadaan_SDMK!Q$4:Q$149285,"06. KESEHATAN MASYARAKAT")</f>
        <v>#VALUE!</v>
      </c>
      <c r="AS728" s="135">
        <f t="shared" si="361"/>
        <v>1</v>
      </c>
      <c r="AT728" s="134" t="e">
        <f t="shared" si="362"/>
        <v>#VALUE!</v>
      </c>
      <c r="AU728" s="134" t="e">
        <f t="shared" si="363"/>
        <v>#VALUE!</v>
      </c>
      <c r="AV728" s="133" t="e">
        <f>COUNTIFS(A1_Individu_Data_Keadaan_SDMK!A$4:A$149931,M728,A1_Individu_Data_Keadaan_SDMK!Q$4:Q$149285,"07. KESEHATAN LINGKUNGAN")</f>
        <v>#VALUE!</v>
      </c>
      <c r="AW728" s="135">
        <f t="shared" si="364"/>
        <v>1</v>
      </c>
      <c r="AX728" s="134" t="e">
        <f t="shared" si="365"/>
        <v>#VALUE!</v>
      </c>
      <c r="AY728" s="134" t="e">
        <f t="shared" si="366"/>
        <v>#VALUE!</v>
      </c>
      <c r="AZ728" s="133" t="e">
        <f>COUNTIFS(A1_Individu_Data_Keadaan_SDMK!A$4:A$149931,M728,A1_Individu_Data_Keadaan_SDMK!Q$4:Q$149285,"08. GIZI")</f>
        <v>#VALUE!</v>
      </c>
      <c r="BA728" s="135">
        <f t="shared" si="367"/>
        <v>1</v>
      </c>
      <c r="BB728" s="134" t="e">
        <f t="shared" si="368"/>
        <v>#VALUE!</v>
      </c>
      <c r="BC728" s="134" t="e">
        <f t="shared" si="369"/>
        <v>#VALUE!</v>
      </c>
      <c r="BD728" s="133" t="e">
        <f>COUNTIFS(A1_Individu_Data_Keadaan_SDMK!A$4:A$149931,M728,A1_Individu_Data_Keadaan_SDMK!R$4:R$149285,"03. Ahli Teknologi Laboratorium Medik")</f>
        <v>#VALUE!</v>
      </c>
      <c r="BE728" s="135">
        <f t="shared" si="370"/>
        <v>1</v>
      </c>
      <c r="BF728" s="134" t="e">
        <f t="shared" si="371"/>
        <v>#VALUE!</v>
      </c>
      <c r="BG728" s="134" t="e">
        <f t="shared" si="372"/>
        <v>#VALUE!</v>
      </c>
      <c r="BH728" s="139" t="e">
        <f t="shared" si="373"/>
        <v>#VALUE!</v>
      </c>
      <c r="BI728" s="139" t="e">
        <f t="shared" si="374"/>
        <v>#VALUE!</v>
      </c>
    </row>
    <row r="729" spans="13:61" ht="15">
      <c r="M729" s="120" t="s">
        <v>13849</v>
      </c>
      <c r="N729" s="120" t="s">
        <v>13850</v>
      </c>
      <c r="O729" s="120" t="s">
        <v>267</v>
      </c>
      <c r="P729" s="120" t="s">
        <v>9302</v>
      </c>
      <c r="Q729" s="120" t="s">
        <v>12201</v>
      </c>
      <c r="R729" s="120">
        <v>33</v>
      </c>
      <c r="S729" s="120">
        <v>3328</v>
      </c>
      <c r="T729" s="348" t="str">
        <f>IF(R729&lt;&gt;"",VLOOKUP(R729,'01_MASTER_KODE_WILAYAH'!H$1437:I$1470,2,FALSE),"")</f>
        <v>JAWA TENGAH</v>
      </c>
      <c r="U729" s="348" t="str">
        <f>IF(S729&lt;&gt;"",VLOOKUP(S729,'01_MASTER_KODE_WILAYAH'!D$5:F$1353,3,FALSE),"")</f>
        <v>TEGAL</v>
      </c>
      <c r="V729" s="349" t="str">
        <f t="shared" si="344"/>
        <v>1</v>
      </c>
      <c r="W729" s="145" t="e">
        <f t="shared" si="345"/>
        <v>#VALUE!</v>
      </c>
      <c r="X729" s="133" t="e">
        <f>COUNTIFS(A1_Individu_Data_Keadaan_SDMK!A$4:A$149931,M729,A1_Individu_Data_Keadaan_SDMK!R$4:R$149285,"01. Dokter")</f>
        <v>#VALUE!</v>
      </c>
      <c r="Y729" s="122">
        <f t="shared" si="346"/>
        <v>2</v>
      </c>
      <c r="Z729" s="134" t="e">
        <f t="shared" si="347"/>
        <v>#VALUE!</v>
      </c>
      <c r="AA729" s="134" t="e">
        <f t="shared" si="348"/>
        <v>#VALUE!</v>
      </c>
      <c r="AB729" s="133" t="e">
        <f>COUNTIFS(A1_Individu_Data_Keadaan_SDMK!A$4:A$149931,M729,A1_Individu_Data_Keadaan_SDMK!R$4:R$149285,"02. Dokter Gigi")</f>
        <v>#VALUE!</v>
      </c>
      <c r="AC729" s="122">
        <f t="shared" si="349"/>
        <v>1</v>
      </c>
      <c r="AD729" s="134" t="e">
        <f t="shared" si="350"/>
        <v>#VALUE!</v>
      </c>
      <c r="AE729" s="134" t="e">
        <f t="shared" si="351"/>
        <v>#VALUE!</v>
      </c>
      <c r="AF729" s="133" t="e">
        <f>COUNTIFS(A1_Individu_Data_Keadaan_SDMK!A$4:A$149931,M729,A1_Individu_Data_Keadaan_SDMK!Q$4:Q$149285,"03. KEPERAWATAN")</f>
        <v>#VALUE!</v>
      </c>
      <c r="AG729" s="135">
        <f t="shared" si="352"/>
        <v>8</v>
      </c>
      <c r="AH729" s="134" t="e">
        <f t="shared" si="353"/>
        <v>#VALUE!</v>
      </c>
      <c r="AI729" s="134" t="e">
        <f t="shared" si="354"/>
        <v>#VALUE!</v>
      </c>
      <c r="AJ729" s="133" t="e">
        <f>COUNTIFS(A1_Individu_Data_Keadaan_SDMK!A$4:A$149931,M729,A1_Individu_Data_Keadaan_SDMK!Q$4:Q$149285,"04. KEBIDANAN")</f>
        <v>#VALUE!</v>
      </c>
      <c r="AK729" s="135">
        <f t="shared" si="355"/>
        <v>7</v>
      </c>
      <c r="AL729" s="134" t="e">
        <f t="shared" si="356"/>
        <v>#VALUE!</v>
      </c>
      <c r="AM729" s="134" t="e">
        <f t="shared" si="357"/>
        <v>#VALUE!</v>
      </c>
      <c r="AN729" s="133" t="e">
        <f>COUNTIFS(A1_Individu_Data_Keadaan_SDMK!A$4:A$149931,M729,A1_Individu_Data_Keadaan_SDMK!Q$4:Q$149285,"05. KEFARMASIAN")</f>
        <v>#VALUE!</v>
      </c>
      <c r="AO729" s="135">
        <f t="shared" si="358"/>
        <v>1</v>
      </c>
      <c r="AP729" s="134" t="e">
        <f t="shared" si="359"/>
        <v>#VALUE!</v>
      </c>
      <c r="AQ729" s="134" t="e">
        <f t="shared" si="360"/>
        <v>#VALUE!</v>
      </c>
      <c r="AR729" s="133" t="e">
        <f>COUNTIFS(A1_Individu_Data_Keadaan_SDMK!A$4:A$149931,M729,A1_Individu_Data_Keadaan_SDMK!Q$4:Q$149285,"06. KESEHATAN MASYARAKAT")</f>
        <v>#VALUE!</v>
      </c>
      <c r="AS729" s="135">
        <f t="shared" si="361"/>
        <v>1</v>
      </c>
      <c r="AT729" s="134" t="e">
        <f t="shared" si="362"/>
        <v>#VALUE!</v>
      </c>
      <c r="AU729" s="134" t="e">
        <f t="shared" si="363"/>
        <v>#VALUE!</v>
      </c>
      <c r="AV729" s="133" t="e">
        <f>COUNTIFS(A1_Individu_Data_Keadaan_SDMK!A$4:A$149931,M729,A1_Individu_Data_Keadaan_SDMK!Q$4:Q$149285,"07. KESEHATAN LINGKUNGAN")</f>
        <v>#VALUE!</v>
      </c>
      <c r="AW729" s="135">
        <f t="shared" si="364"/>
        <v>1</v>
      </c>
      <c r="AX729" s="134" t="e">
        <f t="shared" si="365"/>
        <v>#VALUE!</v>
      </c>
      <c r="AY729" s="134" t="e">
        <f t="shared" si="366"/>
        <v>#VALUE!</v>
      </c>
      <c r="AZ729" s="133" t="e">
        <f>COUNTIFS(A1_Individu_Data_Keadaan_SDMK!A$4:A$149931,M729,A1_Individu_Data_Keadaan_SDMK!Q$4:Q$149285,"08. GIZI")</f>
        <v>#VALUE!</v>
      </c>
      <c r="BA729" s="135">
        <f t="shared" si="367"/>
        <v>2</v>
      </c>
      <c r="BB729" s="134" t="e">
        <f t="shared" si="368"/>
        <v>#VALUE!</v>
      </c>
      <c r="BC729" s="134" t="e">
        <f t="shared" si="369"/>
        <v>#VALUE!</v>
      </c>
      <c r="BD729" s="133" t="e">
        <f>COUNTIFS(A1_Individu_Data_Keadaan_SDMK!A$4:A$149931,M729,A1_Individu_Data_Keadaan_SDMK!R$4:R$149285,"03. Ahli Teknologi Laboratorium Medik")</f>
        <v>#VALUE!</v>
      </c>
      <c r="BE729" s="135">
        <f t="shared" si="370"/>
        <v>1</v>
      </c>
      <c r="BF729" s="134" t="e">
        <f t="shared" si="371"/>
        <v>#VALUE!</v>
      </c>
      <c r="BG729" s="134" t="e">
        <f t="shared" si="372"/>
        <v>#VALUE!</v>
      </c>
      <c r="BH729" s="139" t="e">
        <f t="shared" si="373"/>
        <v>#VALUE!</v>
      </c>
      <c r="BI729" s="139" t="e">
        <f t="shared" si="374"/>
        <v>#VALUE!</v>
      </c>
    </row>
    <row r="730" spans="13:61" ht="15">
      <c r="M730" s="120" t="s">
        <v>13851</v>
      </c>
      <c r="N730" s="120" t="s">
        <v>13852</v>
      </c>
      <c r="O730" s="120" t="s">
        <v>267</v>
      </c>
      <c r="P730" s="120" t="s">
        <v>9302</v>
      </c>
      <c r="Q730" s="120" t="s">
        <v>12201</v>
      </c>
      <c r="R730" s="120">
        <v>33</v>
      </c>
      <c r="S730" s="120">
        <v>3328</v>
      </c>
      <c r="T730" s="348" t="str">
        <f>IF(R730&lt;&gt;"",VLOOKUP(R730,'01_MASTER_KODE_WILAYAH'!H$1437:I$1470,2,FALSE),"")</f>
        <v>JAWA TENGAH</v>
      </c>
      <c r="U730" s="348" t="str">
        <f>IF(S730&lt;&gt;"",VLOOKUP(S730,'01_MASTER_KODE_WILAYAH'!D$5:F$1353,3,FALSE),"")</f>
        <v>TEGAL</v>
      </c>
      <c r="V730" s="349" t="str">
        <f t="shared" si="344"/>
        <v>1</v>
      </c>
      <c r="W730" s="145" t="e">
        <f t="shared" si="345"/>
        <v>#VALUE!</v>
      </c>
      <c r="X730" s="133" t="e">
        <f>COUNTIFS(A1_Individu_Data_Keadaan_SDMK!A$4:A$149931,M730,A1_Individu_Data_Keadaan_SDMK!R$4:R$149285,"01. Dokter")</f>
        <v>#VALUE!</v>
      </c>
      <c r="Y730" s="122">
        <f t="shared" si="346"/>
        <v>2</v>
      </c>
      <c r="Z730" s="134" t="e">
        <f t="shared" si="347"/>
        <v>#VALUE!</v>
      </c>
      <c r="AA730" s="134" t="e">
        <f t="shared" si="348"/>
        <v>#VALUE!</v>
      </c>
      <c r="AB730" s="133" t="e">
        <f>COUNTIFS(A1_Individu_Data_Keadaan_SDMK!A$4:A$149931,M730,A1_Individu_Data_Keadaan_SDMK!R$4:R$149285,"02. Dokter Gigi")</f>
        <v>#VALUE!</v>
      </c>
      <c r="AC730" s="122">
        <f t="shared" si="349"/>
        <v>1</v>
      </c>
      <c r="AD730" s="134" t="e">
        <f t="shared" si="350"/>
        <v>#VALUE!</v>
      </c>
      <c r="AE730" s="134" t="e">
        <f t="shared" si="351"/>
        <v>#VALUE!</v>
      </c>
      <c r="AF730" s="133" t="e">
        <f>COUNTIFS(A1_Individu_Data_Keadaan_SDMK!A$4:A$149931,M730,A1_Individu_Data_Keadaan_SDMK!Q$4:Q$149285,"03. KEPERAWATAN")</f>
        <v>#VALUE!</v>
      </c>
      <c r="AG730" s="135">
        <f t="shared" si="352"/>
        <v>8</v>
      </c>
      <c r="AH730" s="134" t="e">
        <f t="shared" si="353"/>
        <v>#VALUE!</v>
      </c>
      <c r="AI730" s="134" t="e">
        <f t="shared" si="354"/>
        <v>#VALUE!</v>
      </c>
      <c r="AJ730" s="133" t="e">
        <f>COUNTIFS(A1_Individu_Data_Keadaan_SDMK!A$4:A$149931,M730,A1_Individu_Data_Keadaan_SDMK!Q$4:Q$149285,"04. KEBIDANAN")</f>
        <v>#VALUE!</v>
      </c>
      <c r="AK730" s="135">
        <f t="shared" si="355"/>
        <v>7</v>
      </c>
      <c r="AL730" s="134" t="e">
        <f t="shared" si="356"/>
        <v>#VALUE!</v>
      </c>
      <c r="AM730" s="134" t="e">
        <f t="shared" si="357"/>
        <v>#VALUE!</v>
      </c>
      <c r="AN730" s="133" t="e">
        <f>COUNTIFS(A1_Individu_Data_Keadaan_SDMK!A$4:A$149931,M730,A1_Individu_Data_Keadaan_SDMK!Q$4:Q$149285,"05. KEFARMASIAN")</f>
        <v>#VALUE!</v>
      </c>
      <c r="AO730" s="135">
        <f t="shared" si="358"/>
        <v>1</v>
      </c>
      <c r="AP730" s="134" t="e">
        <f t="shared" si="359"/>
        <v>#VALUE!</v>
      </c>
      <c r="AQ730" s="134" t="e">
        <f t="shared" si="360"/>
        <v>#VALUE!</v>
      </c>
      <c r="AR730" s="133" t="e">
        <f>COUNTIFS(A1_Individu_Data_Keadaan_SDMK!A$4:A$149931,M730,A1_Individu_Data_Keadaan_SDMK!Q$4:Q$149285,"06. KESEHATAN MASYARAKAT")</f>
        <v>#VALUE!</v>
      </c>
      <c r="AS730" s="135">
        <f t="shared" si="361"/>
        <v>1</v>
      </c>
      <c r="AT730" s="134" t="e">
        <f t="shared" si="362"/>
        <v>#VALUE!</v>
      </c>
      <c r="AU730" s="134" t="e">
        <f t="shared" si="363"/>
        <v>#VALUE!</v>
      </c>
      <c r="AV730" s="133" t="e">
        <f>COUNTIFS(A1_Individu_Data_Keadaan_SDMK!A$4:A$149931,M730,A1_Individu_Data_Keadaan_SDMK!Q$4:Q$149285,"07. KESEHATAN LINGKUNGAN")</f>
        <v>#VALUE!</v>
      </c>
      <c r="AW730" s="135">
        <f t="shared" si="364"/>
        <v>1</v>
      </c>
      <c r="AX730" s="134" t="e">
        <f t="shared" si="365"/>
        <v>#VALUE!</v>
      </c>
      <c r="AY730" s="134" t="e">
        <f t="shared" si="366"/>
        <v>#VALUE!</v>
      </c>
      <c r="AZ730" s="133" t="e">
        <f>COUNTIFS(A1_Individu_Data_Keadaan_SDMK!A$4:A$149931,M730,A1_Individu_Data_Keadaan_SDMK!Q$4:Q$149285,"08. GIZI")</f>
        <v>#VALUE!</v>
      </c>
      <c r="BA730" s="135">
        <f t="shared" si="367"/>
        <v>2</v>
      </c>
      <c r="BB730" s="134" t="e">
        <f t="shared" si="368"/>
        <v>#VALUE!</v>
      </c>
      <c r="BC730" s="134" t="e">
        <f t="shared" si="369"/>
        <v>#VALUE!</v>
      </c>
      <c r="BD730" s="133" t="e">
        <f>COUNTIFS(A1_Individu_Data_Keadaan_SDMK!A$4:A$149931,M730,A1_Individu_Data_Keadaan_SDMK!R$4:R$149285,"03. Ahli Teknologi Laboratorium Medik")</f>
        <v>#VALUE!</v>
      </c>
      <c r="BE730" s="135">
        <f t="shared" si="370"/>
        <v>1</v>
      </c>
      <c r="BF730" s="134" t="e">
        <f t="shared" si="371"/>
        <v>#VALUE!</v>
      </c>
      <c r="BG730" s="134" t="e">
        <f t="shared" si="372"/>
        <v>#VALUE!</v>
      </c>
      <c r="BH730" s="139" t="e">
        <f t="shared" si="373"/>
        <v>#VALUE!</v>
      </c>
      <c r="BI730" s="139" t="e">
        <f t="shared" si="374"/>
        <v>#VALUE!</v>
      </c>
    </row>
    <row r="731" spans="13:61" ht="15">
      <c r="M731" s="120" t="s">
        <v>13853</v>
      </c>
      <c r="N731" s="120" t="s">
        <v>13854</v>
      </c>
      <c r="O731" s="120" t="s">
        <v>267</v>
      </c>
      <c r="P731" s="120" t="s">
        <v>9302</v>
      </c>
      <c r="Q731" s="120" t="s">
        <v>12201</v>
      </c>
      <c r="R731" s="120">
        <v>33</v>
      </c>
      <c r="S731" s="120">
        <v>3328</v>
      </c>
      <c r="T731" s="348" t="str">
        <f>IF(R731&lt;&gt;"",VLOOKUP(R731,'01_MASTER_KODE_WILAYAH'!H$1437:I$1470,2,FALSE),"")</f>
        <v>JAWA TENGAH</v>
      </c>
      <c r="U731" s="348" t="str">
        <f>IF(S731&lt;&gt;"",VLOOKUP(S731,'01_MASTER_KODE_WILAYAH'!D$5:F$1353,3,FALSE),"")</f>
        <v>TEGAL</v>
      </c>
      <c r="V731" s="349" t="str">
        <f t="shared" si="344"/>
        <v>1</v>
      </c>
      <c r="W731" s="145" t="e">
        <f t="shared" si="345"/>
        <v>#VALUE!</v>
      </c>
      <c r="X731" s="133" t="e">
        <f>COUNTIFS(A1_Individu_Data_Keadaan_SDMK!A$4:A$149931,M731,A1_Individu_Data_Keadaan_SDMK!R$4:R$149285,"01. Dokter")</f>
        <v>#VALUE!</v>
      </c>
      <c r="Y731" s="122">
        <f t="shared" si="346"/>
        <v>2</v>
      </c>
      <c r="Z731" s="134" t="e">
        <f t="shared" si="347"/>
        <v>#VALUE!</v>
      </c>
      <c r="AA731" s="134" t="e">
        <f t="shared" si="348"/>
        <v>#VALUE!</v>
      </c>
      <c r="AB731" s="133" t="e">
        <f>COUNTIFS(A1_Individu_Data_Keadaan_SDMK!A$4:A$149931,M731,A1_Individu_Data_Keadaan_SDMK!R$4:R$149285,"02. Dokter Gigi")</f>
        <v>#VALUE!</v>
      </c>
      <c r="AC731" s="122">
        <f t="shared" si="349"/>
        <v>1</v>
      </c>
      <c r="AD731" s="134" t="e">
        <f t="shared" si="350"/>
        <v>#VALUE!</v>
      </c>
      <c r="AE731" s="134" t="e">
        <f t="shared" si="351"/>
        <v>#VALUE!</v>
      </c>
      <c r="AF731" s="133" t="e">
        <f>COUNTIFS(A1_Individu_Data_Keadaan_SDMK!A$4:A$149931,M731,A1_Individu_Data_Keadaan_SDMK!Q$4:Q$149285,"03. KEPERAWATAN")</f>
        <v>#VALUE!</v>
      </c>
      <c r="AG731" s="135">
        <f t="shared" si="352"/>
        <v>8</v>
      </c>
      <c r="AH731" s="134" t="e">
        <f t="shared" si="353"/>
        <v>#VALUE!</v>
      </c>
      <c r="AI731" s="134" t="e">
        <f t="shared" si="354"/>
        <v>#VALUE!</v>
      </c>
      <c r="AJ731" s="133" t="e">
        <f>COUNTIFS(A1_Individu_Data_Keadaan_SDMK!A$4:A$149931,M731,A1_Individu_Data_Keadaan_SDMK!Q$4:Q$149285,"04. KEBIDANAN")</f>
        <v>#VALUE!</v>
      </c>
      <c r="AK731" s="135">
        <f t="shared" si="355"/>
        <v>7</v>
      </c>
      <c r="AL731" s="134" t="e">
        <f t="shared" si="356"/>
        <v>#VALUE!</v>
      </c>
      <c r="AM731" s="134" t="e">
        <f t="shared" si="357"/>
        <v>#VALUE!</v>
      </c>
      <c r="AN731" s="133" t="e">
        <f>COUNTIFS(A1_Individu_Data_Keadaan_SDMK!A$4:A$149931,M731,A1_Individu_Data_Keadaan_SDMK!Q$4:Q$149285,"05. KEFARMASIAN")</f>
        <v>#VALUE!</v>
      </c>
      <c r="AO731" s="135">
        <f t="shared" si="358"/>
        <v>1</v>
      </c>
      <c r="AP731" s="134" t="e">
        <f t="shared" si="359"/>
        <v>#VALUE!</v>
      </c>
      <c r="AQ731" s="134" t="e">
        <f t="shared" si="360"/>
        <v>#VALUE!</v>
      </c>
      <c r="AR731" s="133" t="e">
        <f>COUNTIFS(A1_Individu_Data_Keadaan_SDMK!A$4:A$149931,M731,A1_Individu_Data_Keadaan_SDMK!Q$4:Q$149285,"06. KESEHATAN MASYARAKAT")</f>
        <v>#VALUE!</v>
      </c>
      <c r="AS731" s="135">
        <f t="shared" si="361"/>
        <v>1</v>
      </c>
      <c r="AT731" s="134" t="e">
        <f t="shared" si="362"/>
        <v>#VALUE!</v>
      </c>
      <c r="AU731" s="134" t="e">
        <f t="shared" si="363"/>
        <v>#VALUE!</v>
      </c>
      <c r="AV731" s="133" t="e">
        <f>COUNTIFS(A1_Individu_Data_Keadaan_SDMK!A$4:A$149931,M731,A1_Individu_Data_Keadaan_SDMK!Q$4:Q$149285,"07. KESEHATAN LINGKUNGAN")</f>
        <v>#VALUE!</v>
      </c>
      <c r="AW731" s="135">
        <f t="shared" si="364"/>
        <v>1</v>
      </c>
      <c r="AX731" s="134" t="e">
        <f t="shared" si="365"/>
        <v>#VALUE!</v>
      </c>
      <c r="AY731" s="134" t="e">
        <f t="shared" si="366"/>
        <v>#VALUE!</v>
      </c>
      <c r="AZ731" s="133" t="e">
        <f>COUNTIFS(A1_Individu_Data_Keadaan_SDMK!A$4:A$149931,M731,A1_Individu_Data_Keadaan_SDMK!Q$4:Q$149285,"08. GIZI")</f>
        <v>#VALUE!</v>
      </c>
      <c r="BA731" s="135">
        <f t="shared" si="367"/>
        <v>2</v>
      </c>
      <c r="BB731" s="134" t="e">
        <f t="shared" si="368"/>
        <v>#VALUE!</v>
      </c>
      <c r="BC731" s="134" t="e">
        <f t="shared" si="369"/>
        <v>#VALUE!</v>
      </c>
      <c r="BD731" s="133" t="e">
        <f>COUNTIFS(A1_Individu_Data_Keadaan_SDMK!A$4:A$149931,M731,A1_Individu_Data_Keadaan_SDMK!R$4:R$149285,"03. Ahli Teknologi Laboratorium Medik")</f>
        <v>#VALUE!</v>
      </c>
      <c r="BE731" s="135">
        <f t="shared" si="370"/>
        <v>1</v>
      </c>
      <c r="BF731" s="134" t="e">
        <f t="shared" si="371"/>
        <v>#VALUE!</v>
      </c>
      <c r="BG731" s="134" t="e">
        <f t="shared" si="372"/>
        <v>#VALUE!</v>
      </c>
      <c r="BH731" s="139" t="e">
        <f t="shared" si="373"/>
        <v>#VALUE!</v>
      </c>
      <c r="BI731" s="139" t="e">
        <f t="shared" si="374"/>
        <v>#VALUE!</v>
      </c>
    </row>
    <row r="732" spans="13:61" ht="15">
      <c r="M732" s="120" t="s">
        <v>13855</v>
      </c>
      <c r="N732" s="120" t="s">
        <v>12593</v>
      </c>
      <c r="O732" s="120" t="s">
        <v>267</v>
      </c>
      <c r="P732" s="120" t="s">
        <v>9301</v>
      </c>
      <c r="Q732" s="120" t="s">
        <v>12201</v>
      </c>
      <c r="R732" s="120">
        <v>33</v>
      </c>
      <c r="S732" s="120">
        <v>3328</v>
      </c>
      <c r="T732" s="348" t="str">
        <f>IF(R732&lt;&gt;"",VLOOKUP(R732,'01_MASTER_KODE_WILAYAH'!H$1437:I$1470,2,FALSE),"")</f>
        <v>JAWA TENGAH</v>
      </c>
      <c r="U732" s="348" t="str">
        <f>IF(S732&lt;&gt;"",VLOOKUP(S732,'01_MASTER_KODE_WILAYAH'!D$5:F$1353,3,FALSE),"")</f>
        <v>TEGAL</v>
      </c>
      <c r="V732" s="349" t="str">
        <f t="shared" si="344"/>
        <v>2</v>
      </c>
      <c r="W732" s="145" t="e">
        <f t="shared" si="345"/>
        <v>#VALUE!</v>
      </c>
      <c r="X732" s="133" t="e">
        <f>COUNTIFS(A1_Individu_Data_Keadaan_SDMK!A$4:A$149931,M732,A1_Individu_Data_Keadaan_SDMK!R$4:R$149285,"01. Dokter")</f>
        <v>#VALUE!</v>
      </c>
      <c r="Y732" s="122">
        <f t="shared" si="346"/>
        <v>1</v>
      </c>
      <c r="Z732" s="134" t="e">
        <f t="shared" si="347"/>
        <v>#VALUE!</v>
      </c>
      <c r="AA732" s="134" t="e">
        <f t="shared" si="348"/>
        <v>#VALUE!</v>
      </c>
      <c r="AB732" s="133" t="e">
        <f>COUNTIFS(A1_Individu_Data_Keadaan_SDMK!A$4:A$149931,M732,A1_Individu_Data_Keadaan_SDMK!R$4:R$149285,"02. Dokter Gigi")</f>
        <v>#VALUE!</v>
      </c>
      <c r="AC732" s="122">
        <f t="shared" si="349"/>
        <v>1</v>
      </c>
      <c r="AD732" s="134" t="e">
        <f t="shared" si="350"/>
        <v>#VALUE!</v>
      </c>
      <c r="AE732" s="134" t="e">
        <f t="shared" si="351"/>
        <v>#VALUE!</v>
      </c>
      <c r="AF732" s="133" t="e">
        <f>COUNTIFS(A1_Individu_Data_Keadaan_SDMK!A$4:A$149931,M732,A1_Individu_Data_Keadaan_SDMK!Q$4:Q$149285,"03. KEPERAWATAN")</f>
        <v>#VALUE!</v>
      </c>
      <c r="AG732" s="135">
        <f t="shared" si="352"/>
        <v>5</v>
      </c>
      <c r="AH732" s="134" t="e">
        <f t="shared" si="353"/>
        <v>#VALUE!</v>
      </c>
      <c r="AI732" s="134" t="e">
        <f t="shared" si="354"/>
        <v>#VALUE!</v>
      </c>
      <c r="AJ732" s="133" t="e">
        <f>COUNTIFS(A1_Individu_Data_Keadaan_SDMK!A$4:A$149931,M732,A1_Individu_Data_Keadaan_SDMK!Q$4:Q$149285,"04. KEBIDANAN")</f>
        <v>#VALUE!</v>
      </c>
      <c r="AK732" s="135">
        <f t="shared" si="355"/>
        <v>4</v>
      </c>
      <c r="AL732" s="134" t="e">
        <f t="shared" si="356"/>
        <v>#VALUE!</v>
      </c>
      <c r="AM732" s="134" t="e">
        <f t="shared" si="357"/>
        <v>#VALUE!</v>
      </c>
      <c r="AN732" s="133" t="e">
        <f>COUNTIFS(A1_Individu_Data_Keadaan_SDMK!A$4:A$149931,M732,A1_Individu_Data_Keadaan_SDMK!Q$4:Q$149285,"05. KEFARMASIAN")</f>
        <v>#VALUE!</v>
      </c>
      <c r="AO732" s="135">
        <f t="shared" si="358"/>
        <v>1</v>
      </c>
      <c r="AP732" s="134" t="e">
        <f t="shared" si="359"/>
        <v>#VALUE!</v>
      </c>
      <c r="AQ732" s="134" t="e">
        <f t="shared" si="360"/>
        <v>#VALUE!</v>
      </c>
      <c r="AR732" s="133" t="e">
        <f>COUNTIFS(A1_Individu_Data_Keadaan_SDMK!A$4:A$149931,M732,A1_Individu_Data_Keadaan_SDMK!Q$4:Q$149285,"06. KESEHATAN MASYARAKAT")</f>
        <v>#VALUE!</v>
      </c>
      <c r="AS732" s="135">
        <f t="shared" si="361"/>
        <v>1</v>
      </c>
      <c r="AT732" s="134" t="e">
        <f t="shared" si="362"/>
        <v>#VALUE!</v>
      </c>
      <c r="AU732" s="134" t="e">
        <f t="shared" si="363"/>
        <v>#VALUE!</v>
      </c>
      <c r="AV732" s="133" t="e">
        <f>COUNTIFS(A1_Individu_Data_Keadaan_SDMK!A$4:A$149931,M732,A1_Individu_Data_Keadaan_SDMK!Q$4:Q$149285,"07. KESEHATAN LINGKUNGAN")</f>
        <v>#VALUE!</v>
      </c>
      <c r="AW732" s="135">
        <f t="shared" si="364"/>
        <v>1</v>
      </c>
      <c r="AX732" s="134" t="e">
        <f t="shared" si="365"/>
        <v>#VALUE!</v>
      </c>
      <c r="AY732" s="134" t="e">
        <f t="shared" si="366"/>
        <v>#VALUE!</v>
      </c>
      <c r="AZ732" s="133" t="e">
        <f>COUNTIFS(A1_Individu_Data_Keadaan_SDMK!A$4:A$149931,M732,A1_Individu_Data_Keadaan_SDMK!Q$4:Q$149285,"08. GIZI")</f>
        <v>#VALUE!</v>
      </c>
      <c r="BA732" s="135">
        <f t="shared" si="367"/>
        <v>1</v>
      </c>
      <c r="BB732" s="134" t="e">
        <f t="shared" si="368"/>
        <v>#VALUE!</v>
      </c>
      <c r="BC732" s="134" t="e">
        <f t="shared" si="369"/>
        <v>#VALUE!</v>
      </c>
      <c r="BD732" s="133" t="e">
        <f>COUNTIFS(A1_Individu_Data_Keadaan_SDMK!A$4:A$149931,M732,A1_Individu_Data_Keadaan_SDMK!R$4:R$149285,"03. Ahli Teknologi Laboratorium Medik")</f>
        <v>#VALUE!</v>
      </c>
      <c r="BE732" s="135">
        <f t="shared" si="370"/>
        <v>1</v>
      </c>
      <c r="BF732" s="134" t="e">
        <f t="shared" si="371"/>
        <v>#VALUE!</v>
      </c>
      <c r="BG732" s="134" t="e">
        <f t="shared" si="372"/>
        <v>#VALUE!</v>
      </c>
      <c r="BH732" s="139" t="e">
        <f t="shared" si="373"/>
        <v>#VALUE!</v>
      </c>
      <c r="BI732" s="139" t="e">
        <f t="shared" si="374"/>
        <v>#VALUE!</v>
      </c>
    </row>
    <row r="733" spans="13:61" ht="15">
      <c r="M733" s="120" t="s">
        <v>13856</v>
      </c>
      <c r="N733" s="120" t="s">
        <v>13857</v>
      </c>
      <c r="O733" s="120" t="s">
        <v>267</v>
      </c>
      <c r="P733" s="120" t="s">
        <v>9301</v>
      </c>
      <c r="Q733" s="120" t="s">
        <v>12201</v>
      </c>
      <c r="R733" s="120">
        <v>33</v>
      </c>
      <c r="S733" s="120">
        <v>3328</v>
      </c>
      <c r="T733" s="348" t="str">
        <f>IF(R733&lt;&gt;"",VLOOKUP(R733,'01_MASTER_KODE_WILAYAH'!H$1437:I$1470,2,FALSE),"")</f>
        <v>JAWA TENGAH</v>
      </c>
      <c r="U733" s="348" t="str">
        <f>IF(S733&lt;&gt;"",VLOOKUP(S733,'01_MASTER_KODE_WILAYAH'!D$5:F$1353,3,FALSE),"")</f>
        <v>TEGAL</v>
      </c>
      <c r="V733" s="349" t="str">
        <f t="shared" si="344"/>
        <v>2</v>
      </c>
      <c r="W733" s="145" t="e">
        <f t="shared" si="345"/>
        <v>#VALUE!</v>
      </c>
      <c r="X733" s="133" t="e">
        <f>COUNTIFS(A1_Individu_Data_Keadaan_SDMK!A$4:A$149931,M733,A1_Individu_Data_Keadaan_SDMK!R$4:R$149285,"01. Dokter")</f>
        <v>#VALUE!</v>
      </c>
      <c r="Y733" s="122">
        <f t="shared" si="346"/>
        <v>1</v>
      </c>
      <c r="Z733" s="134" t="e">
        <f t="shared" si="347"/>
        <v>#VALUE!</v>
      </c>
      <c r="AA733" s="134" t="e">
        <f t="shared" si="348"/>
        <v>#VALUE!</v>
      </c>
      <c r="AB733" s="133" t="e">
        <f>COUNTIFS(A1_Individu_Data_Keadaan_SDMK!A$4:A$149931,M733,A1_Individu_Data_Keadaan_SDMK!R$4:R$149285,"02. Dokter Gigi")</f>
        <v>#VALUE!</v>
      </c>
      <c r="AC733" s="122">
        <f t="shared" si="349"/>
        <v>1</v>
      </c>
      <c r="AD733" s="134" t="e">
        <f t="shared" si="350"/>
        <v>#VALUE!</v>
      </c>
      <c r="AE733" s="134" t="e">
        <f t="shared" si="351"/>
        <v>#VALUE!</v>
      </c>
      <c r="AF733" s="133" t="e">
        <f>COUNTIFS(A1_Individu_Data_Keadaan_SDMK!A$4:A$149931,M733,A1_Individu_Data_Keadaan_SDMK!Q$4:Q$149285,"03. KEPERAWATAN")</f>
        <v>#VALUE!</v>
      </c>
      <c r="AG733" s="135">
        <f t="shared" si="352"/>
        <v>5</v>
      </c>
      <c r="AH733" s="134" t="e">
        <f t="shared" si="353"/>
        <v>#VALUE!</v>
      </c>
      <c r="AI733" s="134" t="e">
        <f t="shared" si="354"/>
        <v>#VALUE!</v>
      </c>
      <c r="AJ733" s="133" t="e">
        <f>COUNTIFS(A1_Individu_Data_Keadaan_SDMK!A$4:A$149931,M733,A1_Individu_Data_Keadaan_SDMK!Q$4:Q$149285,"04. KEBIDANAN")</f>
        <v>#VALUE!</v>
      </c>
      <c r="AK733" s="135">
        <f t="shared" si="355"/>
        <v>4</v>
      </c>
      <c r="AL733" s="134" t="e">
        <f t="shared" si="356"/>
        <v>#VALUE!</v>
      </c>
      <c r="AM733" s="134" t="e">
        <f t="shared" si="357"/>
        <v>#VALUE!</v>
      </c>
      <c r="AN733" s="133" t="e">
        <f>COUNTIFS(A1_Individu_Data_Keadaan_SDMK!A$4:A$149931,M733,A1_Individu_Data_Keadaan_SDMK!Q$4:Q$149285,"05. KEFARMASIAN")</f>
        <v>#VALUE!</v>
      </c>
      <c r="AO733" s="135">
        <f t="shared" si="358"/>
        <v>1</v>
      </c>
      <c r="AP733" s="134" t="e">
        <f t="shared" si="359"/>
        <v>#VALUE!</v>
      </c>
      <c r="AQ733" s="134" t="e">
        <f t="shared" si="360"/>
        <v>#VALUE!</v>
      </c>
      <c r="AR733" s="133" t="e">
        <f>COUNTIFS(A1_Individu_Data_Keadaan_SDMK!A$4:A$149931,M733,A1_Individu_Data_Keadaan_SDMK!Q$4:Q$149285,"06. KESEHATAN MASYARAKAT")</f>
        <v>#VALUE!</v>
      </c>
      <c r="AS733" s="135">
        <f t="shared" si="361"/>
        <v>1</v>
      </c>
      <c r="AT733" s="134" t="e">
        <f t="shared" si="362"/>
        <v>#VALUE!</v>
      </c>
      <c r="AU733" s="134" t="e">
        <f t="shared" si="363"/>
        <v>#VALUE!</v>
      </c>
      <c r="AV733" s="133" t="e">
        <f>COUNTIFS(A1_Individu_Data_Keadaan_SDMK!A$4:A$149931,M733,A1_Individu_Data_Keadaan_SDMK!Q$4:Q$149285,"07. KESEHATAN LINGKUNGAN")</f>
        <v>#VALUE!</v>
      </c>
      <c r="AW733" s="135">
        <f t="shared" si="364"/>
        <v>1</v>
      </c>
      <c r="AX733" s="134" t="e">
        <f t="shared" si="365"/>
        <v>#VALUE!</v>
      </c>
      <c r="AY733" s="134" t="e">
        <f t="shared" si="366"/>
        <v>#VALUE!</v>
      </c>
      <c r="AZ733" s="133" t="e">
        <f>COUNTIFS(A1_Individu_Data_Keadaan_SDMK!A$4:A$149931,M733,A1_Individu_Data_Keadaan_SDMK!Q$4:Q$149285,"08. GIZI")</f>
        <v>#VALUE!</v>
      </c>
      <c r="BA733" s="135">
        <f t="shared" si="367"/>
        <v>1</v>
      </c>
      <c r="BB733" s="134" t="e">
        <f t="shared" si="368"/>
        <v>#VALUE!</v>
      </c>
      <c r="BC733" s="134" t="e">
        <f t="shared" si="369"/>
        <v>#VALUE!</v>
      </c>
      <c r="BD733" s="133" t="e">
        <f>COUNTIFS(A1_Individu_Data_Keadaan_SDMK!A$4:A$149931,M733,A1_Individu_Data_Keadaan_SDMK!R$4:R$149285,"03. Ahli Teknologi Laboratorium Medik")</f>
        <v>#VALUE!</v>
      </c>
      <c r="BE733" s="135">
        <f t="shared" si="370"/>
        <v>1</v>
      </c>
      <c r="BF733" s="134" t="e">
        <f t="shared" si="371"/>
        <v>#VALUE!</v>
      </c>
      <c r="BG733" s="134" t="e">
        <f t="shared" si="372"/>
        <v>#VALUE!</v>
      </c>
      <c r="BH733" s="139" t="e">
        <f t="shared" si="373"/>
        <v>#VALUE!</v>
      </c>
      <c r="BI733" s="139" t="e">
        <f t="shared" si="374"/>
        <v>#VALUE!</v>
      </c>
    </row>
    <row r="734" spans="13:61" ht="15">
      <c r="M734" s="120" t="s">
        <v>13858</v>
      </c>
      <c r="N734" s="120" t="s">
        <v>13859</v>
      </c>
      <c r="O734" s="120" t="s">
        <v>267</v>
      </c>
      <c r="P734" s="120" t="s">
        <v>9302</v>
      </c>
      <c r="Q734" s="120" t="s">
        <v>12201</v>
      </c>
      <c r="R734" s="120">
        <v>33</v>
      </c>
      <c r="S734" s="120">
        <v>3328</v>
      </c>
      <c r="T734" s="348" t="str">
        <f>IF(R734&lt;&gt;"",VLOOKUP(R734,'01_MASTER_KODE_WILAYAH'!H$1437:I$1470,2,FALSE),"")</f>
        <v>JAWA TENGAH</v>
      </c>
      <c r="U734" s="348" t="str">
        <f>IF(S734&lt;&gt;"",VLOOKUP(S734,'01_MASTER_KODE_WILAYAH'!D$5:F$1353,3,FALSE),"")</f>
        <v>TEGAL</v>
      </c>
      <c r="V734" s="349" t="str">
        <f t="shared" si="344"/>
        <v>1</v>
      </c>
      <c r="W734" s="145" t="e">
        <f t="shared" si="345"/>
        <v>#VALUE!</v>
      </c>
      <c r="X734" s="133" t="e">
        <f>COUNTIFS(A1_Individu_Data_Keadaan_SDMK!A$4:A$149931,M734,A1_Individu_Data_Keadaan_SDMK!R$4:R$149285,"01. Dokter")</f>
        <v>#VALUE!</v>
      </c>
      <c r="Y734" s="122">
        <f t="shared" si="346"/>
        <v>2</v>
      </c>
      <c r="Z734" s="134" t="e">
        <f t="shared" si="347"/>
        <v>#VALUE!</v>
      </c>
      <c r="AA734" s="134" t="e">
        <f t="shared" si="348"/>
        <v>#VALUE!</v>
      </c>
      <c r="AB734" s="133" t="e">
        <f>COUNTIFS(A1_Individu_Data_Keadaan_SDMK!A$4:A$149931,M734,A1_Individu_Data_Keadaan_SDMK!R$4:R$149285,"02. Dokter Gigi")</f>
        <v>#VALUE!</v>
      </c>
      <c r="AC734" s="122">
        <f t="shared" si="349"/>
        <v>1</v>
      </c>
      <c r="AD734" s="134" t="e">
        <f t="shared" si="350"/>
        <v>#VALUE!</v>
      </c>
      <c r="AE734" s="134" t="e">
        <f t="shared" si="351"/>
        <v>#VALUE!</v>
      </c>
      <c r="AF734" s="133" t="e">
        <f>COUNTIFS(A1_Individu_Data_Keadaan_SDMK!A$4:A$149931,M734,A1_Individu_Data_Keadaan_SDMK!Q$4:Q$149285,"03. KEPERAWATAN")</f>
        <v>#VALUE!</v>
      </c>
      <c r="AG734" s="135">
        <f t="shared" si="352"/>
        <v>8</v>
      </c>
      <c r="AH734" s="134" t="e">
        <f t="shared" si="353"/>
        <v>#VALUE!</v>
      </c>
      <c r="AI734" s="134" t="e">
        <f t="shared" si="354"/>
        <v>#VALUE!</v>
      </c>
      <c r="AJ734" s="133" t="e">
        <f>COUNTIFS(A1_Individu_Data_Keadaan_SDMK!A$4:A$149931,M734,A1_Individu_Data_Keadaan_SDMK!Q$4:Q$149285,"04. KEBIDANAN")</f>
        <v>#VALUE!</v>
      </c>
      <c r="AK734" s="135">
        <f t="shared" si="355"/>
        <v>7</v>
      </c>
      <c r="AL734" s="134" t="e">
        <f t="shared" si="356"/>
        <v>#VALUE!</v>
      </c>
      <c r="AM734" s="134" t="e">
        <f t="shared" si="357"/>
        <v>#VALUE!</v>
      </c>
      <c r="AN734" s="133" t="e">
        <f>COUNTIFS(A1_Individu_Data_Keadaan_SDMK!A$4:A$149931,M734,A1_Individu_Data_Keadaan_SDMK!Q$4:Q$149285,"05. KEFARMASIAN")</f>
        <v>#VALUE!</v>
      </c>
      <c r="AO734" s="135">
        <f t="shared" si="358"/>
        <v>1</v>
      </c>
      <c r="AP734" s="134" t="e">
        <f t="shared" si="359"/>
        <v>#VALUE!</v>
      </c>
      <c r="AQ734" s="134" t="e">
        <f t="shared" si="360"/>
        <v>#VALUE!</v>
      </c>
      <c r="AR734" s="133" t="e">
        <f>COUNTIFS(A1_Individu_Data_Keadaan_SDMK!A$4:A$149931,M734,A1_Individu_Data_Keadaan_SDMK!Q$4:Q$149285,"06. KESEHATAN MASYARAKAT")</f>
        <v>#VALUE!</v>
      </c>
      <c r="AS734" s="135">
        <f t="shared" si="361"/>
        <v>1</v>
      </c>
      <c r="AT734" s="134" t="e">
        <f t="shared" si="362"/>
        <v>#VALUE!</v>
      </c>
      <c r="AU734" s="134" t="e">
        <f t="shared" si="363"/>
        <v>#VALUE!</v>
      </c>
      <c r="AV734" s="133" t="e">
        <f>COUNTIFS(A1_Individu_Data_Keadaan_SDMK!A$4:A$149931,M734,A1_Individu_Data_Keadaan_SDMK!Q$4:Q$149285,"07. KESEHATAN LINGKUNGAN")</f>
        <v>#VALUE!</v>
      </c>
      <c r="AW734" s="135">
        <f t="shared" si="364"/>
        <v>1</v>
      </c>
      <c r="AX734" s="134" t="e">
        <f t="shared" si="365"/>
        <v>#VALUE!</v>
      </c>
      <c r="AY734" s="134" t="e">
        <f t="shared" si="366"/>
        <v>#VALUE!</v>
      </c>
      <c r="AZ734" s="133" t="e">
        <f>COUNTIFS(A1_Individu_Data_Keadaan_SDMK!A$4:A$149931,M734,A1_Individu_Data_Keadaan_SDMK!Q$4:Q$149285,"08. GIZI")</f>
        <v>#VALUE!</v>
      </c>
      <c r="BA734" s="135">
        <f t="shared" si="367"/>
        <v>2</v>
      </c>
      <c r="BB734" s="134" t="e">
        <f t="shared" si="368"/>
        <v>#VALUE!</v>
      </c>
      <c r="BC734" s="134" t="e">
        <f t="shared" si="369"/>
        <v>#VALUE!</v>
      </c>
      <c r="BD734" s="133" t="e">
        <f>COUNTIFS(A1_Individu_Data_Keadaan_SDMK!A$4:A$149931,M734,A1_Individu_Data_Keadaan_SDMK!R$4:R$149285,"03. Ahli Teknologi Laboratorium Medik")</f>
        <v>#VALUE!</v>
      </c>
      <c r="BE734" s="135">
        <f t="shared" si="370"/>
        <v>1</v>
      </c>
      <c r="BF734" s="134" t="e">
        <f t="shared" si="371"/>
        <v>#VALUE!</v>
      </c>
      <c r="BG734" s="134" t="e">
        <f t="shared" si="372"/>
        <v>#VALUE!</v>
      </c>
      <c r="BH734" s="139" t="e">
        <f t="shared" si="373"/>
        <v>#VALUE!</v>
      </c>
      <c r="BI734" s="139" t="e">
        <f t="shared" si="374"/>
        <v>#VALUE!</v>
      </c>
    </row>
    <row r="735" spans="13:61" ht="15">
      <c r="M735" s="120" t="s">
        <v>13860</v>
      </c>
      <c r="N735" s="120" t="s">
        <v>13861</v>
      </c>
      <c r="O735" s="120" t="s">
        <v>267</v>
      </c>
      <c r="P735" s="120" t="s">
        <v>9301</v>
      </c>
      <c r="Q735" s="120" t="s">
        <v>12201</v>
      </c>
      <c r="R735" s="120">
        <v>33</v>
      </c>
      <c r="S735" s="120">
        <v>3328</v>
      </c>
      <c r="T735" s="348" t="str">
        <f>IF(R735&lt;&gt;"",VLOOKUP(R735,'01_MASTER_KODE_WILAYAH'!H$1437:I$1470,2,FALSE),"")</f>
        <v>JAWA TENGAH</v>
      </c>
      <c r="U735" s="348" t="str">
        <f>IF(S735&lt;&gt;"",VLOOKUP(S735,'01_MASTER_KODE_WILAYAH'!D$5:F$1353,3,FALSE),"")</f>
        <v>TEGAL</v>
      </c>
      <c r="V735" s="349" t="str">
        <f t="shared" si="344"/>
        <v>2</v>
      </c>
      <c r="W735" s="145" t="e">
        <f t="shared" si="345"/>
        <v>#VALUE!</v>
      </c>
      <c r="X735" s="133" t="e">
        <f>COUNTIFS(A1_Individu_Data_Keadaan_SDMK!A$4:A$149931,M735,A1_Individu_Data_Keadaan_SDMK!R$4:R$149285,"01. Dokter")</f>
        <v>#VALUE!</v>
      </c>
      <c r="Y735" s="122">
        <f t="shared" si="346"/>
        <v>1</v>
      </c>
      <c r="Z735" s="134" t="e">
        <f t="shared" si="347"/>
        <v>#VALUE!</v>
      </c>
      <c r="AA735" s="134" t="e">
        <f t="shared" si="348"/>
        <v>#VALUE!</v>
      </c>
      <c r="AB735" s="133" t="e">
        <f>COUNTIFS(A1_Individu_Data_Keadaan_SDMK!A$4:A$149931,M735,A1_Individu_Data_Keadaan_SDMK!R$4:R$149285,"02. Dokter Gigi")</f>
        <v>#VALUE!</v>
      </c>
      <c r="AC735" s="122">
        <f t="shared" si="349"/>
        <v>1</v>
      </c>
      <c r="AD735" s="134" t="e">
        <f t="shared" si="350"/>
        <v>#VALUE!</v>
      </c>
      <c r="AE735" s="134" t="e">
        <f t="shared" si="351"/>
        <v>#VALUE!</v>
      </c>
      <c r="AF735" s="133" t="e">
        <f>COUNTIFS(A1_Individu_Data_Keadaan_SDMK!A$4:A$149931,M735,A1_Individu_Data_Keadaan_SDMK!Q$4:Q$149285,"03. KEPERAWATAN")</f>
        <v>#VALUE!</v>
      </c>
      <c r="AG735" s="135">
        <f t="shared" si="352"/>
        <v>5</v>
      </c>
      <c r="AH735" s="134" t="e">
        <f t="shared" si="353"/>
        <v>#VALUE!</v>
      </c>
      <c r="AI735" s="134" t="e">
        <f t="shared" si="354"/>
        <v>#VALUE!</v>
      </c>
      <c r="AJ735" s="133" t="e">
        <f>COUNTIFS(A1_Individu_Data_Keadaan_SDMK!A$4:A$149931,M735,A1_Individu_Data_Keadaan_SDMK!Q$4:Q$149285,"04. KEBIDANAN")</f>
        <v>#VALUE!</v>
      </c>
      <c r="AK735" s="135">
        <f t="shared" si="355"/>
        <v>4</v>
      </c>
      <c r="AL735" s="134" t="e">
        <f t="shared" si="356"/>
        <v>#VALUE!</v>
      </c>
      <c r="AM735" s="134" t="e">
        <f t="shared" si="357"/>
        <v>#VALUE!</v>
      </c>
      <c r="AN735" s="133" t="e">
        <f>COUNTIFS(A1_Individu_Data_Keadaan_SDMK!A$4:A$149931,M735,A1_Individu_Data_Keadaan_SDMK!Q$4:Q$149285,"05. KEFARMASIAN")</f>
        <v>#VALUE!</v>
      </c>
      <c r="AO735" s="135">
        <f t="shared" si="358"/>
        <v>1</v>
      </c>
      <c r="AP735" s="134" t="e">
        <f t="shared" si="359"/>
        <v>#VALUE!</v>
      </c>
      <c r="AQ735" s="134" t="e">
        <f t="shared" si="360"/>
        <v>#VALUE!</v>
      </c>
      <c r="AR735" s="133" t="e">
        <f>COUNTIFS(A1_Individu_Data_Keadaan_SDMK!A$4:A$149931,M735,A1_Individu_Data_Keadaan_SDMK!Q$4:Q$149285,"06. KESEHATAN MASYARAKAT")</f>
        <v>#VALUE!</v>
      </c>
      <c r="AS735" s="135">
        <f t="shared" si="361"/>
        <v>1</v>
      </c>
      <c r="AT735" s="134" t="e">
        <f t="shared" si="362"/>
        <v>#VALUE!</v>
      </c>
      <c r="AU735" s="134" t="e">
        <f t="shared" si="363"/>
        <v>#VALUE!</v>
      </c>
      <c r="AV735" s="133" t="e">
        <f>COUNTIFS(A1_Individu_Data_Keadaan_SDMK!A$4:A$149931,M735,A1_Individu_Data_Keadaan_SDMK!Q$4:Q$149285,"07. KESEHATAN LINGKUNGAN")</f>
        <v>#VALUE!</v>
      </c>
      <c r="AW735" s="135">
        <f t="shared" si="364"/>
        <v>1</v>
      </c>
      <c r="AX735" s="134" t="e">
        <f t="shared" si="365"/>
        <v>#VALUE!</v>
      </c>
      <c r="AY735" s="134" t="e">
        <f t="shared" si="366"/>
        <v>#VALUE!</v>
      </c>
      <c r="AZ735" s="133" t="e">
        <f>COUNTIFS(A1_Individu_Data_Keadaan_SDMK!A$4:A$149931,M735,A1_Individu_Data_Keadaan_SDMK!Q$4:Q$149285,"08. GIZI")</f>
        <v>#VALUE!</v>
      </c>
      <c r="BA735" s="135">
        <f t="shared" si="367"/>
        <v>1</v>
      </c>
      <c r="BB735" s="134" t="e">
        <f t="shared" si="368"/>
        <v>#VALUE!</v>
      </c>
      <c r="BC735" s="134" t="e">
        <f t="shared" si="369"/>
        <v>#VALUE!</v>
      </c>
      <c r="BD735" s="133" t="e">
        <f>COUNTIFS(A1_Individu_Data_Keadaan_SDMK!A$4:A$149931,M735,A1_Individu_Data_Keadaan_SDMK!R$4:R$149285,"03. Ahli Teknologi Laboratorium Medik")</f>
        <v>#VALUE!</v>
      </c>
      <c r="BE735" s="135">
        <f t="shared" si="370"/>
        <v>1</v>
      </c>
      <c r="BF735" s="134" t="e">
        <f t="shared" si="371"/>
        <v>#VALUE!</v>
      </c>
      <c r="BG735" s="134" t="e">
        <f t="shared" si="372"/>
        <v>#VALUE!</v>
      </c>
      <c r="BH735" s="139" t="e">
        <f t="shared" si="373"/>
        <v>#VALUE!</v>
      </c>
      <c r="BI735" s="139" t="e">
        <f t="shared" si="374"/>
        <v>#VALUE!</v>
      </c>
    </row>
    <row r="736" spans="13:61" ht="15">
      <c r="M736" s="120" t="s">
        <v>13862</v>
      </c>
      <c r="N736" s="120" t="s">
        <v>13863</v>
      </c>
      <c r="O736" s="120" t="s">
        <v>267</v>
      </c>
      <c r="P736" s="120" t="s">
        <v>9302</v>
      </c>
      <c r="Q736" s="120" t="s">
        <v>12201</v>
      </c>
      <c r="R736" s="120">
        <v>33</v>
      </c>
      <c r="S736" s="120">
        <v>3328</v>
      </c>
      <c r="T736" s="348" t="str">
        <f>IF(R736&lt;&gt;"",VLOOKUP(R736,'01_MASTER_KODE_WILAYAH'!H$1437:I$1470,2,FALSE),"")</f>
        <v>JAWA TENGAH</v>
      </c>
      <c r="U736" s="348" t="str">
        <f>IF(S736&lt;&gt;"",VLOOKUP(S736,'01_MASTER_KODE_WILAYAH'!D$5:F$1353,3,FALSE),"")</f>
        <v>TEGAL</v>
      </c>
      <c r="V736" s="349" t="str">
        <f t="shared" si="344"/>
        <v>1</v>
      </c>
      <c r="W736" s="145" t="e">
        <f t="shared" si="345"/>
        <v>#VALUE!</v>
      </c>
      <c r="X736" s="133" t="e">
        <f>COUNTIFS(A1_Individu_Data_Keadaan_SDMK!A$4:A$149931,M736,A1_Individu_Data_Keadaan_SDMK!R$4:R$149285,"01. Dokter")</f>
        <v>#VALUE!</v>
      </c>
      <c r="Y736" s="122">
        <f t="shared" si="346"/>
        <v>2</v>
      </c>
      <c r="Z736" s="134" t="e">
        <f t="shared" si="347"/>
        <v>#VALUE!</v>
      </c>
      <c r="AA736" s="134" t="e">
        <f t="shared" si="348"/>
        <v>#VALUE!</v>
      </c>
      <c r="AB736" s="133" t="e">
        <f>COUNTIFS(A1_Individu_Data_Keadaan_SDMK!A$4:A$149931,M736,A1_Individu_Data_Keadaan_SDMK!R$4:R$149285,"02. Dokter Gigi")</f>
        <v>#VALUE!</v>
      </c>
      <c r="AC736" s="122">
        <f t="shared" si="349"/>
        <v>1</v>
      </c>
      <c r="AD736" s="134" t="e">
        <f t="shared" si="350"/>
        <v>#VALUE!</v>
      </c>
      <c r="AE736" s="134" t="e">
        <f t="shared" si="351"/>
        <v>#VALUE!</v>
      </c>
      <c r="AF736" s="133" t="e">
        <f>COUNTIFS(A1_Individu_Data_Keadaan_SDMK!A$4:A$149931,M736,A1_Individu_Data_Keadaan_SDMK!Q$4:Q$149285,"03. KEPERAWATAN")</f>
        <v>#VALUE!</v>
      </c>
      <c r="AG736" s="135">
        <f t="shared" si="352"/>
        <v>8</v>
      </c>
      <c r="AH736" s="134" t="e">
        <f t="shared" si="353"/>
        <v>#VALUE!</v>
      </c>
      <c r="AI736" s="134" t="e">
        <f t="shared" si="354"/>
        <v>#VALUE!</v>
      </c>
      <c r="AJ736" s="133" t="e">
        <f>COUNTIFS(A1_Individu_Data_Keadaan_SDMK!A$4:A$149931,M736,A1_Individu_Data_Keadaan_SDMK!Q$4:Q$149285,"04. KEBIDANAN")</f>
        <v>#VALUE!</v>
      </c>
      <c r="AK736" s="135">
        <f t="shared" si="355"/>
        <v>7</v>
      </c>
      <c r="AL736" s="134" t="e">
        <f t="shared" si="356"/>
        <v>#VALUE!</v>
      </c>
      <c r="AM736" s="134" t="e">
        <f t="shared" si="357"/>
        <v>#VALUE!</v>
      </c>
      <c r="AN736" s="133" t="e">
        <f>COUNTIFS(A1_Individu_Data_Keadaan_SDMK!A$4:A$149931,M736,A1_Individu_Data_Keadaan_SDMK!Q$4:Q$149285,"05. KEFARMASIAN")</f>
        <v>#VALUE!</v>
      </c>
      <c r="AO736" s="135">
        <f t="shared" si="358"/>
        <v>1</v>
      </c>
      <c r="AP736" s="134" t="e">
        <f t="shared" si="359"/>
        <v>#VALUE!</v>
      </c>
      <c r="AQ736" s="134" t="e">
        <f t="shared" si="360"/>
        <v>#VALUE!</v>
      </c>
      <c r="AR736" s="133" t="e">
        <f>COUNTIFS(A1_Individu_Data_Keadaan_SDMK!A$4:A$149931,M736,A1_Individu_Data_Keadaan_SDMK!Q$4:Q$149285,"06. KESEHATAN MASYARAKAT")</f>
        <v>#VALUE!</v>
      </c>
      <c r="AS736" s="135">
        <f t="shared" si="361"/>
        <v>1</v>
      </c>
      <c r="AT736" s="134" t="e">
        <f t="shared" si="362"/>
        <v>#VALUE!</v>
      </c>
      <c r="AU736" s="134" t="e">
        <f t="shared" si="363"/>
        <v>#VALUE!</v>
      </c>
      <c r="AV736" s="133" t="e">
        <f>COUNTIFS(A1_Individu_Data_Keadaan_SDMK!A$4:A$149931,M736,A1_Individu_Data_Keadaan_SDMK!Q$4:Q$149285,"07. KESEHATAN LINGKUNGAN")</f>
        <v>#VALUE!</v>
      </c>
      <c r="AW736" s="135">
        <f t="shared" si="364"/>
        <v>1</v>
      </c>
      <c r="AX736" s="134" t="e">
        <f t="shared" si="365"/>
        <v>#VALUE!</v>
      </c>
      <c r="AY736" s="134" t="e">
        <f t="shared" si="366"/>
        <v>#VALUE!</v>
      </c>
      <c r="AZ736" s="133" t="e">
        <f>COUNTIFS(A1_Individu_Data_Keadaan_SDMK!A$4:A$149931,M736,A1_Individu_Data_Keadaan_SDMK!Q$4:Q$149285,"08. GIZI")</f>
        <v>#VALUE!</v>
      </c>
      <c r="BA736" s="135">
        <f t="shared" si="367"/>
        <v>2</v>
      </c>
      <c r="BB736" s="134" t="e">
        <f t="shared" si="368"/>
        <v>#VALUE!</v>
      </c>
      <c r="BC736" s="134" t="e">
        <f t="shared" si="369"/>
        <v>#VALUE!</v>
      </c>
      <c r="BD736" s="133" t="e">
        <f>COUNTIFS(A1_Individu_Data_Keadaan_SDMK!A$4:A$149931,M736,A1_Individu_Data_Keadaan_SDMK!R$4:R$149285,"03. Ahli Teknologi Laboratorium Medik")</f>
        <v>#VALUE!</v>
      </c>
      <c r="BE736" s="135">
        <f t="shared" si="370"/>
        <v>1</v>
      </c>
      <c r="BF736" s="134" t="e">
        <f t="shared" si="371"/>
        <v>#VALUE!</v>
      </c>
      <c r="BG736" s="134" t="e">
        <f t="shared" si="372"/>
        <v>#VALUE!</v>
      </c>
      <c r="BH736" s="139" t="e">
        <f t="shared" si="373"/>
        <v>#VALUE!</v>
      </c>
      <c r="BI736" s="139" t="e">
        <f t="shared" si="374"/>
        <v>#VALUE!</v>
      </c>
    </row>
    <row r="737" spans="13:61" ht="15">
      <c r="M737" s="120" t="s">
        <v>13864</v>
      </c>
      <c r="N737" s="120" t="s">
        <v>13865</v>
      </c>
      <c r="O737" s="120" t="s">
        <v>267</v>
      </c>
      <c r="P737" s="120" t="s">
        <v>9301</v>
      </c>
      <c r="Q737" s="120" t="s">
        <v>12201</v>
      </c>
      <c r="R737" s="120">
        <v>33</v>
      </c>
      <c r="S737" s="120">
        <v>3328</v>
      </c>
      <c r="T737" s="348" t="str">
        <f>IF(R737&lt;&gt;"",VLOOKUP(R737,'01_MASTER_KODE_WILAYAH'!H$1437:I$1470,2,FALSE),"")</f>
        <v>JAWA TENGAH</v>
      </c>
      <c r="U737" s="348" t="str">
        <f>IF(S737&lt;&gt;"",VLOOKUP(S737,'01_MASTER_KODE_WILAYAH'!D$5:F$1353,3,FALSE),"")</f>
        <v>TEGAL</v>
      </c>
      <c r="V737" s="349" t="str">
        <f t="shared" si="344"/>
        <v>2</v>
      </c>
      <c r="W737" s="145" t="e">
        <f t="shared" si="345"/>
        <v>#VALUE!</v>
      </c>
      <c r="X737" s="133" t="e">
        <f>COUNTIFS(A1_Individu_Data_Keadaan_SDMK!A$4:A$149931,M737,A1_Individu_Data_Keadaan_SDMK!R$4:R$149285,"01. Dokter")</f>
        <v>#VALUE!</v>
      </c>
      <c r="Y737" s="122">
        <f t="shared" si="346"/>
        <v>1</v>
      </c>
      <c r="Z737" s="134" t="e">
        <f t="shared" si="347"/>
        <v>#VALUE!</v>
      </c>
      <c r="AA737" s="134" t="e">
        <f t="shared" si="348"/>
        <v>#VALUE!</v>
      </c>
      <c r="AB737" s="133" t="e">
        <f>COUNTIFS(A1_Individu_Data_Keadaan_SDMK!A$4:A$149931,M737,A1_Individu_Data_Keadaan_SDMK!R$4:R$149285,"02. Dokter Gigi")</f>
        <v>#VALUE!</v>
      </c>
      <c r="AC737" s="122">
        <f t="shared" si="349"/>
        <v>1</v>
      </c>
      <c r="AD737" s="134" t="e">
        <f t="shared" si="350"/>
        <v>#VALUE!</v>
      </c>
      <c r="AE737" s="134" t="e">
        <f t="shared" si="351"/>
        <v>#VALUE!</v>
      </c>
      <c r="AF737" s="133" t="e">
        <f>COUNTIFS(A1_Individu_Data_Keadaan_SDMK!A$4:A$149931,M737,A1_Individu_Data_Keadaan_SDMK!Q$4:Q$149285,"03. KEPERAWATAN")</f>
        <v>#VALUE!</v>
      </c>
      <c r="AG737" s="135">
        <f t="shared" si="352"/>
        <v>5</v>
      </c>
      <c r="AH737" s="134" t="e">
        <f t="shared" si="353"/>
        <v>#VALUE!</v>
      </c>
      <c r="AI737" s="134" t="e">
        <f t="shared" si="354"/>
        <v>#VALUE!</v>
      </c>
      <c r="AJ737" s="133" t="e">
        <f>COUNTIFS(A1_Individu_Data_Keadaan_SDMK!A$4:A$149931,M737,A1_Individu_Data_Keadaan_SDMK!Q$4:Q$149285,"04. KEBIDANAN")</f>
        <v>#VALUE!</v>
      </c>
      <c r="AK737" s="135">
        <f t="shared" si="355"/>
        <v>4</v>
      </c>
      <c r="AL737" s="134" t="e">
        <f t="shared" si="356"/>
        <v>#VALUE!</v>
      </c>
      <c r="AM737" s="134" t="e">
        <f t="shared" si="357"/>
        <v>#VALUE!</v>
      </c>
      <c r="AN737" s="133" t="e">
        <f>COUNTIFS(A1_Individu_Data_Keadaan_SDMK!A$4:A$149931,M737,A1_Individu_Data_Keadaan_SDMK!Q$4:Q$149285,"05. KEFARMASIAN")</f>
        <v>#VALUE!</v>
      </c>
      <c r="AO737" s="135">
        <f t="shared" si="358"/>
        <v>1</v>
      </c>
      <c r="AP737" s="134" t="e">
        <f t="shared" si="359"/>
        <v>#VALUE!</v>
      </c>
      <c r="AQ737" s="134" t="e">
        <f t="shared" si="360"/>
        <v>#VALUE!</v>
      </c>
      <c r="AR737" s="133" t="e">
        <f>COUNTIFS(A1_Individu_Data_Keadaan_SDMK!A$4:A$149931,M737,A1_Individu_Data_Keadaan_SDMK!Q$4:Q$149285,"06. KESEHATAN MASYARAKAT")</f>
        <v>#VALUE!</v>
      </c>
      <c r="AS737" s="135">
        <f t="shared" si="361"/>
        <v>1</v>
      </c>
      <c r="AT737" s="134" t="e">
        <f t="shared" si="362"/>
        <v>#VALUE!</v>
      </c>
      <c r="AU737" s="134" t="e">
        <f t="shared" si="363"/>
        <v>#VALUE!</v>
      </c>
      <c r="AV737" s="133" t="e">
        <f>COUNTIFS(A1_Individu_Data_Keadaan_SDMK!A$4:A$149931,M737,A1_Individu_Data_Keadaan_SDMK!Q$4:Q$149285,"07. KESEHATAN LINGKUNGAN")</f>
        <v>#VALUE!</v>
      </c>
      <c r="AW737" s="135">
        <f t="shared" si="364"/>
        <v>1</v>
      </c>
      <c r="AX737" s="134" t="e">
        <f t="shared" si="365"/>
        <v>#VALUE!</v>
      </c>
      <c r="AY737" s="134" t="e">
        <f t="shared" si="366"/>
        <v>#VALUE!</v>
      </c>
      <c r="AZ737" s="133" t="e">
        <f>COUNTIFS(A1_Individu_Data_Keadaan_SDMK!A$4:A$149931,M737,A1_Individu_Data_Keadaan_SDMK!Q$4:Q$149285,"08. GIZI")</f>
        <v>#VALUE!</v>
      </c>
      <c r="BA737" s="135">
        <f t="shared" si="367"/>
        <v>1</v>
      </c>
      <c r="BB737" s="134" t="e">
        <f t="shared" si="368"/>
        <v>#VALUE!</v>
      </c>
      <c r="BC737" s="134" t="e">
        <f t="shared" si="369"/>
        <v>#VALUE!</v>
      </c>
      <c r="BD737" s="133" t="e">
        <f>COUNTIFS(A1_Individu_Data_Keadaan_SDMK!A$4:A$149931,M737,A1_Individu_Data_Keadaan_SDMK!R$4:R$149285,"03. Ahli Teknologi Laboratorium Medik")</f>
        <v>#VALUE!</v>
      </c>
      <c r="BE737" s="135">
        <f t="shared" si="370"/>
        <v>1</v>
      </c>
      <c r="BF737" s="134" t="e">
        <f t="shared" si="371"/>
        <v>#VALUE!</v>
      </c>
      <c r="BG737" s="134" t="e">
        <f t="shared" si="372"/>
        <v>#VALUE!</v>
      </c>
      <c r="BH737" s="139" t="e">
        <f t="shared" si="373"/>
        <v>#VALUE!</v>
      </c>
      <c r="BI737" s="139" t="e">
        <f t="shared" si="374"/>
        <v>#VALUE!</v>
      </c>
    </row>
    <row r="738" spans="13:61" ht="15">
      <c r="M738" s="120" t="s">
        <v>13866</v>
      </c>
      <c r="N738" s="120" t="s">
        <v>13867</v>
      </c>
      <c r="O738" s="120" t="s">
        <v>267</v>
      </c>
      <c r="P738" s="120" t="s">
        <v>9301</v>
      </c>
      <c r="Q738" s="120" t="s">
        <v>12201</v>
      </c>
      <c r="R738" s="120">
        <v>33</v>
      </c>
      <c r="S738" s="120">
        <v>3328</v>
      </c>
      <c r="T738" s="348" t="str">
        <f>IF(R738&lt;&gt;"",VLOOKUP(R738,'01_MASTER_KODE_WILAYAH'!H$1437:I$1470,2,FALSE),"")</f>
        <v>JAWA TENGAH</v>
      </c>
      <c r="U738" s="348" t="str">
        <f>IF(S738&lt;&gt;"",VLOOKUP(S738,'01_MASTER_KODE_WILAYAH'!D$5:F$1353,3,FALSE),"")</f>
        <v>TEGAL</v>
      </c>
      <c r="V738" s="349" t="str">
        <f t="shared" si="344"/>
        <v>2</v>
      </c>
      <c r="W738" s="145" t="e">
        <f t="shared" si="345"/>
        <v>#VALUE!</v>
      </c>
      <c r="X738" s="133" t="e">
        <f>COUNTIFS(A1_Individu_Data_Keadaan_SDMK!A$4:A$149931,M738,A1_Individu_Data_Keadaan_SDMK!R$4:R$149285,"01. Dokter")</f>
        <v>#VALUE!</v>
      </c>
      <c r="Y738" s="122">
        <f t="shared" si="346"/>
        <v>1</v>
      </c>
      <c r="Z738" s="134" t="e">
        <f t="shared" si="347"/>
        <v>#VALUE!</v>
      </c>
      <c r="AA738" s="134" t="e">
        <f t="shared" si="348"/>
        <v>#VALUE!</v>
      </c>
      <c r="AB738" s="133" t="e">
        <f>COUNTIFS(A1_Individu_Data_Keadaan_SDMK!A$4:A$149931,M738,A1_Individu_Data_Keadaan_SDMK!R$4:R$149285,"02. Dokter Gigi")</f>
        <v>#VALUE!</v>
      </c>
      <c r="AC738" s="122">
        <f t="shared" si="349"/>
        <v>1</v>
      </c>
      <c r="AD738" s="134" t="e">
        <f t="shared" si="350"/>
        <v>#VALUE!</v>
      </c>
      <c r="AE738" s="134" t="e">
        <f t="shared" si="351"/>
        <v>#VALUE!</v>
      </c>
      <c r="AF738" s="133" t="e">
        <f>COUNTIFS(A1_Individu_Data_Keadaan_SDMK!A$4:A$149931,M738,A1_Individu_Data_Keadaan_SDMK!Q$4:Q$149285,"03. KEPERAWATAN")</f>
        <v>#VALUE!</v>
      </c>
      <c r="AG738" s="135">
        <f t="shared" si="352"/>
        <v>5</v>
      </c>
      <c r="AH738" s="134" t="e">
        <f t="shared" si="353"/>
        <v>#VALUE!</v>
      </c>
      <c r="AI738" s="134" t="e">
        <f t="shared" si="354"/>
        <v>#VALUE!</v>
      </c>
      <c r="AJ738" s="133" t="e">
        <f>COUNTIFS(A1_Individu_Data_Keadaan_SDMK!A$4:A$149931,M738,A1_Individu_Data_Keadaan_SDMK!Q$4:Q$149285,"04. KEBIDANAN")</f>
        <v>#VALUE!</v>
      </c>
      <c r="AK738" s="135">
        <f t="shared" si="355"/>
        <v>4</v>
      </c>
      <c r="AL738" s="134" t="e">
        <f t="shared" si="356"/>
        <v>#VALUE!</v>
      </c>
      <c r="AM738" s="134" t="e">
        <f t="shared" si="357"/>
        <v>#VALUE!</v>
      </c>
      <c r="AN738" s="133" t="e">
        <f>COUNTIFS(A1_Individu_Data_Keadaan_SDMK!A$4:A$149931,M738,A1_Individu_Data_Keadaan_SDMK!Q$4:Q$149285,"05. KEFARMASIAN")</f>
        <v>#VALUE!</v>
      </c>
      <c r="AO738" s="135">
        <f t="shared" si="358"/>
        <v>1</v>
      </c>
      <c r="AP738" s="134" t="e">
        <f t="shared" si="359"/>
        <v>#VALUE!</v>
      </c>
      <c r="AQ738" s="134" t="e">
        <f t="shared" si="360"/>
        <v>#VALUE!</v>
      </c>
      <c r="AR738" s="133" t="e">
        <f>COUNTIFS(A1_Individu_Data_Keadaan_SDMK!A$4:A$149931,M738,A1_Individu_Data_Keadaan_SDMK!Q$4:Q$149285,"06. KESEHATAN MASYARAKAT")</f>
        <v>#VALUE!</v>
      </c>
      <c r="AS738" s="135">
        <f t="shared" si="361"/>
        <v>1</v>
      </c>
      <c r="AT738" s="134" t="e">
        <f t="shared" si="362"/>
        <v>#VALUE!</v>
      </c>
      <c r="AU738" s="134" t="e">
        <f t="shared" si="363"/>
        <v>#VALUE!</v>
      </c>
      <c r="AV738" s="133" t="e">
        <f>COUNTIFS(A1_Individu_Data_Keadaan_SDMK!A$4:A$149931,M738,A1_Individu_Data_Keadaan_SDMK!Q$4:Q$149285,"07. KESEHATAN LINGKUNGAN")</f>
        <v>#VALUE!</v>
      </c>
      <c r="AW738" s="135">
        <f t="shared" si="364"/>
        <v>1</v>
      </c>
      <c r="AX738" s="134" t="e">
        <f t="shared" si="365"/>
        <v>#VALUE!</v>
      </c>
      <c r="AY738" s="134" t="e">
        <f t="shared" si="366"/>
        <v>#VALUE!</v>
      </c>
      <c r="AZ738" s="133" t="e">
        <f>COUNTIFS(A1_Individu_Data_Keadaan_SDMK!A$4:A$149931,M738,A1_Individu_Data_Keadaan_SDMK!Q$4:Q$149285,"08. GIZI")</f>
        <v>#VALUE!</v>
      </c>
      <c r="BA738" s="135">
        <f t="shared" si="367"/>
        <v>1</v>
      </c>
      <c r="BB738" s="134" t="e">
        <f t="shared" si="368"/>
        <v>#VALUE!</v>
      </c>
      <c r="BC738" s="134" t="e">
        <f t="shared" si="369"/>
        <v>#VALUE!</v>
      </c>
      <c r="BD738" s="133" t="e">
        <f>COUNTIFS(A1_Individu_Data_Keadaan_SDMK!A$4:A$149931,M738,A1_Individu_Data_Keadaan_SDMK!R$4:R$149285,"03. Ahli Teknologi Laboratorium Medik")</f>
        <v>#VALUE!</v>
      </c>
      <c r="BE738" s="135">
        <f t="shared" si="370"/>
        <v>1</v>
      </c>
      <c r="BF738" s="134" t="e">
        <f t="shared" si="371"/>
        <v>#VALUE!</v>
      </c>
      <c r="BG738" s="134" t="e">
        <f t="shared" si="372"/>
        <v>#VALUE!</v>
      </c>
      <c r="BH738" s="139" t="e">
        <f t="shared" si="373"/>
        <v>#VALUE!</v>
      </c>
      <c r="BI738" s="139" t="e">
        <f t="shared" si="374"/>
        <v>#VALUE!</v>
      </c>
    </row>
    <row r="739" spans="13:61" ht="15">
      <c r="M739" s="120" t="s">
        <v>13868</v>
      </c>
      <c r="N739" s="120" t="s">
        <v>13869</v>
      </c>
      <c r="O739" s="120" t="s">
        <v>267</v>
      </c>
      <c r="P739" s="120" t="s">
        <v>9302</v>
      </c>
      <c r="Q739" s="120" t="s">
        <v>12201</v>
      </c>
      <c r="R739" s="120">
        <v>33</v>
      </c>
      <c r="S739" s="120">
        <v>3328</v>
      </c>
      <c r="T739" s="348" t="str">
        <f>IF(R739&lt;&gt;"",VLOOKUP(R739,'01_MASTER_KODE_WILAYAH'!H$1437:I$1470,2,FALSE),"")</f>
        <v>JAWA TENGAH</v>
      </c>
      <c r="U739" s="348" t="str">
        <f>IF(S739&lt;&gt;"",VLOOKUP(S739,'01_MASTER_KODE_WILAYAH'!D$5:F$1353,3,FALSE),"")</f>
        <v>TEGAL</v>
      </c>
      <c r="V739" s="349" t="str">
        <f t="shared" si="344"/>
        <v>1</v>
      </c>
      <c r="W739" s="145" t="e">
        <f t="shared" si="345"/>
        <v>#VALUE!</v>
      </c>
      <c r="X739" s="133" t="e">
        <f>COUNTIFS(A1_Individu_Data_Keadaan_SDMK!A$4:A$149931,M739,A1_Individu_Data_Keadaan_SDMK!R$4:R$149285,"01. Dokter")</f>
        <v>#VALUE!</v>
      </c>
      <c r="Y739" s="122">
        <f t="shared" si="346"/>
        <v>2</v>
      </c>
      <c r="Z739" s="134" t="e">
        <f t="shared" si="347"/>
        <v>#VALUE!</v>
      </c>
      <c r="AA739" s="134" t="e">
        <f t="shared" si="348"/>
        <v>#VALUE!</v>
      </c>
      <c r="AB739" s="133" t="e">
        <f>COUNTIFS(A1_Individu_Data_Keadaan_SDMK!A$4:A$149931,M739,A1_Individu_Data_Keadaan_SDMK!R$4:R$149285,"02. Dokter Gigi")</f>
        <v>#VALUE!</v>
      </c>
      <c r="AC739" s="122">
        <f t="shared" si="349"/>
        <v>1</v>
      </c>
      <c r="AD739" s="134" t="e">
        <f t="shared" si="350"/>
        <v>#VALUE!</v>
      </c>
      <c r="AE739" s="134" t="e">
        <f t="shared" si="351"/>
        <v>#VALUE!</v>
      </c>
      <c r="AF739" s="133" t="e">
        <f>COUNTIFS(A1_Individu_Data_Keadaan_SDMK!A$4:A$149931,M739,A1_Individu_Data_Keadaan_SDMK!Q$4:Q$149285,"03. KEPERAWATAN")</f>
        <v>#VALUE!</v>
      </c>
      <c r="AG739" s="135">
        <f t="shared" si="352"/>
        <v>8</v>
      </c>
      <c r="AH739" s="134" t="e">
        <f t="shared" si="353"/>
        <v>#VALUE!</v>
      </c>
      <c r="AI739" s="134" t="e">
        <f t="shared" si="354"/>
        <v>#VALUE!</v>
      </c>
      <c r="AJ739" s="133" t="e">
        <f>COUNTIFS(A1_Individu_Data_Keadaan_SDMK!A$4:A$149931,M739,A1_Individu_Data_Keadaan_SDMK!Q$4:Q$149285,"04. KEBIDANAN")</f>
        <v>#VALUE!</v>
      </c>
      <c r="AK739" s="135">
        <f t="shared" si="355"/>
        <v>7</v>
      </c>
      <c r="AL739" s="134" t="e">
        <f t="shared" si="356"/>
        <v>#VALUE!</v>
      </c>
      <c r="AM739" s="134" t="e">
        <f t="shared" si="357"/>
        <v>#VALUE!</v>
      </c>
      <c r="AN739" s="133" t="e">
        <f>COUNTIFS(A1_Individu_Data_Keadaan_SDMK!A$4:A$149931,M739,A1_Individu_Data_Keadaan_SDMK!Q$4:Q$149285,"05. KEFARMASIAN")</f>
        <v>#VALUE!</v>
      </c>
      <c r="AO739" s="135">
        <f t="shared" si="358"/>
        <v>1</v>
      </c>
      <c r="AP739" s="134" t="e">
        <f t="shared" si="359"/>
        <v>#VALUE!</v>
      </c>
      <c r="AQ739" s="134" t="e">
        <f t="shared" si="360"/>
        <v>#VALUE!</v>
      </c>
      <c r="AR739" s="133" t="e">
        <f>COUNTIFS(A1_Individu_Data_Keadaan_SDMK!A$4:A$149931,M739,A1_Individu_Data_Keadaan_SDMK!Q$4:Q$149285,"06. KESEHATAN MASYARAKAT")</f>
        <v>#VALUE!</v>
      </c>
      <c r="AS739" s="135">
        <f t="shared" si="361"/>
        <v>1</v>
      </c>
      <c r="AT739" s="134" t="e">
        <f t="shared" si="362"/>
        <v>#VALUE!</v>
      </c>
      <c r="AU739" s="134" t="e">
        <f t="shared" si="363"/>
        <v>#VALUE!</v>
      </c>
      <c r="AV739" s="133" t="e">
        <f>COUNTIFS(A1_Individu_Data_Keadaan_SDMK!A$4:A$149931,M739,A1_Individu_Data_Keadaan_SDMK!Q$4:Q$149285,"07. KESEHATAN LINGKUNGAN")</f>
        <v>#VALUE!</v>
      </c>
      <c r="AW739" s="135">
        <f t="shared" si="364"/>
        <v>1</v>
      </c>
      <c r="AX739" s="134" t="e">
        <f t="shared" si="365"/>
        <v>#VALUE!</v>
      </c>
      <c r="AY739" s="134" t="e">
        <f t="shared" si="366"/>
        <v>#VALUE!</v>
      </c>
      <c r="AZ739" s="133" t="e">
        <f>COUNTIFS(A1_Individu_Data_Keadaan_SDMK!A$4:A$149931,M739,A1_Individu_Data_Keadaan_SDMK!Q$4:Q$149285,"08. GIZI")</f>
        <v>#VALUE!</v>
      </c>
      <c r="BA739" s="135">
        <f t="shared" si="367"/>
        <v>2</v>
      </c>
      <c r="BB739" s="134" t="e">
        <f t="shared" si="368"/>
        <v>#VALUE!</v>
      </c>
      <c r="BC739" s="134" t="e">
        <f t="shared" si="369"/>
        <v>#VALUE!</v>
      </c>
      <c r="BD739" s="133" t="e">
        <f>COUNTIFS(A1_Individu_Data_Keadaan_SDMK!A$4:A$149931,M739,A1_Individu_Data_Keadaan_SDMK!R$4:R$149285,"03. Ahli Teknologi Laboratorium Medik")</f>
        <v>#VALUE!</v>
      </c>
      <c r="BE739" s="135">
        <f t="shared" si="370"/>
        <v>1</v>
      </c>
      <c r="BF739" s="134" t="e">
        <f t="shared" si="371"/>
        <v>#VALUE!</v>
      </c>
      <c r="BG739" s="134" t="e">
        <f t="shared" si="372"/>
        <v>#VALUE!</v>
      </c>
      <c r="BH739" s="139" t="e">
        <f t="shared" si="373"/>
        <v>#VALUE!</v>
      </c>
      <c r="BI739" s="139" t="e">
        <f t="shared" si="374"/>
        <v>#VALUE!</v>
      </c>
    </row>
    <row r="740" spans="13:61" ht="15">
      <c r="M740" s="120" t="s">
        <v>13870</v>
      </c>
      <c r="N740" s="120" t="s">
        <v>12548</v>
      </c>
      <c r="O740" s="120" t="s">
        <v>267</v>
      </c>
      <c r="P740" s="120" t="s">
        <v>9301</v>
      </c>
      <c r="Q740" s="120" t="s">
        <v>12201</v>
      </c>
      <c r="R740" s="120">
        <v>33</v>
      </c>
      <c r="S740" s="120">
        <v>3328</v>
      </c>
      <c r="T740" s="348" t="str">
        <f>IF(R740&lt;&gt;"",VLOOKUP(R740,'01_MASTER_KODE_WILAYAH'!H$1437:I$1470,2,FALSE),"")</f>
        <v>JAWA TENGAH</v>
      </c>
      <c r="U740" s="348" t="str">
        <f>IF(S740&lt;&gt;"",VLOOKUP(S740,'01_MASTER_KODE_WILAYAH'!D$5:F$1353,3,FALSE),"")</f>
        <v>TEGAL</v>
      </c>
      <c r="V740" s="349" t="str">
        <f t="shared" si="344"/>
        <v>2</v>
      </c>
      <c r="W740" s="145" t="e">
        <f t="shared" si="345"/>
        <v>#VALUE!</v>
      </c>
      <c r="X740" s="133" t="e">
        <f>COUNTIFS(A1_Individu_Data_Keadaan_SDMK!A$4:A$149931,M740,A1_Individu_Data_Keadaan_SDMK!R$4:R$149285,"01. Dokter")</f>
        <v>#VALUE!</v>
      </c>
      <c r="Y740" s="122">
        <f t="shared" si="346"/>
        <v>1</v>
      </c>
      <c r="Z740" s="134" t="e">
        <f t="shared" si="347"/>
        <v>#VALUE!</v>
      </c>
      <c r="AA740" s="134" t="e">
        <f t="shared" si="348"/>
        <v>#VALUE!</v>
      </c>
      <c r="AB740" s="133" t="e">
        <f>COUNTIFS(A1_Individu_Data_Keadaan_SDMK!A$4:A$149931,M740,A1_Individu_Data_Keadaan_SDMK!R$4:R$149285,"02. Dokter Gigi")</f>
        <v>#VALUE!</v>
      </c>
      <c r="AC740" s="122">
        <f t="shared" si="349"/>
        <v>1</v>
      </c>
      <c r="AD740" s="134" t="e">
        <f t="shared" si="350"/>
        <v>#VALUE!</v>
      </c>
      <c r="AE740" s="134" t="e">
        <f t="shared" si="351"/>
        <v>#VALUE!</v>
      </c>
      <c r="AF740" s="133" t="e">
        <f>COUNTIFS(A1_Individu_Data_Keadaan_SDMK!A$4:A$149931,M740,A1_Individu_Data_Keadaan_SDMK!Q$4:Q$149285,"03. KEPERAWATAN")</f>
        <v>#VALUE!</v>
      </c>
      <c r="AG740" s="135">
        <f t="shared" si="352"/>
        <v>5</v>
      </c>
      <c r="AH740" s="134" t="e">
        <f t="shared" si="353"/>
        <v>#VALUE!</v>
      </c>
      <c r="AI740" s="134" t="e">
        <f t="shared" si="354"/>
        <v>#VALUE!</v>
      </c>
      <c r="AJ740" s="133" t="e">
        <f>COUNTIFS(A1_Individu_Data_Keadaan_SDMK!A$4:A$149931,M740,A1_Individu_Data_Keadaan_SDMK!Q$4:Q$149285,"04. KEBIDANAN")</f>
        <v>#VALUE!</v>
      </c>
      <c r="AK740" s="135">
        <f t="shared" si="355"/>
        <v>4</v>
      </c>
      <c r="AL740" s="134" t="e">
        <f t="shared" si="356"/>
        <v>#VALUE!</v>
      </c>
      <c r="AM740" s="134" t="e">
        <f t="shared" si="357"/>
        <v>#VALUE!</v>
      </c>
      <c r="AN740" s="133" t="e">
        <f>COUNTIFS(A1_Individu_Data_Keadaan_SDMK!A$4:A$149931,M740,A1_Individu_Data_Keadaan_SDMK!Q$4:Q$149285,"05. KEFARMASIAN")</f>
        <v>#VALUE!</v>
      </c>
      <c r="AO740" s="135">
        <f t="shared" si="358"/>
        <v>1</v>
      </c>
      <c r="AP740" s="134" t="e">
        <f t="shared" si="359"/>
        <v>#VALUE!</v>
      </c>
      <c r="AQ740" s="134" t="e">
        <f t="shared" si="360"/>
        <v>#VALUE!</v>
      </c>
      <c r="AR740" s="133" t="e">
        <f>COUNTIFS(A1_Individu_Data_Keadaan_SDMK!A$4:A$149931,M740,A1_Individu_Data_Keadaan_SDMK!Q$4:Q$149285,"06. KESEHATAN MASYARAKAT")</f>
        <v>#VALUE!</v>
      </c>
      <c r="AS740" s="135">
        <f t="shared" si="361"/>
        <v>1</v>
      </c>
      <c r="AT740" s="134" t="e">
        <f t="shared" si="362"/>
        <v>#VALUE!</v>
      </c>
      <c r="AU740" s="134" t="e">
        <f t="shared" si="363"/>
        <v>#VALUE!</v>
      </c>
      <c r="AV740" s="133" t="e">
        <f>COUNTIFS(A1_Individu_Data_Keadaan_SDMK!A$4:A$149931,M740,A1_Individu_Data_Keadaan_SDMK!Q$4:Q$149285,"07. KESEHATAN LINGKUNGAN")</f>
        <v>#VALUE!</v>
      </c>
      <c r="AW740" s="135">
        <f t="shared" si="364"/>
        <v>1</v>
      </c>
      <c r="AX740" s="134" t="e">
        <f t="shared" si="365"/>
        <v>#VALUE!</v>
      </c>
      <c r="AY740" s="134" t="e">
        <f t="shared" si="366"/>
        <v>#VALUE!</v>
      </c>
      <c r="AZ740" s="133" t="e">
        <f>COUNTIFS(A1_Individu_Data_Keadaan_SDMK!A$4:A$149931,M740,A1_Individu_Data_Keadaan_SDMK!Q$4:Q$149285,"08. GIZI")</f>
        <v>#VALUE!</v>
      </c>
      <c r="BA740" s="135">
        <f t="shared" si="367"/>
        <v>1</v>
      </c>
      <c r="BB740" s="134" t="e">
        <f t="shared" si="368"/>
        <v>#VALUE!</v>
      </c>
      <c r="BC740" s="134" t="e">
        <f t="shared" si="369"/>
        <v>#VALUE!</v>
      </c>
      <c r="BD740" s="133" t="e">
        <f>COUNTIFS(A1_Individu_Data_Keadaan_SDMK!A$4:A$149931,M740,A1_Individu_Data_Keadaan_SDMK!R$4:R$149285,"03. Ahli Teknologi Laboratorium Medik")</f>
        <v>#VALUE!</v>
      </c>
      <c r="BE740" s="135">
        <f t="shared" si="370"/>
        <v>1</v>
      </c>
      <c r="BF740" s="134" t="e">
        <f t="shared" si="371"/>
        <v>#VALUE!</v>
      </c>
      <c r="BG740" s="134" t="e">
        <f t="shared" si="372"/>
        <v>#VALUE!</v>
      </c>
      <c r="BH740" s="139" t="e">
        <f t="shared" si="373"/>
        <v>#VALUE!</v>
      </c>
      <c r="BI740" s="139" t="e">
        <f t="shared" si="374"/>
        <v>#VALUE!</v>
      </c>
    </row>
    <row r="741" spans="13:61" ht="15">
      <c r="M741" s="120" t="s">
        <v>13871</v>
      </c>
      <c r="N741" s="120" t="s">
        <v>13872</v>
      </c>
      <c r="O741" s="120" t="s">
        <v>267</v>
      </c>
      <c r="P741" s="120" t="s">
        <v>9301</v>
      </c>
      <c r="Q741" s="120" t="s">
        <v>12201</v>
      </c>
      <c r="R741" s="120">
        <v>33</v>
      </c>
      <c r="S741" s="120">
        <v>3328</v>
      </c>
      <c r="T741" s="348" t="str">
        <f>IF(R741&lt;&gt;"",VLOOKUP(R741,'01_MASTER_KODE_WILAYAH'!H$1437:I$1470,2,FALSE),"")</f>
        <v>JAWA TENGAH</v>
      </c>
      <c r="U741" s="348" t="str">
        <f>IF(S741&lt;&gt;"",VLOOKUP(S741,'01_MASTER_KODE_WILAYAH'!D$5:F$1353,3,FALSE),"")</f>
        <v>TEGAL</v>
      </c>
      <c r="V741" s="349" t="str">
        <f t="shared" ref="V741:V804" si="375">IF(M741&lt;&gt;"",MID(M741,9,1),"")</f>
        <v>2</v>
      </c>
      <c r="W741" s="145" t="e">
        <f t="shared" ref="W741:W804" si="376">X741+AB741+AF741+AJ741+AN741+AR741+AV741+AZ741+BD741</f>
        <v>#VALUE!</v>
      </c>
      <c r="X741" s="133" t="e">
        <f>COUNTIFS(A1_Individu_Data_Keadaan_SDMK!A$4:A$149931,M741,A1_Individu_Data_Keadaan_SDMK!R$4:R$149285,"01. Dokter")</f>
        <v>#VALUE!</v>
      </c>
      <c r="Y741" s="122">
        <f t="shared" ref="Y741:Y804" si="377">IF(V741="1",2,1)</f>
        <v>1</v>
      </c>
      <c r="Z741" s="134" t="e">
        <f t="shared" ref="Z741:Z804" si="378">IF((X741-Y741)&gt;0,(X741-Y741),0)</f>
        <v>#VALUE!</v>
      </c>
      <c r="AA741" s="134" t="e">
        <f t="shared" ref="AA741:AA804" si="379">IF((X741-Y741)&lt;0,ABS(X741-Y741),0)</f>
        <v>#VALUE!</v>
      </c>
      <c r="AB741" s="133" t="e">
        <f>COUNTIFS(A1_Individu_Data_Keadaan_SDMK!A$4:A$149931,M741,A1_Individu_Data_Keadaan_SDMK!R$4:R$149285,"02. Dokter Gigi")</f>
        <v>#VALUE!</v>
      </c>
      <c r="AC741" s="122">
        <f t="shared" ref="AC741:AC804" si="380">IF(V741="1",1,1)</f>
        <v>1</v>
      </c>
      <c r="AD741" s="134" t="e">
        <f t="shared" ref="AD741:AD804" si="381">IF((AB741-AC741)&gt;0,(AB741-AC741),0)</f>
        <v>#VALUE!</v>
      </c>
      <c r="AE741" s="134" t="e">
        <f t="shared" ref="AE741:AE804" si="382">IF((AB741-AC741)&lt;0,ABS(AB741-AC741),0)</f>
        <v>#VALUE!</v>
      </c>
      <c r="AF741" s="133" t="e">
        <f>COUNTIFS(A1_Individu_Data_Keadaan_SDMK!A$4:A$149931,M741,A1_Individu_Data_Keadaan_SDMK!Q$4:Q$149285,"03. KEPERAWATAN")</f>
        <v>#VALUE!</v>
      </c>
      <c r="AG741" s="135">
        <f t="shared" ref="AG741:AG804" si="383">IF(V741="1",8,5)</f>
        <v>5</v>
      </c>
      <c r="AH741" s="134" t="e">
        <f t="shared" ref="AH741:AH804" si="384">IF((AF741-AG741)&gt;0,(AF741-AG741),0)</f>
        <v>#VALUE!</v>
      </c>
      <c r="AI741" s="134" t="e">
        <f t="shared" ref="AI741:AI804" si="385">IF((AF741-AG741)&lt;0,ABS(AF741-AG741),0)</f>
        <v>#VALUE!</v>
      </c>
      <c r="AJ741" s="133" t="e">
        <f>COUNTIFS(A1_Individu_Data_Keadaan_SDMK!A$4:A$149931,M741,A1_Individu_Data_Keadaan_SDMK!Q$4:Q$149285,"04. KEBIDANAN")</f>
        <v>#VALUE!</v>
      </c>
      <c r="AK741" s="135">
        <f t="shared" ref="AK741:AK804" si="386">IF(V741="1",7,4)</f>
        <v>4</v>
      </c>
      <c r="AL741" s="134" t="e">
        <f t="shared" ref="AL741:AL804" si="387">IF((AJ741-AK741)&gt;0,(AJ741-AK741),0)</f>
        <v>#VALUE!</v>
      </c>
      <c r="AM741" s="134" t="e">
        <f t="shared" ref="AM741:AM804" si="388">IF((AJ741-AK741)&lt;0,ABS(AJ741-AK741),0)</f>
        <v>#VALUE!</v>
      </c>
      <c r="AN741" s="133" t="e">
        <f>COUNTIFS(A1_Individu_Data_Keadaan_SDMK!A$4:A$149931,M741,A1_Individu_Data_Keadaan_SDMK!Q$4:Q$149285,"05. KEFARMASIAN")</f>
        <v>#VALUE!</v>
      </c>
      <c r="AO741" s="135">
        <f t="shared" ref="AO741:AO804" si="389">IF(V741="1",1,1)</f>
        <v>1</v>
      </c>
      <c r="AP741" s="134" t="e">
        <f t="shared" ref="AP741:AP804" si="390">IF((AN741-AO741)&gt;0,(AN741-AO741),0)</f>
        <v>#VALUE!</v>
      </c>
      <c r="AQ741" s="134" t="e">
        <f t="shared" ref="AQ741:AQ804" si="391">IF((AN741-AO741)&lt;0,ABS(AN741-AO741),0)</f>
        <v>#VALUE!</v>
      </c>
      <c r="AR741" s="133" t="e">
        <f>COUNTIFS(A1_Individu_Data_Keadaan_SDMK!A$4:A$149931,M741,A1_Individu_Data_Keadaan_SDMK!Q$4:Q$149285,"06. KESEHATAN MASYARAKAT")</f>
        <v>#VALUE!</v>
      </c>
      <c r="AS741" s="135">
        <f t="shared" ref="AS741:AS804" si="392">IF(V741="1",1,1)</f>
        <v>1</v>
      </c>
      <c r="AT741" s="134" t="e">
        <f t="shared" ref="AT741:AT804" si="393">IF((AR741-AS741)&gt;0,(AR741-AS741),0)</f>
        <v>#VALUE!</v>
      </c>
      <c r="AU741" s="134" t="e">
        <f t="shared" ref="AU741:AU804" si="394">IF((AR741-AS741)&lt;0,ABS(AR741-AS741),0)</f>
        <v>#VALUE!</v>
      </c>
      <c r="AV741" s="133" t="e">
        <f>COUNTIFS(A1_Individu_Data_Keadaan_SDMK!A$4:A$149931,M741,A1_Individu_Data_Keadaan_SDMK!Q$4:Q$149285,"07. KESEHATAN LINGKUNGAN")</f>
        <v>#VALUE!</v>
      </c>
      <c r="AW741" s="135">
        <f t="shared" ref="AW741:AW804" si="395">IF(V741="1",1,1)</f>
        <v>1</v>
      </c>
      <c r="AX741" s="134" t="e">
        <f t="shared" ref="AX741:AX804" si="396">IF((AV741-AW741)&gt;0,(AV741-AW741),0)</f>
        <v>#VALUE!</v>
      </c>
      <c r="AY741" s="134" t="e">
        <f t="shared" ref="AY741:AY804" si="397">IF((AV741-AW741)&lt;0,ABS(AV741-AW741),0)</f>
        <v>#VALUE!</v>
      </c>
      <c r="AZ741" s="133" t="e">
        <f>COUNTIFS(A1_Individu_Data_Keadaan_SDMK!A$4:A$149931,M741,A1_Individu_Data_Keadaan_SDMK!Q$4:Q$149285,"08. GIZI")</f>
        <v>#VALUE!</v>
      </c>
      <c r="BA741" s="135">
        <f t="shared" ref="BA741:BA804" si="398">IF(V741="1",2,1)</f>
        <v>1</v>
      </c>
      <c r="BB741" s="134" t="e">
        <f t="shared" ref="BB741:BB804" si="399">IF((AZ741-BA741)&gt;0,(AZ741-BA741),0)</f>
        <v>#VALUE!</v>
      </c>
      <c r="BC741" s="134" t="e">
        <f t="shared" ref="BC741:BC804" si="400">IF((AZ741-BA741)&lt;0,ABS(AZ741-BA741),0)</f>
        <v>#VALUE!</v>
      </c>
      <c r="BD741" s="133" t="e">
        <f>COUNTIFS(A1_Individu_Data_Keadaan_SDMK!A$4:A$149931,M741,A1_Individu_Data_Keadaan_SDMK!R$4:R$149285,"03. Ahli Teknologi Laboratorium Medik")</f>
        <v>#VALUE!</v>
      </c>
      <c r="BE741" s="135">
        <f t="shared" ref="BE741:BE804" si="401">IF(V741="1",1,1)</f>
        <v>1</v>
      </c>
      <c r="BF741" s="134" t="e">
        <f t="shared" ref="BF741:BF804" si="402">IF((BD741-BE741)&gt;0,(BD741-BE741),0)</f>
        <v>#VALUE!</v>
      </c>
      <c r="BG741" s="134" t="e">
        <f t="shared" ref="BG741:BG804" si="403">IF((BD741-BE741)&lt;0,ABS(BD741-BE741),0)</f>
        <v>#VALUE!</v>
      </c>
      <c r="BH741" s="139" t="e">
        <f t="shared" ref="BH741:BH804" si="404">IF(AND(AN741&gt;=1,AR741&gt;=1,AV741&gt;=1,AZ741&gt;=1,BD741&gt;=1),"Memenuhi","Belum Memenuhi")</f>
        <v>#VALUE!</v>
      </c>
      <c r="BI741" s="139" t="e">
        <f t="shared" ref="BI741:BI804" si="405">IF(AND(X741&gt;=1,AB741&gt;=1,AF741&gt;=1,AJ741&gt;=1,AN741&gt;=1,AR741&gt;=1,AV741&gt;=1,AZ741&gt;=1,BD741&gt;=1),"Memenuhi","Belum Memenuhi")</f>
        <v>#VALUE!</v>
      </c>
    </row>
    <row r="742" spans="13:61" ht="15">
      <c r="M742" s="120" t="s">
        <v>13873</v>
      </c>
      <c r="N742" s="120" t="s">
        <v>13874</v>
      </c>
      <c r="O742" s="120" t="s">
        <v>267</v>
      </c>
      <c r="P742" s="120" t="s">
        <v>9301</v>
      </c>
      <c r="Q742" s="120" t="s">
        <v>12201</v>
      </c>
      <c r="R742" s="120">
        <v>33</v>
      </c>
      <c r="S742" s="120">
        <v>3328</v>
      </c>
      <c r="T742" s="348" t="str">
        <f>IF(R742&lt;&gt;"",VLOOKUP(R742,'01_MASTER_KODE_WILAYAH'!H$1437:I$1470,2,FALSE),"")</f>
        <v>JAWA TENGAH</v>
      </c>
      <c r="U742" s="348" t="str">
        <f>IF(S742&lt;&gt;"",VLOOKUP(S742,'01_MASTER_KODE_WILAYAH'!D$5:F$1353,3,FALSE),"")</f>
        <v>TEGAL</v>
      </c>
      <c r="V742" s="349" t="str">
        <f t="shared" si="375"/>
        <v>2</v>
      </c>
      <c r="W742" s="145" t="e">
        <f t="shared" si="376"/>
        <v>#VALUE!</v>
      </c>
      <c r="X742" s="133" t="e">
        <f>COUNTIFS(A1_Individu_Data_Keadaan_SDMK!A$4:A$149931,M742,A1_Individu_Data_Keadaan_SDMK!R$4:R$149285,"01. Dokter")</f>
        <v>#VALUE!</v>
      </c>
      <c r="Y742" s="122">
        <f t="shared" si="377"/>
        <v>1</v>
      </c>
      <c r="Z742" s="134" t="e">
        <f t="shared" si="378"/>
        <v>#VALUE!</v>
      </c>
      <c r="AA742" s="134" t="e">
        <f t="shared" si="379"/>
        <v>#VALUE!</v>
      </c>
      <c r="AB742" s="133" t="e">
        <f>COUNTIFS(A1_Individu_Data_Keadaan_SDMK!A$4:A$149931,M742,A1_Individu_Data_Keadaan_SDMK!R$4:R$149285,"02. Dokter Gigi")</f>
        <v>#VALUE!</v>
      </c>
      <c r="AC742" s="122">
        <f t="shared" si="380"/>
        <v>1</v>
      </c>
      <c r="AD742" s="134" t="e">
        <f t="shared" si="381"/>
        <v>#VALUE!</v>
      </c>
      <c r="AE742" s="134" t="e">
        <f t="shared" si="382"/>
        <v>#VALUE!</v>
      </c>
      <c r="AF742" s="133" t="e">
        <f>COUNTIFS(A1_Individu_Data_Keadaan_SDMK!A$4:A$149931,M742,A1_Individu_Data_Keadaan_SDMK!Q$4:Q$149285,"03. KEPERAWATAN")</f>
        <v>#VALUE!</v>
      </c>
      <c r="AG742" s="135">
        <f t="shared" si="383"/>
        <v>5</v>
      </c>
      <c r="AH742" s="134" t="e">
        <f t="shared" si="384"/>
        <v>#VALUE!</v>
      </c>
      <c r="AI742" s="134" t="e">
        <f t="shared" si="385"/>
        <v>#VALUE!</v>
      </c>
      <c r="AJ742" s="133" t="e">
        <f>COUNTIFS(A1_Individu_Data_Keadaan_SDMK!A$4:A$149931,M742,A1_Individu_Data_Keadaan_SDMK!Q$4:Q$149285,"04. KEBIDANAN")</f>
        <v>#VALUE!</v>
      </c>
      <c r="AK742" s="135">
        <f t="shared" si="386"/>
        <v>4</v>
      </c>
      <c r="AL742" s="134" t="e">
        <f t="shared" si="387"/>
        <v>#VALUE!</v>
      </c>
      <c r="AM742" s="134" t="e">
        <f t="shared" si="388"/>
        <v>#VALUE!</v>
      </c>
      <c r="AN742" s="133" t="e">
        <f>COUNTIFS(A1_Individu_Data_Keadaan_SDMK!A$4:A$149931,M742,A1_Individu_Data_Keadaan_SDMK!Q$4:Q$149285,"05. KEFARMASIAN")</f>
        <v>#VALUE!</v>
      </c>
      <c r="AO742" s="135">
        <f t="shared" si="389"/>
        <v>1</v>
      </c>
      <c r="AP742" s="134" t="e">
        <f t="shared" si="390"/>
        <v>#VALUE!</v>
      </c>
      <c r="AQ742" s="134" t="e">
        <f t="shared" si="391"/>
        <v>#VALUE!</v>
      </c>
      <c r="AR742" s="133" t="e">
        <f>COUNTIFS(A1_Individu_Data_Keadaan_SDMK!A$4:A$149931,M742,A1_Individu_Data_Keadaan_SDMK!Q$4:Q$149285,"06. KESEHATAN MASYARAKAT")</f>
        <v>#VALUE!</v>
      </c>
      <c r="AS742" s="135">
        <f t="shared" si="392"/>
        <v>1</v>
      </c>
      <c r="AT742" s="134" t="e">
        <f t="shared" si="393"/>
        <v>#VALUE!</v>
      </c>
      <c r="AU742" s="134" t="e">
        <f t="shared" si="394"/>
        <v>#VALUE!</v>
      </c>
      <c r="AV742" s="133" t="e">
        <f>COUNTIFS(A1_Individu_Data_Keadaan_SDMK!A$4:A$149931,M742,A1_Individu_Data_Keadaan_SDMK!Q$4:Q$149285,"07. KESEHATAN LINGKUNGAN")</f>
        <v>#VALUE!</v>
      </c>
      <c r="AW742" s="135">
        <f t="shared" si="395"/>
        <v>1</v>
      </c>
      <c r="AX742" s="134" t="e">
        <f t="shared" si="396"/>
        <v>#VALUE!</v>
      </c>
      <c r="AY742" s="134" t="e">
        <f t="shared" si="397"/>
        <v>#VALUE!</v>
      </c>
      <c r="AZ742" s="133" t="e">
        <f>COUNTIFS(A1_Individu_Data_Keadaan_SDMK!A$4:A$149931,M742,A1_Individu_Data_Keadaan_SDMK!Q$4:Q$149285,"08. GIZI")</f>
        <v>#VALUE!</v>
      </c>
      <c r="BA742" s="135">
        <f t="shared" si="398"/>
        <v>1</v>
      </c>
      <c r="BB742" s="134" t="e">
        <f t="shared" si="399"/>
        <v>#VALUE!</v>
      </c>
      <c r="BC742" s="134" t="e">
        <f t="shared" si="400"/>
        <v>#VALUE!</v>
      </c>
      <c r="BD742" s="133" t="e">
        <f>COUNTIFS(A1_Individu_Data_Keadaan_SDMK!A$4:A$149931,M742,A1_Individu_Data_Keadaan_SDMK!R$4:R$149285,"03. Ahli Teknologi Laboratorium Medik")</f>
        <v>#VALUE!</v>
      </c>
      <c r="BE742" s="135">
        <f t="shared" si="401"/>
        <v>1</v>
      </c>
      <c r="BF742" s="134" t="e">
        <f t="shared" si="402"/>
        <v>#VALUE!</v>
      </c>
      <c r="BG742" s="134" t="e">
        <f t="shared" si="403"/>
        <v>#VALUE!</v>
      </c>
      <c r="BH742" s="139" t="e">
        <f t="shared" si="404"/>
        <v>#VALUE!</v>
      </c>
      <c r="BI742" s="139" t="e">
        <f t="shared" si="405"/>
        <v>#VALUE!</v>
      </c>
    </row>
    <row r="743" spans="13:61" ht="15">
      <c r="M743" s="120" t="s">
        <v>13875</v>
      </c>
      <c r="N743" s="120" t="s">
        <v>13876</v>
      </c>
      <c r="O743" s="120" t="s">
        <v>267</v>
      </c>
      <c r="P743" s="120" t="s">
        <v>9301</v>
      </c>
      <c r="Q743" s="120" t="s">
        <v>12201</v>
      </c>
      <c r="R743" s="120">
        <v>33</v>
      </c>
      <c r="S743" s="120">
        <v>3328</v>
      </c>
      <c r="T743" s="348" t="str">
        <f>IF(R743&lt;&gt;"",VLOOKUP(R743,'01_MASTER_KODE_WILAYAH'!H$1437:I$1470,2,FALSE),"")</f>
        <v>JAWA TENGAH</v>
      </c>
      <c r="U743" s="348" t="str">
        <f>IF(S743&lt;&gt;"",VLOOKUP(S743,'01_MASTER_KODE_WILAYAH'!D$5:F$1353,3,FALSE),"")</f>
        <v>TEGAL</v>
      </c>
      <c r="V743" s="349" t="str">
        <f t="shared" si="375"/>
        <v>2</v>
      </c>
      <c r="W743" s="145" t="e">
        <f t="shared" si="376"/>
        <v>#VALUE!</v>
      </c>
      <c r="X743" s="133" t="e">
        <f>COUNTIFS(A1_Individu_Data_Keadaan_SDMK!A$4:A$149931,M743,A1_Individu_Data_Keadaan_SDMK!R$4:R$149285,"01. Dokter")</f>
        <v>#VALUE!</v>
      </c>
      <c r="Y743" s="122">
        <f t="shared" si="377"/>
        <v>1</v>
      </c>
      <c r="Z743" s="134" t="e">
        <f t="shared" si="378"/>
        <v>#VALUE!</v>
      </c>
      <c r="AA743" s="134" t="e">
        <f t="shared" si="379"/>
        <v>#VALUE!</v>
      </c>
      <c r="AB743" s="133" t="e">
        <f>COUNTIFS(A1_Individu_Data_Keadaan_SDMK!A$4:A$149931,M743,A1_Individu_Data_Keadaan_SDMK!R$4:R$149285,"02. Dokter Gigi")</f>
        <v>#VALUE!</v>
      </c>
      <c r="AC743" s="122">
        <f t="shared" si="380"/>
        <v>1</v>
      </c>
      <c r="AD743" s="134" t="e">
        <f t="shared" si="381"/>
        <v>#VALUE!</v>
      </c>
      <c r="AE743" s="134" t="e">
        <f t="shared" si="382"/>
        <v>#VALUE!</v>
      </c>
      <c r="AF743" s="133" t="e">
        <f>COUNTIFS(A1_Individu_Data_Keadaan_SDMK!A$4:A$149931,M743,A1_Individu_Data_Keadaan_SDMK!Q$4:Q$149285,"03. KEPERAWATAN")</f>
        <v>#VALUE!</v>
      </c>
      <c r="AG743" s="135">
        <f t="shared" si="383"/>
        <v>5</v>
      </c>
      <c r="AH743" s="134" t="e">
        <f t="shared" si="384"/>
        <v>#VALUE!</v>
      </c>
      <c r="AI743" s="134" t="e">
        <f t="shared" si="385"/>
        <v>#VALUE!</v>
      </c>
      <c r="AJ743" s="133" t="e">
        <f>COUNTIFS(A1_Individu_Data_Keadaan_SDMK!A$4:A$149931,M743,A1_Individu_Data_Keadaan_SDMK!Q$4:Q$149285,"04. KEBIDANAN")</f>
        <v>#VALUE!</v>
      </c>
      <c r="AK743" s="135">
        <f t="shared" si="386"/>
        <v>4</v>
      </c>
      <c r="AL743" s="134" t="e">
        <f t="shared" si="387"/>
        <v>#VALUE!</v>
      </c>
      <c r="AM743" s="134" t="e">
        <f t="shared" si="388"/>
        <v>#VALUE!</v>
      </c>
      <c r="AN743" s="133" t="e">
        <f>COUNTIFS(A1_Individu_Data_Keadaan_SDMK!A$4:A$149931,M743,A1_Individu_Data_Keadaan_SDMK!Q$4:Q$149285,"05. KEFARMASIAN")</f>
        <v>#VALUE!</v>
      </c>
      <c r="AO743" s="135">
        <f t="shared" si="389"/>
        <v>1</v>
      </c>
      <c r="AP743" s="134" t="e">
        <f t="shared" si="390"/>
        <v>#VALUE!</v>
      </c>
      <c r="AQ743" s="134" t="e">
        <f t="shared" si="391"/>
        <v>#VALUE!</v>
      </c>
      <c r="AR743" s="133" t="e">
        <f>COUNTIFS(A1_Individu_Data_Keadaan_SDMK!A$4:A$149931,M743,A1_Individu_Data_Keadaan_SDMK!Q$4:Q$149285,"06. KESEHATAN MASYARAKAT")</f>
        <v>#VALUE!</v>
      </c>
      <c r="AS743" s="135">
        <f t="shared" si="392"/>
        <v>1</v>
      </c>
      <c r="AT743" s="134" t="e">
        <f t="shared" si="393"/>
        <v>#VALUE!</v>
      </c>
      <c r="AU743" s="134" t="e">
        <f t="shared" si="394"/>
        <v>#VALUE!</v>
      </c>
      <c r="AV743" s="133" t="e">
        <f>COUNTIFS(A1_Individu_Data_Keadaan_SDMK!A$4:A$149931,M743,A1_Individu_Data_Keadaan_SDMK!Q$4:Q$149285,"07. KESEHATAN LINGKUNGAN")</f>
        <v>#VALUE!</v>
      </c>
      <c r="AW743" s="135">
        <f t="shared" si="395"/>
        <v>1</v>
      </c>
      <c r="AX743" s="134" t="e">
        <f t="shared" si="396"/>
        <v>#VALUE!</v>
      </c>
      <c r="AY743" s="134" t="e">
        <f t="shared" si="397"/>
        <v>#VALUE!</v>
      </c>
      <c r="AZ743" s="133" t="e">
        <f>COUNTIFS(A1_Individu_Data_Keadaan_SDMK!A$4:A$149931,M743,A1_Individu_Data_Keadaan_SDMK!Q$4:Q$149285,"08. GIZI")</f>
        <v>#VALUE!</v>
      </c>
      <c r="BA743" s="135">
        <f t="shared" si="398"/>
        <v>1</v>
      </c>
      <c r="BB743" s="134" t="e">
        <f t="shared" si="399"/>
        <v>#VALUE!</v>
      </c>
      <c r="BC743" s="134" t="e">
        <f t="shared" si="400"/>
        <v>#VALUE!</v>
      </c>
      <c r="BD743" s="133" t="e">
        <f>COUNTIFS(A1_Individu_Data_Keadaan_SDMK!A$4:A$149931,M743,A1_Individu_Data_Keadaan_SDMK!R$4:R$149285,"03. Ahli Teknologi Laboratorium Medik")</f>
        <v>#VALUE!</v>
      </c>
      <c r="BE743" s="135">
        <f t="shared" si="401"/>
        <v>1</v>
      </c>
      <c r="BF743" s="134" t="e">
        <f t="shared" si="402"/>
        <v>#VALUE!</v>
      </c>
      <c r="BG743" s="134" t="e">
        <f t="shared" si="403"/>
        <v>#VALUE!</v>
      </c>
      <c r="BH743" s="139" t="e">
        <f t="shared" si="404"/>
        <v>#VALUE!</v>
      </c>
      <c r="BI743" s="139" t="e">
        <f t="shared" si="405"/>
        <v>#VALUE!</v>
      </c>
    </row>
    <row r="744" spans="13:61" ht="15">
      <c r="M744" s="120" t="s">
        <v>13877</v>
      </c>
      <c r="N744" s="120" t="s">
        <v>13878</v>
      </c>
      <c r="O744" s="120" t="s">
        <v>267</v>
      </c>
      <c r="P744" s="120" t="s">
        <v>9301</v>
      </c>
      <c r="Q744" s="120" t="s">
        <v>12201</v>
      </c>
      <c r="R744" s="120">
        <v>33</v>
      </c>
      <c r="S744" s="120">
        <v>3328</v>
      </c>
      <c r="T744" s="348" t="str">
        <f>IF(R744&lt;&gt;"",VLOOKUP(R744,'01_MASTER_KODE_WILAYAH'!H$1437:I$1470,2,FALSE),"")</f>
        <v>JAWA TENGAH</v>
      </c>
      <c r="U744" s="348" t="str">
        <f>IF(S744&lt;&gt;"",VLOOKUP(S744,'01_MASTER_KODE_WILAYAH'!D$5:F$1353,3,FALSE),"")</f>
        <v>TEGAL</v>
      </c>
      <c r="V744" s="349" t="str">
        <f t="shared" si="375"/>
        <v>2</v>
      </c>
      <c r="W744" s="145" t="e">
        <f t="shared" si="376"/>
        <v>#VALUE!</v>
      </c>
      <c r="X744" s="133" t="e">
        <f>COUNTIFS(A1_Individu_Data_Keadaan_SDMK!A$4:A$149931,M744,A1_Individu_Data_Keadaan_SDMK!R$4:R$149285,"01. Dokter")</f>
        <v>#VALUE!</v>
      </c>
      <c r="Y744" s="122">
        <f t="shared" si="377"/>
        <v>1</v>
      </c>
      <c r="Z744" s="134" t="e">
        <f t="shared" si="378"/>
        <v>#VALUE!</v>
      </c>
      <c r="AA744" s="134" t="e">
        <f t="shared" si="379"/>
        <v>#VALUE!</v>
      </c>
      <c r="AB744" s="133" t="e">
        <f>COUNTIFS(A1_Individu_Data_Keadaan_SDMK!A$4:A$149931,M744,A1_Individu_Data_Keadaan_SDMK!R$4:R$149285,"02. Dokter Gigi")</f>
        <v>#VALUE!</v>
      </c>
      <c r="AC744" s="122">
        <f t="shared" si="380"/>
        <v>1</v>
      </c>
      <c r="AD744" s="134" t="e">
        <f t="shared" si="381"/>
        <v>#VALUE!</v>
      </c>
      <c r="AE744" s="134" t="e">
        <f t="shared" si="382"/>
        <v>#VALUE!</v>
      </c>
      <c r="AF744" s="133" t="e">
        <f>COUNTIFS(A1_Individu_Data_Keadaan_SDMK!A$4:A$149931,M744,A1_Individu_Data_Keadaan_SDMK!Q$4:Q$149285,"03. KEPERAWATAN")</f>
        <v>#VALUE!</v>
      </c>
      <c r="AG744" s="135">
        <f t="shared" si="383"/>
        <v>5</v>
      </c>
      <c r="AH744" s="134" t="e">
        <f t="shared" si="384"/>
        <v>#VALUE!</v>
      </c>
      <c r="AI744" s="134" t="e">
        <f t="shared" si="385"/>
        <v>#VALUE!</v>
      </c>
      <c r="AJ744" s="133" t="e">
        <f>COUNTIFS(A1_Individu_Data_Keadaan_SDMK!A$4:A$149931,M744,A1_Individu_Data_Keadaan_SDMK!Q$4:Q$149285,"04. KEBIDANAN")</f>
        <v>#VALUE!</v>
      </c>
      <c r="AK744" s="135">
        <f t="shared" si="386"/>
        <v>4</v>
      </c>
      <c r="AL744" s="134" t="e">
        <f t="shared" si="387"/>
        <v>#VALUE!</v>
      </c>
      <c r="AM744" s="134" t="e">
        <f t="shared" si="388"/>
        <v>#VALUE!</v>
      </c>
      <c r="AN744" s="133" t="e">
        <f>COUNTIFS(A1_Individu_Data_Keadaan_SDMK!A$4:A$149931,M744,A1_Individu_Data_Keadaan_SDMK!Q$4:Q$149285,"05. KEFARMASIAN")</f>
        <v>#VALUE!</v>
      </c>
      <c r="AO744" s="135">
        <f t="shared" si="389"/>
        <v>1</v>
      </c>
      <c r="AP744" s="134" t="e">
        <f t="shared" si="390"/>
        <v>#VALUE!</v>
      </c>
      <c r="AQ744" s="134" t="e">
        <f t="shared" si="391"/>
        <v>#VALUE!</v>
      </c>
      <c r="AR744" s="133" t="e">
        <f>COUNTIFS(A1_Individu_Data_Keadaan_SDMK!A$4:A$149931,M744,A1_Individu_Data_Keadaan_SDMK!Q$4:Q$149285,"06. KESEHATAN MASYARAKAT")</f>
        <v>#VALUE!</v>
      </c>
      <c r="AS744" s="135">
        <f t="shared" si="392"/>
        <v>1</v>
      </c>
      <c r="AT744" s="134" t="e">
        <f t="shared" si="393"/>
        <v>#VALUE!</v>
      </c>
      <c r="AU744" s="134" t="e">
        <f t="shared" si="394"/>
        <v>#VALUE!</v>
      </c>
      <c r="AV744" s="133" t="e">
        <f>COUNTIFS(A1_Individu_Data_Keadaan_SDMK!A$4:A$149931,M744,A1_Individu_Data_Keadaan_SDMK!Q$4:Q$149285,"07. KESEHATAN LINGKUNGAN")</f>
        <v>#VALUE!</v>
      </c>
      <c r="AW744" s="135">
        <f t="shared" si="395"/>
        <v>1</v>
      </c>
      <c r="AX744" s="134" t="e">
        <f t="shared" si="396"/>
        <v>#VALUE!</v>
      </c>
      <c r="AY744" s="134" t="e">
        <f t="shared" si="397"/>
        <v>#VALUE!</v>
      </c>
      <c r="AZ744" s="133" t="e">
        <f>COUNTIFS(A1_Individu_Data_Keadaan_SDMK!A$4:A$149931,M744,A1_Individu_Data_Keadaan_SDMK!Q$4:Q$149285,"08. GIZI")</f>
        <v>#VALUE!</v>
      </c>
      <c r="BA744" s="135">
        <f t="shared" si="398"/>
        <v>1</v>
      </c>
      <c r="BB744" s="134" t="e">
        <f t="shared" si="399"/>
        <v>#VALUE!</v>
      </c>
      <c r="BC744" s="134" t="e">
        <f t="shared" si="400"/>
        <v>#VALUE!</v>
      </c>
      <c r="BD744" s="133" t="e">
        <f>COUNTIFS(A1_Individu_Data_Keadaan_SDMK!A$4:A$149931,M744,A1_Individu_Data_Keadaan_SDMK!R$4:R$149285,"03. Ahli Teknologi Laboratorium Medik")</f>
        <v>#VALUE!</v>
      </c>
      <c r="BE744" s="135">
        <f t="shared" si="401"/>
        <v>1</v>
      </c>
      <c r="BF744" s="134" t="e">
        <f t="shared" si="402"/>
        <v>#VALUE!</v>
      </c>
      <c r="BG744" s="134" t="e">
        <f t="shared" si="403"/>
        <v>#VALUE!</v>
      </c>
      <c r="BH744" s="139" t="e">
        <f t="shared" si="404"/>
        <v>#VALUE!</v>
      </c>
      <c r="BI744" s="139" t="e">
        <f t="shared" si="405"/>
        <v>#VALUE!</v>
      </c>
    </row>
    <row r="745" spans="13:61" ht="15">
      <c r="M745" s="120" t="s">
        <v>13879</v>
      </c>
      <c r="N745" s="120" t="s">
        <v>13880</v>
      </c>
      <c r="O745" s="120" t="s">
        <v>267</v>
      </c>
      <c r="P745" s="120" t="s">
        <v>9302</v>
      </c>
      <c r="Q745" s="120" t="s">
        <v>12201</v>
      </c>
      <c r="R745" s="120">
        <v>33</v>
      </c>
      <c r="S745" s="120">
        <v>3328</v>
      </c>
      <c r="T745" s="348" t="str">
        <f>IF(R745&lt;&gt;"",VLOOKUP(R745,'01_MASTER_KODE_WILAYAH'!H$1437:I$1470,2,FALSE),"")</f>
        <v>JAWA TENGAH</v>
      </c>
      <c r="U745" s="348" t="str">
        <f>IF(S745&lt;&gt;"",VLOOKUP(S745,'01_MASTER_KODE_WILAYAH'!D$5:F$1353,3,FALSE),"")</f>
        <v>TEGAL</v>
      </c>
      <c r="V745" s="349" t="str">
        <f t="shared" si="375"/>
        <v>1</v>
      </c>
      <c r="W745" s="145" t="e">
        <f t="shared" si="376"/>
        <v>#VALUE!</v>
      </c>
      <c r="X745" s="133" t="e">
        <f>COUNTIFS(A1_Individu_Data_Keadaan_SDMK!A$4:A$149931,M745,A1_Individu_Data_Keadaan_SDMK!R$4:R$149285,"01. Dokter")</f>
        <v>#VALUE!</v>
      </c>
      <c r="Y745" s="122">
        <f t="shared" si="377"/>
        <v>2</v>
      </c>
      <c r="Z745" s="134" t="e">
        <f t="shared" si="378"/>
        <v>#VALUE!</v>
      </c>
      <c r="AA745" s="134" t="e">
        <f t="shared" si="379"/>
        <v>#VALUE!</v>
      </c>
      <c r="AB745" s="133" t="e">
        <f>COUNTIFS(A1_Individu_Data_Keadaan_SDMK!A$4:A$149931,M745,A1_Individu_Data_Keadaan_SDMK!R$4:R$149285,"02. Dokter Gigi")</f>
        <v>#VALUE!</v>
      </c>
      <c r="AC745" s="122">
        <f t="shared" si="380"/>
        <v>1</v>
      </c>
      <c r="AD745" s="134" t="e">
        <f t="shared" si="381"/>
        <v>#VALUE!</v>
      </c>
      <c r="AE745" s="134" t="e">
        <f t="shared" si="382"/>
        <v>#VALUE!</v>
      </c>
      <c r="AF745" s="133" t="e">
        <f>COUNTIFS(A1_Individu_Data_Keadaan_SDMK!A$4:A$149931,M745,A1_Individu_Data_Keadaan_SDMK!Q$4:Q$149285,"03. KEPERAWATAN")</f>
        <v>#VALUE!</v>
      </c>
      <c r="AG745" s="135">
        <f t="shared" si="383"/>
        <v>8</v>
      </c>
      <c r="AH745" s="134" t="e">
        <f t="shared" si="384"/>
        <v>#VALUE!</v>
      </c>
      <c r="AI745" s="134" t="e">
        <f t="shared" si="385"/>
        <v>#VALUE!</v>
      </c>
      <c r="AJ745" s="133" t="e">
        <f>COUNTIFS(A1_Individu_Data_Keadaan_SDMK!A$4:A$149931,M745,A1_Individu_Data_Keadaan_SDMK!Q$4:Q$149285,"04. KEBIDANAN")</f>
        <v>#VALUE!</v>
      </c>
      <c r="AK745" s="135">
        <f t="shared" si="386"/>
        <v>7</v>
      </c>
      <c r="AL745" s="134" t="e">
        <f t="shared" si="387"/>
        <v>#VALUE!</v>
      </c>
      <c r="AM745" s="134" t="e">
        <f t="shared" si="388"/>
        <v>#VALUE!</v>
      </c>
      <c r="AN745" s="133" t="e">
        <f>COUNTIFS(A1_Individu_Data_Keadaan_SDMK!A$4:A$149931,M745,A1_Individu_Data_Keadaan_SDMK!Q$4:Q$149285,"05. KEFARMASIAN")</f>
        <v>#VALUE!</v>
      </c>
      <c r="AO745" s="135">
        <f t="shared" si="389"/>
        <v>1</v>
      </c>
      <c r="AP745" s="134" t="e">
        <f t="shared" si="390"/>
        <v>#VALUE!</v>
      </c>
      <c r="AQ745" s="134" t="e">
        <f t="shared" si="391"/>
        <v>#VALUE!</v>
      </c>
      <c r="AR745" s="133" t="e">
        <f>COUNTIFS(A1_Individu_Data_Keadaan_SDMK!A$4:A$149931,M745,A1_Individu_Data_Keadaan_SDMK!Q$4:Q$149285,"06. KESEHATAN MASYARAKAT")</f>
        <v>#VALUE!</v>
      </c>
      <c r="AS745" s="135">
        <f t="shared" si="392"/>
        <v>1</v>
      </c>
      <c r="AT745" s="134" t="e">
        <f t="shared" si="393"/>
        <v>#VALUE!</v>
      </c>
      <c r="AU745" s="134" t="e">
        <f t="shared" si="394"/>
        <v>#VALUE!</v>
      </c>
      <c r="AV745" s="133" t="e">
        <f>COUNTIFS(A1_Individu_Data_Keadaan_SDMK!A$4:A$149931,M745,A1_Individu_Data_Keadaan_SDMK!Q$4:Q$149285,"07. KESEHATAN LINGKUNGAN")</f>
        <v>#VALUE!</v>
      </c>
      <c r="AW745" s="135">
        <f t="shared" si="395"/>
        <v>1</v>
      </c>
      <c r="AX745" s="134" t="e">
        <f t="shared" si="396"/>
        <v>#VALUE!</v>
      </c>
      <c r="AY745" s="134" t="e">
        <f t="shared" si="397"/>
        <v>#VALUE!</v>
      </c>
      <c r="AZ745" s="133" t="e">
        <f>COUNTIFS(A1_Individu_Data_Keadaan_SDMK!A$4:A$149931,M745,A1_Individu_Data_Keadaan_SDMK!Q$4:Q$149285,"08. GIZI")</f>
        <v>#VALUE!</v>
      </c>
      <c r="BA745" s="135">
        <f t="shared" si="398"/>
        <v>2</v>
      </c>
      <c r="BB745" s="134" t="e">
        <f t="shared" si="399"/>
        <v>#VALUE!</v>
      </c>
      <c r="BC745" s="134" t="e">
        <f t="shared" si="400"/>
        <v>#VALUE!</v>
      </c>
      <c r="BD745" s="133" t="e">
        <f>COUNTIFS(A1_Individu_Data_Keadaan_SDMK!A$4:A$149931,M745,A1_Individu_Data_Keadaan_SDMK!R$4:R$149285,"03. Ahli Teknologi Laboratorium Medik")</f>
        <v>#VALUE!</v>
      </c>
      <c r="BE745" s="135">
        <f t="shared" si="401"/>
        <v>1</v>
      </c>
      <c r="BF745" s="134" t="e">
        <f t="shared" si="402"/>
        <v>#VALUE!</v>
      </c>
      <c r="BG745" s="134" t="e">
        <f t="shared" si="403"/>
        <v>#VALUE!</v>
      </c>
      <c r="BH745" s="139" t="e">
        <f t="shared" si="404"/>
        <v>#VALUE!</v>
      </c>
      <c r="BI745" s="139" t="e">
        <f t="shared" si="405"/>
        <v>#VALUE!</v>
      </c>
    </row>
    <row r="746" spans="13:61" ht="15">
      <c r="M746" s="120" t="s">
        <v>13881</v>
      </c>
      <c r="N746" s="120" t="s">
        <v>13882</v>
      </c>
      <c r="O746" s="120" t="s">
        <v>267</v>
      </c>
      <c r="P746" s="120" t="s">
        <v>9301</v>
      </c>
      <c r="Q746" s="120" t="s">
        <v>12201</v>
      </c>
      <c r="R746" s="120">
        <v>33</v>
      </c>
      <c r="S746" s="120">
        <v>3328</v>
      </c>
      <c r="T746" s="348" t="str">
        <f>IF(R746&lt;&gt;"",VLOOKUP(R746,'01_MASTER_KODE_WILAYAH'!H$1437:I$1470,2,FALSE),"")</f>
        <v>JAWA TENGAH</v>
      </c>
      <c r="U746" s="348" t="str">
        <f>IF(S746&lt;&gt;"",VLOOKUP(S746,'01_MASTER_KODE_WILAYAH'!D$5:F$1353,3,FALSE),"")</f>
        <v>TEGAL</v>
      </c>
      <c r="V746" s="349" t="str">
        <f t="shared" si="375"/>
        <v>2</v>
      </c>
      <c r="W746" s="145" t="e">
        <f t="shared" si="376"/>
        <v>#VALUE!</v>
      </c>
      <c r="X746" s="133" t="e">
        <f>COUNTIFS(A1_Individu_Data_Keadaan_SDMK!A$4:A$149931,M746,A1_Individu_Data_Keadaan_SDMK!R$4:R$149285,"01. Dokter")</f>
        <v>#VALUE!</v>
      </c>
      <c r="Y746" s="122">
        <f t="shared" si="377"/>
        <v>1</v>
      </c>
      <c r="Z746" s="134" t="e">
        <f t="shared" si="378"/>
        <v>#VALUE!</v>
      </c>
      <c r="AA746" s="134" t="e">
        <f t="shared" si="379"/>
        <v>#VALUE!</v>
      </c>
      <c r="AB746" s="133" t="e">
        <f>COUNTIFS(A1_Individu_Data_Keadaan_SDMK!A$4:A$149931,M746,A1_Individu_Data_Keadaan_SDMK!R$4:R$149285,"02. Dokter Gigi")</f>
        <v>#VALUE!</v>
      </c>
      <c r="AC746" s="122">
        <f t="shared" si="380"/>
        <v>1</v>
      </c>
      <c r="AD746" s="134" t="e">
        <f t="shared" si="381"/>
        <v>#VALUE!</v>
      </c>
      <c r="AE746" s="134" t="e">
        <f t="shared" si="382"/>
        <v>#VALUE!</v>
      </c>
      <c r="AF746" s="133" t="e">
        <f>COUNTIFS(A1_Individu_Data_Keadaan_SDMK!A$4:A$149931,M746,A1_Individu_Data_Keadaan_SDMK!Q$4:Q$149285,"03. KEPERAWATAN")</f>
        <v>#VALUE!</v>
      </c>
      <c r="AG746" s="135">
        <f t="shared" si="383"/>
        <v>5</v>
      </c>
      <c r="AH746" s="134" t="e">
        <f t="shared" si="384"/>
        <v>#VALUE!</v>
      </c>
      <c r="AI746" s="134" t="e">
        <f t="shared" si="385"/>
        <v>#VALUE!</v>
      </c>
      <c r="AJ746" s="133" t="e">
        <f>COUNTIFS(A1_Individu_Data_Keadaan_SDMK!A$4:A$149931,M746,A1_Individu_Data_Keadaan_SDMK!Q$4:Q$149285,"04. KEBIDANAN")</f>
        <v>#VALUE!</v>
      </c>
      <c r="AK746" s="135">
        <f t="shared" si="386"/>
        <v>4</v>
      </c>
      <c r="AL746" s="134" t="e">
        <f t="shared" si="387"/>
        <v>#VALUE!</v>
      </c>
      <c r="AM746" s="134" t="e">
        <f t="shared" si="388"/>
        <v>#VALUE!</v>
      </c>
      <c r="AN746" s="133" t="e">
        <f>COUNTIFS(A1_Individu_Data_Keadaan_SDMK!A$4:A$149931,M746,A1_Individu_Data_Keadaan_SDMK!Q$4:Q$149285,"05. KEFARMASIAN")</f>
        <v>#VALUE!</v>
      </c>
      <c r="AO746" s="135">
        <f t="shared" si="389"/>
        <v>1</v>
      </c>
      <c r="AP746" s="134" t="e">
        <f t="shared" si="390"/>
        <v>#VALUE!</v>
      </c>
      <c r="AQ746" s="134" t="e">
        <f t="shared" si="391"/>
        <v>#VALUE!</v>
      </c>
      <c r="AR746" s="133" t="e">
        <f>COUNTIFS(A1_Individu_Data_Keadaan_SDMK!A$4:A$149931,M746,A1_Individu_Data_Keadaan_SDMK!Q$4:Q$149285,"06. KESEHATAN MASYARAKAT")</f>
        <v>#VALUE!</v>
      </c>
      <c r="AS746" s="135">
        <f t="shared" si="392"/>
        <v>1</v>
      </c>
      <c r="AT746" s="134" t="e">
        <f t="shared" si="393"/>
        <v>#VALUE!</v>
      </c>
      <c r="AU746" s="134" t="e">
        <f t="shared" si="394"/>
        <v>#VALUE!</v>
      </c>
      <c r="AV746" s="133" t="e">
        <f>COUNTIFS(A1_Individu_Data_Keadaan_SDMK!A$4:A$149931,M746,A1_Individu_Data_Keadaan_SDMK!Q$4:Q$149285,"07. KESEHATAN LINGKUNGAN")</f>
        <v>#VALUE!</v>
      </c>
      <c r="AW746" s="135">
        <f t="shared" si="395"/>
        <v>1</v>
      </c>
      <c r="AX746" s="134" t="e">
        <f t="shared" si="396"/>
        <v>#VALUE!</v>
      </c>
      <c r="AY746" s="134" t="e">
        <f t="shared" si="397"/>
        <v>#VALUE!</v>
      </c>
      <c r="AZ746" s="133" t="e">
        <f>COUNTIFS(A1_Individu_Data_Keadaan_SDMK!A$4:A$149931,M746,A1_Individu_Data_Keadaan_SDMK!Q$4:Q$149285,"08. GIZI")</f>
        <v>#VALUE!</v>
      </c>
      <c r="BA746" s="135">
        <f t="shared" si="398"/>
        <v>1</v>
      </c>
      <c r="BB746" s="134" t="e">
        <f t="shared" si="399"/>
        <v>#VALUE!</v>
      </c>
      <c r="BC746" s="134" t="e">
        <f t="shared" si="400"/>
        <v>#VALUE!</v>
      </c>
      <c r="BD746" s="133" t="e">
        <f>COUNTIFS(A1_Individu_Data_Keadaan_SDMK!A$4:A$149931,M746,A1_Individu_Data_Keadaan_SDMK!R$4:R$149285,"03. Ahli Teknologi Laboratorium Medik")</f>
        <v>#VALUE!</v>
      </c>
      <c r="BE746" s="135">
        <f t="shared" si="401"/>
        <v>1</v>
      </c>
      <c r="BF746" s="134" t="e">
        <f t="shared" si="402"/>
        <v>#VALUE!</v>
      </c>
      <c r="BG746" s="134" t="e">
        <f t="shared" si="403"/>
        <v>#VALUE!</v>
      </c>
      <c r="BH746" s="139" t="e">
        <f t="shared" si="404"/>
        <v>#VALUE!</v>
      </c>
      <c r="BI746" s="139" t="e">
        <f t="shared" si="405"/>
        <v>#VALUE!</v>
      </c>
    </row>
    <row r="747" spans="13:61" ht="15">
      <c r="M747" s="120" t="s">
        <v>13883</v>
      </c>
      <c r="N747" s="120" t="s">
        <v>13884</v>
      </c>
      <c r="O747" s="120" t="s">
        <v>267</v>
      </c>
      <c r="P747" s="120" t="s">
        <v>9301</v>
      </c>
      <c r="Q747" s="120" t="s">
        <v>12201</v>
      </c>
      <c r="R747" s="120">
        <v>33</v>
      </c>
      <c r="S747" s="120">
        <v>3328</v>
      </c>
      <c r="T747" s="348" t="str">
        <f>IF(R747&lt;&gt;"",VLOOKUP(R747,'01_MASTER_KODE_WILAYAH'!H$1437:I$1470,2,FALSE),"")</f>
        <v>JAWA TENGAH</v>
      </c>
      <c r="U747" s="348" t="str">
        <f>IF(S747&lt;&gt;"",VLOOKUP(S747,'01_MASTER_KODE_WILAYAH'!D$5:F$1353,3,FALSE),"")</f>
        <v>TEGAL</v>
      </c>
      <c r="V747" s="349" t="str">
        <f t="shared" si="375"/>
        <v>2</v>
      </c>
      <c r="W747" s="145" t="e">
        <f t="shared" si="376"/>
        <v>#VALUE!</v>
      </c>
      <c r="X747" s="133" t="e">
        <f>COUNTIFS(A1_Individu_Data_Keadaan_SDMK!A$4:A$149931,M747,A1_Individu_Data_Keadaan_SDMK!R$4:R$149285,"01. Dokter")</f>
        <v>#VALUE!</v>
      </c>
      <c r="Y747" s="122">
        <f t="shared" si="377"/>
        <v>1</v>
      </c>
      <c r="Z747" s="134" t="e">
        <f t="shared" si="378"/>
        <v>#VALUE!</v>
      </c>
      <c r="AA747" s="134" t="e">
        <f t="shared" si="379"/>
        <v>#VALUE!</v>
      </c>
      <c r="AB747" s="133" t="e">
        <f>COUNTIFS(A1_Individu_Data_Keadaan_SDMK!A$4:A$149931,M747,A1_Individu_Data_Keadaan_SDMK!R$4:R$149285,"02. Dokter Gigi")</f>
        <v>#VALUE!</v>
      </c>
      <c r="AC747" s="122">
        <f t="shared" si="380"/>
        <v>1</v>
      </c>
      <c r="AD747" s="134" t="e">
        <f t="shared" si="381"/>
        <v>#VALUE!</v>
      </c>
      <c r="AE747" s="134" t="e">
        <f t="shared" si="382"/>
        <v>#VALUE!</v>
      </c>
      <c r="AF747" s="133" t="e">
        <f>COUNTIFS(A1_Individu_Data_Keadaan_SDMK!A$4:A$149931,M747,A1_Individu_Data_Keadaan_SDMK!Q$4:Q$149285,"03. KEPERAWATAN")</f>
        <v>#VALUE!</v>
      </c>
      <c r="AG747" s="135">
        <f t="shared" si="383"/>
        <v>5</v>
      </c>
      <c r="AH747" s="134" t="e">
        <f t="shared" si="384"/>
        <v>#VALUE!</v>
      </c>
      <c r="AI747" s="134" t="e">
        <f t="shared" si="385"/>
        <v>#VALUE!</v>
      </c>
      <c r="AJ747" s="133" t="e">
        <f>COUNTIFS(A1_Individu_Data_Keadaan_SDMK!A$4:A$149931,M747,A1_Individu_Data_Keadaan_SDMK!Q$4:Q$149285,"04. KEBIDANAN")</f>
        <v>#VALUE!</v>
      </c>
      <c r="AK747" s="135">
        <f t="shared" si="386"/>
        <v>4</v>
      </c>
      <c r="AL747" s="134" t="e">
        <f t="shared" si="387"/>
        <v>#VALUE!</v>
      </c>
      <c r="AM747" s="134" t="e">
        <f t="shared" si="388"/>
        <v>#VALUE!</v>
      </c>
      <c r="AN747" s="133" t="e">
        <f>COUNTIFS(A1_Individu_Data_Keadaan_SDMK!A$4:A$149931,M747,A1_Individu_Data_Keadaan_SDMK!Q$4:Q$149285,"05. KEFARMASIAN")</f>
        <v>#VALUE!</v>
      </c>
      <c r="AO747" s="135">
        <f t="shared" si="389"/>
        <v>1</v>
      </c>
      <c r="AP747" s="134" t="e">
        <f t="shared" si="390"/>
        <v>#VALUE!</v>
      </c>
      <c r="AQ747" s="134" t="e">
        <f t="shared" si="391"/>
        <v>#VALUE!</v>
      </c>
      <c r="AR747" s="133" t="e">
        <f>COUNTIFS(A1_Individu_Data_Keadaan_SDMK!A$4:A$149931,M747,A1_Individu_Data_Keadaan_SDMK!Q$4:Q$149285,"06. KESEHATAN MASYARAKAT")</f>
        <v>#VALUE!</v>
      </c>
      <c r="AS747" s="135">
        <f t="shared" si="392"/>
        <v>1</v>
      </c>
      <c r="AT747" s="134" t="e">
        <f t="shared" si="393"/>
        <v>#VALUE!</v>
      </c>
      <c r="AU747" s="134" t="e">
        <f t="shared" si="394"/>
        <v>#VALUE!</v>
      </c>
      <c r="AV747" s="133" t="e">
        <f>COUNTIFS(A1_Individu_Data_Keadaan_SDMK!A$4:A$149931,M747,A1_Individu_Data_Keadaan_SDMK!Q$4:Q$149285,"07. KESEHATAN LINGKUNGAN")</f>
        <v>#VALUE!</v>
      </c>
      <c r="AW747" s="135">
        <f t="shared" si="395"/>
        <v>1</v>
      </c>
      <c r="AX747" s="134" t="e">
        <f t="shared" si="396"/>
        <v>#VALUE!</v>
      </c>
      <c r="AY747" s="134" t="e">
        <f t="shared" si="397"/>
        <v>#VALUE!</v>
      </c>
      <c r="AZ747" s="133" t="e">
        <f>COUNTIFS(A1_Individu_Data_Keadaan_SDMK!A$4:A$149931,M747,A1_Individu_Data_Keadaan_SDMK!Q$4:Q$149285,"08. GIZI")</f>
        <v>#VALUE!</v>
      </c>
      <c r="BA747" s="135">
        <f t="shared" si="398"/>
        <v>1</v>
      </c>
      <c r="BB747" s="134" t="e">
        <f t="shared" si="399"/>
        <v>#VALUE!</v>
      </c>
      <c r="BC747" s="134" t="e">
        <f t="shared" si="400"/>
        <v>#VALUE!</v>
      </c>
      <c r="BD747" s="133" t="e">
        <f>COUNTIFS(A1_Individu_Data_Keadaan_SDMK!A$4:A$149931,M747,A1_Individu_Data_Keadaan_SDMK!R$4:R$149285,"03. Ahli Teknologi Laboratorium Medik")</f>
        <v>#VALUE!</v>
      </c>
      <c r="BE747" s="135">
        <f t="shared" si="401"/>
        <v>1</v>
      </c>
      <c r="BF747" s="134" t="e">
        <f t="shared" si="402"/>
        <v>#VALUE!</v>
      </c>
      <c r="BG747" s="134" t="e">
        <f t="shared" si="403"/>
        <v>#VALUE!</v>
      </c>
      <c r="BH747" s="139" t="e">
        <f t="shared" si="404"/>
        <v>#VALUE!</v>
      </c>
      <c r="BI747" s="139" t="e">
        <f t="shared" si="405"/>
        <v>#VALUE!</v>
      </c>
    </row>
    <row r="748" spans="13:61" ht="15">
      <c r="M748" s="120" t="s">
        <v>13885</v>
      </c>
      <c r="N748" s="120" t="s">
        <v>13886</v>
      </c>
      <c r="O748" s="120" t="s">
        <v>267</v>
      </c>
      <c r="P748" s="120" t="s">
        <v>9301</v>
      </c>
      <c r="Q748" s="120" t="s">
        <v>12201</v>
      </c>
      <c r="R748" s="120">
        <v>33</v>
      </c>
      <c r="S748" s="120">
        <v>3328</v>
      </c>
      <c r="T748" s="348" t="str">
        <f>IF(R748&lt;&gt;"",VLOOKUP(R748,'01_MASTER_KODE_WILAYAH'!H$1437:I$1470,2,FALSE),"")</f>
        <v>JAWA TENGAH</v>
      </c>
      <c r="U748" s="348" t="str">
        <f>IF(S748&lt;&gt;"",VLOOKUP(S748,'01_MASTER_KODE_WILAYAH'!D$5:F$1353,3,FALSE),"")</f>
        <v>TEGAL</v>
      </c>
      <c r="V748" s="349" t="str">
        <f t="shared" si="375"/>
        <v>2</v>
      </c>
      <c r="W748" s="145" t="e">
        <f t="shared" si="376"/>
        <v>#VALUE!</v>
      </c>
      <c r="X748" s="133" t="e">
        <f>COUNTIFS(A1_Individu_Data_Keadaan_SDMK!A$4:A$149931,M748,A1_Individu_Data_Keadaan_SDMK!R$4:R$149285,"01. Dokter")</f>
        <v>#VALUE!</v>
      </c>
      <c r="Y748" s="122">
        <f t="shared" si="377"/>
        <v>1</v>
      </c>
      <c r="Z748" s="134" t="e">
        <f t="shared" si="378"/>
        <v>#VALUE!</v>
      </c>
      <c r="AA748" s="134" t="e">
        <f t="shared" si="379"/>
        <v>#VALUE!</v>
      </c>
      <c r="AB748" s="133" t="e">
        <f>COUNTIFS(A1_Individu_Data_Keadaan_SDMK!A$4:A$149931,M748,A1_Individu_Data_Keadaan_SDMK!R$4:R$149285,"02. Dokter Gigi")</f>
        <v>#VALUE!</v>
      </c>
      <c r="AC748" s="122">
        <f t="shared" si="380"/>
        <v>1</v>
      </c>
      <c r="AD748" s="134" t="e">
        <f t="shared" si="381"/>
        <v>#VALUE!</v>
      </c>
      <c r="AE748" s="134" t="e">
        <f t="shared" si="382"/>
        <v>#VALUE!</v>
      </c>
      <c r="AF748" s="133" t="e">
        <f>COUNTIFS(A1_Individu_Data_Keadaan_SDMK!A$4:A$149931,M748,A1_Individu_Data_Keadaan_SDMK!Q$4:Q$149285,"03. KEPERAWATAN")</f>
        <v>#VALUE!</v>
      </c>
      <c r="AG748" s="135">
        <f t="shared" si="383"/>
        <v>5</v>
      </c>
      <c r="AH748" s="134" t="e">
        <f t="shared" si="384"/>
        <v>#VALUE!</v>
      </c>
      <c r="AI748" s="134" t="e">
        <f t="shared" si="385"/>
        <v>#VALUE!</v>
      </c>
      <c r="AJ748" s="133" t="e">
        <f>COUNTIFS(A1_Individu_Data_Keadaan_SDMK!A$4:A$149931,M748,A1_Individu_Data_Keadaan_SDMK!Q$4:Q$149285,"04. KEBIDANAN")</f>
        <v>#VALUE!</v>
      </c>
      <c r="AK748" s="135">
        <f t="shared" si="386"/>
        <v>4</v>
      </c>
      <c r="AL748" s="134" t="e">
        <f t="shared" si="387"/>
        <v>#VALUE!</v>
      </c>
      <c r="AM748" s="134" t="e">
        <f t="shared" si="388"/>
        <v>#VALUE!</v>
      </c>
      <c r="AN748" s="133" t="e">
        <f>COUNTIFS(A1_Individu_Data_Keadaan_SDMK!A$4:A$149931,M748,A1_Individu_Data_Keadaan_SDMK!Q$4:Q$149285,"05. KEFARMASIAN")</f>
        <v>#VALUE!</v>
      </c>
      <c r="AO748" s="135">
        <f t="shared" si="389"/>
        <v>1</v>
      </c>
      <c r="AP748" s="134" t="e">
        <f t="shared" si="390"/>
        <v>#VALUE!</v>
      </c>
      <c r="AQ748" s="134" t="e">
        <f t="shared" si="391"/>
        <v>#VALUE!</v>
      </c>
      <c r="AR748" s="133" t="e">
        <f>COUNTIFS(A1_Individu_Data_Keadaan_SDMK!A$4:A$149931,M748,A1_Individu_Data_Keadaan_SDMK!Q$4:Q$149285,"06. KESEHATAN MASYARAKAT")</f>
        <v>#VALUE!</v>
      </c>
      <c r="AS748" s="135">
        <f t="shared" si="392"/>
        <v>1</v>
      </c>
      <c r="AT748" s="134" t="e">
        <f t="shared" si="393"/>
        <v>#VALUE!</v>
      </c>
      <c r="AU748" s="134" t="e">
        <f t="shared" si="394"/>
        <v>#VALUE!</v>
      </c>
      <c r="AV748" s="133" t="e">
        <f>COUNTIFS(A1_Individu_Data_Keadaan_SDMK!A$4:A$149931,M748,A1_Individu_Data_Keadaan_SDMK!Q$4:Q$149285,"07. KESEHATAN LINGKUNGAN")</f>
        <v>#VALUE!</v>
      </c>
      <c r="AW748" s="135">
        <f t="shared" si="395"/>
        <v>1</v>
      </c>
      <c r="AX748" s="134" t="e">
        <f t="shared" si="396"/>
        <v>#VALUE!</v>
      </c>
      <c r="AY748" s="134" t="e">
        <f t="shared" si="397"/>
        <v>#VALUE!</v>
      </c>
      <c r="AZ748" s="133" t="e">
        <f>COUNTIFS(A1_Individu_Data_Keadaan_SDMK!A$4:A$149931,M748,A1_Individu_Data_Keadaan_SDMK!Q$4:Q$149285,"08. GIZI")</f>
        <v>#VALUE!</v>
      </c>
      <c r="BA748" s="135">
        <f t="shared" si="398"/>
        <v>1</v>
      </c>
      <c r="BB748" s="134" t="e">
        <f t="shared" si="399"/>
        <v>#VALUE!</v>
      </c>
      <c r="BC748" s="134" t="e">
        <f t="shared" si="400"/>
        <v>#VALUE!</v>
      </c>
      <c r="BD748" s="133" t="e">
        <f>COUNTIFS(A1_Individu_Data_Keadaan_SDMK!A$4:A$149931,M748,A1_Individu_Data_Keadaan_SDMK!R$4:R$149285,"03. Ahli Teknologi Laboratorium Medik")</f>
        <v>#VALUE!</v>
      </c>
      <c r="BE748" s="135">
        <f t="shared" si="401"/>
        <v>1</v>
      </c>
      <c r="BF748" s="134" t="e">
        <f t="shared" si="402"/>
        <v>#VALUE!</v>
      </c>
      <c r="BG748" s="134" t="e">
        <f t="shared" si="403"/>
        <v>#VALUE!</v>
      </c>
      <c r="BH748" s="139" t="e">
        <f t="shared" si="404"/>
        <v>#VALUE!</v>
      </c>
      <c r="BI748" s="139" t="e">
        <f t="shared" si="405"/>
        <v>#VALUE!</v>
      </c>
    </row>
    <row r="749" spans="13:61" ht="15">
      <c r="M749" s="120" t="s">
        <v>13887</v>
      </c>
      <c r="N749" s="120" t="s">
        <v>13888</v>
      </c>
      <c r="O749" s="120" t="s">
        <v>267</v>
      </c>
      <c r="P749" s="120" t="s">
        <v>9301</v>
      </c>
      <c r="Q749" s="120" t="s">
        <v>12201</v>
      </c>
      <c r="R749" s="120">
        <v>33</v>
      </c>
      <c r="S749" s="120">
        <v>3328</v>
      </c>
      <c r="T749" s="348" t="str">
        <f>IF(R749&lt;&gt;"",VLOOKUP(R749,'01_MASTER_KODE_WILAYAH'!H$1437:I$1470,2,FALSE),"")</f>
        <v>JAWA TENGAH</v>
      </c>
      <c r="U749" s="348" t="str">
        <f>IF(S749&lt;&gt;"",VLOOKUP(S749,'01_MASTER_KODE_WILAYAH'!D$5:F$1353,3,FALSE),"")</f>
        <v>TEGAL</v>
      </c>
      <c r="V749" s="349" t="str">
        <f t="shared" si="375"/>
        <v>2</v>
      </c>
      <c r="W749" s="145" t="e">
        <f t="shared" si="376"/>
        <v>#VALUE!</v>
      </c>
      <c r="X749" s="133" t="e">
        <f>COUNTIFS(A1_Individu_Data_Keadaan_SDMK!A$4:A$149931,M749,A1_Individu_Data_Keadaan_SDMK!R$4:R$149285,"01. Dokter")</f>
        <v>#VALUE!</v>
      </c>
      <c r="Y749" s="122">
        <f t="shared" si="377"/>
        <v>1</v>
      </c>
      <c r="Z749" s="134" t="e">
        <f t="shared" si="378"/>
        <v>#VALUE!</v>
      </c>
      <c r="AA749" s="134" t="e">
        <f t="shared" si="379"/>
        <v>#VALUE!</v>
      </c>
      <c r="AB749" s="133" t="e">
        <f>COUNTIFS(A1_Individu_Data_Keadaan_SDMK!A$4:A$149931,M749,A1_Individu_Data_Keadaan_SDMK!R$4:R$149285,"02. Dokter Gigi")</f>
        <v>#VALUE!</v>
      </c>
      <c r="AC749" s="122">
        <f t="shared" si="380"/>
        <v>1</v>
      </c>
      <c r="AD749" s="134" t="e">
        <f t="shared" si="381"/>
        <v>#VALUE!</v>
      </c>
      <c r="AE749" s="134" t="e">
        <f t="shared" si="382"/>
        <v>#VALUE!</v>
      </c>
      <c r="AF749" s="133" t="e">
        <f>COUNTIFS(A1_Individu_Data_Keadaan_SDMK!A$4:A$149931,M749,A1_Individu_Data_Keadaan_SDMK!Q$4:Q$149285,"03. KEPERAWATAN")</f>
        <v>#VALUE!</v>
      </c>
      <c r="AG749" s="135">
        <f t="shared" si="383"/>
        <v>5</v>
      </c>
      <c r="AH749" s="134" t="e">
        <f t="shared" si="384"/>
        <v>#VALUE!</v>
      </c>
      <c r="AI749" s="134" t="e">
        <f t="shared" si="385"/>
        <v>#VALUE!</v>
      </c>
      <c r="AJ749" s="133" t="e">
        <f>COUNTIFS(A1_Individu_Data_Keadaan_SDMK!A$4:A$149931,M749,A1_Individu_Data_Keadaan_SDMK!Q$4:Q$149285,"04. KEBIDANAN")</f>
        <v>#VALUE!</v>
      </c>
      <c r="AK749" s="135">
        <f t="shared" si="386"/>
        <v>4</v>
      </c>
      <c r="AL749" s="134" t="e">
        <f t="shared" si="387"/>
        <v>#VALUE!</v>
      </c>
      <c r="AM749" s="134" t="e">
        <f t="shared" si="388"/>
        <v>#VALUE!</v>
      </c>
      <c r="AN749" s="133" t="e">
        <f>COUNTIFS(A1_Individu_Data_Keadaan_SDMK!A$4:A$149931,M749,A1_Individu_Data_Keadaan_SDMK!Q$4:Q$149285,"05. KEFARMASIAN")</f>
        <v>#VALUE!</v>
      </c>
      <c r="AO749" s="135">
        <f t="shared" si="389"/>
        <v>1</v>
      </c>
      <c r="AP749" s="134" t="e">
        <f t="shared" si="390"/>
        <v>#VALUE!</v>
      </c>
      <c r="AQ749" s="134" t="e">
        <f t="shared" si="391"/>
        <v>#VALUE!</v>
      </c>
      <c r="AR749" s="133" t="e">
        <f>COUNTIFS(A1_Individu_Data_Keadaan_SDMK!A$4:A$149931,M749,A1_Individu_Data_Keadaan_SDMK!Q$4:Q$149285,"06. KESEHATAN MASYARAKAT")</f>
        <v>#VALUE!</v>
      </c>
      <c r="AS749" s="135">
        <f t="shared" si="392"/>
        <v>1</v>
      </c>
      <c r="AT749" s="134" t="e">
        <f t="shared" si="393"/>
        <v>#VALUE!</v>
      </c>
      <c r="AU749" s="134" t="e">
        <f t="shared" si="394"/>
        <v>#VALUE!</v>
      </c>
      <c r="AV749" s="133" t="e">
        <f>COUNTIFS(A1_Individu_Data_Keadaan_SDMK!A$4:A$149931,M749,A1_Individu_Data_Keadaan_SDMK!Q$4:Q$149285,"07. KESEHATAN LINGKUNGAN")</f>
        <v>#VALUE!</v>
      </c>
      <c r="AW749" s="135">
        <f t="shared" si="395"/>
        <v>1</v>
      </c>
      <c r="AX749" s="134" t="e">
        <f t="shared" si="396"/>
        <v>#VALUE!</v>
      </c>
      <c r="AY749" s="134" t="e">
        <f t="shared" si="397"/>
        <v>#VALUE!</v>
      </c>
      <c r="AZ749" s="133" t="e">
        <f>COUNTIFS(A1_Individu_Data_Keadaan_SDMK!A$4:A$149931,M749,A1_Individu_Data_Keadaan_SDMK!Q$4:Q$149285,"08. GIZI")</f>
        <v>#VALUE!</v>
      </c>
      <c r="BA749" s="135">
        <f t="shared" si="398"/>
        <v>1</v>
      </c>
      <c r="BB749" s="134" t="e">
        <f t="shared" si="399"/>
        <v>#VALUE!</v>
      </c>
      <c r="BC749" s="134" t="e">
        <f t="shared" si="400"/>
        <v>#VALUE!</v>
      </c>
      <c r="BD749" s="133" t="e">
        <f>COUNTIFS(A1_Individu_Data_Keadaan_SDMK!A$4:A$149931,M749,A1_Individu_Data_Keadaan_SDMK!R$4:R$149285,"03. Ahli Teknologi Laboratorium Medik")</f>
        <v>#VALUE!</v>
      </c>
      <c r="BE749" s="135">
        <f t="shared" si="401"/>
        <v>1</v>
      </c>
      <c r="BF749" s="134" t="e">
        <f t="shared" si="402"/>
        <v>#VALUE!</v>
      </c>
      <c r="BG749" s="134" t="e">
        <f t="shared" si="403"/>
        <v>#VALUE!</v>
      </c>
      <c r="BH749" s="139" t="e">
        <f t="shared" si="404"/>
        <v>#VALUE!</v>
      </c>
      <c r="BI749" s="139" t="e">
        <f t="shared" si="405"/>
        <v>#VALUE!</v>
      </c>
    </row>
    <row r="750" spans="13:61" ht="15">
      <c r="M750" s="120" t="s">
        <v>13889</v>
      </c>
      <c r="N750" s="120" t="s">
        <v>13890</v>
      </c>
      <c r="O750" s="120" t="s">
        <v>267</v>
      </c>
      <c r="P750" s="120" t="s">
        <v>9301</v>
      </c>
      <c r="Q750" s="120" t="s">
        <v>12201</v>
      </c>
      <c r="R750" s="120">
        <v>33</v>
      </c>
      <c r="S750" s="120">
        <v>3328</v>
      </c>
      <c r="T750" s="348" t="str">
        <f>IF(R750&lt;&gt;"",VLOOKUP(R750,'01_MASTER_KODE_WILAYAH'!H$1437:I$1470,2,FALSE),"")</f>
        <v>JAWA TENGAH</v>
      </c>
      <c r="U750" s="348" t="str">
        <f>IF(S750&lt;&gt;"",VLOOKUP(S750,'01_MASTER_KODE_WILAYAH'!D$5:F$1353,3,FALSE),"")</f>
        <v>TEGAL</v>
      </c>
      <c r="V750" s="349" t="str">
        <f t="shared" si="375"/>
        <v>2</v>
      </c>
      <c r="W750" s="145" t="e">
        <f t="shared" si="376"/>
        <v>#VALUE!</v>
      </c>
      <c r="X750" s="133" t="e">
        <f>COUNTIFS(A1_Individu_Data_Keadaan_SDMK!A$4:A$149931,M750,A1_Individu_Data_Keadaan_SDMK!R$4:R$149285,"01. Dokter")</f>
        <v>#VALUE!</v>
      </c>
      <c r="Y750" s="122">
        <f t="shared" si="377"/>
        <v>1</v>
      </c>
      <c r="Z750" s="134" t="e">
        <f t="shared" si="378"/>
        <v>#VALUE!</v>
      </c>
      <c r="AA750" s="134" t="e">
        <f t="shared" si="379"/>
        <v>#VALUE!</v>
      </c>
      <c r="AB750" s="133" t="e">
        <f>COUNTIFS(A1_Individu_Data_Keadaan_SDMK!A$4:A$149931,M750,A1_Individu_Data_Keadaan_SDMK!R$4:R$149285,"02. Dokter Gigi")</f>
        <v>#VALUE!</v>
      </c>
      <c r="AC750" s="122">
        <f t="shared" si="380"/>
        <v>1</v>
      </c>
      <c r="AD750" s="134" t="e">
        <f t="shared" si="381"/>
        <v>#VALUE!</v>
      </c>
      <c r="AE750" s="134" t="e">
        <f t="shared" si="382"/>
        <v>#VALUE!</v>
      </c>
      <c r="AF750" s="133" t="e">
        <f>COUNTIFS(A1_Individu_Data_Keadaan_SDMK!A$4:A$149931,M750,A1_Individu_Data_Keadaan_SDMK!Q$4:Q$149285,"03. KEPERAWATAN")</f>
        <v>#VALUE!</v>
      </c>
      <c r="AG750" s="135">
        <f t="shared" si="383"/>
        <v>5</v>
      </c>
      <c r="AH750" s="134" t="e">
        <f t="shared" si="384"/>
        <v>#VALUE!</v>
      </c>
      <c r="AI750" s="134" t="e">
        <f t="shared" si="385"/>
        <v>#VALUE!</v>
      </c>
      <c r="AJ750" s="133" t="e">
        <f>COUNTIFS(A1_Individu_Data_Keadaan_SDMK!A$4:A$149931,M750,A1_Individu_Data_Keadaan_SDMK!Q$4:Q$149285,"04. KEBIDANAN")</f>
        <v>#VALUE!</v>
      </c>
      <c r="AK750" s="135">
        <f t="shared" si="386"/>
        <v>4</v>
      </c>
      <c r="AL750" s="134" t="e">
        <f t="shared" si="387"/>
        <v>#VALUE!</v>
      </c>
      <c r="AM750" s="134" t="e">
        <f t="shared" si="388"/>
        <v>#VALUE!</v>
      </c>
      <c r="AN750" s="133" t="e">
        <f>COUNTIFS(A1_Individu_Data_Keadaan_SDMK!A$4:A$149931,M750,A1_Individu_Data_Keadaan_SDMK!Q$4:Q$149285,"05. KEFARMASIAN")</f>
        <v>#VALUE!</v>
      </c>
      <c r="AO750" s="135">
        <f t="shared" si="389"/>
        <v>1</v>
      </c>
      <c r="AP750" s="134" t="e">
        <f t="shared" si="390"/>
        <v>#VALUE!</v>
      </c>
      <c r="AQ750" s="134" t="e">
        <f t="shared" si="391"/>
        <v>#VALUE!</v>
      </c>
      <c r="AR750" s="133" t="e">
        <f>COUNTIFS(A1_Individu_Data_Keadaan_SDMK!A$4:A$149931,M750,A1_Individu_Data_Keadaan_SDMK!Q$4:Q$149285,"06. KESEHATAN MASYARAKAT")</f>
        <v>#VALUE!</v>
      </c>
      <c r="AS750" s="135">
        <f t="shared" si="392"/>
        <v>1</v>
      </c>
      <c r="AT750" s="134" t="e">
        <f t="shared" si="393"/>
        <v>#VALUE!</v>
      </c>
      <c r="AU750" s="134" t="e">
        <f t="shared" si="394"/>
        <v>#VALUE!</v>
      </c>
      <c r="AV750" s="133" t="e">
        <f>COUNTIFS(A1_Individu_Data_Keadaan_SDMK!A$4:A$149931,M750,A1_Individu_Data_Keadaan_SDMK!Q$4:Q$149285,"07. KESEHATAN LINGKUNGAN")</f>
        <v>#VALUE!</v>
      </c>
      <c r="AW750" s="135">
        <f t="shared" si="395"/>
        <v>1</v>
      </c>
      <c r="AX750" s="134" t="e">
        <f t="shared" si="396"/>
        <v>#VALUE!</v>
      </c>
      <c r="AY750" s="134" t="e">
        <f t="shared" si="397"/>
        <v>#VALUE!</v>
      </c>
      <c r="AZ750" s="133" t="e">
        <f>COUNTIFS(A1_Individu_Data_Keadaan_SDMK!A$4:A$149931,M750,A1_Individu_Data_Keadaan_SDMK!Q$4:Q$149285,"08. GIZI")</f>
        <v>#VALUE!</v>
      </c>
      <c r="BA750" s="135">
        <f t="shared" si="398"/>
        <v>1</v>
      </c>
      <c r="BB750" s="134" t="e">
        <f t="shared" si="399"/>
        <v>#VALUE!</v>
      </c>
      <c r="BC750" s="134" t="e">
        <f t="shared" si="400"/>
        <v>#VALUE!</v>
      </c>
      <c r="BD750" s="133" t="e">
        <f>COUNTIFS(A1_Individu_Data_Keadaan_SDMK!A$4:A$149931,M750,A1_Individu_Data_Keadaan_SDMK!R$4:R$149285,"03. Ahli Teknologi Laboratorium Medik")</f>
        <v>#VALUE!</v>
      </c>
      <c r="BE750" s="135">
        <f t="shared" si="401"/>
        <v>1</v>
      </c>
      <c r="BF750" s="134" t="e">
        <f t="shared" si="402"/>
        <v>#VALUE!</v>
      </c>
      <c r="BG750" s="134" t="e">
        <f t="shared" si="403"/>
        <v>#VALUE!</v>
      </c>
      <c r="BH750" s="139" t="e">
        <f t="shared" si="404"/>
        <v>#VALUE!</v>
      </c>
      <c r="BI750" s="139" t="e">
        <f t="shared" si="405"/>
        <v>#VALUE!</v>
      </c>
    </row>
    <row r="751" spans="13:61" ht="15">
      <c r="M751" s="120" t="s">
        <v>13891</v>
      </c>
      <c r="N751" s="120" t="s">
        <v>13892</v>
      </c>
      <c r="O751" s="120" t="s">
        <v>267</v>
      </c>
      <c r="P751" s="120" t="s">
        <v>9302</v>
      </c>
      <c r="Q751" s="120" t="s">
        <v>12201</v>
      </c>
      <c r="R751" s="120">
        <v>33</v>
      </c>
      <c r="S751" s="120">
        <v>3328</v>
      </c>
      <c r="T751" s="348" t="str">
        <f>IF(R751&lt;&gt;"",VLOOKUP(R751,'01_MASTER_KODE_WILAYAH'!H$1437:I$1470,2,FALSE),"")</f>
        <v>JAWA TENGAH</v>
      </c>
      <c r="U751" s="348" t="str">
        <f>IF(S751&lt;&gt;"",VLOOKUP(S751,'01_MASTER_KODE_WILAYAH'!D$5:F$1353,3,FALSE),"")</f>
        <v>TEGAL</v>
      </c>
      <c r="V751" s="349" t="str">
        <f t="shared" si="375"/>
        <v>1</v>
      </c>
      <c r="W751" s="145" t="e">
        <f t="shared" si="376"/>
        <v>#VALUE!</v>
      </c>
      <c r="X751" s="133" t="e">
        <f>COUNTIFS(A1_Individu_Data_Keadaan_SDMK!A$4:A$149931,M751,A1_Individu_Data_Keadaan_SDMK!R$4:R$149285,"01. Dokter")</f>
        <v>#VALUE!</v>
      </c>
      <c r="Y751" s="122">
        <f t="shared" si="377"/>
        <v>2</v>
      </c>
      <c r="Z751" s="134" t="e">
        <f t="shared" si="378"/>
        <v>#VALUE!</v>
      </c>
      <c r="AA751" s="134" t="e">
        <f t="shared" si="379"/>
        <v>#VALUE!</v>
      </c>
      <c r="AB751" s="133" t="e">
        <f>COUNTIFS(A1_Individu_Data_Keadaan_SDMK!A$4:A$149931,M751,A1_Individu_Data_Keadaan_SDMK!R$4:R$149285,"02. Dokter Gigi")</f>
        <v>#VALUE!</v>
      </c>
      <c r="AC751" s="122">
        <f t="shared" si="380"/>
        <v>1</v>
      </c>
      <c r="AD751" s="134" t="e">
        <f t="shared" si="381"/>
        <v>#VALUE!</v>
      </c>
      <c r="AE751" s="134" t="e">
        <f t="shared" si="382"/>
        <v>#VALUE!</v>
      </c>
      <c r="AF751" s="133" t="e">
        <f>COUNTIFS(A1_Individu_Data_Keadaan_SDMK!A$4:A$149931,M751,A1_Individu_Data_Keadaan_SDMK!Q$4:Q$149285,"03. KEPERAWATAN")</f>
        <v>#VALUE!</v>
      </c>
      <c r="AG751" s="135">
        <f t="shared" si="383"/>
        <v>8</v>
      </c>
      <c r="AH751" s="134" t="e">
        <f t="shared" si="384"/>
        <v>#VALUE!</v>
      </c>
      <c r="AI751" s="134" t="e">
        <f t="shared" si="385"/>
        <v>#VALUE!</v>
      </c>
      <c r="AJ751" s="133" t="e">
        <f>COUNTIFS(A1_Individu_Data_Keadaan_SDMK!A$4:A$149931,M751,A1_Individu_Data_Keadaan_SDMK!Q$4:Q$149285,"04. KEBIDANAN")</f>
        <v>#VALUE!</v>
      </c>
      <c r="AK751" s="135">
        <f t="shared" si="386"/>
        <v>7</v>
      </c>
      <c r="AL751" s="134" t="e">
        <f t="shared" si="387"/>
        <v>#VALUE!</v>
      </c>
      <c r="AM751" s="134" t="e">
        <f t="shared" si="388"/>
        <v>#VALUE!</v>
      </c>
      <c r="AN751" s="133" t="e">
        <f>COUNTIFS(A1_Individu_Data_Keadaan_SDMK!A$4:A$149931,M751,A1_Individu_Data_Keadaan_SDMK!Q$4:Q$149285,"05. KEFARMASIAN")</f>
        <v>#VALUE!</v>
      </c>
      <c r="AO751" s="135">
        <f t="shared" si="389"/>
        <v>1</v>
      </c>
      <c r="AP751" s="134" t="e">
        <f t="shared" si="390"/>
        <v>#VALUE!</v>
      </c>
      <c r="AQ751" s="134" t="e">
        <f t="shared" si="391"/>
        <v>#VALUE!</v>
      </c>
      <c r="AR751" s="133" t="e">
        <f>COUNTIFS(A1_Individu_Data_Keadaan_SDMK!A$4:A$149931,M751,A1_Individu_Data_Keadaan_SDMK!Q$4:Q$149285,"06. KESEHATAN MASYARAKAT")</f>
        <v>#VALUE!</v>
      </c>
      <c r="AS751" s="135">
        <f t="shared" si="392"/>
        <v>1</v>
      </c>
      <c r="AT751" s="134" t="e">
        <f t="shared" si="393"/>
        <v>#VALUE!</v>
      </c>
      <c r="AU751" s="134" t="e">
        <f t="shared" si="394"/>
        <v>#VALUE!</v>
      </c>
      <c r="AV751" s="133" t="e">
        <f>COUNTIFS(A1_Individu_Data_Keadaan_SDMK!A$4:A$149931,M751,A1_Individu_Data_Keadaan_SDMK!Q$4:Q$149285,"07. KESEHATAN LINGKUNGAN")</f>
        <v>#VALUE!</v>
      </c>
      <c r="AW751" s="135">
        <f t="shared" si="395"/>
        <v>1</v>
      </c>
      <c r="AX751" s="134" t="e">
        <f t="shared" si="396"/>
        <v>#VALUE!</v>
      </c>
      <c r="AY751" s="134" t="e">
        <f t="shared" si="397"/>
        <v>#VALUE!</v>
      </c>
      <c r="AZ751" s="133" t="e">
        <f>COUNTIFS(A1_Individu_Data_Keadaan_SDMK!A$4:A$149931,M751,A1_Individu_Data_Keadaan_SDMK!Q$4:Q$149285,"08. GIZI")</f>
        <v>#VALUE!</v>
      </c>
      <c r="BA751" s="135">
        <f t="shared" si="398"/>
        <v>2</v>
      </c>
      <c r="BB751" s="134" t="e">
        <f t="shared" si="399"/>
        <v>#VALUE!</v>
      </c>
      <c r="BC751" s="134" t="e">
        <f t="shared" si="400"/>
        <v>#VALUE!</v>
      </c>
      <c r="BD751" s="133" t="e">
        <f>COUNTIFS(A1_Individu_Data_Keadaan_SDMK!A$4:A$149931,M751,A1_Individu_Data_Keadaan_SDMK!R$4:R$149285,"03. Ahli Teknologi Laboratorium Medik")</f>
        <v>#VALUE!</v>
      </c>
      <c r="BE751" s="135">
        <f t="shared" si="401"/>
        <v>1</v>
      </c>
      <c r="BF751" s="134" t="e">
        <f t="shared" si="402"/>
        <v>#VALUE!</v>
      </c>
      <c r="BG751" s="134" t="e">
        <f t="shared" si="403"/>
        <v>#VALUE!</v>
      </c>
      <c r="BH751" s="139" t="e">
        <f t="shared" si="404"/>
        <v>#VALUE!</v>
      </c>
      <c r="BI751" s="139" t="e">
        <f t="shared" si="405"/>
        <v>#VALUE!</v>
      </c>
    </row>
    <row r="752" spans="13:61" ht="15">
      <c r="M752" s="120" t="s">
        <v>13893</v>
      </c>
      <c r="N752" s="120" t="s">
        <v>13894</v>
      </c>
      <c r="O752" s="120" t="s">
        <v>267</v>
      </c>
      <c r="P752" s="120" t="s">
        <v>9301</v>
      </c>
      <c r="Q752" s="120" t="s">
        <v>12201</v>
      </c>
      <c r="R752" s="120">
        <v>33</v>
      </c>
      <c r="S752" s="120">
        <v>3328</v>
      </c>
      <c r="T752" s="348" t="str">
        <f>IF(R752&lt;&gt;"",VLOOKUP(R752,'01_MASTER_KODE_WILAYAH'!H$1437:I$1470,2,FALSE),"")</f>
        <v>JAWA TENGAH</v>
      </c>
      <c r="U752" s="348" t="str">
        <f>IF(S752&lt;&gt;"",VLOOKUP(S752,'01_MASTER_KODE_WILAYAH'!D$5:F$1353,3,FALSE),"")</f>
        <v>TEGAL</v>
      </c>
      <c r="V752" s="349" t="str">
        <f t="shared" si="375"/>
        <v>2</v>
      </c>
      <c r="W752" s="145" t="e">
        <f t="shared" si="376"/>
        <v>#VALUE!</v>
      </c>
      <c r="X752" s="133" t="e">
        <f>COUNTIFS(A1_Individu_Data_Keadaan_SDMK!A$4:A$149931,M752,A1_Individu_Data_Keadaan_SDMK!R$4:R$149285,"01. Dokter")</f>
        <v>#VALUE!</v>
      </c>
      <c r="Y752" s="122">
        <f t="shared" si="377"/>
        <v>1</v>
      </c>
      <c r="Z752" s="134" t="e">
        <f t="shared" si="378"/>
        <v>#VALUE!</v>
      </c>
      <c r="AA752" s="134" t="e">
        <f t="shared" si="379"/>
        <v>#VALUE!</v>
      </c>
      <c r="AB752" s="133" t="e">
        <f>COUNTIFS(A1_Individu_Data_Keadaan_SDMK!A$4:A$149931,M752,A1_Individu_Data_Keadaan_SDMK!R$4:R$149285,"02. Dokter Gigi")</f>
        <v>#VALUE!</v>
      </c>
      <c r="AC752" s="122">
        <f t="shared" si="380"/>
        <v>1</v>
      </c>
      <c r="AD752" s="134" t="e">
        <f t="shared" si="381"/>
        <v>#VALUE!</v>
      </c>
      <c r="AE752" s="134" t="e">
        <f t="shared" si="382"/>
        <v>#VALUE!</v>
      </c>
      <c r="AF752" s="133" t="e">
        <f>COUNTIFS(A1_Individu_Data_Keadaan_SDMK!A$4:A$149931,M752,A1_Individu_Data_Keadaan_SDMK!Q$4:Q$149285,"03. KEPERAWATAN")</f>
        <v>#VALUE!</v>
      </c>
      <c r="AG752" s="135">
        <f t="shared" si="383"/>
        <v>5</v>
      </c>
      <c r="AH752" s="134" t="e">
        <f t="shared" si="384"/>
        <v>#VALUE!</v>
      </c>
      <c r="AI752" s="134" t="e">
        <f t="shared" si="385"/>
        <v>#VALUE!</v>
      </c>
      <c r="AJ752" s="133" t="e">
        <f>COUNTIFS(A1_Individu_Data_Keadaan_SDMK!A$4:A$149931,M752,A1_Individu_Data_Keadaan_SDMK!Q$4:Q$149285,"04. KEBIDANAN")</f>
        <v>#VALUE!</v>
      </c>
      <c r="AK752" s="135">
        <f t="shared" si="386"/>
        <v>4</v>
      </c>
      <c r="AL752" s="134" t="e">
        <f t="shared" si="387"/>
        <v>#VALUE!</v>
      </c>
      <c r="AM752" s="134" t="e">
        <f t="shared" si="388"/>
        <v>#VALUE!</v>
      </c>
      <c r="AN752" s="133" t="e">
        <f>COUNTIFS(A1_Individu_Data_Keadaan_SDMK!A$4:A$149931,M752,A1_Individu_Data_Keadaan_SDMK!Q$4:Q$149285,"05. KEFARMASIAN")</f>
        <v>#VALUE!</v>
      </c>
      <c r="AO752" s="135">
        <f t="shared" si="389"/>
        <v>1</v>
      </c>
      <c r="AP752" s="134" t="e">
        <f t="shared" si="390"/>
        <v>#VALUE!</v>
      </c>
      <c r="AQ752" s="134" t="e">
        <f t="shared" si="391"/>
        <v>#VALUE!</v>
      </c>
      <c r="AR752" s="133" t="e">
        <f>COUNTIFS(A1_Individu_Data_Keadaan_SDMK!A$4:A$149931,M752,A1_Individu_Data_Keadaan_SDMK!Q$4:Q$149285,"06. KESEHATAN MASYARAKAT")</f>
        <v>#VALUE!</v>
      </c>
      <c r="AS752" s="135">
        <f t="shared" si="392"/>
        <v>1</v>
      </c>
      <c r="AT752" s="134" t="e">
        <f t="shared" si="393"/>
        <v>#VALUE!</v>
      </c>
      <c r="AU752" s="134" t="e">
        <f t="shared" si="394"/>
        <v>#VALUE!</v>
      </c>
      <c r="AV752" s="133" t="e">
        <f>COUNTIFS(A1_Individu_Data_Keadaan_SDMK!A$4:A$149931,M752,A1_Individu_Data_Keadaan_SDMK!Q$4:Q$149285,"07. KESEHATAN LINGKUNGAN")</f>
        <v>#VALUE!</v>
      </c>
      <c r="AW752" s="135">
        <f t="shared" si="395"/>
        <v>1</v>
      </c>
      <c r="AX752" s="134" t="e">
        <f t="shared" si="396"/>
        <v>#VALUE!</v>
      </c>
      <c r="AY752" s="134" t="e">
        <f t="shared" si="397"/>
        <v>#VALUE!</v>
      </c>
      <c r="AZ752" s="133" t="e">
        <f>COUNTIFS(A1_Individu_Data_Keadaan_SDMK!A$4:A$149931,M752,A1_Individu_Data_Keadaan_SDMK!Q$4:Q$149285,"08. GIZI")</f>
        <v>#VALUE!</v>
      </c>
      <c r="BA752" s="135">
        <f t="shared" si="398"/>
        <v>1</v>
      </c>
      <c r="BB752" s="134" t="e">
        <f t="shared" si="399"/>
        <v>#VALUE!</v>
      </c>
      <c r="BC752" s="134" t="e">
        <f t="shared" si="400"/>
        <v>#VALUE!</v>
      </c>
      <c r="BD752" s="133" t="e">
        <f>COUNTIFS(A1_Individu_Data_Keadaan_SDMK!A$4:A$149931,M752,A1_Individu_Data_Keadaan_SDMK!R$4:R$149285,"03. Ahli Teknologi Laboratorium Medik")</f>
        <v>#VALUE!</v>
      </c>
      <c r="BE752" s="135">
        <f t="shared" si="401"/>
        <v>1</v>
      </c>
      <c r="BF752" s="134" t="e">
        <f t="shared" si="402"/>
        <v>#VALUE!</v>
      </c>
      <c r="BG752" s="134" t="e">
        <f t="shared" si="403"/>
        <v>#VALUE!</v>
      </c>
      <c r="BH752" s="139" t="e">
        <f t="shared" si="404"/>
        <v>#VALUE!</v>
      </c>
      <c r="BI752" s="139" t="e">
        <f t="shared" si="405"/>
        <v>#VALUE!</v>
      </c>
    </row>
    <row r="753" spans="13:61" ht="15">
      <c r="M753" s="120" t="s">
        <v>13895</v>
      </c>
      <c r="N753" s="120" t="s">
        <v>13896</v>
      </c>
      <c r="O753" s="120" t="s">
        <v>267</v>
      </c>
      <c r="P753" s="120" t="s">
        <v>9302</v>
      </c>
      <c r="Q753" s="120" t="s">
        <v>12201</v>
      </c>
      <c r="R753" s="120">
        <v>33</v>
      </c>
      <c r="S753" s="120">
        <v>3328</v>
      </c>
      <c r="T753" s="348" t="str">
        <f>IF(R753&lt;&gt;"",VLOOKUP(R753,'01_MASTER_KODE_WILAYAH'!H$1437:I$1470,2,FALSE),"")</f>
        <v>JAWA TENGAH</v>
      </c>
      <c r="U753" s="348" t="str">
        <f>IF(S753&lt;&gt;"",VLOOKUP(S753,'01_MASTER_KODE_WILAYAH'!D$5:F$1353,3,FALSE),"")</f>
        <v>TEGAL</v>
      </c>
      <c r="V753" s="349" t="str">
        <f t="shared" si="375"/>
        <v>1</v>
      </c>
      <c r="W753" s="145" t="e">
        <f t="shared" si="376"/>
        <v>#VALUE!</v>
      </c>
      <c r="X753" s="133" t="e">
        <f>COUNTIFS(A1_Individu_Data_Keadaan_SDMK!A$4:A$149931,M753,A1_Individu_Data_Keadaan_SDMK!R$4:R$149285,"01. Dokter")</f>
        <v>#VALUE!</v>
      </c>
      <c r="Y753" s="122">
        <f t="shared" si="377"/>
        <v>2</v>
      </c>
      <c r="Z753" s="134" t="e">
        <f t="shared" si="378"/>
        <v>#VALUE!</v>
      </c>
      <c r="AA753" s="134" t="e">
        <f t="shared" si="379"/>
        <v>#VALUE!</v>
      </c>
      <c r="AB753" s="133" t="e">
        <f>COUNTIFS(A1_Individu_Data_Keadaan_SDMK!A$4:A$149931,M753,A1_Individu_Data_Keadaan_SDMK!R$4:R$149285,"02. Dokter Gigi")</f>
        <v>#VALUE!</v>
      </c>
      <c r="AC753" s="122">
        <f t="shared" si="380"/>
        <v>1</v>
      </c>
      <c r="AD753" s="134" t="e">
        <f t="shared" si="381"/>
        <v>#VALUE!</v>
      </c>
      <c r="AE753" s="134" t="e">
        <f t="shared" si="382"/>
        <v>#VALUE!</v>
      </c>
      <c r="AF753" s="133" t="e">
        <f>COUNTIFS(A1_Individu_Data_Keadaan_SDMK!A$4:A$149931,M753,A1_Individu_Data_Keadaan_SDMK!Q$4:Q$149285,"03. KEPERAWATAN")</f>
        <v>#VALUE!</v>
      </c>
      <c r="AG753" s="135">
        <f t="shared" si="383"/>
        <v>8</v>
      </c>
      <c r="AH753" s="134" t="e">
        <f t="shared" si="384"/>
        <v>#VALUE!</v>
      </c>
      <c r="AI753" s="134" t="e">
        <f t="shared" si="385"/>
        <v>#VALUE!</v>
      </c>
      <c r="AJ753" s="133" t="e">
        <f>COUNTIFS(A1_Individu_Data_Keadaan_SDMK!A$4:A$149931,M753,A1_Individu_Data_Keadaan_SDMK!Q$4:Q$149285,"04. KEBIDANAN")</f>
        <v>#VALUE!</v>
      </c>
      <c r="AK753" s="135">
        <f t="shared" si="386"/>
        <v>7</v>
      </c>
      <c r="AL753" s="134" t="e">
        <f t="shared" si="387"/>
        <v>#VALUE!</v>
      </c>
      <c r="AM753" s="134" t="e">
        <f t="shared" si="388"/>
        <v>#VALUE!</v>
      </c>
      <c r="AN753" s="133" t="e">
        <f>COUNTIFS(A1_Individu_Data_Keadaan_SDMK!A$4:A$149931,M753,A1_Individu_Data_Keadaan_SDMK!Q$4:Q$149285,"05. KEFARMASIAN")</f>
        <v>#VALUE!</v>
      </c>
      <c r="AO753" s="135">
        <f t="shared" si="389"/>
        <v>1</v>
      </c>
      <c r="AP753" s="134" t="e">
        <f t="shared" si="390"/>
        <v>#VALUE!</v>
      </c>
      <c r="AQ753" s="134" t="e">
        <f t="shared" si="391"/>
        <v>#VALUE!</v>
      </c>
      <c r="AR753" s="133" t="e">
        <f>COUNTIFS(A1_Individu_Data_Keadaan_SDMK!A$4:A$149931,M753,A1_Individu_Data_Keadaan_SDMK!Q$4:Q$149285,"06. KESEHATAN MASYARAKAT")</f>
        <v>#VALUE!</v>
      </c>
      <c r="AS753" s="135">
        <f t="shared" si="392"/>
        <v>1</v>
      </c>
      <c r="AT753" s="134" t="e">
        <f t="shared" si="393"/>
        <v>#VALUE!</v>
      </c>
      <c r="AU753" s="134" t="e">
        <f t="shared" si="394"/>
        <v>#VALUE!</v>
      </c>
      <c r="AV753" s="133" t="e">
        <f>COUNTIFS(A1_Individu_Data_Keadaan_SDMK!A$4:A$149931,M753,A1_Individu_Data_Keadaan_SDMK!Q$4:Q$149285,"07. KESEHATAN LINGKUNGAN")</f>
        <v>#VALUE!</v>
      </c>
      <c r="AW753" s="135">
        <f t="shared" si="395"/>
        <v>1</v>
      </c>
      <c r="AX753" s="134" t="e">
        <f t="shared" si="396"/>
        <v>#VALUE!</v>
      </c>
      <c r="AY753" s="134" t="e">
        <f t="shared" si="397"/>
        <v>#VALUE!</v>
      </c>
      <c r="AZ753" s="133" t="e">
        <f>COUNTIFS(A1_Individu_Data_Keadaan_SDMK!A$4:A$149931,M753,A1_Individu_Data_Keadaan_SDMK!Q$4:Q$149285,"08. GIZI")</f>
        <v>#VALUE!</v>
      </c>
      <c r="BA753" s="135">
        <f t="shared" si="398"/>
        <v>2</v>
      </c>
      <c r="BB753" s="134" t="e">
        <f t="shared" si="399"/>
        <v>#VALUE!</v>
      </c>
      <c r="BC753" s="134" t="e">
        <f t="shared" si="400"/>
        <v>#VALUE!</v>
      </c>
      <c r="BD753" s="133" t="e">
        <f>COUNTIFS(A1_Individu_Data_Keadaan_SDMK!A$4:A$149931,M753,A1_Individu_Data_Keadaan_SDMK!R$4:R$149285,"03. Ahli Teknologi Laboratorium Medik")</f>
        <v>#VALUE!</v>
      </c>
      <c r="BE753" s="135">
        <f t="shared" si="401"/>
        <v>1</v>
      </c>
      <c r="BF753" s="134" t="e">
        <f t="shared" si="402"/>
        <v>#VALUE!</v>
      </c>
      <c r="BG753" s="134" t="e">
        <f t="shared" si="403"/>
        <v>#VALUE!</v>
      </c>
      <c r="BH753" s="139" t="e">
        <f t="shared" si="404"/>
        <v>#VALUE!</v>
      </c>
      <c r="BI753" s="139" t="e">
        <f t="shared" si="405"/>
        <v>#VALUE!</v>
      </c>
    </row>
    <row r="754" spans="13:61" ht="15">
      <c r="M754" s="120" t="s">
        <v>13897</v>
      </c>
      <c r="N754" s="120" t="s">
        <v>13898</v>
      </c>
      <c r="O754" s="120" t="s">
        <v>267</v>
      </c>
      <c r="P754" s="120" t="s">
        <v>9301</v>
      </c>
      <c r="Q754" s="120" t="s">
        <v>12201</v>
      </c>
      <c r="R754" s="120">
        <v>33</v>
      </c>
      <c r="S754" s="120">
        <v>3328</v>
      </c>
      <c r="T754" s="348" t="str">
        <f>IF(R754&lt;&gt;"",VLOOKUP(R754,'01_MASTER_KODE_WILAYAH'!H$1437:I$1470,2,FALSE),"")</f>
        <v>JAWA TENGAH</v>
      </c>
      <c r="U754" s="348" t="str">
        <f>IF(S754&lt;&gt;"",VLOOKUP(S754,'01_MASTER_KODE_WILAYAH'!D$5:F$1353,3,FALSE),"")</f>
        <v>TEGAL</v>
      </c>
      <c r="V754" s="349" t="str">
        <f t="shared" si="375"/>
        <v>2</v>
      </c>
      <c r="W754" s="145" t="e">
        <f t="shared" si="376"/>
        <v>#VALUE!</v>
      </c>
      <c r="X754" s="133" t="e">
        <f>COUNTIFS(A1_Individu_Data_Keadaan_SDMK!A$4:A$149931,M754,A1_Individu_Data_Keadaan_SDMK!R$4:R$149285,"01. Dokter")</f>
        <v>#VALUE!</v>
      </c>
      <c r="Y754" s="122">
        <f t="shared" si="377"/>
        <v>1</v>
      </c>
      <c r="Z754" s="134" t="e">
        <f t="shared" si="378"/>
        <v>#VALUE!</v>
      </c>
      <c r="AA754" s="134" t="e">
        <f t="shared" si="379"/>
        <v>#VALUE!</v>
      </c>
      <c r="AB754" s="133" t="e">
        <f>COUNTIFS(A1_Individu_Data_Keadaan_SDMK!A$4:A$149931,M754,A1_Individu_Data_Keadaan_SDMK!R$4:R$149285,"02. Dokter Gigi")</f>
        <v>#VALUE!</v>
      </c>
      <c r="AC754" s="122">
        <f t="shared" si="380"/>
        <v>1</v>
      </c>
      <c r="AD754" s="134" t="e">
        <f t="shared" si="381"/>
        <v>#VALUE!</v>
      </c>
      <c r="AE754" s="134" t="e">
        <f t="shared" si="382"/>
        <v>#VALUE!</v>
      </c>
      <c r="AF754" s="133" t="e">
        <f>COUNTIFS(A1_Individu_Data_Keadaan_SDMK!A$4:A$149931,M754,A1_Individu_Data_Keadaan_SDMK!Q$4:Q$149285,"03. KEPERAWATAN")</f>
        <v>#VALUE!</v>
      </c>
      <c r="AG754" s="135">
        <f t="shared" si="383"/>
        <v>5</v>
      </c>
      <c r="AH754" s="134" t="e">
        <f t="shared" si="384"/>
        <v>#VALUE!</v>
      </c>
      <c r="AI754" s="134" t="e">
        <f t="shared" si="385"/>
        <v>#VALUE!</v>
      </c>
      <c r="AJ754" s="133" t="e">
        <f>COUNTIFS(A1_Individu_Data_Keadaan_SDMK!A$4:A$149931,M754,A1_Individu_Data_Keadaan_SDMK!Q$4:Q$149285,"04. KEBIDANAN")</f>
        <v>#VALUE!</v>
      </c>
      <c r="AK754" s="135">
        <f t="shared" si="386"/>
        <v>4</v>
      </c>
      <c r="AL754" s="134" t="e">
        <f t="shared" si="387"/>
        <v>#VALUE!</v>
      </c>
      <c r="AM754" s="134" t="e">
        <f t="shared" si="388"/>
        <v>#VALUE!</v>
      </c>
      <c r="AN754" s="133" t="e">
        <f>COUNTIFS(A1_Individu_Data_Keadaan_SDMK!A$4:A$149931,M754,A1_Individu_Data_Keadaan_SDMK!Q$4:Q$149285,"05. KEFARMASIAN")</f>
        <v>#VALUE!</v>
      </c>
      <c r="AO754" s="135">
        <f t="shared" si="389"/>
        <v>1</v>
      </c>
      <c r="AP754" s="134" t="e">
        <f t="shared" si="390"/>
        <v>#VALUE!</v>
      </c>
      <c r="AQ754" s="134" t="e">
        <f t="shared" si="391"/>
        <v>#VALUE!</v>
      </c>
      <c r="AR754" s="133" t="e">
        <f>COUNTIFS(A1_Individu_Data_Keadaan_SDMK!A$4:A$149931,M754,A1_Individu_Data_Keadaan_SDMK!Q$4:Q$149285,"06. KESEHATAN MASYARAKAT")</f>
        <v>#VALUE!</v>
      </c>
      <c r="AS754" s="135">
        <f t="shared" si="392"/>
        <v>1</v>
      </c>
      <c r="AT754" s="134" t="e">
        <f t="shared" si="393"/>
        <v>#VALUE!</v>
      </c>
      <c r="AU754" s="134" t="e">
        <f t="shared" si="394"/>
        <v>#VALUE!</v>
      </c>
      <c r="AV754" s="133" t="e">
        <f>COUNTIFS(A1_Individu_Data_Keadaan_SDMK!A$4:A$149931,M754,A1_Individu_Data_Keadaan_SDMK!Q$4:Q$149285,"07. KESEHATAN LINGKUNGAN")</f>
        <v>#VALUE!</v>
      </c>
      <c r="AW754" s="135">
        <f t="shared" si="395"/>
        <v>1</v>
      </c>
      <c r="AX754" s="134" t="e">
        <f t="shared" si="396"/>
        <v>#VALUE!</v>
      </c>
      <c r="AY754" s="134" t="e">
        <f t="shared" si="397"/>
        <v>#VALUE!</v>
      </c>
      <c r="AZ754" s="133" t="e">
        <f>COUNTIFS(A1_Individu_Data_Keadaan_SDMK!A$4:A$149931,M754,A1_Individu_Data_Keadaan_SDMK!Q$4:Q$149285,"08. GIZI")</f>
        <v>#VALUE!</v>
      </c>
      <c r="BA754" s="135">
        <f t="shared" si="398"/>
        <v>1</v>
      </c>
      <c r="BB754" s="134" t="e">
        <f t="shared" si="399"/>
        <v>#VALUE!</v>
      </c>
      <c r="BC754" s="134" t="e">
        <f t="shared" si="400"/>
        <v>#VALUE!</v>
      </c>
      <c r="BD754" s="133" t="e">
        <f>COUNTIFS(A1_Individu_Data_Keadaan_SDMK!A$4:A$149931,M754,A1_Individu_Data_Keadaan_SDMK!R$4:R$149285,"03. Ahli Teknologi Laboratorium Medik")</f>
        <v>#VALUE!</v>
      </c>
      <c r="BE754" s="135">
        <f t="shared" si="401"/>
        <v>1</v>
      </c>
      <c r="BF754" s="134" t="e">
        <f t="shared" si="402"/>
        <v>#VALUE!</v>
      </c>
      <c r="BG754" s="134" t="e">
        <f t="shared" si="403"/>
        <v>#VALUE!</v>
      </c>
      <c r="BH754" s="139" t="e">
        <f t="shared" si="404"/>
        <v>#VALUE!</v>
      </c>
      <c r="BI754" s="139" t="e">
        <f t="shared" si="405"/>
        <v>#VALUE!</v>
      </c>
    </row>
    <row r="755" spans="13:61" ht="15">
      <c r="M755" s="120" t="s">
        <v>13899</v>
      </c>
      <c r="N755" s="120" t="s">
        <v>13900</v>
      </c>
      <c r="O755" s="120" t="s">
        <v>267</v>
      </c>
      <c r="P755" s="120" t="s">
        <v>9301</v>
      </c>
      <c r="Q755" s="120" t="s">
        <v>12201</v>
      </c>
      <c r="R755" s="120">
        <v>33</v>
      </c>
      <c r="S755" s="120">
        <v>3328</v>
      </c>
      <c r="T755" s="348" t="str">
        <f>IF(R755&lt;&gt;"",VLOOKUP(R755,'01_MASTER_KODE_WILAYAH'!H$1437:I$1470,2,FALSE),"")</f>
        <v>JAWA TENGAH</v>
      </c>
      <c r="U755" s="348" t="str">
        <f>IF(S755&lt;&gt;"",VLOOKUP(S755,'01_MASTER_KODE_WILAYAH'!D$5:F$1353,3,FALSE),"")</f>
        <v>TEGAL</v>
      </c>
      <c r="V755" s="349" t="str">
        <f t="shared" si="375"/>
        <v>2</v>
      </c>
      <c r="W755" s="145" t="e">
        <f t="shared" si="376"/>
        <v>#VALUE!</v>
      </c>
      <c r="X755" s="133" t="e">
        <f>COUNTIFS(A1_Individu_Data_Keadaan_SDMK!A$4:A$149931,M755,A1_Individu_Data_Keadaan_SDMK!R$4:R$149285,"01. Dokter")</f>
        <v>#VALUE!</v>
      </c>
      <c r="Y755" s="122">
        <f t="shared" si="377"/>
        <v>1</v>
      </c>
      <c r="Z755" s="134" t="e">
        <f t="shared" si="378"/>
        <v>#VALUE!</v>
      </c>
      <c r="AA755" s="134" t="e">
        <f t="shared" si="379"/>
        <v>#VALUE!</v>
      </c>
      <c r="AB755" s="133" t="e">
        <f>COUNTIFS(A1_Individu_Data_Keadaan_SDMK!A$4:A$149931,M755,A1_Individu_Data_Keadaan_SDMK!R$4:R$149285,"02. Dokter Gigi")</f>
        <v>#VALUE!</v>
      </c>
      <c r="AC755" s="122">
        <f t="shared" si="380"/>
        <v>1</v>
      </c>
      <c r="AD755" s="134" t="e">
        <f t="shared" si="381"/>
        <v>#VALUE!</v>
      </c>
      <c r="AE755" s="134" t="e">
        <f t="shared" si="382"/>
        <v>#VALUE!</v>
      </c>
      <c r="AF755" s="133" t="e">
        <f>COUNTIFS(A1_Individu_Data_Keadaan_SDMK!A$4:A$149931,M755,A1_Individu_Data_Keadaan_SDMK!Q$4:Q$149285,"03. KEPERAWATAN")</f>
        <v>#VALUE!</v>
      </c>
      <c r="AG755" s="135">
        <f t="shared" si="383"/>
        <v>5</v>
      </c>
      <c r="AH755" s="134" t="e">
        <f t="shared" si="384"/>
        <v>#VALUE!</v>
      </c>
      <c r="AI755" s="134" t="e">
        <f t="shared" si="385"/>
        <v>#VALUE!</v>
      </c>
      <c r="AJ755" s="133" t="e">
        <f>COUNTIFS(A1_Individu_Data_Keadaan_SDMK!A$4:A$149931,M755,A1_Individu_Data_Keadaan_SDMK!Q$4:Q$149285,"04. KEBIDANAN")</f>
        <v>#VALUE!</v>
      </c>
      <c r="AK755" s="135">
        <f t="shared" si="386"/>
        <v>4</v>
      </c>
      <c r="AL755" s="134" t="e">
        <f t="shared" si="387"/>
        <v>#VALUE!</v>
      </c>
      <c r="AM755" s="134" t="e">
        <f t="shared" si="388"/>
        <v>#VALUE!</v>
      </c>
      <c r="AN755" s="133" t="e">
        <f>COUNTIFS(A1_Individu_Data_Keadaan_SDMK!A$4:A$149931,M755,A1_Individu_Data_Keadaan_SDMK!Q$4:Q$149285,"05. KEFARMASIAN")</f>
        <v>#VALUE!</v>
      </c>
      <c r="AO755" s="135">
        <f t="shared" si="389"/>
        <v>1</v>
      </c>
      <c r="AP755" s="134" t="e">
        <f t="shared" si="390"/>
        <v>#VALUE!</v>
      </c>
      <c r="AQ755" s="134" t="e">
        <f t="shared" si="391"/>
        <v>#VALUE!</v>
      </c>
      <c r="AR755" s="133" t="e">
        <f>COUNTIFS(A1_Individu_Data_Keadaan_SDMK!A$4:A$149931,M755,A1_Individu_Data_Keadaan_SDMK!Q$4:Q$149285,"06. KESEHATAN MASYARAKAT")</f>
        <v>#VALUE!</v>
      </c>
      <c r="AS755" s="135">
        <f t="shared" si="392"/>
        <v>1</v>
      </c>
      <c r="AT755" s="134" t="e">
        <f t="shared" si="393"/>
        <v>#VALUE!</v>
      </c>
      <c r="AU755" s="134" t="e">
        <f t="shared" si="394"/>
        <v>#VALUE!</v>
      </c>
      <c r="AV755" s="133" t="e">
        <f>COUNTIFS(A1_Individu_Data_Keadaan_SDMK!A$4:A$149931,M755,A1_Individu_Data_Keadaan_SDMK!Q$4:Q$149285,"07. KESEHATAN LINGKUNGAN")</f>
        <v>#VALUE!</v>
      </c>
      <c r="AW755" s="135">
        <f t="shared" si="395"/>
        <v>1</v>
      </c>
      <c r="AX755" s="134" t="e">
        <f t="shared" si="396"/>
        <v>#VALUE!</v>
      </c>
      <c r="AY755" s="134" t="e">
        <f t="shared" si="397"/>
        <v>#VALUE!</v>
      </c>
      <c r="AZ755" s="133" t="e">
        <f>COUNTIFS(A1_Individu_Data_Keadaan_SDMK!A$4:A$149931,M755,A1_Individu_Data_Keadaan_SDMK!Q$4:Q$149285,"08. GIZI")</f>
        <v>#VALUE!</v>
      </c>
      <c r="BA755" s="135">
        <f t="shared" si="398"/>
        <v>1</v>
      </c>
      <c r="BB755" s="134" t="e">
        <f t="shared" si="399"/>
        <v>#VALUE!</v>
      </c>
      <c r="BC755" s="134" t="e">
        <f t="shared" si="400"/>
        <v>#VALUE!</v>
      </c>
      <c r="BD755" s="133" t="e">
        <f>COUNTIFS(A1_Individu_Data_Keadaan_SDMK!A$4:A$149931,M755,A1_Individu_Data_Keadaan_SDMK!R$4:R$149285,"03. Ahli Teknologi Laboratorium Medik")</f>
        <v>#VALUE!</v>
      </c>
      <c r="BE755" s="135">
        <f t="shared" si="401"/>
        <v>1</v>
      </c>
      <c r="BF755" s="134" t="e">
        <f t="shared" si="402"/>
        <v>#VALUE!</v>
      </c>
      <c r="BG755" s="134" t="e">
        <f t="shared" si="403"/>
        <v>#VALUE!</v>
      </c>
      <c r="BH755" s="139" t="e">
        <f t="shared" si="404"/>
        <v>#VALUE!</v>
      </c>
      <c r="BI755" s="139" t="e">
        <f t="shared" si="405"/>
        <v>#VALUE!</v>
      </c>
    </row>
    <row r="756" spans="13:61" ht="15">
      <c r="M756" s="120" t="s">
        <v>13901</v>
      </c>
      <c r="N756" s="120" t="s">
        <v>13902</v>
      </c>
      <c r="O756" s="120" t="s">
        <v>267</v>
      </c>
      <c r="P756" s="120" t="s">
        <v>9301</v>
      </c>
      <c r="Q756" s="120" t="s">
        <v>12201</v>
      </c>
      <c r="R756" s="120">
        <v>33</v>
      </c>
      <c r="S756" s="120">
        <v>3328</v>
      </c>
      <c r="T756" s="348" t="str">
        <f>IF(R756&lt;&gt;"",VLOOKUP(R756,'01_MASTER_KODE_WILAYAH'!H$1437:I$1470,2,FALSE),"")</f>
        <v>JAWA TENGAH</v>
      </c>
      <c r="U756" s="348" t="str">
        <f>IF(S756&lt;&gt;"",VLOOKUP(S756,'01_MASTER_KODE_WILAYAH'!D$5:F$1353,3,FALSE),"")</f>
        <v>TEGAL</v>
      </c>
      <c r="V756" s="349" t="str">
        <f t="shared" si="375"/>
        <v>2</v>
      </c>
      <c r="W756" s="145" t="e">
        <f t="shared" si="376"/>
        <v>#VALUE!</v>
      </c>
      <c r="X756" s="133" t="e">
        <f>COUNTIFS(A1_Individu_Data_Keadaan_SDMK!A$4:A$149931,M756,A1_Individu_Data_Keadaan_SDMK!R$4:R$149285,"01. Dokter")</f>
        <v>#VALUE!</v>
      </c>
      <c r="Y756" s="122">
        <f t="shared" si="377"/>
        <v>1</v>
      </c>
      <c r="Z756" s="134" t="e">
        <f t="shared" si="378"/>
        <v>#VALUE!</v>
      </c>
      <c r="AA756" s="134" t="e">
        <f t="shared" si="379"/>
        <v>#VALUE!</v>
      </c>
      <c r="AB756" s="133" t="e">
        <f>COUNTIFS(A1_Individu_Data_Keadaan_SDMK!A$4:A$149931,M756,A1_Individu_Data_Keadaan_SDMK!R$4:R$149285,"02. Dokter Gigi")</f>
        <v>#VALUE!</v>
      </c>
      <c r="AC756" s="122">
        <f t="shared" si="380"/>
        <v>1</v>
      </c>
      <c r="AD756" s="134" t="e">
        <f t="shared" si="381"/>
        <v>#VALUE!</v>
      </c>
      <c r="AE756" s="134" t="e">
        <f t="shared" si="382"/>
        <v>#VALUE!</v>
      </c>
      <c r="AF756" s="133" t="e">
        <f>COUNTIFS(A1_Individu_Data_Keadaan_SDMK!A$4:A$149931,M756,A1_Individu_Data_Keadaan_SDMK!Q$4:Q$149285,"03. KEPERAWATAN")</f>
        <v>#VALUE!</v>
      </c>
      <c r="AG756" s="135">
        <f t="shared" si="383"/>
        <v>5</v>
      </c>
      <c r="AH756" s="134" t="e">
        <f t="shared" si="384"/>
        <v>#VALUE!</v>
      </c>
      <c r="AI756" s="134" t="e">
        <f t="shared" si="385"/>
        <v>#VALUE!</v>
      </c>
      <c r="AJ756" s="133" t="e">
        <f>COUNTIFS(A1_Individu_Data_Keadaan_SDMK!A$4:A$149931,M756,A1_Individu_Data_Keadaan_SDMK!Q$4:Q$149285,"04. KEBIDANAN")</f>
        <v>#VALUE!</v>
      </c>
      <c r="AK756" s="135">
        <f t="shared" si="386"/>
        <v>4</v>
      </c>
      <c r="AL756" s="134" t="e">
        <f t="shared" si="387"/>
        <v>#VALUE!</v>
      </c>
      <c r="AM756" s="134" t="e">
        <f t="shared" si="388"/>
        <v>#VALUE!</v>
      </c>
      <c r="AN756" s="133" t="e">
        <f>COUNTIFS(A1_Individu_Data_Keadaan_SDMK!A$4:A$149931,M756,A1_Individu_Data_Keadaan_SDMK!Q$4:Q$149285,"05. KEFARMASIAN")</f>
        <v>#VALUE!</v>
      </c>
      <c r="AO756" s="135">
        <f t="shared" si="389"/>
        <v>1</v>
      </c>
      <c r="AP756" s="134" t="e">
        <f t="shared" si="390"/>
        <v>#VALUE!</v>
      </c>
      <c r="AQ756" s="134" t="e">
        <f t="shared" si="391"/>
        <v>#VALUE!</v>
      </c>
      <c r="AR756" s="133" t="e">
        <f>COUNTIFS(A1_Individu_Data_Keadaan_SDMK!A$4:A$149931,M756,A1_Individu_Data_Keadaan_SDMK!Q$4:Q$149285,"06. KESEHATAN MASYARAKAT")</f>
        <v>#VALUE!</v>
      </c>
      <c r="AS756" s="135">
        <f t="shared" si="392"/>
        <v>1</v>
      </c>
      <c r="AT756" s="134" t="e">
        <f t="shared" si="393"/>
        <v>#VALUE!</v>
      </c>
      <c r="AU756" s="134" t="e">
        <f t="shared" si="394"/>
        <v>#VALUE!</v>
      </c>
      <c r="AV756" s="133" t="e">
        <f>COUNTIFS(A1_Individu_Data_Keadaan_SDMK!A$4:A$149931,M756,A1_Individu_Data_Keadaan_SDMK!Q$4:Q$149285,"07. KESEHATAN LINGKUNGAN")</f>
        <v>#VALUE!</v>
      </c>
      <c r="AW756" s="135">
        <f t="shared" si="395"/>
        <v>1</v>
      </c>
      <c r="AX756" s="134" t="e">
        <f t="shared" si="396"/>
        <v>#VALUE!</v>
      </c>
      <c r="AY756" s="134" t="e">
        <f t="shared" si="397"/>
        <v>#VALUE!</v>
      </c>
      <c r="AZ756" s="133" t="e">
        <f>COUNTIFS(A1_Individu_Data_Keadaan_SDMK!A$4:A$149931,M756,A1_Individu_Data_Keadaan_SDMK!Q$4:Q$149285,"08. GIZI")</f>
        <v>#VALUE!</v>
      </c>
      <c r="BA756" s="135">
        <f t="shared" si="398"/>
        <v>1</v>
      </c>
      <c r="BB756" s="134" t="e">
        <f t="shared" si="399"/>
        <v>#VALUE!</v>
      </c>
      <c r="BC756" s="134" t="e">
        <f t="shared" si="400"/>
        <v>#VALUE!</v>
      </c>
      <c r="BD756" s="133" t="e">
        <f>COUNTIFS(A1_Individu_Data_Keadaan_SDMK!A$4:A$149931,M756,A1_Individu_Data_Keadaan_SDMK!R$4:R$149285,"03. Ahli Teknologi Laboratorium Medik")</f>
        <v>#VALUE!</v>
      </c>
      <c r="BE756" s="135">
        <f t="shared" si="401"/>
        <v>1</v>
      </c>
      <c r="BF756" s="134" t="e">
        <f t="shared" si="402"/>
        <v>#VALUE!</v>
      </c>
      <c r="BG756" s="134" t="e">
        <f t="shared" si="403"/>
        <v>#VALUE!</v>
      </c>
      <c r="BH756" s="139" t="e">
        <f t="shared" si="404"/>
        <v>#VALUE!</v>
      </c>
      <c r="BI756" s="139" t="e">
        <f t="shared" si="405"/>
        <v>#VALUE!</v>
      </c>
    </row>
    <row r="757" spans="13:61" ht="15">
      <c r="M757" s="120" t="s">
        <v>13903</v>
      </c>
      <c r="N757" s="120" t="s">
        <v>13904</v>
      </c>
      <c r="O757" s="120" t="s">
        <v>267</v>
      </c>
      <c r="P757" s="120" t="s">
        <v>9302</v>
      </c>
      <c r="Q757" s="120" t="s">
        <v>12201</v>
      </c>
      <c r="R757" s="120">
        <v>33</v>
      </c>
      <c r="S757" s="120">
        <v>3328</v>
      </c>
      <c r="T757" s="348" t="str">
        <f>IF(R757&lt;&gt;"",VLOOKUP(R757,'01_MASTER_KODE_WILAYAH'!H$1437:I$1470,2,FALSE),"")</f>
        <v>JAWA TENGAH</v>
      </c>
      <c r="U757" s="348" t="str">
        <f>IF(S757&lt;&gt;"",VLOOKUP(S757,'01_MASTER_KODE_WILAYAH'!D$5:F$1353,3,FALSE),"")</f>
        <v>TEGAL</v>
      </c>
      <c r="V757" s="349" t="str">
        <f t="shared" si="375"/>
        <v>1</v>
      </c>
      <c r="W757" s="145" t="e">
        <f t="shared" si="376"/>
        <v>#VALUE!</v>
      </c>
      <c r="X757" s="133" t="e">
        <f>COUNTIFS(A1_Individu_Data_Keadaan_SDMK!A$4:A$149931,M757,A1_Individu_Data_Keadaan_SDMK!R$4:R$149285,"01. Dokter")</f>
        <v>#VALUE!</v>
      </c>
      <c r="Y757" s="122">
        <f t="shared" si="377"/>
        <v>2</v>
      </c>
      <c r="Z757" s="134" t="e">
        <f t="shared" si="378"/>
        <v>#VALUE!</v>
      </c>
      <c r="AA757" s="134" t="e">
        <f t="shared" si="379"/>
        <v>#VALUE!</v>
      </c>
      <c r="AB757" s="133" t="e">
        <f>COUNTIFS(A1_Individu_Data_Keadaan_SDMK!A$4:A$149931,M757,A1_Individu_Data_Keadaan_SDMK!R$4:R$149285,"02. Dokter Gigi")</f>
        <v>#VALUE!</v>
      </c>
      <c r="AC757" s="122">
        <f t="shared" si="380"/>
        <v>1</v>
      </c>
      <c r="AD757" s="134" t="e">
        <f t="shared" si="381"/>
        <v>#VALUE!</v>
      </c>
      <c r="AE757" s="134" t="e">
        <f t="shared" si="382"/>
        <v>#VALUE!</v>
      </c>
      <c r="AF757" s="133" t="e">
        <f>COUNTIFS(A1_Individu_Data_Keadaan_SDMK!A$4:A$149931,M757,A1_Individu_Data_Keadaan_SDMK!Q$4:Q$149285,"03. KEPERAWATAN")</f>
        <v>#VALUE!</v>
      </c>
      <c r="AG757" s="135">
        <f t="shared" si="383"/>
        <v>8</v>
      </c>
      <c r="AH757" s="134" t="e">
        <f t="shared" si="384"/>
        <v>#VALUE!</v>
      </c>
      <c r="AI757" s="134" t="e">
        <f t="shared" si="385"/>
        <v>#VALUE!</v>
      </c>
      <c r="AJ757" s="133" t="e">
        <f>COUNTIFS(A1_Individu_Data_Keadaan_SDMK!A$4:A$149931,M757,A1_Individu_Data_Keadaan_SDMK!Q$4:Q$149285,"04. KEBIDANAN")</f>
        <v>#VALUE!</v>
      </c>
      <c r="AK757" s="135">
        <f t="shared" si="386"/>
        <v>7</v>
      </c>
      <c r="AL757" s="134" t="e">
        <f t="shared" si="387"/>
        <v>#VALUE!</v>
      </c>
      <c r="AM757" s="134" t="e">
        <f t="shared" si="388"/>
        <v>#VALUE!</v>
      </c>
      <c r="AN757" s="133" t="e">
        <f>COUNTIFS(A1_Individu_Data_Keadaan_SDMK!A$4:A$149931,M757,A1_Individu_Data_Keadaan_SDMK!Q$4:Q$149285,"05. KEFARMASIAN")</f>
        <v>#VALUE!</v>
      </c>
      <c r="AO757" s="135">
        <f t="shared" si="389"/>
        <v>1</v>
      </c>
      <c r="AP757" s="134" t="e">
        <f t="shared" si="390"/>
        <v>#VALUE!</v>
      </c>
      <c r="AQ757" s="134" t="e">
        <f t="shared" si="391"/>
        <v>#VALUE!</v>
      </c>
      <c r="AR757" s="133" t="e">
        <f>COUNTIFS(A1_Individu_Data_Keadaan_SDMK!A$4:A$149931,M757,A1_Individu_Data_Keadaan_SDMK!Q$4:Q$149285,"06. KESEHATAN MASYARAKAT")</f>
        <v>#VALUE!</v>
      </c>
      <c r="AS757" s="135">
        <f t="shared" si="392"/>
        <v>1</v>
      </c>
      <c r="AT757" s="134" t="e">
        <f t="shared" si="393"/>
        <v>#VALUE!</v>
      </c>
      <c r="AU757" s="134" t="e">
        <f t="shared" si="394"/>
        <v>#VALUE!</v>
      </c>
      <c r="AV757" s="133" t="e">
        <f>COUNTIFS(A1_Individu_Data_Keadaan_SDMK!A$4:A$149931,M757,A1_Individu_Data_Keadaan_SDMK!Q$4:Q$149285,"07. KESEHATAN LINGKUNGAN")</f>
        <v>#VALUE!</v>
      </c>
      <c r="AW757" s="135">
        <f t="shared" si="395"/>
        <v>1</v>
      </c>
      <c r="AX757" s="134" t="e">
        <f t="shared" si="396"/>
        <v>#VALUE!</v>
      </c>
      <c r="AY757" s="134" t="e">
        <f t="shared" si="397"/>
        <v>#VALUE!</v>
      </c>
      <c r="AZ757" s="133" t="e">
        <f>COUNTIFS(A1_Individu_Data_Keadaan_SDMK!A$4:A$149931,M757,A1_Individu_Data_Keadaan_SDMK!Q$4:Q$149285,"08. GIZI")</f>
        <v>#VALUE!</v>
      </c>
      <c r="BA757" s="135">
        <f t="shared" si="398"/>
        <v>2</v>
      </c>
      <c r="BB757" s="134" t="e">
        <f t="shared" si="399"/>
        <v>#VALUE!</v>
      </c>
      <c r="BC757" s="134" t="e">
        <f t="shared" si="400"/>
        <v>#VALUE!</v>
      </c>
      <c r="BD757" s="133" t="e">
        <f>COUNTIFS(A1_Individu_Data_Keadaan_SDMK!A$4:A$149931,M757,A1_Individu_Data_Keadaan_SDMK!R$4:R$149285,"03. Ahli Teknologi Laboratorium Medik")</f>
        <v>#VALUE!</v>
      </c>
      <c r="BE757" s="135">
        <f t="shared" si="401"/>
        <v>1</v>
      </c>
      <c r="BF757" s="134" t="e">
        <f t="shared" si="402"/>
        <v>#VALUE!</v>
      </c>
      <c r="BG757" s="134" t="e">
        <f t="shared" si="403"/>
        <v>#VALUE!</v>
      </c>
      <c r="BH757" s="139" t="e">
        <f t="shared" si="404"/>
        <v>#VALUE!</v>
      </c>
      <c r="BI757" s="139" t="e">
        <f t="shared" si="405"/>
        <v>#VALUE!</v>
      </c>
    </row>
    <row r="758" spans="13:61" ht="15">
      <c r="M758" s="120" t="s">
        <v>13905</v>
      </c>
      <c r="N758" s="120" t="s">
        <v>13906</v>
      </c>
      <c r="O758" s="120" t="s">
        <v>267</v>
      </c>
      <c r="P758" s="120" t="s">
        <v>9302</v>
      </c>
      <c r="Q758" s="120" t="s">
        <v>12201</v>
      </c>
      <c r="R758" s="120">
        <v>33</v>
      </c>
      <c r="S758" s="120">
        <v>3329</v>
      </c>
      <c r="T758" s="348" t="str">
        <f>IF(R758&lt;&gt;"",VLOOKUP(R758,'01_MASTER_KODE_WILAYAH'!H$1437:I$1470,2,FALSE),"")</f>
        <v>JAWA TENGAH</v>
      </c>
      <c r="U758" s="348" t="str">
        <f>IF(S758&lt;&gt;"",VLOOKUP(S758,'01_MASTER_KODE_WILAYAH'!D$5:F$1353,3,FALSE),"")</f>
        <v>BREBES</v>
      </c>
      <c r="V758" s="349" t="str">
        <f t="shared" si="375"/>
        <v>1</v>
      </c>
      <c r="W758" s="145" t="e">
        <f t="shared" si="376"/>
        <v>#VALUE!</v>
      </c>
      <c r="X758" s="133" t="e">
        <f>COUNTIFS(A1_Individu_Data_Keadaan_SDMK!A$4:A$149931,M758,A1_Individu_Data_Keadaan_SDMK!R$4:R$149285,"01. Dokter")</f>
        <v>#VALUE!</v>
      </c>
      <c r="Y758" s="122">
        <f t="shared" si="377"/>
        <v>2</v>
      </c>
      <c r="Z758" s="134" t="e">
        <f t="shared" si="378"/>
        <v>#VALUE!</v>
      </c>
      <c r="AA758" s="134" t="e">
        <f t="shared" si="379"/>
        <v>#VALUE!</v>
      </c>
      <c r="AB758" s="133" t="e">
        <f>COUNTIFS(A1_Individu_Data_Keadaan_SDMK!A$4:A$149931,M758,A1_Individu_Data_Keadaan_SDMK!R$4:R$149285,"02. Dokter Gigi")</f>
        <v>#VALUE!</v>
      </c>
      <c r="AC758" s="122">
        <f t="shared" si="380"/>
        <v>1</v>
      </c>
      <c r="AD758" s="134" t="e">
        <f t="shared" si="381"/>
        <v>#VALUE!</v>
      </c>
      <c r="AE758" s="134" t="e">
        <f t="shared" si="382"/>
        <v>#VALUE!</v>
      </c>
      <c r="AF758" s="133" t="e">
        <f>COUNTIFS(A1_Individu_Data_Keadaan_SDMK!A$4:A$149931,M758,A1_Individu_Data_Keadaan_SDMK!Q$4:Q$149285,"03. KEPERAWATAN")</f>
        <v>#VALUE!</v>
      </c>
      <c r="AG758" s="135">
        <f t="shared" si="383"/>
        <v>8</v>
      </c>
      <c r="AH758" s="134" t="e">
        <f t="shared" si="384"/>
        <v>#VALUE!</v>
      </c>
      <c r="AI758" s="134" t="e">
        <f t="shared" si="385"/>
        <v>#VALUE!</v>
      </c>
      <c r="AJ758" s="133" t="e">
        <f>COUNTIFS(A1_Individu_Data_Keadaan_SDMK!A$4:A$149931,M758,A1_Individu_Data_Keadaan_SDMK!Q$4:Q$149285,"04. KEBIDANAN")</f>
        <v>#VALUE!</v>
      </c>
      <c r="AK758" s="135">
        <f t="shared" si="386"/>
        <v>7</v>
      </c>
      <c r="AL758" s="134" t="e">
        <f t="shared" si="387"/>
        <v>#VALUE!</v>
      </c>
      <c r="AM758" s="134" t="e">
        <f t="shared" si="388"/>
        <v>#VALUE!</v>
      </c>
      <c r="AN758" s="133" t="e">
        <f>COUNTIFS(A1_Individu_Data_Keadaan_SDMK!A$4:A$149931,M758,A1_Individu_Data_Keadaan_SDMK!Q$4:Q$149285,"05. KEFARMASIAN")</f>
        <v>#VALUE!</v>
      </c>
      <c r="AO758" s="135">
        <f t="shared" si="389"/>
        <v>1</v>
      </c>
      <c r="AP758" s="134" t="e">
        <f t="shared" si="390"/>
        <v>#VALUE!</v>
      </c>
      <c r="AQ758" s="134" t="e">
        <f t="shared" si="391"/>
        <v>#VALUE!</v>
      </c>
      <c r="AR758" s="133" t="e">
        <f>COUNTIFS(A1_Individu_Data_Keadaan_SDMK!A$4:A$149931,M758,A1_Individu_Data_Keadaan_SDMK!Q$4:Q$149285,"06. KESEHATAN MASYARAKAT")</f>
        <v>#VALUE!</v>
      </c>
      <c r="AS758" s="135">
        <f t="shared" si="392"/>
        <v>1</v>
      </c>
      <c r="AT758" s="134" t="e">
        <f t="shared" si="393"/>
        <v>#VALUE!</v>
      </c>
      <c r="AU758" s="134" t="e">
        <f t="shared" si="394"/>
        <v>#VALUE!</v>
      </c>
      <c r="AV758" s="133" t="e">
        <f>COUNTIFS(A1_Individu_Data_Keadaan_SDMK!A$4:A$149931,M758,A1_Individu_Data_Keadaan_SDMK!Q$4:Q$149285,"07. KESEHATAN LINGKUNGAN")</f>
        <v>#VALUE!</v>
      </c>
      <c r="AW758" s="135">
        <f t="shared" si="395"/>
        <v>1</v>
      </c>
      <c r="AX758" s="134" t="e">
        <f t="shared" si="396"/>
        <v>#VALUE!</v>
      </c>
      <c r="AY758" s="134" t="e">
        <f t="shared" si="397"/>
        <v>#VALUE!</v>
      </c>
      <c r="AZ758" s="133" t="e">
        <f>COUNTIFS(A1_Individu_Data_Keadaan_SDMK!A$4:A$149931,M758,A1_Individu_Data_Keadaan_SDMK!Q$4:Q$149285,"08. GIZI")</f>
        <v>#VALUE!</v>
      </c>
      <c r="BA758" s="135">
        <f t="shared" si="398"/>
        <v>2</v>
      </c>
      <c r="BB758" s="134" t="e">
        <f t="shared" si="399"/>
        <v>#VALUE!</v>
      </c>
      <c r="BC758" s="134" t="e">
        <f t="shared" si="400"/>
        <v>#VALUE!</v>
      </c>
      <c r="BD758" s="133" t="e">
        <f>COUNTIFS(A1_Individu_Data_Keadaan_SDMK!A$4:A$149931,M758,A1_Individu_Data_Keadaan_SDMK!R$4:R$149285,"03. Ahli Teknologi Laboratorium Medik")</f>
        <v>#VALUE!</v>
      </c>
      <c r="BE758" s="135">
        <f t="shared" si="401"/>
        <v>1</v>
      </c>
      <c r="BF758" s="134" t="e">
        <f t="shared" si="402"/>
        <v>#VALUE!</v>
      </c>
      <c r="BG758" s="134" t="e">
        <f t="shared" si="403"/>
        <v>#VALUE!</v>
      </c>
      <c r="BH758" s="139" t="e">
        <f t="shared" si="404"/>
        <v>#VALUE!</v>
      </c>
      <c r="BI758" s="139" t="e">
        <f t="shared" si="405"/>
        <v>#VALUE!</v>
      </c>
    </row>
    <row r="759" spans="13:61" ht="15">
      <c r="M759" s="120" t="s">
        <v>13907</v>
      </c>
      <c r="N759" s="120" t="s">
        <v>13908</v>
      </c>
      <c r="O759" s="120" t="s">
        <v>267</v>
      </c>
      <c r="P759" s="120" t="s">
        <v>9301</v>
      </c>
      <c r="Q759" s="120" t="s">
        <v>12201</v>
      </c>
      <c r="R759" s="120">
        <v>33</v>
      </c>
      <c r="S759" s="120">
        <v>3329</v>
      </c>
      <c r="T759" s="348" t="str">
        <f>IF(R759&lt;&gt;"",VLOOKUP(R759,'01_MASTER_KODE_WILAYAH'!H$1437:I$1470,2,FALSE),"")</f>
        <v>JAWA TENGAH</v>
      </c>
      <c r="U759" s="348" t="str">
        <f>IF(S759&lt;&gt;"",VLOOKUP(S759,'01_MASTER_KODE_WILAYAH'!D$5:F$1353,3,FALSE),"")</f>
        <v>BREBES</v>
      </c>
      <c r="V759" s="349" t="str">
        <f t="shared" si="375"/>
        <v>2</v>
      </c>
      <c r="W759" s="145" t="e">
        <f t="shared" si="376"/>
        <v>#VALUE!</v>
      </c>
      <c r="X759" s="133" t="e">
        <f>COUNTIFS(A1_Individu_Data_Keadaan_SDMK!A$4:A$149931,M759,A1_Individu_Data_Keadaan_SDMK!R$4:R$149285,"01. Dokter")</f>
        <v>#VALUE!</v>
      </c>
      <c r="Y759" s="122">
        <f t="shared" si="377"/>
        <v>1</v>
      </c>
      <c r="Z759" s="134" t="e">
        <f t="shared" si="378"/>
        <v>#VALUE!</v>
      </c>
      <c r="AA759" s="134" t="e">
        <f t="shared" si="379"/>
        <v>#VALUE!</v>
      </c>
      <c r="AB759" s="133" t="e">
        <f>COUNTIFS(A1_Individu_Data_Keadaan_SDMK!A$4:A$149931,M759,A1_Individu_Data_Keadaan_SDMK!R$4:R$149285,"02. Dokter Gigi")</f>
        <v>#VALUE!</v>
      </c>
      <c r="AC759" s="122">
        <f t="shared" si="380"/>
        <v>1</v>
      </c>
      <c r="AD759" s="134" t="e">
        <f t="shared" si="381"/>
        <v>#VALUE!</v>
      </c>
      <c r="AE759" s="134" t="e">
        <f t="shared" si="382"/>
        <v>#VALUE!</v>
      </c>
      <c r="AF759" s="133" t="e">
        <f>COUNTIFS(A1_Individu_Data_Keadaan_SDMK!A$4:A$149931,M759,A1_Individu_Data_Keadaan_SDMK!Q$4:Q$149285,"03. KEPERAWATAN")</f>
        <v>#VALUE!</v>
      </c>
      <c r="AG759" s="135">
        <f t="shared" si="383"/>
        <v>5</v>
      </c>
      <c r="AH759" s="134" t="e">
        <f t="shared" si="384"/>
        <v>#VALUE!</v>
      </c>
      <c r="AI759" s="134" t="e">
        <f t="shared" si="385"/>
        <v>#VALUE!</v>
      </c>
      <c r="AJ759" s="133" t="e">
        <f>COUNTIFS(A1_Individu_Data_Keadaan_SDMK!A$4:A$149931,M759,A1_Individu_Data_Keadaan_SDMK!Q$4:Q$149285,"04. KEBIDANAN")</f>
        <v>#VALUE!</v>
      </c>
      <c r="AK759" s="135">
        <f t="shared" si="386"/>
        <v>4</v>
      </c>
      <c r="AL759" s="134" t="e">
        <f t="shared" si="387"/>
        <v>#VALUE!</v>
      </c>
      <c r="AM759" s="134" t="e">
        <f t="shared" si="388"/>
        <v>#VALUE!</v>
      </c>
      <c r="AN759" s="133" t="e">
        <f>COUNTIFS(A1_Individu_Data_Keadaan_SDMK!A$4:A$149931,M759,A1_Individu_Data_Keadaan_SDMK!Q$4:Q$149285,"05. KEFARMASIAN")</f>
        <v>#VALUE!</v>
      </c>
      <c r="AO759" s="135">
        <f t="shared" si="389"/>
        <v>1</v>
      </c>
      <c r="AP759" s="134" t="e">
        <f t="shared" si="390"/>
        <v>#VALUE!</v>
      </c>
      <c r="AQ759" s="134" t="e">
        <f t="shared" si="391"/>
        <v>#VALUE!</v>
      </c>
      <c r="AR759" s="133" t="e">
        <f>COUNTIFS(A1_Individu_Data_Keadaan_SDMK!A$4:A$149931,M759,A1_Individu_Data_Keadaan_SDMK!Q$4:Q$149285,"06. KESEHATAN MASYARAKAT")</f>
        <v>#VALUE!</v>
      </c>
      <c r="AS759" s="135">
        <f t="shared" si="392"/>
        <v>1</v>
      </c>
      <c r="AT759" s="134" t="e">
        <f t="shared" si="393"/>
        <v>#VALUE!</v>
      </c>
      <c r="AU759" s="134" t="e">
        <f t="shared" si="394"/>
        <v>#VALUE!</v>
      </c>
      <c r="AV759" s="133" t="e">
        <f>COUNTIFS(A1_Individu_Data_Keadaan_SDMK!A$4:A$149931,M759,A1_Individu_Data_Keadaan_SDMK!Q$4:Q$149285,"07. KESEHATAN LINGKUNGAN")</f>
        <v>#VALUE!</v>
      </c>
      <c r="AW759" s="135">
        <f t="shared" si="395"/>
        <v>1</v>
      </c>
      <c r="AX759" s="134" t="e">
        <f t="shared" si="396"/>
        <v>#VALUE!</v>
      </c>
      <c r="AY759" s="134" t="e">
        <f t="shared" si="397"/>
        <v>#VALUE!</v>
      </c>
      <c r="AZ759" s="133" t="e">
        <f>COUNTIFS(A1_Individu_Data_Keadaan_SDMK!A$4:A$149931,M759,A1_Individu_Data_Keadaan_SDMK!Q$4:Q$149285,"08. GIZI")</f>
        <v>#VALUE!</v>
      </c>
      <c r="BA759" s="135">
        <f t="shared" si="398"/>
        <v>1</v>
      </c>
      <c r="BB759" s="134" t="e">
        <f t="shared" si="399"/>
        <v>#VALUE!</v>
      </c>
      <c r="BC759" s="134" t="e">
        <f t="shared" si="400"/>
        <v>#VALUE!</v>
      </c>
      <c r="BD759" s="133" t="e">
        <f>COUNTIFS(A1_Individu_Data_Keadaan_SDMK!A$4:A$149931,M759,A1_Individu_Data_Keadaan_SDMK!R$4:R$149285,"03. Ahli Teknologi Laboratorium Medik")</f>
        <v>#VALUE!</v>
      </c>
      <c r="BE759" s="135">
        <f t="shared" si="401"/>
        <v>1</v>
      </c>
      <c r="BF759" s="134" t="e">
        <f t="shared" si="402"/>
        <v>#VALUE!</v>
      </c>
      <c r="BG759" s="134" t="e">
        <f t="shared" si="403"/>
        <v>#VALUE!</v>
      </c>
      <c r="BH759" s="139" t="e">
        <f t="shared" si="404"/>
        <v>#VALUE!</v>
      </c>
      <c r="BI759" s="139" t="e">
        <f t="shared" si="405"/>
        <v>#VALUE!</v>
      </c>
    </row>
    <row r="760" spans="13:61" ht="15">
      <c r="M760" s="120" t="s">
        <v>13909</v>
      </c>
      <c r="N760" s="120" t="s">
        <v>13910</v>
      </c>
      <c r="O760" s="120" t="s">
        <v>267</v>
      </c>
      <c r="P760" s="120" t="s">
        <v>9302</v>
      </c>
      <c r="Q760" s="120" t="s">
        <v>12201</v>
      </c>
      <c r="R760" s="120">
        <v>33</v>
      </c>
      <c r="S760" s="120">
        <v>3329</v>
      </c>
      <c r="T760" s="348" t="str">
        <f>IF(R760&lt;&gt;"",VLOOKUP(R760,'01_MASTER_KODE_WILAYAH'!H$1437:I$1470,2,FALSE),"")</f>
        <v>JAWA TENGAH</v>
      </c>
      <c r="U760" s="348" t="str">
        <f>IF(S760&lt;&gt;"",VLOOKUP(S760,'01_MASTER_KODE_WILAYAH'!D$5:F$1353,3,FALSE),"")</f>
        <v>BREBES</v>
      </c>
      <c r="V760" s="349" t="str">
        <f t="shared" si="375"/>
        <v>1</v>
      </c>
      <c r="W760" s="145" t="e">
        <f t="shared" si="376"/>
        <v>#VALUE!</v>
      </c>
      <c r="X760" s="133" t="e">
        <f>COUNTIFS(A1_Individu_Data_Keadaan_SDMK!A$4:A$149931,M760,A1_Individu_Data_Keadaan_SDMK!R$4:R$149285,"01. Dokter")</f>
        <v>#VALUE!</v>
      </c>
      <c r="Y760" s="122">
        <f t="shared" si="377"/>
        <v>2</v>
      </c>
      <c r="Z760" s="134" t="e">
        <f t="shared" si="378"/>
        <v>#VALUE!</v>
      </c>
      <c r="AA760" s="134" t="e">
        <f t="shared" si="379"/>
        <v>#VALUE!</v>
      </c>
      <c r="AB760" s="133" t="e">
        <f>COUNTIFS(A1_Individu_Data_Keadaan_SDMK!A$4:A$149931,M760,A1_Individu_Data_Keadaan_SDMK!R$4:R$149285,"02. Dokter Gigi")</f>
        <v>#VALUE!</v>
      </c>
      <c r="AC760" s="122">
        <f t="shared" si="380"/>
        <v>1</v>
      </c>
      <c r="AD760" s="134" t="e">
        <f t="shared" si="381"/>
        <v>#VALUE!</v>
      </c>
      <c r="AE760" s="134" t="e">
        <f t="shared" si="382"/>
        <v>#VALUE!</v>
      </c>
      <c r="AF760" s="133" t="e">
        <f>COUNTIFS(A1_Individu_Data_Keadaan_SDMK!A$4:A$149931,M760,A1_Individu_Data_Keadaan_SDMK!Q$4:Q$149285,"03. KEPERAWATAN")</f>
        <v>#VALUE!</v>
      </c>
      <c r="AG760" s="135">
        <f t="shared" si="383"/>
        <v>8</v>
      </c>
      <c r="AH760" s="134" t="e">
        <f t="shared" si="384"/>
        <v>#VALUE!</v>
      </c>
      <c r="AI760" s="134" t="e">
        <f t="shared" si="385"/>
        <v>#VALUE!</v>
      </c>
      <c r="AJ760" s="133" t="e">
        <f>COUNTIFS(A1_Individu_Data_Keadaan_SDMK!A$4:A$149931,M760,A1_Individu_Data_Keadaan_SDMK!Q$4:Q$149285,"04. KEBIDANAN")</f>
        <v>#VALUE!</v>
      </c>
      <c r="AK760" s="135">
        <f t="shared" si="386"/>
        <v>7</v>
      </c>
      <c r="AL760" s="134" t="e">
        <f t="shared" si="387"/>
        <v>#VALUE!</v>
      </c>
      <c r="AM760" s="134" t="e">
        <f t="shared" si="388"/>
        <v>#VALUE!</v>
      </c>
      <c r="AN760" s="133" t="e">
        <f>COUNTIFS(A1_Individu_Data_Keadaan_SDMK!A$4:A$149931,M760,A1_Individu_Data_Keadaan_SDMK!Q$4:Q$149285,"05. KEFARMASIAN")</f>
        <v>#VALUE!</v>
      </c>
      <c r="AO760" s="135">
        <f t="shared" si="389"/>
        <v>1</v>
      </c>
      <c r="AP760" s="134" t="e">
        <f t="shared" si="390"/>
        <v>#VALUE!</v>
      </c>
      <c r="AQ760" s="134" t="e">
        <f t="shared" si="391"/>
        <v>#VALUE!</v>
      </c>
      <c r="AR760" s="133" t="e">
        <f>COUNTIFS(A1_Individu_Data_Keadaan_SDMK!A$4:A$149931,M760,A1_Individu_Data_Keadaan_SDMK!Q$4:Q$149285,"06. KESEHATAN MASYARAKAT")</f>
        <v>#VALUE!</v>
      </c>
      <c r="AS760" s="135">
        <f t="shared" si="392"/>
        <v>1</v>
      </c>
      <c r="AT760" s="134" t="e">
        <f t="shared" si="393"/>
        <v>#VALUE!</v>
      </c>
      <c r="AU760" s="134" t="e">
        <f t="shared" si="394"/>
        <v>#VALUE!</v>
      </c>
      <c r="AV760" s="133" t="e">
        <f>COUNTIFS(A1_Individu_Data_Keadaan_SDMK!A$4:A$149931,M760,A1_Individu_Data_Keadaan_SDMK!Q$4:Q$149285,"07. KESEHATAN LINGKUNGAN")</f>
        <v>#VALUE!</v>
      </c>
      <c r="AW760" s="135">
        <f t="shared" si="395"/>
        <v>1</v>
      </c>
      <c r="AX760" s="134" t="e">
        <f t="shared" si="396"/>
        <v>#VALUE!</v>
      </c>
      <c r="AY760" s="134" t="e">
        <f t="shared" si="397"/>
        <v>#VALUE!</v>
      </c>
      <c r="AZ760" s="133" t="e">
        <f>COUNTIFS(A1_Individu_Data_Keadaan_SDMK!A$4:A$149931,M760,A1_Individu_Data_Keadaan_SDMK!Q$4:Q$149285,"08. GIZI")</f>
        <v>#VALUE!</v>
      </c>
      <c r="BA760" s="135">
        <f t="shared" si="398"/>
        <v>2</v>
      </c>
      <c r="BB760" s="134" t="e">
        <f t="shared" si="399"/>
        <v>#VALUE!</v>
      </c>
      <c r="BC760" s="134" t="e">
        <f t="shared" si="400"/>
        <v>#VALUE!</v>
      </c>
      <c r="BD760" s="133" t="e">
        <f>COUNTIFS(A1_Individu_Data_Keadaan_SDMK!A$4:A$149931,M760,A1_Individu_Data_Keadaan_SDMK!R$4:R$149285,"03. Ahli Teknologi Laboratorium Medik")</f>
        <v>#VALUE!</v>
      </c>
      <c r="BE760" s="135">
        <f t="shared" si="401"/>
        <v>1</v>
      </c>
      <c r="BF760" s="134" t="e">
        <f t="shared" si="402"/>
        <v>#VALUE!</v>
      </c>
      <c r="BG760" s="134" t="e">
        <f t="shared" si="403"/>
        <v>#VALUE!</v>
      </c>
      <c r="BH760" s="139" t="e">
        <f t="shared" si="404"/>
        <v>#VALUE!</v>
      </c>
      <c r="BI760" s="139" t="e">
        <f t="shared" si="405"/>
        <v>#VALUE!</v>
      </c>
    </row>
    <row r="761" spans="13:61" ht="15">
      <c r="M761" s="120" t="s">
        <v>13911</v>
      </c>
      <c r="N761" s="120" t="s">
        <v>13796</v>
      </c>
      <c r="O761" s="120" t="s">
        <v>267</v>
      </c>
      <c r="P761" s="120" t="s">
        <v>9301</v>
      </c>
      <c r="Q761" s="120" t="s">
        <v>12201</v>
      </c>
      <c r="R761" s="120">
        <v>33</v>
      </c>
      <c r="S761" s="120">
        <v>3329</v>
      </c>
      <c r="T761" s="348" t="str">
        <f>IF(R761&lt;&gt;"",VLOOKUP(R761,'01_MASTER_KODE_WILAYAH'!H$1437:I$1470,2,FALSE),"")</f>
        <v>JAWA TENGAH</v>
      </c>
      <c r="U761" s="348" t="str">
        <f>IF(S761&lt;&gt;"",VLOOKUP(S761,'01_MASTER_KODE_WILAYAH'!D$5:F$1353,3,FALSE),"")</f>
        <v>BREBES</v>
      </c>
      <c r="V761" s="349" t="str">
        <f t="shared" si="375"/>
        <v>2</v>
      </c>
      <c r="W761" s="145" t="e">
        <f t="shared" si="376"/>
        <v>#VALUE!</v>
      </c>
      <c r="X761" s="133" t="e">
        <f>COUNTIFS(A1_Individu_Data_Keadaan_SDMK!A$4:A$149931,M761,A1_Individu_Data_Keadaan_SDMK!R$4:R$149285,"01. Dokter")</f>
        <v>#VALUE!</v>
      </c>
      <c r="Y761" s="122">
        <f t="shared" si="377"/>
        <v>1</v>
      </c>
      <c r="Z761" s="134" t="e">
        <f t="shared" si="378"/>
        <v>#VALUE!</v>
      </c>
      <c r="AA761" s="134" t="e">
        <f t="shared" si="379"/>
        <v>#VALUE!</v>
      </c>
      <c r="AB761" s="133" t="e">
        <f>COUNTIFS(A1_Individu_Data_Keadaan_SDMK!A$4:A$149931,M761,A1_Individu_Data_Keadaan_SDMK!R$4:R$149285,"02. Dokter Gigi")</f>
        <v>#VALUE!</v>
      </c>
      <c r="AC761" s="122">
        <f t="shared" si="380"/>
        <v>1</v>
      </c>
      <c r="AD761" s="134" t="e">
        <f t="shared" si="381"/>
        <v>#VALUE!</v>
      </c>
      <c r="AE761" s="134" t="e">
        <f t="shared" si="382"/>
        <v>#VALUE!</v>
      </c>
      <c r="AF761" s="133" t="e">
        <f>COUNTIFS(A1_Individu_Data_Keadaan_SDMK!A$4:A$149931,M761,A1_Individu_Data_Keadaan_SDMK!Q$4:Q$149285,"03. KEPERAWATAN")</f>
        <v>#VALUE!</v>
      </c>
      <c r="AG761" s="135">
        <f t="shared" si="383"/>
        <v>5</v>
      </c>
      <c r="AH761" s="134" t="e">
        <f t="shared" si="384"/>
        <v>#VALUE!</v>
      </c>
      <c r="AI761" s="134" t="e">
        <f t="shared" si="385"/>
        <v>#VALUE!</v>
      </c>
      <c r="AJ761" s="133" t="e">
        <f>COUNTIFS(A1_Individu_Data_Keadaan_SDMK!A$4:A$149931,M761,A1_Individu_Data_Keadaan_SDMK!Q$4:Q$149285,"04. KEBIDANAN")</f>
        <v>#VALUE!</v>
      </c>
      <c r="AK761" s="135">
        <f t="shared" si="386"/>
        <v>4</v>
      </c>
      <c r="AL761" s="134" t="e">
        <f t="shared" si="387"/>
        <v>#VALUE!</v>
      </c>
      <c r="AM761" s="134" t="e">
        <f t="shared" si="388"/>
        <v>#VALUE!</v>
      </c>
      <c r="AN761" s="133" t="e">
        <f>COUNTIFS(A1_Individu_Data_Keadaan_SDMK!A$4:A$149931,M761,A1_Individu_Data_Keadaan_SDMK!Q$4:Q$149285,"05. KEFARMASIAN")</f>
        <v>#VALUE!</v>
      </c>
      <c r="AO761" s="135">
        <f t="shared" si="389"/>
        <v>1</v>
      </c>
      <c r="AP761" s="134" t="e">
        <f t="shared" si="390"/>
        <v>#VALUE!</v>
      </c>
      <c r="AQ761" s="134" t="e">
        <f t="shared" si="391"/>
        <v>#VALUE!</v>
      </c>
      <c r="AR761" s="133" t="e">
        <f>COUNTIFS(A1_Individu_Data_Keadaan_SDMK!A$4:A$149931,M761,A1_Individu_Data_Keadaan_SDMK!Q$4:Q$149285,"06. KESEHATAN MASYARAKAT")</f>
        <v>#VALUE!</v>
      </c>
      <c r="AS761" s="135">
        <f t="shared" si="392"/>
        <v>1</v>
      </c>
      <c r="AT761" s="134" t="e">
        <f t="shared" si="393"/>
        <v>#VALUE!</v>
      </c>
      <c r="AU761" s="134" t="e">
        <f t="shared" si="394"/>
        <v>#VALUE!</v>
      </c>
      <c r="AV761" s="133" t="e">
        <f>COUNTIFS(A1_Individu_Data_Keadaan_SDMK!A$4:A$149931,M761,A1_Individu_Data_Keadaan_SDMK!Q$4:Q$149285,"07. KESEHATAN LINGKUNGAN")</f>
        <v>#VALUE!</v>
      </c>
      <c r="AW761" s="135">
        <f t="shared" si="395"/>
        <v>1</v>
      </c>
      <c r="AX761" s="134" t="e">
        <f t="shared" si="396"/>
        <v>#VALUE!</v>
      </c>
      <c r="AY761" s="134" t="e">
        <f t="shared" si="397"/>
        <v>#VALUE!</v>
      </c>
      <c r="AZ761" s="133" t="e">
        <f>COUNTIFS(A1_Individu_Data_Keadaan_SDMK!A$4:A$149931,M761,A1_Individu_Data_Keadaan_SDMK!Q$4:Q$149285,"08. GIZI")</f>
        <v>#VALUE!</v>
      </c>
      <c r="BA761" s="135">
        <f t="shared" si="398"/>
        <v>1</v>
      </c>
      <c r="BB761" s="134" t="e">
        <f t="shared" si="399"/>
        <v>#VALUE!</v>
      </c>
      <c r="BC761" s="134" t="e">
        <f t="shared" si="400"/>
        <v>#VALUE!</v>
      </c>
      <c r="BD761" s="133" t="e">
        <f>COUNTIFS(A1_Individu_Data_Keadaan_SDMK!A$4:A$149931,M761,A1_Individu_Data_Keadaan_SDMK!R$4:R$149285,"03. Ahli Teknologi Laboratorium Medik")</f>
        <v>#VALUE!</v>
      </c>
      <c r="BE761" s="135">
        <f t="shared" si="401"/>
        <v>1</v>
      </c>
      <c r="BF761" s="134" t="e">
        <f t="shared" si="402"/>
        <v>#VALUE!</v>
      </c>
      <c r="BG761" s="134" t="e">
        <f t="shared" si="403"/>
        <v>#VALUE!</v>
      </c>
      <c r="BH761" s="139" t="e">
        <f t="shared" si="404"/>
        <v>#VALUE!</v>
      </c>
      <c r="BI761" s="139" t="e">
        <f t="shared" si="405"/>
        <v>#VALUE!</v>
      </c>
    </row>
    <row r="762" spans="13:61" ht="15">
      <c r="M762" s="120" t="s">
        <v>13912</v>
      </c>
      <c r="N762" s="120" t="s">
        <v>13913</v>
      </c>
      <c r="O762" s="120" t="s">
        <v>267</v>
      </c>
      <c r="P762" s="120" t="s">
        <v>9301</v>
      </c>
      <c r="Q762" s="120" t="s">
        <v>12201</v>
      </c>
      <c r="R762" s="120">
        <v>33</v>
      </c>
      <c r="S762" s="120">
        <v>3329</v>
      </c>
      <c r="T762" s="348" t="str">
        <f>IF(R762&lt;&gt;"",VLOOKUP(R762,'01_MASTER_KODE_WILAYAH'!H$1437:I$1470,2,FALSE),"")</f>
        <v>JAWA TENGAH</v>
      </c>
      <c r="U762" s="348" t="str">
        <f>IF(S762&lt;&gt;"",VLOOKUP(S762,'01_MASTER_KODE_WILAYAH'!D$5:F$1353,3,FALSE),"")</f>
        <v>BREBES</v>
      </c>
      <c r="V762" s="349" t="str">
        <f t="shared" si="375"/>
        <v>2</v>
      </c>
      <c r="W762" s="145" t="e">
        <f t="shared" si="376"/>
        <v>#VALUE!</v>
      </c>
      <c r="X762" s="133" t="e">
        <f>COUNTIFS(A1_Individu_Data_Keadaan_SDMK!A$4:A$149931,M762,A1_Individu_Data_Keadaan_SDMK!R$4:R$149285,"01. Dokter")</f>
        <v>#VALUE!</v>
      </c>
      <c r="Y762" s="122">
        <f t="shared" si="377"/>
        <v>1</v>
      </c>
      <c r="Z762" s="134" t="e">
        <f t="shared" si="378"/>
        <v>#VALUE!</v>
      </c>
      <c r="AA762" s="134" t="e">
        <f t="shared" si="379"/>
        <v>#VALUE!</v>
      </c>
      <c r="AB762" s="133" t="e">
        <f>COUNTIFS(A1_Individu_Data_Keadaan_SDMK!A$4:A$149931,M762,A1_Individu_Data_Keadaan_SDMK!R$4:R$149285,"02. Dokter Gigi")</f>
        <v>#VALUE!</v>
      </c>
      <c r="AC762" s="122">
        <f t="shared" si="380"/>
        <v>1</v>
      </c>
      <c r="AD762" s="134" t="e">
        <f t="shared" si="381"/>
        <v>#VALUE!</v>
      </c>
      <c r="AE762" s="134" t="e">
        <f t="shared" si="382"/>
        <v>#VALUE!</v>
      </c>
      <c r="AF762" s="133" t="e">
        <f>COUNTIFS(A1_Individu_Data_Keadaan_SDMK!A$4:A$149931,M762,A1_Individu_Data_Keadaan_SDMK!Q$4:Q$149285,"03. KEPERAWATAN")</f>
        <v>#VALUE!</v>
      </c>
      <c r="AG762" s="135">
        <f t="shared" si="383"/>
        <v>5</v>
      </c>
      <c r="AH762" s="134" t="e">
        <f t="shared" si="384"/>
        <v>#VALUE!</v>
      </c>
      <c r="AI762" s="134" t="e">
        <f t="shared" si="385"/>
        <v>#VALUE!</v>
      </c>
      <c r="AJ762" s="133" t="e">
        <f>COUNTIFS(A1_Individu_Data_Keadaan_SDMK!A$4:A$149931,M762,A1_Individu_Data_Keadaan_SDMK!Q$4:Q$149285,"04. KEBIDANAN")</f>
        <v>#VALUE!</v>
      </c>
      <c r="AK762" s="135">
        <f t="shared" si="386"/>
        <v>4</v>
      </c>
      <c r="AL762" s="134" t="e">
        <f t="shared" si="387"/>
        <v>#VALUE!</v>
      </c>
      <c r="AM762" s="134" t="e">
        <f t="shared" si="388"/>
        <v>#VALUE!</v>
      </c>
      <c r="AN762" s="133" t="e">
        <f>COUNTIFS(A1_Individu_Data_Keadaan_SDMK!A$4:A$149931,M762,A1_Individu_Data_Keadaan_SDMK!Q$4:Q$149285,"05. KEFARMASIAN")</f>
        <v>#VALUE!</v>
      </c>
      <c r="AO762" s="135">
        <f t="shared" si="389"/>
        <v>1</v>
      </c>
      <c r="AP762" s="134" t="e">
        <f t="shared" si="390"/>
        <v>#VALUE!</v>
      </c>
      <c r="AQ762" s="134" t="e">
        <f t="shared" si="391"/>
        <v>#VALUE!</v>
      </c>
      <c r="AR762" s="133" t="e">
        <f>COUNTIFS(A1_Individu_Data_Keadaan_SDMK!A$4:A$149931,M762,A1_Individu_Data_Keadaan_SDMK!Q$4:Q$149285,"06. KESEHATAN MASYARAKAT")</f>
        <v>#VALUE!</v>
      </c>
      <c r="AS762" s="135">
        <f t="shared" si="392"/>
        <v>1</v>
      </c>
      <c r="AT762" s="134" t="e">
        <f t="shared" si="393"/>
        <v>#VALUE!</v>
      </c>
      <c r="AU762" s="134" t="e">
        <f t="shared" si="394"/>
        <v>#VALUE!</v>
      </c>
      <c r="AV762" s="133" t="e">
        <f>COUNTIFS(A1_Individu_Data_Keadaan_SDMK!A$4:A$149931,M762,A1_Individu_Data_Keadaan_SDMK!Q$4:Q$149285,"07. KESEHATAN LINGKUNGAN")</f>
        <v>#VALUE!</v>
      </c>
      <c r="AW762" s="135">
        <f t="shared" si="395"/>
        <v>1</v>
      </c>
      <c r="AX762" s="134" t="e">
        <f t="shared" si="396"/>
        <v>#VALUE!</v>
      </c>
      <c r="AY762" s="134" t="e">
        <f t="shared" si="397"/>
        <v>#VALUE!</v>
      </c>
      <c r="AZ762" s="133" t="e">
        <f>COUNTIFS(A1_Individu_Data_Keadaan_SDMK!A$4:A$149931,M762,A1_Individu_Data_Keadaan_SDMK!Q$4:Q$149285,"08. GIZI")</f>
        <v>#VALUE!</v>
      </c>
      <c r="BA762" s="135">
        <f t="shared" si="398"/>
        <v>1</v>
      </c>
      <c r="BB762" s="134" t="e">
        <f t="shared" si="399"/>
        <v>#VALUE!</v>
      </c>
      <c r="BC762" s="134" t="e">
        <f t="shared" si="400"/>
        <v>#VALUE!</v>
      </c>
      <c r="BD762" s="133" t="e">
        <f>COUNTIFS(A1_Individu_Data_Keadaan_SDMK!A$4:A$149931,M762,A1_Individu_Data_Keadaan_SDMK!R$4:R$149285,"03. Ahli Teknologi Laboratorium Medik")</f>
        <v>#VALUE!</v>
      </c>
      <c r="BE762" s="135">
        <f t="shared" si="401"/>
        <v>1</v>
      </c>
      <c r="BF762" s="134" t="e">
        <f t="shared" si="402"/>
        <v>#VALUE!</v>
      </c>
      <c r="BG762" s="134" t="e">
        <f t="shared" si="403"/>
        <v>#VALUE!</v>
      </c>
      <c r="BH762" s="139" t="e">
        <f t="shared" si="404"/>
        <v>#VALUE!</v>
      </c>
      <c r="BI762" s="139" t="e">
        <f t="shared" si="405"/>
        <v>#VALUE!</v>
      </c>
    </row>
    <row r="763" spans="13:61" ht="15">
      <c r="M763" s="120" t="s">
        <v>13914</v>
      </c>
      <c r="N763" s="120" t="s">
        <v>13915</v>
      </c>
      <c r="O763" s="120" t="s">
        <v>267</v>
      </c>
      <c r="P763" s="120" t="s">
        <v>9301</v>
      </c>
      <c r="Q763" s="120" t="s">
        <v>12201</v>
      </c>
      <c r="R763" s="120">
        <v>33</v>
      </c>
      <c r="S763" s="120">
        <v>3329</v>
      </c>
      <c r="T763" s="348" t="str">
        <f>IF(R763&lt;&gt;"",VLOOKUP(R763,'01_MASTER_KODE_WILAYAH'!H$1437:I$1470,2,FALSE),"")</f>
        <v>JAWA TENGAH</v>
      </c>
      <c r="U763" s="348" t="str">
        <f>IF(S763&lt;&gt;"",VLOOKUP(S763,'01_MASTER_KODE_WILAYAH'!D$5:F$1353,3,FALSE),"")</f>
        <v>BREBES</v>
      </c>
      <c r="V763" s="349" t="str">
        <f t="shared" si="375"/>
        <v>2</v>
      </c>
      <c r="W763" s="145" t="e">
        <f t="shared" si="376"/>
        <v>#VALUE!</v>
      </c>
      <c r="X763" s="133" t="e">
        <f>COUNTIFS(A1_Individu_Data_Keadaan_SDMK!A$4:A$149931,M763,A1_Individu_Data_Keadaan_SDMK!R$4:R$149285,"01. Dokter")</f>
        <v>#VALUE!</v>
      </c>
      <c r="Y763" s="122">
        <f t="shared" si="377"/>
        <v>1</v>
      </c>
      <c r="Z763" s="134" t="e">
        <f t="shared" si="378"/>
        <v>#VALUE!</v>
      </c>
      <c r="AA763" s="134" t="e">
        <f t="shared" si="379"/>
        <v>#VALUE!</v>
      </c>
      <c r="AB763" s="133" t="e">
        <f>COUNTIFS(A1_Individu_Data_Keadaan_SDMK!A$4:A$149931,M763,A1_Individu_Data_Keadaan_SDMK!R$4:R$149285,"02. Dokter Gigi")</f>
        <v>#VALUE!</v>
      </c>
      <c r="AC763" s="122">
        <f t="shared" si="380"/>
        <v>1</v>
      </c>
      <c r="AD763" s="134" t="e">
        <f t="shared" si="381"/>
        <v>#VALUE!</v>
      </c>
      <c r="AE763" s="134" t="e">
        <f t="shared" si="382"/>
        <v>#VALUE!</v>
      </c>
      <c r="AF763" s="133" t="e">
        <f>COUNTIFS(A1_Individu_Data_Keadaan_SDMK!A$4:A$149931,M763,A1_Individu_Data_Keadaan_SDMK!Q$4:Q$149285,"03. KEPERAWATAN")</f>
        <v>#VALUE!</v>
      </c>
      <c r="AG763" s="135">
        <f t="shared" si="383"/>
        <v>5</v>
      </c>
      <c r="AH763" s="134" t="e">
        <f t="shared" si="384"/>
        <v>#VALUE!</v>
      </c>
      <c r="AI763" s="134" t="e">
        <f t="shared" si="385"/>
        <v>#VALUE!</v>
      </c>
      <c r="AJ763" s="133" t="e">
        <f>COUNTIFS(A1_Individu_Data_Keadaan_SDMK!A$4:A$149931,M763,A1_Individu_Data_Keadaan_SDMK!Q$4:Q$149285,"04. KEBIDANAN")</f>
        <v>#VALUE!</v>
      </c>
      <c r="AK763" s="135">
        <f t="shared" si="386"/>
        <v>4</v>
      </c>
      <c r="AL763" s="134" t="e">
        <f t="shared" si="387"/>
        <v>#VALUE!</v>
      </c>
      <c r="AM763" s="134" t="e">
        <f t="shared" si="388"/>
        <v>#VALUE!</v>
      </c>
      <c r="AN763" s="133" t="e">
        <f>COUNTIFS(A1_Individu_Data_Keadaan_SDMK!A$4:A$149931,M763,A1_Individu_Data_Keadaan_SDMK!Q$4:Q$149285,"05. KEFARMASIAN")</f>
        <v>#VALUE!</v>
      </c>
      <c r="AO763" s="135">
        <f t="shared" si="389"/>
        <v>1</v>
      </c>
      <c r="AP763" s="134" t="e">
        <f t="shared" si="390"/>
        <v>#VALUE!</v>
      </c>
      <c r="AQ763" s="134" t="e">
        <f t="shared" si="391"/>
        <v>#VALUE!</v>
      </c>
      <c r="AR763" s="133" t="e">
        <f>COUNTIFS(A1_Individu_Data_Keadaan_SDMK!A$4:A$149931,M763,A1_Individu_Data_Keadaan_SDMK!Q$4:Q$149285,"06. KESEHATAN MASYARAKAT")</f>
        <v>#VALUE!</v>
      </c>
      <c r="AS763" s="135">
        <f t="shared" si="392"/>
        <v>1</v>
      </c>
      <c r="AT763" s="134" t="e">
        <f t="shared" si="393"/>
        <v>#VALUE!</v>
      </c>
      <c r="AU763" s="134" t="e">
        <f t="shared" si="394"/>
        <v>#VALUE!</v>
      </c>
      <c r="AV763" s="133" t="e">
        <f>COUNTIFS(A1_Individu_Data_Keadaan_SDMK!A$4:A$149931,M763,A1_Individu_Data_Keadaan_SDMK!Q$4:Q$149285,"07. KESEHATAN LINGKUNGAN")</f>
        <v>#VALUE!</v>
      </c>
      <c r="AW763" s="135">
        <f t="shared" si="395"/>
        <v>1</v>
      </c>
      <c r="AX763" s="134" t="e">
        <f t="shared" si="396"/>
        <v>#VALUE!</v>
      </c>
      <c r="AY763" s="134" t="e">
        <f t="shared" si="397"/>
        <v>#VALUE!</v>
      </c>
      <c r="AZ763" s="133" t="e">
        <f>COUNTIFS(A1_Individu_Data_Keadaan_SDMK!A$4:A$149931,M763,A1_Individu_Data_Keadaan_SDMK!Q$4:Q$149285,"08. GIZI")</f>
        <v>#VALUE!</v>
      </c>
      <c r="BA763" s="135">
        <f t="shared" si="398"/>
        <v>1</v>
      </c>
      <c r="BB763" s="134" t="e">
        <f t="shared" si="399"/>
        <v>#VALUE!</v>
      </c>
      <c r="BC763" s="134" t="e">
        <f t="shared" si="400"/>
        <v>#VALUE!</v>
      </c>
      <c r="BD763" s="133" t="e">
        <f>COUNTIFS(A1_Individu_Data_Keadaan_SDMK!A$4:A$149931,M763,A1_Individu_Data_Keadaan_SDMK!R$4:R$149285,"03. Ahli Teknologi Laboratorium Medik")</f>
        <v>#VALUE!</v>
      </c>
      <c r="BE763" s="135">
        <f t="shared" si="401"/>
        <v>1</v>
      </c>
      <c r="BF763" s="134" t="e">
        <f t="shared" si="402"/>
        <v>#VALUE!</v>
      </c>
      <c r="BG763" s="134" t="e">
        <f t="shared" si="403"/>
        <v>#VALUE!</v>
      </c>
      <c r="BH763" s="139" t="e">
        <f t="shared" si="404"/>
        <v>#VALUE!</v>
      </c>
      <c r="BI763" s="139" t="e">
        <f t="shared" si="405"/>
        <v>#VALUE!</v>
      </c>
    </row>
    <row r="764" spans="13:61" ht="15">
      <c r="M764" s="120" t="s">
        <v>13916</v>
      </c>
      <c r="N764" s="120" t="s">
        <v>13917</v>
      </c>
      <c r="O764" s="120" t="s">
        <v>267</v>
      </c>
      <c r="P764" s="120" t="s">
        <v>9302</v>
      </c>
      <c r="Q764" s="120" t="s">
        <v>12201</v>
      </c>
      <c r="R764" s="120">
        <v>33</v>
      </c>
      <c r="S764" s="120">
        <v>3329</v>
      </c>
      <c r="T764" s="348" t="str">
        <f>IF(R764&lt;&gt;"",VLOOKUP(R764,'01_MASTER_KODE_WILAYAH'!H$1437:I$1470,2,FALSE),"")</f>
        <v>JAWA TENGAH</v>
      </c>
      <c r="U764" s="348" t="str">
        <f>IF(S764&lt;&gt;"",VLOOKUP(S764,'01_MASTER_KODE_WILAYAH'!D$5:F$1353,3,FALSE),"")</f>
        <v>BREBES</v>
      </c>
      <c r="V764" s="349" t="str">
        <f t="shared" si="375"/>
        <v>1</v>
      </c>
      <c r="W764" s="145" t="e">
        <f t="shared" si="376"/>
        <v>#VALUE!</v>
      </c>
      <c r="X764" s="133" t="e">
        <f>COUNTIFS(A1_Individu_Data_Keadaan_SDMK!A$4:A$149931,M764,A1_Individu_Data_Keadaan_SDMK!R$4:R$149285,"01. Dokter")</f>
        <v>#VALUE!</v>
      </c>
      <c r="Y764" s="122">
        <f t="shared" si="377"/>
        <v>2</v>
      </c>
      <c r="Z764" s="134" t="e">
        <f t="shared" si="378"/>
        <v>#VALUE!</v>
      </c>
      <c r="AA764" s="134" t="e">
        <f t="shared" si="379"/>
        <v>#VALUE!</v>
      </c>
      <c r="AB764" s="133" t="e">
        <f>COUNTIFS(A1_Individu_Data_Keadaan_SDMK!A$4:A$149931,M764,A1_Individu_Data_Keadaan_SDMK!R$4:R$149285,"02. Dokter Gigi")</f>
        <v>#VALUE!</v>
      </c>
      <c r="AC764" s="122">
        <f t="shared" si="380"/>
        <v>1</v>
      </c>
      <c r="AD764" s="134" t="e">
        <f t="shared" si="381"/>
        <v>#VALUE!</v>
      </c>
      <c r="AE764" s="134" t="e">
        <f t="shared" si="382"/>
        <v>#VALUE!</v>
      </c>
      <c r="AF764" s="133" t="e">
        <f>COUNTIFS(A1_Individu_Data_Keadaan_SDMK!A$4:A$149931,M764,A1_Individu_Data_Keadaan_SDMK!Q$4:Q$149285,"03. KEPERAWATAN")</f>
        <v>#VALUE!</v>
      </c>
      <c r="AG764" s="135">
        <f t="shared" si="383"/>
        <v>8</v>
      </c>
      <c r="AH764" s="134" t="e">
        <f t="shared" si="384"/>
        <v>#VALUE!</v>
      </c>
      <c r="AI764" s="134" t="e">
        <f t="shared" si="385"/>
        <v>#VALUE!</v>
      </c>
      <c r="AJ764" s="133" t="e">
        <f>COUNTIFS(A1_Individu_Data_Keadaan_SDMK!A$4:A$149931,M764,A1_Individu_Data_Keadaan_SDMK!Q$4:Q$149285,"04. KEBIDANAN")</f>
        <v>#VALUE!</v>
      </c>
      <c r="AK764" s="135">
        <f t="shared" si="386"/>
        <v>7</v>
      </c>
      <c r="AL764" s="134" t="e">
        <f t="shared" si="387"/>
        <v>#VALUE!</v>
      </c>
      <c r="AM764" s="134" t="e">
        <f t="shared" si="388"/>
        <v>#VALUE!</v>
      </c>
      <c r="AN764" s="133" t="e">
        <f>COUNTIFS(A1_Individu_Data_Keadaan_SDMK!A$4:A$149931,M764,A1_Individu_Data_Keadaan_SDMK!Q$4:Q$149285,"05. KEFARMASIAN")</f>
        <v>#VALUE!</v>
      </c>
      <c r="AO764" s="135">
        <f t="shared" si="389"/>
        <v>1</v>
      </c>
      <c r="AP764" s="134" t="e">
        <f t="shared" si="390"/>
        <v>#VALUE!</v>
      </c>
      <c r="AQ764" s="134" t="e">
        <f t="shared" si="391"/>
        <v>#VALUE!</v>
      </c>
      <c r="AR764" s="133" t="e">
        <f>COUNTIFS(A1_Individu_Data_Keadaan_SDMK!A$4:A$149931,M764,A1_Individu_Data_Keadaan_SDMK!Q$4:Q$149285,"06. KESEHATAN MASYARAKAT")</f>
        <v>#VALUE!</v>
      </c>
      <c r="AS764" s="135">
        <f t="shared" si="392"/>
        <v>1</v>
      </c>
      <c r="AT764" s="134" t="e">
        <f t="shared" si="393"/>
        <v>#VALUE!</v>
      </c>
      <c r="AU764" s="134" t="e">
        <f t="shared" si="394"/>
        <v>#VALUE!</v>
      </c>
      <c r="AV764" s="133" t="e">
        <f>COUNTIFS(A1_Individu_Data_Keadaan_SDMK!A$4:A$149931,M764,A1_Individu_Data_Keadaan_SDMK!Q$4:Q$149285,"07. KESEHATAN LINGKUNGAN")</f>
        <v>#VALUE!</v>
      </c>
      <c r="AW764" s="135">
        <f t="shared" si="395"/>
        <v>1</v>
      </c>
      <c r="AX764" s="134" t="e">
        <f t="shared" si="396"/>
        <v>#VALUE!</v>
      </c>
      <c r="AY764" s="134" t="e">
        <f t="shared" si="397"/>
        <v>#VALUE!</v>
      </c>
      <c r="AZ764" s="133" t="e">
        <f>COUNTIFS(A1_Individu_Data_Keadaan_SDMK!A$4:A$149931,M764,A1_Individu_Data_Keadaan_SDMK!Q$4:Q$149285,"08. GIZI")</f>
        <v>#VALUE!</v>
      </c>
      <c r="BA764" s="135">
        <f t="shared" si="398"/>
        <v>2</v>
      </c>
      <c r="BB764" s="134" t="e">
        <f t="shared" si="399"/>
        <v>#VALUE!</v>
      </c>
      <c r="BC764" s="134" t="e">
        <f t="shared" si="400"/>
        <v>#VALUE!</v>
      </c>
      <c r="BD764" s="133" t="e">
        <f>COUNTIFS(A1_Individu_Data_Keadaan_SDMK!A$4:A$149931,M764,A1_Individu_Data_Keadaan_SDMK!R$4:R$149285,"03. Ahli Teknologi Laboratorium Medik")</f>
        <v>#VALUE!</v>
      </c>
      <c r="BE764" s="135">
        <f t="shared" si="401"/>
        <v>1</v>
      </c>
      <c r="BF764" s="134" t="e">
        <f t="shared" si="402"/>
        <v>#VALUE!</v>
      </c>
      <c r="BG764" s="134" t="e">
        <f t="shared" si="403"/>
        <v>#VALUE!</v>
      </c>
      <c r="BH764" s="139" t="e">
        <f t="shared" si="404"/>
        <v>#VALUE!</v>
      </c>
      <c r="BI764" s="139" t="e">
        <f t="shared" si="405"/>
        <v>#VALUE!</v>
      </c>
    </row>
    <row r="765" spans="13:61" ht="15">
      <c r="M765" s="120" t="s">
        <v>13918</v>
      </c>
      <c r="N765" s="120" t="s">
        <v>13919</v>
      </c>
      <c r="O765" s="120" t="s">
        <v>267</v>
      </c>
      <c r="P765" s="120" t="s">
        <v>9301</v>
      </c>
      <c r="Q765" s="120" t="s">
        <v>12201</v>
      </c>
      <c r="R765" s="120">
        <v>33</v>
      </c>
      <c r="S765" s="120">
        <v>3329</v>
      </c>
      <c r="T765" s="348" t="str">
        <f>IF(R765&lt;&gt;"",VLOOKUP(R765,'01_MASTER_KODE_WILAYAH'!H$1437:I$1470,2,FALSE),"")</f>
        <v>JAWA TENGAH</v>
      </c>
      <c r="U765" s="348" t="str">
        <f>IF(S765&lt;&gt;"",VLOOKUP(S765,'01_MASTER_KODE_WILAYAH'!D$5:F$1353,3,FALSE),"")</f>
        <v>BREBES</v>
      </c>
      <c r="V765" s="349" t="str">
        <f t="shared" si="375"/>
        <v>2</v>
      </c>
      <c r="W765" s="145" t="e">
        <f t="shared" si="376"/>
        <v>#VALUE!</v>
      </c>
      <c r="X765" s="133" t="e">
        <f>COUNTIFS(A1_Individu_Data_Keadaan_SDMK!A$4:A$149931,M765,A1_Individu_Data_Keadaan_SDMK!R$4:R$149285,"01. Dokter")</f>
        <v>#VALUE!</v>
      </c>
      <c r="Y765" s="122">
        <f t="shared" si="377"/>
        <v>1</v>
      </c>
      <c r="Z765" s="134" t="e">
        <f t="shared" si="378"/>
        <v>#VALUE!</v>
      </c>
      <c r="AA765" s="134" t="e">
        <f t="shared" si="379"/>
        <v>#VALUE!</v>
      </c>
      <c r="AB765" s="133" t="e">
        <f>COUNTIFS(A1_Individu_Data_Keadaan_SDMK!A$4:A$149931,M765,A1_Individu_Data_Keadaan_SDMK!R$4:R$149285,"02. Dokter Gigi")</f>
        <v>#VALUE!</v>
      </c>
      <c r="AC765" s="122">
        <f t="shared" si="380"/>
        <v>1</v>
      </c>
      <c r="AD765" s="134" t="e">
        <f t="shared" si="381"/>
        <v>#VALUE!</v>
      </c>
      <c r="AE765" s="134" t="e">
        <f t="shared" si="382"/>
        <v>#VALUE!</v>
      </c>
      <c r="AF765" s="133" t="e">
        <f>COUNTIFS(A1_Individu_Data_Keadaan_SDMK!A$4:A$149931,M765,A1_Individu_Data_Keadaan_SDMK!Q$4:Q$149285,"03. KEPERAWATAN")</f>
        <v>#VALUE!</v>
      </c>
      <c r="AG765" s="135">
        <f t="shared" si="383"/>
        <v>5</v>
      </c>
      <c r="AH765" s="134" t="e">
        <f t="shared" si="384"/>
        <v>#VALUE!</v>
      </c>
      <c r="AI765" s="134" t="e">
        <f t="shared" si="385"/>
        <v>#VALUE!</v>
      </c>
      <c r="AJ765" s="133" t="e">
        <f>COUNTIFS(A1_Individu_Data_Keadaan_SDMK!A$4:A$149931,M765,A1_Individu_Data_Keadaan_SDMK!Q$4:Q$149285,"04. KEBIDANAN")</f>
        <v>#VALUE!</v>
      </c>
      <c r="AK765" s="135">
        <f t="shared" si="386"/>
        <v>4</v>
      </c>
      <c r="AL765" s="134" t="e">
        <f t="shared" si="387"/>
        <v>#VALUE!</v>
      </c>
      <c r="AM765" s="134" t="e">
        <f t="shared" si="388"/>
        <v>#VALUE!</v>
      </c>
      <c r="AN765" s="133" t="e">
        <f>COUNTIFS(A1_Individu_Data_Keadaan_SDMK!A$4:A$149931,M765,A1_Individu_Data_Keadaan_SDMK!Q$4:Q$149285,"05. KEFARMASIAN")</f>
        <v>#VALUE!</v>
      </c>
      <c r="AO765" s="135">
        <f t="shared" si="389"/>
        <v>1</v>
      </c>
      <c r="AP765" s="134" t="e">
        <f t="shared" si="390"/>
        <v>#VALUE!</v>
      </c>
      <c r="AQ765" s="134" t="e">
        <f t="shared" si="391"/>
        <v>#VALUE!</v>
      </c>
      <c r="AR765" s="133" t="e">
        <f>COUNTIFS(A1_Individu_Data_Keadaan_SDMK!A$4:A$149931,M765,A1_Individu_Data_Keadaan_SDMK!Q$4:Q$149285,"06. KESEHATAN MASYARAKAT")</f>
        <v>#VALUE!</v>
      </c>
      <c r="AS765" s="135">
        <f t="shared" si="392"/>
        <v>1</v>
      </c>
      <c r="AT765" s="134" t="e">
        <f t="shared" si="393"/>
        <v>#VALUE!</v>
      </c>
      <c r="AU765" s="134" t="e">
        <f t="shared" si="394"/>
        <v>#VALUE!</v>
      </c>
      <c r="AV765" s="133" t="e">
        <f>COUNTIFS(A1_Individu_Data_Keadaan_SDMK!A$4:A$149931,M765,A1_Individu_Data_Keadaan_SDMK!Q$4:Q$149285,"07. KESEHATAN LINGKUNGAN")</f>
        <v>#VALUE!</v>
      </c>
      <c r="AW765" s="135">
        <f t="shared" si="395"/>
        <v>1</v>
      </c>
      <c r="AX765" s="134" t="e">
        <f t="shared" si="396"/>
        <v>#VALUE!</v>
      </c>
      <c r="AY765" s="134" t="e">
        <f t="shared" si="397"/>
        <v>#VALUE!</v>
      </c>
      <c r="AZ765" s="133" t="e">
        <f>COUNTIFS(A1_Individu_Data_Keadaan_SDMK!A$4:A$149931,M765,A1_Individu_Data_Keadaan_SDMK!Q$4:Q$149285,"08. GIZI")</f>
        <v>#VALUE!</v>
      </c>
      <c r="BA765" s="135">
        <f t="shared" si="398"/>
        <v>1</v>
      </c>
      <c r="BB765" s="134" t="e">
        <f t="shared" si="399"/>
        <v>#VALUE!</v>
      </c>
      <c r="BC765" s="134" t="e">
        <f t="shared" si="400"/>
        <v>#VALUE!</v>
      </c>
      <c r="BD765" s="133" t="e">
        <f>COUNTIFS(A1_Individu_Data_Keadaan_SDMK!A$4:A$149931,M765,A1_Individu_Data_Keadaan_SDMK!R$4:R$149285,"03. Ahli Teknologi Laboratorium Medik")</f>
        <v>#VALUE!</v>
      </c>
      <c r="BE765" s="135">
        <f t="shared" si="401"/>
        <v>1</v>
      </c>
      <c r="BF765" s="134" t="e">
        <f t="shared" si="402"/>
        <v>#VALUE!</v>
      </c>
      <c r="BG765" s="134" t="e">
        <f t="shared" si="403"/>
        <v>#VALUE!</v>
      </c>
      <c r="BH765" s="139" t="e">
        <f t="shared" si="404"/>
        <v>#VALUE!</v>
      </c>
      <c r="BI765" s="139" t="e">
        <f t="shared" si="405"/>
        <v>#VALUE!</v>
      </c>
    </row>
    <row r="766" spans="13:61" ht="15">
      <c r="M766" s="120" t="s">
        <v>13920</v>
      </c>
      <c r="N766" s="120" t="s">
        <v>13921</v>
      </c>
      <c r="O766" s="120" t="s">
        <v>267</v>
      </c>
      <c r="P766" s="120" t="s">
        <v>9302</v>
      </c>
      <c r="Q766" s="120" t="s">
        <v>12201</v>
      </c>
      <c r="R766" s="120">
        <v>33</v>
      </c>
      <c r="S766" s="120">
        <v>3329</v>
      </c>
      <c r="T766" s="348" t="str">
        <f>IF(R766&lt;&gt;"",VLOOKUP(R766,'01_MASTER_KODE_WILAYAH'!H$1437:I$1470,2,FALSE),"")</f>
        <v>JAWA TENGAH</v>
      </c>
      <c r="U766" s="348" t="str">
        <f>IF(S766&lt;&gt;"",VLOOKUP(S766,'01_MASTER_KODE_WILAYAH'!D$5:F$1353,3,FALSE),"")</f>
        <v>BREBES</v>
      </c>
      <c r="V766" s="349" t="str">
        <f t="shared" si="375"/>
        <v>1</v>
      </c>
      <c r="W766" s="145" t="e">
        <f t="shared" si="376"/>
        <v>#VALUE!</v>
      </c>
      <c r="X766" s="133" t="e">
        <f>COUNTIFS(A1_Individu_Data_Keadaan_SDMK!A$4:A$149931,M766,A1_Individu_Data_Keadaan_SDMK!R$4:R$149285,"01. Dokter")</f>
        <v>#VALUE!</v>
      </c>
      <c r="Y766" s="122">
        <f t="shared" si="377"/>
        <v>2</v>
      </c>
      <c r="Z766" s="134" t="e">
        <f t="shared" si="378"/>
        <v>#VALUE!</v>
      </c>
      <c r="AA766" s="134" t="e">
        <f t="shared" si="379"/>
        <v>#VALUE!</v>
      </c>
      <c r="AB766" s="133" t="e">
        <f>COUNTIFS(A1_Individu_Data_Keadaan_SDMK!A$4:A$149931,M766,A1_Individu_Data_Keadaan_SDMK!R$4:R$149285,"02. Dokter Gigi")</f>
        <v>#VALUE!</v>
      </c>
      <c r="AC766" s="122">
        <f t="shared" si="380"/>
        <v>1</v>
      </c>
      <c r="AD766" s="134" t="e">
        <f t="shared" si="381"/>
        <v>#VALUE!</v>
      </c>
      <c r="AE766" s="134" t="e">
        <f t="shared" si="382"/>
        <v>#VALUE!</v>
      </c>
      <c r="AF766" s="133" t="e">
        <f>COUNTIFS(A1_Individu_Data_Keadaan_SDMK!A$4:A$149931,M766,A1_Individu_Data_Keadaan_SDMK!Q$4:Q$149285,"03. KEPERAWATAN")</f>
        <v>#VALUE!</v>
      </c>
      <c r="AG766" s="135">
        <f t="shared" si="383"/>
        <v>8</v>
      </c>
      <c r="AH766" s="134" t="e">
        <f t="shared" si="384"/>
        <v>#VALUE!</v>
      </c>
      <c r="AI766" s="134" t="e">
        <f t="shared" si="385"/>
        <v>#VALUE!</v>
      </c>
      <c r="AJ766" s="133" t="e">
        <f>COUNTIFS(A1_Individu_Data_Keadaan_SDMK!A$4:A$149931,M766,A1_Individu_Data_Keadaan_SDMK!Q$4:Q$149285,"04. KEBIDANAN")</f>
        <v>#VALUE!</v>
      </c>
      <c r="AK766" s="135">
        <f t="shared" si="386"/>
        <v>7</v>
      </c>
      <c r="AL766" s="134" t="e">
        <f t="shared" si="387"/>
        <v>#VALUE!</v>
      </c>
      <c r="AM766" s="134" t="e">
        <f t="shared" si="388"/>
        <v>#VALUE!</v>
      </c>
      <c r="AN766" s="133" t="e">
        <f>COUNTIFS(A1_Individu_Data_Keadaan_SDMK!A$4:A$149931,M766,A1_Individu_Data_Keadaan_SDMK!Q$4:Q$149285,"05. KEFARMASIAN")</f>
        <v>#VALUE!</v>
      </c>
      <c r="AO766" s="135">
        <f t="shared" si="389"/>
        <v>1</v>
      </c>
      <c r="AP766" s="134" t="e">
        <f t="shared" si="390"/>
        <v>#VALUE!</v>
      </c>
      <c r="AQ766" s="134" t="e">
        <f t="shared" si="391"/>
        <v>#VALUE!</v>
      </c>
      <c r="AR766" s="133" t="e">
        <f>COUNTIFS(A1_Individu_Data_Keadaan_SDMK!A$4:A$149931,M766,A1_Individu_Data_Keadaan_SDMK!Q$4:Q$149285,"06. KESEHATAN MASYARAKAT")</f>
        <v>#VALUE!</v>
      </c>
      <c r="AS766" s="135">
        <f t="shared" si="392"/>
        <v>1</v>
      </c>
      <c r="AT766" s="134" t="e">
        <f t="shared" si="393"/>
        <v>#VALUE!</v>
      </c>
      <c r="AU766" s="134" t="e">
        <f t="shared" si="394"/>
        <v>#VALUE!</v>
      </c>
      <c r="AV766" s="133" t="e">
        <f>COUNTIFS(A1_Individu_Data_Keadaan_SDMK!A$4:A$149931,M766,A1_Individu_Data_Keadaan_SDMK!Q$4:Q$149285,"07. KESEHATAN LINGKUNGAN")</f>
        <v>#VALUE!</v>
      </c>
      <c r="AW766" s="135">
        <f t="shared" si="395"/>
        <v>1</v>
      </c>
      <c r="AX766" s="134" t="e">
        <f t="shared" si="396"/>
        <v>#VALUE!</v>
      </c>
      <c r="AY766" s="134" t="e">
        <f t="shared" si="397"/>
        <v>#VALUE!</v>
      </c>
      <c r="AZ766" s="133" t="e">
        <f>COUNTIFS(A1_Individu_Data_Keadaan_SDMK!A$4:A$149931,M766,A1_Individu_Data_Keadaan_SDMK!Q$4:Q$149285,"08. GIZI")</f>
        <v>#VALUE!</v>
      </c>
      <c r="BA766" s="135">
        <f t="shared" si="398"/>
        <v>2</v>
      </c>
      <c r="BB766" s="134" t="e">
        <f t="shared" si="399"/>
        <v>#VALUE!</v>
      </c>
      <c r="BC766" s="134" t="e">
        <f t="shared" si="400"/>
        <v>#VALUE!</v>
      </c>
      <c r="BD766" s="133" t="e">
        <f>COUNTIFS(A1_Individu_Data_Keadaan_SDMK!A$4:A$149931,M766,A1_Individu_Data_Keadaan_SDMK!R$4:R$149285,"03. Ahli Teknologi Laboratorium Medik")</f>
        <v>#VALUE!</v>
      </c>
      <c r="BE766" s="135">
        <f t="shared" si="401"/>
        <v>1</v>
      </c>
      <c r="BF766" s="134" t="e">
        <f t="shared" si="402"/>
        <v>#VALUE!</v>
      </c>
      <c r="BG766" s="134" t="e">
        <f t="shared" si="403"/>
        <v>#VALUE!</v>
      </c>
      <c r="BH766" s="139" t="e">
        <f t="shared" si="404"/>
        <v>#VALUE!</v>
      </c>
      <c r="BI766" s="139" t="e">
        <f t="shared" si="405"/>
        <v>#VALUE!</v>
      </c>
    </row>
    <row r="767" spans="13:61" ht="15">
      <c r="M767" s="120" t="s">
        <v>13922</v>
      </c>
      <c r="N767" s="120" t="s">
        <v>13923</v>
      </c>
      <c r="O767" s="120" t="s">
        <v>267</v>
      </c>
      <c r="P767" s="120" t="s">
        <v>9302</v>
      </c>
      <c r="Q767" s="120" t="s">
        <v>12201</v>
      </c>
      <c r="R767" s="120">
        <v>33</v>
      </c>
      <c r="S767" s="120">
        <v>3329</v>
      </c>
      <c r="T767" s="348" t="str">
        <f>IF(R767&lt;&gt;"",VLOOKUP(R767,'01_MASTER_KODE_WILAYAH'!H$1437:I$1470,2,FALSE),"")</f>
        <v>JAWA TENGAH</v>
      </c>
      <c r="U767" s="348" t="str">
        <f>IF(S767&lt;&gt;"",VLOOKUP(S767,'01_MASTER_KODE_WILAYAH'!D$5:F$1353,3,FALSE),"")</f>
        <v>BREBES</v>
      </c>
      <c r="V767" s="349" t="str">
        <f t="shared" si="375"/>
        <v>1</v>
      </c>
      <c r="W767" s="145" t="e">
        <f t="shared" si="376"/>
        <v>#VALUE!</v>
      </c>
      <c r="X767" s="133" t="e">
        <f>COUNTIFS(A1_Individu_Data_Keadaan_SDMK!A$4:A$149931,M767,A1_Individu_Data_Keadaan_SDMK!R$4:R$149285,"01. Dokter")</f>
        <v>#VALUE!</v>
      </c>
      <c r="Y767" s="122">
        <f t="shared" si="377"/>
        <v>2</v>
      </c>
      <c r="Z767" s="134" t="e">
        <f t="shared" si="378"/>
        <v>#VALUE!</v>
      </c>
      <c r="AA767" s="134" t="e">
        <f t="shared" si="379"/>
        <v>#VALUE!</v>
      </c>
      <c r="AB767" s="133" t="e">
        <f>COUNTIFS(A1_Individu_Data_Keadaan_SDMK!A$4:A$149931,M767,A1_Individu_Data_Keadaan_SDMK!R$4:R$149285,"02. Dokter Gigi")</f>
        <v>#VALUE!</v>
      </c>
      <c r="AC767" s="122">
        <f t="shared" si="380"/>
        <v>1</v>
      </c>
      <c r="AD767" s="134" t="e">
        <f t="shared" si="381"/>
        <v>#VALUE!</v>
      </c>
      <c r="AE767" s="134" t="e">
        <f t="shared" si="382"/>
        <v>#VALUE!</v>
      </c>
      <c r="AF767" s="133" t="e">
        <f>COUNTIFS(A1_Individu_Data_Keadaan_SDMK!A$4:A$149931,M767,A1_Individu_Data_Keadaan_SDMK!Q$4:Q$149285,"03. KEPERAWATAN")</f>
        <v>#VALUE!</v>
      </c>
      <c r="AG767" s="135">
        <f t="shared" si="383"/>
        <v>8</v>
      </c>
      <c r="AH767" s="134" t="e">
        <f t="shared" si="384"/>
        <v>#VALUE!</v>
      </c>
      <c r="AI767" s="134" t="e">
        <f t="shared" si="385"/>
        <v>#VALUE!</v>
      </c>
      <c r="AJ767" s="133" t="e">
        <f>COUNTIFS(A1_Individu_Data_Keadaan_SDMK!A$4:A$149931,M767,A1_Individu_Data_Keadaan_SDMK!Q$4:Q$149285,"04. KEBIDANAN")</f>
        <v>#VALUE!</v>
      </c>
      <c r="AK767" s="135">
        <f t="shared" si="386"/>
        <v>7</v>
      </c>
      <c r="AL767" s="134" t="e">
        <f t="shared" si="387"/>
        <v>#VALUE!</v>
      </c>
      <c r="AM767" s="134" t="e">
        <f t="shared" si="388"/>
        <v>#VALUE!</v>
      </c>
      <c r="AN767" s="133" t="e">
        <f>COUNTIFS(A1_Individu_Data_Keadaan_SDMK!A$4:A$149931,M767,A1_Individu_Data_Keadaan_SDMK!Q$4:Q$149285,"05. KEFARMASIAN")</f>
        <v>#VALUE!</v>
      </c>
      <c r="AO767" s="135">
        <f t="shared" si="389"/>
        <v>1</v>
      </c>
      <c r="AP767" s="134" t="e">
        <f t="shared" si="390"/>
        <v>#VALUE!</v>
      </c>
      <c r="AQ767" s="134" t="e">
        <f t="shared" si="391"/>
        <v>#VALUE!</v>
      </c>
      <c r="AR767" s="133" t="e">
        <f>COUNTIFS(A1_Individu_Data_Keadaan_SDMK!A$4:A$149931,M767,A1_Individu_Data_Keadaan_SDMK!Q$4:Q$149285,"06. KESEHATAN MASYARAKAT")</f>
        <v>#VALUE!</v>
      </c>
      <c r="AS767" s="135">
        <f t="shared" si="392"/>
        <v>1</v>
      </c>
      <c r="AT767" s="134" t="e">
        <f t="shared" si="393"/>
        <v>#VALUE!</v>
      </c>
      <c r="AU767" s="134" t="e">
        <f t="shared" si="394"/>
        <v>#VALUE!</v>
      </c>
      <c r="AV767" s="133" t="e">
        <f>COUNTIFS(A1_Individu_Data_Keadaan_SDMK!A$4:A$149931,M767,A1_Individu_Data_Keadaan_SDMK!Q$4:Q$149285,"07. KESEHATAN LINGKUNGAN")</f>
        <v>#VALUE!</v>
      </c>
      <c r="AW767" s="135">
        <f t="shared" si="395"/>
        <v>1</v>
      </c>
      <c r="AX767" s="134" t="e">
        <f t="shared" si="396"/>
        <v>#VALUE!</v>
      </c>
      <c r="AY767" s="134" t="e">
        <f t="shared" si="397"/>
        <v>#VALUE!</v>
      </c>
      <c r="AZ767" s="133" t="e">
        <f>COUNTIFS(A1_Individu_Data_Keadaan_SDMK!A$4:A$149931,M767,A1_Individu_Data_Keadaan_SDMK!Q$4:Q$149285,"08. GIZI")</f>
        <v>#VALUE!</v>
      </c>
      <c r="BA767" s="135">
        <f t="shared" si="398"/>
        <v>2</v>
      </c>
      <c r="BB767" s="134" t="e">
        <f t="shared" si="399"/>
        <v>#VALUE!</v>
      </c>
      <c r="BC767" s="134" t="e">
        <f t="shared" si="400"/>
        <v>#VALUE!</v>
      </c>
      <c r="BD767" s="133" t="e">
        <f>COUNTIFS(A1_Individu_Data_Keadaan_SDMK!A$4:A$149931,M767,A1_Individu_Data_Keadaan_SDMK!R$4:R$149285,"03. Ahli Teknologi Laboratorium Medik")</f>
        <v>#VALUE!</v>
      </c>
      <c r="BE767" s="135">
        <f t="shared" si="401"/>
        <v>1</v>
      </c>
      <c r="BF767" s="134" t="e">
        <f t="shared" si="402"/>
        <v>#VALUE!</v>
      </c>
      <c r="BG767" s="134" t="e">
        <f t="shared" si="403"/>
        <v>#VALUE!</v>
      </c>
      <c r="BH767" s="139" t="e">
        <f t="shared" si="404"/>
        <v>#VALUE!</v>
      </c>
      <c r="BI767" s="139" t="e">
        <f t="shared" si="405"/>
        <v>#VALUE!</v>
      </c>
    </row>
    <row r="768" spans="13:61" ht="15">
      <c r="M768" s="120" t="s">
        <v>13924</v>
      </c>
      <c r="N768" s="120" t="s">
        <v>13925</v>
      </c>
      <c r="O768" s="120" t="s">
        <v>267</v>
      </c>
      <c r="P768" s="120" t="s">
        <v>9301</v>
      </c>
      <c r="Q768" s="120" t="s">
        <v>12201</v>
      </c>
      <c r="R768" s="120">
        <v>33</v>
      </c>
      <c r="S768" s="120">
        <v>3329</v>
      </c>
      <c r="T768" s="348" t="str">
        <f>IF(R768&lt;&gt;"",VLOOKUP(R768,'01_MASTER_KODE_WILAYAH'!H$1437:I$1470,2,FALSE),"")</f>
        <v>JAWA TENGAH</v>
      </c>
      <c r="U768" s="348" t="str">
        <f>IF(S768&lt;&gt;"",VLOOKUP(S768,'01_MASTER_KODE_WILAYAH'!D$5:F$1353,3,FALSE),"")</f>
        <v>BREBES</v>
      </c>
      <c r="V768" s="349" t="str">
        <f t="shared" si="375"/>
        <v>2</v>
      </c>
      <c r="W768" s="145" t="e">
        <f t="shared" si="376"/>
        <v>#VALUE!</v>
      </c>
      <c r="X768" s="133" t="e">
        <f>COUNTIFS(A1_Individu_Data_Keadaan_SDMK!A$4:A$149931,M768,A1_Individu_Data_Keadaan_SDMK!R$4:R$149285,"01. Dokter")</f>
        <v>#VALUE!</v>
      </c>
      <c r="Y768" s="122">
        <f t="shared" si="377"/>
        <v>1</v>
      </c>
      <c r="Z768" s="134" t="e">
        <f t="shared" si="378"/>
        <v>#VALUE!</v>
      </c>
      <c r="AA768" s="134" t="e">
        <f t="shared" si="379"/>
        <v>#VALUE!</v>
      </c>
      <c r="AB768" s="133" t="e">
        <f>COUNTIFS(A1_Individu_Data_Keadaan_SDMK!A$4:A$149931,M768,A1_Individu_Data_Keadaan_SDMK!R$4:R$149285,"02. Dokter Gigi")</f>
        <v>#VALUE!</v>
      </c>
      <c r="AC768" s="122">
        <f t="shared" si="380"/>
        <v>1</v>
      </c>
      <c r="AD768" s="134" t="e">
        <f t="shared" si="381"/>
        <v>#VALUE!</v>
      </c>
      <c r="AE768" s="134" t="e">
        <f t="shared" si="382"/>
        <v>#VALUE!</v>
      </c>
      <c r="AF768" s="133" t="e">
        <f>COUNTIFS(A1_Individu_Data_Keadaan_SDMK!A$4:A$149931,M768,A1_Individu_Data_Keadaan_SDMK!Q$4:Q$149285,"03. KEPERAWATAN")</f>
        <v>#VALUE!</v>
      </c>
      <c r="AG768" s="135">
        <f t="shared" si="383"/>
        <v>5</v>
      </c>
      <c r="AH768" s="134" t="e">
        <f t="shared" si="384"/>
        <v>#VALUE!</v>
      </c>
      <c r="AI768" s="134" t="e">
        <f t="shared" si="385"/>
        <v>#VALUE!</v>
      </c>
      <c r="AJ768" s="133" t="e">
        <f>COUNTIFS(A1_Individu_Data_Keadaan_SDMK!A$4:A$149931,M768,A1_Individu_Data_Keadaan_SDMK!Q$4:Q$149285,"04. KEBIDANAN")</f>
        <v>#VALUE!</v>
      </c>
      <c r="AK768" s="135">
        <f t="shared" si="386"/>
        <v>4</v>
      </c>
      <c r="AL768" s="134" t="e">
        <f t="shared" si="387"/>
        <v>#VALUE!</v>
      </c>
      <c r="AM768" s="134" t="e">
        <f t="shared" si="388"/>
        <v>#VALUE!</v>
      </c>
      <c r="AN768" s="133" t="e">
        <f>COUNTIFS(A1_Individu_Data_Keadaan_SDMK!A$4:A$149931,M768,A1_Individu_Data_Keadaan_SDMK!Q$4:Q$149285,"05. KEFARMASIAN")</f>
        <v>#VALUE!</v>
      </c>
      <c r="AO768" s="135">
        <f t="shared" si="389"/>
        <v>1</v>
      </c>
      <c r="AP768" s="134" t="e">
        <f t="shared" si="390"/>
        <v>#VALUE!</v>
      </c>
      <c r="AQ768" s="134" t="e">
        <f t="shared" si="391"/>
        <v>#VALUE!</v>
      </c>
      <c r="AR768" s="133" t="e">
        <f>COUNTIFS(A1_Individu_Data_Keadaan_SDMK!A$4:A$149931,M768,A1_Individu_Data_Keadaan_SDMK!Q$4:Q$149285,"06. KESEHATAN MASYARAKAT")</f>
        <v>#VALUE!</v>
      </c>
      <c r="AS768" s="135">
        <f t="shared" si="392"/>
        <v>1</v>
      </c>
      <c r="AT768" s="134" t="e">
        <f t="shared" si="393"/>
        <v>#VALUE!</v>
      </c>
      <c r="AU768" s="134" t="e">
        <f t="shared" si="394"/>
        <v>#VALUE!</v>
      </c>
      <c r="AV768" s="133" t="e">
        <f>COUNTIFS(A1_Individu_Data_Keadaan_SDMK!A$4:A$149931,M768,A1_Individu_Data_Keadaan_SDMK!Q$4:Q$149285,"07. KESEHATAN LINGKUNGAN")</f>
        <v>#VALUE!</v>
      </c>
      <c r="AW768" s="135">
        <f t="shared" si="395"/>
        <v>1</v>
      </c>
      <c r="AX768" s="134" t="e">
        <f t="shared" si="396"/>
        <v>#VALUE!</v>
      </c>
      <c r="AY768" s="134" t="e">
        <f t="shared" si="397"/>
        <v>#VALUE!</v>
      </c>
      <c r="AZ768" s="133" t="e">
        <f>COUNTIFS(A1_Individu_Data_Keadaan_SDMK!A$4:A$149931,M768,A1_Individu_Data_Keadaan_SDMK!Q$4:Q$149285,"08. GIZI")</f>
        <v>#VALUE!</v>
      </c>
      <c r="BA768" s="135">
        <f t="shared" si="398"/>
        <v>1</v>
      </c>
      <c r="BB768" s="134" t="e">
        <f t="shared" si="399"/>
        <v>#VALUE!</v>
      </c>
      <c r="BC768" s="134" t="e">
        <f t="shared" si="400"/>
        <v>#VALUE!</v>
      </c>
      <c r="BD768" s="133" t="e">
        <f>COUNTIFS(A1_Individu_Data_Keadaan_SDMK!A$4:A$149931,M768,A1_Individu_Data_Keadaan_SDMK!R$4:R$149285,"03. Ahli Teknologi Laboratorium Medik")</f>
        <v>#VALUE!</v>
      </c>
      <c r="BE768" s="135">
        <f t="shared" si="401"/>
        <v>1</v>
      </c>
      <c r="BF768" s="134" t="e">
        <f t="shared" si="402"/>
        <v>#VALUE!</v>
      </c>
      <c r="BG768" s="134" t="e">
        <f t="shared" si="403"/>
        <v>#VALUE!</v>
      </c>
      <c r="BH768" s="139" t="e">
        <f t="shared" si="404"/>
        <v>#VALUE!</v>
      </c>
      <c r="BI768" s="139" t="e">
        <f t="shared" si="405"/>
        <v>#VALUE!</v>
      </c>
    </row>
    <row r="769" spans="13:61" ht="15">
      <c r="M769" s="120" t="s">
        <v>13926</v>
      </c>
      <c r="N769" s="120" t="s">
        <v>13927</v>
      </c>
      <c r="O769" s="120" t="s">
        <v>267</v>
      </c>
      <c r="P769" s="120" t="s">
        <v>9302</v>
      </c>
      <c r="Q769" s="120" t="s">
        <v>12201</v>
      </c>
      <c r="R769" s="120">
        <v>33</v>
      </c>
      <c r="S769" s="120">
        <v>3329</v>
      </c>
      <c r="T769" s="348" t="str">
        <f>IF(R769&lt;&gt;"",VLOOKUP(R769,'01_MASTER_KODE_WILAYAH'!H$1437:I$1470,2,FALSE),"")</f>
        <v>JAWA TENGAH</v>
      </c>
      <c r="U769" s="348" t="str">
        <f>IF(S769&lt;&gt;"",VLOOKUP(S769,'01_MASTER_KODE_WILAYAH'!D$5:F$1353,3,FALSE),"")</f>
        <v>BREBES</v>
      </c>
      <c r="V769" s="349" t="str">
        <f t="shared" si="375"/>
        <v>1</v>
      </c>
      <c r="W769" s="145" t="e">
        <f t="shared" si="376"/>
        <v>#VALUE!</v>
      </c>
      <c r="X769" s="133" t="e">
        <f>COUNTIFS(A1_Individu_Data_Keadaan_SDMK!A$4:A$149931,M769,A1_Individu_Data_Keadaan_SDMK!R$4:R$149285,"01. Dokter")</f>
        <v>#VALUE!</v>
      </c>
      <c r="Y769" s="122">
        <f t="shared" si="377"/>
        <v>2</v>
      </c>
      <c r="Z769" s="134" t="e">
        <f t="shared" si="378"/>
        <v>#VALUE!</v>
      </c>
      <c r="AA769" s="134" t="e">
        <f t="shared" si="379"/>
        <v>#VALUE!</v>
      </c>
      <c r="AB769" s="133" t="e">
        <f>COUNTIFS(A1_Individu_Data_Keadaan_SDMK!A$4:A$149931,M769,A1_Individu_Data_Keadaan_SDMK!R$4:R$149285,"02. Dokter Gigi")</f>
        <v>#VALUE!</v>
      </c>
      <c r="AC769" s="122">
        <f t="shared" si="380"/>
        <v>1</v>
      </c>
      <c r="AD769" s="134" t="e">
        <f t="shared" si="381"/>
        <v>#VALUE!</v>
      </c>
      <c r="AE769" s="134" t="e">
        <f t="shared" si="382"/>
        <v>#VALUE!</v>
      </c>
      <c r="AF769" s="133" t="e">
        <f>COUNTIFS(A1_Individu_Data_Keadaan_SDMK!A$4:A$149931,M769,A1_Individu_Data_Keadaan_SDMK!Q$4:Q$149285,"03. KEPERAWATAN")</f>
        <v>#VALUE!</v>
      </c>
      <c r="AG769" s="135">
        <f t="shared" si="383"/>
        <v>8</v>
      </c>
      <c r="AH769" s="134" t="e">
        <f t="shared" si="384"/>
        <v>#VALUE!</v>
      </c>
      <c r="AI769" s="134" t="e">
        <f t="shared" si="385"/>
        <v>#VALUE!</v>
      </c>
      <c r="AJ769" s="133" t="e">
        <f>COUNTIFS(A1_Individu_Data_Keadaan_SDMK!A$4:A$149931,M769,A1_Individu_Data_Keadaan_SDMK!Q$4:Q$149285,"04. KEBIDANAN")</f>
        <v>#VALUE!</v>
      </c>
      <c r="AK769" s="135">
        <f t="shared" si="386"/>
        <v>7</v>
      </c>
      <c r="AL769" s="134" t="e">
        <f t="shared" si="387"/>
        <v>#VALUE!</v>
      </c>
      <c r="AM769" s="134" t="e">
        <f t="shared" si="388"/>
        <v>#VALUE!</v>
      </c>
      <c r="AN769" s="133" t="e">
        <f>COUNTIFS(A1_Individu_Data_Keadaan_SDMK!A$4:A$149931,M769,A1_Individu_Data_Keadaan_SDMK!Q$4:Q$149285,"05. KEFARMASIAN")</f>
        <v>#VALUE!</v>
      </c>
      <c r="AO769" s="135">
        <f t="shared" si="389"/>
        <v>1</v>
      </c>
      <c r="AP769" s="134" t="e">
        <f t="shared" si="390"/>
        <v>#VALUE!</v>
      </c>
      <c r="AQ769" s="134" t="e">
        <f t="shared" si="391"/>
        <v>#VALUE!</v>
      </c>
      <c r="AR769" s="133" t="e">
        <f>COUNTIFS(A1_Individu_Data_Keadaan_SDMK!A$4:A$149931,M769,A1_Individu_Data_Keadaan_SDMK!Q$4:Q$149285,"06. KESEHATAN MASYARAKAT")</f>
        <v>#VALUE!</v>
      </c>
      <c r="AS769" s="135">
        <f t="shared" si="392"/>
        <v>1</v>
      </c>
      <c r="AT769" s="134" t="e">
        <f t="shared" si="393"/>
        <v>#VALUE!</v>
      </c>
      <c r="AU769" s="134" t="e">
        <f t="shared" si="394"/>
        <v>#VALUE!</v>
      </c>
      <c r="AV769" s="133" t="e">
        <f>COUNTIFS(A1_Individu_Data_Keadaan_SDMK!A$4:A$149931,M769,A1_Individu_Data_Keadaan_SDMK!Q$4:Q$149285,"07. KESEHATAN LINGKUNGAN")</f>
        <v>#VALUE!</v>
      </c>
      <c r="AW769" s="135">
        <f t="shared" si="395"/>
        <v>1</v>
      </c>
      <c r="AX769" s="134" t="e">
        <f t="shared" si="396"/>
        <v>#VALUE!</v>
      </c>
      <c r="AY769" s="134" t="e">
        <f t="shared" si="397"/>
        <v>#VALUE!</v>
      </c>
      <c r="AZ769" s="133" t="e">
        <f>COUNTIFS(A1_Individu_Data_Keadaan_SDMK!A$4:A$149931,M769,A1_Individu_Data_Keadaan_SDMK!Q$4:Q$149285,"08. GIZI")</f>
        <v>#VALUE!</v>
      </c>
      <c r="BA769" s="135">
        <f t="shared" si="398"/>
        <v>2</v>
      </c>
      <c r="BB769" s="134" t="e">
        <f t="shared" si="399"/>
        <v>#VALUE!</v>
      </c>
      <c r="BC769" s="134" t="e">
        <f t="shared" si="400"/>
        <v>#VALUE!</v>
      </c>
      <c r="BD769" s="133" t="e">
        <f>COUNTIFS(A1_Individu_Data_Keadaan_SDMK!A$4:A$149931,M769,A1_Individu_Data_Keadaan_SDMK!R$4:R$149285,"03. Ahli Teknologi Laboratorium Medik")</f>
        <v>#VALUE!</v>
      </c>
      <c r="BE769" s="135">
        <f t="shared" si="401"/>
        <v>1</v>
      </c>
      <c r="BF769" s="134" t="e">
        <f t="shared" si="402"/>
        <v>#VALUE!</v>
      </c>
      <c r="BG769" s="134" t="e">
        <f t="shared" si="403"/>
        <v>#VALUE!</v>
      </c>
      <c r="BH769" s="139" t="e">
        <f t="shared" si="404"/>
        <v>#VALUE!</v>
      </c>
      <c r="BI769" s="139" t="e">
        <f t="shared" si="405"/>
        <v>#VALUE!</v>
      </c>
    </row>
    <row r="770" spans="13:61" ht="15">
      <c r="M770" s="120" t="s">
        <v>13928</v>
      </c>
      <c r="N770" s="120" t="s">
        <v>13929</v>
      </c>
      <c r="O770" s="120" t="s">
        <v>267</v>
      </c>
      <c r="P770" s="120" t="s">
        <v>9301</v>
      </c>
      <c r="Q770" s="120" t="s">
        <v>12201</v>
      </c>
      <c r="R770" s="120">
        <v>33</v>
      </c>
      <c r="S770" s="120">
        <v>3329</v>
      </c>
      <c r="T770" s="348" t="str">
        <f>IF(R770&lt;&gt;"",VLOOKUP(R770,'01_MASTER_KODE_WILAYAH'!H$1437:I$1470,2,FALSE),"")</f>
        <v>JAWA TENGAH</v>
      </c>
      <c r="U770" s="348" t="str">
        <f>IF(S770&lt;&gt;"",VLOOKUP(S770,'01_MASTER_KODE_WILAYAH'!D$5:F$1353,3,FALSE),"")</f>
        <v>BREBES</v>
      </c>
      <c r="V770" s="349" t="str">
        <f t="shared" si="375"/>
        <v>2</v>
      </c>
      <c r="W770" s="145" t="e">
        <f t="shared" si="376"/>
        <v>#VALUE!</v>
      </c>
      <c r="X770" s="133" t="e">
        <f>COUNTIFS(A1_Individu_Data_Keadaan_SDMK!A$4:A$149931,M770,A1_Individu_Data_Keadaan_SDMK!R$4:R$149285,"01. Dokter")</f>
        <v>#VALUE!</v>
      </c>
      <c r="Y770" s="122">
        <f t="shared" si="377"/>
        <v>1</v>
      </c>
      <c r="Z770" s="134" t="e">
        <f t="shared" si="378"/>
        <v>#VALUE!</v>
      </c>
      <c r="AA770" s="134" t="e">
        <f t="shared" si="379"/>
        <v>#VALUE!</v>
      </c>
      <c r="AB770" s="133" t="e">
        <f>COUNTIFS(A1_Individu_Data_Keadaan_SDMK!A$4:A$149931,M770,A1_Individu_Data_Keadaan_SDMK!R$4:R$149285,"02. Dokter Gigi")</f>
        <v>#VALUE!</v>
      </c>
      <c r="AC770" s="122">
        <f t="shared" si="380"/>
        <v>1</v>
      </c>
      <c r="AD770" s="134" t="e">
        <f t="shared" si="381"/>
        <v>#VALUE!</v>
      </c>
      <c r="AE770" s="134" t="e">
        <f t="shared" si="382"/>
        <v>#VALUE!</v>
      </c>
      <c r="AF770" s="133" t="e">
        <f>COUNTIFS(A1_Individu_Data_Keadaan_SDMK!A$4:A$149931,M770,A1_Individu_Data_Keadaan_SDMK!Q$4:Q$149285,"03. KEPERAWATAN")</f>
        <v>#VALUE!</v>
      </c>
      <c r="AG770" s="135">
        <f t="shared" si="383"/>
        <v>5</v>
      </c>
      <c r="AH770" s="134" t="e">
        <f t="shared" si="384"/>
        <v>#VALUE!</v>
      </c>
      <c r="AI770" s="134" t="e">
        <f t="shared" si="385"/>
        <v>#VALUE!</v>
      </c>
      <c r="AJ770" s="133" t="e">
        <f>COUNTIFS(A1_Individu_Data_Keadaan_SDMK!A$4:A$149931,M770,A1_Individu_Data_Keadaan_SDMK!Q$4:Q$149285,"04. KEBIDANAN")</f>
        <v>#VALUE!</v>
      </c>
      <c r="AK770" s="135">
        <f t="shared" si="386"/>
        <v>4</v>
      </c>
      <c r="AL770" s="134" t="e">
        <f t="shared" si="387"/>
        <v>#VALUE!</v>
      </c>
      <c r="AM770" s="134" t="e">
        <f t="shared" si="388"/>
        <v>#VALUE!</v>
      </c>
      <c r="AN770" s="133" t="e">
        <f>COUNTIFS(A1_Individu_Data_Keadaan_SDMK!A$4:A$149931,M770,A1_Individu_Data_Keadaan_SDMK!Q$4:Q$149285,"05. KEFARMASIAN")</f>
        <v>#VALUE!</v>
      </c>
      <c r="AO770" s="135">
        <f t="shared" si="389"/>
        <v>1</v>
      </c>
      <c r="AP770" s="134" t="e">
        <f t="shared" si="390"/>
        <v>#VALUE!</v>
      </c>
      <c r="AQ770" s="134" t="e">
        <f t="shared" si="391"/>
        <v>#VALUE!</v>
      </c>
      <c r="AR770" s="133" t="e">
        <f>COUNTIFS(A1_Individu_Data_Keadaan_SDMK!A$4:A$149931,M770,A1_Individu_Data_Keadaan_SDMK!Q$4:Q$149285,"06. KESEHATAN MASYARAKAT")</f>
        <v>#VALUE!</v>
      </c>
      <c r="AS770" s="135">
        <f t="shared" si="392"/>
        <v>1</v>
      </c>
      <c r="AT770" s="134" t="e">
        <f t="shared" si="393"/>
        <v>#VALUE!</v>
      </c>
      <c r="AU770" s="134" t="e">
        <f t="shared" si="394"/>
        <v>#VALUE!</v>
      </c>
      <c r="AV770" s="133" t="e">
        <f>COUNTIFS(A1_Individu_Data_Keadaan_SDMK!A$4:A$149931,M770,A1_Individu_Data_Keadaan_SDMK!Q$4:Q$149285,"07. KESEHATAN LINGKUNGAN")</f>
        <v>#VALUE!</v>
      </c>
      <c r="AW770" s="135">
        <f t="shared" si="395"/>
        <v>1</v>
      </c>
      <c r="AX770" s="134" t="e">
        <f t="shared" si="396"/>
        <v>#VALUE!</v>
      </c>
      <c r="AY770" s="134" t="e">
        <f t="shared" si="397"/>
        <v>#VALUE!</v>
      </c>
      <c r="AZ770" s="133" t="e">
        <f>COUNTIFS(A1_Individu_Data_Keadaan_SDMK!A$4:A$149931,M770,A1_Individu_Data_Keadaan_SDMK!Q$4:Q$149285,"08. GIZI")</f>
        <v>#VALUE!</v>
      </c>
      <c r="BA770" s="135">
        <f t="shared" si="398"/>
        <v>1</v>
      </c>
      <c r="BB770" s="134" t="e">
        <f t="shared" si="399"/>
        <v>#VALUE!</v>
      </c>
      <c r="BC770" s="134" t="e">
        <f t="shared" si="400"/>
        <v>#VALUE!</v>
      </c>
      <c r="BD770" s="133" t="e">
        <f>COUNTIFS(A1_Individu_Data_Keadaan_SDMK!A$4:A$149931,M770,A1_Individu_Data_Keadaan_SDMK!R$4:R$149285,"03. Ahli Teknologi Laboratorium Medik")</f>
        <v>#VALUE!</v>
      </c>
      <c r="BE770" s="135">
        <f t="shared" si="401"/>
        <v>1</v>
      </c>
      <c r="BF770" s="134" t="e">
        <f t="shared" si="402"/>
        <v>#VALUE!</v>
      </c>
      <c r="BG770" s="134" t="e">
        <f t="shared" si="403"/>
        <v>#VALUE!</v>
      </c>
      <c r="BH770" s="139" t="e">
        <f t="shared" si="404"/>
        <v>#VALUE!</v>
      </c>
      <c r="BI770" s="139" t="e">
        <f t="shared" si="405"/>
        <v>#VALUE!</v>
      </c>
    </row>
    <row r="771" spans="13:61" ht="15">
      <c r="M771" s="120" t="s">
        <v>13930</v>
      </c>
      <c r="N771" s="120" t="s">
        <v>13931</v>
      </c>
      <c r="O771" s="120" t="s">
        <v>267</v>
      </c>
      <c r="P771" s="120" t="s">
        <v>9302</v>
      </c>
      <c r="Q771" s="120" t="s">
        <v>12201</v>
      </c>
      <c r="R771" s="120">
        <v>33</v>
      </c>
      <c r="S771" s="120">
        <v>3329</v>
      </c>
      <c r="T771" s="348" t="str">
        <f>IF(R771&lt;&gt;"",VLOOKUP(R771,'01_MASTER_KODE_WILAYAH'!H$1437:I$1470,2,FALSE),"")</f>
        <v>JAWA TENGAH</v>
      </c>
      <c r="U771" s="348" t="str">
        <f>IF(S771&lt;&gt;"",VLOOKUP(S771,'01_MASTER_KODE_WILAYAH'!D$5:F$1353,3,FALSE),"")</f>
        <v>BREBES</v>
      </c>
      <c r="V771" s="349" t="str">
        <f t="shared" si="375"/>
        <v>1</v>
      </c>
      <c r="W771" s="145" t="e">
        <f t="shared" si="376"/>
        <v>#VALUE!</v>
      </c>
      <c r="X771" s="133" t="e">
        <f>COUNTIFS(A1_Individu_Data_Keadaan_SDMK!A$4:A$149931,M771,A1_Individu_Data_Keadaan_SDMK!R$4:R$149285,"01. Dokter")</f>
        <v>#VALUE!</v>
      </c>
      <c r="Y771" s="122">
        <f t="shared" si="377"/>
        <v>2</v>
      </c>
      <c r="Z771" s="134" t="e">
        <f t="shared" si="378"/>
        <v>#VALUE!</v>
      </c>
      <c r="AA771" s="134" t="e">
        <f t="shared" si="379"/>
        <v>#VALUE!</v>
      </c>
      <c r="AB771" s="133" t="e">
        <f>COUNTIFS(A1_Individu_Data_Keadaan_SDMK!A$4:A$149931,M771,A1_Individu_Data_Keadaan_SDMK!R$4:R$149285,"02. Dokter Gigi")</f>
        <v>#VALUE!</v>
      </c>
      <c r="AC771" s="122">
        <f t="shared" si="380"/>
        <v>1</v>
      </c>
      <c r="AD771" s="134" t="e">
        <f t="shared" si="381"/>
        <v>#VALUE!</v>
      </c>
      <c r="AE771" s="134" t="e">
        <f t="shared" si="382"/>
        <v>#VALUE!</v>
      </c>
      <c r="AF771" s="133" t="e">
        <f>COUNTIFS(A1_Individu_Data_Keadaan_SDMK!A$4:A$149931,M771,A1_Individu_Data_Keadaan_SDMK!Q$4:Q$149285,"03. KEPERAWATAN")</f>
        <v>#VALUE!</v>
      </c>
      <c r="AG771" s="135">
        <f t="shared" si="383"/>
        <v>8</v>
      </c>
      <c r="AH771" s="134" t="e">
        <f t="shared" si="384"/>
        <v>#VALUE!</v>
      </c>
      <c r="AI771" s="134" t="e">
        <f t="shared" si="385"/>
        <v>#VALUE!</v>
      </c>
      <c r="AJ771" s="133" t="e">
        <f>COUNTIFS(A1_Individu_Data_Keadaan_SDMK!A$4:A$149931,M771,A1_Individu_Data_Keadaan_SDMK!Q$4:Q$149285,"04. KEBIDANAN")</f>
        <v>#VALUE!</v>
      </c>
      <c r="AK771" s="135">
        <f t="shared" si="386"/>
        <v>7</v>
      </c>
      <c r="AL771" s="134" t="e">
        <f t="shared" si="387"/>
        <v>#VALUE!</v>
      </c>
      <c r="AM771" s="134" t="e">
        <f t="shared" si="388"/>
        <v>#VALUE!</v>
      </c>
      <c r="AN771" s="133" t="e">
        <f>COUNTIFS(A1_Individu_Data_Keadaan_SDMK!A$4:A$149931,M771,A1_Individu_Data_Keadaan_SDMK!Q$4:Q$149285,"05. KEFARMASIAN")</f>
        <v>#VALUE!</v>
      </c>
      <c r="AO771" s="135">
        <f t="shared" si="389"/>
        <v>1</v>
      </c>
      <c r="AP771" s="134" t="e">
        <f t="shared" si="390"/>
        <v>#VALUE!</v>
      </c>
      <c r="AQ771" s="134" t="e">
        <f t="shared" si="391"/>
        <v>#VALUE!</v>
      </c>
      <c r="AR771" s="133" t="e">
        <f>COUNTIFS(A1_Individu_Data_Keadaan_SDMK!A$4:A$149931,M771,A1_Individu_Data_Keadaan_SDMK!Q$4:Q$149285,"06. KESEHATAN MASYARAKAT")</f>
        <v>#VALUE!</v>
      </c>
      <c r="AS771" s="135">
        <f t="shared" si="392"/>
        <v>1</v>
      </c>
      <c r="AT771" s="134" t="e">
        <f t="shared" si="393"/>
        <v>#VALUE!</v>
      </c>
      <c r="AU771" s="134" t="e">
        <f t="shared" si="394"/>
        <v>#VALUE!</v>
      </c>
      <c r="AV771" s="133" t="e">
        <f>COUNTIFS(A1_Individu_Data_Keadaan_SDMK!A$4:A$149931,M771,A1_Individu_Data_Keadaan_SDMK!Q$4:Q$149285,"07. KESEHATAN LINGKUNGAN")</f>
        <v>#VALUE!</v>
      </c>
      <c r="AW771" s="135">
        <f t="shared" si="395"/>
        <v>1</v>
      </c>
      <c r="AX771" s="134" t="e">
        <f t="shared" si="396"/>
        <v>#VALUE!</v>
      </c>
      <c r="AY771" s="134" t="e">
        <f t="shared" si="397"/>
        <v>#VALUE!</v>
      </c>
      <c r="AZ771" s="133" t="e">
        <f>COUNTIFS(A1_Individu_Data_Keadaan_SDMK!A$4:A$149931,M771,A1_Individu_Data_Keadaan_SDMK!Q$4:Q$149285,"08. GIZI")</f>
        <v>#VALUE!</v>
      </c>
      <c r="BA771" s="135">
        <f t="shared" si="398"/>
        <v>2</v>
      </c>
      <c r="BB771" s="134" t="e">
        <f t="shared" si="399"/>
        <v>#VALUE!</v>
      </c>
      <c r="BC771" s="134" t="e">
        <f t="shared" si="400"/>
        <v>#VALUE!</v>
      </c>
      <c r="BD771" s="133" t="e">
        <f>COUNTIFS(A1_Individu_Data_Keadaan_SDMK!A$4:A$149931,M771,A1_Individu_Data_Keadaan_SDMK!R$4:R$149285,"03. Ahli Teknologi Laboratorium Medik")</f>
        <v>#VALUE!</v>
      </c>
      <c r="BE771" s="135">
        <f t="shared" si="401"/>
        <v>1</v>
      </c>
      <c r="BF771" s="134" t="e">
        <f t="shared" si="402"/>
        <v>#VALUE!</v>
      </c>
      <c r="BG771" s="134" t="e">
        <f t="shared" si="403"/>
        <v>#VALUE!</v>
      </c>
      <c r="BH771" s="139" t="e">
        <f t="shared" si="404"/>
        <v>#VALUE!</v>
      </c>
      <c r="BI771" s="139" t="e">
        <f t="shared" si="405"/>
        <v>#VALUE!</v>
      </c>
    </row>
    <row r="772" spans="13:61" ht="15">
      <c r="M772" s="120" t="s">
        <v>13932</v>
      </c>
      <c r="N772" s="120" t="s">
        <v>13933</v>
      </c>
      <c r="O772" s="120" t="s">
        <v>267</v>
      </c>
      <c r="P772" s="120" t="s">
        <v>9302</v>
      </c>
      <c r="Q772" s="120" t="s">
        <v>12201</v>
      </c>
      <c r="R772" s="120">
        <v>33</v>
      </c>
      <c r="S772" s="120">
        <v>3329</v>
      </c>
      <c r="T772" s="348" t="str">
        <f>IF(R772&lt;&gt;"",VLOOKUP(R772,'01_MASTER_KODE_WILAYAH'!H$1437:I$1470,2,FALSE),"")</f>
        <v>JAWA TENGAH</v>
      </c>
      <c r="U772" s="348" t="str">
        <f>IF(S772&lt;&gt;"",VLOOKUP(S772,'01_MASTER_KODE_WILAYAH'!D$5:F$1353,3,FALSE),"")</f>
        <v>BREBES</v>
      </c>
      <c r="V772" s="349" t="str">
        <f t="shared" si="375"/>
        <v>1</v>
      </c>
      <c r="W772" s="145" t="e">
        <f t="shared" si="376"/>
        <v>#VALUE!</v>
      </c>
      <c r="X772" s="133" t="e">
        <f>COUNTIFS(A1_Individu_Data_Keadaan_SDMK!A$4:A$149931,M772,A1_Individu_Data_Keadaan_SDMK!R$4:R$149285,"01. Dokter")</f>
        <v>#VALUE!</v>
      </c>
      <c r="Y772" s="122">
        <f t="shared" si="377"/>
        <v>2</v>
      </c>
      <c r="Z772" s="134" t="e">
        <f t="shared" si="378"/>
        <v>#VALUE!</v>
      </c>
      <c r="AA772" s="134" t="e">
        <f t="shared" si="379"/>
        <v>#VALUE!</v>
      </c>
      <c r="AB772" s="133" t="e">
        <f>COUNTIFS(A1_Individu_Data_Keadaan_SDMK!A$4:A$149931,M772,A1_Individu_Data_Keadaan_SDMK!R$4:R$149285,"02. Dokter Gigi")</f>
        <v>#VALUE!</v>
      </c>
      <c r="AC772" s="122">
        <f t="shared" si="380"/>
        <v>1</v>
      </c>
      <c r="AD772" s="134" t="e">
        <f t="shared" si="381"/>
        <v>#VALUE!</v>
      </c>
      <c r="AE772" s="134" t="e">
        <f t="shared" si="382"/>
        <v>#VALUE!</v>
      </c>
      <c r="AF772" s="133" t="e">
        <f>COUNTIFS(A1_Individu_Data_Keadaan_SDMK!A$4:A$149931,M772,A1_Individu_Data_Keadaan_SDMK!Q$4:Q$149285,"03. KEPERAWATAN")</f>
        <v>#VALUE!</v>
      </c>
      <c r="AG772" s="135">
        <f t="shared" si="383"/>
        <v>8</v>
      </c>
      <c r="AH772" s="134" t="e">
        <f t="shared" si="384"/>
        <v>#VALUE!</v>
      </c>
      <c r="AI772" s="134" t="e">
        <f t="shared" si="385"/>
        <v>#VALUE!</v>
      </c>
      <c r="AJ772" s="133" t="e">
        <f>COUNTIFS(A1_Individu_Data_Keadaan_SDMK!A$4:A$149931,M772,A1_Individu_Data_Keadaan_SDMK!Q$4:Q$149285,"04. KEBIDANAN")</f>
        <v>#VALUE!</v>
      </c>
      <c r="AK772" s="135">
        <f t="shared" si="386"/>
        <v>7</v>
      </c>
      <c r="AL772" s="134" t="e">
        <f t="shared" si="387"/>
        <v>#VALUE!</v>
      </c>
      <c r="AM772" s="134" t="e">
        <f t="shared" si="388"/>
        <v>#VALUE!</v>
      </c>
      <c r="AN772" s="133" t="e">
        <f>COUNTIFS(A1_Individu_Data_Keadaan_SDMK!A$4:A$149931,M772,A1_Individu_Data_Keadaan_SDMK!Q$4:Q$149285,"05. KEFARMASIAN")</f>
        <v>#VALUE!</v>
      </c>
      <c r="AO772" s="135">
        <f t="shared" si="389"/>
        <v>1</v>
      </c>
      <c r="AP772" s="134" t="e">
        <f t="shared" si="390"/>
        <v>#VALUE!</v>
      </c>
      <c r="AQ772" s="134" t="e">
        <f t="shared" si="391"/>
        <v>#VALUE!</v>
      </c>
      <c r="AR772" s="133" t="e">
        <f>COUNTIFS(A1_Individu_Data_Keadaan_SDMK!A$4:A$149931,M772,A1_Individu_Data_Keadaan_SDMK!Q$4:Q$149285,"06. KESEHATAN MASYARAKAT")</f>
        <v>#VALUE!</v>
      </c>
      <c r="AS772" s="135">
        <f t="shared" si="392"/>
        <v>1</v>
      </c>
      <c r="AT772" s="134" t="e">
        <f t="shared" si="393"/>
        <v>#VALUE!</v>
      </c>
      <c r="AU772" s="134" t="e">
        <f t="shared" si="394"/>
        <v>#VALUE!</v>
      </c>
      <c r="AV772" s="133" t="e">
        <f>COUNTIFS(A1_Individu_Data_Keadaan_SDMK!A$4:A$149931,M772,A1_Individu_Data_Keadaan_SDMK!Q$4:Q$149285,"07. KESEHATAN LINGKUNGAN")</f>
        <v>#VALUE!</v>
      </c>
      <c r="AW772" s="135">
        <f t="shared" si="395"/>
        <v>1</v>
      </c>
      <c r="AX772" s="134" t="e">
        <f t="shared" si="396"/>
        <v>#VALUE!</v>
      </c>
      <c r="AY772" s="134" t="e">
        <f t="shared" si="397"/>
        <v>#VALUE!</v>
      </c>
      <c r="AZ772" s="133" t="e">
        <f>COUNTIFS(A1_Individu_Data_Keadaan_SDMK!A$4:A$149931,M772,A1_Individu_Data_Keadaan_SDMK!Q$4:Q$149285,"08. GIZI")</f>
        <v>#VALUE!</v>
      </c>
      <c r="BA772" s="135">
        <f t="shared" si="398"/>
        <v>2</v>
      </c>
      <c r="BB772" s="134" t="e">
        <f t="shared" si="399"/>
        <v>#VALUE!</v>
      </c>
      <c r="BC772" s="134" t="e">
        <f t="shared" si="400"/>
        <v>#VALUE!</v>
      </c>
      <c r="BD772" s="133" t="e">
        <f>COUNTIFS(A1_Individu_Data_Keadaan_SDMK!A$4:A$149931,M772,A1_Individu_Data_Keadaan_SDMK!R$4:R$149285,"03. Ahli Teknologi Laboratorium Medik")</f>
        <v>#VALUE!</v>
      </c>
      <c r="BE772" s="135">
        <f t="shared" si="401"/>
        <v>1</v>
      </c>
      <c r="BF772" s="134" t="e">
        <f t="shared" si="402"/>
        <v>#VALUE!</v>
      </c>
      <c r="BG772" s="134" t="e">
        <f t="shared" si="403"/>
        <v>#VALUE!</v>
      </c>
      <c r="BH772" s="139" t="e">
        <f t="shared" si="404"/>
        <v>#VALUE!</v>
      </c>
      <c r="BI772" s="139" t="e">
        <f t="shared" si="405"/>
        <v>#VALUE!</v>
      </c>
    </row>
    <row r="773" spans="13:61" ht="15">
      <c r="M773" s="120" t="s">
        <v>13934</v>
      </c>
      <c r="N773" s="120" t="s">
        <v>13935</v>
      </c>
      <c r="O773" s="120" t="s">
        <v>267</v>
      </c>
      <c r="P773" s="120" t="s">
        <v>9302</v>
      </c>
      <c r="Q773" s="120" t="s">
        <v>12201</v>
      </c>
      <c r="R773" s="120">
        <v>33</v>
      </c>
      <c r="S773" s="120">
        <v>3329</v>
      </c>
      <c r="T773" s="348" t="str">
        <f>IF(R773&lt;&gt;"",VLOOKUP(R773,'01_MASTER_KODE_WILAYAH'!H$1437:I$1470,2,FALSE),"")</f>
        <v>JAWA TENGAH</v>
      </c>
      <c r="U773" s="348" t="str">
        <f>IF(S773&lt;&gt;"",VLOOKUP(S773,'01_MASTER_KODE_WILAYAH'!D$5:F$1353,3,FALSE),"")</f>
        <v>BREBES</v>
      </c>
      <c r="V773" s="349" t="str">
        <f t="shared" si="375"/>
        <v>1</v>
      </c>
      <c r="W773" s="145" t="e">
        <f t="shared" si="376"/>
        <v>#VALUE!</v>
      </c>
      <c r="X773" s="133" t="e">
        <f>COUNTIFS(A1_Individu_Data_Keadaan_SDMK!A$4:A$149931,M773,A1_Individu_Data_Keadaan_SDMK!R$4:R$149285,"01. Dokter")</f>
        <v>#VALUE!</v>
      </c>
      <c r="Y773" s="122">
        <f t="shared" si="377"/>
        <v>2</v>
      </c>
      <c r="Z773" s="134" t="e">
        <f t="shared" si="378"/>
        <v>#VALUE!</v>
      </c>
      <c r="AA773" s="134" t="e">
        <f t="shared" si="379"/>
        <v>#VALUE!</v>
      </c>
      <c r="AB773" s="133" t="e">
        <f>COUNTIFS(A1_Individu_Data_Keadaan_SDMK!A$4:A$149931,M773,A1_Individu_Data_Keadaan_SDMK!R$4:R$149285,"02. Dokter Gigi")</f>
        <v>#VALUE!</v>
      </c>
      <c r="AC773" s="122">
        <f t="shared" si="380"/>
        <v>1</v>
      </c>
      <c r="AD773" s="134" t="e">
        <f t="shared" si="381"/>
        <v>#VALUE!</v>
      </c>
      <c r="AE773" s="134" t="e">
        <f t="shared" si="382"/>
        <v>#VALUE!</v>
      </c>
      <c r="AF773" s="133" t="e">
        <f>COUNTIFS(A1_Individu_Data_Keadaan_SDMK!A$4:A$149931,M773,A1_Individu_Data_Keadaan_SDMK!Q$4:Q$149285,"03. KEPERAWATAN")</f>
        <v>#VALUE!</v>
      </c>
      <c r="AG773" s="135">
        <f t="shared" si="383"/>
        <v>8</v>
      </c>
      <c r="AH773" s="134" t="e">
        <f t="shared" si="384"/>
        <v>#VALUE!</v>
      </c>
      <c r="AI773" s="134" t="e">
        <f t="shared" si="385"/>
        <v>#VALUE!</v>
      </c>
      <c r="AJ773" s="133" t="e">
        <f>COUNTIFS(A1_Individu_Data_Keadaan_SDMK!A$4:A$149931,M773,A1_Individu_Data_Keadaan_SDMK!Q$4:Q$149285,"04. KEBIDANAN")</f>
        <v>#VALUE!</v>
      </c>
      <c r="AK773" s="135">
        <f t="shared" si="386"/>
        <v>7</v>
      </c>
      <c r="AL773" s="134" t="e">
        <f t="shared" si="387"/>
        <v>#VALUE!</v>
      </c>
      <c r="AM773" s="134" t="e">
        <f t="shared" si="388"/>
        <v>#VALUE!</v>
      </c>
      <c r="AN773" s="133" t="e">
        <f>COUNTIFS(A1_Individu_Data_Keadaan_SDMK!A$4:A$149931,M773,A1_Individu_Data_Keadaan_SDMK!Q$4:Q$149285,"05. KEFARMASIAN")</f>
        <v>#VALUE!</v>
      </c>
      <c r="AO773" s="135">
        <f t="shared" si="389"/>
        <v>1</v>
      </c>
      <c r="AP773" s="134" t="e">
        <f t="shared" si="390"/>
        <v>#VALUE!</v>
      </c>
      <c r="AQ773" s="134" t="e">
        <f t="shared" si="391"/>
        <v>#VALUE!</v>
      </c>
      <c r="AR773" s="133" t="e">
        <f>COUNTIFS(A1_Individu_Data_Keadaan_SDMK!A$4:A$149931,M773,A1_Individu_Data_Keadaan_SDMK!Q$4:Q$149285,"06. KESEHATAN MASYARAKAT")</f>
        <v>#VALUE!</v>
      </c>
      <c r="AS773" s="135">
        <f t="shared" si="392"/>
        <v>1</v>
      </c>
      <c r="AT773" s="134" t="e">
        <f t="shared" si="393"/>
        <v>#VALUE!</v>
      </c>
      <c r="AU773" s="134" t="e">
        <f t="shared" si="394"/>
        <v>#VALUE!</v>
      </c>
      <c r="AV773" s="133" t="e">
        <f>COUNTIFS(A1_Individu_Data_Keadaan_SDMK!A$4:A$149931,M773,A1_Individu_Data_Keadaan_SDMK!Q$4:Q$149285,"07. KESEHATAN LINGKUNGAN")</f>
        <v>#VALUE!</v>
      </c>
      <c r="AW773" s="135">
        <f t="shared" si="395"/>
        <v>1</v>
      </c>
      <c r="AX773" s="134" t="e">
        <f t="shared" si="396"/>
        <v>#VALUE!</v>
      </c>
      <c r="AY773" s="134" t="e">
        <f t="shared" si="397"/>
        <v>#VALUE!</v>
      </c>
      <c r="AZ773" s="133" t="e">
        <f>COUNTIFS(A1_Individu_Data_Keadaan_SDMK!A$4:A$149931,M773,A1_Individu_Data_Keadaan_SDMK!Q$4:Q$149285,"08. GIZI")</f>
        <v>#VALUE!</v>
      </c>
      <c r="BA773" s="135">
        <f t="shared" si="398"/>
        <v>2</v>
      </c>
      <c r="BB773" s="134" t="e">
        <f t="shared" si="399"/>
        <v>#VALUE!</v>
      </c>
      <c r="BC773" s="134" t="e">
        <f t="shared" si="400"/>
        <v>#VALUE!</v>
      </c>
      <c r="BD773" s="133" t="e">
        <f>COUNTIFS(A1_Individu_Data_Keadaan_SDMK!A$4:A$149931,M773,A1_Individu_Data_Keadaan_SDMK!R$4:R$149285,"03. Ahli Teknologi Laboratorium Medik")</f>
        <v>#VALUE!</v>
      </c>
      <c r="BE773" s="135">
        <f t="shared" si="401"/>
        <v>1</v>
      </c>
      <c r="BF773" s="134" t="e">
        <f t="shared" si="402"/>
        <v>#VALUE!</v>
      </c>
      <c r="BG773" s="134" t="e">
        <f t="shared" si="403"/>
        <v>#VALUE!</v>
      </c>
      <c r="BH773" s="139" t="e">
        <f t="shared" si="404"/>
        <v>#VALUE!</v>
      </c>
      <c r="BI773" s="139" t="e">
        <f t="shared" si="405"/>
        <v>#VALUE!</v>
      </c>
    </row>
    <row r="774" spans="13:61" ht="15">
      <c r="M774" s="120" t="s">
        <v>13936</v>
      </c>
      <c r="N774" s="120" t="s">
        <v>13937</v>
      </c>
      <c r="O774" s="120" t="s">
        <v>267</v>
      </c>
      <c r="P774" s="120" t="s">
        <v>9302</v>
      </c>
      <c r="Q774" s="120" t="s">
        <v>12201</v>
      </c>
      <c r="R774" s="120">
        <v>33</v>
      </c>
      <c r="S774" s="120">
        <v>3329</v>
      </c>
      <c r="T774" s="348" t="str">
        <f>IF(R774&lt;&gt;"",VLOOKUP(R774,'01_MASTER_KODE_WILAYAH'!H$1437:I$1470,2,FALSE),"")</f>
        <v>JAWA TENGAH</v>
      </c>
      <c r="U774" s="348" t="str">
        <f>IF(S774&lt;&gt;"",VLOOKUP(S774,'01_MASTER_KODE_WILAYAH'!D$5:F$1353,3,FALSE),"")</f>
        <v>BREBES</v>
      </c>
      <c r="V774" s="349" t="str">
        <f t="shared" si="375"/>
        <v>1</v>
      </c>
      <c r="W774" s="145" t="e">
        <f t="shared" si="376"/>
        <v>#VALUE!</v>
      </c>
      <c r="X774" s="133" t="e">
        <f>COUNTIFS(A1_Individu_Data_Keadaan_SDMK!A$4:A$149931,M774,A1_Individu_Data_Keadaan_SDMK!R$4:R$149285,"01. Dokter")</f>
        <v>#VALUE!</v>
      </c>
      <c r="Y774" s="122">
        <f t="shared" si="377"/>
        <v>2</v>
      </c>
      <c r="Z774" s="134" t="e">
        <f t="shared" si="378"/>
        <v>#VALUE!</v>
      </c>
      <c r="AA774" s="134" t="e">
        <f t="shared" si="379"/>
        <v>#VALUE!</v>
      </c>
      <c r="AB774" s="133" t="e">
        <f>COUNTIFS(A1_Individu_Data_Keadaan_SDMK!A$4:A$149931,M774,A1_Individu_Data_Keadaan_SDMK!R$4:R$149285,"02. Dokter Gigi")</f>
        <v>#VALUE!</v>
      </c>
      <c r="AC774" s="122">
        <f t="shared" si="380"/>
        <v>1</v>
      </c>
      <c r="AD774" s="134" t="e">
        <f t="shared" si="381"/>
        <v>#VALUE!</v>
      </c>
      <c r="AE774" s="134" t="e">
        <f t="shared" si="382"/>
        <v>#VALUE!</v>
      </c>
      <c r="AF774" s="133" t="e">
        <f>COUNTIFS(A1_Individu_Data_Keadaan_SDMK!A$4:A$149931,M774,A1_Individu_Data_Keadaan_SDMK!Q$4:Q$149285,"03. KEPERAWATAN")</f>
        <v>#VALUE!</v>
      </c>
      <c r="AG774" s="135">
        <f t="shared" si="383"/>
        <v>8</v>
      </c>
      <c r="AH774" s="134" t="e">
        <f t="shared" si="384"/>
        <v>#VALUE!</v>
      </c>
      <c r="AI774" s="134" t="e">
        <f t="shared" si="385"/>
        <v>#VALUE!</v>
      </c>
      <c r="AJ774" s="133" t="e">
        <f>COUNTIFS(A1_Individu_Data_Keadaan_SDMK!A$4:A$149931,M774,A1_Individu_Data_Keadaan_SDMK!Q$4:Q$149285,"04. KEBIDANAN")</f>
        <v>#VALUE!</v>
      </c>
      <c r="AK774" s="135">
        <f t="shared" si="386"/>
        <v>7</v>
      </c>
      <c r="AL774" s="134" t="e">
        <f t="shared" si="387"/>
        <v>#VALUE!</v>
      </c>
      <c r="AM774" s="134" t="e">
        <f t="shared" si="388"/>
        <v>#VALUE!</v>
      </c>
      <c r="AN774" s="133" t="e">
        <f>COUNTIFS(A1_Individu_Data_Keadaan_SDMK!A$4:A$149931,M774,A1_Individu_Data_Keadaan_SDMK!Q$4:Q$149285,"05. KEFARMASIAN")</f>
        <v>#VALUE!</v>
      </c>
      <c r="AO774" s="135">
        <f t="shared" si="389"/>
        <v>1</v>
      </c>
      <c r="AP774" s="134" t="e">
        <f t="shared" si="390"/>
        <v>#VALUE!</v>
      </c>
      <c r="AQ774" s="134" t="e">
        <f t="shared" si="391"/>
        <v>#VALUE!</v>
      </c>
      <c r="AR774" s="133" t="e">
        <f>COUNTIFS(A1_Individu_Data_Keadaan_SDMK!A$4:A$149931,M774,A1_Individu_Data_Keadaan_SDMK!Q$4:Q$149285,"06. KESEHATAN MASYARAKAT")</f>
        <v>#VALUE!</v>
      </c>
      <c r="AS774" s="135">
        <f t="shared" si="392"/>
        <v>1</v>
      </c>
      <c r="AT774" s="134" t="e">
        <f t="shared" si="393"/>
        <v>#VALUE!</v>
      </c>
      <c r="AU774" s="134" t="e">
        <f t="shared" si="394"/>
        <v>#VALUE!</v>
      </c>
      <c r="AV774" s="133" t="e">
        <f>COUNTIFS(A1_Individu_Data_Keadaan_SDMK!A$4:A$149931,M774,A1_Individu_Data_Keadaan_SDMK!Q$4:Q$149285,"07. KESEHATAN LINGKUNGAN")</f>
        <v>#VALUE!</v>
      </c>
      <c r="AW774" s="135">
        <f t="shared" si="395"/>
        <v>1</v>
      </c>
      <c r="AX774" s="134" t="e">
        <f t="shared" si="396"/>
        <v>#VALUE!</v>
      </c>
      <c r="AY774" s="134" t="e">
        <f t="shared" si="397"/>
        <v>#VALUE!</v>
      </c>
      <c r="AZ774" s="133" t="e">
        <f>COUNTIFS(A1_Individu_Data_Keadaan_SDMK!A$4:A$149931,M774,A1_Individu_Data_Keadaan_SDMK!Q$4:Q$149285,"08. GIZI")</f>
        <v>#VALUE!</v>
      </c>
      <c r="BA774" s="135">
        <f t="shared" si="398"/>
        <v>2</v>
      </c>
      <c r="BB774" s="134" t="e">
        <f t="shared" si="399"/>
        <v>#VALUE!</v>
      </c>
      <c r="BC774" s="134" t="e">
        <f t="shared" si="400"/>
        <v>#VALUE!</v>
      </c>
      <c r="BD774" s="133" t="e">
        <f>COUNTIFS(A1_Individu_Data_Keadaan_SDMK!A$4:A$149931,M774,A1_Individu_Data_Keadaan_SDMK!R$4:R$149285,"03. Ahli Teknologi Laboratorium Medik")</f>
        <v>#VALUE!</v>
      </c>
      <c r="BE774" s="135">
        <f t="shared" si="401"/>
        <v>1</v>
      </c>
      <c r="BF774" s="134" t="e">
        <f t="shared" si="402"/>
        <v>#VALUE!</v>
      </c>
      <c r="BG774" s="134" t="e">
        <f t="shared" si="403"/>
        <v>#VALUE!</v>
      </c>
      <c r="BH774" s="139" t="e">
        <f t="shared" si="404"/>
        <v>#VALUE!</v>
      </c>
      <c r="BI774" s="139" t="e">
        <f t="shared" si="405"/>
        <v>#VALUE!</v>
      </c>
    </row>
    <row r="775" spans="13:61" ht="15">
      <c r="M775" s="120" t="s">
        <v>13938</v>
      </c>
      <c r="N775" s="120" t="s">
        <v>13939</v>
      </c>
      <c r="O775" s="120" t="s">
        <v>267</v>
      </c>
      <c r="P775" s="120" t="s">
        <v>9301</v>
      </c>
      <c r="Q775" s="120" t="s">
        <v>12201</v>
      </c>
      <c r="R775" s="120">
        <v>33</v>
      </c>
      <c r="S775" s="120">
        <v>3329</v>
      </c>
      <c r="T775" s="348" t="str">
        <f>IF(R775&lt;&gt;"",VLOOKUP(R775,'01_MASTER_KODE_WILAYAH'!H$1437:I$1470,2,FALSE),"")</f>
        <v>JAWA TENGAH</v>
      </c>
      <c r="U775" s="348" t="str">
        <f>IF(S775&lt;&gt;"",VLOOKUP(S775,'01_MASTER_KODE_WILAYAH'!D$5:F$1353,3,FALSE),"")</f>
        <v>BREBES</v>
      </c>
      <c r="V775" s="349" t="str">
        <f t="shared" si="375"/>
        <v>2</v>
      </c>
      <c r="W775" s="145" t="e">
        <f t="shared" si="376"/>
        <v>#VALUE!</v>
      </c>
      <c r="X775" s="133" t="e">
        <f>COUNTIFS(A1_Individu_Data_Keadaan_SDMK!A$4:A$149931,M775,A1_Individu_Data_Keadaan_SDMK!R$4:R$149285,"01. Dokter")</f>
        <v>#VALUE!</v>
      </c>
      <c r="Y775" s="122">
        <f t="shared" si="377"/>
        <v>1</v>
      </c>
      <c r="Z775" s="134" t="e">
        <f t="shared" si="378"/>
        <v>#VALUE!</v>
      </c>
      <c r="AA775" s="134" t="e">
        <f t="shared" si="379"/>
        <v>#VALUE!</v>
      </c>
      <c r="AB775" s="133" t="e">
        <f>COUNTIFS(A1_Individu_Data_Keadaan_SDMK!A$4:A$149931,M775,A1_Individu_Data_Keadaan_SDMK!R$4:R$149285,"02. Dokter Gigi")</f>
        <v>#VALUE!</v>
      </c>
      <c r="AC775" s="122">
        <f t="shared" si="380"/>
        <v>1</v>
      </c>
      <c r="AD775" s="134" t="e">
        <f t="shared" si="381"/>
        <v>#VALUE!</v>
      </c>
      <c r="AE775" s="134" t="e">
        <f t="shared" si="382"/>
        <v>#VALUE!</v>
      </c>
      <c r="AF775" s="133" t="e">
        <f>COUNTIFS(A1_Individu_Data_Keadaan_SDMK!A$4:A$149931,M775,A1_Individu_Data_Keadaan_SDMK!Q$4:Q$149285,"03. KEPERAWATAN")</f>
        <v>#VALUE!</v>
      </c>
      <c r="AG775" s="135">
        <f t="shared" si="383"/>
        <v>5</v>
      </c>
      <c r="AH775" s="134" t="e">
        <f t="shared" si="384"/>
        <v>#VALUE!</v>
      </c>
      <c r="AI775" s="134" t="e">
        <f t="shared" si="385"/>
        <v>#VALUE!</v>
      </c>
      <c r="AJ775" s="133" t="e">
        <f>COUNTIFS(A1_Individu_Data_Keadaan_SDMK!A$4:A$149931,M775,A1_Individu_Data_Keadaan_SDMK!Q$4:Q$149285,"04. KEBIDANAN")</f>
        <v>#VALUE!</v>
      </c>
      <c r="AK775" s="135">
        <f t="shared" si="386"/>
        <v>4</v>
      </c>
      <c r="AL775" s="134" t="e">
        <f t="shared" si="387"/>
        <v>#VALUE!</v>
      </c>
      <c r="AM775" s="134" t="e">
        <f t="shared" si="388"/>
        <v>#VALUE!</v>
      </c>
      <c r="AN775" s="133" t="e">
        <f>COUNTIFS(A1_Individu_Data_Keadaan_SDMK!A$4:A$149931,M775,A1_Individu_Data_Keadaan_SDMK!Q$4:Q$149285,"05. KEFARMASIAN")</f>
        <v>#VALUE!</v>
      </c>
      <c r="AO775" s="135">
        <f t="shared" si="389"/>
        <v>1</v>
      </c>
      <c r="AP775" s="134" t="e">
        <f t="shared" si="390"/>
        <v>#VALUE!</v>
      </c>
      <c r="AQ775" s="134" t="e">
        <f t="shared" si="391"/>
        <v>#VALUE!</v>
      </c>
      <c r="AR775" s="133" t="e">
        <f>COUNTIFS(A1_Individu_Data_Keadaan_SDMK!A$4:A$149931,M775,A1_Individu_Data_Keadaan_SDMK!Q$4:Q$149285,"06. KESEHATAN MASYARAKAT")</f>
        <v>#VALUE!</v>
      </c>
      <c r="AS775" s="135">
        <f t="shared" si="392"/>
        <v>1</v>
      </c>
      <c r="AT775" s="134" t="e">
        <f t="shared" si="393"/>
        <v>#VALUE!</v>
      </c>
      <c r="AU775" s="134" t="e">
        <f t="shared" si="394"/>
        <v>#VALUE!</v>
      </c>
      <c r="AV775" s="133" t="e">
        <f>COUNTIFS(A1_Individu_Data_Keadaan_SDMK!A$4:A$149931,M775,A1_Individu_Data_Keadaan_SDMK!Q$4:Q$149285,"07. KESEHATAN LINGKUNGAN")</f>
        <v>#VALUE!</v>
      </c>
      <c r="AW775" s="135">
        <f t="shared" si="395"/>
        <v>1</v>
      </c>
      <c r="AX775" s="134" t="e">
        <f t="shared" si="396"/>
        <v>#VALUE!</v>
      </c>
      <c r="AY775" s="134" t="e">
        <f t="shared" si="397"/>
        <v>#VALUE!</v>
      </c>
      <c r="AZ775" s="133" t="e">
        <f>COUNTIFS(A1_Individu_Data_Keadaan_SDMK!A$4:A$149931,M775,A1_Individu_Data_Keadaan_SDMK!Q$4:Q$149285,"08. GIZI")</f>
        <v>#VALUE!</v>
      </c>
      <c r="BA775" s="135">
        <f t="shared" si="398"/>
        <v>1</v>
      </c>
      <c r="BB775" s="134" t="e">
        <f t="shared" si="399"/>
        <v>#VALUE!</v>
      </c>
      <c r="BC775" s="134" t="e">
        <f t="shared" si="400"/>
        <v>#VALUE!</v>
      </c>
      <c r="BD775" s="133" t="e">
        <f>COUNTIFS(A1_Individu_Data_Keadaan_SDMK!A$4:A$149931,M775,A1_Individu_Data_Keadaan_SDMK!R$4:R$149285,"03. Ahli Teknologi Laboratorium Medik")</f>
        <v>#VALUE!</v>
      </c>
      <c r="BE775" s="135">
        <f t="shared" si="401"/>
        <v>1</v>
      </c>
      <c r="BF775" s="134" t="e">
        <f t="shared" si="402"/>
        <v>#VALUE!</v>
      </c>
      <c r="BG775" s="134" t="e">
        <f t="shared" si="403"/>
        <v>#VALUE!</v>
      </c>
      <c r="BH775" s="139" t="e">
        <f t="shared" si="404"/>
        <v>#VALUE!</v>
      </c>
      <c r="BI775" s="139" t="e">
        <f t="shared" si="405"/>
        <v>#VALUE!</v>
      </c>
    </row>
    <row r="776" spans="13:61" ht="15">
      <c r="M776" s="120" t="s">
        <v>13940</v>
      </c>
      <c r="N776" s="120" t="s">
        <v>13840</v>
      </c>
      <c r="O776" s="120" t="s">
        <v>267</v>
      </c>
      <c r="P776" s="120" t="s">
        <v>9302</v>
      </c>
      <c r="Q776" s="120" t="s">
        <v>12201</v>
      </c>
      <c r="R776" s="120">
        <v>33</v>
      </c>
      <c r="S776" s="120">
        <v>3329</v>
      </c>
      <c r="T776" s="348" t="str">
        <f>IF(R776&lt;&gt;"",VLOOKUP(R776,'01_MASTER_KODE_WILAYAH'!H$1437:I$1470,2,FALSE),"")</f>
        <v>JAWA TENGAH</v>
      </c>
      <c r="U776" s="348" t="str">
        <f>IF(S776&lt;&gt;"",VLOOKUP(S776,'01_MASTER_KODE_WILAYAH'!D$5:F$1353,3,FALSE),"")</f>
        <v>BREBES</v>
      </c>
      <c r="V776" s="349" t="str">
        <f t="shared" si="375"/>
        <v>1</v>
      </c>
      <c r="W776" s="145" t="e">
        <f t="shared" si="376"/>
        <v>#VALUE!</v>
      </c>
      <c r="X776" s="133" t="e">
        <f>COUNTIFS(A1_Individu_Data_Keadaan_SDMK!A$4:A$149931,M776,A1_Individu_Data_Keadaan_SDMK!R$4:R$149285,"01. Dokter")</f>
        <v>#VALUE!</v>
      </c>
      <c r="Y776" s="122">
        <f t="shared" si="377"/>
        <v>2</v>
      </c>
      <c r="Z776" s="134" t="e">
        <f t="shared" si="378"/>
        <v>#VALUE!</v>
      </c>
      <c r="AA776" s="134" t="e">
        <f t="shared" si="379"/>
        <v>#VALUE!</v>
      </c>
      <c r="AB776" s="133" t="e">
        <f>COUNTIFS(A1_Individu_Data_Keadaan_SDMK!A$4:A$149931,M776,A1_Individu_Data_Keadaan_SDMK!R$4:R$149285,"02. Dokter Gigi")</f>
        <v>#VALUE!</v>
      </c>
      <c r="AC776" s="122">
        <f t="shared" si="380"/>
        <v>1</v>
      </c>
      <c r="AD776" s="134" t="e">
        <f t="shared" si="381"/>
        <v>#VALUE!</v>
      </c>
      <c r="AE776" s="134" t="e">
        <f t="shared" si="382"/>
        <v>#VALUE!</v>
      </c>
      <c r="AF776" s="133" t="e">
        <f>COUNTIFS(A1_Individu_Data_Keadaan_SDMK!A$4:A$149931,M776,A1_Individu_Data_Keadaan_SDMK!Q$4:Q$149285,"03. KEPERAWATAN")</f>
        <v>#VALUE!</v>
      </c>
      <c r="AG776" s="135">
        <f t="shared" si="383"/>
        <v>8</v>
      </c>
      <c r="AH776" s="134" t="e">
        <f t="shared" si="384"/>
        <v>#VALUE!</v>
      </c>
      <c r="AI776" s="134" t="e">
        <f t="shared" si="385"/>
        <v>#VALUE!</v>
      </c>
      <c r="AJ776" s="133" t="e">
        <f>COUNTIFS(A1_Individu_Data_Keadaan_SDMK!A$4:A$149931,M776,A1_Individu_Data_Keadaan_SDMK!Q$4:Q$149285,"04. KEBIDANAN")</f>
        <v>#VALUE!</v>
      </c>
      <c r="AK776" s="135">
        <f t="shared" si="386"/>
        <v>7</v>
      </c>
      <c r="AL776" s="134" t="e">
        <f t="shared" si="387"/>
        <v>#VALUE!</v>
      </c>
      <c r="AM776" s="134" t="e">
        <f t="shared" si="388"/>
        <v>#VALUE!</v>
      </c>
      <c r="AN776" s="133" t="e">
        <f>COUNTIFS(A1_Individu_Data_Keadaan_SDMK!A$4:A$149931,M776,A1_Individu_Data_Keadaan_SDMK!Q$4:Q$149285,"05. KEFARMASIAN")</f>
        <v>#VALUE!</v>
      </c>
      <c r="AO776" s="135">
        <f t="shared" si="389"/>
        <v>1</v>
      </c>
      <c r="AP776" s="134" t="e">
        <f t="shared" si="390"/>
        <v>#VALUE!</v>
      </c>
      <c r="AQ776" s="134" t="e">
        <f t="shared" si="391"/>
        <v>#VALUE!</v>
      </c>
      <c r="AR776" s="133" t="e">
        <f>COUNTIFS(A1_Individu_Data_Keadaan_SDMK!A$4:A$149931,M776,A1_Individu_Data_Keadaan_SDMK!Q$4:Q$149285,"06. KESEHATAN MASYARAKAT")</f>
        <v>#VALUE!</v>
      </c>
      <c r="AS776" s="135">
        <f t="shared" si="392"/>
        <v>1</v>
      </c>
      <c r="AT776" s="134" t="e">
        <f t="shared" si="393"/>
        <v>#VALUE!</v>
      </c>
      <c r="AU776" s="134" t="e">
        <f t="shared" si="394"/>
        <v>#VALUE!</v>
      </c>
      <c r="AV776" s="133" t="e">
        <f>COUNTIFS(A1_Individu_Data_Keadaan_SDMK!A$4:A$149931,M776,A1_Individu_Data_Keadaan_SDMK!Q$4:Q$149285,"07. KESEHATAN LINGKUNGAN")</f>
        <v>#VALUE!</v>
      </c>
      <c r="AW776" s="135">
        <f t="shared" si="395"/>
        <v>1</v>
      </c>
      <c r="AX776" s="134" t="e">
        <f t="shared" si="396"/>
        <v>#VALUE!</v>
      </c>
      <c r="AY776" s="134" t="e">
        <f t="shared" si="397"/>
        <v>#VALUE!</v>
      </c>
      <c r="AZ776" s="133" t="e">
        <f>COUNTIFS(A1_Individu_Data_Keadaan_SDMK!A$4:A$149931,M776,A1_Individu_Data_Keadaan_SDMK!Q$4:Q$149285,"08. GIZI")</f>
        <v>#VALUE!</v>
      </c>
      <c r="BA776" s="135">
        <f t="shared" si="398"/>
        <v>2</v>
      </c>
      <c r="BB776" s="134" t="e">
        <f t="shared" si="399"/>
        <v>#VALUE!</v>
      </c>
      <c r="BC776" s="134" t="e">
        <f t="shared" si="400"/>
        <v>#VALUE!</v>
      </c>
      <c r="BD776" s="133" t="e">
        <f>COUNTIFS(A1_Individu_Data_Keadaan_SDMK!A$4:A$149931,M776,A1_Individu_Data_Keadaan_SDMK!R$4:R$149285,"03. Ahli Teknologi Laboratorium Medik")</f>
        <v>#VALUE!</v>
      </c>
      <c r="BE776" s="135">
        <f t="shared" si="401"/>
        <v>1</v>
      </c>
      <c r="BF776" s="134" t="e">
        <f t="shared" si="402"/>
        <v>#VALUE!</v>
      </c>
      <c r="BG776" s="134" t="e">
        <f t="shared" si="403"/>
        <v>#VALUE!</v>
      </c>
      <c r="BH776" s="139" t="e">
        <f t="shared" si="404"/>
        <v>#VALUE!</v>
      </c>
      <c r="BI776" s="139" t="e">
        <f t="shared" si="405"/>
        <v>#VALUE!</v>
      </c>
    </row>
    <row r="777" spans="13:61" ht="15">
      <c r="M777" s="120" t="s">
        <v>13941</v>
      </c>
      <c r="N777" s="120" t="s">
        <v>12601</v>
      </c>
      <c r="O777" s="120" t="s">
        <v>267</v>
      </c>
      <c r="P777" s="120" t="s">
        <v>9302</v>
      </c>
      <c r="Q777" s="120" t="s">
        <v>12201</v>
      </c>
      <c r="R777" s="120">
        <v>33</v>
      </c>
      <c r="S777" s="120">
        <v>3329</v>
      </c>
      <c r="T777" s="348" t="str">
        <f>IF(R777&lt;&gt;"",VLOOKUP(R777,'01_MASTER_KODE_WILAYAH'!H$1437:I$1470,2,FALSE),"")</f>
        <v>JAWA TENGAH</v>
      </c>
      <c r="U777" s="348" t="str">
        <f>IF(S777&lt;&gt;"",VLOOKUP(S777,'01_MASTER_KODE_WILAYAH'!D$5:F$1353,3,FALSE),"")</f>
        <v>BREBES</v>
      </c>
      <c r="V777" s="349" t="str">
        <f t="shared" si="375"/>
        <v>1</v>
      </c>
      <c r="W777" s="145" t="e">
        <f t="shared" si="376"/>
        <v>#VALUE!</v>
      </c>
      <c r="X777" s="133" t="e">
        <f>COUNTIFS(A1_Individu_Data_Keadaan_SDMK!A$4:A$149931,M777,A1_Individu_Data_Keadaan_SDMK!R$4:R$149285,"01. Dokter")</f>
        <v>#VALUE!</v>
      </c>
      <c r="Y777" s="122">
        <f t="shared" si="377"/>
        <v>2</v>
      </c>
      <c r="Z777" s="134" t="e">
        <f t="shared" si="378"/>
        <v>#VALUE!</v>
      </c>
      <c r="AA777" s="134" t="e">
        <f t="shared" si="379"/>
        <v>#VALUE!</v>
      </c>
      <c r="AB777" s="133" t="e">
        <f>COUNTIFS(A1_Individu_Data_Keadaan_SDMK!A$4:A$149931,M777,A1_Individu_Data_Keadaan_SDMK!R$4:R$149285,"02. Dokter Gigi")</f>
        <v>#VALUE!</v>
      </c>
      <c r="AC777" s="122">
        <f t="shared" si="380"/>
        <v>1</v>
      </c>
      <c r="AD777" s="134" t="e">
        <f t="shared" si="381"/>
        <v>#VALUE!</v>
      </c>
      <c r="AE777" s="134" t="e">
        <f t="shared" si="382"/>
        <v>#VALUE!</v>
      </c>
      <c r="AF777" s="133" t="e">
        <f>COUNTIFS(A1_Individu_Data_Keadaan_SDMK!A$4:A$149931,M777,A1_Individu_Data_Keadaan_SDMK!Q$4:Q$149285,"03. KEPERAWATAN")</f>
        <v>#VALUE!</v>
      </c>
      <c r="AG777" s="135">
        <f t="shared" si="383"/>
        <v>8</v>
      </c>
      <c r="AH777" s="134" t="e">
        <f t="shared" si="384"/>
        <v>#VALUE!</v>
      </c>
      <c r="AI777" s="134" t="e">
        <f t="shared" si="385"/>
        <v>#VALUE!</v>
      </c>
      <c r="AJ777" s="133" t="e">
        <f>COUNTIFS(A1_Individu_Data_Keadaan_SDMK!A$4:A$149931,M777,A1_Individu_Data_Keadaan_SDMK!Q$4:Q$149285,"04. KEBIDANAN")</f>
        <v>#VALUE!</v>
      </c>
      <c r="AK777" s="135">
        <f t="shared" si="386"/>
        <v>7</v>
      </c>
      <c r="AL777" s="134" t="e">
        <f t="shared" si="387"/>
        <v>#VALUE!</v>
      </c>
      <c r="AM777" s="134" t="e">
        <f t="shared" si="388"/>
        <v>#VALUE!</v>
      </c>
      <c r="AN777" s="133" t="e">
        <f>COUNTIFS(A1_Individu_Data_Keadaan_SDMK!A$4:A$149931,M777,A1_Individu_Data_Keadaan_SDMK!Q$4:Q$149285,"05. KEFARMASIAN")</f>
        <v>#VALUE!</v>
      </c>
      <c r="AO777" s="135">
        <f t="shared" si="389"/>
        <v>1</v>
      </c>
      <c r="AP777" s="134" t="e">
        <f t="shared" si="390"/>
        <v>#VALUE!</v>
      </c>
      <c r="AQ777" s="134" t="e">
        <f t="shared" si="391"/>
        <v>#VALUE!</v>
      </c>
      <c r="AR777" s="133" t="e">
        <f>COUNTIFS(A1_Individu_Data_Keadaan_SDMK!A$4:A$149931,M777,A1_Individu_Data_Keadaan_SDMK!Q$4:Q$149285,"06. KESEHATAN MASYARAKAT")</f>
        <v>#VALUE!</v>
      </c>
      <c r="AS777" s="135">
        <f t="shared" si="392"/>
        <v>1</v>
      </c>
      <c r="AT777" s="134" t="e">
        <f t="shared" si="393"/>
        <v>#VALUE!</v>
      </c>
      <c r="AU777" s="134" t="e">
        <f t="shared" si="394"/>
        <v>#VALUE!</v>
      </c>
      <c r="AV777" s="133" t="e">
        <f>COUNTIFS(A1_Individu_Data_Keadaan_SDMK!A$4:A$149931,M777,A1_Individu_Data_Keadaan_SDMK!Q$4:Q$149285,"07. KESEHATAN LINGKUNGAN")</f>
        <v>#VALUE!</v>
      </c>
      <c r="AW777" s="135">
        <f t="shared" si="395"/>
        <v>1</v>
      </c>
      <c r="AX777" s="134" t="e">
        <f t="shared" si="396"/>
        <v>#VALUE!</v>
      </c>
      <c r="AY777" s="134" t="e">
        <f t="shared" si="397"/>
        <v>#VALUE!</v>
      </c>
      <c r="AZ777" s="133" t="e">
        <f>COUNTIFS(A1_Individu_Data_Keadaan_SDMK!A$4:A$149931,M777,A1_Individu_Data_Keadaan_SDMK!Q$4:Q$149285,"08. GIZI")</f>
        <v>#VALUE!</v>
      </c>
      <c r="BA777" s="135">
        <f t="shared" si="398"/>
        <v>2</v>
      </c>
      <c r="BB777" s="134" t="e">
        <f t="shared" si="399"/>
        <v>#VALUE!</v>
      </c>
      <c r="BC777" s="134" t="e">
        <f t="shared" si="400"/>
        <v>#VALUE!</v>
      </c>
      <c r="BD777" s="133" t="e">
        <f>COUNTIFS(A1_Individu_Data_Keadaan_SDMK!A$4:A$149931,M777,A1_Individu_Data_Keadaan_SDMK!R$4:R$149285,"03. Ahli Teknologi Laboratorium Medik")</f>
        <v>#VALUE!</v>
      </c>
      <c r="BE777" s="135">
        <f t="shared" si="401"/>
        <v>1</v>
      </c>
      <c r="BF777" s="134" t="e">
        <f t="shared" si="402"/>
        <v>#VALUE!</v>
      </c>
      <c r="BG777" s="134" t="e">
        <f t="shared" si="403"/>
        <v>#VALUE!</v>
      </c>
      <c r="BH777" s="139" t="e">
        <f t="shared" si="404"/>
        <v>#VALUE!</v>
      </c>
      <c r="BI777" s="139" t="e">
        <f t="shared" si="405"/>
        <v>#VALUE!</v>
      </c>
    </row>
    <row r="778" spans="13:61" ht="15">
      <c r="M778" s="120" t="s">
        <v>13942</v>
      </c>
      <c r="N778" s="120" t="s">
        <v>13943</v>
      </c>
      <c r="O778" s="120" t="s">
        <v>267</v>
      </c>
      <c r="P778" s="120" t="s">
        <v>9302</v>
      </c>
      <c r="Q778" s="120" t="s">
        <v>12201</v>
      </c>
      <c r="R778" s="120">
        <v>33</v>
      </c>
      <c r="S778" s="120">
        <v>3329</v>
      </c>
      <c r="T778" s="348" t="str">
        <f>IF(R778&lt;&gt;"",VLOOKUP(R778,'01_MASTER_KODE_WILAYAH'!H$1437:I$1470,2,FALSE),"")</f>
        <v>JAWA TENGAH</v>
      </c>
      <c r="U778" s="348" t="str">
        <f>IF(S778&lt;&gt;"",VLOOKUP(S778,'01_MASTER_KODE_WILAYAH'!D$5:F$1353,3,FALSE),"")</f>
        <v>BREBES</v>
      </c>
      <c r="V778" s="349" t="str">
        <f t="shared" si="375"/>
        <v>1</v>
      </c>
      <c r="W778" s="145" t="e">
        <f t="shared" si="376"/>
        <v>#VALUE!</v>
      </c>
      <c r="X778" s="133" t="e">
        <f>COUNTIFS(A1_Individu_Data_Keadaan_SDMK!A$4:A$149931,M778,A1_Individu_Data_Keadaan_SDMK!R$4:R$149285,"01. Dokter")</f>
        <v>#VALUE!</v>
      </c>
      <c r="Y778" s="122">
        <f t="shared" si="377"/>
        <v>2</v>
      </c>
      <c r="Z778" s="134" t="e">
        <f t="shared" si="378"/>
        <v>#VALUE!</v>
      </c>
      <c r="AA778" s="134" t="e">
        <f t="shared" si="379"/>
        <v>#VALUE!</v>
      </c>
      <c r="AB778" s="133" t="e">
        <f>COUNTIFS(A1_Individu_Data_Keadaan_SDMK!A$4:A$149931,M778,A1_Individu_Data_Keadaan_SDMK!R$4:R$149285,"02. Dokter Gigi")</f>
        <v>#VALUE!</v>
      </c>
      <c r="AC778" s="122">
        <f t="shared" si="380"/>
        <v>1</v>
      </c>
      <c r="AD778" s="134" t="e">
        <f t="shared" si="381"/>
        <v>#VALUE!</v>
      </c>
      <c r="AE778" s="134" t="e">
        <f t="shared" si="382"/>
        <v>#VALUE!</v>
      </c>
      <c r="AF778" s="133" t="e">
        <f>COUNTIFS(A1_Individu_Data_Keadaan_SDMK!A$4:A$149931,M778,A1_Individu_Data_Keadaan_SDMK!Q$4:Q$149285,"03. KEPERAWATAN")</f>
        <v>#VALUE!</v>
      </c>
      <c r="AG778" s="135">
        <f t="shared" si="383"/>
        <v>8</v>
      </c>
      <c r="AH778" s="134" t="e">
        <f t="shared" si="384"/>
        <v>#VALUE!</v>
      </c>
      <c r="AI778" s="134" t="e">
        <f t="shared" si="385"/>
        <v>#VALUE!</v>
      </c>
      <c r="AJ778" s="133" t="e">
        <f>COUNTIFS(A1_Individu_Data_Keadaan_SDMK!A$4:A$149931,M778,A1_Individu_Data_Keadaan_SDMK!Q$4:Q$149285,"04. KEBIDANAN")</f>
        <v>#VALUE!</v>
      </c>
      <c r="AK778" s="135">
        <f t="shared" si="386"/>
        <v>7</v>
      </c>
      <c r="AL778" s="134" t="e">
        <f t="shared" si="387"/>
        <v>#VALUE!</v>
      </c>
      <c r="AM778" s="134" t="e">
        <f t="shared" si="388"/>
        <v>#VALUE!</v>
      </c>
      <c r="AN778" s="133" t="e">
        <f>COUNTIFS(A1_Individu_Data_Keadaan_SDMK!A$4:A$149931,M778,A1_Individu_Data_Keadaan_SDMK!Q$4:Q$149285,"05. KEFARMASIAN")</f>
        <v>#VALUE!</v>
      </c>
      <c r="AO778" s="135">
        <f t="shared" si="389"/>
        <v>1</v>
      </c>
      <c r="AP778" s="134" t="e">
        <f t="shared" si="390"/>
        <v>#VALUE!</v>
      </c>
      <c r="AQ778" s="134" t="e">
        <f t="shared" si="391"/>
        <v>#VALUE!</v>
      </c>
      <c r="AR778" s="133" t="e">
        <f>COUNTIFS(A1_Individu_Data_Keadaan_SDMK!A$4:A$149931,M778,A1_Individu_Data_Keadaan_SDMK!Q$4:Q$149285,"06. KESEHATAN MASYARAKAT")</f>
        <v>#VALUE!</v>
      </c>
      <c r="AS778" s="135">
        <f t="shared" si="392"/>
        <v>1</v>
      </c>
      <c r="AT778" s="134" t="e">
        <f t="shared" si="393"/>
        <v>#VALUE!</v>
      </c>
      <c r="AU778" s="134" t="e">
        <f t="shared" si="394"/>
        <v>#VALUE!</v>
      </c>
      <c r="AV778" s="133" t="e">
        <f>COUNTIFS(A1_Individu_Data_Keadaan_SDMK!A$4:A$149931,M778,A1_Individu_Data_Keadaan_SDMK!Q$4:Q$149285,"07. KESEHATAN LINGKUNGAN")</f>
        <v>#VALUE!</v>
      </c>
      <c r="AW778" s="135">
        <f t="shared" si="395"/>
        <v>1</v>
      </c>
      <c r="AX778" s="134" t="e">
        <f t="shared" si="396"/>
        <v>#VALUE!</v>
      </c>
      <c r="AY778" s="134" t="e">
        <f t="shared" si="397"/>
        <v>#VALUE!</v>
      </c>
      <c r="AZ778" s="133" t="e">
        <f>COUNTIFS(A1_Individu_Data_Keadaan_SDMK!A$4:A$149931,M778,A1_Individu_Data_Keadaan_SDMK!Q$4:Q$149285,"08. GIZI")</f>
        <v>#VALUE!</v>
      </c>
      <c r="BA778" s="135">
        <f t="shared" si="398"/>
        <v>2</v>
      </c>
      <c r="BB778" s="134" t="e">
        <f t="shared" si="399"/>
        <v>#VALUE!</v>
      </c>
      <c r="BC778" s="134" t="e">
        <f t="shared" si="400"/>
        <v>#VALUE!</v>
      </c>
      <c r="BD778" s="133" t="e">
        <f>COUNTIFS(A1_Individu_Data_Keadaan_SDMK!A$4:A$149931,M778,A1_Individu_Data_Keadaan_SDMK!R$4:R$149285,"03. Ahli Teknologi Laboratorium Medik")</f>
        <v>#VALUE!</v>
      </c>
      <c r="BE778" s="135">
        <f t="shared" si="401"/>
        <v>1</v>
      </c>
      <c r="BF778" s="134" t="e">
        <f t="shared" si="402"/>
        <v>#VALUE!</v>
      </c>
      <c r="BG778" s="134" t="e">
        <f t="shared" si="403"/>
        <v>#VALUE!</v>
      </c>
      <c r="BH778" s="139" t="e">
        <f t="shared" si="404"/>
        <v>#VALUE!</v>
      </c>
      <c r="BI778" s="139" t="e">
        <f t="shared" si="405"/>
        <v>#VALUE!</v>
      </c>
    </row>
    <row r="779" spans="13:61" ht="15">
      <c r="M779" s="120" t="s">
        <v>13944</v>
      </c>
      <c r="N779" s="120" t="s">
        <v>13945</v>
      </c>
      <c r="O779" s="120" t="s">
        <v>267</v>
      </c>
      <c r="P779" s="120" t="s">
        <v>9302</v>
      </c>
      <c r="Q779" s="120" t="s">
        <v>12201</v>
      </c>
      <c r="R779" s="120">
        <v>33</v>
      </c>
      <c r="S779" s="120">
        <v>3329</v>
      </c>
      <c r="T779" s="348" t="str">
        <f>IF(R779&lt;&gt;"",VLOOKUP(R779,'01_MASTER_KODE_WILAYAH'!H$1437:I$1470,2,FALSE),"")</f>
        <v>JAWA TENGAH</v>
      </c>
      <c r="U779" s="348" t="str">
        <f>IF(S779&lt;&gt;"",VLOOKUP(S779,'01_MASTER_KODE_WILAYAH'!D$5:F$1353,3,FALSE),"")</f>
        <v>BREBES</v>
      </c>
      <c r="V779" s="349" t="str">
        <f t="shared" si="375"/>
        <v>1</v>
      </c>
      <c r="W779" s="145" t="e">
        <f t="shared" si="376"/>
        <v>#VALUE!</v>
      </c>
      <c r="X779" s="133" t="e">
        <f>COUNTIFS(A1_Individu_Data_Keadaan_SDMK!A$4:A$149931,M779,A1_Individu_Data_Keadaan_SDMK!R$4:R$149285,"01. Dokter")</f>
        <v>#VALUE!</v>
      </c>
      <c r="Y779" s="122">
        <f t="shared" si="377"/>
        <v>2</v>
      </c>
      <c r="Z779" s="134" t="e">
        <f t="shared" si="378"/>
        <v>#VALUE!</v>
      </c>
      <c r="AA779" s="134" t="e">
        <f t="shared" si="379"/>
        <v>#VALUE!</v>
      </c>
      <c r="AB779" s="133" t="e">
        <f>COUNTIFS(A1_Individu_Data_Keadaan_SDMK!A$4:A$149931,M779,A1_Individu_Data_Keadaan_SDMK!R$4:R$149285,"02. Dokter Gigi")</f>
        <v>#VALUE!</v>
      </c>
      <c r="AC779" s="122">
        <f t="shared" si="380"/>
        <v>1</v>
      </c>
      <c r="AD779" s="134" t="e">
        <f t="shared" si="381"/>
        <v>#VALUE!</v>
      </c>
      <c r="AE779" s="134" t="e">
        <f t="shared" si="382"/>
        <v>#VALUE!</v>
      </c>
      <c r="AF779" s="133" t="e">
        <f>COUNTIFS(A1_Individu_Data_Keadaan_SDMK!A$4:A$149931,M779,A1_Individu_Data_Keadaan_SDMK!Q$4:Q$149285,"03. KEPERAWATAN")</f>
        <v>#VALUE!</v>
      </c>
      <c r="AG779" s="135">
        <f t="shared" si="383"/>
        <v>8</v>
      </c>
      <c r="AH779" s="134" t="e">
        <f t="shared" si="384"/>
        <v>#VALUE!</v>
      </c>
      <c r="AI779" s="134" t="e">
        <f t="shared" si="385"/>
        <v>#VALUE!</v>
      </c>
      <c r="AJ779" s="133" t="e">
        <f>COUNTIFS(A1_Individu_Data_Keadaan_SDMK!A$4:A$149931,M779,A1_Individu_Data_Keadaan_SDMK!Q$4:Q$149285,"04. KEBIDANAN")</f>
        <v>#VALUE!</v>
      </c>
      <c r="AK779" s="135">
        <f t="shared" si="386"/>
        <v>7</v>
      </c>
      <c r="AL779" s="134" t="e">
        <f t="shared" si="387"/>
        <v>#VALUE!</v>
      </c>
      <c r="AM779" s="134" t="e">
        <f t="shared" si="388"/>
        <v>#VALUE!</v>
      </c>
      <c r="AN779" s="133" t="e">
        <f>COUNTIFS(A1_Individu_Data_Keadaan_SDMK!A$4:A$149931,M779,A1_Individu_Data_Keadaan_SDMK!Q$4:Q$149285,"05. KEFARMASIAN")</f>
        <v>#VALUE!</v>
      </c>
      <c r="AO779" s="135">
        <f t="shared" si="389"/>
        <v>1</v>
      </c>
      <c r="AP779" s="134" t="e">
        <f t="shared" si="390"/>
        <v>#VALUE!</v>
      </c>
      <c r="AQ779" s="134" t="e">
        <f t="shared" si="391"/>
        <v>#VALUE!</v>
      </c>
      <c r="AR779" s="133" t="e">
        <f>COUNTIFS(A1_Individu_Data_Keadaan_SDMK!A$4:A$149931,M779,A1_Individu_Data_Keadaan_SDMK!Q$4:Q$149285,"06. KESEHATAN MASYARAKAT")</f>
        <v>#VALUE!</v>
      </c>
      <c r="AS779" s="135">
        <f t="shared" si="392"/>
        <v>1</v>
      </c>
      <c r="AT779" s="134" t="e">
        <f t="shared" si="393"/>
        <v>#VALUE!</v>
      </c>
      <c r="AU779" s="134" t="e">
        <f t="shared" si="394"/>
        <v>#VALUE!</v>
      </c>
      <c r="AV779" s="133" t="e">
        <f>COUNTIFS(A1_Individu_Data_Keadaan_SDMK!A$4:A$149931,M779,A1_Individu_Data_Keadaan_SDMK!Q$4:Q$149285,"07. KESEHATAN LINGKUNGAN")</f>
        <v>#VALUE!</v>
      </c>
      <c r="AW779" s="135">
        <f t="shared" si="395"/>
        <v>1</v>
      </c>
      <c r="AX779" s="134" t="e">
        <f t="shared" si="396"/>
        <v>#VALUE!</v>
      </c>
      <c r="AY779" s="134" t="e">
        <f t="shared" si="397"/>
        <v>#VALUE!</v>
      </c>
      <c r="AZ779" s="133" t="e">
        <f>COUNTIFS(A1_Individu_Data_Keadaan_SDMK!A$4:A$149931,M779,A1_Individu_Data_Keadaan_SDMK!Q$4:Q$149285,"08. GIZI")</f>
        <v>#VALUE!</v>
      </c>
      <c r="BA779" s="135">
        <f t="shared" si="398"/>
        <v>2</v>
      </c>
      <c r="BB779" s="134" t="e">
        <f t="shared" si="399"/>
        <v>#VALUE!</v>
      </c>
      <c r="BC779" s="134" t="e">
        <f t="shared" si="400"/>
        <v>#VALUE!</v>
      </c>
      <c r="BD779" s="133" t="e">
        <f>COUNTIFS(A1_Individu_Data_Keadaan_SDMK!A$4:A$149931,M779,A1_Individu_Data_Keadaan_SDMK!R$4:R$149285,"03. Ahli Teknologi Laboratorium Medik")</f>
        <v>#VALUE!</v>
      </c>
      <c r="BE779" s="135">
        <f t="shared" si="401"/>
        <v>1</v>
      </c>
      <c r="BF779" s="134" t="e">
        <f t="shared" si="402"/>
        <v>#VALUE!</v>
      </c>
      <c r="BG779" s="134" t="e">
        <f t="shared" si="403"/>
        <v>#VALUE!</v>
      </c>
      <c r="BH779" s="139" t="e">
        <f t="shared" si="404"/>
        <v>#VALUE!</v>
      </c>
      <c r="BI779" s="139" t="e">
        <f t="shared" si="405"/>
        <v>#VALUE!</v>
      </c>
    </row>
    <row r="780" spans="13:61" ht="15">
      <c r="M780" s="120" t="s">
        <v>13946</v>
      </c>
      <c r="N780" s="120" t="s">
        <v>13947</v>
      </c>
      <c r="O780" s="120" t="s">
        <v>267</v>
      </c>
      <c r="P780" s="120" t="s">
        <v>9301</v>
      </c>
      <c r="Q780" s="120" t="s">
        <v>12201</v>
      </c>
      <c r="R780" s="120">
        <v>33</v>
      </c>
      <c r="S780" s="120">
        <v>3329</v>
      </c>
      <c r="T780" s="348" t="str">
        <f>IF(R780&lt;&gt;"",VLOOKUP(R780,'01_MASTER_KODE_WILAYAH'!H$1437:I$1470,2,FALSE),"")</f>
        <v>JAWA TENGAH</v>
      </c>
      <c r="U780" s="348" t="str">
        <f>IF(S780&lt;&gt;"",VLOOKUP(S780,'01_MASTER_KODE_WILAYAH'!D$5:F$1353,3,FALSE),"")</f>
        <v>BREBES</v>
      </c>
      <c r="V780" s="349" t="str">
        <f t="shared" si="375"/>
        <v>2</v>
      </c>
      <c r="W780" s="145" t="e">
        <f t="shared" si="376"/>
        <v>#VALUE!</v>
      </c>
      <c r="X780" s="133" t="e">
        <f>COUNTIFS(A1_Individu_Data_Keadaan_SDMK!A$4:A$149931,M780,A1_Individu_Data_Keadaan_SDMK!R$4:R$149285,"01. Dokter")</f>
        <v>#VALUE!</v>
      </c>
      <c r="Y780" s="122">
        <f t="shared" si="377"/>
        <v>1</v>
      </c>
      <c r="Z780" s="134" t="e">
        <f t="shared" si="378"/>
        <v>#VALUE!</v>
      </c>
      <c r="AA780" s="134" t="e">
        <f t="shared" si="379"/>
        <v>#VALUE!</v>
      </c>
      <c r="AB780" s="133" t="e">
        <f>COUNTIFS(A1_Individu_Data_Keadaan_SDMK!A$4:A$149931,M780,A1_Individu_Data_Keadaan_SDMK!R$4:R$149285,"02. Dokter Gigi")</f>
        <v>#VALUE!</v>
      </c>
      <c r="AC780" s="122">
        <f t="shared" si="380"/>
        <v>1</v>
      </c>
      <c r="AD780" s="134" t="e">
        <f t="shared" si="381"/>
        <v>#VALUE!</v>
      </c>
      <c r="AE780" s="134" t="e">
        <f t="shared" si="382"/>
        <v>#VALUE!</v>
      </c>
      <c r="AF780" s="133" t="e">
        <f>COUNTIFS(A1_Individu_Data_Keadaan_SDMK!A$4:A$149931,M780,A1_Individu_Data_Keadaan_SDMK!Q$4:Q$149285,"03. KEPERAWATAN")</f>
        <v>#VALUE!</v>
      </c>
      <c r="AG780" s="135">
        <f t="shared" si="383"/>
        <v>5</v>
      </c>
      <c r="AH780" s="134" t="e">
        <f t="shared" si="384"/>
        <v>#VALUE!</v>
      </c>
      <c r="AI780" s="134" t="e">
        <f t="shared" si="385"/>
        <v>#VALUE!</v>
      </c>
      <c r="AJ780" s="133" t="e">
        <f>COUNTIFS(A1_Individu_Data_Keadaan_SDMK!A$4:A$149931,M780,A1_Individu_Data_Keadaan_SDMK!Q$4:Q$149285,"04. KEBIDANAN")</f>
        <v>#VALUE!</v>
      </c>
      <c r="AK780" s="135">
        <f t="shared" si="386"/>
        <v>4</v>
      </c>
      <c r="AL780" s="134" t="e">
        <f t="shared" si="387"/>
        <v>#VALUE!</v>
      </c>
      <c r="AM780" s="134" t="e">
        <f t="shared" si="388"/>
        <v>#VALUE!</v>
      </c>
      <c r="AN780" s="133" t="e">
        <f>COUNTIFS(A1_Individu_Data_Keadaan_SDMK!A$4:A$149931,M780,A1_Individu_Data_Keadaan_SDMK!Q$4:Q$149285,"05. KEFARMASIAN")</f>
        <v>#VALUE!</v>
      </c>
      <c r="AO780" s="135">
        <f t="shared" si="389"/>
        <v>1</v>
      </c>
      <c r="AP780" s="134" t="e">
        <f t="shared" si="390"/>
        <v>#VALUE!</v>
      </c>
      <c r="AQ780" s="134" t="e">
        <f t="shared" si="391"/>
        <v>#VALUE!</v>
      </c>
      <c r="AR780" s="133" t="e">
        <f>COUNTIFS(A1_Individu_Data_Keadaan_SDMK!A$4:A$149931,M780,A1_Individu_Data_Keadaan_SDMK!Q$4:Q$149285,"06. KESEHATAN MASYARAKAT")</f>
        <v>#VALUE!</v>
      </c>
      <c r="AS780" s="135">
        <f t="shared" si="392"/>
        <v>1</v>
      </c>
      <c r="AT780" s="134" t="e">
        <f t="shared" si="393"/>
        <v>#VALUE!</v>
      </c>
      <c r="AU780" s="134" t="e">
        <f t="shared" si="394"/>
        <v>#VALUE!</v>
      </c>
      <c r="AV780" s="133" t="e">
        <f>COUNTIFS(A1_Individu_Data_Keadaan_SDMK!A$4:A$149931,M780,A1_Individu_Data_Keadaan_SDMK!Q$4:Q$149285,"07. KESEHATAN LINGKUNGAN")</f>
        <v>#VALUE!</v>
      </c>
      <c r="AW780" s="135">
        <f t="shared" si="395"/>
        <v>1</v>
      </c>
      <c r="AX780" s="134" t="e">
        <f t="shared" si="396"/>
        <v>#VALUE!</v>
      </c>
      <c r="AY780" s="134" t="e">
        <f t="shared" si="397"/>
        <v>#VALUE!</v>
      </c>
      <c r="AZ780" s="133" t="e">
        <f>COUNTIFS(A1_Individu_Data_Keadaan_SDMK!A$4:A$149931,M780,A1_Individu_Data_Keadaan_SDMK!Q$4:Q$149285,"08. GIZI")</f>
        <v>#VALUE!</v>
      </c>
      <c r="BA780" s="135">
        <f t="shared" si="398"/>
        <v>1</v>
      </c>
      <c r="BB780" s="134" t="e">
        <f t="shared" si="399"/>
        <v>#VALUE!</v>
      </c>
      <c r="BC780" s="134" t="e">
        <f t="shared" si="400"/>
        <v>#VALUE!</v>
      </c>
      <c r="BD780" s="133" t="e">
        <f>COUNTIFS(A1_Individu_Data_Keadaan_SDMK!A$4:A$149931,M780,A1_Individu_Data_Keadaan_SDMK!R$4:R$149285,"03. Ahli Teknologi Laboratorium Medik")</f>
        <v>#VALUE!</v>
      </c>
      <c r="BE780" s="135">
        <f t="shared" si="401"/>
        <v>1</v>
      </c>
      <c r="BF780" s="134" t="e">
        <f t="shared" si="402"/>
        <v>#VALUE!</v>
      </c>
      <c r="BG780" s="134" t="e">
        <f t="shared" si="403"/>
        <v>#VALUE!</v>
      </c>
      <c r="BH780" s="139" t="e">
        <f t="shared" si="404"/>
        <v>#VALUE!</v>
      </c>
      <c r="BI780" s="139" t="e">
        <f t="shared" si="405"/>
        <v>#VALUE!</v>
      </c>
    </row>
    <row r="781" spans="13:61" ht="15">
      <c r="M781" s="120" t="s">
        <v>13948</v>
      </c>
      <c r="N781" s="120" t="s">
        <v>13949</v>
      </c>
      <c r="O781" s="120" t="s">
        <v>267</v>
      </c>
      <c r="P781" s="120" t="s">
        <v>9301</v>
      </c>
      <c r="Q781" s="120" t="s">
        <v>12201</v>
      </c>
      <c r="R781" s="120">
        <v>33</v>
      </c>
      <c r="S781" s="120">
        <v>3329</v>
      </c>
      <c r="T781" s="348" t="str">
        <f>IF(R781&lt;&gt;"",VLOOKUP(R781,'01_MASTER_KODE_WILAYAH'!H$1437:I$1470,2,FALSE),"")</f>
        <v>JAWA TENGAH</v>
      </c>
      <c r="U781" s="348" t="str">
        <f>IF(S781&lt;&gt;"",VLOOKUP(S781,'01_MASTER_KODE_WILAYAH'!D$5:F$1353,3,FALSE),"")</f>
        <v>BREBES</v>
      </c>
      <c r="V781" s="349" t="str">
        <f t="shared" si="375"/>
        <v>2</v>
      </c>
      <c r="W781" s="145" t="e">
        <f t="shared" si="376"/>
        <v>#VALUE!</v>
      </c>
      <c r="X781" s="133" t="e">
        <f>COUNTIFS(A1_Individu_Data_Keadaan_SDMK!A$4:A$149931,M781,A1_Individu_Data_Keadaan_SDMK!R$4:R$149285,"01. Dokter")</f>
        <v>#VALUE!</v>
      </c>
      <c r="Y781" s="122">
        <f t="shared" si="377"/>
        <v>1</v>
      </c>
      <c r="Z781" s="134" t="e">
        <f t="shared" si="378"/>
        <v>#VALUE!</v>
      </c>
      <c r="AA781" s="134" t="e">
        <f t="shared" si="379"/>
        <v>#VALUE!</v>
      </c>
      <c r="AB781" s="133" t="e">
        <f>COUNTIFS(A1_Individu_Data_Keadaan_SDMK!A$4:A$149931,M781,A1_Individu_Data_Keadaan_SDMK!R$4:R$149285,"02. Dokter Gigi")</f>
        <v>#VALUE!</v>
      </c>
      <c r="AC781" s="122">
        <f t="shared" si="380"/>
        <v>1</v>
      </c>
      <c r="AD781" s="134" t="e">
        <f t="shared" si="381"/>
        <v>#VALUE!</v>
      </c>
      <c r="AE781" s="134" t="e">
        <f t="shared" si="382"/>
        <v>#VALUE!</v>
      </c>
      <c r="AF781" s="133" t="e">
        <f>COUNTIFS(A1_Individu_Data_Keadaan_SDMK!A$4:A$149931,M781,A1_Individu_Data_Keadaan_SDMK!Q$4:Q$149285,"03. KEPERAWATAN")</f>
        <v>#VALUE!</v>
      </c>
      <c r="AG781" s="135">
        <f t="shared" si="383"/>
        <v>5</v>
      </c>
      <c r="AH781" s="134" t="e">
        <f t="shared" si="384"/>
        <v>#VALUE!</v>
      </c>
      <c r="AI781" s="134" t="e">
        <f t="shared" si="385"/>
        <v>#VALUE!</v>
      </c>
      <c r="AJ781" s="133" t="e">
        <f>COUNTIFS(A1_Individu_Data_Keadaan_SDMK!A$4:A$149931,M781,A1_Individu_Data_Keadaan_SDMK!Q$4:Q$149285,"04. KEBIDANAN")</f>
        <v>#VALUE!</v>
      </c>
      <c r="AK781" s="135">
        <f t="shared" si="386"/>
        <v>4</v>
      </c>
      <c r="AL781" s="134" t="e">
        <f t="shared" si="387"/>
        <v>#VALUE!</v>
      </c>
      <c r="AM781" s="134" t="e">
        <f t="shared" si="388"/>
        <v>#VALUE!</v>
      </c>
      <c r="AN781" s="133" t="e">
        <f>COUNTIFS(A1_Individu_Data_Keadaan_SDMK!A$4:A$149931,M781,A1_Individu_Data_Keadaan_SDMK!Q$4:Q$149285,"05. KEFARMASIAN")</f>
        <v>#VALUE!</v>
      </c>
      <c r="AO781" s="135">
        <f t="shared" si="389"/>
        <v>1</v>
      </c>
      <c r="AP781" s="134" t="e">
        <f t="shared" si="390"/>
        <v>#VALUE!</v>
      </c>
      <c r="AQ781" s="134" t="e">
        <f t="shared" si="391"/>
        <v>#VALUE!</v>
      </c>
      <c r="AR781" s="133" t="e">
        <f>COUNTIFS(A1_Individu_Data_Keadaan_SDMK!A$4:A$149931,M781,A1_Individu_Data_Keadaan_SDMK!Q$4:Q$149285,"06. KESEHATAN MASYARAKAT")</f>
        <v>#VALUE!</v>
      </c>
      <c r="AS781" s="135">
        <f t="shared" si="392"/>
        <v>1</v>
      </c>
      <c r="AT781" s="134" t="e">
        <f t="shared" si="393"/>
        <v>#VALUE!</v>
      </c>
      <c r="AU781" s="134" t="e">
        <f t="shared" si="394"/>
        <v>#VALUE!</v>
      </c>
      <c r="AV781" s="133" t="e">
        <f>COUNTIFS(A1_Individu_Data_Keadaan_SDMK!A$4:A$149931,M781,A1_Individu_Data_Keadaan_SDMK!Q$4:Q$149285,"07. KESEHATAN LINGKUNGAN")</f>
        <v>#VALUE!</v>
      </c>
      <c r="AW781" s="135">
        <f t="shared" si="395"/>
        <v>1</v>
      </c>
      <c r="AX781" s="134" t="e">
        <f t="shared" si="396"/>
        <v>#VALUE!</v>
      </c>
      <c r="AY781" s="134" t="e">
        <f t="shared" si="397"/>
        <v>#VALUE!</v>
      </c>
      <c r="AZ781" s="133" t="e">
        <f>COUNTIFS(A1_Individu_Data_Keadaan_SDMK!A$4:A$149931,M781,A1_Individu_Data_Keadaan_SDMK!Q$4:Q$149285,"08. GIZI")</f>
        <v>#VALUE!</v>
      </c>
      <c r="BA781" s="135">
        <f t="shared" si="398"/>
        <v>1</v>
      </c>
      <c r="BB781" s="134" t="e">
        <f t="shared" si="399"/>
        <v>#VALUE!</v>
      </c>
      <c r="BC781" s="134" t="e">
        <f t="shared" si="400"/>
        <v>#VALUE!</v>
      </c>
      <c r="BD781" s="133" t="e">
        <f>COUNTIFS(A1_Individu_Data_Keadaan_SDMK!A$4:A$149931,M781,A1_Individu_Data_Keadaan_SDMK!R$4:R$149285,"03. Ahli Teknologi Laboratorium Medik")</f>
        <v>#VALUE!</v>
      </c>
      <c r="BE781" s="135">
        <f t="shared" si="401"/>
        <v>1</v>
      </c>
      <c r="BF781" s="134" t="e">
        <f t="shared" si="402"/>
        <v>#VALUE!</v>
      </c>
      <c r="BG781" s="134" t="e">
        <f t="shared" si="403"/>
        <v>#VALUE!</v>
      </c>
      <c r="BH781" s="139" t="e">
        <f t="shared" si="404"/>
        <v>#VALUE!</v>
      </c>
      <c r="BI781" s="139" t="e">
        <f t="shared" si="405"/>
        <v>#VALUE!</v>
      </c>
    </row>
    <row r="782" spans="13:61" ht="15">
      <c r="M782" s="120" t="s">
        <v>13950</v>
      </c>
      <c r="N782" s="120" t="s">
        <v>13951</v>
      </c>
      <c r="O782" s="120" t="s">
        <v>267</v>
      </c>
      <c r="P782" s="120" t="s">
        <v>9301</v>
      </c>
      <c r="Q782" s="120" t="s">
        <v>12201</v>
      </c>
      <c r="R782" s="120">
        <v>33</v>
      </c>
      <c r="S782" s="120">
        <v>3329</v>
      </c>
      <c r="T782" s="348" t="str">
        <f>IF(R782&lt;&gt;"",VLOOKUP(R782,'01_MASTER_KODE_WILAYAH'!H$1437:I$1470,2,FALSE),"")</f>
        <v>JAWA TENGAH</v>
      </c>
      <c r="U782" s="348" t="str">
        <f>IF(S782&lt;&gt;"",VLOOKUP(S782,'01_MASTER_KODE_WILAYAH'!D$5:F$1353,3,FALSE),"")</f>
        <v>BREBES</v>
      </c>
      <c r="V782" s="349" t="str">
        <f t="shared" si="375"/>
        <v>2</v>
      </c>
      <c r="W782" s="145" t="e">
        <f t="shared" si="376"/>
        <v>#VALUE!</v>
      </c>
      <c r="X782" s="133" t="e">
        <f>COUNTIFS(A1_Individu_Data_Keadaan_SDMK!A$4:A$149931,M782,A1_Individu_Data_Keadaan_SDMK!R$4:R$149285,"01. Dokter")</f>
        <v>#VALUE!</v>
      </c>
      <c r="Y782" s="122">
        <f t="shared" si="377"/>
        <v>1</v>
      </c>
      <c r="Z782" s="134" t="e">
        <f t="shared" si="378"/>
        <v>#VALUE!</v>
      </c>
      <c r="AA782" s="134" t="e">
        <f t="shared" si="379"/>
        <v>#VALUE!</v>
      </c>
      <c r="AB782" s="133" t="e">
        <f>COUNTIFS(A1_Individu_Data_Keadaan_SDMK!A$4:A$149931,M782,A1_Individu_Data_Keadaan_SDMK!R$4:R$149285,"02. Dokter Gigi")</f>
        <v>#VALUE!</v>
      </c>
      <c r="AC782" s="122">
        <f t="shared" si="380"/>
        <v>1</v>
      </c>
      <c r="AD782" s="134" t="e">
        <f t="shared" si="381"/>
        <v>#VALUE!</v>
      </c>
      <c r="AE782" s="134" t="e">
        <f t="shared" si="382"/>
        <v>#VALUE!</v>
      </c>
      <c r="AF782" s="133" t="e">
        <f>COUNTIFS(A1_Individu_Data_Keadaan_SDMK!A$4:A$149931,M782,A1_Individu_Data_Keadaan_SDMK!Q$4:Q$149285,"03. KEPERAWATAN")</f>
        <v>#VALUE!</v>
      </c>
      <c r="AG782" s="135">
        <f t="shared" si="383"/>
        <v>5</v>
      </c>
      <c r="AH782" s="134" t="e">
        <f t="shared" si="384"/>
        <v>#VALUE!</v>
      </c>
      <c r="AI782" s="134" t="e">
        <f t="shared" si="385"/>
        <v>#VALUE!</v>
      </c>
      <c r="AJ782" s="133" t="e">
        <f>COUNTIFS(A1_Individu_Data_Keadaan_SDMK!A$4:A$149931,M782,A1_Individu_Data_Keadaan_SDMK!Q$4:Q$149285,"04. KEBIDANAN")</f>
        <v>#VALUE!</v>
      </c>
      <c r="AK782" s="135">
        <f t="shared" si="386"/>
        <v>4</v>
      </c>
      <c r="AL782" s="134" t="e">
        <f t="shared" si="387"/>
        <v>#VALUE!</v>
      </c>
      <c r="AM782" s="134" t="e">
        <f t="shared" si="388"/>
        <v>#VALUE!</v>
      </c>
      <c r="AN782" s="133" t="e">
        <f>COUNTIFS(A1_Individu_Data_Keadaan_SDMK!A$4:A$149931,M782,A1_Individu_Data_Keadaan_SDMK!Q$4:Q$149285,"05. KEFARMASIAN")</f>
        <v>#VALUE!</v>
      </c>
      <c r="AO782" s="135">
        <f t="shared" si="389"/>
        <v>1</v>
      </c>
      <c r="AP782" s="134" t="e">
        <f t="shared" si="390"/>
        <v>#VALUE!</v>
      </c>
      <c r="AQ782" s="134" t="e">
        <f t="shared" si="391"/>
        <v>#VALUE!</v>
      </c>
      <c r="AR782" s="133" t="e">
        <f>COUNTIFS(A1_Individu_Data_Keadaan_SDMK!A$4:A$149931,M782,A1_Individu_Data_Keadaan_SDMK!Q$4:Q$149285,"06. KESEHATAN MASYARAKAT")</f>
        <v>#VALUE!</v>
      </c>
      <c r="AS782" s="135">
        <f t="shared" si="392"/>
        <v>1</v>
      </c>
      <c r="AT782" s="134" t="e">
        <f t="shared" si="393"/>
        <v>#VALUE!</v>
      </c>
      <c r="AU782" s="134" t="e">
        <f t="shared" si="394"/>
        <v>#VALUE!</v>
      </c>
      <c r="AV782" s="133" t="e">
        <f>COUNTIFS(A1_Individu_Data_Keadaan_SDMK!A$4:A$149931,M782,A1_Individu_Data_Keadaan_SDMK!Q$4:Q$149285,"07. KESEHATAN LINGKUNGAN")</f>
        <v>#VALUE!</v>
      </c>
      <c r="AW782" s="135">
        <f t="shared" si="395"/>
        <v>1</v>
      </c>
      <c r="AX782" s="134" t="e">
        <f t="shared" si="396"/>
        <v>#VALUE!</v>
      </c>
      <c r="AY782" s="134" t="e">
        <f t="shared" si="397"/>
        <v>#VALUE!</v>
      </c>
      <c r="AZ782" s="133" t="e">
        <f>COUNTIFS(A1_Individu_Data_Keadaan_SDMK!A$4:A$149931,M782,A1_Individu_Data_Keadaan_SDMK!Q$4:Q$149285,"08. GIZI")</f>
        <v>#VALUE!</v>
      </c>
      <c r="BA782" s="135">
        <f t="shared" si="398"/>
        <v>1</v>
      </c>
      <c r="BB782" s="134" t="e">
        <f t="shared" si="399"/>
        <v>#VALUE!</v>
      </c>
      <c r="BC782" s="134" t="e">
        <f t="shared" si="400"/>
        <v>#VALUE!</v>
      </c>
      <c r="BD782" s="133" t="e">
        <f>COUNTIFS(A1_Individu_Data_Keadaan_SDMK!A$4:A$149931,M782,A1_Individu_Data_Keadaan_SDMK!R$4:R$149285,"03. Ahli Teknologi Laboratorium Medik")</f>
        <v>#VALUE!</v>
      </c>
      <c r="BE782" s="135">
        <f t="shared" si="401"/>
        <v>1</v>
      </c>
      <c r="BF782" s="134" t="e">
        <f t="shared" si="402"/>
        <v>#VALUE!</v>
      </c>
      <c r="BG782" s="134" t="e">
        <f t="shared" si="403"/>
        <v>#VALUE!</v>
      </c>
      <c r="BH782" s="139" t="e">
        <f t="shared" si="404"/>
        <v>#VALUE!</v>
      </c>
      <c r="BI782" s="139" t="e">
        <f t="shared" si="405"/>
        <v>#VALUE!</v>
      </c>
    </row>
    <row r="783" spans="13:61" ht="15">
      <c r="M783" s="120" t="s">
        <v>13952</v>
      </c>
      <c r="N783" s="120" t="s">
        <v>13953</v>
      </c>
      <c r="O783" s="120" t="s">
        <v>267</v>
      </c>
      <c r="P783" s="120" t="s">
        <v>9302</v>
      </c>
      <c r="Q783" s="120" t="s">
        <v>12201</v>
      </c>
      <c r="R783" s="120">
        <v>33</v>
      </c>
      <c r="S783" s="120">
        <v>3329</v>
      </c>
      <c r="T783" s="348" t="str">
        <f>IF(R783&lt;&gt;"",VLOOKUP(R783,'01_MASTER_KODE_WILAYAH'!H$1437:I$1470,2,FALSE),"")</f>
        <v>JAWA TENGAH</v>
      </c>
      <c r="U783" s="348" t="str">
        <f>IF(S783&lt;&gt;"",VLOOKUP(S783,'01_MASTER_KODE_WILAYAH'!D$5:F$1353,3,FALSE),"")</f>
        <v>BREBES</v>
      </c>
      <c r="V783" s="349" t="str">
        <f t="shared" si="375"/>
        <v>1</v>
      </c>
      <c r="W783" s="145" t="e">
        <f t="shared" si="376"/>
        <v>#VALUE!</v>
      </c>
      <c r="X783" s="133" t="e">
        <f>COUNTIFS(A1_Individu_Data_Keadaan_SDMK!A$4:A$149931,M783,A1_Individu_Data_Keadaan_SDMK!R$4:R$149285,"01. Dokter")</f>
        <v>#VALUE!</v>
      </c>
      <c r="Y783" s="122">
        <f t="shared" si="377"/>
        <v>2</v>
      </c>
      <c r="Z783" s="134" t="e">
        <f t="shared" si="378"/>
        <v>#VALUE!</v>
      </c>
      <c r="AA783" s="134" t="e">
        <f t="shared" si="379"/>
        <v>#VALUE!</v>
      </c>
      <c r="AB783" s="133" t="e">
        <f>COUNTIFS(A1_Individu_Data_Keadaan_SDMK!A$4:A$149931,M783,A1_Individu_Data_Keadaan_SDMK!R$4:R$149285,"02. Dokter Gigi")</f>
        <v>#VALUE!</v>
      </c>
      <c r="AC783" s="122">
        <f t="shared" si="380"/>
        <v>1</v>
      </c>
      <c r="AD783" s="134" t="e">
        <f t="shared" si="381"/>
        <v>#VALUE!</v>
      </c>
      <c r="AE783" s="134" t="e">
        <f t="shared" si="382"/>
        <v>#VALUE!</v>
      </c>
      <c r="AF783" s="133" t="e">
        <f>COUNTIFS(A1_Individu_Data_Keadaan_SDMK!A$4:A$149931,M783,A1_Individu_Data_Keadaan_SDMK!Q$4:Q$149285,"03. KEPERAWATAN")</f>
        <v>#VALUE!</v>
      </c>
      <c r="AG783" s="135">
        <f t="shared" si="383"/>
        <v>8</v>
      </c>
      <c r="AH783" s="134" t="e">
        <f t="shared" si="384"/>
        <v>#VALUE!</v>
      </c>
      <c r="AI783" s="134" t="e">
        <f t="shared" si="385"/>
        <v>#VALUE!</v>
      </c>
      <c r="AJ783" s="133" t="e">
        <f>COUNTIFS(A1_Individu_Data_Keadaan_SDMK!A$4:A$149931,M783,A1_Individu_Data_Keadaan_SDMK!Q$4:Q$149285,"04. KEBIDANAN")</f>
        <v>#VALUE!</v>
      </c>
      <c r="AK783" s="135">
        <f t="shared" si="386"/>
        <v>7</v>
      </c>
      <c r="AL783" s="134" t="e">
        <f t="shared" si="387"/>
        <v>#VALUE!</v>
      </c>
      <c r="AM783" s="134" t="e">
        <f t="shared" si="388"/>
        <v>#VALUE!</v>
      </c>
      <c r="AN783" s="133" t="e">
        <f>COUNTIFS(A1_Individu_Data_Keadaan_SDMK!A$4:A$149931,M783,A1_Individu_Data_Keadaan_SDMK!Q$4:Q$149285,"05. KEFARMASIAN")</f>
        <v>#VALUE!</v>
      </c>
      <c r="AO783" s="135">
        <f t="shared" si="389"/>
        <v>1</v>
      </c>
      <c r="AP783" s="134" t="e">
        <f t="shared" si="390"/>
        <v>#VALUE!</v>
      </c>
      <c r="AQ783" s="134" t="e">
        <f t="shared" si="391"/>
        <v>#VALUE!</v>
      </c>
      <c r="AR783" s="133" t="e">
        <f>COUNTIFS(A1_Individu_Data_Keadaan_SDMK!A$4:A$149931,M783,A1_Individu_Data_Keadaan_SDMK!Q$4:Q$149285,"06. KESEHATAN MASYARAKAT")</f>
        <v>#VALUE!</v>
      </c>
      <c r="AS783" s="135">
        <f t="shared" si="392"/>
        <v>1</v>
      </c>
      <c r="AT783" s="134" t="e">
        <f t="shared" si="393"/>
        <v>#VALUE!</v>
      </c>
      <c r="AU783" s="134" t="e">
        <f t="shared" si="394"/>
        <v>#VALUE!</v>
      </c>
      <c r="AV783" s="133" t="e">
        <f>COUNTIFS(A1_Individu_Data_Keadaan_SDMK!A$4:A$149931,M783,A1_Individu_Data_Keadaan_SDMK!Q$4:Q$149285,"07. KESEHATAN LINGKUNGAN")</f>
        <v>#VALUE!</v>
      </c>
      <c r="AW783" s="135">
        <f t="shared" si="395"/>
        <v>1</v>
      </c>
      <c r="AX783" s="134" t="e">
        <f t="shared" si="396"/>
        <v>#VALUE!</v>
      </c>
      <c r="AY783" s="134" t="e">
        <f t="shared" si="397"/>
        <v>#VALUE!</v>
      </c>
      <c r="AZ783" s="133" t="e">
        <f>COUNTIFS(A1_Individu_Data_Keadaan_SDMK!A$4:A$149931,M783,A1_Individu_Data_Keadaan_SDMK!Q$4:Q$149285,"08. GIZI")</f>
        <v>#VALUE!</v>
      </c>
      <c r="BA783" s="135">
        <f t="shared" si="398"/>
        <v>2</v>
      </c>
      <c r="BB783" s="134" t="e">
        <f t="shared" si="399"/>
        <v>#VALUE!</v>
      </c>
      <c r="BC783" s="134" t="e">
        <f t="shared" si="400"/>
        <v>#VALUE!</v>
      </c>
      <c r="BD783" s="133" t="e">
        <f>COUNTIFS(A1_Individu_Data_Keadaan_SDMK!A$4:A$149931,M783,A1_Individu_Data_Keadaan_SDMK!R$4:R$149285,"03. Ahli Teknologi Laboratorium Medik")</f>
        <v>#VALUE!</v>
      </c>
      <c r="BE783" s="135">
        <f t="shared" si="401"/>
        <v>1</v>
      </c>
      <c r="BF783" s="134" t="e">
        <f t="shared" si="402"/>
        <v>#VALUE!</v>
      </c>
      <c r="BG783" s="134" t="e">
        <f t="shared" si="403"/>
        <v>#VALUE!</v>
      </c>
      <c r="BH783" s="139" t="e">
        <f t="shared" si="404"/>
        <v>#VALUE!</v>
      </c>
      <c r="BI783" s="139" t="e">
        <f t="shared" si="405"/>
        <v>#VALUE!</v>
      </c>
    </row>
    <row r="784" spans="13:61" ht="15">
      <c r="M784" s="120" t="s">
        <v>13954</v>
      </c>
      <c r="N784" s="120" t="s">
        <v>13955</v>
      </c>
      <c r="O784" s="120" t="s">
        <v>267</v>
      </c>
      <c r="P784" s="120" t="s">
        <v>9302</v>
      </c>
      <c r="Q784" s="120" t="s">
        <v>12201</v>
      </c>
      <c r="R784" s="120">
        <v>33</v>
      </c>
      <c r="S784" s="120">
        <v>3329</v>
      </c>
      <c r="T784" s="348" t="str">
        <f>IF(R784&lt;&gt;"",VLOOKUP(R784,'01_MASTER_KODE_WILAYAH'!H$1437:I$1470,2,FALSE),"")</f>
        <v>JAWA TENGAH</v>
      </c>
      <c r="U784" s="348" t="str">
        <f>IF(S784&lt;&gt;"",VLOOKUP(S784,'01_MASTER_KODE_WILAYAH'!D$5:F$1353,3,FALSE),"")</f>
        <v>BREBES</v>
      </c>
      <c r="V784" s="349" t="str">
        <f t="shared" si="375"/>
        <v>1</v>
      </c>
      <c r="W784" s="145" t="e">
        <f t="shared" si="376"/>
        <v>#VALUE!</v>
      </c>
      <c r="X784" s="133" t="e">
        <f>COUNTIFS(A1_Individu_Data_Keadaan_SDMK!A$4:A$149931,M784,A1_Individu_Data_Keadaan_SDMK!R$4:R$149285,"01. Dokter")</f>
        <v>#VALUE!</v>
      </c>
      <c r="Y784" s="122">
        <f t="shared" si="377"/>
        <v>2</v>
      </c>
      <c r="Z784" s="134" t="e">
        <f t="shared" si="378"/>
        <v>#VALUE!</v>
      </c>
      <c r="AA784" s="134" t="e">
        <f t="shared" si="379"/>
        <v>#VALUE!</v>
      </c>
      <c r="AB784" s="133" t="e">
        <f>COUNTIFS(A1_Individu_Data_Keadaan_SDMK!A$4:A$149931,M784,A1_Individu_Data_Keadaan_SDMK!R$4:R$149285,"02. Dokter Gigi")</f>
        <v>#VALUE!</v>
      </c>
      <c r="AC784" s="122">
        <f t="shared" si="380"/>
        <v>1</v>
      </c>
      <c r="AD784" s="134" t="e">
        <f t="shared" si="381"/>
        <v>#VALUE!</v>
      </c>
      <c r="AE784" s="134" t="e">
        <f t="shared" si="382"/>
        <v>#VALUE!</v>
      </c>
      <c r="AF784" s="133" t="e">
        <f>COUNTIFS(A1_Individu_Data_Keadaan_SDMK!A$4:A$149931,M784,A1_Individu_Data_Keadaan_SDMK!Q$4:Q$149285,"03. KEPERAWATAN")</f>
        <v>#VALUE!</v>
      </c>
      <c r="AG784" s="135">
        <f t="shared" si="383"/>
        <v>8</v>
      </c>
      <c r="AH784" s="134" t="e">
        <f t="shared" si="384"/>
        <v>#VALUE!</v>
      </c>
      <c r="AI784" s="134" t="e">
        <f t="shared" si="385"/>
        <v>#VALUE!</v>
      </c>
      <c r="AJ784" s="133" t="e">
        <f>COUNTIFS(A1_Individu_Data_Keadaan_SDMK!A$4:A$149931,M784,A1_Individu_Data_Keadaan_SDMK!Q$4:Q$149285,"04. KEBIDANAN")</f>
        <v>#VALUE!</v>
      </c>
      <c r="AK784" s="135">
        <f t="shared" si="386"/>
        <v>7</v>
      </c>
      <c r="AL784" s="134" t="e">
        <f t="shared" si="387"/>
        <v>#VALUE!</v>
      </c>
      <c r="AM784" s="134" t="e">
        <f t="shared" si="388"/>
        <v>#VALUE!</v>
      </c>
      <c r="AN784" s="133" t="e">
        <f>COUNTIFS(A1_Individu_Data_Keadaan_SDMK!A$4:A$149931,M784,A1_Individu_Data_Keadaan_SDMK!Q$4:Q$149285,"05. KEFARMASIAN")</f>
        <v>#VALUE!</v>
      </c>
      <c r="AO784" s="135">
        <f t="shared" si="389"/>
        <v>1</v>
      </c>
      <c r="AP784" s="134" t="e">
        <f t="shared" si="390"/>
        <v>#VALUE!</v>
      </c>
      <c r="AQ784" s="134" t="e">
        <f t="shared" si="391"/>
        <v>#VALUE!</v>
      </c>
      <c r="AR784" s="133" t="e">
        <f>COUNTIFS(A1_Individu_Data_Keadaan_SDMK!A$4:A$149931,M784,A1_Individu_Data_Keadaan_SDMK!Q$4:Q$149285,"06. KESEHATAN MASYARAKAT")</f>
        <v>#VALUE!</v>
      </c>
      <c r="AS784" s="135">
        <f t="shared" si="392"/>
        <v>1</v>
      </c>
      <c r="AT784" s="134" t="e">
        <f t="shared" si="393"/>
        <v>#VALUE!</v>
      </c>
      <c r="AU784" s="134" t="e">
        <f t="shared" si="394"/>
        <v>#VALUE!</v>
      </c>
      <c r="AV784" s="133" t="e">
        <f>COUNTIFS(A1_Individu_Data_Keadaan_SDMK!A$4:A$149931,M784,A1_Individu_Data_Keadaan_SDMK!Q$4:Q$149285,"07. KESEHATAN LINGKUNGAN")</f>
        <v>#VALUE!</v>
      </c>
      <c r="AW784" s="135">
        <f t="shared" si="395"/>
        <v>1</v>
      </c>
      <c r="AX784" s="134" t="e">
        <f t="shared" si="396"/>
        <v>#VALUE!</v>
      </c>
      <c r="AY784" s="134" t="e">
        <f t="shared" si="397"/>
        <v>#VALUE!</v>
      </c>
      <c r="AZ784" s="133" t="e">
        <f>COUNTIFS(A1_Individu_Data_Keadaan_SDMK!A$4:A$149931,M784,A1_Individu_Data_Keadaan_SDMK!Q$4:Q$149285,"08. GIZI")</f>
        <v>#VALUE!</v>
      </c>
      <c r="BA784" s="135">
        <f t="shared" si="398"/>
        <v>2</v>
      </c>
      <c r="BB784" s="134" t="e">
        <f t="shared" si="399"/>
        <v>#VALUE!</v>
      </c>
      <c r="BC784" s="134" t="e">
        <f t="shared" si="400"/>
        <v>#VALUE!</v>
      </c>
      <c r="BD784" s="133" t="e">
        <f>COUNTIFS(A1_Individu_Data_Keadaan_SDMK!A$4:A$149931,M784,A1_Individu_Data_Keadaan_SDMK!R$4:R$149285,"03. Ahli Teknologi Laboratorium Medik")</f>
        <v>#VALUE!</v>
      </c>
      <c r="BE784" s="135">
        <f t="shared" si="401"/>
        <v>1</v>
      </c>
      <c r="BF784" s="134" t="e">
        <f t="shared" si="402"/>
        <v>#VALUE!</v>
      </c>
      <c r="BG784" s="134" t="e">
        <f t="shared" si="403"/>
        <v>#VALUE!</v>
      </c>
      <c r="BH784" s="139" t="e">
        <f t="shared" si="404"/>
        <v>#VALUE!</v>
      </c>
      <c r="BI784" s="139" t="e">
        <f t="shared" si="405"/>
        <v>#VALUE!</v>
      </c>
    </row>
    <row r="785" spans="13:61" ht="15">
      <c r="M785" s="120" t="s">
        <v>13956</v>
      </c>
      <c r="N785" s="120" t="s">
        <v>13957</v>
      </c>
      <c r="O785" s="120" t="s">
        <v>267</v>
      </c>
      <c r="P785" s="120" t="s">
        <v>9301</v>
      </c>
      <c r="Q785" s="120" t="s">
        <v>12201</v>
      </c>
      <c r="R785" s="120">
        <v>33</v>
      </c>
      <c r="S785" s="120">
        <v>3329</v>
      </c>
      <c r="T785" s="348" t="str">
        <f>IF(R785&lt;&gt;"",VLOOKUP(R785,'01_MASTER_KODE_WILAYAH'!H$1437:I$1470,2,FALSE),"")</f>
        <v>JAWA TENGAH</v>
      </c>
      <c r="U785" s="348" t="str">
        <f>IF(S785&lt;&gt;"",VLOOKUP(S785,'01_MASTER_KODE_WILAYAH'!D$5:F$1353,3,FALSE),"")</f>
        <v>BREBES</v>
      </c>
      <c r="V785" s="349" t="str">
        <f t="shared" si="375"/>
        <v>2</v>
      </c>
      <c r="W785" s="145" t="e">
        <f t="shared" si="376"/>
        <v>#VALUE!</v>
      </c>
      <c r="X785" s="133" t="e">
        <f>COUNTIFS(A1_Individu_Data_Keadaan_SDMK!A$4:A$149931,M785,A1_Individu_Data_Keadaan_SDMK!R$4:R$149285,"01. Dokter")</f>
        <v>#VALUE!</v>
      </c>
      <c r="Y785" s="122">
        <f t="shared" si="377"/>
        <v>1</v>
      </c>
      <c r="Z785" s="134" t="e">
        <f t="shared" si="378"/>
        <v>#VALUE!</v>
      </c>
      <c r="AA785" s="134" t="e">
        <f t="shared" si="379"/>
        <v>#VALUE!</v>
      </c>
      <c r="AB785" s="133" t="e">
        <f>COUNTIFS(A1_Individu_Data_Keadaan_SDMK!A$4:A$149931,M785,A1_Individu_Data_Keadaan_SDMK!R$4:R$149285,"02. Dokter Gigi")</f>
        <v>#VALUE!</v>
      </c>
      <c r="AC785" s="122">
        <f t="shared" si="380"/>
        <v>1</v>
      </c>
      <c r="AD785" s="134" t="e">
        <f t="shared" si="381"/>
        <v>#VALUE!</v>
      </c>
      <c r="AE785" s="134" t="e">
        <f t="shared" si="382"/>
        <v>#VALUE!</v>
      </c>
      <c r="AF785" s="133" t="e">
        <f>COUNTIFS(A1_Individu_Data_Keadaan_SDMK!A$4:A$149931,M785,A1_Individu_Data_Keadaan_SDMK!Q$4:Q$149285,"03. KEPERAWATAN")</f>
        <v>#VALUE!</v>
      </c>
      <c r="AG785" s="135">
        <f t="shared" si="383"/>
        <v>5</v>
      </c>
      <c r="AH785" s="134" t="e">
        <f t="shared" si="384"/>
        <v>#VALUE!</v>
      </c>
      <c r="AI785" s="134" t="e">
        <f t="shared" si="385"/>
        <v>#VALUE!</v>
      </c>
      <c r="AJ785" s="133" t="e">
        <f>COUNTIFS(A1_Individu_Data_Keadaan_SDMK!A$4:A$149931,M785,A1_Individu_Data_Keadaan_SDMK!Q$4:Q$149285,"04. KEBIDANAN")</f>
        <v>#VALUE!</v>
      </c>
      <c r="AK785" s="135">
        <f t="shared" si="386"/>
        <v>4</v>
      </c>
      <c r="AL785" s="134" t="e">
        <f t="shared" si="387"/>
        <v>#VALUE!</v>
      </c>
      <c r="AM785" s="134" t="e">
        <f t="shared" si="388"/>
        <v>#VALUE!</v>
      </c>
      <c r="AN785" s="133" t="e">
        <f>COUNTIFS(A1_Individu_Data_Keadaan_SDMK!A$4:A$149931,M785,A1_Individu_Data_Keadaan_SDMK!Q$4:Q$149285,"05. KEFARMASIAN")</f>
        <v>#VALUE!</v>
      </c>
      <c r="AO785" s="135">
        <f t="shared" si="389"/>
        <v>1</v>
      </c>
      <c r="AP785" s="134" t="e">
        <f t="shared" si="390"/>
        <v>#VALUE!</v>
      </c>
      <c r="AQ785" s="134" t="e">
        <f t="shared" si="391"/>
        <v>#VALUE!</v>
      </c>
      <c r="AR785" s="133" t="e">
        <f>COUNTIFS(A1_Individu_Data_Keadaan_SDMK!A$4:A$149931,M785,A1_Individu_Data_Keadaan_SDMK!Q$4:Q$149285,"06. KESEHATAN MASYARAKAT")</f>
        <v>#VALUE!</v>
      </c>
      <c r="AS785" s="135">
        <f t="shared" si="392"/>
        <v>1</v>
      </c>
      <c r="AT785" s="134" t="e">
        <f t="shared" si="393"/>
        <v>#VALUE!</v>
      </c>
      <c r="AU785" s="134" t="e">
        <f t="shared" si="394"/>
        <v>#VALUE!</v>
      </c>
      <c r="AV785" s="133" t="e">
        <f>COUNTIFS(A1_Individu_Data_Keadaan_SDMK!A$4:A$149931,M785,A1_Individu_Data_Keadaan_SDMK!Q$4:Q$149285,"07. KESEHATAN LINGKUNGAN")</f>
        <v>#VALUE!</v>
      </c>
      <c r="AW785" s="135">
        <f t="shared" si="395"/>
        <v>1</v>
      </c>
      <c r="AX785" s="134" t="e">
        <f t="shared" si="396"/>
        <v>#VALUE!</v>
      </c>
      <c r="AY785" s="134" t="e">
        <f t="shared" si="397"/>
        <v>#VALUE!</v>
      </c>
      <c r="AZ785" s="133" t="e">
        <f>COUNTIFS(A1_Individu_Data_Keadaan_SDMK!A$4:A$149931,M785,A1_Individu_Data_Keadaan_SDMK!Q$4:Q$149285,"08. GIZI")</f>
        <v>#VALUE!</v>
      </c>
      <c r="BA785" s="135">
        <f t="shared" si="398"/>
        <v>1</v>
      </c>
      <c r="BB785" s="134" t="e">
        <f t="shared" si="399"/>
        <v>#VALUE!</v>
      </c>
      <c r="BC785" s="134" t="e">
        <f t="shared" si="400"/>
        <v>#VALUE!</v>
      </c>
      <c r="BD785" s="133" t="e">
        <f>COUNTIFS(A1_Individu_Data_Keadaan_SDMK!A$4:A$149931,M785,A1_Individu_Data_Keadaan_SDMK!R$4:R$149285,"03. Ahli Teknologi Laboratorium Medik")</f>
        <v>#VALUE!</v>
      </c>
      <c r="BE785" s="135">
        <f t="shared" si="401"/>
        <v>1</v>
      </c>
      <c r="BF785" s="134" t="e">
        <f t="shared" si="402"/>
        <v>#VALUE!</v>
      </c>
      <c r="BG785" s="134" t="e">
        <f t="shared" si="403"/>
        <v>#VALUE!</v>
      </c>
      <c r="BH785" s="139" t="e">
        <f t="shared" si="404"/>
        <v>#VALUE!</v>
      </c>
      <c r="BI785" s="139" t="e">
        <f t="shared" si="405"/>
        <v>#VALUE!</v>
      </c>
    </row>
    <row r="786" spans="13:61" ht="15">
      <c r="M786" s="120" t="s">
        <v>13958</v>
      </c>
      <c r="N786" s="120" t="s">
        <v>13959</v>
      </c>
      <c r="O786" s="120" t="s">
        <v>267</v>
      </c>
      <c r="P786" s="120" t="s">
        <v>9301</v>
      </c>
      <c r="Q786" s="120" t="s">
        <v>12201</v>
      </c>
      <c r="R786" s="120">
        <v>33</v>
      </c>
      <c r="S786" s="120">
        <v>3329</v>
      </c>
      <c r="T786" s="348" t="str">
        <f>IF(R786&lt;&gt;"",VLOOKUP(R786,'01_MASTER_KODE_WILAYAH'!H$1437:I$1470,2,FALSE),"")</f>
        <v>JAWA TENGAH</v>
      </c>
      <c r="U786" s="348" t="str">
        <f>IF(S786&lt;&gt;"",VLOOKUP(S786,'01_MASTER_KODE_WILAYAH'!D$5:F$1353,3,FALSE),"")</f>
        <v>BREBES</v>
      </c>
      <c r="V786" s="349" t="str">
        <f t="shared" si="375"/>
        <v>2</v>
      </c>
      <c r="W786" s="145" t="e">
        <f t="shared" si="376"/>
        <v>#VALUE!</v>
      </c>
      <c r="X786" s="133" t="e">
        <f>COUNTIFS(A1_Individu_Data_Keadaan_SDMK!A$4:A$149931,M786,A1_Individu_Data_Keadaan_SDMK!R$4:R$149285,"01. Dokter")</f>
        <v>#VALUE!</v>
      </c>
      <c r="Y786" s="122">
        <f t="shared" si="377"/>
        <v>1</v>
      </c>
      <c r="Z786" s="134" t="e">
        <f t="shared" si="378"/>
        <v>#VALUE!</v>
      </c>
      <c r="AA786" s="134" t="e">
        <f t="shared" si="379"/>
        <v>#VALUE!</v>
      </c>
      <c r="AB786" s="133" t="e">
        <f>COUNTIFS(A1_Individu_Data_Keadaan_SDMK!A$4:A$149931,M786,A1_Individu_Data_Keadaan_SDMK!R$4:R$149285,"02. Dokter Gigi")</f>
        <v>#VALUE!</v>
      </c>
      <c r="AC786" s="122">
        <f t="shared" si="380"/>
        <v>1</v>
      </c>
      <c r="AD786" s="134" t="e">
        <f t="shared" si="381"/>
        <v>#VALUE!</v>
      </c>
      <c r="AE786" s="134" t="e">
        <f t="shared" si="382"/>
        <v>#VALUE!</v>
      </c>
      <c r="AF786" s="133" t="e">
        <f>COUNTIFS(A1_Individu_Data_Keadaan_SDMK!A$4:A$149931,M786,A1_Individu_Data_Keadaan_SDMK!Q$4:Q$149285,"03. KEPERAWATAN")</f>
        <v>#VALUE!</v>
      </c>
      <c r="AG786" s="135">
        <f t="shared" si="383"/>
        <v>5</v>
      </c>
      <c r="AH786" s="134" t="e">
        <f t="shared" si="384"/>
        <v>#VALUE!</v>
      </c>
      <c r="AI786" s="134" t="e">
        <f t="shared" si="385"/>
        <v>#VALUE!</v>
      </c>
      <c r="AJ786" s="133" t="e">
        <f>COUNTIFS(A1_Individu_Data_Keadaan_SDMK!A$4:A$149931,M786,A1_Individu_Data_Keadaan_SDMK!Q$4:Q$149285,"04. KEBIDANAN")</f>
        <v>#VALUE!</v>
      </c>
      <c r="AK786" s="135">
        <f t="shared" si="386"/>
        <v>4</v>
      </c>
      <c r="AL786" s="134" t="e">
        <f t="shared" si="387"/>
        <v>#VALUE!</v>
      </c>
      <c r="AM786" s="134" t="e">
        <f t="shared" si="388"/>
        <v>#VALUE!</v>
      </c>
      <c r="AN786" s="133" t="e">
        <f>COUNTIFS(A1_Individu_Data_Keadaan_SDMK!A$4:A$149931,M786,A1_Individu_Data_Keadaan_SDMK!Q$4:Q$149285,"05. KEFARMASIAN")</f>
        <v>#VALUE!</v>
      </c>
      <c r="AO786" s="135">
        <f t="shared" si="389"/>
        <v>1</v>
      </c>
      <c r="AP786" s="134" t="e">
        <f t="shared" si="390"/>
        <v>#VALUE!</v>
      </c>
      <c r="AQ786" s="134" t="e">
        <f t="shared" si="391"/>
        <v>#VALUE!</v>
      </c>
      <c r="AR786" s="133" t="e">
        <f>COUNTIFS(A1_Individu_Data_Keadaan_SDMK!A$4:A$149931,M786,A1_Individu_Data_Keadaan_SDMK!Q$4:Q$149285,"06. KESEHATAN MASYARAKAT")</f>
        <v>#VALUE!</v>
      </c>
      <c r="AS786" s="135">
        <f t="shared" si="392"/>
        <v>1</v>
      </c>
      <c r="AT786" s="134" t="e">
        <f t="shared" si="393"/>
        <v>#VALUE!</v>
      </c>
      <c r="AU786" s="134" t="e">
        <f t="shared" si="394"/>
        <v>#VALUE!</v>
      </c>
      <c r="AV786" s="133" t="e">
        <f>COUNTIFS(A1_Individu_Data_Keadaan_SDMK!A$4:A$149931,M786,A1_Individu_Data_Keadaan_SDMK!Q$4:Q$149285,"07. KESEHATAN LINGKUNGAN")</f>
        <v>#VALUE!</v>
      </c>
      <c r="AW786" s="135">
        <f t="shared" si="395"/>
        <v>1</v>
      </c>
      <c r="AX786" s="134" t="e">
        <f t="shared" si="396"/>
        <v>#VALUE!</v>
      </c>
      <c r="AY786" s="134" t="e">
        <f t="shared" si="397"/>
        <v>#VALUE!</v>
      </c>
      <c r="AZ786" s="133" t="e">
        <f>COUNTIFS(A1_Individu_Data_Keadaan_SDMK!A$4:A$149931,M786,A1_Individu_Data_Keadaan_SDMK!Q$4:Q$149285,"08. GIZI")</f>
        <v>#VALUE!</v>
      </c>
      <c r="BA786" s="135">
        <f t="shared" si="398"/>
        <v>1</v>
      </c>
      <c r="BB786" s="134" t="e">
        <f t="shared" si="399"/>
        <v>#VALUE!</v>
      </c>
      <c r="BC786" s="134" t="e">
        <f t="shared" si="400"/>
        <v>#VALUE!</v>
      </c>
      <c r="BD786" s="133" t="e">
        <f>COUNTIFS(A1_Individu_Data_Keadaan_SDMK!A$4:A$149931,M786,A1_Individu_Data_Keadaan_SDMK!R$4:R$149285,"03. Ahli Teknologi Laboratorium Medik")</f>
        <v>#VALUE!</v>
      </c>
      <c r="BE786" s="135">
        <f t="shared" si="401"/>
        <v>1</v>
      </c>
      <c r="BF786" s="134" t="e">
        <f t="shared" si="402"/>
        <v>#VALUE!</v>
      </c>
      <c r="BG786" s="134" t="e">
        <f t="shared" si="403"/>
        <v>#VALUE!</v>
      </c>
      <c r="BH786" s="139" t="e">
        <f t="shared" si="404"/>
        <v>#VALUE!</v>
      </c>
      <c r="BI786" s="139" t="e">
        <f t="shared" si="405"/>
        <v>#VALUE!</v>
      </c>
    </row>
    <row r="787" spans="13:61" ht="15">
      <c r="M787" s="120" t="s">
        <v>13960</v>
      </c>
      <c r="N787" s="120" t="s">
        <v>13961</v>
      </c>
      <c r="O787" s="120" t="s">
        <v>267</v>
      </c>
      <c r="P787" s="120" t="s">
        <v>9301</v>
      </c>
      <c r="Q787" s="120" t="s">
        <v>12201</v>
      </c>
      <c r="R787" s="120">
        <v>33</v>
      </c>
      <c r="S787" s="120">
        <v>3329</v>
      </c>
      <c r="T787" s="348" t="str">
        <f>IF(R787&lt;&gt;"",VLOOKUP(R787,'01_MASTER_KODE_WILAYAH'!H$1437:I$1470,2,FALSE),"")</f>
        <v>JAWA TENGAH</v>
      </c>
      <c r="U787" s="348" t="str">
        <f>IF(S787&lt;&gt;"",VLOOKUP(S787,'01_MASTER_KODE_WILAYAH'!D$5:F$1353,3,FALSE),"")</f>
        <v>BREBES</v>
      </c>
      <c r="V787" s="349" t="str">
        <f t="shared" si="375"/>
        <v>2</v>
      </c>
      <c r="W787" s="145" t="e">
        <f t="shared" si="376"/>
        <v>#VALUE!</v>
      </c>
      <c r="X787" s="133" t="e">
        <f>COUNTIFS(A1_Individu_Data_Keadaan_SDMK!A$4:A$149931,M787,A1_Individu_Data_Keadaan_SDMK!R$4:R$149285,"01. Dokter")</f>
        <v>#VALUE!</v>
      </c>
      <c r="Y787" s="122">
        <f t="shared" si="377"/>
        <v>1</v>
      </c>
      <c r="Z787" s="134" t="e">
        <f t="shared" si="378"/>
        <v>#VALUE!</v>
      </c>
      <c r="AA787" s="134" t="e">
        <f t="shared" si="379"/>
        <v>#VALUE!</v>
      </c>
      <c r="AB787" s="133" t="e">
        <f>COUNTIFS(A1_Individu_Data_Keadaan_SDMK!A$4:A$149931,M787,A1_Individu_Data_Keadaan_SDMK!R$4:R$149285,"02. Dokter Gigi")</f>
        <v>#VALUE!</v>
      </c>
      <c r="AC787" s="122">
        <f t="shared" si="380"/>
        <v>1</v>
      </c>
      <c r="AD787" s="134" t="e">
        <f t="shared" si="381"/>
        <v>#VALUE!</v>
      </c>
      <c r="AE787" s="134" t="e">
        <f t="shared" si="382"/>
        <v>#VALUE!</v>
      </c>
      <c r="AF787" s="133" t="e">
        <f>COUNTIFS(A1_Individu_Data_Keadaan_SDMK!A$4:A$149931,M787,A1_Individu_Data_Keadaan_SDMK!Q$4:Q$149285,"03. KEPERAWATAN")</f>
        <v>#VALUE!</v>
      </c>
      <c r="AG787" s="135">
        <f t="shared" si="383"/>
        <v>5</v>
      </c>
      <c r="AH787" s="134" t="e">
        <f t="shared" si="384"/>
        <v>#VALUE!</v>
      </c>
      <c r="AI787" s="134" t="e">
        <f t="shared" si="385"/>
        <v>#VALUE!</v>
      </c>
      <c r="AJ787" s="133" t="e">
        <f>COUNTIFS(A1_Individu_Data_Keadaan_SDMK!A$4:A$149931,M787,A1_Individu_Data_Keadaan_SDMK!Q$4:Q$149285,"04. KEBIDANAN")</f>
        <v>#VALUE!</v>
      </c>
      <c r="AK787" s="135">
        <f t="shared" si="386"/>
        <v>4</v>
      </c>
      <c r="AL787" s="134" t="e">
        <f t="shared" si="387"/>
        <v>#VALUE!</v>
      </c>
      <c r="AM787" s="134" t="e">
        <f t="shared" si="388"/>
        <v>#VALUE!</v>
      </c>
      <c r="AN787" s="133" t="e">
        <f>COUNTIFS(A1_Individu_Data_Keadaan_SDMK!A$4:A$149931,M787,A1_Individu_Data_Keadaan_SDMK!Q$4:Q$149285,"05. KEFARMASIAN")</f>
        <v>#VALUE!</v>
      </c>
      <c r="AO787" s="135">
        <f t="shared" si="389"/>
        <v>1</v>
      </c>
      <c r="AP787" s="134" t="e">
        <f t="shared" si="390"/>
        <v>#VALUE!</v>
      </c>
      <c r="AQ787" s="134" t="e">
        <f t="shared" si="391"/>
        <v>#VALUE!</v>
      </c>
      <c r="AR787" s="133" t="e">
        <f>COUNTIFS(A1_Individu_Data_Keadaan_SDMK!A$4:A$149931,M787,A1_Individu_Data_Keadaan_SDMK!Q$4:Q$149285,"06. KESEHATAN MASYARAKAT")</f>
        <v>#VALUE!</v>
      </c>
      <c r="AS787" s="135">
        <f t="shared" si="392"/>
        <v>1</v>
      </c>
      <c r="AT787" s="134" t="e">
        <f t="shared" si="393"/>
        <v>#VALUE!</v>
      </c>
      <c r="AU787" s="134" t="e">
        <f t="shared" si="394"/>
        <v>#VALUE!</v>
      </c>
      <c r="AV787" s="133" t="e">
        <f>COUNTIFS(A1_Individu_Data_Keadaan_SDMK!A$4:A$149931,M787,A1_Individu_Data_Keadaan_SDMK!Q$4:Q$149285,"07. KESEHATAN LINGKUNGAN")</f>
        <v>#VALUE!</v>
      </c>
      <c r="AW787" s="135">
        <f t="shared" si="395"/>
        <v>1</v>
      </c>
      <c r="AX787" s="134" t="e">
        <f t="shared" si="396"/>
        <v>#VALUE!</v>
      </c>
      <c r="AY787" s="134" t="e">
        <f t="shared" si="397"/>
        <v>#VALUE!</v>
      </c>
      <c r="AZ787" s="133" t="e">
        <f>COUNTIFS(A1_Individu_Data_Keadaan_SDMK!A$4:A$149931,M787,A1_Individu_Data_Keadaan_SDMK!Q$4:Q$149285,"08. GIZI")</f>
        <v>#VALUE!</v>
      </c>
      <c r="BA787" s="135">
        <f t="shared" si="398"/>
        <v>1</v>
      </c>
      <c r="BB787" s="134" t="e">
        <f t="shared" si="399"/>
        <v>#VALUE!</v>
      </c>
      <c r="BC787" s="134" t="e">
        <f t="shared" si="400"/>
        <v>#VALUE!</v>
      </c>
      <c r="BD787" s="133" t="e">
        <f>COUNTIFS(A1_Individu_Data_Keadaan_SDMK!A$4:A$149931,M787,A1_Individu_Data_Keadaan_SDMK!R$4:R$149285,"03. Ahli Teknologi Laboratorium Medik")</f>
        <v>#VALUE!</v>
      </c>
      <c r="BE787" s="135">
        <f t="shared" si="401"/>
        <v>1</v>
      </c>
      <c r="BF787" s="134" t="e">
        <f t="shared" si="402"/>
        <v>#VALUE!</v>
      </c>
      <c r="BG787" s="134" t="e">
        <f t="shared" si="403"/>
        <v>#VALUE!</v>
      </c>
      <c r="BH787" s="139" t="e">
        <f t="shared" si="404"/>
        <v>#VALUE!</v>
      </c>
      <c r="BI787" s="139" t="e">
        <f t="shared" si="405"/>
        <v>#VALUE!</v>
      </c>
    </row>
    <row r="788" spans="13:61" ht="15">
      <c r="M788" s="120" t="s">
        <v>13962</v>
      </c>
      <c r="N788" s="120" t="s">
        <v>13963</v>
      </c>
      <c r="O788" s="120" t="s">
        <v>267</v>
      </c>
      <c r="P788" s="120" t="s">
        <v>9301</v>
      </c>
      <c r="Q788" s="120" t="s">
        <v>12201</v>
      </c>
      <c r="R788" s="120">
        <v>33</v>
      </c>
      <c r="S788" s="120">
        <v>3329</v>
      </c>
      <c r="T788" s="348" t="str">
        <f>IF(R788&lt;&gt;"",VLOOKUP(R788,'01_MASTER_KODE_WILAYAH'!H$1437:I$1470,2,FALSE),"")</f>
        <v>JAWA TENGAH</v>
      </c>
      <c r="U788" s="348" t="str">
        <f>IF(S788&lt;&gt;"",VLOOKUP(S788,'01_MASTER_KODE_WILAYAH'!D$5:F$1353,3,FALSE),"")</f>
        <v>BREBES</v>
      </c>
      <c r="V788" s="349" t="str">
        <f t="shared" si="375"/>
        <v>2</v>
      </c>
      <c r="W788" s="145" t="e">
        <f t="shared" si="376"/>
        <v>#VALUE!</v>
      </c>
      <c r="X788" s="133" t="e">
        <f>COUNTIFS(A1_Individu_Data_Keadaan_SDMK!A$4:A$149931,M788,A1_Individu_Data_Keadaan_SDMK!R$4:R$149285,"01. Dokter")</f>
        <v>#VALUE!</v>
      </c>
      <c r="Y788" s="122">
        <f t="shared" si="377"/>
        <v>1</v>
      </c>
      <c r="Z788" s="134" t="e">
        <f t="shared" si="378"/>
        <v>#VALUE!</v>
      </c>
      <c r="AA788" s="134" t="e">
        <f t="shared" si="379"/>
        <v>#VALUE!</v>
      </c>
      <c r="AB788" s="133" t="e">
        <f>COUNTIFS(A1_Individu_Data_Keadaan_SDMK!A$4:A$149931,M788,A1_Individu_Data_Keadaan_SDMK!R$4:R$149285,"02. Dokter Gigi")</f>
        <v>#VALUE!</v>
      </c>
      <c r="AC788" s="122">
        <f t="shared" si="380"/>
        <v>1</v>
      </c>
      <c r="AD788" s="134" t="e">
        <f t="shared" si="381"/>
        <v>#VALUE!</v>
      </c>
      <c r="AE788" s="134" t="e">
        <f t="shared" si="382"/>
        <v>#VALUE!</v>
      </c>
      <c r="AF788" s="133" t="e">
        <f>COUNTIFS(A1_Individu_Data_Keadaan_SDMK!A$4:A$149931,M788,A1_Individu_Data_Keadaan_SDMK!Q$4:Q$149285,"03. KEPERAWATAN")</f>
        <v>#VALUE!</v>
      </c>
      <c r="AG788" s="135">
        <f t="shared" si="383"/>
        <v>5</v>
      </c>
      <c r="AH788" s="134" t="e">
        <f t="shared" si="384"/>
        <v>#VALUE!</v>
      </c>
      <c r="AI788" s="134" t="e">
        <f t="shared" si="385"/>
        <v>#VALUE!</v>
      </c>
      <c r="AJ788" s="133" t="e">
        <f>COUNTIFS(A1_Individu_Data_Keadaan_SDMK!A$4:A$149931,M788,A1_Individu_Data_Keadaan_SDMK!Q$4:Q$149285,"04. KEBIDANAN")</f>
        <v>#VALUE!</v>
      </c>
      <c r="AK788" s="135">
        <f t="shared" si="386"/>
        <v>4</v>
      </c>
      <c r="AL788" s="134" t="e">
        <f t="shared" si="387"/>
        <v>#VALUE!</v>
      </c>
      <c r="AM788" s="134" t="e">
        <f t="shared" si="388"/>
        <v>#VALUE!</v>
      </c>
      <c r="AN788" s="133" t="e">
        <f>COUNTIFS(A1_Individu_Data_Keadaan_SDMK!A$4:A$149931,M788,A1_Individu_Data_Keadaan_SDMK!Q$4:Q$149285,"05. KEFARMASIAN")</f>
        <v>#VALUE!</v>
      </c>
      <c r="AO788" s="135">
        <f t="shared" si="389"/>
        <v>1</v>
      </c>
      <c r="AP788" s="134" t="e">
        <f t="shared" si="390"/>
        <v>#VALUE!</v>
      </c>
      <c r="AQ788" s="134" t="e">
        <f t="shared" si="391"/>
        <v>#VALUE!</v>
      </c>
      <c r="AR788" s="133" t="e">
        <f>COUNTIFS(A1_Individu_Data_Keadaan_SDMK!A$4:A$149931,M788,A1_Individu_Data_Keadaan_SDMK!Q$4:Q$149285,"06. KESEHATAN MASYARAKAT")</f>
        <v>#VALUE!</v>
      </c>
      <c r="AS788" s="135">
        <f t="shared" si="392"/>
        <v>1</v>
      </c>
      <c r="AT788" s="134" t="e">
        <f t="shared" si="393"/>
        <v>#VALUE!</v>
      </c>
      <c r="AU788" s="134" t="e">
        <f t="shared" si="394"/>
        <v>#VALUE!</v>
      </c>
      <c r="AV788" s="133" t="e">
        <f>COUNTIFS(A1_Individu_Data_Keadaan_SDMK!A$4:A$149931,M788,A1_Individu_Data_Keadaan_SDMK!Q$4:Q$149285,"07. KESEHATAN LINGKUNGAN")</f>
        <v>#VALUE!</v>
      </c>
      <c r="AW788" s="135">
        <f t="shared" si="395"/>
        <v>1</v>
      </c>
      <c r="AX788" s="134" t="e">
        <f t="shared" si="396"/>
        <v>#VALUE!</v>
      </c>
      <c r="AY788" s="134" t="e">
        <f t="shared" si="397"/>
        <v>#VALUE!</v>
      </c>
      <c r="AZ788" s="133" t="e">
        <f>COUNTIFS(A1_Individu_Data_Keadaan_SDMK!A$4:A$149931,M788,A1_Individu_Data_Keadaan_SDMK!Q$4:Q$149285,"08. GIZI")</f>
        <v>#VALUE!</v>
      </c>
      <c r="BA788" s="135">
        <f t="shared" si="398"/>
        <v>1</v>
      </c>
      <c r="BB788" s="134" t="e">
        <f t="shared" si="399"/>
        <v>#VALUE!</v>
      </c>
      <c r="BC788" s="134" t="e">
        <f t="shared" si="400"/>
        <v>#VALUE!</v>
      </c>
      <c r="BD788" s="133" t="e">
        <f>COUNTIFS(A1_Individu_Data_Keadaan_SDMK!A$4:A$149931,M788,A1_Individu_Data_Keadaan_SDMK!R$4:R$149285,"03. Ahli Teknologi Laboratorium Medik")</f>
        <v>#VALUE!</v>
      </c>
      <c r="BE788" s="135">
        <f t="shared" si="401"/>
        <v>1</v>
      </c>
      <c r="BF788" s="134" t="e">
        <f t="shared" si="402"/>
        <v>#VALUE!</v>
      </c>
      <c r="BG788" s="134" t="e">
        <f t="shared" si="403"/>
        <v>#VALUE!</v>
      </c>
      <c r="BH788" s="139" t="e">
        <f t="shared" si="404"/>
        <v>#VALUE!</v>
      </c>
      <c r="BI788" s="139" t="e">
        <f t="shared" si="405"/>
        <v>#VALUE!</v>
      </c>
    </row>
    <row r="789" spans="13:61" ht="15">
      <c r="M789" s="120" t="s">
        <v>13964</v>
      </c>
      <c r="N789" s="120" t="s">
        <v>13965</v>
      </c>
      <c r="O789" s="120" t="s">
        <v>267</v>
      </c>
      <c r="P789" s="120" t="s">
        <v>9302</v>
      </c>
      <c r="Q789" s="120" t="s">
        <v>12201</v>
      </c>
      <c r="R789" s="120">
        <v>33</v>
      </c>
      <c r="S789" s="120">
        <v>3329</v>
      </c>
      <c r="T789" s="348" t="str">
        <f>IF(R789&lt;&gt;"",VLOOKUP(R789,'01_MASTER_KODE_WILAYAH'!H$1437:I$1470,2,FALSE),"")</f>
        <v>JAWA TENGAH</v>
      </c>
      <c r="U789" s="348" t="str">
        <f>IF(S789&lt;&gt;"",VLOOKUP(S789,'01_MASTER_KODE_WILAYAH'!D$5:F$1353,3,FALSE),"")</f>
        <v>BREBES</v>
      </c>
      <c r="V789" s="349" t="str">
        <f t="shared" si="375"/>
        <v>1</v>
      </c>
      <c r="W789" s="145" t="e">
        <f t="shared" si="376"/>
        <v>#VALUE!</v>
      </c>
      <c r="X789" s="133" t="e">
        <f>COUNTIFS(A1_Individu_Data_Keadaan_SDMK!A$4:A$149931,M789,A1_Individu_Data_Keadaan_SDMK!R$4:R$149285,"01. Dokter")</f>
        <v>#VALUE!</v>
      </c>
      <c r="Y789" s="122">
        <f t="shared" si="377"/>
        <v>2</v>
      </c>
      <c r="Z789" s="134" t="e">
        <f t="shared" si="378"/>
        <v>#VALUE!</v>
      </c>
      <c r="AA789" s="134" t="e">
        <f t="shared" si="379"/>
        <v>#VALUE!</v>
      </c>
      <c r="AB789" s="133" t="e">
        <f>COUNTIFS(A1_Individu_Data_Keadaan_SDMK!A$4:A$149931,M789,A1_Individu_Data_Keadaan_SDMK!R$4:R$149285,"02. Dokter Gigi")</f>
        <v>#VALUE!</v>
      </c>
      <c r="AC789" s="122">
        <f t="shared" si="380"/>
        <v>1</v>
      </c>
      <c r="AD789" s="134" t="e">
        <f t="shared" si="381"/>
        <v>#VALUE!</v>
      </c>
      <c r="AE789" s="134" t="e">
        <f t="shared" si="382"/>
        <v>#VALUE!</v>
      </c>
      <c r="AF789" s="133" t="e">
        <f>COUNTIFS(A1_Individu_Data_Keadaan_SDMK!A$4:A$149931,M789,A1_Individu_Data_Keadaan_SDMK!Q$4:Q$149285,"03. KEPERAWATAN")</f>
        <v>#VALUE!</v>
      </c>
      <c r="AG789" s="135">
        <f t="shared" si="383"/>
        <v>8</v>
      </c>
      <c r="AH789" s="134" t="e">
        <f t="shared" si="384"/>
        <v>#VALUE!</v>
      </c>
      <c r="AI789" s="134" t="e">
        <f t="shared" si="385"/>
        <v>#VALUE!</v>
      </c>
      <c r="AJ789" s="133" t="e">
        <f>COUNTIFS(A1_Individu_Data_Keadaan_SDMK!A$4:A$149931,M789,A1_Individu_Data_Keadaan_SDMK!Q$4:Q$149285,"04. KEBIDANAN")</f>
        <v>#VALUE!</v>
      </c>
      <c r="AK789" s="135">
        <f t="shared" si="386"/>
        <v>7</v>
      </c>
      <c r="AL789" s="134" t="e">
        <f t="shared" si="387"/>
        <v>#VALUE!</v>
      </c>
      <c r="AM789" s="134" t="e">
        <f t="shared" si="388"/>
        <v>#VALUE!</v>
      </c>
      <c r="AN789" s="133" t="e">
        <f>COUNTIFS(A1_Individu_Data_Keadaan_SDMK!A$4:A$149931,M789,A1_Individu_Data_Keadaan_SDMK!Q$4:Q$149285,"05. KEFARMASIAN")</f>
        <v>#VALUE!</v>
      </c>
      <c r="AO789" s="135">
        <f t="shared" si="389"/>
        <v>1</v>
      </c>
      <c r="AP789" s="134" t="e">
        <f t="shared" si="390"/>
        <v>#VALUE!</v>
      </c>
      <c r="AQ789" s="134" t="e">
        <f t="shared" si="391"/>
        <v>#VALUE!</v>
      </c>
      <c r="AR789" s="133" t="e">
        <f>COUNTIFS(A1_Individu_Data_Keadaan_SDMK!A$4:A$149931,M789,A1_Individu_Data_Keadaan_SDMK!Q$4:Q$149285,"06. KESEHATAN MASYARAKAT")</f>
        <v>#VALUE!</v>
      </c>
      <c r="AS789" s="135">
        <f t="shared" si="392"/>
        <v>1</v>
      </c>
      <c r="AT789" s="134" t="e">
        <f t="shared" si="393"/>
        <v>#VALUE!</v>
      </c>
      <c r="AU789" s="134" t="e">
        <f t="shared" si="394"/>
        <v>#VALUE!</v>
      </c>
      <c r="AV789" s="133" t="e">
        <f>COUNTIFS(A1_Individu_Data_Keadaan_SDMK!A$4:A$149931,M789,A1_Individu_Data_Keadaan_SDMK!Q$4:Q$149285,"07. KESEHATAN LINGKUNGAN")</f>
        <v>#VALUE!</v>
      </c>
      <c r="AW789" s="135">
        <f t="shared" si="395"/>
        <v>1</v>
      </c>
      <c r="AX789" s="134" t="e">
        <f t="shared" si="396"/>
        <v>#VALUE!</v>
      </c>
      <c r="AY789" s="134" t="e">
        <f t="shared" si="397"/>
        <v>#VALUE!</v>
      </c>
      <c r="AZ789" s="133" t="e">
        <f>COUNTIFS(A1_Individu_Data_Keadaan_SDMK!A$4:A$149931,M789,A1_Individu_Data_Keadaan_SDMK!Q$4:Q$149285,"08. GIZI")</f>
        <v>#VALUE!</v>
      </c>
      <c r="BA789" s="135">
        <f t="shared" si="398"/>
        <v>2</v>
      </c>
      <c r="BB789" s="134" t="e">
        <f t="shared" si="399"/>
        <v>#VALUE!</v>
      </c>
      <c r="BC789" s="134" t="e">
        <f t="shared" si="400"/>
        <v>#VALUE!</v>
      </c>
      <c r="BD789" s="133" t="e">
        <f>COUNTIFS(A1_Individu_Data_Keadaan_SDMK!A$4:A$149931,M789,A1_Individu_Data_Keadaan_SDMK!R$4:R$149285,"03. Ahli Teknologi Laboratorium Medik")</f>
        <v>#VALUE!</v>
      </c>
      <c r="BE789" s="135">
        <f t="shared" si="401"/>
        <v>1</v>
      </c>
      <c r="BF789" s="134" t="e">
        <f t="shared" si="402"/>
        <v>#VALUE!</v>
      </c>
      <c r="BG789" s="134" t="e">
        <f t="shared" si="403"/>
        <v>#VALUE!</v>
      </c>
      <c r="BH789" s="139" t="e">
        <f t="shared" si="404"/>
        <v>#VALUE!</v>
      </c>
      <c r="BI789" s="139" t="e">
        <f t="shared" si="405"/>
        <v>#VALUE!</v>
      </c>
    </row>
    <row r="790" spans="13:61" ht="15">
      <c r="M790" s="120" t="s">
        <v>13966</v>
      </c>
      <c r="N790" s="120" t="s">
        <v>13967</v>
      </c>
      <c r="O790" s="120" t="s">
        <v>267</v>
      </c>
      <c r="P790" s="120" t="s">
        <v>9302</v>
      </c>
      <c r="Q790" s="120" t="s">
        <v>12201</v>
      </c>
      <c r="R790" s="120">
        <v>33</v>
      </c>
      <c r="S790" s="120">
        <v>3329</v>
      </c>
      <c r="T790" s="348" t="str">
        <f>IF(R790&lt;&gt;"",VLOOKUP(R790,'01_MASTER_KODE_WILAYAH'!H$1437:I$1470,2,FALSE),"")</f>
        <v>JAWA TENGAH</v>
      </c>
      <c r="U790" s="348" t="str">
        <f>IF(S790&lt;&gt;"",VLOOKUP(S790,'01_MASTER_KODE_WILAYAH'!D$5:F$1353,3,FALSE),"")</f>
        <v>BREBES</v>
      </c>
      <c r="V790" s="349" t="str">
        <f t="shared" si="375"/>
        <v>1</v>
      </c>
      <c r="W790" s="145" t="e">
        <f t="shared" si="376"/>
        <v>#VALUE!</v>
      </c>
      <c r="X790" s="133" t="e">
        <f>COUNTIFS(A1_Individu_Data_Keadaan_SDMK!A$4:A$149931,M790,A1_Individu_Data_Keadaan_SDMK!R$4:R$149285,"01. Dokter")</f>
        <v>#VALUE!</v>
      </c>
      <c r="Y790" s="122">
        <f t="shared" si="377"/>
        <v>2</v>
      </c>
      <c r="Z790" s="134" t="e">
        <f t="shared" si="378"/>
        <v>#VALUE!</v>
      </c>
      <c r="AA790" s="134" t="e">
        <f t="shared" si="379"/>
        <v>#VALUE!</v>
      </c>
      <c r="AB790" s="133" t="e">
        <f>COUNTIFS(A1_Individu_Data_Keadaan_SDMK!A$4:A$149931,M790,A1_Individu_Data_Keadaan_SDMK!R$4:R$149285,"02. Dokter Gigi")</f>
        <v>#VALUE!</v>
      </c>
      <c r="AC790" s="122">
        <f t="shared" si="380"/>
        <v>1</v>
      </c>
      <c r="AD790" s="134" t="e">
        <f t="shared" si="381"/>
        <v>#VALUE!</v>
      </c>
      <c r="AE790" s="134" t="e">
        <f t="shared" si="382"/>
        <v>#VALUE!</v>
      </c>
      <c r="AF790" s="133" t="e">
        <f>COUNTIFS(A1_Individu_Data_Keadaan_SDMK!A$4:A$149931,M790,A1_Individu_Data_Keadaan_SDMK!Q$4:Q$149285,"03. KEPERAWATAN")</f>
        <v>#VALUE!</v>
      </c>
      <c r="AG790" s="135">
        <f t="shared" si="383"/>
        <v>8</v>
      </c>
      <c r="AH790" s="134" t="e">
        <f t="shared" si="384"/>
        <v>#VALUE!</v>
      </c>
      <c r="AI790" s="134" t="e">
        <f t="shared" si="385"/>
        <v>#VALUE!</v>
      </c>
      <c r="AJ790" s="133" t="e">
        <f>COUNTIFS(A1_Individu_Data_Keadaan_SDMK!A$4:A$149931,M790,A1_Individu_Data_Keadaan_SDMK!Q$4:Q$149285,"04. KEBIDANAN")</f>
        <v>#VALUE!</v>
      </c>
      <c r="AK790" s="135">
        <f t="shared" si="386"/>
        <v>7</v>
      </c>
      <c r="AL790" s="134" t="e">
        <f t="shared" si="387"/>
        <v>#VALUE!</v>
      </c>
      <c r="AM790" s="134" t="e">
        <f t="shared" si="388"/>
        <v>#VALUE!</v>
      </c>
      <c r="AN790" s="133" t="e">
        <f>COUNTIFS(A1_Individu_Data_Keadaan_SDMK!A$4:A$149931,M790,A1_Individu_Data_Keadaan_SDMK!Q$4:Q$149285,"05. KEFARMASIAN")</f>
        <v>#VALUE!</v>
      </c>
      <c r="AO790" s="135">
        <f t="shared" si="389"/>
        <v>1</v>
      </c>
      <c r="AP790" s="134" t="e">
        <f t="shared" si="390"/>
        <v>#VALUE!</v>
      </c>
      <c r="AQ790" s="134" t="e">
        <f t="shared" si="391"/>
        <v>#VALUE!</v>
      </c>
      <c r="AR790" s="133" t="e">
        <f>COUNTIFS(A1_Individu_Data_Keadaan_SDMK!A$4:A$149931,M790,A1_Individu_Data_Keadaan_SDMK!Q$4:Q$149285,"06. KESEHATAN MASYARAKAT")</f>
        <v>#VALUE!</v>
      </c>
      <c r="AS790" s="135">
        <f t="shared" si="392"/>
        <v>1</v>
      </c>
      <c r="AT790" s="134" t="e">
        <f t="shared" si="393"/>
        <v>#VALUE!</v>
      </c>
      <c r="AU790" s="134" t="e">
        <f t="shared" si="394"/>
        <v>#VALUE!</v>
      </c>
      <c r="AV790" s="133" t="e">
        <f>COUNTIFS(A1_Individu_Data_Keadaan_SDMK!A$4:A$149931,M790,A1_Individu_Data_Keadaan_SDMK!Q$4:Q$149285,"07. KESEHATAN LINGKUNGAN")</f>
        <v>#VALUE!</v>
      </c>
      <c r="AW790" s="135">
        <f t="shared" si="395"/>
        <v>1</v>
      </c>
      <c r="AX790" s="134" t="e">
        <f t="shared" si="396"/>
        <v>#VALUE!</v>
      </c>
      <c r="AY790" s="134" t="e">
        <f t="shared" si="397"/>
        <v>#VALUE!</v>
      </c>
      <c r="AZ790" s="133" t="e">
        <f>COUNTIFS(A1_Individu_Data_Keadaan_SDMK!A$4:A$149931,M790,A1_Individu_Data_Keadaan_SDMK!Q$4:Q$149285,"08. GIZI")</f>
        <v>#VALUE!</v>
      </c>
      <c r="BA790" s="135">
        <f t="shared" si="398"/>
        <v>2</v>
      </c>
      <c r="BB790" s="134" t="e">
        <f t="shared" si="399"/>
        <v>#VALUE!</v>
      </c>
      <c r="BC790" s="134" t="e">
        <f t="shared" si="400"/>
        <v>#VALUE!</v>
      </c>
      <c r="BD790" s="133" t="e">
        <f>COUNTIFS(A1_Individu_Data_Keadaan_SDMK!A$4:A$149931,M790,A1_Individu_Data_Keadaan_SDMK!R$4:R$149285,"03. Ahli Teknologi Laboratorium Medik")</f>
        <v>#VALUE!</v>
      </c>
      <c r="BE790" s="135">
        <f t="shared" si="401"/>
        <v>1</v>
      </c>
      <c r="BF790" s="134" t="e">
        <f t="shared" si="402"/>
        <v>#VALUE!</v>
      </c>
      <c r="BG790" s="134" t="e">
        <f t="shared" si="403"/>
        <v>#VALUE!</v>
      </c>
      <c r="BH790" s="139" t="e">
        <f t="shared" si="404"/>
        <v>#VALUE!</v>
      </c>
      <c r="BI790" s="139" t="e">
        <f t="shared" si="405"/>
        <v>#VALUE!</v>
      </c>
    </row>
    <row r="791" spans="13:61" ht="15">
      <c r="M791" s="120" t="s">
        <v>13968</v>
      </c>
      <c r="N791" s="120" t="s">
        <v>13969</v>
      </c>
      <c r="O791" s="120" t="s">
        <v>267</v>
      </c>
      <c r="P791" s="120" t="s">
        <v>9301</v>
      </c>
      <c r="Q791" s="120" t="s">
        <v>12201</v>
      </c>
      <c r="R791" s="120">
        <v>33</v>
      </c>
      <c r="S791" s="120">
        <v>3329</v>
      </c>
      <c r="T791" s="348" t="str">
        <f>IF(R791&lt;&gt;"",VLOOKUP(R791,'01_MASTER_KODE_WILAYAH'!H$1437:I$1470,2,FALSE),"")</f>
        <v>JAWA TENGAH</v>
      </c>
      <c r="U791" s="348" t="str">
        <f>IF(S791&lt;&gt;"",VLOOKUP(S791,'01_MASTER_KODE_WILAYAH'!D$5:F$1353,3,FALSE),"")</f>
        <v>BREBES</v>
      </c>
      <c r="V791" s="349" t="str">
        <f t="shared" si="375"/>
        <v>2</v>
      </c>
      <c r="W791" s="145" t="e">
        <f t="shared" si="376"/>
        <v>#VALUE!</v>
      </c>
      <c r="X791" s="133" t="e">
        <f>COUNTIFS(A1_Individu_Data_Keadaan_SDMK!A$4:A$149931,M791,A1_Individu_Data_Keadaan_SDMK!R$4:R$149285,"01. Dokter")</f>
        <v>#VALUE!</v>
      </c>
      <c r="Y791" s="122">
        <f t="shared" si="377"/>
        <v>1</v>
      </c>
      <c r="Z791" s="134" t="e">
        <f t="shared" si="378"/>
        <v>#VALUE!</v>
      </c>
      <c r="AA791" s="134" t="e">
        <f t="shared" si="379"/>
        <v>#VALUE!</v>
      </c>
      <c r="AB791" s="133" t="e">
        <f>COUNTIFS(A1_Individu_Data_Keadaan_SDMK!A$4:A$149931,M791,A1_Individu_Data_Keadaan_SDMK!R$4:R$149285,"02. Dokter Gigi")</f>
        <v>#VALUE!</v>
      </c>
      <c r="AC791" s="122">
        <f t="shared" si="380"/>
        <v>1</v>
      </c>
      <c r="AD791" s="134" t="e">
        <f t="shared" si="381"/>
        <v>#VALUE!</v>
      </c>
      <c r="AE791" s="134" t="e">
        <f t="shared" si="382"/>
        <v>#VALUE!</v>
      </c>
      <c r="AF791" s="133" t="e">
        <f>COUNTIFS(A1_Individu_Data_Keadaan_SDMK!A$4:A$149931,M791,A1_Individu_Data_Keadaan_SDMK!Q$4:Q$149285,"03. KEPERAWATAN")</f>
        <v>#VALUE!</v>
      </c>
      <c r="AG791" s="135">
        <f t="shared" si="383"/>
        <v>5</v>
      </c>
      <c r="AH791" s="134" t="e">
        <f t="shared" si="384"/>
        <v>#VALUE!</v>
      </c>
      <c r="AI791" s="134" t="e">
        <f t="shared" si="385"/>
        <v>#VALUE!</v>
      </c>
      <c r="AJ791" s="133" t="e">
        <f>COUNTIFS(A1_Individu_Data_Keadaan_SDMK!A$4:A$149931,M791,A1_Individu_Data_Keadaan_SDMK!Q$4:Q$149285,"04. KEBIDANAN")</f>
        <v>#VALUE!</v>
      </c>
      <c r="AK791" s="135">
        <f t="shared" si="386"/>
        <v>4</v>
      </c>
      <c r="AL791" s="134" t="e">
        <f t="shared" si="387"/>
        <v>#VALUE!</v>
      </c>
      <c r="AM791" s="134" t="e">
        <f t="shared" si="388"/>
        <v>#VALUE!</v>
      </c>
      <c r="AN791" s="133" t="e">
        <f>COUNTIFS(A1_Individu_Data_Keadaan_SDMK!A$4:A$149931,M791,A1_Individu_Data_Keadaan_SDMK!Q$4:Q$149285,"05. KEFARMASIAN")</f>
        <v>#VALUE!</v>
      </c>
      <c r="AO791" s="135">
        <f t="shared" si="389"/>
        <v>1</v>
      </c>
      <c r="AP791" s="134" t="e">
        <f t="shared" si="390"/>
        <v>#VALUE!</v>
      </c>
      <c r="AQ791" s="134" t="e">
        <f t="shared" si="391"/>
        <v>#VALUE!</v>
      </c>
      <c r="AR791" s="133" t="e">
        <f>COUNTIFS(A1_Individu_Data_Keadaan_SDMK!A$4:A$149931,M791,A1_Individu_Data_Keadaan_SDMK!Q$4:Q$149285,"06. KESEHATAN MASYARAKAT")</f>
        <v>#VALUE!</v>
      </c>
      <c r="AS791" s="135">
        <f t="shared" si="392"/>
        <v>1</v>
      </c>
      <c r="AT791" s="134" t="e">
        <f t="shared" si="393"/>
        <v>#VALUE!</v>
      </c>
      <c r="AU791" s="134" t="e">
        <f t="shared" si="394"/>
        <v>#VALUE!</v>
      </c>
      <c r="AV791" s="133" t="e">
        <f>COUNTIFS(A1_Individu_Data_Keadaan_SDMK!A$4:A$149931,M791,A1_Individu_Data_Keadaan_SDMK!Q$4:Q$149285,"07. KESEHATAN LINGKUNGAN")</f>
        <v>#VALUE!</v>
      </c>
      <c r="AW791" s="135">
        <f t="shared" si="395"/>
        <v>1</v>
      </c>
      <c r="AX791" s="134" t="e">
        <f t="shared" si="396"/>
        <v>#VALUE!</v>
      </c>
      <c r="AY791" s="134" t="e">
        <f t="shared" si="397"/>
        <v>#VALUE!</v>
      </c>
      <c r="AZ791" s="133" t="e">
        <f>COUNTIFS(A1_Individu_Data_Keadaan_SDMK!A$4:A$149931,M791,A1_Individu_Data_Keadaan_SDMK!Q$4:Q$149285,"08. GIZI")</f>
        <v>#VALUE!</v>
      </c>
      <c r="BA791" s="135">
        <f t="shared" si="398"/>
        <v>1</v>
      </c>
      <c r="BB791" s="134" t="e">
        <f t="shared" si="399"/>
        <v>#VALUE!</v>
      </c>
      <c r="BC791" s="134" t="e">
        <f t="shared" si="400"/>
        <v>#VALUE!</v>
      </c>
      <c r="BD791" s="133" t="e">
        <f>COUNTIFS(A1_Individu_Data_Keadaan_SDMK!A$4:A$149931,M791,A1_Individu_Data_Keadaan_SDMK!R$4:R$149285,"03. Ahli Teknologi Laboratorium Medik")</f>
        <v>#VALUE!</v>
      </c>
      <c r="BE791" s="135">
        <f t="shared" si="401"/>
        <v>1</v>
      </c>
      <c r="BF791" s="134" t="e">
        <f t="shared" si="402"/>
        <v>#VALUE!</v>
      </c>
      <c r="BG791" s="134" t="e">
        <f t="shared" si="403"/>
        <v>#VALUE!</v>
      </c>
      <c r="BH791" s="139" t="e">
        <f t="shared" si="404"/>
        <v>#VALUE!</v>
      </c>
      <c r="BI791" s="139" t="e">
        <f t="shared" si="405"/>
        <v>#VALUE!</v>
      </c>
    </row>
    <row r="792" spans="13:61" ht="15">
      <c r="M792" s="120" t="s">
        <v>13970</v>
      </c>
      <c r="N792" s="120" t="s">
        <v>11917</v>
      </c>
      <c r="O792" s="120" t="s">
        <v>267</v>
      </c>
      <c r="P792" s="120" t="s">
        <v>9301</v>
      </c>
      <c r="Q792" s="120" t="s">
        <v>12201</v>
      </c>
      <c r="R792" s="120">
        <v>33</v>
      </c>
      <c r="S792" s="120">
        <v>3329</v>
      </c>
      <c r="T792" s="348" t="str">
        <f>IF(R792&lt;&gt;"",VLOOKUP(R792,'01_MASTER_KODE_WILAYAH'!H$1437:I$1470,2,FALSE),"")</f>
        <v>JAWA TENGAH</v>
      </c>
      <c r="U792" s="348" t="str">
        <f>IF(S792&lt;&gt;"",VLOOKUP(S792,'01_MASTER_KODE_WILAYAH'!D$5:F$1353,3,FALSE),"")</f>
        <v>BREBES</v>
      </c>
      <c r="V792" s="349" t="str">
        <f t="shared" si="375"/>
        <v>2</v>
      </c>
      <c r="W792" s="145" t="e">
        <f t="shared" si="376"/>
        <v>#VALUE!</v>
      </c>
      <c r="X792" s="133" t="e">
        <f>COUNTIFS(A1_Individu_Data_Keadaan_SDMK!A$4:A$149931,M792,A1_Individu_Data_Keadaan_SDMK!R$4:R$149285,"01. Dokter")</f>
        <v>#VALUE!</v>
      </c>
      <c r="Y792" s="122">
        <f t="shared" si="377"/>
        <v>1</v>
      </c>
      <c r="Z792" s="134" t="e">
        <f t="shared" si="378"/>
        <v>#VALUE!</v>
      </c>
      <c r="AA792" s="134" t="e">
        <f t="shared" si="379"/>
        <v>#VALUE!</v>
      </c>
      <c r="AB792" s="133" t="e">
        <f>COUNTIFS(A1_Individu_Data_Keadaan_SDMK!A$4:A$149931,M792,A1_Individu_Data_Keadaan_SDMK!R$4:R$149285,"02. Dokter Gigi")</f>
        <v>#VALUE!</v>
      </c>
      <c r="AC792" s="122">
        <f t="shared" si="380"/>
        <v>1</v>
      </c>
      <c r="AD792" s="134" t="e">
        <f t="shared" si="381"/>
        <v>#VALUE!</v>
      </c>
      <c r="AE792" s="134" t="e">
        <f t="shared" si="382"/>
        <v>#VALUE!</v>
      </c>
      <c r="AF792" s="133" t="e">
        <f>COUNTIFS(A1_Individu_Data_Keadaan_SDMK!A$4:A$149931,M792,A1_Individu_Data_Keadaan_SDMK!Q$4:Q$149285,"03. KEPERAWATAN")</f>
        <v>#VALUE!</v>
      </c>
      <c r="AG792" s="135">
        <f t="shared" si="383"/>
        <v>5</v>
      </c>
      <c r="AH792" s="134" t="e">
        <f t="shared" si="384"/>
        <v>#VALUE!</v>
      </c>
      <c r="AI792" s="134" t="e">
        <f t="shared" si="385"/>
        <v>#VALUE!</v>
      </c>
      <c r="AJ792" s="133" t="e">
        <f>COUNTIFS(A1_Individu_Data_Keadaan_SDMK!A$4:A$149931,M792,A1_Individu_Data_Keadaan_SDMK!Q$4:Q$149285,"04. KEBIDANAN")</f>
        <v>#VALUE!</v>
      </c>
      <c r="AK792" s="135">
        <f t="shared" si="386"/>
        <v>4</v>
      </c>
      <c r="AL792" s="134" t="e">
        <f t="shared" si="387"/>
        <v>#VALUE!</v>
      </c>
      <c r="AM792" s="134" t="e">
        <f t="shared" si="388"/>
        <v>#VALUE!</v>
      </c>
      <c r="AN792" s="133" t="e">
        <f>COUNTIFS(A1_Individu_Data_Keadaan_SDMK!A$4:A$149931,M792,A1_Individu_Data_Keadaan_SDMK!Q$4:Q$149285,"05. KEFARMASIAN")</f>
        <v>#VALUE!</v>
      </c>
      <c r="AO792" s="135">
        <f t="shared" si="389"/>
        <v>1</v>
      </c>
      <c r="AP792" s="134" t="e">
        <f t="shared" si="390"/>
        <v>#VALUE!</v>
      </c>
      <c r="AQ792" s="134" t="e">
        <f t="shared" si="391"/>
        <v>#VALUE!</v>
      </c>
      <c r="AR792" s="133" t="e">
        <f>COUNTIFS(A1_Individu_Data_Keadaan_SDMK!A$4:A$149931,M792,A1_Individu_Data_Keadaan_SDMK!Q$4:Q$149285,"06. KESEHATAN MASYARAKAT")</f>
        <v>#VALUE!</v>
      </c>
      <c r="AS792" s="135">
        <f t="shared" si="392"/>
        <v>1</v>
      </c>
      <c r="AT792" s="134" t="e">
        <f t="shared" si="393"/>
        <v>#VALUE!</v>
      </c>
      <c r="AU792" s="134" t="e">
        <f t="shared" si="394"/>
        <v>#VALUE!</v>
      </c>
      <c r="AV792" s="133" t="e">
        <f>COUNTIFS(A1_Individu_Data_Keadaan_SDMK!A$4:A$149931,M792,A1_Individu_Data_Keadaan_SDMK!Q$4:Q$149285,"07. KESEHATAN LINGKUNGAN")</f>
        <v>#VALUE!</v>
      </c>
      <c r="AW792" s="135">
        <f t="shared" si="395"/>
        <v>1</v>
      </c>
      <c r="AX792" s="134" t="e">
        <f t="shared" si="396"/>
        <v>#VALUE!</v>
      </c>
      <c r="AY792" s="134" t="e">
        <f t="shared" si="397"/>
        <v>#VALUE!</v>
      </c>
      <c r="AZ792" s="133" t="e">
        <f>COUNTIFS(A1_Individu_Data_Keadaan_SDMK!A$4:A$149931,M792,A1_Individu_Data_Keadaan_SDMK!Q$4:Q$149285,"08. GIZI")</f>
        <v>#VALUE!</v>
      </c>
      <c r="BA792" s="135">
        <f t="shared" si="398"/>
        <v>1</v>
      </c>
      <c r="BB792" s="134" t="e">
        <f t="shared" si="399"/>
        <v>#VALUE!</v>
      </c>
      <c r="BC792" s="134" t="e">
        <f t="shared" si="400"/>
        <v>#VALUE!</v>
      </c>
      <c r="BD792" s="133" t="e">
        <f>COUNTIFS(A1_Individu_Data_Keadaan_SDMK!A$4:A$149931,M792,A1_Individu_Data_Keadaan_SDMK!R$4:R$149285,"03. Ahli Teknologi Laboratorium Medik")</f>
        <v>#VALUE!</v>
      </c>
      <c r="BE792" s="135">
        <f t="shared" si="401"/>
        <v>1</v>
      </c>
      <c r="BF792" s="134" t="e">
        <f t="shared" si="402"/>
        <v>#VALUE!</v>
      </c>
      <c r="BG792" s="134" t="e">
        <f t="shared" si="403"/>
        <v>#VALUE!</v>
      </c>
      <c r="BH792" s="139" t="e">
        <f t="shared" si="404"/>
        <v>#VALUE!</v>
      </c>
      <c r="BI792" s="139" t="e">
        <f t="shared" si="405"/>
        <v>#VALUE!</v>
      </c>
    </row>
    <row r="793" spans="13:61" ht="15">
      <c r="M793" s="120" t="s">
        <v>13971</v>
      </c>
      <c r="N793" s="120" t="s">
        <v>13972</v>
      </c>
      <c r="O793" s="120" t="s">
        <v>267</v>
      </c>
      <c r="P793" s="120" t="s">
        <v>9301</v>
      </c>
      <c r="Q793" s="120" t="s">
        <v>12201</v>
      </c>
      <c r="R793" s="120">
        <v>33</v>
      </c>
      <c r="S793" s="120">
        <v>3329</v>
      </c>
      <c r="T793" s="348" t="str">
        <f>IF(R793&lt;&gt;"",VLOOKUP(R793,'01_MASTER_KODE_WILAYAH'!H$1437:I$1470,2,FALSE),"")</f>
        <v>JAWA TENGAH</v>
      </c>
      <c r="U793" s="348" t="str">
        <f>IF(S793&lt;&gt;"",VLOOKUP(S793,'01_MASTER_KODE_WILAYAH'!D$5:F$1353,3,FALSE),"")</f>
        <v>BREBES</v>
      </c>
      <c r="V793" s="349" t="str">
        <f t="shared" si="375"/>
        <v>2</v>
      </c>
      <c r="W793" s="145" t="e">
        <f t="shared" si="376"/>
        <v>#VALUE!</v>
      </c>
      <c r="X793" s="133" t="e">
        <f>COUNTIFS(A1_Individu_Data_Keadaan_SDMK!A$4:A$149931,M793,A1_Individu_Data_Keadaan_SDMK!R$4:R$149285,"01. Dokter")</f>
        <v>#VALUE!</v>
      </c>
      <c r="Y793" s="122">
        <f t="shared" si="377"/>
        <v>1</v>
      </c>
      <c r="Z793" s="134" t="e">
        <f t="shared" si="378"/>
        <v>#VALUE!</v>
      </c>
      <c r="AA793" s="134" t="e">
        <f t="shared" si="379"/>
        <v>#VALUE!</v>
      </c>
      <c r="AB793" s="133" t="e">
        <f>COUNTIFS(A1_Individu_Data_Keadaan_SDMK!A$4:A$149931,M793,A1_Individu_Data_Keadaan_SDMK!R$4:R$149285,"02. Dokter Gigi")</f>
        <v>#VALUE!</v>
      </c>
      <c r="AC793" s="122">
        <f t="shared" si="380"/>
        <v>1</v>
      </c>
      <c r="AD793" s="134" t="e">
        <f t="shared" si="381"/>
        <v>#VALUE!</v>
      </c>
      <c r="AE793" s="134" t="e">
        <f t="shared" si="382"/>
        <v>#VALUE!</v>
      </c>
      <c r="AF793" s="133" t="e">
        <f>COUNTIFS(A1_Individu_Data_Keadaan_SDMK!A$4:A$149931,M793,A1_Individu_Data_Keadaan_SDMK!Q$4:Q$149285,"03. KEPERAWATAN")</f>
        <v>#VALUE!</v>
      </c>
      <c r="AG793" s="135">
        <f t="shared" si="383"/>
        <v>5</v>
      </c>
      <c r="AH793" s="134" t="e">
        <f t="shared" si="384"/>
        <v>#VALUE!</v>
      </c>
      <c r="AI793" s="134" t="e">
        <f t="shared" si="385"/>
        <v>#VALUE!</v>
      </c>
      <c r="AJ793" s="133" t="e">
        <f>COUNTIFS(A1_Individu_Data_Keadaan_SDMK!A$4:A$149931,M793,A1_Individu_Data_Keadaan_SDMK!Q$4:Q$149285,"04. KEBIDANAN")</f>
        <v>#VALUE!</v>
      </c>
      <c r="AK793" s="135">
        <f t="shared" si="386"/>
        <v>4</v>
      </c>
      <c r="AL793" s="134" t="e">
        <f t="shared" si="387"/>
        <v>#VALUE!</v>
      </c>
      <c r="AM793" s="134" t="e">
        <f t="shared" si="388"/>
        <v>#VALUE!</v>
      </c>
      <c r="AN793" s="133" t="e">
        <f>COUNTIFS(A1_Individu_Data_Keadaan_SDMK!A$4:A$149931,M793,A1_Individu_Data_Keadaan_SDMK!Q$4:Q$149285,"05. KEFARMASIAN")</f>
        <v>#VALUE!</v>
      </c>
      <c r="AO793" s="135">
        <f t="shared" si="389"/>
        <v>1</v>
      </c>
      <c r="AP793" s="134" t="e">
        <f t="shared" si="390"/>
        <v>#VALUE!</v>
      </c>
      <c r="AQ793" s="134" t="e">
        <f t="shared" si="391"/>
        <v>#VALUE!</v>
      </c>
      <c r="AR793" s="133" t="e">
        <f>COUNTIFS(A1_Individu_Data_Keadaan_SDMK!A$4:A$149931,M793,A1_Individu_Data_Keadaan_SDMK!Q$4:Q$149285,"06. KESEHATAN MASYARAKAT")</f>
        <v>#VALUE!</v>
      </c>
      <c r="AS793" s="135">
        <f t="shared" si="392"/>
        <v>1</v>
      </c>
      <c r="AT793" s="134" t="e">
        <f t="shared" si="393"/>
        <v>#VALUE!</v>
      </c>
      <c r="AU793" s="134" t="e">
        <f t="shared" si="394"/>
        <v>#VALUE!</v>
      </c>
      <c r="AV793" s="133" t="e">
        <f>COUNTIFS(A1_Individu_Data_Keadaan_SDMK!A$4:A$149931,M793,A1_Individu_Data_Keadaan_SDMK!Q$4:Q$149285,"07. KESEHATAN LINGKUNGAN")</f>
        <v>#VALUE!</v>
      </c>
      <c r="AW793" s="135">
        <f t="shared" si="395"/>
        <v>1</v>
      </c>
      <c r="AX793" s="134" t="e">
        <f t="shared" si="396"/>
        <v>#VALUE!</v>
      </c>
      <c r="AY793" s="134" t="e">
        <f t="shared" si="397"/>
        <v>#VALUE!</v>
      </c>
      <c r="AZ793" s="133" t="e">
        <f>COUNTIFS(A1_Individu_Data_Keadaan_SDMK!A$4:A$149931,M793,A1_Individu_Data_Keadaan_SDMK!Q$4:Q$149285,"08. GIZI")</f>
        <v>#VALUE!</v>
      </c>
      <c r="BA793" s="135">
        <f t="shared" si="398"/>
        <v>1</v>
      </c>
      <c r="BB793" s="134" t="e">
        <f t="shared" si="399"/>
        <v>#VALUE!</v>
      </c>
      <c r="BC793" s="134" t="e">
        <f t="shared" si="400"/>
        <v>#VALUE!</v>
      </c>
      <c r="BD793" s="133" t="e">
        <f>COUNTIFS(A1_Individu_Data_Keadaan_SDMK!A$4:A$149931,M793,A1_Individu_Data_Keadaan_SDMK!R$4:R$149285,"03. Ahli Teknologi Laboratorium Medik")</f>
        <v>#VALUE!</v>
      </c>
      <c r="BE793" s="135">
        <f t="shared" si="401"/>
        <v>1</v>
      </c>
      <c r="BF793" s="134" t="e">
        <f t="shared" si="402"/>
        <v>#VALUE!</v>
      </c>
      <c r="BG793" s="134" t="e">
        <f t="shared" si="403"/>
        <v>#VALUE!</v>
      </c>
      <c r="BH793" s="139" t="e">
        <f t="shared" si="404"/>
        <v>#VALUE!</v>
      </c>
      <c r="BI793" s="139" t="e">
        <f t="shared" si="405"/>
        <v>#VALUE!</v>
      </c>
    </row>
    <row r="794" spans="13:61" ht="15">
      <c r="M794" s="120" t="s">
        <v>13973</v>
      </c>
      <c r="N794" s="120" t="s">
        <v>13974</v>
      </c>
      <c r="O794" s="120" t="s">
        <v>267</v>
      </c>
      <c r="P794" s="120" t="s">
        <v>9301</v>
      </c>
      <c r="Q794" s="120" t="s">
        <v>12201</v>
      </c>
      <c r="R794" s="120">
        <v>33</v>
      </c>
      <c r="S794" s="120">
        <v>3329</v>
      </c>
      <c r="T794" s="348" t="str">
        <f>IF(R794&lt;&gt;"",VLOOKUP(R794,'01_MASTER_KODE_WILAYAH'!H$1437:I$1470,2,FALSE),"")</f>
        <v>JAWA TENGAH</v>
      </c>
      <c r="U794" s="348" t="str">
        <f>IF(S794&lt;&gt;"",VLOOKUP(S794,'01_MASTER_KODE_WILAYAH'!D$5:F$1353,3,FALSE),"")</f>
        <v>BREBES</v>
      </c>
      <c r="V794" s="349" t="str">
        <f t="shared" si="375"/>
        <v>2</v>
      </c>
      <c r="W794" s="145" t="e">
        <f t="shared" si="376"/>
        <v>#VALUE!</v>
      </c>
      <c r="X794" s="133" t="e">
        <f>COUNTIFS(A1_Individu_Data_Keadaan_SDMK!A$4:A$149931,M794,A1_Individu_Data_Keadaan_SDMK!R$4:R$149285,"01. Dokter")</f>
        <v>#VALUE!</v>
      </c>
      <c r="Y794" s="122">
        <f t="shared" si="377"/>
        <v>1</v>
      </c>
      <c r="Z794" s="134" t="e">
        <f t="shared" si="378"/>
        <v>#VALUE!</v>
      </c>
      <c r="AA794" s="134" t="e">
        <f t="shared" si="379"/>
        <v>#VALUE!</v>
      </c>
      <c r="AB794" s="133" t="e">
        <f>COUNTIFS(A1_Individu_Data_Keadaan_SDMK!A$4:A$149931,M794,A1_Individu_Data_Keadaan_SDMK!R$4:R$149285,"02. Dokter Gigi")</f>
        <v>#VALUE!</v>
      </c>
      <c r="AC794" s="122">
        <f t="shared" si="380"/>
        <v>1</v>
      </c>
      <c r="AD794" s="134" t="e">
        <f t="shared" si="381"/>
        <v>#VALUE!</v>
      </c>
      <c r="AE794" s="134" t="e">
        <f t="shared" si="382"/>
        <v>#VALUE!</v>
      </c>
      <c r="AF794" s="133" t="e">
        <f>COUNTIFS(A1_Individu_Data_Keadaan_SDMK!A$4:A$149931,M794,A1_Individu_Data_Keadaan_SDMK!Q$4:Q$149285,"03. KEPERAWATAN")</f>
        <v>#VALUE!</v>
      </c>
      <c r="AG794" s="135">
        <f t="shared" si="383"/>
        <v>5</v>
      </c>
      <c r="AH794" s="134" t="e">
        <f t="shared" si="384"/>
        <v>#VALUE!</v>
      </c>
      <c r="AI794" s="134" t="e">
        <f t="shared" si="385"/>
        <v>#VALUE!</v>
      </c>
      <c r="AJ794" s="133" t="e">
        <f>COUNTIFS(A1_Individu_Data_Keadaan_SDMK!A$4:A$149931,M794,A1_Individu_Data_Keadaan_SDMK!Q$4:Q$149285,"04. KEBIDANAN")</f>
        <v>#VALUE!</v>
      </c>
      <c r="AK794" s="135">
        <f t="shared" si="386"/>
        <v>4</v>
      </c>
      <c r="AL794" s="134" t="e">
        <f t="shared" si="387"/>
        <v>#VALUE!</v>
      </c>
      <c r="AM794" s="134" t="e">
        <f t="shared" si="388"/>
        <v>#VALUE!</v>
      </c>
      <c r="AN794" s="133" t="e">
        <f>COUNTIFS(A1_Individu_Data_Keadaan_SDMK!A$4:A$149931,M794,A1_Individu_Data_Keadaan_SDMK!Q$4:Q$149285,"05. KEFARMASIAN")</f>
        <v>#VALUE!</v>
      </c>
      <c r="AO794" s="135">
        <f t="shared" si="389"/>
        <v>1</v>
      </c>
      <c r="AP794" s="134" t="e">
        <f t="shared" si="390"/>
        <v>#VALUE!</v>
      </c>
      <c r="AQ794" s="134" t="e">
        <f t="shared" si="391"/>
        <v>#VALUE!</v>
      </c>
      <c r="AR794" s="133" t="e">
        <f>COUNTIFS(A1_Individu_Data_Keadaan_SDMK!A$4:A$149931,M794,A1_Individu_Data_Keadaan_SDMK!Q$4:Q$149285,"06. KESEHATAN MASYARAKAT")</f>
        <v>#VALUE!</v>
      </c>
      <c r="AS794" s="135">
        <f t="shared" si="392"/>
        <v>1</v>
      </c>
      <c r="AT794" s="134" t="e">
        <f t="shared" si="393"/>
        <v>#VALUE!</v>
      </c>
      <c r="AU794" s="134" t="e">
        <f t="shared" si="394"/>
        <v>#VALUE!</v>
      </c>
      <c r="AV794" s="133" t="e">
        <f>COUNTIFS(A1_Individu_Data_Keadaan_SDMK!A$4:A$149931,M794,A1_Individu_Data_Keadaan_SDMK!Q$4:Q$149285,"07. KESEHATAN LINGKUNGAN")</f>
        <v>#VALUE!</v>
      </c>
      <c r="AW794" s="135">
        <f t="shared" si="395"/>
        <v>1</v>
      </c>
      <c r="AX794" s="134" t="e">
        <f t="shared" si="396"/>
        <v>#VALUE!</v>
      </c>
      <c r="AY794" s="134" t="e">
        <f t="shared" si="397"/>
        <v>#VALUE!</v>
      </c>
      <c r="AZ794" s="133" t="e">
        <f>COUNTIFS(A1_Individu_Data_Keadaan_SDMK!A$4:A$149931,M794,A1_Individu_Data_Keadaan_SDMK!Q$4:Q$149285,"08. GIZI")</f>
        <v>#VALUE!</v>
      </c>
      <c r="BA794" s="135">
        <f t="shared" si="398"/>
        <v>1</v>
      </c>
      <c r="BB794" s="134" t="e">
        <f t="shared" si="399"/>
        <v>#VALUE!</v>
      </c>
      <c r="BC794" s="134" t="e">
        <f t="shared" si="400"/>
        <v>#VALUE!</v>
      </c>
      <c r="BD794" s="133" t="e">
        <f>COUNTIFS(A1_Individu_Data_Keadaan_SDMK!A$4:A$149931,M794,A1_Individu_Data_Keadaan_SDMK!R$4:R$149285,"03. Ahli Teknologi Laboratorium Medik")</f>
        <v>#VALUE!</v>
      </c>
      <c r="BE794" s="135">
        <f t="shared" si="401"/>
        <v>1</v>
      </c>
      <c r="BF794" s="134" t="e">
        <f t="shared" si="402"/>
        <v>#VALUE!</v>
      </c>
      <c r="BG794" s="134" t="e">
        <f t="shared" si="403"/>
        <v>#VALUE!</v>
      </c>
      <c r="BH794" s="139" t="e">
        <f t="shared" si="404"/>
        <v>#VALUE!</v>
      </c>
      <c r="BI794" s="139" t="e">
        <f t="shared" si="405"/>
        <v>#VALUE!</v>
      </c>
    </row>
    <row r="795" spans="13:61" ht="15">
      <c r="M795" s="120" t="s">
        <v>13975</v>
      </c>
      <c r="N795" s="120" t="s">
        <v>13976</v>
      </c>
      <c r="O795" s="120" t="s">
        <v>267</v>
      </c>
      <c r="P795" s="120" t="s">
        <v>9301</v>
      </c>
      <c r="Q795" s="120" t="s">
        <v>12201</v>
      </c>
      <c r="R795" s="120">
        <v>33</v>
      </c>
      <c r="S795" s="120">
        <v>3329</v>
      </c>
      <c r="T795" s="348" t="str">
        <f>IF(R795&lt;&gt;"",VLOOKUP(R795,'01_MASTER_KODE_WILAYAH'!H$1437:I$1470,2,FALSE),"")</f>
        <v>JAWA TENGAH</v>
      </c>
      <c r="U795" s="348" t="str">
        <f>IF(S795&lt;&gt;"",VLOOKUP(S795,'01_MASTER_KODE_WILAYAH'!D$5:F$1353,3,FALSE),"")</f>
        <v>BREBES</v>
      </c>
      <c r="V795" s="349" t="str">
        <f t="shared" si="375"/>
        <v>2</v>
      </c>
      <c r="W795" s="145" t="e">
        <f t="shared" si="376"/>
        <v>#VALUE!</v>
      </c>
      <c r="X795" s="133" t="e">
        <f>COUNTIFS(A1_Individu_Data_Keadaan_SDMK!A$4:A$149931,M795,A1_Individu_Data_Keadaan_SDMK!R$4:R$149285,"01. Dokter")</f>
        <v>#VALUE!</v>
      </c>
      <c r="Y795" s="122">
        <f t="shared" si="377"/>
        <v>1</v>
      </c>
      <c r="Z795" s="134" t="e">
        <f t="shared" si="378"/>
        <v>#VALUE!</v>
      </c>
      <c r="AA795" s="134" t="e">
        <f t="shared" si="379"/>
        <v>#VALUE!</v>
      </c>
      <c r="AB795" s="133" t="e">
        <f>COUNTIFS(A1_Individu_Data_Keadaan_SDMK!A$4:A$149931,M795,A1_Individu_Data_Keadaan_SDMK!R$4:R$149285,"02. Dokter Gigi")</f>
        <v>#VALUE!</v>
      </c>
      <c r="AC795" s="122">
        <f t="shared" si="380"/>
        <v>1</v>
      </c>
      <c r="AD795" s="134" t="e">
        <f t="shared" si="381"/>
        <v>#VALUE!</v>
      </c>
      <c r="AE795" s="134" t="e">
        <f t="shared" si="382"/>
        <v>#VALUE!</v>
      </c>
      <c r="AF795" s="133" t="e">
        <f>COUNTIFS(A1_Individu_Data_Keadaan_SDMK!A$4:A$149931,M795,A1_Individu_Data_Keadaan_SDMK!Q$4:Q$149285,"03. KEPERAWATAN")</f>
        <v>#VALUE!</v>
      </c>
      <c r="AG795" s="135">
        <f t="shared" si="383"/>
        <v>5</v>
      </c>
      <c r="AH795" s="134" t="e">
        <f t="shared" si="384"/>
        <v>#VALUE!</v>
      </c>
      <c r="AI795" s="134" t="e">
        <f t="shared" si="385"/>
        <v>#VALUE!</v>
      </c>
      <c r="AJ795" s="133" t="e">
        <f>COUNTIFS(A1_Individu_Data_Keadaan_SDMK!A$4:A$149931,M795,A1_Individu_Data_Keadaan_SDMK!Q$4:Q$149285,"04. KEBIDANAN")</f>
        <v>#VALUE!</v>
      </c>
      <c r="AK795" s="135">
        <f t="shared" si="386"/>
        <v>4</v>
      </c>
      <c r="AL795" s="134" t="e">
        <f t="shared" si="387"/>
        <v>#VALUE!</v>
      </c>
      <c r="AM795" s="134" t="e">
        <f t="shared" si="388"/>
        <v>#VALUE!</v>
      </c>
      <c r="AN795" s="133" t="e">
        <f>COUNTIFS(A1_Individu_Data_Keadaan_SDMK!A$4:A$149931,M795,A1_Individu_Data_Keadaan_SDMK!Q$4:Q$149285,"05. KEFARMASIAN")</f>
        <v>#VALUE!</v>
      </c>
      <c r="AO795" s="135">
        <f t="shared" si="389"/>
        <v>1</v>
      </c>
      <c r="AP795" s="134" t="e">
        <f t="shared" si="390"/>
        <v>#VALUE!</v>
      </c>
      <c r="AQ795" s="134" t="e">
        <f t="shared" si="391"/>
        <v>#VALUE!</v>
      </c>
      <c r="AR795" s="133" t="e">
        <f>COUNTIFS(A1_Individu_Data_Keadaan_SDMK!A$4:A$149931,M795,A1_Individu_Data_Keadaan_SDMK!Q$4:Q$149285,"06. KESEHATAN MASYARAKAT")</f>
        <v>#VALUE!</v>
      </c>
      <c r="AS795" s="135">
        <f t="shared" si="392"/>
        <v>1</v>
      </c>
      <c r="AT795" s="134" t="e">
        <f t="shared" si="393"/>
        <v>#VALUE!</v>
      </c>
      <c r="AU795" s="134" t="e">
        <f t="shared" si="394"/>
        <v>#VALUE!</v>
      </c>
      <c r="AV795" s="133" t="e">
        <f>COUNTIFS(A1_Individu_Data_Keadaan_SDMK!A$4:A$149931,M795,A1_Individu_Data_Keadaan_SDMK!Q$4:Q$149285,"07. KESEHATAN LINGKUNGAN")</f>
        <v>#VALUE!</v>
      </c>
      <c r="AW795" s="135">
        <f t="shared" si="395"/>
        <v>1</v>
      </c>
      <c r="AX795" s="134" t="e">
        <f t="shared" si="396"/>
        <v>#VALUE!</v>
      </c>
      <c r="AY795" s="134" t="e">
        <f t="shared" si="397"/>
        <v>#VALUE!</v>
      </c>
      <c r="AZ795" s="133" t="e">
        <f>COUNTIFS(A1_Individu_Data_Keadaan_SDMK!A$4:A$149931,M795,A1_Individu_Data_Keadaan_SDMK!Q$4:Q$149285,"08. GIZI")</f>
        <v>#VALUE!</v>
      </c>
      <c r="BA795" s="135">
        <f t="shared" si="398"/>
        <v>1</v>
      </c>
      <c r="BB795" s="134" t="e">
        <f t="shared" si="399"/>
        <v>#VALUE!</v>
      </c>
      <c r="BC795" s="134" t="e">
        <f t="shared" si="400"/>
        <v>#VALUE!</v>
      </c>
      <c r="BD795" s="133" t="e">
        <f>COUNTIFS(A1_Individu_Data_Keadaan_SDMK!A$4:A$149931,M795,A1_Individu_Data_Keadaan_SDMK!R$4:R$149285,"03. Ahli Teknologi Laboratorium Medik")</f>
        <v>#VALUE!</v>
      </c>
      <c r="BE795" s="135">
        <f t="shared" si="401"/>
        <v>1</v>
      </c>
      <c r="BF795" s="134" t="e">
        <f t="shared" si="402"/>
        <v>#VALUE!</v>
      </c>
      <c r="BG795" s="134" t="e">
        <f t="shared" si="403"/>
        <v>#VALUE!</v>
      </c>
      <c r="BH795" s="139" t="e">
        <f t="shared" si="404"/>
        <v>#VALUE!</v>
      </c>
      <c r="BI795" s="139" t="e">
        <f t="shared" si="405"/>
        <v>#VALUE!</v>
      </c>
    </row>
    <row r="796" spans="13:61" ht="15">
      <c r="M796" s="120" t="s">
        <v>13977</v>
      </c>
      <c r="N796" s="120" t="s">
        <v>13978</v>
      </c>
      <c r="O796" s="120" t="s">
        <v>267</v>
      </c>
      <c r="P796" s="120" t="s">
        <v>9301</v>
      </c>
      <c r="Q796" s="120" t="s">
        <v>12201</v>
      </c>
      <c r="R796" s="120">
        <v>33</v>
      </c>
      <c r="S796" s="120">
        <v>3308</v>
      </c>
      <c r="T796" s="348" t="str">
        <f>IF(R796&lt;&gt;"",VLOOKUP(R796,'01_MASTER_KODE_WILAYAH'!H$1437:I$1470,2,FALSE),"")</f>
        <v>JAWA TENGAH</v>
      </c>
      <c r="U796" s="348" t="str">
        <f>IF(S796&lt;&gt;"",VLOOKUP(S796,'01_MASTER_KODE_WILAYAH'!D$5:F$1353,3,FALSE),"")</f>
        <v>MAGELANG</v>
      </c>
      <c r="V796" s="349" t="str">
        <f t="shared" si="375"/>
        <v>2</v>
      </c>
      <c r="W796" s="145" t="e">
        <f t="shared" si="376"/>
        <v>#VALUE!</v>
      </c>
      <c r="X796" s="133" t="e">
        <f>COUNTIFS(A1_Individu_Data_Keadaan_SDMK!A$4:A$149931,M796,A1_Individu_Data_Keadaan_SDMK!R$4:R$149285,"01. Dokter")</f>
        <v>#VALUE!</v>
      </c>
      <c r="Y796" s="122">
        <f t="shared" si="377"/>
        <v>1</v>
      </c>
      <c r="Z796" s="134" t="e">
        <f t="shared" si="378"/>
        <v>#VALUE!</v>
      </c>
      <c r="AA796" s="134" t="e">
        <f t="shared" si="379"/>
        <v>#VALUE!</v>
      </c>
      <c r="AB796" s="133" t="e">
        <f>COUNTIFS(A1_Individu_Data_Keadaan_SDMK!A$4:A$149931,M796,A1_Individu_Data_Keadaan_SDMK!R$4:R$149285,"02. Dokter Gigi")</f>
        <v>#VALUE!</v>
      </c>
      <c r="AC796" s="122">
        <f t="shared" si="380"/>
        <v>1</v>
      </c>
      <c r="AD796" s="134" t="e">
        <f t="shared" si="381"/>
        <v>#VALUE!</v>
      </c>
      <c r="AE796" s="134" t="e">
        <f t="shared" si="382"/>
        <v>#VALUE!</v>
      </c>
      <c r="AF796" s="133" t="e">
        <f>COUNTIFS(A1_Individu_Data_Keadaan_SDMK!A$4:A$149931,M796,A1_Individu_Data_Keadaan_SDMK!Q$4:Q$149285,"03. KEPERAWATAN")</f>
        <v>#VALUE!</v>
      </c>
      <c r="AG796" s="135">
        <f t="shared" si="383"/>
        <v>5</v>
      </c>
      <c r="AH796" s="134" t="e">
        <f t="shared" si="384"/>
        <v>#VALUE!</v>
      </c>
      <c r="AI796" s="134" t="e">
        <f t="shared" si="385"/>
        <v>#VALUE!</v>
      </c>
      <c r="AJ796" s="133" t="e">
        <f>COUNTIFS(A1_Individu_Data_Keadaan_SDMK!A$4:A$149931,M796,A1_Individu_Data_Keadaan_SDMK!Q$4:Q$149285,"04. KEBIDANAN")</f>
        <v>#VALUE!</v>
      </c>
      <c r="AK796" s="135">
        <f t="shared" si="386"/>
        <v>4</v>
      </c>
      <c r="AL796" s="134" t="e">
        <f t="shared" si="387"/>
        <v>#VALUE!</v>
      </c>
      <c r="AM796" s="134" t="e">
        <f t="shared" si="388"/>
        <v>#VALUE!</v>
      </c>
      <c r="AN796" s="133" t="e">
        <f>COUNTIFS(A1_Individu_Data_Keadaan_SDMK!A$4:A$149931,M796,A1_Individu_Data_Keadaan_SDMK!Q$4:Q$149285,"05. KEFARMASIAN")</f>
        <v>#VALUE!</v>
      </c>
      <c r="AO796" s="135">
        <f t="shared" si="389"/>
        <v>1</v>
      </c>
      <c r="AP796" s="134" t="e">
        <f t="shared" si="390"/>
        <v>#VALUE!</v>
      </c>
      <c r="AQ796" s="134" t="e">
        <f t="shared" si="391"/>
        <v>#VALUE!</v>
      </c>
      <c r="AR796" s="133" t="e">
        <f>COUNTIFS(A1_Individu_Data_Keadaan_SDMK!A$4:A$149931,M796,A1_Individu_Data_Keadaan_SDMK!Q$4:Q$149285,"06. KESEHATAN MASYARAKAT")</f>
        <v>#VALUE!</v>
      </c>
      <c r="AS796" s="135">
        <f t="shared" si="392"/>
        <v>1</v>
      </c>
      <c r="AT796" s="134" t="e">
        <f t="shared" si="393"/>
        <v>#VALUE!</v>
      </c>
      <c r="AU796" s="134" t="e">
        <f t="shared" si="394"/>
        <v>#VALUE!</v>
      </c>
      <c r="AV796" s="133" t="e">
        <f>COUNTIFS(A1_Individu_Data_Keadaan_SDMK!A$4:A$149931,M796,A1_Individu_Data_Keadaan_SDMK!Q$4:Q$149285,"07. KESEHATAN LINGKUNGAN")</f>
        <v>#VALUE!</v>
      </c>
      <c r="AW796" s="135">
        <f t="shared" si="395"/>
        <v>1</v>
      </c>
      <c r="AX796" s="134" t="e">
        <f t="shared" si="396"/>
        <v>#VALUE!</v>
      </c>
      <c r="AY796" s="134" t="e">
        <f t="shared" si="397"/>
        <v>#VALUE!</v>
      </c>
      <c r="AZ796" s="133" t="e">
        <f>COUNTIFS(A1_Individu_Data_Keadaan_SDMK!A$4:A$149931,M796,A1_Individu_Data_Keadaan_SDMK!Q$4:Q$149285,"08. GIZI")</f>
        <v>#VALUE!</v>
      </c>
      <c r="BA796" s="135">
        <f t="shared" si="398"/>
        <v>1</v>
      </c>
      <c r="BB796" s="134" t="e">
        <f t="shared" si="399"/>
        <v>#VALUE!</v>
      </c>
      <c r="BC796" s="134" t="e">
        <f t="shared" si="400"/>
        <v>#VALUE!</v>
      </c>
      <c r="BD796" s="133" t="e">
        <f>COUNTIFS(A1_Individu_Data_Keadaan_SDMK!A$4:A$149931,M796,A1_Individu_Data_Keadaan_SDMK!R$4:R$149285,"03. Ahli Teknologi Laboratorium Medik")</f>
        <v>#VALUE!</v>
      </c>
      <c r="BE796" s="135">
        <f t="shared" si="401"/>
        <v>1</v>
      </c>
      <c r="BF796" s="134" t="e">
        <f t="shared" si="402"/>
        <v>#VALUE!</v>
      </c>
      <c r="BG796" s="134" t="e">
        <f t="shared" si="403"/>
        <v>#VALUE!</v>
      </c>
      <c r="BH796" s="139" t="e">
        <f t="shared" si="404"/>
        <v>#VALUE!</v>
      </c>
      <c r="BI796" s="139" t="e">
        <f t="shared" si="405"/>
        <v>#VALUE!</v>
      </c>
    </row>
    <row r="797" spans="13:61" ht="15">
      <c r="M797" s="120" t="s">
        <v>13979</v>
      </c>
      <c r="N797" s="120" t="s">
        <v>13980</v>
      </c>
      <c r="O797" s="120" t="s">
        <v>267</v>
      </c>
      <c r="P797" s="120" t="s">
        <v>9301</v>
      </c>
      <c r="Q797" s="120" t="s">
        <v>12201</v>
      </c>
      <c r="R797" s="120">
        <v>33</v>
      </c>
      <c r="S797" s="120">
        <v>3308</v>
      </c>
      <c r="T797" s="348" t="str">
        <f>IF(R797&lt;&gt;"",VLOOKUP(R797,'01_MASTER_KODE_WILAYAH'!H$1437:I$1470,2,FALSE),"")</f>
        <v>JAWA TENGAH</v>
      </c>
      <c r="U797" s="348" t="str">
        <f>IF(S797&lt;&gt;"",VLOOKUP(S797,'01_MASTER_KODE_WILAYAH'!D$5:F$1353,3,FALSE),"")</f>
        <v>MAGELANG</v>
      </c>
      <c r="V797" s="349" t="str">
        <f t="shared" si="375"/>
        <v>2</v>
      </c>
      <c r="W797" s="145" t="e">
        <f t="shared" si="376"/>
        <v>#VALUE!</v>
      </c>
      <c r="X797" s="133" t="e">
        <f>COUNTIFS(A1_Individu_Data_Keadaan_SDMK!A$4:A$149931,M797,A1_Individu_Data_Keadaan_SDMK!R$4:R$149285,"01. Dokter")</f>
        <v>#VALUE!</v>
      </c>
      <c r="Y797" s="122">
        <f t="shared" si="377"/>
        <v>1</v>
      </c>
      <c r="Z797" s="134" t="e">
        <f t="shared" si="378"/>
        <v>#VALUE!</v>
      </c>
      <c r="AA797" s="134" t="e">
        <f t="shared" si="379"/>
        <v>#VALUE!</v>
      </c>
      <c r="AB797" s="133" t="e">
        <f>COUNTIFS(A1_Individu_Data_Keadaan_SDMK!A$4:A$149931,M797,A1_Individu_Data_Keadaan_SDMK!R$4:R$149285,"02. Dokter Gigi")</f>
        <v>#VALUE!</v>
      </c>
      <c r="AC797" s="122">
        <f t="shared" si="380"/>
        <v>1</v>
      </c>
      <c r="AD797" s="134" t="e">
        <f t="shared" si="381"/>
        <v>#VALUE!</v>
      </c>
      <c r="AE797" s="134" t="e">
        <f t="shared" si="382"/>
        <v>#VALUE!</v>
      </c>
      <c r="AF797" s="133" t="e">
        <f>COUNTIFS(A1_Individu_Data_Keadaan_SDMK!A$4:A$149931,M797,A1_Individu_Data_Keadaan_SDMK!Q$4:Q$149285,"03. KEPERAWATAN")</f>
        <v>#VALUE!</v>
      </c>
      <c r="AG797" s="135">
        <f t="shared" si="383"/>
        <v>5</v>
      </c>
      <c r="AH797" s="134" t="e">
        <f t="shared" si="384"/>
        <v>#VALUE!</v>
      </c>
      <c r="AI797" s="134" t="e">
        <f t="shared" si="385"/>
        <v>#VALUE!</v>
      </c>
      <c r="AJ797" s="133" t="e">
        <f>COUNTIFS(A1_Individu_Data_Keadaan_SDMK!A$4:A$149931,M797,A1_Individu_Data_Keadaan_SDMK!Q$4:Q$149285,"04. KEBIDANAN")</f>
        <v>#VALUE!</v>
      </c>
      <c r="AK797" s="135">
        <f t="shared" si="386"/>
        <v>4</v>
      </c>
      <c r="AL797" s="134" t="e">
        <f t="shared" si="387"/>
        <v>#VALUE!</v>
      </c>
      <c r="AM797" s="134" t="e">
        <f t="shared" si="388"/>
        <v>#VALUE!</v>
      </c>
      <c r="AN797" s="133" t="e">
        <f>COUNTIFS(A1_Individu_Data_Keadaan_SDMK!A$4:A$149931,M797,A1_Individu_Data_Keadaan_SDMK!Q$4:Q$149285,"05. KEFARMASIAN")</f>
        <v>#VALUE!</v>
      </c>
      <c r="AO797" s="135">
        <f t="shared" si="389"/>
        <v>1</v>
      </c>
      <c r="AP797" s="134" t="e">
        <f t="shared" si="390"/>
        <v>#VALUE!</v>
      </c>
      <c r="AQ797" s="134" t="e">
        <f t="shared" si="391"/>
        <v>#VALUE!</v>
      </c>
      <c r="AR797" s="133" t="e">
        <f>COUNTIFS(A1_Individu_Data_Keadaan_SDMK!A$4:A$149931,M797,A1_Individu_Data_Keadaan_SDMK!Q$4:Q$149285,"06. KESEHATAN MASYARAKAT")</f>
        <v>#VALUE!</v>
      </c>
      <c r="AS797" s="135">
        <f t="shared" si="392"/>
        <v>1</v>
      </c>
      <c r="AT797" s="134" t="e">
        <f t="shared" si="393"/>
        <v>#VALUE!</v>
      </c>
      <c r="AU797" s="134" t="e">
        <f t="shared" si="394"/>
        <v>#VALUE!</v>
      </c>
      <c r="AV797" s="133" t="e">
        <f>COUNTIFS(A1_Individu_Data_Keadaan_SDMK!A$4:A$149931,M797,A1_Individu_Data_Keadaan_SDMK!Q$4:Q$149285,"07. KESEHATAN LINGKUNGAN")</f>
        <v>#VALUE!</v>
      </c>
      <c r="AW797" s="135">
        <f t="shared" si="395"/>
        <v>1</v>
      </c>
      <c r="AX797" s="134" t="e">
        <f t="shared" si="396"/>
        <v>#VALUE!</v>
      </c>
      <c r="AY797" s="134" t="e">
        <f t="shared" si="397"/>
        <v>#VALUE!</v>
      </c>
      <c r="AZ797" s="133" t="e">
        <f>COUNTIFS(A1_Individu_Data_Keadaan_SDMK!A$4:A$149931,M797,A1_Individu_Data_Keadaan_SDMK!Q$4:Q$149285,"08. GIZI")</f>
        <v>#VALUE!</v>
      </c>
      <c r="BA797" s="135">
        <f t="shared" si="398"/>
        <v>1</v>
      </c>
      <c r="BB797" s="134" t="e">
        <f t="shared" si="399"/>
        <v>#VALUE!</v>
      </c>
      <c r="BC797" s="134" t="e">
        <f t="shared" si="400"/>
        <v>#VALUE!</v>
      </c>
      <c r="BD797" s="133" t="e">
        <f>COUNTIFS(A1_Individu_Data_Keadaan_SDMK!A$4:A$149931,M797,A1_Individu_Data_Keadaan_SDMK!R$4:R$149285,"03. Ahli Teknologi Laboratorium Medik")</f>
        <v>#VALUE!</v>
      </c>
      <c r="BE797" s="135">
        <f t="shared" si="401"/>
        <v>1</v>
      </c>
      <c r="BF797" s="134" t="e">
        <f t="shared" si="402"/>
        <v>#VALUE!</v>
      </c>
      <c r="BG797" s="134" t="e">
        <f t="shared" si="403"/>
        <v>#VALUE!</v>
      </c>
      <c r="BH797" s="139" t="e">
        <f t="shared" si="404"/>
        <v>#VALUE!</v>
      </c>
      <c r="BI797" s="139" t="e">
        <f t="shared" si="405"/>
        <v>#VALUE!</v>
      </c>
    </row>
    <row r="798" spans="13:61" ht="15">
      <c r="M798" s="120" t="s">
        <v>13981</v>
      </c>
      <c r="N798" s="120" t="s">
        <v>13982</v>
      </c>
      <c r="O798" s="120" t="s">
        <v>267</v>
      </c>
      <c r="P798" s="120" t="s">
        <v>9301</v>
      </c>
      <c r="Q798" s="120" t="s">
        <v>12201</v>
      </c>
      <c r="R798" s="120">
        <v>33</v>
      </c>
      <c r="S798" s="120">
        <v>3308</v>
      </c>
      <c r="T798" s="348" t="str">
        <f>IF(R798&lt;&gt;"",VLOOKUP(R798,'01_MASTER_KODE_WILAYAH'!H$1437:I$1470,2,FALSE),"")</f>
        <v>JAWA TENGAH</v>
      </c>
      <c r="U798" s="348" t="str">
        <f>IF(S798&lt;&gt;"",VLOOKUP(S798,'01_MASTER_KODE_WILAYAH'!D$5:F$1353,3,FALSE),"")</f>
        <v>MAGELANG</v>
      </c>
      <c r="V798" s="349" t="str">
        <f t="shared" si="375"/>
        <v>2</v>
      </c>
      <c r="W798" s="145" t="e">
        <f t="shared" si="376"/>
        <v>#VALUE!</v>
      </c>
      <c r="X798" s="133" t="e">
        <f>COUNTIFS(A1_Individu_Data_Keadaan_SDMK!A$4:A$149931,M798,A1_Individu_Data_Keadaan_SDMK!R$4:R$149285,"01. Dokter")</f>
        <v>#VALUE!</v>
      </c>
      <c r="Y798" s="122">
        <f t="shared" si="377"/>
        <v>1</v>
      </c>
      <c r="Z798" s="134" t="e">
        <f t="shared" si="378"/>
        <v>#VALUE!</v>
      </c>
      <c r="AA798" s="134" t="e">
        <f t="shared" si="379"/>
        <v>#VALUE!</v>
      </c>
      <c r="AB798" s="133" t="e">
        <f>COUNTIFS(A1_Individu_Data_Keadaan_SDMK!A$4:A$149931,M798,A1_Individu_Data_Keadaan_SDMK!R$4:R$149285,"02. Dokter Gigi")</f>
        <v>#VALUE!</v>
      </c>
      <c r="AC798" s="122">
        <f t="shared" si="380"/>
        <v>1</v>
      </c>
      <c r="AD798" s="134" t="e">
        <f t="shared" si="381"/>
        <v>#VALUE!</v>
      </c>
      <c r="AE798" s="134" t="e">
        <f t="shared" si="382"/>
        <v>#VALUE!</v>
      </c>
      <c r="AF798" s="133" t="e">
        <f>COUNTIFS(A1_Individu_Data_Keadaan_SDMK!A$4:A$149931,M798,A1_Individu_Data_Keadaan_SDMK!Q$4:Q$149285,"03. KEPERAWATAN")</f>
        <v>#VALUE!</v>
      </c>
      <c r="AG798" s="135">
        <f t="shared" si="383"/>
        <v>5</v>
      </c>
      <c r="AH798" s="134" t="e">
        <f t="shared" si="384"/>
        <v>#VALUE!</v>
      </c>
      <c r="AI798" s="134" t="e">
        <f t="shared" si="385"/>
        <v>#VALUE!</v>
      </c>
      <c r="AJ798" s="133" t="e">
        <f>COUNTIFS(A1_Individu_Data_Keadaan_SDMK!A$4:A$149931,M798,A1_Individu_Data_Keadaan_SDMK!Q$4:Q$149285,"04. KEBIDANAN")</f>
        <v>#VALUE!</v>
      </c>
      <c r="AK798" s="135">
        <f t="shared" si="386"/>
        <v>4</v>
      </c>
      <c r="AL798" s="134" t="e">
        <f t="shared" si="387"/>
        <v>#VALUE!</v>
      </c>
      <c r="AM798" s="134" t="e">
        <f t="shared" si="388"/>
        <v>#VALUE!</v>
      </c>
      <c r="AN798" s="133" t="e">
        <f>COUNTIFS(A1_Individu_Data_Keadaan_SDMK!A$4:A$149931,M798,A1_Individu_Data_Keadaan_SDMK!Q$4:Q$149285,"05. KEFARMASIAN")</f>
        <v>#VALUE!</v>
      </c>
      <c r="AO798" s="135">
        <f t="shared" si="389"/>
        <v>1</v>
      </c>
      <c r="AP798" s="134" t="e">
        <f t="shared" si="390"/>
        <v>#VALUE!</v>
      </c>
      <c r="AQ798" s="134" t="e">
        <f t="shared" si="391"/>
        <v>#VALUE!</v>
      </c>
      <c r="AR798" s="133" t="e">
        <f>COUNTIFS(A1_Individu_Data_Keadaan_SDMK!A$4:A$149931,M798,A1_Individu_Data_Keadaan_SDMK!Q$4:Q$149285,"06. KESEHATAN MASYARAKAT")</f>
        <v>#VALUE!</v>
      </c>
      <c r="AS798" s="135">
        <f t="shared" si="392"/>
        <v>1</v>
      </c>
      <c r="AT798" s="134" t="e">
        <f t="shared" si="393"/>
        <v>#VALUE!</v>
      </c>
      <c r="AU798" s="134" t="e">
        <f t="shared" si="394"/>
        <v>#VALUE!</v>
      </c>
      <c r="AV798" s="133" t="e">
        <f>COUNTIFS(A1_Individu_Data_Keadaan_SDMK!A$4:A$149931,M798,A1_Individu_Data_Keadaan_SDMK!Q$4:Q$149285,"07. KESEHATAN LINGKUNGAN")</f>
        <v>#VALUE!</v>
      </c>
      <c r="AW798" s="135">
        <f t="shared" si="395"/>
        <v>1</v>
      </c>
      <c r="AX798" s="134" t="e">
        <f t="shared" si="396"/>
        <v>#VALUE!</v>
      </c>
      <c r="AY798" s="134" t="e">
        <f t="shared" si="397"/>
        <v>#VALUE!</v>
      </c>
      <c r="AZ798" s="133" t="e">
        <f>COUNTIFS(A1_Individu_Data_Keadaan_SDMK!A$4:A$149931,M798,A1_Individu_Data_Keadaan_SDMK!Q$4:Q$149285,"08. GIZI")</f>
        <v>#VALUE!</v>
      </c>
      <c r="BA798" s="135">
        <f t="shared" si="398"/>
        <v>1</v>
      </c>
      <c r="BB798" s="134" t="e">
        <f t="shared" si="399"/>
        <v>#VALUE!</v>
      </c>
      <c r="BC798" s="134" t="e">
        <f t="shared" si="400"/>
        <v>#VALUE!</v>
      </c>
      <c r="BD798" s="133" t="e">
        <f>COUNTIFS(A1_Individu_Data_Keadaan_SDMK!A$4:A$149931,M798,A1_Individu_Data_Keadaan_SDMK!R$4:R$149285,"03. Ahli Teknologi Laboratorium Medik")</f>
        <v>#VALUE!</v>
      </c>
      <c r="BE798" s="135">
        <f t="shared" si="401"/>
        <v>1</v>
      </c>
      <c r="BF798" s="134" t="e">
        <f t="shared" si="402"/>
        <v>#VALUE!</v>
      </c>
      <c r="BG798" s="134" t="e">
        <f t="shared" si="403"/>
        <v>#VALUE!</v>
      </c>
      <c r="BH798" s="139" t="e">
        <f t="shared" si="404"/>
        <v>#VALUE!</v>
      </c>
      <c r="BI798" s="139" t="e">
        <f t="shared" si="405"/>
        <v>#VALUE!</v>
      </c>
    </row>
    <row r="799" spans="13:61" ht="15">
      <c r="M799" s="120" t="s">
        <v>13983</v>
      </c>
      <c r="N799" s="120" t="s">
        <v>13984</v>
      </c>
      <c r="O799" s="120" t="s">
        <v>267</v>
      </c>
      <c r="P799" s="120" t="s">
        <v>9301</v>
      </c>
      <c r="Q799" s="120" t="s">
        <v>12201</v>
      </c>
      <c r="R799" s="120">
        <v>33</v>
      </c>
      <c r="S799" s="120">
        <v>3308</v>
      </c>
      <c r="T799" s="348" t="str">
        <f>IF(R799&lt;&gt;"",VLOOKUP(R799,'01_MASTER_KODE_WILAYAH'!H$1437:I$1470,2,FALSE),"")</f>
        <v>JAWA TENGAH</v>
      </c>
      <c r="U799" s="348" t="str">
        <f>IF(S799&lt;&gt;"",VLOOKUP(S799,'01_MASTER_KODE_WILAYAH'!D$5:F$1353,3,FALSE),"")</f>
        <v>MAGELANG</v>
      </c>
      <c r="V799" s="349" t="str">
        <f t="shared" si="375"/>
        <v>2</v>
      </c>
      <c r="W799" s="145" t="e">
        <f t="shared" si="376"/>
        <v>#VALUE!</v>
      </c>
      <c r="X799" s="133" t="e">
        <f>COUNTIFS(A1_Individu_Data_Keadaan_SDMK!A$4:A$149931,M799,A1_Individu_Data_Keadaan_SDMK!R$4:R$149285,"01. Dokter")</f>
        <v>#VALUE!</v>
      </c>
      <c r="Y799" s="122">
        <f t="shared" si="377"/>
        <v>1</v>
      </c>
      <c r="Z799" s="134" t="e">
        <f t="shared" si="378"/>
        <v>#VALUE!</v>
      </c>
      <c r="AA799" s="134" t="e">
        <f t="shared" si="379"/>
        <v>#VALUE!</v>
      </c>
      <c r="AB799" s="133" t="e">
        <f>COUNTIFS(A1_Individu_Data_Keadaan_SDMK!A$4:A$149931,M799,A1_Individu_Data_Keadaan_SDMK!R$4:R$149285,"02. Dokter Gigi")</f>
        <v>#VALUE!</v>
      </c>
      <c r="AC799" s="122">
        <f t="shared" si="380"/>
        <v>1</v>
      </c>
      <c r="AD799" s="134" t="e">
        <f t="shared" si="381"/>
        <v>#VALUE!</v>
      </c>
      <c r="AE799" s="134" t="e">
        <f t="shared" si="382"/>
        <v>#VALUE!</v>
      </c>
      <c r="AF799" s="133" t="e">
        <f>COUNTIFS(A1_Individu_Data_Keadaan_SDMK!A$4:A$149931,M799,A1_Individu_Data_Keadaan_SDMK!Q$4:Q$149285,"03. KEPERAWATAN")</f>
        <v>#VALUE!</v>
      </c>
      <c r="AG799" s="135">
        <f t="shared" si="383"/>
        <v>5</v>
      </c>
      <c r="AH799" s="134" t="e">
        <f t="shared" si="384"/>
        <v>#VALUE!</v>
      </c>
      <c r="AI799" s="134" t="e">
        <f t="shared" si="385"/>
        <v>#VALUE!</v>
      </c>
      <c r="AJ799" s="133" t="e">
        <f>COUNTIFS(A1_Individu_Data_Keadaan_SDMK!A$4:A$149931,M799,A1_Individu_Data_Keadaan_SDMK!Q$4:Q$149285,"04. KEBIDANAN")</f>
        <v>#VALUE!</v>
      </c>
      <c r="AK799" s="135">
        <f t="shared" si="386"/>
        <v>4</v>
      </c>
      <c r="AL799" s="134" t="e">
        <f t="shared" si="387"/>
        <v>#VALUE!</v>
      </c>
      <c r="AM799" s="134" t="e">
        <f t="shared" si="388"/>
        <v>#VALUE!</v>
      </c>
      <c r="AN799" s="133" t="e">
        <f>COUNTIFS(A1_Individu_Data_Keadaan_SDMK!A$4:A$149931,M799,A1_Individu_Data_Keadaan_SDMK!Q$4:Q$149285,"05. KEFARMASIAN")</f>
        <v>#VALUE!</v>
      </c>
      <c r="AO799" s="135">
        <f t="shared" si="389"/>
        <v>1</v>
      </c>
      <c r="AP799" s="134" t="e">
        <f t="shared" si="390"/>
        <v>#VALUE!</v>
      </c>
      <c r="AQ799" s="134" t="e">
        <f t="shared" si="391"/>
        <v>#VALUE!</v>
      </c>
      <c r="AR799" s="133" t="e">
        <f>COUNTIFS(A1_Individu_Data_Keadaan_SDMK!A$4:A$149931,M799,A1_Individu_Data_Keadaan_SDMK!Q$4:Q$149285,"06. KESEHATAN MASYARAKAT")</f>
        <v>#VALUE!</v>
      </c>
      <c r="AS799" s="135">
        <f t="shared" si="392"/>
        <v>1</v>
      </c>
      <c r="AT799" s="134" t="e">
        <f t="shared" si="393"/>
        <v>#VALUE!</v>
      </c>
      <c r="AU799" s="134" t="e">
        <f t="shared" si="394"/>
        <v>#VALUE!</v>
      </c>
      <c r="AV799" s="133" t="e">
        <f>COUNTIFS(A1_Individu_Data_Keadaan_SDMK!A$4:A$149931,M799,A1_Individu_Data_Keadaan_SDMK!Q$4:Q$149285,"07. KESEHATAN LINGKUNGAN")</f>
        <v>#VALUE!</v>
      </c>
      <c r="AW799" s="135">
        <f t="shared" si="395"/>
        <v>1</v>
      </c>
      <c r="AX799" s="134" t="e">
        <f t="shared" si="396"/>
        <v>#VALUE!</v>
      </c>
      <c r="AY799" s="134" t="e">
        <f t="shared" si="397"/>
        <v>#VALUE!</v>
      </c>
      <c r="AZ799" s="133" t="e">
        <f>COUNTIFS(A1_Individu_Data_Keadaan_SDMK!A$4:A$149931,M799,A1_Individu_Data_Keadaan_SDMK!Q$4:Q$149285,"08. GIZI")</f>
        <v>#VALUE!</v>
      </c>
      <c r="BA799" s="135">
        <f t="shared" si="398"/>
        <v>1</v>
      </c>
      <c r="BB799" s="134" t="e">
        <f t="shared" si="399"/>
        <v>#VALUE!</v>
      </c>
      <c r="BC799" s="134" t="e">
        <f t="shared" si="400"/>
        <v>#VALUE!</v>
      </c>
      <c r="BD799" s="133" t="e">
        <f>COUNTIFS(A1_Individu_Data_Keadaan_SDMK!A$4:A$149931,M799,A1_Individu_Data_Keadaan_SDMK!R$4:R$149285,"03. Ahli Teknologi Laboratorium Medik")</f>
        <v>#VALUE!</v>
      </c>
      <c r="BE799" s="135">
        <f t="shared" si="401"/>
        <v>1</v>
      </c>
      <c r="BF799" s="134" t="e">
        <f t="shared" si="402"/>
        <v>#VALUE!</v>
      </c>
      <c r="BG799" s="134" t="e">
        <f t="shared" si="403"/>
        <v>#VALUE!</v>
      </c>
      <c r="BH799" s="139" t="e">
        <f t="shared" si="404"/>
        <v>#VALUE!</v>
      </c>
      <c r="BI799" s="139" t="e">
        <f t="shared" si="405"/>
        <v>#VALUE!</v>
      </c>
    </row>
    <row r="800" spans="13:61" ht="15">
      <c r="M800" s="120" t="s">
        <v>13985</v>
      </c>
      <c r="N800" s="120" t="s">
        <v>13986</v>
      </c>
      <c r="O800" s="120" t="s">
        <v>267</v>
      </c>
      <c r="P800" s="120" t="s">
        <v>9301</v>
      </c>
      <c r="Q800" s="120" t="s">
        <v>12201</v>
      </c>
      <c r="R800" s="120">
        <v>33</v>
      </c>
      <c r="S800" s="120">
        <v>3308</v>
      </c>
      <c r="T800" s="348" t="str">
        <f>IF(R800&lt;&gt;"",VLOOKUP(R800,'01_MASTER_KODE_WILAYAH'!H$1437:I$1470,2,FALSE),"")</f>
        <v>JAWA TENGAH</v>
      </c>
      <c r="U800" s="348" t="str">
        <f>IF(S800&lt;&gt;"",VLOOKUP(S800,'01_MASTER_KODE_WILAYAH'!D$5:F$1353,3,FALSE),"")</f>
        <v>MAGELANG</v>
      </c>
      <c r="V800" s="349" t="str">
        <f t="shared" si="375"/>
        <v>2</v>
      </c>
      <c r="W800" s="145" t="e">
        <f t="shared" si="376"/>
        <v>#VALUE!</v>
      </c>
      <c r="X800" s="133" t="e">
        <f>COUNTIFS(A1_Individu_Data_Keadaan_SDMK!A$4:A$149931,M800,A1_Individu_Data_Keadaan_SDMK!R$4:R$149285,"01. Dokter")</f>
        <v>#VALUE!</v>
      </c>
      <c r="Y800" s="122">
        <f t="shared" si="377"/>
        <v>1</v>
      </c>
      <c r="Z800" s="134" t="e">
        <f t="shared" si="378"/>
        <v>#VALUE!</v>
      </c>
      <c r="AA800" s="134" t="e">
        <f t="shared" si="379"/>
        <v>#VALUE!</v>
      </c>
      <c r="AB800" s="133" t="e">
        <f>COUNTIFS(A1_Individu_Data_Keadaan_SDMK!A$4:A$149931,M800,A1_Individu_Data_Keadaan_SDMK!R$4:R$149285,"02. Dokter Gigi")</f>
        <v>#VALUE!</v>
      </c>
      <c r="AC800" s="122">
        <f t="shared" si="380"/>
        <v>1</v>
      </c>
      <c r="AD800" s="134" t="e">
        <f t="shared" si="381"/>
        <v>#VALUE!</v>
      </c>
      <c r="AE800" s="134" t="e">
        <f t="shared" si="382"/>
        <v>#VALUE!</v>
      </c>
      <c r="AF800" s="133" t="e">
        <f>COUNTIFS(A1_Individu_Data_Keadaan_SDMK!A$4:A$149931,M800,A1_Individu_Data_Keadaan_SDMK!Q$4:Q$149285,"03. KEPERAWATAN")</f>
        <v>#VALUE!</v>
      </c>
      <c r="AG800" s="135">
        <f t="shared" si="383"/>
        <v>5</v>
      </c>
      <c r="AH800" s="134" t="e">
        <f t="shared" si="384"/>
        <v>#VALUE!</v>
      </c>
      <c r="AI800" s="134" t="e">
        <f t="shared" si="385"/>
        <v>#VALUE!</v>
      </c>
      <c r="AJ800" s="133" t="e">
        <f>COUNTIFS(A1_Individu_Data_Keadaan_SDMK!A$4:A$149931,M800,A1_Individu_Data_Keadaan_SDMK!Q$4:Q$149285,"04. KEBIDANAN")</f>
        <v>#VALUE!</v>
      </c>
      <c r="AK800" s="135">
        <f t="shared" si="386"/>
        <v>4</v>
      </c>
      <c r="AL800" s="134" t="e">
        <f t="shared" si="387"/>
        <v>#VALUE!</v>
      </c>
      <c r="AM800" s="134" t="e">
        <f t="shared" si="388"/>
        <v>#VALUE!</v>
      </c>
      <c r="AN800" s="133" t="e">
        <f>COUNTIFS(A1_Individu_Data_Keadaan_SDMK!A$4:A$149931,M800,A1_Individu_Data_Keadaan_SDMK!Q$4:Q$149285,"05. KEFARMASIAN")</f>
        <v>#VALUE!</v>
      </c>
      <c r="AO800" s="135">
        <f t="shared" si="389"/>
        <v>1</v>
      </c>
      <c r="AP800" s="134" t="e">
        <f t="shared" si="390"/>
        <v>#VALUE!</v>
      </c>
      <c r="AQ800" s="134" t="e">
        <f t="shared" si="391"/>
        <v>#VALUE!</v>
      </c>
      <c r="AR800" s="133" t="e">
        <f>COUNTIFS(A1_Individu_Data_Keadaan_SDMK!A$4:A$149931,M800,A1_Individu_Data_Keadaan_SDMK!Q$4:Q$149285,"06. KESEHATAN MASYARAKAT")</f>
        <v>#VALUE!</v>
      </c>
      <c r="AS800" s="135">
        <f t="shared" si="392"/>
        <v>1</v>
      </c>
      <c r="AT800" s="134" t="e">
        <f t="shared" si="393"/>
        <v>#VALUE!</v>
      </c>
      <c r="AU800" s="134" t="e">
        <f t="shared" si="394"/>
        <v>#VALUE!</v>
      </c>
      <c r="AV800" s="133" t="e">
        <f>COUNTIFS(A1_Individu_Data_Keadaan_SDMK!A$4:A$149931,M800,A1_Individu_Data_Keadaan_SDMK!Q$4:Q$149285,"07. KESEHATAN LINGKUNGAN")</f>
        <v>#VALUE!</v>
      </c>
      <c r="AW800" s="135">
        <f t="shared" si="395"/>
        <v>1</v>
      </c>
      <c r="AX800" s="134" t="e">
        <f t="shared" si="396"/>
        <v>#VALUE!</v>
      </c>
      <c r="AY800" s="134" t="e">
        <f t="shared" si="397"/>
        <v>#VALUE!</v>
      </c>
      <c r="AZ800" s="133" t="e">
        <f>COUNTIFS(A1_Individu_Data_Keadaan_SDMK!A$4:A$149931,M800,A1_Individu_Data_Keadaan_SDMK!Q$4:Q$149285,"08. GIZI")</f>
        <v>#VALUE!</v>
      </c>
      <c r="BA800" s="135">
        <f t="shared" si="398"/>
        <v>1</v>
      </c>
      <c r="BB800" s="134" t="e">
        <f t="shared" si="399"/>
        <v>#VALUE!</v>
      </c>
      <c r="BC800" s="134" t="e">
        <f t="shared" si="400"/>
        <v>#VALUE!</v>
      </c>
      <c r="BD800" s="133" t="e">
        <f>COUNTIFS(A1_Individu_Data_Keadaan_SDMK!A$4:A$149931,M800,A1_Individu_Data_Keadaan_SDMK!R$4:R$149285,"03. Ahli Teknologi Laboratorium Medik")</f>
        <v>#VALUE!</v>
      </c>
      <c r="BE800" s="135">
        <f t="shared" si="401"/>
        <v>1</v>
      </c>
      <c r="BF800" s="134" t="e">
        <f t="shared" si="402"/>
        <v>#VALUE!</v>
      </c>
      <c r="BG800" s="134" t="e">
        <f t="shared" si="403"/>
        <v>#VALUE!</v>
      </c>
      <c r="BH800" s="139" t="e">
        <f t="shared" si="404"/>
        <v>#VALUE!</v>
      </c>
      <c r="BI800" s="139" t="e">
        <f t="shared" si="405"/>
        <v>#VALUE!</v>
      </c>
    </row>
    <row r="801" spans="13:61" ht="15">
      <c r="M801" s="120" t="s">
        <v>13987</v>
      </c>
      <c r="N801" s="120" t="s">
        <v>13988</v>
      </c>
      <c r="O801" s="120" t="s">
        <v>267</v>
      </c>
      <c r="P801" s="120" t="s">
        <v>9302</v>
      </c>
      <c r="Q801" s="120" t="s">
        <v>12202</v>
      </c>
      <c r="R801" s="120">
        <v>33</v>
      </c>
      <c r="S801" s="120">
        <v>3372</v>
      </c>
      <c r="T801" s="348" t="str">
        <f>IF(R801&lt;&gt;"",VLOOKUP(R801,'01_MASTER_KODE_WILAYAH'!H$1437:I$1470,2,FALSE),"")</f>
        <v>JAWA TENGAH</v>
      </c>
      <c r="U801" s="348" t="str">
        <f>IF(S801&lt;&gt;"",VLOOKUP(S801,'01_MASTER_KODE_WILAYAH'!D$5:F$1353,3,FALSE),"")</f>
        <v>KOTA SURAKARTA</v>
      </c>
      <c r="V801" s="349" t="str">
        <f t="shared" si="375"/>
        <v>1</v>
      </c>
      <c r="W801" s="145" t="e">
        <f t="shared" si="376"/>
        <v>#VALUE!</v>
      </c>
      <c r="X801" s="133" t="e">
        <f>COUNTIFS(A1_Individu_Data_Keadaan_SDMK!A$4:A$149931,M801,A1_Individu_Data_Keadaan_SDMK!R$4:R$149285,"01. Dokter")</f>
        <v>#VALUE!</v>
      </c>
      <c r="Y801" s="122">
        <f t="shared" si="377"/>
        <v>2</v>
      </c>
      <c r="Z801" s="134" t="e">
        <f t="shared" si="378"/>
        <v>#VALUE!</v>
      </c>
      <c r="AA801" s="134" t="e">
        <f t="shared" si="379"/>
        <v>#VALUE!</v>
      </c>
      <c r="AB801" s="133" t="e">
        <f>COUNTIFS(A1_Individu_Data_Keadaan_SDMK!A$4:A$149931,M801,A1_Individu_Data_Keadaan_SDMK!R$4:R$149285,"02. Dokter Gigi")</f>
        <v>#VALUE!</v>
      </c>
      <c r="AC801" s="122">
        <f t="shared" si="380"/>
        <v>1</v>
      </c>
      <c r="AD801" s="134" t="e">
        <f t="shared" si="381"/>
        <v>#VALUE!</v>
      </c>
      <c r="AE801" s="134" t="e">
        <f t="shared" si="382"/>
        <v>#VALUE!</v>
      </c>
      <c r="AF801" s="133" t="e">
        <f>COUNTIFS(A1_Individu_Data_Keadaan_SDMK!A$4:A$149931,M801,A1_Individu_Data_Keadaan_SDMK!Q$4:Q$149285,"03. KEPERAWATAN")</f>
        <v>#VALUE!</v>
      </c>
      <c r="AG801" s="135">
        <f t="shared" si="383"/>
        <v>8</v>
      </c>
      <c r="AH801" s="134" t="e">
        <f t="shared" si="384"/>
        <v>#VALUE!</v>
      </c>
      <c r="AI801" s="134" t="e">
        <f t="shared" si="385"/>
        <v>#VALUE!</v>
      </c>
      <c r="AJ801" s="133" t="e">
        <f>COUNTIFS(A1_Individu_Data_Keadaan_SDMK!A$4:A$149931,M801,A1_Individu_Data_Keadaan_SDMK!Q$4:Q$149285,"04. KEBIDANAN")</f>
        <v>#VALUE!</v>
      </c>
      <c r="AK801" s="135">
        <f t="shared" si="386"/>
        <v>7</v>
      </c>
      <c r="AL801" s="134" t="e">
        <f t="shared" si="387"/>
        <v>#VALUE!</v>
      </c>
      <c r="AM801" s="134" t="e">
        <f t="shared" si="388"/>
        <v>#VALUE!</v>
      </c>
      <c r="AN801" s="133" t="e">
        <f>COUNTIFS(A1_Individu_Data_Keadaan_SDMK!A$4:A$149931,M801,A1_Individu_Data_Keadaan_SDMK!Q$4:Q$149285,"05. KEFARMASIAN")</f>
        <v>#VALUE!</v>
      </c>
      <c r="AO801" s="135">
        <f t="shared" si="389"/>
        <v>1</v>
      </c>
      <c r="AP801" s="134" t="e">
        <f t="shared" si="390"/>
        <v>#VALUE!</v>
      </c>
      <c r="AQ801" s="134" t="e">
        <f t="shared" si="391"/>
        <v>#VALUE!</v>
      </c>
      <c r="AR801" s="133" t="e">
        <f>COUNTIFS(A1_Individu_Data_Keadaan_SDMK!A$4:A$149931,M801,A1_Individu_Data_Keadaan_SDMK!Q$4:Q$149285,"06. KESEHATAN MASYARAKAT")</f>
        <v>#VALUE!</v>
      </c>
      <c r="AS801" s="135">
        <f t="shared" si="392"/>
        <v>1</v>
      </c>
      <c r="AT801" s="134" t="e">
        <f t="shared" si="393"/>
        <v>#VALUE!</v>
      </c>
      <c r="AU801" s="134" t="e">
        <f t="shared" si="394"/>
        <v>#VALUE!</v>
      </c>
      <c r="AV801" s="133" t="e">
        <f>COUNTIFS(A1_Individu_Data_Keadaan_SDMK!A$4:A$149931,M801,A1_Individu_Data_Keadaan_SDMK!Q$4:Q$149285,"07. KESEHATAN LINGKUNGAN")</f>
        <v>#VALUE!</v>
      </c>
      <c r="AW801" s="135">
        <f t="shared" si="395"/>
        <v>1</v>
      </c>
      <c r="AX801" s="134" t="e">
        <f t="shared" si="396"/>
        <v>#VALUE!</v>
      </c>
      <c r="AY801" s="134" t="e">
        <f t="shared" si="397"/>
        <v>#VALUE!</v>
      </c>
      <c r="AZ801" s="133" t="e">
        <f>COUNTIFS(A1_Individu_Data_Keadaan_SDMK!A$4:A$149931,M801,A1_Individu_Data_Keadaan_SDMK!Q$4:Q$149285,"08. GIZI")</f>
        <v>#VALUE!</v>
      </c>
      <c r="BA801" s="135">
        <f t="shared" si="398"/>
        <v>2</v>
      </c>
      <c r="BB801" s="134" t="e">
        <f t="shared" si="399"/>
        <v>#VALUE!</v>
      </c>
      <c r="BC801" s="134" t="e">
        <f t="shared" si="400"/>
        <v>#VALUE!</v>
      </c>
      <c r="BD801" s="133" t="e">
        <f>COUNTIFS(A1_Individu_Data_Keadaan_SDMK!A$4:A$149931,M801,A1_Individu_Data_Keadaan_SDMK!R$4:R$149285,"03. Ahli Teknologi Laboratorium Medik")</f>
        <v>#VALUE!</v>
      </c>
      <c r="BE801" s="135">
        <f t="shared" si="401"/>
        <v>1</v>
      </c>
      <c r="BF801" s="134" t="e">
        <f t="shared" si="402"/>
        <v>#VALUE!</v>
      </c>
      <c r="BG801" s="134" t="e">
        <f t="shared" si="403"/>
        <v>#VALUE!</v>
      </c>
      <c r="BH801" s="139" t="e">
        <f t="shared" si="404"/>
        <v>#VALUE!</v>
      </c>
      <c r="BI801" s="139" t="e">
        <f t="shared" si="405"/>
        <v>#VALUE!</v>
      </c>
    </row>
    <row r="802" spans="13:61" ht="15">
      <c r="M802" s="120" t="s">
        <v>13989</v>
      </c>
      <c r="N802" s="120" t="s">
        <v>13990</v>
      </c>
      <c r="O802" s="120" t="s">
        <v>267</v>
      </c>
      <c r="P802" s="120" t="s">
        <v>9301</v>
      </c>
      <c r="Q802" s="120" t="s">
        <v>12202</v>
      </c>
      <c r="R802" s="120">
        <v>33</v>
      </c>
      <c r="S802" s="120">
        <v>3372</v>
      </c>
      <c r="T802" s="348" t="str">
        <f>IF(R802&lt;&gt;"",VLOOKUP(R802,'01_MASTER_KODE_WILAYAH'!H$1437:I$1470,2,FALSE),"")</f>
        <v>JAWA TENGAH</v>
      </c>
      <c r="U802" s="348" t="str">
        <f>IF(S802&lt;&gt;"",VLOOKUP(S802,'01_MASTER_KODE_WILAYAH'!D$5:F$1353,3,FALSE),"")</f>
        <v>KOTA SURAKARTA</v>
      </c>
      <c r="V802" s="349" t="str">
        <f t="shared" si="375"/>
        <v>2</v>
      </c>
      <c r="W802" s="145" t="e">
        <f t="shared" si="376"/>
        <v>#VALUE!</v>
      </c>
      <c r="X802" s="133" t="e">
        <f>COUNTIFS(A1_Individu_Data_Keadaan_SDMK!A$4:A$149931,M802,A1_Individu_Data_Keadaan_SDMK!R$4:R$149285,"01. Dokter")</f>
        <v>#VALUE!</v>
      </c>
      <c r="Y802" s="122">
        <f t="shared" si="377"/>
        <v>1</v>
      </c>
      <c r="Z802" s="134" t="e">
        <f t="shared" si="378"/>
        <v>#VALUE!</v>
      </c>
      <c r="AA802" s="134" t="e">
        <f t="shared" si="379"/>
        <v>#VALUE!</v>
      </c>
      <c r="AB802" s="133" t="e">
        <f>COUNTIFS(A1_Individu_Data_Keadaan_SDMK!A$4:A$149931,M802,A1_Individu_Data_Keadaan_SDMK!R$4:R$149285,"02. Dokter Gigi")</f>
        <v>#VALUE!</v>
      </c>
      <c r="AC802" s="122">
        <f t="shared" si="380"/>
        <v>1</v>
      </c>
      <c r="AD802" s="134" t="e">
        <f t="shared" si="381"/>
        <v>#VALUE!</v>
      </c>
      <c r="AE802" s="134" t="e">
        <f t="shared" si="382"/>
        <v>#VALUE!</v>
      </c>
      <c r="AF802" s="133" t="e">
        <f>COUNTIFS(A1_Individu_Data_Keadaan_SDMK!A$4:A$149931,M802,A1_Individu_Data_Keadaan_SDMK!Q$4:Q$149285,"03. KEPERAWATAN")</f>
        <v>#VALUE!</v>
      </c>
      <c r="AG802" s="135">
        <f t="shared" si="383"/>
        <v>5</v>
      </c>
      <c r="AH802" s="134" t="e">
        <f t="shared" si="384"/>
        <v>#VALUE!</v>
      </c>
      <c r="AI802" s="134" t="e">
        <f t="shared" si="385"/>
        <v>#VALUE!</v>
      </c>
      <c r="AJ802" s="133" t="e">
        <f>COUNTIFS(A1_Individu_Data_Keadaan_SDMK!A$4:A$149931,M802,A1_Individu_Data_Keadaan_SDMK!Q$4:Q$149285,"04. KEBIDANAN")</f>
        <v>#VALUE!</v>
      </c>
      <c r="AK802" s="135">
        <f t="shared" si="386"/>
        <v>4</v>
      </c>
      <c r="AL802" s="134" t="e">
        <f t="shared" si="387"/>
        <v>#VALUE!</v>
      </c>
      <c r="AM802" s="134" t="e">
        <f t="shared" si="388"/>
        <v>#VALUE!</v>
      </c>
      <c r="AN802" s="133" t="e">
        <f>COUNTIFS(A1_Individu_Data_Keadaan_SDMK!A$4:A$149931,M802,A1_Individu_Data_Keadaan_SDMK!Q$4:Q$149285,"05. KEFARMASIAN")</f>
        <v>#VALUE!</v>
      </c>
      <c r="AO802" s="135">
        <f t="shared" si="389"/>
        <v>1</v>
      </c>
      <c r="AP802" s="134" t="e">
        <f t="shared" si="390"/>
        <v>#VALUE!</v>
      </c>
      <c r="AQ802" s="134" t="e">
        <f t="shared" si="391"/>
        <v>#VALUE!</v>
      </c>
      <c r="AR802" s="133" t="e">
        <f>COUNTIFS(A1_Individu_Data_Keadaan_SDMK!A$4:A$149931,M802,A1_Individu_Data_Keadaan_SDMK!Q$4:Q$149285,"06. KESEHATAN MASYARAKAT")</f>
        <v>#VALUE!</v>
      </c>
      <c r="AS802" s="135">
        <f t="shared" si="392"/>
        <v>1</v>
      </c>
      <c r="AT802" s="134" t="e">
        <f t="shared" si="393"/>
        <v>#VALUE!</v>
      </c>
      <c r="AU802" s="134" t="e">
        <f t="shared" si="394"/>
        <v>#VALUE!</v>
      </c>
      <c r="AV802" s="133" t="e">
        <f>COUNTIFS(A1_Individu_Data_Keadaan_SDMK!A$4:A$149931,M802,A1_Individu_Data_Keadaan_SDMK!Q$4:Q$149285,"07. KESEHATAN LINGKUNGAN")</f>
        <v>#VALUE!</v>
      </c>
      <c r="AW802" s="135">
        <f t="shared" si="395"/>
        <v>1</v>
      </c>
      <c r="AX802" s="134" t="e">
        <f t="shared" si="396"/>
        <v>#VALUE!</v>
      </c>
      <c r="AY802" s="134" t="e">
        <f t="shared" si="397"/>
        <v>#VALUE!</v>
      </c>
      <c r="AZ802" s="133" t="e">
        <f>COUNTIFS(A1_Individu_Data_Keadaan_SDMK!A$4:A$149931,M802,A1_Individu_Data_Keadaan_SDMK!Q$4:Q$149285,"08. GIZI")</f>
        <v>#VALUE!</v>
      </c>
      <c r="BA802" s="135">
        <f t="shared" si="398"/>
        <v>1</v>
      </c>
      <c r="BB802" s="134" t="e">
        <f t="shared" si="399"/>
        <v>#VALUE!</v>
      </c>
      <c r="BC802" s="134" t="e">
        <f t="shared" si="400"/>
        <v>#VALUE!</v>
      </c>
      <c r="BD802" s="133" t="e">
        <f>COUNTIFS(A1_Individu_Data_Keadaan_SDMK!A$4:A$149931,M802,A1_Individu_Data_Keadaan_SDMK!R$4:R$149285,"03. Ahli Teknologi Laboratorium Medik")</f>
        <v>#VALUE!</v>
      </c>
      <c r="BE802" s="135">
        <f t="shared" si="401"/>
        <v>1</v>
      </c>
      <c r="BF802" s="134" t="e">
        <f t="shared" si="402"/>
        <v>#VALUE!</v>
      </c>
      <c r="BG802" s="134" t="e">
        <f t="shared" si="403"/>
        <v>#VALUE!</v>
      </c>
      <c r="BH802" s="139" t="e">
        <f t="shared" si="404"/>
        <v>#VALUE!</v>
      </c>
      <c r="BI802" s="139" t="e">
        <f t="shared" si="405"/>
        <v>#VALUE!</v>
      </c>
    </row>
    <row r="803" spans="13:61" ht="15">
      <c r="M803" s="120" t="s">
        <v>13991</v>
      </c>
      <c r="N803" s="120" t="s">
        <v>13426</v>
      </c>
      <c r="O803" s="120" t="s">
        <v>267</v>
      </c>
      <c r="P803" s="120" t="s">
        <v>9301</v>
      </c>
      <c r="Q803" s="120" t="s">
        <v>12202</v>
      </c>
      <c r="R803" s="120">
        <v>33</v>
      </c>
      <c r="S803" s="120">
        <v>3372</v>
      </c>
      <c r="T803" s="348" t="str">
        <f>IF(R803&lt;&gt;"",VLOOKUP(R803,'01_MASTER_KODE_WILAYAH'!H$1437:I$1470,2,FALSE),"")</f>
        <v>JAWA TENGAH</v>
      </c>
      <c r="U803" s="348" t="str">
        <f>IF(S803&lt;&gt;"",VLOOKUP(S803,'01_MASTER_KODE_WILAYAH'!D$5:F$1353,3,FALSE),"")</f>
        <v>KOTA SURAKARTA</v>
      </c>
      <c r="V803" s="349" t="str">
        <f t="shared" si="375"/>
        <v>2</v>
      </c>
      <c r="W803" s="145" t="e">
        <f t="shared" si="376"/>
        <v>#VALUE!</v>
      </c>
      <c r="X803" s="133" t="e">
        <f>COUNTIFS(A1_Individu_Data_Keadaan_SDMK!A$4:A$149931,M803,A1_Individu_Data_Keadaan_SDMK!R$4:R$149285,"01. Dokter")</f>
        <v>#VALUE!</v>
      </c>
      <c r="Y803" s="122">
        <f t="shared" si="377"/>
        <v>1</v>
      </c>
      <c r="Z803" s="134" t="e">
        <f t="shared" si="378"/>
        <v>#VALUE!</v>
      </c>
      <c r="AA803" s="134" t="e">
        <f t="shared" si="379"/>
        <v>#VALUE!</v>
      </c>
      <c r="AB803" s="133" t="e">
        <f>COUNTIFS(A1_Individu_Data_Keadaan_SDMK!A$4:A$149931,M803,A1_Individu_Data_Keadaan_SDMK!R$4:R$149285,"02. Dokter Gigi")</f>
        <v>#VALUE!</v>
      </c>
      <c r="AC803" s="122">
        <f t="shared" si="380"/>
        <v>1</v>
      </c>
      <c r="AD803" s="134" t="e">
        <f t="shared" si="381"/>
        <v>#VALUE!</v>
      </c>
      <c r="AE803" s="134" t="e">
        <f t="shared" si="382"/>
        <v>#VALUE!</v>
      </c>
      <c r="AF803" s="133" t="e">
        <f>COUNTIFS(A1_Individu_Data_Keadaan_SDMK!A$4:A$149931,M803,A1_Individu_Data_Keadaan_SDMK!Q$4:Q$149285,"03. KEPERAWATAN")</f>
        <v>#VALUE!</v>
      </c>
      <c r="AG803" s="135">
        <f t="shared" si="383"/>
        <v>5</v>
      </c>
      <c r="AH803" s="134" t="e">
        <f t="shared" si="384"/>
        <v>#VALUE!</v>
      </c>
      <c r="AI803" s="134" t="e">
        <f t="shared" si="385"/>
        <v>#VALUE!</v>
      </c>
      <c r="AJ803" s="133" t="e">
        <f>COUNTIFS(A1_Individu_Data_Keadaan_SDMK!A$4:A$149931,M803,A1_Individu_Data_Keadaan_SDMK!Q$4:Q$149285,"04. KEBIDANAN")</f>
        <v>#VALUE!</v>
      </c>
      <c r="AK803" s="135">
        <f t="shared" si="386"/>
        <v>4</v>
      </c>
      <c r="AL803" s="134" t="e">
        <f t="shared" si="387"/>
        <v>#VALUE!</v>
      </c>
      <c r="AM803" s="134" t="e">
        <f t="shared" si="388"/>
        <v>#VALUE!</v>
      </c>
      <c r="AN803" s="133" t="e">
        <f>COUNTIFS(A1_Individu_Data_Keadaan_SDMK!A$4:A$149931,M803,A1_Individu_Data_Keadaan_SDMK!Q$4:Q$149285,"05. KEFARMASIAN")</f>
        <v>#VALUE!</v>
      </c>
      <c r="AO803" s="135">
        <f t="shared" si="389"/>
        <v>1</v>
      </c>
      <c r="AP803" s="134" t="e">
        <f t="shared" si="390"/>
        <v>#VALUE!</v>
      </c>
      <c r="AQ803" s="134" t="e">
        <f t="shared" si="391"/>
        <v>#VALUE!</v>
      </c>
      <c r="AR803" s="133" t="e">
        <f>COUNTIFS(A1_Individu_Data_Keadaan_SDMK!A$4:A$149931,M803,A1_Individu_Data_Keadaan_SDMK!Q$4:Q$149285,"06. KESEHATAN MASYARAKAT")</f>
        <v>#VALUE!</v>
      </c>
      <c r="AS803" s="135">
        <f t="shared" si="392"/>
        <v>1</v>
      </c>
      <c r="AT803" s="134" t="e">
        <f t="shared" si="393"/>
        <v>#VALUE!</v>
      </c>
      <c r="AU803" s="134" t="e">
        <f t="shared" si="394"/>
        <v>#VALUE!</v>
      </c>
      <c r="AV803" s="133" t="e">
        <f>COUNTIFS(A1_Individu_Data_Keadaan_SDMK!A$4:A$149931,M803,A1_Individu_Data_Keadaan_SDMK!Q$4:Q$149285,"07. KESEHATAN LINGKUNGAN")</f>
        <v>#VALUE!</v>
      </c>
      <c r="AW803" s="135">
        <f t="shared" si="395"/>
        <v>1</v>
      </c>
      <c r="AX803" s="134" t="e">
        <f t="shared" si="396"/>
        <v>#VALUE!</v>
      </c>
      <c r="AY803" s="134" t="e">
        <f t="shared" si="397"/>
        <v>#VALUE!</v>
      </c>
      <c r="AZ803" s="133" t="e">
        <f>COUNTIFS(A1_Individu_Data_Keadaan_SDMK!A$4:A$149931,M803,A1_Individu_Data_Keadaan_SDMK!Q$4:Q$149285,"08. GIZI")</f>
        <v>#VALUE!</v>
      </c>
      <c r="BA803" s="135">
        <f t="shared" si="398"/>
        <v>1</v>
      </c>
      <c r="BB803" s="134" t="e">
        <f t="shared" si="399"/>
        <v>#VALUE!</v>
      </c>
      <c r="BC803" s="134" t="e">
        <f t="shared" si="400"/>
        <v>#VALUE!</v>
      </c>
      <c r="BD803" s="133" t="e">
        <f>COUNTIFS(A1_Individu_Data_Keadaan_SDMK!A$4:A$149931,M803,A1_Individu_Data_Keadaan_SDMK!R$4:R$149285,"03. Ahli Teknologi Laboratorium Medik")</f>
        <v>#VALUE!</v>
      </c>
      <c r="BE803" s="135">
        <f t="shared" si="401"/>
        <v>1</v>
      </c>
      <c r="BF803" s="134" t="e">
        <f t="shared" si="402"/>
        <v>#VALUE!</v>
      </c>
      <c r="BG803" s="134" t="e">
        <f t="shared" si="403"/>
        <v>#VALUE!</v>
      </c>
      <c r="BH803" s="139" t="e">
        <f t="shared" si="404"/>
        <v>#VALUE!</v>
      </c>
      <c r="BI803" s="139" t="e">
        <f t="shared" si="405"/>
        <v>#VALUE!</v>
      </c>
    </row>
    <row r="804" spans="13:61" ht="15">
      <c r="M804" s="120" t="s">
        <v>13992</v>
      </c>
      <c r="N804" s="120" t="s">
        <v>13993</v>
      </c>
      <c r="O804" s="120" t="s">
        <v>267</v>
      </c>
      <c r="P804" s="120" t="s">
        <v>9301</v>
      </c>
      <c r="Q804" s="120" t="s">
        <v>12202</v>
      </c>
      <c r="R804" s="120">
        <v>33</v>
      </c>
      <c r="S804" s="120">
        <v>3372</v>
      </c>
      <c r="T804" s="348" t="str">
        <f>IF(R804&lt;&gt;"",VLOOKUP(R804,'01_MASTER_KODE_WILAYAH'!H$1437:I$1470,2,FALSE),"")</f>
        <v>JAWA TENGAH</v>
      </c>
      <c r="U804" s="348" t="str">
        <f>IF(S804&lt;&gt;"",VLOOKUP(S804,'01_MASTER_KODE_WILAYAH'!D$5:F$1353,3,FALSE),"")</f>
        <v>KOTA SURAKARTA</v>
      </c>
      <c r="V804" s="349" t="str">
        <f t="shared" si="375"/>
        <v>2</v>
      </c>
      <c r="W804" s="145" t="e">
        <f t="shared" si="376"/>
        <v>#VALUE!</v>
      </c>
      <c r="X804" s="133" t="e">
        <f>COUNTIFS(A1_Individu_Data_Keadaan_SDMK!A$4:A$149931,M804,A1_Individu_Data_Keadaan_SDMK!R$4:R$149285,"01. Dokter")</f>
        <v>#VALUE!</v>
      </c>
      <c r="Y804" s="122">
        <f t="shared" si="377"/>
        <v>1</v>
      </c>
      <c r="Z804" s="134" t="e">
        <f t="shared" si="378"/>
        <v>#VALUE!</v>
      </c>
      <c r="AA804" s="134" t="e">
        <f t="shared" si="379"/>
        <v>#VALUE!</v>
      </c>
      <c r="AB804" s="133" t="e">
        <f>COUNTIFS(A1_Individu_Data_Keadaan_SDMK!A$4:A$149931,M804,A1_Individu_Data_Keadaan_SDMK!R$4:R$149285,"02. Dokter Gigi")</f>
        <v>#VALUE!</v>
      </c>
      <c r="AC804" s="122">
        <f t="shared" si="380"/>
        <v>1</v>
      </c>
      <c r="AD804" s="134" t="e">
        <f t="shared" si="381"/>
        <v>#VALUE!</v>
      </c>
      <c r="AE804" s="134" t="e">
        <f t="shared" si="382"/>
        <v>#VALUE!</v>
      </c>
      <c r="AF804" s="133" t="e">
        <f>COUNTIFS(A1_Individu_Data_Keadaan_SDMK!A$4:A$149931,M804,A1_Individu_Data_Keadaan_SDMK!Q$4:Q$149285,"03. KEPERAWATAN")</f>
        <v>#VALUE!</v>
      </c>
      <c r="AG804" s="135">
        <f t="shared" si="383"/>
        <v>5</v>
      </c>
      <c r="AH804" s="134" t="e">
        <f t="shared" si="384"/>
        <v>#VALUE!</v>
      </c>
      <c r="AI804" s="134" t="e">
        <f t="shared" si="385"/>
        <v>#VALUE!</v>
      </c>
      <c r="AJ804" s="133" t="e">
        <f>COUNTIFS(A1_Individu_Data_Keadaan_SDMK!A$4:A$149931,M804,A1_Individu_Data_Keadaan_SDMK!Q$4:Q$149285,"04. KEBIDANAN")</f>
        <v>#VALUE!</v>
      </c>
      <c r="AK804" s="135">
        <f t="shared" si="386"/>
        <v>4</v>
      </c>
      <c r="AL804" s="134" t="e">
        <f t="shared" si="387"/>
        <v>#VALUE!</v>
      </c>
      <c r="AM804" s="134" t="e">
        <f t="shared" si="388"/>
        <v>#VALUE!</v>
      </c>
      <c r="AN804" s="133" t="e">
        <f>COUNTIFS(A1_Individu_Data_Keadaan_SDMK!A$4:A$149931,M804,A1_Individu_Data_Keadaan_SDMK!Q$4:Q$149285,"05. KEFARMASIAN")</f>
        <v>#VALUE!</v>
      </c>
      <c r="AO804" s="135">
        <f t="shared" si="389"/>
        <v>1</v>
      </c>
      <c r="AP804" s="134" t="e">
        <f t="shared" si="390"/>
        <v>#VALUE!</v>
      </c>
      <c r="AQ804" s="134" t="e">
        <f t="shared" si="391"/>
        <v>#VALUE!</v>
      </c>
      <c r="AR804" s="133" t="e">
        <f>COUNTIFS(A1_Individu_Data_Keadaan_SDMK!A$4:A$149931,M804,A1_Individu_Data_Keadaan_SDMK!Q$4:Q$149285,"06. KESEHATAN MASYARAKAT")</f>
        <v>#VALUE!</v>
      </c>
      <c r="AS804" s="135">
        <f t="shared" si="392"/>
        <v>1</v>
      </c>
      <c r="AT804" s="134" t="e">
        <f t="shared" si="393"/>
        <v>#VALUE!</v>
      </c>
      <c r="AU804" s="134" t="e">
        <f t="shared" si="394"/>
        <v>#VALUE!</v>
      </c>
      <c r="AV804" s="133" t="e">
        <f>COUNTIFS(A1_Individu_Data_Keadaan_SDMK!A$4:A$149931,M804,A1_Individu_Data_Keadaan_SDMK!Q$4:Q$149285,"07. KESEHATAN LINGKUNGAN")</f>
        <v>#VALUE!</v>
      </c>
      <c r="AW804" s="135">
        <f t="shared" si="395"/>
        <v>1</v>
      </c>
      <c r="AX804" s="134" t="e">
        <f t="shared" si="396"/>
        <v>#VALUE!</v>
      </c>
      <c r="AY804" s="134" t="e">
        <f t="shared" si="397"/>
        <v>#VALUE!</v>
      </c>
      <c r="AZ804" s="133" t="e">
        <f>COUNTIFS(A1_Individu_Data_Keadaan_SDMK!A$4:A$149931,M804,A1_Individu_Data_Keadaan_SDMK!Q$4:Q$149285,"08. GIZI")</f>
        <v>#VALUE!</v>
      </c>
      <c r="BA804" s="135">
        <f t="shared" si="398"/>
        <v>1</v>
      </c>
      <c r="BB804" s="134" t="e">
        <f t="shared" si="399"/>
        <v>#VALUE!</v>
      </c>
      <c r="BC804" s="134" t="e">
        <f t="shared" si="400"/>
        <v>#VALUE!</v>
      </c>
      <c r="BD804" s="133" t="e">
        <f>COUNTIFS(A1_Individu_Data_Keadaan_SDMK!A$4:A$149931,M804,A1_Individu_Data_Keadaan_SDMK!R$4:R$149285,"03. Ahli Teknologi Laboratorium Medik")</f>
        <v>#VALUE!</v>
      </c>
      <c r="BE804" s="135">
        <f t="shared" si="401"/>
        <v>1</v>
      </c>
      <c r="BF804" s="134" t="e">
        <f t="shared" si="402"/>
        <v>#VALUE!</v>
      </c>
      <c r="BG804" s="134" t="e">
        <f t="shared" si="403"/>
        <v>#VALUE!</v>
      </c>
      <c r="BH804" s="139" t="e">
        <f t="shared" si="404"/>
        <v>#VALUE!</v>
      </c>
      <c r="BI804" s="139" t="e">
        <f t="shared" si="405"/>
        <v>#VALUE!</v>
      </c>
    </row>
    <row r="805" spans="13:61" ht="15">
      <c r="M805" s="120" t="s">
        <v>13994</v>
      </c>
      <c r="N805" s="120" t="s">
        <v>13995</v>
      </c>
      <c r="O805" s="120" t="s">
        <v>267</v>
      </c>
      <c r="P805" s="120" t="s">
        <v>9301</v>
      </c>
      <c r="Q805" s="120" t="s">
        <v>12202</v>
      </c>
      <c r="R805" s="120">
        <v>33</v>
      </c>
      <c r="S805" s="120">
        <v>3372</v>
      </c>
      <c r="T805" s="348" t="str">
        <f>IF(R805&lt;&gt;"",VLOOKUP(R805,'01_MASTER_KODE_WILAYAH'!H$1437:I$1470,2,FALSE),"")</f>
        <v>JAWA TENGAH</v>
      </c>
      <c r="U805" s="348" t="str">
        <f>IF(S805&lt;&gt;"",VLOOKUP(S805,'01_MASTER_KODE_WILAYAH'!D$5:F$1353,3,FALSE),"")</f>
        <v>KOTA SURAKARTA</v>
      </c>
      <c r="V805" s="349" t="str">
        <f t="shared" ref="V805:V868" si="406">IF(M805&lt;&gt;"",MID(M805,9,1),"")</f>
        <v>2</v>
      </c>
      <c r="W805" s="145" t="e">
        <f t="shared" ref="W805:W868" si="407">X805+AB805+AF805+AJ805+AN805+AR805+AV805+AZ805+BD805</f>
        <v>#VALUE!</v>
      </c>
      <c r="X805" s="133" t="e">
        <f>COUNTIFS(A1_Individu_Data_Keadaan_SDMK!A$4:A$149931,M805,A1_Individu_Data_Keadaan_SDMK!R$4:R$149285,"01. Dokter")</f>
        <v>#VALUE!</v>
      </c>
      <c r="Y805" s="122">
        <f t="shared" ref="Y805:Y868" si="408">IF(V805="1",2,1)</f>
        <v>1</v>
      </c>
      <c r="Z805" s="134" t="e">
        <f t="shared" ref="Z805:Z868" si="409">IF((X805-Y805)&gt;0,(X805-Y805),0)</f>
        <v>#VALUE!</v>
      </c>
      <c r="AA805" s="134" t="e">
        <f t="shared" ref="AA805:AA868" si="410">IF((X805-Y805)&lt;0,ABS(X805-Y805),0)</f>
        <v>#VALUE!</v>
      </c>
      <c r="AB805" s="133" t="e">
        <f>COUNTIFS(A1_Individu_Data_Keadaan_SDMK!A$4:A$149931,M805,A1_Individu_Data_Keadaan_SDMK!R$4:R$149285,"02. Dokter Gigi")</f>
        <v>#VALUE!</v>
      </c>
      <c r="AC805" s="122">
        <f t="shared" ref="AC805:AC868" si="411">IF(V805="1",1,1)</f>
        <v>1</v>
      </c>
      <c r="AD805" s="134" t="e">
        <f t="shared" ref="AD805:AD868" si="412">IF((AB805-AC805)&gt;0,(AB805-AC805),0)</f>
        <v>#VALUE!</v>
      </c>
      <c r="AE805" s="134" t="e">
        <f t="shared" ref="AE805:AE868" si="413">IF((AB805-AC805)&lt;0,ABS(AB805-AC805),0)</f>
        <v>#VALUE!</v>
      </c>
      <c r="AF805" s="133" t="e">
        <f>COUNTIFS(A1_Individu_Data_Keadaan_SDMK!A$4:A$149931,M805,A1_Individu_Data_Keadaan_SDMK!Q$4:Q$149285,"03. KEPERAWATAN")</f>
        <v>#VALUE!</v>
      </c>
      <c r="AG805" s="135">
        <f t="shared" ref="AG805:AG868" si="414">IF(V805="1",8,5)</f>
        <v>5</v>
      </c>
      <c r="AH805" s="134" t="e">
        <f t="shared" ref="AH805:AH868" si="415">IF((AF805-AG805)&gt;0,(AF805-AG805),0)</f>
        <v>#VALUE!</v>
      </c>
      <c r="AI805" s="134" t="e">
        <f t="shared" ref="AI805:AI868" si="416">IF((AF805-AG805)&lt;0,ABS(AF805-AG805),0)</f>
        <v>#VALUE!</v>
      </c>
      <c r="AJ805" s="133" t="e">
        <f>COUNTIFS(A1_Individu_Data_Keadaan_SDMK!A$4:A$149931,M805,A1_Individu_Data_Keadaan_SDMK!Q$4:Q$149285,"04. KEBIDANAN")</f>
        <v>#VALUE!</v>
      </c>
      <c r="AK805" s="135">
        <f t="shared" ref="AK805:AK868" si="417">IF(V805="1",7,4)</f>
        <v>4</v>
      </c>
      <c r="AL805" s="134" t="e">
        <f t="shared" ref="AL805:AL868" si="418">IF((AJ805-AK805)&gt;0,(AJ805-AK805),0)</f>
        <v>#VALUE!</v>
      </c>
      <c r="AM805" s="134" t="e">
        <f t="shared" ref="AM805:AM868" si="419">IF((AJ805-AK805)&lt;0,ABS(AJ805-AK805),0)</f>
        <v>#VALUE!</v>
      </c>
      <c r="AN805" s="133" t="e">
        <f>COUNTIFS(A1_Individu_Data_Keadaan_SDMK!A$4:A$149931,M805,A1_Individu_Data_Keadaan_SDMK!Q$4:Q$149285,"05. KEFARMASIAN")</f>
        <v>#VALUE!</v>
      </c>
      <c r="AO805" s="135">
        <f t="shared" ref="AO805:AO868" si="420">IF(V805="1",1,1)</f>
        <v>1</v>
      </c>
      <c r="AP805" s="134" t="e">
        <f t="shared" ref="AP805:AP868" si="421">IF((AN805-AO805)&gt;0,(AN805-AO805),0)</f>
        <v>#VALUE!</v>
      </c>
      <c r="AQ805" s="134" t="e">
        <f t="shared" ref="AQ805:AQ868" si="422">IF((AN805-AO805)&lt;0,ABS(AN805-AO805),0)</f>
        <v>#VALUE!</v>
      </c>
      <c r="AR805" s="133" t="e">
        <f>COUNTIFS(A1_Individu_Data_Keadaan_SDMK!A$4:A$149931,M805,A1_Individu_Data_Keadaan_SDMK!Q$4:Q$149285,"06. KESEHATAN MASYARAKAT")</f>
        <v>#VALUE!</v>
      </c>
      <c r="AS805" s="135">
        <f t="shared" ref="AS805:AS868" si="423">IF(V805="1",1,1)</f>
        <v>1</v>
      </c>
      <c r="AT805" s="134" t="e">
        <f t="shared" ref="AT805:AT868" si="424">IF((AR805-AS805)&gt;0,(AR805-AS805),0)</f>
        <v>#VALUE!</v>
      </c>
      <c r="AU805" s="134" t="e">
        <f t="shared" ref="AU805:AU868" si="425">IF((AR805-AS805)&lt;0,ABS(AR805-AS805),0)</f>
        <v>#VALUE!</v>
      </c>
      <c r="AV805" s="133" t="e">
        <f>COUNTIFS(A1_Individu_Data_Keadaan_SDMK!A$4:A$149931,M805,A1_Individu_Data_Keadaan_SDMK!Q$4:Q$149285,"07. KESEHATAN LINGKUNGAN")</f>
        <v>#VALUE!</v>
      </c>
      <c r="AW805" s="135">
        <f t="shared" ref="AW805:AW868" si="426">IF(V805="1",1,1)</f>
        <v>1</v>
      </c>
      <c r="AX805" s="134" t="e">
        <f t="shared" ref="AX805:AX868" si="427">IF((AV805-AW805)&gt;0,(AV805-AW805),0)</f>
        <v>#VALUE!</v>
      </c>
      <c r="AY805" s="134" t="e">
        <f t="shared" ref="AY805:AY868" si="428">IF((AV805-AW805)&lt;0,ABS(AV805-AW805),0)</f>
        <v>#VALUE!</v>
      </c>
      <c r="AZ805" s="133" t="e">
        <f>COUNTIFS(A1_Individu_Data_Keadaan_SDMK!A$4:A$149931,M805,A1_Individu_Data_Keadaan_SDMK!Q$4:Q$149285,"08. GIZI")</f>
        <v>#VALUE!</v>
      </c>
      <c r="BA805" s="135">
        <f t="shared" ref="BA805:BA868" si="429">IF(V805="1",2,1)</f>
        <v>1</v>
      </c>
      <c r="BB805" s="134" t="e">
        <f t="shared" ref="BB805:BB868" si="430">IF((AZ805-BA805)&gt;0,(AZ805-BA805),0)</f>
        <v>#VALUE!</v>
      </c>
      <c r="BC805" s="134" t="e">
        <f t="shared" ref="BC805:BC868" si="431">IF((AZ805-BA805)&lt;0,ABS(AZ805-BA805),0)</f>
        <v>#VALUE!</v>
      </c>
      <c r="BD805" s="133" t="e">
        <f>COUNTIFS(A1_Individu_Data_Keadaan_SDMK!A$4:A$149931,M805,A1_Individu_Data_Keadaan_SDMK!R$4:R$149285,"03. Ahli Teknologi Laboratorium Medik")</f>
        <v>#VALUE!</v>
      </c>
      <c r="BE805" s="135">
        <f t="shared" ref="BE805:BE868" si="432">IF(V805="1",1,1)</f>
        <v>1</v>
      </c>
      <c r="BF805" s="134" t="e">
        <f t="shared" ref="BF805:BF868" si="433">IF((BD805-BE805)&gt;0,(BD805-BE805),0)</f>
        <v>#VALUE!</v>
      </c>
      <c r="BG805" s="134" t="e">
        <f t="shared" ref="BG805:BG868" si="434">IF((BD805-BE805)&lt;0,ABS(BD805-BE805),0)</f>
        <v>#VALUE!</v>
      </c>
      <c r="BH805" s="139" t="e">
        <f t="shared" ref="BH805:BH868" si="435">IF(AND(AN805&gt;=1,AR805&gt;=1,AV805&gt;=1,AZ805&gt;=1,BD805&gt;=1),"Memenuhi","Belum Memenuhi")</f>
        <v>#VALUE!</v>
      </c>
      <c r="BI805" s="139" t="e">
        <f t="shared" ref="BI805:BI868" si="436">IF(AND(X805&gt;=1,AB805&gt;=1,AF805&gt;=1,AJ805&gt;=1,AN805&gt;=1,AR805&gt;=1,AV805&gt;=1,AZ805&gt;=1,BD805&gt;=1),"Memenuhi","Belum Memenuhi")</f>
        <v>#VALUE!</v>
      </c>
    </row>
    <row r="806" spans="13:61" ht="15">
      <c r="M806" s="120" t="s">
        <v>13996</v>
      </c>
      <c r="N806" s="120" t="s">
        <v>13997</v>
      </c>
      <c r="O806" s="120" t="s">
        <v>267</v>
      </c>
      <c r="P806" s="120" t="s">
        <v>9302</v>
      </c>
      <c r="Q806" s="120" t="s">
        <v>12202</v>
      </c>
      <c r="R806" s="120">
        <v>33</v>
      </c>
      <c r="S806" s="120">
        <v>3372</v>
      </c>
      <c r="T806" s="348" t="str">
        <f>IF(R806&lt;&gt;"",VLOOKUP(R806,'01_MASTER_KODE_WILAYAH'!H$1437:I$1470,2,FALSE),"")</f>
        <v>JAWA TENGAH</v>
      </c>
      <c r="U806" s="348" t="str">
        <f>IF(S806&lt;&gt;"",VLOOKUP(S806,'01_MASTER_KODE_WILAYAH'!D$5:F$1353,3,FALSE),"")</f>
        <v>KOTA SURAKARTA</v>
      </c>
      <c r="V806" s="349" t="str">
        <f t="shared" si="406"/>
        <v>1</v>
      </c>
      <c r="W806" s="145" t="e">
        <f t="shared" si="407"/>
        <v>#VALUE!</v>
      </c>
      <c r="X806" s="133" t="e">
        <f>COUNTIFS(A1_Individu_Data_Keadaan_SDMK!A$4:A$149931,M806,A1_Individu_Data_Keadaan_SDMK!R$4:R$149285,"01. Dokter")</f>
        <v>#VALUE!</v>
      </c>
      <c r="Y806" s="122">
        <f t="shared" si="408"/>
        <v>2</v>
      </c>
      <c r="Z806" s="134" t="e">
        <f t="shared" si="409"/>
        <v>#VALUE!</v>
      </c>
      <c r="AA806" s="134" t="e">
        <f t="shared" si="410"/>
        <v>#VALUE!</v>
      </c>
      <c r="AB806" s="133" t="e">
        <f>COUNTIFS(A1_Individu_Data_Keadaan_SDMK!A$4:A$149931,M806,A1_Individu_Data_Keadaan_SDMK!R$4:R$149285,"02. Dokter Gigi")</f>
        <v>#VALUE!</v>
      </c>
      <c r="AC806" s="122">
        <f t="shared" si="411"/>
        <v>1</v>
      </c>
      <c r="AD806" s="134" t="e">
        <f t="shared" si="412"/>
        <v>#VALUE!</v>
      </c>
      <c r="AE806" s="134" t="e">
        <f t="shared" si="413"/>
        <v>#VALUE!</v>
      </c>
      <c r="AF806" s="133" t="e">
        <f>COUNTIFS(A1_Individu_Data_Keadaan_SDMK!A$4:A$149931,M806,A1_Individu_Data_Keadaan_SDMK!Q$4:Q$149285,"03. KEPERAWATAN")</f>
        <v>#VALUE!</v>
      </c>
      <c r="AG806" s="135">
        <f t="shared" si="414"/>
        <v>8</v>
      </c>
      <c r="AH806" s="134" t="e">
        <f t="shared" si="415"/>
        <v>#VALUE!</v>
      </c>
      <c r="AI806" s="134" t="e">
        <f t="shared" si="416"/>
        <v>#VALUE!</v>
      </c>
      <c r="AJ806" s="133" t="e">
        <f>COUNTIFS(A1_Individu_Data_Keadaan_SDMK!A$4:A$149931,M806,A1_Individu_Data_Keadaan_SDMK!Q$4:Q$149285,"04. KEBIDANAN")</f>
        <v>#VALUE!</v>
      </c>
      <c r="AK806" s="135">
        <f t="shared" si="417"/>
        <v>7</v>
      </c>
      <c r="AL806" s="134" t="e">
        <f t="shared" si="418"/>
        <v>#VALUE!</v>
      </c>
      <c r="AM806" s="134" t="e">
        <f t="shared" si="419"/>
        <v>#VALUE!</v>
      </c>
      <c r="AN806" s="133" t="e">
        <f>COUNTIFS(A1_Individu_Data_Keadaan_SDMK!A$4:A$149931,M806,A1_Individu_Data_Keadaan_SDMK!Q$4:Q$149285,"05. KEFARMASIAN")</f>
        <v>#VALUE!</v>
      </c>
      <c r="AO806" s="135">
        <f t="shared" si="420"/>
        <v>1</v>
      </c>
      <c r="AP806" s="134" t="e">
        <f t="shared" si="421"/>
        <v>#VALUE!</v>
      </c>
      <c r="AQ806" s="134" t="e">
        <f t="shared" si="422"/>
        <v>#VALUE!</v>
      </c>
      <c r="AR806" s="133" t="e">
        <f>COUNTIFS(A1_Individu_Data_Keadaan_SDMK!A$4:A$149931,M806,A1_Individu_Data_Keadaan_SDMK!Q$4:Q$149285,"06. KESEHATAN MASYARAKAT")</f>
        <v>#VALUE!</v>
      </c>
      <c r="AS806" s="135">
        <f t="shared" si="423"/>
        <v>1</v>
      </c>
      <c r="AT806" s="134" t="e">
        <f t="shared" si="424"/>
        <v>#VALUE!</v>
      </c>
      <c r="AU806" s="134" t="e">
        <f t="shared" si="425"/>
        <v>#VALUE!</v>
      </c>
      <c r="AV806" s="133" t="e">
        <f>COUNTIFS(A1_Individu_Data_Keadaan_SDMK!A$4:A$149931,M806,A1_Individu_Data_Keadaan_SDMK!Q$4:Q$149285,"07. KESEHATAN LINGKUNGAN")</f>
        <v>#VALUE!</v>
      </c>
      <c r="AW806" s="135">
        <f t="shared" si="426"/>
        <v>1</v>
      </c>
      <c r="AX806" s="134" t="e">
        <f t="shared" si="427"/>
        <v>#VALUE!</v>
      </c>
      <c r="AY806" s="134" t="e">
        <f t="shared" si="428"/>
        <v>#VALUE!</v>
      </c>
      <c r="AZ806" s="133" t="e">
        <f>COUNTIFS(A1_Individu_Data_Keadaan_SDMK!A$4:A$149931,M806,A1_Individu_Data_Keadaan_SDMK!Q$4:Q$149285,"08. GIZI")</f>
        <v>#VALUE!</v>
      </c>
      <c r="BA806" s="135">
        <f t="shared" si="429"/>
        <v>2</v>
      </c>
      <c r="BB806" s="134" t="e">
        <f t="shared" si="430"/>
        <v>#VALUE!</v>
      </c>
      <c r="BC806" s="134" t="e">
        <f t="shared" si="431"/>
        <v>#VALUE!</v>
      </c>
      <c r="BD806" s="133" t="e">
        <f>COUNTIFS(A1_Individu_Data_Keadaan_SDMK!A$4:A$149931,M806,A1_Individu_Data_Keadaan_SDMK!R$4:R$149285,"03. Ahli Teknologi Laboratorium Medik")</f>
        <v>#VALUE!</v>
      </c>
      <c r="BE806" s="135">
        <f t="shared" si="432"/>
        <v>1</v>
      </c>
      <c r="BF806" s="134" t="e">
        <f t="shared" si="433"/>
        <v>#VALUE!</v>
      </c>
      <c r="BG806" s="134" t="e">
        <f t="shared" si="434"/>
        <v>#VALUE!</v>
      </c>
      <c r="BH806" s="139" t="e">
        <f t="shared" si="435"/>
        <v>#VALUE!</v>
      </c>
      <c r="BI806" s="139" t="e">
        <f t="shared" si="436"/>
        <v>#VALUE!</v>
      </c>
    </row>
    <row r="807" spans="13:61" ht="15">
      <c r="M807" s="120" t="s">
        <v>13998</v>
      </c>
      <c r="N807" s="120" t="s">
        <v>13999</v>
      </c>
      <c r="O807" s="120" t="s">
        <v>267</v>
      </c>
      <c r="P807" s="120" t="s">
        <v>9301</v>
      </c>
      <c r="Q807" s="120" t="s">
        <v>12202</v>
      </c>
      <c r="R807" s="120">
        <v>33</v>
      </c>
      <c r="S807" s="120">
        <v>3372</v>
      </c>
      <c r="T807" s="348" t="str">
        <f>IF(R807&lt;&gt;"",VLOOKUP(R807,'01_MASTER_KODE_WILAYAH'!H$1437:I$1470,2,FALSE),"")</f>
        <v>JAWA TENGAH</v>
      </c>
      <c r="U807" s="348" t="str">
        <f>IF(S807&lt;&gt;"",VLOOKUP(S807,'01_MASTER_KODE_WILAYAH'!D$5:F$1353,3,FALSE),"")</f>
        <v>KOTA SURAKARTA</v>
      </c>
      <c r="V807" s="349" t="str">
        <f t="shared" si="406"/>
        <v>2</v>
      </c>
      <c r="W807" s="145" t="e">
        <f t="shared" si="407"/>
        <v>#VALUE!</v>
      </c>
      <c r="X807" s="133" t="e">
        <f>COUNTIFS(A1_Individu_Data_Keadaan_SDMK!A$4:A$149931,M807,A1_Individu_Data_Keadaan_SDMK!R$4:R$149285,"01. Dokter")</f>
        <v>#VALUE!</v>
      </c>
      <c r="Y807" s="122">
        <f t="shared" si="408"/>
        <v>1</v>
      </c>
      <c r="Z807" s="134" t="e">
        <f t="shared" si="409"/>
        <v>#VALUE!</v>
      </c>
      <c r="AA807" s="134" t="e">
        <f t="shared" si="410"/>
        <v>#VALUE!</v>
      </c>
      <c r="AB807" s="133" t="e">
        <f>COUNTIFS(A1_Individu_Data_Keadaan_SDMK!A$4:A$149931,M807,A1_Individu_Data_Keadaan_SDMK!R$4:R$149285,"02. Dokter Gigi")</f>
        <v>#VALUE!</v>
      </c>
      <c r="AC807" s="122">
        <f t="shared" si="411"/>
        <v>1</v>
      </c>
      <c r="AD807" s="134" t="e">
        <f t="shared" si="412"/>
        <v>#VALUE!</v>
      </c>
      <c r="AE807" s="134" t="e">
        <f t="shared" si="413"/>
        <v>#VALUE!</v>
      </c>
      <c r="AF807" s="133" t="e">
        <f>COUNTIFS(A1_Individu_Data_Keadaan_SDMK!A$4:A$149931,M807,A1_Individu_Data_Keadaan_SDMK!Q$4:Q$149285,"03. KEPERAWATAN")</f>
        <v>#VALUE!</v>
      </c>
      <c r="AG807" s="135">
        <f t="shared" si="414"/>
        <v>5</v>
      </c>
      <c r="AH807" s="134" t="e">
        <f t="shared" si="415"/>
        <v>#VALUE!</v>
      </c>
      <c r="AI807" s="134" t="e">
        <f t="shared" si="416"/>
        <v>#VALUE!</v>
      </c>
      <c r="AJ807" s="133" t="e">
        <f>COUNTIFS(A1_Individu_Data_Keadaan_SDMK!A$4:A$149931,M807,A1_Individu_Data_Keadaan_SDMK!Q$4:Q$149285,"04. KEBIDANAN")</f>
        <v>#VALUE!</v>
      </c>
      <c r="AK807" s="135">
        <f t="shared" si="417"/>
        <v>4</v>
      </c>
      <c r="AL807" s="134" t="e">
        <f t="shared" si="418"/>
        <v>#VALUE!</v>
      </c>
      <c r="AM807" s="134" t="e">
        <f t="shared" si="419"/>
        <v>#VALUE!</v>
      </c>
      <c r="AN807" s="133" t="e">
        <f>COUNTIFS(A1_Individu_Data_Keadaan_SDMK!A$4:A$149931,M807,A1_Individu_Data_Keadaan_SDMK!Q$4:Q$149285,"05. KEFARMASIAN")</f>
        <v>#VALUE!</v>
      </c>
      <c r="AO807" s="135">
        <f t="shared" si="420"/>
        <v>1</v>
      </c>
      <c r="AP807" s="134" t="e">
        <f t="shared" si="421"/>
        <v>#VALUE!</v>
      </c>
      <c r="AQ807" s="134" t="e">
        <f t="shared" si="422"/>
        <v>#VALUE!</v>
      </c>
      <c r="AR807" s="133" t="e">
        <f>COUNTIFS(A1_Individu_Data_Keadaan_SDMK!A$4:A$149931,M807,A1_Individu_Data_Keadaan_SDMK!Q$4:Q$149285,"06. KESEHATAN MASYARAKAT")</f>
        <v>#VALUE!</v>
      </c>
      <c r="AS807" s="135">
        <f t="shared" si="423"/>
        <v>1</v>
      </c>
      <c r="AT807" s="134" t="e">
        <f t="shared" si="424"/>
        <v>#VALUE!</v>
      </c>
      <c r="AU807" s="134" t="e">
        <f t="shared" si="425"/>
        <v>#VALUE!</v>
      </c>
      <c r="AV807" s="133" t="e">
        <f>COUNTIFS(A1_Individu_Data_Keadaan_SDMK!A$4:A$149931,M807,A1_Individu_Data_Keadaan_SDMK!Q$4:Q$149285,"07. KESEHATAN LINGKUNGAN")</f>
        <v>#VALUE!</v>
      </c>
      <c r="AW807" s="135">
        <f t="shared" si="426"/>
        <v>1</v>
      </c>
      <c r="AX807" s="134" t="e">
        <f t="shared" si="427"/>
        <v>#VALUE!</v>
      </c>
      <c r="AY807" s="134" t="e">
        <f t="shared" si="428"/>
        <v>#VALUE!</v>
      </c>
      <c r="AZ807" s="133" t="e">
        <f>COUNTIFS(A1_Individu_Data_Keadaan_SDMK!A$4:A$149931,M807,A1_Individu_Data_Keadaan_SDMK!Q$4:Q$149285,"08. GIZI")</f>
        <v>#VALUE!</v>
      </c>
      <c r="BA807" s="135">
        <f t="shared" si="429"/>
        <v>1</v>
      </c>
      <c r="BB807" s="134" t="e">
        <f t="shared" si="430"/>
        <v>#VALUE!</v>
      </c>
      <c r="BC807" s="134" t="e">
        <f t="shared" si="431"/>
        <v>#VALUE!</v>
      </c>
      <c r="BD807" s="133" t="e">
        <f>COUNTIFS(A1_Individu_Data_Keadaan_SDMK!A$4:A$149931,M807,A1_Individu_Data_Keadaan_SDMK!R$4:R$149285,"03. Ahli Teknologi Laboratorium Medik")</f>
        <v>#VALUE!</v>
      </c>
      <c r="BE807" s="135">
        <f t="shared" si="432"/>
        <v>1</v>
      </c>
      <c r="BF807" s="134" t="e">
        <f t="shared" si="433"/>
        <v>#VALUE!</v>
      </c>
      <c r="BG807" s="134" t="e">
        <f t="shared" si="434"/>
        <v>#VALUE!</v>
      </c>
      <c r="BH807" s="139" t="e">
        <f t="shared" si="435"/>
        <v>#VALUE!</v>
      </c>
      <c r="BI807" s="139" t="e">
        <f t="shared" si="436"/>
        <v>#VALUE!</v>
      </c>
    </row>
    <row r="808" spans="13:61" ht="15">
      <c r="M808" s="120" t="s">
        <v>14000</v>
      </c>
      <c r="N808" s="120" t="s">
        <v>14001</v>
      </c>
      <c r="O808" s="120" t="s">
        <v>267</v>
      </c>
      <c r="P808" s="120" t="s">
        <v>9302</v>
      </c>
      <c r="Q808" s="120" t="s">
        <v>12202</v>
      </c>
      <c r="R808" s="120">
        <v>33</v>
      </c>
      <c r="S808" s="120">
        <v>3372</v>
      </c>
      <c r="T808" s="348" t="str">
        <f>IF(R808&lt;&gt;"",VLOOKUP(R808,'01_MASTER_KODE_WILAYAH'!H$1437:I$1470,2,FALSE),"")</f>
        <v>JAWA TENGAH</v>
      </c>
      <c r="U808" s="348" t="str">
        <f>IF(S808&lt;&gt;"",VLOOKUP(S808,'01_MASTER_KODE_WILAYAH'!D$5:F$1353,3,FALSE),"")</f>
        <v>KOTA SURAKARTA</v>
      </c>
      <c r="V808" s="349" t="str">
        <f t="shared" si="406"/>
        <v>1</v>
      </c>
      <c r="W808" s="145" t="e">
        <f t="shared" si="407"/>
        <v>#VALUE!</v>
      </c>
      <c r="X808" s="133" t="e">
        <f>COUNTIFS(A1_Individu_Data_Keadaan_SDMK!A$4:A$149931,M808,A1_Individu_Data_Keadaan_SDMK!R$4:R$149285,"01. Dokter")</f>
        <v>#VALUE!</v>
      </c>
      <c r="Y808" s="122">
        <f t="shared" si="408"/>
        <v>2</v>
      </c>
      <c r="Z808" s="134" t="e">
        <f t="shared" si="409"/>
        <v>#VALUE!</v>
      </c>
      <c r="AA808" s="134" t="e">
        <f t="shared" si="410"/>
        <v>#VALUE!</v>
      </c>
      <c r="AB808" s="133" t="e">
        <f>COUNTIFS(A1_Individu_Data_Keadaan_SDMK!A$4:A$149931,M808,A1_Individu_Data_Keadaan_SDMK!R$4:R$149285,"02. Dokter Gigi")</f>
        <v>#VALUE!</v>
      </c>
      <c r="AC808" s="122">
        <f t="shared" si="411"/>
        <v>1</v>
      </c>
      <c r="AD808" s="134" t="e">
        <f t="shared" si="412"/>
        <v>#VALUE!</v>
      </c>
      <c r="AE808" s="134" t="e">
        <f t="shared" si="413"/>
        <v>#VALUE!</v>
      </c>
      <c r="AF808" s="133" t="e">
        <f>COUNTIFS(A1_Individu_Data_Keadaan_SDMK!A$4:A$149931,M808,A1_Individu_Data_Keadaan_SDMK!Q$4:Q$149285,"03. KEPERAWATAN")</f>
        <v>#VALUE!</v>
      </c>
      <c r="AG808" s="135">
        <f t="shared" si="414"/>
        <v>8</v>
      </c>
      <c r="AH808" s="134" t="e">
        <f t="shared" si="415"/>
        <v>#VALUE!</v>
      </c>
      <c r="AI808" s="134" t="e">
        <f t="shared" si="416"/>
        <v>#VALUE!</v>
      </c>
      <c r="AJ808" s="133" t="e">
        <f>COUNTIFS(A1_Individu_Data_Keadaan_SDMK!A$4:A$149931,M808,A1_Individu_Data_Keadaan_SDMK!Q$4:Q$149285,"04. KEBIDANAN")</f>
        <v>#VALUE!</v>
      </c>
      <c r="AK808" s="135">
        <f t="shared" si="417"/>
        <v>7</v>
      </c>
      <c r="AL808" s="134" t="e">
        <f t="shared" si="418"/>
        <v>#VALUE!</v>
      </c>
      <c r="AM808" s="134" t="e">
        <f t="shared" si="419"/>
        <v>#VALUE!</v>
      </c>
      <c r="AN808" s="133" t="e">
        <f>COUNTIFS(A1_Individu_Data_Keadaan_SDMK!A$4:A$149931,M808,A1_Individu_Data_Keadaan_SDMK!Q$4:Q$149285,"05. KEFARMASIAN")</f>
        <v>#VALUE!</v>
      </c>
      <c r="AO808" s="135">
        <f t="shared" si="420"/>
        <v>1</v>
      </c>
      <c r="AP808" s="134" t="e">
        <f t="shared" si="421"/>
        <v>#VALUE!</v>
      </c>
      <c r="AQ808" s="134" t="e">
        <f t="shared" si="422"/>
        <v>#VALUE!</v>
      </c>
      <c r="AR808" s="133" t="e">
        <f>COUNTIFS(A1_Individu_Data_Keadaan_SDMK!A$4:A$149931,M808,A1_Individu_Data_Keadaan_SDMK!Q$4:Q$149285,"06. KESEHATAN MASYARAKAT")</f>
        <v>#VALUE!</v>
      </c>
      <c r="AS808" s="135">
        <f t="shared" si="423"/>
        <v>1</v>
      </c>
      <c r="AT808" s="134" t="e">
        <f t="shared" si="424"/>
        <v>#VALUE!</v>
      </c>
      <c r="AU808" s="134" t="e">
        <f t="shared" si="425"/>
        <v>#VALUE!</v>
      </c>
      <c r="AV808" s="133" t="e">
        <f>COUNTIFS(A1_Individu_Data_Keadaan_SDMK!A$4:A$149931,M808,A1_Individu_Data_Keadaan_SDMK!Q$4:Q$149285,"07. KESEHATAN LINGKUNGAN")</f>
        <v>#VALUE!</v>
      </c>
      <c r="AW808" s="135">
        <f t="shared" si="426"/>
        <v>1</v>
      </c>
      <c r="AX808" s="134" t="e">
        <f t="shared" si="427"/>
        <v>#VALUE!</v>
      </c>
      <c r="AY808" s="134" t="e">
        <f t="shared" si="428"/>
        <v>#VALUE!</v>
      </c>
      <c r="AZ808" s="133" t="e">
        <f>COUNTIFS(A1_Individu_Data_Keadaan_SDMK!A$4:A$149931,M808,A1_Individu_Data_Keadaan_SDMK!Q$4:Q$149285,"08. GIZI")</f>
        <v>#VALUE!</v>
      </c>
      <c r="BA808" s="135">
        <f t="shared" si="429"/>
        <v>2</v>
      </c>
      <c r="BB808" s="134" t="e">
        <f t="shared" si="430"/>
        <v>#VALUE!</v>
      </c>
      <c r="BC808" s="134" t="e">
        <f t="shared" si="431"/>
        <v>#VALUE!</v>
      </c>
      <c r="BD808" s="133" t="e">
        <f>COUNTIFS(A1_Individu_Data_Keadaan_SDMK!A$4:A$149931,M808,A1_Individu_Data_Keadaan_SDMK!R$4:R$149285,"03. Ahli Teknologi Laboratorium Medik")</f>
        <v>#VALUE!</v>
      </c>
      <c r="BE808" s="135">
        <f t="shared" si="432"/>
        <v>1</v>
      </c>
      <c r="BF808" s="134" t="e">
        <f t="shared" si="433"/>
        <v>#VALUE!</v>
      </c>
      <c r="BG808" s="134" t="e">
        <f t="shared" si="434"/>
        <v>#VALUE!</v>
      </c>
      <c r="BH808" s="139" t="e">
        <f t="shared" si="435"/>
        <v>#VALUE!</v>
      </c>
      <c r="BI808" s="139" t="e">
        <f t="shared" si="436"/>
        <v>#VALUE!</v>
      </c>
    </row>
    <row r="809" spans="13:61" ht="15">
      <c r="M809" s="120" t="s">
        <v>14002</v>
      </c>
      <c r="N809" s="120" t="s">
        <v>14003</v>
      </c>
      <c r="O809" s="120" t="s">
        <v>267</v>
      </c>
      <c r="P809" s="120" t="s">
        <v>9301</v>
      </c>
      <c r="Q809" s="120" t="s">
        <v>12202</v>
      </c>
      <c r="R809" s="120">
        <v>33</v>
      </c>
      <c r="S809" s="120">
        <v>3372</v>
      </c>
      <c r="T809" s="348" t="str">
        <f>IF(R809&lt;&gt;"",VLOOKUP(R809,'01_MASTER_KODE_WILAYAH'!H$1437:I$1470,2,FALSE),"")</f>
        <v>JAWA TENGAH</v>
      </c>
      <c r="U809" s="348" t="str">
        <f>IF(S809&lt;&gt;"",VLOOKUP(S809,'01_MASTER_KODE_WILAYAH'!D$5:F$1353,3,FALSE),"")</f>
        <v>KOTA SURAKARTA</v>
      </c>
      <c r="V809" s="349" t="str">
        <f t="shared" si="406"/>
        <v>2</v>
      </c>
      <c r="W809" s="145" t="e">
        <f t="shared" si="407"/>
        <v>#VALUE!</v>
      </c>
      <c r="X809" s="133" t="e">
        <f>COUNTIFS(A1_Individu_Data_Keadaan_SDMK!A$4:A$149931,M809,A1_Individu_Data_Keadaan_SDMK!R$4:R$149285,"01. Dokter")</f>
        <v>#VALUE!</v>
      </c>
      <c r="Y809" s="122">
        <f t="shared" si="408"/>
        <v>1</v>
      </c>
      <c r="Z809" s="134" t="e">
        <f t="shared" si="409"/>
        <v>#VALUE!</v>
      </c>
      <c r="AA809" s="134" t="e">
        <f t="shared" si="410"/>
        <v>#VALUE!</v>
      </c>
      <c r="AB809" s="133" t="e">
        <f>COUNTIFS(A1_Individu_Data_Keadaan_SDMK!A$4:A$149931,M809,A1_Individu_Data_Keadaan_SDMK!R$4:R$149285,"02. Dokter Gigi")</f>
        <v>#VALUE!</v>
      </c>
      <c r="AC809" s="122">
        <f t="shared" si="411"/>
        <v>1</v>
      </c>
      <c r="AD809" s="134" t="e">
        <f t="shared" si="412"/>
        <v>#VALUE!</v>
      </c>
      <c r="AE809" s="134" t="e">
        <f t="shared" si="413"/>
        <v>#VALUE!</v>
      </c>
      <c r="AF809" s="133" t="e">
        <f>COUNTIFS(A1_Individu_Data_Keadaan_SDMK!A$4:A$149931,M809,A1_Individu_Data_Keadaan_SDMK!Q$4:Q$149285,"03. KEPERAWATAN")</f>
        <v>#VALUE!</v>
      </c>
      <c r="AG809" s="135">
        <f t="shared" si="414"/>
        <v>5</v>
      </c>
      <c r="AH809" s="134" t="e">
        <f t="shared" si="415"/>
        <v>#VALUE!</v>
      </c>
      <c r="AI809" s="134" t="e">
        <f t="shared" si="416"/>
        <v>#VALUE!</v>
      </c>
      <c r="AJ809" s="133" t="e">
        <f>COUNTIFS(A1_Individu_Data_Keadaan_SDMK!A$4:A$149931,M809,A1_Individu_Data_Keadaan_SDMK!Q$4:Q$149285,"04. KEBIDANAN")</f>
        <v>#VALUE!</v>
      </c>
      <c r="AK809" s="135">
        <f t="shared" si="417"/>
        <v>4</v>
      </c>
      <c r="AL809" s="134" t="e">
        <f t="shared" si="418"/>
        <v>#VALUE!</v>
      </c>
      <c r="AM809" s="134" t="e">
        <f t="shared" si="419"/>
        <v>#VALUE!</v>
      </c>
      <c r="AN809" s="133" t="e">
        <f>COUNTIFS(A1_Individu_Data_Keadaan_SDMK!A$4:A$149931,M809,A1_Individu_Data_Keadaan_SDMK!Q$4:Q$149285,"05. KEFARMASIAN")</f>
        <v>#VALUE!</v>
      </c>
      <c r="AO809" s="135">
        <f t="shared" si="420"/>
        <v>1</v>
      </c>
      <c r="AP809" s="134" t="e">
        <f t="shared" si="421"/>
        <v>#VALUE!</v>
      </c>
      <c r="AQ809" s="134" t="e">
        <f t="shared" si="422"/>
        <v>#VALUE!</v>
      </c>
      <c r="AR809" s="133" t="e">
        <f>COUNTIFS(A1_Individu_Data_Keadaan_SDMK!A$4:A$149931,M809,A1_Individu_Data_Keadaan_SDMK!Q$4:Q$149285,"06. KESEHATAN MASYARAKAT")</f>
        <v>#VALUE!</v>
      </c>
      <c r="AS809" s="135">
        <f t="shared" si="423"/>
        <v>1</v>
      </c>
      <c r="AT809" s="134" t="e">
        <f t="shared" si="424"/>
        <v>#VALUE!</v>
      </c>
      <c r="AU809" s="134" t="e">
        <f t="shared" si="425"/>
        <v>#VALUE!</v>
      </c>
      <c r="AV809" s="133" t="e">
        <f>COUNTIFS(A1_Individu_Data_Keadaan_SDMK!A$4:A$149931,M809,A1_Individu_Data_Keadaan_SDMK!Q$4:Q$149285,"07. KESEHATAN LINGKUNGAN")</f>
        <v>#VALUE!</v>
      </c>
      <c r="AW809" s="135">
        <f t="shared" si="426"/>
        <v>1</v>
      </c>
      <c r="AX809" s="134" t="e">
        <f t="shared" si="427"/>
        <v>#VALUE!</v>
      </c>
      <c r="AY809" s="134" t="e">
        <f t="shared" si="428"/>
        <v>#VALUE!</v>
      </c>
      <c r="AZ809" s="133" t="e">
        <f>COUNTIFS(A1_Individu_Data_Keadaan_SDMK!A$4:A$149931,M809,A1_Individu_Data_Keadaan_SDMK!Q$4:Q$149285,"08. GIZI")</f>
        <v>#VALUE!</v>
      </c>
      <c r="BA809" s="135">
        <f t="shared" si="429"/>
        <v>1</v>
      </c>
      <c r="BB809" s="134" t="e">
        <f t="shared" si="430"/>
        <v>#VALUE!</v>
      </c>
      <c r="BC809" s="134" t="e">
        <f t="shared" si="431"/>
        <v>#VALUE!</v>
      </c>
      <c r="BD809" s="133" t="e">
        <f>COUNTIFS(A1_Individu_Data_Keadaan_SDMK!A$4:A$149931,M809,A1_Individu_Data_Keadaan_SDMK!R$4:R$149285,"03. Ahli Teknologi Laboratorium Medik")</f>
        <v>#VALUE!</v>
      </c>
      <c r="BE809" s="135">
        <f t="shared" si="432"/>
        <v>1</v>
      </c>
      <c r="BF809" s="134" t="e">
        <f t="shared" si="433"/>
        <v>#VALUE!</v>
      </c>
      <c r="BG809" s="134" t="e">
        <f t="shared" si="434"/>
        <v>#VALUE!</v>
      </c>
      <c r="BH809" s="139" t="e">
        <f t="shared" si="435"/>
        <v>#VALUE!</v>
      </c>
      <c r="BI809" s="139" t="e">
        <f t="shared" si="436"/>
        <v>#VALUE!</v>
      </c>
    </row>
    <row r="810" spans="13:61" ht="15">
      <c r="M810" s="120" t="s">
        <v>14004</v>
      </c>
      <c r="N810" s="120" t="s">
        <v>14005</v>
      </c>
      <c r="O810" s="120" t="s">
        <v>267</v>
      </c>
      <c r="P810" s="120" t="s">
        <v>9301</v>
      </c>
      <c r="Q810" s="120" t="s">
        <v>12202</v>
      </c>
      <c r="R810" s="120">
        <v>33</v>
      </c>
      <c r="S810" s="120">
        <v>3372</v>
      </c>
      <c r="T810" s="348" t="str">
        <f>IF(R810&lt;&gt;"",VLOOKUP(R810,'01_MASTER_KODE_WILAYAH'!H$1437:I$1470,2,FALSE),"")</f>
        <v>JAWA TENGAH</v>
      </c>
      <c r="U810" s="348" t="str">
        <f>IF(S810&lt;&gt;"",VLOOKUP(S810,'01_MASTER_KODE_WILAYAH'!D$5:F$1353,3,FALSE),"")</f>
        <v>KOTA SURAKARTA</v>
      </c>
      <c r="V810" s="349" t="str">
        <f t="shared" si="406"/>
        <v>2</v>
      </c>
      <c r="W810" s="145" t="e">
        <f t="shared" si="407"/>
        <v>#VALUE!</v>
      </c>
      <c r="X810" s="133" t="e">
        <f>COUNTIFS(A1_Individu_Data_Keadaan_SDMK!A$4:A$149931,M810,A1_Individu_Data_Keadaan_SDMK!R$4:R$149285,"01. Dokter")</f>
        <v>#VALUE!</v>
      </c>
      <c r="Y810" s="122">
        <f t="shared" si="408"/>
        <v>1</v>
      </c>
      <c r="Z810" s="134" t="e">
        <f t="shared" si="409"/>
        <v>#VALUE!</v>
      </c>
      <c r="AA810" s="134" t="e">
        <f t="shared" si="410"/>
        <v>#VALUE!</v>
      </c>
      <c r="AB810" s="133" t="e">
        <f>COUNTIFS(A1_Individu_Data_Keadaan_SDMK!A$4:A$149931,M810,A1_Individu_Data_Keadaan_SDMK!R$4:R$149285,"02. Dokter Gigi")</f>
        <v>#VALUE!</v>
      </c>
      <c r="AC810" s="122">
        <f t="shared" si="411"/>
        <v>1</v>
      </c>
      <c r="AD810" s="134" t="e">
        <f t="shared" si="412"/>
        <v>#VALUE!</v>
      </c>
      <c r="AE810" s="134" t="e">
        <f t="shared" si="413"/>
        <v>#VALUE!</v>
      </c>
      <c r="AF810" s="133" t="e">
        <f>COUNTIFS(A1_Individu_Data_Keadaan_SDMK!A$4:A$149931,M810,A1_Individu_Data_Keadaan_SDMK!Q$4:Q$149285,"03. KEPERAWATAN")</f>
        <v>#VALUE!</v>
      </c>
      <c r="AG810" s="135">
        <f t="shared" si="414"/>
        <v>5</v>
      </c>
      <c r="AH810" s="134" t="e">
        <f t="shared" si="415"/>
        <v>#VALUE!</v>
      </c>
      <c r="AI810" s="134" t="e">
        <f t="shared" si="416"/>
        <v>#VALUE!</v>
      </c>
      <c r="AJ810" s="133" t="e">
        <f>COUNTIFS(A1_Individu_Data_Keadaan_SDMK!A$4:A$149931,M810,A1_Individu_Data_Keadaan_SDMK!Q$4:Q$149285,"04. KEBIDANAN")</f>
        <v>#VALUE!</v>
      </c>
      <c r="AK810" s="135">
        <f t="shared" si="417"/>
        <v>4</v>
      </c>
      <c r="AL810" s="134" t="e">
        <f t="shared" si="418"/>
        <v>#VALUE!</v>
      </c>
      <c r="AM810" s="134" t="e">
        <f t="shared" si="419"/>
        <v>#VALUE!</v>
      </c>
      <c r="AN810" s="133" t="e">
        <f>COUNTIFS(A1_Individu_Data_Keadaan_SDMK!A$4:A$149931,M810,A1_Individu_Data_Keadaan_SDMK!Q$4:Q$149285,"05. KEFARMASIAN")</f>
        <v>#VALUE!</v>
      </c>
      <c r="AO810" s="135">
        <f t="shared" si="420"/>
        <v>1</v>
      </c>
      <c r="AP810" s="134" t="e">
        <f t="shared" si="421"/>
        <v>#VALUE!</v>
      </c>
      <c r="AQ810" s="134" t="e">
        <f t="shared" si="422"/>
        <v>#VALUE!</v>
      </c>
      <c r="AR810" s="133" t="e">
        <f>COUNTIFS(A1_Individu_Data_Keadaan_SDMK!A$4:A$149931,M810,A1_Individu_Data_Keadaan_SDMK!Q$4:Q$149285,"06. KESEHATAN MASYARAKAT")</f>
        <v>#VALUE!</v>
      </c>
      <c r="AS810" s="135">
        <f t="shared" si="423"/>
        <v>1</v>
      </c>
      <c r="AT810" s="134" t="e">
        <f t="shared" si="424"/>
        <v>#VALUE!</v>
      </c>
      <c r="AU810" s="134" t="e">
        <f t="shared" si="425"/>
        <v>#VALUE!</v>
      </c>
      <c r="AV810" s="133" t="e">
        <f>COUNTIFS(A1_Individu_Data_Keadaan_SDMK!A$4:A$149931,M810,A1_Individu_Data_Keadaan_SDMK!Q$4:Q$149285,"07. KESEHATAN LINGKUNGAN")</f>
        <v>#VALUE!</v>
      </c>
      <c r="AW810" s="135">
        <f t="shared" si="426"/>
        <v>1</v>
      </c>
      <c r="AX810" s="134" t="e">
        <f t="shared" si="427"/>
        <v>#VALUE!</v>
      </c>
      <c r="AY810" s="134" t="e">
        <f t="shared" si="428"/>
        <v>#VALUE!</v>
      </c>
      <c r="AZ810" s="133" t="e">
        <f>COUNTIFS(A1_Individu_Data_Keadaan_SDMK!A$4:A$149931,M810,A1_Individu_Data_Keadaan_SDMK!Q$4:Q$149285,"08. GIZI")</f>
        <v>#VALUE!</v>
      </c>
      <c r="BA810" s="135">
        <f t="shared" si="429"/>
        <v>1</v>
      </c>
      <c r="BB810" s="134" t="e">
        <f t="shared" si="430"/>
        <v>#VALUE!</v>
      </c>
      <c r="BC810" s="134" t="e">
        <f t="shared" si="431"/>
        <v>#VALUE!</v>
      </c>
      <c r="BD810" s="133" t="e">
        <f>COUNTIFS(A1_Individu_Data_Keadaan_SDMK!A$4:A$149931,M810,A1_Individu_Data_Keadaan_SDMK!R$4:R$149285,"03. Ahli Teknologi Laboratorium Medik")</f>
        <v>#VALUE!</v>
      </c>
      <c r="BE810" s="135">
        <f t="shared" si="432"/>
        <v>1</v>
      </c>
      <c r="BF810" s="134" t="e">
        <f t="shared" si="433"/>
        <v>#VALUE!</v>
      </c>
      <c r="BG810" s="134" t="e">
        <f t="shared" si="434"/>
        <v>#VALUE!</v>
      </c>
      <c r="BH810" s="139" t="e">
        <f t="shared" si="435"/>
        <v>#VALUE!</v>
      </c>
      <c r="BI810" s="139" t="e">
        <f t="shared" si="436"/>
        <v>#VALUE!</v>
      </c>
    </row>
    <row r="811" spans="13:61" ht="15">
      <c r="M811" s="120" t="s">
        <v>14006</v>
      </c>
      <c r="N811" s="120" t="s">
        <v>14007</v>
      </c>
      <c r="O811" s="120" t="s">
        <v>267</v>
      </c>
      <c r="P811" s="120" t="s">
        <v>9301</v>
      </c>
      <c r="Q811" s="120" t="s">
        <v>12202</v>
      </c>
      <c r="R811" s="120">
        <v>33</v>
      </c>
      <c r="S811" s="120">
        <v>3372</v>
      </c>
      <c r="T811" s="348" t="str">
        <f>IF(R811&lt;&gt;"",VLOOKUP(R811,'01_MASTER_KODE_WILAYAH'!H$1437:I$1470,2,FALSE),"")</f>
        <v>JAWA TENGAH</v>
      </c>
      <c r="U811" s="348" t="str">
        <f>IF(S811&lt;&gt;"",VLOOKUP(S811,'01_MASTER_KODE_WILAYAH'!D$5:F$1353,3,FALSE),"")</f>
        <v>KOTA SURAKARTA</v>
      </c>
      <c r="V811" s="349" t="str">
        <f t="shared" si="406"/>
        <v>2</v>
      </c>
      <c r="W811" s="145" t="e">
        <f t="shared" si="407"/>
        <v>#VALUE!</v>
      </c>
      <c r="X811" s="133" t="e">
        <f>COUNTIFS(A1_Individu_Data_Keadaan_SDMK!A$4:A$149931,M811,A1_Individu_Data_Keadaan_SDMK!R$4:R$149285,"01. Dokter")</f>
        <v>#VALUE!</v>
      </c>
      <c r="Y811" s="122">
        <f t="shared" si="408"/>
        <v>1</v>
      </c>
      <c r="Z811" s="134" t="e">
        <f t="shared" si="409"/>
        <v>#VALUE!</v>
      </c>
      <c r="AA811" s="134" t="e">
        <f t="shared" si="410"/>
        <v>#VALUE!</v>
      </c>
      <c r="AB811" s="133" t="e">
        <f>COUNTIFS(A1_Individu_Data_Keadaan_SDMK!A$4:A$149931,M811,A1_Individu_Data_Keadaan_SDMK!R$4:R$149285,"02. Dokter Gigi")</f>
        <v>#VALUE!</v>
      </c>
      <c r="AC811" s="122">
        <f t="shared" si="411"/>
        <v>1</v>
      </c>
      <c r="AD811" s="134" t="e">
        <f t="shared" si="412"/>
        <v>#VALUE!</v>
      </c>
      <c r="AE811" s="134" t="e">
        <f t="shared" si="413"/>
        <v>#VALUE!</v>
      </c>
      <c r="AF811" s="133" t="e">
        <f>COUNTIFS(A1_Individu_Data_Keadaan_SDMK!A$4:A$149931,M811,A1_Individu_Data_Keadaan_SDMK!Q$4:Q$149285,"03. KEPERAWATAN")</f>
        <v>#VALUE!</v>
      </c>
      <c r="AG811" s="135">
        <f t="shared" si="414"/>
        <v>5</v>
      </c>
      <c r="AH811" s="134" t="e">
        <f t="shared" si="415"/>
        <v>#VALUE!</v>
      </c>
      <c r="AI811" s="134" t="e">
        <f t="shared" si="416"/>
        <v>#VALUE!</v>
      </c>
      <c r="AJ811" s="133" t="e">
        <f>COUNTIFS(A1_Individu_Data_Keadaan_SDMK!A$4:A$149931,M811,A1_Individu_Data_Keadaan_SDMK!Q$4:Q$149285,"04. KEBIDANAN")</f>
        <v>#VALUE!</v>
      </c>
      <c r="AK811" s="135">
        <f t="shared" si="417"/>
        <v>4</v>
      </c>
      <c r="AL811" s="134" t="e">
        <f t="shared" si="418"/>
        <v>#VALUE!</v>
      </c>
      <c r="AM811" s="134" t="e">
        <f t="shared" si="419"/>
        <v>#VALUE!</v>
      </c>
      <c r="AN811" s="133" t="e">
        <f>COUNTIFS(A1_Individu_Data_Keadaan_SDMK!A$4:A$149931,M811,A1_Individu_Data_Keadaan_SDMK!Q$4:Q$149285,"05. KEFARMASIAN")</f>
        <v>#VALUE!</v>
      </c>
      <c r="AO811" s="135">
        <f t="shared" si="420"/>
        <v>1</v>
      </c>
      <c r="AP811" s="134" t="e">
        <f t="shared" si="421"/>
        <v>#VALUE!</v>
      </c>
      <c r="AQ811" s="134" t="e">
        <f t="shared" si="422"/>
        <v>#VALUE!</v>
      </c>
      <c r="AR811" s="133" t="e">
        <f>COUNTIFS(A1_Individu_Data_Keadaan_SDMK!A$4:A$149931,M811,A1_Individu_Data_Keadaan_SDMK!Q$4:Q$149285,"06. KESEHATAN MASYARAKAT")</f>
        <v>#VALUE!</v>
      </c>
      <c r="AS811" s="135">
        <f t="shared" si="423"/>
        <v>1</v>
      </c>
      <c r="AT811" s="134" t="e">
        <f t="shared" si="424"/>
        <v>#VALUE!</v>
      </c>
      <c r="AU811" s="134" t="e">
        <f t="shared" si="425"/>
        <v>#VALUE!</v>
      </c>
      <c r="AV811" s="133" t="e">
        <f>COUNTIFS(A1_Individu_Data_Keadaan_SDMK!A$4:A$149931,M811,A1_Individu_Data_Keadaan_SDMK!Q$4:Q$149285,"07. KESEHATAN LINGKUNGAN")</f>
        <v>#VALUE!</v>
      </c>
      <c r="AW811" s="135">
        <f t="shared" si="426"/>
        <v>1</v>
      </c>
      <c r="AX811" s="134" t="e">
        <f t="shared" si="427"/>
        <v>#VALUE!</v>
      </c>
      <c r="AY811" s="134" t="e">
        <f t="shared" si="428"/>
        <v>#VALUE!</v>
      </c>
      <c r="AZ811" s="133" t="e">
        <f>COUNTIFS(A1_Individu_Data_Keadaan_SDMK!A$4:A$149931,M811,A1_Individu_Data_Keadaan_SDMK!Q$4:Q$149285,"08. GIZI")</f>
        <v>#VALUE!</v>
      </c>
      <c r="BA811" s="135">
        <f t="shared" si="429"/>
        <v>1</v>
      </c>
      <c r="BB811" s="134" t="e">
        <f t="shared" si="430"/>
        <v>#VALUE!</v>
      </c>
      <c r="BC811" s="134" t="e">
        <f t="shared" si="431"/>
        <v>#VALUE!</v>
      </c>
      <c r="BD811" s="133" t="e">
        <f>COUNTIFS(A1_Individu_Data_Keadaan_SDMK!A$4:A$149931,M811,A1_Individu_Data_Keadaan_SDMK!R$4:R$149285,"03. Ahli Teknologi Laboratorium Medik")</f>
        <v>#VALUE!</v>
      </c>
      <c r="BE811" s="135">
        <f t="shared" si="432"/>
        <v>1</v>
      </c>
      <c r="BF811" s="134" t="e">
        <f t="shared" si="433"/>
        <v>#VALUE!</v>
      </c>
      <c r="BG811" s="134" t="e">
        <f t="shared" si="434"/>
        <v>#VALUE!</v>
      </c>
      <c r="BH811" s="139" t="e">
        <f t="shared" si="435"/>
        <v>#VALUE!</v>
      </c>
      <c r="BI811" s="139" t="e">
        <f t="shared" si="436"/>
        <v>#VALUE!</v>
      </c>
    </row>
    <row r="812" spans="13:61" ht="15">
      <c r="M812" s="120" t="s">
        <v>14008</v>
      </c>
      <c r="N812" s="120" t="s">
        <v>14009</v>
      </c>
      <c r="O812" s="120" t="s">
        <v>267</v>
      </c>
      <c r="P812" s="120" t="s">
        <v>9302</v>
      </c>
      <c r="Q812" s="120" t="s">
        <v>12202</v>
      </c>
      <c r="R812" s="120">
        <v>33</v>
      </c>
      <c r="S812" s="120">
        <v>3372</v>
      </c>
      <c r="T812" s="348" t="str">
        <f>IF(R812&lt;&gt;"",VLOOKUP(R812,'01_MASTER_KODE_WILAYAH'!H$1437:I$1470,2,FALSE),"")</f>
        <v>JAWA TENGAH</v>
      </c>
      <c r="U812" s="348" t="str">
        <f>IF(S812&lt;&gt;"",VLOOKUP(S812,'01_MASTER_KODE_WILAYAH'!D$5:F$1353,3,FALSE),"")</f>
        <v>KOTA SURAKARTA</v>
      </c>
      <c r="V812" s="349" t="str">
        <f t="shared" si="406"/>
        <v>1</v>
      </c>
      <c r="W812" s="145" t="e">
        <f t="shared" si="407"/>
        <v>#VALUE!</v>
      </c>
      <c r="X812" s="133" t="e">
        <f>COUNTIFS(A1_Individu_Data_Keadaan_SDMK!A$4:A$149931,M812,A1_Individu_Data_Keadaan_SDMK!R$4:R$149285,"01. Dokter")</f>
        <v>#VALUE!</v>
      </c>
      <c r="Y812" s="122">
        <f t="shared" si="408"/>
        <v>2</v>
      </c>
      <c r="Z812" s="134" t="e">
        <f t="shared" si="409"/>
        <v>#VALUE!</v>
      </c>
      <c r="AA812" s="134" t="e">
        <f t="shared" si="410"/>
        <v>#VALUE!</v>
      </c>
      <c r="AB812" s="133" t="e">
        <f>COUNTIFS(A1_Individu_Data_Keadaan_SDMK!A$4:A$149931,M812,A1_Individu_Data_Keadaan_SDMK!R$4:R$149285,"02. Dokter Gigi")</f>
        <v>#VALUE!</v>
      </c>
      <c r="AC812" s="122">
        <f t="shared" si="411"/>
        <v>1</v>
      </c>
      <c r="AD812" s="134" t="e">
        <f t="shared" si="412"/>
        <v>#VALUE!</v>
      </c>
      <c r="AE812" s="134" t="e">
        <f t="shared" si="413"/>
        <v>#VALUE!</v>
      </c>
      <c r="AF812" s="133" t="e">
        <f>COUNTIFS(A1_Individu_Data_Keadaan_SDMK!A$4:A$149931,M812,A1_Individu_Data_Keadaan_SDMK!Q$4:Q$149285,"03. KEPERAWATAN")</f>
        <v>#VALUE!</v>
      </c>
      <c r="AG812" s="135">
        <f t="shared" si="414"/>
        <v>8</v>
      </c>
      <c r="AH812" s="134" t="e">
        <f t="shared" si="415"/>
        <v>#VALUE!</v>
      </c>
      <c r="AI812" s="134" t="e">
        <f t="shared" si="416"/>
        <v>#VALUE!</v>
      </c>
      <c r="AJ812" s="133" t="e">
        <f>COUNTIFS(A1_Individu_Data_Keadaan_SDMK!A$4:A$149931,M812,A1_Individu_Data_Keadaan_SDMK!Q$4:Q$149285,"04. KEBIDANAN")</f>
        <v>#VALUE!</v>
      </c>
      <c r="AK812" s="135">
        <f t="shared" si="417"/>
        <v>7</v>
      </c>
      <c r="AL812" s="134" t="e">
        <f t="shared" si="418"/>
        <v>#VALUE!</v>
      </c>
      <c r="AM812" s="134" t="e">
        <f t="shared" si="419"/>
        <v>#VALUE!</v>
      </c>
      <c r="AN812" s="133" t="e">
        <f>COUNTIFS(A1_Individu_Data_Keadaan_SDMK!A$4:A$149931,M812,A1_Individu_Data_Keadaan_SDMK!Q$4:Q$149285,"05. KEFARMASIAN")</f>
        <v>#VALUE!</v>
      </c>
      <c r="AO812" s="135">
        <f t="shared" si="420"/>
        <v>1</v>
      </c>
      <c r="AP812" s="134" t="e">
        <f t="shared" si="421"/>
        <v>#VALUE!</v>
      </c>
      <c r="AQ812" s="134" t="e">
        <f t="shared" si="422"/>
        <v>#VALUE!</v>
      </c>
      <c r="AR812" s="133" t="e">
        <f>COUNTIFS(A1_Individu_Data_Keadaan_SDMK!A$4:A$149931,M812,A1_Individu_Data_Keadaan_SDMK!Q$4:Q$149285,"06. KESEHATAN MASYARAKAT")</f>
        <v>#VALUE!</v>
      </c>
      <c r="AS812" s="135">
        <f t="shared" si="423"/>
        <v>1</v>
      </c>
      <c r="AT812" s="134" t="e">
        <f t="shared" si="424"/>
        <v>#VALUE!</v>
      </c>
      <c r="AU812" s="134" t="e">
        <f t="shared" si="425"/>
        <v>#VALUE!</v>
      </c>
      <c r="AV812" s="133" t="e">
        <f>COUNTIFS(A1_Individu_Data_Keadaan_SDMK!A$4:A$149931,M812,A1_Individu_Data_Keadaan_SDMK!Q$4:Q$149285,"07. KESEHATAN LINGKUNGAN")</f>
        <v>#VALUE!</v>
      </c>
      <c r="AW812" s="135">
        <f t="shared" si="426"/>
        <v>1</v>
      </c>
      <c r="AX812" s="134" t="e">
        <f t="shared" si="427"/>
        <v>#VALUE!</v>
      </c>
      <c r="AY812" s="134" t="e">
        <f t="shared" si="428"/>
        <v>#VALUE!</v>
      </c>
      <c r="AZ812" s="133" t="e">
        <f>COUNTIFS(A1_Individu_Data_Keadaan_SDMK!A$4:A$149931,M812,A1_Individu_Data_Keadaan_SDMK!Q$4:Q$149285,"08. GIZI")</f>
        <v>#VALUE!</v>
      </c>
      <c r="BA812" s="135">
        <f t="shared" si="429"/>
        <v>2</v>
      </c>
      <c r="BB812" s="134" t="e">
        <f t="shared" si="430"/>
        <v>#VALUE!</v>
      </c>
      <c r="BC812" s="134" t="e">
        <f t="shared" si="431"/>
        <v>#VALUE!</v>
      </c>
      <c r="BD812" s="133" t="e">
        <f>COUNTIFS(A1_Individu_Data_Keadaan_SDMK!A$4:A$149931,M812,A1_Individu_Data_Keadaan_SDMK!R$4:R$149285,"03. Ahli Teknologi Laboratorium Medik")</f>
        <v>#VALUE!</v>
      </c>
      <c r="BE812" s="135">
        <f t="shared" si="432"/>
        <v>1</v>
      </c>
      <c r="BF812" s="134" t="e">
        <f t="shared" si="433"/>
        <v>#VALUE!</v>
      </c>
      <c r="BG812" s="134" t="e">
        <f t="shared" si="434"/>
        <v>#VALUE!</v>
      </c>
      <c r="BH812" s="139" t="e">
        <f t="shared" si="435"/>
        <v>#VALUE!</v>
      </c>
      <c r="BI812" s="139" t="e">
        <f t="shared" si="436"/>
        <v>#VALUE!</v>
      </c>
    </row>
    <row r="813" spans="13:61" ht="15">
      <c r="M813" s="120" t="s">
        <v>14010</v>
      </c>
      <c r="N813" s="120" t="s">
        <v>14011</v>
      </c>
      <c r="O813" s="120" t="s">
        <v>267</v>
      </c>
      <c r="P813" s="120" t="s">
        <v>9301</v>
      </c>
      <c r="Q813" s="120" t="s">
        <v>12202</v>
      </c>
      <c r="R813" s="120">
        <v>33</v>
      </c>
      <c r="S813" s="120">
        <v>3372</v>
      </c>
      <c r="T813" s="348" t="str">
        <f>IF(R813&lt;&gt;"",VLOOKUP(R813,'01_MASTER_KODE_WILAYAH'!H$1437:I$1470,2,FALSE),"")</f>
        <v>JAWA TENGAH</v>
      </c>
      <c r="U813" s="348" t="str">
        <f>IF(S813&lt;&gt;"",VLOOKUP(S813,'01_MASTER_KODE_WILAYAH'!D$5:F$1353,3,FALSE),"")</f>
        <v>KOTA SURAKARTA</v>
      </c>
      <c r="V813" s="349" t="str">
        <f t="shared" si="406"/>
        <v>2</v>
      </c>
      <c r="W813" s="145" t="e">
        <f t="shared" si="407"/>
        <v>#VALUE!</v>
      </c>
      <c r="X813" s="133" t="e">
        <f>COUNTIFS(A1_Individu_Data_Keadaan_SDMK!A$4:A$149931,M813,A1_Individu_Data_Keadaan_SDMK!R$4:R$149285,"01. Dokter")</f>
        <v>#VALUE!</v>
      </c>
      <c r="Y813" s="122">
        <f t="shared" si="408"/>
        <v>1</v>
      </c>
      <c r="Z813" s="134" t="e">
        <f t="shared" si="409"/>
        <v>#VALUE!</v>
      </c>
      <c r="AA813" s="134" t="e">
        <f t="shared" si="410"/>
        <v>#VALUE!</v>
      </c>
      <c r="AB813" s="133" t="e">
        <f>COUNTIFS(A1_Individu_Data_Keadaan_SDMK!A$4:A$149931,M813,A1_Individu_Data_Keadaan_SDMK!R$4:R$149285,"02. Dokter Gigi")</f>
        <v>#VALUE!</v>
      </c>
      <c r="AC813" s="122">
        <f t="shared" si="411"/>
        <v>1</v>
      </c>
      <c r="AD813" s="134" t="e">
        <f t="shared" si="412"/>
        <v>#VALUE!</v>
      </c>
      <c r="AE813" s="134" t="e">
        <f t="shared" si="413"/>
        <v>#VALUE!</v>
      </c>
      <c r="AF813" s="133" t="e">
        <f>COUNTIFS(A1_Individu_Data_Keadaan_SDMK!A$4:A$149931,M813,A1_Individu_Data_Keadaan_SDMK!Q$4:Q$149285,"03. KEPERAWATAN")</f>
        <v>#VALUE!</v>
      </c>
      <c r="AG813" s="135">
        <f t="shared" si="414"/>
        <v>5</v>
      </c>
      <c r="AH813" s="134" t="e">
        <f t="shared" si="415"/>
        <v>#VALUE!</v>
      </c>
      <c r="AI813" s="134" t="e">
        <f t="shared" si="416"/>
        <v>#VALUE!</v>
      </c>
      <c r="AJ813" s="133" t="e">
        <f>COUNTIFS(A1_Individu_Data_Keadaan_SDMK!A$4:A$149931,M813,A1_Individu_Data_Keadaan_SDMK!Q$4:Q$149285,"04. KEBIDANAN")</f>
        <v>#VALUE!</v>
      </c>
      <c r="AK813" s="135">
        <f t="shared" si="417"/>
        <v>4</v>
      </c>
      <c r="AL813" s="134" t="e">
        <f t="shared" si="418"/>
        <v>#VALUE!</v>
      </c>
      <c r="AM813" s="134" t="e">
        <f t="shared" si="419"/>
        <v>#VALUE!</v>
      </c>
      <c r="AN813" s="133" t="e">
        <f>COUNTIFS(A1_Individu_Data_Keadaan_SDMK!A$4:A$149931,M813,A1_Individu_Data_Keadaan_SDMK!Q$4:Q$149285,"05. KEFARMASIAN")</f>
        <v>#VALUE!</v>
      </c>
      <c r="AO813" s="135">
        <f t="shared" si="420"/>
        <v>1</v>
      </c>
      <c r="AP813" s="134" t="e">
        <f t="shared" si="421"/>
        <v>#VALUE!</v>
      </c>
      <c r="AQ813" s="134" t="e">
        <f t="shared" si="422"/>
        <v>#VALUE!</v>
      </c>
      <c r="AR813" s="133" t="e">
        <f>COUNTIFS(A1_Individu_Data_Keadaan_SDMK!A$4:A$149931,M813,A1_Individu_Data_Keadaan_SDMK!Q$4:Q$149285,"06. KESEHATAN MASYARAKAT")</f>
        <v>#VALUE!</v>
      </c>
      <c r="AS813" s="135">
        <f t="shared" si="423"/>
        <v>1</v>
      </c>
      <c r="AT813" s="134" t="e">
        <f t="shared" si="424"/>
        <v>#VALUE!</v>
      </c>
      <c r="AU813" s="134" t="e">
        <f t="shared" si="425"/>
        <v>#VALUE!</v>
      </c>
      <c r="AV813" s="133" t="e">
        <f>COUNTIFS(A1_Individu_Data_Keadaan_SDMK!A$4:A$149931,M813,A1_Individu_Data_Keadaan_SDMK!Q$4:Q$149285,"07. KESEHATAN LINGKUNGAN")</f>
        <v>#VALUE!</v>
      </c>
      <c r="AW813" s="135">
        <f t="shared" si="426"/>
        <v>1</v>
      </c>
      <c r="AX813" s="134" t="e">
        <f t="shared" si="427"/>
        <v>#VALUE!</v>
      </c>
      <c r="AY813" s="134" t="e">
        <f t="shared" si="428"/>
        <v>#VALUE!</v>
      </c>
      <c r="AZ813" s="133" t="e">
        <f>COUNTIFS(A1_Individu_Data_Keadaan_SDMK!A$4:A$149931,M813,A1_Individu_Data_Keadaan_SDMK!Q$4:Q$149285,"08. GIZI")</f>
        <v>#VALUE!</v>
      </c>
      <c r="BA813" s="135">
        <f t="shared" si="429"/>
        <v>1</v>
      </c>
      <c r="BB813" s="134" t="e">
        <f t="shared" si="430"/>
        <v>#VALUE!</v>
      </c>
      <c r="BC813" s="134" t="e">
        <f t="shared" si="431"/>
        <v>#VALUE!</v>
      </c>
      <c r="BD813" s="133" t="e">
        <f>COUNTIFS(A1_Individu_Data_Keadaan_SDMK!A$4:A$149931,M813,A1_Individu_Data_Keadaan_SDMK!R$4:R$149285,"03. Ahli Teknologi Laboratorium Medik")</f>
        <v>#VALUE!</v>
      </c>
      <c r="BE813" s="135">
        <f t="shared" si="432"/>
        <v>1</v>
      </c>
      <c r="BF813" s="134" t="e">
        <f t="shared" si="433"/>
        <v>#VALUE!</v>
      </c>
      <c r="BG813" s="134" t="e">
        <f t="shared" si="434"/>
        <v>#VALUE!</v>
      </c>
      <c r="BH813" s="139" t="e">
        <f t="shared" si="435"/>
        <v>#VALUE!</v>
      </c>
      <c r="BI813" s="139" t="e">
        <f t="shared" si="436"/>
        <v>#VALUE!</v>
      </c>
    </row>
    <row r="814" spans="13:61" ht="15">
      <c r="M814" s="120" t="s">
        <v>14012</v>
      </c>
      <c r="N814" s="120" t="s">
        <v>14013</v>
      </c>
      <c r="O814" s="120" t="s">
        <v>267</v>
      </c>
      <c r="P814" s="120" t="s">
        <v>9301</v>
      </c>
      <c r="Q814" s="120" t="s">
        <v>12202</v>
      </c>
      <c r="R814" s="120">
        <v>33</v>
      </c>
      <c r="S814" s="120">
        <v>3372</v>
      </c>
      <c r="T814" s="348" t="str">
        <f>IF(R814&lt;&gt;"",VLOOKUP(R814,'01_MASTER_KODE_WILAYAH'!H$1437:I$1470,2,FALSE),"")</f>
        <v>JAWA TENGAH</v>
      </c>
      <c r="U814" s="348" t="str">
        <f>IF(S814&lt;&gt;"",VLOOKUP(S814,'01_MASTER_KODE_WILAYAH'!D$5:F$1353,3,FALSE),"")</f>
        <v>KOTA SURAKARTA</v>
      </c>
      <c r="V814" s="349" t="str">
        <f t="shared" si="406"/>
        <v>2</v>
      </c>
      <c r="W814" s="145" t="e">
        <f t="shared" si="407"/>
        <v>#VALUE!</v>
      </c>
      <c r="X814" s="133" t="e">
        <f>COUNTIFS(A1_Individu_Data_Keadaan_SDMK!A$4:A$149931,M814,A1_Individu_Data_Keadaan_SDMK!R$4:R$149285,"01. Dokter")</f>
        <v>#VALUE!</v>
      </c>
      <c r="Y814" s="122">
        <f t="shared" si="408"/>
        <v>1</v>
      </c>
      <c r="Z814" s="134" t="e">
        <f t="shared" si="409"/>
        <v>#VALUE!</v>
      </c>
      <c r="AA814" s="134" t="e">
        <f t="shared" si="410"/>
        <v>#VALUE!</v>
      </c>
      <c r="AB814" s="133" t="e">
        <f>COUNTIFS(A1_Individu_Data_Keadaan_SDMK!A$4:A$149931,M814,A1_Individu_Data_Keadaan_SDMK!R$4:R$149285,"02. Dokter Gigi")</f>
        <v>#VALUE!</v>
      </c>
      <c r="AC814" s="122">
        <f t="shared" si="411"/>
        <v>1</v>
      </c>
      <c r="AD814" s="134" t="e">
        <f t="shared" si="412"/>
        <v>#VALUE!</v>
      </c>
      <c r="AE814" s="134" t="e">
        <f t="shared" si="413"/>
        <v>#VALUE!</v>
      </c>
      <c r="AF814" s="133" t="e">
        <f>COUNTIFS(A1_Individu_Data_Keadaan_SDMK!A$4:A$149931,M814,A1_Individu_Data_Keadaan_SDMK!Q$4:Q$149285,"03. KEPERAWATAN")</f>
        <v>#VALUE!</v>
      </c>
      <c r="AG814" s="135">
        <f t="shared" si="414"/>
        <v>5</v>
      </c>
      <c r="AH814" s="134" t="e">
        <f t="shared" si="415"/>
        <v>#VALUE!</v>
      </c>
      <c r="AI814" s="134" t="e">
        <f t="shared" si="416"/>
        <v>#VALUE!</v>
      </c>
      <c r="AJ814" s="133" t="e">
        <f>COUNTIFS(A1_Individu_Data_Keadaan_SDMK!A$4:A$149931,M814,A1_Individu_Data_Keadaan_SDMK!Q$4:Q$149285,"04. KEBIDANAN")</f>
        <v>#VALUE!</v>
      </c>
      <c r="AK814" s="135">
        <f t="shared" si="417"/>
        <v>4</v>
      </c>
      <c r="AL814" s="134" t="e">
        <f t="shared" si="418"/>
        <v>#VALUE!</v>
      </c>
      <c r="AM814" s="134" t="e">
        <f t="shared" si="419"/>
        <v>#VALUE!</v>
      </c>
      <c r="AN814" s="133" t="e">
        <f>COUNTIFS(A1_Individu_Data_Keadaan_SDMK!A$4:A$149931,M814,A1_Individu_Data_Keadaan_SDMK!Q$4:Q$149285,"05. KEFARMASIAN")</f>
        <v>#VALUE!</v>
      </c>
      <c r="AO814" s="135">
        <f t="shared" si="420"/>
        <v>1</v>
      </c>
      <c r="AP814" s="134" t="e">
        <f t="shared" si="421"/>
        <v>#VALUE!</v>
      </c>
      <c r="AQ814" s="134" t="e">
        <f t="shared" si="422"/>
        <v>#VALUE!</v>
      </c>
      <c r="AR814" s="133" t="e">
        <f>COUNTIFS(A1_Individu_Data_Keadaan_SDMK!A$4:A$149931,M814,A1_Individu_Data_Keadaan_SDMK!Q$4:Q$149285,"06. KESEHATAN MASYARAKAT")</f>
        <v>#VALUE!</v>
      </c>
      <c r="AS814" s="135">
        <f t="shared" si="423"/>
        <v>1</v>
      </c>
      <c r="AT814" s="134" t="e">
        <f t="shared" si="424"/>
        <v>#VALUE!</v>
      </c>
      <c r="AU814" s="134" t="e">
        <f t="shared" si="425"/>
        <v>#VALUE!</v>
      </c>
      <c r="AV814" s="133" t="e">
        <f>COUNTIFS(A1_Individu_Data_Keadaan_SDMK!A$4:A$149931,M814,A1_Individu_Data_Keadaan_SDMK!Q$4:Q$149285,"07. KESEHATAN LINGKUNGAN")</f>
        <v>#VALUE!</v>
      </c>
      <c r="AW814" s="135">
        <f t="shared" si="426"/>
        <v>1</v>
      </c>
      <c r="AX814" s="134" t="e">
        <f t="shared" si="427"/>
        <v>#VALUE!</v>
      </c>
      <c r="AY814" s="134" t="e">
        <f t="shared" si="428"/>
        <v>#VALUE!</v>
      </c>
      <c r="AZ814" s="133" t="e">
        <f>COUNTIFS(A1_Individu_Data_Keadaan_SDMK!A$4:A$149931,M814,A1_Individu_Data_Keadaan_SDMK!Q$4:Q$149285,"08. GIZI")</f>
        <v>#VALUE!</v>
      </c>
      <c r="BA814" s="135">
        <f t="shared" si="429"/>
        <v>1</v>
      </c>
      <c r="BB814" s="134" t="e">
        <f t="shared" si="430"/>
        <v>#VALUE!</v>
      </c>
      <c r="BC814" s="134" t="e">
        <f t="shared" si="431"/>
        <v>#VALUE!</v>
      </c>
      <c r="BD814" s="133" t="e">
        <f>COUNTIFS(A1_Individu_Data_Keadaan_SDMK!A$4:A$149931,M814,A1_Individu_Data_Keadaan_SDMK!R$4:R$149285,"03. Ahli Teknologi Laboratorium Medik")</f>
        <v>#VALUE!</v>
      </c>
      <c r="BE814" s="135">
        <f t="shared" si="432"/>
        <v>1</v>
      </c>
      <c r="BF814" s="134" t="e">
        <f t="shared" si="433"/>
        <v>#VALUE!</v>
      </c>
      <c r="BG814" s="134" t="e">
        <f t="shared" si="434"/>
        <v>#VALUE!</v>
      </c>
      <c r="BH814" s="139" t="e">
        <f t="shared" si="435"/>
        <v>#VALUE!</v>
      </c>
      <c r="BI814" s="139" t="e">
        <f t="shared" si="436"/>
        <v>#VALUE!</v>
      </c>
    </row>
    <row r="815" spans="13:61" ht="15">
      <c r="M815" s="120" t="s">
        <v>14014</v>
      </c>
      <c r="N815" s="120" t="s">
        <v>14015</v>
      </c>
      <c r="O815" s="120" t="s">
        <v>267</v>
      </c>
      <c r="P815" s="120" t="s">
        <v>9301</v>
      </c>
      <c r="Q815" s="120" t="s">
        <v>12202</v>
      </c>
      <c r="R815" s="120">
        <v>33</v>
      </c>
      <c r="S815" s="120">
        <v>3372</v>
      </c>
      <c r="T815" s="348" t="str">
        <f>IF(R815&lt;&gt;"",VLOOKUP(R815,'01_MASTER_KODE_WILAYAH'!H$1437:I$1470,2,FALSE),"")</f>
        <v>JAWA TENGAH</v>
      </c>
      <c r="U815" s="348" t="str">
        <f>IF(S815&lt;&gt;"",VLOOKUP(S815,'01_MASTER_KODE_WILAYAH'!D$5:F$1353,3,FALSE),"")</f>
        <v>KOTA SURAKARTA</v>
      </c>
      <c r="V815" s="349" t="str">
        <f t="shared" si="406"/>
        <v>2</v>
      </c>
      <c r="W815" s="145" t="e">
        <f t="shared" si="407"/>
        <v>#VALUE!</v>
      </c>
      <c r="X815" s="133" t="e">
        <f>COUNTIFS(A1_Individu_Data_Keadaan_SDMK!A$4:A$149931,M815,A1_Individu_Data_Keadaan_SDMK!R$4:R$149285,"01. Dokter")</f>
        <v>#VALUE!</v>
      </c>
      <c r="Y815" s="122">
        <f t="shared" si="408"/>
        <v>1</v>
      </c>
      <c r="Z815" s="134" t="e">
        <f t="shared" si="409"/>
        <v>#VALUE!</v>
      </c>
      <c r="AA815" s="134" t="e">
        <f t="shared" si="410"/>
        <v>#VALUE!</v>
      </c>
      <c r="AB815" s="133" t="e">
        <f>COUNTIFS(A1_Individu_Data_Keadaan_SDMK!A$4:A$149931,M815,A1_Individu_Data_Keadaan_SDMK!R$4:R$149285,"02. Dokter Gigi")</f>
        <v>#VALUE!</v>
      </c>
      <c r="AC815" s="122">
        <f t="shared" si="411"/>
        <v>1</v>
      </c>
      <c r="AD815" s="134" t="e">
        <f t="shared" si="412"/>
        <v>#VALUE!</v>
      </c>
      <c r="AE815" s="134" t="e">
        <f t="shared" si="413"/>
        <v>#VALUE!</v>
      </c>
      <c r="AF815" s="133" t="e">
        <f>COUNTIFS(A1_Individu_Data_Keadaan_SDMK!A$4:A$149931,M815,A1_Individu_Data_Keadaan_SDMK!Q$4:Q$149285,"03. KEPERAWATAN")</f>
        <v>#VALUE!</v>
      </c>
      <c r="AG815" s="135">
        <f t="shared" si="414"/>
        <v>5</v>
      </c>
      <c r="AH815" s="134" t="e">
        <f t="shared" si="415"/>
        <v>#VALUE!</v>
      </c>
      <c r="AI815" s="134" t="e">
        <f t="shared" si="416"/>
        <v>#VALUE!</v>
      </c>
      <c r="AJ815" s="133" t="e">
        <f>COUNTIFS(A1_Individu_Data_Keadaan_SDMK!A$4:A$149931,M815,A1_Individu_Data_Keadaan_SDMK!Q$4:Q$149285,"04. KEBIDANAN")</f>
        <v>#VALUE!</v>
      </c>
      <c r="AK815" s="135">
        <f t="shared" si="417"/>
        <v>4</v>
      </c>
      <c r="AL815" s="134" t="e">
        <f t="shared" si="418"/>
        <v>#VALUE!</v>
      </c>
      <c r="AM815" s="134" t="e">
        <f t="shared" si="419"/>
        <v>#VALUE!</v>
      </c>
      <c r="AN815" s="133" t="e">
        <f>COUNTIFS(A1_Individu_Data_Keadaan_SDMK!A$4:A$149931,M815,A1_Individu_Data_Keadaan_SDMK!Q$4:Q$149285,"05. KEFARMASIAN")</f>
        <v>#VALUE!</v>
      </c>
      <c r="AO815" s="135">
        <f t="shared" si="420"/>
        <v>1</v>
      </c>
      <c r="AP815" s="134" t="e">
        <f t="shared" si="421"/>
        <v>#VALUE!</v>
      </c>
      <c r="AQ815" s="134" t="e">
        <f t="shared" si="422"/>
        <v>#VALUE!</v>
      </c>
      <c r="AR815" s="133" t="e">
        <f>COUNTIFS(A1_Individu_Data_Keadaan_SDMK!A$4:A$149931,M815,A1_Individu_Data_Keadaan_SDMK!Q$4:Q$149285,"06. KESEHATAN MASYARAKAT")</f>
        <v>#VALUE!</v>
      </c>
      <c r="AS815" s="135">
        <f t="shared" si="423"/>
        <v>1</v>
      </c>
      <c r="AT815" s="134" t="e">
        <f t="shared" si="424"/>
        <v>#VALUE!</v>
      </c>
      <c r="AU815" s="134" t="e">
        <f t="shared" si="425"/>
        <v>#VALUE!</v>
      </c>
      <c r="AV815" s="133" t="e">
        <f>COUNTIFS(A1_Individu_Data_Keadaan_SDMK!A$4:A$149931,M815,A1_Individu_Data_Keadaan_SDMK!Q$4:Q$149285,"07. KESEHATAN LINGKUNGAN")</f>
        <v>#VALUE!</v>
      </c>
      <c r="AW815" s="135">
        <f t="shared" si="426"/>
        <v>1</v>
      </c>
      <c r="AX815" s="134" t="e">
        <f t="shared" si="427"/>
        <v>#VALUE!</v>
      </c>
      <c r="AY815" s="134" t="e">
        <f t="shared" si="428"/>
        <v>#VALUE!</v>
      </c>
      <c r="AZ815" s="133" t="e">
        <f>COUNTIFS(A1_Individu_Data_Keadaan_SDMK!A$4:A$149931,M815,A1_Individu_Data_Keadaan_SDMK!Q$4:Q$149285,"08. GIZI")</f>
        <v>#VALUE!</v>
      </c>
      <c r="BA815" s="135">
        <f t="shared" si="429"/>
        <v>1</v>
      </c>
      <c r="BB815" s="134" t="e">
        <f t="shared" si="430"/>
        <v>#VALUE!</v>
      </c>
      <c r="BC815" s="134" t="e">
        <f t="shared" si="431"/>
        <v>#VALUE!</v>
      </c>
      <c r="BD815" s="133" t="e">
        <f>COUNTIFS(A1_Individu_Data_Keadaan_SDMK!A$4:A$149931,M815,A1_Individu_Data_Keadaan_SDMK!R$4:R$149285,"03. Ahli Teknologi Laboratorium Medik")</f>
        <v>#VALUE!</v>
      </c>
      <c r="BE815" s="135">
        <f t="shared" si="432"/>
        <v>1</v>
      </c>
      <c r="BF815" s="134" t="e">
        <f t="shared" si="433"/>
        <v>#VALUE!</v>
      </c>
      <c r="BG815" s="134" t="e">
        <f t="shared" si="434"/>
        <v>#VALUE!</v>
      </c>
      <c r="BH815" s="139" t="e">
        <f t="shared" si="435"/>
        <v>#VALUE!</v>
      </c>
      <c r="BI815" s="139" t="e">
        <f t="shared" si="436"/>
        <v>#VALUE!</v>
      </c>
    </row>
    <row r="816" spans="13:61" ht="15">
      <c r="M816" s="120" t="s">
        <v>14016</v>
      </c>
      <c r="N816" s="120" t="s">
        <v>14017</v>
      </c>
      <c r="O816" s="120" t="s">
        <v>267</v>
      </c>
      <c r="P816" s="120" t="s">
        <v>9301</v>
      </c>
      <c r="Q816" s="120" t="s">
        <v>12202</v>
      </c>
      <c r="R816" s="120">
        <v>33</v>
      </c>
      <c r="S816" s="120">
        <v>3372</v>
      </c>
      <c r="T816" s="348" t="str">
        <f>IF(R816&lt;&gt;"",VLOOKUP(R816,'01_MASTER_KODE_WILAYAH'!H$1437:I$1470,2,FALSE),"")</f>
        <v>JAWA TENGAH</v>
      </c>
      <c r="U816" s="348" t="str">
        <f>IF(S816&lt;&gt;"",VLOOKUP(S816,'01_MASTER_KODE_WILAYAH'!D$5:F$1353,3,FALSE),"")</f>
        <v>KOTA SURAKARTA</v>
      </c>
      <c r="V816" s="349" t="str">
        <f t="shared" si="406"/>
        <v>2</v>
      </c>
      <c r="W816" s="145" t="e">
        <f t="shared" si="407"/>
        <v>#VALUE!</v>
      </c>
      <c r="X816" s="133" t="e">
        <f>COUNTIFS(A1_Individu_Data_Keadaan_SDMK!A$4:A$149931,M816,A1_Individu_Data_Keadaan_SDMK!R$4:R$149285,"01. Dokter")</f>
        <v>#VALUE!</v>
      </c>
      <c r="Y816" s="122">
        <f t="shared" si="408"/>
        <v>1</v>
      </c>
      <c r="Z816" s="134" t="e">
        <f t="shared" si="409"/>
        <v>#VALUE!</v>
      </c>
      <c r="AA816" s="134" t="e">
        <f t="shared" si="410"/>
        <v>#VALUE!</v>
      </c>
      <c r="AB816" s="133" t="e">
        <f>COUNTIFS(A1_Individu_Data_Keadaan_SDMK!A$4:A$149931,M816,A1_Individu_Data_Keadaan_SDMK!R$4:R$149285,"02. Dokter Gigi")</f>
        <v>#VALUE!</v>
      </c>
      <c r="AC816" s="122">
        <f t="shared" si="411"/>
        <v>1</v>
      </c>
      <c r="AD816" s="134" t="e">
        <f t="shared" si="412"/>
        <v>#VALUE!</v>
      </c>
      <c r="AE816" s="134" t="e">
        <f t="shared" si="413"/>
        <v>#VALUE!</v>
      </c>
      <c r="AF816" s="133" t="e">
        <f>COUNTIFS(A1_Individu_Data_Keadaan_SDMK!A$4:A$149931,M816,A1_Individu_Data_Keadaan_SDMK!Q$4:Q$149285,"03. KEPERAWATAN")</f>
        <v>#VALUE!</v>
      </c>
      <c r="AG816" s="135">
        <f t="shared" si="414"/>
        <v>5</v>
      </c>
      <c r="AH816" s="134" t="e">
        <f t="shared" si="415"/>
        <v>#VALUE!</v>
      </c>
      <c r="AI816" s="134" t="e">
        <f t="shared" si="416"/>
        <v>#VALUE!</v>
      </c>
      <c r="AJ816" s="133" t="e">
        <f>COUNTIFS(A1_Individu_Data_Keadaan_SDMK!A$4:A$149931,M816,A1_Individu_Data_Keadaan_SDMK!Q$4:Q$149285,"04. KEBIDANAN")</f>
        <v>#VALUE!</v>
      </c>
      <c r="AK816" s="135">
        <f t="shared" si="417"/>
        <v>4</v>
      </c>
      <c r="AL816" s="134" t="e">
        <f t="shared" si="418"/>
        <v>#VALUE!</v>
      </c>
      <c r="AM816" s="134" t="e">
        <f t="shared" si="419"/>
        <v>#VALUE!</v>
      </c>
      <c r="AN816" s="133" t="e">
        <f>COUNTIFS(A1_Individu_Data_Keadaan_SDMK!A$4:A$149931,M816,A1_Individu_Data_Keadaan_SDMK!Q$4:Q$149285,"05. KEFARMASIAN")</f>
        <v>#VALUE!</v>
      </c>
      <c r="AO816" s="135">
        <f t="shared" si="420"/>
        <v>1</v>
      </c>
      <c r="AP816" s="134" t="e">
        <f t="shared" si="421"/>
        <v>#VALUE!</v>
      </c>
      <c r="AQ816" s="134" t="e">
        <f t="shared" si="422"/>
        <v>#VALUE!</v>
      </c>
      <c r="AR816" s="133" t="e">
        <f>COUNTIFS(A1_Individu_Data_Keadaan_SDMK!A$4:A$149931,M816,A1_Individu_Data_Keadaan_SDMK!Q$4:Q$149285,"06. KESEHATAN MASYARAKAT")</f>
        <v>#VALUE!</v>
      </c>
      <c r="AS816" s="135">
        <f t="shared" si="423"/>
        <v>1</v>
      </c>
      <c r="AT816" s="134" t="e">
        <f t="shared" si="424"/>
        <v>#VALUE!</v>
      </c>
      <c r="AU816" s="134" t="e">
        <f t="shared" si="425"/>
        <v>#VALUE!</v>
      </c>
      <c r="AV816" s="133" t="e">
        <f>COUNTIFS(A1_Individu_Data_Keadaan_SDMK!A$4:A$149931,M816,A1_Individu_Data_Keadaan_SDMK!Q$4:Q$149285,"07. KESEHATAN LINGKUNGAN")</f>
        <v>#VALUE!</v>
      </c>
      <c r="AW816" s="135">
        <f t="shared" si="426"/>
        <v>1</v>
      </c>
      <c r="AX816" s="134" t="e">
        <f t="shared" si="427"/>
        <v>#VALUE!</v>
      </c>
      <c r="AY816" s="134" t="e">
        <f t="shared" si="428"/>
        <v>#VALUE!</v>
      </c>
      <c r="AZ816" s="133" t="e">
        <f>COUNTIFS(A1_Individu_Data_Keadaan_SDMK!A$4:A$149931,M816,A1_Individu_Data_Keadaan_SDMK!Q$4:Q$149285,"08. GIZI")</f>
        <v>#VALUE!</v>
      </c>
      <c r="BA816" s="135">
        <f t="shared" si="429"/>
        <v>1</v>
      </c>
      <c r="BB816" s="134" t="e">
        <f t="shared" si="430"/>
        <v>#VALUE!</v>
      </c>
      <c r="BC816" s="134" t="e">
        <f t="shared" si="431"/>
        <v>#VALUE!</v>
      </c>
      <c r="BD816" s="133" t="e">
        <f>COUNTIFS(A1_Individu_Data_Keadaan_SDMK!A$4:A$149931,M816,A1_Individu_Data_Keadaan_SDMK!R$4:R$149285,"03. Ahli Teknologi Laboratorium Medik")</f>
        <v>#VALUE!</v>
      </c>
      <c r="BE816" s="135">
        <f t="shared" si="432"/>
        <v>1</v>
      </c>
      <c r="BF816" s="134" t="e">
        <f t="shared" si="433"/>
        <v>#VALUE!</v>
      </c>
      <c r="BG816" s="134" t="e">
        <f t="shared" si="434"/>
        <v>#VALUE!</v>
      </c>
      <c r="BH816" s="139" t="e">
        <f t="shared" si="435"/>
        <v>#VALUE!</v>
      </c>
      <c r="BI816" s="139" t="e">
        <f t="shared" si="436"/>
        <v>#VALUE!</v>
      </c>
    </row>
    <row r="817" spans="13:61" ht="15">
      <c r="M817" s="120" t="s">
        <v>14018</v>
      </c>
      <c r="N817" s="120" t="s">
        <v>14019</v>
      </c>
      <c r="O817" s="120" t="s">
        <v>267</v>
      </c>
      <c r="P817" s="120" t="s">
        <v>9301</v>
      </c>
      <c r="Q817" s="120" t="s">
        <v>12202</v>
      </c>
      <c r="R817" s="120">
        <v>33</v>
      </c>
      <c r="S817" s="120">
        <v>3372</v>
      </c>
      <c r="T817" s="348" t="str">
        <f>IF(R817&lt;&gt;"",VLOOKUP(R817,'01_MASTER_KODE_WILAYAH'!H$1437:I$1470,2,FALSE),"")</f>
        <v>JAWA TENGAH</v>
      </c>
      <c r="U817" s="348" t="str">
        <f>IF(S817&lt;&gt;"",VLOOKUP(S817,'01_MASTER_KODE_WILAYAH'!D$5:F$1353,3,FALSE),"")</f>
        <v>KOTA SURAKARTA</v>
      </c>
      <c r="V817" s="349" t="str">
        <f t="shared" si="406"/>
        <v>2</v>
      </c>
      <c r="W817" s="145" t="e">
        <f t="shared" si="407"/>
        <v>#VALUE!</v>
      </c>
      <c r="X817" s="133" t="e">
        <f>COUNTIFS(A1_Individu_Data_Keadaan_SDMK!A$4:A$149931,M817,A1_Individu_Data_Keadaan_SDMK!R$4:R$149285,"01. Dokter")</f>
        <v>#VALUE!</v>
      </c>
      <c r="Y817" s="122">
        <f t="shared" si="408"/>
        <v>1</v>
      </c>
      <c r="Z817" s="134" t="e">
        <f t="shared" si="409"/>
        <v>#VALUE!</v>
      </c>
      <c r="AA817" s="134" t="e">
        <f t="shared" si="410"/>
        <v>#VALUE!</v>
      </c>
      <c r="AB817" s="133" t="e">
        <f>COUNTIFS(A1_Individu_Data_Keadaan_SDMK!A$4:A$149931,M817,A1_Individu_Data_Keadaan_SDMK!R$4:R$149285,"02. Dokter Gigi")</f>
        <v>#VALUE!</v>
      </c>
      <c r="AC817" s="122">
        <f t="shared" si="411"/>
        <v>1</v>
      </c>
      <c r="AD817" s="134" t="e">
        <f t="shared" si="412"/>
        <v>#VALUE!</v>
      </c>
      <c r="AE817" s="134" t="e">
        <f t="shared" si="413"/>
        <v>#VALUE!</v>
      </c>
      <c r="AF817" s="133" t="e">
        <f>COUNTIFS(A1_Individu_Data_Keadaan_SDMK!A$4:A$149931,M817,A1_Individu_Data_Keadaan_SDMK!Q$4:Q$149285,"03. KEPERAWATAN")</f>
        <v>#VALUE!</v>
      </c>
      <c r="AG817" s="135">
        <f t="shared" si="414"/>
        <v>5</v>
      </c>
      <c r="AH817" s="134" t="e">
        <f t="shared" si="415"/>
        <v>#VALUE!</v>
      </c>
      <c r="AI817" s="134" t="e">
        <f t="shared" si="416"/>
        <v>#VALUE!</v>
      </c>
      <c r="AJ817" s="133" t="e">
        <f>COUNTIFS(A1_Individu_Data_Keadaan_SDMK!A$4:A$149931,M817,A1_Individu_Data_Keadaan_SDMK!Q$4:Q$149285,"04. KEBIDANAN")</f>
        <v>#VALUE!</v>
      </c>
      <c r="AK817" s="135">
        <f t="shared" si="417"/>
        <v>4</v>
      </c>
      <c r="AL817" s="134" t="e">
        <f t="shared" si="418"/>
        <v>#VALUE!</v>
      </c>
      <c r="AM817" s="134" t="e">
        <f t="shared" si="419"/>
        <v>#VALUE!</v>
      </c>
      <c r="AN817" s="133" t="e">
        <f>COUNTIFS(A1_Individu_Data_Keadaan_SDMK!A$4:A$149931,M817,A1_Individu_Data_Keadaan_SDMK!Q$4:Q$149285,"05. KEFARMASIAN")</f>
        <v>#VALUE!</v>
      </c>
      <c r="AO817" s="135">
        <f t="shared" si="420"/>
        <v>1</v>
      </c>
      <c r="AP817" s="134" t="e">
        <f t="shared" si="421"/>
        <v>#VALUE!</v>
      </c>
      <c r="AQ817" s="134" t="e">
        <f t="shared" si="422"/>
        <v>#VALUE!</v>
      </c>
      <c r="AR817" s="133" t="e">
        <f>COUNTIFS(A1_Individu_Data_Keadaan_SDMK!A$4:A$149931,M817,A1_Individu_Data_Keadaan_SDMK!Q$4:Q$149285,"06. KESEHATAN MASYARAKAT")</f>
        <v>#VALUE!</v>
      </c>
      <c r="AS817" s="135">
        <f t="shared" si="423"/>
        <v>1</v>
      </c>
      <c r="AT817" s="134" t="e">
        <f t="shared" si="424"/>
        <v>#VALUE!</v>
      </c>
      <c r="AU817" s="134" t="e">
        <f t="shared" si="425"/>
        <v>#VALUE!</v>
      </c>
      <c r="AV817" s="133" t="e">
        <f>COUNTIFS(A1_Individu_Data_Keadaan_SDMK!A$4:A$149931,M817,A1_Individu_Data_Keadaan_SDMK!Q$4:Q$149285,"07. KESEHATAN LINGKUNGAN")</f>
        <v>#VALUE!</v>
      </c>
      <c r="AW817" s="135">
        <f t="shared" si="426"/>
        <v>1</v>
      </c>
      <c r="AX817" s="134" t="e">
        <f t="shared" si="427"/>
        <v>#VALUE!</v>
      </c>
      <c r="AY817" s="134" t="e">
        <f t="shared" si="428"/>
        <v>#VALUE!</v>
      </c>
      <c r="AZ817" s="133" t="e">
        <f>COUNTIFS(A1_Individu_Data_Keadaan_SDMK!A$4:A$149931,M817,A1_Individu_Data_Keadaan_SDMK!Q$4:Q$149285,"08. GIZI")</f>
        <v>#VALUE!</v>
      </c>
      <c r="BA817" s="135">
        <f t="shared" si="429"/>
        <v>1</v>
      </c>
      <c r="BB817" s="134" t="e">
        <f t="shared" si="430"/>
        <v>#VALUE!</v>
      </c>
      <c r="BC817" s="134" t="e">
        <f t="shared" si="431"/>
        <v>#VALUE!</v>
      </c>
      <c r="BD817" s="133" t="e">
        <f>COUNTIFS(A1_Individu_Data_Keadaan_SDMK!A$4:A$149931,M817,A1_Individu_Data_Keadaan_SDMK!R$4:R$149285,"03. Ahli Teknologi Laboratorium Medik")</f>
        <v>#VALUE!</v>
      </c>
      <c r="BE817" s="135">
        <f t="shared" si="432"/>
        <v>1</v>
      </c>
      <c r="BF817" s="134" t="e">
        <f t="shared" si="433"/>
        <v>#VALUE!</v>
      </c>
      <c r="BG817" s="134" t="e">
        <f t="shared" si="434"/>
        <v>#VALUE!</v>
      </c>
      <c r="BH817" s="139" t="e">
        <f t="shared" si="435"/>
        <v>#VALUE!</v>
      </c>
      <c r="BI817" s="139" t="e">
        <f t="shared" si="436"/>
        <v>#VALUE!</v>
      </c>
    </row>
    <row r="818" spans="13:61" ht="15">
      <c r="M818" s="120" t="s">
        <v>14020</v>
      </c>
      <c r="N818" s="120" t="s">
        <v>14021</v>
      </c>
      <c r="O818" s="120" t="s">
        <v>267</v>
      </c>
      <c r="P818" s="120" t="s">
        <v>9302</v>
      </c>
      <c r="Q818" s="120" t="s">
        <v>12202</v>
      </c>
      <c r="R818" s="120">
        <v>33</v>
      </c>
      <c r="S818" s="120">
        <v>3373</v>
      </c>
      <c r="T818" s="348" t="str">
        <f>IF(R818&lt;&gt;"",VLOOKUP(R818,'01_MASTER_KODE_WILAYAH'!H$1437:I$1470,2,FALSE),"")</f>
        <v>JAWA TENGAH</v>
      </c>
      <c r="U818" s="348" t="str">
        <f>IF(S818&lt;&gt;"",VLOOKUP(S818,'01_MASTER_KODE_WILAYAH'!D$5:F$1353,3,FALSE),"")</f>
        <v>KOTA SALATIGA</v>
      </c>
      <c r="V818" s="349" t="str">
        <f t="shared" si="406"/>
        <v>1</v>
      </c>
      <c r="W818" s="145" t="e">
        <f t="shared" si="407"/>
        <v>#VALUE!</v>
      </c>
      <c r="X818" s="133" t="e">
        <f>COUNTIFS(A1_Individu_Data_Keadaan_SDMK!A$4:A$149931,M818,A1_Individu_Data_Keadaan_SDMK!R$4:R$149285,"01. Dokter")</f>
        <v>#VALUE!</v>
      </c>
      <c r="Y818" s="122">
        <f t="shared" si="408"/>
        <v>2</v>
      </c>
      <c r="Z818" s="134" t="e">
        <f t="shared" si="409"/>
        <v>#VALUE!</v>
      </c>
      <c r="AA818" s="134" t="e">
        <f t="shared" si="410"/>
        <v>#VALUE!</v>
      </c>
      <c r="AB818" s="133" t="e">
        <f>COUNTIFS(A1_Individu_Data_Keadaan_SDMK!A$4:A$149931,M818,A1_Individu_Data_Keadaan_SDMK!R$4:R$149285,"02. Dokter Gigi")</f>
        <v>#VALUE!</v>
      </c>
      <c r="AC818" s="122">
        <f t="shared" si="411"/>
        <v>1</v>
      </c>
      <c r="AD818" s="134" t="e">
        <f t="shared" si="412"/>
        <v>#VALUE!</v>
      </c>
      <c r="AE818" s="134" t="e">
        <f t="shared" si="413"/>
        <v>#VALUE!</v>
      </c>
      <c r="AF818" s="133" t="e">
        <f>COUNTIFS(A1_Individu_Data_Keadaan_SDMK!A$4:A$149931,M818,A1_Individu_Data_Keadaan_SDMK!Q$4:Q$149285,"03. KEPERAWATAN")</f>
        <v>#VALUE!</v>
      </c>
      <c r="AG818" s="135">
        <f t="shared" si="414"/>
        <v>8</v>
      </c>
      <c r="AH818" s="134" t="e">
        <f t="shared" si="415"/>
        <v>#VALUE!</v>
      </c>
      <c r="AI818" s="134" t="e">
        <f t="shared" si="416"/>
        <v>#VALUE!</v>
      </c>
      <c r="AJ818" s="133" t="e">
        <f>COUNTIFS(A1_Individu_Data_Keadaan_SDMK!A$4:A$149931,M818,A1_Individu_Data_Keadaan_SDMK!Q$4:Q$149285,"04. KEBIDANAN")</f>
        <v>#VALUE!</v>
      </c>
      <c r="AK818" s="135">
        <f t="shared" si="417"/>
        <v>7</v>
      </c>
      <c r="AL818" s="134" t="e">
        <f t="shared" si="418"/>
        <v>#VALUE!</v>
      </c>
      <c r="AM818" s="134" t="e">
        <f t="shared" si="419"/>
        <v>#VALUE!</v>
      </c>
      <c r="AN818" s="133" t="e">
        <f>COUNTIFS(A1_Individu_Data_Keadaan_SDMK!A$4:A$149931,M818,A1_Individu_Data_Keadaan_SDMK!Q$4:Q$149285,"05. KEFARMASIAN")</f>
        <v>#VALUE!</v>
      </c>
      <c r="AO818" s="135">
        <f t="shared" si="420"/>
        <v>1</v>
      </c>
      <c r="AP818" s="134" t="e">
        <f t="shared" si="421"/>
        <v>#VALUE!</v>
      </c>
      <c r="AQ818" s="134" t="e">
        <f t="shared" si="422"/>
        <v>#VALUE!</v>
      </c>
      <c r="AR818" s="133" t="e">
        <f>COUNTIFS(A1_Individu_Data_Keadaan_SDMK!A$4:A$149931,M818,A1_Individu_Data_Keadaan_SDMK!Q$4:Q$149285,"06. KESEHATAN MASYARAKAT")</f>
        <v>#VALUE!</v>
      </c>
      <c r="AS818" s="135">
        <f t="shared" si="423"/>
        <v>1</v>
      </c>
      <c r="AT818" s="134" t="e">
        <f t="shared" si="424"/>
        <v>#VALUE!</v>
      </c>
      <c r="AU818" s="134" t="e">
        <f t="shared" si="425"/>
        <v>#VALUE!</v>
      </c>
      <c r="AV818" s="133" t="e">
        <f>COUNTIFS(A1_Individu_Data_Keadaan_SDMK!A$4:A$149931,M818,A1_Individu_Data_Keadaan_SDMK!Q$4:Q$149285,"07. KESEHATAN LINGKUNGAN")</f>
        <v>#VALUE!</v>
      </c>
      <c r="AW818" s="135">
        <f t="shared" si="426"/>
        <v>1</v>
      </c>
      <c r="AX818" s="134" t="e">
        <f t="shared" si="427"/>
        <v>#VALUE!</v>
      </c>
      <c r="AY818" s="134" t="e">
        <f t="shared" si="428"/>
        <v>#VALUE!</v>
      </c>
      <c r="AZ818" s="133" t="e">
        <f>COUNTIFS(A1_Individu_Data_Keadaan_SDMK!A$4:A$149931,M818,A1_Individu_Data_Keadaan_SDMK!Q$4:Q$149285,"08. GIZI")</f>
        <v>#VALUE!</v>
      </c>
      <c r="BA818" s="135">
        <f t="shared" si="429"/>
        <v>2</v>
      </c>
      <c r="BB818" s="134" t="e">
        <f t="shared" si="430"/>
        <v>#VALUE!</v>
      </c>
      <c r="BC818" s="134" t="e">
        <f t="shared" si="431"/>
        <v>#VALUE!</v>
      </c>
      <c r="BD818" s="133" t="e">
        <f>COUNTIFS(A1_Individu_Data_Keadaan_SDMK!A$4:A$149931,M818,A1_Individu_Data_Keadaan_SDMK!R$4:R$149285,"03. Ahli Teknologi Laboratorium Medik")</f>
        <v>#VALUE!</v>
      </c>
      <c r="BE818" s="135">
        <f t="shared" si="432"/>
        <v>1</v>
      </c>
      <c r="BF818" s="134" t="e">
        <f t="shared" si="433"/>
        <v>#VALUE!</v>
      </c>
      <c r="BG818" s="134" t="e">
        <f t="shared" si="434"/>
        <v>#VALUE!</v>
      </c>
      <c r="BH818" s="139" t="e">
        <f t="shared" si="435"/>
        <v>#VALUE!</v>
      </c>
      <c r="BI818" s="139" t="e">
        <f t="shared" si="436"/>
        <v>#VALUE!</v>
      </c>
    </row>
    <row r="819" spans="13:61" ht="15">
      <c r="M819" s="120" t="s">
        <v>14022</v>
      </c>
      <c r="N819" s="120" t="s">
        <v>12907</v>
      </c>
      <c r="O819" s="120" t="s">
        <v>267</v>
      </c>
      <c r="P819" s="120" t="s">
        <v>9301</v>
      </c>
      <c r="Q819" s="120" t="s">
        <v>12202</v>
      </c>
      <c r="R819" s="120">
        <v>33</v>
      </c>
      <c r="S819" s="120">
        <v>3373</v>
      </c>
      <c r="T819" s="348" t="str">
        <f>IF(R819&lt;&gt;"",VLOOKUP(R819,'01_MASTER_KODE_WILAYAH'!H$1437:I$1470,2,FALSE),"")</f>
        <v>JAWA TENGAH</v>
      </c>
      <c r="U819" s="348" t="str">
        <f>IF(S819&lt;&gt;"",VLOOKUP(S819,'01_MASTER_KODE_WILAYAH'!D$5:F$1353,3,FALSE),"")</f>
        <v>KOTA SALATIGA</v>
      </c>
      <c r="V819" s="349" t="str">
        <f t="shared" si="406"/>
        <v>2</v>
      </c>
      <c r="W819" s="145" t="e">
        <f t="shared" si="407"/>
        <v>#VALUE!</v>
      </c>
      <c r="X819" s="133" t="e">
        <f>COUNTIFS(A1_Individu_Data_Keadaan_SDMK!A$4:A$149931,M819,A1_Individu_Data_Keadaan_SDMK!R$4:R$149285,"01. Dokter")</f>
        <v>#VALUE!</v>
      </c>
      <c r="Y819" s="122">
        <f t="shared" si="408"/>
        <v>1</v>
      </c>
      <c r="Z819" s="134" t="e">
        <f t="shared" si="409"/>
        <v>#VALUE!</v>
      </c>
      <c r="AA819" s="134" t="e">
        <f t="shared" si="410"/>
        <v>#VALUE!</v>
      </c>
      <c r="AB819" s="133" t="e">
        <f>COUNTIFS(A1_Individu_Data_Keadaan_SDMK!A$4:A$149931,M819,A1_Individu_Data_Keadaan_SDMK!R$4:R$149285,"02. Dokter Gigi")</f>
        <v>#VALUE!</v>
      </c>
      <c r="AC819" s="122">
        <f t="shared" si="411"/>
        <v>1</v>
      </c>
      <c r="AD819" s="134" t="e">
        <f t="shared" si="412"/>
        <v>#VALUE!</v>
      </c>
      <c r="AE819" s="134" t="e">
        <f t="shared" si="413"/>
        <v>#VALUE!</v>
      </c>
      <c r="AF819" s="133" t="e">
        <f>COUNTIFS(A1_Individu_Data_Keadaan_SDMK!A$4:A$149931,M819,A1_Individu_Data_Keadaan_SDMK!Q$4:Q$149285,"03. KEPERAWATAN")</f>
        <v>#VALUE!</v>
      </c>
      <c r="AG819" s="135">
        <f t="shared" si="414"/>
        <v>5</v>
      </c>
      <c r="AH819" s="134" t="e">
        <f t="shared" si="415"/>
        <v>#VALUE!</v>
      </c>
      <c r="AI819" s="134" t="e">
        <f t="shared" si="416"/>
        <v>#VALUE!</v>
      </c>
      <c r="AJ819" s="133" t="e">
        <f>COUNTIFS(A1_Individu_Data_Keadaan_SDMK!A$4:A$149931,M819,A1_Individu_Data_Keadaan_SDMK!Q$4:Q$149285,"04. KEBIDANAN")</f>
        <v>#VALUE!</v>
      </c>
      <c r="AK819" s="135">
        <f t="shared" si="417"/>
        <v>4</v>
      </c>
      <c r="AL819" s="134" t="e">
        <f t="shared" si="418"/>
        <v>#VALUE!</v>
      </c>
      <c r="AM819" s="134" t="e">
        <f t="shared" si="419"/>
        <v>#VALUE!</v>
      </c>
      <c r="AN819" s="133" t="e">
        <f>COUNTIFS(A1_Individu_Data_Keadaan_SDMK!A$4:A$149931,M819,A1_Individu_Data_Keadaan_SDMK!Q$4:Q$149285,"05. KEFARMASIAN")</f>
        <v>#VALUE!</v>
      </c>
      <c r="AO819" s="135">
        <f t="shared" si="420"/>
        <v>1</v>
      </c>
      <c r="AP819" s="134" t="e">
        <f t="shared" si="421"/>
        <v>#VALUE!</v>
      </c>
      <c r="AQ819" s="134" t="e">
        <f t="shared" si="422"/>
        <v>#VALUE!</v>
      </c>
      <c r="AR819" s="133" t="e">
        <f>COUNTIFS(A1_Individu_Data_Keadaan_SDMK!A$4:A$149931,M819,A1_Individu_Data_Keadaan_SDMK!Q$4:Q$149285,"06. KESEHATAN MASYARAKAT")</f>
        <v>#VALUE!</v>
      </c>
      <c r="AS819" s="135">
        <f t="shared" si="423"/>
        <v>1</v>
      </c>
      <c r="AT819" s="134" t="e">
        <f t="shared" si="424"/>
        <v>#VALUE!</v>
      </c>
      <c r="AU819" s="134" t="e">
        <f t="shared" si="425"/>
        <v>#VALUE!</v>
      </c>
      <c r="AV819" s="133" t="e">
        <f>COUNTIFS(A1_Individu_Data_Keadaan_SDMK!A$4:A$149931,M819,A1_Individu_Data_Keadaan_SDMK!Q$4:Q$149285,"07. KESEHATAN LINGKUNGAN")</f>
        <v>#VALUE!</v>
      </c>
      <c r="AW819" s="135">
        <f t="shared" si="426"/>
        <v>1</v>
      </c>
      <c r="AX819" s="134" t="e">
        <f t="shared" si="427"/>
        <v>#VALUE!</v>
      </c>
      <c r="AY819" s="134" t="e">
        <f t="shared" si="428"/>
        <v>#VALUE!</v>
      </c>
      <c r="AZ819" s="133" t="e">
        <f>COUNTIFS(A1_Individu_Data_Keadaan_SDMK!A$4:A$149931,M819,A1_Individu_Data_Keadaan_SDMK!Q$4:Q$149285,"08. GIZI")</f>
        <v>#VALUE!</v>
      </c>
      <c r="BA819" s="135">
        <f t="shared" si="429"/>
        <v>1</v>
      </c>
      <c r="BB819" s="134" t="e">
        <f t="shared" si="430"/>
        <v>#VALUE!</v>
      </c>
      <c r="BC819" s="134" t="e">
        <f t="shared" si="431"/>
        <v>#VALUE!</v>
      </c>
      <c r="BD819" s="133" t="e">
        <f>COUNTIFS(A1_Individu_Data_Keadaan_SDMK!A$4:A$149931,M819,A1_Individu_Data_Keadaan_SDMK!R$4:R$149285,"03. Ahli Teknologi Laboratorium Medik")</f>
        <v>#VALUE!</v>
      </c>
      <c r="BE819" s="135">
        <f t="shared" si="432"/>
        <v>1</v>
      </c>
      <c r="BF819" s="134" t="e">
        <f t="shared" si="433"/>
        <v>#VALUE!</v>
      </c>
      <c r="BG819" s="134" t="e">
        <f t="shared" si="434"/>
        <v>#VALUE!</v>
      </c>
      <c r="BH819" s="139" t="e">
        <f t="shared" si="435"/>
        <v>#VALUE!</v>
      </c>
      <c r="BI819" s="139" t="e">
        <f t="shared" si="436"/>
        <v>#VALUE!</v>
      </c>
    </row>
    <row r="820" spans="13:61" ht="15">
      <c r="M820" s="120" t="s">
        <v>14023</v>
      </c>
      <c r="N820" s="120" t="s">
        <v>14024</v>
      </c>
      <c r="O820" s="120" t="s">
        <v>267</v>
      </c>
      <c r="P820" s="120" t="s">
        <v>9301</v>
      </c>
      <c r="Q820" s="120" t="s">
        <v>12202</v>
      </c>
      <c r="R820" s="120">
        <v>33</v>
      </c>
      <c r="S820" s="120">
        <v>3373</v>
      </c>
      <c r="T820" s="348" t="str">
        <f>IF(R820&lt;&gt;"",VLOOKUP(R820,'01_MASTER_KODE_WILAYAH'!H$1437:I$1470,2,FALSE),"")</f>
        <v>JAWA TENGAH</v>
      </c>
      <c r="U820" s="348" t="str">
        <f>IF(S820&lt;&gt;"",VLOOKUP(S820,'01_MASTER_KODE_WILAYAH'!D$5:F$1353,3,FALSE),"")</f>
        <v>KOTA SALATIGA</v>
      </c>
      <c r="V820" s="349" t="str">
        <f t="shared" si="406"/>
        <v>2</v>
      </c>
      <c r="W820" s="145" t="e">
        <f t="shared" si="407"/>
        <v>#VALUE!</v>
      </c>
      <c r="X820" s="133" t="e">
        <f>COUNTIFS(A1_Individu_Data_Keadaan_SDMK!A$4:A$149931,M820,A1_Individu_Data_Keadaan_SDMK!R$4:R$149285,"01. Dokter")</f>
        <v>#VALUE!</v>
      </c>
      <c r="Y820" s="122">
        <f t="shared" si="408"/>
        <v>1</v>
      </c>
      <c r="Z820" s="134" t="e">
        <f t="shared" si="409"/>
        <v>#VALUE!</v>
      </c>
      <c r="AA820" s="134" t="e">
        <f t="shared" si="410"/>
        <v>#VALUE!</v>
      </c>
      <c r="AB820" s="133" t="e">
        <f>COUNTIFS(A1_Individu_Data_Keadaan_SDMK!A$4:A$149931,M820,A1_Individu_Data_Keadaan_SDMK!R$4:R$149285,"02. Dokter Gigi")</f>
        <v>#VALUE!</v>
      </c>
      <c r="AC820" s="122">
        <f t="shared" si="411"/>
        <v>1</v>
      </c>
      <c r="AD820" s="134" t="e">
        <f t="shared" si="412"/>
        <v>#VALUE!</v>
      </c>
      <c r="AE820" s="134" t="e">
        <f t="shared" si="413"/>
        <v>#VALUE!</v>
      </c>
      <c r="AF820" s="133" t="e">
        <f>COUNTIFS(A1_Individu_Data_Keadaan_SDMK!A$4:A$149931,M820,A1_Individu_Data_Keadaan_SDMK!Q$4:Q$149285,"03. KEPERAWATAN")</f>
        <v>#VALUE!</v>
      </c>
      <c r="AG820" s="135">
        <f t="shared" si="414"/>
        <v>5</v>
      </c>
      <c r="AH820" s="134" t="e">
        <f t="shared" si="415"/>
        <v>#VALUE!</v>
      </c>
      <c r="AI820" s="134" t="e">
        <f t="shared" si="416"/>
        <v>#VALUE!</v>
      </c>
      <c r="AJ820" s="133" t="e">
        <f>COUNTIFS(A1_Individu_Data_Keadaan_SDMK!A$4:A$149931,M820,A1_Individu_Data_Keadaan_SDMK!Q$4:Q$149285,"04. KEBIDANAN")</f>
        <v>#VALUE!</v>
      </c>
      <c r="AK820" s="135">
        <f t="shared" si="417"/>
        <v>4</v>
      </c>
      <c r="AL820" s="134" t="e">
        <f t="shared" si="418"/>
        <v>#VALUE!</v>
      </c>
      <c r="AM820" s="134" t="e">
        <f t="shared" si="419"/>
        <v>#VALUE!</v>
      </c>
      <c r="AN820" s="133" t="e">
        <f>COUNTIFS(A1_Individu_Data_Keadaan_SDMK!A$4:A$149931,M820,A1_Individu_Data_Keadaan_SDMK!Q$4:Q$149285,"05. KEFARMASIAN")</f>
        <v>#VALUE!</v>
      </c>
      <c r="AO820" s="135">
        <f t="shared" si="420"/>
        <v>1</v>
      </c>
      <c r="AP820" s="134" t="e">
        <f t="shared" si="421"/>
        <v>#VALUE!</v>
      </c>
      <c r="AQ820" s="134" t="e">
        <f t="shared" si="422"/>
        <v>#VALUE!</v>
      </c>
      <c r="AR820" s="133" t="e">
        <f>COUNTIFS(A1_Individu_Data_Keadaan_SDMK!A$4:A$149931,M820,A1_Individu_Data_Keadaan_SDMK!Q$4:Q$149285,"06. KESEHATAN MASYARAKAT")</f>
        <v>#VALUE!</v>
      </c>
      <c r="AS820" s="135">
        <f t="shared" si="423"/>
        <v>1</v>
      </c>
      <c r="AT820" s="134" t="e">
        <f t="shared" si="424"/>
        <v>#VALUE!</v>
      </c>
      <c r="AU820" s="134" t="e">
        <f t="shared" si="425"/>
        <v>#VALUE!</v>
      </c>
      <c r="AV820" s="133" t="e">
        <f>COUNTIFS(A1_Individu_Data_Keadaan_SDMK!A$4:A$149931,M820,A1_Individu_Data_Keadaan_SDMK!Q$4:Q$149285,"07. KESEHATAN LINGKUNGAN")</f>
        <v>#VALUE!</v>
      </c>
      <c r="AW820" s="135">
        <f t="shared" si="426"/>
        <v>1</v>
      </c>
      <c r="AX820" s="134" t="e">
        <f t="shared" si="427"/>
        <v>#VALUE!</v>
      </c>
      <c r="AY820" s="134" t="e">
        <f t="shared" si="428"/>
        <v>#VALUE!</v>
      </c>
      <c r="AZ820" s="133" t="e">
        <f>COUNTIFS(A1_Individu_Data_Keadaan_SDMK!A$4:A$149931,M820,A1_Individu_Data_Keadaan_SDMK!Q$4:Q$149285,"08. GIZI")</f>
        <v>#VALUE!</v>
      </c>
      <c r="BA820" s="135">
        <f t="shared" si="429"/>
        <v>1</v>
      </c>
      <c r="BB820" s="134" t="e">
        <f t="shared" si="430"/>
        <v>#VALUE!</v>
      </c>
      <c r="BC820" s="134" t="e">
        <f t="shared" si="431"/>
        <v>#VALUE!</v>
      </c>
      <c r="BD820" s="133" t="e">
        <f>COUNTIFS(A1_Individu_Data_Keadaan_SDMK!A$4:A$149931,M820,A1_Individu_Data_Keadaan_SDMK!R$4:R$149285,"03. Ahli Teknologi Laboratorium Medik")</f>
        <v>#VALUE!</v>
      </c>
      <c r="BE820" s="135">
        <f t="shared" si="432"/>
        <v>1</v>
      </c>
      <c r="BF820" s="134" t="e">
        <f t="shared" si="433"/>
        <v>#VALUE!</v>
      </c>
      <c r="BG820" s="134" t="e">
        <f t="shared" si="434"/>
        <v>#VALUE!</v>
      </c>
      <c r="BH820" s="139" t="e">
        <f t="shared" si="435"/>
        <v>#VALUE!</v>
      </c>
      <c r="BI820" s="139" t="e">
        <f t="shared" si="436"/>
        <v>#VALUE!</v>
      </c>
    </row>
    <row r="821" spans="13:61" ht="15">
      <c r="M821" s="120" t="s">
        <v>14025</v>
      </c>
      <c r="N821" s="120" t="s">
        <v>14026</v>
      </c>
      <c r="O821" s="120" t="s">
        <v>267</v>
      </c>
      <c r="P821" s="120" t="s">
        <v>9301</v>
      </c>
      <c r="Q821" s="120" t="s">
        <v>12202</v>
      </c>
      <c r="R821" s="120">
        <v>33</v>
      </c>
      <c r="S821" s="120">
        <v>3373</v>
      </c>
      <c r="T821" s="348" t="str">
        <f>IF(R821&lt;&gt;"",VLOOKUP(R821,'01_MASTER_KODE_WILAYAH'!H$1437:I$1470,2,FALSE),"")</f>
        <v>JAWA TENGAH</v>
      </c>
      <c r="U821" s="348" t="str">
        <f>IF(S821&lt;&gt;"",VLOOKUP(S821,'01_MASTER_KODE_WILAYAH'!D$5:F$1353,3,FALSE),"")</f>
        <v>KOTA SALATIGA</v>
      </c>
      <c r="V821" s="349" t="str">
        <f t="shared" si="406"/>
        <v>2</v>
      </c>
      <c r="W821" s="145" t="e">
        <f t="shared" si="407"/>
        <v>#VALUE!</v>
      </c>
      <c r="X821" s="133" t="e">
        <f>COUNTIFS(A1_Individu_Data_Keadaan_SDMK!A$4:A$149931,M821,A1_Individu_Data_Keadaan_SDMK!R$4:R$149285,"01. Dokter")</f>
        <v>#VALUE!</v>
      </c>
      <c r="Y821" s="122">
        <f t="shared" si="408"/>
        <v>1</v>
      </c>
      <c r="Z821" s="134" t="e">
        <f t="shared" si="409"/>
        <v>#VALUE!</v>
      </c>
      <c r="AA821" s="134" t="e">
        <f t="shared" si="410"/>
        <v>#VALUE!</v>
      </c>
      <c r="AB821" s="133" t="e">
        <f>COUNTIFS(A1_Individu_Data_Keadaan_SDMK!A$4:A$149931,M821,A1_Individu_Data_Keadaan_SDMK!R$4:R$149285,"02. Dokter Gigi")</f>
        <v>#VALUE!</v>
      </c>
      <c r="AC821" s="122">
        <f t="shared" si="411"/>
        <v>1</v>
      </c>
      <c r="AD821" s="134" t="e">
        <f t="shared" si="412"/>
        <v>#VALUE!</v>
      </c>
      <c r="AE821" s="134" t="e">
        <f t="shared" si="413"/>
        <v>#VALUE!</v>
      </c>
      <c r="AF821" s="133" t="e">
        <f>COUNTIFS(A1_Individu_Data_Keadaan_SDMK!A$4:A$149931,M821,A1_Individu_Data_Keadaan_SDMK!Q$4:Q$149285,"03. KEPERAWATAN")</f>
        <v>#VALUE!</v>
      </c>
      <c r="AG821" s="135">
        <f t="shared" si="414"/>
        <v>5</v>
      </c>
      <c r="AH821" s="134" t="e">
        <f t="shared" si="415"/>
        <v>#VALUE!</v>
      </c>
      <c r="AI821" s="134" t="e">
        <f t="shared" si="416"/>
        <v>#VALUE!</v>
      </c>
      <c r="AJ821" s="133" t="e">
        <f>COUNTIFS(A1_Individu_Data_Keadaan_SDMK!A$4:A$149931,M821,A1_Individu_Data_Keadaan_SDMK!Q$4:Q$149285,"04. KEBIDANAN")</f>
        <v>#VALUE!</v>
      </c>
      <c r="AK821" s="135">
        <f t="shared" si="417"/>
        <v>4</v>
      </c>
      <c r="AL821" s="134" t="e">
        <f t="shared" si="418"/>
        <v>#VALUE!</v>
      </c>
      <c r="AM821" s="134" t="e">
        <f t="shared" si="419"/>
        <v>#VALUE!</v>
      </c>
      <c r="AN821" s="133" t="e">
        <f>COUNTIFS(A1_Individu_Data_Keadaan_SDMK!A$4:A$149931,M821,A1_Individu_Data_Keadaan_SDMK!Q$4:Q$149285,"05. KEFARMASIAN")</f>
        <v>#VALUE!</v>
      </c>
      <c r="AO821" s="135">
        <f t="shared" si="420"/>
        <v>1</v>
      </c>
      <c r="AP821" s="134" t="e">
        <f t="shared" si="421"/>
        <v>#VALUE!</v>
      </c>
      <c r="AQ821" s="134" t="e">
        <f t="shared" si="422"/>
        <v>#VALUE!</v>
      </c>
      <c r="AR821" s="133" t="e">
        <f>COUNTIFS(A1_Individu_Data_Keadaan_SDMK!A$4:A$149931,M821,A1_Individu_Data_Keadaan_SDMK!Q$4:Q$149285,"06. KESEHATAN MASYARAKAT")</f>
        <v>#VALUE!</v>
      </c>
      <c r="AS821" s="135">
        <f t="shared" si="423"/>
        <v>1</v>
      </c>
      <c r="AT821" s="134" t="e">
        <f t="shared" si="424"/>
        <v>#VALUE!</v>
      </c>
      <c r="AU821" s="134" t="e">
        <f t="shared" si="425"/>
        <v>#VALUE!</v>
      </c>
      <c r="AV821" s="133" t="e">
        <f>COUNTIFS(A1_Individu_Data_Keadaan_SDMK!A$4:A$149931,M821,A1_Individu_Data_Keadaan_SDMK!Q$4:Q$149285,"07. KESEHATAN LINGKUNGAN")</f>
        <v>#VALUE!</v>
      </c>
      <c r="AW821" s="135">
        <f t="shared" si="426"/>
        <v>1</v>
      </c>
      <c r="AX821" s="134" t="e">
        <f t="shared" si="427"/>
        <v>#VALUE!</v>
      </c>
      <c r="AY821" s="134" t="e">
        <f t="shared" si="428"/>
        <v>#VALUE!</v>
      </c>
      <c r="AZ821" s="133" t="e">
        <f>COUNTIFS(A1_Individu_Data_Keadaan_SDMK!A$4:A$149931,M821,A1_Individu_Data_Keadaan_SDMK!Q$4:Q$149285,"08. GIZI")</f>
        <v>#VALUE!</v>
      </c>
      <c r="BA821" s="135">
        <f t="shared" si="429"/>
        <v>1</v>
      </c>
      <c r="BB821" s="134" t="e">
        <f t="shared" si="430"/>
        <v>#VALUE!</v>
      </c>
      <c r="BC821" s="134" t="e">
        <f t="shared" si="431"/>
        <v>#VALUE!</v>
      </c>
      <c r="BD821" s="133" t="e">
        <f>COUNTIFS(A1_Individu_Data_Keadaan_SDMK!A$4:A$149931,M821,A1_Individu_Data_Keadaan_SDMK!R$4:R$149285,"03. Ahli Teknologi Laboratorium Medik")</f>
        <v>#VALUE!</v>
      </c>
      <c r="BE821" s="135">
        <f t="shared" si="432"/>
        <v>1</v>
      </c>
      <c r="BF821" s="134" t="e">
        <f t="shared" si="433"/>
        <v>#VALUE!</v>
      </c>
      <c r="BG821" s="134" t="e">
        <f t="shared" si="434"/>
        <v>#VALUE!</v>
      </c>
      <c r="BH821" s="139" t="e">
        <f t="shared" si="435"/>
        <v>#VALUE!</v>
      </c>
      <c r="BI821" s="139" t="e">
        <f t="shared" si="436"/>
        <v>#VALUE!</v>
      </c>
    </row>
    <row r="822" spans="13:61" ht="15">
      <c r="M822" s="120" t="s">
        <v>14027</v>
      </c>
      <c r="N822" s="120" t="s">
        <v>14028</v>
      </c>
      <c r="O822" s="120" t="s">
        <v>267</v>
      </c>
      <c r="P822" s="120" t="s">
        <v>9301</v>
      </c>
      <c r="Q822" s="120" t="s">
        <v>12202</v>
      </c>
      <c r="R822" s="120">
        <v>33</v>
      </c>
      <c r="S822" s="120">
        <v>3373</v>
      </c>
      <c r="T822" s="348" t="str">
        <f>IF(R822&lt;&gt;"",VLOOKUP(R822,'01_MASTER_KODE_WILAYAH'!H$1437:I$1470,2,FALSE),"")</f>
        <v>JAWA TENGAH</v>
      </c>
      <c r="U822" s="348" t="str">
        <f>IF(S822&lt;&gt;"",VLOOKUP(S822,'01_MASTER_KODE_WILAYAH'!D$5:F$1353,3,FALSE),"")</f>
        <v>KOTA SALATIGA</v>
      </c>
      <c r="V822" s="349" t="str">
        <f t="shared" si="406"/>
        <v>2</v>
      </c>
      <c r="W822" s="145" t="e">
        <f t="shared" si="407"/>
        <v>#VALUE!</v>
      </c>
      <c r="X822" s="133" t="e">
        <f>COUNTIFS(A1_Individu_Data_Keadaan_SDMK!A$4:A$149931,M822,A1_Individu_Data_Keadaan_SDMK!R$4:R$149285,"01. Dokter")</f>
        <v>#VALUE!</v>
      </c>
      <c r="Y822" s="122">
        <f t="shared" si="408"/>
        <v>1</v>
      </c>
      <c r="Z822" s="134" t="e">
        <f t="shared" si="409"/>
        <v>#VALUE!</v>
      </c>
      <c r="AA822" s="134" t="e">
        <f t="shared" si="410"/>
        <v>#VALUE!</v>
      </c>
      <c r="AB822" s="133" t="e">
        <f>COUNTIFS(A1_Individu_Data_Keadaan_SDMK!A$4:A$149931,M822,A1_Individu_Data_Keadaan_SDMK!R$4:R$149285,"02. Dokter Gigi")</f>
        <v>#VALUE!</v>
      </c>
      <c r="AC822" s="122">
        <f t="shared" si="411"/>
        <v>1</v>
      </c>
      <c r="AD822" s="134" t="e">
        <f t="shared" si="412"/>
        <v>#VALUE!</v>
      </c>
      <c r="AE822" s="134" t="e">
        <f t="shared" si="413"/>
        <v>#VALUE!</v>
      </c>
      <c r="AF822" s="133" t="e">
        <f>COUNTIFS(A1_Individu_Data_Keadaan_SDMK!A$4:A$149931,M822,A1_Individu_Data_Keadaan_SDMK!Q$4:Q$149285,"03. KEPERAWATAN")</f>
        <v>#VALUE!</v>
      </c>
      <c r="AG822" s="135">
        <f t="shared" si="414"/>
        <v>5</v>
      </c>
      <c r="AH822" s="134" t="e">
        <f t="shared" si="415"/>
        <v>#VALUE!</v>
      </c>
      <c r="AI822" s="134" t="e">
        <f t="shared" si="416"/>
        <v>#VALUE!</v>
      </c>
      <c r="AJ822" s="133" t="e">
        <f>COUNTIFS(A1_Individu_Data_Keadaan_SDMK!A$4:A$149931,M822,A1_Individu_Data_Keadaan_SDMK!Q$4:Q$149285,"04. KEBIDANAN")</f>
        <v>#VALUE!</v>
      </c>
      <c r="AK822" s="135">
        <f t="shared" si="417"/>
        <v>4</v>
      </c>
      <c r="AL822" s="134" t="e">
        <f t="shared" si="418"/>
        <v>#VALUE!</v>
      </c>
      <c r="AM822" s="134" t="e">
        <f t="shared" si="419"/>
        <v>#VALUE!</v>
      </c>
      <c r="AN822" s="133" t="e">
        <f>COUNTIFS(A1_Individu_Data_Keadaan_SDMK!A$4:A$149931,M822,A1_Individu_Data_Keadaan_SDMK!Q$4:Q$149285,"05. KEFARMASIAN")</f>
        <v>#VALUE!</v>
      </c>
      <c r="AO822" s="135">
        <f t="shared" si="420"/>
        <v>1</v>
      </c>
      <c r="AP822" s="134" t="e">
        <f t="shared" si="421"/>
        <v>#VALUE!</v>
      </c>
      <c r="AQ822" s="134" t="e">
        <f t="shared" si="422"/>
        <v>#VALUE!</v>
      </c>
      <c r="AR822" s="133" t="e">
        <f>COUNTIFS(A1_Individu_Data_Keadaan_SDMK!A$4:A$149931,M822,A1_Individu_Data_Keadaan_SDMK!Q$4:Q$149285,"06. KESEHATAN MASYARAKAT")</f>
        <v>#VALUE!</v>
      </c>
      <c r="AS822" s="135">
        <f t="shared" si="423"/>
        <v>1</v>
      </c>
      <c r="AT822" s="134" t="e">
        <f t="shared" si="424"/>
        <v>#VALUE!</v>
      </c>
      <c r="AU822" s="134" t="e">
        <f t="shared" si="425"/>
        <v>#VALUE!</v>
      </c>
      <c r="AV822" s="133" t="e">
        <f>COUNTIFS(A1_Individu_Data_Keadaan_SDMK!A$4:A$149931,M822,A1_Individu_Data_Keadaan_SDMK!Q$4:Q$149285,"07. KESEHATAN LINGKUNGAN")</f>
        <v>#VALUE!</v>
      </c>
      <c r="AW822" s="135">
        <f t="shared" si="426"/>
        <v>1</v>
      </c>
      <c r="AX822" s="134" t="e">
        <f t="shared" si="427"/>
        <v>#VALUE!</v>
      </c>
      <c r="AY822" s="134" t="e">
        <f t="shared" si="428"/>
        <v>#VALUE!</v>
      </c>
      <c r="AZ822" s="133" t="e">
        <f>COUNTIFS(A1_Individu_Data_Keadaan_SDMK!A$4:A$149931,M822,A1_Individu_Data_Keadaan_SDMK!Q$4:Q$149285,"08. GIZI")</f>
        <v>#VALUE!</v>
      </c>
      <c r="BA822" s="135">
        <f t="shared" si="429"/>
        <v>1</v>
      </c>
      <c r="BB822" s="134" t="e">
        <f t="shared" si="430"/>
        <v>#VALUE!</v>
      </c>
      <c r="BC822" s="134" t="e">
        <f t="shared" si="431"/>
        <v>#VALUE!</v>
      </c>
      <c r="BD822" s="133" t="e">
        <f>COUNTIFS(A1_Individu_Data_Keadaan_SDMK!A$4:A$149931,M822,A1_Individu_Data_Keadaan_SDMK!R$4:R$149285,"03. Ahli Teknologi Laboratorium Medik")</f>
        <v>#VALUE!</v>
      </c>
      <c r="BE822" s="135">
        <f t="shared" si="432"/>
        <v>1</v>
      </c>
      <c r="BF822" s="134" t="e">
        <f t="shared" si="433"/>
        <v>#VALUE!</v>
      </c>
      <c r="BG822" s="134" t="e">
        <f t="shared" si="434"/>
        <v>#VALUE!</v>
      </c>
      <c r="BH822" s="139" t="e">
        <f t="shared" si="435"/>
        <v>#VALUE!</v>
      </c>
      <c r="BI822" s="139" t="e">
        <f t="shared" si="436"/>
        <v>#VALUE!</v>
      </c>
    </row>
    <row r="823" spans="13:61" ht="15">
      <c r="M823" s="120" t="s">
        <v>14029</v>
      </c>
      <c r="N823" s="120" t="s">
        <v>14030</v>
      </c>
      <c r="O823" s="120" t="s">
        <v>267</v>
      </c>
      <c r="P823" s="120" t="s">
        <v>9301</v>
      </c>
      <c r="Q823" s="120" t="s">
        <v>12202</v>
      </c>
      <c r="R823" s="120">
        <v>33</v>
      </c>
      <c r="S823" s="120">
        <v>3373</v>
      </c>
      <c r="T823" s="348" t="str">
        <f>IF(R823&lt;&gt;"",VLOOKUP(R823,'01_MASTER_KODE_WILAYAH'!H$1437:I$1470,2,FALSE),"")</f>
        <v>JAWA TENGAH</v>
      </c>
      <c r="U823" s="348" t="str">
        <f>IF(S823&lt;&gt;"",VLOOKUP(S823,'01_MASTER_KODE_WILAYAH'!D$5:F$1353,3,FALSE),"")</f>
        <v>KOTA SALATIGA</v>
      </c>
      <c r="V823" s="349" t="str">
        <f t="shared" si="406"/>
        <v>2</v>
      </c>
      <c r="W823" s="145" t="e">
        <f t="shared" si="407"/>
        <v>#VALUE!</v>
      </c>
      <c r="X823" s="133" t="e">
        <f>COUNTIFS(A1_Individu_Data_Keadaan_SDMK!A$4:A$149931,M823,A1_Individu_Data_Keadaan_SDMK!R$4:R$149285,"01. Dokter")</f>
        <v>#VALUE!</v>
      </c>
      <c r="Y823" s="122">
        <f t="shared" si="408"/>
        <v>1</v>
      </c>
      <c r="Z823" s="134" t="e">
        <f t="shared" si="409"/>
        <v>#VALUE!</v>
      </c>
      <c r="AA823" s="134" t="e">
        <f t="shared" si="410"/>
        <v>#VALUE!</v>
      </c>
      <c r="AB823" s="133" t="e">
        <f>COUNTIFS(A1_Individu_Data_Keadaan_SDMK!A$4:A$149931,M823,A1_Individu_Data_Keadaan_SDMK!R$4:R$149285,"02. Dokter Gigi")</f>
        <v>#VALUE!</v>
      </c>
      <c r="AC823" s="122">
        <f t="shared" si="411"/>
        <v>1</v>
      </c>
      <c r="AD823" s="134" t="e">
        <f t="shared" si="412"/>
        <v>#VALUE!</v>
      </c>
      <c r="AE823" s="134" t="e">
        <f t="shared" si="413"/>
        <v>#VALUE!</v>
      </c>
      <c r="AF823" s="133" t="e">
        <f>COUNTIFS(A1_Individu_Data_Keadaan_SDMK!A$4:A$149931,M823,A1_Individu_Data_Keadaan_SDMK!Q$4:Q$149285,"03. KEPERAWATAN")</f>
        <v>#VALUE!</v>
      </c>
      <c r="AG823" s="135">
        <f t="shared" si="414"/>
        <v>5</v>
      </c>
      <c r="AH823" s="134" t="e">
        <f t="shared" si="415"/>
        <v>#VALUE!</v>
      </c>
      <c r="AI823" s="134" t="e">
        <f t="shared" si="416"/>
        <v>#VALUE!</v>
      </c>
      <c r="AJ823" s="133" t="e">
        <f>COUNTIFS(A1_Individu_Data_Keadaan_SDMK!A$4:A$149931,M823,A1_Individu_Data_Keadaan_SDMK!Q$4:Q$149285,"04. KEBIDANAN")</f>
        <v>#VALUE!</v>
      </c>
      <c r="AK823" s="135">
        <f t="shared" si="417"/>
        <v>4</v>
      </c>
      <c r="AL823" s="134" t="e">
        <f t="shared" si="418"/>
        <v>#VALUE!</v>
      </c>
      <c r="AM823" s="134" t="e">
        <f t="shared" si="419"/>
        <v>#VALUE!</v>
      </c>
      <c r="AN823" s="133" t="e">
        <f>COUNTIFS(A1_Individu_Data_Keadaan_SDMK!A$4:A$149931,M823,A1_Individu_Data_Keadaan_SDMK!Q$4:Q$149285,"05. KEFARMASIAN")</f>
        <v>#VALUE!</v>
      </c>
      <c r="AO823" s="135">
        <f t="shared" si="420"/>
        <v>1</v>
      </c>
      <c r="AP823" s="134" t="e">
        <f t="shared" si="421"/>
        <v>#VALUE!</v>
      </c>
      <c r="AQ823" s="134" t="e">
        <f t="shared" si="422"/>
        <v>#VALUE!</v>
      </c>
      <c r="AR823" s="133" t="e">
        <f>COUNTIFS(A1_Individu_Data_Keadaan_SDMK!A$4:A$149931,M823,A1_Individu_Data_Keadaan_SDMK!Q$4:Q$149285,"06. KESEHATAN MASYARAKAT")</f>
        <v>#VALUE!</v>
      </c>
      <c r="AS823" s="135">
        <f t="shared" si="423"/>
        <v>1</v>
      </c>
      <c r="AT823" s="134" t="e">
        <f t="shared" si="424"/>
        <v>#VALUE!</v>
      </c>
      <c r="AU823" s="134" t="e">
        <f t="shared" si="425"/>
        <v>#VALUE!</v>
      </c>
      <c r="AV823" s="133" t="e">
        <f>COUNTIFS(A1_Individu_Data_Keadaan_SDMK!A$4:A$149931,M823,A1_Individu_Data_Keadaan_SDMK!Q$4:Q$149285,"07. KESEHATAN LINGKUNGAN")</f>
        <v>#VALUE!</v>
      </c>
      <c r="AW823" s="135">
        <f t="shared" si="426"/>
        <v>1</v>
      </c>
      <c r="AX823" s="134" t="e">
        <f t="shared" si="427"/>
        <v>#VALUE!</v>
      </c>
      <c r="AY823" s="134" t="e">
        <f t="shared" si="428"/>
        <v>#VALUE!</v>
      </c>
      <c r="AZ823" s="133" t="e">
        <f>COUNTIFS(A1_Individu_Data_Keadaan_SDMK!A$4:A$149931,M823,A1_Individu_Data_Keadaan_SDMK!Q$4:Q$149285,"08. GIZI")</f>
        <v>#VALUE!</v>
      </c>
      <c r="BA823" s="135">
        <f t="shared" si="429"/>
        <v>1</v>
      </c>
      <c r="BB823" s="134" t="e">
        <f t="shared" si="430"/>
        <v>#VALUE!</v>
      </c>
      <c r="BC823" s="134" t="e">
        <f t="shared" si="431"/>
        <v>#VALUE!</v>
      </c>
      <c r="BD823" s="133" t="e">
        <f>COUNTIFS(A1_Individu_Data_Keadaan_SDMK!A$4:A$149931,M823,A1_Individu_Data_Keadaan_SDMK!R$4:R$149285,"03. Ahli Teknologi Laboratorium Medik")</f>
        <v>#VALUE!</v>
      </c>
      <c r="BE823" s="135">
        <f t="shared" si="432"/>
        <v>1</v>
      </c>
      <c r="BF823" s="134" t="e">
        <f t="shared" si="433"/>
        <v>#VALUE!</v>
      </c>
      <c r="BG823" s="134" t="e">
        <f t="shared" si="434"/>
        <v>#VALUE!</v>
      </c>
      <c r="BH823" s="139" t="e">
        <f t="shared" si="435"/>
        <v>#VALUE!</v>
      </c>
      <c r="BI823" s="139" t="e">
        <f t="shared" si="436"/>
        <v>#VALUE!</v>
      </c>
    </row>
    <row r="824" spans="13:61" ht="15">
      <c r="M824" s="120" t="s">
        <v>14031</v>
      </c>
      <c r="N824" s="120" t="s">
        <v>14032</v>
      </c>
      <c r="O824" s="120" t="s">
        <v>267</v>
      </c>
      <c r="P824" s="120" t="s">
        <v>9302</v>
      </c>
      <c r="Q824" s="120" t="s">
        <v>12202</v>
      </c>
      <c r="R824" s="120">
        <v>33</v>
      </c>
      <c r="S824" s="120">
        <v>3374</v>
      </c>
      <c r="T824" s="348" t="str">
        <f>IF(R824&lt;&gt;"",VLOOKUP(R824,'01_MASTER_KODE_WILAYAH'!H$1437:I$1470,2,FALSE),"")</f>
        <v>JAWA TENGAH</v>
      </c>
      <c r="U824" s="348" t="str">
        <f>IF(S824&lt;&gt;"",VLOOKUP(S824,'01_MASTER_KODE_WILAYAH'!D$5:F$1353,3,FALSE),"")</f>
        <v>KOTA SEMARANG</v>
      </c>
      <c r="V824" s="349" t="str">
        <f t="shared" si="406"/>
        <v>1</v>
      </c>
      <c r="W824" s="145" t="e">
        <f t="shared" si="407"/>
        <v>#VALUE!</v>
      </c>
      <c r="X824" s="133" t="e">
        <f>COUNTIFS(A1_Individu_Data_Keadaan_SDMK!A$4:A$149931,M824,A1_Individu_Data_Keadaan_SDMK!R$4:R$149285,"01. Dokter")</f>
        <v>#VALUE!</v>
      </c>
      <c r="Y824" s="122">
        <f t="shared" si="408"/>
        <v>2</v>
      </c>
      <c r="Z824" s="134" t="e">
        <f t="shared" si="409"/>
        <v>#VALUE!</v>
      </c>
      <c r="AA824" s="134" t="e">
        <f t="shared" si="410"/>
        <v>#VALUE!</v>
      </c>
      <c r="AB824" s="133" t="e">
        <f>COUNTIFS(A1_Individu_Data_Keadaan_SDMK!A$4:A$149931,M824,A1_Individu_Data_Keadaan_SDMK!R$4:R$149285,"02. Dokter Gigi")</f>
        <v>#VALUE!</v>
      </c>
      <c r="AC824" s="122">
        <f t="shared" si="411"/>
        <v>1</v>
      </c>
      <c r="AD824" s="134" t="e">
        <f t="shared" si="412"/>
        <v>#VALUE!</v>
      </c>
      <c r="AE824" s="134" t="e">
        <f t="shared" si="413"/>
        <v>#VALUE!</v>
      </c>
      <c r="AF824" s="133" t="e">
        <f>COUNTIFS(A1_Individu_Data_Keadaan_SDMK!A$4:A$149931,M824,A1_Individu_Data_Keadaan_SDMK!Q$4:Q$149285,"03. KEPERAWATAN")</f>
        <v>#VALUE!</v>
      </c>
      <c r="AG824" s="135">
        <f t="shared" si="414"/>
        <v>8</v>
      </c>
      <c r="AH824" s="134" t="e">
        <f t="shared" si="415"/>
        <v>#VALUE!</v>
      </c>
      <c r="AI824" s="134" t="e">
        <f t="shared" si="416"/>
        <v>#VALUE!</v>
      </c>
      <c r="AJ824" s="133" t="e">
        <f>COUNTIFS(A1_Individu_Data_Keadaan_SDMK!A$4:A$149931,M824,A1_Individu_Data_Keadaan_SDMK!Q$4:Q$149285,"04. KEBIDANAN")</f>
        <v>#VALUE!</v>
      </c>
      <c r="AK824" s="135">
        <f t="shared" si="417"/>
        <v>7</v>
      </c>
      <c r="AL824" s="134" t="e">
        <f t="shared" si="418"/>
        <v>#VALUE!</v>
      </c>
      <c r="AM824" s="134" t="e">
        <f t="shared" si="419"/>
        <v>#VALUE!</v>
      </c>
      <c r="AN824" s="133" t="e">
        <f>COUNTIFS(A1_Individu_Data_Keadaan_SDMK!A$4:A$149931,M824,A1_Individu_Data_Keadaan_SDMK!Q$4:Q$149285,"05. KEFARMASIAN")</f>
        <v>#VALUE!</v>
      </c>
      <c r="AO824" s="135">
        <f t="shared" si="420"/>
        <v>1</v>
      </c>
      <c r="AP824" s="134" t="e">
        <f t="shared" si="421"/>
        <v>#VALUE!</v>
      </c>
      <c r="AQ824" s="134" t="e">
        <f t="shared" si="422"/>
        <v>#VALUE!</v>
      </c>
      <c r="AR824" s="133" t="e">
        <f>COUNTIFS(A1_Individu_Data_Keadaan_SDMK!A$4:A$149931,M824,A1_Individu_Data_Keadaan_SDMK!Q$4:Q$149285,"06. KESEHATAN MASYARAKAT")</f>
        <v>#VALUE!</v>
      </c>
      <c r="AS824" s="135">
        <f t="shared" si="423"/>
        <v>1</v>
      </c>
      <c r="AT824" s="134" t="e">
        <f t="shared" si="424"/>
        <v>#VALUE!</v>
      </c>
      <c r="AU824" s="134" t="e">
        <f t="shared" si="425"/>
        <v>#VALUE!</v>
      </c>
      <c r="AV824" s="133" t="e">
        <f>COUNTIFS(A1_Individu_Data_Keadaan_SDMK!A$4:A$149931,M824,A1_Individu_Data_Keadaan_SDMK!Q$4:Q$149285,"07. KESEHATAN LINGKUNGAN")</f>
        <v>#VALUE!</v>
      </c>
      <c r="AW824" s="135">
        <f t="shared" si="426"/>
        <v>1</v>
      </c>
      <c r="AX824" s="134" t="e">
        <f t="shared" si="427"/>
        <v>#VALUE!</v>
      </c>
      <c r="AY824" s="134" t="e">
        <f t="shared" si="428"/>
        <v>#VALUE!</v>
      </c>
      <c r="AZ824" s="133" t="e">
        <f>COUNTIFS(A1_Individu_Data_Keadaan_SDMK!A$4:A$149931,M824,A1_Individu_Data_Keadaan_SDMK!Q$4:Q$149285,"08. GIZI")</f>
        <v>#VALUE!</v>
      </c>
      <c r="BA824" s="135">
        <f t="shared" si="429"/>
        <v>2</v>
      </c>
      <c r="BB824" s="134" t="e">
        <f t="shared" si="430"/>
        <v>#VALUE!</v>
      </c>
      <c r="BC824" s="134" t="e">
        <f t="shared" si="431"/>
        <v>#VALUE!</v>
      </c>
      <c r="BD824" s="133" t="e">
        <f>COUNTIFS(A1_Individu_Data_Keadaan_SDMK!A$4:A$149931,M824,A1_Individu_Data_Keadaan_SDMK!R$4:R$149285,"03. Ahli Teknologi Laboratorium Medik")</f>
        <v>#VALUE!</v>
      </c>
      <c r="BE824" s="135">
        <f t="shared" si="432"/>
        <v>1</v>
      </c>
      <c r="BF824" s="134" t="e">
        <f t="shared" si="433"/>
        <v>#VALUE!</v>
      </c>
      <c r="BG824" s="134" t="e">
        <f t="shared" si="434"/>
        <v>#VALUE!</v>
      </c>
      <c r="BH824" s="139" t="e">
        <f t="shared" si="435"/>
        <v>#VALUE!</v>
      </c>
      <c r="BI824" s="139" t="e">
        <f t="shared" si="436"/>
        <v>#VALUE!</v>
      </c>
    </row>
    <row r="825" spans="13:61" ht="15">
      <c r="M825" s="120" t="s">
        <v>14033</v>
      </c>
      <c r="N825" s="120" t="s">
        <v>13199</v>
      </c>
      <c r="O825" s="120" t="s">
        <v>267</v>
      </c>
      <c r="P825" s="120" t="s">
        <v>9302</v>
      </c>
      <c r="Q825" s="120" t="s">
        <v>12202</v>
      </c>
      <c r="R825" s="120">
        <v>33</v>
      </c>
      <c r="S825" s="120">
        <v>3374</v>
      </c>
      <c r="T825" s="348" t="str">
        <f>IF(R825&lt;&gt;"",VLOOKUP(R825,'01_MASTER_KODE_WILAYAH'!H$1437:I$1470,2,FALSE),"")</f>
        <v>JAWA TENGAH</v>
      </c>
      <c r="U825" s="348" t="str">
        <f>IF(S825&lt;&gt;"",VLOOKUP(S825,'01_MASTER_KODE_WILAYAH'!D$5:F$1353,3,FALSE),"")</f>
        <v>KOTA SEMARANG</v>
      </c>
      <c r="V825" s="349" t="str">
        <f t="shared" si="406"/>
        <v>1</v>
      </c>
      <c r="W825" s="145" t="e">
        <f t="shared" si="407"/>
        <v>#VALUE!</v>
      </c>
      <c r="X825" s="133" t="e">
        <f>COUNTIFS(A1_Individu_Data_Keadaan_SDMK!A$4:A$149931,M825,A1_Individu_Data_Keadaan_SDMK!R$4:R$149285,"01. Dokter")</f>
        <v>#VALUE!</v>
      </c>
      <c r="Y825" s="122">
        <f t="shared" si="408"/>
        <v>2</v>
      </c>
      <c r="Z825" s="134" t="e">
        <f t="shared" si="409"/>
        <v>#VALUE!</v>
      </c>
      <c r="AA825" s="134" t="e">
        <f t="shared" si="410"/>
        <v>#VALUE!</v>
      </c>
      <c r="AB825" s="133" t="e">
        <f>COUNTIFS(A1_Individu_Data_Keadaan_SDMK!A$4:A$149931,M825,A1_Individu_Data_Keadaan_SDMK!R$4:R$149285,"02. Dokter Gigi")</f>
        <v>#VALUE!</v>
      </c>
      <c r="AC825" s="122">
        <f t="shared" si="411"/>
        <v>1</v>
      </c>
      <c r="AD825" s="134" t="e">
        <f t="shared" si="412"/>
        <v>#VALUE!</v>
      </c>
      <c r="AE825" s="134" t="e">
        <f t="shared" si="413"/>
        <v>#VALUE!</v>
      </c>
      <c r="AF825" s="133" t="e">
        <f>COUNTIFS(A1_Individu_Data_Keadaan_SDMK!A$4:A$149931,M825,A1_Individu_Data_Keadaan_SDMK!Q$4:Q$149285,"03. KEPERAWATAN")</f>
        <v>#VALUE!</v>
      </c>
      <c r="AG825" s="135">
        <f t="shared" si="414"/>
        <v>8</v>
      </c>
      <c r="AH825" s="134" t="e">
        <f t="shared" si="415"/>
        <v>#VALUE!</v>
      </c>
      <c r="AI825" s="134" t="e">
        <f t="shared" si="416"/>
        <v>#VALUE!</v>
      </c>
      <c r="AJ825" s="133" t="e">
        <f>COUNTIFS(A1_Individu_Data_Keadaan_SDMK!A$4:A$149931,M825,A1_Individu_Data_Keadaan_SDMK!Q$4:Q$149285,"04. KEBIDANAN")</f>
        <v>#VALUE!</v>
      </c>
      <c r="AK825" s="135">
        <f t="shared" si="417"/>
        <v>7</v>
      </c>
      <c r="AL825" s="134" t="e">
        <f t="shared" si="418"/>
        <v>#VALUE!</v>
      </c>
      <c r="AM825" s="134" t="e">
        <f t="shared" si="419"/>
        <v>#VALUE!</v>
      </c>
      <c r="AN825" s="133" t="e">
        <f>COUNTIFS(A1_Individu_Data_Keadaan_SDMK!A$4:A$149931,M825,A1_Individu_Data_Keadaan_SDMK!Q$4:Q$149285,"05. KEFARMASIAN")</f>
        <v>#VALUE!</v>
      </c>
      <c r="AO825" s="135">
        <f t="shared" si="420"/>
        <v>1</v>
      </c>
      <c r="AP825" s="134" t="e">
        <f t="shared" si="421"/>
        <v>#VALUE!</v>
      </c>
      <c r="AQ825" s="134" t="e">
        <f t="shared" si="422"/>
        <v>#VALUE!</v>
      </c>
      <c r="AR825" s="133" t="e">
        <f>COUNTIFS(A1_Individu_Data_Keadaan_SDMK!A$4:A$149931,M825,A1_Individu_Data_Keadaan_SDMK!Q$4:Q$149285,"06. KESEHATAN MASYARAKAT")</f>
        <v>#VALUE!</v>
      </c>
      <c r="AS825" s="135">
        <f t="shared" si="423"/>
        <v>1</v>
      </c>
      <c r="AT825" s="134" t="e">
        <f t="shared" si="424"/>
        <v>#VALUE!</v>
      </c>
      <c r="AU825" s="134" t="e">
        <f t="shared" si="425"/>
        <v>#VALUE!</v>
      </c>
      <c r="AV825" s="133" t="e">
        <f>COUNTIFS(A1_Individu_Data_Keadaan_SDMK!A$4:A$149931,M825,A1_Individu_Data_Keadaan_SDMK!Q$4:Q$149285,"07. KESEHATAN LINGKUNGAN")</f>
        <v>#VALUE!</v>
      </c>
      <c r="AW825" s="135">
        <f t="shared" si="426"/>
        <v>1</v>
      </c>
      <c r="AX825" s="134" t="e">
        <f t="shared" si="427"/>
        <v>#VALUE!</v>
      </c>
      <c r="AY825" s="134" t="e">
        <f t="shared" si="428"/>
        <v>#VALUE!</v>
      </c>
      <c r="AZ825" s="133" t="e">
        <f>COUNTIFS(A1_Individu_Data_Keadaan_SDMK!A$4:A$149931,M825,A1_Individu_Data_Keadaan_SDMK!Q$4:Q$149285,"08. GIZI")</f>
        <v>#VALUE!</v>
      </c>
      <c r="BA825" s="135">
        <f t="shared" si="429"/>
        <v>2</v>
      </c>
      <c r="BB825" s="134" t="e">
        <f t="shared" si="430"/>
        <v>#VALUE!</v>
      </c>
      <c r="BC825" s="134" t="e">
        <f t="shared" si="431"/>
        <v>#VALUE!</v>
      </c>
      <c r="BD825" s="133" t="e">
        <f>COUNTIFS(A1_Individu_Data_Keadaan_SDMK!A$4:A$149931,M825,A1_Individu_Data_Keadaan_SDMK!R$4:R$149285,"03. Ahli Teknologi Laboratorium Medik")</f>
        <v>#VALUE!</v>
      </c>
      <c r="BE825" s="135">
        <f t="shared" si="432"/>
        <v>1</v>
      </c>
      <c r="BF825" s="134" t="e">
        <f t="shared" si="433"/>
        <v>#VALUE!</v>
      </c>
      <c r="BG825" s="134" t="e">
        <f t="shared" si="434"/>
        <v>#VALUE!</v>
      </c>
      <c r="BH825" s="139" t="e">
        <f t="shared" si="435"/>
        <v>#VALUE!</v>
      </c>
      <c r="BI825" s="139" t="e">
        <f t="shared" si="436"/>
        <v>#VALUE!</v>
      </c>
    </row>
    <row r="826" spans="13:61" ht="15">
      <c r="M826" s="120" t="s">
        <v>14034</v>
      </c>
      <c r="N826" s="120" t="s">
        <v>14035</v>
      </c>
      <c r="O826" s="120" t="s">
        <v>267</v>
      </c>
      <c r="P826" s="120" t="s">
        <v>9302</v>
      </c>
      <c r="Q826" s="120" t="s">
        <v>12202</v>
      </c>
      <c r="R826" s="120">
        <v>33</v>
      </c>
      <c r="S826" s="120">
        <v>3374</v>
      </c>
      <c r="T826" s="348" t="str">
        <f>IF(R826&lt;&gt;"",VLOOKUP(R826,'01_MASTER_KODE_WILAYAH'!H$1437:I$1470,2,FALSE),"")</f>
        <v>JAWA TENGAH</v>
      </c>
      <c r="U826" s="348" t="str">
        <f>IF(S826&lt;&gt;"",VLOOKUP(S826,'01_MASTER_KODE_WILAYAH'!D$5:F$1353,3,FALSE),"")</f>
        <v>KOTA SEMARANG</v>
      </c>
      <c r="V826" s="349" t="str">
        <f t="shared" si="406"/>
        <v>1</v>
      </c>
      <c r="W826" s="145" t="e">
        <f t="shared" si="407"/>
        <v>#VALUE!</v>
      </c>
      <c r="X826" s="133" t="e">
        <f>COUNTIFS(A1_Individu_Data_Keadaan_SDMK!A$4:A$149931,M826,A1_Individu_Data_Keadaan_SDMK!R$4:R$149285,"01. Dokter")</f>
        <v>#VALUE!</v>
      </c>
      <c r="Y826" s="122">
        <f t="shared" si="408"/>
        <v>2</v>
      </c>
      <c r="Z826" s="134" t="e">
        <f t="shared" si="409"/>
        <v>#VALUE!</v>
      </c>
      <c r="AA826" s="134" t="e">
        <f t="shared" si="410"/>
        <v>#VALUE!</v>
      </c>
      <c r="AB826" s="133" t="e">
        <f>COUNTIFS(A1_Individu_Data_Keadaan_SDMK!A$4:A$149931,M826,A1_Individu_Data_Keadaan_SDMK!R$4:R$149285,"02. Dokter Gigi")</f>
        <v>#VALUE!</v>
      </c>
      <c r="AC826" s="122">
        <f t="shared" si="411"/>
        <v>1</v>
      </c>
      <c r="AD826" s="134" t="e">
        <f t="shared" si="412"/>
        <v>#VALUE!</v>
      </c>
      <c r="AE826" s="134" t="e">
        <f t="shared" si="413"/>
        <v>#VALUE!</v>
      </c>
      <c r="AF826" s="133" t="e">
        <f>COUNTIFS(A1_Individu_Data_Keadaan_SDMK!A$4:A$149931,M826,A1_Individu_Data_Keadaan_SDMK!Q$4:Q$149285,"03. KEPERAWATAN")</f>
        <v>#VALUE!</v>
      </c>
      <c r="AG826" s="135">
        <f t="shared" si="414"/>
        <v>8</v>
      </c>
      <c r="AH826" s="134" t="e">
        <f t="shared" si="415"/>
        <v>#VALUE!</v>
      </c>
      <c r="AI826" s="134" t="e">
        <f t="shared" si="416"/>
        <v>#VALUE!</v>
      </c>
      <c r="AJ826" s="133" t="e">
        <f>COUNTIFS(A1_Individu_Data_Keadaan_SDMK!A$4:A$149931,M826,A1_Individu_Data_Keadaan_SDMK!Q$4:Q$149285,"04. KEBIDANAN")</f>
        <v>#VALUE!</v>
      </c>
      <c r="AK826" s="135">
        <f t="shared" si="417"/>
        <v>7</v>
      </c>
      <c r="AL826" s="134" t="e">
        <f t="shared" si="418"/>
        <v>#VALUE!</v>
      </c>
      <c r="AM826" s="134" t="e">
        <f t="shared" si="419"/>
        <v>#VALUE!</v>
      </c>
      <c r="AN826" s="133" t="e">
        <f>COUNTIFS(A1_Individu_Data_Keadaan_SDMK!A$4:A$149931,M826,A1_Individu_Data_Keadaan_SDMK!Q$4:Q$149285,"05. KEFARMASIAN")</f>
        <v>#VALUE!</v>
      </c>
      <c r="AO826" s="135">
        <f t="shared" si="420"/>
        <v>1</v>
      </c>
      <c r="AP826" s="134" t="e">
        <f t="shared" si="421"/>
        <v>#VALUE!</v>
      </c>
      <c r="AQ826" s="134" t="e">
        <f t="shared" si="422"/>
        <v>#VALUE!</v>
      </c>
      <c r="AR826" s="133" t="e">
        <f>COUNTIFS(A1_Individu_Data_Keadaan_SDMK!A$4:A$149931,M826,A1_Individu_Data_Keadaan_SDMK!Q$4:Q$149285,"06. KESEHATAN MASYARAKAT")</f>
        <v>#VALUE!</v>
      </c>
      <c r="AS826" s="135">
        <f t="shared" si="423"/>
        <v>1</v>
      </c>
      <c r="AT826" s="134" t="e">
        <f t="shared" si="424"/>
        <v>#VALUE!</v>
      </c>
      <c r="AU826" s="134" t="e">
        <f t="shared" si="425"/>
        <v>#VALUE!</v>
      </c>
      <c r="AV826" s="133" t="e">
        <f>COUNTIFS(A1_Individu_Data_Keadaan_SDMK!A$4:A$149931,M826,A1_Individu_Data_Keadaan_SDMK!Q$4:Q$149285,"07. KESEHATAN LINGKUNGAN")</f>
        <v>#VALUE!</v>
      </c>
      <c r="AW826" s="135">
        <f t="shared" si="426"/>
        <v>1</v>
      </c>
      <c r="AX826" s="134" t="e">
        <f t="shared" si="427"/>
        <v>#VALUE!</v>
      </c>
      <c r="AY826" s="134" t="e">
        <f t="shared" si="428"/>
        <v>#VALUE!</v>
      </c>
      <c r="AZ826" s="133" t="e">
        <f>COUNTIFS(A1_Individu_Data_Keadaan_SDMK!A$4:A$149931,M826,A1_Individu_Data_Keadaan_SDMK!Q$4:Q$149285,"08. GIZI")</f>
        <v>#VALUE!</v>
      </c>
      <c r="BA826" s="135">
        <f t="shared" si="429"/>
        <v>2</v>
      </c>
      <c r="BB826" s="134" t="e">
        <f t="shared" si="430"/>
        <v>#VALUE!</v>
      </c>
      <c r="BC826" s="134" t="e">
        <f t="shared" si="431"/>
        <v>#VALUE!</v>
      </c>
      <c r="BD826" s="133" t="e">
        <f>COUNTIFS(A1_Individu_Data_Keadaan_SDMK!A$4:A$149931,M826,A1_Individu_Data_Keadaan_SDMK!R$4:R$149285,"03. Ahli Teknologi Laboratorium Medik")</f>
        <v>#VALUE!</v>
      </c>
      <c r="BE826" s="135">
        <f t="shared" si="432"/>
        <v>1</v>
      </c>
      <c r="BF826" s="134" t="e">
        <f t="shared" si="433"/>
        <v>#VALUE!</v>
      </c>
      <c r="BG826" s="134" t="e">
        <f t="shared" si="434"/>
        <v>#VALUE!</v>
      </c>
      <c r="BH826" s="139" t="e">
        <f t="shared" si="435"/>
        <v>#VALUE!</v>
      </c>
      <c r="BI826" s="139" t="e">
        <f t="shared" si="436"/>
        <v>#VALUE!</v>
      </c>
    </row>
    <row r="827" spans="13:61" ht="15">
      <c r="M827" s="120" t="s">
        <v>14036</v>
      </c>
      <c r="N827" s="120" t="s">
        <v>14037</v>
      </c>
      <c r="O827" s="120" t="s">
        <v>267</v>
      </c>
      <c r="P827" s="120" t="s">
        <v>9301</v>
      </c>
      <c r="Q827" s="120" t="s">
        <v>12202</v>
      </c>
      <c r="R827" s="120">
        <v>33</v>
      </c>
      <c r="S827" s="120">
        <v>3374</v>
      </c>
      <c r="T827" s="348" t="str">
        <f>IF(R827&lt;&gt;"",VLOOKUP(R827,'01_MASTER_KODE_WILAYAH'!H$1437:I$1470,2,FALSE),"")</f>
        <v>JAWA TENGAH</v>
      </c>
      <c r="U827" s="348" t="str">
        <f>IF(S827&lt;&gt;"",VLOOKUP(S827,'01_MASTER_KODE_WILAYAH'!D$5:F$1353,3,FALSE),"")</f>
        <v>KOTA SEMARANG</v>
      </c>
      <c r="V827" s="349" t="str">
        <f t="shared" si="406"/>
        <v>2</v>
      </c>
      <c r="W827" s="145" t="e">
        <f t="shared" si="407"/>
        <v>#VALUE!</v>
      </c>
      <c r="X827" s="133" t="e">
        <f>COUNTIFS(A1_Individu_Data_Keadaan_SDMK!A$4:A$149931,M827,A1_Individu_Data_Keadaan_SDMK!R$4:R$149285,"01. Dokter")</f>
        <v>#VALUE!</v>
      </c>
      <c r="Y827" s="122">
        <f t="shared" si="408"/>
        <v>1</v>
      </c>
      <c r="Z827" s="134" t="e">
        <f t="shared" si="409"/>
        <v>#VALUE!</v>
      </c>
      <c r="AA827" s="134" t="e">
        <f t="shared" si="410"/>
        <v>#VALUE!</v>
      </c>
      <c r="AB827" s="133" t="e">
        <f>COUNTIFS(A1_Individu_Data_Keadaan_SDMK!A$4:A$149931,M827,A1_Individu_Data_Keadaan_SDMK!R$4:R$149285,"02. Dokter Gigi")</f>
        <v>#VALUE!</v>
      </c>
      <c r="AC827" s="122">
        <f t="shared" si="411"/>
        <v>1</v>
      </c>
      <c r="AD827" s="134" t="e">
        <f t="shared" si="412"/>
        <v>#VALUE!</v>
      </c>
      <c r="AE827" s="134" t="e">
        <f t="shared" si="413"/>
        <v>#VALUE!</v>
      </c>
      <c r="AF827" s="133" t="e">
        <f>COUNTIFS(A1_Individu_Data_Keadaan_SDMK!A$4:A$149931,M827,A1_Individu_Data_Keadaan_SDMK!Q$4:Q$149285,"03. KEPERAWATAN")</f>
        <v>#VALUE!</v>
      </c>
      <c r="AG827" s="135">
        <f t="shared" si="414"/>
        <v>5</v>
      </c>
      <c r="AH827" s="134" t="e">
        <f t="shared" si="415"/>
        <v>#VALUE!</v>
      </c>
      <c r="AI827" s="134" t="e">
        <f t="shared" si="416"/>
        <v>#VALUE!</v>
      </c>
      <c r="AJ827" s="133" t="e">
        <f>COUNTIFS(A1_Individu_Data_Keadaan_SDMK!A$4:A$149931,M827,A1_Individu_Data_Keadaan_SDMK!Q$4:Q$149285,"04. KEBIDANAN")</f>
        <v>#VALUE!</v>
      </c>
      <c r="AK827" s="135">
        <f t="shared" si="417"/>
        <v>4</v>
      </c>
      <c r="AL827" s="134" t="e">
        <f t="shared" si="418"/>
        <v>#VALUE!</v>
      </c>
      <c r="AM827" s="134" t="e">
        <f t="shared" si="419"/>
        <v>#VALUE!</v>
      </c>
      <c r="AN827" s="133" t="e">
        <f>COUNTIFS(A1_Individu_Data_Keadaan_SDMK!A$4:A$149931,M827,A1_Individu_Data_Keadaan_SDMK!Q$4:Q$149285,"05. KEFARMASIAN")</f>
        <v>#VALUE!</v>
      </c>
      <c r="AO827" s="135">
        <f t="shared" si="420"/>
        <v>1</v>
      </c>
      <c r="AP827" s="134" t="e">
        <f t="shared" si="421"/>
        <v>#VALUE!</v>
      </c>
      <c r="AQ827" s="134" t="e">
        <f t="shared" si="422"/>
        <v>#VALUE!</v>
      </c>
      <c r="AR827" s="133" t="e">
        <f>COUNTIFS(A1_Individu_Data_Keadaan_SDMK!A$4:A$149931,M827,A1_Individu_Data_Keadaan_SDMK!Q$4:Q$149285,"06. KESEHATAN MASYARAKAT")</f>
        <v>#VALUE!</v>
      </c>
      <c r="AS827" s="135">
        <f t="shared" si="423"/>
        <v>1</v>
      </c>
      <c r="AT827" s="134" t="e">
        <f t="shared" si="424"/>
        <v>#VALUE!</v>
      </c>
      <c r="AU827" s="134" t="e">
        <f t="shared" si="425"/>
        <v>#VALUE!</v>
      </c>
      <c r="AV827" s="133" t="e">
        <f>COUNTIFS(A1_Individu_Data_Keadaan_SDMK!A$4:A$149931,M827,A1_Individu_Data_Keadaan_SDMK!Q$4:Q$149285,"07. KESEHATAN LINGKUNGAN")</f>
        <v>#VALUE!</v>
      </c>
      <c r="AW827" s="135">
        <f t="shared" si="426"/>
        <v>1</v>
      </c>
      <c r="AX827" s="134" t="e">
        <f t="shared" si="427"/>
        <v>#VALUE!</v>
      </c>
      <c r="AY827" s="134" t="e">
        <f t="shared" si="428"/>
        <v>#VALUE!</v>
      </c>
      <c r="AZ827" s="133" t="e">
        <f>COUNTIFS(A1_Individu_Data_Keadaan_SDMK!A$4:A$149931,M827,A1_Individu_Data_Keadaan_SDMK!Q$4:Q$149285,"08. GIZI")</f>
        <v>#VALUE!</v>
      </c>
      <c r="BA827" s="135">
        <f t="shared" si="429"/>
        <v>1</v>
      </c>
      <c r="BB827" s="134" t="e">
        <f t="shared" si="430"/>
        <v>#VALUE!</v>
      </c>
      <c r="BC827" s="134" t="e">
        <f t="shared" si="431"/>
        <v>#VALUE!</v>
      </c>
      <c r="BD827" s="133" t="e">
        <f>COUNTIFS(A1_Individu_Data_Keadaan_SDMK!A$4:A$149931,M827,A1_Individu_Data_Keadaan_SDMK!R$4:R$149285,"03. Ahli Teknologi Laboratorium Medik")</f>
        <v>#VALUE!</v>
      </c>
      <c r="BE827" s="135">
        <f t="shared" si="432"/>
        <v>1</v>
      </c>
      <c r="BF827" s="134" t="e">
        <f t="shared" si="433"/>
        <v>#VALUE!</v>
      </c>
      <c r="BG827" s="134" t="e">
        <f t="shared" si="434"/>
        <v>#VALUE!</v>
      </c>
      <c r="BH827" s="139" t="e">
        <f t="shared" si="435"/>
        <v>#VALUE!</v>
      </c>
      <c r="BI827" s="139" t="e">
        <f t="shared" si="436"/>
        <v>#VALUE!</v>
      </c>
    </row>
    <row r="828" spans="13:61" ht="15">
      <c r="M828" s="120" t="s">
        <v>14038</v>
      </c>
      <c r="N828" s="120" t="s">
        <v>14039</v>
      </c>
      <c r="O828" s="120" t="s">
        <v>267</v>
      </c>
      <c r="P828" s="120" t="s">
        <v>9302</v>
      </c>
      <c r="Q828" s="120" t="s">
        <v>12202</v>
      </c>
      <c r="R828" s="120">
        <v>33</v>
      </c>
      <c r="S828" s="120">
        <v>3374</v>
      </c>
      <c r="T828" s="348" t="str">
        <f>IF(R828&lt;&gt;"",VLOOKUP(R828,'01_MASTER_KODE_WILAYAH'!H$1437:I$1470,2,FALSE),"")</f>
        <v>JAWA TENGAH</v>
      </c>
      <c r="U828" s="348" t="str">
        <f>IF(S828&lt;&gt;"",VLOOKUP(S828,'01_MASTER_KODE_WILAYAH'!D$5:F$1353,3,FALSE),"")</f>
        <v>KOTA SEMARANG</v>
      </c>
      <c r="V828" s="349" t="str">
        <f t="shared" si="406"/>
        <v>1</v>
      </c>
      <c r="W828" s="145" t="e">
        <f t="shared" si="407"/>
        <v>#VALUE!</v>
      </c>
      <c r="X828" s="133" t="e">
        <f>COUNTIFS(A1_Individu_Data_Keadaan_SDMK!A$4:A$149931,M828,A1_Individu_Data_Keadaan_SDMK!R$4:R$149285,"01. Dokter")</f>
        <v>#VALUE!</v>
      </c>
      <c r="Y828" s="122">
        <f t="shared" si="408"/>
        <v>2</v>
      </c>
      <c r="Z828" s="134" t="e">
        <f t="shared" si="409"/>
        <v>#VALUE!</v>
      </c>
      <c r="AA828" s="134" t="e">
        <f t="shared" si="410"/>
        <v>#VALUE!</v>
      </c>
      <c r="AB828" s="133" t="e">
        <f>COUNTIFS(A1_Individu_Data_Keadaan_SDMK!A$4:A$149931,M828,A1_Individu_Data_Keadaan_SDMK!R$4:R$149285,"02. Dokter Gigi")</f>
        <v>#VALUE!</v>
      </c>
      <c r="AC828" s="122">
        <f t="shared" si="411"/>
        <v>1</v>
      </c>
      <c r="AD828" s="134" t="e">
        <f t="shared" si="412"/>
        <v>#VALUE!</v>
      </c>
      <c r="AE828" s="134" t="e">
        <f t="shared" si="413"/>
        <v>#VALUE!</v>
      </c>
      <c r="AF828" s="133" t="e">
        <f>COUNTIFS(A1_Individu_Data_Keadaan_SDMK!A$4:A$149931,M828,A1_Individu_Data_Keadaan_SDMK!Q$4:Q$149285,"03. KEPERAWATAN")</f>
        <v>#VALUE!</v>
      </c>
      <c r="AG828" s="135">
        <f t="shared" si="414"/>
        <v>8</v>
      </c>
      <c r="AH828" s="134" t="e">
        <f t="shared" si="415"/>
        <v>#VALUE!</v>
      </c>
      <c r="AI828" s="134" t="e">
        <f t="shared" si="416"/>
        <v>#VALUE!</v>
      </c>
      <c r="AJ828" s="133" t="e">
        <f>COUNTIFS(A1_Individu_Data_Keadaan_SDMK!A$4:A$149931,M828,A1_Individu_Data_Keadaan_SDMK!Q$4:Q$149285,"04. KEBIDANAN")</f>
        <v>#VALUE!</v>
      </c>
      <c r="AK828" s="135">
        <f t="shared" si="417"/>
        <v>7</v>
      </c>
      <c r="AL828" s="134" t="e">
        <f t="shared" si="418"/>
        <v>#VALUE!</v>
      </c>
      <c r="AM828" s="134" t="e">
        <f t="shared" si="419"/>
        <v>#VALUE!</v>
      </c>
      <c r="AN828" s="133" t="e">
        <f>COUNTIFS(A1_Individu_Data_Keadaan_SDMK!A$4:A$149931,M828,A1_Individu_Data_Keadaan_SDMK!Q$4:Q$149285,"05. KEFARMASIAN")</f>
        <v>#VALUE!</v>
      </c>
      <c r="AO828" s="135">
        <f t="shared" si="420"/>
        <v>1</v>
      </c>
      <c r="AP828" s="134" t="e">
        <f t="shared" si="421"/>
        <v>#VALUE!</v>
      </c>
      <c r="AQ828" s="134" t="e">
        <f t="shared" si="422"/>
        <v>#VALUE!</v>
      </c>
      <c r="AR828" s="133" t="e">
        <f>COUNTIFS(A1_Individu_Data_Keadaan_SDMK!A$4:A$149931,M828,A1_Individu_Data_Keadaan_SDMK!Q$4:Q$149285,"06. KESEHATAN MASYARAKAT")</f>
        <v>#VALUE!</v>
      </c>
      <c r="AS828" s="135">
        <f t="shared" si="423"/>
        <v>1</v>
      </c>
      <c r="AT828" s="134" t="e">
        <f t="shared" si="424"/>
        <v>#VALUE!</v>
      </c>
      <c r="AU828" s="134" t="e">
        <f t="shared" si="425"/>
        <v>#VALUE!</v>
      </c>
      <c r="AV828" s="133" t="e">
        <f>COUNTIFS(A1_Individu_Data_Keadaan_SDMK!A$4:A$149931,M828,A1_Individu_Data_Keadaan_SDMK!Q$4:Q$149285,"07. KESEHATAN LINGKUNGAN")</f>
        <v>#VALUE!</v>
      </c>
      <c r="AW828" s="135">
        <f t="shared" si="426"/>
        <v>1</v>
      </c>
      <c r="AX828" s="134" t="e">
        <f t="shared" si="427"/>
        <v>#VALUE!</v>
      </c>
      <c r="AY828" s="134" t="e">
        <f t="shared" si="428"/>
        <v>#VALUE!</v>
      </c>
      <c r="AZ828" s="133" t="e">
        <f>COUNTIFS(A1_Individu_Data_Keadaan_SDMK!A$4:A$149931,M828,A1_Individu_Data_Keadaan_SDMK!Q$4:Q$149285,"08. GIZI")</f>
        <v>#VALUE!</v>
      </c>
      <c r="BA828" s="135">
        <f t="shared" si="429"/>
        <v>2</v>
      </c>
      <c r="BB828" s="134" t="e">
        <f t="shared" si="430"/>
        <v>#VALUE!</v>
      </c>
      <c r="BC828" s="134" t="e">
        <f t="shared" si="431"/>
        <v>#VALUE!</v>
      </c>
      <c r="BD828" s="133" t="e">
        <f>COUNTIFS(A1_Individu_Data_Keadaan_SDMK!A$4:A$149931,M828,A1_Individu_Data_Keadaan_SDMK!R$4:R$149285,"03. Ahli Teknologi Laboratorium Medik")</f>
        <v>#VALUE!</v>
      </c>
      <c r="BE828" s="135">
        <f t="shared" si="432"/>
        <v>1</v>
      </c>
      <c r="BF828" s="134" t="e">
        <f t="shared" si="433"/>
        <v>#VALUE!</v>
      </c>
      <c r="BG828" s="134" t="e">
        <f t="shared" si="434"/>
        <v>#VALUE!</v>
      </c>
      <c r="BH828" s="139" t="e">
        <f t="shared" si="435"/>
        <v>#VALUE!</v>
      </c>
      <c r="BI828" s="139" t="e">
        <f t="shared" si="436"/>
        <v>#VALUE!</v>
      </c>
    </row>
    <row r="829" spans="13:61" ht="15">
      <c r="M829" s="120" t="s">
        <v>14040</v>
      </c>
      <c r="N829" s="120" t="s">
        <v>14041</v>
      </c>
      <c r="O829" s="120" t="s">
        <v>267</v>
      </c>
      <c r="P829" s="120" t="s">
        <v>9302</v>
      </c>
      <c r="Q829" s="120" t="s">
        <v>12202</v>
      </c>
      <c r="R829" s="120">
        <v>33</v>
      </c>
      <c r="S829" s="120">
        <v>3374</v>
      </c>
      <c r="T829" s="348" t="str">
        <f>IF(R829&lt;&gt;"",VLOOKUP(R829,'01_MASTER_KODE_WILAYAH'!H$1437:I$1470,2,FALSE),"")</f>
        <v>JAWA TENGAH</v>
      </c>
      <c r="U829" s="348" t="str">
        <f>IF(S829&lt;&gt;"",VLOOKUP(S829,'01_MASTER_KODE_WILAYAH'!D$5:F$1353,3,FALSE),"")</f>
        <v>KOTA SEMARANG</v>
      </c>
      <c r="V829" s="349" t="str">
        <f t="shared" si="406"/>
        <v>1</v>
      </c>
      <c r="W829" s="145" t="e">
        <f t="shared" si="407"/>
        <v>#VALUE!</v>
      </c>
      <c r="X829" s="133" t="e">
        <f>COUNTIFS(A1_Individu_Data_Keadaan_SDMK!A$4:A$149931,M829,A1_Individu_Data_Keadaan_SDMK!R$4:R$149285,"01. Dokter")</f>
        <v>#VALUE!</v>
      </c>
      <c r="Y829" s="122">
        <f t="shared" si="408"/>
        <v>2</v>
      </c>
      <c r="Z829" s="134" t="e">
        <f t="shared" si="409"/>
        <v>#VALUE!</v>
      </c>
      <c r="AA829" s="134" t="e">
        <f t="shared" si="410"/>
        <v>#VALUE!</v>
      </c>
      <c r="AB829" s="133" t="e">
        <f>COUNTIFS(A1_Individu_Data_Keadaan_SDMK!A$4:A$149931,M829,A1_Individu_Data_Keadaan_SDMK!R$4:R$149285,"02. Dokter Gigi")</f>
        <v>#VALUE!</v>
      </c>
      <c r="AC829" s="122">
        <f t="shared" si="411"/>
        <v>1</v>
      </c>
      <c r="AD829" s="134" t="e">
        <f t="shared" si="412"/>
        <v>#VALUE!</v>
      </c>
      <c r="AE829" s="134" t="e">
        <f t="shared" si="413"/>
        <v>#VALUE!</v>
      </c>
      <c r="AF829" s="133" t="e">
        <f>COUNTIFS(A1_Individu_Data_Keadaan_SDMK!A$4:A$149931,M829,A1_Individu_Data_Keadaan_SDMK!Q$4:Q$149285,"03. KEPERAWATAN")</f>
        <v>#VALUE!</v>
      </c>
      <c r="AG829" s="135">
        <f t="shared" si="414"/>
        <v>8</v>
      </c>
      <c r="AH829" s="134" t="e">
        <f t="shared" si="415"/>
        <v>#VALUE!</v>
      </c>
      <c r="AI829" s="134" t="e">
        <f t="shared" si="416"/>
        <v>#VALUE!</v>
      </c>
      <c r="AJ829" s="133" t="e">
        <f>COUNTIFS(A1_Individu_Data_Keadaan_SDMK!A$4:A$149931,M829,A1_Individu_Data_Keadaan_SDMK!Q$4:Q$149285,"04. KEBIDANAN")</f>
        <v>#VALUE!</v>
      </c>
      <c r="AK829" s="135">
        <f t="shared" si="417"/>
        <v>7</v>
      </c>
      <c r="AL829" s="134" t="e">
        <f t="shared" si="418"/>
        <v>#VALUE!</v>
      </c>
      <c r="AM829" s="134" t="e">
        <f t="shared" si="419"/>
        <v>#VALUE!</v>
      </c>
      <c r="AN829" s="133" t="e">
        <f>COUNTIFS(A1_Individu_Data_Keadaan_SDMK!A$4:A$149931,M829,A1_Individu_Data_Keadaan_SDMK!Q$4:Q$149285,"05. KEFARMASIAN")</f>
        <v>#VALUE!</v>
      </c>
      <c r="AO829" s="135">
        <f t="shared" si="420"/>
        <v>1</v>
      </c>
      <c r="AP829" s="134" t="e">
        <f t="shared" si="421"/>
        <v>#VALUE!</v>
      </c>
      <c r="AQ829" s="134" t="e">
        <f t="shared" si="422"/>
        <v>#VALUE!</v>
      </c>
      <c r="AR829" s="133" t="e">
        <f>COUNTIFS(A1_Individu_Data_Keadaan_SDMK!A$4:A$149931,M829,A1_Individu_Data_Keadaan_SDMK!Q$4:Q$149285,"06. KESEHATAN MASYARAKAT")</f>
        <v>#VALUE!</v>
      </c>
      <c r="AS829" s="135">
        <f t="shared" si="423"/>
        <v>1</v>
      </c>
      <c r="AT829" s="134" t="e">
        <f t="shared" si="424"/>
        <v>#VALUE!</v>
      </c>
      <c r="AU829" s="134" t="e">
        <f t="shared" si="425"/>
        <v>#VALUE!</v>
      </c>
      <c r="AV829" s="133" t="e">
        <f>COUNTIFS(A1_Individu_Data_Keadaan_SDMK!A$4:A$149931,M829,A1_Individu_Data_Keadaan_SDMK!Q$4:Q$149285,"07. KESEHATAN LINGKUNGAN")</f>
        <v>#VALUE!</v>
      </c>
      <c r="AW829" s="135">
        <f t="shared" si="426"/>
        <v>1</v>
      </c>
      <c r="AX829" s="134" t="e">
        <f t="shared" si="427"/>
        <v>#VALUE!</v>
      </c>
      <c r="AY829" s="134" t="e">
        <f t="shared" si="428"/>
        <v>#VALUE!</v>
      </c>
      <c r="AZ829" s="133" t="e">
        <f>COUNTIFS(A1_Individu_Data_Keadaan_SDMK!A$4:A$149931,M829,A1_Individu_Data_Keadaan_SDMK!Q$4:Q$149285,"08. GIZI")</f>
        <v>#VALUE!</v>
      </c>
      <c r="BA829" s="135">
        <f t="shared" si="429"/>
        <v>2</v>
      </c>
      <c r="BB829" s="134" t="e">
        <f t="shared" si="430"/>
        <v>#VALUE!</v>
      </c>
      <c r="BC829" s="134" t="e">
        <f t="shared" si="431"/>
        <v>#VALUE!</v>
      </c>
      <c r="BD829" s="133" t="e">
        <f>COUNTIFS(A1_Individu_Data_Keadaan_SDMK!A$4:A$149931,M829,A1_Individu_Data_Keadaan_SDMK!R$4:R$149285,"03. Ahli Teknologi Laboratorium Medik")</f>
        <v>#VALUE!</v>
      </c>
      <c r="BE829" s="135">
        <f t="shared" si="432"/>
        <v>1</v>
      </c>
      <c r="BF829" s="134" t="e">
        <f t="shared" si="433"/>
        <v>#VALUE!</v>
      </c>
      <c r="BG829" s="134" t="e">
        <f t="shared" si="434"/>
        <v>#VALUE!</v>
      </c>
      <c r="BH829" s="139" t="e">
        <f t="shared" si="435"/>
        <v>#VALUE!</v>
      </c>
      <c r="BI829" s="139" t="e">
        <f t="shared" si="436"/>
        <v>#VALUE!</v>
      </c>
    </row>
    <row r="830" spans="13:61" ht="15">
      <c r="M830" s="120" t="s">
        <v>14042</v>
      </c>
      <c r="N830" s="120" t="s">
        <v>14043</v>
      </c>
      <c r="O830" s="120" t="s">
        <v>267</v>
      </c>
      <c r="P830" s="120" t="s">
        <v>9301</v>
      </c>
      <c r="Q830" s="120" t="s">
        <v>12202</v>
      </c>
      <c r="R830" s="120">
        <v>33</v>
      </c>
      <c r="S830" s="120">
        <v>3374</v>
      </c>
      <c r="T830" s="348" t="str">
        <f>IF(R830&lt;&gt;"",VLOOKUP(R830,'01_MASTER_KODE_WILAYAH'!H$1437:I$1470,2,FALSE),"")</f>
        <v>JAWA TENGAH</v>
      </c>
      <c r="U830" s="348" t="str">
        <f>IF(S830&lt;&gt;"",VLOOKUP(S830,'01_MASTER_KODE_WILAYAH'!D$5:F$1353,3,FALSE),"")</f>
        <v>KOTA SEMARANG</v>
      </c>
      <c r="V830" s="349" t="str">
        <f t="shared" si="406"/>
        <v>2</v>
      </c>
      <c r="W830" s="145" t="e">
        <f t="shared" si="407"/>
        <v>#VALUE!</v>
      </c>
      <c r="X830" s="133" t="e">
        <f>COUNTIFS(A1_Individu_Data_Keadaan_SDMK!A$4:A$149931,M830,A1_Individu_Data_Keadaan_SDMK!R$4:R$149285,"01. Dokter")</f>
        <v>#VALUE!</v>
      </c>
      <c r="Y830" s="122">
        <f t="shared" si="408"/>
        <v>1</v>
      </c>
      <c r="Z830" s="134" t="e">
        <f t="shared" si="409"/>
        <v>#VALUE!</v>
      </c>
      <c r="AA830" s="134" t="e">
        <f t="shared" si="410"/>
        <v>#VALUE!</v>
      </c>
      <c r="AB830" s="133" t="e">
        <f>COUNTIFS(A1_Individu_Data_Keadaan_SDMK!A$4:A$149931,M830,A1_Individu_Data_Keadaan_SDMK!R$4:R$149285,"02. Dokter Gigi")</f>
        <v>#VALUE!</v>
      </c>
      <c r="AC830" s="122">
        <f t="shared" si="411"/>
        <v>1</v>
      </c>
      <c r="AD830" s="134" t="e">
        <f t="shared" si="412"/>
        <v>#VALUE!</v>
      </c>
      <c r="AE830" s="134" t="e">
        <f t="shared" si="413"/>
        <v>#VALUE!</v>
      </c>
      <c r="AF830" s="133" t="e">
        <f>COUNTIFS(A1_Individu_Data_Keadaan_SDMK!A$4:A$149931,M830,A1_Individu_Data_Keadaan_SDMK!Q$4:Q$149285,"03. KEPERAWATAN")</f>
        <v>#VALUE!</v>
      </c>
      <c r="AG830" s="135">
        <f t="shared" si="414"/>
        <v>5</v>
      </c>
      <c r="AH830" s="134" t="e">
        <f t="shared" si="415"/>
        <v>#VALUE!</v>
      </c>
      <c r="AI830" s="134" t="e">
        <f t="shared" si="416"/>
        <v>#VALUE!</v>
      </c>
      <c r="AJ830" s="133" t="e">
        <f>COUNTIFS(A1_Individu_Data_Keadaan_SDMK!A$4:A$149931,M830,A1_Individu_Data_Keadaan_SDMK!Q$4:Q$149285,"04. KEBIDANAN")</f>
        <v>#VALUE!</v>
      </c>
      <c r="AK830" s="135">
        <f t="shared" si="417"/>
        <v>4</v>
      </c>
      <c r="AL830" s="134" t="e">
        <f t="shared" si="418"/>
        <v>#VALUE!</v>
      </c>
      <c r="AM830" s="134" t="e">
        <f t="shared" si="419"/>
        <v>#VALUE!</v>
      </c>
      <c r="AN830" s="133" t="e">
        <f>COUNTIFS(A1_Individu_Data_Keadaan_SDMK!A$4:A$149931,M830,A1_Individu_Data_Keadaan_SDMK!Q$4:Q$149285,"05. KEFARMASIAN")</f>
        <v>#VALUE!</v>
      </c>
      <c r="AO830" s="135">
        <f t="shared" si="420"/>
        <v>1</v>
      </c>
      <c r="AP830" s="134" t="e">
        <f t="shared" si="421"/>
        <v>#VALUE!</v>
      </c>
      <c r="AQ830" s="134" t="e">
        <f t="shared" si="422"/>
        <v>#VALUE!</v>
      </c>
      <c r="AR830" s="133" t="e">
        <f>COUNTIFS(A1_Individu_Data_Keadaan_SDMK!A$4:A$149931,M830,A1_Individu_Data_Keadaan_SDMK!Q$4:Q$149285,"06. KESEHATAN MASYARAKAT")</f>
        <v>#VALUE!</v>
      </c>
      <c r="AS830" s="135">
        <f t="shared" si="423"/>
        <v>1</v>
      </c>
      <c r="AT830" s="134" t="e">
        <f t="shared" si="424"/>
        <v>#VALUE!</v>
      </c>
      <c r="AU830" s="134" t="e">
        <f t="shared" si="425"/>
        <v>#VALUE!</v>
      </c>
      <c r="AV830" s="133" t="e">
        <f>COUNTIFS(A1_Individu_Data_Keadaan_SDMK!A$4:A$149931,M830,A1_Individu_Data_Keadaan_SDMK!Q$4:Q$149285,"07. KESEHATAN LINGKUNGAN")</f>
        <v>#VALUE!</v>
      </c>
      <c r="AW830" s="135">
        <f t="shared" si="426"/>
        <v>1</v>
      </c>
      <c r="AX830" s="134" t="e">
        <f t="shared" si="427"/>
        <v>#VALUE!</v>
      </c>
      <c r="AY830" s="134" t="e">
        <f t="shared" si="428"/>
        <v>#VALUE!</v>
      </c>
      <c r="AZ830" s="133" t="e">
        <f>COUNTIFS(A1_Individu_Data_Keadaan_SDMK!A$4:A$149931,M830,A1_Individu_Data_Keadaan_SDMK!Q$4:Q$149285,"08. GIZI")</f>
        <v>#VALUE!</v>
      </c>
      <c r="BA830" s="135">
        <f t="shared" si="429"/>
        <v>1</v>
      </c>
      <c r="BB830" s="134" t="e">
        <f t="shared" si="430"/>
        <v>#VALUE!</v>
      </c>
      <c r="BC830" s="134" t="e">
        <f t="shared" si="431"/>
        <v>#VALUE!</v>
      </c>
      <c r="BD830" s="133" t="e">
        <f>COUNTIFS(A1_Individu_Data_Keadaan_SDMK!A$4:A$149931,M830,A1_Individu_Data_Keadaan_SDMK!R$4:R$149285,"03. Ahli Teknologi Laboratorium Medik")</f>
        <v>#VALUE!</v>
      </c>
      <c r="BE830" s="135">
        <f t="shared" si="432"/>
        <v>1</v>
      </c>
      <c r="BF830" s="134" t="e">
        <f t="shared" si="433"/>
        <v>#VALUE!</v>
      </c>
      <c r="BG830" s="134" t="e">
        <f t="shared" si="434"/>
        <v>#VALUE!</v>
      </c>
      <c r="BH830" s="139" t="e">
        <f t="shared" si="435"/>
        <v>#VALUE!</v>
      </c>
      <c r="BI830" s="139" t="e">
        <f t="shared" si="436"/>
        <v>#VALUE!</v>
      </c>
    </row>
    <row r="831" spans="13:61" ht="15">
      <c r="M831" s="120" t="s">
        <v>14044</v>
      </c>
      <c r="N831" s="120" t="s">
        <v>14045</v>
      </c>
      <c r="O831" s="120" t="s">
        <v>267</v>
      </c>
      <c r="P831" s="120" t="s">
        <v>9301</v>
      </c>
      <c r="Q831" s="120" t="s">
        <v>12202</v>
      </c>
      <c r="R831" s="120">
        <v>33</v>
      </c>
      <c r="S831" s="120">
        <v>3374</v>
      </c>
      <c r="T831" s="348" t="str">
        <f>IF(R831&lt;&gt;"",VLOOKUP(R831,'01_MASTER_KODE_WILAYAH'!H$1437:I$1470,2,FALSE),"")</f>
        <v>JAWA TENGAH</v>
      </c>
      <c r="U831" s="348" t="str">
        <f>IF(S831&lt;&gt;"",VLOOKUP(S831,'01_MASTER_KODE_WILAYAH'!D$5:F$1353,3,FALSE),"")</f>
        <v>KOTA SEMARANG</v>
      </c>
      <c r="V831" s="349" t="str">
        <f t="shared" si="406"/>
        <v>2</v>
      </c>
      <c r="W831" s="145" t="e">
        <f t="shared" si="407"/>
        <v>#VALUE!</v>
      </c>
      <c r="X831" s="133" t="e">
        <f>COUNTIFS(A1_Individu_Data_Keadaan_SDMK!A$4:A$149931,M831,A1_Individu_Data_Keadaan_SDMK!R$4:R$149285,"01. Dokter")</f>
        <v>#VALUE!</v>
      </c>
      <c r="Y831" s="122">
        <f t="shared" si="408"/>
        <v>1</v>
      </c>
      <c r="Z831" s="134" t="e">
        <f t="shared" si="409"/>
        <v>#VALUE!</v>
      </c>
      <c r="AA831" s="134" t="e">
        <f t="shared" si="410"/>
        <v>#VALUE!</v>
      </c>
      <c r="AB831" s="133" t="e">
        <f>COUNTIFS(A1_Individu_Data_Keadaan_SDMK!A$4:A$149931,M831,A1_Individu_Data_Keadaan_SDMK!R$4:R$149285,"02. Dokter Gigi")</f>
        <v>#VALUE!</v>
      </c>
      <c r="AC831" s="122">
        <f t="shared" si="411"/>
        <v>1</v>
      </c>
      <c r="AD831" s="134" t="e">
        <f t="shared" si="412"/>
        <v>#VALUE!</v>
      </c>
      <c r="AE831" s="134" t="e">
        <f t="shared" si="413"/>
        <v>#VALUE!</v>
      </c>
      <c r="AF831" s="133" t="e">
        <f>COUNTIFS(A1_Individu_Data_Keadaan_SDMK!A$4:A$149931,M831,A1_Individu_Data_Keadaan_SDMK!Q$4:Q$149285,"03. KEPERAWATAN")</f>
        <v>#VALUE!</v>
      </c>
      <c r="AG831" s="135">
        <f t="shared" si="414"/>
        <v>5</v>
      </c>
      <c r="AH831" s="134" t="e">
        <f t="shared" si="415"/>
        <v>#VALUE!</v>
      </c>
      <c r="AI831" s="134" t="e">
        <f t="shared" si="416"/>
        <v>#VALUE!</v>
      </c>
      <c r="AJ831" s="133" t="e">
        <f>COUNTIFS(A1_Individu_Data_Keadaan_SDMK!A$4:A$149931,M831,A1_Individu_Data_Keadaan_SDMK!Q$4:Q$149285,"04. KEBIDANAN")</f>
        <v>#VALUE!</v>
      </c>
      <c r="AK831" s="135">
        <f t="shared" si="417"/>
        <v>4</v>
      </c>
      <c r="AL831" s="134" t="e">
        <f t="shared" si="418"/>
        <v>#VALUE!</v>
      </c>
      <c r="AM831" s="134" t="e">
        <f t="shared" si="419"/>
        <v>#VALUE!</v>
      </c>
      <c r="AN831" s="133" t="e">
        <f>COUNTIFS(A1_Individu_Data_Keadaan_SDMK!A$4:A$149931,M831,A1_Individu_Data_Keadaan_SDMK!Q$4:Q$149285,"05. KEFARMASIAN")</f>
        <v>#VALUE!</v>
      </c>
      <c r="AO831" s="135">
        <f t="shared" si="420"/>
        <v>1</v>
      </c>
      <c r="AP831" s="134" t="e">
        <f t="shared" si="421"/>
        <v>#VALUE!</v>
      </c>
      <c r="AQ831" s="134" t="e">
        <f t="shared" si="422"/>
        <v>#VALUE!</v>
      </c>
      <c r="AR831" s="133" t="e">
        <f>COUNTIFS(A1_Individu_Data_Keadaan_SDMK!A$4:A$149931,M831,A1_Individu_Data_Keadaan_SDMK!Q$4:Q$149285,"06. KESEHATAN MASYARAKAT")</f>
        <v>#VALUE!</v>
      </c>
      <c r="AS831" s="135">
        <f t="shared" si="423"/>
        <v>1</v>
      </c>
      <c r="AT831" s="134" t="e">
        <f t="shared" si="424"/>
        <v>#VALUE!</v>
      </c>
      <c r="AU831" s="134" t="e">
        <f t="shared" si="425"/>
        <v>#VALUE!</v>
      </c>
      <c r="AV831" s="133" t="e">
        <f>COUNTIFS(A1_Individu_Data_Keadaan_SDMK!A$4:A$149931,M831,A1_Individu_Data_Keadaan_SDMK!Q$4:Q$149285,"07. KESEHATAN LINGKUNGAN")</f>
        <v>#VALUE!</v>
      </c>
      <c r="AW831" s="135">
        <f t="shared" si="426"/>
        <v>1</v>
      </c>
      <c r="AX831" s="134" t="e">
        <f t="shared" si="427"/>
        <v>#VALUE!</v>
      </c>
      <c r="AY831" s="134" t="e">
        <f t="shared" si="428"/>
        <v>#VALUE!</v>
      </c>
      <c r="AZ831" s="133" t="e">
        <f>COUNTIFS(A1_Individu_Data_Keadaan_SDMK!A$4:A$149931,M831,A1_Individu_Data_Keadaan_SDMK!Q$4:Q$149285,"08. GIZI")</f>
        <v>#VALUE!</v>
      </c>
      <c r="BA831" s="135">
        <f t="shared" si="429"/>
        <v>1</v>
      </c>
      <c r="BB831" s="134" t="e">
        <f t="shared" si="430"/>
        <v>#VALUE!</v>
      </c>
      <c r="BC831" s="134" t="e">
        <f t="shared" si="431"/>
        <v>#VALUE!</v>
      </c>
      <c r="BD831" s="133" t="e">
        <f>COUNTIFS(A1_Individu_Data_Keadaan_SDMK!A$4:A$149931,M831,A1_Individu_Data_Keadaan_SDMK!R$4:R$149285,"03. Ahli Teknologi Laboratorium Medik")</f>
        <v>#VALUE!</v>
      </c>
      <c r="BE831" s="135">
        <f t="shared" si="432"/>
        <v>1</v>
      </c>
      <c r="BF831" s="134" t="e">
        <f t="shared" si="433"/>
        <v>#VALUE!</v>
      </c>
      <c r="BG831" s="134" t="e">
        <f t="shared" si="434"/>
        <v>#VALUE!</v>
      </c>
      <c r="BH831" s="139" t="e">
        <f t="shared" si="435"/>
        <v>#VALUE!</v>
      </c>
      <c r="BI831" s="139" t="e">
        <f t="shared" si="436"/>
        <v>#VALUE!</v>
      </c>
    </row>
    <row r="832" spans="13:61" ht="15">
      <c r="M832" s="120" t="s">
        <v>14046</v>
      </c>
      <c r="N832" s="120" t="s">
        <v>14047</v>
      </c>
      <c r="O832" s="120" t="s">
        <v>267</v>
      </c>
      <c r="P832" s="120" t="s">
        <v>9301</v>
      </c>
      <c r="Q832" s="120" t="s">
        <v>12202</v>
      </c>
      <c r="R832" s="120">
        <v>33</v>
      </c>
      <c r="S832" s="120">
        <v>3374</v>
      </c>
      <c r="T832" s="348" t="str">
        <f>IF(R832&lt;&gt;"",VLOOKUP(R832,'01_MASTER_KODE_WILAYAH'!H$1437:I$1470,2,FALSE),"")</f>
        <v>JAWA TENGAH</v>
      </c>
      <c r="U832" s="348" t="str">
        <f>IF(S832&lt;&gt;"",VLOOKUP(S832,'01_MASTER_KODE_WILAYAH'!D$5:F$1353,3,FALSE),"")</f>
        <v>KOTA SEMARANG</v>
      </c>
      <c r="V832" s="349" t="str">
        <f t="shared" si="406"/>
        <v>2</v>
      </c>
      <c r="W832" s="145" t="e">
        <f t="shared" si="407"/>
        <v>#VALUE!</v>
      </c>
      <c r="X832" s="133" t="e">
        <f>COUNTIFS(A1_Individu_Data_Keadaan_SDMK!A$4:A$149931,M832,A1_Individu_Data_Keadaan_SDMK!R$4:R$149285,"01. Dokter")</f>
        <v>#VALUE!</v>
      </c>
      <c r="Y832" s="122">
        <f t="shared" si="408"/>
        <v>1</v>
      </c>
      <c r="Z832" s="134" t="e">
        <f t="shared" si="409"/>
        <v>#VALUE!</v>
      </c>
      <c r="AA832" s="134" t="e">
        <f t="shared" si="410"/>
        <v>#VALUE!</v>
      </c>
      <c r="AB832" s="133" t="e">
        <f>COUNTIFS(A1_Individu_Data_Keadaan_SDMK!A$4:A$149931,M832,A1_Individu_Data_Keadaan_SDMK!R$4:R$149285,"02. Dokter Gigi")</f>
        <v>#VALUE!</v>
      </c>
      <c r="AC832" s="122">
        <f t="shared" si="411"/>
        <v>1</v>
      </c>
      <c r="AD832" s="134" t="e">
        <f t="shared" si="412"/>
        <v>#VALUE!</v>
      </c>
      <c r="AE832" s="134" t="e">
        <f t="shared" si="413"/>
        <v>#VALUE!</v>
      </c>
      <c r="AF832" s="133" t="e">
        <f>COUNTIFS(A1_Individu_Data_Keadaan_SDMK!A$4:A$149931,M832,A1_Individu_Data_Keadaan_SDMK!Q$4:Q$149285,"03. KEPERAWATAN")</f>
        <v>#VALUE!</v>
      </c>
      <c r="AG832" s="135">
        <f t="shared" si="414"/>
        <v>5</v>
      </c>
      <c r="AH832" s="134" t="e">
        <f t="shared" si="415"/>
        <v>#VALUE!</v>
      </c>
      <c r="AI832" s="134" t="e">
        <f t="shared" si="416"/>
        <v>#VALUE!</v>
      </c>
      <c r="AJ832" s="133" t="e">
        <f>COUNTIFS(A1_Individu_Data_Keadaan_SDMK!A$4:A$149931,M832,A1_Individu_Data_Keadaan_SDMK!Q$4:Q$149285,"04. KEBIDANAN")</f>
        <v>#VALUE!</v>
      </c>
      <c r="AK832" s="135">
        <f t="shared" si="417"/>
        <v>4</v>
      </c>
      <c r="AL832" s="134" t="e">
        <f t="shared" si="418"/>
        <v>#VALUE!</v>
      </c>
      <c r="AM832" s="134" t="e">
        <f t="shared" si="419"/>
        <v>#VALUE!</v>
      </c>
      <c r="AN832" s="133" t="e">
        <f>COUNTIFS(A1_Individu_Data_Keadaan_SDMK!A$4:A$149931,M832,A1_Individu_Data_Keadaan_SDMK!Q$4:Q$149285,"05. KEFARMASIAN")</f>
        <v>#VALUE!</v>
      </c>
      <c r="AO832" s="135">
        <f t="shared" si="420"/>
        <v>1</v>
      </c>
      <c r="AP832" s="134" t="e">
        <f t="shared" si="421"/>
        <v>#VALUE!</v>
      </c>
      <c r="AQ832" s="134" t="e">
        <f t="shared" si="422"/>
        <v>#VALUE!</v>
      </c>
      <c r="AR832" s="133" t="e">
        <f>COUNTIFS(A1_Individu_Data_Keadaan_SDMK!A$4:A$149931,M832,A1_Individu_Data_Keadaan_SDMK!Q$4:Q$149285,"06. KESEHATAN MASYARAKAT")</f>
        <v>#VALUE!</v>
      </c>
      <c r="AS832" s="135">
        <f t="shared" si="423"/>
        <v>1</v>
      </c>
      <c r="AT832" s="134" t="e">
        <f t="shared" si="424"/>
        <v>#VALUE!</v>
      </c>
      <c r="AU832" s="134" t="e">
        <f t="shared" si="425"/>
        <v>#VALUE!</v>
      </c>
      <c r="AV832" s="133" t="e">
        <f>COUNTIFS(A1_Individu_Data_Keadaan_SDMK!A$4:A$149931,M832,A1_Individu_Data_Keadaan_SDMK!Q$4:Q$149285,"07. KESEHATAN LINGKUNGAN")</f>
        <v>#VALUE!</v>
      </c>
      <c r="AW832" s="135">
        <f t="shared" si="426"/>
        <v>1</v>
      </c>
      <c r="AX832" s="134" t="e">
        <f t="shared" si="427"/>
        <v>#VALUE!</v>
      </c>
      <c r="AY832" s="134" t="e">
        <f t="shared" si="428"/>
        <v>#VALUE!</v>
      </c>
      <c r="AZ832" s="133" t="e">
        <f>COUNTIFS(A1_Individu_Data_Keadaan_SDMK!A$4:A$149931,M832,A1_Individu_Data_Keadaan_SDMK!Q$4:Q$149285,"08. GIZI")</f>
        <v>#VALUE!</v>
      </c>
      <c r="BA832" s="135">
        <f t="shared" si="429"/>
        <v>1</v>
      </c>
      <c r="BB832" s="134" t="e">
        <f t="shared" si="430"/>
        <v>#VALUE!</v>
      </c>
      <c r="BC832" s="134" t="e">
        <f t="shared" si="431"/>
        <v>#VALUE!</v>
      </c>
      <c r="BD832" s="133" t="e">
        <f>COUNTIFS(A1_Individu_Data_Keadaan_SDMK!A$4:A$149931,M832,A1_Individu_Data_Keadaan_SDMK!R$4:R$149285,"03. Ahli Teknologi Laboratorium Medik")</f>
        <v>#VALUE!</v>
      </c>
      <c r="BE832" s="135">
        <f t="shared" si="432"/>
        <v>1</v>
      </c>
      <c r="BF832" s="134" t="e">
        <f t="shared" si="433"/>
        <v>#VALUE!</v>
      </c>
      <c r="BG832" s="134" t="e">
        <f t="shared" si="434"/>
        <v>#VALUE!</v>
      </c>
      <c r="BH832" s="139" t="e">
        <f t="shared" si="435"/>
        <v>#VALUE!</v>
      </c>
      <c r="BI832" s="139" t="e">
        <f t="shared" si="436"/>
        <v>#VALUE!</v>
      </c>
    </row>
    <row r="833" spans="13:61" ht="15">
      <c r="M833" s="120" t="s">
        <v>14048</v>
      </c>
      <c r="N833" s="120" t="s">
        <v>14049</v>
      </c>
      <c r="O833" s="120" t="s">
        <v>267</v>
      </c>
      <c r="P833" s="120" t="s">
        <v>9302</v>
      </c>
      <c r="Q833" s="120" t="s">
        <v>12202</v>
      </c>
      <c r="R833" s="120">
        <v>33</v>
      </c>
      <c r="S833" s="120">
        <v>3374</v>
      </c>
      <c r="T833" s="348" t="str">
        <f>IF(R833&lt;&gt;"",VLOOKUP(R833,'01_MASTER_KODE_WILAYAH'!H$1437:I$1470,2,FALSE),"")</f>
        <v>JAWA TENGAH</v>
      </c>
      <c r="U833" s="348" t="str">
        <f>IF(S833&lt;&gt;"",VLOOKUP(S833,'01_MASTER_KODE_WILAYAH'!D$5:F$1353,3,FALSE),"")</f>
        <v>KOTA SEMARANG</v>
      </c>
      <c r="V833" s="349" t="str">
        <f t="shared" si="406"/>
        <v>1</v>
      </c>
      <c r="W833" s="145" t="e">
        <f t="shared" si="407"/>
        <v>#VALUE!</v>
      </c>
      <c r="X833" s="133" t="e">
        <f>COUNTIFS(A1_Individu_Data_Keadaan_SDMK!A$4:A$149931,M833,A1_Individu_Data_Keadaan_SDMK!R$4:R$149285,"01. Dokter")</f>
        <v>#VALUE!</v>
      </c>
      <c r="Y833" s="122">
        <f t="shared" si="408"/>
        <v>2</v>
      </c>
      <c r="Z833" s="134" t="e">
        <f t="shared" si="409"/>
        <v>#VALUE!</v>
      </c>
      <c r="AA833" s="134" t="e">
        <f t="shared" si="410"/>
        <v>#VALUE!</v>
      </c>
      <c r="AB833" s="133" t="e">
        <f>COUNTIFS(A1_Individu_Data_Keadaan_SDMK!A$4:A$149931,M833,A1_Individu_Data_Keadaan_SDMK!R$4:R$149285,"02. Dokter Gigi")</f>
        <v>#VALUE!</v>
      </c>
      <c r="AC833" s="122">
        <f t="shared" si="411"/>
        <v>1</v>
      </c>
      <c r="AD833" s="134" t="e">
        <f t="shared" si="412"/>
        <v>#VALUE!</v>
      </c>
      <c r="AE833" s="134" t="e">
        <f t="shared" si="413"/>
        <v>#VALUE!</v>
      </c>
      <c r="AF833" s="133" t="e">
        <f>COUNTIFS(A1_Individu_Data_Keadaan_SDMK!A$4:A$149931,M833,A1_Individu_Data_Keadaan_SDMK!Q$4:Q$149285,"03. KEPERAWATAN")</f>
        <v>#VALUE!</v>
      </c>
      <c r="AG833" s="135">
        <f t="shared" si="414"/>
        <v>8</v>
      </c>
      <c r="AH833" s="134" t="e">
        <f t="shared" si="415"/>
        <v>#VALUE!</v>
      </c>
      <c r="AI833" s="134" t="e">
        <f t="shared" si="416"/>
        <v>#VALUE!</v>
      </c>
      <c r="AJ833" s="133" t="e">
        <f>COUNTIFS(A1_Individu_Data_Keadaan_SDMK!A$4:A$149931,M833,A1_Individu_Data_Keadaan_SDMK!Q$4:Q$149285,"04. KEBIDANAN")</f>
        <v>#VALUE!</v>
      </c>
      <c r="AK833" s="135">
        <f t="shared" si="417"/>
        <v>7</v>
      </c>
      <c r="AL833" s="134" t="e">
        <f t="shared" si="418"/>
        <v>#VALUE!</v>
      </c>
      <c r="AM833" s="134" t="e">
        <f t="shared" si="419"/>
        <v>#VALUE!</v>
      </c>
      <c r="AN833" s="133" t="e">
        <f>COUNTIFS(A1_Individu_Data_Keadaan_SDMK!A$4:A$149931,M833,A1_Individu_Data_Keadaan_SDMK!Q$4:Q$149285,"05. KEFARMASIAN")</f>
        <v>#VALUE!</v>
      </c>
      <c r="AO833" s="135">
        <f t="shared" si="420"/>
        <v>1</v>
      </c>
      <c r="AP833" s="134" t="e">
        <f t="shared" si="421"/>
        <v>#VALUE!</v>
      </c>
      <c r="AQ833" s="134" t="e">
        <f t="shared" si="422"/>
        <v>#VALUE!</v>
      </c>
      <c r="AR833" s="133" t="e">
        <f>COUNTIFS(A1_Individu_Data_Keadaan_SDMK!A$4:A$149931,M833,A1_Individu_Data_Keadaan_SDMK!Q$4:Q$149285,"06. KESEHATAN MASYARAKAT")</f>
        <v>#VALUE!</v>
      </c>
      <c r="AS833" s="135">
        <f t="shared" si="423"/>
        <v>1</v>
      </c>
      <c r="AT833" s="134" t="e">
        <f t="shared" si="424"/>
        <v>#VALUE!</v>
      </c>
      <c r="AU833" s="134" t="e">
        <f t="shared" si="425"/>
        <v>#VALUE!</v>
      </c>
      <c r="AV833" s="133" t="e">
        <f>COUNTIFS(A1_Individu_Data_Keadaan_SDMK!A$4:A$149931,M833,A1_Individu_Data_Keadaan_SDMK!Q$4:Q$149285,"07. KESEHATAN LINGKUNGAN")</f>
        <v>#VALUE!</v>
      </c>
      <c r="AW833" s="135">
        <f t="shared" si="426"/>
        <v>1</v>
      </c>
      <c r="AX833" s="134" t="e">
        <f t="shared" si="427"/>
        <v>#VALUE!</v>
      </c>
      <c r="AY833" s="134" t="e">
        <f t="shared" si="428"/>
        <v>#VALUE!</v>
      </c>
      <c r="AZ833" s="133" t="e">
        <f>COUNTIFS(A1_Individu_Data_Keadaan_SDMK!A$4:A$149931,M833,A1_Individu_Data_Keadaan_SDMK!Q$4:Q$149285,"08. GIZI")</f>
        <v>#VALUE!</v>
      </c>
      <c r="BA833" s="135">
        <f t="shared" si="429"/>
        <v>2</v>
      </c>
      <c r="BB833" s="134" t="e">
        <f t="shared" si="430"/>
        <v>#VALUE!</v>
      </c>
      <c r="BC833" s="134" t="e">
        <f t="shared" si="431"/>
        <v>#VALUE!</v>
      </c>
      <c r="BD833" s="133" t="e">
        <f>COUNTIFS(A1_Individu_Data_Keadaan_SDMK!A$4:A$149931,M833,A1_Individu_Data_Keadaan_SDMK!R$4:R$149285,"03. Ahli Teknologi Laboratorium Medik")</f>
        <v>#VALUE!</v>
      </c>
      <c r="BE833" s="135">
        <f t="shared" si="432"/>
        <v>1</v>
      </c>
      <c r="BF833" s="134" t="e">
        <f t="shared" si="433"/>
        <v>#VALUE!</v>
      </c>
      <c r="BG833" s="134" t="e">
        <f t="shared" si="434"/>
        <v>#VALUE!</v>
      </c>
      <c r="BH833" s="139" t="e">
        <f t="shared" si="435"/>
        <v>#VALUE!</v>
      </c>
      <c r="BI833" s="139" t="e">
        <f t="shared" si="436"/>
        <v>#VALUE!</v>
      </c>
    </row>
    <row r="834" spans="13:61" ht="15">
      <c r="M834" s="120" t="s">
        <v>14050</v>
      </c>
      <c r="N834" s="120" t="s">
        <v>14051</v>
      </c>
      <c r="O834" s="120" t="s">
        <v>267</v>
      </c>
      <c r="P834" s="120" t="s">
        <v>9301</v>
      </c>
      <c r="Q834" s="120" t="s">
        <v>12202</v>
      </c>
      <c r="R834" s="120">
        <v>33</v>
      </c>
      <c r="S834" s="120">
        <v>3374</v>
      </c>
      <c r="T834" s="348" t="str">
        <f>IF(R834&lt;&gt;"",VLOOKUP(R834,'01_MASTER_KODE_WILAYAH'!H$1437:I$1470,2,FALSE),"")</f>
        <v>JAWA TENGAH</v>
      </c>
      <c r="U834" s="348" t="str">
        <f>IF(S834&lt;&gt;"",VLOOKUP(S834,'01_MASTER_KODE_WILAYAH'!D$5:F$1353,3,FALSE),"")</f>
        <v>KOTA SEMARANG</v>
      </c>
      <c r="V834" s="349" t="str">
        <f t="shared" si="406"/>
        <v>2</v>
      </c>
      <c r="W834" s="145" t="e">
        <f t="shared" si="407"/>
        <v>#VALUE!</v>
      </c>
      <c r="X834" s="133" t="e">
        <f>COUNTIFS(A1_Individu_Data_Keadaan_SDMK!A$4:A$149931,M834,A1_Individu_Data_Keadaan_SDMK!R$4:R$149285,"01. Dokter")</f>
        <v>#VALUE!</v>
      </c>
      <c r="Y834" s="122">
        <f t="shared" si="408"/>
        <v>1</v>
      </c>
      <c r="Z834" s="134" t="e">
        <f t="shared" si="409"/>
        <v>#VALUE!</v>
      </c>
      <c r="AA834" s="134" t="e">
        <f t="shared" si="410"/>
        <v>#VALUE!</v>
      </c>
      <c r="AB834" s="133" t="e">
        <f>COUNTIFS(A1_Individu_Data_Keadaan_SDMK!A$4:A$149931,M834,A1_Individu_Data_Keadaan_SDMK!R$4:R$149285,"02. Dokter Gigi")</f>
        <v>#VALUE!</v>
      </c>
      <c r="AC834" s="122">
        <f t="shared" si="411"/>
        <v>1</v>
      </c>
      <c r="AD834" s="134" t="e">
        <f t="shared" si="412"/>
        <v>#VALUE!</v>
      </c>
      <c r="AE834" s="134" t="e">
        <f t="shared" si="413"/>
        <v>#VALUE!</v>
      </c>
      <c r="AF834" s="133" t="e">
        <f>COUNTIFS(A1_Individu_Data_Keadaan_SDMK!A$4:A$149931,M834,A1_Individu_Data_Keadaan_SDMK!Q$4:Q$149285,"03. KEPERAWATAN")</f>
        <v>#VALUE!</v>
      </c>
      <c r="AG834" s="135">
        <f t="shared" si="414"/>
        <v>5</v>
      </c>
      <c r="AH834" s="134" t="e">
        <f t="shared" si="415"/>
        <v>#VALUE!</v>
      </c>
      <c r="AI834" s="134" t="e">
        <f t="shared" si="416"/>
        <v>#VALUE!</v>
      </c>
      <c r="AJ834" s="133" t="e">
        <f>COUNTIFS(A1_Individu_Data_Keadaan_SDMK!A$4:A$149931,M834,A1_Individu_Data_Keadaan_SDMK!Q$4:Q$149285,"04. KEBIDANAN")</f>
        <v>#VALUE!</v>
      </c>
      <c r="AK834" s="135">
        <f t="shared" si="417"/>
        <v>4</v>
      </c>
      <c r="AL834" s="134" t="e">
        <f t="shared" si="418"/>
        <v>#VALUE!</v>
      </c>
      <c r="AM834" s="134" t="e">
        <f t="shared" si="419"/>
        <v>#VALUE!</v>
      </c>
      <c r="AN834" s="133" t="e">
        <f>COUNTIFS(A1_Individu_Data_Keadaan_SDMK!A$4:A$149931,M834,A1_Individu_Data_Keadaan_SDMK!Q$4:Q$149285,"05. KEFARMASIAN")</f>
        <v>#VALUE!</v>
      </c>
      <c r="AO834" s="135">
        <f t="shared" si="420"/>
        <v>1</v>
      </c>
      <c r="AP834" s="134" t="e">
        <f t="shared" si="421"/>
        <v>#VALUE!</v>
      </c>
      <c r="AQ834" s="134" t="e">
        <f t="shared" si="422"/>
        <v>#VALUE!</v>
      </c>
      <c r="AR834" s="133" t="e">
        <f>COUNTIFS(A1_Individu_Data_Keadaan_SDMK!A$4:A$149931,M834,A1_Individu_Data_Keadaan_SDMK!Q$4:Q$149285,"06. KESEHATAN MASYARAKAT")</f>
        <v>#VALUE!</v>
      </c>
      <c r="AS834" s="135">
        <f t="shared" si="423"/>
        <v>1</v>
      </c>
      <c r="AT834" s="134" t="e">
        <f t="shared" si="424"/>
        <v>#VALUE!</v>
      </c>
      <c r="AU834" s="134" t="e">
        <f t="shared" si="425"/>
        <v>#VALUE!</v>
      </c>
      <c r="AV834" s="133" t="e">
        <f>COUNTIFS(A1_Individu_Data_Keadaan_SDMK!A$4:A$149931,M834,A1_Individu_Data_Keadaan_SDMK!Q$4:Q$149285,"07. KESEHATAN LINGKUNGAN")</f>
        <v>#VALUE!</v>
      </c>
      <c r="AW834" s="135">
        <f t="shared" si="426"/>
        <v>1</v>
      </c>
      <c r="AX834" s="134" t="e">
        <f t="shared" si="427"/>
        <v>#VALUE!</v>
      </c>
      <c r="AY834" s="134" t="e">
        <f t="shared" si="428"/>
        <v>#VALUE!</v>
      </c>
      <c r="AZ834" s="133" t="e">
        <f>COUNTIFS(A1_Individu_Data_Keadaan_SDMK!A$4:A$149931,M834,A1_Individu_Data_Keadaan_SDMK!Q$4:Q$149285,"08. GIZI")</f>
        <v>#VALUE!</v>
      </c>
      <c r="BA834" s="135">
        <f t="shared" si="429"/>
        <v>1</v>
      </c>
      <c r="BB834" s="134" t="e">
        <f t="shared" si="430"/>
        <v>#VALUE!</v>
      </c>
      <c r="BC834" s="134" t="e">
        <f t="shared" si="431"/>
        <v>#VALUE!</v>
      </c>
      <c r="BD834" s="133" t="e">
        <f>COUNTIFS(A1_Individu_Data_Keadaan_SDMK!A$4:A$149931,M834,A1_Individu_Data_Keadaan_SDMK!R$4:R$149285,"03. Ahli Teknologi Laboratorium Medik")</f>
        <v>#VALUE!</v>
      </c>
      <c r="BE834" s="135">
        <f t="shared" si="432"/>
        <v>1</v>
      </c>
      <c r="BF834" s="134" t="e">
        <f t="shared" si="433"/>
        <v>#VALUE!</v>
      </c>
      <c r="BG834" s="134" t="e">
        <f t="shared" si="434"/>
        <v>#VALUE!</v>
      </c>
      <c r="BH834" s="139" t="e">
        <f t="shared" si="435"/>
        <v>#VALUE!</v>
      </c>
      <c r="BI834" s="139" t="e">
        <f t="shared" si="436"/>
        <v>#VALUE!</v>
      </c>
    </row>
    <row r="835" spans="13:61" ht="15">
      <c r="M835" s="120" t="s">
        <v>14052</v>
      </c>
      <c r="N835" s="120" t="s">
        <v>14053</v>
      </c>
      <c r="O835" s="120" t="s">
        <v>267</v>
      </c>
      <c r="P835" s="120" t="s">
        <v>9301</v>
      </c>
      <c r="Q835" s="120" t="s">
        <v>12202</v>
      </c>
      <c r="R835" s="120">
        <v>33</v>
      </c>
      <c r="S835" s="120">
        <v>3374</v>
      </c>
      <c r="T835" s="348" t="str">
        <f>IF(R835&lt;&gt;"",VLOOKUP(R835,'01_MASTER_KODE_WILAYAH'!H$1437:I$1470,2,FALSE),"")</f>
        <v>JAWA TENGAH</v>
      </c>
      <c r="U835" s="348" t="str">
        <f>IF(S835&lt;&gt;"",VLOOKUP(S835,'01_MASTER_KODE_WILAYAH'!D$5:F$1353,3,FALSE),"")</f>
        <v>KOTA SEMARANG</v>
      </c>
      <c r="V835" s="349" t="str">
        <f t="shared" si="406"/>
        <v>2</v>
      </c>
      <c r="W835" s="145" t="e">
        <f t="shared" si="407"/>
        <v>#VALUE!</v>
      </c>
      <c r="X835" s="133" t="e">
        <f>COUNTIFS(A1_Individu_Data_Keadaan_SDMK!A$4:A$149931,M835,A1_Individu_Data_Keadaan_SDMK!R$4:R$149285,"01. Dokter")</f>
        <v>#VALUE!</v>
      </c>
      <c r="Y835" s="122">
        <f t="shared" si="408"/>
        <v>1</v>
      </c>
      <c r="Z835" s="134" t="e">
        <f t="shared" si="409"/>
        <v>#VALUE!</v>
      </c>
      <c r="AA835" s="134" t="e">
        <f t="shared" si="410"/>
        <v>#VALUE!</v>
      </c>
      <c r="AB835" s="133" t="e">
        <f>COUNTIFS(A1_Individu_Data_Keadaan_SDMK!A$4:A$149931,M835,A1_Individu_Data_Keadaan_SDMK!R$4:R$149285,"02. Dokter Gigi")</f>
        <v>#VALUE!</v>
      </c>
      <c r="AC835" s="122">
        <f t="shared" si="411"/>
        <v>1</v>
      </c>
      <c r="AD835" s="134" t="e">
        <f t="shared" si="412"/>
        <v>#VALUE!</v>
      </c>
      <c r="AE835" s="134" t="e">
        <f t="shared" si="413"/>
        <v>#VALUE!</v>
      </c>
      <c r="AF835" s="133" t="e">
        <f>COUNTIFS(A1_Individu_Data_Keadaan_SDMK!A$4:A$149931,M835,A1_Individu_Data_Keadaan_SDMK!Q$4:Q$149285,"03. KEPERAWATAN")</f>
        <v>#VALUE!</v>
      </c>
      <c r="AG835" s="135">
        <f t="shared" si="414"/>
        <v>5</v>
      </c>
      <c r="AH835" s="134" t="e">
        <f t="shared" si="415"/>
        <v>#VALUE!</v>
      </c>
      <c r="AI835" s="134" t="e">
        <f t="shared" si="416"/>
        <v>#VALUE!</v>
      </c>
      <c r="AJ835" s="133" t="e">
        <f>COUNTIFS(A1_Individu_Data_Keadaan_SDMK!A$4:A$149931,M835,A1_Individu_Data_Keadaan_SDMK!Q$4:Q$149285,"04. KEBIDANAN")</f>
        <v>#VALUE!</v>
      </c>
      <c r="AK835" s="135">
        <f t="shared" si="417"/>
        <v>4</v>
      </c>
      <c r="AL835" s="134" t="e">
        <f t="shared" si="418"/>
        <v>#VALUE!</v>
      </c>
      <c r="AM835" s="134" t="e">
        <f t="shared" si="419"/>
        <v>#VALUE!</v>
      </c>
      <c r="AN835" s="133" t="e">
        <f>COUNTIFS(A1_Individu_Data_Keadaan_SDMK!A$4:A$149931,M835,A1_Individu_Data_Keadaan_SDMK!Q$4:Q$149285,"05. KEFARMASIAN")</f>
        <v>#VALUE!</v>
      </c>
      <c r="AO835" s="135">
        <f t="shared" si="420"/>
        <v>1</v>
      </c>
      <c r="AP835" s="134" t="e">
        <f t="shared" si="421"/>
        <v>#VALUE!</v>
      </c>
      <c r="AQ835" s="134" t="e">
        <f t="shared" si="422"/>
        <v>#VALUE!</v>
      </c>
      <c r="AR835" s="133" t="e">
        <f>COUNTIFS(A1_Individu_Data_Keadaan_SDMK!A$4:A$149931,M835,A1_Individu_Data_Keadaan_SDMK!Q$4:Q$149285,"06. KESEHATAN MASYARAKAT")</f>
        <v>#VALUE!</v>
      </c>
      <c r="AS835" s="135">
        <f t="shared" si="423"/>
        <v>1</v>
      </c>
      <c r="AT835" s="134" t="e">
        <f t="shared" si="424"/>
        <v>#VALUE!</v>
      </c>
      <c r="AU835" s="134" t="e">
        <f t="shared" si="425"/>
        <v>#VALUE!</v>
      </c>
      <c r="AV835" s="133" t="e">
        <f>COUNTIFS(A1_Individu_Data_Keadaan_SDMK!A$4:A$149931,M835,A1_Individu_Data_Keadaan_SDMK!Q$4:Q$149285,"07. KESEHATAN LINGKUNGAN")</f>
        <v>#VALUE!</v>
      </c>
      <c r="AW835" s="135">
        <f t="shared" si="426"/>
        <v>1</v>
      </c>
      <c r="AX835" s="134" t="e">
        <f t="shared" si="427"/>
        <v>#VALUE!</v>
      </c>
      <c r="AY835" s="134" t="e">
        <f t="shared" si="428"/>
        <v>#VALUE!</v>
      </c>
      <c r="AZ835" s="133" t="e">
        <f>COUNTIFS(A1_Individu_Data_Keadaan_SDMK!A$4:A$149931,M835,A1_Individu_Data_Keadaan_SDMK!Q$4:Q$149285,"08. GIZI")</f>
        <v>#VALUE!</v>
      </c>
      <c r="BA835" s="135">
        <f t="shared" si="429"/>
        <v>1</v>
      </c>
      <c r="BB835" s="134" t="e">
        <f t="shared" si="430"/>
        <v>#VALUE!</v>
      </c>
      <c r="BC835" s="134" t="e">
        <f t="shared" si="431"/>
        <v>#VALUE!</v>
      </c>
      <c r="BD835" s="133" t="e">
        <f>COUNTIFS(A1_Individu_Data_Keadaan_SDMK!A$4:A$149931,M835,A1_Individu_Data_Keadaan_SDMK!R$4:R$149285,"03. Ahli Teknologi Laboratorium Medik")</f>
        <v>#VALUE!</v>
      </c>
      <c r="BE835" s="135">
        <f t="shared" si="432"/>
        <v>1</v>
      </c>
      <c r="BF835" s="134" t="e">
        <f t="shared" si="433"/>
        <v>#VALUE!</v>
      </c>
      <c r="BG835" s="134" t="e">
        <f t="shared" si="434"/>
        <v>#VALUE!</v>
      </c>
      <c r="BH835" s="139" t="e">
        <f t="shared" si="435"/>
        <v>#VALUE!</v>
      </c>
      <c r="BI835" s="139" t="e">
        <f t="shared" si="436"/>
        <v>#VALUE!</v>
      </c>
    </row>
    <row r="836" spans="13:61" ht="15">
      <c r="M836" s="120" t="s">
        <v>14054</v>
      </c>
      <c r="N836" s="120" t="s">
        <v>14055</v>
      </c>
      <c r="O836" s="120" t="s">
        <v>267</v>
      </c>
      <c r="P836" s="120" t="s">
        <v>9301</v>
      </c>
      <c r="Q836" s="120" t="s">
        <v>12202</v>
      </c>
      <c r="R836" s="120">
        <v>33</v>
      </c>
      <c r="S836" s="120">
        <v>3374</v>
      </c>
      <c r="T836" s="348" t="str">
        <f>IF(R836&lt;&gt;"",VLOOKUP(R836,'01_MASTER_KODE_WILAYAH'!H$1437:I$1470,2,FALSE),"")</f>
        <v>JAWA TENGAH</v>
      </c>
      <c r="U836" s="348" t="str">
        <f>IF(S836&lt;&gt;"",VLOOKUP(S836,'01_MASTER_KODE_WILAYAH'!D$5:F$1353,3,FALSE),"")</f>
        <v>KOTA SEMARANG</v>
      </c>
      <c r="V836" s="349" t="str">
        <f t="shared" si="406"/>
        <v>2</v>
      </c>
      <c r="W836" s="145" t="e">
        <f t="shared" si="407"/>
        <v>#VALUE!</v>
      </c>
      <c r="X836" s="133" t="e">
        <f>COUNTIFS(A1_Individu_Data_Keadaan_SDMK!A$4:A$149931,M836,A1_Individu_Data_Keadaan_SDMK!R$4:R$149285,"01. Dokter")</f>
        <v>#VALUE!</v>
      </c>
      <c r="Y836" s="122">
        <f t="shared" si="408"/>
        <v>1</v>
      </c>
      <c r="Z836" s="134" t="e">
        <f t="shared" si="409"/>
        <v>#VALUE!</v>
      </c>
      <c r="AA836" s="134" t="e">
        <f t="shared" si="410"/>
        <v>#VALUE!</v>
      </c>
      <c r="AB836" s="133" t="e">
        <f>COUNTIFS(A1_Individu_Data_Keadaan_SDMK!A$4:A$149931,M836,A1_Individu_Data_Keadaan_SDMK!R$4:R$149285,"02. Dokter Gigi")</f>
        <v>#VALUE!</v>
      </c>
      <c r="AC836" s="122">
        <f t="shared" si="411"/>
        <v>1</v>
      </c>
      <c r="AD836" s="134" t="e">
        <f t="shared" si="412"/>
        <v>#VALUE!</v>
      </c>
      <c r="AE836" s="134" t="e">
        <f t="shared" si="413"/>
        <v>#VALUE!</v>
      </c>
      <c r="AF836" s="133" t="e">
        <f>COUNTIFS(A1_Individu_Data_Keadaan_SDMK!A$4:A$149931,M836,A1_Individu_Data_Keadaan_SDMK!Q$4:Q$149285,"03. KEPERAWATAN")</f>
        <v>#VALUE!</v>
      </c>
      <c r="AG836" s="135">
        <f t="shared" si="414"/>
        <v>5</v>
      </c>
      <c r="AH836" s="134" t="e">
        <f t="shared" si="415"/>
        <v>#VALUE!</v>
      </c>
      <c r="AI836" s="134" t="e">
        <f t="shared" si="416"/>
        <v>#VALUE!</v>
      </c>
      <c r="AJ836" s="133" t="e">
        <f>COUNTIFS(A1_Individu_Data_Keadaan_SDMK!A$4:A$149931,M836,A1_Individu_Data_Keadaan_SDMK!Q$4:Q$149285,"04. KEBIDANAN")</f>
        <v>#VALUE!</v>
      </c>
      <c r="AK836" s="135">
        <f t="shared" si="417"/>
        <v>4</v>
      </c>
      <c r="AL836" s="134" t="e">
        <f t="shared" si="418"/>
        <v>#VALUE!</v>
      </c>
      <c r="AM836" s="134" t="e">
        <f t="shared" si="419"/>
        <v>#VALUE!</v>
      </c>
      <c r="AN836" s="133" t="e">
        <f>COUNTIFS(A1_Individu_Data_Keadaan_SDMK!A$4:A$149931,M836,A1_Individu_Data_Keadaan_SDMK!Q$4:Q$149285,"05. KEFARMASIAN")</f>
        <v>#VALUE!</v>
      </c>
      <c r="AO836" s="135">
        <f t="shared" si="420"/>
        <v>1</v>
      </c>
      <c r="AP836" s="134" t="e">
        <f t="shared" si="421"/>
        <v>#VALUE!</v>
      </c>
      <c r="AQ836" s="134" t="e">
        <f t="shared" si="422"/>
        <v>#VALUE!</v>
      </c>
      <c r="AR836" s="133" t="e">
        <f>COUNTIFS(A1_Individu_Data_Keadaan_SDMK!A$4:A$149931,M836,A1_Individu_Data_Keadaan_SDMK!Q$4:Q$149285,"06. KESEHATAN MASYARAKAT")</f>
        <v>#VALUE!</v>
      </c>
      <c r="AS836" s="135">
        <f t="shared" si="423"/>
        <v>1</v>
      </c>
      <c r="AT836" s="134" t="e">
        <f t="shared" si="424"/>
        <v>#VALUE!</v>
      </c>
      <c r="AU836" s="134" t="e">
        <f t="shared" si="425"/>
        <v>#VALUE!</v>
      </c>
      <c r="AV836" s="133" t="e">
        <f>COUNTIFS(A1_Individu_Data_Keadaan_SDMK!A$4:A$149931,M836,A1_Individu_Data_Keadaan_SDMK!Q$4:Q$149285,"07. KESEHATAN LINGKUNGAN")</f>
        <v>#VALUE!</v>
      </c>
      <c r="AW836" s="135">
        <f t="shared" si="426"/>
        <v>1</v>
      </c>
      <c r="AX836" s="134" t="e">
        <f t="shared" si="427"/>
        <v>#VALUE!</v>
      </c>
      <c r="AY836" s="134" t="e">
        <f t="shared" si="428"/>
        <v>#VALUE!</v>
      </c>
      <c r="AZ836" s="133" t="e">
        <f>COUNTIFS(A1_Individu_Data_Keadaan_SDMK!A$4:A$149931,M836,A1_Individu_Data_Keadaan_SDMK!Q$4:Q$149285,"08. GIZI")</f>
        <v>#VALUE!</v>
      </c>
      <c r="BA836" s="135">
        <f t="shared" si="429"/>
        <v>1</v>
      </c>
      <c r="BB836" s="134" t="e">
        <f t="shared" si="430"/>
        <v>#VALUE!</v>
      </c>
      <c r="BC836" s="134" t="e">
        <f t="shared" si="431"/>
        <v>#VALUE!</v>
      </c>
      <c r="BD836" s="133" t="e">
        <f>COUNTIFS(A1_Individu_Data_Keadaan_SDMK!A$4:A$149931,M836,A1_Individu_Data_Keadaan_SDMK!R$4:R$149285,"03. Ahli Teknologi Laboratorium Medik")</f>
        <v>#VALUE!</v>
      </c>
      <c r="BE836" s="135">
        <f t="shared" si="432"/>
        <v>1</v>
      </c>
      <c r="BF836" s="134" t="e">
        <f t="shared" si="433"/>
        <v>#VALUE!</v>
      </c>
      <c r="BG836" s="134" t="e">
        <f t="shared" si="434"/>
        <v>#VALUE!</v>
      </c>
      <c r="BH836" s="139" t="e">
        <f t="shared" si="435"/>
        <v>#VALUE!</v>
      </c>
      <c r="BI836" s="139" t="e">
        <f t="shared" si="436"/>
        <v>#VALUE!</v>
      </c>
    </row>
    <row r="837" spans="13:61" ht="15">
      <c r="M837" s="120" t="s">
        <v>14056</v>
      </c>
      <c r="N837" s="120" t="s">
        <v>14057</v>
      </c>
      <c r="O837" s="120" t="s">
        <v>267</v>
      </c>
      <c r="P837" s="120" t="s">
        <v>9301</v>
      </c>
      <c r="Q837" s="120" t="s">
        <v>12202</v>
      </c>
      <c r="R837" s="120">
        <v>33</v>
      </c>
      <c r="S837" s="120">
        <v>3374</v>
      </c>
      <c r="T837" s="348" t="str">
        <f>IF(R837&lt;&gt;"",VLOOKUP(R837,'01_MASTER_KODE_WILAYAH'!H$1437:I$1470,2,FALSE),"")</f>
        <v>JAWA TENGAH</v>
      </c>
      <c r="U837" s="348" t="str">
        <f>IF(S837&lt;&gt;"",VLOOKUP(S837,'01_MASTER_KODE_WILAYAH'!D$5:F$1353,3,FALSE),"")</f>
        <v>KOTA SEMARANG</v>
      </c>
      <c r="V837" s="349" t="str">
        <f t="shared" si="406"/>
        <v>2</v>
      </c>
      <c r="W837" s="145" t="e">
        <f t="shared" si="407"/>
        <v>#VALUE!</v>
      </c>
      <c r="X837" s="133" t="e">
        <f>COUNTIFS(A1_Individu_Data_Keadaan_SDMK!A$4:A$149931,M837,A1_Individu_Data_Keadaan_SDMK!R$4:R$149285,"01. Dokter")</f>
        <v>#VALUE!</v>
      </c>
      <c r="Y837" s="122">
        <f t="shared" si="408"/>
        <v>1</v>
      </c>
      <c r="Z837" s="134" t="e">
        <f t="shared" si="409"/>
        <v>#VALUE!</v>
      </c>
      <c r="AA837" s="134" t="e">
        <f t="shared" si="410"/>
        <v>#VALUE!</v>
      </c>
      <c r="AB837" s="133" t="e">
        <f>COUNTIFS(A1_Individu_Data_Keadaan_SDMK!A$4:A$149931,M837,A1_Individu_Data_Keadaan_SDMK!R$4:R$149285,"02. Dokter Gigi")</f>
        <v>#VALUE!</v>
      </c>
      <c r="AC837" s="122">
        <f t="shared" si="411"/>
        <v>1</v>
      </c>
      <c r="AD837" s="134" t="e">
        <f t="shared" si="412"/>
        <v>#VALUE!</v>
      </c>
      <c r="AE837" s="134" t="e">
        <f t="shared" si="413"/>
        <v>#VALUE!</v>
      </c>
      <c r="AF837" s="133" t="e">
        <f>COUNTIFS(A1_Individu_Data_Keadaan_SDMK!A$4:A$149931,M837,A1_Individu_Data_Keadaan_SDMK!Q$4:Q$149285,"03. KEPERAWATAN")</f>
        <v>#VALUE!</v>
      </c>
      <c r="AG837" s="135">
        <f t="shared" si="414"/>
        <v>5</v>
      </c>
      <c r="AH837" s="134" t="e">
        <f t="shared" si="415"/>
        <v>#VALUE!</v>
      </c>
      <c r="AI837" s="134" t="e">
        <f t="shared" si="416"/>
        <v>#VALUE!</v>
      </c>
      <c r="AJ837" s="133" t="e">
        <f>COUNTIFS(A1_Individu_Data_Keadaan_SDMK!A$4:A$149931,M837,A1_Individu_Data_Keadaan_SDMK!Q$4:Q$149285,"04. KEBIDANAN")</f>
        <v>#VALUE!</v>
      </c>
      <c r="AK837" s="135">
        <f t="shared" si="417"/>
        <v>4</v>
      </c>
      <c r="AL837" s="134" t="e">
        <f t="shared" si="418"/>
        <v>#VALUE!</v>
      </c>
      <c r="AM837" s="134" t="e">
        <f t="shared" si="419"/>
        <v>#VALUE!</v>
      </c>
      <c r="AN837" s="133" t="e">
        <f>COUNTIFS(A1_Individu_Data_Keadaan_SDMK!A$4:A$149931,M837,A1_Individu_Data_Keadaan_SDMK!Q$4:Q$149285,"05. KEFARMASIAN")</f>
        <v>#VALUE!</v>
      </c>
      <c r="AO837" s="135">
        <f t="shared" si="420"/>
        <v>1</v>
      </c>
      <c r="AP837" s="134" t="e">
        <f t="shared" si="421"/>
        <v>#VALUE!</v>
      </c>
      <c r="AQ837" s="134" t="e">
        <f t="shared" si="422"/>
        <v>#VALUE!</v>
      </c>
      <c r="AR837" s="133" t="e">
        <f>COUNTIFS(A1_Individu_Data_Keadaan_SDMK!A$4:A$149931,M837,A1_Individu_Data_Keadaan_SDMK!Q$4:Q$149285,"06. KESEHATAN MASYARAKAT")</f>
        <v>#VALUE!</v>
      </c>
      <c r="AS837" s="135">
        <f t="shared" si="423"/>
        <v>1</v>
      </c>
      <c r="AT837" s="134" t="e">
        <f t="shared" si="424"/>
        <v>#VALUE!</v>
      </c>
      <c r="AU837" s="134" t="e">
        <f t="shared" si="425"/>
        <v>#VALUE!</v>
      </c>
      <c r="AV837" s="133" t="e">
        <f>COUNTIFS(A1_Individu_Data_Keadaan_SDMK!A$4:A$149931,M837,A1_Individu_Data_Keadaan_SDMK!Q$4:Q$149285,"07. KESEHATAN LINGKUNGAN")</f>
        <v>#VALUE!</v>
      </c>
      <c r="AW837" s="135">
        <f t="shared" si="426"/>
        <v>1</v>
      </c>
      <c r="AX837" s="134" t="e">
        <f t="shared" si="427"/>
        <v>#VALUE!</v>
      </c>
      <c r="AY837" s="134" t="e">
        <f t="shared" si="428"/>
        <v>#VALUE!</v>
      </c>
      <c r="AZ837" s="133" t="e">
        <f>COUNTIFS(A1_Individu_Data_Keadaan_SDMK!A$4:A$149931,M837,A1_Individu_Data_Keadaan_SDMK!Q$4:Q$149285,"08. GIZI")</f>
        <v>#VALUE!</v>
      </c>
      <c r="BA837" s="135">
        <f t="shared" si="429"/>
        <v>1</v>
      </c>
      <c r="BB837" s="134" t="e">
        <f t="shared" si="430"/>
        <v>#VALUE!</v>
      </c>
      <c r="BC837" s="134" t="e">
        <f t="shared" si="431"/>
        <v>#VALUE!</v>
      </c>
      <c r="BD837" s="133" t="e">
        <f>COUNTIFS(A1_Individu_Data_Keadaan_SDMK!A$4:A$149931,M837,A1_Individu_Data_Keadaan_SDMK!R$4:R$149285,"03. Ahli Teknologi Laboratorium Medik")</f>
        <v>#VALUE!</v>
      </c>
      <c r="BE837" s="135">
        <f t="shared" si="432"/>
        <v>1</v>
      </c>
      <c r="BF837" s="134" t="e">
        <f t="shared" si="433"/>
        <v>#VALUE!</v>
      </c>
      <c r="BG837" s="134" t="e">
        <f t="shared" si="434"/>
        <v>#VALUE!</v>
      </c>
      <c r="BH837" s="139" t="e">
        <f t="shared" si="435"/>
        <v>#VALUE!</v>
      </c>
      <c r="BI837" s="139" t="e">
        <f t="shared" si="436"/>
        <v>#VALUE!</v>
      </c>
    </row>
    <row r="838" spans="13:61" ht="15">
      <c r="M838" s="120" t="s">
        <v>14058</v>
      </c>
      <c r="N838" s="120" t="s">
        <v>13846</v>
      </c>
      <c r="O838" s="120" t="s">
        <v>267</v>
      </c>
      <c r="P838" s="120" t="s">
        <v>9301</v>
      </c>
      <c r="Q838" s="120" t="s">
        <v>12202</v>
      </c>
      <c r="R838" s="120">
        <v>33</v>
      </c>
      <c r="S838" s="120">
        <v>3374</v>
      </c>
      <c r="T838" s="348" t="str">
        <f>IF(R838&lt;&gt;"",VLOOKUP(R838,'01_MASTER_KODE_WILAYAH'!H$1437:I$1470,2,FALSE),"")</f>
        <v>JAWA TENGAH</v>
      </c>
      <c r="U838" s="348" t="str">
        <f>IF(S838&lt;&gt;"",VLOOKUP(S838,'01_MASTER_KODE_WILAYAH'!D$5:F$1353,3,FALSE),"")</f>
        <v>KOTA SEMARANG</v>
      </c>
      <c r="V838" s="349" t="str">
        <f t="shared" si="406"/>
        <v>2</v>
      </c>
      <c r="W838" s="145" t="e">
        <f t="shared" si="407"/>
        <v>#VALUE!</v>
      </c>
      <c r="X838" s="133" t="e">
        <f>COUNTIFS(A1_Individu_Data_Keadaan_SDMK!A$4:A$149931,M838,A1_Individu_Data_Keadaan_SDMK!R$4:R$149285,"01. Dokter")</f>
        <v>#VALUE!</v>
      </c>
      <c r="Y838" s="122">
        <f t="shared" si="408"/>
        <v>1</v>
      </c>
      <c r="Z838" s="134" t="e">
        <f t="shared" si="409"/>
        <v>#VALUE!</v>
      </c>
      <c r="AA838" s="134" t="e">
        <f t="shared" si="410"/>
        <v>#VALUE!</v>
      </c>
      <c r="AB838" s="133" t="e">
        <f>COUNTIFS(A1_Individu_Data_Keadaan_SDMK!A$4:A$149931,M838,A1_Individu_Data_Keadaan_SDMK!R$4:R$149285,"02. Dokter Gigi")</f>
        <v>#VALUE!</v>
      </c>
      <c r="AC838" s="122">
        <f t="shared" si="411"/>
        <v>1</v>
      </c>
      <c r="AD838" s="134" t="e">
        <f t="shared" si="412"/>
        <v>#VALUE!</v>
      </c>
      <c r="AE838" s="134" t="e">
        <f t="shared" si="413"/>
        <v>#VALUE!</v>
      </c>
      <c r="AF838" s="133" t="e">
        <f>COUNTIFS(A1_Individu_Data_Keadaan_SDMK!A$4:A$149931,M838,A1_Individu_Data_Keadaan_SDMK!Q$4:Q$149285,"03. KEPERAWATAN")</f>
        <v>#VALUE!</v>
      </c>
      <c r="AG838" s="135">
        <f t="shared" si="414"/>
        <v>5</v>
      </c>
      <c r="AH838" s="134" t="e">
        <f t="shared" si="415"/>
        <v>#VALUE!</v>
      </c>
      <c r="AI838" s="134" t="e">
        <f t="shared" si="416"/>
        <v>#VALUE!</v>
      </c>
      <c r="AJ838" s="133" t="e">
        <f>COUNTIFS(A1_Individu_Data_Keadaan_SDMK!A$4:A$149931,M838,A1_Individu_Data_Keadaan_SDMK!Q$4:Q$149285,"04. KEBIDANAN")</f>
        <v>#VALUE!</v>
      </c>
      <c r="AK838" s="135">
        <f t="shared" si="417"/>
        <v>4</v>
      </c>
      <c r="AL838" s="134" t="e">
        <f t="shared" si="418"/>
        <v>#VALUE!</v>
      </c>
      <c r="AM838" s="134" t="e">
        <f t="shared" si="419"/>
        <v>#VALUE!</v>
      </c>
      <c r="AN838" s="133" t="e">
        <f>COUNTIFS(A1_Individu_Data_Keadaan_SDMK!A$4:A$149931,M838,A1_Individu_Data_Keadaan_SDMK!Q$4:Q$149285,"05. KEFARMASIAN")</f>
        <v>#VALUE!</v>
      </c>
      <c r="AO838" s="135">
        <f t="shared" si="420"/>
        <v>1</v>
      </c>
      <c r="AP838" s="134" t="e">
        <f t="shared" si="421"/>
        <v>#VALUE!</v>
      </c>
      <c r="AQ838" s="134" t="e">
        <f t="shared" si="422"/>
        <v>#VALUE!</v>
      </c>
      <c r="AR838" s="133" t="e">
        <f>COUNTIFS(A1_Individu_Data_Keadaan_SDMK!A$4:A$149931,M838,A1_Individu_Data_Keadaan_SDMK!Q$4:Q$149285,"06. KESEHATAN MASYARAKAT")</f>
        <v>#VALUE!</v>
      </c>
      <c r="AS838" s="135">
        <f t="shared" si="423"/>
        <v>1</v>
      </c>
      <c r="AT838" s="134" t="e">
        <f t="shared" si="424"/>
        <v>#VALUE!</v>
      </c>
      <c r="AU838" s="134" t="e">
        <f t="shared" si="425"/>
        <v>#VALUE!</v>
      </c>
      <c r="AV838" s="133" t="e">
        <f>COUNTIFS(A1_Individu_Data_Keadaan_SDMK!A$4:A$149931,M838,A1_Individu_Data_Keadaan_SDMK!Q$4:Q$149285,"07. KESEHATAN LINGKUNGAN")</f>
        <v>#VALUE!</v>
      </c>
      <c r="AW838" s="135">
        <f t="shared" si="426"/>
        <v>1</v>
      </c>
      <c r="AX838" s="134" t="e">
        <f t="shared" si="427"/>
        <v>#VALUE!</v>
      </c>
      <c r="AY838" s="134" t="e">
        <f t="shared" si="428"/>
        <v>#VALUE!</v>
      </c>
      <c r="AZ838" s="133" t="e">
        <f>COUNTIFS(A1_Individu_Data_Keadaan_SDMK!A$4:A$149931,M838,A1_Individu_Data_Keadaan_SDMK!Q$4:Q$149285,"08. GIZI")</f>
        <v>#VALUE!</v>
      </c>
      <c r="BA838" s="135">
        <f t="shared" si="429"/>
        <v>1</v>
      </c>
      <c r="BB838" s="134" t="e">
        <f t="shared" si="430"/>
        <v>#VALUE!</v>
      </c>
      <c r="BC838" s="134" t="e">
        <f t="shared" si="431"/>
        <v>#VALUE!</v>
      </c>
      <c r="BD838" s="133" t="e">
        <f>COUNTIFS(A1_Individu_Data_Keadaan_SDMK!A$4:A$149931,M838,A1_Individu_Data_Keadaan_SDMK!R$4:R$149285,"03. Ahli Teknologi Laboratorium Medik")</f>
        <v>#VALUE!</v>
      </c>
      <c r="BE838" s="135">
        <f t="shared" si="432"/>
        <v>1</v>
      </c>
      <c r="BF838" s="134" t="e">
        <f t="shared" si="433"/>
        <v>#VALUE!</v>
      </c>
      <c r="BG838" s="134" t="e">
        <f t="shared" si="434"/>
        <v>#VALUE!</v>
      </c>
      <c r="BH838" s="139" t="e">
        <f t="shared" si="435"/>
        <v>#VALUE!</v>
      </c>
      <c r="BI838" s="139" t="e">
        <f t="shared" si="436"/>
        <v>#VALUE!</v>
      </c>
    </row>
    <row r="839" spans="13:61" ht="15">
      <c r="M839" s="120" t="s">
        <v>14059</v>
      </c>
      <c r="N839" s="120" t="s">
        <v>14060</v>
      </c>
      <c r="O839" s="120" t="s">
        <v>267</v>
      </c>
      <c r="P839" s="120" t="s">
        <v>9302</v>
      </c>
      <c r="Q839" s="120" t="s">
        <v>12202</v>
      </c>
      <c r="R839" s="120">
        <v>33</v>
      </c>
      <c r="S839" s="120">
        <v>3374</v>
      </c>
      <c r="T839" s="348" t="str">
        <f>IF(R839&lt;&gt;"",VLOOKUP(R839,'01_MASTER_KODE_WILAYAH'!H$1437:I$1470,2,FALSE),"")</f>
        <v>JAWA TENGAH</v>
      </c>
      <c r="U839" s="348" t="str">
        <f>IF(S839&lt;&gt;"",VLOOKUP(S839,'01_MASTER_KODE_WILAYAH'!D$5:F$1353,3,FALSE),"")</f>
        <v>KOTA SEMARANG</v>
      </c>
      <c r="V839" s="349" t="str">
        <f t="shared" si="406"/>
        <v>1</v>
      </c>
      <c r="W839" s="145" t="e">
        <f t="shared" si="407"/>
        <v>#VALUE!</v>
      </c>
      <c r="X839" s="133" t="e">
        <f>COUNTIFS(A1_Individu_Data_Keadaan_SDMK!A$4:A$149931,M839,A1_Individu_Data_Keadaan_SDMK!R$4:R$149285,"01. Dokter")</f>
        <v>#VALUE!</v>
      </c>
      <c r="Y839" s="122">
        <f t="shared" si="408"/>
        <v>2</v>
      </c>
      <c r="Z839" s="134" t="e">
        <f t="shared" si="409"/>
        <v>#VALUE!</v>
      </c>
      <c r="AA839" s="134" t="e">
        <f t="shared" si="410"/>
        <v>#VALUE!</v>
      </c>
      <c r="AB839" s="133" t="e">
        <f>COUNTIFS(A1_Individu_Data_Keadaan_SDMK!A$4:A$149931,M839,A1_Individu_Data_Keadaan_SDMK!R$4:R$149285,"02. Dokter Gigi")</f>
        <v>#VALUE!</v>
      </c>
      <c r="AC839" s="122">
        <f t="shared" si="411"/>
        <v>1</v>
      </c>
      <c r="AD839" s="134" t="e">
        <f t="shared" si="412"/>
        <v>#VALUE!</v>
      </c>
      <c r="AE839" s="134" t="e">
        <f t="shared" si="413"/>
        <v>#VALUE!</v>
      </c>
      <c r="AF839" s="133" t="e">
        <f>COUNTIFS(A1_Individu_Data_Keadaan_SDMK!A$4:A$149931,M839,A1_Individu_Data_Keadaan_SDMK!Q$4:Q$149285,"03. KEPERAWATAN")</f>
        <v>#VALUE!</v>
      </c>
      <c r="AG839" s="135">
        <f t="shared" si="414"/>
        <v>8</v>
      </c>
      <c r="AH839" s="134" t="e">
        <f t="shared" si="415"/>
        <v>#VALUE!</v>
      </c>
      <c r="AI839" s="134" t="e">
        <f t="shared" si="416"/>
        <v>#VALUE!</v>
      </c>
      <c r="AJ839" s="133" t="e">
        <f>COUNTIFS(A1_Individu_Data_Keadaan_SDMK!A$4:A$149931,M839,A1_Individu_Data_Keadaan_SDMK!Q$4:Q$149285,"04. KEBIDANAN")</f>
        <v>#VALUE!</v>
      </c>
      <c r="AK839" s="135">
        <f t="shared" si="417"/>
        <v>7</v>
      </c>
      <c r="AL839" s="134" t="e">
        <f t="shared" si="418"/>
        <v>#VALUE!</v>
      </c>
      <c r="AM839" s="134" t="e">
        <f t="shared" si="419"/>
        <v>#VALUE!</v>
      </c>
      <c r="AN839" s="133" t="e">
        <f>COUNTIFS(A1_Individu_Data_Keadaan_SDMK!A$4:A$149931,M839,A1_Individu_Data_Keadaan_SDMK!Q$4:Q$149285,"05. KEFARMASIAN")</f>
        <v>#VALUE!</v>
      </c>
      <c r="AO839" s="135">
        <f t="shared" si="420"/>
        <v>1</v>
      </c>
      <c r="AP839" s="134" t="e">
        <f t="shared" si="421"/>
        <v>#VALUE!</v>
      </c>
      <c r="AQ839" s="134" t="e">
        <f t="shared" si="422"/>
        <v>#VALUE!</v>
      </c>
      <c r="AR839" s="133" t="e">
        <f>COUNTIFS(A1_Individu_Data_Keadaan_SDMK!A$4:A$149931,M839,A1_Individu_Data_Keadaan_SDMK!Q$4:Q$149285,"06. KESEHATAN MASYARAKAT")</f>
        <v>#VALUE!</v>
      </c>
      <c r="AS839" s="135">
        <f t="shared" si="423"/>
        <v>1</v>
      </c>
      <c r="AT839" s="134" t="e">
        <f t="shared" si="424"/>
        <v>#VALUE!</v>
      </c>
      <c r="AU839" s="134" t="e">
        <f t="shared" si="425"/>
        <v>#VALUE!</v>
      </c>
      <c r="AV839" s="133" t="e">
        <f>COUNTIFS(A1_Individu_Data_Keadaan_SDMK!A$4:A$149931,M839,A1_Individu_Data_Keadaan_SDMK!Q$4:Q$149285,"07. KESEHATAN LINGKUNGAN")</f>
        <v>#VALUE!</v>
      </c>
      <c r="AW839" s="135">
        <f t="shared" si="426"/>
        <v>1</v>
      </c>
      <c r="AX839" s="134" t="e">
        <f t="shared" si="427"/>
        <v>#VALUE!</v>
      </c>
      <c r="AY839" s="134" t="e">
        <f t="shared" si="428"/>
        <v>#VALUE!</v>
      </c>
      <c r="AZ839" s="133" t="e">
        <f>COUNTIFS(A1_Individu_Data_Keadaan_SDMK!A$4:A$149931,M839,A1_Individu_Data_Keadaan_SDMK!Q$4:Q$149285,"08. GIZI")</f>
        <v>#VALUE!</v>
      </c>
      <c r="BA839" s="135">
        <f t="shared" si="429"/>
        <v>2</v>
      </c>
      <c r="BB839" s="134" t="e">
        <f t="shared" si="430"/>
        <v>#VALUE!</v>
      </c>
      <c r="BC839" s="134" t="e">
        <f t="shared" si="431"/>
        <v>#VALUE!</v>
      </c>
      <c r="BD839" s="133" t="e">
        <f>COUNTIFS(A1_Individu_Data_Keadaan_SDMK!A$4:A$149931,M839,A1_Individu_Data_Keadaan_SDMK!R$4:R$149285,"03. Ahli Teknologi Laboratorium Medik")</f>
        <v>#VALUE!</v>
      </c>
      <c r="BE839" s="135">
        <f t="shared" si="432"/>
        <v>1</v>
      </c>
      <c r="BF839" s="134" t="e">
        <f t="shared" si="433"/>
        <v>#VALUE!</v>
      </c>
      <c r="BG839" s="134" t="e">
        <f t="shared" si="434"/>
        <v>#VALUE!</v>
      </c>
      <c r="BH839" s="139" t="e">
        <f t="shared" si="435"/>
        <v>#VALUE!</v>
      </c>
      <c r="BI839" s="139" t="e">
        <f t="shared" si="436"/>
        <v>#VALUE!</v>
      </c>
    </row>
    <row r="840" spans="13:61" ht="15">
      <c r="M840" s="120" t="s">
        <v>14061</v>
      </c>
      <c r="N840" s="120" t="s">
        <v>14062</v>
      </c>
      <c r="O840" s="120" t="s">
        <v>267</v>
      </c>
      <c r="P840" s="120" t="s">
        <v>9301</v>
      </c>
      <c r="Q840" s="120" t="s">
        <v>12202</v>
      </c>
      <c r="R840" s="120">
        <v>33</v>
      </c>
      <c r="S840" s="120">
        <v>3374</v>
      </c>
      <c r="T840" s="348" t="str">
        <f>IF(R840&lt;&gt;"",VLOOKUP(R840,'01_MASTER_KODE_WILAYAH'!H$1437:I$1470,2,FALSE),"")</f>
        <v>JAWA TENGAH</v>
      </c>
      <c r="U840" s="348" t="str">
        <f>IF(S840&lt;&gt;"",VLOOKUP(S840,'01_MASTER_KODE_WILAYAH'!D$5:F$1353,3,FALSE),"")</f>
        <v>KOTA SEMARANG</v>
      </c>
      <c r="V840" s="349" t="str">
        <f t="shared" si="406"/>
        <v>2</v>
      </c>
      <c r="W840" s="145" t="e">
        <f t="shared" si="407"/>
        <v>#VALUE!</v>
      </c>
      <c r="X840" s="133" t="e">
        <f>COUNTIFS(A1_Individu_Data_Keadaan_SDMK!A$4:A$149931,M840,A1_Individu_Data_Keadaan_SDMK!R$4:R$149285,"01. Dokter")</f>
        <v>#VALUE!</v>
      </c>
      <c r="Y840" s="122">
        <f t="shared" si="408"/>
        <v>1</v>
      </c>
      <c r="Z840" s="134" t="e">
        <f t="shared" si="409"/>
        <v>#VALUE!</v>
      </c>
      <c r="AA840" s="134" t="e">
        <f t="shared" si="410"/>
        <v>#VALUE!</v>
      </c>
      <c r="AB840" s="133" t="e">
        <f>COUNTIFS(A1_Individu_Data_Keadaan_SDMK!A$4:A$149931,M840,A1_Individu_Data_Keadaan_SDMK!R$4:R$149285,"02. Dokter Gigi")</f>
        <v>#VALUE!</v>
      </c>
      <c r="AC840" s="122">
        <f t="shared" si="411"/>
        <v>1</v>
      </c>
      <c r="AD840" s="134" t="e">
        <f t="shared" si="412"/>
        <v>#VALUE!</v>
      </c>
      <c r="AE840" s="134" t="e">
        <f t="shared" si="413"/>
        <v>#VALUE!</v>
      </c>
      <c r="AF840" s="133" t="e">
        <f>COUNTIFS(A1_Individu_Data_Keadaan_SDMK!A$4:A$149931,M840,A1_Individu_Data_Keadaan_SDMK!Q$4:Q$149285,"03. KEPERAWATAN")</f>
        <v>#VALUE!</v>
      </c>
      <c r="AG840" s="135">
        <f t="shared" si="414"/>
        <v>5</v>
      </c>
      <c r="AH840" s="134" t="e">
        <f t="shared" si="415"/>
        <v>#VALUE!</v>
      </c>
      <c r="AI840" s="134" t="e">
        <f t="shared" si="416"/>
        <v>#VALUE!</v>
      </c>
      <c r="AJ840" s="133" t="e">
        <f>COUNTIFS(A1_Individu_Data_Keadaan_SDMK!A$4:A$149931,M840,A1_Individu_Data_Keadaan_SDMK!Q$4:Q$149285,"04. KEBIDANAN")</f>
        <v>#VALUE!</v>
      </c>
      <c r="AK840" s="135">
        <f t="shared" si="417"/>
        <v>4</v>
      </c>
      <c r="AL840" s="134" t="e">
        <f t="shared" si="418"/>
        <v>#VALUE!</v>
      </c>
      <c r="AM840" s="134" t="e">
        <f t="shared" si="419"/>
        <v>#VALUE!</v>
      </c>
      <c r="AN840" s="133" t="e">
        <f>COUNTIFS(A1_Individu_Data_Keadaan_SDMK!A$4:A$149931,M840,A1_Individu_Data_Keadaan_SDMK!Q$4:Q$149285,"05. KEFARMASIAN")</f>
        <v>#VALUE!</v>
      </c>
      <c r="AO840" s="135">
        <f t="shared" si="420"/>
        <v>1</v>
      </c>
      <c r="AP840" s="134" t="e">
        <f t="shared" si="421"/>
        <v>#VALUE!</v>
      </c>
      <c r="AQ840" s="134" t="e">
        <f t="shared" si="422"/>
        <v>#VALUE!</v>
      </c>
      <c r="AR840" s="133" t="e">
        <f>COUNTIFS(A1_Individu_Data_Keadaan_SDMK!A$4:A$149931,M840,A1_Individu_Data_Keadaan_SDMK!Q$4:Q$149285,"06. KESEHATAN MASYARAKAT")</f>
        <v>#VALUE!</v>
      </c>
      <c r="AS840" s="135">
        <f t="shared" si="423"/>
        <v>1</v>
      </c>
      <c r="AT840" s="134" t="e">
        <f t="shared" si="424"/>
        <v>#VALUE!</v>
      </c>
      <c r="AU840" s="134" t="e">
        <f t="shared" si="425"/>
        <v>#VALUE!</v>
      </c>
      <c r="AV840" s="133" t="e">
        <f>COUNTIFS(A1_Individu_Data_Keadaan_SDMK!A$4:A$149931,M840,A1_Individu_Data_Keadaan_SDMK!Q$4:Q$149285,"07. KESEHATAN LINGKUNGAN")</f>
        <v>#VALUE!</v>
      </c>
      <c r="AW840" s="135">
        <f t="shared" si="426"/>
        <v>1</v>
      </c>
      <c r="AX840" s="134" t="e">
        <f t="shared" si="427"/>
        <v>#VALUE!</v>
      </c>
      <c r="AY840" s="134" t="e">
        <f t="shared" si="428"/>
        <v>#VALUE!</v>
      </c>
      <c r="AZ840" s="133" t="e">
        <f>COUNTIFS(A1_Individu_Data_Keadaan_SDMK!A$4:A$149931,M840,A1_Individu_Data_Keadaan_SDMK!Q$4:Q$149285,"08. GIZI")</f>
        <v>#VALUE!</v>
      </c>
      <c r="BA840" s="135">
        <f t="shared" si="429"/>
        <v>1</v>
      </c>
      <c r="BB840" s="134" t="e">
        <f t="shared" si="430"/>
        <v>#VALUE!</v>
      </c>
      <c r="BC840" s="134" t="e">
        <f t="shared" si="431"/>
        <v>#VALUE!</v>
      </c>
      <c r="BD840" s="133" t="e">
        <f>COUNTIFS(A1_Individu_Data_Keadaan_SDMK!A$4:A$149931,M840,A1_Individu_Data_Keadaan_SDMK!R$4:R$149285,"03. Ahli Teknologi Laboratorium Medik")</f>
        <v>#VALUE!</v>
      </c>
      <c r="BE840" s="135">
        <f t="shared" si="432"/>
        <v>1</v>
      </c>
      <c r="BF840" s="134" t="e">
        <f t="shared" si="433"/>
        <v>#VALUE!</v>
      </c>
      <c r="BG840" s="134" t="e">
        <f t="shared" si="434"/>
        <v>#VALUE!</v>
      </c>
      <c r="BH840" s="139" t="e">
        <f t="shared" si="435"/>
        <v>#VALUE!</v>
      </c>
      <c r="BI840" s="139" t="e">
        <f t="shared" si="436"/>
        <v>#VALUE!</v>
      </c>
    </row>
    <row r="841" spans="13:61" ht="15">
      <c r="M841" s="120" t="s">
        <v>14063</v>
      </c>
      <c r="N841" s="120" t="s">
        <v>14064</v>
      </c>
      <c r="O841" s="120" t="s">
        <v>267</v>
      </c>
      <c r="P841" s="120" t="s">
        <v>9302</v>
      </c>
      <c r="Q841" s="120" t="s">
        <v>12202</v>
      </c>
      <c r="R841" s="120">
        <v>33</v>
      </c>
      <c r="S841" s="120">
        <v>3374</v>
      </c>
      <c r="T841" s="348" t="str">
        <f>IF(R841&lt;&gt;"",VLOOKUP(R841,'01_MASTER_KODE_WILAYAH'!H$1437:I$1470,2,FALSE),"")</f>
        <v>JAWA TENGAH</v>
      </c>
      <c r="U841" s="348" t="str">
        <f>IF(S841&lt;&gt;"",VLOOKUP(S841,'01_MASTER_KODE_WILAYAH'!D$5:F$1353,3,FALSE),"")</f>
        <v>KOTA SEMARANG</v>
      </c>
      <c r="V841" s="349" t="str">
        <f t="shared" si="406"/>
        <v>1</v>
      </c>
      <c r="W841" s="145" t="e">
        <f t="shared" si="407"/>
        <v>#VALUE!</v>
      </c>
      <c r="X841" s="133" t="e">
        <f>COUNTIFS(A1_Individu_Data_Keadaan_SDMK!A$4:A$149931,M841,A1_Individu_Data_Keadaan_SDMK!R$4:R$149285,"01. Dokter")</f>
        <v>#VALUE!</v>
      </c>
      <c r="Y841" s="122">
        <f t="shared" si="408"/>
        <v>2</v>
      </c>
      <c r="Z841" s="134" t="e">
        <f t="shared" si="409"/>
        <v>#VALUE!</v>
      </c>
      <c r="AA841" s="134" t="e">
        <f t="shared" si="410"/>
        <v>#VALUE!</v>
      </c>
      <c r="AB841" s="133" t="e">
        <f>COUNTIFS(A1_Individu_Data_Keadaan_SDMK!A$4:A$149931,M841,A1_Individu_Data_Keadaan_SDMK!R$4:R$149285,"02. Dokter Gigi")</f>
        <v>#VALUE!</v>
      </c>
      <c r="AC841" s="122">
        <f t="shared" si="411"/>
        <v>1</v>
      </c>
      <c r="AD841" s="134" t="e">
        <f t="shared" si="412"/>
        <v>#VALUE!</v>
      </c>
      <c r="AE841" s="134" t="e">
        <f t="shared" si="413"/>
        <v>#VALUE!</v>
      </c>
      <c r="AF841" s="133" t="e">
        <f>COUNTIFS(A1_Individu_Data_Keadaan_SDMK!A$4:A$149931,M841,A1_Individu_Data_Keadaan_SDMK!Q$4:Q$149285,"03. KEPERAWATAN")</f>
        <v>#VALUE!</v>
      </c>
      <c r="AG841" s="135">
        <f t="shared" si="414"/>
        <v>8</v>
      </c>
      <c r="AH841" s="134" t="e">
        <f t="shared" si="415"/>
        <v>#VALUE!</v>
      </c>
      <c r="AI841" s="134" t="e">
        <f t="shared" si="416"/>
        <v>#VALUE!</v>
      </c>
      <c r="AJ841" s="133" t="e">
        <f>COUNTIFS(A1_Individu_Data_Keadaan_SDMK!A$4:A$149931,M841,A1_Individu_Data_Keadaan_SDMK!Q$4:Q$149285,"04. KEBIDANAN")</f>
        <v>#VALUE!</v>
      </c>
      <c r="AK841" s="135">
        <f t="shared" si="417"/>
        <v>7</v>
      </c>
      <c r="AL841" s="134" t="e">
        <f t="shared" si="418"/>
        <v>#VALUE!</v>
      </c>
      <c r="AM841" s="134" t="e">
        <f t="shared" si="419"/>
        <v>#VALUE!</v>
      </c>
      <c r="AN841" s="133" t="e">
        <f>COUNTIFS(A1_Individu_Data_Keadaan_SDMK!A$4:A$149931,M841,A1_Individu_Data_Keadaan_SDMK!Q$4:Q$149285,"05. KEFARMASIAN")</f>
        <v>#VALUE!</v>
      </c>
      <c r="AO841" s="135">
        <f t="shared" si="420"/>
        <v>1</v>
      </c>
      <c r="AP841" s="134" t="e">
        <f t="shared" si="421"/>
        <v>#VALUE!</v>
      </c>
      <c r="AQ841" s="134" t="e">
        <f t="shared" si="422"/>
        <v>#VALUE!</v>
      </c>
      <c r="AR841" s="133" t="e">
        <f>COUNTIFS(A1_Individu_Data_Keadaan_SDMK!A$4:A$149931,M841,A1_Individu_Data_Keadaan_SDMK!Q$4:Q$149285,"06. KESEHATAN MASYARAKAT")</f>
        <v>#VALUE!</v>
      </c>
      <c r="AS841" s="135">
        <f t="shared" si="423"/>
        <v>1</v>
      </c>
      <c r="AT841" s="134" t="e">
        <f t="shared" si="424"/>
        <v>#VALUE!</v>
      </c>
      <c r="AU841" s="134" t="e">
        <f t="shared" si="425"/>
        <v>#VALUE!</v>
      </c>
      <c r="AV841" s="133" t="e">
        <f>COUNTIFS(A1_Individu_Data_Keadaan_SDMK!A$4:A$149931,M841,A1_Individu_Data_Keadaan_SDMK!Q$4:Q$149285,"07. KESEHATAN LINGKUNGAN")</f>
        <v>#VALUE!</v>
      </c>
      <c r="AW841" s="135">
        <f t="shared" si="426"/>
        <v>1</v>
      </c>
      <c r="AX841" s="134" t="e">
        <f t="shared" si="427"/>
        <v>#VALUE!</v>
      </c>
      <c r="AY841" s="134" t="e">
        <f t="shared" si="428"/>
        <v>#VALUE!</v>
      </c>
      <c r="AZ841" s="133" t="e">
        <f>COUNTIFS(A1_Individu_Data_Keadaan_SDMK!A$4:A$149931,M841,A1_Individu_Data_Keadaan_SDMK!Q$4:Q$149285,"08. GIZI")</f>
        <v>#VALUE!</v>
      </c>
      <c r="BA841" s="135">
        <f t="shared" si="429"/>
        <v>2</v>
      </c>
      <c r="BB841" s="134" t="e">
        <f t="shared" si="430"/>
        <v>#VALUE!</v>
      </c>
      <c r="BC841" s="134" t="e">
        <f t="shared" si="431"/>
        <v>#VALUE!</v>
      </c>
      <c r="BD841" s="133" t="e">
        <f>COUNTIFS(A1_Individu_Data_Keadaan_SDMK!A$4:A$149931,M841,A1_Individu_Data_Keadaan_SDMK!R$4:R$149285,"03. Ahli Teknologi Laboratorium Medik")</f>
        <v>#VALUE!</v>
      </c>
      <c r="BE841" s="135">
        <f t="shared" si="432"/>
        <v>1</v>
      </c>
      <c r="BF841" s="134" t="e">
        <f t="shared" si="433"/>
        <v>#VALUE!</v>
      </c>
      <c r="BG841" s="134" t="e">
        <f t="shared" si="434"/>
        <v>#VALUE!</v>
      </c>
      <c r="BH841" s="139" t="e">
        <f t="shared" si="435"/>
        <v>#VALUE!</v>
      </c>
      <c r="BI841" s="139" t="e">
        <f t="shared" si="436"/>
        <v>#VALUE!</v>
      </c>
    </row>
    <row r="842" spans="13:61" ht="15">
      <c r="M842" s="120" t="s">
        <v>14065</v>
      </c>
      <c r="N842" s="120" t="s">
        <v>14066</v>
      </c>
      <c r="O842" s="120" t="s">
        <v>267</v>
      </c>
      <c r="P842" s="120" t="s">
        <v>9302</v>
      </c>
      <c r="Q842" s="120" t="s">
        <v>12202</v>
      </c>
      <c r="R842" s="120">
        <v>33</v>
      </c>
      <c r="S842" s="120">
        <v>3374</v>
      </c>
      <c r="T842" s="348" t="str">
        <f>IF(R842&lt;&gt;"",VLOOKUP(R842,'01_MASTER_KODE_WILAYAH'!H$1437:I$1470,2,FALSE),"")</f>
        <v>JAWA TENGAH</v>
      </c>
      <c r="U842" s="348" t="str">
        <f>IF(S842&lt;&gt;"",VLOOKUP(S842,'01_MASTER_KODE_WILAYAH'!D$5:F$1353,3,FALSE),"")</f>
        <v>KOTA SEMARANG</v>
      </c>
      <c r="V842" s="349" t="str">
        <f t="shared" si="406"/>
        <v>1</v>
      </c>
      <c r="W842" s="145" t="e">
        <f t="shared" si="407"/>
        <v>#VALUE!</v>
      </c>
      <c r="X842" s="133" t="e">
        <f>COUNTIFS(A1_Individu_Data_Keadaan_SDMK!A$4:A$149931,M842,A1_Individu_Data_Keadaan_SDMK!R$4:R$149285,"01. Dokter")</f>
        <v>#VALUE!</v>
      </c>
      <c r="Y842" s="122">
        <f t="shared" si="408"/>
        <v>2</v>
      </c>
      <c r="Z842" s="134" t="e">
        <f t="shared" si="409"/>
        <v>#VALUE!</v>
      </c>
      <c r="AA842" s="134" t="e">
        <f t="shared" si="410"/>
        <v>#VALUE!</v>
      </c>
      <c r="AB842" s="133" t="e">
        <f>COUNTIFS(A1_Individu_Data_Keadaan_SDMK!A$4:A$149931,M842,A1_Individu_Data_Keadaan_SDMK!R$4:R$149285,"02. Dokter Gigi")</f>
        <v>#VALUE!</v>
      </c>
      <c r="AC842" s="122">
        <f t="shared" si="411"/>
        <v>1</v>
      </c>
      <c r="AD842" s="134" t="e">
        <f t="shared" si="412"/>
        <v>#VALUE!</v>
      </c>
      <c r="AE842" s="134" t="e">
        <f t="shared" si="413"/>
        <v>#VALUE!</v>
      </c>
      <c r="AF842" s="133" t="e">
        <f>COUNTIFS(A1_Individu_Data_Keadaan_SDMK!A$4:A$149931,M842,A1_Individu_Data_Keadaan_SDMK!Q$4:Q$149285,"03. KEPERAWATAN")</f>
        <v>#VALUE!</v>
      </c>
      <c r="AG842" s="135">
        <f t="shared" si="414"/>
        <v>8</v>
      </c>
      <c r="AH842" s="134" t="e">
        <f t="shared" si="415"/>
        <v>#VALUE!</v>
      </c>
      <c r="AI842" s="134" t="e">
        <f t="shared" si="416"/>
        <v>#VALUE!</v>
      </c>
      <c r="AJ842" s="133" t="e">
        <f>COUNTIFS(A1_Individu_Data_Keadaan_SDMK!A$4:A$149931,M842,A1_Individu_Data_Keadaan_SDMK!Q$4:Q$149285,"04. KEBIDANAN")</f>
        <v>#VALUE!</v>
      </c>
      <c r="AK842" s="135">
        <f t="shared" si="417"/>
        <v>7</v>
      </c>
      <c r="AL842" s="134" t="e">
        <f t="shared" si="418"/>
        <v>#VALUE!</v>
      </c>
      <c r="AM842" s="134" t="e">
        <f t="shared" si="419"/>
        <v>#VALUE!</v>
      </c>
      <c r="AN842" s="133" t="e">
        <f>COUNTIFS(A1_Individu_Data_Keadaan_SDMK!A$4:A$149931,M842,A1_Individu_Data_Keadaan_SDMK!Q$4:Q$149285,"05. KEFARMASIAN")</f>
        <v>#VALUE!</v>
      </c>
      <c r="AO842" s="135">
        <f t="shared" si="420"/>
        <v>1</v>
      </c>
      <c r="AP842" s="134" t="e">
        <f t="shared" si="421"/>
        <v>#VALUE!</v>
      </c>
      <c r="AQ842" s="134" t="e">
        <f t="shared" si="422"/>
        <v>#VALUE!</v>
      </c>
      <c r="AR842" s="133" t="e">
        <f>COUNTIFS(A1_Individu_Data_Keadaan_SDMK!A$4:A$149931,M842,A1_Individu_Data_Keadaan_SDMK!Q$4:Q$149285,"06. KESEHATAN MASYARAKAT")</f>
        <v>#VALUE!</v>
      </c>
      <c r="AS842" s="135">
        <f t="shared" si="423"/>
        <v>1</v>
      </c>
      <c r="AT842" s="134" t="e">
        <f t="shared" si="424"/>
        <v>#VALUE!</v>
      </c>
      <c r="AU842" s="134" t="e">
        <f t="shared" si="425"/>
        <v>#VALUE!</v>
      </c>
      <c r="AV842" s="133" t="e">
        <f>COUNTIFS(A1_Individu_Data_Keadaan_SDMK!A$4:A$149931,M842,A1_Individu_Data_Keadaan_SDMK!Q$4:Q$149285,"07. KESEHATAN LINGKUNGAN")</f>
        <v>#VALUE!</v>
      </c>
      <c r="AW842" s="135">
        <f t="shared" si="426"/>
        <v>1</v>
      </c>
      <c r="AX842" s="134" t="e">
        <f t="shared" si="427"/>
        <v>#VALUE!</v>
      </c>
      <c r="AY842" s="134" t="e">
        <f t="shared" si="428"/>
        <v>#VALUE!</v>
      </c>
      <c r="AZ842" s="133" t="e">
        <f>COUNTIFS(A1_Individu_Data_Keadaan_SDMK!A$4:A$149931,M842,A1_Individu_Data_Keadaan_SDMK!Q$4:Q$149285,"08. GIZI")</f>
        <v>#VALUE!</v>
      </c>
      <c r="BA842" s="135">
        <f t="shared" si="429"/>
        <v>2</v>
      </c>
      <c r="BB842" s="134" t="e">
        <f t="shared" si="430"/>
        <v>#VALUE!</v>
      </c>
      <c r="BC842" s="134" t="e">
        <f t="shared" si="431"/>
        <v>#VALUE!</v>
      </c>
      <c r="BD842" s="133" t="e">
        <f>COUNTIFS(A1_Individu_Data_Keadaan_SDMK!A$4:A$149931,M842,A1_Individu_Data_Keadaan_SDMK!R$4:R$149285,"03. Ahli Teknologi Laboratorium Medik")</f>
        <v>#VALUE!</v>
      </c>
      <c r="BE842" s="135">
        <f t="shared" si="432"/>
        <v>1</v>
      </c>
      <c r="BF842" s="134" t="e">
        <f t="shared" si="433"/>
        <v>#VALUE!</v>
      </c>
      <c r="BG842" s="134" t="e">
        <f t="shared" si="434"/>
        <v>#VALUE!</v>
      </c>
      <c r="BH842" s="139" t="e">
        <f t="shared" si="435"/>
        <v>#VALUE!</v>
      </c>
      <c r="BI842" s="139" t="e">
        <f t="shared" si="436"/>
        <v>#VALUE!</v>
      </c>
    </row>
    <row r="843" spans="13:61" ht="15">
      <c r="M843" s="120" t="s">
        <v>14067</v>
      </c>
      <c r="N843" s="120" t="s">
        <v>14068</v>
      </c>
      <c r="O843" s="120" t="s">
        <v>267</v>
      </c>
      <c r="P843" s="120" t="s">
        <v>9301</v>
      </c>
      <c r="Q843" s="120" t="s">
        <v>12202</v>
      </c>
      <c r="R843" s="120">
        <v>33</v>
      </c>
      <c r="S843" s="120">
        <v>3374</v>
      </c>
      <c r="T843" s="348" t="str">
        <f>IF(R843&lt;&gt;"",VLOOKUP(R843,'01_MASTER_KODE_WILAYAH'!H$1437:I$1470,2,FALSE),"")</f>
        <v>JAWA TENGAH</v>
      </c>
      <c r="U843" s="348" t="str">
        <f>IF(S843&lt;&gt;"",VLOOKUP(S843,'01_MASTER_KODE_WILAYAH'!D$5:F$1353,3,FALSE),"")</f>
        <v>KOTA SEMARANG</v>
      </c>
      <c r="V843" s="349" t="str">
        <f t="shared" si="406"/>
        <v>2</v>
      </c>
      <c r="W843" s="145" t="e">
        <f t="shared" si="407"/>
        <v>#VALUE!</v>
      </c>
      <c r="X843" s="133" t="e">
        <f>COUNTIFS(A1_Individu_Data_Keadaan_SDMK!A$4:A$149931,M843,A1_Individu_Data_Keadaan_SDMK!R$4:R$149285,"01. Dokter")</f>
        <v>#VALUE!</v>
      </c>
      <c r="Y843" s="122">
        <f t="shared" si="408"/>
        <v>1</v>
      </c>
      <c r="Z843" s="134" t="e">
        <f t="shared" si="409"/>
        <v>#VALUE!</v>
      </c>
      <c r="AA843" s="134" t="e">
        <f t="shared" si="410"/>
        <v>#VALUE!</v>
      </c>
      <c r="AB843" s="133" t="e">
        <f>COUNTIFS(A1_Individu_Data_Keadaan_SDMK!A$4:A$149931,M843,A1_Individu_Data_Keadaan_SDMK!R$4:R$149285,"02. Dokter Gigi")</f>
        <v>#VALUE!</v>
      </c>
      <c r="AC843" s="122">
        <f t="shared" si="411"/>
        <v>1</v>
      </c>
      <c r="AD843" s="134" t="e">
        <f t="shared" si="412"/>
        <v>#VALUE!</v>
      </c>
      <c r="AE843" s="134" t="e">
        <f t="shared" si="413"/>
        <v>#VALUE!</v>
      </c>
      <c r="AF843" s="133" t="e">
        <f>COUNTIFS(A1_Individu_Data_Keadaan_SDMK!A$4:A$149931,M843,A1_Individu_Data_Keadaan_SDMK!Q$4:Q$149285,"03. KEPERAWATAN")</f>
        <v>#VALUE!</v>
      </c>
      <c r="AG843" s="135">
        <f t="shared" si="414"/>
        <v>5</v>
      </c>
      <c r="AH843" s="134" t="e">
        <f t="shared" si="415"/>
        <v>#VALUE!</v>
      </c>
      <c r="AI843" s="134" t="e">
        <f t="shared" si="416"/>
        <v>#VALUE!</v>
      </c>
      <c r="AJ843" s="133" t="e">
        <f>COUNTIFS(A1_Individu_Data_Keadaan_SDMK!A$4:A$149931,M843,A1_Individu_Data_Keadaan_SDMK!Q$4:Q$149285,"04. KEBIDANAN")</f>
        <v>#VALUE!</v>
      </c>
      <c r="AK843" s="135">
        <f t="shared" si="417"/>
        <v>4</v>
      </c>
      <c r="AL843" s="134" t="e">
        <f t="shared" si="418"/>
        <v>#VALUE!</v>
      </c>
      <c r="AM843" s="134" t="e">
        <f t="shared" si="419"/>
        <v>#VALUE!</v>
      </c>
      <c r="AN843" s="133" t="e">
        <f>COUNTIFS(A1_Individu_Data_Keadaan_SDMK!A$4:A$149931,M843,A1_Individu_Data_Keadaan_SDMK!Q$4:Q$149285,"05. KEFARMASIAN")</f>
        <v>#VALUE!</v>
      </c>
      <c r="AO843" s="135">
        <f t="shared" si="420"/>
        <v>1</v>
      </c>
      <c r="AP843" s="134" t="e">
        <f t="shared" si="421"/>
        <v>#VALUE!</v>
      </c>
      <c r="AQ843" s="134" t="e">
        <f t="shared" si="422"/>
        <v>#VALUE!</v>
      </c>
      <c r="AR843" s="133" t="e">
        <f>COUNTIFS(A1_Individu_Data_Keadaan_SDMK!A$4:A$149931,M843,A1_Individu_Data_Keadaan_SDMK!Q$4:Q$149285,"06. KESEHATAN MASYARAKAT")</f>
        <v>#VALUE!</v>
      </c>
      <c r="AS843" s="135">
        <f t="shared" si="423"/>
        <v>1</v>
      </c>
      <c r="AT843" s="134" t="e">
        <f t="shared" si="424"/>
        <v>#VALUE!</v>
      </c>
      <c r="AU843" s="134" t="e">
        <f t="shared" si="425"/>
        <v>#VALUE!</v>
      </c>
      <c r="AV843" s="133" t="e">
        <f>COUNTIFS(A1_Individu_Data_Keadaan_SDMK!A$4:A$149931,M843,A1_Individu_Data_Keadaan_SDMK!Q$4:Q$149285,"07. KESEHATAN LINGKUNGAN")</f>
        <v>#VALUE!</v>
      </c>
      <c r="AW843" s="135">
        <f t="shared" si="426"/>
        <v>1</v>
      </c>
      <c r="AX843" s="134" t="e">
        <f t="shared" si="427"/>
        <v>#VALUE!</v>
      </c>
      <c r="AY843" s="134" t="e">
        <f t="shared" si="428"/>
        <v>#VALUE!</v>
      </c>
      <c r="AZ843" s="133" t="e">
        <f>COUNTIFS(A1_Individu_Data_Keadaan_SDMK!A$4:A$149931,M843,A1_Individu_Data_Keadaan_SDMK!Q$4:Q$149285,"08. GIZI")</f>
        <v>#VALUE!</v>
      </c>
      <c r="BA843" s="135">
        <f t="shared" si="429"/>
        <v>1</v>
      </c>
      <c r="BB843" s="134" t="e">
        <f t="shared" si="430"/>
        <v>#VALUE!</v>
      </c>
      <c r="BC843" s="134" t="e">
        <f t="shared" si="431"/>
        <v>#VALUE!</v>
      </c>
      <c r="BD843" s="133" t="e">
        <f>COUNTIFS(A1_Individu_Data_Keadaan_SDMK!A$4:A$149931,M843,A1_Individu_Data_Keadaan_SDMK!R$4:R$149285,"03. Ahli Teknologi Laboratorium Medik")</f>
        <v>#VALUE!</v>
      </c>
      <c r="BE843" s="135">
        <f t="shared" si="432"/>
        <v>1</v>
      </c>
      <c r="BF843" s="134" t="e">
        <f t="shared" si="433"/>
        <v>#VALUE!</v>
      </c>
      <c r="BG843" s="134" t="e">
        <f t="shared" si="434"/>
        <v>#VALUE!</v>
      </c>
      <c r="BH843" s="139" t="e">
        <f t="shared" si="435"/>
        <v>#VALUE!</v>
      </c>
      <c r="BI843" s="139" t="e">
        <f t="shared" si="436"/>
        <v>#VALUE!</v>
      </c>
    </row>
    <row r="844" spans="13:61" ht="15">
      <c r="M844" s="120" t="s">
        <v>14069</v>
      </c>
      <c r="N844" s="120" t="s">
        <v>14070</v>
      </c>
      <c r="O844" s="120" t="s">
        <v>267</v>
      </c>
      <c r="P844" s="120" t="s">
        <v>9302</v>
      </c>
      <c r="Q844" s="120" t="s">
        <v>12202</v>
      </c>
      <c r="R844" s="120">
        <v>33</v>
      </c>
      <c r="S844" s="120">
        <v>3374</v>
      </c>
      <c r="T844" s="348" t="str">
        <f>IF(R844&lt;&gt;"",VLOOKUP(R844,'01_MASTER_KODE_WILAYAH'!H$1437:I$1470,2,FALSE),"")</f>
        <v>JAWA TENGAH</v>
      </c>
      <c r="U844" s="348" t="str">
        <f>IF(S844&lt;&gt;"",VLOOKUP(S844,'01_MASTER_KODE_WILAYAH'!D$5:F$1353,3,FALSE),"")</f>
        <v>KOTA SEMARANG</v>
      </c>
      <c r="V844" s="349" t="str">
        <f t="shared" si="406"/>
        <v>1</v>
      </c>
      <c r="W844" s="145" t="e">
        <f t="shared" si="407"/>
        <v>#VALUE!</v>
      </c>
      <c r="X844" s="133" t="e">
        <f>COUNTIFS(A1_Individu_Data_Keadaan_SDMK!A$4:A$149931,M844,A1_Individu_Data_Keadaan_SDMK!R$4:R$149285,"01. Dokter")</f>
        <v>#VALUE!</v>
      </c>
      <c r="Y844" s="122">
        <f t="shared" si="408"/>
        <v>2</v>
      </c>
      <c r="Z844" s="134" t="e">
        <f t="shared" si="409"/>
        <v>#VALUE!</v>
      </c>
      <c r="AA844" s="134" t="e">
        <f t="shared" si="410"/>
        <v>#VALUE!</v>
      </c>
      <c r="AB844" s="133" t="e">
        <f>COUNTIFS(A1_Individu_Data_Keadaan_SDMK!A$4:A$149931,M844,A1_Individu_Data_Keadaan_SDMK!R$4:R$149285,"02. Dokter Gigi")</f>
        <v>#VALUE!</v>
      </c>
      <c r="AC844" s="122">
        <f t="shared" si="411"/>
        <v>1</v>
      </c>
      <c r="AD844" s="134" t="e">
        <f t="shared" si="412"/>
        <v>#VALUE!</v>
      </c>
      <c r="AE844" s="134" t="e">
        <f t="shared" si="413"/>
        <v>#VALUE!</v>
      </c>
      <c r="AF844" s="133" t="e">
        <f>COUNTIFS(A1_Individu_Data_Keadaan_SDMK!A$4:A$149931,M844,A1_Individu_Data_Keadaan_SDMK!Q$4:Q$149285,"03. KEPERAWATAN")</f>
        <v>#VALUE!</v>
      </c>
      <c r="AG844" s="135">
        <f t="shared" si="414"/>
        <v>8</v>
      </c>
      <c r="AH844" s="134" t="e">
        <f t="shared" si="415"/>
        <v>#VALUE!</v>
      </c>
      <c r="AI844" s="134" t="e">
        <f t="shared" si="416"/>
        <v>#VALUE!</v>
      </c>
      <c r="AJ844" s="133" t="e">
        <f>COUNTIFS(A1_Individu_Data_Keadaan_SDMK!A$4:A$149931,M844,A1_Individu_Data_Keadaan_SDMK!Q$4:Q$149285,"04. KEBIDANAN")</f>
        <v>#VALUE!</v>
      </c>
      <c r="AK844" s="135">
        <f t="shared" si="417"/>
        <v>7</v>
      </c>
      <c r="AL844" s="134" t="e">
        <f t="shared" si="418"/>
        <v>#VALUE!</v>
      </c>
      <c r="AM844" s="134" t="e">
        <f t="shared" si="419"/>
        <v>#VALUE!</v>
      </c>
      <c r="AN844" s="133" t="e">
        <f>COUNTIFS(A1_Individu_Data_Keadaan_SDMK!A$4:A$149931,M844,A1_Individu_Data_Keadaan_SDMK!Q$4:Q$149285,"05. KEFARMASIAN")</f>
        <v>#VALUE!</v>
      </c>
      <c r="AO844" s="135">
        <f t="shared" si="420"/>
        <v>1</v>
      </c>
      <c r="AP844" s="134" t="e">
        <f t="shared" si="421"/>
        <v>#VALUE!</v>
      </c>
      <c r="AQ844" s="134" t="e">
        <f t="shared" si="422"/>
        <v>#VALUE!</v>
      </c>
      <c r="AR844" s="133" t="e">
        <f>COUNTIFS(A1_Individu_Data_Keadaan_SDMK!A$4:A$149931,M844,A1_Individu_Data_Keadaan_SDMK!Q$4:Q$149285,"06. KESEHATAN MASYARAKAT")</f>
        <v>#VALUE!</v>
      </c>
      <c r="AS844" s="135">
        <f t="shared" si="423"/>
        <v>1</v>
      </c>
      <c r="AT844" s="134" t="e">
        <f t="shared" si="424"/>
        <v>#VALUE!</v>
      </c>
      <c r="AU844" s="134" t="e">
        <f t="shared" si="425"/>
        <v>#VALUE!</v>
      </c>
      <c r="AV844" s="133" t="e">
        <f>COUNTIFS(A1_Individu_Data_Keadaan_SDMK!A$4:A$149931,M844,A1_Individu_Data_Keadaan_SDMK!Q$4:Q$149285,"07. KESEHATAN LINGKUNGAN")</f>
        <v>#VALUE!</v>
      </c>
      <c r="AW844" s="135">
        <f t="shared" si="426"/>
        <v>1</v>
      </c>
      <c r="AX844" s="134" t="e">
        <f t="shared" si="427"/>
        <v>#VALUE!</v>
      </c>
      <c r="AY844" s="134" t="e">
        <f t="shared" si="428"/>
        <v>#VALUE!</v>
      </c>
      <c r="AZ844" s="133" t="e">
        <f>COUNTIFS(A1_Individu_Data_Keadaan_SDMK!A$4:A$149931,M844,A1_Individu_Data_Keadaan_SDMK!Q$4:Q$149285,"08. GIZI")</f>
        <v>#VALUE!</v>
      </c>
      <c r="BA844" s="135">
        <f t="shared" si="429"/>
        <v>2</v>
      </c>
      <c r="BB844" s="134" t="e">
        <f t="shared" si="430"/>
        <v>#VALUE!</v>
      </c>
      <c r="BC844" s="134" t="e">
        <f t="shared" si="431"/>
        <v>#VALUE!</v>
      </c>
      <c r="BD844" s="133" t="e">
        <f>COUNTIFS(A1_Individu_Data_Keadaan_SDMK!A$4:A$149931,M844,A1_Individu_Data_Keadaan_SDMK!R$4:R$149285,"03. Ahli Teknologi Laboratorium Medik")</f>
        <v>#VALUE!</v>
      </c>
      <c r="BE844" s="135">
        <f t="shared" si="432"/>
        <v>1</v>
      </c>
      <c r="BF844" s="134" t="e">
        <f t="shared" si="433"/>
        <v>#VALUE!</v>
      </c>
      <c r="BG844" s="134" t="e">
        <f t="shared" si="434"/>
        <v>#VALUE!</v>
      </c>
      <c r="BH844" s="139" t="e">
        <f t="shared" si="435"/>
        <v>#VALUE!</v>
      </c>
      <c r="BI844" s="139" t="e">
        <f t="shared" si="436"/>
        <v>#VALUE!</v>
      </c>
    </row>
    <row r="845" spans="13:61" ht="15">
      <c r="M845" s="120" t="s">
        <v>14071</v>
      </c>
      <c r="N845" s="120" t="s">
        <v>14072</v>
      </c>
      <c r="O845" s="120" t="s">
        <v>267</v>
      </c>
      <c r="P845" s="120" t="s">
        <v>9302</v>
      </c>
      <c r="Q845" s="120" t="s">
        <v>12202</v>
      </c>
      <c r="R845" s="120">
        <v>33</v>
      </c>
      <c r="S845" s="120">
        <v>3374</v>
      </c>
      <c r="T845" s="348" t="str">
        <f>IF(R845&lt;&gt;"",VLOOKUP(R845,'01_MASTER_KODE_WILAYAH'!H$1437:I$1470,2,FALSE),"")</f>
        <v>JAWA TENGAH</v>
      </c>
      <c r="U845" s="348" t="str">
        <f>IF(S845&lt;&gt;"",VLOOKUP(S845,'01_MASTER_KODE_WILAYAH'!D$5:F$1353,3,FALSE),"")</f>
        <v>KOTA SEMARANG</v>
      </c>
      <c r="V845" s="349" t="str">
        <f t="shared" si="406"/>
        <v>1</v>
      </c>
      <c r="W845" s="145" t="e">
        <f t="shared" si="407"/>
        <v>#VALUE!</v>
      </c>
      <c r="X845" s="133" t="e">
        <f>COUNTIFS(A1_Individu_Data_Keadaan_SDMK!A$4:A$149931,M845,A1_Individu_Data_Keadaan_SDMK!R$4:R$149285,"01. Dokter")</f>
        <v>#VALUE!</v>
      </c>
      <c r="Y845" s="122">
        <f t="shared" si="408"/>
        <v>2</v>
      </c>
      <c r="Z845" s="134" t="e">
        <f t="shared" si="409"/>
        <v>#VALUE!</v>
      </c>
      <c r="AA845" s="134" t="e">
        <f t="shared" si="410"/>
        <v>#VALUE!</v>
      </c>
      <c r="AB845" s="133" t="e">
        <f>COUNTIFS(A1_Individu_Data_Keadaan_SDMK!A$4:A$149931,M845,A1_Individu_Data_Keadaan_SDMK!R$4:R$149285,"02. Dokter Gigi")</f>
        <v>#VALUE!</v>
      </c>
      <c r="AC845" s="122">
        <f t="shared" si="411"/>
        <v>1</v>
      </c>
      <c r="AD845" s="134" t="e">
        <f t="shared" si="412"/>
        <v>#VALUE!</v>
      </c>
      <c r="AE845" s="134" t="e">
        <f t="shared" si="413"/>
        <v>#VALUE!</v>
      </c>
      <c r="AF845" s="133" t="e">
        <f>COUNTIFS(A1_Individu_Data_Keadaan_SDMK!A$4:A$149931,M845,A1_Individu_Data_Keadaan_SDMK!Q$4:Q$149285,"03. KEPERAWATAN")</f>
        <v>#VALUE!</v>
      </c>
      <c r="AG845" s="135">
        <f t="shared" si="414"/>
        <v>8</v>
      </c>
      <c r="AH845" s="134" t="e">
        <f t="shared" si="415"/>
        <v>#VALUE!</v>
      </c>
      <c r="AI845" s="134" t="e">
        <f t="shared" si="416"/>
        <v>#VALUE!</v>
      </c>
      <c r="AJ845" s="133" t="e">
        <f>COUNTIFS(A1_Individu_Data_Keadaan_SDMK!A$4:A$149931,M845,A1_Individu_Data_Keadaan_SDMK!Q$4:Q$149285,"04. KEBIDANAN")</f>
        <v>#VALUE!</v>
      </c>
      <c r="AK845" s="135">
        <f t="shared" si="417"/>
        <v>7</v>
      </c>
      <c r="AL845" s="134" t="e">
        <f t="shared" si="418"/>
        <v>#VALUE!</v>
      </c>
      <c r="AM845" s="134" t="e">
        <f t="shared" si="419"/>
        <v>#VALUE!</v>
      </c>
      <c r="AN845" s="133" t="e">
        <f>COUNTIFS(A1_Individu_Data_Keadaan_SDMK!A$4:A$149931,M845,A1_Individu_Data_Keadaan_SDMK!Q$4:Q$149285,"05. KEFARMASIAN")</f>
        <v>#VALUE!</v>
      </c>
      <c r="AO845" s="135">
        <f t="shared" si="420"/>
        <v>1</v>
      </c>
      <c r="AP845" s="134" t="e">
        <f t="shared" si="421"/>
        <v>#VALUE!</v>
      </c>
      <c r="AQ845" s="134" t="e">
        <f t="shared" si="422"/>
        <v>#VALUE!</v>
      </c>
      <c r="AR845" s="133" t="e">
        <f>COUNTIFS(A1_Individu_Data_Keadaan_SDMK!A$4:A$149931,M845,A1_Individu_Data_Keadaan_SDMK!Q$4:Q$149285,"06. KESEHATAN MASYARAKAT")</f>
        <v>#VALUE!</v>
      </c>
      <c r="AS845" s="135">
        <f t="shared" si="423"/>
        <v>1</v>
      </c>
      <c r="AT845" s="134" t="e">
        <f t="shared" si="424"/>
        <v>#VALUE!</v>
      </c>
      <c r="AU845" s="134" t="e">
        <f t="shared" si="425"/>
        <v>#VALUE!</v>
      </c>
      <c r="AV845" s="133" t="e">
        <f>COUNTIFS(A1_Individu_Data_Keadaan_SDMK!A$4:A$149931,M845,A1_Individu_Data_Keadaan_SDMK!Q$4:Q$149285,"07. KESEHATAN LINGKUNGAN")</f>
        <v>#VALUE!</v>
      </c>
      <c r="AW845" s="135">
        <f t="shared" si="426"/>
        <v>1</v>
      </c>
      <c r="AX845" s="134" t="e">
        <f t="shared" si="427"/>
        <v>#VALUE!</v>
      </c>
      <c r="AY845" s="134" t="e">
        <f t="shared" si="428"/>
        <v>#VALUE!</v>
      </c>
      <c r="AZ845" s="133" t="e">
        <f>COUNTIFS(A1_Individu_Data_Keadaan_SDMK!A$4:A$149931,M845,A1_Individu_Data_Keadaan_SDMK!Q$4:Q$149285,"08. GIZI")</f>
        <v>#VALUE!</v>
      </c>
      <c r="BA845" s="135">
        <f t="shared" si="429"/>
        <v>2</v>
      </c>
      <c r="BB845" s="134" t="e">
        <f t="shared" si="430"/>
        <v>#VALUE!</v>
      </c>
      <c r="BC845" s="134" t="e">
        <f t="shared" si="431"/>
        <v>#VALUE!</v>
      </c>
      <c r="BD845" s="133" t="e">
        <f>COUNTIFS(A1_Individu_Data_Keadaan_SDMK!A$4:A$149931,M845,A1_Individu_Data_Keadaan_SDMK!R$4:R$149285,"03. Ahli Teknologi Laboratorium Medik")</f>
        <v>#VALUE!</v>
      </c>
      <c r="BE845" s="135">
        <f t="shared" si="432"/>
        <v>1</v>
      </c>
      <c r="BF845" s="134" t="e">
        <f t="shared" si="433"/>
        <v>#VALUE!</v>
      </c>
      <c r="BG845" s="134" t="e">
        <f t="shared" si="434"/>
        <v>#VALUE!</v>
      </c>
      <c r="BH845" s="139" t="e">
        <f t="shared" si="435"/>
        <v>#VALUE!</v>
      </c>
      <c r="BI845" s="139" t="e">
        <f t="shared" si="436"/>
        <v>#VALUE!</v>
      </c>
    </row>
    <row r="846" spans="13:61" ht="15">
      <c r="M846" s="120" t="s">
        <v>14073</v>
      </c>
      <c r="N846" s="120" t="s">
        <v>14074</v>
      </c>
      <c r="O846" s="120" t="s">
        <v>267</v>
      </c>
      <c r="P846" s="120" t="s">
        <v>9301</v>
      </c>
      <c r="Q846" s="120" t="s">
        <v>12202</v>
      </c>
      <c r="R846" s="120">
        <v>33</v>
      </c>
      <c r="S846" s="120">
        <v>3374</v>
      </c>
      <c r="T846" s="348" t="str">
        <f>IF(R846&lt;&gt;"",VLOOKUP(R846,'01_MASTER_KODE_WILAYAH'!H$1437:I$1470,2,FALSE),"")</f>
        <v>JAWA TENGAH</v>
      </c>
      <c r="U846" s="348" t="str">
        <f>IF(S846&lt;&gt;"",VLOOKUP(S846,'01_MASTER_KODE_WILAYAH'!D$5:F$1353,3,FALSE),"")</f>
        <v>KOTA SEMARANG</v>
      </c>
      <c r="V846" s="349" t="str">
        <f t="shared" si="406"/>
        <v>2</v>
      </c>
      <c r="W846" s="145" t="e">
        <f t="shared" si="407"/>
        <v>#VALUE!</v>
      </c>
      <c r="X846" s="133" t="e">
        <f>COUNTIFS(A1_Individu_Data_Keadaan_SDMK!A$4:A$149931,M846,A1_Individu_Data_Keadaan_SDMK!R$4:R$149285,"01. Dokter")</f>
        <v>#VALUE!</v>
      </c>
      <c r="Y846" s="122">
        <f t="shared" si="408"/>
        <v>1</v>
      </c>
      <c r="Z846" s="134" t="e">
        <f t="shared" si="409"/>
        <v>#VALUE!</v>
      </c>
      <c r="AA846" s="134" t="e">
        <f t="shared" si="410"/>
        <v>#VALUE!</v>
      </c>
      <c r="AB846" s="133" t="e">
        <f>COUNTIFS(A1_Individu_Data_Keadaan_SDMK!A$4:A$149931,M846,A1_Individu_Data_Keadaan_SDMK!R$4:R$149285,"02. Dokter Gigi")</f>
        <v>#VALUE!</v>
      </c>
      <c r="AC846" s="122">
        <f t="shared" si="411"/>
        <v>1</v>
      </c>
      <c r="AD846" s="134" t="e">
        <f t="shared" si="412"/>
        <v>#VALUE!</v>
      </c>
      <c r="AE846" s="134" t="e">
        <f t="shared" si="413"/>
        <v>#VALUE!</v>
      </c>
      <c r="AF846" s="133" t="e">
        <f>COUNTIFS(A1_Individu_Data_Keadaan_SDMK!A$4:A$149931,M846,A1_Individu_Data_Keadaan_SDMK!Q$4:Q$149285,"03. KEPERAWATAN")</f>
        <v>#VALUE!</v>
      </c>
      <c r="AG846" s="135">
        <f t="shared" si="414"/>
        <v>5</v>
      </c>
      <c r="AH846" s="134" t="e">
        <f t="shared" si="415"/>
        <v>#VALUE!</v>
      </c>
      <c r="AI846" s="134" t="e">
        <f t="shared" si="416"/>
        <v>#VALUE!</v>
      </c>
      <c r="AJ846" s="133" t="e">
        <f>COUNTIFS(A1_Individu_Data_Keadaan_SDMK!A$4:A$149931,M846,A1_Individu_Data_Keadaan_SDMK!Q$4:Q$149285,"04. KEBIDANAN")</f>
        <v>#VALUE!</v>
      </c>
      <c r="AK846" s="135">
        <f t="shared" si="417"/>
        <v>4</v>
      </c>
      <c r="AL846" s="134" t="e">
        <f t="shared" si="418"/>
        <v>#VALUE!</v>
      </c>
      <c r="AM846" s="134" t="e">
        <f t="shared" si="419"/>
        <v>#VALUE!</v>
      </c>
      <c r="AN846" s="133" t="e">
        <f>COUNTIFS(A1_Individu_Data_Keadaan_SDMK!A$4:A$149931,M846,A1_Individu_Data_Keadaan_SDMK!Q$4:Q$149285,"05. KEFARMASIAN")</f>
        <v>#VALUE!</v>
      </c>
      <c r="AO846" s="135">
        <f t="shared" si="420"/>
        <v>1</v>
      </c>
      <c r="AP846" s="134" t="e">
        <f t="shared" si="421"/>
        <v>#VALUE!</v>
      </c>
      <c r="AQ846" s="134" t="e">
        <f t="shared" si="422"/>
        <v>#VALUE!</v>
      </c>
      <c r="AR846" s="133" t="e">
        <f>COUNTIFS(A1_Individu_Data_Keadaan_SDMK!A$4:A$149931,M846,A1_Individu_Data_Keadaan_SDMK!Q$4:Q$149285,"06. KESEHATAN MASYARAKAT")</f>
        <v>#VALUE!</v>
      </c>
      <c r="AS846" s="135">
        <f t="shared" si="423"/>
        <v>1</v>
      </c>
      <c r="AT846" s="134" t="e">
        <f t="shared" si="424"/>
        <v>#VALUE!</v>
      </c>
      <c r="AU846" s="134" t="e">
        <f t="shared" si="425"/>
        <v>#VALUE!</v>
      </c>
      <c r="AV846" s="133" t="e">
        <f>COUNTIFS(A1_Individu_Data_Keadaan_SDMK!A$4:A$149931,M846,A1_Individu_Data_Keadaan_SDMK!Q$4:Q$149285,"07. KESEHATAN LINGKUNGAN")</f>
        <v>#VALUE!</v>
      </c>
      <c r="AW846" s="135">
        <f t="shared" si="426"/>
        <v>1</v>
      </c>
      <c r="AX846" s="134" t="e">
        <f t="shared" si="427"/>
        <v>#VALUE!</v>
      </c>
      <c r="AY846" s="134" t="e">
        <f t="shared" si="428"/>
        <v>#VALUE!</v>
      </c>
      <c r="AZ846" s="133" t="e">
        <f>COUNTIFS(A1_Individu_Data_Keadaan_SDMK!A$4:A$149931,M846,A1_Individu_Data_Keadaan_SDMK!Q$4:Q$149285,"08. GIZI")</f>
        <v>#VALUE!</v>
      </c>
      <c r="BA846" s="135">
        <f t="shared" si="429"/>
        <v>1</v>
      </c>
      <c r="BB846" s="134" t="e">
        <f t="shared" si="430"/>
        <v>#VALUE!</v>
      </c>
      <c r="BC846" s="134" t="e">
        <f t="shared" si="431"/>
        <v>#VALUE!</v>
      </c>
      <c r="BD846" s="133" t="e">
        <f>COUNTIFS(A1_Individu_Data_Keadaan_SDMK!A$4:A$149931,M846,A1_Individu_Data_Keadaan_SDMK!R$4:R$149285,"03. Ahli Teknologi Laboratorium Medik")</f>
        <v>#VALUE!</v>
      </c>
      <c r="BE846" s="135">
        <f t="shared" si="432"/>
        <v>1</v>
      </c>
      <c r="BF846" s="134" t="e">
        <f t="shared" si="433"/>
        <v>#VALUE!</v>
      </c>
      <c r="BG846" s="134" t="e">
        <f t="shared" si="434"/>
        <v>#VALUE!</v>
      </c>
      <c r="BH846" s="139" t="e">
        <f t="shared" si="435"/>
        <v>#VALUE!</v>
      </c>
      <c r="BI846" s="139" t="e">
        <f t="shared" si="436"/>
        <v>#VALUE!</v>
      </c>
    </row>
    <row r="847" spans="13:61" ht="15">
      <c r="M847" s="120" t="s">
        <v>14075</v>
      </c>
      <c r="N847" s="120" t="s">
        <v>14076</v>
      </c>
      <c r="O847" s="120" t="s">
        <v>267</v>
      </c>
      <c r="P847" s="120" t="s">
        <v>9301</v>
      </c>
      <c r="Q847" s="120" t="s">
        <v>12202</v>
      </c>
      <c r="R847" s="120">
        <v>33</v>
      </c>
      <c r="S847" s="120">
        <v>3374</v>
      </c>
      <c r="T847" s="348" t="str">
        <f>IF(R847&lt;&gt;"",VLOOKUP(R847,'01_MASTER_KODE_WILAYAH'!H$1437:I$1470,2,FALSE),"")</f>
        <v>JAWA TENGAH</v>
      </c>
      <c r="U847" s="348" t="str">
        <f>IF(S847&lt;&gt;"",VLOOKUP(S847,'01_MASTER_KODE_WILAYAH'!D$5:F$1353,3,FALSE),"")</f>
        <v>KOTA SEMARANG</v>
      </c>
      <c r="V847" s="349" t="str">
        <f t="shared" si="406"/>
        <v>2</v>
      </c>
      <c r="W847" s="145" t="e">
        <f t="shared" si="407"/>
        <v>#VALUE!</v>
      </c>
      <c r="X847" s="133" t="e">
        <f>COUNTIFS(A1_Individu_Data_Keadaan_SDMK!A$4:A$149931,M847,A1_Individu_Data_Keadaan_SDMK!R$4:R$149285,"01. Dokter")</f>
        <v>#VALUE!</v>
      </c>
      <c r="Y847" s="122">
        <f t="shared" si="408"/>
        <v>1</v>
      </c>
      <c r="Z847" s="134" t="e">
        <f t="shared" si="409"/>
        <v>#VALUE!</v>
      </c>
      <c r="AA847" s="134" t="e">
        <f t="shared" si="410"/>
        <v>#VALUE!</v>
      </c>
      <c r="AB847" s="133" t="e">
        <f>COUNTIFS(A1_Individu_Data_Keadaan_SDMK!A$4:A$149931,M847,A1_Individu_Data_Keadaan_SDMK!R$4:R$149285,"02. Dokter Gigi")</f>
        <v>#VALUE!</v>
      </c>
      <c r="AC847" s="122">
        <f t="shared" si="411"/>
        <v>1</v>
      </c>
      <c r="AD847" s="134" t="e">
        <f t="shared" si="412"/>
        <v>#VALUE!</v>
      </c>
      <c r="AE847" s="134" t="e">
        <f t="shared" si="413"/>
        <v>#VALUE!</v>
      </c>
      <c r="AF847" s="133" t="e">
        <f>COUNTIFS(A1_Individu_Data_Keadaan_SDMK!A$4:A$149931,M847,A1_Individu_Data_Keadaan_SDMK!Q$4:Q$149285,"03. KEPERAWATAN")</f>
        <v>#VALUE!</v>
      </c>
      <c r="AG847" s="135">
        <f t="shared" si="414"/>
        <v>5</v>
      </c>
      <c r="AH847" s="134" t="e">
        <f t="shared" si="415"/>
        <v>#VALUE!</v>
      </c>
      <c r="AI847" s="134" t="e">
        <f t="shared" si="416"/>
        <v>#VALUE!</v>
      </c>
      <c r="AJ847" s="133" t="e">
        <f>COUNTIFS(A1_Individu_Data_Keadaan_SDMK!A$4:A$149931,M847,A1_Individu_Data_Keadaan_SDMK!Q$4:Q$149285,"04. KEBIDANAN")</f>
        <v>#VALUE!</v>
      </c>
      <c r="AK847" s="135">
        <f t="shared" si="417"/>
        <v>4</v>
      </c>
      <c r="AL847" s="134" t="e">
        <f t="shared" si="418"/>
        <v>#VALUE!</v>
      </c>
      <c r="AM847" s="134" t="e">
        <f t="shared" si="419"/>
        <v>#VALUE!</v>
      </c>
      <c r="AN847" s="133" t="e">
        <f>COUNTIFS(A1_Individu_Data_Keadaan_SDMK!A$4:A$149931,M847,A1_Individu_Data_Keadaan_SDMK!Q$4:Q$149285,"05. KEFARMASIAN")</f>
        <v>#VALUE!</v>
      </c>
      <c r="AO847" s="135">
        <f t="shared" si="420"/>
        <v>1</v>
      </c>
      <c r="AP847" s="134" t="e">
        <f t="shared" si="421"/>
        <v>#VALUE!</v>
      </c>
      <c r="AQ847" s="134" t="e">
        <f t="shared" si="422"/>
        <v>#VALUE!</v>
      </c>
      <c r="AR847" s="133" t="e">
        <f>COUNTIFS(A1_Individu_Data_Keadaan_SDMK!A$4:A$149931,M847,A1_Individu_Data_Keadaan_SDMK!Q$4:Q$149285,"06. KESEHATAN MASYARAKAT")</f>
        <v>#VALUE!</v>
      </c>
      <c r="AS847" s="135">
        <f t="shared" si="423"/>
        <v>1</v>
      </c>
      <c r="AT847" s="134" t="e">
        <f t="shared" si="424"/>
        <v>#VALUE!</v>
      </c>
      <c r="AU847" s="134" t="e">
        <f t="shared" si="425"/>
        <v>#VALUE!</v>
      </c>
      <c r="AV847" s="133" t="e">
        <f>COUNTIFS(A1_Individu_Data_Keadaan_SDMK!A$4:A$149931,M847,A1_Individu_Data_Keadaan_SDMK!Q$4:Q$149285,"07. KESEHATAN LINGKUNGAN")</f>
        <v>#VALUE!</v>
      </c>
      <c r="AW847" s="135">
        <f t="shared" si="426"/>
        <v>1</v>
      </c>
      <c r="AX847" s="134" t="e">
        <f t="shared" si="427"/>
        <v>#VALUE!</v>
      </c>
      <c r="AY847" s="134" t="e">
        <f t="shared" si="428"/>
        <v>#VALUE!</v>
      </c>
      <c r="AZ847" s="133" t="e">
        <f>COUNTIFS(A1_Individu_Data_Keadaan_SDMK!A$4:A$149931,M847,A1_Individu_Data_Keadaan_SDMK!Q$4:Q$149285,"08. GIZI")</f>
        <v>#VALUE!</v>
      </c>
      <c r="BA847" s="135">
        <f t="shared" si="429"/>
        <v>1</v>
      </c>
      <c r="BB847" s="134" t="e">
        <f t="shared" si="430"/>
        <v>#VALUE!</v>
      </c>
      <c r="BC847" s="134" t="e">
        <f t="shared" si="431"/>
        <v>#VALUE!</v>
      </c>
      <c r="BD847" s="133" t="e">
        <f>COUNTIFS(A1_Individu_Data_Keadaan_SDMK!A$4:A$149931,M847,A1_Individu_Data_Keadaan_SDMK!R$4:R$149285,"03. Ahli Teknologi Laboratorium Medik")</f>
        <v>#VALUE!</v>
      </c>
      <c r="BE847" s="135">
        <f t="shared" si="432"/>
        <v>1</v>
      </c>
      <c r="BF847" s="134" t="e">
        <f t="shared" si="433"/>
        <v>#VALUE!</v>
      </c>
      <c r="BG847" s="134" t="e">
        <f t="shared" si="434"/>
        <v>#VALUE!</v>
      </c>
      <c r="BH847" s="139" t="e">
        <f t="shared" si="435"/>
        <v>#VALUE!</v>
      </c>
      <c r="BI847" s="139" t="e">
        <f t="shared" si="436"/>
        <v>#VALUE!</v>
      </c>
    </row>
    <row r="848" spans="13:61" ht="15">
      <c r="M848" s="120" t="s">
        <v>14077</v>
      </c>
      <c r="N848" s="120" t="s">
        <v>14078</v>
      </c>
      <c r="O848" s="120" t="s">
        <v>267</v>
      </c>
      <c r="P848" s="120" t="s">
        <v>9301</v>
      </c>
      <c r="Q848" s="120" t="s">
        <v>12202</v>
      </c>
      <c r="R848" s="120">
        <v>33</v>
      </c>
      <c r="S848" s="120">
        <v>3374</v>
      </c>
      <c r="T848" s="348" t="str">
        <f>IF(R848&lt;&gt;"",VLOOKUP(R848,'01_MASTER_KODE_WILAYAH'!H$1437:I$1470,2,FALSE),"")</f>
        <v>JAWA TENGAH</v>
      </c>
      <c r="U848" s="348" t="str">
        <f>IF(S848&lt;&gt;"",VLOOKUP(S848,'01_MASTER_KODE_WILAYAH'!D$5:F$1353,3,FALSE),"")</f>
        <v>KOTA SEMARANG</v>
      </c>
      <c r="V848" s="349" t="str">
        <f t="shared" si="406"/>
        <v>2</v>
      </c>
      <c r="W848" s="145" t="e">
        <f t="shared" si="407"/>
        <v>#VALUE!</v>
      </c>
      <c r="X848" s="133" t="e">
        <f>COUNTIFS(A1_Individu_Data_Keadaan_SDMK!A$4:A$149931,M848,A1_Individu_Data_Keadaan_SDMK!R$4:R$149285,"01. Dokter")</f>
        <v>#VALUE!</v>
      </c>
      <c r="Y848" s="122">
        <f t="shared" si="408"/>
        <v>1</v>
      </c>
      <c r="Z848" s="134" t="e">
        <f t="shared" si="409"/>
        <v>#VALUE!</v>
      </c>
      <c r="AA848" s="134" t="e">
        <f t="shared" si="410"/>
        <v>#VALUE!</v>
      </c>
      <c r="AB848" s="133" t="e">
        <f>COUNTIFS(A1_Individu_Data_Keadaan_SDMK!A$4:A$149931,M848,A1_Individu_Data_Keadaan_SDMK!R$4:R$149285,"02. Dokter Gigi")</f>
        <v>#VALUE!</v>
      </c>
      <c r="AC848" s="122">
        <f t="shared" si="411"/>
        <v>1</v>
      </c>
      <c r="AD848" s="134" t="e">
        <f t="shared" si="412"/>
        <v>#VALUE!</v>
      </c>
      <c r="AE848" s="134" t="e">
        <f t="shared" si="413"/>
        <v>#VALUE!</v>
      </c>
      <c r="AF848" s="133" t="e">
        <f>COUNTIFS(A1_Individu_Data_Keadaan_SDMK!A$4:A$149931,M848,A1_Individu_Data_Keadaan_SDMK!Q$4:Q$149285,"03. KEPERAWATAN")</f>
        <v>#VALUE!</v>
      </c>
      <c r="AG848" s="135">
        <f t="shared" si="414"/>
        <v>5</v>
      </c>
      <c r="AH848" s="134" t="e">
        <f t="shared" si="415"/>
        <v>#VALUE!</v>
      </c>
      <c r="AI848" s="134" t="e">
        <f t="shared" si="416"/>
        <v>#VALUE!</v>
      </c>
      <c r="AJ848" s="133" t="e">
        <f>COUNTIFS(A1_Individu_Data_Keadaan_SDMK!A$4:A$149931,M848,A1_Individu_Data_Keadaan_SDMK!Q$4:Q$149285,"04. KEBIDANAN")</f>
        <v>#VALUE!</v>
      </c>
      <c r="AK848" s="135">
        <f t="shared" si="417"/>
        <v>4</v>
      </c>
      <c r="AL848" s="134" t="e">
        <f t="shared" si="418"/>
        <v>#VALUE!</v>
      </c>
      <c r="AM848" s="134" t="e">
        <f t="shared" si="419"/>
        <v>#VALUE!</v>
      </c>
      <c r="AN848" s="133" t="e">
        <f>COUNTIFS(A1_Individu_Data_Keadaan_SDMK!A$4:A$149931,M848,A1_Individu_Data_Keadaan_SDMK!Q$4:Q$149285,"05. KEFARMASIAN")</f>
        <v>#VALUE!</v>
      </c>
      <c r="AO848" s="135">
        <f t="shared" si="420"/>
        <v>1</v>
      </c>
      <c r="AP848" s="134" t="e">
        <f t="shared" si="421"/>
        <v>#VALUE!</v>
      </c>
      <c r="AQ848" s="134" t="e">
        <f t="shared" si="422"/>
        <v>#VALUE!</v>
      </c>
      <c r="AR848" s="133" t="e">
        <f>COUNTIFS(A1_Individu_Data_Keadaan_SDMK!A$4:A$149931,M848,A1_Individu_Data_Keadaan_SDMK!Q$4:Q$149285,"06. KESEHATAN MASYARAKAT")</f>
        <v>#VALUE!</v>
      </c>
      <c r="AS848" s="135">
        <f t="shared" si="423"/>
        <v>1</v>
      </c>
      <c r="AT848" s="134" t="e">
        <f t="shared" si="424"/>
        <v>#VALUE!</v>
      </c>
      <c r="AU848" s="134" t="e">
        <f t="shared" si="425"/>
        <v>#VALUE!</v>
      </c>
      <c r="AV848" s="133" t="e">
        <f>COUNTIFS(A1_Individu_Data_Keadaan_SDMK!A$4:A$149931,M848,A1_Individu_Data_Keadaan_SDMK!Q$4:Q$149285,"07. KESEHATAN LINGKUNGAN")</f>
        <v>#VALUE!</v>
      </c>
      <c r="AW848" s="135">
        <f t="shared" si="426"/>
        <v>1</v>
      </c>
      <c r="AX848" s="134" t="e">
        <f t="shared" si="427"/>
        <v>#VALUE!</v>
      </c>
      <c r="AY848" s="134" t="e">
        <f t="shared" si="428"/>
        <v>#VALUE!</v>
      </c>
      <c r="AZ848" s="133" t="e">
        <f>COUNTIFS(A1_Individu_Data_Keadaan_SDMK!A$4:A$149931,M848,A1_Individu_Data_Keadaan_SDMK!Q$4:Q$149285,"08. GIZI")</f>
        <v>#VALUE!</v>
      </c>
      <c r="BA848" s="135">
        <f t="shared" si="429"/>
        <v>1</v>
      </c>
      <c r="BB848" s="134" t="e">
        <f t="shared" si="430"/>
        <v>#VALUE!</v>
      </c>
      <c r="BC848" s="134" t="e">
        <f t="shared" si="431"/>
        <v>#VALUE!</v>
      </c>
      <c r="BD848" s="133" t="e">
        <f>COUNTIFS(A1_Individu_Data_Keadaan_SDMK!A$4:A$149931,M848,A1_Individu_Data_Keadaan_SDMK!R$4:R$149285,"03. Ahli Teknologi Laboratorium Medik")</f>
        <v>#VALUE!</v>
      </c>
      <c r="BE848" s="135">
        <f t="shared" si="432"/>
        <v>1</v>
      </c>
      <c r="BF848" s="134" t="e">
        <f t="shared" si="433"/>
        <v>#VALUE!</v>
      </c>
      <c r="BG848" s="134" t="e">
        <f t="shared" si="434"/>
        <v>#VALUE!</v>
      </c>
      <c r="BH848" s="139" t="e">
        <f t="shared" si="435"/>
        <v>#VALUE!</v>
      </c>
      <c r="BI848" s="139" t="e">
        <f t="shared" si="436"/>
        <v>#VALUE!</v>
      </c>
    </row>
    <row r="849" spans="13:61" ht="15">
      <c r="M849" s="120" t="s">
        <v>14079</v>
      </c>
      <c r="N849" s="120" t="s">
        <v>14080</v>
      </c>
      <c r="O849" s="120" t="s">
        <v>267</v>
      </c>
      <c r="P849" s="120" t="s">
        <v>9301</v>
      </c>
      <c r="Q849" s="120" t="s">
        <v>12202</v>
      </c>
      <c r="R849" s="120">
        <v>33</v>
      </c>
      <c r="S849" s="120">
        <v>3374</v>
      </c>
      <c r="T849" s="348" t="str">
        <f>IF(R849&lt;&gt;"",VLOOKUP(R849,'01_MASTER_KODE_WILAYAH'!H$1437:I$1470,2,FALSE),"")</f>
        <v>JAWA TENGAH</v>
      </c>
      <c r="U849" s="348" t="str">
        <f>IF(S849&lt;&gt;"",VLOOKUP(S849,'01_MASTER_KODE_WILAYAH'!D$5:F$1353,3,FALSE),"")</f>
        <v>KOTA SEMARANG</v>
      </c>
      <c r="V849" s="349" t="str">
        <f t="shared" si="406"/>
        <v>2</v>
      </c>
      <c r="W849" s="145" t="e">
        <f t="shared" si="407"/>
        <v>#VALUE!</v>
      </c>
      <c r="X849" s="133" t="e">
        <f>COUNTIFS(A1_Individu_Data_Keadaan_SDMK!A$4:A$149931,M849,A1_Individu_Data_Keadaan_SDMK!R$4:R$149285,"01. Dokter")</f>
        <v>#VALUE!</v>
      </c>
      <c r="Y849" s="122">
        <f t="shared" si="408"/>
        <v>1</v>
      </c>
      <c r="Z849" s="134" t="e">
        <f t="shared" si="409"/>
        <v>#VALUE!</v>
      </c>
      <c r="AA849" s="134" t="e">
        <f t="shared" si="410"/>
        <v>#VALUE!</v>
      </c>
      <c r="AB849" s="133" t="e">
        <f>COUNTIFS(A1_Individu_Data_Keadaan_SDMK!A$4:A$149931,M849,A1_Individu_Data_Keadaan_SDMK!R$4:R$149285,"02. Dokter Gigi")</f>
        <v>#VALUE!</v>
      </c>
      <c r="AC849" s="122">
        <f t="shared" si="411"/>
        <v>1</v>
      </c>
      <c r="AD849" s="134" t="e">
        <f t="shared" si="412"/>
        <v>#VALUE!</v>
      </c>
      <c r="AE849" s="134" t="e">
        <f t="shared" si="413"/>
        <v>#VALUE!</v>
      </c>
      <c r="AF849" s="133" t="e">
        <f>COUNTIFS(A1_Individu_Data_Keadaan_SDMK!A$4:A$149931,M849,A1_Individu_Data_Keadaan_SDMK!Q$4:Q$149285,"03. KEPERAWATAN")</f>
        <v>#VALUE!</v>
      </c>
      <c r="AG849" s="135">
        <f t="shared" si="414"/>
        <v>5</v>
      </c>
      <c r="AH849" s="134" t="e">
        <f t="shared" si="415"/>
        <v>#VALUE!</v>
      </c>
      <c r="AI849" s="134" t="e">
        <f t="shared" si="416"/>
        <v>#VALUE!</v>
      </c>
      <c r="AJ849" s="133" t="e">
        <f>COUNTIFS(A1_Individu_Data_Keadaan_SDMK!A$4:A$149931,M849,A1_Individu_Data_Keadaan_SDMK!Q$4:Q$149285,"04. KEBIDANAN")</f>
        <v>#VALUE!</v>
      </c>
      <c r="AK849" s="135">
        <f t="shared" si="417"/>
        <v>4</v>
      </c>
      <c r="AL849" s="134" t="e">
        <f t="shared" si="418"/>
        <v>#VALUE!</v>
      </c>
      <c r="AM849" s="134" t="e">
        <f t="shared" si="419"/>
        <v>#VALUE!</v>
      </c>
      <c r="AN849" s="133" t="e">
        <f>COUNTIFS(A1_Individu_Data_Keadaan_SDMK!A$4:A$149931,M849,A1_Individu_Data_Keadaan_SDMK!Q$4:Q$149285,"05. KEFARMASIAN")</f>
        <v>#VALUE!</v>
      </c>
      <c r="AO849" s="135">
        <f t="shared" si="420"/>
        <v>1</v>
      </c>
      <c r="AP849" s="134" t="e">
        <f t="shared" si="421"/>
        <v>#VALUE!</v>
      </c>
      <c r="AQ849" s="134" t="e">
        <f t="shared" si="422"/>
        <v>#VALUE!</v>
      </c>
      <c r="AR849" s="133" t="e">
        <f>COUNTIFS(A1_Individu_Data_Keadaan_SDMK!A$4:A$149931,M849,A1_Individu_Data_Keadaan_SDMK!Q$4:Q$149285,"06. KESEHATAN MASYARAKAT")</f>
        <v>#VALUE!</v>
      </c>
      <c r="AS849" s="135">
        <f t="shared" si="423"/>
        <v>1</v>
      </c>
      <c r="AT849" s="134" t="e">
        <f t="shared" si="424"/>
        <v>#VALUE!</v>
      </c>
      <c r="AU849" s="134" t="e">
        <f t="shared" si="425"/>
        <v>#VALUE!</v>
      </c>
      <c r="AV849" s="133" t="e">
        <f>COUNTIFS(A1_Individu_Data_Keadaan_SDMK!A$4:A$149931,M849,A1_Individu_Data_Keadaan_SDMK!Q$4:Q$149285,"07. KESEHATAN LINGKUNGAN")</f>
        <v>#VALUE!</v>
      </c>
      <c r="AW849" s="135">
        <f t="shared" si="426"/>
        <v>1</v>
      </c>
      <c r="AX849" s="134" t="e">
        <f t="shared" si="427"/>
        <v>#VALUE!</v>
      </c>
      <c r="AY849" s="134" t="e">
        <f t="shared" si="428"/>
        <v>#VALUE!</v>
      </c>
      <c r="AZ849" s="133" t="e">
        <f>COUNTIFS(A1_Individu_Data_Keadaan_SDMK!A$4:A$149931,M849,A1_Individu_Data_Keadaan_SDMK!Q$4:Q$149285,"08. GIZI")</f>
        <v>#VALUE!</v>
      </c>
      <c r="BA849" s="135">
        <f t="shared" si="429"/>
        <v>1</v>
      </c>
      <c r="BB849" s="134" t="e">
        <f t="shared" si="430"/>
        <v>#VALUE!</v>
      </c>
      <c r="BC849" s="134" t="e">
        <f t="shared" si="431"/>
        <v>#VALUE!</v>
      </c>
      <c r="BD849" s="133" t="e">
        <f>COUNTIFS(A1_Individu_Data_Keadaan_SDMK!A$4:A$149931,M849,A1_Individu_Data_Keadaan_SDMK!R$4:R$149285,"03. Ahli Teknologi Laboratorium Medik")</f>
        <v>#VALUE!</v>
      </c>
      <c r="BE849" s="135">
        <f t="shared" si="432"/>
        <v>1</v>
      </c>
      <c r="BF849" s="134" t="e">
        <f t="shared" si="433"/>
        <v>#VALUE!</v>
      </c>
      <c r="BG849" s="134" t="e">
        <f t="shared" si="434"/>
        <v>#VALUE!</v>
      </c>
      <c r="BH849" s="139" t="e">
        <f t="shared" si="435"/>
        <v>#VALUE!</v>
      </c>
      <c r="BI849" s="139" t="e">
        <f t="shared" si="436"/>
        <v>#VALUE!</v>
      </c>
    </row>
    <row r="850" spans="13:61" ht="15">
      <c r="M850" s="120" t="s">
        <v>14081</v>
      </c>
      <c r="N850" s="120" t="s">
        <v>14082</v>
      </c>
      <c r="O850" s="120" t="s">
        <v>267</v>
      </c>
      <c r="P850" s="120" t="s">
        <v>9301</v>
      </c>
      <c r="Q850" s="120" t="s">
        <v>12202</v>
      </c>
      <c r="R850" s="120">
        <v>33</v>
      </c>
      <c r="S850" s="120">
        <v>3374</v>
      </c>
      <c r="T850" s="348" t="str">
        <f>IF(R850&lt;&gt;"",VLOOKUP(R850,'01_MASTER_KODE_WILAYAH'!H$1437:I$1470,2,FALSE),"")</f>
        <v>JAWA TENGAH</v>
      </c>
      <c r="U850" s="348" t="str">
        <f>IF(S850&lt;&gt;"",VLOOKUP(S850,'01_MASTER_KODE_WILAYAH'!D$5:F$1353,3,FALSE),"")</f>
        <v>KOTA SEMARANG</v>
      </c>
      <c r="V850" s="349" t="str">
        <f t="shared" si="406"/>
        <v>2</v>
      </c>
      <c r="W850" s="145" t="e">
        <f t="shared" si="407"/>
        <v>#VALUE!</v>
      </c>
      <c r="X850" s="133" t="e">
        <f>COUNTIFS(A1_Individu_Data_Keadaan_SDMK!A$4:A$149931,M850,A1_Individu_Data_Keadaan_SDMK!R$4:R$149285,"01. Dokter")</f>
        <v>#VALUE!</v>
      </c>
      <c r="Y850" s="122">
        <f t="shared" si="408"/>
        <v>1</v>
      </c>
      <c r="Z850" s="134" t="e">
        <f t="shared" si="409"/>
        <v>#VALUE!</v>
      </c>
      <c r="AA850" s="134" t="e">
        <f t="shared" si="410"/>
        <v>#VALUE!</v>
      </c>
      <c r="AB850" s="133" t="e">
        <f>COUNTIFS(A1_Individu_Data_Keadaan_SDMK!A$4:A$149931,M850,A1_Individu_Data_Keadaan_SDMK!R$4:R$149285,"02. Dokter Gigi")</f>
        <v>#VALUE!</v>
      </c>
      <c r="AC850" s="122">
        <f t="shared" si="411"/>
        <v>1</v>
      </c>
      <c r="AD850" s="134" t="e">
        <f t="shared" si="412"/>
        <v>#VALUE!</v>
      </c>
      <c r="AE850" s="134" t="e">
        <f t="shared" si="413"/>
        <v>#VALUE!</v>
      </c>
      <c r="AF850" s="133" t="e">
        <f>COUNTIFS(A1_Individu_Data_Keadaan_SDMK!A$4:A$149931,M850,A1_Individu_Data_Keadaan_SDMK!Q$4:Q$149285,"03. KEPERAWATAN")</f>
        <v>#VALUE!</v>
      </c>
      <c r="AG850" s="135">
        <f t="shared" si="414"/>
        <v>5</v>
      </c>
      <c r="AH850" s="134" t="e">
        <f t="shared" si="415"/>
        <v>#VALUE!</v>
      </c>
      <c r="AI850" s="134" t="e">
        <f t="shared" si="416"/>
        <v>#VALUE!</v>
      </c>
      <c r="AJ850" s="133" t="e">
        <f>COUNTIFS(A1_Individu_Data_Keadaan_SDMK!A$4:A$149931,M850,A1_Individu_Data_Keadaan_SDMK!Q$4:Q$149285,"04. KEBIDANAN")</f>
        <v>#VALUE!</v>
      </c>
      <c r="AK850" s="135">
        <f t="shared" si="417"/>
        <v>4</v>
      </c>
      <c r="AL850" s="134" t="e">
        <f t="shared" si="418"/>
        <v>#VALUE!</v>
      </c>
      <c r="AM850" s="134" t="e">
        <f t="shared" si="419"/>
        <v>#VALUE!</v>
      </c>
      <c r="AN850" s="133" t="e">
        <f>COUNTIFS(A1_Individu_Data_Keadaan_SDMK!A$4:A$149931,M850,A1_Individu_Data_Keadaan_SDMK!Q$4:Q$149285,"05. KEFARMASIAN")</f>
        <v>#VALUE!</v>
      </c>
      <c r="AO850" s="135">
        <f t="shared" si="420"/>
        <v>1</v>
      </c>
      <c r="AP850" s="134" t="e">
        <f t="shared" si="421"/>
        <v>#VALUE!</v>
      </c>
      <c r="AQ850" s="134" t="e">
        <f t="shared" si="422"/>
        <v>#VALUE!</v>
      </c>
      <c r="AR850" s="133" t="e">
        <f>COUNTIFS(A1_Individu_Data_Keadaan_SDMK!A$4:A$149931,M850,A1_Individu_Data_Keadaan_SDMK!Q$4:Q$149285,"06. KESEHATAN MASYARAKAT")</f>
        <v>#VALUE!</v>
      </c>
      <c r="AS850" s="135">
        <f t="shared" si="423"/>
        <v>1</v>
      </c>
      <c r="AT850" s="134" t="e">
        <f t="shared" si="424"/>
        <v>#VALUE!</v>
      </c>
      <c r="AU850" s="134" t="e">
        <f t="shared" si="425"/>
        <v>#VALUE!</v>
      </c>
      <c r="AV850" s="133" t="e">
        <f>COUNTIFS(A1_Individu_Data_Keadaan_SDMK!A$4:A$149931,M850,A1_Individu_Data_Keadaan_SDMK!Q$4:Q$149285,"07. KESEHATAN LINGKUNGAN")</f>
        <v>#VALUE!</v>
      </c>
      <c r="AW850" s="135">
        <f t="shared" si="426"/>
        <v>1</v>
      </c>
      <c r="AX850" s="134" t="e">
        <f t="shared" si="427"/>
        <v>#VALUE!</v>
      </c>
      <c r="AY850" s="134" t="e">
        <f t="shared" si="428"/>
        <v>#VALUE!</v>
      </c>
      <c r="AZ850" s="133" t="e">
        <f>COUNTIFS(A1_Individu_Data_Keadaan_SDMK!A$4:A$149931,M850,A1_Individu_Data_Keadaan_SDMK!Q$4:Q$149285,"08. GIZI")</f>
        <v>#VALUE!</v>
      </c>
      <c r="BA850" s="135">
        <f t="shared" si="429"/>
        <v>1</v>
      </c>
      <c r="BB850" s="134" t="e">
        <f t="shared" si="430"/>
        <v>#VALUE!</v>
      </c>
      <c r="BC850" s="134" t="e">
        <f t="shared" si="431"/>
        <v>#VALUE!</v>
      </c>
      <c r="BD850" s="133" t="e">
        <f>COUNTIFS(A1_Individu_Data_Keadaan_SDMK!A$4:A$149931,M850,A1_Individu_Data_Keadaan_SDMK!R$4:R$149285,"03. Ahli Teknologi Laboratorium Medik")</f>
        <v>#VALUE!</v>
      </c>
      <c r="BE850" s="135">
        <f t="shared" si="432"/>
        <v>1</v>
      </c>
      <c r="BF850" s="134" t="e">
        <f t="shared" si="433"/>
        <v>#VALUE!</v>
      </c>
      <c r="BG850" s="134" t="e">
        <f t="shared" si="434"/>
        <v>#VALUE!</v>
      </c>
      <c r="BH850" s="139" t="e">
        <f t="shared" si="435"/>
        <v>#VALUE!</v>
      </c>
      <c r="BI850" s="139" t="e">
        <f t="shared" si="436"/>
        <v>#VALUE!</v>
      </c>
    </row>
    <row r="851" spans="13:61" ht="15">
      <c r="M851" s="120" t="s">
        <v>14083</v>
      </c>
      <c r="N851" s="120" t="s">
        <v>14084</v>
      </c>
      <c r="O851" s="120" t="s">
        <v>267</v>
      </c>
      <c r="P851" s="120" t="s">
        <v>9301</v>
      </c>
      <c r="Q851" s="120" t="s">
        <v>12202</v>
      </c>
      <c r="R851" s="120">
        <v>33</v>
      </c>
      <c r="S851" s="120">
        <v>3374</v>
      </c>
      <c r="T851" s="348" t="str">
        <f>IF(R851&lt;&gt;"",VLOOKUP(R851,'01_MASTER_KODE_WILAYAH'!H$1437:I$1470,2,FALSE),"")</f>
        <v>JAWA TENGAH</v>
      </c>
      <c r="U851" s="348" t="str">
        <f>IF(S851&lt;&gt;"",VLOOKUP(S851,'01_MASTER_KODE_WILAYAH'!D$5:F$1353,3,FALSE),"")</f>
        <v>KOTA SEMARANG</v>
      </c>
      <c r="V851" s="349" t="str">
        <f t="shared" si="406"/>
        <v>2</v>
      </c>
      <c r="W851" s="145" t="e">
        <f t="shared" si="407"/>
        <v>#VALUE!</v>
      </c>
      <c r="X851" s="133" t="e">
        <f>COUNTIFS(A1_Individu_Data_Keadaan_SDMK!A$4:A$149931,M851,A1_Individu_Data_Keadaan_SDMK!R$4:R$149285,"01. Dokter")</f>
        <v>#VALUE!</v>
      </c>
      <c r="Y851" s="122">
        <f t="shared" si="408"/>
        <v>1</v>
      </c>
      <c r="Z851" s="134" t="e">
        <f t="shared" si="409"/>
        <v>#VALUE!</v>
      </c>
      <c r="AA851" s="134" t="e">
        <f t="shared" si="410"/>
        <v>#VALUE!</v>
      </c>
      <c r="AB851" s="133" t="e">
        <f>COUNTIFS(A1_Individu_Data_Keadaan_SDMK!A$4:A$149931,M851,A1_Individu_Data_Keadaan_SDMK!R$4:R$149285,"02. Dokter Gigi")</f>
        <v>#VALUE!</v>
      </c>
      <c r="AC851" s="122">
        <f t="shared" si="411"/>
        <v>1</v>
      </c>
      <c r="AD851" s="134" t="e">
        <f t="shared" si="412"/>
        <v>#VALUE!</v>
      </c>
      <c r="AE851" s="134" t="e">
        <f t="shared" si="413"/>
        <v>#VALUE!</v>
      </c>
      <c r="AF851" s="133" t="e">
        <f>COUNTIFS(A1_Individu_Data_Keadaan_SDMK!A$4:A$149931,M851,A1_Individu_Data_Keadaan_SDMK!Q$4:Q$149285,"03. KEPERAWATAN")</f>
        <v>#VALUE!</v>
      </c>
      <c r="AG851" s="135">
        <f t="shared" si="414"/>
        <v>5</v>
      </c>
      <c r="AH851" s="134" t="e">
        <f t="shared" si="415"/>
        <v>#VALUE!</v>
      </c>
      <c r="AI851" s="134" t="e">
        <f t="shared" si="416"/>
        <v>#VALUE!</v>
      </c>
      <c r="AJ851" s="133" t="e">
        <f>COUNTIFS(A1_Individu_Data_Keadaan_SDMK!A$4:A$149931,M851,A1_Individu_Data_Keadaan_SDMK!Q$4:Q$149285,"04. KEBIDANAN")</f>
        <v>#VALUE!</v>
      </c>
      <c r="AK851" s="135">
        <f t="shared" si="417"/>
        <v>4</v>
      </c>
      <c r="AL851" s="134" t="e">
        <f t="shared" si="418"/>
        <v>#VALUE!</v>
      </c>
      <c r="AM851" s="134" t="e">
        <f t="shared" si="419"/>
        <v>#VALUE!</v>
      </c>
      <c r="AN851" s="133" t="e">
        <f>COUNTIFS(A1_Individu_Data_Keadaan_SDMK!A$4:A$149931,M851,A1_Individu_Data_Keadaan_SDMK!Q$4:Q$149285,"05. KEFARMASIAN")</f>
        <v>#VALUE!</v>
      </c>
      <c r="AO851" s="135">
        <f t="shared" si="420"/>
        <v>1</v>
      </c>
      <c r="AP851" s="134" t="e">
        <f t="shared" si="421"/>
        <v>#VALUE!</v>
      </c>
      <c r="AQ851" s="134" t="e">
        <f t="shared" si="422"/>
        <v>#VALUE!</v>
      </c>
      <c r="AR851" s="133" t="e">
        <f>COUNTIFS(A1_Individu_Data_Keadaan_SDMK!A$4:A$149931,M851,A1_Individu_Data_Keadaan_SDMK!Q$4:Q$149285,"06. KESEHATAN MASYARAKAT")</f>
        <v>#VALUE!</v>
      </c>
      <c r="AS851" s="135">
        <f t="shared" si="423"/>
        <v>1</v>
      </c>
      <c r="AT851" s="134" t="e">
        <f t="shared" si="424"/>
        <v>#VALUE!</v>
      </c>
      <c r="AU851" s="134" t="e">
        <f t="shared" si="425"/>
        <v>#VALUE!</v>
      </c>
      <c r="AV851" s="133" t="e">
        <f>COUNTIFS(A1_Individu_Data_Keadaan_SDMK!A$4:A$149931,M851,A1_Individu_Data_Keadaan_SDMK!Q$4:Q$149285,"07. KESEHATAN LINGKUNGAN")</f>
        <v>#VALUE!</v>
      </c>
      <c r="AW851" s="135">
        <f t="shared" si="426"/>
        <v>1</v>
      </c>
      <c r="AX851" s="134" t="e">
        <f t="shared" si="427"/>
        <v>#VALUE!</v>
      </c>
      <c r="AY851" s="134" t="e">
        <f t="shared" si="428"/>
        <v>#VALUE!</v>
      </c>
      <c r="AZ851" s="133" t="e">
        <f>COUNTIFS(A1_Individu_Data_Keadaan_SDMK!A$4:A$149931,M851,A1_Individu_Data_Keadaan_SDMK!Q$4:Q$149285,"08. GIZI")</f>
        <v>#VALUE!</v>
      </c>
      <c r="BA851" s="135">
        <f t="shared" si="429"/>
        <v>1</v>
      </c>
      <c r="BB851" s="134" t="e">
        <f t="shared" si="430"/>
        <v>#VALUE!</v>
      </c>
      <c r="BC851" s="134" t="e">
        <f t="shared" si="431"/>
        <v>#VALUE!</v>
      </c>
      <c r="BD851" s="133" t="e">
        <f>COUNTIFS(A1_Individu_Data_Keadaan_SDMK!A$4:A$149931,M851,A1_Individu_Data_Keadaan_SDMK!R$4:R$149285,"03. Ahli Teknologi Laboratorium Medik")</f>
        <v>#VALUE!</v>
      </c>
      <c r="BE851" s="135">
        <f t="shared" si="432"/>
        <v>1</v>
      </c>
      <c r="BF851" s="134" t="e">
        <f t="shared" si="433"/>
        <v>#VALUE!</v>
      </c>
      <c r="BG851" s="134" t="e">
        <f t="shared" si="434"/>
        <v>#VALUE!</v>
      </c>
      <c r="BH851" s="139" t="e">
        <f t="shared" si="435"/>
        <v>#VALUE!</v>
      </c>
      <c r="BI851" s="139" t="e">
        <f t="shared" si="436"/>
        <v>#VALUE!</v>
      </c>
    </row>
    <row r="852" spans="13:61" ht="15">
      <c r="M852" s="120" t="s">
        <v>14085</v>
      </c>
      <c r="N852" s="120" t="s">
        <v>14086</v>
      </c>
      <c r="O852" s="120" t="s">
        <v>267</v>
      </c>
      <c r="P852" s="120" t="s">
        <v>9301</v>
      </c>
      <c r="Q852" s="120" t="s">
        <v>12202</v>
      </c>
      <c r="R852" s="120">
        <v>33</v>
      </c>
      <c r="S852" s="120">
        <v>3374</v>
      </c>
      <c r="T852" s="348" t="str">
        <f>IF(R852&lt;&gt;"",VLOOKUP(R852,'01_MASTER_KODE_WILAYAH'!H$1437:I$1470,2,FALSE),"")</f>
        <v>JAWA TENGAH</v>
      </c>
      <c r="U852" s="348" t="str">
        <f>IF(S852&lt;&gt;"",VLOOKUP(S852,'01_MASTER_KODE_WILAYAH'!D$5:F$1353,3,FALSE),"")</f>
        <v>KOTA SEMARANG</v>
      </c>
      <c r="V852" s="349" t="str">
        <f t="shared" si="406"/>
        <v>2</v>
      </c>
      <c r="W852" s="145" t="e">
        <f t="shared" si="407"/>
        <v>#VALUE!</v>
      </c>
      <c r="X852" s="133" t="e">
        <f>COUNTIFS(A1_Individu_Data_Keadaan_SDMK!A$4:A$149931,M852,A1_Individu_Data_Keadaan_SDMK!R$4:R$149285,"01. Dokter")</f>
        <v>#VALUE!</v>
      </c>
      <c r="Y852" s="122">
        <f t="shared" si="408"/>
        <v>1</v>
      </c>
      <c r="Z852" s="134" t="e">
        <f t="shared" si="409"/>
        <v>#VALUE!</v>
      </c>
      <c r="AA852" s="134" t="e">
        <f t="shared" si="410"/>
        <v>#VALUE!</v>
      </c>
      <c r="AB852" s="133" t="e">
        <f>COUNTIFS(A1_Individu_Data_Keadaan_SDMK!A$4:A$149931,M852,A1_Individu_Data_Keadaan_SDMK!R$4:R$149285,"02. Dokter Gigi")</f>
        <v>#VALUE!</v>
      </c>
      <c r="AC852" s="122">
        <f t="shared" si="411"/>
        <v>1</v>
      </c>
      <c r="AD852" s="134" t="e">
        <f t="shared" si="412"/>
        <v>#VALUE!</v>
      </c>
      <c r="AE852" s="134" t="e">
        <f t="shared" si="413"/>
        <v>#VALUE!</v>
      </c>
      <c r="AF852" s="133" t="e">
        <f>COUNTIFS(A1_Individu_Data_Keadaan_SDMK!A$4:A$149931,M852,A1_Individu_Data_Keadaan_SDMK!Q$4:Q$149285,"03. KEPERAWATAN")</f>
        <v>#VALUE!</v>
      </c>
      <c r="AG852" s="135">
        <f t="shared" si="414"/>
        <v>5</v>
      </c>
      <c r="AH852" s="134" t="e">
        <f t="shared" si="415"/>
        <v>#VALUE!</v>
      </c>
      <c r="AI852" s="134" t="e">
        <f t="shared" si="416"/>
        <v>#VALUE!</v>
      </c>
      <c r="AJ852" s="133" t="e">
        <f>COUNTIFS(A1_Individu_Data_Keadaan_SDMK!A$4:A$149931,M852,A1_Individu_Data_Keadaan_SDMK!Q$4:Q$149285,"04. KEBIDANAN")</f>
        <v>#VALUE!</v>
      </c>
      <c r="AK852" s="135">
        <f t="shared" si="417"/>
        <v>4</v>
      </c>
      <c r="AL852" s="134" t="e">
        <f t="shared" si="418"/>
        <v>#VALUE!</v>
      </c>
      <c r="AM852" s="134" t="e">
        <f t="shared" si="419"/>
        <v>#VALUE!</v>
      </c>
      <c r="AN852" s="133" t="e">
        <f>COUNTIFS(A1_Individu_Data_Keadaan_SDMK!A$4:A$149931,M852,A1_Individu_Data_Keadaan_SDMK!Q$4:Q$149285,"05. KEFARMASIAN")</f>
        <v>#VALUE!</v>
      </c>
      <c r="AO852" s="135">
        <f t="shared" si="420"/>
        <v>1</v>
      </c>
      <c r="AP852" s="134" t="e">
        <f t="shared" si="421"/>
        <v>#VALUE!</v>
      </c>
      <c r="AQ852" s="134" t="e">
        <f t="shared" si="422"/>
        <v>#VALUE!</v>
      </c>
      <c r="AR852" s="133" t="e">
        <f>COUNTIFS(A1_Individu_Data_Keadaan_SDMK!A$4:A$149931,M852,A1_Individu_Data_Keadaan_SDMK!Q$4:Q$149285,"06. KESEHATAN MASYARAKAT")</f>
        <v>#VALUE!</v>
      </c>
      <c r="AS852" s="135">
        <f t="shared" si="423"/>
        <v>1</v>
      </c>
      <c r="AT852" s="134" t="e">
        <f t="shared" si="424"/>
        <v>#VALUE!</v>
      </c>
      <c r="AU852" s="134" t="e">
        <f t="shared" si="425"/>
        <v>#VALUE!</v>
      </c>
      <c r="AV852" s="133" t="e">
        <f>COUNTIFS(A1_Individu_Data_Keadaan_SDMK!A$4:A$149931,M852,A1_Individu_Data_Keadaan_SDMK!Q$4:Q$149285,"07. KESEHATAN LINGKUNGAN")</f>
        <v>#VALUE!</v>
      </c>
      <c r="AW852" s="135">
        <f t="shared" si="426"/>
        <v>1</v>
      </c>
      <c r="AX852" s="134" t="e">
        <f t="shared" si="427"/>
        <v>#VALUE!</v>
      </c>
      <c r="AY852" s="134" t="e">
        <f t="shared" si="428"/>
        <v>#VALUE!</v>
      </c>
      <c r="AZ852" s="133" t="e">
        <f>COUNTIFS(A1_Individu_Data_Keadaan_SDMK!A$4:A$149931,M852,A1_Individu_Data_Keadaan_SDMK!Q$4:Q$149285,"08. GIZI")</f>
        <v>#VALUE!</v>
      </c>
      <c r="BA852" s="135">
        <f t="shared" si="429"/>
        <v>1</v>
      </c>
      <c r="BB852" s="134" t="e">
        <f t="shared" si="430"/>
        <v>#VALUE!</v>
      </c>
      <c r="BC852" s="134" t="e">
        <f t="shared" si="431"/>
        <v>#VALUE!</v>
      </c>
      <c r="BD852" s="133" t="e">
        <f>COUNTIFS(A1_Individu_Data_Keadaan_SDMK!A$4:A$149931,M852,A1_Individu_Data_Keadaan_SDMK!R$4:R$149285,"03. Ahli Teknologi Laboratorium Medik")</f>
        <v>#VALUE!</v>
      </c>
      <c r="BE852" s="135">
        <f t="shared" si="432"/>
        <v>1</v>
      </c>
      <c r="BF852" s="134" t="e">
        <f t="shared" si="433"/>
        <v>#VALUE!</v>
      </c>
      <c r="BG852" s="134" t="e">
        <f t="shared" si="434"/>
        <v>#VALUE!</v>
      </c>
      <c r="BH852" s="139" t="e">
        <f t="shared" si="435"/>
        <v>#VALUE!</v>
      </c>
      <c r="BI852" s="139" t="e">
        <f t="shared" si="436"/>
        <v>#VALUE!</v>
      </c>
    </row>
    <row r="853" spans="13:61" ht="15">
      <c r="M853" s="120" t="s">
        <v>14087</v>
      </c>
      <c r="N853" s="120" t="s">
        <v>13100</v>
      </c>
      <c r="O853" s="120" t="s">
        <v>267</v>
      </c>
      <c r="P853" s="120" t="s">
        <v>9301</v>
      </c>
      <c r="Q853" s="120" t="s">
        <v>12202</v>
      </c>
      <c r="R853" s="120">
        <v>33</v>
      </c>
      <c r="S853" s="120">
        <v>3374</v>
      </c>
      <c r="T853" s="348" t="str">
        <f>IF(R853&lt;&gt;"",VLOOKUP(R853,'01_MASTER_KODE_WILAYAH'!H$1437:I$1470,2,FALSE),"")</f>
        <v>JAWA TENGAH</v>
      </c>
      <c r="U853" s="348" t="str">
        <f>IF(S853&lt;&gt;"",VLOOKUP(S853,'01_MASTER_KODE_WILAYAH'!D$5:F$1353,3,FALSE),"")</f>
        <v>KOTA SEMARANG</v>
      </c>
      <c r="V853" s="349" t="str">
        <f t="shared" si="406"/>
        <v>2</v>
      </c>
      <c r="W853" s="145" t="e">
        <f t="shared" si="407"/>
        <v>#VALUE!</v>
      </c>
      <c r="X853" s="133" t="e">
        <f>COUNTIFS(A1_Individu_Data_Keadaan_SDMK!A$4:A$149931,M853,A1_Individu_Data_Keadaan_SDMK!R$4:R$149285,"01. Dokter")</f>
        <v>#VALUE!</v>
      </c>
      <c r="Y853" s="122">
        <f t="shared" si="408"/>
        <v>1</v>
      </c>
      <c r="Z853" s="134" t="e">
        <f t="shared" si="409"/>
        <v>#VALUE!</v>
      </c>
      <c r="AA853" s="134" t="e">
        <f t="shared" si="410"/>
        <v>#VALUE!</v>
      </c>
      <c r="AB853" s="133" t="e">
        <f>COUNTIFS(A1_Individu_Data_Keadaan_SDMK!A$4:A$149931,M853,A1_Individu_Data_Keadaan_SDMK!R$4:R$149285,"02. Dokter Gigi")</f>
        <v>#VALUE!</v>
      </c>
      <c r="AC853" s="122">
        <f t="shared" si="411"/>
        <v>1</v>
      </c>
      <c r="AD853" s="134" t="e">
        <f t="shared" si="412"/>
        <v>#VALUE!</v>
      </c>
      <c r="AE853" s="134" t="e">
        <f t="shared" si="413"/>
        <v>#VALUE!</v>
      </c>
      <c r="AF853" s="133" t="e">
        <f>COUNTIFS(A1_Individu_Data_Keadaan_SDMK!A$4:A$149931,M853,A1_Individu_Data_Keadaan_SDMK!Q$4:Q$149285,"03. KEPERAWATAN")</f>
        <v>#VALUE!</v>
      </c>
      <c r="AG853" s="135">
        <f t="shared" si="414"/>
        <v>5</v>
      </c>
      <c r="AH853" s="134" t="e">
        <f t="shared" si="415"/>
        <v>#VALUE!</v>
      </c>
      <c r="AI853" s="134" t="e">
        <f t="shared" si="416"/>
        <v>#VALUE!</v>
      </c>
      <c r="AJ853" s="133" t="e">
        <f>COUNTIFS(A1_Individu_Data_Keadaan_SDMK!A$4:A$149931,M853,A1_Individu_Data_Keadaan_SDMK!Q$4:Q$149285,"04. KEBIDANAN")</f>
        <v>#VALUE!</v>
      </c>
      <c r="AK853" s="135">
        <f t="shared" si="417"/>
        <v>4</v>
      </c>
      <c r="AL853" s="134" t="e">
        <f t="shared" si="418"/>
        <v>#VALUE!</v>
      </c>
      <c r="AM853" s="134" t="e">
        <f t="shared" si="419"/>
        <v>#VALUE!</v>
      </c>
      <c r="AN853" s="133" t="e">
        <f>COUNTIFS(A1_Individu_Data_Keadaan_SDMK!A$4:A$149931,M853,A1_Individu_Data_Keadaan_SDMK!Q$4:Q$149285,"05. KEFARMASIAN")</f>
        <v>#VALUE!</v>
      </c>
      <c r="AO853" s="135">
        <f t="shared" si="420"/>
        <v>1</v>
      </c>
      <c r="AP853" s="134" t="e">
        <f t="shared" si="421"/>
        <v>#VALUE!</v>
      </c>
      <c r="AQ853" s="134" t="e">
        <f t="shared" si="422"/>
        <v>#VALUE!</v>
      </c>
      <c r="AR853" s="133" t="e">
        <f>COUNTIFS(A1_Individu_Data_Keadaan_SDMK!A$4:A$149931,M853,A1_Individu_Data_Keadaan_SDMK!Q$4:Q$149285,"06. KESEHATAN MASYARAKAT")</f>
        <v>#VALUE!</v>
      </c>
      <c r="AS853" s="135">
        <f t="shared" si="423"/>
        <v>1</v>
      </c>
      <c r="AT853" s="134" t="e">
        <f t="shared" si="424"/>
        <v>#VALUE!</v>
      </c>
      <c r="AU853" s="134" t="e">
        <f t="shared" si="425"/>
        <v>#VALUE!</v>
      </c>
      <c r="AV853" s="133" t="e">
        <f>COUNTIFS(A1_Individu_Data_Keadaan_SDMK!A$4:A$149931,M853,A1_Individu_Data_Keadaan_SDMK!Q$4:Q$149285,"07. KESEHATAN LINGKUNGAN")</f>
        <v>#VALUE!</v>
      </c>
      <c r="AW853" s="135">
        <f t="shared" si="426"/>
        <v>1</v>
      </c>
      <c r="AX853" s="134" t="e">
        <f t="shared" si="427"/>
        <v>#VALUE!</v>
      </c>
      <c r="AY853" s="134" t="e">
        <f t="shared" si="428"/>
        <v>#VALUE!</v>
      </c>
      <c r="AZ853" s="133" t="e">
        <f>COUNTIFS(A1_Individu_Data_Keadaan_SDMK!A$4:A$149931,M853,A1_Individu_Data_Keadaan_SDMK!Q$4:Q$149285,"08. GIZI")</f>
        <v>#VALUE!</v>
      </c>
      <c r="BA853" s="135">
        <f t="shared" si="429"/>
        <v>1</v>
      </c>
      <c r="BB853" s="134" t="e">
        <f t="shared" si="430"/>
        <v>#VALUE!</v>
      </c>
      <c r="BC853" s="134" t="e">
        <f t="shared" si="431"/>
        <v>#VALUE!</v>
      </c>
      <c r="BD853" s="133" t="e">
        <f>COUNTIFS(A1_Individu_Data_Keadaan_SDMK!A$4:A$149931,M853,A1_Individu_Data_Keadaan_SDMK!R$4:R$149285,"03. Ahli Teknologi Laboratorium Medik")</f>
        <v>#VALUE!</v>
      </c>
      <c r="BE853" s="135">
        <f t="shared" si="432"/>
        <v>1</v>
      </c>
      <c r="BF853" s="134" t="e">
        <f t="shared" si="433"/>
        <v>#VALUE!</v>
      </c>
      <c r="BG853" s="134" t="e">
        <f t="shared" si="434"/>
        <v>#VALUE!</v>
      </c>
      <c r="BH853" s="139" t="e">
        <f t="shared" si="435"/>
        <v>#VALUE!</v>
      </c>
      <c r="BI853" s="139" t="e">
        <f t="shared" si="436"/>
        <v>#VALUE!</v>
      </c>
    </row>
    <row r="854" spans="13:61" ht="15">
      <c r="M854" s="120" t="s">
        <v>14088</v>
      </c>
      <c r="N854" s="120" t="s">
        <v>14089</v>
      </c>
      <c r="O854" s="120" t="s">
        <v>267</v>
      </c>
      <c r="P854" s="120" t="s">
        <v>9301</v>
      </c>
      <c r="Q854" s="120" t="s">
        <v>12202</v>
      </c>
      <c r="R854" s="120">
        <v>33</v>
      </c>
      <c r="S854" s="120">
        <v>3374</v>
      </c>
      <c r="T854" s="348" t="str">
        <f>IF(R854&lt;&gt;"",VLOOKUP(R854,'01_MASTER_KODE_WILAYAH'!H$1437:I$1470,2,FALSE),"")</f>
        <v>JAWA TENGAH</v>
      </c>
      <c r="U854" s="348" t="str">
        <f>IF(S854&lt;&gt;"",VLOOKUP(S854,'01_MASTER_KODE_WILAYAH'!D$5:F$1353,3,FALSE),"")</f>
        <v>KOTA SEMARANG</v>
      </c>
      <c r="V854" s="349" t="str">
        <f t="shared" si="406"/>
        <v>2</v>
      </c>
      <c r="W854" s="145" t="e">
        <f t="shared" si="407"/>
        <v>#VALUE!</v>
      </c>
      <c r="X854" s="133" t="e">
        <f>COUNTIFS(A1_Individu_Data_Keadaan_SDMK!A$4:A$149931,M854,A1_Individu_Data_Keadaan_SDMK!R$4:R$149285,"01. Dokter")</f>
        <v>#VALUE!</v>
      </c>
      <c r="Y854" s="122">
        <f t="shared" si="408"/>
        <v>1</v>
      </c>
      <c r="Z854" s="134" t="e">
        <f t="shared" si="409"/>
        <v>#VALUE!</v>
      </c>
      <c r="AA854" s="134" t="e">
        <f t="shared" si="410"/>
        <v>#VALUE!</v>
      </c>
      <c r="AB854" s="133" t="e">
        <f>COUNTIFS(A1_Individu_Data_Keadaan_SDMK!A$4:A$149931,M854,A1_Individu_Data_Keadaan_SDMK!R$4:R$149285,"02. Dokter Gigi")</f>
        <v>#VALUE!</v>
      </c>
      <c r="AC854" s="122">
        <f t="shared" si="411"/>
        <v>1</v>
      </c>
      <c r="AD854" s="134" t="e">
        <f t="shared" si="412"/>
        <v>#VALUE!</v>
      </c>
      <c r="AE854" s="134" t="e">
        <f t="shared" si="413"/>
        <v>#VALUE!</v>
      </c>
      <c r="AF854" s="133" t="e">
        <f>COUNTIFS(A1_Individu_Data_Keadaan_SDMK!A$4:A$149931,M854,A1_Individu_Data_Keadaan_SDMK!Q$4:Q$149285,"03. KEPERAWATAN")</f>
        <v>#VALUE!</v>
      </c>
      <c r="AG854" s="135">
        <f t="shared" si="414"/>
        <v>5</v>
      </c>
      <c r="AH854" s="134" t="e">
        <f t="shared" si="415"/>
        <v>#VALUE!</v>
      </c>
      <c r="AI854" s="134" t="e">
        <f t="shared" si="416"/>
        <v>#VALUE!</v>
      </c>
      <c r="AJ854" s="133" t="e">
        <f>COUNTIFS(A1_Individu_Data_Keadaan_SDMK!A$4:A$149931,M854,A1_Individu_Data_Keadaan_SDMK!Q$4:Q$149285,"04. KEBIDANAN")</f>
        <v>#VALUE!</v>
      </c>
      <c r="AK854" s="135">
        <f t="shared" si="417"/>
        <v>4</v>
      </c>
      <c r="AL854" s="134" t="e">
        <f t="shared" si="418"/>
        <v>#VALUE!</v>
      </c>
      <c r="AM854" s="134" t="e">
        <f t="shared" si="419"/>
        <v>#VALUE!</v>
      </c>
      <c r="AN854" s="133" t="e">
        <f>COUNTIFS(A1_Individu_Data_Keadaan_SDMK!A$4:A$149931,M854,A1_Individu_Data_Keadaan_SDMK!Q$4:Q$149285,"05. KEFARMASIAN")</f>
        <v>#VALUE!</v>
      </c>
      <c r="AO854" s="135">
        <f t="shared" si="420"/>
        <v>1</v>
      </c>
      <c r="AP854" s="134" t="e">
        <f t="shared" si="421"/>
        <v>#VALUE!</v>
      </c>
      <c r="AQ854" s="134" t="e">
        <f t="shared" si="422"/>
        <v>#VALUE!</v>
      </c>
      <c r="AR854" s="133" t="e">
        <f>COUNTIFS(A1_Individu_Data_Keadaan_SDMK!A$4:A$149931,M854,A1_Individu_Data_Keadaan_SDMK!Q$4:Q$149285,"06. KESEHATAN MASYARAKAT")</f>
        <v>#VALUE!</v>
      </c>
      <c r="AS854" s="135">
        <f t="shared" si="423"/>
        <v>1</v>
      </c>
      <c r="AT854" s="134" t="e">
        <f t="shared" si="424"/>
        <v>#VALUE!</v>
      </c>
      <c r="AU854" s="134" t="e">
        <f t="shared" si="425"/>
        <v>#VALUE!</v>
      </c>
      <c r="AV854" s="133" t="e">
        <f>COUNTIFS(A1_Individu_Data_Keadaan_SDMK!A$4:A$149931,M854,A1_Individu_Data_Keadaan_SDMK!Q$4:Q$149285,"07. KESEHATAN LINGKUNGAN")</f>
        <v>#VALUE!</v>
      </c>
      <c r="AW854" s="135">
        <f t="shared" si="426"/>
        <v>1</v>
      </c>
      <c r="AX854" s="134" t="e">
        <f t="shared" si="427"/>
        <v>#VALUE!</v>
      </c>
      <c r="AY854" s="134" t="e">
        <f t="shared" si="428"/>
        <v>#VALUE!</v>
      </c>
      <c r="AZ854" s="133" t="e">
        <f>COUNTIFS(A1_Individu_Data_Keadaan_SDMK!A$4:A$149931,M854,A1_Individu_Data_Keadaan_SDMK!Q$4:Q$149285,"08. GIZI")</f>
        <v>#VALUE!</v>
      </c>
      <c r="BA854" s="135">
        <f t="shared" si="429"/>
        <v>1</v>
      </c>
      <c r="BB854" s="134" t="e">
        <f t="shared" si="430"/>
        <v>#VALUE!</v>
      </c>
      <c r="BC854" s="134" t="e">
        <f t="shared" si="431"/>
        <v>#VALUE!</v>
      </c>
      <c r="BD854" s="133" t="e">
        <f>COUNTIFS(A1_Individu_Data_Keadaan_SDMK!A$4:A$149931,M854,A1_Individu_Data_Keadaan_SDMK!R$4:R$149285,"03. Ahli Teknologi Laboratorium Medik")</f>
        <v>#VALUE!</v>
      </c>
      <c r="BE854" s="135">
        <f t="shared" si="432"/>
        <v>1</v>
      </c>
      <c r="BF854" s="134" t="e">
        <f t="shared" si="433"/>
        <v>#VALUE!</v>
      </c>
      <c r="BG854" s="134" t="e">
        <f t="shared" si="434"/>
        <v>#VALUE!</v>
      </c>
      <c r="BH854" s="139" t="e">
        <f t="shared" si="435"/>
        <v>#VALUE!</v>
      </c>
      <c r="BI854" s="139" t="e">
        <f t="shared" si="436"/>
        <v>#VALUE!</v>
      </c>
    </row>
    <row r="855" spans="13:61" ht="15">
      <c r="M855" s="120" t="s">
        <v>14090</v>
      </c>
      <c r="N855" s="120" t="s">
        <v>14091</v>
      </c>
      <c r="O855" s="120" t="s">
        <v>267</v>
      </c>
      <c r="P855" s="120" t="s">
        <v>9301</v>
      </c>
      <c r="Q855" s="120" t="s">
        <v>12202</v>
      </c>
      <c r="R855" s="120">
        <v>33</v>
      </c>
      <c r="S855" s="120">
        <v>3374</v>
      </c>
      <c r="T855" s="348" t="str">
        <f>IF(R855&lt;&gt;"",VLOOKUP(R855,'01_MASTER_KODE_WILAYAH'!H$1437:I$1470,2,FALSE),"")</f>
        <v>JAWA TENGAH</v>
      </c>
      <c r="U855" s="348" t="str">
        <f>IF(S855&lt;&gt;"",VLOOKUP(S855,'01_MASTER_KODE_WILAYAH'!D$5:F$1353,3,FALSE),"")</f>
        <v>KOTA SEMARANG</v>
      </c>
      <c r="V855" s="349" t="str">
        <f t="shared" si="406"/>
        <v>2</v>
      </c>
      <c r="W855" s="145" t="e">
        <f t="shared" si="407"/>
        <v>#VALUE!</v>
      </c>
      <c r="X855" s="133" t="e">
        <f>COUNTIFS(A1_Individu_Data_Keadaan_SDMK!A$4:A$149931,M855,A1_Individu_Data_Keadaan_SDMK!R$4:R$149285,"01. Dokter")</f>
        <v>#VALUE!</v>
      </c>
      <c r="Y855" s="122">
        <f t="shared" si="408"/>
        <v>1</v>
      </c>
      <c r="Z855" s="134" t="e">
        <f t="shared" si="409"/>
        <v>#VALUE!</v>
      </c>
      <c r="AA855" s="134" t="e">
        <f t="shared" si="410"/>
        <v>#VALUE!</v>
      </c>
      <c r="AB855" s="133" t="e">
        <f>COUNTIFS(A1_Individu_Data_Keadaan_SDMK!A$4:A$149931,M855,A1_Individu_Data_Keadaan_SDMK!R$4:R$149285,"02. Dokter Gigi")</f>
        <v>#VALUE!</v>
      </c>
      <c r="AC855" s="122">
        <f t="shared" si="411"/>
        <v>1</v>
      </c>
      <c r="AD855" s="134" t="e">
        <f t="shared" si="412"/>
        <v>#VALUE!</v>
      </c>
      <c r="AE855" s="134" t="e">
        <f t="shared" si="413"/>
        <v>#VALUE!</v>
      </c>
      <c r="AF855" s="133" t="e">
        <f>COUNTIFS(A1_Individu_Data_Keadaan_SDMK!A$4:A$149931,M855,A1_Individu_Data_Keadaan_SDMK!Q$4:Q$149285,"03. KEPERAWATAN")</f>
        <v>#VALUE!</v>
      </c>
      <c r="AG855" s="135">
        <f t="shared" si="414"/>
        <v>5</v>
      </c>
      <c r="AH855" s="134" t="e">
        <f t="shared" si="415"/>
        <v>#VALUE!</v>
      </c>
      <c r="AI855" s="134" t="e">
        <f t="shared" si="416"/>
        <v>#VALUE!</v>
      </c>
      <c r="AJ855" s="133" t="e">
        <f>COUNTIFS(A1_Individu_Data_Keadaan_SDMK!A$4:A$149931,M855,A1_Individu_Data_Keadaan_SDMK!Q$4:Q$149285,"04. KEBIDANAN")</f>
        <v>#VALUE!</v>
      </c>
      <c r="AK855" s="135">
        <f t="shared" si="417"/>
        <v>4</v>
      </c>
      <c r="AL855" s="134" t="e">
        <f t="shared" si="418"/>
        <v>#VALUE!</v>
      </c>
      <c r="AM855" s="134" t="e">
        <f t="shared" si="419"/>
        <v>#VALUE!</v>
      </c>
      <c r="AN855" s="133" t="e">
        <f>COUNTIFS(A1_Individu_Data_Keadaan_SDMK!A$4:A$149931,M855,A1_Individu_Data_Keadaan_SDMK!Q$4:Q$149285,"05. KEFARMASIAN")</f>
        <v>#VALUE!</v>
      </c>
      <c r="AO855" s="135">
        <f t="shared" si="420"/>
        <v>1</v>
      </c>
      <c r="AP855" s="134" t="e">
        <f t="shared" si="421"/>
        <v>#VALUE!</v>
      </c>
      <c r="AQ855" s="134" t="e">
        <f t="shared" si="422"/>
        <v>#VALUE!</v>
      </c>
      <c r="AR855" s="133" t="e">
        <f>COUNTIFS(A1_Individu_Data_Keadaan_SDMK!A$4:A$149931,M855,A1_Individu_Data_Keadaan_SDMK!Q$4:Q$149285,"06. KESEHATAN MASYARAKAT")</f>
        <v>#VALUE!</v>
      </c>
      <c r="AS855" s="135">
        <f t="shared" si="423"/>
        <v>1</v>
      </c>
      <c r="AT855" s="134" t="e">
        <f t="shared" si="424"/>
        <v>#VALUE!</v>
      </c>
      <c r="AU855" s="134" t="e">
        <f t="shared" si="425"/>
        <v>#VALUE!</v>
      </c>
      <c r="AV855" s="133" t="e">
        <f>COUNTIFS(A1_Individu_Data_Keadaan_SDMK!A$4:A$149931,M855,A1_Individu_Data_Keadaan_SDMK!Q$4:Q$149285,"07. KESEHATAN LINGKUNGAN")</f>
        <v>#VALUE!</v>
      </c>
      <c r="AW855" s="135">
        <f t="shared" si="426"/>
        <v>1</v>
      </c>
      <c r="AX855" s="134" t="e">
        <f t="shared" si="427"/>
        <v>#VALUE!</v>
      </c>
      <c r="AY855" s="134" t="e">
        <f t="shared" si="428"/>
        <v>#VALUE!</v>
      </c>
      <c r="AZ855" s="133" t="e">
        <f>COUNTIFS(A1_Individu_Data_Keadaan_SDMK!A$4:A$149931,M855,A1_Individu_Data_Keadaan_SDMK!Q$4:Q$149285,"08. GIZI")</f>
        <v>#VALUE!</v>
      </c>
      <c r="BA855" s="135">
        <f t="shared" si="429"/>
        <v>1</v>
      </c>
      <c r="BB855" s="134" t="e">
        <f t="shared" si="430"/>
        <v>#VALUE!</v>
      </c>
      <c r="BC855" s="134" t="e">
        <f t="shared" si="431"/>
        <v>#VALUE!</v>
      </c>
      <c r="BD855" s="133" t="e">
        <f>COUNTIFS(A1_Individu_Data_Keadaan_SDMK!A$4:A$149931,M855,A1_Individu_Data_Keadaan_SDMK!R$4:R$149285,"03. Ahli Teknologi Laboratorium Medik")</f>
        <v>#VALUE!</v>
      </c>
      <c r="BE855" s="135">
        <f t="shared" si="432"/>
        <v>1</v>
      </c>
      <c r="BF855" s="134" t="e">
        <f t="shared" si="433"/>
        <v>#VALUE!</v>
      </c>
      <c r="BG855" s="134" t="e">
        <f t="shared" si="434"/>
        <v>#VALUE!</v>
      </c>
      <c r="BH855" s="139" t="e">
        <f t="shared" si="435"/>
        <v>#VALUE!</v>
      </c>
      <c r="BI855" s="139" t="e">
        <f t="shared" si="436"/>
        <v>#VALUE!</v>
      </c>
    </row>
    <row r="856" spans="13:61" ht="15">
      <c r="M856" s="120" t="s">
        <v>14092</v>
      </c>
      <c r="N856" s="120" t="s">
        <v>14093</v>
      </c>
      <c r="O856" s="120" t="s">
        <v>267</v>
      </c>
      <c r="P856" s="120" t="s">
        <v>9302</v>
      </c>
      <c r="Q856" s="120" t="s">
        <v>12202</v>
      </c>
      <c r="R856" s="120">
        <v>33</v>
      </c>
      <c r="S856" s="120">
        <v>3374</v>
      </c>
      <c r="T856" s="348" t="str">
        <f>IF(R856&lt;&gt;"",VLOOKUP(R856,'01_MASTER_KODE_WILAYAH'!H$1437:I$1470,2,FALSE),"")</f>
        <v>JAWA TENGAH</v>
      </c>
      <c r="U856" s="348" t="str">
        <f>IF(S856&lt;&gt;"",VLOOKUP(S856,'01_MASTER_KODE_WILAYAH'!D$5:F$1353,3,FALSE),"")</f>
        <v>KOTA SEMARANG</v>
      </c>
      <c r="V856" s="349" t="str">
        <f t="shared" si="406"/>
        <v>1</v>
      </c>
      <c r="W856" s="145" t="e">
        <f t="shared" si="407"/>
        <v>#VALUE!</v>
      </c>
      <c r="X856" s="133" t="e">
        <f>COUNTIFS(A1_Individu_Data_Keadaan_SDMK!A$4:A$149931,M856,A1_Individu_Data_Keadaan_SDMK!R$4:R$149285,"01. Dokter")</f>
        <v>#VALUE!</v>
      </c>
      <c r="Y856" s="122">
        <f t="shared" si="408"/>
        <v>2</v>
      </c>
      <c r="Z856" s="134" t="e">
        <f t="shared" si="409"/>
        <v>#VALUE!</v>
      </c>
      <c r="AA856" s="134" t="e">
        <f t="shared" si="410"/>
        <v>#VALUE!</v>
      </c>
      <c r="AB856" s="133" t="e">
        <f>COUNTIFS(A1_Individu_Data_Keadaan_SDMK!A$4:A$149931,M856,A1_Individu_Data_Keadaan_SDMK!R$4:R$149285,"02. Dokter Gigi")</f>
        <v>#VALUE!</v>
      </c>
      <c r="AC856" s="122">
        <f t="shared" si="411"/>
        <v>1</v>
      </c>
      <c r="AD856" s="134" t="e">
        <f t="shared" si="412"/>
        <v>#VALUE!</v>
      </c>
      <c r="AE856" s="134" t="e">
        <f t="shared" si="413"/>
        <v>#VALUE!</v>
      </c>
      <c r="AF856" s="133" t="e">
        <f>COUNTIFS(A1_Individu_Data_Keadaan_SDMK!A$4:A$149931,M856,A1_Individu_Data_Keadaan_SDMK!Q$4:Q$149285,"03. KEPERAWATAN")</f>
        <v>#VALUE!</v>
      </c>
      <c r="AG856" s="135">
        <f t="shared" si="414"/>
        <v>8</v>
      </c>
      <c r="AH856" s="134" t="e">
        <f t="shared" si="415"/>
        <v>#VALUE!</v>
      </c>
      <c r="AI856" s="134" t="e">
        <f t="shared" si="416"/>
        <v>#VALUE!</v>
      </c>
      <c r="AJ856" s="133" t="e">
        <f>COUNTIFS(A1_Individu_Data_Keadaan_SDMK!A$4:A$149931,M856,A1_Individu_Data_Keadaan_SDMK!Q$4:Q$149285,"04. KEBIDANAN")</f>
        <v>#VALUE!</v>
      </c>
      <c r="AK856" s="135">
        <f t="shared" si="417"/>
        <v>7</v>
      </c>
      <c r="AL856" s="134" t="e">
        <f t="shared" si="418"/>
        <v>#VALUE!</v>
      </c>
      <c r="AM856" s="134" t="e">
        <f t="shared" si="419"/>
        <v>#VALUE!</v>
      </c>
      <c r="AN856" s="133" t="e">
        <f>COUNTIFS(A1_Individu_Data_Keadaan_SDMK!A$4:A$149931,M856,A1_Individu_Data_Keadaan_SDMK!Q$4:Q$149285,"05. KEFARMASIAN")</f>
        <v>#VALUE!</v>
      </c>
      <c r="AO856" s="135">
        <f t="shared" si="420"/>
        <v>1</v>
      </c>
      <c r="AP856" s="134" t="e">
        <f t="shared" si="421"/>
        <v>#VALUE!</v>
      </c>
      <c r="AQ856" s="134" t="e">
        <f t="shared" si="422"/>
        <v>#VALUE!</v>
      </c>
      <c r="AR856" s="133" t="e">
        <f>COUNTIFS(A1_Individu_Data_Keadaan_SDMK!A$4:A$149931,M856,A1_Individu_Data_Keadaan_SDMK!Q$4:Q$149285,"06. KESEHATAN MASYARAKAT")</f>
        <v>#VALUE!</v>
      </c>
      <c r="AS856" s="135">
        <f t="shared" si="423"/>
        <v>1</v>
      </c>
      <c r="AT856" s="134" t="e">
        <f t="shared" si="424"/>
        <v>#VALUE!</v>
      </c>
      <c r="AU856" s="134" t="e">
        <f t="shared" si="425"/>
        <v>#VALUE!</v>
      </c>
      <c r="AV856" s="133" t="e">
        <f>COUNTIFS(A1_Individu_Data_Keadaan_SDMK!A$4:A$149931,M856,A1_Individu_Data_Keadaan_SDMK!Q$4:Q$149285,"07. KESEHATAN LINGKUNGAN")</f>
        <v>#VALUE!</v>
      </c>
      <c r="AW856" s="135">
        <f t="shared" si="426"/>
        <v>1</v>
      </c>
      <c r="AX856" s="134" t="e">
        <f t="shared" si="427"/>
        <v>#VALUE!</v>
      </c>
      <c r="AY856" s="134" t="e">
        <f t="shared" si="428"/>
        <v>#VALUE!</v>
      </c>
      <c r="AZ856" s="133" t="e">
        <f>COUNTIFS(A1_Individu_Data_Keadaan_SDMK!A$4:A$149931,M856,A1_Individu_Data_Keadaan_SDMK!Q$4:Q$149285,"08. GIZI")</f>
        <v>#VALUE!</v>
      </c>
      <c r="BA856" s="135">
        <f t="shared" si="429"/>
        <v>2</v>
      </c>
      <c r="BB856" s="134" t="e">
        <f t="shared" si="430"/>
        <v>#VALUE!</v>
      </c>
      <c r="BC856" s="134" t="e">
        <f t="shared" si="431"/>
        <v>#VALUE!</v>
      </c>
      <c r="BD856" s="133" t="e">
        <f>COUNTIFS(A1_Individu_Data_Keadaan_SDMK!A$4:A$149931,M856,A1_Individu_Data_Keadaan_SDMK!R$4:R$149285,"03. Ahli Teknologi Laboratorium Medik")</f>
        <v>#VALUE!</v>
      </c>
      <c r="BE856" s="135">
        <f t="shared" si="432"/>
        <v>1</v>
      </c>
      <c r="BF856" s="134" t="e">
        <f t="shared" si="433"/>
        <v>#VALUE!</v>
      </c>
      <c r="BG856" s="134" t="e">
        <f t="shared" si="434"/>
        <v>#VALUE!</v>
      </c>
      <c r="BH856" s="139" t="e">
        <f t="shared" si="435"/>
        <v>#VALUE!</v>
      </c>
      <c r="BI856" s="139" t="e">
        <f t="shared" si="436"/>
        <v>#VALUE!</v>
      </c>
    </row>
    <row r="857" spans="13:61" ht="15">
      <c r="M857" s="120" t="s">
        <v>14094</v>
      </c>
      <c r="N857" s="120" t="s">
        <v>13768</v>
      </c>
      <c r="O857" s="120" t="s">
        <v>267</v>
      </c>
      <c r="P857" s="120" t="s">
        <v>9301</v>
      </c>
      <c r="Q857" s="120" t="s">
        <v>12202</v>
      </c>
      <c r="R857" s="120">
        <v>33</v>
      </c>
      <c r="S857" s="120">
        <v>3374</v>
      </c>
      <c r="T857" s="348" t="str">
        <f>IF(R857&lt;&gt;"",VLOOKUP(R857,'01_MASTER_KODE_WILAYAH'!H$1437:I$1470,2,FALSE),"")</f>
        <v>JAWA TENGAH</v>
      </c>
      <c r="U857" s="348" t="str">
        <f>IF(S857&lt;&gt;"",VLOOKUP(S857,'01_MASTER_KODE_WILAYAH'!D$5:F$1353,3,FALSE),"")</f>
        <v>KOTA SEMARANG</v>
      </c>
      <c r="V857" s="349" t="str">
        <f t="shared" si="406"/>
        <v>2</v>
      </c>
      <c r="W857" s="145" t="e">
        <f t="shared" si="407"/>
        <v>#VALUE!</v>
      </c>
      <c r="X857" s="133" t="e">
        <f>COUNTIFS(A1_Individu_Data_Keadaan_SDMK!A$4:A$149931,M857,A1_Individu_Data_Keadaan_SDMK!R$4:R$149285,"01. Dokter")</f>
        <v>#VALUE!</v>
      </c>
      <c r="Y857" s="122">
        <f t="shared" si="408"/>
        <v>1</v>
      </c>
      <c r="Z857" s="134" t="e">
        <f t="shared" si="409"/>
        <v>#VALUE!</v>
      </c>
      <c r="AA857" s="134" t="e">
        <f t="shared" si="410"/>
        <v>#VALUE!</v>
      </c>
      <c r="AB857" s="133" t="e">
        <f>COUNTIFS(A1_Individu_Data_Keadaan_SDMK!A$4:A$149931,M857,A1_Individu_Data_Keadaan_SDMK!R$4:R$149285,"02. Dokter Gigi")</f>
        <v>#VALUE!</v>
      </c>
      <c r="AC857" s="122">
        <f t="shared" si="411"/>
        <v>1</v>
      </c>
      <c r="AD857" s="134" t="e">
        <f t="shared" si="412"/>
        <v>#VALUE!</v>
      </c>
      <c r="AE857" s="134" t="e">
        <f t="shared" si="413"/>
        <v>#VALUE!</v>
      </c>
      <c r="AF857" s="133" t="e">
        <f>COUNTIFS(A1_Individu_Data_Keadaan_SDMK!A$4:A$149931,M857,A1_Individu_Data_Keadaan_SDMK!Q$4:Q$149285,"03. KEPERAWATAN")</f>
        <v>#VALUE!</v>
      </c>
      <c r="AG857" s="135">
        <f t="shared" si="414"/>
        <v>5</v>
      </c>
      <c r="AH857" s="134" t="e">
        <f t="shared" si="415"/>
        <v>#VALUE!</v>
      </c>
      <c r="AI857" s="134" t="e">
        <f t="shared" si="416"/>
        <v>#VALUE!</v>
      </c>
      <c r="AJ857" s="133" t="e">
        <f>COUNTIFS(A1_Individu_Data_Keadaan_SDMK!A$4:A$149931,M857,A1_Individu_Data_Keadaan_SDMK!Q$4:Q$149285,"04. KEBIDANAN")</f>
        <v>#VALUE!</v>
      </c>
      <c r="AK857" s="135">
        <f t="shared" si="417"/>
        <v>4</v>
      </c>
      <c r="AL857" s="134" t="e">
        <f t="shared" si="418"/>
        <v>#VALUE!</v>
      </c>
      <c r="AM857" s="134" t="e">
        <f t="shared" si="419"/>
        <v>#VALUE!</v>
      </c>
      <c r="AN857" s="133" t="e">
        <f>COUNTIFS(A1_Individu_Data_Keadaan_SDMK!A$4:A$149931,M857,A1_Individu_Data_Keadaan_SDMK!Q$4:Q$149285,"05. KEFARMASIAN")</f>
        <v>#VALUE!</v>
      </c>
      <c r="AO857" s="135">
        <f t="shared" si="420"/>
        <v>1</v>
      </c>
      <c r="AP857" s="134" t="e">
        <f t="shared" si="421"/>
        <v>#VALUE!</v>
      </c>
      <c r="AQ857" s="134" t="e">
        <f t="shared" si="422"/>
        <v>#VALUE!</v>
      </c>
      <c r="AR857" s="133" t="e">
        <f>COUNTIFS(A1_Individu_Data_Keadaan_SDMK!A$4:A$149931,M857,A1_Individu_Data_Keadaan_SDMK!Q$4:Q$149285,"06. KESEHATAN MASYARAKAT")</f>
        <v>#VALUE!</v>
      </c>
      <c r="AS857" s="135">
        <f t="shared" si="423"/>
        <v>1</v>
      </c>
      <c r="AT857" s="134" t="e">
        <f t="shared" si="424"/>
        <v>#VALUE!</v>
      </c>
      <c r="AU857" s="134" t="e">
        <f t="shared" si="425"/>
        <v>#VALUE!</v>
      </c>
      <c r="AV857" s="133" t="e">
        <f>COUNTIFS(A1_Individu_Data_Keadaan_SDMK!A$4:A$149931,M857,A1_Individu_Data_Keadaan_SDMK!Q$4:Q$149285,"07. KESEHATAN LINGKUNGAN")</f>
        <v>#VALUE!</v>
      </c>
      <c r="AW857" s="135">
        <f t="shared" si="426"/>
        <v>1</v>
      </c>
      <c r="AX857" s="134" t="e">
        <f t="shared" si="427"/>
        <v>#VALUE!</v>
      </c>
      <c r="AY857" s="134" t="e">
        <f t="shared" si="428"/>
        <v>#VALUE!</v>
      </c>
      <c r="AZ857" s="133" t="e">
        <f>COUNTIFS(A1_Individu_Data_Keadaan_SDMK!A$4:A$149931,M857,A1_Individu_Data_Keadaan_SDMK!Q$4:Q$149285,"08. GIZI")</f>
        <v>#VALUE!</v>
      </c>
      <c r="BA857" s="135">
        <f t="shared" si="429"/>
        <v>1</v>
      </c>
      <c r="BB857" s="134" t="e">
        <f t="shared" si="430"/>
        <v>#VALUE!</v>
      </c>
      <c r="BC857" s="134" t="e">
        <f t="shared" si="431"/>
        <v>#VALUE!</v>
      </c>
      <c r="BD857" s="133" t="e">
        <f>COUNTIFS(A1_Individu_Data_Keadaan_SDMK!A$4:A$149931,M857,A1_Individu_Data_Keadaan_SDMK!R$4:R$149285,"03. Ahli Teknologi Laboratorium Medik")</f>
        <v>#VALUE!</v>
      </c>
      <c r="BE857" s="135">
        <f t="shared" si="432"/>
        <v>1</v>
      </c>
      <c r="BF857" s="134" t="e">
        <f t="shared" si="433"/>
        <v>#VALUE!</v>
      </c>
      <c r="BG857" s="134" t="e">
        <f t="shared" si="434"/>
        <v>#VALUE!</v>
      </c>
      <c r="BH857" s="139" t="e">
        <f t="shared" si="435"/>
        <v>#VALUE!</v>
      </c>
      <c r="BI857" s="139" t="e">
        <f t="shared" si="436"/>
        <v>#VALUE!</v>
      </c>
    </row>
    <row r="858" spans="13:61" ht="15">
      <c r="M858" s="120" t="s">
        <v>14095</v>
      </c>
      <c r="N858" s="120" t="s">
        <v>14096</v>
      </c>
      <c r="O858" s="120" t="s">
        <v>267</v>
      </c>
      <c r="P858" s="120" t="s">
        <v>9302</v>
      </c>
      <c r="Q858" s="120" t="s">
        <v>12202</v>
      </c>
      <c r="R858" s="120">
        <v>33</v>
      </c>
      <c r="S858" s="120">
        <v>3374</v>
      </c>
      <c r="T858" s="348" t="str">
        <f>IF(R858&lt;&gt;"",VLOOKUP(R858,'01_MASTER_KODE_WILAYAH'!H$1437:I$1470,2,FALSE),"")</f>
        <v>JAWA TENGAH</v>
      </c>
      <c r="U858" s="348" t="str">
        <f>IF(S858&lt;&gt;"",VLOOKUP(S858,'01_MASTER_KODE_WILAYAH'!D$5:F$1353,3,FALSE),"")</f>
        <v>KOTA SEMARANG</v>
      </c>
      <c r="V858" s="349" t="str">
        <f t="shared" si="406"/>
        <v>1</v>
      </c>
      <c r="W858" s="145" t="e">
        <f t="shared" si="407"/>
        <v>#VALUE!</v>
      </c>
      <c r="X858" s="133" t="e">
        <f>COUNTIFS(A1_Individu_Data_Keadaan_SDMK!A$4:A$149931,M858,A1_Individu_Data_Keadaan_SDMK!R$4:R$149285,"01. Dokter")</f>
        <v>#VALUE!</v>
      </c>
      <c r="Y858" s="122">
        <f t="shared" si="408"/>
        <v>2</v>
      </c>
      <c r="Z858" s="134" t="e">
        <f t="shared" si="409"/>
        <v>#VALUE!</v>
      </c>
      <c r="AA858" s="134" t="e">
        <f t="shared" si="410"/>
        <v>#VALUE!</v>
      </c>
      <c r="AB858" s="133" t="e">
        <f>COUNTIFS(A1_Individu_Data_Keadaan_SDMK!A$4:A$149931,M858,A1_Individu_Data_Keadaan_SDMK!R$4:R$149285,"02. Dokter Gigi")</f>
        <v>#VALUE!</v>
      </c>
      <c r="AC858" s="122">
        <f t="shared" si="411"/>
        <v>1</v>
      </c>
      <c r="AD858" s="134" t="e">
        <f t="shared" si="412"/>
        <v>#VALUE!</v>
      </c>
      <c r="AE858" s="134" t="e">
        <f t="shared" si="413"/>
        <v>#VALUE!</v>
      </c>
      <c r="AF858" s="133" t="e">
        <f>COUNTIFS(A1_Individu_Data_Keadaan_SDMK!A$4:A$149931,M858,A1_Individu_Data_Keadaan_SDMK!Q$4:Q$149285,"03. KEPERAWATAN")</f>
        <v>#VALUE!</v>
      </c>
      <c r="AG858" s="135">
        <f t="shared" si="414"/>
        <v>8</v>
      </c>
      <c r="AH858" s="134" t="e">
        <f t="shared" si="415"/>
        <v>#VALUE!</v>
      </c>
      <c r="AI858" s="134" t="e">
        <f t="shared" si="416"/>
        <v>#VALUE!</v>
      </c>
      <c r="AJ858" s="133" t="e">
        <f>COUNTIFS(A1_Individu_Data_Keadaan_SDMK!A$4:A$149931,M858,A1_Individu_Data_Keadaan_SDMK!Q$4:Q$149285,"04. KEBIDANAN")</f>
        <v>#VALUE!</v>
      </c>
      <c r="AK858" s="135">
        <f t="shared" si="417"/>
        <v>7</v>
      </c>
      <c r="AL858" s="134" t="e">
        <f t="shared" si="418"/>
        <v>#VALUE!</v>
      </c>
      <c r="AM858" s="134" t="e">
        <f t="shared" si="419"/>
        <v>#VALUE!</v>
      </c>
      <c r="AN858" s="133" t="e">
        <f>COUNTIFS(A1_Individu_Data_Keadaan_SDMK!A$4:A$149931,M858,A1_Individu_Data_Keadaan_SDMK!Q$4:Q$149285,"05. KEFARMASIAN")</f>
        <v>#VALUE!</v>
      </c>
      <c r="AO858" s="135">
        <f t="shared" si="420"/>
        <v>1</v>
      </c>
      <c r="AP858" s="134" t="e">
        <f t="shared" si="421"/>
        <v>#VALUE!</v>
      </c>
      <c r="AQ858" s="134" t="e">
        <f t="shared" si="422"/>
        <v>#VALUE!</v>
      </c>
      <c r="AR858" s="133" t="e">
        <f>COUNTIFS(A1_Individu_Data_Keadaan_SDMK!A$4:A$149931,M858,A1_Individu_Data_Keadaan_SDMK!Q$4:Q$149285,"06. KESEHATAN MASYARAKAT")</f>
        <v>#VALUE!</v>
      </c>
      <c r="AS858" s="135">
        <f t="shared" si="423"/>
        <v>1</v>
      </c>
      <c r="AT858" s="134" t="e">
        <f t="shared" si="424"/>
        <v>#VALUE!</v>
      </c>
      <c r="AU858" s="134" t="e">
        <f t="shared" si="425"/>
        <v>#VALUE!</v>
      </c>
      <c r="AV858" s="133" t="e">
        <f>COUNTIFS(A1_Individu_Data_Keadaan_SDMK!A$4:A$149931,M858,A1_Individu_Data_Keadaan_SDMK!Q$4:Q$149285,"07. KESEHATAN LINGKUNGAN")</f>
        <v>#VALUE!</v>
      </c>
      <c r="AW858" s="135">
        <f t="shared" si="426"/>
        <v>1</v>
      </c>
      <c r="AX858" s="134" t="e">
        <f t="shared" si="427"/>
        <v>#VALUE!</v>
      </c>
      <c r="AY858" s="134" t="e">
        <f t="shared" si="428"/>
        <v>#VALUE!</v>
      </c>
      <c r="AZ858" s="133" t="e">
        <f>COUNTIFS(A1_Individu_Data_Keadaan_SDMK!A$4:A$149931,M858,A1_Individu_Data_Keadaan_SDMK!Q$4:Q$149285,"08. GIZI")</f>
        <v>#VALUE!</v>
      </c>
      <c r="BA858" s="135">
        <f t="shared" si="429"/>
        <v>2</v>
      </c>
      <c r="BB858" s="134" t="e">
        <f t="shared" si="430"/>
        <v>#VALUE!</v>
      </c>
      <c r="BC858" s="134" t="e">
        <f t="shared" si="431"/>
        <v>#VALUE!</v>
      </c>
      <c r="BD858" s="133" t="e">
        <f>COUNTIFS(A1_Individu_Data_Keadaan_SDMK!A$4:A$149931,M858,A1_Individu_Data_Keadaan_SDMK!R$4:R$149285,"03. Ahli Teknologi Laboratorium Medik")</f>
        <v>#VALUE!</v>
      </c>
      <c r="BE858" s="135">
        <f t="shared" si="432"/>
        <v>1</v>
      </c>
      <c r="BF858" s="134" t="e">
        <f t="shared" si="433"/>
        <v>#VALUE!</v>
      </c>
      <c r="BG858" s="134" t="e">
        <f t="shared" si="434"/>
        <v>#VALUE!</v>
      </c>
      <c r="BH858" s="139" t="e">
        <f t="shared" si="435"/>
        <v>#VALUE!</v>
      </c>
      <c r="BI858" s="139" t="e">
        <f t="shared" si="436"/>
        <v>#VALUE!</v>
      </c>
    </row>
    <row r="859" spans="13:61" ht="15">
      <c r="M859" s="120" t="s">
        <v>14097</v>
      </c>
      <c r="N859" s="120" t="s">
        <v>14098</v>
      </c>
      <c r="O859" s="120" t="s">
        <v>267</v>
      </c>
      <c r="P859" s="120" t="s">
        <v>9301</v>
      </c>
      <c r="Q859" s="120" t="s">
        <v>12202</v>
      </c>
      <c r="R859" s="120">
        <v>33</v>
      </c>
      <c r="S859" s="120">
        <v>3374</v>
      </c>
      <c r="T859" s="348" t="str">
        <f>IF(R859&lt;&gt;"",VLOOKUP(R859,'01_MASTER_KODE_WILAYAH'!H$1437:I$1470,2,FALSE),"")</f>
        <v>JAWA TENGAH</v>
      </c>
      <c r="U859" s="348" t="str">
        <f>IF(S859&lt;&gt;"",VLOOKUP(S859,'01_MASTER_KODE_WILAYAH'!D$5:F$1353,3,FALSE),"")</f>
        <v>KOTA SEMARANG</v>
      </c>
      <c r="V859" s="349" t="str">
        <f t="shared" si="406"/>
        <v>2</v>
      </c>
      <c r="W859" s="145" t="e">
        <f t="shared" si="407"/>
        <v>#VALUE!</v>
      </c>
      <c r="X859" s="133" t="e">
        <f>COUNTIFS(A1_Individu_Data_Keadaan_SDMK!A$4:A$149931,M859,A1_Individu_Data_Keadaan_SDMK!R$4:R$149285,"01. Dokter")</f>
        <v>#VALUE!</v>
      </c>
      <c r="Y859" s="122">
        <f t="shared" si="408"/>
        <v>1</v>
      </c>
      <c r="Z859" s="134" t="e">
        <f t="shared" si="409"/>
        <v>#VALUE!</v>
      </c>
      <c r="AA859" s="134" t="e">
        <f t="shared" si="410"/>
        <v>#VALUE!</v>
      </c>
      <c r="AB859" s="133" t="e">
        <f>COUNTIFS(A1_Individu_Data_Keadaan_SDMK!A$4:A$149931,M859,A1_Individu_Data_Keadaan_SDMK!R$4:R$149285,"02. Dokter Gigi")</f>
        <v>#VALUE!</v>
      </c>
      <c r="AC859" s="122">
        <f t="shared" si="411"/>
        <v>1</v>
      </c>
      <c r="AD859" s="134" t="e">
        <f t="shared" si="412"/>
        <v>#VALUE!</v>
      </c>
      <c r="AE859" s="134" t="e">
        <f t="shared" si="413"/>
        <v>#VALUE!</v>
      </c>
      <c r="AF859" s="133" t="e">
        <f>COUNTIFS(A1_Individu_Data_Keadaan_SDMK!A$4:A$149931,M859,A1_Individu_Data_Keadaan_SDMK!Q$4:Q$149285,"03. KEPERAWATAN")</f>
        <v>#VALUE!</v>
      </c>
      <c r="AG859" s="135">
        <f t="shared" si="414"/>
        <v>5</v>
      </c>
      <c r="AH859" s="134" t="e">
        <f t="shared" si="415"/>
        <v>#VALUE!</v>
      </c>
      <c r="AI859" s="134" t="e">
        <f t="shared" si="416"/>
        <v>#VALUE!</v>
      </c>
      <c r="AJ859" s="133" t="e">
        <f>COUNTIFS(A1_Individu_Data_Keadaan_SDMK!A$4:A$149931,M859,A1_Individu_Data_Keadaan_SDMK!Q$4:Q$149285,"04. KEBIDANAN")</f>
        <v>#VALUE!</v>
      </c>
      <c r="AK859" s="135">
        <f t="shared" si="417"/>
        <v>4</v>
      </c>
      <c r="AL859" s="134" t="e">
        <f t="shared" si="418"/>
        <v>#VALUE!</v>
      </c>
      <c r="AM859" s="134" t="e">
        <f t="shared" si="419"/>
        <v>#VALUE!</v>
      </c>
      <c r="AN859" s="133" t="e">
        <f>COUNTIFS(A1_Individu_Data_Keadaan_SDMK!A$4:A$149931,M859,A1_Individu_Data_Keadaan_SDMK!Q$4:Q$149285,"05. KEFARMASIAN")</f>
        <v>#VALUE!</v>
      </c>
      <c r="AO859" s="135">
        <f t="shared" si="420"/>
        <v>1</v>
      </c>
      <c r="AP859" s="134" t="e">
        <f t="shared" si="421"/>
        <v>#VALUE!</v>
      </c>
      <c r="AQ859" s="134" t="e">
        <f t="shared" si="422"/>
        <v>#VALUE!</v>
      </c>
      <c r="AR859" s="133" t="e">
        <f>COUNTIFS(A1_Individu_Data_Keadaan_SDMK!A$4:A$149931,M859,A1_Individu_Data_Keadaan_SDMK!Q$4:Q$149285,"06. KESEHATAN MASYARAKAT")</f>
        <v>#VALUE!</v>
      </c>
      <c r="AS859" s="135">
        <f t="shared" si="423"/>
        <v>1</v>
      </c>
      <c r="AT859" s="134" t="e">
        <f t="shared" si="424"/>
        <v>#VALUE!</v>
      </c>
      <c r="AU859" s="134" t="e">
        <f t="shared" si="425"/>
        <v>#VALUE!</v>
      </c>
      <c r="AV859" s="133" t="e">
        <f>COUNTIFS(A1_Individu_Data_Keadaan_SDMK!A$4:A$149931,M859,A1_Individu_Data_Keadaan_SDMK!Q$4:Q$149285,"07. KESEHATAN LINGKUNGAN")</f>
        <v>#VALUE!</v>
      </c>
      <c r="AW859" s="135">
        <f t="shared" si="426"/>
        <v>1</v>
      </c>
      <c r="AX859" s="134" t="e">
        <f t="shared" si="427"/>
        <v>#VALUE!</v>
      </c>
      <c r="AY859" s="134" t="e">
        <f t="shared" si="428"/>
        <v>#VALUE!</v>
      </c>
      <c r="AZ859" s="133" t="e">
        <f>COUNTIFS(A1_Individu_Data_Keadaan_SDMK!A$4:A$149931,M859,A1_Individu_Data_Keadaan_SDMK!Q$4:Q$149285,"08. GIZI")</f>
        <v>#VALUE!</v>
      </c>
      <c r="BA859" s="135">
        <f t="shared" si="429"/>
        <v>1</v>
      </c>
      <c r="BB859" s="134" t="e">
        <f t="shared" si="430"/>
        <v>#VALUE!</v>
      </c>
      <c r="BC859" s="134" t="e">
        <f t="shared" si="431"/>
        <v>#VALUE!</v>
      </c>
      <c r="BD859" s="133" t="e">
        <f>COUNTIFS(A1_Individu_Data_Keadaan_SDMK!A$4:A$149931,M859,A1_Individu_Data_Keadaan_SDMK!R$4:R$149285,"03. Ahli Teknologi Laboratorium Medik")</f>
        <v>#VALUE!</v>
      </c>
      <c r="BE859" s="135">
        <f t="shared" si="432"/>
        <v>1</v>
      </c>
      <c r="BF859" s="134" t="e">
        <f t="shared" si="433"/>
        <v>#VALUE!</v>
      </c>
      <c r="BG859" s="134" t="e">
        <f t="shared" si="434"/>
        <v>#VALUE!</v>
      </c>
      <c r="BH859" s="139" t="e">
        <f t="shared" si="435"/>
        <v>#VALUE!</v>
      </c>
      <c r="BI859" s="139" t="e">
        <f t="shared" si="436"/>
        <v>#VALUE!</v>
      </c>
    </row>
    <row r="860" spans="13:61" ht="15">
      <c r="M860" s="120" t="s">
        <v>14099</v>
      </c>
      <c r="N860" s="120" t="s">
        <v>14100</v>
      </c>
      <c r="O860" s="120" t="s">
        <v>267</v>
      </c>
      <c r="P860" s="120" t="s">
        <v>9301</v>
      </c>
      <c r="Q860" s="120" t="s">
        <v>12202</v>
      </c>
      <c r="R860" s="120">
        <v>33</v>
      </c>
      <c r="S860" s="120">
        <v>3374</v>
      </c>
      <c r="T860" s="348" t="str">
        <f>IF(R860&lt;&gt;"",VLOOKUP(R860,'01_MASTER_KODE_WILAYAH'!H$1437:I$1470,2,FALSE),"")</f>
        <v>JAWA TENGAH</v>
      </c>
      <c r="U860" s="348" t="str">
        <f>IF(S860&lt;&gt;"",VLOOKUP(S860,'01_MASTER_KODE_WILAYAH'!D$5:F$1353,3,FALSE),"")</f>
        <v>KOTA SEMARANG</v>
      </c>
      <c r="V860" s="349" t="str">
        <f t="shared" si="406"/>
        <v>2</v>
      </c>
      <c r="W860" s="145" t="e">
        <f t="shared" si="407"/>
        <v>#VALUE!</v>
      </c>
      <c r="X860" s="133" t="e">
        <f>COUNTIFS(A1_Individu_Data_Keadaan_SDMK!A$4:A$149931,M860,A1_Individu_Data_Keadaan_SDMK!R$4:R$149285,"01. Dokter")</f>
        <v>#VALUE!</v>
      </c>
      <c r="Y860" s="122">
        <f t="shared" si="408"/>
        <v>1</v>
      </c>
      <c r="Z860" s="134" t="e">
        <f t="shared" si="409"/>
        <v>#VALUE!</v>
      </c>
      <c r="AA860" s="134" t="e">
        <f t="shared" si="410"/>
        <v>#VALUE!</v>
      </c>
      <c r="AB860" s="133" t="e">
        <f>COUNTIFS(A1_Individu_Data_Keadaan_SDMK!A$4:A$149931,M860,A1_Individu_Data_Keadaan_SDMK!R$4:R$149285,"02. Dokter Gigi")</f>
        <v>#VALUE!</v>
      </c>
      <c r="AC860" s="122">
        <f t="shared" si="411"/>
        <v>1</v>
      </c>
      <c r="AD860" s="134" t="e">
        <f t="shared" si="412"/>
        <v>#VALUE!</v>
      </c>
      <c r="AE860" s="134" t="e">
        <f t="shared" si="413"/>
        <v>#VALUE!</v>
      </c>
      <c r="AF860" s="133" t="e">
        <f>COUNTIFS(A1_Individu_Data_Keadaan_SDMK!A$4:A$149931,M860,A1_Individu_Data_Keadaan_SDMK!Q$4:Q$149285,"03. KEPERAWATAN")</f>
        <v>#VALUE!</v>
      </c>
      <c r="AG860" s="135">
        <f t="shared" si="414"/>
        <v>5</v>
      </c>
      <c r="AH860" s="134" t="e">
        <f t="shared" si="415"/>
        <v>#VALUE!</v>
      </c>
      <c r="AI860" s="134" t="e">
        <f t="shared" si="416"/>
        <v>#VALUE!</v>
      </c>
      <c r="AJ860" s="133" t="e">
        <f>COUNTIFS(A1_Individu_Data_Keadaan_SDMK!A$4:A$149931,M860,A1_Individu_Data_Keadaan_SDMK!Q$4:Q$149285,"04. KEBIDANAN")</f>
        <v>#VALUE!</v>
      </c>
      <c r="AK860" s="135">
        <f t="shared" si="417"/>
        <v>4</v>
      </c>
      <c r="AL860" s="134" t="e">
        <f t="shared" si="418"/>
        <v>#VALUE!</v>
      </c>
      <c r="AM860" s="134" t="e">
        <f t="shared" si="419"/>
        <v>#VALUE!</v>
      </c>
      <c r="AN860" s="133" t="e">
        <f>COUNTIFS(A1_Individu_Data_Keadaan_SDMK!A$4:A$149931,M860,A1_Individu_Data_Keadaan_SDMK!Q$4:Q$149285,"05. KEFARMASIAN")</f>
        <v>#VALUE!</v>
      </c>
      <c r="AO860" s="135">
        <f t="shared" si="420"/>
        <v>1</v>
      </c>
      <c r="AP860" s="134" t="e">
        <f t="shared" si="421"/>
        <v>#VALUE!</v>
      </c>
      <c r="AQ860" s="134" t="e">
        <f t="shared" si="422"/>
        <v>#VALUE!</v>
      </c>
      <c r="AR860" s="133" t="e">
        <f>COUNTIFS(A1_Individu_Data_Keadaan_SDMK!A$4:A$149931,M860,A1_Individu_Data_Keadaan_SDMK!Q$4:Q$149285,"06. KESEHATAN MASYARAKAT")</f>
        <v>#VALUE!</v>
      </c>
      <c r="AS860" s="135">
        <f t="shared" si="423"/>
        <v>1</v>
      </c>
      <c r="AT860" s="134" t="e">
        <f t="shared" si="424"/>
        <v>#VALUE!</v>
      </c>
      <c r="AU860" s="134" t="e">
        <f t="shared" si="425"/>
        <v>#VALUE!</v>
      </c>
      <c r="AV860" s="133" t="e">
        <f>COUNTIFS(A1_Individu_Data_Keadaan_SDMK!A$4:A$149931,M860,A1_Individu_Data_Keadaan_SDMK!Q$4:Q$149285,"07. KESEHATAN LINGKUNGAN")</f>
        <v>#VALUE!</v>
      </c>
      <c r="AW860" s="135">
        <f t="shared" si="426"/>
        <v>1</v>
      </c>
      <c r="AX860" s="134" t="e">
        <f t="shared" si="427"/>
        <v>#VALUE!</v>
      </c>
      <c r="AY860" s="134" t="e">
        <f t="shared" si="428"/>
        <v>#VALUE!</v>
      </c>
      <c r="AZ860" s="133" t="e">
        <f>COUNTIFS(A1_Individu_Data_Keadaan_SDMK!A$4:A$149931,M860,A1_Individu_Data_Keadaan_SDMK!Q$4:Q$149285,"08. GIZI")</f>
        <v>#VALUE!</v>
      </c>
      <c r="BA860" s="135">
        <f t="shared" si="429"/>
        <v>1</v>
      </c>
      <c r="BB860" s="134" t="e">
        <f t="shared" si="430"/>
        <v>#VALUE!</v>
      </c>
      <c r="BC860" s="134" t="e">
        <f t="shared" si="431"/>
        <v>#VALUE!</v>
      </c>
      <c r="BD860" s="133" t="e">
        <f>COUNTIFS(A1_Individu_Data_Keadaan_SDMK!A$4:A$149931,M860,A1_Individu_Data_Keadaan_SDMK!R$4:R$149285,"03. Ahli Teknologi Laboratorium Medik")</f>
        <v>#VALUE!</v>
      </c>
      <c r="BE860" s="135">
        <f t="shared" si="432"/>
        <v>1</v>
      </c>
      <c r="BF860" s="134" t="e">
        <f t="shared" si="433"/>
        <v>#VALUE!</v>
      </c>
      <c r="BG860" s="134" t="e">
        <f t="shared" si="434"/>
        <v>#VALUE!</v>
      </c>
      <c r="BH860" s="139" t="e">
        <f t="shared" si="435"/>
        <v>#VALUE!</v>
      </c>
      <c r="BI860" s="139" t="e">
        <f t="shared" si="436"/>
        <v>#VALUE!</v>
      </c>
    </row>
    <row r="861" spans="13:61" ht="15">
      <c r="M861" s="120" t="s">
        <v>14101</v>
      </c>
      <c r="N861" s="120" t="s">
        <v>14102</v>
      </c>
      <c r="O861" s="120" t="s">
        <v>267</v>
      </c>
      <c r="P861" s="120" t="s">
        <v>9302</v>
      </c>
      <c r="Q861" s="120" t="s">
        <v>12202</v>
      </c>
      <c r="R861" s="120">
        <v>33</v>
      </c>
      <c r="S861" s="120">
        <v>3375</v>
      </c>
      <c r="T861" s="348" t="str">
        <f>IF(R861&lt;&gt;"",VLOOKUP(R861,'01_MASTER_KODE_WILAYAH'!H$1437:I$1470,2,FALSE),"")</f>
        <v>JAWA TENGAH</v>
      </c>
      <c r="U861" s="348" t="str">
        <f>IF(S861&lt;&gt;"",VLOOKUP(S861,'01_MASTER_KODE_WILAYAH'!D$5:F$1353,3,FALSE),"")</f>
        <v>KOTA PEKALONGAN</v>
      </c>
      <c r="V861" s="349" t="str">
        <f t="shared" si="406"/>
        <v>1</v>
      </c>
      <c r="W861" s="145" t="e">
        <f t="shared" si="407"/>
        <v>#VALUE!</v>
      </c>
      <c r="X861" s="133" t="e">
        <f>COUNTIFS(A1_Individu_Data_Keadaan_SDMK!A$4:A$149931,M861,A1_Individu_Data_Keadaan_SDMK!R$4:R$149285,"01. Dokter")</f>
        <v>#VALUE!</v>
      </c>
      <c r="Y861" s="122">
        <f t="shared" si="408"/>
        <v>2</v>
      </c>
      <c r="Z861" s="134" t="e">
        <f t="shared" si="409"/>
        <v>#VALUE!</v>
      </c>
      <c r="AA861" s="134" t="e">
        <f t="shared" si="410"/>
        <v>#VALUE!</v>
      </c>
      <c r="AB861" s="133" t="e">
        <f>COUNTIFS(A1_Individu_Data_Keadaan_SDMK!A$4:A$149931,M861,A1_Individu_Data_Keadaan_SDMK!R$4:R$149285,"02. Dokter Gigi")</f>
        <v>#VALUE!</v>
      </c>
      <c r="AC861" s="122">
        <f t="shared" si="411"/>
        <v>1</v>
      </c>
      <c r="AD861" s="134" t="e">
        <f t="shared" si="412"/>
        <v>#VALUE!</v>
      </c>
      <c r="AE861" s="134" t="e">
        <f t="shared" si="413"/>
        <v>#VALUE!</v>
      </c>
      <c r="AF861" s="133" t="e">
        <f>COUNTIFS(A1_Individu_Data_Keadaan_SDMK!A$4:A$149931,M861,A1_Individu_Data_Keadaan_SDMK!Q$4:Q$149285,"03. KEPERAWATAN")</f>
        <v>#VALUE!</v>
      </c>
      <c r="AG861" s="135">
        <f t="shared" si="414"/>
        <v>8</v>
      </c>
      <c r="AH861" s="134" t="e">
        <f t="shared" si="415"/>
        <v>#VALUE!</v>
      </c>
      <c r="AI861" s="134" t="e">
        <f t="shared" si="416"/>
        <v>#VALUE!</v>
      </c>
      <c r="AJ861" s="133" t="e">
        <f>COUNTIFS(A1_Individu_Data_Keadaan_SDMK!A$4:A$149931,M861,A1_Individu_Data_Keadaan_SDMK!Q$4:Q$149285,"04. KEBIDANAN")</f>
        <v>#VALUE!</v>
      </c>
      <c r="AK861" s="135">
        <f t="shared" si="417"/>
        <v>7</v>
      </c>
      <c r="AL861" s="134" t="e">
        <f t="shared" si="418"/>
        <v>#VALUE!</v>
      </c>
      <c r="AM861" s="134" t="e">
        <f t="shared" si="419"/>
        <v>#VALUE!</v>
      </c>
      <c r="AN861" s="133" t="e">
        <f>COUNTIFS(A1_Individu_Data_Keadaan_SDMK!A$4:A$149931,M861,A1_Individu_Data_Keadaan_SDMK!Q$4:Q$149285,"05. KEFARMASIAN")</f>
        <v>#VALUE!</v>
      </c>
      <c r="AO861" s="135">
        <f t="shared" si="420"/>
        <v>1</v>
      </c>
      <c r="AP861" s="134" t="e">
        <f t="shared" si="421"/>
        <v>#VALUE!</v>
      </c>
      <c r="AQ861" s="134" t="e">
        <f t="shared" si="422"/>
        <v>#VALUE!</v>
      </c>
      <c r="AR861" s="133" t="e">
        <f>COUNTIFS(A1_Individu_Data_Keadaan_SDMK!A$4:A$149931,M861,A1_Individu_Data_Keadaan_SDMK!Q$4:Q$149285,"06. KESEHATAN MASYARAKAT")</f>
        <v>#VALUE!</v>
      </c>
      <c r="AS861" s="135">
        <f t="shared" si="423"/>
        <v>1</v>
      </c>
      <c r="AT861" s="134" t="e">
        <f t="shared" si="424"/>
        <v>#VALUE!</v>
      </c>
      <c r="AU861" s="134" t="e">
        <f t="shared" si="425"/>
        <v>#VALUE!</v>
      </c>
      <c r="AV861" s="133" t="e">
        <f>COUNTIFS(A1_Individu_Data_Keadaan_SDMK!A$4:A$149931,M861,A1_Individu_Data_Keadaan_SDMK!Q$4:Q$149285,"07. KESEHATAN LINGKUNGAN")</f>
        <v>#VALUE!</v>
      </c>
      <c r="AW861" s="135">
        <f t="shared" si="426"/>
        <v>1</v>
      </c>
      <c r="AX861" s="134" t="e">
        <f t="shared" si="427"/>
        <v>#VALUE!</v>
      </c>
      <c r="AY861" s="134" t="e">
        <f t="shared" si="428"/>
        <v>#VALUE!</v>
      </c>
      <c r="AZ861" s="133" t="e">
        <f>COUNTIFS(A1_Individu_Data_Keadaan_SDMK!A$4:A$149931,M861,A1_Individu_Data_Keadaan_SDMK!Q$4:Q$149285,"08. GIZI")</f>
        <v>#VALUE!</v>
      </c>
      <c r="BA861" s="135">
        <f t="shared" si="429"/>
        <v>2</v>
      </c>
      <c r="BB861" s="134" t="e">
        <f t="shared" si="430"/>
        <v>#VALUE!</v>
      </c>
      <c r="BC861" s="134" t="e">
        <f t="shared" si="431"/>
        <v>#VALUE!</v>
      </c>
      <c r="BD861" s="133" t="e">
        <f>COUNTIFS(A1_Individu_Data_Keadaan_SDMK!A$4:A$149931,M861,A1_Individu_Data_Keadaan_SDMK!R$4:R$149285,"03. Ahli Teknologi Laboratorium Medik")</f>
        <v>#VALUE!</v>
      </c>
      <c r="BE861" s="135">
        <f t="shared" si="432"/>
        <v>1</v>
      </c>
      <c r="BF861" s="134" t="e">
        <f t="shared" si="433"/>
        <v>#VALUE!</v>
      </c>
      <c r="BG861" s="134" t="e">
        <f t="shared" si="434"/>
        <v>#VALUE!</v>
      </c>
      <c r="BH861" s="139" t="e">
        <f t="shared" si="435"/>
        <v>#VALUE!</v>
      </c>
      <c r="BI861" s="139" t="e">
        <f t="shared" si="436"/>
        <v>#VALUE!</v>
      </c>
    </row>
    <row r="862" spans="13:61" ht="15">
      <c r="M862" s="120" t="s">
        <v>14103</v>
      </c>
      <c r="N862" s="120" t="s">
        <v>14104</v>
      </c>
      <c r="O862" s="120" t="s">
        <v>267</v>
      </c>
      <c r="P862" s="120" t="s">
        <v>9301</v>
      </c>
      <c r="Q862" s="120" t="s">
        <v>12202</v>
      </c>
      <c r="R862" s="120">
        <v>33</v>
      </c>
      <c r="S862" s="120">
        <v>3375</v>
      </c>
      <c r="T862" s="348" t="str">
        <f>IF(R862&lt;&gt;"",VLOOKUP(R862,'01_MASTER_KODE_WILAYAH'!H$1437:I$1470,2,FALSE),"")</f>
        <v>JAWA TENGAH</v>
      </c>
      <c r="U862" s="348" t="str">
        <f>IF(S862&lt;&gt;"",VLOOKUP(S862,'01_MASTER_KODE_WILAYAH'!D$5:F$1353,3,FALSE),"")</f>
        <v>KOTA PEKALONGAN</v>
      </c>
      <c r="V862" s="349" t="str">
        <f t="shared" si="406"/>
        <v>2</v>
      </c>
      <c r="W862" s="145" t="e">
        <f t="shared" si="407"/>
        <v>#VALUE!</v>
      </c>
      <c r="X862" s="133" t="e">
        <f>COUNTIFS(A1_Individu_Data_Keadaan_SDMK!A$4:A$149931,M862,A1_Individu_Data_Keadaan_SDMK!R$4:R$149285,"01. Dokter")</f>
        <v>#VALUE!</v>
      </c>
      <c r="Y862" s="122">
        <f t="shared" si="408"/>
        <v>1</v>
      </c>
      <c r="Z862" s="134" t="e">
        <f t="shared" si="409"/>
        <v>#VALUE!</v>
      </c>
      <c r="AA862" s="134" t="e">
        <f t="shared" si="410"/>
        <v>#VALUE!</v>
      </c>
      <c r="AB862" s="133" t="e">
        <f>COUNTIFS(A1_Individu_Data_Keadaan_SDMK!A$4:A$149931,M862,A1_Individu_Data_Keadaan_SDMK!R$4:R$149285,"02. Dokter Gigi")</f>
        <v>#VALUE!</v>
      </c>
      <c r="AC862" s="122">
        <f t="shared" si="411"/>
        <v>1</v>
      </c>
      <c r="AD862" s="134" t="e">
        <f t="shared" si="412"/>
        <v>#VALUE!</v>
      </c>
      <c r="AE862" s="134" t="e">
        <f t="shared" si="413"/>
        <v>#VALUE!</v>
      </c>
      <c r="AF862" s="133" t="e">
        <f>COUNTIFS(A1_Individu_Data_Keadaan_SDMK!A$4:A$149931,M862,A1_Individu_Data_Keadaan_SDMK!Q$4:Q$149285,"03. KEPERAWATAN")</f>
        <v>#VALUE!</v>
      </c>
      <c r="AG862" s="135">
        <f t="shared" si="414"/>
        <v>5</v>
      </c>
      <c r="AH862" s="134" t="e">
        <f t="shared" si="415"/>
        <v>#VALUE!</v>
      </c>
      <c r="AI862" s="134" t="e">
        <f t="shared" si="416"/>
        <v>#VALUE!</v>
      </c>
      <c r="AJ862" s="133" t="e">
        <f>COUNTIFS(A1_Individu_Data_Keadaan_SDMK!A$4:A$149931,M862,A1_Individu_Data_Keadaan_SDMK!Q$4:Q$149285,"04. KEBIDANAN")</f>
        <v>#VALUE!</v>
      </c>
      <c r="AK862" s="135">
        <f t="shared" si="417"/>
        <v>4</v>
      </c>
      <c r="AL862" s="134" t="e">
        <f t="shared" si="418"/>
        <v>#VALUE!</v>
      </c>
      <c r="AM862" s="134" t="e">
        <f t="shared" si="419"/>
        <v>#VALUE!</v>
      </c>
      <c r="AN862" s="133" t="e">
        <f>COUNTIFS(A1_Individu_Data_Keadaan_SDMK!A$4:A$149931,M862,A1_Individu_Data_Keadaan_SDMK!Q$4:Q$149285,"05. KEFARMASIAN")</f>
        <v>#VALUE!</v>
      </c>
      <c r="AO862" s="135">
        <f t="shared" si="420"/>
        <v>1</v>
      </c>
      <c r="AP862" s="134" t="e">
        <f t="shared" si="421"/>
        <v>#VALUE!</v>
      </c>
      <c r="AQ862" s="134" t="e">
        <f t="shared" si="422"/>
        <v>#VALUE!</v>
      </c>
      <c r="AR862" s="133" t="e">
        <f>COUNTIFS(A1_Individu_Data_Keadaan_SDMK!A$4:A$149931,M862,A1_Individu_Data_Keadaan_SDMK!Q$4:Q$149285,"06. KESEHATAN MASYARAKAT")</f>
        <v>#VALUE!</v>
      </c>
      <c r="AS862" s="135">
        <f t="shared" si="423"/>
        <v>1</v>
      </c>
      <c r="AT862" s="134" t="e">
        <f t="shared" si="424"/>
        <v>#VALUE!</v>
      </c>
      <c r="AU862" s="134" t="e">
        <f t="shared" si="425"/>
        <v>#VALUE!</v>
      </c>
      <c r="AV862" s="133" t="e">
        <f>COUNTIFS(A1_Individu_Data_Keadaan_SDMK!A$4:A$149931,M862,A1_Individu_Data_Keadaan_SDMK!Q$4:Q$149285,"07. KESEHATAN LINGKUNGAN")</f>
        <v>#VALUE!</v>
      </c>
      <c r="AW862" s="135">
        <f t="shared" si="426"/>
        <v>1</v>
      </c>
      <c r="AX862" s="134" t="e">
        <f t="shared" si="427"/>
        <v>#VALUE!</v>
      </c>
      <c r="AY862" s="134" t="e">
        <f t="shared" si="428"/>
        <v>#VALUE!</v>
      </c>
      <c r="AZ862" s="133" t="e">
        <f>COUNTIFS(A1_Individu_Data_Keadaan_SDMK!A$4:A$149931,M862,A1_Individu_Data_Keadaan_SDMK!Q$4:Q$149285,"08. GIZI")</f>
        <v>#VALUE!</v>
      </c>
      <c r="BA862" s="135">
        <f t="shared" si="429"/>
        <v>1</v>
      </c>
      <c r="BB862" s="134" t="e">
        <f t="shared" si="430"/>
        <v>#VALUE!</v>
      </c>
      <c r="BC862" s="134" t="e">
        <f t="shared" si="431"/>
        <v>#VALUE!</v>
      </c>
      <c r="BD862" s="133" t="e">
        <f>COUNTIFS(A1_Individu_Data_Keadaan_SDMK!A$4:A$149931,M862,A1_Individu_Data_Keadaan_SDMK!R$4:R$149285,"03. Ahli Teknologi Laboratorium Medik")</f>
        <v>#VALUE!</v>
      </c>
      <c r="BE862" s="135">
        <f t="shared" si="432"/>
        <v>1</v>
      </c>
      <c r="BF862" s="134" t="e">
        <f t="shared" si="433"/>
        <v>#VALUE!</v>
      </c>
      <c r="BG862" s="134" t="e">
        <f t="shared" si="434"/>
        <v>#VALUE!</v>
      </c>
      <c r="BH862" s="139" t="e">
        <f t="shared" si="435"/>
        <v>#VALUE!</v>
      </c>
      <c r="BI862" s="139" t="e">
        <f t="shared" si="436"/>
        <v>#VALUE!</v>
      </c>
    </row>
    <row r="863" spans="13:61" ht="15">
      <c r="M863" s="120" t="s">
        <v>14105</v>
      </c>
      <c r="N863" s="120" t="s">
        <v>14106</v>
      </c>
      <c r="O863" s="120" t="s">
        <v>267</v>
      </c>
      <c r="P863" s="120" t="s">
        <v>9301</v>
      </c>
      <c r="Q863" s="120" t="s">
        <v>12202</v>
      </c>
      <c r="R863" s="120">
        <v>33</v>
      </c>
      <c r="S863" s="120">
        <v>3375</v>
      </c>
      <c r="T863" s="348" t="str">
        <f>IF(R863&lt;&gt;"",VLOOKUP(R863,'01_MASTER_KODE_WILAYAH'!H$1437:I$1470,2,FALSE),"")</f>
        <v>JAWA TENGAH</v>
      </c>
      <c r="U863" s="348" t="str">
        <f>IF(S863&lt;&gt;"",VLOOKUP(S863,'01_MASTER_KODE_WILAYAH'!D$5:F$1353,3,FALSE),"")</f>
        <v>KOTA PEKALONGAN</v>
      </c>
      <c r="V863" s="349" t="str">
        <f t="shared" si="406"/>
        <v>2</v>
      </c>
      <c r="W863" s="145" t="e">
        <f t="shared" si="407"/>
        <v>#VALUE!</v>
      </c>
      <c r="X863" s="133" t="e">
        <f>COUNTIFS(A1_Individu_Data_Keadaan_SDMK!A$4:A$149931,M863,A1_Individu_Data_Keadaan_SDMK!R$4:R$149285,"01. Dokter")</f>
        <v>#VALUE!</v>
      </c>
      <c r="Y863" s="122">
        <f t="shared" si="408"/>
        <v>1</v>
      </c>
      <c r="Z863" s="134" t="e">
        <f t="shared" si="409"/>
        <v>#VALUE!</v>
      </c>
      <c r="AA863" s="134" t="e">
        <f t="shared" si="410"/>
        <v>#VALUE!</v>
      </c>
      <c r="AB863" s="133" t="e">
        <f>COUNTIFS(A1_Individu_Data_Keadaan_SDMK!A$4:A$149931,M863,A1_Individu_Data_Keadaan_SDMK!R$4:R$149285,"02. Dokter Gigi")</f>
        <v>#VALUE!</v>
      </c>
      <c r="AC863" s="122">
        <f t="shared" si="411"/>
        <v>1</v>
      </c>
      <c r="AD863" s="134" t="e">
        <f t="shared" si="412"/>
        <v>#VALUE!</v>
      </c>
      <c r="AE863" s="134" t="e">
        <f t="shared" si="413"/>
        <v>#VALUE!</v>
      </c>
      <c r="AF863" s="133" t="e">
        <f>COUNTIFS(A1_Individu_Data_Keadaan_SDMK!A$4:A$149931,M863,A1_Individu_Data_Keadaan_SDMK!Q$4:Q$149285,"03. KEPERAWATAN")</f>
        <v>#VALUE!</v>
      </c>
      <c r="AG863" s="135">
        <f t="shared" si="414"/>
        <v>5</v>
      </c>
      <c r="AH863" s="134" t="e">
        <f t="shared" si="415"/>
        <v>#VALUE!</v>
      </c>
      <c r="AI863" s="134" t="e">
        <f t="shared" si="416"/>
        <v>#VALUE!</v>
      </c>
      <c r="AJ863" s="133" t="e">
        <f>COUNTIFS(A1_Individu_Data_Keadaan_SDMK!A$4:A$149931,M863,A1_Individu_Data_Keadaan_SDMK!Q$4:Q$149285,"04. KEBIDANAN")</f>
        <v>#VALUE!</v>
      </c>
      <c r="AK863" s="135">
        <f t="shared" si="417"/>
        <v>4</v>
      </c>
      <c r="AL863" s="134" t="e">
        <f t="shared" si="418"/>
        <v>#VALUE!</v>
      </c>
      <c r="AM863" s="134" t="e">
        <f t="shared" si="419"/>
        <v>#VALUE!</v>
      </c>
      <c r="AN863" s="133" t="e">
        <f>COUNTIFS(A1_Individu_Data_Keadaan_SDMK!A$4:A$149931,M863,A1_Individu_Data_Keadaan_SDMK!Q$4:Q$149285,"05. KEFARMASIAN")</f>
        <v>#VALUE!</v>
      </c>
      <c r="AO863" s="135">
        <f t="shared" si="420"/>
        <v>1</v>
      </c>
      <c r="AP863" s="134" t="e">
        <f t="shared" si="421"/>
        <v>#VALUE!</v>
      </c>
      <c r="AQ863" s="134" t="e">
        <f t="shared" si="422"/>
        <v>#VALUE!</v>
      </c>
      <c r="AR863" s="133" t="e">
        <f>COUNTIFS(A1_Individu_Data_Keadaan_SDMK!A$4:A$149931,M863,A1_Individu_Data_Keadaan_SDMK!Q$4:Q$149285,"06. KESEHATAN MASYARAKAT")</f>
        <v>#VALUE!</v>
      </c>
      <c r="AS863" s="135">
        <f t="shared" si="423"/>
        <v>1</v>
      </c>
      <c r="AT863" s="134" t="e">
        <f t="shared" si="424"/>
        <v>#VALUE!</v>
      </c>
      <c r="AU863" s="134" t="e">
        <f t="shared" si="425"/>
        <v>#VALUE!</v>
      </c>
      <c r="AV863" s="133" t="e">
        <f>COUNTIFS(A1_Individu_Data_Keadaan_SDMK!A$4:A$149931,M863,A1_Individu_Data_Keadaan_SDMK!Q$4:Q$149285,"07. KESEHATAN LINGKUNGAN")</f>
        <v>#VALUE!</v>
      </c>
      <c r="AW863" s="135">
        <f t="shared" si="426"/>
        <v>1</v>
      </c>
      <c r="AX863" s="134" t="e">
        <f t="shared" si="427"/>
        <v>#VALUE!</v>
      </c>
      <c r="AY863" s="134" t="e">
        <f t="shared" si="428"/>
        <v>#VALUE!</v>
      </c>
      <c r="AZ863" s="133" t="e">
        <f>COUNTIFS(A1_Individu_Data_Keadaan_SDMK!A$4:A$149931,M863,A1_Individu_Data_Keadaan_SDMK!Q$4:Q$149285,"08. GIZI")</f>
        <v>#VALUE!</v>
      </c>
      <c r="BA863" s="135">
        <f t="shared" si="429"/>
        <v>1</v>
      </c>
      <c r="BB863" s="134" t="e">
        <f t="shared" si="430"/>
        <v>#VALUE!</v>
      </c>
      <c r="BC863" s="134" t="e">
        <f t="shared" si="431"/>
        <v>#VALUE!</v>
      </c>
      <c r="BD863" s="133" t="e">
        <f>COUNTIFS(A1_Individu_Data_Keadaan_SDMK!A$4:A$149931,M863,A1_Individu_Data_Keadaan_SDMK!R$4:R$149285,"03. Ahli Teknologi Laboratorium Medik")</f>
        <v>#VALUE!</v>
      </c>
      <c r="BE863" s="135">
        <f t="shared" si="432"/>
        <v>1</v>
      </c>
      <c r="BF863" s="134" t="e">
        <f t="shared" si="433"/>
        <v>#VALUE!</v>
      </c>
      <c r="BG863" s="134" t="e">
        <f t="shared" si="434"/>
        <v>#VALUE!</v>
      </c>
      <c r="BH863" s="139" t="e">
        <f t="shared" si="435"/>
        <v>#VALUE!</v>
      </c>
      <c r="BI863" s="139" t="e">
        <f t="shared" si="436"/>
        <v>#VALUE!</v>
      </c>
    </row>
    <row r="864" spans="13:61" ht="15">
      <c r="M864" s="120" t="s">
        <v>14107</v>
      </c>
      <c r="N864" s="120" t="s">
        <v>14108</v>
      </c>
      <c r="O864" s="120" t="s">
        <v>267</v>
      </c>
      <c r="P864" s="120" t="s">
        <v>9301</v>
      </c>
      <c r="Q864" s="120" t="s">
        <v>12202</v>
      </c>
      <c r="R864" s="120">
        <v>33</v>
      </c>
      <c r="S864" s="120">
        <v>3375</v>
      </c>
      <c r="T864" s="348" t="str">
        <f>IF(R864&lt;&gt;"",VLOOKUP(R864,'01_MASTER_KODE_WILAYAH'!H$1437:I$1470,2,FALSE),"")</f>
        <v>JAWA TENGAH</v>
      </c>
      <c r="U864" s="348" t="str">
        <f>IF(S864&lt;&gt;"",VLOOKUP(S864,'01_MASTER_KODE_WILAYAH'!D$5:F$1353,3,FALSE),"")</f>
        <v>KOTA PEKALONGAN</v>
      </c>
      <c r="V864" s="349" t="str">
        <f t="shared" si="406"/>
        <v>2</v>
      </c>
      <c r="W864" s="145" t="e">
        <f t="shared" si="407"/>
        <v>#VALUE!</v>
      </c>
      <c r="X864" s="133" t="e">
        <f>COUNTIFS(A1_Individu_Data_Keadaan_SDMK!A$4:A$149931,M864,A1_Individu_Data_Keadaan_SDMK!R$4:R$149285,"01. Dokter")</f>
        <v>#VALUE!</v>
      </c>
      <c r="Y864" s="122">
        <f t="shared" si="408"/>
        <v>1</v>
      </c>
      <c r="Z864" s="134" t="e">
        <f t="shared" si="409"/>
        <v>#VALUE!</v>
      </c>
      <c r="AA864" s="134" t="e">
        <f t="shared" si="410"/>
        <v>#VALUE!</v>
      </c>
      <c r="AB864" s="133" t="e">
        <f>COUNTIFS(A1_Individu_Data_Keadaan_SDMK!A$4:A$149931,M864,A1_Individu_Data_Keadaan_SDMK!R$4:R$149285,"02. Dokter Gigi")</f>
        <v>#VALUE!</v>
      </c>
      <c r="AC864" s="122">
        <f t="shared" si="411"/>
        <v>1</v>
      </c>
      <c r="AD864" s="134" t="e">
        <f t="shared" si="412"/>
        <v>#VALUE!</v>
      </c>
      <c r="AE864" s="134" t="e">
        <f t="shared" si="413"/>
        <v>#VALUE!</v>
      </c>
      <c r="AF864" s="133" t="e">
        <f>COUNTIFS(A1_Individu_Data_Keadaan_SDMK!A$4:A$149931,M864,A1_Individu_Data_Keadaan_SDMK!Q$4:Q$149285,"03. KEPERAWATAN")</f>
        <v>#VALUE!</v>
      </c>
      <c r="AG864" s="135">
        <f t="shared" si="414"/>
        <v>5</v>
      </c>
      <c r="AH864" s="134" t="e">
        <f t="shared" si="415"/>
        <v>#VALUE!</v>
      </c>
      <c r="AI864" s="134" t="e">
        <f t="shared" si="416"/>
        <v>#VALUE!</v>
      </c>
      <c r="AJ864" s="133" t="e">
        <f>COUNTIFS(A1_Individu_Data_Keadaan_SDMK!A$4:A$149931,M864,A1_Individu_Data_Keadaan_SDMK!Q$4:Q$149285,"04. KEBIDANAN")</f>
        <v>#VALUE!</v>
      </c>
      <c r="AK864" s="135">
        <f t="shared" si="417"/>
        <v>4</v>
      </c>
      <c r="AL864" s="134" t="e">
        <f t="shared" si="418"/>
        <v>#VALUE!</v>
      </c>
      <c r="AM864" s="134" t="e">
        <f t="shared" si="419"/>
        <v>#VALUE!</v>
      </c>
      <c r="AN864" s="133" t="e">
        <f>COUNTIFS(A1_Individu_Data_Keadaan_SDMK!A$4:A$149931,M864,A1_Individu_Data_Keadaan_SDMK!Q$4:Q$149285,"05. KEFARMASIAN")</f>
        <v>#VALUE!</v>
      </c>
      <c r="AO864" s="135">
        <f t="shared" si="420"/>
        <v>1</v>
      </c>
      <c r="AP864" s="134" t="e">
        <f t="shared" si="421"/>
        <v>#VALUE!</v>
      </c>
      <c r="AQ864" s="134" t="e">
        <f t="shared" si="422"/>
        <v>#VALUE!</v>
      </c>
      <c r="AR864" s="133" t="e">
        <f>COUNTIFS(A1_Individu_Data_Keadaan_SDMK!A$4:A$149931,M864,A1_Individu_Data_Keadaan_SDMK!Q$4:Q$149285,"06. KESEHATAN MASYARAKAT")</f>
        <v>#VALUE!</v>
      </c>
      <c r="AS864" s="135">
        <f t="shared" si="423"/>
        <v>1</v>
      </c>
      <c r="AT864" s="134" t="e">
        <f t="shared" si="424"/>
        <v>#VALUE!</v>
      </c>
      <c r="AU864" s="134" t="e">
        <f t="shared" si="425"/>
        <v>#VALUE!</v>
      </c>
      <c r="AV864" s="133" t="e">
        <f>COUNTIFS(A1_Individu_Data_Keadaan_SDMK!A$4:A$149931,M864,A1_Individu_Data_Keadaan_SDMK!Q$4:Q$149285,"07. KESEHATAN LINGKUNGAN")</f>
        <v>#VALUE!</v>
      </c>
      <c r="AW864" s="135">
        <f t="shared" si="426"/>
        <v>1</v>
      </c>
      <c r="AX864" s="134" t="e">
        <f t="shared" si="427"/>
        <v>#VALUE!</v>
      </c>
      <c r="AY864" s="134" t="e">
        <f t="shared" si="428"/>
        <v>#VALUE!</v>
      </c>
      <c r="AZ864" s="133" t="e">
        <f>COUNTIFS(A1_Individu_Data_Keadaan_SDMK!A$4:A$149931,M864,A1_Individu_Data_Keadaan_SDMK!Q$4:Q$149285,"08. GIZI")</f>
        <v>#VALUE!</v>
      </c>
      <c r="BA864" s="135">
        <f t="shared" si="429"/>
        <v>1</v>
      </c>
      <c r="BB864" s="134" t="e">
        <f t="shared" si="430"/>
        <v>#VALUE!</v>
      </c>
      <c r="BC864" s="134" t="e">
        <f t="shared" si="431"/>
        <v>#VALUE!</v>
      </c>
      <c r="BD864" s="133" t="e">
        <f>COUNTIFS(A1_Individu_Data_Keadaan_SDMK!A$4:A$149931,M864,A1_Individu_Data_Keadaan_SDMK!R$4:R$149285,"03. Ahli Teknologi Laboratorium Medik")</f>
        <v>#VALUE!</v>
      </c>
      <c r="BE864" s="135">
        <f t="shared" si="432"/>
        <v>1</v>
      </c>
      <c r="BF864" s="134" t="e">
        <f t="shared" si="433"/>
        <v>#VALUE!</v>
      </c>
      <c r="BG864" s="134" t="e">
        <f t="shared" si="434"/>
        <v>#VALUE!</v>
      </c>
      <c r="BH864" s="139" t="e">
        <f t="shared" si="435"/>
        <v>#VALUE!</v>
      </c>
      <c r="BI864" s="139" t="e">
        <f t="shared" si="436"/>
        <v>#VALUE!</v>
      </c>
    </row>
    <row r="865" spans="13:61" ht="15">
      <c r="M865" s="120" t="s">
        <v>14109</v>
      </c>
      <c r="N865" s="120" t="s">
        <v>14110</v>
      </c>
      <c r="O865" s="120" t="s">
        <v>267</v>
      </c>
      <c r="P865" s="120" t="s">
        <v>9302</v>
      </c>
      <c r="Q865" s="120" t="s">
        <v>12202</v>
      </c>
      <c r="R865" s="120">
        <v>33</v>
      </c>
      <c r="S865" s="120">
        <v>3375</v>
      </c>
      <c r="T865" s="348" t="str">
        <f>IF(R865&lt;&gt;"",VLOOKUP(R865,'01_MASTER_KODE_WILAYAH'!H$1437:I$1470,2,FALSE),"")</f>
        <v>JAWA TENGAH</v>
      </c>
      <c r="U865" s="348" t="str">
        <f>IF(S865&lt;&gt;"",VLOOKUP(S865,'01_MASTER_KODE_WILAYAH'!D$5:F$1353,3,FALSE),"")</f>
        <v>KOTA PEKALONGAN</v>
      </c>
      <c r="V865" s="349" t="str">
        <f t="shared" si="406"/>
        <v>1</v>
      </c>
      <c r="W865" s="145" t="e">
        <f t="shared" si="407"/>
        <v>#VALUE!</v>
      </c>
      <c r="X865" s="133" t="e">
        <f>COUNTIFS(A1_Individu_Data_Keadaan_SDMK!A$4:A$149931,M865,A1_Individu_Data_Keadaan_SDMK!R$4:R$149285,"01. Dokter")</f>
        <v>#VALUE!</v>
      </c>
      <c r="Y865" s="122">
        <f t="shared" si="408"/>
        <v>2</v>
      </c>
      <c r="Z865" s="134" t="e">
        <f t="shared" si="409"/>
        <v>#VALUE!</v>
      </c>
      <c r="AA865" s="134" t="e">
        <f t="shared" si="410"/>
        <v>#VALUE!</v>
      </c>
      <c r="AB865" s="133" t="e">
        <f>COUNTIFS(A1_Individu_Data_Keadaan_SDMK!A$4:A$149931,M865,A1_Individu_Data_Keadaan_SDMK!R$4:R$149285,"02. Dokter Gigi")</f>
        <v>#VALUE!</v>
      </c>
      <c r="AC865" s="122">
        <f t="shared" si="411"/>
        <v>1</v>
      </c>
      <c r="AD865" s="134" t="e">
        <f t="shared" si="412"/>
        <v>#VALUE!</v>
      </c>
      <c r="AE865" s="134" t="e">
        <f t="shared" si="413"/>
        <v>#VALUE!</v>
      </c>
      <c r="AF865" s="133" t="e">
        <f>COUNTIFS(A1_Individu_Data_Keadaan_SDMK!A$4:A$149931,M865,A1_Individu_Data_Keadaan_SDMK!Q$4:Q$149285,"03. KEPERAWATAN")</f>
        <v>#VALUE!</v>
      </c>
      <c r="AG865" s="135">
        <f t="shared" si="414"/>
        <v>8</v>
      </c>
      <c r="AH865" s="134" t="e">
        <f t="shared" si="415"/>
        <v>#VALUE!</v>
      </c>
      <c r="AI865" s="134" t="e">
        <f t="shared" si="416"/>
        <v>#VALUE!</v>
      </c>
      <c r="AJ865" s="133" t="e">
        <f>COUNTIFS(A1_Individu_Data_Keadaan_SDMK!A$4:A$149931,M865,A1_Individu_Data_Keadaan_SDMK!Q$4:Q$149285,"04. KEBIDANAN")</f>
        <v>#VALUE!</v>
      </c>
      <c r="AK865" s="135">
        <f t="shared" si="417"/>
        <v>7</v>
      </c>
      <c r="AL865" s="134" t="e">
        <f t="shared" si="418"/>
        <v>#VALUE!</v>
      </c>
      <c r="AM865" s="134" t="e">
        <f t="shared" si="419"/>
        <v>#VALUE!</v>
      </c>
      <c r="AN865" s="133" t="e">
        <f>COUNTIFS(A1_Individu_Data_Keadaan_SDMK!A$4:A$149931,M865,A1_Individu_Data_Keadaan_SDMK!Q$4:Q$149285,"05. KEFARMASIAN")</f>
        <v>#VALUE!</v>
      </c>
      <c r="AO865" s="135">
        <f t="shared" si="420"/>
        <v>1</v>
      </c>
      <c r="AP865" s="134" t="e">
        <f t="shared" si="421"/>
        <v>#VALUE!</v>
      </c>
      <c r="AQ865" s="134" t="e">
        <f t="shared" si="422"/>
        <v>#VALUE!</v>
      </c>
      <c r="AR865" s="133" t="e">
        <f>COUNTIFS(A1_Individu_Data_Keadaan_SDMK!A$4:A$149931,M865,A1_Individu_Data_Keadaan_SDMK!Q$4:Q$149285,"06. KESEHATAN MASYARAKAT")</f>
        <v>#VALUE!</v>
      </c>
      <c r="AS865" s="135">
        <f t="shared" si="423"/>
        <v>1</v>
      </c>
      <c r="AT865" s="134" t="e">
        <f t="shared" si="424"/>
        <v>#VALUE!</v>
      </c>
      <c r="AU865" s="134" t="e">
        <f t="shared" si="425"/>
        <v>#VALUE!</v>
      </c>
      <c r="AV865" s="133" t="e">
        <f>COUNTIFS(A1_Individu_Data_Keadaan_SDMK!A$4:A$149931,M865,A1_Individu_Data_Keadaan_SDMK!Q$4:Q$149285,"07. KESEHATAN LINGKUNGAN")</f>
        <v>#VALUE!</v>
      </c>
      <c r="AW865" s="135">
        <f t="shared" si="426"/>
        <v>1</v>
      </c>
      <c r="AX865" s="134" t="e">
        <f t="shared" si="427"/>
        <v>#VALUE!</v>
      </c>
      <c r="AY865" s="134" t="e">
        <f t="shared" si="428"/>
        <v>#VALUE!</v>
      </c>
      <c r="AZ865" s="133" t="e">
        <f>COUNTIFS(A1_Individu_Data_Keadaan_SDMK!A$4:A$149931,M865,A1_Individu_Data_Keadaan_SDMK!Q$4:Q$149285,"08. GIZI")</f>
        <v>#VALUE!</v>
      </c>
      <c r="BA865" s="135">
        <f t="shared" si="429"/>
        <v>2</v>
      </c>
      <c r="BB865" s="134" t="e">
        <f t="shared" si="430"/>
        <v>#VALUE!</v>
      </c>
      <c r="BC865" s="134" t="e">
        <f t="shared" si="431"/>
        <v>#VALUE!</v>
      </c>
      <c r="BD865" s="133" t="e">
        <f>COUNTIFS(A1_Individu_Data_Keadaan_SDMK!A$4:A$149931,M865,A1_Individu_Data_Keadaan_SDMK!R$4:R$149285,"03. Ahli Teknologi Laboratorium Medik")</f>
        <v>#VALUE!</v>
      </c>
      <c r="BE865" s="135">
        <f t="shared" si="432"/>
        <v>1</v>
      </c>
      <c r="BF865" s="134" t="e">
        <f t="shared" si="433"/>
        <v>#VALUE!</v>
      </c>
      <c r="BG865" s="134" t="e">
        <f t="shared" si="434"/>
        <v>#VALUE!</v>
      </c>
      <c r="BH865" s="139" t="e">
        <f t="shared" si="435"/>
        <v>#VALUE!</v>
      </c>
      <c r="BI865" s="139" t="e">
        <f t="shared" si="436"/>
        <v>#VALUE!</v>
      </c>
    </row>
    <row r="866" spans="13:61" ht="15">
      <c r="M866" s="120" t="s">
        <v>14111</v>
      </c>
      <c r="N866" s="120" t="s">
        <v>14112</v>
      </c>
      <c r="O866" s="120" t="s">
        <v>267</v>
      </c>
      <c r="P866" s="120" t="s">
        <v>9301</v>
      </c>
      <c r="Q866" s="120" t="s">
        <v>12202</v>
      </c>
      <c r="R866" s="120">
        <v>33</v>
      </c>
      <c r="S866" s="120">
        <v>3375</v>
      </c>
      <c r="T866" s="348" t="str">
        <f>IF(R866&lt;&gt;"",VLOOKUP(R866,'01_MASTER_KODE_WILAYAH'!H$1437:I$1470,2,FALSE),"")</f>
        <v>JAWA TENGAH</v>
      </c>
      <c r="U866" s="348" t="str">
        <f>IF(S866&lt;&gt;"",VLOOKUP(S866,'01_MASTER_KODE_WILAYAH'!D$5:F$1353,3,FALSE),"")</f>
        <v>KOTA PEKALONGAN</v>
      </c>
      <c r="V866" s="349" t="str">
        <f t="shared" si="406"/>
        <v>2</v>
      </c>
      <c r="W866" s="145" t="e">
        <f t="shared" si="407"/>
        <v>#VALUE!</v>
      </c>
      <c r="X866" s="133" t="e">
        <f>COUNTIFS(A1_Individu_Data_Keadaan_SDMK!A$4:A$149931,M866,A1_Individu_Data_Keadaan_SDMK!R$4:R$149285,"01. Dokter")</f>
        <v>#VALUE!</v>
      </c>
      <c r="Y866" s="122">
        <f t="shared" si="408"/>
        <v>1</v>
      </c>
      <c r="Z866" s="134" t="e">
        <f t="shared" si="409"/>
        <v>#VALUE!</v>
      </c>
      <c r="AA866" s="134" t="e">
        <f t="shared" si="410"/>
        <v>#VALUE!</v>
      </c>
      <c r="AB866" s="133" t="e">
        <f>COUNTIFS(A1_Individu_Data_Keadaan_SDMK!A$4:A$149931,M866,A1_Individu_Data_Keadaan_SDMK!R$4:R$149285,"02. Dokter Gigi")</f>
        <v>#VALUE!</v>
      </c>
      <c r="AC866" s="122">
        <f t="shared" si="411"/>
        <v>1</v>
      </c>
      <c r="AD866" s="134" t="e">
        <f t="shared" si="412"/>
        <v>#VALUE!</v>
      </c>
      <c r="AE866" s="134" t="e">
        <f t="shared" si="413"/>
        <v>#VALUE!</v>
      </c>
      <c r="AF866" s="133" t="e">
        <f>COUNTIFS(A1_Individu_Data_Keadaan_SDMK!A$4:A$149931,M866,A1_Individu_Data_Keadaan_SDMK!Q$4:Q$149285,"03. KEPERAWATAN")</f>
        <v>#VALUE!</v>
      </c>
      <c r="AG866" s="135">
        <f t="shared" si="414"/>
        <v>5</v>
      </c>
      <c r="AH866" s="134" t="e">
        <f t="shared" si="415"/>
        <v>#VALUE!</v>
      </c>
      <c r="AI866" s="134" t="e">
        <f t="shared" si="416"/>
        <v>#VALUE!</v>
      </c>
      <c r="AJ866" s="133" t="e">
        <f>COUNTIFS(A1_Individu_Data_Keadaan_SDMK!A$4:A$149931,M866,A1_Individu_Data_Keadaan_SDMK!Q$4:Q$149285,"04. KEBIDANAN")</f>
        <v>#VALUE!</v>
      </c>
      <c r="AK866" s="135">
        <f t="shared" si="417"/>
        <v>4</v>
      </c>
      <c r="AL866" s="134" t="e">
        <f t="shared" si="418"/>
        <v>#VALUE!</v>
      </c>
      <c r="AM866" s="134" t="e">
        <f t="shared" si="419"/>
        <v>#VALUE!</v>
      </c>
      <c r="AN866" s="133" t="e">
        <f>COUNTIFS(A1_Individu_Data_Keadaan_SDMK!A$4:A$149931,M866,A1_Individu_Data_Keadaan_SDMK!Q$4:Q$149285,"05. KEFARMASIAN")</f>
        <v>#VALUE!</v>
      </c>
      <c r="AO866" s="135">
        <f t="shared" si="420"/>
        <v>1</v>
      </c>
      <c r="AP866" s="134" t="e">
        <f t="shared" si="421"/>
        <v>#VALUE!</v>
      </c>
      <c r="AQ866" s="134" t="e">
        <f t="shared" si="422"/>
        <v>#VALUE!</v>
      </c>
      <c r="AR866" s="133" t="e">
        <f>COUNTIFS(A1_Individu_Data_Keadaan_SDMK!A$4:A$149931,M866,A1_Individu_Data_Keadaan_SDMK!Q$4:Q$149285,"06. KESEHATAN MASYARAKAT")</f>
        <v>#VALUE!</v>
      </c>
      <c r="AS866" s="135">
        <f t="shared" si="423"/>
        <v>1</v>
      </c>
      <c r="AT866" s="134" t="e">
        <f t="shared" si="424"/>
        <v>#VALUE!</v>
      </c>
      <c r="AU866" s="134" t="e">
        <f t="shared" si="425"/>
        <v>#VALUE!</v>
      </c>
      <c r="AV866" s="133" t="e">
        <f>COUNTIFS(A1_Individu_Data_Keadaan_SDMK!A$4:A$149931,M866,A1_Individu_Data_Keadaan_SDMK!Q$4:Q$149285,"07. KESEHATAN LINGKUNGAN")</f>
        <v>#VALUE!</v>
      </c>
      <c r="AW866" s="135">
        <f t="shared" si="426"/>
        <v>1</v>
      </c>
      <c r="AX866" s="134" t="e">
        <f t="shared" si="427"/>
        <v>#VALUE!</v>
      </c>
      <c r="AY866" s="134" t="e">
        <f t="shared" si="428"/>
        <v>#VALUE!</v>
      </c>
      <c r="AZ866" s="133" t="e">
        <f>COUNTIFS(A1_Individu_Data_Keadaan_SDMK!A$4:A$149931,M866,A1_Individu_Data_Keadaan_SDMK!Q$4:Q$149285,"08. GIZI")</f>
        <v>#VALUE!</v>
      </c>
      <c r="BA866" s="135">
        <f t="shared" si="429"/>
        <v>1</v>
      </c>
      <c r="BB866" s="134" t="e">
        <f t="shared" si="430"/>
        <v>#VALUE!</v>
      </c>
      <c r="BC866" s="134" t="e">
        <f t="shared" si="431"/>
        <v>#VALUE!</v>
      </c>
      <c r="BD866" s="133" t="e">
        <f>COUNTIFS(A1_Individu_Data_Keadaan_SDMK!A$4:A$149931,M866,A1_Individu_Data_Keadaan_SDMK!R$4:R$149285,"03. Ahli Teknologi Laboratorium Medik")</f>
        <v>#VALUE!</v>
      </c>
      <c r="BE866" s="135">
        <f t="shared" si="432"/>
        <v>1</v>
      </c>
      <c r="BF866" s="134" t="e">
        <f t="shared" si="433"/>
        <v>#VALUE!</v>
      </c>
      <c r="BG866" s="134" t="e">
        <f t="shared" si="434"/>
        <v>#VALUE!</v>
      </c>
      <c r="BH866" s="139" t="e">
        <f t="shared" si="435"/>
        <v>#VALUE!</v>
      </c>
      <c r="BI866" s="139" t="e">
        <f t="shared" si="436"/>
        <v>#VALUE!</v>
      </c>
    </row>
    <row r="867" spans="13:61" ht="15">
      <c r="M867" s="120" t="s">
        <v>14113</v>
      </c>
      <c r="N867" s="120" t="s">
        <v>14114</v>
      </c>
      <c r="O867" s="120" t="s">
        <v>267</v>
      </c>
      <c r="P867" s="120" t="s">
        <v>9301</v>
      </c>
      <c r="Q867" s="120" t="s">
        <v>12202</v>
      </c>
      <c r="R867" s="120">
        <v>33</v>
      </c>
      <c r="S867" s="120">
        <v>3375</v>
      </c>
      <c r="T867" s="348" t="str">
        <f>IF(R867&lt;&gt;"",VLOOKUP(R867,'01_MASTER_KODE_WILAYAH'!H$1437:I$1470,2,FALSE),"")</f>
        <v>JAWA TENGAH</v>
      </c>
      <c r="U867" s="348" t="str">
        <f>IF(S867&lt;&gt;"",VLOOKUP(S867,'01_MASTER_KODE_WILAYAH'!D$5:F$1353,3,FALSE),"")</f>
        <v>KOTA PEKALONGAN</v>
      </c>
      <c r="V867" s="349" t="str">
        <f t="shared" si="406"/>
        <v>2</v>
      </c>
      <c r="W867" s="145" t="e">
        <f t="shared" si="407"/>
        <v>#VALUE!</v>
      </c>
      <c r="X867" s="133" t="e">
        <f>COUNTIFS(A1_Individu_Data_Keadaan_SDMK!A$4:A$149931,M867,A1_Individu_Data_Keadaan_SDMK!R$4:R$149285,"01. Dokter")</f>
        <v>#VALUE!</v>
      </c>
      <c r="Y867" s="122">
        <f t="shared" si="408"/>
        <v>1</v>
      </c>
      <c r="Z867" s="134" t="e">
        <f t="shared" si="409"/>
        <v>#VALUE!</v>
      </c>
      <c r="AA867" s="134" t="e">
        <f t="shared" si="410"/>
        <v>#VALUE!</v>
      </c>
      <c r="AB867" s="133" t="e">
        <f>COUNTIFS(A1_Individu_Data_Keadaan_SDMK!A$4:A$149931,M867,A1_Individu_Data_Keadaan_SDMK!R$4:R$149285,"02. Dokter Gigi")</f>
        <v>#VALUE!</v>
      </c>
      <c r="AC867" s="122">
        <f t="shared" si="411"/>
        <v>1</v>
      </c>
      <c r="AD867" s="134" t="e">
        <f t="shared" si="412"/>
        <v>#VALUE!</v>
      </c>
      <c r="AE867" s="134" t="e">
        <f t="shared" si="413"/>
        <v>#VALUE!</v>
      </c>
      <c r="AF867" s="133" t="e">
        <f>COUNTIFS(A1_Individu_Data_Keadaan_SDMK!A$4:A$149931,M867,A1_Individu_Data_Keadaan_SDMK!Q$4:Q$149285,"03. KEPERAWATAN")</f>
        <v>#VALUE!</v>
      </c>
      <c r="AG867" s="135">
        <f t="shared" si="414"/>
        <v>5</v>
      </c>
      <c r="AH867" s="134" t="e">
        <f t="shared" si="415"/>
        <v>#VALUE!</v>
      </c>
      <c r="AI867" s="134" t="e">
        <f t="shared" si="416"/>
        <v>#VALUE!</v>
      </c>
      <c r="AJ867" s="133" t="e">
        <f>COUNTIFS(A1_Individu_Data_Keadaan_SDMK!A$4:A$149931,M867,A1_Individu_Data_Keadaan_SDMK!Q$4:Q$149285,"04. KEBIDANAN")</f>
        <v>#VALUE!</v>
      </c>
      <c r="AK867" s="135">
        <f t="shared" si="417"/>
        <v>4</v>
      </c>
      <c r="AL867" s="134" t="e">
        <f t="shared" si="418"/>
        <v>#VALUE!</v>
      </c>
      <c r="AM867" s="134" t="e">
        <f t="shared" si="419"/>
        <v>#VALUE!</v>
      </c>
      <c r="AN867" s="133" t="e">
        <f>COUNTIFS(A1_Individu_Data_Keadaan_SDMK!A$4:A$149931,M867,A1_Individu_Data_Keadaan_SDMK!Q$4:Q$149285,"05. KEFARMASIAN")</f>
        <v>#VALUE!</v>
      </c>
      <c r="AO867" s="135">
        <f t="shared" si="420"/>
        <v>1</v>
      </c>
      <c r="AP867" s="134" t="e">
        <f t="shared" si="421"/>
        <v>#VALUE!</v>
      </c>
      <c r="AQ867" s="134" t="e">
        <f t="shared" si="422"/>
        <v>#VALUE!</v>
      </c>
      <c r="AR867" s="133" t="e">
        <f>COUNTIFS(A1_Individu_Data_Keadaan_SDMK!A$4:A$149931,M867,A1_Individu_Data_Keadaan_SDMK!Q$4:Q$149285,"06. KESEHATAN MASYARAKAT")</f>
        <v>#VALUE!</v>
      </c>
      <c r="AS867" s="135">
        <f t="shared" si="423"/>
        <v>1</v>
      </c>
      <c r="AT867" s="134" t="e">
        <f t="shared" si="424"/>
        <v>#VALUE!</v>
      </c>
      <c r="AU867" s="134" t="e">
        <f t="shared" si="425"/>
        <v>#VALUE!</v>
      </c>
      <c r="AV867" s="133" t="e">
        <f>COUNTIFS(A1_Individu_Data_Keadaan_SDMK!A$4:A$149931,M867,A1_Individu_Data_Keadaan_SDMK!Q$4:Q$149285,"07. KESEHATAN LINGKUNGAN")</f>
        <v>#VALUE!</v>
      </c>
      <c r="AW867" s="135">
        <f t="shared" si="426"/>
        <v>1</v>
      </c>
      <c r="AX867" s="134" t="e">
        <f t="shared" si="427"/>
        <v>#VALUE!</v>
      </c>
      <c r="AY867" s="134" t="e">
        <f t="shared" si="428"/>
        <v>#VALUE!</v>
      </c>
      <c r="AZ867" s="133" t="e">
        <f>COUNTIFS(A1_Individu_Data_Keadaan_SDMK!A$4:A$149931,M867,A1_Individu_Data_Keadaan_SDMK!Q$4:Q$149285,"08. GIZI")</f>
        <v>#VALUE!</v>
      </c>
      <c r="BA867" s="135">
        <f t="shared" si="429"/>
        <v>1</v>
      </c>
      <c r="BB867" s="134" t="e">
        <f t="shared" si="430"/>
        <v>#VALUE!</v>
      </c>
      <c r="BC867" s="134" t="e">
        <f t="shared" si="431"/>
        <v>#VALUE!</v>
      </c>
      <c r="BD867" s="133" t="e">
        <f>COUNTIFS(A1_Individu_Data_Keadaan_SDMK!A$4:A$149931,M867,A1_Individu_Data_Keadaan_SDMK!R$4:R$149285,"03. Ahli Teknologi Laboratorium Medik")</f>
        <v>#VALUE!</v>
      </c>
      <c r="BE867" s="135">
        <f t="shared" si="432"/>
        <v>1</v>
      </c>
      <c r="BF867" s="134" t="e">
        <f t="shared" si="433"/>
        <v>#VALUE!</v>
      </c>
      <c r="BG867" s="134" t="e">
        <f t="shared" si="434"/>
        <v>#VALUE!</v>
      </c>
      <c r="BH867" s="139" t="e">
        <f t="shared" si="435"/>
        <v>#VALUE!</v>
      </c>
      <c r="BI867" s="139" t="e">
        <f t="shared" si="436"/>
        <v>#VALUE!</v>
      </c>
    </row>
    <row r="868" spans="13:61" ht="15">
      <c r="M868" s="120" t="s">
        <v>14115</v>
      </c>
      <c r="N868" s="120" t="s">
        <v>14116</v>
      </c>
      <c r="O868" s="120" t="s">
        <v>267</v>
      </c>
      <c r="P868" s="120" t="s">
        <v>9301</v>
      </c>
      <c r="Q868" s="120" t="s">
        <v>12202</v>
      </c>
      <c r="R868" s="120">
        <v>33</v>
      </c>
      <c r="S868" s="120">
        <v>3375</v>
      </c>
      <c r="T868" s="348" t="str">
        <f>IF(R868&lt;&gt;"",VLOOKUP(R868,'01_MASTER_KODE_WILAYAH'!H$1437:I$1470,2,FALSE),"")</f>
        <v>JAWA TENGAH</v>
      </c>
      <c r="U868" s="348" t="str">
        <f>IF(S868&lt;&gt;"",VLOOKUP(S868,'01_MASTER_KODE_WILAYAH'!D$5:F$1353,3,FALSE),"")</f>
        <v>KOTA PEKALONGAN</v>
      </c>
      <c r="V868" s="349" t="str">
        <f t="shared" si="406"/>
        <v>2</v>
      </c>
      <c r="W868" s="145" t="e">
        <f t="shared" si="407"/>
        <v>#VALUE!</v>
      </c>
      <c r="X868" s="133" t="e">
        <f>COUNTIFS(A1_Individu_Data_Keadaan_SDMK!A$4:A$149931,M868,A1_Individu_Data_Keadaan_SDMK!R$4:R$149285,"01. Dokter")</f>
        <v>#VALUE!</v>
      </c>
      <c r="Y868" s="122">
        <f t="shared" si="408"/>
        <v>1</v>
      </c>
      <c r="Z868" s="134" t="e">
        <f t="shared" si="409"/>
        <v>#VALUE!</v>
      </c>
      <c r="AA868" s="134" t="e">
        <f t="shared" si="410"/>
        <v>#VALUE!</v>
      </c>
      <c r="AB868" s="133" t="e">
        <f>COUNTIFS(A1_Individu_Data_Keadaan_SDMK!A$4:A$149931,M868,A1_Individu_Data_Keadaan_SDMK!R$4:R$149285,"02. Dokter Gigi")</f>
        <v>#VALUE!</v>
      </c>
      <c r="AC868" s="122">
        <f t="shared" si="411"/>
        <v>1</v>
      </c>
      <c r="AD868" s="134" t="e">
        <f t="shared" si="412"/>
        <v>#VALUE!</v>
      </c>
      <c r="AE868" s="134" t="e">
        <f t="shared" si="413"/>
        <v>#VALUE!</v>
      </c>
      <c r="AF868" s="133" t="e">
        <f>COUNTIFS(A1_Individu_Data_Keadaan_SDMK!A$4:A$149931,M868,A1_Individu_Data_Keadaan_SDMK!Q$4:Q$149285,"03. KEPERAWATAN")</f>
        <v>#VALUE!</v>
      </c>
      <c r="AG868" s="135">
        <f t="shared" si="414"/>
        <v>5</v>
      </c>
      <c r="AH868" s="134" t="e">
        <f t="shared" si="415"/>
        <v>#VALUE!</v>
      </c>
      <c r="AI868" s="134" t="e">
        <f t="shared" si="416"/>
        <v>#VALUE!</v>
      </c>
      <c r="AJ868" s="133" t="e">
        <f>COUNTIFS(A1_Individu_Data_Keadaan_SDMK!A$4:A$149931,M868,A1_Individu_Data_Keadaan_SDMK!Q$4:Q$149285,"04. KEBIDANAN")</f>
        <v>#VALUE!</v>
      </c>
      <c r="AK868" s="135">
        <f t="shared" si="417"/>
        <v>4</v>
      </c>
      <c r="AL868" s="134" t="e">
        <f t="shared" si="418"/>
        <v>#VALUE!</v>
      </c>
      <c r="AM868" s="134" t="e">
        <f t="shared" si="419"/>
        <v>#VALUE!</v>
      </c>
      <c r="AN868" s="133" t="e">
        <f>COUNTIFS(A1_Individu_Data_Keadaan_SDMK!A$4:A$149931,M868,A1_Individu_Data_Keadaan_SDMK!Q$4:Q$149285,"05. KEFARMASIAN")</f>
        <v>#VALUE!</v>
      </c>
      <c r="AO868" s="135">
        <f t="shared" si="420"/>
        <v>1</v>
      </c>
      <c r="AP868" s="134" t="e">
        <f t="shared" si="421"/>
        <v>#VALUE!</v>
      </c>
      <c r="AQ868" s="134" t="e">
        <f t="shared" si="422"/>
        <v>#VALUE!</v>
      </c>
      <c r="AR868" s="133" t="e">
        <f>COUNTIFS(A1_Individu_Data_Keadaan_SDMK!A$4:A$149931,M868,A1_Individu_Data_Keadaan_SDMK!Q$4:Q$149285,"06. KESEHATAN MASYARAKAT")</f>
        <v>#VALUE!</v>
      </c>
      <c r="AS868" s="135">
        <f t="shared" si="423"/>
        <v>1</v>
      </c>
      <c r="AT868" s="134" t="e">
        <f t="shared" si="424"/>
        <v>#VALUE!</v>
      </c>
      <c r="AU868" s="134" t="e">
        <f t="shared" si="425"/>
        <v>#VALUE!</v>
      </c>
      <c r="AV868" s="133" t="e">
        <f>COUNTIFS(A1_Individu_Data_Keadaan_SDMK!A$4:A$149931,M868,A1_Individu_Data_Keadaan_SDMK!Q$4:Q$149285,"07. KESEHATAN LINGKUNGAN")</f>
        <v>#VALUE!</v>
      </c>
      <c r="AW868" s="135">
        <f t="shared" si="426"/>
        <v>1</v>
      </c>
      <c r="AX868" s="134" t="e">
        <f t="shared" si="427"/>
        <v>#VALUE!</v>
      </c>
      <c r="AY868" s="134" t="e">
        <f t="shared" si="428"/>
        <v>#VALUE!</v>
      </c>
      <c r="AZ868" s="133" t="e">
        <f>COUNTIFS(A1_Individu_Data_Keadaan_SDMK!A$4:A$149931,M868,A1_Individu_Data_Keadaan_SDMK!Q$4:Q$149285,"08. GIZI")</f>
        <v>#VALUE!</v>
      </c>
      <c r="BA868" s="135">
        <f t="shared" si="429"/>
        <v>1</v>
      </c>
      <c r="BB868" s="134" t="e">
        <f t="shared" si="430"/>
        <v>#VALUE!</v>
      </c>
      <c r="BC868" s="134" t="e">
        <f t="shared" si="431"/>
        <v>#VALUE!</v>
      </c>
      <c r="BD868" s="133" t="e">
        <f>COUNTIFS(A1_Individu_Data_Keadaan_SDMK!A$4:A$149931,M868,A1_Individu_Data_Keadaan_SDMK!R$4:R$149285,"03. Ahli Teknologi Laboratorium Medik")</f>
        <v>#VALUE!</v>
      </c>
      <c r="BE868" s="135">
        <f t="shared" si="432"/>
        <v>1</v>
      </c>
      <c r="BF868" s="134" t="e">
        <f t="shared" si="433"/>
        <v>#VALUE!</v>
      </c>
      <c r="BG868" s="134" t="e">
        <f t="shared" si="434"/>
        <v>#VALUE!</v>
      </c>
      <c r="BH868" s="139" t="e">
        <f t="shared" si="435"/>
        <v>#VALUE!</v>
      </c>
      <c r="BI868" s="139" t="e">
        <f t="shared" si="436"/>
        <v>#VALUE!</v>
      </c>
    </row>
    <row r="869" spans="13:61" ht="15">
      <c r="M869" s="120" t="s">
        <v>14117</v>
      </c>
      <c r="N869" s="120" t="s">
        <v>14118</v>
      </c>
      <c r="O869" s="120" t="s">
        <v>267</v>
      </c>
      <c r="P869" s="120" t="s">
        <v>9302</v>
      </c>
      <c r="Q869" s="120" t="s">
        <v>12202</v>
      </c>
      <c r="R869" s="120">
        <v>33</v>
      </c>
      <c r="S869" s="120">
        <v>3375</v>
      </c>
      <c r="T869" s="348" t="str">
        <f>IF(R869&lt;&gt;"",VLOOKUP(R869,'01_MASTER_KODE_WILAYAH'!H$1437:I$1470,2,FALSE),"")</f>
        <v>JAWA TENGAH</v>
      </c>
      <c r="U869" s="348" t="str">
        <f>IF(S869&lt;&gt;"",VLOOKUP(S869,'01_MASTER_KODE_WILAYAH'!D$5:F$1353,3,FALSE),"")</f>
        <v>KOTA PEKALONGAN</v>
      </c>
      <c r="V869" s="349" t="str">
        <f t="shared" ref="V869:V882" si="437">IF(M869&lt;&gt;"",MID(M869,9,1),"")</f>
        <v>1</v>
      </c>
      <c r="W869" s="145" t="e">
        <f t="shared" ref="W869:W882" si="438">X869+AB869+AF869+AJ869+AN869+AR869+AV869+AZ869+BD869</f>
        <v>#VALUE!</v>
      </c>
      <c r="X869" s="133" t="e">
        <f>COUNTIFS(A1_Individu_Data_Keadaan_SDMK!A$4:A$149931,M869,A1_Individu_Data_Keadaan_SDMK!R$4:R$149285,"01. Dokter")</f>
        <v>#VALUE!</v>
      </c>
      <c r="Y869" s="122">
        <f t="shared" ref="Y869:Y882" si="439">IF(V869="1",2,1)</f>
        <v>2</v>
      </c>
      <c r="Z869" s="134" t="e">
        <f t="shared" ref="Z869:Z882" si="440">IF((X869-Y869)&gt;0,(X869-Y869),0)</f>
        <v>#VALUE!</v>
      </c>
      <c r="AA869" s="134" t="e">
        <f t="shared" ref="AA869:AA882" si="441">IF((X869-Y869)&lt;0,ABS(X869-Y869),0)</f>
        <v>#VALUE!</v>
      </c>
      <c r="AB869" s="133" t="e">
        <f>COUNTIFS(A1_Individu_Data_Keadaan_SDMK!A$4:A$149931,M869,A1_Individu_Data_Keadaan_SDMK!R$4:R$149285,"02. Dokter Gigi")</f>
        <v>#VALUE!</v>
      </c>
      <c r="AC869" s="122">
        <f t="shared" ref="AC869:AC882" si="442">IF(V869="1",1,1)</f>
        <v>1</v>
      </c>
      <c r="AD869" s="134" t="e">
        <f t="shared" ref="AD869:AD882" si="443">IF((AB869-AC869)&gt;0,(AB869-AC869),0)</f>
        <v>#VALUE!</v>
      </c>
      <c r="AE869" s="134" t="e">
        <f t="shared" ref="AE869:AE882" si="444">IF((AB869-AC869)&lt;0,ABS(AB869-AC869),0)</f>
        <v>#VALUE!</v>
      </c>
      <c r="AF869" s="133" t="e">
        <f>COUNTIFS(A1_Individu_Data_Keadaan_SDMK!A$4:A$149931,M869,A1_Individu_Data_Keadaan_SDMK!Q$4:Q$149285,"03. KEPERAWATAN")</f>
        <v>#VALUE!</v>
      </c>
      <c r="AG869" s="135">
        <f t="shared" ref="AG869:AG882" si="445">IF(V869="1",8,5)</f>
        <v>8</v>
      </c>
      <c r="AH869" s="134" t="e">
        <f t="shared" ref="AH869:AH882" si="446">IF((AF869-AG869)&gt;0,(AF869-AG869),0)</f>
        <v>#VALUE!</v>
      </c>
      <c r="AI869" s="134" t="e">
        <f t="shared" ref="AI869:AI882" si="447">IF((AF869-AG869)&lt;0,ABS(AF869-AG869),0)</f>
        <v>#VALUE!</v>
      </c>
      <c r="AJ869" s="133" t="e">
        <f>COUNTIFS(A1_Individu_Data_Keadaan_SDMK!A$4:A$149931,M869,A1_Individu_Data_Keadaan_SDMK!Q$4:Q$149285,"04. KEBIDANAN")</f>
        <v>#VALUE!</v>
      </c>
      <c r="AK869" s="135">
        <f t="shared" ref="AK869:AK882" si="448">IF(V869="1",7,4)</f>
        <v>7</v>
      </c>
      <c r="AL869" s="134" t="e">
        <f t="shared" ref="AL869:AL882" si="449">IF((AJ869-AK869)&gt;0,(AJ869-AK869),0)</f>
        <v>#VALUE!</v>
      </c>
      <c r="AM869" s="134" t="e">
        <f t="shared" ref="AM869:AM882" si="450">IF((AJ869-AK869)&lt;0,ABS(AJ869-AK869),0)</f>
        <v>#VALUE!</v>
      </c>
      <c r="AN869" s="133" t="e">
        <f>COUNTIFS(A1_Individu_Data_Keadaan_SDMK!A$4:A$149931,M869,A1_Individu_Data_Keadaan_SDMK!Q$4:Q$149285,"05. KEFARMASIAN")</f>
        <v>#VALUE!</v>
      </c>
      <c r="AO869" s="135">
        <f t="shared" ref="AO869:AO882" si="451">IF(V869="1",1,1)</f>
        <v>1</v>
      </c>
      <c r="AP869" s="134" t="e">
        <f t="shared" ref="AP869:AP882" si="452">IF((AN869-AO869)&gt;0,(AN869-AO869),0)</f>
        <v>#VALUE!</v>
      </c>
      <c r="AQ869" s="134" t="e">
        <f t="shared" ref="AQ869:AQ882" si="453">IF((AN869-AO869)&lt;0,ABS(AN869-AO869),0)</f>
        <v>#VALUE!</v>
      </c>
      <c r="AR869" s="133" t="e">
        <f>COUNTIFS(A1_Individu_Data_Keadaan_SDMK!A$4:A$149931,M869,A1_Individu_Data_Keadaan_SDMK!Q$4:Q$149285,"06. KESEHATAN MASYARAKAT")</f>
        <v>#VALUE!</v>
      </c>
      <c r="AS869" s="135">
        <f t="shared" ref="AS869:AS882" si="454">IF(V869="1",1,1)</f>
        <v>1</v>
      </c>
      <c r="AT869" s="134" t="e">
        <f t="shared" ref="AT869:AT882" si="455">IF((AR869-AS869)&gt;0,(AR869-AS869),0)</f>
        <v>#VALUE!</v>
      </c>
      <c r="AU869" s="134" t="e">
        <f t="shared" ref="AU869:AU882" si="456">IF((AR869-AS869)&lt;0,ABS(AR869-AS869),0)</f>
        <v>#VALUE!</v>
      </c>
      <c r="AV869" s="133" t="e">
        <f>COUNTIFS(A1_Individu_Data_Keadaan_SDMK!A$4:A$149931,M869,A1_Individu_Data_Keadaan_SDMK!Q$4:Q$149285,"07. KESEHATAN LINGKUNGAN")</f>
        <v>#VALUE!</v>
      </c>
      <c r="AW869" s="135">
        <f t="shared" ref="AW869:AW882" si="457">IF(V869="1",1,1)</f>
        <v>1</v>
      </c>
      <c r="AX869" s="134" t="e">
        <f t="shared" ref="AX869:AX882" si="458">IF((AV869-AW869)&gt;0,(AV869-AW869),0)</f>
        <v>#VALUE!</v>
      </c>
      <c r="AY869" s="134" t="e">
        <f t="shared" ref="AY869:AY882" si="459">IF((AV869-AW869)&lt;0,ABS(AV869-AW869),0)</f>
        <v>#VALUE!</v>
      </c>
      <c r="AZ869" s="133" t="e">
        <f>COUNTIFS(A1_Individu_Data_Keadaan_SDMK!A$4:A$149931,M869,A1_Individu_Data_Keadaan_SDMK!Q$4:Q$149285,"08. GIZI")</f>
        <v>#VALUE!</v>
      </c>
      <c r="BA869" s="135">
        <f t="shared" ref="BA869:BA882" si="460">IF(V869="1",2,1)</f>
        <v>2</v>
      </c>
      <c r="BB869" s="134" t="e">
        <f t="shared" ref="BB869:BB882" si="461">IF((AZ869-BA869)&gt;0,(AZ869-BA869),0)</f>
        <v>#VALUE!</v>
      </c>
      <c r="BC869" s="134" t="e">
        <f t="shared" ref="BC869:BC882" si="462">IF((AZ869-BA869)&lt;0,ABS(AZ869-BA869),0)</f>
        <v>#VALUE!</v>
      </c>
      <c r="BD869" s="133" t="e">
        <f>COUNTIFS(A1_Individu_Data_Keadaan_SDMK!A$4:A$149931,M869,A1_Individu_Data_Keadaan_SDMK!R$4:R$149285,"03. Ahli Teknologi Laboratorium Medik")</f>
        <v>#VALUE!</v>
      </c>
      <c r="BE869" s="135">
        <f t="shared" ref="BE869:BE882" si="463">IF(V869="1",1,1)</f>
        <v>1</v>
      </c>
      <c r="BF869" s="134" t="e">
        <f t="shared" ref="BF869:BF882" si="464">IF((BD869-BE869)&gt;0,(BD869-BE869),0)</f>
        <v>#VALUE!</v>
      </c>
      <c r="BG869" s="134" t="e">
        <f t="shared" ref="BG869:BG882" si="465">IF((BD869-BE869)&lt;0,ABS(BD869-BE869),0)</f>
        <v>#VALUE!</v>
      </c>
      <c r="BH869" s="139" t="e">
        <f t="shared" ref="BH869:BH882" si="466">IF(AND(AN869&gt;=1,AR869&gt;=1,AV869&gt;=1,AZ869&gt;=1,BD869&gt;=1),"Memenuhi","Belum Memenuhi")</f>
        <v>#VALUE!</v>
      </c>
      <c r="BI869" s="139" t="e">
        <f t="shared" ref="BI869:BI882" si="467">IF(AND(X869&gt;=1,AB869&gt;=1,AF869&gt;=1,AJ869&gt;=1,AN869&gt;=1,AR869&gt;=1,AV869&gt;=1,AZ869&gt;=1,BD869&gt;=1),"Memenuhi","Belum Memenuhi")</f>
        <v>#VALUE!</v>
      </c>
    </row>
    <row r="870" spans="13:61" ht="15">
      <c r="M870" s="120" t="s">
        <v>14119</v>
      </c>
      <c r="N870" s="120" t="s">
        <v>14120</v>
      </c>
      <c r="O870" s="120" t="s">
        <v>267</v>
      </c>
      <c r="P870" s="120" t="s">
        <v>9301</v>
      </c>
      <c r="Q870" s="120" t="s">
        <v>12202</v>
      </c>
      <c r="R870" s="120">
        <v>33</v>
      </c>
      <c r="S870" s="120">
        <v>3375</v>
      </c>
      <c r="T870" s="348" t="str">
        <f>IF(R870&lt;&gt;"",VLOOKUP(R870,'01_MASTER_KODE_WILAYAH'!H$1437:I$1470,2,FALSE),"")</f>
        <v>JAWA TENGAH</v>
      </c>
      <c r="U870" s="348" t="str">
        <f>IF(S870&lt;&gt;"",VLOOKUP(S870,'01_MASTER_KODE_WILAYAH'!D$5:F$1353,3,FALSE),"")</f>
        <v>KOTA PEKALONGAN</v>
      </c>
      <c r="V870" s="349" t="str">
        <f t="shared" si="437"/>
        <v>2</v>
      </c>
      <c r="W870" s="145" t="e">
        <f t="shared" si="438"/>
        <v>#VALUE!</v>
      </c>
      <c r="X870" s="133" t="e">
        <f>COUNTIFS(A1_Individu_Data_Keadaan_SDMK!A$4:A$149931,M870,A1_Individu_Data_Keadaan_SDMK!R$4:R$149285,"01. Dokter")</f>
        <v>#VALUE!</v>
      </c>
      <c r="Y870" s="122">
        <f t="shared" si="439"/>
        <v>1</v>
      </c>
      <c r="Z870" s="134" t="e">
        <f t="shared" si="440"/>
        <v>#VALUE!</v>
      </c>
      <c r="AA870" s="134" t="e">
        <f t="shared" si="441"/>
        <v>#VALUE!</v>
      </c>
      <c r="AB870" s="133" t="e">
        <f>COUNTIFS(A1_Individu_Data_Keadaan_SDMK!A$4:A$149931,M870,A1_Individu_Data_Keadaan_SDMK!R$4:R$149285,"02. Dokter Gigi")</f>
        <v>#VALUE!</v>
      </c>
      <c r="AC870" s="122">
        <f t="shared" si="442"/>
        <v>1</v>
      </c>
      <c r="AD870" s="134" t="e">
        <f t="shared" si="443"/>
        <v>#VALUE!</v>
      </c>
      <c r="AE870" s="134" t="e">
        <f t="shared" si="444"/>
        <v>#VALUE!</v>
      </c>
      <c r="AF870" s="133" t="e">
        <f>COUNTIFS(A1_Individu_Data_Keadaan_SDMK!A$4:A$149931,M870,A1_Individu_Data_Keadaan_SDMK!Q$4:Q$149285,"03. KEPERAWATAN")</f>
        <v>#VALUE!</v>
      </c>
      <c r="AG870" s="135">
        <f t="shared" si="445"/>
        <v>5</v>
      </c>
      <c r="AH870" s="134" t="e">
        <f t="shared" si="446"/>
        <v>#VALUE!</v>
      </c>
      <c r="AI870" s="134" t="e">
        <f t="shared" si="447"/>
        <v>#VALUE!</v>
      </c>
      <c r="AJ870" s="133" t="e">
        <f>COUNTIFS(A1_Individu_Data_Keadaan_SDMK!A$4:A$149931,M870,A1_Individu_Data_Keadaan_SDMK!Q$4:Q$149285,"04. KEBIDANAN")</f>
        <v>#VALUE!</v>
      </c>
      <c r="AK870" s="135">
        <f t="shared" si="448"/>
        <v>4</v>
      </c>
      <c r="AL870" s="134" t="e">
        <f t="shared" si="449"/>
        <v>#VALUE!</v>
      </c>
      <c r="AM870" s="134" t="e">
        <f t="shared" si="450"/>
        <v>#VALUE!</v>
      </c>
      <c r="AN870" s="133" t="e">
        <f>COUNTIFS(A1_Individu_Data_Keadaan_SDMK!A$4:A$149931,M870,A1_Individu_Data_Keadaan_SDMK!Q$4:Q$149285,"05. KEFARMASIAN")</f>
        <v>#VALUE!</v>
      </c>
      <c r="AO870" s="135">
        <f t="shared" si="451"/>
        <v>1</v>
      </c>
      <c r="AP870" s="134" t="e">
        <f t="shared" si="452"/>
        <v>#VALUE!</v>
      </c>
      <c r="AQ870" s="134" t="e">
        <f t="shared" si="453"/>
        <v>#VALUE!</v>
      </c>
      <c r="AR870" s="133" t="e">
        <f>COUNTIFS(A1_Individu_Data_Keadaan_SDMK!A$4:A$149931,M870,A1_Individu_Data_Keadaan_SDMK!Q$4:Q$149285,"06. KESEHATAN MASYARAKAT")</f>
        <v>#VALUE!</v>
      </c>
      <c r="AS870" s="135">
        <f t="shared" si="454"/>
        <v>1</v>
      </c>
      <c r="AT870" s="134" t="e">
        <f t="shared" si="455"/>
        <v>#VALUE!</v>
      </c>
      <c r="AU870" s="134" t="e">
        <f t="shared" si="456"/>
        <v>#VALUE!</v>
      </c>
      <c r="AV870" s="133" t="e">
        <f>COUNTIFS(A1_Individu_Data_Keadaan_SDMK!A$4:A$149931,M870,A1_Individu_Data_Keadaan_SDMK!Q$4:Q$149285,"07. KESEHATAN LINGKUNGAN")</f>
        <v>#VALUE!</v>
      </c>
      <c r="AW870" s="135">
        <f t="shared" si="457"/>
        <v>1</v>
      </c>
      <c r="AX870" s="134" t="e">
        <f t="shared" si="458"/>
        <v>#VALUE!</v>
      </c>
      <c r="AY870" s="134" t="e">
        <f t="shared" si="459"/>
        <v>#VALUE!</v>
      </c>
      <c r="AZ870" s="133" t="e">
        <f>COUNTIFS(A1_Individu_Data_Keadaan_SDMK!A$4:A$149931,M870,A1_Individu_Data_Keadaan_SDMK!Q$4:Q$149285,"08. GIZI")</f>
        <v>#VALUE!</v>
      </c>
      <c r="BA870" s="135">
        <f t="shared" si="460"/>
        <v>1</v>
      </c>
      <c r="BB870" s="134" t="e">
        <f t="shared" si="461"/>
        <v>#VALUE!</v>
      </c>
      <c r="BC870" s="134" t="e">
        <f t="shared" si="462"/>
        <v>#VALUE!</v>
      </c>
      <c r="BD870" s="133" t="e">
        <f>COUNTIFS(A1_Individu_Data_Keadaan_SDMK!A$4:A$149931,M870,A1_Individu_Data_Keadaan_SDMK!R$4:R$149285,"03. Ahli Teknologi Laboratorium Medik")</f>
        <v>#VALUE!</v>
      </c>
      <c r="BE870" s="135">
        <f t="shared" si="463"/>
        <v>1</v>
      </c>
      <c r="BF870" s="134" t="e">
        <f t="shared" si="464"/>
        <v>#VALUE!</v>
      </c>
      <c r="BG870" s="134" t="e">
        <f t="shared" si="465"/>
        <v>#VALUE!</v>
      </c>
      <c r="BH870" s="139" t="e">
        <f t="shared" si="466"/>
        <v>#VALUE!</v>
      </c>
      <c r="BI870" s="139" t="e">
        <f t="shared" si="467"/>
        <v>#VALUE!</v>
      </c>
    </row>
    <row r="871" spans="13:61" ht="15">
      <c r="M871" s="120" t="s">
        <v>14121</v>
      </c>
      <c r="N871" s="120" t="s">
        <v>13796</v>
      </c>
      <c r="O871" s="120" t="s">
        <v>267</v>
      </c>
      <c r="P871" s="120" t="s">
        <v>9301</v>
      </c>
      <c r="Q871" s="120" t="s">
        <v>12202</v>
      </c>
      <c r="R871" s="120">
        <v>33</v>
      </c>
      <c r="S871" s="120">
        <v>3375</v>
      </c>
      <c r="T871" s="348" t="str">
        <f>IF(R871&lt;&gt;"",VLOOKUP(R871,'01_MASTER_KODE_WILAYAH'!H$1437:I$1470,2,FALSE),"")</f>
        <v>JAWA TENGAH</v>
      </c>
      <c r="U871" s="348" t="str">
        <f>IF(S871&lt;&gt;"",VLOOKUP(S871,'01_MASTER_KODE_WILAYAH'!D$5:F$1353,3,FALSE),"")</f>
        <v>KOTA PEKALONGAN</v>
      </c>
      <c r="V871" s="349" t="str">
        <f t="shared" si="437"/>
        <v>2</v>
      </c>
      <c r="W871" s="145" t="e">
        <f t="shared" si="438"/>
        <v>#VALUE!</v>
      </c>
      <c r="X871" s="133" t="e">
        <f>COUNTIFS(A1_Individu_Data_Keadaan_SDMK!A$4:A$149931,M871,A1_Individu_Data_Keadaan_SDMK!R$4:R$149285,"01. Dokter")</f>
        <v>#VALUE!</v>
      </c>
      <c r="Y871" s="122">
        <f t="shared" si="439"/>
        <v>1</v>
      </c>
      <c r="Z871" s="134" t="e">
        <f t="shared" si="440"/>
        <v>#VALUE!</v>
      </c>
      <c r="AA871" s="134" t="e">
        <f t="shared" si="441"/>
        <v>#VALUE!</v>
      </c>
      <c r="AB871" s="133" t="e">
        <f>COUNTIFS(A1_Individu_Data_Keadaan_SDMK!A$4:A$149931,M871,A1_Individu_Data_Keadaan_SDMK!R$4:R$149285,"02. Dokter Gigi")</f>
        <v>#VALUE!</v>
      </c>
      <c r="AC871" s="122">
        <f t="shared" si="442"/>
        <v>1</v>
      </c>
      <c r="AD871" s="134" t="e">
        <f t="shared" si="443"/>
        <v>#VALUE!</v>
      </c>
      <c r="AE871" s="134" t="e">
        <f t="shared" si="444"/>
        <v>#VALUE!</v>
      </c>
      <c r="AF871" s="133" t="e">
        <f>COUNTIFS(A1_Individu_Data_Keadaan_SDMK!A$4:A$149931,M871,A1_Individu_Data_Keadaan_SDMK!Q$4:Q$149285,"03. KEPERAWATAN")</f>
        <v>#VALUE!</v>
      </c>
      <c r="AG871" s="135">
        <f t="shared" si="445"/>
        <v>5</v>
      </c>
      <c r="AH871" s="134" t="e">
        <f t="shared" si="446"/>
        <v>#VALUE!</v>
      </c>
      <c r="AI871" s="134" t="e">
        <f t="shared" si="447"/>
        <v>#VALUE!</v>
      </c>
      <c r="AJ871" s="133" t="e">
        <f>COUNTIFS(A1_Individu_Data_Keadaan_SDMK!A$4:A$149931,M871,A1_Individu_Data_Keadaan_SDMK!Q$4:Q$149285,"04. KEBIDANAN")</f>
        <v>#VALUE!</v>
      </c>
      <c r="AK871" s="135">
        <f t="shared" si="448"/>
        <v>4</v>
      </c>
      <c r="AL871" s="134" t="e">
        <f t="shared" si="449"/>
        <v>#VALUE!</v>
      </c>
      <c r="AM871" s="134" t="e">
        <f t="shared" si="450"/>
        <v>#VALUE!</v>
      </c>
      <c r="AN871" s="133" t="e">
        <f>COUNTIFS(A1_Individu_Data_Keadaan_SDMK!A$4:A$149931,M871,A1_Individu_Data_Keadaan_SDMK!Q$4:Q$149285,"05. KEFARMASIAN")</f>
        <v>#VALUE!</v>
      </c>
      <c r="AO871" s="135">
        <f t="shared" si="451"/>
        <v>1</v>
      </c>
      <c r="AP871" s="134" t="e">
        <f t="shared" si="452"/>
        <v>#VALUE!</v>
      </c>
      <c r="AQ871" s="134" t="e">
        <f t="shared" si="453"/>
        <v>#VALUE!</v>
      </c>
      <c r="AR871" s="133" t="e">
        <f>COUNTIFS(A1_Individu_Data_Keadaan_SDMK!A$4:A$149931,M871,A1_Individu_Data_Keadaan_SDMK!Q$4:Q$149285,"06. KESEHATAN MASYARAKAT")</f>
        <v>#VALUE!</v>
      </c>
      <c r="AS871" s="135">
        <f t="shared" si="454"/>
        <v>1</v>
      </c>
      <c r="AT871" s="134" t="e">
        <f t="shared" si="455"/>
        <v>#VALUE!</v>
      </c>
      <c r="AU871" s="134" t="e">
        <f t="shared" si="456"/>
        <v>#VALUE!</v>
      </c>
      <c r="AV871" s="133" t="e">
        <f>COUNTIFS(A1_Individu_Data_Keadaan_SDMK!A$4:A$149931,M871,A1_Individu_Data_Keadaan_SDMK!Q$4:Q$149285,"07. KESEHATAN LINGKUNGAN")</f>
        <v>#VALUE!</v>
      </c>
      <c r="AW871" s="135">
        <f t="shared" si="457"/>
        <v>1</v>
      </c>
      <c r="AX871" s="134" t="e">
        <f t="shared" si="458"/>
        <v>#VALUE!</v>
      </c>
      <c r="AY871" s="134" t="e">
        <f t="shared" si="459"/>
        <v>#VALUE!</v>
      </c>
      <c r="AZ871" s="133" t="e">
        <f>COUNTIFS(A1_Individu_Data_Keadaan_SDMK!A$4:A$149931,M871,A1_Individu_Data_Keadaan_SDMK!Q$4:Q$149285,"08. GIZI")</f>
        <v>#VALUE!</v>
      </c>
      <c r="BA871" s="135">
        <f t="shared" si="460"/>
        <v>1</v>
      </c>
      <c r="BB871" s="134" t="e">
        <f t="shared" si="461"/>
        <v>#VALUE!</v>
      </c>
      <c r="BC871" s="134" t="e">
        <f t="shared" si="462"/>
        <v>#VALUE!</v>
      </c>
      <c r="BD871" s="133" t="e">
        <f>COUNTIFS(A1_Individu_Data_Keadaan_SDMK!A$4:A$149931,M871,A1_Individu_Data_Keadaan_SDMK!R$4:R$149285,"03. Ahli Teknologi Laboratorium Medik")</f>
        <v>#VALUE!</v>
      </c>
      <c r="BE871" s="135">
        <f t="shared" si="463"/>
        <v>1</v>
      </c>
      <c r="BF871" s="134" t="e">
        <f t="shared" si="464"/>
        <v>#VALUE!</v>
      </c>
      <c r="BG871" s="134" t="e">
        <f t="shared" si="465"/>
        <v>#VALUE!</v>
      </c>
      <c r="BH871" s="139" t="e">
        <f t="shared" si="466"/>
        <v>#VALUE!</v>
      </c>
      <c r="BI871" s="139" t="e">
        <f t="shared" si="467"/>
        <v>#VALUE!</v>
      </c>
    </row>
    <row r="872" spans="13:61" ht="15">
      <c r="M872" s="120" t="s">
        <v>14122</v>
      </c>
      <c r="N872" s="120" t="s">
        <v>14123</v>
      </c>
      <c r="O872" s="120" t="s">
        <v>267</v>
      </c>
      <c r="P872" s="120" t="s">
        <v>9302</v>
      </c>
      <c r="Q872" s="120" t="s">
        <v>12202</v>
      </c>
      <c r="R872" s="120">
        <v>33</v>
      </c>
      <c r="S872" s="120">
        <v>3375</v>
      </c>
      <c r="T872" s="348" t="str">
        <f>IF(R872&lt;&gt;"",VLOOKUP(R872,'01_MASTER_KODE_WILAYAH'!H$1437:I$1470,2,FALSE),"")</f>
        <v>JAWA TENGAH</v>
      </c>
      <c r="U872" s="348" t="str">
        <f>IF(S872&lt;&gt;"",VLOOKUP(S872,'01_MASTER_KODE_WILAYAH'!D$5:F$1353,3,FALSE),"")</f>
        <v>KOTA PEKALONGAN</v>
      </c>
      <c r="V872" s="349" t="str">
        <f t="shared" si="437"/>
        <v>1</v>
      </c>
      <c r="W872" s="145" t="e">
        <f t="shared" si="438"/>
        <v>#VALUE!</v>
      </c>
      <c r="X872" s="133" t="e">
        <f>COUNTIFS(A1_Individu_Data_Keadaan_SDMK!A$4:A$149931,M872,A1_Individu_Data_Keadaan_SDMK!R$4:R$149285,"01. Dokter")</f>
        <v>#VALUE!</v>
      </c>
      <c r="Y872" s="122">
        <f t="shared" si="439"/>
        <v>2</v>
      </c>
      <c r="Z872" s="134" t="e">
        <f t="shared" si="440"/>
        <v>#VALUE!</v>
      </c>
      <c r="AA872" s="134" t="e">
        <f t="shared" si="441"/>
        <v>#VALUE!</v>
      </c>
      <c r="AB872" s="133" t="e">
        <f>COUNTIFS(A1_Individu_Data_Keadaan_SDMK!A$4:A$149931,M872,A1_Individu_Data_Keadaan_SDMK!R$4:R$149285,"02. Dokter Gigi")</f>
        <v>#VALUE!</v>
      </c>
      <c r="AC872" s="122">
        <f t="shared" si="442"/>
        <v>1</v>
      </c>
      <c r="AD872" s="134" t="e">
        <f t="shared" si="443"/>
        <v>#VALUE!</v>
      </c>
      <c r="AE872" s="134" t="e">
        <f t="shared" si="444"/>
        <v>#VALUE!</v>
      </c>
      <c r="AF872" s="133" t="e">
        <f>COUNTIFS(A1_Individu_Data_Keadaan_SDMK!A$4:A$149931,M872,A1_Individu_Data_Keadaan_SDMK!Q$4:Q$149285,"03. KEPERAWATAN")</f>
        <v>#VALUE!</v>
      </c>
      <c r="AG872" s="135">
        <f t="shared" si="445"/>
        <v>8</v>
      </c>
      <c r="AH872" s="134" t="e">
        <f t="shared" si="446"/>
        <v>#VALUE!</v>
      </c>
      <c r="AI872" s="134" t="e">
        <f t="shared" si="447"/>
        <v>#VALUE!</v>
      </c>
      <c r="AJ872" s="133" t="e">
        <f>COUNTIFS(A1_Individu_Data_Keadaan_SDMK!A$4:A$149931,M872,A1_Individu_Data_Keadaan_SDMK!Q$4:Q$149285,"04. KEBIDANAN")</f>
        <v>#VALUE!</v>
      </c>
      <c r="AK872" s="135">
        <f t="shared" si="448"/>
        <v>7</v>
      </c>
      <c r="AL872" s="134" t="e">
        <f t="shared" si="449"/>
        <v>#VALUE!</v>
      </c>
      <c r="AM872" s="134" t="e">
        <f t="shared" si="450"/>
        <v>#VALUE!</v>
      </c>
      <c r="AN872" s="133" t="e">
        <f>COUNTIFS(A1_Individu_Data_Keadaan_SDMK!A$4:A$149931,M872,A1_Individu_Data_Keadaan_SDMK!Q$4:Q$149285,"05. KEFARMASIAN")</f>
        <v>#VALUE!</v>
      </c>
      <c r="AO872" s="135">
        <f t="shared" si="451"/>
        <v>1</v>
      </c>
      <c r="AP872" s="134" t="e">
        <f t="shared" si="452"/>
        <v>#VALUE!</v>
      </c>
      <c r="AQ872" s="134" t="e">
        <f t="shared" si="453"/>
        <v>#VALUE!</v>
      </c>
      <c r="AR872" s="133" t="e">
        <f>COUNTIFS(A1_Individu_Data_Keadaan_SDMK!A$4:A$149931,M872,A1_Individu_Data_Keadaan_SDMK!Q$4:Q$149285,"06. KESEHATAN MASYARAKAT")</f>
        <v>#VALUE!</v>
      </c>
      <c r="AS872" s="135">
        <f t="shared" si="454"/>
        <v>1</v>
      </c>
      <c r="AT872" s="134" t="e">
        <f t="shared" si="455"/>
        <v>#VALUE!</v>
      </c>
      <c r="AU872" s="134" t="e">
        <f t="shared" si="456"/>
        <v>#VALUE!</v>
      </c>
      <c r="AV872" s="133" t="e">
        <f>COUNTIFS(A1_Individu_Data_Keadaan_SDMK!A$4:A$149931,M872,A1_Individu_Data_Keadaan_SDMK!Q$4:Q$149285,"07. KESEHATAN LINGKUNGAN")</f>
        <v>#VALUE!</v>
      </c>
      <c r="AW872" s="135">
        <f t="shared" si="457"/>
        <v>1</v>
      </c>
      <c r="AX872" s="134" t="e">
        <f t="shared" si="458"/>
        <v>#VALUE!</v>
      </c>
      <c r="AY872" s="134" t="e">
        <f t="shared" si="459"/>
        <v>#VALUE!</v>
      </c>
      <c r="AZ872" s="133" t="e">
        <f>COUNTIFS(A1_Individu_Data_Keadaan_SDMK!A$4:A$149931,M872,A1_Individu_Data_Keadaan_SDMK!Q$4:Q$149285,"08. GIZI")</f>
        <v>#VALUE!</v>
      </c>
      <c r="BA872" s="135">
        <f t="shared" si="460"/>
        <v>2</v>
      </c>
      <c r="BB872" s="134" t="e">
        <f t="shared" si="461"/>
        <v>#VALUE!</v>
      </c>
      <c r="BC872" s="134" t="e">
        <f t="shared" si="462"/>
        <v>#VALUE!</v>
      </c>
      <c r="BD872" s="133" t="e">
        <f>COUNTIFS(A1_Individu_Data_Keadaan_SDMK!A$4:A$149931,M872,A1_Individu_Data_Keadaan_SDMK!R$4:R$149285,"03. Ahli Teknologi Laboratorium Medik")</f>
        <v>#VALUE!</v>
      </c>
      <c r="BE872" s="135">
        <f t="shared" si="463"/>
        <v>1</v>
      </c>
      <c r="BF872" s="134" t="e">
        <f t="shared" si="464"/>
        <v>#VALUE!</v>
      </c>
      <c r="BG872" s="134" t="e">
        <f t="shared" si="465"/>
        <v>#VALUE!</v>
      </c>
      <c r="BH872" s="139" t="e">
        <f t="shared" si="466"/>
        <v>#VALUE!</v>
      </c>
      <c r="BI872" s="139" t="e">
        <f t="shared" si="467"/>
        <v>#VALUE!</v>
      </c>
    </row>
    <row r="873" spans="13:61" ht="15">
      <c r="M873" s="120" t="s">
        <v>14124</v>
      </c>
      <c r="N873" s="120" t="s">
        <v>14125</v>
      </c>
      <c r="O873" s="120" t="s">
        <v>267</v>
      </c>
      <c r="P873" s="120" t="s">
        <v>9301</v>
      </c>
      <c r="Q873" s="120" t="s">
        <v>12202</v>
      </c>
      <c r="R873" s="120">
        <v>33</v>
      </c>
      <c r="S873" s="120">
        <v>3375</v>
      </c>
      <c r="T873" s="348" t="str">
        <f>IF(R873&lt;&gt;"",VLOOKUP(R873,'01_MASTER_KODE_WILAYAH'!H$1437:I$1470,2,FALSE),"")</f>
        <v>JAWA TENGAH</v>
      </c>
      <c r="U873" s="348" t="str">
        <f>IF(S873&lt;&gt;"",VLOOKUP(S873,'01_MASTER_KODE_WILAYAH'!D$5:F$1353,3,FALSE),"")</f>
        <v>KOTA PEKALONGAN</v>
      </c>
      <c r="V873" s="349" t="str">
        <f t="shared" si="437"/>
        <v>2</v>
      </c>
      <c r="W873" s="145" t="e">
        <f t="shared" si="438"/>
        <v>#VALUE!</v>
      </c>
      <c r="X873" s="133" t="e">
        <f>COUNTIFS(A1_Individu_Data_Keadaan_SDMK!A$4:A$149931,M873,A1_Individu_Data_Keadaan_SDMK!R$4:R$149285,"01. Dokter")</f>
        <v>#VALUE!</v>
      </c>
      <c r="Y873" s="122">
        <f t="shared" si="439"/>
        <v>1</v>
      </c>
      <c r="Z873" s="134" t="e">
        <f t="shared" si="440"/>
        <v>#VALUE!</v>
      </c>
      <c r="AA873" s="134" t="e">
        <f t="shared" si="441"/>
        <v>#VALUE!</v>
      </c>
      <c r="AB873" s="133" t="e">
        <f>COUNTIFS(A1_Individu_Data_Keadaan_SDMK!A$4:A$149931,M873,A1_Individu_Data_Keadaan_SDMK!R$4:R$149285,"02. Dokter Gigi")</f>
        <v>#VALUE!</v>
      </c>
      <c r="AC873" s="122">
        <f t="shared" si="442"/>
        <v>1</v>
      </c>
      <c r="AD873" s="134" t="e">
        <f t="shared" si="443"/>
        <v>#VALUE!</v>
      </c>
      <c r="AE873" s="134" t="e">
        <f t="shared" si="444"/>
        <v>#VALUE!</v>
      </c>
      <c r="AF873" s="133" t="e">
        <f>COUNTIFS(A1_Individu_Data_Keadaan_SDMK!A$4:A$149931,M873,A1_Individu_Data_Keadaan_SDMK!Q$4:Q$149285,"03. KEPERAWATAN")</f>
        <v>#VALUE!</v>
      </c>
      <c r="AG873" s="135">
        <f t="shared" si="445"/>
        <v>5</v>
      </c>
      <c r="AH873" s="134" t="e">
        <f t="shared" si="446"/>
        <v>#VALUE!</v>
      </c>
      <c r="AI873" s="134" t="e">
        <f t="shared" si="447"/>
        <v>#VALUE!</v>
      </c>
      <c r="AJ873" s="133" t="e">
        <f>COUNTIFS(A1_Individu_Data_Keadaan_SDMK!A$4:A$149931,M873,A1_Individu_Data_Keadaan_SDMK!Q$4:Q$149285,"04. KEBIDANAN")</f>
        <v>#VALUE!</v>
      </c>
      <c r="AK873" s="135">
        <f t="shared" si="448"/>
        <v>4</v>
      </c>
      <c r="AL873" s="134" t="e">
        <f t="shared" si="449"/>
        <v>#VALUE!</v>
      </c>
      <c r="AM873" s="134" t="e">
        <f t="shared" si="450"/>
        <v>#VALUE!</v>
      </c>
      <c r="AN873" s="133" t="e">
        <f>COUNTIFS(A1_Individu_Data_Keadaan_SDMK!A$4:A$149931,M873,A1_Individu_Data_Keadaan_SDMK!Q$4:Q$149285,"05. KEFARMASIAN")</f>
        <v>#VALUE!</v>
      </c>
      <c r="AO873" s="135">
        <f t="shared" si="451"/>
        <v>1</v>
      </c>
      <c r="AP873" s="134" t="e">
        <f t="shared" si="452"/>
        <v>#VALUE!</v>
      </c>
      <c r="AQ873" s="134" t="e">
        <f t="shared" si="453"/>
        <v>#VALUE!</v>
      </c>
      <c r="AR873" s="133" t="e">
        <f>COUNTIFS(A1_Individu_Data_Keadaan_SDMK!A$4:A$149931,M873,A1_Individu_Data_Keadaan_SDMK!Q$4:Q$149285,"06. KESEHATAN MASYARAKAT")</f>
        <v>#VALUE!</v>
      </c>
      <c r="AS873" s="135">
        <f t="shared" si="454"/>
        <v>1</v>
      </c>
      <c r="AT873" s="134" t="e">
        <f t="shared" si="455"/>
        <v>#VALUE!</v>
      </c>
      <c r="AU873" s="134" t="e">
        <f t="shared" si="456"/>
        <v>#VALUE!</v>
      </c>
      <c r="AV873" s="133" t="e">
        <f>COUNTIFS(A1_Individu_Data_Keadaan_SDMK!A$4:A$149931,M873,A1_Individu_Data_Keadaan_SDMK!Q$4:Q$149285,"07. KESEHATAN LINGKUNGAN")</f>
        <v>#VALUE!</v>
      </c>
      <c r="AW873" s="135">
        <f t="shared" si="457"/>
        <v>1</v>
      </c>
      <c r="AX873" s="134" t="e">
        <f t="shared" si="458"/>
        <v>#VALUE!</v>
      </c>
      <c r="AY873" s="134" t="e">
        <f t="shared" si="459"/>
        <v>#VALUE!</v>
      </c>
      <c r="AZ873" s="133" t="e">
        <f>COUNTIFS(A1_Individu_Data_Keadaan_SDMK!A$4:A$149931,M873,A1_Individu_Data_Keadaan_SDMK!Q$4:Q$149285,"08. GIZI")</f>
        <v>#VALUE!</v>
      </c>
      <c r="BA873" s="135">
        <f t="shared" si="460"/>
        <v>1</v>
      </c>
      <c r="BB873" s="134" t="e">
        <f t="shared" si="461"/>
        <v>#VALUE!</v>
      </c>
      <c r="BC873" s="134" t="e">
        <f t="shared" si="462"/>
        <v>#VALUE!</v>
      </c>
      <c r="BD873" s="133" t="e">
        <f>COUNTIFS(A1_Individu_Data_Keadaan_SDMK!A$4:A$149931,M873,A1_Individu_Data_Keadaan_SDMK!R$4:R$149285,"03. Ahli Teknologi Laboratorium Medik")</f>
        <v>#VALUE!</v>
      </c>
      <c r="BE873" s="135">
        <f t="shared" si="463"/>
        <v>1</v>
      </c>
      <c r="BF873" s="134" t="e">
        <f t="shared" si="464"/>
        <v>#VALUE!</v>
      </c>
      <c r="BG873" s="134" t="e">
        <f t="shared" si="465"/>
        <v>#VALUE!</v>
      </c>
      <c r="BH873" s="139" t="e">
        <f t="shared" si="466"/>
        <v>#VALUE!</v>
      </c>
      <c r="BI873" s="139" t="e">
        <f t="shared" si="467"/>
        <v>#VALUE!</v>
      </c>
    </row>
    <row r="874" spans="13:61" ht="15">
      <c r="M874" s="120" t="s">
        <v>14126</v>
      </c>
      <c r="N874" s="120" t="s">
        <v>14127</v>
      </c>
      <c r="O874" s="120" t="s">
        <v>267</v>
      </c>
      <c r="P874" s="120" t="s">
        <v>9301</v>
      </c>
      <c r="Q874" s="120" t="s">
        <v>12202</v>
      </c>
      <c r="R874" s="120">
        <v>33</v>
      </c>
      <c r="S874" s="120">
        <v>3375</v>
      </c>
      <c r="T874" s="348" t="str">
        <f>IF(R874&lt;&gt;"",VLOOKUP(R874,'01_MASTER_KODE_WILAYAH'!H$1437:I$1470,2,FALSE),"")</f>
        <v>JAWA TENGAH</v>
      </c>
      <c r="U874" s="348" t="str">
        <f>IF(S874&lt;&gt;"",VLOOKUP(S874,'01_MASTER_KODE_WILAYAH'!D$5:F$1353,3,FALSE),"")</f>
        <v>KOTA PEKALONGAN</v>
      </c>
      <c r="V874" s="349" t="str">
        <f t="shared" si="437"/>
        <v>2</v>
      </c>
      <c r="W874" s="145" t="e">
        <f t="shared" si="438"/>
        <v>#VALUE!</v>
      </c>
      <c r="X874" s="133" t="e">
        <f>COUNTIFS(A1_Individu_Data_Keadaan_SDMK!A$4:A$149931,M874,A1_Individu_Data_Keadaan_SDMK!R$4:R$149285,"01. Dokter")</f>
        <v>#VALUE!</v>
      </c>
      <c r="Y874" s="122">
        <f t="shared" si="439"/>
        <v>1</v>
      </c>
      <c r="Z874" s="134" t="e">
        <f t="shared" si="440"/>
        <v>#VALUE!</v>
      </c>
      <c r="AA874" s="134" t="e">
        <f t="shared" si="441"/>
        <v>#VALUE!</v>
      </c>
      <c r="AB874" s="133" t="e">
        <f>COUNTIFS(A1_Individu_Data_Keadaan_SDMK!A$4:A$149931,M874,A1_Individu_Data_Keadaan_SDMK!R$4:R$149285,"02. Dokter Gigi")</f>
        <v>#VALUE!</v>
      </c>
      <c r="AC874" s="122">
        <f t="shared" si="442"/>
        <v>1</v>
      </c>
      <c r="AD874" s="134" t="e">
        <f t="shared" si="443"/>
        <v>#VALUE!</v>
      </c>
      <c r="AE874" s="134" t="e">
        <f t="shared" si="444"/>
        <v>#VALUE!</v>
      </c>
      <c r="AF874" s="133" t="e">
        <f>COUNTIFS(A1_Individu_Data_Keadaan_SDMK!A$4:A$149931,M874,A1_Individu_Data_Keadaan_SDMK!Q$4:Q$149285,"03. KEPERAWATAN")</f>
        <v>#VALUE!</v>
      </c>
      <c r="AG874" s="135">
        <f t="shared" si="445"/>
        <v>5</v>
      </c>
      <c r="AH874" s="134" t="e">
        <f t="shared" si="446"/>
        <v>#VALUE!</v>
      </c>
      <c r="AI874" s="134" t="e">
        <f t="shared" si="447"/>
        <v>#VALUE!</v>
      </c>
      <c r="AJ874" s="133" t="e">
        <f>COUNTIFS(A1_Individu_Data_Keadaan_SDMK!A$4:A$149931,M874,A1_Individu_Data_Keadaan_SDMK!Q$4:Q$149285,"04. KEBIDANAN")</f>
        <v>#VALUE!</v>
      </c>
      <c r="AK874" s="135">
        <f t="shared" si="448"/>
        <v>4</v>
      </c>
      <c r="AL874" s="134" t="e">
        <f t="shared" si="449"/>
        <v>#VALUE!</v>
      </c>
      <c r="AM874" s="134" t="e">
        <f t="shared" si="450"/>
        <v>#VALUE!</v>
      </c>
      <c r="AN874" s="133" t="e">
        <f>COUNTIFS(A1_Individu_Data_Keadaan_SDMK!A$4:A$149931,M874,A1_Individu_Data_Keadaan_SDMK!Q$4:Q$149285,"05. KEFARMASIAN")</f>
        <v>#VALUE!</v>
      </c>
      <c r="AO874" s="135">
        <f t="shared" si="451"/>
        <v>1</v>
      </c>
      <c r="AP874" s="134" t="e">
        <f t="shared" si="452"/>
        <v>#VALUE!</v>
      </c>
      <c r="AQ874" s="134" t="e">
        <f t="shared" si="453"/>
        <v>#VALUE!</v>
      </c>
      <c r="AR874" s="133" t="e">
        <f>COUNTIFS(A1_Individu_Data_Keadaan_SDMK!A$4:A$149931,M874,A1_Individu_Data_Keadaan_SDMK!Q$4:Q$149285,"06. KESEHATAN MASYARAKAT")</f>
        <v>#VALUE!</v>
      </c>
      <c r="AS874" s="135">
        <f t="shared" si="454"/>
        <v>1</v>
      </c>
      <c r="AT874" s="134" t="e">
        <f t="shared" si="455"/>
        <v>#VALUE!</v>
      </c>
      <c r="AU874" s="134" t="e">
        <f t="shared" si="456"/>
        <v>#VALUE!</v>
      </c>
      <c r="AV874" s="133" t="e">
        <f>COUNTIFS(A1_Individu_Data_Keadaan_SDMK!A$4:A$149931,M874,A1_Individu_Data_Keadaan_SDMK!Q$4:Q$149285,"07. KESEHATAN LINGKUNGAN")</f>
        <v>#VALUE!</v>
      </c>
      <c r="AW874" s="135">
        <f t="shared" si="457"/>
        <v>1</v>
      </c>
      <c r="AX874" s="134" t="e">
        <f t="shared" si="458"/>
        <v>#VALUE!</v>
      </c>
      <c r="AY874" s="134" t="e">
        <f t="shared" si="459"/>
        <v>#VALUE!</v>
      </c>
      <c r="AZ874" s="133" t="e">
        <f>COUNTIFS(A1_Individu_Data_Keadaan_SDMK!A$4:A$149931,M874,A1_Individu_Data_Keadaan_SDMK!Q$4:Q$149285,"08. GIZI")</f>
        <v>#VALUE!</v>
      </c>
      <c r="BA874" s="135">
        <f t="shared" si="460"/>
        <v>1</v>
      </c>
      <c r="BB874" s="134" t="e">
        <f t="shared" si="461"/>
        <v>#VALUE!</v>
      </c>
      <c r="BC874" s="134" t="e">
        <f t="shared" si="462"/>
        <v>#VALUE!</v>
      </c>
      <c r="BD874" s="133" t="e">
        <f>COUNTIFS(A1_Individu_Data_Keadaan_SDMK!A$4:A$149931,M874,A1_Individu_Data_Keadaan_SDMK!R$4:R$149285,"03. Ahli Teknologi Laboratorium Medik")</f>
        <v>#VALUE!</v>
      </c>
      <c r="BE874" s="135">
        <f t="shared" si="463"/>
        <v>1</v>
      </c>
      <c r="BF874" s="134" t="e">
        <f t="shared" si="464"/>
        <v>#VALUE!</v>
      </c>
      <c r="BG874" s="134" t="e">
        <f t="shared" si="465"/>
        <v>#VALUE!</v>
      </c>
      <c r="BH874" s="139" t="e">
        <f t="shared" si="466"/>
        <v>#VALUE!</v>
      </c>
      <c r="BI874" s="139" t="e">
        <f t="shared" si="467"/>
        <v>#VALUE!</v>
      </c>
    </row>
    <row r="875" spans="13:61" ht="15">
      <c r="M875" s="120" t="s">
        <v>14128</v>
      </c>
      <c r="N875" s="120" t="s">
        <v>14129</v>
      </c>
      <c r="O875" s="120" t="s">
        <v>267</v>
      </c>
      <c r="P875" s="120" t="s">
        <v>9301</v>
      </c>
      <c r="Q875" s="120" t="s">
        <v>12202</v>
      </c>
      <c r="R875" s="120">
        <v>33</v>
      </c>
      <c r="S875" s="120">
        <v>3376</v>
      </c>
      <c r="T875" s="348" t="str">
        <f>IF(R875&lt;&gt;"",VLOOKUP(R875,'01_MASTER_KODE_WILAYAH'!H$1437:I$1470,2,FALSE),"")</f>
        <v>JAWA TENGAH</v>
      </c>
      <c r="U875" s="348" t="str">
        <f>IF(S875&lt;&gt;"",VLOOKUP(S875,'01_MASTER_KODE_WILAYAH'!D$5:F$1353,3,FALSE),"")</f>
        <v>KOTA TEGAL</v>
      </c>
      <c r="V875" s="349" t="str">
        <f t="shared" si="437"/>
        <v>2</v>
      </c>
      <c r="W875" s="145" t="e">
        <f t="shared" si="438"/>
        <v>#VALUE!</v>
      </c>
      <c r="X875" s="133" t="e">
        <f>COUNTIFS(A1_Individu_Data_Keadaan_SDMK!A$4:A$149931,M875,A1_Individu_Data_Keadaan_SDMK!R$4:R$149285,"01. Dokter")</f>
        <v>#VALUE!</v>
      </c>
      <c r="Y875" s="122">
        <f t="shared" si="439"/>
        <v>1</v>
      </c>
      <c r="Z875" s="134" t="e">
        <f t="shared" si="440"/>
        <v>#VALUE!</v>
      </c>
      <c r="AA875" s="134" t="e">
        <f t="shared" si="441"/>
        <v>#VALUE!</v>
      </c>
      <c r="AB875" s="133" t="e">
        <f>COUNTIFS(A1_Individu_Data_Keadaan_SDMK!A$4:A$149931,M875,A1_Individu_Data_Keadaan_SDMK!R$4:R$149285,"02. Dokter Gigi")</f>
        <v>#VALUE!</v>
      </c>
      <c r="AC875" s="122">
        <f t="shared" si="442"/>
        <v>1</v>
      </c>
      <c r="AD875" s="134" t="e">
        <f t="shared" si="443"/>
        <v>#VALUE!</v>
      </c>
      <c r="AE875" s="134" t="e">
        <f t="shared" si="444"/>
        <v>#VALUE!</v>
      </c>
      <c r="AF875" s="133" t="e">
        <f>COUNTIFS(A1_Individu_Data_Keadaan_SDMK!A$4:A$149931,M875,A1_Individu_Data_Keadaan_SDMK!Q$4:Q$149285,"03. KEPERAWATAN")</f>
        <v>#VALUE!</v>
      </c>
      <c r="AG875" s="135">
        <f t="shared" si="445"/>
        <v>5</v>
      </c>
      <c r="AH875" s="134" t="e">
        <f t="shared" si="446"/>
        <v>#VALUE!</v>
      </c>
      <c r="AI875" s="134" t="e">
        <f t="shared" si="447"/>
        <v>#VALUE!</v>
      </c>
      <c r="AJ875" s="133" t="e">
        <f>COUNTIFS(A1_Individu_Data_Keadaan_SDMK!A$4:A$149931,M875,A1_Individu_Data_Keadaan_SDMK!Q$4:Q$149285,"04. KEBIDANAN")</f>
        <v>#VALUE!</v>
      </c>
      <c r="AK875" s="135">
        <f t="shared" si="448"/>
        <v>4</v>
      </c>
      <c r="AL875" s="134" t="e">
        <f t="shared" si="449"/>
        <v>#VALUE!</v>
      </c>
      <c r="AM875" s="134" t="e">
        <f t="shared" si="450"/>
        <v>#VALUE!</v>
      </c>
      <c r="AN875" s="133" t="e">
        <f>COUNTIFS(A1_Individu_Data_Keadaan_SDMK!A$4:A$149931,M875,A1_Individu_Data_Keadaan_SDMK!Q$4:Q$149285,"05. KEFARMASIAN")</f>
        <v>#VALUE!</v>
      </c>
      <c r="AO875" s="135">
        <f t="shared" si="451"/>
        <v>1</v>
      </c>
      <c r="AP875" s="134" t="e">
        <f t="shared" si="452"/>
        <v>#VALUE!</v>
      </c>
      <c r="AQ875" s="134" t="e">
        <f t="shared" si="453"/>
        <v>#VALUE!</v>
      </c>
      <c r="AR875" s="133" t="e">
        <f>COUNTIFS(A1_Individu_Data_Keadaan_SDMK!A$4:A$149931,M875,A1_Individu_Data_Keadaan_SDMK!Q$4:Q$149285,"06. KESEHATAN MASYARAKAT")</f>
        <v>#VALUE!</v>
      </c>
      <c r="AS875" s="135">
        <f t="shared" si="454"/>
        <v>1</v>
      </c>
      <c r="AT875" s="134" t="e">
        <f t="shared" si="455"/>
        <v>#VALUE!</v>
      </c>
      <c r="AU875" s="134" t="e">
        <f t="shared" si="456"/>
        <v>#VALUE!</v>
      </c>
      <c r="AV875" s="133" t="e">
        <f>COUNTIFS(A1_Individu_Data_Keadaan_SDMK!A$4:A$149931,M875,A1_Individu_Data_Keadaan_SDMK!Q$4:Q$149285,"07. KESEHATAN LINGKUNGAN")</f>
        <v>#VALUE!</v>
      </c>
      <c r="AW875" s="135">
        <f t="shared" si="457"/>
        <v>1</v>
      </c>
      <c r="AX875" s="134" t="e">
        <f t="shared" si="458"/>
        <v>#VALUE!</v>
      </c>
      <c r="AY875" s="134" t="e">
        <f t="shared" si="459"/>
        <v>#VALUE!</v>
      </c>
      <c r="AZ875" s="133" t="e">
        <f>COUNTIFS(A1_Individu_Data_Keadaan_SDMK!A$4:A$149931,M875,A1_Individu_Data_Keadaan_SDMK!Q$4:Q$149285,"08. GIZI")</f>
        <v>#VALUE!</v>
      </c>
      <c r="BA875" s="135">
        <f t="shared" si="460"/>
        <v>1</v>
      </c>
      <c r="BB875" s="134" t="e">
        <f t="shared" si="461"/>
        <v>#VALUE!</v>
      </c>
      <c r="BC875" s="134" t="e">
        <f t="shared" si="462"/>
        <v>#VALUE!</v>
      </c>
      <c r="BD875" s="133" t="e">
        <f>COUNTIFS(A1_Individu_Data_Keadaan_SDMK!A$4:A$149931,M875,A1_Individu_Data_Keadaan_SDMK!R$4:R$149285,"03. Ahli Teknologi Laboratorium Medik")</f>
        <v>#VALUE!</v>
      </c>
      <c r="BE875" s="135">
        <f t="shared" si="463"/>
        <v>1</v>
      </c>
      <c r="BF875" s="134" t="e">
        <f t="shared" si="464"/>
        <v>#VALUE!</v>
      </c>
      <c r="BG875" s="134" t="e">
        <f t="shared" si="465"/>
        <v>#VALUE!</v>
      </c>
      <c r="BH875" s="139" t="e">
        <f t="shared" si="466"/>
        <v>#VALUE!</v>
      </c>
      <c r="BI875" s="139" t="e">
        <f t="shared" si="467"/>
        <v>#VALUE!</v>
      </c>
    </row>
    <row r="876" spans="13:61" ht="15">
      <c r="M876" s="120" t="s">
        <v>14130</v>
      </c>
      <c r="N876" s="120" t="s">
        <v>14131</v>
      </c>
      <c r="O876" s="120" t="s">
        <v>267</v>
      </c>
      <c r="P876" s="120" t="s">
        <v>9301</v>
      </c>
      <c r="Q876" s="120" t="s">
        <v>12202</v>
      </c>
      <c r="R876" s="120">
        <v>33</v>
      </c>
      <c r="S876" s="120">
        <v>3376</v>
      </c>
      <c r="T876" s="348" t="str">
        <f>IF(R876&lt;&gt;"",VLOOKUP(R876,'01_MASTER_KODE_WILAYAH'!H$1437:I$1470,2,FALSE),"")</f>
        <v>JAWA TENGAH</v>
      </c>
      <c r="U876" s="348" t="str">
        <f>IF(S876&lt;&gt;"",VLOOKUP(S876,'01_MASTER_KODE_WILAYAH'!D$5:F$1353,3,FALSE),"")</f>
        <v>KOTA TEGAL</v>
      </c>
      <c r="V876" s="349" t="str">
        <f t="shared" si="437"/>
        <v>2</v>
      </c>
      <c r="W876" s="145" t="e">
        <f t="shared" si="438"/>
        <v>#VALUE!</v>
      </c>
      <c r="X876" s="133" t="e">
        <f>COUNTIFS(A1_Individu_Data_Keadaan_SDMK!A$4:A$149931,M876,A1_Individu_Data_Keadaan_SDMK!R$4:R$149285,"01. Dokter")</f>
        <v>#VALUE!</v>
      </c>
      <c r="Y876" s="122">
        <f t="shared" si="439"/>
        <v>1</v>
      </c>
      <c r="Z876" s="134" t="e">
        <f t="shared" si="440"/>
        <v>#VALUE!</v>
      </c>
      <c r="AA876" s="134" t="e">
        <f t="shared" si="441"/>
        <v>#VALUE!</v>
      </c>
      <c r="AB876" s="133" t="e">
        <f>COUNTIFS(A1_Individu_Data_Keadaan_SDMK!A$4:A$149931,M876,A1_Individu_Data_Keadaan_SDMK!R$4:R$149285,"02. Dokter Gigi")</f>
        <v>#VALUE!</v>
      </c>
      <c r="AC876" s="122">
        <f t="shared" si="442"/>
        <v>1</v>
      </c>
      <c r="AD876" s="134" t="e">
        <f t="shared" si="443"/>
        <v>#VALUE!</v>
      </c>
      <c r="AE876" s="134" t="e">
        <f t="shared" si="444"/>
        <v>#VALUE!</v>
      </c>
      <c r="AF876" s="133" t="e">
        <f>COUNTIFS(A1_Individu_Data_Keadaan_SDMK!A$4:A$149931,M876,A1_Individu_Data_Keadaan_SDMK!Q$4:Q$149285,"03. KEPERAWATAN")</f>
        <v>#VALUE!</v>
      </c>
      <c r="AG876" s="135">
        <f t="shared" si="445"/>
        <v>5</v>
      </c>
      <c r="AH876" s="134" t="e">
        <f t="shared" si="446"/>
        <v>#VALUE!</v>
      </c>
      <c r="AI876" s="134" t="e">
        <f t="shared" si="447"/>
        <v>#VALUE!</v>
      </c>
      <c r="AJ876" s="133" t="e">
        <f>COUNTIFS(A1_Individu_Data_Keadaan_SDMK!A$4:A$149931,M876,A1_Individu_Data_Keadaan_SDMK!Q$4:Q$149285,"04. KEBIDANAN")</f>
        <v>#VALUE!</v>
      </c>
      <c r="AK876" s="135">
        <f t="shared" si="448"/>
        <v>4</v>
      </c>
      <c r="AL876" s="134" t="e">
        <f t="shared" si="449"/>
        <v>#VALUE!</v>
      </c>
      <c r="AM876" s="134" t="e">
        <f t="shared" si="450"/>
        <v>#VALUE!</v>
      </c>
      <c r="AN876" s="133" t="e">
        <f>COUNTIFS(A1_Individu_Data_Keadaan_SDMK!A$4:A$149931,M876,A1_Individu_Data_Keadaan_SDMK!Q$4:Q$149285,"05. KEFARMASIAN")</f>
        <v>#VALUE!</v>
      </c>
      <c r="AO876" s="135">
        <f t="shared" si="451"/>
        <v>1</v>
      </c>
      <c r="AP876" s="134" t="e">
        <f t="shared" si="452"/>
        <v>#VALUE!</v>
      </c>
      <c r="AQ876" s="134" t="e">
        <f t="shared" si="453"/>
        <v>#VALUE!</v>
      </c>
      <c r="AR876" s="133" t="e">
        <f>COUNTIFS(A1_Individu_Data_Keadaan_SDMK!A$4:A$149931,M876,A1_Individu_Data_Keadaan_SDMK!Q$4:Q$149285,"06. KESEHATAN MASYARAKAT")</f>
        <v>#VALUE!</v>
      </c>
      <c r="AS876" s="135">
        <f t="shared" si="454"/>
        <v>1</v>
      </c>
      <c r="AT876" s="134" t="e">
        <f t="shared" si="455"/>
        <v>#VALUE!</v>
      </c>
      <c r="AU876" s="134" t="e">
        <f t="shared" si="456"/>
        <v>#VALUE!</v>
      </c>
      <c r="AV876" s="133" t="e">
        <f>COUNTIFS(A1_Individu_Data_Keadaan_SDMK!A$4:A$149931,M876,A1_Individu_Data_Keadaan_SDMK!Q$4:Q$149285,"07. KESEHATAN LINGKUNGAN")</f>
        <v>#VALUE!</v>
      </c>
      <c r="AW876" s="135">
        <f t="shared" si="457"/>
        <v>1</v>
      </c>
      <c r="AX876" s="134" t="e">
        <f t="shared" si="458"/>
        <v>#VALUE!</v>
      </c>
      <c r="AY876" s="134" t="e">
        <f t="shared" si="459"/>
        <v>#VALUE!</v>
      </c>
      <c r="AZ876" s="133" t="e">
        <f>COUNTIFS(A1_Individu_Data_Keadaan_SDMK!A$4:A$149931,M876,A1_Individu_Data_Keadaan_SDMK!Q$4:Q$149285,"08. GIZI")</f>
        <v>#VALUE!</v>
      </c>
      <c r="BA876" s="135">
        <f t="shared" si="460"/>
        <v>1</v>
      </c>
      <c r="BB876" s="134" t="e">
        <f t="shared" si="461"/>
        <v>#VALUE!</v>
      </c>
      <c r="BC876" s="134" t="e">
        <f t="shared" si="462"/>
        <v>#VALUE!</v>
      </c>
      <c r="BD876" s="133" t="e">
        <f>COUNTIFS(A1_Individu_Data_Keadaan_SDMK!A$4:A$149931,M876,A1_Individu_Data_Keadaan_SDMK!R$4:R$149285,"03. Ahli Teknologi Laboratorium Medik")</f>
        <v>#VALUE!</v>
      </c>
      <c r="BE876" s="135">
        <f t="shared" si="463"/>
        <v>1</v>
      </c>
      <c r="BF876" s="134" t="e">
        <f t="shared" si="464"/>
        <v>#VALUE!</v>
      </c>
      <c r="BG876" s="134" t="e">
        <f t="shared" si="465"/>
        <v>#VALUE!</v>
      </c>
      <c r="BH876" s="139" t="e">
        <f t="shared" si="466"/>
        <v>#VALUE!</v>
      </c>
      <c r="BI876" s="139" t="e">
        <f t="shared" si="467"/>
        <v>#VALUE!</v>
      </c>
    </row>
    <row r="877" spans="13:61" ht="15">
      <c r="M877" s="120" t="s">
        <v>14132</v>
      </c>
      <c r="N877" s="120" t="s">
        <v>14133</v>
      </c>
      <c r="O877" s="120" t="s">
        <v>267</v>
      </c>
      <c r="P877" s="120" t="s">
        <v>9301</v>
      </c>
      <c r="Q877" s="120" t="s">
        <v>12202</v>
      </c>
      <c r="R877" s="120">
        <v>33</v>
      </c>
      <c r="S877" s="120">
        <v>3376</v>
      </c>
      <c r="T877" s="348" t="str">
        <f>IF(R877&lt;&gt;"",VLOOKUP(R877,'01_MASTER_KODE_WILAYAH'!H$1437:I$1470,2,FALSE),"")</f>
        <v>JAWA TENGAH</v>
      </c>
      <c r="U877" s="348" t="str">
        <f>IF(S877&lt;&gt;"",VLOOKUP(S877,'01_MASTER_KODE_WILAYAH'!D$5:F$1353,3,FALSE),"")</f>
        <v>KOTA TEGAL</v>
      </c>
      <c r="V877" s="349" t="str">
        <f t="shared" si="437"/>
        <v>2</v>
      </c>
      <c r="W877" s="145" t="e">
        <f t="shared" si="438"/>
        <v>#VALUE!</v>
      </c>
      <c r="X877" s="133" t="e">
        <f>COUNTIFS(A1_Individu_Data_Keadaan_SDMK!A$4:A$149931,M877,A1_Individu_Data_Keadaan_SDMK!R$4:R$149285,"01. Dokter")</f>
        <v>#VALUE!</v>
      </c>
      <c r="Y877" s="122">
        <f t="shared" si="439"/>
        <v>1</v>
      </c>
      <c r="Z877" s="134" t="e">
        <f t="shared" si="440"/>
        <v>#VALUE!</v>
      </c>
      <c r="AA877" s="134" t="e">
        <f t="shared" si="441"/>
        <v>#VALUE!</v>
      </c>
      <c r="AB877" s="133" t="e">
        <f>COUNTIFS(A1_Individu_Data_Keadaan_SDMK!A$4:A$149931,M877,A1_Individu_Data_Keadaan_SDMK!R$4:R$149285,"02. Dokter Gigi")</f>
        <v>#VALUE!</v>
      </c>
      <c r="AC877" s="122">
        <f t="shared" si="442"/>
        <v>1</v>
      </c>
      <c r="AD877" s="134" t="e">
        <f t="shared" si="443"/>
        <v>#VALUE!</v>
      </c>
      <c r="AE877" s="134" t="e">
        <f t="shared" si="444"/>
        <v>#VALUE!</v>
      </c>
      <c r="AF877" s="133" t="e">
        <f>COUNTIFS(A1_Individu_Data_Keadaan_SDMK!A$4:A$149931,M877,A1_Individu_Data_Keadaan_SDMK!Q$4:Q$149285,"03. KEPERAWATAN")</f>
        <v>#VALUE!</v>
      </c>
      <c r="AG877" s="135">
        <f t="shared" si="445"/>
        <v>5</v>
      </c>
      <c r="AH877" s="134" t="e">
        <f t="shared" si="446"/>
        <v>#VALUE!</v>
      </c>
      <c r="AI877" s="134" t="e">
        <f t="shared" si="447"/>
        <v>#VALUE!</v>
      </c>
      <c r="AJ877" s="133" t="e">
        <f>COUNTIFS(A1_Individu_Data_Keadaan_SDMK!A$4:A$149931,M877,A1_Individu_Data_Keadaan_SDMK!Q$4:Q$149285,"04. KEBIDANAN")</f>
        <v>#VALUE!</v>
      </c>
      <c r="AK877" s="135">
        <f t="shared" si="448"/>
        <v>4</v>
      </c>
      <c r="AL877" s="134" t="e">
        <f t="shared" si="449"/>
        <v>#VALUE!</v>
      </c>
      <c r="AM877" s="134" t="e">
        <f t="shared" si="450"/>
        <v>#VALUE!</v>
      </c>
      <c r="AN877" s="133" t="e">
        <f>COUNTIFS(A1_Individu_Data_Keadaan_SDMK!A$4:A$149931,M877,A1_Individu_Data_Keadaan_SDMK!Q$4:Q$149285,"05. KEFARMASIAN")</f>
        <v>#VALUE!</v>
      </c>
      <c r="AO877" s="135">
        <f t="shared" si="451"/>
        <v>1</v>
      </c>
      <c r="AP877" s="134" t="e">
        <f t="shared" si="452"/>
        <v>#VALUE!</v>
      </c>
      <c r="AQ877" s="134" t="e">
        <f t="shared" si="453"/>
        <v>#VALUE!</v>
      </c>
      <c r="AR877" s="133" t="e">
        <f>COUNTIFS(A1_Individu_Data_Keadaan_SDMK!A$4:A$149931,M877,A1_Individu_Data_Keadaan_SDMK!Q$4:Q$149285,"06. KESEHATAN MASYARAKAT")</f>
        <v>#VALUE!</v>
      </c>
      <c r="AS877" s="135">
        <f t="shared" si="454"/>
        <v>1</v>
      </c>
      <c r="AT877" s="134" t="e">
        <f t="shared" si="455"/>
        <v>#VALUE!</v>
      </c>
      <c r="AU877" s="134" t="e">
        <f t="shared" si="456"/>
        <v>#VALUE!</v>
      </c>
      <c r="AV877" s="133" t="e">
        <f>COUNTIFS(A1_Individu_Data_Keadaan_SDMK!A$4:A$149931,M877,A1_Individu_Data_Keadaan_SDMK!Q$4:Q$149285,"07. KESEHATAN LINGKUNGAN")</f>
        <v>#VALUE!</v>
      </c>
      <c r="AW877" s="135">
        <f t="shared" si="457"/>
        <v>1</v>
      </c>
      <c r="AX877" s="134" t="e">
        <f t="shared" si="458"/>
        <v>#VALUE!</v>
      </c>
      <c r="AY877" s="134" t="e">
        <f t="shared" si="459"/>
        <v>#VALUE!</v>
      </c>
      <c r="AZ877" s="133" t="e">
        <f>COUNTIFS(A1_Individu_Data_Keadaan_SDMK!A$4:A$149931,M877,A1_Individu_Data_Keadaan_SDMK!Q$4:Q$149285,"08. GIZI")</f>
        <v>#VALUE!</v>
      </c>
      <c r="BA877" s="135">
        <f t="shared" si="460"/>
        <v>1</v>
      </c>
      <c r="BB877" s="134" t="e">
        <f t="shared" si="461"/>
        <v>#VALUE!</v>
      </c>
      <c r="BC877" s="134" t="e">
        <f t="shared" si="462"/>
        <v>#VALUE!</v>
      </c>
      <c r="BD877" s="133" t="e">
        <f>COUNTIFS(A1_Individu_Data_Keadaan_SDMK!A$4:A$149931,M877,A1_Individu_Data_Keadaan_SDMK!R$4:R$149285,"03. Ahli Teknologi Laboratorium Medik")</f>
        <v>#VALUE!</v>
      </c>
      <c r="BE877" s="135">
        <f t="shared" si="463"/>
        <v>1</v>
      </c>
      <c r="BF877" s="134" t="e">
        <f t="shared" si="464"/>
        <v>#VALUE!</v>
      </c>
      <c r="BG877" s="134" t="e">
        <f t="shared" si="465"/>
        <v>#VALUE!</v>
      </c>
      <c r="BH877" s="139" t="e">
        <f t="shared" si="466"/>
        <v>#VALUE!</v>
      </c>
      <c r="BI877" s="139" t="e">
        <f t="shared" si="467"/>
        <v>#VALUE!</v>
      </c>
    </row>
    <row r="878" spans="13:61" ht="15">
      <c r="M878" s="120" t="s">
        <v>14134</v>
      </c>
      <c r="N878" s="120" t="s">
        <v>14135</v>
      </c>
      <c r="O878" s="120" t="s">
        <v>267</v>
      </c>
      <c r="P878" s="120" t="s">
        <v>9301</v>
      </c>
      <c r="Q878" s="120" t="s">
        <v>12202</v>
      </c>
      <c r="R878" s="120">
        <v>33</v>
      </c>
      <c r="S878" s="120">
        <v>3376</v>
      </c>
      <c r="T878" s="348" t="str">
        <f>IF(R878&lt;&gt;"",VLOOKUP(R878,'01_MASTER_KODE_WILAYAH'!H$1437:I$1470,2,FALSE),"")</f>
        <v>JAWA TENGAH</v>
      </c>
      <c r="U878" s="348" t="str">
        <f>IF(S878&lt;&gt;"",VLOOKUP(S878,'01_MASTER_KODE_WILAYAH'!D$5:F$1353,3,FALSE),"")</f>
        <v>KOTA TEGAL</v>
      </c>
      <c r="V878" s="349" t="str">
        <f t="shared" si="437"/>
        <v>2</v>
      </c>
      <c r="W878" s="145" t="e">
        <f t="shared" si="438"/>
        <v>#VALUE!</v>
      </c>
      <c r="X878" s="133" t="e">
        <f>COUNTIFS(A1_Individu_Data_Keadaan_SDMK!A$4:A$149931,M878,A1_Individu_Data_Keadaan_SDMK!R$4:R$149285,"01. Dokter")</f>
        <v>#VALUE!</v>
      </c>
      <c r="Y878" s="122">
        <f t="shared" si="439"/>
        <v>1</v>
      </c>
      <c r="Z878" s="134" t="e">
        <f t="shared" si="440"/>
        <v>#VALUE!</v>
      </c>
      <c r="AA878" s="134" t="e">
        <f t="shared" si="441"/>
        <v>#VALUE!</v>
      </c>
      <c r="AB878" s="133" t="e">
        <f>COUNTIFS(A1_Individu_Data_Keadaan_SDMK!A$4:A$149931,M878,A1_Individu_Data_Keadaan_SDMK!R$4:R$149285,"02. Dokter Gigi")</f>
        <v>#VALUE!</v>
      </c>
      <c r="AC878" s="122">
        <f t="shared" si="442"/>
        <v>1</v>
      </c>
      <c r="AD878" s="134" t="e">
        <f t="shared" si="443"/>
        <v>#VALUE!</v>
      </c>
      <c r="AE878" s="134" t="e">
        <f t="shared" si="444"/>
        <v>#VALUE!</v>
      </c>
      <c r="AF878" s="133" t="e">
        <f>COUNTIFS(A1_Individu_Data_Keadaan_SDMK!A$4:A$149931,M878,A1_Individu_Data_Keadaan_SDMK!Q$4:Q$149285,"03. KEPERAWATAN")</f>
        <v>#VALUE!</v>
      </c>
      <c r="AG878" s="135">
        <f t="shared" si="445"/>
        <v>5</v>
      </c>
      <c r="AH878" s="134" t="e">
        <f t="shared" si="446"/>
        <v>#VALUE!</v>
      </c>
      <c r="AI878" s="134" t="e">
        <f t="shared" si="447"/>
        <v>#VALUE!</v>
      </c>
      <c r="AJ878" s="133" t="e">
        <f>COUNTIFS(A1_Individu_Data_Keadaan_SDMK!A$4:A$149931,M878,A1_Individu_Data_Keadaan_SDMK!Q$4:Q$149285,"04. KEBIDANAN")</f>
        <v>#VALUE!</v>
      </c>
      <c r="AK878" s="135">
        <f t="shared" si="448"/>
        <v>4</v>
      </c>
      <c r="AL878" s="134" t="e">
        <f t="shared" si="449"/>
        <v>#VALUE!</v>
      </c>
      <c r="AM878" s="134" t="e">
        <f t="shared" si="450"/>
        <v>#VALUE!</v>
      </c>
      <c r="AN878" s="133" t="e">
        <f>COUNTIFS(A1_Individu_Data_Keadaan_SDMK!A$4:A$149931,M878,A1_Individu_Data_Keadaan_SDMK!Q$4:Q$149285,"05. KEFARMASIAN")</f>
        <v>#VALUE!</v>
      </c>
      <c r="AO878" s="135">
        <f t="shared" si="451"/>
        <v>1</v>
      </c>
      <c r="AP878" s="134" t="e">
        <f t="shared" si="452"/>
        <v>#VALUE!</v>
      </c>
      <c r="AQ878" s="134" t="e">
        <f t="shared" si="453"/>
        <v>#VALUE!</v>
      </c>
      <c r="AR878" s="133" t="e">
        <f>COUNTIFS(A1_Individu_Data_Keadaan_SDMK!A$4:A$149931,M878,A1_Individu_Data_Keadaan_SDMK!Q$4:Q$149285,"06. KESEHATAN MASYARAKAT")</f>
        <v>#VALUE!</v>
      </c>
      <c r="AS878" s="135">
        <f t="shared" si="454"/>
        <v>1</v>
      </c>
      <c r="AT878" s="134" t="e">
        <f t="shared" si="455"/>
        <v>#VALUE!</v>
      </c>
      <c r="AU878" s="134" t="e">
        <f t="shared" si="456"/>
        <v>#VALUE!</v>
      </c>
      <c r="AV878" s="133" t="e">
        <f>COUNTIFS(A1_Individu_Data_Keadaan_SDMK!A$4:A$149931,M878,A1_Individu_Data_Keadaan_SDMK!Q$4:Q$149285,"07. KESEHATAN LINGKUNGAN")</f>
        <v>#VALUE!</v>
      </c>
      <c r="AW878" s="135">
        <f t="shared" si="457"/>
        <v>1</v>
      </c>
      <c r="AX878" s="134" t="e">
        <f t="shared" si="458"/>
        <v>#VALUE!</v>
      </c>
      <c r="AY878" s="134" t="e">
        <f t="shared" si="459"/>
        <v>#VALUE!</v>
      </c>
      <c r="AZ878" s="133" t="e">
        <f>COUNTIFS(A1_Individu_Data_Keadaan_SDMK!A$4:A$149931,M878,A1_Individu_Data_Keadaan_SDMK!Q$4:Q$149285,"08. GIZI")</f>
        <v>#VALUE!</v>
      </c>
      <c r="BA878" s="135">
        <f t="shared" si="460"/>
        <v>1</v>
      </c>
      <c r="BB878" s="134" t="e">
        <f t="shared" si="461"/>
        <v>#VALUE!</v>
      </c>
      <c r="BC878" s="134" t="e">
        <f t="shared" si="462"/>
        <v>#VALUE!</v>
      </c>
      <c r="BD878" s="133" t="e">
        <f>COUNTIFS(A1_Individu_Data_Keadaan_SDMK!A$4:A$149931,M878,A1_Individu_Data_Keadaan_SDMK!R$4:R$149285,"03. Ahli Teknologi Laboratorium Medik")</f>
        <v>#VALUE!</v>
      </c>
      <c r="BE878" s="135">
        <f t="shared" si="463"/>
        <v>1</v>
      </c>
      <c r="BF878" s="134" t="e">
        <f t="shared" si="464"/>
        <v>#VALUE!</v>
      </c>
      <c r="BG878" s="134" t="e">
        <f t="shared" si="465"/>
        <v>#VALUE!</v>
      </c>
      <c r="BH878" s="139" t="e">
        <f t="shared" si="466"/>
        <v>#VALUE!</v>
      </c>
      <c r="BI878" s="139" t="e">
        <f t="shared" si="467"/>
        <v>#VALUE!</v>
      </c>
    </row>
    <row r="879" spans="13:61" ht="15">
      <c r="M879" s="120" t="s">
        <v>14136</v>
      </c>
      <c r="N879" s="120" t="s">
        <v>14137</v>
      </c>
      <c r="O879" s="120" t="s">
        <v>267</v>
      </c>
      <c r="P879" s="120" t="s">
        <v>9301</v>
      </c>
      <c r="Q879" s="120" t="s">
        <v>12202</v>
      </c>
      <c r="R879" s="120">
        <v>33</v>
      </c>
      <c r="S879" s="120">
        <v>3376</v>
      </c>
      <c r="T879" s="348" t="str">
        <f>IF(R879&lt;&gt;"",VLOOKUP(R879,'01_MASTER_KODE_WILAYAH'!H$1437:I$1470,2,FALSE),"")</f>
        <v>JAWA TENGAH</v>
      </c>
      <c r="U879" s="348" t="str">
        <f>IF(S879&lt;&gt;"",VLOOKUP(S879,'01_MASTER_KODE_WILAYAH'!D$5:F$1353,3,FALSE),"")</f>
        <v>KOTA TEGAL</v>
      </c>
      <c r="V879" s="349" t="str">
        <f t="shared" si="437"/>
        <v>2</v>
      </c>
      <c r="W879" s="145" t="e">
        <f t="shared" si="438"/>
        <v>#VALUE!</v>
      </c>
      <c r="X879" s="133" t="e">
        <f>COUNTIFS(A1_Individu_Data_Keadaan_SDMK!A$4:A$149931,M879,A1_Individu_Data_Keadaan_SDMK!R$4:R$149285,"01. Dokter")</f>
        <v>#VALUE!</v>
      </c>
      <c r="Y879" s="122">
        <f t="shared" si="439"/>
        <v>1</v>
      </c>
      <c r="Z879" s="134" t="e">
        <f t="shared" si="440"/>
        <v>#VALUE!</v>
      </c>
      <c r="AA879" s="134" t="e">
        <f t="shared" si="441"/>
        <v>#VALUE!</v>
      </c>
      <c r="AB879" s="133" t="e">
        <f>COUNTIFS(A1_Individu_Data_Keadaan_SDMK!A$4:A$149931,M879,A1_Individu_Data_Keadaan_SDMK!R$4:R$149285,"02. Dokter Gigi")</f>
        <v>#VALUE!</v>
      </c>
      <c r="AC879" s="122">
        <f t="shared" si="442"/>
        <v>1</v>
      </c>
      <c r="AD879" s="134" t="e">
        <f t="shared" si="443"/>
        <v>#VALUE!</v>
      </c>
      <c r="AE879" s="134" t="e">
        <f t="shared" si="444"/>
        <v>#VALUE!</v>
      </c>
      <c r="AF879" s="133" t="e">
        <f>COUNTIFS(A1_Individu_Data_Keadaan_SDMK!A$4:A$149931,M879,A1_Individu_Data_Keadaan_SDMK!Q$4:Q$149285,"03. KEPERAWATAN")</f>
        <v>#VALUE!</v>
      </c>
      <c r="AG879" s="135">
        <f t="shared" si="445"/>
        <v>5</v>
      </c>
      <c r="AH879" s="134" t="e">
        <f t="shared" si="446"/>
        <v>#VALUE!</v>
      </c>
      <c r="AI879" s="134" t="e">
        <f t="shared" si="447"/>
        <v>#VALUE!</v>
      </c>
      <c r="AJ879" s="133" t="e">
        <f>COUNTIFS(A1_Individu_Data_Keadaan_SDMK!A$4:A$149931,M879,A1_Individu_Data_Keadaan_SDMK!Q$4:Q$149285,"04. KEBIDANAN")</f>
        <v>#VALUE!</v>
      </c>
      <c r="AK879" s="135">
        <f t="shared" si="448"/>
        <v>4</v>
      </c>
      <c r="AL879" s="134" t="e">
        <f t="shared" si="449"/>
        <v>#VALUE!</v>
      </c>
      <c r="AM879" s="134" t="e">
        <f t="shared" si="450"/>
        <v>#VALUE!</v>
      </c>
      <c r="AN879" s="133" t="e">
        <f>COUNTIFS(A1_Individu_Data_Keadaan_SDMK!A$4:A$149931,M879,A1_Individu_Data_Keadaan_SDMK!Q$4:Q$149285,"05. KEFARMASIAN")</f>
        <v>#VALUE!</v>
      </c>
      <c r="AO879" s="135">
        <f t="shared" si="451"/>
        <v>1</v>
      </c>
      <c r="AP879" s="134" t="e">
        <f t="shared" si="452"/>
        <v>#VALUE!</v>
      </c>
      <c r="AQ879" s="134" t="e">
        <f t="shared" si="453"/>
        <v>#VALUE!</v>
      </c>
      <c r="AR879" s="133" t="e">
        <f>COUNTIFS(A1_Individu_Data_Keadaan_SDMK!A$4:A$149931,M879,A1_Individu_Data_Keadaan_SDMK!Q$4:Q$149285,"06. KESEHATAN MASYARAKAT")</f>
        <v>#VALUE!</v>
      </c>
      <c r="AS879" s="135">
        <f t="shared" si="454"/>
        <v>1</v>
      </c>
      <c r="AT879" s="134" t="e">
        <f t="shared" si="455"/>
        <v>#VALUE!</v>
      </c>
      <c r="AU879" s="134" t="e">
        <f t="shared" si="456"/>
        <v>#VALUE!</v>
      </c>
      <c r="AV879" s="133" t="e">
        <f>COUNTIFS(A1_Individu_Data_Keadaan_SDMK!A$4:A$149931,M879,A1_Individu_Data_Keadaan_SDMK!Q$4:Q$149285,"07. KESEHATAN LINGKUNGAN")</f>
        <v>#VALUE!</v>
      </c>
      <c r="AW879" s="135">
        <f t="shared" si="457"/>
        <v>1</v>
      </c>
      <c r="AX879" s="134" t="e">
        <f t="shared" si="458"/>
        <v>#VALUE!</v>
      </c>
      <c r="AY879" s="134" t="e">
        <f t="shared" si="459"/>
        <v>#VALUE!</v>
      </c>
      <c r="AZ879" s="133" t="e">
        <f>COUNTIFS(A1_Individu_Data_Keadaan_SDMK!A$4:A$149931,M879,A1_Individu_Data_Keadaan_SDMK!Q$4:Q$149285,"08. GIZI")</f>
        <v>#VALUE!</v>
      </c>
      <c r="BA879" s="135">
        <f t="shared" si="460"/>
        <v>1</v>
      </c>
      <c r="BB879" s="134" t="e">
        <f t="shared" si="461"/>
        <v>#VALUE!</v>
      </c>
      <c r="BC879" s="134" t="e">
        <f t="shared" si="462"/>
        <v>#VALUE!</v>
      </c>
      <c r="BD879" s="133" t="e">
        <f>COUNTIFS(A1_Individu_Data_Keadaan_SDMK!A$4:A$149931,M879,A1_Individu_Data_Keadaan_SDMK!R$4:R$149285,"03. Ahli Teknologi Laboratorium Medik")</f>
        <v>#VALUE!</v>
      </c>
      <c r="BE879" s="135">
        <f t="shared" si="463"/>
        <v>1</v>
      </c>
      <c r="BF879" s="134" t="e">
        <f t="shared" si="464"/>
        <v>#VALUE!</v>
      </c>
      <c r="BG879" s="134" t="e">
        <f t="shared" si="465"/>
        <v>#VALUE!</v>
      </c>
      <c r="BH879" s="139" t="e">
        <f t="shared" si="466"/>
        <v>#VALUE!</v>
      </c>
      <c r="BI879" s="139" t="e">
        <f t="shared" si="467"/>
        <v>#VALUE!</v>
      </c>
    </row>
    <row r="880" spans="13:61" ht="15">
      <c r="M880" s="120" t="s">
        <v>14138</v>
      </c>
      <c r="N880" s="120" t="s">
        <v>14139</v>
      </c>
      <c r="O880" s="120" t="s">
        <v>267</v>
      </c>
      <c r="P880" s="120" t="s">
        <v>9301</v>
      </c>
      <c r="Q880" s="120" t="s">
        <v>12202</v>
      </c>
      <c r="R880" s="120">
        <v>33</v>
      </c>
      <c r="S880" s="120">
        <v>3376</v>
      </c>
      <c r="T880" s="348" t="str">
        <f>IF(R880&lt;&gt;"",VLOOKUP(R880,'01_MASTER_KODE_WILAYAH'!H$1437:I$1470,2,FALSE),"")</f>
        <v>JAWA TENGAH</v>
      </c>
      <c r="U880" s="348" t="str">
        <f>IF(S880&lt;&gt;"",VLOOKUP(S880,'01_MASTER_KODE_WILAYAH'!D$5:F$1353,3,FALSE),"")</f>
        <v>KOTA TEGAL</v>
      </c>
      <c r="V880" s="349" t="str">
        <f t="shared" si="437"/>
        <v>2</v>
      </c>
      <c r="W880" s="145" t="e">
        <f t="shared" si="438"/>
        <v>#VALUE!</v>
      </c>
      <c r="X880" s="133" t="e">
        <f>COUNTIFS(A1_Individu_Data_Keadaan_SDMK!A$4:A$149931,M880,A1_Individu_Data_Keadaan_SDMK!R$4:R$149285,"01. Dokter")</f>
        <v>#VALUE!</v>
      </c>
      <c r="Y880" s="122">
        <f t="shared" si="439"/>
        <v>1</v>
      </c>
      <c r="Z880" s="134" t="e">
        <f t="shared" si="440"/>
        <v>#VALUE!</v>
      </c>
      <c r="AA880" s="134" t="e">
        <f t="shared" si="441"/>
        <v>#VALUE!</v>
      </c>
      <c r="AB880" s="133" t="e">
        <f>COUNTIFS(A1_Individu_Data_Keadaan_SDMK!A$4:A$149931,M880,A1_Individu_Data_Keadaan_SDMK!R$4:R$149285,"02. Dokter Gigi")</f>
        <v>#VALUE!</v>
      </c>
      <c r="AC880" s="122">
        <f t="shared" si="442"/>
        <v>1</v>
      </c>
      <c r="AD880" s="134" t="e">
        <f t="shared" si="443"/>
        <v>#VALUE!</v>
      </c>
      <c r="AE880" s="134" t="e">
        <f t="shared" si="444"/>
        <v>#VALUE!</v>
      </c>
      <c r="AF880" s="133" t="e">
        <f>COUNTIFS(A1_Individu_Data_Keadaan_SDMK!A$4:A$149931,M880,A1_Individu_Data_Keadaan_SDMK!Q$4:Q$149285,"03. KEPERAWATAN")</f>
        <v>#VALUE!</v>
      </c>
      <c r="AG880" s="135">
        <f t="shared" si="445"/>
        <v>5</v>
      </c>
      <c r="AH880" s="134" t="e">
        <f t="shared" si="446"/>
        <v>#VALUE!</v>
      </c>
      <c r="AI880" s="134" t="e">
        <f t="shared" si="447"/>
        <v>#VALUE!</v>
      </c>
      <c r="AJ880" s="133" t="e">
        <f>COUNTIFS(A1_Individu_Data_Keadaan_SDMK!A$4:A$149931,M880,A1_Individu_Data_Keadaan_SDMK!Q$4:Q$149285,"04. KEBIDANAN")</f>
        <v>#VALUE!</v>
      </c>
      <c r="AK880" s="135">
        <f t="shared" si="448"/>
        <v>4</v>
      </c>
      <c r="AL880" s="134" t="e">
        <f t="shared" si="449"/>
        <v>#VALUE!</v>
      </c>
      <c r="AM880" s="134" t="e">
        <f t="shared" si="450"/>
        <v>#VALUE!</v>
      </c>
      <c r="AN880" s="133" t="e">
        <f>COUNTIFS(A1_Individu_Data_Keadaan_SDMK!A$4:A$149931,M880,A1_Individu_Data_Keadaan_SDMK!Q$4:Q$149285,"05. KEFARMASIAN")</f>
        <v>#VALUE!</v>
      </c>
      <c r="AO880" s="135">
        <f t="shared" si="451"/>
        <v>1</v>
      </c>
      <c r="AP880" s="134" t="e">
        <f t="shared" si="452"/>
        <v>#VALUE!</v>
      </c>
      <c r="AQ880" s="134" t="e">
        <f t="shared" si="453"/>
        <v>#VALUE!</v>
      </c>
      <c r="AR880" s="133" t="e">
        <f>COUNTIFS(A1_Individu_Data_Keadaan_SDMK!A$4:A$149931,M880,A1_Individu_Data_Keadaan_SDMK!Q$4:Q$149285,"06. KESEHATAN MASYARAKAT")</f>
        <v>#VALUE!</v>
      </c>
      <c r="AS880" s="135">
        <f t="shared" si="454"/>
        <v>1</v>
      </c>
      <c r="AT880" s="134" t="e">
        <f t="shared" si="455"/>
        <v>#VALUE!</v>
      </c>
      <c r="AU880" s="134" t="e">
        <f t="shared" si="456"/>
        <v>#VALUE!</v>
      </c>
      <c r="AV880" s="133" t="e">
        <f>COUNTIFS(A1_Individu_Data_Keadaan_SDMK!A$4:A$149931,M880,A1_Individu_Data_Keadaan_SDMK!Q$4:Q$149285,"07. KESEHATAN LINGKUNGAN")</f>
        <v>#VALUE!</v>
      </c>
      <c r="AW880" s="135">
        <f t="shared" si="457"/>
        <v>1</v>
      </c>
      <c r="AX880" s="134" t="e">
        <f t="shared" si="458"/>
        <v>#VALUE!</v>
      </c>
      <c r="AY880" s="134" t="e">
        <f t="shared" si="459"/>
        <v>#VALUE!</v>
      </c>
      <c r="AZ880" s="133" t="e">
        <f>COUNTIFS(A1_Individu_Data_Keadaan_SDMK!A$4:A$149931,M880,A1_Individu_Data_Keadaan_SDMK!Q$4:Q$149285,"08. GIZI")</f>
        <v>#VALUE!</v>
      </c>
      <c r="BA880" s="135">
        <f t="shared" si="460"/>
        <v>1</v>
      </c>
      <c r="BB880" s="134" t="e">
        <f t="shared" si="461"/>
        <v>#VALUE!</v>
      </c>
      <c r="BC880" s="134" t="e">
        <f t="shared" si="462"/>
        <v>#VALUE!</v>
      </c>
      <c r="BD880" s="133" t="e">
        <f>COUNTIFS(A1_Individu_Data_Keadaan_SDMK!A$4:A$149931,M880,A1_Individu_Data_Keadaan_SDMK!R$4:R$149285,"03. Ahli Teknologi Laboratorium Medik")</f>
        <v>#VALUE!</v>
      </c>
      <c r="BE880" s="135">
        <f t="shared" si="463"/>
        <v>1</v>
      </c>
      <c r="BF880" s="134" t="e">
        <f t="shared" si="464"/>
        <v>#VALUE!</v>
      </c>
      <c r="BG880" s="134" t="e">
        <f t="shared" si="465"/>
        <v>#VALUE!</v>
      </c>
      <c r="BH880" s="139" t="e">
        <f t="shared" si="466"/>
        <v>#VALUE!</v>
      </c>
      <c r="BI880" s="139" t="e">
        <f t="shared" si="467"/>
        <v>#VALUE!</v>
      </c>
    </row>
    <row r="881" spans="13:61" ht="15">
      <c r="M881" s="120" t="s">
        <v>14140</v>
      </c>
      <c r="N881" s="120" t="s">
        <v>14141</v>
      </c>
      <c r="O881" s="120" t="s">
        <v>267</v>
      </c>
      <c r="P881" s="120" t="s">
        <v>9302</v>
      </c>
      <c r="Q881" s="120" t="s">
        <v>12202</v>
      </c>
      <c r="R881" s="120">
        <v>33</v>
      </c>
      <c r="S881" s="120">
        <v>3376</v>
      </c>
      <c r="T881" s="348" t="str">
        <f>IF(R881&lt;&gt;"",VLOOKUP(R881,'01_MASTER_KODE_WILAYAH'!H$1437:I$1470,2,FALSE),"")</f>
        <v>JAWA TENGAH</v>
      </c>
      <c r="U881" s="348" t="str">
        <f>IF(S881&lt;&gt;"",VLOOKUP(S881,'01_MASTER_KODE_WILAYAH'!D$5:F$1353,3,FALSE),"")</f>
        <v>KOTA TEGAL</v>
      </c>
      <c r="V881" s="349" t="str">
        <f t="shared" si="437"/>
        <v>1</v>
      </c>
      <c r="W881" s="145" t="e">
        <f t="shared" si="438"/>
        <v>#VALUE!</v>
      </c>
      <c r="X881" s="133" t="e">
        <f>COUNTIFS(A1_Individu_Data_Keadaan_SDMK!A$4:A$149931,M881,A1_Individu_Data_Keadaan_SDMK!R$4:R$149285,"01. Dokter")</f>
        <v>#VALUE!</v>
      </c>
      <c r="Y881" s="122">
        <f t="shared" si="439"/>
        <v>2</v>
      </c>
      <c r="Z881" s="134" t="e">
        <f t="shared" si="440"/>
        <v>#VALUE!</v>
      </c>
      <c r="AA881" s="134" t="e">
        <f t="shared" si="441"/>
        <v>#VALUE!</v>
      </c>
      <c r="AB881" s="133" t="e">
        <f>COUNTIFS(A1_Individu_Data_Keadaan_SDMK!A$4:A$149931,M881,A1_Individu_Data_Keadaan_SDMK!R$4:R$149285,"02. Dokter Gigi")</f>
        <v>#VALUE!</v>
      </c>
      <c r="AC881" s="122">
        <f t="shared" si="442"/>
        <v>1</v>
      </c>
      <c r="AD881" s="134" t="e">
        <f t="shared" si="443"/>
        <v>#VALUE!</v>
      </c>
      <c r="AE881" s="134" t="e">
        <f t="shared" si="444"/>
        <v>#VALUE!</v>
      </c>
      <c r="AF881" s="133" t="e">
        <f>COUNTIFS(A1_Individu_Data_Keadaan_SDMK!A$4:A$149931,M881,A1_Individu_Data_Keadaan_SDMK!Q$4:Q$149285,"03. KEPERAWATAN")</f>
        <v>#VALUE!</v>
      </c>
      <c r="AG881" s="135">
        <f t="shared" si="445"/>
        <v>8</v>
      </c>
      <c r="AH881" s="134" t="e">
        <f t="shared" si="446"/>
        <v>#VALUE!</v>
      </c>
      <c r="AI881" s="134" t="e">
        <f t="shared" si="447"/>
        <v>#VALUE!</v>
      </c>
      <c r="AJ881" s="133" t="e">
        <f>COUNTIFS(A1_Individu_Data_Keadaan_SDMK!A$4:A$149931,M881,A1_Individu_Data_Keadaan_SDMK!Q$4:Q$149285,"04. KEBIDANAN")</f>
        <v>#VALUE!</v>
      </c>
      <c r="AK881" s="135">
        <f t="shared" si="448"/>
        <v>7</v>
      </c>
      <c r="AL881" s="134" t="e">
        <f t="shared" si="449"/>
        <v>#VALUE!</v>
      </c>
      <c r="AM881" s="134" t="e">
        <f t="shared" si="450"/>
        <v>#VALUE!</v>
      </c>
      <c r="AN881" s="133" t="e">
        <f>COUNTIFS(A1_Individu_Data_Keadaan_SDMK!A$4:A$149931,M881,A1_Individu_Data_Keadaan_SDMK!Q$4:Q$149285,"05. KEFARMASIAN")</f>
        <v>#VALUE!</v>
      </c>
      <c r="AO881" s="135">
        <f t="shared" si="451"/>
        <v>1</v>
      </c>
      <c r="AP881" s="134" t="e">
        <f t="shared" si="452"/>
        <v>#VALUE!</v>
      </c>
      <c r="AQ881" s="134" t="e">
        <f t="shared" si="453"/>
        <v>#VALUE!</v>
      </c>
      <c r="AR881" s="133" t="e">
        <f>COUNTIFS(A1_Individu_Data_Keadaan_SDMK!A$4:A$149931,M881,A1_Individu_Data_Keadaan_SDMK!Q$4:Q$149285,"06. KESEHATAN MASYARAKAT")</f>
        <v>#VALUE!</v>
      </c>
      <c r="AS881" s="135">
        <f t="shared" si="454"/>
        <v>1</v>
      </c>
      <c r="AT881" s="134" t="e">
        <f t="shared" si="455"/>
        <v>#VALUE!</v>
      </c>
      <c r="AU881" s="134" t="e">
        <f t="shared" si="456"/>
        <v>#VALUE!</v>
      </c>
      <c r="AV881" s="133" t="e">
        <f>COUNTIFS(A1_Individu_Data_Keadaan_SDMK!A$4:A$149931,M881,A1_Individu_Data_Keadaan_SDMK!Q$4:Q$149285,"07. KESEHATAN LINGKUNGAN")</f>
        <v>#VALUE!</v>
      </c>
      <c r="AW881" s="135">
        <f t="shared" si="457"/>
        <v>1</v>
      </c>
      <c r="AX881" s="134" t="e">
        <f t="shared" si="458"/>
        <v>#VALUE!</v>
      </c>
      <c r="AY881" s="134" t="e">
        <f t="shared" si="459"/>
        <v>#VALUE!</v>
      </c>
      <c r="AZ881" s="133" t="e">
        <f>COUNTIFS(A1_Individu_Data_Keadaan_SDMK!A$4:A$149931,M881,A1_Individu_Data_Keadaan_SDMK!Q$4:Q$149285,"08. GIZI")</f>
        <v>#VALUE!</v>
      </c>
      <c r="BA881" s="135">
        <f t="shared" si="460"/>
        <v>2</v>
      </c>
      <c r="BB881" s="134" t="e">
        <f t="shared" si="461"/>
        <v>#VALUE!</v>
      </c>
      <c r="BC881" s="134" t="e">
        <f t="shared" si="462"/>
        <v>#VALUE!</v>
      </c>
      <c r="BD881" s="133" t="e">
        <f>COUNTIFS(A1_Individu_Data_Keadaan_SDMK!A$4:A$149931,M881,A1_Individu_Data_Keadaan_SDMK!R$4:R$149285,"03. Ahli Teknologi Laboratorium Medik")</f>
        <v>#VALUE!</v>
      </c>
      <c r="BE881" s="135">
        <f t="shared" si="463"/>
        <v>1</v>
      </c>
      <c r="BF881" s="134" t="e">
        <f t="shared" si="464"/>
        <v>#VALUE!</v>
      </c>
      <c r="BG881" s="134" t="e">
        <f t="shared" si="465"/>
        <v>#VALUE!</v>
      </c>
      <c r="BH881" s="139" t="e">
        <f t="shared" si="466"/>
        <v>#VALUE!</v>
      </c>
      <c r="BI881" s="139" t="e">
        <f t="shared" si="467"/>
        <v>#VALUE!</v>
      </c>
    </row>
    <row r="882" spans="13:61" ht="15">
      <c r="M882" s="120" t="s">
        <v>14142</v>
      </c>
      <c r="N882" s="120" t="s">
        <v>13976</v>
      </c>
      <c r="O882" s="120" t="s">
        <v>267</v>
      </c>
      <c r="P882" s="120" t="s">
        <v>9301</v>
      </c>
      <c r="Q882" s="120" t="s">
        <v>12202</v>
      </c>
      <c r="R882" s="120">
        <v>33</v>
      </c>
      <c r="S882" s="120">
        <v>3376</v>
      </c>
      <c r="T882" s="348" t="str">
        <f>IF(R882&lt;&gt;"",VLOOKUP(R882,'01_MASTER_KODE_WILAYAH'!H$1437:I$1470,2,FALSE),"")</f>
        <v>JAWA TENGAH</v>
      </c>
      <c r="U882" s="348" t="str">
        <f>IF(S882&lt;&gt;"",VLOOKUP(S882,'01_MASTER_KODE_WILAYAH'!D$5:F$1353,3,FALSE),"")</f>
        <v>KOTA TEGAL</v>
      </c>
      <c r="V882" s="349" t="str">
        <f t="shared" si="437"/>
        <v>2</v>
      </c>
      <c r="W882" s="145" t="e">
        <f t="shared" si="438"/>
        <v>#VALUE!</v>
      </c>
      <c r="X882" s="133" t="e">
        <f>COUNTIFS(A1_Individu_Data_Keadaan_SDMK!A$4:A$149931,M882,A1_Individu_Data_Keadaan_SDMK!R$4:R$149285,"01. Dokter")</f>
        <v>#VALUE!</v>
      </c>
      <c r="Y882" s="122">
        <f t="shared" si="439"/>
        <v>1</v>
      </c>
      <c r="Z882" s="134" t="e">
        <f t="shared" si="440"/>
        <v>#VALUE!</v>
      </c>
      <c r="AA882" s="134" t="e">
        <f t="shared" si="441"/>
        <v>#VALUE!</v>
      </c>
      <c r="AB882" s="133" t="e">
        <f>COUNTIFS(A1_Individu_Data_Keadaan_SDMK!A$4:A$149931,M882,A1_Individu_Data_Keadaan_SDMK!R$4:R$149285,"02. Dokter Gigi")</f>
        <v>#VALUE!</v>
      </c>
      <c r="AC882" s="122">
        <f t="shared" si="442"/>
        <v>1</v>
      </c>
      <c r="AD882" s="134" t="e">
        <f t="shared" si="443"/>
        <v>#VALUE!</v>
      </c>
      <c r="AE882" s="134" t="e">
        <f t="shared" si="444"/>
        <v>#VALUE!</v>
      </c>
      <c r="AF882" s="133" t="e">
        <f>COUNTIFS(A1_Individu_Data_Keadaan_SDMK!A$4:A$149931,M882,A1_Individu_Data_Keadaan_SDMK!Q$4:Q$149285,"03. KEPERAWATAN")</f>
        <v>#VALUE!</v>
      </c>
      <c r="AG882" s="135">
        <f t="shared" si="445"/>
        <v>5</v>
      </c>
      <c r="AH882" s="134" t="e">
        <f t="shared" si="446"/>
        <v>#VALUE!</v>
      </c>
      <c r="AI882" s="134" t="e">
        <f t="shared" si="447"/>
        <v>#VALUE!</v>
      </c>
      <c r="AJ882" s="133" t="e">
        <f>COUNTIFS(A1_Individu_Data_Keadaan_SDMK!A$4:A$149931,M882,A1_Individu_Data_Keadaan_SDMK!Q$4:Q$149285,"04. KEBIDANAN")</f>
        <v>#VALUE!</v>
      </c>
      <c r="AK882" s="135">
        <f t="shared" si="448"/>
        <v>4</v>
      </c>
      <c r="AL882" s="134" t="e">
        <f t="shared" si="449"/>
        <v>#VALUE!</v>
      </c>
      <c r="AM882" s="134" t="e">
        <f t="shared" si="450"/>
        <v>#VALUE!</v>
      </c>
      <c r="AN882" s="133" t="e">
        <f>COUNTIFS(A1_Individu_Data_Keadaan_SDMK!A$4:A$149931,M882,A1_Individu_Data_Keadaan_SDMK!Q$4:Q$149285,"05. KEFARMASIAN")</f>
        <v>#VALUE!</v>
      </c>
      <c r="AO882" s="135">
        <f t="shared" si="451"/>
        <v>1</v>
      </c>
      <c r="AP882" s="134" t="e">
        <f t="shared" si="452"/>
        <v>#VALUE!</v>
      </c>
      <c r="AQ882" s="134" t="e">
        <f t="shared" si="453"/>
        <v>#VALUE!</v>
      </c>
      <c r="AR882" s="133" t="e">
        <f>COUNTIFS(A1_Individu_Data_Keadaan_SDMK!A$4:A$149931,M882,A1_Individu_Data_Keadaan_SDMK!Q$4:Q$149285,"06. KESEHATAN MASYARAKAT")</f>
        <v>#VALUE!</v>
      </c>
      <c r="AS882" s="135">
        <f t="shared" si="454"/>
        <v>1</v>
      </c>
      <c r="AT882" s="134" t="e">
        <f t="shared" si="455"/>
        <v>#VALUE!</v>
      </c>
      <c r="AU882" s="134" t="e">
        <f t="shared" si="456"/>
        <v>#VALUE!</v>
      </c>
      <c r="AV882" s="133" t="e">
        <f>COUNTIFS(A1_Individu_Data_Keadaan_SDMK!A$4:A$149931,M882,A1_Individu_Data_Keadaan_SDMK!Q$4:Q$149285,"07. KESEHATAN LINGKUNGAN")</f>
        <v>#VALUE!</v>
      </c>
      <c r="AW882" s="135">
        <f t="shared" si="457"/>
        <v>1</v>
      </c>
      <c r="AX882" s="134" t="e">
        <f t="shared" si="458"/>
        <v>#VALUE!</v>
      </c>
      <c r="AY882" s="134" t="e">
        <f t="shared" si="459"/>
        <v>#VALUE!</v>
      </c>
      <c r="AZ882" s="133" t="e">
        <f>COUNTIFS(A1_Individu_Data_Keadaan_SDMK!A$4:A$149931,M882,A1_Individu_Data_Keadaan_SDMK!Q$4:Q$149285,"08. GIZI")</f>
        <v>#VALUE!</v>
      </c>
      <c r="BA882" s="135">
        <f t="shared" si="460"/>
        <v>1</v>
      </c>
      <c r="BB882" s="134" t="e">
        <f t="shared" si="461"/>
        <v>#VALUE!</v>
      </c>
      <c r="BC882" s="134" t="e">
        <f t="shared" si="462"/>
        <v>#VALUE!</v>
      </c>
      <c r="BD882" s="133" t="e">
        <f>COUNTIFS(A1_Individu_Data_Keadaan_SDMK!A$4:A$149931,M882,A1_Individu_Data_Keadaan_SDMK!R$4:R$149285,"03. Ahli Teknologi Laboratorium Medik")</f>
        <v>#VALUE!</v>
      </c>
      <c r="BE882" s="135">
        <f t="shared" si="463"/>
        <v>1</v>
      </c>
      <c r="BF882" s="134" t="e">
        <f t="shared" si="464"/>
        <v>#VALUE!</v>
      </c>
      <c r="BG882" s="134" t="e">
        <f t="shared" si="465"/>
        <v>#VALUE!</v>
      </c>
      <c r="BH882" s="139" t="e">
        <f t="shared" si="466"/>
        <v>#VALUE!</v>
      </c>
      <c r="BI882" s="139" t="e">
        <f t="shared" si="467"/>
        <v>#VALUE!</v>
      </c>
    </row>
  </sheetData>
  <mergeCells count="29">
    <mergeCell ref="W5:BI5"/>
    <mergeCell ref="H23:I24"/>
    <mergeCell ref="O5:O6"/>
    <mergeCell ref="I6:I7"/>
    <mergeCell ref="Q5:Q6"/>
    <mergeCell ref="G5:I5"/>
    <mergeCell ref="B23:B25"/>
    <mergeCell ref="P5:P6"/>
    <mergeCell ref="V5:V6"/>
    <mergeCell ref="N5:N6"/>
    <mergeCell ref="M5:M6"/>
    <mergeCell ref="U5:U6"/>
    <mergeCell ref="S5:S6"/>
    <mergeCell ref="T5:T6"/>
    <mergeCell ref="G6:H6"/>
    <mergeCell ref="E5:F6"/>
    <mergeCell ref="D5:D7"/>
    <mergeCell ref="C5:C7"/>
    <mergeCell ref="B5:B7"/>
    <mergeCell ref="C23:C25"/>
    <mergeCell ref="R5:R6"/>
    <mergeCell ref="C8:C16"/>
    <mergeCell ref="D23:E24"/>
    <mergeCell ref="F23:G24"/>
    <mergeCell ref="C26:C34"/>
    <mergeCell ref="H26:H34"/>
    <mergeCell ref="I26:I34"/>
    <mergeCell ref="G30:G34"/>
    <mergeCell ref="F30:F34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8">
    <tabColor rgb="FFFF0000"/>
  </sheetPr>
  <dimension ref="A1:BN294"/>
  <sheetViews>
    <sheetView topLeftCell="E1" zoomScale="85" zoomScaleNormal="85" workbookViewId="0">
      <pane ySplit="4" topLeftCell="A199" activePane="bottomLeft" state="frozen"/>
      <selection pane="bottomLeft" activeCell="S196" sqref="S196"/>
    </sheetView>
  </sheetViews>
  <sheetFormatPr defaultColWidth="9.140625" defaultRowHeight="12.75"/>
  <cols>
    <col min="1" max="1" width="3.5703125" style="120" customWidth="1"/>
    <col min="2" max="2" width="33" style="441" customWidth="1"/>
    <col min="3" max="3" width="16.5703125" style="120" customWidth="1"/>
    <col min="4" max="4" width="12" style="120" customWidth="1"/>
    <col min="5" max="5" width="10" style="120" customWidth="1"/>
    <col min="6" max="6" width="9.42578125" style="120" customWidth="1"/>
    <col min="7" max="7" width="9.85546875" style="120" customWidth="1"/>
    <col min="8" max="8" width="9.7109375" style="120" customWidth="1"/>
    <col min="9" max="9" width="2.85546875" style="120" customWidth="1"/>
    <col min="10" max="10" width="3.7109375" style="120" customWidth="1"/>
    <col min="11" max="11" width="13.42578125" style="120" customWidth="1"/>
    <col min="12" max="12" width="28.140625" style="120" customWidth="1"/>
    <col min="13" max="13" width="14" style="120" bestFit="1" customWidth="1"/>
    <col min="14" max="14" width="9.140625" style="120" bestFit="1" customWidth="1"/>
    <col min="15" max="15" width="24.5703125" style="120" customWidth="1"/>
    <col min="16" max="16" width="7.42578125" style="120" customWidth="1"/>
    <col min="17" max="17" width="10.140625" style="120" bestFit="1" customWidth="1"/>
    <col min="18" max="18" width="15.140625" style="120" customWidth="1"/>
    <col min="19" max="19" width="21.140625" style="120" bestFit="1" customWidth="1"/>
    <col min="20" max="20" width="10.7109375" style="120" customWidth="1"/>
    <col min="21" max="21" width="9.85546875" style="120" customWidth="1"/>
    <col min="22" max="22" width="10.5703125" style="120" customWidth="1"/>
    <col min="23" max="25" width="9.140625" style="120" customWidth="1"/>
    <col min="26" max="26" width="10.5703125" style="120" customWidth="1"/>
    <col min="27" max="29" width="9.140625" style="120" customWidth="1"/>
    <col min="30" max="30" width="10.5703125" style="120" customWidth="1"/>
    <col min="31" max="33" width="9.140625" style="120" customWidth="1"/>
    <col min="34" max="34" width="10.7109375" style="120" customWidth="1"/>
    <col min="35" max="37" width="9.140625" style="120" customWidth="1"/>
    <col min="38" max="41" width="10.5703125" style="120" customWidth="1"/>
    <col min="42" max="42" width="10" style="120" customWidth="1"/>
    <col min="43" max="45" width="9.140625" style="120" customWidth="1"/>
    <col min="46" max="46" width="10.140625" style="120" customWidth="1"/>
    <col min="47" max="49" width="9.140625" style="120" customWidth="1"/>
    <col min="50" max="50" width="10.140625" style="120" customWidth="1"/>
    <col min="51" max="53" width="9.140625" style="120" customWidth="1"/>
    <col min="54" max="54" width="10.42578125" style="120" customWidth="1"/>
    <col min="55" max="57" width="9.140625" style="120" customWidth="1"/>
    <col min="58" max="58" width="10.42578125" style="120" customWidth="1"/>
    <col min="59" max="61" width="9.140625" style="120" customWidth="1"/>
    <col min="62" max="62" width="10.42578125" style="120" customWidth="1"/>
    <col min="63" max="63" width="10.85546875" style="120" customWidth="1"/>
    <col min="64" max="64" width="11" style="120" customWidth="1"/>
    <col min="65" max="65" width="11.140625" style="120" customWidth="1"/>
    <col min="66" max="66" width="17.28515625" style="120" customWidth="1"/>
    <col min="67" max="16384" width="9.140625" style="120"/>
  </cols>
  <sheetData>
    <row r="1" spans="1:66" s="119" customFormat="1" ht="50.25" customHeight="1">
      <c r="A1" s="336" t="s">
        <v>12257</v>
      </c>
      <c r="B1" s="440"/>
    </row>
    <row r="2" spans="1:66" s="119" customFormat="1" ht="27.75" customHeight="1" thickBot="1">
      <c r="A2" s="118"/>
      <c r="B2" s="440"/>
    </row>
    <row r="3" spans="1:66" s="119" customFormat="1" ht="19.5" customHeight="1" thickBot="1">
      <c r="B3" s="51"/>
      <c r="C3" s="463" t="s">
        <v>9322</v>
      </c>
      <c r="D3" s="464"/>
      <c r="E3" s="464"/>
      <c r="F3" s="464"/>
      <c r="G3" s="464"/>
      <c r="H3" s="464"/>
    </row>
    <row r="4" spans="1:66" ht="18.600000000000001" customHeight="1">
      <c r="B4" s="137" t="s">
        <v>12312</v>
      </c>
      <c r="C4" s="464"/>
      <c r="D4" s="464"/>
      <c r="E4" s="464"/>
      <c r="F4" s="464"/>
      <c r="G4" s="464"/>
      <c r="H4" s="464"/>
      <c r="J4" s="121"/>
      <c r="K4" s="121"/>
      <c r="L4" s="121"/>
      <c r="M4" s="121"/>
    </row>
    <row r="5" spans="1:66" ht="14.1" customHeight="1">
      <c r="B5" s="703" t="s">
        <v>12290</v>
      </c>
      <c r="C5" s="703" t="s">
        <v>12256</v>
      </c>
      <c r="D5" s="703" t="s">
        <v>12264</v>
      </c>
      <c r="E5" s="706" t="s">
        <v>12308</v>
      </c>
      <c r="F5" s="707"/>
      <c r="G5" s="740" t="s">
        <v>12307</v>
      </c>
      <c r="H5" s="740"/>
      <c r="K5" s="712" t="s">
        <v>12259</v>
      </c>
      <c r="L5" s="717" t="s">
        <v>1654</v>
      </c>
      <c r="M5" s="702" t="s">
        <v>1653</v>
      </c>
      <c r="N5" s="700" t="s">
        <v>12261</v>
      </c>
      <c r="O5" s="696" t="s">
        <v>11665</v>
      </c>
      <c r="P5" s="700" t="s">
        <v>9304</v>
      </c>
      <c r="Q5" s="700" t="s">
        <v>9306</v>
      </c>
      <c r="R5" s="696" t="s">
        <v>9305</v>
      </c>
      <c r="S5" s="696" t="s">
        <v>9307</v>
      </c>
      <c r="T5" s="696" t="s">
        <v>12260</v>
      </c>
      <c r="U5" s="699" t="s">
        <v>12288</v>
      </c>
      <c r="V5" s="699"/>
      <c r="W5" s="699"/>
      <c r="X5" s="699"/>
      <c r="Y5" s="699"/>
      <c r="Z5" s="699"/>
      <c r="AA5" s="699"/>
      <c r="AB5" s="699"/>
      <c r="AC5" s="699"/>
      <c r="AD5" s="699"/>
      <c r="AE5" s="699"/>
      <c r="AF5" s="699"/>
      <c r="AG5" s="699"/>
      <c r="AH5" s="699"/>
      <c r="AI5" s="699"/>
      <c r="AJ5" s="699"/>
      <c r="AK5" s="699"/>
      <c r="AL5" s="699"/>
      <c r="AM5" s="699"/>
      <c r="AN5" s="699"/>
      <c r="AO5" s="699"/>
      <c r="AP5" s="699"/>
      <c r="AQ5" s="699"/>
      <c r="AR5" s="699"/>
      <c r="AS5" s="699"/>
      <c r="AT5" s="699"/>
      <c r="AU5" s="699"/>
      <c r="AV5" s="699"/>
      <c r="AW5" s="699"/>
      <c r="AX5" s="699"/>
      <c r="AY5" s="699"/>
      <c r="AZ5" s="699"/>
      <c r="BA5" s="699"/>
      <c r="BB5" s="699"/>
      <c r="BC5" s="699"/>
      <c r="BD5" s="699"/>
      <c r="BE5" s="699"/>
      <c r="BF5" s="699"/>
      <c r="BG5" s="699"/>
      <c r="BH5" s="699"/>
      <c r="BI5" s="699"/>
      <c r="BJ5" s="699"/>
      <c r="BK5" s="699"/>
      <c r="BL5" s="699"/>
      <c r="BM5" s="699"/>
      <c r="BN5" s="699"/>
    </row>
    <row r="6" spans="1:66" ht="12.95" customHeight="1">
      <c r="B6" s="704"/>
      <c r="C6" s="704"/>
      <c r="D6" s="704"/>
      <c r="E6" s="708"/>
      <c r="F6" s="709"/>
      <c r="G6" s="740"/>
      <c r="H6" s="740"/>
      <c r="K6" s="713"/>
      <c r="L6" s="718"/>
      <c r="M6" s="697"/>
      <c r="N6" s="701"/>
      <c r="O6" s="697"/>
      <c r="P6" s="701"/>
      <c r="Q6" s="701"/>
      <c r="R6" s="697"/>
      <c r="S6" s="697"/>
      <c r="T6" s="697"/>
      <c r="U6" s="732" t="s">
        <v>12264</v>
      </c>
      <c r="V6" s="737" t="s">
        <v>12285</v>
      </c>
      <c r="W6" s="738"/>
      <c r="X6" s="738"/>
      <c r="Y6" s="738"/>
      <c r="Z6" s="738"/>
      <c r="AA6" s="738"/>
      <c r="AB6" s="738"/>
      <c r="AC6" s="739"/>
      <c r="AD6" s="734" t="s">
        <v>12286</v>
      </c>
      <c r="AE6" s="735"/>
      <c r="AF6" s="735"/>
      <c r="AG6" s="735"/>
      <c r="AH6" s="735"/>
      <c r="AI6" s="735"/>
      <c r="AJ6" s="735"/>
      <c r="AK6" s="735"/>
      <c r="AL6" s="735"/>
      <c r="AM6" s="735"/>
      <c r="AN6" s="735"/>
      <c r="AO6" s="735"/>
      <c r="AP6" s="735"/>
      <c r="AQ6" s="735"/>
      <c r="AR6" s="735"/>
      <c r="AS6" s="736"/>
      <c r="AT6" s="734" t="s">
        <v>12287</v>
      </c>
      <c r="AU6" s="735"/>
      <c r="AV6" s="735"/>
      <c r="AW6" s="735"/>
      <c r="AX6" s="735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6"/>
      <c r="BN6" s="720" t="s">
        <v>12280</v>
      </c>
    </row>
    <row r="7" spans="1:66" ht="63.6" customHeight="1">
      <c r="B7" s="704"/>
      <c r="C7" s="704"/>
      <c r="D7" s="704"/>
      <c r="E7" s="710"/>
      <c r="F7" s="711"/>
      <c r="G7" s="740"/>
      <c r="H7" s="740"/>
      <c r="K7" s="712"/>
      <c r="L7" s="717"/>
      <c r="M7" s="698"/>
      <c r="N7" s="700"/>
      <c r="O7" s="698"/>
      <c r="P7" s="700"/>
      <c r="Q7" s="700"/>
      <c r="R7" s="698"/>
      <c r="S7" s="698"/>
      <c r="T7" s="698"/>
      <c r="U7" s="733"/>
      <c r="V7" s="452" t="s">
        <v>12281</v>
      </c>
      <c r="W7" s="453" t="s">
        <v>12282</v>
      </c>
      <c r="X7" s="454" t="s">
        <v>12283</v>
      </c>
      <c r="Y7" s="454" t="s">
        <v>12284</v>
      </c>
      <c r="Z7" s="452" t="s">
        <v>603</v>
      </c>
      <c r="AA7" s="453" t="s">
        <v>604</v>
      </c>
      <c r="AB7" s="454" t="s">
        <v>605</v>
      </c>
      <c r="AC7" s="454" t="s">
        <v>606</v>
      </c>
      <c r="AD7" s="452" t="s">
        <v>9466</v>
      </c>
      <c r="AE7" s="453" t="s">
        <v>9467</v>
      </c>
      <c r="AF7" s="454" t="s">
        <v>9468</v>
      </c>
      <c r="AG7" s="454" t="s">
        <v>9469</v>
      </c>
      <c r="AH7" s="452" t="s">
        <v>9470</v>
      </c>
      <c r="AI7" s="453" t="s">
        <v>9471</v>
      </c>
      <c r="AJ7" s="454" t="s">
        <v>9472</v>
      </c>
      <c r="AK7" s="454" t="s">
        <v>9473</v>
      </c>
      <c r="AL7" s="452" t="s">
        <v>9474</v>
      </c>
      <c r="AM7" s="453" t="s">
        <v>9475</v>
      </c>
      <c r="AN7" s="454" t="s">
        <v>9476</v>
      </c>
      <c r="AO7" s="454" t="s">
        <v>9477</v>
      </c>
      <c r="AP7" s="452" t="s">
        <v>9478</v>
      </c>
      <c r="AQ7" s="453" t="s">
        <v>9479</v>
      </c>
      <c r="AR7" s="454" t="s">
        <v>9480</v>
      </c>
      <c r="AS7" s="454" t="s">
        <v>9481</v>
      </c>
      <c r="AT7" s="452" t="s">
        <v>9482</v>
      </c>
      <c r="AU7" s="453" t="s">
        <v>9483</v>
      </c>
      <c r="AV7" s="454" t="s">
        <v>9484</v>
      </c>
      <c r="AW7" s="454" t="s">
        <v>9485</v>
      </c>
      <c r="AX7" s="452" t="s">
        <v>9490</v>
      </c>
      <c r="AY7" s="453" t="s">
        <v>9491</v>
      </c>
      <c r="AZ7" s="454" t="s">
        <v>9492</v>
      </c>
      <c r="BA7" s="454" t="s">
        <v>9493</v>
      </c>
      <c r="BB7" s="452" t="s">
        <v>9486</v>
      </c>
      <c r="BC7" s="453" t="s">
        <v>9487</v>
      </c>
      <c r="BD7" s="454" t="s">
        <v>9488</v>
      </c>
      <c r="BE7" s="454" t="s">
        <v>9489</v>
      </c>
      <c r="BF7" s="452" t="s">
        <v>12272</v>
      </c>
      <c r="BG7" s="453" t="s">
        <v>12273</v>
      </c>
      <c r="BH7" s="454" t="s">
        <v>12274</v>
      </c>
      <c r="BI7" s="454" t="s">
        <v>12275</v>
      </c>
      <c r="BJ7" s="452" t="s">
        <v>12276</v>
      </c>
      <c r="BK7" s="453" t="s">
        <v>12277</v>
      </c>
      <c r="BL7" s="454" t="s">
        <v>12278</v>
      </c>
      <c r="BM7" s="454" t="s">
        <v>12279</v>
      </c>
      <c r="BN7" s="721"/>
    </row>
    <row r="8" spans="1:66" ht="15">
      <c r="B8" s="704"/>
      <c r="C8" s="705"/>
      <c r="D8" s="705"/>
      <c r="E8" s="462" t="s">
        <v>1635</v>
      </c>
      <c r="F8" s="462" t="s">
        <v>9320</v>
      </c>
      <c r="G8" s="462" t="s">
        <v>1635</v>
      </c>
      <c r="H8" s="462" t="s">
        <v>9320</v>
      </c>
      <c r="K8" s="130" t="s">
        <v>14143</v>
      </c>
      <c r="L8" s="131" t="s">
        <v>14144</v>
      </c>
      <c r="M8" s="128" t="s">
        <v>1632</v>
      </c>
      <c r="N8" s="132" t="s">
        <v>12207</v>
      </c>
      <c r="O8" s="347" t="s">
        <v>12201</v>
      </c>
      <c r="P8" s="128">
        <v>33</v>
      </c>
      <c r="Q8" s="425">
        <v>3301</v>
      </c>
      <c r="R8" s="348" t="str">
        <f>IF(P8&lt;&gt;"",VLOOKUP(P8,'01_MASTER_KODE_WILAYAH'!H$1437:I$1470,2,FALSE),"")</f>
        <v>JAWA TENGAH</v>
      </c>
      <c r="S8" s="348" t="str">
        <f>IF(Q8&lt;&gt;"",VLOOKUP(Q8,'01_MASTER_KODE_WILAYAH'!D$5:F$1353,3,FALSE),"")</f>
        <v>CILACAP</v>
      </c>
      <c r="T8" s="422" t="str">
        <f>LEFT(O8,10)</f>
        <v>Pemerintah</v>
      </c>
      <c r="U8" s="145" t="e">
        <f>AD8+AH8+AL8+AP8+AT8+AX8+BB8</f>
        <v>#VALUE!</v>
      </c>
      <c r="V8" s="133" t="e">
        <f>COUNTIFS(A1_Individu_Data_Keadaan_SDMK!A$4:A$149931,K8,A1_Individu_Data_Keadaan_SDMK!S$4:S$149285,"Dokter Umum")</f>
        <v>#VALUE!</v>
      </c>
      <c r="W8" s="122">
        <f>IF(N8="A",18,IF(N8="B",12,IF(N8="C",9,IF(N8="D",4,1))))</f>
        <v>12</v>
      </c>
      <c r="X8" s="134" t="e">
        <f>IF((V8-W8)&gt;0,(V8-W8),0)</f>
        <v>#VALUE!</v>
      </c>
      <c r="Y8" s="134" t="e">
        <f>IF((V8-W8)&lt;0,ABS(V8-W8),0)</f>
        <v>#VALUE!</v>
      </c>
      <c r="Z8" s="133" t="e">
        <f>COUNTIFS(A1_Individu_Data_Keadaan_SDMK!A$4:A$149931,K8,A1_Individu_Data_Keadaan_SDMK!S$4:S$149285,"Dokter Gigi")</f>
        <v>#VALUE!</v>
      </c>
      <c r="AA8" s="122">
        <f>IF(N8="A",4,IF(N8="B",3,IF(N8="C",2,IF(N8="D",1,1))))</f>
        <v>3</v>
      </c>
      <c r="AB8" s="134" t="e">
        <f>IF((Z8-AA8)&gt;0,(Z8-AA8),0)</f>
        <v>#VALUE!</v>
      </c>
      <c r="AC8" s="134" t="e">
        <f>IF((Z8-AA8)&lt;0,ABS(Z8-AA8),0)</f>
        <v>#VALUE!</v>
      </c>
      <c r="AD8" s="133" t="e">
        <f>COUNTIFS(A1_Individu_Data_Keadaan_SDMK!A$4:A$149931,K8,A1_Individu_Data_Keadaan_SDMK!S$4:S$149285,"Dokter Spesialis Penyakit Dalam (Sp.PD)")</f>
        <v>#VALUE!</v>
      </c>
      <c r="AE8" s="122">
        <f>IF(N8="A",6,IF(N8="B",3,IF(N8="C",2,IF(N8="D",1,1))))</f>
        <v>3</v>
      </c>
      <c r="AF8" s="134" t="e">
        <f>IF((AD8-AE8)&gt;0,(AD8-AE8),0)</f>
        <v>#VALUE!</v>
      </c>
      <c r="AG8" s="134" t="e">
        <f>IF((AD8-AE8)&lt;0,ABS(AD8-AE8),0)</f>
        <v>#VALUE!</v>
      </c>
      <c r="AH8" s="133" t="e">
        <f>COUNTIFS(A1_Individu_Data_Keadaan_SDMK!A$4:A$149931,K8,A1_Individu_Data_Keadaan_SDMK!S$4:S$149285,"Dokter Spesialis Obstetri &amp; Ginekologi - Kebidanan &amp; Kandungan (Sp.OG)")</f>
        <v>#VALUE!</v>
      </c>
      <c r="AI8" s="122">
        <f>IF(N8="A",6,IF(N8="B",3,IF(N8="C",2,IF(N8="D",1,1))))</f>
        <v>3</v>
      </c>
      <c r="AJ8" s="134" t="e">
        <f>IF((AH8-AI8)&gt;0,(AH8-AI8),0)</f>
        <v>#VALUE!</v>
      </c>
      <c r="AK8" s="134" t="e">
        <f>IF((AH8-AI8)&lt;0,ABS(AH8-AI8),0)</f>
        <v>#VALUE!</v>
      </c>
      <c r="AL8" s="133" t="e">
        <f>COUNTIFS(A1_Individu_Data_Keadaan_SDMK!A$4:A$149931,K8,A1_Individu_Data_Keadaan_SDMK!S$4:S$149285,"Dokter Spesialis Anak (Sp.A)")</f>
        <v>#VALUE!</v>
      </c>
      <c r="AM8" s="135">
        <f>IF(N8="A",6,IF(N8="B",3,IF(N8="C",2,IF(N8="D",1,1))))</f>
        <v>3</v>
      </c>
      <c r="AN8" s="134" t="e">
        <f>IF((AL8-AM8)&gt;0,(AL8-AM8),0)</f>
        <v>#VALUE!</v>
      </c>
      <c r="AO8" s="134" t="e">
        <f>IF((AL8-AM8)&lt;0,ABS(AL8-AM8),0)</f>
        <v>#VALUE!</v>
      </c>
      <c r="AP8" s="133" t="e">
        <f>COUNTIFS(A1_Individu_Data_Keadaan_SDMK!A$4:A$149931,K8,A1_Individu_Data_Keadaan_SDMK!S$4:S$149285,"Dokter Spesialis Bedah (Sp.B)")</f>
        <v>#VALUE!</v>
      </c>
      <c r="AQ8" s="135">
        <f>IF(N8="A",6,IF(N8="B",3,IF(N8="C",2,IF(N8="D",1,1))))</f>
        <v>3</v>
      </c>
      <c r="AR8" s="134" t="e">
        <f>IF((AP8-AQ8)&gt;0,(AP8-AQ8),0)</f>
        <v>#VALUE!</v>
      </c>
      <c r="AS8" s="134" t="e">
        <f>IF((AP8-AQ8)&lt;0,ABS(AP8-AQ8),0)</f>
        <v>#VALUE!</v>
      </c>
      <c r="AT8" s="133" t="e">
        <f>COUNTIFS(A1_Individu_Data_Keadaan_SDMK!A$4:A$149931,K8,A1_Individu_Data_Keadaan_SDMK!S$4:S$149285,"Dokter Spesialis Radiologi (Sp.Rad)")</f>
        <v>#VALUE!</v>
      </c>
      <c r="AU8" s="135">
        <f>IF(N8="A",3,IF(N8="B",2,IF(N8="C",1,IF(N8="D",0,0))))</f>
        <v>2</v>
      </c>
      <c r="AV8" s="134" t="e">
        <f>IF((AT8-AU8)&gt;0,(AT8-AU8),0)</f>
        <v>#VALUE!</v>
      </c>
      <c r="AW8" s="134" t="e">
        <f>IF((AT8-AU8)&lt;0,ABS(AT8-AU8),0)</f>
        <v>#VALUE!</v>
      </c>
      <c r="AX8" s="133" t="e">
        <f>COUNTIFS(A1_Individu_Data_Keadaan_SDMK!A$4:A$149931,K8,A1_Individu_Data_Keadaan_SDMK!S$4:S$149285,"Dokter Spesialis Anastesiologi (Sp.An)")</f>
        <v>#VALUE!</v>
      </c>
      <c r="AY8" s="135">
        <f>IF(N8="A",3,IF(N8="B",2,IF(N8="C",1,IF(N8="D",0,0))))</f>
        <v>2</v>
      </c>
      <c r="AZ8" s="134" t="e">
        <f>IF((AX8-AY8)&gt;0,(AX8-AY8),0)</f>
        <v>#VALUE!</v>
      </c>
      <c r="BA8" s="134" t="e">
        <f>IF((AX8-AY8)&lt;0,ABS(AX8-AY8),0)</f>
        <v>#VALUE!</v>
      </c>
      <c r="BB8" s="133" t="e">
        <f>COUNTIFS(A1_Individu_Data_Keadaan_SDMK!A$4:A$149931,K8,A1_Individu_Data_Keadaan_SDMK!S$4:S$149285,"Dokter Spesialis Patologi Klinik (SP.PK)")</f>
        <v>#VALUE!</v>
      </c>
      <c r="BC8" s="135">
        <f>IF(N8="A",3,IF(N8="B",2,IF(N8="C",1,IF(N8="D",0,0))))</f>
        <v>2</v>
      </c>
      <c r="BD8" s="134" t="e">
        <f>IF((BB8-BC8)&gt;0,(BB8-BC8),0)</f>
        <v>#VALUE!</v>
      </c>
      <c r="BE8" s="134" t="e">
        <f>IF((BB8-BC8)&lt;0,ABS(BB8-BC8),0)</f>
        <v>#VALUE!</v>
      </c>
      <c r="BF8" s="133" t="e">
        <f>COUNTIFS(A1_Individu_Data_Keadaan_SDMK!A$4:A$149931,K8,A1_Individu_Data_Keadaan_SDMK!S$4:S$149285,"Dokter Spesialis Patologi Anatomi (Sp.PA)")</f>
        <v>#VALUE!</v>
      </c>
      <c r="BG8" s="135">
        <f>IF(R8="A",3,IF(R8="B",2,IF(R8="C",0,IF(R8="D",0,0))))</f>
        <v>0</v>
      </c>
      <c r="BH8" s="134" t="e">
        <f>IF((BF8-BG8)&gt;0,(BF8-BG8),0)</f>
        <v>#VALUE!</v>
      </c>
      <c r="BI8" s="134" t="e">
        <f>IF((BF8-BG8)&lt;0,ABS(BF8-BG8),0)</f>
        <v>#VALUE!</v>
      </c>
      <c r="BJ8" s="133" t="e">
        <f>COUNTIFS(A1_Individu_Data_Keadaan_SDMK!A$4:A$149931,K8,A1_Individu_Data_Keadaan_SDMK!S$4:S$149285,"Dokter Spesialis Rehabilitasi Medik (Sp.RM)")</f>
        <v>#VALUE!</v>
      </c>
      <c r="BK8" s="135" t="e">
        <f>IF(AD8="A",3,IF(AD8="B",2,IF(AD8="C",0,IF(AD8="D",0,0))))</f>
        <v>#VALUE!</v>
      </c>
      <c r="BL8" s="134" t="e">
        <f>IF((BJ8-BK8)&gt;0,(BJ8-BK8),0)</f>
        <v>#VALUE!</v>
      </c>
      <c r="BM8" s="134" t="e">
        <f>IF((BJ8-BK8)&lt;0,ABS(BJ8-BK8),0)</f>
        <v>#VALUE!</v>
      </c>
      <c r="BN8" s="139" t="e">
        <f>IF(AND(AD8&gt;=1,AH8&gt;=1,AL8&gt;=1,AP8&gt;=1,AT8&gt;=1,AX8&gt;=1,BB8&gt;=1),"Memenuhi","Belum Memenuhi")</f>
        <v>#VALUE!</v>
      </c>
    </row>
    <row r="9" spans="1:66" ht="15">
      <c r="B9" s="456" t="s">
        <v>9310</v>
      </c>
      <c r="C9" s="714">
        <f>IF(B$3="",COUNTIF(M$8:M$1494,"Rumah Sakit"),IF(B$3&lt;&gt;"",COUNTIFS(M$8:M$1494,"Rumah Sakit",S$8:S$1494,B$3)))</f>
        <v>287</v>
      </c>
      <c r="D9" s="465" t="e">
        <f>IF(B$3="",SUM(V$8:V$1432),IF(B$3&lt;&gt;"",SUMIF(S$8:S$1432,B$3,V$8:V$1432),0))</f>
        <v>#VALUE!</v>
      </c>
      <c r="E9" s="465">
        <f>IF(B$3="",COUNTIFS(X$8:X$1433,"&gt;=0",Y$8:Y$1433,"0"),IF(B$3&lt;&gt;"",COUNTIFS(X$8:X$1433,"&gt;=0",Y$8:Y$1433,"0",S$8:S$1433,B$3),"ERROR"))</f>
        <v>0</v>
      </c>
      <c r="F9" s="466">
        <f>E9/C$9</f>
        <v>0</v>
      </c>
      <c r="G9" s="465">
        <f>IF(B$3="",COUNTIF(Y$8:Y$1433,"&gt;0"),IF(B$3&lt;&gt;"",COUNTIFS(Y$8:Y$1433,"&gt;0",S$8:S$1433,B$3),"ERROR"))</f>
        <v>0</v>
      </c>
      <c r="H9" s="466">
        <f>G9/C$9</f>
        <v>0</v>
      </c>
      <c r="K9" s="130" t="s">
        <v>14145</v>
      </c>
      <c r="L9" s="131" t="s">
        <v>14146</v>
      </c>
      <c r="M9" s="128" t="s">
        <v>1632</v>
      </c>
      <c r="N9" s="132" t="s">
        <v>12209</v>
      </c>
      <c r="O9" s="347" t="s">
        <v>14147</v>
      </c>
      <c r="P9" s="128">
        <v>33</v>
      </c>
      <c r="Q9" s="425">
        <v>3301</v>
      </c>
      <c r="R9" s="348" t="str">
        <f>IF(P9&lt;&gt;"",VLOOKUP(P9,'01_MASTER_KODE_WILAYAH'!H$1437:I$1470,2,FALSE),"")</f>
        <v>JAWA TENGAH</v>
      </c>
      <c r="S9" s="348" t="str">
        <f>IF(Q9&lt;&gt;"",VLOOKUP(Q9,'01_MASTER_KODE_WILAYAH'!D$5:F$1353,3,FALSE),"")</f>
        <v>CILACAP</v>
      </c>
      <c r="T9" s="422" t="str">
        <f t="shared" ref="T9:T20" si="0">LEFT(O9,10)</f>
        <v>BUMN</v>
      </c>
      <c r="U9" s="145" t="e">
        <f t="shared" ref="U9:U16" si="1">AD9+AH9+AL9+AP9+AT9+AX9+BB9</f>
        <v>#VALUE!</v>
      </c>
      <c r="V9" s="133" t="e">
        <f>COUNTIFS(A1_Individu_Data_Keadaan_SDMK!A$4:A$149931,K9,A1_Individu_Data_Keadaan_SDMK!S$4:S$149285,"Dokter Umum")</f>
        <v>#VALUE!</v>
      </c>
      <c r="W9" s="122">
        <f t="shared" ref="W9:W20" si="2">IF(N9="A",18,IF(N9="B",12,IF(N9="C",9,IF(N9="D",4,1))))</f>
        <v>4</v>
      </c>
      <c r="X9" s="134" t="e">
        <f t="shared" ref="X9:X20" si="3">IF((V9-W9)&gt;0,(V9-W9),0)</f>
        <v>#VALUE!</v>
      </c>
      <c r="Y9" s="134" t="e">
        <f t="shared" ref="Y9:Y20" si="4">IF((V9-W9)&lt;0,ABS(V9-W9),0)</f>
        <v>#VALUE!</v>
      </c>
      <c r="Z9" s="133" t="e">
        <f>COUNTIFS(A1_Individu_Data_Keadaan_SDMK!A$4:A$149931,K9,A1_Individu_Data_Keadaan_SDMK!S$4:S$149285,"Dokter Gigi")</f>
        <v>#VALUE!</v>
      </c>
      <c r="AA9" s="122">
        <f t="shared" ref="AA9:AA20" si="5">IF(N9="A",4,IF(N9="B",3,IF(N9="C",2,IF(N9="D",1,1))))</f>
        <v>1</v>
      </c>
      <c r="AB9" s="134" t="e">
        <f t="shared" ref="AB9:AB20" si="6">IF((Z9-AA9)&gt;0,(Z9-AA9),0)</f>
        <v>#VALUE!</v>
      </c>
      <c r="AC9" s="134" t="e">
        <f t="shared" ref="AC9:AC20" si="7">IF((Z9-AA9)&lt;0,ABS(Z9-AA9),0)</f>
        <v>#VALUE!</v>
      </c>
      <c r="AD9" s="133" t="e">
        <f>COUNTIFS(A1_Individu_Data_Keadaan_SDMK!A$4:A$149931,K9,A1_Individu_Data_Keadaan_SDMK!S$4:S$149285,"Dokter Spesialis Penyakit Dalam (Sp.PD)")</f>
        <v>#VALUE!</v>
      </c>
      <c r="AE9" s="122">
        <f t="shared" ref="AE9:AE20" si="8">IF(N9="A",6,IF(N9="B",3,IF(N9="C",2,IF(N9="D",1,1))))</f>
        <v>1</v>
      </c>
      <c r="AF9" s="134" t="e">
        <f t="shared" ref="AF9:AF16" si="9">IF((AD9-AE9)&gt;0,(AD9-AE9),0)</f>
        <v>#VALUE!</v>
      </c>
      <c r="AG9" s="134" t="e">
        <f t="shared" ref="AG9:AG16" si="10">IF((AD9-AE9)&lt;0,ABS(AD9-AE9),0)</f>
        <v>#VALUE!</v>
      </c>
      <c r="AH9" s="133" t="e">
        <f>COUNTIFS(A1_Individu_Data_Keadaan_SDMK!A$4:A$149931,K9,A1_Individu_Data_Keadaan_SDMK!S$4:S$149285,"Dokter Spesialis Obstetri &amp; Ginekologi - Kebidanan &amp; Kandungan (Sp.OG)")</f>
        <v>#VALUE!</v>
      </c>
      <c r="AI9" s="122">
        <f t="shared" ref="AI9:AI20" si="11">IF(N9="A",6,IF(N9="B",3,IF(N9="C",2,IF(N9="D",1,1))))</f>
        <v>1</v>
      </c>
      <c r="AJ9" s="134" t="e">
        <f t="shared" ref="AJ9:AJ16" si="12">IF((AH9-AI9)&gt;0,(AH9-AI9),0)</f>
        <v>#VALUE!</v>
      </c>
      <c r="AK9" s="134" t="e">
        <f t="shared" ref="AK9:AK16" si="13">IF((AH9-AI9)&lt;0,ABS(AH9-AI9),0)</f>
        <v>#VALUE!</v>
      </c>
      <c r="AL9" s="133" t="e">
        <f>COUNTIFS(A1_Individu_Data_Keadaan_SDMK!A$4:A$149931,K9,A1_Individu_Data_Keadaan_SDMK!S$4:S$149285,"Dokter Spesialis Anak (Sp.A)")</f>
        <v>#VALUE!</v>
      </c>
      <c r="AM9" s="135">
        <f t="shared" ref="AM9:AM20" si="14">IF(N9="A",6,IF(N9="B",3,IF(N9="C",2,IF(N9="D",1,1))))</f>
        <v>1</v>
      </c>
      <c r="AN9" s="134" t="e">
        <f t="shared" ref="AN9:AN16" si="15">IF((AL9-AM9)&gt;0,(AL9-AM9),0)</f>
        <v>#VALUE!</v>
      </c>
      <c r="AO9" s="134" t="e">
        <f t="shared" ref="AO9:AO16" si="16">IF((AL9-AM9)&lt;0,ABS(AL9-AM9),0)</f>
        <v>#VALUE!</v>
      </c>
      <c r="AP9" s="133" t="e">
        <f>COUNTIFS(A1_Individu_Data_Keadaan_SDMK!A$4:A$149931,K9,A1_Individu_Data_Keadaan_SDMK!S$4:S$149285,"Dokter Spesialis Bedah (Sp.B)")</f>
        <v>#VALUE!</v>
      </c>
      <c r="AQ9" s="135">
        <f t="shared" ref="AQ9:AQ20" si="17">IF(N9="A",6,IF(N9="B",3,IF(N9="C",2,IF(N9="D",1,1))))</f>
        <v>1</v>
      </c>
      <c r="AR9" s="134" t="e">
        <f t="shared" ref="AR9:AR16" si="18">IF((AP9-AQ9)&gt;0,(AP9-AQ9),0)</f>
        <v>#VALUE!</v>
      </c>
      <c r="AS9" s="134" t="e">
        <f t="shared" ref="AS9:AS16" si="19">IF((AP9-AQ9)&lt;0,ABS(AP9-AQ9),0)</f>
        <v>#VALUE!</v>
      </c>
      <c r="AT9" s="133" t="e">
        <f>COUNTIFS(A1_Individu_Data_Keadaan_SDMK!A$4:A$149931,K9,A1_Individu_Data_Keadaan_SDMK!S$4:S$149285,"Dokter Spesialis Radiologi (Sp.Rad)")</f>
        <v>#VALUE!</v>
      </c>
      <c r="AU9" s="135">
        <f t="shared" ref="AU9:AU20" si="20">IF(N9="A",3,IF(N9="B",2,IF(N9="C",1,IF(N9="D",0,0))))</f>
        <v>0</v>
      </c>
      <c r="AV9" s="134" t="e">
        <f t="shared" ref="AV9:AV16" si="21">IF((AT9-AU9)&gt;0,(AT9-AU9),0)</f>
        <v>#VALUE!</v>
      </c>
      <c r="AW9" s="134" t="e">
        <f t="shared" ref="AW9:AW16" si="22">IF((AT9-AU9)&lt;0,ABS(AT9-AU9),0)</f>
        <v>#VALUE!</v>
      </c>
      <c r="AX9" s="133" t="e">
        <f>COUNTIFS(A1_Individu_Data_Keadaan_SDMK!A$4:A$149931,K9,A1_Individu_Data_Keadaan_SDMK!S$4:S$149285,"Dokter Spesialis Anastesiologi (Sp.An)")</f>
        <v>#VALUE!</v>
      </c>
      <c r="AY9" s="135">
        <f t="shared" ref="AY9:AY20" si="23">IF(N9="A",3,IF(N9="B",2,IF(N9="C",1,IF(N9="D",0,0))))</f>
        <v>0</v>
      </c>
      <c r="AZ9" s="134" t="e">
        <f t="shared" ref="AZ9:AZ16" si="24">IF((AX9-AY9)&gt;0,(AX9-AY9),0)</f>
        <v>#VALUE!</v>
      </c>
      <c r="BA9" s="134" t="e">
        <f t="shared" ref="BA9:BA16" si="25">IF((AX9-AY9)&lt;0,ABS(AX9-AY9),0)</f>
        <v>#VALUE!</v>
      </c>
      <c r="BB9" s="133" t="e">
        <f>COUNTIFS(A1_Individu_Data_Keadaan_SDMK!A$4:A$149931,K9,A1_Individu_Data_Keadaan_SDMK!S$4:S$149285,"Dokter Spesialis Patologi Klinik (SP.PK)")</f>
        <v>#VALUE!</v>
      </c>
      <c r="BC9" s="135">
        <f t="shared" ref="BC9:BC20" si="26">IF(N9="A",3,IF(N9="B",2,IF(N9="C",1,IF(N9="D",0,0))))</f>
        <v>0</v>
      </c>
      <c r="BD9" s="134" t="e">
        <f t="shared" ref="BD9:BD16" si="27">IF((BB9-BC9)&gt;0,(BB9-BC9),0)</f>
        <v>#VALUE!</v>
      </c>
      <c r="BE9" s="134" t="e">
        <f t="shared" ref="BE9:BE16" si="28">IF((BB9-BC9)&lt;0,ABS(BB9-BC9),0)</f>
        <v>#VALUE!</v>
      </c>
      <c r="BF9" s="133" t="e">
        <f>COUNTIFS(A1_Individu_Data_Keadaan_SDMK!A$4:A$149931,K9,A1_Individu_Data_Keadaan_SDMK!S$4:S$149285,"Dokter Spesialis Patologi Anatomi (Sp.PA)")</f>
        <v>#VALUE!</v>
      </c>
      <c r="BG9" s="135">
        <f t="shared" ref="BG9:BG20" si="29">IF(R9="A",3,IF(R9="B",2,IF(R9="C",0,IF(R9="D",0,0))))</f>
        <v>0</v>
      </c>
      <c r="BH9" s="134" t="e">
        <f t="shared" ref="BH9:BH20" si="30">IF((BF9-BG9)&gt;0,(BF9-BG9),0)</f>
        <v>#VALUE!</v>
      </c>
      <c r="BI9" s="134" t="e">
        <f t="shared" ref="BI9:BI20" si="31">IF((BF9-BG9)&lt;0,ABS(BF9-BG9),0)</f>
        <v>#VALUE!</v>
      </c>
      <c r="BJ9" s="133" t="e">
        <f>COUNTIFS(A1_Individu_Data_Keadaan_SDMK!A$4:A$149931,K9,A1_Individu_Data_Keadaan_SDMK!S$4:S$149285,"Dokter Spesialis Rehabilitasi Medik (Sp.RM)")</f>
        <v>#VALUE!</v>
      </c>
      <c r="BK9" s="135" t="e">
        <f t="shared" ref="BK9:BK20" si="32">IF(AD9="A",3,IF(AD9="B",2,IF(AD9="C",0,IF(AD9="D",0,0))))</f>
        <v>#VALUE!</v>
      </c>
      <c r="BL9" s="134" t="e">
        <f t="shared" ref="BL9:BL20" si="33">IF((BJ9-BK9)&gt;0,(BJ9-BK9),0)</f>
        <v>#VALUE!</v>
      </c>
      <c r="BM9" s="134" t="e">
        <f t="shared" ref="BM9:BM20" si="34">IF((BJ9-BK9)&lt;0,ABS(BJ9-BK9),0)</f>
        <v>#VALUE!</v>
      </c>
      <c r="BN9" s="139" t="e">
        <f t="shared" ref="BN9:BN16" si="35">IF(AND(AD9&gt;=1,AH9&gt;=1,AL9&gt;=1,AP9&gt;=1,AT9&gt;=1,AX9&gt;=1,BB9&gt;=1),"Memenuhi","Belum Memenuhi")</f>
        <v>#VALUE!</v>
      </c>
    </row>
    <row r="10" spans="1:66" ht="15">
      <c r="B10" s="456" t="s">
        <v>9311</v>
      </c>
      <c r="C10" s="715"/>
      <c r="D10" s="465" t="e">
        <f>IF(B$3="",SUM(Z$8:Z$1432),IF(B$3&lt;&gt;"",SUMIF(S$8:S$1432,B$3,Z$8:Z$1432),0))</f>
        <v>#VALUE!</v>
      </c>
      <c r="E10" s="465">
        <f>IF(B$3="",COUNTIFS(AB$8:AB$1433,"&gt;=0",AC$8:AC$1433,"0"),IF(B$3&lt;&gt;"",COUNTIFS(AB$8:AB$1433,"&gt;=0",AC$8:AC$1433,"0",S$8:S$1433,B$3),"ERROR"))</f>
        <v>0</v>
      </c>
      <c r="F10" s="466">
        <f t="shared" ref="F10" si="36">E10/C$9</f>
        <v>0</v>
      </c>
      <c r="G10" s="465">
        <f>IF(B$3="",COUNTIF(AC$8:AC$1433,"&gt;0"),IF(B$3&lt;&gt;"",COUNTIFS(AC$8:AC$1433,"&gt;0",S$8:S$1433,B$3),"ERROR"))</f>
        <v>0</v>
      </c>
      <c r="H10" s="466">
        <f t="shared" ref="H10" si="37">G10/C$9</f>
        <v>0</v>
      </c>
      <c r="K10" s="130" t="s">
        <v>14148</v>
      </c>
      <c r="L10" s="131" t="s">
        <v>14149</v>
      </c>
      <c r="M10" s="128" t="s">
        <v>1632</v>
      </c>
      <c r="N10" s="132" t="s">
        <v>12208</v>
      </c>
      <c r="O10" s="347" t="s">
        <v>12206</v>
      </c>
      <c r="P10" s="128">
        <v>33</v>
      </c>
      <c r="Q10" s="425">
        <v>3301</v>
      </c>
      <c r="R10" s="348" t="str">
        <f>IF(P10&lt;&gt;"",VLOOKUP(P10,'01_MASTER_KODE_WILAYAH'!H$1437:I$1470,2,FALSE),"")</f>
        <v>JAWA TENGAH</v>
      </c>
      <c r="S10" s="348" t="str">
        <f>IF(Q10&lt;&gt;"",VLOOKUP(Q10,'01_MASTER_KODE_WILAYAH'!D$5:F$1353,3,FALSE),"")</f>
        <v>CILACAP</v>
      </c>
      <c r="T10" s="422" t="str">
        <f t="shared" si="0"/>
        <v>Organisasi</v>
      </c>
      <c r="U10" s="145" t="e">
        <f t="shared" si="1"/>
        <v>#VALUE!</v>
      </c>
      <c r="V10" s="133" t="e">
        <f>COUNTIFS(A1_Individu_Data_Keadaan_SDMK!A$4:A$149931,K10,A1_Individu_Data_Keadaan_SDMK!S$4:S$149285,"Dokter Umum")</f>
        <v>#VALUE!</v>
      </c>
      <c r="W10" s="122">
        <f t="shared" si="2"/>
        <v>9</v>
      </c>
      <c r="X10" s="134" t="e">
        <f t="shared" si="3"/>
        <v>#VALUE!</v>
      </c>
      <c r="Y10" s="134" t="e">
        <f t="shared" si="4"/>
        <v>#VALUE!</v>
      </c>
      <c r="Z10" s="133" t="e">
        <f>COUNTIFS(A1_Individu_Data_Keadaan_SDMK!A$4:A$149931,K10,A1_Individu_Data_Keadaan_SDMK!S$4:S$149285,"Dokter Gigi")</f>
        <v>#VALUE!</v>
      </c>
      <c r="AA10" s="122">
        <f t="shared" si="5"/>
        <v>2</v>
      </c>
      <c r="AB10" s="134" t="e">
        <f t="shared" si="6"/>
        <v>#VALUE!</v>
      </c>
      <c r="AC10" s="134" t="e">
        <f t="shared" si="7"/>
        <v>#VALUE!</v>
      </c>
      <c r="AD10" s="133" t="e">
        <f>COUNTIFS(A1_Individu_Data_Keadaan_SDMK!A$4:A$149931,K10,A1_Individu_Data_Keadaan_SDMK!S$4:S$149285,"Dokter Spesialis Penyakit Dalam (Sp.PD)")</f>
        <v>#VALUE!</v>
      </c>
      <c r="AE10" s="122">
        <f t="shared" si="8"/>
        <v>2</v>
      </c>
      <c r="AF10" s="134" t="e">
        <f t="shared" si="9"/>
        <v>#VALUE!</v>
      </c>
      <c r="AG10" s="134" t="e">
        <f t="shared" si="10"/>
        <v>#VALUE!</v>
      </c>
      <c r="AH10" s="133" t="e">
        <f>COUNTIFS(A1_Individu_Data_Keadaan_SDMK!A$4:A$149931,K10,A1_Individu_Data_Keadaan_SDMK!S$4:S$149285,"Dokter Spesialis Obstetri &amp; Ginekologi - Kebidanan &amp; Kandungan (Sp.OG)")</f>
        <v>#VALUE!</v>
      </c>
      <c r="AI10" s="122">
        <f t="shared" si="11"/>
        <v>2</v>
      </c>
      <c r="AJ10" s="134" t="e">
        <f t="shared" si="12"/>
        <v>#VALUE!</v>
      </c>
      <c r="AK10" s="134" t="e">
        <f t="shared" si="13"/>
        <v>#VALUE!</v>
      </c>
      <c r="AL10" s="133" t="e">
        <f>COUNTIFS(A1_Individu_Data_Keadaan_SDMK!A$4:A$149931,K10,A1_Individu_Data_Keadaan_SDMK!S$4:S$149285,"Dokter Spesialis Anak (Sp.A)")</f>
        <v>#VALUE!</v>
      </c>
      <c r="AM10" s="135">
        <f t="shared" si="14"/>
        <v>2</v>
      </c>
      <c r="AN10" s="134" t="e">
        <f t="shared" si="15"/>
        <v>#VALUE!</v>
      </c>
      <c r="AO10" s="134" t="e">
        <f t="shared" si="16"/>
        <v>#VALUE!</v>
      </c>
      <c r="AP10" s="133" t="e">
        <f>COUNTIFS(A1_Individu_Data_Keadaan_SDMK!A$4:A$149931,K10,A1_Individu_Data_Keadaan_SDMK!S$4:S$149285,"Dokter Spesialis Bedah (Sp.B)")</f>
        <v>#VALUE!</v>
      </c>
      <c r="AQ10" s="135">
        <f t="shared" si="17"/>
        <v>2</v>
      </c>
      <c r="AR10" s="134" t="e">
        <f t="shared" si="18"/>
        <v>#VALUE!</v>
      </c>
      <c r="AS10" s="134" t="e">
        <f t="shared" si="19"/>
        <v>#VALUE!</v>
      </c>
      <c r="AT10" s="133" t="e">
        <f>COUNTIFS(A1_Individu_Data_Keadaan_SDMK!A$4:A$149931,K10,A1_Individu_Data_Keadaan_SDMK!S$4:S$149285,"Dokter Spesialis Radiologi (Sp.Rad)")</f>
        <v>#VALUE!</v>
      </c>
      <c r="AU10" s="135">
        <f t="shared" si="20"/>
        <v>1</v>
      </c>
      <c r="AV10" s="134" t="e">
        <f t="shared" si="21"/>
        <v>#VALUE!</v>
      </c>
      <c r="AW10" s="134" t="e">
        <f t="shared" si="22"/>
        <v>#VALUE!</v>
      </c>
      <c r="AX10" s="133" t="e">
        <f>COUNTIFS(A1_Individu_Data_Keadaan_SDMK!A$4:A$149931,K10,A1_Individu_Data_Keadaan_SDMK!S$4:S$149285,"Dokter Spesialis Anastesiologi (Sp.An)")</f>
        <v>#VALUE!</v>
      </c>
      <c r="AY10" s="135">
        <f t="shared" si="23"/>
        <v>1</v>
      </c>
      <c r="AZ10" s="134" t="e">
        <f t="shared" si="24"/>
        <v>#VALUE!</v>
      </c>
      <c r="BA10" s="134" t="e">
        <f t="shared" si="25"/>
        <v>#VALUE!</v>
      </c>
      <c r="BB10" s="133" t="e">
        <f>COUNTIFS(A1_Individu_Data_Keadaan_SDMK!A$4:A$149931,K10,A1_Individu_Data_Keadaan_SDMK!S$4:S$149285,"Dokter Spesialis Patologi Klinik (SP.PK)")</f>
        <v>#VALUE!</v>
      </c>
      <c r="BC10" s="135">
        <f t="shared" si="26"/>
        <v>1</v>
      </c>
      <c r="BD10" s="134" t="e">
        <f t="shared" si="27"/>
        <v>#VALUE!</v>
      </c>
      <c r="BE10" s="134" t="e">
        <f t="shared" si="28"/>
        <v>#VALUE!</v>
      </c>
      <c r="BF10" s="133" t="e">
        <f>COUNTIFS(A1_Individu_Data_Keadaan_SDMK!A$4:A$149931,K10,A1_Individu_Data_Keadaan_SDMK!S$4:S$149285,"Dokter Spesialis Patologi Anatomi (Sp.PA)")</f>
        <v>#VALUE!</v>
      </c>
      <c r="BG10" s="135">
        <f t="shared" si="29"/>
        <v>0</v>
      </c>
      <c r="BH10" s="134" t="e">
        <f t="shared" si="30"/>
        <v>#VALUE!</v>
      </c>
      <c r="BI10" s="134" t="e">
        <f t="shared" si="31"/>
        <v>#VALUE!</v>
      </c>
      <c r="BJ10" s="133" t="e">
        <f>COUNTIFS(A1_Individu_Data_Keadaan_SDMK!A$4:A$149931,K10,A1_Individu_Data_Keadaan_SDMK!S$4:S$149285,"Dokter Spesialis Rehabilitasi Medik (Sp.RM)")</f>
        <v>#VALUE!</v>
      </c>
      <c r="BK10" s="135" t="e">
        <f t="shared" si="32"/>
        <v>#VALUE!</v>
      </c>
      <c r="BL10" s="134" t="e">
        <f t="shared" si="33"/>
        <v>#VALUE!</v>
      </c>
      <c r="BM10" s="134" t="e">
        <f t="shared" si="34"/>
        <v>#VALUE!</v>
      </c>
      <c r="BN10" s="139" t="e">
        <f t="shared" si="35"/>
        <v>#VALUE!</v>
      </c>
    </row>
    <row r="11" spans="1:66" ht="26.25">
      <c r="B11" s="456" t="s">
        <v>12297</v>
      </c>
      <c r="C11" s="715"/>
      <c r="D11" s="465" t="e">
        <f>IF(B$3="",SUM(AD$8:AD$1432),IF(B$3&lt;&gt;"",SUMIF(S$8:S$1432,B$3,AD$8:AD$1432),0))</f>
        <v>#VALUE!</v>
      </c>
      <c r="E11" s="465">
        <f>IF(B$3="",COUNTIFS(AF$8:AF$1433,"&gt;=0",AG$8:AG$1433,"0"),IF(B$3&lt;&gt;"",COUNTIFS(AF$8:AF$1433,"&gt;=0",AG$8:AG$1433,"0",S$8:S$1433,B$3),"ERROR"))</f>
        <v>0</v>
      </c>
      <c r="F11" s="466">
        <f>E11/C$9</f>
        <v>0</v>
      </c>
      <c r="G11" s="465">
        <f>IF(B$3="",COUNTIF(AG$8:AG$1433,"&gt;0"),IF(B$3&lt;&gt;"",COUNTIFS(AG$8:AG$1433,"&gt;0",S$8:S$1433,B$3),"ERROR"))</f>
        <v>0</v>
      </c>
      <c r="H11" s="466">
        <f>G11/C$9</f>
        <v>0</v>
      </c>
      <c r="K11" s="130" t="s">
        <v>14150</v>
      </c>
      <c r="L11" s="131" t="s">
        <v>14151</v>
      </c>
      <c r="M11" s="128" t="s">
        <v>1632</v>
      </c>
      <c r="N11" s="132" t="s">
        <v>12208</v>
      </c>
      <c r="O11" s="347" t="s">
        <v>12201</v>
      </c>
      <c r="P11" s="128">
        <v>33</v>
      </c>
      <c r="Q11" s="425">
        <v>3301</v>
      </c>
      <c r="R11" s="348" t="str">
        <f>IF(P11&lt;&gt;"",VLOOKUP(P11,'01_MASTER_KODE_WILAYAH'!H$1437:I$1470,2,FALSE),"")</f>
        <v>JAWA TENGAH</v>
      </c>
      <c r="S11" s="348" t="str">
        <f>IF(Q11&lt;&gt;"",VLOOKUP(Q11,'01_MASTER_KODE_WILAYAH'!D$5:F$1353,3,FALSE),"")</f>
        <v>CILACAP</v>
      </c>
      <c r="T11" s="422" t="str">
        <f t="shared" si="0"/>
        <v>Pemerintah</v>
      </c>
      <c r="U11" s="145" t="e">
        <f t="shared" si="1"/>
        <v>#VALUE!</v>
      </c>
      <c r="V11" s="133" t="e">
        <f>COUNTIFS(A1_Individu_Data_Keadaan_SDMK!A$4:A$149931,K11,A1_Individu_Data_Keadaan_SDMK!S$4:S$149285,"Dokter Umum")</f>
        <v>#VALUE!</v>
      </c>
      <c r="W11" s="122">
        <f t="shared" si="2"/>
        <v>9</v>
      </c>
      <c r="X11" s="134" t="e">
        <f t="shared" si="3"/>
        <v>#VALUE!</v>
      </c>
      <c r="Y11" s="134" t="e">
        <f t="shared" si="4"/>
        <v>#VALUE!</v>
      </c>
      <c r="Z11" s="133" t="e">
        <f>COUNTIFS(A1_Individu_Data_Keadaan_SDMK!A$4:A$149931,K11,A1_Individu_Data_Keadaan_SDMK!S$4:S$149285,"Dokter Gigi")</f>
        <v>#VALUE!</v>
      </c>
      <c r="AA11" s="122">
        <f t="shared" si="5"/>
        <v>2</v>
      </c>
      <c r="AB11" s="134" t="e">
        <f t="shared" si="6"/>
        <v>#VALUE!</v>
      </c>
      <c r="AC11" s="134" t="e">
        <f t="shared" si="7"/>
        <v>#VALUE!</v>
      </c>
      <c r="AD11" s="133" t="e">
        <f>COUNTIFS(A1_Individu_Data_Keadaan_SDMK!A$4:A$149931,K11,A1_Individu_Data_Keadaan_SDMK!S$4:S$149285,"Dokter Spesialis Penyakit Dalam (Sp.PD)")</f>
        <v>#VALUE!</v>
      </c>
      <c r="AE11" s="122">
        <f t="shared" si="8"/>
        <v>2</v>
      </c>
      <c r="AF11" s="134" t="e">
        <f t="shared" si="9"/>
        <v>#VALUE!</v>
      </c>
      <c r="AG11" s="134" t="e">
        <f t="shared" si="10"/>
        <v>#VALUE!</v>
      </c>
      <c r="AH11" s="133" t="e">
        <f>COUNTIFS(A1_Individu_Data_Keadaan_SDMK!A$4:A$149931,K11,A1_Individu_Data_Keadaan_SDMK!S$4:S$149285,"Dokter Spesialis Obstetri &amp; Ginekologi - Kebidanan &amp; Kandungan (Sp.OG)")</f>
        <v>#VALUE!</v>
      </c>
      <c r="AI11" s="122">
        <f t="shared" si="11"/>
        <v>2</v>
      </c>
      <c r="AJ11" s="134" t="e">
        <f t="shared" si="12"/>
        <v>#VALUE!</v>
      </c>
      <c r="AK11" s="134" t="e">
        <f t="shared" si="13"/>
        <v>#VALUE!</v>
      </c>
      <c r="AL11" s="133" t="e">
        <f>COUNTIFS(A1_Individu_Data_Keadaan_SDMK!A$4:A$149931,K11,A1_Individu_Data_Keadaan_SDMK!S$4:S$149285,"Dokter Spesialis Anak (Sp.A)")</f>
        <v>#VALUE!</v>
      </c>
      <c r="AM11" s="135">
        <f t="shared" si="14"/>
        <v>2</v>
      </c>
      <c r="AN11" s="134" t="e">
        <f t="shared" si="15"/>
        <v>#VALUE!</v>
      </c>
      <c r="AO11" s="134" t="e">
        <f t="shared" si="16"/>
        <v>#VALUE!</v>
      </c>
      <c r="AP11" s="133" t="e">
        <f>COUNTIFS(A1_Individu_Data_Keadaan_SDMK!A$4:A$149931,K11,A1_Individu_Data_Keadaan_SDMK!S$4:S$149285,"Dokter Spesialis Bedah (Sp.B)")</f>
        <v>#VALUE!</v>
      </c>
      <c r="AQ11" s="135">
        <f t="shared" si="17"/>
        <v>2</v>
      </c>
      <c r="AR11" s="134" t="e">
        <f t="shared" si="18"/>
        <v>#VALUE!</v>
      </c>
      <c r="AS11" s="134" t="e">
        <f t="shared" si="19"/>
        <v>#VALUE!</v>
      </c>
      <c r="AT11" s="133" t="e">
        <f>COUNTIFS(A1_Individu_Data_Keadaan_SDMK!A$4:A$149931,K11,A1_Individu_Data_Keadaan_SDMK!S$4:S$149285,"Dokter Spesialis Radiologi (Sp.Rad)")</f>
        <v>#VALUE!</v>
      </c>
      <c r="AU11" s="135">
        <f t="shared" si="20"/>
        <v>1</v>
      </c>
      <c r="AV11" s="134" t="e">
        <f t="shared" si="21"/>
        <v>#VALUE!</v>
      </c>
      <c r="AW11" s="134" t="e">
        <f t="shared" si="22"/>
        <v>#VALUE!</v>
      </c>
      <c r="AX11" s="133" t="e">
        <f>COUNTIFS(A1_Individu_Data_Keadaan_SDMK!A$4:A$149931,K11,A1_Individu_Data_Keadaan_SDMK!S$4:S$149285,"Dokter Spesialis Anastesiologi (Sp.An)")</f>
        <v>#VALUE!</v>
      </c>
      <c r="AY11" s="135">
        <f t="shared" si="23"/>
        <v>1</v>
      </c>
      <c r="AZ11" s="134" t="e">
        <f t="shared" si="24"/>
        <v>#VALUE!</v>
      </c>
      <c r="BA11" s="134" t="e">
        <f t="shared" si="25"/>
        <v>#VALUE!</v>
      </c>
      <c r="BB11" s="133" t="e">
        <f>COUNTIFS(A1_Individu_Data_Keadaan_SDMK!A$4:A$149931,K11,A1_Individu_Data_Keadaan_SDMK!S$4:S$149285,"Dokter Spesialis Patologi Klinik (SP.PK)")</f>
        <v>#VALUE!</v>
      </c>
      <c r="BC11" s="135">
        <f t="shared" si="26"/>
        <v>1</v>
      </c>
      <c r="BD11" s="134" t="e">
        <f t="shared" si="27"/>
        <v>#VALUE!</v>
      </c>
      <c r="BE11" s="134" t="e">
        <f t="shared" si="28"/>
        <v>#VALUE!</v>
      </c>
      <c r="BF11" s="133" t="e">
        <f>COUNTIFS(A1_Individu_Data_Keadaan_SDMK!A$4:A$149931,K11,A1_Individu_Data_Keadaan_SDMK!S$4:S$149285,"Dokter Spesialis Patologi Anatomi (Sp.PA)")</f>
        <v>#VALUE!</v>
      </c>
      <c r="BG11" s="135">
        <f t="shared" si="29"/>
        <v>0</v>
      </c>
      <c r="BH11" s="134" t="e">
        <f t="shared" si="30"/>
        <v>#VALUE!</v>
      </c>
      <c r="BI11" s="134" t="e">
        <f t="shared" si="31"/>
        <v>#VALUE!</v>
      </c>
      <c r="BJ11" s="133" t="e">
        <f>COUNTIFS(A1_Individu_Data_Keadaan_SDMK!A$4:A$149931,K11,A1_Individu_Data_Keadaan_SDMK!S$4:S$149285,"Dokter Spesialis Rehabilitasi Medik (Sp.RM)")</f>
        <v>#VALUE!</v>
      </c>
      <c r="BK11" s="135" t="e">
        <f t="shared" si="32"/>
        <v>#VALUE!</v>
      </c>
      <c r="BL11" s="134" t="e">
        <f t="shared" si="33"/>
        <v>#VALUE!</v>
      </c>
      <c r="BM11" s="134" t="e">
        <f t="shared" si="34"/>
        <v>#VALUE!</v>
      </c>
      <c r="BN11" s="139" t="e">
        <f t="shared" si="35"/>
        <v>#VALUE!</v>
      </c>
    </row>
    <row r="12" spans="1:66" ht="15">
      <c r="B12" s="456" t="s">
        <v>12298</v>
      </c>
      <c r="C12" s="715"/>
      <c r="D12" s="465" t="e">
        <f>IF(B$3="",SUM(AH$8:AH$1432),IF(B$3&lt;&gt;"",SUMIF(S$8:S$1432,B$3,AH$8:AH$1432),0))</f>
        <v>#VALUE!</v>
      </c>
      <c r="E12" s="465">
        <f>IF(B$3="",COUNTIFS(AJ$8:AJ$1433,"&gt;=0",AK$8:AK$1433,"0"),IF(B$3&lt;&gt;"",COUNTIFS(AJ$8:AJ$1433,"&gt;=0",AK$8:AK$1433,"0",S$8:S$1433,B$3),"ERROR"))</f>
        <v>0</v>
      </c>
      <c r="F12" s="466">
        <f t="shared" ref="F12:F17" si="38">E12/C$9</f>
        <v>0</v>
      </c>
      <c r="G12" s="465">
        <f>IF(B$3="",COUNTIF(AK$8:AK$1433,"&gt;0"),IF(B$3&lt;&gt;"",COUNTIFS(AK$8:AK$1433,"&gt;0",S$8:S$1433,B$3),"ERROR"))</f>
        <v>0</v>
      </c>
      <c r="H12" s="466">
        <f t="shared" ref="H12:H17" si="39">G12/C$9</f>
        <v>0</v>
      </c>
      <c r="K12" s="130" t="s">
        <v>14152</v>
      </c>
      <c r="L12" s="131" t="s">
        <v>14153</v>
      </c>
      <c r="M12" s="128" t="s">
        <v>1632</v>
      </c>
      <c r="N12" s="132" t="s">
        <v>12208</v>
      </c>
      <c r="O12" s="347" t="s">
        <v>12206</v>
      </c>
      <c r="P12" s="128">
        <v>33</v>
      </c>
      <c r="Q12" s="425">
        <v>3301</v>
      </c>
      <c r="R12" s="348" t="str">
        <f>IF(P12&lt;&gt;"",VLOOKUP(P12,'01_MASTER_KODE_WILAYAH'!H$1437:I$1470,2,FALSE),"")</f>
        <v>JAWA TENGAH</v>
      </c>
      <c r="S12" s="348" t="str">
        <f>IF(Q12&lt;&gt;"",VLOOKUP(Q12,'01_MASTER_KODE_WILAYAH'!D$5:F$1353,3,FALSE),"")</f>
        <v>CILACAP</v>
      </c>
      <c r="T12" s="422" t="str">
        <f t="shared" si="0"/>
        <v>Organisasi</v>
      </c>
      <c r="U12" s="145" t="e">
        <f t="shared" si="1"/>
        <v>#VALUE!</v>
      </c>
      <c r="V12" s="133" t="e">
        <f>COUNTIFS(A1_Individu_Data_Keadaan_SDMK!A$4:A$149931,K12,A1_Individu_Data_Keadaan_SDMK!S$4:S$149285,"Dokter Umum")</f>
        <v>#VALUE!</v>
      </c>
      <c r="W12" s="122">
        <f t="shared" si="2"/>
        <v>9</v>
      </c>
      <c r="X12" s="134" t="e">
        <f t="shared" si="3"/>
        <v>#VALUE!</v>
      </c>
      <c r="Y12" s="134" t="e">
        <f t="shared" si="4"/>
        <v>#VALUE!</v>
      </c>
      <c r="Z12" s="133" t="e">
        <f>COUNTIFS(A1_Individu_Data_Keadaan_SDMK!A$4:A$149931,K12,A1_Individu_Data_Keadaan_SDMK!S$4:S$149285,"Dokter Gigi")</f>
        <v>#VALUE!</v>
      </c>
      <c r="AA12" s="122">
        <f t="shared" si="5"/>
        <v>2</v>
      </c>
      <c r="AB12" s="134" t="e">
        <f t="shared" si="6"/>
        <v>#VALUE!</v>
      </c>
      <c r="AC12" s="134" t="e">
        <f t="shared" si="7"/>
        <v>#VALUE!</v>
      </c>
      <c r="AD12" s="133" t="e">
        <f>COUNTIFS(A1_Individu_Data_Keadaan_SDMK!A$4:A$149931,K12,A1_Individu_Data_Keadaan_SDMK!S$4:S$149285,"Dokter Spesialis Penyakit Dalam (Sp.PD)")</f>
        <v>#VALUE!</v>
      </c>
      <c r="AE12" s="122">
        <f t="shared" si="8"/>
        <v>2</v>
      </c>
      <c r="AF12" s="134" t="e">
        <f t="shared" si="9"/>
        <v>#VALUE!</v>
      </c>
      <c r="AG12" s="134" t="e">
        <f t="shared" si="10"/>
        <v>#VALUE!</v>
      </c>
      <c r="AH12" s="133" t="e">
        <f>COUNTIFS(A1_Individu_Data_Keadaan_SDMK!A$4:A$149931,K12,A1_Individu_Data_Keadaan_SDMK!S$4:S$149285,"Dokter Spesialis Obstetri &amp; Ginekologi - Kebidanan &amp; Kandungan (Sp.OG)")</f>
        <v>#VALUE!</v>
      </c>
      <c r="AI12" s="122">
        <f t="shared" si="11"/>
        <v>2</v>
      </c>
      <c r="AJ12" s="134" t="e">
        <f t="shared" si="12"/>
        <v>#VALUE!</v>
      </c>
      <c r="AK12" s="134" t="e">
        <f t="shared" si="13"/>
        <v>#VALUE!</v>
      </c>
      <c r="AL12" s="133" t="e">
        <f>COUNTIFS(A1_Individu_Data_Keadaan_SDMK!A$4:A$149931,K12,A1_Individu_Data_Keadaan_SDMK!S$4:S$149285,"Dokter Spesialis Anak (Sp.A)")</f>
        <v>#VALUE!</v>
      </c>
      <c r="AM12" s="135">
        <f t="shared" si="14"/>
        <v>2</v>
      </c>
      <c r="AN12" s="134" t="e">
        <f t="shared" si="15"/>
        <v>#VALUE!</v>
      </c>
      <c r="AO12" s="134" t="e">
        <f t="shared" si="16"/>
        <v>#VALUE!</v>
      </c>
      <c r="AP12" s="133" t="e">
        <f>COUNTIFS(A1_Individu_Data_Keadaan_SDMK!A$4:A$149931,K12,A1_Individu_Data_Keadaan_SDMK!S$4:S$149285,"Dokter Spesialis Bedah (Sp.B)")</f>
        <v>#VALUE!</v>
      </c>
      <c r="AQ12" s="135">
        <f t="shared" si="17"/>
        <v>2</v>
      </c>
      <c r="AR12" s="134" t="e">
        <f t="shared" si="18"/>
        <v>#VALUE!</v>
      </c>
      <c r="AS12" s="134" t="e">
        <f t="shared" si="19"/>
        <v>#VALUE!</v>
      </c>
      <c r="AT12" s="133" t="e">
        <f>COUNTIFS(A1_Individu_Data_Keadaan_SDMK!A$4:A$149931,K12,A1_Individu_Data_Keadaan_SDMK!S$4:S$149285,"Dokter Spesialis Radiologi (Sp.Rad)")</f>
        <v>#VALUE!</v>
      </c>
      <c r="AU12" s="135">
        <f t="shared" si="20"/>
        <v>1</v>
      </c>
      <c r="AV12" s="134" t="e">
        <f t="shared" si="21"/>
        <v>#VALUE!</v>
      </c>
      <c r="AW12" s="134" t="e">
        <f t="shared" si="22"/>
        <v>#VALUE!</v>
      </c>
      <c r="AX12" s="133" t="e">
        <f>COUNTIFS(A1_Individu_Data_Keadaan_SDMK!A$4:A$149931,K12,A1_Individu_Data_Keadaan_SDMK!S$4:S$149285,"Dokter Spesialis Anastesiologi (Sp.An)")</f>
        <v>#VALUE!</v>
      </c>
      <c r="AY12" s="135">
        <f t="shared" si="23"/>
        <v>1</v>
      </c>
      <c r="AZ12" s="134" t="e">
        <f t="shared" si="24"/>
        <v>#VALUE!</v>
      </c>
      <c r="BA12" s="134" t="e">
        <f t="shared" si="25"/>
        <v>#VALUE!</v>
      </c>
      <c r="BB12" s="133" t="e">
        <f>COUNTIFS(A1_Individu_Data_Keadaan_SDMK!A$4:A$149931,K12,A1_Individu_Data_Keadaan_SDMK!S$4:S$149285,"Dokter Spesialis Patologi Klinik (SP.PK)")</f>
        <v>#VALUE!</v>
      </c>
      <c r="BC12" s="135">
        <f t="shared" si="26"/>
        <v>1</v>
      </c>
      <c r="BD12" s="134" t="e">
        <f t="shared" si="27"/>
        <v>#VALUE!</v>
      </c>
      <c r="BE12" s="134" t="e">
        <f t="shared" si="28"/>
        <v>#VALUE!</v>
      </c>
      <c r="BF12" s="133" t="e">
        <f>COUNTIFS(A1_Individu_Data_Keadaan_SDMK!A$4:A$149931,K12,A1_Individu_Data_Keadaan_SDMK!S$4:S$149285,"Dokter Spesialis Patologi Anatomi (Sp.PA)")</f>
        <v>#VALUE!</v>
      </c>
      <c r="BG12" s="135">
        <f t="shared" si="29"/>
        <v>0</v>
      </c>
      <c r="BH12" s="134" t="e">
        <f t="shared" si="30"/>
        <v>#VALUE!</v>
      </c>
      <c r="BI12" s="134" t="e">
        <f t="shared" si="31"/>
        <v>#VALUE!</v>
      </c>
      <c r="BJ12" s="133" t="e">
        <f>COUNTIFS(A1_Individu_Data_Keadaan_SDMK!A$4:A$149931,K12,A1_Individu_Data_Keadaan_SDMK!S$4:S$149285,"Dokter Spesialis Rehabilitasi Medik (Sp.RM)")</f>
        <v>#VALUE!</v>
      </c>
      <c r="BK12" s="135" t="e">
        <f t="shared" si="32"/>
        <v>#VALUE!</v>
      </c>
      <c r="BL12" s="134" t="e">
        <f t="shared" si="33"/>
        <v>#VALUE!</v>
      </c>
      <c r="BM12" s="134" t="e">
        <f t="shared" si="34"/>
        <v>#VALUE!</v>
      </c>
      <c r="BN12" s="139" t="e">
        <f t="shared" si="35"/>
        <v>#VALUE!</v>
      </c>
    </row>
    <row r="13" spans="1:66" ht="15">
      <c r="B13" s="456" t="s">
        <v>12299</v>
      </c>
      <c r="C13" s="715"/>
      <c r="D13" s="465" t="e">
        <f>IF(B$3="",SUM(AL$8:AL$1432),IF(B$3&lt;&gt;"",SUMIF(S$8:S$1432,B$3,AL$8:AL$1432),0))</f>
        <v>#VALUE!</v>
      </c>
      <c r="E13" s="465">
        <f>IF(B$3="",COUNTIFS(AN$8:AN$1433,"&gt;=0",AO$8:AO$1433,"0"),IF(B$3&lt;&gt;"",COUNTIFS(AN$8:AN$1433,"&gt;=0",AO$8:AO$1433,"0",S$8:S$1433,B$3),"ERROR"))</f>
        <v>0</v>
      </c>
      <c r="F13" s="466">
        <f t="shared" si="38"/>
        <v>0</v>
      </c>
      <c r="G13" s="465">
        <f>IF(B$3="",COUNTIF(AO$8:AO$1433,"&gt;0"),IF(B$3&lt;&gt;"",COUNTIFS(AO$8:AO$1433,"&gt;0",S$8:S$1433,B$3),"ERROR"))</f>
        <v>0</v>
      </c>
      <c r="H13" s="466">
        <f t="shared" si="39"/>
        <v>0</v>
      </c>
      <c r="K13" s="130" t="s">
        <v>14154</v>
      </c>
      <c r="L13" s="131" t="s">
        <v>14155</v>
      </c>
      <c r="M13" s="128" t="s">
        <v>1632</v>
      </c>
      <c r="N13" s="132" t="s">
        <v>12208</v>
      </c>
      <c r="O13" s="347" t="s">
        <v>12203</v>
      </c>
      <c r="P13" s="128">
        <v>33</v>
      </c>
      <c r="Q13" s="425">
        <v>3301</v>
      </c>
      <c r="R13" s="348" t="str">
        <f>IF(P13&lt;&gt;"",VLOOKUP(P13,'01_MASTER_KODE_WILAYAH'!H$1437:I$1470,2,FALSE),"")</f>
        <v>JAWA TENGAH</v>
      </c>
      <c r="S13" s="348" t="str">
        <f>IF(Q13&lt;&gt;"",VLOOKUP(Q13,'01_MASTER_KODE_WILAYAH'!D$5:F$1353,3,FALSE),"")</f>
        <v>CILACAP</v>
      </c>
      <c r="T13" s="422" t="str">
        <f t="shared" si="0"/>
        <v>Organisasi</v>
      </c>
      <c r="U13" s="145" t="e">
        <f t="shared" si="1"/>
        <v>#VALUE!</v>
      </c>
      <c r="V13" s="133" t="e">
        <f>COUNTIFS(A1_Individu_Data_Keadaan_SDMK!A$4:A$149931,K13,A1_Individu_Data_Keadaan_SDMK!S$4:S$149285,"Dokter Umum")</f>
        <v>#VALUE!</v>
      </c>
      <c r="W13" s="122">
        <f t="shared" si="2"/>
        <v>9</v>
      </c>
      <c r="X13" s="134" t="e">
        <f t="shared" si="3"/>
        <v>#VALUE!</v>
      </c>
      <c r="Y13" s="134" t="e">
        <f t="shared" si="4"/>
        <v>#VALUE!</v>
      </c>
      <c r="Z13" s="133" t="e">
        <f>COUNTIFS(A1_Individu_Data_Keadaan_SDMK!A$4:A$149931,K13,A1_Individu_Data_Keadaan_SDMK!S$4:S$149285,"Dokter Gigi")</f>
        <v>#VALUE!</v>
      </c>
      <c r="AA13" s="122">
        <f t="shared" si="5"/>
        <v>2</v>
      </c>
      <c r="AB13" s="134" t="e">
        <f t="shared" si="6"/>
        <v>#VALUE!</v>
      </c>
      <c r="AC13" s="134" t="e">
        <f t="shared" si="7"/>
        <v>#VALUE!</v>
      </c>
      <c r="AD13" s="133" t="e">
        <f>COUNTIFS(A1_Individu_Data_Keadaan_SDMK!A$4:A$149931,K13,A1_Individu_Data_Keadaan_SDMK!S$4:S$149285,"Dokter Spesialis Penyakit Dalam (Sp.PD)")</f>
        <v>#VALUE!</v>
      </c>
      <c r="AE13" s="122">
        <f t="shared" si="8"/>
        <v>2</v>
      </c>
      <c r="AF13" s="134" t="e">
        <f t="shared" si="9"/>
        <v>#VALUE!</v>
      </c>
      <c r="AG13" s="134" t="e">
        <f t="shared" si="10"/>
        <v>#VALUE!</v>
      </c>
      <c r="AH13" s="133" t="e">
        <f>COUNTIFS(A1_Individu_Data_Keadaan_SDMK!A$4:A$149931,K13,A1_Individu_Data_Keadaan_SDMK!S$4:S$149285,"Dokter Spesialis Obstetri &amp; Ginekologi - Kebidanan &amp; Kandungan (Sp.OG)")</f>
        <v>#VALUE!</v>
      </c>
      <c r="AI13" s="122">
        <f t="shared" si="11"/>
        <v>2</v>
      </c>
      <c r="AJ13" s="134" t="e">
        <f t="shared" si="12"/>
        <v>#VALUE!</v>
      </c>
      <c r="AK13" s="134" t="e">
        <f t="shared" si="13"/>
        <v>#VALUE!</v>
      </c>
      <c r="AL13" s="133" t="e">
        <f>COUNTIFS(A1_Individu_Data_Keadaan_SDMK!A$4:A$149931,K13,A1_Individu_Data_Keadaan_SDMK!S$4:S$149285,"Dokter Spesialis Anak (Sp.A)")</f>
        <v>#VALUE!</v>
      </c>
      <c r="AM13" s="135">
        <f t="shared" si="14"/>
        <v>2</v>
      </c>
      <c r="AN13" s="134" t="e">
        <f t="shared" si="15"/>
        <v>#VALUE!</v>
      </c>
      <c r="AO13" s="134" t="e">
        <f t="shared" si="16"/>
        <v>#VALUE!</v>
      </c>
      <c r="AP13" s="133" t="e">
        <f>COUNTIFS(A1_Individu_Data_Keadaan_SDMK!A$4:A$149931,K13,A1_Individu_Data_Keadaan_SDMK!S$4:S$149285,"Dokter Spesialis Bedah (Sp.B)")</f>
        <v>#VALUE!</v>
      </c>
      <c r="AQ13" s="135">
        <f t="shared" si="17"/>
        <v>2</v>
      </c>
      <c r="AR13" s="134" t="e">
        <f t="shared" si="18"/>
        <v>#VALUE!</v>
      </c>
      <c r="AS13" s="134" t="e">
        <f t="shared" si="19"/>
        <v>#VALUE!</v>
      </c>
      <c r="AT13" s="133" t="e">
        <f>COUNTIFS(A1_Individu_Data_Keadaan_SDMK!A$4:A$149931,K13,A1_Individu_Data_Keadaan_SDMK!S$4:S$149285,"Dokter Spesialis Radiologi (Sp.Rad)")</f>
        <v>#VALUE!</v>
      </c>
      <c r="AU13" s="135">
        <f t="shared" si="20"/>
        <v>1</v>
      </c>
      <c r="AV13" s="134" t="e">
        <f t="shared" si="21"/>
        <v>#VALUE!</v>
      </c>
      <c r="AW13" s="134" t="e">
        <f t="shared" si="22"/>
        <v>#VALUE!</v>
      </c>
      <c r="AX13" s="133" t="e">
        <f>COUNTIFS(A1_Individu_Data_Keadaan_SDMK!A$4:A$149931,K13,A1_Individu_Data_Keadaan_SDMK!S$4:S$149285,"Dokter Spesialis Anastesiologi (Sp.An)")</f>
        <v>#VALUE!</v>
      </c>
      <c r="AY13" s="135">
        <f t="shared" si="23"/>
        <v>1</v>
      </c>
      <c r="AZ13" s="134" t="e">
        <f t="shared" si="24"/>
        <v>#VALUE!</v>
      </c>
      <c r="BA13" s="134" t="e">
        <f t="shared" si="25"/>
        <v>#VALUE!</v>
      </c>
      <c r="BB13" s="133" t="e">
        <f>COUNTIFS(A1_Individu_Data_Keadaan_SDMK!A$4:A$149931,K13,A1_Individu_Data_Keadaan_SDMK!S$4:S$149285,"Dokter Spesialis Patologi Klinik (SP.PK)")</f>
        <v>#VALUE!</v>
      </c>
      <c r="BC13" s="135">
        <f t="shared" si="26"/>
        <v>1</v>
      </c>
      <c r="BD13" s="134" t="e">
        <f t="shared" si="27"/>
        <v>#VALUE!</v>
      </c>
      <c r="BE13" s="134" t="e">
        <f t="shared" si="28"/>
        <v>#VALUE!</v>
      </c>
      <c r="BF13" s="133" t="e">
        <f>COUNTIFS(A1_Individu_Data_Keadaan_SDMK!A$4:A$149931,K13,A1_Individu_Data_Keadaan_SDMK!S$4:S$149285,"Dokter Spesialis Patologi Anatomi (Sp.PA)")</f>
        <v>#VALUE!</v>
      </c>
      <c r="BG13" s="135">
        <f t="shared" si="29"/>
        <v>0</v>
      </c>
      <c r="BH13" s="134" t="e">
        <f t="shared" si="30"/>
        <v>#VALUE!</v>
      </c>
      <c r="BI13" s="134" t="e">
        <f t="shared" si="31"/>
        <v>#VALUE!</v>
      </c>
      <c r="BJ13" s="133" t="e">
        <f>COUNTIFS(A1_Individu_Data_Keadaan_SDMK!A$4:A$149931,K13,A1_Individu_Data_Keadaan_SDMK!S$4:S$149285,"Dokter Spesialis Rehabilitasi Medik (Sp.RM)")</f>
        <v>#VALUE!</v>
      </c>
      <c r="BK13" s="135" t="e">
        <f t="shared" si="32"/>
        <v>#VALUE!</v>
      </c>
      <c r="BL13" s="134" t="e">
        <f t="shared" si="33"/>
        <v>#VALUE!</v>
      </c>
      <c r="BM13" s="134" t="e">
        <f t="shared" si="34"/>
        <v>#VALUE!</v>
      </c>
      <c r="BN13" s="139" t="e">
        <f t="shared" si="35"/>
        <v>#VALUE!</v>
      </c>
    </row>
    <row r="14" spans="1:66" ht="15">
      <c r="B14" s="456" t="s">
        <v>12300</v>
      </c>
      <c r="C14" s="715"/>
      <c r="D14" s="465" t="e">
        <f>IF(B$3="",SUM(AP$8:AP$1432),IF(B$3&lt;&gt;"",SUMIF(S$8:S$1432,B$3,AP$8:AP$1432),0))</f>
        <v>#VALUE!</v>
      </c>
      <c r="E14" s="465">
        <f>IF(B$3="",COUNTIFS(AR$8:AR$1433,"&gt;=0",AS$8:AS$1433,"0"),IF(B$3&lt;&gt;"",COUNTIFS(AR$8:AR$1433,"&gt;=0",AS$8:AS$1433,"0",S$8:S$1433,B$3),"ERROR"))</f>
        <v>0</v>
      </c>
      <c r="F14" s="466">
        <f t="shared" si="38"/>
        <v>0</v>
      </c>
      <c r="G14" s="465">
        <f>IF(B$3="",COUNTIF(AS$8:AS$1433,"&gt;0"),IF(B$3&lt;&gt;"",COUNTIFS(AS$8:AS$1433,"&gt;0",S$8:S$1433,B$3),"ERROR"))</f>
        <v>0</v>
      </c>
      <c r="H14" s="466">
        <f t="shared" si="39"/>
        <v>0</v>
      </c>
      <c r="K14" s="130" t="s">
        <v>14156</v>
      </c>
      <c r="L14" s="131" t="s">
        <v>14157</v>
      </c>
      <c r="M14" s="128" t="s">
        <v>1632</v>
      </c>
      <c r="N14" s="132" t="s">
        <v>12254</v>
      </c>
      <c r="O14" s="347" t="s">
        <v>12205</v>
      </c>
      <c r="P14" s="128">
        <v>33</v>
      </c>
      <c r="Q14" s="425">
        <v>3301</v>
      </c>
      <c r="R14" s="348" t="str">
        <f>IF(P14&lt;&gt;"",VLOOKUP(P14,'01_MASTER_KODE_WILAYAH'!H$1437:I$1470,2,FALSE),"")</f>
        <v>JAWA TENGAH</v>
      </c>
      <c r="S14" s="348" t="str">
        <f>IF(Q14&lt;&gt;"",VLOOKUP(Q14,'01_MASTER_KODE_WILAYAH'!D$5:F$1353,3,FALSE),"")</f>
        <v>CILACAP</v>
      </c>
      <c r="T14" s="422" t="str">
        <f t="shared" si="0"/>
        <v>Perusahaan</v>
      </c>
      <c r="U14" s="145" t="e">
        <f t="shared" si="1"/>
        <v>#VALUE!</v>
      </c>
      <c r="V14" s="133" t="e">
        <f>COUNTIFS(A1_Individu_Data_Keadaan_SDMK!A$4:A$149931,K14,A1_Individu_Data_Keadaan_SDMK!S$4:S$149285,"Dokter Umum")</f>
        <v>#VALUE!</v>
      </c>
      <c r="W14" s="122">
        <f t="shared" si="2"/>
        <v>1</v>
      </c>
      <c r="X14" s="134" t="e">
        <f t="shared" si="3"/>
        <v>#VALUE!</v>
      </c>
      <c r="Y14" s="134" t="e">
        <f t="shared" si="4"/>
        <v>#VALUE!</v>
      </c>
      <c r="Z14" s="133" t="e">
        <f>COUNTIFS(A1_Individu_Data_Keadaan_SDMK!A$4:A$149931,K14,A1_Individu_Data_Keadaan_SDMK!S$4:S$149285,"Dokter Gigi")</f>
        <v>#VALUE!</v>
      </c>
      <c r="AA14" s="122">
        <f t="shared" si="5"/>
        <v>1</v>
      </c>
      <c r="AB14" s="134" t="e">
        <f t="shared" si="6"/>
        <v>#VALUE!</v>
      </c>
      <c r="AC14" s="134" t="e">
        <f t="shared" si="7"/>
        <v>#VALUE!</v>
      </c>
      <c r="AD14" s="133" t="e">
        <f>COUNTIFS(A1_Individu_Data_Keadaan_SDMK!A$4:A$149931,K14,A1_Individu_Data_Keadaan_SDMK!S$4:S$149285,"Dokter Spesialis Penyakit Dalam (Sp.PD)")</f>
        <v>#VALUE!</v>
      </c>
      <c r="AE14" s="122">
        <f t="shared" si="8"/>
        <v>1</v>
      </c>
      <c r="AF14" s="134" t="e">
        <f t="shared" si="9"/>
        <v>#VALUE!</v>
      </c>
      <c r="AG14" s="134" t="e">
        <f t="shared" si="10"/>
        <v>#VALUE!</v>
      </c>
      <c r="AH14" s="133" t="e">
        <f>COUNTIFS(A1_Individu_Data_Keadaan_SDMK!A$4:A$149931,K14,A1_Individu_Data_Keadaan_SDMK!S$4:S$149285,"Dokter Spesialis Obstetri &amp; Ginekologi - Kebidanan &amp; Kandungan (Sp.OG)")</f>
        <v>#VALUE!</v>
      </c>
      <c r="AI14" s="122">
        <f t="shared" si="11"/>
        <v>1</v>
      </c>
      <c r="AJ14" s="134" t="e">
        <f t="shared" si="12"/>
        <v>#VALUE!</v>
      </c>
      <c r="AK14" s="134" t="e">
        <f t="shared" si="13"/>
        <v>#VALUE!</v>
      </c>
      <c r="AL14" s="133" t="e">
        <f>COUNTIFS(A1_Individu_Data_Keadaan_SDMK!A$4:A$149931,K14,A1_Individu_Data_Keadaan_SDMK!S$4:S$149285,"Dokter Spesialis Anak (Sp.A)")</f>
        <v>#VALUE!</v>
      </c>
      <c r="AM14" s="135">
        <f t="shared" si="14"/>
        <v>1</v>
      </c>
      <c r="AN14" s="134" t="e">
        <f t="shared" si="15"/>
        <v>#VALUE!</v>
      </c>
      <c r="AO14" s="134" t="e">
        <f t="shared" si="16"/>
        <v>#VALUE!</v>
      </c>
      <c r="AP14" s="133" t="e">
        <f>COUNTIFS(A1_Individu_Data_Keadaan_SDMK!A$4:A$149931,K14,A1_Individu_Data_Keadaan_SDMK!S$4:S$149285,"Dokter Spesialis Bedah (Sp.B)")</f>
        <v>#VALUE!</v>
      </c>
      <c r="AQ14" s="135">
        <f t="shared" si="17"/>
        <v>1</v>
      </c>
      <c r="AR14" s="134" t="e">
        <f t="shared" si="18"/>
        <v>#VALUE!</v>
      </c>
      <c r="AS14" s="134" t="e">
        <f t="shared" si="19"/>
        <v>#VALUE!</v>
      </c>
      <c r="AT14" s="133" t="e">
        <f>COUNTIFS(A1_Individu_Data_Keadaan_SDMK!A$4:A$149931,K14,A1_Individu_Data_Keadaan_SDMK!S$4:S$149285,"Dokter Spesialis Radiologi (Sp.Rad)")</f>
        <v>#VALUE!</v>
      </c>
      <c r="AU14" s="135">
        <f t="shared" si="20"/>
        <v>0</v>
      </c>
      <c r="AV14" s="134" t="e">
        <f t="shared" si="21"/>
        <v>#VALUE!</v>
      </c>
      <c r="AW14" s="134" t="e">
        <f t="shared" si="22"/>
        <v>#VALUE!</v>
      </c>
      <c r="AX14" s="133" t="e">
        <f>COUNTIFS(A1_Individu_Data_Keadaan_SDMK!A$4:A$149931,K14,A1_Individu_Data_Keadaan_SDMK!S$4:S$149285,"Dokter Spesialis Anastesiologi (Sp.An)")</f>
        <v>#VALUE!</v>
      </c>
      <c r="AY14" s="135">
        <f t="shared" si="23"/>
        <v>0</v>
      </c>
      <c r="AZ14" s="134" t="e">
        <f t="shared" si="24"/>
        <v>#VALUE!</v>
      </c>
      <c r="BA14" s="134" t="e">
        <f t="shared" si="25"/>
        <v>#VALUE!</v>
      </c>
      <c r="BB14" s="133" t="e">
        <f>COUNTIFS(A1_Individu_Data_Keadaan_SDMK!A$4:A$149931,K14,A1_Individu_Data_Keadaan_SDMK!S$4:S$149285,"Dokter Spesialis Patologi Klinik (SP.PK)")</f>
        <v>#VALUE!</v>
      </c>
      <c r="BC14" s="135">
        <f t="shared" si="26"/>
        <v>0</v>
      </c>
      <c r="BD14" s="134" t="e">
        <f t="shared" si="27"/>
        <v>#VALUE!</v>
      </c>
      <c r="BE14" s="134" t="e">
        <f t="shared" si="28"/>
        <v>#VALUE!</v>
      </c>
      <c r="BF14" s="133" t="e">
        <f>COUNTIFS(A1_Individu_Data_Keadaan_SDMK!A$4:A$149931,K14,A1_Individu_Data_Keadaan_SDMK!S$4:S$149285,"Dokter Spesialis Patologi Anatomi (Sp.PA)")</f>
        <v>#VALUE!</v>
      </c>
      <c r="BG14" s="135">
        <f t="shared" si="29"/>
        <v>0</v>
      </c>
      <c r="BH14" s="134" t="e">
        <f t="shared" si="30"/>
        <v>#VALUE!</v>
      </c>
      <c r="BI14" s="134" t="e">
        <f t="shared" si="31"/>
        <v>#VALUE!</v>
      </c>
      <c r="BJ14" s="133" t="e">
        <f>COUNTIFS(A1_Individu_Data_Keadaan_SDMK!A$4:A$149931,K14,A1_Individu_Data_Keadaan_SDMK!S$4:S$149285,"Dokter Spesialis Rehabilitasi Medik (Sp.RM)")</f>
        <v>#VALUE!</v>
      </c>
      <c r="BK14" s="135" t="e">
        <f t="shared" si="32"/>
        <v>#VALUE!</v>
      </c>
      <c r="BL14" s="134" t="e">
        <f t="shared" si="33"/>
        <v>#VALUE!</v>
      </c>
      <c r="BM14" s="134" t="e">
        <f t="shared" si="34"/>
        <v>#VALUE!</v>
      </c>
      <c r="BN14" s="139" t="e">
        <f t="shared" si="35"/>
        <v>#VALUE!</v>
      </c>
    </row>
    <row r="15" spans="1:66" ht="15">
      <c r="B15" s="456" t="s">
        <v>12301</v>
      </c>
      <c r="C15" s="715"/>
      <c r="D15" s="465" t="e">
        <f>IF(B$3="",SUM(AT$8:AT$1432),IF(B$3&lt;&gt;"",SUMIF(S$8:S$1432,B$3,AT$8:AT$1432),0))</f>
        <v>#VALUE!</v>
      </c>
      <c r="E15" s="465">
        <f>IF(B$3="",COUNTIFS(AV$8:AV$1433,"&gt;=0",AW$8:AW$1433,"0"),IF(B$3&lt;&gt;"",COUNTIFS(AV$8:AV$1433,"&gt;=0",AW$8:AW$1433,"0",S$8:S$1433,B$3),"ERROR"))</f>
        <v>0</v>
      </c>
      <c r="F15" s="466">
        <f t="shared" si="38"/>
        <v>0</v>
      </c>
      <c r="G15" s="465">
        <f>IF(B$3="",COUNTIF(AW$8:AW$1433,"&gt;0"),IF(B$3&lt;&gt;"",COUNTIFS(AW$8:AW$1433,"&gt;0",S$8:S$1433,B$3),"ERROR"))</f>
        <v>0</v>
      </c>
      <c r="H15" s="466">
        <f t="shared" si="39"/>
        <v>0</v>
      </c>
      <c r="K15" s="130" t="s">
        <v>14158</v>
      </c>
      <c r="L15" s="131" t="s">
        <v>14159</v>
      </c>
      <c r="M15" s="128" t="s">
        <v>1632</v>
      </c>
      <c r="N15" s="132" t="s">
        <v>12254</v>
      </c>
      <c r="O15" s="347" t="s">
        <v>14160</v>
      </c>
      <c r="P15" s="128">
        <v>33</v>
      </c>
      <c r="Q15" s="425">
        <v>3301</v>
      </c>
      <c r="R15" s="348" t="str">
        <f>IF(P15&lt;&gt;"",VLOOKUP(P15,'01_MASTER_KODE_WILAYAH'!H$1437:I$1470,2,FALSE),"")</f>
        <v>JAWA TENGAH</v>
      </c>
      <c r="S15" s="348" t="str">
        <f>IF(Q15&lt;&gt;"",VLOOKUP(Q15,'01_MASTER_KODE_WILAYAH'!D$5:F$1353,3,FALSE),"")</f>
        <v>CILACAP</v>
      </c>
      <c r="T15" s="422" t="str">
        <f t="shared" si="0"/>
        <v>Organisasi</v>
      </c>
      <c r="U15" s="145" t="e">
        <f t="shared" si="1"/>
        <v>#VALUE!</v>
      </c>
      <c r="V15" s="133" t="e">
        <f>COUNTIFS(A1_Individu_Data_Keadaan_SDMK!A$4:A$149931,K15,A1_Individu_Data_Keadaan_SDMK!S$4:S$149285,"Dokter Umum")</f>
        <v>#VALUE!</v>
      </c>
      <c r="W15" s="122">
        <f t="shared" si="2"/>
        <v>1</v>
      </c>
      <c r="X15" s="134" t="e">
        <f t="shared" si="3"/>
        <v>#VALUE!</v>
      </c>
      <c r="Y15" s="134" t="e">
        <f t="shared" si="4"/>
        <v>#VALUE!</v>
      </c>
      <c r="Z15" s="133" t="e">
        <f>COUNTIFS(A1_Individu_Data_Keadaan_SDMK!A$4:A$149931,K15,A1_Individu_Data_Keadaan_SDMK!S$4:S$149285,"Dokter Gigi")</f>
        <v>#VALUE!</v>
      </c>
      <c r="AA15" s="122">
        <f t="shared" si="5"/>
        <v>1</v>
      </c>
      <c r="AB15" s="134" t="e">
        <f t="shared" si="6"/>
        <v>#VALUE!</v>
      </c>
      <c r="AC15" s="134" t="e">
        <f t="shared" si="7"/>
        <v>#VALUE!</v>
      </c>
      <c r="AD15" s="133" t="e">
        <f>COUNTIFS(A1_Individu_Data_Keadaan_SDMK!A$4:A$149931,K15,A1_Individu_Data_Keadaan_SDMK!S$4:S$149285,"Dokter Spesialis Penyakit Dalam (Sp.PD)")</f>
        <v>#VALUE!</v>
      </c>
      <c r="AE15" s="122">
        <f t="shared" si="8"/>
        <v>1</v>
      </c>
      <c r="AF15" s="134" t="e">
        <f t="shared" si="9"/>
        <v>#VALUE!</v>
      </c>
      <c r="AG15" s="134" t="e">
        <f t="shared" si="10"/>
        <v>#VALUE!</v>
      </c>
      <c r="AH15" s="133" t="e">
        <f>COUNTIFS(A1_Individu_Data_Keadaan_SDMK!A$4:A$149931,K15,A1_Individu_Data_Keadaan_SDMK!S$4:S$149285,"Dokter Spesialis Obstetri &amp; Ginekologi - Kebidanan &amp; Kandungan (Sp.OG)")</f>
        <v>#VALUE!</v>
      </c>
      <c r="AI15" s="122">
        <f t="shared" si="11"/>
        <v>1</v>
      </c>
      <c r="AJ15" s="134" t="e">
        <f t="shared" si="12"/>
        <v>#VALUE!</v>
      </c>
      <c r="AK15" s="134" t="e">
        <f t="shared" si="13"/>
        <v>#VALUE!</v>
      </c>
      <c r="AL15" s="133" t="e">
        <f>COUNTIFS(A1_Individu_Data_Keadaan_SDMK!A$4:A$149931,K15,A1_Individu_Data_Keadaan_SDMK!S$4:S$149285,"Dokter Spesialis Anak (Sp.A)")</f>
        <v>#VALUE!</v>
      </c>
      <c r="AM15" s="135">
        <f t="shared" si="14"/>
        <v>1</v>
      </c>
      <c r="AN15" s="134" t="e">
        <f t="shared" si="15"/>
        <v>#VALUE!</v>
      </c>
      <c r="AO15" s="134" t="e">
        <f t="shared" si="16"/>
        <v>#VALUE!</v>
      </c>
      <c r="AP15" s="133" t="e">
        <f>COUNTIFS(A1_Individu_Data_Keadaan_SDMK!A$4:A$149931,K15,A1_Individu_Data_Keadaan_SDMK!S$4:S$149285,"Dokter Spesialis Bedah (Sp.B)")</f>
        <v>#VALUE!</v>
      </c>
      <c r="AQ15" s="135">
        <f t="shared" si="17"/>
        <v>1</v>
      </c>
      <c r="AR15" s="134" t="e">
        <f t="shared" si="18"/>
        <v>#VALUE!</v>
      </c>
      <c r="AS15" s="134" t="e">
        <f t="shared" si="19"/>
        <v>#VALUE!</v>
      </c>
      <c r="AT15" s="133" t="e">
        <f>COUNTIFS(A1_Individu_Data_Keadaan_SDMK!A$4:A$149931,K15,A1_Individu_Data_Keadaan_SDMK!S$4:S$149285,"Dokter Spesialis Radiologi (Sp.Rad)")</f>
        <v>#VALUE!</v>
      </c>
      <c r="AU15" s="135">
        <f t="shared" si="20"/>
        <v>0</v>
      </c>
      <c r="AV15" s="134" t="e">
        <f t="shared" si="21"/>
        <v>#VALUE!</v>
      </c>
      <c r="AW15" s="134" t="e">
        <f t="shared" si="22"/>
        <v>#VALUE!</v>
      </c>
      <c r="AX15" s="133" t="e">
        <f>COUNTIFS(A1_Individu_Data_Keadaan_SDMK!A$4:A$149931,K15,A1_Individu_Data_Keadaan_SDMK!S$4:S$149285,"Dokter Spesialis Anastesiologi (Sp.An)")</f>
        <v>#VALUE!</v>
      </c>
      <c r="AY15" s="135">
        <f t="shared" si="23"/>
        <v>0</v>
      </c>
      <c r="AZ15" s="134" t="e">
        <f t="shared" si="24"/>
        <v>#VALUE!</v>
      </c>
      <c r="BA15" s="134" t="e">
        <f t="shared" si="25"/>
        <v>#VALUE!</v>
      </c>
      <c r="BB15" s="133" t="e">
        <f>COUNTIFS(A1_Individu_Data_Keadaan_SDMK!A$4:A$149931,K15,A1_Individu_Data_Keadaan_SDMK!S$4:S$149285,"Dokter Spesialis Patologi Klinik (SP.PK)")</f>
        <v>#VALUE!</v>
      </c>
      <c r="BC15" s="135">
        <f t="shared" si="26"/>
        <v>0</v>
      </c>
      <c r="BD15" s="134" t="e">
        <f t="shared" si="27"/>
        <v>#VALUE!</v>
      </c>
      <c r="BE15" s="134" t="e">
        <f t="shared" si="28"/>
        <v>#VALUE!</v>
      </c>
      <c r="BF15" s="133" t="e">
        <f>COUNTIFS(A1_Individu_Data_Keadaan_SDMK!A$4:A$149931,K15,A1_Individu_Data_Keadaan_SDMK!S$4:S$149285,"Dokter Spesialis Patologi Anatomi (Sp.PA)")</f>
        <v>#VALUE!</v>
      </c>
      <c r="BG15" s="135">
        <f t="shared" si="29"/>
        <v>0</v>
      </c>
      <c r="BH15" s="134" t="e">
        <f t="shared" si="30"/>
        <v>#VALUE!</v>
      </c>
      <c r="BI15" s="134" t="e">
        <f t="shared" si="31"/>
        <v>#VALUE!</v>
      </c>
      <c r="BJ15" s="133" t="e">
        <f>COUNTIFS(A1_Individu_Data_Keadaan_SDMK!A$4:A$149931,K15,A1_Individu_Data_Keadaan_SDMK!S$4:S$149285,"Dokter Spesialis Rehabilitasi Medik (Sp.RM)")</f>
        <v>#VALUE!</v>
      </c>
      <c r="BK15" s="135" t="e">
        <f t="shared" si="32"/>
        <v>#VALUE!</v>
      </c>
      <c r="BL15" s="134" t="e">
        <f t="shared" si="33"/>
        <v>#VALUE!</v>
      </c>
      <c r="BM15" s="134" t="e">
        <f t="shared" si="34"/>
        <v>#VALUE!</v>
      </c>
      <c r="BN15" s="139" t="e">
        <f t="shared" si="35"/>
        <v>#VALUE!</v>
      </c>
    </row>
    <row r="16" spans="1:66" ht="15">
      <c r="B16" s="456" t="s">
        <v>12302</v>
      </c>
      <c r="C16" s="715"/>
      <c r="D16" s="465" t="e">
        <f>IF(B$3="",SUM(AX$8:AX$1432),IF(B$3&lt;&gt;"",SUMIF(S$8:S$1432,B$3,AX$8:AX$1432),0))</f>
        <v>#VALUE!</v>
      </c>
      <c r="E16" s="465">
        <f>IF(B$3="",COUNTIFS(AZ$8:AZ$1433,"&gt;=0",BA$8:BA$1433,"0"),IF(B$3&lt;&gt;"",COUNTIFS(AZ$8:AZ$1433,"&gt;=0",BA$8:BA$1433,"0",S$8:S$1433,B$3),"ERROR"))</f>
        <v>0</v>
      </c>
      <c r="F16" s="466">
        <f t="shared" si="38"/>
        <v>0</v>
      </c>
      <c r="G16" s="465">
        <f>IF(B$3="",COUNTIF(BA$8:BA$1433,"&gt;0"),IF(B$3&lt;&gt;"",COUNTIFS(BA$8:BA$1433,"&gt;0",S$8:S$1433,B$3),"ERROR"))</f>
        <v>0</v>
      </c>
      <c r="H16" s="466">
        <f t="shared" si="39"/>
        <v>0</v>
      </c>
      <c r="K16" s="130" t="s">
        <v>14161</v>
      </c>
      <c r="L16" s="131" t="s">
        <v>14162</v>
      </c>
      <c r="M16" s="128" t="s">
        <v>1632</v>
      </c>
      <c r="N16" s="132" t="s">
        <v>12209</v>
      </c>
      <c r="O16" s="347" t="s">
        <v>12204</v>
      </c>
      <c r="P16" s="128">
        <v>33</v>
      </c>
      <c r="Q16" s="425">
        <v>3301</v>
      </c>
      <c r="R16" s="348" t="str">
        <f>IF(P16&lt;&gt;"",VLOOKUP(P16,'01_MASTER_KODE_WILAYAH'!H$1437:I$1470,2,FALSE),"")</f>
        <v>JAWA TENGAH</v>
      </c>
      <c r="S16" s="348" t="str">
        <f>IF(Q16&lt;&gt;"",VLOOKUP(Q16,'01_MASTER_KODE_WILAYAH'!D$5:F$1353,3,FALSE),"")</f>
        <v>CILACAP</v>
      </c>
      <c r="T16" s="422" t="str">
        <f t="shared" si="0"/>
        <v>Swasta/Lai</v>
      </c>
      <c r="U16" s="145" t="e">
        <f t="shared" si="1"/>
        <v>#VALUE!</v>
      </c>
      <c r="V16" s="133" t="e">
        <f>COUNTIFS(A1_Individu_Data_Keadaan_SDMK!A$4:A$149931,K16,A1_Individu_Data_Keadaan_SDMK!S$4:S$149285,"Dokter Umum")</f>
        <v>#VALUE!</v>
      </c>
      <c r="W16" s="122">
        <f t="shared" si="2"/>
        <v>4</v>
      </c>
      <c r="X16" s="134" t="e">
        <f t="shared" si="3"/>
        <v>#VALUE!</v>
      </c>
      <c r="Y16" s="134" t="e">
        <f t="shared" si="4"/>
        <v>#VALUE!</v>
      </c>
      <c r="Z16" s="133" t="e">
        <f>COUNTIFS(A1_Individu_Data_Keadaan_SDMK!A$4:A$149931,K16,A1_Individu_Data_Keadaan_SDMK!S$4:S$149285,"Dokter Gigi")</f>
        <v>#VALUE!</v>
      </c>
      <c r="AA16" s="122">
        <f t="shared" si="5"/>
        <v>1</v>
      </c>
      <c r="AB16" s="134" t="e">
        <f t="shared" si="6"/>
        <v>#VALUE!</v>
      </c>
      <c r="AC16" s="134" t="e">
        <f t="shared" si="7"/>
        <v>#VALUE!</v>
      </c>
      <c r="AD16" s="133" t="e">
        <f>COUNTIFS(A1_Individu_Data_Keadaan_SDMK!A$4:A$149931,K16,A1_Individu_Data_Keadaan_SDMK!S$4:S$149285,"Dokter Spesialis Penyakit Dalam (Sp.PD)")</f>
        <v>#VALUE!</v>
      </c>
      <c r="AE16" s="122">
        <f t="shared" si="8"/>
        <v>1</v>
      </c>
      <c r="AF16" s="134" t="e">
        <f t="shared" si="9"/>
        <v>#VALUE!</v>
      </c>
      <c r="AG16" s="134" t="e">
        <f t="shared" si="10"/>
        <v>#VALUE!</v>
      </c>
      <c r="AH16" s="133" t="e">
        <f>COUNTIFS(A1_Individu_Data_Keadaan_SDMK!A$4:A$149931,K16,A1_Individu_Data_Keadaan_SDMK!S$4:S$149285,"Dokter Spesialis Obstetri &amp; Ginekologi - Kebidanan &amp; Kandungan (Sp.OG)")</f>
        <v>#VALUE!</v>
      </c>
      <c r="AI16" s="122">
        <f t="shared" si="11"/>
        <v>1</v>
      </c>
      <c r="AJ16" s="134" t="e">
        <f t="shared" si="12"/>
        <v>#VALUE!</v>
      </c>
      <c r="AK16" s="134" t="e">
        <f t="shared" si="13"/>
        <v>#VALUE!</v>
      </c>
      <c r="AL16" s="133" t="e">
        <f>COUNTIFS(A1_Individu_Data_Keadaan_SDMK!A$4:A$149931,K16,A1_Individu_Data_Keadaan_SDMK!S$4:S$149285,"Dokter Spesialis Anak (Sp.A)")</f>
        <v>#VALUE!</v>
      </c>
      <c r="AM16" s="135">
        <f t="shared" si="14"/>
        <v>1</v>
      </c>
      <c r="AN16" s="134" t="e">
        <f t="shared" si="15"/>
        <v>#VALUE!</v>
      </c>
      <c r="AO16" s="134" t="e">
        <f t="shared" si="16"/>
        <v>#VALUE!</v>
      </c>
      <c r="AP16" s="133" t="e">
        <f>COUNTIFS(A1_Individu_Data_Keadaan_SDMK!A$4:A$149931,K16,A1_Individu_Data_Keadaan_SDMK!S$4:S$149285,"Dokter Spesialis Bedah (Sp.B)")</f>
        <v>#VALUE!</v>
      </c>
      <c r="AQ16" s="135">
        <f t="shared" si="17"/>
        <v>1</v>
      </c>
      <c r="AR16" s="134" t="e">
        <f t="shared" si="18"/>
        <v>#VALUE!</v>
      </c>
      <c r="AS16" s="134" t="e">
        <f t="shared" si="19"/>
        <v>#VALUE!</v>
      </c>
      <c r="AT16" s="133" t="e">
        <f>COUNTIFS(A1_Individu_Data_Keadaan_SDMK!A$4:A$149931,K16,A1_Individu_Data_Keadaan_SDMK!S$4:S$149285,"Dokter Spesialis Radiologi (Sp.Rad)")</f>
        <v>#VALUE!</v>
      </c>
      <c r="AU16" s="135">
        <f t="shared" si="20"/>
        <v>0</v>
      </c>
      <c r="AV16" s="134" t="e">
        <f t="shared" si="21"/>
        <v>#VALUE!</v>
      </c>
      <c r="AW16" s="134" t="e">
        <f t="shared" si="22"/>
        <v>#VALUE!</v>
      </c>
      <c r="AX16" s="133" t="e">
        <f>COUNTIFS(A1_Individu_Data_Keadaan_SDMK!A$4:A$149931,K16,A1_Individu_Data_Keadaan_SDMK!S$4:S$149285,"Dokter Spesialis Anastesiologi (Sp.An)")</f>
        <v>#VALUE!</v>
      </c>
      <c r="AY16" s="135">
        <f t="shared" si="23"/>
        <v>0</v>
      </c>
      <c r="AZ16" s="134" t="e">
        <f t="shared" si="24"/>
        <v>#VALUE!</v>
      </c>
      <c r="BA16" s="134" t="e">
        <f t="shared" si="25"/>
        <v>#VALUE!</v>
      </c>
      <c r="BB16" s="133" t="e">
        <f>COUNTIFS(A1_Individu_Data_Keadaan_SDMK!A$4:A$149931,K16,A1_Individu_Data_Keadaan_SDMK!S$4:S$149285,"Dokter Spesialis Patologi Klinik (SP.PK)")</f>
        <v>#VALUE!</v>
      </c>
      <c r="BC16" s="135">
        <f t="shared" si="26"/>
        <v>0</v>
      </c>
      <c r="BD16" s="134" t="e">
        <f t="shared" si="27"/>
        <v>#VALUE!</v>
      </c>
      <c r="BE16" s="134" t="e">
        <f t="shared" si="28"/>
        <v>#VALUE!</v>
      </c>
      <c r="BF16" s="133" t="e">
        <f>COUNTIFS(A1_Individu_Data_Keadaan_SDMK!A$4:A$149931,K16,A1_Individu_Data_Keadaan_SDMK!S$4:S$149285,"Dokter Spesialis Patologi Anatomi (Sp.PA)")</f>
        <v>#VALUE!</v>
      </c>
      <c r="BG16" s="135">
        <f t="shared" si="29"/>
        <v>0</v>
      </c>
      <c r="BH16" s="134" t="e">
        <f t="shared" si="30"/>
        <v>#VALUE!</v>
      </c>
      <c r="BI16" s="134" t="e">
        <f t="shared" si="31"/>
        <v>#VALUE!</v>
      </c>
      <c r="BJ16" s="133" t="e">
        <f>COUNTIFS(A1_Individu_Data_Keadaan_SDMK!A$4:A$149931,K16,A1_Individu_Data_Keadaan_SDMK!S$4:S$149285,"Dokter Spesialis Rehabilitasi Medik (Sp.RM)")</f>
        <v>#VALUE!</v>
      </c>
      <c r="BK16" s="135" t="e">
        <f t="shared" si="32"/>
        <v>#VALUE!</v>
      </c>
      <c r="BL16" s="134" t="e">
        <f t="shared" si="33"/>
        <v>#VALUE!</v>
      </c>
      <c r="BM16" s="134" t="e">
        <f t="shared" si="34"/>
        <v>#VALUE!</v>
      </c>
      <c r="BN16" s="139" t="e">
        <f t="shared" si="35"/>
        <v>#VALUE!</v>
      </c>
    </row>
    <row r="17" spans="2:66" ht="26.25">
      <c r="B17" s="456" t="s">
        <v>12303</v>
      </c>
      <c r="C17" s="715"/>
      <c r="D17" s="465" t="e">
        <f>IF(B$3="",SUM(BB$8:BB$1432),IF(B$3&lt;&gt;"",SUMIF(S$8:S$1432,B$3,BB$8:BB$1432),0))</f>
        <v>#VALUE!</v>
      </c>
      <c r="E17" s="465">
        <f>IF(B$3="",COUNTIFS(BD$8:BD$1433,"&gt;=0",BE$8:BE$1433,"0"),IF(B$3&lt;&gt;"",COUNTIFS(BD$8:BD$1433,"&gt;=0",BE$8:BE$1433,"0",S$8:S$1433,B$3),"ERROR"))</f>
        <v>0</v>
      </c>
      <c r="F17" s="466">
        <f t="shared" si="38"/>
        <v>0</v>
      </c>
      <c r="G17" s="465">
        <f>IF(B$3="",COUNTIF(BE$8:BE$1433,"&gt;0"),IF(B$3&lt;&gt;"",COUNTIFS(BE$8:BE$1433,"&gt;0",S$8:S$1433,B$3),"ERROR"))</f>
        <v>0</v>
      </c>
      <c r="H17" s="466">
        <f t="shared" si="39"/>
        <v>0</v>
      </c>
      <c r="K17" s="130" t="s">
        <v>14163</v>
      </c>
      <c r="L17" s="131" t="s">
        <v>14164</v>
      </c>
      <c r="M17" s="128" t="s">
        <v>1632</v>
      </c>
      <c r="N17" s="132" t="s">
        <v>12254</v>
      </c>
      <c r="O17" s="347" t="s">
        <v>12204</v>
      </c>
      <c r="P17" s="128">
        <v>33</v>
      </c>
      <c r="Q17" s="425">
        <v>3301</v>
      </c>
      <c r="R17" s="348" t="str">
        <f>IF(P17&lt;&gt;"",VLOOKUP(P17,'01_MASTER_KODE_WILAYAH'!H$1437:I$1470,2,FALSE),"")</f>
        <v>JAWA TENGAH</v>
      </c>
      <c r="S17" s="348" t="str">
        <f>IF(Q17&lt;&gt;"",VLOOKUP(Q17,'01_MASTER_KODE_WILAYAH'!D$5:F$1353,3,FALSE),"")</f>
        <v>CILACAP</v>
      </c>
      <c r="T17" s="422" t="str">
        <f t="shared" si="0"/>
        <v>Swasta/Lai</v>
      </c>
      <c r="U17" s="145" t="e">
        <f t="shared" ref="U17:U18" si="40">AD17+AH17+AL17+AP17+AT17+AX17+BB17</f>
        <v>#VALUE!</v>
      </c>
      <c r="V17" s="133" t="e">
        <f>COUNTIFS(A1_Individu_Data_Keadaan_SDMK!A$4:A$149931,K17,A1_Individu_Data_Keadaan_SDMK!S$4:S$149285,"Dokter Umum")</f>
        <v>#VALUE!</v>
      </c>
      <c r="W17" s="122">
        <f t="shared" si="2"/>
        <v>1</v>
      </c>
      <c r="X17" s="134" t="e">
        <f t="shared" si="3"/>
        <v>#VALUE!</v>
      </c>
      <c r="Y17" s="134" t="e">
        <f t="shared" si="4"/>
        <v>#VALUE!</v>
      </c>
      <c r="Z17" s="133" t="e">
        <f>COUNTIFS(A1_Individu_Data_Keadaan_SDMK!A$4:A$149931,K17,A1_Individu_Data_Keadaan_SDMK!S$4:S$149285,"Dokter Gigi")</f>
        <v>#VALUE!</v>
      </c>
      <c r="AA17" s="122">
        <f t="shared" si="5"/>
        <v>1</v>
      </c>
      <c r="AB17" s="134" t="e">
        <f t="shared" si="6"/>
        <v>#VALUE!</v>
      </c>
      <c r="AC17" s="134" t="e">
        <f t="shared" si="7"/>
        <v>#VALUE!</v>
      </c>
      <c r="AD17" s="133" t="e">
        <f>COUNTIFS(A1_Individu_Data_Keadaan_SDMK!A$4:A$149931,K17,A1_Individu_Data_Keadaan_SDMK!S$4:S$149285,"Dokter Spesialis Penyakit Dalam (Sp.PD)")</f>
        <v>#VALUE!</v>
      </c>
      <c r="AE17" s="122">
        <f t="shared" si="8"/>
        <v>1</v>
      </c>
      <c r="AF17" s="134" t="e">
        <f t="shared" ref="AF17:AF18" si="41">IF((AD17-AE17)&gt;0,(AD17-AE17),0)</f>
        <v>#VALUE!</v>
      </c>
      <c r="AG17" s="134" t="e">
        <f t="shared" ref="AG17:AG18" si="42">IF((AD17-AE17)&lt;0,ABS(AD17-AE17),0)</f>
        <v>#VALUE!</v>
      </c>
      <c r="AH17" s="133" t="e">
        <f>COUNTIFS(A1_Individu_Data_Keadaan_SDMK!A$4:A$149931,K17,A1_Individu_Data_Keadaan_SDMK!S$4:S$149285,"Dokter Spesialis Obstetri &amp; Ginekologi - Kebidanan &amp; Kandungan (Sp.OG)")</f>
        <v>#VALUE!</v>
      </c>
      <c r="AI17" s="122">
        <f t="shared" si="11"/>
        <v>1</v>
      </c>
      <c r="AJ17" s="134" t="e">
        <f t="shared" ref="AJ17:AJ18" si="43">IF((AH17-AI17)&gt;0,(AH17-AI17),0)</f>
        <v>#VALUE!</v>
      </c>
      <c r="AK17" s="134" t="e">
        <f t="shared" ref="AK17:AK18" si="44">IF((AH17-AI17)&lt;0,ABS(AH17-AI17),0)</f>
        <v>#VALUE!</v>
      </c>
      <c r="AL17" s="133" t="e">
        <f>COUNTIFS(A1_Individu_Data_Keadaan_SDMK!A$4:A$149931,K17,A1_Individu_Data_Keadaan_SDMK!S$4:S$149285,"Dokter Spesialis Anak (Sp.A)")</f>
        <v>#VALUE!</v>
      </c>
      <c r="AM17" s="135">
        <f t="shared" si="14"/>
        <v>1</v>
      </c>
      <c r="AN17" s="134" t="e">
        <f t="shared" ref="AN17:AN18" si="45">IF((AL17-AM17)&gt;0,(AL17-AM17),0)</f>
        <v>#VALUE!</v>
      </c>
      <c r="AO17" s="134" t="e">
        <f t="shared" ref="AO17:AO18" si="46">IF((AL17-AM17)&lt;0,ABS(AL17-AM17),0)</f>
        <v>#VALUE!</v>
      </c>
      <c r="AP17" s="133" t="e">
        <f>COUNTIFS(A1_Individu_Data_Keadaan_SDMK!A$4:A$149931,K17,A1_Individu_Data_Keadaan_SDMK!S$4:S$149285,"Dokter Spesialis Bedah (Sp.B)")</f>
        <v>#VALUE!</v>
      </c>
      <c r="AQ17" s="135">
        <f t="shared" si="17"/>
        <v>1</v>
      </c>
      <c r="AR17" s="134" t="e">
        <f t="shared" ref="AR17:AR18" si="47">IF((AP17-AQ17)&gt;0,(AP17-AQ17),0)</f>
        <v>#VALUE!</v>
      </c>
      <c r="AS17" s="134" t="e">
        <f t="shared" ref="AS17:AS18" si="48">IF((AP17-AQ17)&lt;0,ABS(AP17-AQ17),0)</f>
        <v>#VALUE!</v>
      </c>
      <c r="AT17" s="133" t="e">
        <f>COUNTIFS(A1_Individu_Data_Keadaan_SDMK!A$4:A$149931,K17,A1_Individu_Data_Keadaan_SDMK!S$4:S$149285,"Dokter Spesialis Radiologi (Sp.Rad)")</f>
        <v>#VALUE!</v>
      </c>
      <c r="AU17" s="135">
        <f t="shared" si="20"/>
        <v>0</v>
      </c>
      <c r="AV17" s="134" t="e">
        <f t="shared" ref="AV17:AV18" si="49">IF((AT17-AU17)&gt;0,(AT17-AU17),0)</f>
        <v>#VALUE!</v>
      </c>
      <c r="AW17" s="134" t="e">
        <f t="shared" ref="AW17:AW18" si="50">IF((AT17-AU17)&lt;0,ABS(AT17-AU17),0)</f>
        <v>#VALUE!</v>
      </c>
      <c r="AX17" s="133" t="e">
        <f>COUNTIFS(A1_Individu_Data_Keadaan_SDMK!A$4:A$149931,K17,A1_Individu_Data_Keadaan_SDMK!S$4:S$149285,"Dokter Spesialis Anastesiologi (Sp.An)")</f>
        <v>#VALUE!</v>
      </c>
      <c r="AY17" s="135">
        <f t="shared" si="23"/>
        <v>0</v>
      </c>
      <c r="AZ17" s="134" t="e">
        <f t="shared" ref="AZ17:AZ18" si="51">IF((AX17-AY17)&gt;0,(AX17-AY17),0)</f>
        <v>#VALUE!</v>
      </c>
      <c r="BA17" s="134" t="e">
        <f t="shared" ref="BA17:BA18" si="52">IF((AX17-AY17)&lt;0,ABS(AX17-AY17),0)</f>
        <v>#VALUE!</v>
      </c>
      <c r="BB17" s="133" t="e">
        <f>COUNTIFS(A1_Individu_Data_Keadaan_SDMK!A$4:A$149931,K17,A1_Individu_Data_Keadaan_SDMK!S$4:S$149285,"Dokter Spesialis Patologi Klinik (SP.PK)")</f>
        <v>#VALUE!</v>
      </c>
      <c r="BC17" s="135">
        <f t="shared" si="26"/>
        <v>0</v>
      </c>
      <c r="BD17" s="134" t="e">
        <f t="shared" ref="BD17:BD18" si="53">IF((BB17-BC17)&gt;0,(BB17-BC17),0)</f>
        <v>#VALUE!</v>
      </c>
      <c r="BE17" s="134" t="e">
        <f t="shared" ref="BE17:BE18" si="54">IF((BB17-BC17)&lt;0,ABS(BB17-BC17),0)</f>
        <v>#VALUE!</v>
      </c>
      <c r="BF17" s="133" t="e">
        <f>COUNTIFS(A1_Individu_Data_Keadaan_SDMK!A$4:A$149931,K17,A1_Individu_Data_Keadaan_SDMK!S$4:S$149285,"Dokter Spesialis Patologi Anatomi (Sp.PA)")</f>
        <v>#VALUE!</v>
      </c>
      <c r="BG17" s="135">
        <f t="shared" si="29"/>
        <v>0</v>
      </c>
      <c r="BH17" s="134" t="e">
        <f t="shared" si="30"/>
        <v>#VALUE!</v>
      </c>
      <c r="BI17" s="134" t="e">
        <f t="shared" si="31"/>
        <v>#VALUE!</v>
      </c>
      <c r="BJ17" s="133" t="e">
        <f>COUNTIFS(A1_Individu_Data_Keadaan_SDMK!A$4:A$149931,K17,A1_Individu_Data_Keadaan_SDMK!S$4:S$149285,"Dokter Spesialis Rehabilitasi Medik (Sp.RM)")</f>
        <v>#VALUE!</v>
      </c>
      <c r="BK17" s="135" t="e">
        <f t="shared" si="32"/>
        <v>#VALUE!</v>
      </c>
      <c r="BL17" s="134" t="e">
        <f t="shared" si="33"/>
        <v>#VALUE!</v>
      </c>
      <c r="BM17" s="134" t="e">
        <f t="shared" si="34"/>
        <v>#VALUE!</v>
      </c>
      <c r="BN17" s="139" t="e">
        <f t="shared" ref="BN17:BN18" si="55">IF(AND(AD17&gt;=1,AH17&gt;=1,AL17&gt;=1,AP17&gt;=1,AT17&gt;=1,AX17&gt;=1,BB17&gt;=1),"Memenuhi","Belum Memenuhi")</f>
        <v>#VALUE!</v>
      </c>
    </row>
    <row r="18" spans="2:66" ht="34.5" customHeight="1">
      <c r="B18" s="456" t="s">
        <v>12304</v>
      </c>
      <c r="C18" s="715"/>
      <c r="D18" s="465" t="e">
        <f>IF(B$3="",SUM(BF$8:BF$1432),IF(B$3&lt;&gt;"",SUMIF(S$8:S$1432,B$3,BF$8:BF$1432),0))</f>
        <v>#VALUE!</v>
      </c>
      <c r="E18" s="465">
        <f>IF(B$3="",COUNTIFS(BH$8:BH$1433,"&gt;=0",BI$8:BI$1433,"0"),IF(B$3&lt;&gt;"",COUNTIFS(BH$8:BH$1433,"&gt;=0",BI$8:BI$1433,"0",S$8:S$1433,B$3),"ERROR"))</f>
        <v>0</v>
      </c>
      <c r="F18" s="466">
        <f t="shared" ref="F18:F19" si="56">E18/C$9</f>
        <v>0</v>
      </c>
      <c r="G18" s="465">
        <f>IF(B$3="",COUNTIF(BI$8:BI$1433,"&gt;0"),IF(B$3&lt;&gt;"",COUNTIFS(BI$8:BI$1433,"&gt;0",S$8:S$1433,B$3),"ERROR"))</f>
        <v>0</v>
      </c>
      <c r="H18" s="466">
        <f t="shared" ref="H18:H19" si="57">G18/C$9</f>
        <v>0</v>
      </c>
      <c r="K18" s="130" t="s">
        <v>14165</v>
      </c>
      <c r="L18" s="131" t="s">
        <v>14166</v>
      </c>
      <c r="M18" s="128" t="s">
        <v>1632</v>
      </c>
      <c r="N18" s="132" t="s">
        <v>12209</v>
      </c>
      <c r="O18" s="347" t="s">
        <v>14147</v>
      </c>
      <c r="P18" s="128">
        <v>33</v>
      </c>
      <c r="Q18" s="425">
        <v>3301</v>
      </c>
      <c r="R18" s="348" t="str">
        <f>IF(P18&lt;&gt;"",VLOOKUP(P18,'01_MASTER_KODE_WILAYAH'!H$1437:I$1470,2,FALSE),"")</f>
        <v>JAWA TENGAH</v>
      </c>
      <c r="S18" s="348" t="str">
        <f>IF(Q18&lt;&gt;"",VLOOKUP(Q18,'01_MASTER_KODE_WILAYAH'!D$5:F$1353,3,FALSE),"")</f>
        <v>CILACAP</v>
      </c>
      <c r="T18" s="422" t="str">
        <f t="shared" si="0"/>
        <v>BUMN</v>
      </c>
      <c r="U18" s="145" t="e">
        <f t="shared" si="40"/>
        <v>#VALUE!</v>
      </c>
      <c r="V18" s="133" t="e">
        <f>COUNTIFS(A1_Individu_Data_Keadaan_SDMK!A$4:A$149931,K18,A1_Individu_Data_Keadaan_SDMK!S$4:S$149285,"Dokter Umum")</f>
        <v>#VALUE!</v>
      </c>
      <c r="W18" s="122">
        <f t="shared" si="2"/>
        <v>4</v>
      </c>
      <c r="X18" s="134" t="e">
        <f t="shared" si="3"/>
        <v>#VALUE!</v>
      </c>
      <c r="Y18" s="134" t="e">
        <f t="shared" si="4"/>
        <v>#VALUE!</v>
      </c>
      <c r="Z18" s="133" t="e">
        <f>COUNTIFS(A1_Individu_Data_Keadaan_SDMK!A$4:A$149931,K18,A1_Individu_Data_Keadaan_SDMK!S$4:S$149285,"Dokter Gigi")</f>
        <v>#VALUE!</v>
      </c>
      <c r="AA18" s="122">
        <f t="shared" si="5"/>
        <v>1</v>
      </c>
      <c r="AB18" s="134" t="e">
        <f t="shared" si="6"/>
        <v>#VALUE!</v>
      </c>
      <c r="AC18" s="134" t="e">
        <f t="shared" si="7"/>
        <v>#VALUE!</v>
      </c>
      <c r="AD18" s="133" t="e">
        <f>COUNTIFS(A1_Individu_Data_Keadaan_SDMK!A$4:A$149931,K18,A1_Individu_Data_Keadaan_SDMK!S$4:S$149285,"Dokter Spesialis Penyakit Dalam (Sp.PD)")</f>
        <v>#VALUE!</v>
      </c>
      <c r="AE18" s="122">
        <f t="shared" si="8"/>
        <v>1</v>
      </c>
      <c r="AF18" s="134" t="e">
        <f t="shared" si="41"/>
        <v>#VALUE!</v>
      </c>
      <c r="AG18" s="134" t="e">
        <f t="shared" si="42"/>
        <v>#VALUE!</v>
      </c>
      <c r="AH18" s="133" t="e">
        <f>COUNTIFS(A1_Individu_Data_Keadaan_SDMK!A$4:A$149931,K18,A1_Individu_Data_Keadaan_SDMK!S$4:S$149285,"Dokter Spesialis Obstetri &amp; Ginekologi - Kebidanan &amp; Kandungan (Sp.OG)")</f>
        <v>#VALUE!</v>
      </c>
      <c r="AI18" s="122">
        <f t="shared" si="11"/>
        <v>1</v>
      </c>
      <c r="AJ18" s="134" t="e">
        <f t="shared" si="43"/>
        <v>#VALUE!</v>
      </c>
      <c r="AK18" s="134" t="e">
        <f t="shared" si="44"/>
        <v>#VALUE!</v>
      </c>
      <c r="AL18" s="133" t="e">
        <f>COUNTIFS(A1_Individu_Data_Keadaan_SDMK!A$4:A$149931,K18,A1_Individu_Data_Keadaan_SDMK!S$4:S$149285,"Dokter Spesialis Anak (Sp.A)")</f>
        <v>#VALUE!</v>
      </c>
      <c r="AM18" s="135">
        <f t="shared" si="14"/>
        <v>1</v>
      </c>
      <c r="AN18" s="134" t="e">
        <f t="shared" si="45"/>
        <v>#VALUE!</v>
      </c>
      <c r="AO18" s="134" t="e">
        <f t="shared" si="46"/>
        <v>#VALUE!</v>
      </c>
      <c r="AP18" s="133" t="e">
        <f>COUNTIFS(A1_Individu_Data_Keadaan_SDMK!A$4:A$149931,K18,A1_Individu_Data_Keadaan_SDMK!S$4:S$149285,"Dokter Spesialis Bedah (Sp.B)")</f>
        <v>#VALUE!</v>
      </c>
      <c r="AQ18" s="135">
        <f t="shared" si="17"/>
        <v>1</v>
      </c>
      <c r="AR18" s="134" t="e">
        <f t="shared" si="47"/>
        <v>#VALUE!</v>
      </c>
      <c r="AS18" s="134" t="e">
        <f t="shared" si="48"/>
        <v>#VALUE!</v>
      </c>
      <c r="AT18" s="133" t="e">
        <f>COUNTIFS(A1_Individu_Data_Keadaan_SDMK!A$4:A$149931,K18,A1_Individu_Data_Keadaan_SDMK!S$4:S$149285,"Dokter Spesialis Radiologi (Sp.Rad)")</f>
        <v>#VALUE!</v>
      </c>
      <c r="AU18" s="135">
        <f t="shared" si="20"/>
        <v>0</v>
      </c>
      <c r="AV18" s="134" t="e">
        <f t="shared" si="49"/>
        <v>#VALUE!</v>
      </c>
      <c r="AW18" s="134" t="e">
        <f t="shared" si="50"/>
        <v>#VALUE!</v>
      </c>
      <c r="AX18" s="133" t="e">
        <f>COUNTIFS(A1_Individu_Data_Keadaan_SDMK!A$4:A$149931,K18,A1_Individu_Data_Keadaan_SDMK!S$4:S$149285,"Dokter Spesialis Anastesiologi (Sp.An)")</f>
        <v>#VALUE!</v>
      </c>
      <c r="AY18" s="135">
        <f t="shared" si="23"/>
        <v>0</v>
      </c>
      <c r="AZ18" s="134" t="e">
        <f t="shared" si="51"/>
        <v>#VALUE!</v>
      </c>
      <c r="BA18" s="134" t="e">
        <f t="shared" si="52"/>
        <v>#VALUE!</v>
      </c>
      <c r="BB18" s="133" t="e">
        <f>COUNTIFS(A1_Individu_Data_Keadaan_SDMK!A$4:A$149931,K18,A1_Individu_Data_Keadaan_SDMK!S$4:S$149285,"Dokter Spesialis Patologi Klinik (SP.PK)")</f>
        <v>#VALUE!</v>
      </c>
      <c r="BC18" s="135">
        <f t="shared" si="26"/>
        <v>0</v>
      </c>
      <c r="BD18" s="134" t="e">
        <f t="shared" si="53"/>
        <v>#VALUE!</v>
      </c>
      <c r="BE18" s="134" t="e">
        <f t="shared" si="54"/>
        <v>#VALUE!</v>
      </c>
      <c r="BF18" s="133" t="e">
        <f>COUNTIFS(A1_Individu_Data_Keadaan_SDMK!A$4:A$149931,K18,A1_Individu_Data_Keadaan_SDMK!S$4:S$149285,"Dokter Spesialis Patologi Anatomi (Sp.PA)")</f>
        <v>#VALUE!</v>
      </c>
      <c r="BG18" s="135">
        <f t="shared" si="29"/>
        <v>0</v>
      </c>
      <c r="BH18" s="134" t="e">
        <f t="shared" si="30"/>
        <v>#VALUE!</v>
      </c>
      <c r="BI18" s="134" t="e">
        <f t="shared" si="31"/>
        <v>#VALUE!</v>
      </c>
      <c r="BJ18" s="133" t="e">
        <f>COUNTIFS(A1_Individu_Data_Keadaan_SDMK!A$4:A$149931,K18,A1_Individu_Data_Keadaan_SDMK!S$4:S$149285,"Dokter Spesialis Rehabilitasi Medik (Sp.RM)")</f>
        <v>#VALUE!</v>
      </c>
      <c r="BK18" s="135" t="e">
        <f t="shared" si="32"/>
        <v>#VALUE!</v>
      </c>
      <c r="BL18" s="134" t="e">
        <f t="shared" si="33"/>
        <v>#VALUE!</v>
      </c>
      <c r="BM18" s="134" t="e">
        <f t="shared" si="34"/>
        <v>#VALUE!</v>
      </c>
      <c r="BN18" s="139" t="e">
        <f t="shared" si="55"/>
        <v>#VALUE!</v>
      </c>
    </row>
    <row r="19" spans="2:66" ht="30" customHeight="1">
      <c r="B19" s="456" t="s">
        <v>12305</v>
      </c>
      <c r="C19" s="716"/>
      <c r="D19" s="465" t="e">
        <f>IF(B$3="",SUM(BJ$8:BJ$1432),IF(B$3&lt;&gt;"",SUMIF(S$8:S$1432,B$3,BJ$8:BJ$1432),0))</f>
        <v>#VALUE!</v>
      </c>
      <c r="E19" s="465">
        <f>IF(B$3="",COUNTIFS(BL$8:BL$1433,"&gt;=0",BM$8:BM$1433,"0"),IF(B$3&lt;&gt;"",COUNTIFS(BL$8:BL$1433,"&gt;=0",BM$8:BM$1433,"0",S$8:S$1433,B$3),"ERROR"))</f>
        <v>0</v>
      </c>
      <c r="F19" s="466">
        <f t="shared" si="56"/>
        <v>0</v>
      </c>
      <c r="G19" s="465">
        <f>IF(B$3="",COUNTIF(BM$8:BM$1433,"&gt;0"),IF(B$3&lt;&gt;"",COUNTIFS(BM$8:BM$1433,"&gt;0",S$8:S$1433,B$3),"ERROR"))</f>
        <v>0</v>
      </c>
      <c r="H19" s="466">
        <f t="shared" si="57"/>
        <v>0</v>
      </c>
      <c r="K19" s="130" t="s">
        <v>14167</v>
      </c>
      <c r="L19" s="131" t="s">
        <v>14168</v>
      </c>
      <c r="M19" s="128" t="s">
        <v>1632</v>
      </c>
      <c r="N19" s="132" t="s">
        <v>12207</v>
      </c>
      <c r="O19" s="347" t="s">
        <v>12201</v>
      </c>
      <c r="P19" s="128">
        <v>33</v>
      </c>
      <c r="Q19" s="425">
        <v>3302</v>
      </c>
      <c r="R19" s="348" t="str">
        <f>IF(P19&lt;&gt;"",VLOOKUP(P19,'01_MASTER_KODE_WILAYAH'!H$1437:I$1470,2,FALSE),"")</f>
        <v>JAWA TENGAH</v>
      </c>
      <c r="S19" s="348" t="str">
        <f>IF(Q19&lt;&gt;"",VLOOKUP(Q19,'01_MASTER_KODE_WILAYAH'!D$5:F$1353,3,FALSE),"")</f>
        <v>BANYUMAS</v>
      </c>
      <c r="T19" s="422" t="str">
        <f t="shared" si="0"/>
        <v>Pemerintah</v>
      </c>
      <c r="U19" s="145" t="e">
        <f t="shared" ref="U19:U20" si="58">AD19+AH19+AL19+AP19+AT19+AX19+BB19</f>
        <v>#VALUE!</v>
      </c>
      <c r="V19" s="133" t="e">
        <f>COUNTIFS(A1_Individu_Data_Keadaan_SDMK!A$4:A$149931,K19,A1_Individu_Data_Keadaan_SDMK!S$4:S$149285,"Dokter Umum")</f>
        <v>#VALUE!</v>
      </c>
      <c r="W19" s="122">
        <f t="shared" si="2"/>
        <v>12</v>
      </c>
      <c r="X19" s="134" t="e">
        <f t="shared" si="3"/>
        <v>#VALUE!</v>
      </c>
      <c r="Y19" s="134" t="e">
        <f t="shared" si="4"/>
        <v>#VALUE!</v>
      </c>
      <c r="Z19" s="133" t="e">
        <f>COUNTIFS(A1_Individu_Data_Keadaan_SDMK!A$4:A$149931,K19,A1_Individu_Data_Keadaan_SDMK!S$4:S$149285,"Dokter Gigi")</f>
        <v>#VALUE!</v>
      </c>
      <c r="AA19" s="122">
        <f t="shared" si="5"/>
        <v>3</v>
      </c>
      <c r="AB19" s="134" t="e">
        <f t="shared" si="6"/>
        <v>#VALUE!</v>
      </c>
      <c r="AC19" s="134" t="e">
        <f t="shared" si="7"/>
        <v>#VALUE!</v>
      </c>
      <c r="AD19" s="133" t="e">
        <f>COUNTIFS(A1_Individu_Data_Keadaan_SDMK!A$4:A$149931,K19,A1_Individu_Data_Keadaan_SDMK!S$4:S$149285,"Dokter Spesialis Penyakit Dalam (Sp.PD)")</f>
        <v>#VALUE!</v>
      </c>
      <c r="AE19" s="122">
        <f t="shared" si="8"/>
        <v>3</v>
      </c>
      <c r="AF19" s="134" t="e">
        <f t="shared" ref="AF19:AF20" si="59">IF((AD19-AE19)&gt;0,(AD19-AE19),0)</f>
        <v>#VALUE!</v>
      </c>
      <c r="AG19" s="134" t="e">
        <f t="shared" ref="AG19:AG20" si="60">IF((AD19-AE19)&lt;0,ABS(AD19-AE19),0)</f>
        <v>#VALUE!</v>
      </c>
      <c r="AH19" s="133" t="e">
        <f>COUNTIFS(A1_Individu_Data_Keadaan_SDMK!A$4:A$149931,K19,A1_Individu_Data_Keadaan_SDMK!S$4:S$149285,"Dokter Spesialis Obstetri &amp; Ginekologi - Kebidanan &amp; Kandungan (Sp.OG)")</f>
        <v>#VALUE!</v>
      </c>
      <c r="AI19" s="122">
        <f t="shared" si="11"/>
        <v>3</v>
      </c>
      <c r="AJ19" s="134" t="e">
        <f t="shared" ref="AJ19:AJ20" si="61">IF((AH19-AI19)&gt;0,(AH19-AI19),0)</f>
        <v>#VALUE!</v>
      </c>
      <c r="AK19" s="134" t="e">
        <f t="shared" ref="AK19:AK20" si="62">IF((AH19-AI19)&lt;0,ABS(AH19-AI19),0)</f>
        <v>#VALUE!</v>
      </c>
      <c r="AL19" s="133" t="e">
        <f>COUNTIFS(A1_Individu_Data_Keadaan_SDMK!A$4:A$149931,K19,A1_Individu_Data_Keadaan_SDMK!S$4:S$149285,"Dokter Spesialis Anak (Sp.A)")</f>
        <v>#VALUE!</v>
      </c>
      <c r="AM19" s="135">
        <f t="shared" si="14"/>
        <v>3</v>
      </c>
      <c r="AN19" s="134" t="e">
        <f t="shared" ref="AN19:AN20" si="63">IF((AL19-AM19)&gt;0,(AL19-AM19),0)</f>
        <v>#VALUE!</v>
      </c>
      <c r="AO19" s="134" t="e">
        <f t="shared" ref="AO19:AO20" si="64">IF((AL19-AM19)&lt;0,ABS(AL19-AM19),0)</f>
        <v>#VALUE!</v>
      </c>
      <c r="AP19" s="133" t="e">
        <f>COUNTIFS(A1_Individu_Data_Keadaan_SDMK!A$4:A$149931,K19,A1_Individu_Data_Keadaan_SDMK!S$4:S$149285,"Dokter Spesialis Bedah (Sp.B)")</f>
        <v>#VALUE!</v>
      </c>
      <c r="AQ19" s="135">
        <f t="shared" si="17"/>
        <v>3</v>
      </c>
      <c r="AR19" s="134" t="e">
        <f t="shared" ref="AR19:AR20" si="65">IF((AP19-AQ19)&gt;0,(AP19-AQ19),0)</f>
        <v>#VALUE!</v>
      </c>
      <c r="AS19" s="134" t="e">
        <f t="shared" ref="AS19:AS20" si="66">IF((AP19-AQ19)&lt;0,ABS(AP19-AQ19),0)</f>
        <v>#VALUE!</v>
      </c>
      <c r="AT19" s="133" t="e">
        <f>COUNTIFS(A1_Individu_Data_Keadaan_SDMK!A$4:A$149931,K19,A1_Individu_Data_Keadaan_SDMK!S$4:S$149285,"Dokter Spesialis Radiologi (Sp.Rad)")</f>
        <v>#VALUE!</v>
      </c>
      <c r="AU19" s="135">
        <f t="shared" si="20"/>
        <v>2</v>
      </c>
      <c r="AV19" s="134" t="e">
        <f t="shared" ref="AV19:AV20" si="67">IF((AT19-AU19)&gt;0,(AT19-AU19),0)</f>
        <v>#VALUE!</v>
      </c>
      <c r="AW19" s="134" t="e">
        <f t="shared" ref="AW19:AW20" si="68">IF((AT19-AU19)&lt;0,ABS(AT19-AU19),0)</f>
        <v>#VALUE!</v>
      </c>
      <c r="AX19" s="133" t="e">
        <f>COUNTIFS(A1_Individu_Data_Keadaan_SDMK!A$4:A$149931,K19,A1_Individu_Data_Keadaan_SDMK!S$4:S$149285,"Dokter Spesialis Anastesiologi (Sp.An)")</f>
        <v>#VALUE!</v>
      </c>
      <c r="AY19" s="135">
        <f t="shared" si="23"/>
        <v>2</v>
      </c>
      <c r="AZ19" s="134" t="e">
        <f t="shared" ref="AZ19:AZ20" si="69">IF((AX19-AY19)&gt;0,(AX19-AY19),0)</f>
        <v>#VALUE!</v>
      </c>
      <c r="BA19" s="134" t="e">
        <f t="shared" ref="BA19:BA20" si="70">IF((AX19-AY19)&lt;0,ABS(AX19-AY19),0)</f>
        <v>#VALUE!</v>
      </c>
      <c r="BB19" s="133" t="e">
        <f>COUNTIFS(A1_Individu_Data_Keadaan_SDMK!A$4:A$149931,K19,A1_Individu_Data_Keadaan_SDMK!S$4:S$149285,"Dokter Spesialis Patologi Klinik (SP.PK)")</f>
        <v>#VALUE!</v>
      </c>
      <c r="BC19" s="135">
        <f t="shared" si="26"/>
        <v>2</v>
      </c>
      <c r="BD19" s="134" t="e">
        <f t="shared" ref="BD19:BD20" si="71">IF((BB19-BC19)&gt;0,(BB19-BC19),0)</f>
        <v>#VALUE!</v>
      </c>
      <c r="BE19" s="134" t="e">
        <f t="shared" ref="BE19:BE20" si="72">IF((BB19-BC19)&lt;0,ABS(BB19-BC19),0)</f>
        <v>#VALUE!</v>
      </c>
      <c r="BF19" s="133" t="e">
        <f>COUNTIFS(A1_Individu_Data_Keadaan_SDMK!A$4:A$149931,K19,A1_Individu_Data_Keadaan_SDMK!S$4:S$149285,"Dokter Spesialis Patologi Anatomi (Sp.PA)")</f>
        <v>#VALUE!</v>
      </c>
      <c r="BG19" s="135">
        <f t="shared" si="29"/>
        <v>0</v>
      </c>
      <c r="BH19" s="134" t="e">
        <f t="shared" si="30"/>
        <v>#VALUE!</v>
      </c>
      <c r="BI19" s="134" t="e">
        <f t="shared" si="31"/>
        <v>#VALUE!</v>
      </c>
      <c r="BJ19" s="133" t="e">
        <f>COUNTIFS(A1_Individu_Data_Keadaan_SDMK!A$4:A$149931,K19,A1_Individu_Data_Keadaan_SDMK!S$4:S$149285,"Dokter Spesialis Rehabilitasi Medik (Sp.RM)")</f>
        <v>#VALUE!</v>
      </c>
      <c r="BK19" s="135" t="e">
        <f t="shared" si="32"/>
        <v>#VALUE!</v>
      </c>
      <c r="BL19" s="134" t="e">
        <f t="shared" si="33"/>
        <v>#VALUE!</v>
      </c>
      <c r="BM19" s="134" t="e">
        <f t="shared" si="34"/>
        <v>#VALUE!</v>
      </c>
      <c r="BN19" s="139" t="e">
        <f>IF(AND(AD19&gt;=1,AH19&gt;=1,AL19&gt;=1,AP19&gt;=1,AT19&gt;=1,AX19&gt;=1,BB19&gt;=1),"Memenuhi","Belum Memenuhi")</f>
        <v>#VALUE!</v>
      </c>
    </row>
    <row r="20" spans="2:66" ht="15" customHeight="1">
      <c r="B20" s="451"/>
      <c r="C20" s="467"/>
      <c r="D20" s="468"/>
      <c r="E20" s="469"/>
      <c r="F20" s="470"/>
      <c r="G20" s="469"/>
      <c r="H20" s="471"/>
      <c r="K20" s="130" t="s">
        <v>14169</v>
      </c>
      <c r="L20" s="131" t="s">
        <v>14170</v>
      </c>
      <c r="M20" s="128" t="s">
        <v>1632</v>
      </c>
      <c r="N20" s="132" t="s">
        <v>12207</v>
      </c>
      <c r="O20" s="347" t="s">
        <v>11675</v>
      </c>
      <c r="P20" s="128">
        <v>33</v>
      </c>
      <c r="Q20" s="425">
        <v>3302</v>
      </c>
      <c r="R20" s="348" t="str">
        <f>IF(P20&lt;&gt;"",VLOOKUP(P20,'01_MASTER_KODE_WILAYAH'!H$1437:I$1470,2,FALSE),"")</f>
        <v>JAWA TENGAH</v>
      </c>
      <c r="S20" s="348" t="str">
        <f>IF(Q20&lt;&gt;"",VLOOKUP(Q20,'01_MASTER_KODE_WILAYAH'!D$5:F$1353,3,FALSE),"")</f>
        <v>BANYUMAS</v>
      </c>
      <c r="T20" s="422" t="str">
        <f t="shared" si="0"/>
        <v>Pemerintah</v>
      </c>
      <c r="U20" s="145" t="e">
        <f t="shared" si="58"/>
        <v>#VALUE!</v>
      </c>
      <c r="V20" s="133" t="e">
        <f>COUNTIFS(A1_Individu_Data_Keadaan_SDMK!A$4:A$149931,K20,A1_Individu_Data_Keadaan_SDMK!S$4:S$149285,"Dokter Umum")</f>
        <v>#VALUE!</v>
      </c>
      <c r="W20" s="122">
        <f t="shared" si="2"/>
        <v>12</v>
      </c>
      <c r="X20" s="134" t="e">
        <f t="shared" si="3"/>
        <v>#VALUE!</v>
      </c>
      <c r="Y20" s="134" t="e">
        <f t="shared" si="4"/>
        <v>#VALUE!</v>
      </c>
      <c r="Z20" s="133" t="e">
        <f>COUNTIFS(A1_Individu_Data_Keadaan_SDMK!A$4:A$149931,K20,A1_Individu_Data_Keadaan_SDMK!S$4:S$149285,"Dokter Gigi")</f>
        <v>#VALUE!</v>
      </c>
      <c r="AA20" s="122">
        <f t="shared" si="5"/>
        <v>3</v>
      </c>
      <c r="AB20" s="134" t="e">
        <f t="shared" si="6"/>
        <v>#VALUE!</v>
      </c>
      <c r="AC20" s="134" t="e">
        <f t="shared" si="7"/>
        <v>#VALUE!</v>
      </c>
      <c r="AD20" s="133" t="e">
        <f>COUNTIFS(A1_Individu_Data_Keadaan_SDMK!A$4:A$149931,K20,A1_Individu_Data_Keadaan_SDMK!S$4:S$149285,"Dokter Spesialis Penyakit Dalam (Sp.PD)")</f>
        <v>#VALUE!</v>
      </c>
      <c r="AE20" s="122">
        <f t="shared" si="8"/>
        <v>3</v>
      </c>
      <c r="AF20" s="134" t="e">
        <f t="shared" si="59"/>
        <v>#VALUE!</v>
      </c>
      <c r="AG20" s="134" t="e">
        <f t="shared" si="60"/>
        <v>#VALUE!</v>
      </c>
      <c r="AH20" s="133" t="e">
        <f>COUNTIFS(A1_Individu_Data_Keadaan_SDMK!A$4:A$149931,K20,A1_Individu_Data_Keadaan_SDMK!S$4:S$149285,"Dokter Spesialis Obstetri &amp; Ginekologi - Kebidanan &amp; Kandungan (Sp.OG)")</f>
        <v>#VALUE!</v>
      </c>
      <c r="AI20" s="122">
        <f t="shared" si="11"/>
        <v>3</v>
      </c>
      <c r="AJ20" s="134" t="e">
        <f t="shared" si="61"/>
        <v>#VALUE!</v>
      </c>
      <c r="AK20" s="134" t="e">
        <f t="shared" si="62"/>
        <v>#VALUE!</v>
      </c>
      <c r="AL20" s="133" t="e">
        <f>COUNTIFS(A1_Individu_Data_Keadaan_SDMK!A$4:A$149931,K20,A1_Individu_Data_Keadaan_SDMK!S$4:S$149285,"Dokter Spesialis Anak (Sp.A)")</f>
        <v>#VALUE!</v>
      </c>
      <c r="AM20" s="135">
        <f t="shared" si="14"/>
        <v>3</v>
      </c>
      <c r="AN20" s="134" t="e">
        <f t="shared" si="63"/>
        <v>#VALUE!</v>
      </c>
      <c r="AO20" s="134" t="e">
        <f t="shared" si="64"/>
        <v>#VALUE!</v>
      </c>
      <c r="AP20" s="133" t="e">
        <f>COUNTIFS(A1_Individu_Data_Keadaan_SDMK!A$4:A$149931,K20,A1_Individu_Data_Keadaan_SDMK!S$4:S$149285,"Dokter Spesialis Bedah (Sp.B)")</f>
        <v>#VALUE!</v>
      </c>
      <c r="AQ20" s="135">
        <f t="shared" si="17"/>
        <v>3</v>
      </c>
      <c r="AR20" s="134" t="e">
        <f t="shared" si="65"/>
        <v>#VALUE!</v>
      </c>
      <c r="AS20" s="134" t="e">
        <f t="shared" si="66"/>
        <v>#VALUE!</v>
      </c>
      <c r="AT20" s="133" t="e">
        <f>COUNTIFS(A1_Individu_Data_Keadaan_SDMK!A$4:A$149931,K20,A1_Individu_Data_Keadaan_SDMK!S$4:S$149285,"Dokter Spesialis Radiologi (Sp.Rad)")</f>
        <v>#VALUE!</v>
      </c>
      <c r="AU20" s="135">
        <f t="shared" si="20"/>
        <v>2</v>
      </c>
      <c r="AV20" s="134" t="e">
        <f t="shared" si="67"/>
        <v>#VALUE!</v>
      </c>
      <c r="AW20" s="134" t="e">
        <f t="shared" si="68"/>
        <v>#VALUE!</v>
      </c>
      <c r="AX20" s="133" t="e">
        <f>COUNTIFS(A1_Individu_Data_Keadaan_SDMK!A$4:A$149931,K20,A1_Individu_Data_Keadaan_SDMK!S$4:S$149285,"Dokter Spesialis Anastesiologi (Sp.An)")</f>
        <v>#VALUE!</v>
      </c>
      <c r="AY20" s="135">
        <f t="shared" si="23"/>
        <v>2</v>
      </c>
      <c r="AZ20" s="134" t="e">
        <f t="shared" si="69"/>
        <v>#VALUE!</v>
      </c>
      <c r="BA20" s="134" t="e">
        <f t="shared" si="70"/>
        <v>#VALUE!</v>
      </c>
      <c r="BB20" s="133" t="e">
        <f>COUNTIFS(A1_Individu_Data_Keadaan_SDMK!A$4:A$149931,K20,A1_Individu_Data_Keadaan_SDMK!S$4:S$149285,"Dokter Spesialis Patologi Klinik (SP.PK)")</f>
        <v>#VALUE!</v>
      </c>
      <c r="BC20" s="135">
        <f t="shared" si="26"/>
        <v>2</v>
      </c>
      <c r="BD20" s="134" t="e">
        <f t="shared" si="71"/>
        <v>#VALUE!</v>
      </c>
      <c r="BE20" s="134" t="e">
        <f t="shared" si="72"/>
        <v>#VALUE!</v>
      </c>
      <c r="BF20" s="133" t="e">
        <f>COUNTIFS(A1_Individu_Data_Keadaan_SDMK!A$4:A$149931,K20,A1_Individu_Data_Keadaan_SDMK!S$4:S$149285,"Dokter Spesialis Patologi Anatomi (Sp.PA)")</f>
        <v>#VALUE!</v>
      </c>
      <c r="BG20" s="135">
        <f t="shared" si="29"/>
        <v>0</v>
      </c>
      <c r="BH20" s="134" t="e">
        <f t="shared" si="30"/>
        <v>#VALUE!</v>
      </c>
      <c r="BI20" s="134" t="e">
        <f t="shared" si="31"/>
        <v>#VALUE!</v>
      </c>
      <c r="BJ20" s="133" t="e">
        <f>COUNTIFS(A1_Individu_Data_Keadaan_SDMK!A$4:A$149931,K20,A1_Individu_Data_Keadaan_SDMK!S$4:S$149285,"Dokter Spesialis Rehabilitasi Medik (Sp.RM)")</f>
        <v>#VALUE!</v>
      </c>
      <c r="BK20" s="135" t="e">
        <f t="shared" si="32"/>
        <v>#VALUE!</v>
      </c>
      <c r="BL20" s="134" t="e">
        <f t="shared" si="33"/>
        <v>#VALUE!</v>
      </c>
      <c r="BM20" s="134" t="e">
        <f t="shared" si="34"/>
        <v>#VALUE!</v>
      </c>
      <c r="BN20" s="139" t="e">
        <f>IF(AND(AD20&gt;=1,AH20&gt;=1,AL20&gt;=1,AP20&gt;=1,AT20&gt;=1,AX20&gt;=1,BB20&gt;=1),"Memenuhi","Belum Memenuhi")</f>
        <v>#VALUE!</v>
      </c>
    </row>
    <row r="21" spans="2:66" ht="15">
      <c r="B21" s="472"/>
      <c r="C21" s="119"/>
      <c r="D21" s="119"/>
      <c r="E21" s="119"/>
      <c r="F21" s="119"/>
      <c r="G21" s="119"/>
      <c r="H21" s="119"/>
      <c r="K21" s="130" t="s">
        <v>14171</v>
      </c>
      <c r="L21" s="131" t="s">
        <v>14172</v>
      </c>
      <c r="M21" s="128" t="s">
        <v>1632</v>
      </c>
      <c r="N21" s="132" t="s">
        <v>14173</v>
      </c>
      <c r="O21" s="347" t="s">
        <v>9</v>
      </c>
      <c r="P21" s="128">
        <v>33</v>
      </c>
      <c r="Q21" s="425">
        <v>3302</v>
      </c>
      <c r="R21" s="348" t="str">
        <f>IF(P21&lt;&gt;"",VLOOKUP(P21,'01_MASTER_KODE_WILAYAH'!H$1437:I$1470,2,FALSE),"")</f>
        <v>JAWA TENGAH</v>
      </c>
      <c r="S21" s="348" t="str">
        <f>IF(Q21&lt;&gt;"",VLOOKUP(Q21,'01_MASTER_KODE_WILAYAH'!D$5:F$1353,3,FALSE),"")</f>
        <v>BANYUMAS</v>
      </c>
      <c r="T21" s="422" t="str">
        <f t="shared" ref="T21:T84" si="73">LEFT(O21,10)</f>
        <v>TNI AD</v>
      </c>
      <c r="U21" s="145" t="e">
        <f t="shared" ref="U21:U84" si="74">AD21+AH21+AL21+AP21+AT21+AX21+BB21</f>
        <v>#VALUE!</v>
      </c>
      <c r="V21" s="133" t="e">
        <f>COUNTIFS(A1_Individu_Data_Keadaan_SDMK!A$4:A$149931,K21,A1_Individu_Data_Keadaan_SDMK!S$4:S$149285,"Dokter Umum")</f>
        <v>#VALUE!</v>
      </c>
      <c r="W21" s="122">
        <f t="shared" ref="W21:W84" si="75">IF(N21="A",18,IF(N21="B",12,IF(N21="C",9,IF(N21="D",4,1))))</f>
        <v>1</v>
      </c>
      <c r="X21" s="134" t="e">
        <f t="shared" ref="X21:X84" si="76">IF((V21-W21)&gt;0,(V21-W21),0)</f>
        <v>#VALUE!</v>
      </c>
      <c r="Y21" s="134" t="e">
        <f t="shared" ref="Y21:Y84" si="77">IF((V21-W21)&lt;0,ABS(V21-W21),0)</f>
        <v>#VALUE!</v>
      </c>
      <c r="Z21" s="133" t="e">
        <f>COUNTIFS(A1_Individu_Data_Keadaan_SDMK!A$4:A$149931,K21,A1_Individu_Data_Keadaan_SDMK!S$4:S$149285,"Dokter Gigi")</f>
        <v>#VALUE!</v>
      </c>
      <c r="AA21" s="122">
        <f t="shared" ref="AA21:AA84" si="78">IF(N21="A",4,IF(N21="B",3,IF(N21="C",2,IF(N21="D",1,1))))</f>
        <v>1</v>
      </c>
      <c r="AB21" s="134" t="e">
        <f t="shared" ref="AB21:AB84" si="79">IF((Z21-AA21)&gt;0,(Z21-AA21),0)</f>
        <v>#VALUE!</v>
      </c>
      <c r="AC21" s="134" t="e">
        <f t="shared" ref="AC21:AC84" si="80">IF((Z21-AA21)&lt;0,ABS(Z21-AA21),0)</f>
        <v>#VALUE!</v>
      </c>
      <c r="AD21" s="133" t="e">
        <f>COUNTIFS(A1_Individu_Data_Keadaan_SDMK!A$4:A$149931,K21,A1_Individu_Data_Keadaan_SDMK!S$4:S$149285,"Dokter Spesialis Penyakit Dalam (Sp.PD)")</f>
        <v>#VALUE!</v>
      </c>
      <c r="AE21" s="122">
        <f t="shared" ref="AE21:AE84" si="81">IF(N21="A",6,IF(N21="B",3,IF(N21="C",2,IF(N21="D",1,1))))</f>
        <v>1</v>
      </c>
      <c r="AF21" s="134" t="e">
        <f t="shared" ref="AF21:AF84" si="82">IF((AD21-AE21)&gt;0,(AD21-AE21),0)</f>
        <v>#VALUE!</v>
      </c>
      <c r="AG21" s="134" t="e">
        <f t="shared" ref="AG21:AG84" si="83">IF((AD21-AE21)&lt;0,ABS(AD21-AE21),0)</f>
        <v>#VALUE!</v>
      </c>
      <c r="AH21" s="133" t="e">
        <f>COUNTIFS(A1_Individu_Data_Keadaan_SDMK!A$4:A$149931,K21,A1_Individu_Data_Keadaan_SDMK!S$4:S$149285,"Dokter Spesialis Obstetri &amp; Ginekologi - Kebidanan &amp; Kandungan (Sp.OG)")</f>
        <v>#VALUE!</v>
      </c>
      <c r="AI21" s="122">
        <f t="shared" ref="AI21:AI84" si="84">IF(N21="A",6,IF(N21="B",3,IF(N21="C",2,IF(N21="D",1,1))))</f>
        <v>1</v>
      </c>
      <c r="AJ21" s="134" t="e">
        <f t="shared" ref="AJ21:AJ84" si="85">IF((AH21-AI21)&gt;0,(AH21-AI21),0)</f>
        <v>#VALUE!</v>
      </c>
      <c r="AK21" s="134" t="e">
        <f t="shared" ref="AK21:AK84" si="86">IF((AH21-AI21)&lt;0,ABS(AH21-AI21),0)</f>
        <v>#VALUE!</v>
      </c>
      <c r="AL21" s="133" t="e">
        <f>COUNTIFS(A1_Individu_Data_Keadaan_SDMK!A$4:A$149931,K21,A1_Individu_Data_Keadaan_SDMK!S$4:S$149285,"Dokter Spesialis Anak (Sp.A)")</f>
        <v>#VALUE!</v>
      </c>
      <c r="AM21" s="135">
        <f t="shared" ref="AM21:AM84" si="87">IF(N21="A",6,IF(N21="B",3,IF(N21="C",2,IF(N21="D",1,1))))</f>
        <v>1</v>
      </c>
      <c r="AN21" s="134" t="e">
        <f t="shared" ref="AN21:AN84" si="88">IF((AL21-AM21)&gt;0,(AL21-AM21),0)</f>
        <v>#VALUE!</v>
      </c>
      <c r="AO21" s="134" t="e">
        <f t="shared" ref="AO21:AO84" si="89">IF((AL21-AM21)&lt;0,ABS(AL21-AM21),0)</f>
        <v>#VALUE!</v>
      </c>
      <c r="AP21" s="133" t="e">
        <f>COUNTIFS(A1_Individu_Data_Keadaan_SDMK!A$4:A$149931,K21,A1_Individu_Data_Keadaan_SDMK!S$4:S$149285,"Dokter Spesialis Bedah (Sp.B)")</f>
        <v>#VALUE!</v>
      </c>
      <c r="AQ21" s="135">
        <f t="shared" ref="AQ21:AQ84" si="90">IF(N21="A",6,IF(N21="B",3,IF(N21="C",2,IF(N21="D",1,1))))</f>
        <v>1</v>
      </c>
      <c r="AR21" s="134" t="e">
        <f t="shared" ref="AR21:AR84" si="91">IF((AP21-AQ21)&gt;0,(AP21-AQ21),0)</f>
        <v>#VALUE!</v>
      </c>
      <c r="AS21" s="134" t="e">
        <f t="shared" ref="AS21:AS84" si="92">IF((AP21-AQ21)&lt;0,ABS(AP21-AQ21),0)</f>
        <v>#VALUE!</v>
      </c>
      <c r="AT21" s="133" t="e">
        <f>COUNTIFS(A1_Individu_Data_Keadaan_SDMK!A$4:A$149931,K21,A1_Individu_Data_Keadaan_SDMK!S$4:S$149285,"Dokter Spesialis Radiologi (Sp.Rad)")</f>
        <v>#VALUE!</v>
      </c>
      <c r="AU21" s="135">
        <f t="shared" ref="AU21:AU84" si="93">IF(N21="A",3,IF(N21="B",2,IF(N21="C",1,IF(N21="D",0,0))))</f>
        <v>0</v>
      </c>
      <c r="AV21" s="134" t="e">
        <f t="shared" ref="AV21:AV84" si="94">IF((AT21-AU21)&gt;0,(AT21-AU21),0)</f>
        <v>#VALUE!</v>
      </c>
      <c r="AW21" s="134" t="e">
        <f t="shared" ref="AW21:AW84" si="95">IF((AT21-AU21)&lt;0,ABS(AT21-AU21),0)</f>
        <v>#VALUE!</v>
      </c>
      <c r="AX21" s="133" t="e">
        <f>COUNTIFS(A1_Individu_Data_Keadaan_SDMK!A$4:A$149931,K21,A1_Individu_Data_Keadaan_SDMK!S$4:S$149285,"Dokter Spesialis Anastesiologi (Sp.An)")</f>
        <v>#VALUE!</v>
      </c>
      <c r="AY21" s="135">
        <f t="shared" ref="AY21:AY84" si="96">IF(N21="A",3,IF(N21="B",2,IF(N21="C",1,IF(N21="D",0,0))))</f>
        <v>0</v>
      </c>
      <c r="AZ21" s="134" t="e">
        <f t="shared" ref="AZ21:AZ84" si="97">IF((AX21-AY21)&gt;0,(AX21-AY21),0)</f>
        <v>#VALUE!</v>
      </c>
      <c r="BA21" s="134" t="e">
        <f t="shared" ref="BA21:BA84" si="98">IF((AX21-AY21)&lt;0,ABS(AX21-AY21),0)</f>
        <v>#VALUE!</v>
      </c>
      <c r="BB21" s="133" t="e">
        <f>COUNTIFS(A1_Individu_Data_Keadaan_SDMK!A$4:A$149931,K21,A1_Individu_Data_Keadaan_SDMK!S$4:S$149285,"Dokter Spesialis Patologi Klinik (SP.PK)")</f>
        <v>#VALUE!</v>
      </c>
      <c r="BC21" s="135">
        <f t="shared" ref="BC21:BC84" si="99">IF(N21="A",3,IF(N21="B",2,IF(N21="C",1,IF(N21="D",0,0))))</f>
        <v>0</v>
      </c>
      <c r="BD21" s="134" t="e">
        <f t="shared" ref="BD21:BD84" si="100">IF((BB21-BC21)&gt;0,(BB21-BC21),0)</f>
        <v>#VALUE!</v>
      </c>
      <c r="BE21" s="134" t="e">
        <f t="shared" ref="BE21:BE84" si="101">IF((BB21-BC21)&lt;0,ABS(BB21-BC21),0)</f>
        <v>#VALUE!</v>
      </c>
      <c r="BF21" s="133" t="e">
        <f>COUNTIFS(A1_Individu_Data_Keadaan_SDMK!A$4:A$149931,K21,A1_Individu_Data_Keadaan_SDMK!S$4:S$149285,"Dokter Spesialis Patologi Anatomi (Sp.PA)")</f>
        <v>#VALUE!</v>
      </c>
      <c r="BG21" s="135">
        <f t="shared" ref="BG21:BG84" si="102">IF(R21="A",3,IF(R21="B",2,IF(R21="C",0,IF(R21="D",0,0))))</f>
        <v>0</v>
      </c>
      <c r="BH21" s="134" t="e">
        <f t="shared" ref="BH21:BH84" si="103">IF((BF21-BG21)&gt;0,(BF21-BG21),0)</f>
        <v>#VALUE!</v>
      </c>
      <c r="BI21" s="134" t="e">
        <f t="shared" ref="BI21:BI84" si="104">IF((BF21-BG21)&lt;0,ABS(BF21-BG21),0)</f>
        <v>#VALUE!</v>
      </c>
      <c r="BJ21" s="133" t="e">
        <f>COUNTIFS(A1_Individu_Data_Keadaan_SDMK!A$4:A$149931,K21,A1_Individu_Data_Keadaan_SDMK!S$4:S$149285,"Dokter Spesialis Rehabilitasi Medik (Sp.RM)")</f>
        <v>#VALUE!</v>
      </c>
      <c r="BK21" s="135" t="e">
        <f t="shared" ref="BK21:BK84" si="105">IF(AD21="A",3,IF(AD21="B",2,IF(AD21="C",0,IF(AD21="D",0,0))))</f>
        <v>#VALUE!</v>
      </c>
      <c r="BL21" s="134" t="e">
        <f t="shared" ref="BL21:BL84" si="106">IF((BJ21-BK21)&gt;0,(BJ21-BK21),0)</f>
        <v>#VALUE!</v>
      </c>
      <c r="BM21" s="134" t="e">
        <f t="shared" ref="BM21:BM84" si="107">IF((BJ21-BK21)&lt;0,ABS(BJ21-BK21),0)</f>
        <v>#VALUE!</v>
      </c>
      <c r="BN21" s="139" t="e">
        <f t="shared" ref="BN21:BN84" si="108">IF(AND(AD21&gt;=1,AH21&gt;=1,AL21&gt;=1,AP21&gt;=1,AT21&gt;=1,AX21&gt;=1,BB21&gt;=1),"Memenuhi","Belum Memenuhi")</f>
        <v>#VALUE!</v>
      </c>
    </row>
    <row r="22" spans="2:66" ht="15">
      <c r="B22" s="137" t="s">
        <v>12313</v>
      </c>
      <c r="C22" s="119"/>
      <c r="D22" s="119"/>
      <c r="E22" s="119"/>
      <c r="F22" s="119"/>
      <c r="G22" s="119"/>
      <c r="H22" s="119"/>
      <c r="K22" s="423" t="s">
        <v>14174</v>
      </c>
      <c r="L22" s="423" t="s">
        <v>14175</v>
      </c>
      <c r="M22" s="423" t="s">
        <v>1632</v>
      </c>
      <c r="N22" s="423" t="s">
        <v>12208</v>
      </c>
      <c r="O22" s="423" t="s">
        <v>14160</v>
      </c>
      <c r="P22" s="423">
        <v>33</v>
      </c>
      <c r="Q22" s="424">
        <v>3302</v>
      </c>
      <c r="R22" s="348" t="str">
        <f>IF(P22&lt;&gt;"",VLOOKUP(P22,'01_MASTER_KODE_WILAYAH'!H$1437:I$1470,2,FALSE),"")</f>
        <v>JAWA TENGAH</v>
      </c>
      <c r="S22" s="348" t="str">
        <f>IF(Q22&lt;&gt;"",VLOOKUP(Q22,'01_MASTER_KODE_WILAYAH'!D$5:F$1353,3,FALSE),"")</f>
        <v>BANYUMAS</v>
      </c>
      <c r="T22" s="422" t="str">
        <f t="shared" si="73"/>
        <v>Organisasi</v>
      </c>
      <c r="U22" s="145" t="e">
        <f t="shared" si="74"/>
        <v>#VALUE!</v>
      </c>
      <c r="V22" s="133" t="e">
        <f>COUNTIFS(A1_Individu_Data_Keadaan_SDMK!A$4:A$149931,K22,A1_Individu_Data_Keadaan_SDMK!S$4:S$149285,"Dokter Umum")</f>
        <v>#VALUE!</v>
      </c>
      <c r="W22" s="122">
        <f t="shared" si="75"/>
        <v>9</v>
      </c>
      <c r="X22" s="134" t="e">
        <f t="shared" si="76"/>
        <v>#VALUE!</v>
      </c>
      <c r="Y22" s="134" t="e">
        <f t="shared" si="77"/>
        <v>#VALUE!</v>
      </c>
      <c r="Z22" s="133" t="e">
        <f>COUNTIFS(A1_Individu_Data_Keadaan_SDMK!A$4:A$149931,K22,A1_Individu_Data_Keadaan_SDMK!S$4:S$149285,"Dokter Gigi")</f>
        <v>#VALUE!</v>
      </c>
      <c r="AA22" s="122">
        <f t="shared" si="78"/>
        <v>2</v>
      </c>
      <c r="AB22" s="134" t="e">
        <f t="shared" si="79"/>
        <v>#VALUE!</v>
      </c>
      <c r="AC22" s="134" t="e">
        <f t="shared" si="80"/>
        <v>#VALUE!</v>
      </c>
      <c r="AD22" s="133" t="e">
        <f>COUNTIFS(A1_Individu_Data_Keadaan_SDMK!A$4:A$149931,K22,A1_Individu_Data_Keadaan_SDMK!S$4:S$149285,"Dokter Spesialis Penyakit Dalam (Sp.PD)")</f>
        <v>#VALUE!</v>
      </c>
      <c r="AE22" s="122">
        <f t="shared" si="81"/>
        <v>2</v>
      </c>
      <c r="AF22" s="134" t="e">
        <f t="shared" si="82"/>
        <v>#VALUE!</v>
      </c>
      <c r="AG22" s="134" t="e">
        <f t="shared" si="83"/>
        <v>#VALUE!</v>
      </c>
      <c r="AH22" s="133" t="e">
        <f>COUNTIFS(A1_Individu_Data_Keadaan_SDMK!A$4:A$149931,K22,A1_Individu_Data_Keadaan_SDMK!S$4:S$149285,"Dokter Spesialis Obstetri &amp; Ginekologi - Kebidanan &amp; Kandungan (Sp.OG)")</f>
        <v>#VALUE!</v>
      </c>
      <c r="AI22" s="122">
        <f t="shared" si="84"/>
        <v>2</v>
      </c>
      <c r="AJ22" s="134" t="e">
        <f t="shared" si="85"/>
        <v>#VALUE!</v>
      </c>
      <c r="AK22" s="134" t="e">
        <f t="shared" si="86"/>
        <v>#VALUE!</v>
      </c>
      <c r="AL22" s="133" t="e">
        <f>COUNTIFS(A1_Individu_Data_Keadaan_SDMK!A$4:A$149931,K22,A1_Individu_Data_Keadaan_SDMK!S$4:S$149285,"Dokter Spesialis Anak (Sp.A)")</f>
        <v>#VALUE!</v>
      </c>
      <c r="AM22" s="135">
        <f t="shared" si="87"/>
        <v>2</v>
      </c>
      <c r="AN22" s="134" t="e">
        <f t="shared" si="88"/>
        <v>#VALUE!</v>
      </c>
      <c r="AO22" s="134" t="e">
        <f t="shared" si="89"/>
        <v>#VALUE!</v>
      </c>
      <c r="AP22" s="133" t="e">
        <f>COUNTIFS(A1_Individu_Data_Keadaan_SDMK!A$4:A$149931,K22,A1_Individu_Data_Keadaan_SDMK!S$4:S$149285,"Dokter Spesialis Bedah (Sp.B)")</f>
        <v>#VALUE!</v>
      </c>
      <c r="AQ22" s="135">
        <f t="shared" si="90"/>
        <v>2</v>
      </c>
      <c r="AR22" s="134" t="e">
        <f t="shared" si="91"/>
        <v>#VALUE!</v>
      </c>
      <c r="AS22" s="134" t="e">
        <f t="shared" si="92"/>
        <v>#VALUE!</v>
      </c>
      <c r="AT22" s="133" t="e">
        <f>COUNTIFS(A1_Individu_Data_Keadaan_SDMK!A$4:A$149931,K22,A1_Individu_Data_Keadaan_SDMK!S$4:S$149285,"Dokter Spesialis Radiologi (Sp.Rad)")</f>
        <v>#VALUE!</v>
      </c>
      <c r="AU22" s="135">
        <f t="shared" si="93"/>
        <v>1</v>
      </c>
      <c r="AV22" s="134" t="e">
        <f t="shared" si="94"/>
        <v>#VALUE!</v>
      </c>
      <c r="AW22" s="134" t="e">
        <f t="shared" si="95"/>
        <v>#VALUE!</v>
      </c>
      <c r="AX22" s="133" t="e">
        <f>COUNTIFS(A1_Individu_Data_Keadaan_SDMK!A$4:A$149931,K22,A1_Individu_Data_Keadaan_SDMK!S$4:S$149285,"Dokter Spesialis Anastesiologi (Sp.An)")</f>
        <v>#VALUE!</v>
      </c>
      <c r="AY22" s="135">
        <f t="shared" si="96"/>
        <v>1</v>
      </c>
      <c r="AZ22" s="134" t="e">
        <f t="shared" si="97"/>
        <v>#VALUE!</v>
      </c>
      <c r="BA22" s="134" t="e">
        <f t="shared" si="98"/>
        <v>#VALUE!</v>
      </c>
      <c r="BB22" s="133" t="e">
        <f>COUNTIFS(A1_Individu_Data_Keadaan_SDMK!A$4:A$149931,K22,A1_Individu_Data_Keadaan_SDMK!S$4:S$149285,"Dokter Spesialis Patologi Klinik (SP.PK)")</f>
        <v>#VALUE!</v>
      </c>
      <c r="BC22" s="135">
        <f t="shared" si="99"/>
        <v>1</v>
      </c>
      <c r="BD22" s="134" t="e">
        <f t="shared" si="100"/>
        <v>#VALUE!</v>
      </c>
      <c r="BE22" s="134" t="e">
        <f t="shared" si="101"/>
        <v>#VALUE!</v>
      </c>
      <c r="BF22" s="133" t="e">
        <f>COUNTIFS(A1_Individu_Data_Keadaan_SDMK!A$4:A$149931,K22,A1_Individu_Data_Keadaan_SDMK!S$4:S$149285,"Dokter Spesialis Patologi Anatomi (Sp.PA)")</f>
        <v>#VALUE!</v>
      </c>
      <c r="BG22" s="135">
        <f t="shared" si="102"/>
        <v>0</v>
      </c>
      <c r="BH22" s="134" t="e">
        <f t="shared" si="103"/>
        <v>#VALUE!</v>
      </c>
      <c r="BI22" s="134" t="e">
        <f t="shared" si="104"/>
        <v>#VALUE!</v>
      </c>
      <c r="BJ22" s="133" t="e">
        <f>COUNTIFS(A1_Individu_Data_Keadaan_SDMK!A$4:A$149931,K22,A1_Individu_Data_Keadaan_SDMK!S$4:S$149285,"Dokter Spesialis Rehabilitasi Medik (Sp.RM)")</f>
        <v>#VALUE!</v>
      </c>
      <c r="BK22" s="135" t="e">
        <f t="shared" si="105"/>
        <v>#VALUE!</v>
      </c>
      <c r="BL22" s="134" t="e">
        <f t="shared" si="106"/>
        <v>#VALUE!</v>
      </c>
      <c r="BM22" s="134" t="e">
        <f t="shared" si="107"/>
        <v>#VALUE!</v>
      </c>
      <c r="BN22" s="139" t="e">
        <f t="shared" si="108"/>
        <v>#VALUE!</v>
      </c>
    </row>
    <row r="23" spans="2:66" ht="15">
      <c r="B23" s="722" t="s">
        <v>12290</v>
      </c>
      <c r="C23" s="722" t="s">
        <v>12309</v>
      </c>
      <c r="D23" s="722" t="s">
        <v>12264</v>
      </c>
      <c r="E23" s="725" t="s">
        <v>12263</v>
      </c>
      <c r="F23" s="726"/>
      <c r="G23" s="731" t="s">
        <v>12265</v>
      </c>
      <c r="H23" s="731"/>
      <c r="K23" s="423" t="s">
        <v>14176</v>
      </c>
      <c r="L23" s="423" t="s">
        <v>14177</v>
      </c>
      <c r="M23" s="423" t="s">
        <v>1632</v>
      </c>
      <c r="N23" s="426" t="s">
        <v>12208</v>
      </c>
      <c r="O23" s="426" t="s">
        <v>12204</v>
      </c>
      <c r="P23" s="423">
        <v>33</v>
      </c>
      <c r="Q23" s="424">
        <v>3302</v>
      </c>
      <c r="R23" s="348" t="str">
        <f>IF(P23&lt;&gt;"",VLOOKUP(P23,'01_MASTER_KODE_WILAYAH'!H$1437:I$1470,2,FALSE),"")</f>
        <v>JAWA TENGAH</v>
      </c>
      <c r="S23" s="348" t="str">
        <f>IF(Q23&lt;&gt;"",VLOOKUP(Q23,'01_MASTER_KODE_WILAYAH'!D$5:F$1353,3,FALSE),"")</f>
        <v>BANYUMAS</v>
      </c>
      <c r="T23" s="422" t="str">
        <f t="shared" si="73"/>
        <v>Swasta/Lai</v>
      </c>
      <c r="U23" s="145" t="e">
        <f t="shared" si="74"/>
        <v>#VALUE!</v>
      </c>
      <c r="V23" s="133" t="e">
        <f>COUNTIFS(A1_Individu_Data_Keadaan_SDMK!A$4:A$149931,K23,A1_Individu_Data_Keadaan_SDMK!S$4:S$149285,"Dokter Umum")</f>
        <v>#VALUE!</v>
      </c>
      <c r="W23" s="122">
        <f t="shared" si="75"/>
        <v>9</v>
      </c>
      <c r="X23" s="134" t="e">
        <f t="shared" si="76"/>
        <v>#VALUE!</v>
      </c>
      <c r="Y23" s="134" t="e">
        <f t="shared" si="77"/>
        <v>#VALUE!</v>
      </c>
      <c r="Z23" s="133" t="e">
        <f>COUNTIFS(A1_Individu_Data_Keadaan_SDMK!A$4:A$149931,K23,A1_Individu_Data_Keadaan_SDMK!S$4:S$149285,"Dokter Gigi")</f>
        <v>#VALUE!</v>
      </c>
      <c r="AA23" s="122">
        <f t="shared" si="78"/>
        <v>2</v>
      </c>
      <c r="AB23" s="134" t="e">
        <f t="shared" si="79"/>
        <v>#VALUE!</v>
      </c>
      <c r="AC23" s="134" t="e">
        <f t="shared" si="80"/>
        <v>#VALUE!</v>
      </c>
      <c r="AD23" s="133" t="e">
        <f>COUNTIFS(A1_Individu_Data_Keadaan_SDMK!A$4:A$149931,K23,A1_Individu_Data_Keadaan_SDMK!S$4:S$149285,"Dokter Spesialis Penyakit Dalam (Sp.PD)")</f>
        <v>#VALUE!</v>
      </c>
      <c r="AE23" s="122">
        <f t="shared" si="81"/>
        <v>2</v>
      </c>
      <c r="AF23" s="134" t="e">
        <f t="shared" si="82"/>
        <v>#VALUE!</v>
      </c>
      <c r="AG23" s="134" t="e">
        <f t="shared" si="83"/>
        <v>#VALUE!</v>
      </c>
      <c r="AH23" s="133" t="e">
        <f>COUNTIFS(A1_Individu_Data_Keadaan_SDMK!A$4:A$149931,K23,A1_Individu_Data_Keadaan_SDMK!S$4:S$149285,"Dokter Spesialis Obstetri &amp; Ginekologi - Kebidanan &amp; Kandungan (Sp.OG)")</f>
        <v>#VALUE!</v>
      </c>
      <c r="AI23" s="122">
        <f t="shared" si="84"/>
        <v>2</v>
      </c>
      <c r="AJ23" s="134" t="e">
        <f t="shared" si="85"/>
        <v>#VALUE!</v>
      </c>
      <c r="AK23" s="134" t="e">
        <f t="shared" si="86"/>
        <v>#VALUE!</v>
      </c>
      <c r="AL23" s="133" t="e">
        <f>COUNTIFS(A1_Individu_Data_Keadaan_SDMK!A$4:A$149931,K23,A1_Individu_Data_Keadaan_SDMK!S$4:S$149285,"Dokter Spesialis Anak (Sp.A)")</f>
        <v>#VALUE!</v>
      </c>
      <c r="AM23" s="135">
        <f t="shared" si="87"/>
        <v>2</v>
      </c>
      <c r="AN23" s="134" t="e">
        <f t="shared" si="88"/>
        <v>#VALUE!</v>
      </c>
      <c r="AO23" s="134" t="e">
        <f t="shared" si="89"/>
        <v>#VALUE!</v>
      </c>
      <c r="AP23" s="133" t="e">
        <f>COUNTIFS(A1_Individu_Data_Keadaan_SDMK!A$4:A$149931,K23,A1_Individu_Data_Keadaan_SDMK!S$4:S$149285,"Dokter Spesialis Bedah (Sp.B)")</f>
        <v>#VALUE!</v>
      </c>
      <c r="AQ23" s="135">
        <f t="shared" si="90"/>
        <v>2</v>
      </c>
      <c r="AR23" s="134" t="e">
        <f t="shared" si="91"/>
        <v>#VALUE!</v>
      </c>
      <c r="AS23" s="134" t="e">
        <f t="shared" si="92"/>
        <v>#VALUE!</v>
      </c>
      <c r="AT23" s="133" t="e">
        <f>COUNTIFS(A1_Individu_Data_Keadaan_SDMK!A$4:A$149931,K23,A1_Individu_Data_Keadaan_SDMK!S$4:S$149285,"Dokter Spesialis Radiologi (Sp.Rad)")</f>
        <v>#VALUE!</v>
      </c>
      <c r="AU23" s="135">
        <f t="shared" si="93"/>
        <v>1</v>
      </c>
      <c r="AV23" s="134" t="e">
        <f t="shared" si="94"/>
        <v>#VALUE!</v>
      </c>
      <c r="AW23" s="134" t="e">
        <f t="shared" si="95"/>
        <v>#VALUE!</v>
      </c>
      <c r="AX23" s="133" t="e">
        <f>COUNTIFS(A1_Individu_Data_Keadaan_SDMK!A$4:A$149931,K23,A1_Individu_Data_Keadaan_SDMK!S$4:S$149285,"Dokter Spesialis Anastesiologi (Sp.An)")</f>
        <v>#VALUE!</v>
      </c>
      <c r="AY23" s="135">
        <f t="shared" si="96"/>
        <v>1</v>
      </c>
      <c r="AZ23" s="134" t="e">
        <f t="shared" si="97"/>
        <v>#VALUE!</v>
      </c>
      <c r="BA23" s="134" t="e">
        <f t="shared" si="98"/>
        <v>#VALUE!</v>
      </c>
      <c r="BB23" s="133" t="e">
        <f>COUNTIFS(A1_Individu_Data_Keadaan_SDMK!A$4:A$149931,K23,A1_Individu_Data_Keadaan_SDMK!S$4:S$149285,"Dokter Spesialis Patologi Klinik (SP.PK)")</f>
        <v>#VALUE!</v>
      </c>
      <c r="BC23" s="135">
        <f t="shared" si="99"/>
        <v>1</v>
      </c>
      <c r="BD23" s="134" t="e">
        <f t="shared" si="100"/>
        <v>#VALUE!</v>
      </c>
      <c r="BE23" s="134" t="e">
        <f t="shared" si="101"/>
        <v>#VALUE!</v>
      </c>
      <c r="BF23" s="133" t="e">
        <f>COUNTIFS(A1_Individu_Data_Keadaan_SDMK!A$4:A$149931,K23,A1_Individu_Data_Keadaan_SDMK!S$4:S$149285,"Dokter Spesialis Patologi Anatomi (Sp.PA)")</f>
        <v>#VALUE!</v>
      </c>
      <c r="BG23" s="135">
        <f t="shared" si="102"/>
        <v>0</v>
      </c>
      <c r="BH23" s="134" t="e">
        <f t="shared" si="103"/>
        <v>#VALUE!</v>
      </c>
      <c r="BI23" s="134" t="e">
        <f t="shared" si="104"/>
        <v>#VALUE!</v>
      </c>
      <c r="BJ23" s="133" t="e">
        <f>COUNTIFS(A1_Individu_Data_Keadaan_SDMK!A$4:A$149931,K23,A1_Individu_Data_Keadaan_SDMK!S$4:S$149285,"Dokter Spesialis Rehabilitasi Medik (Sp.RM)")</f>
        <v>#VALUE!</v>
      </c>
      <c r="BK23" s="135" t="e">
        <f t="shared" si="105"/>
        <v>#VALUE!</v>
      </c>
      <c r="BL23" s="134" t="e">
        <f t="shared" si="106"/>
        <v>#VALUE!</v>
      </c>
      <c r="BM23" s="134" t="e">
        <f t="shared" si="107"/>
        <v>#VALUE!</v>
      </c>
      <c r="BN23" s="139" t="e">
        <f t="shared" si="108"/>
        <v>#VALUE!</v>
      </c>
    </row>
    <row r="24" spans="2:66" ht="15">
      <c r="B24" s="723"/>
      <c r="C24" s="723"/>
      <c r="D24" s="723"/>
      <c r="E24" s="727"/>
      <c r="F24" s="728"/>
      <c r="G24" s="731"/>
      <c r="H24" s="731"/>
      <c r="K24" s="423" t="s">
        <v>14178</v>
      </c>
      <c r="L24" s="423" t="s">
        <v>14179</v>
      </c>
      <c r="M24" s="423" t="s">
        <v>1632</v>
      </c>
      <c r="N24" s="423" t="s">
        <v>12208</v>
      </c>
      <c r="O24" s="423" t="s">
        <v>12204</v>
      </c>
      <c r="P24" s="423">
        <v>33</v>
      </c>
      <c r="Q24" s="424">
        <v>3302</v>
      </c>
      <c r="R24" s="348" t="str">
        <f>IF(P24&lt;&gt;"",VLOOKUP(P24,'01_MASTER_KODE_WILAYAH'!H$1437:I$1470,2,FALSE),"")</f>
        <v>JAWA TENGAH</v>
      </c>
      <c r="S24" s="348" t="str">
        <f>IF(Q24&lt;&gt;"",VLOOKUP(Q24,'01_MASTER_KODE_WILAYAH'!D$5:F$1353,3,FALSE),"")</f>
        <v>BANYUMAS</v>
      </c>
      <c r="T24" s="422" t="str">
        <f t="shared" si="73"/>
        <v>Swasta/Lai</v>
      </c>
      <c r="U24" s="145" t="e">
        <f t="shared" si="74"/>
        <v>#VALUE!</v>
      </c>
      <c r="V24" s="133" t="e">
        <f>COUNTIFS(A1_Individu_Data_Keadaan_SDMK!A$4:A$149931,K24,A1_Individu_Data_Keadaan_SDMK!S$4:S$149285,"Dokter Umum")</f>
        <v>#VALUE!</v>
      </c>
      <c r="W24" s="122">
        <f t="shared" si="75"/>
        <v>9</v>
      </c>
      <c r="X24" s="134" t="e">
        <f t="shared" si="76"/>
        <v>#VALUE!</v>
      </c>
      <c r="Y24" s="134" t="e">
        <f t="shared" si="77"/>
        <v>#VALUE!</v>
      </c>
      <c r="Z24" s="133" t="e">
        <f>COUNTIFS(A1_Individu_Data_Keadaan_SDMK!A$4:A$149931,K24,A1_Individu_Data_Keadaan_SDMK!S$4:S$149285,"Dokter Gigi")</f>
        <v>#VALUE!</v>
      </c>
      <c r="AA24" s="122">
        <f t="shared" si="78"/>
        <v>2</v>
      </c>
      <c r="AB24" s="134" t="e">
        <f t="shared" si="79"/>
        <v>#VALUE!</v>
      </c>
      <c r="AC24" s="134" t="e">
        <f t="shared" si="80"/>
        <v>#VALUE!</v>
      </c>
      <c r="AD24" s="133" t="e">
        <f>COUNTIFS(A1_Individu_Data_Keadaan_SDMK!A$4:A$149931,K24,A1_Individu_Data_Keadaan_SDMK!S$4:S$149285,"Dokter Spesialis Penyakit Dalam (Sp.PD)")</f>
        <v>#VALUE!</v>
      </c>
      <c r="AE24" s="122">
        <f t="shared" si="81"/>
        <v>2</v>
      </c>
      <c r="AF24" s="134" t="e">
        <f t="shared" si="82"/>
        <v>#VALUE!</v>
      </c>
      <c r="AG24" s="134" t="e">
        <f t="shared" si="83"/>
        <v>#VALUE!</v>
      </c>
      <c r="AH24" s="133" t="e">
        <f>COUNTIFS(A1_Individu_Data_Keadaan_SDMK!A$4:A$149931,K24,A1_Individu_Data_Keadaan_SDMK!S$4:S$149285,"Dokter Spesialis Obstetri &amp; Ginekologi - Kebidanan &amp; Kandungan (Sp.OG)")</f>
        <v>#VALUE!</v>
      </c>
      <c r="AI24" s="122">
        <f t="shared" si="84"/>
        <v>2</v>
      </c>
      <c r="AJ24" s="134" t="e">
        <f t="shared" si="85"/>
        <v>#VALUE!</v>
      </c>
      <c r="AK24" s="134" t="e">
        <f t="shared" si="86"/>
        <v>#VALUE!</v>
      </c>
      <c r="AL24" s="133" t="e">
        <f>COUNTIFS(A1_Individu_Data_Keadaan_SDMK!A$4:A$149931,K24,A1_Individu_Data_Keadaan_SDMK!S$4:S$149285,"Dokter Spesialis Anak (Sp.A)")</f>
        <v>#VALUE!</v>
      </c>
      <c r="AM24" s="135">
        <f t="shared" si="87"/>
        <v>2</v>
      </c>
      <c r="AN24" s="134" t="e">
        <f t="shared" si="88"/>
        <v>#VALUE!</v>
      </c>
      <c r="AO24" s="134" t="e">
        <f t="shared" si="89"/>
        <v>#VALUE!</v>
      </c>
      <c r="AP24" s="133" t="e">
        <f>COUNTIFS(A1_Individu_Data_Keadaan_SDMK!A$4:A$149931,K24,A1_Individu_Data_Keadaan_SDMK!S$4:S$149285,"Dokter Spesialis Bedah (Sp.B)")</f>
        <v>#VALUE!</v>
      </c>
      <c r="AQ24" s="135">
        <f t="shared" si="90"/>
        <v>2</v>
      </c>
      <c r="AR24" s="134" t="e">
        <f t="shared" si="91"/>
        <v>#VALUE!</v>
      </c>
      <c r="AS24" s="134" t="e">
        <f t="shared" si="92"/>
        <v>#VALUE!</v>
      </c>
      <c r="AT24" s="133" t="e">
        <f>COUNTIFS(A1_Individu_Data_Keadaan_SDMK!A$4:A$149931,K24,A1_Individu_Data_Keadaan_SDMK!S$4:S$149285,"Dokter Spesialis Radiologi (Sp.Rad)")</f>
        <v>#VALUE!</v>
      </c>
      <c r="AU24" s="135">
        <f t="shared" si="93"/>
        <v>1</v>
      </c>
      <c r="AV24" s="134" t="e">
        <f t="shared" si="94"/>
        <v>#VALUE!</v>
      </c>
      <c r="AW24" s="134" t="e">
        <f t="shared" si="95"/>
        <v>#VALUE!</v>
      </c>
      <c r="AX24" s="133" t="e">
        <f>COUNTIFS(A1_Individu_Data_Keadaan_SDMK!A$4:A$149931,K24,A1_Individu_Data_Keadaan_SDMK!S$4:S$149285,"Dokter Spesialis Anastesiologi (Sp.An)")</f>
        <v>#VALUE!</v>
      </c>
      <c r="AY24" s="135">
        <f t="shared" si="96"/>
        <v>1</v>
      </c>
      <c r="AZ24" s="134" t="e">
        <f t="shared" si="97"/>
        <v>#VALUE!</v>
      </c>
      <c r="BA24" s="134" t="e">
        <f t="shared" si="98"/>
        <v>#VALUE!</v>
      </c>
      <c r="BB24" s="133" t="e">
        <f>COUNTIFS(A1_Individu_Data_Keadaan_SDMK!A$4:A$149931,K24,A1_Individu_Data_Keadaan_SDMK!S$4:S$149285,"Dokter Spesialis Patologi Klinik (SP.PK)")</f>
        <v>#VALUE!</v>
      </c>
      <c r="BC24" s="135">
        <f t="shared" si="99"/>
        <v>1</v>
      </c>
      <c r="BD24" s="134" t="e">
        <f t="shared" si="100"/>
        <v>#VALUE!</v>
      </c>
      <c r="BE24" s="134" t="e">
        <f t="shared" si="101"/>
        <v>#VALUE!</v>
      </c>
      <c r="BF24" s="133" t="e">
        <f>COUNTIFS(A1_Individu_Data_Keadaan_SDMK!A$4:A$149931,K24,A1_Individu_Data_Keadaan_SDMK!S$4:S$149285,"Dokter Spesialis Patologi Anatomi (Sp.PA)")</f>
        <v>#VALUE!</v>
      </c>
      <c r="BG24" s="135">
        <f t="shared" si="102"/>
        <v>0</v>
      </c>
      <c r="BH24" s="134" t="e">
        <f t="shared" si="103"/>
        <v>#VALUE!</v>
      </c>
      <c r="BI24" s="134" t="e">
        <f t="shared" si="104"/>
        <v>#VALUE!</v>
      </c>
      <c r="BJ24" s="133" t="e">
        <f>COUNTIFS(A1_Individu_Data_Keadaan_SDMK!A$4:A$149931,K24,A1_Individu_Data_Keadaan_SDMK!S$4:S$149285,"Dokter Spesialis Rehabilitasi Medik (Sp.RM)")</f>
        <v>#VALUE!</v>
      </c>
      <c r="BK24" s="135" t="e">
        <f t="shared" si="105"/>
        <v>#VALUE!</v>
      </c>
      <c r="BL24" s="134" t="e">
        <f t="shared" si="106"/>
        <v>#VALUE!</v>
      </c>
      <c r="BM24" s="134" t="e">
        <f t="shared" si="107"/>
        <v>#VALUE!</v>
      </c>
      <c r="BN24" s="139" t="e">
        <f t="shared" si="108"/>
        <v>#VALUE!</v>
      </c>
    </row>
    <row r="25" spans="2:66" ht="22.5" customHeight="1">
      <c r="B25" s="723"/>
      <c r="C25" s="723"/>
      <c r="D25" s="723"/>
      <c r="E25" s="729"/>
      <c r="F25" s="730"/>
      <c r="G25" s="731"/>
      <c r="H25" s="731"/>
      <c r="K25" s="423" t="s">
        <v>14180</v>
      </c>
      <c r="L25" s="423" t="s">
        <v>14181</v>
      </c>
      <c r="M25" s="423" t="s">
        <v>1632</v>
      </c>
      <c r="N25" s="423" t="s">
        <v>12209</v>
      </c>
      <c r="O25" s="423" t="s">
        <v>12203</v>
      </c>
      <c r="P25" s="423">
        <v>33</v>
      </c>
      <c r="Q25" s="424">
        <v>3302</v>
      </c>
      <c r="R25" s="348" t="str">
        <f>IF(P25&lt;&gt;"",VLOOKUP(P25,'01_MASTER_KODE_WILAYAH'!H$1437:I$1470,2,FALSE),"")</f>
        <v>JAWA TENGAH</v>
      </c>
      <c r="S25" s="348" t="str">
        <f>IF(Q25&lt;&gt;"",VLOOKUP(Q25,'01_MASTER_KODE_WILAYAH'!D$5:F$1353,3,FALSE),"")</f>
        <v>BANYUMAS</v>
      </c>
      <c r="T25" s="422" t="str">
        <f t="shared" si="73"/>
        <v>Organisasi</v>
      </c>
      <c r="U25" s="145" t="e">
        <f t="shared" si="74"/>
        <v>#VALUE!</v>
      </c>
      <c r="V25" s="133" t="e">
        <f>COUNTIFS(A1_Individu_Data_Keadaan_SDMK!A$4:A$149931,K25,A1_Individu_Data_Keadaan_SDMK!S$4:S$149285,"Dokter Umum")</f>
        <v>#VALUE!</v>
      </c>
      <c r="W25" s="122">
        <f t="shared" si="75"/>
        <v>4</v>
      </c>
      <c r="X25" s="134" t="e">
        <f t="shared" si="76"/>
        <v>#VALUE!</v>
      </c>
      <c r="Y25" s="134" t="e">
        <f t="shared" si="77"/>
        <v>#VALUE!</v>
      </c>
      <c r="Z25" s="133" t="e">
        <f>COUNTIFS(A1_Individu_Data_Keadaan_SDMK!A$4:A$149931,K25,A1_Individu_Data_Keadaan_SDMK!S$4:S$149285,"Dokter Gigi")</f>
        <v>#VALUE!</v>
      </c>
      <c r="AA25" s="122">
        <f t="shared" si="78"/>
        <v>1</v>
      </c>
      <c r="AB25" s="134" t="e">
        <f t="shared" si="79"/>
        <v>#VALUE!</v>
      </c>
      <c r="AC25" s="134" t="e">
        <f t="shared" si="80"/>
        <v>#VALUE!</v>
      </c>
      <c r="AD25" s="133" t="e">
        <f>COUNTIFS(A1_Individu_Data_Keadaan_SDMK!A$4:A$149931,K25,A1_Individu_Data_Keadaan_SDMK!S$4:S$149285,"Dokter Spesialis Penyakit Dalam (Sp.PD)")</f>
        <v>#VALUE!</v>
      </c>
      <c r="AE25" s="122">
        <f t="shared" si="81"/>
        <v>1</v>
      </c>
      <c r="AF25" s="134" t="e">
        <f t="shared" si="82"/>
        <v>#VALUE!</v>
      </c>
      <c r="AG25" s="134" t="e">
        <f t="shared" si="83"/>
        <v>#VALUE!</v>
      </c>
      <c r="AH25" s="133" t="e">
        <f>COUNTIFS(A1_Individu_Data_Keadaan_SDMK!A$4:A$149931,K25,A1_Individu_Data_Keadaan_SDMK!S$4:S$149285,"Dokter Spesialis Obstetri &amp; Ginekologi - Kebidanan &amp; Kandungan (Sp.OG)")</f>
        <v>#VALUE!</v>
      </c>
      <c r="AI25" s="122">
        <f t="shared" si="84"/>
        <v>1</v>
      </c>
      <c r="AJ25" s="134" t="e">
        <f t="shared" si="85"/>
        <v>#VALUE!</v>
      </c>
      <c r="AK25" s="134" t="e">
        <f t="shared" si="86"/>
        <v>#VALUE!</v>
      </c>
      <c r="AL25" s="133" t="e">
        <f>COUNTIFS(A1_Individu_Data_Keadaan_SDMK!A$4:A$149931,K25,A1_Individu_Data_Keadaan_SDMK!S$4:S$149285,"Dokter Spesialis Anak (Sp.A)")</f>
        <v>#VALUE!</v>
      </c>
      <c r="AM25" s="135">
        <f t="shared" si="87"/>
        <v>1</v>
      </c>
      <c r="AN25" s="134" t="e">
        <f t="shared" si="88"/>
        <v>#VALUE!</v>
      </c>
      <c r="AO25" s="134" t="e">
        <f t="shared" si="89"/>
        <v>#VALUE!</v>
      </c>
      <c r="AP25" s="133" t="e">
        <f>COUNTIFS(A1_Individu_Data_Keadaan_SDMK!A$4:A$149931,K25,A1_Individu_Data_Keadaan_SDMK!S$4:S$149285,"Dokter Spesialis Bedah (Sp.B)")</f>
        <v>#VALUE!</v>
      </c>
      <c r="AQ25" s="135">
        <f t="shared" si="90"/>
        <v>1</v>
      </c>
      <c r="AR25" s="134" t="e">
        <f t="shared" si="91"/>
        <v>#VALUE!</v>
      </c>
      <c r="AS25" s="134" t="e">
        <f t="shared" si="92"/>
        <v>#VALUE!</v>
      </c>
      <c r="AT25" s="133" t="e">
        <f>COUNTIFS(A1_Individu_Data_Keadaan_SDMK!A$4:A$149931,K25,A1_Individu_Data_Keadaan_SDMK!S$4:S$149285,"Dokter Spesialis Radiologi (Sp.Rad)")</f>
        <v>#VALUE!</v>
      </c>
      <c r="AU25" s="135">
        <f t="shared" si="93"/>
        <v>0</v>
      </c>
      <c r="AV25" s="134" t="e">
        <f t="shared" si="94"/>
        <v>#VALUE!</v>
      </c>
      <c r="AW25" s="134" t="e">
        <f t="shared" si="95"/>
        <v>#VALUE!</v>
      </c>
      <c r="AX25" s="133" t="e">
        <f>COUNTIFS(A1_Individu_Data_Keadaan_SDMK!A$4:A$149931,K25,A1_Individu_Data_Keadaan_SDMK!S$4:S$149285,"Dokter Spesialis Anastesiologi (Sp.An)")</f>
        <v>#VALUE!</v>
      </c>
      <c r="AY25" s="135">
        <f t="shared" si="96"/>
        <v>0</v>
      </c>
      <c r="AZ25" s="134" t="e">
        <f t="shared" si="97"/>
        <v>#VALUE!</v>
      </c>
      <c r="BA25" s="134" t="e">
        <f t="shared" si="98"/>
        <v>#VALUE!</v>
      </c>
      <c r="BB25" s="133" t="e">
        <f>COUNTIFS(A1_Individu_Data_Keadaan_SDMK!A$4:A$149931,K25,A1_Individu_Data_Keadaan_SDMK!S$4:S$149285,"Dokter Spesialis Patologi Klinik (SP.PK)")</f>
        <v>#VALUE!</v>
      </c>
      <c r="BC25" s="135">
        <f t="shared" si="99"/>
        <v>0</v>
      </c>
      <c r="BD25" s="134" t="e">
        <f t="shared" si="100"/>
        <v>#VALUE!</v>
      </c>
      <c r="BE25" s="134" t="e">
        <f t="shared" si="101"/>
        <v>#VALUE!</v>
      </c>
      <c r="BF25" s="133" t="e">
        <f>COUNTIFS(A1_Individu_Data_Keadaan_SDMK!A$4:A$149931,K25,A1_Individu_Data_Keadaan_SDMK!S$4:S$149285,"Dokter Spesialis Patologi Anatomi (Sp.PA)")</f>
        <v>#VALUE!</v>
      </c>
      <c r="BG25" s="135">
        <f t="shared" si="102"/>
        <v>0</v>
      </c>
      <c r="BH25" s="134" t="e">
        <f t="shared" si="103"/>
        <v>#VALUE!</v>
      </c>
      <c r="BI25" s="134" t="e">
        <f t="shared" si="104"/>
        <v>#VALUE!</v>
      </c>
      <c r="BJ25" s="133" t="e">
        <f>COUNTIFS(A1_Individu_Data_Keadaan_SDMK!A$4:A$149931,K25,A1_Individu_Data_Keadaan_SDMK!S$4:S$149285,"Dokter Spesialis Rehabilitasi Medik (Sp.RM)")</f>
        <v>#VALUE!</v>
      </c>
      <c r="BK25" s="135" t="e">
        <f t="shared" si="105"/>
        <v>#VALUE!</v>
      </c>
      <c r="BL25" s="134" t="e">
        <f t="shared" si="106"/>
        <v>#VALUE!</v>
      </c>
      <c r="BM25" s="134" t="e">
        <f t="shared" si="107"/>
        <v>#VALUE!</v>
      </c>
      <c r="BN25" s="139" t="e">
        <f t="shared" si="108"/>
        <v>#VALUE!</v>
      </c>
    </row>
    <row r="26" spans="2:66" ht="19.5" customHeight="1">
      <c r="B26" s="723"/>
      <c r="C26" s="724"/>
      <c r="D26" s="724"/>
      <c r="E26" s="457" t="s">
        <v>1635</v>
      </c>
      <c r="F26" s="457" t="s">
        <v>9320</v>
      </c>
      <c r="G26" s="457" t="s">
        <v>1635</v>
      </c>
      <c r="H26" s="457" t="s">
        <v>9320</v>
      </c>
      <c r="K26" s="423" t="s">
        <v>14182</v>
      </c>
      <c r="L26" s="423" t="s">
        <v>14183</v>
      </c>
      <c r="M26" s="423" t="s">
        <v>1632</v>
      </c>
      <c r="N26" s="423" t="s">
        <v>12208</v>
      </c>
      <c r="O26" s="423" t="s">
        <v>12203</v>
      </c>
      <c r="P26" s="423">
        <v>33</v>
      </c>
      <c r="Q26" s="424">
        <v>3302</v>
      </c>
      <c r="R26" s="348" t="str">
        <f>IF(P26&lt;&gt;"",VLOOKUP(P26,'01_MASTER_KODE_WILAYAH'!H$1437:I$1470,2,FALSE),"")</f>
        <v>JAWA TENGAH</v>
      </c>
      <c r="S26" s="348" t="str">
        <f>IF(Q26&lt;&gt;"",VLOOKUP(Q26,'01_MASTER_KODE_WILAYAH'!D$5:F$1353,3,FALSE),"")</f>
        <v>BANYUMAS</v>
      </c>
      <c r="T26" s="422" t="str">
        <f t="shared" si="73"/>
        <v>Organisasi</v>
      </c>
      <c r="U26" s="145" t="e">
        <f t="shared" si="74"/>
        <v>#VALUE!</v>
      </c>
      <c r="V26" s="133" t="e">
        <f>COUNTIFS(A1_Individu_Data_Keadaan_SDMK!A$4:A$149931,K26,A1_Individu_Data_Keadaan_SDMK!S$4:S$149285,"Dokter Umum")</f>
        <v>#VALUE!</v>
      </c>
      <c r="W26" s="122">
        <f t="shared" si="75"/>
        <v>9</v>
      </c>
      <c r="X26" s="134" t="e">
        <f t="shared" si="76"/>
        <v>#VALUE!</v>
      </c>
      <c r="Y26" s="134" t="e">
        <f t="shared" si="77"/>
        <v>#VALUE!</v>
      </c>
      <c r="Z26" s="133" t="e">
        <f>COUNTIFS(A1_Individu_Data_Keadaan_SDMK!A$4:A$149931,K26,A1_Individu_Data_Keadaan_SDMK!S$4:S$149285,"Dokter Gigi")</f>
        <v>#VALUE!</v>
      </c>
      <c r="AA26" s="122">
        <f t="shared" si="78"/>
        <v>2</v>
      </c>
      <c r="AB26" s="134" t="e">
        <f t="shared" si="79"/>
        <v>#VALUE!</v>
      </c>
      <c r="AC26" s="134" t="e">
        <f t="shared" si="80"/>
        <v>#VALUE!</v>
      </c>
      <c r="AD26" s="133" t="e">
        <f>COUNTIFS(A1_Individu_Data_Keadaan_SDMK!A$4:A$149931,K26,A1_Individu_Data_Keadaan_SDMK!S$4:S$149285,"Dokter Spesialis Penyakit Dalam (Sp.PD)")</f>
        <v>#VALUE!</v>
      </c>
      <c r="AE26" s="122">
        <f t="shared" si="81"/>
        <v>2</v>
      </c>
      <c r="AF26" s="134" t="e">
        <f t="shared" si="82"/>
        <v>#VALUE!</v>
      </c>
      <c r="AG26" s="134" t="e">
        <f t="shared" si="83"/>
        <v>#VALUE!</v>
      </c>
      <c r="AH26" s="133" t="e">
        <f>COUNTIFS(A1_Individu_Data_Keadaan_SDMK!A$4:A$149931,K26,A1_Individu_Data_Keadaan_SDMK!S$4:S$149285,"Dokter Spesialis Obstetri &amp; Ginekologi - Kebidanan &amp; Kandungan (Sp.OG)")</f>
        <v>#VALUE!</v>
      </c>
      <c r="AI26" s="122">
        <f t="shared" si="84"/>
        <v>2</v>
      </c>
      <c r="AJ26" s="134" t="e">
        <f t="shared" si="85"/>
        <v>#VALUE!</v>
      </c>
      <c r="AK26" s="134" t="e">
        <f t="shared" si="86"/>
        <v>#VALUE!</v>
      </c>
      <c r="AL26" s="133" t="e">
        <f>COUNTIFS(A1_Individu_Data_Keadaan_SDMK!A$4:A$149931,K26,A1_Individu_Data_Keadaan_SDMK!S$4:S$149285,"Dokter Spesialis Anak (Sp.A)")</f>
        <v>#VALUE!</v>
      </c>
      <c r="AM26" s="135">
        <f t="shared" si="87"/>
        <v>2</v>
      </c>
      <c r="AN26" s="134" t="e">
        <f t="shared" si="88"/>
        <v>#VALUE!</v>
      </c>
      <c r="AO26" s="134" t="e">
        <f t="shared" si="89"/>
        <v>#VALUE!</v>
      </c>
      <c r="AP26" s="133" t="e">
        <f>COUNTIFS(A1_Individu_Data_Keadaan_SDMK!A$4:A$149931,K26,A1_Individu_Data_Keadaan_SDMK!S$4:S$149285,"Dokter Spesialis Bedah (Sp.B)")</f>
        <v>#VALUE!</v>
      </c>
      <c r="AQ26" s="135">
        <f t="shared" si="90"/>
        <v>2</v>
      </c>
      <c r="AR26" s="134" t="e">
        <f t="shared" si="91"/>
        <v>#VALUE!</v>
      </c>
      <c r="AS26" s="134" t="e">
        <f t="shared" si="92"/>
        <v>#VALUE!</v>
      </c>
      <c r="AT26" s="133" t="e">
        <f>COUNTIFS(A1_Individu_Data_Keadaan_SDMK!A$4:A$149931,K26,A1_Individu_Data_Keadaan_SDMK!S$4:S$149285,"Dokter Spesialis Radiologi (Sp.Rad)")</f>
        <v>#VALUE!</v>
      </c>
      <c r="AU26" s="135">
        <f t="shared" si="93"/>
        <v>1</v>
      </c>
      <c r="AV26" s="134" t="e">
        <f t="shared" si="94"/>
        <v>#VALUE!</v>
      </c>
      <c r="AW26" s="134" t="e">
        <f t="shared" si="95"/>
        <v>#VALUE!</v>
      </c>
      <c r="AX26" s="133" t="e">
        <f>COUNTIFS(A1_Individu_Data_Keadaan_SDMK!A$4:A$149931,K26,A1_Individu_Data_Keadaan_SDMK!S$4:S$149285,"Dokter Spesialis Anastesiologi (Sp.An)")</f>
        <v>#VALUE!</v>
      </c>
      <c r="AY26" s="135">
        <f t="shared" si="96"/>
        <v>1</v>
      </c>
      <c r="AZ26" s="134" t="e">
        <f t="shared" si="97"/>
        <v>#VALUE!</v>
      </c>
      <c r="BA26" s="134" t="e">
        <f t="shared" si="98"/>
        <v>#VALUE!</v>
      </c>
      <c r="BB26" s="133" t="e">
        <f>COUNTIFS(A1_Individu_Data_Keadaan_SDMK!A$4:A$149931,K26,A1_Individu_Data_Keadaan_SDMK!S$4:S$149285,"Dokter Spesialis Patologi Klinik (SP.PK)")</f>
        <v>#VALUE!</v>
      </c>
      <c r="BC26" s="135">
        <f t="shared" si="99"/>
        <v>1</v>
      </c>
      <c r="BD26" s="134" t="e">
        <f t="shared" si="100"/>
        <v>#VALUE!</v>
      </c>
      <c r="BE26" s="134" t="e">
        <f t="shared" si="101"/>
        <v>#VALUE!</v>
      </c>
      <c r="BF26" s="133" t="e">
        <f>COUNTIFS(A1_Individu_Data_Keadaan_SDMK!A$4:A$149931,K26,A1_Individu_Data_Keadaan_SDMK!S$4:S$149285,"Dokter Spesialis Patologi Anatomi (Sp.PA)")</f>
        <v>#VALUE!</v>
      </c>
      <c r="BG26" s="135">
        <f t="shared" si="102"/>
        <v>0</v>
      </c>
      <c r="BH26" s="134" t="e">
        <f t="shared" si="103"/>
        <v>#VALUE!</v>
      </c>
      <c r="BI26" s="134" t="e">
        <f t="shared" si="104"/>
        <v>#VALUE!</v>
      </c>
      <c r="BJ26" s="133" t="e">
        <f>COUNTIFS(A1_Individu_Data_Keadaan_SDMK!A$4:A$149931,K26,A1_Individu_Data_Keadaan_SDMK!S$4:S$149285,"Dokter Spesialis Rehabilitasi Medik (Sp.RM)")</f>
        <v>#VALUE!</v>
      </c>
      <c r="BK26" s="135" t="e">
        <f t="shared" si="105"/>
        <v>#VALUE!</v>
      </c>
      <c r="BL26" s="134" t="e">
        <f t="shared" si="106"/>
        <v>#VALUE!</v>
      </c>
      <c r="BM26" s="134" t="e">
        <f t="shared" si="107"/>
        <v>#VALUE!</v>
      </c>
      <c r="BN26" s="139" t="e">
        <f t="shared" si="108"/>
        <v>#VALUE!</v>
      </c>
    </row>
    <row r="27" spans="2:66" ht="26.25">
      <c r="B27" s="455" t="s">
        <v>12291</v>
      </c>
      <c r="C27" s="719">
        <f>IF(B$3="",COUNTIFS(M$8:M$1494,"Rumah Sakit",N$8:N$1494,"C",T$8:T$1494,"Pemerintah"),IF(B$3&lt;&gt;"",COUNTIFS(M$8:M$1494,"Rumah Sakit",N$8:N$1494,"C",T$8:T$1494,"Pemerintah",S$8:S$1494,B$3)))</f>
        <v>24</v>
      </c>
      <c r="D27" s="473" t="e">
        <f>IF(B$3="",SUMIFS(AD$8:AD$1494,M$8:M$1494,"Rumah Sakit",N$8:N$1494,"C",T$8:T$1494,"Pemerintah"),IF(B$3&lt;&gt;"",SUMIFS(AD$8:AD$1494,M$8:M$1494,"Rumah Sakit",N$8:N$1494,"C",T$8:T$1494,"Pemerintah",S$8:S$1494,B$3),0))</f>
        <v>#VALUE!</v>
      </c>
      <c r="E27" s="473">
        <f>IF(B$3="",COUNTIFS(AF$8:AF$1494,"&gt;=0",AG$8:AG$1494,"0",M$8:M$1494,"Rumah Sakit",N$8:N$1494,"C",T$8:T$1494,"Pemerintah"),IF(B$3&lt;&gt;"",COUNTIFS(AF$8:AF$1494,"&gt;=0",AG$8:AG$1494,"0",M$8:M$1494,"Rumah Sakit",N$8:N$1494,"C",T$8:T$1494,"Pemerintah",S$8:S$1494,B$3),0))</f>
        <v>0</v>
      </c>
      <c r="F27" s="474">
        <f>IF(C$27&lt;&gt;0,E27/C$27,0)</f>
        <v>0</v>
      </c>
      <c r="G27" s="473">
        <f>IF(B$3="",COUNTIFS(AG$8:AG$1494,"&gt;0",M$8:M$1494,"Rumah Sakit",N$8:N$1494,"C",T$8:T$1494,"Pemerintah"),IF(B$3&lt;&gt;"",COUNTIFS(AG$8:AG$1494,"&gt;0",M$8:M$1494,"Rumah Sakit",N$8:N$1494,"C",T$8:T$1494,"Pemerintah",S$8:S$1494,B$3),0))</f>
        <v>0</v>
      </c>
      <c r="H27" s="475">
        <f>IF(C$27&lt;&gt;0,G27/C$27,0)</f>
        <v>0</v>
      </c>
      <c r="K27" s="423" t="s">
        <v>14184</v>
      </c>
      <c r="L27" s="423" t="s">
        <v>14185</v>
      </c>
      <c r="M27" s="423" t="s">
        <v>1632</v>
      </c>
      <c r="N27" s="423" t="s">
        <v>12208</v>
      </c>
      <c r="O27" s="423" t="s">
        <v>12206</v>
      </c>
      <c r="P27" s="423">
        <v>33</v>
      </c>
      <c r="Q27" s="424">
        <v>3302</v>
      </c>
      <c r="R27" s="348" t="str">
        <f>IF(P27&lt;&gt;"",VLOOKUP(P27,'01_MASTER_KODE_WILAYAH'!H$1437:I$1470,2,FALSE),"")</f>
        <v>JAWA TENGAH</v>
      </c>
      <c r="S27" s="348" t="str">
        <f>IF(Q27&lt;&gt;"",VLOOKUP(Q27,'01_MASTER_KODE_WILAYAH'!D$5:F$1353,3,FALSE),"")</f>
        <v>BANYUMAS</v>
      </c>
      <c r="T27" s="422" t="str">
        <f t="shared" si="73"/>
        <v>Organisasi</v>
      </c>
      <c r="U27" s="145" t="e">
        <f t="shared" si="74"/>
        <v>#VALUE!</v>
      </c>
      <c r="V27" s="133" t="e">
        <f>COUNTIFS(A1_Individu_Data_Keadaan_SDMK!A$4:A$149931,K27,A1_Individu_Data_Keadaan_SDMK!S$4:S$149285,"Dokter Umum")</f>
        <v>#VALUE!</v>
      </c>
      <c r="W27" s="122">
        <f t="shared" si="75"/>
        <v>9</v>
      </c>
      <c r="X27" s="134" t="e">
        <f t="shared" si="76"/>
        <v>#VALUE!</v>
      </c>
      <c r="Y27" s="134" t="e">
        <f t="shared" si="77"/>
        <v>#VALUE!</v>
      </c>
      <c r="Z27" s="133" t="e">
        <f>COUNTIFS(A1_Individu_Data_Keadaan_SDMK!A$4:A$149931,K27,A1_Individu_Data_Keadaan_SDMK!S$4:S$149285,"Dokter Gigi")</f>
        <v>#VALUE!</v>
      </c>
      <c r="AA27" s="122">
        <f t="shared" si="78"/>
        <v>2</v>
      </c>
      <c r="AB27" s="134" t="e">
        <f t="shared" si="79"/>
        <v>#VALUE!</v>
      </c>
      <c r="AC27" s="134" t="e">
        <f t="shared" si="80"/>
        <v>#VALUE!</v>
      </c>
      <c r="AD27" s="133" t="e">
        <f>COUNTIFS(A1_Individu_Data_Keadaan_SDMK!A$4:A$149931,K27,A1_Individu_Data_Keadaan_SDMK!S$4:S$149285,"Dokter Spesialis Penyakit Dalam (Sp.PD)")</f>
        <v>#VALUE!</v>
      </c>
      <c r="AE27" s="122">
        <f t="shared" si="81"/>
        <v>2</v>
      </c>
      <c r="AF27" s="134" t="e">
        <f t="shared" si="82"/>
        <v>#VALUE!</v>
      </c>
      <c r="AG27" s="134" t="e">
        <f t="shared" si="83"/>
        <v>#VALUE!</v>
      </c>
      <c r="AH27" s="133" t="e">
        <f>COUNTIFS(A1_Individu_Data_Keadaan_SDMK!A$4:A$149931,K27,A1_Individu_Data_Keadaan_SDMK!S$4:S$149285,"Dokter Spesialis Obstetri &amp; Ginekologi - Kebidanan &amp; Kandungan (Sp.OG)")</f>
        <v>#VALUE!</v>
      </c>
      <c r="AI27" s="122">
        <f t="shared" si="84"/>
        <v>2</v>
      </c>
      <c r="AJ27" s="134" t="e">
        <f t="shared" si="85"/>
        <v>#VALUE!</v>
      </c>
      <c r="AK27" s="134" t="e">
        <f t="shared" si="86"/>
        <v>#VALUE!</v>
      </c>
      <c r="AL27" s="133" t="e">
        <f>COUNTIFS(A1_Individu_Data_Keadaan_SDMK!A$4:A$149931,K27,A1_Individu_Data_Keadaan_SDMK!S$4:S$149285,"Dokter Spesialis Anak (Sp.A)")</f>
        <v>#VALUE!</v>
      </c>
      <c r="AM27" s="135">
        <f t="shared" si="87"/>
        <v>2</v>
      </c>
      <c r="AN27" s="134" t="e">
        <f t="shared" si="88"/>
        <v>#VALUE!</v>
      </c>
      <c r="AO27" s="134" t="e">
        <f t="shared" si="89"/>
        <v>#VALUE!</v>
      </c>
      <c r="AP27" s="133" t="e">
        <f>COUNTIFS(A1_Individu_Data_Keadaan_SDMK!A$4:A$149931,K27,A1_Individu_Data_Keadaan_SDMK!S$4:S$149285,"Dokter Spesialis Bedah (Sp.B)")</f>
        <v>#VALUE!</v>
      </c>
      <c r="AQ27" s="135">
        <f t="shared" si="90"/>
        <v>2</v>
      </c>
      <c r="AR27" s="134" t="e">
        <f t="shared" si="91"/>
        <v>#VALUE!</v>
      </c>
      <c r="AS27" s="134" t="e">
        <f t="shared" si="92"/>
        <v>#VALUE!</v>
      </c>
      <c r="AT27" s="133" t="e">
        <f>COUNTIFS(A1_Individu_Data_Keadaan_SDMK!A$4:A$149931,K27,A1_Individu_Data_Keadaan_SDMK!S$4:S$149285,"Dokter Spesialis Radiologi (Sp.Rad)")</f>
        <v>#VALUE!</v>
      </c>
      <c r="AU27" s="135">
        <f t="shared" si="93"/>
        <v>1</v>
      </c>
      <c r="AV27" s="134" t="e">
        <f t="shared" si="94"/>
        <v>#VALUE!</v>
      </c>
      <c r="AW27" s="134" t="e">
        <f t="shared" si="95"/>
        <v>#VALUE!</v>
      </c>
      <c r="AX27" s="133" t="e">
        <f>COUNTIFS(A1_Individu_Data_Keadaan_SDMK!A$4:A$149931,K27,A1_Individu_Data_Keadaan_SDMK!S$4:S$149285,"Dokter Spesialis Anastesiologi (Sp.An)")</f>
        <v>#VALUE!</v>
      </c>
      <c r="AY27" s="135">
        <f t="shared" si="96"/>
        <v>1</v>
      </c>
      <c r="AZ27" s="134" t="e">
        <f t="shared" si="97"/>
        <v>#VALUE!</v>
      </c>
      <c r="BA27" s="134" t="e">
        <f t="shared" si="98"/>
        <v>#VALUE!</v>
      </c>
      <c r="BB27" s="133" t="e">
        <f>COUNTIFS(A1_Individu_Data_Keadaan_SDMK!A$4:A$149931,K27,A1_Individu_Data_Keadaan_SDMK!S$4:S$149285,"Dokter Spesialis Patologi Klinik (SP.PK)")</f>
        <v>#VALUE!</v>
      </c>
      <c r="BC27" s="135">
        <f t="shared" si="99"/>
        <v>1</v>
      </c>
      <c r="BD27" s="134" t="e">
        <f t="shared" si="100"/>
        <v>#VALUE!</v>
      </c>
      <c r="BE27" s="134" t="e">
        <f t="shared" si="101"/>
        <v>#VALUE!</v>
      </c>
      <c r="BF27" s="133" t="e">
        <f>COUNTIFS(A1_Individu_Data_Keadaan_SDMK!A$4:A$149931,K27,A1_Individu_Data_Keadaan_SDMK!S$4:S$149285,"Dokter Spesialis Patologi Anatomi (Sp.PA)")</f>
        <v>#VALUE!</v>
      </c>
      <c r="BG27" s="135">
        <f t="shared" si="102"/>
        <v>0</v>
      </c>
      <c r="BH27" s="134" t="e">
        <f t="shared" si="103"/>
        <v>#VALUE!</v>
      </c>
      <c r="BI27" s="134" t="e">
        <f t="shared" si="104"/>
        <v>#VALUE!</v>
      </c>
      <c r="BJ27" s="133" t="e">
        <f>COUNTIFS(A1_Individu_Data_Keadaan_SDMK!A$4:A$149931,K27,A1_Individu_Data_Keadaan_SDMK!S$4:S$149285,"Dokter Spesialis Rehabilitasi Medik (Sp.RM)")</f>
        <v>#VALUE!</v>
      </c>
      <c r="BK27" s="135" t="e">
        <f t="shared" si="105"/>
        <v>#VALUE!</v>
      </c>
      <c r="BL27" s="134" t="e">
        <f t="shared" si="106"/>
        <v>#VALUE!</v>
      </c>
      <c r="BM27" s="134" t="e">
        <f t="shared" si="107"/>
        <v>#VALUE!</v>
      </c>
      <c r="BN27" s="139" t="e">
        <f t="shared" si="108"/>
        <v>#VALUE!</v>
      </c>
    </row>
    <row r="28" spans="2:66" ht="15">
      <c r="B28" s="455" t="s">
        <v>12306</v>
      </c>
      <c r="C28" s="719"/>
      <c r="D28" s="473" t="e">
        <f>IF(B$3="",SUMIFS(AH$8:AH$1494,M$8:M$1494,"Rumah Sakit",N$8:N$1494,"C",T$8:T$1494,"Pemerintah"),IF(B$3&lt;&gt;"",SUMIFS(AH$8:AH$1494,M$8:M$1494,"Rumah Sakit",N$8:N$1494,"C",T$8:T$1494,"Pemerintah",S$8:S$1494,B$3),0))</f>
        <v>#VALUE!</v>
      </c>
      <c r="E28" s="473">
        <f>IF(B$3="",COUNTIFS(AJ$8:AJ$1494,"&gt;=0",AK$8:AK$1494,"0",M$8:M$1494,"Rumah Sakit",N$8:N$1494,"C",T$8:T$1494,"Pemerintah"),IF(B$3&lt;&gt;"",COUNTIFS(AJ$8:AJ$1494,"&gt;=0",AK$8:AK$1494,"0",M$8:M$1494,"Rumah Sakit",N$8:N$1494,"C",T$8:T$1494,"Pemerintah",S$8:S$1494,B$3),0))</f>
        <v>0</v>
      </c>
      <c r="F28" s="474">
        <f t="shared" ref="F28:F33" si="109">IF(C$27&lt;&gt;0,E28/C$27,0)</f>
        <v>0</v>
      </c>
      <c r="G28" s="473">
        <f>IF(B$3="",COUNTIFS(AK$8:AK$1494,"&gt;0",M$8:M$1494,"Rumah Sakit",N$8:N$1494,"C",T$8:T$1494,"Pemerintah"),IF(B$3&lt;&gt;"",COUNTIFS(AK$8:AK$1494,"&gt;0",M$8:M$1494,"Rumah Sakit",N$8:N$1494,"C",T$8:T$1494,"Pemerintah",S$8:S$1494,B$3),0))</f>
        <v>0</v>
      </c>
      <c r="H28" s="475">
        <f t="shared" ref="H28:H33" si="110">IF(C$27&lt;&gt;0,G28/C$27,0)</f>
        <v>0</v>
      </c>
      <c r="K28" s="423" t="s">
        <v>14186</v>
      </c>
      <c r="L28" s="423" t="s">
        <v>14187</v>
      </c>
      <c r="M28" s="423" t="s">
        <v>1632</v>
      </c>
      <c r="N28" s="423" t="s">
        <v>12209</v>
      </c>
      <c r="O28" s="423" t="s">
        <v>12204</v>
      </c>
      <c r="P28" s="423">
        <v>33</v>
      </c>
      <c r="Q28" s="424">
        <v>3302</v>
      </c>
      <c r="R28" s="348" t="str">
        <f>IF(P28&lt;&gt;"",VLOOKUP(P28,'01_MASTER_KODE_WILAYAH'!H$1437:I$1470,2,FALSE),"")</f>
        <v>JAWA TENGAH</v>
      </c>
      <c r="S28" s="348" t="str">
        <f>IF(Q28&lt;&gt;"",VLOOKUP(Q28,'01_MASTER_KODE_WILAYAH'!D$5:F$1353,3,FALSE),"")</f>
        <v>BANYUMAS</v>
      </c>
      <c r="T28" s="422" t="str">
        <f t="shared" si="73"/>
        <v>Swasta/Lai</v>
      </c>
      <c r="U28" s="145" t="e">
        <f t="shared" si="74"/>
        <v>#VALUE!</v>
      </c>
      <c r="V28" s="133" t="e">
        <f>COUNTIFS(A1_Individu_Data_Keadaan_SDMK!A$4:A$149931,K28,A1_Individu_Data_Keadaan_SDMK!S$4:S$149285,"Dokter Umum")</f>
        <v>#VALUE!</v>
      </c>
      <c r="W28" s="122">
        <f t="shared" si="75"/>
        <v>4</v>
      </c>
      <c r="X28" s="134" t="e">
        <f t="shared" si="76"/>
        <v>#VALUE!</v>
      </c>
      <c r="Y28" s="134" t="e">
        <f t="shared" si="77"/>
        <v>#VALUE!</v>
      </c>
      <c r="Z28" s="133" t="e">
        <f>COUNTIFS(A1_Individu_Data_Keadaan_SDMK!A$4:A$149931,K28,A1_Individu_Data_Keadaan_SDMK!S$4:S$149285,"Dokter Gigi")</f>
        <v>#VALUE!</v>
      </c>
      <c r="AA28" s="122">
        <f t="shared" si="78"/>
        <v>1</v>
      </c>
      <c r="AB28" s="134" t="e">
        <f t="shared" si="79"/>
        <v>#VALUE!</v>
      </c>
      <c r="AC28" s="134" t="e">
        <f t="shared" si="80"/>
        <v>#VALUE!</v>
      </c>
      <c r="AD28" s="133" t="e">
        <f>COUNTIFS(A1_Individu_Data_Keadaan_SDMK!A$4:A$149931,K28,A1_Individu_Data_Keadaan_SDMK!S$4:S$149285,"Dokter Spesialis Penyakit Dalam (Sp.PD)")</f>
        <v>#VALUE!</v>
      </c>
      <c r="AE28" s="122">
        <f t="shared" si="81"/>
        <v>1</v>
      </c>
      <c r="AF28" s="134" t="e">
        <f t="shared" si="82"/>
        <v>#VALUE!</v>
      </c>
      <c r="AG28" s="134" t="e">
        <f t="shared" si="83"/>
        <v>#VALUE!</v>
      </c>
      <c r="AH28" s="133" t="e">
        <f>COUNTIFS(A1_Individu_Data_Keadaan_SDMK!A$4:A$149931,K28,A1_Individu_Data_Keadaan_SDMK!S$4:S$149285,"Dokter Spesialis Obstetri &amp; Ginekologi - Kebidanan &amp; Kandungan (Sp.OG)")</f>
        <v>#VALUE!</v>
      </c>
      <c r="AI28" s="122">
        <f t="shared" si="84"/>
        <v>1</v>
      </c>
      <c r="AJ28" s="134" t="e">
        <f t="shared" si="85"/>
        <v>#VALUE!</v>
      </c>
      <c r="AK28" s="134" t="e">
        <f t="shared" si="86"/>
        <v>#VALUE!</v>
      </c>
      <c r="AL28" s="133" t="e">
        <f>COUNTIFS(A1_Individu_Data_Keadaan_SDMK!A$4:A$149931,K28,A1_Individu_Data_Keadaan_SDMK!S$4:S$149285,"Dokter Spesialis Anak (Sp.A)")</f>
        <v>#VALUE!</v>
      </c>
      <c r="AM28" s="135">
        <f t="shared" si="87"/>
        <v>1</v>
      </c>
      <c r="AN28" s="134" t="e">
        <f t="shared" si="88"/>
        <v>#VALUE!</v>
      </c>
      <c r="AO28" s="134" t="e">
        <f t="shared" si="89"/>
        <v>#VALUE!</v>
      </c>
      <c r="AP28" s="133" t="e">
        <f>COUNTIFS(A1_Individu_Data_Keadaan_SDMK!A$4:A$149931,K28,A1_Individu_Data_Keadaan_SDMK!S$4:S$149285,"Dokter Spesialis Bedah (Sp.B)")</f>
        <v>#VALUE!</v>
      </c>
      <c r="AQ28" s="135">
        <f t="shared" si="90"/>
        <v>1</v>
      </c>
      <c r="AR28" s="134" t="e">
        <f t="shared" si="91"/>
        <v>#VALUE!</v>
      </c>
      <c r="AS28" s="134" t="e">
        <f t="shared" si="92"/>
        <v>#VALUE!</v>
      </c>
      <c r="AT28" s="133" t="e">
        <f>COUNTIFS(A1_Individu_Data_Keadaan_SDMK!A$4:A$149931,K28,A1_Individu_Data_Keadaan_SDMK!S$4:S$149285,"Dokter Spesialis Radiologi (Sp.Rad)")</f>
        <v>#VALUE!</v>
      </c>
      <c r="AU28" s="135">
        <f t="shared" si="93"/>
        <v>0</v>
      </c>
      <c r="AV28" s="134" t="e">
        <f t="shared" si="94"/>
        <v>#VALUE!</v>
      </c>
      <c r="AW28" s="134" t="e">
        <f t="shared" si="95"/>
        <v>#VALUE!</v>
      </c>
      <c r="AX28" s="133" t="e">
        <f>COUNTIFS(A1_Individu_Data_Keadaan_SDMK!A$4:A$149931,K28,A1_Individu_Data_Keadaan_SDMK!S$4:S$149285,"Dokter Spesialis Anastesiologi (Sp.An)")</f>
        <v>#VALUE!</v>
      </c>
      <c r="AY28" s="135">
        <f t="shared" si="96"/>
        <v>0</v>
      </c>
      <c r="AZ28" s="134" t="e">
        <f t="shared" si="97"/>
        <v>#VALUE!</v>
      </c>
      <c r="BA28" s="134" t="e">
        <f t="shared" si="98"/>
        <v>#VALUE!</v>
      </c>
      <c r="BB28" s="133" t="e">
        <f>COUNTIFS(A1_Individu_Data_Keadaan_SDMK!A$4:A$149931,K28,A1_Individu_Data_Keadaan_SDMK!S$4:S$149285,"Dokter Spesialis Patologi Klinik (SP.PK)")</f>
        <v>#VALUE!</v>
      </c>
      <c r="BC28" s="135">
        <f t="shared" si="99"/>
        <v>0</v>
      </c>
      <c r="BD28" s="134" t="e">
        <f t="shared" si="100"/>
        <v>#VALUE!</v>
      </c>
      <c r="BE28" s="134" t="e">
        <f t="shared" si="101"/>
        <v>#VALUE!</v>
      </c>
      <c r="BF28" s="133" t="e">
        <f>COUNTIFS(A1_Individu_Data_Keadaan_SDMK!A$4:A$149931,K28,A1_Individu_Data_Keadaan_SDMK!S$4:S$149285,"Dokter Spesialis Patologi Anatomi (Sp.PA)")</f>
        <v>#VALUE!</v>
      </c>
      <c r="BG28" s="135">
        <f t="shared" si="102"/>
        <v>0</v>
      </c>
      <c r="BH28" s="134" t="e">
        <f t="shared" si="103"/>
        <v>#VALUE!</v>
      </c>
      <c r="BI28" s="134" t="e">
        <f t="shared" si="104"/>
        <v>#VALUE!</v>
      </c>
      <c r="BJ28" s="133" t="e">
        <f>COUNTIFS(A1_Individu_Data_Keadaan_SDMK!A$4:A$149931,K28,A1_Individu_Data_Keadaan_SDMK!S$4:S$149285,"Dokter Spesialis Rehabilitasi Medik (Sp.RM)")</f>
        <v>#VALUE!</v>
      </c>
      <c r="BK28" s="135" t="e">
        <f t="shared" si="105"/>
        <v>#VALUE!</v>
      </c>
      <c r="BL28" s="134" t="e">
        <f t="shared" si="106"/>
        <v>#VALUE!</v>
      </c>
      <c r="BM28" s="134" t="e">
        <f t="shared" si="107"/>
        <v>#VALUE!</v>
      </c>
      <c r="BN28" s="139" t="e">
        <f t="shared" si="108"/>
        <v>#VALUE!</v>
      </c>
    </row>
    <row r="29" spans="2:66" ht="15">
      <c r="B29" s="455" t="s">
        <v>12292</v>
      </c>
      <c r="C29" s="719"/>
      <c r="D29" s="473" t="e">
        <f>IF(B$3="",SUMIFS(AL$8:AL$1494,M$8:M$1494,"Rumah Sakit",N$8:N$1494,"C",T$8:T$1494,"Pemerintah"),IF(B$3&lt;&gt;"",SUMIFS(AL$8:AL$1494,M$8:M$1494,"Rumah Sakit",N$8:N$1494,"C",T$8:T$1494,"Pemerintah",S$8:S$1494,B$3),0))</f>
        <v>#VALUE!</v>
      </c>
      <c r="E29" s="473">
        <f>IF(B$3="",COUNTIFS(AN$8:AN$1494,"&gt;=0",AO$8:AO$1494,"0",M$8:M$1494,"Rumah Sakit",N$8:N$1494,"C",T$8:T$1494,"Pemerintah"),IF(B$3&lt;&gt;"",COUNTIFS(AN$8:AN$1494,"&gt;=0",AO$8:AO$1494,"0",M$8:M$1494,"Rumah Sakit",N$8:N$1494,"C",T$8:T$1494,"Pemerintah",S$8:S$1494,B$3),0))</f>
        <v>0</v>
      </c>
      <c r="F29" s="474">
        <f t="shared" si="109"/>
        <v>0</v>
      </c>
      <c r="G29" s="473">
        <f>IF(B$3="",COUNTIFS(AO$8:AO$1494,"&gt;0",M$8:M$1494,"Rumah Sakit",N$8:N$1494,"C",T$8:T$1494,"Pemerintah"),IF(B$3&lt;&gt;"",COUNTIFS(AO$8:AO$1494,"&gt;0",M$8:M$1494,"Rumah Sakit",N$8:N$1494,"C",T$8:T$1494,"Pemerintah",S$8:S$1494,B$3),0))</f>
        <v>0</v>
      </c>
      <c r="H29" s="475">
        <f t="shared" si="110"/>
        <v>0</v>
      </c>
      <c r="K29" s="423" t="s">
        <v>14188</v>
      </c>
      <c r="L29" s="423" t="s">
        <v>14189</v>
      </c>
      <c r="M29" s="423" t="s">
        <v>1632</v>
      </c>
      <c r="N29" s="423" t="s">
        <v>12209</v>
      </c>
      <c r="O29" s="423" t="s">
        <v>12203</v>
      </c>
      <c r="P29" s="423">
        <v>33</v>
      </c>
      <c r="Q29" s="424">
        <v>3302</v>
      </c>
      <c r="R29" s="348" t="str">
        <f>IF(P29&lt;&gt;"",VLOOKUP(P29,'01_MASTER_KODE_WILAYAH'!H$1437:I$1470,2,FALSE),"")</f>
        <v>JAWA TENGAH</v>
      </c>
      <c r="S29" s="348" t="str">
        <f>IF(Q29&lt;&gt;"",VLOOKUP(Q29,'01_MASTER_KODE_WILAYAH'!D$5:F$1353,3,FALSE),"")</f>
        <v>BANYUMAS</v>
      </c>
      <c r="T29" s="422" t="str">
        <f t="shared" si="73"/>
        <v>Organisasi</v>
      </c>
      <c r="U29" s="145" t="e">
        <f t="shared" si="74"/>
        <v>#VALUE!</v>
      </c>
      <c r="V29" s="133" t="e">
        <f>COUNTIFS(A1_Individu_Data_Keadaan_SDMK!A$4:A$149931,K29,A1_Individu_Data_Keadaan_SDMK!S$4:S$149285,"Dokter Umum")</f>
        <v>#VALUE!</v>
      </c>
      <c r="W29" s="122">
        <f t="shared" si="75"/>
        <v>4</v>
      </c>
      <c r="X29" s="134" t="e">
        <f t="shared" si="76"/>
        <v>#VALUE!</v>
      </c>
      <c r="Y29" s="134" t="e">
        <f t="shared" si="77"/>
        <v>#VALUE!</v>
      </c>
      <c r="Z29" s="133" t="e">
        <f>COUNTIFS(A1_Individu_Data_Keadaan_SDMK!A$4:A$149931,K29,A1_Individu_Data_Keadaan_SDMK!S$4:S$149285,"Dokter Gigi")</f>
        <v>#VALUE!</v>
      </c>
      <c r="AA29" s="122">
        <f t="shared" si="78"/>
        <v>1</v>
      </c>
      <c r="AB29" s="134" t="e">
        <f t="shared" si="79"/>
        <v>#VALUE!</v>
      </c>
      <c r="AC29" s="134" t="e">
        <f t="shared" si="80"/>
        <v>#VALUE!</v>
      </c>
      <c r="AD29" s="133" t="e">
        <f>COUNTIFS(A1_Individu_Data_Keadaan_SDMK!A$4:A$149931,K29,A1_Individu_Data_Keadaan_SDMK!S$4:S$149285,"Dokter Spesialis Penyakit Dalam (Sp.PD)")</f>
        <v>#VALUE!</v>
      </c>
      <c r="AE29" s="122">
        <f t="shared" si="81"/>
        <v>1</v>
      </c>
      <c r="AF29" s="134" t="e">
        <f t="shared" si="82"/>
        <v>#VALUE!</v>
      </c>
      <c r="AG29" s="134" t="e">
        <f t="shared" si="83"/>
        <v>#VALUE!</v>
      </c>
      <c r="AH29" s="133" t="e">
        <f>COUNTIFS(A1_Individu_Data_Keadaan_SDMK!A$4:A$149931,K29,A1_Individu_Data_Keadaan_SDMK!S$4:S$149285,"Dokter Spesialis Obstetri &amp; Ginekologi - Kebidanan &amp; Kandungan (Sp.OG)")</f>
        <v>#VALUE!</v>
      </c>
      <c r="AI29" s="122">
        <f t="shared" si="84"/>
        <v>1</v>
      </c>
      <c r="AJ29" s="134" t="e">
        <f t="shared" si="85"/>
        <v>#VALUE!</v>
      </c>
      <c r="AK29" s="134" t="e">
        <f t="shared" si="86"/>
        <v>#VALUE!</v>
      </c>
      <c r="AL29" s="133" t="e">
        <f>COUNTIFS(A1_Individu_Data_Keadaan_SDMK!A$4:A$149931,K29,A1_Individu_Data_Keadaan_SDMK!S$4:S$149285,"Dokter Spesialis Anak (Sp.A)")</f>
        <v>#VALUE!</v>
      </c>
      <c r="AM29" s="135">
        <f t="shared" si="87"/>
        <v>1</v>
      </c>
      <c r="AN29" s="134" t="e">
        <f t="shared" si="88"/>
        <v>#VALUE!</v>
      </c>
      <c r="AO29" s="134" t="e">
        <f t="shared" si="89"/>
        <v>#VALUE!</v>
      </c>
      <c r="AP29" s="133" t="e">
        <f>COUNTIFS(A1_Individu_Data_Keadaan_SDMK!A$4:A$149931,K29,A1_Individu_Data_Keadaan_SDMK!S$4:S$149285,"Dokter Spesialis Bedah (Sp.B)")</f>
        <v>#VALUE!</v>
      </c>
      <c r="AQ29" s="135">
        <f t="shared" si="90"/>
        <v>1</v>
      </c>
      <c r="AR29" s="134" t="e">
        <f t="shared" si="91"/>
        <v>#VALUE!</v>
      </c>
      <c r="AS29" s="134" t="e">
        <f t="shared" si="92"/>
        <v>#VALUE!</v>
      </c>
      <c r="AT29" s="133" t="e">
        <f>COUNTIFS(A1_Individu_Data_Keadaan_SDMK!A$4:A$149931,K29,A1_Individu_Data_Keadaan_SDMK!S$4:S$149285,"Dokter Spesialis Radiologi (Sp.Rad)")</f>
        <v>#VALUE!</v>
      </c>
      <c r="AU29" s="135">
        <f t="shared" si="93"/>
        <v>0</v>
      </c>
      <c r="AV29" s="134" t="e">
        <f t="shared" si="94"/>
        <v>#VALUE!</v>
      </c>
      <c r="AW29" s="134" t="e">
        <f t="shared" si="95"/>
        <v>#VALUE!</v>
      </c>
      <c r="AX29" s="133" t="e">
        <f>COUNTIFS(A1_Individu_Data_Keadaan_SDMK!A$4:A$149931,K29,A1_Individu_Data_Keadaan_SDMK!S$4:S$149285,"Dokter Spesialis Anastesiologi (Sp.An)")</f>
        <v>#VALUE!</v>
      </c>
      <c r="AY29" s="135">
        <f t="shared" si="96"/>
        <v>0</v>
      </c>
      <c r="AZ29" s="134" t="e">
        <f t="shared" si="97"/>
        <v>#VALUE!</v>
      </c>
      <c r="BA29" s="134" t="e">
        <f t="shared" si="98"/>
        <v>#VALUE!</v>
      </c>
      <c r="BB29" s="133" t="e">
        <f>COUNTIFS(A1_Individu_Data_Keadaan_SDMK!A$4:A$149931,K29,A1_Individu_Data_Keadaan_SDMK!S$4:S$149285,"Dokter Spesialis Patologi Klinik (SP.PK)")</f>
        <v>#VALUE!</v>
      </c>
      <c r="BC29" s="135">
        <f t="shared" si="99"/>
        <v>0</v>
      </c>
      <c r="BD29" s="134" t="e">
        <f t="shared" si="100"/>
        <v>#VALUE!</v>
      </c>
      <c r="BE29" s="134" t="e">
        <f t="shared" si="101"/>
        <v>#VALUE!</v>
      </c>
      <c r="BF29" s="133" t="e">
        <f>COUNTIFS(A1_Individu_Data_Keadaan_SDMK!A$4:A$149931,K29,A1_Individu_Data_Keadaan_SDMK!S$4:S$149285,"Dokter Spesialis Patologi Anatomi (Sp.PA)")</f>
        <v>#VALUE!</v>
      </c>
      <c r="BG29" s="135">
        <f t="shared" si="102"/>
        <v>0</v>
      </c>
      <c r="BH29" s="134" t="e">
        <f t="shared" si="103"/>
        <v>#VALUE!</v>
      </c>
      <c r="BI29" s="134" t="e">
        <f t="shared" si="104"/>
        <v>#VALUE!</v>
      </c>
      <c r="BJ29" s="133" t="e">
        <f>COUNTIFS(A1_Individu_Data_Keadaan_SDMK!A$4:A$149931,K29,A1_Individu_Data_Keadaan_SDMK!S$4:S$149285,"Dokter Spesialis Rehabilitasi Medik (Sp.RM)")</f>
        <v>#VALUE!</v>
      </c>
      <c r="BK29" s="135" t="e">
        <f t="shared" si="105"/>
        <v>#VALUE!</v>
      </c>
      <c r="BL29" s="134" t="e">
        <f t="shared" si="106"/>
        <v>#VALUE!</v>
      </c>
      <c r="BM29" s="134" t="e">
        <f t="shared" si="107"/>
        <v>#VALUE!</v>
      </c>
      <c r="BN29" s="139" t="e">
        <f t="shared" si="108"/>
        <v>#VALUE!</v>
      </c>
    </row>
    <row r="30" spans="2:66" ht="15">
      <c r="B30" s="455" t="s">
        <v>12293</v>
      </c>
      <c r="C30" s="719"/>
      <c r="D30" s="473" t="e">
        <f>IF(B$3="",SUMIFS(AP$8:AP$1494,M$8:M$1494,"Rumah Sakit",N$8:N$1494,"C",T$8:T$1494,"Pemerintah"),IF(B$3&lt;&gt;"",SUMIFS(AP$8:AP$1494,M$8:M$1494,"Rumah Sakit",N$8:N$1494,"C",T$8:T$1494,"Pemerintah",S$8:S$1494,B$3),0))</f>
        <v>#VALUE!</v>
      </c>
      <c r="E30" s="473">
        <f>IF(B$3="",COUNTIFS(AR$8:AR$1494,"&gt;=0",AS$8:AS$1494,"0",M$8:M$1494,"Rumah Sakit",N$8:N$1494,"C",T$8:T$1494,"Pemerintah"),IF(B$3&lt;&gt;"",COUNTIFS(AR$8:AR$1494,"&gt;=0",AS$8:AS$1494,"0",M$8:M$1494,"Rumah Sakit",N$8:N$1494,"C",T$8:T$1494,"Pemerintah",S$8:S$1494,B$3),0))</f>
        <v>0</v>
      </c>
      <c r="F30" s="474">
        <f t="shared" si="109"/>
        <v>0</v>
      </c>
      <c r="G30" s="473">
        <f>IF(B$3="",COUNTIFS(AS$8:AS$1494,"&gt;0",M$8:M$1494,"Rumah Sakit",N$8:N$1494,"C",T$8:T$1494,"Pemerintah"),IF(B$3&lt;&gt;"",COUNTIFS(AS$8:AS$1494,"&gt;0",M$8:M$1494,"Rumah Sakit",N$8:N$1494,"C",T$8:T$1494,"Pemerintah",S$8:S$1494,B$3),0))</f>
        <v>0</v>
      </c>
      <c r="H30" s="475">
        <f t="shared" si="110"/>
        <v>0</v>
      </c>
      <c r="K30" s="423" t="s">
        <v>14190</v>
      </c>
      <c r="L30" s="423" t="s">
        <v>14191</v>
      </c>
      <c r="M30" s="423" t="s">
        <v>1632</v>
      </c>
      <c r="N30" s="423" t="s">
        <v>12208</v>
      </c>
      <c r="O30" s="423" t="s">
        <v>12203</v>
      </c>
      <c r="P30" s="423">
        <v>33</v>
      </c>
      <c r="Q30" s="424">
        <v>3302</v>
      </c>
      <c r="R30" s="348" t="str">
        <f>IF(P30&lt;&gt;"",VLOOKUP(P30,'01_MASTER_KODE_WILAYAH'!H$1437:I$1470,2,FALSE),"")</f>
        <v>JAWA TENGAH</v>
      </c>
      <c r="S30" s="348" t="str">
        <f>IF(Q30&lt;&gt;"",VLOOKUP(Q30,'01_MASTER_KODE_WILAYAH'!D$5:F$1353,3,FALSE),"")</f>
        <v>BANYUMAS</v>
      </c>
      <c r="T30" s="422" t="str">
        <f t="shared" si="73"/>
        <v>Organisasi</v>
      </c>
      <c r="U30" s="145" t="e">
        <f t="shared" si="74"/>
        <v>#VALUE!</v>
      </c>
      <c r="V30" s="133" t="e">
        <f>COUNTIFS(A1_Individu_Data_Keadaan_SDMK!A$4:A$149931,K30,A1_Individu_Data_Keadaan_SDMK!S$4:S$149285,"Dokter Umum")</f>
        <v>#VALUE!</v>
      </c>
      <c r="W30" s="122">
        <f t="shared" si="75"/>
        <v>9</v>
      </c>
      <c r="X30" s="134" t="e">
        <f t="shared" si="76"/>
        <v>#VALUE!</v>
      </c>
      <c r="Y30" s="134" t="e">
        <f t="shared" si="77"/>
        <v>#VALUE!</v>
      </c>
      <c r="Z30" s="133" t="e">
        <f>COUNTIFS(A1_Individu_Data_Keadaan_SDMK!A$4:A$149931,K30,A1_Individu_Data_Keadaan_SDMK!S$4:S$149285,"Dokter Gigi")</f>
        <v>#VALUE!</v>
      </c>
      <c r="AA30" s="122">
        <f t="shared" si="78"/>
        <v>2</v>
      </c>
      <c r="AB30" s="134" t="e">
        <f t="shared" si="79"/>
        <v>#VALUE!</v>
      </c>
      <c r="AC30" s="134" t="e">
        <f t="shared" si="80"/>
        <v>#VALUE!</v>
      </c>
      <c r="AD30" s="133" t="e">
        <f>COUNTIFS(A1_Individu_Data_Keadaan_SDMK!A$4:A$149931,K30,A1_Individu_Data_Keadaan_SDMK!S$4:S$149285,"Dokter Spesialis Penyakit Dalam (Sp.PD)")</f>
        <v>#VALUE!</v>
      </c>
      <c r="AE30" s="122">
        <f t="shared" si="81"/>
        <v>2</v>
      </c>
      <c r="AF30" s="134" t="e">
        <f t="shared" si="82"/>
        <v>#VALUE!</v>
      </c>
      <c r="AG30" s="134" t="e">
        <f t="shared" si="83"/>
        <v>#VALUE!</v>
      </c>
      <c r="AH30" s="133" t="e">
        <f>COUNTIFS(A1_Individu_Data_Keadaan_SDMK!A$4:A$149931,K30,A1_Individu_Data_Keadaan_SDMK!S$4:S$149285,"Dokter Spesialis Obstetri &amp; Ginekologi - Kebidanan &amp; Kandungan (Sp.OG)")</f>
        <v>#VALUE!</v>
      </c>
      <c r="AI30" s="122">
        <f t="shared" si="84"/>
        <v>2</v>
      </c>
      <c r="AJ30" s="134" t="e">
        <f t="shared" si="85"/>
        <v>#VALUE!</v>
      </c>
      <c r="AK30" s="134" t="e">
        <f t="shared" si="86"/>
        <v>#VALUE!</v>
      </c>
      <c r="AL30" s="133" t="e">
        <f>COUNTIFS(A1_Individu_Data_Keadaan_SDMK!A$4:A$149931,K30,A1_Individu_Data_Keadaan_SDMK!S$4:S$149285,"Dokter Spesialis Anak (Sp.A)")</f>
        <v>#VALUE!</v>
      </c>
      <c r="AM30" s="135">
        <f t="shared" si="87"/>
        <v>2</v>
      </c>
      <c r="AN30" s="134" t="e">
        <f t="shared" si="88"/>
        <v>#VALUE!</v>
      </c>
      <c r="AO30" s="134" t="e">
        <f t="shared" si="89"/>
        <v>#VALUE!</v>
      </c>
      <c r="AP30" s="133" t="e">
        <f>COUNTIFS(A1_Individu_Data_Keadaan_SDMK!A$4:A$149931,K30,A1_Individu_Data_Keadaan_SDMK!S$4:S$149285,"Dokter Spesialis Bedah (Sp.B)")</f>
        <v>#VALUE!</v>
      </c>
      <c r="AQ30" s="135">
        <f t="shared" si="90"/>
        <v>2</v>
      </c>
      <c r="AR30" s="134" t="e">
        <f t="shared" si="91"/>
        <v>#VALUE!</v>
      </c>
      <c r="AS30" s="134" t="e">
        <f t="shared" si="92"/>
        <v>#VALUE!</v>
      </c>
      <c r="AT30" s="133" t="e">
        <f>COUNTIFS(A1_Individu_Data_Keadaan_SDMK!A$4:A$149931,K30,A1_Individu_Data_Keadaan_SDMK!S$4:S$149285,"Dokter Spesialis Radiologi (Sp.Rad)")</f>
        <v>#VALUE!</v>
      </c>
      <c r="AU30" s="135">
        <f t="shared" si="93"/>
        <v>1</v>
      </c>
      <c r="AV30" s="134" t="e">
        <f t="shared" si="94"/>
        <v>#VALUE!</v>
      </c>
      <c r="AW30" s="134" t="e">
        <f t="shared" si="95"/>
        <v>#VALUE!</v>
      </c>
      <c r="AX30" s="133" t="e">
        <f>COUNTIFS(A1_Individu_Data_Keadaan_SDMK!A$4:A$149931,K30,A1_Individu_Data_Keadaan_SDMK!S$4:S$149285,"Dokter Spesialis Anastesiologi (Sp.An)")</f>
        <v>#VALUE!</v>
      </c>
      <c r="AY30" s="135">
        <f t="shared" si="96"/>
        <v>1</v>
      </c>
      <c r="AZ30" s="134" t="e">
        <f t="shared" si="97"/>
        <v>#VALUE!</v>
      </c>
      <c r="BA30" s="134" t="e">
        <f t="shared" si="98"/>
        <v>#VALUE!</v>
      </c>
      <c r="BB30" s="133" t="e">
        <f>COUNTIFS(A1_Individu_Data_Keadaan_SDMK!A$4:A$149931,K30,A1_Individu_Data_Keadaan_SDMK!S$4:S$149285,"Dokter Spesialis Patologi Klinik (SP.PK)")</f>
        <v>#VALUE!</v>
      </c>
      <c r="BC30" s="135">
        <f t="shared" si="99"/>
        <v>1</v>
      </c>
      <c r="BD30" s="134" t="e">
        <f t="shared" si="100"/>
        <v>#VALUE!</v>
      </c>
      <c r="BE30" s="134" t="e">
        <f t="shared" si="101"/>
        <v>#VALUE!</v>
      </c>
      <c r="BF30" s="133" t="e">
        <f>COUNTIFS(A1_Individu_Data_Keadaan_SDMK!A$4:A$149931,K30,A1_Individu_Data_Keadaan_SDMK!S$4:S$149285,"Dokter Spesialis Patologi Anatomi (Sp.PA)")</f>
        <v>#VALUE!</v>
      </c>
      <c r="BG30" s="135">
        <f t="shared" si="102"/>
        <v>0</v>
      </c>
      <c r="BH30" s="134" t="e">
        <f t="shared" si="103"/>
        <v>#VALUE!</v>
      </c>
      <c r="BI30" s="134" t="e">
        <f t="shared" si="104"/>
        <v>#VALUE!</v>
      </c>
      <c r="BJ30" s="133" t="e">
        <f>COUNTIFS(A1_Individu_Data_Keadaan_SDMK!A$4:A$149931,K30,A1_Individu_Data_Keadaan_SDMK!S$4:S$149285,"Dokter Spesialis Rehabilitasi Medik (Sp.RM)")</f>
        <v>#VALUE!</v>
      </c>
      <c r="BK30" s="135" t="e">
        <f t="shared" si="105"/>
        <v>#VALUE!</v>
      </c>
      <c r="BL30" s="134" t="e">
        <f t="shared" si="106"/>
        <v>#VALUE!</v>
      </c>
      <c r="BM30" s="134" t="e">
        <f t="shared" si="107"/>
        <v>#VALUE!</v>
      </c>
      <c r="BN30" s="139" t="e">
        <f t="shared" si="108"/>
        <v>#VALUE!</v>
      </c>
    </row>
    <row r="31" spans="2:66" ht="15">
      <c r="B31" s="455" t="s">
        <v>12294</v>
      </c>
      <c r="C31" s="719"/>
      <c r="D31" s="473" t="e">
        <f>IF(B$3="",SUMIFS(AT$8:AT$1494,M$8:M$1494,"Rumah Sakit",N$8:N$1494,"C",T$8:T$1494,"Pemerintah"),IF(B$3&lt;&gt;"",SUMIFS(AT$8:AT$1494,M$8:M$1494,"Rumah Sakit",N$8:N$1494,"C",T$8:T$1494,"Pemerintah",S$8:S$1494,B$3),0))</f>
        <v>#VALUE!</v>
      </c>
      <c r="E31" s="473">
        <f>IF(B$3="",COUNTIFS(AV$8:AV$1494,"&gt;=0",AW$8:AW$1494,"0",M$8:M$1494,"Rumah Sakit",N$8:N$1494,"C",T$8:T$1494,"Pemerintah"),IF(B$3&lt;&gt;"",COUNTIFS(AV$8:AV$1494,"&gt;=0",AW$8:AW$1494,"0",M$8:M$1494,"Rumah Sakit",N$8:N$1494,"C",T$8:T$1494,"Pemerintah",S$8:S$1494,B$3),0))</f>
        <v>0</v>
      </c>
      <c r="F31" s="474">
        <f t="shared" si="109"/>
        <v>0</v>
      </c>
      <c r="G31" s="473">
        <f>IF(B$3="",COUNTIFS(AW$8:AW$1494,"&gt;0",M$8:M$1494,"Rumah Sakit",N$8:N$1494,"C",T$8:T$1494,"Pemerintah"),IF(B$3&lt;&gt;"",COUNTIFS(AW$8:AW$1494,"&gt;0",M$8:M$1494,"Rumah Sakit",N$8:N$1494,"C",T$8:T$1494,"Pemerintah",S$8:S$1494,B$3),0))</f>
        <v>0</v>
      </c>
      <c r="H31" s="475">
        <f t="shared" si="110"/>
        <v>0</v>
      </c>
      <c r="K31" s="423" t="s">
        <v>14192</v>
      </c>
      <c r="L31" s="423" t="s">
        <v>14193</v>
      </c>
      <c r="M31" s="423" t="s">
        <v>1632</v>
      </c>
      <c r="N31" s="423" t="s">
        <v>12208</v>
      </c>
      <c r="O31" s="423" t="s">
        <v>12203</v>
      </c>
      <c r="P31" s="423">
        <v>33</v>
      </c>
      <c r="Q31" s="424">
        <v>3302</v>
      </c>
      <c r="R31" s="348" t="str">
        <f>IF(P31&lt;&gt;"",VLOOKUP(P31,'01_MASTER_KODE_WILAYAH'!H$1437:I$1470,2,FALSE),"")</f>
        <v>JAWA TENGAH</v>
      </c>
      <c r="S31" s="348" t="str">
        <f>IF(Q31&lt;&gt;"",VLOOKUP(Q31,'01_MASTER_KODE_WILAYAH'!D$5:F$1353,3,FALSE),"")</f>
        <v>BANYUMAS</v>
      </c>
      <c r="T31" s="422" t="str">
        <f t="shared" si="73"/>
        <v>Organisasi</v>
      </c>
      <c r="U31" s="145" t="e">
        <f t="shared" si="74"/>
        <v>#VALUE!</v>
      </c>
      <c r="V31" s="133" t="e">
        <f>COUNTIFS(A1_Individu_Data_Keadaan_SDMK!A$4:A$149931,K31,A1_Individu_Data_Keadaan_SDMK!S$4:S$149285,"Dokter Umum")</f>
        <v>#VALUE!</v>
      </c>
      <c r="W31" s="122">
        <f t="shared" si="75"/>
        <v>9</v>
      </c>
      <c r="X31" s="134" t="e">
        <f t="shared" si="76"/>
        <v>#VALUE!</v>
      </c>
      <c r="Y31" s="134" t="e">
        <f t="shared" si="77"/>
        <v>#VALUE!</v>
      </c>
      <c r="Z31" s="133" t="e">
        <f>COUNTIFS(A1_Individu_Data_Keadaan_SDMK!A$4:A$149931,K31,A1_Individu_Data_Keadaan_SDMK!S$4:S$149285,"Dokter Gigi")</f>
        <v>#VALUE!</v>
      </c>
      <c r="AA31" s="122">
        <f t="shared" si="78"/>
        <v>2</v>
      </c>
      <c r="AB31" s="134" t="e">
        <f t="shared" si="79"/>
        <v>#VALUE!</v>
      </c>
      <c r="AC31" s="134" t="e">
        <f t="shared" si="80"/>
        <v>#VALUE!</v>
      </c>
      <c r="AD31" s="133" t="e">
        <f>COUNTIFS(A1_Individu_Data_Keadaan_SDMK!A$4:A$149931,K31,A1_Individu_Data_Keadaan_SDMK!S$4:S$149285,"Dokter Spesialis Penyakit Dalam (Sp.PD)")</f>
        <v>#VALUE!</v>
      </c>
      <c r="AE31" s="122">
        <f t="shared" si="81"/>
        <v>2</v>
      </c>
      <c r="AF31" s="134" t="e">
        <f t="shared" si="82"/>
        <v>#VALUE!</v>
      </c>
      <c r="AG31" s="134" t="e">
        <f t="shared" si="83"/>
        <v>#VALUE!</v>
      </c>
      <c r="AH31" s="133" t="e">
        <f>COUNTIFS(A1_Individu_Data_Keadaan_SDMK!A$4:A$149931,K31,A1_Individu_Data_Keadaan_SDMK!S$4:S$149285,"Dokter Spesialis Obstetri &amp; Ginekologi - Kebidanan &amp; Kandungan (Sp.OG)")</f>
        <v>#VALUE!</v>
      </c>
      <c r="AI31" s="122">
        <f t="shared" si="84"/>
        <v>2</v>
      </c>
      <c r="AJ31" s="134" t="e">
        <f t="shared" si="85"/>
        <v>#VALUE!</v>
      </c>
      <c r="AK31" s="134" t="e">
        <f t="shared" si="86"/>
        <v>#VALUE!</v>
      </c>
      <c r="AL31" s="133" t="e">
        <f>COUNTIFS(A1_Individu_Data_Keadaan_SDMK!A$4:A$149931,K31,A1_Individu_Data_Keadaan_SDMK!S$4:S$149285,"Dokter Spesialis Anak (Sp.A)")</f>
        <v>#VALUE!</v>
      </c>
      <c r="AM31" s="135">
        <f t="shared" si="87"/>
        <v>2</v>
      </c>
      <c r="AN31" s="134" t="e">
        <f t="shared" si="88"/>
        <v>#VALUE!</v>
      </c>
      <c r="AO31" s="134" t="e">
        <f t="shared" si="89"/>
        <v>#VALUE!</v>
      </c>
      <c r="AP31" s="133" t="e">
        <f>COUNTIFS(A1_Individu_Data_Keadaan_SDMK!A$4:A$149931,K31,A1_Individu_Data_Keadaan_SDMK!S$4:S$149285,"Dokter Spesialis Bedah (Sp.B)")</f>
        <v>#VALUE!</v>
      </c>
      <c r="AQ31" s="135">
        <f t="shared" si="90"/>
        <v>2</v>
      </c>
      <c r="AR31" s="134" t="e">
        <f t="shared" si="91"/>
        <v>#VALUE!</v>
      </c>
      <c r="AS31" s="134" t="e">
        <f t="shared" si="92"/>
        <v>#VALUE!</v>
      </c>
      <c r="AT31" s="133" t="e">
        <f>COUNTIFS(A1_Individu_Data_Keadaan_SDMK!A$4:A$149931,K31,A1_Individu_Data_Keadaan_SDMK!S$4:S$149285,"Dokter Spesialis Radiologi (Sp.Rad)")</f>
        <v>#VALUE!</v>
      </c>
      <c r="AU31" s="135">
        <f t="shared" si="93"/>
        <v>1</v>
      </c>
      <c r="AV31" s="134" t="e">
        <f t="shared" si="94"/>
        <v>#VALUE!</v>
      </c>
      <c r="AW31" s="134" t="e">
        <f t="shared" si="95"/>
        <v>#VALUE!</v>
      </c>
      <c r="AX31" s="133" t="e">
        <f>COUNTIFS(A1_Individu_Data_Keadaan_SDMK!A$4:A$149931,K31,A1_Individu_Data_Keadaan_SDMK!S$4:S$149285,"Dokter Spesialis Anastesiologi (Sp.An)")</f>
        <v>#VALUE!</v>
      </c>
      <c r="AY31" s="135">
        <f t="shared" si="96"/>
        <v>1</v>
      </c>
      <c r="AZ31" s="134" t="e">
        <f t="shared" si="97"/>
        <v>#VALUE!</v>
      </c>
      <c r="BA31" s="134" t="e">
        <f t="shared" si="98"/>
        <v>#VALUE!</v>
      </c>
      <c r="BB31" s="133" t="e">
        <f>COUNTIFS(A1_Individu_Data_Keadaan_SDMK!A$4:A$149931,K31,A1_Individu_Data_Keadaan_SDMK!S$4:S$149285,"Dokter Spesialis Patologi Klinik (SP.PK)")</f>
        <v>#VALUE!</v>
      </c>
      <c r="BC31" s="135">
        <f t="shared" si="99"/>
        <v>1</v>
      </c>
      <c r="BD31" s="134" t="e">
        <f t="shared" si="100"/>
        <v>#VALUE!</v>
      </c>
      <c r="BE31" s="134" t="e">
        <f t="shared" si="101"/>
        <v>#VALUE!</v>
      </c>
      <c r="BF31" s="133" t="e">
        <f>COUNTIFS(A1_Individu_Data_Keadaan_SDMK!A$4:A$149931,K31,A1_Individu_Data_Keadaan_SDMK!S$4:S$149285,"Dokter Spesialis Patologi Anatomi (Sp.PA)")</f>
        <v>#VALUE!</v>
      </c>
      <c r="BG31" s="135">
        <f t="shared" si="102"/>
        <v>0</v>
      </c>
      <c r="BH31" s="134" t="e">
        <f t="shared" si="103"/>
        <v>#VALUE!</v>
      </c>
      <c r="BI31" s="134" t="e">
        <f t="shared" si="104"/>
        <v>#VALUE!</v>
      </c>
      <c r="BJ31" s="133" t="e">
        <f>COUNTIFS(A1_Individu_Data_Keadaan_SDMK!A$4:A$149931,K31,A1_Individu_Data_Keadaan_SDMK!S$4:S$149285,"Dokter Spesialis Rehabilitasi Medik (Sp.RM)")</f>
        <v>#VALUE!</v>
      </c>
      <c r="BK31" s="135" t="e">
        <f t="shared" si="105"/>
        <v>#VALUE!</v>
      </c>
      <c r="BL31" s="134" t="e">
        <f t="shared" si="106"/>
        <v>#VALUE!</v>
      </c>
      <c r="BM31" s="134" t="e">
        <f t="shared" si="107"/>
        <v>#VALUE!</v>
      </c>
      <c r="BN31" s="139" t="e">
        <f t="shared" si="108"/>
        <v>#VALUE!</v>
      </c>
    </row>
    <row r="32" spans="2:66" ht="15">
      <c r="B32" s="455" t="s">
        <v>12295</v>
      </c>
      <c r="C32" s="719"/>
      <c r="D32" s="473" t="e">
        <f>IF(B$3="",SUMIFS(AX$8:AX$1494,M$8:M$1494,"Rumah Sakit",N$8:N$1494,"C",T$8:T$1494,"Pemerintah"),IF(B$3&lt;&gt;"",SUMIFS(AX$8:AX$1494,M$8:M$1494,"Rumah Sakit",N$8:N$1494,"C",T$8:T$1494,"Pemerintah",S$8:S$1494,B$3),0))</f>
        <v>#VALUE!</v>
      </c>
      <c r="E32" s="473">
        <f>IF(B$3="",COUNTIFS(AZ$8:AZ$1494,"&gt;=0",BA$8:BA$1494,"0",M$8:M$1494,"Rumah Sakit",N$8:N$1494,"C",T$8:T$1494,"Pemerintah"),IF(B$3&lt;&gt;"",COUNTIFS(AZ$8:AZ$1494,"&gt;=0",BA$8:BA$1494,"0",M$8:M$1494,"Rumah Sakit",N$8:N$1494,"C",T$8:T$1494,"Pemerintah",S$8:S$1494,B$3),0))</f>
        <v>0</v>
      </c>
      <c r="F32" s="474">
        <f t="shared" si="109"/>
        <v>0</v>
      </c>
      <c r="G32" s="473">
        <f>IF(B$3="",COUNTIFS(BA$8:BA$1494,"&gt;0",M$8:M$1494,"Rumah Sakit",N$8:N$1494,"C",T$8:T$1494,"Pemerintah"),IF(B$3&lt;&gt;"",COUNTIFS(BA$8:BA$1494,"&gt;0",M$8:M$1494,"Rumah Sakit",N$8:N$1494,"C",T$8:T$1494,"Pemerintah",S$8:S$1494,B$3),0))</f>
        <v>0</v>
      </c>
      <c r="H32" s="475">
        <f t="shared" si="110"/>
        <v>0</v>
      </c>
      <c r="K32" s="120" t="s">
        <v>14194</v>
      </c>
      <c r="L32" s="120" t="s">
        <v>14195</v>
      </c>
      <c r="M32" s="120" t="s">
        <v>1632</v>
      </c>
      <c r="N32" s="120" t="s">
        <v>12209</v>
      </c>
      <c r="O32" s="120" t="s">
        <v>12203</v>
      </c>
      <c r="P32" s="120">
        <v>33</v>
      </c>
      <c r="Q32" s="120">
        <v>3302</v>
      </c>
      <c r="R32" s="348" t="str">
        <f>IF(P32&lt;&gt;"",VLOOKUP(P32,'01_MASTER_KODE_WILAYAH'!H$1437:I$1470,2,FALSE),"")</f>
        <v>JAWA TENGAH</v>
      </c>
      <c r="S32" s="348" t="str">
        <f>IF(Q32&lt;&gt;"",VLOOKUP(Q32,'01_MASTER_KODE_WILAYAH'!D$5:F$1353,3,FALSE),"")</f>
        <v>BANYUMAS</v>
      </c>
      <c r="T32" s="422" t="str">
        <f t="shared" si="73"/>
        <v>Organisasi</v>
      </c>
      <c r="U32" s="145" t="e">
        <f t="shared" si="74"/>
        <v>#VALUE!</v>
      </c>
      <c r="V32" s="133" t="e">
        <f>COUNTIFS(A1_Individu_Data_Keadaan_SDMK!A$4:A$149931,K32,A1_Individu_Data_Keadaan_SDMK!S$4:S$149285,"Dokter Umum")</f>
        <v>#VALUE!</v>
      </c>
      <c r="W32" s="122">
        <f t="shared" si="75"/>
        <v>4</v>
      </c>
      <c r="X32" s="134" t="e">
        <f t="shared" si="76"/>
        <v>#VALUE!</v>
      </c>
      <c r="Y32" s="134" t="e">
        <f t="shared" si="77"/>
        <v>#VALUE!</v>
      </c>
      <c r="Z32" s="133" t="e">
        <f>COUNTIFS(A1_Individu_Data_Keadaan_SDMK!A$4:A$149931,K32,A1_Individu_Data_Keadaan_SDMK!S$4:S$149285,"Dokter Gigi")</f>
        <v>#VALUE!</v>
      </c>
      <c r="AA32" s="122">
        <f t="shared" si="78"/>
        <v>1</v>
      </c>
      <c r="AB32" s="134" t="e">
        <f t="shared" si="79"/>
        <v>#VALUE!</v>
      </c>
      <c r="AC32" s="134" t="e">
        <f t="shared" si="80"/>
        <v>#VALUE!</v>
      </c>
      <c r="AD32" s="133" t="e">
        <f>COUNTIFS(A1_Individu_Data_Keadaan_SDMK!A$4:A$149931,K32,A1_Individu_Data_Keadaan_SDMK!S$4:S$149285,"Dokter Spesialis Penyakit Dalam (Sp.PD)")</f>
        <v>#VALUE!</v>
      </c>
      <c r="AE32" s="122">
        <f t="shared" si="81"/>
        <v>1</v>
      </c>
      <c r="AF32" s="134" t="e">
        <f t="shared" si="82"/>
        <v>#VALUE!</v>
      </c>
      <c r="AG32" s="134" t="e">
        <f t="shared" si="83"/>
        <v>#VALUE!</v>
      </c>
      <c r="AH32" s="133" t="e">
        <f>COUNTIFS(A1_Individu_Data_Keadaan_SDMK!A$4:A$149931,K32,A1_Individu_Data_Keadaan_SDMK!S$4:S$149285,"Dokter Spesialis Obstetri &amp; Ginekologi - Kebidanan &amp; Kandungan (Sp.OG)")</f>
        <v>#VALUE!</v>
      </c>
      <c r="AI32" s="122">
        <f t="shared" si="84"/>
        <v>1</v>
      </c>
      <c r="AJ32" s="134" t="e">
        <f t="shared" si="85"/>
        <v>#VALUE!</v>
      </c>
      <c r="AK32" s="134" t="e">
        <f t="shared" si="86"/>
        <v>#VALUE!</v>
      </c>
      <c r="AL32" s="133" t="e">
        <f>COUNTIFS(A1_Individu_Data_Keadaan_SDMK!A$4:A$149931,K32,A1_Individu_Data_Keadaan_SDMK!S$4:S$149285,"Dokter Spesialis Anak (Sp.A)")</f>
        <v>#VALUE!</v>
      </c>
      <c r="AM32" s="135">
        <f t="shared" si="87"/>
        <v>1</v>
      </c>
      <c r="AN32" s="134" t="e">
        <f t="shared" si="88"/>
        <v>#VALUE!</v>
      </c>
      <c r="AO32" s="134" t="e">
        <f t="shared" si="89"/>
        <v>#VALUE!</v>
      </c>
      <c r="AP32" s="133" t="e">
        <f>COUNTIFS(A1_Individu_Data_Keadaan_SDMK!A$4:A$149931,K32,A1_Individu_Data_Keadaan_SDMK!S$4:S$149285,"Dokter Spesialis Bedah (Sp.B)")</f>
        <v>#VALUE!</v>
      </c>
      <c r="AQ32" s="135">
        <f t="shared" si="90"/>
        <v>1</v>
      </c>
      <c r="AR32" s="134" t="e">
        <f t="shared" si="91"/>
        <v>#VALUE!</v>
      </c>
      <c r="AS32" s="134" t="e">
        <f t="shared" si="92"/>
        <v>#VALUE!</v>
      </c>
      <c r="AT32" s="133" t="e">
        <f>COUNTIFS(A1_Individu_Data_Keadaan_SDMK!A$4:A$149931,K32,A1_Individu_Data_Keadaan_SDMK!S$4:S$149285,"Dokter Spesialis Radiologi (Sp.Rad)")</f>
        <v>#VALUE!</v>
      </c>
      <c r="AU32" s="135">
        <f t="shared" si="93"/>
        <v>0</v>
      </c>
      <c r="AV32" s="134" t="e">
        <f t="shared" si="94"/>
        <v>#VALUE!</v>
      </c>
      <c r="AW32" s="134" t="e">
        <f t="shared" si="95"/>
        <v>#VALUE!</v>
      </c>
      <c r="AX32" s="133" t="e">
        <f>COUNTIFS(A1_Individu_Data_Keadaan_SDMK!A$4:A$149931,K32,A1_Individu_Data_Keadaan_SDMK!S$4:S$149285,"Dokter Spesialis Anastesiologi (Sp.An)")</f>
        <v>#VALUE!</v>
      </c>
      <c r="AY32" s="135">
        <f t="shared" si="96"/>
        <v>0</v>
      </c>
      <c r="AZ32" s="134" t="e">
        <f t="shared" si="97"/>
        <v>#VALUE!</v>
      </c>
      <c r="BA32" s="134" t="e">
        <f t="shared" si="98"/>
        <v>#VALUE!</v>
      </c>
      <c r="BB32" s="133" t="e">
        <f>COUNTIFS(A1_Individu_Data_Keadaan_SDMK!A$4:A$149931,K32,A1_Individu_Data_Keadaan_SDMK!S$4:S$149285,"Dokter Spesialis Patologi Klinik (SP.PK)")</f>
        <v>#VALUE!</v>
      </c>
      <c r="BC32" s="135">
        <f t="shared" si="99"/>
        <v>0</v>
      </c>
      <c r="BD32" s="134" t="e">
        <f t="shared" si="100"/>
        <v>#VALUE!</v>
      </c>
      <c r="BE32" s="134" t="e">
        <f t="shared" si="101"/>
        <v>#VALUE!</v>
      </c>
      <c r="BF32" s="133" t="e">
        <f>COUNTIFS(A1_Individu_Data_Keadaan_SDMK!A$4:A$149931,K32,A1_Individu_Data_Keadaan_SDMK!S$4:S$149285,"Dokter Spesialis Patologi Anatomi (Sp.PA)")</f>
        <v>#VALUE!</v>
      </c>
      <c r="BG32" s="135">
        <f t="shared" si="102"/>
        <v>0</v>
      </c>
      <c r="BH32" s="134" t="e">
        <f t="shared" si="103"/>
        <v>#VALUE!</v>
      </c>
      <c r="BI32" s="134" t="e">
        <f t="shared" si="104"/>
        <v>#VALUE!</v>
      </c>
      <c r="BJ32" s="133" t="e">
        <f>COUNTIFS(A1_Individu_Data_Keadaan_SDMK!A$4:A$149931,K32,A1_Individu_Data_Keadaan_SDMK!S$4:S$149285,"Dokter Spesialis Rehabilitasi Medik (Sp.RM)")</f>
        <v>#VALUE!</v>
      </c>
      <c r="BK32" s="135" t="e">
        <f t="shared" si="105"/>
        <v>#VALUE!</v>
      </c>
      <c r="BL32" s="134" t="e">
        <f t="shared" si="106"/>
        <v>#VALUE!</v>
      </c>
      <c r="BM32" s="134" t="e">
        <f t="shared" si="107"/>
        <v>#VALUE!</v>
      </c>
      <c r="BN32" s="139" t="e">
        <f t="shared" si="108"/>
        <v>#VALUE!</v>
      </c>
    </row>
    <row r="33" spans="2:66" ht="26.25">
      <c r="B33" s="455" t="s">
        <v>12296</v>
      </c>
      <c r="C33" s="719"/>
      <c r="D33" s="473" t="e">
        <f>IF(B$3="",SUMIFS(BB$8:BB$1494,M$8:M$1494,"Rumah Sakit",N$8:N$1494,"C",T$8:T$1494,"Pemerintah"),IF(B$3&lt;&gt;"",SUMIFS(BB$8:BB$1494,M$8:M$1494,"Rumah Sakit",N$8:N$1494,"C",T$8:T$1494,"Pemerintah",S$8:S$1494,B$3),0))</f>
        <v>#VALUE!</v>
      </c>
      <c r="E33" s="473">
        <f>IF(B$3="",COUNTIFS(BD$8:BD$1494,"&gt;=0",BE$8:BE$1494,"0",M$8:M$1494,"Rumah Sakit",N$8:N$1494,"C",T$8:T$1494,"Pemerintah"),IF(B$3&lt;&gt;"",COUNTIFS(BD$8:BD$1494,"&gt;=0",BE$8:BE$1494,"0",M$8:M$1494,"Rumah Sakit",N$8:N$1494,"C",T$8:T$1494,"Pemerintah",S$8:S$1494,B$3),0))</f>
        <v>0</v>
      </c>
      <c r="F33" s="474">
        <f t="shared" si="109"/>
        <v>0</v>
      </c>
      <c r="G33" s="473">
        <f>IF(B$3="",COUNTIFS(BE$8:BE$1494,"&gt;0",M$8:M$1494,"Rumah Sakit",N$8:N$1494,"C",T$8:T$1494,"Pemerintah"),IF(B$3&lt;&gt;"",COUNTIFS(BE$8:BE$1494,"&gt;0",M$8:M$1494,"Rumah Sakit",N$8:N$1494,"C",T$8:T$1494,"Pemerintah",S$8:S$1494,B$3),0))</f>
        <v>0</v>
      </c>
      <c r="H33" s="475">
        <f t="shared" si="110"/>
        <v>0</v>
      </c>
      <c r="K33" s="120" t="s">
        <v>14196</v>
      </c>
      <c r="L33" s="120" t="s">
        <v>14197</v>
      </c>
      <c r="M33" s="120" t="s">
        <v>1632</v>
      </c>
      <c r="N33" s="120" t="s">
        <v>12208</v>
      </c>
      <c r="O33" s="120" t="s">
        <v>12201</v>
      </c>
      <c r="P33" s="120">
        <v>33</v>
      </c>
      <c r="Q33" s="120">
        <v>3302</v>
      </c>
      <c r="R33" s="348" t="str">
        <f>IF(P33&lt;&gt;"",VLOOKUP(P33,'01_MASTER_KODE_WILAYAH'!H$1437:I$1470,2,FALSE),"")</f>
        <v>JAWA TENGAH</v>
      </c>
      <c r="S33" s="348" t="str">
        <f>IF(Q33&lt;&gt;"",VLOOKUP(Q33,'01_MASTER_KODE_WILAYAH'!D$5:F$1353,3,FALSE),"")</f>
        <v>BANYUMAS</v>
      </c>
      <c r="T33" s="422" t="str">
        <f t="shared" si="73"/>
        <v>Pemerintah</v>
      </c>
      <c r="U33" s="145" t="e">
        <f t="shared" si="74"/>
        <v>#VALUE!</v>
      </c>
      <c r="V33" s="133" t="e">
        <f>COUNTIFS(A1_Individu_Data_Keadaan_SDMK!A$4:A$149931,K33,A1_Individu_Data_Keadaan_SDMK!S$4:S$149285,"Dokter Umum")</f>
        <v>#VALUE!</v>
      </c>
      <c r="W33" s="122">
        <f t="shared" si="75"/>
        <v>9</v>
      </c>
      <c r="X33" s="134" t="e">
        <f t="shared" si="76"/>
        <v>#VALUE!</v>
      </c>
      <c r="Y33" s="134" t="e">
        <f t="shared" si="77"/>
        <v>#VALUE!</v>
      </c>
      <c r="Z33" s="133" t="e">
        <f>COUNTIFS(A1_Individu_Data_Keadaan_SDMK!A$4:A$149931,K33,A1_Individu_Data_Keadaan_SDMK!S$4:S$149285,"Dokter Gigi")</f>
        <v>#VALUE!</v>
      </c>
      <c r="AA33" s="122">
        <f t="shared" si="78"/>
        <v>2</v>
      </c>
      <c r="AB33" s="134" t="e">
        <f t="shared" si="79"/>
        <v>#VALUE!</v>
      </c>
      <c r="AC33" s="134" t="e">
        <f t="shared" si="80"/>
        <v>#VALUE!</v>
      </c>
      <c r="AD33" s="133" t="e">
        <f>COUNTIFS(A1_Individu_Data_Keadaan_SDMK!A$4:A$149931,K33,A1_Individu_Data_Keadaan_SDMK!S$4:S$149285,"Dokter Spesialis Penyakit Dalam (Sp.PD)")</f>
        <v>#VALUE!</v>
      </c>
      <c r="AE33" s="122">
        <f t="shared" si="81"/>
        <v>2</v>
      </c>
      <c r="AF33" s="134" t="e">
        <f t="shared" si="82"/>
        <v>#VALUE!</v>
      </c>
      <c r="AG33" s="134" t="e">
        <f t="shared" si="83"/>
        <v>#VALUE!</v>
      </c>
      <c r="AH33" s="133" t="e">
        <f>COUNTIFS(A1_Individu_Data_Keadaan_SDMK!A$4:A$149931,K33,A1_Individu_Data_Keadaan_SDMK!S$4:S$149285,"Dokter Spesialis Obstetri &amp; Ginekologi - Kebidanan &amp; Kandungan (Sp.OG)")</f>
        <v>#VALUE!</v>
      </c>
      <c r="AI33" s="122">
        <f t="shared" si="84"/>
        <v>2</v>
      </c>
      <c r="AJ33" s="134" t="e">
        <f t="shared" si="85"/>
        <v>#VALUE!</v>
      </c>
      <c r="AK33" s="134" t="e">
        <f t="shared" si="86"/>
        <v>#VALUE!</v>
      </c>
      <c r="AL33" s="133" t="e">
        <f>COUNTIFS(A1_Individu_Data_Keadaan_SDMK!A$4:A$149931,K33,A1_Individu_Data_Keadaan_SDMK!S$4:S$149285,"Dokter Spesialis Anak (Sp.A)")</f>
        <v>#VALUE!</v>
      </c>
      <c r="AM33" s="135">
        <f t="shared" si="87"/>
        <v>2</v>
      </c>
      <c r="AN33" s="134" t="e">
        <f t="shared" si="88"/>
        <v>#VALUE!</v>
      </c>
      <c r="AO33" s="134" t="e">
        <f t="shared" si="89"/>
        <v>#VALUE!</v>
      </c>
      <c r="AP33" s="133" t="e">
        <f>COUNTIFS(A1_Individu_Data_Keadaan_SDMK!A$4:A$149931,K33,A1_Individu_Data_Keadaan_SDMK!S$4:S$149285,"Dokter Spesialis Bedah (Sp.B)")</f>
        <v>#VALUE!</v>
      </c>
      <c r="AQ33" s="135">
        <f t="shared" si="90"/>
        <v>2</v>
      </c>
      <c r="AR33" s="134" t="e">
        <f t="shared" si="91"/>
        <v>#VALUE!</v>
      </c>
      <c r="AS33" s="134" t="e">
        <f t="shared" si="92"/>
        <v>#VALUE!</v>
      </c>
      <c r="AT33" s="133" t="e">
        <f>COUNTIFS(A1_Individu_Data_Keadaan_SDMK!A$4:A$149931,K33,A1_Individu_Data_Keadaan_SDMK!S$4:S$149285,"Dokter Spesialis Radiologi (Sp.Rad)")</f>
        <v>#VALUE!</v>
      </c>
      <c r="AU33" s="135">
        <f t="shared" si="93"/>
        <v>1</v>
      </c>
      <c r="AV33" s="134" t="e">
        <f t="shared" si="94"/>
        <v>#VALUE!</v>
      </c>
      <c r="AW33" s="134" t="e">
        <f t="shared" si="95"/>
        <v>#VALUE!</v>
      </c>
      <c r="AX33" s="133" t="e">
        <f>COUNTIFS(A1_Individu_Data_Keadaan_SDMK!A$4:A$149931,K33,A1_Individu_Data_Keadaan_SDMK!S$4:S$149285,"Dokter Spesialis Anastesiologi (Sp.An)")</f>
        <v>#VALUE!</v>
      </c>
      <c r="AY33" s="135">
        <f t="shared" si="96"/>
        <v>1</v>
      </c>
      <c r="AZ33" s="134" t="e">
        <f t="shared" si="97"/>
        <v>#VALUE!</v>
      </c>
      <c r="BA33" s="134" t="e">
        <f t="shared" si="98"/>
        <v>#VALUE!</v>
      </c>
      <c r="BB33" s="133" t="e">
        <f>COUNTIFS(A1_Individu_Data_Keadaan_SDMK!A$4:A$149931,K33,A1_Individu_Data_Keadaan_SDMK!S$4:S$149285,"Dokter Spesialis Patologi Klinik (SP.PK)")</f>
        <v>#VALUE!</v>
      </c>
      <c r="BC33" s="135">
        <f t="shared" si="99"/>
        <v>1</v>
      </c>
      <c r="BD33" s="134" t="e">
        <f t="shared" si="100"/>
        <v>#VALUE!</v>
      </c>
      <c r="BE33" s="134" t="e">
        <f t="shared" si="101"/>
        <v>#VALUE!</v>
      </c>
      <c r="BF33" s="133" t="e">
        <f>COUNTIFS(A1_Individu_Data_Keadaan_SDMK!A$4:A$149931,K33,A1_Individu_Data_Keadaan_SDMK!S$4:S$149285,"Dokter Spesialis Patologi Anatomi (Sp.PA)")</f>
        <v>#VALUE!</v>
      </c>
      <c r="BG33" s="135">
        <f t="shared" si="102"/>
        <v>0</v>
      </c>
      <c r="BH33" s="134" t="e">
        <f t="shared" si="103"/>
        <v>#VALUE!</v>
      </c>
      <c r="BI33" s="134" t="e">
        <f t="shared" si="104"/>
        <v>#VALUE!</v>
      </c>
      <c r="BJ33" s="133" t="e">
        <f>COUNTIFS(A1_Individu_Data_Keadaan_SDMK!A$4:A$149931,K33,A1_Individu_Data_Keadaan_SDMK!S$4:S$149285,"Dokter Spesialis Rehabilitasi Medik (Sp.RM)")</f>
        <v>#VALUE!</v>
      </c>
      <c r="BK33" s="135" t="e">
        <f t="shared" si="105"/>
        <v>#VALUE!</v>
      </c>
      <c r="BL33" s="134" t="e">
        <f t="shared" si="106"/>
        <v>#VALUE!</v>
      </c>
      <c r="BM33" s="134" t="e">
        <f t="shared" si="107"/>
        <v>#VALUE!</v>
      </c>
      <c r="BN33" s="139" t="e">
        <f t="shared" si="108"/>
        <v>#VALUE!</v>
      </c>
    </row>
    <row r="34" spans="2:66" ht="15">
      <c r="K34" s="120" t="s">
        <v>14198</v>
      </c>
      <c r="L34" s="120" t="s">
        <v>14199</v>
      </c>
      <c r="M34" s="120" t="s">
        <v>1632</v>
      </c>
      <c r="N34" s="120" t="s">
        <v>12209</v>
      </c>
      <c r="O34" s="120" t="s">
        <v>12203</v>
      </c>
      <c r="P34" s="120">
        <v>33</v>
      </c>
      <c r="Q34" s="120">
        <v>3302</v>
      </c>
      <c r="R34" s="348" t="str">
        <f>IF(P34&lt;&gt;"",VLOOKUP(P34,'01_MASTER_KODE_WILAYAH'!H$1437:I$1470,2,FALSE),"")</f>
        <v>JAWA TENGAH</v>
      </c>
      <c r="S34" s="348" t="str">
        <f>IF(Q34&lt;&gt;"",VLOOKUP(Q34,'01_MASTER_KODE_WILAYAH'!D$5:F$1353,3,FALSE),"")</f>
        <v>BANYUMAS</v>
      </c>
      <c r="T34" s="422" t="str">
        <f t="shared" si="73"/>
        <v>Organisasi</v>
      </c>
      <c r="U34" s="145" t="e">
        <f t="shared" si="74"/>
        <v>#VALUE!</v>
      </c>
      <c r="V34" s="133" t="e">
        <f>COUNTIFS(A1_Individu_Data_Keadaan_SDMK!A$4:A$149931,K34,A1_Individu_Data_Keadaan_SDMK!S$4:S$149285,"Dokter Umum")</f>
        <v>#VALUE!</v>
      </c>
      <c r="W34" s="122">
        <f t="shared" si="75"/>
        <v>4</v>
      </c>
      <c r="X34" s="134" t="e">
        <f t="shared" si="76"/>
        <v>#VALUE!</v>
      </c>
      <c r="Y34" s="134" t="e">
        <f t="shared" si="77"/>
        <v>#VALUE!</v>
      </c>
      <c r="Z34" s="133" t="e">
        <f>COUNTIFS(A1_Individu_Data_Keadaan_SDMK!A$4:A$149931,K34,A1_Individu_Data_Keadaan_SDMK!S$4:S$149285,"Dokter Gigi")</f>
        <v>#VALUE!</v>
      </c>
      <c r="AA34" s="122">
        <f t="shared" si="78"/>
        <v>1</v>
      </c>
      <c r="AB34" s="134" t="e">
        <f t="shared" si="79"/>
        <v>#VALUE!</v>
      </c>
      <c r="AC34" s="134" t="e">
        <f t="shared" si="80"/>
        <v>#VALUE!</v>
      </c>
      <c r="AD34" s="133" t="e">
        <f>COUNTIFS(A1_Individu_Data_Keadaan_SDMK!A$4:A$149931,K34,A1_Individu_Data_Keadaan_SDMK!S$4:S$149285,"Dokter Spesialis Penyakit Dalam (Sp.PD)")</f>
        <v>#VALUE!</v>
      </c>
      <c r="AE34" s="122">
        <f t="shared" si="81"/>
        <v>1</v>
      </c>
      <c r="AF34" s="134" t="e">
        <f t="shared" si="82"/>
        <v>#VALUE!</v>
      </c>
      <c r="AG34" s="134" t="e">
        <f t="shared" si="83"/>
        <v>#VALUE!</v>
      </c>
      <c r="AH34" s="133" t="e">
        <f>COUNTIFS(A1_Individu_Data_Keadaan_SDMK!A$4:A$149931,K34,A1_Individu_Data_Keadaan_SDMK!S$4:S$149285,"Dokter Spesialis Obstetri &amp; Ginekologi - Kebidanan &amp; Kandungan (Sp.OG)")</f>
        <v>#VALUE!</v>
      </c>
      <c r="AI34" s="122">
        <f t="shared" si="84"/>
        <v>1</v>
      </c>
      <c r="AJ34" s="134" t="e">
        <f t="shared" si="85"/>
        <v>#VALUE!</v>
      </c>
      <c r="AK34" s="134" t="e">
        <f t="shared" si="86"/>
        <v>#VALUE!</v>
      </c>
      <c r="AL34" s="133" t="e">
        <f>COUNTIFS(A1_Individu_Data_Keadaan_SDMK!A$4:A$149931,K34,A1_Individu_Data_Keadaan_SDMK!S$4:S$149285,"Dokter Spesialis Anak (Sp.A)")</f>
        <v>#VALUE!</v>
      </c>
      <c r="AM34" s="135">
        <f t="shared" si="87"/>
        <v>1</v>
      </c>
      <c r="AN34" s="134" t="e">
        <f t="shared" si="88"/>
        <v>#VALUE!</v>
      </c>
      <c r="AO34" s="134" t="e">
        <f t="shared" si="89"/>
        <v>#VALUE!</v>
      </c>
      <c r="AP34" s="133" t="e">
        <f>COUNTIFS(A1_Individu_Data_Keadaan_SDMK!A$4:A$149931,K34,A1_Individu_Data_Keadaan_SDMK!S$4:S$149285,"Dokter Spesialis Bedah (Sp.B)")</f>
        <v>#VALUE!</v>
      </c>
      <c r="AQ34" s="135">
        <f t="shared" si="90"/>
        <v>1</v>
      </c>
      <c r="AR34" s="134" t="e">
        <f t="shared" si="91"/>
        <v>#VALUE!</v>
      </c>
      <c r="AS34" s="134" t="e">
        <f t="shared" si="92"/>
        <v>#VALUE!</v>
      </c>
      <c r="AT34" s="133" t="e">
        <f>COUNTIFS(A1_Individu_Data_Keadaan_SDMK!A$4:A$149931,K34,A1_Individu_Data_Keadaan_SDMK!S$4:S$149285,"Dokter Spesialis Radiologi (Sp.Rad)")</f>
        <v>#VALUE!</v>
      </c>
      <c r="AU34" s="135">
        <f t="shared" si="93"/>
        <v>0</v>
      </c>
      <c r="AV34" s="134" t="e">
        <f t="shared" si="94"/>
        <v>#VALUE!</v>
      </c>
      <c r="AW34" s="134" t="e">
        <f t="shared" si="95"/>
        <v>#VALUE!</v>
      </c>
      <c r="AX34" s="133" t="e">
        <f>COUNTIFS(A1_Individu_Data_Keadaan_SDMK!A$4:A$149931,K34,A1_Individu_Data_Keadaan_SDMK!S$4:S$149285,"Dokter Spesialis Anastesiologi (Sp.An)")</f>
        <v>#VALUE!</v>
      </c>
      <c r="AY34" s="135">
        <f t="shared" si="96"/>
        <v>0</v>
      </c>
      <c r="AZ34" s="134" t="e">
        <f t="shared" si="97"/>
        <v>#VALUE!</v>
      </c>
      <c r="BA34" s="134" t="e">
        <f t="shared" si="98"/>
        <v>#VALUE!</v>
      </c>
      <c r="BB34" s="133" t="e">
        <f>COUNTIFS(A1_Individu_Data_Keadaan_SDMK!A$4:A$149931,K34,A1_Individu_Data_Keadaan_SDMK!S$4:S$149285,"Dokter Spesialis Patologi Klinik (SP.PK)")</f>
        <v>#VALUE!</v>
      </c>
      <c r="BC34" s="135">
        <f t="shared" si="99"/>
        <v>0</v>
      </c>
      <c r="BD34" s="134" t="e">
        <f t="shared" si="100"/>
        <v>#VALUE!</v>
      </c>
      <c r="BE34" s="134" t="e">
        <f t="shared" si="101"/>
        <v>#VALUE!</v>
      </c>
      <c r="BF34" s="133" t="e">
        <f>COUNTIFS(A1_Individu_Data_Keadaan_SDMK!A$4:A$149931,K34,A1_Individu_Data_Keadaan_SDMK!S$4:S$149285,"Dokter Spesialis Patologi Anatomi (Sp.PA)")</f>
        <v>#VALUE!</v>
      </c>
      <c r="BG34" s="135">
        <f t="shared" si="102"/>
        <v>0</v>
      </c>
      <c r="BH34" s="134" t="e">
        <f t="shared" si="103"/>
        <v>#VALUE!</v>
      </c>
      <c r="BI34" s="134" t="e">
        <f t="shared" si="104"/>
        <v>#VALUE!</v>
      </c>
      <c r="BJ34" s="133" t="e">
        <f>COUNTIFS(A1_Individu_Data_Keadaan_SDMK!A$4:A$149931,K34,A1_Individu_Data_Keadaan_SDMK!S$4:S$149285,"Dokter Spesialis Rehabilitasi Medik (Sp.RM)")</f>
        <v>#VALUE!</v>
      </c>
      <c r="BK34" s="135" t="e">
        <f t="shared" si="105"/>
        <v>#VALUE!</v>
      </c>
      <c r="BL34" s="134" t="e">
        <f t="shared" si="106"/>
        <v>#VALUE!</v>
      </c>
      <c r="BM34" s="134" t="e">
        <f t="shared" si="107"/>
        <v>#VALUE!</v>
      </c>
      <c r="BN34" s="139" t="e">
        <f t="shared" si="108"/>
        <v>#VALUE!</v>
      </c>
    </row>
    <row r="35" spans="2:66" ht="15">
      <c r="K35" s="120" t="s">
        <v>14200</v>
      </c>
      <c r="L35" s="120" t="s">
        <v>14201</v>
      </c>
      <c r="M35" s="120" t="s">
        <v>1632</v>
      </c>
      <c r="N35" s="120" t="s">
        <v>12208</v>
      </c>
      <c r="O35" s="120" t="s">
        <v>12203</v>
      </c>
      <c r="P35" s="120">
        <v>33</v>
      </c>
      <c r="Q35" s="120">
        <v>3302</v>
      </c>
      <c r="R35" s="348" t="str">
        <f>IF(P35&lt;&gt;"",VLOOKUP(P35,'01_MASTER_KODE_WILAYAH'!H$1437:I$1470,2,FALSE),"")</f>
        <v>JAWA TENGAH</v>
      </c>
      <c r="S35" s="348" t="str">
        <f>IF(Q35&lt;&gt;"",VLOOKUP(Q35,'01_MASTER_KODE_WILAYAH'!D$5:F$1353,3,FALSE),"")</f>
        <v>BANYUMAS</v>
      </c>
      <c r="T35" s="422" t="str">
        <f t="shared" si="73"/>
        <v>Organisasi</v>
      </c>
      <c r="U35" s="145" t="e">
        <f t="shared" si="74"/>
        <v>#VALUE!</v>
      </c>
      <c r="V35" s="133" t="e">
        <f>COUNTIFS(A1_Individu_Data_Keadaan_SDMK!A$4:A$149931,K35,A1_Individu_Data_Keadaan_SDMK!S$4:S$149285,"Dokter Umum")</f>
        <v>#VALUE!</v>
      </c>
      <c r="W35" s="122">
        <f t="shared" si="75"/>
        <v>9</v>
      </c>
      <c r="X35" s="134" t="e">
        <f t="shared" si="76"/>
        <v>#VALUE!</v>
      </c>
      <c r="Y35" s="134" t="e">
        <f t="shared" si="77"/>
        <v>#VALUE!</v>
      </c>
      <c r="Z35" s="133" t="e">
        <f>COUNTIFS(A1_Individu_Data_Keadaan_SDMK!A$4:A$149931,K35,A1_Individu_Data_Keadaan_SDMK!S$4:S$149285,"Dokter Gigi")</f>
        <v>#VALUE!</v>
      </c>
      <c r="AA35" s="122">
        <f t="shared" si="78"/>
        <v>2</v>
      </c>
      <c r="AB35" s="134" t="e">
        <f t="shared" si="79"/>
        <v>#VALUE!</v>
      </c>
      <c r="AC35" s="134" t="e">
        <f t="shared" si="80"/>
        <v>#VALUE!</v>
      </c>
      <c r="AD35" s="133" t="e">
        <f>COUNTIFS(A1_Individu_Data_Keadaan_SDMK!A$4:A$149931,K35,A1_Individu_Data_Keadaan_SDMK!S$4:S$149285,"Dokter Spesialis Penyakit Dalam (Sp.PD)")</f>
        <v>#VALUE!</v>
      </c>
      <c r="AE35" s="122">
        <f t="shared" si="81"/>
        <v>2</v>
      </c>
      <c r="AF35" s="134" t="e">
        <f t="shared" si="82"/>
        <v>#VALUE!</v>
      </c>
      <c r="AG35" s="134" t="e">
        <f t="shared" si="83"/>
        <v>#VALUE!</v>
      </c>
      <c r="AH35" s="133" t="e">
        <f>COUNTIFS(A1_Individu_Data_Keadaan_SDMK!A$4:A$149931,K35,A1_Individu_Data_Keadaan_SDMK!S$4:S$149285,"Dokter Spesialis Obstetri &amp; Ginekologi - Kebidanan &amp; Kandungan (Sp.OG)")</f>
        <v>#VALUE!</v>
      </c>
      <c r="AI35" s="122">
        <f t="shared" si="84"/>
        <v>2</v>
      </c>
      <c r="AJ35" s="134" t="e">
        <f t="shared" si="85"/>
        <v>#VALUE!</v>
      </c>
      <c r="AK35" s="134" t="e">
        <f t="shared" si="86"/>
        <v>#VALUE!</v>
      </c>
      <c r="AL35" s="133" t="e">
        <f>COUNTIFS(A1_Individu_Data_Keadaan_SDMK!A$4:A$149931,K35,A1_Individu_Data_Keadaan_SDMK!S$4:S$149285,"Dokter Spesialis Anak (Sp.A)")</f>
        <v>#VALUE!</v>
      </c>
      <c r="AM35" s="135">
        <f t="shared" si="87"/>
        <v>2</v>
      </c>
      <c r="AN35" s="134" t="e">
        <f t="shared" si="88"/>
        <v>#VALUE!</v>
      </c>
      <c r="AO35" s="134" t="e">
        <f t="shared" si="89"/>
        <v>#VALUE!</v>
      </c>
      <c r="AP35" s="133" t="e">
        <f>COUNTIFS(A1_Individu_Data_Keadaan_SDMK!A$4:A$149931,K35,A1_Individu_Data_Keadaan_SDMK!S$4:S$149285,"Dokter Spesialis Bedah (Sp.B)")</f>
        <v>#VALUE!</v>
      </c>
      <c r="AQ35" s="135">
        <f t="shared" si="90"/>
        <v>2</v>
      </c>
      <c r="AR35" s="134" t="e">
        <f t="shared" si="91"/>
        <v>#VALUE!</v>
      </c>
      <c r="AS35" s="134" t="e">
        <f t="shared" si="92"/>
        <v>#VALUE!</v>
      </c>
      <c r="AT35" s="133" t="e">
        <f>COUNTIFS(A1_Individu_Data_Keadaan_SDMK!A$4:A$149931,K35,A1_Individu_Data_Keadaan_SDMK!S$4:S$149285,"Dokter Spesialis Radiologi (Sp.Rad)")</f>
        <v>#VALUE!</v>
      </c>
      <c r="AU35" s="135">
        <f t="shared" si="93"/>
        <v>1</v>
      </c>
      <c r="AV35" s="134" t="e">
        <f t="shared" si="94"/>
        <v>#VALUE!</v>
      </c>
      <c r="AW35" s="134" t="e">
        <f t="shared" si="95"/>
        <v>#VALUE!</v>
      </c>
      <c r="AX35" s="133" t="e">
        <f>COUNTIFS(A1_Individu_Data_Keadaan_SDMK!A$4:A$149931,K35,A1_Individu_Data_Keadaan_SDMK!S$4:S$149285,"Dokter Spesialis Anastesiologi (Sp.An)")</f>
        <v>#VALUE!</v>
      </c>
      <c r="AY35" s="135">
        <f t="shared" si="96"/>
        <v>1</v>
      </c>
      <c r="AZ35" s="134" t="e">
        <f t="shared" si="97"/>
        <v>#VALUE!</v>
      </c>
      <c r="BA35" s="134" t="e">
        <f t="shared" si="98"/>
        <v>#VALUE!</v>
      </c>
      <c r="BB35" s="133" t="e">
        <f>COUNTIFS(A1_Individu_Data_Keadaan_SDMK!A$4:A$149931,K35,A1_Individu_Data_Keadaan_SDMK!S$4:S$149285,"Dokter Spesialis Patologi Klinik (SP.PK)")</f>
        <v>#VALUE!</v>
      </c>
      <c r="BC35" s="135">
        <f t="shared" si="99"/>
        <v>1</v>
      </c>
      <c r="BD35" s="134" t="e">
        <f t="shared" si="100"/>
        <v>#VALUE!</v>
      </c>
      <c r="BE35" s="134" t="e">
        <f t="shared" si="101"/>
        <v>#VALUE!</v>
      </c>
      <c r="BF35" s="133" t="e">
        <f>COUNTIFS(A1_Individu_Data_Keadaan_SDMK!A$4:A$149931,K35,A1_Individu_Data_Keadaan_SDMK!S$4:S$149285,"Dokter Spesialis Patologi Anatomi (Sp.PA)")</f>
        <v>#VALUE!</v>
      </c>
      <c r="BG35" s="135">
        <f t="shared" si="102"/>
        <v>0</v>
      </c>
      <c r="BH35" s="134" t="e">
        <f t="shared" si="103"/>
        <v>#VALUE!</v>
      </c>
      <c r="BI35" s="134" t="e">
        <f t="shared" si="104"/>
        <v>#VALUE!</v>
      </c>
      <c r="BJ35" s="133" t="e">
        <f>COUNTIFS(A1_Individu_Data_Keadaan_SDMK!A$4:A$149931,K35,A1_Individu_Data_Keadaan_SDMK!S$4:S$149285,"Dokter Spesialis Rehabilitasi Medik (Sp.RM)")</f>
        <v>#VALUE!</v>
      </c>
      <c r="BK35" s="135" t="e">
        <f t="shared" si="105"/>
        <v>#VALUE!</v>
      </c>
      <c r="BL35" s="134" t="e">
        <f t="shared" si="106"/>
        <v>#VALUE!</v>
      </c>
      <c r="BM35" s="134" t="e">
        <f t="shared" si="107"/>
        <v>#VALUE!</v>
      </c>
      <c r="BN35" s="139" t="e">
        <f t="shared" si="108"/>
        <v>#VALUE!</v>
      </c>
    </row>
    <row r="36" spans="2:66" ht="15">
      <c r="K36" s="120" t="s">
        <v>14202</v>
      </c>
      <c r="L36" s="120" t="s">
        <v>14203</v>
      </c>
      <c r="M36" s="120" t="s">
        <v>1632</v>
      </c>
      <c r="N36" s="120" t="s">
        <v>12208</v>
      </c>
      <c r="O36" s="120" t="s">
        <v>12203</v>
      </c>
      <c r="P36" s="120">
        <v>33</v>
      </c>
      <c r="Q36" s="120">
        <v>3302</v>
      </c>
      <c r="R36" s="348" t="str">
        <f>IF(P36&lt;&gt;"",VLOOKUP(P36,'01_MASTER_KODE_WILAYAH'!H$1437:I$1470,2,FALSE),"")</f>
        <v>JAWA TENGAH</v>
      </c>
      <c r="S36" s="348" t="str">
        <f>IF(Q36&lt;&gt;"",VLOOKUP(Q36,'01_MASTER_KODE_WILAYAH'!D$5:F$1353,3,FALSE),"")</f>
        <v>BANYUMAS</v>
      </c>
      <c r="T36" s="422" t="str">
        <f t="shared" si="73"/>
        <v>Organisasi</v>
      </c>
      <c r="U36" s="145" t="e">
        <f t="shared" si="74"/>
        <v>#VALUE!</v>
      </c>
      <c r="V36" s="133" t="e">
        <f>COUNTIFS(A1_Individu_Data_Keadaan_SDMK!A$4:A$149931,K36,A1_Individu_Data_Keadaan_SDMK!S$4:S$149285,"Dokter Umum")</f>
        <v>#VALUE!</v>
      </c>
      <c r="W36" s="122">
        <f t="shared" si="75"/>
        <v>9</v>
      </c>
      <c r="X36" s="134" t="e">
        <f t="shared" si="76"/>
        <v>#VALUE!</v>
      </c>
      <c r="Y36" s="134" t="e">
        <f t="shared" si="77"/>
        <v>#VALUE!</v>
      </c>
      <c r="Z36" s="133" t="e">
        <f>COUNTIFS(A1_Individu_Data_Keadaan_SDMK!A$4:A$149931,K36,A1_Individu_Data_Keadaan_SDMK!S$4:S$149285,"Dokter Gigi")</f>
        <v>#VALUE!</v>
      </c>
      <c r="AA36" s="122">
        <f t="shared" si="78"/>
        <v>2</v>
      </c>
      <c r="AB36" s="134" t="e">
        <f t="shared" si="79"/>
        <v>#VALUE!</v>
      </c>
      <c r="AC36" s="134" t="e">
        <f t="shared" si="80"/>
        <v>#VALUE!</v>
      </c>
      <c r="AD36" s="133" t="e">
        <f>COUNTIFS(A1_Individu_Data_Keadaan_SDMK!A$4:A$149931,K36,A1_Individu_Data_Keadaan_SDMK!S$4:S$149285,"Dokter Spesialis Penyakit Dalam (Sp.PD)")</f>
        <v>#VALUE!</v>
      </c>
      <c r="AE36" s="122">
        <f t="shared" si="81"/>
        <v>2</v>
      </c>
      <c r="AF36" s="134" t="e">
        <f t="shared" si="82"/>
        <v>#VALUE!</v>
      </c>
      <c r="AG36" s="134" t="e">
        <f t="shared" si="83"/>
        <v>#VALUE!</v>
      </c>
      <c r="AH36" s="133" t="e">
        <f>COUNTIFS(A1_Individu_Data_Keadaan_SDMK!A$4:A$149931,K36,A1_Individu_Data_Keadaan_SDMK!S$4:S$149285,"Dokter Spesialis Obstetri &amp; Ginekologi - Kebidanan &amp; Kandungan (Sp.OG)")</f>
        <v>#VALUE!</v>
      </c>
      <c r="AI36" s="122">
        <f t="shared" si="84"/>
        <v>2</v>
      </c>
      <c r="AJ36" s="134" t="e">
        <f t="shared" si="85"/>
        <v>#VALUE!</v>
      </c>
      <c r="AK36" s="134" t="e">
        <f t="shared" si="86"/>
        <v>#VALUE!</v>
      </c>
      <c r="AL36" s="133" t="e">
        <f>COUNTIFS(A1_Individu_Data_Keadaan_SDMK!A$4:A$149931,K36,A1_Individu_Data_Keadaan_SDMK!S$4:S$149285,"Dokter Spesialis Anak (Sp.A)")</f>
        <v>#VALUE!</v>
      </c>
      <c r="AM36" s="135">
        <f t="shared" si="87"/>
        <v>2</v>
      </c>
      <c r="AN36" s="134" t="e">
        <f t="shared" si="88"/>
        <v>#VALUE!</v>
      </c>
      <c r="AO36" s="134" t="e">
        <f t="shared" si="89"/>
        <v>#VALUE!</v>
      </c>
      <c r="AP36" s="133" t="e">
        <f>COUNTIFS(A1_Individu_Data_Keadaan_SDMK!A$4:A$149931,K36,A1_Individu_Data_Keadaan_SDMK!S$4:S$149285,"Dokter Spesialis Bedah (Sp.B)")</f>
        <v>#VALUE!</v>
      </c>
      <c r="AQ36" s="135">
        <f t="shared" si="90"/>
        <v>2</v>
      </c>
      <c r="AR36" s="134" t="e">
        <f t="shared" si="91"/>
        <v>#VALUE!</v>
      </c>
      <c r="AS36" s="134" t="e">
        <f t="shared" si="92"/>
        <v>#VALUE!</v>
      </c>
      <c r="AT36" s="133" t="e">
        <f>COUNTIFS(A1_Individu_Data_Keadaan_SDMK!A$4:A$149931,K36,A1_Individu_Data_Keadaan_SDMK!S$4:S$149285,"Dokter Spesialis Radiologi (Sp.Rad)")</f>
        <v>#VALUE!</v>
      </c>
      <c r="AU36" s="135">
        <f t="shared" si="93"/>
        <v>1</v>
      </c>
      <c r="AV36" s="134" t="e">
        <f t="shared" si="94"/>
        <v>#VALUE!</v>
      </c>
      <c r="AW36" s="134" t="e">
        <f t="shared" si="95"/>
        <v>#VALUE!</v>
      </c>
      <c r="AX36" s="133" t="e">
        <f>COUNTIFS(A1_Individu_Data_Keadaan_SDMK!A$4:A$149931,K36,A1_Individu_Data_Keadaan_SDMK!S$4:S$149285,"Dokter Spesialis Anastesiologi (Sp.An)")</f>
        <v>#VALUE!</v>
      </c>
      <c r="AY36" s="135">
        <f t="shared" si="96"/>
        <v>1</v>
      </c>
      <c r="AZ36" s="134" t="e">
        <f t="shared" si="97"/>
        <v>#VALUE!</v>
      </c>
      <c r="BA36" s="134" t="e">
        <f t="shared" si="98"/>
        <v>#VALUE!</v>
      </c>
      <c r="BB36" s="133" t="e">
        <f>COUNTIFS(A1_Individu_Data_Keadaan_SDMK!A$4:A$149931,K36,A1_Individu_Data_Keadaan_SDMK!S$4:S$149285,"Dokter Spesialis Patologi Klinik (SP.PK)")</f>
        <v>#VALUE!</v>
      </c>
      <c r="BC36" s="135">
        <f t="shared" si="99"/>
        <v>1</v>
      </c>
      <c r="BD36" s="134" t="e">
        <f t="shared" si="100"/>
        <v>#VALUE!</v>
      </c>
      <c r="BE36" s="134" t="e">
        <f t="shared" si="101"/>
        <v>#VALUE!</v>
      </c>
      <c r="BF36" s="133" t="e">
        <f>COUNTIFS(A1_Individu_Data_Keadaan_SDMK!A$4:A$149931,K36,A1_Individu_Data_Keadaan_SDMK!S$4:S$149285,"Dokter Spesialis Patologi Anatomi (Sp.PA)")</f>
        <v>#VALUE!</v>
      </c>
      <c r="BG36" s="135">
        <f t="shared" si="102"/>
        <v>0</v>
      </c>
      <c r="BH36" s="134" t="e">
        <f t="shared" si="103"/>
        <v>#VALUE!</v>
      </c>
      <c r="BI36" s="134" t="e">
        <f t="shared" si="104"/>
        <v>#VALUE!</v>
      </c>
      <c r="BJ36" s="133" t="e">
        <f>COUNTIFS(A1_Individu_Data_Keadaan_SDMK!A$4:A$149931,K36,A1_Individu_Data_Keadaan_SDMK!S$4:S$149285,"Dokter Spesialis Rehabilitasi Medik (Sp.RM)")</f>
        <v>#VALUE!</v>
      </c>
      <c r="BK36" s="135" t="e">
        <f t="shared" si="105"/>
        <v>#VALUE!</v>
      </c>
      <c r="BL36" s="134" t="e">
        <f t="shared" si="106"/>
        <v>#VALUE!</v>
      </c>
      <c r="BM36" s="134" t="e">
        <f t="shared" si="107"/>
        <v>#VALUE!</v>
      </c>
      <c r="BN36" s="139" t="e">
        <f t="shared" si="108"/>
        <v>#VALUE!</v>
      </c>
    </row>
    <row r="37" spans="2:66" ht="15">
      <c r="K37" s="120" t="s">
        <v>14204</v>
      </c>
      <c r="L37" s="120" t="s">
        <v>14205</v>
      </c>
      <c r="M37" s="120" t="s">
        <v>1632</v>
      </c>
      <c r="N37" s="120" t="s">
        <v>12254</v>
      </c>
      <c r="O37" s="120" t="s">
        <v>12203</v>
      </c>
      <c r="P37" s="120">
        <v>33</v>
      </c>
      <c r="Q37" s="120">
        <v>3302</v>
      </c>
      <c r="R37" s="348" t="str">
        <f>IF(P37&lt;&gt;"",VLOOKUP(P37,'01_MASTER_KODE_WILAYAH'!H$1437:I$1470,2,FALSE),"")</f>
        <v>JAWA TENGAH</v>
      </c>
      <c r="S37" s="348" t="str">
        <f>IF(Q37&lt;&gt;"",VLOOKUP(Q37,'01_MASTER_KODE_WILAYAH'!D$5:F$1353,3,FALSE),"")</f>
        <v>BANYUMAS</v>
      </c>
      <c r="T37" s="422" t="str">
        <f t="shared" si="73"/>
        <v>Organisasi</v>
      </c>
      <c r="U37" s="145" t="e">
        <f t="shared" si="74"/>
        <v>#VALUE!</v>
      </c>
      <c r="V37" s="133" t="e">
        <f>COUNTIFS(A1_Individu_Data_Keadaan_SDMK!A$4:A$149931,K37,A1_Individu_Data_Keadaan_SDMK!S$4:S$149285,"Dokter Umum")</f>
        <v>#VALUE!</v>
      </c>
      <c r="W37" s="122">
        <f t="shared" si="75"/>
        <v>1</v>
      </c>
      <c r="X37" s="134" t="e">
        <f t="shared" si="76"/>
        <v>#VALUE!</v>
      </c>
      <c r="Y37" s="134" t="e">
        <f t="shared" si="77"/>
        <v>#VALUE!</v>
      </c>
      <c r="Z37" s="133" t="e">
        <f>COUNTIFS(A1_Individu_Data_Keadaan_SDMK!A$4:A$149931,K37,A1_Individu_Data_Keadaan_SDMK!S$4:S$149285,"Dokter Gigi")</f>
        <v>#VALUE!</v>
      </c>
      <c r="AA37" s="122">
        <f t="shared" si="78"/>
        <v>1</v>
      </c>
      <c r="AB37" s="134" t="e">
        <f t="shared" si="79"/>
        <v>#VALUE!</v>
      </c>
      <c r="AC37" s="134" t="e">
        <f t="shared" si="80"/>
        <v>#VALUE!</v>
      </c>
      <c r="AD37" s="133" t="e">
        <f>COUNTIFS(A1_Individu_Data_Keadaan_SDMK!A$4:A$149931,K37,A1_Individu_Data_Keadaan_SDMK!S$4:S$149285,"Dokter Spesialis Penyakit Dalam (Sp.PD)")</f>
        <v>#VALUE!</v>
      </c>
      <c r="AE37" s="122">
        <f t="shared" si="81"/>
        <v>1</v>
      </c>
      <c r="AF37" s="134" t="e">
        <f t="shared" si="82"/>
        <v>#VALUE!</v>
      </c>
      <c r="AG37" s="134" t="e">
        <f t="shared" si="83"/>
        <v>#VALUE!</v>
      </c>
      <c r="AH37" s="133" t="e">
        <f>COUNTIFS(A1_Individu_Data_Keadaan_SDMK!A$4:A$149931,K37,A1_Individu_Data_Keadaan_SDMK!S$4:S$149285,"Dokter Spesialis Obstetri &amp; Ginekologi - Kebidanan &amp; Kandungan (Sp.OG)")</f>
        <v>#VALUE!</v>
      </c>
      <c r="AI37" s="122">
        <f t="shared" si="84"/>
        <v>1</v>
      </c>
      <c r="AJ37" s="134" t="e">
        <f t="shared" si="85"/>
        <v>#VALUE!</v>
      </c>
      <c r="AK37" s="134" t="e">
        <f t="shared" si="86"/>
        <v>#VALUE!</v>
      </c>
      <c r="AL37" s="133" t="e">
        <f>COUNTIFS(A1_Individu_Data_Keadaan_SDMK!A$4:A$149931,K37,A1_Individu_Data_Keadaan_SDMK!S$4:S$149285,"Dokter Spesialis Anak (Sp.A)")</f>
        <v>#VALUE!</v>
      </c>
      <c r="AM37" s="135">
        <f t="shared" si="87"/>
        <v>1</v>
      </c>
      <c r="AN37" s="134" t="e">
        <f t="shared" si="88"/>
        <v>#VALUE!</v>
      </c>
      <c r="AO37" s="134" t="e">
        <f t="shared" si="89"/>
        <v>#VALUE!</v>
      </c>
      <c r="AP37" s="133" t="e">
        <f>COUNTIFS(A1_Individu_Data_Keadaan_SDMK!A$4:A$149931,K37,A1_Individu_Data_Keadaan_SDMK!S$4:S$149285,"Dokter Spesialis Bedah (Sp.B)")</f>
        <v>#VALUE!</v>
      </c>
      <c r="AQ37" s="135">
        <f t="shared" si="90"/>
        <v>1</v>
      </c>
      <c r="AR37" s="134" t="e">
        <f t="shared" si="91"/>
        <v>#VALUE!</v>
      </c>
      <c r="AS37" s="134" t="e">
        <f t="shared" si="92"/>
        <v>#VALUE!</v>
      </c>
      <c r="AT37" s="133" t="e">
        <f>COUNTIFS(A1_Individu_Data_Keadaan_SDMK!A$4:A$149931,K37,A1_Individu_Data_Keadaan_SDMK!S$4:S$149285,"Dokter Spesialis Radiologi (Sp.Rad)")</f>
        <v>#VALUE!</v>
      </c>
      <c r="AU37" s="135">
        <f t="shared" si="93"/>
        <v>0</v>
      </c>
      <c r="AV37" s="134" t="e">
        <f t="shared" si="94"/>
        <v>#VALUE!</v>
      </c>
      <c r="AW37" s="134" t="e">
        <f t="shared" si="95"/>
        <v>#VALUE!</v>
      </c>
      <c r="AX37" s="133" t="e">
        <f>COUNTIFS(A1_Individu_Data_Keadaan_SDMK!A$4:A$149931,K37,A1_Individu_Data_Keadaan_SDMK!S$4:S$149285,"Dokter Spesialis Anastesiologi (Sp.An)")</f>
        <v>#VALUE!</v>
      </c>
      <c r="AY37" s="135">
        <f t="shared" si="96"/>
        <v>0</v>
      </c>
      <c r="AZ37" s="134" t="e">
        <f t="shared" si="97"/>
        <v>#VALUE!</v>
      </c>
      <c r="BA37" s="134" t="e">
        <f t="shared" si="98"/>
        <v>#VALUE!</v>
      </c>
      <c r="BB37" s="133" t="e">
        <f>COUNTIFS(A1_Individu_Data_Keadaan_SDMK!A$4:A$149931,K37,A1_Individu_Data_Keadaan_SDMK!S$4:S$149285,"Dokter Spesialis Patologi Klinik (SP.PK)")</f>
        <v>#VALUE!</v>
      </c>
      <c r="BC37" s="135">
        <f t="shared" si="99"/>
        <v>0</v>
      </c>
      <c r="BD37" s="134" t="e">
        <f t="shared" si="100"/>
        <v>#VALUE!</v>
      </c>
      <c r="BE37" s="134" t="e">
        <f t="shared" si="101"/>
        <v>#VALUE!</v>
      </c>
      <c r="BF37" s="133" t="e">
        <f>COUNTIFS(A1_Individu_Data_Keadaan_SDMK!A$4:A$149931,K37,A1_Individu_Data_Keadaan_SDMK!S$4:S$149285,"Dokter Spesialis Patologi Anatomi (Sp.PA)")</f>
        <v>#VALUE!</v>
      </c>
      <c r="BG37" s="135">
        <f t="shared" si="102"/>
        <v>0</v>
      </c>
      <c r="BH37" s="134" t="e">
        <f t="shared" si="103"/>
        <v>#VALUE!</v>
      </c>
      <c r="BI37" s="134" t="e">
        <f t="shared" si="104"/>
        <v>#VALUE!</v>
      </c>
      <c r="BJ37" s="133" t="e">
        <f>COUNTIFS(A1_Individu_Data_Keadaan_SDMK!A$4:A$149931,K37,A1_Individu_Data_Keadaan_SDMK!S$4:S$149285,"Dokter Spesialis Rehabilitasi Medik (Sp.RM)")</f>
        <v>#VALUE!</v>
      </c>
      <c r="BK37" s="135" t="e">
        <f t="shared" si="105"/>
        <v>#VALUE!</v>
      </c>
      <c r="BL37" s="134" t="e">
        <f t="shared" si="106"/>
        <v>#VALUE!</v>
      </c>
      <c r="BM37" s="134" t="e">
        <f t="shared" si="107"/>
        <v>#VALUE!</v>
      </c>
      <c r="BN37" s="139" t="e">
        <f t="shared" si="108"/>
        <v>#VALUE!</v>
      </c>
    </row>
    <row r="38" spans="2:66" ht="15">
      <c r="K38" s="120" t="s">
        <v>14206</v>
      </c>
      <c r="L38" s="120" t="s">
        <v>14207</v>
      </c>
      <c r="M38" s="120" t="s">
        <v>1632</v>
      </c>
      <c r="N38" s="120" t="s">
        <v>12254</v>
      </c>
      <c r="O38" s="120" t="s">
        <v>12203</v>
      </c>
      <c r="P38" s="120">
        <v>33</v>
      </c>
      <c r="Q38" s="120">
        <v>3302</v>
      </c>
      <c r="R38" s="348" t="str">
        <f>IF(P38&lt;&gt;"",VLOOKUP(P38,'01_MASTER_KODE_WILAYAH'!H$1437:I$1470,2,FALSE),"")</f>
        <v>JAWA TENGAH</v>
      </c>
      <c r="S38" s="348" t="str">
        <f>IF(Q38&lt;&gt;"",VLOOKUP(Q38,'01_MASTER_KODE_WILAYAH'!D$5:F$1353,3,FALSE),"")</f>
        <v>BANYUMAS</v>
      </c>
      <c r="T38" s="422" t="str">
        <f t="shared" si="73"/>
        <v>Organisasi</v>
      </c>
      <c r="U38" s="145" t="e">
        <f t="shared" si="74"/>
        <v>#VALUE!</v>
      </c>
      <c r="V38" s="133" t="e">
        <f>COUNTIFS(A1_Individu_Data_Keadaan_SDMK!A$4:A$149931,K38,A1_Individu_Data_Keadaan_SDMK!S$4:S$149285,"Dokter Umum")</f>
        <v>#VALUE!</v>
      </c>
      <c r="W38" s="122">
        <f t="shared" si="75"/>
        <v>1</v>
      </c>
      <c r="X38" s="134" t="e">
        <f t="shared" si="76"/>
        <v>#VALUE!</v>
      </c>
      <c r="Y38" s="134" t="e">
        <f t="shared" si="77"/>
        <v>#VALUE!</v>
      </c>
      <c r="Z38" s="133" t="e">
        <f>COUNTIFS(A1_Individu_Data_Keadaan_SDMK!A$4:A$149931,K38,A1_Individu_Data_Keadaan_SDMK!S$4:S$149285,"Dokter Gigi")</f>
        <v>#VALUE!</v>
      </c>
      <c r="AA38" s="122">
        <f t="shared" si="78"/>
        <v>1</v>
      </c>
      <c r="AB38" s="134" t="e">
        <f t="shared" si="79"/>
        <v>#VALUE!</v>
      </c>
      <c r="AC38" s="134" t="e">
        <f t="shared" si="80"/>
        <v>#VALUE!</v>
      </c>
      <c r="AD38" s="133" t="e">
        <f>COUNTIFS(A1_Individu_Data_Keadaan_SDMK!A$4:A$149931,K38,A1_Individu_Data_Keadaan_SDMK!S$4:S$149285,"Dokter Spesialis Penyakit Dalam (Sp.PD)")</f>
        <v>#VALUE!</v>
      </c>
      <c r="AE38" s="122">
        <f t="shared" si="81"/>
        <v>1</v>
      </c>
      <c r="AF38" s="134" t="e">
        <f t="shared" si="82"/>
        <v>#VALUE!</v>
      </c>
      <c r="AG38" s="134" t="e">
        <f t="shared" si="83"/>
        <v>#VALUE!</v>
      </c>
      <c r="AH38" s="133" t="e">
        <f>COUNTIFS(A1_Individu_Data_Keadaan_SDMK!A$4:A$149931,K38,A1_Individu_Data_Keadaan_SDMK!S$4:S$149285,"Dokter Spesialis Obstetri &amp; Ginekologi - Kebidanan &amp; Kandungan (Sp.OG)")</f>
        <v>#VALUE!</v>
      </c>
      <c r="AI38" s="122">
        <f t="shared" si="84"/>
        <v>1</v>
      </c>
      <c r="AJ38" s="134" t="e">
        <f t="shared" si="85"/>
        <v>#VALUE!</v>
      </c>
      <c r="AK38" s="134" t="e">
        <f t="shared" si="86"/>
        <v>#VALUE!</v>
      </c>
      <c r="AL38" s="133" t="e">
        <f>COUNTIFS(A1_Individu_Data_Keadaan_SDMK!A$4:A$149931,K38,A1_Individu_Data_Keadaan_SDMK!S$4:S$149285,"Dokter Spesialis Anak (Sp.A)")</f>
        <v>#VALUE!</v>
      </c>
      <c r="AM38" s="135">
        <f t="shared" si="87"/>
        <v>1</v>
      </c>
      <c r="AN38" s="134" t="e">
        <f t="shared" si="88"/>
        <v>#VALUE!</v>
      </c>
      <c r="AO38" s="134" t="e">
        <f t="shared" si="89"/>
        <v>#VALUE!</v>
      </c>
      <c r="AP38" s="133" t="e">
        <f>COUNTIFS(A1_Individu_Data_Keadaan_SDMK!A$4:A$149931,K38,A1_Individu_Data_Keadaan_SDMK!S$4:S$149285,"Dokter Spesialis Bedah (Sp.B)")</f>
        <v>#VALUE!</v>
      </c>
      <c r="AQ38" s="135">
        <f t="shared" si="90"/>
        <v>1</v>
      </c>
      <c r="AR38" s="134" t="e">
        <f t="shared" si="91"/>
        <v>#VALUE!</v>
      </c>
      <c r="AS38" s="134" t="e">
        <f t="shared" si="92"/>
        <v>#VALUE!</v>
      </c>
      <c r="AT38" s="133" t="e">
        <f>COUNTIFS(A1_Individu_Data_Keadaan_SDMK!A$4:A$149931,K38,A1_Individu_Data_Keadaan_SDMK!S$4:S$149285,"Dokter Spesialis Radiologi (Sp.Rad)")</f>
        <v>#VALUE!</v>
      </c>
      <c r="AU38" s="135">
        <f t="shared" si="93"/>
        <v>0</v>
      </c>
      <c r="AV38" s="134" t="e">
        <f t="shared" si="94"/>
        <v>#VALUE!</v>
      </c>
      <c r="AW38" s="134" t="e">
        <f t="shared" si="95"/>
        <v>#VALUE!</v>
      </c>
      <c r="AX38" s="133" t="e">
        <f>COUNTIFS(A1_Individu_Data_Keadaan_SDMK!A$4:A$149931,K38,A1_Individu_Data_Keadaan_SDMK!S$4:S$149285,"Dokter Spesialis Anastesiologi (Sp.An)")</f>
        <v>#VALUE!</v>
      </c>
      <c r="AY38" s="135">
        <f t="shared" si="96"/>
        <v>0</v>
      </c>
      <c r="AZ38" s="134" t="e">
        <f t="shared" si="97"/>
        <v>#VALUE!</v>
      </c>
      <c r="BA38" s="134" t="e">
        <f t="shared" si="98"/>
        <v>#VALUE!</v>
      </c>
      <c r="BB38" s="133" t="e">
        <f>COUNTIFS(A1_Individu_Data_Keadaan_SDMK!A$4:A$149931,K38,A1_Individu_Data_Keadaan_SDMK!S$4:S$149285,"Dokter Spesialis Patologi Klinik (SP.PK)")</f>
        <v>#VALUE!</v>
      </c>
      <c r="BC38" s="135">
        <f t="shared" si="99"/>
        <v>0</v>
      </c>
      <c r="BD38" s="134" t="e">
        <f t="shared" si="100"/>
        <v>#VALUE!</v>
      </c>
      <c r="BE38" s="134" t="e">
        <f t="shared" si="101"/>
        <v>#VALUE!</v>
      </c>
      <c r="BF38" s="133" t="e">
        <f>COUNTIFS(A1_Individu_Data_Keadaan_SDMK!A$4:A$149931,K38,A1_Individu_Data_Keadaan_SDMK!S$4:S$149285,"Dokter Spesialis Patologi Anatomi (Sp.PA)")</f>
        <v>#VALUE!</v>
      </c>
      <c r="BG38" s="135">
        <f t="shared" si="102"/>
        <v>0</v>
      </c>
      <c r="BH38" s="134" t="e">
        <f t="shared" si="103"/>
        <v>#VALUE!</v>
      </c>
      <c r="BI38" s="134" t="e">
        <f t="shared" si="104"/>
        <v>#VALUE!</v>
      </c>
      <c r="BJ38" s="133" t="e">
        <f>COUNTIFS(A1_Individu_Data_Keadaan_SDMK!A$4:A$149931,K38,A1_Individu_Data_Keadaan_SDMK!S$4:S$149285,"Dokter Spesialis Rehabilitasi Medik (Sp.RM)")</f>
        <v>#VALUE!</v>
      </c>
      <c r="BK38" s="135" t="e">
        <f t="shared" si="105"/>
        <v>#VALUE!</v>
      </c>
      <c r="BL38" s="134" t="e">
        <f t="shared" si="106"/>
        <v>#VALUE!</v>
      </c>
      <c r="BM38" s="134" t="e">
        <f t="shared" si="107"/>
        <v>#VALUE!</v>
      </c>
      <c r="BN38" s="139" t="e">
        <f t="shared" si="108"/>
        <v>#VALUE!</v>
      </c>
    </row>
    <row r="39" spans="2:66" ht="15">
      <c r="K39" s="120" t="s">
        <v>14208</v>
      </c>
      <c r="L39" s="120" t="s">
        <v>14209</v>
      </c>
      <c r="M39" s="120" t="s">
        <v>1632</v>
      </c>
      <c r="N39" s="120" t="s">
        <v>12209</v>
      </c>
      <c r="O39" s="120" t="s">
        <v>12204</v>
      </c>
      <c r="P39" s="120">
        <v>33</v>
      </c>
      <c r="Q39" s="120">
        <v>3302</v>
      </c>
      <c r="R39" s="348" t="str">
        <f>IF(P39&lt;&gt;"",VLOOKUP(P39,'01_MASTER_KODE_WILAYAH'!H$1437:I$1470,2,FALSE),"")</f>
        <v>JAWA TENGAH</v>
      </c>
      <c r="S39" s="348" t="str">
        <f>IF(Q39&lt;&gt;"",VLOOKUP(Q39,'01_MASTER_KODE_WILAYAH'!D$5:F$1353,3,FALSE),"")</f>
        <v>BANYUMAS</v>
      </c>
      <c r="T39" s="422" t="str">
        <f t="shared" si="73"/>
        <v>Swasta/Lai</v>
      </c>
      <c r="U39" s="145" t="e">
        <f t="shared" si="74"/>
        <v>#VALUE!</v>
      </c>
      <c r="V39" s="133" t="e">
        <f>COUNTIFS(A1_Individu_Data_Keadaan_SDMK!A$4:A$149931,K39,A1_Individu_Data_Keadaan_SDMK!S$4:S$149285,"Dokter Umum")</f>
        <v>#VALUE!</v>
      </c>
      <c r="W39" s="122">
        <f t="shared" si="75"/>
        <v>4</v>
      </c>
      <c r="X39" s="134" t="e">
        <f t="shared" si="76"/>
        <v>#VALUE!</v>
      </c>
      <c r="Y39" s="134" t="e">
        <f t="shared" si="77"/>
        <v>#VALUE!</v>
      </c>
      <c r="Z39" s="133" t="e">
        <f>COUNTIFS(A1_Individu_Data_Keadaan_SDMK!A$4:A$149931,K39,A1_Individu_Data_Keadaan_SDMK!S$4:S$149285,"Dokter Gigi")</f>
        <v>#VALUE!</v>
      </c>
      <c r="AA39" s="122">
        <f t="shared" si="78"/>
        <v>1</v>
      </c>
      <c r="AB39" s="134" t="e">
        <f t="shared" si="79"/>
        <v>#VALUE!</v>
      </c>
      <c r="AC39" s="134" t="e">
        <f t="shared" si="80"/>
        <v>#VALUE!</v>
      </c>
      <c r="AD39" s="133" t="e">
        <f>COUNTIFS(A1_Individu_Data_Keadaan_SDMK!A$4:A$149931,K39,A1_Individu_Data_Keadaan_SDMK!S$4:S$149285,"Dokter Spesialis Penyakit Dalam (Sp.PD)")</f>
        <v>#VALUE!</v>
      </c>
      <c r="AE39" s="122">
        <f t="shared" si="81"/>
        <v>1</v>
      </c>
      <c r="AF39" s="134" t="e">
        <f t="shared" si="82"/>
        <v>#VALUE!</v>
      </c>
      <c r="AG39" s="134" t="e">
        <f t="shared" si="83"/>
        <v>#VALUE!</v>
      </c>
      <c r="AH39" s="133" t="e">
        <f>COUNTIFS(A1_Individu_Data_Keadaan_SDMK!A$4:A$149931,K39,A1_Individu_Data_Keadaan_SDMK!S$4:S$149285,"Dokter Spesialis Obstetri &amp; Ginekologi - Kebidanan &amp; Kandungan (Sp.OG)")</f>
        <v>#VALUE!</v>
      </c>
      <c r="AI39" s="122">
        <f t="shared" si="84"/>
        <v>1</v>
      </c>
      <c r="AJ39" s="134" t="e">
        <f t="shared" si="85"/>
        <v>#VALUE!</v>
      </c>
      <c r="AK39" s="134" t="e">
        <f t="shared" si="86"/>
        <v>#VALUE!</v>
      </c>
      <c r="AL39" s="133" t="e">
        <f>COUNTIFS(A1_Individu_Data_Keadaan_SDMK!A$4:A$149931,K39,A1_Individu_Data_Keadaan_SDMK!S$4:S$149285,"Dokter Spesialis Anak (Sp.A)")</f>
        <v>#VALUE!</v>
      </c>
      <c r="AM39" s="135">
        <f t="shared" si="87"/>
        <v>1</v>
      </c>
      <c r="AN39" s="134" t="e">
        <f t="shared" si="88"/>
        <v>#VALUE!</v>
      </c>
      <c r="AO39" s="134" t="e">
        <f t="shared" si="89"/>
        <v>#VALUE!</v>
      </c>
      <c r="AP39" s="133" t="e">
        <f>COUNTIFS(A1_Individu_Data_Keadaan_SDMK!A$4:A$149931,K39,A1_Individu_Data_Keadaan_SDMK!S$4:S$149285,"Dokter Spesialis Bedah (Sp.B)")</f>
        <v>#VALUE!</v>
      </c>
      <c r="AQ39" s="135">
        <f t="shared" si="90"/>
        <v>1</v>
      </c>
      <c r="AR39" s="134" t="e">
        <f t="shared" si="91"/>
        <v>#VALUE!</v>
      </c>
      <c r="AS39" s="134" t="e">
        <f t="shared" si="92"/>
        <v>#VALUE!</v>
      </c>
      <c r="AT39" s="133" t="e">
        <f>COUNTIFS(A1_Individu_Data_Keadaan_SDMK!A$4:A$149931,K39,A1_Individu_Data_Keadaan_SDMK!S$4:S$149285,"Dokter Spesialis Radiologi (Sp.Rad)")</f>
        <v>#VALUE!</v>
      </c>
      <c r="AU39" s="135">
        <f t="shared" si="93"/>
        <v>0</v>
      </c>
      <c r="AV39" s="134" t="e">
        <f t="shared" si="94"/>
        <v>#VALUE!</v>
      </c>
      <c r="AW39" s="134" t="e">
        <f t="shared" si="95"/>
        <v>#VALUE!</v>
      </c>
      <c r="AX39" s="133" t="e">
        <f>COUNTIFS(A1_Individu_Data_Keadaan_SDMK!A$4:A$149931,K39,A1_Individu_Data_Keadaan_SDMK!S$4:S$149285,"Dokter Spesialis Anastesiologi (Sp.An)")</f>
        <v>#VALUE!</v>
      </c>
      <c r="AY39" s="135">
        <f t="shared" si="96"/>
        <v>0</v>
      </c>
      <c r="AZ39" s="134" t="e">
        <f t="shared" si="97"/>
        <v>#VALUE!</v>
      </c>
      <c r="BA39" s="134" t="e">
        <f t="shared" si="98"/>
        <v>#VALUE!</v>
      </c>
      <c r="BB39" s="133" t="e">
        <f>COUNTIFS(A1_Individu_Data_Keadaan_SDMK!A$4:A$149931,K39,A1_Individu_Data_Keadaan_SDMK!S$4:S$149285,"Dokter Spesialis Patologi Klinik (SP.PK)")</f>
        <v>#VALUE!</v>
      </c>
      <c r="BC39" s="135">
        <f t="shared" si="99"/>
        <v>0</v>
      </c>
      <c r="BD39" s="134" t="e">
        <f t="shared" si="100"/>
        <v>#VALUE!</v>
      </c>
      <c r="BE39" s="134" t="e">
        <f t="shared" si="101"/>
        <v>#VALUE!</v>
      </c>
      <c r="BF39" s="133" t="e">
        <f>COUNTIFS(A1_Individu_Data_Keadaan_SDMK!A$4:A$149931,K39,A1_Individu_Data_Keadaan_SDMK!S$4:S$149285,"Dokter Spesialis Patologi Anatomi (Sp.PA)")</f>
        <v>#VALUE!</v>
      </c>
      <c r="BG39" s="135">
        <f t="shared" si="102"/>
        <v>0</v>
      </c>
      <c r="BH39" s="134" t="e">
        <f t="shared" si="103"/>
        <v>#VALUE!</v>
      </c>
      <c r="BI39" s="134" t="e">
        <f t="shared" si="104"/>
        <v>#VALUE!</v>
      </c>
      <c r="BJ39" s="133" t="e">
        <f>COUNTIFS(A1_Individu_Data_Keadaan_SDMK!A$4:A$149931,K39,A1_Individu_Data_Keadaan_SDMK!S$4:S$149285,"Dokter Spesialis Rehabilitasi Medik (Sp.RM)")</f>
        <v>#VALUE!</v>
      </c>
      <c r="BK39" s="135" t="e">
        <f t="shared" si="105"/>
        <v>#VALUE!</v>
      </c>
      <c r="BL39" s="134" t="e">
        <f t="shared" si="106"/>
        <v>#VALUE!</v>
      </c>
      <c r="BM39" s="134" t="e">
        <f t="shared" si="107"/>
        <v>#VALUE!</v>
      </c>
      <c r="BN39" s="139" t="e">
        <f t="shared" si="108"/>
        <v>#VALUE!</v>
      </c>
    </row>
    <row r="40" spans="2:66" ht="15">
      <c r="K40" s="120" t="s">
        <v>14210</v>
      </c>
      <c r="L40" s="120" t="s">
        <v>14211</v>
      </c>
      <c r="M40" s="120" t="s">
        <v>1632</v>
      </c>
      <c r="N40" s="120" t="s">
        <v>12207</v>
      </c>
      <c r="O40" s="120" t="s">
        <v>14212</v>
      </c>
      <c r="P40" s="120">
        <v>33</v>
      </c>
      <c r="Q40" s="120">
        <v>3302</v>
      </c>
      <c r="R40" s="348" t="str">
        <f>IF(P40&lt;&gt;"",VLOOKUP(P40,'01_MASTER_KODE_WILAYAH'!H$1437:I$1470,2,FALSE),"")</f>
        <v>JAWA TENGAH</v>
      </c>
      <c r="S40" s="348" t="str">
        <f>IF(Q40&lt;&gt;"",VLOOKUP(Q40,'01_MASTER_KODE_WILAYAH'!D$5:F$1353,3,FALSE),"")</f>
        <v>BANYUMAS</v>
      </c>
      <c r="T40" s="422" t="str">
        <f t="shared" si="73"/>
        <v>Kementeria</v>
      </c>
      <c r="U40" s="145" t="e">
        <f t="shared" si="74"/>
        <v>#VALUE!</v>
      </c>
      <c r="V40" s="133" t="e">
        <f>COUNTIFS(A1_Individu_Data_Keadaan_SDMK!A$4:A$149931,K40,A1_Individu_Data_Keadaan_SDMK!S$4:S$149285,"Dokter Umum")</f>
        <v>#VALUE!</v>
      </c>
      <c r="W40" s="122">
        <f t="shared" si="75"/>
        <v>12</v>
      </c>
      <c r="X40" s="134" t="e">
        <f t="shared" si="76"/>
        <v>#VALUE!</v>
      </c>
      <c r="Y40" s="134" t="e">
        <f t="shared" si="77"/>
        <v>#VALUE!</v>
      </c>
      <c r="Z40" s="133" t="e">
        <f>COUNTIFS(A1_Individu_Data_Keadaan_SDMK!A$4:A$149931,K40,A1_Individu_Data_Keadaan_SDMK!S$4:S$149285,"Dokter Gigi")</f>
        <v>#VALUE!</v>
      </c>
      <c r="AA40" s="122">
        <f t="shared" si="78"/>
        <v>3</v>
      </c>
      <c r="AB40" s="134" t="e">
        <f t="shared" si="79"/>
        <v>#VALUE!</v>
      </c>
      <c r="AC40" s="134" t="e">
        <f t="shared" si="80"/>
        <v>#VALUE!</v>
      </c>
      <c r="AD40" s="133" t="e">
        <f>COUNTIFS(A1_Individu_Data_Keadaan_SDMK!A$4:A$149931,K40,A1_Individu_Data_Keadaan_SDMK!S$4:S$149285,"Dokter Spesialis Penyakit Dalam (Sp.PD)")</f>
        <v>#VALUE!</v>
      </c>
      <c r="AE40" s="122">
        <f t="shared" si="81"/>
        <v>3</v>
      </c>
      <c r="AF40" s="134" t="e">
        <f t="shared" si="82"/>
        <v>#VALUE!</v>
      </c>
      <c r="AG40" s="134" t="e">
        <f t="shared" si="83"/>
        <v>#VALUE!</v>
      </c>
      <c r="AH40" s="133" t="e">
        <f>COUNTIFS(A1_Individu_Data_Keadaan_SDMK!A$4:A$149931,K40,A1_Individu_Data_Keadaan_SDMK!S$4:S$149285,"Dokter Spesialis Obstetri &amp; Ginekologi - Kebidanan &amp; Kandungan (Sp.OG)")</f>
        <v>#VALUE!</v>
      </c>
      <c r="AI40" s="122">
        <f t="shared" si="84"/>
        <v>3</v>
      </c>
      <c r="AJ40" s="134" t="e">
        <f t="shared" si="85"/>
        <v>#VALUE!</v>
      </c>
      <c r="AK40" s="134" t="e">
        <f t="shared" si="86"/>
        <v>#VALUE!</v>
      </c>
      <c r="AL40" s="133" t="e">
        <f>COUNTIFS(A1_Individu_Data_Keadaan_SDMK!A$4:A$149931,K40,A1_Individu_Data_Keadaan_SDMK!S$4:S$149285,"Dokter Spesialis Anak (Sp.A)")</f>
        <v>#VALUE!</v>
      </c>
      <c r="AM40" s="135">
        <f t="shared" si="87"/>
        <v>3</v>
      </c>
      <c r="AN40" s="134" t="e">
        <f t="shared" si="88"/>
        <v>#VALUE!</v>
      </c>
      <c r="AO40" s="134" t="e">
        <f t="shared" si="89"/>
        <v>#VALUE!</v>
      </c>
      <c r="AP40" s="133" t="e">
        <f>COUNTIFS(A1_Individu_Data_Keadaan_SDMK!A$4:A$149931,K40,A1_Individu_Data_Keadaan_SDMK!S$4:S$149285,"Dokter Spesialis Bedah (Sp.B)")</f>
        <v>#VALUE!</v>
      </c>
      <c r="AQ40" s="135">
        <f t="shared" si="90"/>
        <v>3</v>
      </c>
      <c r="AR40" s="134" t="e">
        <f t="shared" si="91"/>
        <v>#VALUE!</v>
      </c>
      <c r="AS40" s="134" t="e">
        <f t="shared" si="92"/>
        <v>#VALUE!</v>
      </c>
      <c r="AT40" s="133" t="e">
        <f>COUNTIFS(A1_Individu_Data_Keadaan_SDMK!A$4:A$149931,K40,A1_Individu_Data_Keadaan_SDMK!S$4:S$149285,"Dokter Spesialis Radiologi (Sp.Rad)")</f>
        <v>#VALUE!</v>
      </c>
      <c r="AU40" s="135">
        <f t="shared" si="93"/>
        <v>2</v>
      </c>
      <c r="AV40" s="134" t="e">
        <f t="shared" si="94"/>
        <v>#VALUE!</v>
      </c>
      <c r="AW40" s="134" t="e">
        <f t="shared" si="95"/>
        <v>#VALUE!</v>
      </c>
      <c r="AX40" s="133" t="e">
        <f>COUNTIFS(A1_Individu_Data_Keadaan_SDMK!A$4:A$149931,K40,A1_Individu_Data_Keadaan_SDMK!S$4:S$149285,"Dokter Spesialis Anastesiologi (Sp.An)")</f>
        <v>#VALUE!</v>
      </c>
      <c r="AY40" s="135">
        <f t="shared" si="96"/>
        <v>2</v>
      </c>
      <c r="AZ40" s="134" t="e">
        <f t="shared" si="97"/>
        <v>#VALUE!</v>
      </c>
      <c r="BA40" s="134" t="e">
        <f t="shared" si="98"/>
        <v>#VALUE!</v>
      </c>
      <c r="BB40" s="133" t="e">
        <f>COUNTIFS(A1_Individu_Data_Keadaan_SDMK!A$4:A$149931,K40,A1_Individu_Data_Keadaan_SDMK!S$4:S$149285,"Dokter Spesialis Patologi Klinik (SP.PK)")</f>
        <v>#VALUE!</v>
      </c>
      <c r="BC40" s="135">
        <f t="shared" si="99"/>
        <v>2</v>
      </c>
      <c r="BD40" s="134" t="e">
        <f t="shared" si="100"/>
        <v>#VALUE!</v>
      </c>
      <c r="BE40" s="134" t="e">
        <f t="shared" si="101"/>
        <v>#VALUE!</v>
      </c>
      <c r="BF40" s="133" t="e">
        <f>COUNTIFS(A1_Individu_Data_Keadaan_SDMK!A$4:A$149931,K40,A1_Individu_Data_Keadaan_SDMK!S$4:S$149285,"Dokter Spesialis Patologi Anatomi (Sp.PA)")</f>
        <v>#VALUE!</v>
      </c>
      <c r="BG40" s="135">
        <f t="shared" si="102"/>
        <v>0</v>
      </c>
      <c r="BH40" s="134" t="e">
        <f t="shared" si="103"/>
        <v>#VALUE!</v>
      </c>
      <c r="BI40" s="134" t="e">
        <f t="shared" si="104"/>
        <v>#VALUE!</v>
      </c>
      <c r="BJ40" s="133" t="e">
        <f>COUNTIFS(A1_Individu_Data_Keadaan_SDMK!A$4:A$149931,K40,A1_Individu_Data_Keadaan_SDMK!S$4:S$149285,"Dokter Spesialis Rehabilitasi Medik (Sp.RM)")</f>
        <v>#VALUE!</v>
      </c>
      <c r="BK40" s="135" t="e">
        <f t="shared" si="105"/>
        <v>#VALUE!</v>
      </c>
      <c r="BL40" s="134" t="e">
        <f t="shared" si="106"/>
        <v>#VALUE!</v>
      </c>
      <c r="BM40" s="134" t="e">
        <f t="shared" si="107"/>
        <v>#VALUE!</v>
      </c>
      <c r="BN40" s="139" t="e">
        <f t="shared" si="108"/>
        <v>#VALUE!</v>
      </c>
    </row>
    <row r="41" spans="2:66" ht="15">
      <c r="K41" s="120" t="s">
        <v>14213</v>
      </c>
      <c r="L41" s="120" t="s">
        <v>14214</v>
      </c>
      <c r="M41" s="120" t="s">
        <v>1632</v>
      </c>
      <c r="N41" s="120" t="s">
        <v>12209</v>
      </c>
      <c r="O41" s="120" t="s">
        <v>12204</v>
      </c>
      <c r="P41" s="120">
        <v>33</v>
      </c>
      <c r="Q41" s="120">
        <v>3302</v>
      </c>
      <c r="R41" s="348" t="str">
        <f>IF(P41&lt;&gt;"",VLOOKUP(P41,'01_MASTER_KODE_WILAYAH'!H$1437:I$1470,2,FALSE),"")</f>
        <v>JAWA TENGAH</v>
      </c>
      <c r="S41" s="348" t="str">
        <f>IF(Q41&lt;&gt;"",VLOOKUP(Q41,'01_MASTER_KODE_WILAYAH'!D$5:F$1353,3,FALSE),"")</f>
        <v>BANYUMAS</v>
      </c>
      <c r="T41" s="422" t="str">
        <f t="shared" si="73"/>
        <v>Swasta/Lai</v>
      </c>
      <c r="U41" s="145" t="e">
        <f t="shared" si="74"/>
        <v>#VALUE!</v>
      </c>
      <c r="V41" s="133" t="e">
        <f>COUNTIFS(A1_Individu_Data_Keadaan_SDMK!A$4:A$149931,K41,A1_Individu_Data_Keadaan_SDMK!S$4:S$149285,"Dokter Umum")</f>
        <v>#VALUE!</v>
      </c>
      <c r="W41" s="122">
        <f t="shared" si="75"/>
        <v>4</v>
      </c>
      <c r="X41" s="134" t="e">
        <f t="shared" si="76"/>
        <v>#VALUE!</v>
      </c>
      <c r="Y41" s="134" t="e">
        <f t="shared" si="77"/>
        <v>#VALUE!</v>
      </c>
      <c r="Z41" s="133" t="e">
        <f>COUNTIFS(A1_Individu_Data_Keadaan_SDMK!A$4:A$149931,K41,A1_Individu_Data_Keadaan_SDMK!S$4:S$149285,"Dokter Gigi")</f>
        <v>#VALUE!</v>
      </c>
      <c r="AA41" s="122">
        <f t="shared" si="78"/>
        <v>1</v>
      </c>
      <c r="AB41" s="134" t="e">
        <f t="shared" si="79"/>
        <v>#VALUE!</v>
      </c>
      <c r="AC41" s="134" t="e">
        <f t="shared" si="80"/>
        <v>#VALUE!</v>
      </c>
      <c r="AD41" s="133" t="e">
        <f>COUNTIFS(A1_Individu_Data_Keadaan_SDMK!A$4:A$149931,K41,A1_Individu_Data_Keadaan_SDMK!S$4:S$149285,"Dokter Spesialis Penyakit Dalam (Sp.PD)")</f>
        <v>#VALUE!</v>
      </c>
      <c r="AE41" s="122">
        <f t="shared" si="81"/>
        <v>1</v>
      </c>
      <c r="AF41" s="134" t="e">
        <f t="shared" si="82"/>
        <v>#VALUE!</v>
      </c>
      <c r="AG41" s="134" t="e">
        <f t="shared" si="83"/>
        <v>#VALUE!</v>
      </c>
      <c r="AH41" s="133" t="e">
        <f>COUNTIFS(A1_Individu_Data_Keadaan_SDMK!A$4:A$149931,K41,A1_Individu_Data_Keadaan_SDMK!S$4:S$149285,"Dokter Spesialis Obstetri &amp; Ginekologi - Kebidanan &amp; Kandungan (Sp.OG)")</f>
        <v>#VALUE!</v>
      </c>
      <c r="AI41" s="122">
        <f t="shared" si="84"/>
        <v>1</v>
      </c>
      <c r="AJ41" s="134" t="e">
        <f t="shared" si="85"/>
        <v>#VALUE!</v>
      </c>
      <c r="AK41" s="134" t="e">
        <f t="shared" si="86"/>
        <v>#VALUE!</v>
      </c>
      <c r="AL41" s="133" t="e">
        <f>COUNTIFS(A1_Individu_Data_Keadaan_SDMK!A$4:A$149931,K41,A1_Individu_Data_Keadaan_SDMK!S$4:S$149285,"Dokter Spesialis Anak (Sp.A)")</f>
        <v>#VALUE!</v>
      </c>
      <c r="AM41" s="135">
        <f t="shared" si="87"/>
        <v>1</v>
      </c>
      <c r="AN41" s="134" t="e">
        <f t="shared" si="88"/>
        <v>#VALUE!</v>
      </c>
      <c r="AO41" s="134" t="e">
        <f t="shared" si="89"/>
        <v>#VALUE!</v>
      </c>
      <c r="AP41" s="133" t="e">
        <f>COUNTIFS(A1_Individu_Data_Keadaan_SDMK!A$4:A$149931,K41,A1_Individu_Data_Keadaan_SDMK!S$4:S$149285,"Dokter Spesialis Bedah (Sp.B)")</f>
        <v>#VALUE!</v>
      </c>
      <c r="AQ41" s="135">
        <f t="shared" si="90"/>
        <v>1</v>
      </c>
      <c r="AR41" s="134" t="e">
        <f t="shared" si="91"/>
        <v>#VALUE!</v>
      </c>
      <c r="AS41" s="134" t="e">
        <f t="shared" si="92"/>
        <v>#VALUE!</v>
      </c>
      <c r="AT41" s="133" t="e">
        <f>COUNTIFS(A1_Individu_Data_Keadaan_SDMK!A$4:A$149931,K41,A1_Individu_Data_Keadaan_SDMK!S$4:S$149285,"Dokter Spesialis Radiologi (Sp.Rad)")</f>
        <v>#VALUE!</v>
      </c>
      <c r="AU41" s="135">
        <f t="shared" si="93"/>
        <v>0</v>
      </c>
      <c r="AV41" s="134" t="e">
        <f t="shared" si="94"/>
        <v>#VALUE!</v>
      </c>
      <c r="AW41" s="134" t="e">
        <f t="shared" si="95"/>
        <v>#VALUE!</v>
      </c>
      <c r="AX41" s="133" t="e">
        <f>COUNTIFS(A1_Individu_Data_Keadaan_SDMK!A$4:A$149931,K41,A1_Individu_Data_Keadaan_SDMK!S$4:S$149285,"Dokter Spesialis Anastesiologi (Sp.An)")</f>
        <v>#VALUE!</v>
      </c>
      <c r="AY41" s="135">
        <f t="shared" si="96"/>
        <v>0</v>
      </c>
      <c r="AZ41" s="134" t="e">
        <f t="shared" si="97"/>
        <v>#VALUE!</v>
      </c>
      <c r="BA41" s="134" t="e">
        <f t="shared" si="98"/>
        <v>#VALUE!</v>
      </c>
      <c r="BB41" s="133" t="e">
        <f>COUNTIFS(A1_Individu_Data_Keadaan_SDMK!A$4:A$149931,K41,A1_Individu_Data_Keadaan_SDMK!S$4:S$149285,"Dokter Spesialis Patologi Klinik (SP.PK)")</f>
        <v>#VALUE!</v>
      </c>
      <c r="BC41" s="135">
        <f t="shared" si="99"/>
        <v>0</v>
      </c>
      <c r="BD41" s="134" t="e">
        <f t="shared" si="100"/>
        <v>#VALUE!</v>
      </c>
      <c r="BE41" s="134" t="e">
        <f t="shared" si="101"/>
        <v>#VALUE!</v>
      </c>
      <c r="BF41" s="133" t="e">
        <f>COUNTIFS(A1_Individu_Data_Keadaan_SDMK!A$4:A$149931,K41,A1_Individu_Data_Keadaan_SDMK!S$4:S$149285,"Dokter Spesialis Patologi Anatomi (Sp.PA)")</f>
        <v>#VALUE!</v>
      </c>
      <c r="BG41" s="135">
        <f t="shared" si="102"/>
        <v>0</v>
      </c>
      <c r="BH41" s="134" t="e">
        <f t="shared" si="103"/>
        <v>#VALUE!</v>
      </c>
      <c r="BI41" s="134" t="e">
        <f t="shared" si="104"/>
        <v>#VALUE!</v>
      </c>
      <c r="BJ41" s="133" t="e">
        <f>COUNTIFS(A1_Individu_Data_Keadaan_SDMK!A$4:A$149931,K41,A1_Individu_Data_Keadaan_SDMK!S$4:S$149285,"Dokter Spesialis Rehabilitasi Medik (Sp.RM)")</f>
        <v>#VALUE!</v>
      </c>
      <c r="BK41" s="135" t="e">
        <f t="shared" si="105"/>
        <v>#VALUE!</v>
      </c>
      <c r="BL41" s="134" t="e">
        <f t="shared" si="106"/>
        <v>#VALUE!</v>
      </c>
      <c r="BM41" s="134" t="e">
        <f t="shared" si="107"/>
        <v>#VALUE!</v>
      </c>
      <c r="BN41" s="139" t="e">
        <f t="shared" si="108"/>
        <v>#VALUE!</v>
      </c>
    </row>
    <row r="42" spans="2:66" ht="15">
      <c r="K42" s="120" t="s">
        <v>14215</v>
      </c>
      <c r="L42" s="120" t="s">
        <v>14216</v>
      </c>
      <c r="M42" s="120" t="s">
        <v>1632</v>
      </c>
      <c r="N42" s="120" t="s">
        <v>12208</v>
      </c>
      <c r="O42" s="120" t="s">
        <v>12201</v>
      </c>
      <c r="P42" s="120">
        <v>33</v>
      </c>
      <c r="Q42" s="120">
        <v>3303</v>
      </c>
      <c r="R42" s="348" t="str">
        <f>IF(P42&lt;&gt;"",VLOOKUP(P42,'01_MASTER_KODE_WILAYAH'!H$1437:I$1470,2,FALSE),"")</f>
        <v>JAWA TENGAH</v>
      </c>
      <c r="S42" s="348" t="str">
        <f>IF(Q42&lt;&gt;"",VLOOKUP(Q42,'01_MASTER_KODE_WILAYAH'!D$5:F$1353,3,FALSE),"")</f>
        <v>PURBALINGGA</v>
      </c>
      <c r="T42" s="422" t="str">
        <f t="shared" si="73"/>
        <v>Pemerintah</v>
      </c>
      <c r="U42" s="145" t="e">
        <f t="shared" si="74"/>
        <v>#VALUE!</v>
      </c>
      <c r="V42" s="133" t="e">
        <f>COUNTIFS(A1_Individu_Data_Keadaan_SDMK!A$4:A$149931,K42,A1_Individu_Data_Keadaan_SDMK!S$4:S$149285,"Dokter Umum")</f>
        <v>#VALUE!</v>
      </c>
      <c r="W42" s="122">
        <f t="shared" si="75"/>
        <v>9</v>
      </c>
      <c r="X42" s="134" t="e">
        <f t="shared" si="76"/>
        <v>#VALUE!</v>
      </c>
      <c r="Y42" s="134" t="e">
        <f t="shared" si="77"/>
        <v>#VALUE!</v>
      </c>
      <c r="Z42" s="133" t="e">
        <f>COUNTIFS(A1_Individu_Data_Keadaan_SDMK!A$4:A$149931,K42,A1_Individu_Data_Keadaan_SDMK!S$4:S$149285,"Dokter Gigi")</f>
        <v>#VALUE!</v>
      </c>
      <c r="AA42" s="122">
        <f t="shared" si="78"/>
        <v>2</v>
      </c>
      <c r="AB42" s="134" t="e">
        <f t="shared" si="79"/>
        <v>#VALUE!</v>
      </c>
      <c r="AC42" s="134" t="e">
        <f t="shared" si="80"/>
        <v>#VALUE!</v>
      </c>
      <c r="AD42" s="133" t="e">
        <f>COUNTIFS(A1_Individu_Data_Keadaan_SDMK!A$4:A$149931,K42,A1_Individu_Data_Keadaan_SDMK!S$4:S$149285,"Dokter Spesialis Penyakit Dalam (Sp.PD)")</f>
        <v>#VALUE!</v>
      </c>
      <c r="AE42" s="122">
        <f t="shared" si="81"/>
        <v>2</v>
      </c>
      <c r="AF42" s="134" t="e">
        <f t="shared" si="82"/>
        <v>#VALUE!</v>
      </c>
      <c r="AG42" s="134" t="e">
        <f t="shared" si="83"/>
        <v>#VALUE!</v>
      </c>
      <c r="AH42" s="133" t="e">
        <f>COUNTIFS(A1_Individu_Data_Keadaan_SDMK!A$4:A$149931,K42,A1_Individu_Data_Keadaan_SDMK!S$4:S$149285,"Dokter Spesialis Obstetri &amp; Ginekologi - Kebidanan &amp; Kandungan (Sp.OG)")</f>
        <v>#VALUE!</v>
      </c>
      <c r="AI42" s="122">
        <f t="shared" si="84"/>
        <v>2</v>
      </c>
      <c r="AJ42" s="134" t="e">
        <f t="shared" si="85"/>
        <v>#VALUE!</v>
      </c>
      <c r="AK42" s="134" t="e">
        <f t="shared" si="86"/>
        <v>#VALUE!</v>
      </c>
      <c r="AL42" s="133" t="e">
        <f>COUNTIFS(A1_Individu_Data_Keadaan_SDMK!A$4:A$149931,K42,A1_Individu_Data_Keadaan_SDMK!S$4:S$149285,"Dokter Spesialis Anak (Sp.A)")</f>
        <v>#VALUE!</v>
      </c>
      <c r="AM42" s="135">
        <f t="shared" si="87"/>
        <v>2</v>
      </c>
      <c r="AN42" s="134" t="e">
        <f t="shared" si="88"/>
        <v>#VALUE!</v>
      </c>
      <c r="AO42" s="134" t="e">
        <f t="shared" si="89"/>
        <v>#VALUE!</v>
      </c>
      <c r="AP42" s="133" t="e">
        <f>COUNTIFS(A1_Individu_Data_Keadaan_SDMK!A$4:A$149931,K42,A1_Individu_Data_Keadaan_SDMK!S$4:S$149285,"Dokter Spesialis Bedah (Sp.B)")</f>
        <v>#VALUE!</v>
      </c>
      <c r="AQ42" s="135">
        <f t="shared" si="90"/>
        <v>2</v>
      </c>
      <c r="AR42" s="134" t="e">
        <f t="shared" si="91"/>
        <v>#VALUE!</v>
      </c>
      <c r="AS42" s="134" t="e">
        <f t="shared" si="92"/>
        <v>#VALUE!</v>
      </c>
      <c r="AT42" s="133" t="e">
        <f>COUNTIFS(A1_Individu_Data_Keadaan_SDMK!A$4:A$149931,K42,A1_Individu_Data_Keadaan_SDMK!S$4:S$149285,"Dokter Spesialis Radiologi (Sp.Rad)")</f>
        <v>#VALUE!</v>
      </c>
      <c r="AU42" s="135">
        <f t="shared" si="93"/>
        <v>1</v>
      </c>
      <c r="AV42" s="134" t="e">
        <f t="shared" si="94"/>
        <v>#VALUE!</v>
      </c>
      <c r="AW42" s="134" t="e">
        <f t="shared" si="95"/>
        <v>#VALUE!</v>
      </c>
      <c r="AX42" s="133" t="e">
        <f>COUNTIFS(A1_Individu_Data_Keadaan_SDMK!A$4:A$149931,K42,A1_Individu_Data_Keadaan_SDMK!S$4:S$149285,"Dokter Spesialis Anastesiologi (Sp.An)")</f>
        <v>#VALUE!</v>
      </c>
      <c r="AY42" s="135">
        <f t="shared" si="96"/>
        <v>1</v>
      </c>
      <c r="AZ42" s="134" t="e">
        <f t="shared" si="97"/>
        <v>#VALUE!</v>
      </c>
      <c r="BA42" s="134" t="e">
        <f t="shared" si="98"/>
        <v>#VALUE!</v>
      </c>
      <c r="BB42" s="133" t="e">
        <f>COUNTIFS(A1_Individu_Data_Keadaan_SDMK!A$4:A$149931,K42,A1_Individu_Data_Keadaan_SDMK!S$4:S$149285,"Dokter Spesialis Patologi Klinik (SP.PK)")</f>
        <v>#VALUE!</v>
      </c>
      <c r="BC42" s="135">
        <f t="shared" si="99"/>
        <v>1</v>
      </c>
      <c r="BD42" s="134" t="e">
        <f t="shared" si="100"/>
        <v>#VALUE!</v>
      </c>
      <c r="BE42" s="134" t="e">
        <f t="shared" si="101"/>
        <v>#VALUE!</v>
      </c>
      <c r="BF42" s="133" t="e">
        <f>COUNTIFS(A1_Individu_Data_Keadaan_SDMK!A$4:A$149931,K42,A1_Individu_Data_Keadaan_SDMK!S$4:S$149285,"Dokter Spesialis Patologi Anatomi (Sp.PA)")</f>
        <v>#VALUE!</v>
      </c>
      <c r="BG42" s="135">
        <f t="shared" si="102"/>
        <v>0</v>
      </c>
      <c r="BH42" s="134" t="e">
        <f t="shared" si="103"/>
        <v>#VALUE!</v>
      </c>
      <c r="BI42" s="134" t="e">
        <f t="shared" si="104"/>
        <v>#VALUE!</v>
      </c>
      <c r="BJ42" s="133" t="e">
        <f>COUNTIFS(A1_Individu_Data_Keadaan_SDMK!A$4:A$149931,K42,A1_Individu_Data_Keadaan_SDMK!S$4:S$149285,"Dokter Spesialis Rehabilitasi Medik (Sp.RM)")</f>
        <v>#VALUE!</v>
      </c>
      <c r="BK42" s="135" t="e">
        <f t="shared" si="105"/>
        <v>#VALUE!</v>
      </c>
      <c r="BL42" s="134" t="e">
        <f t="shared" si="106"/>
        <v>#VALUE!</v>
      </c>
      <c r="BM42" s="134" t="e">
        <f t="shared" si="107"/>
        <v>#VALUE!</v>
      </c>
      <c r="BN42" s="139" t="e">
        <f t="shared" si="108"/>
        <v>#VALUE!</v>
      </c>
    </row>
    <row r="43" spans="2:66" ht="15">
      <c r="K43" s="120" t="s">
        <v>14217</v>
      </c>
      <c r="L43" s="120" t="s">
        <v>14218</v>
      </c>
      <c r="M43" s="120" t="s">
        <v>1632</v>
      </c>
      <c r="N43" s="120" t="s">
        <v>12209</v>
      </c>
      <c r="O43" s="120" t="s">
        <v>12203</v>
      </c>
      <c r="P43" s="120">
        <v>33</v>
      </c>
      <c r="Q43" s="120">
        <v>3303</v>
      </c>
      <c r="R43" s="348" t="str">
        <f>IF(P43&lt;&gt;"",VLOOKUP(P43,'01_MASTER_KODE_WILAYAH'!H$1437:I$1470,2,FALSE),"")</f>
        <v>JAWA TENGAH</v>
      </c>
      <c r="S43" s="348" t="str">
        <f>IF(Q43&lt;&gt;"",VLOOKUP(Q43,'01_MASTER_KODE_WILAYAH'!D$5:F$1353,3,FALSE),"")</f>
        <v>PURBALINGGA</v>
      </c>
      <c r="T43" s="422" t="str">
        <f t="shared" si="73"/>
        <v>Organisasi</v>
      </c>
      <c r="U43" s="145" t="e">
        <f t="shared" si="74"/>
        <v>#VALUE!</v>
      </c>
      <c r="V43" s="133" t="e">
        <f>COUNTIFS(A1_Individu_Data_Keadaan_SDMK!A$4:A$149931,K43,A1_Individu_Data_Keadaan_SDMK!S$4:S$149285,"Dokter Umum")</f>
        <v>#VALUE!</v>
      </c>
      <c r="W43" s="122">
        <f t="shared" si="75"/>
        <v>4</v>
      </c>
      <c r="X43" s="134" t="e">
        <f t="shared" si="76"/>
        <v>#VALUE!</v>
      </c>
      <c r="Y43" s="134" t="e">
        <f t="shared" si="77"/>
        <v>#VALUE!</v>
      </c>
      <c r="Z43" s="133" t="e">
        <f>COUNTIFS(A1_Individu_Data_Keadaan_SDMK!A$4:A$149931,K43,A1_Individu_Data_Keadaan_SDMK!S$4:S$149285,"Dokter Gigi")</f>
        <v>#VALUE!</v>
      </c>
      <c r="AA43" s="122">
        <f t="shared" si="78"/>
        <v>1</v>
      </c>
      <c r="AB43" s="134" t="e">
        <f t="shared" si="79"/>
        <v>#VALUE!</v>
      </c>
      <c r="AC43" s="134" t="e">
        <f t="shared" si="80"/>
        <v>#VALUE!</v>
      </c>
      <c r="AD43" s="133" t="e">
        <f>COUNTIFS(A1_Individu_Data_Keadaan_SDMK!A$4:A$149931,K43,A1_Individu_Data_Keadaan_SDMK!S$4:S$149285,"Dokter Spesialis Penyakit Dalam (Sp.PD)")</f>
        <v>#VALUE!</v>
      </c>
      <c r="AE43" s="122">
        <f t="shared" si="81"/>
        <v>1</v>
      </c>
      <c r="AF43" s="134" t="e">
        <f t="shared" si="82"/>
        <v>#VALUE!</v>
      </c>
      <c r="AG43" s="134" t="e">
        <f t="shared" si="83"/>
        <v>#VALUE!</v>
      </c>
      <c r="AH43" s="133" t="e">
        <f>COUNTIFS(A1_Individu_Data_Keadaan_SDMK!A$4:A$149931,K43,A1_Individu_Data_Keadaan_SDMK!S$4:S$149285,"Dokter Spesialis Obstetri &amp; Ginekologi - Kebidanan &amp; Kandungan (Sp.OG)")</f>
        <v>#VALUE!</v>
      </c>
      <c r="AI43" s="122">
        <f t="shared" si="84"/>
        <v>1</v>
      </c>
      <c r="AJ43" s="134" t="e">
        <f t="shared" si="85"/>
        <v>#VALUE!</v>
      </c>
      <c r="AK43" s="134" t="e">
        <f t="shared" si="86"/>
        <v>#VALUE!</v>
      </c>
      <c r="AL43" s="133" t="e">
        <f>COUNTIFS(A1_Individu_Data_Keadaan_SDMK!A$4:A$149931,K43,A1_Individu_Data_Keadaan_SDMK!S$4:S$149285,"Dokter Spesialis Anak (Sp.A)")</f>
        <v>#VALUE!</v>
      </c>
      <c r="AM43" s="135">
        <f t="shared" si="87"/>
        <v>1</v>
      </c>
      <c r="AN43" s="134" t="e">
        <f t="shared" si="88"/>
        <v>#VALUE!</v>
      </c>
      <c r="AO43" s="134" t="e">
        <f t="shared" si="89"/>
        <v>#VALUE!</v>
      </c>
      <c r="AP43" s="133" t="e">
        <f>COUNTIFS(A1_Individu_Data_Keadaan_SDMK!A$4:A$149931,K43,A1_Individu_Data_Keadaan_SDMK!S$4:S$149285,"Dokter Spesialis Bedah (Sp.B)")</f>
        <v>#VALUE!</v>
      </c>
      <c r="AQ43" s="135">
        <f t="shared" si="90"/>
        <v>1</v>
      </c>
      <c r="AR43" s="134" t="e">
        <f t="shared" si="91"/>
        <v>#VALUE!</v>
      </c>
      <c r="AS43" s="134" t="e">
        <f t="shared" si="92"/>
        <v>#VALUE!</v>
      </c>
      <c r="AT43" s="133" t="e">
        <f>COUNTIFS(A1_Individu_Data_Keadaan_SDMK!A$4:A$149931,K43,A1_Individu_Data_Keadaan_SDMK!S$4:S$149285,"Dokter Spesialis Radiologi (Sp.Rad)")</f>
        <v>#VALUE!</v>
      </c>
      <c r="AU43" s="135">
        <f t="shared" si="93"/>
        <v>0</v>
      </c>
      <c r="AV43" s="134" t="e">
        <f t="shared" si="94"/>
        <v>#VALUE!</v>
      </c>
      <c r="AW43" s="134" t="e">
        <f t="shared" si="95"/>
        <v>#VALUE!</v>
      </c>
      <c r="AX43" s="133" t="e">
        <f>COUNTIFS(A1_Individu_Data_Keadaan_SDMK!A$4:A$149931,K43,A1_Individu_Data_Keadaan_SDMK!S$4:S$149285,"Dokter Spesialis Anastesiologi (Sp.An)")</f>
        <v>#VALUE!</v>
      </c>
      <c r="AY43" s="135">
        <f t="shared" si="96"/>
        <v>0</v>
      </c>
      <c r="AZ43" s="134" t="e">
        <f t="shared" si="97"/>
        <v>#VALUE!</v>
      </c>
      <c r="BA43" s="134" t="e">
        <f t="shared" si="98"/>
        <v>#VALUE!</v>
      </c>
      <c r="BB43" s="133" t="e">
        <f>COUNTIFS(A1_Individu_Data_Keadaan_SDMK!A$4:A$149931,K43,A1_Individu_Data_Keadaan_SDMK!S$4:S$149285,"Dokter Spesialis Patologi Klinik (SP.PK)")</f>
        <v>#VALUE!</v>
      </c>
      <c r="BC43" s="135">
        <f t="shared" si="99"/>
        <v>0</v>
      </c>
      <c r="BD43" s="134" t="e">
        <f t="shared" si="100"/>
        <v>#VALUE!</v>
      </c>
      <c r="BE43" s="134" t="e">
        <f t="shared" si="101"/>
        <v>#VALUE!</v>
      </c>
      <c r="BF43" s="133" t="e">
        <f>COUNTIFS(A1_Individu_Data_Keadaan_SDMK!A$4:A$149931,K43,A1_Individu_Data_Keadaan_SDMK!S$4:S$149285,"Dokter Spesialis Patologi Anatomi (Sp.PA)")</f>
        <v>#VALUE!</v>
      </c>
      <c r="BG43" s="135">
        <f t="shared" si="102"/>
        <v>0</v>
      </c>
      <c r="BH43" s="134" t="e">
        <f t="shared" si="103"/>
        <v>#VALUE!</v>
      </c>
      <c r="BI43" s="134" t="e">
        <f t="shared" si="104"/>
        <v>#VALUE!</v>
      </c>
      <c r="BJ43" s="133" t="e">
        <f>COUNTIFS(A1_Individu_Data_Keadaan_SDMK!A$4:A$149931,K43,A1_Individu_Data_Keadaan_SDMK!S$4:S$149285,"Dokter Spesialis Rehabilitasi Medik (Sp.RM)")</f>
        <v>#VALUE!</v>
      </c>
      <c r="BK43" s="135" t="e">
        <f t="shared" si="105"/>
        <v>#VALUE!</v>
      </c>
      <c r="BL43" s="134" t="e">
        <f t="shared" si="106"/>
        <v>#VALUE!</v>
      </c>
      <c r="BM43" s="134" t="e">
        <f t="shared" si="107"/>
        <v>#VALUE!</v>
      </c>
      <c r="BN43" s="139" t="e">
        <f t="shared" si="108"/>
        <v>#VALUE!</v>
      </c>
    </row>
    <row r="44" spans="2:66" ht="15">
      <c r="K44" s="120" t="s">
        <v>14219</v>
      </c>
      <c r="L44" s="120" t="s">
        <v>14220</v>
      </c>
      <c r="M44" s="120" t="s">
        <v>1632</v>
      </c>
      <c r="N44" s="120" t="s">
        <v>12208</v>
      </c>
      <c r="O44" s="120" t="s">
        <v>12203</v>
      </c>
      <c r="P44" s="120">
        <v>33</v>
      </c>
      <c r="Q44" s="120">
        <v>3303</v>
      </c>
      <c r="R44" s="348" t="str">
        <f>IF(P44&lt;&gt;"",VLOOKUP(P44,'01_MASTER_KODE_WILAYAH'!H$1437:I$1470,2,FALSE),"")</f>
        <v>JAWA TENGAH</v>
      </c>
      <c r="S44" s="348" t="str">
        <f>IF(Q44&lt;&gt;"",VLOOKUP(Q44,'01_MASTER_KODE_WILAYAH'!D$5:F$1353,3,FALSE),"")</f>
        <v>PURBALINGGA</v>
      </c>
      <c r="T44" s="422" t="str">
        <f t="shared" si="73"/>
        <v>Organisasi</v>
      </c>
      <c r="U44" s="145" t="e">
        <f t="shared" si="74"/>
        <v>#VALUE!</v>
      </c>
      <c r="V44" s="133" t="e">
        <f>COUNTIFS(A1_Individu_Data_Keadaan_SDMK!A$4:A$149931,K44,A1_Individu_Data_Keadaan_SDMK!S$4:S$149285,"Dokter Umum")</f>
        <v>#VALUE!</v>
      </c>
      <c r="W44" s="122">
        <f t="shared" si="75"/>
        <v>9</v>
      </c>
      <c r="X44" s="134" t="e">
        <f t="shared" si="76"/>
        <v>#VALUE!</v>
      </c>
      <c r="Y44" s="134" t="e">
        <f t="shared" si="77"/>
        <v>#VALUE!</v>
      </c>
      <c r="Z44" s="133" t="e">
        <f>COUNTIFS(A1_Individu_Data_Keadaan_SDMK!A$4:A$149931,K44,A1_Individu_Data_Keadaan_SDMK!S$4:S$149285,"Dokter Gigi")</f>
        <v>#VALUE!</v>
      </c>
      <c r="AA44" s="122">
        <f t="shared" si="78"/>
        <v>2</v>
      </c>
      <c r="AB44" s="134" t="e">
        <f t="shared" si="79"/>
        <v>#VALUE!</v>
      </c>
      <c r="AC44" s="134" t="e">
        <f t="shared" si="80"/>
        <v>#VALUE!</v>
      </c>
      <c r="AD44" s="133" t="e">
        <f>COUNTIFS(A1_Individu_Data_Keadaan_SDMK!A$4:A$149931,K44,A1_Individu_Data_Keadaan_SDMK!S$4:S$149285,"Dokter Spesialis Penyakit Dalam (Sp.PD)")</f>
        <v>#VALUE!</v>
      </c>
      <c r="AE44" s="122">
        <f t="shared" si="81"/>
        <v>2</v>
      </c>
      <c r="AF44" s="134" t="e">
        <f t="shared" si="82"/>
        <v>#VALUE!</v>
      </c>
      <c r="AG44" s="134" t="e">
        <f t="shared" si="83"/>
        <v>#VALUE!</v>
      </c>
      <c r="AH44" s="133" t="e">
        <f>COUNTIFS(A1_Individu_Data_Keadaan_SDMK!A$4:A$149931,K44,A1_Individu_Data_Keadaan_SDMK!S$4:S$149285,"Dokter Spesialis Obstetri &amp; Ginekologi - Kebidanan &amp; Kandungan (Sp.OG)")</f>
        <v>#VALUE!</v>
      </c>
      <c r="AI44" s="122">
        <f t="shared" si="84"/>
        <v>2</v>
      </c>
      <c r="AJ44" s="134" t="e">
        <f t="shared" si="85"/>
        <v>#VALUE!</v>
      </c>
      <c r="AK44" s="134" t="e">
        <f t="shared" si="86"/>
        <v>#VALUE!</v>
      </c>
      <c r="AL44" s="133" t="e">
        <f>COUNTIFS(A1_Individu_Data_Keadaan_SDMK!A$4:A$149931,K44,A1_Individu_Data_Keadaan_SDMK!S$4:S$149285,"Dokter Spesialis Anak (Sp.A)")</f>
        <v>#VALUE!</v>
      </c>
      <c r="AM44" s="135">
        <f t="shared" si="87"/>
        <v>2</v>
      </c>
      <c r="AN44" s="134" t="e">
        <f t="shared" si="88"/>
        <v>#VALUE!</v>
      </c>
      <c r="AO44" s="134" t="e">
        <f t="shared" si="89"/>
        <v>#VALUE!</v>
      </c>
      <c r="AP44" s="133" t="e">
        <f>COUNTIFS(A1_Individu_Data_Keadaan_SDMK!A$4:A$149931,K44,A1_Individu_Data_Keadaan_SDMK!S$4:S$149285,"Dokter Spesialis Bedah (Sp.B)")</f>
        <v>#VALUE!</v>
      </c>
      <c r="AQ44" s="135">
        <f t="shared" si="90"/>
        <v>2</v>
      </c>
      <c r="AR44" s="134" t="e">
        <f t="shared" si="91"/>
        <v>#VALUE!</v>
      </c>
      <c r="AS44" s="134" t="e">
        <f t="shared" si="92"/>
        <v>#VALUE!</v>
      </c>
      <c r="AT44" s="133" t="e">
        <f>COUNTIFS(A1_Individu_Data_Keadaan_SDMK!A$4:A$149931,K44,A1_Individu_Data_Keadaan_SDMK!S$4:S$149285,"Dokter Spesialis Radiologi (Sp.Rad)")</f>
        <v>#VALUE!</v>
      </c>
      <c r="AU44" s="135">
        <f t="shared" si="93"/>
        <v>1</v>
      </c>
      <c r="AV44" s="134" t="e">
        <f t="shared" si="94"/>
        <v>#VALUE!</v>
      </c>
      <c r="AW44" s="134" t="e">
        <f t="shared" si="95"/>
        <v>#VALUE!</v>
      </c>
      <c r="AX44" s="133" t="e">
        <f>COUNTIFS(A1_Individu_Data_Keadaan_SDMK!A$4:A$149931,K44,A1_Individu_Data_Keadaan_SDMK!S$4:S$149285,"Dokter Spesialis Anastesiologi (Sp.An)")</f>
        <v>#VALUE!</v>
      </c>
      <c r="AY44" s="135">
        <f t="shared" si="96"/>
        <v>1</v>
      </c>
      <c r="AZ44" s="134" t="e">
        <f t="shared" si="97"/>
        <v>#VALUE!</v>
      </c>
      <c r="BA44" s="134" t="e">
        <f t="shared" si="98"/>
        <v>#VALUE!</v>
      </c>
      <c r="BB44" s="133" t="e">
        <f>COUNTIFS(A1_Individu_Data_Keadaan_SDMK!A$4:A$149931,K44,A1_Individu_Data_Keadaan_SDMK!S$4:S$149285,"Dokter Spesialis Patologi Klinik (SP.PK)")</f>
        <v>#VALUE!</v>
      </c>
      <c r="BC44" s="135">
        <f t="shared" si="99"/>
        <v>1</v>
      </c>
      <c r="BD44" s="134" t="e">
        <f t="shared" si="100"/>
        <v>#VALUE!</v>
      </c>
      <c r="BE44" s="134" t="e">
        <f t="shared" si="101"/>
        <v>#VALUE!</v>
      </c>
      <c r="BF44" s="133" t="e">
        <f>COUNTIFS(A1_Individu_Data_Keadaan_SDMK!A$4:A$149931,K44,A1_Individu_Data_Keadaan_SDMK!S$4:S$149285,"Dokter Spesialis Patologi Anatomi (Sp.PA)")</f>
        <v>#VALUE!</v>
      </c>
      <c r="BG44" s="135">
        <f t="shared" si="102"/>
        <v>0</v>
      </c>
      <c r="BH44" s="134" t="e">
        <f t="shared" si="103"/>
        <v>#VALUE!</v>
      </c>
      <c r="BI44" s="134" t="e">
        <f t="shared" si="104"/>
        <v>#VALUE!</v>
      </c>
      <c r="BJ44" s="133" t="e">
        <f>COUNTIFS(A1_Individu_Data_Keadaan_SDMK!A$4:A$149931,K44,A1_Individu_Data_Keadaan_SDMK!S$4:S$149285,"Dokter Spesialis Rehabilitasi Medik (Sp.RM)")</f>
        <v>#VALUE!</v>
      </c>
      <c r="BK44" s="135" t="e">
        <f t="shared" si="105"/>
        <v>#VALUE!</v>
      </c>
      <c r="BL44" s="134" t="e">
        <f t="shared" si="106"/>
        <v>#VALUE!</v>
      </c>
      <c r="BM44" s="134" t="e">
        <f t="shared" si="107"/>
        <v>#VALUE!</v>
      </c>
      <c r="BN44" s="139" t="e">
        <f t="shared" si="108"/>
        <v>#VALUE!</v>
      </c>
    </row>
    <row r="45" spans="2:66" ht="15">
      <c r="K45" s="120" t="s">
        <v>14221</v>
      </c>
      <c r="L45" s="120" t="s">
        <v>14222</v>
      </c>
      <c r="M45" s="120" t="s">
        <v>1632</v>
      </c>
      <c r="N45" s="120" t="s">
        <v>12208</v>
      </c>
      <c r="O45" s="120" t="s">
        <v>12201</v>
      </c>
      <c r="P45" s="120">
        <v>33</v>
      </c>
      <c r="Q45" s="120">
        <v>3303</v>
      </c>
      <c r="R45" s="348" t="str">
        <f>IF(P45&lt;&gt;"",VLOOKUP(P45,'01_MASTER_KODE_WILAYAH'!H$1437:I$1470,2,FALSE),"")</f>
        <v>JAWA TENGAH</v>
      </c>
      <c r="S45" s="348" t="str">
        <f>IF(Q45&lt;&gt;"",VLOOKUP(Q45,'01_MASTER_KODE_WILAYAH'!D$5:F$1353,3,FALSE),"")</f>
        <v>PURBALINGGA</v>
      </c>
      <c r="T45" s="422" t="str">
        <f t="shared" si="73"/>
        <v>Pemerintah</v>
      </c>
      <c r="U45" s="145" t="e">
        <f t="shared" si="74"/>
        <v>#VALUE!</v>
      </c>
      <c r="V45" s="133" t="e">
        <f>COUNTIFS(A1_Individu_Data_Keadaan_SDMK!A$4:A$149931,K45,A1_Individu_Data_Keadaan_SDMK!S$4:S$149285,"Dokter Umum")</f>
        <v>#VALUE!</v>
      </c>
      <c r="W45" s="122">
        <f t="shared" si="75"/>
        <v>9</v>
      </c>
      <c r="X45" s="134" t="e">
        <f t="shared" si="76"/>
        <v>#VALUE!</v>
      </c>
      <c r="Y45" s="134" t="e">
        <f t="shared" si="77"/>
        <v>#VALUE!</v>
      </c>
      <c r="Z45" s="133" t="e">
        <f>COUNTIFS(A1_Individu_Data_Keadaan_SDMK!A$4:A$149931,K45,A1_Individu_Data_Keadaan_SDMK!S$4:S$149285,"Dokter Gigi")</f>
        <v>#VALUE!</v>
      </c>
      <c r="AA45" s="122">
        <f t="shared" si="78"/>
        <v>2</v>
      </c>
      <c r="AB45" s="134" t="e">
        <f t="shared" si="79"/>
        <v>#VALUE!</v>
      </c>
      <c r="AC45" s="134" t="e">
        <f t="shared" si="80"/>
        <v>#VALUE!</v>
      </c>
      <c r="AD45" s="133" t="e">
        <f>COUNTIFS(A1_Individu_Data_Keadaan_SDMK!A$4:A$149931,K45,A1_Individu_Data_Keadaan_SDMK!S$4:S$149285,"Dokter Spesialis Penyakit Dalam (Sp.PD)")</f>
        <v>#VALUE!</v>
      </c>
      <c r="AE45" s="122">
        <f t="shared" si="81"/>
        <v>2</v>
      </c>
      <c r="AF45" s="134" t="e">
        <f t="shared" si="82"/>
        <v>#VALUE!</v>
      </c>
      <c r="AG45" s="134" t="e">
        <f t="shared" si="83"/>
        <v>#VALUE!</v>
      </c>
      <c r="AH45" s="133" t="e">
        <f>COUNTIFS(A1_Individu_Data_Keadaan_SDMK!A$4:A$149931,K45,A1_Individu_Data_Keadaan_SDMK!S$4:S$149285,"Dokter Spesialis Obstetri &amp; Ginekologi - Kebidanan &amp; Kandungan (Sp.OG)")</f>
        <v>#VALUE!</v>
      </c>
      <c r="AI45" s="122">
        <f t="shared" si="84"/>
        <v>2</v>
      </c>
      <c r="AJ45" s="134" t="e">
        <f t="shared" si="85"/>
        <v>#VALUE!</v>
      </c>
      <c r="AK45" s="134" t="e">
        <f t="shared" si="86"/>
        <v>#VALUE!</v>
      </c>
      <c r="AL45" s="133" t="e">
        <f>COUNTIFS(A1_Individu_Data_Keadaan_SDMK!A$4:A$149931,K45,A1_Individu_Data_Keadaan_SDMK!S$4:S$149285,"Dokter Spesialis Anak (Sp.A)")</f>
        <v>#VALUE!</v>
      </c>
      <c r="AM45" s="135">
        <f t="shared" si="87"/>
        <v>2</v>
      </c>
      <c r="AN45" s="134" t="e">
        <f t="shared" si="88"/>
        <v>#VALUE!</v>
      </c>
      <c r="AO45" s="134" t="e">
        <f t="shared" si="89"/>
        <v>#VALUE!</v>
      </c>
      <c r="AP45" s="133" t="e">
        <f>COUNTIFS(A1_Individu_Data_Keadaan_SDMK!A$4:A$149931,K45,A1_Individu_Data_Keadaan_SDMK!S$4:S$149285,"Dokter Spesialis Bedah (Sp.B)")</f>
        <v>#VALUE!</v>
      </c>
      <c r="AQ45" s="135">
        <f t="shared" si="90"/>
        <v>2</v>
      </c>
      <c r="AR45" s="134" t="e">
        <f t="shared" si="91"/>
        <v>#VALUE!</v>
      </c>
      <c r="AS45" s="134" t="e">
        <f t="shared" si="92"/>
        <v>#VALUE!</v>
      </c>
      <c r="AT45" s="133" t="e">
        <f>COUNTIFS(A1_Individu_Data_Keadaan_SDMK!A$4:A$149931,K45,A1_Individu_Data_Keadaan_SDMK!S$4:S$149285,"Dokter Spesialis Radiologi (Sp.Rad)")</f>
        <v>#VALUE!</v>
      </c>
      <c r="AU45" s="135">
        <f t="shared" si="93"/>
        <v>1</v>
      </c>
      <c r="AV45" s="134" t="e">
        <f t="shared" si="94"/>
        <v>#VALUE!</v>
      </c>
      <c r="AW45" s="134" t="e">
        <f t="shared" si="95"/>
        <v>#VALUE!</v>
      </c>
      <c r="AX45" s="133" t="e">
        <f>COUNTIFS(A1_Individu_Data_Keadaan_SDMK!A$4:A$149931,K45,A1_Individu_Data_Keadaan_SDMK!S$4:S$149285,"Dokter Spesialis Anastesiologi (Sp.An)")</f>
        <v>#VALUE!</v>
      </c>
      <c r="AY45" s="135">
        <f t="shared" si="96"/>
        <v>1</v>
      </c>
      <c r="AZ45" s="134" t="e">
        <f t="shared" si="97"/>
        <v>#VALUE!</v>
      </c>
      <c r="BA45" s="134" t="e">
        <f t="shared" si="98"/>
        <v>#VALUE!</v>
      </c>
      <c r="BB45" s="133" t="e">
        <f>COUNTIFS(A1_Individu_Data_Keadaan_SDMK!A$4:A$149931,K45,A1_Individu_Data_Keadaan_SDMK!S$4:S$149285,"Dokter Spesialis Patologi Klinik (SP.PK)")</f>
        <v>#VALUE!</v>
      </c>
      <c r="BC45" s="135">
        <f t="shared" si="99"/>
        <v>1</v>
      </c>
      <c r="BD45" s="134" t="e">
        <f t="shared" si="100"/>
        <v>#VALUE!</v>
      </c>
      <c r="BE45" s="134" t="e">
        <f t="shared" si="101"/>
        <v>#VALUE!</v>
      </c>
      <c r="BF45" s="133" t="e">
        <f>COUNTIFS(A1_Individu_Data_Keadaan_SDMK!A$4:A$149931,K45,A1_Individu_Data_Keadaan_SDMK!S$4:S$149285,"Dokter Spesialis Patologi Anatomi (Sp.PA)")</f>
        <v>#VALUE!</v>
      </c>
      <c r="BG45" s="135">
        <f t="shared" si="102"/>
        <v>0</v>
      </c>
      <c r="BH45" s="134" t="e">
        <f t="shared" si="103"/>
        <v>#VALUE!</v>
      </c>
      <c r="BI45" s="134" t="e">
        <f t="shared" si="104"/>
        <v>#VALUE!</v>
      </c>
      <c r="BJ45" s="133" t="e">
        <f>COUNTIFS(A1_Individu_Data_Keadaan_SDMK!A$4:A$149931,K45,A1_Individu_Data_Keadaan_SDMK!S$4:S$149285,"Dokter Spesialis Rehabilitasi Medik (Sp.RM)")</f>
        <v>#VALUE!</v>
      </c>
      <c r="BK45" s="135" t="e">
        <f t="shared" si="105"/>
        <v>#VALUE!</v>
      </c>
      <c r="BL45" s="134" t="e">
        <f t="shared" si="106"/>
        <v>#VALUE!</v>
      </c>
      <c r="BM45" s="134" t="e">
        <f t="shared" si="107"/>
        <v>#VALUE!</v>
      </c>
      <c r="BN45" s="139" t="e">
        <f t="shared" si="108"/>
        <v>#VALUE!</v>
      </c>
    </row>
    <row r="46" spans="2:66" ht="15">
      <c r="K46" s="120" t="s">
        <v>14223</v>
      </c>
      <c r="L46" s="120" t="s">
        <v>14224</v>
      </c>
      <c r="M46" s="120" t="s">
        <v>1632</v>
      </c>
      <c r="N46" s="120" t="s">
        <v>12254</v>
      </c>
      <c r="O46" s="120" t="s">
        <v>14225</v>
      </c>
      <c r="P46" s="120">
        <v>33</v>
      </c>
      <c r="Q46" s="120">
        <v>3303</v>
      </c>
      <c r="R46" s="348" t="str">
        <f>IF(P46&lt;&gt;"",VLOOKUP(P46,'01_MASTER_KODE_WILAYAH'!H$1437:I$1470,2,FALSE),"")</f>
        <v>JAWA TENGAH</v>
      </c>
      <c r="S46" s="348" t="str">
        <f>IF(Q46&lt;&gt;"",VLOOKUP(Q46,'01_MASTER_KODE_WILAYAH'!D$5:F$1353,3,FALSE),"")</f>
        <v>PURBALINGGA</v>
      </c>
      <c r="T46" s="422" t="str">
        <f t="shared" si="73"/>
        <v>Perorangan</v>
      </c>
      <c r="U46" s="145" t="e">
        <f t="shared" si="74"/>
        <v>#VALUE!</v>
      </c>
      <c r="V46" s="133" t="e">
        <f>COUNTIFS(A1_Individu_Data_Keadaan_SDMK!A$4:A$149931,K46,A1_Individu_Data_Keadaan_SDMK!S$4:S$149285,"Dokter Umum")</f>
        <v>#VALUE!</v>
      </c>
      <c r="W46" s="122">
        <f t="shared" si="75"/>
        <v>1</v>
      </c>
      <c r="X46" s="134" t="e">
        <f t="shared" si="76"/>
        <v>#VALUE!</v>
      </c>
      <c r="Y46" s="134" t="e">
        <f t="shared" si="77"/>
        <v>#VALUE!</v>
      </c>
      <c r="Z46" s="133" t="e">
        <f>COUNTIFS(A1_Individu_Data_Keadaan_SDMK!A$4:A$149931,K46,A1_Individu_Data_Keadaan_SDMK!S$4:S$149285,"Dokter Gigi")</f>
        <v>#VALUE!</v>
      </c>
      <c r="AA46" s="122">
        <f t="shared" si="78"/>
        <v>1</v>
      </c>
      <c r="AB46" s="134" t="e">
        <f t="shared" si="79"/>
        <v>#VALUE!</v>
      </c>
      <c r="AC46" s="134" t="e">
        <f t="shared" si="80"/>
        <v>#VALUE!</v>
      </c>
      <c r="AD46" s="133" t="e">
        <f>COUNTIFS(A1_Individu_Data_Keadaan_SDMK!A$4:A$149931,K46,A1_Individu_Data_Keadaan_SDMK!S$4:S$149285,"Dokter Spesialis Penyakit Dalam (Sp.PD)")</f>
        <v>#VALUE!</v>
      </c>
      <c r="AE46" s="122">
        <f t="shared" si="81"/>
        <v>1</v>
      </c>
      <c r="AF46" s="134" t="e">
        <f t="shared" si="82"/>
        <v>#VALUE!</v>
      </c>
      <c r="AG46" s="134" t="e">
        <f t="shared" si="83"/>
        <v>#VALUE!</v>
      </c>
      <c r="AH46" s="133" t="e">
        <f>COUNTIFS(A1_Individu_Data_Keadaan_SDMK!A$4:A$149931,K46,A1_Individu_Data_Keadaan_SDMK!S$4:S$149285,"Dokter Spesialis Obstetri &amp; Ginekologi - Kebidanan &amp; Kandungan (Sp.OG)")</f>
        <v>#VALUE!</v>
      </c>
      <c r="AI46" s="122">
        <f t="shared" si="84"/>
        <v>1</v>
      </c>
      <c r="AJ46" s="134" t="e">
        <f t="shared" si="85"/>
        <v>#VALUE!</v>
      </c>
      <c r="AK46" s="134" t="e">
        <f t="shared" si="86"/>
        <v>#VALUE!</v>
      </c>
      <c r="AL46" s="133" t="e">
        <f>COUNTIFS(A1_Individu_Data_Keadaan_SDMK!A$4:A$149931,K46,A1_Individu_Data_Keadaan_SDMK!S$4:S$149285,"Dokter Spesialis Anak (Sp.A)")</f>
        <v>#VALUE!</v>
      </c>
      <c r="AM46" s="135">
        <f t="shared" si="87"/>
        <v>1</v>
      </c>
      <c r="AN46" s="134" t="e">
        <f t="shared" si="88"/>
        <v>#VALUE!</v>
      </c>
      <c r="AO46" s="134" t="e">
        <f t="shared" si="89"/>
        <v>#VALUE!</v>
      </c>
      <c r="AP46" s="133" t="e">
        <f>COUNTIFS(A1_Individu_Data_Keadaan_SDMK!A$4:A$149931,K46,A1_Individu_Data_Keadaan_SDMK!S$4:S$149285,"Dokter Spesialis Bedah (Sp.B)")</f>
        <v>#VALUE!</v>
      </c>
      <c r="AQ46" s="135">
        <f t="shared" si="90"/>
        <v>1</v>
      </c>
      <c r="AR46" s="134" t="e">
        <f t="shared" si="91"/>
        <v>#VALUE!</v>
      </c>
      <c r="AS46" s="134" t="e">
        <f t="shared" si="92"/>
        <v>#VALUE!</v>
      </c>
      <c r="AT46" s="133" t="e">
        <f>COUNTIFS(A1_Individu_Data_Keadaan_SDMK!A$4:A$149931,K46,A1_Individu_Data_Keadaan_SDMK!S$4:S$149285,"Dokter Spesialis Radiologi (Sp.Rad)")</f>
        <v>#VALUE!</v>
      </c>
      <c r="AU46" s="135">
        <f t="shared" si="93"/>
        <v>0</v>
      </c>
      <c r="AV46" s="134" t="e">
        <f t="shared" si="94"/>
        <v>#VALUE!</v>
      </c>
      <c r="AW46" s="134" t="e">
        <f t="shared" si="95"/>
        <v>#VALUE!</v>
      </c>
      <c r="AX46" s="133" t="e">
        <f>COUNTIFS(A1_Individu_Data_Keadaan_SDMK!A$4:A$149931,K46,A1_Individu_Data_Keadaan_SDMK!S$4:S$149285,"Dokter Spesialis Anastesiologi (Sp.An)")</f>
        <v>#VALUE!</v>
      </c>
      <c r="AY46" s="135">
        <f t="shared" si="96"/>
        <v>0</v>
      </c>
      <c r="AZ46" s="134" t="e">
        <f t="shared" si="97"/>
        <v>#VALUE!</v>
      </c>
      <c r="BA46" s="134" t="e">
        <f t="shared" si="98"/>
        <v>#VALUE!</v>
      </c>
      <c r="BB46" s="133" t="e">
        <f>COUNTIFS(A1_Individu_Data_Keadaan_SDMK!A$4:A$149931,K46,A1_Individu_Data_Keadaan_SDMK!S$4:S$149285,"Dokter Spesialis Patologi Klinik (SP.PK)")</f>
        <v>#VALUE!</v>
      </c>
      <c r="BC46" s="135">
        <f t="shared" si="99"/>
        <v>0</v>
      </c>
      <c r="BD46" s="134" t="e">
        <f t="shared" si="100"/>
        <v>#VALUE!</v>
      </c>
      <c r="BE46" s="134" t="e">
        <f t="shared" si="101"/>
        <v>#VALUE!</v>
      </c>
      <c r="BF46" s="133" t="e">
        <f>COUNTIFS(A1_Individu_Data_Keadaan_SDMK!A$4:A$149931,K46,A1_Individu_Data_Keadaan_SDMK!S$4:S$149285,"Dokter Spesialis Patologi Anatomi (Sp.PA)")</f>
        <v>#VALUE!</v>
      </c>
      <c r="BG46" s="135">
        <f t="shared" si="102"/>
        <v>0</v>
      </c>
      <c r="BH46" s="134" t="e">
        <f t="shared" si="103"/>
        <v>#VALUE!</v>
      </c>
      <c r="BI46" s="134" t="e">
        <f t="shared" si="104"/>
        <v>#VALUE!</v>
      </c>
      <c r="BJ46" s="133" t="e">
        <f>COUNTIFS(A1_Individu_Data_Keadaan_SDMK!A$4:A$149931,K46,A1_Individu_Data_Keadaan_SDMK!S$4:S$149285,"Dokter Spesialis Rehabilitasi Medik (Sp.RM)")</f>
        <v>#VALUE!</v>
      </c>
      <c r="BK46" s="135" t="e">
        <f t="shared" si="105"/>
        <v>#VALUE!</v>
      </c>
      <c r="BL46" s="134" t="e">
        <f t="shared" si="106"/>
        <v>#VALUE!</v>
      </c>
      <c r="BM46" s="134" t="e">
        <f t="shared" si="107"/>
        <v>#VALUE!</v>
      </c>
      <c r="BN46" s="139" t="e">
        <f t="shared" si="108"/>
        <v>#VALUE!</v>
      </c>
    </row>
    <row r="47" spans="2:66" ht="15">
      <c r="K47" s="120" t="s">
        <v>14226</v>
      </c>
      <c r="L47" s="120" t="s">
        <v>14227</v>
      </c>
      <c r="M47" s="120" t="s">
        <v>1632</v>
      </c>
      <c r="N47" s="120" t="s">
        <v>12208</v>
      </c>
      <c r="O47" s="120" t="s">
        <v>14225</v>
      </c>
      <c r="P47" s="120">
        <v>33</v>
      </c>
      <c r="Q47" s="120">
        <v>3303</v>
      </c>
      <c r="R47" s="348" t="str">
        <f>IF(P47&lt;&gt;"",VLOOKUP(P47,'01_MASTER_KODE_WILAYAH'!H$1437:I$1470,2,FALSE),"")</f>
        <v>JAWA TENGAH</v>
      </c>
      <c r="S47" s="348" t="str">
        <f>IF(Q47&lt;&gt;"",VLOOKUP(Q47,'01_MASTER_KODE_WILAYAH'!D$5:F$1353,3,FALSE),"")</f>
        <v>PURBALINGGA</v>
      </c>
      <c r="T47" s="422" t="str">
        <f t="shared" si="73"/>
        <v>Perorangan</v>
      </c>
      <c r="U47" s="145" t="e">
        <f t="shared" si="74"/>
        <v>#VALUE!</v>
      </c>
      <c r="V47" s="133" t="e">
        <f>COUNTIFS(A1_Individu_Data_Keadaan_SDMK!A$4:A$149931,K47,A1_Individu_Data_Keadaan_SDMK!S$4:S$149285,"Dokter Umum")</f>
        <v>#VALUE!</v>
      </c>
      <c r="W47" s="122">
        <f t="shared" si="75"/>
        <v>9</v>
      </c>
      <c r="X47" s="134" t="e">
        <f t="shared" si="76"/>
        <v>#VALUE!</v>
      </c>
      <c r="Y47" s="134" t="e">
        <f t="shared" si="77"/>
        <v>#VALUE!</v>
      </c>
      <c r="Z47" s="133" t="e">
        <f>COUNTIFS(A1_Individu_Data_Keadaan_SDMK!A$4:A$149931,K47,A1_Individu_Data_Keadaan_SDMK!S$4:S$149285,"Dokter Gigi")</f>
        <v>#VALUE!</v>
      </c>
      <c r="AA47" s="122">
        <f t="shared" si="78"/>
        <v>2</v>
      </c>
      <c r="AB47" s="134" t="e">
        <f t="shared" si="79"/>
        <v>#VALUE!</v>
      </c>
      <c r="AC47" s="134" t="e">
        <f t="shared" si="80"/>
        <v>#VALUE!</v>
      </c>
      <c r="AD47" s="133" t="e">
        <f>COUNTIFS(A1_Individu_Data_Keadaan_SDMK!A$4:A$149931,K47,A1_Individu_Data_Keadaan_SDMK!S$4:S$149285,"Dokter Spesialis Penyakit Dalam (Sp.PD)")</f>
        <v>#VALUE!</v>
      </c>
      <c r="AE47" s="122">
        <f t="shared" si="81"/>
        <v>2</v>
      </c>
      <c r="AF47" s="134" t="e">
        <f t="shared" si="82"/>
        <v>#VALUE!</v>
      </c>
      <c r="AG47" s="134" t="e">
        <f t="shared" si="83"/>
        <v>#VALUE!</v>
      </c>
      <c r="AH47" s="133" t="e">
        <f>COUNTIFS(A1_Individu_Data_Keadaan_SDMK!A$4:A$149931,K47,A1_Individu_Data_Keadaan_SDMK!S$4:S$149285,"Dokter Spesialis Obstetri &amp; Ginekologi - Kebidanan &amp; Kandungan (Sp.OG)")</f>
        <v>#VALUE!</v>
      </c>
      <c r="AI47" s="122">
        <f t="shared" si="84"/>
        <v>2</v>
      </c>
      <c r="AJ47" s="134" t="e">
        <f t="shared" si="85"/>
        <v>#VALUE!</v>
      </c>
      <c r="AK47" s="134" t="e">
        <f t="shared" si="86"/>
        <v>#VALUE!</v>
      </c>
      <c r="AL47" s="133" t="e">
        <f>COUNTIFS(A1_Individu_Data_Keadaan_SDMK!A$4:A$149931,K47,A1_Individu_Data_Keadaan_SDMK!S$4:S$149285,"Dokter Spesialis Anak (Sp.A)")</f>
        <v>#VALUE!</v>
      </c>
      <c r="AM47" s="135">
        <f t="shared" si="87"/>
        <v>2</v>
      </c>
      <c r="AN47" s="134" t="e">
        <f t="shared" si="88"/>
        <v>#VALUE!</v>
      </c>
      <c r="AO47" s="134" t="e">
        <f t="shared" si="89"/>
        <v>#VALUE!</v>
      </c>
      <c r="AP47" s="133" t="e">
        <f>COUNTIFS(A1_Individu_Data_Keadaan_SDMK!A$4:A$149931,K47,A1_Individu_Data_Keadaan_SDMK!S$4:S$149285,"Dokter Spesialis Bedah (Sp.B)")</f>
        <v>#VALUE!</v>
      </c>
      <c r="AQ47" s="135">
        <f t="shared" si="90"/>
        <v>2</v>
      </c>
      <c r="AR47" s="134" t="e">
        <f t="shared" si="91"/>
        <v>#VALUE!</v>
      </c>
      <c r="AS47" s="134" t="e">
        <f t="shared" si="92"/>
        <v>#VALUE!</v>
      </c>
      <c r="AT47" s="133" t="e">
        <f>COUNTIFS(A1_Individu_Data_Keadaan_SDMK!A$4:A$149931,K47,A1_Individu_Data_Keadaan_SDMK!S$4:S$149285,"Dokter Spesialis Radiologi (Sp.Rad)")</f>
        <v>#VALUE!</v>
      </c>
      <c r="AU47" s="135">
        <f t="shared" si="93"/>
        <v>1</v>
      </c>
      <c r="AV47" s="134" t="e">
        <f t="shared" si="94"/>
        <v>#VALUE!</v>
      </c>
      <c r="AW47" s="134" t="e">
        <f t="shared" si="95"/>
        <v>#VALUE!</v>
      </c>
      <c r="AX47" s="133" t="e">
        <f>COUNTIFS(A1_Individu_Data_Keadaan_SDMK!A$4:A$149931,K47,A1_Individu_Data_Keadaan_SDMK!S$4:S$149285,"Dokter Spesialis Anastesiologi (Sp.An)")</f>
        <v>#VALUE!</v>
      </c>
      <c r="AY47" s="135">
        <f t="shared" si="96"/>
        <v>1</v>
      </c>
      <c r="AZ47" s="134" t="e">
        <f t="shared" si="97"/>
        <v>#VALUE!</v>
      </c>
      <c r="BA47" s="134" t="e">
        <f t="shared" si="98"/>
        <v>#VALUE!</v>
      </c>
      <c r="BB47" s="133" t="e">
        <f>COUNTIFS(A1_Individu_Data_Keadaan_SDMK!A$4:A$149931,K47,A1_Individu_Data_Keadaan_SDMK!S$4:S$149285,"Dokter Spesialis Patologi Klinik (SP.PK)")</f>
        <v>#VALUE!</v>
      </c>
      <c r="BC47" s="135">
        <f t="shared" si="99"/>
        <v>1</v>
      </c>
      <c r="BD47" s="134" t="e">
        <f t="shared" si="100"/>
        <v>#VALUE!</v>
      </c>
      <c r="BE47" s="134" t="e">
        <f t="shared" si="101"/>
        <v>#VALUE!</v>
      </c>
      <c r="BF47" s="133" t="e">
        <f>COUNTIFS(A1_Individu_Data_Keadaan_SDMK!A$4:A$149931,K47,A1_Individu_Data_Keadaan_SDMK!S$4:S$149285,"Dokter Spesialis Patologi Anatomi (Sp.PA)")</f>
        <v>#VALUE!</v>
      </c>
      <c r="BG47" s="135">
        <f t="shared" si="102"/>
        <v>0</v>
      </c>
      <c r="BH47" s="134" t="e">
        <f t="shared" si="103"/>
        <v>#VALUE!</v>
      </c>
      <c r="BI47" s="134" t="e">
        <f t="shared" si="104"/>
        <v>#VALUE!</v>
      </c>
      <c r="BJ47" s="133" t="e">
        <f>COUNTIFS(A1_Individu_Data_Keadaan_SDMK!A$4:A$149931,K47,A1_Individu_Data_Keadaan_SDMK!S$4:S$149285,"Dokter Spesialis Rehabilitasi Medik (Sp.RM)")</f>
        <v>#VALUE!</v>
      </c>
      <c r="BK47" s="135" t="e">
        <f t="shared" si="105"/>
        <v>#VALUE!</v>
      </c>
      <c r="BL47" s="134" t="e">
        <f t="shared" si="106"/>
        <v>#VALUE!</v>
      </c>
      <c r="BM47" s="134" t="e">
        <f t="shared" si="107"/>
        <v>#VALUE!</v>
      </c>
      <c r="BN47" s="139" t="e">
        <f t="shared" si="108"/>
        <v>#VALUE!</v>
      </c>
    </row>
    <row r="48" spans="2:66" ht="15">
      <c r="K48" s="120" t="s">
        <v>14229</v>
      </c>
      <c r="L48" s="120" t="s">
        <v>14230</v>
      </c>
      <c r="M48" s="120" t="s">
        <v>1632</v>
      </c>
      <c r="N48" s="120" t="s">
        <v>12208</v>
      </c>
      <c r="O48" s="120" t="s">
        <v>12201</v>
      </c>
      <c r="P48" s="120">
        <v>33</v>
      </c>
      <c r="Q48" s="120">
        <v>3304</v>
      </c>
      <c r="R48" s="348" t="str">
        <f>IF(P48&lt;&gt;"",VLOOKUP(P48,'01_MASTER_KODE_WILAYAH'!H$1437:I$1470,2,FALSE),"")</f>
        <v>JAWA TENGAH</v>
      </c>
      <c r="S48" s="348" t="str">
        <f>IF(Q48&lt;&gt;"",VLOOKUP(Q48,'01_MASTER_KODE_WILAYAH'!D$5:F$1353,3,FALSE),"")</f>
        <v>BANJARNEGARA</v>
      </c>
      <c r="T48" s="422" t="str">
        <f t="shared" si="73"/>
        <v>Pemerintah</v>
      </c>
      <c r="U48" s="145" t="e">
        <f t="shared" si="74"/>
        <v>#VALUE!</v>
      </c>
      <c r="V48" s="133" t="e">
        <f>COUNTIFS(A1_Individu_Data_Keadaan_SDMK!A$4:A$149931,K48,A1_Individu_Data_Keadaan_SDMK!S$4:S$149285,"Dokter Umum")</f>
        <v>#VALUE!</v>
      </c>
      <c r="W48" s="122">
        <f t="shared" si="75"/>
        <v>9</v>
      </c>
      <c r="X48" s="134" t="e">
        <f t="shared" si="76"/>
        <v>#VALUE!</v>
      </c>
      <c r="Y48" s="134" t="e">
        <f t="shared" si="77"/>
        <v>#VALUE!</v>
      </c>
      <c r="Z48" s="133" t="e">
        <f>COUNTIFS(A1_Individu_Data_Keadaan_SDMK!A$4:A$149931,K48,A1_Individu_Data_Keadaan_SDMK!S$4:S$149285,"Dokter Gigi")</f>
        <v>#VALUE!</v>
      </c>
      <c r="AA48" s="122">
        <f t="shared" si="78"/>
        <v>2</v>
      </c>
      <c r="AB48" s="134" t="e">
        <f t="shared" si="79"/>
        <v>#VALUE!</v>
      </c>
      <c r="AC48" s="134" t="e">
        <f t="shared" si="80"/>
        <v>#VALUE!</v>
      </c>
      <c r="AD48" s="133" t="e">
        <f>COUNTIFS(A1_Individu_Data_Keadaan_SDMK!A$4:A$149931,K48,A1_Individu_Data_Keadaan_SDMK!S$4:S$149285,"Dokter Spesialis Penyakit Dalam (Sp.PD)")</f>
        <v>#VALUE!</v>
      </c>
      <c r="AE48" s="122">
        <f t="shared" si="81"/>
        <v>2</v>
      </c>
      <c r="AF48" s="134" t="e">
        <f t="shared" si="82"/>
        <v>#VALUE!</v>
      </c>
      <c r="AG48" s="134" t="e">
        <f t="shared" si="83"/>
        <v>#VALUE!</v>
      </c>
      <c r="AH48" s="133" t="e">
        <f>COUNTIFS(A1_Individu_Data_Keadaan_SDMK!A$4:A$149931,K48,A1_Individu_Data_Keadaan_SDMK!S$4:S$149285,"Dokter Spesialis Obstetri &amp; Ginekologi - Kebidanan &amp; Kandungan (Sp.OG)")</f>
        <v>#VALUE!</v>
      </c>
      <c r="AI48" s="122">
        <f t="shared" si="84"/>
        <v>2</v>
      </c>
      <c r="AJ48" s="134" t="e">
        <f t="shared" si="85"/>
        <v>#VALUE!</v>
      </c>
      <c r="AK48" s="134" t="e">
        <f t="shared" si="86"/>
        <v>#VALUE!</v>
      </c>
      <c r="AL48" s="133" t="e">
        <f>COUNTIFS(A1_Individu_Data_Keadaan_SDMK!A$4:A$149931,K48,A1_Individu_Data_Keadaan_SDMK!S$4:S$149285,"Dokter Spesialis Anak (Sp.A)")</f>
        <v>#VALUE!</v>
      </c>
      <c r="AM48" s="135">
        <f t="shared" si="87"/>
        <v>2</v>
      </c>
      <c r="AN48" s="134" t="e">
        <f t="shared" si="88"/>
        <v>#VALUE!</v>
      </c>
      <c r="AO48" s="134" t="e">
        <f t="shared" si="89"/>
        <v>#VALUE!</v>
      </c>
      <c r="AP48" s="133" t="e">
        <f>COUNTIFS(A1_Individu_Data_Keadaan_SDMK!A$4:A$149931,K48,A1_Individu_Data_Keadaan_SDMK!S$4:S$149285,"Dokter Spesialis Bedah (Sp.B)")</f>
        <v>#VALUE!</v>
      </c>
      <c r="AQ48" s="135">
        <f t="shared" si="90"/>
        <v>2</v>
      </c>
      <c r="AR48" s="134" t="e">
        <f t="shared" si="91"/>
        <v>#VALUE!</v>
      </c>
      <c r="AS48" s="134" t="e">
        <f t="shared" si="92"/>
        <v>#VALUE!</v>
      </c>
      <c r="AT48" s="133" t="e">
        <f>COUNTIFS(A1_Individu_Data_Keadaan_SDMK!A$4:A$149931,K48,A1_Individu_Data_Keadaan_SDMK!S$4:S$149285,"Dokter Spesialis Radiologi (Sp.Rad)")</f>
        <v>#VALUE!</v>
      </c>
      <c r="AU48" s="135">
        <f t="shared" si="93"/>
        <v>1</v>
      </c>
      <c r="AV48" s="134" t="e">
        <f t="shared" si="94"/>
        <v>#VALUE!</v>
      </c>
      <c r="AW48" s="134" t="e">
        <f t="shared" si="95"/>
        <v>#VALUE!</v>
      </c>
      <c r="AX48" s="133" t="e">
        <f>COUNTIFS(A1_Individu_Data_Keadaan_SDMK!A$4:A$149931,K48,A1_Individu_Data_Keadaan_SDMK!S$4:S$149285,"Dokter Spesialis Anastesiologi (Sp.An)")</f>
        <v>#VALUE!</v>
      </c>
      <c r="AY48" s="135">
        <f t="shared" si="96"/>
        <v>1</v>
      </c>
      <c r="AZ48" s="134" t="e">
        <f t="shared" si="97"/>
        <v>#VALUE!</v>
      </c>
      <c r="BA48" s="134" t="e">
        <f t="shared" si="98"/>
        <v>#VALUE!</v>
      </c>
      <c r="BB48" s="133" t="e">
        <f>COUNTIFS(A1_Individu_Data_Keadaan_SDMK!A$4:A$149931,K48,A1_Individu_Data_Keadaan_SDMK!S$4:S$149285,"Dokter Spesialis Patologi Klinik (SP.PK)")</f>
        <v>#VALUE!</v>
      </c>
      <c r="BC48" s="135">
        <f t="shared" si="99"/>
        <v>1</v>
      </c>
      <c r="BD48" s="134" t="e">
        <f t="shared" si="100"/>
        <v>#VALUE!</v>
      </c>
      <c r="BE48" s="134" t="e">
        <f t="shared" si="101"/>
        <v>#VALUE!</v>
      </c>
      <c r="BF48" s="133" t="e">
        <f>COUNTIFS(A1_Individu_Data_Keadaan_SDMK!A$4:A$149931,K48,A1_Individu_Data_Keadaan_SDMK!S$4:S$149285,"Dokter Spesialis Patologi Anatomi (Sp.PA)")</f>
        <v>#VALUE!</v>
      </c>
      <c r="BG48" s="135">
        <f t="shared" si="102"/>
        <v>0</v>
      </c>
      <c r="BH48" s="134" t="e">
        <f t="shared" si="103"/>
        <v>#VALUE!</v>
      </c>
      <c r="BI48" s="134" t="e">
        <f t="shared" si="104"/>
        <v>#VALUE!</v>
      </c>
      <c r="BJ48" s="133" t="e">
        <f>COUNTIFS(A1_Individu_Data_Keadaan_SDMK!A$4:A$149931,K48,A1_Individu_Data_Keadaan_SDMK!S$4:S$149285,"Dokter Spesialis Rehabilitasi Medik (Sp.RM)")</f>
        <v>#VALUE!</v>
      </c>
      <c r="BK48" s="135" t="e">
        <f t="shared" si="105"/>
        <v>#VALUE!</v>
      </c>
      <c r="BL48" s="134" t="e">
        <f t="shared" si="106"/>
        <v>#VALUE!</v>
      </c>
      <c r="BM48" s="134" t="e">
        <f t="shared" si="107"/>
        <v>#VALUE!</v>
      </c>
      <c r="BN48" s="139" t="e">
        <f t="shared" si="108"/>
        <v>#VALUE!</v>
      </c>
    </row>
    <row r="49" spans="11:66" ht="15">
      <c r="K49" s="120" t="s">
        <v>14231</v>
      </c>
      <c r="L49" s="120" t="s">
        <v>14232</v>
      </c>
      <c r="M49" s="120" t="s">
        <v>1632</v>
      </c>
      <c r="N49" s="120" t="s">
        <v>12208</v>
      </c>
      <c r="O49" s="120" t="s">
        <v>14233</v>
      </c>
      <c r="P49" s="120">
        <v>33</v>
      </c>
      <c r="Q49" s="120">
        <v>3304</v>
      </c>
      <c r="R49" s="348" t="str">
        <f>IF(P49&lt;&gt;"",VLOOKUP(P49,'01_MASTER_KODE_WILAYAH'!H$1437:I$1470,2,FALSE),"")</f>
        <v>JAWA TENGAH</v>
      </c>
      <c r="S49" s="348" t="str">
        <f>IF(Q49&lt;&gt;"",VLOOKUP(Q49,'01_MASTER_KODE_WILAYAH'!D$5:F$1353,3,FALSE),"")</f>
        <v>BANJARNEGARA</v>
      </c>
      <c r="T49" s="422" t="str">
        <f t="shared" si="73"/>
        <v>Organisasi</v>
      </c>
      <c r="U49" s="145" t="e">
        <f t="shared" si="74"/>
        <v>#VALUE!</v>
      </c>
      <c r="V49" s="133" t="e">
        <f>COUNTIFS(A1_Individu_Data_Keadaan_SDMK!A$4:A$149931,K49,A1_Individu_Data_Keadaan_SDMK!S$4:S$149285,"Dokter Umum")</f>
        <v>#VALUE!</v>
      </c>
      <c r="W49" s="122">
        <f t="shared" si="75"/>
        <v>9</v>
      </c>
      <c r="X49" s="134" t="e">
        <f t="shared" si="76"/>
        <v>#VALUE!</v>
      </c>
      <c r="Y49" s="134" t="e">
        <f t="shared" si="77"/>
        <v>#VALUE!</v>
      </c>
      <c r="Z49" s="133" t="e">
        <f>COUNTIFS(A1_Individu_Data_Keadaan_SDMK!A$4:A$149931,K49,A1_Individu_Data_Keadaan_SDMK!S$4:S$149285,"Dokter Gigi")</f>
        <v>#VALUE!</v>
      </c>
      <c r="AA49" s="122">
        <f t="shared" si="78"/>
        <v>2</v>
      </c>
      <c r="AB49" s="134" t="e">
        <f t="shared" si="79"/>
        <v>#VALUE!</v>
      </c>
      <c r="AC49" s="134" t="e">
        <f t="shared" si="80"/>
        <v>#VALUE!</v>
      </c>
      <c r="AD49" s="133" t="e">
        <f>COUNTIFS(A1_Individu_Data_Keadaan_SDMK!A$4:A$149931,K49,A1_Individu_Data_Keadaan_SDMK!S$4:S$149285,"Dokter Spesialis Penyakit Dalam (Sp.PD)")</f>
        <v>#VALUE!</v>
      </c>
      <c r="AE49" s="122">
        <f t="shared" si="81"/>
        <v>2</v>
      </c>
      <c r="AF49" s="134" t="e">
        <f t="shared" si="82"/>
        <v>#VALUE!</v>
      </c>
      <c r="AG49" s="134" t="e">
        <f t="shared" si="83"/>
        <v>#VALUE!</v>
      </c>
      <c r="AH49" s="133" t="e">
        <f>COUNTIFS(A1_Individu_Data_Keadaan_SDMK!A$4:A$149931,K49,A1_Individu_Data_Keadaan_SDMK!S$4:S$149285,"Dokter Spesialis Obstetri &amp; Ginekologi - Kebidanan &amp; Kandungan (Sp.OG)")</f>
        <v>#VALUE!</v>
      </c>
      <c r="AI49" s="122">
        <f t="shared" si="84"/>
        <v>2</v>
      </c>
      <c r="AJ49" s="134" t="e">
        <f t="shared" si="85"/>
        <v>#VALUE!</v>
      </c>
      <c r="AK49" s="134" t="e">
        <f t="shared" si="86"/>
        <v>#VALUE!</v>
      </c>
      <c r="AL49" s="133" t="e">
        <f>COUNTIFS(A1_Individu_Data_Keadaan_SDMK!A$4:A$149931,K49,A1_Individu_Data_Keadaan_SDMK!S$4:S$149285,"Dokter Spesialis Anak (Sp.A)")</f>
        <v>#VALUE!</v>
      </c>
      <c r="AM49" s="135">
        <f t="shared" si="87"/>
        <v>2</v>
      </c>
      <c r="AN49" s="134" t="e">
        <f t="shared" si="88"/>
        <v>#VALUE!</v>
      </c>
      <c r="AO49" s="134" t="e">
        <f t="shared" si="89"/>
        <v>#VALUE!</v>
      </c>
      <c r="AP49" s="133" t="e">
        <f>COUNTIFS(A1_Individu_Data_Keadaan_SDMK!A$4:A$149931,K49,A1_Individu_Data_Keadaan_SDMK!S$4:S$149285,"Dokter Spesialis Bedah (Sp.B)")</f>
        <v>#VALUE!</v>
      </c>
      <c r="AQ49" s="135">
        <f t="shared" si="90"/>
        <v>2</v>
      </c>
      <c r="AR49" s="134" t="e">
        <f t="shared" si="91"/>
        <v>#VALUE!</v>
      </c>
      <c r="AS49" s="134" t="e">
        <f t="shared" si="92"/>
        <v>#VALUE!</v>
      </c>
      <c r="AT49" s="133" t="e">
        <f>COUNTIFS(A1_Individu_Data_Keadaan_SDMK!A$4:A$149931,K49,A1_Individu_Data_Keadaan_SDMK!S$4:S$149285,"Dokter Spesialis Radiologi (Sp.Rad)")</f>
        <v>#VALUE!</v>
      </c>
      <c r="AU49" s="135">
        <f t="shared" si="93"/>
        <v>1</v>
      </c>
      <c r="AV49" s="134" t="e">
        <f t="shared" si="94"/>
        <v>#VALUE!</v>
      </c>
      <c r="AW49" s="134" t="e">
        <f t="shared" si="95"/>
        <v>#VALUE!</v>
      </c>
      <c r="AX49" s="133" t="e">
        <f>COUNTIFS(A1_Individu_Data_Keadaan_SDMK!A$4:A$149931,K49,A1_Individu_Data_Keadaan_SDMK!S$4:S$149285,"Dokter Spesialis Anastesiologi (Sp.An)")</f>
        <v>#VALUE!</v>
      </c>
      <c r="AY49" s="135">
        <f t="shared" si="96"/>
        <v>1</v>
      </c>
      <c r="AZ49" s="134" t="e">
        <f t="shared" si="97"/>
        <v>#VALUE!</v>
      </c>
      <c r="BA49" s="134" t="e">
        <f t="shared" si="98"/>
        <v>#VALUE!</v>
      </c>
      <c r="BB49" s="133" t="e">
        <f>COUNTIFS(A1_Individu_Data_Keadaan_SDMK!A$4:A$149931,K49,A1_Individu_Data_Keadaan_SDMK!S$4:S$149285,"Dokter Spesialis Patologi Klinik (SP.PK)")</f>
        <v>#VALUE!</v>
      </c>
      <c r="BC49" s="135">
        <f t="shared" si="99"/>
        <v>1</v>
      </c>
      <c r="BD49" s="134" t="e">
        <f t="shared" si="100"/>
        <v>#VALUE!</v>
      </c>
      <c r="BE49" s="134" t="e">
        <f t="shared" si="101"/>
        <v>#VALUE!</v>
      </c>
      <c r="BF49" s="133" t="e">
        <f>COUNTIFS(A1_Individu_Data_Keadaan_SDMK!A$4:A$149931,K49,A1_Individu_Data_Keadaan_SDMK!S$4:S$149285,"Dokter Spesialis Patologi Anatomi (Sp.PA)")</f>
        <v>#VALUE!</v>
      </c>
      <c r="BG49" s="135">
        <f t="shared" si="102"/>
        <v>0</v>
      </c>
      <c r="BH49" s="134" t="e">
        <f t="shared" si="103"/>
        <v>#VALUE!</v>
      </c>
      <c r="BI49" s="134" t="e">
        <f t="shared" si="104"/>
        <v>#VALUE!</v>
      </c>
      <c r="BJ49" s="133" t="e">
        <f>COUNTIFS(A1_Individu_Data_Keadaan_SDMK!A$4:A$149931,K49,A1_Individu_Data_Keadaan_SDMK!S$4:S$149285,"Dokter Spesialis Rehabilitasi Medik (Sp.RM)")</f>
        <v>#VALUE!</v>
      </c>
      <c r="BK49" s="135" t="e">
        <f t="shared" si="105"/>
        <v>#VALUE!</v>
      </c>
      <c r="BL49" s="134" t="e">
        <f t="shared" si="106"/>
        <v>#VALUE!</v>
      </c>
      <c r="BM49" s="134" t="e">
        <f t="shared" si="107"/>
        <v>#VALUE!</v>
      </c>
      <c r="BN49" s="139" t="e">
        <f t="shared" si="108"/>
        <v>#VALUE!</v>
      </c>
    </row>
    <row r="50" spans="11:66" ht="15">
      <c r="K50" s="120" t="s">
        <v>14234</v>
      </c>
      <c r="L50" s="120" t="s">
        <v>14235</v>
      </c>
      <c r="M50" s="120" t="s">
        <v>1632</v>
      </c>
      <c r="N50" s="120" t="s">
        <v>12209</v>
      </c>
      <c r="O50" s="120" t="s">
        <v>12203</v>
      </c>
      <c r="P50" s="120">
        <v>33</v>
      </c>
      <c r="Q50" s="120">
        <v>3304</v>
      </c>
      <c r="R50" s="348" t="str">
        <f>IF(P50&lt;&gt;"",VLOOKUP(P50,'01_MASTER_KODE_WILAYAH'!H$1437:I$1470,2,FALSE),"")</f>
        <v>JAWA TENGAH</v>
      </c>
      <c r="S50" s="348" t="str">
        <f>IF(Q50&lt;&gt;"",VLOOKUP(Q50,'01_MASTER_KODE_WILAYAH'!D$5:F$1353,3,FALSE),"")</f>
        <v>BANJARNEGARA</v>
      </c>
      <c r="T50" s="422" t="str">
        <f t="shared" si="73"/>
        <v>Organisasi</v>
      </c>
      <c r="U50" s="145" t="e">
        <f t="shared" si="74"/>
        <v>#VALUE!</v>
      </c>
      <c r="V50" s="133" t="e">
        <f>COUNTIFS(A1_Individu_Data_Keadaan_SDMK!A$4:A$149931,K50,A1_Individu_Data_Keadaan_SDMK!S$4:S$149285,"Dokter Umum")</f>
        <v>#VALUE!</v>
      </c>
      <c r="W50" s="122">
        <f t="shared" si="75"/>
        <v>4</v>
      </c>
      <c r="X50" s="134" t="e">
        <f t="shared" si="76"/>
        <v>#VALUE!</v>
      </c>
      <c r="Y50" s="134" t="e">
        <f t="shared" si="77"/>
        <v>#VALUE!</v>
      </c>
      <c r="Z50" s="133" t="e">
        <f>COUNTIFS(A1_Individu_Data_Keadaan_SDMK!A$4:A$149931,K50,A1_Individu_Data_Keadaan_SDMK!S$4:S$149285,"Dokter Gigi")</f>
        <v>#VALUE!</v>
      </c>
      <c r="AA50" s="122">
        <f t="shared" si="78"/>
        <v>1</v>
      </c>
      <c r="AB50" s="134" t="e">
        <f t="shared" si="79"/>
        <v>#VALUE!</v>
      </c>
      <c r="AC50" s="134" t="e">
        <f t="shared" si="80"/>
        <v>#VALUE!</v>
      </c>
      <c r="AD50" s="133" t="e">
        <f>COUNTIFS(A1_Individu_Data_Keadaan_SDMK!A$4:A$149931,K50,A1_Individu_Data_Keadaan_SDMK!S$4:S$149285,"Dokter Spesialis Penyakit Dalam (Sp.PD)")</f>
        <v>#VALUE!</v>
      </c>
      <c r="AE50" s="122">
        <f t="shared" si="81"/>
        <v>1</v>
      </c>
      <c r="AF50" s="134" t="e">
        <f t="shared" si="82"/>
        <v>#VALUE!</v>
      </c>
      <c r="AG50" s="134" t="e">
        <f t="shared" si="83"/>
        <v>#VALUE!</v>
      </c>
      <c r="AH50" s="133" t="e">
        <f>COUNTIFS(A1_Individu_Data_Keadaan_SDMK!A$4:A$149931,K50,A1_Individu_Data_Keadaan_SDMK!S$4:S$149285,"Dokter Spesialis Obstetri &amp; Ginekologi - Kebidanan &amp; Kandungan (Sp.OG)")</f>
        <v>#VALUE!</v>
      </c>
      <c r="AI50" s="122">
        <f t="shared" si="84"/>
        <v>1</v>
      </c>
      <c r="AJ50" s="134" t="e">
        <f t="shared" si="85"/>
        <v>#VALUE!</v>
      </c>
      <c r="AK50" s="134" t="e">
        <f t="shared" si="86"/>
        <v>#VALUE!</v>
      </c>
      <c r="AL50" s="133" t="e">
        <f>COUNTIFS(A1_Individu_Data_Keadaan_SDMK!A$4:A$149931,K50,A1_Individu_Data_Keadaan_SDMK!S$4:S$149285,"Dokter Spesialis Anak (Sp.A)")</f>
        <v>#VALUE!</v>
      </c>
      <c r="AM50" s="135">
        <f t="shared" si="87"/>
        <v>1</v>
      </c>
      <c r="AN50" s="134" t="e">
        <f t="shared" si="88"/>
        <v>#VALUE!</v>
      </c>
      <c r="AO50" s="134" t="e">
        <f t="shared" si="89"/>
        <v>#VALUE!</v>
      </c>
      <c r="AP50" s="133" t="e">
        <f>COUNTIFS(A1_Individu_Data_Keadaan_SDMK!A$4:A$149931,K50,A1_Individu_Data_Keadaan_SDMK!S$4:S$149285,"Dokter Spesialis Bedah (Sp.B)")</f>
        <v>#VALUE!</v>
      </c>
      <c r="AQ50" s="135">
        <f t="shared" si="90"/>
        <v>1</v>
      </c>
      <c r="AR50" s="134" t="e">
        <f t="shared" si="91"/>
        <v>#VALUE!</v>
      </c>
      <c r="AS50" s="134" t="e">
        <f t="shared" si="92"/>
        <v>#VALUE!</v>
      </c>
      <c r="AT50" s="133" t="e">
        <f>COUNTIFS(A1_Individu_Data_Keadaan_SDMK!A$4:A$149931,K50,A1_Individu_Data_Keadaan_SDMK!S$4:S$149285,"Dokter Spesialis Radiologi (Sp.Rad)")</f>
        <v>#VALUE!</v>
      </c>
      <c r="AU50" s="135">
        <f t="shared" si="93"/>
        <v>0</v>
      </c>
      <c r="AV50" s="134" t="e">
        <f t="shared" si="94"/>
        <v>#VALUE!</v>
      </c>
      <c r="AW50" s="134" t="e">
        <f t="shared" si="95"/>
        <v>#VALUE!</v>
      </c>
      <c r="AX50" s="133" t="e">
        <f>COUNTIFS(A1_Individu_Data_Keadaan_SDMK!A$4:A$149931,K50,A1_Individu_Data_Keadaan_SDMK!S$4:S$149285,"Dokter Spesialis Anastesiologi (Sp.An)")</f>
        <v>#VALUE!</v>
      </c>
      <c r="AY50" s="135">
        <f t="shared" si="96"/>
        <v>0</v>
      </c>
      <c r="AZ50" s="134" t="e">
        <f t="shared" si="97"/>
        <v>#VALUE!</v>
      </c>
      <c r="BA50" s="134" t="e">
        <f t="shared" si="98"/>
        <v>#VALUE!</v>
      </c>
      <c r="BB50" s="133" t="e">
        <f>COUNTIFS(A1_Individu_Data_Keadaan_SDMK!A$4:A$149931,K50,A1_Individu_Data_Keadaan_SDMK!S$4:S$149285,"Dokter Spesialis Patologi Klinik (SP.PK)")</f>
        <v>#VALUE!</v>
      </c>
      <c r="BC50" s="135">
        <f t="shared" si="99"/>
        <v>0</v>
      </c>
      <c r="BD50" s="134" t="e">
        <f t="shared" si="100"/>
        <v>#VALUE!</v>
      </c>
      <c r="BE50" s="134" t="e">
        <f t="shared" si="101"/>
        <v>#VALUE!</v>
      </c>
      <c r="BF50" s="133" t="e">
        <f>COUNTIFS(A1_Individu_Data_Keadaan_SDMK!A$4:A$149931,K50,A1_Individu_Data_Keadaan_SDMK!S$4:S$149285,"Dokter Spesialis Patologi Anatomi (Sp.PA)")</f>
        <v>#VALUE!</v>
      </c>
      <c r="BG50" s="135">
        <f t="shared" si="102"/>
        <v>0</v>
      </c>
      <c r="BH50" s="134" t="e">
        <f t="shared" si="103"/>
        <v>#VALUE!</v>
      </c>
      <c r="BI50" s="134" t="e">
        <f t="shared" si="104"/>
        <v>#VALUE!</v>
      </c>
      <c r="BJ50" s="133" t="e">
        <f>COUNTIFS(A1_Individu_Data_Keadaan_SDMK!A$4:A$149931,K50,A1_Individu_Data_Keadaan_SDMK!S$4:S$149285,"Dokter Spesialis Rehabilitasi Medik (Sp.RM)")</f>
        <v>#VALUE!</v>
      </c>
      <c r="BK50" s="135" t="e">
        <f t="shared" si="105"/>
        <v>#VALUE!</v>
      </c>
      <c r="BL50" s="134" t="e">
        <f t="shared" si="106"/>
        <v>#VALUE!</v>
      </c>
      <c r="BM50" s="134" t="e">
        <f t="shared" si="107"/>
        <v>#VALUE!</v>
      </c>
      <c r="BN50" s="139" t="e">
        <f t="shared" si="108"/>
        <v>#VALUE!</v>
      </c>
    </row>
    <row r="51" spans="11:66" ht="15">
      <c r="K51" s="120" t="s">
        <v>14236</v>
      </c>
      <c r="L51" s="120" t="s">
        <v>14237</v>
      </c>
      <c r="M51" s="120" t="s">
        <v>1632</v>
      </c>
      <c r="N51" s="120" t="s">
        <v>12208</v>
      </c>
      <c r="O51" s="120" t="s">
        <v>12201</v>
      </c>
      <c r="P51" s="120">
        <v>33</v>
      </c>
      <c r="Q51" s="120">
        <v>3305</v>
      </c>
      <c r="R51" s="348" t="str">
        <f>IF(P51&lt;&gt;"",VLOOKUP(P51,'01_MASTER_KODE_WILAYAH'!H$1437:I$1470,2,FALSE),"")</f>
        <v>JAWA TENGAH</v>
      </c>
      <c r="S51" s="348" t="str">
        <f>IF(Q51&lt;&gt;"",VLOOKUP(Q51,'01_MASTER_KODE_WILAYAH'!D$5:F$1353,3,FALSE),"")</f>
        <v>KEBUMEN</v>
      </c>
      <c r="T51" s="422" t="str">
        <f t="shared" si="73"/>
        <v>Pemerintah</v>
      </c>
      <c r="U51" s="145" t="e">
        <f t="shared" si="74"/>
        <v>#VALUE!</v>
      </c>
      <c r="V51" s="133" t="e">
        <f>COUNTIFS(A1_Individu_Data_Keadaan_SDMK!A$4:A$149931,K51,A1_Individu_Data_Keadaan_SDMK!S$4:S$149285,"Dokter Umum")</f>
        <v>#VALUE!</v>
      </c>
      <c r="W51" s="122">
        <f t="shared" si="75"/>
        <v>9</v>
      </c>
      <c r="X51" s="134" t="e">
        <f t="shared" si="76"/>
        <v>#VALUE!</v>
      </c>
      <c r="Y51" s="134" t="e">
        <f t="shared" si="77"/>
        <v>#VALUE!</v>
      </c>
      <c r="Z51" s="133" t="e">
        <f>COUNTIFS(A1_Individu_Data_Keadaan_SDMK!A$4:A$149931,K51,A1_Individu_Data_Keadaan_SDMK!S$4:S$149285,"Dokter Gigi")</f>
        <v>#VALUE!</v>
      </c>
      <c r="AA51" s="122">
        <f t="shared" si="78"/>
        <v>2</v>
      </c>
      <c r="AB51" s="134" t="e">
        <f t="shared" si="79"/>
        <v>#VALUE!</v>
      </c>
      <c r="AC51" s="134" t="e">
        <f t="shared" si="80"/>
        <v>#VALUE!</v>
      </c>
      <c r="AD51" s="133" t="e">
        <f>COUNTIFS(A1_Individu_Data_Keadaan_SDMK!A$4:A$149931,K51,A1_Individu_Data_Keadaan_SDMK!S$4:S$149285,"Dokter Spesialis Penyakit Dalam (Sp.PD)")</f>
        <v>#VALUE!</v>
      </c>
      <c r="AE51" s="122">
        <f t="shared" si="81"/>
        <v>2</v>
      </c>
      <c r="AF51" s="134" t="e">
        <f t="shared" si="82"/>
        <v>#VALUE!</v>
      </c>
      <c r="AG51" s="134" t="e">
        <f t="shared" si="83"/>
        <v>#VALUE!</v>
      </c>
      <c r="AH51" s="133" t="e">
        <f>COUNTIFS(A1_Individu_Data_Keadaan_SDMK!A$4:A$149931,K51,A1_Individu_Data_Keadaan_SDMK!S$4:S$149285,"Dokter Spesialis Obstetri &amp; Ginekologi - Kebidanan &amp; Kandungan (Sp.OG)")</f>
        <v>#VALUE!</v>
      </c>
      <c r="AI51" s="122">
        <f t="shared" si="84"/>
        <v>2</v>
      </c>
      <c r="AJ51" s="134" t="e">
        <f t="shared" si="85"/>
        <v>#VALUE!</v>
      </c>
      <c r="AK51" s="134" t="e">
        <f t="shared" si="86"/>
        <v>#VALUE!</v>
      </c>
      <c r="AL51" s="133" t="e">
        <f>COUNTIFS(A1_Individu_Data_Keadaan_SDMK!A$4:A$149931,K51,A1_Individu_Data_Keadaan_SDMK!S$4:S$149285,"Dokter Spesialis Anak (Sp.A)")</f>
        <v>#VALUE!</v>
      </c>
      <c r="AM51" s="135">
        <f t="shared" si="87"/>
        <v>2</v>
      </c>
      <c r="AN51" s="134" t="e">
        <f t="shared" si="88"/>
        <v>#VALUE!</v>
      </c>
      <c r="AO51" s="134" t="e">
        <f t="shared" si="89"/>
        <v>#VALUE!</v>
      </c>
      <c r="AP51" s="133" t="e">
        <f>COUNTIFS(A1_Individu_Data_Keadaan_SDMK!A$4:A$149931,K51,A1_Individu_Data_Keadaan_SDMK!S$4:S$149285,"Dokter Spesialis Bedah (Sp.B)")</f>
        <v>#VALUE!</v>
      </c>
      <c r="AQ51" s="135">
        <f t="shared" si="90"/>
        <v>2</v>
      </c>
      <c r="AR51" s="134" t="e">
        <f t="shared" si="91"/>
        <v>#VALUE!</v>
      </c>
      <c r="AS51" s="134" t="e">
        <f t="shared" si="92"/>
        <v>#VALUE!</v>
      </c>
      <c r="AT51" s="133" t="e">
        <f>COUNTIFS(A1_Individu_Data_Keadaan_SDMK!A$4:A$149931,K51,A1_Individu_Data_Keadaan_SDMK!S$4:S$149285,"Dokter Spesialis Radiologi (Sp.Rad)")</f>
        <v>#VALUE!</v>
      </c>
      <c r="AU51" s="135">
        <f t="shared" si="93"/>
        <v>1</v>
      </c>
      <c r="AV51" s="134" t="e">
        <f t="shared" si="94"/>
        <v>#VALUE!</v>
      </c>
      <c r="AW51" s="134" t="e">
        <f t="shared" si="95"/>
        <v>#VALUE!</v>
      </c>
      <c r="AX51" s="133" t="e">
        <f>COUNTIFS(A1_Individu_Data_Keadaan_SDMK!A$4:A$149931,K51,A1_Individu_Data_Keadaan_SDMK!S$4:S$149285,"Dokter Spesialis Anastesiologi (Sp.An)")</f>
        <v>#VALUE!</v>
      </c>
      <c r="AY51" s="135">
        <f t="shared" si="96"/>
        <v>1</v>
      </c>
      <c r="AZ51" s="134" t="e">
        <f t="shared" si="97"/>
        <v>#VALUE!</v>
      </c>
      <c r="BA51" s="134" t="e">
        <f t="shared" si="98"/>
        <v>#VALUE!</v>
      </c>
      <c r="BB51" s="133" t="e">
        <f>COUNTIFS(A1_Individu_Data_Keadaan_SDMK!A$4:A$149931,K51,A1_Individu_Data_Keadaan_SDMK!S$4:S$149285,"Dokter Spesialis Patologi Klinik (SP.PK)")</f>
        <v>#VALUE!</v>
      </c>
      <c r="BC51" s="135">
        <f t="shared" si="99"/>
        <v>1</v>
      </c>
      <c r="BD51" s="134" t="e">
        <f t="shared" si="100"/>
        <v>#VALUE!</v>
      </c>
      <c r="BE51" s="134" t="e">
        <f t="shared" si="101"/>
        <v>#VALUE!</v>
      </c>
      <c r="BF51" s="133" t="e">
        <f>COUNTIFS(A1_Individu_Data_Keadaan_SDMK!A$4:A$149931,K51,A1_Individu_Data_Keadaan_SDMK!S$4:S$149285,"Dokter Spesialis Patologi Anatomi (Sp.PA)")</f>
        <v>#VALUE!</v>
      </c>
      <c r="BG51" s="135">
        <f t="shared" si="102"/>
        <v>0</v>
      </c>
      <c r="BH51" s="134" t="e">
        <f t="shared" si="103"/>
        <v>#VALUE!</v>
      </c>
      <c r="BI51" s="134" t="e">
        <f t="shared" si="104"/>
        <v>#VALUE!</v>
      </c>
      <c r="BJ51" s="133" t="e">
        <f>COUNTIFS(A1_Individu_Data_Keadaan_SDMK!A$4:A$149931,K51,A1_Individu_Data_Keadaan_SDMK!S$4:S$149285,"Dokter Spesialis Rehabilitasi Medik (Sp.RM)")</f>
        <v>#VALUE!</v>
      </c>
      <c r="BK51" s="135" t="e">
        <f t="shared" si="105"/>
        <v>#VALUE!</v>
      </c>
      <c r="BL51" s="134" t="e">
        <f t="shared" si="106"/>
        <v>#VALUE!</v>
      </c>
      <c r="BM51" s="134" t="e">
        <f t="shared" si="107"/>
        <v>#VALUE!</v>
      </c>
      <c r="BN51" s="139" t="e">
        <f t="shared" si="108"/>
        <v>#VALUE!</v>
      </c>
    </row>
    <row r="52" spans="11:66" ht="15">
      <c r="K52" s="120" t="s">
        <v>14238</v>
      </c>
      <c r="L52" s="120" t="s">
        <v>14239</v>
      </c>
      <c r="M52" s="120" t="s">
        <v>1632</v>
      </c>
      <c r="N52" s="120" t="s">
        <v>12209</v>
      </c>
      <c r="O52" s="120" t="s">
        <v>12204</v>
      </c>
      <c r="P52" s="120">
        <v>33</v>
      </c>
      <c r="Q52" s="120">
        <v>3305</v>
      </c>
      <c r="R52" s="348" t="str">
        <f>IF(P52&lt;&gt;"",VLOOKUP(P52,'01_MASTER_KODE_WILAYAH'!H$1437:I$1470,2,FALSE),"")</f>
        <v>JAWA TENGAH</v>
      </c>
      <c r="S52" s="348" t="str">
        <f>IF(Q52&lt;&gt;"",VLOOKUP(Q52,'01_MASTER_KODE_WILAYAH'!D$5:F$1353,3,FALSE),"")</f>
        <v>KEBUMEN</v>
      </c>
      <c r="T52" s="422" t="str">
        <f t="shared" si="73"/>
        <v>Swasta/Lai</v>
      </c>
      <c r="U52" s="145" t="e">
        <f t="shared" si="74"/>
        <v>#VALUE!</v>
      </c>
      <c r="V52" s="133" t="e">
        <f>COUNTIFS(A1_Individu_Data_Keadaan_SDMK!A$4:A$149931,K52,A1_Individu_Data_Keadaan_SDMK!S$4:S$149285,"Dokter Umum")</f>
        <v>#VALUE!</v>
      </c>
      <c r="W52" s="122">
        <f t="shared" si="75"/>
        <v>4</v>
      </c>
      <c r="X52" s="134" t="e">
        <f t="shared" si="76"/>
        <v>#VALUE!</v>
      </c>
      <c r="Y52" s="134" t="e">
        <f t="shared" si="77"/>
        <v>#VALUE!</v>
      </c>
      <c r="Z52" s="133" t="e">
        <f>COUNTIFS(A1_Individu_Data_Keadaan_SDMK!A$4:A$149931,K52,A1_Individu_Data_Keadaan_SDMK!S$4:S$149285,"Dokter Gigi")</f>
        <v>#VALUE!</v>
      </c>
      <c r="AA52" s="122">
        <f t="shared" si="78"/>
        <v>1</v>
      </c>
      <c r="AB52" s="134" t="e">
        <f t="shared" si="79"/>
        <v>#VALUE!</v>
      </c>
      <c r="AC52" s="134" t="e">
        <f t="shared" si="80"/>
        <v>#VALUE!</v>
      </c>
      <c r="AD52" s="133" t="e">
        <f>COUNTIFS(A1_Individu_Data_Keadaan_SDMK!A$4:A$149931,K52,A1_Individu_Data_Keadaan_SDMK!S$4:S$149285,"Dokter Spesialis Penyakit Dalam (Sp.PD)")</f>
        <v>#VALUE!</v>
      </c>
      <c r="AE52" s="122">
        <f t="shared" si="81"/>
        <v>1</v>
      </c>
      <c r="AF52" s="134" t="e">
        <f t="shared" si="82"/>
        <v>#VALUE!</v>
      </c>
      <c r="AG52" s="134" t="e">
        <f t="shared" si="83"/>
        <v>#VALUE!</v>
      </c>
      <c r="AH52" s="133" t="e">
        <f>COUNTIFS(A1_Individu_Data_Keadaan_SDMK!A$4:A$149931,K52,A1_Individu_Data_Keadaan_SDMK!S$4:S$149285,"Dokter Spesialis Obstetri &amp; Ginekologi - Kebidanan &amp; Kandungan (Sp.OG)")</f>
        <v>#VALUE!</v>
      </c>
      <c r="AI52" s="122">
        <f t="shared" si="84"/>
        <v>1</v>
      </c>
      <c r="AJ52" s="134" t="e">
        <f t="shared" si="85"/>
        <v>#VALUE!</v>
      </c>
      <c r="AK52" s="134" t="e">
        <f t="shared" si="86"/>
        <v>#VALUE!</v>
      </c>
      <c r="AL52" s="133" t="e">
        <f>COUNTIFS(A1_Individu_Data_Keadaan_SDMK!A$4:A$149931,K52,A1_Individu_Data_Keadaan_SDMK!S$4:S$149285,"Dokter Spesialis Anak (Sp.A)")</f>
        <v>#VALUE!</v>
      </c>
      <c r="AM52" s="135">
        <f t="shared" si="87"/>
        <v>1</v>
      </c>
      <c r="AN52" s="134" t="e">
        <f t="shared" si="88"/>
        <v>#VALUE!</v>
      </c>
      <c r="AO52" s="134" t="e">
        <f t="shared" si="89"/>
        <v>#VALUE!</v>
      </c>
      <c r="AP52" s="133" t="e">
        <f>COUNTIFS(A1_Individu_Data_Keadaan_SDMK!A$4:A$149931,K52,A1_Individu_Data_Keadaan_SDMK!S$4:S$149285,"Dokter Spesialis Bedah (Sp.B)")</f>
        <v>#VALUE!</v>
      </c>
      <c r="AQ52" s="135">
        <f t="shared" si="90"/>
        <v>1</v>
      </c>
      <c r="AR52" s="134" t="e">
        <f t="shared" si="91"/>
        <v>#VALUE!</v>
      </c>
      <c r="AS52" s="134" t="e">
        <f t="shared" si="92"/>
        <v>#VALUE!</v>
      </c>
      <c r="AT52" s="133" t="e">
        <f>COUNTIFS(A1_Individu_Data_Keadaan_SDMK!A$4:A$149931,K52,A1_Individu_Data_Keadaan_SDMK!S$4:S$149285,"Dokter Spesialis Radiologi (Sp.Rad)")</f>
        <v>#VALUE!</v>
      </c>
      <c r="AU52" s="135">
        <f t="shared" si="93"/>
        <v>0</v>
      </c>
      <c r="AV52" s="134" t="e">
        <f t="shared" si="94"/>
        <v>#VALUE!</v>
      </c>
      <c r="AW52" s="134" t="e">
        <f t="shared" si="95"/>
        <v>#VALUE!</v>
      </c>
      <c r="AX52" s="133" t="e">
        <f>COUNTIFS(A1_Individu_Data_Keadaan_SDMK!A$4:A$149931,K52,A1_Individu_Data_Keadaan_SDMK!S$4:S$149285,"Dokter Spesialis Anastesiologi (Sp.An)")</f>
        <v>#VALUE!</v>
      </c>
      <c r="AY52" s="135">
        <f t="shared" si="96"/>
        <v>0</v>
      </c>
      <c r="AZ52" s="134" t="e">
        <f t="shared" si="97"/>
        <v>#VALUE!</v>
      </c>
      <c r="BA52" s="134" t="e">
        <f t="shared" si="98"/>
        <v>#VALUE!</v>
      </c>
      <c r="BB52" s="133" t="e">
        <f>COUNTIFS(A1_Individu_Data_Keadaan_SDMK!A$4:A$149931,K52,A1_Individu_Data_Keadaan_SDMK!S$4:S$149285,"Dokter Spesialis Patologi Klinik (SP.PK)")</f>
        <v>#VALUE!</v>
      </c>
      <c r="BC52" s="135">
        <f t="shared" si="99"/>
        <v>0</v>
      </c>
      <c r="BD52" s="134" t="e">
        <f t="shared" si="100"/>
        <v>#VALUE!</v>
      </c>
      <c r="BE52" s="134" t="e">
        <f t="shared" si="101"/>
        <v>#VALUE!</v>
      </c>
      <c r="BF52" s="133" t="e">
        <f>COUNTIFS(A1_Individu_Data_Keadaan_SDMK!A$4:A$149931,K52,A1_Individu_Data_Keadaan_SDMK!S$4:S$149285,"Dokter Spesialis Patologi Anatomi (Sp.PA)")</f>
        <v>#VALUE!</v>
      </c>
      <c r="BG52" s="135">
        <f t="shared" si="102"/>
        <v>0</v>
      </c>
      <c r="BH52" s="134" t="e">
        <f t="shared" si="103"/>
        <v>#VALUE!</v>
      </c>
      <c r="BI52" s="134" t="e">
        <f t="shared" si="104"/>
        <v>#VALUE!</v>
      </c>
      <c r="BJ52" s="133" t="e">
        <f>COUNTIFS(A1_Individu_Data_Keadaan_SDMK!A$4:A$149931,K52,A1_Individu_Data_Keadaan_SDMK!S$4:S$149285,"Dokter Spesialis Rehabilitasi Medik (Sp.RM)")</f>
        <v>#VALUE!</v>
      </c>
      <c r="BK52" s="135" t="e">
        <f t="shared" si="105"/>
        <v>#VALUE!</v>
      </c>
      <c r="BL52" s="134" t="e">
        <f t="shared" si="106"/>
        <v>#VALUE!</v>
      </c>
      <c r="BM52" s="134" t="e">
        <f t="shared" si="107"/>
        <v>#VALUE!</v>
      </c>
      <c r="BN52" s="139" t="e">
        <f t="shared" si="108"/>
        <v>#VALUE!</v>
      </c>
    </row>
    <row r="53" spans="11:66" ht="15">
      <c r="K53" s="120" t="s">
        <v>14240</v>
      </c>
      <c r="L53" s="120" t="s">
        <v>14241</v>
      </c>
      <c r="M53" s="120" t="s">
        <v>1632</v>
      </c>
      <c r="N53" s="120" t="s">
        <v>12208</v>
      </c>
      <c r="O53" s="120" t="s">
        <v>12203</v>
      </c>
      <c r="P53" s="120">
        <v>33</v>
      </c>
      <c r="Q53" s="120">
        <v>3305</v>
      </c>
      <c r="R53" s="348" t="str">
        <f>IF(P53&lt;&gt;"",VLOOKUP(P53,'01_MASTER_KODE_WILAYAH'!H$1437:I$1470,2,FALSE),"")</f>
        <v>JAWA TENGAH</v>
      </c>
      <c r="S53" s="348" t="str">
        <f>IF(Q53&lt;&gt;"",VLOOKUP(Q53,'01_MASTER_KODE_WILAYAH'!D$5:F$1353,3,FALSE),"")</f>
        <v>KEBUMEN</v>
      </c>
      <c r="T53" s="422" t="str">
        <f t="shared" si="73"/>
        <v>Organisasi</v>
      </c>
      <c r="U53" s="145" t="e">
        <f t="shared" si="74"/>
        <v>#VALUE!</v>
      </c>
      <c r="V53" s="133" t="e">
        <f>COUNTIFS(A1_Individu_Data_Keadaan_SDMK!A$4:A$149931,K53,A1_Individu_Data_Keadaan_SDMK!S$4:S$149285,"Dokter Umum")</f>
        <v>#VALUE!</v>
      </c>
      <c r="W53" s="122">
        <f t="shared" si="75"/>
        <v>9</v>
      </c>
      <c r="X53" s="134" t="e">
        <f t="shared" si="76"/>
        <v>#VALUE!</v>
      </c>
      <c r="Y53" s="134" t="e">
        <f t="shared" si="77"/>
        <v>#VALUE!</v>
      </c>
      <c r="Z53" s="133" t="e">
        <f>COUNTIFS(A1_Individu_Data_Keadaan_SDMK!A$4:A$149931,K53,A1_Individu_Data_Keadaan_SDMK!S$4:S$149285,"Dokter Gigi")</f>
        <v>#VALUE!</v>
      </c>
      <c r="AA53" s="122">
        <f t="shared" si="78"/>
        <v>2</v>
      </c>
      <c r="AB53" s="134" t="e">
        <f t="shared" si="79"/>
        <v>#VALUE!</v>
      </c>
      <c r="AC53" s="134" t="e">
        <f t="shared" si="80"/>
        <v>#VALUE!</v>
      </c>
      <c r="AD53" s="133" t="e">
        <f>COUNTIFS(A1_Individu_Data_Keadaan_SDMK!A$4:A$149931,K53,A1_Individu_Data_Keadaan_SDMK!S$4:S$149285,"Dokter Spesialis Penyakit Dalam (Sp.PD)")</f>
        <v>#VALUE!</v>
      </c>
      <c r="AE53" s="122">
        <f t="shared" si="81"/>
        <v>2</v>
      </c>
      <c r="AF53" s="134" t="e">
        <f t="shared" si="82"/>
        <v>#VALUE!</v>
      </c>
      <c r="AG53" s="134" t="e">
        <f t="shared" si="83"/>
        <v>#VALUE!</v>
      </c>
      <c r="AH53" s="133" t="e">
        <f>COUNTIFS(A1_Individu_Data_Keadaan_SDMK!A$4:A$149931,K53,A1_Individu_Data_Keadaan_SDMK!S$4:S$149285,"Dokter Spesialis Obstetri &amp; Ginekologi - Kebidanan &amp; Kandungan (Sp.OG)")</f>
        <v>#VALUE!</v>
      </c>
      <c r="AI53" s="122">
        <f t="shared" si="84"/>
        <v>2</v>
      </c>
      <c r="AJ53" s="134" t="e">
        <f t="shared" si="85"/>
        <v>#VALUE!</v>
      </c>
      <c r="AK53" s="134" t="e">
        <f t="shared" si="86"/>
        <v>#VALUE!</v>
      </c>
      <c r="AL53" s="133" t="e">
        <f>COUNTIFS(A1_Individu_Data_Keadaan_SDMK!A$4:A$149931,K53,A1_Individu_Data_Keadaan_SDMK!S$4:S$149285,"Dokter Spesialis Anak (Sp.A)")</f>
        <v>#VALUE!</v>
      </c>
      <c r="AM53" s="135">
        <f t="shared" si="87"/>
        <v>2</v>
      </c>
      <c r="AN53" s="134" t="e">
        <f t="shared" si="88"/>
        <v>#VALUE!</v>
      </c>
      <c r="AO53" s="134" t="e">
        <f t="shared" si="89"/>
        <v>#VALUE!</v>
      </c>
      <c r="AP53" s="133" t="e">
        <f>COUNTIFS(A1_Individu_Data_Keadaan_SDMK!A$4:A$149931,K53,A1_Individu_Data_Keadaan_SDMK!S$4:S$149285,"Dokter Spesialis Bedah (Sp.B)")</f>
        <v>#VALUE!</v>
      </c>
      <c r="AQ53" s="135">
        <f t="shared" si="90"/>
        <v>2</v>
      </c>
      <c r="AR53" s="134" t="e">
        <f t="shared" si="91"/>
        <v>#VALUE!</v>
      </c>
      <c r="AS53" s="134" t="e">
        <f t="shared" si="92"/>
        <v>#VALUE!</v>
      </c>
      <c r="AT53" s="133" t="e">
        <f>COUNTIFS(A1_Individu_Data_Keadaan_SDMK!A$4:A$149931,K53,A1_Individu_Data_Keadaan_SDMK!S$4:S$149285,"Dokter Spesialis Radiologi (Sp.Rad)")</f>
        <v>#VALUE!</v>
      </c>
      <c r="AU53" s="135">
        <f t="shared" si="93"/>
        <v>1</v>
      </c>
      <c r="AV53" s="134" t="e">
        <f t="shared" si="94"/>
        <v>#VALUE!</v>
      </c>
      <c r="AW53" s="134" t="e">
        <f t="shared" si="95"/>
        <v>#VALUE!</v>
      </c>
      <c r="AX53" s="133" t="e">
        <f>COUNTIFS(A1_Individu_Data_Keadaan_SDMK!A$4:A$149931,K53,A1_Individu_Data_Keadaan_SDMK!S$4:S$149285,"Dokter Spesialis Anastesiologi (Sp.An)")</f>
        <v>#VALUE!</v>
      </c>
      <c r="AY53" s="135">
        <f t="shared" si="96"/>
        <v>1</v>
      </c>
      <c r="AZ53" s="134" t="e">
        <f t="shared" si="97"/>
        <v>#VALUE!</v>
      </c>
      <c r="BA53" s="134" t="e">
        <f t="shared" si="98"/>
        <v>#VALUE!</v>
      </c>
      <c r="BB53" s="133" t="e">
        <f>COUNTIFS(A1_Individu_Data_Keadaan_SDMK!A$4:A$149931,K53,A1_Individu_Data_Keadaan_SDMK!S$4:S$149285,"Dokter Spesialis Patologi Klinik (SP.PK)")</f>
        <v>#VALUE!</v>
      </c>
      <c r="BC53" s="135">
        <f t="shared" si="99"/>
        <v>1</v>
      </c>
      <c r="BD53" s="134" t="e">
        <f t="shared" si="100"/>
        <v>#VALUE!</v>
      </c>
      <c r="BE53" s="134" t="e">
        <f t="shared" si="101"/>
        <v>#VALUE!</v>
      </c>
      <c r="BF53" s="133" t="e">
        <f>COUNTIFS(A1_Individu_Data_Keadaan_SDMK!A$4:A$149931,K53,A1_Individu_Data_Keadaan_SDMK!S$4:S$149285,"Dokter Spesialis Patologi Anatomi (Sp.PA)")</f>
        <v>#VALUE!</v>
      </c>
      <c r="BG53" s="135">
        <f t="shared" si="102"/>
        <v>0</v>
      </c>
      <c r="BH53" s="134" t="e">
        <f t="shared" si="103"/>
        <v>#VALUE!</v>
      </c>
      <c r="BI53" s="134" t="e">
        <f t="shared" si="104"/>
        <v>#VALUE!</v>
      </c>
      <c r="BJ53" s="133" t="e">
        <f>COUNTIFS(A1_Individu_Data_Keadaan_SDMK!A$4:A$149931,K53,A1_Individu_Data_Keadaan_SDMK!S$4:S$149285,"Dokter Spesialis Rehabilitasi Medik (Sp.RM)")</f>
        <v>#VALUE!</v>
      </c>
      <c r="BK53" s="135" t="e">
        <f t="shared" si="105"/>
        <v>#VALUE!</v>
      </c>
      <c r="BL53" s="134" t="e">
        <f t="shared" si="106"/>
        <v>#VALUE!</v>
      </c>
      <c r="BM53" s="134" t="e">
        <f t="shared" si="107"/>
        <v>#VALUE!</v>
      </c>
      <c r="BN53" s="139" t="e">
        <f t="shared" si="108"/>
        <v>#VALUE!</v>
      </c>
    </row>
    <row r="54" spans="11:66" ht="15">
      <c r="K54" s="120" t="s">
        <v>14242</v>
      </c>
      <c r="L54" s="120" t="s">
        <v>14243</v>
      </c>
      <c r="M54" s="120" t="s">
        <v>1632</v>
      </c>
      <c r="N54" s="120" t="s">
        <v>12208</v>
      </c>
      <c r="O54" s="120" t="s">
        <v>12206</v>
      </c>
      <c r="P54" s="120">
        <v>33</v>
      </c>
      <c r="Q54" s="120">
        <v>3305</v>
      </c>
      <c r="R54" s="348" t="str">
        <f>IF(P54&lt;&gt;"",VLOOKUP(P54,'01_MASTER_KODE_WILAYAH'!H$1437:I$1470,2,FALSE),"")</f>
        <v>JAWA TENGAH</v>
      </c>
      <c r="S54" s="348" t="str">
        <f>IF(Q54&lt;&gt;"",VLOOKUP(Q54,'01_MASTER_KODE_WILAYAH'!D$5:F$1353,3,FALSE),"")</f>
        <v>KEBUMEN</v>
      </c>
      <c r="T54" s="422" t="str">
        <f t="shared" si="73"/>
        <v>Organisasi</v>
      </c>
      <c r="U54" s="145" t="e">
        <f t="shared" si="74"/>
        <v>#VALUE!</v>
      </c>
      <c r="V54" s="133" t="e">
        <f>COUNTIFS(A1_Individu_Data_Keadaan_SDMK!A$4:A$149931,K54,A1_Individu_Data_Keadaan_SDMK!S$4:S$149285,"Dokter Umum")</f>
        <v>#VALUE!</v>
      </c>
      <c r="W54" s="122">
        <f t="shared" si="75"/>
        <v>9</v>
      </c>
      <c r="X54" s="134" t="e">
        <f t="shared" si="76"/>
        <v>#VALUE!</v>
      </c>
      <c r="Y54" s="134" t="e">
        <f t="shared" si="77"/>
        <v>#VALUE!</v>
      </c>
      <c r="Z54" s="133" t="e">
        <f>COUNTIFS(A1_Individu_Data_Keadaan_SDMK!A$4:A$149931,K54,A1_Individu_Data_Keadaan_SDMK!S$4:S$149285,"Dokter Gigi")</f>
        <v>#VALUE!</v>
      </c>
      <c r="AA54" s="122">
        <f t="shared" si="78"/>
        <v>2</v>
      </c>
      <c r="AB54" s="134" t="e">
        <f t="shared" si="79"/>
        <v>#VALUE!</v>
      </c>
      <c r="AC54" s="134" t="e">
        <f t="shared" si="80"/>
        <v>#VALUE!</v>
      </c>
      <c r="AD54" s="133" t="e">
        <f>COUNTIFS(A1_Individu_Data_Keadaan_SDMK!A$4:A$149931,K54,A1_Individu_Data_Keadaan_SDMK!S$4:S$149285,"Dokter Spesialis Penyakit Dalam (Sp.PD)")</f>
        <v>#VALUE!</v>
      </c>
      <c r="AE54" s="122">
        <f t="shared" si="81"/>
        <v>2</v>
      </c>
      <c r="AF54" s="134" t="e">
        <f t="shared" si="82"/>
        <v>#VALUE!</v>
      </c>
      <c r="AG54" s="134" t="e">
        <f t="shared" si="83"/>
        <v>#VALUE!</v>
      </c>
      <c r="AH54" s="133" t="e">
        <f>COUNTIFS(A1_Individu_Data_Keadaan_SDMK!A$4:A$149931,K54,A1_Individu_Data_Keadaan_SDMK!S$4:S$149285,"Dokter Spesialis Obstetri &amp; Ginekologi - Kebidanan &amp; Kandungan (Sp.OG)")</f>
        <v>#VALUE!</v>
      </c>
      <c r="AI54" s="122">
        <f t="shared" si="84"/>
        <v>2</v>
      </c>
      <c r="AJ54" s="134" t="e">
        <f t="shared" si="85"/>
        <v>#VALUE!</v>
      </c>
      <c r="AK54" s="134" t="e">
        <f t="shared" si="86"/>
        <v>#VALUE!</v>
      </c>
      <c r="AL54" s="133" t="e">
        <f>COUNTIFS(A1_Individu_Data_Keadaan_SDMK!A$4:A$149931,K54,A1_Individu_Data_Keadaan_SDMK!S$4:S$149285,"Dokter Spesialis Anak (Sp.A)")</f>
        <v>#VALUE!</v>
      </c>
      <c r="AM54" s="135">
        <f t="shared" si="87"/>
        <v>2</v>
      </c>
      <c r="AN54" s="134" t="e">
        <f t="shared" si="88"/>
        <v>#VALUE!</v>
      </c>
      <c r="AO54" s="134" t="e">
        <f t="shared" si="89"/>
        <v>#VALUE!</v>
      </c>
      <c r="AP54" s="133" t="e">
        <f>COUNTIFS(A1_Individu_Data_Keadaan_SDMK!A$4:A$149931,K54,A1_Individu_Data_Keadaan_SDMK!S$4:S$149285,"Dokter Spesialis Bedah (Sp.B)")</f>
        <v>#VALUE!</v>
      </c>
      <c r="AQ54" s="135">
        <f t="shared" si="90"/>
        <v>2</v>
      </c>
      <c r="AR54" s="134" t="e">
        <f t="shared" si="91"/>
        <v>#VALUE!</v>
      </c>
      <c r="AS54" s="134" t="e">
        <f t="shared" si="92"/>
        <v>#VALUE!</v>
      </c>
      <c r="AT54" s="133" t="e">
        <f>COUNTIFS(A1_Individu_Data_Keadaan_SDMK!A$4:A$149931,K54,A1_Individu_Data_Keadaan_SDMK!S$4:S$149285,"Dokter Spesialis Radiologi (Sp.Rad)")</f>
        <v>#VALUE!</v>
      </c>
      <c r="AU54" s="135">
        <f t="shared" si="93"/>
        <v>1</v>
      </c>
      <c r="AV54" s="134" t="e">
        <f t="shared" si="94"/>
        <v>#VALUE!</v>
      </c>
      <c r="AW54" s="134" t="e">
        <f t="shared" si="95"/>
        <v>#VALUE!</v>
      </c>
      <c r="AX54" s="133" t="e">
        <f>COUNTIFS(A1_Individu_Data_Keadaan_SDMK!A$4:A$149931,K54,A1_Individu_Data_Keadaan_SDMK!S$4:S$149285,"Dokter Spesialis Anastesiologi (Sp.An)")</f>
        <v>#VALUE!</v>
      </c>
      <c r="AY54" s="135">
        <f t="shared" si="96"/>
        <v>1</v>
      </c>
      <c r="AZ54" s="134" t="e">
        <f t="shared" si="97"/>
        <v>#VALUE!</v>
      </c>
      <c r="BA54" s="134" t="e">
        <f t="shared" si="98"/>
        <v>#VALUE!</v>
      </c>
      <c r="BB54" s="133" t="e">
        <f>COUNTIFS(A1_Individu_Data_Keadaan_SDMK!A$4:A$149931,K54,A1_Individu_Data_Keadaan_SDMK!S$4:S$149285,"Dokter Spesialis Patologi Klinik (SP.PK)")</f>
        <v>#VALUE!</v>
      </c>
      <c r="BC54" s="135">
        <f t="shared" si="99"/>
        <v>1</v>
      </c>
      <c r="BD54" s="134" t="e">
        <f t="shared" si="100"/>
        <v>#VALUE!</v>
      </c>
      <c r="BE54" s="134" t="e">
        <f t="shared" si="101"/>
        <v>#VALUE!</v>
      </c>
      <c r="BF54" s="133" t="e">
        <f>COUNTIFS(A1_Individu_Data_Keadaan_SDMK!A$4:A$149931,K54,A1_Individu_Data_Keadaan_SDMK!S$4:S$149285,"Dokter Spesialis Patologi Anatomi (Sp.PA)")</f>
        <v>#VALUE!</v>
      </c>
      <c r="BG54" s="135">
        <f t="shared" si="102"/>
        <v>0</v>
      </c>
      <c r="BH54" s="134" t="e">
        <f t="shared" si="103"/>
        <v>#VALUE!</v>
      </c>
      <c r="BI54" s="134" t="e">
        <f t="shared" si="104"/>
        <v>#VALUE!</v>
      </c>
      <c r="BJ54" s="133" t="e">
        <f>COUNTIFS(A1_Individu_Data_Keadaan_SDMK!A$4:A$149931,K54,A1_Individu_Data_Keadaan_SDMK!S$4:S$149285,"Dokter Spesialis Rehabilitasi Medik (Sp.RM)")</f>
        <v>#VALUE!</v>
      </c>
      <c r="BK54" s="135" t="e">
        <f t="shared" si="105"/>
        <v>#VALUE!</v>
      </c>
      <c r="BL54" s="134" t="e">
        <f t="shared" si="106"/>
        <v>#VALUE!</v>
      </c>
      <c r="BM54" s="134" t="e">
        <f t="shared" si="107"/>
        <v>#VALUE!</v>
      </c>
      <c r="BN54" s="139" t="e">
        <f t="shared" si="108"/>
        <v>#VALUE!</v>
      </c>
    </row>
    <row r="55" spans="11:66" ht="15">
      <c r="K55" s="120" t="s">
        <v>14244</v>
      </c>
      <c r="L55" s="120" t="s">
        <v>14245</v>
      </c>
      <c r="M55" s="120" t="s">
        <v>1632</v>
      </c>
      <c r="N55" s="120" t="s">
        <v>12208</v>
      </c>
      <c r="O55" s="120" t="s">
        <v>12203</v>
      </c>
      <c r="P55" s="120">
        <v>33</v>
      </c>
      <c r="Q55" s="120">
        <v>3305</v>
      </c>
      <c r="R55" s="348" t="str">
        <f>IF(P55&lt;&gt;"",VLOOKUP(P55,'01_MASTER_KODE_WILAYAH'!H$1437:I$1470,2,FALSE),"")</f>
        <v>JAWA TENGAH</v>
      </c>
      <c r="S55" s="348" t="str">
        <f>IF(Q55&lt;&gt;"",VLOOKUP(Q55,'01_MASTER_KODE_WILAYAH'!D$5:F$1353,3,FALSE),"")</f>
        <v>KEBUMEN</v>
      </c>
      <c r="T55" s="422" t="str">
        <f t="shared" si="73"/>
        <v>Organisasi</v>
      </c>
      <c r="U55" s="145" t="e">
        <f t="shared" si="74"/>
        <v>#VALUE!</v>
      </c>
      <c r="V55" s="133" t="e">
        <f>COUNTIFS(A1_Individu_Data_Keadaan_SDMK!A$4:A$149931,K55,A1_Individu_Data_Keadaan_SDMK!S$4:S$149285,"Dokter Umum")</f>
        <v>#VALUE!</v>
      </c>
      <c r="W55" s="122">
        <f t="shared" si="75"/>
        <v>9</v>
      </c>
      <c r="X55" s="134" t="e">
        <f t="shared" si="76"/>
        <v>#VALUE!</v>
      </c>
      <c r="Y55" s="134" t="e">
        <f t="shared" si="77"/>
        <v>#VALUE!</v>
      </c>
      <c r="Z55" s="133" t="e">
        <f>COUNTIFS(A1_Individu_Data_Keadaan_SDMK!A$4:A$149931,K55,A1_Individu_Data_Keadaan_SDMK!S$4:S$149285,"Dokter Gigi")</f>
        <v>#VALUE!</v>
      </c>
      <c r="AA55" s="122">
        <f t="shared" si="78"/>
        <v>2</v>
      </c>
      <c r="AB55" s="134" t="e">
        <f t="shared" si="79"/>
        <v>#VALUE!</v>
      </c>
      <c r="AC55" s="134" t="e">
        <f t="shared" si="80"/>
        <v>#VALUE!</v>
      </c>
      <c r="AD55" s="133" t="e">
        <f>COUNTIFS(A1_Individu_Data_Keadaan_SDMK!A$4:A$149931,K55,A1_Individu_Data_Keadaan_SDMK!S$4:S$149285,"Dokter Spesialis Penyakit Dalam (Sp.PD)")</f>
        <v>#VALUE!</v>
      </c>
      <c r="AE55" s="122">
        <f t="shared" si="81"/>
        <v>2</v>
      </c>
      <c r="AF55" s="134" t="e">
        <f t="shared" si="82"/>
        <v>#VALUE!</v>
      </c>
      <c r="AG55" s="134" t="e">
        <f t="shared" si="83"/>
        <v>#VALUE!</v>
      </c>
      <c r="AH55" s="133" t="e">
        <f>COUNTIFS(A1_Individu_Data_Keadaan_SDMK!A$4:A$149931,K55,A1_Individu_Data_Keadaan_SDMK!S$4:S$149285,"Dokter Spesialis Obstetri &amp; Ginekologi - Kebidanan &amp; Kandungan (Sp.OG)")</f>
        <v>#VALUE!</v>
      </c>
      <c r="AI55" s="122">
        <f t="shared" si="84"/>
        <v>2</v>
      </c>
      <c r="AJ55" s="134" t="e">
        <f t="shared" si="85"/>
        <v>#VALUE!</v>
      </c>
      <c r="AK55" s="134" t="e">
        <f t="shared" si="86"/>
        <v>#VALUE!</v>
      </c>
      <c r="AL55" s="133" t="e">
        <f>COUNTIFS(A1_Individu_Data_Keadaan_SDMK!A$4:A$149931,K55,A1_Individu_Data_Keadaan_SDMK!S$4:S$149285,"Dokter Spesialis Anak (Sp.A)")</f>
        <v>#VALUE!</v>
      </c>
      <c r="AM55" s="135">
        <f t="shared" si="87"/>
        <v>2</v>
      </c>
      <c r="AN55" s="134" t="e">
        <f t="shared" si="88"/>
        <v>#VALUE!</v>
      </c>
      <c r="AO55" s="134" t="e">
        <f t="shared" si="89"/>
        <v>#VALUE!</v>
      </c>
      <c r="AP55" s="133" t="e">
        <f>COUNTIFS(A1_Individu_Data_Keadaan_SDMK!A$4:A$149931,K55,A1_Individu_Data_Keadaan_SDMK!S$4:S$149285,"Dokter Spesialis Bedah (Sp.B)")</f>
        <v>#VALUE!</v>
      </c>
      <c r="AQ55" s="135">
        <f t="shared" si="90"/>
        <v>2</v>
      </c>
      <c r="AR55" s="134" t="e">
        <f t="shared" si="91"/>
        <v>#VALUE!</v>
      </c>
      <c r="AS55" s="134" t="e">
        <f t="shared" si="92"/>
        <v>#VALUE!</v>
      </c>
      <c r="AT55" s="133" t="e">
        <f>COUNTIFS(A1_Individu_Data_Keadaan_SDMK!A$4:A$149931,K55,A1_Individu_Data_Keadaan_SDMK!S$4:S$149285,"Dokter Spesialis Radiologi (Sp.Rad)")</f>
        <v>#VALUE!</v>
      </c>
      <c r="AU55" s="135">
        <f t="shared" si="93"/>
        <v>1</v>
      </c>
      <c r="AV55" s="134" t="e">
        <f t="shared" si="94"/>
        <v>#VALUE!</v>
      </c>
      <c r="AW55" s="134" t="e">
        <f t="shared" si="95"/>
        <v>#VALUE!</v>
      </c>
      <c r="AX55" s="133" t="e">
        <f>COUNTIFS(A1_Individu_Data_Keadaan_SDMK!A$4:A$149931,K55,A1_Individu_Data_Keadaan_SDMK!S$4:S$149285,"Dokter Spesialis Anastesiologi (Sp.An)")</f>
        <v>#VALUE!</v>
      </c>
      <c r="AY55" s="135">
        <f t="shared" si="96"/>
        <v>1</v>
      </c>
      <c r="AZ55" s="134" t="e">
        <f t="shared" si="97"/>
        <v>#VALUE!</v>
      </c>
      <c r="BA55" s="134" t="e">
        <f t="shared" si="98"/>
        <v>#VALUE!</v>
      </c>
      <c r="BB55" s="133" t="e">
        <f>COUNTIFS(A1_Individu_Data_Keadaan_SDMK!A$4:A$149931,K55,A1_Individu_Data_Keadaan_SDMK!S$4:S$149285,"Dokter Spesialis Patologi Klinik (SP.PK)")</f>
        <v>#VALUE!</v>
      </c>
      <c r="BC55" s="135">
        <f t="shared" si="99"/>
        <v>1</v>
      </c>
      <c r="BD55" s="134" t="e">
        <f t="shared" si="100"/>
        <v>#VALUE!</v>
      </c>
      <c r="BE55" s="134" t="e">
        <f t="shared" si="101"/>
        <v>#VALUE!</v>
      </c>
      <c r="BF55" s="133" t="e">
        <f>COUNTIFS(A1_Individu_Data_Keadaan_SDMK!A$4:A$149931,K55,A1_Individu_Data_Keadaan_SDMK!S$4:S$149285,"Dokter Spesialis Patologi Anatomi (Sp.PA)")</f>
        <v>#VALUE!</v>
      </c>
      <c r="BG55" s="135">
        <f t="shared" si="102"/>
        <v>0</v>
      </c>
      <c r="BH55" s="134" t="e">
        <f t="shared" si="103"/>
        <v>#VALUE!</v>
      </c>
      <c r="BI55" s="134" t="e">
        <f t="shared" si="104"/>
        <v>#VALUE!</v>
      </c>
      <c r="BJ55" s="133" t="e">
        <f>COUNTIFS(A1_Individu_Data_Keadaan_SDMK!A$4:A$149931,K55,A1_Individu_Data_Keadaan_SDMK!S$4:S$149285,"Dokter Spesialis Rehabilitasi Medik (Sp.RM)")</f>
        <v>#VALUE!</v>
      </c>
      <c r="BK55" s="135" t="e">
        <f t="shared" si="105"/>
        <v>#VALUE!</v>
      </c>
      <c r="BL55" s="134" t="e">
        <f t="shared" si="106"/>
        <v>#VALUE!</v>
      </c>
      <c r="BM55" s="134" t="e">
        <f t="shared" si="107"/>
        <v>#VALUE!</v>
      </c>
      <c r="BN55" s="139" t="e">
        <f t="shared" si="108"/>
        <v>#VALUE!</v>
      </c>
    </row>
    <row r="56" spans="11:66" ht="15">
      <c r="K56" s="120" t="s">
        <v>14246</v>
      </c>
      <c r="L56" s="120" t="s">
        <v>14247</v>
      </c>
      <c r="M56" s="120" t="s">
        <v>1632</v>
      </c>
      <c r="N56" s="120" t="s">
        <v>12208</v>
      </c>
      <c r="O56" s="120" t="s">
        <v>12203</v>
      </c>
      <c r="P56" s="120">
        <v>33</v>
      </c>
      <c r="Q56" s="120">
        <v>3305</v>
      </c>
      <c r="R56" s="348" t="str">
        <f>IF(P56&lt;&gt;"",VLOOKUP(P56,'01_MASTER_KODE_WILAYAH'!H$1437:I$1470,2,FALSE),"")</f>
        <v>JAWA TENGAH</v>
      </c>
      <c r="S56" s="348" t="str">
        <f>IF(Q56&lt;&gt;"",VLOOKUP(Q56,'01_MASTER_KODE_WILAYAH'!D$5:F$1353,3,FALSE),"")</f>
        <v>KEBUMEN</v>
      </c>
      <c r="T56" s="422" t="str">
        <f t="shared" si="73"/>
        <v>Organisasi</v>
      </c>
      <c r="U56" s="145" t="e">
        <f t="shared" si="74"/>
        <v>#VALUE!</v>
      </c>
      <c r="V56" s="133" t="e">
        <f>COUNTIFS(A1_Individu_Data_Keadaan_SDMK!A$4:A$149931,K56,A1_Individu_Data_Keadaan_SDMK!S$4:S$149285,"Dokter Umum")</f>
        <v>#VALUE!</v>
      </c>
      <c r="W56" s="122">
        <f t="shared" si="75"/>
        <v>9</v>
      </c>
      <c r="X56" s="134" t="e">
        <f t="shared" si="76"/>
        <v>#VALUE!</v>
      </c>
      <c r="Y56" s="134" t="e">
        <f t="shared" si="77"/>
        <v>#VALUE!</v>
      </c>
      <c r="Z56" s="133" t="e">
        <f>COUNTIFS(A1_Individu_Data_Keadaan_SDMK!A$4:A$149931,K56,A1_Individu_Data_Keadaan_SDMK!S$4:S$149285,"Dokter Gigi")</f>
        <v>#VALUE!</v>
      </c>
      <c r="AA56" s="122">
        <f t="shared" si="78"/>
        <v>2</v>
      </c>
      <c r="AB56" s="134" t="e">
        <f t="shared" si="79"/>
        <v>#VALUE!</v>
      </c>
      <c r="AC56" s="134" t="e">
        <f t="shared" si="80"/>
        <v>#VALUE!</v>
      </c>
      <c r="AD56" s="133" t="e">
        <f>COUNTIFS(A1_Individu_Data_Keadaan_SDMK!A$4:A$149931,K56,A1_Individu_Data_Keadaan_SDMK!S$4:S$149285,"Dokter Spesialis Penyakit Dalam (Sp.PD)")</f>
        <v>#VALUE!</v>
      </c>
      <c r="AE56" s="122">
        <f t="shared" si="81"/>
        <v>2</v>
      </c>
      <c r="AF56" s="134" t="e">
        <f t="shared" si="82"/>
        <v>#VALUE!</v>
      </c>
      <c r="AG56" s="134" t="e">
        <f t="shared" si="83"/>
        <v>#VALUE!</v>
      </c>
      <c r="AH56" s="133" t="e">
        <f>COUNTIFS(A1_Individu_Data_Keadaan_SDMK!A$4:A$149931,K56,A1_Individu_Data_Keadaan_SDMK!S$4:S$149285,"Dokter Spesialis Obstetri &amp; Ginekologi - Kebidanan &amp; Kandungan (Sp.OG)")</f>
        <v>#VALUE!</v>
      </c>
      <c r="AI56" s="122">
        <f t="shared" si="84"/>
        <v>2</v>
      </c>
      <c r="AJ56" s="134" t="e">
        <f t="shared" si="85"/>
        <v>#VALUE!</v>
      </c>
      <c r="AK56" s="134" t="e">
        <f t="shared" si="86"/>
        <v>#VALUE!</v>
      </c>
      <c r="AL56" s="133" t="e">
        <f>COUNTIFS(A1_Individu_Data_Keadaan_SDMK!A$4:A$149931,K56,A1_Individu_Data_Keadaan_SDMK!S$4:S$149285,"Dokter Spesialis Anak (Sp.A)")</f>
        <v>#VALUE!</v>
      </c>
      <c r="AM56" s="135">
        <f t="shared" si="87"/>
        <v>2</v>
      </c>
      <c r="AN56" s="134" t="e">
        <f t="shared" si="88"/>
        <v>#VALUE!</v>
      </c>
      <c r="AO56" s="134" t="e">
        <f t="shared" si="89"/>
        <v>#VALUE!</v>
      </c>
      <c r="AP56" s="133" t="e">
        <f>COUNTIFS(A1_Individu_Data_Keadaan_SDMK!A$4:A$149931,K56,A1_Individu_Data_Keadaan_SDMK!S$4:S$149285,"Dokter Spesialis Bedah (Sp.B)")</f>
        <v>#VALUE!</v>
      </c>
      <c r="AQ56" s="135">
        <f t="shared" si="90"/>
        <v>2</v>
      </c>
      <c r="AR56" s="134" t="e">
        <f t="shared" si="91"/>
        <v>#VALUE!</v>
      </c>
      <c r="AS56" s="134" t="e">
        <f t="shared" si="92"/>
        <v>#VALUE!</v>
      </c>
      <c r="AT56" s="133" t="e">
        <f>COUNTIFS(A1_Individu_Data_Keadaan_SDMK!A$4:A$149931,K56,A1_Individu_Data_Keadaan_SDMK!S$4:S$149285,"Dokter Spesialis Radiologi (Sp.Rad)")</f>
        <v>#VALUE!</v>
      </c>
      <c r="AU56" s="135">
        <f t="shared" si="93"/>
        <v>1</v>
      </c>
      <c r="AV56" s="134" t="e">
        <f t="shared" si="94"/>
        <v>#VALUE!</v>
      </c>
      <c r="AW56" s="134" t="e">
        <f t="shared" si="95"/>
        <v>#VALUE!</v>
      </c>
      <c r="AX56" s="133" t="e">
        <f>COUNTIFS(A1_Individu_Data_Keadaan_SDMK!A$4:A$149931,K56,A1_Individu_Data_Keadaan_SDMK!S$4:S$149285,"Dokter Spesialis Anastesiologi (Sp.An)")</f>
        <v>#VALUE!</v>
      </c>
      <c r="AY56" s="135">
        <f t="shared" si="96"/>
        <v>1</v>
      </c>
      <c r="AZ56" s="134" t="e">
        <f t="shared" si="97"/>
        <v>#VALUE!</v>
      </c>
      <c r="BA56" s="134" t="e">
        <f t="shared" si="98"/>
        <v>#VALUE!</v>
      </c>
      <c r="BB56" s="133" t="e">
        <f>COUNTIFS(A1_Individu_Data_Keadaan_SDMK!A$4:A$149931,K56,A1_Individu_Data_Keadaan_SDMK!S$4:S$149285,"Dokter Spesialis Patologi Klinik (SP.PK)")</f>
        <v>#VALUE!</v>
      </c>
      <c r="BC56" s="135">
        <f t="shared" si="99"/>
        <v>1</v>
      </c>
      <c r="BD56" s="134" t="e">
        <f t="shared" si="100"/>
        <v>#VALUE!</v>
      </c>
      <c r="BE56" s="134" t="e">
        <f t="shared" si="101"/>
        <v>#VALUE!</v>
      </c>
      <c r="BF56" s="133" t="e">
        <f>COUNTIFS(A1_Individu_Data_Keadaan_SDMK!A$4:A$149931,K56,A1_Individu_Data_Keadaan_SDMK!S$4:S$149285,"Dokter Spesialis Patologi Anatomi (Sp.PA)")</f>
        <v>#VALUE!</v>
      </c>
      <c r="BG56" s="135">
        <f t="shared" si="102"/>
        <v>0</v>
      </c>
      <c r="BH56" s="134" t="e">
        <f t="shared" si="103"/>
        <v>#VALUE!</v>
      </c>
      <c r="BI56" s="134" t="e">
        <f t="shared" si="104"/>
        <v>#VALUE!</v>
      </c>
      <c r="BJ56" s="133" t="e">
        <f>COUNTIFS(A1_Individu_Data_Keadaan_SDMK!A$4:A$149931,K56,A1_Individu_Data_Keadaan_SDMK!S$4:S$149285,"Dokter Spesialis Rehabilitasi Medik (Sp.RM)")</f>
        <v>#VALUE!</v>
      </c>
      <c r="BK56" s="135" t="e">
        <f t="shared" si="105"/>
        <v>#VALUE!</v>
      </c>
      <c r="BL56" s="134" t="e">
        <f t="shared" si="106"/>
        <v>#VALUE!</v>
      </c>
      <c r="BM56" s="134" t="e">
        <f t="shared" si="107"/>
        <v>#VALUE!</v>
      </c>
      <c r="BN56" s="139" t="e">
        <f t="shared" si="108"/>
        <v>#VALUE!</v>
      </c>
    </row>
    <row r="57" spans="11:66" ht="15">
      <c r="K57" s="120" t="s">
        <v>14248</v>
      </c>
      <c r="L57" s="120" t="s">
        <v>14249</v>
      </c>
      <c r="M57" s="120" t="s">
        <v>1632</v>
      </c>
      <c r="N57" s="120" t="s">
        <v>12209</v>
      </c>
      <c r="O57" s="120" t="s">
        <v>12203</v>
      </c>
      <c r="P57" s="120">
        <v>33</v>
      </c>
      <c r="Q57" s="120">
        <v>3305</v>
      </c>
      <c r="R57" s="348" t="str">
        <f>IF(P57&lt;&gt;"",VLOOKUP(P57,'01_MASTER_KODE_WILAYAH'!H$1437:I$1470,2,FALSE),"")</f>
        <v>JAWA TENGAH</v>
      </c>
      <c r="S57" s="348" t="str">
        <f>IF(Q57&lt;&gt;"",VLOOKUP(Q57,'01_MASTER_KODE_WILAYAH'!D$5:F$1353,3,FALSE),"")</f>
        <v>KEBUMEN</v>
      </c>
      <c r="T57" s="422" t="str">
        <f t="shared" si="73"/>
        <v>Organisasi</v>
      </c>
      <c r="U57" s="145" t="e">
        <f t="shared" si="74"/>
        <v>#VALUE!</v>
      </c>
      <c r="V57" s="133" t="e">
        <f>COUNTIFS(A1_Individu_Data_Keadaan_SDMK!A$4:A$149931,K57,A1_Individu_Data_Keadaan_SDMK!S$4:S$149285,"Dokter Umum")</f>
        <v>#VALUE!</v>
      </c>
      <c r="W57" s="122">
        <f t="shared" si="75"/>
        <v>4</v>
      </c>
      <c r="X57" s="134" t="e">
        <f t="shared" si="76"/>
        <v>#VALUE!</v>
      </c>
      <c r="Y57" s="134" t="e">
        <f t="shared" si="77"/>
        <v>#VALUE!</v>
      </c>
      <c r="Z57" s="133" t="e">
        <f>COUNTIFS(A1_Individu_Data_Keadaan_SDMK!A$4:A$149931,K57,A1_Individu_Data_Keadaan_SDMK!S$4:S$149285,"Dokter Gigi")</f>
        <v>#VALUE!</v>
      </c>
      <c r="AA57" s="122">
        <f t="shared" si="78"/>
        <v>1</v>
      </c>
      <c r="AB57" s="134" t="e">
        <f t="shared" si="79"/>
        <v>#VALUE!</v>
      </c>
      <c r="AC57" s="134" t="e">
        <f t="shared" si="80"/>
        <v>#VALUE!</v>
      </c>
      <c r="AD57" s="133" t="e">
        <f>COUNTIFS(A1_Individu_Data_Keadaan_SDMK!A$4:A$149931,K57,A1_Individu_Data_Keadaan_SDMK!S$4:S$149285,"Dokter Spesialis Penyakit Dalam (Sp.PD)")</f>
        <v>#VALUE!</v>
      </c>
      <c r="AE57" s="122">
        <f t="shared" si="81"/>
        <v>1</v>
      </c>
      <c r="AF57" s="134" t="e">
        <f t="shared" si="82"/>
        <v>#VALUE!</v>
      </c>
      <c r="AG57" s="134" t="e">
        <f t="shared" si="83"/>
        <v>#VALUE!</v>
      </c>
      <c r="AH57" s="133" t="e">
        <f>COUNTIFS(A1_Individu_Data_Keadaan_SDMK!A$4:A$149931,K57,A1_Individu_Data_Keadaan_SDMK!S$4:S$149285,"Dokter Spesialis Obstetri &amp; Ginekologi - Kebidanan &amp; Kandungan (Sp.OG)")</f>
        <v>#VALUE!</v>
      </c>
      <c r="AI57" s="122">
        <f t="shared" si="84"/>
        <v>1</v>
      </c>
      <c r="AJ57" s="134" t="e">
        <f t="shared" si="85"/>
        <v>#VALUE!</v>
      </c>
      <c r="AK57" s="134" t="e">
        <f t="shared" si="86"/>
        <v>#VALUE!</v>
      </c>
      <c r="AL57" s="133" t="e">
        <f>COUNTIFS(A1_Individu_Data_Keadaan_SDMK!A$4:A$149931,K57,A1_Individu_Data_Keadaan_SDMK!S$4:S$149285,"Dokter Spesialis Anak (Sp.A)")</f>
        <v>#VALUE!</v>
      </c>
      <c r="AM57" s="135">
        <f t="shared" si="87"/>
        <v>1</v>
      </c>
      <c r="AN57" s="134" t="e">
        <f t="shared" si="88"/>
        <v>#VALUE!</v>
      </c>
      <c r="AO57" s="134" t="e">
        <f t="shared" si="89"/>
        <v>#VALUE!</v>
      </c>
      <c r="AP57" s="133" t="e">
        <f>COUNTIFS(A1_Individu_Data_Keadaan_SDMK!A$4:A$149931,K57,A1_Individu_Data_Keadaan_SDMK!S$4:S$149285,"Dokter Spesialis Bedah (Sp.B)")</f>
        <v>#VALUE!</v>
      </c>
      <c r="AQ57" s="135">
        <f t="shared" si="90"/>
        <v>1</v>
      </c>
      <c r="AR57" s="134" t="e">
        <f t="shared" si="91"/>
        <v>#VALUE!</v>
      </c>
      <c r="AS57" s="134" t="e">
        <f t="shared" si="92"/>
        <v>#VALUE!</v>
      </c>
      <c r="AT57" s="133" t="e">
        <f>COUNTIFS(A1_Individu_Data_Keadaan_SDMK!A$4:A$149931,K57,A1_Individu_Data_Keadaan_SDMK!S$4:S$149285,"Dokter Spesialis Radiologi (Sp.Rad)")</f>
        <v>#VALUE!</v>
      </c>
      <c r="AU57" s="135">
        <f t="shared" si="93"/>
        <v>0</v>
      </c>
      <c r="AV57" s="134" t="e">
        <f t="shared" si="94"/>
        <v>#VALUE!</v>
      </c>
      <c r="AW57" s="134" t="e">
        <f t="shared" si="95"/>
        <v>#VALUE!</v>
      </c>
      <c r="AX57" s="133" t="e">
        <f>COUNTIFS(A1_Individu_Data_Keadaan_SDMK!A$4:A$149931,K57,A1_Individu_Data_Keadaan_SDMK!S$4:S$149285,"Dokter Spesialis Anastesiologi (Sp.An)")</f>
        <v>#VALUE!</v>
      </c>
      <c r="AY57" s="135">
        <f t="shared" si="96"/>
        <v>0</v>
      </c>
      <c r="AZ57" s="134" t="e">
        <f t="shared" si="97"/>
        <v>#VALUE!</v>
      </c>
      <c r="BA57" s="134" t="e">
        <f t="shared" si="98"/>
        <v>#VALUE!</v>
      </c>
      <c r="BB57" s="133" t="e">
        <f>COUNTIFS(A1_Individu_Data_Keadaan_SDMK!A$4:A$149931,K57,A1_Individu_Data_Keadaan_SDMK!S$4:S$149285,"Dokter Spesialis Patologi Klinik (SP.PK)")</f>
        <v>#VALUE!</v>
      </c>
      <c r="BC57" s="135">
        <f t="shared" si="99"/>
        <v>0</v>
      </c>
      <c r="BD57" s="134" t="e">
        <f t="shared" si="100"/>
        <v>#VALUE!</v>
      </c>
      <c r="BE57" s="134" t="e">
        <f t="shared" si="101"/>
        <v>#VALUE!</v>
      </c>
      <c r="BF57" s="133" t="e">
        <f>COUNTIFS(A1_Individu_Data_Keadaan_SDMK!A$4:A$149931,K57,A1_Individu_Data_Keadaan_SDMK!S$4:S$149285,"Dokter Spesialis Patologi Anatomi (Sp.PA)")</f>
        <v>#VALUE!</v>
      </c>
      <c r="BG57" s="135">
        <f t="shared" si="102"/>
        <v>0</v>
      </c>
      <c r="BH57" s="134" t="e">
        <f t="shared" si="103"/>
        <v>#VALUE!</v>
      </c>
      <c r="BI57" s="134" t="e">
        <f t="shared" si="104"/>
        <v>#VALUE!</v>
      </c>
      <c r="BJ57" s="133" t="e">
        <f>COUNTIFS(A1_Individu_Data_Keadaan_SDMK!A$4:A$149931,K57,A1_Individu_Data_Keadaan_SDMK!S$4:S$149285,"Dokter Spesialis Rehabilitasi Medik (Sp.RM)")</f>
        <v>#VALUE!</v>
      </c>
      <c r="BK57" s="135" t="e">
        <f t="shared" si="105"/>
        <v>#VALUE!</v>
      </c>
      <c r="BL57" s="134" t="e">
        <f t="shared" si="106"/>
        <v>#VALUE!</v>
      </c>
      <c r="BM57" s="134" t="e">
        <f t="shared" si="107"/>
        <v>#VALUE!</v>
      </c>
      <c r="BN57" s="139" t="e">
        <f t="shared" si="108"/>
        <v>#VALUE!</v>
      </c>
    </row>
    <row r="58" spans="11:66" ht="15">
      <c r="K58" s="120" t="s">
        <v>14250</v>
      </c>
      <c r="L58" s="120" t="s">
        <v>14251</v>
      </c>
      <c r="M58" s="120" t="s">
        <v>1632</v>
      </c>
      <c r="N58" s="120" t="s">
        <v>12208</v>
      </c>
      <c r="O58" s="120" t="s">
        <v>12206</v>
      </c>
      <c r="P58" s="120">
        <v>33</v>
      </c>
      <c r="Q58" s="120">
        <v>3305</v>
      </c>
      <c r="R58" s="348" t="str">
        <f>IF(P58&lt;&gt;"",VLOOKUP(P58,'01_MASTER_KODE_WILAYAH'!H$1437:I$1470,2,FALSE),"")</f>
        <v>JAWA TENGAH</v>
      </c>
      <c r="S58" s="348" t="str">
        <f>IF(Q58&lt;&gt;"",VLOOKUP(Q58,'01_MASTER_KODE_WILAYAH'!D$5:F$1353,3,FALSE),"")</f>
        <v>KEBUMEN</v>
      </c>
      <c r="T58" s="422" t="str">
        <f t="shared" si="73"/>
        <v>Organisasi</v>
      </c>
      <c r="U58" s="145" t="e">
        <f t="shared" si="74"/>
        <v>#VALUE!</v>
      </c>
      <c r="V58" s="133" t="e">
        <f>COUNTIFS(A1_Individu_Data_Keadaan_SDMK!A$4:A$149931,K58,A1_Individu_Data_Keadaan_SDMK!S$4:S$149285,"Dokter Umum")</f>
        <v>#VALUE!</v>
      </c>
      <c r="W58" s="122">
        <f t="shared" si="75"/>
        <v>9</v>
      </c>
      <c r="X58" s="134" t="e">
        <f t="shared" si="76"/>
        <v>#VALUE!</v>
      </c>
      <c r="Y58" s="134" t="e">
        <f t="shared" si="77"/>
        <v>#VALUE!</v>
      </c>
      <c r="Z58" s="133" t="e">
        <f>COUNTIFS(A1_Individu_Data_Keadaan_SDMK!A$4:A$149931,K58,A1_Individu_Data_Keadaan_SDMK!S$4:S$149285,"Dokter Gigi")</f>
        <v>#VALUE!</v>
      </c>
      <c r="AA58" s="122">
        <f t="shared" si="78"/>
        <v>2</v>
      </c>
      <c r="AB58" s="134" t="e">
        <f t="shared" si="79"/>
        <v>#VALUE!</v>
      </c>
      <c r="AC58" s="134" t="e">
        <f t="shared" si="80"/>
        <v>#VALUE!</v>
      </c>
      <c r="AD58" s="133" t="e">
        <f>COUNTIFS(A1_Individu_Data_Keadaan_SDMK!A$4:A$149931,K58,A1_Individu_Data_Keadaan_SDMK!S$4:S$149285,"Dokter Spesialis Penyakit Dalam (Sp.PD)")</f>
        <v>#VALUE!</v>
      </c>
      <c r="AE58" s="122">
        <f t="shared" si="81"/>
        <v>2</v>
      </c>
      <c r="AF58" s="134" t="e">
        <f t="shared" si="82"/>
        <v>#VALUE!</v>
      </c>
      <c r="AG58" s="134" t="e">
        <f t="shared" si="83"/>
        <v>#VALUE!</v>
      </c>
      <c r="AH58" s="133" t="e">
        <f>COUNTIFS(A1_Individu_Data_Keadaan_SDMK!A$4:A$149931,K58,A1_Individu_Data_Keadaan_SDMK!S$4:S$149285,"Dokter Spesialis Obstetri &amp; Ginekologi - Kebidanan &amp; Kandungan (Sp.OG)")</f>
        <v>#VALUE!</v>
      </c>
      <c r="AI58" s="122">
        <f t="shared" si="84"/>
        <v>2</v>
      </c>
      <c r="AJ58" s="134" t="e">
        <f t="shared" si="85"/>
        <v>#VALUE!</v>
      </c>
      <c r="AK58" s="134" t="e">
        <f t="shared" si="86"/>
        <v>#VALUE!</v>
      </c>
      <c r="AL58" s="133" t="e">
        <f>COUNTIFS(A1_Individu_Data_Keadaan_SDMK!A$4:A$149931,K58,A1_Individu_Data_Keadaan_SDMK!S$4:S$149285,"Dokter Spesialis Anak (Sp.A)")</f>
        <v>#VALUE!</v>
      </c>
      <c r="AM58" s="135">
        <f t="shared" si="87"/>
        <v>2</v>
      </c>
      <c r="AN58" s="134" t="e">
        <f t="shared" si="88"/>
        <v>#VALUE!</v>
      </c>
      <c r="AO58" s="134" t="e">
        <f t="shared" si="89"/>
        <v>#VALUE!</v>
      </c>
      <c r="AP58" s="133" t="e">
        <f>COUNTIFS(A1_Individu_Data_Keadaan_SDMK!A$4:A$149931,K58,A1_Individu_Data_Keadaan_SDMK!S$4:S$149285,"Dokter Spesialis Bedah (Sp.B)")</f>
        <v>#VALUE!</v>
      </c>
      <c r="AQ58" s="135">
        <f t="shared" si="90"/>
        <v>2</v>
      </c>
      <c r="AR58" s="134" t="e">
        <f t="shared" si="91"/>
        <v>#VALUE!</v>
      </c>
      <c r="AS58" s="134" t="e">
        <f t="shared" si="92"/>
        <v>#VALUE!</v>
      </c>
      <c r="AT58" s="133" t="e">
        <f>COUNTIFS(A1_Individu_Data_Keadaan_SDMK!A$4:A$149931,K58,A1_Individu_Data_Keadaan_SDMK!S$4:S$149285,"Dokter Spesialis Radiologi (Sp.Rad)")</f>
        <v>#VALUE!</v>
      </c>
      <c r="AU58" s="135">
        <f t="shared" si="93"/>
        <v>1</v>
      </c>
      <c r="AV58" s="134" t="e">
        <f t="shared" si="94"/>
        <v>#VALUE!</v>
      </c>
      <c r="AW58" s="134" t="e">
        <f t="shared" si="95"/>
        <v>#VALUE!</v>
      </c>
      <c r="AX58" s="133" t="e">
        <f>COUNTIFS(A1_Individu_Data_Keadaan_SDMK!A$4:A$149931,K58,A1_Individu_Data_Keadaan_SDMK!S$4:S$149285,"Dokter Spesialis Anastesiologi (Sp.An)")</f>
        <v>#VALUE!</v>
      </c>
      <c r="AY58" s="135">
        <f t="shared" si="96"/>
        <v>1</v>
      </c>
      <c r="AZ58" s="134" t="e">
        <f t="shared" si="97"/>
        <v>#VALUE!</v>
      </c>
      <c r="BA58" s="134" t="e">
        <f t="shared" si="98"/>
        <v>#VALUE!</v>
      </c>
      <c r="BB58" s="133" t="e">
        <f>COUNTIFS(A1_Individu_Data_Keadaan_SDMK!A$4:A$149931,K58,A1_Individu_Data_Keadaan_SDMK!S$4:S$149285,"Dokter Spesialis Patologi Klinik (SP.PK)")</f>
        <v>#VALUE!</v>
      </c>
      <c r="BC58" s="135">
        <f t="shared" si="99"/>
        <v>1</v>
      </c>
      <c r="BD58" s="134" t="e">
        <f t="shared" si="100"/>
        <v>#VALUE!</v>
      </c>
      <c r="BE58" s="134" t="e">
        <f t="shared" si="101"/>
        <v>#VALUE!</v>
      </c>
      <c r="BF58" s="133" t="e">
        <f>COUNTIFS(A1_Individu_Data_Keadaan_SDMK!A$4:A$149931,K58,A1_Individu_Data_Keadaan_SDMK!S$4:S$149285,"Dokter Spesialis Patologi Anatomi (Sp.PA)")</f>
        <v>#VALUE!</v>
      </c>
      <c r="BG58" s="135">
        <f t="shared" si="102"/>
        <v>0</v>
      </c>
      <c r="BH58" s="134" t="e">
        <f t="shared" si="103"/>
        <v>#VALUE!</v>
      </c>
      <c r="BI58" s="134" t="e">
        <f t="shared" si="104"/>
        <v>#VALUE!</v>
      </c>
      <c r="BJ58" s="133" t="e">
        <f>COUNTIFS(A1_Individu_Data_Keadaan_SDMK!A$4:A$149931,K58,A1_Individu_Data_Keadaan_SDMK!S$4:S$149285,"Dokter Spesialis Rehabilitasi Medik (Sp.RM)")</f>
        <v>#VALUE!</v>
      </c>
      <c r="BK58" s="135" t="e">
        <f t="shared" si="105"/>
        <v>#VALUE!</v>
      </c>
      <c r="BL58" s="134" t="e">
        <f t="shared" si="106"/>
        <v>#VALUE!</v>
      </c>
      <c r="BM58" s="134" t="e">
        <f t="shared" si="107"/>
        <v>#VALUE!</v>
      </c>
      <c r="BN58" s="139" t="e">
        <f t="shared" si="108"/>
        <v>#VALUE!</v>
      </c>
    </row>
    <row r="59" spans="11:66" ht="15">
      <c r="K59" s="120" t="s">
        <v>14252</v>
      </c>
      <c r="L59" s="120" t="s">
        <v>14253</v>
      </c>
      <c r="M59" s="120" t="s">
        <v>1632</v>
      </c>
      <c r="N59" s="120" t="s">
        <v>12209</v>
      </c>
      <c r="O59" s="120" t="s">
        <v>12203</v>
      </c>
      <c r="P59" s="120">
        <v>33</v>
      </c>
      <c r="Q59" s="120">
        <v>3305</v>
      </c>
      <c r="R59" s="348" t="str">
        <f>IF(P59&lt;&gt;"",VLOOKUP(P59,'01_MASTER_KODE_WILAYAH'!H$1437:I$1470,2,FALSE),"")</f>
        <v>JAWA TENGAH</v>
      </c>
      <c r="S59" s="348" t="str">
        <f>IF(Q59&lt;&gt;"",VLOOKUP(Q59,'01_MASTER_KODE_WILAYAH'!D$5:F$1353,3,FALSE),"")</f>
        <v>KEBUMEN</v>
      </c>
      <c r="T59" s="422" t="str">
        <f t="shared" si="73"/>
        <v>Organisasi</v>
      </c>
      <c r="U59" s="145" t="e">
        <f t="shared" si="74"/>
        <v>#VALUE!</v>
      </c>
      <c r="V59" s="133" t="e">
        <f>COUNTIFS(A1_Individu_Data_Keadaan_SDMK!A$4:A$149931,K59,A1_Individu_Data_Keadaan_SDMK!S$4:S$149285,"Dokter Umum")</f>
        <v>#VALUE!</v>
      </c>
      <c r="W59" s="122">
        <f t="shared" si="75"/>
        <v>4</v>
      </c>
      <c r="X59" s="134" t="e">
        <f t="shared" si="76"/>
        <v>#VALUE!</v>
      </c>
      <c r="Y59" s="134" t="e">
        <f t="shared" si="77"/>
        <v>#VALUE!</v>
      </c>
      <c r="Z59" s="133" t="e">
        <f>COUNTIFS(A1_Individu_Data_Keadaan_SDMK!A$4:A$149931,K59,A1_Individu_Data_Keadaan_SDMK!S$4:S$149285,"Dokter Gigi")</f>
        <v>#VALUE!</v>
      </c>
      <c r="AA59" s="122">
        <f t="shared" si="78"/>
        <v>1</v>
      </c>
      <c r="AB59" s="134" t="e">
        <f t="shared" si="79"/>
        <v>#VALUE!</v>
      </c>
      <c r="AC59" s="134" t="e">
        <f t="shared" si="80"/>
        <v>#VALUE!</v>
      </c>
      <c r="AD59" s="133" t="e">
        <f>COUNTIFS(A1_Individu_Data_Keadaan_SDMK!A$4:A$149931,K59,A1_Individu_Data_Keadaan_SDMK!S$4:S$149285,"Dokter Spesialis Penyakit Dalam (Sp.PD)")</f>
        <v>#VALUE!</v>
      </c>
      <c r="AE59" s="122">
        <f t="shared" si="81"/>
        <v>1</v>
      </c>
      <c r="AF59" s="134" t="e">
        <f t="shared" si="82"/>
        <v>#VALUE!</v>
      </c>
      <c r="AG59" s="134" t="e">
        <f t="shared" si="83"/>
        <v>#VALUE!</v>
      </c>
      <c r="AH59" s="133" t="e">
        <f>COUNTIFS(A1_Individu_Data_Keadaan_SDMK!A$4:A$149931,K59,A1_Individu_Data_Keadaan_SDMK!S$4:S$149285,"Dokter Spesialis Obstetri &amp; Ginekologi - Kebidanan &amp; Kandungan (Sp.OG)")</f>
        <v>#VALUE!</v>
      </c>
      <c r="AI59" s="122">
        <f t="shared" si="84"/>
        <v>1</v>
      </c>
      <c r="AJ59" s="134" t="e">
        <f t="shared" si="85"/>
        <v>#VALUE!</v>
      </c>
      <c r="AK59" s="134" t="e">
        <f t="shared" si="86"/>
        <v>#VALUE!</v>
      </c>
      <c r="AL59" s="133" t="e">
        <f>COUNTIFS(A1_Individu_Data_Keadaan_SDMK!A$4:A$149931,K59,A1_Individu_Data_Keadaan_SDMK!S$4:S$149285,"Dokter Spesialis Anak (Sp.A)")</f>
        <v>#VALUE!</v>
      </c>
      <c r="AM59" s="135">
        <f t="shared" si="87"/>
        <v>1</v>
      </c>
      <c r="AN59" s="134" t="e">
        <f t="shared" si="88"/>
        <v>#VALUE!</v>
      </c>
      <c r="AO59" s="134" t="e">
        <f t="shared" si="89"/>
        <v>#VALUE!</v>
      </c>
      <c r="AP59" s="133" t="e">
        <f>COUNTIFS(A1_Individu_Data_Keadaan_SDMK!A$4:A$149931,K59,A1_Individu_Data_Keadaan_SDMK!S$4:S$149285,"Dokter Spesialis Bedah (Sp.B)")</f>
        <v>#VALUE!</v>
      </c>
      <c r="AQ59" s="135">
        <f t="shared" si="90"/>
        <v>1</v>
      </c>
      <c r="AR59" s="134" t="e">
        <f t="shared" si="91"/>
        <v>#VALUE!</v>
      </c>
      <c r="AS59" s="134" t="e">
        <f t="shared" si="92"/>
        <v>#VALUE!</v>
      </c>
      <c r="AT59" s="133" t="e">
        <f>COUNTIFS(A1_Individu_Data_Keadaan_SDMK!A$4:A$149931,K59,A1_Individu_Data_Keadaan_SDMK!S$4:S$149285,"Dokter Spesialis Radiologi (Sp.Rad)")</f>
        <v>#VALUE!</v>
      </c>
      <c r="AU59" s="135">
        <f t="shared" si="93"/>
        <v>0</v>
      </c>
      <c r="AV59" s="134" t="e">
        <f t="shared" si="94"/>
        <v>#VALUE!</v>
      </c>
      <c r="AW59" s="134" t="e">
        <f t="shared" si="95"/>
        <v>#VALUE!</v>
      </c>
      <c r="AX59" s="133" t="e">
        <f>COUNTIFS(A1_Individu_Data_Keadaan_SDMK!A$4:A$149931,K59,A1_Individu_Data_Keadaan_SDMK!S$4:S$149285,"Dokter Spesialis Anastesiologi (Sp.An)")</f>
        <v>#VALUE!</v>
      </c>
      <c r="AY59" s="135">
        <f t="shared" si="96"/>
        <v>0</v>
      </c>
      <c r="AZ59" s="134" t="e">
        <f t="shared" si="97"/>
        <v>#VALUE!</v>
      </c>
      <c r="BA59" s="134" t="e">
        <f t="shared" si="98"/>
        <v>#VALUE!</v>
      </c>
      <c r="BB59" s="133" t="e">
        <f>COUNTIFS(A1_Individu_Data_Keadaan_SDMK!A$4:A$149931,K59,A1_Individu_Data_Keadaan_SDMK!S$4:S$149285,"Dokter Spesialis Patologi Klinik (SP.PK)")</f>
        <v>#VALUE!</v>
      </c>
      <c r="BC59" s="135">
        <f t="shared" si="99"/>
        <v>0</v>
      </c>
      <c r="BD59" s="134" t="e">
        <f t="shared" si="100"/>
        <v>#VALUE!</v>
      </c>
      <c r="BE59" s="134" t="e">
        <f t="shared" si="101"/>
        <v>#VALUE!</v>
      </c>
      <c r="BF59" s="133" t="e">
        <f>COUNTIFS(A1_Individu_Data_Keadaan_SDMK!A$4:A$149931,K59,A1_Individu_Data_Keadaan_SDMK!S$4:S$149285,"Dokter Spesialis Patologi Anatomi (Sp.PA)")</f>
        <v>#VALUE!</v>
      </c>
      <c r="BG59" s="135">
        <f t="shared" si="102"/>
        <v>0</v>
      </c>
      <c r="BH59" s="134" t="e">
        <f t="shared" si="103"/>
        <v>#VALUE!</v>
      </c>
      <c r="BI59" s="134" t="e">
        <f t="shared" si="104"/>
        <v>#VALUE!</v>
      </c>
      <c r="BJ59" s="133" t="e">
        <f>COUNTIFS(A1_Individu_Data_Keadaan_SDMK!A$4:A$149931,K59,A1_Individu_Data_Keadaan_SDMK!S$4:S$149285,"Dokter Spesialis Rehabilitasi Medik (Sp.RM)")</f>
        <v>#VALUE!</v>
      </c>
      <c r="BK59" s="135" t="e">
        <f t="shared" si="105"/>
        <v>#VALUE!</v>
      </c>
      <c r="BL59" s="134" t="e">
        <f t="shared" si="106"/>
        <v>#VALUE!</v>
      </c>
      <c r="BM59" s="134" t="e">
        <f t="shared" si="107"/>
        <v>#VALUE!</v>
      </c>
      <c r="BN59" s="139" t="e">
        <f t="shared" si="108"/>
        <v>#VALUE!</v>
      </c>
    </row>
    <row r="60" spans="11:66" ht="15">
      <c r="K60" s="120" t="s">
        <v>14254</v>
      </c>
      <c r="L60" s="120" t="s">
        <v>14255</v>
      </c>
      <c r="M60" s="120" t="s">
        <v>1632</v>
      </c>
      <c r="N60" s="120" t="s">
        <v>12208</v>
      </c>
      <c r="O60" s="120" t="s">
        <v>14233</v>
      </c>
      <c r="P60" s="120">
        <v>33</v>
      </c>
      <c r="Q60" s="120">
        <v>3305</v>
      </c>
      <c r="R60" s="348" t="str">
        <f>IF(P60&lt;&gt;"",VLOOKUP(P60,'01_MASTER_KODE_WILAYAH'!H$1437:I$1470,2,FALSE),"")</f>
        <v>JAWA TENGAH</v>
      </c>
      <c r="S60" s="348" t="str">
        <f>IF(Q60&lt;&gt;"",VLOOKUP(Q60,'01_MASTER_KODE_WILAYAH'!D$5:F$1353,3,FALSE),"")</f>
        <v>KEBUMEN</v>
      </c>
      <c r="T60" s="422" t="str">
        <f t="shared" si="73"/>
        <v>Organisasi</v>
      </c>
      <c r="U60" s="145" t="e">
        <f t="shared" si="74"/>
        <v>#VALUE!</v>
      </c>
      <c r="V60" s="133" t="e">
        <f>COUNTIFS(A1_Individu_Data_Keadaan_SDMK!A$4:A$149931,K60,A1_Individu_Data_Keadaan_SDMK!S$4:S$149285,"Dokter Umum")</f>
        <v>#VALUE!</v>
      </c>
      <c r="W60" s="122">
        <f t="shared" si="75"/>
        <v>9</v>
      </c>
      <c r="X60" s="134" t="e">
        <f t="shared" si="76"/>
        <v>#VALUE!</v>
      </c>
      <c r="Y60" s="134" t="e">
        <f t="shared" si="77"/>
        <v>#VALUE!</v>
      </c>
      <c r="Z60" s="133" t="e">
        <f>COUNTIFS(A1_Individu_Data_Keadaan_SDMK!A$4:A$149931,K60,A1_Individu_Data_Keadaan_SDMK!S$4:S$149285,"Dokter Gigi")</f>
        <v>#VALUE!</v>
      </c>
      <c r="AA60" s="122">
        <f t="shared" si="78"/>
        <v>2</v>
      </c>
      <c r="AB60" s="134" t="e">
        <f t="shared" si="79"/>
        <v>#VALUE!</v>
      </c>
      <c r="AC60" s="134" t="e">
        <f t="shared" si="80"/>
        <v>#VALUE!</v>
      </c>
      <c r="AD60" s="133" t="e">
        <f>COUNTIFS(A1_Individu_Data_Keadaan_SDMK!A$4:A$149931,K60,A1_Individu_Data_Keadaan_SDMK!S$4:S$149285,"Dokter Spesialis Penyakit Dalam (Sp.PD)")</f>
        <v>#VALUE!</v>
      </c>
      <c r="AE60" s="122">
        <f t="shared" si="81"/>
        <v>2</v>
      </c>
      <c r="AF60" s="134" t="e">
        <f t="shared" si="82"/>
        <v>#VALUE!</v>
      </c>
      <c r="AG60" s="134" t="e">
        <f t="shared" si="83"/>
        <v>#VALUE!</v>
      </c>
      <c r="AH60" s="133" t="e">
        <f>COUNTIFS(A1_Individu_Data_Keadaan_SDMK!A$4:A$149931,K60,A1_Individu_Data_Keadaan_SDMK!S$4:S$149285,"Dokter Spesialis Obstetri &amp; Ginekologi - Kebidanan &amp; Kandungan (Sp.OG)")</f>
        <v>#VALUE!</v>
      </c>
      <c r="AI60" s="122">
        <f t="shared" si="84"/>
        <v>2</v>
      </c>
      <c r="AJ60" s="134" t="e">
        <f t="shared" si="85"/>
        <v>#VALUE!</v>
      </c>
      <c r="AK60" s="134" t="e">
        <f t="shared" si="86"/>
        <v>#VALUE!</v>
      </c>
      <c r="AL60" s="133" t="e">
        <f>COUNTIFS(A1_Individu_Data_Keadaan_SDMK!A$4:A$149931,K60,A1_Individu_Data_Keadaan_SDMK!S$4:S$149285,"Dokter Spesialis Anak (Sp.A)")</f>
        <v>#VALUE!</v>
      </c>
      <c r="AM60" s="135">
        <f t="shared" si="87"/>
        <v>2</v>
      </c>
      <c r="AN60" s="134" t="e">
        <f t="shared" si="88"/>
        <v>#VALUE!</v>
      </c>
      <c r="AO60" s="134" t="e">
        <f t="shared" si="89"/>
        <v>#VALUE!</v>
      </c>
      <c r="AP60" s="133" t="e">
        <f>COUNTIFS(A1_Individu_Data_Keadaan_SDMK!A$4:A$149931,K60,A1_Individu_Data_Keadaan_SDMK!S$4:S$149285,"Dokter Spesialis Bedah (Sp.B)")</f>
        <v>#VALUE!</v>
      </c>
      <c r="AQ60" s="135">
        <f t="shared" si="90"/>
        <v>2</v>
      </c>
      <c r="AR60" s="134" t="e">
        <f t="shared" si="91"/>
        <v>#VALUE!</v>
      </c>
      <c r="AS60" s="134" t="e">
        <f t="shared" si="92"/>
        <v>#VALUE!</v>
      </c>
      <c r="AT60" s="133" t="e">
        <f>COUNTIFS(A1_Individu_Data_Keadaan_SDMK!A$4:A$149931,K60,A1_Individu_Data_Keadaan_SDMK!S$4:S$149285,"Dokter Spesialis Radiologi (Sp.Rad)")</f>
        <v>#VALUE!</v>
      </c>
      <c r="AU60" s="135">
        <f t="shared" si="93"/>
        <v>1</v>
      </c>
      <c r="AV60" s="134" t="e">
        <f t="shared" si="94"/>
        <v>#VALUE!</v>
      </c>
      <c r="AW60" s="134" t="e">
        <f t="shared" si="95"/>
        <v>#VALUE!</v>
      </c>
      <c r="AX60" s="133" t="e">
        <f>COUNTIFS(A1_Individu_Data_Keadaan_SDMK!A$4:A$149931,K60,A1_Individu_Data_Keadaan_SDMK!S$4:S$149285,"Dokter Spesialis Anastesiologi (Sp.An)")</f>
        <v>#VALUE!</v>
      </c>
      <c r="AY60" s="135">
        <f t="shared" si="96"/>
        <v>1</v>
      </c>
      <c r="AZ60" s="134" t="e">
        <f t="shared" si="97"/>
        <v>#VALUE!</v>
      </c>
      <c r="BA60" s="134" t="e">
        <f t="shared" si="98"/>
        <v>#VALUE!</v>
      </c>
      <c r="BB60" s="133" t="e">
        <f>COUNTIFS(A1_Individu_Data_Keadaan_SDMK!A$4:A$149931,K60,A1_Individu_Data_Keadaan_SDMK!S$4:S$149285,"Dokter Spesialis Patologi Klinik (SP.PK)")</f>
        <v>#VALUE!</v>
      </c>
      <c r="BC60" s="135">
        <f t="shared" si="99"/>
        <v>1</v>
      </c>
      <c r="BD60" s="134" t="e">
        <f t="shared" si="100"/>
        <v>#VALUE!</v>
      </c>
      <c r="BE60" s="134" t="e">
        <f t="shared" si="101"/>
        <v>#VALUE!</v>
      </c>
      <c r="BF60" s="133" t="e">
        <f>COUNTIFS(A1_Individu_Data_Keadaan_SDMK!A$4:A$149931,K60,A1_Individu_Data_Keadaan_SDMK!S$4:S$149285,"Dokter Spesialis Patologi Anatomi (Sp.PA)")</f>
        <v>#VALUE!</v>
      </c>
      <c r="BG60" s="135">
        <f t="shared" si="102"/>
        <v>0</v>
      </c>
      <c r="BH60" s="134" t="e">
        <f t="shared" si="103"/>
        <v>#VALUE!</v>
      </c>
      <c r="BI60" s="134" t="e">
        <f t="shared" si="104"/>
        <v>#VALUE!</v>
      </c>
      <c r="BJ60" s="133" t="e">
        <f>COUNTIFS(A1_Individu_Data_Keadaan_SDMK!A$4:A$149931,K60,A1_Individu_Data_Keadaan_SDMK!S$4:S$149285,"Dokter Spesialis Rehabilitasi Medik (Sp.RM)")</f>
        <v>#VALUE!</v>
      </c>
      <c r="BK60" s="135" t="e">
        <f t="shared" si="105"/>
        <v>#VALUE!</v>
      </c>
      <c r="BL60" s="134" t="e">
        <f t="shared" si="106"/>
        <v>#VALUE!</v>
      </c>
      <c r="BM60" s="134" t="e">
        <f t="shared" si="107"/>
        <v>#VALUE!</v>
      </c>
      <c r="BN60" s="139" t="e">
        <f t="shared" si="108"/>
        <v>#VALUE!</v>
      </c>
    </row>
    <row r="61" spans="11:66" ht="15">
      <c r="K61" s="120" t="s">
        <v>14256</v>
      </c>
      <c r="L61" s="120" t="s">
        <v>14257</v>
      </c>
      <c r="M61" s="120" t="s">
        <v>1632</v>
      </c>
      <c r="N61" s="120" t="s">
        <v>12254</v>
      </c>
      <c r="O61" s="120" t="s">
        <v>12203</v>
      </c>
      <c r="P61" s="120">
        <v>33</v>
      </c>
      <c r="Q61" s="120">
        <v>3305</v>
      </c>
      <c r="R61" s="348" t="str">
        <f>IF(P61&lt;&gt;"",VLOOKUP(P61,'01_MASTER_KODE_WILAYAH'!H$1437:I$1470,2,FALSE),"")</f>
        <v>JAWA TENGAH</v>
      </c>
      <c r="S61" s="348" t="str">
        <f>IF(Q61&lt;&gt;"",VLOOKUP(Q61,'01_MASTER_KODE_WILAYAH'!D$5:F$1353,3,FALSE),"")</f>
        <v>KEBUMEN</v>
      </c>
      <c r="T61" s="422" t="str">
        <f t="shared" si="73"/>
        <v>Organisasi</v>
      </c>
      <c r="U61" s="145" t="e">
        <f t="shared" si="74"/>
        <v>#VALUE!</v>
      </c>
      <c r="V61" s="133" t="e">
        <f>COUNTIFS(A1_Individu_Data_Keadaan_SDMK!A$4:A$149931,K61,A1_Individu_Data_Keadaan_SDMK!S$4:S$149285,"Dokter Umum")</f>
        <v>#VALUE!</v>
      </c>
      <c r="W61" s="122">
        <f t="shared" si="75"/>
        <v>1</v>
      </c>
      <c r="X61" s="134" t="e">
        <f t="shared" si="76"/>
        <v>#VALUE!</v>
      </c>
      <c r="Y61" s="134" t="e">
        <f t="shared" si="77"/>
        <v>#VALUE!</v>
      </c>
      <c r="Z61" s="133" t="e">
        <f>COUNTIFS(A1_Individu_Data_Keadaan_SDMK!A$4:A$149931,K61,A1_Individu_Data_Keadaan_SDMK!S$4:S$149285,"Dokter Gigi")</f>
        <v>#VALUE!</v>
      </c>
      <c r="AA61" s="122">
        <f t="shared" si="78"/>
        <v>1</v>
      </c>
      <c r="AB61" s="134" t="e">
        <f t="shared" si="79"/>
        <v>#VALUE!</v>
      </c>
      <c r="AC61" s="134" t="e">
        <f t="shared" si="80"/>
        <v>#VALUE!</v>
      </c>
      <c r="AD61" s="133" t="e">
        <f>COUNTIFS(A1_Individu_Data_Keadaan_SDMK!A$4:A$149931,K61,A1_Individu_Data_Keadaan_SDMK!S$4:S$149285,"Dokter Spesialis Penyakit Dalam (Sp.PD)")</f>
        <v>#VALUE!</v>
      </c>
      <c r="AE61" s="122">
        <f t="shared" si="81"/>
        <v>1</v>
      </c>
      <c r="AF61" s="134" t="e">
        <f t="shared" si="82"/>
        <v>#VALUE!</v>
      </c>
      <c r="AG61" s="134" t="e">
        <f t="shared" si="83"/>
        <v>#VALUE!</v>
      </c>
      <c r="AH61" s="133" t="e">
        <f>COUNTIFS(A1_Individu_Data_Keadaan_SDMK!A$4:A$149931,K61,A1_Individu_Data_Keadaan_SDMK!S$4:S$149285,"Dokter Spesialis Obstetri &amp; Ginekologi - Kebidanan &amp; Kandungan (Sp.OG)")</f>
        <v>#VALUE!</v>
      </c>
      <c r="AI61" s="122">
        <f t="shared" si="84"/>
        <v>1</v>
      </c>
      <c r="AJ61" s="134" t="e">
        <f t="shared" si="85"/>
        <v>#VALUE!</v>
      </c>
      <c r="AK61" s="134" t="e">
        <f t="shared" si="86"/>
        <v>#VALUE!</v>
      </c>
      <c r="AL61" s="133" t="e">
        <f>COUNTIFS(A1_Individu_Data_Keadaan_SDMK!A$4:A$149931,K61,A1_Individu_Data_Keadaan_SDMK!S$4:S$149285,"Dokter Spesialis Anak (Sp.A)")</f>
        <v>#VALUE!</v>
      </c>
      <c r="AM61" s="135">
        <f t="shared" si="87"/>
        <v>1</v>
      </c>
      <c r="AN61" s="134" t="e">
        <f t="shared" si="88"/>
        <v>#VALUE!</v>
      </c>
      <c r="AO61" s="134" t="e">
        <f t="shared" si="89"/>
        <v>#VALUE!</v>
      </c>
      <c r="AP61" s="133" t="e">
        <f>COUNTIFS(A1_Individu_Data_Keadaan_SDMK!A$4:A$149931,K61,A1_Individu_Data_Keadaan_SDMK!S$4:S$149285,"Dokter Spesialis Bedah (Sp.B)")</f>
        <v>#VALUE!</v>
      </c>
      <c r="AQ61" s="135">
        <f t="shared" si="90"/>
        <v>1</v>
      </c>
      <c r="AR61" s="134" t="e">
        <f t="shared" si="91"/>
        <v>#VALUE!</v>
      </c>
      <c r="AS61" s="134" t="e">
        <f t="shared" si="92"/>
        <v>#VALUE!</v>
      </c>
      <c r="AT61" s="133" t="e">
        <f>COUNTIFS(A1_Individu_Data_Keadaan_SDMK!A$4:A$149931,K61,A1_Individu_Data_Keadaan_SDMK!S$4:S$149285,"Dokter Spesialis Radiologi (Sp.Rad)")</f>
        <v>#VALUE!</v>
      </c>
      <c r="AU61" s="135">
        <f t="shared" si="93"/>
        <v>0</v>
      </c>
      <c r="AV61" s="134" t="e">
        <f t="shared" si="94"/>
        <v>#VALUE!</v>
      </c>
      <c r="AW61" s="134" t="e">
        <f t="shared" si="95"/>
        <v>#VALUE!</v>
      </c>
      <c r="AX61" s="133" t="e">
        <f>COUNTIFS(A1_Individu_Data_Keadaan_SDMK!A$4:A$149931,K61,A1_Individu_Data_Keadaan_SDMK!S$4:S$149285,"Dokter Spesialis Anastesiologi (Sp.An)")</f>
        <v>#VALUE!</v>
      </c>
      <c r="AY61" s="135">
        <f t="shared" si="96"/>
        <v>0</v>
      </c>
      <c r="AZ61" s="134" t="e">
        <f t="shared" si="97"/>
        <v>#VALUE!</v>
      </c>
      <c r="BA61" s="134" t="e">
        <f t="shared" si="98"/>
        <v>#VALUE!</v>
      </c>
      <c r="BB61" s="133" t="e">
        <f>COUNTIFS(A1_Individu_Data_Keadaan_SDMK!A$4:A$149931,K61,A1_Individu_Data_Keadaan_SDMK!S$4:S$149285,"Dokter Spesialis Patologi Klinik (SP.PK)")</f>
        <v>#VALUE!</v>
      </c>
      <c r="BC61" s="135">
        <f t="shared" si="99"/>
        <v>0</v>
      </c>
      <c r="BD61" s="134" t="e">
        <f t="shared" si="100"/>
        <v>#VALUE!</v>
      </c>
      <c r="BE61" s="134" t="e">
        <f t="shared" si="101"/>
        <v>#VALUE!</v>
      </c>
      <c r="BF61" s="133" t="e">
        <f>COUNTIFS(A1_Individu_Data_Keadaan_SDMK!A$4:A$149931,K61,A1_Individu_Data_Keadaan_SDMK!S$4:S$149285,"Dokter Spesialis Patologi Anatomi (Sp.PA)")</f>
        <v>#VALUE!</v>
      </c>
      <c r="BG61" s="135">
        <f t="shared" si="102"/>
        <v>0</v>
      </c>
      <c r="BH61" s="134" t="e">
        <f t="shared" si="103"/>
        <v>#VALUE!</v>
      </c>
      <c r="BI61" s="134" t="e">
        <f t="shared" si="104"/>
        <v>#VALUE!</v>
      </c>
      <c r="BJ61" s="133" t="e">
        <f>COUNTIFS(A1_Individu_Data_Keadaan_SDMK!A$4:A$149931,K61,A1_Individu_Data_Keadaan_SDMK!S$4:S$149285,"Dokter Spesialis Rehabilitasi Medik (Sp.RM)")</f>
        <v>#VALUE!</v>
      </c>
      <c r="BK61" s="135" t="e">
        <f t="shared" si="105"/>
        <v>#VALUE!</v>
      </c>
      <c r="BL61" s="134" t="e">
        <f t="shared" si="106"/>
        <v>#VALUE!</v>
      </c>
      <c r="BM61" s="134" t="e">
        <f t="shared" si="107"/>
        <v>#VALUE!</v>
      </c>
      <c r="BN61" s="139" t="e">
        <f t="shared" si="108"/>
        <v>#VALUE!</v>
      </c>
    </row>
    <row r="62" spans="11:66" ht="15">
      <c r="K62" s="120" t="s">
        <v>14258</v>
      </c>
      <c r="L62" s="120" t="s">
        <v>14259</v>
      </c>
      <c r="M62" s="120" t="s">
        <v>1632</v>
      </c>
      <c r="N62" s="120" t="s">
        <v>12209</v>
      </c>
      <c r="O62" s="120" t="s">
        <v>12206</v>
      </c>
      <c r="P62" s="120">
        <v>33</v>
      </c>
      <c r="Q62" s="120">
        <v>3305</v>
      </c>
      <c r="R62" s="348" t="str">
        <f>IF(P62&lt;&gt;"",VLOOKUP(P62,'01_MASTER_KODE_WILAYAH'!H$1437:I$1470,2,FALSE),"")</f>
        <v>JAWA TENGAH</v>
      </c>
      <c r="S62" s="348" t="str">
        <f>IF(Q62&lt;&gt;"",VLOOKUP(Q62,'01_MASTER_KODE_WILAYAH'!D$5:F$1353,3,FALSE),"")</f>
        <v>KEBUMEN</v>
      </c>
      <c r="T62" s="422" t="str">
        <f t="shared" si="73"/>
        <v>Organisasi</v>
      </c>
      <c r="U62" s="145" t="e">
        <f t="shared" si="74"/>
        <v>#VALUE!</v>
      </c>
      <c r="V62" s="133" t="e">
        <f>COUNTIFS(A1_Individu_Data_Keadaan_SDMK!A$4:A$149931,K62,A1_Individu_Data_Keadaan_SDMK!S$4:S$149285,"Dokter Umum")</f>
        <v>#VALUE!</v>
      </c>
      <c r="W62" s="122">
        <f t="shared" si="75"/>
        <v>4</v>
      </c>
      <c r="X62" s="134" t="e">
        <f t="shared" si="76"/>
        <v>#VALUE!</v>
      </c>
      <c r="Y62" s="134" t="e">
        <f t="shared" si="77"/>
        <v>#VALUE!</v>
      </c>
      <c r="Z62" s="133" t="e">
        <f>COUNTIFS(A1_Individu_Data_Keadaan_SDMK!A$4:A$149931,K62,A1_Individu_Data_Keadaan_SDMK!S$4:S$149285,"Dokter Gigi")</f>
        <v>#VALUE!</v>
      </c>
      <c r="AA62" s="122">
        <f t="shared" si="78"/>
        <v>1</v>
      </c>
      <c r="AB62" s="134" t="e">
        <f t="shared" si="79"/>
        <v>#VALUE!</v>
      </c>
      <c r="AC62" s="134" t="e">
        <f t="shared" si="80"/>
        <v>#VALUE!</v>
      </c>
      <c r="AD62" s="133" t="e">
        <f>COUNTIFS(A1_Individu_Data_Keadaan_SDMK!A$4:A$149931,K62,A1_Individu_Data_Keadaan_SDMK!S$4:S$149285,"Dokter Spesialis Penyakit Dalam (Sp.PD)")</f>
        <v>#VALUE!</v>
      </c>
      <c r="AE62" s="122">
        <f t="shared" si="81"/>
        <v>1</v>
      </c>
      <c r="AF62" s="134" t="e">
        <f t="shared" si="82"/>
        <v>#VALUE!</v>
      </c>
      <c r="AG62" s="134" t="e">
        <f t="shared" si="83"/>
        <v>#VALUE!</v>
      </c>
      <c r="AH62" s="133" t="e">
        <f>COUNTIFS(A1_Individu_Data_Keadaan_SDMK!A$4:A$149931,K62,A1_Individu_Data_Keadaan_SDMK!S$4:S$149285,"Dokter Spesialis Obstetri &amp; Ginekologi - Kebidanan &amp; Kandungan (Sp.OG)")</f>
        <v>#VALUE!</v>
      </c>
      <c r="AI62" s="122">
        <f t="shared" si="84"/>
        <v>1</v>
      </c>
      <c r="AJ62" s="134" t="e">
        <f t="shared" si="85"/>
        <v>#VALUE!</v>
      </c>
      <c r="AK62" s="134" t="e">
        <f t="shared" si="86"/>
        <v>#VALUE!</v>
      </c>
      <c r="AL62" s="133" t="e">
        <f>COUNTIFS(A1_Individu_Data_Keadaan_SDMK!A$4:A$149931,K62,A1_Individu_Data_Keadaan_SDMK!S$4:S$149285,"Dokter Spesialis Anak (Sp.A)")</f>
        <v>#VALUE!</v>
      </c>
      <c r="AM62" s="135">
        <f t="shared" si="87"/>
        <v>1</v>
      </c>
      <c r="AN62" s="134" t="e">
        <f t="shared" si="88"/>
        <v>#VALUE!</v>
      </c>
      <c r="AO62" s="134" t="e">
        <f t="shared" si="89"/>
        <v>#VALUE!</v>
      </c>
      <c r="AP62" s="133" t="e">
        <f>COUNTIFS(A1_Individu_Data_Keadaan_SDMK!A$4:A$149931,K62,A1_Individu_Data_Keadaan_SDMK!S$4:S$149285,"Dokter Spesialis Bedah (Sp.B)")</f>
        <v>#VALUE!</v>
      </c>
      <c r="AQ62" s="135">
        <f t="shared" si="90"/>
        <v>1</v>
      </c>
      <c r="AR62" s="134" t="e">
        <f t="shared" si="91"/>
        <v>#VALUE!</v>
      </c>
      <c r="AS62" s="134" t="e">
        <f t="shared" si="92"/>
        <v>#VALUE!</v>
      </c>
      <c r="AT62" s="133" t="e">
        <f>COUNTIFS(A1_Individu_Data_Keadaan_SDMK!A$4:A$149931,K62,A1_Individu_Data_Keadaan_SDMK!S$4:S$149285,"Dokter Spesialis Radiologi (Sp.Rad)")</f>
        <v>#VALUE!</v>
      </c>
      <c r="AU62" s="135">
        <f t="shared" si="93"/>
        <v>0</v>
      </c>
      <c r="AV62" s="134" t="e">
        <f t="shared" si="94"/>
        <v>#VALUE!</v>
      </c>
      <c r="AW62" s="134" t="e">
        <f t="shared" si="95"/>
        <v>#VALUE!</v>
      </c>
      <c r="AX62" s="133" t="e">
        <f>COUNTIFS(A1_Individu_Data_Keadaan_SDMK!A$4:A$149931,K62,A1_Individu_Data_Keadaan_SDMK!S$4:S$149285,"Dokter Spesialis Anastesiologi (Sp.An)")</f>
        <v>#VALUE!</v>
      </c>
      <c r="AY62" s="135">
        <f t="shared" si="96"/>
        <v>0</v>
      </c>
      <c r="AZ62" s="134" t="e">
        <f t="shared" si="97"/>
        <v>#VALUE!</v>
      </c>
      <c r="BA62" s="134" t="e">
        <f t="shared" si="98"/>
        <v>#VALUE!</v>
      </c>
      <c r="BB62" s="133" t="e">
        <f>COUNTIFS(A1_Individu_Data_Keadaan_SDMK!A$4:A$149931,K62,A1_Individu_Data_Keadaan_SDMK!S$4:S$149285,"Dokter Spesialis Patologi Klinik (SP.PK)")</f>
        <v>#VALUE!</v>
      </c>
      <c r="BC62" s="135">
        <f t="shared" si="99"/>
        <v>0</v>
      </c>
      <c r="BD62" s="134" t="e">
        <f t="shared" si="100"/>
        <v>#VALUE!</v>
      </c>
      <c r="BE62" s="134" t="e">
        <f t="shared" si="101"/>
        <v>#VALUE!</v>
      </c>
      <c r="BF62" s="133" t="e">
        <f>COUNTIFS(A1_Individu_Data_Keadaan_SDMK!A$4:A$149931,K62,A1_Individu_Data_Keadaan_SDMK!S$4:S$149285,"Dokter Spesialis Patologi Anatomi (Sp.PA)")</f>
        <v>#VALUE!</v>
      </c>
      <c r="BG62" s="135">
        <f t="shared" si="102"/>
        <v>0</v>
      </c>
      <c r="BH62" s="134" t="e">
        <f t="shared" si="103"/>
        <v>#VALUE!</v>
      </c>
      <c r="BI62" s="134" t="e">
        <f t="shared" si="104"/>
        <v>#VALUE!</v>
      </c>
      <c r="BJ62" s="133" t="e">
        <f>COUNTIFS(A1_Individu_Data_Keadaan_SDMK!A$4:A$149931,K62,A1_Individu_Data_Keadaan_SDMK!S$4:S$149285,"Dokter Spesialis Rehabilitasi Medik (Sp.RM)")</f>
        <v>#VALUE!</v>
      </c>
      <c r="BK62" s="135" t="e">
        <f t="shared" si="105"/>
        <v>#VALUE!</v>
      </c>
      <c r="BL62" s="134" t="e">
        <f t="shared" si="106"/>
        <v>#VALUE!</v>
      </c>
      <c r="BM62" s="134" t="e">
        <f t="shared" si="107"/>
        <v>#VALUE!</v>
      </c>
      <c r="BN62" s="139" t="e">
        <f t="shared" si="108"/>
        <v>#VALUE!</v>
      </c>
    </row>
    <row r="63" spans="11:66" ht="15">
      <c r="K63" s="120" t="s">
        <v>14260</v>
      </c>
      <c r="L63" s="120" t="s">
        <v>14261</v>
      </c>
      <c r="M63" s="120" t="s">
        <v>1632</v>
      </c>
      <c r="N63" s="120" t="s">
        <v>12254</v>
      </c>
      <c r="O63" s="120" t="s">
        <v>12204</v>
      </c>
      <c r="P63" s="120">
        <v>33</v>
      </c>
      <c r="Q63" s="120">
        <v>3305</v>
      </c>
      <c r="R63" s="348" t="str">
        <f>IF(P63&lt;&gt;"",VLOOKUP(P63,'01_MASTER_KODE_WILAYAH'!H$1437:I$1470,2,FALSE),"")</f>
        <v>JAWA TENGAH</v>
      </c>
      <c r="S63" s="348" t="str">
        <f>IF(Q63&lt;&gt;"",VLOOKUP(Q63,'01_MASTER_KODE_WILAYAH'!D$5:F$1353,3,FALSE),"")</f>
        <v>KEBUMEN</v>
      </c>
      <c r="T63" s="422" t="str">
        <f t="shared" si="73"/>
        <v>Swasta/Lai</v>
      </c>
      <c r="U63" s="145" t="e">
        <f t="shared" si="74"/>
        <v>#VALUE!</v>
      </c>
      <c r="V63" s="133" t="e">
        <f>COUNTIFS(A1_Individu_Data_Keadaan_SDMK!A$4:A$149931,K63,A1_Individu_Data_Keadaan_SDMK!S$4:S$149285,"Dokter Umum")</f>
        <v>#VALUE!</v>
      </c>
      <c r="W63" s="122">
        <f t="shared" si="75"/>
        <v>1</v>
      </c>
      <c r="X63" s="134" t="e">
        <f t="shared" si="76"/>
        <v>#VALUE!</v>
      </c>
      <c r="Y63" s="134" t="e">
        <f t="shared" si="77"/>
        <v>#VALUE!</v>
      </c>
      <c r="Z63" s="133" t="e">
        <f>COUNTIFS(A1_Individu_Data_Keadaan_SDMK!A$4:A$149931,K63,A1_Individu_Data_Keadaan_SDMK!S$4:S$149285,"Dokter Gigi")</f>
        <v>#VALUE!</v>
      </c>
      <c r="AA63" s="122">
        <f t="shared" si="78"/>
        <v>1</v>
      </c>
      <c r="AB63" s="134" t="e">
        <f t="shared" si="79"/>
        <v>#VALUE!</v>
      </c>
      <c r="AC63" s="134" t="e">
        <f t="shared" si="80"/>
        <v>#VALUE!</v>
      </c>
      <c r="AD63" s="133" t="e">
        <f>COUNTIFS(A1_Individu_Data_Keadaan_SDMK!A$4:A$149931,K63,A1_Individu_Data_Keadaan_SDMK!S$4:S$149285,"Dokter Spesialis Penyakit Dalam (Sp.PD)")</f>
        <v>#VALUE!</v>
      </c>
      <c r="AE63" s="122">
        <f t="shared" si="81"/>
        <v>1</v>
      </c>
      <c r="AF63" s="134" t="e">
        <f t="shared" si="82"/>
        <v>#VALUE!</v>
      </c>
      <c r="AG63" s="134" t="e">
        <f t="shared" si="83"/>
        <v>#VALUE!</v>
      </c>
      <c r="AH63" s="133" t="e">
        <f>COUNTIFS(A1_Individu_Data_Keadaan_SDMK!A$4:A$149931,K63,A1_Individu_Data_Keadaan_SDMK!S$4:S$149285,"Dokter Spesialis Obstetri &amp; Ginekologi - Kebidanan &amp; Kandungan (Sp.OG)")</f>
        <v>#VALUE!</v>
      </c>
      <c r="AI63" s="122">
        <f t="shared" si="84"/>
        <v>1</v>
      </c>
      <c r="AJ63" s="134" t="e">
        <f t="shared" si="85"/>
        <v>#VALUE!</v>
      </c>
      <c r="AK63" s="134" t="e">
        <f t="shared" si="86"/>
        <v>#VALUE!</v>
      </c>
      <c r="AL63" s="133" t="e">
        <f>COUNTIFS(A1_Individu_Data_Keadaan_SDMK!A$4:A$149931,K63,A1_Individu_Data_Keadaan_SDMK!S$4:S$149285,"Dokter Spesialis Anak (Sp.A)")</f>
        <v>#VALUE!</v>
      </c>
      <c r="AM63" s="135">
        <f t="shared" si="87"/>
        <v>1</v>
      </c>
      <c r="AN63" s="134" t="e">
        <f t="shared" si="88"/>
        <v>#VALUE!</v>
      </c>
      <c r="AO63" s="134" t="e">
        <f t="shared" si="89"/>
        <v>#VALUE!</v>
      </c>
      <c r="AP63" s="133" t="e">
        <f>COUNTIFS(A1_Individu_Data_Keadaan_SDMK!A$4:A$149931,K63,A1_Individu_Data_Keadaan_SDMK!S$4:S$149285,"Dokter Spesialis Bedah (Sp.B)")</f>
        <v>#VALUE!</v>
      </c>
      <c r="AQ63" s="135">
        <f t="shared" si="90"/>
        <v>1</v>
      </c>
      <c r="AR63" s="134" t="e">
        <f t="shared" si="91"/>
        <v>#VALUE!</v>
      </c>
      <c r="AS63" s="134" t="e">
        <f t="shared" si="92"/>
        <v>#VALUE!</v>
      </c>
      <c r="AT63" s="133" t="e">
        <f>COUNTIFS(A1_Individu_Data_Keadaan_SDMK!A$4:A$149931,K63,A1_Individu_Data_Keadaan_SDMK!S$4:S$149285,"Dokter Spesialis Radiologi (Sp.Rad)")</f>
        <v>#VALUE!</v>
      </c>
      <c r="AU63" s="135">
        <f t="shared" si="93"/>
        <v>0</v>
      </c>
      <c r="AV63" s="134" t="e">
        <f t="shared" si="94"/>
        <v>#VALUE!</v>
      </c>
      <c r="AW63" s="134" t="e">
        <f t="shared" si="95"/>
        <v>#VALUE!</v>
      </c>
      <c r="AX63" s="133" t="e">
        <f>COUNTIFS(A1_Individu_Data_Keadaan_SDMK!A$4:A$149931,K63,A1_Individu_Data_Keadaan_SDMK!S$4:S$149285,"Dokter Spesialis Anastesiologi (Sp.An)")</f>
        <v>#VALUE!</v>
      </c>
      <c r="AY63" s="135">
        <f t="shared" si="96"/>
        <v>0</v>
      </c>
      <c r="AZ63" s="134" t="e">
        <f t="shared" si="97"/>
        <v>#VALUE!</v>
      </c>
      <c r="BA63" s="134" t="e">
        <f t="shared" si="98"/>
        <v>#VALUE!</v>
      </c>
      <c r="BB63" s="133" t="e">
        <f>COUNTIFS(A1_Individu_Data_Keadaan_SDMK!A$4:A$149931,K63,A1_Individu_Data_Keadaan_SDMK!S$4:S$149285,"Dokter Spesialis Patologi Klinik (SP.PK)")</f>
        <v>#VALUE!</v>
      </c>
      <c r="BC63" s="135">
        <f t="shared" si="99"/>
        <v>0</v>
      </c>
      <c r="BD63" s="134" t="e">
        <f t="shared" si="100"/>
        <v>#VALUE!</v>
      </c>
      <c r="BE63" s="134" t="e">
        <f t="shared" si="101"/>
        <v>#VALUE!</v>
      </c>
      <c r="BF63" s="133" t="e">
        <f>COUNTIFS(A1_Individu_Data_Keadaan_SDMK!A$4:A$149931,K63,A1_Individu_Data_Keadaan_SDMK!S$4:S$149285,"Dokter Spesialis Patologi Anatomi (Sp.PA)")</f>
        <v>#VALUE!</v>
      </c>
      <c r="BG63" s="135">
        <f t="shared" si="102"/>
        <v>0</v>
      </c>
      <c r="BH63" s="134" t="e">
        <f t="shared" si="103"/>
        <v>#VALUE!</v>
      </c>
      <c r="BI63" s="134" t="e">
        <f t="shared" si="104"/>
        <v>#VALUE!</v>
      </c>
      <c r="BJ63" s="133" t="e">
        <f>COUNTIFS(A1_Individu_Data_Keadaan_SDMK!A$4:A$149931,K63,A1_Individu_Data_Keadaan_SDMK!S$4:S$149285,"Dokter Spesialis Rehabilitasi Medik (Sp.RM)")</f>
        <v>#VALUE!</v>
      </c>
      <c r="BK63" s="135" t="e">
        <f t="shared" si="105"/>
        <v>#VALUE!</v>
      </c>
      <c r="BL63" s="134" t="e">
        <f t="shared" si="106"/>
        <v>#VALUE!</v>
      </c>
      <c r="BM63" s="134" t="e">
        <f t="shared" si="107"/>
        <v>#VALUE!</v>
      </c>
      <c r="BN63" s="139" t="e">
        <f t="shared" si="108"/>
        <v>#VALUE!</v>
      </c>
    </row>
    <row r="64" spans="11:66" ht="15">
      <c r="K64" s="120" t="s">
        <v>14262</v>
      </c>
      <c r="L64" s="120" t="s">
        <v>14263</v>
      </c>
      <c r="M64" s="120" t="s">
        <v>1632</v>
      </c>
      <c r="N64" s="120" t="s">
        <v>12207</v>
      </c>
      <c r="O64" s="120" t="s">
        <v>12201</v>
      </c>
      <c r="P64" s="120">
        <v>33</v>
      </c>
      <c r="Q64" s="120">
        <v>3306</v>
      </c>
      <c r="R64" s="348" t="str">
        <f>IF(P64&lt;&gt;"",VLOOKUP(P64,'01_MASTER_KODE_WILAYAH'!H$1437:I$1470,2,FALSE),"")</f>
        <v>JAWA TENGAH</v>
      </c>
      <c r="S64" s="348" t="str">
        <f>IF(Q64&lt;&gt;"",VLOOKUP(Q64,'01_MASTER_KODE_WILAYAH'!D$5:F$1353,3,FALSE),"")</f>
        <v>PURWOREJO</v>
      </c>
      <c r="T64" s="422" t="str">
        <f t="shared" si="73"/>
        <v>Pemerintah</v>
      </c>
      <c r="U64" s="145" t="e">
        <f t="shared" si="74"/>
        <v>#VALUE!</v>
      </c>
      <c r="V64" s="133" t="e">
        <f>COUNTIFS(A1_Individu_Data_Keadaan_SDMK!A$4:A$149931,K64,A1_Individu_Data_Keadaan_SDMK!S$4:S$149285,"Dokter Umum")</f>
        <v>#VALUE!</v>
      </c>
      <c r="W64" s="122">
        <f t="shared" si="75"/>
        <v>12</v>
      </c>
      <c r="X64" s="134" t="e">
        <f t="shared" si="76"/>
        <v>#VALUE!</v>
      </c>
      <c r="Y64" s="134" t="e">
        <f t="shared" si="77"/>
        <v>#VALUE!</v>
      </c>
      <c r="Z64" s="133" t="e">
        <f>COUNTIFS(A1_Individu_Data_Keadaan_SDMK!A$4:A$149931,K64,A1_Individu_Data_Keadaan_SDMK!S$4:S$149285,"Dokter Gigi")</f>
        <v>#VALUE!</v>
      </c>
      <c r="AA64" s="122">
        <f t="shared" si="78"/>
        <v>3</v>
      </c>
      <c r="AB64" s="134" t="e">
        <f t="shared" si="79"/>
        <v>#VALUE!</v>
      </c>
      <c r="AC64" s="134" t="e">
        <f t="shared" si="80"/>
        <v>#VALUE!</v>
      </c>
      <c r="AD64" s="133" t="e">
        <f>COUNTIFS(A1_Individu_Data_Keadaan_SDMK!A$4:A$149931,K64,A1_Individu_Data_Keadaan_SDMK!S$4:S$149285,"Dokter Spesialis Penyakit Dalam (Sp.PD)")</f>
        <v>#VALUE!</v>
      </c>
      <c r="AE64" s="122">
        <f t="shared" si="81"/>
        <v>3</v>
      </c>
      <c r="AF64" s="134" t="e">
        <f t="shared" si="82"/>
        <v>#VALUE!</v>
      </c>
      <c r="AG64" s="134" t="e">
        <f t="shared" si="83"/>
        <v>#VALUE!</v>
      </c>
      <c r="AH64" s="133" t="e">
        <f>COUNTIFS(A1_Individu_Data_Keadaan_SDMK!A$4:A$149931,K64,A1_Individu_Data_Keadaan_SDMK!S$4:S$149285,"Dokter Spesialis Obstetri &amp; Ginekologi - Kebidanan &amp; Kandungan (Sp.OG)")</f>
        <v>#VALUE!</v>
      </c>
      <c r="AI64" s="122">
        <f t="shared" si="84"/>
        <v>3</v>
      </c>
      <c r="AJ64" s="134" t="e">
        <f t="shared" si="85"/>
        <v>#VALUE!</v>
      </c>
      <c r="AK64" s="134" t="e">
        <f t="shared" si="86"/>
        <v>#VALUE!</v>
      </c>
      <c r="AL64" s="133" t="e">
        <f>COUNTIFS(A1_Individu_Data_Keadaan_SDMK!A$4:A$149931,K64,A1_Individu_Data_Keadaan_SDMK!S$4:S$149285,"Dokter Spesialis Anak (Sp.A)")</f>
        <v>#VALUE!</v>
      </c>
      <c r="AM64" s="135">
        <f t="shared" si="87"/>
        <v>3</v>
      </c>
      <c r="AN64" s="134" t="e">
        <f t="shared" si="88"/>
        <v>#VALUE!</v>
      </c>
      <c r="AO64" s="134" t="e">
        <f t="shared" si="89"/>
        <v>#VALUE!</v>
      </c>
      <c r="AP64" s="133" t="e">
        <f>COUNTIFS(A1_Individu_Data_Keadaan_SDMK!A$4:A$149931,K64,A1_Individu_Data_Keadaan_SDMK!S$4:S$149285,"Dokter Spesialis Bedah (Sp.B)")</f>
        <v>#VALUE!</v>
      </c>
      <c r="AQ64" s="135">
        <f t="shared" si="90"/>
        <v>3</v>
      </c>
      <c r="AR64" s="134" t="e">
        <f t="shared" si="91"/>
        <v>#VALUE!</v>
      </c>
      <c r="AS64" s="134" t="e">
        <f t="shared" si="92"/>
        <v>#VALUE!</v>
      </c>
      <c r="AT64" s="133" t="e">
        <f>COUNTIFS(A1_Individu_Data_Keadaan_SDMK!A$4:A$149931,K64,A1_Individu_Data_Keadaan_SDMK!S$4:S$149285,"Dokter Spesialis Radiologi (Sp.Rad)")</f>
        <v>#VALUE!</v>
      </c>
      <c r="AU64" s="135">
        <f t="shared" si="93"/>
        <v>2</v>
      </c>
      <c r="AV64" s="134" t="e">
        <f t="shared" si="94"/>
        <v>#VALUE!</v>
      </c>
      <c r="AW64" s="134" t="e">
        <f t="shared" si="95"/>
        <v>#VALUE!</v>
      </c>
      <c r="AX64" s="133" t="e">
        <f>COUNTIFS(A1_Individu_Data_Keadaan_SDMK!A$4:A$149931,K64,A1_Individu_Data_Keadaan_SDMK!S$4:S$149285,"Dokter Spesialis Anastesiologi (Sp.An)")</f>
        <v>#VALUE!</v>
      </c>
      <c r="AY64" s="135">
        <f t="shared" si="96"/>
        <v>2</v>
      </c>
      <c r="AZ64" s="134" t="e">
        <f t="shared" si="97"/>
        <v>#VALUE!</v>
      </c>
      <c r="BA64" s="134" t="e">
        <f t="shared" si="98"/>
        <v>#VALUE!</v>
      </c>
      <c r="BB64" s="133" t="e">
        <f>COUNTIFS(A1_Individu_Data_Keadaan_SDMK!A$4:A$149931,K64,A1_Individu_Data_Keadaan_SDMK!S$4:S$149285,"Dokter Spesialis Patologi Klinik (SP.PK)")</f>
        <v>#VALUE!</v>
      </c>
      <c r="BC64" s="135">
        <f t="shared" si="99"/>
        <v>2</v>
      </c>
      <c r="BD64" s="134" t="e">
        <f t="shared" si="100"/>
        <v>#VALUE!</v>
      </c>
      <c r="BE64" s="134" t="e">
        <f t="shared" si="101"/>
        <v>#VALUE!</v>
      </c>
      <c r="BF64" s="133" t="e">
        <f>COUNTIFS(A1_Individu_Data_Keadaan_SDMK!A$4:A$149931,K64,A1_Individu_Data_Keadaan_SDMK!S$4:S$149285,"Dokter Spesialis Patologi Anatomi (Sp.PA)")</f>
        <v>#VALUE!</v>
      </c>
      <c r="BG64" s="135">
        <f t="shared" si="102"/>
        <v>0</v>
      </c>
      <c r="BH64" s="134" t="e">
        <f t="shared" si="103"/>
        <v>#VALUE!</v>
      </c>
      <c r="BI64" s="134" t="e">
        <f t="shared" si="104"/>
        <v>#VALUE!</v>
      </c>
      <c r="BJ64" s="133" t="e">
        <f>COUNTIFS(A1_Individu_Data_Keadaan_SDMK!A$4:A$149931,K64,A1_Individu_Data_Keadaan_SDMK!S$4:S$149285,"Dokter Spesialis Rehabilitasi Medik (Sp.RM)")</f>
        <v>#VALUE!</v>
      </c>
      <c r="BK64" s="135" t="e">
        <f t="shared" si="105"/>
        <v>#VALUE!</v>
      </c>
      <c r="BL64" s="134" t="e">
        <f t="shared" si="106"/>
        <v>#VALUE!</v>
      </c>
      <c r="BM64" s="134" t="e">
        <f t="shared" si="107"/>
        <v>#VALUE!</v>
      </c>
      <c r="BN64" s="139" t="e">
        <f t="shared" si="108"/>
        <v>#VALUE!</v>
      </c>
    </row>
    <row r="65" spans="11:66" ht="15">
      <c r="K65" s="120" t="s">
        <v>14264</v>
      </c>
      <c r="L65" s="120" t="s">
        <v>14265</v>
      </c>
      <c r="M65" s="120" t="s">
        <v>1632</v>
      </c>
      <c r="N65" s="120" t="s">
        <v>12209</v>
      </c>
      <c r="O65" s="120" t="s">
        <v>12203</v>
      </c>
      <c r="P65" s="120">
        <v>33</v>
      </c>
      <c r="Q65" s="120">
        <v>3306</v>
      </c>
      <c r="R65" s="348" t="str">
        <f>IF(P65&lt;&gt;"",VLOOKUP(P65,'01_MASTER_KODE_WILAYAH'!H$1437:I$1470,2,FALSE),"")</f>
        <v>JAWA TENGAH</v>
      </c>
      <c r="S65" s="348" t="str">
        <f>IF(Q65&lt;&gt;"",VLOOKUP(Q65,'01_MASTER_KODE_WILAYAH'!D$5:F$1353,3,FALSE),"")</f>
        <v>PURWOREJO</v>
      </c>
      <c r="T65" s="422" t="str">
        <f t="shared" si="73"/>
        <v>Organisasi</v>
      </c>
      <c r="U65" s="145" t="e">
        <f t="shared" si="74"/>
        <v>#VALUE!</v>
      </c>
      <c r="V65" s="133" t="e">
        <f>COUNTIFS(A1_Individu_Data_Keadaan_SDMK!A$4:A$149931,K65,A1_Individu_Data_Keadaan_SDMK!S$4:S$149285,"Dokter Umum")</f>
        <v>#VALUE!</v>
      </c>
      <c r="W65" s="122">
        <f t="shared" si="75"/>
        <v>4</v>
      </c>
      <c r="X65" s="134" t="e">
        <f t="shared" si="76"/>
        <v>#VALUE!</v>
      </c>
      <c r="Y65" s="134" t="e">
        <f t="shared" si="77"/>
        <v>#VALUE!</v>
      </c>
      <c r="Z65" s="133" t="e">
        <f>COUNTIFS(A1_Individu_Data_Keadaan_SDMK!A$4:A$149931,K65,A1_Individu_Data_Keadaan_SDMK!S$4:S$149285,"Dokter Gigi")</f>
        <v>#VALUE!</v>
      </c>
      <c r="AA65" s="122">
        <f t="shared" si="78"/>
        <v>1</v>
      </c>
      <c r="AB65" s="134" t="e">
        <f t="shared" si="79"/>
        <v>#VALUE!</v>
      </c>
      <c r="AC65" s="134" t="e">
        <f t="shared" si="80"/>
        <v>#VALUE!</v>
      </c>
      <c r="AD65" s="133" t="e">
        <f>COUNTIFS(A1_Individu_Data_Keadaan_SDMK!A$4:A$149931,K65,A1_Individu_Data_Keadaan_SDMK!S$4:S$149285,"Dokter Spesialis Penyakit Dalam (Sp.PD)")</f>
        <v>#VALUE!</v>
      </c>
      <c r="AE65" s="122">
        <f t="shared" si="81"/>
        <v>1</v>
      </c>
      <c r="AF65" s="134" t="e">
        <f t="shared" si="82"/>
        <v>#VALUE!</v>
      </c>
      <c r="AG65" s="134" t="e">
        <f t="shared" si="83"/>
        <v>#VALUE!</v>
      </c>
      <c r="AH65" s="133" t="e">
        <f>COUNTIFS(A1_Individu_Data_Keadaan_SDMK!A$4:A$149931,K65,A1_Individu_Data_Keadaan_SDMK!S$4:S$149285,"Dokter Spesialis Obstetri &amp; Ginekologi - Kebidanan &amp; Kandungan (Sp.OG)")</f>
        <v>#VALUE!</v>
      </c>
      <c r="AI65" s="122">
        <f t="shared" si="84"/>
        <v>1</v>
      </c>
      <c r="AJ65" s="134" t="e">
        <f t="shared" si="85"/>
        <v>#VALUE!</v>
      </c>
      <c r="AK65" s="134" t="e">
        <f t="shared" si="86"/>
        <v>#VALUE!</v>
      </c>
      <c r="AL65" s="133" t="e">
        <f>COUNTIFS(A1_Individu_Data_Keadaan_SDMK!A$4:A$149931,K65,A1_Individu_Data_Keadaan_SDMK!S$4:S$149285,"Dokter Spesialis Anak (Sp.A)")</f>
        <v>#VALUE!</v>
      </c>
      <c r="AM65" s="135">
        <f t="shared" si="87"/>
        <v>1</v>
      </c>
      <c r="AN65" s="134" t="e">
        <f t="shared" si="88"/>
        <v>#VALUE!</v>
      </c>
      <c r="AO65" s="134" t="e">
        <f t="shared" si="89"/>
        <v>#VALUE!</v>
      </c>
      <c r="AP65" s="133" t="e">
        <f>COUNTIFS(A1_Individu_Data_Keadaan_SDMK!A$4:A$149931,K65,A1_Individu_Data_Keadaan_SDMK!S$4:S$149285,"Dokter Spesialis Bedah (Sp.B)")</f>
        <v>#VALUE!</v>
      </c>
      <c r="AQ65" s="135">
        <f t="shared" si="90"/>
        <v>1</v>
      </c>
      <c r="AR65" s="134" t="e">
        <f t="shared" si="91"/>
        <v>#VALUE!</v>
      </c>
      <c r="AS65" s="134" t="e">
        <f t="shared" si="92"/>
        <v>#VALUE!</v>
      </c>
      <c r="AT65" s="133" t="e">
        <f>COUNTIFS(A1_Individu_Data_Keadaan_SDMK!A$4:A$149931,K65,A1_Individu_Data_Keadaan_SDMK!S$4:S$149285,"Dokter Spesialis Radiologi (Sp.Rad)")</f>
        <v>#VALUE!</v>
      </c>
      <c r="AU65" s="135">
        <f t="shared" si="93"/>
        <v>0</v>
      </c>
      <c r="AV65" s="134" t="e">
        <f t="shared" si="94"/>
        <v>#VALUE!</v>
      </c>
      <c r="AW65" s="134" t="e">
        <f t="shared" si="95"/>
        <v>#VALUE!</v>
      </c>
      <c r="AX65" s="133" t="e">
        <f>COUNTIFS(A1_Individu_Data_Keadaan_SDMK!A$4:A$149931,K65,A1_Individu_Data_Keadaan_SDMK!S$4:S$149285,"Dokter Spesialis Anastesiologi (Sp.An)")</f>
        <v>#VALUE!</v>
      </c>
      <c r="AY65" s="135">
        <f t="shared" si="96"/>
        <v>0</v>
      </c>
      <c r="AZ65" s="134" t="e">
        <f t="shared" si="97"/>
        <v>#VALUE!</v>
      </c>
      <c r="BA65" s="134" t="e">
        <f t="shared" si="98"/>
        <v>#VALUE!</v>
      </c>
      <c r="BB65" s="133" t="e">
        <f>COUNTIFS(A1_Individu_Data_Keadaan_SDMK!A$4:A$149931,K65,A1_Individu_Data_Keadaan_SDMK!S$4:S$149285,"Dokter Spesialis Patologi Klinik (SP.PK)")</f>
        <v>#VALUE!</v>
      </c>
      <c r="BC65" s="135">
        <f t="shared" si="99"/>
        <v>0</v>
      </c>
      <c r="BD65" s="134" t="e">
        <f t="shared" si="100"/>
        <v>#VALUE!</v>
      </c>
      <c r="BE65" s="134" t="e">
        <f t="shared" si="101"/>
        <v>#VALUE!</v>
      </c>
      <c r="BF65" s="133" t="e">
        <f>COUNTIFS(A1_Individu_Data_Keadaan_SDMK!A$4:A$149931,K65,A1_Individu_Data_Keadaan_SDMK!S$4:S$149285,"Dokter Spesialis Patologi Anatomi (Sp.PA)")</f>
        <v>#VALUE!</v>
      </c>
      <c r="BG65" s="135">
        <f t="shared" si="102"/>
        <v>0</v>
      </c>
      <c r="BH65" s="134" t="e">
        <f t="shared" si="103"/>
        <v>#VALUE!</v>
      </c>
      <c r="BI65" s="134" t="e">
        <f t="shared" si="104"/>
        <v>#VALUE!</v>
      </c>
      <c r="BJ65" s="133" t="e">
        <f>COUNTIFS(A1_Individu_Data_Keadaan_SDMK!A$4:A$149931,K65,A1_Individu_Data_Keadaan_SDMK!S$4:S$149285,"Dokter Spesialis Rehabilitasi Medik (Sp.RM)")</f>
        <v>#VALUE!</v>
      </c>
      <c r="BK65" s="135" t="e">
        <f t="shared" si="105"/>
        <v>#VALUE!</v>
      </c>
      <c r="BL65" s="134" t="e">
        <f t="shared" si="106"/>
        <v>#VALUE!</v>
      </c>
      <c r="BM65" s="134" t="e">
        <f t="shared" si="107"/>
        <v>#VALUE!</v>
      </c>
      <c r="BN65" s="139" t="e">
        <f t="shared" si="108"/>
        <v>#VALUE!</v>
      </c>
    </row>
    <row r="66" spans="11:66" ht="15">
      <c r="K66" s="120" t="s">
        <v>14266</v>
      </c>
      <c r="L66" s="120" t="s">
        <v>14267</v>
      </c>
      <c r="M66" s="120" t="s">
        <v>1632</v>
      </c>
      <c r="N66" s="120" t="s">
        <v>12208</v>
      </c>
      <c r="O66" s="120" t="s">
        <v>12203</v>
      </c>
      <c r="P66" s="120">
        <v>33</v>
      </c>
      <c r="Q66" s="120">
        <v>3306</v>
      </c>
      <c r="R66" s="348" t="str">
        <f>IF(P66&lt;&gt;"",VLOOKUP(P66,'01_MASTER_KODE_WILAYAH'!H$1437:I$1470,2,FALSE),"")</f>
        <v>JAWA TENGAH</v>
      </c>
      <c r="S66" s="348" t="str">
        <f>IF(Q66&lt;&gt;"",VLOOKUP(Q66,'01_MASTER_KODE_WILAYAH'!D$5:F$1353,3,FALSE),"")</f>
        <v>PURWOREJO</v>
      </c>
      <c r="T66" s="422" t="str">
        <f t="shared" si="73"/>
        <v>Organisasi</v>
      </c>
      <c r="U66" s="145" t="e">
        <f t="shared" si="74"/>
        <v>#VALUE!</v>
      </c>
      <c r="V66" s="133" t="e">
        <f>COUNTIFS(A1_Individu_Data_Keadaan_SDMK!A$4:A$149931,K66,A1_Individu_Data_Keadaan_SDMK!S$4:S$149285,"Dokter Umum")</f>
        <v>#VALUE!</v>
      </c>
      <c r="W66" s="122">
        <f t="shared" si="75"/>
        <v>9</v>
      </c>
      <c r="X66" s="134" t="e">
        <f t="shared" si="76"/>
        <v>#VALUE!</v>
      </c>
      <c r="Y66" s="134" t="e">
        <f t="shared" si="77"/>
        <v>#VALUE!</v>
      </c>
      <c r="Z66" s="133" t="e">
        <f>COUNTIFS(A1_Individu_Data_Keadaan_SDMK!A$4:A$149931,K66,A1_Individu_Data_Keadaan_SDMK!S$4:S$149285,"Dokter Gigi")</f>
        <v>#VALUE!</v>
      </c>
      <c r="AA66" s="122">
        <f t="shared" si="78"/>
        <v>2</v>
      </c>
      <c r="AB66" s="134" t="e">
        <f t="shared" si="79"/>
        <v>#VALUE!</v>
      </c>
      <c r="AC66" s="134" t="e">
        <f t="shared" si="80"/>
        <v>#VALUE!</v>
      </c>
      <c r="AD66" s="133" t="e">
        <f>COUNTIFS(A1_Individu_Data_Keadaan_SDMK!A$4:A$149931,K66,A1_Individu_Data_Keadaan_SDMK!S$4:S$149285,"Dokter Spesialis Penyakit Dalam (Sp.PD)")</f>
        <v>#VALUE!</v>
      </c>
      <c r="AE66" s="122">
        <f t="shared" si="81"/>
        <v>2</v>
      </c>
      <c r="AF66" s="134" t="e">
        <f t="shared" si="82"/>
        <v>#VALUE!</v>
      </c>
      <c r="AG66" s="134" t="e">
        <f t="shared" si="83"/>
        <v>#VALUE!</v>
      </c>
      <c r="AH66" s="133" t="e">
        <f>COUNTIFS(A1_Individu_Data_Keadaan_SDMK!A$4:A$149931,K66,A1_Individu_Data_Keadaan_SDMK!S$4:S$149285,"Dokter Spesialis Obstetri &amp; Ginekologi - Kebidanan &amp; Kandungan (Sp.OG)")</f>
        <v>#VALUE!</v>
      </c>
      <c r="AI66" s="122">
        <f t="shared" si="84"/>
        <v>2</v>
      </c>
      <c r="AJ66" s="134" t="e">
        <f t="shared" si="85"/>
        <v>#VALUE!</v>
      </c>
      <c r="AK66" s="134" t="e">
        <f t="shared" si="86"/>
        <v>#VALUE!</v>
      </c>
      <c r="AL66" s="133" t="e">
        <f>COUNTIFS(A1_Individu_Data_Keadaan_SDMK!A$4:A$149931,K66,A1_Individu_Data_Keadaan_SDMK!S$4:S$149285,"Dokter Spesialis Anak (Sp.A)")</f>
        <v>#VALUE!</v>
      </c>
      <c r="AM66" s="135">
        <f t="shared" si="87"/>
        <v>2</v>
      </c>
      <c r="AN66" s="134" t="e">
        <f t="shared" si="88"/>
        <v>#VALUE!</v>
      </c>
      <c r="AO66" s="134" t="e">
        <f t="shared" si="89"/>
        <v>#VALUE!</v>
      </c>
      <c r="AP66" s="133" t="e">
        <f>COUNTIFS(A1_Individu_Data_Keadaan_SDMK!A$4:A$149931,K66,A1_Individu_Data_Keadaan_SDMK!S$4:S$149285,"Dokter Spesialis Bedah (Sp.B)")</f>
        <v>#VALUE!</v>
      </c>
      <c r="AQ66" s="135">
        <f t="shared" si="90"/>
        <v>2</v>
      </c>
      <c r="AR66" s="134" t="e">
        <f t="shared" si="91"/>
        <v>#VALUE!</v>
      </c>
      <c r="AS66" s="134" t="e">
        <f t="shared" si="92"/>
        <v>#VALUE!</v>
      </c>
      <c r="AT66" s="133" t="e">
        <f>COUNTIFS(A1_Individu_Data_Keadaan_SDMK!A$4:A$149931,K66,A1_Individu_Data_Keadaan_SDMK!S$4:S$149285,"Dokter Spesialis Radiologi (Sp.Rad)")</f>
        <v>#VALUE!</v>
      </c>
      <c r="AU66" s="135">
        <f t="shared" si="93"/>
        <v>1</v>
      </c>
      <c r="AV66" s="134" t="e">
        <f t="shared" si="94"/>
        <v>#VALUE!</v>
      </c>
      <c r="AW66" s="134" t="e">
        <f t="shared" si="95"/>
        <v>#VALUE!</v>
      </c>
      <c r="AX66" s="133" t="e">
        <f>COUNTIFS(A1_Individu_Data_Keadaan_SDMK!A$4:A$149931,K66,A1_Individu_Data_Keadaan_SDMK!S$4:S$149285,"Dokter Spesialis Anastesiologi (Sp.An)")</f>
        <v>#VALUE!</v>
      </c>
      <c r="AY66" s="135">
        <f t="shared" si="96"/>
        <v>1</v>
      </c>
      <c r="AZ66" s="134" t="e">
        <f t="shared" si="97"/>
        <v>#VALUE!</v>
      </c>
      <c r="BA66" s="134" t="e">
        <f t="shared" si="98"/>
        <v>#VALUE!</v>
      </c>
      <c r="BB66" s="133" t="e">
        <f>COUNTIFS(A1_Individu_Data_Keadaan_SDMK!A$4:A$149931,K66,A1_Individu_Data_Keadaan_SDMK!S$4:S$149285,"Dokter Spesialis Patologi Klinik (SP.PK)")</f>
        <v>#VALUE!</v>
      </c>
      <c r="BC66" s="135">
        <f t="shared" si="99"/>
        <v>1</v>
      </c>
      <c r="BD66" s="134" t="e">
        <f t="shared" si="100"/>
        <v>#VALUE!</v>
      </c>
      <c r="BE66" s="134" t="e">
        <f t="shared" si="101"/>
        <v>#VALUE!</v>
      </c>
      <c r="BF66" s="133" t="e">
        <f>COUNTIFS(A1_Individu_Data_Keadaan_SDMK!A$4:A$149931,K66,A1_Individu_Data_Keadaan_SDMK!S$4:S$149285,"Dokter Spesialis Patologi Anatomi (Sp.PA)")</f>
        <v>#VALUE!</v>
      </c>
      <c r="BG66" s="135">
        <f t="shared" si="102"/>
        <v>0</v>
      </c>
      <c r="BH66" s="134" t="e">
        <f t="shared" si="103"/>
        <v>#VALUE!</v>
      </c>
      <c r="BI66" s="134" t="e">
        <f t="shared" si="104"/>
        <v>#VALUE!</v>
      </c>
      <c r="BJ66" s="133" t="e">
        <f>COUNTIFS(A1_Individu_Data_Keadaan_SDMK!A$4:A$149931,K66,A1_Individu_Data_Keadaan_SDMK!S$4:S$149285,"Dokter Spesialis Rehabilitasi Medik (Sp.RM)")</f>
        <v>#VALUE!</v>
      </c>
      <c r="BK66" s="135" t="e">
        <f t="shared" si="105"/>
        <v>#VALUE!</v>
      </c>
      <c r="BL66" s="134" t="e">
        <f t="shared" si="106"/>
        <v>#VALUE!</v>
      </c>
      <c r="BM66" s="134" t="e">
        <f t="shared" si="107"/>
        <v>#VALUE!</v>
      </c>
      <c r="BN66" s="139" t="e">
        <f t="shared" si="108"/>
        <v>#VALUE!</v>
      </c>
    </row>
    <row r="67" spans="11:66" ht="15">
      <c r="K67" s="120" t="s">
        <v>14268</v>
      </c>
      <c r="L67" s="120" t="s">
        <v>14269</v>
      </c>
      <c r="M67" s="120" t="s">
        <v>1632</v>
      </c>
      <c r="N67" s="120" t="s">
        <v>12208</v>
      </c>
      <c r="O67" s="120" t="s">
        <v>12203</v>
      </c>
      <c r="P67" s="120">
        <v>33</v>
      </c>
      <c r="Q67" s="120">
        <v>3306</v>
      </c>
      <c r="R67" s="348" t="str">
        <f>IF(P67&lt;&gt;"",VLOOKUP(P67,'01_MASTER_KODE_WILAYAH'!H$1437:I$1470,2,FALSE),"")</f>
        <v>JAWA TENGAH</v>
      </c>
      <c r="S67" s="348" t="str">
        <f>IF(Q67&lt;&gt;"",VLOOKUP(Q67,'01_MASTER_KODE_WILAYAH'!D$5:F$1353,3,FALSE),"")</f>
        <v>PURWOREJO</v>
      </c>
      <c r="T67" s="422" t="str">
        <f t="shared" si="73"/>
        <v>Organisasi</v>
      </c>
      <c r="U67" s="145" t="e">
        <f t="shared" si="74"/>
        <v>#VALUE!</v>
      </c>
      <c r="V67" s="133" t="e">
        <f>COUNTIFS(A1_Individu_Data_Keadaan_SDMK!A$4:A$149931,K67,A1_Individu_Data_Keadaan_SDMK!S$4:S$149285,"Dokter Umum")</f>
        <v>#VALUE!</v>
      </c>
      <c r="W67" s="122">
        <f t="shared" si="75"/>
        <v>9</v>
      </c>
      <c r="X67" s="134" t="e">
        <f t="shared" si="76"/>
        <v>#VALUE!</v>
      </c>
      <c r="Y67" s="134" t="e">
        <f t="shared" si="77"/>
        <v>#VALUE!</v>
      </c>
      <c r="Z67" s="133" t="e">
        <f>COUNTIFS(A1_Individu_Data_Keadaan_SDMK!A$4:A$149931,K67,A1_Individu_Data_Keadaan_SDMK!S$4:S$149285,"Dokter Gigi")</f>
        <v>#VALUE!</v>
      </c>
      <c r="AA67" s="122">
        <f t="shared" si="78"/>
        <v>2</v>
      </c>
      <c r="AB67" s="134" t="e">
        <f t="shared" si="79"/>
        <v>#VALUE!</v>
      </c>
      <c r="AC67" s="134" t="e">
        <f t="shared" si="80"/>
        <v>#VALUE!</v>
      </c>
      <c r="AD67" s="133" t="e">
        <f>COUNTIFS(A1_Individu_Data_Keadaan_SDMK!A$4:A$149931,K67,A1_Individu_Data_Keadaan_SDMK!S$4:S$149285,"Dokter Spesialis Penyakit Dalam (Sp.PD)")</f>
        <v>#VALUE!</v>
      </c>
      <c r="AE67" s="122">
        <f t="shared" si="81"/>
        <v>2</v>
      </c>
      <c r="AF67" s="134" t="e">
        <f t="shared" si="82"/>
        <v>#VALUE!</v>
      </c>
      <c r="AG67" s="134" t="e">
        <f t="shared" si="83"/>
        <v>#VALUE!</v>
      </c>
      <c r="AH67" s="133" t="e">
        <f>COUNTIFS(A1_Individu_Data_Keadaan_SDMK!A$4:A$149931,K67,A1_Individu_Data_Keadaan_SDMK!S$4:S$149285,"Dokter Spesialis Obstetri &amp; Ginekologi - Kebidanan &amp; Kandungan (Sp.OG)")</f>
        <v>#VALUE!</v>
      </c>
      <c r="AI67" s="122">
        <f t="shared" si="84"/>
        <v>2</v>
      </c>
      <c r="AJ67" s="134" t="e">
        <f t="shared" si="85"/>
        <v>#VALUE!</v>
      </c>
      <c r="AK67" s="134" t="e">
        <f t="shared" si="86"/>
        <v>#VALUE!</v>
      </c>
      <c r="AL67" s="133" t="e">
        <f>COUNTIFS(A1_Individu_Data_Keadaan_SDMK!A$4:A$149931,K67,A1_Individu_Data_Keadaan_SDMK!S$4:S$149285,"Dokter Spesialis Anak (Sp.A)")</f>
        <v>#VALUE!</v>
      </c>
      <c r="AM67" s="135">
        <f t="shared" si="87"/>
        <v>2</v>
      </c>
      <c r="AN67" s="134" t="e">
        <f t="shared" si="88"/>
        <v>#VALUE!</v>
      </c>
      <c r="AO67" s="134" t="e">
        <f t="shared" si="89"/>
        <v>#VALUE!</v>
      </c>
      <c r="AP67" s="133" t="e">
        <f>COUNTIFS(A1_Individu_Data_Keadaan_SDMK!A$4:A$149931,K67,A1_Individu_Data_Keadaan_SDMK!S$4:S$149285,"Dokter Spesialis Bedah (Sp.B)")</f>
        <v>#VALUE!</v>
      </c>
      <c r="AQ67" s="135">
        <f t="shared" si="90"/>
        <v>2</v>
      </c>
      <c r="AR67" s="134" t="e">
        <f t="shared" si="91"/>
        <v>#VALUE!</v>
      </c>
      <c r="AS67" s="134" t="e">
        <f t="shared" si="92"/>
        <v>#VALUE!</v>
      </c>
      <c r="AT67" s="133" t="e">
        <f>COUNTIFS(A1_Individu_Data_Keadaan_SDMK!A$4:A$149931,K67,A1_Individu_Data_Keadaan_SDMK!S$4:S$149285,"Dokter Spesialis Radiologi (Sp.Rad)")</f>
        <v>#VALUE!</v>
      </c>
      <c r="AU67" s="135">
        <f t="shared" si="93"/>
        <v>1</v>
      </c>
      <c r="AV67" s="134" t="e">
        <f t="shared" si="94"/>
        <v>#VALUE!</v>
      </c>
      <c r="AW67" s="134" t="e">
        <f t="shared" si="95"/>
        <v>#VALUE!</v>
      </c>
      <c r="AX67" s="133" t="e">
        <f>COUNTIFS(A1_Individu_Data_Keadaan_SDMK!A$4:A$149931,K67,A1_Individu_Data_Keadaan_SDMK!S$4:S$149285,"Dokter Spesialis Anastesiologi (Sp.An)")</f>
        <v>#VALUE!</v>
      </c>
      <c r="AY67" s="135">
        <f t="shared" si="96"/>
        <v>1</v>
      </c>
      <c r="AZ67" s="134" t="e">
        <f t="shared" si="97"/>
        <v>#VALUE!</v>
      </c>
      <c r="BA67" s="134" t="e">
        <f t="shared" si="98"/>
        <v>#VALUE!</v>
      </c>
      <c r="BB67" s="133" t="e">
        <f>COUNTIFS(A1_Individu_Data_Keadaan_SDMK!A$4:A$149931,K67,A1_Individu_Data_Keadaan_SDMK!S$4:S$149285,"Dokter Spesialis Patologi Klinik (SP.PK)")</f>
        <v>#VALUE!</v>
      </c>
      <c r="BC67" s="135">
        <f t="shared" si="99"/>
        <v>1</v>
      </c>
      <c r="BD67" s="134" t="e">
        <f t="shared" si="100"/>
        <v>#VALUE!</v>
      </c>
      <c r="BE67" s="134" t="e">
        <f t="shared" si="101"/>
        <v>#VALUE!</v>
      </c>
      <c r="BF67" s="133" t="e">
        <f>COUNTIFS(A1_Individu_Data_Keadaan_SDMK!A$4:A$149931,K67,A1_Individu_Data_Keadaan_SDMK!S$4:S$149285,"Dokter Spesialis Patologi Anatomi (Sp.PA)")</f>
        <v>#VALUE!</v>
      </c>
      <c r="BG67" s="135">
        <f t="shared" si="102"/>
        <v>0</v>
      </c>
      <c r="BH67" s="134" t="e">
        <f t="shared" si="103"/>
        <v>#VALUE!</v>
      </c>
      <c r="BI67" s="134" t="e">
        <f t="shared" si="104"/>
        <v>#VALUE!</v>
      </c>
      <c r="BJ67" s="133" t="e">
        <f>COUNTIFS(A1_Individu_Data_Keadaan_SDMK!A$4:A$149931,K67,A1_Individu_Data_Keadaan_SDMK!S$4:S$149285,"Dokter Spesialis Rehabilitasi Medik (Sp.RM)")</f>
        <v>#VALUE!</v>
      </c>
      <c r="BK67" s="135" t="e">
        <f t="shared" si="105"/>
        <v>#VALUE!</v>
      </c>
      <c r="BL67" s="134" t="e">
        <f t="shared" si="106"/>
        <v>#VALUE!</v>
      </c>
      <c r="BM67" s="134" t="e">
        <f t="shared" si="107"/>
        <v>#VALUE!</v>
      </c>
      <c r="BN67" s="139" t="e">
        <f t="shared" si="108"/>
        <v>#VALUE!</v>
      </c>
    </row>
    <row r="68" spans="11:66" ht="15">
      <c r="K68" s="120" t="s">
        <v>14270</v>
      </c>
      <c r="L68" s="120" t="s">
        <v>14271</v>
      </c>
      <c r="M68" s="120" t="s">
        <v>1632</v>
      </c>
      <c r="N68" s="120" t="s">
        <v>12208</v>
      </c>
      <c r="O68" s="120" t="s">
        <v>12203</v>
      </c>
      <c r="P68" s="120">
        <v>33</v>
      </c>
      <c r="Q68" s="120">
        <v>3306</v>
      </c>
      <c r="R68" s="348" t="str">
        <f>IF(P68&lt;&gt;"",VLOOKUP(P68,'01_MASTER_KODE_WILAYAH'!H$1437:I$1470,2,FALSE),"")</f>
        <v>JAWA TENGAH</v>
      </c>
      <c r="S68" s="348" t="str">
        <f>IF(Q68&lt;&gt;"",VLOOKUP(Q68,'01_MASTER_KODE_WILAYAH'!D$5:F$1353,3,FALSE),"")</f>
        <v>PURWOREJO</v>
      </c>
      <c r="T68" s="422" t="str">
        <f t="shared" si="73"/>
        <v>Organisasi</v>
      </c>
      <c r="U68" s="145" t="e">
        <f t="shared" si="74"/>
        <v>#VALUE!</v>
      </c>
      <c r="V68" s="133" t="e">
        <f>COUNTIFS(A1_Individu_Data_Keadaan_SDMK!A$4:A$149931,K68,A1_Individu_Data_Keadaan_SDMK!S$4:S$149285,"Dokter Umum")</f>
        <v>#VALUE!</v>
      </c>
      <c r="W68" s="122">
        <f t="shared" si="75"/>
        <v>9</v>
      </c>
      <c r="X68" s="134" t="e">
        <f t="shared" si="76"/>
        <v>#VALUE!</v>
      </c>
      <c r="Y68" s="134" t="e">
        <f t="shared" si="77"/>
        <v>#VALUE!</v>
      </c>
      <c r="Z68" s="133" t="e">
        <f>COUNTIFS(A1_Individu_Data_Keadaan_SDMK!A$4:A$149931,K68,A1_Individu_Data_Keadaan_SDMK!S$4:S$149285,"Dokter Gigi")</f>
        <v>#VALUE!</v>
      </c>
      <c r="AA68" s="122">
        <f t="shared" si="78"/>
        <v>2</v>
      </c>
      <c r="AB68" s="134" t="e">
        <f t="shared" si="79"/>
        <v>#VALUE!</v>
      </c>
      <c r="AC68" s="134" t="e">
        <f t="shared" si="80"/>
        <v>#VALUE!</v>
      </c>
      <c r="AD68" s="133" t="e">
        <f>COUNTIFS(A1_Individu_Data_Keadaan_SDMK!A$4:A$149931,K68,A1_Individu_Data_Keadaan_SDMK!S$4:S$149285,"Dokter Spesialis Penyakit Dalam (Sp.PD)")</f>
        <v>#VALUE!</v>
      </c>
      <c r="AE68" s="122">
        <f t="shared" si="81"/>
        <v>2</v>
      </c>
      <c r="AF68" s="134" t="e">
        <f t="shared" si="82"/>
        <v>#VALUE!</v>
      </c>
      <c r="AG68" s="134" t="e">
        <f t="shared" si="83"/>
        <v>#VALUE!</v>
      </c>
      <c r="AH68" s="133" t="e">
        <f>COUNTIFS(A1_Individu_Data_Keadaan_SDMK!A$4:A$149931,K68,A1_Individu_Data_Keadaan_SDMK!S$4:S$149285,"Dokter Spesialis Obstetri &amp; Ginekologi - Kebidanan &amp; Kandungan (Sp.OG)")</f>
        <v>#VALUE!</v>
      </c>
      <c r="AI68" s="122">
        <f t="shared" si="84"/>
        <v>2</v>
      </c>
      <c r="AJ68" s="134" t="e">
        <f t="shared" si="85"/>
        <v>#VALUE!</v>
      </c>
      <c r="AK68" s="134" t="e">
        <f t="shared" si="86"/>
        <v>#VALUE!</v>
      </c>
      <c r="AL68" s="133" t="e">
        <f>COUNTIFS(A1_Individu_Data_Keadaan_SDMK!A$4:A$149931,K68,A1_Individu_Data_Keadaan_SDMK!S$4:S$149285,"Dokter Spesialis Anak (Sp.A)")</f>
        <v>#VALUE!</v>
      </c>
      <c r="AM68" s="135">
        <f t="shared" si="87"/>
        <v>2</v>
      </c>
      <c r="AN68" s="134" t="e">
        <f t="shared" si="88"/>
        <v>#VALUE!</v>
      </c>
      <c r="AO68" s="134" t="e">
        <f t="shared" si="89"/>
        <v>#VALUE!</v>
      </c>
      <c r="AP68" s="133" t="e">
        <f>COUNTIFS(A1_Individu_Data_Keadaan_SDMK!A$4:A$149931,K68,A1_Individu_Data_Keadaan_SDMK!S$4:S$149285,"Dokter Spesialis Bedah (Sp.B)")</f>
        <v>#VALUE!</v>
      </c>
      <c r="AQ68" s="135">
        <f t="shared" si="90"/>
        <v>2</v>
      </c>
      <c r="AR68" s="134" t="e">
        <f t="shared" si="91"/>
        <v>#VALUE!</v>
      </c>
      <c r="AS68" s="134" t="e">
        <f t="shared" si="92"/>
        <v>#VALUE!</v>
      </c>
      <c r="AT68" s="133" t="e">
        <f>COUNTIFS(A1_Individu_Data_Keadaan_SDMK!A$4:A$149931,K68,A1_Individu_Data_Keadaan_SDMK!S$4:S$149285,"Dokter Spesialis Radiologi (Sp.Rad)")</f>
        <v>#VALUE!</v>
      </c>
      <c r="AU68" s="135">
        <f t="shared" si="93"/>
        <v>1</v>
      </c>
      <c r="AV68" s="134" t="e">
        <f t="shared" si="94"/>
        <v>#VALUE!</v>
      </c>
      <c r="AW68" s="134" t="e">
        <f t="shared" si="95"/>
        <v>#VALUE!</v>
      </c>
      <c r="AX68" s="133" t="e">
        <f>COUNTIFS(A1_Individu_Data_Keadaan_SDMK!A$4:A$149931,K68,A1_Individu_Data_Keadaan_SDMK!S$4:S$149285,"Dokter Spesialis Anastesiologi (Sp.An)")</f>
        <v>#VALUE!</v>
      </c>
      <c r="AY68" s="135">
        <f t="shared" si="96"/>
        <v>1</v>
      </c>
      <c r="AZ68" s="134" t="e">
        <f t="shared" si="97"/>
        <v>#VALUE!</v>
      </c>
      <c r="BA68" s="134" t="e">
        <f t="shared" si="98"/>
        <v>#VALUE!</v>
      </c>
      <c r="BB68" s="133" t="e">
        <f>COUNTIFS(A1_Individu_Data_Keadaan_SDMK!A$4:A$149931,K68,A1_Individu_Data_Keadaan_SDMK!S$4:S$149285,"Dokter Spesialis Patologi Klinik (SP.PK)")</f>
        <v>#VALUE!</v>
      </c>
      <c r="BC68" s="135">
        <f t="shared" si="99"/>
        <v>1</v>
      </c>
      <c r="BD68" s="134" t="e">
        <f t="shared" si="100"/>
        <v>#VALUE!</v>
      </c>
      <c r="BE68" s="134" t="e">
        <f t="shared" si="101"/>
        <v>#VALUE!</v>
      </c>
      <c r="BF68" s="133" t="e">
        <f>COUNTIFS(A1_Individu_Data_Keadaan_SDMK!A$4:A$149931,K68,A1_Individu_Data_Keadaan_SDMK!S$4:S$149285,"Dokter Spesialis Patologi Anatomi (Sp.PA)")</f>
        <v>#VALUE!</v>
      </c>
      <c r="BG68" s="135">
        <f t="shared" si="102"/>
        <v>0</v>
      </c>
      <c r="BH68" s="134" t="e">
        <f t="shared" si="103"/>
        <v>#VALUE!</v>
      </c>
      <c r="BI68" s="134" t="e">
        <f t="shared" si="104"/>
        <v>#VALUE!</v>
      </c>
      <c r="BJ68" s="133" t="e">
        <f>COUNTIFS(A1_Individu_Data_Keadaan_SDMK!A$4:A$149931,K68,A1_Individu_Data_Keadaan_SDMK!S$4:S$149285,"Dokter Spesialis Rehabilitasi Medik (Sp.RM)")</f>
        <v>#VALUE!</v>
      </c>
      <c r="BK68" s="135" t="e">
        <f t="shared" si="105"/>
        <v>#VALUE!</v>
      </c>
      <c r="BL68" s="134" t="e">
        <f t="shared" si="106"/>
        <v>#VALUE!</v>
      </c>
      <c r="BM68" s="134" t="e">
        <f t="shared" si="107"/>
        <v>#VALUE!</v>
      </c>
      <c r="BN68" s="139" t="e">
        <f t="shared" si="108"/>
        <v>#VALUE!</v>
      </c>
    </row>
    <row r="69" spans="11:66" ht="15">
      <c r="K69" s="120" t="s">
        <v>14272</v>
      </c>
      <c r="L69" s="120" t="s">
        <v>14273</v>
      </c>
      <c r="M69" s="120" t="s">
        <v>1632</v>
      </c>
      <c r="N69" s="120" t="s">
        <v>12208</v>
      </c>
      <c r="O69" s="120" t="s">
        <v>12205</v>
      </c>
      <c r="P69" s="120">
        <v>33</v>
      </c>
      <c r="Q69" s="120">
        <v>3306</v>
      </c>
      <c r="R69" s="348" t="str">
        <f>IF(P69&lt;&gt;"",VLOOKUP(P69,'01_MASTER_KODE_WILAYAH'!H$1437:I$1470,2,FALSE),"")</f>
        <v>JAWA TENGAH</v>
      </c>
      <c r="S69" s="348" t="str">
        <f>IF(Q69&lt;&gt;"",VLOOKUP(Q69,'01_MASTER_KODE_WILAYAH'!D$5:F$1353,3,FALSE),"")</f>
        <v>PURWOREJO</v>
      </c>
      <c r="T69" s="422" t="str">
        <f t="shared" si="73"/>
        <v>Perusahaan</v>
      </c>
      <c r="U69" s="145" t="e">
        <f t="shared" si="74"/>
        <v>#VALUE!</v>
      </c>
      <c r="V69" s="133" t="e">
        <f>COUNTIFS(A1_Individu_Data_Keadaan_SDMK!A$4:A$149931,K69,A1_Individu_Data_Keadaan_SDMK!S$4:S$149285,"Dokter Umum")</f>
        <v>#VALUE!</v>
      </c>
      <c r="W69" s="122">
        <f t="shared" si="75"/>
        <v>9</v>
      </c>
      <c r="X69" s="134" t="e">
        <f t="shared" si="76"/>
        <v>#VALUE!</v>
      </c>
      <c r="Y69" s="134" t="e">
        <f t="shared" si="77"/>
        <v>#VALUE!</v>
      </c>
      <c r="Z69" s="133" t="e">
        <f>COUNTIFS(A1_Individu_Data_Keadaan_SDMK!A$4:A$149931,K69,A1_Individu_Data_Keadaan_SDMK!S$4:S$149285,"Dokter Gigi")</f>
        <v>#VALUE!</v>
      </c>
      <c r="AA69" s="122">
        <f t="shared" si="78"/>
        <v>2</v>
      </c>
      <c r="AB69" s="134" t="e">
        <f t="shared" si="79"/>
        <v>#VALUE!</v>
      </c>
      <c r="AC69" s="134" t="e">
        <f t="shared" si="80"/>
        <v>#VALUE!</v>
      </c>
      <c r="AD69" s="133" t="e">
        <f>COUNTIFS(A1_Individu_Data_Keadaan_SDMK!A$4:A$149931,K69,A1_Individu_Data_Keadaan_SDMK!S$4:S$149285,"Dokter Spesialis Penyakit Dalam (Sp.PD)")</f>
        <v>#VALUE!</v>
      </c>
      <c r="AE69" s="122">
        <f t="shared" si="81"/>
        <v>2</v>
      </c>
      <c r="AF69" s="134" t="e">
        <f t="shared" si="82"/>
        <v>#VALUE!</v>
      </c>
      <c r="AG69" s="134" t="e">
        <f t="shared" si="83"/>
        <v>#VALUE!</v>
      </c>
      <c r="AH69" s="133" t="e">
        <f>COUNTIFS(A1_Individu_Data_Keadaan_SDMK!A$4:A$149931,K69,A1_Individu_Data_Keadaan_SDMK!S$4:S$149285,"Dokter Spesialis Obstetri &amp; Ginekologi - Kebidanan &amp; Kandungan (Sp.OG)")</f>
        <v>#VALUE!</v>
      </c>
      <c r="AI69" s="122">
        <f t="shared" si="84"/>
        <v>2</v>
      </c>
      <c r="AJ69" s="134" t="e">
        <f t="shared" si="85"/>
        <v>#VALUE!</v>
      </c>
      <c r="AK69" s="134" t="e">
        <f t="shared" si="86"/>
        <v>#VALUE!</v>
      </c>
      <c r="AL69" s="133" t="e">
        <f>COUNTIFS(A1_Individu_Data_Keadaan_SDMK!A$4:A$149931,K69,A1_Individu_Data_Keadaan_SDMK!S$4:S$149285,"Dokter Spesialis Anak (Sp.A)")</f>
        <v>#VALUE!</v>
      </c>
      <c r="AM69" s="135">
        <f t="shared" si="87"/>
        <v>2</v>
      </c>
      <c r="AN69" s="134" t="e">
        <f t="shared" si="88"/>
        <v>#VALUE!</v>
      </c>
      <c r="AO69" s="134" t="e">
        <f t="shared" si="89"/>
        <v>#VALUE!</v>
      </c>
      <c r="AP69" s="133" t="e">
        <f>COUNTIFS(A1_Individu_Data_Keadaan_SDMK!A$4:A$149931,K69,A1_Individu_Data_Keadaan_SDMK!S$4:S$149285,"Dokter Spesialis Bedah (Sp.B)")</f>
        <v>#VALUE!</v>
      </c>
      <c r="AQ69" s="135">
        <f t="shared" si="90"/>
        <v>2</v>
      </c>
      <c r="AR69" s="134" t="e">
        <f t="shared" si="91"/>
        <v>#VALUE!</v>
      </c>
      <c r="AS69" s="134" t="e">
        <f t="shared" si="92"/>
        <v>#VALUE!</v>
      </c>
      <c r="AT69" s="133" t="e">
        <f>COUNTIFS(A1_Individu_Data_Keadaan_SDMK!A$4:A$149931,K69,A1_Individu_Data_Keadaan_SDMK!S$4:S$149285,"Dokter Spesialis Radiologi (Sp.Rad)")</f>
        <v>#VALUE!</v>
      </c>
      <c r="AU69" s="135">
        <f t="shared" si="93"/>
        <v>1</v>
      </c>
      <c r="AV69" s="134" t="e">
        <f t="shared" si="94"/>
        <v>#VALUE!</v>
      </c>
      <c r="AW69" s="134" t="e">
        <f t="shared" si="95"/>
        <v>#VALUE!</v>
      </c>
      <c r="AX69" s="133" t="e">
        <f>COUNTIFS(A1_Individu_Data_Keadaan_SDMK!A$4:A$149931,K69,A1_Individu_Data_Keadaan_SDMK!S$4:S$149285,"Dokter Spesialis Anastesiologi (Sp.An)")</f>
        <v>#VALUE!</v>
      </c>
      <c r="AY69" s="135">
        <f t="shared" si="96"/>
        <v>1</v>
      </c>
      <c r="AZ69" s="134" t="e">
        <f t="shared" si="97"/>
        <v>#VALUE!</v>
      </c>
      <c r="BA69" s="134" t="e">
        <f t="shared" si="98"/>
        <v>#VALUE!</v>
      </c>
      <c r="BB69" s="133" t="e">
        <f>COUNTIFS(A1_Individu_Data_Keadaan_SDMK!A$4:A$149931,K69,A1_Individu_Data_Keadaan_SDMK!S$4:S$149285,"Dokter Spesialis Patologi Klinik (SP.PK)")</f>
        <v>#VALUE!</v>
      </c>
      <c r="BC69" s="135">
        <f t="shared" si="99"/>
        <v>1</v>
      </c>
      <c r="BD69" s="134" t="e">
        <f t="shared" si="100"/>
        <v>#VALUE!</v>
      </c>
      <c r="BE69" s="134" t="e">
        <f t="shared" si="101"/>
        <v>#VALUE!</v>
      </c>
      <c r="BF69" s="133" t="e">
        <f>COUNTIFS(A1_Individu_Data_Keadaan_SDMK!A$4:A$149931,K69,A1_Individu_Data_Keadaan_SDMK!S$4:S$149285,"Dokter Spesialis Patologi Anatomi (Sp.PA)")</f>
        <v>#VALUE!</v>
      </c>
      <c r="BG69" s="135">
        <f t="shared" si="102"/>
        <v>0</v>
      </c>
      <c r="BH69" s="134" t="e">
        <f t="shared" si="103"/>
        <v>#VALUE!</v>
      </c>
      <c r="BI69" s="134" t="e">
        <f t="shared" si="104"/>
        <v>#VALUE!</v>
      </c>
      <c r="BJ69" s="133" t="e">
        <f>COUNTIFS(A1_Individu_Data_Keadaan_SDMK!A$4:A$149931,K69,A1_Individu_Data_Keadaan_SDMK!S$4:S$149285,"Dokter Spesialis Rehabilitasi Medik (Sp.RM)")</f>
        <v>#VALUE!</v>
      </c>
      <c r="BK69" s="135" t="e">
        <f t="shared" si="105"/>
        <v>#VALUE!</v>
      </c>
      <c r="BL69" s="134" t="e">
        <f t="shared" si="106"/>
        <v>#VALUE!</v>
      </c>
      <c r="BM69" s="134" t="e">
        <f t="shared" si="107"/>
        <v>#VALUE!</v>
      </c>
      <c r="BN69" s="139" t="e">
        <f t="shared" si="108"/>
        <v>#VALUE!</v>
      </c>
    </row>
    <row r="70" spans="11:66" ht="15">
      <c r="K70" s="120" t="s">
        <v>14275</v>
      </c>
      <c r="L70" s="120" t="s">
        <v>14276</v>
      </c>
      <c r="M70" s="120" t="s">
        <v>1632</v>
      </c>
      <c r="N70" s="120" t="s">
        <v>12254</v>
      </c>
      <c r="O70" s="120" t="s">
        <v>12205</v>
      </c>
      <c r="P70" s="120">
        <v>33</v>
      </c>
      <c r="Q70" s="120">
        <v>3306</v>
      </c>
      <c r="R70" s="348" t="str">
        <f>IF(P70&lt;&gt;"",VLOOKUP(P70,'01_MASTER_KODE_WILAYAH'!H$1437:I$1470,2,FALSE),"")</f>
        <v>JAWA TENGAH</v>
      </c>
      <c r="S70" s="348" t="str">
        <f>IF(Q70&lt;&gt;"",VLOOKUP(Q70,'01_MASTER_KODE_WILAYAH'!D$5:F$1353,3,FALSE),"")</f>
        <v>PURWOREJO</v>
      </c>
      <c r="T70" s="422" t="str">
        <f t="shared" si="73"/>
        <v>Perusahaan</v>
      </c>
      <c r="U70" s="145" t="e">
        <f t="shared" si="74"/>
        <v>#VALUE!</v>
      </c>
      <c r="V70" s="133" t="e">
        <f>COUNTIFS(A1_Individu_Data_Keadaan_SDMK!A$4:A$149931,K70,A1_Individu_Data_Keadaan_SDMK!S$4:S$149285,"Dokter Umum")</f>
        <v>#VALUE!</v>
      </c>
      <c r="W70" s="122">
        <f t="shared" si="75"/>
        <v>1</v>
      </c>
      <c r="X70" s="134" t="e">
        <f t="shared" si="76"/>
        <v>#VALUE!</v>
      </c>
      <c r="Y70" s="134" t="e">
        <f t="shared" si="77"/>
        <v>#VALUE!</v>
      </c>
      <c r="Z70" s="133" t="e">
        <f>COUNTIFS(A1_Individu_Data_Keadaan_SDMK!A$4:A$149931,K70,A1_Individu_Data_Keadaan_SDMK!S$4:S$149285,"Dokter Gigi")</f>
        <v>#VALUE!</v>
      </c>
      <c r="AA70" s="122">
        <f t="shared" si="78"/>
        <v>1</v>
      </c>
      <c r="AB70" s="134" t="e">
        <f t="shared" si="79"/>
        <v>#VALUE!</v>
      </c>
      <c r="AC70" s="134" t="e">
        <f t="shared" si="80"/>
        <v>#VALUE!</v>
      </c>
      <c r="AD70" s="133" t="e">
        <f>COUNTIFS(A1_Individu_Data_Keadaan_SDMK!A$4:A$149931,K70,A1_Individu_Data_Keadaan_SDMK!S$4:S$149285,"Dokter Spesialis Penyakit Dalam (Sp.PD)")</f>
        <v>#VALUE!</v>
      </c>
      <c r="AE70" s="122">
        <f t="shared" si="81"/>
        <v>1</v>
      </c>
      <c r="AF70" s="134" t="e">
        <f t="shared" si="82"/>
        <v>#VALUE!</v>
      </c>
      <c r="AG70" s="134" t="e">
        <f t="shared" si="83"/>
        <v>#VALUE!</v>
      </c>
      <c r="AH70" s="133" t="e">
        <f>COUNTIFS(A1_Individu_Data_Keadaan_SDMK!A$4:A$149931,K70,A1_Individu_Data_Keadaan_SDMK!S$4:S$149285,"Dokter Spesialis Obstetri &amp; Ginekologi - Kebidanan &amp; Kandungan (Sp.OG)")</f>
        <v>#VALUE!</v>
      </c>
      <c r="AI70" s="122">
        <f t="shared" si="84"/>
        <v>1</v>
      </c>
      <c r="AJ70" s="134" t="e">
        <f t="shared" si="85"/>
        <v>#VALUE!</v>
      </c>
      <c r="AK70" s="134" t="e">
        <f t="shared" si="86"/>
        <v>#VALUE!</v>
      </c>
      <c r="AL70" s="133" t="e">
        <f>COUNTIFS(A1_Individu_Data_Keadaan_SDMK!A$4:A$149931,K70,A1_Individu_Data_Keadaan_SDMK!S$4:S$149285,"Dokter Spesialis Anak (Sp.A)")</f>
        <v>#VALUE!</v>
      </c>
      <c r="AM70" s="135">
        <f t="shared" si="87"/>
        <v>1</v>
      </c>
      <c r="AN70" s="134" t="e">
        <f t="shared" si="88"/>
        <v>#VALUE!</v>
      </c>
      <c r="AO70" s="134" t="e">
        <f t="shared" si="89"/>
        <v>#VALUE!</v>
      </c>
      <c r="AP70" s="133" t="e">
        <f>COUNTIFS(A1_Individu_Data_Keadaan_SDMK!A$4:A$149931,K70,A1_Individu_Data_Keadaan_SDMK!S$4:S$149285,"Dokter Spesialis Bedah (Sp.B)")</f>
        <v>#VALUE!</v>
      </c>
      <c r="AQ70" s="135">
        <f t="shared" si="90"/>
        <v>1</v>
      </c>
      <c r="AR70" s="134" t="e">
        <f t="shared" si="91"/>
        <v>#VALUE!</v>
      </c>
      <c r="AS70" s="134" t="e">
        <f t="shared" si="92"/>
        <v>#VALUE!</v>
      </c>
      <c r="AT70" s="133" t="e">
        <f>COUNTIFS(A1_Individu_Data_Keadaan_SDMK!A$4:A$149931,K70,A1_Individu_Data_Keadaan_SDMK!S$4:S$149285,"Dokter Spesialis Radiologi (Sp.Rad)")</f>
        <v>#VALUE!</v>
      </c>
      <c r="AU70" s="135">
        <f t="shared" si="93"/>
        <v>0</v>
      </c>
      <c r="AV70" s="134" t="e">
        <f t="shared" si="94"/>
        <v>#VALUE!</v>
      </c>
      <c r="AW70" s="134" t="e">
        <f t="shared" si="95"/>
        <v>#VALUE!</v>
      </c>
      <c r="AX70" s="133" t="e">
        <f>COUNTIFS(A1_Individu_Data_Keadaan_SDMK!A$4:A$149931,K70,A1_Individu_Data_Keadaan_SDMK!S$4:S$149285,"Dokter Spesialis Anastesiologi (Sp.An)")</f>
        <v>#VALUE!</v>
      </c>
      <c r="AY70" s="135">
        <f t="shared" si="96"/>
        <v>0</v>
      </c>
      <c r="AZ70" s="134" t="e">
        <f t="shared" si="97"/>
        <v>#VALUE!</v>
      </c>
      <c r="BA70" s="134" t="e">
        <f t="shared" si="98"/>
        <v>#VALUE!</v>
      </c>
      <c r="BB70" s="133" t="e">
        <f>COUNTIFS(A1_Individu_Data_Keadaan_SDMK!A$4:A$149931,K70,A1_Individu_Data_Keadaan_SDMK!S$4:S$149285,"Dokter Spesialis Patologi Klinik (SP.PK)")</f>
        <v>#VALUE!</v>
      </c>
      <c r="BC70" s="135">
        <f t="shared" si="99"/>
        <v>0</v>
      </c>
      <c r="BD70" s="134" t="e">
        <f t="shared" si="100"/>
        <v>#VALUE!</v>
      </c>
      <c r="BE70" s="134" t="e">
        <f t="shared" si="101"/>
        <v>#VALUE!</v>
      </c>
      <c r="BF70" s="133" t="e">
        <f>COUNTIFS(A1_Individu_Data_Keadaan_SDMK!A$4:A$149931,K70,A1_Individu_Data_Keadaan_SDMK!S$4:S$149285,"Dokter Spesialis Patologi Anatomi (Sp.PA)")</f>
        <v>#VALUE!</v>
      </c>
      <c r="BG70" s="135">
        <f t="shared" si="102"/>
        <v>0</v>
      </c>
      <c r="BH70" s="134" t="e">
        <f t="shared" si="103"/>
        <v>#VALUE!</v>
      </c>
      <c r="BI70" s="134" t="e">
        <f t="shared" si="104"/>
        <v>#VALUE!</v>
      </c>
      <c r="BJ70" s="133" t="e">
        <f>COUNTIFS(A1_Individu_Data_Keadaan_SDMK!A$4:A$149931,K70,A1_Individu_Data_Keadaan_SDMK!S$4:S$149285,"Dokter Spesialis Rehabilitasi Medik (Sp.RM)")</f>
        <v>#VALUE!</v>
      </c>
      <c r="BK70" s="135" t="e">
        <f t="shared" si="105"/>
        <v>#VALUE!</v>
      </c>
      <c r="BL70" s="134" t="e">
        <f t="shared" si="106"/>
        <v>#VALUE!</v>
      </c>
      <c r="BM70" s="134" t="e">
        <f t="shared" si="107"/>
        <v>#VALUE!</v>
      </c>
      <c r="BN70" s="139" t="e">
        <f t="shared" si="108"/>
        <v>#VALUE!</v>
      </c>
    </row>
    <row r="71" spans="11:66" ht="15">
      <c r="K71" s="120" t="s">
        <v>14277</v>
      </c>
      <c r="L71" s="120" t="s">
        <v>14278</v>
      </c>
      <c r="M71" s="120" t="s">
        <v>1632</v>
      </c>
      <c r="N71" s="120" t="s">
        <v>12254</v>
      </c>
      <c r="O71" s="120" t="s">
        <v>12203</v>
      </c>
      <c r="P71" s="120">
        <v>33</v>
      </c>
      <c r="Q71" s="120">
        <v>3306</v>
      </c>
      <c r="R71" s="348" t="str">
        <f>IF(P71&lt;&gt;"",VLOOKUP(P71,'01_MASTER_KODE_WILAYAH'!H$1437:I$1470,2,FALSE),"")</f>
        <v>JAWA TENGAH</v>
      </c>
      <c r="S71" s="348" t="str">
        <f>IF(Q71&lt;&gt;"",VLOOKUP(Q71,'01_MASTER_KODE_WILAYAH'!D$5:F$1353,3,FALSE),"")</f>
        <v>PURWOREJO</v>
      </c>
      <c r="T71" s="422" t="str">
        <f t="shared" si="73"/>
        <v>Organisasi</v>
      </c>
      <c r="U71" s="145" t="e">
        <f t="shared" si="74"/>
        <v>#VALUE!</v>
      </c>
      <c r="V71" s="133" t="e">
        <f>COUNTIFS(A1_Individu_Data_Keadaan_SDMK!A$4:A$149931,K71,A1_Individu_Data_Keadaan_SDMK!S$4:S$149285,"Dokter Umum")</f>
        <v>#VALUE!</v>
      </c>
      <c r="W71" s="122">
        <f t="shared" si="75"/>
        <v>1</v>
      </c>
      <c r="X71" s="134" t="e">
        <f t="shared" si="76"/>
        <v>#VALUE!</v>
      </c>
      <c r="Y71" s="134" t="e">
        <f t="shared" si="77"/>
        <v>#VALUE!</v>
      </c>
      <c r="Z71" s="133" t="e">
        <f>COUNTIFS(A1_Individu_Data_Keadaan_SDMK!A$4:A$149931,K71,A1_Individu_Data_Keadaan_SDMK!S$4:S$149285,"Dokter Gigi")</f>
        <v>#VALUE!</v>
      </c>
      <c r="AA71" s="122">
        <f t="shared" si="78"/>
        <v>1</v>
      </c>
      <c r="AB71" s="134" t="e">
        <f t="shared" si="79"/>
        <v>#VALUE!</v>
      </c>
      <c r="AC71" s="134" t="e">
        <f t="shared" si="80"/>
        <v>#VALUE!</v>
      </c>
      <c r="AD71" s="133" t="e">
        <f>COUNTIFS(A1_Individu_Data_Keadaan_SDMK!A$4:A$149931,K71,A1_Individu_Data_Keadaan_SDMK!S$4:S$149285,"Dokter Spesialis Penyakit Dalam (Sp.PD)")</f>
        <v>#VALUE!</v>
      </c>
      <c r="AE71" s="122">
        <f t="shared" si="81"/>
        <v>1</v>
      </c>
      <c r="AF71" s="134" t="e">
        <f t="shared" si="82"/>
        <v>#VALUE!</v>
      </c>
      <c r="AG71" s="134" t="e">
        <f t="shared" si="83"/>
        <v>#VALUE!</v>
      </c>
      <c r="AH71" s="133" t="e">
        <f>COUNTIFS(A1_Individu_Data_Keadaan_SDMK!A$4:A$149931,K71,A1_Individu_Data_Keadaan_SDMK!S$4:S$149285,"Dokter Spesialis Obstetri &amp; Ginekologi - Kebidanan &amp; Kandungan (Sp.OG)")</f>
        <v>#VALUE!</v>
      </c>
      <c r="AI71" s="122">
        <f t="shared" si="84"/>
        <v>1</v>
      </c>
      <c r="AJ71" s="134" t="e">
        <f t="shared" si="85"/>
        <v>#VALUE!</v>
      </c>
      <c r="AK71" s="134" t="e">
        <f t="shared" si="86"/>
        <v>#VALUE!</v>
      </c>
      <c r="AL71" s="133" t="e">
        <f>COUNTIFS(A1_Individu_Data_Keadaan_SDMK!A$4:A$149931,K71,A1_Individu_Data_Keadaan_SDMK!S$4:S$149285,"Dokter Spesialis Anak (Sp.A)")</f>
        <v>#VALUE!</v>
      </c>
      <c r="AM71" s="135">
        <f t="shared" si="87"/>
        <v>1</v>
      </c>
      <c r="AN71" s="134" t="e">
        <f t="shared" si="88"/>
        <v>#VALUE!</v>
      </c>
      <c r="AO71" s="134" t="e">
        <f t="shared" si="89"/>
        <v>#VALUE!</v>
      </c>
      <c r="AP71" s="133" t="e">
        <f>COUNTIFS(A1_Individu_Data_Keadaan_SDMK!A$4:A$149931,K71,A1_Individu_Data_Keadaan_SDMK!S$4:S$149285,"Dokter Spesialis Bedah (Sp.B)")</f>
        <v>#VALUE!</v>
      </c>
      <c r="AQ71" s="135">
        <f t="shared" si="90"/>
        <v>1</v>
      </c>
      <c r="AR71" s="134" t="e">
        <f t="shared" si="91"/>
        <v>#VALUE!</v>
      </c>
      <c r="AS71" s="134" t="e">
        <f t="shared" si="92"/>
        <v>#VALUE!</v>
      </c>
      <c r="AT71" s="133" t="e">
        <f>COUNTIFS(A1_Individu_Data_Keadaan_SDMK!A$4:A$149931,K71,A1_Individu_Data_Keadaan_SDMK!S$4:S$149285,"Dokter Spesialis Radiologi (Sp.Rad)")</f>
        <v>#VALUE!</v>
      </c>
      <c r="AU71" s="135">
        <f t="shared" si="93"/>
        <v>0</v>
      </c>
      <c r="AV71" s="134" t="e">
        <f t="shared" si="94"/>
        <v>#VALUE!</v>
      </c>
      <c r="AW71" s="134" t="e">
        <f t="shared" si="95"/>
        <v>#VALUE!</v>
      </c>
      <c r="AX71" s="133" t="e">
        <f>COUNTIFS(A1_Individu_Data_Keadaan_SDMK!A$4:A$149931,K71,A1_Individu_Data_Keadaan_SDMK!S$4:S$149285,"Dokter Spesialis Anastesiologi (Sp.An)")</f>
        <v>#VALUE!</v>
      </c>
      <c r="AY71" s="135">
        <f t="shared" si="96"/>
        <v>0</v>
      </c>
      <c r="AZ71" s="134" t="e">
        <f t="shared" si="97"/>
        <v>#VALUE!</v>
      </c>
      <c r="BA71" s="134" t="e">
        <f t="shared" si="98"/>
        <v>#VALUE!</v>
      </c>
      <c r="BB71" s="133" t="e">
        <f>COUNTIFS(A1_Individu_Data_Keadaan_SDMK!A$4:A$149931,K71,A1_Individu_Data_Keadaan_SDMK!S$4:S$149285,"Dokter Spesialis Patologi Klinik (SP.PK)")</f>
        <v>#VALUE!</v>
      </c>
      <c r="BC71" s="135">
        <f t="shared" si="99"/>
        <v>0</v>
      </c>
      <c r="BD71" s="134" t="e">
        <f t="shared" si="100"/>
        <v>#VALUE!</v>
      </c>
      <c r="BE71" s="134" t="e">
        <f t="shared" si="101"/>
        <v>#VALUE!</v>
      </c>
      <c r="BF71" s="133" t="e">
        <f>COUNTIFS(A1_Individu_Data_Keadaan_SDMK!A$4:A$149931,K71,A1_Individu_Data_Keadaan_SDMK!S$4:S$149285,"Dokter Spesialis Patologi Anatomi (Sp.PA)")</f>
        <v>#VALUE!</v>
      </c>
      <c r="BG71" s="135">
        <f t="shared" si="102"/>
        <v>0</v>
      </c>
      <c r="BH71" s="134" t="e">
        <f t="shared" si="103"/>
        <v>#VALUE!</v>
      </c>
      <c r="BI71" s="134" t="e">
        <f t="shared" si="104"/>
        <v>#VALUE!</v>
      </c>
      <c r="BJ71" s="133" t="e">
        <f>COUNTIFS(A1_Individu_Data_Keadaan_SDMK!A$4:A$149931,K71,A1_Individu_Data_Keadaan_SDMK!S$4:S$149285,"Dokter Spesialis Rehabilitasi Medik (Sp.RM)")</f>
        <v>#VALUE!</v>
      </c>
      <c r="BK71" s="135" t="e">
        <f t="shared" si="105"/>
        <v>#VALUE!</v>
      </c>
      <c r="BL71" s="134" t="e">
        <f t="shared" si="106"/>
        <v>#VALUE!</v>
      </c>
      <c r="BM71" s="134" t="e">
        <f t="shared" si="107"/>
        <v>#VALUE!</v>
      </c>
      <c r="BN71" s="139" t="e">
        <f t="shared" si="108"/>
        <v>#VALUE!</v>
      </c>
    </row>
    <row r="72" spans="11:66" ht="15">
      <c r="K72" s="120" t="s">
        <v>14279</v>
      </c>
      <c r="L72" s="120" t="s">
        <v>14280</v>
      </c>
      <c r="M72" s="120" t="s">
        <v>1632</v>
      </c>
      <c r="N72" s="120" t="s">
        <v>12209</v>
      </c>
      <c r="O72" s="120" t="s">
        <v>12204</v>
      </c>
      <c r="P72" s="120">
        <v>33</v>
      </c>
      <c r="Q72" s="120">
        <v>3306</v>
      </c>
      <c r="R72" s="348" t="str">
        <f>IF(P72&lt;&gt;"",VLOOKUP(P72,'01_MASTER_KODE_WILAYAH'!H$1437:I$1470,2,FALSE),"")</f>
        <v>JAWA TENGAH</v>
      </c>
      <c r="S72" s="348" t="str">
        <f>IF(Q72&lt;&gt;"",VLOOKUP(Q72,'01_MASTER_KODE_WILAYAH'!D$5:F$1353,3,FALSE),"")</f>
        <v>PURWOREJO</v>
      </c>
      <c r="T72" s="422" t="str">
        <f t="shared" si="73"/>
        <v>Swasta/Lai</v>
      </c>
      <c r="U72" s="145" t="e">
        <f t="shared" si="74"/>
        <v>#VALUE!</v>
      </c>
      <c r="V72" s="133" t="e">
        <f>COUNTIFS(A1_Individu_Data_Keadaan_SDMK!A$4:A$149931,K72,A1_Individu_Data_Keadaan_SDMK!S$4:S$149285,"Dokter Umum")</f>
        <v>#VALUE!</v>
      </c>
      <c r="W72" s="122">
        <f t="shared" si="75"/>
        <v>4</v>
      </c>
      <c r="X72" s="134" t="e">
        <f t="shared" si="76"/>
        <v>#VALUE!</v>
      </c>
      <c r="Y72" s="134" t="e">
        <f t="shared" si="77"/>
        <v>#VALUE!</v>
      </c>
      <c r="Z72" s="133" t="e">
        <f>COUNTIFS(A1_Individu_Data_Keadaan_SDMK!A$4:A$149931,K72,A1_Individu_Data_Keadaan_SDMK!S$4:S$149285,"Dokter Gigi")</f>
        <v>#VALUE!</v>
      </c>
      <c r="AA72" s="122">
        <f t="shared" si="78"/>
        <v>1</v>
      </c>
      <c r="AB72" s="134" t="e">
        <f t="shared" si="79"/>
        <v>#VALUE!</v>
      </c>
      <c r="AC72" s="134" t="e">
        <f t="shared" si="80"/>
        <v>#VALUE!</v>
      </c>
      <c r="AD72" s="133" t="e">
        <f>COUNTIFS(A1_Individu_Data_Keadaan_SDMK!A$4:A$149931,K72,A1_Individu_Data_Keadaan_SDMK!S$4:S$149285,"Dokter Spesialis Penyakit Dalam (Sp.PD)")</f>
        <v>#VALUE!</v>
      </c>
      <c r="AE72" s="122">
        <f t="shared" si="81"/>
        <v>1</v>
      </c>
      <c r="AF72" s="134" t="e">
        <f t="shared" si="82"/>
        <v>#VALUE!</v>
      </c>
      <c r="AG72" s="134" t="e">
        <f t="shared" si="83"/>
        <v>#VALUE!</v>
      </c>
      <c r="AH72" s="133" t="e">
        <f>COUNTIFS(A1_Individu_Data_Keadaan_SDMK!A$4:A$149931,K72,A1_Individu_Data_Keadaan_SDMK!S$4:S$149285,"Dokter Spesialis Obstetri &amp; Ginekologi - Kebidanan &amp; Kandungan (Sp.OG)")</f>
        <v>#VALUE!</v>
      </c>
      <c r="AI72" s="122">
        <f t="shared" si="84"/>
        <v>1</v>
      </c>
      <c r="AJ72" s="134" t="e">
        <f t="shared" si="85"/>
        <v>#VALUE!</v>
      </c>
      <c r="AK72" s="134" t="e">
        <f t="shared" si="86"/>
        <v>#VALUE!</v>
      </c>
      <c r="AL72" s="133" t="e">
        <f>COUNTIFS(A1_Individu_Data_Keadaan_SDMK!A$4:A$149931,K72,A1_Individu_Data_Keadaan_SDMK!S$4:S$149285,"Dokter Spesialis Anak (Sp.A)")</f>
        <v>#VALUE!</v>
      </c>
      <c r="AM72" s="135">
        <f t="shared" si="87"/>
        <v>1</v>
      </c>
      <c r="AN72" s="134" t="e">
        <f t="shared" si="88"/>
        <v>#VALUE!</v>
      </c>
      <c r="AO72" s="134" t="e">
        <f t="shared" si="89"/>
        <v>#VALUE!</v>
      </c>
      <c r="AP72" s="133" t="e">
        <f>COUNTIFS(A1_Individu_Data_Keadaan_SDMK!A$4:A$149931,K72,A1_Individu_Data_Keadaan_SDMK!S$4:S$149285,"Dokter Spesialis Bedah (Sp.B)")</f>
        <v>#VALUE!</v>
      </c>
      <c r="AQ72" s="135">
        <f t="shared" si="90"/>
        <v>1</v>
      </c>
      <c r="AR72" s="134" t="e">
        <f t="shared" si="91"/>
        <v>#VALUE!</v>
      </c>
      <c r="AS72" s="134" t="e">
        <f t="shared" si="92"/>
        <v>#VALUE!</v>
      </c>
      <c r="AT72" s="133" t="e">
        <f>COUNTIFS(A1_Individu_Data_Keadaan_SDMK!A$4:A$149931,K72,A1_Individu_Data_Keadaan_SDMK!S$4:S$149285,"Dokter Spesialis Radiologi (Sp.Rad)")</f>
        <v>#VALUE!</v>
      </c>
      <c r="AU72" s="135">
        <f t="shared" si="93"/>
        <v>0</v>
      </c>
      <c r="AV72" s="134" t="e">
        <f t="shared" si="94"/>
        <v>#VALUE!</v>
      </c>
      <c r="AW72" s="134" t="e">
        <f t="shared" si="95"/>
        <v>#VALUE!</v>
      </c>
      <c r="AX72" s="133" t="e">
        <f>COUNTIFS(A1_Individu_Data_Keadaan_SDMK!A$4:A$149931,K72,A1_Individu_Data_Keadaan_SDMK!S$4:S$149285,"Dokter Spesialis Anastesiologi (Sp.An)")</f>
        <v>#VALUE!</v>
      </c>
      <c r="AY72" s="135">
        <f t="shared" si="96"/>
        <v>0</v>
      </c>
      <c r="AZ72" s="134" t="e">
        <f t="shared" si="97"/>
        <v>#VALUE!</v>
      </c>
      <c r="BA72" s="134" t="e">
        <f t="shared" si="98"/>
        <v>#VALUE!</v>
      </c>
      <c r="BB72" s="133" t="e">
        <f>COUNTIFS(A1_Individu_Data_Keadaan_SDMK!A$4:A$149931,K72,A1_Individu_Data_Keadaan_SDMK!S$4:S$149285,"Dokter Spesialis Patologi Klinik (SP.PK)")</f>
        <v>#VALUE!</v>
      </c>
      <c r="BC72" s="135">
        <f t="shared" si="99"/>
        <v>0</v>
      </c>
      <c r="BD72" s="134" t="e">
        <f t="shared" si="100"/>
        <v>#VALUE!</v>
      </c>
      <c r="BE72" s="134" t="e">
        <f t="shared" si="101"/>
        <v>#VALUE!</v>
      </c>
      <c r="BF72" s="133" t="e">
        <f>COUNTIFS(A1_Individu_Data_Keadaan_SDMK!A$4:A$149931,K72,A1_Individu_Data_Keadaan_SDMK!S$4:S$149285,"Dokter Spesialis Patologi Anatomi (Sp.PA)")</f>
        <v>#VALUE!</v>
      </c>
      <c r="BG72" s="135">
        <f t="shared" si="102"/>
        <v>0</v>
      </c>
      <c r="BH72" s="134" t="e">
        <f t="shared" si="103"/>
        <v>#VALUE!</v>
      </c>
      <c r="BI72" s="134" t="e">
        <f t="shared" si="104"/>
        <v>#VALUE!</v>
      </c>
      <c r="BJ72" s="133" t="e">
        <f>COUNTIFS(A1_Individu_Data_Keadaan_SDMK!A$4:A$149931,K72,A1_Individu_Data_Keadaan_SDMK!S$4:S$149285,"Dokter Spesialis Rehabilitasi Medik (Sp.RM)")</f>
        <v>#VALUE!</v>
      </c>
      <c r="BK72" s="135" t="e">
        <f t="shared" si="105"/>
        <v>#VALUE!</v>
      </c>
      <c r="BL72" s="134" t="e">
        <f t="shared" si="106"/>
        <v>#VALUE!</v>
      </c>
      <c r="BM72" s="134" t="e">
        <f t="shared" si="107"/>
        <v>#VALUE!</v>
      </c>
      <c r="BN72" s="139" t="e">
        <f t="shared" si="108"/>
        <v>#VALUE!</v>
      </c>
    </row>
    <row r="73" spans="11:66" ht="15">
      <c r="K73" s="120" t="s">
        <v>14281</v>
      </c>
      <c r="L73" s="120" t="s">
        <v>14282</v>
      </c>
      <c r="M73" s="120" t="s">
        <v>1632</v>
      </c>
      <c r="N73" s="120" t="s">
        <v>12209</v>
      </c>
      <c r="O73" s="120" t="s">
        <v>12204</v>
      </c>
      <c r="P73" s="120">
        <v>33</v>
      </c>
      <c r="Q73" s="120">
        <v>3306</v>
      </c>
      <c r="R73" s="348" t="str">
        <f>IF(P73&lt;&gt;"",VLOOKUP(P73,'01_MASTER_KODE_WILAYAH'!H$1437:I$1470,2,FALSE),"")</f>
        <v>JAWA TENGAH</v>
      </c>
      <c r="S73" s="348" t="str">
        <f>IF(Q73&lt;&gt;"",VLOOKUP(Q73,'01_MASTER_KODE_WILAYAH'!D$5:F$1353,3,FALSE),"")</f>
        <v>PURWOREJO</v>
      </c>
      <c r="T73" s="422" t="str">
        <f t="shared" si="73"/>
        <v>Swasta/Lai</v>
      </c>
      <c r="U73" s="145" t="e">
        <f t="shared" si="74"/>
        <v>#VALUE!</v>
      </c>
      <c r="V73" s="133" t="e">
        <f>COUNTIFS(A1_Individu_Data_Keadaan_SDMK!A$4:A$149931,K73,A1_Individu_Data_Keadaan_SDMK!S$4:S$149285,"Dokter Umum")</f>
        <v>#VALUE!</v>
      </c>
      <c r="W73" s="122">
        <f t="shared" si="75"/>
        <v>4</v>
      </c>
      <c r="X73" s="134" t="e">
        <f t="shared" si="76"/>
        <v>#VALUE!</v>
      </c>
      <c r="Y73" s="134" t="e">
        <f t="shared" si="77"/>
        <v>#VALUE!</v>
      </c>
      <c r="Z73" s="133" t="e">
        <f>COUNTIFS(A1_Individu_Data_Keadaan_SDMK!A$4:A$149931,K73,A1_Individu_Data_Keadaan_SDMK!S$4:S$149285,"Dokter Gigi")</f>
        <v>#VALUE!</v>
      </c>
      <c r="AA73" s="122">
        <f t="shared" si="78"/>
        <v>1</v>
      </c>
      <c r="AB73" s="134" t="e">
        <f t="shared" si="79"/>
        <v>#VALUE!</v>
      </c>
      <c r="AC73" s="134" t="e">
        <f t="shared" si="80"/>
        <v>#VALUE!</v>
      </c>
      <c r="AD73" s="133" t="e">
        <f>COUNTIFS(A1_Individu_Data_Keadaan_SDMK!A$4:A$149931,K73,A1_Individu_Data_Keadaan_SDMK!S$4:S$149285,"Dokter Spesialis Penyakit Dalam (Sp.PD)")</f>
        <v>#VALUE!</v>
      </c>
      <c r="AE73" s="122">
        <f t="shared" si="81"/>
        <v>1</v>
      </c>
      <c r="AF73" s="134" t="e">
        <f t="shared" si="82"/>
        <v>#VALUE!</v>
      </c>
      <c r="AG73" s="134" t="e">
        <f t="shared" si="83"/>
        <v>#VALUE!</v>
      </c>
      <c r="AH73" s="133" t="e">
        <f>COUNTIFS(A1_Individu_Data_Keadaan_SDMK!A$4:A$149931,K73,A1_Individu_Data_Keadaan_SDMK!S$4:S$149285,"Dokter Spesialis Obstetri &amp; Ginekologi - Kebidanan &amp; Kandungan (Sp.OG)")</f>
        <v>#VALUE!</v>
      </c>
      <c r="AI73" s="122">
        <f t="shared" si="84"/>
        <v>1</v>
      </c>
      <c r="AJ73" s="134" t="e">
        <f t="shared" si="85"/>
        <v>#VALUE!</v>
      </c>
      <c r="AK73" s="134" t="e">
        <f t="shared" si="86"/>
        <v>#VALUE!</v>
      </c>
      <c r="AL73" s="133" t="e">
        <f>COUNTIFS(A1_Individu_Data_Keadaan_SDMK!A$4:A$149931,K73,A1_Individu_Data_Keadaan_SDMK!S$4:S$149285,"Dokter Spesialis Anak (Sp.A)")</f>
        <v>#VALUE!</v>
      </c>
      <c r="AM73" s="135">
        <f t="shared" si="87"/>
        <v>1</v>
      </c>
      <c r="AN73" s="134" t="e">
        <f t="shared" si="88"/>
        <v>#VALUE!</v>
      </c>
      <c r="AO73" s="134" t="e">
        <f t="shared" si="89"/>
        <v>#VALUE!</v>
      </c>
      <c r="AP73" s="133" t="e">
        <f>COUNTIFS(A1_Individu_Data_Keadaan_SDMK!A$4:A$149931,K73,A1_Individu_Data_Keadaan_SDMK!S$4:S$149285,"Dokter Spesialis Bedah (Sp.B)")</f>
        <v>#VALUE!</v>
      </c>
      <c r="AQ73" s="135">
        <f t="shared" si="90"/>
        <v>1</v>
      </c>
      <c r="AR73" s="134" t="e">
        <f t="shared" si="91"/>
        <v>#VALUE!</v>
      </c>
      <c r="AS73" s="134" t="e">
        <f t="shared" si="92"/>
        <v>#VALUE!</v>
      </c>
      <c r="AT73" s="133" t="e">
        <f>COUNTIFS(A1_Individu_Data_Keadaan_SDMK!A$4:A$149931,K73,A1_Individu_Data_Keadaan_SDMK!S$4:S$149285,"Dokter Spesialis Radiologi (Sp.Rad)")</f>
        <v>#VALUE!</v>
      </c>
      <c r="AU73" s="135">
        <f t="shared" si="93"/>
        <v>0</v>
      </c>
      <c r="AV73" s="134" t="e">
        <f t="shared" si="94"/>
        <v>#VALUE!</v>
      </c>
      <c r="AW73" s="134" t="e">
        <f t="shared" si="95"/>
        <v>#VALUE!</v>
      </c>
      <c r="AX73" s="133" t="e">
        <f>COUNTIFS(A1_Individu_Data_Keadaan_SDMK!A$4:A$149931,K73,A1_Individu_Data_Keadaan_SDMK!S$4:S$149285,"Dokter Spesialis Anastesiologi (Sp.An)")</f>
        <v>#VALUE!</v>
      </c>
      <c r="AY73" s="135">
        <f t="shared" si="96"/>
        <v>0</v>
      </c>
      <c r="AZ73" s="134" t="e">
        <f t="shared" si="97"/>
        <v>#VALUE!</v>
      </c>
      <c r="BA73" s="134" t="e">
        <f t="shared" si="98"/>
        <v>#VALUE!</v>
      </c>
      <c r="BB73" s="133" t="e">
        <f>COUNTIFS(A1_Individu_Data_Keadaan_SDMK!A$4:A$149931,K73,A1_Individu_Data_Keadaan_SDMK!S$4:S$149285,"Dokter Spesialis Patologi Klinik (SP.PK)")</f>
        <v>#VALUE!</v>
      </c>
      <c r="BC73" s="135">
        <f t="shared" si="99"/>
        <v>0</v>
      </c>
      <c r="BD73" s="134" t="e">
        <f t="shared" si="100"/>
        <v>#VALUE!</v>
      </c>
      <c r="BE73" s="134" t="e">
        <f t="shared" si="101"/>
        <v>#VALUE!</v>
      </c>
      <c r="BF73" s="133" t="e">
        <f>COUNTIFS(A1_Individu_Data_Keadaan_SDMK!A$4:A$149931,K73,A1_Individu_Data_Keadaan_SDMK!S$4:S$149285,"Dokter Spesialis Patologi Anatomi (Sp.PA)")</f>
        <v>#VALUE!</v>
      </c>
      <c r="BG73" s="135">
        <f t="shared" si="102"/>
        <v>0</v>
      </c>
      <c r="BH73" s="134" t="e">
        <f t="shared" si="103"/>
        <v>#VALUE!</v>
      </c>
      <c r="BI73" s="134" t="e">
        <f t="shared" si="104"/>
        <v>#VALUE!</v>
      </c>
      <c r="BJ73" s="133" t="e">
        <f>COUNTIFS(A1_Individu_Data_Keadaan_SDMK!A$4:A$149931,K73,A1_Individu_Data_Keadaan_SDMK!S$4:S$149285,"Dokter Spesialis Rehabilitasi Medik (Sp.RM)")</f>
        <v>#VALUE!</v>
      </c>
      <c r="BK73" s="135" t="e">
        <f t="shared" si="105"/>
        <v>#VALUE!</v>
      </c>
      <c r="BL73" s="134" t="e">
        <f t="shared" si="106"/>
        <v>#VALUE!</v>
      </c>
      <c r="BM73" s="134" t="e">
        <f t="shared" si="107"/>
        <v>#VALUE!</v>
      </c>
      <c r="BN73" s="139" t="e">
        <f t="shared" si="108"/>
        <v>#VALUE!</v>
      </c>
    </row>
    <row r="74" spans="11:66" ht="15">
      <c r="K74" s="120" t="s">
        <v>14283</v>
      </c>
      <c r="L74" s="120" t="s">
        <v>14284</v>
      </c>
      <c r="M74" s="120" t="s">
        <v>1632</v>
      </c>
      <c r="N74" s="120" t="s">
        <v>12208</v>
      </c>
      <c r="O74" s="120" t="s">
        <v>12201</v>
      </c>
      <c r="P74" s="120">
        <v>33</v>
      </c>
      <c r="Q74" s="120">
        <v>3307</v>
      </c>
      <c r="R74" s="348" t="str">
        <f>IF(P74&lt;&gt;"",VLOOKUP(P74,'01_MASTER_KODE_WILAYAH'!H$1437:I$1470,2,FALSE),"")</f>
        <v>JAWA TENGAH</v>
      </c>
      <c r="S74" s="348" t="str">
        <f>IF(Q74&lt;&gt;"",VLOOKUP(Q74,'01_MASTER_KODE_WILAYAH'!D$5:F$1353,3,FALSE),"")</f>
        <v>WONOSOBO</v>
      </c>
      <c r="T74" s="422" t="str">
        <f t="shared" si="73"/>
        <v>Pemerintah</v>
      </c>
      <c r="U74" s="145" t="e">
        <f t="shared" si="74"/>
        <v>#VALUE!</v>
      </c>
      <c r="V74" s="133" t="e">
        <f>COUNTIFS(A1_Individu_Data_Keadaan_SDMK!A$4:A$149931,K74,A1_Individu_Data_Keadaan_SDMK!S$4:S$149285,"Dokter Umum")</f>
        <v>#VALUE!</v>
      </c>
      <c r="W74" s="122">
        <f t="shared" si="75"/>
        <v>9</v>
      </c>
      <c r="X74" s="134" t="e">
        <f t="shared" si="76"/>
        <v>#VALUE!</v>
      </c>
      <c r="Y74" s="134" t="e">
        <f t="shared" si="77"/>
        <v>#VALUE!</v>
      </c>
      <c r="Z74" s="133" t="e">
        <f>COUNTIFS(A1_Individu_Data_Keadaan_SDMK!A$4:A$149931,K74,A1_Individu_Data_Keadaan_SDMK!S$4:S$149285,"Dokter Gigi")</f>
        <v>#VALUE!</v>
      </c>
      <c r="AA74" s="122">
        <f t="shared" si="78"/>
        <v>2</v>
      </c>
      <c r="AB74" s="134" t="e">
        <f t="shared" si="79"/>
        <v>#VALUE!</v>
      </c>
      <c r="AC74" s="134" t="e">
        <f t="shared" si="80"/>
        <v>#VALUE!</v>
      </c>
      <c r="AD74" s="133" t="e">
        <f>COUNTIFS(A1_Individu_Data_Keadaan_SDMK!A$4:A$149931,K74,A1_Individu_Data_Keadaan_SDMK!S$4:S$149285,"Dokter Spesialis Penyakit Dalam (Sp.PD)")</f>
        <v>#VALUE!</v>
      </c>
      <c r="AE74" s="122">
        <f t="shared" si="81"/>
        <v>2</v>
      </c>
      <c r="AF74" s="134" t="e">
        <f t="shared" si="82"/>
        <v>#VALUE!</v>
      </c>
      <c r="AG74" s="134" t="e">
        <f t="shared" si="83"/>
        <v>#VALUE!</v>
      </c>
      <c r="AH74" s="133" t="e">
        <f>COUNTIFS(A1_Individu_Data_Keadaan_SDMK!A$4:A$149931,K74,A1_Individu_Data_Keadaan_SDMK!S$4:S$149285,"Dokter Spesialis Obstetri &amp; Ginekologi - Kebidanan &amp; Kandungan (Sp.OG)")</f>
        <v>#VALUE!</v>
      </c>
      <c r="AI74" s="122">
        <f t="shared" si="84"/>
        <v>2</v>
      </c>
      <c r="AJ74" s="134" t="e">
        <f t="shared" si="85"/>
        <v>#VALUE!</v>
      </c>
      <c r="AK74" s="134" t="e">
        <f t="shared" si="86"/>
        <v>#VALUE!</v>
      </c>
      <c r="AL74" s="133" t="e">
        <f>COUNTIFS(A1_Individu_Data_Keadaan_SDMK!A$4:A$149931,K74,A1_Individu_Data_Keadaan_SDMK!S$4:S$149285,"Dokter Spesialis Anak (Sp.A)")</f>
        <v>#VALUE!</v>
      </c>
      <c r="AM74" s="135">
        <f t="shared" si="87"/>
        <v>2</v>
      </c>
      <c r="AN74" s="134" t="e">
        <f t="shared" si="88"/>
        <v>#VALUE!</v>
      </c>
      <c r="AO74" s="134" t="e">
        <f t="shared" si="89"/>
        <v>#VALUE!</v>
      </c>
      <c r="AP74" s="133" t="e">
        <f>COUNTIFS(A1_Individu_Data_Keadaan_SDMK!A$4:A$149931,K74,A1_Individu_Data_Keadaan_SDMK!S$4:S$149285,"Dokter Spesialis Bedah (Sp.B)")</f>
        <v>#VALUE!</v>
      </c>
      <c r="AQ74" s="135">
        <f t="shared" si="90"/>
        <v>2</v>
      </c>
      <c r="AR74" s="134" t="e">
        <f t="shared" si="91"/>
        <v>#VALUE!</v>
      </c>
      <c r="AS74" s="134" t="e">
        <f t="shared" si="92"/>
        <v>#VALUE!</v>
      </c>
      <c r="AT74" s="133" t="e">
        <f>COUNTIFS(A1_Individu_Data_Keadaan_SDMK!A$4:A$149931,K74,A1_Individu_Data_Keadaan_SDMK!S$4:S$149285,"Dokter Spesialis Radiologi (Sp.Rad)")</f>
        <v>#VALUE!</v>
      </c>
      <c r="AU74" s="135">
        <f t="shared" si="93"/>
        <v>1</v>
      </c>
      <c r="AV74" s="134" t="e">
        <f t="shared" si="94"/>
        <v>#VALUE!</v>
      </c>
      <c r="AW74" s="134" t="e">
        <f t="shared" si="95"/>
        <v>#VALUE!</v>
      </c>
      <c r="AX74" s="133" t="e">
        <f>COUNTIFS(A1_Individu_Data_Keadaan_SDMK!A$4:A$149931,K74,A1_Individu_Data_Keadaan_SDMK!S$4:S$149285,"Dokter Spesialis Anastesiologi (Sp.An)")</f>
        <v>#VALUE!</v>
      </c>
      <c r="AY74" s="135">
        <f t="shared" si="96"/>
        <v>1</v>
      </c>
      <c r="AZ74" s="134" t="e">
        <f t="shared" si="97"/>
        <v>#VALUE!</v>
      </c>
      <c r="BA74" s="134" t="e">
        <f t="shared" si="98"/>
        <v>#VALUE!</v>
      </c>
      <c r="BB74" s="133" t="e">
        <f>COUNTIFS(A1_Individu_Data_Keadaan_SDMK!A$4:A$149931,K74,A1_Individu_Data_Keadaan_SDMK!S$4:S$149285,"Dokter Spesialis Patologi Klinik (SP.PK)")</f>
        <v>#VALUE!</v>
      </c>
      <c r="BC74" s="135">
        <f t="shared" si="99"/>
        <v>1</v>
      </c>
      <c r="BD74" s="134" t="e">
        <f t="shared" si="100"/>
        <v>#VALUE!</v>
      </c>
      <c r="BE74" s="134" t="e">
        <f t="shared" si="101"/>
        <v>#VALUE!</v>
      </c>
      <c r="BF74" s="133" t="e">
        <f>COUNTIFS(A1_Individu_Data_Keadaan_SDMK!A$4:A$149931,K74,A1_Individu_Data_Keadaan_SDMK!S$4:S$149285,"Dokter Spesialis Patologi Anatomi (Sp.PA)")</f>
        <v>#VALUE!</v>
      </c>
      <c r="BG74" s="135">
        <f t="shared" si="102"/>
        <v>0</v>
      </c>
      <c r="BH74" s="134" t="e">
        <f t="shared" si="103"/>
        <v>#VALUE!</v>
      </c>
      <c r="BI74" s="134" t="e">
        <f t="shared" si="104"/>
        <v>#VALUE!</v>
      </c>
      <c r="BJ74" s="133" t="e">
        <f>COUNTIFS(A1_Individu_Data_Keadaan_SDMK!A$4:A$149931,K74,A1_Individu_Data_Keadaan_SDMK!S$4:S$149285,"Dokter Spesialis Rehabilitasi Medik (Sp.RM)")</f>
        <v>#VALUE!</v>
      </c>
      <c r="BK74" s="135" t="e">
        <f t="shared" si="105"/>
        <v>#VALUE!</v>
      </c>
      <c r="BL74" s="134" t="e">
        <f t="shared" si="106"/>
        <v>#VALUE!</v>
      </c>
      <c r="BM74" s="134" t="e">
        <f t="shared" si="107"/>
        <v>#VALUE!</v>
      </c>
      <c r="BN74" s="139" t="e">
        <f t="shared" si="108"/>
        <v>#VALUE!</v>
      </c>
    </row>
    <row r="75" spans="11:66" ht="15">
      <c r="K75" s="120" t="s">
        <v>14285</v>
      </c>
      <c r="L75" s="120" t="s">
        <v>14286</v>
      </c>
      <c r="M75" s="120" t="s">
        <v>1632</v>
      </c>
      <c r="N75" s="120" t="s">
        <v>12208</v>
      </c>
      <c r="O75" s="120" t="s">
        <v>12203</v>
      </c>
      <c r="P75" s="120">
        <v>33</v>
      </c>
      <c r="Q75" s="120">
        <v>3307</v>
      </c>
      <c r="R75" s="348" t="str">
        <f>IF(P75&lt;&gt;"",VLOOKUP(P75,'01_MASTER_KODE_WILAYAH'!H$1437:I$1470,2,FALSE),"")</f>
        <v>JAWA TENGAH</v>
      </c>
      <c r="S75" s="348" t="str">
        <f>IF(Q75&lt;&gt;"",VLOOKUP(Q75,'01_MASTER_KODE_WILAYAH'!D$5:F$1353,3,FALSE),"")</f>
        <v>WONOSOBO</v>
      </c>
      <c r="T75" s="422" t="str">
        <f t="shared" si="73"/>
        <v>Organisasi</v>
      </c>
      <c r="U75" s="145" t="e">
        <f t="shared" si="74"/>
        <v>#VALUE!</v>
      </c>
      <c r="V75" s="133" t="e">
        <f>COUNTIFS(A1_Individu_Data_Keadaan_SDMK!A$4:A$149931,K75,A1_Individu_Data_Keadaan_SDMK!S$4:S$149285,"Dokter Umum")</f>
        <v>#VALUE!</v>
      </c>
      <c r="W75" s="122">
        <f t="shared" si="75"/>
        <v>9</v>
      </c>
      <c r="X75" s="134" t="e">
        <f t="shared" si="76"/>
        <v>#VALUE!</v>
      </c>
      <c r="Y75" s="134" t="e">
        <f t="shared" si="77"/>
        <v>#VALUE!</v>
      </c>
      <c r="Z75" s="133" t="e">
        <f>COUNTIFS(A1_Individu_Data_Keadaan_SDMK!A$4:A$149931,K75,A1_Individu_Data_Keadaan_SDMK!S$4:S$149285,"Dokter Gigi")</f>
        <v>#VALUE!</v>
      </c>
      <c r="AA75" s="122">
        <f t="shared" si="78"/>
        <v>2</v>
      </c>
      <c r="AB75" s="134" t="e">
        <f t="shared" si="79"/>
        <v>#VALUE!</v>
      </c>
      <c r="AC75" s="134" t="e">
        <f t="shared" si="80"/>
        <v>#VALUE!</v>
      </c>
      <c r="AD75" s="133" t="e">
        <f>COUNTIFS(A1_Individu_Data_Keadaan_SDMK!A$4:A$149931,K75,A1_Individu_Data_Keadaan_SDMK!S$4:S$149285,"Dokter Spesialis Penyakit Dalam (Sp.PD)")</f>
        <v>#VALUE!</v>
      </c>
      <c r="AE75" s="122">
        <f t="shared" si="81"/>
        <v>2</v>
      </c>
      <c r="AF75" s="134" t="e">
        <f t="shared" si="82"/>
        <v>#VALUE!</v>
      </c>
      <c r="AG75" s="134" t="e">
        <f t="shared" si="83"/>
        <v>#VALUE!</v>
      </c>
      <c r="AH75" s="133" t="e">
        <f>COUNTIFS(A1_Individu_Data_Keadaan_SDMK!A$4:A$149931,K75,A1_Individu_Data_Keadaan_SDMK!S$4:S$149285,"Dokter Spesialis Obstetri &amp; Ginekologi - Kebidanan &amp; Kandungan (Sp.OG)")</f>
        <v>#VALUE!</v>
      </c>
      <c r="AI75" s="122">
        <f t="shared" si="84"/>
        <v>2</v>
      </c>
      <c r="AJ75" s="134" t="e">
        <f t="shared" si="85"/>
        <v>#VALUE!</v>
      </c>
      <c r="AK75" s="134" t="e">
        <f t="shared" si="86"/>
        <v>#VALUE!</v>
      </c>
      <c r="AL75" s="133" t="e">
        <f>COUNTIFS(A1_Individu_Data_Keadaan_SDMK!A$4:A$149931,K75,A1_Individu_Data_Keadaan_SDMK!S$4:S$149285,"Dokter Spesialis Anak (Sp.A)")</f>
        <v>#VALUE!</v>
      </c>
      <c r="AM75" s="135">
        <f t="shared" si="87"/>
        <v>2</v>
      </c>
      <c r="AN75" s="134" t="e">
        <f t="shared" si="88"/>
        <v>#VALUE!</v>
      </c>
      <c r="AO75" s="134" t="e">
        <f t="shared" si="89"/>
        <v>#VALUE!</v>
      </c>
      <c r="AP75" s="133" t="e">
        <f>COUNTIFS(A1_Individu_Data_Keadaan_SDMK!A$4:A$149931,K75,A1_Individu_Data_Keadaan_SDMK!S$4:S$149285,"Dokter Spesialis Bedah (Sp.B)")</f>
        <v>#VALUE!</v>
      </c>
      <c r="AQ75" s="135">
        <f t="shared" si="90"/>
        <v>2</v>
      </c>
      <c r="AR75" s="134" t="e">
        <f t="shared" si="91"/>
        <v>#VALUE!</v>
      </c>
      <c r="AS75" s="134" t="e">
        <f t="shared" si="92"/>
        <v>#VALUE!</v>
      </c>
      <c r="AT75" s="133" t="e">
        <f>COUNTIFS(A1_Individu_Data_Keadaan_SDMK!A$4:A$149931,K75,A1_Individu_Data_Keadaan_SDMK!S$4:S$149285,"Dokter Spesialis Radiologi (Sp.Rad)")</f>
        <v>#VALUE!</v>
      </c>
      <c r="AU75" s="135">
        <f t="shared" si="93"/>
        <v>1</v>
      </c>
      <c r="AV75" s="134" t="e">
        <f t="shared" si="94"/>
        <v>#VALUE!</v>
      </c>
      <c r="AW75" s="134" t="e">
        <f t="shared" si="95"/>
        <v>#VALUE!</v>
      </c>
      <c r="AX75" s="133" t="e">
        <f>COUNTIFS(A1_Individu_Data_Keadaan_SDMK!A$4:A$149931,K75,A1_Individu_Data_Keadaan_SDMK!S$4:S$149285,"Dokter Spesialis Anastesiologi (Sp.An)")</f>
        <v>#VALUE!</v>
      </c>
      <c r="AY75" s="135">
        <f t="shared" si="96"/>
        <v>1</v>
      </c>
      <c r="AZ75" s="134" t="e">
        <f t="shared" si="97"/>
        <v>#VALUE!</v>
      </c>
      <c r="BA75" s="134" t="e">
        <f t="shared" si="98"/>
        <v>#VALUE!</v>
      </c>
      <c r="BB75" s="133" t="e">
        <f>COUNTIFS(A1_Individu_Data_Keadaan_SDMK!A$4:A$149931,K75,A1_Individu_Data_Keadaan_SDMK!S$4:S$149285,"Dokter Spesialis Patologi Klinik (SP.PK)")</f>
        <v>#VALUE!</v>
      </c>
      <c r="BC75" s="135">
        <f t="shared" si="99"/>
        <v>1</v>
      </c>
      <c r="BD75" s="134" t="e">
        <f t="shared" si="100"/>
        <v>#VALUE!</v>
      </c>
      <c r="BE75" s="134" t="e">
        <f t="shared" si="101"/>
        <v>#VALUE!</v>
      </c>
      <c r="BF75" s="133" t="e">
        <f>COUNTIFS(A1_Individu_Data_Keadaan_SDMK!A$4:A$149931,K75,A1_Individu_Data_Keadaan_SDMK!S$4:S$149285,"Dokter Spesialis Patologi Anatomi (Sp.PA)")</f>
        <v>#VALUE!</v>
      </c>
      <c r="BG75" s="135">
        <f t="shared" si="102"/>
        <v>0</v>
      </c>
      <c r="BH75" s="134" t="e">
        <f t="shared" si="103"/>
        <v>#VALUE!</v>
      </c>
      <c r="BI75" s="134" t="e">
        <f t="shared" si="104"/>
        <v>#VALUE!</v>
      </c>
      <c r="BJ75" s="133" t="e">
        <f>COUNTIFS(A1_Individu_Data_Keadaan_SDMK!A$4:A$149931,K75,A1_Individu_Data_Keadaan_SDMK!S$4:S$149285,"Dokter Spesialis Rehabilitasi Medik (Sp.RM)")</f>
        <v>#VALUE!</v>
      </c>
      <c r="BK75" s="135" t="e">
        <f t="shared" si="105"/>
        <v>#VALUE!</v>
      </c>
      <c r="BL75" s="134" t="e">
        <f t="shared" si="106"/>
        <v>#VALUE!</v>
      </c>
      <c r="BM75" s="134" t="e">
        <f t="shared" si="107"/>
        <v>#VALUE!</v>
      </c>
      <c r="BN75" s="139" t="e">
        <f t="shared" si="108"/>
        <v>#VALUE!</v>
      </c>
    </row>
    <row r="76" spans="11:66" ht="15">
      <c r="K76" s="120" t="s">
        <v>14287</v>
      </c>
      <c r="L76" s="120" t="s">
        <v>14288</v>
      </c>
      <c r="M76" s="120" t="s">
        <v>1632</v>
      </c>
      <c r="N76" s="120" t="s">
        <v>12208</v>
      </c>
      <c r="O76" s="120" t="s">
        <v>12206</v>
      </c>
      <c r="P76" s="120">
        <v>33</v>
      </c>
      <c r="Q76" s="120">
        <v>3307</v>
      </c>
      <c r="R76" s="348" t="str">
        <f>IF(P76&lt;&gt;"",VLOOKUP(P76,'01_MASTER_KODE_WILAYAH'!H$1437:I$1470,2,FALSE),"")</f>
        <v>JAWA TENGAH</v>
      </c>
      <c r="S76" s="348" t="str">
        <f>IF(Q76&lt;&gt;"",VLOOKUP(Q76,'01_MASTER_KODE_WILAYAH'!D$5:F$1353,3,FALSE),"")</f>
        <v>WONOSOBO</v>
      </c>
      <c r="T76" s="422" t="str">
        <f t="shared" si="73"/>
        <v>Organisasi</v>
      </c>
      <c r="U76" s="145" t="e">
        <f t="shared" si="74"/>
        <v>#VALUE!</v>
      </c>
      <c r="V76" s="133" t="e">
        <f>COUNTIFS(A1_Individu_Data_Keadaan_SDMK!A$4:A$149931,K76,A1_Individu_Data_Keadaan_SDMK!S$4:S$149285,"Dokter Umum")</f>
        <v>#VALUE!</v>
      </c>
      <c r="W76" s="122">
        <f t="shared" si="75"/>
        <v>9</v>
      </c>
      <c r="X76" s="134" t="e">
        <f t="shared" si="76"/>
        <v>#VALUE!</v>
      </c>
      <c r="Y76" s="134" t="e">
        <f t="shared" si="77"/>
        <v>#VALUE!</v>
      </c>
      <c r="Z76" s="133" t="e">
        <f>COUNTIFS(A1_Individu_Data_Keadaan_SDMK!A$4:A$149931,K76,A1_Individu_Data_Keadaan_SDMK!S$4:S$149285,"Dokter Gigi")</f>
        <v>#VALUE!</v>
      </c>
      <c r="AA76" s="122">
        <f t="shared" si="78"/>
        <v>2</v>
      </c>
      <c r="AB76" s="134" t="e">
        <f t="shared" si="79"/>
        <v>#VALUE!</v>
      </c>
      <c r="AC76" s="134" t="e">
        <f t="shared" si="80"/>
        <v>#VALUE!</v>
      </c>
      <c r="AD76" s="133" t="e">
        <f>COUNTIFS(A1_Individu_Data_Keadaan_SDMK!A$4:A$149931,K76,A1_Individu_Data_Keadaan_SDMK!S$4:S$149285,"Dokter Spesialis Penyakit Dalam (Sp.PD)")</f>
        <v>#VALUE!</v>
      </c>
      <c r="AE76" s="122">
        <f t="shared" si="81"/>
        <v>2</v>
      </c>
      <c r="AF76" s="134" t="e">
        <f t="shared" si="82"/>
        <v>#VALUE!</v>
      </c>
      <c r="AG76" s="134" t="e">
        <f t="shared" si="83"/>
        <v>#VALUE!</v>
      </c>
      <c r="AH76" s="133" t="e">
        <f>COUNTIFS(A1_Individu_Data_Keadaan_SDMK!A$4:A$149931,K76,A1_Individu_Data_Keadaan_SDMK!S$4:S$149285,"Dokter Spesialis Obstetri &amp; Ginekologi - Kebidanan &amp; Kandungan (Sp.OG)")</f>
        <v>#VALUE!</v>
      </c>
      <c r="AI76" s="122">
        <f t="shared" si="84"/>
        <v>2</v>
      </c>
      <c r="AJ76" s="134" t="e">
        <f t="shared" si="85"/>
        <v>#VALUE!</v>
      </c>
      <c r="AK76" s="134" t="e">
        <f t="shared" si="86"/>
        <v>#VALUE!</v>
      </c>
      <c r="AL76" s="133" t="e">
        <f>COUNTIFS(A1_Individu_Data_Keadaan_SDMK!A$4:A$149931,K76,A1_Individu_Data_Keadaan_SDMK!S$4:S$149285,"Dokter Spesialis Anak (Sp.A)")</f>
        <v>#VALUE!</v>
      </c>
      <c r="AM76" s="135">
        <f t="shared" si="87"/>
        <v>2</v>
      </c>
      <c r="AN76" s="134" t="e">
        <f t="shared" si="88"/>
        <v>#VALUE!</v>
      </c>
      <c r="AO76" s="134" t="e">
        <f t="shared" si="89"/>
        <v>#VALUE!</v>
      </c>
      <c r="AP76" s="133" t="e">
        <f>COUNTIFS(A1_Individu_Data_Keadaan_SDMK!A$4:A$149931,K76,A1_Individu_Data_Keadaan_SDMK!S$4:S$149285,"Dokter Spesialis Bedah (Sp.B)")</f>
        <v>#VALUE!</v>
      </c>
      <c r="AQ76" s="135">
        <f t="shared" si="90"/>
        <v>2</v>
      </c>
      <c r="AR76" s="134" t="e">
        <f t="shared" si="91"/>
        <v>#VALUE!</v>
      </c>
      <c r="AS76" s="134" t="e">
        <f t="shared" si="92"/>
        <v>#VALUE!</v>
      </c>
      <c r="AT76" s="133" t="e">
        <f>COUNTIFS(A1_Individu_Data_Keadaan_SDMK!A$4:A$149931,K76,A1_Individu_Data_Keadaan_SDMK!S$4:S$149285,"Dokter Spesialis Radiologi (Sp.Rad)")</f>
        <v>#VALUE!</v>
      </c>
      <c r="AU76" s="135">
        <f t="shared" si="93"/>
        <v>1</v>
      </c>
      <c r="AV76" s="134" t="e">
        <f t="shared" si="94"/>
        <v>#VALUE!</v>
      </c>
      <c r="AW76" s="134" t="e">
        <f t="shared" si="95"/>
        <v>#VALUE!</v>
      </c>
      <c r="AX76" s="133" t="e">
        <f>COUNTIFS(A1_Individu_Data_Keadaan_SDMK!A$4:A$149931,K76,A1_Individu_Data_Keadaan_SDMK!S$4:S$149285,"Dokter Spesialis Anastesiologi (Sp.An)")</f>
        <v>#VALUE!</v>
      </c>
      <c r="AY76" s="135">
        <f t="shared" si="96"/>
        <v>1</v>
      </c>
      <c r="AZ76" s="134" t="e">
        <f t="shared" si="97"/>
        <v>#VALUE!</v>
      </c>
      <c r="BA76" s="134" t="e">
        <f t="shared" si="98"/>
        <v>#VALUE!</v>
      </c>
      <c r="BB76" s="133" t="e">
        <f>COUNTIFS(A1_Individu_Data_Keadaan_SDMK!A$4:A$149931,K76,A1_Individu_Data_Keadaan_SDMK!S$4:S$149285,"Dokter Spesialis Patologi Klinik (SP.PK)")</f>
        <v>#VALUE!</v>
      </c>
      <c r="BC76" s="135">
        <f t="shared" si="99"/>
        <v>1</v>
      </c>
      <c r="BD76" s="134" t="e">
        <f t="shared" si="100"/>
        <v>#VALUE!</v>
      </c>
      <c r="BE76" s="134" t="e">
        <f t="shared" si="101"/>
        <v>#VALUE!</v>
      </c>
      <c r="BF76" s="133" t="e">
        <f>COUNTIFS(A1_Individu_Data_Keadaan_SDMK!A$4:A$149931,K76,A1_Individu_Data_Keadaan_SDMK!S$4:S$149285,"Dokter Spesialis Patologi Anatomi (Sp.PA)")</f>
        <v>#VALUE!</v>
      </c>
      <c r="BG76" s="135">
        <f t="shared" si="102"/>
        <v>0</v>
      </c>
      <c r="BH76" s="134" t="e">
        <f t="shared" si="103"/>
        <v>#VALUE!</v>
      </c>
      <c r="BI76" s="134" t="e">
        <f t="shared" si="104"/>
        <v>#VALUE!</v>
      </c>
      <c r="BJ76" s="133" t="e">
        <f>COUNTIFS(A1_Individu_Data_Keadaan_SDMK!A$4:A$149931,K76,A1_Individu_Data_Keadaan_SDMK!S$4:S$149285,"Dokter Spesialis Rehabilitasi Medik (Sp.RM)")</f>
        <v>#VALUE!</v>
      </c>
      <c r="BK76" s="135" t="e">
        <f t="shared" si="105"/>
        <v>#VALUE!</v>
      </c>
      <c r="BL76" s="134" t="e">
        <f t="shared" si="106"/>
        <v>#VALUE!</v>
      </c>
      <c r="BM76" s="134" t="e">
        <f t="shared" si="107"/>
        <v>#VALUE!</v>
      </c>
      <c r="BN76" s="139" t="e">
        <f t="shared" si="108"/>
        <v>#VALUE!</v>
      </c>
    </row>
    <row r="77" spans="11:66" ht="15">
      <c r="K77" s="120" t="s">
        <v>14289</v>
      </c>
      <c r="L77" s="120" t="s">
        <v>14290</v>
      </c>
      <c r="M77" s="120" t="s">
        <v>1632</v>
      </c>
      <c r="N77" s="120" t="s">
        <v>12208</v>
      </c>
      <c r="O77" s="120" t="s">
        <v>12204</v>
      </c>
      <c r="P77" s="120">
        <v>33</v>
      </c>
      <c r="Q77" s="120">
        <v>3307</v>
      </c>
      <c r="R77" s="348" t="str">
        <f>IF(P77&lt;&gt;"",VLOOKUP(P77,'01_MASTER_KODE_WILAYAH'!H$1437:I$1470,2,FALSE),"")</f>
        <v>JAWA TENGAH</v>
      </c>
      <c r="S77" s="348" t="str">
        <f>IF(Q77&lt;&gt;"",VLOOKUP(Q77,'01_MASTER_KODE_WILAYAH'!D$5:F$1353,3,FALSE),"")</f>
        <v>WONOSOBO</v>
      </c>
      <c r="T77" s="422" t="str">
        <f t="shared" si="73"/>
        <v>Swasta/Lai</v>
      </c>
      <c r="U77" s="145" t="e">
        <f t="shared" si="74"/>
        <v>#VALUE!</v>
      </c>
      <c r="V77" s="133" t="e">
        <f>COUNTIFS(A1_Individu_Data_Keadaan_SDMK!A$4:A$149931,K77,A1_Individu_Data_Keadaan_SDMK!S$4:S$149285,"Dokter Umum")</f>
        <v>#VALUE!</v>
      </c>
      <c r="W77" s="122">
        <f t="shared" si="75"/>
        <v>9</v>
      </c>
      <c r="X77" s="134" t="e">
        <f t="shared" si="76"/>
        <v>#VALUE!</v>
      </c>
      <c r="Y77" s="134" t="e">
        <f t="shared" si="77"/>
        <v>#VALUE!</v>
      </c>
      <c r="Z77" s="133" t="e">
        <f>COUNTIFS(A1_Individu_Data_Keadaan_SDMK!A$4:A$149931,K77,A1_Individu_Data_Keadaan_SDMK!S$4:S$149285,"Dokter Gigi")</f>
        <v>#VALUE!</v>
      </c>
      <c r="AA77" s="122">
        <f t="shared" si="78"/>
        <v>2</v>
      </c>
      <c r="AB77" s="134" t="e">
        <f t="shared" si="79"/>
        <v>#VALUE!</v>
      </c>
      <c r="AC77" s="134" t="e">
        <f t="shared" si="80"/>
        <v>#VALUE!</v>
      </c>
      <c r="AD77" s="133" t="e">
        <f>COUNTIFS(A1_Individu_Data_Keadaan_SDMK!A$4:A$149931,K77,A1_Individu_Data_Keadaan_SDMK!S$4:S$149285,"Dokter Spesialis Penyakit Dalam (Sp.PD)")</f>
        <v>#VALUE!</v>
      </c>
      <c r="AE77" s="122">
        <f t="shared" si="81"/>
        <v>2</v>
      </c>
      <c r="AF77" s="134" t="e">
        <f t="shared" si="82"/>
        <v>#VALUE!</v>
      </c>
      <c r="AG77" s="134" t="e">
        <f t="shared" si="83"/>
        <v>#VALUE!</v>
      </c>
      <c r="AH77" s="133" t="e">
        <f>COUNTIFS(A1_Individu_Data_Keadaan_SDMK!A$4:A$149931,K77,A1_Individu_Data_Keadaan_SDMK!S$4:S$149285,"Dokter Spesialis Obstetri &amp; Ginekologi - Kebidanan &amp; Kandungan (Sp.OG)")</f>
        <v>#VALUE!</v>
      </c>
      <c r="AI77" s="122">
        <f t="shared" si="84"/>
        <v>2</v>
      </c>
      <c r="AJ77" s="134" t="e">
        <f t="shared" si="85"/>
        <v>#VALUE!</v>
      </c>
      <c r="AK77" s="134" t="e">
        <f t="shared" si="86"/>
        <v>#VALUE!</v>
      </c>
      <c r="AL77" s="133" t="e">
        <f>COUNTIFS(A1_Individu_Data_Keadaan_SDMK!A$4:A$149931,K77,A1_Individu_Data_Keadaan_SDMK!S$4:S$149285,"Dokter Spesialis Anak (Sp.A)")</f>
        <v>#VALUE!</v>
      </c>
      <c r="AM77" s="135">
        <f t="shared" si="87"/>
        <v>2</v>
      </c>
      <c r="AN77" s="134" t="e">
        <f t="shared" si="88"/>
        <v>#VALUE!</v>
      </c>
      <c r="AO77" s="134" t="e">
        <f t="shared" si="89"/>
        <v>#VALUE!</v>
      </c>
      <c r="AP77" s="133" t="e">
        <f>COUNTIFS(A1_Individu_Data_Keadaan_SDMK!A$4:A$149931,K77,A1_Individu_Data_Keadaan_SDMK!S$4:S$149285,"Dokter Spesialis Bedah (Sp.B)")</f>
        <v>#VALUE!</v>
      </c>
      <c r="AQ77" s="135">
        <f t="shared" si="90"/>
        <v>2</v>
      </c>
      <c r="AR77" s="134" t="e">
        <f t="shared" si="91"/>
        <v>#VALUE!</v>
      </c>
      <c r="AS77" s="134" t="e">
        <f t="shared" si="92"/>
        <v>#VALUE!</v>
      </c>
      <c r="AT77" s="133" t="e">
        <f>COUNTIFS(A1_Individu_Data_Keadaan_SDMK!A$4:A$149931,K77,A1_Individu_Data_Keadaan_SDMK!S$4:S$149285,"Dokter Spesialis Radiologi (Sp.Rad)")</f>
        <v>#VALUE!</v>
      </c>
      <c r="AU77" s="135">
        <f t="shared" si="93"/>
        <v>1</v>
      </c>
      <c r="AV77" s="134" t="e">
        <f t="shared" si="94"/>
        <v>#VALUE!</v>
      </c>
      <c r="AW77" s="134" t="e">
        <f t="shared" si="95"/>
        <v>#VALUE!</v>
      </c>
      <c r="AX77" s="133" t="e">
        <f>COUNTIFS(A1_Individu_Data_Keadaan_SDMK!A$4:A$149931,K77,A1_Individu_Data_Keadaan_SDMK!S$4:S$149285,"Dokter Spesialis Anastesiologi (Sp.An)")</f>
        <v>#VALUE!</v>
      </c>
      <c r="AY77" s="135">
        <f t="shared" si="96"/>
        <v>1</v>
      </c>
      <c r="AZ77" s="134" t="e">
        <f t="shared" si="97"/>
        <v>#VALUE!</v>
      </c>
      <c r="BA77" s="134" t="e">
        <f t="shared" si="98"/>
        <v>#VALUE!</v>
      </c>
      <c r="BB77" s="133" t="e">
        <f>COUNTIFS(A1_Individu_Data_Keadaan_SDMK!A$4:A$149931,K77,A1_Individu_Data_Keadaan_SDMK!S$4:S$149285,"Dokter Spesialis Patologi Klinik (SP.PK)")</f>
        <v>#VALUE!</v>
      </c>
      <c r="BC77" s="135">
        <f t="shared" si="99"/>
        <v>1</v>
      </c>
      <c r="BD77" s="134" t="e">
        <f t="shared" si="100"/>
        <v>#VALUE!</v>
      </c>
      <c r="BE77" s="134" t="e">
        <f t="shared" si="101"/>
        <v>#VALUE!</v>
      </c>
      <c r="BF77" s="133" t="e">
        <f>COUNTIFS(A1_Individu_Data_Keadaan_SDMK!A$4:A$149931,K77,A1_Individu_Data_Keadaan_SDMK!S$4:S$149285,"Dokter Spesialis Patologi Anatomi (Sp.PA)")</f>
        <v>#VALUE!</v>
      </c>
      <c r="BG77" s="135">
        <f t="shared" si="102"/>
        <v>0</v>
      </c>
      <c r="BH77" s="134" t="e">
        <f t="shared" si="103"/>
        <v>#VALUE!</v>
      </c>
      <c r="BI77" s="134" t="e">
        <f t="shared" si="104"/>
        <v>#VALUE!</v>
      </c>
      <c r="BJ77" s="133" t="e">
        <f>COUNTIFS(A1_Individu_Data_Keadaan_SDMK!A$4:A$149931,K77,A1_Individu_Data_Keadaan_SDMK!S$4:S$149285,"Dokter Spesialis Rehabilitasi Medik (Sp.RM)")</f>
        <v>#VALUE!</v>
      </c>
      <c r="BK77" s="135" t="e">
        <f t="shared" si="105"/>
        <v>#VALUE!</v>
      </c>
      <c r="BL77" s="134" t="e">
        <f t="shared" si="106"/>
        <v>#VALUE!</v>
      </c>
      <c r="BM77" s="134" t="e">
        <f t="shared" si="107"/>
        <v>#VALUE!</v>
      </c>
      <c r="BN77" s="139" t="e">
        <f t="shared" si="108"/>
        <v>#VALUE!</v>
      </c>
    </row>
    <row r="78" spans="11:66" ht="15">
      <c r="K78" s="120" t="s">
        <v>14291</v>
      </c>
      <c r="L78" s="120" t="s">
        <v>14292</v>
      </c>
      <c r="M78" s="120" t="s">
        <v>1632</v>
      </c>
      <c r="N78" s="120" t="s">
        <v>12208</v>
      </c>
      <c r="O78" s="120" t="s">
        <v>12201</v>
      </c>
      <c r="P78" s="120">
        <v>33</v>
      </c>
      <c r="Q78" s="120">
        <v>3308</v>
      </c>
      <c r="R78" s="348" t="str">
        <f>IF(P78&lt;&gt;"",VLOOKUP(P78,'01_MASTER_KODE_WILAYAH'!H$1437:I$1470,2,FALSE),"")</f>
        <v>JAWA TENGAH</v>
      </c>
      <c r="S78" s="348" t="str">
        <f>IF(Q78&lt;&gt;"",VLOOKUP(Q78,'01_MASTER_KODE_WILAYAH'!D$5:F$1353,3,FALSE),"")</f>
        <v>MAGELANG</v>
      </c>
      <c r="T78" s="422" t="str">
        <f t="shared" si="73"/>
        <v>Pemerintah</v>
      </c>
      <c r="U78" s="145" t="e">
        <f t="shared" si="74"/>
        <v>#VALUE!</v>
      </c>
      <c r="V78" s="133" t="e">
        <f>COUNTIFS(A1_Individu_Data_Keadaan_SDMK!A$4:A$149931,K78,A1_Individu_Data_Keadaan_SDMK!S$4:S$149285,"Dokter Umum")</f>
        <v>#VALUE!</v>
      </c>
      <c r="W78" s="122">
        <f t="shared" si="75"/>
        <v>9</v>
      </c>
      <c r="X78" s="134" t="e">
        <f t="shared" si="76"/>
        <v>#VALUE!</v>
      </c>
      <c r="Y78" s="134" t="e">
        <f t="shared" si="77"/>
        <v>#VALUE!</v>
      </c>
      <c r="Z78" s="133" t="e">
        <f>COUNTIFS(A1_Individu_Data_Keadaan_SDMK!A$4:A$149931,K78,A1_Individu_Data_Keadaan_SDMK!S$4:S$149285,"Dokter Gigi")</f>
        <v>#VALUE!</v>
      </c>
      <c r="AA78" s="122">
        <f t="shared" si="78"/>
        <v>2</v>
      </c>
      <c r="AB78" s="134" t="e">
        <f t="shared" si="79"/>
        <v>#VALUE!</v>
      </c>
      <c r="AC78" s="134" t="e">
        <f t="shared" si="80"/>
        <v>#VALUE!</v>
      </c>
      <c r="AD78" s="133" t="e">
        <f>COUNTIFS(A1_Individu_Data_Keadaan_SDMK!A$4:A$149931,K78,A1_Individu_Data_Keadaan_SDMK!S$4:S$149285,"Dokter Spesialis Penyakit Dalam (Sp.PD)")</f>
        <v>#VALUE!</v>
      </c>
      <c r="AE78" s="122">
        <f t="shared" si="81"/>
        <v>2</v>
      </c>
      <c r="AF78" s="134" t="e">
        <f t="shared" si="82"/>
        <v>#VALUE!</v>
      </c>
      <c r="AG78" s="134" t="e">
        <f t="shared" si="83"/>
        <v>#VALUE!</v>
      </c>
      <c r="AH78" s="133" t="e">
        <f>COUNTIFS(A1_Individu_Data_Keadaan_SDMK!A$4:A$149931,K78,A1_Individu_Data_Keadaan_SDMK!S$4:S$149285,"Dokter Spesialis Obstetri &amp; Ginekologi - Kebidanan &amp; Kandungan (Sp.OG)")</f>
        <v>#VALUE!</v>
      </c>
      <c r="AI78" s="122">
        <f t="shared" si="84"/>
        <v>2</v>
      </c>
      <c r="AJ78" s="134" t="e">
        <f t="shared" si="85"/>
        <v>#VALUE!</v>
      </c>
      <c r="AK78" s="134" t="e">
        <f t="shared" si="86"/>
        <v>#VALUE!</v>
      </c>
      <c r="AL78" s="133" t="e">
        <f>COUNTIFS(A1_Individu_Data_Keadaan_SDMK!A$4:A$149931,K78,A1_Individu_Data_Keadaan_SDMK!S$4:S$149285,"Dokter Spesialis Anak (Sp.A)")</f>
        <v>#VALUE!</v>
      </c>
      <c r="AM78" s="135">
        <f t="shared" si="87"/>
        <v>2</v>
      </c>
      <c r="AN78" s="134" t="e">
        <f t="shared" si="88"/>
        <v>#VALUE!</v>
      </c>
      <c r="AO78" s="134" t="e">
        <f t="shared" si="89"/>
        <v>#VALUE!</v>
      </c>
      <c r="AP78" s="133" t="e">
        <f>COUNTIFS(A1_Individu_Data_Keadaan_SDMK!A$4:A$149931,K78,A1_Individu_Data_Keadaan_SDMK!S$4:S$149285,"Dokter Spesialis Bedah (Sp.B)")</f>
        <v>#VALUE!</v>
      </c>
      <c r="AQ78" s="135">
        <f t="shared" si="90"/>
        <v>2</v>
      </c>
      <c r="AR78" s="134" t="e">
        <f t="shared" si="91"/>
        <v>#VALUE!</v>
      </c>
      <c r="AS78" s="134" t="e">
        <f t="shared" si="92"/>
        <v>#VALUE!</v>
      </c>
      <c r="AT78" s="133" t="e">
        <f>COUNTIFS(A1_Individu_Data_Keadaan_SDMK!A$4:A$149931,K78,A1_Individu_Data_Keadaan_SDMK!S$4:S$149285,"Dokter Spesialis Radiologi (Sp.Rad)")</f>
        <v>#VALUE!</v>
      </c>
      <c r="AU78" s="135">
        <f t="shared" si="93"/>
        <v>1</v>
      </c>
      <c r="AV78" s="134" t="e">
        <f t="shared" si="94"/>
        <v>#VALUE!</v>
      </c>
      <c r="AW78" s="134" t="e">
        <f t="shared" si="95"/>
        <v>#VALUE!</v>
      </c>
      <c r="AX78" s="133" t="e">
        <f>COUNTIFS(A1_Individu_Data_Keadaan_SDMK!A$4:A$149931,K78,A1_Individu_Data_Keadaan_SDMK!S$4:S$149285,"Dokter Spesialis Anastesiologi (Sp.An)")</f>
        <v>#VALUE!</v>
      </c>
      <c r="AY78" s="135">
        <f t="shared" si="96"/>
        <v>1</v>
      </c>
      <c r="AZ78" s="134" t="e">
        <f t="shared" si="97"/>
        <v>#VALUE!</v>
      </c>
      <c r="BA78" s="134" t="e">
        <f t="shared" si="98"/>
        <v>#VALUE!</v>
      </c>
      <c r="BB78" s="133" t="e">
        <f>COUNTIFS(A1_Individu_Data_Keadaan_SDMK!A$4:A$149931,K78,A1_Individu_Data_Keadaan_SDMK!S$4:S$149285,"Dokter Spesialis Patologi Klinik (SP.PK)")</f>
        <v>#VALUE!</v>
      </c>
      <c r="BC78" s="135">
        <f t="shared" si="99"/>
        <v>1</v>
      </c>
      <c r="BD78" s="134" t="e">
        <f t="shared" si="100"/>
        <v>#VALUE!</v>
      </c>
      <c r="BE78" s="134" t="e">
        <f t="shared" si="101"/>
        <v>#VALUE!</v>
      </c>
      <c r="BF78" s="133" t="e">
        <f>COUNTIFS(A1_Individu_Data_Keadaan_SDMK!A$4:A$149931,K78,A1_Individu_Data_Keadaan_SDMK!S$4:S$149285,"Dokter Spesialis Patologi Anatomi (Sp.PA)")</f>
        <v>#VALUE!</v>
      </c>
      <c r="BG78" s="135">
        <f t="shared" si="102"/>
        <v>0</v>
      </c>
      <c r="BH78" s="134" t="e">
        <f t="shared" si="103"/>
        <v>#VALUE!</v>
      </c>
      <c r="BI78" s="134" t="e">
        <f t="shared" si="104"/>
        <v>#VALUE!</v>
      </c>
      <c r="BJ78" s="133" t="e">
        <f>COUNTIFS(A1_Individu_Data_Keadaan_SDMK!A$4:A$149931,K78,A1_Individu_Data_Keadaan_SDMK!S$4:S$149285,"Dokter Spesialis Rehabilitasi Medik (Sp.RM)")</f>
        <v>#VALUE!</v>
      </c>
      <c r="BK78" s="135" t="e">
        <f t="shared" si="105"/>
        <v>#VALUE!</v>
      </c>
      <c r="BL78" s="134" t="e">
        <f t="shared" si="106"/>
        <v>#VALUE!</v>
      </c>
      <c r="BM78" s="134" t="e">
        <f t="shared" si="107"/>
        <v>#VALUE!</v>
      </c>
      <c r="BN78" s="139" t="e">
        <f t="shared" si="108"/>
        <v>#VALUE!</v>
      </c>
    </row>
    <row r="79" spans="11:66" ht="15">
      <c r="K79" s="120" t="s">
        <v>14293</v>
      </c>
      <c r="L79" s="120" t="s">
        <v>14294</v>
      </c>
      <c r="M79" s="120" t="s">
        <v>1632</v>
      </c>
      <c r="N79" s="120" t="s">
        <v>12209</v>
      </c>
      <c r="O79" s="120" t="s">
        <v>12204</v>
      </c>
      <c r="P79" s="120">
        <v>33</v>
      </c>
      <c r="Q79" s="120">
        <v>3308</v>
      </c>
      <c r="R79" s="348" t="str">
        <f>IF(P79&lt;&gt;"",VLOOKUP(P79,'01_MASTER_KODE_WILAYAH'!H$1437:I$1470,2,FALSE),"")</f>
        <v>JAWA TENGAH</v>
      </c>
      <c r="S79" s="348" t="str">
        <f>IF(Q79&lt;&gt;"",VLOOKUP(Q79,'01_MASTER_KODE_WILAYAH'!D$5:F$1353,3,FALSE),"")</f>
        <v>MAGELANG</v>
      </c>
      <c r="T79" s="422" t="str">
        <f t="shared" si="73"/>
        <v>Swasta/Lai</v>
      </c>
      <c r="U79" s="145" t="e">
        <f t="shared" si="74"/>
        <v>#VALUE!</v>
      </c>
      <c r="V79" s="133" t="e">
        <f>COUNTIFS(A1_Individu_Data_Keadaan_SDMK!A$4:A$149931,K79,A1_Individu_Data_Keadaan_SDMK!S$4:S$149285,"Dokter Umum")</f>
        <v>#VALUE!</v>
      </c>
      <c r="W79" s="122">
        <f t="shared" si="75"/>
        <v>4</v>
      </c>
      <c r="X79" s="134" t="e">
        <f t="shared" si="76"/>
        <v>#VALUE!</v>
      </c>
      <c r="Y79" s="134" t="e">
        <f t="shared" si="77"/>
        <v>#VALUE!</v>
      </c>
      <c r="Z79" s="133" t="e">
        <f>COUNTIFS(A1_Individu_Data_Keadaan_SDMK!A$4:A$149931,K79,A1_Individu_Data_Keadaan_SDMK!S$4:S$149285,"Dokter Gigi")</f>
        <v>#VALUE!</v>
      </c>
      <c r="AA79" s="122">
        <f t="shared" si="78"/>
        <v>1</v>
      </c>
      <c r="AB79" s="134" t="e">
        <f t="shared" si="79"/>
        <v>#VALUE!</v>
      </c>
      <c r="AC79" s="134" t="e">
        <f t="shared" si="80"/>
        <v>#VALUE!</v>
      </c>
      <c r="AD79" s="133" t="e">
        <f>COUNTIFS(A1_Individu_Data_Keadaan_SDMK!A$4:A$149931,K79,A1_Individu_Data_Keadaan_SDMK!S$4:S$149285,"Dokter Spesialis Penyakit Dalam (Sp.PD)")</f>
        <v>#VALUE!</v>
      </c>
      <c r="AE79" s="122">
        <f t="shared" si="81"/>
        <v>1</v>
      </c>
      <c r="AF79" s="134" t="e">
        <f t="shared" si="82"/>
        <v>#VALUE!</v>
      </c>
      <c r="AG79" s="134" t="e">
        <f t="shared" si="83"/>
        <v>#VALUE!</v>
      </c>
      <c r="AH79" s="133" t="e">
        <f>COUNTIFS(A1_Individu_Data_Keadaan_SDMK!A$4:A$149931,K79,A1_Individu_Data_Keadaan_SDMK!S$4:S$149285,"Dokter Spesialis Obstetri &amp; Ginekologi - Kebidanan &amp; Kandungan (Sp.OG)")</f>
        <v>#VALUE!</v>
      </c>
      <c r="AI79" s="122">
        <f t="shared" si="84"/>
        <v>1</v>
      </c>
      <c r="AJ79" s="134" t="e">
        <f t="shared" si="85"/>
        <v>#VALUE!</v>
      </c>
      <c r="AK79" s="134" t="e">
        <f t="shared" si="86"/>
        <v>#VALUE!</v>
      </c>
      <c r="AL79" s="133" t="e">
        <f>COUNTIFS(A1_Individu_Data_Keadaan_SDMK!A$4:A$149931,K79,A1_Individu_Data_Keadaan_SDMK!S$4:S$149285,"Dokter Spesialis Anak (Sp.A)")</f>
        <v>#VALUE!</v>
      </c>
      <c r="AM79" s="135">
        <f t="shared" si="87"/>
        <v>1</v>
      </c>
      <c r="AN79" s="134" t="e">
        <f t="shared" si="88"/>
        <v>#VALUE!</v>
      </c>
      <c r="AO79" s="134" t="e">
        <f t="shared" si="89"/>
        <v>#VALUE!</v>
      </c>
      <c r="AP79" s="133" t="e">
        <f>COUNTIFS(A1_Individu_Data_Keadaan_SDMK!A$4:A$149931,K79,A1_Individu_Data_Keadaan_SDMK!S$4:S$149285,"Dokter Spesialis Bedah (Sp.B)")</f>
        <v>#VALUE!</v>
      </c>
      <c r="AQ79" s="135">
        <f t="shared" si="90"/>
        <v>1</v>
      </c>
      <c r="AR79" s="134" t="e">
        <f t="shared" si="91"/>
        <v>#VALUE!</v>
      </c>
      <c r="AS79" s="134" t="e">
        <f t="shared" si="92"/>
        <v>#VALUE!</v>
      </c>
      <c r="AT79" s="133" t="e">
        <f>COUNTIFS(A1_Individu_Data_Keadaan_SDMK!A$4:A$149931,K79,A1_Individu_Data_Keadaan_SDMK!S$4:S$149285,"Dokter Spesialis Radiologi (Sp.Rad)")</f>
        <v>#VALUE!</v>
      </c>
      <c r="AU79" s="135">
        <f t="shared" si="93"/>
        <v>0</v>
      </c>
      <c r="AV79" s="134" t="e">
        <f t="shared" si="94"/>
        <v>#VALUE!</v>
      </c>
      <c r="AW79" s="134" t="e">
        <f t="shared" si="95"/>
        <v>#VALUE!</v>
      </c>
      <c r="AX79" s="133" t="e">
        <f>COUNTIFS(A1_Individu_Data_Keadaan_SDMK!A$4:A$149931,K79,A1_Individu_Data_Keadaan_SDMK!S$4:S$149285,"Dokter Spesialis Anastesiologi (Sp.An)")</f>
        <v>#VALUE!</v>
      </c>
      <c r="AY79" s="135">
        <f t="shared" si="96"/>
        <v>0</v>
      </c>
      <c r="AZ79" s="134" t="e">
        <f t="shared" si="97"/>
        <v>#VALUE!</v>
      </c>
      <c r="BA79" s="134" t="e">
        <f t="shared" si="98"/>
        <v>#VALUE!</v>
      </c>
      <c r="BB79" s="133" t="e">
        <f>COUNTIFS(A1_Individu_Data_Keadaan_SDMK!A$4:A$149931,K79,A1_Individu_Data_Keadaan_SDMK!S$4:S$149285,"Dokter Spesialis Patologi Klinik (SP.PK)")</f>
        <v>#VALUE!</v>
      </c>
      <c r="BC79" s="135">
        <f t="shared" si="99"/>
        <v>0</v>
      </c>
      <c r="BD79" s="134" t="e">
        <f t="shared" si="100"/>
        <v>#VALUE!</v>
      </c>
      <c r="BE79" s="134" t="e">
        <f t="shared" si="101"/>
        <v>#VALUE!</v>
      </c>
      <c r="BF79" s="133" t="e">
        <f>COUNTIFS(A1_Individu_Data_Keadaan_SDMK!A$4:A$149931,K79,A1_Individu_Data_Keadaan_SDMK!S$4:S$149285,"Dokter Spesialis Patologi Anatomi (Sp.PA)")</f>
        <v>#VALUE!</v>
      </c>
      <c r="BG79" s="135">
        <f t="shared" si="102"/>
        <v>0</v>
      </c>
      <c r="BH79" s="134" t="e">
        <f t="shared" si="103"/>
        <v>#VALUE!</v>
      </c>
      <c r="BI79" s="134" t="e">
        <f t="shared" si="104"/>
        <v>#VALUE!</v>
      </c>
      <c r="BJ79" s="133" t="e">
        <f>COUNTIFS(A1_Individu_Data_Keadaan_SDMK!A$4:A$149931,K79,A1_Individu_Data_Keadaan_SDMK!S$4:S$149285,"Dokter Spesialis Rehabilitasi Medik (Sp.RM)")</f>
        <v>#VALUE!</v>
      </c>
      <c r="BK79" s="135" t="e">
        <f t="shared" si="105"/>
        <v>#VALUE!</v>
      </c>
      <c r="BL79" s="134" t="e">
        <f t="shared" si="106"/>
        <v>#VALUE!</v>
      </c>
      <c r="BM79" s="134" t="e">
        <f t="shared" si="107"/>
        <v>#VALUE!</v>
      </c>
      <c r="BN79" s="139" t="e">
        <f t="shared" si="108"/>
        <v>#VALUE!</v>
      </c>
    </row>
    <row r="80" spans="11:66" ht="15">
      <c r="K80" s="120" t="s">
        <v>14295</v>
      </c>
      <c r="L80" s="120" t="s">
        <v>14296</v>
      </c>
      <c r="M80" s="120" t="s">
        <v>1632</v>
      </c>
      <c r="N80" s="120" t="s">
        <v>12254</v>
      </c>
      <c r="O80" s="120" t="s">
        <v>12205</v>
      </c>
      <c r="P80" s="120">
        <v>33</v>
      </c>
      <c r="Q80" s="120">
        <v>3308</v>
      </c>
      <c r="R80" s="348" t="str">
        <f>IF(P80&lt;&gt;"",VLOOKUP(P80,'01_MASTER_KODE_WILAYAH'!H$1437:I$1470,2,FALSE),"")</f>
        <v>JAWA TENGAH</v>
      </c>
      <c r="S80" s="348" t="str">
        <f>IF(Q80&lt;&gt;"",VLOOKUP(Q80,'01_MASTER_KODE_WILAYAH'!D$5:F$1353,3,FALSE),"")</f>
        <v>MAGELANG</v>
      </c>
      <c r="T80" s="422" t="str">
        <f t="shared" si="73"/>
        <v>Perusahaan</v>
      </c>
      <c r="U80" s="145" t="e">
        <f t="shared" si="74"/>
        <v>#VALUE!</v>
      </c>
      <c r="V80" s="133" t="e">
        <f>COUNTIFS(A1_Individu_Data_Keadaan_SDMK!A$4:A$149931,K80,A1_Individu_Data_Keadaan_SDMK!S$4:S$149285,"Dokter Umum")</f>
        <v>#VALUE!</v>
      </c>
      <c r="W80" s="122">
        <f t="shared" si="75"/>
        <v>1</v>
      </c>
      <c r="X80" s="134" t="e">
        <f t="shared" si="76"/>
        <v>#VALUE!</v>
      </c>
      <c r="Y80" s="134" t="e">
        <f t="shared" si="77"/>
        <v>#VALUE!</v>
      </c>
      <c r="Z80" s="133" t="e">
        <f>COUNTIFS(A1_Individu_Data_Keadaan_SDMK!A$4:A$149931,K80,A1_Individu_Data_Keadaan_SDMK!S$4:S$149285,"Dokter Gigi")</f>
        <v>#VALUE!</v>
      </c>
      <c r="AA80" s="122">
        <f t="shared" si="78"/>
        <v>1</v>
      </c>
      <c r="AB80" s="134" t="e">
        <f t="shared" si="79"/>
        <v>#VALUE!</v>
      </c>
      <c r="AC80" s="134" t="e">
        <f t="shared" si="80"/>
        <v>#VALUE!</v>
      </c>
      <c r="AD80" s="133" t="e">
        <f>COUNTIFS(A1_Individu_Data_Keadaan_SDMK!A$4:A$149931,K80,A1_Individu_Data_Keadaan_SDMK!S$4:S$149285,"Dokter Spesialis Penyakit Dalam (Sp.PD)")</f>
        <v>#VALUE!</v>
      </c>
      <c r="AE80" s="122">
        <f t="shared" si="81"/>
        <v>1</v>
      </c>
      <c r="AF80" s="134" t="e">
        <f t="shared" si="82"/>
        <v>#VALUE!</v>
      </c>
      <c r="AG80" s="134" t="e">
        <f t="shared" si="83"/>
        <v>#VALUE!</v>
      </c>
      <c r="AH80" s="133" t="e">
        <f>COUNTIFS(A1_Individu_Data_Keadaan_SDMK!A$4:A$149931,K80,A1_Individu_Data_Keadaan_SDMK!S$4:S$149285,"Dokter Spesialis Obstetri &amp; Ginekologi - Kebidanan &amp; Kandungan (Sp.OG)")</f>
        <v>#VALUE!</v>
      </c>
      <c r="AI80" s="122">
        <f t="shared" si="84"/>
        <v>1</v>
      </c>
      <c r="AJ80" s="134" t="e">
        <f t="shared" si="85"/>
        <v>#VALUE!</v>
      </c>
      <c r="AK80" s="134" t="e">
        <f t="shared" si="86"/>
        <v>#VALUE!</v>
      </c>
      <c r="AL80" s="133" t="e">
        <f>COUNTIFS(A1_Individu_Data_Keadaan_SDMK!A$4:A$149931,K80,A1_Individu_Data_Keadaan_SDMK!S$4:S$149285,"Dokter Spesialis Anak (Sp.A)")</f>
        <v>#VALUE!</v>
      </c>
      <c r="AM80" s="135">
        <f t="shared" si="87"/>
        <v>1</v>
      </c>
      <c r="AN80" s="134" t="e">
        <f t="shared" si="88"/>
        <v>#VALUE!</v>
      </c>
      <c r="AO80" s="134" t="e">
        <f t="shared" si="89"/>
        <v>#VALUE!</v>
      </c>
      <c r="AP80" s="133" t="e">
        <f>COUNTIFS(A1_Individu_Data_Keadaan_SDMK!A$4:A$149931,K80,A1_Individu_Data_Keadaan_SDMK!S$4:S$149285,"Dokter Spesialis Bedah (Sp.B)")</f>
        <v>#VALUE!</v>
      </c>
      <c r="AQ80" s="135">
        <f t="shared" si="90"/>
        <v>1</v>
      </c>
      <c r="AR80" s="134" t="e">
        <f t="shared" si="91"/>
        <v>#VALUE!</v>
      </c>
      <c r="AS80" s="134" t="e">
        <f t="shared" si="92"/>
        <v>#VALUE!</v>
      </c>
      <c r="AT80" s="133" t="e">
        <f>COUNTIFS(A1_Individu_Data_Keadaan_SDMK!A$4:A$149931,K80,A1_Individu_Data_Keadaan_SDMK!S$4:S$149285,"Dokter Spesialis Radiologi (Sp.Rad)")</f>
        <v>#VALUE!</v>
      </c>
      <c r="AU80" s="135">
        <f t="shared" si="93"/>
        <v>0</v>
      </c>
      <c r="AV80" s="134" t="e">
        <f t="shared" si="94"/>
        <v>#VALUE!</v>
      </c>
      <c r="AW80" s="134" t="e">
        <f t="shared" si="95"/>
        <v>#VALUE!</v>
      </c>
      <c r="AX80" s="133" t="e">
        <f>COUNTIFS(A1_Individu_Data_Keadaan_SDMK!A$4:A$149931,K80,A1_Individu_Data_Keadaan_SDMK!S$4:S$149285,"Dokter Spesialis Anastesiologi (Sp.An)")</f>
        <v>#VALUE!</v>
      </c>
      <c r="AY80" s="135">
        <f t="shared" si="96"/>
        <v>0</v>
      </c>
      <c r="AZ80" s="134" t="e">
        <f t="shared" si="97"/>
        <v>#VALUE!</v>
      </c>
      <c r="BA80" s="134" t="e">
        <f t="shared" si="98"/>
        <v>#VALUE!</v>
      </c>
      <c r="BB80" s="133" t="e">
        <f>COUNTIFS(A1_Individu_Data_Keadaan_SDMK!A$4:A$149931,K80,A1_Individu_Data_Keadaan_SDMK!S$4:S$149285,"Dokter Spesialis Patologi Klinik (SP.PK)")</f>
        <v>#VALUE!</v>
      </c>
      <c r="BC80" s="135">
        <f t="shared" si="99"/>
        <v>0</v>
      </c>
      <c r="BD80" s="134" t="e">
        <f t="shared" si="100"/>
        <v>#VALUE!</v>
      </c>
      <c r="BE80" s="134" t="e">
        <f t="shared" si="101"/>
        <v>#VALUE!</v>
      </c>
      <c r="BF80" s="133" t="e">
        <f>COUNTIFS(A1_Individu_Data_Keadaan_SDMK!A$4:A$149931,K80,A1_Individu_Data_Keadaan_SDMK!S$4:S$149285,"Dokter Spesialis Patologi Anatomi (Sp.PA)")</f>
        <v>#VALUE!</v>
      </c>
      <c r="BG80" s="135">
        <f t="shared" si="102"/>
        <v>0</v>
      </c>
      <c r="BH80" s="134" t="e">
        <f t="shared" si="103"/>
        <v>#VALUE!</v>
      </c>
      <c r="BI80" s="134" t="e">
        <f t="shared" si="104"/>
        <v>#VALUE!</v>
      </c>
      <c r="BJ80" s="133" t="e">
        <f>COUNTIFS(A1_Individu_Data_Keadaan_SDMK!A$4:A$149931,K80,A1_Individu_Data_Keadaan_SDMK!S$4:S$149285,"Dokter Spesialis Rehabilitasi Medik (Sp.RM)")</f>
        <v>#VALUE!</v>
      </c>
      <c r="BK80" s="135" t="e">
        <f t="shared" si="105"/>
        <v>#VALUE!</v>
      </c>
      <c r="BL80" s="134" t="e">
        <f t="shared" si="106"/>
        <v>#VALUE!</v>
      </c>
      <c r="BM80" s="134" t="e">
        <f t="shared" si="107"/>
        <v>#VALUE!</v>
      </c>
      <c r="BN80" s="139" t="e">
        <f t="shared" si="108"/>
        <v>#VALUE!</v>
      </c>
    </row>
    <row r="81" spans="11:66" ht="15">
      <c r="K81" s="120" t="s">
        <v>14297</v>
      </c>
      <c r="L81" s="120" t="s">
        <v>14298</v>
      </c>
      <c r="M81" s="120" t="s">
        <v>1632</v>
      </c>
      <c r="N81" s="120" t="s">
        <v>12254</v>
      </c>
      <c r="O81" s="120" t="s">
        <v>12204</v>
      </c>
      <c r="P81" s="120">
        <v>33</v>
      </c>
      <c r="Q81" s="120">
        <v>3308</v>
      </c>
      <c r="R81" s="348" t="str">
        <f>IF(P81&lt;&gt;"",VLOOKUP(P81,'01_MASTER_KODE_WILAYAH'!H$1437:I$1470,2,FALSE),"")</f>
        <v>JAWA TENGAH</v>
      </c>
      <c r="S81" s="348" t="str">
        <f>IF(Q81&lt;&gt;"",VLOOKUP(Q81,'01_MASTER_KODE_WILAYAH'!D$5:F$1353,3,FALSE),"")</f>
        <v>MAGELANG</v>
      </c>
      <c r="T81" s="422" t="str">
        <f t="shared" si="73"/>
        <v>Swasta/Lai</v>
      </c>
      <c r="U81" s="145" t="e">
        <f t="shared" si="74"/>
        <v>#VALUE!</v>
      </c>
      <c r="V81" s="133" t="e">
        <f>COUNTIFS(A1_Individu_Data_Keadaan_SDMK!A$4:A$149931,K81,A1_Individu_Data_Keadaan_SDMK!S$4:S$149285,"Dokter Umum")</f>
        <v>#VALUE!</v>
      </c>
      <c r="W81" s="122">
        <f t="shared" si="75"/>
        <v>1</v>
      </c>
      <c r="X81" s="134" t="e">
        <f t="shared" si="76"/>
        <v>#VALUE!</v>
      </c>
      <c r="Y81" s="134" t="e">
        <f t="shared" si="77"/>
        <v>#VALUE!</v>
      </c>
      <c r="Z81" s="133" t="e">
        <f>COUNTIFS(A1_Individu_Data_Keadaan_SDMK!A$4:A$149931,K81,A1_Individu_Data_Keadaan_SDMK!S$4:S$149285,"Dokter Gigi")</f>
        <v>#VALUE!</v>
      </c>
      <c r="AA81" s="122">
        <f t="shared" si="78"/>
        <v>1</v>
      </c>
      <c r="AB81" s="134" t="e">
        <f t="shared" si="79"/>
        <v>#VALUE!</v>
      </c>
      <c r="AC81" s="134" t="e">
        <f t="shared" si="80"/>
        <v>#VALUE!</v>
      </c>
      <c r="AD81" s="133" t="e">
        <f>COUNTIFS(A1_Individu_Data_Keadaan_SDMK!A$4:A$149931,K81,A1_Individu_Data_Keadaan_SDMK!S$4:S$149285,"Dokter Spesialis Penyakit Dalam (Sp.PD)")</f>
        <v>#VALUE!</v>
      </c>
      <c r="AE81" s="122">
        <f t="shared" si="81"/>
        <v>1</v>
      </c>
      <c r="AF81" s="134" t="e">
        <f t="shared" si="82"/>
        <v>#VALUE!</v>
      </c>
      <c r="AG81" s="134" t="e">
        <f t="shared" si="83"/>
        <v>#VALUE!</v>
      </c>
      <c r="AH81" s="133" t="e">
        <f>COUNTIFS(A1_Individu_Data_Keadaan_SDMK!A$4:A$149931,K81,A1_Individu_Data_Keadaan_SDMK!S$4:S$149285,"Dokter Spesialis Obstetri &amp; Ginekologi - Kebidanan &amp; Kandungan (Sp.OG)")</f>
        <v>#VALUE!</v>
      </c>
      <c r="AI81" s="122">
        <f t="shared" si="84"/>
        <v>1</v>
      </c>
      <c r="AJ81" s="134" t="e">
        <f t="shared" si="85"/>
        <v>#VALUE!</v>
      </c>
      <c r="AK81" s="134" t="e">
        <f t="shared" si="86"/>
        <v>#VALUE!</v>
      </c>
      <c r="AL81" s="133" t="e">
        <f>COUNTIFS(A1_Individu_Data_Keadaan_SDMK!A$4:A$149931,K81,A1_Individu_Data_Keadaan_SDMK!S$4:S$149285,"Dokter Spesialis Anak (Sp.A)")</f>
        <v>#VALUE!</v>
      </c>
      <c r="AM81" s="135">
        <f t="shared" si="87"/>
        <v>1</v>
      </c>
      <c r="AN81" s="134" t="e">
        <f t="shared" si="88"/>
        <v>#VALUE!</v>
      </c>
      <c r="AO81" s="134" t="e">
        <f t="shared" si="89"/>
        <v>#VALUE!</v>
      </c>
      <c r="AP81" s="133" t="e">
        <f>COUNTIFS(A1_Individu_Data_Keadaan_SDMK!A$4:A$149931,K81,A1_Individu_Data_Keadaan_SDMK!S$4:S$149285,"Dokter Spesialis Bedah (Sp.B)")</f>
        <v>#VALUE!</v>
      </c>
      <c r="AQ81" s="135">
        <f t="shared" si="90"/>
        <v>1</v>
      </c>
      <c r="AR81" s="134" t="e">
        <f t="shared" si="91"/>
        <v>#VALUE!</v>
      </c>
      <c r="AS81" s="134" t="e">
        <f t="shared" si="92"/>
        <v>#VALUE!</v>
      </c>
      <c r="AT81" s="133" t="e">
        <f>COUNTIFS(A1_Individu_Data_Keadaan_SDMK!A$4:A$149931,K81,A1_Individu_Data_Keadaan_SDMK!S$4:S$149285,"Dokter Spesialis Radiologi (Sp.Rad)")</f>
        <v>#VALUE!</v>
      </c>
      <c r="AU81" s="135">
        <f t="shared" si="93"/>
        <v>0</v>
      </c>
      <c r="AV81" s="134" t="e">
        <f t="shared" si="94"/>
        <v>#VALUE!</v>
      </c>
      <c r="AW81" s="134" t="e">
        <f t="shared" si="95"/>
        <v>#VALUE!</v>
      </c>
      <c r="AX81" s="133" t="e">
        <f>COUNTIFS(A1_Individu_Data_Keadaan_SDMK!A$4:A$149931,K81,A1_Individu_Data_Keadaan_SDMK!S$4:S$149285,"Dokter Spesialis Anastesiologi (Sp.An)")</f>
        <v>#VALUE!</v>
      </c>
      <c r="AY81" s="135">
        <f t="shared" si="96"/>
        <v>0</v>
      </c>
      <c r="AZ81" s="134" t="e">
        <f t="shared" si="97"/>
        <v>#VALUE!</v>
      </c>
      <c r="BA81" s="134" t="e">
        <f t="shared" si="98"/>
        <v>#VALUE!</v>
      </c>
      <c r="BB81" s="133" t="e">
        <f>COUNTIFS(A1_Individu_Data_Keadaan_SDMK!A$4:A$149931,K81,A1_Individu_Data_Keadaan_SDMK!S$4:S$149285,"Dokter Spesialis Patologi Klinik (SP.PK)")</f>
        <v>#VALUE!</v>
      </c>
      <c r="BC81" s="135">
        <f t="shared" si="99"/>
        <v>0</v>
      </c>
      <c r="BD81" s="134" t="e">
        <f t="shared" si="100"/>
        <v>#VALUE!</v>
      </c>
      <c r="BE81" s="134" t="e">
        <f t="shared" si="101"/>
        <v>#VALUE!</v>
      </c>
      <c r="BF81" s="133" t="e">
        <f>COUNTIFS(A1_Individu_Data_Keadaan_SDMK!A$4:A$149931,K81,A1_Individu_Data_Keadaan_SDMK!S$4:S$149285,"Dokter Spesialis Patologi Anatomi (Sp.PA)")</f>
        <v>#VALUE!</v>
      </c>
      <c r="BG81" s="135">
        <f t="shared" si="102"/>
        <v>0</v>
      </c>
      <c r="BH81" s="134" t="e">
        <f t="shared" si="103"/>
        <v>#VALUE!</v>
      </c>
      <c r="BI81" s="134" t="e">
        <f t="shared" si="104"/>
        <v>#VALUE!</v>
      </c>
      <c r="BJ81" s="133" t="e">
        <f>COUNTIFS(A1_Individu_Data_Keadaan_SDMK!A$4:A$149931,K81,A1_Individu_Data_Keadaan_SDMK!S$4:S$149285,"Dokter Spesialis Rehabilitasi Medik (Sp.RM)")</f>
        <v>#VALUE!</v>
      </c>
      <c r="BK81" s="135" t="e">
        <f t="shared" si="105"/>
        <v>#VALUE!</v>
      </c>
      <c r="BL81" s="134" t="e">
        <f t="shared" si="106"/>
        <v>#VALUE!</v>
      </c>
      <c r="BM81" s="134" t="e">
        <f t="shared" si="107"/>
        <v>#VALUE!</v>
      </c>
      <c r="BN81" s="139" t="e">
        <f t="shared" si="108"/>
        <v>#VALUE!</v>
      </c>
    </row>
    <row r="82" spans="11:66" ht="15">
      <c r="K82" s="120" t="s">
        <v>14299</v>
      </c>
      <c r="L82" s="120" t="s">
        <v>14300</v>
      </c>
      <c r="M82" s="120" t="s">
        <v>1632</v>
      </c>
      <c r="N82" s="120" t="s">
        <v>12208</v>
      </c>
      <c r="O82" s="120" t="s">
        <v>12201</v>
      </c>
      <c r="P82" s="120">
        <v>33</v>
      </c>
      <c r="Q82" s="120">
        <v>3309</v>
      </c>
      <c r="R82" s="348" t="str">
        <f>IF(P82&lt;&gt;"",VLOOKUP(P82,'01_MASTER_KODE_WILAYAH'!H$1437:I$1470,2,FALSE),"")</f>
        <v>JAWA TENGAH</v>
      </c>
      <c r="S82" s="348" t="str">
        <f>IF(Q82&lt;&gt;"",VLOOKUP(Q82,'01_MASTER_KODE_WILAYAH'!D$5:F$1353,3,FALSE),"")</f>
        <v>BOYOLALI</v>
      </c>
      <c r="T82" s="422" t="str">
        <f t="shared" si="73"/>
        <v>Pemerintah</v>
      </c>
      <c r="U82" s="145" t="e">
        <f t="shared" si="74"/>
        <v>#VALUE!</v>
      </c>
      <c r="V82" s="133" t="e">
        <f>COUNTIFS(A1_Individu_Data_Keadaan_SDMK!A$4:A$149931,K82,A1_Individu_Data_Keadaan_SDMK!S$4:S$149285,"Dokter Umum")</f>
        <v>#VALUE!</v>
      </c>
      <c r="W82" s="122">
        <f t="shared" si="75"/>
        <v>9</v>
      </c>
      <c r="X82" s="134" t="e">
        <f t="shared" si="76"/>
        <v>#VALUE!</v>
      </c>
      <c r="Y82" s="134" t="e">
        <f t="shared" si="77"/>
        <v>#VALUE!</v>
      </c>
      <c r="Z82" s="133" t="e">
        <f>COUNTIFS(A1_Individu_Data_Keadaan_SDMK!A$4:A$149931,K82,A1_Individu_Data_Keadaan_SDMK!S$4:S$149285,"Dokter Gigi")</f>
        <v>#VALUE!</v>
      </c>
      <c r="AA82" s="122">
        <f t="shared" si="78"/>
        <v>2</v>
      </c>
      <c r="AB82" s="134" t="e">
        <f t="shared" si="79"/>
        <v>#VALUE!</v>
      </c>
      <c r="AC82" s="134" t="e">
        <f t="shared" si="80"/>
        <v>#VALUE!</v>
      </c>
      <c r="AD82" s="133" t="e">
        <f>COUNTIFS(A1_Individu_Data_Keadaan_SDMK!A$4:A$149931,K82,A1_Individu_Data_Keadaan_SDMK!S$4:S$149285,"Dokter Spesialis Penyakit Dalam (Sp.PD)")</f>
        <v>#VALUE!</v>
      </c>
      <c r="AE82" s="122">
        <f t="shared" si="81"/>
        <v>2</v>
      </c>
      <c r="AF82" s="134" t="e">
        <f t="shared" si="82"/>
        <v>#VALUE!</v>
      </c>
      <c r="AG82" s="134" t="e">
        <f t="shared" si="83"/>
        <v>#VALUE!</v>
      </c>
      <c r="AH82" s="133" t="e">
        <f>COUNTIFS(A1_Individu_Data_Keadaan_SDMK!A$4:A$149931,K82,A1_Individu_Data_Keadaan_SDMK!S$4:S$149285,"Dokter Spesialis Obstetri &amp; Ginekologi - Kebidanan &amp; Kandungan (Sp.OG)")</f>
        <v>#VALUE!</v>
      </c>
      <c r="AI82" s="122">
        <f t="shared" si="84"/>
        <v>2</v>
      </c>
      <c r="AJ82" s="134" t="e">
        <f t="shared" si="85"/>
        <v>#VALUE!</v>
      </c>
      <c r="AK82" s="134" t="e">
        <f t="shared" si="86"/>
        <v>#VALUE!</v>
      </c>
      <c r="AL82" s="133" t="e">
        <f>COUNTIFS(A1_Individu_Data_Keadaan_SDMK!A$4:A$149931,K82,A1_Individu_Data_Keadaan_SDMK!S$4:S$149285,"Dokter Spesialis Anak (Sp.A)")</f>
        <v>#VALUE!</v>
      </c>
      <c r="AM82" s="135">
        <f t="shared" si="87"/>
        <v>2</v>
      </c>
      <c r="AN82" s="134" t="e">
        <f t="shared" si="88"/>
        <v>#VALUE!</v>
      </c>
      <c r="AO82" s="134" t="e">
        <f t="shared" si="89"/>
        <v>#VALUE!</v>
      </c>
      <c r="AP82" s="133" t="e">
        <f>COUNTIFS(A1_Individu_Data_Keadaan_SDMK!A$4:A$149931,K82,A1_Individu_Data_Keadaan_SDMK!S$4:S$149285,"Dokter Spesialis Bedah (Sp.B)")</f>
        <v>#VALUE!</v>
      </c>
      <c r="AQ82" s="135">
        <f t="shared" si="90"/>
        <v>2</v>
      </c>
      <c r="AR82" s="134" t="e">
        <f t="shared" si="91"/>
        <v>#VALUE!</v>
      </c>
      <c r="AS82" s="134" t="e">
        <f t="shared" si="92"/>
        <v>#VALUE!</v>
      </c>
      <c r="AT82" s="133" t="e">
        <f>COUNTIFS(A1_Individu_Data_Keadaan_SDMK!A$4:A$149931,K82,A1_Individu_Data_Keadaan_SDMK!S$4:S$149285,"Dokter Spesialis Radiologi (Sp.Rad)")</f>
        <v>#VALUE!</v>
      </c>
      <c r="AU82" s="135">
        <f t="shared" si="93"/>
        <v>1</v>
      </c>
      <c r="AV82" s="134" t="e">
        <f t="shared" si="94"/>
        <v>#VALUE!</v>
      </c>
      <c r="AW82" s="134" t="e">
        <f t="shared" si="95"/>
        <v>#VALUE!</v>
      </c>
      <c r="AX82" s="133" t="e">
        <f>COUNTIFS(A1_Individu_Data_Keadaan_SDMK!A$4:A$149931,K82,A1_Individu_Data_Keadaan_SDMK!S$4:S$149285,"Dokter Spesialis Anastesiologi (Sp.An)")</f>
        <v>#VALUE!</v>
      </c>
      <c r="AY82" s="135">
        <f t="shared" si="96"/>
        <v>1</v>
      </c>
      <c r="AZ82" s="134" t="e">
        <f t="shared" si="97"/>
        <v>#VALUE!</v>
      </c>
      <c r="BA82" s="134" t="e">
        <f t="shared" si="98"/>
        <v>#VALUE!</v>
      </c>
      <c r="BB82" s="133" t="e">
        <f>COUNTIFS(A1_Individu_Data_Keadaan_SDMK!A$4:A$149931,K82,A1_Individu_Data_Keadaan_SDMK!S$4:S$149285,"Dokter Spesialis Patologi Klinik (SP.PK)")</f>
        <v>#VALUE!</v>
      </c>
      <c r="BC82" s="135">
        <f t="shared" si="99"/>
        <v>1</v>
      </c>
      <c r="BD82" s="134" t="e">
        <f t="shared" si="100"/>
        <v>#VALUE!</v>
      </c>
      <c r="BE82" s="134" t="e">
        <f t="shared" si="101"/>
        <v>#VALUE!</v>
      </c>
      <c r="BF82" s="133" t="e">
        <f>COUNTIFS(A1_Individu_Data_Keadaan_SDMK!A$4:A$149931,K82,A1_Individu_Data_Keadaan_SDMK!S$4:S$149285,"Dokter Spesialis Patologi Anatomi (Sp.PA)")</f>
        <v>#VALUE!</v>
      </c>
      <c r="BG82" s="135">
        <f t="shared" si="102"/>
        <v>0</v>
      </c>
      <c r="BH82" s="134" t="e">
        <f t="shared" si="103"/>
        <v>#VALUE!</v>
      </c>
      <c r="BI82" s="134" t="e">
        <f t="shared" si="104"/>
        <v>#VALUE!</v>
      </c>
      <c r="BJ82" s="133" t="e">
        <f>COUNTIFS(A1_Individu_Data_Keadaan_SDMK!A$4:A$149931,K82,A1_Individu_Data_Keadaan_SDMK!S$4:S$149285,"Dokter Spesialis Rehabilitasi Medik (Sp.RM)")</f>
        <v>#VALUE!</v>
      </c>
      <c r="BK82" s="135" t="e">
        <f t="shared" si="105"/>
        <v>#VALUE!</v>
      </c>
      <c r="BL82" s="134" t="e">
        <f t="shared" si="106"/>
        <v>#VALUE!</v>
      </c>
      <c r="BM82" s="134" t="e">
        <f t="shared" si="107"/>
        <v>#VALUE!</v>
      </c>
      <c r="BN82" s="139" t="e">
        <f t="shared" si="108"/>
        <v>#VALUE!</v>
      </c>
    </row>
    <row r="83" spans="11:66" ht="15">
      <c r="K83" s="120" t="s">
        <v>14301</v>
      </c>
      <c r="L83" s="120" t="s">
        <v>14302</v>
      </c>
      <c r="M83" s="120" t="s">
        <v>1632</v>
      </c>
      <c r="N83" s="120" t="s">
        <v>12209</v>
      </c>
      <c r="O83" s="120" t="s">
        <v>12203</v>
      </c>
      <c r="P83" s="120">
        <v>33</v>
      </c>
      <c r="Q83" s="120">
        <v>3309</v>
      </c>
      <c r="R83" s="348" t="str">
        <f>IF(P83&lt;&gt;"",VLOOKUP(P83,'01_MASTER_KODE_WILAYAH'!H$1437:I$1470,2,FALSE),"")</f>
        <v>JAWA TENGAH</v>
      </c>
      <c r="S83" s="348" t="str">
        <f>IF(Q83&lt;&gt;"",VLOOKUP(Q83,'01_MASTER_KODE_WILAYAH'!D$5:F$1353,3,FALSE),"")</f>
        <v>BOYOLALI</v>
      </c>
      <c r="T83" s="422" t="str">
        <f t="shared" si="73"/>
        <v>Organisasi</v>
      </c>
      <c r="U83" s="145" t="e">
        <f t="shared" si="74"/>
        <v>#VALUE!</v>
      </c>
      <c r="V83" s="133" t="e">
        <f>COUNTIFS(A1_Individu_Data_Keadaan_SDMK!A$4:A$149931,K83,A1_Individu_Data_Keadaan_SDMK!S$4:S$149285,"Dokter Umum")</f>
        <v>#VALUE!</v>
      </c>
      <c r="W83" s="122">
        <f t="shared" si="75"/>
        <v>4</v>
      </c>
      <c r="X83" s="134" t="e">
        <f t="shared" si="76"/>
        <v>#VALUE!</v>
      </c>
      <c r="Y83" s="134" t="e">
        <f t="shared" si="77"/>
        <v>#VALUE!</v>
      </c>
      <c r="Z83" s="133" t="e">
        <f>COUNTIFS(A1_Individu_Data_Keadaan_SDMK!A$4:A$149931,K83,A1_Individu_Data_Keadaan_SDMK!S$4:S$149285,"Dokter Gigi")</f>
        <v>#VALUE!</v>
      </c>
      <c r="AA83" s="122">
        <f t="shared" si="78"/>
        <v>1</v>
      </c>
      <c r="AB83" s="134" t="e">
        <f t="shared" si="79"/>
        <v>#VALUE!</v>
      </c>
      <c r="AC83" s="134" t="e">
        <f t="shared" si="80"/>
        <v>#VALUE!</v>
      </c>
      <c r="AD83" s="133" t="e">
        <f>COUNTIFS(A1_Individu_Data_Keadaan_SDMK!A$4:A$149931,K83,A1_Individu_Data_Keadaan_SDMK!S$4:S$149285,"Dokter Spesialis Penyakit Dalam (Sp.PD)")</f>
        <v>#VALUE!</v>
      </c>
      <c r="AE83" s="122">
        <f t="shared" si="81"/>
        <v>1</v>
      </c>
      <c r="AF83" s="134" t="e">
        <f t="shared" si="82"/>
        <v>#VALUE!</v>
      </c>
      <c r="AG83" s="134" t="e">
        <f t="shared" si="83"/>
        <v>#VALUE!</v>
      </c>
      <c r="AH83" s="133" t="e">
        <f>COUNTIFS(A1_Individu_Data_Keadaan_SDMK!A$4:A$149931,K83,A1_Individu_Data_Keadaan_SDMK!S$4:S$149285,"Dokter Spesialis Obstetri &amp; Ginekologi - Kebidanan &amp; Kandungan (Sp.OG)")</f>
        <v>#VALUE!</v>
      </c>
      <c r="AI83" s="122">
        <f t="shared" si="84"/>
        <v>1</v>
      </c>
      <c r="AJ83" s="134" t="e">
        <f t="shared" si="85"/>
        <v>#VALUE!</v>
      </c>
      <c r="AK83" s="134" t="e">
        <f t="shared" si="86"/>
        <v>#VALUE!</v>
      </c>
      <c r="AL83" s="133" t="e">
        <f>COUNTIFS(A1_Individu_Data_Keadaan_SDMK!A$4:A$149931,K83,A1_Individu_Data_Keadaan_SDMK!S$4:S$149285,"Dokter Spesialis Anak (Sp.A)")</f>
        <v>#VALUE!</v>
      </c>
      <c r="AM83" s="135">
        <f t="shared" si="87"/>
        <v>1</v>
      </c>
      <c r="AN83" s="134" t="e">
        <f t="shared" si="88"/>
        <v>#VALUE!</v>
      </c>
      <c r="AO83" s="134" t="e">
        <f t="shared" si="89"/>
        <v>#VALUE!</v>
      </c>
      <c r="AP83" s="133" t="e">
        <f>COUNTIFS(A1_Individu_Data_Keadaan_SDMK!A$4:A$149931,K83,A1_Individu_Data_Keadaan_SDMK!S$4:S$149285,"Dokter Spesialis Bedah (Sp.B)")</f>
        <v>#VALUE!</v>
      </c>
      <c r="AQ83" s="135">
        <f t="shared" si="90"/>
        <v>1</v>
      </c>
      <c r="AR83" s="134" t="e">
        <f t="shared" si="91"/>
        <v>#VALUE!</v>
      </c>
      <c r="AS83" s="134" t="e">
        <f t="shared" si="92"/>
        <v>#VALUE!</v>
      </c>
      <c r="AT83" s="133" t="e">
        <f>COUNTIFS(A1_Individu_Data_Keadaan_SDMK!A$4:A$149931,K83,A1_Individu_Data_Keadaan_SDMK!S$4:S$149285,"Dokter Spesialis Radiologi (Sp.Rad)")</f>
        <v>#VALUE!</v>
      </c>
      <c r="AU83" s="135">
        <f t="shared" si="93"/>
        <v>0</v>
      </c>
      <c r="AV83" s="134" t="e">
        <f t="shared" si="94"/>
        <v>#VALUE!</v>
      </c>
      <c r="AW83" s="134" t="e">
        <f t="shared" si="95"/>
        <v>#VALUE!</v>
      </c>
      <c r="AX83" s="133" t="e">
        <f>COUNTIFS(A1_Individu_Data_Keadaan_SDMK!A$4:A$149931,K83,A1_Individu_Data_Keadaan_SDMK!S$4:S$149285,"Dokter Spesialis Anastesiologi (Sp.An)")</f>
        <v>#VALUE!</v>
      </c>
      <c r="AY83" s="135">
        <f t="shared" si="96"/>
        <v>0</v>
      </c>
      <c r="AZ83" s="134" t="e">
        <f t="shared" si="97"/>
        <v>#VALUE!</v>
      </c>
      <c r="BA83" s="134" t="e">
        <f t="shared" si="98"/>
        <v>#VALUE!</v>
      </c>
      <c r="BB83" s="133" t="e">
        <f>COUNTIFS(A1_Individu_Data_Keadaan_SDMK!A$4:A$149931,K83,A1_Individu_Data_Keadaan_SDMK!S$4:S$149285,"Dokter Spesialis Patologi Klinik (SP.PK)")</f>
        <v>#VALUE!</v>
      </c>
      <c r="BC83" s="135">
        <f t="shared" si="99"/>
        <v>0</v>
      </c>
      <c r="BD83" s="134" t="e">
        <f t="shared" si="100"/>
        <v>#VALUE!</v>
      </c>
      <c r="BE83" s="134" t="e">
        <f t="shared" si="101"/>
        <v>#VALUE!</v>
      </c>
      <c r="BF83" s="133" t="e">
        <f>COUNTIFS(A1_Individu_Data_Keadaan_SDMK!A$4:A$149931,K83,A1_Individu_Data_Keadaan_SDMK!S$4:S$149285,"Dokter Spesialis Patologi Anatomi (Sp.PA)")</f>
        <v>#VALUE!</v>
      </c>
      <c r="BG83" s="135">
        <f t="shared" si="102"/>
        <v>0</v>
      </c>
      <c r="BH83" s="134" t="e">
        <f t="shared" si="103"/>
        <v>#VALUE!</v>
      </c>
      <c r="BI83" s="134" t="e">
        <f t="shared" si="104"/>
        <v>#VALUE!</v>
      </c>
      <c r="BJ83" s="133" t="e">
        <f>COUNTIFS(A1_Individu_Data_Keadaan_SDMK!A$4:A$149931,K83,A1_Individu_Data_Keadaan_SDMK!S$4:S$149285,"Dokter Spesialis Rehabilitasi Medik (Sp.RM)")</f>
        <v>#VALUE!</v>
      </c>
      <c r="BK83" s="135" t="e">
        <f t="shared" si="105"/>
        <v>#VALUE!</v>
      </c>
      <c r="BL83" s="134" t="e">
        <f t="shared" si="106"/>
        <v>#VALUE!</v>
      </c>
      <c r="BM83" s="134" t="e">
        <f t="shared" si="107"/>
        <v>#VALUE!</v>
      </c>
      <c r="BN83" s="139" t="e">
        <f t="shared" si="108"/>
        <v>#VALUE!</v>
      </c>
    </row>
    <row r="84" spans="11:66" ht="15">
      <c r="K84" s="120" t="s">
        <v>14303</v>
      </c>
      <c r="L84" s="120" t="s">
        <v>14304</v>
      </c>
      <c r="M84" s="120" t="s">
        <v>1632</v>
      </c>
      <c r="N84" s="120" t="s">
        <v>12209</v>
      </c>
      <c r="O84" s="120" t="s">
        <v>12203</v>
      </c>
      <c r="P84" s="120">
        <v>33</v>
      </c>
      <c r="Q84" s="120">
        <v>3309</v>
      </c>
      <c r="R84" s="348" t="str">
        <f>IF(P84&lt;&gt;"",VLOOKUP(P84,'01_MASTER_KODE_WILAYAH'!H$1437:I$1470,2,FALSE),"")</f>
        <v>JAWA TENGAH</v>
      </c>
      <c r="S84" s="348" t="str">
        <f>IF(Q84&lt;&gt;"",VLOOKUP(Q84,'01_MASTER_KODE_WILAYAH'!D$5:F$1353,3,FALSE),"")</f>
        <v>BOYOLALI</v>
      </c>
      <c r="T84" s="422" t="str">
        <f t="shared" si="73"/>
        <v>Organisasi</v>
      </c>
      <c r="U84" s="145" t="e">
        <f t="shared" si="74"/>
        <v>#VALUE!</v>
      </c>
      <c r="V84" s="133" t="e">
        <f>COUNTIFS(A1_Individu_Data_Keadaan_SDMK!A$4:A$149931,K84,A1_Individu_Data_Keadaan_SDMK!S$4:S$149285,"Dokter Umum")</f>
        <v>#VALUE!</v>
      </c>
      <c r="W84" s="122">
        <f t="shared" si="75"/>
        <v>4</v>
      </c>
      <c r="X84" s="134" t="e">
        <f t="shared" si="76"/>
        <v>#VALUE!</v>
      </c>
      <c r="Y84" s="134" t="e">
        <f t="shared" si="77"/>
        <v>#VALUE!</v>
      </c>
      <c r="Z84" s="133" t="e">
        <f>COUNTIFS(A1_Individu_Data_Keadaan_SDMK!A$4:A$149931,K84,A1_Individu_Data_Keadaan_SDMK!S$4:S$149285,"Dokter Gigi")</f>
        <v>#VALUE!</v>
      </c>
      <c r="AA84" s="122">
        <f t="shared" si="78"/>
        <v>1</v>
      </c>
      <c r="AB84" s="134" t="e">
        <f t="shared" si="79"/>
        <v>#VALUE!</v>
      </c>
      <c r="AC84" s="134" t="e">
        <f t="shared" si="80"/>
        <v>#VALUE!</v>
      </c>
      <c r="AD84" s="133" t="e">
        <f>COUNTIFS(A1_Individu_Data_Keadaan_SDMK!A$4:A$149931,K84,A1_Individu_Data_Keadaan_SDMK!S$4:S$149285,"Dokter Spesialis Penyakit Dalam (Sp.PD)")</f>
        <v>#VALUE!</v>
      </c>
      <c r="AE84" s="122">
        <f t="shared" si="81"/>
        <v>1</v>
      </c>
      <c r="AF84" s="134" t="e">
        <f t="shared" si="82"/>
        <v>#VALUE!</v>
      </c>
      <c r="AG84" s="134" t="e">
        <f t="shared" si="83"/>
        <v>#VALUE!</v>
      </c>
      <c r="AH84" s="133" t="e">
        <f>COUNTIFS(A1_Individu_Data_Keadaan_SDMK!A$4:A$149931,K84,A1_Individu_Data_Keadaan_SDMK!S$4:S$149285,"Dokter Spesialis Obstetri &amp; Ginekologi - Kebidanan &amp; Kandungan (Sp.OG)")</f>
        <v>#VALUE!</v>
      </c>
      <c r="AI84" s="122">
        <f t="shared" si="84"/>
        <v>1</v>
      </c>
      <c r="AJ84" s="134" t="e">
        <f t="shared" si="85"/>
        <v>#VALUE!</v>
      </c>
      <c r="AK84" s="134" t="e">
        <f t="shared" si="86"/>
        <v>#VALUE!</v>
      </c>
      <c r="AL84" s="133" t="e">
        <f>COUNTIFS(A1_Individu_Data_Keadaan_SDMK!A$4:A$149931,K84,A1_Individu_Data_Keadaan_SDMK!S$4:S$149285,"Dokter Spesialis Anak (Sp.A)")</f>
        <v>#VALUE!</v>
      </c>
      <c r="AM84" s="135">
        <f t="shared" si="87"/>
        <v>1</v>
      </c>
      <c r="AN84" s="134" t="e">
        <f t="shared" si="88"/>
        <v>#VALUE!</v>
      </c>
      <c r="AO84" s="134" t="e">
        <f t="shared" si="89"/>
        <v>#VALUE!</v>
      </c>
      <c r="AP84" s="133" t="e">
        <f>COUNTIFS(A1_Individu_Data_Keadaan_SDMK!A$4:A$149931,K84,A1_Individu_Data_Keadaan_SDMK!S$4:S$149285,"Dokter Spesialis Bedah (Sp.B)")</f>
        <v>#VALUE!</v>
      </c>
      <c r="AQ84" s="135">
        <f t="shared" si="90"/>
        <v>1</v>
      </c>
      <c r="AR84" s="134" t="e">
        <f t="shared" si="91"/>
        <v>#VALUE!</v>
      </c>
      <c r="AS84" s="134" t="e">
        <f t="shared" si="92"/>
        <v>#VALUE!</v>
      </c>
      <c r="AT84" s="133" t="e">
        <f>COUNTIFS(A1_Individu_Data_Keadaan_SDMK!A$4:A$149931,K84,A1_Individu_Data_Keadaan_SDMK!S$4:S$149285,"Dokter Spesialis Radiologi (Sp.Rad)")</f>
        <v>#VALUE!</v>
      </c>
      <c r="AU84" s="135">
        <f t="shared" si="93"/>
        <v>0</v>
      </c>
      <c r="AV84" s="134" t="e">
        <f t="shared" si="94"/>
        <v>#VALUE!</v>
      </c>
      <c r="AW84" s="134" t="e">
        <f t="shared" si="95"/>
        <v>#VALUE!</v>
      </c>
      <c r="AX84" s="133" t="e">
        <f>COUNTIFS(A1_Individu_Data_Keadaan_SDMK!A$4:A$149931,K84,A1_Individu_Data_Keadaan_SDMK!S$4:S$149285,"Dokter Spesialis Anastesiologi (Sp.An)")</f>
        <v>#VALUE!</v>
      </c>
      <c r="AY84" s="135">
        <f t="shared" si="96"/>
        <v>0</v>
      </c>
      <c r="AZ84" s="134" t="e">
        <f t="shared" si="97"/>
        <v>#VALUE!</v>
      </c>
      <c r="BA84" s="134" t="e">
        <f t="shared" si="98"/>
        <v>#VALUE!</v>
      </c>
      <c r="BB84" s="133" t="e">
        <f>COUNTIFS(A1_Individu_Data_Keadaan_SDMK!A$4:A$149931,K84,A1_Individu_Data_Keadaan_SDMK!S$4:S$149285,"Dokter Spesialis Patologi Klinik (SP.PK)")</f>
        <v>#VALUE!</v>
      </c>
      <c r="BC84" s="135">
        <f t="shared" si="99"/>
        <v>0</v>
      </c>
      <c r="BD84" s="134" t="e">
        <f t="shared" si="100"/>
        <v>#VALUE!</v>
      </c>
      <c r="BE84" s="134" t="e">
        <f t="shared" si="101"/>
        <v>#VALUE!</v>
      </c>
      <c r="BF84" s="133" t="e">
        <f>COUNTIFS(A1_Individu_Data_Keadaan_SDMK!A$4:A$149931,K84,A1_Individu_Data_Keadaan_SDMK!S$4:S$149285,"Dokter Spesialis Patologi Anatomi (Sp.PA)")</f>
        <v>#VALUE!</v>
      </c>
      <c r="BG84" s="135">
        <f t="shared" si="102"/>
        <v>0</v>
      </c>
      <c r="BH84" s="134" t="e">
        <f t="shared" si="103"/>
        <v>#VALUE!</v>
      </c>
      <c r="BI84" s="134" t="e">
        <f t="shared" si="104"/>
        <v>#VALUE!</v>
      </c>
      <c r="BJ84" s="133" t="e">
        <f>COUNTIFS(A1_Individu_Data_Keadaan_SDMK!A$4:A$149931,K84,A1_Individu_Data_Keadaan_SDMK!S$4:S$149285,"Dokter Spesialis Rehabilitasi Medik (Sp.RM)")</f>
        <v>#VALUE!</v>
      </c>
      <c r="BK84" s="135" t="e">
        <f t="shared" si="105"/>
        <v>#VALUE!</v>
      </c>
      <c r="BL84" s="134" t="e">
        <f t="shared" si="106"/>
        <v>#VALUE!</v>
      </c>
      <c r="BM84" s="134" t="e">
        <f t="shared" si="107"/>
        <v>#VALUE!</v>
      </c>
      <c r="BN84" s="139" t="e">
        <f t="shared" si="108"/>
        <v>#VALUE!</v>
      </c>
    </row>
    <row r="85" spans="11:66" ht="15">
      <c r="K85" s="120" t="s">
        <v>14305</v>
      </c>
      <c r="L85" s="120" t="s">
        <v>14306</v>
      </c>
      <c r="M85" s="120" t="s">
        <v>1632</v>
      </c>
      <c r="N85" s="120" t="s">
        <v>12209</v>
      </c>
      <c r="O85" s="120" t="s">
        <v>12203</v>
      </c>
      <c r="P85" s="120">
        <v>33</v>
      </c>
      <c r="Q85" s="120">
        <v>3309</v>
      </c>
      <c r="R85" s="348" t="str">
        <f>IF(P85&lt;&gt;"",VLOOKUP(P85,'01_MASTER_KODE_WILAYAH'!H$1437:I$1470,2,FALSE),"")</f>
        <v>JAWA TENGAH</v>
      </c>
      <c r="S85" s="348" t="str">
        <f>IF(Q85&lt;&gt;"",VLOOKUP(Q85,'01_MASTER_KODE_WILAYAH'!D$5:F$1353,3,FALSE),"")</f>
        <v>BOYOLALI</v>
      </c>
      <c r="T85" s="422" t="str">
        <f t="shared" ref="T85:T148" si="111">LEFT(O85,10)</f>
        <v>Organisasi</v>
      </c>
      <c r="U85" s="145" t="e">
        <f t="shared" ref="U85:U148" si="112">AD85+AH85+AL85+AP85+AT85+AX85+BB85</f>
        <v>#VALUE!</v>
      </c>
      <c r="V85" s="133" t="e">
        <f>COUNTIFS(A1_Individu_Data_Keadaan_SDMK!A$4:A$149931,K85,A1_Individu_Data_Keadaan_SDMK!S$4:S$149285,"Dokter Umum")</f>
        <v>#VALUE!</v>
      </c>
      <c r="W85" s="122">
        <f t="shared" ref="W85:W148" si="113">IF(N85="A",18,IF(N85="B",12,IF(N85="C",9,IF(N85="D",4,1))))</f>
        <v>4</v>
      </c>
      <c r="X85" s="134" t="e">
        <f t="shared" ref="X85:X148" si="114">IF((V85-W85)&gt;0,(V85-W85),0)</f>
        <v>#VALUE!</v>
      </c>
      <c r="Y85" s="134" t="e">
        <f t="shared" ref="Y85:Y148" si="115">IF((V85-W85)&lt;0,ABS(V85-W85),0)</f>
        <v>#VALUE!</v>
      </c>
      <c r="Z85" s="133" t="e">
        <f>COUNTIFS(A1_Individu_Data_Keadaan_SDMK!A$4:A$149931,K85,A1_Individu_Data_Keadaan_SDMK!S$4:S$149285,"Dokter Gigi")</f>
        <v>#VALUE!</v>
      </c>
      <c r="AA85" s="122">
        <f t="shared" ref="AA85:AA148" si="116">IF(N85="A",4,IF(N85="B",3,IF(N85="C",2,IF(N85="D",1,1))))</f>
        <v>1</v>
      </c>
      <c r="AB85" s="134" t="e">
        <f t="shared" ref="AB85:AB148" si="117">IF((Z85-AA85)&gt;0,(Z85-AA85),0)</f>
        <v>#VALUE!</v>
      </c>
      <c r="AC85" s="134" t="e">
        <f t="shared" ref="AC85:AC148" si="118">IF((Z85-AA85)&lt;0,ABS(Z85-AA85),0)</f>
        <v>#VALUE!</v>
      </c>
      <c r="AD85" s="133" t="e">
        <f>COUNTIFS(A1_Individu_Data_Keadaan_SDMK!A$4:A$149931,K85,A1_Individu_Data_Keadaan_SDMK!S$4:S$149285,"Dokter Spesialis Penyakit Dalam (Sp.PD)")</f>
        <v>#VALUE!</v>
      </c>
      <c r="AE85" s="122">
        <f t="shared" ref="AE85:AE148" si="119">IF(N85="A",6,IF(N85="B",3,IF(N85="C",2,IF(N85="D",1,1))))</f>
        <v>1</v>
      </c>
      <c r="AF85" s="134" t="e">
        <f t="shared" ref="AF85:AF148" si="120">IF((AD85-AE85)&gt;0,(AD85-AE85),0)</f>
        <v>#VALUE!</v>
      </c>
      <c r="AG85" s="134" t="e">
        <f t="shared" ref="AG85:AG148" si="121">IF((AD85-AE85)&lt;0,ABS(AD85-AE85),0)</f>
        <v>#VALUE!</v>
      </c>
      <c r="AH85" s="133" t="e">
        <f>COUNTIFS(A1_Individu_Data_Keadaan_SDMK!A$4:A$149931,K85,A1_Individu_Data_Keadaan_SDMK!S$4:S$149285,"Dokter Spesialis Obstetri &amp; Ginekologi - Kebidanan &amp; Kandungan (Sp.OG)")</f>
        <v>#VALUE!</v>
      </c>
      <c r="AI85" s="122">
        <f t="shared" ref="AI85:AI148" si="122">IF(N85="A",6,IF(N85="B",3,IF(N85="C",2,IF(N85="D",1,1))))</f>
        <v>1</v>
      </c>
      <c r="AJ85" s="134" t="e">
        <f t="shared" ref="AJ85:AJ148" si="123">IF((AH85-AI85)&gt;0,(AH85-AI85),0)</f>
        <v>#VALUE!</v>
      </c>
      <c r="AK85" s="134" t="e">
        <f t="shared" ref="AK85:AK148" si="124">IF((AH85-AI85)&lt;0,ABS(AH85-AI85),0)</f>
        <v>#VALUE!</v>
      </c>
      <c r="AL85" s="133" t="e">
        <f>COUNTIFS(A1_Individu_Data_Keadaan_SDMK!A$4:A$149931,K85,A1_Individu_Data_Keadaan_SDMK!S$4:S$149285,"Dokter Spesialis Anak (Sp.A)")</f>
        <v>#VALUE!</v>
      </c>
      <c r="AM85" s="135">
        <f t="shared" ref="AM85:AM148" si="125">IF(N85="A",6,IF(N85="B",3,IF(N85="C",2,IF(N85="D",1,1))))</f>
        <v>1</v>
      </c>
      <c r="AN85" s="134" t="e">
        <f t="shared" ref="AN85:AN148" si="126">IF((AL85-AM85)&gt;0,(AL85-AM85),0)</f>
        <v>#VALUE!</v>
      </c>
      <c r="AO85" s="134" t="e">
        <f t="shared" ref="AO85:AO148" si="127">IF((AL85-AM85)&lt;0,ABS(AL85-AM85),0)</f>
        <v>#VALUE!</v>
      </c>
      <c r="AP85" s="133" t="e">
        <f>COUNTIFS(A1_Individu_Data_Keadaan_SDMK!A$4:A$149931,K85,A1_Individu_Data_Keadaan_SDMK!S$4:S$149285,"Dokter Spesialis Bedah (Sp.B)")</f>
        <v>#VALUE!</v>
      </c>
      <c r="AQ85" s="135">
        <f t="shared" ref="AQ85:AQ148" si="128">IF(N85="A",6,IF(N85="B",3,IF(N85="C",2,IF(N85="D",1,1))))</f>
        <v>1</v>
      </c>
      <c r="AR85" s="134" t="e">
        <f t="shared" ref="AR85:AR148" si="129">IF((AP85-AQ85)&gt;0,(AP85-AQ85),0)</f>
        <v>#VALUE!</v>
      </c>
      <c r="AS85" s="134" t="e">
        <f t="shared" ref="AS85:AS148" si="130">IF((AP85-AQ85)&lt;0,ABS(AP85-AQ85),0)</f>
        <v>#VALUE!</v>
      </c>
      <c r="AT85" s="133" t="e">
        <f>COUNTIFS(A1_Individu_Data_Keadaan_SDMK!A$4:A$149931,K85,A1_Individu_Data_Keadaan_SDMK!S$4:S$149285,"Dokter Spesialis Radiologi (Sp.Rad)")</f>
        <v>#VALUE!</v>
      </c>
      <c r="AU85" s="135">
        <f t="shared" ref="AU85:AU148" si="131">IF(N85="A",3,IF(N85="B",2,IF(N85="C",1,IF(N85="D",0,0))))</f>
        <v>0</v>
      </c>
      <c r="AV85" s="134" t="e">
        <f t="shared" ref="AV85:AV148" si="132">IF((AT85-AU85)&gt;0,(AT85-AU85),0)</f>
        <v>#VALUE!</v>
      </c>
      <c r="AW85" s="134" t="e">
        <f t="shared" ref="AW85:AW148" si="133">IF((AT85-AU85)&lt;0,ABS(AT85-AU85),0)</f>
        <v>#VALUE!</v>
      </c>
      <c r="AX85" s="133" t="e">
        <f>COUNTIFS(A1_Individu_Data_Keadaan_SDMK!A$4:A$149931,K85,A1_Individu_Data_Keadaan_SDMK!S$4:S$149285,"Dokter Spesialis Anastesiologi (Sp.An)")</f>
        <v>#VALUE!</v>
      </c>
      <c r="AY85" s="135">
        <f t="shared" ref="AY85:AY148" si="134">IF(N85="A",3,IF(N85="B",2,IF(N85="C",1,IF(N85="D",0,0))))</f>
        <v>0</v>
      </c>
      <c r="AZ85" s="134" t="e">
        <f t="shared" ref="AZ85:AZ148" si="135">IF((AX85-AY85)&gt;0,(AX85-AY85),0)</f>
        <v>#VALUE!</v>
      </c>
      <c r="BA85" s="134" t="e">
        <f t="shared" ref="BA85:BA148" si="136">IF((AX85-AY85)&lt;0,ABS(AX85-AY85),0)</f>
        <v>#VALUE!</v>
      </c>
      <c r="BB85" s="133" t="e">
        <f>COUNTIFS(A1_Individu_Data_Keadaan_SDMK!A$4:A$149931,K85,A1_Individu_Data_Keadaan_SDMK!S$4:S$149285,"Dokter Spesialis Patologi Klinik (SP.PK)")</f>
        <v>#VALUE!</v>
      </c>
      <c r="BC85" s="135">
        <f t="shared" ref="BC85:BC148" si="137">IF(N85="A",3,IF(N85="B",2,IF(N85="C",1,IF(N85="D",0,0))))</f>
        <v>0</v>
      </c>
      <c r="BD85" s="134" t="e">
        <f t="shared" ref="BD85:BD148" si="138">IF((BB85-BC85)&gt;0,(BB85-BC85),0)</f>
        <v>#VALUE!</v>
      </c>
      <c r="BE85" s="134" t="e">
        <f t="shared" ref="BE85:BE148" si="139">IF((BB85-BC85)&lt;0,ABS(BB85-BC85),0)</f>
        <v>#VALUE!</v>
      </c>
      <c r="BF85" s="133" t="e">
        <f>COUNTIFS(A1_Individu_Data_Keadaan_SDMK!A$4:A$149931,K85,A1_Individu_Data_Keadaan_SDMK!S$4:S$149285,"Dokter Spesialis Patologi Anatomi (Sp.PA)")</f>
        <v>#VALUE!</v>
      </c>
      <c r="BG85" s="135">
        <f t="shared" ref="BG85:BG148" si="140">IF(R85="A",3,IF(R85="B",2,IF(R85="C",0,IF(R85="D",0,0))))</f>
        <v>0</v>
      </c>
      <c r="BH85" s="134" t="e">
        <f t="shared" ref="BH85:BH148" si="141">IF((BF85-BG85)&gt;0,(BF85-BG85),0)</f>
        <v>#VALUE!</v>
      </c>
      <c r="BI85" s="134" t="e">
        <f t="shared" ref="BI85:BI148" si="142">IF((BF85-BG85)&lt;0,ABS(BF85-BG85),0)</f>
        <v>#VALUE!</v>
      </c>
      <c r="BJ85" s="133" t="e">
        <f>COUNTIFS(A1_Individu_Data_Keadaan_SDMK!A$4:A$149931,K85,A1_Individu_Data_Keadaan_SDMK!S$4:S$149285,"Dokter Spesialis Rehabilitasi Medik (Sp.RM)")</f>
        <v>#VALUE!</v>
      </c>
      <c r="BK85" s="135" t="e">
        <f t="shared" ref="BK85:BK148" si="143">IF(AD85="A",3,IF(AD85="B",2,IF(AD85="C",0,IF(AD85="D",0,0))))</f>
        <v>#VALUE!</v>
      </c>
      <c r="BL85" s="134" t="e">
        <f t="shared" ref="BL85:BL148" si="144">IF((BJ85-BK85)&gt;0,(BJ85-BK85),0)</f>
        <v>#VALUE!</v>
      </c>
      <c r="BM85" s="134" t="e">
        <f t="shared" ref="BM85:BM148" si="145">IF((BJ85-BK85)&lt;0,ABS(BJ85-BK85),0)</f>
        <v>#VALUE!</v>
      </c>
      <c r="BN85" s="139" t="e">
        <f t="shared" ref="BN85:BN148" si="146">IF(AND(AD85&gt;=1,AH85&gt;=1,AL85&gt;=1,AP85&gt;=1,AT85&gt;=1,AX85&gt;=1,BB85&gt;=1),"Memenuhi","Belum Memenuhi")</f>
        <v>#VALUE!</v>
      </c>
    </row>
    <row r="86" spans="11:66" ht="15">
      <c r="K86" s="120" t="s">
        <v>14307</v>
      </c>
      <c r="L86" s="120" t="s">
        <v>14308</v>
      </c>
      <c r="M86" s="120" t="s">
        <v>1632</v>
      </c>
      <c r="N86" s="120" t="s">
        <v>12209</v>
      </c>
      <c r="O86" s="120" t="s">
        <v>12204</v>
      </c>
      <c r="P86" s="120">
        <v>33</v>
      </c>
      <c r="Q86" s="120">
        <v>3309</v>
      </c>
      <c r="R86" s="348" t="str">
        <f>IF(P86&lt;&gt;"",VLOOKUP(P86,'01_MASTER_KODE_WILAYAH'!H$1437:I$1470,2,FALSE),"")</f>
        <v>JAWA TENGAH</v>
      </c>
      <c r="S86" s="348" t="str">
        <f>IF(Q86&lt;&gt;"",VLOOKUP(Q86,'01_MASTER_KODE_WILAYAH'!D$5:F$1353,3,FALSE),"")</f>
        <v>BOYOLALI</v>
      </c>
      <c r="T86" s="422" t="str">
        <f t="shared" si="111"/>
        <v>Swasta/Lai</v>
      </c>
      <c r="U86" s="145" t="e">
        <f t="shared" si="112"/>
        <v>#VALUE!</v>
      </c>
      <c r="V86" s="133" t="e">
        <f>COUNTIFS(A1_Individu_Data_Keadaan_SDMK!A$4:A$149931,K86,A1_Individu_Data_Keadaan_SDMK!S$4:S$149285,"Dokter Umum")</f>
        <v>#VALUE!</v>
      </c>
      <c r="W86" s="122">
        <f t="shared" si="113"/>
        <v>4</v>
      </c>
      <c r="X86" s="134" t="e">
        <f t="shared" si="114"/>
        <v>#VALUE!</v>
      </c>
      <c r="Y86" s="134" t="e">
        <f t="shared" si="115"/>
        <v>#VALUE!</v>
      </c>
      <c r="Z86" s="133" t="e">
        <f>COUNTIFS(A1_Individu_Data_Keadaan_SDMK!A$4:A$149931,K86,A1_Individu_Data_Keadaan_SDMK!S$4:S$149285,"Dokter Gigi")</f>
        <v>#VALUE!</v>
      </c>
      <c r="AA86" s="122">
        <f t="shared" si="116"/>
        <v>1</v>
      </c>
      <c r="AB86" s="134" t="e">
        <f t="shared" si="117"/>
        <v>#VALUE!</v>
      </c>
      <c r="AC86" s="134" t="e">
        <f t="shared" si="118"/>
        <v>#VALUE!</v>
      </c>
      <c r="AD86" s="133" t="e">
        <f>COUNTIFS(A1_Individu_Data_Keadaan_SDMK!A$4:A$149931,K86,A1_Individu_Data_Keadaan_SDMK!S$4:S$149285,"Dokter Spesialis Penyakit Dalam (Sp.PD)")</f>
        <v>#VALUE!</v>
      </c>
      <c r="AE86" s="122">
        <f t="shared" si="119"/>
        <v>1</v>
      </c>
      <c r="AF86" s="134" t="e">
        <f t="shared" si="120"/>
        <v>#VALUE!</v>
      </c>
      <c r="AG86" s="134" t="e">
        <f t="shared" si="121"/>
        <v>#VALUE!</v>
      </c>
      <c r="AH86" s="133" t="e">
        <f>COUNTIFS(A1_Individu_Data_Keadaan_SDMK!A$4:A$149931,K86,A1_Individu_Data_Keadaan_SDMK!S$4:S$149285,"Dokter Spesialis Obstetri &amp; Ginekologi - Kebidanan &amp; Kandungan (Sp.OG)")</f>
        <v>#VALUE!</v>
      </c>
      <c r="AI86" s="122">
        <f t="shared" si="122"/>
        <v>1</v>
      </c>
      <c r="AJ86" s="134" t="e">
        <f t="shared" si="123"/>
        <v>#VALUE!</v>
      </c>
      <c r="AK86" s="134" t="e">
        <f t="shared" si="124"/>
        <v>#VALUE!</v>
      </c>
      <c r="AL86" s="133" t="e">
        <f>COUNTIFS(A1_Individu_Data_Keadaan_SDMK!A$4:A$149931,K86,A1_Individu_Data_Keadaan_SDMK!S$4:S$149285,"Dokter Spesialis Anak (Sp.A)")</f>
        <v>#VALUE!</v>
      </c>
      <c r="AM86" s="135">
        <f t="shared" si="125"/>
        <v>1</v>
      </c>
      <c r="AN86" s="134" t="e">
        <f t="shared" si="126"/>
        <v>#VALUE!</v>
      </c>
      <c r="AO86" s="134" t="e">
        <f t="shared" si="127"/>
        <v>#VALUE!</v>
      </c>
      <c r="AP86" s="133" t="e">
        <f>COUNTIFS(A1_Individu_Data_Keadaan_SDMK!A$4:A$149931,K86,A1_Individu_Data_Keadaan_SDMK!S$4:S$149285,"Dokter Spesialis Bedah (Sp.B)")</f>
        <v>#VALUE!</v>
      </c>
      <c r="AQ86" s="135">
        <f t="shared" si="128"/>
        <v>1</v>
      </c>
      <c r="AR86" s="134" t="e">
        <f t="shared" si="129"/>
        <v>#VALUE!</v>
      </c>
      <c r="AS86" s="134" t="e">
        <f t="shared" si="130"/>
        <v>#VALUE!</v>
      </c>
      <c r="AT86" s="133" t="e">
        <f>COUNTIFS(A1_Individu_Data_Keadaan_SDMK!A$4:A$149931,K86,A1_Individu_Data_Keadaan_SDMK!S$4:S$149285,"Dokter Spesialis Radiologi (Sp.Rad)")</f>
        <v>#VALUE!</v>
      </c>
      <c r="AU86" s="135">
        <f t="shared" si="131"/>
        <v>0</v>
      </c>
      <c r="AV86" s="134" t="e">
        <f t="shared" si="132"/>
        <v>#VALUE!</v>
      </c>
      <c r="AW86" s="134" t="e">
        <f t="shared" si="133"/>
        <v>#VALUE!</v>
      </c>
      <c r="AX86" s="133" t="e">
        <f>COUNTIFS(A1_Individu_Data_Keadaan_SDMK!A$4:A$149931,K86,A1_Individu_Data_Keadaan_SDMK!S$4:S$149285,"Dokter Spesialis Anastesiologi (Sp.An)")</f>
        <v>#VALUE!</v>
      </c>
      <c r="AY86" s="135">
        <f t="shared" si="134"/>
        <v>0</v>
      </c>
      <c r="AZ86" s="134" t="e">
        <f t="shared" si="135"/>
        <v>#VALUE!</v>
      </c>
      <c r="BA86" s="134" t="e">
        <f t="shared" si="136"/>
        <v>#VALUE!</v>
      </c>
      <c r="BB86" s="133" t="e">
        <f>COUNTIFS(A1_Individu_Data_Keadaan_SDMK!A$4:A$149931,K86,A1_Individu_Data_Keadaan_SDMK!S$4:S$149285,"Dokter Spesialis Patologi Klinik (SP.PK)")</f>
        <v>#VALUE!</v>
      </c>
      <c r="BC86" s="135">
        <f t="shared" si="137"/>
        <v>0</v>
      </c>
      <c r="BD86" s="134" t="e">
        <f t="shared" si="138"/>
        <v>#VALUE!</v>
      </c>
      <c r="BE86" s="134" t="e">
        <f t="shared" si="139"/>
        <v>#VALUE!</v>
      </c>
      <c r="BF86" s="133" t="e">
        <f>COUNTIFS(A1_Individu_Data_Keadaan_SDMK!A$4:A$149931,K86,A1_Individu_Data_Keadaan_SDMK!S$4:S$149285,"Dokter Spesialis Patologi Anatomi (Sp.PA)")</f>
        <v>#VALUE!</v>
      </c>
      <c r="BG86" s="135">
        <f t="shared" si="140"/>
        <v>0</v>
      </c>
      <c r="BH86" s="134" t="e">
        <f t="shared" si="141"/>
        <v>#VALUE!</v>
      </c>
      <c r="BI86" s="134" t="e">
        <f t="shared" si="142"/>
        <v>#VALUE!</v>
      </c>
      <c r="BJ86" s="133" t="e">
        <f>COUNTIFS(A1_Individu_Data_Keadaan_SDMK!A$4:A$149931,K86,A1_Individu_Data_Keadaan_SDMK!S$4:S$149285,"Dokter Spesialis Rehabilitasi Medik (Sp.RM)")</f>
        <v>#VALUE!</v>
      </c>
      <c r="BK86" s="135" t="e">
        <f t="shared" si="143"/>
        <v>#VALUE!</v>
      </c>
      <c r="BL86" s="134" t="e">
        <f t="shared" si="144"/>
        <v>#VALUE!</v>
      </c>
      <c r="BM86" s="134" t="e">
        <f t="shared" si="145"/>
        <v>#VALUE!</v>
      </c>
      <c r="BN86" s="139" t="e">
        <f t="shared" si="146"/>
        <v>#VALUE!</v>
      </c>
    </row>
    <row r="87" spans="11:66" ht="15">
      <c r="K87" s="120" t="s">
        <v>14309</v>
      </c>
      <c r="L87" s="120" t="s">
        <v>14310</v>
      </c>
      <c r="M87" s="120" t="s">
        <v>1632</v>
      </c>
      <c r="N87" s="120" t="s">
        <v>12209</v>
      </c>
      <c r="O87" s="120" t="s">
        <v>12201</v>
      </c>
      <c r="P87" s="120">
        <v>33</v>
      </c>
      <c r="Q87" s="120">
        <v>3309</v>
      </c>
      <c r="R87" s="348" t="str">
        <f>IF(P87&lt;&gt;"",VLOOKUP(P87,'01_MASTER_KODE_WILAYAH'!H$1437:I$1470,2,FALSE),"")</f>
        <v>JAWA TENGAH</v>
      </c>
      <c r="S87" s="348" t="str">
        <f>IF(Q87&lt;&gt;"",VLOOKUP(Q87,'01_MASTER_KODE_WILAYAH'!D$5:F$1353,3,FALSE),"")</f>
        <v>BOYOLALI</v>
      </c>
      <c r="T87" s="422" t="str">
        <f t="shared" si="111"/>
        <v>Pemerintah</v>
      </c>
      <c r="U87" s="145" t="e">
        <f t="shared" si="112"/>
        <v>#VALUE!</v>
      </c>
      <c r="V87" s="133" t="e">
        <f>COUNTIFS(A1_Individu_Data_Keadaan_SDMK!A$4:A$149931,K87,A1_Individu_Data_Keadaan_SDMK!S$4:S$149285,"Dokter Umum")</f>
        <v>#VALUE!</v>
      </c>
      <c r="W87" s="122">
        <f t="shared" si="113"/>
        <v>4</v>
      </c>
      <c r="X87" s="134" t="e">
        <f t="shared" si="114"/>
        <v>#VALUE!</v>
      </c>
      <c r="Y87" s="134" t="e">
        <f t="shared" si="115"/>
        <v>#VALUE!</v>
      </c>
      <c r="Z87" s="133" t="e">
        <f>COUNTIFS(A1_Individu_Data_Keadaan_SDMK!A$4:A$149931,K87,A1_Individu_Data_Keadaan_SDMK!S$4:S$149285,"Dokter Gigi")</f>
        <v>#VALUE!</v>
      </c>
      <c r="AA87" s="122">
        <f t="shared" si="116"/>
        <v>1</v>
      </c>
      <c r="AB87" s="134" t="e">
        <f t="shared" si="117"/>
        <v>#VALUE!</v>
      </c>
      <c r="AC87" s="134" t="e">
        <f t="shared" si="118"/>
        <v>#VALUE!</v>
      </c>
      <c r="AD87" s="133" t="e">
        <f>COUNTIFS(A1_Individu_Data_Keadaan_SDMK!A$4:A$149931,K87,A1_Individu_Data_Keadaan_SDMK!S$4:S$149285,"Dokter Spesialis Penyakit Dalam (Sp.PD)")</f>
        <v>#VALUE!</v>
      </c>
      <c r="AE87" s="122">
        <f t="shared" si="119"/>
        <v>1</v>
      </c>
      <c r="AF87" s="134" t="e">
        <f t="shared" si="120"/>
        <v>#VALUE!</v>
      </c>
      <c r="AG87" s="134" t="e">
        <f t="shared" si="121"/>
        <v>#VALUE!</v>
      </c>
      <c r="AH87" s="133" t="e">
        <f>COUNTIFS(A1_Individu_Data_Keadaan_SDMK!A$4:A$149931,K87,A1_Individu_Data_Keadaan_SDMK!S$4:S$149285,"Dokter Spesialis Obstetri &amp; Ginekologi - Kebidanan &amp; Kandungan (Sp.OG)")</f>
        <v>#VALUE!</v>
      </c>
      <c r="AI87" s="122">
        <f t="shared" si="122"/>
        <v>1</v>
      </c>
      <c r="AJ87" s="134" t="e">
        <f t="shared" si="123"/>
        <v>#VALUE!</v>
      </c>
      <c r="AK87" s="134" t="e">
        <f t="shared" si="124"/>
        <v>#VALUE!</v>
      </c>
      <c r="AL87" s="133" t="e">
        <f>COUNTIFS(A1_Individu_Data_Keadaan_SDMK!A$4:A$149931,K87,A1_Individu_Data_Keadaan_SDMK!S$4:S$149285,"Dokter Spesialis Anak (Sp.A)")</f>
        <v>#VALUE!</v>
      </c>
      <c r="AM87" s="135">
        <f t="shared" si="125"/>
        <v>1</v>
      </c>
      <c r="AN87" s="134" t="e">
        <f t="shared" si="126"/>
        <v>#VALUE!</v>
      </c>
      <c r="AO87" s="134" t="e">
        <f t="shared" si="127"/>
        <v>#VALUE!</v>
      </c>
      <c r="AP87" s="133" t="e">
        <f>COUNTIFS(A1_Individu_Data_Keadaan_SDMK!A$4:A$149931,K87,A1_Individu_Data_Keadaan_SDMK!S$4:S$149285,"Dokter Spesialis Bedah (Sp.B)")</f>
        <v>#VALUE!</v>
      </c>
      <c r="AQ87" s="135">
        <f t="shared" si="128"/>
        <v>1</v>
      </c>
      <c r="AR87" s="134" t="e">
        <f t="shared" si="129"/>
        <v>#VALUE!</v>
      </c>
      <c r="AS87" s="134" t="e">
        <f t="shared" si="130"/>
        <v>#VALUE!</v>
      </c>
      <c r="AT87" s="133" t="e">
        <f>COUNTIFS(A1_Individu_Data_Keadaan_SDMK!A$4:A$149931,K87,A1_Individu_Data_Keadaan_SDMK!S$4:S$149285,"Dokter Spesialis Radiologi (Sp.Rad)")</f>
        <v>#VALUE!</v>
      </c>
      <c r="AU87" s="135">
        <f t="shared" si="131"/>
        <v>0</v>
      </c>
      <c r="AV87" s="134" t="e">
        <f t="shared" si="132"/>
        <v>#VALUE!</v>
      </c>
      <c r="AW87" s="134" t="e">
        <f t="shared" si="133"/>
        <v>#VALUE!</v>
      </c>
      <c r="AX87" s="133" t="e">
        <f>COUNTIFS(A1_Individu_Data_Keadaan_SDMK!A$4:A$149931,K87,A1_Individu_Data_Keadaan_SDMK!S$4:S$149285,"Dokter Spesialis Anastesiologi (Sp.An)")</f>
        <v>#VALUE!</v>
      </c>
      <c r="AY87" s="135">
        <f t="shared" si="134"/>
        <v>0</v>
      </c>
      <c r="AZ87" s="134" t="e">
        <f t="shared" si="135"/>
        <v>#VALUE!</v>
      </c>
      <c r="BA87" s="134" t="e">
        <f t="shared" si="136"/>
        <v>#VALUE!</v>
      </c>
      <c r="BB87" s="133" t="e">
        <f>COUNTIFS(A1_Individu_Data_Keadaan_SDMK!A$4:A$149931,K87,A1_Individu_Data_Keadaan_SDMK!S$4:S$149285,"Dokter Spesialis Patologi Klinik (SP.PK)")</f>
        <v>#VALUE!</v>
      </c>
      <c r="BC87" s="135">
        <f t="shared" si="137"/>
        <v>0</v>
      </c>
      <c r="BD87" s="134" t="e">
        <f t="shared" si="138"/>
        <v>#VALUE!</v>
      </c>
      <c r="BE87" s="134" t="e">
        <f t="shared" si="139"/>
        <v>#VALUE!</v>
      </c>
      <c r="BF87" s="133" t="e">
        <f>COUNTIFS(A1_Individu_Data_Keadaan_SDMK!A$4:A$149931,K87,A1_Individu_Data_Keadaan_SDMK!S$4:S$149285,"Dokter Spesialis Patologi Anatomi (Sp.PA)")</f>
        <v>#VALUE!</v>
      </c>
      <c r="BG87" s="135">
        <f t="shared" si="140"/>
        <v>0</v>
      </c>
      <c r="BH87" s="134" t="e">
        <f t="shared" si="141"/>
        <v>#VALUE!</v>
      </c>
      <c r="BI87" s="134" t="e">
        <f t="shared" si="142"/>
        <v>#VALUE!</v>
      </c>
      <c r="BJ87" s="133" t="e">
        <f>COUNTIFS(A1_Individu_Data_Keadaan_SDMK!A$4:A$149931,K87,A1_Individu_Data_Keadaan_SDMK!S$4:S$149285,"Dokter Spesialis Rehabilitasi Medik (Sp.RM)")</f>
        <v>#VALUE!</v>
      </c>
      <c r="BK87" s="135" t="e">
        <f t="shared" si="143"/>
        <v>#VALUE!</v>
      </c>
      <c r="BL87" s="134" t="e">
        <f t="shared" si="144"/>
        <v>#VALUE!</v>
      </c>
      <c r="BM87" s="134" t="e">
        <f t="shared" si="145"/>
        <v>#VALUE!</v>
      </c>
      <c r="BN87" s="139" t="e">
        <f t="shared" si="146"/>
        <v>#VALUE!</v>
      </c>
    </row>
    <row r="88" spans="11:66" ht="15">
      <c r="K88" s="120" t="s">
        <v>14311</v>
      </c>
      <c r="L88" s="120" t="s">
        <v>14312</v>
      </c>
      <c r="M88" s="120" t="s">
        <v>1632</v>
      </c>
      <c r="N88" s="120" t="s">
        <v>12209</v>
      </c>
      <c r="O88" s="120" t="s">
        <v>12201</v>
      </c>
      <c r="P88" s="120">
        <v>33</v>
      </c>
      <c r="Q88" s="120">
        <v>3309</v>
      </c>
      <c r="R88" s="348" t="str">
        <f>IF(P88&lt;&gt;"",VLOOKUP(P88,'01_MASTER_KODE_WILAYAH'!H$1437:I$1470,2,FALSE),"")</f>
        <v>JAWA TENGAH</v>
      </c>
      <c r="S88" s="348" t="str">
        <f>IF(Q88&lt;&gt;"",VLOOKUP(Q88,'01_MASTER_KODE_WILAYAH'!D$5:F$1353,3,FALSE),"")</f>
        <v>BOYOLALI</v>
      </c>
      <c r="T88" s="422" t="str">
        <f t="shared" si="111"/>
        <v>Pemerintah</v>
      </c>
      <c r="U88" s="145" t="e">
        <f t="shared" si="112"/>
        <v>#VALUE!</v>
      </c>
      <c r="V88" s="133" t="e">
        <f>COUNTIFS(A1_Individu_Data_Keadaan_SDMK!A$4:A$149931,K88,A1_Individu_Data_Keadaan_SDMK!S$4:S$149285,"Dokter Umum")</f>
        <v>#VALUE!</v>
      </c>
      <c r="W88" s="122">
        <f t="shared" si="113"/>
        <v>4</v>
      </c>
      <c r="X88" s="134" t="e">
        <f t="shared" si="114"/>
        <v>#VALUE!</v>
      </c>
      <c r="Y88" s="134" t="e">
        <f t="shared" si="115"/>
        <v>#VALUE!</v>
      </c>
      <c r="Z88" s="133" t="e">
        <f>COUNTIFS(A1_Individu_Data_Keadaan_SDMK!A$4:A$149931,K88,A1_Individu_Data_Keadaan_SDMK!S$4:S$149285,"Dokter Gigi")</f>
        <v>#VALUE!</v>
      </c>
      <c r="AA88" s="122">
        <f t="shared" si="116"/>
        <v>1</v>
      </c>
      <c r="AB88" s="134" t="e">
        <f t="shared" si="117"/>
        <v>#VALUE!</v>
      </c>
      <c r="AC88" s="134" t="e">
        <f t="shared" si="118"/>
        <v>#VALUE!</v>
      </c>
      <c r="AD88" s="133" t="e">
        <f>COUNTIFS(A1_Individu_Data_Keadaan_SDMK!A$4:A$149931,K88,A1_Individu_Data_Keadaan_SDMK!S$4:S$149285,"Dokter Spesialis Penyakit Dalam (Sp.PD)")</f>
        <v>#VALUE!</v>
      </c>
      <c r="AE88" s="122">
        <f t="shared" si="119"/>
        <v>1</v>
      </c>
      <c r="AF88" s="134" t="e">
        <f t="shared" si="120"/>
        <v>#VALUE!</v>
      </c>
      <c r="AG88" s="134" t="e">
        <f t="shared" si="121"/>
        <v>#VALUE!</v>
      </c>
      <c r="AH88" s="133" t="e">
        <f>COUNTIFS(A1_Individu_Data_Keadaan_SDMK!A$4:A$149931,K88,A1_Individu_Data_Keadaan_SDMK!S$4:S$149285,"Dokter Spesialis Obstetri &amp; Ginekologi - Kebidanan &amp; Kandungan (Sp.OG)")</f>
        <v>#VALUE!</v>
      </c>
      <c r="AI88" s="122">
        <f t="shared" si="122"/>
        <v>1</v>
      </c>
      <c r="AJ88" s="134" t="e">
        <f t="shared" si="123"/>
        <v>#VALUE!</v>
      </c>
      <c r="AK88" s="134" t="e">
        <f t="shared" si="124"/>
        <v>#VALUE!</v>
      </c>
      <c r="AL88" s="133" t="e">
        <f>COUNTIFS(A1_Individu_Data_Keadaan_SDMK!A$4:A$149931,K88,A1_Individu_Data_Keadaan_SDMK!S$4:S$149285,"Dokter Spesialis Anak (Sp.A)")</f>
        <v>#VALUE!</v>
      </c>
      <c r="AM88" s="135">
        <f t="shared" si="125"/>
        <v>1</v>
      </c>
      <c r="AN88" s="134" t="e">
        <f t="shared" si="126"/>
        <v>#VALUE!</v>
      </c>
      <c r="AO88" s="134" t="e">
        <f t="shared" si="127"/>
        <v>#VALUE!</v>
      </c>
      <c r="AP88" s="133" t="e">
        <f>COUNTIFS(A1_Individu_Data_Keadaan_SDMK!A$4:A$149931,K88,A1_Individu_Data_Keadaan_SDMK!S$4:S$149285,"Dokter Spesialis Bedah (Sp.B)")</f>
        <v>#VALUE!</v>
      </c>
      <c r="AQ88" s="135">
        <f t="shared" si="128"/>
        <v>1</v>
      </c>
      <c r="AR88" s="134" t="e">
        <f t="shared" si="129"/>
        <v>#VALUE!</v>
      </c>
      <c r="AS88" s="134" t="e">
        <f t="shared" si="130"/>
        <v>#VALUE!</v>
      </c>
      <c r="AT88" s="133" t="e">
        <f>COUNTIFS(A1_Individu_Data_Keadaan_SDMK!A$4:A$149931,K88,A1_Individu_Data_Keadaan_SDMK!S$4:S$149285,"Dokter Spesialis Radiologi (Sp.Rad)")</f>
        <v>#VALUE!</v>
      </c>
      <c r="AU88" s="135">
        <f t="shared" si="131"/>
        <v>0</v>
      </c>
      <c r="AV88" s="134" t="e">
        <f t="shared" si="132"/>
        <v>#VALUE!</v>
      </c>
      <c r="AW88" s="134" t="e">
        <f t="shared" si="133"/>
        <v>#VALUE!</v>
      </c>
      <c r="AX88" s="133" t="e">
        <f>COUNTIFS(A1_Individu_Data_Keadaan_SDMK!A$4:A$149931,K88,A1_Individu_Data_Keadaan_SDMK!S$4:S$149285,"Dokter Spesialis Anastesiologi (Sp.An)")</f>
        <v>#VALUE!</v>
      </c>
      <c r="AY88" s="135">
        <f t="shared" si="134"/>
        <v>0</v>
      </c>
      <c r="AZ88" s="134" t="e">
        <f t="shared" si="135"/>
        <v>#VALUE!</v>
      </c>
      <c r="BA88" s="134" t="e">
        <f t="shared" si="136"/>
        <v>#VALUE!</v>
      </c>
      <c r="BB88" s="133" t="e">
        <f>COUNTIFS(A1_Individu_Data_Keadaan_SDMK!A$4:A$149931,K88,A1_Individu_Data_Keadaan_SDMK!S$4:S$149285,"Dokter Spesialis Patologi Klinik (SP.PK)")</f>
        <v>#VALUE!</v>
      </c>
      <c r="BC88" s="135">
        <f t="shared" si="137"/>
        <v>0</v>
      </c>
      <c r="BD88" s="134" t="e">
        <f t="shared" si="138"/>
        <v>#VALUE!</v>
      </c>
      <c r="BE88" s="134" t="e">
        <f t="shared" si="139"/>
        <v>#VALUE!</v>
      </c>
      <c r="BF88" s="133" t="e">
        <f>COUNTIFS(A1_Individu_Data_Keadaan_SDMK!A$4:A$149931,K88,A1_Individu_Data_Keadaan_SDMK!S$4:S$149285,"Dokter Spesialis Patologi Anatomi (Sp.PA)")</f>
        <v>#VALUE!</v>
      </c>
      <c r="BG88" s="135">
        <f t="shared" si="140"/>
        <v>0</v>
      </c>
      <c r="BH88" s="134" t="e">
        <f t="shared" si="141"/>
        <v>#VALUE!</v>
      </c>
      <c r="BI88" s="134" t="e">
        <f t="shared" si="142"/>
        <v>#VALUE!</v>
      </c>
      <c r="BJ88" s="133" t="e">
        <f>COUNTIFS(A1_Individu_Data_Keadaan_SDMK!A$4:A$149931,K88,A1_Individu_Data_Keadaan_SDMK!S$4:S$149285,"Dokter Spesialis Rehabilitasi Medik (Sp.RM)")</f>
        <v>#VALUE!</v>
      </c>
      <c r="BK88" s="135" t="e">
        <f t="shared" si="143"/>
        <v>#VALUE!</v>
      </c>
      <c r="BL88" s="134" t="e">
        <f t="shared" si="144"/>
        <v>#VALUE!</v>
      </c>
      <c r="BM88" s="134" t="e">
        <f t="shared" si="145"/>
        <v>#VALUE!</v>
      </c>
      <c r="BN88" s="139" t="e">
        <f t="shared" si="146"/>
        <v>#VALUE!</v>
      </c>
    </row>
    <row r="89" spans="11:66" ht="15">
      <c r="K89" s="120" t="s">
        <v>14313</v>
      </c>
      <c r="L89" s="120" t="s">
        <v>14314</v>
      </c>
      <c r="M89" s="120" t="s">
        <v>1632</v>
      </c>
      <c r="N89" s="120" t="s">
        <v>12209</v>
      </c>
      <c r="O89" s="120" t="s">
        <v>12203</v>
      </c>
      <c r="P89" s="120">
        <v>33</v>
      </c>
      <c r="Q89" s="120">
        <v>3309</v>
      </c>
      <c r="R89" s="348" t="str">
        <f>IF(P89&lt;&gt;"",VLOOKUP(P89,'01_MASTER_KODE_WILAYAH'!H$1437:I$1470,2,FALSE),"")</f>
        <v>JAWA TENGAH</v>
      </c>
      <c r="S89" s="348" t="str">
        <f>IF(Q89&lt;&gt;"",VLOOKUP(Q89,'01_MASTER_KODE_WILAYAH'!D$5:F$1353,3,FALSE),"")</f>
        <v>BOYOLALI</v>
      </c>
      <c r="T89" s="422" t="str">
        <f t="shared" si="111"/>
        <v>Organisasi</v>
      </c>
      <c r="U89" s="145" t="e">
        <f t="shared" si="112"/>
        <v>#VALUE!</v>
      </c>
      <c r="V89" s="133" t="e">
        <f>COUNTIFS(A1_Individu_Data_Keadaan_SDMK!A$4:A$149931,K89,A1_Individu_Data_Keadaan_SDMK!S$4:S$149285,"Dokter Umum")</f>
        <v>#VALUE!</v>
      </c>
      <c r="W89" s="122">
        <f t="shared" si="113"/>
        <v>4</v>
      </c>
      <c r="X89" s="134" t="e">
        <f t="shared" si="114"/>
        <v>#VALUE!</v>
      </c>
      <c r="Y89" s="134" t="e">
        <f t="shared" si="115"/>
        <v>#VALUE!</v>
      </c>
      <c r="Z89" s="133" t="e">
        <f>COUNTIFS(A1_Individu_Data_Keadaan_SDMK!A$4:A$149931,K89,A1_Individu_Data_Keadaan_SDMK!S$4:S$149285,"Dokter Gigi")</f>
        <v>#VALUE!</v>
      </c>
      <c r="AA89" s="122">
        <f t="shared" si="116"/>
        <v>1</v>
      </c>
      <c r="AB89" s="134" t="e">
        <f t="shared" si="117"/>
        <v>#VALUE!</v>
      </c>
      <c r="AC89" s="134" t="e">
        <f t="shared" si="118"/>
        <v>#VALUE!</v>
      </c>
      <c r="AD89" s="133" t="e">
        <f>COUNTIFS(A1_Individu_Data_Keadaan_SDMK!A$4:A$149931,K89,A1_Individu_Data_Keadaan_SDMK!S$4:S$149285,"Dokter Spesialis Penyakit Dalam (Sp.PD)")</f>
        <v>#VALUE!</v>
      </c>
      <c r="AE89" s="122">
        <f t="shared" si="119"/>
        <v>1</v>
      </c>
      <c r="AF89" s="134" t="e">
        <f t="shared" si="120"/>
        <v>#VALUE!</v>
      </c>
      <c r="AG89" s="134" t="e">
        <f t="shared" si="121"/>
        <v>#VALUE!</v>
      </c>
      <c r="AH89" s="133" t="e">
        <f>COUNTIFS(A1_Individu_Data_Keadaan_SDMK!A$4:A$149931,K89,A1_Individu_Data_Keadaan_SDMK!S$4:S$149285,"Dokter Spesialis Obstetri &amp; Ginekologi - Kebidanan &amp; Kandungan (Sp.OG)")</f>
        <v>#VALUE!</v>
      </c>
      <c r="AI89" s="122">
        <f t="shared" si="122"/>
        <v>1</v>
      </c>
      <c r="AJ89" s="134" t="e">
        <f t="shared" si="123"/>
        <v>#VALUE!</v>
      </c>
      <c r="AK89" s="134" t="e">
        <f t="shared" si="124"/>
        <v>#VALUE!</v>
      </c>
      <c r="AL89" s="133" t="e">
        <f>COUNTIFS(A1_Individu_Data_Keadaan_SDMK!A$4:A$149931,K89,A1_Individu_Data_Keadaan_SDMK!S$4:S$149285,"Dokter Spesialis Anak (Sp.A)")</f>
        <v>#VALUE!</v>
      </c>
      <c r="AM89" s="135">
        <f t="shared" si="125"/>
        <v>1</v>
      </c>
      <c r="AN89" s="134" t="e">
        <f t="shared" si="126"/>
        <v>#VALUE!</v>
      </c>
      <c r="AO89" s="134" t="e">
        <f t="shared" si="127"/>
        <v>#VALUE!</v>
      </c>
      <c r="AP89" s="133" t="e">
        <f>COUNTIFS(A1_Individu_Data_Keadaan_SDMK!A$4:A$149931,K89,A1_Individu_Data_Keadaan_SDMK!S$4:S$149285,"Dokter Spesialis Bedah (Sp.B)")</f>
        <v>#VALUE!</v>
      </c>
      <c r="AQ89" s="135">
        <f t="shared" si="128"/>
        <v>1</v>
      </c>
      <c r="AR89" s="134" t="e">
        <f t="shared" si="129"/>
        <v>#VALUE!</v>
      </c>
      <c r="AS89" s="134" t="e">
        <f t="shared" si="130"/>
        <v>#VALUE!</v>
      </c>
      <c r="AT89" s="133" t="e">
        <f>COUNTIFS(A1_Individu_Data_Keadaan_SDMK!A$4:A$149931,K89,A1_Individu_Data_Keadaan_SDMK!S$4:S$149285,"Dokter Spesialis Radiologi (Sp.Rad)")</f>
        <v>#VALUE!</v>
      </c>
      <c r="AU89" s="135">
        <f t="shared" si="131"/>
        <v>0</v>
      </c>
      <c r="AV89" s="134" t="e">
        <f t="shared" si="132"/>
        <v>#VALUE!</v>
      </c>
      <c r="AW89" s="134" t="e">
        <f t="shared" si="133"/>
        <v>#VALUE!</v>
      </c>
      <c r="AX89" s="133" t="e">
        <f>COUNTIFS(A1_Individu_Data_Keadaan_SDMK!A$4:A$149931,K89,A1_Individu_Data_Keadaan_SDMK!S$4:S$149285,"Dokter Spesialis Anastesiologi (Sp.An)")</f>
        <v>#VALUE!</v>
      </c>
      <c r="AY89" s="135">
        <f t="shared" si="134"/>
        <v>0</v>
      </c>
      <c r="AZ89" s="134" t="e">
        <f t="shared" si="135"/>
        <v>#VALUE!</v>
      </c>
      <c r="BA89" s="134" t="e">
        <f t="shared" si="136"/>
        <v>#VALUE!</v>
      </c>
      <c r="BB89" s="133" t="e">
        <f>COUNTIFS(A1_Individu_Data_Keadaan_SDMK!A$4:A$149931,K89,A1_Individu_Data_Keadaan_SDMK!S$4:S$149285,"Dokter Spesialis Patologi Klinik (SP.PK)")</f>
        <v>#VALUE!</v>
      </c>
      <c r="BC89" s="135">
        <f t="shared" si="137"/>
        <v>0</v>
      </c>
      <c r="BD89" s="134" t="e">
        <f t="shared" si="138"/>
        <v>#VALUE!</v>
      </c>
      <c r="BE89" s="134" t="e">
        <f t="shared" si="139"/>
        <v>#VALUE!</v>
      </c>
      <c r="BF89" s="133" t="e">
        <f>COUNTIFS(A1_Individu_Data_Keadaan_SDMK!A$4:A$149931,K89,A1_Individu_Data_Keadaan_SDMK!S$4:S$149285,"Dokter Spesialis Patologi Anatomi (Sp.PA)")</f>
        <v>#VALUE!</v>
      </c>
      <c r="BG89" s="135">
        <f t="shared" si="140"/>
        <v>0</v>
      </c>
      <c r="BH89" s="134" t="e">
        <f t="shared" si="141"/>
        <v>#VALUE!</v>
      </c>
      <c r="BI89" s="134" t="e">
        <f t="shared" si="142"/>
        <v>#VALUE!</v>
      </c>
      <c r="BJ89" s="133" t="e">
        <f>COUNTIFS(A1_Individu_Data_Keadaan_SDMK!A$4:A$149931,K89,A1_Individu_Data_Keadaan_SDMK!S$4:S$149285,"Dokter Spesialis Rehabilitasi Medik (Sp.RM)")</f>
        <v>#VALUE!</v>
      </c>
      <c r="BK89" s="135" t="e">
        <f t="shared" si="143"/>
        <v>#VALUE!</v>
      </c>
      <c r="BL89" s="134" t="e">
        <f t="shared" si="144"/>
        <v>#VALUE!</v>
      </c>
      <c r="BM89" s="134" t="e">
        <f t="shared" si="145"/>
        <v>#VALUE!</v>
      </c>
      <c r="BN89" s="139" t="e">
        <f t="shared" si="146"/>
        <v>#VALUE!</v>
      </c>
    </row>
    <row r="90" spans="11:66" ht="15">
      <c r="K90" s="120" t="s">
        <v>14315</v>
      </c>
      <c r="L90" s="120" t="s">
        <v>14316</v>
      </c>
      <c r="M90" s="120" t="s">
        <v>1632</v>
      </c>
      <c r="N90" s="120" t="s">
        <v>12254</v>
      </c>
      <c r="O90" s="120" t="s">
        <v>12204</v>
      </c>
      <c r="P90" s="120">
        <v>33</v>
      </c>
      <c r="Q90" s="120">
        <v>3309</v>
      </c>
      <c r="R90" s="348" t="str">
        <f>IF(P90&lt;&gt;"",VLOOKUP(P90,'01_MASTER_KODE_WILAYAH'!H$1437:I$1470,2,FALSE),"")</f>
        <v>JAWA TENGAH</v>
      </c>
      <c r="S90" s="348" t="str">
        <f>IF(Q90&lt;&gt;"",VLOOKUP(Q90,'01_MASTER_KODE_WILAYAH'!D$5:F$1353,3,FALSE),"")</f>
        <v>BOYOLALI</v>
      </c>
      <c r="T90" s="422" t="str">
        <f t="shared" si="111"/>
        <v>Swasta/Lai</v>
      </c>
      <c r="U90" s="145" t="e">
        <f t="shared" si="112"/>
        <v>#VALUE!</v>
      </c>
      <c r="V90" s="133" t="e">
        <f>COUNTIFS(A1_Individu_Data_Keadaan_SDMK!A$4:A$149931,K90,A1_Individu_Data_Keadaan_SDMK!S$4:S$149285,"Dokter Umum")</f>
        <v>#VALUE!</v>
      </c>
      <c r="W90" s="122">
        <f t="shared" si="113"/>
        <v>1</v>
      </c>
      <c r="X90" s="134" t="e">
        <f t="shared" si="114"/>
        <v>#VALUE!</v>
      </c>
      <c r="Y90" s="134" t="e">
        <f t="shared" si="115"/>
        <v>#VALUE!</v>
      </c>
      <c r="Z90" s="133" t="e">
        <f>COUNTIFS(A1_Individu_Data_Keadaan_SDMK!A$4:A$149931,K90,A1_Individu_Data_Keadaan_SDMK!S$4:S$149285,"Dokter Gigi")</f>
        <v>#VALUE!</v>
      </c>
      <c r="AA90" s="122">
        <f t="shared" si="116"/>
        <v>1</v>
      </c>
      <c r="AB90" s="134" t="e">
        <f t="shared" si="117"/>
        <v>#VALUE!</v>
      </c>
      <c r="AC90" s="134" t="e">
        <f t="shared" si="118"/>
        <v>#VALUE!</v>
      </c>
      <c r="AD90" s="133" t="e">
        <f>COUNTIFS(A1_Individu_Data_Keadaan_SDMK!A$4:A$149931,K90,A1_Individu_Data_Keadaan_SDMK!S$4:S$149285,"Dokter Spesialis Penyakit Dalam (Sp.PD)")</f>
        <v>#VALUE!</v>
      </c>
      <c r="AE90" s="122">
        <f t="shared" si="119"/>
        <v>1</v>
      </c>
      <c r="AF90" s="134" t="e">
        <f t="shared" si="120"/>
        <v>#VALUE!</v>
      </c>
      <c r="AG90" s="134" t="e">
        <f t="shared" si="121"/>
        <v>#VALUE!</v>
      </c>
      <c r="AH90" s="133" t="e">
        <f>COUNTIFS(A1_Individu_Data_Keadaan_SDMK!A$4:A$149931,K90,A1_Individu_Data_Keadaan_SDMK!S$4:S$149285,"Dokter Spesialis Obstetri &amp; Ginekologi - Kebidanan &amp; Kandungan (Sp.OG)")</f>
        <v>#VALUE!</v>
      </c>
      <c r="AI90" s="122">
        <f t="shared" si="122"/>
        <v>1</v>
      </c>
      <c r="AJ90" s="134" t="e">
        <f t="shared" si="123"/>
        <v>#VALUE!</v>
      </c>
      <c r="AK90" s="134" t="e">
        <f t="shared" si="124"/>
        <v>#VALUE!</v>
      </c>
      <c r="AL90" s="133" t="e">
        <f>COUNTIFS(A1_Individu_Data_Keadaan_SDMK!A$4:A$149931,K90,A1_Individu_Data_Keadaan_SDMK!S$4:S$149285,"Dokter Spesialis Anak (Sp.A)")</f>
        <v>#VALUE!</v>
      </c>
      <c r="AM90" s="135">
        <f t="shared" si="125"/>
        <v>1</v>
      </c>
      <c r="AN90" s="134" t="e">
        <f t="shared" si="126"/>
        <v>#VALUE!</v>
      </c>
      <c r="AO90" s="134" t="e">
        <f t="shared" si="127"/>
        <v>#VALUE!</v>
      </c>
      <c r="AP90" s="133" t="e">
        <f>COUNTIFS(A1_Individu_Data_Keadaan_SDMK!A$4:A$149931,K90,A1_Individu_Data_Keadaan_SDMK!S$4:S$149285,"Dokter Spesialis Bedah (Sp.B)")</f>
        <v>#VALUE!</v>
      </c>
      <c r="AQ90" s="135">
        <f t="shared" si="128"/>
        <v>1</v>
      </c>
      <c r="AR90" s="134" t="e">
        <f t="shared" si="129"/>
        <v>#VALUE!</v>
      </c>
      <c r="AS90" s="134" t="e">
        <f t="shared" si="130"/>
        <v>#VALUE!</v>
      </c>
      <c r="AT90" s="133" t="e">
        <f>COUNTIFS(A1_Individu_Data_Keadaan_SDMK!A$4:A$149931,K90,A1_Individu_Data_Keadaan_SDMK!S$4:S$149285,"Dokter Spesialis Radiologi (Sp.Rad)")</f>
        <v>#VALUE!</v>
      </c>
      <c r="AU90" s="135">
        <f t="shared" si="131"/>
        <v>0</v>
      </c>
      <c r="AV90" s="134" t="e">
        <f t="shared" si="132"/>
        <v>#VALUE!</v>
      </c>
      <c r="AW90" s="134" t="e">
        <f t="shared" si="133"/>
        <v>#VALUE!</v>
      </c>
      <c r="AX90" s="133" t="e">
        <f>COUNTIFS(A1_Individu_Data_Keadaan_SDMK!A$4:A$149931,K90,A1_Individu_Data_Keadaan_SDMK!S$4:S$149285,"Dokter Spesialis Anastesiologi (Sp.An)")</f>
        <v>#VALUE!</v>
      </c>
      <c r="AY90" s="135">
        <f t="shared" si="134"/>
        <v>0</v>
      </c>
      <c r="AZ90" s="134" t="e">
        <f t="shared" si="135"/>
        <v>#VALUE!</v>
      </c>
      <c r="BA90" s="134" t="e">
        <f t="shared" si="136"/>
        <v>#VALUE!</v>
      </c>
      <c r="BB90" s="133" t="e">
        <f>COUNTIFS(A1_Individu_Data_Keadaan_SDMK!A$4:A$149931,K90,A1_Individu_Data_Keadaan_SDMK!S$4:S$149285,"Dokter Spesialis Patologi Klinik (SP.PK)")</f>
        <v>#VALUE!</v>
      </c>
      <c r="BC90" s="135">
        <f t="shared" si="137"/>
        <v>0</v>
      </c>
      <c r="BD90" s="134" t="e">
        <f t="shared" si="138"/>
        <v>#VALUE!</v>
      </c>
      <c r="BE90" s="134" t="e">
        <f t="shared" si="139"/>
        <v>#VALUE!</v>
      </c>
      <c r="BF90" s="133" t="e">
        <f>COUNTIFS(A1_Individu_Data_Keadaan_SDMK!A$4:A$149931,K90,A1_Individu_Data_Keadaan_SDMK!S$4:S$149285,"Dokter Spesialis Patologi Anatomi (Sp.PA)")</f>
        <v>#VALUE!</v>
      </c>
      <c r="BG90" s="135">
        <f t="shared" si="140"/>
        <v>0</v>
      </c>
      <c r="BH90" s="134" t="e">
        <f t="shared" si="141"/>
        <v>#VALUE!</v>
      </c>
      <c r="BI90" s="134" t="e">
        <f t="shared" si="142"/>
        <v>#VALUE!</v>
      </c>
      <c r="BJ90" s="133" t="e">
        <f>COUNTIFS(A1_Individu_Data_Keadaan_SDMK!A$4:A$149931,K90,A1_Individu_Data_Keadaan_SDMK!S$4:S$149285,"Dokter Spesialis Rehabilitasi Medik (Sp.RM)")</f>
        <v>#VALUE!</v>
      </c>
      <c r="BK90" s="135" t="e">
        <f t="shared" si="143"/>
        <v>#VALUE!</v>
      </c>
      <c r="BL90" s="134" t="e">
        <f t="shared" si="144"/>
        <v>#VALUE!</v>
      </c>
      <c r="BM90" s="134" t="e">
        <f t="shared" si="145"/>
        <v>#VALUE!</v>
      </c>
      <c r="BN90" s="139" t="e">
        <f t="shared" si="146"/>
        <v>#VALUE!</v>
      </c>
    </row>
    <row r="91" spans="11:66" ht="15">
      <c r="K91" s="120" t="s">
        <v>14317</v>
      </c>
      <c r="L91" s="120" t="s">
        <v>14318</v>
      </c>
      <c r="M91" s="120" t="s">
        <v>1632</v>
      </c>
      <c r="N91" s="120" t="s">
        <v>12254</v>
      </c>
      <c r="O91" s="120" t="s">
        <v>12204</v>
      </c>
      <c r="P91" s="120">
        <v>33</v>
      </c>
      <c r="Q91" s="120">
        <v>3309</v>
      </c>
      <c r="R91" s="348" t="str">
        <f>IF(P91&lt;&gt;"",VLOOKUP(P91,'01_MASTER_KODE_WILAYAH'!H$1437:I$1470,2,FALSE),"")</f>
        <v>JAWA TENGAH</v>
      </c>
      <c r="S91" s="348" t="str">
        <f>IF(Q91&lt;&gt;"",VLOOKUP(Q91,'01_MASTER_KODE_WILAYAH'!D$5:F$1353,3,FALSE),"")</f>
        <v>BOYOLALI</v>
      </c>
      <c r="T91" s="422" t="str">
        <f t="shared" si="111"/>
        <v>Swasta/Lai</v>
      </c>
      <c r="U91" s="145" t="e">
        <f t="shared" si="112"/>
        <v>#VALUE!</v>
      </c>
      <c r="V91" s="133" t="e">
        <f>COUNTIFS(A1_Individu_Data_Keadaan_SDMK!A$4:A$149931,K91,A1_Individu_Data_Keadaan_SDMK!S$4:S$149285,"Dokter Umum")</f>
        <v>#VALUE!</v>
      </c>
      <c r="W91" s="122">
        <f t="shared" si="113"/>
        <v>1</v>
      </c>
      <c r="X91" s="134" t="e">
        <f t="shared" si="114"/>
        <v>#VALUE!</v>
      </c>
      <c r="Y91" s="134" t="e">
        <f t="shared" si="115"/>
        <v>#VALUE!</v>
      </c>
      <c r="Z91" s="133" t="e">
        <f>COUNTIFS(A1_Individu_Data_Keadaan_SDMK!A$4:A$149931,K91,A1_Individu_Data_Keadaan_SDMK!S$4:S$149285,"Dokter Gigi")</f>
        <v>#VALUE!</v>
      </c>
      <c r="AA91" s="122">
        <f t="shared" si="116"/>
        <v>1</v>
      </c>
      <c r="AB91" s="134" t="e">
        <f t="shared" si="117"/>
        <v>#VALUE!</v>
      </c>
      <c r="AC91" s="134" t="e">
        <f t="shared" si="118"/>
        <v>#VALUE!</v>
      </c>
      <c r="AD91" s="133" t="e">
        <f>COUNTIFS(A1_Individu_Data_Keadaan_SDMK!A$4:A$149931,K91,A1_Individu_Data_Keadaan_SDMK!S$4:S$149285,"Dokter Spesialis Penyakit Dalam (Sp.PD)")</f>
        <v>#VALUE!</v>
      </c>
      <c r="AE91" s="122">
        <f t="shared" si="119"/>
        <v>1</v>
      </c>
      <c r="AF91" s="134" t="e">
        <f t="shared" si="120"/>
        <v>#VALUE!</v>
      </c>
      <c r="AG91" s="134" t="e">
        <f t="shared" si="121"/>
        <v>#VALUE!</v>
      </c>
      <c r="AH91" s="133" t="e">
        <f>COUNTIFS(A1_Individu_Data_Keadaan_SDMK!A$4:A$149931,K91,A1_Individu_Data_Keadaan_SDMK!S$4:S$149285,"Dokter Spesialis Obstetri &amp; Ginekologi - Kebidanan &amp; Kandungan (Sp.OG)")</f>
        <v>#VALUE!</v>
      </c>
      <c r="AI91" s="122">
        <f t="shared" si="122"/>
        <v>1</v>
      </c>
      <c r="AJ91" s="134" t="e">
        <f t="shared" si="123"/>
        <v>#VALUE!</v>
      </c>
      <c r="AK91" s="134" t="e">
        <f t="shared" si="124"/>
        <v>#VALUE!</v>
      </c>
      <c r="AL91" s="133" t="e">
        <f>COUNTIFS(A1_Individu_Data_Keadaan_SDMK!A$4:A$149931,K91,A1_Individu_Data_Keadaan_SDMK!S$4:S$149285,"Dokter Spesialis Anak (Sp.A)")</f>
        <v>#VALUE!</v>
      </c>
      <c r="AM91" s="135">
        <f t="shared" si="125"/>
        <v>1</v>
      </c>
      <c r="AN91" s="134" t="e">
        <f t="shared" si="126"/>
        <v>#VALUE!</v>
      </c>
      <c r="AO91" s="134" t="e">
        <f t="shared" si="127"/>
        <v>#VALUE!</v>
      </c>
      <c r="AP91" s="133" t="e">
        <f>COUNTIFS(A1_Individu_Data_Keadaan_SDMK!A$4:A$149931,K91,A1_Individu_Data_Keadaan_SDMK!S$4:S$149285,"Dokter Spesialis Bedah (Sp.B)")</f>
        <v>#VALUE!</v>
      </c>
      <c r="AQ91" s="135">
        <f t="shared" si="128"/>
        <v>1</v>
      </c>
      <c r="AR91" s="134" t="e">
        <f t="shared" si="129"/>
        <v>#VALUE!</v>
      </c>
      <c r="AS91" s="134" t="e">
        <f t="shared" si="130"/>
        <v>#VALUE!</v>
      </c>
      <c r="AT91" s="133" t="e">
        <f>COUNTIFS(A1_Individu_Data_Keadaan_SDMK!A$4:A$149931,K91,A1_Individu_Data_Keadaan_SDMK!S$4:S$149285,"Dokter Spesialis Radiologi (Sp.Rad)")</f>
        <v>#VALUE!</v>
      </c>
      <c r="AU91" s="135">
        <f t="shared" si="131"/>
        <v>0</v>
      </c>
      <c r="AV91" s="134" t="e">
        <f t="shared" si="132"/>
        <v>#VALUE!</v>
      </c>
      <c r="AW91" s="134" t="e">
        <f t="shared" si="133"/>
        <v>#VALUE!</v>
      </c>
      <c r="AX91" s="133" t="e">
        <f>COUNTIFS(A1_Individu_Data_Keadaan_SDMK!A$4:A$149931,K91,A1_Individu_Data_Keadaan_SDMK!S$4:S$149285,"Dokter Spesialis Anastesiologi (Sp.An)")</f>
        <v>#VALUE!</v>
      </c>
      <c r="AY91" s="135">
        <f t="shared" si="134"/>
        <v>0</v>
      </c>
      <c r="AZ91" s="134" t="e">
        <f t="shared" si="135"/>
        <v>#VALUE!</v>
      </c>
      <c r="BA91" s="134" t="e">
        <f t="shared" si="136"/>
        <v>#VALUE!</v>
      </c>
      <c r="BB91" s="133" t="e">
        <f>COUNTIFS(A1_Individu_Data_Keadaan_SDMK!A$4:A$149931,K91,A1_Individu_Data_Keadaan_SDMK!S$4:S$149285,"Dokter Spesialis Patologi Klinik (SP.PK)")</f>
        <v>#VALUE!</v>
      </c>
      <c r="BC91" s="135">
        <f t="shared" si="137"/>
        <v>0</v>
      </c>
      <c r="BD91" s="134" t="e">
        <f t="shared" si="138"/>
        <v>#VALUE!</v>
      </c>
      <c r="BE91" s="134" t="e">
        <f t="shared" si="139"/>
        <v>#VALUE!</v>
      </c>
      <c r="BF91" s="133" t="e">
        <f>COUNTIFS(A1_Individu_Data_Keadaan_SDMK!A$4:A$149931,K91,A1_Individu_Data_Keadaan_SDMK!S$4:S$149285,"Dokter Spesialis Patologi Anatomi (Sp.PA)")</f>
        <v>#VALUE!</v>
      </c>
      <c r="BG91" s="135">
        <f t="shared" si="140"/>
        <v>0</v>
      </c>
      <c r="BH91" s="134" t="e">
        <f t="shared" si="141"/>
        <v>#VALUE!</v>
      </c>
      <c r="BI91" s="134" t="e">
        <f t="shared" si="142"/>
        <v>#VALUE!</v>
      </c>
      <c r="BJ91" s="133" t="e">
        <f>COUNTIFS(A1_Individu_Data_Keadaan_SDMK!A$4:A$149931,K91,A1_Individu_Data_Keadaan_SDMK!S$4:S$149285,"Dokter Spesialis Rehabilitasi Medik (Sp.RM)")</f>
        <v>#VALUE!</v>
      </c>
      <c r="BK91" s="135" t="e">
        <f t="shared" si="143"/>
        <v>#VALUE!</v>
      </c>
      <c r="BL91" s="134" t="e">
        <f t="shared" si="144"/>
        <v>#VALUE!</v>
      </c>
      <c r="BM91" s="134" t="e">
        <f t="shared" si="145"/>
        <v>#VALUE!</v>
      </c>
      <c r="BN91" s="139" t="e">
        <f t="shared" si="146"/>
        <v>#VALUE!</v>
      </c>
    </row>
    <row r="92" spans="11:66" ht="15">
      <c r="K92" s="120" t="s">
        <v>14319</v>
      </c>
      <c r="L92" s="120" t="s">
        <v>14320</v>
      </c>
      <c r="M92" s="120" t="s">
        <v>1632</v>
      </c>
      <c r="N92" s="120" t="s">
        <v>12207</v>
      </c>
      <c r="O92" s="120" t="s">
        <v>14321</v>
      </c>
      <c r="P92" s="120">
        <v>33</v>
      </c>
      <c r="Q92" s="120">
        <v>3310</v>
      </c>
      <c r="R92" s="348" t="str">
        <f>IF(P92&lt;&gt;"",VLOOKUP(P92,'01_MASTER_KODE_WILAYAH'!H$1437:I$1470,2,FALSE),"")</f>
        <v>JAWA TENGAH</v>
      </c>
      <c r="S92" s="348" t="str">
        <f>IF(Q92&lt;&gt;"",VLOOKUP(Q92,'01_MASTER_KODE_WILAYAH'!D$5:F$1353,3,FALSE),"")</f>
        <v>KLATEN</v>
      </c>
      <c r="T92" s="422" t="str">
        <f t="shared" si="111"/>
        <v>Kementeran</v>
      </c>
      <c r="U92" s="145" t="e">
        <f t="shared" si="112"/>
        <v>#VALUE!</v>
      </c>
      <c r="V92" s="133" t="e">
        <f>COUNTIFS(A1_Individu_Data_Keadaan_SDMK!A$4:A$149931,K92,A1_Individu_Data_Keadaan_SDMK!S$4:S$149285,"Dokter Umum")</f>
        <v>#VALUE!</v>
      </c>
      <c r="W92" s="122">
        <f t="shared" si="113"/>
        <v>12</v>
      </c>
      <c r="X92" s="134" t="e">
        <f t="shared" si="114"/>
        <v>#VALUE!</v>
      </c>
      <c r="Y92" s="134" t="e">
        <f t="shared" si="115"/>
        <v>#VALUE!</v>
      </c>
      <c r="Z92" s="133" t="e">
        <f>COUNTIFS(A1_Individu_Data_Keadaan_SDMK!A$4:A$149931,K92,A1_Individu_Data_Keadaan_SDMK!S$4:S$149285,"Dokter Gigi")</f>
        <v>#VALUE!</v>
      </c>
      <c r="AA92" s="122">
        <f t="shared" si="116"/>
        <v>3</v>
      </c>
      <c r="AB92" s="134" t="e">
        <f t="shared" si="117"/>
        <v>#VALUE!</v>
      </c>
      <c r="AC92" s="134" t="e">
        <f t="shared" si="118"/>
        <v>#VALUE!</v>
      </c>
      <c r="AD92" s="133" t="e">
        <f>COUNTIFS(A1_Individu_Data_Keadaan_SDMK!A$4:A$149931,K92,A1_Individu_Data_Keadaan_SDMK!S$4:S$149285,"Dokter Spesialis Penyakit Dalam (Sp.PD)")</f>
        <v>#VALUE!</v>
      </c>
      <c r="AE92" s="122">
        <f t="shared" si="119"/>
        <v>3</v>
      </c>
      <c r="AF92" s="134" t="e">
        <f t="shared" si="120"/>
        <v>#VALUE!</v>
      </c>
      <c r="AG92" s="134" t="e">
        <f t="shared" si="121"/>
        <v>#VALUE!</v>
      </c>
      <c r="AH92" s="133" t="e">
        <f>COUNTIFS(A1_Individu_Data_Keadaan_SDMK!A$4:A$149931,K92,A1_Individu_Data_Keadaan_SDMK!S$4:S$149285,"Dokter Spesialis Obstetri &amp; Ginekologi - Kebidanan &amp; Kandungan (Sp.OG)")</f>
        <v>#VALUE!</v>
      </c>
      <c r="AI92" s="122">
        <f t="shared" si="122"/>
        <v>3</v>
      </c>
      <c r="AJ92" s="134" t="e">
        <f t="shared" si="123"/>
        <v>#VALUE!</v>
      </c>
      <c r="AK92" s="134" t="e">
        <f t="shared" si="124"/>
        <v>#VALUE!</v>
      </c>
      <c r="AL92" s="133" t="e">
        <f>COUNTIFS(A1_Individu_Data_Keadaan_SDMK!A$4:A$149931,K92,A1_Individu_Data_Keadaan_SDMK!S$4:S$149285,"Dokter Spesialis Anak (Sp.A)")</f>
        <v>#VALUE!</v>
      </c>
      <c r="AM92" s="135">
        <f t="shared" si="125"/>
        <v>3</v>
      </c>
      <c r="AN92" s="134" t="e">
        <f t="shared" si="126"/>
        <v>#VALUE!</v>
      </c>
      <c r="AO92" s="134" t="e">
        <f t="shared" si="127"/>
        <v>#VALUE!</v>
      </c>
      <c r="AP92" s="133" t="e">
        <f>COUNTIFS(A1_Individu_Data_Keadaan_SDMK!A$4:A$149931,K92,A1_Individu_Data_Keadaan_SDMK!S$4:S$149285,"Dokter Spesialis Bedah (Sp.B)")</f>
        <v>#VALUE!</v>
      </c>
      <c r="AQ92" s="135">
        <f t="shared" si="128"/>
        <v>3</v>
      </c>
      <c r="AR92" s="134" t="e">
        <f t="shared" si="129"/>
        <v>#VALUE!</v>
      </c>
      <c r="AS92" s="134" t="e">
        <f t="shared" si="130"/>
        <v>#VALUE!</v>
      </c>
      <c r="AT92" s="133" t="e">
        <f>COUNTIFS(A1_Individu_Data_Keadaan_SDMK!A$4:A$149931,K92,A1_Individu_Data_Keadaan_SDMK!S$4:S$149285,"Dokter Spesialis Radiologi (Sp.Rad)")</f>
        <v>#VALUE!</v>
      </c>
      <c r="AU92" s="135">
        <f t="shared" si="131"/>
        <v>2</v>
      </c>
      <c r="AV92" s="134" t="e">
        <f t="shared" si="132"/>
        <v>#VALUE!</v>
      </c>
      <c r="AW92" s="134" t="e">
        <f t="shared" si="133"/>
        <v>#VALUE!</v>
      </c>
      <c r="AX92" s="133" t="e">
        <f>COUNTIFS(A1_Individu_Data_Keadaan_SDMK!A$4:A$149931,K92,A1_Individu_Data_Keadaan_SDMK!S$4:S$149285,"Dokter Spesialis Anastesiologi (Sp.An)")</f>
        <v>#VALUE!</v>
      </c>
      <c r="AY92" s="135">
        <f t="shared" si="134"/>
        <v>2</v>
      </c>
      <c r="AZ92" s="134" t="e">
        <f t="shared" si="135"/>
        <v>#VALUE!</v>
      </c>
      <c r="BA92" s="134" t="e">
        <f t="shared" si="136"/>
        <v>#VALUE!</v>
      </c>
      <c r="BB92" s="133" t="e">
        <f>COUNTIFS(A1_Individu_Data_Keadaan_SDMK!A$4:A$149931,K92,A1_Individu_Data_Keadaan_SDMK!S$4:S$149285,"Dokter Spesialis Patologi Klinik (SP.PK)")</f>
        <v>#VALUE!</v>
      </c>
      <c r="BC92" s="135">
        <f t="shared" si="137"/>
        <v>2</v>
      </c>
      <c r="BD92" s="134" t="e">
        <f t="shared" si="138"/>
        <v>#VALUE!</v>
      </c>
      <c r="BE92" s="134" t="e">
        <f t="shared" si="139"/>
        <v>#VALUE!</v>
      </c>
      <c r="BF92" s="133" t="e">
        <f>COUNTIFS(A1_Individu_Data_Keadaan_SDMK!A$4:A$149931,K92,A1_Individu_Data_Keadaan_SDMK!S$4:S$149285,"Dokter Spesialis Patologi Anatomi (Sp.PA)")</f>
        <v>#VALUE!</v>
      </c>
      <c r="BG92" s="135">
        <f t="shared" si="140"/>
        <v>0</v>
      </c>
      <c r="BH92" s="134" t="e">
        <f t="shared" si="141"/>
        <v>#VALUE!</v>
      </c>
      <c r="BI92" s="134" t="e">
        <f t="shared" si="142"/>
        <v>#VALUE!</v>
      </c>
      <c r="BJ92" s="133" t="e">
        <f>COUNTIFS(A1_Individu_Data_Keadaan_SDMK!A$4:A$149931,K92,A1_Individu_Data_Keadaan_SDMK!S$4:S$149285,"Dokter Spesialis Rehabilitasi Medik (Sp.RM)")</f>
        <v>#VALUE!</v>
      </c>
      <c r="BK92" s="135" t="e">
        <f t="shared" si="143"/>
        <v>#VALUE!</v>
      </c>
      <c r="BL92" s="134" t="e">
        <f t="shared" si="144"/>
        <v>#VALUE!</v>
      </c>
      <c r="BM92" s="134" t="e">
        <f t="shared" si="145"/>
        <v>#VALUE!</v>
      </c>
      <c r="BN92" s="139" t="e">
        <f t="shared" si="146"/>
        <v>#VALUE!</v>
      </c>
    </row>
    <row r="93" spans="11:66" ht="15">
      <c r="K93" s="120" t="s">
        <v>14322</v>
      </c>
      <c r="L93" s="120" t="s">
        <v>14323</v>
      </c>
      <c r="M93" s="120" t="s">
        <v>1632</v>
      </c>
      <c r="N93" s="120" t="s">
        <v>14324</v>
      </c>
      <c r="O93" s="120" t="s">
        <v>11675</v>
      </c>
      <c r="P93" s="120">
        <v>33</v>
      </c>
      <c r="Q93" s="120">
        <v>3310</v>
      </c>
      <c r="R93" s="348" t="str">
        <f>IF(P93&lt;&gt;"",VLOOKUP(P93,'01_MASTER_KODE_WILAYAH'!H$1437:I$1470,2,FALSE),"")</f>
        <v>JAWA TENGAH</v>
      </c>
      <c r="S93" s="348" t="str">
        <f>IF(Q93&lt;&gt;"",VLOOKUP(Q93,'01_MASTER_KODE_WILAYAH'!D$5:F$1353,3,FALSE),"")</f>
        <v>KLATEN</v>
      </c>
      <c r="T93" s="422" t="str">
        <f t="shared" si="111"/>
        <v>Pemerintah</v>
      </c>
      <c r="U93" s="145" t="e">
        <f t="shared" si="112"/>
        <v>#VALUE!</v>
      </c>
      <c r="V93" s="133" t="e">
        <f>COUNTIFS(A1_Individu_Data_Keadaan_SDMK!A$4:A$149931,K93,A1_Individu_Data_Keadaan_SDMK!S$4:S$149285,"Dokter Umum")</f>
        <v>#VALUE!</v>
      </c>
      <c r="W93" s="122">
        <f t="shared" si="113"/>
        <v>18</v>
      </c>
      <c r="X93" s="134" t="e">
        <f t="shared" si="114"/>
        <v>#VALUE!</v>
      </c>
      <c r="Y93" s="134" t="e">
        <f t="shared" si="115"/>
        <v>#VALUE!</v>
      </c>
      <c r="Z93" s="133" t="e">
        <f>COUNTIFS(A1_Individu_Data_Keadaan_SDMK!A$4:A$149931,K93,A1_Individu_Data_Keadaan_SDMK!S$4:S$149285,"Dokter Gigi")</f>
        <v>#VALUE!</v>
      </c>
      <c r="AA93" s="122">
        <f t="shared" si="116"/>
        <v>4</v>
      </c>
      <c r="AB93" s="134" t="e">
        <f t="shared" si="117"/>
        <v>#VALUE!</v>
      </c>
      <c r="AC93" s="134" t="e">
        <f t="shared" si="118"/>
        <v>#VALUE!</v>
      </c>
      <c r="AD93" s="133" t="e">
        <f>COUNTIFS(A1_Individu_Data_Keadaan_SDMK!A$4:A$149931,K93,A1_Individu_Data_Keadaan_SDMK!S$4:S$149285,"Dokter Spesialis Penyakit Dalam (Sp.PD)")</f>
        <v>#VALUE!</v>
      </c>
      <c r="AE93" s="122">
        <f t="shared" si="119"/>
        <v>6</v>
      </c>
      <c r="AF93" s="134" t="e">
        <f t="shared" si="120"/>
        <v>#VALUE!</v>
      </c>
      <c r="AG93" s="134" t="e">
        <f t="shared" si="121"/>
        <v>#VALUE!</v>
      </c>
      <c r="AH93" s="133" t="e">
        <f>COUNTIFS(A1_Individu_Data_Keadaan_SDMK!A$4:A$149931,K93,A1_Individu_Data_Keadaan_SDMK!S$4:S$149285,"Dokter Spesialis Obstetri &amp; Ginekologi - Kebidanan &amp; Kandungan (Sp.OG)")</f>
        <v>#VALUE!</v>
      </c>
      <c r="AI93" s="122">
        <f t="shared" si="122"/>
        <v>6</v>
      </c>
      <c r="AJ93" s="134" t="e">
        <f t="shared" si="123"/>
        <v>#VALUE!</v>
      </c>
      <c r="AK93" s="134" t="e">
        <f t="shared" si="124"/>
        <v>#VALUE!</v>
      </c>
      <c r="AL93" s="133" t="e">
        <f>COUNTIFS(A1_Individu_Data_Keadaan_SDMK!A$4:A$149931,K93,A1_Individu_Data_Keadaan_SDMK!S$4:S$149285,"Dokter Spesialis Anak (Sp.A)")</f>
        <v>#VALUE!</v>
      </c>
      <c r="AM93" s="135">
        <f t="shared" si="125"/>
        <v>6</v>
      </c>
      <c r="AN93" s="134" t="e">
        <f t="shared" si="126"/>
        <v>#VALUE!</v>
      </c>
      <c r="AO93" s="134" t="e">
        <f t="shared" si="127"/>
        <v>#VALUE!</v>
      </c>
      <c r="AP93" s="133" t="e">
        <f>COUNTIFS(A1_Individu_Data_Keadaan_SDMK!A$4:A$149931,K93,A1_Individu_Data_Keadaan_SDMK!S$4:S$149285,"Dokter Spesialis Bedah (Sp.B)")</f>
        <v>#VALUE!</v>
      </c>
      <c r="AQ93" s="135">
        <f t="shared" si="128"/>
        <v>6</v>
      </c>
      <c r="AR93" s="134" t="e">
        <f t="shared" si="129"/>
        <v>#VALUE!</v>
      </c>
      <c r="AS93" s="134" t="e">
        <f t="shared" si="130"/>
        <v>#VALUE!</v>
      </c>
      <c r="AT93" s="133" t="e">
        <f>COUNTIFS(A1_Individu_Data_Keadaan_SDMK!A$4:A$149931,K93,A1_Individu_Data_Keadaan_SDMK!S$4:S$149285,"Dokter Spesialis Radiologi (Sp.Rad)")</f>
        <v>#VALUE!</v>
      </c>
      <c r="AU93" s="135">
        <f t="shared" si="131"/>
        <v>3</v>
      </c>
      <c r="AV93" s="134" t="e">
        <f t="shared" si="132"/>
        <v>#VALUE!</v>
      </c>
      <c r="AW93" s="134" t="e">
        <f t="shared" si="133"/>
        <v>#VALUE!</v>
      </c>
      <c r="AX93" s="133" t="e">
        <f>COUNTIFS(A1_Individu_Data_Keadaan_SDMK!A$4:A$149931,K93,A1_Individu_Data_Keadaan_SDMK!S$4:S$149285,"Dokter Spesialis Anastesiologi (Sp.An)")</f>
        <v>#VALUE!</v>
      </c>
      <c r="AY93" s="135">
        <f t="shared" si="134"/>
        <v>3</v>
      </c>
      <c r="AZ93" s="134" t="e">
        <f t="shared" si="135"/>
        <v>#VALUE!</v>
      </c>
      <c r="BA93" s="134" t="e">
        <f t="shared" si="136"/>
        <v>#VALUE!</v>
      </c>
      <c r="BB93" s="133" t="e">
        <f>COUNTIFS(A1_Individu_Data_Keadaan_SDMK!A$4:A$149931,K93,A1_Individu_Data_Keadaan_SDMK!S$4:S$149285,"Dokter Spesialis Patologi Klinik (SP.PK)")</f>
        <v>#VALUE!</v>
      </c>
      <c r="BC93" s="135">
        <f t="shared" si="137"/>
        <v>3</v>
      </c>
      <c r="BD93" s="134" t="e">
        <f t="shared" si="138"/>
        <v>#VALUE!</v>
      </c>
      <c r="BE93" s="134" t="e">
        <f t="shared" si="139"/>
        <v>#VALUE!</v>
      </c>
      <c r="BF93" s="133" t="e">
        <f>COUNTIFS(A1_Individu_Data_Keadaan_SDMK!A$4:A$149931,K93,A1_Individu_Data_Keadaan_SDMK!S$4:S$149285,"Dokter Spesialis Patologi Anatomi (Sp.PA)")</f>
        <v>#VALUE!</v>
      </c>
      <c r="BG93" s="135">
        <f t="shared" si="140"/>
        <v>0</v>
      </c>
      <c r="BH93" s="134" t="e">
        <f t="shared" si="141"/>
        <v>#VALUE!</v>
      </c>
      <c r="BI93" s="134" t="e">
        <f t="shared" si="142"/>
        <v>#VALUE!</v>
      </c>
      <c r="BJ93" s="133" t="e">
        <f>COUNTIFS(A1_Individu_Data_Keadaan_SDMK!A$4:A$149931,K93,A1_Individu_Data_Keadaan_SDMK!S$4:S$149285,"Dokter Spesialis Rehabilitasi Medik (Sp.RM)")</f>
        <v>#VALUE!</v>
      </c>
      <c r="BK93" s="135" t="e">
        <f t="shared" si="143"/>
        <v>#VALUE!</v>
      </c>
      <c r="BL93" s="134" t="e">
        <f t="shared" si="144"/>
        <v>#VALUE!</v>
      </c>
      <c r="BM93" s="134" t="e">
        <f t="shared" si="145"/>
        <v>#VALUE!</v>
      </c>
      <c r="BN93" s="139" t="e">
        <f t="shared" si="146"/>
        <v>#VALUE!</v>
      </c>
    </row>
    <row r="94" spans="11:66" ht="15">
      <c r="K94" s="120" t="s">
        <v>14325</v>
      </c>
      <c r="L94" s="120" t="s">
        <v>14326</v>
      </c>
      <c r="M94" s="120" t="s">
        <v>1632</v>
      </c>
      <c r="N94" s="120" t="s">
        <v>12208</v>
      </c>
      <c r="O94" s="120" t="s">
        <v>12203</v>
      </c>
      <c r="P94" s="120">
        <v>33</v>
      </c>
      <c r="Q94" s="120">
        <v>3310</v>
      </c>
      <c r="R94" s="348" t="str">
        <f>IF(P94&lt;&gt;"",VLOOKUP(P94,'01_MASTER_KODE_WILAYAH'!H$1437:I$1470,2,FALSE),"")</f>
        <v>JAWA TENGAH</v>
      </c>
      <c r="S94" s="348" t="str">
        <f>IF(Q94&lt;&gt;"",VLOOKUP(Q94,'01_MASTER_KODE_WILAYAH'!D$5:F$1353,3,FALSE),"")</f>
        <v>KLATEN</v>
      </c>
      <c r="T94" s="422" t="str">
        <f t="shared" si="111"/>
        <v>Organisasi</v>
      </c>
      <c r="U94" s="145" t="e">
        <f t="shared" si="112"/>
        <v>#VALUE!</v>
      </c>
      <c r="V94" s="133" t="e">
        <f>COUNTIFS(A1_Individu_Data_Keadaan_SDMK!A$4:A$149931,K94,A1_Individu_Data_Keadaan_SDMK!S$4:S$149285,"Dokter Umum")</f>
        <v>#VALUE!</v>
      </c>
      <c r="W94" s="122">
        <f t="shared" si="113"/>
        <v>9</v>
      </c>
      <c r="X94" s="134" t="e">
        <f t="shared" si="114"/>
        <v>#VALUE!</v>
      </c>
      <c r="Y94" s="134" t="e">
        <f t="shared" si="115"/>
        <v>#VALUE!</v>
      </c>
      <c r="Z94" s="133" t="e">
        <f>COUNTIFS(A1_Individu_Data_Keadaan_SDMK!A$4:A$149931,K94,A1_Individu_Data_Keadaan_SDMK!S$4:S$149285,"Dokter Gigi")</f>
        <v>#VALUE!</v>
      </c>
      <c r="AA94" s="122">
        <f t="shared" si="116"/>
        <v>2</v>
      </c>
      <c r="AB94" s="134" t="e">
        <f t="shared" si="117"/>
        <v>#VALUE!</v>
      </c>
      <c r="AC94" s="134" t="e">
        <f t="shared" si="118"/>
        <v>#VALUE!</v>
      </c>
      <c r="AD94" s="133" t="e">
        <f>COUNTIFS(A1_Individu_Data_Keadaan_SDMK!A$4:A$149931,K94,A1_Individu_Data_Keadaan_SDMK!S$4:S$149285,"Dokter Spesialis Penyakit Dalam (Sp.PD)")</f>
        <v>#VALUE!</v>
      </c>
      <c r="AE94" s="122">
        <f t="shared" si="119"/>
        <v>2</v>
      </c>
      <c r="AF94" s="134" t="e">
        <f t="shared" si="120"/>
        <v>#VALUE!</v>
      </c>
      <c r="AG94" s="134" t="e">
        <f t="shared" si="121"/>
        <v>#VALUE!</v>
      </c>
      <c r="AH94" s="133" t="e">
        <f>COUNTIFS(A1_Individu_Data_Keadaan_SDMK!A$4:A$149931,K94,A1_Individu_Data_Keadaan_SDMK!S$4:S$149285,"Dokter Spesialis Obstetri &amp; Ginekologi - Kebidanan &amp; Kandungan (Sp.OG)")</f>
        <v>#VALUE!</v>
      </c>
      <c r="AI94" s="122">
        <f t="shared" si="122"/>
        <v>2</v>
      </c>
      <c r="AJ94" s="134" t="e">
        <f t="shared" si="123"/>
        <v>#VALUE!</v>
      </c>
      <c r="AK94" s="134" t="e">
        <f t="shared" si="124"/>
        <v>#VALUE!</v>
      </c>
      <c r="AL94" s="133" t="e">
        <f>COUNTIFS(A1_Individu_Data_Keadaan_SDMK!A$4:A$149931,K94,A1_Individu_Data_Keadaan_SDMK!S$4:S$149285,"Dokter Spesialis Anak (Sp.A)")</f>
        <v>#VALUE!</v>
      </c>
      <c r="AM94" s="135">
        <f t="shared" si="125"/>
        <v>2</v>
      </c>
      <c r="AN94" s="134" t="e">
        <f t="shared" si="126"/>
        <v>#VALUE!</v>
      </c>
      <c r="AO94" s="134" t="e">
        <f t="shared" si="127"/>
        <v>#VALUE!</v>
      </c>
      <c r="AP94" s="133" t="e">
        <f>COUNTIFS(A1_Individu_Data_Keadaan_SDMK!A$4:A$149931,K94,A1_Individu_Data_Keadaan_SDMK!S$4:S$149285,"Dokter Spesialis Bedah (Sp.B)")</f>
        <v>#VALUE!</v>
      </c>
      <c r="AQ94" s="135">
        <f t="shared" si="128"/>
        <v>2</v>
      </c>
      <c r="AR94" s="134" t="e">
        <f t="shared" si="129"/>
        <v>#VALUE!</v>
      </c>
      <c r="AS94" s="134" t="e">
        <f t="shared" si="130"/>
        <v>#VALUE!</v>
      </c>
      <c r="AT94" s="133" t="e">
        <f>COUNTIFS(A1_Individu_Data_Keadaan_SDMK!A$4:A$149931,K94,A1_Individu_Data_Keadaan_SDMK!S$4:S$149285,"Dokter Spesialis Radiologi (Sp.Rad)")</f>
        <v>#VALUE!</v>
      </c>
      <c r="AU94" s="135">
        <f t="shared" si="131"/>
        <v>1</v>
      </c>
      <c r="AV94" s="134" t="e">
        <f t="shared" si="132"/>
        <v>#VALUE!</v>
      </c>
      <c r="AW94" s="134" t="e">
        <f t="shared" si="133"/>
        <v>#VALUE!</v>
      </c>
      <c r="AX94" s="133" t="e">
        <f>COUNTIFS(A1_Individu_Data_Keadaan_SDMK!A$4:A$149931,K94,A1_Individu_Data_Keadaan_SDMK!S$4:S$149285,"Dokter Spesialis Anastesiologi (Sp.An)")</f>
        <v>#VALUE!</v>
      </c>
      <c r="AY94" s="135">
        <f t="shared" si="134"/>
        <v>1</v>
      </c>
      <c r="AZ94" s="134" t="e">
        <f t="shared" si="135"/>
        <v>#VALUE!</v>
      </c>
      <c r="BA94" s="134" t="e">
        <f t="shared" si="136"/>
        <v>#VALUE!</v>
      </c>
      <c r="BB94" s="133" t="e">
        <f>COUNTIFS(A1_Individu_Data_Keadaan_SDMK!A$4:A$149931,K94,A1_Individu_Data_Keadaan_SDMK!S$4:S$149285,"Dokter Spesialis Patologi Klinik (SP.PK)")</f>
        <v>#VALUE!</v>
      </c>
      <c r="BC94" s="135">
        <f t="shared" si="137"/>
        <v>1</v>
      </c>
      <c r="BD94" s="134" t="e">
        <f t="shared" si="138"/>
        <v>#VALUE!</v>
      </c>
      <c r="BE94" s="134" t="e">
        <f t="shared" si="139"/>
        <v>#VALUE!</v>
      </c>
      <c r="BF94" s="133" t="e">
        <f>COUNTIFS(A1_Individu_Data_Keadaan_SDMK!A$4:A$149931,K94,A1_Individu_Data_Keadaan_SDMK!S$4:S$149285,"Dokter Spesialis Patologi Anatomi (Sp.PA)")</f>
        <v>#VALUE!</v>
      </c>
      <c r="BG94" s="135">
        <f t="shared" si="140"/>
        <v>0</v>
      </c>
      <c r="BH94" s="134" t="e">
        <f t="shared" si="141"/>
        <v>#VALUE!</v>
      </c>
      <c r="BI94" s="134" t="e">
        <f t="shared" si="142"/>
        <v>#VALUE!</v>
      </c>
      <c r="BJ94" s="133" t="e">
        <f>COUNTIFS(A1_Individu_Data_Keadaan_SDMK!A$4:A$149931,K94,A1_Individu_Data_Keadaan_SDMK!S$4:S$149285,"Dokter Spesialis Rehabilitasi Medik (Sp.RM)")</f>
        <v>#VALUE!</v>
      </c>
      <c r="BK94" s="135" t="e">
        <f t="shared" si="143"/>
        <v>#VALUE!</v>
      </c>
      <c r="BL94" s="134" t="e">
        <f t="shared" si="144"/>
        <v>#VALUE!</v>
      </c>
      <c r="BM94" s="134" t="e">
        <f t="shared" si="145"/>
        <v>#VALUE!</v>
      </c>
      <c r="BN94" s="139" t="e">
        <f t="shared" si="146"/>
        <v>#VALUE!</v>
      </c>
    </row>
    <row r="95" spans="11:66" ht="15">
      <c r="K95" s="120" t="s">
        <v>14327</v>
      </c>
      <c r="L95" s="120" t="s">
        <v>14328</v>
      </c>
      <c r="M95" s="120" t="s">
        <v>1632</v>
      </c>
      <c r="N95" s="120" t="s">
        <v>12207</v>
      </c>
      <c r="O95" s="120" t="s">
        <v>12206</v>
      </c>
      <c r="P95" s="120">
        <v>33</v>
      </c>
      <c r="Q95" s="120">
        <v>3310</v>
      </c>
      <c r="R95" s="348" t="str">
        <f>IF(P95&lt;&gt;"",VLOOKUP(P95,'01_MASTER_KODE_WILAYAH'!H$1437:I$1470,2,FALSE),"")</f>
        <v>JAWA TENGAH</v>
      </c>
      <c r="S95" s="348" t="str">
        <f>IF(Q95&lt;&gt;"",VLOOKUP(Q95,'01_MASTER_KODE_WILAYAH'!D$5:F$1353,3,FALSE),"")</f>
        <v>KLATEN</v>
      </c>
      <c r="T95" s="422" t="str">
        <f t="shared" si="111"/>
        <v>Organisasi</v>
      </c>
      <c r="U95" s="145" t="e">
        <f t="shared" si="112"/>
        <v>#VALUE!</v>
      </c>
      <c r="V95" s="133" t="e">
        <f>COUNTIFS(A1_Individu_Data_Keadaan_SDMK!A$4:A$149931,K95,A1_Individu_Data_Keadaan_SDMK!S$4:S$149285,"Dokter Umum")</f>
        <v>#VALUE!</v>
      </c>
      <c r="W95" s="122">
        <f t="shared" si="113"/>
        <v>12</v>
      </c>
      <c r="X95" s="134" t="e">
        <f t="shared" si="114"/>
        <v>#VALUE!</v>
      </c>
      <c r="Y95" s="134" t="e">
        <f t="shared" si="115"/>
        <v>#VALUE!</v>
      </c>
      <c r="Z95" s="133" t="e">
        <f>COUNTIFS(A1_Individu_Data_Keadaan_SDMK!A$4:A$149931,K95,A1_Individu_Data_Keadaan_SDMK!S$4:S$149285,"Dokter Gigi")</f>
        <v>#VALUE!</v>
      </c>
      <c r="AA95" s="122">
        <f t="shared" si="116"/>
        <v>3</v>
      </c>
      <c r="AB95" s="134" t="e">
        <f t="shared" si="117"/>
        <v>#VALUE!</v>
      </c>
      <c r="AC95" s="134" t="e">
        <f t="shared" si="118"/>
        <v>#VALUE!</v>
      </c>
      <c r="AD95" s="133" t="e">
        <f>COUNTIFS(A1_Individu_Data_Keadaan_SDMK!A$4:A$149931,K95,A1_Individu_Data_Keadaan_SDMK!S$4:S$149285,"Dokter Spesialis Penyakit Dalam (Sp.PD)")</f>
        <v>#VALUE!</v>
      </c>
      <c r="AE95" s="122">
        <f t="shared" si="119"/>
        <v>3</v>
      </c>
      <c r="AF95" s="134" t="e">
        <f t="shared" si="120"/>
        <v>#VALUE!</v>
      </c>
      <c r="AG95" s="134" t="e">
        <f t="shared" si="121"/>
        <v>#VALUE!</v>
      </c>
      <c r="AH95" s="133" t="e">
        <f>COUNTIFS(A1_Individu_Data_Keadaan_SDMK!A$4:A$149931,K95,A1_Individu_Data_Keadaan_SDMK!S$4:S$149285,"Dokter Spesialis Obstetri &amp; Ginekologi - Kebidanan &amp; Kandungan (Sp.OG)")</f>
        <v>#VALUE!</v>
      </c>
      <c r="AI95" s="122">
        <f t="shared" si="122"/>
        <v>3</v>
      </c>
      <c r="AJ95" s="134" t="e">
        <f t="shared" si="123"/>
        <v>#VALUE!</v>
      </c>
      <c r="AK95" s="134" t="e">
        <f t="shared" si="124"/>
        <v>#VALUE!</v>
      </c>
      <c r="AL95" s="133" t="e">
        <f>COUNTIFS(A1_Individu_Data_Keadaan_SDMK!A$4:A$149931,K95,A1_Individu_Data_Keadaan_SDMK!S$4:S$149285,"Dokter Spesialis Anak (Sp.A)")</f>
        <v>#VALUE!</v>
      </c>
      <c r="AM95" s="135">
        <f t="shared" si="125"/>
        <v>3</v>
      </c>
      <c r="AN95" s="134" t="e">
        <f t="shared" si="126"/>
        <v>#VALUE!</v>
      </c>
      <c r="AO95" s="134" t="e">
        <f t="shared" si="127"/>
        <v>#VALUE!</v>
      </c>
      <c r="AP95" s="133" t="e">
        <f>COUNTIFS(A1_Individu_Data_Keadaan_SDMK!A$4:A$149931,K95,A1_Individu_Data_Keadaan_SDMK!S$4:S$149285,"Dokter Spesialis Bedah (Sp.B)")</f>
        <v>#VALUE!</v>
      </c>
      <c r="AQ95" s="135">
        <f t="shared" si="128"/>
        <v>3</v>
      </c>
      <c r="AR95" s="134" t="e">
        <f t="shared" si="129"/>
        <v>#VALUE!</v>
      </c>
      <c r="AS95" s="134" t="e">
        <f t="shared" si="130"/>
        <v>#VALUE!</v>
      </c>
      <c r="AT95" s="133" t="e">
        <f>COUNTIFS(A1_Individu_Data_Keadaan_SDMK!A$4:A$149931,K95,A1_Individu_Data_Keadaan_SDMK!S$4:S$149285,"Dokter Spesialis Radiologi (Sp.Rad)")</f>
        <v>#VALUE!</v>
      </c>
      <c r="AU95" s="135">
        <f t="shared" si="131"/>
        <v>2</v>
      </c>
      <c r="AV95" s="134" t="e">
        <f t="shared" si="132"/>
        <v>#VALUE!</v>
      </c>
      <c r="AW95" s="134" t="e">
        <f t="shared" si="133"/>
        <v>#VALUE!</v>
      </c>
      <c r="AX95" s="133" t="e">
        <f>COUNTIFS(A1_Individu_Data_Keadaan_SDMK!A$4:A$149931,K95,A1_Individu_Data_Keadaan_SDMK!S$4:S$149285,"Dokter Spesialis Anastesiologi (Sp.An)")</f>
        <v>#VALUE!</v>
      </c>
      <c r="AY95" s="135">
        <f t="shared" si="134"/>
        <v>2</v>
      </c>
      <c r="AZ95" s="134" t="e">
        <f t="shared" si="135"/>
        <v>#VALUE!</v>
      </c>
      <c r="BA95" s="134" t="e">
        <f t="shared" si="136"/>
        <v>#VALUE!</v>
      </c>
      <c r="BB95" s="133" t="e">
        <f>COUNTIFS(A1_Individu_Data_Keadaan_SDMK!A$4:A$149931,K95,A1_Individu_Data_Keadaan_SDMK!S$4:S$149285,"Dokter Spesialis Patologi Klinik (SP.PK)")</f>
        <v>#VALUE!</v>
      </c>
      <c r="BC95" s="135">
        <f t="shared" si="137"/>
        <v>2</v>
      </c>
      <c r="BD95" s="134" t="e">
        <f t="shared" si="138"/>
        <v>#VALUE!</v>
      </c>
      <c r="BE95" s="134" t="e">
        <f t="shared" si="139"/>
        <v>#VALUE!</v>
      </c>
      <c r="BF95" s="133" t="e">
        <f>COUNTIFS(A1_Individu_Data_Keadaan_SDMK!A$4:A$149931,K95,A1_Individu_Data_Keadaan_SDMK!S$4:S$149285,"Dokter Spesialis Patologi Anatomi (Sp.PA)")</f>
        <v>#VALUE!</v>
      </c>
      <c r="BG95" s="135">
        <f t="shared" si="140"/>
        <v>0</v>
      </c>
      <c r="BH95" s="134" t="e">
        <f t="shared" si="141"/>
        <v>#VALUE!</v>
      </c>
      <c r="BI95" s="134" t="e">
        <f t="shared" si="142"/>
        <v>#VALUE!</v>
      </c>
      <c r="BJ95" s="133" t="e">
        <f>COUNTIFS(A1_Individu_Data_Keadaan_SDMK!A$4:A$149931,K95,A1_Individu_Data_Keadaan_SDMK!S$4:S$149285,"Dokter Spesialis Rehabilitasi Medik (Sp.RM)")</f>
        <v>#VALUE!</v>
      </c>
      <c r="BK95" s="135" t="e">
        <f t="shared" si="143"/>
        <v>#VALUE!</v>
      </c>
      <c r="BL95" s="134" t="e">
        <f t="shared" si="144"/>
        <v>#VALUE!</v>
      </c>
      <c r="BM95" s="134" t="e">
        <f t="shared" si="145"/>
        <v>#VALUE!</v>
      </c>
      <c r="BN95" s="139" t="e">
        <f t="shared" si="146"/>
        <v>#VALUE!</v>
      </c>
    </row>
    <row r="96" spans="11:66" ht="15">
      <c r="K96" s="120" t="s">
        <v>14329</v>
      </c>
      <c r="L96" s="120" t="s">
        <v>14330</v>
      </c>
      <c r="M96" s="120" t="s">
        <v>1632</v>
      </c>
      <c r="N96" s="120" t="s">
        <v>12209</v>
      </c>
      <c r="O96" s="120" t="s">
        <v>12203</v>
      </c>
      <c r="P96" s="120">
        <v>33</v>
      </c>
      <c r="Q96" s="120">
        <v>3310</v>
      </c>
      <c r="R96" s="348" t="str">
        <f>IF(P96&lt;&gt;"",VLOOKUP(P96,'01_MASTER_KODE_WILAYAH'!H$1437:I$1470,2,FALSE),"")</f>
        <v>JAWA TENGAH</v>
      </c>
      <c r="S96" s="348" t="str">
        <f>IF(Q96&lt;&gt;"",VLOOKUP(Q96,'01_MASTER_KODE_WILAYAH'!D$5:F$1353,3,FALSE),"")</f>
        <v>KLATEN</v>
      </c>
      <c r="T96" s="422" t="str">
        <f t="shared" si="111"/>
        <v>Organisasi</v>
      </c>
      <c r="U96" s="145" t="e">
        <f t="shared" si="112"/>
        <v>#VALUE!</v>
      </c>
      <c r="V96" s="133" t="e">
        <f>COUNTIFS(A1_Individu_Data_Keadaan_SDMK!A$4:A$149931,K96,A1_Individu_Data_Keadaan_SDMK!S$4:S$149285,"Dokter Umum")</f>
        <v>#VALUE!</v>
      </c>
      <c r="W96" s="122">
        <f t="shared" si="113"/>
        <v>4</v>
      </c>
      <c r="X96" s="134" t="e">
        <f t="shared" si="114"/>
        <v>#VALUE!</v>
      </c>
      <c r="Y96" s="134" t="e">
        <f t="shared" si="115"/>
        <v>#VALUE!</v>
      </c>
      <c r="Z96" s="133" t="e">
        <f>COUNTIFS(A1_Individu_Data_Keadaan_SDMK!A$4:A$149931,K96,A1_Individu_Data_Keadaan_SDMK!S$4:S$149285,"Dokter Gigi")</f>
        <v>#VALUE!</v>
      </c>
      <c r="AA96" s="122">
        <f t="shared" si="116"/>
        <v>1</v>
      </c>
      <c r="AB96" s="134" t="e">
        <f t="shared" si="117"/>
        <v>#VALUE!</v>
      </c>
      <c r="AC96" s="134" t="e">
        <f t="shared" si="118"/>
        <v>#VALUE!</v>
      </c>
      <c r="AD96" s="133" t="e">
        <f>COUNTIFS(A1_Individu_Data_Keadaan_SDMK!A$4:A$149931,K96,A1_Individu_Data_Keadaan_SDMK!S$4:S$149285,"Dokter Spesialis Penyakit Dalam (Sp.PD)")</f>
        <v>#VALUE!</v>
      </c>
      <c r="AE96" s="122">
        <f t="shared" si="119"/>
        <v>1</v>
      </c>
      <c r="AF96" s="134" t="e">
        <f t="shared" si="120"/>
        <v>#VALUE!</v>
      </c>
      <c r="AG96" s="134" t="e">
        <f t="shared" si="121"/>
        <v>#VALUE!</v>
      </c>
      <c r="AH96" s="133" t="e">
        <f>COUNTIFS(A1_Individu_Data_Keadaan_SDMK!A$4:A$149931,K96,A1_Individu_Data_Keadaan_SDMK!S$4:S$149285,"Dokter Spesialis Obstetri &amp; Ginekologi - Kebidanan &amp; Kandungan (Sp.OG)")</f>
        <v>#VALUE!</v>
      </c>
      <c r="AI96" s="122">
        <f t="shared" si="122"/>
        <v>1</v>
      </c>
      <c r="AJ96" s="134" t="e">
        <f t="shared" si="123"/>
        <v>#VALUE!</v>
      </c>
      <c r="AK96" s="134" t="e">
        <f t="shared" si="124"/>
        <v>#VALUE!</v>
      </c>
      <c r="AL96" s="133" t="e">
        <f>COUNTIFS(A1_Individu_Data_Keadaan_SDMK!A$4:A$149931,K96,A1_Individu_Data_Keadaan_SDMK!S$4:S$149285,"Dokter Spesialis Anak (Sp.A)")</f>
        <v>#VALUE!</v>
      </c>
      <c r="AM96" s="135">
        <f t="shared" si="125"/>
        <v>1</v>
      </c>
      <c r="AN96" s="134" t="e">
        <f t="shared" si="126"/>
        <v>#VALUE!</v>
      </c>
      <c r="AO96" s="134" t="e">
        <f t="shared" si="127"/>
        <v>#VALUE!</v>
      </c>
      <c r="AP96" s="133" t="e">
        <f>COUNTIFS(A1_Individu_Data_Keadaan_SDMK!A$4:A$149931,K96,A1_Individu_Data_Keadaan_SDMK!S$4:S$149285,"Dokter Spesialis Bedah (Sp.B)")</f>
        <v>#VALUE!</v>
      </c>
      <c r="AQ96" s="135">
        <f t="shared" si="128"/>
        <v>1</v>
      </c>
      <c r="AR96" s="134" t="e">
        <f t="shared" si="129"/>
        <v>#VALUE!</v>
      </c>
      <c r="AS96" s="134" t="e">
        <f t="shared" si="130"/>
        <v>#VALUE!</v>
      </c>
      <c r="AT96" s="133" t="e">
        <f>COUNTIFS(A1_Individu_Data_Keadaan_SDMK!A$4:A$149931,K96,A1_Individu_Data_Keadaan_SDMK!S$4:S$149285,"Dokter Spesialis Radiologi (Sp.Rad)")</f>
        <v>#VALUE!</v>
      </c>
      <c r="AU96" s="135">
        <f t="shared" si="131"/>
        <v>0</v>
      </c>
      <c r="AV96" s="134" t="e">
        <f t="shared" si="132"/>
        <v>#VALUE!</v>
      </c>
      <c r="AW96" s="134" t="e">
        <f t="shared" si="133"/>
        <v>#VALUE!</v>
      </c>
      <c r="AX96" s="133" t="e">
        <f>COUNTIFS(A1_Individu_Data_Keadaan_SDMK!A$4:A$149931,K96,A1_Individu_Data_Keadaan_SDMK!S$4:S$149285,"Dokter Spesialis Anastesiologi (Sp.An)")</f>
        <v>#VALUE!</v>
      </c>
      <c r="AY96" s="135">
        <f t="shared" si="134"/>
        <v>0</v>
      </c>
      <c r="AZ96" s="134" t="e">
        <f t="shared" si="135"/>
        <v>#VALUE!</v>
      </c>
      <c r="BA96" s="134" t="e">
        <f t="shared" si="136"/>
        <v>#VALUE!</v>
      </c>
      <c r="BB96" s="133" t="e">
        <f>COUNTIFS(A1_Individu_Data_Keadaan_SDMK!A$4:A$149931,K96,A1_Individu_Data_Keadaan_SDMK!S$4:S$149285,"Dokter Spesialis Patologi Klinik (SP.PK)")</f>
        <v>#VALUE!</v>
      </c>
      <c r="BC96" s="135">
        <f t="shared" si="137"/>
        <v>0</v>
      </c>
      <c r="BD96" s="134" t="e">
        <f t="shared" si="138"/>
        <v>#VALUE!</v>
      </c>
      <c r="BE96" s="134" t="e">
        <f t="shared" si="139"/>
        <v>#VALUE!</v>
      </c>
      <c r="BF96" s="133" t="e">
        <f>COUNTIFS(A1_Individu_Data_Keadaan_SDMK!A$4:A$149931,K96,A1_Individu_Data_Keadaan_SDMK!S$4:S$149285,"Dokter Spesialis Patologi Anatomi (Sp.PA)")</f>
        <v>#VALUE!</v>
      </c>
      <c r="BG96" s="135">
        <f t="shared" si="140"/>
        <v>0</v>
      </c>
      <c r="BH96" s="134" t="e">
        <f t="shared" si="141"/>
        <v>#VALUE!</v>
      </c>
      <c r="BI96" s="134" t="e">
        <f t="shared" si="142"/>
        <v>#VALUE!</v>
      </c>
      <c r="BJ96" s="133" t="e">
        <f>COUNTIFS(A1_Individu_Data_Keadaan_SDMK!A$4:A$149931,K96,A1_Individu_Data_Keadaan_SDMK!S$4:S$149285,"Dokter Spesialis Rehabilitasi Medik (Sp.RM)")</f>
        <v>#VALUE!</v>
      </c>
      <c r="BK96" s="135" t="e">
        <f t="shared" si="143"/>
        <v>#VALUE!</v>
      </c>
      <c r="BL96" s="134" t="e">
        <f t="shared" si="144"/>
        <v>#VALUE!</v>
      </c>
      <c r="BM96" s="134" t="e">
        <f t="shared" si="145"/>
        <v>#VALUE!</v>
      </c>
      <c r="BN96" s="139" t="e">
        <f t="shared" si="146"/>
        <v>#VALUE!</v>
      </c>
    </row>
    <row r="97" spans="11:66" ht="15">
      <c r="K97" s="120" t="s">
        <v>14331</v>
      </c>
      <c r="L97" s="120" t="s">
        <v>14332</v>
      </c>
      <c r="M97" s="120" t="s">
        <v>1632</v>
      </c>
      <c r="N97" s="120" t="s">
        <v>12208</v>
      </c>
      <c r="O97" s="120" t="s">
        <v>12203</v>
      </c>
      <c r="P97" s="120">
        <v>33</v>
      </c>
      <c r="Q97" s="120">
        <v>3310</v>
      </c>
      <c r="R97" s="348" t="str">
        <f>IF(P97&lt;&gt;"",VLOOKUP(P97,'01_MASTER_KODE_WILAYAH'!H$1437:I$1470,2,FALSE),"")</f>
        <v>JAWA TENGAH</v>
      </c>
      <c r="S97" s="348" t="str">
        <f>IF(Q97&lt;&gt;"",VLOOKUP(Q97,'01_MASTER_KODE_WILAYAH'!D$5:F$1353,3,FALSE),"")</f>
        <v>KLATEN</v>
      </c>
      <c r="T97" s="422" t="str">
        <f t="shared" si="111"/>
        <v>Organisasi</v>
      </c>
      <c r="U97" s="145" t="e">
        <f t="shared" si="112"/>
        <v>#VALUE!</v>
      </c>
      <c r="V97" s="133" t="e">
        <f>COUNTIFS(A1_Individu_Data_Keadaan_SDMK!A$4:A$149931,K97,A1_Individu_Data_Keadaan_SDMK!S$4:S$149285,"Dokter Umum")</f>
        <v>#VALUE!</v>
      </c>
      <c r="W97" s="122">
        <f t="shared" si="113"/>
        <v>9</v>
      </c>
      <c r="X97" s="134" t="e">
        <f t="shared" si="114"/>
        <v>#VALUE!</v>
      </c>
      <c r="Y97" s="134" t="e">
        <f t="shared" si="115"/>
        <v>#VALUE!</v>
      </c>
      <c r="Z97" s="133" t="e">
        <f>COUNTIFS(A1_Individu_Data_Keadaan_SDMK!A$4:A$149931,K97,A1_Individu_Data_Keadaan_SDMK!S$4:S$149285,"Dokter Gigi")</f>
        <v>#VALUE!</v>
      </c>
      <c r="AA97" s="122">
        <f t="shared" si="116"/>
        <v>2</v>
      </c>
      <c r="AB97" s="134" t="e">
        <f t="shared" si="117"/>
        <v>#VALUE!</v>
      </c>
      <c r="AC97" s="134" t="e">
        <f t="shared" si="118"/>
        <v>#VALUE!</v>
      </c>
      <c r="AD97" s="133" t="e">
        <f>COUNTIFS(A1_Individu_Data_Keadaan_SDMK!A$4:A$149931,K97,A1_Individu_Data_Keadaan_SDMK!S$4:S$149285,"Dokter Spesialis Penyakit Dalam (Sp.PD)")</f>
        <v>#VALUE!</v>
      </c>
      <c r="AE97" s="122">
        <f t="shared" si="119"/>
        <v>2</v>
      </c>
      <c r="AF97" s="134" t="e">
        <f t="shared" si="120"/>
        <v>#VALUE!</v>
      </c>
      <c r="AG97" s="134" t="e">
        <f t="shared" si="121"/>
        <v>#VALUE!</v>
      </c>
      <c r="AH97" s="133" t="e">
        <f>COUNTIFS(A1_Individu_Data_Keadaan_SDMK!A$4:A$149931,K97,A1_Individu_Data_Keadaan_SDMK!S$4:S$149285,"Dokter Spesialis Obstetri &amp; Ginekologi - Kebidanan &amp; Kandungan (Sp.OG)")</f>
        <v>#VALUE!</v>
      </c>
      <c r="AI97" s="122">
        <f t="shared" si="122"/>
        <v>2</v>
      </c>
      <c r="AJ97" s="134" t="e">
        <f t="shared" si="123"/>
        <v>#VALUE!</v>
      </c>
      <c r="AK97" s="134" t="e">
        <f t="shared" si="124"/>
        <v>#VALUE!</v>
      </c>
      <c r="AL97" s="133" t="e">
        <f>COUNTIFS(A1_Individu_Data_Keadaan_SDMK!A$4:A$149931,K97,A1_Individu_Data_Keadaan_SDMK!S$4:S$149285,"Dokter Spesialis Anak (Sp.A)")</f>
        <v>#VALUE!</v>
      </c>
      <c r="AM97" s="135">
        <f t="shared" si="125"/>
        <v>2</v>
      </c>
      <c r="AN97" s="134" t="e">
        <f t="shared" si="126"/>
        <v>#VALUE!</v>
      </c>
      <c r="AO97" s="134" t="e">
        <f t="shared" si="127"/>
        <v>#VALUE!</v>
      </c>
      <c r="AP97" s="133" t="e">
        <f>COUNTIFS(A1_Individu_Data_Keadaan_SDMK!A$4:A$149931,K97,A1_Individu_Data_Keadaan_SDMK!S$4:S$149285,"Dokter Spesialis Bedah (Sp.B)")</f>
        <v>#VALUE!</v>
      </c>
      <c r="AQ97" s="135">
        <f t="shared" si="128"/>
        <v>2</v>
      </c>
      <c r="AR97" s="134" t="e">
        <f t="shared" si="129"/>
        <v>#VALUE!</v>
      </c>
      <c r="AS97" s="134" t="e">
        <f t="shared" si="130"/>
        <v>#VALUE!</v>
      </c>
      <c r="AT97" s="133" t="e">
        <f>COUNTIFS(A1_Individu_Data_Keadaan_SDMK!A$4:A$149931,K97,A1_Individu_Data_Keadaan_SDMK!S$4:S$149285,"Dokter Spesialis Radiologi (Sp.Rad)")</f>
        <v>#VALUE!</v>
      </c>
      <c r="AU97" s="135">
        <f t="shared" si="131"/>
        <v>1</v>
      </c>
      <c r="AV97" s="134" t="e">
        <f t="shared" si="132"/>
        <v>#VALUE!</v>
      </c>
      <c r="AW97" s="134" t="e">
        <f t="shared" si="133"/>
        <v>#VALUE!</v>
      </c>
      <c r="AX97" s="133" t="e">
        <f>COUNTIFS(A1_Individu_Data_Keadaan_SDMK!A$4:A$149931,K97,A1_Individu_Data_Keadaan_SDMK!S$4:S$149285,"Dokter Spesialis Anastesiologi (Sp.An)")</f>
        <v>#VALUE!</v>
      </c>
      <c r="AY97" s="135">
        <f t="shared" si="134"/>
        <v>1</v>
      </c>
      <c r="AZ97" s="134" t="e">
        <f t="shared" si="135"/>
        <v>#VALUE!</v>
      </c>
      <c r="BA97" s="134" t="e">
        <f t="shared" si="136"/>
        <v>#VALUE!</v>
      </c>
      <c r="BB97" s="133" t="e">
        <f>COUNTIFS(A1_Individu_Data_Keadaan_SDMK!A$4:A$149931,K97,A1_Individu_Data_Keadaan_SDMK!S$4:S$149285,"Dokter Spesialis Patologi Klinik (SP.PK)")</f>
        <v>#VALUE!</v>
      </c>
      <c r="BC97" s="135">
        <f t="shared" si="137"/>
        <v>1</v>
      </c>
      <c r="BD97" s="134" t="e">
        <f t="shared" si="138"/>
        <v>#VALUE!</v>
      </c>
      <c r="BE97" s="134" t="e">
        <f t="shared" si="139"/>
        <v>#VALUE!</v>
      </c>
      <c r="BF97" s="133" t="e">
        <f>COUNTIFS(A1_Individu_Data_Keadaan_SDMK!A$4:A$149931,K97,A1_Individu_Data_Keadaan_SDMK!S$4:S$149285,"Dokter Spesialis Patologi Anatomi (Sp.PA)")</f>
        <v>#VALUE!</v>
      </c>
      <c r="BG97" s="135">
        <f t="shared" si="140"/>
        <v>0</v>
      </c>
      <c r="BH97" s="134" t="e">
        <f t="shared" si="141"/>
        <v>#VALUE!</v>
      </c>
      <c r="BI97" s="134" t="e">
        <f t="shared" si="142"/>
        <v>#VALUE!</v>
      </c>
      <c r="BJ97" s="133" t="e">
        <f>COUNTIFS(A1_Individu_Data_Keadaan_SDMK!A$4:A$149931,K97,A1_Individu_Data_Keadaan_SDMK!S$4:S$149285,"Dokter Spesialis Rehabilitasi Medik (Sp.RM)")</f>
        <v>#VALUE!</v>
      </c>
      <c r="BK97" s="135" t="e">
        <f t="shared" si="143"/>
        <v>#VALUE!</v>
      </c>
      <c r="BL97" s="134" t="e">
        <f t="shared" si="144"/>
        <v>#VALUE!</v>
      </c>
      <c r="BM97" s="134" t="e">
        <f t="shared" si="145"/>
        <v>#VALUE!</v>
      </c>
      <c r="BN97" s="139" t="e">
        <f t="shared" si="146"/>
        <v>#VALUE!</v>
      </c>
    </row>
    <row r="98" spans="11:66" ht="15">
      <c r="K98" s="120" t="s">
        <v>14333</v>
      </c>
      <c r="L98" s="120" t="s">
        <v>14334</v>
      </c>
      <c r="M98" s="120" t="s">
        <v>1632</v>
      </c>
      <c r="N98" s="120" t="s">
        <v>12209</v>
      </c>
      <c r="O98" s="120" t="s">
        <v>12206</v>
      </c>
      <c r="P98" s="120">
        <v>33</v>
      </c>
      <c r="Q98" s="120">
        <v>3310</v>
      </c>
      <c r="R98" s="348" t="str">
        <f>IF(P98&lt;&gt;"",VLOOKUP(P98,'01_MASTER_KODE_WILAYAH'!H$1437:I$1470,2,FALSE),"")</f>
        <v>JAWA TENGAH</v>
      </c>
      <c r="S98" s="348" t="str">
        <f>IF(Q98&lt;&gt;"",VLOOKUP(Q98,'01_MASTER_KODE_WILAYAH'!D$5:F$1353,3,FALSE),"")</f>
        <v>KLATEN</v>
      </c>
      <c r="T98" s="422" t="str">
        <f t="shared" si="111"/>
        <v>Organisasi</v>
      </c>
      <c r="U98" s="145" t="e">
        <f t="shared" si="112"/>
        <v>#VALUE!</v>
      </c>
      <c r="V98" s="133" t="e">
        <f>COUNTIFS(A1_Individu_Data_Keadaan_SDMK!A$4:A$149931,K98,A1_Individu_Data_Keadaan_SDMK!S$4:S$149285,"Dokter Umum")</f>
        <v>#VALUE!</v>
      </c>
      <c r="W98" s="122">
        <f t="shared" si="113"/>
        <v>4</v>
      </c>
      <c r="X98" s="134" t="e">
        <f t="shared" si="114"/>
        <v>#VALUE!</v>
      </c>
      <c r="Y98" s="134" t="e">
        <f t="shared" si="115"/>
        <v>#VALUE!</v>
      </c>
      <c r="Z98" s="133" t="e">
        <f>COUNTIFS(A1_Individu_Data_Keadaan_SDMK!A$4:A$149931,K98,A1_Individu_Data_Keadaan_SDMK!S$4:S$149285,"Dokter Gigi")</f>
        <v>#VALUE!</v>
      </c>
      <c r="AA98" s="122">
        <f t="shared" si="116"/>
        <v>1</v>
      </c>
      <c r="AB98" s="134" t="e">
        <f t="shared" si="117"/>
        <v>#VALUE!</v>
      </c>
      <c r="AC98" s="134" t="e">
        <f t="shared" si="118"/>
        <v>#VALUE!</v>
      </c>
      <c r="AD98" s="133" t="e">
        <f>COUNTIFS(A1_Individu_Data_Keadaan_SDMK!A$4:A$149931,K98,A1_Individu_Data_Keadaan_SDMK!S$4:S$149285,"Dokter Spesialis Penyakit Dalam (Sp.PD)")</f>
        <v>#VALUE!</v>
      </c>
      <c r="AE98" s="122">
        <f t="shared" si="119"/>
        <v>1</v>
      </c>
      <c r="AF98" s="134" t="e">
        <f t="shared" si="120"/>
        <v>#VALUE!</v>
      </c>
      <c r="AG98" s="134" t="e">
        <f t="shared" si="121"/>
        <v>#VALUE!</v>
      </c>
      <c r="AH98" s="133" t="e">
        <f>COUNTIFS(A1_Individu_Data_Keadaan_SDMK!A$4:A$149931,K98,A1_Individu_Data_Keadaan_SDMK!S$4:S$149285,"Dokter Spesialis Obstetri &amp; Ginekologi - Kebidanan &amp; Kandungan (Sp.OG)")</f>
        <v>#VALUE!</v>
      </c>
      <c r="AI98" s="122">
        <f t="shared" si="122"/>
        <v>1</v>
      </c>
      <c r="AJ98" s="134" t="e">
        <f t="shared" si="123"/>
        <v>#VALUE!</v>
      </c>
      <c r="AK98" s="134" t="e">
        <f t="shared" si="124"/>
        <v>#VALUE!</v>
      </c>
      <c r="AL98" s="133" t="e">
        <f>COUNTIFS(A1_Individu_Data_Keadaan_SDMK!A$4:A$149931,K98,A1_Individu_Data_Keadaan_SDMK!S$4:S$149285,"Dokter Spesialis Anak (Sp.A)")</f>
        <v>#VALUE!</v>
      </c>
      <c r="AM98" s="135">
        <f t="shared" si="125"/>
        <v>1</v>
      </c>
      <c r="AN98" s="134" t="e">
        <f t="shared" si="126"/>
        <v>#VALUE!</v>
      </c>
      <c r="AO98" s="134" t="e">
        <f t="shared" si="127"/>
        <v>#VALUE!</v>
      </c>
      <c r="AP98" s="133" t="e">
        <f>COUNTIFS(A1_Individu_Data_Keadaan_SDMK!A$4:A$149931,K98,A1_Individu_Data_Keadaan_SDMK!S$4:S$149285,"Dokter Spesialis Bedah (Sp.B)")</f>
        <v>#VALUE!</v>
      </c>
      <c r="AQ98" s="135">
        <f t="shared" si="128"/>
        <v>1</v>
      </c>
      <c r="AR98" s="134" t="e">
        <f t="shared" si="129"/>
        <v>#VALUE!</v>
      </c>
      <c r="AS98" s="134" t="e">
        <f t="shared" si="130"/>
        <v>#VALUE!</v>
      </c>
      <c r="AT98" s="133" t="e">
        <f>COUNTIFS(A1_Individu_Data_Keadaan_SDMK!A$4:A$149931,K98,A1_Individu_Data_Keadaan_SDMK!S$4:S$149285,"Dokter Spesialis Radiologi (Sp.Rad)")</f>
        <v>#VALUE!</v>
      </c>
      <c r="AU98" s="135">
        <f t="shared" si="131"/>
        <v>0</v>
      </c>
      <c r="AV98" s="134" t="e">
        <f t="shared" si="132"/>
        <v>#VALUE!</v>
      </c>
      <c r="AW98" s="134" t="e">
        <f t="shared" si="133"/>
        <v>#VALUE!</v>
      </c>
      <c r="AX98" s="133" t="e">
        <f>COUNTIFS(A1_Individu_Data_Keadaan_SDMK!A$4:A$149931,K98,A1_Individu_Data_Keadaan_SDMK!S$4:S$149285,"Dokter Spesialis Anastesiologi (Sp.An)")</f>
        <v>#VALUE!</v>
      </c>
      <c r="AY98" s="135">
        <f t="shared" si="134"/>
        <v>0</v>
      </c>
      <c r="AZ98" s="134" t="e">
        <f t="shared" si="135"/>
        <v>#VALUE!</v>
      </c>
      <c r="BA98" s="134" t="e">
        <f t="shared" si="136"/>
        <v>#VALUE!</v>
      </c>
      <c r="BB98" s="133" t="e">
        <f>COUNTIFS(A1_Individu_Data_Keadaan_SDMK!A$4:A$149931,K98,A1_Individu_Data_Keadaan_SDMK!S$4:S$149285,"Dokter Spesialis Patologi Klinik (SP.PK)")</f>
        <v>#VALUE!</v>
      </c>
      <c r="BC98" s="135">
        <f t="shared" si="137"/>
        <v>0</v>
      </c>
      <c r="BD98" s="134" t="e">
        <f t="shared" si="138"/>
        <v>#VALUE!</v>
      </c>
      <c r="BE98" s="134" t="e">
        <f t="shared" si="139"/>
        <v>#VALUE!</v>
      </c>
      <c r="BF98" s="133" t="e">
        <f>COUNTIFS(A1_Individu_Data_Keadaan_SDMK!A$4:A$149931,K98,A1_Individu_Data_Keadaan_SDMK!S$4:S$149285,"Dokter Spesialis Patologi Anatomi (Sp.PA)")</f>
        <v>#VALUE!</v>
      </c>
      <c r="BG98" s="135">
        <f t="shared" si="140"/>
        <v>0</v>
      </c>
      <c r="BH98" s="134" t="e">
        <f t="shared" si="141"/>
        <v>#VALUE!</v>
      </c>
      <c r="BI98" s="134" t="e">
        <f t="shared" si="142"/>
        <v>#VALUE!</v>
      </c>
      <c r="BJ98" s="133" t="e">
        <f>COUNTIFS(A1_Individu_Data_Keadaan_SDMK!A$4:A$149931,K98,A1_Individu_Data_Keadaan_SDMK!S$4:S$149285,"Dokter Spesialis Rehabilitasi Medik (Sp.RM)")</f>
        <v>#VALUE!</v>
      </c>
      <c r="BK98" s="135" t="e">
        <f t="shared" si="143"/>
        <v>#VALUE!</v>
      </c>
      <c r="BL98" s="134" t="e">
        <f t="shared" si="144"/>
        <v>#VALUE!</v>
      </c>
      <c r="BM98" s="134" t="e">
        <f t="shared" si="145"/>
        <v>#VALUE!</v>
      </c>
      <c r="BN98" s="139" t="e">
        <f t="shared" si="146"/>
        <v>#VALUE!</v>
      </c>
    </row>
    <row r="99" spans="11:66" ht="15">
      <c r="K99" s="120" t="s">
        <v>14335</v>
      </c>
      <c r="L99" s="120" t="s">
        <v>14336</v>
      </c>
      <c r="M99" s="120" t="s">
        <v>1632</v>
      </c>
      <c r="N99" s="120" t="s">
        <v>12208</v>
      </c>
      <c r="O99" s="120" t="s">
        <v>12204</v>
      </c>
      <c r="P99" s="120">
        <v>33</v>
      </c>
      <c r="Q99" s="120">
        <v>3310</v>
      </c>
      <c r="R99" s="348" t="str">
        <f>IF(P99&lt;&gt;"",VLOOKUP(P99,'01_MASTER_KODE_WILAYAH'!H$1437:I$1470,2,FALSE),"")</f>
        <v>JAWA TENGAH</v>
      </c>
      <c r="S99" s="348" t="str">
        <f>IF(Q99&lt;&gt;"",VLOOKUP(Q99,'01_MASTER_KODE_WILAYAH'!D$5:F$1353,3,FALSE),"")</f>
        <v>KLATEN</v>
      </c>
      <c r="T99" s="422" t="str">
        <f t="shared" si="111"/>
        <v>Swasta/Lai</v>
      </c>
      <c r="U99" s="145" t="e">
        <f t="shared" si="112"/>
        <v>#VALUE!</v>
      </c>
      <c r="V99" s="133" t="e">
        <f>COUNTIFS(A1_Individu_Data_Keadaan_SDMK!A$4:A$149931,K99,A1_Individu_Data_Keadaan_SDMK!S$4:S$149285,"Dokter Umum")</f>
        <v>#VALUE!</v>
      </c>
      <c r="W99" s="122">
        <f t="shared" si="113"/>
        <v>9</v>
      </c>
      <c r="X99" s="134" t="e">
        <f t="shared" si="114"/>
        <v>#VALUE!</v>
      </c>
      <c r="Y99" s="134" t="e">
        <f t="shared" si="115"/>
        <v>#VALUE!</v>
      </c>
      <c r="Z99" s="133" t="e">
        <f>COUNTIFS(A1_Individu_Data_Keadaan_SDMK!A$4:A$149931,K99,A1_Individu_Data_Keadaan_SDMK!S$4:S$149285,"Dokter Gigi")</f>
        <v>#VALUE!</v>
      </c>
      <c r="AA99" s="122">
        <f t="shared" si="116"/>
        <v>2</v>
      </c>
      <c r="AB99" s="134" t="e">
        <f t="shared" si="117"/>
        <v>#VALUE!</v>
      </c>
      <c r="AC99" s="134" t="e">
        <f t="shared" si="118"/>
        <v>#VALUE!</v>
      </c>
      <c r="AD99" s="133" t="e">
        <f>COUNTIFS(A1_Individu_Data_Keadaan_SDMK!A$4:A$149931,K99,A1_Individu_Data_Keadaan_SDMK!S$4:S$149285,"Dokter Spesialis Penyakit Dalam (Sp.PD)")</f>
        <v>#VALUE!</v>
      </c>
      <c r="AE99" s="122">
        <f t="shared" si="119"/>
        <v>2</v>
      </c>
      <c r="AF99" s="134" t="e">
        <f t="shared" si="120"/>
        <v>#VALUE!</v>
      </c>
      <c r="AG99" s="134" t="e">
        <f t="shared" si="121"/>
        <v>#VALUE!</v>
      </c>
      <c r="AH99" s="133" t="e">
        <f>COUNTIFS(A1_Individu_Data_Keadaan_SDMK!A$4:A$149931,K99,A1_Individu_Data_Keadaan_SDMK!S$4:S$149285,"Dokter Spesialis Obstetri &amp; Ginekologi - Kebidanan &amp; Kandungan (Sp.OG)")</f>
        <v>#VALUE!</v>
      </c>
      <c r="AI99" s="122">
        <f t="shared" si="122"/>
        <v>2</v>
      </c>
      <c r="AJ99" s="134" t="e">
        <f t="shared" si="123"/>
        <v>#VALUE!</v>
      </c>
      <c r="AK99" s="134" t="e">
        <f t="shared" si="124"/>
        <v>#VALUE!</v>
      </c>
      <c r="AL99" s="133" t="e">
        <f>COUNTIFS(A1_Individu_Data_Keadaan_SDMK!A$4:A$149931,K99,A1_Individu_Data_Keadaan_SDMK!S$4:S$149285,"Dokter Spesialis Anak (Sp.A)")</f>
        <v>#VALUE!</v>
      </c>
      <c r="AM99" s="135">
        <f t="shared" si="125"/>
        <v>2</v>
      </c>
      <c r="AN99" s="134" t="e">
        <f t="shared" si="126"/>
        <v>#VALUE!</v>
      </c>
      <c r="AO99" s="134" t="e">
        <f t="shared" si="127"/>
        <v>#VALUE!</v>
      </c>
      <c r="AP99" s="133" t="e">
        <f>COUNTIFS(A1_Individu_Data_Keadaan_SDMK!A$4:A$149931,K99,A1_Individu_Data_Keadaan_SDMK!S$4:S$149285,"Dokter Spesialis Bedah (Sp.B)")</f>
        <v>#VALUE!</v>
      </c>
      <c r="AQ99" s="135">
        <f t="shared" si="128"/>
        <v>2</v>
      </c>
      <c r="AR99" s="134" t="e">
        <f t="shared" si="129"/>
        <v>#VALUE!</v>
      </c>
      <c r="AS99" s="134" t="e">
        <f t="shared" si="130"/>
        <v>#VALUE!</v>
      </c>
      <c r="AT99" s="133" t="e">
        <f>COUNTIFS(A1_Individu_Data_Keadaan_SDMK!A$4:A$149931,K99,A1_Individu_Data_Keadaan_SDMK!S$4:S$149285,"Dokter Spesialis Radiologi (Sp.Rad)")</f>
        <v>#VALUE!</v>
      </c>
      <c r="AU99" s="135">
        <f t="shared" si="131"/>
        <v>1</v>
      </c>
      <c r="AV99" s="134" t="e">
        <f t="shared" si="132"/>
        <v>#VALUE!</v>
      </c>
      <c r="AW99" s="134" t="e">
        <f t="shared" si="133"/>
        <v>#VALUE!</v>
      </c>
      <c r="AX99" s="133" t="e">
        <f>COUNTIFS(A1_Individu_Data_Keadaan_SDMK!A$4:A$149931,K99,A1_Individu_Data_Keadaan_SDMK!S$4:S$149285,"Dokter Spesialis Anastesiologi (Sp.An)")</f>
        <v>#VALUE!</v>
      </c>
      <c r="AY99" s="135">
        <f t="shared" si="134"/>
        <v>1</v>
      </c>
      <c r="AZ99" s="134" t="e">
        <f t="shared" si="135"/>
        <v>#VALUE!</v>
      </c>
      <c r="BA99" s="134" t="e">
        <f t="shared" si="136"/>
        <v>#VALUE!</v>
      </c>
      <c r="BB99" s="133" t="e">
        <f>COUNTIFS(A1_Individu_Data_Keadaan_SDMK!A$4:A$149931,K99,A1_Individu_Data_Keadaan_SDMK!S$4:S$149285,"Dokter Spesialis Patologi Klinik (SP.PK)")</f>
        <v>#VALUE!</v>
      </c>
      <c r="BC99" s="135">
        <f t="shared" si="137"/>
        <v>1</v>
      </c>
      <c r="BD99" s="134" t="e">
        <f t="shared" si="138"/>
        <v>#VALUE!</v>
      </c>
      <c r="BE99" s="134" t="e">
        <f t="shared" si="139"/>
        <v>#VALUE!</v>
      </c>
      <c r="BF99" s="133" t="e">
        <f>COUNTIFS(A1_Individu_Data_Keadaan_SDMK!A$4:A$149931,K99,A1_Individu_Data_Keadaan_SDMK!S$4:S$149285,"Dokter Spesialis Patologi Anatomi (Sp.PA)")</f>
        <v>#VALUE!</v>
      </c>
      <c r="BG99" s="135">
        <f t="shared" si="140"/>
        <v>0</v>
      </c>
      <c r="BH99" s="134" t="e">
        <f t="shared" si="141"/>
        <v>#VALUE!</v>
      </c>
      <c r="BI99" s="134" t="e">
        <f t="shared" si="142"/>
        <v>#VALUE!</v>
      </c>
      <c r="BJ99" s="133" t="e">
        <f>COUNTIFS(A1_Individu_Data_Keadaan_SDMK!A$4:A$149931,K99,A1_Individu_Data_Keadaan_SDMK!S$4:S$149285,"Dokter Spesialis Rehabilitasi Medik (Sp.RM)")</f>
        <v>#VALUE!</v>
      </c>
      <c r="BK99" s="135" t="e">
        <f t="shared" si="143"/>
        <v>#VALUE!</v>
      </c>
      <c r="BL99" s="134" t="e">
        <f t="shared" si="144"/>
        <v>#VALUE!</v>
      </c>
      <c r="BM99" s="134" t="e">
        <f t="shared" si="145"/>
        <v>#VALUE!</v>
      </c>
      <c r="BN99" s="139" t="e">
        <f t="shared" si="146"/>
        <v>#VALUE!</v>
      </c>
    </row>
    <row r="100" spans="11:66" ht="15">
      <c r="K100" s="120" t="s">
        <v>14337</v>
      </c>
      <c r="L100" s="120" t="s">
        <v>14338</v>
      </c>
      <c r="M100" s="120" t="s">
        <v>1632</v>
      </c>
      <c r="N100" s="120" t="s">
        <v>12209</v>
      </c>
      <c r="O100" s="120" t="s">
        <v>12206</v>
      </c>
      <c r="P100" s="120">
        <v>33</v>
      </c>
      <c r="Q100" s="120">
        <v>3310</v>
      </c>
      <c r="R100" s="348" t="str">
        <f>IF(P100&lt;&gt;"",VLOOKUP(P100,'01_MASTER_KODE_WILAYAH'!H$1437:I$1470,2,FALSE),"")</f>
        <v>JAWA TENGAH</v>
      </c>
      <c r="S100" s="348" t="str">
        <f>IF(Q100&lt;&gt;"",VLOOKUP(Q100,'01_MASTER_KODE_WILAYAH'!D$5:F$1353,3,FALSE),"")</f>
        <v>KLATEN</v>
      </c>
      <c r="T100" s="422" t="str">
        <f t="shared" si="111"/>
        <v>Organisasi</v>
      </c>
      <c r="U100" s="145" t="e">
        <f t="shared" si="112"/>
        <v>#VALUE!</v>
      </c>
      <c r="V100" s="133" t="e">
        <f>COUNTIFS(A1_Individu_Data_Keadaan_SDMK!A$4:A$149931,K100,A1_Individu_Data_Keadaan_SDMK!S$4:S$149285,"Dokter Umum")</f>
        <v>#VALUE!</v>
      </c>
      <c r="W100" s="122">
        <f t="shared" si="113"/>
        <v>4</v>
      </c>
      <c r="X100" s="134" t="e">
        <f t="shared" si="114"/>
        <v>#VALUE!</v>
      </c>
      <c r="Y100" s="134" t="e">
        <f t="shared" si="115"/>
        <v>#VALUE!</v>
      </c>
      <c r="Z100" s="133" t="e">
        <f>COUNTIFS(A1_Individu_Data_Keadaan_SDMK!A$4:A$149931,K100,A1_Individu_Data_Keadaan_SDMK!S$4:S$149285,"Dokter Gigi")</f>
        <v>#VALUE!</v>
      </c>
      <c r="AA100" s="122">
        <f t="shared" si="116"/>
        <v>1</v>
      </c>
      <c r="AB100" s="134" t="e">
        <f t="shared" si="117"/>
        <v>#VALUE!</v>
      </c>
      <c r="AC100" s="134" t="e">
        <f t="shared" si="118"/>
        <v>#VALUE!</v>
      </c>
      <c r="AD100" s="133" t="e">
        <f>COUNTIFS(A1_Individu_Data_Keadaan_SDMK!A$4:A$149931,K100,A1_Individu_Data_Keadaan_SDMK!S$4:S$149285,"Dokter Spesialis Penyakit Dalam (Sp.PD)")</f>
        <v>#VALUE!</v>
      </c>
      <c r="AE100" s="122">
        <f t="shared" si="119"/>
        <v>1</v>
      </c>
      <c r="AF100" s="134" t="e">
        <f t="shared" si="120"/>
        <v>#VALUE!</v>
      </c>
      <c r="AG100" s="134" t="e">
        <f t="shared" si="121"/>
        <v>#VALUE!</v>
      </c>
      <c r="AH100" s="133" t="e">
        <f>COUNTIFS(A1_Individu_Data_Keadaan_SDMK!A$4:A$149931,K100,A1_Individu_Data_Keadaan_SDMK!S$4:S$149285,"Dokter Spesialis Obstetri &amp; Ginekologi - Kebidanan &amp; Kandungan (Sp.OG)")</f>
        <v>#VALUE!</v>
      </c>
      <c r="AI100" s="122">
        <f t="shared" si="122"/>
        <v>1</v>
      </c>
      <c r="AJ100" s="134" t="e">
        <f t="shared" si="123"/>
        <v>#VALUE!</v>
      </c>
      <c r="AK100" s="134" t="e">
        <f t="shared" si="124"/>
        <v>#VALUE!</v>
      </c>
      <c r="AL100" s="133" t="e">
        <f>COUNTIFS(A1_Individu_Data_Keadaan_SDMK!A$4:A$149931,K100,A1_Individu_Data_Keadaan_SDMK!S$4:S$149285,"Dokter Spesialis Anak (Sp.A)")</f>
        <v>#VALUE!</v>
      </c>
      <c r="AM100" s="135">
        <f t="shared" si="125"/>
        <v>1</v>
      </c>
      <c r="AN100" s="134" t="e">
        <f t="shared" si="126"/>
        <v>#VALUE!</v>
      </c>
      <c r="AO100" s="134" t="e">
        <f t="shared" si="127"/>
        <v>#VALUE!</v>
      </c>
      <c r="AP100" s="133" t="e">
        <f>COUNTIFS(A1_Individu_Data_Keadaan_SDMK!A$4:A$149931,K100,A1_Individu_Data_Keadaan_SDMK!S$4:S$149285,"Dokter Spesialis Bedah (Sp.B)")</f>
        <v>#VALUE!</v>
      </c>
      <c r="AQ100" s="135">
        <f t="shared" si="128"/>
        <v>1</v>
      </c>
      <c r="AR100" s="134" t="e">
        <f t="shared" si="129"/>
        <v>#VALUE!</v>
      </c>
      <c r="AS100" s="134" t="e">
        <f t="shared" si="130"/>
        <v>#VALUE!</v>
      </c>
      <c r="AT100" s="133" t="e">
        <f>COUNTIFS(A1_Individu_Data_Keadaan_SDMK!A$4:A$149931,K100,A1_Individu_Data_Keadaan_SDMK!S$4:S$149285,"Dokter Spesialis Radiologi (Sp.Rad)")</f>
        <v>#VALUE!</v>
      </c>
      <c r="AU100" s="135">
        <f t="shared" si="131"/>
        <v>0</v>
      </c>
      <c r="AV100" s="134" t="e">
        <f t="shared" si="132"/>
        <v>#VALUE!</v>
      </c>
      <c r="AW100" s="134" t="e">
        <f t="shared" si="133"/>
        <v>#VALUE!</v>
      </c>
      <c r="AX100" s="133" t="e">
        <f>COUNTIFS(A1_Individu_Data_Keadaan_SDMK!A$4:A$149931,K100,A1_Individu_Data_Keadaan_SDMK!S$4:S$149285,"Dokter Spesialis Anastesiologi (Sp.An)")</f>
        <v>#VALUE!</v>
      </c>
      <c r="AY100" s="135">
        <f t="shared" si="134"/>
        <v>0</v>
      </c>
      <c r="AZ100" s="134" t="e">
        <f t="shared" si="135"/>
        <v>#VALUE!</v>
      </c>
      <c r="BA100" s="134" t="e">
        <f t="shared" si="136"/>
        <v>#VALUE!</v>
      </c>
      <c r="BB100" s="133" t="e">
        <f>COUNTIFS(A1_Individu_Data_Keadaan_SDMK!A$4:A$149931,K100,A1_Individu_Data_Keadaan_SDMK!S$4:S$149285,"Dokter Spesialis Patologi Klinik (SP.PK)")</f>
        <v>#VALUE!</v>
      </c>
      <c r="BC100" s="135">
        <f t="shared" si="137"/>
        <v>0</v>
      </c>
      <c r="BD100" s="134" t="e">
        <f t="shared" si="138"/>
        <v>#VALUE!</v>
      </c>
      <c r="BE100" s="134" t="e">
        <f t="shared" si="139"/>
        <v>#VALUE!</v>
      </c>
      <c r="BF100" s="133" t="e">
        <f>COUNTIFS(A1_Individu_Data_Keadaan_SDMK!A$4:A$149931,K100,A1_Individu_Data_Keadaan_SDMK!S$4:S$149285,"Dokter Spesialis Patologi Anatomi (Sp.PA)")</f>
        <v>#VALUE!</v>
      </c>
      <c r="BG100" s="135">
        <f t="shared" si="140"/>
        <v>0</v>
      </c>
      <c r="BH100" s="134" t="e">
        <f t="shared" si="141"/>
        <v>#VALUE!</v>
      </c>
      <c r="BI100" s="134" t="e">
        <f t="shared" si="142"/>
        <v>#VALUE!</v>
      </c>
      <c r="BJ100" s="133" t="e">
        <f>COUNTIFS(A1_Individu_Data_Keadaan_SDMK!A$4:A$149931,K100,A1_Individu_Data_Keadaan_SDMK!S$4:S$149285,"Dokter Spesialis Rehabilitasi Medik (Sp.RM)")</f>
        <v>#VALUE!</v>
      </c>
      <c r="BK100" s="135" t="e">
        <f t="shared" si="143"/>
        <v>#VALUE!</v>
      </c>
      <c r="BL100" s="134" t="e">
        <f t="shared" si="144"/>
        <v>#VALUE!</v>
      </c>
      <c r="BM100" s="134" t="e">
        <f t="shared" si="145"/>
        <v>#VALUE!</v>
      </c>
      <c r="BN100" s="139" t="e">
        <f t="shared" si="146"/>
        <v>#VALUE!</v>
      </c>
    </row>
    <row r="101" spans="11:66" ht="15">
      <c r="K101" s="120" t="s">
        <v>14339</v>
      </c>
      <c r="L101" s="120" t="s">
        <v>14340</v>
      </c>
      <c r="M101" s="120" t="s">
        <v>1632</v>
      </c>
      <c r="N101" s="120" t="s">
        <v>12209</v>
      </c>
      <c r="O101" s="120" t="s">
        <v>12205</v>
      </c>
      <c r="P101" s="120">
        <v>33</v>
      </c>
      <c r="Q101" s="120">
        <v>3310</v>
      </c>
      <c r="R101" s="348" t="str">
        <f>IF(P101&lt;&gt;"",VLOOKUP(P101,'01_MASTER_KODE_WILAYAH'!H$1437:I$1470,2,FALSE),"")</f>
        <v>JAWA TENGAH</v>
      </c>
      <c r="S101" s="348" t="str">
        <f>IF(Q101&lt;&gt;"",VLOOKUP(Q101,'01_MASTER_KODE_WILAYAH'!D$5:F$1353,3,FALSE),"")</f>
        <v>KLATEN</v>
      </c>
      <c r="T101" s="422" t="str">
        <f t="shared" si="111"/>
        <v>Perusahaan</v>
      </c>
      <c r="U101" s="145" t="e">
        <f t="shared" si="112"/>
        <v>#VALUE!</v>
      </c>
      <c r="V101" s="133" t="e">
        <f>COUNTIFS(A1_Individu_Data_Keadaan_SDMK!A$4:A$149931,K101,A1_Individu_Data_Keadaan_SDMK!S$4:S$149285,"Dokter Umum")</f>
        <v>#VALUE!</v>
      </c>
      <c r="W101" s="122">
        <f t="shared" si="113"/>
        <v>4</v>
      </c>
      <c r="X101" s="134" t="e">
        <f t="shared" si="114"/>
        <v>#VALUE!</v>
      </c>
      <c r="Y101" s="134" t="e">
        <f t="shared" si="115"/>
        <v>#VALUE!</v>
      </c>
      <c r="Z101" s="133" t="e">
        <f>COUNTIFS(A1_Individu_Data_Keadaan_SDMK!A$4:A$149931,K101,A1_Individu_Data_Keadaan_SDMK!S$4:S$149285,"Dokter Gigi")</f>
        <v>#VALUE!</v>
      </c>
      <c r="AA101" s="122">
        <f t="shared" si="116"/>
        <v>1</v>
      </c>
      <c r="AB101" s="134" t="e">
        <f t="shared" si="117"/>
        <v>#VALUE!</v>
      </c>
      <c r="AC101" s="134" t="e">
        <f t="shared" si="118"/>
        <v>#VALUE!</v>
      </c>
      <c r="AD101" s="133" t="e">
        <f>COUNTIFS(A1_Individu_Data_Keadaan_SDMK!A$4:A$149931,K101,A1_Individu_Data_Keadaan_SDMK!S$4:S$149285,"Dokter Spesialis Penyakit Dalam (Sp.PD)")</f>
        <v>#VALUE!</v>
      </c>
      <c r="AE101" s="122">
        <f t="shared" si="119"/>
        <v>1</v>
      </c>
      <c r="AF101" s="134" t="e">
        <f t="shared" si="120"/>
        <v>#VALUE!</v>
      </c>
      <c r="AG101" s="134" t="e">
        <f t="shared" si="121"/>
        <v>#VALUE!</v>
      </c>
      <c r="AH101" s="133" t="e">
        <f>COUNTIFS(A1_Individu_Data_Keadaan_SDMK!A$4:A$149931,K101,A1_Individu_Data_Keadaan_SDMK!S$4:S$149285,"Dokter Spesialis Obstetri &amp; Ginekologi - Kebidanan &amp; Kandungan (Sp.OG)")</f>
        <v>#VALUE!</v>
      </c>
      <c r="AI101" s="122">
        <f t="shared" si="122"/>
        <v>1</v>
      </c>
      <c r="AJ101" s="134" t="e">
        <f t="shared" si="123"/>
        <v>#VALUE!</v>
      </c>
      <c r="AK101" s="134" t="e">
        <f t="shared" si="124"/>
        <v>#VALUE!</v>
      </c>
      <c r="AL101" s="133" t="e">
        <f>COUNTIFS(A1_Individu_Data_Keadaan_SDMK!A$4:A$149931,K101,A1_Individu_Data_Keadaan_SDMK!S$4:S$149285,"Dokter Spesialis Anak (Sp.A)")</f>
        <v>#VALUE!</v>
      </c>
      <c r="AM101" s="135">
        <f t="shared" si="125"/>
        <v>1</v>
      </c>
      <c r="AN101" s="134" t="e">
        <f t="shared" si="126"/>
        <v>#VALUE!</v>
      </c>
      <c r="AO101" s="134" t="e">
        <f t="shared" si="127"/>
        <v>#VALUE!</v>
      </c>
      <c r="AP101" s="133" t="e">
        <f>COUNTIFS(A1_Individu_Data_Keadaan_SDMK!A$4:A$149931,K101,A1_Individu_Data_Keadaan_SDMK!S$4:S$149285,"Dokter Spesialis Bedah (Sp.B)")</f>
        <v>#VALUE!</v>
      </c>
      <c r="AQ101" s="135">
        <f t="shared" si="128"/>
        <v>1</v>
      </c>
      <c r="AR101" s="134" t="e">
        <f t="shared" si="129"/>
        <v>#VALUE!</v>
      </c>
      <c r="AS101" s="134" t="e">
        <f t="shared" si="130"/>
        <v>#VALUE!</v>
      </c>
      <c r="AT101" s="133" t="e">
        <f>COUNTIFS(A1_Individu_Data_Keadaan_SDMK!A$4:A$149931,K101,A1_Individu_Data_Keadaan_SDMK!S$4:S$149285,"Dokter Spesialis Radiologi (Sp.Rad)")</f>
        <v>#VALUE!</v>
      </c>
      <c r="AU101" s="135">
        <f t="shared" si="131"/>
        <v>0</v>
      </c>
      <c r="AV101" s="134" t="e">
        <f t="shared" si="132"/>
        <v>#VALUE!</v>
      </c>
      <c r="AW101" s="134" t="e">
        <f t="shared" si="133"/>
        <v>#VALUE!</v>
      </c>
      <c r="AX101" s="133" t="e">
        <f>COUNTIFS(A1_Individu_Data_Keadaan_SDMK!A$4:A$149931,K101,A1_Individu_Data_Keadaan_SDMK!S$4:S$149285,"Dokter Spesialis Anastesiologi (Sp.An)")</f>
        <v>#VALUE!</v>
      </c>
      <c r="AY101" s="135">
        <f t="shared" si="134"/>
        <v>0</v>
      </c>
      <c r="AZ101" s="134" t="e">
        <f t="shared" si="135"/>
        <v>#VALUE!</v>
      </c>
      <c r="BA101" s="134" t="e">
        <f t="shared" si="136"/>
        <v>#VALUE!</v>
      </c>
      <c r="BB101" s="133" t="e">
        <f>COUNTIFS(A1_Individu_Data_Keadaan_SDMK!A$4:A$149931,K101,A1_Individu_Data_Keadaan_SDMK!S$4:S$149285,"Dokter Spesialis Patologi Klinik (SP.PK)")</f>
        <v>#VALUE!</v>
      </c>
      <c r="BC101" s="135">
        <f t="shared" si="137"/>
        <v>0</v>
      </c>
      <c r="BD101" s="134" t="e">
        <f t="shared" si="138"/>
        <v>#VALUE!</v>
      </c>
      <c r="BE101" s="134" t="e">
        <f t="shared" si="139"/>
        <v>#VALUE!</v>
      </c>
      <c r="BF101" s="133" t="e">
        <f>COUNTIFS(A1_Individu_Data_Keadaan_SDMK!A$4:A$149931,K101,A1_Individu_Data_Keadaan_SDMK!S$4:S$149285,"Dokter Spesialis Patologi Anatomi (Sp.PA)")</f>
        <v>#VALUE!</v>
      </c>
      <c r="BG101" s="135">
        <f t="shared" si="140"/>
        <v>0</v>
      </c>
      <c r="BH101" s="134" t="e">
        <f t="shared" si="141"/>
        <v>#VALUE!</v>
      </c>
      <c r="BI101" s="134" t="e">
        <f t="shared" si="142"/>
        <v>#VALUE!</v>
      </c>
      <c r="BJ101" s="133" t="e">
        <f>COUNTIFS(A1_Individu_Data_Keadaan_SDMK!A$4:A$149931,K101,A1_Individu_Data_Keadaan_SDMK!S$4:S$149285,"Dokter Spesialis Rehabilitasi Medik (Sp.RM)")</f>
        <v>#VALUE!</v>
      </c>
      <c r="BK101" s="135" t="e">
        <f t="shared" si="143"/>
        <v>#VALUE!</v>
      </c>
      <c r="BL101" s="134" t="e">
        <f t="shared" si="144"/>
        <v>#VALUE!</v>
      </c>
      <c r="BM101" s="134" t="e">
        <f t="shared" si="145"/>
        <v>#VALUE!</v>
      </c>
      <c r="BN101" s="139" t="e">
        <f t="shared" si="146"/>
        <v>#VALUE!</v>
      </c>
    </row>
    <row r="102" spans="11:66" ht="15">
      <c r="K102" s="120" t="s">
        <v>14341</v>
      </c>
      <c r="L102" s="120" t="s">
        <v>14342</v>
      </c>
      <c r="M102" s="120" t="s">
        <v>1632</v>
      </c>
      <c r="N102" s="120" t="s">
        <v>12208</v>
      </c>
      <c r="O102" s="120" t="s">
        <v>12206</v>
      </c>
      <c r="P102" s="120">
        <v>33</v>
      </c>
      <c r="Q102" s="120">
        <v>3310</v>
      </c>
      <c r="R102" s="348" t="str">
        <f>IF(P102&lt;&gt;"",VLOOKUP(P102,'01_MASTER_KODE_WILAYAH'!H$1437:I$1470,2,FALSE),"")</f>
        <v>JAWA TENGAH</v>
      </c>
      <c r="S102" s="348" t="str">
        <f>IF(Q102&lt;&gt;"",VLOOKUP(Q102,'01_MASTER_KODE_WILAYAH'!D$5:F$1353,3,FALSE),"")</f>
        <v>KLATEN</v>
      </c>
      <c r="T102" s="422" t="str">
        <f t="shared" si="111"/>
        <v>Organisasi</v>
      </c>
      <c r="U102" s="145" t="e">
        <f t="shared" si="112"/>
        <v>#VALUE!</v>
      </c>
      <c r="V102" s="133" t="e">
        <f>COUNTIFS(A1_Individu_Data_Keadaan_SDMK!A$4:A$149931,K102,A1_Individu_Data_Keadaan_SDMK!S$4:S$149285,"Dokter Umum")</f>
        <v>#VALUE!</v>
      </c>
      <c r="W102" s="122">
        <f t="shared" si="113"/>
        <v>9</v>
      </c>
      <c r="X102" s="134" t="e">
        <f t="shared" si="114"/>
        <v>#VALUE!</v>
      </c>
      <c r="Y102" s="134" t="e">
        <f t="shared" si="115"/>
        <v>#VALUE!</v>
      </c>
      <c r="Z102" s="133" t="e">
        <f>COUNTIFS(A1_Individu_Data_Keadaan_SDMK!A$4:A$149931,K102,A1_Individu_Data_Keadaan_SDMK!S$4:S$149285,"Dokter Gigi")</f>
        <v>#VALUE!</v>
      </c>
      <c r="AA102" s="122">
        <f t="shared" si="116"/>
        <v>2</v>
      </c>
      <c r="AB102" s="134" t="e">
        <f t="shared" si="117"/>
        <v>#VALUE!</v>
      </c>
      <c r="AC102" s="134" t="e">
        <f t="shared" si="118"/>
        <v>#VALUE!</v>
      </c>
      <c r="AD102" s="133" t="e">
        <f>COUNTIFS(A1_Individu_Data_Keadaan_SDMK!A$4:A$149931,K102,A1_Individu_Data_Keadaan_SDMK!S$4:S$149285,"Dokter Spesialis Penyakit Dalam (Sp.PD)")</f>
        <v>#VALUE!</v>
      </c>
      <c r="AE102" s="122">
        <f t="shared" si="119"/>
        <v>2</v>
      </c>
      <c r="AF102" s="134" t="e">
        <f t="shared" si="120"/>
        <v>#VALUE!</v>
      </c>
      <c r="AG102" s="134" t="e">
        <f t="shared" si="121"/>
        <v>#VALUE!</v>
      </c>
      <c r="AH102" s="133" t="e">
        <f>COUNTIFS(A1_Individu_Data_Keadaan_SDMK!A$4:A$149931,K102,A1_Individu_Data_Keadaan_SDMK!S$4:S$149285,"Dokter Spesialis Obstetri &amp; Ginekologi - Kebidanan &amp; Kandungan (Sp.OG)")</f>
        <v>#VALUE!</v>
      </c>
      <c r="AI102" s="122">
        <f t="shared" si="122"/>
        <v>2</v>
      </c>
      <c r="AJ102" s="134" t="e">
        <f t="shared" si="123"/>
        <v>#VALUE!</v>
      </c>
      <c r="AK102" s="134" t="e">
        <f t="shared" si="124"/>
        <v>#VALUE!</v>
      </c>
      <c r="AL102" s="133" t="e">
        <f>COUNTIFS(A1_Individu_Data_Keadaan_SDMK!A$4:A$149931,K102,A1_Individu_Data_Keadaan_SDMK!S$4:S$149285,"Dokter Spesialis Anak (Sp.A)")</f>
        <v>#VALUE!</v>
      </c>
      <c r="AM102" s="135">
        <f t="shared" si="125"/>
        <v>2</v>
      </c>
      <c r="AN102" s="134" t="e">
        <f t="shared" si="126"/>
        <v>#VALUE!</v>
      </c>
      <c r="AO102" s="134" t="e">
        <f t="shared" si="127"/>
        <v>#VALUE!</v>
      </c>
      <c r="AP102" s="133" t="e">
        <f>COUNTIFS(A1_Individu_Data_Keadaan_SDMK!A$4:A$149931,K102,A1_Individu_Data_Keadaan_SDMK!S$4:S$149285,"Dokter Spesialis Bedah (Sp.B)")</f>
        <v>#VALUE!</v>
      </c>
      <c r="AQ102" s="135">
        <f t="shared" si="128"/>
        <v>2</v>
      </c>
      <c r="AR102" s="134" t="e">
        <f t="shared" si="129"/>
        <v>#VALUE!</v>
      </c>
      <c r="AS102" s="134" t="e">
        <f t="shared" si="130"/>
        <v>#VALUE!</v>
      </c>
      <c r="AT102" s="133" t="e">
        <f>COUNTIFS(A1_Individu_Data_Keadaan_SDMK!A$4:A$149931,K102,A1_Individu_Data_Keadaan_SDMK!S$4:S$149285,"Dokter Spesialis Radiologi (Sp.Rad)")</f>
        <v>#VALUE!</v>
      </c>
      <c r="AU102" s="135">
        <f t="shared" si="131"/>
        <v>1</v>
      </c>
      <c r="AV102" s="134" t="e">
        <f t="shared" si="132"/>
        <v>#VALUE!</v>
      </c>
      <c r="AW102" s="134" t="e">
        <f t="shared" si="133"/>
        <v>#VALUE!</v>
      </c>
      <c r="AX102" s="133" t="e">
        <f>COUNTIFS(A1_Individu_Data_Keadaan_SDMK!A$4:A$149931,K102,A1_Individu_Data_Keadaan_SDMK!S$4:S$149285,"Dokter Spesialis Anastesiologi (Sp.An)")</f>
        <v>#VALUE!</v>
      </c>
      <c r="AY102" s="135">
        <f t="shared" si="134"/>
        <v>1</v>
      </c>
      <c r="AZ102" s="134" t="e">
        <f t="shared" si="135"/>
        <v>#VALUE!</v>
      </c>
      <c r="BA102" s="134" t="e">
        <f t="shared" si="136"/>
        <v>#VALUE!</v>
      </c>
      <c r="BB102" s="133" t="e">
        <f>COUNTIFS(A1_Individu_Data_Keadaan_SDMK!A$4:A$149931,K102,A1_Individu_Data_Keadaan_SDMK!S$4:S$149285,"Dokter Spesialis Patologi Klinik (SP.PK)")</f>
        <v>#VALUE!</v>
      </c>
      <c r="BC102" s="135">
        <f t="shared" si="137"/>
        <v>1</v>
      </c>
      <c r="BD102" s="134" t="e">
        <f t="shared" si="138"/>
        <v>#VALUE!</v>
      </c>
      <c r="BE102" s="134" t="e">
        <f t="shared" si="139"/>
        <v>#VALUE!</v>
      </c>
      <c r="BF102" s="133" t="e">
        <f>COUNTIFS(A1_Individu_Data_Keadaan_SDMK!A$4:A$149931,K102,A1_Individu_Data_Keadaan_SDMK!S$4:S$149285,"Dokter Spesialis Patologi Anatomi (Sp.PA)")</f>
        <v>#VALUE!</v>
      </c>
      <c r="BG102" s="135">
        <f t="shared" si="140"/>
        <v>0</v>
      </c>
      <c r="BH102" s="134" t="e">
        <f t="shared" si="141"/>
        <v>#VALUE!</v>
      </c>
      <c r="BI102" s="134" t="e">
        <f t="shared" si="142"/>
        <v>#VALUE!</v>
      </c>
      <c r="BJ102" s="133" t="e">
        <f>COUNTIFS(A1_Individu_Data_Keadaan_SDMK!A$4:A$149931,K102,A1_Individu_Data_Keadaan_SDMK!S$4:S$149285,"Dokter Spesialis Rehabilitasi Medik (Sp.RM)")</f>
        <v>#VALUE!</v>
      </c>
      <c r="BK102" s="135" t="e">
        <f t="shared" si="143"/>
        <v>#VALUE!</v>
      </c>
      <c r="BL102" s="134" t="e">
        <f t="shared" si="144"/>
        <v>#VALUE!</v>
      </c>
      <c r="BM102" s="134" t="e">
        <f t="shared" si="145"/>
        <v>#VALUE!</v>
      </c>
      <c r="BN102" s="139" t="e">
        <f t="shared" si="146"/>
        <v>#VALUE!</v>
      </c>
    </row>
    <row r="103" spans="11:66" ht="15">
      <c r="K103" s="120" t="s">
        <v>14343</v>
      </c>
      <c r="L103" s="120" t="s">
        <v>14344</v>
      </c>
      <c r="M103" s="120" t="s">
        <v>1632</v>
      </c>
      <c r="N103" s="120" t="s">
        <v>12208</v>
      </c>
      <c r="O103" s="120" t="s">
        <v>12201</v>
      </c>
      <c r="P103" s="120">
        <v>33</v>
      </c>
      <c r="Q103" s="120">
        <v>3310</v>
      </c>
      <c r="R103" s="348" t="str">
        <f>IF(P103&lt;&gt;"",VLOOKUP(P103,'01_MASTER_KODE_WILAYAH'!H$1437:I$1470,2,FALSE),"")</f>
        <v>JAWA TENGAH</v>
      </c>
      <c r="S103" s="348" t="str">
        <f>IF(Q103&lt;&gt;"",VLOOKUP(Q103,'01_MASTER_KODE_WILAYAH'!D$5:F$1353,3,FALSE),"")</f>
        <v>KLATEN</v>
      </c>
      <c r="T103" s="422" t="str">
        <f t="shared" si="111"/>
        <v>Pemerintah</v>
      </c>
      <c r="U103" s="145" t="e">
        <f t="shared" si="112"/>
        <v>#VALUE!</v>
      </c>
      <c r="V103" s="133" t="e">
        <f>COUNTIFS(A1_Individu_Data_Keadaan_SDMK!A$4:A$149931,K103,A1_Individu_Data_Keadaan_SDMK!S$4:S$149285,"Dokter Umum")</f>
        <v>#VALUE!</v>
      </c>
      <c r="W103" s="122">
        <f t="shared" si="113"/>
        <v>9</v>
      </c>
      <c r="X103" s="134" t="e">
        <f t="shared" si="114"/>
        <v>#VALUE!</v>
      </c>
      <c r="Y103" s="134" t="e">
        <f t="shared" si="115"/>
        <v>#VALUE!</v>
      </c>
      <c r="Z103" s="133" t="e">
        <f>COUNTIFS(A1_Individu_Data_Keadaan_SDMK!A$4:A$149931,K103,A1_Individu_Data_Keadaan_SDMK!S$4:S$149285,"Dokter Gigi")</f>
        <v>#VALUE!</v>
      </c>
      <c r="AA103" s="122">
        <f t="shared" si="116"/>
        <v>2</v>
      </c>
      <c r="AB103" s="134" t="e">
        <f t="shared" si="117"/>
        <v>#VALUE!</v>
      </c>
      <c r="AC103" s="134" t="e">
        <f t="shared" si="118"/>
        <v>#VALUE!</v>
      </c>
      <c r="AD103" s="133" t="e">
        <f>COUNTIFS(A1_Individu_Data_Keadaan_SDMK!A$4:A$149931,K103,A1_Individu_Data_Keadaan_SDMK!S$4:S$149285,"Dokter Spesialis Penyakit Dalam (Sp.PD)")</f>
        <v>#VALUE!</v>
      </c>
      <c r="AE103" s="122">
        <f t="shared" si="119"/>
        <v>2</v>
      </c>
      <c r="AF103" s="134" t="e">
        <f t="shared" si="120"/>
        <v>#VALUE!</v>
      </c>
      <c r="AG103" s="134" t="e">
        <f t="shared" si="121"/>
        <v>#VALUE!</v>
      </c>
      <c r="AH103" s="133" t="e">
        <f>COUNTIFS(A1_Individu_Data_Keadaan_SDMK!A$4:A$149931,K103,A1_Individu_Data_Keadaan_SDMK!S$4:S$149285,"Dokter Spesialis Obstetri &amp; Ginekologi - Kebidanan &amp; Kandungan (Sp.OG)")</f>
        <v>#VALUE!</v>
      </c>
      <c r="AI103" s="122">
        <f t="shared" si="122"/>
        <v>2</v>
      </c>
      <c r="AJ103" s="134" t="e">
        <f t="shared" si="123"/>
        <v>#VALUE!</v>
      </c>
      <c r="AK103" s="134" t="e">
        <f t="shared" si="124"/>
        <v>#VALUE!</v>
      </c>
      <c r="AL103" s="133" t="e">
        <f>COUNTIFS(A1_Individu_Data_Keadaan_SDMK!A$4:A$149931,K103,A1_Individu_Data_Keadaan_SDMK!S$4:S$149285,"Dokter Spesialis Anak (Sp.A)")</f>
        <v>#VALUE!</v>
      </c>
      <c r="AM103" s="135">
        <f t="shared" si="125"/>
        <v>2</v>
      </c>
      <c r="AN103" s="134" t="e">
        <f t="shared" si="126"/>
        <v>#VALUE!</v>
      </c>
      <c r="AO103" s="134" t="e">
        <f t="shared" si="127"/>
        <v>#VALUE!</v>
      </c>
      <c r="AP103" s="133" t="e">
        <f>COUNTIFS(A1_Individu_Data_Keadaan_SDMK!A$4:A$149931,K103,A1_Individu_Data_Keadaan_SDMK!S$4:S$149285,"Dokter Spesialis Bedah (Sp.B)")</f>
        <v>#VALUE!</v>
      </c>
      <c r="AQ103" s="135">
        <f t="shared" si="128"/>
        <v>2</v>
      </c>
      <c r="AR103" s="134" t="e">
        <f t="shared" si="129"/>
        <v>#VALUE!</v>
      </c>
      <c r="AS103" s="134" t="e">
        <f t="shared" si="130"/>
        <v>#VALUE!</v>
      </c>
      <c r="AT103" s="133" t="e">
        <f>COUNTIFS(A1_Individu_Data_Keadaan_SDMK!A$4:A$149931,K103,A1_Individu_Data_Keadaan_SDMK!S$4:S$149285,"Dokter Spesialis Radiologi (Sp.Rad)")</f>
        <v>#VALUE!</v>
      </c>
      <c r="AU103" s="135">
        <f t="shared" si="131"/>
        <v>1</v>
      </c>
      <c r="AV103" s="134" t="e">
        <f t="shared" si="132"/>
        <v>#VALUE!</v>
      </c>
      <c r="AW103" s="134" t="e">
        <f t="shared" si="133"/>
        <v>#VALUE!</v>
      </c>
      <c r="AX103" s="133" t="e">
        <f>COUNTIFS(A1_Individu_Data_Keadaan_SDMK!A$4:A$149931,K103,A1_Individu_Data_Keadaan_SDMK!S$4:S$149285,"Dokter Spesialis Anastesiologi (Sp.An)")</f>
        <v>#VALUE!</v>
      </c>
      <c r="AY103" s="135">
        <f t="shared" si="134"/>
        <v>1</v>
      </c>
      <c r="AZ103" s="134" t="e">
        <f t="shared" si="135"/>
        <v>#VALUE!</v>
      </c>
      <c r="BA103" s="134" t="e">
        <f t="shared" si="136"/>
        <v>#VALUE!</v>
      </c>
      <c r="BB103" s="133" t="e">
        <f>COUNTIFS(A1_Individu_Data_Keadaan_SDMK!A$4:A$149931,K103,A1_Individu_Data_Keadaan_SDMK!S$4:S$149285,"Dokter Spesialis Patologi Klinik (SP.PK)")</f>
        <v>#VALUE!</v>
      </c>
      <c r="BC103" s="135">
        <f t="shared" si="137"/>
        <v>1</v>
      </c>
      <c r="BD103" s="134" t="e">
        <f t="shared" si="138"/>
        <v>#VALUE!</v>
      </c>
      <c r="BE103" s="134" t="e">
        <f t="shared" si="139"/>
        <v>#VALUE!</v>
      </c>
      <c r="BF103" s="133" t="e">
        <f>COUNTIFS(A1_Individu_Data_Keadaan_SDMK!A$4:A$149931,K103,A1_Individu_Data_Keadaan_SDMK!S$4:S$149285,"Dokter Spesialis Patologi Anatomi (Sp.PA)")</f>
        <v>#VALUE!</v>
      </c>
      <c r="BG103" s="135">
        <f t="shared" si="140"/>
        <v>0</v>
      </c>
      <c r="BH103" s="134" t="e">
        <f t="shared" si="141"/>
        <v>#VALUE!</v>
      </c>
      <c r="BI103" s="134" t="e">
        <f t="shared" si="142"/>
        <v>#VALUE!</v>
      </c>
      <c r="BJ103" s="133" t="e">
        <f>COUNTIFS(A1_Individu_Data_Keadaan_SDMK!A$4:A$149931,K103,A1_Individu_Data_Keadaan_SDMK!S$4:S$149285,"Dokter Spesialis Rehabilitasi Medik (Sp.RM)")</f>
        <v>#VALUE!</v>
      </c>
      <c r="BK103" s="135" t="e">
        <f t="shared" si="143"/>
        <v>#VALUE!</v>
      </c>
      <c r="BL103" s="134" t="e">
        <f t="shared" si="144"/>
        <v>#VALUE!</v>
      </c>
      <c r="BM103" s="134" t="e">
        <f t="shared" si="145"/>
        <v>#VALUE!</v>
      </c>
      <c r="BN103" s="139" t="e">
        <f t="shared" si="146"/>
        <v>#VALUE!</v>
      </c>
    </row>
    <row r="104" spans="11:66" ht="15">
      <c r="K104" s="120" t="s">
        <v>14345</v>
      </c>
      <c r="L104" s="120" t="s">
        <v>14346</v>
      </c>
      <c r="M104" s="120" t="s">
        <v>1632</v>
      </c>
      <c r="N104" s="120" t="s">
        <v>12207</v>
      </c>
      <c r="O104" s="120" t="s">
        <v>12201</v>
      </c>
      <c r="P104" s="120">
        <v>33</v>
      </c>
      <c r="Q104" s="120">
        <v>3311</v>
      </c>
      <c r="R104" s="348" t="str">
        <f>IF(P104&lt;&gt;"",VLOOKUP(P104,'01_MASTER_KODE_WILAYAH'!H$1437:I$1470,2,FALSE),"")</f>
        <v>JAWA TENGAH</v>
      </c>
      <c r="S104" s="348" t="str">
        <f>IF(Q104&lt;&gt;"",VLOOKUP(Q104,'01_MASTER_KODE_WILAYAH'!D$5:F$1353,3,FALSE),"")</f>
        <v>SUKOHARJO</v>
      </c>
      <c r="T104" s="422" t="str">
        <f t="shared" si="111"/>
        <v>Pemerintah</v>
      </c>
      <c r="U104" s="145" t="e">
        <f t="shared" si="112"/>
        <v>#VALUE!</v>
      </c>
      <c r="V104" s="133" t="e">
        <f>COUNTIFS(A1_Individu_Data_Keadaan_SDMK!A$4:A$149931,K104,A1_Individu_Data_Keadaan_SDMK!S$4:S$149285,"Dokter Umum")</f>
        <v>#VALUE!</v>
      </c>
      <c r="W104" s="122">
        <f t="shared" si="113"/>
        <v>12</v>
      </c>
      <c r="X104" s="134" t="e">
        <f t="shared" si="114"/>
        <v>#VALUE!</v>
      </c>
      <c r="Y104" s="134" t="e">
        <f t="shared" si="115"/>
        <v>#VALUE!</v>
      </c>
      <c r="Z104" s="133" t="e">
        <f>COUNTIFS(A1_Individu_Data_Keadaan_SDMK!A$4:A$149931,K104,A1_Individu_Data_Keadaan_SDMK!S$4:S$149285,"Dokter Gigi")</f>
        <v>#VALUE!</v>
      </c>
      <c r="AA104" s="122">
        <f t="shared" si="116"/>
        <v>3</v>
      </c>
      <c r="AB104" s="134" t="e">
        <f t="shared" si="117"/>
        <v>#VALUE!</v>
      </c>
      <c r="AC104" s="134" t="e">
        <f t="shared" si="118"/>
        <v>#VALUE!</v>
      </c>
      <c r="AD104" s="133" t="e">
        <f>COUNTIFS(A1_Individu_Data_Keadaan_SDMK!A$4:A$149931,K104,A1_Individu_Data_Keadaan_SDMK!S$4:S$149285,"Dokter Spesialis Penyakit Dalam (Sp.PD)")</f>
        <v>#VALUE!</v>
      </c>
      <c r="AE104" s="122">
        <f t="shared" si="119"/>
        <v>3</v>
      </c>
      <c r="AF104" s="134" t="e">
        <f t="shared" si="120"/>
        <v>#VALUE!</v>
      </c>
      <c r="AG104" s="134" t="e">
        <f t="shared" si="121"/>
        <v>#VALUE!</v>
      </c>
      <c r="AH104" s="133" t="e">
        <f>COUNTIFS(A1_Individu_Data_Keadaan_SDMK!A$4:A$149931,K104,A1_Individu_Data_Keadaan_SDMK!S$4:S$149285,"Dokter Spesialis Obstetri &amp; Ginekologi - Kebidanan &amp; Kandungan (Sp.OG)")</f>
        <v>#VALUE!</v>
      </c>
      <c r="AI104" s="122">
        <f t="shared" si="122"/>
        <v>3</v>
      </c>
      <c r="AJ104" s="134" t="e">
        <f t="shared" si="123"/>
        <v>#VALUE!</v>
      </c>
      <c r="AK104" s="134" t="e">
        <f t="shared" si="124"/>
        <v>#VALUE!</v>
      </c>
      <c r="AL104" s="133" t="e">
        <f>COUNTIFS(A1_Individu_Data_Keadaan_SDMK!A$4:A$149931,K104,A1_Individu_Data_Keadaan_SDMK!S$4:S$149285,"Dokter Spesialis Anak (Sp.A)")</f>
        <v>#VALUE!</v>
      </c>
      <c r="AM104" s="135">
        <f t="shared" si="125"/>
        <v>3</v>
      </c>
      <c r="AN104" s="134" t="e">
        <f t="shared" si="126"/>
        <v>#VALUE!</v>
      </c>
      <c r="AO104" s="134" t="e">
        <f t="shared" si="127"/>
        <v>#VALUE!</v>
      </c>
      <c r="AP104" s="133" t="e">
        <f>COUNTIFS(A1_Individu_Data_Keadaan_SDMK!A$4:A$149931,K104,A1_Individu_Data_Keadaan_SDMK!S$4:S$149285,"Dokter Spesialis Bedah (Sp.B)")</f>
        <v>#VALUE!</v>
      </c>
      <c r="AQ104" s="135">
        <f t="shared" si="128"/>
        <v>3</v>
      </c>
      <c r="AR104" s="134" t="e">
        <f t="shared" si="129"/>
        <v>#VALUE!</v>
      </c>
      <c r="AS104" s="134" t="e">
        <f t="shared" si="130"/>
        <v>#VALUE!</v>
      </c>
      <c r="AT104" s="133" t="e">
        <f>COUNTIFS(A1_Individu_Data_Keadaan_SDMK!A$4:A$149931,K104,A1_Individu_Data_Keadaan_SDMK!S$4:S$149285,"Dokter Spesialis Radiologi (Sp.Rad)")</f>
        <v>#VALUE!</v>
      </c>
      <c r="AU104" s="135">
        <f t="shared" si="131"/>
        <v>2</v>
      </c>
      <c r="AV104" s="134" t="e">
        <f t="shared" si="132"/>
        <v>#VALUE!</v>
      </c>
      <c r="AW104" s="134" t="e">
        <f t="shared" si="133"/>
        <v>#VALUE!</v>
      </c>
      <c r="AX104" s="133" t="e">
        <f>COUNTIFS(A1_Individu_Data_Keadaan_SDMK!A$4:A$149931,K104,A1_Individu_Data_Keadaan_SDMK!S$4:S$149285,"Dokter Spesialis Anastesiologi (Sp.An)")</f>
        <v>#VALUE!</v>
      </c>
      <c r="AY104" s="135">
        <f t="shared" si="134"/>
        <v>2</v>
      </c>
      <c r="AZ104" s="134" t="e">
        <f t="shared" si="135"/>
        <v>#VALUE!</v>
      </c>
      <c r="BA104" s="134" t="e">
        <f t="shared" si="136"/>
        <v>#VALUE!</v>
      </c>
      <c r="BB104" s="133" t="e">
        <f>COUNTIFS(A1_Individu_Data_Keadaan_SDMK!A$4:A$149931,K104,A1_Individu_Data_Keadaan_SDMK!S$4:S$149285,"Dokter Spesialis Patologi Klinik (SP.PK)")</f>
        <v>#VALUE!</v>
      </c>
      <c r="BC104" s="135">
        <f t="shared" si="137"/>
        <v>2</v>
      </c>
      <c r="BD104" s="134" t="e">
        <f t="shared" si="138"/>
        <v>#VALUE!</v>
      </c>
      <c r="BE104" s="134" t="e">
        <f t="shared" si="139"/>
        <v>#VALUE!</v>
      </c>
      <c r="BF104" s="133" t="e">
        <f>COUNTIFS(A1_Individu_Data_Keadaan_SDMK!A$4:A$149931,K104,A1_Individu_Data_Keadaan_SDMK!S$4:S$149285,"Dokter Spesialis Patologi Anatomi (Sp.PA)")</f>
        <v>#VALUE!</v>
      </c>
      <c r="BG104" s="135">
        <f t="shared" si="140"/>
        <v>0</v>
      </c>
      <c r="BH104" s="134" t="e">
        <f t="shared" si="141"/>
        <v>#VALUE!</v>
      </c>
      <c r="BI104" s="134" t="e">
        <f t="shared" si="142"/>
        <v>#VALUE!</v>
      </c>
      <c r="BJ104" s="133" t="e">
        <f>COUNTIFS(A1_Individu_Data_Keadaan_SDMK!A$4:A$149931,K104,A1_Individu_Data_Keadaan_SDMK!S$4:S$149285,"Dokter Spesialis Rehabilitasi Medik (Sp.RM)")</f>
        <v>#VALUE!</v>
      </c>
      <c r="BK104" s="135" t="e">
        <f t="shared" si="143"/>
        <v>#VALUE!</v>
      </c>
      <c r="BL104" s="134" t="e">
        <f t="shared" si="144"/>
        <v>#VALUE!</v>
      </c>
      <c r="BM104" s="134" t="e">
        <f t="shared" si="145"/>
        <v>#VALUE!</v>
      </c>
      <c r="BN104" s="139" t="e">
        <f t="shared" si="146"/>
        <v>#VALUE!</v>
      </c>
    </row>
    <row r="105" spans="11:66" ht="15">
      <c r="K105" s="120" t="s">
        <v>14347</v>
      </c>
      <c r="L105" s="120" t="s">
        <v>14348</v>
      </c>
      <c r="M105" s="120" t="s">
        <v>1632</v>
      </c>
      <c r="N105" s="120" t="s">
        <v>12208</v>
      </c>
      <c r="O105" s="120" t="s">
        <v>12204</v>
      </c>
      <c r="P105" s="120">
        <v>33</v>
      </c>
      <c r="Q105" s="120">
        <v>3311</v>
      </c>
      <c r="R105" s="348" t="str">
        <f>IF(P105&lt;&gt;"",VLOOKUP(P105,'01_MASTER_KODE_WILAYAH'!H$1437:I$1470,2,FALSE),"")</f>
        <v>JAWA TENGAH</v>
      </c>
      <c r="S105" s="348" t="str">
        <f>IF(Q105&lt;&gt;"",VLOOKUP(Q105,'01_MASTER_KODE_WILAYAH'!D$5:F$1353,3,FALSE),"")</f>
        <v>SUKOHARJO</v>
      </c>
      <c r="T105" s="422" t="str">
        <f t="shared" si="111"/>
        <v>Swasta/Lai</v>
      </c>
      <c r="U105" s="145" t="e">
        <f t="shared" si="112"/>
        <v>#VALUE!</v>
      </c>
      <c r="V105" s="133" t="e">
        <f>COUNTIFS(A1_Individu_Data_Keadaan_SDMK!A$4:A$149931,K105,A1_Individu_Data_Keadaan_SDMK!S$4:S$149285,"Dokter Umum")</f>
        <v>#VALUE!</v>
      </c>
      <c r="W105" s="122">
        <f t="shared" si="113"/>
        <v>9</v>
      </c>
      <c r="X105" s="134" t="e">
        <f t="shared" si="114"/>
        <v>#VALUE!</v>
      </c>
      <c r="Y105" s="134" t="e">
        <f t="shared" si="115"/>
        <v>#VALUE!</v>
      </c>
      <c r="Z105" s="133" t="e">
        <f>COUNTIFS(A1_Individu_Data_Keadaan_SDMK!A$4:A$149931,K105,A1_Individu_Data_Keadaan_SDMK!S$4:S$149285,"Dokter Gigi")</f>
        <v>#VALUE!</v>
      </c>
      <c r="AA105" s="122">
        <f t="shared" si="116"/>
        <v>2</v>
      </c>
      <c r="AB105" s="134" t="e">
        <f t="shared" si="117"/>
        <v>#VALUE!</v>
      </c>
      <c r="AC105" s="134" t="e">
        <f t="shared" si="118"/>
        <v>#VALUE!</v>
      </c>
      <c r="AD105" s="133" t="e">
        <f>COUNTIFS(A1_Individu_Data_Keadaan_SDMK!A$4:A$149931,K105,A1_Individu_Data_Keadaan_SDMK!S$4:S$149285,"Dokter Spesialis Penyakit Dalam (Sp.PD)")</f>
        <v>#VALUE!</v>
      </c>
      <c r="AE105" s="122">
        <f t="shared" si="119"/>
        <v>2</v>
      </c>
      <c r="AF105" s="134" t="e">
        <f t="shared" si="120"/>
        <v>#VALUE!</v>
      </c>
      <c r="AG105" s="134" t="e">
        <f t="shared" si="121"/>
        <v>#VALUE!</v>
      </c>
      <c r="AH105" s="133" t="e">
        <f>COUNTIFS(A1_Individu_Data_Keadaan_SDMK!A$4:A$149931,K105,A1_Individu_Data_Keadaan_SDMK!S$4:S$149285,"Dokter Spesialis Obstetri &amp; Ginekologi - Kebidanan &amp; Kandungan (Sp.OG)")</f>
        <v>#VALUE!</v>
      </c>
      <c r="AI105" s="122">
        <f t="shared" si="122"/>
        <v>2</v>
      </c>
      <c r="AJ105" s="134" t="e">
        <f t="shared" si="123"/>
        <v>#VALUE!</v>
      </c>
      <c r="AK105" s="134" t="e">
        <f t="shared" si="124"/>
        <v>#VALUE!</v>
      </c>
      <c r="AL105" s="133" t="e">
        <f>COUNTIFS(A1_Individu_Data_Keadaan_SDMK!A$4:A$149931,K105,A1_Individu_Data_Keadaan_SDMK!S$4:S$149285,"Dokter Spesialis Anak (Sp.A)")</f>
        <v>#VALUE!</v>
      </c>
      <c r="AM105" s="135">
        <f t="shared" si="125"/>
        <v>2</v>
      </c>
      <c r="AN105" s="134" t="e">
        <f t="shared" si="126"/>
        <v>#VALUE!</v>
      </c>
      <c r="AO105" s="134" t="e">
        <f t="shared" si="127"/>
        <v>#VALUE!</v>
      </c>
      <c r="AP105" s="133" t="e">
        <f>COUNTIFS(A1_Individu_Data_Keadaan_SDMK!A$4:A$149931,K105,A1_Individu_Data_Keadaan_SDMK!S$4:S$149285,"Dokter Spesialis Bedah (Sp.B)")</f>
        <v>#VALUE!</v>
      </c>
      <c r="AQ105" s="135">
        <f t="shared" si="128"/>
        <v>2</v>
      </c>
      <c r="AR105" s="134" t="e">
        <f t="shared" si="129"/>
        <v>#VALUE!</v>
      </c>
      <c r="AS105" s="134" t="e">
        <f t="shared" si="130"/>
        <v>#VALUE!</v>
      </c>
      <c r="AT105" s="133" t="e">
        <f>COUNTIFS(A1_Individu_Data_Keadaan_SDMK!A$4:A$149931,K105,A1_Individu_Data_Keadaan_SDMK!S$4:S$149285,"Dokter Spesialis Radiologi (Sp.Rad)")</f>
        <v>#VALUE!</v>
      </c>
      <c r="AU105" s="135">
        <f t="shared" si="131"/>
        <v>1</v>
      </c>
      <c r="AV105" s="134" t="e">
        <f t="shared" si="132"/>
        <v>#VALUE!</v>
      </c>
      <c r="AW105" s="134" t="e">
        <f t="shared" si="133"/>
        <v>#VALUE!</v>
      </c>
      <c r="AX105" s="133" t="e">
        <f>COUNTIFS(A1_Individu_Data_Keadaan_SDMK!A$4:A$149931,K105,A1_Individu_Data_Keadaan_SDMK!S$4:S$149285,"Dokter Spesialis Anastesiologi (Sp.An)")</f>
        <v>#VALUE!</v>
      </c>
      <c r="AY105" s="135">
        <f t="shared" si="134"/>
        <v>1</v>
      </c>
      <c r="AZ105" s="134" t="e">
        <f t="shared" si="135"/>
        <v>#VALUE!</v>
      </c>
      <c r="BA105" s="134" t="e">
        <f t="shared" si="136"/>
        <v>#VALUE!</v>
      </c>
      <c r="BB105" s="133" t="e">
        <f>COUNTIFS(A1_Individu_Data_Keadaan_SDMK!A$4:A$149931,K105,A1_Individu_Data_Keadaan_SDMK!S$4:S$149285,"Dokter Spesialis Patologi Klinik (SP.PK)")</f>
        <v>#VALUE!</v>
      </c>
      <c r="BC105" s="135">
        <f t="shared" si="137"/>
        <v>1</v>
      </c>
      <c r="BD105" s="134" t="e">
        <f t="shared" si="138"/>
        <v>#VALUE!</v>
      </c>
      <c r="BE105" s="134" t="e">
        <f t="shared" si="139"/>
        <v>#VALUE!</v>
      </c>
      <c r="BF105" s="133" t="e">
        <f>COUNTIFS(A1_Individu_Data_Keadaan_SDMK!A$4:A$149931,K105,A1_Individu_Data_Keadaan_SDMK!S$4:S$149285,"Dokter Spesialis Patologi Anatomi (Sp.PA)")</f>
        <v>#VALUE!</v>
      </c>
      <c r="BG105" s="135">
        <f t="shared" si="140"/>
        <v>0</v>
      </c>
      <c r="BH105" s="134" t="e">
        <f t="shared" si="141"/>
        <v>#VALUE!</v>
      </c>
      <c r="BI105" s="134" t="e">
        <f t="shared" si="142"/>
        <v>#VALUE!</v>
      </c>
      <c r="BJ105" s="133" t="e">
        <f>COUNTIFS(A1_Individu_Data_Keadaan_SDMK!A$4:A$149931,K105,A1_Individu_Data_Keadaan_SDMK!S$4:S$149285,"Dokter Spesialis Rehabilitasi Medik (Sp.RM)")</f>
        <v>#VALUE!</v>
      </c>
      <c r="BK105" s="135" t="e">
        <f t="shared" si="143"/>
        <v>#VALUE!</v>
      </c>
      <c r="BL105" s="134" t="e">
        <f t="shared" si="144"/>
        <v>#VALUE!</v>
      </c>
      <c r="BM105" s="134" t="e">
        <f t="shared" si="145"/>
        <v>#VALUE!</v>
      </c>
      <c r="BN105" s="139" t="e">
        <f t="shared" si="146"/>
        <v>#VALUE!</v>
      </c>
    </row>
    <row r="106" spans="11:66" ht="15">
      <c r="K106" s="120" t="s">
        <v>14349</v>
      </c>
      <c r="L106" s="120" t="s">
        <v>14350</v>
      </c>
      <c r="M106" s="120" t="s">
        <v>1632</v>
      </c>
      <c r="N106" s="120" t="s">
        <v>12209</v>
      </c>
      <c r="O106" s="120" t="s">
        <v>12203</v>
      </c>
      <c r="P106" s="120">
        <v>33</v>
      </c>
      <c r="Q106" s="120">
        <v>3311</v>
      </c>
      <c r="R106" s="348" t="str">
        <f>IF(P106&lt;&gt;"",VLOOKUP(P106,'01_MASTER_KODE_WILAYAH'!H$1437:I$1470,2,FALSE),"")</f>
        <v>JAWA TENGAH</v>
      </c>
      <c r="S106" s="348" t="str">
        <f>IF(Q106&lt;&gt;"",VLOOKUP(Q106,'01_MASTER_KODE_WILAYAH'!D$5:F$1353,3,FALSE),"")</f>
        <v>SUKOHARJO</v>
      </c>
      <c r="T106" s="422" t="str">
        <f t="shared" si="111"/>
        <v>Organisasi</v>
      </c>
      <c r="U106" s="145" t="e">
        <f t="shared" si="112"/>
        <v>#VALUE!</v>
      </c>
      <c r="V106" s="133" t="e">
        <f>COUNTIFS(A1_Individu_Data_Keadaan_SDMK!A$4:A$149931,K106,A1_Individu_Data_Keadaan_SDMK!S$4:S$149285,"Dokter Umum")</f>
        <v>#VALUE!</v>
      </c>
      <c r="W106" s="122">
        <f t="shared" si="113"/>
        <v>4</v>
      </c>
      <c r="X106" s="134" t="e">
        <f t="shared" si="114"/>
        <v>#VALUE!</v>
      </c>
      <c r="Y106" s="134" t="e">
        <f t="shared" si="115"/>
        <v>#VALUE!</v>
      </c>
      <c r="Z106" s="133" t="e">
        <f>COUNTIFS(A1_Individu_Data_Keadaan_SDMK!A$4:A$149931,K106,A1_Individu_Data_Keadaan_SDMK!S$4:S$149285,"Dokter Gigi")</f>
        <v>#VALUE!</v>
      </c>
      <c r="AA106" s="122">
        <f t="shared" si="116"/>
        <v>1</v>
      </c>
      <c r="AB106" s="134" t="e">
        <f t="shared" si="117"/>
        <v>#VALUE!</v>
      </c>
      <c r="AC106" s="134" t="e">
        <f t="shared" si="118"/>
        <v>#VALUE!</v>
      </c>
      <c r="AD106" s="133" t="e">
        <f>COUNTIFS(A1_Individu_Data_Keadaan_SDMK!A$4:A$149931,K106,A1_Individu_Data_Keadaan_SDMK!S$4:S$149285,"Dokter Spesialis Penyakit Dalam (Sp.PD)")</f>
        <v>#VALUE!</v>
      </c>
      <c r="AE106" s="122">
        <f t="shared" si="119"/>
        <v>1</v>
      </c>
      <c r="AF106" s="134" t="e">
        <f t="shared" si="120"/>
        <v>#VALUE!</v>
      </c>
      <c r="AG106" s="134" t="e">
        <f t="shared" si="121"/>
        <v>#VALUE!</v>
      </c>
      <c r="AH106" s="133" t="e">
        <f>COUNTIFS(A1_Individu_Data_Keadaan_SDMK!A$4:A$149931,K106,A1_Individu_Data_Keadaan_SDMK!S$4:S$149285,"Dokter Spesialis Obstetri &amp; Ginekologi - Kebidanan &amp; Kandungan (Sp.OG)")</f>
        <v>#VALUE!</v>
      </c>
      <c r="AI106" s="122">
        <f t="shared" si="122"/>
        <v>1</v>
      </c>
      <c r="AJ106" s="134" t="e">
        <f t="shared" si="123"/>
        <v>#VALUE!</v>
      </c>
      <c r="AK106" s="134" t="e">
        <f t="shared" si="124"/>
        <v>#VALUE!</v>
      </c>
      <c r="AL106" s="133" t="e">
        <f>COUNTIFS(A1_Individu_Data_Keadaan_SDMK!A$4:A$149931,K106,A1_Individu_Data_Keadaan_SDMK!S$4:S$149285,"Dokter Spesialis Anak (Sp.A)")</f>
        <v>#VALUE!</v>
      </c>
      <c r="AM106" s="135">
        <f t="shared" si="125"/>
        <v>1</v>
      </c>
      <c r="AN106" s="134" t="e">
        <f t="shared" si="126"/>
        <v>#VALUE!</v>
      </c>
      <c r="AO106" s="134" t="e">
        <f t="shared" si="127"/>
        <v>#VALUE!</v>
      </c>
      <c r="AP106" s="133" t="e">
        <f>COUNTIFS(A1_Individu_Data_Keadaan_SDMK!A$4:A$149931,K106,A1_Individu_Data_Keadaan_SDMK!S$4:S$149285,"Dokter Spesialis Bedah (Sp.B)")</f>
        <v>#VALUE!</v>
      </c>
      <c r="AQ106" s="135">
        <f t="shared" si="128"/>
        <v>1</v>
      </c>
      <c r="AR106" s="134" t="e">
        <f t="shared" si="129"/>
        <v>#VALUE!</v>
      </c>
      <c r="AS106" s="134" t="e">
        <f t="shared" si="130"/>
        <v>#VALUE!</v>
      </c>
      <c r="AT106" s="133" t="e">
        <f>COUNTIFS(A1_Individu_Data_Keadaan_SDMK!A$4:A$149931,K106,A1_Individu_Data_Keadaan_SDMK!S$4:S$149285,"Dokter Spesialis Radiologi (Sp.Rad)")</f>
        <v>#VALUE!</v>
      </c>
      <c r="AU106" s="135">
        <f t="shared" si="131"/>
        <v>0</v>
      </c>
      <c r="AV106" s="134" t="e">
        <f t="shared" si="132"/>
        <v>#VALUE!</v>
      </c>
      <c r="AW106" s="134" t="e">
        <f t="shared" si="133"/>
        <v>#VALUE!</v>
      </c>
      <c r="AX106" s="133" t="e">
        <f>COUNTIFS(A1_Individu_Data_Keadaan_SDMK!A$4:A$149931,K106,A1_Individu_Data_Keadaan_SDMK!S$4:S$149285,"Dokter Spesialis Anastesiologi (Sp.An)")</f>
        <v>#VALUE!</v>
      </c>
      <c r="AY106" s="135">
        <f t="shared" si="134"/>
        <v>0</v>
      </c>
      <c r="AZ106" s="134" t="e">
        <f t="shared" si="135"/>
        <v>#VALUE!</v>
      </c>
      <c r="BA106" s="134" t="e">
        <f t="shared" si="136"/>
        <v>#VALUE!</v>
      </c>
      <c r="BB106" s="133" t="e">
        <f>COUNTIFS(A1_Individu_Data_Keadaan_SDMK!A$4:A$149931,K106,A1_Individu_Data_Keadaan_SDMK!S$4:S$149285,"Dokter Spesialis Patologi Klinik (SP.PK)")</f>
        <v>#VALUE!</v>
      </c>
      <c r="BC106" s="135">
        <f t="shared" si="137"/>
        <v>0</v>
      </c>
      <c r="BD106" s="134" t="e">
        <f t="shared" si="138"/>
        <v>#VALUE!</v>
      </c>
      <c r="BE106" s="134" t="e">
        <f t="shared" si="139"/>
        <v>#VALUE!</v>
      </c>
      <c r="BF106" s="133" t="e">
        <f>COUNTIFS(A1_Individu_Data_Keadaan_SDMK!A$4:A$149931,K106,A1_Individu_Data_Keadaan_SDMK!S$4:S$149285,"Dokter Spesialis Patologi Anatomi (Sp.PA)")</f>
        <v>#VALUE!</v>
      </c>
      <c r="BG106" s="135">
        <f t="shared" si="140"/>
        <v>0</v>
      </c>
      <c r="BH106" s="134" t="e">
        <f t="shared" si="141"/>
        <v>#VALUE!</v>
      </c>
      <c r="BI106" s="134" t="e">
        <f t="shared" si="142"/>
        <v>#VALUE!</v>
      </c>
      <c r="BJ106" s="133" t="e">
        <f>COUNTIFS(A1_Individu_Data_Keadaan_SDMK!A$4:A$149931,K106,A1_Individu_Data_Keadaan_SDMK!S$4:S$149285,"Dokter Spesialis Rehabilitasi Medik (Sp.RM)")</f>
        <v>#VALUE!</v>
      </c>
      <c r="BK106" s="135" t="e">
        <f t="shared" si="143"/>
        <v>#VALUE!</v>
      </c>
      <c r="BL106" s="134" t="e">
        <f t="shared" si="144"/>
        <v>#VALUE!</v>
      </c>
      <c r="BM106" s="134" t="e">
        <f t="shared" si="145"/>
        <v>#VALUE!</v>
      </c>
      <c r="BN106" s="139" t="e">
        <f t="shared" si="146"/>
        <v>#VALUE!</v>
      </c>
    </row>
    <row r="107" spans="11:66" ht="15">
      <c r="K107" s="120" t="s">
        <v>14351</v>
      </c>
      <c r="L107" s="120" t="s">
        <v>14352</v>
      </c>
      <c r="M107" s="120" t="s">
        <v>1632</v>
      </c>
      <c r="N107" s="120" t="s">
        <v>12208</v>
      </c>
      <c r="O107" s="120" t="s">
        <v>12203</v>
      </c>
      <c r="P107" s="120">
        <v>33</v>
      </c>
      <c r="Q107" s="120">
        <v>3311</v>
      </c>
      <c r="R107" s="348" t="str">
        <f>IF(P107&lt;&gt;"",VLOOKUP(P107,'01_MASTER_KODE_WILAYAH'!H$1437:I$1470,2,FALSE),"")</f>
        <v>JAWA TENGAH</v>
      </c>
      <c r="S107" s="348" t="str">
        <f>IF(Q107&lt;&gt;"",VLOOKUP(Q107,'01_MASTER_KODE_WILAYAH'!D$5:F$1353,3,FALSE),"")</f>
        <v>SUKOHARJO</v>
      </c>
      <c r="T107" s="422" t="str">
        <f t="shared" si="111"/>
        <v>Organisasi</v>
      </c>
      <c r="U107" s="145" t="e">
        <f t="shared" si="112"/>
        <v>#VALUE!</v>
      </c>
      <c r="V107" s="133" t="e">
        <f>COUNTIFS(A1_Individu_Data_Keadaan_SDMK!A$4:A$149931,K107,A1_Individu_Data_Keadaan_SDMK!S$4:S$149285,"Dokter Umum")</f>
        <v>#VALUE!</v>
      </c>
      <c r="W107" s="122">
        <f t="shared" si="113"/>
        <v>9</v>
      </c>
      <c r="X107" s="134" t="e">
        <f t="shared" si="114"/>
        <v>#VALUE!</v>
      </c>
      <c r="Y107" s="134" t="e">
        <f t="shared" si="115"/>
        <v>#VALUE!</v>
      </c>
      <c r="Z107" s="133" t="e">
        <f>COUNTIFS(A1_Individu_Data_Keadaan_SDMK!A$4:A$149931,K107,A1_Individu_Data_Keadaan_SDMK!S$4:S$149285,"Dokter Gigi")</f>
        <v>#VALUE!</v>
      </c>
      <c r="AA107" s="122">
        <f t="shared" si="116"/>
        <v>2</v>
      </c>
      <c r="AB107" s="134" t="e">
        <f t="shared" si="117"/>
        <v>#VALUE!</v>
      </c>
      <c r="AC107" s="134" t="e">
        <f t="shared" si="118"/>
        <v>#VALUE!</v>
      </c>
      <c r="AD107" s="133" t="e">
        <f>COUNTIFS(A1_Individu_Data_Keadaan_SDMK!A$4:A$149931,K107,A1_Individu_Data_Keadaan_SDMK!S$4:S$149285,"Dokter Spesialis Penyakit Dalam (Sp.PD)")</f>
        <v>#VALUE!</v>
      </c>
      <c r="AE107" s="122">
        <f t="shared" si="119"/>
        <v>2</v>
      </c>
      <c r="AF107" s="134" t="e">
        <f t="shared" si="120"/>
        <v>#VALUE!</v>
      </c>
      <c r="AG107" s="134" t="e">
        <f t="shared" si="121"/>
        <v>#VALUE!</v>
      </c>
      <c r="AH107" s="133" t="e">
        <f>COUNTIFS(A1_Individu_Data_Keadaan_SDMK!A$4:A$149931,K107,A1_Individu_Data_Keadaan_SDMK!S$4:S$149285,"Dokter Spesialis Obstetri &amp; Ginekologi - Kebidanan &amp; Kandungan (Sp.OG)")</f>
        <v>#VALUE!</v>
      </c>
      <c r="AI107" s="122">
        <f t="shared" si="122"/>
        <v>2</v>
      </c>
      <c r="AJ107" s="134" t="e">
        <f t="shared" si="123"/>
        <v>#VALUE!</v>
      </c>
      <c r="AK107" s="134" t="e">
        <f t="shared" si="124"/>
        <v>#VALUE!</v>
      </c>
      <c r="AL107" s="133" t="e">
        <f>COUNTIFS(A1_Individu_Data_Keadaan_SDMK!A$4:A$149931,K107,A1_Individu_Data_Keadaan_SDMK!S$4:S$149285,"Dokter Spesialis Anak (Sp.A)")</f>
        <v>#VALUE!</v>
      </c>
      <c r="AM107" s="135">
        <f t="shared" si="125"/>
        <v>2</v>
      </c>
      <c r="AN107" s="134" t="e">
        <f t="shared" si="126"/>
        <v>#VALUE!</v>
      </c>
      <c r="AO107" s="134" t="e">
        <f t="shared" si="127"/>
        <v>#VALUE!</v>
      </c>
      <c r="AP107" s="133" t="e">
        <f>COUNTIFS(A1_Individu_Data_Keadaan_SDMK!A$4:A$149931,K107,A1_Individu_Data_Keadaan_SDMK!S$4:S$149285,"Dokter Spesialis Bedah (Sp.B)")</f>
        <v>#VALUE!</v>
      </c>
      <c r="AQ107" s="135">
        <f t="shared" si="128"/>
        <v>2</v>
      </c>
      <c r="AR107" s="134" t="e">
        <f t="shared" si="129"/>
        <v>#VALUE!</v>
      </c>
      <c r="AS107" s="134" t="e">
        <f t="shared" si="130"/>
        <v>#VALUE!</v>
      </c>
      <c r="AT107" s="133" t="e">
        <f>COUNTIFS(A1_Individu_Data_Keadaan_SDMK!A$4:A$149931,K107,A1_Individu_Data_Keadaan_SDMK!S$4:S$149285,"Dokter Spesialis Radiologi (Sp.Rad)")</f>
        <v>#VALUE!</v>
      </c>
      <c r="AU107" s="135">
        <f t="shared" si="131"/>
        <v>1</v>
      </c>
      <c r="AV107" s="134" t="e">
        <f t="shared" si="132"/>
        <v>#VALUE!</v>
      </c>
      <c r="AW107" s="134" t="e">
        <f t="shared" si="133"/>
        <v>#VALUE!</v>
      </c>
      <c r="AX107" s="133" t="e">
        <f>COUNTIFS(A1_Individu_Data_Keadaan_SDMK!A$4:A$149931,K107,A1_Individu_Data_Keadaan_SDMK!S$4:S$149285,"Dokter Spesialis Anastesiologi (Sp.An)")</f>
        <v>#VALUE!</v>
      </c>
      <c r="AY107" s="135">
        <f t="shared" si="134"/>
        <v>1</v>
      </c>
      <c r="AZ107" s="134" t="e">
        <f t="shared" si="135"/>
        <v>#VALUE!</v>
      </c>
      <c r="BA107" s="134" t="e">
        <f t="shared" si="136"/>
        <v>#VALUE!</v>
      </c>
      <c r="BB107" s="133" t="e">
        <f>COUNTIFS(A1_Individu_Data_Keadaan_SDMK!A$4:A$149931,K107,A1_Individu_Data_Keadaan_SDMK!S$4:S$149285,"Dokter Spesialis Patologi Klinik (SP.PK)")</f>
        <v>#VALUE!</v>
      </c>
      <c r="BC107" s="135">
        <f t="shared" si="137"/>
        <v>1</v>
      </c>
      <c r="BD107" s="134" t="e">
        <f t="shared" si="138"/>
        <v>#VALUE!</v>
      </c>
      <c r="BE107" s="134" t="e">
        <f t="shared" si="139"/>
        <v>#VALUE!</v>
      </c>
      <c r="BF107" s="133" t="e">
        <f>COUNTIFS(A1_Individu_Data_Keadaan_SDMK!A$4:A$149931,K107,A1_Individu_Data_Keadaan_SDMK!S$4:S$149285,"Dokter Spesialis Patologi Anatomi (Sp.PA)")</f>
        <v>#VALUE!</v>
      </c>
      <c r="BG107" s="135">
        <f t="shared" si="140"/>
        <v>0</v>
      </c>
      <c r="BH107" s="134" t="e">
        <f t="shared" si="141"/>
        <v>#VALUE!</v>
      </c>
      <c r="BI107" s="134" t="e">
        <f t="shared" si="142"/>
        <v>#VALUE!</v>
      </c>
      <c r="BJ107" s="133" t="e">
        <f>COUNTIFS(A1_Individu_Data_Keadaan_SDMK!A$4:A$149931,K107,A1_Individu_Data_Keadaan_SDMK!S$4:S$149285,"Dokter Spesialis Rehabilitasi Medik (Sp.RM)")</f>
        <v>#VALUE!</v>
      </c>
      <c r="BK107" s="135" t="e">
        <f t="shared" si="143"/>
        <v>#VALUE!</v>
      </c>
      <c r="BL107" s="134" t="e">
        <f t="shared" si="144"/>
        <v>#VALUE!</v>
      </c>
      <c r="BM107" s="134" t="e">
        <f t="shared" si="145"/>
        <v>#VALUE!</v>
      </c>
      <c r="BN107" s="139" t="e">
        <f t="shared" si="146"/>
        <v>#VALUE!</v>
      </c>
    </row>
    <row r="108" spans="11:66" ht="15">
      <c r="K108" s="120" t="s">
        <v>14353</v>
      </c>
      <c r="L108" s="120" t="s">
        <v>14354</v>
      </c>
      <c r="M108" s="120" t="s">
        <v>1632</v>
      </c>
      <c r="N108" s="120" t="s">
        <v>12254</v>
      </c>
      <c r="O108" s="120" t="s">
        <v>12206</v>
      </c>
      <c r="P108" s="120">
        <v>33</v>
      </c>
      <c r="Q108" s="120">
        <v>3311</v>
      </c>
      <c r="R108" s="348" t="str">
        <f>IF(P108&lt;&gt;"",VLOOKUP(P108,'01_MASTER_KODE_WILAYAH'!H$1437:I$1470,2,FALSE),"")</f>
        <v>JAWA TENGAH</v>
      </c>
      <c r="S108" s="348" t="str">
        <f>IF(Q108&lt;&gt;"",VLOOKUP(Q108,'01_MASTER_KODE_WILAYAH'!D$5:F$1353,3,FALSE),"")</f>
        <v>SUKOHARJO</v>
      </c>
      <c r="T108" s="422" t="str">
        <f t="shared" si="111"/>
        <v>Organisasi</v>
      </c>
      <c r="U108" s="145" t="e">
        <f t="shared" si="112"/>
        <v>#VALUE!</v>
      </c>
      <c r="V108" s="133" t="e">
        <f>COUNTIFS(A1_Individu_Data_Keadaan_SDMK!A$4:A$149931,K108,A1_Individu_Data_Keadaan_SDMK!S$4:S$149285,"Dokter Umum")</f>
        <v>#VALUE!</v>
      </c>
      <c r="W108" s="122">
        <f t="shared" si="113"/>
        <v>1</v>
      </c>
      <c r="X108" s="134" t="e">
        <f t="shared" si="114"/>
        <v>#VALUE!</v>
      </c>
      <c r="Y108" s="134" t="e">
        <f t="shared" si="115"/>
        <v>#VALUE!</v>
      </c>
      <c r="Z108" s="133" t="e">
        <f>COUNTIFS(A1_Individu_Data_Keadaan_SDMK!A$4:A$149931,K108,A1_Individu_Data_Keadaan_SDMK!S$4:S$149285,"Dokter Gigi")</f>
        <v>#VALUE!</v>
      </c>
      <c r="AA108" s="122">
        <f t="shared" si="116"/>
        <v>1</v>
      </c>
      <c r="AB108" s="134" t="e">
        <f t="shared" si="117"/>
        <v>#VALUE!</v>
      </c>
      <c r="AC108" s="134" t="e">
        <f t="shared" si="118"/>
        <v>#VALUE!</v>
      </c>
      <c r="AD108" s="133" t="e">
        <f>COUNTIFS(A1_Individu_Data_Keadaan_SDMK!A$4:A$149931,K108,A1_Individu_Data_Keadaan_SDMK!S$4:S$149285,"Dokter Spesialis Penyakit Dalam (Sp.PD)")</f>
        <v>#VALUE!</v>
      </c>
      <c r="AE108" s="122">
        <f t="shared" si="119"/>
        <v>1</v>
      </c>
      <c r="AF108" s="134" t="e">
        <f t="shared" si="120"/>
        <v>#VALUE!</v>
      </c>
      <c r="AG108" s="134" t="e">
        <f t="shared" si="121"/>
        <v>#VALUE!</v>
      </c>
      <c r="AH108" s="133" t="e">
        <f>COUNTIFS(A1_Individu_Data_Keadaan_SDMK!A$4:A$149931,K108,A1_Individu_Data_Keadaan_SDMK!S$4:S$149285,"Dokter Spesialis Obstetri &amp; Ginekologi - Kebidanan &amp; Kandungan (Sp.OG)")</f>
        <v>#VALUE!</v>
      </c>
      <c r="AI108" s="122">
        <f t="shared" si="122"/>
        <v>1</v>
      </c>
      <c r="AJ108" s="134" t="e">
        <f t="shared" si="123"/>
        <v>#VALUE!</v>
      </c>
      <c r="AK108" s="134" t="e">
        <f t="shared" si="124"/>
        <v>#VALUE!</v>
      </c>
      <c r="AL108" s="133" t="e">
        <f>COUNTIFS(A1_Individu_Data_Keadaan_SDMK!A$4:A$149931,K108,A1_Individu_Data_Keadaan_SDMK!S$4:S$149285,"Dokter Spesialis Anak (Sp.A)")</f>
        <v>#VALUE!</v>
      </c>
      <c r="AM108" s="135">
        <f t="shared" si="125"/>
        <v>1</v>
      </c>
      <c r="AN108" s="134" t="e">
        <f t="shared" si="126"/>
        <v>#VALUE!</v>
      </c>
      <c r="AO108" s="134" t="e">
        <f t="shared" si="127"/>
        <v>#VALUE!</v>
      </c>
      <c r="AP108" s="133" t="e">
        <f>COUNTIFS(A1_Individu_Data_Keadaan_SDMK!A$4:A$149931,K108,A1_Individu_Data_Keadaan_SDMK!S$4:S$149285,"Dokter Spesialis Bedah (Sp.B)")</f>
        <v>#VALUE!</v>
      </c>
      <c r="AQ108" s="135">
        <f t="shared" si="128"/>
        <v>1</v>
      </c>
      <c r="AR108" s="134" t="e">
        <f t="shared" si="129"/>
        <v>#VALUE!</v>
      </c>
      <c r="AS108" s="134" t="e">
        <f t="shared" si="130"/>
        <v>#VALUE!</v>
      </c>
      <c r="AT108" s="133" t="e">
        <f>COUNTIFS(A1_Individu_Data_Keadaan_SDMK!A$4:A$149931,K108,A1_Individu_Data_Keadaan_SDMK!S$4:S$149285,"Dokter Spesialis Radiologi (Sp.Rad)")</f>
        <v>#VALUE!</v>
      </c>
      <c r="AU108" s="135">
        <f t="shared" si="131"/>
        <v>0</v>
      </c>
      <c r="AV108" s="134" t="e">
        <f t="shared" si="132"/>
        <v>#VALUE!</v>
      </c>
      <c r="AW108" s="134" t="e">
        <f t="shared" si="133"/>
        <v>#VALUE!</v>
      </c>
      <c r="AX108" s="133" t="e">
        <f>COUNTIFS(A1_Individu_Data_Keadaan_SDMK!A$4:A$149931,K108,A1_Individu_Data_Keadaan_SDMK!S$4:S$149285,"Dokter Spesialis Anastesiologi (Sp.An)")</f>
        <v>#VALUE!</v>
      </c>
      <c r="AY108" s="135">
        <f t="shared" si="134"/>
        <v>0</v>
      </c>
      <c r="AZ108" s="134" t="e">
        <f t="shared" si="135"/>
        <v>#VALUE!</v>
      </c>
      <c r="BA108" s="134" t="e">
        <f t="shared" si="136"/>
        <v>#VALUE!</v>
      </c>
      <c r="BB108" s="133" t="e">
        <f>COUNTIFS(A1_Individu_Data_Keadaan_SDMK!A$4:A$149931,K108,A1_Individu_Data_Keadaan_SDMK!S$4:S$149285,"Dokter Spesialis Patologi Klinik (SP.PK)")</f>
        <v>#VALUE!</v>
      </c>
      <c r="BC108" s="135">
        <f t="shared" si="137"/>
        <v>0</v>
      </c>
      <c r="BD108" s="134" t="e">
        <f t="shared" si="138"/>
        <v>#VALUE!</v>
      </c>
      <c r="BE108" s="134" t="e">
        <f t="shared" si="139"/>
        <v>#VALUE!</v>
      </c>
      <c r="BF108" s="133" t="e">
        <f>COUNTIFS(A1_Individu_Data_Keadaan_SDMK!A$4:A$149931,K108,A1_Individu_Data_Keadaan_SDMK!S$4:S$149285,"Dokter Spesialis Patologi Anatomi (Sp.PA)")</f>
        <v>#VALUE!</v>
      </c>
      <c r="BG108" s="135">
        <f t="shared" si="140"/>
        <v>0</v>
      </c>
      <c r="BH108" s="134" t="e">
        <f t="shared" si="141"/>
        <v>#VALUE!</v>
      </c>
      <c r="BI108" s="134" t="e">
        <f t="shared" si="142"/>
        <v>#VALUE!</v>
      </c>
      <c r="BJ108" s="133" t="e">
        <f>COUNTIFS(A1_Individu_Data_Keadaan_SDMK!A$4:A$149931,K108,A1_Individu_Data_Keadaan_SDMK!S$4:S$149285,"Dokter Spesialis Rehabilitasi Medik (Sp.RM)")</f>
        <v>#VALUE!</v>
      </c>
      <c r="BK108" s="135" t="e">
        <f t="shared" si="143"/>
        <v>#VALUE!</v>
      </c>
      <c r="BL108" s="134" t="e">
        <f t="shared" si="144"/>
        <v>#VALUE!</v>
      </c>
      <c r="BM108" s="134" t="e">
        <f t="shared" si="145"/>
        <v>#VALUE!</v>
      </c>
      <c r="BN108" s="139" t="e">
        <f t="shared" si="146"/>
        <v>#VALUE!</v>
      </c>
    </row>
    <row r="109" spans="11:66" ht="15">
      <c r="K109" s="120" t="s">
        <v>14355</v>
      </c>
      <c r="L109" s="120" t="s">
        <v>14356</v>
      </c>
      <c r="M109" s="120" t="s">
        <v>1632</v>
      </c>
      <c r="N109" s="120" t="s">
        <v>12208</v>
      </c>
      <c r="O109" s="120" t="s">
        <v>14212</v>
      </c>
      <c r="P109" s="120">
        <v>33</v>
      </c>
      <c r="Q109" s="120">
        <v>3311</v>
      </c>
      <c r="R109" s="348" t="str">
        <f>IF(P109&lt;&gt;"",VLOOKUP(P109,'01_MASTER_KODE_WILAYAH'!H$1437:I$1470,2,FALSE),"")</f>
        <v>JAWA TENGAH</v>
      </c>
      <c r="S109" s="348" t="str">
        <f>IF(Q109&lt;&gt;"",VLOOKUP(Q109,'01_MASTER_KODE_WILAYAH'!D$5:F$1353,3,FALSE),"")</f>
        <v>SUKOHARJO</v>
      </c>
      <c r="T109" s="422" t="str">
        <f t="shared" si="111"/>
        <v>Kementeria</v>
      </c>
      <c r="U109" s="145" t="e">
        <f t="shared" si="112"/>
        <v>#VALUE!</v>
      </c>
      <c r="V109" s="133" t="e">
        <f>COUNTIFS(A1_Individu_Data_Keadaan_SDMK!A$4:A$149931,K109,A1_Individu_Data_Keadaan_SDMK!S$4:S$149285,"Dokter Umum")</f>
        <v>#VALUE!</v>
      </c>
      <c r="W109" s="122">
        <f t="shared" si="113"/>
        <v>9</v>
      </c>
      <c r="X109" s="134" t="e">
        <f t="shared" si="114"/>
        <v>#VALUE!</v>
      </c>
      <c r="Y109" s="134" t="e">
        <f t="shared" si="115"/>
        <v>#VALUE!</v>
      </c>
      <c r="Z109" s="133" t="e">
        <f>COUNTIFS(A1_Individu_Data_Keadaan_SDMK!A$4:A$149931,K109,A1_Individu_Data_Keadaan_SDMK!S$4:S$149285,"Dokter Gigi")</f>
        <v>#VALUE!</v>
      </c>
      <c r="AA109" s="122">
        <f t="shared" si="116"/>
        <v>2</v>
      </c>
      <c r="AB109" s="134" t="e">
        <f t="shared" si="117"/>
        <v>#VALUE!</v>
      </c>
      <c r="AC109" s="134" t="e">
        <f t="shared" si="118"/>
        <v>#VALUE!</v>
      </c>
      <c r="AD109" s="133" t="e">
        <f>COUNTIFS(A1_Individu_Data_Keadaan_SDMK!A$4:A$149931,K109,A1_Individu_Data_Keadaan_SDMK!S$4:S$149285,"Dokter Spesialis Penyakit Dalam (Sp.PD)")</f>
        <v>#VALUE!</v>
      </c>
      <c r="AE109" s="122">
        <f t="shared" si="119"/>
        <v>2</v>
      </c>
      <c r="AF109" s="134" t="e">
        <f t="shared" si="120"/>
        <v>#VALUE!</v>
      </c>
      <c r="AG109" s="134" t="e">
        <f t="shared" si="121"/>
        <v>#VALUE!</v>
      </c>
      <c r="AH109" s="133" t="e">
        <f>COUNTIFS(A1_Individu_Data_Keadaan_SDMK!A$4:A$149931,K109,A1_Individu_Data_Keadaan_SDMK!S$4:S$149285,"Dokter Spesialis Obstetri &amp; Ginekologi - Kebidanan &amp; Kandungan (Sp.OG)")</f>
        <v>#VALUE!</v>
      </c>
      <c r="AI109" s="122">
        <f t="shared" si="122"/>
        <v>2</v>
      </c>
      <c r="AJ109" s="134" t="e">
        <f t="shared" si="123"/>
        <v>#VALUE!</v>
      </c>
      <c r="AK109" s="134" t="e">
        <f t="shared" si="124"/>
        <v>#VALUE!</v>
      </c>
      <c r="AL109" s="133" t="e">
        <f>COUNTIFS(A1_Individu_Data_Keadaan_SDMK!A$4:A$149931,K109,A1_Individu_Data_Keadaan_SDMK!S$4:S$149285,"Dokter Spesialis Anak (Sp.A)")</f>
        <v>#VALUE!</v>
      </c>
      <c r="AM109" s="135">
        <f t="shared" si="125"/>
        <v>2</v>
      </c>
      <c r="AN109" s="134" t="e">
        <f t="shared" si="126"/>
        <v>#VALUE!</v>
      </c>
      <c r="AO109" s="134" t="e">
        <f t="shared" si="127"/>
        <v>#VALUE!</v>
      </c>
      <c r="AP109" s="133" t="e">
        <f>COUNTIFS(A1_Individu_Data_Keadaan_SDMK!A$4:A$149931,K109,A1_Individu_Data_Keadaan_SDMK!S$4:S$149285,"Dokter Spesialis Bedah (Sp.B)")</f>
        <v>#VALUE!</v>
      </c>
      <c r="AQ109" s="135">
        <f t="shared" si="128"/>
        <v>2</v>
      </c>
      <c r="AR109" s="134" t="e">
        <f t="shared" si="129"/>
        <v>#VALUE!</v>
      </c>
      <c r="AS109" s="134" t="e">
        <f t="shared" si="130"/>
        <v>#VALUE!</v>
      </c>
      <c r="AT109" s="133" t="e">
        <f>COUNTIFS(A1_Individu_Data_Keadaan_SDMK!A$4:A$149931,K109,A1_Individu_Data_Keadaan_SDMK!S$4:S$149285,"Dokter Spesialis Radiologi (Sp.Rad)")</f>
        <v>#VALUE!</v>
      </c>
      <c r="AU109" s="135">
        <f t="shared" si="131"/>
        <v>1</v>
      </c>
      <c r="AV109" s="134" t="e">
        <f t="shared" si="132"/>
        <v>#VALUE!</v>
      </c>
      <c r="AW109" s="134" t="e">
        <f t="shared" si="133"/>
        <v>#VALUE!</v>
      </c>
      <c r="AX109" s="133" t="e">
        <f>COUNTIFS(A1_Individu_Data_Keadaan_SDMK!A$4:A$149931,K109,A1_Individu_Data_Keadaan_SDMK!S$4:S$149285,"Dokter Spesialis Anastesiologi (Sp.An)")</f>
        <v>#VALUE!</v>
      </c>
      <c r="AY109" s="135">
        <f t="shared" si="134"/>
        <v>1</v>
      </c>
      <c r="AZ109" s="134" t="e">
        <f t="shared" si="135"/>
        <v>#VALUE!</v>
      </c>
      <c r="BA109" s="134" t="e">
        <f t="shared" si="136"/>
        <v>#VALUE!</v>
      </c>
      <c r="BB109" s="133" t="e">
        <f>COUNTIFS(A1_Individu_Data_Keadaan_SDMK!A$4:A$149931,K109,A1_Individu_Data_Keadaan_SDMK!S$4:S$149285,"Dokter Spesialis Patologi Klinik (SP.PK)")</f>
        <v>#VALUE!</v>
      </c>
      <c r="BC109" s="135">
        <f t="shared" si="137"/>
        <v>1</v>
      </c>
      <c r="BD109" s="134" t="e">
        <f t="shared" si="138"/>
        <v>#VALUE!</v>
      </c>
      <c r="BE109" s="134" t="e">
        <f t="shared" si="139"/>
        <v>#VALUE!</v>
      </c>
      <c r="BF109" s="133" t="e">
        <f>COUNTIFS(A1_Individu_Data_Keadaan_SDMK!A$4:A$149931,K109,A1_Individu_Data_Keadaan_SDMK!S$4:S$149285,"Dokter Spesialis Patologi Anatomi (Sp.PA)")</f>
        <v>#VALUE!</v>
      </c>
      <c r="BG109" s="135">
        <f t="shared" si="140"/>
        <v>0</v>
      </c>
      <c r="BH109" s="134" t="e">
        <f t="shared" si="141"/>
        <v>#VALUE!</v>
      </c>
      <c r="BI109" s="134" t="e">
        <f t="shared" si="142"/>
        <v>#VALUE!</v>
      </c>
      <c r="BJ109" s="133" t="e">
        <f>COUNTIFS(A1_Individu_Data_Keadaan_SDMK!A$4:A$149931,K109,A1_Individu_Data_Keadaan_SDMK!S$4:S$149285,"Dokter Spesialis Rehabilitasi Medik (Sp.RM)")</f>
        <v>#VALUE!</v>
      </c>
      <c r="BK109" s="135" t="e">
        <f t="shared" si="143"/>
        <v>#VALUE!</v>
      </c>
      <c r="BL109" s="134" t="e">
        <f t="shared" si="144"/>
        <v>#VALUE!</v>
      </c>
      <c r="BM109" s="134" t="e">
        <f t="shared" si="145"/>
        <v>#VALUE!</v>
      </c>
      <c r="BN109" s="139" t="e">
        <f t="shared" si="146"/>
        <v>#VALUE!</v>
      </c>
    </row>
    <row r="110" spans="11:66" ht="15">
      <c r="K110" s="120" t="s">
        <v>14357</v>
      </c>
      <c r="L110" s="120" t="s">
        <v>14358</v>
      </c>
      <c r="M110" s="120" t="s">
        <v>1632</v>
      </c>
      <c r="N110" s="120" t="s">
        <v>12207</v>
      </c>
      <c r="O110" s="120" t="s">
        <v>12201</v>
      </c>
      <c r="P110" s="120">
        <v>33</v>
      </c>
      <c r="Q110" s="120">
        <v>3312</v>
      </c>
      <c r="R110" s="348" t="str">
        <f>IF(P110&lt;&gt;"",VLOOKUP(P110,'01_MASTER_KODE_WILAYAH'!H$1437:I$1470,2,FALSE),"")</f>
        <v>JAWA TENGAH</v>
      </c>
      <c r="S110" s="348" t="str">
        <f>IF(Q110&lt;&gt;"",VLOOKUP(Q110,'01_MASTER_KODE_WILAYAH'!D$5:F$1353,3,FALSE),"")</f>
        <v>WONOGIRI</v>
      </c>
      <c r="T110" s="422" t="str">
        <f t="shared" si="111"/>
        <v>Pemerintah</v>
      </c>
      <c r="U110" s="145" t="e">
        <f t="shared" si="112"/>
        <v>#VALUE!</v>
      </c>
      <c r="V110" s="133" t="e">
        <f>COUNTIFS(A1_Individu_Data_Keadaan_SDMK!A$4:A$149931,K110,A1_Individu_Data_Keadaan_SDMK!S$4:S$149285,"Dokter Umum")</f>
        <v>#VALUE!</v>
      </c>
      <c r="W110" s="122">
        <f t="shared" si="113"/>
        <v>12</v>
      </c>
      <c r="X110" s="134" t="e">
        <f t="shared" si="114"/>
        <v>#VALUE!</v>
      </c>
      <c r="Y110" s="134" t="e">
        <f t="shared" si="115"/>
        <v>#VALUE!</v>
      </c>
      <c r="Z110" s="133" t="e">
        <f>COUNTIFS(A1_Individu_Data_Keadaan_SDMK!A$4:A$149931,K110,A1_Individu_Data_Keadaan_SDMK!S$4:S$149285,"Dokter Gigi")</f>
        <v>#VALUE!</v>
      </c>
      <c r="AA110" s="122">
        <f t="shared" si="116"/>
        <v>3</v>
      </c>
      <c r="AB110" s="134" t="e">
        <f t="shared" si="117"/>
        <v>#VALUE!</v>
      </c>
      <c r="AC110" s="134" t="e">
        <f t="shared" si="118"/>
        <v>#VALUE!</v>
      </c>
      <c r="AD110" s="133" t="e">
        <f>COUNTIFS(A1_Individu_Data_Keadaan_SDMK!A$4:A$149931,K110,A1_Individu_Data_Keadaan_SDMK!S$4:S$149285,"Dokter Spesialis Penyakit Dalam (Sp.PD)")</f>
        <v>#VALUE!</v>
      </c>
      <c r="AE110" s="122">
        <f t="shared" si="119"/>
        <v>3</v>
      </c>
      <c r="AF110" s="134" t="e">
        <f t="shared" si="120"/>
        <v>#VALUE!</v>
      </c>
      <c r="AG110" s="134" t="e">
        <f t="shared" si="121"/>
        <v>#VALUE!</v>
      </c>
      <c r="AH110" s="133" t="e">
        <f>COUNTIFS(A1_Individu_Data_Keadaan_SDMK!A$4:A$149931,K110,A1_Individu_Data_Keadaan_SDMK!S$4:S$149285,"Dokter Spesialis Obstetri &amp; Ginekologi - Kebidanan &amp; Kandungan (Sp.OG)")</f>
        <v>#VALUE!</v>
      </c>
      <c r="AI110" s="122">
        <f t="shared" si="122"/>
        <v>3</v>
      </c>
      <c r="AJ110" s="134" t="e">
        <f t="shared" si="123"/>
        <v>#VALUE!</v>
      </c>
      <c r="AK110" s="134" t="e">
        <f t="shared" si="124"/>
        <v>#VALUE!</v>
      </c>
      <c r="AL110" s="133" t="e">
        <f>COUNTIFS(A1_Individu_Data_Keadaan_SDMK!A$4:A$149931,K110,A1_Individu_Data_Keadaan_SDMK!S$4:S$149285,"Dokter Spesialis Anak (Sp.A)")</f>
        <v>#VALUE!</v>
      </c>
      <c r="AM110" s="135">
        <f t="shared" si="125"/>
        <v>3</v>
      </c>
      <c r="AN110" s="134" t="e">
        <f t="shared" si="126"/>
        <v>#VALUE!</v>
      </c>
      <c r="AO110" s="134" t="e">
        <f t="shared" si="127"/>
        <v>#VALUE!</v>
      </c>
      <c r="AP110" s="133" t="e">
        <f>COUNTIFS(A1_Individu_Data_Keadaan_SDMK!A$4:A$149931,K110,A1_Individu_Data_Keadaan_SDMK!S$4:S$149285,"Dokter Spesialis Bedah (Sp.B)")</f>
        <v>#VALUE!</v>
      </c>
      <c r="AQ110" s="135">
        <f t="shared" si="128"/>
        <v>3</v>
      </c>
      <c r="AR110" s="134" t="e">
        <f t="shared" si="129"/>
        <v>#VALUE!</v>
      </c>
      <c r="AS110" s="134" t="e">
        <f t="shared" si="130"/>
        <v>#VALUE!</v>
      </c>
      <c r="AT110" s="133" t="e">
        <f>COUNTIFS(A1_Individu_Data_Keadaan_SDMK!A$4:A$149931,K110,A1_Individu_Data_Keadaan_SDMK!S$4:S$149285,"Dokter Spesialis Radiologi (Sp.Rad)")</f>
        <v>#VALUE!</v>
      </c>
      <c r="AU110" s="135">
        <f t="shared" si="131"/>
        <v>2</v>
      </c>
      <c r="AV110" s="134" t="e">
        <f t="shared" si="132"/>
        <v>#VALUE!</v>
      </c>
      <c r="AW110" s="134" t="e">
        <f t="shared" si="133"/>
        <v>#VALUE!</v>
      </c>
      <c r="AX110" s="133" t="e">
        <f>COUNTIFS(A1_Individu_Data_Keadaan_SDMK!A$4:A$149931,K110,A1_Individu_Data_Keadaan_SDMK!S$4:S$149285,"Dokter Spesialis Anastesiologi (Sp.An)")</f>
        <v>#VALUE!</v>
      </c>
      <c r="AY110" s="135">
        <f t="shared" si="134"/>
        <v>2</v>
      </c>
      <c r="AZ110" s="134" t="e">
        <f t="shared" si="135"/>
        <v>#VALUE!</v>
      </c>
      <c r="BA110" s="134" t="e">
        <f t="shared" si="136"/>
        <v>#VALUE!</v>
      </c>
      <c r="BB110" s="133" t="e">
        <f>COUNTIFS(A1_Individu_Data_Keadaan_SDMK!A$4:A$149931,K110,A1_Individu_Data_Keadaan_SDMK!S$4:S$149285,"Dokter Spesialis Patologi Klinik (SP.PK)")</f>
        <v>#VALUE!</v>
      </c>
      <c r="BC110" s="135">
        <f t="shared" si="137"/>
        <v>2</v>
      </c>
      <c r="BD110" s="134" t="e">
        <f t="shared" si="138"/>
        <v>#VALUE!</v>
      </c>
      <c r="BE110" s="134" t="e">
        <f t="shared" si="139"/>
        <v>#VALUE!</v>
      </c>
      <c r="BF110" s="133" t="e">
        <f>COUNTIFS(A1_Individu_Data_Keadaan_SDMK!A$4:A$149931,K110,A1_Individu_Data_Keadaan_SDMK!S$4:S$149285,"Dokter Spesialis Patologi Anatomi (Sp.PA)")</f>
        <v>#VALUE!</v>
      </c>
      <c r="BG110" s="135">
        <f t="shared" si="140"/>
        <v>0</v>
      </c>
      <c r="BH110" s="134" t="e">
        <f t="shared" si="141"/>
        <v>#VALUE!</v>
      </c>
      <c r="BI110" s="134" t="e">
        <f t="shared" si="142"/>
        <v>#VALUE!</v>
      </c>
      <c r="BJ110" s="133" t="e">
        <f>COUNTIFS(A1_Individu_Data_Keadaan_SDMK!A$4:A$149931,K110,A1_Individu_Data_Keadaan_SDMK!S$4:S$149285,"Dokter Spesialis Rehabilitasi Medik (Sp.RM)")</f>
        <v>#VALUE!</v>
      </c>
      <c r="BK110" s="135" t="e">
        <f t="shared" si="143"/>
        <v>#VALUE!</v>
      </c>
      <c r="BL110" s="134" t="e">
        <f t="shared" si="144"/>
        <v>#VALUE!</v>
      </c>
      <c r="BM110" s="134" t="e">
        <f t="shared" si="145"/>
        <v>#VALUE!</v>
      </c>
      <c r="BN110" s="139" t="e">
        <f t="shared" si="146"/>
        <v>#VALUE!</v>
      </c>
    </row>
    <row r="111" spans="11:66" ht="15">
      <c r="K111" s="120" t="s">
        <v>14359</v>
      </c>
      <c r="L111" s="120" t="s">
        <v>14360</v>
      </c>
      <c r="M111" s="120" t="s">
        <v>1632</v>
      </c>
      <c r="N111" s="120" t="s">
        <v>12209</v>
      </c>
      <c r="O111" s="120" t="s">
        <v>12205</v>
      </c>
      <c r="P111" s="120">
        <v>33</v>
      </c>
      <c r="Q111" s="120">
        <v>3312</v>
      </c>
      <c r="R111" s="348" t="str">
        <f>IF(P111&lt;&gt;"",VLOOKUP(P111,'01_MASTER_KODE_WILAYAH'!H$1437:I$1470,2,FALSE),"")</f>
        <v>JAWA TENGAH</v>
      </c>
      <c r="S111" s="348" t="str">
        <f>IF(Q111&lt;&gt;"",VLOOKUP(Q111,'01_MASTER_KODE_WILAYAH'!D$5:F$1353,3,FALSE),"")</f>
        <v>WONOGIRI</v>
      </c>
      <c r="T111" s="422" t="str">
        <f t="shared" si="111"/>
        <v>Perusahaan</v>
      </c>
      <c r="U111" s="145" t="e">
        <f t="shared" si="112"/>
        <v>#VALUE!</v>
      </c>
      <c r="V111" s="133" t="e">
        <f>COUNTIFS(A1_Individu_Data_Keadaan_SDMK!A$4:A$149931,K111,A1_Individu_Data_Keadaan_SDMK!S$4:S$149285,"Dokter Umum")</f>
        <v>#VALUE!</v>
      </c>
      <c r="W111" s="122">
        <f t="shared" si="113"/>
        <v>4</v>
      </c>
      <c r="X111" s="134" t="e">
        <f t="shared" si="114"/>
        <v>#VALUE!</v>
      </c>
      <c r="Y111" s="134" t="e">
        <f t="shared" si="115"/>
        <v>#VALUE!</v>
      </c>
      <c r="Z111" s="133" t="e">
        <f>COUNTIFS(A1_Individu_Data_Keadaan_SDMK!A$4:A$149931,K111,A1_Individu_Data_Keadaan_SDMK!S$4:S$149285,"Dokter Gigi")</f>
        <v>#VALUE!</v>
      </c>
      <c r="AA111" s="122">
        <f t="shared" si="116"/>
        <v>1</v>
      </c>
      <c r="AB111" s="134" t="e">
        <f t="shared" si="117"/>
        <v>#VALUE!</v>
      </c>
      <c r="AC111" s="134" t="e">
        <f t="shared" si="118"/>
        <v>#VALUE!</v>
      </c>
      <c r="AD111" s="133" t="e">
        <f>COUNTIFS(A1_Individu_Data_Keadaan_SDMK!A$4:A$149931,K111,A1_Individu_Data_Keadaan_SDMK!S$4:S$149285,"Dokter Spesialis Penyakit Dalam (Sp.PD)")</f>
        <v>#VALUE!</v>
      </c>
      <c r="AE111" s="122">
        <f t="shared" si="119"/>
        <v>1</v>
      </c>
      <c r="AF111" s="134" t="e">
        <f t="shared" si="120"/>
        <v>#VALUE!</v>
      </c>
      <c r="AG111" s="134" t="e">
        <f t="shared" si="121"/>
        <v>#VALUE!</v>
      </c>
      <c r="AH111" s="133" t="e">
        <f>COUNTIFS(A1_Individu_Data_Keadaan_SDMK!A$4:A$149931,K111,A1_Individu_Data_Keadaan_SDMK!S$4:S$149285,"Dokter Spesialis Obstetri &amp; Ginekologi - Kebidanan &amp; Kandungan (Sp.OG)")</f>
        <v>#VALUE!</v>
      </c>
      <c r="AI111" s="122">
        <f t="shared" si="122"/>
        <v>1</v>
      </c>
      <c r="AJ111" s="134" t="e">
        <f t="shared" si="123"/>
        <v>#VALUE!</v>
      </c>
      <c r="AK111" s="134" t="e">
        <f t="shared" si="124"/>
        <v>#VALUE!</v>
      </c>
      <c r="AL111" s="133" t="e">
        <f>COUNTIFS(A1_Individu_Data_Keadaan_SDMK!A$4:A$149931,K111,A1_Individu_Data_Keadaan_SDMK!S$4:S$149285,"Dokter Spesialis Anak (Sp.A)")</f>
        <v>#VALUE!</v>
      </c>
      <c r="AM111" s="135">
        <f t="shared" si="125"/>
        <v>1</v>
      </c>
      <c r="AN111" s="134" t="e">
        <f t="shared" si="126"/>
        <v>#VALUE!</v>
      </c>
      <c r="AO111" s="134" t="e">
        <f t="shared" si="127"/>
        <v>#VALUE!</v>
      </c>
      <c r="AP111" s="133" t="e">
        <f>COUNTIFS(A1_Individu_Data_Keadaan_SDMK!A$4:A$149931,K111,A1_Individu_Data_Keadaan_SDMK!S$4:S$149285,"Dokter Spesialis Bedah (Sp.B)")</f>
        <v>#VALUE!</v>
      </c>
      <c r="AQ111" s="135">
        <f t="shared" si="128"/>
        <v>1</v>
      </c>
      <c r="AR111" s="134" t="e">
        <f t="shared" si="129"/>
        <v>#VALUE!</v>
      </c>
      <c r="AS111" s="134" t="e">
        <f t="shared" si="130"/>
        <v>#VALUE!</v>
      </c>
      <c r="AT111" s="133" t="e">
        <f>COUNTIFS(A1_Individu_Data_Keadaan_SDMK!A$4:A$149931,K111,A1_Individu_Data_Keadaan_SDMK!S$4:S$149285,"Dokter Spesialis Radiologi (Sp.Rad)")</f>
        <v>#VALUE!</v>
      </c>
      <c r="AU111" s="135">
        <f t="shared" si="131"/>
        <v>0</v>
      </c>
      <c r="AV111" s="134" t="e">
        <f t="shared" si="132"/>
        <v>#VALUE!</v>
      </c>
      <c r="AW111" s="134" t="e">
        <f t="shared" si="133"/>
        <v>#VALUE!</v>
      </c>
      <c r="AX111" s="133" t="e">
        <f>COUNTIFS(A1_Individu_Data_Keadaan_SDMK!A$4:A$149931,K111,A1_Individu_Data_Keadaan_SDMK!S$4:S$149285,"Dokter Spesialis Anastesiologi (Sp.An)")</f>
        <v>#VALUE!</v>
      </c>
      <c r="AY111" s="135">
        <f t="shared" si="134"/>
        <v>0</v>
      </c>
      <c r="AZ111" s="134" t="e">
        <f t="shared" si="135"/>
        <v>#VALUE!</v>
      </c>
      <c r="BA111" s="134" t="e">
        <f t="shared" si="136"/>
        <v>#VALUE!</v>
      </c>
      <c r="BB111" s="133" t="e">
        <f>COUNTIFS(A1_Individu_Data_Keadaan_SDMK!A$4:A$149931,K111,A1_Individu_Data_Keadaan_SDMK!S$4:S$149285,"Dokter Spesialis Patologi Klinik (SP.PK)")</f>
        <v>#VALUE!</v>
      </c>
      <c r="BC111" s="135">
        <f t="shared" si="137"/>
        <v>0</v>
      </c>
      <c r="BD111" s="134" t="e">
        <f t="shared" si="138"/>
        <v>#VALUE!</v>
      </c>
      <c r="BE111" s="134" t="e">
        <f t="shared" si="139"/>
        <v>#VALUE!</v>
      </c>
      <c r="BF111" s="133" t="e">
        <f>COUNTIFS(A1_Individu_Data_Keadaan_SDMK!A$4:A$149931,K111,A1_Individu_Data_Keadaan_SDMK!S$4:S$149285,"Dokter Spesialis Patologi Anatomi (Sp.PA)")</f>
        <v>#VALUE!</v>
      </c>
      <c r="BG111" s="135">
        <f t="shared" si="140"/>
        <v>0</v>
      </c>
      <c r="BH111" s="134" t="e">
        <f t="shared" si="141"/>
        <v>#VALUE!</v>
      </c>
      <c r="BI111" s="134" t="e">
        <f t="shared" si="142"/>
        <v>#VALUE!</v>
      </c>
      <c r="BJ111" s="133" t="e">
        <f>COUNTIFS(A1_Individu_Data_Keadaan_SDMK!A$4:A$149931,K111,A1_Individu_Data_Keadaan_SDMK!S$4:S$149285,"Dokter Spesialis Rehabilitasi Medik (Sp.RM)")</f>
        <v>#VALUE!</v>
      </c>
      <c r="BK111" s="135" t="e">
        <f t="shared" si="143"/>
        <v>#VALUE!</v>
      </c>
      <c r="BL111" s="134" t="e">
        <f t="shared" si="144"/>
        <v>#VALUE!</v>
      </c>
      <c r="BM111" s="134" t="e">
        <f t="shared" si="145"/>
        <v>#VALUE!</v>
      </c>
      <c r="BN111" s="139" t="e">
        <f t="shared" si="146"/>
        <v>#VALUE!</v>
      </c>
    </row>
    <row r="112" spans="11:66" ht="15">
      <c r="K112" s="120" t="s">
        <v>14361</v>
      </c>
      <c r="L112" s="120" t="s">
        <v>14362</v>
      </c>
      <c r="M112" s="120" t="s">
        <v>1632</v>
      </c>
      <c r="N112" s="120" t="s">
        <v>12209</v>
      </c>
      <c r="O112" s="120" t="s">
        <v>12203</v>
      </c>
      <c r="P112" s="120">
        <v>33</v>
      </c>
      <c r="Q112" s="120">
        <v>3312</v>
      </c>
      <c r="R112" s="348" t="str">
        <f>IF(P112&lt;&gt;"",VLOOKUP(P112,'01_MASTER_KODE_WILAYAH'!H$1437:I$1470,2,FALSE),"")</f>
        <v>JAWA TENGAH</v>
      </c>
      <c r="S112" s="348" t="str">
        <f>IF(Q112&lt;&gt;"",VLOOKUP(Q112,'01_MASTER_KODE_WILAYAH'!D$5:F$1353,3,FALSE),"")</f>
        <v>WONOGIRI</v>
      </c>
      <c r="T112" s="422" t="str">
        <f t="shared" si="111"/>
        <v>Organisasi</v>
      </c>
      <c r="U112" s="145" t="e">
        <f t="shared" si="112"/>
        <v>#VALUE!</v>
      </c>
      <c r="V112" s="133" t="e">
        <f>COUNTIFS(A1_Individu_Data_Keadaan_SDMK!A$4:A$149931,K112,A1_Individu_Data_Keadaan_SDMK!S$4:S$149285,"Dokter Umum")</f>
        <v>#VALUE!</v>
      </c>
      <c r="W112" s="122">
        <f t="shared" si="113"/>
        <v>4</v>
      </c>
      <c r="X112" s="134" t="e">
        <f t="shared" si="114"/>
        <v>#VALUE!</v>
      </c>
      <c r="Y112" s="134" t="e">
        <f t="shared" si="115"/>
        <v>#VALUE!</v>
      </c>
      <c r="Z112" s="133" t="e">
        <f>COUNTIFS(A1_Individu_Data_Keadaan_SDMK!A$4:A$149931,K112,A1_Individu_Data_Keadaan_SDMK!S$4:S$149285,"Dokter Gigi")</f>
        <v>#VALUE!</v>
      </c>
      <c r="AA112" s="122">
        <f t="shared" si="116"/>
        <v>1</v>
      </c>
      <c r="AB112" s="134" t="e">
        <f t="shared" si="117"/>
        <v>#VALUE!</v>
      </c>
      <c r="AC112" s="134" t="e">
        <f t="shared" si="118"/>
        <v>#VALUE!</v>
      </c>
      <c r="AD112" s="133" t="e">
        <f>COUNTIFS(A1_Individu_Data_Keadaan_SDMK!A$4:A$149931,K112,A1_Individu_Data_Keadaan_SDMK!S$4:S$149285,"Dokter Spesialis Penyakit Dalam (Sp.PD)")</f>
        <v>#VALUE!</v>
      </c>
      <c r="AE112" s="122">
        <f t="shared" si="119"/>
        <v>1</v>
      </c>
      <c r="AF112" s="134" t="e">
        <f t="shared" si="120"/>
        <v>#VALUE!</v>
      </c>
      <c r="AG112" s="134" t="e">
        <f t="shared" si="121"/>
        <v>#VALUE!</v>
      </c>
      <c r="AH112" s="133" t="e">
        <f>COUNTIFS(A1_Individu_Data_Keadaan_SDMK!A$4:A$149931,K112,A1_Individu_Data_Keadaan_SDMK!S$4:S$149285,"Dokter Spesialis Obstetri &amp; Ginekologi - Kebidanan &amp; Kandungan (Sp.OG)")</f>
        <v>#VALUE!</v>
      </c>
      <c r="AI112" s="122">
        <f t="shared" si="122"/>
        <v>1</v>
      </c>
      <c r="AJ112" s="134" t="e">
        <f t="shared" si="123"/>
        <v>#VALUE!</v>
      </c>
      <c r="AK112" s="134" t="e">
        <f t="shared" si="124"/>
        <v>#VALUE!</v>
      </c>
      <c r="AL112" s="133" t="e">
        <f>COUNTIFS(A1_Individu_Data_Keadaan_SDMK!A$4:A$149931,K112,A1_Individu_Data_Keadaan_SDMK!S$4:S$149285,"Dokter Spesialis Anak (Sp.A)")</f>
        <v>#VALUE!</v>
      </c>
      <c r="AM112" s="135">
        <f t="shared" si="125"/>
        <v>1</v>
      </c>
      <c r="AN112" s="134" t="e">
        <f t="shared" si="126"/>
        <v>#VALUE!</v>
      </c>
      <c r="AO112" s="134" t="e">
        <f t="shared" si="127"/>
        <v>#VALUE!</v>
      </c>
      <c r="AP112" s="133" t="e">
        <f>COUNTIFS(A1_Individu_Data_Keadaan_SDMK!A$4:A$149931,K112,A1_Individu_Data_Keadaan_SDMK!S$4:S$149285,"Dokter Spesialis Bedah (Sp.B)")</f>
        <v>#VALUE!</v>
      </c>
      <c r="AQ112" s="135">
        <f t="shared" si="128"/>
        <v>1</v>
      </c>
      <c r="AR112" s="134" t="e">
        <f t="shared" si="129"/>
        <v>#VALUE!</v>
      </c>
      <c r="AS112" s="134" t="e">
        <f t="shared" si="130"/>
        <v>#VALUE!</v>
      </c>
      <c r="AT112" s="133" t="e">
        <f>COUNTIFS(A1_Individu_Data_Keadaan_SDMK!A$4:A$149931,K112,A1_Individu_Data_Keadaan_SDMK!S$4:S$149285,"Dokter Spesialis Radiologi (Sp.Rad)")</f>
        <v>#VALUE!</v>
      </c>
      <c r="AU112" s="135">
        <f t="shared" si="131"/>
        <v>0</v>
      </c>
      <c r="AV112" s="134" t="e">
        <f t="shared" si="132"/>
        <v>#VALUE!</v>
      </c>
      <c r="AW112" s="134" t="e">
        <f t="shared" si="133"/>
        <v>#VALUE!</v>
      </c>
      <c r="AX112" s="133" t="e">
        <f>COUNTIFS(A1_Individu_Data_Keadaan_SDMK!A$4:A$149931,K112,A1_Individu_Data_Keadaan_SDMK!S$4:S$149285,"Dokter Spesialis Anastesiologi (Sp.An)")</f>
        <v>#VALUE!</v>
      </c>
      <c r="AY112" s="135">
        <f t="shared" si="134"/>
        <v>0</v>
      </c>
      <c r="AZ112" s="134" t="e">
        <f t="shared" si="135"/>
        <v>#VALUE!</v>
      </c>
      <c r="BA112" s="134" t="e">
        <f t="shared" si="136"/>
        <v>#VALUE!</v>
      </c>
      <c r="BB112" s="133" t="e">
        <f>COUNTIFS(A1_Individu_Data_Keadaan_SDMK!A$4:A$149931,K112,A1_Individu_Data_Keadaan_SDMK!S$4:S$149285,"Dokter Spesialis Patologi Klinik (SP.PK)")</f>
        <v>#VALUE!</v>
      </c>
      <c r="BC112" s="135">
        <f t="shared" si="137"/>
        <v>0</v>
      </c>
      <c r="BD112" s="134" t="e">
        <f t="shared" si="138"/>
        <v>#VALUE!</v>
      </c>
      <c r="BE112" s="134" t="e">
        <f t="shared" si="139"/>
        <v>#VALUE!</v>
      </c>
      <c r="BF112" s="133" t="e">
        <f>COUNTIFS(A1_Individu_Data_Keadaan_SDMK!A$4:A$149931,K112,A1_Individu_Data_Keadaan_SDMK!S$4:S$149285,"Dokter Spesialis Patologi Anatomi (Sp.PA)")</f>
        <v>#VALUE!</v>
      </c>
      <c r="BG112" s="135">
        <f t="shared" si="140"/>
        <v>0</v>
      </c>
      <c r="BH112" s="134" t="e">
        <f t="shared" si="141"/>
        <v>#VALUE!</v>
      </c>
      <c r="BI112" s="134" t="e">
        <f t="shared" si="142"/>
        <v>#VALUE!</v>
      </c>
      <c r="BJ112" s="133" t="e">
        <f>COUNTIFS(A1_Individu_Data_Keadaan_SDMK!A$4:A$149931,K112,A1_Individu_Data_Keadaan_SDMK!S$4:S$149285,"Dokter Spesialis Rehabilitasi Medik (Sp.RM)")</f>
        <v>#VALUE!</v>
      </c>
      <c r="BK112" s="135" t="e">
        <f t="shared" si="143"/>
        <v>#VALUE!</v>
      </c>
      <c r="BL112" s="134" t="e">
        <f t="shared" si="144"/>
        <v>#VALUE!</v>
      </c>
      <c r="BM112" s="134" t="e">
        <f t="shared" si="145"/>
        <v>#VALUE!</v>
      </c>
      <c r="BN112" s="139" t="e">
        <f t="shared" si="146"/>
        <v>#VALUE!</v>
      </c>
    </row>
    <row r="113" spans="11:66" ht="15">
      <c r="K113" s="120" t="s">
        <v>14363</v>
      </c>
      <c r="L113" s="120" t="s">
        <v>14364</v>
      </c>
      <c r="M113" s="120" t="s">
        <v>1632</v>
      </c>
      <c r="N113" s="120" t="s">
        <v>12209</v>
      </c>
      <c r="O113" s="120" t="s">
        <v>12203</v>
      </c>
      <c r="P113" s="120">
        <v>33</v>
      </c>
      <c r="Q113" s="120">
        <v>3312</v>
      </c>
      <c r="R113" s="348" t="str">
        <f>IF(P113&lt;&gt;"",VLOOKUP(P113,'01_MASTER_KODE_WILAYAH'!H$1437:I$1470,2,FALSE),"")</f>
        <v>JAWA TENGAH</v>
      </c>
      <c r="S113" s="348" t="str">
        <f>IF(Q113&lt;&gt;"",VLOOKUP(Q113,'01_MASTER_KODE_WILAYAH'!D$5:F$1353,3,FALSE),"")</f>
        <v>WONOGIRI</v>
      </c>
      <c r="T113" s="422" t="str">
        <f t="shared" si="111"/>
        <v>Organisasi</v>
      </c>
      <c r="U113" s="145" t="e">
        <f t="shared" si="112"/>
        <v>#VALUE!</v>
      </c>
      <c r="V113" s="133" t="e">
        <f>COUNTIFS(A1_Individu_Data_Keadaan_SDMK!A$4:A$149931,K113,A1_Individu_Data_Keadaan_SDMK!S$4:S$149285,"Dokter Umum")</f>
        <v>#VALUE!</v>
      </c>
      <c r="W113" s="122">
        <f t="shared" si="113"/>
        <v>4</v>
      </c>
      <c r="X113" s="134" t="e">
        <f t="shared" si="114"/>
        <v>#VALUE!</v>
      </c>
      <c r="Y113" s="134" t="e">
        <f t="shared" si="115"/>
        <v>#VALUE!</v>
      </c>
      <c r="Z113" s="133" t="e">
        <f>COUNTIFS(A1_Individu_Data_Keadaan_SDMK!A$4:A$149931,K113,A1_Individu_Data_Keadaan_SDMK!S$4:S$149285,"Dokter Gigi")</f>
        <v>#VALUE!</v>
      </c>
      <c r="AA113" s="122">
        <f t="shared" si="116"/>
        <v>1</v>
      </c>
      <c r="AB113" s="134" t="e">
        <f t="shared" si="117"/>
        <v>#VALUE!</v>
      </c>
      <c r="AC113" s="134" t="e">
        <f t="shared" si="118"/>
        <v>#VALUE!</v>
      </c>
      <c r="AD113" s="133" t="e">
        <f>COUNTIFS(A1_Individu_Data_Keadaan_SDMK!A$4:A$149931,K113,A1_Individu_Data_Keadaan_SDMK!S$4:S$149285,"Dokter Spesialis Penyakit Dalam (Sp.PD)")</f>
        <v>#VALUE!</v>
      </c>
      <c r="AE113" s="122">
        <f t="shared" si="119"/>
        <v>1</v>
      </c>
      <c r="AF113" s="134" t="e">
        <f t="shared" si="120"/>
        <v>#VALUE!</v>
      </c>
      <c r="AG113" s="134" t="e">
        <f t="shared" si="121"/>
        <v>#VALUE!</v>
      </c>
      <c r="AH113" s="133" t="e">
        <f>COUNTIFS(A1_Individu_Data_Keadaan_SDMK!A$4:A$149931,K113,A1_Individu_Data_Keadaan_SDMK!S$4:S$149285,"Dokter Spesialis Obstetri &amp; Ginekologi - Kebidanan &amp; Kandungan (Sp.OG)")</f>
        <v>#VALUE!</v>
      </c>
      <c r="AI113" s="122">
        <f t="shared" si="122"/>
        <v>1</v>
      </c>
      <c r="AJ113" s="134" t="e">
        <f t="shared" si="123"/>
        <v>#VALUE!</v>
      </c>
      <c r="AK113" s="134" t="e">
        <f t="shared" si="124"/>
        <v>#VALUE!</v>
      </c>
      <c r="AL113" s="133" t="e">
        <f>COUNTIFS(A1_Individu_Data_Keadaan_SDMK!A$4:A$149931,K113,A1_Individu_Data_Keadaan_SDMK!S$4:S$149285,"Dokter Spesialis Anak (Sp.A)")</f>
        <v>#VALUE!</v>
      </c>
      <c r="AM113" s="135">
        <f t="shared" si="125"/>
        <v>1</v>
      </c>
      <c r="AN113" s="134" t="e">
        <f t="shared" si="126"/>
        <v>#VALUE!</v>
      </c>
      <c r="AO113" s="134" t="e">
        <f t="shared" si="127"/>
        <v>#VALUE!</v>
      </c>
      <c r="AP113" s="133" t="e">
        <f>COUNTIFS(A1_Individu_Data_Keadaan_SDMK!A$4:A$149931,K113,A1_Individu_Data_Keadaan_SDMK!S$4:S$149285,"Dokter Spesialis Bedah (Sp.B)")</f>
        <v>#VALUE!</v>
      </c>
      <c r="AQ113" s="135">
        <f t="shared" si="128"/>
        <v>1</v>
      </c>
      <c r="AR113" s="134" t="e">
        <f t="shared" si="129"/>
        <v>#VALUE!</v>
      </c>
      <c r="AS113" s="134" t="e">
        <f t="shared" si="130"/>
        <v>#VALUE!</v>
      </c>
      <c r="AT113" s="133" t="e">
        <f>COUNTIFS(A1_Individu_Data_Keadaan_SDMK!A$4:A$149931,K113,A1_Individu_Data_Keadaan_SDMK!S$4:S$149285,"Dokter Spesialis Radiologi (Sp.Rad)")</f>
        <v>#VALUE!</v>
      </c>
      <c r="AU113" s="135">
        <f t="shared" si="131"/>
        <v>0</v>
      </c>
      <c r="AV113" s="134" t="e">
        <f t="shared" si="132"/>
        <v>#VALUE!</v>
      </c>
      <c r="AW113" s="134" t="e">
        <f t="shared" si="133"/>
        <v>#VALUE!</v>
      </c>
      <c r="AX113" s="133" t="e">
        <f>COUNTIFS(A1_Individu_Data_Keadaan_SDMK!A$4:A$149931,K113,A1_Individu_Data_Keadaan_SDMK!S$4:S$149285,"Dokter Spesialis Anastesiologi (Sp.An)")</f>
        <v>#VALUE!</v>
      </c>
      <c r="AY113" s="135">
        <f t="shared" si="134"/>
        <v>0</v>
      </c>
      <c r="AZ113" s="134" t="e">
        <f t="shared" si="135"/>
        <v>#VALUE!</v>
      </c>
      <c r="BA113" s="134" t="e">
        <f t="shared" si="136"/>
        <v>#VALUE!</v>
      </c>
      <c r="BB113" s="133" t="e">
        <f>COUNTIFS(A1_Individu_Data_Keadaan_SDMK!A$4:A$149931,K113,A1_Individu_Data_Keadaan_SDMK!S$4:S$149285,"Dokter Spesialis Patologi Klinik (SP.PK)")</f>
        <v>#VALUE!</v>
      </c>
      <c r="BC113" s="135">
        <f t="shared" si="137"/>
        <v>0</v>
      </c>
      <c r="BD113" s="134" t="e">
        <f t="shared" si="138"/>
        <v>#VALUE!</v>
      </c>
      <c r="BE113" s="134" t="e">
        <f t="shared" si="139"/>
        <v>#VALUE!</v>
      </c>
      <c r="BF113" s="133" t="e">
        <f>COUNTIFS(A1_Individu_Data_Keadaan_SDMK!A$4:A$149931,K113,A1_Individu_Data_Keadaan_SDMK!S$4:S$149285,"Dokter Spesialis Patologi Anatomi (Sp.PA)")</f>
        <v>#VALUE!</v>
      </c>
      <c r="BG113" s="135">
        <f t="shared" si="140"/>
        <v>0</v>
      </c>
      <c r="BH113" s="134" t="e">
        <f t="shared" si="141"/>
        <v>#VALUE!</v>
      </c>
      <c r="BI113" s="134" t="e">
        <f t="shared" si="142"/>
        <v>#VALUE!</v>
      </c>
      <c r="BJ113" s="133" t="e">
        <f>COUNTIFS(A1_Individu_Data_Keadaan_SDMK!A$4:A$149931,K113,A1_Individu_Data_Keadaan_SDMK!S$4:S$149285,"Dokter Spesialis Rehabilitasi Medik (Sp.RM)")</f>
        <v>#VALUE!</v>
      </c>
      <c r="BK113" s="135" t="e">
        <f t="shared" si="143"/>
        <v>#VALUE!</v>
      </c>
      <c r="BL113" s="134" t="e">
        <f t="shared" si="144"/>
        <v>#VALUE!</v>
      </c>
      <c r="BM113" s="134" t="e">
        <f t="shared" si="145"/>
        <v>#VALUE!</v>
      </c>
      <c r="BN113" s="139" t="e">
        <f t="shared" si="146"/>
        <v>#VALUE!</v>
      </c>
    </row>
    <row r="114" spans="11:66" ht="15">
      <c r="K114" s="120" t="s">
        <v>14365</v>
      </c>
      <c r="L114" s="120" t="s">
        <v>14366</v>
      </c>
      <c r="M114" s="120" t="s">
        <v>1632</v>
      </c>
      <c r="N114" s="120" t="s">
        <v>12208</v>
      </c>
      <c r="O114" s="120" t="s">
        <v>12204</v>
      </c>
      <c r="P114" s="120">
        <v>33</v>
      </c>
      <c r="Q114" s="120">
        <v>3312</v>
      </c>
      <c r="R114" s="348" t="str">
        <f>IF(P114&lt;&gt;"",VLOOKUP(P114,'01_MASTER_KODE_WILAYAH'!H$1437:I$1470,2,FALSE),"")</f>
        <v>JAWA TENGAH</v>
      </c>
      <c r="S114" s="348" t="str">
        <f>IF(Q114&lt;&gt;"",VLOOKUP(Q114,'01_MASTER_KODE_WILAYAH'!D$5:F$1353,3,FALSE),"")</f>
        <v>WONOGIRI</v>
      </c>
      <c r="T114" s="422" t="str">
        <f t="shared" si="111"/>
        <v>Swasta/Lai</v>
      </c>
      <c r="U114" s="145" t="e">
        <f t="shared" si="112"/>
        <v>#VALUE!</v>
      </c>
      <c r="V114" s="133" t="e">
        <f>COUNTIFS(A1_Individu_Data_Keadaan_SDMK!A$4:A$149931,K114,A1_Individu_Data_Keadaan_SDMK!S$4:S$149285,"Dokter Umum")</f>
        <v>#VALUE!</v>
      </c>
      <c r="W114" s="122">
        <f t="shared" si="113"/>
        <v>9</v>
      </c>
      <c r="X114" s="134" t="e">
        <f t="shared" si="114"/>
        <v>#VALUE!</v>
      </c>
      <c r="Y114" s="134" t="e">
        <f t="shared" si="115"/>
        <v>#VALUE!</v>
      </c>
      <c r="Z114" s="133" t="e">
        <f>COUNTIFS(A1_Individu_Data_Keadaan_SDMK!A$4:A$149931,K114,A1_Individu_Data_Keadaan_SDMK!S$4:S$149285,"Dokter Gigi")</f>
        <v>#VALUE!</v>
      </c>
      <c r="AA114" s="122">
        <f t="shared" si="116"/>
        <v>2</v>
      </c>
      <c r="AB114" s="134" t="e">
        <f t="shared" si="117"/>
        <v>#VALUE!</v>
      </c>
      <c r="AC114" s="134" t="e">
        <f t="shared" si="118"/>
        <v>#VALUE!</v>
      </c>
      <c r="AD114" s="133" t="e">
        <f>COUNTIFS(A1_Individu_Data_Keadaan_SDMK!A$4:A$149931,K114,A1_Individu_Data_Keadaan_SDMK!S$4:S$149285,"Dokter Spesialis Penyakit Dalam (Sp.PD)")</f>
        <v>#VALUE!</v>
      </c>
      <c r="AE114" s="122">
        <f t="shared" si="119"/>
        <v>2</v>
      </c>
      <c r="AF114" s="134" t="e">
        <f t="shared" si="120"/>
        <v>#VALUE!</v>
      </c>
      <c r="AG114" s="134" t="e">
        <f t="shared" si="121"/>
        <v>#VALUE!</v>
      </c>
      <c r="AH114" s="133" t="e">
        <f>COUNTIFS(A1_Individu_Data_Keadaan_SDMK!A$4:A$149931,K114,A1_Individu_Data_Keadaan_SDMK!S$4:S$149285,"Dokter Spesialis Obstetri &amp; Ginekologi - Kebidanan &amp; Kandungan (Sp.OG)")</f>
        <v>#VALUE!</v>
      </c>
      <c r="AI114" s="122">
        <f t="shared" si="122"/>
        <v>2</v>
      </c>
      <c r="AJ114" s="134" t="e">
        <f t="shared" si="123"/>
        <v>#VALUE!</v>
      </c>
      <c r="AK114" s="134" t="e">
        <f t="shared" si="124"/>
        <v>#VALUE!</v>
      </c>
      <c r="AL114" s="133" t="e">
        <f>COUNTIFS(A1_Individu_Data_Keadaan_SDMK!A$4:A$149931,K114,A1_Individu_Data_Keadaan_SDMK!S$4:S$149285,"Dokter Spesialis Anak (Sp.A)")</f>
        <v>#VALUE!</v>
      </c>
      <c r="AM114" s="135">
        <f t="shared" si="125"/>
        <v>2</v>
      </c>
      <c r="AN114" s="134" t="e">
        <f t="shared" si="126"/>
        <v>#VALUE!</v>
      </c>
      <c r="AO114" s="134" t="e">
        <f t="shared" si="127"/>
        <v>#VALUE!</v>
      </c>
      <c r="AP114" s="133" t="e">
        <f>COUNTIFS(A1_Individu_Data_Keadaan_SDMK!A$4:A$149931,K114,A1_Individu_Data_Keadaan_SDMK!S$4:S$149285,"Dokter Spesialis Bedah (Sp.B)")</f>
        <v>#VALUE!</v>
      </c>
      <c r="AQ114" s="135">
        <f t="shared" si="128"/>
        <v>2</v>
      </c>
      <c r="AR114" s="134" t="e">
        <f t="shared" si="129"/>
        <v>#VALUE!</v>
      </c>
      <c r="AS114" s="134" t="e">
        <f t="shared" si="130"/>
        <v>#VALUE!</v>
      </c>
      <c r="AT114" s="133" t="e">
        <f>COUNTIFS(A1_Individu_Data_Keadaan_SDMK!A$4:A$149931,K114,A1_Individu_Data_Keadaan_SDMK!S$4:S$149285,"Dokter Spesialis Radiologi (Sp.Rad)")</f>
        <v>#VALUE!</v>
      </c>
      <c r="AU114" s="135">
        <f t="shared" si="131"/>
        <v>1</v>
      </c>
      <c r="AV114" s="134" t="e">
        <f t="shared" si="132"/>
        <v>#VALUE!</v>
      </c>
      <c r="AW114" s="134" t="e">
        <f t="shared" si="133"/>
        <v>#VALUE!</v>
      </c>
      <c r="AX114" s="133" t="e">
        <f>COUNTIFS(A1_Individu_Data_Keadaan_SDMK!A$4:A$149931,K114,A1_Individu_Data_Keadaan_SDMK!S$4:S$149285,"Dokter Spesialis Anastesiologi (Sp.An)")</f>
        <v>#VALUE!</v>
      </c>
      <c r="AY114" s="135">
        <f t="shared" si="134"/>
        <v>1</v>
      </c>
      <c r="AZ114" s="134" t="e">
        <f t="shared" si="135"/>
        <v>#VALUE!</v>
      </c>
      <c r="BA114" s="134" t="e">
        <f t="shared" si="136"/>
        <v>#VALUE!</v>
      </c>
      <c r="BB114" s="133" t="e">
        <f>COUNTIFS(A1_Individu_Data_Keadaan_SDMK!A$4:A$149931,K114,A1_Individu_Data_Keadaan_SDMK!S$4:S$149285,"Dokter Spesialis Patologi Klinik (SP.PK)")</f>
        <v>#VALUE!</v>
      </c>
      <c r="BC114" s="135">
        <f t="shared" si="137"/>
        <v>1</v>
      </c>
      <c r="BD114" s="134" t="e">
        <f t="shared" si="138"/>
        <v>#VALUE!</v>
      </c>
      <c r="BE114" s="134" t="e">
        <f t="shared" si="139"/>
        <v>#VALUE!</v>
      </c>
      <c r="BF114" s="133" t="e">
        <f>COUNTIFS(A1_Individu_Data_Keadaan_SDMK!A$4:A$149931,K114,A1_Individu_Data_Keadaan_SDMK!S$4:S$149285,"Dokter Spesialis Patologi Anatomi (Sp.PA)")</f>
        <v>#VALUE!</v>
      </c>
      <c r="BG114" s="135">
        <f t="shared" si="140"/>
        <v>0</v>
      </c>
      <c r="BH114" s="134" t="e">
        <f t="shared" si="141"/>
        <v>#VALUE!</v>
      </c>
      <c r="BI114" s="134" t="e">
        <f t="shared" si="142"/>
        <v>#VALUE!</v>
      </c>
      <c r="BJ114" s="133" t="e">
        <f>COUNTIFS(A1_Individu_Data_Keadaan_SDMK!A$4:A$149931,K114,A1_Individu_Data_Keadaan_SDMK!S$4:S$149285,"Dokter Spesialis Rehabilitasi Medik (Sp.RM)")</f>
        <v>#VALUE!</v>
      </c>
      <c r="BK114" s="135" t="e">
        <f t="shared" si="143"/>
        <v>#VALUE!</v>
      </c>
      <c r="BL114" s="134" t="e">
        <f t="shared" si="144"/>
        <v>#VALUE!</v>
      </c>
      <c r="BM114" s="134" t="e">
        <f t="shared" si="145"/>
        <v>#VALUE!</v>
      </c>
      <c r="BN114" s="139" t="e">
        <f t="shared" si="146"/>
        <v>#VALUE!</v>
      </c>
    </row>
    <row r="115" spans="11:66" ht="15">
      <c r="K115" s="120" t="s">
        <v>14367</v>
      </c>
      <c r="L115" s="120" t="s">
        <v>14368</v>
      </c>
      <c r="M115" s="120" t="s">
        <v>1632</v>
      </c>
      <c r="N115" s="120" t="s">
        <v>12209</v>
      </c>
      <c r="O115" s="120" t="s">
        <v>12204</v>
      </c>
      <c r="P115" s="120">
        <v>33</v>
      </c>
      <c r="Q115" s="120">
        <v>3312</v>
      </c>
      <c r="R115" s="348" t="str">
        <f>IF(P115&lt;&gt;"",VLOOKUP(P115,'01_MASTER_KODE_WILAYAH'!H$1437:I$1470,2,FALSE),"")</f>
        <v>JAWA TENGAH</v>
      </c>
      <c r="S115" s="348" t="str">
        <f>IF(Q115&lt;&gt;"",VLOOKUP(Q115,'01_MASTER_KODE_WILAYAH'!D$5:F$1353,3,FALSE),"")</f>
        <v>WONOGIRI</v>
      </c>
      <c r="T115" s="422" t="str">
        <f t="shared" si="111"/>
        <v>Swasta/Lai</v>
      </c>
      <c r="U115" s="145" t="e">
        <f t="shared" si="112"/>
        <v>#VALUE!</v>
      </c>
      <c r="V115" s="133" t="e">
        <f>COUNTIFS(A1_Individu_Data_Keadaan_SDMK!A$4:A$149931,K115,A1_Individu_Data_Keadaan_SDMK!S$4:S$149285,"Dokter Umum")</f>
        <v>#VALUE!</v>
      </c>
      <c r="W115" s="122">
        <f t="shared" si="113"/>
        <v>4</v>
      </c>
      <c r="X115" s="134" t="e">
        <f t="shared" si="114"/>
        <v>#VALUE!</v>
      </c>
      <c r="Y115" s="134" t="e">
        <f t="shared" si="115"/>
        <v>#VALUE!</v>
      </c>
      <c r="Z115" s="133" t="e">
        <f>COUNTIFS(A1_Individu_Data_Keadaan_SDMK!A$4:A$149931,K115,A1_Individu_Data_Keadaan_SDMK!S$4:S$149285,"Dokter Gigi")</f>
        <v>#VALUE!</v>
      </c>
      <c r="AA115" s="122">
        <f t="shared" si="116"/>
        <v>1</v>
      </c>
      <c r="AB115" s="134" t="e">
        <f t="shared" si="117"/>
        <v>#VALUE!</v>
      </c>
      <c r="AC115" s="134" t="e">
        <f t="shared" si="118"/>
        <v>#VALUE!</v>
      </c>
      <c r="AD115" s="133" t="e">
        <f>COUNTIFS(A1_Individu_Data_Keadaan_SDMK!A$4:A$149931,K115,A1_Individu_Data_Keadaan_SDMK!S$4:S$149285,"Dokter Spesialis Penyakit Dalam (Sp.PD)")</f>
        <v>#VALUE!</v>
      </c>
      <c r="AE115" s="122">
        <f t="shared" si="119"/>
        <v>1</v>
      </c>
      <c r="AF115" s="134" t="e">
        <f t="shared" si="120"/>
        <v>#VALUE!</v>
      </c>
      <c r="AG115" s="134" t="e">
        <f t="shared" si="121"/>
        <v>#VALUE!</v>
      </c>
      <c r="AH115" s="133" t="e">
        <f>COUNTIFS(A1_Individu_Data_Keadaan_SDMK!A$4:A$149931,K115,A1_Individu_Data_Keadaan_SDMK!S$4:S$149285,"Dokter Spesialis Obstetri &amp; Ginekologi - Kebidanan &amp; Kandungan (Sp.OG)")</f>
        <v>#VALUE!</v>
      </c>
      <c r="AI115" s="122">
        <f t="shared" si="122"/>
        <v>1</v>
      </c>
      <c r="AJ115" s="134" t="e">
        <f t="shared" si="123"/>
        <v>#VALUE!</v>
      </c>
      <c r="AK115" s="134" t="e">
        <f t="shared" si="124"/>
        <v>#VALUE!</v>
      </c>
      <c r="AL115" s="133" t="e">
        <f>COUNTIFS(A1_Individu_Data_Keadaan_SDMK!A$4:A$149931,K115,A1_Individu_Data_Keadaan_SDMK!S$4:S$149285,"Dokter Spesialis Anak (Sp.A)")</f>
        <v>#VALUE!</v>
      </c>
      <c r="AM115" s="135">
        <f t="shared" si="125"/>
        <v>1</v>
      </c>
      <c r="AN115" s="134" t="e">
        <f t="shared" si="126"/>
        <v>#VALUE!</v>
      </c>
      <c r="AO115" s="134" t="e">
        <f t="shared" si="127"/>
        <v>#VALUE!</v>
      </c>
      <c r="AP115" s="133" t="e">
        <f>COUNTIFS(A1_Individu_Data_Keadaan_SDMK!A$4:A$149931,K115,A1_Individu_Data_Keadaan_SDMK!S$4:S$149285,"Dokter Spesialis Bedah (Sp.B)")</f>
        <v>#VALUE!</v>
      </c>
      <c r="AQ115" s="135">
        <f t="shared" si="128"/>
        <v>1</v>
      </c>
      <c r="AR115" s="134" t="e">
        <f t="shared" si="129"/>
        <v>#VALUE!</v>
      </c>
      <c r="AS115" s="134" t="e">
        <f t="shared" si="130"/>
        <v>#VALUE!</v>
      </c>
      <c r="AT115" s="133" t="e">
        <f>COUNTIFS(A1_Individu_Data_Keadaan_SDMK!A$4:A$149931,K115,A1_Individu_Data_Keadaan_SDMK!S$4:S$149285,"Dokter Spesialis Radiologi (Sp.Rad)")</f>
        <v>#VALUE!</v>
      </c>
      <c r="AU115" s="135">
        <f t="shared" si="131"/>
        <v>0</v>
      </c>
      <c r="AV115" s="134" t="e">
        <f t="shared" si="132"/>
        <v>#VALUE!</v>
      </c>
      <c r="AW115" s="134" t="e">
        <f t="shared" si="133"/>
        <v>#VALUE!</v>
      </c>
      <c r="AX115" s="133" t="e">
        <f>COUNTIFS(A1_Individu_Data_Keadaan_SDMK!A$4:A$149931,K115,A1_Individu_Data_Keadaan_SDMK!S$4:S$149285,"Dokter Spesialis Anastesiologi (Sp.An)")</f>
        <v>#VALUE!</v>
      </c>
      <c r="AY115" s="135">
        <f t="shared" si="134"/>
        <v>0</v>
      </c>
      <c r="AZ115" s="134" t="e">
        <f t="shared" si="135"/>
        <v>#VALUE!</v>
      </c>
      <c r="BA115" s="134" t="e">
        <f t="shared" si="136"/>
        <v>#VALUE!</v>
      </c>
      <c r="BB115" s="133" t="e">
        <f>COUNTIFS(A1_Individu_Data_Keadaan_SDMK!A$4:A$149931,K115,A1_Individu_Data_Keadaan_SDMK!S$4:S$149285,"Dokter Spesialis Patologi Klinik (SP.PK)")</f>
        <v>#VALUE!</v>
      </c>
      <c r="BC115" s="135">
        <f t="shared" si="137"/>
        <v>0</v>
      </c>
      <c r="BD115" s="134" t="e">
        <f t="shared" si="138"/>
        <v>#VALUE!</v>
      </c>
      <c r="BE115" s="134" t="e">
        <f t="shared" si="139"/>
        <v>#VALUE!</v>
      </c>
      <c r="BF115" s="133" t="e">
        <f>COUNTIFS(A1_Individu_Data_Keadaan_SDMK!A$4:A$149931,K115,A1_Individu_Data_Keadaan_SDMK!S$4:S$149285,"Dokter Spesialis Patologi Anatomi (Sp.PA)")</f>
        <v>#VALUE!</v>
      </c>
      <c r="BG115" s="135">
        <f t="shared" si="140"/>
        <v>0</v>
      </c>
      <c r="BH115" s="134" t="e">
        <f t="shared" si="141"/>
        <v>#VALUE!</v>
      </c>
      <c r="BI115" s="134" t="e">
        <f t="shared" si="142"/>
        <v>#VALUE!</v>
      </c>
      <c r="BJ115" s="133" t="e">
        <f>COUNTIFS(A1_Individu_Data_Keadaan_SDMK!A$4:A$149931,K115,A1_Individu_Data_Keadaan_SDMK!S$4:S$149285,"Dokter Spesialis Rehabilitasi Medik (Sp.RM)")</f>
        <v>#VALUE!</v>
      </c>
      <c r="BK115" s="135" t="e">
        <f t="shared" si="143"/>
        <v>#VALUE!</v>
      </c>
      <c r="BL115" s="134" t="e">
        <f t="shared" si="144"/>
        <v>#VALUE!</v>
      </c>
      <c r="BM115" s="134" t="e">
        <f t="shared" si="145"/>
        <v>#VALUE!</v>
      </c>
      <c r="BN115" s="139" t="e">
        <f t="shared" si="146"/>
        <v>#VALUE!</v>
      </c>
    </row>
    <row r="116" spans="11:66" ht="15">
      <c r="K116" s="120" t="s">
        <v>14369</v>
      </c>
      <c r="L116" s="120" t="s">
        <v>14370</v>
      </c>
      <c r="M116" s="120" t="s">
        <v>1632</v>
      </c>
      <c r="N116" s="120" t="s">
        <v>12208</v>
      </c>
      <c r="O116" s="120" t="s">
        <v>12204</v>
      </c>
      <c r="P116" s="120">
        <v>33</v>
      </c>
      <c r="Q116" s="120">
        <v>3312</v>
      </c>
      <c r="R116" s="348" t="str">
        <f>IF(P116&lt;&gt;"",VLOOKUP(P116,'01_MASTER_KODE_WILAYAH'!H$1437:I$1470,2,FALSE),"")</f>
        <v>JAWA TENGAH</v>
      </c>
      <c r="S116" s="348" t="str">
        <f>IF(Q116&lt;&gt;"",VLOOKUP(Q116,'01_MASTER_KODE_WILAYAH'!D$5:F$1353,3,FALSE),"")</f>
        <v>WONOGIRI</v>
      </c>
      <c r="T116" s="422" t="str">
        <f t="shared" si="111"/>
        <v>Swasta/Lai</v>
      </c>
      <c r="U116" s="145" t="e">
        <f t="shared" si="112"/>
        <v>#VALUE!</v>
      </c>
      <c r="V116" s="133" t="e">
        <f>COUNTIFS(A1_Individu_Data_Keadaan_SDMK!A$4:A$149931,K116,A1_Individu_Data_Keadaan_SDMK!S$4:S$149285,"Dokter Umum")</f>
        <v>#VALUE!</v>
      </c>
      <c r="W116" s="122">
        <f t="shared" si="113"/>
        <v>9</v>
      </c>
      <c r="X116" s="134" t="e">
        <f t="shared" si="114"/>
        <v>#VALUE!</v>
      </c>
      <c r="Y116" s="134" t="e">
        <f t="shared" si="115"/>
        <v>#VALUE!</v>
      </c>
      <c r="Z116" s="133" t="e">
        <f>COUNTIFS(A1_Individu_Data_Keadaan_SDMK!A$4:A$149931,K116,A1_Individu_Data_Keadaan_SDMK!S$4:S$149285,"Dokter Gigi")</f>
        <v>#VALUE!</v>
      </c>
      <c r="AA116" s="122">
        <f t="shared" si="116"/>
        <v>2</v>
      </c>
      <c r="AB116" s="134" t="e">
        <f t="shared" si="117"/>
        <v>#VALUE!</v>
      </c>
      <c r="AC116" s="134" t="e">
        <f t="shared" si="118"/>
        <v>#VALUE!</v>
      </c>
      <c r="AD116" s="133" t="e">
        <f>COUNTIFS(A1_Individu_Data_Keadaan_SDMK!A$4:A$149931,K116,A1_Individu_Data_Keadaan_SDMK!S$4:S$149285,"Dokter Spesialis Penyakit Dalam (Sp.PD)")</f>
        <v>#VALUE!</v>
      </c>
      <c r="AE116" s="122">
        <f t="shared" si="119"/>
        <v>2</v>
      </c>
      <c r="AF116" s="134" t="e">
        <f t="shared" si="120"/>
        <v>#VALUE!</v>
      </c>
      <c r="AG116" s="134" t="e">
        <f t="shared" si="121"/>
        <v>#VALUE!</v>
      </c>
      <c r="AH116" s="133" t="e">
        <f>COUNTIFS(A1_Individu_Data_Keadaan_SDMK!A$4:A$149931,K116,A1_Individu_Data_Keadaan_SDMK!S$4:S$149285,"Dokter Spesialis Obstetri &amp; Ginekologi - Kebidanan &amp; Kandungan (Sp.OG)")</f>
        <v>#VALUE!</v>
      </c>
      <c r="AI116" s="122">
        <f t="shared" si="122"/>
        <v>2</v>
      </c>
      <c r="AJ116" s="134" t="e">
        <f t="shared" si="123"/>
        <v>#VALUE!</v>
      </c>
      <c r="AK116" s="134" t="e">
        <f t="shared" si="124"/>
        <v>#VALUE!</v>
      </c>
      <c r="AL116" s="133" t="e">
        <f>COUNTIFS(A1_Individu_Data_Keadaan_SDMK!A$4:A$149931,K116,A1_Individu_Data_Keadaan_SDMK!S$4:S$149285,"Dokter Spesialis Anak (Sp.A)")</f>
        <v>#VALUE!</v>
      </c>
      <c r="AM116" s="135">
        <f t="shared" si="125"/>
        <v>2</v>
      </c>
      <c r="AN116" s="134" t="e">
        <f t="shared" si="126"/>
        <v>#VALUE!</v>
      </c>
      <c r="AO116" s="134" t="e">
        <f t="shared" si="127"/>
        <v>#VALUE!</v>
      </c>
      <c r="AP116" s="133" t="e">
        <f>COUNTIFS(A1_Individu_Data_Keadaan_SDMK!A$4:A$149931,K116,A1_Individu_Data_Keadaan_SDMK!S$4:S$149285,"Dokter Spesialis Bedah (Sp.B)")</f>
        <v>#VALUE!</v>
      </c>
      <c r="AQ116" s="135">
        <f t="shared" si="128"/>
        <v>2</v>
      </c>
      <c r="AR116" s="134" t="e">
        <f t="shared" si="129"/>
        <v>#VALUE!</v>
      </c>
      <c r="AS116" s="134" t="e">
        <f t="shared" si="130"/>
        <v>#VALUE!</v>
      </c>
      <c r="AT116" s="133" t="e">
        <f>COUNTIFS(A1_Individu_Data_Keadaan_SDMK!A$4:A$149931,K116,A1_Individu_Data_Keadaan_SDMK!S$4:S$149285,"Dokter Spesialis Radiologi (Sp.Rad)")</f>
        <v>#VALUE!</v>
      </c>
      <c r="AU116" s="135">
        <f t="shared" si="131"/>
        <v>1</v>
      </c>
      <c r="AV116" s="134" t="e">
        <f t="shared" si="132"/>
        <v>#VALUE!</v>
      </c>
      <c r="AW116" s="134" t="e">
        <f t="shared" si="133"/>
        <v>#VALUE!</v>
      </c>
      <c r="AX116" s="133" t="e">
        <f>COUNTIFS(A1_Individu_Data_Keadaan_SDMK!A$4:A$149931,K116,A1_Individu_Data_Keadaan_SDMK!S$4:S$149285,"Dokter Spesialis Anastesiologi (Sp.An)")</f>
        <v>#VALUE!</v>
      </c>
      <c r="AY116" s="135">
        <f t="shared" si="134"/>
        <v>1</v>
      </c>
      <c r="AZ116" s="134" t="e">
        <f t="shared" si="135"/>
        <v>#VALUE!</v>
      </c>
      <c r="BA116" s="134" t="e">
        <f t="shared" si="136"/>
        <v>#VALUE!</v>
      </c>
      <c r="BB116" s="133" t="e">
        <f>COUNTIFS(A1_Individu_Data_Keadaan_SDMK!A$4:A$149931,K116,A1_Individu_Data_Keadaan_SDMK!S$4:S$149285,"Dokter Spesialis Patologi Klinik (SP.PK)")</f>
        <v>#VALUE!</v>
      </c>
      <c r="BC116" s="135">
        <f t="shared" si="137"/>
        <v>1</v>
      </c>
      <c r="BD116" s="134" t="e">
        <f t="shared" si="138"/>
        <v>#VALUE!</v>
      </c>
      <c r="BE116" s="134" t="e">
        <f t="shared" si="139"/>
        <v>#VALUE!</v>
      </c>
      <c r="BF116" s="133" t="e">
        <f>COUNTIFS(A1_Individu_Data_Keadaan_SDMK!A$4:A$149931,K116,A1_Individu_Data_Keadaan_SDMK!S$4:S$149285,"Dokter Spesialis Patologi Anatomi (Sp.PA)")</f>
        <v>#VALUE!</v>
      </c>
      <c r="BG116" s="135">
        <f t="shared" si="140"/>
        <v>0</v>
      </c>
      <c r="BH116" s="134" t="e">
        <f t="shared" si="141"/>
        <v>#VALUE!</v>
      </c>
      <c r="BI116" s="134" t="e">
        <f t="shared" si="142"/>
        <v>#VALUE!</v>
      </c>
      <c r="BJ116" s="133" t="e">
        <f>COUNTIFS(A1_Individu_Data_Keadaan_SDMK!A$4:A$149931,K116,A1_Individu_Data_Keadaan_SDMK!S$4:S$149285,"Dokter Spesialis Rehabilitasi Medik (Sp.RM)")</f>
        <v>#VALUE!</v>
      </c>
      <c r="BK116" s="135" t="e">
        <f t="shared" si="143"/>
        <v>#VALUE!</v>
      </c>
      <c r="BL116" s="134" t="e">
        <f t="shared" si="144"/>
        <v>#VALUE!</v>
      </c>
      <c r="BM116" s="134" t="e">
        <f t="shared" si="145"/>
        <v>#VALUE!</v>
      </c>
      <c r="BN116" s="139" t="e">
        <f t="shared" si="146"/>
        <v>#VALUE!</v>
      </c>
    </row>
    <row r="117" spans="11:66" ht="15">
      <c r="K117" s="120" t="s">
        <v>14371</v>
      </c>
      <c r="L117" s="120" t="s">
        <v>14372</v>
      </c>
      <c r="M117" s="120" t="s">
        <v>1632</v>
      </c>
      <c r="N117" s="120" t="s">
        <v>12209</v>
      </c>
      <c r="O117" s="120" t="s">
        <v>12205</v>
      </c>
      <c r="P117" s="120">
        <v>33</v>
      </c>
      <c r="Q117" s="120">
        <v>3312</v>
      </c>
      <c r="R117" s="348" t="str">
        <f>IF(P117&lt;&gt;"",VLOOKUP(P117,'01_MASTER_KODE_WILAYAH'!H$1437:I$1470,2,FALSE),"")</f>
        <v>JAWA TENGAH</v>
      </c>
      <c r="S117" s="348" t="str">
        <f>IF(Q117&lt;&gt;"",VLOOKUP(Q117,'01_MASTER_KODE_WILAYAH'!D$5:F$1353,3,FALSE),"")</f>
        <v>WONOGIRI</v>
      </c>
      <c r="T117" s="422" t="str">
        <f t="shared" si="111"/>
        <v>Perusahaan</v>
      </c>
      <c r="U117" s="145" t="e">
        <f t="shared" si="112"/>
        <v>#VALUE!</v>
      </c>
      <c r="V117" s="133" t="e">
        <f>COUNTIFS(A1_Individu_Data_Keadaan_SDMK!A$4:A$149931,K117,A1_Individu_Data_Keadaan_SDMK!S$4:S$149285,"Dokter Umum")</f>
        <v>#VALUE!</v>
      </c>
      <c r="W117" s="122">
        <f t="shared" si="113"/>
        <v>4</v>
      </c>
      <c r="X117" s="134" t="e">
        <f t="shared" si="114"/>
        <v>#VALUE!</v>
      </c>
      <c r="Y117" s="134" t="e">
        <f t="shared" si="115"/>
        <v>#VALUE!</v>
      </c>
      <c r="Z117" s="133" t="e">
        <f>COUNTIFS(A1_Individu_Data_Keadaan_SDMK!A$4:A$149931,K117,A1_Individu_Data_Keadaan_SDMK!S$4:S$149285,"Dokter Gigi")</f>
        <v>#VALUE!</v>
      </c>
      <c r="AA117" s="122">
        <f t="shared" si="116"/>
        <v>1</v>
      </c>
      <c r="AB117" s="134" t="e">
        <f t="shared" si="117"/>
        <v>#VALUE!</v>
      </c>
      <c r="AC117" s="134" t="e">
        <f t="shared" si="118"/>
        <v>#VALUE!</v>
      </c>
      <c r="AD117" s="133" t="e">
        <f>COUNTIFS(A1_Individu_Data_Keadaan_SDMK!A$4:A$149931,K117,A1_Individu_Data_Keadaan_SDMK!S$4:S$149285,"Dokter Spesialis Penyakit Dalam (Sp.PD)")</f>
        <v>#VALUE!</v>
      </c>
      <c r="AE117" s="122">
        <f t="shared" si="119"/>
        <v>1</v>
      </c>
      <c r="AF117" s="134" t="e">
        <f t="shared" si="120"/>
        <v>#VALUE!</v>
      </c>
      <c r="AG117" s="134" t="e">
        <f t="shared" si="121"/>
        <v>#VALUE!</v>
      </c>
      <c r="AH117" s="133" t="e">
        <f>COUNTIFS(A1_Individu_Data_Keadaan_SDMK!A$4:A$149931,K117,A1_Individu_Data_Keadaan_SDMK!S$4:S$149285,"Dokter Spesialis Obstetri &amp; Ginekologi - Kebidanan &amp; Kandungan (Sp.OG)")</f>
        <v>#VALUE!</v>
      </c>
      <c r="AI117" s="122">
        <f t="shared" si="122"/>
        <v>1</v>
      </c>
      <c r="AJ117" s="134" t="e">
        <f t="shared" si="123"/>
        <v>#VALUE!</v>
      </c>
      <c r="AK117" s="134" t="e">
        <f t="shared" si="124"/>
        <v>#VALUE!</v>
      </c>
      <c r="AL117" s="133" t="e">
        <f>COUNTIFS(A1_Individu_Data_Keadaan_SDMK!A$4:A$149931,K117,A1_Individu_Data_Keadaan_SDMK!S$4:S$149285,"Dokter Spesialis Anak (Sp.A)")</f>
        <v>#VALUE!</v>
      </c>
      <c r="AM117" s="135">
        <f t="shared" si="125"/>
        <v>1</v>
      </c>
      <c r="AN117" s="134" t="e">
        <f t="shared" si="126"/>
        <v>#VALUE!</v>
      </c>
      <c r="AO117" s="134" t="e">
        <f t="shared" si="127"/>
        <v>#VALUE!</v>
      </c>
      <c r="AP117" s="133" t="e">
        <f>COUNTIFS(A1_Individu_Data_Keadaan_SDMK!A$4:A$149931,K117,A1_Individu_Data_Keadaan_SDMK!S$4:S$149285,"Dokter Spesialis Bedah (Sp.B)")</f>
        <v>#VALUE!</v>
      </c>
      <c r="AQ117" s="135">
        <f t="shared" si="128"/>
        <v>1</v>
      </c>
      <c r="AR117" s="134" t="e">
        <f t="shared" si="129"/>
        <v>#VALUE!</v>
      </c>
      <c r="AS117" s="134" t="e">
        <f t="shared" si="130"/>
        <v>#VALUE!</v>
      </c>
      <c r="AT117" s="133" t="e">
        <f>COUNTIFS(A1_Individu_Data_Keadaan_SDMK!A$4:A$149931,K117,A1_Individu_Data_Keadaan_SDMK!S$4:S$149285,"Dokter Spesialis Radiologi (Sp.Rad)")</f>
        <v>#VALUE!</v>
      </c>
      <c r="AU117" s="135">
        <f t="shared" si="131"/>
        <v>0</v>
      </c>
      <c r="AV117" s="134" t="e">
        <f t="shared" si="132"/>
        <v>#VALUE!</v>
      </c>
      <c r="AW117" s="134" t="e">
        <f t="shared" si="133"/>
        <v>#VALUE!</v>
      </c>
      <c r="AX117" s="133" t="e">
        <f>COUNTIFS(A1_Individu_Data_Keadaan_SDMK!A$4:A$149931,K117,A1_Individu_Data_Keadaan_SDMK!S$4:S$149285,"Dokter Spesialis Anastesiologi (Sp.An)")</f>
        <v>#VALUE!</v>
      </c>
      <c r="AY117" s="135">
        <f t="shared" si="134"/>
        <v>0</v>
      </c>
      <c r="AZ117" s="134" t="e">
        <f t="shared" si="135"/>
        <v>#VALUE!</v>
      </c>
      <c r="BA117" s="134" t="e">
        <f t="shared" si="136"/>
        <v>#VALUE!</v>
      </c>
      <c r="BB117" s="133" t="e">
        <f>COUNTIFS(A1_Individu_Data_Keadaan_SDMK!A$4:A$149931,K117,A1_Individu_Data_Keadaan_SDMK!S$4:S$149285,"Dokter Spesialis Patologi Klinik (SP.PK)")</f>
        <v>#VALUE!</v>
      </c>
      <c r="BC117" s="135">
        <f t="shared" si="137"/>
        <v>0</v>
      </c>
      <c r="BD117" s="134" t="e">
        <f t="shared" si="138"/>
        <v>#VALUE!</v>
      </c>
      <c r="BE117" s="134" t="e">
        <f t="shared" si="139"/>
        <v>#VALUE!</v>
      </c>
      <c r="BF117" s="133" t="e">
        <f>COUNTIFS(A1_Individu_Data_Keadaan_SDMK!A$4:A$149931,K117,A1_Individu_Data_Keadaan_SDMK!S$4:S$149285,"Dokter Spesialis Patologi Anatomi (Sp.PA)")</f>
        <v>#VALUE!</v>
      </c>
      <c r="BG117" s="135">
        <f t="shared" si="140"/>
        <v>0</v>
      </c>
      <c r="BH117" s="134" t="e">
        <f t="shared" si="141"/>
        <v>#VALUE!</v>
      </c>
      <c r="BI117" s="134" t="e">
        <f t="shared" si="142"/>
        <v>#VALUE!</v>
      </c>
      <c r="BJ117" s="133" t="e">
        <f>COUNTIFS(A1_Individu_Data_Keadaan_SDMK!A$4:A$149931,K117,A1_Individu_Data_Keadaan_SDMK!S$4:S$149285,"Dokter Spesialis Rehabilitasi Medik (Sp.RM)")</f>
        <v>#VALUE!</v>
      </c>
      <c r="BK117" s="135" t="e">
        <f t="shared" si="143"/>
        <v>#VALUE!</v>
      </c>
      <c r="BL117" s="134" t="e">
        <f t="shared" si="144"/>
        <v>#VALUE!</v>
      </c>
      <c r="BM117" s="134" t="e">
        <f t="shared" si="145"/>
        <v>#VALUE!</v>
      </c>
      <c r="BN117" s="139" t="e">
        <f t="shared" si="146"/>
        <v>#VALUE!</v>
      </c>
    </row>
    <row r="118" spans="11:66" ht="15">
      <c r="K118" s="120" t="s">
        <v>14373</v>
      </c>
      <c r="L118" s="120" t="s">
        <v>14374</v>
      </c>
      <c r="M118" s="120" t="s">
        <v>1632</v>
      </c>
      <c r="N118" s="120" t="s">
        <v>12254</v>
      </c>
      <c r="O118" s="120" t="s">
        <v>12201</v>
      </c>
      <c r="P118" s="120">
        <v>33</v>
      </c>
      <c r="Q118" s="120">
        <v>3312</v>
      </c>
      <c r="R118" s="348" t="str">
        <f>IF(P118&lt;&gt;"",VLOOKUP(P118,'01_MASTER_KODE_WILAYAH'!H$1437:I$1470,2,FALSE),"")</f>
        <v>JAWA TENGAH</v>
      </c>
      <c r="S118" s="348" t="str">
        <f>IF(Q118&lt;&gt;"",VLOOKUP(Q118,'01_MASTER_KODE_WILAYAH'!D$5:F$1353,3,FALSE),"")</f>
        <v>WONOGIRI</v>
      </c>
      <c r="T118" s="422" t="str">
        <f t="shared" si="111"/>
        <v>Pemerintah</v>
      </c>
      <c r="U118" s="145" t="e">
        <f t="shared" si="112"/>
        <v>#VALUE!</v>
      </c>
      <c r="V118" s="133" t="e">
        <f>COUNTIFS(A1_Individu_Data_Keadaan_SDMK!A$4:A$149931,K118,A1_Individu_Data_Keadaan_SDMK!S$4:S$149285,"Dokter Umum")</f>
        <v>#VALUE!</v>
      </c>
      <c r="W118" s="122">
        <f t="shared" si="113"/>
        <v>1</v>
      </c>
      <c r="X118" s="134" t="e">
        <f t="shared" si="114"/>
        <v>#VALUE!</v>
      </c>
      <c r="Y118" s="134" t="e">
        <f t="shared" si="115"/>
        <v>#VALUE!</v>
      </c>
      <c r="Z118" s="133" t="e">
        <f>COUNTIFS(A1_Individu_Data_Keadaan_SDMK!A$4:A$149931,K118,A1_Individu_Data_Keadaan_SDMK!S$4:S$149285,"Dokter Gigi")</f>
        <v>#VALUE!</v>
      </c>
      <c r="AA118" s="122">
        <f t="shared" si="116"/>
        <v>1</v>
      </c>
      <c r="AB118" s="134" t="e">
        <f t="shared" si="117"/>
        <v>#VALUE!</v>
      </c>
      <c r="AC118" s="134" t="e">
        <f t="shared" si="118"/>
        <v>#VALUE!</v>
      </c>
      <c r="AD118" s="133" t="e">
        <f>COUNTIFS(A1_Individu_Data_Keadaan_SDMK!A$4:A$149931,K118,A1_Individu_Data_Keadaan_SDMK!S$4:S$149285,"Dokter Spesialis Penyakit Dalam (Sp.PD)")</f>
        <v>#VALUE!</v>
      </c>
      <c r="AE118" s="122">
        <f t="shared" si="119"/>
        <v>1</v>
      </c>
      <c r="AF118" s="134" t="e">
        <f t="shared" si="120"/>
        <v>#VALUE!</v>
      </c>
      <c r="AG118" s="134" t="e">
        <f t="shared" si="121"/>
        <v>#VALUE!</v>
      </c>
      <c r="AH118" s="133" t="e">
        <f>COUNTIFS(A1_Individu_Data_Keadaan_SDMK!A$4:A$149931,K118,A1_Individu_Data_Keadaan_SDMK!S$4:S$149285,"Dokter Spesialis Obstetri &amp; Ginekologi - Kebidanan &amp; Kandungan (Sp.OG)")</f>
        <v>#VALUE!</v>
      </c>
      <c r="AI118" s="122">
        <f t="shared" si="122"/>
        <v>1</v>
      </c>
      <c r="AJ118" s="134" t="e">
        <f t="shared" si="123"/>
        <v>#VALUE!</v>
      </c>
      <c r="AK118" s="134" t="e">
        <f t="shared" si="124"/>
        <v>#VALUE!</v>
      </c>
      <c r="AL118" s="133" t="e">
        <f>COUNTIFS(A1_Individu_Data_Keadaan_SDMK!A$4:A$149931,K118,A1_Individu_Data_Keadaan_SDMK!S$4:S$149285,"Dokter Spesialis Anak (Sp.A)")</f>
        <v>#VALUE!</v>
      </c>
      <c r="AM118" s="135">
        <f t="shared" si="125"/>
        <v>1</v>
      </c>
      <c r="AN118" s="134" t="e">
        <f t="shared" si="126"/>
        <v>#VALUE!</v>
      </c>
      <c r="AO118" s="134" t="e">
        <f t="shared" si="127"/>
        <v>#VALUE!</v>
      </c>
      <c r="AP118" s="133" t="e">
        <f>COUNTIFS(A1_Individu_Data_Keadaan_SDMK!A$4:A$149931,K118,A1_Individu_Data_Keadaan_SDMK!S$4:S$149285,"Dokter Spesialis Bedah (Sp.B)")</f>
        <v>#VALUE!</v>
      </c>
      <c r="AQ118" s="135">
        <f t="shared" si="128"/>
        <v>1</v>
      </c>
      <c r="AR118" s="134" t="e">
        <f t="shared" si="129"/>
        <v>#VALUE!</v>
      </c>
      <c r="AS118" s="134" t="e">
        <f t="shared" si="130"/>
        <v>#VALUE!</v>
      </c>
      <c r="AT118" s="133" t="e">
        <f>COUNTIFS(A1_Individu_Data_Keadaan_SDMK!A$4:A$149931,K118,A1_Individu_Data_Keadaan_SDMK!S$4:S$149285,"Dokter Spesialis Radiologi (Sp.Rad)")</f>
        <v>#VALUE!</v>
      </c>
      <c r="AU118" s="135">
        <f t="shared" si="131"/>
        <v>0</v>
      </c>
      <c r="AV118" s="134" t="e">
        <f t="shared" si="132"/>
        <v>#VALUE!</v>
      </c>
      <c r="AW118" s="134" t="e">
        <f t="shared" si="133"/>
        <v>#VALUE!</v>
      </c>
      <c r="AX118" s="133" t="e">
        <f>COUNTIFS(A1_Individu_Data_Keadaan_SDMK!A$4:A$149931,K118,A1_Individu_Data_Keadaan_SDMK!S$4:S$149285,"Dokter Spesialis Anastesiologi (Sp.An)")</f>
        <v>#VALUE!</v>
      </c>
      <c r="AY118" s="135">
        <f t="shared" si="134"/>
        <v>0</v>
      </c>
      <c r="AZ118" s="134" t="e">
        <f t="shared" si="135"/>
        <v>#VALUE!</v>
      </c>
      <c r="BA118" s="134" t="e">
        <f t="shared" si="136"/>
        <v>#VALUE!</v>
      </c>
      <c r="BB118" s="133" t="e">
        <f>COUNTIFS(A1_Individu_Data_Keadaan_SDMK!A$4:A$149931,K118,A1_Individu_Data_Keadaan_SDMK!S$4:S$149285,"Dokter Spesialis Patologi Klinik (SP.PK)")</f>
        <v>#VALUE!</v>
      </c>
      <c r="BC118" s="135">
        <f t="shared" si="137"/>
        <v>0</v>
      </c>
      <c r="BD118" s="134" t="e">
        <f t="shared" si="138"/>
        <v>#VALUE!</v>
      </c>
      <c r="BE118" s="134" t="e">
        <f t="shared" si="139"/>
        <v>#VALUE!</v>
      </c>
      <c r="BF118" s="133" t="e">
        <f>COUNTIFS(A1_Individu_Data_Keadaan_SDMK!A$4:A$149931,K118,A1_Individu_Data_Keadaan_SDMK!S$4:S$149285,"Dokter Spesialis Patologi Anatomi (Sp.PA)")</f>
        <v>#VALUE!</v>
      </c>
      <c r="BG118" s="135">
        <f t="shared" si="140"/>
        <v>0</v>
      </c>
      <c r="BH118" s="134" t="e">
        <f t="shared" si="141"/>
        <v>#VALUE!</v>
      </c>
      <c r="BI118" s="134" t="e">
        <f t="shared" si="142"/>
        <v>#VALUE!</v>
      </c>
      <c r="BJ118" s="133" t="e">
        <f>COUNTIFS(A1_Individu_Data_Keadaan_SDMK!A$4:A$149931,K118,A1_Individu_Data_Keadaan_SDMK!S$4:S$149285,"Dokter Spesialis Rehabilitasi Medik (Sp.RM)")</f>
        <v>#VALUE!</v>
      </c>
      <c r="BK118" s="135" t="e">
        <f t="shared" si="143"/>
        <v>#VALUE!</v>
      </c>
      <c r="BL118" s="134" t="e">
        <f t="shared" si="144"/>
        <v>#VALUE!</v>
      </c>
      <c r="BM118" s="134" t="e">
        <f t="shared" si="145"/>
        <v>#VALUE!</v>
      </c>
      <c r="BN118" s="139" t="e">
        <f t="shared" si="146"/>
        <v>#VALUE!</v>
      </c>
    </row>
    <row r="119" spans="11:66" ht="15">
      <c r="K119" s="120" t="s">
        <v>14375</v>
      </c>
      <c r="L119" s="120" t="s">
        <v>14376</v>
      </c>
      <c r="M119" s="120" t="s">
        <v>1632</v>
      </c>
      <c r="N119" s="120" t="s">
        <v>12208</v>
      </c>
      <c r="O119" s="120" t="s">
        <v>12201</v>
      </c>
      <c r="P119" s="120">
        <v>33</v>
      </c>
      <c r="Q119" s="120">
        <v>3313</v>
      </c>
      <c r="R119" s="348" t="str">
        <f>IF(P119&lt;&gt;"",VLOOKUP(P119,'01_MASTER_KODE_WILAYAH'!H$1437:I$1470,2,FALSE),"")</f>
        <v>JAWA TENGAH</v>
      </c>
      <c r="S119" s="348" t="str">
        <f>IF(Q119&lt;&gt;"",VLOOKUP(Q119,'01_MASTER_KODE_WILAYAH'!D$5:F$1353,3,FALSE),"")</f>
        <v>KARANGANYAR</v>
      </c>
      <c r="T119" s="422" t="str">
        <f t="shared" si="111"/>
        <v>Pemerintah</v>
      </c>
      <c r="U119" s="145" t="e">
        <f t="shared" si="112"/>
        <v>#VALUE!</v>
      </c>
      <c r="V119" s="133" t="e">
        <f>COUNTIFS(A1_Individu_Data_Keadaan_SDMK!A$4:A$149931,K119,A1_Individu_Data_Keadaan_SDMK!S$4:S$149285,"Dokter Umum")</f>
        <v>#VALUE!</v>
      </c>
      <c r="W119" s="122">
        <f t="shared" si="113"/>
        <v>9</v>
      </c>
      <c r="X119" s="134" t="e">
        <f t="shared" si="114"/>
        <v>#VALUE!</v>
      </c>
      <c r="Y119" s="134" t="e">
        <f t="shared" si="115"/>
        <v>#VALUE!</v>
      </c>
      <c r="Z119" s="133" t="e">
        <f>COUNTIFS(A1_Individu_Data_Keadaan_SDMK!A$4:A$149931,K119,A1_Individu_Data_Keadaan_SDMK!S$4:S$149285,"Dokter Gigi")</f>
        <v>#VALUE!</v>
      </c>
      <c r="AA119" s="122">
        <f t="shared" si="116"/>
        <v>2</v>
      </c>
      <c r="AB119" s="134" t="e">
        <f t="shared" si="117"/>
        <v>#VALUE!</v>
      </c>
      <c r="AC119" s="134" t="e">
        <f t="shared" si="118"/>
        <v>#VALUE!</v>
      </c>
      <c r="AD119" s="133" t="e">
        <f>COUNTIFS(A1_Individu_Data_Keadaan_SDMK!A$4:A$149931,K119,A1_Individu_Data_Keadaan_SDMK!S$4:S$149285,"Dokter Spesialis Penyakit Dalam (Sp.PD)")</f>
        <v>#VALUE!</v>
      </c>
      <c r="AE119" s="122">
        <f t="shared" si="119"/>
        <v>2</v>
      </c>
      <c r="AF119" s="134" t="e">
        <f t="shared" si="120"/>
        <v>#VALUE!</v>
      </c>
      <c r="AG119" s="134" t="e">
        <f t="shared" si="121"/>
        <v>#VALUE!</v>
      </c>
      <c r="AH119" s="133" t="e">
        <f>COUNTIFS(A1_Individu_Data_Keadaan_SDMK!A$4:A$149931,K119,A1_Individu_Data_Keadaan_SDMK!S$4:S$149285,"Dokter Spesialis Obstetri &amp; Ginekologi - Kebidanan &amp; Kandungan (Sp.OG)")</f>
        <v>#VALUE!</v>
      </c>
      <c r="AI119" s="122">
        <f t="shared" si="122"/>
        <v>2</v>
      </c>
      <c r="AJ119" s="134" t="e">
        <f t="shared" si="123"/>
        <v>#VALUE!</v>
      </c>
      <c r="AK119" s="134" t="e">
        <f t="shared" si="124"/>
        <v>#VALUE!</v>
      </c>
      <c r="AL119" s="133" t="e">
        <f>COUNTIFS(A1_Individu_Data_Keadaan_SDMK!A$4:A$149931,K119,A1_Individu_Data_Keadaan_SDMK!S$4:S$149285,"Dokter Spesialis Anak (Sp.A)")</f>
        <v>#VALUE!</v>
      </c>
      <c r="AM119" s="135">
        <f t="shared" si="125"/>
        <v>2</v>
      </c>
      <c r="AN119" s="134" t="e">
        <f t="shared" si="126"/>
        <v>#VALUE!</v>
      </c>
      <c r="AO119" s="134" t="e">
        <f t="shared" si="127"/>
        <v>#VALUE!</v>
      </c>
      <c r="AP119" s="133" t="e">
        <f>COUNTIFS(A1_Individu_Data_Keadaan_SDMK!A$4:A$149931,K119,A1_Individu_Data_Keadaan_SDMK!S$4:S$149285,"Dokter Spesialis Bedah (Sp.B)")</f>
        <v>#VALUE!</v>
      </c>
      <c r="AQ119" s="135">
        <f t="shared" si="128"/>
        <v>2</v>
      </c>
      <c r="AR119" s="134" t="e">
        <f t="shared" si="129"/>
        <v>#VALUE!</v>
      </c>
      <c r="AS119" s="134" t="e">
        <f t="shared" si="130"/>
        <v>#VALUE!</v>
      </c>
      <c r="AT119" s="133" t="e">
        <f>COUNTIFS(A1_Individu_Data_Keadaan_SDMK!A$4:A$149931,K119,A1_Individu_Data_Keadaan_SDMK!S$4:S$149285,"Dokter Spesialis Radiologi (Sp.Rad)")</f>
        <v>#VALUE!</v>
      </c>
      <c r="AU119" s="135">
        <f t="shared" si="131"/>
        <v>1</v>
      </c>
      <c r="AV119" s="134" t="e">
        <f t="shared" si="132"/>
        <v>#VALUE!</v>
      </c>
      <c r="AW119" s="134" t="e">
        <f t="shared" si="133"/>
        <v>#VALUE!</v>
      </c>
      <c r="AX119" s="133" t="e">
        <f>COUNTIFS(A1_Individu_Data_Keadaan_SDMK!A$4:A$149931,K119,A1_Individu_Data_Keadaan_SDMK!S$4:S$149285,"Dokter Spesialis Anastesiologi (Sp.An)")</f>
        <v>#VALUE!</v>
      </c>
      <c r="AY119" s="135">
        <f t="shared" si="134"/>
        <v>1</v>
      </c>
      <c r="AZ119" s="134" t="e">
        <f t="shared" si="135"/>
        <v>#VALUE!</v>
      </c>
      <c r="BA119" s="134" t="e">
        <f t="shared" si="136"/>
        <v>#VALUE!</v>
      </c>
      <c r="BB119" s="133" t="e">
        <f>COUNTIFS(A1_Individu_Data_Keadaan_SDMK!A$4:A$149931,K119,A1_Individu_Data_Keadaan_SDMK!S$4:S$149285,"Dokter Spesialis Patologi Klinik (SP.PK)")</f>
        <v>#VALUE!</v>
      </c>
      <c r="BC119" s="135">
        <f t="shared" si="137"/>
        <v>1</v>
      </c>
      <c r="BD119" s="134" t="e">
        <f t="shared" si="138"/>
        <v>#VALUE!</v>
      </c>
      <c r="BE119" s="134" t="e">
        <f t="shared" si="139"/>
        <v>#VALUE!</v>
      </c>
      <c r="BF119" s="133" t="e">
        <f>COUNTIFS(A1_Individu_Data_Keadaan_SDMK!A$4:A$149931,K119,A1_Individu_Data_Keadaan_SDMK!S$4:S$149285,"Dokter Spesialis Patologi Anatomi (Sp.PA)")</f>
        <v>#VALUE!</v>
      </c>
      <c r="BG119" s="135">
        <f t="shared" si="140"/>
        <v>0</v>
      </c>
      <c r="BH119" s="134" t="e">
        <f t="shared" si="141"/>
        <v>#VALUE!</v>
      </c>
      <c r="BI119" s="134" t="e">
        <f t="shared" si="142"/>
        <v>#VALUE!</v>
      </c>
      <c r="BJ119" s="133" t="e">
        <f>COUNTIFS(A1_Individu_Data_Keadaan_SDMK!A$4:A$149931,K119,A1_Individu_Data_Keadaan_SDMK!S$4:S$149285,"Dokter Spesialis Rehabilitasi Medik (Sp.RM)")</f>
        <v>#VALUE!</v>
      </c>
      <c r="BK119" s="135" t="e">
        <f t="shared" si="143"/>
        <v>#VALUE!</v>
      </c>
      <c r="BL119" s="134" t="e">
        <f t="shared" si="144"/>
        <v>#VALUE!</v>
      </c>
      <c r="BM119" s="134" t="e">
        <f t="shared" si="145"/>
        <v>#VALUE!</v>
      </c>
      <c r="BN119" s="139" t="e">
        <f t="shared" si="146"/>
        <v>#VALUE!</v>
      </c>
    </row>
    <row r="120" spans="11:66" ht="15">
      <c r="K120" s="120" t="s">
        <v>14377</v>
      </c>
      <c r="L120" s="120" t="s">
        <v>14378</v>
      </c>
      <c r="M120" s="120" t="s">
        <v>1632</v>
      </c>
      <c r="N120" s="120" t="s">
        <v>12209</v>
      </c>
      <c r="O120" s="120" t="s">
        <v>242</v>
      </c>
      <c r="P120" s="120">
        <v>33</v>
      </c>
      <c r="Q120" s="120">
        <v>3313</v>
      </c>
      <c r="R120" s="348" t="str">
        <f>IF(P120&lt;&gt;"",VLOOKUP(P120,'01_MASTER_KODE_WILAYAH'!H$1437:I$1470,2,FALSE),"")</f>
        <v>JAWA TENGAH</v>
      </c>
      <c r="S120" s="348" t="str">
        <f>IF(Q120&lt;&gt;"",VLOOKUP(Q120,'01_MASTER_KODE_WILAYAH'!D$5:F$1353,3,FALSE),"")</f>
        <v>KARANGANYAR</v>
      </c>
      <c r="T120" s="422" t="str">
        <f t="shared" si="111"/>
        <v>TNI AU</v>
      </c>
      <c r="U120" s="145" t="e">
        <f t="shared" si="112"/>
        <v>#VALUE!</v>
      </c>
      <c r="V120" s="133" t="e">
        <f>COUNTIFS(A1_Individu_Data_Keadaan_SDMK!A$4:A$149931,K120,A1_Individu_Data_Keadaan_SDMK!S$4:S$149285,"Dokter Umum")</f>
        <v>#VALUE!</v>
      </c>
      <c r="W120" s="122">
        <f t="shared" si="113"/>
        <v>4</v>
      </c>
      <c r="X120" s="134" t="e">
        <f t="shared" si="114"/>
        <v>#VALUE!</v>
      </c>
      <c r="Y120" s="134" t="e">
        <f t="shared" si="115"/>
        <v>#VALUE!</v>
      </c>
      <c r="Z120" s="133" t="e">
        <f>COUNTIFS(A1_Individu_Data_Keadaan_SDMK!A$4:A$149931,K120,A1_Individu_Data_Keadaan_SDMK!S$4:S$149285,"Dokter Gigi")</f>
        <v>#VALUE!</v>
      </c>
      <c r="AA120" s="122">
        <f t="shared" si="116"/>
        <v>1</v>
      </c>
      <c r="AB120" s="134" t="e">
        <f t="shared" si="117"/>
        <v>#VALUE!</v>
      </c>
      <c r="AC120" s="134" t="e">
        <f t="shared" si="118"/>
        <v>#VALUE!</v>
      </c>
      <c r="AD120" s="133" t="e">
        <f>COUNTIFS(A1_Individu_Data_Keadaan_SDMK!A$4:A$149931,K120,A1_Individu_Data_Keadaan_SDMK!S$4:S$149285,"Dokter Spesialis Penyakit Dalam (Sp.PD)")</f>
        <v>#VALUE!</v>
      </c>
      <c r="AE120" s="122">
        <f t="shared" si="119"/>
        <v>1</v>
      </c>
      <c r="AF120" s="134" t="e">
        <f t="shared" si="120"/>
        <v>#VALUE!</v>
      </c>
      <c r="AG120" s="134" t="e">
        <f t="shared" si="121"/>
        <v>#VALUE!</v>
      </c>
      <c r="AH120" s="133" t="e">
        <f>COUNTIFS(A1_Individu_Data_Keadaan_SDMK!A$4:A$149931,K120,A1_Individu_Data_Keadaan_SDMK!S$4:S$149285,"Dokter Spesialis Obstetri &amp; Ginekologi - Kebidanan &amp; Kandungan (Sp.OG)")</f>
        <v>#VALUE!</v>
      </c>
      <c r="AI120" s="122">
        <f t="shared" si="122"/>
        <v>1</v>
      </c>
      <c r="AJ120" s="134" t="e">
        <f t="shared" si="123"/>
        <v>#VALUE!</v>
      </c>
      <c r="AK120" s="134" t="e">
        <f t="shared" si="124"/>
        <v>#VALUE!</v>
      </c>
      <c r="AL120" s="133" t="e">
        <f>COUNTIFS(A1_Individu_Data_Keadaan_SDMK!A$4:A$149931,K120,A1_Individu_Data_Keadaan_SDMK!S$4:S$149285,"Dokter Spesialis Anak (Sp.A)")</f>
        <v>#VALUE!</v>
      </c>
      <c r="AM120" s="135">
        <f t="shared" si="125"/>
        <v>1</v>
      </c>
      <c r="AN120" s="134" t="e">
        <f t="shared" si="126"/>
        <v>#VALUE!</v>
      </c>
      <c r="AO120" s="134" t="e">
        <f t="shared" si="127"/>
        <v>#VALUE!</v>
      </c>
      <c r="AP120" s="133" t="e">
        <f>COUNTIFS(A1_Individu_Data_Keadaan_SDMK!A$4:A$149931,K120,A1_Individu_Data_Keadaan_SDMK!S$4:S$149285,"Dokter Spesialis Bedah (Sp.B)")</f>
        <v>#VALUE!</v>
      </c>
      <c r="AQ120" s="135">
        <f t="shared" si="128"/>
        <v>1</v>
      </c>
      <c r="AR120" s="134" t="e">
        <f t="shared" si="129"/>
        <v>#VALUE!</v>
      </c>
      <c r="AS120" s="134" t="e">
        <f t="shared" si="130"/>
        <v>#VALUE!</v>
      </c>
      <c r="AT120" s="133" t="e">
        <f>COUNTIFS(A1_Individu_Data_Keadaan_SDMK!A$4:A$149931,K120,A1_Individu_Data_Keadaan_SDMK!S$4:S$149285,"Dokter Spesialis Radiologi (Sp.Rad)")</f>
        <v>#VALUE!</v>
      </c>
      <c r="AU120" s="135">
        <f t="shared" si="131"/>
        <v>0</v>
      </c>
      <c r="AV120" s="134" t="e">
        <f t="shared" si="132"/>
        <v>#VALUE!</v>
      </c>
      <c r="AW120" s="134" t="e">
        <f t="shared" si="133"/>
        <v>#VALUE!</v>
      </c>
      <c r="AX120" s="133" t="e">
        <f>COUNTIFS(A1_Individu_Data_Keadaan_SDMK!A$4:A$149931,K120,A1_Individu_Data_Keadaan_SDMK!S$4:S$149285,"Dokter Spesialis Anastesiologi (Sp.An)")</f>
        <v>#VALUE!</v>
      </c>
      <c r="AY120" s="135">
        <f t="shared" si="134"/>
        <v>0</v>
      </c>
      <c r="AZ120" s="134" t="e">
        <f t="shared" si="135"/>
        <v>#VALUE!</v>
      </c>
      <c r="BA120" s="134" t="e">
        <f t="shared" si="136"/>
        <v>#VALUE!</v>
      </c>
      <c r="BB120" s="133" t="e">
        <f>COUNTIFS(A1_Individu_Data_Keadaan_SDMK!A$4:A$149931,K120,A1_Individu_Data_Keadaan_SDMK!S$4:S$149285,"Dokter Spesialis Patologi Klinik (SP.PK)")</f>
        <v>#VALUE!</v>
      </c>
      <c r="BC120" s="135">
        <f t="shared" si="137"/>
        <v>0</v>
      </c>
      <c r="BD120" s="134" t="e">
        <f t="shared" si="138"/>
        <v>#VALUE!</v>
      </c>
      <c r="BE120" s="134" t="e">
        <f t="shared" si="139"/>
        <v>#VALUE!</v>
      </c>
      <c r="BF120" s="133" t="e">
        <f>COUNTIFS(A1_Individu_Data_Keadaan_SDMK!A$4:A$149931,K120,A1_Individu_Data_Keadaan_SDMK!S$4:S$149285,"Dokter Spesialis Patologi Anatomi (Sp.PA)")</f>
        <v>#VALUE!</v>
      </c>
      <c r="BG120" s="135">
        <f t="shared" si="140"/>
        <v>0</v>
      </c>
      <c r="BH120" s="134" t="e">
        <f t="shared" si="141"/>
        <v>#VALUE!</v>
      </c>
      <c r="BI120" s="134" t="e">
        <f t="shared" si="142"/>
        <v>#VALUE!</v>
      </c>
      <c r="BJ120" s="133" t="e">
        <f>COUNTIFS(A1_Individu_Data_Keadaan_SDMK!A$4:A$149931,K120,A1_Individu_Data_Keadaan_SDMK!S$4:S$149285,"Dokter Spesialis Rehabilitasi Medik (Sp.RM)")</f>
        <v>#VALUE!</v>
      </c>
      <c r="BK120" s="135" t="e">
        <f t="shared" si="143"/>
        <v>#VALUE!</v>
      </c>
      <c r="BL120" s="134" t="e">
        <f t="shared" si="144"/>
        <v>#VALUE!</v>
      </c>
      <c r="BM120" s="134" t="e">
        <f t="shared" si="145"/>
        <v>#VALUE!</v>
      </c>
      <c r="BN120" s="139" t="e">
        <f t="shared" si="146"/>
        <v>#VALUE!</v>
      </c>
    </row>
    <row r="121" spans="11:66" ht="15">
      <c r="K121" s="120" t="s">
        <v>14379</v>
      </c>
      <c r="L121" s="120" t="s">
        <v>14380</v>
      </c>
      <c r="M121" s="120" t="s">
        <v>1632</v>
      </c>
      <c r="N121" s="120" t="s">
        <v>12208</v>
      </c>
      <c r="O121" s="120" t="s">
        <v>12203</v>
      </c>
      <c r="P121" s="120">
        <v>33</v>
      </c>
      <c r="Q121" s="120">
        <v>3313</v>
      </c>
      <c r="R121" s="348" t="str">
        <f>IF(P121&lt;&gt;"",VLOOKUP(P121,'01_MASTER_KODE_WILAYAH'!H$1437:I$1470,2,FALSE),"")</f>
        <v>JAWA TENGAH</v>
      </c>
      <c r="S121" s="348" t="str">
        <f>IF(Q121&lt;&gt;"",VLOOKUP(Q121,'01_MASTER_KODE_WILAYAH'!D$5:F$1353,3,FALSE),"")</f>
        <v>KARANGANYAR</v>
      </c>
      <c r="T121" s="422" t="str">
        <f t="shared" si="111"/>
        <v>Organisasi</v>
      </c>
      <c r="U121" s="145" t="e">
        <f t="shared" si="112"/>
        <v>#VALUE!</v>
      </c>
      <c r="V121" s="133" t="e">
        <f>COUNTIFS(A1_Individu_Data_Keadaan_SDMK!A$4:A$149931,K121,A1_Individu_Data_Keadaan_SDMK!S$4:S$149285,"Dokter Umum")</f>
        <v>#VALUE!</v>
      </c>
      <c r="W121" s="122">
        <f t="shared" si="113"/>
        <v>9</v>
      </c>
      <c r="X121" s="134" t="e">
        <f t="shared" si="114"/>
        <v>#VALUE!</v>
      </c>
      <c r="Y121" s="134" t="e">
        <f t="shared" si="115"/>
        <v>#VALUE!</v>
      </c>
      <c r="Z121" s="133" t="e">
        <f>COUNTIFS(A1_Individu_Data_Keadaan_SDMK!A$4:A$149931,K121,A1_Individu_Data_Keadaan_SDMK!S$4:S$149285,"Dokter Gigi")</f>
        <v>#VALUE!</v>
      </c>
      <c r="AA121" s="122">
        <f t="shared" si="116"/>
        <v>2</v>
      </c>
      <c r="AB121" s="134" t="e">
        <f t="shared" si="117"/>
        <v>#VALUE!</v>
      </c>
      <c r="AC121" s="134" t="e">
        <f t="shared" si="118"/>
        <v>#VALUE!</v>
      </c>
      <c r="AD121" s="133" t="e">
        <f>COUNTIFS(A1_Individu_Data_Keadaan_SDMK!A$4:A$149931,K121,A1_Individu_Data_Keadaan_SDMK!S$4:S$149285,"Dokter Spesialis Penyakit Dalam (Sp.PD)")</f>
        <v>#VALUE!</v>
      </c>
      <c r="AE121" s="122">
        <f t="shared" si="119"/>
        <v>2</v>
      </c>
      <c r="AF121" s="134" t="e">
        <f t="shared" si="120"/>
        <v>#VALUE!</v>
      </c>
      <c r="AG121" s="134" t="e">
        <f t="shared" si="121"/>
        <v>#VALUE!</v>
      </c>
      <c r="AH121" s="133" t="e">
        <f>COUNTIFS(A1_Individu_Data_Keadaan_SDMK!A$4:A$149931,K121,A1_Individu_Data_Keadaan_SDMK!S$4:S$149285,"Dokter Spesialis Obstetri &amp; Ginekologi - Kebidanan &amp; Kandungan (Sp.OG)")</f>
        <v>#VALUE!</v>
      </c>
      <c r="AI121" s="122">
        <f t="shared" si="122"/>
        <v>2</v>
      </c>
      <c r="AJ121" s="134" t="e">
        <f t="shared" si="123"/>
        <v>#VALUE!</v>
      </c>
      <c r="AK121" s="134" t="e">
        <f t="shared" si="124"/>
        <v>#VALUE!</v>
      </c>
      <c r="AL121" s="133" t="e">
        <f>COUNTIFS(A1_Individu_Data_Keadaan_SDMK!A$4:A$149931,K121,A1_Individu_Data_Keadaan_SDMK!S$4:S$149285,"Dokter Spesialis Anak (Sp.A)")</f>
        <v>#VALUE!</v>
      </c>
      <c r="AM121" s="135">
        <f t="shared" si="125"/>
        <v>2</v>
      </c>
      <c r="AN121" s="134" t="e">
        <f t="shared" si="126"/>
        <v>#VALUE!</v>
      </c>
      <c r="AO121" s="134" t="e">
        <f t="shared" si="127"/>
        <v>#VALUE!</v>
      </c>
      <c r="AP121" s="133" t="e">
        <f>COUNTIFS(A1_Individu_Data_Keadaan_SDMK!A$4:A$149931,K121,A1_Individu_Data_Keadaan_SDMK!S$4:S$149285,"Dokter Spesialis Bedah (Sp.B)")</f>
        <v>#VALUE!</v>
      </c>
      <c r="AQ121" s="135">
        <f t="shared" si="128"/>
        <v>2</v>
      </c>
      <c r="AR121" s="134" t="e">
        <f t="shared" si="129"/>
        <v>#VALUE!</v>
      </c>
      <c r="AS121" s="134" t="e">
        <f t="shared" si="130"/>
        <v>#VALUE!</v>
      </c>
      <c r="AT121" s="133" t="e">
        <f>COUNTIFS(A1_Individu_Data_Keadaan_SDMK!A$4:A$149931,K121,A1_Individu_Data_Keadaan_SDMK!S$4:S$149285,"Dokter Spesialis Radiologi (Sp.Rad)")</f>
        <v>#VALUE!</v>
      </c>
      <c r="AU121" s="135">
        <f t="shared" si="131"/>
        <v>1</v>
      </c>
      <c r="AV121" s="134" t="e">
        <f t="shared" si="132"/>
        <v>#VALUE!</v>
      </c>
      <c r="AW121" s="134" t="e">
        <f t="shared" si="133"/>
        <v>#VALUE!</v>
      </c>
      <c r="AX121" s="133" t="e">
        <f>COUNTIFS(A1_Individu_Data_Keadaan_SDMK!A$4:A$149931,K121,A1_Individu_Data_Keadaan_SDMK!S$4:S$149285,"Dokter Spesialis Anastesiologi (Sp.An)")</f>
        <v>#VALUE!</v>
      </c>
      <c r="AY121" s="135">
        <f t="shared" si="134"/>
        <v>1</v>
      </c>
      <c r="AZ121" s="134" t="e">
        <f t="shared" si="135"/>
        <v>#VALUE!</v>
      </c>
      <c r="BA121" s="134" t="e">
        <f t="shared" si="136"/>
        <v>#VALUE!</v>
      </c>
      <c r="BB121" s="133" t="e">
        <f>COUNTIFS(A1_Individu_Data_Keadaan_SDMK!A$4:A$149931,K121,A1_Individu_Data_Keadaan_SDMK!S$4:S$149285,"Dokter Spesialis Patologi Klinik (SP.PK)")</f>
        <v>#VALUE!</v>
      </c>
      <c r="BC121" s="135">
        <f t="shared" si="137"/>
        <v>1</v>
      </c>
      <c r="BD121" s="134" t="e">
        <f t="shared" si="138"/>
        <v>#VALUE!</v>
      </c>
      <c r="BE121" s="134" t="e">
        <f t="shared" si="139"/>
        <v>#VALUE!</v>
      </c>
      <c r="BF121" s="133" t="e">
        <f>COUNTIFS(A1_Individu_Data_Keadaan_SDMK!A$4:A$149931,K121,A1_Individu_Data_Keadaan_SDMK!S$4:S$149285,"Dokter Spesialis Patologi Anatomi (Sp.PA)")</f>
        <v>#VALUE!</v>
      </c>
      <c r="BG121" s="135">
        <f t="shared" si="140"/>
        <v>0</v>
      </c>
      <c r="BH121" s="134" t="e">
        <f t="shared" si="141"/>
        <v>#VALUE!</v>
      </c>
      <c r="BI121" s="134" t="e">
        <f t="shared" si="142"/>
        <v>#VALUE!</v>
      </c>
      <c r="BJ121" s="133" t="e">
        <f>COUNTIFS(A1_Individu_Data_Keadaan_SDMK!A$4:A$149931,K121,A1_Individu_Data_Keadaan_SDMK!S$4:S$149285,"Dokter Spesialis Rehabilitasi Medik (Sp.RM)")</f>
        <v>#VALUE!</v>
      </c>
      <c r="BK121" s="135" t="e">
        <f t="shared" si="143"/>
        <v>#VALUE!</v>
      </c>
      <c r="BL121" s="134" t="e">
        <f t="shared" si="144"/>
        <v>#VALUE!</v>
      </c>
      <c r="BM121" s="134" t="e">
        <f t="shared" si="145"/>
        <v>#VALUE!</v>
      </c>
      <c r="BN121" s="139" t="e">
        <f t="shared" si="146"/>
        <v>#VALUE!</v>
      </c>
    </row>
    <row r="122" spans="11:66" ht="15">
      <c r="K122" s="120" t="s">
        <v>14381</v>
      </c>
      <c r="L122" s="120" t="s">
        <v>14382</v>
      </c>
      <c r="M122" s="120" t="s">
        <v>1632</v>
      </c>
      <c r="N122" s="120" t="s">
        <v>12208</v>
      </c>
      <c r="O122" s="120" t="s">
        <v>12204</v>
      </c>
      <c r="P122" s="120">
        <v>33</v>
      </c>
      <c r="Q122" s="120">
        <v>3313</v>
      </c>
      <c r="R122" s="348" t="str">
        <f>IF(P122&lt;&gt;"",VLOOKUP(P122,'01_MASTER_KODE_WILAYAH'!H$1437:I$1470,2,FALSE),"")</f>
        <v>JAWA TENGAH</v>
      </c>
      <c r="S122" s="348" t="str">
        <f>IF(Q122&lt;&gt;"",VLOOKUP(Q122,'01_MASTER_KODE_WILAYAH'!D$5:F$1353,3,FALSE),"")</f>
        <v>KARANGANYAR</v>
      </c>
      <c r="T122" s="422" t="str">
        <f t="shared" si="111"/>
        <v>Swasta/Lai</v>
      </c>
      <c r="U122" s="145" t="e">
        <f t="shared" si="112"/>
        <v>#VALUE!</v>
      </c>
      <c r="V122" s="133" t="e">
        <f>COUNTIFS(A1_Individu_Data_Keadaan_SDMK!A$4:A$149931,K122,A1_Individu_Data_Keadaan_SDMK!S$4:S$149285,"Dokter Umum")</f>
        <v>#VALUE!</v>
      </c>
      <c r="W122" s="122">
        <f t="shared" si="113"/>
        <v>9</v>
      </c>
      <c r="X122" s="134" t="e">
        <f t="shared" si="114"/>
        <v>#VALUE!</v>
      </c>
      <c r="Y122" s="134" t="e">
        <f t="shared" si="115"/>
        <v>#VALUE!</v>
      </c>
      <c r="Z122" s="133" t="e">
        <f>COUNTIFS(A1_Individu_Data_Keadaan_SDMK!A$4:A$149931,K122,A1_Individu_Data_Keadaan_SDMK!S$4:S$149285,"Dokter Gigi")</f>
        <v>#VALUE!</v>
      </c>
      <c r="AA122" s="122">
        <f t="shared" si="116"/>
        <v>2</v>
      </c>
      <c r="AB122" s="134" t="e">
        <f t="shared" si="117"/>
        <v>#VALUE!</v>
      </c>
      <c r="AC122" s="134" t="e">
        <f t="shared" si="118"/>
        <v>#VALUE!</v>
      </c>
      <c r="AD122" s="133" t="e">
        <f>COUNTIFS(A1_Individu_Data_Keadaan_SDMK!A$4:A$149931,K122,A1_Individu_Data_Keadaan_SDMK!S$4:S$149285,"Dokter Spesialis Penyakit Dalam (Sp.PD)")</f>
        <v>#VALUE!</v>
      </c>
      <c r="AE122" s="122">
        <f t="shared" si="119"/>
        <v>2</v>
      </c>
      <c r="AF122" s="134" t="e">
        <f t="shared" si="120"/>
        <v>#VALUE!</v>
      </c>
      <c r="AG122" s="134" t="e">
        <f t="shared" si="121"/>
        <v>#VALUE!</v>
      </c>
      <c r="AH122" s="133" t="e">
        <f>COUNTIFS(A1_Individu_Data_Keadaan_SDMK!A$4:A$149931,K122,A1_Individu_Data_Keadaan_SDMK!S$4:S$149285,"Dokter Spesialis Obstetri &amp; Ginekologi - Kebidanan &amp; Kandungan (Sp.OG)")</f>
        <v>#VALUE!</v>
      </c>
      <c r="AI122" s="122">
        <f t="shared" si="122"/>
        <v>2</v>
      </c>
      <c r="AJ122" s="134" t="e">
        <f t="shared" si="123"/>
        <v>#VALUE!</v>
      </c>
      <c r="AK122" s="134" t="e">
        <f t="shared" si="124"/>
        <v>#VALUE!</v>
      </c>
      <c r="AL122" s="133" t="e">
        <f>COUNTIFS(A1_Individu_Data_Keadaan_SDMK!A$4:A$149931,K122,A1_Individu_Data_Keadaan_SDMK!S$4:S$149285,"Dokter Spesialis Anak (Sp.A)")</f>
        <v>#VALUE!</v>
      </c>
      <c r="AM122" s="135">
        <f t="shared" si="125"/>
        <v>2</v>
      </c>
      <c r="AN122" s="134" t="e">
        <f t="shared" si="126"/>
        <v>#VALUE!</v>
      </c>
      <c r="AO122" s="134" t="e">
        <f t="shared" si="127"/>
        <v>#VALUE!</v>
      </c>
      <c r="AP122" s="133" t="e">
        <f>COUNTIFS(A1_Individu_Data_Keadaan_SDMK!A$4:A$149931,K122,A1_Individu_Data_Keadaan_SDMK!S$4:S$149285,"Dokter Spesialis Bedah (Sp.B)")</f>
        <v>#VALUE!</v>
      </c>
      <c r="AQ122" s="135">
        <f t="shared" si="128"/>
        <v>2</v>
      </c>
      <c r="AR122" s="134" t="e">
        <f t="shared" si="129"/>
        <v>#VALUE!</v>
      </c>
      <c r="AS122" s="134" t="e">
        <f t="shared" si="130"/>
        <v>#VALUE!</v>
      </c>
      <c r="AT122" s="133" t="e">
        <f>COUNTIFS(A1_Individu_Data_Keadaan_SDMK!A$4:A$149931,K122,A1_Individu_Data_Keadaan_SDMK!S$4:S$149285,"Dokter Spesialis Radiologi (Sp.Rad)")</f>
        <v>#VALUE!</v>
      </c>
      <c r="AU122" s="135">
        <f t="shared" si="131"/>
        <v>1</v>
      </c>
      <c r="AV122" s="134" t="e">
        <f t="shared" si="132"/>
        <v>#VALUE!</v>
      </c>
      <c r="AW122" s="134" t="e">
        <f t="shared" si="133"/>
        <v>#VALUE!</v>
      </c>
      <c r="AX122" s="133" t="e">
        <f>COUNTIFS(A1_Individu_Data_Keadaan_SDMK!A$4:A$149931,K122,A1_Individu_Data_Keadaan_SDMK!S$4:S$149285,"Dokter Spesialis Anastesiologi (Sp.An)")</f>
        <v>#VALUE!</v>
      </c>
      <c r="AY122" s="135">
        <f t="shared" si="134"/>
        <v>1</v>
      </c>
      <c r="AZ122" s="134" t="e">
        <f t="shared" si="135"/>
        <v>#VALUE!</v>
      </c>
      <c r="BA122" s="134" t="e">
        <f t="shared" si="136"/>
        <v>#VALUE!</v>
      </c>
      <c r="BB122" s="133" t="e">
        <f>COUNTIFS(A1_Individu_Data_Keadaan_SDMK!A$4:A$149931,K122,A1_Individu_Data_Keadaan_SDMK!S$4:S$149285,"Dokter Spesialis Patologi Klinik (SP.PK)")</f>
        <v>#VALUE!</v>
      </c>
      <c r="BC122" s="135">
        <f t="shared" si="137"/>
        <v>1</v>
      </c>
      <c r="BD122" s="134" t="e">
        <f t="shared" si="138"/>
        <v>#VALUE!</v>
      </c>
      <c r="BE122" s="134" t="e">
        <f t="shared" si="139"/>
        <v>#VALUE!</v>
      </c>
      <c r="BF122" s="133" t="e">
        <f>COUNTIFS(A1_Individu_Data_Keadaan_SDMK!A$4:A$149931,K122,A1_Individu_Data_Keadaan_SDMK!S$4:S$149285,"Dokter Spesialis Patologi Anatomi (Sp.PA)")</f>
        <v>#VALUE!</v>
      </c>
      <c r="BG122" s="135">
        <f t="shared" si="140"/>
        <v>0</v>
      </c>
      <c r="BH122" s="134" t="e">
        <f t="shared" si="141"/>
        <v>#VALUE!</v>
      </c>
      <c r="BI122" s="134" t="e">
        <f t="shared" si="142"/>
        <v>#VALUE!</v>
      </c>
      <c r="BJ122" s="133" t="e">
        <f>COUNTIFS(A1_Individu_Data_Keadaan_SDMK!A$4:A$149931,K122,A1_Individu_Data_Keadaan_SDMK!S$4:S$149285,"Dokter Spesialis Rehabilitasi Medik (Sp.RM)")</f>
        <v>#VALUE!</v>
      </c>
      <c r="BK122" s="135" t="e">
        <f t="shared" si="143"/>
        <v>#VALUE!</v>
      </c>
      <c r="BL122" s="134" t="e">
        <f t="shared" si="144"/>
        <v>#VALUE!</v>
      </c>
      <c r="BM122" s="134" t="e">
        <f t="shared" si="145"/>
        <v>#VALUE!</v>
      </c>
      <c r="BN122" s="139" t="e">
        <f t="shared" si="146"/>
        <v>#VALUE!</v>
      </c>
    </row>
    <row r="123" spans="11:66" ht="15">
      <c r="K123" s="120" t="s">
        <v>14383</v>
      </c>
      <c r="L123" s="120" t="s">
        <v>14384</v>
      </c>
      <c r="M123" s="120" t="s">
        <v>1632</v>
      </c>
      <c r="N123" s="120" t="s">
        <v>12209</v>
      </c>
      <c r="O123" s="120" t="s">
        <v>14225</v>
      </c>
      <c r="P123" s="120">
        <v>33</v>
      </c>
      <c r="Q123" s="120">
        <v>3313</v>
      </c>
      <c r="R123" s="348" t="str">
        <f>IF(P123&lt;&gt;"",VLOOKUP(P123,'01_MASTER_KODE_WILAYAH'!H$1437:I$1470,2,FALSE),"")</f>
        <v>JAWA TENGAH</v>
      </c>
      <c r="S123" s="348" t="str">
        <f>IF(Q123&lt;&gt;"",VLOOKUP(Q123,'01_MASTER_KODE_WILAYAH'!D$5:F$1353,3,FALSE),"")</f>
        <v>KARANGANYAR</v>
      </c>
      <c r="T123" s="422" t="str">
        <f t="shared" si="111"/>
        <v>Perorangan</v>
      </c>
      <c r="U123" s="145" t="e">
        <f t="shared" si="112"/>
        <v>#VALUE!</v>
      </c>
      <c r="V123" s="133" t="e">
        <f>COUNTIFS(A1_Individu_Data_Keadaan_SDMK!A$4:A$149931,K123,A1_Individu_Data_Keadaan_SDMK!S$4:S$149285,"Dokter Umum")</f>
        <v>#VALUE!</v>
      </c>
      <c r="W123" s="122">
        <f t="shared" si="113"/>
        <v>4</v>
      </c>
      <c r="X123" s="134" t="e">
        <f t="shared" si="114"/>
        <v>#VALUE!</v>
      </c>
      <c r="Y123" s="134" t="e">
        <f t="shared" si="115"/>
        <v>#VALUE!</v>
      </c>
      <c r="Z123" s="133" t="e">
        <f>COUNTIFS(A1_Individu_Data_Keadaan_SDMK!A$4:A$149931,K123,A1_Individu_Data_Keadaan_SDMK!S$4:S$149285,"Dokter Gigi")</f>
        <v>#VALUE!</v>
      </c>
      <c r="AA123" s="122">
        <f t="shared" si="116"/>
        <v>1</v>
      </c>
      <c r="AB123" s="134" t="e">
        <f t="shared" si="117"/>
        <v>#VALUE!</v>
      </c>
      <c r="AC123" s="134" t="e">
        <f t="shared" si="118"/>
        <v>#VALUE!</v>
      </c>
      <c r="AD123" s="133" t="e">
        <f>COUNTIFS(A1_Individu_Data_Keadaan_SDMK!A$4:A$149931,K123,A1_Individu_Data_Keadaan_SDMK!S$4:S$149285,"Dokter Spesialis Penyakit Dalam (Sp.PD)")</f>
        <v>#VALUE!</v>
      </c>
      <c r="AE123" s="122">
        <f t="shared" si="119"/>
        <v>1</v>
      </c>
      <c r="AF123" s="134" t="e">
        <f t="shared" si="120"/>
        <v>#VALUE!</v>
      </c>
      <c r="AG123" s="134" t="e">
        <f t="shared" si="121"/>
        <v>#VALUE!</v>
      </c>
      <c r="AH123" s="133" t="e">
        <f>COUNTIFS(A1_Individu_Data_Keadaan_SDMK!A$4:A$149931,K123,A1_Individu_Data_Keadaan_SDMK!S$4:S$149285,"Dokter Spesialis Obstetri &amp; Ginekologi - Kebidanan &amp; Kandungan (Sp.OG)")</f>
        <v>#VALUE!</v>
      </c>
      <c r="AI123" s="122">
        <f t="shared" si="122"/>
        <v>1</v>
      </c>
      <c r="AJ123" s="134" t="e">
        <f t="shared" si="123"/>
        <v>#VALUE!</v>
      </c>
      <c r="AK123" s="134" t="e">
        <f t="shared" si="124"/>
        <v>#VALUE!</v>
      </c>
      <c r="AL123" s="133" t="e">
        <f>COUNTIFS(A1_Individu_Data_Keadaan_SDMK!A$4:A$149931,K123,A1_Individu_Data_Keadaan_SDMK!S$4:S$149285,"Dokter Spesialis Anak (Sp.A)")</f>
        <v>#VALUE!</v>
      </c>
      <c r="AM123" s="135">
        <f t="shared" si="125"/>
        <v>1</v>
      </c>
      <c r="AN123" s="134" t="e">
        <f t="shared" si="126"/>
        <v>#VALUE!</v>
      </c>
      <c r="AO123" s="134" t="e">
        <f t="shared" si="127"/>
        <v>#VALUE!</v>
      </c>
      <c r="AP123" s="133" t="e">
        <f>COUNTIFS(A1_Individu_Data_Keadaan_SDMK!A$4:A$149931,K123,A1_Individu_Data_Keadaan_SDMK!S$4:S$149285,"Dokter Spesialis Bedah (Sp.B)")</f>
        <v>#VALUE!</v>
      </c>
      <c r="AQ123" s="135">
        <f t="shared" si="128"/>
        <v>1</v>
      </c>
      <c r="AR123" s="134" t="e">
        <f t="shared" si="129"/>
        <v>#VALUE!</v>
      </c>
      <c r="AS123" s="134" t="e">
        <f t="shared" si="130"/>
        <v>#VALUE!</v>
      </c>
      <c r="AT123" s="133" t="e">
        <f>COUNTIFS(A1_Individu_Data_Keadaan_SDMK!A$4:A$149931,K123,A1_Individu_Data_Keadaan_SDMK!S$4:S$149285,"Dokter Spesialis Radiologi (Sp.Rad)")</f>
        <v>#VALUE!</v>
      </c>
      <c r="AU123" s="135">
        <f t="shared" si="131"/>
        <v>0</v>
      </c>
      <c r="AV123" s="134" t="e">
        <f t="shared" si="132"/>
        <v>#VALUE!</v>
      </c>
      <c r="AW123" s="134" t="e">
        <f t="shared" si="133"/>
        <v>#VALUE!</v>
      </c>
      <c r="AX123" s="133" t="e">
        <f>COUNTIFS(A1_Individu_Data_Keadaan_SDMK!A$4:A$149931,K123,A1_Individu_Data_Keadaan_SDMK!S$4:S$149285,"Dokter Spesialis Anastesiologi (Sp.An)")</f>
        <v>#VALUE!</v>
      </c>
      <c r="AY123" s="135">
        <f t="shared" si="134"/>
        <v>0</v>
      </c>
      <c r="AZ123" s="134" t="e">
        <f t="shared" si="135"/>
        <v>#VALUE!</v>
      </c>
      <c r="BA123" s="134" t="e">
        <f t="shared" si="136"/>
        <v>#VALUE!</v>
      </c>
      <c r="BB123" s="133" t="e">
        <f>COUNTIFS(A1_Individu_Data_Keadaan_SDMK!A$4:A$149931,K123,A1_Individu_Data_Keadaan_SDMK!S$4:S$149285,"Dokter Spesialis Patologi Klinik (SP.PK)")</f>
        <v>#VALUE!</v>
      </c>
      <c r="BC123" s="135">
        <f t="shared" si="137"/>
        <v>0</v>
      </c>
      <c r="BD123" s="134" t="e">
        <f t="shared" si="138"/>
        <v>#VALUE!</v>
      </c>
      <c r="BE123" s="134" t="e">
        <f t="shared" si="139"/>
        <v>#VALUE!</v>
      </c>
      <c r="BF123" s="133" t="e">
        <f>COUNTIFS(A1_Individu_Data_Keadaan_SDMK!A$4:A$149931,K123,A1_Individu_Data_Keadaan_SDMK!S$4:S$149285,"Dokter Spesialis Patologi Anatomi (Sp.PA)")</f>
        <v>#VALUE!</v>
      </c>
      <c r="BG123" s="135">
        <f t="shared" si="140"/>
        <v>0</v>
      </c>
      <c r="BH123" s="134" t="e">
        <f t="shared" si="141"/>
        <v>#VALUE!</v>
      </c>
      <c r="BI123" s="134" t="e">
        <f t="shared" si="142"/>
        <v>#VALUE!</v>
      </c>
      <c r="BJ123" s="133" t="e">
        <f>COUNTIFS(A1_Individu_Data_Keadaan_SDMK!A$4:A$149931,K123,A1_Individu_Data_Keadaan_SDMK!S$4:S$149285,"Dokter Spesialis Rehabilitasi Medik (Sp.RM)")</f>
        <v>#VALUE!</v>
      </c>
      <c r="BK123" s="135" t="e">
        <f t="shared" si="143"/>
        <v>#VALUE!</v>
      </c>
      <c r="BL123" s="134" t="e">
        <f t="shared" si="144"/>
        <v>#VALUE!</v>
      </c>
      <c r="BM123" s="134" t="e">
        <f t="shared" si="145"/>
        <v>#VALUE!</v>
      </c>
      <c r="BN123" s="139" t="e">
        <f t="shared" si="146"/>
        <v>#VALUE!</v>
      </c>
    </row>
    <row r="124" spans="11:66" ht="15">
      <c r="K124" s="120" t="s">
        <v>14385</v>
      </c>
      <c r="L124" s="120" t="s">
        <v>14386</v>
      </c>
      <c r="M124" s="120" t="s">
        <v>1632</v>
      </c>
      <c r="N124" s="120" t="s">
        <v>12254</v>
      </c>
      <c r="O124" s="120" t="s">
        <v>12204</v>
      </c>
      <c r="P124" s="120">
        <v>33</v>
      </c>
      <c r="Q124" s="120">
        <v>3313</v>
      </c>
      <c r="R124" s="348" t="str">
        <f>IF(P124&lt;&gt;"",VLOOKUP(P124,'01_MASTER_KODE_WILAYAH'!H$1437:I$1470,2,FALSE),"")</f>
        <v>JAWA TENGAH</v>
      </c>
      <c r="S124" s="348" t="str">
        <f>IF(Q124&lt;&gt;"",VLOOKUP(Q124,'01_MASTER_KODE_WILAYAH'!D$5:F$1353,3,FALSE),"")</f>
        <v>KARANGANYAR</v>
      </c>
      <c r="T124" s="422" t="str">
        <f t="shared" si="111"/>
        <v>Swasta/Lai</v>
      </c>
      <c r="U124" s="145" t="e">
        <f t="shared" si="112"/>
        <v>#VALUE!</v>
      </c>
      <c r="V124" s="133" t="e">
        <f>COUNTIFS(A1_Individu_Data_Keadaan_SDMK!A$4:A$149931,K124,A1_Individu_Data_Keadaan_SDMK!S$4:S$149285,"Dokter Umum")</f>
        <v>#VALUE!</v>
      </c>
      <c r="W124" s="122">
        <f t="shared" si="113"/>
        <v>1</v>
      </c>
      <c r="X124" s="134" t="e">
        <f t="shared" si="114"/>
        <v>#VALUE!</v>
      </c>
      <c r="Y124" s="134" t="e">
        <f t="shared" si="115"/>
        <v>#VALUE!</v>
      </c>
      <c r="Z124" s="133" t="e">
        <f>COUNTIFS(A1_Individu_Data_Keadaan_SDMK!A$4:A$149931,K124,A1_Individu_Data_Keadaan_SDMK!S$4:S$149285,"Dokter Gigi")</f>
        <v>#VALUE!</v>
      </c>
      <c r="AA124" s="122">
        <f t="shared" si="116"/>
        <v>1</v>
      </c>
      <c r="AB124" s="134" t="e">
        <f t="shared" si="117"/>
        <v>#VALUE!</v>
      </c>
      <c r="AC124" s="134" t="e">
        <f t="shared" si="118"/>
        <v>#VALUE!</v>
      </c>
      <c r="AD124" s="133" t="e">
        <f>COUNTIFS(A1_Individu_Data_Keadaan_SDMK!A$4:A$149931,K124,A1_Individu_Data_Keadaan_SDMK!S$4:S$149285,"Dokter Spesialis Penyakit Dalam (Sp.PD)")</f>
        <v>#VALUE!</v>
      </c>
      <c r="AE124" s="122">
        <f t="shared" si="119"/>
        <v>1</v>
      </c>
      <c r="AF124" s="134" t="e">
        <f t="shared" si="120"/>
        <v>#VALUE!</v>
      </c>
      <c r="AG124" s="134" t="e">
        <f t="shared" si="121"/>
        <v>#VALUE!</v>
      </c>
      <c r="AH124" s="133" t="e">
        <f>COUNTIFS(A1_Individu_Data_Keadaan_SDMK!A$4:A$149931,K124,A1_Individu_Data_Keadaan_SDMK!S$4:S$149285,"Dokter Spesialis Obstetri &amp; Ginekologi - Kebidanan &amp; Kandungan (Sp.OG)")</f>
        <v>#VALUE!</v>
      </c>
      <c r="AI124" s="122">
        <f t="shared" si="122"/>
        <v>1</v>
      </c>
      <c r="AJ124" s="134" t="e">
        <f t="shared" si="123"/>
        <v>#VALUE!</v>
      </c>
      <c r="AK124" s="134" t="e">
        <f t="shared" si="124"/>
        <v>#VALUE!</v>
      </c>
      <c r="AL124" s="133" t="e">
        <f>COUNTIFS(A1_Individu_Data_Keadaan_SDMK!A$4:A$149931,K124,A1_Individu_Data_Keadaan_SDMK!S$4:S$149285,"Dokter Spesialis Anak (Sp.A)")</f>
        <v>#VALUE!</v>
      </c>
      <c r="AM124" s="135">
        <f t="shared" si="125"/>
        <v>1</v>
      </c>
      <c r="AN124" s="134" t="e">
        <f t="shared" si="126"/>
        <v>#VALUE!</v>
      </c>
      <c r="AO124" s="134" t="e">
        <f t="shared" si="127"/>
        <v>#VALUE!</v>
      </c>
      <c r="AP124" s="133" t="e">
        <f>COUNTIFS(A1_Individu_Data_Keadaan_SDMK!A$4:A$149931,K124,A1_Individu_Data_Keadaan_SDMK!S$4:S$149285,"Dokter Spesialis Bedah (Sp.B)")</f>
        <v>#VALUE!</v>
      </c>
      <c r="AQ124" s="135">
        <f t="shared" si="128"/>
        <v>1</v>
      </c>
      <c r="AR124" s="134" t="e">
        <f t="shared" si="129"/>
        <v>#VALUE!</v>
      </c>
      <c r="AS124" s="134" t="e">
        <f t="shared" si="130"/>
        <v>#VALUE!</v>
      </c>
      <c r="AT124" s="133" t="e">
        <f>COUNTIFS(A1_Individu_Data_Keadaan_SDMK!A$4:A$149931,K124,A1_Individu_Data_Keadaan_SDMK!S$4:S$149285,"Dokter Spesialis Radiologi (Sp.Rad)")</f>
        <v>#VALUE!</v>
      </c>
      <c r="AU124" s="135">
        <f t="shared" si="131"/>
        <v>0</v>
      </c>
      <c r="AV124" s="134" t="e">
        <f t="shared" si="132"/>
        <v>#VALUE!</v>
      </c>
      <c r="AW124" s="134" t="e">
        <f t="shared" si="133"/>
        <v>#VALUE!</v>
      </c>
      <c r="AX124" s="133" t="e">
        <f>COUNTIFS(A1_Individu_Data_Keadaan_SDMK!A$4:A$149931,K124,A1_Individu_Data_Keadaan_SDMK!S$4:S$149285,"Dokter Spesialis Anastesiologi (Sp.An)")</f>
        <v>#VALUE!</v>
      </c>
      <c r="AY124" s="135">
        <f t="shared" si="134"/>
        <v>0</v>
      </c>
      <c r="AZ124" s="134" t="e">
        <f t="shared" si="135"/>
        <v>#VALUE!</v>
      </c>
      <c r="BA124" s="134" t="e">
        <f t="shared" si="136"/>
        <v>#VALUE!</v>
      </c>
      <c r="BB124" s="133" t="e">
        <f>COUNTIFS(A1_Individu_Data_Keadaan_SDMK!A$4:A$149931,K124,A1_Individu_Data_Keadaan_SDMK!S$4:S$149285,"Dokter Spesialis Patologi Klinik (SP.PK)")</f>
        <v>#VALUE!</v>
      </c>
      <c r="BC124" s="135">
        <f t="shared" si="137"/>
        <v>0</v>
      </c>
      <c r="BD124" s="134" t="e">
        <f t="shared" si="138"/>
        <v>#VALUE!</v>
      </c>
      <c r="BE124" s="134" t="e">
        <f t="shared" si="139"/>
        <v>#VALUE!</v>
      </c>
      <c r="BF124" s="133" t="e">
        <f>COUNTIFS(A1_Individu_Data_Keadaan_SDMK!A$4:A$149931,K124,A1_Individu_Data_Keadaan_SDMK!S$4:S$149285,"Dokter Spesialis Patologi Anatomi (Sp.PA)")</f>
        <v>#VALUE!</v>
      </c>
      <c r="BG124" s="135">
        <f t="shared" si="140"/>
        <v>0</v>
      </c>
      <c r="BH124" s="134" t="e">
        <f t="shared" si="141"/>
        <v>#VALUE!</v>
      </c>
      <c r="BI124" s="134" t="e">
        <f t="shared" si="142"/>
        <v>#VALUE!</v>
      </c>
      <c r="BJ124" s="133" t="e">
        <f>COUNTIFS(A1_Individu_Data_Keadaan_SDMK!A$4:A$149931,K124,A1_Individu_Data_Keadaan_SDMK!S$4:S$149285,"Dokter Spesialis Rehabilitasi Medik (Sp.RM)")</f>
        <v>#VALUE!</v>
      </c>
      <c r="BK124" s="135" t="e">
        <f t="shared" si="143"/>
        <v>#VALUE!</v>
      </c>
      <c r="BL124" s="134" t="e">
        <f t="shared" si="144"/>
        <v>#VALUE!</v>
      </c>
      <c r="BM124" s="134" t="e">
        <f t="shared" si="145"/>
        <v>#VALUE!</v>
      </c>
      <c r="BN124" s="139" t="e">
        <f t="shared" si="146"/>
        <v>#VALUE!</v>
      </c>
    </row>
    <row r="125" spans="11:66" ht="15">
      <c r="K125" s="120" t="s">
        <v>14387</v>
      </c>
      <c r="L125" s="120" t="s">
        <v>14388</v>
      </c>
      <c r="M125" s="120" t="s">
        <v>1632</v>
      </c>
      <c r="N125" s="120" t="s">
        <v>12254</v>
      </c>
      <c r="O125" s="120" t="s">
        <v>12203</v>
      </c>
      <c r="P125" s="120">
        <v>33</v>
      </c>
      <c r="Q125" s="120">
        <v>3313</v>
      </c>
      <c r="R125" s="348" t="str">
        <f>IF(P125&lt;&gt;"",VLOOKUP(P125,'01_MASTER_KODE_WILAYAH'!H$1437:I$1470,2,FALSE),"")</f>
        <v>JAWA TENGAH</v>
      </c>
      <c r="S125" s="348" t="str">
        <f>IF(Q125&lt;&gt;"",VLOOKUP(Q125,'01_MASTER_KODE_WILAYAH'!D$5:F$1353,3,FALSE),"")</f>
        <v>KARANGANYAR</v>
      </c>
      <c r="T125" s="422" t="str">
        <f t="shared" si="111"/>
        <v>Organisasi</v>
      </c>
      <c r="U125" s="145" t="e">
        <f t="shared" si="112"/>
        <v>#VALUE!</v>
      </c>
      <c r="V125" s="133" t="e">
        <f>COUNTIFS(A1_Individu_Data_Keadaan_SDMK!A$4:A$149931,K125,A1_Individu_Data_Keadaan_SDMK!S$4:S$149285,"Dokter Umum")</f>
        <v>#VALUE!</v>
      </c>
      <c r="W125" s="122">
        <f t="shared" si="113"/>
        <v>1</v>
      </c>
      <c r="X125" s="134" t="e">
        <f t="shared" si="114"/>
        <v>#VALUE!</v>
      </c>
      <c r="Y125" s="134" t="e">
        <f t="shared" si="115"/>
        <v>#VALUE!</v>
      </c>
      <c r="Z125" s="133" t="e">
        <f>COUNTIFS(A1_Individu_Data_Keadaan_SDMK!A$4:A$149931,K125,A1_Individu_Data_Keadaan_SDMK!S$4:S$149285,"Dokter Gigi")</f>
        <v>#VALUE!</v>
      </c>
      <c r="AA125" s="122">
        <f t="shared" si="116"/>
        <v>1</v>
      </c>
      <c r="AB125" s="134" t="e">
        <f t="shared" si="117"/>
        <v>#VALUE!</v>
      </c>
      <c r="AC125" s="134" t="e">
        <f t="shared" si="118"/>
        <v>#VALUE!</v>
      </c>
      <c r="AD125" s="133" t="e">
        <f>COUNTIFS(A1_Individu_Data_Keadaan_SDMK!A$4:A$149931,K125,A1_Individu_Data_Keadaan_SDMK!S$4:S$149285,"Dokter Spesialis Penyakit Dalam (Sp.PD)")</f>
        <v>#VALUE!</v>
      </c>
      <c r="AE125" s="122">
        <f t="shared" si="119"/>
        <v>1</v>
      </c>
      <c r="AF125" s="134" t="e">
        <f t="shared" si="120"/>
        <v>#VALUE!</v>
      </c>
      <c r="AG125" s="134" t="e">
        <f t="shared" si="121"/>
        <v>#VALUE!</v>
      </c>
      <c r="AH125" s="133" t="e">
        <f>COUNTIFS(A1_Individu_Data_Keadaan_SDMK!A$4:A$149931,K125,A1_Individu_Data_Keadaan_SDMK!S$4:S$149285,"Dokter Spesialis Obstetri &amp; Ginekologi - Kebidanan &amp; Kandungan (Sp.OG)")</f>
        <v>#VALUE!</v>
      </c>
      <c r="AI125" s="122">
        <f t="shared" si="122"/>
        <v>1</v>
      </c>
      <c r="AJ125" s="134" t="e">
        <f t="shared" si="123"/>
        <v>#VALUE!</v>
      </c>
      <c r="AK125" s="134" t="e">
        <f t="shared" si="124"/>
        <v>#VALUE!</v>
      </c>
      <c r="AL125" s="133" t="e">
        <f>COUNTIFS(A1_Individu_Data_Keadaan_SDMK!A$4:A$149931,K125,A1_Individu_Data_Keadaan_SDMK!S$4:S$149285,"Dokter Spesialis Anak (Sp.A)")</f>
        <v>#VALUE!</v>
      </c>
      <c r="AM125" s="135">
        <f t="shared" si="125"/>
        <v>1</v>
      </c>
      <c r="AN125" s="134" t="e">
        <f t="shared" si="126"/>
        <v>#VALUE!</v>
      </c>
      <c r="AO125" s="134" t="e">
        <f t="shared" si="127"/>
        <v>#VALUE!</v>
      </c>
      <c r="AP125" s="133" t="e">
        <f>COUNTIFS(A1_Individu_Data_Keadaan_SDMK!A$4:A$149931,K125,A1_Individu_Data_Keadaan_SDMK!S$4:S$149285,"Dokter Spesialis Bedah (Sp.B)")</f>
        <v>#VALUE!</v>
      </c>
      <c r="AQ125" s="135">
        <f t="shared" si="128"/>
        <v>1</v>
      </c>
      <c r="AR125" s="134" t="e">
        <f t="shared" si="129"/>
        <v>#VALUE!</v>
      </c>
      <c r="AS125" s="134" t="e">
        <f t="shared" si="130"/>
        <v>#VALUE!</v>
      </c>
      <c r="AT125" s="133" t="e">
        <f>COUNTIFS(A1_Individu_Data_Keadaan_SDMK!A$4:A$149931,K125,A1_Individu_Data_Keadaan_SDMK!S$4:S$149285,"Dokter Spesialis Radiologi (Sp.Rad)")</f>
        <v>#VALUE!</v>
      </c>
      <c r="AU125" s="135">
        <f t="shared" si="131"/>
        <v>0</v>
      </c>
      <c r="AV125" s="134" t="e">
        <f t="shared" si="132"/>
        <v>#VALUE!</v>
      </c>
      <c r="AW125" s="134" t="e">
        <f t="shared" si="133"/>
        <v>#VALUE!</v>
      </c>
      <c r="AX125" s="133" t="e">
        <f>COUNTIFS(A1_Individu_Data_Keadaan_SDMK!A$4:A$149931,K125,A1_Individu_Data_Keadaan_SDMK!S$4:S$149285,"Dokter Spesialis Anastesiologi (Sp.An)")</f>
        <v>#VALUE!</v>
      </c>
      <c r="AY125" s="135">
        <f t="shared" si="134"/>
        <v>0</v>
      </c>
      <c r="AZ125" s="134" t="e">
        <f t="shared" si="135"/>
        <v>#VALUE!</v>
      </c>
      <c r="BA125" s="134" t="e">
        <f t="shared" si="136"/>
        <v>#VALUE!</v>
      </c>
      <c r="BB125" s="133" t="e">
        <f>COUNTIFS(A1_Individu_Data_Keadaan_SDMK!A$4:A$149931,K125,A1_Individu_Data_Keadaan_SDMK!S$4:S$149285,"Dokter Spesialis Patologi Klinik (SP.PK)")</f>
        <v>#VALUE!</v>
      </c>
      <c r="BC125" s="135">
        <f t="shared" si="137"/>
        <v>0</v>
      </c>
      <c r="BD125" s="134" t="e">
        <f t="shared" si="138"/>
        <v>#VALUE!</v>
      </c>
      <c r="BE125" s="134" t="e">
        <f t="shared" si="139"/>
        <v>#VALUE!</v>
      </c>
      <c r="BF125" s="133" t="e">
        <f>COUNTIFS(A1_Individu_Data_Keadaan_SDMK!A$4:A$149931,K125,A1_Individu_Data_Keadaan_SDMK!S$4:S$149285,"Dokter Spesialis Patologi Anatomi (Sp.PA)")</f>
        <v>#VALUE!</v>
      </c>
      <c r="BG125" s="135">
        <f t="shared" si="140"/>
        <v>0</v>
      </c>
      <c r="BH125" s="134" t="e">
        <f t="shared" si="141"/>
        <v>#VALUE!</v>
      </c>
      <c r="BI125" s="134" t="e">
        <f t="shared" si="142"/>
        <v>#VALUE!</v>
      </c>
      <c r="BJ125" s="133" t="e">
        <f>COUNTIFS(A1_Individu_Data_Keadaan_SDMK!A$4:A$149931,K125,A1_Individu_Data_Keadaan_SDMK!S$4:S$149285,"Dokter Spesialis Rehabilitasi Medik (Sp.RM)")</f>
        <v>#VALUE!</v>
      </c>
      <c r="BK125" s="135" t="e">
        <f t="shared" si="143"/>
        <v>#VALUE!</v>
      </c>
      <c r="BL125" s="134" t="e">
        <f t="shared" si="144"/>
        <v>#VALUE!</v>
      </c>
      <c r="BM125" s="134" t="e">
        <f t="shared" si="145"/>
        <v>#VALUE!</v>
      </c>
      <c r="BN125" s="139" t="e">
        <f t="shared" si="146"/>
        <v>#VALUE!</v>
      </c>
    </row>
    <row r="126" spans="11:66" ht="15">
      <c r="K126" s="120" t="s">
        <v>14389</v>
      </c>
      <c r="L126" s="120" t="s">
        <v>14390</v>
      </c>
      <c r="M126" s="120" t="s">
        <v>1632</v>
      </c>
      <c r="N126" s="120" t="s">
        <v>12254</v>
      </c>
      <c r="O126" s="120" t="s">
        <v>12204</v>
      </c>
      <c r="P126" s="120">
        <v>33</v>
      </c>
      <c r="Q126" s="120">
        <v>3313</v>
      </c>
      <c r="R126" s="348" t="str">
        <f>IF(P126&lt;&gt;"",VLOOKUP(P126,'01_MASTER_KODE_WILAYAH'!H$1437:I$1470,2,FALSE),"")</f>
        <v>JAWA TENGAH</v>
      </c>
      <c r="S126" s="348" t="str">
        <f>IF(Q126&lt;&gt;"",VLOOKUP(Q126,'01_MASTER_KODE_WILAYAH'!D$5:F$1353,3,FALSE),"")</f>
        <v>KARANGANYAR</v>
      </c>
      <c r="T126" s="422" t="str">
        <f t="shared" si="111"/>
        <v>Swasta/Lai</v>
      </c>
      <c r="U126" s="145" t="e">
        <f t="shared" si="112"/>
        <v>#VALUE!</v>
      </c>
      <c r="V126" s="133" t="e">
        <f>COUNTIFS(A1_Individu_Data_Keadaan_SDMK!A$4:A$149931,K126,A1_Individu_Data_Keadaan_SDMK!S$4:S$149285,"Dokter Umum")</f>
        <v>#VALUE!</v>
      </c>
      <c r="W126" s="122">
        <f t="shared" si="113"/>
        <v>1</v>
      </c>
      <c r="X126" s="134" t="e">
        <f t="shared" si="114"/>
        <v>#VALUE!</v>
      </c>
      <c r="Y126" s="134" t="e">
        <f t="shared" si="115"/>
        <v>#VALUE!</v>
      </c>
      <c r="Z126" s="133" t="e">
        <f>COUNTIFS(A1_Individu_Data_Keadaan_SDMK!A$4:A$149931,K126,A1_Individu_Data_Keadaan_SDMK!S$4:S$149285,"Dokter Gigi")</f>
        <v>#VALUE!</v>
      </c>
      <c r="AA126" s="122">
        <f t="shared" si="116"/>
        <v>1</v>
      </c>
      <c r="AB126" s="134" t="e">
        <f t="shared" si="117"/>
        <v>#VALUE!</v>
      </c>
      <c r="AC126" s="134" t="e">
        <f t="shared" si="118"/>
        <v>#VALUE!</v>
      </c>
      <c r="AD126" s="133" t="e">
        <f>COUNTIFS(A1_Individu_Data_Keadaan_SDMK!A$4:A$149931,K126,A1_Individu_Data_Keadaan_SDMK!S$4:S$149285,"Dokter Spesialis Penyakit Dalam (Sp.PD)")</f>
        <v>#VALUE!</v>
      </c>
      <c r="AE126" s="122">
        <f t="shared" si="119"/>
        <v>1</v>
      </c>
      <c r="AF126" s="134" t="e">
        <f t="shared" si="120"/>
        <v>#VALUE!</v>
      </c>
      <c r="AG126" s="134" t="e">
        <f t="shared" si="121"/>
        <v>#VALUE!</v>
      </c>
      <c r="AH126" s="133" t="e">
        <f>COUNTIFS(A1_Individu_Data_Keadaan_SDMK!A$4:A$149931,K126,A1_Individu_Data_Keadaan_SDMK!S$4:S$149285,"Dokter Spesialis Obstetri &amp; Ginekologi - Kebidanan &amp; Kandungan (Sp.OG)")</f>
        <v>#VALUE!</v>
      </c>
      <c r="AI126" s="122">
        <f t="shared" si="122"/>
        <v>1</v>
      </c>
      <c r="AJ126" s="134" t="e">
        <f t="shared" si="123"/>
        <v>#VALUE!</v>
      </c>
      <c r="AK126" s="134" t="e">
        <f t="shared" si="124"/>
        <v>#VALUE!</v>
      </c>
      <c r="AL126" s="133" t="e">
        <f>COUNTIFS(A1_Individu_Data_Keadaan_SDMK!A$4:A$149931,K126,A1_Individu_Data_Keadaan_SDMK!S$4:S$149285,"Dokter Spesialis Anak (Sp.A)")</f>
        <v>#VALUE!</v>
      </c>
      <c r="AM126" s="135">
        <f t="shared" si="125"/>
        <v>1</v>
      </c>
      <c r="AN126" s="134" t="e">
        <f t="shared" si="126"/>
        <v>#VALUE!</v>
      </c>
      <c r="AO126" s="134" t="e">
        <f t="shared" si="127"/>
        <v>#VALUE!</v>
      </c>
      <c r="AP126" s="133" t="e">
        <f>COUNTIFS(A1_Individu_Data_Keadaan_SDMK!A$4:A$149931,K126,A1_Individu_Data_Keadaan_SDMK!S$4:S$149285,"Dokter Spesialis Bedah (Sp.B)")</f>
        <v>#VALUE!</v>
      </c>
      <c r="AQ126" s="135">
        <f t="shared" si="128"/>
        <v>1</v>
      </c>
      <c r="AR126" s="134" t="e">
        <f t="shared" si="129"/>
        <v>#VALUE!</v>
      </c>
      <c r="AS126" s="134" t="e">
        <f t="shared" si="130"/>
        <v>#VALUE!</v>
      </c>
      <c r="AT126" s="133" t="e">
        <f>COUNTIFS(A1_Individu_Data_Keadaan_SDMK!A$4:A$149931,K126,A1_Individu_Data_Keadaan_SDMK!S$4:S$149285,"Dokter Spesialis Radiologi (Sp.Rad)")</f>
        <v>#VALUE!</v>
      </c>
      <c r="AU126" s="135">
        <f t="shared" si="131"/>
        <v>0</v>
      </c>
      <c r="AV126" s="134" t="e">
        <f t="shared" si="132"/>
        <v>#VALUE!</v>
      </c>
      <c r="AW126" s="134" t="e">
        <f t="shared" si="133"/>
        <v>#VALUE!</v>
      </c>
      <c r="AX126" s="133" t="e">
        <f>COUNTIFS(A1_Individu_Data_Keadaan_SDMK!A$4:A$149931,K126,A1_Individu_Data_Keadaan_SDMK!S$4:S$149285,"Dokter Spesialis Anastesiologi (Sp.An)")</f>
        <v>#VALUE!</v>
      </c>
      <c r="AY126" s="135">
        <f t="shared" si="134"/>
        <v>0</v>
      </c>
      <c r="AZ126" s="134" t="e">
        <f t="shared" si="135"/>
        <v>#VALUE!</v>
      </c>
      <c r="BA126" s="134" t="e">
        <f t="shared" si="136"/>
        <v>#VALUE!</v>
      </c>
      <c r="BB126" s="133" t="e">
        <f>COUNTIFS(A1_Individu_Data_Keadaan_SDMK!A$4:A$149931,K126,A1_Individu_Data_Keadaan_SDMK!S$4:S$149285,"Dokter Spesialis Patologi Klinik (SP.PK)")</f>
        <v>#VALUE!</v>
      </c>
      <c r="BC126" s="135">
        <f t="shared" si="137"/>
        <v>0</v>
      </c>
      <c r="BD126" s="134" t="e">
        <f t="shared" si="138"/>
        <v>#VALUE!</v>
      </c>
      <c r="BE126" s="134" t="e">
        <f t="shared" si="139"/>
        <v>#VALUE!</v>
      </c>
      <c r="BF126" s="133" t="e">
        <f>COUNTIFS(A1_Individu_Data_Keadaan_SDMK!A$4:A$149931,K126,A1_Individu_Data_Keadaan_SDMK!S$4:S$149285,"Dokter Spesialis Patologi Anatomi (Sp.PA)")</f>
        <v>#VALUE!</v>
      </c>
      <c r="BG126" s="135">
        <f t="shared" si="140"/>
        <v>0</v>
      </c>
      <c r="BH126" s="134" t="e">
        <f t="shared" si="141"/>
        <v>#VALUE!</v>
      </c>
      <c r="BI126" s="134" t="e">
        <f t="shared" si="142"/>
        <v>#VALUE!</v>
      </c>
      <c r="BJ126" s="133" t="e">
        <f>COUNTIFS(A1_Individu_Data_Keadaan_SDMK!A$4:A$149931,K126,A1_Individu_Data_Keadaan_SDMK!S$4:S$149285,"Dokter Spesialis Rehabilitasi Medik (Sp.RM)")</f>
        <v>#VALUE!</v>
      </c>
      <c r="BK126" s="135" t="e">
        <f t="shared" si="143"/>
        <v>#VALUE!</v>
      </c>
      <c r="BL126" s="134" t="e">
        <f t="shared" si="144"/>
        <v>#VALUE!</v>
      </c>
      <c r="BM126" s="134" t="e">
        <f t="shared" si="145"/>
        <v>#VALUE!</v>
      </c>
      <c r="BN126" s="139" t="e">
        <f t="shared" si="146"/>
        <v>#VALUE!</v>
      </c>
    </row>
    <row r="127" spans="11:66" ht="15">
      <c r="K127" s="120" t="s">
        <v>14391</v>
      </c>
      <c r="L127" s="120" t="s">
        <v>14392</v>
      </c>
      <c r="M127" s="120" t="s">
        <v>1632</v>
      </c>
      <c r="N127" s="120" t="s">
        <v>12207</v>
      </c>
      <c r="O127" s="120" t="s">
        <v>12201</v>
      </c>
      <c r="P127" s="120">
        <v>33</v>
      </c>
      <c r="Q127" s="120">
        <v>3314</v>
      </c>
      <c r="R127" s="348" t="str">
        <f>IF(P127&lt;&gt;"",VLOOKUP(P127,'01_MASTER_KODE_WILAYAH'!H$1437:I$1470,2,FALSE),"")</f>
        <v>JAWA TENGAH</v>
      </c>
      <c r="S127" s="348" t="str">
        <f>IF(Q127&lt;&gt;"",VLOOKUP(Q127,'01_MASTER_KODE_WILAYAH'!D$5:F$1353,3,FALSE),"")</f>
        <v>SRAGEN</v>
      </c>
      <c r="T127" s="422" t="str">
        <f t="shared" si="111"/>
        <v>Pemerintah</v>
      </c>
      <c r="U127" s="145" t="e">
        <f t="shared" si="112"/>
        <v>#VALUE!</v>
      </c>
      <c r="V127" s="133" t="e">
        <f>COUNTIFS(A1_Individu_Data_Keadaan_SDMK!A$4:A$149931,K127,A1_Individu_Data_Keadaan_SDMK!S$4:S$149285,"Dokter Umum")</f>
        <v>#VALUE!</v>
      </c>
      <c r="W127" s="122">
        <f t="shared" si="113"/>
        <v>12</v>
      </c>
      <c r="X127" s="134" t="e">
        <f t="shared" si="114"/>
        <v>#VALUE!</v>
      </c>
      <c r="Y127" s="134" t="e">
        <f t="shared" si="115"/>
        <v>#VALUE!</v>
      </c>
      <c r="Z127" s="133" t="e">
        <f>COUNTIFS(A1_Individu_Data_Keadaan_SDMK!A$4:A$149931,K127,A1_Individu_Data_Keadaan_SDMK!S$4:S$149285,"Dokter Gigi")</f>
        <v>#VALUE!</v>
      </c>
      <c r="AA127" s="122">
        <f t="shared" si="116"/>
        <v>3</v>
      </c>
      <c r="AB127" s="134" t="e">
        <f t="shared" si="117"/>
        <v>#VALUE!</v>
      </c>
      <c r="AC127" s="134" t="e">
        <f t="shared" si="118"/>
        <v>#VALUE!</v>
      </c>
      <c r="AD127" s="133" t="e">
        <f>COUNTIFS(A1_Individu_Data_Keadaan_SDMK!A$4:A$149931,K127,A1_Individu_Data_Keadaan_SDMK!S$4:S$149285,"Dokter Spesialis Penyakit Dalam (Sp.PD)")</f>
        <v>#VALUE!</v>
      </c>
      <c r="AE127" s="122">
        <f t="shared" si="119"/>
        <v>3</v>
      </c>
      <c r="AF127" s="134" t="e">
        <f t="shared" si="120"/>
        <v>#VALUE!</v>
      </c>
      <c r="AG127" s="134" t="e">
        <f t="shared" si="121"/>
        <v>#VALUE!</v>
      </c>
      <c r="AH127" s="133" t="e">
        <f>COUNTIFS(A1_Individu_Data_Keadaan_SDMK!A$4:A$149931,K127,A1_Individu_Data_Keadaan_SDMK!S$4:S$149285,"Dokter Spesialis Obstetri &amp; Ginekologi - Kebidanan &amp; Kandungan (Sp.OG)")</f>
        <v>#VALUE!</v>
      </c>
      <c r="AI127" s="122">
        <f t="shared" si="122"/>
        <v>3</v>
      </c>
      <c r="AJ127" s="134" t="e">
        <f t="shared" si="123"/>
        <v>#VALUE!</v>
      </c>
      <c r="AK127" s="134" t="e">
        <f t="shared" si="124"/>
        <v>#VALUE!</v>
      </c>
      <c r="AL127" s="133" t="e">
        <f>COUNTIFS(A1_Individu_Data_Keadaan_SDMK!A$4:A$149931,K127,A1_Individu_Data_Keadaan_SDMK!S$4:S$149285,"Dokter Spesialis Anak (Sp.A)")</f>
        <v>#VALUE!</v>
      </c>
      <c r="AM127" s="135">
        <f t="shared" si="125"/>
        <v>3</v>
      </c>
      <c r="AN127" s="134" t="e">
        <f t="shared" si="126"/>
        <v>#VALUE!</v>
      </c>
      <c r="AO127" s="134" t="e">
        <f t="shared" si="127"/>
        <v>#VALUE!</v>
      </c>
      <c r="AP127" s="133" t="e">
        <f>COUNTIFS(A1_Individu_Data_Keadaan_SDMK!A$4:A$149931,K127,A1_Individu_Data_Keadaan_SDMK!S$4:S$149285,"Dokter Spesialis Bedah (Sp.B)")</f>
        <v>#VALUE!</v>
      </c>
      <c r="AQ127" s="135">
        <f t="shared" si="128"/>
        <v>3</v>
      </c>
      <c r="AR127" s="134" t="e">
        <f t="shared" si="129"/>
        <v>#VALUE!</v>
      </c>
      <c r="AS127" s="134" t="e">
        <f t="shared" si="130"/>
        <v>#VALUE!</v>
      </c>
      <c r="AT127" s="133" t="e">
        <f>COUNTIFS(A1_Individu_Data_Keadaan_SDMK!A$4:A$149931,K127,A1_Individu_Data_Keadaan_SDMK!S$4:S$149285,"Dokter Spesialis Radiologi (Sp.Rad)")</f>
        <v>#VALUE!</v>
      </c>
      <c r="AU127" s="135">
        <f t="shared" si="131"/>
        <v>2</v>
      </c>
      <c r="AV127" s="134" t="e">
        <f t="shared" si="132"/>
        <v>#VALUE!</v>
      </c>
      <c r="AW127" s="134" t="e">
        <f t="shared" si="133"/>
        <v>#VALUE!</v>
      </c>
      <c r="AX127" s="133" t="e">
        <f>COUNTIFS(A1_Individu_Data_Keadaan_SDMK!A$4:A$149931,K127,A1_Individu_Data_Keadaan_SDMK!S$4:S$149285,"Dokter Spesialis Anastesiologi (Sp.An)")</f>
        <v>#VALUE!</v>
      </c>
      <c r="AY127" s="135">
        <f t="shared" si="134"/>
        <v>2</v>
      </c>
      <c r="AZ127" s="134" t="e">
        <f t="shared" si="135"/>
        <v>#VALUE!</v>
      </c>
      <c r="BA127" s="134" t="e">
        <f t="shared" si="136"/>
        <v>#VALUE!</v>
      </c>
      <c r="BB127" s="133" t="e">
        <f>COUNTIFS(A1_Individu_Data_Keadaan_SDMK!A$4:A$149931,K127,A1_Individu_Data_Keadaan_SDMK!S$4:S$149285,"Dokter Spesialis Patologi Klinik (SP.PK)")</f>
        <v>#VALUE!</v>
      </c>
      <c r="BC127" s="135">
        <f t="shared" si="137"/>
        <v>2</v>
      </c>
      <c r="BD127" s="134" t="e">
        <f t="shared" si="138"/>
        <v>#VALUE!</v>
      </c>
      <c r="BE127" s="134" t="e">
        <f t="shared" si="139"/>
        <v>#VALUE!</v>
      </c>
      <c r="BF127" s="133" t="e">
        <f>COUNTIFS(A1_Individu_Data_Keadaan_SDMK!A$4:A$149931,K127,A1_Individu_Data_Keadaan_SDMK!S$4:S$149285,"Dokter Spesialis Patologi Anatomi (Sp.PA)")</f>
        <v>#VALUE!</v>
      </c>
      <c r="BG127" s="135">
        <f t="shared" si="140"/>
        <v>0</v>
      </c>
      <c r="BH127" s="134" t="e">
        <f t="shared" si="141"/>
        <v>#VALUE!</v>
      </c>
      <c r="BI127" s="134" t="e">
        <f t="shared" si="142"/>
        <v>#VALUE!</v>
      </c>
      <c r="BJ127" s="133" t="e">
        <f>COUNTIFS(A1_Individu_Data_Keadaan_SDMK!A$4:A$149931,K127,A1_Individu_Data_Keadaan_SDMK!S$4:S$149285,"Dokter Spesialis Rehabilitasi Medik (Sp.RM)")</f>
        <v>#VALUE!</v>
      </c>
      <c r="BK127" s="135" t="e">
        <f t="shared" si="143"/>
        <v>#VALUE!</v>
      </c>
      <c r="BL127" s="134" t="e">
        <f t="shared" si="144"/>
        <v>#VALUE!</v>
      </c>
      <c r="BM127" s="134" t="e">
        <f t="shared" si="145"/>
        <v>#VALUE!</v>
      </c>
      <c r="BN127" s="139" t="e">
        <f t="shared" si="146"/>
        <v>#VALUE!</v>
      </c>
    </row>
    <row r="128" spans="11:66" ht="15">
      <c r="K128" s="120" t="s">
        <v>14393</v>
      </c>
      <c r="L128" s="120" t="s">
        <v>14394</v>
      </c>
      <c r="M128" s="120" t="s">
        <v>1632</v>
      </c>
      <c r="N128" s="120" t="s">
        <v>12209</v>
      </c>
      <c r="O128" s="120" t="s">
        <v>12203</v>
      </c>
      <c r="P128" s="120">
        <v>33</v>
      </c>
      <c r="Q128" s="120">
        <v>3314</v>
      </c>
      <c r="R128" s="348" t="str">
        <f>IF(P128&lt;&gt;"",VLOOKUP(P128,'01_MASTER_KODE_WILAYAH'!H$1437:I$1470,2,FALSE),"")</f>
        <v>JAWA TENGAH</v>
      </c>
      <c r="S128" s="348" t="str">
        <f>IF(Q128&lt;&gt;"",VLOOKUP(Q128,'01_MASTER_KODE_WILAYAH'!D$5:F$1353,3,FALSE),"")</f>
        <v>SRAGEN</v>
      </c>
      <c r="T128" s="422" t="str">
        <f t="shared" si="111"/>
        <v>Organisasi</v>
      </c>
      <c r="U128" s="145" t="e">
        <f t="shared" si="112"/>
        <v>#VALUE!</v>
      </c>
      <c r="V128" s="133" t="e">
        <f>COUNTIFS(A1_Individu_Data_Keadaan_SDMK!A$4:A$149931,K128,A1_Individu_Data_Keadaan_SDMK!S$4:S$149285,"Dokter Umum")</f>
        <v>#VALUE!</v>
      </c>
      <c r="W128" s="122">
        <f t="shared" si="113"/>
        <v>4</v>
      </c>
      <c r="X128" s="134" t="e">
        <f t="shared" si="114"/>
        <v>#VALUE!</v>
      </c>
      <c r="Y128" s="134" t="e">
        <f t="shared" si="115"/>
        <v>#VALUE!</v>
      </c>
      <c r="Z128" s="133" t="e">
        <f>COUNTIFS(A1_Individu_Data_Keadaan_SDMK!A$4:A$149931,K128,A1_Individu_Data_Keadaan_SDMK!S$4:S$149285,"Dokter Gigi")</f>
        <v>#VALUE!</v>
      </c>
      <c r="AA128" s="122">
        <f t="shared" si="116"/>
        <v>1</v>
      </c>
      <c r="AB128" s="134" t="e">
        <f t="shared" si="117"/>
        <v>#VALUE!</v>
      </c>
      <c r="AC128" s="134" t="e">
        <f t="shared" si="118"/>
        <v>#VALUE!</v>
      </c>
      <c r="AD128" s="133" t="e">
        <f>COUNTIFS(A1_Individu_Data_Keadaan_SDMK!A$4:A$149931,K128,A1_Individu_Data_Keadaan_SDMK!S$4:S$149285,"Dokter Spesialis Penyakit Dalam (Sp.PD)")</f>
        <v>#VALUE!</v>
      </c>
      <c r="AE128" s="122">
        <f t="shared" si="119"/>
        <v>1</v>
      </c>
      <c r="AF128" s="134" t="e">
        <f t="shared" si="120"/>
        <v>#VALUE!</v>
      </c>
      <c r="AG128" s="134" t="e">
        <f t="shared" si="121"/>
        <v>#VALUE!</v>
      </c>
      <c r="AH128" s="133" t="e">
        <f>COUNTIFS(A1_Individu_Data_Keadaan_SDMK!A$4:A$149931,K128,A1_Individu_Data_Keadaan_SDMK!S$4:S$149285,"Dokter Spesialis Obstetri &amp; Ginekologi - Kebidanan &amp; Kandungan (Sp.OG)")</f>
        <v>#VALUE!</v>
      </c>
      <c r="AI128" s="122">
        <f t="shared" si="122"/>
        <v>1</v>
      </c>
      <c r="AJ128" s="134" t="e">
        <f t="shared" si="123"/>
        <v>#VALUE!</v>
      </c>
      <c r="AK128" s="134" t="e">
        <f t="shared" si="124"/>
        <v>#VALUE!</v>
      </c>
      <c r="AL128" s="133" t="e">
        <f>COUNTIFS(A1_Individu_Data_Keadaan_SDMK!A$4:A$149931,K128,A1_Individu_Data_Keadaan_SDMK!S$4:S$149285,"Dokter Spesialis Anak (Sp.A)")</f>
        <v>#VALUE!</v>
      </c>
      <c r="AM128" s="135">
        <f t="shared" si="125"/>
        <v>1</v>
      </c>
      <c r="AN128" s="134" t="e">
        <f t="shared" si="126"/>
        <v>#VALUE!</v>
      </c>
      <c r="AO128" s="134" t="e">
        <f t="shared" si="127"/>
        <v>#VALUE!</v>
      </c>
      <c r="AP128" s="133" t="e">
        <f>COUNTIFS(A1_Individu_Data_Keadaan_SDMK!A$4:A$149931,K128,A1_Individu_Data_Keadaan_SDMK!S$4:S$149285,"Dokter Spesialis Bedah (Sp.B)")</f>
        <v>#VALUE!</v>
      </c>
      <c r="AQ128" s="135">
        <f t="shared" si="128"/>
        <v>1</v>
      </c>
      <c r="AR128" s="134" t="e">
        <f t="shared" si="129"/>
        <v>#VALUE!</v>
      </c>
      <c r="AS128" s="134" t="e">
        <f t="shared" si="130"/>
        <v>#VALUE!</v>
      </c>
      <c r="AT128" s="133" t="e">
        <f>COUNTIFS(A1_Individu_Data_Keadaan_SDMK!A$4:A$149931,K128,A1_Individu_Data_Keadaan_SDMK!S$4:S$149285,"Dokter Spesialis Radiologi (Sp.Rad)")</f>
        <v>#VALUE!</v>
      </c>
      <c r="AU128" s="135">
        <f t="shared" si="131"/>
        <v>0</v>
      </c>
      <c r="AV128" s="134" t="e">
        <f t="shared" si="132"/>
        <v>#VALUE!</v>
      </c>
      <c r="AW128" s="134" t="e">
        <f t="shared" si="133"/>
        <v>#VALUE!</v>
      </c>
      <c r="AX128" s="133" t="e">
        <f>COUNTIFS(A1_Individu_Data_Keadaan_SDMK!A$4:A$149931,K128,A1_Individu_Data_Keadaan_SDMK!S$4:S$149285,"Dokter Spesialis Anastesiologi (Sp.An)")</f>
        <v>#VALUE!</v>
      </c>
      <c r="AY128" s="135">
        <f t="shared" si="134"/>
        <v>0</v>
      </c>
      <c r="AZ128" s="134" t="e">
        <f t="shared" si="135"/>
        <v>#VALUE!</v>
      </c>
      <c r="BA128" s="134" t="e">
        <f t="shared" si="136"/>
        <v>#VALUE!</v>
      </c>
      <c r="BB128" s="133" t="e">
        <f>COUNTIFS(A1_Individu_Data_Keadaan_SDMK!A$4:A$149931,K128,A1_Individu_Data_Keadaan_SDMK!S$4:S$149285,"Dokter Spesialis Patologi Klinik (SP.PK)")</f>
        <v>#VALUE!</v>
      </c>
      <c r="BC128" s="135">
        <f t="shared" si="137"/>
        <v>0</v>
      </c>
      <c r="BD128" s="134" t="e">
        <f t="shared" si="138"/>
        <v>#VALUE!</v>
      </c>
      <c r="BE128" s="134" t="e">
        <f t="shared" si="139"/>
        <v>#VALUE!</v>
      </c>
      <c r="BF128" s="133" t="e">
        <f>COUNTIFS(A1_Individu_Data_Keadaan_SDMK!A$4:A$149931,K128,A1_Individu_Data_Keadaan_SDMK!S$4:S$149285,"Dokter Spesialis Patologi Anatomi (Sp.PA)")</f>
        <v>#VALUE!</v>
      </c>
      <c r="BG128" s="135">
        <f t="shared" si="140"/>
        <v>0</v>
      </c>
      <c r="BH128" s="134" t="e">
        <f t="shared" si="141"/>
        <v>#VALUE!</v>
      </c>
      <c r="BI128" s="134" t="e">
        <f t="shared" si="142"/>
        <v>#VALUE!</v>
      </c>
      <c r="BJ128" s="133" t="e">
        <f>COUNTIFS(A1_Individu_Data_Keadaan_SDMK!A$4:A$149931,K128,A1_Individu_Data_Keadaan_SDMK!S$4:S$149285,"Dokter Spesialis Rehabilitasi Medik (Sp.RM)")</f>
        <v>#VALUE!</v>
      </c>
      <c r="BK128" s="135" t="e">
        <f t="shared" si="143"/>
        <v>#VALUE!</v>
      </c>
      <c r="BL128" s="134" t="e">
        <f t="shared" si="144"/>
        <v>#VALUE!</v>
      </c>
      <c r="BM128" s="134" t="e">
        <f t="shared" si="145"/>
        <v>#VALUE!</v>
      </c>
      <c r="BN128" s="139" t="e">
        <f t="shared" si="146"/>
        <v>#VALUE!</v>
      </c>
    </row>
    <row r="129" spans="11:66" ht="15">
      <c r="K129" s="120" t="s">
        <v>14395</v>
      </c>
      <c r="L129" s="120" t="s">
        <v>14396</v>
      </c>
      <c r="M129" s="120" t="s">
        <v>1632</v>
      </c>
      <c r="N129" s="120" t="s">
        <v>12209</v>
      </c>
      <c r="O129" s="120" t="s">
        <v>12203</v>
      </c>
      <c r="P129" s="120">
        <v>33</v>
      </c>
      <c r="Q129" s="120">
        <v>3314</v>
      </c>
      <c r="R129" s="348" t="str">
        <f>IF(P129&lt;&gt;"",VLOOKUP(P129,'01_MASTER_KODE_WILAYAH'!H$1437:I$1470,2,FALSE),"")</f>
        <v>JAWA TENGAH</v>
      </c>
      <c r="S129" s="348" t="str">
        <f>IF(Q129&lt;&gt;"",VLOOKUP(Q129,'01_MASTER_KODE_WILAYAH'!D$5:F$1353,3,FALSE),"")</f>
        <v>SRAGEN</v>
      </c>
      <c r="T129" s="422" t="str">
        <f t="shared" si="111"/>
        <v>Organisasi</v>
      </c>
      <c r="U129" s="145" t="e">
        <f t="shared" si="112"/>
        <v>#VALUE!</v>
      </c>
      <c r="V129" s="133" t="e">
        <f>COUNTIFS(A1_Individu_Data_Keadaan_SDMK!A$4:A$149931,K129,A1_Individu_Data_Keadaan_SDMK!S$4:S$149285,"Dokter Umum")</f>
        <v>#VALUE!</v>
      </c>
      <c r="W129" s="122">
        <f t="shared" si="113"/>
        <v>4</v>
      </c>
      <c r="X129" s="134" t="e">
        <f t="shared" si="114"/>
        <v>#VALUE!</v>
      </c>
      <c r="Y129" s="134" t="e">
        <f t="shared" si="115"/>
        <v>#VALUE!</v>
      </c>
      <c r="Z129" s="133" t="e">
        <f>COUNTIFS(A1_Individu_Data_Keadaan_SDMK!A$4:A$149931,K129,A1_Individu_Data_Keadaan_SDMK!S$4:S$149285,"Dokter Gigi")</f>
        <v>#VALUE!</v>
      </c>
      <c r="AA129" s="122">
        <f t="shared" si="116"/>
        <v>1</v>
      </c>
      <c r="AB129" s="134" t="e">
        <f t="shared" si="117"/>
        <v>#VALUE!</v>
      </c>
      <c r="AC129" s="134" t="e">
        <f t="shared" si="118"/>
        <v>#VALUE!</v>
      </c>
      <c r="AD129" s="133" t="e">
        <f>COUNTIFS(A1_Individu_Data_Keadaan_SDMK!A$4:A$149931,K129,A1_Individu_Data_Keadaan_SDMK!S$4:S$149285,"Dokter Spesialis Penyakit Dalam (Sp.PD)")</f>
        <v>#VALUE!</v>
      </c>
      <c r="AE129" s="122">
        <f t="shared" si="119"/>
        <v>1</v>
      </c>
      <c r="AF129" s="134" t="e">
        <f t="shared" si="120"/>
        <v>#VALUE!</v>
      </c>
      <c r="AG129" s="134" t="e">
        <f t="shared" si="121"/>
        <v>#VALUE!</v>
      </c>
      <c r="AH129" s="133" t="e">
        <f>COUNTIFS(A1_Individu_Data_Keadaan_SDMK!A$4:A$149931,K129,A1_Individu_Data_Keadaan_SDMK!S$4:S$149285,"Dokter Spesialis Obstetri &amp; Ginekologi - Kebidanan &amp; Kandungan (Sp.OG)")</f>
        <v>#VALUE!</v>
      </c>
      <c r="AI129" s="122">
        <f t="shared" si="122"/>
        <v>1</v>
      </c>
      <c r="AJ129" s="134" t="e">
        <f t="shared" si="123"/>
        <v>#VALUE!</v>
      </c>
      <c r="AK129" s="134" t="e">
        <f t="shared" si="124"/>
        <v>#VALUE!</v>
      </c>
      <c r="AL129" s="133" t="e">
        <f>COUNTIFS(A1_Individu_Data_Keadaan_SDMK!A$4:A$149931,K129,A1_Individu_Data_Keadaan_SDMK!S$4:S$149285,"Dokter Spesialis Anak (Sp.A)")</f>
        <v>#VALUE!</v>
      </c>
      <c r="AM129" s="135">
        <f t="shared" si="125"/>
        <v>1</v>
      </c>
      <c r="AN129" s="134" t="e">
        <f t="shared" si="126"/>
        <v>#VALUE!</v>
      </c>
      <c r="AO129" s="134" t="e">
        <f t="shared" si="127"/>
        <v>#VALUE!</v>
      </c>
      <c r="AP129" s="133" t="e">
        <f>COUNTIFS(A1_Individu_Data_Keadaan_SDMK!A$4:A$149931,K129,A1_Individu_Data_Keadaan_SDMK!S$4:S$149285,"Dokter Spesialis Bedah (Sp.B)")</f>
        <v>#VALUE!</v>
      </c>
      <c r="AQ129" s="135">
        <f t="shared" si="128"/>
        <v>1</v>
      </c>
      <c r="AR129" s="134" t="e">
        <f t="shared" si="129"/>
        <v>#VALUE!</v>
      </c>
      <c r="AS129" s="134" t="e">
        <f t="shared" si="130"/>
        <v>#VALUE!</v>
      </c>
      <c r="AT129" s="133" t="e">
        <f>COUNTIFS(A1_Individu_Data_Keadaan_SDMK!A$4:A$149931,K129,A1_Individu_Data_Keadaan_SDMK!S$4:S$149285,"Dokter Spesialis Radiologi (Sp.Rad)")</f>
        <v>#VALUE!</v>
      </c>
      <c r="AU129" s="135">
        <f t="shared" si="131"/>
        <v>0</v>
      </c>
      <c r="AV129" s="134" t="e">
        <f t="shared" si="132"/>
        <v>#VALUE!</v>
      </c>
      <c r="AW129" s="134" t="e">
        <f t="shared" si="133"/>
        <v>#VALUE!</v>
      </c>
      <c r="AX129" s="133" t="e">
        <f>COUNTIFS(A1_Individu_Data_Keadaan_SDMK!A$4:A$149931,K129,A1_Individu_Data_Keadaan_SDMK!S$4:S$149285,"Dokter Spesialis Anastesiologi (Sp.An)")</f>
        <v>#VALUE!</v>
      </c>
      <c r="AY129" s="135">
        <f t="shared" si="134"/>
        <v>0</v>
      </c>
      <c r="AZ129" s="134" t="e">
        <f t="shared" si="135"/>
        <v>#VALUE!</v>
      </c>
      <c r="BA129" s="134" t="e">
        <f t="shared" si="136"/>
        <v>#VALUE!</v>
      </c>
      <c r="BB129" s="133" t="e">
        <f>COUNTIFS(A1_Individu_Data_Keadaan_SDMK!A$4:A$149931,K129,A1_Individu_Data_Keadaan_SDMK!S$4:S$149285,"Dokter Spesialis Patologi Klinik (SP.PK)")</f>
        <v>#VALUE!</v>
      </c>
      <c r="BC129" s="135">
        <f t="shared" si="137"/>
        <v>0</v>
      </c>
      <c r="BD129" s="134" t="e">
        <f t="shared" si="138"/>
        <v>#VALUE!</v>
      </c>
      <c r="BE129" s="134" t="e">
        <f t="shared" si="139"/>
        <v>#VALUE!</v>
      </c>
      <c r="BF129" s="133" t="e">
        <f>COUNTIFS(A1_Individu_Data_Keadaan_SDMK!A$4:A$149931,K129,A1_Individu_Data_Keadaan_SDMK!S$4:S$149285,"Dokter Spesialis Patologi Anatomi (Sp.PA)")</f>
        <v>#VALUE!</v>
      </c>
      <c r="BG129" s="135">
        <f t="shared" si="140"/>
        <v>0</v>
      </c>
      <c r="BH129" s="134" t="e">
        <f t="shared" si="141"/>
        <v>#VALUE!</v>
      </c>
      <c r="BI129" s="134" t="e">
        <f t="shared" si="142"/>
        <v>#VALUE!</v>
      </c>
      <c r="BJ129" s="133" t="e">
        <f>COUNTIFS(A1_Individu_Data_Keadaan_SDMK!A$4:A$149931,K129,A1_Individu_Data_Keadaan_SDMK!S$4:S$149285,"Dokter Spesialis Rehabilitasi Medik (Sp.RM)")</f>
        <v>#VALUE!</v>
      </c>
      <c r="BK129" s="135" t="e">
        <f t="shared" si="143"/>
        <v>#VALUE!</v>
      </c>
      <c r="BL129" s="134" t="e">
        <f t="shared" si="144"/>
        <v>#VALUE!</v>
      </c>
      <c r="BM129" s="134" t="e">
        <f t="shared" si="145"/>
        <v>#VALUE!</v>
      </c>
      <c r="BN129" s="139" t="e">
        <f t="shared" si="146"/>
        <v>#VALUE!</v>
      </c>
    </row>
    <row r="130" spans="11:66" ht="15">
      <c r="K130" s="120" t="s">
        <v>14397</v>
      </c>
      <c r="L130" s="120" t="s">
        <v>14398</v>
      </c>
      <c r="M130" s="120" t="s">
        <v>1632</v>
      </c>
      <c r="N130" s="120" t="s">
        <v>12208</v>
      </c>
      <c r="O130" s="120" t="s">
        <v>12206</v>
      </c>
      <c r="P130" s="120">
        <v>33</v>
      </c>
      <c r="Q130" s="120">
        <v>3314</v>
      </c>
      <c r="R130" s="348" t="str">
        <f>IF(P130&lt;&gt;"",VLOOKUP(P130,'01_MASTER_KODE_WILAYAH'!H$1437:I$1470,2,FALSE),"")</f>
        <v>JAWA TENGAH</v>
      </c>
      <c r="S130" s="348" t="str">
        <f>IF(Q130&lt;&gt;"",VLOOKUP(Q130,'01_MASTER_KODE_WILAYAH'!D$5:F$1353,3,FALSE),"")</f>
        <v>SRAGEN</v>
      </c>
      <c r="T130" s="422" t="str">
        <f t="shared" si="111"/>
        <v>Organisasi</v>
      </c>
      <c r="U130" s="145" t="e">
        <f t="shared" si="112"/>
        <v>#VALUE!</v>
      </c>
      <c r="V130" s="133" t="e">
        <f>COUNTIFS(A1_Individu_Data_Keadaan_SDMK!A$4:A$149931,K130,A1_Individu_Data_Keadaan_SDMK!S$4:S$149285,"Dokter Umum")</f>
        <v>#VALUE!</v>
      </c>
      <c r="W130" s="122">
        <f t="shared" si="113"/>
        <v>9</v>
      </c>
      <c r="X130" s="134" t="e">
        <f t="shared" si="114"/>
        <v>#VALUE!</v>
      </c>
      <c r="Y130" s="134" t="e">
        <f t="shared" si="115"/>
        <v>#VALUE!</v>
      </c>
      <c r="Z130" s="133" t="e">
        <f>COUNTIFS(A1_Individu_Data_Keadaan_SDMK!A$4:A$149931,K130,A1_Individu_Data_Keadaan_SDMK!S$4:S$149285,"Dokter Gigi")</f>
        <v>#VALUE!</v>
      </c>
      <c r="AA130" s="122">
        <f t="shared" si="116"/>
        <v>2</v>
      </c>
      <c r="AB130" s="134" t="e">
        <f t="shared" si="117"/>
        <v>#VALUE!</v>
      </c>
      <c r="AC130" s="134" t="e">
        <f t="shared" si="118"/>
        <v>#VALUE!</v>
      </c>
      <c r="AD130" s="133" t="e">
        <f>COUNTIFS(A1_Individu_Data_Keadaan_SDMK!A$4:A$149931,K130,A1_Individu_Data_Keadaan_SDMK!S$4:S$149285,"Dokter Spesialis Penyakit Dalam (Sp.PD)")</f>
        <v>#VALUE!</v>
      </c>
      <c r="AE130" s="122">
        <f t="shared" si="119"/>
        <v>2</v>
      </c>
      <c r="AF130" s="134" t="e">
        <f t="shared" si="120"/>
        <v>#VALUE!</v>
      </c>
      <c r="AG130" s="134" t="e">
        <f t="shared" si="121"/>
        <v>#VALUE!</v>
      </c>
      <c r="AH130" s="133" t="e">
        <f>COUNTIFS(A1_Individu_Data_Keadaan_SDMK!A$4:A$149931,K130,A1_Individu_Data_Keadaan_SDMK!S$4:S$149285,"Dokter Spesialis Obstetri &amp; Ginekologi - Kebidanan &amp; Kandungan (Sp.OG)")</f>
        <v>#VALUE!</v>
      </c>
      <c r="AI130" s="122">
        <f t="shared" si="122"/>
        <v>2</v>
      </c>
      <c r="AJ130" s="134" t="e">
        <f t="shared" si="123"/>
        <v>#VALUE!</v>
      </c>
      <c r="AK130" s="134" t="e">
        <f t="shared" si="124"/>
        <v>#VALUE!</v>
      </c>
      <c r="AL130" s="133" t="e">
        <f>COUNTIFS(A1_Individu_Data_Keadaan_SDMK!A$4:A$149931,K130,A1_Individu_Data_Keadaan_SDMK!S$4:S$149285,"Dokter Spesialis Anak (Sp.A)")</f>
        <v>#VALUE!</v>
      </c>
      <c r="AM130" s="135">
        <f t="shared" si="125"/>
        <v>2</v>
      </c>
      <c r="AN130" s="134" t="e">
        <f t="shared" si="126"/>
        <v>#VALUE!</v>
      </c>
      <c r="AO130" s="134" t="e">
        <f t="shared" si="127"/>
        <v>#VALUE!</v>
      </c>
      <c r="AP130" s="133" t="e">
        <f>COUNTIFS(A1_Individu_Data_Keadaan_SDMK!A$4:A$149931,K130,A1_Individu_Data_Keadaan_SDMK!S$4:S$149285,"Dokter Spesialis Bedah (Sp.B)")</f>
        <v>#VALUE!</v>
      </c>
      <c r="AQ130" s="135">
        <f t="shared" si="128"/>
        <v>2</v>
      </c>
      <c r="AR130" s="134" t="e">
        <f t="shared" si="129"/>
        <v>#VALUE!</v>
      </c>
      <c r="AS130" s="134" t="e">
        <f t="shared" si="130"/>
        <v>#VALUE!</v>
      </c>
      <c r="AT130" s="133" t="e">
        <f>COUNTIFS(A1_Individu_Data_Keadaan_SDMK!A$4:A$149931,K130,A1_Individu_Data_Keadaan_SDMK!S$4:S$149285,"Dokter Spesialis Radiologi (Sp.Rad)")</f>
        <v>#VALUE!</v>
      </c>
      <c r="AU130" s="135">
        <f t="shared" si="131"/>
        <v>1</v>
      </c>
      <c r="AV130" s="134" t="e">
        <f t="shared" si="132"/>
        <v>#VALUE!</v>
      </c>
      <c r="AW130" s="134" t="e">
        <f t="shared" si="133"/>
        <v>#VALUE!</v>
      </c>
      <c r="AX130" s="133" t="e">
        <f>COUNTIFS(A1_Individu_Data_Keadaan_SDMK!A$4:A$149931,K130,A1_Individu_Data_Keadaan_SDMK!S$4:S$149285,"Dokter Spesialis Anastesiologi (Sp.An)")</f>
        <v>#VALUE!</v>
      </c>
      <c r="AY130" s="135">
        <f t="shared" si="134"/>
        <v>1</v>
      </c>
      <c r="AZ130" s="134" t="e">
        <f t="shared" si="135"/>
        <v>#VALUE!</v>
      </c>
      <c r="BA130" s="134" t="e">
        <f t="shared" si="136"/>
        <v>#VALUE!</v>
      </c>
      <c r="BB130" s="133" t="e">
        <f>COUNTIFS(A1_Individu_Data_Keadaan_SDMK!A$4:A$149931,K130,A1_Individu_Data_Keadaan_SDMK!S$4:S$149285,"Dokter Spesialis Patologi Klinik (SP.PK)")</f>
        <v>#VALUE!</v>
      </c>
      <c r="BC130" s="135">
        <f t="shared" si="137"/>
        <v>1</v>
      </c>
      <c r="BD130" s="134" t="e">
        <f t="shared" si="138"/>
        <v>#VALUE!</v>
      </c>
      <c r="BE130" s="134" t="e">
        <f t="shared" si="139"/>
        <v>#VALUE!</v>
      </c>
      <c r="BF130" s="133" t="e">
        <f>COUNTIFS(A1_Individu_Data_Keadaan_SDMK!A$4:A$149931,K130,A1_Individu_Data_Keadaan_SDMK!S$4:S$149285,"Dokter Spesialis Patologi Anatomi (Sp.PA)")</f>
        <v>#VALUE!</v>
      </c>
      <c r="BG130" s="135">
        <f t="shared" si="140"/>
        <v>0</v>
      </c>
      <c r="BH130" s="134" t="e">
        <f t="shared" si="141"/>
        <v>#VALUE!</v>
      </c>
      <c r="BI130" s="134" t="e">
        <f t="shared" si="142"/>
        <v>#VALUE!</v>
      </c>
      <c r="BJ130" s="133" t="e">
        <f>COUNTIFS(A1_Individu_Data_Keadaan_SDMK!A$4:A$149931,K130,A1_Individu_Data_Keadaan_SDMK!S$4:S$149285,"Dokter Spesialis Rehabilitasi Medik (Sp.RM)")</f>
        <v>#VALUE!</v>
      </c>
      <c r="BK130" s="135" t="e">
        <f t="shared" si="143"/>
        <v>#VALUE!</v>
      </c>
      <c r="BL130" s="134" t="e">
        <f t="shared" si="144"/>
        <v>#VALUE!</v>
      </c>
      <c r="BM130" s="134" t="e">
        <f t="shared" si="145"/>
        <v>#VALUE!</v>
      </c>
      <c r="BN130" s="139" t="e">
        <f t="shared" si="146"/>
        <v>#VALUE!</v>
      </c>
    </row>
    <row r="131" spans="11:66" ht="15">
      <c r="K131" s="120" t="s">
        <v>14399</v>
      </c>
      <c r="L131" s="120" t="s">
        <v>14400</v>
      </c>
      <c r="M131" s="120" t="s">
        <v>1632</v>
      </c>
      <c r="N131" s="120" t="s">
        <v>12209</v>
      </c>
      <c r="O131" s="120" t="s">
        <v>12204</v>
      </c>
      <c r="P131" s="120">
        <v>33</v>
      </c>
      <c r="Q131" s="120">
        <v>3314</v>
      </c>
      <c r="R131" s="348" t="str">
        <f>IF(P131&lt;&gt;"",VLOOKUP(P131,'01_MASTER_KODE_WILAYAH'!H$1437:I$1470,2,FALSE),"")</f>
        <v>JAWA TENGAH</v>
      </c>
      <c r="S131" s="348" t="str">
        <f>IF(Q131&lt;&gt;"",VLOOKUP(Q131,'01_MASTER_KODE_WILAYAH'!D$5:F$1353,3,FALSE),"")</f>
        <v>SRAGEN</v>
      </c>
      <c r="T131" s="422" t="str">
        <f t="shared" si="111"/>
        <v>Swasta/Lai</v>
      </c>
      <c r="U131" s="145" t="e">
        <f t="shared" si="112"/>
        <v>#VALUE!</v>
      </c>
      <c r="V131" s="133" t="e">
        <f>COUNTIFS(A1_Individu_Data_Keadaan_SDMK!A$4:A$149931,K131,A1_Individu_Data_Keadaan_SDMK!S$4:S$149285,"Dokter Umum")</f>
        <v>#VALUE!</v>
      </c>
      <c r="W131" s="122">
        <f t="shared" si="113"/>
        <v>4</v>
      </c>
      <c r="X131" s="134" t="e">
        <f t="shared" si="114"/>
        <v>#VALUE!</v>
      </c>
      <c r="Y131" s="134" t="e">
        <f t="shared" si="115"/>
        <v>#VALUE!</v>
      </c>
      <c r="Z131" s="133" t="e">
        <f>COUNTIFS(A1_Individu_Data_Keadaan_SDMK!A$4:A$149931,K131,A1_Individu_Data_Keadaan_SDMK!S$4:S$149285,"Dokter Gigi")</f>
        <v>#VALUE!</v>
      </c>
      <c r="AA131" s="122">
        <f t="shared" si="116"/>
        <v>1</v>
      </c>
      <c r="AB131" s="134" t="e">
        <f t="shared" si="117"/>
        <v>#VALUE!</v>
      </c>
      <c r="AC131" s="134" t="e">
        <f t="shared" si="118"/>
        <v>#VALUE!</v>
      </c>
      <c r="AD131" s="133" t="e">
        <f>COUNTIFS(A1_Individu_Data_Keadaan_SDMK!A$4:A$149931,K131,A1_Individu_Data_Keadaan_SDMK!S$4:S$149285,"Dokter Spesialis Penyakit Dalam (Sp.PD)")</f>
        <v>#VALUE!</v>
      </c>
      <c r="AE131" s="122">
        <f t="shared" si="119"/>
        <v>1</v>
      </c>
      <c r="AF131" s="134" t="e">
        <f t="shared" si="120"/>
        <v>#VALUE!</v>
      </c>
      <c r="AG131" s="134" t="e">
        <f t="shared" si="121"/>
        <v>#VALUE!</v>
      </c>
      <c r="AH131" s="133" t="e">
        <f>COUNTIFS(A1_Individu_Data_Keadaan_SDMK!A$4:A$149931,K131,A1_Individu_Data_Keadaan_SDMK!S$4:S$149285,"Dokter Spesialis Obstetri &amp; Ginekologi - Kebidanan &amp; Kandungan (Sp.OG)")</f>
        <v>#VALUE!</v>
      </c>
      <c r="AI131" s="122">
        <f t="shared" si="122"/>
        <v>1</v>
      </c>
      <c r="AJ131" s="134" t="e">
        <f t="shared" si="123"/>
        <v>#VALUE!</v>
      </c>
      <c r="AK131" s="134" t="e">
        <f t="shared" si="124"/>
        <v>#VALUE!</v>
      </c>
      <c r="AL131" s="133" t="e">
        <f>COUNTIFS(A1_Individu_Data_Keadaan_SDMK!A$4:A$149931,K131,A1_Individu_Data_Keadaan_SDMK!S$4:S$149285,"Dokter Spesialis Anak (Sp.A)")</f>
        <v>#VALUE!</v>
      </c>
      <c r="AM131" s="135">
        <f t="shared" si="125"/>
        <v>1</v>
      </c>
      <c r="AN131" s="134" t="e">
        <f t="shared" si="126"/>
        <v>#VALUE!</v>
      </c>
      <c r="AO131" s="134" t="e">
        <f t="shared" si="127"/>
        <v>#VALUE!</v>
      </c>
      <c r="AP131" s="133" t="e">
        <f>COUNTIFS(A1_Individu_Data_Keadaan_SDMK!A$4:A$149931,K131,A1_Individu_Data_Keadaan_SDMK!S$4:S$149285,"Dokter Spesialis Bedah (Sp.B)")</f>
        <v>#VALUE!</v>
      </c>
      <c r="AQ131" s="135">
        <f t="shared" si="128"/>
        <v>1</v>
      </c>
      <c r="AR131" s="134" t="e">
        <f t="shared" si="129"/>
        <v>#VALUE!</v>
      </c>
      <c r="AS131" s="134" t="e">
        <f t="shared" si="130"/>
        <v>#VALUE!</v>
      </c>
      <c r="AT131" s="133" t="e">
        <f>COUNTIFS(A1_Individu_Data_Keadaan_SDMK!A$4:A$149931,K131,A1_Individu_Data_Keadaan_SDMK!S$4:S$149285,"Dokter Spesialis Radiologi (Sp.Rad)")</f>
        <v>#VALUE!</v>
      </c>
      <c r="AU131" s="135">
        <f t="shared" si="131"/>
        <v>0</v>
      </c>
      <c r="AV131" s="134" t="e">
        <f t="shared" si="132"/>
        <v>#VALUE!</v>
      </c>
      <c r="AW131" s="134" t="e">
        <f t="shared" si="133"/>
        <v>#VALUE!</v>
      </c>
      <c r="AX131" s="133" t="e">
        <f>COUNTIFS(A1_Individu_Data_Keadaan_SDMK!A$4:A$149931,K131,A1_Individu_Data_Keadaan_SDMK!S$4:S$149285,"Dokter Spesialis Anastesiologi (Sp.An)")</f>
        <v>#VALUE!</v>
      </c>
      <c r="AY131" s="135">
        <f t="shared" si="134"/>
        <v>0</v>
      </c>
      <c r="AZ131" s="134" t="e">
        <f t="shared" si="135"/>
        <v>#VALUE!</v>
      </c>
      <c r="BA131" s="134" t="e">
        <f t="shared" si="136"/>
        <v>#VALUE!</v>
      </c>
      <c r="BB131" s="133" t="e">
        <f>COUNTIFS(A1_Individu_Data_Keadaan_SDMK!A$4:A$149931,K131,A1_Individu_Data_Keadaan_SDMK!S$4:S$149285,"Dokter Spesialis Patologi Klinik (SP.PK)")</f>
        <v>#VALUE!</v>
      </c>
      <c r="BC131" s="135">
        <f t="shared" si="137"/>
        <v>0</v>
      </c>
      <c r="BD131" s="134" t="e">
        <f t="shared" si="138"/>
        <v>#VALUE!</v>
      </c>
      <c r="BE131" s="134" t="e">
        <f t="shared" si="139"/>
        <v>#VALUE!</v>
      </c>
      <c r="BF131" s="133" t="e">
        <f>COUNTIFS(A1_Individu_Data_Keadaan_SDMK!A$4:A$149931,K131,A1_Individu_Data_Keadaan_SDMK!S$4:S$149285,"Dokter Spesialis Patologi Anatomi (Sp.PA)")</f>
        <v>#VALUE!</v>
      </c>
      <c r="BG131" s="135">
        <f t="shared" si="140"/>
        <v>0</v>
      </c>
      <c r="BH131" s="134" t="e">
        <f t="shared" si="141"/>
        <v>#VALUE!</v>
      </c>
      <c r="BI131" s="134" t="e">
        <f t="shared" si="142"/>
        <v>#VALUE!</v>
      </c>
      <c r="BJ131" s="133" t="e">
        <f>COUNTIFS(A1_Individu_Data_Keadaan_SDMK!A$4:A$149931,K131,A1_Individu_Data_Keadaan_SDMK!S$4:S$149285,"Dokter Spesialis Rehabilitasi Medik (Sp.RM)")</f>
        <v>#VALUE!</v>
      </c>
      <c r="BK131" s="135" t="e">
        <f t="shared" si="143"/>
        <v>#VALUE!</v>
      </c>
      <c r="BL131" s="134" t="e">
        <f t="shared" si="144"/>
        <v>#VALUE!</v>
      </c>
      <c r="BM131" s="134" t="e">
        <f t="shared" si="145"/>
        <v>#VALUE!</v>
      </c>
      <c r="BN131" s="139" t="e">
        <f t="shared" si="146"/>
        <v>#VALUE!</v>
      </c>
    </row>
    <row r="132" spans="11:66" ht="15">
      <c r="K132" s="120" t="s">
        <v>14401</v>
      </c>
      <c r="L132" s="120" t="s">
        <v>14402</v>
      </c>
      <c r="M132" s="120" t="s">
        <v>1632</v>
      </c>
      <c r="N132" s="120" t="s">
        <v>12208</v>
      </c>
      <c r="O132" s="120" t="s">
        <v>12203</v>
      </c>
      <c r="P132" s="120">
        <v>33</v>
      </c>
      <c r="Q132" s="120">
        <v>3314</v>
      </c>
      <c r="R132" s="348" t="str">
        <f>IF(P132&lt;&gt;"",VLOOKUP(P132,'01_MASTER_KODE_WILAYAH'!H$1437:I$1470,2,FALSE),"")</f>
        <v>JAWA TENGAH</v>
      </c>
      <c r="S132" s="348" t="str">
        <f>IF(Q132&lt;&gt;"",VLOOKUP(Q132,'01_MASTER_KODE_WILAYAH'!D$5:F$1353,3,FALSE),"")</f>
        <v>SRAGEN</v>
      </c>
      <c r="T132" s="422" t="str">
        <f t="shared" si="111"/>
        <v>Organisasi</v>
      </c>
      <c r="U132" s="145" t="e">
        <f t="shared" si="112"/>
        <v>#VALUE!</v>
      </c>
      <c r="V132" s="133" t="e">
        <f>COUNTIFS(A1_Individu_Data_Keadaan_SDMK!A$4:A$149931,K132,A1_Individu_Data_Keadaan_SDMK!S$4:S$149285,"Dokter Umum")</f>
        <v>#VALUE!</v>
      </c>
      <c r="W132" s="122">
        <f t="shared" si="113"/>
        <v>9</v>
      </c>
      <c r="X132" s="134" t="e">
        <f t="shared" si="114"/>
        <v>#VALUE!</v>
      </c>
      <c r="Y132" s="134" t="e">
        <f t="shared" si="115"/>
        <v>#VALUE!</v>
      </c>
      <c r="Z132" s="133" t="e">
        <f>COUNTIFS(A1_Individu_Data_Keadaan_SDMK!A$4:A$149931,K132,A1_Individu_Data_Keadaan_SDMK!S$4:S$149285,"Dokter Gigi")</f>
        <v>#VALUE!</v>
      </c>
      <c r="AA132" s="122">
        <f t="shared" si="116"/>
        <v>2</v>
      </c>
      <c r="AB132" s="134" t="e">
        <f t="shared" si="117"/>
        <v>#VALUE!</v>
      </c>
      <c r="AC132" s="134" t="e">
        <f t="shared" si="118"/>
        <v>#VALUE!</v>
      </c>
      <c r="AD132" s="133" t="e">
        <f>COUNTIFS(A1_Individu_Data_Keadaan_SDMK!A$4:A$149931,K132,A1_Individu_Data_Keadaan_SDMK!S$4:S$149285,"Dokter Spesialis Penyakit Dalam (Sp.PD)")</f>
        <v>#VALUE!</v>
      </c>
      <c r="AE132" s="122">
        <f t="shared" si="119"/>
        <v>2</v>
      </c>
      <c r="AF132" s="134" t="e">
        <f t="shared" si="120"/>
        <v>#VALUE!</v>
      </c>
      <c r="AG132" s="134" t="e">
        <f t="shared" si="121"/>
        <v>#VALUE!</v>
      </c>
      <c r="AH132" s="133" t="e">
        <f>COUNTIFS(A1_Individu_Data_Keadaan_SDMK!A$4:A$149931,K132,A1_Individu_Data_Keadaan_SDMK!S$4:S$149285,"Dokter Spesialis Obstetri &amp; Ginekologi - Kebidanan &amp; Kandungan (Sp.OG)")</f>
        <v>#VALUE!</v>
      </c>
      <c r="AI132" s="122">
        <f t="shared" si="122"/>
        <v>2</v>
      </c>
      <c r="AJ132" s="134" t="e">
        <f t="shared" si="123"/>
        <v>#VALUE!</v>
      </c>
      <c r="AK132" s="134" t="e">
        <f t="shared" si="124"/>
        <v>#VALUE!</v>
      </c>
      <c r="AL132" s="133" t="e">
        <f>COUNTIFS(A1_Individu_Data_Keadaan_SDMK!A$4:A$149931,K132,A1_Individu_Data_Keadaan_SDMK!S$4:S$149285,"Dokter Spesialis Anak (Sp.A)")</f>
        <v>#VALUE!</v>
      </c>
      <c r="AM132" s="135">
        <f t="shared" si="125"/>
        <v>2</v>
      </c>
      <c r="AN132" s="134" t="e">
        <f t="shared" si="126"/>
        <v>#VALUE!</v>
      </c>
      <c r="AO132" s="134" t="e">
        <f t="shared" si="127"/>
        <v>#VALUE!</v>
      </c>
      <c r="AP132" s="133" t="e">
        <f>COUNTIFS(A1_Individu_Data_Keadaan_SDMK!A$4:A$149931,K132,A1_Individu_Data_Keadaan_SDMK!S$4:S$149285,"Dokter Spesialis Bedah (Sp.B)")</f>
        <v>#VALUE!</v>
      </c>
      <c r="AQ132" s="135">
        <f t="shared" si="128"/>
        <v>2</v>
      </c>
      <c r="AR132" s="134" t="e">
        <f t="shared" si="129"/>
        <v>#VALUE!</v>
      </c>
      <c r="AS132" s="134" t="e">
        <f t="shared" si="130"/>
        <v>#VALUE!</v>
      </c>
      <c r="AT132" s="133" t="e">
        <f>COUNTIFS(A1_Individu_Data_Keadaan_SDMK!A$4:A$149931,K132,A1_Individu_Data_Keadaan_SDMK!S$4:S$149285,"Dokter Spesialis Radiologi (Sp.Rad)")</f>
        <v>#VALUE!</v>
      </c>
      <c r="AU132" s="135">
        <f t="shared" si="131"/>
        <v>1</v>
      </c>
      <c r="AV132" s="134" t="e">
        <f t="shared" si="132"/>
        <v>#VALUE!</v>
      </c>
      <c r="AW132" s="134" t="e">
        <f t="shared" si="133"/>
        <v>#VALUE!</v>
      </c>
      <c r="AX132" s="133" t="e">
        <f>COUNTIFS(A1_Individu_Data_Keadaan_SDMK!A$4:A$149931,K132,A1_Individu_Data_Keadaan_SDMK!S$4:S$149285,"Dokter Spesialis Anastesiologi (Sp.An)")</f>
        <v>#VALUE!</v>
      </c>
      <c r="AY132" s="135">
        <f t="shared" si="134"/>
        <v>1</v>
      </c>
      <c r="AZ132" s="134" t="e">
        <f t="shared" si="135"/>
        <v>#VALUE!</v>
      </c>
      <c r="BA132" s="134" t="e">
        <f t="shared" si="136"/>
        <v>#VALUE!</v>
      </c>
      <c r="BB132" s="133" t="e">
        <f>COUNTIFS(A1_Individu_Data_Keadaan_SDMK!A$4:A$149931,K132,A1_Individu_Data_Keadaan_SDMK!S$4:S$149285,"Dokter Spesialis Patologi Klinik (SP.PK)")</f>
        <v>#VALUE!</v>
      </c>
      <c r="BC132" s="135">
        <f t="shared" si="137"/>
        <v>1</v>
      </c>
      <c r="BD132" s="134" t="e">
        <f t="shared" si="138"/>
        <v>#VALUE!</v>
      </c>
      <c r="BE132" s="134" t="e">
        <f t="shared" si="139"/>
        <v>#VALUE!</v>
      </c>
      <c r="BF132" s="133" t="e">
        <f>COUNTIFS(A1_Individu_Data_Keadaan_SDMK!A$4:A$149931,K132,A1_Individu_Data_Keadaan_SDMK!S$4:S$149285,"Dokter Spesialis Patologi Anatomi (Sp.PA)")</f>
        <v>#VALUE!</v>
      </c>
      <c r="BG132" s="135">
        <f t="shared" si="140"/>
        <v>0</v>
      </c>
      <c r="BH132" s="134" t="e">
        <f t="shared" si="141"/>
        <v>#VALUE!</v>
      </c>
      <c r="BI132" s="134" t="e">
        <f t="shared" si="142"/>
        <v>#VALUE!</v>
      </c>
      <c r="BJ132" s="133" t="e">
        <f>COUNTIFS(A1_Individu_Data_Keadaan_SDMK!A$4:A$149931,K132,A1_Individu_Data_Keadaan_SDMK!S$4:S$149285,"Dokter Spesialis Rehabilitasi Medik (Sp.RM)")</f>
        <v>#VALUE!</v>
      </c>
      <c r="BK132" s="135" t="e">
        <f t="shared" si="143"/>
        <v>#VALUE!</v>
      </c>
      <c r="BL132" s="134" t="e">
        <f t="shared" si="144"/>
        <v>#VALUE!</v>
      </c>
      <c r="BM132" s="134" t="e">
        <f t="shared" si="145"/>
        <v>#VALUE!</v>
      </c>
      <c r="BN132" s="139" t="e">
        <f t="shared" si="146"/>
        <v>#VALUE!</v>
      </c>
    </row>
    <row r="133" spans="11:66" ht="15">
      <c r="K133" s="120" t="s">
        <v>14403</v>
      </c>
      <c r="L133" s="120" t="s">
        <v>14404</v>
      </c>
      <c r="M133" s="120" t="s">
        <v>1632</v>
      </c>
      <c r="N133" s="120" t="s">
        <v>12209</v>
      </c>
      <c r="O133" s="120" t="s">
        <v>12201</v>
      </c>
      <c r="P133" s="120">
        <v>33</v>
      </c>
      <c r="Q133" s="120">
        <v>3314</v>
      </c>
      <c r="R133" s="348" t="str">
        <f>IF(P133&lt;&gt;"",VLOOKUP(P133,'01_MASTER_KODE_WILAYAH'!H$1437:I$1470,2,FALSE),"")</f>
        <v>JAWA TENGAH</v>
      </c>
      <c r="S133" s="348" t="str">
        <f>IF(Q133&lt;&gt;"",VLOOKUP(Q133,'01_MASTER_KODE_WILAYAH'!D$5:F$1353,3,FALSE),"")</f>
        <v>SRAGEN</v>
      </c>
      <c r="T133" s="422" t="str">
        <f t="shared" si="111"/>
        <v>Pemerintah</v>
      </c>
      <c r="U133" s="145" t="e">
        <f t="shared" si="112"/>
        <v>#VALUE!</v>
      </c>
      <c r="V133" s="133" t="e">
        <f>COUNTIFS(A1_Individu_Data_Keadaan_SDMK!A$4:A$149931,K133,A1_Individu_Data_Keadaan_SDMK!S$4:S$149285,"Dokter Umum")</f>
        <v>#VALUE!</v>
      </c>
      <c r="W133" s="122">
        <f t="shared" si="113"/>
        <v>4</v>
      </c>
      <c r="X133" s="134" t="e">
        <f t="shared" si="114"/>
        <v>#VALUE!</v>
      </c>
      <c r="Y133" s="134" t="e">
        <f t="shared" si="115"/>
        <v>#VALUE!</v>
      </c>
      <c r="Z133" s="133" t="e">
        <f>COUNTIFS(A1_Individu_Data_Keadaan_SDMK!A$4:A$149931,K133,A1_Individu_Data_Keadaan_SDMK!S$4:S$149285,"Dokter Gigi")</f>
        <v>#VALUE!</v>
      </c>
      <c r="AA133" s="122">
        <f t="shared" si="116"/>
        <v>1</v>
      </c>
      <c r="AB133" s="134" t="e">
        <f t="shared" si="117"/>
        <v>#VALUE!</v>
      </c>
      <c r="AC133" s="134" t="e">
        <f t="shared" si="118"/>
        <v>#VALUE!</v>
      </c>
      <c r="AD133" s="133" t="e">
        <f>COUNTIFS(A1_Individu_Data_Keadaan_SDMK!A$4:A$149931,K133,A1_Individu_Data_Keadaan_SDMK!S$4:S$149285,"Dokter Spesialis Penyakit Dalam (Sp.PD)")</f>
        <v>#VALUE!</v>
      </c>
      <c r="AE133" s="122">
        <f t="shared" si="119"/>
        <v>1</v>
      </c>
      <c r="AF133" s="134" t="e">
        <f t="shared" si="120"/>
        <v>#VALUE!</v>
      </c>
      <c r="AG133" s="134" t="e">
        <f t="shared" si="121"/>
        <v>#VALUE!</v>
      </c>
      <c r="AH133" s="133" t="e">
        <f>COUNTIFS(A1_Individu_Data_Keadaan_SDMK!A$4:A$149931,K133,A1_Individu_Data_Keadaan_SDMK!S$4:S$149285,"Dokter Spesialis Obstetri &amp; Ginekologi - Kebidanan &amp; Kandungan (Sp.OG)")</f>
        <v>#VALUE!</v>
      </c>
      <c r="AI133" s="122">
        <f t="shared" si="122"/>
        <v>1</v>
      </c>
      <c r="AJ133" s="134" t="e">
        <f t="shared" si="123"/>
        <v>#VALUE!</v>
      </c>
      <c r="AK133" s="134" t="e">
        <f t="shared" si="124"/>
        <v>#VALUE!</v>
      </c>
      <c r="AL133" s="133" t="e">
        <f>COUNTIFS(A1_Individu_Data_Keadaan_SDMK!A$4:A$149931,K133,A1_Individu_Data_Keadaan_SDMK!S$4:S$149285,"Dokter Spesialis Anak (Sp.A)")</f>
        <v>#VALUE!</v>
      </c>
      <c r="AM133" s="135">
        <f t="shared" si="125"/>
        <v>1</v>
      </c>
      <c r="AN133" s="134" t="e">
        <f t="shared" si="126"/>
        <v>#VALUE!</v>
      </c>
      <c r="AO133" s="134" t="e">
        <f t="shared" si="127"/>
        <v>#VALUE!</v>
      </c>
      <c r="AP133" s="133" t="e">
        <f>COUNTIFS(A1_Individu_Data_Keadaan_SDMK!A$4:A$149931,K133,A1_Individu_Data_Keadaan_SDMK!S$4:S$149285,"Dokter Spesialis Bedah (Sp.B)")</f>
        <v>#VALUE!</v>
      </c>
      <c r="AQ133" s="135">
        <f t="shared" si="128"/>
        <v>1</v>
      </c>
      <c r="AR133" s="134" t="e">
        <f t="shared" si="129"/>
        <v>#VALUE!</v>
      </c>
      <c r="AS133" s="134" t="e">
        <f t="shared" si="130"/>
        <v>#VALUE!</v>
      </c>
      <c r="AT133" s="133" t="e">
        <f>COUNTIFS(A1_Individu_Data_Keadaan_SDMK!A$4:A$149931,K133,A1_Individu_Data_Keadaan_SDMK!S$4:S$149285,"Dokter Spesialis Radiologi (Sp.Rad)")</f>
        <v>#VALUE!</v>
      </c>
      <c r="AU133" s="135">
        <f t="shared" si="131"/>
        <v>0</v>
      </c>
      <c r="AV133" s="134" t="e">
        <f t="shared" si="132"/>
        <v>#VALUE!</v>
      </c>
      <c r="AW133" s="134" t="e">
        <f t="shared" si="133"/>
        <v>#VALUE!</v>
      </c>
      <c r="AX133" s="133" t="e">
        <f>COUNTIFS(A1_Individu_Data_Keadaan_SDMK!A$4:A$149931,K133,A1_Individu_Data_Keadaan_SDMK!S$4:S$149285,"Dokter Spesialis Anastesiologi (Sp.An)")</f>
        <v>#VALUE!</v>
      </c>
      <c r="AY133" s="135">
        <f t="shared" si="134"/>
        <v>0</v>
      </c>
      <c r="AZ133" s="134" t="e">
        <f t="shared" si="135"/>
        <v>#VALUE!</v>
      </c>
      <c r="BA133" s="134" t="e">
        <f t="shared" si="136"/>
        <v>#VALUE!</v>
      </c>
      <c r="BB133" s="133" t="e">
        <f>COUNTIFS(A1_Individu_Data_Keadaan_SDMK!A$4:A$149931,K133,A1_Individu_Data_Keadaan_SDMK!S$4:S$149285,"Dokter Spesialis Patologi Klinik (SP.PK)")</f>
        <v>#VALUE!</v>
      </c>
      <c r="BC133" s="135">
        <f t="shared" si="137"/>
        <v>0</v>
      </c>
      <c r="BD133" s="134" t="e">
        <f t="shared" si="138"/>
        <v>#VALUE!</v>
      </c>
      <c r="BE133" s="134" t="e">
        <f t="shared" si="139"/>
        <v>#VALUE!</v>
      </c>
      <c r="BF133" s="133" t="e">
        <f>COUNTIFS(A1_Individu_Data_Keadaan_SDMK!A$4:A$149931,K133,A1_Individu_Data_Keadaan_SDMK!S$4:S$149285,"Dokter Spesialis Patologi Anatomi (Sp.PA)")</f>
        <v>#VALUE!</v>
      </c>
      <c r="BG133" s="135">
        <f t="shared" si="140"/>
        <v>0</v>
      </c>
      <c r="BH133" s="134" t="e">
        <f t="shared" si="141"/>
        <v>#VALUE!</v>
      </c>
      <c r="BI133" s="134" t="e">
        <f t="shared" si="142"/>
        <v>#VALUE!</v>
      </c>
      <c r="BJ133" s="133" t="e">
        <f>COUNTIFS(A1_Individu_Data_Keadaan_SDMK!A$4:A$149931,K133,A1_Individu_Data_Keadaan_SDMK!S$4:S$149285,"Dokter Spesialis Rehabilitasi Medik (Sp.RM)")</f>
        <v>#VALUE!</v>
      </c>
      <c r="BK133" s="135" t="e">
        <f t="shared" si="143"/>
        <v>#VALUE!</v>
      </c>
      <c r="BL133" s="134" t="e">
        <f t="shared" si="144"/>
        <v>#VALUE!</v>
      </c>
      <c r="BM133" s="134" t="e">
        <f t="shared" si="145"/>
        <v>#VALUE!</v>
      </c>
      <c r="BN133" s="139" t="e">
        <f t="shared" si="146"/>
        <v>#VALUE!</v>
      </c>
    </row>
    <row r="134" spans="11:66" ht="15">
      <c r="K134" s="120" t="s">
        <v>14405</v>
      </c>
      <c r="L134" s="120" t="s">
        <v>14406</v>
      </c>
      <c r="M134" s="120" t="s">
        <v>1632</v>
      </c>
      <c r="N134" s="120" t="s">
        <v>12209</v>
      </c>
      <c r="O134" s="120" t="s">
        <v>12204</v>
      </c>
      <c r="P134" s="120">
        <v>33</v>
      </c>
      <c r="Q134" s="120">
        <v>3314</v>
      </c>
      <c r="R134" s="348" t="str">
        <f>IF(P134&lt;&gt;"",VLOOKUP(P134,'01_MASTER_KODE_WILAYAH'!H$1437:I$1470,2,FALSE),"")</f>
        <v>JAWA TENGAH</v>
      </c>
      <c r="S134" s="348" t="str">
        <f>IF(Q134&lt;&gt;"",VLOOKUP(Q134,'01_MASTER_KODE_WILAYAH'!D$5:F$1353,3,FALSE),"")</f>
        <v>SRAGEN</v>
      </c>
      <c r="T134" s="422" t="str">
        <f t="shared" si="111"/>
        <v>Swasta/Lai</v>
      </c>
      <c r="U134" s="145" t="e">
        <f t="shared" si="112"/>
        <v>#VALUE!</v>
      </c>
      <c r="V134" s="133" t="e">
        <f>COUNTIFS(A1_Individu_Data_Keadaan_SDMK!A$4:A$149931,K134,A1_Individu_Data_Keadaan_SDMK!S$4:S$149285,"Dokter Umum")</f>
        <v>#VALUE!</v>
      </c>
      <c r="W134" s="122">
        <f t="shared" si="113"/>
        <v>4</v>
      </c>
      <c r="X134" s="134" t="e">
        <f t="shared" si="114"/>
        <v>#VALUE!</v>
      </c>
      <c r="Y134" s="134" t="e">
        <f t="shared" si="115"/>
        <v>#VALUE!</v>
      </c>
      <c r="Z134" s="133" t="e">
        <f>COUNTIFS(A1_Individu_Data_Keadaan_SDMK!A$4:A$149931,K134,A1_Individu_Data_Keadaan_SDMK!S$4:S$149285,"Dokter Gigi")</f>
        <v>#VALUE!</v>
      </c>
      <c r="AA134" s="122">
        <f t="shared" si="116"/>
        <v>1</v>
      </c>
      <c r="AB134" s="134" t="e">
        <f t="shared" si="117"/>
        <v>#VALUE!</v>
      </c>
      <c r="AC134" s="134" t="e">
        <f t="shared" si="118"/>
        <v>#VALUE!</v>
      </c>
      <c r="AD134" s="133" t="e">
        <f>COUNTIFS(A1_Individu_Data_Keadaan_SDMK!A$4:A$149931,K134,A1_Individu_Data_Keadaan_SDMK!S$4:S$149285,"Dokter Spesialis Penyakit Dalam (Sp.PD)")</f>
        <v>#VALUE!</v>
      </c>
      <c r="AE134" s="122">
        <f t="shared" si="119"/>
        <v>1</v>
      </c>
      <c r="AF134" s="134" t="e">
        <f t="shared" si="120"/>
        <v>#VALUE!</v>
      </c>
      <c r="AG134" s="134" t="e">
        <f t="shared" si="121"/>
        <v>#VALUE!</v>
      </c>
      <c r="AH134" s="133" t="e">
        <f>COUNTIFS(A1_Individu_Data_Keadaan_SDMK!A$4:A$149931,K134,A1_Individu_Data_Keadaan_SDMK!S$4:S$149285,"Dokter Spesialis Obstetri &amp; Ginekologi - Kebidanan &amp; Kandungan (Sp.OG)")</f>
        <v>#VALUE!</v>
      </c>
      <c r="AI134" s="122">
        <f t="shared" si="122"/>
        <v>1</v>
      </c>
      <c r="AJ134" s="134" t="e">
        <f t="shared" si="123"/>
        <v>#VALUE!</v>
      </c>
      <c r="AK134" s="134" t="e">
        <f t="shared" si="124"/>
        <v>#VALUE!</v>
      </c>
      <c r="AL134" s="133" t="e">
        <f>COUNTIFS(A1_Individu_Data_Keadaan_SDMK!A$4:A$149931,K134,A1_Individu_Data_Keadaan_SDMK!S$4:S$149285,"Dokter Spesialis Anak (Sp.A)")</f>
        <v>#VALUE!</v>
      </c>
      <c r="AM134" s="135">
        <f t="shared" si="125"/>
        <v>1</v>
      </c>
      <c r="AN134" s="134" t="e">
        <f t="shared" si="126"/>
        <v>#VALUE!</v>
      </c>
      <c r="AO134" s="134" t="e">
        <f t="shared" si="127"/>
        <v>#VALUE!</v>
      </c>
      <c r="AP134" s="133" t="e">
        <f>COUNTIFS(A1_Individu_Data_Keadaan_SDMK!A$4:A$149931,K134,A1_Individu_Data_Keadaan_SDMK!S$4:S$149285,"Dokter Spesialis Bedah (Sp.B)")</f>
        <v>#VALUE!</v>
      </c>
      <c r="AQ134" s="135">
        <f t="shared" si="128"/>
        <v>1</v>
      </c>
      <c r="AR134" s="134" t="e">
        <f t="shared" si="129"/>
        <v>#VALUE!</v>
      </c>
      <c r="AS134" s="134" t="e">
        <f t="shared" si="130"/>
        <v>#VALUE!</v>
      </c>
      <c r="AT134" s="133" t="e">
        <f>COUNTIFS(A1_Individu_Data_Keadaan_SDMK!A$4:A$149931,K134,A1_Individu_Data_Keadaan_SDMK!S$4:S$149285,"Dokter Spesialis Radiologi (Sp.Rad)")</f>
        <v>#VALUE!</v>
      </c>
      <c r="AU134" s="135">
        <f t="shared" si="131"/>
        <v>0</v>
      </c>
      <c r="AV134" s="134" t="e">
        <f t="shared" si="132"/>
        <v>#VALUE!</v>
      </c>
      <c r="AW134" s="134" t="e">
        <f t="shared" si="133"/>
        <v>#VALUE!</v>
      </c>
      <c r="AX134" s="133" t="e">
        <f>COUNTIFS(A1_Individu_Data_Keadaan_SDMK!A$4:A$149931,K134,A1_Individu_Data_Keadaan_SDMK!S$4:S$149285,"Dokter Spesialis Anastesiologi (Sp.An)")</f>
        <v>#VALUE!</v>
      </c>
      <c r="AY134" s="135">
        <f t="shared" si="134"/>
        <v>0</v>
      </c>
      <c r="AZ134" s="134" t="e">
        <f t="shared" si="135"/>
        <v>#VALUE!</v>
      </c>
      <c r="BA134" s="134" t="e">
        <f t="shared" si="136"/>
        <v>#VALUE!</v>
      </c>
      <c r="BB134" s="133" t="e">
        <f>COUNTIFS(A1_Individu_Data_Keadaan_SDMK!A$4:A$149931,K134,A1_Individu_Data_Keadaan_SDMK!S$4:S$149285,"Dokter Spesialis Patologi Klinik (SP.PK)")</f>
        <v>#VALUE!</v>
      </c>
      <c r="BC134" s="135">
        <f t="shared" si="137"/>
        <v>0</v>
      </c>
      <c r="BD134" s="134" t="e">
        <f t="shared" si="138"/>
        <v>#VALUE!</v>
      </c>
      <c r="BE134" s="134" t="e">
        <f t="shared" si="139"/>
        <v>#VALUE!</v>
      </c>
      <c r="BF134" s="133" t="e">
        <f>COUNTIFS(A1_Individu_Data_Keadaan_SDMK!A$4:A$149931,K134,A1_Individu_Data_Keadaan_SDMK!S$4:S$149285,"Dokter Spesialis Patologi Anatomi (Sp.PA)")</f>
        <v>#VALUE!</v>
      </c>
      <c r="BG134" s="135">
        <f t="shared" si="140"/>
        <v>0</v>
      </c>
      <c r="BH134" s="134" t="e">
        <f t="shared" si="141"/>
        <v>#VALUE!</v>
      </c>
      <c r="BI134" s="134" t="e">
        <f t="shared" si="142"/>
        <v>#VALUE!</v>
      </c>
      <c r="BJ134" s="133" t="e">
        <f>COUNTIFS(A1_Individu_Data_Keadaan_SDMK!A$4:A$149931,K134,A1_Individu_Data_Keadaan_SDMK!S$4:S$149285,"Dokter Spesialis Rehabilitasi Medik (Sp.RM)")</f>
        <v>#VALUE!</v>
      </c>
      <c r="BK134" s="135" t="e">
        <f t="shared" si="143"/>
        <v>#VALUE!</v>
      </c>
      <c r="BL134" s="134" t="e">
        <f t="shared" si="144"/>
        <v>#VALUE!</v>
      </c>
      <c r="BM134" s="134" t="e">
        <f t="shared" si="145"/>
        <v>#VALUE!</v>
      </c>
      <c r="BN134" s="139" t="e">
        <f t="shared" si="146"/>
        <v>#VALUE!</v>
      </c>
    </row>
    <row r="135" spans="11:66" ht="15">
      <c r="K135" s="120" t="s">
        <v>14407</v>
      </c>
      <c r="L135" s="120" t="s">
        <v>14408</v>
      </c>
      <c r="M135" s="120" t="s">
        <v>1632</v>
      </c>
      <c r="N135" s="120" t="s">
        <v>12254</v>
      </c>
      <c r="O135" s="120" t="s">
        <v>12205</v>
      </c>
      <c r="P135" s="120">
        <v>33</v>
      </c>
      <c r="Q135" s="120">
        <v>3314</v>
      </c>
      <c r="R135" s="348" t="str">
        <f>IF(P135&lt;&gt;"",VLOOKUP(P135,'01_MASTER_KODE_WILAYAH'!H$1437:I$1470,2,FALSE),"")</f>
        <v>JAWA TENGAH</v>
      </c>
      <c r="S135" s="348" t="str">
        <f>IF(Q135&lt;&gt;"",VLOOKUP(Q135,'01_MASTER_KODE_WILAYAH'!D$5:F$1353,3,FALSE),"")</f>
        <v>SRAGEN</v>
      </c>
      <c r="T135" s="422" t="str">
        <f t="shared" si="111"/>
        <v>Perusahaan</v>
      </c>
      <c r="U135" s="145" t="e">
        <f t="shared" si="112"/>
        <v>#VALUE!</v>
      </c>
      <c r="V135" s="133" t="e">
        <f>COUNTIFS(A1_Individu_Data_Keadaan_SDMK!A$4:A$149931,K135,A1_Individu_Data_Keadaan_SDMK!S$4:S$149285,"Dokter Umum")</f>
        <v>#VALUE!</v>
      </c>
      <c r="W135" s="122">
        <f t="shared" si="113"/>
        <v>1</v>
      </c>
      <c r="X135" s="134" t="e">
        <f t="shared" si="114"/>
        <v>#VALUE!</v>
      </c>
      <c r="Y135" s="134" t="e">
        <f t="shared" si="115"/>
        <v>#VALUE!</v>
      </c>
      <c r="Z135" s="133" t="e">
        <f>COUNTIFS(A1_Individu_Data_Keadaan_SDMK!A$4:A$149931,K135,A1_Individu_Data_Keadaan_SDMK!S$4:S$149285,"Dokter Gigi")</f>
        <v>#VALUE!</v>
      </c>
      <c r="AA135" s="122">
        <f t="shared" si="116"/>
        <v>1</v>
      </c>
      <c r="AB135" s="134" t="e">
        <f t="shared" si="117"/>
        <v>#VALUE!</v>
      </c>
      <c r="AC135" s="134" t="e">
        <f t="shared" si="118"/>
        <v>#VALUE!</v>
      </c>
      <c r="AD135" s="133" t="e">
        <f>COUNTIFS(A1_Individu_Data_Keadaan_SDMK!A$4:A$149931,K135,A1_Individu_Data_Keadaan_SDMK!S$4:S$149285,"Dokter Spesialis Penyakit Dalam (Sp.PD)")</f>
        <v>#VALUE!</v>
      </c>
      <c r="AE135" s="122">
        <f t="shared" si="119"/>
        <v>1</v>
      </c>
      <c r="AF135" s="134" t="e">
        <f t="shared" si="120"/>
        <v>#VALUE!</v>
      </c>
      <c r="AG135" s="134" t="e">
        <f t="shared" si="121"/>
        <v>#VALUE!</v>
      </c>
      <c r="AH135" s="133" t="e">
        <f>COUNTIFS(A1_Individu_Data_Keadaan_SDMK!A$4:A$149931,K135,A1_Individu_Data_Keadaan_SDMK!S$4:S$149285,"Dokter Spesialis Obstetri &amp; Ginekologi - Kebidanan &amp; Kandungan (Sp.OG)")</f>
        <v>#VALUE!</v>
      </c>
      <c r="AI135" s="122">
        <f t="shared" si="122"/>
        <v>1</v>
      </c>
      <c r="AJ135" s="134" t="e">
        <f t="shared" si="123"/>
        <v>#VALUE!</v>
      </c>
      <c r="AK135" s="134" t="e">
        <f t="shared" si="124"/>
        <v>#VALUE!</v>
      </c>
      <c r="AL135" s="133" t="e">
        <f>COUNTIFS(A1_Individu_Data_Keadaan_SDMK!A$4:A$149931,K135,A1_Individu_Data_Keadaan_SDMK!S$4:S$149285,"Dokter Spesialis Anak (Sp.A)")</f>
        <v>#VALUE!</v>
      </c>
      <c r="AM135" s="135">
        <f t="shared" si="125"/>
        <v>1</v>
      </c>
      <c r="AN135" s="134" t="e">
        <f t="shared" si="126"/>
        <v>#VALUE!</v>
      </c>
      <c r="AO135" s="134" t="e">
        <f t="shared" si="127"/>
        <v>#VALUE!</v>
      </c>
      <c r="AP135" s="133" t="e">
        <f>COUNTIFS(A1_Individu_Data_Keadaan_SDMK!A$4:A$149931,K135,A1_Individu_Data_Keadaan_SDMK!S$4:S$149285,"Dokter Spesialis Bedah (Sp.B)")</f>
        <v>#VALUE!</v>
      </c>
      <c r="AQ135" s="135">
        <f t="shared" si="128"/>
        <v>1</v>
      </c>
      <c r="AR135" s="134" t="e">
        <f t="shared" si="129"/>
        <v>#VALUE!</v>
      </c>
      <c r="AS135" s="134" t="e">
        <f t="shared" si="130"/>
        <v>#VALUE!</v>
      </c>
      <c r="AT135" s="133" t="e">
        <f>COUNTIFS(A1_Individu_Data_Keadaan_SDMK!A$4:A$149931,K135,A1_Individu_Data_Keadaan_SDMK!S$4:S$149285,"Dokter Spesialis Radiologi (Sp.Rad)")</f>
        <v>#VALUE!</v>
      </c>
      <c r="AU135" s="135">
        <f t="shared" si="131"/>
        <v>0</v>
      </c>
      <c r="AV135" s="134" t="e">
        <f t="shared" si="132"/>
        <v>#VALUE!</v>
      </c>
      <c r="AW135" s="134" t="e">
        <f t="shared" si="133"/>
        <v>#VALUE!</v>
      </c>
      <c r="AX135" s="133" t="e">
        <f>COUNTIFS(A1_Individu_Data_Keadaan_SDMK!A$4:A$149931,K135,A1_Individu_Data_Keadaan_SDMK!S$4:S$149285,"Dokter Spesialis Anastesiologi (Sp.An)")</f>
        <v>#VALUE!</v>
      </c>
      <c r="AY135" s="135">
        <f t="shared" si="134"/>
        <v>0</v>
      </c>
      <c r="AZ135" s="134" t="e">
        <f t="shared" si="135"/>
        <v>#VALUE!</v>
      </c>
      <c r="BA135" s="134" t="e">
        <f t="shared" si="136"/>
        <v>#VALUE!</v>
      </c>
      <c r="BB135" s="133" t="e">
        <f>COUNTIFS(A1_Individu_Data_Keadaan_SDMK!A$4:A$149931,K135,A1_Individu_Data_Keadaan_SDMK!S$4:S$149285,"Dokter Spesialis Patologi Klinik (SP.PK)")</f>
        <v>#VALUE!</v>
      </c>
      <c r="BC135" s="135">
        <f t="shared" si="137"/>
        <v>0</v>
      </c>
      <c r="BD135" s="134" t="e">
        <f t="shared" si="138"/>
        <v>#VALUE!</v>
      </c>
      <c r="BE135" s="134" t="e">
        <f t="shared" si="139"/>
        <v>#VALUE!</v>
      </c>
      <c r="BF135" s="133" t="e">
        <f>COUNTIFS(A1_Individu_Data_Keadaan_SDMK!A$4:A$149931,K135,A1_Individu_Data_Keadaan_SDMK!S$4:S$149285,"Dokter Spesialis Patologi Anatomi (Sp.PA)")</f>
        <v>#VALUE!</v>
      </c>
      <c r="BG135" s="135">
        <f t="shared" si="140"/>
        <v>0</v>
      </c>
      <c r="BH135" s="134" t="e">
        <f t="shared" si="141"/>
        <v>#VALUE!</v>
      </c>
      <c r="BI135" s="134" t="e">
        <f t="shared" si="142"/>
        <v>#VALUE!</v>
      </c>
      <c r="BJ135" s="133" t="e">
        <f>COUNTIFS(A1_Individu_Data_Keadaan_SDMK!A$4:A$149931,K135,A1_Individu_Data_Keadaan_SDMK!S$4:S$149285,"Dokter Spesialis Rehabilitasi Medik (Sp.RM)")</f>
        <v>#VALUE!</v>
      </c>
      <c r="BK135" s="135" t="e">
        <f t="shared" si="143"/>
        <v>#VALUE!</v>
      </c>
      <c r="BL135" s="134" t="e">
        <f t="shared" si="144"/>
        <v>#VALUE!</v>
      </c>
      <c r="BM135" s="134" t="e">
        <f t="shared" si="145"/>
        <v>#VALUE!</v>
      </c>
      <c r="BN135" s="139" t="e">
        <f t="shared" si="146"/>
        <v>#VALUE!</v>
      </c>
    </row>
    <row r="136" spans="11:66" ht="15">
      <c r="K136" s="120" t="s">
        <v>14409</v>
      </c>
      <c r="L136" s="120" t="s">
        <v>14410</v>
      </c>
      <c r="M136" s="120" t="s">
        <v>1632</v>
      </c>
      <c r="N136" s="120" t="s">
        <v>12254</v>
      </c>
      <c r="O136" s="120" t="s">
        <v>12205</v>
      </c>
      <c r="P136" s="120">
        <v>33</v>
      </c>
      <c r="Q136" s="120">
        <v>3314</v>
      </c>
      <c r="R136" s="348" t="str">
        <f>IF(P136&lt;&gt;"",VLOOKUP(P136,'01_MASTER_KODE_WILAYAH'!H$1437:I$1470,2,FALSE),"")</f>
        <v>JAWA TENGAH</v>
      </c>
      <c r="S136" s="348" t="str">
        <f>IF(Q136&lt;&gt;"",VLOOKUP(Q136,'01_MASTER_KODE_WILAYAH'!D$5:F$1353,3,FALSE),"")</f>
        <v>SRAGEN</v>
      </c>
      <c r="T136" s="422" t="str">
        <f t="shared" si="111"/>
        <v>Perusahaan</v>
      </c>
      <c r="U136" s="145" t="e">
        <f t="shared" si="112"/>
        <v>#VALUE!</v>
      </c>
      <c r="V136" s="133" t="e">
        <f>COUNTIFS(A1_Individu_Data_Keadaan_SDMK!A$4:A$149931,K136,A1_Individu_Data_Keadaan_SDMK!S$4:S$149285,"Dokter Umum")</f>
        <v>#VALUE!</v>
      </c>
      <c r="W136" s="122">
        <f t="shared" si="113"/>
        <v>1</v>
      </c>
      <c r="X136" s="134" t="e">
        <f t="shared" si="114"/>
        <v>#VALUE!</v>
      </c>
      <c r="Y136" s="134" t="e">
        <f t="shared" si="115"/>
        <v>#VALUE!</v>
      </c>
      <c r="Z136" s="133" t="e">
        <f>COUNTIFS(A1_Individu_Data_Keadaan_SDMK!A$4:A$149931,K136,A1_Individu_Data_Keadaan_SDMK!S$4:S$149285,"Dokter Gigi")</f>
        <v>#VALUE!</v>
      </c>
      <c r="AA136" s="122">
        <f t="shared" si="116"/>
        <v>1</v>
      </c>
      <c r="AB136" s="134" t="e">
        <f t="shared" si="117"/>
        <v>#VALUE!</v>
      </c>
      <c r="AC136" s="134" t="e">
        <f t="shared" si="118"/>
        <v>#VALUE!</v>
      </c>
      <c r="AD136" s="133" t="e">
        <f>COUNTIFS(A1_Individu_Data_Keadaan_SDMK!A$4:A$149931,K136,A1_Individu_Data_Keadaan_SDMK!S$4:S$149285,"Dokter Spesialis Penyakit Dalam (Sp.PD)")</f>
        <v>#VALUE!</v>
      </c>
      <c r="AE136" s="122">
        <f t="shared" si="119"/>
        <v>1</v>
      </c>
      <c r="AF136" s="134" t="e">
        <f t="shared" si="120"/>
        <v>#VALUE!</v>
      </c>
      <c r="AG136" s="134" t="e">
        <f t="shared" si="121"/>
        <v>#VALUE!</v>
      </c>
      <c r="AH136" s="133" t="e">
        <f>COUNTIFS(A1_Individu_Data_Keadaan_SDMK!A$4:A$149931,K136,A1_Individu_Data_Keadaan_SDMK!S$4:S$149285,"Dokter Spesialis Obstetri &amp; Ginekologi - Kebidanan &amp; Kandungan (Sp.OG)")</f>
        <v>#VALUE!</v>
      </c>
      <c r="AI136" s="122">
        <f t="shared" si="122"/>
        <v>1</v>
      </c>
      <c r="AJ136" s="134" t="e">
        <f t="shared" si="123"/>
        <v>#VALUE!</v>
      </c>
      <c r="AK136" s="134" t="e">
        <f t="shared" si="124"/>
        <v>#VALUE!</v>
      </c>
      <c r="AL136" s="133" t="e">
        <f>COUNTIFS(A1_Individu_Data_Keadaan_SDMK!A$4:A$149931,K136,A1_Individu_Data_Keadaan_SDMK!S$4:S$149285,"Dokter Spesialis Anak (Sp.A)")</f>
        <v>#VALUE!</v>
      </c>
      <c r="AM136" s="135">
        <f t="shared" si="125"/>
        <v>1</v>
      </c>
      <c r="AN136" s="134" t="e">
        <f t="shared" si="126"/>
        <v>#VALUE!</v>
      </c>
      <c r="AO136" s="134" t="e">
        <f t="shared" si="127"/>
        <v>#VALUE!</v>
      </c>
      <c r="AP136" s="133" t="e">
        <f>COUNTIFS(A1_Individu_Data_Keadaan_SDMK!A$4:A$149931,K136,A1_Individu_Data_Keadaan_SDMK!S$4:S$149285,"Dokter Spesialis Bedah (Sp.B)")</f>
        <v>#VALUE!</v>
      </c>
      <c r="AQ136" s="135">
        <f t="shared" si="128"/>
        <v>1</v>
      </c>
      <c r="AR136" s="134" t="e">
        <f t="shared" si="129"/>
        <v>#VALUE!</v>
      </c>
      <c r="AS136" s="134" t="e">
        <f t="shared" si="130"/>
        <v>#VALUE!</v>
      </c>
      <c r="AT136" s="133" t="e">
        <f>COUNTIFS(A1_Individu_Data_Keadaan_SDMK!A$4:A$149931,K136,A1_Individu_Data_Keadaan_SDMK!S$4:S$149285,"Dokter Spesialis Radiologi (Sp.Rad)")</f>
        <v>#VALUE!</v>
      </c>
      <c r="AU136" s="135">
        <f t="shared" si="131"/>
        <v>0</v>
      </c>
      <c r="AV136" s="134" t="e">
        <f t="shared" si="132"/>
        <v>#VALUE!</v>
      </c>
      <c r="AW136" s="134" t="e">
        <f t="shared" si="133"/>
        <v>#VALUE!</v>
      </c>
      <c r="AX136" s="133" t="e">
        <f>COUNTIFS(A1_Individu_Data_Keadaan_SDMK!A$4:A$149931,K136,A1_Individu_Data_Keadaan_SDMK!S$4:S$149285,"Dokter Spesialis Anastesiologi (Sp.An)")</f>
        <v>#VALUE!</v>
      </c>
      <c r="AY136" s="135">
        <f t="shared" si="134"/>
        <v>0</v>
      </c>
      <c r="AZ136" s="134" t="e">
        <f t="shared" si="135"/>
        <v>#VALUE!</v>
      </c>
      <c r="BA136" s="134" t="e">
        <f t="shared" si="136"/>
        <v>#VALUE!</v>
      </c>
      <c r="BB136" s="133" t="e">
        <f>COUNTIFS(A1_Individu_Data_Keadaan_SDMK!A$4:A$149931,K136,A1_Individu_Data_Keadaan_SDMK!S$4:S$149285,"Dokter Spesialis Patologi Klinik (SP.PK)")</f>
        <v>#VALUE!</v>
      </c>
      <c r="BC136" s="135">
        <f t="shared" si="137"/>
        <v>0</v>
      </c>
      <c r="BD136" s="134" t="e">
        <f t="shared" si="138"/>
        <v>#VALUE!</v>
      </c>
      <c r="BE136" s="134" t="e">
        <f t="shared" si="139"/>
        <v>#VALUE!</v>
      </c>
      <c r="BF136" s="133" t="e">
        <f>COUNTIFS(A1_Individu_Data_Keadaan_SDMK!A$4:A$149931,K136,A1_Individu_Data_Keadaan_SDMK!S$4:S$149285,"Dokter Spesialis Patologi Anatomi (Sp.PA)")</f>
        <v>#VALUE!</v>
      </c>
      <c r="BG136" s="135">
        <f t="shared" si="140"/>
        <v>0</v>
      </c>
      <c r="BH136" s="134" t="e">
        <f t="shared" si="141"/>
        <v>#VALUE!</v>
      </c>
      <c r="BI136" s="134" t="e">
        <f t="shared" si="142"/>
        <v>#VALUE!</v>
      </c>
      <c r="BJ136" s="133" t="e">
        <f>COUNTIFS(A1_Individu_Data_Keadaan_SDMK!A$4:A$149931,K136,A1_Individu_Data_Keadaan_SDMK!S$4:S$149285,"Dokter Spesialis Rehabilitasi Medik (Sp.RM)")</f>
        <v>#VALUE!</v>
      </c>
      <c r="BK136" s="135" t="e">
        <f t="shared" si="143"/>
        <v>#VALUE!</v>
      </c>
      <c r="BL136" s="134" t="e">
        <f t="shared" si="144"/>
        <v>#VALUE!</v>
      </c>
      <c r="BM136" s="134" t="e">
        <f t="shared" si="145"/>
        <v>#VALUE!</v>
      </c>
      <c r="BN136" s="139" t="e">
        <f t="shared" si="146"/>
        <v>#VALUE!</v>
      </c>
    </row>
    <row r="137" spans="11:66" ht="15">
      <c r="K137" s="120" t="s">
        <v>14411</v>
      </c>
      <c r="L137" s="120" t="s">
        <v>14412</v>
      </c>
      <c r="M137" s="120" t="s">
        <v>1632</v>
      </c>
      <c r="N137" s="120" t="s">
        <v>12208</v>
      </c>
      <c r="O137" s="120" t="s">
        <v>14225</v>
      </c>
      <c r="P137" s="120">
        <v>33</v>
      </c>
      <c r="Q137" s="120">
        <v>3314</v>
      </c>
      <c r="R137" s="348" t="str">
        <f>IF(P137&lt;&gt;"",VLOOKUP(P137,'01_MASTER_KODE_WILAYAH'!H$1437:I$1470,2,FALSE),"")</f>
        <v>JAWA TENGAH</v>
      </c>
      <c r="S137" s="348" t="str">
        <f>IF(Q137&lt;&gt;"",VLOOKUP(Q137,'01_MASTER_KODE_WILAYAH'!D$5:F$1353,3,FALSE),"")</f>
        <v>SRAGEN</v>
      </c>
      <c r="T137" s="422" t="str">
        <f t="shared" si="111"/>
        <v>Perorangan</v>
      </c>
      <c r="U137" s="145" t="e">
        <f t="shared" si="112"/>
        <v>#VALUE!</v>
      </c>
      <c r="V137" s="133" t="e">
        <f>COUNTIFS(A1_Individu_Data_Keadaan_SDMK!A$4:A$149931,K137,A1_Individu_Data_Keadaan_SDMK!S$4:S$149285,"Dokter Umum")</f>
        <v>#VALUE!</v>
      </c>
      <c r="W137" s="122">
        <f t="shared" si="113"/>
        <v>9</v>
      </c>
      <c r="X137" s="134" t="e">
        <f t="shared" si="114"/>
        <v>#VALUE!</v>
      </c>
      <c r="Y137" s="134" t="e">
        <f t="shared" si="115"/>
        <v>#VALUE!</v>
      </c>
      <c r="Z137" s="133" t="e">
        <f>COUNTIFS(A1_Individu_Data_Keadaan_SDMK!A$4:A$149931,K137,A1_Individu_Data_Keadaan_SDMK!S$4:S$149285,"Dokter Gigi")</f>
        <v>#VALUE!</v>
      </c>
      <c r="AA137" s="122">
        <f t="shared" si="116"/>
        <v>2</v>
      </c>
      <c r="AB137" s="134" t="e">
        <f t="shared" si="117"/>
        <v>#VALUE!</v>
      </c>
      <c r="AC137" s="134" t="e">
        <f t="shared" si="118"/>
        <v>#VALUE!</v>
      </c>
      <c r="AD137" s="133" t="e">
        <f>COUNTIFS(A1_Individu_Data_Keadaan_SDMK!A$4:A$149931,K137,A1_Individu_Data_Keadaan_SDMK!S$4:S$149285,"Dokter Spesialis Penyakit Dalam (Sp.PD)")</f>
        <v>#VALUE!</v>
      </c>
      <c r="AE137" s="122">
        <f t="shared" si="119"/>
        <v>2</v>
      </c>
      <c r="AF137" s="134" t="e">
        <f t="shared" si="120"/>
        <v>#VALUE!</v>
      </c>
      <c r="AG137" s="134" t="e">
        <f t="shared" si="121"/>
        <v>#VALUE!</v>
      </c>
      <c r="AH137" s="133" t="e">
        <f>COUNTIFS(A1_Individu_Data_Keadaan_SDMK!A$4:A$149931,K137,A1_Individu_Data_Keadaan_SDMK!S$4:S$149285,"Dokter Spesialis Obstetri &amp; Ginekologi - Kebidanan &amp; Kandungan (Sp.OG)")</f>
        <v>#VALUE!</v>
      </c>
      <c r="AI137" s="122">
        <f t="shared" si="122"/>
        <v>2</v>
      </c>
      <c r="AJ137" s="134" t="e">
        <f t="shared" si="123"/>
        <v>#VALUE!</v>
      </c>
      <c r="AK137" s="134" t="e">
        <f t="shared" si="124"/>
        <v>#VALUE!</v>
      </c>
      <c r="AL137" s="133" t="e">
        <f>COUNTIFS(A1_Individu_Data_Keadaan_SDMK!A$4:A$149931,K137,A1_Individu_Data_Keadaan_SDMK!S$4:S$149285,"Dokter Spesialis Anak (Sp.A)")</f>
        <v>#VALUE!</v>
      </c>
      <c r="AM137" s="135">
        <f t="shared" si="125"/>
        <v>2</v>
      </c>
      <c r="AN137" s="134" t="e">
        <f t="shared" si="126"/>
        <v>#VALUE!</v>
      </c>
      <c r="AO137" s="134" t="e">
        <f t="shared" si="127"/>
        <v>#VALUE!</v>
      </c>
      <c r="AP137" s="133" t="e">
        <f>COUNTIFS(A1_Individu_Data_Keadaan_SDMK!A$4:A$149931,K137,A1_Individu_Data_Keadaan_SDMK!S$4:S$149285,"Dokter Spesialis Bedah (Sp.B)")</f>
        <v>#VALUE!</v>
      </c>
      <c r="AQ137" s="135">
        <f t="shared" si="128"/>
        <v>2</v>
      </c>
      <c r="AR137" s="134" t="e">
        <f t="shared" si="129"/>
        <v>#VALUE!</v>
      </c>
      <c r="AS137" s="134" t="e">
        <f t="shared" si="130"/>
        <v>#VALUE!</v>
      </c>
      <c r="AT137" s="133" t="e">
        <f>COUNTIFS(A1_Individu_Data_Keadaan_SDMK!A$4:A$149931,K137,A1_Individu_Data_Keadaan_SDMK!S$4:S$149285,"Dokter Spesialis Radiologi (Sp.Rad)")</f>
        <v>#VALUE!</v>
      </c>
      <c r="AU137" s="135">
        <f t="shared" si="131"/>
        <v>1</v>
      </c>
      <c r="AV137" s="134" t="e">
        <f t="shared" si="132"/>
        <v>#VALUE!</v>
      </c>
      <c r="AW137" s="134" t="e">
        <f t="shared" si="133"/>
        <v>#VALUE!</v>
      </c>
      <c r="AX137" s="133" t="e">
        <f>COUNTIFS(A1_Individu_Data_Keadaan_SDMK!A$4:A$149931,K137,A1_Individu_Data_Keadaan_SDMK!S$4:S$149285,"Dokter Spesialis Anastesiologi (Sp.An)")</f>
        <v>#VALUE!</v>
      </c>
      <c r="AY137" s="135">
        <f t="shared" si="134"/>
        <v>1</v>
      </c>
      <c r="AZ137" s="134" t="e">
        <f t="shared" si="135"/>
        <v>#VALUE!</v>
      </c>
      <c r="BA137" s="134" t="e">
        <f t="shared" si="136"/>
        <v>#VALUE!</v>
      </c>
      <c r="BB137" s="133" t="e">
        <f>COUNTIFS(A1_Individu_Data_Keadaan_SDMK!A$4:A$149931,K137,A1_Individu_Data_Keadaan_SDMK!S$4:S$149285,"Dokter Spesialis Patologi Klinik (SP.PK)")</f>
        <v>#VALUE!</v>
      </c>
      <c r="BC137" s="135">
        <f t="shared" si="137"/>
        <v>1</v>
      </c>
      <c r="BD137" s="134" t="e">
        <f t="shared" si="138"/>
        <v>#VALUE!</v>
      </c>
      <c r="BE137" s="134" t="e">
        <f t="shared" si="139"/>
        <v>#VALUE!</v>
      </c>
      <c r="BF137" s="133" t="e">
        <f>COUNTIFS(A1_Individu_Data_Keadaan_SDMK!A$4:A$149931,K137,A1_Individu_Data_Keadaan_SDMK!S$4:S$149285,"Dokter Spesialis Patologi Anatomi (Sp.PA)")</f>
        <v>#VALUE!</v>
      </c>
      <c r="BG137" s="135">
        <f t="shared" si="140"/>
        <v>0</v>
      </c>
      <c r="BH137" s="134" t="e">
        <f t="shared" si="141"/>
        <v>#VALUE!</v>
      </c>
      <c r="BI137" s="134" t="e">
        <f t="shared" si="142"/>
        <v>#VALUE!</v>
      </c>
      <c r="BJ137" s="133" t="e">
        <f>COUNTIFS(A1_Individu_Data_Keadaan_SDMK!A$4:A$149931,K137,A1_Individu_Data_Keadaan_SDMK!S$4:S$149285,"Dokter Spesialis Rehabilitasi Medik (Sp.RM)")</f>
        <v>#VALUE!</v>
      </c>
      <c r="BK137" s="135" t="e">
        <f t="shared" si="143"/>
        <v>#VALUE!</v>
      </c>
      <c r="BL137" s="134" t="e">
        <f t="shared" si="144"/>
        <v>#VALUE!</v>
      </c>
      <c r="BM137" s="134" t="e">
        <f t="shared" si="145"/>
        <v>#VALUE!</v>
      </c>
      <c r="BN137" s="139" t="e">
        <f t="shared" si="146"/>
        <v>#VALUE!</v>
      </c>
    </row>
    <row r="138" spans="11:66" ht="15">
      <c r="K138" s="120" t="s">
        <v>14413</v>
      </c>
      <c r="L138" s="120" t="s">
        <v>14414</v>
      </c>
      <c r="M138" s="120" t="s">
        <v>1632</v>
      </c>
      <c r="N138" s="120" t="s">
        <v>12207</v>
      </c>
      <c r="O138" s="120" t="s">
        <v>12201</v>
      </c>
      <c r="P138" s="120">
        <v>33</v>
      </c>
      <c r="Q138" s="120">
        <v>3315</v>
      </c>
      <c r="R138" s="348" t="str">
        <f>IF(P138&lt;&gt;"",VLOOKUP(P138,'01_MASTER_KODE_WILAYAH'!H$1437:I$1470,2,FALSE),"")</f>
        <v>JAWA TENGAH</v>
      </c>
      <c r="S138" s="348" t="str">
        <f>IF(Q138&lt;&gt;"",VLOOKUP(Q138,'01_MASTER_KODE_WILAYAH'!D$5:F$1353,3,FALSE),"")</f>
        <v>GROBOGAN</v>
      </c>
      <c r="T138" s="422" t="str">
        <f t="shared" si="111"/>
        <v>Pemerintah</v>
      </c>
      <c r="U138" s="145" t="e">
        <f t="shared" si="112"/>
        <v>#VALUE!</v>
      </c>
      <c r="V138" s="133" t="e">
        <f>COUNTIFS(A1_Individu_Data_Keadaan_SDMK!A$4:A$149931,K138,A1_Individu_Data_Keadaan_SDMK!S$4:S$149285,"Dokter Umum")</f>
        <v>#VALUE!</v>
      </c>
      <c r="W138" s="122">
        <f t="shared" si="113"/>
        <v>12</v>
      </c>
      <c r="X138" s="134" t="e">
        <f t="shared" si="114"/>
        <v>#VALUE!</v>
      </c>
      <c r="Y138" s="134" t="e">
        <f t="shared" si="115"/>
        <v>#VALUE!</v>
      </c>
      <c r="Z138" s="133" t="e">
        <f>COUNTIFS(A1_Individu_Data_Keadaan_SDMK!A$4:A$149931,K138,A1_Individu_Data_Keadaan_SDMK!S$4:S$149285,"Dokter Gigi")</f>
        <v>#VALUE!</v>
      </c>
      <c r="AA138" s="122">
        <f t="shared" si="116"/>
        <v>3</v>
      </c>
      <c r="AB138" s="134" t="e">
        <f t="shared" si="117"/>
        <v>#VALUE!</v>
      </c>
      <c r="AC138" s="134" t="e">
        <f t="shared" si="118"/>
        <v>#VALUE!</v>
      </c>
      <c r="AD138" s="133" t="e">
        <f>COUNTIFS(A1_Individu_Data_Keadaan_SDMK!A$4:A$149931,K138,A1_Individu_Data_Keadaan_SDMK!S$4:S$149285,"Dokter Spesialis Penyakit Dalam (Sp.PD)")</f>
        <v>#VALUE!</v>
      </c>
      <c r="AE138" s="122">
        <f t="shared" si="119"/>
        <v>3</v>
      </c>
      <c r="AF138" s="134" t="e">
        <f t="shared" si="120"/>
        <v>#VALUE!</v>
      </c>
      <c r="AG138" s="134" t="e">
        <f t="shared" si="121"/>
        <v>#VALUE!</v>
      </c>
      <c r="AH138" s="133" t="e">
        <f>COUNTIFS(A1_Individu_Data_Keadaan_SDMK!A$4:A$149931,K138,A1_Individu_Data_Keadaan_SDMK!S$4:S$149285,"Dokter Spesialis Obstetri &amp; Ginekologi - Kebidanan &amp; Kandungan (Sp.OG)")</f>
        <v>#VALUE!</v>
      </c>
      <c r="AI138" s="122">
        <f t="shared" si="122"/>
        <v>3</v>
      </c>
      <c r="AJ138" s="134" t="e">
        <f t="shared" si="123"/>
        <v>#VALUE!</v>
      </c>
      <c r="AK138" s="134" t="e">
        <f t="shared" si="124"/>
        <v>#VALUE!</v>
      </c>
      <c r="AL138" s="133" t="e">
        <f>COUNTIFS(A1_Individu_Data_Keadaan_SDMK!A$4:A$149931,K138,A1_Individu_Data_Keadaan_SDMK!S$4:S$149285,"Dokter Spesialis Anak (Sp.A)")</f>
        <v>#VALUE!</v>
      </c>
      <c r="AM138" s="135">
        <f t="shared" si="125"/>
        <v>3</v>
      </c>
      <c r="AN138" s="134" t="e">
        <f t="shared" si="126"/>
        <v>#VALUE!</v>
      </c>
      <c r="AO138" s="134" t="e">
        <f t="shared" si="127"/>
        <v>#VALUE!</v>
      </c>
      <c r="AP138" s="133" t="e">
        <f>COUNTIFS(A1_Individu_Data_Keadaan_SDMK!A$4:A$149931,K138,A1_Individu_Data_Keadaan_SDMK!S$4:S$149285,"Dokter Spesialis Bedah (Sp.B)")</f>
        <v>#VALUE!</v>
      </c>
      <c r="AQ138" s="135">
        <f t="shared" si="128"/>
        <v>3</v>
      </c>
      <c r="AR138" s="134" t="e">
        <f t="shared" si="129"/>
        <v>#VALUE!</v>
      </c>
      <c r="AS138" s="134" t="e">
        <f t="shared" si="130"/>
        <v>#VALUE!</v>
      </c>
      <c r="AT138" s="133" t="e">
        <f>COUNTIFS(A1_Individu_Data_Keadaan_SDMK!A$4:A$149931,K138,A1_Individu_Data_Keadaan_SDMK!S$4:S$149285,"Dokter Spesialis Radiologi (Sp.Rad)")</f>
        <v>#VALUE!</v>
      </c>
      <c r="AU138" s="135">
        <f t="shared" si="131"/>
        <v>2</v>
      </c>
      <c r="AV138" s="134" t="e">
        <f t="shared" si="132"/>
        <v>#VALUE!</v>
      </c>
      <c r="AW138" s="134" t="e">
        <f t="shared" si="133"/>
        <v>#VALUE!</v>
      </c>
      <c r="AX138" s="133" t="e">
        <f>COUNTIFS(A1_Individu_Data_Keadaan_SDMK!A$4:A$149931,K138,A1_Individu_Data_Keadaan_SDMK!S$4:S$149285,"Dokter Spesialis Anastesiologi (Sp.An)")</f>
        <v>#VALUE!</v>
      </c>
      <c r="AY138" s="135">
        <f t="shared" si="134"/>
        <v>2</v>
      </c>
      <c r="AZ138" s="134" t="e">
        <f t="shared" si="135"/>
        <v>#VALUE!</v>
      </c>
      <c r="BA138" s="134" t="e">
        <f t="shared" si="136"/>
        <v>#VALUE!</v>
      </c>
      <c r="BB138" s="133" t="e">
        <f>COUNTIFS(A1_Individu_Data_Keadaan_SDMK!A$4:A$149931,K138,A1_Individu_Data_Keadaan_SDMK!S$4:S$149285,"Dokter Spesialis Patologi Klinik (SP.PK)")</f>
        <v>#VALUE!</v>
      </c>
      <c r="BC138" s="135">
        <f t="shared" si="137"/>
        <v>2</v>
      </c>
      <c r="BD138" s="134" t="e">
        <f t="shared" si="138"/>
        <v>#VALUE!</v>
      </c>
      <c r="BE138" s="134" t="e">
        <f t="shared" si="139"/>
        <v>#VALUE!</v>
      </c>
      <c r="BF138" s="133" t="e">
        <f>COUNTIFS(A1_Individu_Data_Keadaan_SDMK!A$4:A$149931,K138,A1_Individu_Data_Keadaan_SDMK!S$4:S$149285,"Dokter Spesialis Patologi Anatomi (Sp.PA)")</f>
        <v>#VALUE!</v>
      </c>
      <c r="BG138" s="135">
        <f t="shared" si="140"/>
        <v>0</v>
      </c>
      <c r="BH138" s="134" t="e">
        <f t="shared" si="141"/>
        <v>#VALUE!</v>
      </c>
      <c r="BI138" s="134" t="e">
        <f t="shared" si="142"/>
        <v>#VALUE!</v>
      </c>
      <c r="BJ138" s="133" t="e">
        <f>COUNTIFS(A1_Individu_Data_Keadaan_SDMK!A$4:A$149931,K138,A1_Individu_Data_Keadaan_SDMK!S$4:S$149285,"Dokter Spesialis Rehabilitasi Medik (Sp.RM)")</f>
        <v>#VALUE!</v>
      </c>
      <c r="BK138" s="135" t="e">
        <f t="shared" si="143"/>
        <v>#VALUE!</v>
      </c>
      <c r="BL138" s="134" t="e">
        <f t="shared" si="144"/>
        <v>#VALUE!</v>
      </c>
      <c r="BM138" s="134" t="e">
        <f t="shared" si="145"/>
        <v>#VALUE!</v>
      </c>
      <c r="BN138" s="139" t="e">
        <f t="shared" si="146"/>
        <v>#VALUE!</v>
      </c>
    </row>
    <row r="139" spans="11:66" ht="15">
      <c r="K139" s="120" t="s">
        <v>14415</v>
      </c>
      <c r="L139" s="120" t="s">
        <v>14416</v>
      </c>
      <c r="M139" s="120" t="s">
        <v>1632</v>
      </c>
      <c r="N139" s="120" t="s">
        <v>12208</v>
      </c>
      <c r="O139" s="120" t="s">
        <v>12203</v>
      </c>
      <c r="P139" s="120">
        <v>33</v>
      </c>
      <c r="Q139" s="120">
        <v>3315</v>
      </c>
      <c r="R139" s="348" t="str">
        <f>IF(P139&lt;&gt;"",VLOOKUP(P139,'01_MASTER_KODE_WILAYAH'!H$1437:I$1470,2,FALSE),"")</f>
        <v>JAWA TENGAH</v>
      </c>
      <c r="S139" s="348" t="str">
        <f>IF(Q139&lt;&gt;"",VLOOKUP(Q139,'01_MASTER_KODE_WILAYAH'!D$5:F$1353,3,FALSE),"")</f>
        <v>GROBOGAN</v>
      </c>
      <c r="T139" s="422" t="str">
        <f t="shared" si="111"/>
        <v>Organisasi</v>
      </c>
      <c r="U139" s="145" t="e">
        <f t="shared" si="112"/>
        <v>#VALUE!</v>
      </c>
      <c r="V139" s="133" t="e">
        <f>COUNTIFS(A1_Individu_Data_Keadaan_SDMK!A$4:A$149931,K139,A1_Individu_Data_Keadaan_SDMK!S$4:S$149285,"Dokter Umum")</f>
        <v>#VALUE!</v>
      </c>
      <c r="W139" s="122">
        <f t="shared" si="113"/>
        <v>9</v>
      </c>
      <c r="X139" s="134" t="e">
        <f t="shared" si="114"/>
        <v>#VALUE!</v>
      </c>
      <c r="Y139" s="134" t="e">
        <f t="shared" si="115"/>
        <v>#VALUE!</v>
      </c>
      <c r="Z139" s="133" t="e">
        <f>COUNTIFS(A1_Individu_Data_Keadaan_SDMK!A$4:A$149931,K139,A1_Individu_Data_Keadaan_SDMK!S$4:S$149285,"Dokter Gigi")</f>
        <v>#VALUE!</v>
      </c>
      <c r="AA139" s="122">
        <f t="shared" si="116"/>
        <v>2</v>
      </c>
      <c r="AB139" s="134" t="e">
        <f t="shared" si="117"/>
        <v>#VALUE!</v>
      </c>
      <c r="AC139" s="134" t="e">
        <f t="shared" si="118"/>
        <v>#VALUE!</v>
      </c>
      <c r="AD139" s="133" t="e">
        <f>COUNTIFS(A1_Individu_Data_Keadaan_SDMK!A$4:A$149931,K139,A1_Individu_Data_Keadaan_SDMK!S$4:S$149285,"Dokter Spesialis Penyakit Dalam (Sp.PD)")</f>
        <v>#VALUE!</v>
      </c>
      <c r="AE139" s="122">
        <f t="shared" si="119"/>
        <v>2</v>
      </c>
      <c r="AF139" s="134" t="e">
        <f t="shared" si="120"/>
        <v>#VALUE!</v>
      </c>
      <c r="AG139" s="134" t="e">
        <f t="shared" si="121"/>
        <v>#VALUE!</v>
      </c>
      <c r="AH139" s="133" t="e">
        <f>COUNTIFS(A1_Individu_Data_Keadaan_SDMK!A$4:A$149931,K139,A1_Individu_Data_Keadaan_SDMK!S$4:S$149285,"Dokter Spesialis Obstetri &amp; Ginekologi - Kebidanan &amp; Kandungan (Sp.OG)")</f>
        <v>#VALUE!</v>
      </c>
      <c r="AI139" s="122">
        <f t="shared" si="122"/>
        <v>2</v>
      </c>
      <c r="AJ139" s="134" t="e">
        <f t="shared" si="123"/>
        <v>#VALUE!</v>
      </c>
      <c r="AK139" s="134" t="e">
        <f t="shared" si="124"/>
        <v>#VALUE!</v>
      </c>
      <c r="AL139" s="133" t="e">
        <f>COUNTIFS(A1_Individu_Data_Keadaan_SDMK!A$4:A$149931,K139,A1_Individu_Data_Keadaan_SDMK!S$4:S$149285,"Dokter Spesialis Anak (Sp.A)")</f>
        <v>#VALUE!</v>
      </c>
      <c r="AM139" s="135">
        <f t="shared" si="125"/>
        <v>2</v>
      </c>
      <c r="AN139" s="134" t="e">
        <f t="shared" si="126"/>
        <v>#VALUE!</v>
      </c>
      <c r="AO139" s="134" t="e">
        <f t="shared" si="127"/>
        <v>#VALUE!</v>
      </c>
      <c r="AP139" s="133" t="e">
        <f>COUNTIFS(A1_Individu_Data_Keadaan_SDMK!A$4:A$149931,K139,A1_Individu_Data_Keadaan_SDMK!S$4:S$149285,"Dokter Spesialis Bedah (Sp.B)")</f>
        <v>#VALUE!</v>
      </c>
      <c r="AQ139" s="135">
        <f t="shared" si="128"/>
        <v>2</v>
      </c>
      <c r="AR139" s="134" t="e">
        <f t="shared" si="129"/>
        <v>#VALUE!</v>
      </c>
      <c r="AS139" s="134" t="e">
        <f t="shared" si="130"/>
        <v>#VALUE!</v>
      </c>
      <c r="AT139" s="133" t="e">
        <f>COUNTIFS(A1_Individu_Data_Keadaan_SDMK!A$4:A$149931,K139,A1_Individu_Data_Keadaan_SDMK!S$4:S$149285,"Dokter Spesialis Radiologi (Sp.Rad)")</f>
        <v>#VALUE!</v>
      </c>
      <c r="AU139" s="135">
        <f t="shared" si="131"/>
        <v>1</v>
      </c>
      <c r="AV139" s="134" t="e">
        <f t="shared" si="132"/>
        <v>#VALUE!</v>
      </c>
      <c r="AW139" s="134" t="e">
        <f t="shared" si="133"/>
        <v>#VALUE!</v>
      </c>
      <c r="AX139" s="133" t="e">
        <f>COUNTIFS(A1_Individu_Data_Keadaan_SDMK!A$4:A$149931,K139,A1_Individu_Data_Keadaan_SDMK!S$4:S$149285,"Dokter Spesialis Anastesiologi (Sp.An)")</f>
        <v>#VALUE!</v>
      </c>
      <c r="AY139" s="135">
        <f t="shared" si="134"/>
        <v>1</v>
      </c>
      <c r="AZ139" s="134" t="e">
        <f t="shared" si="135"/>
        <v>#VALUE!</v>
      </c>
      <c r="BA139" s="134" t="e">
        <f t="shared" si="136"/>
        <v>#VALUE!</v>
      </c>
      <c r="BB139" s="133" t="e">
        <f>COUNTIFS(A1_Individu_Data_Keadaan_SDMK!A$4:A$149931,K139,A1_Individu_Data_Keadaan_SDMK!S$4:S$149285,"Dokter Spesialis Patologi Klinik (SP.PK)")</f>
        <v>#VALUE!</v>
      </c>
      <c r="BC139" s="135">
        <f t="shared" si="137"/>
        <v>1</v>
      </c>
      <c r="BD139" s="134" t="e">
        <f t="shared" si="138"/>
        <v>#VALUE!</v>
      </c>
      <c r="BE139" s="134" t="e">
        <f t="shared" si="139"/>
        <v>#VALUE!</v>
      </c>
      <c r="BF139" s="133" t="e">
        <f>COUNTIFS(A1_Individu_Data_Keadaan_SDMK!A$4:A$149931,K139,A1_Individu_Data_Keadaan_SDMK!S$4:S$149285,"Dokter Spesialis Patologi Anatomi (Sp.PA)")</f>
        <v>#VALUE!</v>
      </c>
      <c r="BG139" s="135">
        <f t="shared" si="140"/>
        <v>0</v>
      </c>
      <c r="BH139" s="134" t="e">
        <f t="shared" si="141"/>
        <v>#VALUE!</v>
      </c>
      <c r="BI139" s="134" t="e">
        <f t="shared" si="142"/>
        <v>#VALUE!</v>
      </c>
      <c r="BJ139" s="133" t="e">
        <f>COUNTIFS(A1_Individu_Data_Keadaan_SDMK!A$4:A$149931,K139,A1_Individu_Data_Keadaan_SDMK!S$4:S$149285,"Dokter Spesialis Rehabilitasi Medik (Sp.RM)")</f>
        <v>#VALUE!</v>
      </c>
      <c r="BK139" s="135" t="e">
        <f t="shared" si="143"/>
        <v>#VALUE!</v>
      </c>
      <c r="BL139" s="134" t="e">
        <f t="shared" si="144"/>
        <v>#VALUE!</v>
      </c>
      <c r="BM139" s="134" t="e">
        <f t="shared" si="145"/>
        <v>#VALUE!</v>
      </c>
      <c r="BN139" s="139" t="e">
        <f t="shared" si="146"/>
        <v>#VALUE!</v>
      </c>
    </row>
    <row r="140" spans="11:66" ht="15">
      <c r="K140" s="120" t="s">
        <v>14417</v>
      </c>
      <c r="L140" s="120" t="s">
        <v>14418</v>
      </c>
      <c r="M140" s="120" t="s">
        <v>1632</v>
      </c>
      <c r="N140" s="120" t="s">
        <v>12208</v>
      </c>
      <c r="O140" s="120" t="s">
        <v>12203</v>
      </c>
      <c r="P140" s="120">
        <v>33</v>
      </c>
      <c r="Q140" s="120">
        <v>3315</v>
      </c>
      <c r="R140" s="348" t="str">
        <f>IF(P140&lt;&gt;"",VLOOKUP(P140,'01_MASTER_KODE_WILAYAH'!H$1437:I$1470,2,FALSE),"")</f>
        <v>JAWA TENGAH</v>
      </c>
      <c r="S140" s="348" t="str">
        <f>IF(Q140&lt;&gt;"",VLOOKUP(Q140,'01_MASTER_KODE_WILAYAH'!D$5:F$1353,3,FALSE),"")</f>
        <v>GROBOGAN</v>
      </c>
      <c r="T140" s="422" t="str">
        <f t="shared" si="111"/>
        <v>Organisasi</v>
      </c>
      <c r="U140" s="145" t="e">
        <f t="shared" si="112"/>
        <v>#VALUE!</v>
      </c>
      <c r="V140" s="133" t="e">
        <f>COUNTIFS(A1_Individu_Data_Keadaan_SDMK!A$4:A$149931,K140,A1_Individu_Data_Keadaan_SDMK!S$4:S$149285,"Dokter Umum")</f>
        <v>#VALUE!</v>
      </c>
      <c r="W140" s="122">
        <f t="shared" si="113"/>
        <v>9</v>
      </c>
      <c r="X140" s="134" t="e">
        <f t="shared" si="114"/>
        <v>#VALUE!</v>
      </c>
      <c r="Y140" s="134" t="e">
        <f t="shared" si="115"/>
        <v>#VALUE!</v>
      </c>
      <c r="Z140" s="133" t="e">
        <f>COUNTIFS(A1_Individu_Data_Keadaan_SDMK!A$4:A$149931,K140,A1_Individu_Data_Keadaan_SDMK!S$4:S$149285,"Dokter Gigi")</f>
        <v>#VALUE!</v>
      </c>
      <c r="AA140" s="122">
        <f t="shared" si="116"/>
        <v>2</v>
      </c>
      <c r="AB140" s="134" t="e">
        <f t="shared" si="117"/>
        <v>#VALUE!</v>
      </c>
      <c r="AC140" s="134" t="e">
        <f t="shared" si="118"/>
        <v>#VALUE!</v>
      </c>
      <c r="AD140" s="133" t="e">
        <f>COUNTIFS(A1_Individu_Data_Keadaan_SDMK!A$4:A$149931,K140,A1_Individu_Data_Keadaan_SDMK!S$4:S$149285,"Dokter Spesialis Penyakit Dalam (Sp.PD)")</f>
        <v>#VALUE!</v>
      </c>
      <c r="AE140" s="122">
        <f t="shared" si="119"/>
        <v>2</v>
      </c>
      <c r="AF140" s="134" t="e">
        <f t="shared" si="120"/>
        <v>#VALUE!</v>
      </c>
      <c r="AG140" s="134" t="e">
        <f t="shared" si="121"/>
        <v>#VALUE!</v>
      </c>
      <c r="AH140" s="133" t="e">
        <f>COUNTIFS(A1_Individu_Data_Keadaan_SDMK!A$4:A$149931,K140,A1_Individu_Data_Keadaan_SDMK!S$4:S$149285,"Dokter Spesialis Obstetri &amp; Ginekologi - Kebidanan &amp; Kandungan (Sp.OG)")</f>
        <v>#VALUE!</v>
      </c>
      <c r="AI140" s="122">
        <f t="shared" si="122"/>
        <v>2</v>
      </c>
      <c r="AJ140" s="134" t="e">
        <f t="shared" si="123"/>
        <v>#VALUE!</v>
      </c>
      <c r="AK140" s="134" t="e">
        <f t="shared" si="124"/>
        <v>#VALUE!</v>
      </c>
      <c r="AL140" s="133" t="e">
        <f>COUNTIFS(A1_Individu_Data_Keadaan_SDMK!A$4:A$149931,K140,A1_Individu_Data_Keadaan_SDMK!S$4:S$149285,"Dokter Spesialis Anak (Sp.A)")</f>
        <v>#VALUE!</v>
      </c>
      <c r="AM140" s="135">
        <f t="shared" si="125"/>
        <v>2</v>
      </c>
      <c r="AN140" s="134" t="e">
        <f t="shared" si="126"/>
        <v>#VALUE!</v>
      </c>
      <c r="AO140" s="134" t="e">
        <f t="shared" si="127"/>
        <v>#VALUE!</v>
      </c>
      <c r="AP140" s="133" t="e">
        <f>COUNTIFS(A1_Individu_Data_Keadaan_SDMK!A$4:A$149931,K140,A1_Individu_Data_Keadaan_SDMK!S$4:S$149285,"Dokter Spesialis Bedah (Sp.B)")</f>
        <v>#VALUE!</v>
      </c>
      <c r="AQ140" s="135">
        <f t="shared" si="128"/>
        <v>2</v>
      </c>
      <c r="AR140" s="134" t="e">
        <f t="shared" si="129"/>
        <v>#VALUE!</v>
      </c>
      <c r="AS140" s="134" t="e">
        <f t="shared" si="130"/>
        <v>#VALUE!</v>
      </c>
      <c r="AT140" s="133" t="e">
        <f>COUNTIFS(A1_Individu_Data_Keadaan_SDMK!A$4:A$149931,K140,A1_Individu_Data_Keadaan_SDMK!S$4:S$149285,"Dokter Spesialis Radiologi (Sp.Rad)")</f>
        <v>#VALUE!</v>
      </c>
      <c r="AU140" s="135">
        <f t="shared" si="131"/>
        <v>1</v>
      </c>
      <c r="AV140" s="134" t="e">
        <f t="shared" si="132"/>
        <v>#VALUE!</v>
      </c>
      <c r="AW140" s="134" t="e">
        <f t="shared" si="133"/>
        <v>#VALUE!</v>
      </c>
      <c r="AX140" s="133" t="e">
        <f>COUNTIFS(A1_Individu_Data_Keadaan_SDMK!A$4:A$149931,K140,A1_Individu_Data_Keadaan_SDMK!S$4:S$149285,"Dokter Spesialis Anastesiologi (Sp.An)")</f>
        <v>#VALUE!</v>
      </c>
      <c r="AY140" s="135">
        <f t="shared" si="134"/>
        <v>1</v>
      </c>
      <c r="AZ140" s="134" t="e">
        <f t="shared" si="135"/>
        <v>#VALUE!</v>
      </c>
      <c r="BA140" s="134" t="e">
        <f t="shared" si="136"/>
        <v>#VALUE!</v>
      </c>
      <c r="BB140" s="133" t="e">
        <f>COUNTIFS(A1_Individu_Data_Keadaan_SDMK!A$4:A$149931,K140,A1_Individu_Data_Keadaan_SDMK!S$4:S$149285,"Dokter Spesialis Patologi Klinik (SP.PK)")</f>
        <v>#VALUE!</v>
      </c>
      <c r="BC140" s="135">
        <f t="shared" si="137"/>
        <v>1</v>
      </c>
      <c r="BD140" s="134" t="e">
        <f t="shared" si="138"/>
        <v>#VALUE!</v>
      </c>
      <c r="BE140" s="134" t="e">
        <f t="shared" si="139"/>
        <v>#VALUE!</v>
      </c>
      <c r="BF140" s="133" t="e">
        <f>COUNTIFS(A1_Individu_Data_Keadaan_SDMK!A$4:A$149931,K140,A1_Individu_Data_Keadaan_SDMK!S$4:S$149285,"Dokter Spesialis Patologi Anatomi (Sp.PA)")</f>
        <v>#VALUE!</v>
      </c>
      <c r="BG140" s="135">
        <f t="shared" si="140"/>
        <v>0</v>
      </c>
      <c r="BH140" s="134" t="e">
        <f t="shared" si="141"/>
        <v>#VALUE!</v>
      </c>
      <c r="BI140" s="134" t="e">
        <f t="shared" si="142"/>
        <v>#VALUE!</v>
      </c>
      <c r="BJ140" s="133" t="e">
        <f>COUNTIFS(A1_Individu_Data_Keadaan_SDMK!A$4:A$149931,K140,A1_Individu_Data_Keadaan_SDMK!S$4:S$149285,"Dokter Spesialis Rehabilitasi Medik (Sp.RM)")</f>
        <v>#VALUE!</v>
      </c>
      <c r="BK140" s="135" t="e">
        <f t="shared" si="143"/>
        <v>#VALUE!</v>
      </c>
      <c r="BL140" s="134" t="e">
        <f t="shared" si="144"/>
        <v>#VALUE!</v>
      </c>
      <c r="BM140" s="134" t="e">
        <f t="shared" si="145"/>
        <v>#VALUE!</v>
      </c>
      <c r="BN140" s="139" t="e">
        <f t="shared" si="146"/>
        <v>#VALUE!</v>
      </c>
    </row>
    <row r="141" spans="11:66" ht="15">
      <c r="K141" s="120" t="s">
        <v>14419</v>
      </c>
      <c r="L141" s="120" t="s">
        <v>14420</v>
      </c>
      <c r="M141" s="120" t="s">
        <v>1632</v>
      </c>
      <c r="N141" s="120" t="s">
        <v>12209</v>
      </c>
      <c r="O141" s="120" t="s">
        <v>12203</v>
      </c>
      <c r="P141" s="120">
        <v>33</v>
      </c>
      <c r="Q141" s="120">
        <v>3315</v>
      </c>
      <c r="R141" s="348" t="str">
        <f>IF(P141&lt;&gt;"",VLOOKUP(P141,'01_MASTER_KODE_WILAYAH'!H$1437:I$1470,2,FALSE),"")</f>
        <v>JAWA TENGAH</v>
      </c>
      <c r="S141" s="348" t="str">
        <f>IF(Q141&lt;&gt;"",VLOOKUP(Q141,'01_MASTER_KODE_WILAYAH'!D$5:F$1353,3,FALSE),"")</f>
        <v>GROBOGAN</v>
      </c>
      <c r="T141" s="422" t="str">
        <f t="shared" si="111"/>
        <v>Organisasi</v>
      </c>
      <c r="U141" s="145" t="e">
        <f t="shared" si="112"/>
        <v>#VALUE!</v>
      </c>
      <c r="V141" s="133" t="e">
        <f>COUNTIFS(A1_Individu_Data_Keadaan_SDMK!A$4:A$149931,K141,A1_Individu_Data_Keadaan_SDMK!S$4:S$149285,"Dokter Umum")</f>
        <v>#VALUE!</v>
      </c>
      <c r="W141" s="122">
        <f t="shared" si="113"/>
        <v>4</v>
      </c>
      <c r="X141" s="134" t="e">
        <f t="shared" si="114"/>
        <v>#VALUE!</v>
      </c>
      <c r="Y141" s="134" t="e">
        <f t="shared" si="115"/>
        <v>#VALUE!</v>
      </c>
      <c r="Z141" s="133" t="e">
        <f>COUNTIFS(A1_Individu_Data_Keadaan_SDMK!A$4:A$149931,K141,A1_Individu_Data_Keadaan_SDMK!S$4:S$149285,"Dokter Gigi")</f>
        <v>#VALUE!</v>
      </c>
      <c r="AA141" s="122">
        <f t="shared" si="116"/>
        <v>1</v>
      </c>
      <c r="AB141" s="134" t="e">
        <f t="shared" si="117"/>
        <v>#VALUE!</v>
      </c>
      <c r="AC141" s="134" t="e">
        <f t="shared" si="118"/>
        <v>#VALUE!</v>
      </c>
      <c r="AD141" s="133" t="e">
        <f>COUNTIFS(A1_Individu_Data_Keadaan_SDMK!A$4:A$149931,K141,A1_Individu_Data_Keadaan_SDMK!S$4:S$149285,"Dokter Spesialis Penyakit Dalam (Sp.PD)")</f>
        <v>#VALUE!</v>
      </c>
      <c r="AE141" s="122">
        <f t="shared" si="119"/>
        <v>1</v>
      </c>
      <c r="AF141" s="134" t="e">
        <f t="shared" si="120"/>
        <v>#VALUE!</v>
      </c>
      <c r="AG141" s="134" t="e">
        <f t="shared" si="121"/>
        <v>#VALUE!</v>
      </c>
      <c r="AH141" s="133" t="e">
        <f>COUNTIFS(A1_Individu_Data_Keadaan_SDMK!A$4:A$149931,K141,A1_Individu_Data_Keadaan_SDMK!S$4:S$149285,"Dokter Spesialis Obstetri &amp; Ginekologi - Kebidanan &amp; Kandungan (Sp.OG)")</f>
        <v>#VALUE!</v>
      </c>
      <c r="AI141" s="122">
        <f t="shared" si="122"/>
        <v>1</v>
      </c>
      <c r="AJ141" s="134" t="e">
        <f t="shared" si="123"/>
        <v>#VALUE!</v>
      </c>
      <c r="AK141" s="134" t="e">
        <f t="shared" si="124"/>
        <v>#VALUE!</v>
      </c>
      <c r="AL141" s="133" t="e">
        <f>COUNTIFS(A1_Individu_Data_Keadaan_SDMK!A$4:A$149931,K141,A1_Individu_Data_Keadaan_SDMK!S$4:S$149285,"Dokter Spesialis Anak (Sp.A)")</f>
        <v>#VALUE!</v>
      </c>
      <c r="AM141" s="135">
        <f t="shared" si="125"/>
        <v>1</v>
      </c>
      <c r="AN141" s="134" t="e">
        <f t="shared" si="126"/>
        <v>#VALUE!</v>
      </c>
      <c r="AO141" s="134" t="e">
        <f t="shared" si="127"/>
        <v>#VALUE!</v>
      </c>
      <c r="AP141" s="133" t="e">
        <f>COUNTIFS(A1_Individu_Data_Keadaan_SDMK!A$4:A$149931,K141,A1_Individu_Data_Keadaan_SDMK!S$4:S$149285,"Dokter Spesialis Bedah (Sp.B)")</f>
        <v>#VALUE!</v>
      </c>
      <c r="AQ141" s="135">
        <f t="shared" si="128"/>
        <v>1</v>
      </c>
      <c r="AR141" s="134" t="e">
        <f t="shared" si="129"/>
        <v>#VALUE!</v>
      </c>
      <c r="AS141" s="134" t="e">
        <f t="shared" si="130"/>
        <v>#VALUE!</v>
      </c>
      <c r="AT141" s="133" t="e">
        <f>COUNTIFS(A1_Individu_Data_Keadaan_SDMK!A$4:A$149931,K141,A1_Individu_Data_Keadaan_SDMK!S$4:S$149285,"Dokter Spesialis Radiologi (Sp.Rad)")</f>
        <v>#VALUE!</v>
      </c>
      <c r="AU141" s="135">
        <f t="shared" si="131"/>
        <v>0</v>
      </c>
      <c r="AV141" s="134" t="e">
        <f t="shared" si="132"/>
        <v>#VALUE!</v>
      </c>
      <c r="AW141" s="134" t="e">
        <f t="shared" si="133"/>
        <v>#VALUE!</v>
      </c>
      <c r="AX141" s="133" t="e">
        <f>COUNTIFS(A1_Individu_Data_Keadaan_SDMK!A$4:A$149931,K141,A1_Individu_Data_Keadaan_SDMK!S$4:S$149285,"Dokter Spesialis Anastesiologi (Sp.An)")</f>
        <v>#VALUE!</v>
      </c>
      <c r="AY141" s="135">
        <f t="shared" si="134"/>
        <v>0</v>
      </c>
      <c r="AZ141" s="134" t="e">
        <f t="shared" si="135"/>
        <v>#VALUE!</v>
      </c>
      <c r="BA141" s="134" t="e">
        <f t="shared" si="136"/>
        <v>#VALUE!</v>
      </c>
      <c r="BB141" s="133" t="e">
        <f>COUNTIFS(A1_Individu_Data_Keadaan_SDMK!A$4:A$149931,K141,A1_Individu_Data_Keadaan_SDMK!S$4:S$149285,"Dokter Spesialis Patologi Klinik (SP.PK)")</f>
        <v>#VALUE!</v>
      </c>
      <c r="BC141" s="135">
        <f t="shared" si="137"/>
        <v>0</v>
      </c>
      <c r="BD141" s="134" t="e">
        <f t="shared" si="138"/>
        <v>#VALUE!</v>
      </c>
      <c r="BE141" s="134" t="e">
        <f t="shared" si="139"/>
        <v>#VALUE!</v>
      </c>
      <c r="BF141" s="133" t="e">
        <f>COUNTIFS(A1_Individu_Data_Keadaan_SDMK!A$4:A$149931,K141,A1_Individu_Data_Keadaan_SDMK!S$4:S$149285,"Dokter Spesialis Patologi Anatomi (Sp.PA)")</f>
        <v>#VALUE!</v>
      </c>
      <c r="BG141" s="135">
        <f t="shared" si="140"/>
        <v>0</v>
      </c>
      <c r="BH141" s="134" t="e">
        <f t="shared" si="141"/>
        <v>#VALUE!</v>
      </c>
      <c r="BI141" s="134" t="e">
        <f t="shared" si="142"/>
        <v>#VALUE!</v>
      </c>
      <c r="BJ141" s="133" t="e">
        <f>COUNTIFS(A1_Individu_Data_Keadaan_SDMK!A$4:A$149931,K141,A1_Individu_Data_Keadaan_SDMK!S$4:S$149285,"Dokter Spesialis Rehabilitasi Medik (Sp.RM)")</f>
        <v>#VALUE!</v>
      </c>
      <c r="BK141" s="135" t="e">
        <f t="shared" si="143"/>
        <v>#VALUE!</v>
      </c>
      <c r="BL141" s="134" t="e">
        <f t="shared" si="144"/>
        <v>#VALUE!</v>
      </c>
      <c r="BM141" s="134" t="e">
        <f t="shared" si="145"/>
        <v>#VALUE!</v>
      </c>
      <c r="BN141" s="139" t="e">
        <f t="shared" si="146"/>
        <v>#VALUE!</v>
      </c>
    </row>
    <row r="142" spans="11:66" ht="15">
      <c r="K142" s="120" t="s">
        <v>14421</v>
      </c>
      <c r="L142" s="120" t="s">
        <v>14422</v>
      </c>
      <c r="M142" s="120" t="s">
        <v>1632</v>
      </c>
      <c r="N142" s="120" t="s">
        <v>12209</v>
      </c>
      <c r="O142" s="120" t="s">
        <v>12203</v>
      </c>
      <c r="P142" s="120">
        <v>33</v>
      </c>
      <c r="Q142" s="120">
        <v>3315</v>
      </c>
      <c r="R142" s="348" t="str">
        <f>IF(P142&lt;&gt;"",VLOOKUP(P142,'01_MASTER_KODE_WILAYAH'!H$1437:I$1470,2,FALSE),"")</f>
        <v>JAWA TENGAH</v>
      </c>
      <c r="S142" s="348" t="str">
        <f>IF(Q142&lt;&gt;"",VLOOKUP(Q142,'01_MASTER_KODE_WILAYAH'!D$5:F$1353,3,FALSE),"")</f>
        <v>GROBOGAN</v>
      </c>
      <c r="T142" s="422" t="str">
        <f t="shared" si="111"/>
        <v>Organisasi</v>
      </c>
      <c r="U142" s="145" t="e">
        <f t="shared" si="112"/>
        <v>#VALUE!</v>
      </c>
      <c r="V142" s="133" t="e">
        <f>COUNTIFS(A1_Individu_Data_Keadaan_SDMK!A$4:A$149931,K142,A1_Individu_Data_Keadaan_SDMK!S$4:S$149285,"Dokter Umum")</f>
        <v>#VALUE!</v>
      </c>
      <c r="W142" s="122">
        <f t="shared" si="113"/>
        <v>4</v>
      </c>
      <c r="X142" s="134" t="e">
        <f t="shared" si="114"/>
        <v>#VALUE!</v>
      </c>
      <c r="Y142" s="134" t="e">
        <f t="shared" si="115"/>
        <v>#VALUE!</v>
      </c>
      <c r="Z142" s="133" t="e">
        <f>COUNTIFS(A1_Individu_Data_Keadaan_SDMK!A$4:A$149931,K142,A1_Individu_Data_Keadaan_SDMK!S$4:S$149285,"Dokter Gigi")</f>
        <v>#VALUE!</v>
      </c>
      <c r="AA142" s="122">
        <f t="shared" si="116"/>
        <v>1</v>
      </c>
      <c r="AB142" s="134" t="e">
        <f t="shared" si="117"/>
        <v>#VALUE!</v>
      </c>
      <c r="AC142" s="134" t="e">
        <f t="shared" si="118"/>
        <v>#VALUE!</v>
      </c>
      <c r="AD142" s="133" t="e">
        <f>COUNTIFS(A1_Individu_Data_Keadaan_SDMK!A$4:A$149931,K142,A1_Individu_Data_Keadaan_SDMK!S$4:S$149285,"Dokter Spesialis Penyakit Dalam (Sp.PD)")</f>
        <v>#VALUE!</v>
      </c>
      <c r="AE142" s="122">
        <f t="shared" si="119"/>
        <v>1</v>
      </c>
      <c r="AF142" s="134" t="e">
        <f t="shared" si="120"/>
        <v>#VALUE!</v>
      </c>
      <c r="AG142" s="134" t="e">
        <f t="shared" si="121"/>
        <v>#VALUE!</v>
      </c>
      <c r="AH142" s="133" t="e">
        <f>COUNTIFS(A1_Individu_Data_Keadaan_SDMK!A$4:A$149931,K142,A1_Individu_Data_Keadaan_SDMK!S$4:S$149285,"Dokter Spesialis Obstetri &amp; Ginekologi - Kebidanan &amp; Kandungan (Sp.OG)")</f>
        <v>#VALUE!</v>
      </c>
      <c r="AI142" s="122">
        <f t="shared" si="122"/>
        <v>1</v>
      </c>
      <c r="AJ142" s="134" t="e">
        <f t="shared" si="123"/>
        <v>#VALUE!</v>
      </c>
      <c r="AK142" s="134" t="e">
        <f t="shared" si="124"/>
        <v>#VALUE!</v>
      </c>
      <c r="AL142" s="133" t="e">
        <f>COUNTIFS(A1_Individu_Data_Keadaan_SDMK!A$4:A$149931,K142,A1_Individu_Data_Keadaan_SDMK!S$4:S$149285,"Dokter Spesialis Anak (Sp.A)")</f>
        <v>#VALUE!</v>
      </c>
      <c r="AM142" s="135">
        <f t="shared" si="125"/>
        <v>1</v>
      </c>
      <c r="AN142" s="134" t="e">
        <f t="shared" si="126"/>
        <v>#VALUE!</v>
      </c>
      <c r="AO142" s="134" t="e">
        <f t="shared" si="127"/>
        <v>#VALUE!</v>
      </c>
      <c r="AP142" s="133" t="e">
        <f>COUNTIFS(A1_Individu_Data_Keadaan_SDMK!A$4:A$149931,K142,A1_Individu_Data_Keadaan_SDMK!S$4:S$149285,"Dokter Spesialis Bedah (Sp.B)")</f>
        <v>#VALUE!</v>
      </c>
      <c r="AQ142" s="135">
        <f t="shared" si="128"/>
        <v>1</v>
      </c>
      <c r="AR142" s="134" t="e">
        <f t="shared" si="129"/>
        <v>#VALUE!</v>
      </c>
      <c r="AS142" s="134" t="e">
        <f t="shared" si="130"/>
        <v>#VALUE!</v>
      </c>
      <c r="AT142" s="133" t="e">
        <f>COUNTIFS(A1_Individu_Data_Keadaan_SDMK!A$4:A$149931,K142,A1_Individu_Data_Keadaan_SDMK!S$4:S$149285,"Dokter Spesialis Radiologi (Sp.Rad)")</f>
        <v>#VALUE!</v>
      </c>
      <c r="AU142" s="135">
        <f t="shared" si="131"/>
        <v>0</v>
      </c>
      <c r="AV142" s="134" t="e">
        <f t="shared" si="132"/>
        <v>#VALUE!</v>
      </c>
      <c r="AW142" s="134" t="e">
        <f t="shared" si="133"/>
        <v>#VALUE!</v>
      </c>
      <c r="AX142" s="133" t="e">
        <f>COUNTIFS(A1_Individu_Data_Keadaan_SDMK!A$4:A$149931,K142,A1_Individu_Data_Keadaan_SDMK!S$4:S$149285,"Dokter Spesialis Anastesiologi (Sp.An)")</f>
        <v>#VALUE!</v>
      </c>
      <c r="AY142" s="135">
        <f t="shared" si="134"/>
        <v>0</v>
      </c>
      <c r="AZ142" s="134" t="e">
        <f t="shared" si="135"/>
        <v>#VALUE!</v>
      </c>
      <c r="BA142" s="134" t="e">
        <f t="shared" si="136"/>
        <v>#VALUE!</v>
      </c>
      <c r="BB142" s="133" t="e">
        <f>COUNTIFS(A1_Individu_Data_Keadaan_SDMK!A$4:A$149931,K142,A1_Individu_Data_Keadaan_SDMK!S$4:S$149285,"Dokter Spesialis Patologi Klinik (SP.PK)")</f>
        <v>#VALUE!</v>
      </c>
      <c r="BC142" s="135">
        <f t="shared" si="137"/>
        <v>0</v>
      </c>
      <c r="BD142" s="134" t="e">
        <f t="shared" si="138"/>
        <v>#VALUE!</v>
      </c>
      <c r="BE142" s="134" t="e">
        <f t="shared" si="139"/>
        <v>#VALUE!</v>
      </c>
      <c r="BF142" s="133" t="e">
        <f>COUNTIFS(A1_Individu_Data_Keadaan_SDMK!A$4:A$149931,K142,A1_Individu_Data_Keadaan_SDMK!S$4:S$149285,"Dokter Spesialis Patologi Anatomi (Sp.PA)")</f>
        <v>#VALUE!</v>
      </c>
      <c r="BG142" s="135">
        <f t="shared" si="140"/>
        <v>0</v>
      </c>
      <c r="BH142" s="134" t="e">
        <f t="shared" si="141"/>
        <v>#VALUE!</v>
      </c>
      <c r="BI142" s="134" t="e">
        <f t="shared" si="142"/>
        <v>#VALUE!</v>
      </c>
      <c r="BJ142" s="133" t="e">
        <f>COUNTIFS(A1_Individu_Data_Keadaan_SDMK!A$4:A$149931,K142,A1_Individu_Data_Keadaan_SDMK!S$4:S$149285,"Dokter Spesialis Rehabilitasi Medik (Sp.RM)")</f>
        <v>#VALUE!</v>
      </c>
      <c r="BK142" s="135" t="e">
        <f t="shared" si="143"/>
        <v>#VALUE!</v>
      </c>
      <c r="BL142" s="134" t="e">
        <f t="shared" si="144"/>
        <v>#VALUE!</v>
      </c>
      <c r="BM142" s="134" t="e">
        <f t="shared" si="145"/>
        <v>#VALUE!</v>
      </c>
      <c r="BN142" s="139" t="e">
        <f t="shared" si="146"/>
        <v>#VALUE!</v>
      </c>
    </row>
    <row r="143" spans="11:66" ht="15">
      <c r="K143" s="120" t="s">
        <v>14423</v>
      </c>
      <c r="L143" s="120" t="s">
        <v>14424</v>
      </c>
      <c r="M143" s="120" t="s">
        <v>1632</v>
      </c>
      <c r="N143" s="120" t="s">
        <v>12254</v>
      </c>
      <c r="O143" s="120" t="s">
        <v>12203</v>
      </c>
      <c r="P143" s="120">
        <v>33</v>
      </c>
      <c r="Q143" s="120">
        <v>3315</v>
      </c>
      <c r="R143" s="348" t="str">
        <f>IF(P143&lt;&gt;"",VLOOKUP(P143,'01_MASTER_KODE_WILAYAH'!H$1437:I$1470,2,FALSE),"")</f>
        <v>JAWA TENGAH</v>
      </c>
      <c r="S143" s="348" t="str">
        <f>IF(Q143&lt;&gt;"",VLOOKUP(Q143,'01_MASTER_KODE_WILAYAH'!D$5:F$1353,3,FALSE),"")</f>
        <v>GROBOGAN</v>
      </c>
      <c r="T143" s="422" t="str">
        <f t="shared" si="111"/>
        <v>Organisasi</v>
      </c>
      <c r="U143" s="145" t="e">
        <f t="shared" si="112"/>
        <v>#VALUE!</v>
      </c>
      <c r="V143" s="133" t="e">
        <f>COUNTIFS(A1_Individu_Data_Keadaan_SDMK!A$4:A$149931,K143,A1_Individu_Data_Keadaan_SDMK!S$4:S$149285,"Dokter Umum")</f>
        <v>#VALUE!</v>
      </c>
      <c r="W143" s="122">
        <f t="shared" si="113"/>
        <v>1</v>
      </c>
      <c r="X143" s="134" t="e">
        <f t="shared" si="114"/>
        <v>#VALUE!</v>
      </c>
      <c r="Y143" s="134" t="e">
        <f t="shared" si="115"/>
        <v>#VALUE!</v>
      </c>
      <c r="Z143" s="133" t="e">
        <f>COUNTIFS(A1_Individu_Data_Keadaan_SDMK!A$4:A$149931,K143,A1_Individu_Data_Keadaan_SDMK!S$4:S$149285,"Dokter Gigi")</f>
        <v>#VALUE!</v>
      </c>
      <c r="AA143" s="122">
        <f t="shared" si="116"/>
        <v>1</v>
      </c>
      <c r="AB143" s="134" t="e">
        <f t="shared" si="117"/>
        <v>#VALUE!</v>
      </c>
      <c r="AC143" s="134" t="e">
        <f t="shared" si="118"/>
        <v>#VALUE!</v>
      </c>
      <c r="AD143" s="133" t="e">
        <f>COUNTIFS(A1_Individu_Data_Keadaan_SDMK!A$4:A$149931,K143,A1_Individu_Data_Keadaan_SDMK!S$4:S$149285,"Dokter Spesialis Penyakit Dalam (Sp.PD)")</f>
        <v>#VALUE!</v>
      </c>
      <c r="AE143" s="122">
        <f t="shared" si="119"/>
        <v>1</v>
      </c>
      <c r="AF143" s="134" t="e">
        <f t="shared" si="120"/>
        <v>#VALUE!</v>
      </c>
      <c r="AG143" s="134" t="e">
        <f t="shared" si="121"/>
        <v>#VALUE!</v>
      </c>
      <c r="AH143" s="133" t="e">
        <f>COUNTIFS(A1_Individu_Data_Keadaan_SDMK!A$4:A$149931,K143,A1_Individu_Data_Keadaan_SDMK!S$4:S$149285,"Dokter Spesialis Obstetri &amp; Ginekologi - Kebidanan &amp; Kandungan (Sp.OG)")</f>
        <v>#VALUE!</v>
      </c>
      <c r="AI143" s="122">
        <f t="shared" si="122"/>
        <v>1</v>
      </c>
      <c r="AJ143" s="134" t="e">
        <f t="shared" si="123"/>
        <v>#VALUE!</v>
      </c>
      <c r="AK143" s="134" t="e">
        <f t="shared" si="124"/>
        <v>#VALUE!</v>
      </c>
      <c r="AL143" s="133" t="e">
        <f>COUNTIFS(A1_Individu_Data_Keadaan_SDMK!A$4:A$149931,K143,A1_Individu_Data_Keadaan_SDMK!S$4:S$149285,"Dokter Spesialis Anak (Sp.A)")</f>
        <v>#VALUE!</v>
      </c>
      <c r="AM143" s="135">
        <f t="shared" si="125"/>
        <v>1</v>
      </c>
      <c r="AN143" s="134" t="e">
        <f t="shared" si="126"/>
        <v>#VALUE!</v>
      </c>
      <c r="AO143" s="134" t="e">
        <f t="shared" si="127"/>
        <v>#VALUE!</v>
      </c>
      <c r="AP143" s="133" t="e">
        <f>COUNTIFS(A1_Individu_Data_Keadaan_SDMK!A$4:A$149931,K143,A1_Individu_Data_Keadaan_SDMK!S$4:S$149285,"Dokter Spesialis Bedah (Sp.B)")</f>
        <v>#VALUE!</v>
      </c>
      <c r="AQ143" s="135">
        <f t="shared" si="128"/>
        <v>1</v>
      </c>
      <c r="AR143" s="134" t="e">
        <f t="shared" si="129"/>
        <v>#VALUE!</v>
      </c>
      <c r="AS143" s="134" t="e">
        <f t="shared" si="130"/>
        <v>#VALUE!</v>
      </c>
      <c r="AT143" s="133" t="e">
        <f>COUNTIFS(A1_Individu_Data_Keadaan_SDMK!A$4:A$149931,K143,A1_Individu_Data_Keadaan_SDMK!S$4:S$149285,"Dokter Spesialis Radiologi (Sp.Rad)")</f>
        <v>#VALUE!</v>
      </c>
      <c r="AU143" s="135">
        <f t="shared" si="131"/>
        <v>0</v>
      </c>
      <c r="AV143" s="134" t="e">
        <f t="shared" si="132"/>
        <v>#VALUE!</v>
      </c>
      <c r="AW143" s="134" t="e">
        <f t="shared" si="133"/>
        <v>#VALUE!</v>
      </c>
      <c r="AX143" s="133" t="e">
        <f>COUNTIFS(A1_Individu_Data_Keadaan_SDMK!A$4:A$149931,K143,A1_Individu_Data_Keadaan_SDMK!S$4:S$149285,"Dokter Spesialis Anastesiologi (Sp.An)")</f>
        <v>#VALUE!</v>
      </c>
      <c r="AY143" s="135">
        <f t="shared" si="134"/>
        <v>0</v>
      </c>
      <c r="AZ143" s="134" t="e">
        <f t="shared" si="135"/>
        <v>#VALUE!</v>
      </c>
      <c r="BA143" s="134" t="e">
        <f t="shared" si="136"/>
        <v>#VALUE!</v>
      </c>
      <c r="BB143" s="133" t="e">
        <f>COUNTIFS(A1_Individu_Data_Keadaan_SDMK!A$4:A$149931,K143,A1_Individu_Data_Keadaan_SDMK!S$4:S$149285,"Dokter Spesialis Patologi Klinik (SP.PK)")</f>
        <v>#VALUE!</v>
      </c>
      <c r="BC143" s="135">
        <f t="shared" si="137"/>
        <v>0</v>
      </c>
      <c r="BD143" s="134" t="e">
        <f t="shared" si="138"/>
        <v>#VALUE!</v>
      </c>
      <c r="BE143" s="134" t="e">
        <f t="shared" si="139"/>
        <v>#VALUE!</v>
      </c>
      <c r="BF143" s="133" t="e">
        <f>COUNTIFS(A1_Individu_Data_Keadaan_SDMK!A$4:A$149931,K143,A1_Individu_Data_Keadaan_SDMK!S$4:S$149285,"Dokter Spesialis Patologi Anatomi (Sp.PA)")</f>
        <v>#VALUE!</v>
      </c>
      <c r="BG143" s="135">
        <f t="shared" si="140"/>
        <v>0</v>
      </c>
      <c r="BH143" s="134" t="e">
        <f t="shared" si="141"/>
        <v>#VALUE!</v>
      </c>
      <c r="BI143" s="134" t="e">
        <f t="shared" si="142"/>
        <v>#VALUE!</v>
      </c>
      <c r="BJ143" s="133" t="e">
        <f>COUNTIFS(A1_Individu_Data_Keadaan_SDMK!A$4:A$149931,K143,A1_Individu_Data_Keadaan_SDMK!S$4:S$149285,"Dokter Spesialis Rehabilitasi Medik (Sp.RM)")</f>
        <v>#VALUE!</v>
      </c>
      <c r="BK143" s="135" t="e">
        <f t="shared" si="143"/>
        <v>#VALUE!</v>
      </c>
      <c r="BL143" s="134" t="e">
        <f t="shared" si="144"/>
        <v>#VALUE!</v>
      </c>
      <c r="BM143" s="134" t="e">
        <f t="shared" si="145"/>
        <v>#VALUE!</v>
      </c>
      <c r="BN143" s="139" t="e">
        <f t="shared" si="146"/>
        <v>#VALUE!</v>
      </c>
    </row>
    <row r="144" spans="11:66" ht="15">
      <c r="K144" s="120" t="s">
        <v>14425</v>
      </c>
      <c r="L144" s="120" t="s">
        <v>14426</v>
      </c>
      <c r="M144" s="120" t="s">
        <v>1632</v>
      </c>
      <c r="N144" s="120" t="s">
        <v>12209</v>
      </c>
      <c r="O144" s="120" t="s">
        <v>12204</v>
      </c>
      <c r="P144" s="120">
        <v>33</v>
      </c>
      <c r="Q144" s="120">
        <v>3315</v>
      </c>
      <c r="R144" s="348" t="str">
        <f>IF(P144&lt;&gt;"",VLOOKUP(P144,'01_MASTER_KODE_WILAYAH'!H$1437:I$1470,2,FALSE),"")</f>
        <v>JAWA TENGAH</v>
      </c>
      <c r="S144" s="348" t="str">
        <f>IF(Q144&lt;&gt;"",VLOOKUP(Q144,'01_MASTER_KODE_WILAYAH'!D$5:F$1353,3,FALSE),"")</f>
        <v>GROBOGAN</v>
      </c>
      <c r="T144" s="422" t="str">
        <f t="shared" si="111"/>
        <v>Swasta/Lai</v>
      </c>
      <c r="U144" s="145" t="e">
        <f t="shared" si="112"/>
        <v>#VALUE!</v>
      </c>
      <c r="V144" s="133" t="e">
        <f>COUNTIFS(A1_Individu_Data_Keadaan_SDMK!A$4:A$149931,K144,A1_Individu_Data_Keadaan_SDMK!S$4:S$149285,"Dokter Umum")</f>
        <v>#VALUE!</v>
      </c>
      <c r="W144" s="122">
        <f t="shared" si="113"/>
        <v>4</v>
      </c>
      <c r="X144" s="134" t="e">
        <f t="shared" si="114"/>
        <v>#VALUE!</v>
      </c>
      <c r="Y144" s="134" t="e">
        <f t="shared" si="115"/>
        <v>#VALUE!</v>
      </c>
      <c r="Z144" s="133" t="e">
        <f>COUNTIFS(A1_Individu_Data_Keadaan_SDMK!A$4:A$149931,K144,A1_Individu_Data_Keadaan_SDMK!S$4:S$149285,"Dokter Gigi")</f>
        <v>#VALUE!</v>
      </c>
      <c r="AA144" s="122">
        <f t="shared" si="116"/>
        <v>1</v>
      </c>
      <c r="AB144" s="134" t="e">
        <f t="shared" si="117"/>
        <v>#VALUE!</v>
      </c>
      <c r="AC144" s="134" t="e">
        <f t="shared" si="118"/>
        <v>#VALUE!</v>
      </c>
      <c r="AD144" s="133" t="e">
        <f>COUNTIFS(A1_Individu_Data_Keadaan_SDMK!A$4:A$149931,K144,A1_Individu_Data_Keadaan_SDMK!S$4:S$149285,"Dokter Spesialis Penyakit Dalam (Sp.PD)")</f>
        <v>#VALUE!</v>
      </c>
      <c r="AE144" s="122">
        <f t="shared" si="119"/>
        <v>1</v>
      </c>
      <c r="AF144" s="134" t="e">
        <f t="shared" si="120"/>
        <v>#VALUE!</v>
      </c>
      <c r="AG144" s="134" t="e">
        <f t="shared" si="121"/>
        <v>#VALUE!</v>
      </c>
      <c r="AH144" s="133" t="e">
        <f>COUNTIFS(A1_Individu_Data_Keadaan_SDMK!A$4:A$149931,K144,A1_Individu_Data_Keadaan_SDMK!S$4:S$149285,"Dokter Spesialis Obstetri &amp; Ginekologi - Kebidanan &amp; Kandungan (Sp.OG)")</f>
        <v>#VALUE!</v>
      </c>
      <c r="AI144" s="122">
        <f t="shared" si="122"/>
        <v>1</v>
      </c>
      <c r="AJ144" s="134" t="e">
        <f t="shared" si="123"/>
        <v>#VALUE!</v>
      </c>
      <c r="AK144" s="134" t="e">
        <f t="shared" si="124"/>
        <v>#VALUE!</v>
      </c>
      <c r="AL144" s="133" t="e">
        <f>COUNTIFS(A1_Individu_Data_Keadaan_SDMK!A$4:A$149931,K144,A1_Individu_Data_Keadaan_SDMK!S$4:S$149285,"Dokter Spesialis Anak (Sp.A)")</f>
        <v>#VALUE!</v>
      </c>
      <c r="AM144" s="135">
        <f t="shared" si="125"/>
        <v>1</v>
      </c>
      <c r="AN144" s="134" t="e">
        <f t="shared" si="126"/>
        <v>#VALUE!</v>
      </c>
      <c r="AO144" s="134" t="e">
        <f t="shared" si="127"/>
        <v>#VALUE!</v>
      </c>
      <c r="AP144" s="133" t="e">
        <f>COUNTIFS(A1_Individu_Data_Keadaan_SDMK!A$4:A$149931,K144,A1_Individu_Data_Keadaan_SDMK!S$4:S$149285,"Dokter Spesialis Bedah (Sp.B)")</f>
        <v>#VALUE!</v>
      </c>
      <c r="AQ144" s="135">
        <f t="shared" si="128"/>
        <v>1</v>
      </c>
      <c r="AR144" s="134" t="e">
        <f t="shared" si="129"/>
        <v>#VALUE!</v>
      </c>
      <c r="AS144" s="134" t="e">
        <f t="shared" si="130"/>
        <v>#VALUE!</v>
      </c>
      <c r="AT144" s="133" t="e">
        <f>COUNTIFS(A1_Individu_Data_Keadaan_SDMK!A$4:A$149931,K144,A1_Individu_Data_Keadaan_SDMK!S$4:S$149285,"Dokter Spesialis Radiologi (Sp.Rad)")</f>
        <v>#VALUE!</v>
      </c>
      <c r="AU144" s="135">
        <f t="shared" si="131"/>
        <v>0</v>
      </c>
      <c r="AV144" s="134" t="e">
        <f t="shared" si="132"/>
        <v>#VALUE!</v>
      </c>
      <c r="AW144" s="134" t="e">
        <f t="shared" si="133"/>
        <v>#VALUE!</v>
      </c>
      <c r="AX144" s="133" t="e">
        <f>COUNTIFS(A1_Individu_Data_Keadaan_SDMK!A$4:A$149931,K144,A1_Individu_Data_Keadaan_SDMK!S$4:S$149285,"Dokter Spesialis Anastesiologi (Sp.An)")</f>
        <v>#VALUE!</v>
      </c>
      <c r="AY144" s="135">
        <f t="shared" si="134"/>
        <v>0</v>
      </c>
      <c r="AZ144" s="134" t="e">
        <f t="shared" si="135"/>
        <v>#VALUE!</v>
      </c>
      <c r="BA144" s="134" t="e">
        <f t="shared" si="136"/>
        <v>#VALUE!</v>
      </c>
      <c r="BB144" s="133" t="e">
        <f>COUNTIFS(A1_Individu_Data_Keadaan_SDMK!A$4:A$149931,K144,A1_Individu_Data_Keadaan_SDMK!S$4:S$149285,"Dokter Spesialis Patologi Klinik (SP.PK)")</f>
        <v>#VALUE!</v>
      </c>
      <c r="BC144" s="135">
        <f t="shared" si="137"/>
        <v>0</v>
      </c>
      <c r="BD144" s="134" t="e">
        <f t="shared" si="138"/>
        <v>#VALUE!</v>
      </c>
      <c r="BE144" s="134" t="e">
        <f t="shared" si="139"/>
        <v>#VALUE!</v>
      </c>
      <c r="BF144" s="133" t="e">
        <f>COUNTIFS(A1_Individu_Data_Keadaan_SDMK!A$4:A$149931,K144,A1_Individu_Data_Keadaan_SDMK!S$4:S$149285,"Dokter Spesialis Patologi Anatomi (Sp.PA)")</f>
        <v>#VALUE!</v>
      </c>
      <c r="BG144" s="135">
        <f t="shared" si="140"/>
        <v>0</v>
      </c>
      <c r="BH144" s="134" t="e">
        <f t="shared" si="141"/>
        <v>#VALUE!</v>
      </c>
      <c r="BI144" s="134" t="e">
        <f t="shared" si="142"/>
        <v>#VALUE!</v>
      </c>
      <c r="BJ144" s="133" t="e">
        <f>COUNTIFS(A1_Individu_Data_Keadaan_SDMK!A$4:A$149931,K144,A1_Individu_Data_Keadaan_SDMK!S$4:S$149285,"Dokter Spesialis Rehabilitasi Medik (Sp.RM)")</f>
        <v>#VALUE!</v>
      </c>
      <c r="BK144" s="135" t="e">
        <f t="shared" si="143"/>
        <v>#VALUE!</v>
      </c>
      <c r="BL144" s="134" t="e">
        <f t="shared" si="144"/>
        <v>#VALUE!</v>
      </c>
      <c r="BM144" s="134" t="e">
        <f t="shared" si="145"/>
        <v>#VALUE!</v>
      </c>
      <c r="BN144" s="139" t="e">
        <f t="shared" si="146"/>
        <v>#VALUE!</v>
      </c>
    </row>
    <row r="145" spans="11:66" ht="15">
      <c r="K145" s="120" t="s">
        <v>14427</v>
      </c>
      <c r="L145" s="120" t="s">
        <v>14428</v>
      </c>
      <c r="M145" s="120" t="s">
        <v>1632</v>
      </c>
      <c r="N145" s="120" t="s">
        <v>12208</v>
      </c>
      <c r="O145" s="120" t="s">
        <v>12201</v>
      </c>
      <c r="P145" s="120">
        <v>33</v>
      </c>
      <c r="Q145" s="120">
        <v>3316</v>
      </c>
      <c r="R145" s="348" t="str">
        <f>IF(P145&lt;&gt;"",VLOOKUP(P145,'01_MASTER_KODE_WILAYAH'!H$1437:I$1470,2,FALSE),"")</f>
        <v>JAWA TENGAH</v>
      </c>
      <c r="S145" s="348" t="str">
        <f>IF(Q145&lt;&gt;"",VLOOKUP(Q145,'01_MASTER_KODE_WILAYAH'!D$5:F$1353,3,FALSE),"")</f>
        <v>BLORA</v>
      </c>
      <c r="T145" s="422" t="str">
        <f t="shared" si="111"/>
        <v>Pemerintah</v>
      </c>
      <c r="U145" s="145" t="e">
        <f t="shared" si="112"/>
        <v>#VALUE!</v>
      </c>
      <c r="V145" s="133" t="e">
        <f>COUNTIFS(A1_Individu_Data_Keadaan_SDMK!A$4:A$149931,K145,A1_Individu_Data_Keadaan_SDMK!S$4:S$149285,"Dokter Umum")</f>
        <v>#VALUE!</v>
      </c>
      <c r="W145" s="122">
        <f t="shared" si="113"/>
        <v>9</v>
      </c>
      <c r="X145" s="134" t="e">
        <f t="shared" si="114"/>
        <v>#VALUE!</v>
      </c>
      <c r="Y145" s="134" t="e">
        <f t="shared" si="115"/>
        <v>#VALUE!</v>
      </c>
      <c r="Z145" s="133" t="e">
        <f>COUNTIFS(A1_Individu_Data_Keadaan_SDMK!A$4:A$149931,K145,A1_Individu_Data_Keadaan_SDMK!S$4:S$149285,"Dokter Gigi")</f>
        <v>#VALUE!</v>
      </c>
      <c r="AA145" s="122">
        <f t="shared" si="116"/>
        <v>2</v>
      </c>
      <c r="AB145" s="134" t="e">
        <f t="shared" si="117"/>
        <v>#VALUE!</v>
      </c>
      <c r="AC145" s="134" t="e">
        <f t="shared" si="118"/>
        <v>#VALUE!</v>
      </c>
      <c r="AD145" s="133" t="e">
        <f>COUNTIFS(A1_Individu_Data_Keadaan_SDMK!A$4:A$149931,K145,A1_Individu_Data_Keadaan_SDMK!S$4:S$149285,"Dokter Spesialis Penyakit Dalam (Sp.PD)")</f>
        <v>#VALUE!</v>
      </c>
      <c r="AE145" s="122">
        <f t="shared" si="119"/>
        <v>2</v>
      </c>
      <c r="AF145" s="134" t="e">
        <f t="shared" si="120"/>
        <v>#VALUE!</v>
      </c>
      <c r="AG145" s="134" t="e">
        <f t="shared" si="121"/>
        <v>#VALUE!</v>
      </c>
      <c r="AH145" s="133" t="e">
        <f>COUNTIFS(A1_Individu_Data_Keadaan_SDMK!A$4:A$149931,K145,A1_Individu_Data_Keadaan_SDMK!S$4:S$149285,"Dokter Spesialis Obstetri &amp; Ginekologi - Kebidanan &amp; Kandungan (Sp.OG)")</f>
        <v>#VALUE!</v>
      </c>
      <c r="AI145" s="122">
        <f t="shared" si="122"/>
        <v>2</v>
      </c>
      <c r="AJ145" s="134" t="e">
        <f t="shared" si="123"/>
        <v>#VALUE!</v>
      </c>
      <c r="AK145" s="134" t="e">
        <f t="shared" si="124"/>
        <v>#VALUE!</v>
      </c>
      <c r="AL145" s="133" t="e">
        <f>COUNTIFS(A1_Individu_Data_Keadaan_SDMK!A$4:A$149931,K145,A1_Individu_Data_Keadaan_SDMK!S$4:S$149285,"Dokter Spesialis Anak (Sp.A)")</f>
        <v>#VALUE!</v>
      </c>
      <c r="AM145" s="135">
        <f t="shared" si="125"/>
        <v>2</v>
      </c>
      <c r="AN145" s="134" t="e">
        <f t="shared" si="126"/>
        <v>#VALUE!</v>
      </c>
      <c r="AO145" s="134" t="e">
        <f t="shared" si="127"/>
        <v>#VALUE!</v>
      </c>
      <c r="AP145" s="133" t="e">
        <f>COUNTIFS(A1_Individu_Data_Keadaan_SDMK!A$4:A$149931,K145,A1_Individu_Data_Keadaan_SDMK!S$4:S$149285,"Dokter Spesialis Bedah (Sp.B)")</f>
        <v>#VALUE!</v>
      </c>
      <c r="AQ145" s="135">
        <f t="shared" si="128"/>
        <v>2</v>
      </c>
      <c r="AR145" s="134" t="e">
        <f t="shared" si="129"/>
        <v>#VALUE!</v>
      </c>
      <c r="AS145" s="134" t="e">
        <f t="shared" si="130"/>
        <v>#VALUE!</v>
      </c>
      <c r="AT145" s="133" t="e">
        <f>COUNTIFS(A1_Individu_Data_Keadaan_SDMK!A$4:A$149931,K145,A1_Individu_Data_Keadaan_SDMK!S$4:S$149285,"Dokter Spesialis Radiologi (Sp.Rad)")</f>
        <v>#VALUE!</v>
      </c>
      <c r="AU145" s="135">
        <f t="shared" si="131"/>
        <v>1</v>
      </c>
      <c r="AV145" s="134" t="e">
        <f t="shared" si="132"/>
        <v>#VALUE!</v>
      </c>
      <c r="AW145" s="134" t="e">
        <f t="shared" si="133"/>
        <v>#VALUE!</v>
      </c>
      <c r="AX145" s="133" t="e">
        <f>COUNTIFS(A1_Individu_Data_Keadaan_SDMK!A$4:A$149931,K145,A1_Individu_Data_Keadaan_SDMK!S$4:S$149285,"Dokter Spesialis Anastesiologi (Sp.An)")</f>
        <v>#VALUE!</v>
      </c>
      <c r="AY145" s="135">
        <f t="shared" si="134"/>
        <v>1</v>
      </c>
      <c r="AZ145" s="134" t="e">
        <f t="shared" si="135"/>
        <v>#VALUE!</v>
      </c>
      <c r="BA145" s="134" t="e">
        <f t="shared" si="136"/>
        <v>#VALUE!</v>
      </c>
      <c r="BB145" s="133" t="e">
        <f>COUNTIFS(A1_Individu_Data_Keadaan_SDMK!A$4:A$149931,K145,A1_Individu_Data_Keadaan_SDMK!S$4:S$149285,"Dokter Spesialis Patologi Klinik (SP.PK)")</f>
        <v>#VALUE!</v>
      </c>
      <c r="BC145" s="135">
        <f t="shared" si="137"/>
        <v>1</v>
      </c>
      <c r="BD145" s="134" t="e">
        <f t="shared" si="138"/>
        <v>#VALUE!</v>
      </c>
      <c r="BE145" s="134" t="e">
        <f t="shared" si="139"/>
        <v>#VALUE!</v>
      </c>
      <c r="BF145" s="133" t="e">
        <f>COUNTIFS(A1_Individu_Data_Keadaan_SDMK!A$4:A$149931,K145,A1_Individu_Data_Keadaan_SDMK!S$4:S$149285,"Dokter Spesialis Patologi Anatomi (Sp.PA)")</f>
        <v>#VALUE!</v>
      </c>
      <c r="BG145" s="135">
        <f t="shared" si="140"/>
        <v>0</v>
      </c>
      <c r="BH145" s="134" t="e">
        <f t="shared" si="141"/>
        <v>#VALUE!</v>
      </c>
      <c r="BI145" s="134" t="e">
        <f t="shared" si="142"/>
        <v>#VALUE!</v>
      </c>
      <c r="BJ145" s="133" t="e">
        <f>COUNTIFS(A1_Individu_Data_Keadaan_SDMK!A$4:A$149931,K145,A1_Individu_Data_Keadaan_SDMK!S$4:S$149285,"Dokter Spesialis Rehabilitasi Medik (Sp.RM)")</f>
        <v>#VALUE!</v>
      </c>
      <c r="BK145" s="135" t="e">
        <f t="shared" si="143"/>
        <v>#VALUE!</v>
      </c>
      <c r="BL145" s="134" t="e">
        <f t="shared" si="144"/>
        <v>#VALUE!</v>
      </c>
      <c r="BM145" s="134" t="e">
        <f t="shared" si="145"/>
        <v>#VALUE!</v>
      </c>
      <c r="BN145" s="139" t="e">
        <f t="shared" si="146"/>
        <v>#VALUE!</v>
      </c>
    </row>
    <row r="146" spans="11:66" ht="15">
      <c r="K146" s="120" t="s">
        <v>14429</v>
      </c>
      <c r="L146" s="120" t="s">
        <v>14430</v>
      </c>
      <c r="M146" s="120" t="s">
        <v>1632</v>
      </c>
      <c r="N146" s="120" t="s">
        <v>12208</v>
      </c>
      <c r="O146" s="120" t="s">
        <v>12201</v>
      </c>
      <c r="P146" s="120">
        <v>33</v>
      </c>
      <c r="Q146" s="120">
        <v>3316</v>
      </c>
      <c r="R146" s="348" t="str">
        <f>IF(P146&lt;&gt;"",VLOOKUP(P146,'01_MASTER_KODE_WILAYAH'!H$1437:I$1470,2,FALSE),"")</f>
        <v>JAWA TENGAH</v>
      </c>
      <c r="S146" s="348" t="str">
        <f>IF(Q146&lt;&gt;"",VLOOKUP(Q146,'01_MASTER_KODE_WILAYAH'!D$5:F$1353,3,FALSE),"")</f>
        <v>BLORA</v>
      </c>
      <c r="T146" s="422" t="str">
        <f t="shared" si="111"/>
        <v>Pemerintah</v>
      </c>
      <c r="U146" s="145" t="e">
        <f t="shared" si="112"/>
        <v>#VALUE!</v>
      </c>
      <c r="V146" s="133" t="e">
        <f>COUNTIFS(A1_Individu_Data_Keadaan_SDMK!A$4:A$149931,K146,A1_Individu_Data_Keadaan_SDMK!S$4:S$149285,"Dokter Umum")</f>
        <v>#VALUE!</v>
      </c>
      <c r="W146" s="122">
        <f t="shared" si="113"/>
        <v>9</v>
      </c>
      <c r="X146" s="134" t="e">
        <f t="shared" si="114"/>
        <v>#VALUE!</v>
      </c>
      <c r="Y146" s="134" t="e">
        <f t="shared" si="115"/>
        <v>#VALUE!</v>
      </c>
      <c r="Z146" s="133" t="e">
        <f>COUNTIFS(A1_Individu_Data_Keadaan_SDMK!A$4:A$149931,K146,A1_Individu_Data_Keadaan_SDMK!S$4:S$149285,"Dokter Gigi")</f>
        <v>#VALUE!</v>
      </c>
      <c r="AA146" s="122">
        <f t="shared" si="116"/>
        <v>2</v>
      </c>
      <c r="AB146" s="134" t="e">
        <f t="shared" si="117"/>
        <v>#VALUE!</v>
      </c>
      <c r="AC146" s="134" t="e">
        <f t="shared" si="118"/>
        <v>#VALUE!</v>
      </c>
      <c r="AD146" s="133" t="e">
        <f>COUNTIFS(A1_Individu_Data_Keadaan_SDMK!A$4:A$149931,K146,A1_Individu_Data_Keadaan_SDMK!S$4:S$149285,"Dokter Spesialis Penyakit Dalam (Sp.PD)")</f>
        <v>#VALUE!</v>
      </c>
      <c r="AE146" s="122">
        <f t="shared" si="119"/>
        <v>2</v>
      </c>
      <c r="AF146" s="134" t="e">
        <f t="shared" si="120"/>
        <v>#VALUE!</v>
      </c>
      <c r="AG146" s="134" t="e">
        <f t="shared" si="121"/>
        <v>#VALUE!</v>
      </c>
      <c r="AH146" s="133" t="e">
        <f>COUNTIFS(A1_Individu_Data_Keadaan_SDMK!A$4:A$149931,K146,A1_Individu_Data_Keadaan_SDMK!S$4:S$149285,"Dokter Spesialis Obstetri &amp; Ginekologi - Kebidanan &amp; Kandungan (Sp.OG)")</f>
        <v>#VALUE!</v>
      </c>
      <c r="AI146" s="122">
        <f t="shared" si="122"/>
        <v>2</v>
      </c>
      <c r="AJ146" s="134" t="e">
        <f t="shared" si="123"/>
        <v>#VALUE!</v>
      </c>
      <c r="AK146" s="134" t="e">
        <f t="shared" si="124"/>
        <v>#VALUE!</v>
      </c>
      <c r="AL146" s="133" t="e">
        <f>COUNTIFS(A1_Individu_Data_Keadaan_SDMK!A$4:A$149931,K146,A1_Individu_Data_Keadaan_SDMK!S$4:S$149285,"Dokter Spesialis Anak (Sp.A)")</f>
        <v>#VALUE!</v>
      </c>
      <c r="AM146" s="135">
        <f t="shared" si="125"/>
        <v>2</v>
      </c>
      <c r="AN146" s="134" t="e">
        <f t="shared" si="126"/>
        <v>#VALUE!</v>
      </c>
      <c r="AO146" s="134" t="e">
        <f t="shared" si="127"/>
        <v>#VALUE!</v>
      </c>
      <c r="AP146" s="133" t="e">
        <f>COUNTIFS(A1_Individu_Data_Keadaan_SDMK!A$4:A$149931,K146,A1_Individu_Data_Keadaan_SDMK!S$4:S$149285,"Dokter Spesialis Bedah (Sp.B)")</f>
        <v>#VALUE!</v>
      </c>
      <c r="AQ146" s="135">
        <f t="shared" si="128"/>
        <v>2</v>
      </c>
      <c r="AR146" s="134" t="e">
        <f t="shared" si="129"/>
        <v>#VALUE!</v>
      </c>
      <c r="AS146" s="134" t="e">
        <f t="shared" si="130"/>
        <v>#VALUE!</v>
      </c>
      <c r="AT146" s="133" t="e">
        <f>COUNTIFS(A1_Individu_Data_Keadaan_SDMK!A$4:A$149931,K146,A1_Individu_Data_Keadaan_SDMK!S$4:S$149285,"Dokter Spesialis Radiologi (Sp.Rad)")</f>
        <v>#VALUE!</v>
      </c>
      <c r="AU146" s="135">
        <f t="shared" si="131"/>
        <v>1</v>
      </c>
      <c r="AV146" s="134" t="e">
        <f t="shared" si="132"/>
        <v>#VALUE!</v>
      </c>
      <c r="AW146" s="134" t="e">
        <f t="shared" si="133"/>
        <v>#VALUE!</v>
      </c>
      <c r="AX146" s="133" t="e">
        <f>COUNTIFS(A1_Individu_Data_Keadaan_SDMK!A$4:A$149931,K146,A1_Individu_Data_Keadaan_SDMK!S$4:S$149285,"Dokter Spesialis Anastesiologi (Sp.An)")</f>
        <v>#VALUE!</v>
      </c>
      <c r="AY146" s="135">
        <f t="shared" si="134"/>
        <v>1</v>
      </c>
      <c r="AZ146" s="134" t="e">
        <f t="shared" si="135"/>
        <v>#VALUE!</v>
      </c>
      <c r="BA146" s="134" t="e">
        <f t="shared" si="136"/>
        <v>#VALUE!</v>
      </c>
      <c r="BB146" s="133" t="e">
        <f>COUNTIFS(A1_Individu_Data_Keadaan_SDMK!A$4:A$149931,K146,A1_Individu_Data_Keadaan_SDMK!S$4:S$149285,"Dokter Spesialis Patologi Klinik (SP.PK)")</f>
        <v>#VALUE!</v>
      </c>
      <c r="BC146" s="135">
        <f t="shared" si="137"/>
        <v>1</v>
      </c>
      <c r="BD146" s="134" t="e">
        <f t="shared" si="138"/>
        <v>#VALUE!</v>
      </c>
      <c r="BE146" s="134" t="e">
        <f t="shared" si="139"/>
        <v>#VALUE!</v>
      </c>
      <c r="BF146" s="133" t="e">
        <f>COUNTIFS(A1_Individu_Data_Keadaan_SDMK!A$4:A$149931,K146,A1_Individu_Data_Keadaan_SDMK!S$4:S$149285,"Dokter Spesialis Patologi Anatomi (Sp.PA)")</f>
        <v>#VALUE!</v>
      </c>
      <c r="BG146" s="135">
        <f t="shared" si="140"/>
        <v>0</v>
      </c>
      <c r="BH146" s="134" t="e">
        <f t="shared" si="141"/>
        <v>#VALUE!</v>
      </c>
      <c r="BI146" s="134" t="e">
        <f t="shared" si="142"/>
        <v>#VALUE!</v>
      </c>
      <c r="BJ146" s="133" t="e">
        <f>COUNTIFS(A1_Individu_Data_Keadaan_SDMK!A$4:A$149931,K146,A1_Individu_Data_Keadaan_SDMK!S$4:S$149285,"Dokter Spesialis Rehabilitasi Medik (Sp.RM)")</f>
        <v>#VALUE!</v>
      </c>
      <c r="BK146" s="135" t="e">
        <f t="shared" si="143"/>
        <v>#VALUE!</v>
      </c>
      <c r="BL146" s="134" t="e">
        <f t="shared" si="144"/>
        <v>#VALUE!</v>
      </c>
      <c r="BM146" s="134" t="e">
        <f t="shared" si="145"/>
        <v>#VALUE!</v>
      </c>
      <c r="BN146" s="139" t="e">
        <f t="shared" si="146"/>
        <v>#VALUE!</v>
      </c>
    </row>
    <row r="147" spans="11:66" ht="15">
      <c r="K147" s="120" t="s">
        <v>14431</v>
      </c>
      <c r="L147" s="120" t="s">
        <v>14432</v>
      </c>
      <c r="M147" s="120" t="s">
        <v>1632</v>
      </c>
      <c r="N147" s="120" t="s">
        <v>12209</v>
      </c>
      <c r="O147" s="120" t="s">
        <v>12203</v>
      </c>
      <c r="P147" s="120">
        <v>33</v>
      </c>
      <c r="Q147" s="120">
        <v>3316</v>
      </c>
      <c r="R147" s="348" t="str">
        <f>IF(P147&lt;&gt;"",VLOOKUP(P147,'01_MASTER_KODE_WILAYAH'!H$1437:I$1470,2,FALSE),"")</f>
        <v>JAWA TENGAH</v>
      </c>
      <c r="S147" s="348" t="str">
        <f>IF(Q147&lt;&gt;"",VLOOKUP(Q147,'01_MASTER_KODE_WILAYAH'!D$5:F$1353,3,FALSE),"")</f>
        <v>BLORA</v>
      </c>
      <c r="T147" s="422" t="str">
        <f t="shared" si="111"/>
        <v>Organisasi</v>
      </c>
      <c r="U147" s="145" t="e">
        <f t="shared" si="112"/>
        <v>#VALUE!</v>
      </c>
      <c r="V147" s="133" t="e">
        <f>COUNTIFS(A1_Individu_Data_Keadaan_SDMK!A$4:A$149931,K147,A1_Individu_Data_Keadaan_SDMK!S$4:S$149285,"Dokter Umum")</f>
        <v>#VALUE!</v>
      </c>
      <c r="W147" s="122">
        <f t="shared" si="113"/>
        <v>4</v>
      </c>
      <c r="X147" s="134" t="e">
        <f t="shared" si="114"/>
        <v>#VALUE!</v>
      </c>
      <c r="Y147" s="134" t="e">
        <f t="shared" si="115"/>
        <v>#VALUE!</v>
      </c>
      <c r="Z147" s="133" t="e">
        <f>COUNTIFS(A1_Individu_Data_Keadaan_SDMK!A$4:A$149931,K147,A1_Individu_Data_Keadaan_SDMK!S$4:S$149285,"Dokter Gigi")</f>
        <v>#VALUE!</v>
      </c>
      <c r="AA147" s="122">
        <f t="shared" si="116"/>
        <v>1</v>
      </c>
      <c r="AB147" s="134" t="e">
        <f t="shared" si="117"/>
        <v>#VALUE!</v>
      </c>
      <c r="AC147" s="134" t="e">
        <f t="shared" si="118"/>
        <v>#VALUE!</v>
      </c>
      <c r="AD147" s="133" t="e">
        <f>COUNTIFS(A1_Individu_Data_Keadaan_SDMK!A$4:A$149931,K147,A1_Individu_Data_Keadaan_SDMK!S$4:S$149285,"Dokter Spesialis Penyakit Dalam (Sp.PD)")</f>
        <v>#VALUE!</v>
      </c>
      <c r="AE147" s="122">
        <f t="shared" si="119"/>
        <v>1</v>
      </c>
      <c r="AF147" s="134" t="e">
        <f t="shared" si="120"/>
        <v>#VALUE!</v>
      </c>
      <c r="AG147" s="134" t="e">
        <f t="shared" si="121"/>
        <v>#VALUE!</v>
      </c>
      <c r="AH147" s="133" t="e">
        <f>COUNTIFS(A1_Individu_Data_Keadaan_SDMK!A$4:A$149931,K147,A1_Individu_Data_Keadaan_SDMK!S$4:S$149285,"Dokter Spesialis Obstetri &amp; Ginekologi - Kebidanan &amp; Kandungan (Sp.OG)")</f>
        <v>#VALUE!</v>
      </c>
      <c r="AI147" s="122">
        <f t="shared" si="122"/>
        <v>1</v>
      </c>
      <c r="AJ147" s="134" t="e">
        <f t="shared" si="123"/>
        <v>#VALUE!</v>
      </c>
      <c r="AK147" s="134" t="e">
        <f t="shared" si="124"/>
        <v>#VALUE!</v>
      </c>
      <c r="AL147" s="133" t="e">
        <f>COUNTIFS(A1_Individu_Data_Keadaan_SDMK!A$4:A$149931,K147,A1_Individu_Data_Keadaan_SDMK!S$4:S$149285,"Dokter Spesialis Anak (Sp.A)")</f>
        <v>#VALUE!</v>
      </c>
      <c r="AM147" s="135">
        <f t="shared" si="125"/>
        <v>1</v>
      </c>
      <c r="AN147" s="134" t="e">
        <f t="shared" si="126"/>
        <v>#VALUE!</v>
      </c>
      <c r="AO147" s="134" t="e">
        <f t="shared" si="127"/>
        <v>#VALUE!</v>
      </c>
      <c r="AP147" s="133" t="e">
        <f>COUNTIFS(A1_Individu_Data_Keadaan_SDMK!A$4:A$149931,K147,A1_Individu_Data_Keadaan_SDMK!S$4:S$149285,"Dokter Spesialis Bedah (Sp.B)")</f>
        <v>#VALUE!</v>
      </c>
      <c r="AQ147" s="135">
        <f t="shared" si="128"/>
        <v>1</v>
      </c>
      <c r="AR147" s="134" t="e">
        <f t="shared" si="129"/>
        <v>#VALUE!</v>
      </c>
      <c r="AS147" s="134" t="e">
        <f t="shared" si="130"/>
        <v>#VALUE!</v>
      </c>
      <c r="AT147" s="133" t="e">
        <f>COUNTIFS(A1_Individu_Data_Keadaan_SDMK!A$4:A$149931,K147,A1_Individu_Data_Keadaan_SDMK!S$4:S$149285,"Dokter Spesialis Radiologi (Sp.Rad)")</f>
        <v>#VALUE!</v>
      </c>
      <c r="AU147" s="135">
        <f t="shared" si="131"/>
        <v>0</v>
      </c>
      <c r="AV147" s="134" t="e">
        <f t="shared" si="132"/>
        <v>#VALUE!</v>
      </c>
      <c r="AW147" s="134" t="e">
        <f t="shared" si="133"/>
        <v>#VALUE!</v>
      </c>
      <c r="AX147" s="133" t="e">
        <f>COUNTIFS(A1_Individu_Data_Keadaan_SDMK!A$4:A$149931,K147,A1_Individu_Data_Keadaan_SDMK!S$4:S$149285,"Dokter Spesialis Anastesiologi (Sp.An)")</f>
        <v>#VALUE!</v>
      </c>
      <c r="AY147" s="135">
        <f t="shared" si="134"/>
        <v>0</v>
      </c>
      <c r="AZ147" s="134" t="e">
        <f t="shared" si="135"/>
        <v>#VALUE!</v>
      </c>
      <c r="BA147" s="134" t="e">
        <f t="shared" si="136"/>
        <v>#VALUE!</v>
      </c>
      <c r="BB147" s="133" t="e">
        <f>COUNTIFS(A1_Individu_Data_Keadaan_SDMK!A$4:A$149931,K147,A1_Individu_Data_Keadaan_SDMK!S$4:S$149285,"Dokter Spesialis Patologi Klinik (SP.PK)")</f>
        <v>#VALUE!</v>
      </c>
      <c r="BC147" s="135">
        <f t="shared" si="137"/>
        <v>0</v>
      </c>
      <c r="BD147" s="134" t="e">
        <f t="shared" si="138"/>
        <v>#VALUE!</v>
      </c>
      <c r="BE147" s="134" t="e">
        <f t="shared" si="139"/>
        <v>#VALUE!</v>
      </c>
      <c r="BF147" s="133" t="e">
        <f>COUNTIFS(A1_Individu_Data_Keadaan_SDMK!A$4:A$149931,K147,A1_Individu_Data_Keadaan_SDMK!S$4:S$149285,"Dokter Spesialis Patologi Anatomi (Sp.PA)")</f>
        <v>#VALUE!</v>
      </c>
      <c r="BG147" s="135">
        <f t="shared" si="140"/>
        <v>0</v>
      </c>
      <c r="BH147" s="134" t="e">
        <f t="shared" si="141"/>
        <v>#VALUE!</v>
      </c>
      <c r="BI147" s="134" t="e">
        <f t="shared" si="142"/>
        <v>#VALUE!</v>
      </c>
      <c r="BJ147" s="133" t="e">
        <f>COUNTIFS(A1_Individu_Data_Keadaan_SDMK!A$4:A$149931,K147,A1_Individu_Data_Keadaan_SDMK!S$4:S$149285,"Dokter Spesialis Rehabilitasi Medik (Sp.RM)")</f>
        <v>#VALUE!</v>
      </c>
      <c r="BK147" s="135" t="e">
        <f t="shared" si="143"/>
        <v>#VALUE!</v>
      </c>
      <c r="BL147" s="134" t="e">
        <f t="shared" si="144"/>
        <v>#VALUE!</v>
      </c>
      <c r="BM147" s="134" t="e">
        <f t="shared" si="145"/>
        <v>#VALUE!</v>
      </c>
      <c r="BN147" s="139" t="e">
        <f t="shared" si="146"/>
        <v>#VALUE!</v>
      </c>
    </row>
    <row r="148" spans="11:66" ht="15">
      <c r="K148" s="120" t="s">
        <v>14433</v>
      </c>
      <c r="L148" s="120" t="s">
        <v>14434</v>
      </c>
      <c r="M148" s="120" t="s">
        <v>1632</v>
      </c>
      <c r="N148" s="120" t="s">
        <v>12209</v>
      </c>
      <c r="O148" s="120" t="s">
        <v>12203</v>
      </c>
      <c r="P148" s="120">
        <v>33</v>
      </c>
      <c r="Q148" s="120">
        <v>3316</v>
      </c>
      <c r="R148" s="348" t="str">
        <f>IF(P148&lt;&gt;"",VLOOKUP(P148,'01_MASTER_KODE_WILAYAH'!H$1437:I$1470,2,FALSE),"")</f>
        <v>JAWA TENGAH</v>
      </c>
      <c r="S148" s="348" t="str">
        <f>IF(Q148&lt;&gt;"",VLOOKUP(Q148,'01_MASTER_KODE_WILAYAH'!D$5:F$1353,3,FALSE),"")</f>
        <v>BLORA</v>
      </c>
      <c r="T148" s="422" t="str">
        <f t="shared" si="111"/>
        <v>Organisasi</v>
      </c>
      <c r="U148" s="145" t="e">
        <f t="shared" si="112"/>
        <v>#VALUE!</v>
      </c>
      <c r="V148" s="133" t="e">
        <f>COUNTIFS(A1_Individu_Data_Keadaan_SDMK!A$4:A$149931,K148,A1_Individu_Data_Keadaan_SDMK!S$4:S$149285,"Dokter Umum")</f>
        <v>#VALUE!</v>
      </c>
      <c r="W148" s="122">
        <f t="shared" si="113"/>
        <v>4</v>
      </c>
      <c r="X148" s="134" t="e">
        <f t="shared" si="114"/>
        <v>#VALUE!</v>
      </c>
      <c r="Y148" s="134" t="e">
        <f t="shared" si="115"/>
        <v>#VALUE!</v>
      </c>
      <c r="Z148" s="133" t="e">
        <f>COUNTIFS(A1_Individu_Data_Keadaan_SDMK!A$4:A$149931,K148,A1_Individu_Data_Keadaan_SDMK!S$4:S$149285,"Dokter Gigi")</f>
        <v>#VALUE!</v>
      </c>
      <c r="AA148" s="122">
        <f t="shared" si="116"/>
        <v>1</v>
      </c>
      <c r="AB148" s="134" t="e">
        <f t="shared" si="117"/>
        <v>#VALUE!</v>
      </c>
      <c r="AC148" s="134" t="e">
        <f t="shared" si="118"/>
        <v>#VALUE!</v>
      </c>
      <c r="AD148" s="133" t="e">
        <f>COUNTIFS(A1_Individu_Data_Keadaan_SDMK!A$4:A$149931,K148,A1_Individu_Data_Keadaan_SDMK!S$4:S$149285,"Dokter Spesialis Penyakit Dalam (Sp.PD)")</f>
        <v>#VALUE!</v>
      </c>
      <c r="AE148" s="122">
        <f t="shared" si="119"/>
        <v>1</v>
      </c>
      <c r="AF148" s="134" t="e">
        <f t="shared" si="120"/>
        <v>#VALUE!</v>
      </c>
      <c r="AG148" s="134" t="e">
        <f t="shared" si="121"/>
        <v>#VALUE!</v>
      </c>
      <c r="AH148" s="133" t="e">
        <f>COUNTIFS(A1_Individu_Data_Keadaan_SDMK!A$4:A$149931,K148,A1_Individu_Data_Keadaan_SDMK!S$4:S$149285,"Dokter Spesialis Obstetri &amp; Ginekologi - Kebidanan &amp; Kandungan (Sp.OG)")</f>
        <v>#VALUE!</v>
      </c>
      <c r="AI148" s="122">
        <f t="shared" si="122"/>
        <v>1</v>
      </c>
      <c r="AJ148" s="134" t="e">
        <f t="shared" si="123"/>
        <v>#VALUE!</v>
      </c>
      <c r="AK148" s="134" t="e">
        <f t="shared" si="124"/>
        <v>#VALUE!</v>
      </c>
      <c r="AL148" s="133" t="e">
        <f>COUNTIFS(A1_Individu_Data_Keadaan_SDMK!A$4:A$149931,K148,A1_Individu_Data_Keadaan_SDMK!S$4:S$149285,"Dokter Spesialis Anak (Sp.A)")</f>
        <v>#VALUE!</v>
      </c>
      <c r="AM148" s="135">
        <f t="shared" si="125"/>
        <v>1</v>
      </c>
      <c r="AN148" s="134" t="e">
        <f t="shared" si="126"/>
        <v>#VALUE!</v>
      </c>
      <c r="AO148" s="134" t="e">
        <f t="shared" si="127"/>
        <v>#VALUE!</v>
      </c>
      <c r="AP148" s="133" t="e">
        <f>COUNTIFS(A1_Individu_Data_Keadaan_SDMK!A$4:A$149931,K148,A1_Individu_Data_Keadaan_SDMK!S$4:S$149285,"Dokter Spesialis Bedah (Sp.B)")</f>
        <v>#VALUE!</v>
      </c>
      <c r="AQ148" s="135">
        <f t="shared" si="128"/>
        <v>1</v>
      </c>
      <c r="AR148" s="134" t="e">
        <f t="shared" si="129"/>
        <v>#VALUE!</v>
      </c>
      <c r="AS148" s="134" t="e">
        <f t="shared" si="130"/>
        <v>#VALUE!</v>
      </c>
      <c r="AT148" s="133" t="e">
        <f>COUNTIFS(A1_Individu_Data_Keadaan_SDMK!A$4:A$149931,K148,A1_Individu_Data_Keadaan_SDMK!S$4:S$149285,"Dokter Spesialis Radiologi (Sp.Rad)")</f>
        <v>#VALUE!</v>
      </c>
      <c r="AU148" s="135">
        <f t="shared" si="131"/>
        <v>0</v>
      </c>
      <c r="AV148" s="134" t="e">
        <f t="shared" si="132"/>
        <v>#VALUE!</v>
      </c>
      <c r="AW148" s="134" t="e">
        <f t="shared" si="133"/>
        <v>#VALUE!</v>
      </c>
      <c r="AX148" s="133" t="e">
        <f>COUNTIFS(A1_Individu_Data_Keadaan_SDMK!A$4:A$149931,K148,A1_Individu_Data_Keadaan_SDMK!S$4:S$149285,"Dokter Spesialis Anastesiologi (Sp.An)")</f>
        <v>#VALUE!</v>
      </c>
      <c r="AY148" s="135">
        <f t="shared" si="134"/>
        <v>0</v>
      </c>
      <c r="AZ148" s="134" t="e">
        <f t="shared" si="135"/>
        <v>#VALUE!</v>
      </c>
      <c r="BA148" s="134" t="e">
        <f t="shared" si="136"/>
        <v>#VALUE!</v>
      </c>
      <c r="BB148" s="133" t="e">
        <f>COUNTIFS(A1_Individu_Data_Keadaan_SDMK!A$4:A$149931,K148,A1_Individu_Data_Keadaan_SDMK!S$4:S$149285,"Dokter Spesialis Patologi Klinik (SP.PK)")</f>
        <v>#VALUE!</v>
      </c>
      <c r="BC148" s="135">
        <f t="shared" si="137"/>
        <v>0</v>
      </c>
      <c r="BD148" s="134" t="e">
        <f t="shared" si="138"/>
        <v>#VALUE!</v>
      </c>
      <c r="BE148" s="134" t="e">
        <f t="shared" si="139"/>
        <v>#VALUE!</v>
      </c>
      <c r="BF148" s="133" t="e">
        <f>COUNTIFS(A1_Individu_Data_Keadaan_SDMK!A$4:A$149931,K148,A1_Individu_Data_Keadaan_SDMK!S$4:S$149285,"Dokter Spesialis Patologi Anatomi (Sp.PA)")</f>
        <v>#VALUE!</v>
      </c>
      <c r="BG148" s="135">
        <f t="shared" si="140"/>
        <v>0</v>
      </c>
      <c r="BH148" s="134" t="e">
        <f t="shared" si="141"/>
        <v>#VALUE!</v>
      </c>
      <c r="BI148" s="134" t="e">
        <f t="shared" si="142"/>
        <v>#VALUE!</v>
      </c>
      <c r="BJ148" s="133" t="e">
        <f>COUNTIFS(A1_Individu_Data_Keadaan_SDMK!A$4:A$149931,K148,A1_Individu_Data_Keadaan_SDMK!S$4:S$149285,"Dokter Spesialis Rehabilitasi Medik (Sp.RM)")</f>
        <v>#VALUE!</v>
      </c>
      <c r="BK148" s="135" t="e">
        <f t="shared" si="143"/>
        <v>#VALUE!</v>
      </c>
      <c r="BL148" s="134" t="e">
        <f t="shared" si="144"/>
        <v>#VALUE!</v>
      </c>
      <c r="BM148" s="134" t="e">
        <f t="shared" si="145"/>
        <v>#VALUE!</v>
      </c>
      <c r="BN148" s="139" t="e">
        <f t="shared" si="146"/>
        <v>#VALUE!</v>
      </c>
    </row>
    <row r="149" spans="11:66" ht="15">
      <c r="K149" s="120" t="s">
        <v>14435</v>
      </c>
      <c r="L149" s="120" t="s">
        <v>14436</v>
      </c>
      <c r="M149" s="120" t="s">
        <v>1632</v>
      </c>
      <c r="N149" s="120" t="s">
        <v>12209</v>
      </c>
      <c r="O149" s="120" t="s">
        <v>9</v>
      </c>
      <c r="P149" s="120">
        <v>33</v>
      </c>
      <c r="Q149" s="120">
        <v>3316</v>
      </c>
      <c r="R149" s="348" t="str">
        <f>IF(P149&lt;&gt;"",VLOOKUP(P149,'01_MASTER_KODE_WILAYAH'!H$1437:I$1470,2,FALSE),"")</f>
        <v>JAWA TENGAH</v>
      </c>
      <c r="S149" s="348" t="str">
        <f>IF(Q149&lt;&gt;"",VLOOKUP(Q149,'01_MASTER_KODE_WILAYAH'!D$5:F$1353,3,FALSE),"")</f>
        <v>BLORA</v>
      </c>
      <c r="T149" s="422" t="str">
        <f t="shared" ref="T149:T212" si="147">LEFT(O149,10)</f>
        <v>TNI AD</v>
      </c>
      <c r="U149" s="145" t="e">
        <f t="shared" ref="U149:U212" si="148">AD149+AH149+AL149+AP149+AT149+AX149+BB149</f>
        <v>#VALUE!</v>
      </c>
      <c r="V149" s="133" t="e">
        <f>COUNTIFS(A1_Individu_Data_Keadaan_SDMK!A$4:A$149931,K149,A1_Individu_Data_Keadaan_SDMK!S$4:S$149285,"Dokter Umum")</f>
        <v>#VALUE!</v>
      </c>
      <c r="W149" s="122">
        <f t="shared" ref="W149:W212" si="149">IF(N149="A",18,IF(N149="B",12,IF(N149="C",9,IF(N149="D",4,1))))</f>
        <v>4</v>
      </c>
      <c r="X149" s="134" t="e">
        <f t="shared" ref="X149:X212" si="150">IF((V149-W149)&gt;0,(V149-W149),0)</f>
        <v>#VALUE!</v>
      </c>
      <c r="Y149" s="134" t="e">
        <f t="shared" ref="Y149:Y212" si="151">IF((V149-W149)&lt;0,ABS(V149-W149),0)</f>
        <v>#VALUE!</v>
      </c>
      <c r="Z149" s="133" t="e">
        <f>COUNTIFS(A1_Individu_Data_Keadaan_SDMK!A$4:A$149931,K149,A1_Individu_Data_Keadaan_SDMK!S$4:S$149285,"Dokter Gigi")</f>
        <v>#VALUE!</v>
      </c>
      <c r="AA149" s="122">
        <f t="shared" ref="AA149:AA212" si="152">IF(N149="A",4,IF(N149="B",3,IF(N149="C",2,IF(N149="D",1,1))))</f>
        <v>1</v>
      </c>
      <c r="AB149" s="134" t="e">
        <f t="shared" ref="AB149:AB212" si="153">IF((Z149-AA149)&gt;0,(Z149-AA149),0)</f>
        <v>#VALUE!</v>
      </c>
      <c r="AC149" s="134" t="e">
        <f t="shared" ref="AC149:AC212" si="154">IF((Z149-AA149)&lt;0,ABS(Z149-AA149),0)</f>
        <v>#VALUE!</v>
      </c>
      <c r="AD149" s="133" t="e">
        <f>COUNTIFS(A1_Individu_Data_Keadaan_SDMK!A$4:A$149931,K149,A1_Individu_Data_Keadaan_SDMK!S$4:S$149285,"Dokter Spesialis Penyakit Dalam (Sp.PD)")</f>
        <v>#VALUE!</v>
      </c>
      <c r="AE149" s="122">
        <f t="shared" ref="AE149:AE212" si="155">IF(N149="A",6,IF(N149="B",3,IF(N149="C",2,IF(N149="D",1,1))))</f>
        <v>1</v>
      </c>
      <c r="AF149" s="134" t="e">
        <f t="shared" ref="AF149:AF212" si="156">IF((AD149-AE149)&gt;0,(AD149-AE149),0)</f>
        <v>#VALUE!</v>
      </c>
      <c r="AG149" s="134" t="e">
        <f t="shared" ref="AG149:AG212" si="157">IF((AD149-AE149)&lt;0,ABS(AD149-AE149),0)</f>
        <v>#VALUE!</v>
      </c>
      <c r="AH149" s="133" t="e">
        <f>COUNTIFS(A1_Individu_Data_Keadaan_SDMK!A$4:A$149931,K149,A1_Individu_Data_Keadaan_SDMK!S$4:S$149285,"Dokter Spesialis Obstetri &amp; Ginekologi - Kebidanan &amp; Kandungan (Sp.OG)")</f>
        <v>#VALUE!</v>
      </c>
      <c r="AI149" s="122">
        <f t="shared" ref="AI149:AI212" si="158">IF(N149="A",6,IF(N149="B",3,IF(N149="C",2,IF(N149="D",1,1))))</f>
        <v>1</v>
      </c>
      <c r="AJ149" s="134" t="e">
        <f t="shared" ref="AJ149:AJ212" si="159">IF((AH149-AI149)&gt;0,(AH149-AI149),0)</f>
        <v>#VALUE!</v>
      </c>
      <c r="AK149" s="134" t="e">
        <f t="shared" ref="AK149:AK212" si="160">IF((AH149-AI149)&lt;0,ABS(AH149-AI149),0)</f>
        <v>#VALUE!</v>
      </c>
      <c r="AL149" s="133" t="e">
        <f>COUNTIFS(A1_Individu_Data_Keadaan_SDMK!A$4:A$149931,K149,A1_Individu_Data_Keadaan_SDMK!S$4:S$149285,"Dokter Spesialis Anak (Sp.A)")</f>
        <v>#VALUE!</v>
      </c>
      <c r="AM149" s="135">
        <f t="shared" ref="AM149:AM212" si="161">IF(N149="A",6,IF(N149="B",3,IF(N149="C",2,IF(N149="D",1,1))))</f>
        <v>1</v>
      </c>
      <c r="AN149" s="134" t="e">
        <f t="shared" ref="AN149:AN212" si="162">IF((AL149-AM149)&gt;0,(AL149-AM149),0)</f>
        <v>#VALUE!</v>
      </c>
      <c r="AO149" s="134" t="e">
        <f t="shared" ref="AO149:AO212" si="163">IF((AL149-AM149)&lt;0,ABS(AL149-AM149),0)</f>
        <v>#VALUE!</v>
      </c>
      <c r="AP149" s="133" t="e">
        <f>COUNTIFS(A1_Individu_Data_Keadaan_SDMK!A$4:A$149931,K149,A1_Individu_Data_Keadaan_SDMK!S$4:S$149285,"Dokter Spesialis Bedah (Sp.B)")</f>
        <v>#VALUE!</v>
      </c>
      <c r="AQ149" s="135">
        <f t="shared" ref="AQ149:AQ212" si="164">IF(N149="A",6,IF(N149="B",3,IF(N149="C",2,IF(N149="D",1,1))))</f>
        <v>1</v>
      </c>
      <c r="AR149" s="134" t="e">
        <f t="shared" ref="AR149:AR212" si="165">IF((AP149-AQ149)&gt;0,(AP149-AQ149),0)</f>
        <v>#VALUE!</v>
      </c>
      <c r="AS149" s="134" t="e">
        <f t="shared" ref="AS149:AS212" si="166">IF((AP149-AQ149)&lt;0,ABS(AP149-AQ149),0)</f>
        <v>#VALUE!</v>
      </c>
      <c r="AT149" s="133" t="e">
        <f>COUNTIFS(A1_Individu_Data_Keadaan_SDMK!A$4:A$149931,K149,A1_Individu_Data_Keadaan_SDMK!S$4:S$149285,"Dokter Spesialis Radiologi (Sp.Rad)")</f>
        <v>#VALUE!</v>
      </c>
      <c r="AU149" s="135">
        <f t="shared" ref="AU149:AU212" si="167">IF(N149="A",3,IF(N149="B",2,IF(N149="C",1,IF(N149="D",0,0))))</f>
        <v>0</v>
      </c>
      <c r="AV149" s="134" t="e">
        <f t="shared" ref="AV149:AV212" si="168">IF((AT149-AU149)&gt;0,(AT149-AU149),0)</f>
        <v>#VALUE!</v>
      </c>
      <c r="AW149" s="134" t="e">
        <f t="shared" ref="AW149:AW212" si="169">IF((AT149-AU149)&lt;0,ABS(AT149-AU149),0)</f>
        <v>#VALUE!</v>
      </c>
      <c r="AX149" s="133" t="e">
        <f>COUNTIFS(A1_Individu_Data_Keadaan_SDMK!A$4:A$149931,K149,A1_Individu_Data_Keadaan_SDMK!S$4:S$149285,"Dokter Spesialis Anastesiologi (Sp.An)")</f>
        <v>#VALUE!</v>
      </c>
      <c r="AY149" s="135">
        <f t="shared" ref="AY149:AY212" si="170">IF(N149="A",3,IF(N149="B",2,IF(N149="C",1,IF(N149="D",0,0))))</f>
        <v>0</v>
      </c>
      <c r="AZ149" s="134" t="e">
        <f t="shared" ref="AZ149:AZ212" si="171">IF((AX149-AY149)&gt;0,(AX149-AY149),0)</f>
        <v>#VALUE!</v>
      </c>
      <c r="BA149" s="134" t="e">
        <f t="shared" ref="BA149:BA212" si="172">IF((AX149-AY149)&lt;0,ABS(AX149-AY149),0)</f>
        <v>#VALUE!</v>
      </c>
      <c r="BB149" s="133" t="e">
        <f>COUNTIFS(A1_Individu_Data_Keadaan_SDMK!A$4:A$149931,K149,A1_Individu_Data_Keadaan_SDMK!S$4:S$149285,"Dokter Spesialis Patologi Klinik (SP.PK)")</f>
        <v>#VALUE!</v>
      </c>
      <c r="BC149" s="135">
        <f t="shared" ref="BC149:BC212" si="173">IF(N149="A",3,IF(N149="B",2,IF(N149="C",1,IF(N149="D",0,0))))</f>
        <v>0</v>
      </c>
      <c r="BD149" s="134" t="e">
        <f t="shared" ref="BD149:BD212" si="174">IF((BB149-BC149)&gt;0,(BB149-BC149),0)</f>
        <v>#VALUE!</v>
      </c>
      <c r="BE149" s="134" t="e">
        <f t="shared" ref="BE149:BE212" si="175">IF((BB149-BC149)&lt;0,ABS(BB149-BC149),0)</f>
        <v>#VALUE!</v>
      </c>
      <c r="BF149" s="133" t="e">
        <f>COUNTIFS(A1_Individu_Data_Keadaan_SDMK!A$4:A$149931,K149,A1_Individu_Data_Keadaan_SDMK!S$4:S$149285,"Dokter Spesialis Patologi Anatomi (Sp.PA)")</f>
        <v>#VALUE!</v>
      </c>
      <c r="BG149" s="135">
        <f t="shared" ref="BG149:BG212" si="176">IF(R149="A",3,IF(R149="B",2,IF(R149="C",0,IF(R149="D",0,0))))</f>
        <v>0</v>
      </c>
      <c r="BH149" s="134" t="e">
        <f t="shared" ref="BH149:BH212" si="177">IF((BF149-BG149)&gt;0,(BF149-BG149),0)</f>
        <v>#VALUE!</v>
      </c>
      <c r="BI149" s="134" t="e">
        <f t="shared" ref="BI149:BI212" si="178">IF((BF149-BG149)&lt;0,ABS(BF149-BG149),0)</f>
        <v>#VALUE!</v>
      </c>
      <c r="BJ149" s="133" t="e">
        <f>COUNTIFS(A1_Individu_Data_Keadaan_SDMK!A$4:A$149931,K149,A1_Individu_Data_Keadaan_SDMK!S$4:S$149285,"Dokter Spesialis Rehabilitasi Medik (Sp.RM)")</f>
        <v>#VALUE!</v>
      </c>
      <c r="BK149" s="135" t="e">
        <f t="shared" ref="BK149:BK212" si="179">IF(AD149="A",3,IF(AD149="B",2,IF(AD149="C",0,IF(AD149="D",0,0))))</f>
        <v>#VALUE!</v>
      </c>
      <c r="BL149" s="134" t="e">
        <f t="shared" ref="BL149:BL212" si="180">IF((BJ149-BK149)&gt;0,(BJ149-BK149),0)</f>
        <v>#VALUE!</v>
      </c>
      <c r="BM149" s="134" t="e">
        <f t="shared" ref="BM149:BM212" si="181">IF((BJ149-BK149)&lt;0,ABS(BJ149-BK149),0)</f>
        <v>#VALUE!</v>
      </c>
      <c r="BN149" s="139" t="e">
        <f t="shared" ref="BN149:BN212" si="182">IF(AND(AD149&gt;=1,AH149&gt;=1,AL149&gt;=1,AP149&gt;=1,AT149&gt;=1,AX149&gt;=1,BB149&gt;=1),"Memenuhi","Belum Memenuhi")</f>
        <v>#VALUE!</v>
      </c>
    </row>
    <row r="150" spans="11:66" ht="15">
      <c r="K150" s="120" t="s">
        <v>14437</v>
      </c>
      <c r="L150" s="120" t="s">
        <v>14438</v>
      </c>
      <c r="M150" s="120" t="s">
        <v>1632</v>
      </c>
      <c r="N150" s="120" t="s">
        <v>12209</v>
      </c>
      <c r="O150" s="120" t="s">
        <v>12204</v>
      </c>
      <c r="P150" s="120">
        <v>33</v>
      </c>
      <c r="Q150" s="120">
        <v>3316</v>
      </c>
      <c r="R150" s="348" t="str">
        <f>IF(P150&lt;&gt;"",VLOOKUP(P150,'01_MASTER_KODE_WILAYAH'!H$1437:I$1470,2,FALSE),"")</f>
        <v>JAWA TENGAH</v>
      </c>
      <c r="S150" s="348" t="str">
        <f>IF(Q150&lt;&gt;"",VLOOKUP(Q150,'01_MASTER_KODE_WILAYAH'!D$5:F$1353,3,FALSE),"")</f>
        <v>BLORA</v>
      </c>
      <c r="T150" s="422" t="str">
        <f t="shared" si="147"/>
        <v>Swasta/Lai</v>
      </c>
      <c r="U150" s="145" t="e">
        <f t="shared" si="148"/>
        <v>#VALUE!</v>
      </c>
      <c r="V150" s="133" t="e">
        <f>COUNTIFS(A1_Individu_Data_Keadaan_SDMK!A$4:A$149931,K150,A1_Individu_Data_Keadaan_SDMK!S$4:S$149285,"Dokter Umum")</f>
        <v>#VALUE!</v>
      </c>
      <c r="W150" s="122">
        <f t="shared" si="149"/>
        <v>4</v>
      </c>
      <c r="X150" s="134" t="e">
        <f t="shared" si="150"/>
        <v>#VALUE!</v>
      </c>
      <c r="Y150" s="134" t="e">
        <f t="shared" si="151"/>
        <v>#VALUE!</v>
      </c>
      <c r="Z150" s="133" t="e">
        <f>COUNTIFS(A1_Individu_Data_Keadaan_SDMK!A$4:A$149931,K150,A1_Individu_Data_Keadaan_SDMK!S$4:S$149285,"Dokter Gigi")</f>
        <v>#VALUE!</v>
      </c>
      <c r="AA150" s="122">
        <f t="shared" si="152"/>
        <v>1</v>
      </c>
      <c r="AB150" s="134" t="e">
        <f t="shared" si="153"/>
        <v>#VALUE!</v>
      </c>
      <c r="AC150" s="134" t="e">
        <f t="shared" si="154"/>
        <v>#VALUE!</v>
      </c>
      <c r="AD150" s="133" t="e">
        <f>COUNTIFS(A1_Individu_Data_Keadaan_SDMK!A$4:A$149931,K150,A1_Individu_Data_Keadaan_SDMK!S$4:S$149285,"Dokter Spesialis Penyakit Dalam (Sp.PD)")</f>
        <v>#VALUE!</v>
      </c>
      <c r="AE150" s="122">
        <f t="shared" si="155"/>
        <v>1</v>
      </c>
      <c r="AF150" s="134" t="e">
        <f t="shared" si="156"/>
        <v>#VALUE!</v>
      </c>
      <c r="AG150" s="134" t="e">
        <f t="shared" si="157"/>
        <v>#VALUE!</v>
      </c>
      <c r="AH150" s="133" t="e">
        <f>COUNTIFS(A1_Individu_Data_Keadaan_SDMK!A$4:A$149931,K150,A1_Individu_Data_Keadaan_SDMK!S$4:S$149285,"Dokter Spesialis Obstetri &amp; Ginekologi - Kebidanan &amp; Kandungan (Sp.OG)")</f>
        <v>#VALUE!</v>
      </c>
      <c r="AI150" s="122">
        <f t="shared" si="158"/>
        <v>1</v>
      </c>
      <c r="AJ150" s="134" t="e">
        <f t="shared" si="159"/>
        <v>#VALUE!</v>
      </c>
      <c r="AK150" s="134" t="e">
        <f t="shared" si="160"/>
        <v>#VALUE!</v>
      </c>
      <c r="AL150" s="133" t="e">
        <f>COUNTIFS(A1_Individu_Data_Keadaan_SDMK!A$4:A$149931,K150,A1_Individu_Data_Keadaan_SDMK!S$4:S$149285,"Dokter Spesialis Anak (Sp.A)")</f>
        <v>#VALUE!</v>
      </c>
      <c r="AM150" s="135">
        <f t="shared" si="161"/>
        <v>1</v>
      </c>
      <c r="AN150" s="134" t="e">
        <f t="shared" si="162"/>
        <v>#VALUE!</v>
      </c>
      <c r="AO150" s="134" t="e">
        <f t="shared" si="163"/>
        <v>#VALUE!</v>
      </c>
      <c r="AP150" s="133" t="e">
        <f>COUNTIFS(A1_Individu_Data_Keadaan_SDMK!A$4:A$149931,K150,A1_Individu_Data_Keadaan_SDMK!S$4:S$149285,"Dokter Spesialis Bedah (Sp.B)")</f>
        <v>#VALUE!</v>
      </c>
      <c r="AQ150" s="135">
        <f t="shared" si="164"/>
        <v>1</v>
      </c>
      <c r="AR150" s="134" t="e">
        <f t="shared" si="165"/>
        <v>#VALUE!</v>
      </c>
      <c r="AS150" s="134" t="e">
        <f t="shared" si="166"/>
        <v>#VALUE!</v>
      </c>
      <c r="AT150" s="133" t="e">
        <f>COUNTIFS(A1_Individu_Data_Keadaan_SDMK!A$4:A$149931,K150,A1_Individu_Data_Keadaan_SDMK!S$4:S$149285,"Dokter Spesialis Radiologi (Sp.Rad)")</f>
        <v>#VALUE!</v>
      </c>
      <c r="AU150" s="135">
        <f t="shared" si="167"/>
        <v>0</v>
      </c>
      <c r="AV150" s="134" t="e">
        <f t="shared" si="168"/>
        <v>#VALUE!</v>
      </c>
      <c r="AW150" s="134" t="e">
        <f t="shared" si="169"/>
        <v>#VALUE!</v>
      </c>
      <c r="AX150" s="133" t="e">
        <f>COUNTIFS(A1_Individu_Data_Keadaan_SDMK!A$4:A$149931,K150,A1_Individu_Data_Keadaan_SDMK!S$4:S$149285,"Dokter Spesialis Anastesiologi (Sp.An)")</f>
        <v>#VALUE!</v>
      </c>
      <c r="AY150" s="135">
        <f t="shared" si="170"/>
        <v>0</v>
      </c>
      <c r="AZ150" s="134" t="e">
        <f t="shared" si="171"/>
        <v>#VALUE!</v>
      </c>
      <c r="BA150" s="134" t="e">
        <f t="shared" si="172"/>
        <v>#VALUE!</v>
      </c>
      <c r="BB150" s="133" t="e">
        <f>COUNTIFS(A1_Individu_Data_Keadaan_SDMK!A$4:A$149931,K150,A1_Individu_Data_Keadaan_SDMK!S$4:S$149285,"Dokter Spesialis Patologi Klinik (SP.PK)")</f>
        <v>#VALUE!</v>
      </c>
      <c r="BC150" s="135">
        <f t="shared" si="173"/>
        <v>0</v>
      </c>
      <c r="BD150" s="134" t="e">
        <f t="shared" si="174"/>
        <v>#VALUE!</v>
      </c>
      <c r="BE150" s="134" t="e">
        <f t="shared" si="175"/>
        <v>#VALUE!</v>
      </c>
      <c r="BF150" s="133" t="e">
        <f>COUNTIFS(A1_Individu_Data_Keadaan_SDMK!A$4:A$149931,K150,A1_Individu_Data_Keadaan_SDMK!S$4:S$149285,"Dokter Spesialis Patologi Anatomi (Sp.PA)")</f>
        <v>#VALUE!</v>
      </c>
      <c r="BG150" s="135">
        <f t="shared" si="176"/>
        <v>0</v>
      </c>
      <c r="BH150" s="134" t="e">
        <f t="shared" si="177"/>
        <v>#VALUE!</v>
      </c>
      <c r="BI150" s="134" t="e">
        <f t="shared" si="178"/>
        <v>#VALUE!</v>
      </c>
      <c r="BJ150" s="133" t="e">
        <f>COUNTIFS(A1_Individu_Data_Keadaan_SDMK!A$4:A$149931,K150,A1_Individu_Data_Keadaan_SDMK!S$4:S$149285,"Dokter Spesialis Rehabilitasi Medik (Sp.RM)")</f>
        <v>#VALUE!</v>
      </c>
      <c r="BK150" s="135" t="e">
        <f t="shared" si="179"/>
        <v>#VALUE!</v>
      </c>
      <c r="BL150" s="134" t="e">
        <f t="shared" si="180"/>
        <v>#VALUE!</v>
      </c>
      <c r="BM150" s="134" t="e">
        <f t="shared" si="181"/>
        <v>#VALUE!</v>
      </c>
      <c r="BN150" s="139" t="e">
        <f t="shared" si="182"/>
        <v>#VALUE!</v>
      </c>
    </row>
    <row r="151" spans="11:66" ht="15">
      <c r="K151" s="120" t="s">
        <v>14439</v>
      </c>
      <c r="L151" s="120" t="s">
        <v>14440</v>
      </c>
      <c r="M151" s="120" t="s">
        <v>1632</v>
      </c>
      <c r="N151" s="120" t="s">
        <v>12208</v>
      </c>
      <c r="O151" s="120" t="s">
        <v>12201</v>
      </c>
      <c r="P151" s="120">
        <v>33</v>
      </c>
      <c r="Q151" s="120">
        <v>3317</v>
      </c>
      <c r="R151" s="348" t="str">
        <f>IF(P151&lt;&gt;"",VLOOKUP(P151,'01_MASTER_KODE_WILAYAH'!H$1437:I$1470,2,FALSE),"")</f>
        <v>JAWA TENGAH</v>
      </c>
      <c r="S151" s="348" t="str">
        <f>IF(Q151&lt;&gt;"",VLOOKUP(Q151,'01_MASTER_KODE_WILAYAH'!D$5:F$1353,3,FALSE),"")</f>
        <v>REMBANG</v>
      </c>
      <c r="T151" s="422" t="str">
        <f t="shared" si="147"/>
        <v>Pemerintah</v>
      </c>
      <c r="U151" s="145" t="e">
        <f t="shared" si="148"/>
        <v>#VALUE!</v>
      </c>
      <c r="V151" s="133" t="e">
        <f>COUNTIFS(A1_Individu_Data_Keadaan_SDMK!A$4:A$149931,K151,A1_Individu_Data_Keadaan_SDMK!S$4:S$149285,"Dokter Umum")</f>
        <v>#VALUE!</v>
      </c>
      <c r="W151" s="122">
        <f t="shared" si="149"/>
        <v>9</v>
      </c>
      <c r="X151" s="134" t="e">
        <f t="shared" si="150"/>
        <v>#VALUE!</v>
      </c>
      <c r="Y151" s="134" t="e">
        <f t="shared" si="151"/>
        <v>#VALUE!</v>
      </c>
      <c r="Z151" s="133" t="e">
        <f>COUNTIFS(A1_Individu_Data_Keadaan_SDMK!A$4:A$149931,K151,A1_Individu_Data_Keadaan_SDMK!S$4:S$149285,"Dokter Gigi")</f>
        <v>#VALUE!</v>
      </c>
      <c r="AA151" s="122">
        <f t="shared" si="152"/>
        <v>2</v>
      </c>
      <c r="AB151" s="134" t="e">
        <f t="shared" si="153"/>
        <v>#VALUE!</v>
      </c>
      <c r="AC151" s="134" t="e">
        <f t="shared" si="154"/>
        <v>#VALUE!</v>
      </c>
      <c r="AD151" s="133" t="e">
        <f>COUNTIFS(A1_Individu_Data_Keadaan_SDMK!A$4:A$149931,K151,A1_Individu_Data_Keadaan_SDMK!S$4:S$149285,"Dokter Spesialis Penyakit Dalam (Sp.PD)")</f>
        <v>#VALUE!</v>
      </c>
      <c r="AE151" s="122">
        <f t="shared" si="155"/>
        <v>2</v>
      </c>
      <c r="AF151" s="134" t="e">
        <f t="shared" si="156"/>
        <v>#VALUE!</v>
      </c>
      <c r="AG151" s="134" t="e">
        <f t="shared" si="157"/>
        <v>#VALUE!</v>
      </c>
      <c r="AH151" s="133" t="e">
        <f>COUNTIFS(A1_Individu_Data_Keadaan_SDMK!A$4:A$149931,K151,A1_Individu_Data_Keadaan_SDMK!S$4:S$149285,"Dokter Spesialis Obstetri &amp; Ginekologi - Kebidanan &amp; Kandungan (Sp.OG)")</f>
        <v>#VALUE!</v>
      </c>
      <c r="AI151" s="122">
        <f t="shared" si="158"/>
        <v>2</v>
      </c>
      <c r="AJ151" s="134" t="e">
        <f t="shared" si="159"/>
        <v>#VALUE!</v>
      </c>
      <c r="AK151" s="134" t="e">
        <f t="shared" si="160"/>
        <v>#VALUE!</v>
      </c>
      <c r="AL151" s="133" t="e">
        <f>COUNTIFS(A1_Individu_Data_Keadaan_SDMK!A$4:A$149931,K151,A1_Individu_Data_Keadaan_SDMK!S$4:S$149285,"Dokter Spesialis Anak (Sp.A)")</f>
        <v>#VALUE!</v>
      </c>
      <c r="AM151" s="135">
        <f t="shared" si="161"/>
        <v>2</v>
      </c>
      <c r="AN151" s="134" t="e">
        <f t="shared" si="162"/>
        <v>#VALUE!</v>
      </c>
      <c r="AO151" s="134" t="e">
        <f t="shared" si="163"/>
        <v>#VALUE!</v>
      </c>
      <c r="AP151" s="133" t="e">
        <f>COUNTIFS(A1_Individu_Data_Keadaan_SDMK!A$4:A$149931,K151,A1_Individu_Data_Keadaan_SDMK!S$4:S$149285,"Dokter Spesialis Bedah (Sp.B)")</f>
        <v>#VALUE!</v>
      </c>
      <c r="AQ151" s="135">
        <f t="shared" si="164"/>
        <v>2</v>
      </c>
      <c r="AR151" s="134" t="e">
        <f t="shared" si="165"/>
        <v>#VALUE!</v>
      </c>
      <c r="AS151" s="134" t="e">
        <f t="shared" si="166"/>
        <v>#VALUE!</v>
      </c>
      <c r="AT151" s="133" t="e">
        <f>COUNTIFS(A1_Individu_Data_Keadaan_SDMK!A$4:A$149931,K151,A1_Individu_Data_Keadaan_SDMK!S$4:S$149285,"Dokter Spesialis Radiologi (Sp.Rad)")</f>
        <v>#VALUE!</v>
      </c>
      <c r="AU151" s="135">
        <f t="shared" si="167"/>
        <v>1</v>
      </c>
      <c r="AV151" s="134" t="e">
        <f t="shared" si="168"/>
        <v>#VALUE!</v>
      </c>
      <c r="AW151" s="134" t="e">
        <f t="shared" si="169"/>
        <v>#VALUE!</v>
      </c>
      <c r="AX151" s="133" t="e">
        <f>COUNTIFS(A1_Individu_Data_Keadaan_SDMK!A$4:A$149931,K151,A1_Individu_Data_Keadaan_SDMK!S$4:S$149285,"Dokter Spesialis Anastesiologi (Sp.An)")</f>
        <v>#VALUE!</v>
      </c>
      <c r="AY151" s="135">
        <f t="shared" si="170"/>
        <v>1</v>
      </c>
      <c r="AZ151" s="134" t="e">
        <f t="shared" si="171"/>
        <v>#VALUE!</v>
      </c>
      <c r="BA151" s="134" t="e">
        <f t="shared" si="172"/>
        <v>#VALUE!</v>
      </c>
      <c r="BB151" s="133" t="e">
        <f>COUNTIFS(A1_Individu_Data_Keadaan_SDMK!A$4:A$149931,K151,A1_Individu_Data_Keadaan_SDMK!S$4:S$149285,"Dokter Spesialis Patologi Klinik (SP.PK)")</f>
        <v>#VALUE!</v>
      </c>
      <c r="BC151" s="135">
        <f t="shared" si="173"/>
        <v>1</v>
      </c>
      <c r="BD151" s="134" t="e">
        <f t="shared" si="174"/>
        <v>#VALUE!</v>
      </c>
      <c r="BE151" s="134" t="e">
        <f t="shared" si="175"/>
        <v>#VALUE!</v>
      </c>
      <c r="BF151" s="133" t="e">
        <f>COUNTIFS(A1_Individu_Data_Keadaan_SDMK!A$4:A$149931,K151,A1_Individu_Data_Keadaan_SDMK!S$4:S$149285,"Dokter Spesialis Patologi Anatomi (Sp.PA)")</f>
        <v>#VALUE!</v>
      </c>
      <c r="BG151" s="135">
        <f t="shared" si="176"/>
        <v>0</v>
      </c>
      <c r="BH151" s="134" t="e">
        <f t="shared" si="177"/>
        <v>#VALUE!</v>
      </c>
      <c r="BI151" s="134" t="e">
        <f t="shared" si="178"/>
        <v>#VALUE!</v>
      </c>
      <c r="BJ151" s="133" t="e">
        <f>COUNTIFS(A1_Individu_Data_Keadaan_SDMK!A$4:A$149931,K151,A1_Individu_Data_Keadaan_SDMK!S$4:S$149285,"Dokter Spesialis Rehabilitasi Medik (Sp.RM)")</f>
        <v>#VALUE!</v>
      </c>
      <c r="BK151" s="135" t="e">
        <f t="shared" si="179"/>
        <v>#VALUE!</v>
      </c>
      <c r="BL151" s="134" t="e">
        <f t="shared" si="180"/>
        <v>#VALUE!</v>
      </c>
      <c r="BM151" s="134" t="e">
        <f t="shared" si="181"/>
        <v>#VALUE!</v>
      </c>
      <c r="BN151" s="139" t="e">
        <f t="shared" si="182"/>
        <v>#VALUE!</v>
      </c>
    </row>
    <row r="152" spans="11:66" ht="15">
      <c r="K152" s="120" t="s">
        <v>14441</v>
      </c>
      <c r="L152" s="120" t="s">
        <v>14442</v>
      </c>
      <c r="M152" s="120" t="s">
        <v>1632</v>
      </c>
      <c r="N152" s="120" t="s">
        <v>12209</v>
      </c>
      <c r="O152" s="120" t="s">
        <v>12206</v>
      </c>
      <c r="P152" s="120">
        <v>33</v>
      </c>
      <c r="Q152" s="120">
        <v>3317</v>
      </c>
      <c r="R152" s="348" t="str">
        <f>IF(P152&lt;&gt;"",VLOOKUP(P152,'01_MASTER_KODE_WILAYAH'!H$1437:I$1470,2,FALSE),"")</f>
        <v>JAWA TENGAH</v>
      </c>
      <c r="S152" s="348" t="str">
        <f>IF(Q152&lt;&gt;"",VLOOKUP(Q152,'01_MASTER_KODE_WILAYAH'!D$5:F$1353,3,FALSE),"")</f>
        <v>REMBANG</v>
      </c>
      <c r="T152" s="422" t="str">
        <f t="shared" si="147"/>
        <v>Organisasi</v>
      </c>
      <c r="U152" s="145" t="e">
        <f t="shared" si="148"/>
        <v>#VALUE!</v>
      </c>
      <c r="V152" s="133" t="e">
        <f>COUNTIFS(A1_Individu_Data_Keadaan_SDMK!A$4:A$149931,K152,A1_Individu_Data_Keadaan_SDMK!S$4:S$149285,"Dokter Umum")</f>
        <v>#VALUE!</v>
      </c>
      <c r="W152" s="122">
        <f t="shared" si="149"/>
        <v>4</v>
      </c>
      <c r="X152" s="134" t="e">
        <f t="shared" si="150"/>
        <v>#VALUE!</v>
      </c>
      <c r="Y152" s="134" t="e">
        <f t="shared" si="151"/>
        <v>#VALUE!</v>
      </c>
      <c r="Z152" s="133" t="e">
        <f>COUNTIFS(A1_Individu_Data_Keadaan_SDMK!A$4:A$149931,K152,A1_Individu_Data_Keadaan_SDMK!S$4:S$149285,"Dokter Gigi")</f>
        <v>#VALUE!</v>
      </c>
      <c r="AA152" s="122">
        <f t="shared" si="152"/>
        <v>1</v>
      </c>
      <c r="AB152" s="134" t="e">
        <f t="shared" si="153"/>
        <v>#VALUE!</v>
      </c>
      <c r="AC152" s="134" t="e">
        <f t="shared" si="154"/>
        <v>#VALUE!</v>
      </c>
      <c r="AD152" s="133" t="e">
        <f>COUNTIFS(A1_Individu_Data_Keadaan_SDMK!A$4:A$149931,K152,A1_Individu_Data_Keadaan_SDMK!S$4:S$149285,"Dokter Spesialis Penyakit Dalam (Sp.PD)")</f>
        <v>#VALUE!</v>
      </c>
      <c r="AE152" s="122">
        <f t="shared" si="155"/>
        <v>1</v>
      </c>
      <c r="AF152" s="134" t="e">
        <f t="shared" si="156"/>
        <v>#VALUE!</v>
      </c>
      <c r="AG152" s="134" t="e">
        <f t="shared" si="157"/>
        <v>#VALUE!</v>
      </c>
      <c r="AH152" s="133" t="e">
        <f>COUNTIFS(A1_Individu_Data_Keadaan_SDMK!A$4:A$149931,K152,A1_Individu_Data_Keadaan_SDMK!S$4:S$149285,"Dokter Spesialis Obstetri &amp; Ginekologi - Kebidanan &amp; Kandungan (Sp.OG)")</f>
        <v>#VALUE!</v>
      </c>
      <c r="AI152" s="122">
        <f t="shared" si="158"/>
        <v>1</v>
      </c>
      <c r="AJ152" s="134" t="e">
        <f t="shared" si="159"/>
        <v>#VALUE!</v>
      </c>
      <c r="AK152" s="134" t="e">
        <f t="shared" si="160"/>
        <v>#VALUE!</v>
      </c>
      <c r="AL152" s="133" t="e">
        <f>COUNTIFS(A1_Individu_Data_Keadaan_SDMK!A$4:A$149931,K152,A1_Individu_Data_Keadaan_SDMK!S$4:S$149285,"Dokter Spesialis Anak (Sp.A)")</f>
        <v>#VALUE!</v>
      </c>
      <c r="AM152" s="135">
        <f t="shared" si="161"/>
        <v>1</v>
      </c>
      <c r="AN152" s="134" t="e">
        <f t="shared" si="162"/>
        <v>#VALUE!</v>
      </c>
      <c r="AO152" s="134" t="e">
        <f t="shared" si="163"/>
        <v>#VALUE!</v>
      </c>
      <c r="AP152" s="133" t="e">
        <f>COUNTIFS(A1_Individu_Data_Keadaan_SDMK!A$4:A$149931,K152,A1_Individu_Data_Keadaan_SDMK!S$4:S$149285,"Dokter Spesialis Bedah (Sp.B)")</f>
        <v>#VALUE!</v>
      </c>
      <c r="AQ152" s="135">
        <f t="shared" si="164"/>
        <v>1</v>
      </c>
      <c r="AR152" s="134" t="e">
        <f t="shared" si="165"/>
        <v>#VALUE!</v>
      </c>
      <c r="AS152" s="134" t="e">
        <f t="shared" si="166"/>
        <v>#VALUE!</v>
      </c>
      <c r="AT152" s="133" t="e">
        <f>COUNTIFS(A1_Individu_Data_Keadaan_SDMK!A$4:A$149931,K152,A1_Individu_Data_Keadaan_SDMK!S$4:S$149285,"Dokter Spesialis Radiologi (Sp.Rad)")</f>
        <v>#VALUE!</v>
      </c>
      <c r="AU152" s="135">
        <f t="shared" si="167"/>
        <v>0</v>
      </c>
      <c r="AV152" s="134" t="e">
        <f t="shared" si="168"/>
        <v>#VALUE!</v>
      </c>
      <c r="AW152" s="134" t="e">
        <f t="shared" si="169"/>
        <v>#VALUE!</v>
      </c>
      <c r="AX152" s="133" t="e">
        <f>COUNTIFS(A1_Individu_Data_Keadaan_SDMK!A$4:A$149931,K152,A1_Individu_Data_Keadaan_SDMK!S$4:S$149285,"Dokter Spesialis Anastesiologi (Sp.An)")</f>
        <v>#VALUE!</v>
      </c>
      <c r="AY152" s="135">
        <f t="shared" si="170"/>
        <v>0</v>
      </c>
      <c r="AZ152" s="134" t="e">
        <f t="shared" si="171"/>
        <v>#VALUE!</v>
      </c>
      <c r="BA152" s="134" t="e">
        <f t="shared" si="172"/>
        <v>#VALUE!</v>
      </c>
      <c r="BB152" s="133" t="e">
        <f>COUNTIFS(A1_Individu_Data_Keadaan_SDMK!A$4:A$149931,K152,A1_Individu_Data_Keadaan_SDMK!S$4:S$149285,"Dokter Spesialis Patologi Klinik (SP.PK)")</f>
        <v>#VALUE!</v>
      </c>
      <c r="BC152" s="135">
        <f t="shared" si="173"/>
        <v>0</v>
      </c>
      <c r="BD152" s="134" t="e">
        <f t="shared" si="174"/>
        <v>#VALUE!</v>
      </c>
      <c r="BE152" s="134" t="e">
        <f t="shared" si="175"/>
        <v>#VALUE!</v>
      </c>
      <c r="BF152" s="133" t="e">
        <f>COUNTIFS(A1_Individu_Data_Keadaan_SDMK!A$4:A$149931,K152,A1_Individu_Data_Keadaan_SDMK!S$4:S$149285,"Dokter Spesialis Patologi Anatomi (Sp.PA)")</f>
        <v>#VALUE!</v>
      </c>
      <c r="BG152" s="135">
        <f t="shared" si="176"/>
        <v>0</v>
      </c>
      <c r="BH152" s="134" t="e">
        <f t="shared" si="177"/>
        <v>#VALUE!</v>
      </c>
      <c r="BI152" s="134" t="e">
        <f t="shared" si="178"/>
        <v>#VALUE!</v>
      </c>
      <c r="BJ152" s="133" t="e">
        <f>COUNTIFS(A1_Individu_Data_Keadaan_SDMK!A$4:A$149931,K152,A1_Individu_Data_Keadaan_SDMK!S$4:S$149285,"Dokter Spesialis Rehabilitasi Medik (Sp.RM)")</f>
        <v>#VALUE!</v>
      </c>
      <c r="BK152" s="135" t="e">
        <f t="shared" si="179"/>
        <v>#VALUE!</v>
      </c>
      <c r="BL152" s="134" t="e">
        <f t="shared" si="180"/>
        <v>#VALUE!</v>
      </c>
      <c r="BM152" s="134" t="e">
        <f t="shared" si="181"/>
        <v>#VALUE!</v>
      </c>
      <c r="BN152" s="139" t="e">
        <f t="shared" si="182"/>
        <v>#VALUE!</v>
      </c>
    </row>
    <row r="153" spans="11:66" ht="15">
      <c r="K153" s="120" t="s">
        <v>14443</v>
      </c>
      <c r="L153" s="120" t="s">
        <v>14444</v>
      </c>
      <c r="M153" s="120" t="s">
        <v>1632</v>
      </c>
      <c r="N153" s="120" t="s">
        <v>12207</v>
      </c>
      <c r="O153" s="120" t="s">
        <v>12201</v>
      </c>
      <c r="P153" s="120">
        <v>33</v>
      </c>
      <c r="Q153" s="120">
        <v>3318</v>
      </c>
      <c r="R153" s="348" t="str">
        <f>IF(P153&lt;&gt;"",VLOOKUP(P153,'01_MASTER_KODE_WILAYAH'!H$1437:I$1470,2,FALSE),"")</f>
        <v>JAWA TENGAH</v>
      </c>
      <c r="S153" s="348" t="str">
        <f>IF(Q153&lt;&gt;"",VLOOKUP(Q153,'01_MASTER_KODE_WILAYAH'!D$5:F$1353,3,FALSE),"")</f>
        <v>PATI</v>
      </c>
      <c r="T153" s="422" t="str">
        <f t="shared" si="147"/>
        <v>Pemerintah</v>
      </c>
      <c r="U153" s="145" t="e">
        <f t="shared" si="148"/>
        <v>#VALUE!</v>
      </c>
      <c r="V153" s="133" t="e">
        <f>COUNTIFS(A1_Individu_Data_Keadaan_SDMK!A$4:A$149931,K153,A1_Individu_Data_Keadaan_SDMK!S$4:S$149285,"Dokter Umum")</f>
        <v>#VALUE!</v>
      </c>
      <c r="W153" s="122">
        <f t="shared" si="149"/>
        <v>12</v>
      </c>
      <c r="X153" s="134" t="e">
        <f t="shared" si="150"/>
        <v>#VALUE!</v>
      </c>
      <c r="Y153" s="134" t="e">
        <f t="shared" si="151"/>
        <v>#VALUE!</v>
      </c>
      <c r="Z153" s="133" t="e">
        <f>COUNTIFS(A1_Individu_Data_Keadaan_SDMK!A$4:A$149931,K153,A1_Individu_Data_Keadaan_SDMK!S$4:S$149285,"Dokter Gigi")</f>
        <v>#VALUE!</v>
      </c>
      <c r="AA153" s="122">
        <f t="shared" si="152"/>
        <v>3</v>
      </c>
      <c r="AB153" s="134" t="e">
        <f t="shared" si="153"/>
        <v>#VALUE!</v>
      </c>
      <c r="AC153" s="134" t="e">
        <f t="shared" si="154"/>
        <v>#VALUE!</v>
      </c>
      <c r="AD153" s="133" t="e">
        <f>COUNTIFS(A1_Individu_Data_Keadaan_SDMK!A$4:A$149931,K153,A1_Individu_Data_Keadaan_SDMK!S$4:S$149285,"Dokter Spesialis Penyakit Dalam (Sp.PD)")</f>
        <v>#VALUE!</v>
      </c>
      <c r="AE153" s="122">
        <f t="shared" si="155"/>
        <v>3</v>
      </c>
      <c r="AF153" s="134" t="e">
        <f t="shared" si="156"/>
        <v>#VALUE!</v>
      </c>
      <c r="AG153" s="134" t="e">
        <f t="shared" si="157"/>
        <v>#VALUE!</v>
      </c>
      <c r="AH153" s="133" t="e">
        <f>COUNTIFS(A1_Individu_Data_Keadaan_SDMK!A$4:A$149931,K153,A1_Individu_Data_Keadaan_SDMK!S$4:S$149285,"Dokter Spesialis Obstetri &amp; Ginekologi - Kebidanan &amp; Kandungan (Sp.OG)")</f>
        <v>#VALUE!</v>
      </c>
      <c r="AI153" s="122">
        <f t="shared" si="158"/>
        <v>3</v>
      </c>
      <c r="AJ153" s="134" t="e">
        <f t="shared" si="159"/>
        <v>#VALUE!</v>
      </c>
      <c r="AK153" s="134" t="e">
        <f t="shared" si="160"/>
        <v>#VALUE!</v>
      </c>
      <c r="AL153" s="133" t="e">
        <f>COUNTIFS(A1_Individu_Data_Keadaan_SDMK!A$4:A$149931,K153,A1_Individu_Data_Keadaan_SDMK!S$4:S$149285,"Dokter Spesialis Anak (Sp.A)")</f>
        <v>#VALUE!</v>
      </c>
      <c r="AM153" s="135">
        <f t="shared" si="161"/>
        <v>3</v>
      </c>
      <c r="AN153" s="134" t="e">
        <f t="shared" si="162"/>
        <v>#VALUE!</v>
      </c>
      <c r="AO153" s="134" t="e">
        <f t="shared" si="163"/>
        <v>#VALUE!</v>
      </c>
      <c r="AP153" s="133" t="e">
        <f>COUNTIFS(A1_Individu_Data_Keadaan_SDMK!A$4:A$149931,K153,A1_Individu_Data_Keadaan_SDMK!S$4:S$149285,"Dokter Spesialis Bedah (Sp.B)")</f>
        <v>#VALUE!</v>
      </c>
      <c r="AQ153" s="135">
        <f t="shared" si="164"/>
        <v>3</v>
      </c>
      <c r="AR153" s="134" t="e">
        <f t="shared" si="165"/>
        <v>#VALUE!</v>
      </c>
      <c r="AS153" s="134" t="e">
        <f t="shared" si="166"/>
        <v>#VALUE!</v>
      </c>
      <c r="AT153" s="133" t="e">
        <f>COUNTIFS(A1_Individu_Data_Keadaan_SDMK!A$4:A$149931,K153,A1_Individu_Data_Keadaan_SDMK!S$4:S$149285,"Dokter Spesialis Radiologi (Sp.Rad)")</f>
        <v>#VALUE!</v>
      </c>
      <c r="AU153" s="135">
        <f t="shared" si="167"/>
        <v>2</v>
      </c>
      <c r="AV153" s="134" t="e">
        <f t="shared" si="168"/>
        <v>#VALUE!</v>
      </c>
      <c r="AW153" s="134" t="e">
        <f t="shared" si="169"/>
        <v>#VALUE!</v>
      </c>
      <c r="AX153" s="133" t="e">
        <f>COUNTIFS(A1_Individu_Data_Keadaan_SDMK!A$4:A$149931,K153,A1_Individu_Data_Keadaan_SDMK!S$4:S$149285,"Dokter Spesialis Anastesiologi (Sp.An)")</f>
        <v>#VALUE!</v>
      </c>
      <c r="AY153" s="135">
        <f t="shared" si="170"/>
        <v>2</v>
      </c>
      <c r="AZ153" s="134" t="e">
        <f t="shared" si="171"/>
        <v>#VALUE!</v>
      </c>
      <c r="BA153" s="134" t="e">
        <f t="shared" si="172"/>
        <v>#VALUE!</v>
      </c>
      <c r="BB153" s="133" t="e">
        <f>COUNTIFS(A1_Individu_Data_Keadaan_SDMK!A$4:A$149931,K153,A1_Individu_Data_Keadaan_SDMK!S$4:S$149285,"Dokter Spesialis Patologi Klinik (SP.PK)")</f>
        <v>#VALUE!</v>
      </c>
      <c r="BC153" s="135">
        <f t="shared" si="173"/>
        <v>2</v>
      </c>
      <c r="BD153" s="134" t="e">
        <f t="shared" si="174"/>
        <v>#VALUE!</v>
      </c>
      <c r="BE153" s="134" t="e">
        <f t="shared" si="175"/>
        <v>#VALUE!</v>
      </c>
      <c r="BF153" s="133" t="e">
        <f>COUNTIFS(A1_Individu_Data_Keadaan_SDMK!A$4:A$149931,K153,A1_Individu_Data_Keadaan_SDMK!S$4:S$149285,"Dokter Spesialis Patologi Anatomi (Sp.PA)")</f>
        <v>#VALUE!</v>
      </c>
      <c r="BG153" s="135">
        <f t="shared" si="176"/>
        <v>0</v>
      </c>
      <c r="BH153" s="134" t="e">
        <f t="shared" si="177"/>
        <v>#VALUE!</v>
      </c>
      <c r="BI153" s="134" t="e">
        <f t="shared" si="178"/>
        <v>#VALUE!</v>
      </c>
      <c r="BJ153" s="133" t="e">
        <f>COUNTIFS(A1_Individu_Data_Keadaan_SDMK!A$4:A$149931,K153,A1_Individu_Data_Keadaan_SDMK!S$4:S$149285,"Dokter Spesialis Rehabilitasi Medik (Sp.RM)")</f>
        <v>#VALUE!</v>
      </c>
      <c r="BK153" s="135" t="e">
        <f t="shared" si="179"/>
        <v>#VALUE!</v>
      </c>
      <c r="BL153" s="134" t="e">
        <f t="shared" si="180"/>
        <v>#VALUE!</v>
      </c>
      <c r="BM153" s="134" t="e">
        <f t="shared" si="181"/>
        <v>#VALUE!</v>
      </c>
      <c r="BN153" s="139" t="e">
        <f t="shared" si="182"/>
        <v>#VALUE!</v>
      </c>
    </row>
    <row r="154" spans="11:66" ht="15">
      <c r="K154" s="120" t="s">
        <v>14445</v>
      </c>
      <c r="L154" s="120" t="s">
        <v>14446</v>
      </c>
      <c r="M154" s="120" t="s">
        <v>1632</v>
      </c>
      <c r="N154" s="120" t="s">
        <v>12208</v>
      </c>
      <c r="O154" s="120" t="s">
        <v>12206</v>
      </c>
      <c r="P154" s="120">
        <v>33</v>
      </c>
      <c r="Q154" s="120">
        <v>3318</v>
      </c>
      <c r="R154" s="348" t="str">
        <f>IF(P154&lt;&gt;"",VLOOKUP(P154,'01_MASTER_KODE_WILAYAH'!H$1437:I$1470,2,FALSE),"")</f>
        <v>JAWA TENGAH</v>
      </c>
      <c r="S154" s="348" t="str">
        <f>IF(Q154&lt;&gt;"",VLOOKUP(Q154,'01_MASTER_KODE_WILAYAH'!D$5:F$1353,3,FALSE),"")</f>
        <v>PATI</v>
      </c>
      <c r="T154" s="422" t="str">
        <f t="shared" si="147"/>
        <v>Organisasi</v>
      </c>
      <c r="U154" s="145" t="e">
        <f t="shared" si="148"/>
        <v>#VALUE!</v>
      </c>
      <c r="V154" s="133" t="e">
        <f>COUNTIFS(A1_Individu_Data_Keadaan_SDMK!A$4:A$149931,K154,A1_Individu_Data_Keadaan_SDMK!S$4:S$149285,"Dokter Umum")</f>
        <v>#VALUE!</v>
      </c>
      <c r="W154" s="122">
        <f t="shared" si="149"/>
        <v>9</v>
      </c>
      <c r="X154" s="134" t="e">
        <f t="shared" si="150"/>
        <v>#VALUE!</v>
      </c>
      <c r="Y154" s="134" t="e">
        <f t="shared" si="151"/>
        <v>#VALUE!</v>
      </c>
      <c r="Z154" s="133" t="e">
        <f>COUNTIFS(A1_Individu_Data_Keadaan_SDMK!A$4:A$149931,K154,A1_Individu_Data_Keadaan_SDMK!S$4:S$149285,"Dokter Gigi")</f>
        <v>#VALUE!</v>
      </c>
      <c r="AA154" s="122">
        <f t="shared" si="152"/>
        <v>2</v>
      </c>
      <c r="AB154" s="134" t="e">
        <f t="shared" si="153"/>
        <v>#VALUE!</v>
      </c>
      <c r="AC154" s="134" t="e">
        <f t="shared" si="154"/>
        <v>#VALUE!</v>
      </c>
      <c r="AD154" s="133" t="e">
        <f>COUNTIFS(A1_Individu_Data_Keadaan_SDMK!A$4:A$149931,K154,A1_Individu_Data_Keadaan_SDMK!S$4:S$149285,"Dokter Spesialis Penyakit Dalam (Sp.PD)")</f>
        <v>#VALUE!</v>
      </c>
      <c r="AE154" s="122">
        <f t="shared" si="155"/>
        <v>2</v>
      </c>
      <c r="AF154" s="134" t="e">
        <f t="shared" si="156"/>
        <v>#VALUE!</v>
      </c>
      <c r="AG154" s="134" t="e">
        <f t="shared" si="157"/>
        <v>#VALUE!</v>
      </c>
      <c r="AH154" s="133" t="e">
        <f>COUNTIFS(A1_Individu_Data_Keadaan_SDMK!A$4:A$149931,K154,A1_Individu_Data_Keadaan_SDMK!S$4:S$149285,"Dokter Spesialis Obstetri &amp; Ginekologi - Kebidanan &amp; Kandungan (Sp.OG)")</f>
        <v>#VALUE!</v>
      </c>
      <c r="AI154" s="122">
        <f t="shared" si="158"/>
        <v>2</v>
      </c>
      <c r="AJ154" s="134" t="e">
        <f t="shared" si="159"/>
        <v>#VALUE!</v>
      </c>
      <c r="AK154" s="134" t="e">
        <f t="shared" si="160"/>
        <v>#VALUE!</v>
      </c>
      <c r="AL154" s="133" t="e">
        <f>COUNTIFS(A1_Individu_Data_Keadaan_SDMK!A$4:A$149931,K154,A1_Individu_Data_Keadaan_SDMK!S$4:S$149285,"Dokter Spesialis Anak (Sp.A)")</f>
        <v>#VALUE!</v>
      </c>
      <c r="AM154" s="135">
        <f t="shared" si="161"/>
        <v>2</v>
      </c>
      <c r="AN154" s="134" t="e">
        <f t="shared" si="162"/>
        <v>#VALUE!</v>
      </c>
      <c r="AO154" s="134" t="e">
        <f t="shared" si="163"/>
        <v>#VALUE!</v>
      </c>
      <c r="AP154" s="133" t="e">
        <f>COUNTIFS(A1_Individu_Data_Keadaan_SDMK!A$4:A$149931,K154,A1_Individu_Data_Keadaan_SDMK!S$4:S$149285,"Dokter Spesialis Bedah (Sp.B)")</f>
        <v>#VALUE!</v>
      </c>
      <c r="AQ154" s="135">
        <f t="shared" si="164"/>
        <v>2</v>
      </c>
      <c r="AR154" s="134" t="e">
        <f t="shared" si="165"/>
        <v>#VALUE!</v>
      </c>
      <c r="AS154" s="134" t="e">
        <f t="shared" si="166"/>
        <v>#VALUE!</v>
      </c>
      <c r="AT154" s="133" t="e">
        <f>COUNTIFS(A1_Individu_Data_Keadaan_SDMK!A$4:A$149931,K154,A1_Individu_Data_Keadaan_SDMK!S$4:S$149285,"Dokter Spesialis Radiologi (Sp.Rad)")</f>
        <v>#VALUE!</v>
      </c>
      <c r="AU154" s="135">
        <f t="shared" si="167"/>
        <v>1</v>
      </c>
      <c r="AV154" s="134" t="e">
        <f t="shared" si="168"/>
        <v>#VALUE!</v>
      </c>
      <c r="AW154" s="134" t="e">
        <f t="shared" si="169"/>
        <v>#VALUE!</v>
      </c>
      <c r="AX154" s="133" t="e">
        <f>COUNTIFS(A1_Individu_Data_Keadaan_SDMK!A$4:A$149931,K154,A1_Individu_Data_Keadaan_SDMK!S$4:S$149285,"Dokter Spesialis Anastesiologi (Sp.An)")</f>
        <v>#VALUE!</v>
      </c>
      <c r="AY154" s="135">
        <f t="shared" si="170"/>
        <v>1</v>
      </c>
      <c r="AZ154" s="134" t="e">
        <f t="shared" si="171"/>
        <v>#VALUE!</v>
      </c>
      <c r="BA154" s="134" t="e">
        <f t="shared" si="172"/>
        <v>#VALUE!</v>
      </c>
      <c r="BB154" s="133" t="e">
        <f>COUNTIFS(A1_Individu_Data_Keadaan_SDMK!A$4:A$149931,K154,A1_Individu_Data_Keadaan_SDMK!S$4:S$149285,"Dokter Spesialis Patologi Klinik (SP.PK)")</f>
        <v>#VALUE!</v>
      </c>
      <c r="BC154" s="135">
        <f t="shared" si="173"/>
        <v>1</v>
      </c>
      <c r="BD154" s="134" t="e">
        <f t="shared" si="174"/>
        <v>#VALUE!</v>
      </c>
      <c r="BE154" s="134" t="e">
        <f t="shared" si="175"/>
        <v>#VALUE!</v>
      </c>
      <c r="BF154" s="133" t="e">
        <f>COUNTIFS(A1_Individu_Data_Keadaan_SDMK!A$4:A$149931,K154,A1_Individu_Data_Keadaan_SDMK!S$4:S$149285,"Dokter Spesialis Patologi Anatomi (Sp.PA)")</f>
        <v>#VALUE!</v>
      </c>
      <c r="BG154" s="135">
        <f t="shared" si="176"/>
        <v>0</v>
      </c>
      <c r="BH154" s="134" t="e">
        <f t="shared" si="177"/>
        <v>#VALUE!</v>
      </c>
      <c r="BI154" s="134" t="e">
        <f t="shared" si="178"/>
        <v>#VALUE!</v>
      </c>
      <c r="BJ154" s="133" t="e">
        <f>COUNTIFS(A1_Individu_Data_Keadaan_SDMK!A$4:A$149931,K154,A1_Individu_Data_Keadaan_SDMK!S$4:S$149285,"Dokter Spesialis Rehabilitasi Medik (Sp.RM)")</f>
        <v>#VALUE!</v>
      </c>
      <c r="BK154" s="135" t="e">
        <f t="shared" si="179"/>
        <v>#VALUE!</v>
      </c>
      <c r="BL154" s="134" t="e">
        <f t="shared" si="180"/>
        <v>#VALUE!</v>
      </c>
      <c r="BM154" s="134" t="e">
        <f t="shared" si="181"/>
        <v>#VALUE!</v>
      </c>
      <c r="BN154" s="139" t="e">
        <f t="shared" si="182"/>
        <v>#VALUE!</v>
      </c>
    </row>
    <row r="155" spans="11:66" ht="15">
      <c r="K155" s="120" t="s">
        <v>14447</v>
      </c>
      <c r="L155" s="120" t="s">
        <v>14448</v>
      </c>
      <c r="M155" s="120" t="s">
        <v>1632</v>
      </c>
      <c r="N155" s="120" t="s">
        <v>12208</v>
      </c>
      <c r="O155" s="120" t="s">
        <v>12203</v>
      </c>
      <c r="P155" s="120">
        <v>33</v>
      </c>
      <c r="Q155" s="120">
        <v>3318</v>
      </c>
      <c r="R155" s="348" t="str">
        <f>IF(P155&lt;&gt;"",VLOOKUP(P155,'01_MASTER_KODE_WILAYAH'!H$1437:I$1470,2,FALSE),"")</f>
        <v>JAWA TENGAH</v>
      </c>
      <c r="S155" s="348" t="str">
        <f>IF(Q155&lt;&gt;"",VLOOKUP(Q155,'01_MASTER_KODE_WILAYAH'!D$5:F$1353,3,FALSE),"")</f>
        <v>PATI</v>
      </c>
      <c r="T155" s="422" t="str">
        <f t="shared" si="147"/>
        <v>Organisasi</v>
      </c>
      <c r="U155" s="145" t="e">
        <f t="shared" si="148"/>
        <v>#VALUE!</v>
      </c>
      <c r="V155" s="133" t="e">
        <f>COUNTIFS(A1_Individu_Data_Keadaan_SDMK!A$4:A$149931,K155,A1_Individu_Data_Keadaan_SDMK!S$4:S$149285,"Dokter Umum")</f>
        <v>#VALUE!</v>
      </c>
      <c r="W155" s="122">
        <f t="shared" si="149"/>
        <v>9</v>
      </c>
      <c r="X155" s="134" t="e">
        <f t="shared" si="150"/>
        <v>#VALUE!</v>
      </c>
      <c r="Y155" s="134" t="e">
        <f t="shared" si="151"/>
        <v>#VALUE!</v>
      </c>
      <c r="Z155" s="133" t="e">
        <f>COUNTIFS(A1_Individu_Data_Keadaan_SDMK!A$4:A$149931,K155,A1_Individu_Data_Keadaan_SDMK!S$4:S$149285,"Dokter Gigi")</f>
        <v>#VALUE!</v>
      </c>
      <c r="AA155" s="122">
        <f t="shared" si="152"/>
        <v>2</v>
      </c>
      <c r="AB155" s="134" t="e">
        <f t="shared" si="153"/>
        <v>#VALUE!</v>
      </c>
      <c r="AC155" s="134" t="e">
        <f t="shared" si="154"/>
        <v>#VALUE!</v>
      </c>
      <c r="AD155" s="133" t="e">
        <f>COUNTIFS(A1_Individu_Data_Keadaan_SDMK!A$4:A$149931,K155,A1_Individu_Data_Keadaan_SDMK!S$4:S$149285,"Dokter Spesialis Penyakit Dalam (Sp.PD)")</f>
        <v>#VALUE!</v>
      </c>
      <c r="AE155" s="122">
        <f t="shared" si="155"/>
        <v>2</v>
      </c>
      <c r="AF155" s="134" t="e">
        <f t="shared" si="156"/>
        <v>#VALUE!</v>
      </c>
      <c r="AG155" s="134" t="e">
        <f t="shared" si="157"/>
        <v>#VALUE!</v>
      </c>
      <c r="AH155" s="133" t="e">
        <f>COUNTIFS(A1_Individu_Data_Keadaan_SDMK!A$4:A$149931,K155,A1_Individu_Data_Keadaan_SDMK!S$4:S$149285,"Dokter Spesialis Obstetri &amp; Ginekologi - Kebidanan &amp; Kandungan (Sp.OG)")</f>
        <v>#VALUE!</v>
      </c>
      <c r="AI155" s="122">
        <f t="shared" si="158"/>
        <v>2</v>
      </c>
      <c r="AJ155" s="134" t="e">
        <f t="shared" si="159"/>
        <v>#VALUE!</v>
      </c>
      <c r="AK155" s="134" t="e">
        <f t="shared" si="160"/>
        <v>#VALUE!</v>
      </c>
      <c r="AL155" s="133" t="e">
        <f>COUNTIFS(A1_Individu_Data_Keadaan_SDMK!A$4:A$149931,K155,A1_Individu_Data_Keadaan_SDMK!S$4:S$149285,"Dokter Spesialis Anak (Sp.A)")</f>
        <v>#VALUE!</v>
      </c>
      <c r="AM155" s="135">
        <f t="shared" si="161"/>
        <v>2</v>
      </c>
      <c r="AN155" s="134" t="e">
        <f t="shared" si="162"/>
        <v>#VALUE!</v>
      </c>
      <c r="AO155" s="134" t="e">
        <f t="shared" si="163"/>
        <v>#VALUE!</v>
      </c>
      <c r="AP155" s="133" t="e">
        <f>COUNTIFS(A1_Individu_Data_Keadaan_SDMK!A$4:A$149931,K155,A1_Individu_Data_Keadaan_SDMK!S$4:S$149285,"Dokter Spesialis Bedah (Sp.B)")</f>
        <v>#VALUE!</v>
      </c>
      <c r="AQ155" s="135">
        <f t="shared" si="164"/>
        <v>2</v>
      </c>
      <c r="AR155" s="134" t="e">
        <f t="shared" si="165"/>
        <v>#VALUE!</v>
      </c>
      <c r="AS155" s="134" t="e">
        <f t="shared" si="166"/>
        <v>#VALUE!</v>
      </c>
      <c r="AT155" s="133" t="e">
        <f>COUNTIFS(A1_Individu_Data_Keadaan_SDMK!A$4:A$149931,K155,A1_Individu_Data_Keadaan_SDMK!S$4:S$149285,"Dokter Spesialis Radiologi (Sp.Rad)")</f>
        <v>#VALUE!</v>
      </c>
      <c r="AU155" s="135">
        <f t="shared" si="167"/>
        <v>1</v>
      </c>
      <c r="AV155" s="134" t="e">
        <f t="shared" si="168"/>
        <v>#VALUE!</v>
      </c>
      <c r="AW155" s="134" t="e">
        <f t="shared" si="169"/>
        <v>#VALUE!</v>
      </c>
      <c r="AX155" s="133" t="e">
        <f>COUNTIFS(A1_Individu_Data_Keadaan_SDMK!A$4:A$149931,K155,A1_Individu_Data_Keadaan_SDMK!S$4:S$149285,"Dokter Spesialis Anastesiologi (Sp.An)")</f>
        <v>#VALUE!</v>
      </c>
      <c r="AY155" s="135">
        <f t="shared" si="170"/>
        <v>1</v>
      </c>
      <c r="AZ155" s="134" t="e">
        <f t="shared" si="171"/>
        <v>#VALUE!</v>
      </c>
      <c r="BA155" s="134" t="e">
        <f t="shared" si="172"/>
        <v>#VALUE!</v>
      </c>
      <c r="BB155" s="133" t="e">
        <f>COUNTIFS(A1_Individu_Data_Keadaan_SDMK!A$4:A$149931,K155,A1_Individu_Data_Keadaan_SDMK!S$4:S$149285,"Dokter Spesialis Patologi Klinik (SP.PK)")</f>
        <v>#VALUE!</v>
      </c>
      <c r="BC155" s="135">
        <f t="shared" si="173"/>
        <v>1</v>
      </c>
      <c r="BD155" s="134" t="e">
        <f t="shared" si="174"/>
        <v>#VALUE!</v>
      </c>
      <c r="BE155" s="134" t="e">
        <f t="shared" si="175"/>
        <v>#VALUE!</v>
      </c>
      <c r="BF155" s="133" t="e">
        <f>COUNTIFS(A1_Individu_Data_Keadaan_SDMK!A$4:A$149931,K155,A1_Individu_Data_Keadaan_SDMK!S$4:S$149285,"Dokter Spesialis Patologi Anatomi (Sp.PA)")</f>
        <v>#VALUE!</v>
      </c>
      <c r="BG155" s="135">
        <f t="shared" si="176"/>
        <v>0</v>
      </c>
      <c r="BH155" s="134" t="e">
        <f t="shared" si="177"/>
        <v>#VALUE!</v>
      </c>
      <c r="BI155" s="134" t="e">
        <f t="shared" si="178"/>
        <v>#VALUE!</v>
      </c>
      <c r="BJ155" s="133" t="e">
        <f>COUNTIFS(A1_Individu_Data_Keadaan_SDMK!A$4:A$149931,K155,A1_Individu_Data_Keadaan_SDMK!S$4:S$149285,"Dokter Spesialis Rehabilitasi Medik (Sp.RM)")</f>
        <v>#VALUE!</v>
      </c>
      <c r="BK155" s="135" t="e">
        <f t="shared" si="179"/>
        <v>#VALUE!</v>
      </c>
      <c r="BL155" s="134" t="e">
        <f t="shared" si="180"/>
        <v>#VALUE!</v>
      </c>
      <c r="BM155" s="134" t="e">
        <f t="shared" si="181"/>
        <v>#VALUE!</v>
      </c>
      <c r="BN155" s="139" t="e">
        <f t="shared" si="182"/>
        <v>#VALUE!</v>
      </c>
    </row>
    <row r="156" spans="11:66" ht="15">
      <c r="K156" s="120" t="s">
        <v>14449</v>
      </c>
      <c r="L156" s="120" t="s">
        <v>14450</v>
      </c>
      <c r="M156" s="120" t="s">
        <v>1632</v>
      </c>
      <c r="N156" s="120" t="s">
        <v>12208</v>
      </c>
      <c r="O156" s="120" t="s">
        <v>12201</v>
      </c>
      <c r="P156" s="120">
        <v>33</v>
      </c>
      <c r="Q156" s="120">
        <v>3318</v>
      </c>
      <c r="R156" s="348" t="str">
        <f>IF(P156&lt;&gt;"",VLOOKUP(P156,'01_MASTER_KODE_WILAYAH'!H$1437:I$1470,2,FALSE),"")</f>
        <v>JAWA TENGAH</v>
      </c>
      <c r="S156" s="348" t="str">
        <f>IF(Q156&lt;&gt;"",VLOOKUP(Q156,'01_MASTER_KODE_WILAYAH'!D$5:F$1353,3,FALSE),"")</f>
        <v>PATI</v>
      </c>
      <c r="T156" s="422" t="str">
        <f t="shared" si="147"/>
        <v>Pemerintah</v>
      </c>
      <c r="U156" s="145" t="e">
        <f t="shared" si="148"/>
        <v>#VALUE!</v>
      </c>
      <c r="V156" s="133" t="e">
        <f>COUNTIFS(A1_Individu_Data_Keadaan_SDMK!A$4:A$149931,K156,A1_Individu_Data_Keadaan_SDMK!S$4:S$149285,"Dokter Umum")</f>
        <v>#VALUE!</v>
      </c>
      <c r="W156" s="122">
        <f t="shared" si="149"/>
        <v>9</v>
      </c>
      <c r="X156" s="134" t="e">
        <f t="shared" si="150"/>
        <v>#VALUE!</v>
      </c>
      <c r="Y156" s="134" t="e">
        <f t="shared" si="151"/>
        <v>#VALUE!</v>
      </c>
      <c r="Z156" s="133" t="e">
        <f>COUNTIFS(A1_Individu_Data_Keadaan_SDMK!A$4:A$149931,K156,A1_Individu_Data_Keadaan_SDMK!S$4:S$149285,"Dokter Gigi")</f>
        <v>#VALUE!</v>
      </c>
      <c r="AA156" s="122">
        <f t="shared" si="152"/>
        <v>2</v>
      </c>
      <c r="AB156" s="134" t="e">
        <f t="shared" si="153"/>
        <v>#VALUE!</v>
      </c>
      <c r="AC156" s="134" t="e">
        <f t="shared" si="154"/>
        <v>#VALUE!</v>
      </c>
      <c r="AD156" s="133" t="e">
        <f>COUNTIFS(A1_Individu_Data_Keadaan_SDMK!A$4:A$149931,K156,A1_Individu_Data_Keadaan_SDMK!S$4:S$149285,"Dokter Spesialis Penyakit Dalam (Sp.PD)")</f>
        <v>#VALUE!</v>
      </c>
      <c r="AE156" s="122">
        <f t="shared" si="155"/>
        <v>2</v>
      </c>
      <c r="AF156" s="134" t="e">
        <f t="shared" si="156"/>
        <v>#VALUE!</v>
      </c>
      <c r="AG156" s="134" t="e">
        <f t="shared" si="157"/>
        <v>#VALUE!</v>
      </c>
      <c r="AH156" s="133" t="e">
        <f>COUNTIFS(A1_Individu_Data_Keadaan_SDMK!A$4:A$149931,K156,A1_Individu_Data_Keadaan_SDMK!S$4:S$149285,"Dokter Spesialis Obstetri &amp; Ginekologi - Kebidanan &amp; Kandungan (Sp.OG)")</f>
        <v>#VALUE!</v>
      </c>
      <c r="AI156" s="122">
        <f t="shared" si="158"/>
        <v>2</v>
      </c>
      <c r="AJ156" s="134" t="e">
        <f t="shared" si="159"/>
        <v>#VALUE!</v>
      </c>
      <c r="AK156" s="134" t="e">
        <f t="shared" si="160"/>
        <v>#VALUE!</v>
      </c>
      <c r="AL156" s="133" t="e">
        <f>COUNTIFS(A1_Individu_Data_Keadaan_SDMK!A$4:A$149931,K156,A1_Individu_Data_Keadaan_SDMK!S$4:S$149285,"Dokter Spesialis Anak (Sp.A)")</f>
        <v>#VALUE!</v>
      </c>
      <c r="AM156" s="135">
        <f t="shared" si="161"/>
        <v>2</v>
      </c>
      <c r="AN156" s="134" t="e">
        <f t="shared" si="162"/>
        <v>#VALUE!</v>
      </c>
      <c r="AO156" s="134" t="e">
        <f t="shared" si="163"/>
        <v>#VALUE!</v>
      </c>
      <c r="AP156" s="133" t="e">
        <f>COUNTIFS(A1_Individu_Data_Keadaan_SDMK!A$4:A$149931,K156,A1_Individu_Data_Keadaan_SDMK!S$4:S$149285,"Dokter Spesialis Bedah (Sp.B)")</f>
        <v>#VALUE!</v>
      </c>
      <c r="AQ156" s="135">
        <f t="shared" si="164"/>
        <v>2</v>
      </c>
      <c r="AR156" s="134" t="e">
        <f t="shared" si="165"/>
        <v>#VALUE!</v>
      </c>
      <c r="AS156" s="134" t="e">
        <f t="shared" si="166"/>
        <v>#VALUE!</v>
      </c>
      <c r="AT156" s="133" t="e">
        <f>COUNTIFS(A1_Individu_Data_Keadaan_SDMK!A$4:A$149931,K156,A1_Individu_Data_Keadaan_SDMK!S$4:S$149285,"Dokter Spesialis Radiologi (Sp.Rad)")</f>
        <v>#VALUE!</v>
      </c>
      <c r="AU156" s="135">
        <f t="shared" si="167"/>
        <v>1</v>
      </c>
      <c r="AV156" s="134" t="e">
        <f t="shared" si="168"/>
        <v>#VALUE!</v>
      </c>
      <c r="AW156" s="134" t="e">
        <f t="shared" si="169"/>
        <v>#VALUE!</v>
      </c>
      <c r="AX156" s="133" t="e">
        <f>COUNTIFS(A1_Individu_Data_Keadaan_SDMK!A$4:A$149931,K156,A1_Individu_Data_Keadaan_SDMK!S$4:S$149285,"Dokter Spesialis Anastesiologi (Sp.An)")</f>
        <v>#VALUE!</v>
      </c>
      <c r="AY156" s="135">
        <f t="shared" si="170"/>
        <v>1</v>
      </c>
      <c r="AZ156" s="134" t="e">
        <f t="shared" si="171"/>
        <v>#VALUE!</v>
      </c>
      <c r="BA156" s="134" t="e">
        <f t="shared" si="172"/>
        <v>#VALUE!</v>
      </c>
      <c r="BB156" s="133" t="e">
        <f>COUNTIFS(A1_Individu_Data_Keadaan_SDMK!A$4:A$149931,K156,A1_Individu_Data_Keadaan_SDMK!S$4:S$149285,"Dokter Spesialis Patologi Klinik (SP.PK)")</f>
        <v>#VALUE!</v>
      </c>
      <c r="BC156" s="135">
        <f t="shared" si="173"/>
        <v>1</v>
      </c>
      <c r="BD156" s="134" t="e">
        <f t="shared" si="174"/>
        <v>#VALUE!</v>
      </c>
      <c r="BE156" s="134" t="e">
        <f t="shared" si="175"/>
        <v>#VALUE!</v>
      </c>
      <c r="BF156" s="133" t="e">
        <f>COUNTIFS(A1_Individu_Data_Keadaan_SDMK!A$4:A$149931,K156,A1_Individu_Data_Keadaan_SDMK!S$4:S$149285,"Dokter Spesialis Patologi Anatomi (Sp.PA)")</f>
        <v>#VALUE!</v>
      </c>
      <c r="BG156" s="135">
        <f t="shared" si="176"/>
        <v>0</v>
      </c>
      <c r="BH156" s="134" t="e">
        <f t="shared" si="177"/>
        <v>#VALUE!</v>
      </c>
      <c r="BI156" s="134" t="e">
        <f t="shared" si="178"/>
        <v>#VALUE!</v>
      </c>
      <c r="BJ156" s="133" t="e">
        <f>COUNTIFS(A1_Individu_Data_Keadaan_SDMK!A$4:A$149931,K156,A1_Individu_Data_Keadaan_SDMK!S$4:S$149285,"Dokter Spesialis Rehabilitasi Medik (Sp.RM)")</f>
        <v>#VALUE!</v>
      </c>
      <c r="BK156" s="135" t="e">
        <f t="shared" si="179"/>
        <v>#VALUE!</v>
      </c>
      <c r="BL156" s="134" t="e">
        <f t="shared" si="180"/>
        <v>#VALUE!</v>
      </c>
      <c r="BM156" s="134" t="e">
        <f t="shared" si="181"/>
        <v>#VALUE!</v>
      </c>
      <c r="BN156" s="139" t="e">
        <f t="shared" si="182"/>
        <v>#VALUE!</v>
      </c>
    </row>
    <row r="157" spans="11:66" ht="15">
      <c r="K157" s="120" t="s">
        <v>14451</v>
      </c>
      <c r="L157" s="120" t="s">
        <v>14452</v>
      </c>
      <c r="M157" s="120" t="s">
        <v>1632</v>
      </c>
      <c r="N157" s="120" t="s">
        <v>12254</v>
      </c>
      <c r="O157" s="120" t="s">
        <v>9</v>
      </c>
      <c r="P157" s="120">
        <v>33</v>
      </c>
      <c r="Q157" s="120">
        <v>3318</v>
      </c>
      <c r="R157" s="348" t="str">
        <f>IF(P157&lt;&gt;"",VLOOKUP(P157,'01_MASTER_KODE_WILAYAH'!H$1437:I$1470,2,FALSE),"")</f>
        <v>JAWA TENGAH</v>
      </c>
      <c r="S157" s="348" t="str">
        <f>IF(Q157&lt;&gt;"",VLOOKUP(Q157,'01_MASTER_KODE_WILAYAH'!D$5:F$1353,3,FALSE),"")</f>
        <v>PATI</v>
      </c>
      <c r="T157" s="422" t="str">
        <f t="shared" si="147"/>
        <v>TNI AD</v>
      </c>
      <c r="U157" s="145" t="e">
        <f t="shared" si="148"/>
        <v>#VALUE!</v>
      </c>
      <c r="V157" s="133" t="e">
        <f>COUNTIFS(A1_Individu_Data_Keadaan_SDMK!A$4:A$149931,K157,A1_Individu_Data_Keadaan_SDMK!S$4:S$149285,"Dokter Umum")</f>
        <v>#VALUE!</v>
      </c>
      <c r="W157" s="122">
        <f t="shared" si="149"/>
        <v>1</v>
      </c>
      <c r="X157" s="134" t="e">
        <f t="shared" si="150"/>
        <v>#VALUE!</v>
      </c>
      <c r="Y157" s="134" t="e">
        <f t="shared" si="151"/>
        <v>#VALUE!</v>
      </c>
      <c r="Z157" s="133" t="e">
        <f>COUNTIFS(A1_Individu_Data_Keadaan_SDMK!A$4:A$149931,K157,A1_Individu_Data_Keadaan_SDMK!S$4:S$149285,"Dokter Gigi")</f>
        <v>#VALUE!</v>
      </c>
      <c r="AA157" s="122">
        <f t="shared" si="152"/>
        <v>1</v>
      </c>
      <c r="AB157" s="134" t="e">
        <f t="shared" si="153"/>
        <v>#VALUE!</v>
      </c>
      <c r="AC157" s="134" t="e">
        <f t="shared" si="154"/>
        <v>#VALUE!</v>
      </c>
      <c r="AD157" s="133" t="e">
        <f>COUNTIFS(A1_Individu_Data_Keadaan_SDMK!A$4:A$149931,K157,A1_Individu_Data_Keadaan_SDMK!S$4:S$149285,"Dokter Spesialis Penyakit Dalam (Sp.PD)")</f>
        <v>#VALUE!</v>
      </c>
      <c r="AE157" s="122">
        <f t="shared" si="155"/>
        <v>1</v>
      </c>
      <c r="AF157" s="134" t="e">
        <f t="shared" si="156"/>
        <v>#VALUE!</v>
      </c>
      <c r="AG157" s="134" t="e">
        <f t="shared" si="157"/>
        <v>#VALUE!</v>
      </c>
      <c r="AH157" s="133" t="e">
        <f>COUNTIFS(A1_Individu_Data_Keadaan_SDMK!A$4:A$149931,K157,A1_Individu_Data_Keadaan_SDMK!S$4:S$149285,"Dokter Spesialis Obstetri &amp; Ginekologi - Kebidanan &amp; Kandungan (Sp.OG)")</f>
        <v>#VALUE!</v>
      </c>
      <c r="AI157" s="122">
        <f t="shared" si="158"/>
        <v>1</v>
      </c>
      <c r="AJ157" s="134" t="e">
        <f t="shared" si="159"/>
        <v>#VALUE!</v>
      </c>
      <c r="AK157" s="134" t="e">
        <f t="shared" si="160"/>
        <v>#VALUE!</v>
      </c>
      <c r="AL157" s="133" t="e">
        <f>COUNTIFS(A1_Individu_Data_Keadaan_SDMK!A$4:A$149931,K157,A1_Individu_Data_Keadaan_SDMK!S$4:S$149285,"Dokter Spesialis Anak (Sp.A)")</f>
        <v>#VALUE!</v>
      </c>
      <c r="AM157" s="135">
        <f t="shared" si="161"/>
        <v>1</v>
      </c>
      <c r="AN157" s="134" t="e">
        <f t="shared" si="162"/>
        <v>#VALUE!</v>
      </c>
      <c r="AO157" s="134" t="e">
        <f t="shared" si="163"/>
        <v>#VALUE!</v>
      </c>
      <c r="AP157" s="133" t="e">
        <f>COUNTIFS(A1_Individu_Data_Keadaan_SDMK!A$4:A$149931,K157,A1_Individu_Data_Keadaan_SDMK!S$4:S$149285,"Dokter Spesialis Bedah (Sp.B)")</f>
        <v>#VALUE!</v>
      </c>
      <c r="AQ157" s="135">
        <f t="shared" si="164"/>
        <v>1</v>
      </c>
      <c r="AR157" s="134" t="e">
        <f t="shared" si="165"/>
        <v>#VALUE!</v>
      </c>
      <c r="AS157" s="134" t="e">
        <f t="shared" si="166"/>
        <v>#VALUE!</v>
      </c>
      <c r="AT157" s="133" t="e">
        <f>COUNTIFS(A1_Individu_Data_Keadaan_SDMK!A$4:A$149931,K157,A1_Individu_Data_Keadaan_SDMK!S$4:S$149285,"Dokter Spesialis Radiologi (Sp.Rad)")</f>
        <v>#VALUE!</v>
      </c>
      <c r="AU157" s="135">
        <f t="shared" si="167"/>
        <v>0</v>
      </c>
      <c r="AV157" s="134" t="e">
        <f t="shared" si="168"/>
        <v>#VALUE!</v>
      </c>
      <c r="AW157" s="134" t="e">
        <f t="shared" si="169"/>
        <v>#VALUE!</v>
      </c>
      <c r="AX157" s="133" t="e">
        <f>COUNTIFS(A1_Individu_Data_Keadaan_SDMK!A$4:A$149931,K157,A1_Individu_Data_Keadaan_SDMK!S$4:S$149285,"Dokter Spesialis Anastesiologi (Sp.An)")</f>
        <v>#VALUE!</v>
      </c>
      <c r="AY157" s="135">
        <f t="shared" si="170"/>
        <v>0</v>
      </c>
      <c r="AZ157" s="134" t="e">
        <f t="shared" si="171"/>
        <v>#VALUE!</v>
      </c>
      <c r="BA157" s="134" t="e">
        <f t="shared" si="172"/>
        <v>#VALUE!</v>
      </c>
      <c r="BB157" s="133" t="e">
        <f>COUNTIFS(A1_Individu_Data_Keadaan_SDMK!A$4:A$149931,K157,A1_Individu_Data_Keadaan_SDMK!S$4:S$149285,"Dokter Spesialis Patologi Klinik (SP.PK)")</f>
        <v>#VALUE!</v>
      </c>
      <c r="BC157" s="135">
        <f t="shared" si="173"/>
        <v>0</v>
      </c>
      <c r="BD157" s="134" t="e">
        <f t="shared" si="174"/>
        <v>#VALUE!</v>
      </c>
      <c r="BE157" s="134" t="e">
        <f t="shared" si="175"/>
        <v>#VALUE!</v>
      </c>
      <c r="BF157" s="133" t="e">
        <f>COUNTIFS(A1_Individu_Data_Keadaan_SDMK!A$4:A$149931,K157,A1_Individu_Data_Keadaan_SDMK!S$4:S$149285,"Dokter Spesialis Patologi Anatomi (Sp.PA)")</f>
        <v>#VALUE!</v>
      </c>
      <c r="BG157" s="135">
        <f t="shared" si="176"/>
        <v>0</v>
      </c>
      <c r="BH157" s="134" t="e">
        <f t="shared" si="177"/>
        <v>#VALUE!</v>
      </c>
      <c r="BI157" s="134" t="e">
        <f t="shared" si="178"/>
        <v>#VALUE!</v>
      </c>
      <c r="BJ157" s="133" t="e">
        <f>COUNTIFS(A1_Individu_Data_Keadaan_SDMK!A$4:A$149931,K157,A1_Individu_Data_Keadaan_SDMK!S$4:S$149285,"Dokter Spesialis Rehabilitasi Medik (Sp.RM)")</f>
        <v>#VALUE!</v>
      </c>
      <c r="BK157" s="135" t="e">
        <f t="shared" si="179"/>
        <v>#VALUE!</v>
      </c>
      <c r="BL157" s="134" t="e">
        <f t="shared" si="180"/>
        <v>#VALUE!</v>
      </c>
      <c r="BM157" s="134" t="e">
        <f t="shared" si="181"/>
        <v>#VALUE!</v>
      </c>
      <c r="BN157" s="139" t="e">
        <f t="shared" si="182"/>
        <v>#VALUE!</v>
      </c>
    </row>
    <row r="158" spans="11:66" ht="15">
      <c r="K158" s="120" t="s">
        <v>14453</v>
      </c>
      <c r="L158" s="120" t="s">
        <v>14454</v>
      </c>
      <c r="M158" s="120" t="s">
        <v>1632</v>
      </c>
      <c r="N158" s="120" t="s">
        <v>12208</v>
      </c>
      <c r="O158" s="120" t="s">
        <v>12203</v>
      </c>
      <c r="P158" s="120">
        <v>33</v>
      </c>
      <c r="Q158" s="120">
        <v>3318</v>
      </c>
      <c r="R158" s="348" t="str">
        <f>IF(P158&lt;&gt;"",VLOOKUP(P158,'01_MASTER_KODE_WILAYAH'!H$1437:I$1470,2,FALSE),"")</f>
        <v>JAWA TENGAH</v>
      </c>
      <c r="S158" s="348" t="str">
        <f>IF(Q158&lt;&gt;"",VLOOKUP(Q158,'01_MASTER_KODE_WILAYAH'!D$5:F$1353,3,FALSE),"")</f>
        <v>PATI</v>
      </c>
      <c r="T158" s="422" t="str">
        <f t="shared" si="147"/>
        <v>Organisasi</v>
      </c>
      <c r="U158" s="145" t="e">
        <f t="shared" si="148"/>
        <v>#VALUE!</v>
      </c>
      <c r="V158" s="133" t="e">
        <f>COUNTIFS(A1_Individu_Data_Keadaan_SDMK!A$4:A$149931,K158,A1_Individu_Data_Keadaan_SDMK!S$4:S$149285,"Dokter Umum")</f>
        <v>#VALUE!</v>
      </c>
      <c r="W158" s="122">
        <f t="shared" si="149"/>
        <v>9</v>
      </c>
      <c r="X158" s="134" t="e">
        <f t="shared" si="150"/>
        <v>#VALUE!</v>
      </c>
      <c r="Y158" s="134" t="e">
        <f t="shared" si="151"/>
        <v>#VALUE!</v>
      </c>
      <c r="Z158" s="133" t="e">
        <f>COUNTIFS(A1_Individu_Data_Keadaan_SDMK!A$4:A$149931,K158,A1_Individu_Data_Keadaan_SDMK!S$4:S$149285,"Dokter Gigi")</f>
        <v>#VALUE!</v>
      </c>
      <c r="AA158" s="122">
        <f t="shared" si="152"/>
        <v>2</v>
      </c>
      <c r="AB158" s="134" t="e">
        <f t="shared" si="153"/>
        <v>#VALUE!</v>
      </c>
      <c r="AC158" s="134" t="e">
        <f t="shared" si="154"/>
        <v>#VALUE!</v>
      </c>
      <c r="AD158" s="133" t="e">
        <f>COUNTIFS(A1_Individu_Data_Keadaan_SDMK!A$4:A$149931,K158,A1_Individu_Data_Keadaan_SDMK!S$4:S$149285,"Dokter Spesialis Penyakit Dalam (Sp.PD)")</f>
        <v>#VALUE!</v>
      </c>
      <c r="AE158" s="122">
        <f t="shared" si="155"/>
        <v>2</v>
      </c>
      <c r="AF158" s="134" t="e">
        <f t="shared" si="156"/>
        <v>#VALUE!</v>
      </c>
      <c r="AG158" s="134" t="e">
        <f t="shared" si="157"/>
        <v>#VALUE!</v>
      </c>
      <c r="AH158" s="133" t="e">
        <f>COUNTIFS(A1_Individu_Data_Keadaan_SDMK!A$4:A$149931,K158,A1_Individu_Data_Keadaan_SDMK!S$4:S$149285,"Dokter Spesialis Obstetri &amp; Ginekologi - Kebidanan &amp; Kandungan (Sp.OG)")</f>
        <v>#VALUE!</v>
      </c>
      <c r="AI158" s="122">
        <f t="shared" si="158"/>
        <v>2</v>
      </c>
      <c r="AJ158" s="134" t="e">
        <f t="shared" si="159"/>
        <v>#VALUE!</v>
      </c>
      <c r="AK158" s="134" t="e">
        <f t="shared" si="160"/>
        <v>#VALUE!</v>
      </c>
      <c r="AL158" s="133" t="e">
        <f>COUNTIFS(A1_Individu_Data_Keadaan_SDMK!A$4:A$149931,K158,A1_Individu_Data_Keadaan_SDMK!S$4:S$149285,"Dokter Spesialis Anak (Sp.A)")</f>
        <v>#VALUE!</v>
      </c>
      <c r="AM158" s="135">
        <f t="shared" si="161"/>
        <v>2</v>
      </c>
      <c r="AN158" s="134" t="e">
        <f t="shared" si="162"/>
        <v>#VALUE!</v>
      </c>
      <c r="AO158" s="134" t="e">
        <f t="shared" si="163"/>
        <v>#VALUE!</v>
      </c>
      <c r="AP158" s="133" t="e">
        <f>COUNTIFS(A1_Individu_Data_Keadaan_SDMK!A$4:A$149931,K158,A1_Individu_Data_Keadaan_SDMK!S$4:S$149285,"Dokter Spesialis Bedah (Sp.B)")</f>
        <v>#VALUE!</v>
      </c>
      <c r="AQ158" s="135">
        <f t="shared" si="164"/>
        <v>2</v>
      </c>
      <c r="AR158" s="134" t="e">
        <f t="shared" si="165"/>
        <v>#VALUE!</v>
      </c>
      <c r="AS158" s="134" t="e">
        <f t="shared" si="166"/>
        <v>#VALUE!</v>
      </c>
      <c r="AT158" s="133" t="e">
        <f>COUNTIFS(A1_Individu_Data_Keadaan_SDMK!A$4:A$149931,K158,A1_Individu_Data_Keadaan_SDMK!S$4:S$149285,"Dokter Spesialis Radiologi (Sp.Rad)")</f>
        <v>#VALUE!</v>
      </c>
      <c r="AU158" s="135">
        <f t="shared" si="167"/>
        <v>1</v>
      </c>
      <c r="AV158" s="134" t="e">
        <f t="shared" si="168"/>
        <v>#VALUE!</v>
      </c>
      <c r="AW158" s="134" t="e">
        <f t="shared" si="169"/>
        <v>#VALUE!</v>
      </c>
      <c r="AX158" s="133" t="e">
        <f>COUNTIFS(A1_Individu_Data_Keadaan_SDMK!A$4:A$149931,K158,A1_Individu_Data_Keadaan_SDMK!S$4:S$149285,"Dokter Spesialis Anastesiologi (Sp.An)")</f>
        <v>#VALUE!</v>
      </c>
      <c r="AY158" s="135">
        <f t="shared" si="170"/>
        <v>1</v>
      </c>
      <c r="AZ158" s="134" t="e">
        <f t="shared" si="171"/>
        <v>#VALUE!</v>
      </c>
      <c r="BA158" s="134" t="e">
        <f t="shared" si="172"/>
        <v>#VALUE!</v>
      </c>
      <c r="BB158" s="133" t="e">
        <f>COUNTIFS(A1_Individu_Data_Keadaan_SDMK!A$4:A$149931,K158,A1_Individu_Data_Keadaan_SDMK!S$4:S$149285,"Dokter Spesialis Patologi Klinik (SP.PK)")</f>
        <v>#VALUE!</v>
      </c>
      <c r="BC158" s="135">
        <f t="shared" si="173"/>
        <v>1</v>
      </c>
      <c r="BD158" s="134" t="e">
        <f t="shared" si="174"/>
        <v>#VALUE!</v>
      </c>
      <c r="BE158" s="134" t="e">
        <f t="shared" si="175"/>
        <v>#VALUE!</v>
      </c>
      <c r="BF158" s="133" t="e">
        <f>COUNTIFS(A1_Individu_Data_Keadaan_SDMK!A$4:A$149931,K158,A1_Individu_Data_Keadaan_SDMK!S$4:S$149285,"Dokter Spesialis Patologi Anatomi (Sp.PA)")</f>
        <v>#VALUE!</v>
      </c>
      <c r="BG158" s="135">
        <f t="shared" si="176"/>
        <v>0</v>
      </c>
      <c r="BH158" s="134" t="e">
        <f t="shared" si="177"/>
        <v>#VALUE!</v>
      </c>
      <c r="BI158" s="134" t="e">
        <f t="shared" si="178"/>
        <v>#VALUE!</v>
      </c>
      <c r="BJ158" s="133" t="e">
        <f>COUNTIFS(A1_Individu_Data_Keadaan_SDMK!A$4:A$149931,K158,A1_Individu_Data_Keadaan_SDMK!S$4:S$149285,"Dokter Spesialis Rehabilitasi Medik (Sp.RM)")</f>
        <v>#VALUE!</v>
      </c>
      <c r="BK158" s="135" t="e">
        <f t="shared" si="179"/>
        <v>#VALUE!</v>
      </c>
      <c r="BL158" s="134" t="e">
        <f t="shared" si="180"/>
        <v>#VALUE!</v>
      </c>
      <c r="BM158" s="134" t="e">
        <f t="shared" si="181"/>
        <v>#VALUE!</v>
      </c>
      <c r="BN158" s="139" t="e">
        <f t="shared" si="182"/>
        <v>#VALUE!</v>
      </c>
    </row>
    <row r="159" spans="11:66" ht="15">
      <c r="K159" s="120" t="s">
        <v>14455</v>
      </c>
      <c r="L159" s="120" t="s">
        <v>14456</v>
      </c>
      <c r="M159" s="120" t="s">
        <v>1632</v>
      </c>
      <c r="N159" s="120" t="s">
        <v>12209</v>
      </c>
      <c r="O159" s="120" t="s">
        <v>12204</v>
      </c>
      <c r="P159" s="120">
        <v>33</v>
      </c>
      <c r="Q159" s="120">
        <v>3318</v>
      </c>
      <c r="R159" s="348" t="str">
        <f>IF(P159&lt;&gt;"",VLOOKUP(P159,'01_MASTER_KODE_WILAYAH'!H$1437:I$1470,2,FALSE),"")</f>
        <v>JAWA TENGAH</v>
      </c>
      <c r="S159" s="348" t="str">
        <f>IF(Q159&lt;&gt;"",VLOOKUP(Q159,'01_MASTER_KODE_WILAYAH'!D$5:F$1353,3,FALSE),"")</f>
        <v>PATI</v>
      </c>
      <c r="T159" s="422" t="str">
        <f t="shared" si="147"/>
        <v>Swasta/Lai</v>
      </c>
      <c r="U159" s="145" t="e">
        <f t="shared" si="148"/>
        <v>#VALUE!</v>
      </c>
      <c r="V159" s="133" t="e">
        <f>COUNTIFS(A1_Individu_Data_Keadaan_SDMK!A$4:A$149931,K159,A1_Individu_Data_Keadaan_SDMK!S$4:S$149285,"Dokter Umum")</f>
        <v>#VALUE!</v>
      </c>
      <c r="W159" s="122">
        <f t="shared" si="149"/>
        <v>4</v>
      </c>
      <c r="X159" s="134" t="e">
        <f t="shared" si="150"/>
        <v>#VALUE!</v>
      </c>
      <c r="Y159" s="134" t="e">
        <f t="shared" si="151"/>
        <v>#VALUE!</v>
      </c>
      <c r="Z159" s="133" t="e">
        <f>COUNTIFS(A1_Individu_Data_Keadaan_SDMK!A$4:A$149931,K159,A1_Individu_Data_Keadaan_SDMK!S$4:S$149285,"Dokter Gigi")</f>
        <v>#VALUE!</v>
      </c>
      <c r="AA159" s="122">
        <f t="shared" si="152"/>
        <v>1</v>
      </c>
      <c r="AB159" s="134" t="e">
        <f t="shared" si="153"/>
        <v>#VALUE!</v>
      </c>
      <c r="AC159" s="134" t="e">
        <f t="shared" si="154"/>
        <v>#VALUE!</v>
      </c>
      <c r="AD159" s="133" t="e">
        <f>COUNTIFS(A1_Individu_Data_Keadaan_SDMK!A$4:A$149931,K159,A1_Individu_Data_Keadaan_SDMK!S$4:S$149285,"Dokter Spesialis Penyakit Dalam (Sp.PD)")</f>
        <v>#VALUE!</v>
      </c>
      <c r="AE159" s="122">
        <f t="shared" si="155"/>
        <v>1</v>
      </c>
      <c r="AF159" s="134" t="e">
        <f t="shared" si="156"/>
        <v>#VALUE!</v>
      </c>
      <c r="AG159" s="134" t="e">
        <f t="shared" si="157"/>
        <v>#VALUE!</v>
      </c>
      <c r="AH159" s="133" t="e">
        <f>COUNTIFS(A1_Individu_Data_Keadaan_SDMK!A$4:A$149931,K159,A1_Individu_Data_Keadaan_SDMK!S$4:S$149285,"Dokter Spesialis Obstetri &amp; Ginekologi - Kebidanan &amp; Kandungan (Sp.OG)")</f>
        <v>#VALUE!</v>
      </c>
      <c r="AI159" s="122">
        <f t="shared" si="158"/>
        <v>1</v>
      </c>
      <c r="AJ159" s="134" t="e">
        <f t="shared" si="159"/>
        <v>#VALUE!</v>
      </c>
      <c r="AK159" s="134" t="e">
        <f t="shared" si="160"/>
        <v>#VALUE!</v>
      </c>
      <c r="AL159" s="133" t="e">
        <f>COUNTIFS(A1_Individu_Data_Keadaan_SDMK!A$4:A$149931,K159,A1_Individu_Data_Keadaan_SDMK!S$4:S$149285,"Dokter Spesialis Anak (Sp.A)")</f>
        <v>#VALUE!</v>
      </c>
      <c r="AM159" s="135">
        <f t="shared" si="161"/>
        <v>1</v>
      </c>
      <c r="AN159" s="134" t="e">
        <f t="shared" si="162"/>
        <v>#VALUE!</v>
      </c>
      <c r="AO159" s="134" t="e">
        <f t="shared" si="163"/>
        <v>#VALUE!</v>
      </c>
      <c r="AP159" s="133" t="e">
        <f>COUNTIFS(A1_Individu_Data_Keadaan_SDMK!A$4:A$149931,K159,A1_Individu_Data_Keadaan_SDMK!S$4:S$149285,"Dokter Spesialis Bedah (Sp.B)")</f>
        <v>#VALUE!</v>
      </c>
      <c r="AQ159" s="135">
        <f t="shared" si="164"/>
        <v>1</v>
      </c>
      <c r="AR159" s="134" t="e">
        <f t="shared" si="165"/>
        <v>#VALUE!</v>
      </c>
      <c r="AS159" s="134" t="e">
        <f t="shared" si="166"/>
        <v>#VALUE!</v>
      </c>
      <c r="AT159" s="133" t="e">
        <f>COUNTIFS(A1_Individu_Data_Keadaan_SDMK!A$4:A$149931,K159,A1_Individu_Data_Keadaan_SDMK!S$4:S$149285,"Dokter Spesialis Radiologi (Sp.Rad)")</f>
        <v>#VALUE!</v>
      </c>
      <c r="AU159" s="135">
        <f t="shared" si="167"/>
        <v>0</v>
      </c>
      <c r="AV159" s="134" t="e">
        <f t="shared" si="168"/>
        <v>#VALUE!</v>
      </c>
      <c r="AW159" s="134" t="e">
        <f t="shared" si="169"/>
        <v>#VALUE!</v>
      </c>
      <c r="AX159" s="133" t="e">
        <f>COUNTIFS(A1_Individu_Data_Keadaan_SDMK!A$4:A$149931,K159,A1_Individu_Data_Keadaan_SDMK!S$4:S$149285,"Dokter Spesialis Anastesiologi (Sp.An)")</f>
        <v>#VALUE!</v>
      </c>
      <c r="AY159" s="135">
        <f t="shared" si="170"/>
        <v>0</v>
      </c>
      <c r="AZ159" s="134" t="e">
        <f t="shared" si="171"/>
        <v>#VALUE!</v>
      </c>
      <c r="BA159" s="134" t="e">
        <f t="shared" si="172"/>
        <v>#VALUE!</v>
      </c>
      <c r="BB159" s="133" t="e">
        <f>COUNTIFS(A1_Individu_Data_Keadaan_SDMK!A$4:A$149931,K159,A1_Individu_Data_Keadaan_SDMK!S$4:S$149285,"Dokter Spesialis Patologi Klinik (SP.PK)")</f>
        <v>#VALUE!</v>
      </c>
      <c r="BC159" s="135">
        <f t="shared" si="173"/>
        <v>0</v>
      </c>
      <c r="BD159" s="134" t="e">
        <f t="shared" si="174"/>
        <v>#VALUE!</v>
      </c>
      <c r="BE159" s="134" t="e">
        <f t="shared" si="175"/>
        <v>#VALUE!</v>
      </c>
      <c r="BF159" s="133" t="e">
        <f>COUNTIFS(A1_Individu_Data_Keadaan_SDMK!A$4:A$149931,K159,A1_Individu_Data_Keadaan_SDMK!S$4:S$149285,"Dokter Spesialis Patologi Anatomi (Sp.PA)")</f>
        <v>#VALUE!</v>
      </c>
      <c r="BG159" s="135">
        <f t="shared" si="176"/>
        <v>0</v>
      </c>
      <c r="BH159" s="134" t="e">
        <f t="shared" si="177"/>
        <v>#VALUE!</v>
      </c>
      <c r="BI159" s="134" t="e">
        <f t="shared" si="178"/>
        <v>#VALUE!</v>
      </c>
      <c r="BJ159" s="133" t="e">
        <f>COUNTIFS(A1_Individu_Data_Keadaan_SDMK!A$4:A$149931,K159,A1_Individu_Data_Keadaan_SDMK!S$4:S$149285,"Dokter Spesialis Rehabilitasi Medik (Sp.RM)")</f>
        <v>#VALUE!</v>
      </c>
      <c r="BK159" s="135" t="e">
        <f t="shared" si="179"/>
        <v>#VALUE!</v>
      </c>
      <c r="BL159" s="134" t="e">
        <f t="shared" si="180"/>
        <v>#VALUE!</v>
      </c>
      <c r="BM159" s="134" t="e">
        <f t="shared" si="181"/>
        <v>#VALUE!</v>
      </c>
      <c r="BN159" s="139" t="e">
        <f t="shared" si="182"/>
        <v>#VALUE!</v>
      </c>
    </row>
    <row r="160" spans="11:66" ht="15">
      <c r="K160" s="120" t="s">
        <v>14457</v>
      </c>
      <c r="L160" s="120" t="s">
        <v>14458</v>
      </c>
      <c r="M160" s="120" t="s">
        <v>1632</v>
      </c>
      <c r="N160" s="120" t="s">
        <v>12209</v>
      </c>
      <c r="O160" s="120" t="s">
        <v>12206</v>
      </c>
      <c r="P160" s="120">
        <v>33</v>
      </c>
      <c r="Q160" s="120">
        <v>3318</v>
      </c>
      <c r="R160" s="348" t="str">
        <f>IF(P160&lt;&gt;"",VLOOKUP(P160,'01_MASTER_KODE_WILAYAH'!H$1437:I$1470,2,FALSE),"")</f>
        <v>JAWA TENGAH</v>
      </c>
      <c r="S160" s="348" t="str">
        <f>IF(Q160&lt;&gt;"",VLOOKUP(Q160,'01_MASTER_KODE_WILAYAH'!D$5:F$1353,3,FALSE),"")</f>
        <v>PATI</v>
      </c>
      <c r="T160" s="422" t="str">
        <f t="shared" si="147"/>
        <v>Organisasi</v>
      </c>
      <c r="U160" s="145" t="e">
        <f t="shared" si="148"/>
        <v>#VALUE!</v>
      </c>
      <c r="V160" s="133" t="e">
        <f>COUNTIFS(A1_Individu_Data_Keadaan_SDMK!A$4:A$149931,K160,A1_Individu_Data_Keadaan_SDMK!S$4:S$149285,"Dokter Umum")</f>
        <v>#VALUE!</v>
      </c>
      <c r="W160" s="122">
        <f t="shared" si="149"/>
        <v>4</v>
      </c>
      <c r="X160" s="134" t="e">
        <f t="shared" si="150"/>
        <v>#VALUE!</v>
      </c>
      <c r="Y160" s="134" t="e">
        <f t="shared" si="151"/>
        <v>#VALUE!</v>
      </c>
      <c r="Z160" s="133" t="e">
        <f>COUNTIFS(A1_Individu_Data_Keadaan_SDMK!A$4:A$149931,K160,A1_Individu_Data_Keadaan_SDMK!S$4:S$149285,"Dokter Gigi")</f>
        <v>#VALUE!</v>
      </c>
      <c r="AA160" s="122">
        <f t="shared" si="152"/>
        <v>1</v>
      </c>
      <c r="AB160" s="134" t="e">
        <f t="shared" si="153"/>
        <v>#VALUE!</v>
      </c>
      <c r="AC160" s="134" t="e">
        <f t="shared" si="154"/>
        <v>#VALUE!</v>
      </c>
      <c r="AD160" s="133" t="e">
        <f>COUNTIFS(A1_Individu_Data_Keadaan_SDMK!A$4:A$149931,K160,A1_Individu_Data_Keadaan_SDMK!S$4:S$149285,"Dokter Spesialis Penyakit Dalam (Sp.PD)")</f>
        <v>#VALUE!</v>
      </c>
      <c r="AE160" s="122">
        <f t="shared" si="155"/>
        <v>1</v>
      </c>
      <c r="AF160" s="134" t="e">
        <f t="shared" si="156"/>
        <v>#VALUE!</v>
      </c>
      <c r="AG160" s="134" t="e">
        <f t="shared" si="157"/>
        <v>#VALUE!</v>
      </c>
      <c r="AH160" s="133" t="e">
        <f>COUNTIFS(A1_Individu_Data_Keadaan_SDMK!A$4:A$149931,K160,A1_Individu_Data_Keadaan_SDMK!S$4:S$149285,"Dokter Spesialis Obstetri &amp; Ginekologi - Kebidanan &amp; Kandungan (Sp.OG)")</f>
        <v>#VALUE!</v>
      </c>
      <c r="AI160" s="122">
        <f t="shared" si="158"/>
        <v>1</v>
      </c>
      <c r="AJ160" s="134" t="e">
        <f t="shared" si="159"/>
        <v>#VALUE!</v>
      </c>
      <c r="AK160" s="134" t="e">
        <f t="shared" si="160"/>
        <v>#VALUE!</v>
      </c>
      <c r="AL160" s="133" t="e">
        <f>COUNTIFS(A1_Individu_Data_Keadaan_SDMK!A$4:A$149931,K160,A1_Individu_Data_Keadaan_SDMK!S$4:S$149285,"Dokter Spesialis Anak (Sp.A)")</f>
        <v>#VALUE!</v>
      </c>
      <c r="AM160" s="135">
        <f t="shared" si="161"/>
        <v>1</v>
      </c>
      <c r="AN160" s="134" t="e">
        <f t="shared" si="162"/>
        <v>#VALUE!</v>
      </c>
      <c r="AO160" s="134" t="e">
        <f t="shared" si="163"/>
        <v>#VALUE!</v>
      </c>
      <c r="AP160" s="133" t="e">
        <f>COUNTIFS(A1_Individu_Data_Keadaan_SDMK!A$4:A$149931,K160,A1_Individu_Data_Keadaan_SDMK!S$4:S$149285,"Dokter Spesialis Bedah (Sp.B)")</f>
        <v>#VALUE!</v>
      </c>
      <c r="AQ160" s="135">
        <f t="shared" si="164"/>
        <v>1</v>
      </c>
      <c r="AR160" s="134" t="e">
        <f t="shared" si="165"/>
        <v>#VALUE!</v>
      </c>
      <c r="AS160" s="134" t="e">
        <f t="shared" si="166"/>
        <v>#VALUE!</v>
      </c>
      <c r="AT160" s="133" t="e">
        <f>COUNTIFS(A1_Individu_Data_Keadaan_SDMK!A$4:A$149931,K160,A1_Individu_Data_Keadaan_SDMK!S$4:S$149285,"Dokter Spesialis Radiologi (Sp.Rad)")</f>
        <v>#VALUE!</v>
      </c>
      <c r="AU160" s="135">
        <f t="shared" si="167"/>
        <v>0</v>
      </c>
      <c r="AV160" s="134" t="e">
        <f t="shared" si="168"/>
        <v>#VALUE!</v>
      </c>
      <c r="AW160" s="134" t="e">
        <f t="shared" si="169"/>
        <v>#VALUE!</v>
      </c>
      <c r="AX160" s="133" t="e">
        <f>COUNTIFS(A1_Individu_Data_Keadaan_SDMK!A$4:A$149931,K160,A1_Individu_Data_Keadaan_SDMK!S$4:S$149285,"Dokter Spesialis Anastesiologi (Sp.An)")</f>
        <v>#VALUE!</v>
      </c>
      <c r="AY160" s="135">
        <f t="shared" si="170"/>
        <v>0</v>
      </c>
      <c r="AZ160" s="134" t="e">
        <f t="shared" si="171"/>
        <v>#VALUE!</v>
      </c>
      <c r="BA160" s="134" t="e">
        <f t="shared" si="172"/>
        <v>#VALUE!</v>
      </c>
      <c r="BB160" s="133" t="e">
        <f>COUNTIFS(A1_Individu_Data_Keadaan_SDMK!A$4:A$149931,K160,A1_Individu_Data_Keadaan_SDMK!S$4:S$149285,"Dokter Spesialis Patologi Klinik (SP.PK)")</f>
        <v>#VALUE!</v>
      </c>
      <c r="BC160" s="135">
        <f t="shared" si="173"/>
        <v>0</v>
      </c>
      <c r="BD160" s="134" t="e">
        <f t="shared" si="174"/>
        <v>#VALUE!</v>
      </c>
      <c r="BE160" s="134" t="e">
        <f t="shared" si="175"/>
        <v>#VALUE!</v>
      </c>
      <c r="BF160" s="133" t="e">
        <f>COUNTIFS(A1_Individu_Data_Keadaan_SDMK!A$4:A$149931,K160,A1_Individu_Data_Keadaan_SDMK!S$4:S$149285,"Dokter Spesialis Patologi Anatomi (Sp.PA)")</f>
        <v>#VALUE!</v>
      </c>
      <c r="BG160" s="135">
        <f t="shared" si="176"/>
        <v>0</v>
      </c>
      <c r="BH160" s="134" t="e">
        <f t="shared" si="177"/>
        <v>#VALUE!</v>
      </c>
      <c r="BI160" s="134" t="e">
        <f t="shared" si="178"/>
        <v>#VALUE!</v>
      </c>
      <c r="BJ160" s="133" t="e">
        <f>COUNTIFS(A1_Individu_Data_Keadaan_SDMK!A$4:A$149931,K160,A1_Individu_Data_Keadaan_SDMK!S$4:S$149285,"Dokter Spesialis Rehabilitasi Medik (Sp.RM)")</f>
        <v>#VALUE!</v>
      </c>
      <c r="BK160" s="135" t="e">
        <f t="shared" si="179"/>
        <v>#VALUE!</v>
      </c>
      <c r="BL160" s="134" t="e">
        <f t="shared" si="180"/>
        <v>#VALUE!</v>
      </c>
      <c r="BM160" s="134" t="e">
        <f t="shared" si="181"/>
        <v>#VALUE!</v>
      </c>
      <c r="BN160" s="139" t="e">
        <f t="shared" si="182"/>
        <v>#VALUE!</v>
      </c>
    </row>
    <row r="161" spans="11:66" ht="15">
      <c r="K161" s="120" t="s">
        <v>14459</v>
      </c>
      <c r="L161" s="120" t="s">
        <v>14460</v>
      </c>
      <c r="M161" s="120" t="s">
        <v>1632</v>
      </c>
      <c r="N161" s="120" t="s">
        <v>12209</v>
      </c>
      <c r="O161" s="120" t="s">
        <v>12204</v>
      </c>
      <c r="P161" s="120">
        <v>33</v>
      </c>
      <c r="Q161" s="120">
        <v>3318</v>
      </c>
      <c r="R161" s="348" t="str">
        <f>IF(P161&lt;&gt;"",VLOOKUP(P161,'01_MASTER_KODE_WILAYAH'!H$1437:I$1470,2,FALSE),"")</f>
        <v>JAWA TENGAH</v>
      </c>
      <c r="S161" s="348" t="str">
        <f>IF(Q161&lt;&gt;"",VLOOKUP(Q161,'01_MASTER_KODE_WILAYAH'!D$5:F$1353,3,FALSE),"")</f>
        <v>PATI</v>
      </c>
      <c r="T161" s="422" t="str">
        <f t="shared" si="147"/>
        <v>Swasta/Lai</v>
      </c>
      <c r="U161" s="145" t="e">
        <f t="shared" si="148"/>
        <v>#VALUE!</v>
      </c>
      <c r="V161" s="133" t="e">
        <f>COUNTIFS(A1_Individu_Data_Keadaan_SDMK!A$4:A$149931,K161,A1_Individu_Data_Keadaan_SDMK!S$4:S$149285,"Dokter Umum")</f>
        <v>#VALUE!</v>
      </c>
      <c r="W161" s="122">
        <f t="shared" si="149"/>
        <v>4</v>
      </c>
      <c r="X161" s="134" t="e">
        <f t="shared" si="150"/>
        <v>#VALUE!</v>
      </c>
      <c r="Y161" s="134" t="e">
        <f t="shared" si="151"/>
        <v>#VALUE!</v>
      </c>
      <c r="Z161" s="133" t="e">
        <f>COUNTIFS(A1_Individu_Data_Keadaan_SDMK!A$4:A$149931,K161,A1_Individu_Data_Keadaan_SDMK!S$4:S$149285,"Dokter Gigi")</f>
        <v>#VALUE!</v>
      </c>
      <c r="AA161" s="122">
        <f t="shared" si="152"/>
        <v>1</v>
      </c>
      <c r="AB161" s="134" t="e">
        <f t="shared" si="153"/>
        <v>#VALUE!</v>
      </c>
      <c r="AC161" s="134" t="e">
        <f t="shared" si="154"/>
        <v>#VALUE!</v>
      </c>
      <c r="AD161" s="133" t="e">
        <f>COUNTIFS(A1_Individu_Data_Keadaan_SDMK!A$4:A$149931,K161,A1_Individu_Data_Keadaan_SDMK!S$4:S$149285,"Dokter Spesialis Penyakit Dalam (Sp.PD)")</f>
        <v>#VALUE!</v>
      </c>
      <c r="AE161" s="122">
        <f t="shared" si="155"/>
        <v>1</v>
      </c>
      <c r="AF161" s="134" t="e">
        <f t="shared" si="156"/>
        <v>#VALUE!</v>
      </c>
      <c r="AG161" s="134" t="e">
        <f t="shared" si="157"/>
        <v>#VALUE!</v>
      </c>
      <c r="AH161" s="133" t="e">
        <f>COUNTIFS(A1_Individu_Data_Keadaan_SDMK!A$4:A$149931,K161,A1_Individu_Data_Keadaan_SDMK!S$4:S$149285,"Dokter Spesialis Obstetri &amp; Ginekologi - Kebidanan &amp; Kandungan (Sp.OG)")</f>
        <v>#VALUE!</v>
      </c>
      <c r="AI161" s="122">
        <f t="shared" si="158"/>
        <v>1</v>
      </c>
      <c r="AJ161" s="134" t="e">
        <f t="shared" si="159"/>
        <v>#VALUE!</v>
      </c>
      <c r="AK161" s="134" t="e">
        <f t="shared" si="160"/>
        <v>#VALUE!</v>
      </c>
      <c r="AL161" s="133" t="e">
        <f>COUNTIFS(A1_Individu_Data_Keadaan_SDMK!A$4:A$149931,K161,A1_Individu_Data_Keadaan_SDMK!S$4:S$149285,"Dokter Spesialis Anak (Sp.A)")</f>
        <v>#VALUE!</v>
      </c>
      <c r="AM161" s="135">
        <f t="shared" si="161"/>
        <v>1</v>
      </c>
      <c r="AN161" s="134" t="e">
        <f t="shared" si="162"/>
        <v>#VALUE!</v>
      </c>
      <c r="AO161" s="134" t="e">
        <f t="shared" si="163"/>
        <v>#VALUE!</v>
      </c>
      <c r="AP161" s="133" t="e">
        <f>COUNTIFS(A1_Individu_Data_Keadaan_SDMK!A$4:A$149931,K161,A1_Individu_Data_Keadaan_SDMK!S$4:S$149285,"Dokter Spesialis Bedah (Sp.B)")</f>
        <v>#VALUE!</v>
      </c>
      <c r="AQ161" s="135">
        <f t="shared" si="164"/>
        <v>1</v>
      </c>
      <c r="AR161" s="134" t="e">
        <f t="shared" si="165"/>
        <v>#VALUE!</v>
      </c>
      <c r="AS161" s="134" t="e">
        <f t="shared" si="166"/>
        <v>#VALUE!</v>
      </c>
      <c r="AT161" s="133" t="e">
        <f>COUNTIFS(A1_Individu_Data_Keadaan_SDMK!A$4:A$149931,K161,A1_Individu_Data_Keadaan_SDMK!S$4:S$149285,"Dokter Spesialis Radiologi (Sp.Rad)")</f>
        <v>#VALUE!</v>
      </c>
      <c r="AU161" s="135">
        <f t="shared" si="167"/>
        <v>0</v>
      </c>
      <c r="AV161" s="134" t="e">
        <f t="shared" si="168"/>
        <v>#VALUE!</v>
      </c>
      <c r="AW161" s="134" t="e">
        <f t="shared" si="169"/>
        <v>#VALUE!</v>
      </c>
      <c r="AX161" s="133" t="e">
        <f>COUNTIFS(A1_Individu_Data_Keadaan_SDMK!A$4:A$149931,K161,A1_Individu_Data_Keadaan_SDMK!S$4:S$149285,"Dokter Spesialis Anastesiologi (Sp.An)")</f>
        <v>#VALUE!</v>
      </c>
      <c r="AY161" s="135">
        <f t="shared" si="170"/>
        <v>0</v>
      </c>
      <c r="AZ161" s="134" t="e">
        <f t="shared" si="171"/>
        <v>#VALUE!</v>
      </c>
      <c r="BA161" s="134" t="e">
        <f t="shared" si="172"/>
        <v>#VALUE!</v>
      </c>
      <c r="BB161" s="133" t="e">
        <f>COUNTIFS(A1_Individu_Data_Keadaan_SDMK!A$4:A$149931,K161,A1_Individu_Data_Keadaan_SDMK!S$4:S$149285,"Dokter Spesialis Patologi Klinik (SP.PK)")</f>
        <v>#VALUE!</v>
      </c>
      <c r="BC161" s="135">
        <f t="shared" si="173"/>
        <v>0</v>
      </c>
      <c r="BD161" s="134" t="e">
        <f t="shared" si="174"/>
        <v>#VALUE!</v>
      </c>
      <c r="BE161" s="134" t="e">
        <f t="shared" si="175"/>
        <v>#VALUE!</v>
      </c>
      <c r="BF161" s="133" t="e">
        <f>COUNTIFS(A1_Individu_Data_Keadaan_SDMK!A$4:A$149931,K161,A1_Individu_Data_Keadaan_SDMK!S$4:S$149285,"Dokter Spesialis Patologi Anatomi (Sp.PA)")</f>
        <v>#VALUE!</v>
      </c>
      <c r="BG161" s="135">
        <f t="shared" si="176"/>
        <v>0</v>
      </c>
      <c r="BH161" s="134" t="e">
        <f t="shared" si="177"/>
        <v>#VALUE!</v>
      </c>
      <c r="BI161" s="134" t="e">
        <f t="shared" si="178"/>
        <v>#VALUE!</v>
      </c>
      <c r="BJ161" s="133" t="e">
        <f>COUNTIFS(A1_Individu_Data_Keadaan_SDMK!A$4:A$149931,K161,A1_Individu_Data_Keadaan_SDMK!S$4:S$149285,"Dokter Spesialis Rehabilitasi Medik (Sp.RM)")</f>
        <v>#VALUE!</v>
      </c>
      <c r="BK161" s="135" t="e">
        <f t="shared" si="179"/>
        <v>#VALUE!</v>
      </c>
      <c r="BL161" s="134" t="e">
        <f t="shared" si="180"/>
        <v>#VALUE!</v>
      </c>
      <c r="BM161" s="134" t="e">
        <f t="shared" si="181"/>
        <v>#VALUE!</v>
      </c>
      <c r="BN161" s="139" t="e">
        <f t="shared" si="182"/>
        <v>#VALUE!</v>
      </c>
    </row>
    <row r="162" spans="11:66" ht="15">
      <c r="K162" s="120" t="s">
        <v>14461</v>
      </c>
      <c r="L162" s="120" t="s">
        <v>14462</v>
      </c>
      <c r="M162" s="120" t="s">
        <v>1632</v>
      </c>
      <c r="N162" s="120" t="s">
        <v>12207</v>
      </c>
      <c r="O162" s="120" t="s">
        <v>12201</v>
      </c>
      <c r="P162" s="120">
        <v>33</v>
      </c>
      <c r="Q162" s="120">
        <v>3319</v>
      </c>
      <c r="R162" s="348" t="str">
        <f>IF(P162&lt;&gt;"",VLOOKUP(P162,'01_MASTER_KODE_WILAYAH'!H$1437:I$1470,2,FALSE),"")</f>
        <v>JAWA TENGAH</v>
      </c>
      <c r="S162" s="348" t="str">
        <f>IF(Q162&lt;&gt;"",VLOOKUP(Q162,'01_MASTER_KODE_WILAYAH'!D$5:F$1353,3,FALSE),"")</f>
        <v>KUDUS</v>
      </c>
      <c r="T162" s="422" t="str">
        <f t="shared" si="147"/>
        <v>Pemerintah</v>
      </c>
      <c r="U162" s="145" t="e">
        <f t="shared" si="148"/>
        <v>#VALUE!</v>
      </c>
      <c r="V162" s="133" t="e">
        <f>COUNTIFS(A1_Individu_Data_Keadaan_SDMK!A$4:A$149931,K162,A1_Individu_Data_Keadaan_SDMK!S$4:S$149285,"Dokter Umum")</f>
        <v>#VALUE!</v>
      </c>
      <c r="W162" s="122">
        <f t="shared" si="149"/>
        <v>12</v>
      </c>
      <c r="X162" s="134" t="e">
        <f t="shared" si="150"/>
        <v>#VALUE!</v>
      </c>
      <c r="Y162" s="134" t="e">
        <f t="shared" si="151"/>
        <v>#VALUE!</v>
      </c>
      <c r="Z162" s="133" t="e">
        <f>COUNTIFS(A1_Individu_Data_Keadaan_SDMK!A$4:A$149931,K162,A1_Individu_Data_Keadaan_SDMK!S$4:S$149285,"Dokter Gigi")</f>
        <v>#VALUE!</v>
      </c>
      <c r="AA162" s="122">
        <f t="shared" si="152"/>
        <v>3</v>
      </c>
      <c r="AB162" s="134" t="e">
        <f t="shared" si="153"/>
        <v>#VALUE!</v>
      </c>
      <c r="AC162" s="134" t="e">
        <f t="shared" si="154"/>
        <v>#VALUE!</v>
      </c>
      <c r="AD162" s="133" t="e">
        <f>COUNTIFS(A1_Individu_Data_Keadaan_SDMK!A$4:A$149931,K162,A1_Individu_Data_Keadaan_SDMK!S$4:S$149285,"Dokter Spesialis Penyakit Dalam (Sp.PD)")</f>
        <v>#VALUE!</v>
      </c>
      <c r="AE162" s="122">
        <f t="shared" si="155"/>
        <v>3</v>
      </c>
      <c r="AF162" s="134" t="e">
        <f t="shared" si="156"/>
        <v>#VALUE!</v>
      </c>
      <c r="AG162" s="134" t="e">
        <f t="shared" si="157"/>
        <v>#VALUE!</v>
      </c>
      <c r="AH162" s="133" t="e">
        <f>COUNTIFS(A1_Individu_Data_Keadaan_SDMK!A$4:A$149931,K162,A1_Individu_Data_Keadaan_SDMK!S$4:S$149285,"Dokter Spesialis Obstetri &amp; Ginekologi - Kebidanan &amp; Kandungan (Sp.OG)")</f>
        <v>#VALUE!</v>
      </c>
      <c r="AI162" s="122">
        <f t="shared" si="158"/>
        <v>3</v>
      </c>
      <c r="AJ162" s="134" t="e">
        <f t="shared" si="159"/>
        <v>#VALUE!</v>
      </c>
      <c r="AK162" s="134" t="e">
        <f t="shared" si="160"/>
        <v>#VALUE!</v>
      </c>
      <c r="AL162" s="133" t="e">
        <f>COUNTIFS(A1_Individu_Data_Keadaan_SDMK!A$4:A$149931,K162,A1_Individu_Data_Keadaan_SDMK!S$4:S$149285,"Dokter Spesialis Anak (Sp.A)")</f>
        <v>#VALUE!</v>
      </c>
      <c r="AM162" s="135">
        <f t="shared" si="161"/>
        <v>3</v>
      </c>
      <c r="AN162" s="134" t="e">
        <f t="shared" si="162"/>
        <v>#VALUE!</v>
      </c>
      <c r="AO162" s="134" t="e">
        <f t="shared" si="163"/>
        <v>#VALUE!</v>
      </c>
      <c r="AP162" s="133" t="e">
        <f>COUNTIFS(A1_Individu_Data_Keadaan_SDMK!A$4:A$149931,K162,A1_Individu_Data_Keadaan_SDMK!S$4:S$149285,"Dokter Spesialis Bedah (Sp.B)")</f>
        <v>#VALUE!</v>
      </c>
      <c r="AQ162" s="135">
        <f t="shared" si="164"/>
        <v>3</v>
      </c>
      <c r="AR162" s="134" t="e">
        <f t="shared" si="165"/>
        <v>#VALUE!</v>
      </c>
      <c r="AS162" s="134" t="e">
        <f t="shared" si="166"/>
        <v>#VALUE!</v>
      </c>
      <c r="AT162" s="133" t="e">
        <f>COUNTIFS(A1_Individu_Data_Keadaan_SDMK!A$4:A$149931,K162,A1_Individu_Data_Keadaan_SDMK!S$4:S$149285,"Dokter Spesialis Radiologi (Sp.Rad)")</f>
        <v>#VALUE!</v>
      </c>
      <c r="AU162" s="135">
        <f t="shared" si="167"/>
        <v>2</v>
      </c>
      <c r="AV162" s="134" t="e">
        <f t="shared" si="168"/>
        <v>#VALUE!</v>
      </c>
      <c r="AW162" s="134" t="e">
        <f t="shared" si="169"/>
        <v>#VALUE!</v>
      </c>
      <c r="AX162" s="133" t="e">
        <f>COUNTIFS(A1_Individu_Data_Keadaan_SDMK!A$4:A$149931,K162,A1_Individu_Data_Keadaan_SDMK!S$4:S$149285,"Dokter Spesialis Anastesiologi (Sp.An)")</f>
        <v>#VALUE!</v>
      </c>
      <c r="AY162" s="135">
        <f t="shared" si="170"/>
        <v>2</v>
      </c>
      <c r="AZ162" s="134" t="e">
        <f t="shared" si="171"/>
        <v>#VALUE!</v>
      </c>
      <c r="BA162" s="134" t="e">
        <f t="shared" si="172"/>
        <v>#VALUE!</v>
      </c>
      <c r="BB162" s="133" t="e">
        <f>COUNTIFS(A1_Individu_Data_Keadaan_SDMK!A$4:A$149931,K162,A1_Individu_Data_Keadaan_SDMK!S$4:S$149285,"Dokter Spesialis Patologi Klinik (SP.PK)")</f>
        <v>#VALUE!</v>
      </c>
      <c r="BC162" s="135">
        <f t="shared" si="173"/>
        <v>2</v>
      </c>
      <c r="BD162" s="134" t="e">
        <f t="shared" si="174"/>
        <v>#VALUE!</v>
      </c>
      <c r="BE162" s="134" t="e">
        <f t="shared" si="175"/>
        <v>#VALUE!</v>
      </c>
      <c r="BF162" s="133" t="e">
        <f>COUNTIFS(A1_Individu_Data_Keadaan_SDMK!A$4:A$149931,K162,A1_Individu_Data_Keadaan_SDMK!S$4:S$149285,"Dokter Spesialis Patologi Anatomi (Sp.PA)")</f>
        <v>#VALUE!</v>
      </c>
      <c r="BG162" s="135">
        <f t="shared" si="176"/>
        <v>0</v>
      </c>
      <c r="BH162" s="134" t="e">
        <f t="shared" si="177"/>
        <v>#VALUE!</v>
      </c>
      <c r="BI162" s="134" t="e">
        <f t="shared" si="178"/>
        <v>#VALUE!</v>
      </c>
      <c r="BJ162" s="133" t="e">
        <f>COUNTIFS(A1_Individu_Data_Keadaan_SDMK!A$4:A$149931,K162,A1_Individu_Data_Keadaan_SDMK!S$4:S$149285,"Dokter Spesialis Rehabilitasi Medik (Sp.RM)")</f>
        <v>#VALUE!</v>
      </c>
      <c r="BK162" s="135" t="e">
        <f t="shared" si="179"/>
        <v>#VALUE!</v>
      </c>
      <c r="BL162" s="134" t="e">
        <f t="shared" si="180"/>
        <v>#VALUE!</v>
      </c>
      <c r="BM162" s="134" t="e">
        <f t="shared" si="181"/>
        <v>#VALUE!</v>
      </c>
      <c r="BN162" s="139" t="e">
        <f t="shared" si="182"/>
        <v>#VALUE!</v>
      </c>
    </row>
    <row r="163" spans="11:66" ht="15">
      <c r="K163" s="120" t="s">
        <v>14463</v>
      </c>
      <c r="L163" s="120" t="s">
        <v>14464</v>
      </c>
      <c r="M163" s="120" t="s">
        <v>1632</v>
      </c>
      <c r="N163" s="120" t="s">
        <v>12209</v>
      </c>
      <c r="O163" s="120" t="s">
        <v>12204</v>
      </c>
      <c r="P163" s="120">
        <v>33</v>
      </c>
      <c r="Q163" s="120">
        <v>3319</v>
      </c>
      <c r="R163" s="348" t="str">
        <f>IF(P163&lt;&gt;"",VLOOKUP(P163,'01_MASTER_KODE_WILAYAH'!H$1437:I$1470,2,FALSE),"")</f>
        <v>JAWA TENGAH</v>
      </c>
      <c r="S163" s="348" t="str">
        <f>IF(Q163&lt;&gt;"",VLOOKUP(Q163,'01_MASTER_KODE_WILAYAH'!D$5:F$1353,3,FALSE),"")</f>
        <v>KUDUS</v>
      </c>
      <c r="T163" s="422" t="str">
        <f t="shared" si="147"/>
        <v>Swasta/Lai</v>
      </c>
      <c r="U163" s="145" t="e">
        <f t="shared" si="148"/>
        <v>#VALUE!</v>
      </c>
      <c r="V163" s="133" t="e">
        <f>COUNTIFS(A1_Individu_Data_Keadaan_SDMK!A$4:A$149931,K163,A1_Individu_Data_Keadaan_SDMK!S$4:S$149285,"Dokter Umum")</f>
        <v>#VALUE!</v>
      </c>
      <c r="W163" s="122">
        <f t="shared" si="149"/>
        <v>4</v>
      </c>
      <c r="X163" s="134" t="e">
        <f t="shared" si="150"/>
        <v>#VALUE!</v>
      </c>
      <c r="Y163" s="134" t="e">
        <f t="shared" si="151"/>
        <v>#VALUE!</v>
      </c>
      <c r="Z163" s="133" t="e">
        <f>COUNTIFS(A1_Individu_Data_Keadaan_SDMK!A$4:A$149931,K163,A1_Individu_Data_Keadaan_SDMK!S$4:S$149285,"Dokter Gigi")</f>
        <v>#VALUE!</v>
      </c>
      <c r="AA163" s="122">
        <f t="shared" si="152"/>
        <v>1</v>
      </c>
      <c r="AB163" s="134" t="e">
        <f t="shared" si="153"/>
        <v>#VALUE!</v>
      </c>
      <c r="AC163" s="134" t="e">
        <f t="shared" si="154"/>
        <v>#VALUE!</v>
      </c>
      <c r="AD163" s="133" t="e">
        <f>COUNTIFS(A1_Individu_Data_Keadaan_SDMK!A$4:A$149931,K163,A1_Individu_Data_Keadaan_SDMK!S$4:S$149285,"Dokter Spesialis Penyakit Dalam (Sp.PD)")</f>
        <v>#VALUE!</v>
      </c>
      <c r="AE163" s="122">
        <f t="shared" si="155"/>
        <v>1</v>
      </c>
      <c r="AF163" s="134" t="e">
        <f t="shared" si="156"/>
        <v>#VALUE!</v>
      </c>
      <c r="AG163" s="134" t="e">
        <f t="shared" si="157"/>
        <v>#VALUE!</v>
      </c>
      <c r="AH163" s="133" t="e">
        <f>COUNTIFS(A1_Individu_Data_Keadaan_SDMK!A$4:A$149931,K163,A1_Individu_Data_Keadaan_SDMK!S$4:S$149285,"Dokter Spesialis Obstetri &amp; Ginekologi - Kebidanan &amp; Kandungan (Sp.OG)")</f>
        <v>#VALUE!</v>
      </c>
      <c r="AI163" s="122">
        <f t="shared" si="158"/>
        <v>1</v>
      </c>
      <c r="AJ163" s="134" t="e">
        <f t="shared" si="159"/>
        <v>#VALUE!</v>
      </c>
      <c r="AK163" s="134" t="e">
        <f t="shared" si="160"/>
        <v>#VALUE!</v>
      </c>
      <c r="AL163" s="133" t="e">
        <f>COUNTIFS(A1_Individu_Data_Keadaan_SDMK!A$4:A$149931,K163,A1_Individu_Data_Keadaan_SDMK!S$4:S$149285,"Dokter Spesialis Anak (Sp.A)")</f>
        <v>#VALUE!</v>
      </c>
      <c r="AM163" s="135">
        <f t="shared" si="161"/>
        <v>1</v>
      </c>
      <c r="AN163" s="134" t="e">
        <f t="shared" si="162"/>
        <v>#VALUE!</v>
      </c>
      <c r="AO163" s="134" t="e">
        <f t="shared" si="163"/>
        <v>#VALUE!</v>
      </c>
      <c r="AP163" s="133" t="e">
        <f>COUNTIFS(A1_Individu_Data_Keadaan_SDMK!A$4:A$149931,K163,A1_Individu_Data_Keadaan_SDMK!S$4:S$149285,"Dokter Spesialis Bedah (Sp.B)")</f>
        <v>#VALUE!</v>
      </c>
      <c r="AQ163" s="135">
        <f t="shared" si="164"/>
        <v>1</v>
      </c>
      <c r="AR163" s="134" t="e">
        <f t="shared" si="165"/>
        <v>#VALUE!</v>
      </c>
      <c r="AS163" s="134" t="e">
        <f t="shared" si="166"/>
        <v>#VALUE!</v>
      </c>
      <c r="AT163" s="133" t="e">
        <f>COUNTIFS(A1_Individu_Data_Keadaan_SDMK!A$4:A$149931,K163,A1_Individu_Data_Keadaan_SDMK!S$4:S$149285,"Dokter Spesialis Radiologi (Sp.Rad)")</f>
        <v>#VALUE!</v>
      </c>
      <c r="AU163" s="135">
        <f t="shared" si="167"/>
        <v>0</v>
      </c>
      <c r="AV163" s="134" t="e">
        <f t="shared" si="168"/>
        <v>#VALUE!</v>
      </c>
      <c r="AW163" s="134" t="e">
        <f t="shared" si="169"/>
        <v>#VALUE!</v>
      </c>
      <c r="AX163" s="133" t="e">
        <f>COUNTIFS(A1_Individu_Data_Keadaan_SDMK!A$4:A$149931,K163,A1_Individu_Data_Keadaan_SDMK!S$4:S$149285,"Dokter Spesialis Anastesiologi (Sp.An)")</f>
        <v>#VALUE!</v>
      </c>
      <c r="AY163" s="135">
        <f t="shared" si="170"/>
        <v>0</v>
      </c>
      <c r="AZ163" s="134" t="e">
        <f t="shared" si="171"/>
        <v>#VALUE!</v>
      </c>
      <c r="BA163" s="134" t="e">
        <f t="shared" si="172"/>
        <v>#VALUE!</v>
      </c>
      <c r="BB163" s="133" t="e">
        <f>COUNTIFS(A1_Individu_Data_Keadaan_SDMK!A$4:A$149931,K163,A1_Individu_Data_Keadaan_SDMK!S$4:S$149285,"Dokter Spesialis Patologi Klinik (SP.PK)")</f>
        <v>#VALUE!</v>
      </c>
      <c r="BC163" s="135">
        <f t="shared" si="173"/>
        <v>0</v>
      </c>
      <c r="BD163" s="134" t="e">
        <f t="shared" si="174"/>
        <v>#VALUE!</v>
      </c>
      <c r="BE163" s="134" t="e">
        <f t="shared" si="175"/>
        <v>#VALUE!</v>
      </c>
      <c r="BF163" s="133" t="e">
        <f>COUNTIFS(A1_Individu_Data_Keadaan_SDMK!A$4:A$149931,K163,A1_Individu_Data_Keadaan_SDMK!S$4:S$149285,"Dokter Spesialis Patologi Anatomi (Sp.PA)")</f>
        <v>#VALUE!</v>
      </c>
      <c r="BG163" s="135">
        <f t="shared" si="176"/>
        <v>0</v>
      </c>
      <c r="BH163" s="134" t="e">
        <f t="shared" si="177"/>
        <v>#VALUE!</v>
      </c>
      <c r="BI163" s="134" t="e">
        <f t="shared" si="178"/>
        <v>#VALUE!</v>
      </c>
      <c r="BJ163" s="133" t="e">
        <f>COUNTIFS(A1_Individu_Data_Keadaan_SDMK!A$4:A$149931,K163,A1_Individu_Data_Keadaan_SDMK!S$4:S$149285,"Dokter Spesialis Rehabilitasi Medik (Sp.RM)")</f>
        <v>#VALUE!</v>
      </c>
      <c r="BK163" s="135" t="e">
        <f t="shared" si="179"/>
        <v>#VALUE!</v>
      </c>
      <c r="BL163" s="134" t="e">
        <f t="shared" si="180"/>
        <v>#VALUE!</v>
      </c>
      <c r="BM163" s="134" t="e">
        <f t="shared" si="181"/>
        <v>#VALUE!</v>
      </c>
      <c r="BN163" s="139" t="e">
        <f t="shared" si="182"/>
        <v>#VALUE!</v>
      </c>
    </row>
    <row r="164" spans="11:66" ht="15">
      <c r="K164" s="120" t="s">
        <v>14465</v>
      </c>
      <c r="L164" s="120" t="s">
        <v>14466</v>
      </c>
      <c r="M164" s="120" t="s">
        <v>1632</v>
      </c>
      <c r="N164" s="120" t="s">
        <v>12209</v>
      </c>
      <c r="O164" s="120" t="s">
        <v>12203</v>
      </c>
      <c r="P164" s="120">
        <v>33</v>
      </c>
      <c r="Q164" s="120">
        <v>3319</v>
      </c>
      <c r="R164" s="348" t="str">
        <f>IF(P164&lt;&gt;"",VLOOKUP(P164,'01_MASTER_KODE_WILAYAH'!H$1437:I$1470,2,FALSE),"")</f>
        <v>JAWA TENGAH</v>
      </c>
      <c r="S164" s="348" t="str">
        <f>IF(Q164&lt;&gt;"",VLOOKUP(Q164,'01_MASTER_KODE_WILAYAH'!D$5:F$1353,3,FALSE),"")</f>
        <v>KUDUS</v>
      </c>
      <c r="T164" s="422" t="str">
        <f t="shared" si="147"/>
        <v>Organisasi</v>
      </c>
      <c r="U164" s="145" t="e">
        <f t="shared" si="148"/>
        <v>#VALUE!</v>
      </c>
      <c r="V164" s="133" t="e">
        <f>COUNTIFS(A1_Individu_Data_Keadaan_SDMK!A$4:A$149931,K164,A1_Individu_Data_Keadaan_SDMK!S$4:S$149285,"Dokter Umum")</f>
        <v>#VALUE!</v>
      </c>
      <c r="W164" s="122">
        <f t="shared" si="149"/>
        <v>4</v>
      </c>
      <c r="X164" s="134" t="e">
        <f t="shared" si="150"/>
        <v>#VALUE!</v>
      </c>
      <c r="Y164" s="134" t="e">
        <f t="shared" si="151"/>
        <v>#VALUE!</v>
      </c>
      <c r="Z164" s="133" t="e">
        <f>COUNTIFS(A1_Individu_Data_Keadaan_SDMK!A$4:A$149931,K164,A1_Individu_Data_Keadaan_SDMK!S$4:S$149285,"Dokter Gigi")</f>
        <v>#VALUE!</v>
      </c>
      <c r="AA164" s="122">
        <f t="shared" si="152"/>
        <v>1</v>
      </c>
      <c r="AB164" s="134" t="e">
        <f t="shared" si="153"/>
        <v>#VALUE!</v>
      </c>
      <c r="AC164" s="134" t="e">
        <f t="shared" si="154"/>
        <v>#VALUE!</v>
      </c>
      <c r="AD164" s="133" t="e">
        <f>COUNTIFS(A1_Individu_Data_Keadaan_SDMK!A$4:A$149931,K164,A1_Individu_Data_Keadaan_SDMK!S$4:S$149285,"Dokter Spesialis Penyakit Dalam (Sp.PD)")</f>
        <v>#VALUE!</v>
      </c>
      <c r="AE164" s="122">
        <f t="shared" si="155"/>
        <v>1</v>
      </c>
      <c r="AF164" s="134" t="e">
        <f t="shared" si="156"/>
        <v>#VALUE!</v>
      </c>
      <c r="AG164" s="134" t="e">
        <f t="shared" si="157"/>
        <v>#VALUE!</v>
      </c>
      <c r="AH164" s="133" t="e">
        <f>COUNTIFS(A1_Individu_Data_Keadaan_SDMK!A$4:A$149931,K164,A1_Individu_Data_Keadaan_SDMK!S$4:S$149285,"Dokter Spesialis Obstetri &amp; Ginekologi - Kebidanan &amp; Kandungan (Sp.OG)")</f>
        <v>#VALUE!</v>
      </c>
      <c r="AI164" s="122">
        <f t="shared" si="158"/>
        <v>1</v>
      </c>
      <c r="AJ164" s="134" t="e">
        <f t="shared" si="159"/>
        <v>#VALUE!</v>
      </c>
      <c r="AK164" s="134" t="e">
        <f t="shared" si="160"/>
        <v>#VALUE!</v>
      </c>
      <c r="AL164" s="133" t="e">
        <f>COUNTIFS(A1_Individu_Data_Keadaan_SDMK!A$4:A$149931,K164,A1_Individu_Data_Keadaan_SDMK!S$4:S$149285,"Dokter Spesialis Anak (Sp.A)")</f>
        <v>#VALUE!</v>
      </c>
      <c r="AM164" s="135">
        <f t="shared" si="161"/>
        <v>1</v>
      </c>
      <c r="AN164" s="134" t="e">
        <f t="shared" si="162"/>
        <v>#VALUE!</v>
      </c>
      <c r="AO164" s="134" t="e">
        <f t="shared" si="163"/>
        <v>#VALUE!</v>
      </c>
      <c r="AP164" s="133" t="e">
        <f>COUNTIFS(A1_Individu_Data_Keadaan_SDMK!A$4:A$149931,K164,A1_Individu_Data_Keadaan_SDMK!S$4:S$149285,"Dokter Spesialis Bedah (Sp.B)")</f>
        <v>#VALUE!</v>
      </c>
      <c r="AQ164" s="135">
        <f t="shared" si="164"/>
        <v>1</v>
      </c>
      <c r="AR164" s="134" t="e">
        <f t="shared" si="165"/>
        <v>#VALUE!</v>
      </c>
      <c r="AS164" s="134" t="e">
        <f t="shared" si="166"/>
        <v>#VALUE!</v>
      </c>
      <c r="AT164" s="133" t="e">
        <f>COUNTIFS(A1_Individu_Data_Keadaan_SDMK!A$4:A$149931,K164,A1_Individu_Data_Keadaan_SDMK!S$4:S$149285,"Dokter Spesialis Radiologi (Sp.Rad)")</f>
        <v>#VALUE!</v>
      </c>
      <c r="AU164" s="135">
        <f t="shared" si="167"/>
        <v>0</v>
      </c>
      <c r="AV164" s="134" t="e">
        <f t="shared" si="168"/>
        <v>#VALUE!</v>
      </c>
      <c r="AW164" s="134" t="e">
        <f t="shared" si="169"/>
        <v>#VALUE!</v>
      </c>
      <c r="AX164" s="133" t="e">
        <f>COUNTIFS(A1_Individu_Data_Keadaan_SDMK!A$4:A$149931,K164,A1_Individu_Data_Keadaan_SDMK!S$4:S$149285,"Dokter Spesialis Anastesiologi (Sp.An)")</f>
        <v>#VALUE!</v>
      </c>
      <c r="AY164" s="135">
        <f t="shared" si="170"/>
        <v>0</v>
      </c>
      <c r="AZ164" s="134" t="e">
        <f t="shared" si="171"/>
        <v>#VALUE!</v>
      </c>
      <c r="BA164" s="134" t="e">
        <f t="shared" si="172"/>
        <v>#VALUE!</v>
      </c>
      <c r="BB164" s="133" t="e">
        <f>COUNTIFS(A1_Individu_Data_Keadaan_SDMK!A$4:A$149931,K164,A1_Individu_Data_Keadaan_SDMK!S$4:S$149285,"Dokter Spesialis Patologi Klinik (SP.PK)")</f>
        <v>#VALUE!</v>
      </c>
      <c r="BC164" s="135">
        <f t="shared" si="173"/>
        <v>0</v>
      </c>
      <c r="BD164" s="134" t="e">
        <f t="shared" si="174"/>
        <v>#VALUE!</v>
      </c>
      <c r="BE164" s="134" t="e">
        <f t="shared" si="175"/>
        <v>#VALUE!</v>
      </c>
      <c r="BF164" s="133" t="e">
        <f>COUNTIFS(A1_Individu_Data_Keadaan_SDMK!A$4:A$149931,K164,A1_Individu_Data_Keadaan_SDMK!S$4:S$149285,"Dokter Spesialis Patologi Anatomi (Sp.PA)")</f>
        <v>#VALUE!</v>
      </c>
      <c r="BG164" s="135">
        <f t="shared" si="176"/>
        <v>0</v>
      </c>
      <c r="BH164" s="134" t="e">
        <f t="shared" si="177"/>
        <v>#VALUE!</v>
      </c>
      <c r="BI164" s="134" t="e">
        <f t="shared" si="178"/>
        <v>#VALUE!</v>
      </c>
      <c r="BJ164" s="133" t="e">
        <f>COUNTIFS(A1_Individu_Data_Keadaan_SDMK!A$4:A$149931,K164,A1_Individu_Data_Keadaan_SDMK!S$4:S$149285,"Dokter Spesialis Rehabilitasi Medik (Sp.RM)")</f>
        <v>#VALUE!</v>
      </c>
      <c r="BK164" s="135" t="e">
        <f t="shared" si="179"/>
        <v>#VALUE!</v>
      </c>
      <c r="BL164" s="134" t="e">
        <f t="shared" si="180"/>
        <v>#VALUE!</v>
      </c>
      <c r="BM164" s="134" t="e">
        <f t="shared" si="181"/>
        <v>#VALUE!</v>
      </c>
      <c r="BN164" s="139" t="e">
        <f t="shared" si="182"/>
        <v>#VALUE!</v>
      </c>
    </row>
    <row r="165" spans="11:66" ht="15">
      <c r="K165" s="120" t="s">
        <v>14467</v>
      </c>
      <c r="L165" s="120" t="s">
        <v>14468</v>
      </c>
      <c r="M165" s="120" t="s">
        <v>1632</v>
      </c>
      <c r="N165" s="120" t="s">
        <v>12254</v>
      </c>
      <c r="O165" s="120" t="s">
        <v>12204</v>
      </c>
      <c r="P165" s="120">
        <v>33</v>
      </c>
      <c r="Q165" s="120">
        <v>3319</v>
      </c>
      <c r="R165" s="348" t="str">
        <f>IF(P165&lt;&gt;"",VLOOKUP(P165,'01_MASTER_KODE_WILAYAH'!H$1437:I$1470,2,FALSE),"")</f>
        <v>JAWA TENGAH</v>
      </c>
      <c r="S165" s="348" t="str">
        <f>IF(Q165&lt;&gt;"",VLOOKUP(Q165,'01_MASTER_KODE_WILAYAH'!D$5:F$1353,3,FALSE),"")</f>
        <v>KUDUS</v>
      </c>
      <c r="T165" s="422" t="str">
        <f t="shared" si="147"/>
        <v>Swasta/Lai</v>
      </c>
      <c r="U165" s="145" t="e">
        <f t="shared" si="148"/>
        <v>#VALUE!</v>
      </c>
      <c r="V165" s="133" t="e">
        <f>COUNTIFS(A1_Individu_Data_Keadaan_SDMK!A$4:A$149931,K165,A1_Individu_Data_Keadaan_SDMK!S$4:S$149285,"Dokter Umum")</f>
        <v>#VALUE!</v>
      </c>
      <c r="W165" s="122">
        <f t="shared" si="149"/>
        <v>1</v>
      </c>
      <c r="X165" s="134" t="e">
        <f t="shared" si="150"/>
        <v>#VALUE!</v>
      </c>
      <c r="Y165" s="134" t="e">
        <f t="shared" si="151"/>
        <v>#VALUE!</v>
      </c>
      <c r="Z165" s="133" t="e">
        <f>COUNTIFS(A1_Individu_Data_Keadaan_SDMK!A$4:A$149931,K165,A1_Individu_Data_Keadaan_SDMK!S$4:S$149285,"Dokter Gigi")</f>
        <v>#VALUE!</v>
      </c>
      <c r="AA165" s="122">
        <f t="shared" si="152"/>
        <v>1</v>
      </c>
      <c r="AB165" s="134" t="e">
        <f t="shared" si="153"/>
        <v>#VALUE!</v>
      </c>
      <c r="AC165" s="134" t="e">
        <f t="shared" si="154"/>
        <v>#VALUE!</v>
      </c>
      <c r="AD165" s="133" t="e">
        <f>COUNTIFS(A1_Individu_Data_Keadaan_SDMK!A$4:A$149931,K165,A1_Individu_Data_Keadaan_SDMK!S$4:S$149285,"Dokter Spesialis Penyakit Dalam (Sp.PD)")</f>
        <v>#VALUE!</v>
      </c>
      <c r="AE165" s="122">
        <f t="shared" si="155"/>
        <v>1</v>
      </c>
      <c r="AF165" s="134" t="e">
        <f t="shared" si="156"/>
        <v>#VALUE!</v>
      </c>
      <c r="AG165" s="134" t="e">
        <f t="shared" si="157"/>
        <v>#VALUE!</v>
      </c>
      <c r="AH165" s="133" t="e">
        <f>COUNTIFS(A1_Individu_Data_Keadaan_SDMK!A$4:A$149931,K165,A1_Individu_Data_Keadaan_SDMK!S$4:S$149285,"Dokter Spesialis Obstetri &amp; Ginekologi - Kebidanan &amp; Kandungan (Sp.OG)")</f>
        <v>#VALUE!</v>
      </c>
      <c r="AI165" s="122">
        <f t="shared" si="158"/>
        <v>1</v>
      </c>
      <c r="AJ165" s="134" t="e">
        <f t="shared" si="159"/>
        <v>#VALUE!</v>
      </c>
      <c r="AK165" s="134" t="e">
        <f t="shared" si="160"/>
        <v>#VALUE!</v>
      </c>
      <c r="AL165" s="133" t="e">
        <f>COUNTIFS(A1_Individu_Data_Keadaan_SDMK!A$4:A$149931,K165,A1_Individu_Data_Keadaan_SDMK!S$4:S$149285,"Dokter Spesialis Anak (Sp.A)")</f>
        <v>#VALUE!</v>
      </c>
      <c r="AM165" s="135">
        <f t="shared" si="161"/>
        <v>1</v>
      </c>
      <c r="AN165" s="134" t="e">
        <f t="shared" si="162"/>
        <v>#VALUE!</v>
      </c>
      <c r="AO165" s="134" t="e">
        <f t="shared" si="163"/>
        <v>#VALUE!</v>
      </c>
      <c r="AP165" s="133" t="e">
        <f>COUNTIFS(A1_Individu_Data_Keadaan_SDMK!A$4:A$149931,K165,A1_Individu_Data_Keadaan_SDMK!S$4:S$149285,"Dokter Spesialis Bedah (Sp.B)")</f>
        <v>#VALUE!</v>
      </c>
      <c r="AQ165" s="135">
        <f t="shared" si="164"/>
        <v>1</v>
      </c>
      <c r="AR165" s="134" t="e">
        <f t="shared" si="165"/>
        <v>#VALUE!</v>
      </c>
      <c r="AS165" s="134" t="e">
        <f t="shared" si="166"/>
        <v>#VALUE!</v>
      </c>
      <c r="AT165" s="133" t="e">
        <f>COUNTIFS(A1_Individu_Data_Keadaan_SDMK!A$4:A$149931,K165,A1_Individu_Data_Keadaan_SDMK!S$4:S$149285,"Dokter Spesialis Radiologi (Sp.Rad)")</f>
        <v>#VALUE!</v>
      </c>
      <c r="AU165" s="135">
        <f t="shared" si="167"/>
        <v>0</v>
      </c>
      <c r="AV165" s="134" t="e">
        <f t="shared" si="168"/>
        <v>#VALUE!</v>
      </c>
      <c r="AW165" s="134" t="e">
        <f t="shared" si="169"/>
        <v>#VALUE!</v>
      </c>
      <c r="AX165" s="133" t="e">
        <f>COUNTIFS(A1_Individu_Data_Keadaan_SDMK!A$4:A$149931,K165,A1_Individu_Data_Keadaan_SDMK!S$4:S$149285,"Dokter Spesialis Anastesiologi (Sp.An)")</f>
        <v>#VALUE!</v>
      </c>
      <c r="AY165" s="135">
        <f t="shared" si="170"/>
        <v>0</v>
      </c>
      <c r="AZ165" s="134" t="e">
        <f t="shared" si="171"/>
        <v>#VALUE!</v>
      </c>
      <c r="BA165" s="134" t="e">
        <f t="shared" si="172"/>
        <v>#VALUE!</v>
      </c>
      <c r="BB165" s="133" t="e">
        <f>COUNTIFS(A1_Individu_Data_Keadaan_SDMK!A$4:A$149931,K165,A1_Individu_Data_Keadaan_SDMK!S$4:S$149285,"Dokter Spesialis Patologi Klinik (SP.PK)")</f>
        <v>#VALUE!</v>
      </c>
      <c r="BC165" s="135">
        <f t="shared" si="173"/>
        <v>0</v>
      </c>
      <c r="BD165" s="134" t="e">
        <f t="shared" si="174"/>
        <v>#VALUE!</v>
      </c>
      <c r="BE165" s="134" t="e">
        <f t="shared" si="175"/>
        <v>#VALUE!</v>
      </c>
      <c r="BF165" s="133" t="e">
        <f>COUNTIFS(A1_Individu_Data_Keadaan_SDMK!A$4:A$149931,K165,A1_Individu_Data_Keadaan_SDMK!S$4:S$149285,"Dokter Spesialis Patologi Anatomi (Sp.PA)")</f>
        <v>#VALUE!</v>
      </c>
      <c r="BG165" s="135">
        <f t="shared" si="176"/>
        <v>0</v>
      </c>
      <c r="BH165" s="134" t="e">
        <f t="shared" si="177"/>
        <v>#VALUE!</v>
      </c>
      <c r="BI165" s="134" t="e">
        <f t="shared" si="178"/>
        <v>#VALUE!</v>
      </c>
      <c r="BJ165" s="133" t="e">
        <f>COUNTIFS(A1_Individu_Data_Keadaan_SDMK!A$4:A$149931,K165,A1_Individu_Data_Keadaan_SDMK!S$4:S$149285,"Dokter Spesialis Rehabilitasi Medik (Sp.RM)")</f>
        <v>#VALUE!</v>
      </c>
      <c r="BK165" s="135" t="e">
        <f t="shared" si="179"/>
        <v>#VALUE!</v>
      </c>
      <c r="BL165" s="134" t="e">
        <f t="shared" si="180"/>
        <v>#VALUE!</v>
      </c>
      <c r="BM165" s="134" t="e">
        <f t="shared" si="181"/>
        <v>#VALUE!</v>
      </c>
      <c r="BN165" s="139" t="e">
        <f t="shared" si="182"/>
        <v>#VALUE!</v>
      </c>
    </row>
    <row r="166" spans="11:66" ht="15">
      <c r="K166" s="120" t="s">
        <v>14469</v>
      </c>
      <c r="L166" s="120" t="s">
        <v>14470</v>
      </c>
      <c r="M166" s="120" t="s">
        <v>1632</v>
      </c>
      <c r="N166" s="120" t="s">
        <v>12254</v>
      </c>
      <c r="O166" s="120" t="s">
        <v>12204</v>
      </c>
      <c r="P166" s="120">
        <v>33</v>
      </c>
      <c r="Q166" s="120">
        <v>3319</v>
      </c>
      <c r="R166" s="348" t="str">
        <f>IF(P166&lt;&gt;"",VLOOKUP(P166,'01_MASTER_KODE_WILAYAH'!H$1437:I$1470,2,FALSE),"")</f>
        <v>JAWA TENGAH</v>
      </c>
      <c r="S166" s="348" t="str">
        <f>IF(Q166&lt;&gt;"",VLOOKUP(Q166,'01_MASTER_KODE_WILAYAH'!D$5:F$1353,3,FALSE),"")</f>
        <v>KUDUS</v>
      </c>
      <c r="T166" s="422" t="str">
        <f t="shared" si="147"/>
        <v>Swasta/Lai</v>
      </c>
      <c r="U166" s="145" t="e">
        <f t="shared" si="148"/>
        <v>#VALUE!</v>
      </c>
      <c r="V166" s="133" t="e">
        <f>COUNTIFS(A1_Individu_Data_Keadaan_SDMK!A$4:A$149931,K166,A1_Individu_Data_Keadaan_SDMK!S$4:S$149285,"Dokter Umum")</f>
        <v>#VALUE!</v>
      </c>
      <c r="W166" s="122">
        <f t="shared" si="149"/>
        <v>1</v>
      </c>
      <c r="X166" s="134" t="e">
        <f t="shared" si="150"/>
        <v>#VALUE!</v>
      </c>
      <c r="Y166" s="134" t="e">
        <f t="shared" si="151"/>
        <v>#VALUE!</v>
      </c>
      <c r="Z166" s="133" t="e">
        <f>COUNTIFS(A1_Individu_Data_Keadaan_SDMK!A$4:A$149931,K166,A1_Individu_Data_Keadaan_SDMK!S$4:S$149285,"Dokter Gigi")</f>
        <v>#VALUE!</v>
      </c>
      <c r="AA166" s="122">
        <f t="shared" si="152"/>
        <v>1</v>
      </c>
      <c r="AB166" s="134" t="e">
        <f t="shared" si="153"/>
        <v>#VALUE!</v>
      </c>
      <c r="AC166" s="134" t="e">
        <f t="shared" si="154"/>
        <v>#VALUE!</v>
      </c>
      <c r="AD166" s="133" t="e">
        <f>COUNTIFS(A1_Individu_Data_Keadaan_SDMK!A$4:A$149931,K166,A1_Individu_Data_Keadaan_SDMK!S$4:S$149285,"Dokter Spesialis Penyakit Dalam (Sp.PD)")</f>
        <v>#VALUE!</v>
      </c>
      <c r="AE166" s="122">
        <f t="shared" si="155"/>
        <v>1</v>
      </c>
      <c r="AF166" s="134" t="e">
        <f t="shared" si="156"/>
        <v>#VALUE!</v>
      </c>
      <c r="AG166" s="134" t="e">
        <f t="shared" si="157"/>
        <v>#VALUE!</v>
      </c>
      <c r="AH166" s="133" t="e">
        <f>COUNTIFS(A1_Individu_Data_Keadaan_SDMK!A$4:A$149931,K166,A1_Individu_Data_Keadaan_SDMK!S$4:S$149285,"Dokter Spesialis Obstetri &amp; Ginekologi - Kebidanan &amp; Kandungan (Sp.OG)")</f>
        <v>#VALUE!</v>
      </c>
      <c r="AI166" s="122">
        <f t="shared" si="158"/>
        <v>1</v>
      </c>
      <c r="AJ166" s="134" t="e">
        <f t="shared" si="159"/>
        <v>#VALUE!</v>
      </c>
      <c r="AK166" s="134" t="e">
        <f t="shared" si="160"/>
        <v>#VALUE!</v>
      </c>
      <c r="AL166" s="133" t="e">
        <f>COUNTIFS(A1_Individu_Data_Keadaan_SDMK!A$4:A$149931,K166,A1_Individu_Data_Keadaan_SDMK!S$4:S$149285,"Dokter Spesialis Anak (Sp.A)")</f>
        <v>#VALUE!</v>
      </c>
      <c r="AM166" s="135">
        <f t="shared" si="161"/>
        <v>1</v>
      </c>
      <c r="AN166" s="134" t="e">
        <f t="shared" si="162"/>
        <v>#VALUE!</v>
      </c>
      <c r="AO166" s="134" t="e">
        <f t="shared" si="163"/>
        <v>#VALUE!</v>
      </c>
      <c r="AP166" s="133" t="e">
        <f>COUNTIFS(A1_Individu_Data_Keadaan_SDMK!A$4:A$149931,K166,A1_Individu_Data_Keadaan_SDMK!S$4:S$149285,"Dokter Spesialis Bedah (Sp.B)")</f>
        <v>#VALUE!</v>
      </c>
      <c r="AQ166" s="135">
        <f t="shared" si="164"/>
        <v>1</v>
      </c>
      <c r="AR166" s="134" t="e">
        <f t="shared" si="165"/>
        <v>#VALUE!</v>
      </c>
      <c r="AS166" s="134" t="e">
        <f t="shared" si="166"/>
        <v>#VALUE!</v>
      </c>
      <c r="AT166" s="133" t="e">
        <f>COUNTIFS(A1_Individu_Data_Keadaan_SDMK!A$4:A$149931,K166,A1_Individu_Data_Keadaan_SDMK!S$4:S$149285,"Dokter Spesialis Radiologi (Sp.Rad)")</f>
        <v>#VALUE!</v>
      </c>
      <c r="AU166" s="135">
        <f t="shared" si="167"/>
        <v>0</v>
      </c>
      <c r="AV166" s="134" t="e">
        <f t="shared" si="168"/>
        <v>#VALUE!</v>
      </c>
      <c r="AW166" s="134" t="e">
        <f t="shared" si="169"/>
        <v>#VALUE!</v>
      </c>
      <c r="AX166" s="133" t="e">
        <f>COUNTIFS(A1_Individu_Data_Keadaan_SDMK!A$4:A$149931,K166,A1_Individu_Data_Keadaan_SDMK!S$4:S$149285,"Dokter Spesialis Anastesiologi (Sp.An)")</f>
        <v>#VALUE!</v>
      </c>
      <c r="AY166" s="135">
        <f t="shared" si="170"/>
        <v>0</v>
      </c>
      <c r="AZ166" s="134" t="e">
        <f t="shared" si="171"/>
        <v>#VALUE!</v>
      </c>
      <c r="BA166" s="134" t="e">
        <f t="shared" si="172"/>
        <v>#VALUE!</v>
      </c>
      <c r="BB166" s="133" t="e">
        <f>COUNTIFS(A1_Individu_Data_Keadaan_SDMK!A$4:A$149931,K166,A1_Individu_Data_Keadaan_SDMK!S$4:S$149285,"Dokter Spesialis Patologi Klinik (SP.PK)")</f>
        <v>#VALUE!</v>
      </c>
      <c r="BC166" s="135">
        <f t="shared" si="173"/>
        <v>0</v>
      </c>
      <c r="BD166" s="134" t="e">
        <f t="shared" si="174"/>
        <v>#VALUE!</v>
      </c>
      <c r="BE166" s="134" t="e">
        <f t="shared" si="175"/>
        <v>#VALUE!</v>
      </c>
      <c r="BF166" s="133" t="e">
        <f>COUNTIFS(A1_Individu_Data_Keadaan_SDMK!A$4:A$149931,K166,A1_Individu_Data_Keadaan_SDMK!S$4:S$149285,"Dokter Spesialis Patologi Anatomi (Sp.PA)")</f>
        <v>#VALUE!</v>
      </c>
      <c r="BG166" s="135">
        <f t="shared" si="176"/>
        <v>0</v>
      </c>
      <c r="BH166" s="134" t="e">
        <f t="shared" si="177"/>
        <v>#VALUE!</v>
      </c>
      <c r="BI166" s="134" t="e">
        <f t="shared" si="178"/>
        <v>#VALUE!</v>
      </c>
      <c r="BJ166" s="133" t="e">
        <f>COUNTIFS(A1_Individu_Data_Keadaan_SDMK!A$4:A$149931,K166,A1_Individu_Data_Keadaan_SDMK!S$4:S$149285,"Dokter Spesialis Rehabilitasi Medik (Sp.RM)")</f>
        <v>#VALUE!</v>
      </c>
      <c r="BK166" s="135" t="e">
        <f t="shared" si="179"/>
        <v>#VALUE!</v>
      </c>
      <c r="BL166" s="134" t="e">
        <f t="shared" si="180"/>
        <v>#VALUE!</v>
      </c>
      <c r="BM166" s="134" t="e">
        <f t="shared" si="181"/>
        <v>#VALUE!</v>
      </c>
      <c r="BN166" s="139" t="e">
        <f t="shared" si="182"/>
        <v>#VALUE!</v>
      </c>
    </row>
    <row r="167" spans="11:66" ht="15">
      <c r="K167" s="120" t="s">
        <v>14471</v>
      </c>
      <c r="L167" s="120" t="s">
        <v>14472</v>
      </c>
      <c r="M167" s="120" t="s">
        <v>1632</v>
      </c>
      <c r="N167" s="120" t="s">
        <v>12207</v>
      </c>
      <c r="O167" s="120" t="s">
        <v>12203</v>
      </c>
      <c r="P167" s="120">
        <v>33</v>
      </c>
      <c r="Q167" s="120">
        <v>3319</v>
      </c>
      <c r="R167" s="348" t="str">
        <f>IF(P167&lt;&gt;"",VLOOKUP(P167,'01_MASTER_KODE_WILAYAH'!H$1437:I$1470,2,FALSE),"")</f>
        <v>JAWA TENGAH</v>
      </c>
      <c r="S167" s="348" t="str">
        <f>IF(Q167&lt;&gt;"",VLOOKUP(Q167,'01_MASTER_KODE_WILAYAH'!D$5:F$1353,3,FALSE),"")</f>
        <v>KUDUS</v>
      </c>
      <c r="T167" s="422" t="str">
        <f t="shared" si="147"/>
        <v>Organisasi</v>
      </c>
      <c r="U167" s="145" t="e">
        <f t="shared" si="148"/>
        <v>#VALUE!</v>
      </c>
      <c r="V167" s="133" t="e">
        <f>COUNTIFS(A1_Individu_Data_Keadaan_SDMK!A$4:A$149931,K167,A1_Individu_Data_Keadaan_SDMK!S$4:S$149285,"Dokter Umum")</f>
        <v>#VALUE!</v>
      </c>
      <c r="W167" s="122">
        <f t="shared" si="149"/>
        <v>12</v>
      </c>
      <c r="X167" s="134" t="e">
        <f t="shared" si="150"/>
        <v>#VALUE!</v>
      </c>
      <c r="Y167" s="134" t="e">
        <f t="shared" si="151"/>
        <v>#VALUE!</v>
      </c>
      <c r="Z167" s="133" t="e">
        <f>COUNTIFS(A1_Individu_Data_Keadaan_SDMK!A$4:A$149931,K167,A1_Individu_Data_Keadaan_SDMK!S$4:S$149285,"Dokter Gigi")</f>
        <v>#VALUE!</v>
      </c>
      <c r="AA167" s="122">
        <f t="shared" si="152"/>
        <v>3</v>
      </c>
      <c r="AB167" s="134" t="e">
        <f t="shared" si="153"/>
        <v>#VALUE!</v>
      </c>
      <c r="AC167" s="134" t="e">
        <f t="shared" si="154"/>
        <v>#VALUE!</v>
      </c>
      <c r="AD167" s="133" t="e">
        <f>COUNTIFS(A1_Individu_Data_Keadaan_SDMK!A$4:A$149931,K167,A1_Individu_Data_Keadaan_SDMK!S$4:S$149285,"Dokter Spesialis Penyakit Dalam (Sp.PD)")</f>
        <v>#VALUE!</v>
      </c>
      <c r="AE167" s="122">
        <f t="shared" si="155"/>
        <v>3</v>
      </c>
      <c r="AF167" s="134" t="e">
        <f t="shared" si="156"/>
        <v>#VALUE!</v>
      </c>
      <c r="AG167" s="134" t="e">
        <f t="shared" si="157"/>
        <v>#VALUE!</v>
      </c>
      <c r="AH167" s="133" t="e">
        <f>COUNTIFS(A1_Individu_Data_Keadaan_SDMK!A$4:A$149931,K167,A1_Individu_Data_Keadaan_SDMK!S$4:S$149285,"Dokter Spesialis Obstetri &amp; Ginekologi - Kebidanan &amp; Kandungan (Sp.OG)")</f>
        <v>#VALUE!</v>
      </c>
      <c r="AI167" s="122">
        <f t="shared" si="158"/>
        <v>3</v>
      </c>
      <c r="AJ167" s="134" t="e">
        <f t="shared" si="159"/>
        <v>#VALUE!</v>
      </c>
      <c r="AK167" s="134" t="e">
        <f t="shared" si="160"/>
        <v>#VALUE!</v>
      </c>
      <c r="AL167" s="133" t="e">
        <f>COUNTIFS(A1_Individu_Data_Keadaan_SDMK!A$4:A$149931,K167,A1_Individu_Data_Keadaan_SDMK!S$4:S$149285,"Dokter Spesialis Anak (Sp.A)")</f>
        <v>#VALUE!</v>
      </c>
      <c r="AM167" s="135">
        <f t="shared" si="161"/>
        <v>3</v>
      </c>
      <c r="AN167" s="134" t="e">
        <f t="shared" si="162"/>
        <v>#VALUE!</v>
      </c>
      <c r="AO167" s="134" t="e">
        <f t="shared" si="163"/>
        <v>#VALUE!</v>
      </c>
      <c r="AP167" s="133" t="e">
        <f>COUNTIFS(A1_Individu_Data_Keadaan_SDMK!A$4:A$149931,K167,A1_Individu_Data_Keadaan_SDMK!S$4:S$149285,"Dokter Spesialis Bedah (Sp.B)")</f>
        <v>#VALUE!</v>
      </c>
      <c r="AQ167" s="135">
        <f t="shared" si="164"/>
        <v>3</v>
      </c>
      <c r="AR167" s="134" t="e">
        <f t="shared" si="165"/>
        <v>#VALUE!</v>
      </c>
      <c r="AS167" s="134" t="e">
        <f t="shared" si="166"/>
        <v>#VALUE!</v>
      </c>
      <c r="AT167" s="133" t="e">
        <f>COUNTIFS(A1_Individu_Data_Keadaan_SDMK!A$4:A$149931,K167,A1_Individu_Data_Keadaan_SDMK!S$4:S$149285,"Dokter Spesialis Radiologi (Sp.Rad)")</f>
        <v>#VALUE!</v>
      </c>
      <c r="AU167" s="135">
        <f t="shared" si="167"/>
        <v>2</v>
      </c>
      <c r="AV167" s="134" t="e">
        <f t="shared" si="168"/>
        <v>#VALUE!</v>
      </c>
      <c r="AW167" s="134" t="e">
        <f t="shared" si="169"/>
        <v>#VALUE!</v>
      </c>
      <c r="AX167" s="133" t="e">
        <f>COUNTIFS(A1_Individu_Data_Keadaan_SDMK!A$4:A$149931,K167,A1_Individu_Data_Keadaan_SDMK!S$4:S$149285,"Dokter Spesialis Anastesiologi (Sp.An)")</f>
        <v>#VALUE!</v>
      </c>
      <c r="AY167" s="135">
        <f t="shared" si="170"/>
        <v>2</v>
      </c>
      <c r="AZ167" s="134" t="e">
        <f t="shared" si="171"/>
        <v>#VALUE!</v>
      </c>
      <c r="BA167" s="134" t="e">
        <f t="shared" si="172"/>
        <v>#VALUE!</v>
      </c>
      <c r="BB167" s="133" t="e">
        <f>COUNTIFS(A1_Individu_Data_Keadaan_SDMK!A$4:A$149931,K167,A1_Individu_Data_Keadaan_SDMK!S$4:S$149285,"Dokter Spesialis Patologi Klinik (SP.PK)")</f>
        <v>#VALUE!</v>
      </c>
      <c r="BC167" s="135">
        <f t="shared" si="173"/>
        <v>2</v>
      </c>
      <c r="BD167" s="134" t="e">
        <f t="shared" si="174"/>
        <v>#VALUE!</v>
      </c>
      <c r="BE167" s="134" t="e">
        <f t="shared" si="175"/>
        <v>#VALUE!</v>
      </c>
      <c r="BF167" s="133" t="e">
        <f>COUNTIFS(A1_Individu_Data_Keadaan_SDMK!A$4:A$149931,K167,A1_Individu_Data_Keadaan_SDMK!S$4:S$149285,"Dokter Spesialis Patologi Anatomi (Sp.PA)")</f>
        <v>#VALUE!</v>
      </c>
      <c r="BG167" s="135">
        <f t="shared" si="176"/>
        <v>0</v>
      </c>
      <c r="BH167" s="134" t="e">
        <f t="shared" si="177"/>
        <v>#VALUE!</v>
      </c>
      <c r="BI167" s="134" t="e">
        <f t="shared" si="178"/>
        <v>#VALUE!</v>
      </c>
      <c r="BJ167" s="133" t="e">
        <f>COUNTIFS(A1_Individu_Data_Keadaan_SDMK!A$4:A$149931,K167,A1_Individu_Data_Keadaan_SDMK!S$4:S$149285,"Dokter Spesialis Rehabilitasi Medik (Sp.RM)")</f>
        <v>#VALUE!</v>
      </c>
      <c r="BK167" s="135" t="e">
        <f t="shared" si="179"/>
        <v>#VALUE!</v>
      </c>
      <c r="BL167" s="134" t="e">
        <f t="shared" si="180"/>
        <v>#VALUE!</v>
      </c>
      <c r="BM167" s="134" t="e">
        <f t="shared" si="181"/>
        <v>#VALUE!</v>
      </c>
      <c r="BN167" s="139" t="e">
        <f t="shared" si="182"/>
        <v>#VALUE!</v>
      </c>
    </row>
    <row r="168" spans="11:66" ht="15">
      <c r="K168" s="120" t="s">
        <v>14473</v>
      </c>
      <c r="L168" s="120" t="s">
        <v>14474</v>
      </c>
      <c r="M168" s="120" t="s">
        <v>1632</v>
      </c>
      <c r="N168" s="120" t="s">
        <v>12209</v>
      </c>
      <c r="O168" s="120" t="s">
        <v>12206</v>
      </c>
      <c r="P168" s="120">
        <v>33</v>
      </c>
      <c r="Q168" s="120">
        <v>3319</v>
      </c>
      <c r="R168" s="348" t="str">
        <f>IF(P168&lt;&gt;"",VLOOKUP(P168,'01_MASTER_KODE_WILAYAH'!H$1437:I$1470,2,FALSE),"")</f>
        <v>JAWA TENGAH</v>
      </c>
      <c r="S168" s="348" t="str">
        <f>IF(Q168&lt;&gt;"",VLOOKUP(Q168,'01_MASTER_KODE_WILAYAH'!D$5:F$1353,3,FALSE),"")</f>
        <v>KUDUS</v>
      </c>
      <c r="T168" s="422" t="str">
        <f t="shared" si="147"/>
        <v>Organisasi</v>
      </c>
      <c r="U168" s="145" t="e">
        <f t="shared" si="148"/>
        <v>#VALUE!</v>
      </c>
      <c r="V168" s="133" t="e">
        <f>COUNTIFS(A1_Individu_Data_Keadaan_SDMK!A$4:A$149931,K168,A1_Individu_Data_Keadaan_SDMK!S$4:S$149285,"Dokter Umum")</f>
        <v>#VALUE!</v>
      </c>
      <c r="W168" s="122">
        <f t="shared" si="149"/>
        <v>4</v>
      </c>
      <c r="X168" s="134" t="e">
        <f t="shared" si="150"/>
        <v>#VALUE!</v>
      </c>
      <c r="Y168" s="134" t="e">
        <f t="shared" si="151"/>
        <v>#VALUE!</v>
      </c>
      <c r="Z168" s="133" t="e">
        <f>COUNTIFS(A1_Individu_Data_Keadaan_SDMK!A$4:A$149931,K168,A1_Individu_Data_Keadaan_SDMK!S$4:S$149285,"Dokter Gigi")</f>
        <v>#VALUE!</v>
      </c>
      <c r="AA168" s="122">
        <f t="shared" si="152"/>
        <v>1</v>
      </c>
      <c r="AB168" s="134" t="e">
        <f t="shared" si="153"/>
        <v>#VALUE!</v>
      </c>
      <c r="AC168" s="134" t="e">
        <f t="shared" si="154"/>
        <v>#VALUE!</v>
      </c>
      <c r="AD168" s="133" t="e">
        <f>COUNTIFS(A1_Individu_Data_Keadaan_SDMK!A$4:A$149931,K168,A1_Individu_Data_Keadaan_SDMK!S$4:S$149285,"Dokter Spesialis Penyakit Dalam (Sp.PD)")</f>
        <v>#VALUE!</v>
      </c>
      <c r="AE168" s="122">
        <f t="shared" si="155"/>
        <v>1</v>
      </c>
      <c r="AF168" s="134" t="e">
        <f t="shared" si="156"/>
        <v>#VALUE!</v>
      </c>
      <c r="AG168" s="134" t="e">
        <f t="shared" si="157"/>
        <v>#VALUE!</v>
      </c>
      <c r="AH168" s="133" t="e">
        <f>COUNTIFS(A1_Individu_Data_Keadaan_SDMK!A$4:A$149931,K168,A1_Individu_Data_Keadaan_SDMK!S$4:S$149285,"Dokter Spesialis Obstetri &amp; Ginekologi - Kebidanan &amp; Kandungan (Sp.OG)")</f>
        <v>#VALUE!</v>
      </c>
      <c r="AI168" s="122">
        <f t="shared" si="158"/>
        <v>1</v>
      </c>
      <c r="AJ168" s="134" t="e">
        <f t="shared" si="159"/>
        <v>#VALUE!</v>
      </c>
      <c r="AK168" s="134" t="e">
        <f t="shared" si="160"/>
        <v>#VALUE!</v>
      </c>
      <c r="AL168" s="133" t="e">
        <f>COUNTIFS(A1_Individu_Data_Keadaan_SDMK!A$4:A$149931,K168,A1_Individu_Data_Keadaan_SDMK!S$4:S$149285,"Dokter Spesialis Anak (Sp.A)")</f>
        <v>#VALUE!</v>
      </c>
      <c r="AM168" s="135">
        <f t="shared" si="161"/>
        <v>1</v>
      </c>
      <c r="AN168" s="134" t="e">
        <f t="shared" si="162"/>
        <v>#VALUE!</v>
      </c>
      <c r="AO168" s="134" t="e">
        <f t="shared" si="163"/>
        <v>#VALUE!</v>
      </c>
      <c r="AP168" s="133" t="e">
        <f>COUNTIFS(A1_Individu_Data_Keadaan_SDMK!A$4:A$149931,K168,A1_Individu_Data_Keadaan_SDMK!S$4:S$149285,"Dokter Spesialis Bedah (Sp.B)")</f>
        <v>#VALUE!</v>
      </c>
      <c r="AQ168" s="135">
        <f t="shared" si="164"/>
        <v>1</v>
      </c>
      <c r="AR168" s="134" t="e">
        <f t="shared" si="165"/>
        <v>#VALUE!</v>
      </c>
      <c r="AS168" s="134" t="e">
        <f t="shared" si="166"/>
        <v>#VALUE!</v>
      </c>
      <c r="AT168" s="133" t="e">
        <f>COUNTIFS(A1_Individu_Data_Keadaan_SDMK!A$4:A$149931,K168,A1_Individu_Data_Keadaan_SDMK!S$4:S$149285,"Dokter Spesialis Radiologi (Sp.Rad)")</f>
        <v>#VALUE!</v>
      </c>
      <c r="AU168" s="135">
        <f t="shared" si="167"/>
        <v>0</v>
      </c>
      <c r="AV168" s="134" t="e">
        <f t="shared" si="168"/>
        <v>#VALUE!</v>
      </c>
      <c r="AW168" s="134" t="e">
        <f t="shared" si="169"/>
        <v>#VALUE!</v>
      </c>
      <c r="AX168" s="133" t="e">
        <f>COUNTIFS(A1_Individu_Data_Keadaan_SDMK!A$4:A$149931,K168,A1_Individu_Data_Keadaan_SDMK!S$4:S$149285,"Dokter Spesialis Anastesiologi (Sp.An)")</f>
        <v>#VALUE!</v>
      </c>
      <c r="AY168" s="135">
        <f t="shared" si="170"/>
        <v>0</v>
      </c>
      <c r="AZ168" s="134" t="e">
        <f t="shared" si="171"/>
        <v>#VALUE!</v>
      </c>
      <c r="BA168" s="134" t="e">
        <f t="shared" si="172"/>
        <v>#VALUE!</v>
      </c>
      <c r="BB168" s="133" t="e">
        <f>COUNTIFS(A1_Individu_Data_Keadaan_SDMK!A$4:A$149931,K168,A1_Individu_Data_Keadaan_SDMK!S$4:S$149285,"Dokter Spesialis Patologi Klinik (SP.PK)")</f>
        <v>#VALUE!</v>
      </c>
      <c r="BC168" s="135">
        <f t="shared" si="173"/>
        <v>0</v>
      </c>
      <c r="BD168" s="134" t="e">
        <f t="shared" si="174"/>
        <v>#VALUE!</v>
      </c>
      <c r="BE168" s="134" t="e">
        <f t="shared" si="175"/>
        <v>#VALUE!</v>
      </c>
      <c r="BF168" s="133" t="e">
        <f>COUNTIFS(A1_Individu_Data_Keadaan_SDMK!A$4:A$149931,K168,A1_Individu_Data_Keadaan_SDMK!S$4:S$149285,"Dokter Spesialis Patologi Anatomi (Sp.PA)")</f>
        <v>#VALUE!</v>
      </c>
      <c r="BG168" s="135">
        <f t="shared" si="176"/>
        <v>0</v>
      </c>
      <c r="BH168" s="134" t="e">
        <f t="shared" si="177"/>
        <v>#VALUE!</v>
      </c>
      <c r="BI168" s="134" t="e">
        <f t="shared" si="178"/>
        <v>#VALUE!</v>
      </c>
      <c r="BJ168" s="133" t="e">
        <f>COUNTIFS(A1_Individu_Data_Keadaan_SDMK!A$4:A$149931,K168,A1_Individu_Data_Keadaan_SDMK!S$4:S$149285,"Dokter Spesialis Rehabilitasi Medik (Sp.RM)")</f>
        <v>#VALUE!</v>
      </c>
      <c r="BK168" s="135" t="e">
        <f t="shared" si="179"/>
        <v>#VALUE!</v>
      </c>
      <c r="BL168" s="134" t="e">
        <f t="shared" si="180"/>
        <v>#VALUE!</v>
      </c>
      <c r="BM168" s="134" t="e">
        <f t="shared" si="181"/>
        <v>#VALUE!</v>
      </c>
      <c r="BN168" s="139" t="e">
        <f t="shared" si="182"/>
        <v>#VALUE!</v>
      </c>
    </row>
    <row r="169" spans="11:66" ht="15">
      <c r="K169" s="120" t="s">
        <v>14475</v>
      </c>
      <c r="L169" s="120" t="s">
        <v>14476</v>
      </c>
      <c r="M169" s="120" t="s">
        <v>1632</v>
      </c>
      <c r="N169" s="120" t="s">
        <v>12208</v>
      </c>
      <c r="O169" s="120" t="s">
        <v>12206</v>
      </c>
      <c r="P169" s="120">
        <v>33</v>
      </c>
      <c r="Q169" s="120">
        <v>3319</v>
      </c>
      <c r="R169" s="348" t="str">
        <f>IF(P169&lt;&gt;"",VLOOKUP(P169,'01_MASTER_KODE_WILAYAH'!H$1437:I$1470,2,FALSE),"")</f>
        <v>JAWA TENGAH</v>
      </c>
      <c r="S169" s="348" t="str">
        <f>IF(Q169&lt;&gt;"",VLOOKUP(Q169,'01_MASTER_KODE_WILAYAH'!D$5:F$1353,3,FALSE),"")</f>
        <v>KUDUS</v>
      </c>
      <c r="T169" s="422" t="str">
        <f t="shared" si="147"/>
        <v>Organisasi</v>
      </c>
      <c r="U169" s="145" t="e">
        <f t="shared" si="148"/>
        <v>#VALUE!</v>
      </c>
      <c r="V169" s="133" t="e">
        <f>COUNTIFS(A1_Individu_Data_Keadaan_SDMK!A$4:A$149931,K169,A1_Individu_Data_Keadaan_SDMK!S$4:S$149285,"Dokter Umum")</f>
        <v>#VALUE!</v>
      </c>
      <c r="W169" s="122">
        <f t="shared" si="149"/>
        <v>9</v>
      </c>
      <c r="X169" s="134" t="e">
        <f t="shared" si="150"/>
        <v>#VALUE!</v>
      </c>
      <c r="Y169" s="134" t="e">
        <f t="shared" si="151"/>
        <v>#VALUE!</v>
      </c>
      <c r="Z169" s="133" t="e">
        <f>COUNTIFS(A1_Individu_Data_Keadaan_SDMK!A$4:A$149931,K169,A1_Individu_Data_Keadaan_SDMK!S$4:S$149285,"Dokter Gigi")</f>
        <v>#VALUE!</v>
      </c>
      <c r="AA169" s="122">
        <f t="shared" si="152"/>
        <v>2</v>
      </c>
      <c r="AB169" s="134" t="e">
        <f t="shared" si="153"/>
        <v>#VALUE!</v>
      </c>
      <c r="AC169" s="134" t="e">
        <f t="shared" si="154"/>
        <v>#VALUE!</v>
      </c>
      <c r="AD169" s="133" t="e">
        <f>COUNTIFS(A1_Individu_Data_Keadaan_SDMK!A$4:A$149931,K169,A1_Individu_Data_Keadaan_SDMK!S$4:S$149285,"Dokter Spesialis Penyakit Dalam (Sp.PD)")</f>
        <v>#VALUE!</v>
      </c>
      <c r="AE169" s="122">
        <f t="shared" si="155"/>
        <v>2</v>
      </c>
      <c r="AF169" s="134" t="e">
        <f t="shared" si="156"/>
        <v>#VALUE!</v>
      </c>
      <c r="AG169" s="134" t="e">
        <f t="shared" si="157"/>
        <v>#VALUE!</v>
      </c>
      <c r="AH169" s="133" t="e">
        <f>COUNTIFS(A1_Individu_Data_Keadaan_SDMK!A$4:A$149931,K169,A1_Individu_Data_Keadaan_SDMK!S$4:S$149285,"Dokter Spesialis Obstetri &amp; Ginekologi - Kebidanan &amp; Kandungan (Sp.OG)")</f>
        <v>#VALUE!</v>
      </c>
      <c r="AI169" s="122">
        <f t="shared" si="158"/>
        <v>2</v>
      </c>
      <c r="AJ169" s="134" t="e">
        <f t="shared" si="159"/>
        <v>#VALUE!</v>
      </c>
      <c r="AK169" s="134" t="e">
        <f t="shared" si="160"/>
        <v>#VALUE!</v>
      </c>
      <c r="AL169" s="133" t="e">
        <f>COUNTIFS(A1_Individu_Data_Keadaan_SDMK!A$4:A$149931,K169,A1_Individu_Data_Keadaan_SDMK!S$4:S$149285,"Dokter Spesialis Anak (Sp.A)")</f>
        <v>#VALUE!</v>
      </c>
      <c r="AM169" s="135">
        <f t="shared" si="161"/>
        <v>2</v>
      </c>
      <c r="AN169" s="134" t="e">
        <f t="shared" si="162"/>
        <v>#VALUE!</v>
      </c>
      <c r="AO169" s="134" t="e">
        <f t="shared" si="163"/>
        <v>#VALUE!</v>
      </c>
      <c r="AP169" s="133" t="e">
        <f>COUNTIFS(A1_Individu_Data_Keadaan_SDMK!A$4:A$149931,K169,A1_Individu_Data_Keadaan_SDMK!S$4:S$149285,"Dokter Spesialis Bedah (Sp.B)")</f>
        <v>#VALUE!</v>
      </c>
      <c r="AQ169" s="135">
        <f t="shared" si="164"/>
        <v>2</v>
      </c>
      <c r="AR169" s="134" t="e">
        <f t="shared" si="165"/>
        <v>#VALUE!</v>
      </c>
      <c r="AS169" s="134" t="e">
        <f t="shared" si="166"/>
        <v>#VALUE!</v>
      </c>
      <c r="AT169" s="133" t="e">
        <f>COUNTIFS(A1_Individu_Data_Keadaan_SDMK!A$4:A$149931,K169,A1_Individu_Data_Keadaan_SDMK!S$4:S$149285,"Dokter Spesialis Radiologi (Sp.Rad)")</f>
        <v>#VALUE!</v>
      </c>
      <c r="AU169" s="135">
        <f t="shared" si="167"/>
        <v>1</v>
      </c>
      <c r="AV169" s="134" t="e">
        <f t="shared" si="168"/>
        <v>#VALUE!</v>
      </c>
      <c r="AW169" s="134" t="e">
        <f t="shared" si="169"/>
        <v>#VALUE!</v>
      </c>
      <c r="AX169" s="133" t="e">
        <f>COUNTIFS(A1_Individu_Data_Keadaan_SDMK!A$4:A$149931,K169,A1_Individu_Data_Keadaan_SDMK!S$4:S$149285,"Dokter Spesialis Anastesiologi (Sp.An)")</f>
        <v>#VALUE!</v>
      </c>
      <c r="AY169" s="135">
        <f t="shared" si="170"/>
        <v>1</v>
      </c>
      <c r="AZ169" s="134" t="e">
        <f t="shared" si="171"/>
        <v>#VALUE!</v>
      </c>
      <c r="BA169" s="134" t="e">
        <f t="shared" si="172"/>
        <v>#VALUE!</v>
      </c>
      <c r="BB169" s="133" t="e">
        <f>COUNTIFS(A1_Individu_Data_Keadaan_SDMK!A$4:A$149931,K169,A1_Individu_Data_Keadaan_SDMK!S$4:S$149285,"Dokter Spesialis Patologi Klinik (SP.PK)")</f>
        <v>#VALUE!</v>
      </c>
      <c r="BC169" s="135">
        <f t="shared" si="173"/>
        <v>1</v>
      </c>
      <c r="BD169" s="134" t="e">
        <f t="shared" si="174"/>
        <v>#VALUE!</v>
      </c>
      <c r="BE169" s="134" t="e">
        <f t="shared" si="175"/>
        <v>#VALUE!</v>
      </c>
      <c r="BF169" s="133" t="e">
        <f>COUNTIFS(A1_Individu_Data_Keadaan_SDMK!A$4:A$149931,K169,A1_Individu_Data_Keadaan_SDMK!S$4:S$149285,"Dokter Spesialis Patologi Anatomi (Sp.PA)")</f>
        <v>#VALUE!</v>
      </c>
      <c r="BG169" s="135">
        <f t="shared" si="176"/>
        <v>0</v>
      </c>
      <c r="BH169" s="134" t="e">
        <f t="shared" si="177"/>
        <v>#VALUE!</v>
      </c>
      <c r="BI169" s="134" t="e">
        <f t="shared" si="178"/>
        <v>#VALUE!</v>
      </c>
      <c r="BJ169" s="133" t="e">
        <f>COUNTIFS(A1_Individu_Data_Keadaan_SDMK!A$4:A$149931,K169,A1_Individu_Data_Keadaan_SDMK!S$4:S$149285,"Dokter Spesialis Rehabilitasi Medik (Sp.RM)")</f>
        <v>#VALUE!</v>
      </c>
      <c r="BK169" s="135" t="e">
        <f t="shared" si="179"/>
        <v>#VALUE!</v>
      </c>
      <c r="BL169" s="134" t="e">
        <f t="shared" si="180"/>
        <v>#VALUE!</v>
      </c>
      <c r="BM169" s="134" t="e">
        <f t="shared" si="181"/>
        <v>#VALUE!</v>
      </c>
      <c r="BN169" s="139" t="e">
        <f t="shared" si="182"/>
        <v>#VALUE!</v>
      </c>
    </row>
    <row r="170" spans="11:66" ht="15">
      <c r="K170" s="120" t="s">
        <v>14477</v>
      </c>
      <c r="L170" s="120" t="s">
        <v>14478</v>
      </c>
      <c r="M170" s="120" t="s">
        <v>1632</v>
      </c>
      <c r="N170" s="120" t="s">
        <v>12208</v>
      </c>
      <c r="O170" s="120" t="s">
        <v>12203</v>
      </c>
      <c r="P170" s="120">
        <v>33</v>
      </c>
      <c r="Q170" s="120">
        <v>3319</v>
      </c>
      <c r="R170" s="348" t="str">
        <f>IF(P170&lt;&gt;"",VLOOKUP(P170,'01_MASTER_KODE_WILAYAH'!H$1437:I$1470,2,FALSE),"")</f>
        <v>JAWA TENGAH</v>
      </c>
      <c r="S170" s="348" t="str">
        <f>IF(Q170&lt;&gt;"",VLOOKUP(Q170,'01_MASTER_KODE_WILAYAH'!D$5:F$1353,3,FALSE),"")</f>
        <v>KUDUS</v>
      </c>
      <c r="T170" s="422" t="str">
        <f t="shared" si="147"/>
        <v>Organisasi</v>
      </c>
      <c r="U170" s="145" t="e">
        <f t="shared" si="148"/>
        <v>#VALUE!</v>
      </c>
      <c r="V170" s="133" t="e">
        <f>COUNTIFS(A1_Individu_Data_Keadaan_SDMK!A$4:A$149931,K170,A1_Individu_Data_Keadaan_SDMK!S$4:S$149285,"Dokter Umum")</f>
        <v>#VALUE!</v>
      </c>
      <c r="W170" s="122">
        <f t="shared" si="149"/>
        <v>9</v>
      </c>
      <c r="X170" s="134" t="e">
        <f t="shared" si="150"/>
        <v>#VALUE!</v>
      </c>
      <c r="Y170" s="134" t="e">
        <f t="shared" si="151"/>
        <v>#VALUE!</v>
      </c>
      <c r="Z170" s="133" t="e">
        <f>COUNTIFS(A1_Individu_Data_Keadaan_SDMK!A$4:A$149931,K170,A1_Individu_Data_Keadaan_SDMK!S$4:S$149285,"Dokter Gigi")</f>
        <v>#VALUE!</v>
      </c>
      <c r="AA170" s="122">
        <f t="shared" si="152"/>
        <v>2</v>
      </c>
      <c r="AB170" s="134" t="e">
        <f t="shared" si="153"/>
        <v>#VALUE!</v>
      </c>
      <c r="AC170" s="134" t="e">
        <f t="shared" si="154"/>
        <v>#VALUE!</v>
      </c>
      <c r="AD170" s="133" t="e">
        <f>COUNTIFS(A1_Individu_Data_Keadaan_SDMK!A$4:A$149931,K170,A1_Individu_Data_Keadaan_SDMK!S$4:S$149285,"Dokter Spesialis Penyakit Dalam (Sp.PD)")</f>
        <v>#VALUE!</v>
      </c>
      <c r="AE170" s="122">
        <f t="shared" si="155"/>
        <v>2</v>
      </c>
      <c r="AF170" s="134" t="e">
        <f t="shared" si="156"/>
        <v>#VALUE!</v>
      </c>
      <c r="AG170" s="134" t="e">
        <f t="shared" si="157"/>
        <v>#VALUE!</v>
      </c>
      <c r="AH170" s="133" t="e">
        <f>COUNTIFS(A1_Individu_Data_Keadaan_SDMK!A$4:A$149931,K170,A1_Individu_Data_Keadaan_SDMK!S$4:S$149285,"Dokter Spesialis Obstetri &amp; Ginekologi - Kebidanan &amp; Kandungan (Sp.OG)")</f>
        <v>#VALUE!</v>
      </c>
      <c r="AI170" s="122">
        <f t="shared" si="158"/>
        <v>2</v>
      </c>
      <c r="AJ170" s="134" t="e">
        <f t="shared" si="159"/>
        <v>#VALUE!</v>
      </c>
      <c r="AK170" s="134" t="e">
        <f t="shared" si="160"/>
        <v>#VALUE!</v>
      </c>
      <c r="AL170" s="133" t="e">
        <f>COUNTIFS(A1_Individu_Data_Keadaan_SDMK!A$4:A$149931,K170,A1_Individu_Data_Keadaan_SDMK!S$4:S$149285,"Dokter Spesialis Anak (Sp.A)")</f>
        <v>#VALUE!</v>
      </c>
      <c r="AM170" s="135">
        <f t="shared" si="161"/>
        <v>2</v>
      </c>
      <c r="AN170" s="134" t="e">
        <f t="shared" si="162"/>
        <v>#VALUE!</v>
      </c>
      <c r="AO170" s="134" t="e">
        <f t="shared" si="163"/>
        <v>#VALUE!</v>
      </c>
      <c r="AP170" s="133" t="e">
        <f>COUNTIFS(A1_Individu_Data_Keadaan_SDMK!A$4:A$149931,K170,A1_Individu_Data_Keadaan_SDMK!S$4:S$149285,"Dokter Spesialis Bedah (Sp.B)")</f>
        <v>#VALUE!</v>
      </c>
      <c r="AQ170" s="135">
        <f t="shared" si="164"/>
        <v>2</v>
      </c>
      <c r="AR170" s="134" t="e">
        <f t="shared" si="165"/>
        <v>#VALUE!</v>
      </c>
      <c r="AS170" s="134" t="e">
        <f t="shared" si="166"/>
        <v>#VALUE!</v>
      </c>
      <c r="AT170" s="133" t="e">
        <f>COUNTIFS(A1_Individu_Data_Keadaan_SDMK!A$4:A$149931,K170,A1_Individu_Data_Keadaan_SDMK!S$4:S$149285,"Dokter Spesialis Radiologi (Sp.Rad)")</f>
        <v>#VALUE!</v>
      </c>
      <c r="AU170" s="135">
        <f t="shared" si="167"/>
        <v>1</v>
      </c>
      <c r="AV170" s="134" t="e">
        <f t="shared" si="168"/>
        <v>#VALUE!</v>
      </c>
      <c r="AW170" s="134" t="e">
        <f t="shared" si="169"/>
        <v>#VALUE!</v>
      </c>
      <c r="AX170" s="133" t="e">
        <f>COUNTIFS(A1_Individu_Data_Keadaan_SDMK!A$4:A$149931,K170,A1_Individu_Data_Keadaan_SDMK!S$4:S$149285,"Dokter Spesialis Anastesiologi (Sp.An)")</f>
        <v>#VALUE!</v>
      </c>
      <c r="AY170" s="135">
        <f t="shared" si="170"/>
        <v>1</v>
      </c>
      <c r="AZ170" s="134" t="e">
        <f t="shared" si="171"/>
        <v>#VALUE!</v>
      </c>
      <c r="BA170" s="134" t="e">
        <f t="shared" si="172"/>
        <v>#VALUE!</v>
      </c>
      <c r="BB170" s="133" t="e">
        <f>COUNTIFS(A1_Individu_Data_Keadaan_SDMK!A$4:A$149931,K170,A1_Individu_Data_Keadaan_SDMK!S$4:S$149285,"Dokter Spesialis Patologi Klinik (SP.PK)")</f>
        <v>#VALUE!</v>
      </c>
      <c r="BC170" s="135">
        <f t="shared" si="173"/>
        <v>1</v>
      </c>
      <c r="BD170" s="134" t="e">
        <f t="shared" si="174"/>
        <v>#VALUE!</v>
      </c>
      <c r="BE170" s="134" t="e">
        <f t="shared" si="175"/>
        <v>#VALUE!</v>
      </c>
      <c r="BF170" s="133" t="e">
        <f>COUNTIFS(A1_Individu_Data_Keadaan_SDMK!A$4:A$149931,K170,A1_Individu_Data_Keadaan_SDMK!S$4:S$149285,"Dokter Spesialis Patologi Anatomi (Sp.PA)")</f>
        <v>#VALUE!</v>
      </c>
      <c r="BG170" s="135">
        <f t="shared" si="176"/>
        <v>0</v>
      </c>
      <c r="BH170" s="134" t="e">
        <f t="shared" si="177"/>
        <v>#VALUE!</v>
      </c>
      <c r="BI170" s="134" t="e">
        <f t="shared" si="178"/>
        <v>#VALUE!</v>
      </c>
      <c r="BJ170" s="133" t="e">
        <f>COUNTIFS(A1_Individu_Data_Keadaan_SDMK!A$4:A$149931,K170,A1_Individu_Data_Keadaan_SDMK!S$4:S$149285,"Dokter Spesialis Rehabilitasi Medik (Sp.RM)")</f>
        <v>#VALUE!</v>
      </c>
      <c r="BK170" s="135" t="e">
        <f t="shared" si="179"/>
        <v>#VALUE!</v>
      </c>
      <c r="BL170" s="134" t="e">
        <f t="shared" si="180"/>
        <v>#VALUE!</v>
      </c>
      <c r="BM170" s="134" t="e">
        <f t="shared" si="181"/>
        <v>#VALUE!</v>
      </c>
      <c r="BN170" s="139" t="e">
        <f t="shared" si="182"/>
        <v>#VALUE!</v>
      </c>
    </row>
    <row r="171" spans="11:66" ht="15">
      <c r="K171" s="120" t="s">
        <v>14479</v>
      </c>
      <c r="L171" s="120" t="s">
        <v>14480</v>
      </c>
      <c r="M171" s="120" t="s">
        <v>1632</v>
      </c>
      <c r="N171" s="120" t="s">
        <v>12209</v>
      </c>
      <c r="O171" s="120" t="s">
        <v>9</v>
      </c>
      <c r="P171" s="120">
        <v>33</v>
      </c>
      <c r="Q171" s="120">
        <v>3319</v>
      </c>
      <c r="R171" s="348" t="str">
        <f>IF(P171&lt;&gt;"",VLOOKUP(P171,'01_MASTER_KODE_WILAYAH'!H$1437:I$1470,2,FALSE),"")</f>
        <v>JAWA TENGAH</v>
      </c>
      <c r="S171" s="348" t="str">
        <f>IF(Q171&lt;&gt;"",VLOOKUP(Q171,'01_MASTER_KODE_WILAYAH'!D$5:F$1353,3,FALSE),"")</f>
        <v>KUDUS</v>
      </c>
      <c r="T171" s="422" t="str">
        <f t="shared" si="147"/>
        <v>TNI AD</v>
      </c>
      <c r="U171" s="145" t="e">
        <f t="shared" si="148"/>
        <v>#VALUE!</v>
      </c>
      <c r="V171" s="133" t="e">
        <f>COUNTIFS(A1_Individu_Data_Keadaan_SDMK!A$4:A$149931,K171,A1_Individu_Data_Keadaan_SDMK!S$4:S$149285,"Dokter Umum")</f>
        <v>#VALUE!</v>
      </c>
      <c r="W171" s="122">
        <f t="shared" si="149"/>
        <v>4</v>
      </c>
      <c r="X171" s="134" t="e">
        <f t="shared" si="150"/>
        <v>#VALUE!</v>
      </c>
      <c r="Y171" s="134" t="e">
        <f t="shared" si="151"/>
        <v>#VALUE!</v>
      </c>
      <c r="Z171" s="133" t="e">
        <f>COUNTIFS(A1_Individu_Data_Keadaan_SDMK!A$4:A$149931,K171,A1_Individu_Data_Keadaan_SDMK!S$4:S$149285,"Dokter Gigi")</f>
        <v>#VALUE!</v>
      </c>
      <c r="AA171" s="122">
        <f t="shared" si="152"/>
        <v>1</v>
      </c>
      <c r="AB171" s="134" t="e">
        <f t="shared" si="153"/>
        <v>#VALUE!</v>
      </c>
      <c r="AC171" s="134" t="e">
        <f t="shared" si="154"/>
        <v>#VALUE!</v>
      </c>
      <c r="AD171" s="133" t="e">
        <f>COUNTIFS(A1_Individu_Data_Keadaan_SDMK!A$4:A$149931,K171,A1_Individu_Data_Keadaan_SDMK!S$4:S$149285,"Dokter Spesialis Penyakit Dalam (Sp.PD)")</f>
        <v>#VALUE!</v>
      </c>
      <c r="AE171" s="122">
        <f t="shared" si="155"/>
        <v>1</v>
      </c>
      <c r="AF171" s="134" t="e">
        <f t="shared" si="156"/>
        <v>#VALUE!</v>
      </c>
      <c r="AG171" s="134" t="e">
        <f t="shared" si="157"/>
        <v>#VALUE!</v>
      </c>
      <c r="AH171" s="133" t="e">
        <f>COUNTIFS(A1_Individu_Data_Keadaan_SDMK!A$4:A$149931,K171,A1_Individu_Data_Keadaan_SDMK!S$4:S$149285,"Dokter Spesialis Obstetri &amp; Ginekologi - Kebidanan &amp; Kandungan (Sp.OG)")</f>
        <v>#VALUE!</v>
      </c>
      <c r="AI171" s="122">
        <f t="shared" si="158"/>
        <v>1</v>
      </c>
      <c r="AJ171" s="134" t="e">
        <f t="shared" si="159"/>
        <v>#VALUE!</v>
      </c>
      <c r="AK171" s="134" t="e">
        <f t="shared" si="160"/>
        <v>#VALUE!</v>
      </c>
      <c r="AL171" s="133" t="e">
        <f>COUNTIFS(A1_Individu_Data_Keadaan_SDMK!A$4:A$149931,K171,A1_Individu_Data_Keadaan_SDMK!S$4:S$149285,"Dokter Spesialis Anak (Sp.A)")</f>
        <v>#VALUE!</v>
      </c>
      <c r="AM171" s="135">
        <f t="shared" si="161"/>
        <v>1</v>
      </c>
      <c r="AN171" s="134" t="e">
        <f t="shared" si="162"/>
        <v>#VALUE!</v>
      </c>
      <c r="AO171" s="134" t="e">
        <f t="shared" si="163"/>
        <v>#VALUE!</v>
      </c>
      <c r="AP171" s="133" t="e">
        <f>COUNTIFS(A1_Individu_Data_Keadaan_SDMK!A$4:A$149931,K171,A1_Individu_Data_Keadaan_SDMK!S$4:S$149285,"Dokter Spesialis Bedah (Sp.B)")</f>
        <v>#VALUE!</v>
      </c>
      <c r="AQ171" s="135">
        <f t="shared" si="164"/>
        <v>1</v>
      </c>
      <c r="AR171" s="134" t="e">
        <f t="shared" si="165"/>
        <v>#VALUE!</v>
      </c>
      <c r="AS171" s="134" t="e">
        <f t="shared" si="166"/>
        <v>#VALUE!</v>
      </c>
      <c r="AT171" s="133" t="e">
        <f>COUNTIFS(A1_Individu_Data_Keadaan_SDMK!A$4:A$149931,K171,A1_Individu_Data_Keadaan_SDMK!S$4:S$149285,"Dokter Spesialis Radiologi (Sp.Rad)")</f>
        <v>#VALUE!</v>
      </c>
      <c r="AU171" s="135">
        <f t="shared" si="167"/>
        <v>0</v>
      </c>
      <c r="AV171" s="134" t="e">
        <f t="shared" si="168"/>
        <v>#VALUE!</v>
      </c>
      <c r="AW171" s="134" t="e">
        <f t="shared" si="169"/>
        <v>#VALUE!</v>
      </c>
      <c r="AX171" s="133" t="e">
        <f>COUNTIFS(A1_Individu_Data_Keadaan_SDMK!A$4:A$149931,K171,A1_Individu_Data_Keadaan_SDMK!S$4:S$149285,"Dokter Spesialis Anastesiologi (Sp.An)")</f>
        <v>#VALUE!</v>
      </c>
      <c r="AY171" s="135">
        <f t="shared" si="170"/>
        <v>0</v>
      </c>
      <c r="AZ171" s="134" t="e">
        <f t="shared" si="171"/>
        <v>#VALUE!</v>
      </c>
      <c r="BA171" s="134" t="e">
        <f t="shared" si="172"/>
        <v>#VALUE!</v>
      </c>
      <c r="BB171" s="133" t="e">
        <f>COUNTIFS(A1_Individu_Data_Keadaan_SDMK!A$4:A$149931,K171,A1_Individu_Data_Keadaan_SDMK!S$4:S$149285,"Dokter Spesialis Patologi Klinik (SP.PK)")</f>
        <v>#VALUE!</v>
      </c>
      <c r="BC171" s="135">
        <f t="shared" si="173"/>
        <v>0</v>
      </c>
      <c r="BD171" s="134" t="e">
        <f t="shared" si="174"/>
        <v>#VALUE!</v>
      </c>
      <c r="BE171" s="134" t="e">
        <f t="shared" si="175"/>
        <v>#VALUE!</v>
      </c>
      <c r="BF171" s="133" t="e">
        <f>COUNTIFS(A1_Individu_Data_Keadaan_SDMK!A$4:A$149931,K171,A1_Individu_Data_Keadaan_SDMK!S$4:S$149285,"Dokter Spesialis Patologi Anatomi (Sp.PA)")</f>
        <v>#VALUE!</v>
      </c>
      <c r="BG171" s="135">
        <f t="shared" si="176"/>
        <v>0</v>
      </c>
      <c r="BH171" s="134" t="e">
        <f t="shared" si="177"/>
        <v>#VALUE!</v>
      </c>
      <c r="BI171" s="134" t="e">
        <f t="shared" si="178"/>
        <v>#VALUE!</v>
      </c>
      <c r="BJ171" s="133" t="e">
        <f>COUNTIFS(A1_Individu_Data_Keadaan_SDMK!A$4:A$149931,K171,A1_Individu_Data_Keadaan_SDMK!S$4:S$149285,"Dokter Spesialis Rehabilitasi Medik (Sp.RM)")</f>
        <v>#VALUE!</v>
      </c>
      <c r="BK171" s="135" t="e">
        <f t="shared" si="179"/>
        <v>#VALUE!</v>
      </c>
      <c r="BL171" s="134" t="e">
        <f t="shared" si="180"/>
        <v>#VALUE!</v>
      </c>
      <c r="BM171" s="134" t="e">
        <f t="shared" si="181"/>
        <v>#VALUE!</v>
      </c>
      <c r="BN171" s="139" t="e">
        <f t="shared" si="182"/>
        <v>#VALUE!</v>
      </c>
    </row>
    <row r="172" spans="11:66" ht="15">
      <c r="K172" s="120" t="s">
        <v>14481</v>
      </c>
      <c r="L172" s="120" t="s">
        <v>14482</v>
      </c>
      <c r="M172" s="120" t="s">
        <v>1632</v>
      </c>
      <c r="N172" s="120" t="s">
        <v>12207</v>
      </c>
      <c r="O172" s="120" t="s">
        <v>12201</v>
      </c>
      <c r="P172" s="120">
        <v>33</v>
      </c>
      <c r="Q172" s="120">
        <v>3320</v>
      </c>
      <c r="R172" s="348" t="str">
        <f>IF(P172&lt;&gt;"",VLOOKUP(P172,'01_MASTER_KODE_WILAYAH'!H$1437:I$1470,2,FALSE),"")</f>
        <v>JAWA TENGAH</v>
      </c>
      <c r="S172" s="348" t="str">
        <f>IF(Q172&lt;&gt;"",VLOOKUP(Q172,'01_MASTER_KODE_WILAYAH'!D$5:F$1353,3,FALSE),"")</f>
        <v>JEPARA</v>
      </c>
      <c r="T172" s="422" t="str">
        <f t="shared" si="147"/>
        <v>Pemerintah</v>
      </c>
      <c r="U172" s="145" t="e">
        <f t="shared" si="148"/>
        <v>#VALUE!</v>
      </c>
      <c r="V172" s="133" t="e">
        <f>COUNTIFS(A1_Individu_Data_Keadaan_SDMK!A$4:A$149931,K172,A1_Individu_Data_Keadaan_SDMK!S$4:S$149285,"Dokter Umum")</f>
        <v>#VALUE!</v>
      </c>
      <c r="W172" s="122">
        <f t="shared" si="149"/>
        <v>12</v>
      </c>
      <c r="X172" s="134" t="e">
        <f t="shared" si="150"/>
        <v>#VALUE!</v>
      </c>
      <c r="Y172" s="134" t="e">
        <f t="shared" si="151"/>
        <v>#VALUE!</v>
      </c>
      <c r="Z172" s="133" t="e">
        <f>COUNTIFS(A1_Individu_Data_Keadaan_SDMK!A$4:A$149931,K172,A1_Individu_Data_Keadaan_SDMK!S$4:S$149285,"Dokter Gigi")</f>
        <v>#VALUE!</v>
      </c>
      <c r="AA172" s="122">
        <f t="shared" si="152"/>
        <v>3</v>
      </c>
      <c r="AB172" s="134" t="e">
        <f t="shared" si="153"/>
        <v>#VALUE!</v>
      </c>
      <c r="AC172" s="134" t="e">
        <f t="shared" si="154"/>
        <v>#VALUE!</v>
      </c>
      <c r="AD172" s="133" t="e">
        <f>COUNTIFS(A1_Individu_Data_Keadaan_SDMK!A$4:A$149931,K172,A1_Individu_Data_Keadaan_SDMK!S$4:S$149285,"Dokter Spesialis Penyakit Dalam (Sp.PD)")</f>
        <v>#VALUE!</v>
      </c>
      <c r="AE172" s="122">
        <f t="shared" si="155"/>
        <v>3</v>
      </c>
      <c r="AF172" s="134" t="e">
        <f t="shared" si="156"/>
        <v>#VALUE!</v>
      </c>
      <c r="AG172" s="134" t="e">
        <f t="shared" si="157"/>
        <v>#VALUE!</v>
      </c>
      <c r="AH172" s="133" t="e">
        <f>COUNTIFS(A1_Individu_Data_Keadaan_SDMK!A$4:A$149931,K172,A1_Individu_Data_Keadaan_SDMK!S$4:S$149285,"Dokter Spesialis Obstetri &amp; Ginekologi - Kebidanan &amp; Kandungan (Sp.OG)")</f>
        <v>#VALUE!</v>
      </c>
      <c r="AI172" s="122">
        <f t="shared" si="158"/>
        <v>3</v>
      </c>
      <c r="AJ172" s="134" t="e">
        <f t="shared" si="159"/>
        <v>#VALUE!</v>
      </c>
      <c r="AK172" s="134" t="e">
        <f t="shared" si="160"/>
        <v>#VALUE!</v>
      </c>
      <c r="AL172" s="133" t="e">
        <f>COUNTIFS(A1_Individu_Data_Keadaan_SDMK!A$4:A$149931,K172,A1_Individu_Data_Keadaan_SDMK!S$4:S$149285,"Dokter Spesialis Anak (Sp.A)")</f>
        <v>#VALUE!</v>
      </c>
      <c r="AM172" s="135">
        <f t="shared" si="161"/>
        <v>3</v>
      </c>
      <c r="AN172" s="134" t="e">
        <f t="shared" si="162"/>
        <v>#VALUE!</v>
      </c>
      <c r="AO172" s="134" t="e">
        <f t="shared" si="163"/>
        <v>#VALUE!</v>
      </c>
      <c r="AP172" s="133" t="e">
        <f>COUNTIFS(A1_Individu_Data_Keadaan_SDMK!A$4:A$149931,K172,A1_Individu_Data_Keadaan_SDMK!S$4:S$149285,"Dokter Spesialis Bedah (Sp.B)")</f>
        <v>#VALUE!</v>
      </c>
      <c r="AQ172" s="135">
        <f t="shared" si="164"/>
        <v>3</v>
      </c>
      <c r="AR172" s="134" t="e">
        <f t="shared" si="165"/>
        <v>#VALUE!</v>
      </c>
      <c r="AS172" s="134" t="e">
        <f t="shared" si="166"/>
        <v>#VALUE!</v>
      </c>
      <c r="AT172" s="133" t="e">
        <f>COUNTIFS(A1_Individu_Data_Keadaan_SDMK!A$4:A$149931,K172,A1_Individu_Data_Keadaan_SDMK!S$4:S$149285,"Dokter Spesialis Radiologi (Sp.Rad)")</f>
        <v>#VALUE!</v>
      </c>
      <c r="AU172" s="135">
        <f t="shared" si="167"/>
        <v>2</v>
      </c>
      <c r="AV172" s="134" t="e">
        <f t="shared" si="168"/>
        <v>#VALUE!</v>
      </c>
      <c r="AW172" s="134" t="e">
        <f t="shared" si="169"/>
        <v>#VALUE!</v>
      </c>
      <c r="AX172" s="133" t="e">
        <f>COUNTIFS(A1_Individu_Data_Keadaan_SDMK!A$4:A$149931,K172,A1_Individu_Data_Keadaan_SDMK!S$4:S$149285,"Dokter Spesialis Anastesiologi (Sp.An)")</f>
        <v>#VALUE!</v>
      </c>
      <c r="AY172" s="135">
        <f t="shared" si="170"/>
        <v>2</v>
      </c>
      <c r="AZ172" s="134" t="e">
        <f t="shared" si="171"/>
        <v>#VALUE!</v>
      </c>
      <c r="BA172" s="134" t="e">
        <f t="shared" si="172"/>
        <v>#VALUE!</v>
      </c>
      <c r="BB172" s="133" t="e">
        <f>COUNTIFS(A1_Individu_Data_Keadaan_SDMK!A$4:A$149931,K172,A1_Individu_Data_Keadaan_SDMK!S$4:S$149285,"Dokter Spesialis Patologi Klinik (SP.PK)")</f>
        <v>#VALUE!</v>
      </c>
      <c r="BC172" s="135">
        <f t="shared" si="173"/>
        <v>2</v>
      </c>
      <c r="BD172" s="134" t="e">
        <f t="shared" si="174"/>
        <v>#VALUE!</v>
      </c>
      <c r="BE172" s="134" t="e">
        <f t="shared" si="175"/>
        <v>#VALUE!</v>
      </c>
      <c r="BF172" s="133" t="e">
        <f>COUNTIFS(A1_Individu_Data_Keadaan_SDMK!A$4:A$149931,K172,A1_Individu_Data_Keadaan_SDMK!S$4:S$149285,"Dokter Spesialis Patologi Anatomi (Sp.PA)")</f>
        <v>#VALUE!</v>
      </c>
      <c r="BG172" s="135">
        <f t="shared" si="176"/>
        <v>0</v>
      </c>
      <c r="BH172" s="134" t="e">
        <f t="shared" si="177"/>
        <v>#VALUE!</v>
      </c>
      <c r="BI172" s="134" t="e">
        <f t="shared" si="178"/>
        <v>#VALUE!</v>
      </c>
      <c r="BJ172" s="133" t="e">
        <f>COUNTIFS(A1_Individu_Data_Keadaan_SDMK!A$4:A$149931,K172,A1_Individu_Data_Keadaan_SDMK!S$4:S$149285,"Dokter Spesialis Rehabilitasi Medik (Sp.RM)")</f>
        <v>#VALUE!</v>
      </c>
      <c r="BK172" s="135" t="e">
        <f t="shared" si="179"/>
        <v>#VALUE!</v>
      </c>
      <c r="BL172" s="134" t="e">
        <f t="shared" si="180"/>
        <v>#VALUE!</v>
      </c>
      <c r="BM172" s="134" t="e">
        <f t="shared" si="181"/>
        <v>#VALUE!</v>
      </c>
      <c r="BN172" s="139" t="e">
        <f t="shared" si="182"/>
        <v>#VALUE!</v>
      </c>
    </row>
    <row r="173" spans="11:66" ht="15">
      <c r="K173" s="120" t="s">
        <v>14483</v>
      </c>
      <c r="L173" s="120" t="s">
        <v>14484</v>
      </c>
      <c r="M173" s="120" t="s">
        <v>1632</v>
      </c>
      <c r="N173" s="120" t="s">
        <v>12208</v>
      </c>
      <c r="O173" s="120" t="s">
        <v>11675</v>
      </c>
      <c r="P173" s="120">
        <v>33</v>
      </c>
      <c r="Q173" s="120">
        <v>3320</v>
      </c>
      <c r="R173" s="348" t="str">
        <f>IF(P173&lt;&gt;"",VLOOKUP(P173,'01_MASTER_KODE_WILAYAH'!H$1437:I$1470,2,FALSE),"")</f>
        <v>JAWA TENGAH</v>
      </c>
      <c r="S173" s="348" t="str">
        <f>IF(Q173&lt;&gt;"",VLOOKUP(Q173,'01_MASTER_KODE_WILAYAH'!D$5:F$1353,3,FALSE),"")</f>
        <v>JEPARA</v>
      </c>
      <c r="T173" s="422" t="str">
        <f t="shared" si="147"/>
        <v>Pemerintah</v>
      </c>
      <c r="U173" s="145" t="e">
        <f t="shared" si="148"/>
        <v>#VALUE!</v>
      </c>
      <c r="V173" s="133" t="e">
        <f>COUNTIFS(A1_Individu_Data_Keadaan_SDMK!A$4:A$149931,K173,A1_Individu_Data_Keadaan_SDMK!S$4:S$149285,"Dokter Umum")</f>
        <v>#VALUE!</v>
      </c>
      <c r="W173" s="122">
        <f t="shared" si="149"/>
        <v>9</v>
      </c>
      <c r="X173" s="134" t="e">
        <f t="shared" si="150"/>
        <v>#VALUE!</v>
      </c>
      <c r="Y173" s="134" t="e">
        <f t="shared" si="151"/>
        <v>#VALUE!</v>
      </c>
      <c r="Z173" s="133" t="e">
        <f>COUNTIFS(A1_Individu_Data_Keadaan_SDMK!A$4:A$149931,K173,A1_Individu_Data_Keadaan_SDMK!S$4:S$149285,"Dokter Gigi")</f>
        <v>#VALUE!</v>
      </c>
      <c r="AA173" s="122">
        <f t="shared" si="152"/>
        <v>2</v>
      </c>
      <c r="AB173" s="134" t="e">
        <f t="shared" si="153"/>
        <v>#VALUE!</v>
      </c>
      <c r="AC173" s="134" t="e">
        <f t="shared" si="154"/>
        <v>#VALUE!</v>
      </c>
      <c r="AD173" s="133" t="e">
        <f>COUNTIFS(A1_Individu_Data_Keadaan_SDMK!A$4:A$149931,K173,A1_Individu_Data_Keadaan_SDMK!S$4:S$149285,"Dokter Spesialis Penyakit Dalam (Sp.PD)")</f>
        <v>#VALUE!</v>
      </c>
      <c r="AE173" s="122">
        <f t="shared" si="155"/>
        <v>2</v>
      </c>
      <c r="AF173" s="134" t="e">
        <f t="shared" si="156"/>
        <v>#VALUE!</v>
      </c>
      <c r="AG173" s="134" t="e">
        <f t="shared" si="157"/>
        <v>#VALUE!</v>
      </c>
      <c r="AH173" s="133" t="e">
        <f>COUNTIFS(A1_Individu_Data_Keadaan_SDMK!A$4:A$149931,K173,A1_Individu_Data_Keadaan_SDMK!S$4:S$149285,"Dokter Spesialis Obstetri &amp; Ginekologi - Kebidanan &amp; Kandungan (Sp.OG)")</f>
        <v>#VALUE!</v>
      </c>
      <c r="AI173" s="122">
        <f t="shared" si="158"/>
        <v>2</v>
      </c>
      <c r="AJ173" s="134" t="e">
        <f t="shared" si="159"/>
        <v>#VALUE!</v>
      </c>
      <c r="AK173" s="134" t="e">
        <f t="shared" si="160"/>
        <v>#VALUE!</v>
      </c>
      <c r="AL173" s="133" t="e">
        <f>COUNTIFS(A1_Individu_Data_Keadaan_SDMK!A$4:A$149931,K173,A1_Individu_Data_Keadaan_SDMK!S$4:S$149285,"Dokter Spesialis Anak (Sp.A)")</f>
        <v>#VALUE!</v>
      </c>
      <c r="AM173" s="135">
        <f t="shared" si="161"/>
        <v>2</v>
      </c>
      <c r="AN173" s="134" t="e">
        <f t="shared" si="162"/>
        <v>#VALUE!</v>
      </c>
      <c r="AO173" s="134" t="e">
        <f t="shared" si="163"/>
        <v>#VALUE!</v>
      </c>
      <c r="AP173" s="133" t="e">
        <f>COUNTIFS(A1_Individu_Data_Keadaan_SDMK!A$4:A$149931,K173,A1_Individu_Data_Keadaan_SDMK!S$4:S$149285,"Dokter Spesialis Bedah (Sp.B)")</f>
        <v>#VALUE!</v>
      </c>
      <c r="AQ173" s="135">
        <f t="shared" si="164"/>
        <v>2</v>
      </c>
      <c r="AR173" s="134" t="e">
        <f t="shared" si="165"/>
        <v>#VALUE!</v>
      </c>
      <c r="AS173" s="134" t="e">
        <f t="shared" si="166"/>
        <v>#VALUE!</v>
      </c>
      <c r="AT173" s="133" t="e">
        <f>COUNTIFS(A1_Individu_Data_Keadaan_SDMK!A$4:A$149931,K173,A1_Individu_Data_Keadaan_SDMK!S$4:S$149285,"Dokter Spesialis Radiologi (Sp.Rad)")</f>
        <v>#VALUE!</v>
      </c>
      <c r="AU173" s="135">
        <f t="shared" si="167"/>
        <v>1</v>
      </c>
      <c r="AV173" s="134" t="e">
        <f t="shared" si="168"/>
        <v>#VALUE!</v>
      </c>
      <c r="AW173" s="134" t="e">
        <f t="shared" si="169"/>
        <v>#VALUE!</v>
      </c>
      <c r="AX173" s="133" t="e">
        <f>COUNTIFS(A1_Individu_Data_Keadaan_SDMK!A$4:A$149931,K173,A1_Individu_Data_Keadaan_SDMK!S$4:S$149285,"Dokter Spesialis Anastesiologi (Sp.An)")</f>
        <v>#VALUE!</v>
      </c>
      <c r="AY173" s="135">
        <f t="shared" si="170"/>
        <v>1</v>
      </c>
      <c r="AZ173" s="134" t="e">
        <f t="shared" si="171"/>
        <v>#VALUE!</v>
      </c>
      <c r="BA173" s="134" t="e">
        <f t="shared" si="172"/>
        <v>#VALUE!</v>
      </c>
      <c r="BB173" s="133" t="e">
        <f>COUNTIFS(A1_Individu_Data_Keadaan_SDMK!A$4:A$149931,K173,A1_Individu_Data_Keadaan_SDMK!S$4:S$149285,"Dokter Spesialis Patologi Klinik (SP.PK)")</f>
        <v>#VALUE!</v>
      </c>
      <c r="BC173" s="135">
        <f t="shared" si="173"/>
        <v>1</v>
      </c>
      <c r="BD173" s="134" t="e">
        <f t="shared" si="174"/>
        <v>#VALUE!</v>
      </c>
      <c r="BE173" s="134" t="e">
        <f t="shared" si="175"/>
        <v>#VALUE!</v>
      </c>
      <c r="BF173" s="133" t="e">
        <f>COUNTIFS(A1_Individu_Data_Keadaan_SDMK!A$4:A$149931,K173,A1_Individu_Data_Keadaan_SDMK!S$4:S$149285,"Dokter Spesialis Patologi Anatomi (Sp.PA)")</f>
        <v>#VALUE!</v>
      </c>
      <c r="BG173" s="135">
        <f t="shared" si="176"/>
        <v>0</v>
      </c>
      <c r="BH173" s="134" t="e">
        <f t="shared" si="177"/>
        <v>#VALUE!</v>
      </c>
      <c r="BI173" s="134" t="e">
        <f t="shared" si="178"/>
        <v>#VALUE!</v>
      </c>
      <c r="BJ173" s="133" t="e">
        <f>COUNTIFS(A1_Individu_Data_Keadaan_SDMK!A$4:A$149931,K173,A1_Individu_Data_Keadaan_SDMK!S$4:S$149285,"Dokter Spesialis Rehabilitasi Medik (Sp.RM)")</f>
        <v>#VALUE!</v>
      </c>
      <c r="BK173" s="135" t="e">
        <f t="shared" si="179"/>
        <v>#VALUE!</v>
      </c>
      <c r="BL173" s="134" t="e">
        <f t="shared" si="180"/>
        <v>#VALUE!</v>
      </c>
      <c r="BM173" s="134" t="e">
        <f t="shared" si="181"/>
        <v>#VALUE!</v>
      </c>
      <c r="BN173" s="139" t="e">
        <f t="shared" si="182"/>
        <v>#VALUE!</v>
      </c>
    </row>
    <row r="174" spans="11:66" ht="15">
      <c r="K174" s="120" t="s">
        <v>14485</v>
      </c>
      <c r="L174" s="120" t="s">
        <v>14486</v>
      </c>
      <c r="M174" s="120" t="s">
        <v>1632</v>
      </c>
      <c r="N174" s="120" t="s">
        <v>12208</v>
      </c>
      <c r="O174" s="120" t="s">
        <v>12206</v>
      </c>
      <c r="P174" s="120">
        <v>33</v>
      </c>
      <c r="Q174" s="120">
        <v>3320</v>
      </c>
      <c r="R174" s="348" t="str">
        <f>IF(P174&lt;&gt;"",VLOOKUP(P174,'01_MASTER_KODE_WILAYAH'!H$1437:I$1470,2,FALSE),"")</f>
        <v>JAWA TENGAH</v>
      </c>
      <c r="S174" s="348" t="str">
        <f>IF(Q174&lt;&gt;"",VLOOKUP(Q174,'01_MASTER_KODE_WILAYAH'!D$5:F$1353,3,FALSE),"")</f>
        <v>JEPARA</v>
      </c>
      <c r="T174" s="422" t="str">
        <f t="shared" si="147"/>
        <v>Organisasi</v>
      </c>
      <c r="U174" s="145" t="e">
        <f t="shared" si="148"/>
        <v>#VALUE!</v>
      </c>
      <c r="V174" s="133" t="e">
        <f>COUNTIFS(A1_Individu_Data_Keadaan_SDMK!A$4:A$149931,K174,A1_Individu_Data_Keadaan_SDMK!S$4:S$149285,"Dokter Umum")</f>
        <v>#VALUE!</v>
      </c>
      <c r="W174" s="122">
        <f t="shared" si="149"/>
        <v>9</v>
      </c>
      <c r="X174" s="134" t="e">
        <f t="shared" si="150"/>
        <v>#VALUE!</v>
      </c>
      <c r="Y174" s="134" t="e">
        <f t="shared" si="151"/>
        <v>#VALUE!</v>
      </c>
      <c r="Z174" s="133" t="e">
        <f>COUNTIFS(A1_Individu_Data_Keadaan_SDMK!A$4:A$149931,K174,A1_Individu_Data_Keadaan_SDMK!S$4:S$149285,"Dokter Gigi")</f>
        <v>#VALUE!</v>
      </c>
      <c r="AA174" s="122">
        <f t="shared" si="152"/>
        <v>2</v>
      </c>
      <c r="AB174" s="134" t="e">
        <f t="shared" si="153"/>
        <v>#VALUE!</v>
      </c>
      <c r="AC174" s="134" t="e">
        <f t="shared" si="154"/>
        <v>#VALUE!</v>
      </c>
      <c r="AD174" s="133" t="e">
        <f>COUNTIFS(A1_Individu_Data_Keadaan_SDMK!A$4:A$149931,K174,A1_Individu_Data_Keadaan_SDMK!S$4:S$149285,"Dokter Spesialis Penyakit Dalam (Sp.PD)")</f>
        <v>#VALUE!</v>
      </c>
      <c r="AE174" s="122">
        <f t="shared" si="155"/>
        <v>2</v>
      </c>
      <c r="AF174" s="134" t="e">
        <f t="shared" si="156"/>
        <v>#VALUE!</v>
      </c>
      <c r="AG174" s="134" t="e">
        <f t="shared" si="157"/>
        <v>#VALUE!</v>
      </c>
      <c r="AH174" s="133" t="e">
        <f>COUNTIFS(A1_Individu_Data_Keadaan_SDMK!A$4:A$149931,K174,A1_Individu_Data_Keadaan_SDMK!S$4:S$149285,"Dokter Spesialis Obstetri &amp; Ginekologi - Kebidanan &amp; Kandungan (Sp.OG)")</f>
        <v>#VALUE!</v>
      </c>
      <c r="AI174" s="122">
        <f t="shared" si="158"/>
        <v>2</v>
      </c>
      <c r="AJ174" s="134" t="e">
        <f t="shared" si="159"/>
        <v>#VALUE!</v>
      </c>
      <c r="AK174" s="134" t="e">
        <f t="shared" si="160"/>
        <v>#VALUE!</v>
      </c>
      <c r="AL174" s="133" t="e">
        <f>COUNTIFS(A1_Individu_Data_Keadaan_SDMK!A$4:A$149931,K174,A1_Individu_Data_Keadaan_SDMK!S$4:S$149285,"Dokter Spesialis Anak (Sp.A)")</f>
        <v>#VALUE!</v>
      </c>
      <c r="AM174" s="135">
        <f t="shared" si="161"/>
        <v>2</v>
      </c>
      <c r="AN174" s="134" t="e">
        <f t="shared" si="162"/>
        <v>#VALUE!</v>
      </c>
      <c r="AO174" s="134" t="e">
        <f t="shared" si="163"/>
        <v>#VALUE!</v>
      </c>
      <c r="AP174" s="133" t="e">
        <f>COUNTIFS(A1_Individu_Data_Keadaan_SDMK!A$4:A$149931,K174,A1_Individu_Data_Keadaan_SDMK!S$4:S$149285,"Dokter Spesialis Bedah (Sp.B)")</f>
        <v>#VALUE!</v>
      </c>
      <c r="AQ174" s="135">
        <f t="shared" si="164"/>
        <v>2</v>
      </c>
      <c r="AR174" s="134" t="e">
        <f t="shared" si="165"/>
        <v>#VALUE!</v>
      </c>
      <c r="AS174" s="134" t="e">
        <f t="shared" si="166"/>
        <v>#VALUE!</v>
      </c>
      <c r="AT174" s="133" t="e">
        <f>COUNTIFS(A1_Individu_Data_Keadaan_SDMK!A$4:A$149931,K174,A1_Individu_Data_Keadaan_SDMK!S$4:S$149285,"Dokter Spesialis Radiologi (Sp.Rad)")</f>
        <v>#VALUE!</v>
      </c>
      <c r="AU174" s="135">
        <f t="shared" si="167"/>
        <v>1</v>
      </c>
      <c r="AV174" s="134" t="e">
        <f t="shared" si="168"/>
        <v>#VALUE!</v>
      </c>
      <c r="AW174" s="134" t="e">
        <f t="shared" si="169"/>
        <v>#VALUE!</v>
      </c>
      <c r="AX174" s="133" t="e">
        <f>COUNTIFS(A1_Individu_Data_Keadaan_SDMK!A$4:A$149931,K174,A1_Individu_Data_Keadaan_SDMK!S$4:S$149285,"Dokter Spesialis Anastesiologi (Sp.An)")</f>
        <v>#VALUE!</v>
      </c>
      <c r="AY174" s="135">
        <f t="shared" si="170"/>
        <v>1</v>
      </c>
      <c r="AZ174" s="134" t="e">
        <f t="shared" si="171"/>
        <v>#VALUE!</v>
      </c>
      <c r="BA174" s="134" t="e">
        <f t="shared" si="172"/>
        <v>#VALUE!</v>
      </c>
      <c r="BB174" s="133" t="e">
        <f>COUNTIFS(A1_Individu_Data_Keadaan_SDMK!A$4:A$149931,K174,A1_Individu_Data_Keadaan_SDMK!S$4:S$149285,"Dokter Spesialis Patologi Klinik (SP.PK)")</f>
        <v>#VALUE!</v>
      </c>
      <c r="BC174" s="135">
        <f t="shared" si="173"/>
        <v>1</v>
      </c>
      <c r="BD174" s="134" t="e">
        <f t="shared" si="174"/>
        <v>#VALUE!</v>
      </c>
      <c r="BE174" s="134" t="e">
        <f t="shared" si="175"/>
        <v>#VALUE!</v>
      </c>
      <c r="BF174" s="133" t="e">
        <f>COUNTIFS(A1_Individu_Data_Keadaan_SDMK!A$4:A$149931,K174,A1_Individu_Data_Keadaan_SDMK!S$4:S$149285,"Dokter Spesialis Patologi Anatomi (Sp.PA)")</f>
        <v>#VALUE!</v>
      </c>
      <c r="BG174" s="135">
        <f t="shared" si="176"/>
        <v>0</v>
      </c>
      <c r="BH174" s="134" t="e">
        <f t="shared" si="177"/>
        <v>#VALUE!</v>
      </c>
      <c r="BI174" s="134" t="e">
        <f t="shared" si="178"/>
        <v>#VALUE!</v>
      </c>
      <c r="BJ174" s="133" t="e">
        <f>COUNTIFS(A1_Individu_Data_Keadaan_SDMK!A$4:A$149931,K174,A1_Individu_Data_Keadaan_SDMK!S$4:S$149285,"Dokter Spesialis Rehabilitasi Medik (Sp.RM)")</f>
        <v>#VALUE!</v>
      </c>
      <c r="BK174" s="135" t="e">
        <f t="shared" si="179"/>
        <v>#VALUE!</v>
      </c>
      <c r="BL174" s="134" t="e">
        <f t="shared" si="180"/>
        <v>#VALUE!</v>
      </c>
      <c r="BM174" s="134" t="e">
        <f t="shared" si="181"/>
        <v>#VALUE!</v>
      </c>
      <c r="BN174" s="139" t="e">
        <f t="shared" si="182"/>
        <v>#VALUE!</v>
      </c>
    </row>
    <row r="175" spans="11:66" ht="15">
      <c r="K175" s="120" t="s">
        <v>14487</v>
      </c>
      <c r="L175" s="120" t="s">
        <v>14488</v>
      </c>
      <c r="M175" s="120" t="s">
        <v>1632</v>
      </c>
      <c r="N175" s="120" t="s">
        <v>12209</v>
      </c>
      <c r="O175" s="120" t="s">
        <v>12203</v>
      </c>
      <c r="P175" s="120">
        <v>33</v>
      </c>
      <c r="Q175" s="120">
        <v>3320</v>
      </c>
      <c r="R175" s="348" t="str">
        <f>IF(P175&lt;&gt;"",VLOOKUP(P175,'01_MASTER_KODE_WILAYAH'!H$1437:I$1470,2,FALSE),"")</f>
        <v>JAWA TENGAH</v>
      </c>
      <c r="S175" s="348" t="str">
        <f>IF(Q175&lt;&gt;"",VLOOKUP(Q175,'01_MASTER_KODE_WILAYAH'!D$5:F$1353,3,FALSE),"")</f>
        <v>JEPARA</v>
      </c>
      <c r="T175" s="422" t="str">
        <f t="shared" si="147"/>
        <v>Organisasi</v>
      </c>
      <c r="U175" s="145" t="e">
        <f t="shared" si="148"/>
        <v>#VALUE!</v>
      </c>
      <c r="V175" s="133" t="e">
        <f>COUNTIFS(A1_Individu_Data_Keadaan_SDMK!A$4:A$149931,K175,A1_Individu_Data_Keadaan_SDMK!S$4:S$149285,"Dokter Umum")</f>
        <v>#VALUE!</v>
      </c>
      <c r="W175" s="122">
        <f t="shared" si="149"/>
        <v>4</v>
      </c>
      <c r="X175" s="134" t="e">
        <f t="shared" si="150"/>
        <v>#VALUE!</v>
      </c>
      <c r="Y175" s="134" t="e">
        <f t="shared" si="151"/>
        <v>#VALUE!</v>
      </c>
      <c r="Z175" s="133" t="e">
        <f>COUNTIFS(A1_Individu_Data_Keadaan_SDMK!A$4:A$149931,K175,A1_Individu_Data_Keadaan_SDMK!S$4:S$149285,"Dokter Gigi")</f>
        <v>#VALUE!</v>
      </c>
      <c r="AA175" s="122">
        <f t="shared" si="152"/>
        <v>1</v>
      </c>
      <c r="AB175" s="134" t="e">
        <f t="shared" si="153"/>
        <v>#VALUE!</v>
      </c>
      <c r="AC175" s="134" t="e">
        <f t="shared" si="154"/>
        <v>#VALUE!</v>
      </c>
      <c r="AD175" s="133" t="e">
        <f>COUNTIFS(A1_Individu_Data_Keadaan_SDMK!A$4:A$149931,K175,A1_Individu_Data_Keadaan_SDMK!S$4:S$149285,"Dokter Spesialis Penyakit Dalam (Sp.PD)")</f>
        <v>#VALUE!</v>
      </c>
      <c r="AE175" s="122">
        <f t="shared" si="155"/>
        <v>1</v>
      </c>
      <c r="AF175" s="134" t="e">
        <f t="shared" si="156"/>
        <v>#VALUE!</v>
      </c>
      <c r="AG175" s="134" t="e">
        <f t="shared" si="157"/>
        <v>#VALUE!</v>
      </c>
      <c r="AH175" s="133" t="e">
        <f>COUNTIFS(A1_Individu_Data_Keadaan_SDMK!A$4:A$149931,K175,A1_Individu_Data_Keadaan_SDMK!S$4:S$149285,"Dokter Spesialis Obstetri &amp; Ginekologi - Kebidanan &amp; Kandungan (Sp.OG)")</f>
        <v>#VALUE!</v>
      </c>
      <c r="AI175" s="122">
        <f t="shared" si="158"/>
        <v>1</v>
      </c>
      <c r="AJ175" s="134" t="e">
        <f t="shared" si="159"/>
        <v>#VALUE!</v>
      </c>
      <c r="AK175" s="134" t="e">
        <f t="shared" si="160"/>
        <v>#VALUE!</v>
      </c>
      <c r="AL175" s="133" t="e">
        <f>COUNTIFS(A1_Individu_Data_Keadaan_SDMK!A$4:A$149931,K175,A1_Individu_Data_Keadaan_SDMK!S$4:S$149285,"Dokter Spesialis Anak (Sp.A)")</f>
        <v>#VALUE!</v>
      </c>
      <c r="AM175" s="135">
        <f t="shared" si="161"/>
        <v>1</v>
      </c>
      <c r="AN175" s="134" t="e">
        <f t="shared" si="162"/>
        <v>#VALUE!</v>
      </c>
      <c r="AO175" s="134" t="e">
        <f t="shared" si="163"/>
        <v>#VALUE!</v>
      </c>
      <c r="AP175" s="133" t="e">
        <f>COUNTIFS(A1_Individu_Data_Keadaan_SDMK!A$4:A$149931,K175,A1_Individu_Data_Keadaan_SDMK!S$4:S$149285,"Dokter Spesialis Bedah (Sp.B)")</f>
        <v>#VALUE!</v>
      </c>
      <c r="AQ175" s="135">
        <f t="shared" si="164"/>
        <v>1</v>
      </c>
      <c r="AR175" s="134" t="e">
        <f t="shared" si="165"/>
        <v>#VALUE!</v>
      </c>
      <c r="AS175" s="134" t="e">
        <f t="shared" si="166"/>
        <v>#VALUE!</v>
      </c>
      <c r="AT175" s="133" t="e">
        <f>COUNTIFS(A1_Individu_Data_Keadaan_SDMK!A$4:A$149931,K175,A1_Individu_Data_Keadaan_SDMK!S$4:S$149285,"Dokter Spesialis Radiologi (Sp.Rad)")</f>
        <v>#VALUE!</v>
      </c>
      <c r="AU175" s="135">
        <f t="shared" si="167"/>
        <v>0</v>
      </c>
      <c r="AV175" s="134" t="e">
        <f t="shared" si="168"/>
        <v>#VALUE!</v>
      </c>
      <c r="AW175" s="134" t="e">
        <f t="shared" si="169"/>
        <v>#VALUE!</v>
      </c>
      <c r="AX175" s="133" t="e">
        <f>COUNTIFS(A1_Individu_Data_Keadaan_SDMK!A$4:A$149931,K175,A1_Individu_Data_Keadaan_SDMK!S$4:S$149285,"Dokter Spesialis Anastesiologi (Sp.An)")</f>
        <v>#VALUE!</v>
      </c>
      <c r="AY175" s="135">
        <f t="shared" si="170"/>
        <v>0</v>
      </c>
      <c r="AZ175" s="134" t="e">
        <f t="shared" si="171"/>
        <v>#VALUE!</v>
      </c>
      <c r="BA175" s="134" t="e">
        <f t="shared" si="172"/>
        <v>#VALUE!</v>
      </c>
      <c r="BB175" s="133" t="e">
        <f>COUNTIFS(A1_Individu_Data_Keadaan_SDMK!A$4:A$149931,K175,A1_Individu_Data_Keadaan_SDMK!S$4:S$149285,"Dokter Spesialis Patologi Klinik (SP.PK)")</f>
        <v>#VALUE!</v>
      </c>
      <c r="BC175" s="135">
        <f t="shared" si="173"/>
        <v>0</v>
      </c>
      <c r="BD175" s="134" t="e">
        <f t="shared" si="174"/>
        <v>#VALUE!</v>
      </c>
      <c r="BE175" s="134" t="e">
        <f t="shared" si="175"/>
        <v>#VALUE!</v>
      </c>
      <c r="BF175" s="133" t="e">
        <f>COUNTIFS(A1_Individu_Data_Keadaan_SDMK!A$4:A$149931,K175,A1_Individu_Data_Keadaan_SDMK!S$4:S$149285,"Dokter Spesialis Patologi Anatomi (Sp.PA)")</f>
        <v>#VALUE!</v>
      </c>
      <c r="BG175" s="135">
        <f t="shared" si="176"/>
        <v>0</v>
      </c>
      <c r="BH175" s="134" t="e">
        <f t="shared" si="177"/>
        <v>#VALUE!</v>
      </c>
      <c r="BI175" s="134" t="e">
        <f t="shared" si="178"/>
        <v>#VALUE!</v>
      </c>
      <c r="BJ175" s="133" t="e">
        <f>COUNTIFS(A1_Individu_Data_Keadaan_SDMK!A$4:A$149931,K175,A1_Individu_Data_Keadaan_SDMK!S$4:S$149285,"Dokter Spesialis Rehabilitasi Medik (Sp.RM)")</f>
        <v>#VALUE!</v>
      </c>
      <c r="BK175" s="135" t="e">
        <f t="shared" si="179"/>
        <v>#VALUE!</v>
      </c>
      <c r="BL175" s="134" t="e">
        <f t="shared" si="180"/>
        <v>#VALUE!</v>
      </c>
      <c r="BM175" s="134" t="e">
        <f t="shared" si="181"/>
        <v>#VALUE!</v>
      </c>
      <c r="BN175" s="139" t="e">
        <f t="shared" si="182"/>
        <v>#VALUE!</v>
      </c>
    </row>
    <row r="176" spans="11:66" ht="15">
      <c r="K176" s="120" t="s">
        <v>14489</v>
      </c>
      <c r="L176" s="120" t="s">
        <v>14490</v>
      </c>
      <c r="M176" s="120" t="s">
        <v>1632</v>
      </c>
      <c r="N176" s="120" t="s">
        <v>12208</v>
      </c>
      <c r="O176" s="120" t="s">
        <v>12204</v>
      </c>
      <c r="P176" s="120">
        <v>33</v>
      </c>
      <c r="Q176" s="120">
        <v>3320</v>
      </c>
      <c r="R176" s="348" t="str">
        <f>IF(P176&lt;&gt;"",VLOOKUP(P176,'01_MASTER_KODE_WILAYAH'!H$1437:I$1470,2,FALSE),"")</f>
        <v>JAWA TENGAH</v>
      </c>
      <c r="S176" s="348" t="str">
        <f>IF(Q176&lt;&gt;"",VLOOKUP(Q176,'01_MASTER_KODE_WILAYAH'!D$5:F$1353,3,FALSE),"")</f>
        <v>JEPARA</v>
      </c>
      <c r="T176" s="422" t="str">
        <f t="shared" si="147"/>
        <v>Swasta/Lai</v>
      </c>
      <c r="U176" s="145" t="e">
        <f t="shared" si="148"/>
        <v>#VALUE!</v>
      </c>
      <c r="V176" s="133" t="e">
        <f>COUNTIFS(A1_Individu_Data_Keadaan_SDMK!A$4:A$149931,K176,A1_Individu_Data_Keadaan_SDMK!S$4:S$149285,"Dokter Umum")</f>
        <v>#VALUE!</v>
      </c>
      <c r="W176" s="122">
        <f t="shared" si="149"/>
        <v>9</v>
      </c>
      <c r="X176" s="134" t="e">
        <f t="shared" si="150"/>
        <v>#VALUE!</v>
      </c>
      <c r="Y176" s="134" t="e">
        <f t="shared" si="151"/>
        <v>#VALUE!</v>
      </c>
      <c r="Z176" s="133" t="e">
        <f>COUNTIFS(A1_Individu_Data_Keadaan_SDMK!A$4:A$149931,K176,A1_Individu_Data_Keadaan_SDMK!S$4:S$149285,"Dokter Gigi")</f>
        <v>#VALUE!</v>
      </c>
      <c r="AA176" s="122">
        <f t="shared" si="152"/>
        <v>2</v>
      </c>
      <c r="AB176" s="134" t="e">
        <f t="shared" si="153"/>
        <v>#VALUE!</v>
      </c>
      <c r="AC176" s="134" t="e">
        <f t="shared" si="154"/>
        <v>#VALUE!</v>
      </c>
      <c r="AD176" s="133" t="e">
        <f>COUNTIFS(A1_Individu_Data_Keadaan_SDMK!A$4:A$149931,K176,A1_Individu_Data_Keadaan_SDMK!S$4:S$149285,"Dokter Spesialis Penyakit Dalam (Sp.PD)")</f>
        <v>#VALUE!</v>
      </c>
      <c r="AE176" s="122">
        <f t="shared" si="155"/>
        <v>2</v>
      </c>
      <c r="AF176" s="134" t="e">
        <f t="shared" si="156"/>
        <v>#VALUE!</v>
      </c>
      <c r="AG176" s="134" t="e">
        <f t="shared" si="157"/>
        <v>#VALUE!</v>
      </c>
      <c r="AH176" s="133" t="e">
        <f>COUNTIFS(A1_Individu_Data_Keadaan_SDMK!A$4:A$149931,K176,A1_Individu_Data_Keadaan_SDMK!S$4:S$149285,"Dokter Spesialis Obstetri &amp; Ginekologi - Kebidanan &amp; Kandungan (Sp.OG)")</f>
        <v>#VALUE!</v>
      </c>
      <c r="AI176" s="122">
        <f t="shared" si="158"/>
        <v>2</v>
      </c>
      <c r="AJ176" s="134" t="e">
        <f t="shared" si="159"/>
        <v>#VALUE!</v>
      </c>
      <c r="AK176" s="134" t="e">
        <f t="shared" si="160"/>
        <v>#VALUE!</v>
      </c>
      <c r="AL176" s="133" t="e">
        <f>COUNTIFS(A1_Individu_Data_Keadaan_SDMK!A$4:A$149931,K176,A1_Individu_Data_Keadaan_SDMK!S$4:S$149285,"Dokter Spesialis Anak (Sp.A)")</f>
        <v>#VALUE!</v>
      </c>
      <c r="AM176" s="135">
        <f t="shared" si="161"/>
        <v>2</v>
      </c>
      <c r="AN176" s="134" t="e">
        <f t="shared" si="162"/>
        <v>#VALUE!</v>
      </c>
      <c r="AO176" s="134" t="e">
        <f t="shared" si="163"/>
        <v>#VALUE!</v>
      </c>
      <c r="AP176" s="133" t="e">
        <f>COUNTIFS(A1_Individu_Data_Keadaan_SDMK!A$4:A$149931,K176,A1_Individu_Data_Keadaan_SDMK!S$4:S$149285,"Dokter Spesialis Bedah (Sp.B)")</f>
        <v>#VALUE!</v>
      </c>
      <c r="AQ176" s="135">
        <f t="shared" si="164"/>
        <v>2</v>
      </c>
      <c r="AR176" s="134" t="e">
        <f t="shared" si="165"/>
        <v>#VALUE!</v>
      </c>
      <c r="AS176" s="134" t="e">
        <f t="shared" si="166"/>
        <v>#VALUE!</v>
      </c>
      <c r="AT176" s="133" t="e">
        <f>COUNTIFS(A1_Individu_Data_Keadaan_SDMK!A$4:A$149931,K176,A1_Individu_Data_Keadaan_SDMK!S$4:S$149285,"Dokter Spesialis Radiologi (Sp.Rad)")</f>
        <v>#VALUE!</v>
      </c>
      <c r="AU176" s="135">
        <f t="shared" si="167"/>
        <v>1</v>
      </c>
      <c r="AV176" s="134" t="e">
        <f t="shared" si="168"/>
        <v>#VALUE!</v>
      </c>
      <c r="AW176" s="134" t="e">
        <f t="shared" si="169"/>
        <v>#VALUE!</v>
      </c>
      <c r="AX176" s="133" t="e">
        <f>COUNTIFS(A1_Individu_Data_Keadaan_SDMK!A$4:A$149931,K176,A1_Individu_Data_Keadaan_SDMK!S$4:S$149285,"Dokter Spesialis Anastesiologi (Sp.An)")</f>
        <v>#VALUE!</v>
      </c>
      <c r="AY176" s="135">
        <f t="shared" si="170"/>
        <v>1</v>
      </c>
      <c r="AZ176" s="134" t="e">
        <f t="shared" si="171"/>
        <v>#VALUE!</v>
      </c>
      <c r="BA176" s="134" t="e">
        <f t="shared" si="172"/>
        <v>#VALUE!</v>
      </c>
      <c r="BB176" s="133" t="e">
        <f>COUNTIFS(A1_Individu_Data_Keadaan_SDMK!A$4:A$149931,K176,A1_Individu_Data_Keadaan_SDMK!S$4:S$149285,"Dokter Spesialis Patologi Klinik (SP.PK)")</f>
        <v>#VALUE!</v>
      </c>
      <c r="BC176" s="135">
        <f t="shared" si="173"/>
        <v>1</v>
      </c>
      <c r="BD176" s="134" t="e">
        <f t="shared" si="174"/>
        <v>#VALUE!</v>
      </c>
      <c r="BE176" s="134" t="e">
        <f t="shared" si="175"/>
        <v>#VALUE!</v>
      </c>
      <c r="BF176" s="133" t="e">
        <f>COUNTIFS(A1_Individu_Data_Keadaan_SDMK!A$4:A$149931,K176,A1_Individu_Data_Keadaan_SDMK!S$4:S$149285,"Dokter Spesialis Patologi Anatomi (Sp.PA)")</f>
        <v>#VALUE!</v>
      </c>
      <c r="BG176" s="135">
        <f t="shared" si="176"/>
        <v>0</v>
      </c>
      <c r="BH176" s="134" t="e">
        <f t="shared" si="177"/>
        <v>#VALUE!</v>
      </c>
      <c r="BI176" s="134" t="e">
        <f t="shared" si="178"/>
        <v>#VALUE!</v>
      </c>
      <c r="BJ176" s="133" t="e">
        <f>COUNTIFS(A1_Individu_Data_Keadaan_SDMK!A$4:A$149931,K176,A1_Individu_Data_Keadaan_SDMK!S$4:S$149285,"Dokter Spesialis Rehabilitasi Medik (Sp.RM)")</f>
        <v>#VALUE!</v>
      </c>
      <c r="BK176" s="135" t="e">
        <f t="shared" si="179"/>
        <v>#VALUE!</v>
      </c>
      <c r="BL176" s="134" t="e">
        <f t="shared" si="180"/>
        <v>#VALUE!</v>
      </c>
      <c r="BM176" s="134" t="e">
        <f t="shared" si="181"/>
        <v>#VALUE!</v>
      </c>
      <c r="BN176" s="139" t="e">
        <f t="shared" si="182"/>
        <v>#VALUE!</v>
      </c>
    </row>
    <row r="177" spans="11:66" ht="15">
      <c r="K177" s="120" t="s">
        <v>14491</v>
      </c>
      <c r="L177" s="120" t="s">
        <v>14492</v>
      </c>
      <c r="M177" s="120" t="s">
        <v>1632</v>
      </c>
      <c r="N177" s="120" t="s">
        <v>12254</v>
      </c>
      <c r="O177" s="120" t="s">
        <v>12206</v>
      </c>
      <c r="P177" s="120">
        <v>33</v>
      </c>
      <c r="Q177" s="120">
        <v>3320</v>
      </c>
      <c r="R177" s="348" t="str">
        <f>IF(P177&lt;&gt;"",VLOOKUP(P177,'01_MASTER_KODE_WILAYAH'!H$1437:I$1470,2,FALSE),"")</f>
        <v>JAWA TENGAH</v>
      </c>
      <c r="S177" s="348" t="str">
        <f>IF(Q177&lt;&gt;"",VLOOKUP(Q177,'01_MASTER_KODE_WILAYAH'!D$5:F$1353,3,FALSE),"")</f>
        <v>JEPARA</v>
      </c>
      <c r="T177" s="422" t="str">
        <f t="shared" si="147"/>
        <v>Organisasi</v>
      </c>
      <c r="U177" s="145" t="e">
        <f t="shared" si="148"/>
        <v>#VALUE!</v>
      </c>
      <c r="V177" s="133" t="e">
        <f>COUNTIFS(A1_Individu_Data_Keadaan_SDMK!A$4:A$149931,K177,A1_Individu_Data_Keadaan_SDMK!S$4:S$149285,"Dokter Umum")</f>
        <v>#VALUE!</v>
      </c>
      <c r="W177" s="122">
        <f t="shared" si="149"/>
        <v>1</v>
      </c>
      <c r="X177" s="134" t="e">
        <f t="shared" si="150"/>
        <v>#VALUE!</v>
      </c>
      <c r="Y177" s="134" t="e">
        <f t="shared" si="151"/>
        <v>#VALUE!</v>
      </c>
      <c r="Z177" s="133" t="e">
        <f>COUNTIFS(A1_Individu_Data_Keadaan_SDMK!A$4:A$149931,K177,A1_Individu_Data_Keadaan_SDMK!S$4:S$149285,"Dokter Gigi")</f>
        <v>#VALUE!</v>
      </c>
      <c r="AA177" s="122">
        <f t="shared" si="152"/>
        <v>1</v>
      </c>
      <c r="AB177" s="134" t="e">
        <f t="shared" si="153"/>
        <v>#VALUE!</v>
      </c>
      <c r="AC177" s="134" t="e">
        <f t="shared" si="154"/>
        <v>#VALUE!</v>
      </c>
      <c r="AD177" s="133" t="e">
        <f>COUNTIFS(A1_Individu_Data_Keadaan_SDMK!A$4:A$149931,K177,A1_Individu_Data_Keadaan_SDMK!S$4:S$149285,"Dokter Spesialis Penyakit Dalam (Sp.PD)")</f>
        <v>#VALUE!</v>
      </c>
      <c r="AE177" s="122">
        <f t="shared" si="155"/>
        <v>1</v>
      </c>
      <c r="AF177" s="134" t="e">
        <f t="shared" si="156"/>
        <v>#VALUE!</v>
      </c>
      <c r="AG177" s="134" t="e">
        <f t="shared" si="157"/>
        <v>#VALUE!</v>
      </c>
      <c r="AH177" s="133" t="e">
        <f>COUNTIFS(A1_Individu_Data_Keadaan_SDMK!A$4:A$149931,K177,A1_Individu_Data_Keadaan_SDMK!S$4:S$149285,"Dokter Spesialis Obstetri &amp; Ginekologi - Kebidanan &amp; Kandungan (Sp.OG)")</f>
        <v>#VALUE!</v>
      </c>
      <c r="AI177" s="122">
        <f t="shared" si="158"/>
        <v>1</v>
      </c>
      <c r="AJ177" s="134" t="e">
        <f t="shared" si="159"/>
        <v>#VALUE!</v>
      </c>
      <c r="AK177" s="134" t="e">
        <f t="shared" si="160"/>
        <v>#VALUE!</v>
      </c>
      <c r="AL177" s="133" t="e">
        <f>COUNTIFS(A1_Individu_Data_Keadaan_SDMK!A$4:A$149931,K177,A1_Individu_Data_Keadaan_SDMK!S$4:S$149285,"Dokter Spesialis Anak (Sp.A)")</f>
        <v>#VALUE!</v>
      </c>
      <c r="AM177" s="135">
        <f t="shared" si="161"/>
        <v>1</v>
      </c>
      <c r="AN177" s="134" t="e">
        <f t="shared" si="162"/>
        <v>#VALUE!</v>
      </c>
      <c r="AO177" s="134" t="e">
        <f t="shared" si="163"/>
        <v>#VALUE!</v>
      </c>
      <c r="AP177" s="133" t="e">
        <f>COUNTIFS(A1_Individu_Data_Keadaan_SDMK!A$4:A$149931,K177,A1_Individu_Data_Keadaan_SDMK!S$4:S$149285,"Dokter Spesialis Bedah (Sp.B)")</f>
        <v>#VALUE!</v>
      </c>
      <c r="AQ177" s="135">
        <f t="shared" si="164"/>
        <v>1</v>
      </c>
      <c r="AR177" s="134" t="e">
        <f t="shared" si="165"/>
        <v>#VALUE!</v>
      </c>
      <c r="AS177" s="134" t="e">
        <f t="shared" si="166"/>
        <v>#VALUE!</v>
      </c>
      <c r="AT177" s="133" t="e">
        <f>COUNTIFS(A1_Individu_Data_Keadaan_SDMK!A$4:A$149931,K177,A1_Individu_Data_Keadaan_SDMK!S$4:S$149285,"Dokter Spesialis Radiologi (Sp.Rad)")</f>
        <v>#VALUE!</v>
      </c>
      <c r="AU177" s="135">
        <f t="shared" si="167"/>
        <v>0</v>
      </c>
      <c r="AV177" s="134" t="e">
        <f t="shared" si="168"/>
        <v>#VALUE!</v>
      </c>
      <c r="AW177" s="134" t="e">
        <f t="shared" si="169"/>
        <v>#VALUE!</v>
      </c>
      <c r="AX177" s="133" t="e">
        <f>COUNTIFS(A1_Individu_Data_Keadaan_SDMK!A$4:A$149931,K177,A1_Individu_Data_Keadaan_SDMK!S$4:S$149285,"Dokter Spesialis Anastesiologi (Sp.An)")</f>
        <v>#VALUE!</v>
      </c>
      <c r="AY177" s="135">
        <f t="shared" si="170"/>
        <v>0</v>
      </c>
      <c r="AZ177" s="134" t="e">
        <f t="shared" si="171"/>
        <v>#VALUE!</v>
      </c>
      <c r="BA177" s="134" t="e">
        <f t="shared" si="172"/>
        <v>#VALUE!</v>
      </c>
      <c r="BB177" s="133" t="e">
        <f>COUNTIFS(A1_Individu_Data_Keadaan_SDMK!A$4:A$149931,K177,A1_Individu_Data_Keadaan_SDMK!S$4:S$149285,"Dokter Spesialis Patologi Klinik (SP.PK)")</f>
        <v>#VALUE!</v>
      </c>
      <c r="BC177" s="135">
        <f t="shared" si="173"/>
        <v>0</v>
      </c>
      <c r="BD177" s="134" t="e">
        <f t="shared" si="174"/>
        <v>#VALUE!</v>
      </c>
      <c r="BE177" s="134" t="e">
        <f t="shared" si="175"/>
        <v>#VALUE!</v>
      </c>
      <c r="BF177" s="133" t="e">
        <f>COUNTIFS(A1_Individu_Data_Keadaan_SDMK!A$4:A$149931,K177,A1_Individu_Data_Keadaan_SDMK!S$4:S$149285,"Dokter Spesialis Patologi Anatomi (Sp.PA)")</f>
        <v>#VALUE!</v>
      </c>
      <c r="BG177" s="135">
        <f t="shared" si="176"/>
        <v>0</v>
      </c>
      <c r="BH177" s="134" t="e">
        <f t="shared" si="177"/>
        <v>#VALUE!</v>
      </c>
      <c r="BI177" s="134" t="e">
        <f t="shared" si="178"/>
        <v>#VALUE!</v>
      </c>
      <c r="BJ177" s="133" t="e">
        <f>COUNTIFS(A1_Individu_Data_Keadaan_SDMK!A$4:A$149931,K177,A1_Individu_Data_Keadaan_SDMK!S$4:S$149285,"Dokter Spesialis Rehabilitasi Medik (Sp.RM)")</f>
        <v>#VALUE!</v>
      </c>
      <c r="BK177" s="135" t="e">
        <f t="shared" si="179"/>
        <v>#VALUE!</v>
      </c>
      <c r="BL177" s="134" t="e">
        <f t="shared" si="180"/>
        <v>#VALUE!</v>
      </c>
      <c r="BM177" s="134" t="e">
        <f t="shared" si="181"/>
        <v>#VALUE!</v>
      </c>
      <c r="BN177" s="139" t="e">
        <f t="shared" si="182"/>
        <v>#VALUE!</v>
      </c>
    </row>
    <row r="178" spans="11:66" ht="15">
      <c r="K178" s="120" t="s">
        <v>14493</v>
      </c>
      <c r="L178" s="120" t="s">
        <v>14494</v>
      </c>
      <c r="M178" s="120" t="s">
        <v>1632</v>
      </c>
      <c r="N178" s="120" t="s">
        <v>12209</v>
      </c>
      <c r="O178" s="120" t="s">
        <v>12206</v>
      </c>
      <c r="P178" s="120">
        <v>33</v>
      </c>
      <c r="Q178" s="120">
        <v>3320</v>
      </c>
      <c r="R178" s="348" t="str">
        <f>IF(P178&lt;&gt;"",VLOOKUP(P178,'01_MASTER_KODE_WILAYAH'!H$1437:I$1470,2,FALSE),"")</f>
        <v>JAWA TENGAH</v>
      </c>
      <c r="S178" s="348" t="str">
        <f>IF(Q178&lt;&gt;"",VLOOKUP(Q178,'01_MASTER_KODE_WILAYAH'!D$5:F$1353,3,FALSE),"")</f>
        <v>JEPARA</v>
      </c>
      <c r="T178" s="422" t="str">
        <f t="shared" si="147"/>
        <v>Organisasi</v>
      </c>
      <c r="U178" s="145" t="e">
        <f t="shared" si="148"/>
        <v>#VALUE!</v>
      </c>
      <c r="V178" s="133" t="e">
        <f>COUNTIFS(A1_Individu_Data_Keadaan_SDMK!A$4:A$149931,K178,A1_Individu_Data_Keadaan_SDMK!S$4:S$149285,"Dokter Umum")</f>
        <v>#VALUE!</v>
      </c>
      <c r="W178" s="122">
        <f t="shared" si="149"/>
        <v>4</v>
      </c>
      <c r="X178" s="134" t="e">
        <f t="shared" si="150"/>
        <v>#VALUE!</v>
      </c>
      <c r="Y178" s="134" t="e">
        <f t="shared" si="151"/>
        <v>#VALUE!</v>
      </c>
      <c r="Z178" s="133" t="e">
        <f>COUNTIFS(A1_Individu_Data_Keadaan_SDMK!A$4:A$149931,K178,A1_Individu_Data_Keadaan_SDMK!S$4:S$149285,"Dokter Gigi")</f>
        <v>#VALUE!</v>
      </c>
      <c r="AA178" s="122">
        <f t="shared" si="152"/>
        <v>1</v>
      </c>
      <c r="AB178" s="134" t="e">
        <f t="shared" si="153"/>
        <v>#VALUE!</v>
      </c>
      <c r="AC178" s="134" t="e">
        <f t="shared" si="154"/>
        <v>#VALUE!</v>
      </c>
      <c r="AD178" s="133" t="e">
        <f>COUNTIFS(A1_Individu_Data_Keadaan_SDMK!A$4:A$149931,K178,A1_Individu_Data_Keadaan_SDMK!S$4:S$149285,"Dokter Spesialis Penyakit Dalam (Sp.PD)")</f>
        <v>#VALUE!</v>
      </c>
      <c r="AE178" s="122">
        <f t="shared" si="155"/>
        <v>1</v>
      </c>
      <c r="AF178" s="134" t="e">
        <f t="shared" si="156"/>
        <v>#VALUE!</v>
      </c>
      <c r="AG178" s="134" t="e">
        <f t="shared" si="157"/>
        <v>#VALUE!</v>
      </c>
      <c r="AH178" s="133" t="e">
        <f>COUNTIFS(A1_Individu_Data_Keadaan_SDMK!A$4:A$149931,K178,A1_Individu_Data_Keadaan_SDMK!S$4:S$149285,"Dokter Spesialis Obstetri &amp; Ginekologi - Kebidanan &amp; Kandungan (Sp.OG)")</f>
        <v>#VALUE!</v>
      </c>
      <c r="AI178" s="122">
        <f t="shared" si="158"/>
        <v>1</v>
      </c>
      <c r="AJ178" s="134" t="e">
        <f t="shared" si="159"/>
        <v>#VALUE!</v>
      </c>
      <c r="AK178" s="134" t="e">
        <f t="shared" si="160"/>
        <v>#VALUE!</v>
      </c>
      <c r="AL178" s="133" t="e">
        <f>COUNTIFS(A1_Individu_Data_Keadaan_SDMK!A$4:A$149931,K178,A1_Individu_Data_Keadaan_SDMK!S$4:S$149285,"Dokter Spesialis Anak (Sp.A)")</f>
        <v>#VALUE!</v>
      </c>
      <c r="AM178" s="135">
        <f t="shared" si="161"/>
        <v>1</v>
      </c>
      <c r="AN178" s="134" t="e">
        <f t="shared" si="162"/>
        <v>#VALUE!</v>
      </c>
      <c r="AO178" s="134" t="e">
        <f t="shared" si="163"/>
        <v>#VALUE!</v>
      </c>
      <c r="AP178" s="133" t="e">
        <f>COUNTIFS(A1_Individu_Data_Keadaan_SDMK!A$4:A$149931,K178,A1_Individu_Data_Keadaan_SDMK!S$4:S$149285,"Dokter Spesialis Bedah (Sp.B)")</f>
        <v>#VALUE!</v>
      </c>
      <c r="AQ178" s="135">
        <f t="shared" si="164"/>
        <v>1</v>
      </c>
      <c r="AR178" s="134" t="e">
        <f t="shared" si="165"/>
        <v>#VALUE!</v>
      </c>
      <c r="AS178" s="134" t="e">
        <f t="shared" si="166"/>
        <v>#VALUE!</v>
      </c>
      <c r="AT178" s="133" t="e">
        <f>COUNTIFS(A1_Individu_Data_Keadaan_SDMK!A$4:A$149931,K178,A1_Individu_Data_Keadaan_SDMK!S$4:S$149285,"Dokter Spesialis Radiologi (Sp.Rad)")</f>
        <v>#VALUE!</v>
      </c>
      <c r="AU178" s="135">
        <f t="shared" si="167"/>
        <v>0</v>
      </c>
      <c r="AV178" s="134" t="e">
        <f t="shared" si="168"/>
        <v>#VALUE!</v>
      </c>
      <c r="AW178" s="134" t="e">
        <f t="shared" si="169"/>
        <v>#VALUE!</v>
      </c>
      <c r="AX178" s="133" t="e">
        <f>COUNTIFS(A1_Individu_Data_Keadaan_SDMK!A$4:A$149931,K178,A1_Individu_Data_Keadaan_SDMK!S$4:S$149285,"Dokter Spesialis Anastesiologi (Sp.An)")</f>
        <v>#VALUE!</v>
      </c>
      <c r="AY178" s="135">
        <f t="shared" si="170"/>
        <v>0</v>
      </c>
      <c r="AZ178" s="134" t="e">
        <f t="shared" si="171"/>
        <v>#VALUE!</v>
      </c>
      <c r="BA178" s="134" t="e">
        <f t="shared" si="172"/>
        <v>#VALUE!</v>
      </c>
      <c r="BB178" s="133" t="e">
        <f>COUNTIFS(A1_Individu_Data_Keadaan_SDMK!A$4:A$149931,K178,A1_Individu_Data_Keadaan_SDMK!S$4:S$149285,"Dokter Spesialis Patologi Klinik (SP.PK)")</f>
        <v>#VALUE!</v>
      </c>
      <c r="BC178" s="135">
        <f t="shared" si="173"/>
        <v>0</v>
      </c>
      <c r="BD178" s="134" t="e">
        <f t="shared" si="174"/>
        <v>#VALUE!</v>
      </c>
      <c r="BE178" s="134" t="e">
        <f t="shared" si="175"/>
        <v>#VALUE!</v>
      </c>
      <c r="BF178" s="133" t="e">
        <f>COUNTIFS(A1_Individu_Data_Keadaan_SDMK!A$4:A$149931,K178,A1_Individu_Data_Keadaan_SDMK!S$4:S$149285,"Dokter Spesialis Patologi Anatomi (Sp.PA)")</f>
        <v>#VALUE!</v>
      </c>
      <c r="BG178" s="135">
        <f t="shared" si="176"/>
        <v>0</v>
      </c>
      <c r="BH178" s="134" t="e">
        <f t="shared" si="177"/>
        <v>#VALUE!</v>
      </c>
      <c r="BI178" s="134" t="e">
        <f t="shared" si="178"/>
        <v>#VALUE!</v>
      </c>
      <c r="BJ178" s="133" t="e">
        <f>COUNTIFS(A1_Individu_Data_Keadaan_SDMK!A$4:A$149931,K178,A1_Individu_Data_Keadaan_SDMK!S$4:S$149285,"Dokter Spesialis Rehabilitasi Medik (Sp.RM)")</f>
        <v>#VALUE!</v>
      </c>
      <c r="BK178" s="135" t="e">
        <f t="shared" si="179"/>
        <v>#VALUE!</v>
      </c>
      <c r="BL178" s="134" t="e">
        <f t="shared" si="180"/>
        <v>#VALUE!</v>
      </c>
      <c r="BM178" s="134" t="e">
        <f t="shared" si="181"/>
        <v>#VALUE!</v>
      </c>
      <c r="BN178" s="139" t="e">
        <f t="shared" si="182"/>
        <v>#VALUE!</v>
      </c>
    </row>
    <row r="179" spans="11:66" ht="15">
      <c r="K179" s="120" t="s">
        <v>14495</v>
      </c>
      <c r="L179" s="120" t="s">
        <v>14496</v>
      </c>
      <c r="M179" s="120" t="s">
        <v>1632</v>
      </c>
      <c r="N179" s="120" t="s">
        <v>12208</v>
      </c>
      <c r="O179" s="120" t="s">
        <v>12201</v>
      </c>
      <c r="P179" s="120">
        <v>33</v>
      </c>
      <c r="Q179" s="120">
        <v>3321</v>
      </c>
      <c r="R179" s="348" t="str">
        <f>IF(P179&lt;&gt;"",VLOOKUP(P179,'01_MASTER_KODE_WILAYAH'!H$1437:I$1470,2,FALSE),"")</f>
        <v>JAWA TENGAH</v>
      </c>
      <c r="S179" s="348" t="str">
        <f>IF(Q179&lt;&gt;"",VLOOKUP(Q179,'01_MASTER_KODE_WILAYAH'!D$5:F$1353,3,FALSE),"")</f>
        <v>DEMAK</v>
      </c>
      <c r="T179" s="422" t="str">
        <f t="shared" si="147"/>
        <v>Pemerintah</v>
      </c>
      <c r="U179" s="145" t="e">
        <f t="shared" si="148"/>
        <v>#VALUE!</v>
      </c>
      <c r="V179" s="133" t="e">
        <f>COUNTIFS(A1_Individu_Data_Keadaan_SDMK!A$4:A$149931,K179,A1_Individu_Data_Keadaan_SDMK!S$4:S$149285,"Dokter Umum")</f>
        <v>#VALUE!</v>
      </c>
      <c r="W179" s="122">
        <f t="shared" si="149"/>
        <v>9</v>
      </c>
      <c r="X179" s="134" t="e">
        <f t="shared" si="150"/>
        <v>#VALUE!</v>
      </c>
      <c r="Y179" s="134" t="e">
        <f t="shared" si="151"/>
        <v>#VALUE!</v>
      </c>
      <c r="Z179" s="133" t="e">
        <f>COUNTIFS(A1_Individu_Data_Keadaan_SDMK!A$4:A$149931,K179,A1_Individu_Data_Keadaan_SDMK!S$4:S$149285,"Dokter Gigi")</f>
        <v>#VALUE!</v>
      </c>
      <c r="AA179" s="122">
        <f t="shared" si="152"/>
        <v>2</v>
      </c>
      <c r="AB179" s="134" t="e">
        <f t="shared" si="153"/>
        <v>#VALUE!</v>
      </c>
      <c r="AC179" s="134" t="e">
        <f t="shared" si="154"/>
        <v>#VALUE!</v>
      </c>
      <c r="AD179" s="133" t="e">
        <f>COUNTIFS(A1_Individu_Data_Keadaan_SDMK!A$4:A$149931,K179,A1_Individu_Data_Keadaan_SDMK!S$4:S$149285,"Dokter Spesialis Penyakit Dalam (Sp.PD)")</f>
        <v>#VALUE!</v>
      </c>
      <c r="AE179" s="122">
        <f t="shared" si="155"/>
        <v>2</v>
      </c>
      <c r="AF179" s="134" t="e">
        <f t="shared" si="156"/>
        <v>#VALUE!</v>
      </c>
      <c r="AG179" s="134" t="e">
        <f t="shared" si="157"/>
        <v>#VALUE!</v>
      </c>
      <c r="AH179" s="133" t="e">
        <f>COUNTIFS(A1_Individu_Data_Keadaan_SDMK!A$4:A$149931,K179,A1_Individu_Data_Keadaan_SDMK!S$4:S$149285,"Dokter Spesialis Obstetri &amp; Ginekologi - Kebidanan &amp; Kandungan (Sp.OG)")</f>
        <v>#VALUE!</v>
      </c>
      <c r="AI179" s="122">
        <f t="shared" si="158"/>
        <v>2</v>
      </c>
      <c r="AJ179" s="134" t="e">
        <f t="shared" si="159"/>
        <v>#VALUE!</v>
      </c>
      <c r="AK179" s="134" t="e">
        <f t="shared" si="160"/>
        <v>#VALUE!</v>
      </c>
      <c r="AL179" s="133" t="e">
        <f>COUNTIFS(A1_Individu_Data_Keadaan_SDMK!A$4:A$149931,K179,A1_Individu_Data_Keadaan_SDMK!S$4:S$149285,"Dokter Spesialis Anak (Sp.A)")</f>
        <v>#VALUE!</v>
      </c>
      <c r="AM179" s="135">
        <f t="shared" si="161"/>
        <v>2</v>
      </c>
      <c r="AN179" s="134" t="e">
        <f t="shared" si="162"/>
        <v>#VALUE!</v>
      </c>
      <c r="AO179" s="134" t="e">
        <f t="shared" si="163"/>
        <v>#VALUE!</v>
      </c>
      <c r="AP179" s="133" t="e">
        <f>COUNTIFS(A1_Individu_Data_Keadaan_SDMK!A$4:A$149931,K179,A1_Individu_Data_Keadaan_SDMK!S$4:S$149285,"Dokter Spesialis Bedah (Sp.B)")</f>
        <v>#VALUE!</v>
      </c>
      <c r="AQ179" s="135">
        <f t="shared" si="164"/>
        <v>2</v>
      </c>
      <c r="AR179" s="134" t="e">
        <f t="shared" si="165"/>
        <v>#VALUE!</v>
      </c>
      <c r="AS179" s="134" t="e">
        <f t="shared" si="166"/>
        <v>#VALUE!</v>
      </c>
      <c r="AT179" s="133" t="e">
        <f>COUNTIFS(A1_Individu_Data_Keadaan_SDMK!A$4:A$149931,K179,A1_Individu_Data_Keadaan_SDMK!S$4:S$149285,"Dokter Spesialis Radiologi (Sp.Rad)")</f>
        <v>#VALUE!</v>
      </c>
      <c r="AU179" s="135">
        <f t="shared" si="167"/>
        <v>1</v>
      </c>
      <c r="AV179" s="134" t="e">
        <f t="shared" si="168"/>
        <v>#VALUE!</v>
      </c>
      <c r="AW179" s="134" t="e">
        <f t="shared" si="169"/>
        <v>#VALUE!</v>
      </c>
      <c r="AX179" s="133" t="e">
        <f>COUNTIFS(A1_Individu_Data_Keadaan_SDMK!A$4:A$149931,K179,A1_Individu_Data_Keadaan_SDMK!S$4:S$149285,"Dokter Spesialis Anastesiologi (Sp.An)")</f>
        <v>#VALUE!</v>
      </c>
      <c r="AY179" s="135">
        <f t="shared" si="170"/>
        <v>1</v>
      </c>
      <c r="AZ179" s="134" t="e">
        <f t="shared" si="171"/>
        <v>#VALUE!</v>
      </c>
      <c r="BA179" s="134" t="e">
        <f t="shared" si="172"/>
        <v>#VALUE!</v>
      </c>
      <c r="BB179" s="133" t="e">
        <f>COUNTIFS(A1_Individu_Data_Keadaan_SDMK!A$4:A$149931,K179,A1_Individu_Data_Keadaan_SDMK!S$4:S$149285,"Dokter Spesialis Patologi Klinik (SP.PK)")</f>
        <v>#VALUE!</v>
      </c>
      <c r="BC179" s="135">
        <f t="shared" si="173"/>
        <v>1</v>
      </c>
      <c r="BD179" s="134" t="e">
        <f t="shared" si="174"/>
        <v>#VALUE!</v>
      </c>
      <c r="BE179" s="134" t="e">
        <f t="shared" si="175"/>
        <v>#VALUE!</v>
      </c>
      <c r="BF179" s="133" t="e">
        <f>COUNTIFS(A1_Individu_Data_Keadaan_SDMK!A$4:A$149931,K179,A1_Individu_Data_Keadaan_SDMK!S$4:S$149285,"Dokter Spesialis Patologi Anatomi (Sp.PA)")</f>
        <v>#VALUE!</v>
      </c>
      <c r="BG179" s="135">
        <f t="shared" si="176"/>
        <v>0</v>
      </c>
      <c r="BH179" s="134" t="e">
        <f t="shared" si="177"/>
        <v>#VALUE!</v>
      </c>
      <c r="BI179" s="134" t="e">
        <f t="shared" si="178"/>
        <v>#VALUE!</v>
      </c>
      <c r="BJ179" s="133" t="e">
        <f>COUNTIFS(A1_Individu_Data_Keadaan_SDMK!A$4:A$149931,K179,A1_Individu_Data_Keadaan_SDMK!S$4:S$149285,"Dokter Spesialis Rehabilitasi Medik (Sp.RM)")</f>
        <v>#VALUE!</v>
      </c>
      <c r="BK179" s="135" t="e">
        <f t="shared" si="179"/>
        <v>#VALUE!</v>
      </c>
      <c r="BL179" s="134" t="e">
        <f t="shared" si="180"/>
        <v>#VALUE!</v>
      </c>
      <c r="BM179" s="134" t="e">
        <f t="shared" si="181"/>
        <v>#VALUE!</v>
      </c>
      <c r="BN179" s="139" t="e">
        <f t="shared" si="182"/>
        <v>#VALUE!</v>
      </c>
    </row>
    <row r="180" spans="11:66" ht="15">
      <c r="K180" s="120" t="s">
        <v>14497</v>
      </c>
      <c r="L180" s="120" t="s">
        <v>14498</v>
      </c>
      <c r="M180" s="120" t="s">
        <v>1632</v>
      </c>
      <c r="N180" s="120" t="s">
        <v>12209</v>
      </c>
      <c r="O180" s="120" t="s">
        <v>12203</v>
      </c>
      <c r="P180" s="120">
        <v>33</v>
      </c>
      <c r="Q180" s="120">
        <v>3321</v>
      </c>
      <c r="R180" s="348" t="str">
        <f>IF(P180&lt;&gt;"",VLOOKUP(P180,'01_MASTER_KODE_WILAYAH'!H$1437:I$1470,2,FALSE),"")</f>
        <v>JAWA TENGAH</v>
      </c>
      <c r="S180" s="348" t="str">
        <f>IF(Q180&lt;&gt;"",VLOOKUP(Q180,'01_MASTER_KODE_WILAYAH'!D$5:F$1353,3,FALSE),"")</f>
        <v>DEMAK</v>
      </c>
      <c r="T180" s="422" t="str">
        <f t="shared" si="147"/>
        <v>Organisasi</v>
      </c>
      <c r="U180" s="145" t="e">
        <f t="shared" si="148"/>
        <v>#VALUE!</v>
      </c>
      <c r="V180" s="133" t="e">
        <f>COUNTIFS(A1_Individu_Data_Keadaan_SDMK!A$4:A$149931,K180,A1_Individu_Data_Keadaan_SDMK!S$4:S$149285,"Dokter Umum")</f>
        <v>#VALUE!</v>
      </c>
      <c r="W180" s="122">
        <f t="shared" si="149"/>
        <v>4</v>
      </c>
      <c r="X180" s="134" t="e">
        <f t="shared" si="150"/>
        <v>#VALUE!</v>
      </c>
      <c r="Y180" s="134" t="e">
        <f t="shared" si="151"/>
        <v>#VALUE!</v>
      </c>
      <c r="Z180" s="133" t="e">
        <f>COUNTIFS(A1_Individu_Data_Keadaan_SDMK!A$4:A$149931,K180,A1_Individu_Data_Keadaan_SDMK!S$4:S$149285,"Dokter Gigi")</f>
        <v>#VALUE!</v>
      </c>
      <c r="AA180" s="122">
        <f t="shared" si="152"/>
        <v>1</v>
      </c>
      <c r="AB180" s="134" t="e">
        <f t="shared" si="153"/>
        <v>#VALUE!</v>
      </c>
      <c r="AC180" s="134" t="e">
        <f t="shared" si="154"/>
        <v>#VALUE!</v>
      </c>
      <c r="AD180" s="133" t="e">
        <f>COUNTIFS(A1_Individu_Data_Keadaan_SDMK!A$4:A$149931,K180,A1_Individu_Data_Keadaan_SDMK!S$4:S$149285,"Dokter Spesialis Penyakit Dalam (Sp.PD)")</f>
        <v>#VALUE!</v>
      </c>
      <c r="AE180" s="122">
        <f t="shared" si="155"/>
        <v>1</v>
      </c>
      <c r="AF180" s="134" t="e">
        <f t="shared" si="156"/>
        <v>#VALUE!</v>
      </c>
      <c r="AG180" s="134" t="e">
        <f t="shared" si="157"/>
        <v>#VALUE!</v>
      </c>
      <c r="AH180" s="133" t="e">
        <f>COUNTIFS(A1_Individu_Data_Keadaan_SDMK!A$4:A$149931,K180,A1_Individu_Data_Keadaan_SDMK!S$4:S$149285,"Dokter Spesialis Obstetri &amp; Ginekologi - Kebidanan &amp; Kandungan (Sp.OG)")</f>
        <v>#VALUE!</v>
      </c>
      <c r="AI180" s="122">
        <f t="shared" si="158"/>
        <v>1</v>
      </c>
      <c r="AJ180" s="134" t="e">
        <f t="shared" si="159"/>
        <v>#VALUE!</v>
      </c>
      <c r="AK180" s="134" t="e">
        <f t="shared" si="160"/>
        <v>#VALUE!</v>
      </c>
      <c r="AL180" s="133" t="e">
        <f>COUNTIFS(A1_Individu_Data_Keadaan_SDMK!A$4:A$149931,K180,A1_Individu_Data_Keadaan_SDMK!S$4:S$149285,"Dokter Spesialis Anak (Sp.A)")</f>
        <v>#VALUE!</v>
      </c>
      <c r="AM180" s="135">
        <f t="shared" si="161"/>
        <v>1</v>
      </c>
      <c r="AN180" s="134" t="e">
        <f t="shared" si="162"/>
        <v>#VALUE!</v>
      </c>
      <c r="AO180" s="134" t="e">
        <f t="shared" si="163"/>
        <v>#VALUE!</v>
      </c>
      <c r="AP180" s="133" t="e">
        <f>COUNTIFS(A1_Individu_Data_Keadaan_SDMK!A$4:A$149931,K180,A1_Individu_Data_Keadaan_SDMK!S$4:S$149285,"Dokter Spesialis Bedah (Sp.B)")</f>
        <v>#VALUE!</v>
      </c>
      <c r="AQ180" s="135">
        <f t="shared" si="164"/>
        <v>1</v>
      </c>
      <c r="AR180" s="134" t="e">
        <f t="shared" si="165"/>
        <v>#VALUE!</v>
      </c>
      <c r="AS180" s="134" t="e">
        <f t="shared" si="166"/>
        <v>#VALUE!</v>
      </c>
      <c r="AT180" s="133" t="e">
        <f>COUNTIFS(A1_Individu_Data_Keadaan_SDMK!A$4:A$149931,K180,A1_Individu_Data_Keadaan_SDMK!S$4:S$149285,"Dokter Spesialis Radiologi (Sp.Rad)")</f>
        <v>#VALUE!</v>
      </c>
      <c r="AU180" s="135">
        <f t="shared" si="167"/>
        <v>0</v>
      </c>
      <c r="AV180" s="134" t="e">
        <f t="shared" si="168"/>
        <v>#VALUE!</v>
      </c>
      <c r="AW180" s="134" t="e">
        <f t="shared" si="169"/>
        <v>#VALUE!</v>
      </c>
      <c r="AX180" s="133" t="e">
        <f>COUNTIFS(A1_Individu_Data_Keadaan_SDMK!A$4:A$149931,K180,A1_Individu_Data_Keadaan_SDMK!S$4:S$149285,"Dokter Spesialis Anastesiologi (Sp.An)")</f>
        <v>#VALUE!</v>
      </c>
      <c r="AY180" s="135">
        <f t="shared" si="170"/>
        <v>0</v>
      </c>
      <c r="AZ180" s="134" t="e">
        <f t="shared" si="171"/>
        <v>#VALUE!</v>
      </c>
      <c r="BA180" s="134" t="e">
        <f t="shared" si="172"/>
        <v>#VALUE!</v>
      </c>
      <c r="BB180" s="133" t="e">
        <f>COUNTIFS(A1_Individu_Data_Keadaan_SDMK!A$4:A$149931,K180,A1_Individu_Data_Keadaan_SDMK!S$4:S$149285,"Dokter Spesialis Patologi Klinik (SP.PK)")</f>
        <v>#VALUE!</v>
      </c>
      <c r="BC180" s="135">
        <f t="shared" si="173"/>
        <v>0</v>
      </c>
      <c r="BD180" s="134" t="e">
        <f t="shared" si="174"/>
        <v>#VALUE!</v>
      </c>
      <c r="BE180" s="134" t="e">
        <f t="shared" si="175"/>
        <v>#VALUE!</v>
      </c>
      <c r="BF180" s="133" t="e">
        <f>COUNTIFS(A1_Individu_Data_Keadaan_SDMK!A$4:A$149931,K180,A1_Individu_Data_Keadaan_SDMK!S$4:S$149285,"Dokter Spesialis Patologi Anatomi (Sp.PA)")</f>
        <v>#VALUE!</v>
      </c>
      <c r="BG180" s="135">
        <f t="shared" si="176"/>
        <v>0</v>
      </c>
      <c r="BH180" s="134" t="e">
        <f t="shared" si="177"/>
        <v>#VALUE!</v>
      </c>
      <c r="BI180" s="134" t="e">
        <f t="shared" si="178"/>
        <v>#VALUE!</v>
      </c>
      <c r="BJ180" s="133" t="e">
        <f>COUNTIFS(A1_Individu_Data_Keadaan_SDMK!A$4:A$149931,K180,A1_Individu_Data_Keadaan_SDMK!S$4:S$149285,"Dokter Spesialis Rehabilitasi Medik (Sp.RM)")</f>
        <v>#VALUE!</v>
      </c>
      <c r="BK180" s="135" t="e">
        <f t="shared" si="179"/>
        <v>#VALUE!</v>
      </c>
      <c r="BL180" s="134" t="e">
        <f t="shared" si="180"/>
        <v>#VALUE!</v>
      </c>
      <c r="BM180" s="134" t="e">
        <f t="shared" si="181"/>
        <v>#VALUE!</v>
      </c>
      <c r="BN180" s="139" t="e">
        <f t="shared" si="182"/>
        <v>#VALUE!</v>
      </c>
    </row>
    <row r="181" spans="11:66" ht="15">
      <c r="K181" s="120" t="s">
        <v>14499</v>
      </c>
      <c r="L181" s="120" t="s">
        <v>14500</v>
      </c>
      <c r="M181" s="120" t="s">
        <v>1632</v>
      </c>
      <c r="N181" s="120" t="s">
        <v>12208</v>
      </c>
      <c r="O181" s="120" t="s">
        <v>12204</v>
      </c>
      <c r="P181" s="120">
        <v>33</v>
      </c>
      <c r="Q181" s="120">
        <v>3321</v>
      </c>
      <c r="R181" s="348" t="str">
        <f>IF(P181&lt;&gt;"",VLOOKUP(P181,'01_MASTER_KODE_WILAYAH'!H$1437:I$1470,2,FALSE),"")</f>
        <v>JAWA TENGAH</v>
      </c>
      <c r="S181" s="348" t="str">
        <f>IF(Q181&lt;&gt;"",VLOOKUP(Q181,'01_MASTER_KODE_WILAYAH'!D$5:F$1353,3,FALSE),"")</f>
        <v>DEMAK</v>
      </c>
      <c r="T181" s="422" t="str">
        <f t="shared" si="147"/>
        <v>Swasta/Lai</v>
      </c>
      <c r="U181" s="145" t="e">
        <f t="shared" si="148"/>
        <v>#VALUE!</v>
      </c>
      <c r="V181" s="133" t="e">
        <f>COUNTIFS(A1_Individu_Data_Keadaan_SDMK!A$4:A$149931,K181,A1_Individu_Data_Keadaan_SDMK!S$4:S$149285,"Dokter Umum")</f>
        <v>#VALUE!</v>
      </c>
      <c r="W181" s="122">
        <f t="shared" si="149"/>
        <v>9</v>
      </c>
      <c r="X181" s="134" t="e">
        <f t="shared" si="150"/>
        <v>#VALUE!</v>
      </c>
      <c r="Y181" s="134" t="e">
        <f t="shared" si="151"/>
        <v>#VALUE!</v>
      </c>
      <c r="Z181" s="133" t="e">
        <f>COUNTIFS(A1_Individu_Data_Keadaan_SDMK!A$4:A$149931,K181,A1_Individu_Data_Keadaan_SDMK!S$4:S$149285,"Dokter Gigi")</f>
        <v>#VALUE!</v>
      </c>
      <c r="AA181" s="122">
        <f t="shared" si="152"/>
        <v>2</v>
      </c>
      <c r="AB181" s="134" t="e">
        <f t="shared" si="153"/>
        <v>#VALUE!</v>
      </c>
      <c r="AC181" s="134" t="e">
        <f t="shared" si="154"/>
        <v>#VALUE!</v>
      </c>
      <c r="AD181" s="133" t="e">
        <f>COUNTIFS(A1_Individu_Data_Keadaan_SDMK!A$4:A$149931,K181,A1_Individu_Data_Keadaan_SDMK!S$4:S$149285,"Dokter Spesialis Penyakit Dalam (Sp.PD)")</f>
        <v>#VALUE!</v>
      </c>
      <c r="AE181" s="122">
        <f t="shared" si="155"/>
        <v>2</v>
      </c>
      <c r="AF181" s="134" t="e">
        <f t="shared" si="156"/>
        <v>#VALUE!</v>
      </c>
      <c r="AG181" s="134" t="e">
        <f t="shared" si="157"/>
        <v>#VALUE!</v>
      </c>
      <c r="AH181" s="133" t="e">
        <f>COUNTIFS(A1_Individu_Data_Keadaan_SDMK!A$4:A$149931,K181,A1_Individu_Data_Keadaan_SDMK!S$4:S$149285,"Dokter Spesialis Obstetri &amp; Ginekologi - Kebidanan &amp; Kandungan (Sp.OG)")</f>
        <v>#VALUE!</v>
      </c>
      <c r="AI181" s="122">
        <f t="shared" si="158"/>
        <v>2</v>
      </c>
      <c r="AJ181" s="134" t="e">
        <f t="shared" si="159"/>
        <v>#VALUE!</v>
      </c>
      <c r="AK181" s="134" t="e">
        <f t="shared" si="160"/>
        <v>#VALUE!</v>
      </c>
      <c r="AL181" s="133" t="e">
        <f>COUNTIFS(A1_Individu_Data_Keadaan_SDMK!A$4:A$149931,K181,A1_Individu_Data_Keadaan_SDMK!S$4:S$149285,"Dokter Spesialis Anak (Sp.A)")</f>
        <v>#VALUE!</v>
      </c>
      <c r="AM181" s="135">
        <f t="shared" si="161"/>
        <v>2</v>
      </c>
      <c r="AN181" s="134" t="e">
        <f t="shared" si="162"/>
        <v>#VALUE!</v>
      </c>
      <c r="AO181" s="134" t="e">
        <f t="shared" si="163"/>
        <v>#VALUE!</v>
      </c>
      <c r="AP181" s="133" t="e">
        <f>COUNTIFS(A1_Individu_Data_Keadaan_SDMK!A$4:A$149931,K181,A1_Individu_Data_Keadaan_SDMK!S$4:S$149285,"Dokter Spesialis Bedah (Sp.B)")</f>
        <v>#VALUE!</v>
      </c>
      <c r="AQ181" s="135">
        <f t="shared" si="164"/>
        <v>2</v>
      </c>
      <c r="AR181" s="134" t="e">
        <f t="shared" si="165"/>
        <v>#VALUE!</v>
      </c>
      <c r="AS181" s="134" t="e">
        <f t="shared" si="166"/>
        <v>#VALUE!</v>
      </c>
      <c r="AT181" s="133" t="e">
        <f>COUNTIFS(A1_Individu_Data_Keadaan_SDMK!A$4:A$149931,K181,A1_Individu_Data_Keadaan_SDMK!S$4:S$149285,"Dokter Spesialis Radiologi (Sp.Rad)")</f>
        <v>#VALUE!</v>
      </c>
      <c r="AU181" s="135">
        <f t="shared" si="167"/>
        <v>1</v>
      </c>
      <c r="AV181" s="134" t="e">
        <f t="shared" si="168"/>
        <v>#VALUE!</v>
      </c>
      <c r="AW181" s="134" t="e">
        <f t="shared" si="169"/>
        <v>#VALUE!</v>
      </c>
      <c r="AX181" s="133" t="e">
        <f>COUNTIFS(A1_Individu_Data_Keadaan_SDMK!A$4:A$149931,K181,A1_Individu_Data_Keadaan_SDMK!S$4:S$149285,"Dokter Spesialis Anastesiologi (Sp.An)")</f>
        <v>#VALUE!</v>
      </c>
      <c r="AY181" s="135">
        <f t="shared" si="170"/>
        <v>1</v>
      </c>
      <c r="AZ181" s="134" t="e">
        <f t="shared" si="171"/>
        <v>#VALUE!</v>
      </c>
      <c r="BA181" s="134" t="e">
        <f t="shared" si="172"/>
        <v>#VALUE!</v>
      </c>
      <c r="BB181" s="133" t="e">
        <f>COUNTIFS(A1_Individu_Data_Keadaan_SDMK!A$4:A$149931,K181,A1_Individu_Data_Keadaan_SDMK!S$4:S$149285,"Dokter Spesialis Patologi Klinik (SP.PK)")</f>
        <v>#VALUE!</v>
      </c>
      <c r="BC181" s="135">
        <f t="shared" si="173"/>
        <v>1</v>
      </c>
      <c r="BD181" s="134" t="e">
        <f t="shared" si="174"/>
        <v>#VALUE!</v>
      </c>
      <c r="BE181" s="134" t="e">
        <f t="shared" si="175"/>
        <v>#VALUE!</v>
      </c>
      <c r="BF181" s="133" t="e">
        <f>COUNTIFS(A1_Individu_Data_Keadaan_SDMK!A$4:A$149931,K181,A1_Individu_Data_Keadaan_SDMK!S$4:S$149285,"Dokter Spesialis Patologi Anatomi (Sp.PA)")</f>
        <v>#VALUE!</v>
      </c>
      <c r="BG181" s="135">
        <f t="shared" si="176"/>
        <v>0</v>
      </c>
      <c r="BH181" s="134" t="e">
        <f t="shared" si="177"/>
        <v>#VALUE!</v>
      </c>
      <c r="BI181" s="134" t="e">
        <f t="shared" si="178"/>
        <v>#VALUE!</v>
      </c>
      <c r="BJ181" s="133" t="e">
        <f>COUNTIFS(A1_Individu_Data_Keadaan_SDMK!A$4:A$149931,K181,A1_Individu_Data_Keadaan_SDMK!S$4:S$149285,"Dokter Spesialis Rehabilitasi Medik (Sp.RM)")</f>
        <v>#VALUE!</v>
      </c>
      <c r="BK181" s="135" t="e">
        <f t="shared" si="179"/>
        <v>#VALUE!</v>
      </c>
      <c r="BL181" s="134" t="e">
        <f t="shared" si="180"/>
        <v>#VALUE!</v>
      </c>
      <c r="BM181" s="134" t="e">
        <f t="shared" si="181"/>
        <v>#VALUE!</v>
      </c>
      <c r="BN181" s="139" t="e">
        <f t="shared" si="182"/>
        <v>#VALUE!</v>
      </c>
    </row>
    <row r="182" spans="11:66" ht="15">
      <c r="K182" s="120" t="s">
        <v>14501</v>
      </c>
      <c r="L182" s="120" t="s">
        <v>14502</v>
      </c>
      <c r="M182" s="120" t="s">
        <v>1632</v>
      </c>
      <c r="N182" s="120" t="s">
        <v>12208</v>
      </c>
      <c r="O182" s="120" t="s">
        <v>12201</v>
      </c>
      <c r="P182" s="120">
        <v>33</v>
      </c>
      <c r="Q182" s="120">
        <v>3322</v>
      </c>
      <c r="R182" s="348" t="str">
        <f>IF(P182&lt;&gt;"",VLOOKUP(P182,'01_MASTER_KODE_WILAYAH'!H$1437:I$1470,2,FALSE),"")</f>
        <v>JAWA TENGAH</v>
      </c>
      <c r="S182" s="348" t="str">
        <f>IF(Q182&lt;&gt;"",VLOOKUP(Q182,'01_MASTER_KODE_WILAYAH'!D$5:F$1353,3,FALSE),"")</f>
        <v>SEMARANG</v>
      </c>
      <c r="T182" s="422" t="str">
        <f t="shared" si="147"/>
        <v>Pemerintah</v>
      </c>
      <c r="U182" s="145" t="e">
        <f t="shared" si="148"/>
        <v>#VALUE!</v>
      </c>
      <c r="V182" s="133" t="e">
        <f>COUNTIFS(A1_Individu_Data_Keadaan_SDMK!A$4:A$149931,K182,A1_Individu_Data_Keadaan_SDMK!S$4:S$149285,"Dokter Umum")</f>
        <v>#VALUE!</v>
      </c>
      <c r="W182" s="122">
        <f t="shared" si="149"/>
        <v>9</v>
      </c>
      <c r="X182" s="134" t="e">
        <f t="shared" si="150"/>
        <v>#VALUE!</v>
      </c>
      <c r="Y182" s="134" t="e">
        <f t="shared" si="151"/>
        <v>#VALUE!</v>
      </c>
      <c r="Z182" s="133" t="e">
        <f>COUNTIFS(A1_Individu_Data_Keadaan_SDMK!A$4:A$149931,K182,A1_Individu_Data_Keadaan_SDMK!S$4:S$149285,"Dokter Gigi")</f>
        <v>#VALUE!</v>
      </c>
      <c r="AA182" s="122">
        <f t="shared" si="152"/>
        <v>2</v>
      </c>
      <c r="AB182" s="134" t="e">
        <f t="shared" si="153"/>
        <v>#VALUE!</v>
      </c>
      <c r="AC182" s="134" t="e">
        <f t="shared" si="154"/>
        <v>#VALUE!</v>
      </c>
      <c r="AD182" s="133" t="e">
        <f>COUNTIFS(A1_Individu_Data_Keadaan_SDMK!A$4:A$149931,K182,A1_Individu_Data_Keadaan_SDMK!S$4:S$149285,"Dokter Spesialis Penyakit Dalam (Sp.PD)")</f>
        <v>#VALUE!</v>
      </c>
      <c r="AE182" s="122">
        <f t="shared" si="155"/>
        <v>2</v>
      </c>
      <c r="AF182" s="134" t="e">
        <f t="shared" si="156"/>
        <v>#VALUE!</v>
      </c>
      <c r="AG182" s="134" t="e">
        <f t="shared" si="157"/>
        <v>#VALUE!</v>
      </c>
      <c r="AH182" s="133" t="e">
        <f>COUNTIFS(A1_Individu_Data_Keadaan_SDMK!A$4:A$149931,K182,A1_Individu_Data_Keadaan_SDMK!S$4:S$149285,"Dokter Spesialis Obstetri &amp; Ginekologi - Kebidanan &amp; Kandungan (Sp.OG)")</f>
        <v>#VALUE!</v>
      </c>
      <c r="AI182" s="122">
        <f t="shared" si="158"/>
        <v>2</v>
      </c>
      <c r="AJ182" s="134" t="e">
        <f t="shared" si="159"/>
        <v>#VALUE!</v>
      </c>
      <c r="AK182" s="134" t="e">
        <f t="shared" si="160"/>
        <v>#VALUE!</v>
      </c>
      <c r="AL182" s="133" t="e">
        <f>COUNTIFS(A1_Individu_Data_Keadaan_SDMK!A$4:A$149931,K182,A1_Individu_Data_Keadaan_SDMK!S$4:S$149285,"Dokter Spesialis Anak (Sp.A)")</f>
        <v>#VALUE!</v>
      </c>
      <c r="AM182" s="135">
        <f t="shared" si="161"/>
        <v>2</v>
      </c>
      <c r="AN182" s="134" t="e">
        <f t="shared" si="162"/>
        <v>#VALUE!</v>
      </c>
      <c r="AO182" s="134" t="e">
        <f t="shared" si="163"/>
        <v>#VALUE!</v>
      </c>
      <c r="AP182" s="133" t="e">
        <f>COUNTIFS(A1_Individu_Data_Keadaan_SDMK!A$4:A$149931,K182,A1_Individu_Data_Keadaan_SDMK!S$4:S$149285,"Dokter Spesialis Bedah (Sp.B)")</f>
        <v>#VALUE!</v>
      </c>
      <c r="AQ182" s="135">
        <f t="shared" si="164"/>
        <v>2</v>
      </c>
      <c r="AR182" s="134" t="e">
        <f t="shared" si="165"/>
        <v>#VALUE!</v>
      </c>
      <c r="AS182" s="134" t="e">
        <f t="shared" si="166"/>
        <v>#VALUE!</v>
      </c>
      <c r="AT182" s="133" t="e">
        <f>COUNTIFS(A1_Individu_Data_Keadaan_SDMK!A$4:A$149931,K182,A1_Individu_Data_Keadaan_SDMK!S$4:S$149285,"Dokter Spesialis Radiologi (Sp.Rad)")</f>
        <v>#VALUE!</v>
      </c>
      <c r="AU182" s="135">
        <f t="shared" si="167"/>
        <v>1</v>
      </c>
      <c r="AV182" s="134" t="e">
        <f t="shared" si="168"/>
        <v>#VALUE!</v>
      </c>
      <c r="AW182" s="134" t="e">
        <f t="shared" si="169"/>
        <v>#VALUE!</v>
      </c>
      <c r="AX182" s="133" t="e">
        <f>COUNTIFS(A1_Individu_Data_Keadaan_SDMK!A$4:A$149931,K182,A1_Individu_Data_Keadaan_SDMK!S$4:S$149285,"Dokter Spesialis Anastesiologi (Sp.An)")</f>
        <v>#VALUE!</v>
      </c>
      <c r="AY182" s="135">
        <f t="shared" si="170"/>
        <v>1</v>
      </c>
      <c r="AZ182" s="134" t="e">
        <f t="shared" si="171"/>
        <v>#VALUE!</v>
      </c>
      <c r="BA182" s="134" t="e">
        <f t="shared" si="172"/>
        <v>#VALUE!</v>
      </c>
      <c r="BB182" s="133" t="e">
        <f>COUNTIFS(A1_Individu_Data_Keadaan_SDMK!A$4:A$149931,K182,A1_Individu_Data_Keadaan_SDMK!S$4:S$149285,"Dokter Spesialis Patologi Klinik (SP.PK)")</f>
        <v>#VALUE!</v>
      </c>
      <c r="BC182" s="135">
        <f t="shared" si="173"/>
        <v>1</v>
      </c>
      <c r="BD182" s="134" t="e">
        <f t="shared" si="174"/>
        <v>#VALUE!</v>
      </c>
      <c r="BE182" s="134" t="e">
        <f t="shared" si="175"/>
        <v>#VALUE!</v>
      </c>
      <c r="BF182" s="133" t="e">
        <f>COUNTIFS(A1_Individu_Data_Keadaan_SDMK!A$4:A$149931,K182,A1_Individu_Data_Keadaan_SDMK!S$4:S$149285,"Dokter Spesialis Patologi Anatomi (Sp.PA)")</f>
        <v>#VALUE!</v>
      </c>
      <c r="BG182" s="135">
        <f t="shared" si="176"/>
        <v>0</v>
      </c>
      <c r="BH182" s="134" t="e">
        <f t="shared" si="177"/>
        <v>#VALUE!</v>
      </c>
      <c r="BI182" s="134" t="e">
        <f t="shared" si="178"/>
        <v>#VALUE!</v>
      </c>
      <c r="BJ182" s="133" t="e">
        <f>COUNTIFS(A1_Individu_Data_Keadaan_SDMK!A$4:A$149931,K182,A1_Individu_Data_Keadaan_SDMK!S$4:S$149285,"Dokter Spesialis Rehabilitasi Medik (Sp.RM)")</f>
        <v>#VALUE!</v>
      </c>
      <c r="BK182" s="135" t="e">
        <f t="shared" si="179"/>
        <v>#VALUE!</v>
      </c>
      <c r="BL182" s="134" t="e">
        <f t="shared" si="180"/>
        <v>#VALUE!</v>
      </c>
      <c r="BM182" s="134" t="e">
        <f t="shared" si="181"/>
        <v>#VALUE!</v>
      </c>
      <c r="BN182" s="139" t="e">
        <f t="shared" si="182"/>
        <v>#VALUE!</v>
      </c>
    </row>
    <row r="183" spans="11:66" ht="15">
      <c r="K183" s="120" t="s">
        <v>14503</v>
      </c>
      <c r="L183" s="120" t="s">
        <v>14504</v>
      </c>
      <c r="M183" s="120" t="s">
        <v>1632</v>
      </c>
      <c r="N183" s="120" t="s">
        <v>12208</v>
      </c>
      <c r="O183" s="120" t="s">
        <v>12201</v>
      </c>
      <c r="P183" s="120">
        <v>33</v>
      </c>
      <c r="Q183" s="120">
        <v>3322</v>
      </c>
      <c r="R183" s="348" t="str">
        <f>IF(P183&lt;&gt;"",VLOOKUP(P183,'01_MASTER_KODE_WILAYAH'!H$1437:I$1470,2,FALSE),"")</f>
        <v>JAWA TENGAH</v>
      </c>
      <c r="S183" s="348" t="str">
        <f>IF(Q183&lt;&gt;"",VLOOKUP(Q183,'01_MASTER_KODE_WILAYAH'!D$5:F$1353,3,FALSE),"")</f>
        <v>SEMARANG</v>
      </c>
      <c r="T183" s="422" t="str">
        <f t="shared" si="147"/>
        <v>Pemerintah</v>
      </c>
      <c r="U183" s="145" t="e">
        <f t="shared" si="148"/>
        <v>#VALUE!</v>
      </c>
      <c r="V183" s="133" t="e">
        <f>COUNTIFS(A1_Individu_Data_Keadaan_SDMK!A$4:A$149931,K183,A1_Individu_Data_Keadaan_SDMK!S$4:S$149285,"Dokter Umum")</f>
        <v>#VALUE!</v>
      </c>
      <c r="W183" s="122">
        <f t="shared" si="149"/>
        <v>9</v>
      </c>
      <c r="X183" s="134" t="e">
        <f t="shared" si="150"/>
        <v>#VALUE!</v>
      </c>
      <c r="Y183" s="134" t="e">
        <f t="shared" si="151"/>
        <v>#VALUE!</v>
      </c>
      <c r="Z183" s="133" t="e">
        <f>COUNTIFS(A1_Individu_Data_Keadaan_SDMK!A$4:A$149931,K183,A1_Individu_Data_Keadaan_SDMK!S$4:S$149285,"Dokter Gigi")</f>
        <v>#VALUE!</v>
      </c>
      <c r="AA183" s="122">
        <f t="shared" si="152"/>
        <v>2</v>
      </c>
      <c r="AB183" s="134" t="e">
        <f t="shared" si="153"/>
        <v>#VALUE!</v>
      </c>
      <c r="AC183" s="134" t="e">
        <f t="shared" si="154"/>
        <v>#VALUE!</v>
      </c>
      <c r="AD183" s="133" t="e">
        <f>COUNTIFS(A1_Individu_Data_Keadaan_SDMK!A$4:A$149931,K183,A1_Individu_Data_Keadaan_SDMK!S$4:S$149285,"Dokter Spesialis Penyakit Dalam (Sp.PD)")</f>
        <v>#VALUE!</v>
      </c>
      <c r="AE183" s="122">
        <f t="shared" si="155"/>
        <v>2</v>
      </c>
      <c r="AF183" s="134" t="e">
        <f t="shared" si="156"/>
        <v>#VALUE!</v>
      </c>
      <c r="AG183" s="134" t="e">
        <f t="shared" si="157"/>
        <v>#VALUE!</v>
      </c>
      <c r="AH183" s="133" t="e">
        <f>COUNTIFS(A1_Individu_Data_Keadaan_SDMK!A$4:A$149931,K183,A1_Individu_Data_Keadaan_SDMK!S$4:S$149285,"Dokter Spesialis Obstetri &amp; Ginekologi - Kebidanan &amp; Kandungan (Sp.OG)")</f>
        <v>#VALUE!</v>
      </c>
      <c r="AI183" s="122">
        <f t="shared" si="158"/>
        <v>2</v>
      </c>
      <c r="AJ183" s="134" t="e">
        <f t="shared" si="159"/>
        <v>#VALUE!</v>
      </c>
      <c r="AK183" s="134" t="e">
        <f t="shared" si="160"/>
        <v>#VALUE!</v>
      </c>
      <c r="AL183" s="133" t="e">
        <f>COUNTIFS(A1_Individu_Data_Keadaan_SDMK!A$4:A$149931,K183,A1_Individu_Data_Keadaan_SDMK!S$4:S$149285,"Dokter Spesialis Anak (Sp.A)")</f>
        <v>#VALUE!</v>
      </c>
      <c r="AM183" s="135">
        <f t="shared" si="161"/>
        <v>2</v>
      </c>
      <c r="AN183" s="134" t="e">
        <f t="shared" si="162"/>
        <v>#VALUE!</v>
      </c>
      <c r="AO183" s="134" t="e">
        <f t="shared" si="163"/>
        <v>#VALUE!</v>
      </c>
      <c r="AP183" s="133" t="e">
        <f>COUNTIFS(A1_Individu_Data_Keadaan_SDMK!A$4:A$149931,K183,A1_Individu_Data_Keadaan_SDMK!S$4:S$149285,"Dokter Spesialis Bedah (Sp.B)")</f>
        <v>#VALUE!</v>
      </c>
      <c r="AQ183" s="135">
        <f t="shared" si="164"/>
        <v>2</v>
      </c>
      <c r="AR183" s="134" t="e">
        <f t="shared" si="165"/>
        <v>#VALUE!</v>
      </c>
      <c r="AS183" s="134" t="e">
        <f t="shared" si="166"/>
        <v>#VALUE!</v>
      </c>
      <c r="AT183" s="133" t="e">
        <f>COUNTIFS(A1_Individu_Data_Keadaan_SDMK!A$4:A$149931,K183,A1_Individu_Data_Keadaan_SDMK!S$4:S$149285,"Dokter Spesialis Radiologi (Sp.Rad)")</f>
        <v>#VALUE!</v>
      </c>
      <c r="AU183" s="135">
        <f t="shared" si="167"/>
        <v>1</v>
      </c>
      <c r="AV183" s="134" t="e">
        <f t="shared" si="168"/>
        <v>#VALUE!</v>
      </c>
      <c r="AW183" s="134" t="e">
        <f t="shared" si="169"/>
        <v>#VALUE!</v>
      </c>
      <c r="AX183" s="133" t="e">
        <f>COUNTIFS(A1_Individu_Data_Keadaan_SDMK!A$4:A$149931,K183,A1_Individu_Data_Keadaan_SDMK!S$4:S$149285,"Dokter Spesialis Anastesiologi (Sp.An)")</f>
        <v>#VALUE!</v>
      </c>
      <c r="AY183" s="135">
        <f t="shared" si="170"/>
        <v>1</v>
      </c>
      <c r="AZ183" s="134" t="e">
        <f t="shared" si="171"/>
        <v>#VALUE!</v>
      </c>
      <c r="BA183" s="134" t="e">
        <f t="shared" si="172"/>
        <v>#VALUE!</v>
      </c>
      <c r="BB183" s="133" t="e">
        <f>COUNTIFS(A1_Individu_Data_Keadaan_SDMK!A$4:A$149931,K183,A1_Individu_Data_Keadaan_SDMK!S$4:S$149285,"Dokter Spesialis Patologi Klinik (SP.PK)")</f>
        <v>#VALUE!</v>
      </c>
      <c r="BC183" s="135">
        <f t="shared" si="173"/>
        <v>1</v>
      </c>
      <c r="BD183" s="134" t="e">
        <f t="shared" si="174"/>
        <v>#VALUE!</v>
      </c>
      <c r="BE183" s="134" t="e">
        <f t="shared" si="175"/>
        <v>#VALUE!</v>
      </c>
      <c r="BF183" s="133" t="e">
        <f>COUNTIFS(A1_Individu_Data_Keadaan_SDMK!A$4:A$149931,K183,A1_Individu_Data_Keadaan_SDMK!S$4:S$149285,"Dokter Spesialis Patologi Anatomi (Sp.PA)")</f>
        <v>#VALUE!</v>
      </c>
      <c r="BG183" s="135">
        <f t="shared" si="176"/>
        <v>0</v>
      </c>
      <c r="BH183" s="134" t="e">
        <f t="shared" si="177"/>
        <v>#VALUE!</v>
      </c>
      <c r="BI183" s="134" t="e">
        <f t="shared" si="178"/>
        <v>#VALUE!</v>
      </c>
      <c r="BJ183" s="133" t="e">
        <f>COUNTIFS(A1_Individu_Data_Keadaan_SDMK!A$4:A$149931,K183,A1_Individu_Data_Keadaan_SDMK!S$4:S$149285,"Dokter Spesialis Rehabilitasi Medik (Sp.RM)")</f>
        <v>#VALUE!</v>
      </c>
      <c r="BK183" s="135" t="e">
        <f t="shared" si="179"/>
        <v>#VALUE!</v>
      </c>
      <c r="BL183" s="134" t="e">
        <f t="shared" si="180"/>
        <v>#VALUE!</v>
      </c>
      <c r="BM183" s="134" t="e">
        <f t="shared" si="181"/>
        <v>#VALUE!</v>
      </c>
      <c r="BN183" s="139" t="e">
        <f t="shared" si="182"/>
        <v>#VALUE!</v>
      </c>
    </row>
    <row r="184" spans="11:66" ht="15">
      <c r="K184" s="120" t="s">
        <v>14505</v>
      </c>
      <c r="L184" s="120" t="s">
        <v>14506</v>
      </c>
      <c r="M184" s="120" t="s">
        <v>1632</v>
      </c>
      <c r="N184" s="120" t="s">
        <v>12208</v>
      </c>
      <c r="O184" s="120" t="s">
        <v>12205</v>
      </c>
      <c r="P184" s="120">
        <v>33</v>
      </c>
      <c r="Q184" s="120">
        <v>3322</v>
      </c>
      <c r="R184" s="348" t="str">
        <f>IF(P184&lt;&gt;"",VLOOKUP(P184,'01_MASTER_KODE_WILAYAH'!H$1437:I$1470,2,FALSE),"")</f>
        <v>JAWA TENGAH</v>
      </c>
      <c r="S184" s="348" t="str">
        <f>IF(Q184&lt;&gt;"",VLOOKUP(Q184,'01_MASTER_KODE_WILAYAH'!D$5:F$1353,3,FALSE),"")</f>
        <v>SEMARANG</v>
      </c>
      <c r="T184" s="422" t="str">
        <f t="shared" si="147"/>
        <v>Perusahaan</v>
      </c>
      <c r="U184" s="145" t="e">
        <f t="shared" si="148"/>
        <v>#VALUE!</v>
      </c>
      <c r="V184" s="133" t="e">
        <f>COUNTIFS(A1_Individu_Data_Keadaan_SDMK!A$4:A$149931,K184,A1_Individu_Data_Keadaan_SDMK!S$4:S$149285,"Dokter Umum")</f>
        <v>#VALUE!</v>
      </c>
      <c r="W184" s="122">
        <f t="shared" si="149"/>
        <v>9</v>
      </c>
      <c r="X184" s="134" t="e">
        <f t="shared" si="150"/>
        <v>#VALUE!</v>
      </c>
      <c r="Y184" s="134" t="e">
        <f t="shared" si="151"/>
        <v>#VALUE!</v>
      </c>
      <c r="Z184" s="133" t="e">
        <f>COUNTIFS(A1_Individu_Data_Keadaan_SDMK!A$4:A$149931,K184,A1_Individu_Data_Keadaan_SDMK!S$4:S$149285,"Dokter Gigi")</f>
        <v>#VALUE!</v>
      </c>
      <c r="AA184" s="122">
        <f t="shared" si="152"/>
        <v>2</v>
      </c>
      <c r="AB184" s="134" t="e">
        <f t="shared" si="153"/>
        <v>#VALUE!</v>
      </c>
      <c r="AC184" s="134" t="e">
        <f t="shared" si="154"/>
        <v>#VALUE!</v>
      </c>
      <c r="AD184" s="133" t="e">
        <f>COUNTIFS(A1_Individu_Data_Keadaan_SDMK!A$4:A$149931,K184,A1_Individu_Data_Keadaan_SDMK!S$4:S$149285,"Dokter Spesialis Penyakit Dalam (Sp.PD)")</f>
        <v>#VALUE!</v>
      </c>
      <c r="AE184" s="122">
        <f t="shared" si="155"/>
        <v>2</v>
      </c>
      <c r="AF184" s="134" t="e">
        <f t="shared" si="156"/>
        <v>#VALUE!</v>
      </c>
      <c r="AG184" s="134" t="e">
        <f t="shared" si="157"/>
        <v>#VALUE!</v>
      </c>
      <c r="AH184" s="133" t="e">
        <f>COUNTIFS(A1_Individu_Data_Keadaan_SDMK!A$4:A$149931,K184,A1_Individu_Data_Keadaan_SDMK!S$4:S$149285,"Dokter Spesialis Obstetri &amp; Ginekologi - Kebidanan &amp; Kandungan (Sp.OG)")</f>
        <v>#VALUE!</v>
      </c>
      <c r="AI184" s="122">
        <f t="shared" si="158"/>
        <v>2</v>
      </c>
      <c r="AJ184" s="134" t="e">
        <f t="shared" si="159"/>
        <v>#VALUE!</v>
      </c>
      <c r="AK184" s="134" t="e">
        <f t="shared" si="160"/>
        <v>#VALUE!</v>
      </c>
      <c r="AL184" s="133" t="e">
        <f>COUNTIFS(A1_Individu_Data_Keadaan_SDMK!A$4:A$149931,K184,A1_Individu_Data_Keadaan_SDMK!S$4:S$149285,"Dokter Spesialis Anak (Sp.A)")</f>
        <v>#VALUE!</v>
      </c>
      <c r="AM184" s="135">
        <f t="shared" si="161"/>
        <v>2</v>
      </c>
      <c r="AN184" s="134" t="e">
        <f t="shared" si="162"/>
        <v>#VALUE!</v>
      </c>
      <c r="AO184" s="134" t="e">
        <f t="shared" si="163"/>
        <v>#VALUE!</v>
      </c>
      <c r="AP184" s="133" t="e">
        <f>COUNTIFS(A1_Individu_Data_Keadaan_SDMK!A$4:A$149931,K184,A1_Individu_Data_Keadaan_SDMK!S$4:S$149285,"Dokter Spesialis Bedah (Sp.B)")</f>
        <v>#VALUE!</v>
      </c>
      <c r="AQ184" s="135">
        <f t="shared" si="164"/>
        <v>2</v>
      </c>
      <c r="AR184" s="134" t="e">
        <f t="shared" si="165"/>
        <v>#VALUE!</v>
      </c>
      <c r="AS184" s="134" t="e">
        <f t="shared" si="166"/>
        <v>#VALUE!</v>
      </c>
      <c r="AT184" s="133" t="e">
        <f>COUNTIFS(A1_Individu_Data_Keadaan_SDMK!A$4:A$149931,K184,A1_Individu_Data_Keadaan_SDMK!S$4:S$149285,"Dokter Spesialis Radiologi (Sp.Rad)")</f>
        <v>#VALUE!</v>
      </c>
      <c r="AU184" s="135">
        <f t="shared" si="167"/>
        <v>1</v>
      </c>
      <c r="AV184" s="134" t="e">
        <f t="shared" si="168"/>
        <v>#VALUE!</v>
      </c>
      <c r="AW184" s="134" t="e">
        <f t="shared" si="169"/>
        <v>#VALUE!</v>
      </c>
      <c r="AX184" s="133" t="e">
        <f>COUNTIFS(A1_Individu_Data_Keadaan_SDMK!A$4:A$149931,K184,A1_Individu_Data_Keadaan_SDMK!S$4:S$149285,"Dokter Spesialis Anastesiologi (Sp.An)")</f>
        <v>#VALUE!</v>
      </c>
      <c r="AY184" s="135">
        <f t="shared" si="170"/>
        <v>1</v>
      </c>
      <c r="AZ184" s="134" t="e">
        <f t="shared" si="171"/>
        <v>#VALUE!</v>
      </c>
      <c r="BA184" s="134" t="e">
        <f t="shared" si="172"/>
        <v>#VALUE!</v>
      </c>
      <c r="BB184" s="133" t="e">
        <f>COUNTIFS(A1_Individu_Data_Keadaan_SDMK!A$4:A$149931,K184,A1_Individu_Data_Keadaan_SDMK!S$4:S$149285,"Dokter Spesialis Patologi Klinik (SP.PK)")</f>
        <v>#VALUE!</v>
      </c>
      <c r="BC184" s="135">
        <f t="shared" si="173"/>
        <v>1</v>
      </c>
      <c r="BD184" s="134" t="e">
        <f t="shared" si="174"/>
        <v>#VALUE!</v>
      </c>
      <c r="BE184" s="134" t="e">
        <f t="shared" si="175"/>
        <v>#VALUE!</v>
      </c>
      <c r="BF184" s="133" t="e">
        <f>COUNTIFS(A1_Individu_Data_Keadaan_SDMK!A$4:A$149931,K184,A1_Individu_Data_Keadaan_SDMK!S$4:S$149285,"Dokter Spesialis Patologi Anatomi (Sp.PA)")</f>
        <v>#VALUE!</v>
      </c>
      <c r="BG184" s="135">
        <f t="shared" si="176"/>
        <v>0</v>
      </c>
      <c r="BH184" s="134" t="e">
        <f t="shared" si="177"/>
        <v>#VALUE!</v>
      </c>
      <c r="BI184" s="134" t="e">
        <f t="shared" si="178"/>
        <v>#VALUE!</v>
      </c>
      <c r="BJ184" s="133" t="e">
        <f>COUNTIFS(A1_Individu_Data_Keadaan_SDMK!A$4:A$149931,K184,A1_Individu_Data_Keadaan_SDMK!S$4:S$149285,"Dokter Spesialis Rehabilitasi Medik (Sp.RM)")</f>
        <v>#VALUE!</v>
      </c>
      <c r="BK184" s="135" t="e">
        <f t="shared" si="179"/>
        <v>#VALUE!</v>
      </c>
      <c r="BL184" s="134" t="e">
        <f t="shared" si="180"/>
        <v>#VALUE!</v>
      </c>
      <c r="BM184" s="134" t="e">
        <f t="shared" si="181"/>
        <v>#VALUE!</v>
      </c>
      <c r="BN184" s="139" t="e">
        <f t="shared" si="182"/>
        <v>#VALUE!</v>
      </c>
    </row>
    <row r="185" spans="11:66" ht="15">
      <c r="K185" s="120" t="s">
        <v>14507</v>
      </c>
      <c r="L185" s="120" t="s">
        <v>14508</v>
      </c>
      <c r="M185" s="120" t="s">
        <v>1632</v>
      </c>
      <c r="N185" s="120" t="s">
        <v>12209</v>
      </c>
      <c r="O185" s="120" t="s">
        <v>12203</v>
      </c>
      <c r="P185" s="120">
        <v>33</v>
      </c>
      <c r="Q185" s="120">
        <v>3322</v>
      </c>
      <c r="R185" s="348" t="str">
        <f>IF(P185&lt;&gt;"",VLOOKUP(P185,'01_MASTER_KODE_WILAYAH'!H$1437:I$1470,2,FALSE),"")</f>
        <v>JAWA TENGAH</v>
      </c>
      <c r="S185" s="348" t="str">
        <f>IF(Q185&lt;&gt;"",VLOOKUP(Q185,'01_MASTER_KODE_WILAYAH'!D$5:F$1353,3,FALSE),"")</f>
        <v>SEMARANG</v>
      </c>
      <c r="T185" s="422" t="str">
        <f t="shared" si="147"/>
        <v>Organisasi</v>
      </c>
      <c r="U185" s="145" t="e">
        <f t="shared" si="148"/>
        <v>#VALUE!</v>
      </c>
      <c r="V185" s="133" t="e">
        <f>COUNTIFS(A1_Individu_Data_Keadaan_SDMK!A$4:A$149931,K185,A1_Individu_Data_Keadaan_SDMK!S$4:S$149285,"Dokter Umum")</f>
        <v>#VALUE!</v>
      </c>
      <c r="W185" s="122">
        <f t="shared" si="149"/>
        <v>4</v>
      </c>
      <c r="X185" s="134" t="e">
        <f t="shared" si="150"/>
        <v>#VALUE!</v>
      </c>
      <c r="Y185" s="134" t="e">
        <f t="shared" si="151"/>
        <v>#VALUE!</v>
      </c>
      <c r="Z185" s="133" t="e">
        <f>COUNTIFS(A1_Individu_Data_Keadaan_SDMK!A$4:A$149931,K185,A1_Individu_Data_Keadaan_SDMK!S$4:S$149285,"Dokter Gigi")</f>
        <v>#VALUE!</v>
      </c>
      <c r="AA185" s="122">
        <f t="shared" si="152"/>
        <v>1</v>
      </c>
      <c r="AB185" s="134" t="e">
        <f t="shared" si="153"/>
        <v>#VALUE!</v>
      </c>
      <c r="AC185" s="134" t="e">
        <f t="shared" si="154"/>
        <v>#VALUE!</v>
      </c>
      <c r="AD185" s="133" t="e">
        <f>COUNTIFS(A1_Individu_Data_Keadaan_SDMK!A$4:A$149931,K185,A1_Individu_Data_Keadaan_SDMK!S$4:S$149285,"Dokter Spesialis Penyakit Dalam (Sp.PD)")</f>
        <v>#VALUE!</v>
      </c>
      <c r="AE185" s="122">
        <f t="shared" si="155"/>
        <v>1</v>
      </c>
      <c r="AF185" s="134" t="e">
        <f t="shared" si="156"/>
        <v>#VALUE!</v>
      </c>
      <c r="AG185" s="134" t="e">
        <f t="shared" si="157"/>
        <v>#VALUE!</v>
      </c>
      <c r="AH185" s="133" t="e">
        <f>COUNTIFS(A1_Individu_Data_Keadaan_SDMK!A$4:A$149931,K185,A1_Individu_Data_Keadaan_SDMK!S$4:S$149285,"Dokter Spesialis Obstetri &amp; Ginekologi - Kebidanan &amp; Kandungan (Sp.OG)")</f>
        <v>#VALUE!</v>
      </c>
      <c r="AI185" s="122">
        <f t="shared" si="158"/>
        <v>1</v>
      </c>
      <c r="AJ185" s="134" t="e">
        <f t="shared" si="159"/>
        <v>#VALUE!</v>
      </c>
      <c r="AK185" s="134" t="e">
        <f t="shared" si="160"/>
        <v>#VALUE!</v>
      </c>
      <c r="AL185" s="133" t="e">
        <f>COUNTIFS(A1_Individu_Data_Keadaan_SDMK!A$4:A$149931,K185,A1_Individu_Data_Keadaan_SDMK!S$4:S$149285,"Dokter Spesialis Anak (Sp.A)")</f>
        <v>#VALUE!</v>
      </c>
      <c r="AM185" s="135">
        <f t="shared" si="161"/>
        <v>1</v>
      </c>
      <c r="AN185" s="134" t="e">
        <f t="shared" si="162"/>
        <v>#VALUE!</v>
      </c>
      <c r="AO185" s="134" t="e">
        <f t="shared" si="163"/>
        <v>#VALUE!</v>
      </c>
      <c r="AP185" s="133" t="e">
        <f>COUNTIFS(A1_Individu_Data_Keadaan_SDMK!A$4:A$149931,K185,A1_Individu_Data_Keadaan_SDMK!S$4:S$149285,"Dokter Spesialis Bedah (Sp.B)")</f>
        <v>#VALUE!</v>
      </c>
      <c r="AQ185" s="135">
        <f t="shared" si="164"/>
        <v>1</v>
      </c>
      <c r="AR185" s="134" t="e">
        <f t="shared" si="165"/>
        <v>#VALUE!</v>
      </c>
      <c r="AS185" s="134" t="e">
        <f t="shared" si="166"/>
        <v>#VALUE!</v>
      </c>
      <c r="AT185" s="133" t="e">
        <f>COUNTIFS(A1_Individu_Data_Keadaan_SDMK!A$4:A$149931,K185,A1_Individu_Data_Keadaan_SDMK!S$4:S$149285,"Dokter Spesialis Radiologi (Sp.Rad)")</f>
        <v>#VALUE!</v>
      </c>
      <c r="AU185" s="135">
        <f t="shared" si="167"/>
        <v>0</v>
      </c>
      <c r="AV185" s="134" t="e">
        <f t="shared" si="168"/>
        <v>#VALUE!</v>
      </c>
      <c r="AW185" s="134" t="e">
        <f t="shared" si="169"/>
        <v>#VALUE!</v>
      </c>
      <c r="AX185" s="133" t="e">
        <f>COUNTIFS(A1_Individu_Data_Keadaan_SDMK!A$4:A$149931,K185,A1_Individu_Data_Keadaan_SDMK!S$4:S$149285,"Dokter Spesialis Anastesiologi (Sp.An)")</f>
        <v>#VALUE!</v>
      </c>
      <c r="AY185" s="135">
        <f t="shared" si="170"/>
        <v>0</v>
      </c>
      <c r="AZ185" s="134" t="e">
        <f t="shared" si="171"/>
        <v>#VALUE!</v>
      </c>
      <c r="BA185" s="134" t="e">
        <f t="shared" si="172"/>
        <v>#VALUE!</v>
      </c>
      <c r="BB185" s="133" t="e">
        <f>COUNTIFS(A1_Individu_Data_Keadaan_SDMK!A$4:A$149931,K185,A1_Individu_Data_Keadaan_SDMK!S$4:S$149285,"Dokter Spesialis Patologi Klinik (SP.PK)")</f>
        <v>#VALUE!</v>
      </c>
      <c r="BC185" s="135">
        <f t="shared" si="173"/>
        <v>0</v>
      </c>
      <c r="BD185" s="134" t="e">
        <f t="shared" si="174"/>
        <v>#VALUE!</v>
      </c>
      <c r="BE185" s="134" t="e">
        <f t="shared" si="175"/>
        <v>#VALUE!</v>
      </c>
      <c r="BF185" s="133" t="e">
        <f>COUNTIFS(A1_Individu_Data_Keadaan_SDMK!A$4:A$149931,K185,A1_Individu_Data_Keadaan_SDMK!S$4:S$149285,"Dokter Spesialis Patologi Anatomi (Sp.PA)")</f>
        <v>#VALUE!</v>
      </c>
      <c r="BG185" s="135">
        <f t="shared" si="176"/>
        <v>0</v>
      </c>
      <c r="BH185" s="134" t="e">
        <f t="shared" si="177"/>
        <v>#VALUE!</v>
      </c>
      <c r="BI185" s="134" t="e">
        <f t="shared" si="178"/>
        <v>#VALUE!</v>
      </c>
      <c r="BJ185" s="133" t="e">
        <f>COUNTIFS(A1_Individu_Data_Keadaan_SDMK!A$4:A$149931,K185,A1_Individu_Data_Keadaan_SDMK!S$4:S$149285,"Dokter Spesialis Rehabilitasi Medik (Sp.RM)")</f>
        <v>#VALUE!</v>
      </c>
      <c r="BK185" s="135" t="e">
        <f t="shared" si="179"/>
        <v>#VALUE!</v>
      </c>
      <c r="BL185" s="134" t="e">
        <f t="shared" si="180"/>
        <v>#VALUE!</v>
      </c>
      <c r="BM185" s="134" t="e">
        <f t="shared" si="181"/>
        <v>#VALUE!</v>
      </c>
      <c r="BN185" s="139" t="e">
        <f t="shared" si="182"/>
        <v>#VALUE!</v>
      </c>
    </row>
    <row r="186" spans="11:66" ht="15">
      <c r="K186" s="120" t="s">
        <v>14509</v>
      </c>
      <c r="L186" s="120" t="s">
        <v>14510</v>
      </c>
      <c r="M186" s="120" t="s">
        <v>1632</v>
      </c>
      <c r="N186" s="120" t="s">
        <v>12254</v>
      </c>
      <c r="O186" s="120" t="s">
        <v>12205</v>
      </c>
      <c r="P186" s="120">
        <v>33</v>
      </c>
      <c r="Q186" s="120">
        <v>3322</v>
      </c>
      <c r="R186" s="348" t="str">
        <f>IF(P186&lt;&gt;"",VLOOKUP(P186,'01_MASTER_KODE_WILAYAH'!H$1437:I$1470,2,FALSE),"")</f>
        <v>JAWA TENGAH</v>
      </c>
      <c r="S186" s="348" t="str">
        <f>IF(Q186&lt;&gt;"",VLOOKUP(Q186,'01_MASTER_KODE_WILAYAH'!D$5:F$1353,3,FALSE),"")</f>
        <v>SEMARANG</v>
      </c>
      <c r="T186" s="422" t="str">
        <f t="shared" si="147"/>
        <v>Perusahaan</v>
      </c>
      <c r="U186" s="145" t="e">
        <f t="shared" si="148"/>
        <v>#VALUE!</v>
      </c>
      <c r="V186" s="133" t="e">
        <f>COUNTIFS(A1_Individu_Data_Keadaan_SDMK!A$4:A$149931,K186,A1_Individu_Data_Keadaan_SDMK!S$4:S$149285,"Dokter Umum")</f>
        <v>#VALUE!</v>
      </c>
      <c r="W186" s="122">
        <f t="shared" si="149"/>
        <v>1</v>
      </c>
      <c r="X186" s="134" t="e">
        <f t="shared" si="150"/>
        <v>#VALUE!</v>
      </c>
      <c r="Y186" s="134" t="e">
        <f t="shared" si="151"/>
        <v>#VALUE!</v>
      </c>
      <c r="Z186" s="133" t="e">
        <f>COUNTIFS(A1_Individu_Data_Keadaan_SDMK!A$4:A$149931,K186,A1_Individu_Data_Keadaan_SDMK!S$4:S$149285,"Dokter Gigi")</f>
        <v>#VALUE!</v>
      </c>
      <c r="AA186" s="122">
        <f t="shared" si="152"/>
        <v>1</v>
      </c>
      <c r="AB186" s="134" t="e">
        <f t="shared" si="153"/>
        <v>#VALUE!</v>
      </c>
      <c r="AC186" s="134" t="e">
        <f t="shared" si="154"/>
        <v>#VALUE!</v>
      </c>
      <c r="AD186" s="133" t="e">
        <f>COUNTIFS(A1_Individu_Data_Keadaan_SDMK!A$4:A$149931,K186,A1_Individu_Data_Keadaan_SDMK!S$4:S$149285,"Dokter Spesialis Penyakit Dalam (Sp.PD)")</f>
        <v>#VALUE!</v>
      </c>
      <c r="AE186" s="122">
        <f t="shared" si="155"/>
        <v>1</v>
      </c>
      <c r="AF186" s="134" t="e">
        <f t="shared" si="156"/>
        <v>#VALUE!</v>
      </c>
      <c r="AG186" s="134" t="e">
        <f t="shared" si="157"/>
        <v>#VALUE!</v>
      </c>
      <c r="AH186" s="133" t="e">
        <f>COUNTIFS(A1_Individu_Data_Keadaan_SDMK!A$4:A$149931,K186,A1_Individu_Data_Keadaan_SDMK!S$4:S$149285,"Dokter Spesialis Obstetri &amp; Ginekologi - Kebidanan &amp; Kandungan (Sp.OG)")</f>
        <v>#VALUE!</v>
      </c>
      <c r="AI186" s="122">
        <f t="shared" si="158"/>
        <v>1</v>
      </c>
      <c r="AJ186" s="134" t="e">
        <f t="shared" si="159"/>
        <v>#VALUE!</v>
      </c>
      <c r="AK186" s="134" t="e">
        <f t="shared" si="160"/>
        <v>#VALUE!</v>
      </c>
      <c r="AL186" s="133" t="e">
        <f>COUNTIFS(A1_Individu_Data_Keadaan_SDMK!A$4:A$149931,K186,A1_Individu_Data_Keadaan_SDMK!S$4:S$149285,"Dokter Spesialis Anak (Sp.A)")</f>
        <v>#VALUE!</v>
      </c>
      <c r="AM186" s="135">
        <f t="shared" si="161"/>
        <v>1</v>
      </c>
      <c r="AN186" s="134" t="e">
        <f t="shared" si="162"/>
        <v>#VALUE!</v>
      </c>
      <c r="AO186" s="134" t="e">
        <f t="shared" si="163"/>
        <v>#VALUE!</v>
      </c>
      <c r="AP186" s="133" t="e">
        <f>COUNTIFS(A1_Individu_Data_Keadaan_SDMK!A$4:A$149931,K186,A1_Individu_Data_Keadaan_SDMK!S$4:S$149285,"Dokter Spesialis Bedah (Sp.B)")</f>
        <v>#VALUE!</v>
      </c>
      <c r="AQ186" s="135">
        <f t="shared" si="164"/>
        <v>1</v>
      </c>
      <c r="AR186" s="134" t="e">
        <f t="shared" si="165"/>
        <v>#VALUE!</v>
      </c>
      <c r="AS186" s="134" t="e">
        <f t="shared" si="166"/>
        <v>#VALUE!</v>
      </c>
      <c r="AT186" s="133" t="e">
        <f>COUNTIFS(A1_Individu_Data_Keadaan_SDMK!A$4:A$149931,K186,A1_Individu_Data_Keadaan_SDMK!S$4:S$149285,"Dokter Spesialis Radiologi (Sp.Rad)")</f>
        <v>#VALUE!</v>
      </c>
      <c r="AU186" s="135">
        <f t="shared" si="167"/>
        <v>0</v>
      </c>
      <c r="AV186" s="134" t="e">
        <f t="shared" si="168"/>
        <v>#VALUE!</v>
      </c>
      <c r="AW186" s="134" t="e">
        <f t="shared" si="169"/>
        <v>#VALUE!</v>
      </c>
      <c r="AX186" s="133" t="e">
        <f>COUNTIFS(A1_Individu_Data_Keadaan_SDMK!A$4:A$149931,K186,A1_Individu_Data_Keadaan_SDMK!S$4:S$149285,"Dokter Spesialis Anastesiologi (Sp.An)")</f>
        <v>#VALUE!</v>
      </c>
      <c r="AY186" s="135">
        <f t="shared" si="170"/>
        <v>0</v>
      </c>
      <c r="AZ186" s="134" t="e">
        <f t="shared" si="171"/>
        <v>#VALUE!</v>
      </c>
      <c r="BA186" s="134" t="e">
        <f t="shared" si="172"/>
        <v>#VALUE!</v>
      </c>
      <c r="BB186" s="133" t="e">
        <f>COUNTIFS(A1_Individu_Data_Keadaan_SDMK!A$4:A$149931,K186,A1_Individu_Data_Keadaan_SDMK!S$4:S$149285,"Dokter Spesialis Patologi Klinik (SP.PK)")</f>
        <v>#VALUE!</v>
      </c>
      <c r="BC186" s="135">
        <f t="shared" si="173"/>
        <v>0</v>
      </c>
      <c r="BD186" s="134" t="e">
        <f t="shared" si="174"/>
        <v>#VALUE!</v>
      </c>
      <c r="BE186" s="134" t="e">
        <f t="shared" si="175"/>
        <v>#VALUE!</v>
      </c>
      <c r="BF186" s="133" t="e">
        <f>COUNTIFS(A1_Individu_Data_Keadaan_SDMK!A$4:A$149931,K186,A1_Individu_Data_Keadaan_SDMK!S$4:S$149285,"Dokter Spesialis Patologi Anatomi (Sp.PA)")</f>
        <v>#VALUE!</v>
      </c>
      <c r="BG186" s="135">
        <f t="shared" si="176"/>
        <v>0</v>
      </c>
      <c r="BH186" s="134" t="e">
        <f t="shared" si="177"/>
        <v>#VALUE!</v>
      </c>
      <c r="BI186" s="134" t="e">
        <f t="shared" si="178"/>
        <v>#VALUE!</v>
      </c>
      <c r="BJ186" s="133" t="e">
        <f>COUNTIFS(A1_Individu_Data_Keadaan_SDMK!A$4:A$149931,K186,A1_Individu_Data_Keadaan_SDMK!S$4:S$149285,"Dokter Spesialis Rehabilitasi Medik (Sp.RM)")</f>
        <v>#VALUE!</v>
      </c>
      <c r="BK186" s="135" t="e">
        <f t="shared" si="179"/>
        <v>#VALUE!</v>
      </c>
      <c r="BL186" s="134" t="e">
        <f t="shared" si="180"/>
        <v>#VALUE!</v>
      </c>
      <c r="BM186" s="134" t="e">
        <f t="shared" si="181"/>
        <v>#VALUE!</v>
      </c>
      <c r="BN186" s="139" t="e">
        <f t="shared" si="182"/>
        <v>#VALUE!</v>
      </c>
    </row>
    <row r="187" spans="11:66" ht="15">
      <c r="K187" s="120" t="s">
        <v>14511</v>
      </c>
      <c r="L187" s="120" t="s">
        <v>14512</v>
      </c>
      <c r="M187" s="120" t="s">
        <v>1632</v>
      </c>
      <c r="N187" s="120" t="s">
        <v>12209</v>
      </c>
      <c r="O187" s="120" t="s">
        <v>12205</v>
      </c>
      <c r="P187" s="120">
        <v>33</v>
      </c>
      <c r="Q187" s="120">
        <v>3322</v>
      </c>
      <c r="R187" s="348" t="str">
        <f>IF(P187&lt;&gt;"",VLOOKUP(P187,'01_MASTER_KODE_WILAYAH'!H$1437:I$1470,2,FALSE),"")</f>
        <v>JAWA TENGAH</v>
      </c>
      <c r="S187" s="348" t="str">
        <f>IF(Q187&lt;&gt;"",VLOOKUP(Q187,'01_MASTER_KODE_WILAYAH'!D$5:F$1353,3,FALSE),"")</f>
        <v>SEMARANG</v>
      </c>
      <c r="T187" s="422" t="str">
        <f t="shared" si="147"/>
        <v>Perusahaan</v>
      </c>
      <c r="U187" s="145" t="e">
        <f t="shared" si="148"/>
        <v>#VALUE!</v>
      </c>
      <c r="V187" s="133" t="e">
        <f>COUNTIFS(A1_Individu_Data_Keadaan_SDMK!A$4:A$149931,K187,A1_Individu_Data_Keadaan_SDMK!S$4:S$149285,"Dokter Umum")</f>
        <v>#VALUE!</v>
      </c>
      <c r="W187" s="122">
        <f t="shared" si="149"/>
        <v>4</v>
      </c>
      <c r="X187" s="134" t="e">
        <f t="shared" si="150"/>
        <v>#VALUE!</v>
      </c>
      <c r="Y187" s="134" t="e">
        <f t="shared" si="151"/>
        <v>#VALUE!</v>
      </c>
      <c r="Z187" s="133" t="e">
        <f>COUNTIFS(A1_Individu_Data_Keadaan_SDMK!A$4:A$149931,K187,A1_Individu_Data_Keadaan_SDMK!S$4:S$149285,"Dokter Gigi")</f>
        <v>#VALUE!</v>
      </c>
      <c r="AA187" s="122">
        <f t="shared" si="152"/>
        <v>1</v>
      </c>
      <c r="AB187" s="134" t="e">
        <f t="shared" si="153"/>
        <v>#VALUE!</v>
      </c>
      <c r="AC187" s="134" t="e">
        <f t="shared" si="154"/>
        <v>#VALUE!</v>
      </c>
      <c r="AD187" s="133" t="e">
        <f>COUNTIFS(A1_Individu_Data_Keadaan_SDMK!A$4:A$149931,K187,A1_Individu_Data_Keadaan_SDMK!S$4:S$149285,"Dokter Spesialis Penyakit Dalam (Sp.PD)")</f>
        <v>#VALUE!</v>
      </c>
      <c r="AE187" s="122">
        <f t="shared" si="155"/>
        <v>1</v>
      </c>
      <c r="AF187" s="134" t="e">
        <f t="shared" si="156"/>
        <v>#VALUE!</v>
      </c>
      <c r="AG187" s="134" t="e">
        <f t="shared" si="157"/>
        <v>#VALUE!</v>
      </c>
      <c r="AH187" s="133" t="e">
        <f>COUNTIFS(A1_Individu_Data_Keadaan_SDMK!A$4:A$149931,K187,A1_Individu_Data_Keadaan_SDMK!S$4:S$149285,"Dokter Spesialis Obstetri &amp; Ginekologi - Kebidanan &amp; Kandungan (Sp.OG)")</f>
        <v>#VALUE!</v>
      </c>
      <c r="AI187" s="122">
        <f t="shared" si="158"/>
        <v>1</v>
      </c>
      <c r="AJ187" s="134" t="e">
        <f t="shared" si="159"/>
        <v>#VALUE!</v>
      </c>
      <c r="AK187" s="134" t="e">
        <f t="shared" si="160"/>
        <v>#VALUE!</v>
      </c>
      <c r="AL187" s="133" t="e">
        <f>COUNTIFS(A1_Individu_Data_Keadaan_SDMK!A$4:A$149931,K187,A1_Individu_Data_Keadaan_SDMK!S$4:S$149285,"Dokter Spesialis Anak (Sp.A)")</f>
        <v>#VALUE!</v>
      </c>
      <c r="AM187" s="135">
        <f t="shared" si="161"/>
        <v>1</v>
      </c>
      <c r="AN187" s="134" t="e">
        <f t="shared" si="162"/>
        <v>#VALUE!</v>
      </c>
      <c r="AO187" s="134" t="e">
        <f t="shared" si="163"/>
        <v>#VALUE!</v>
      </c>
      <c r="AP187" s="133" t="e">
        <f>COUNTIFS(A1_Individu_Data_Keadaan_SDMK!A$4:A$149931,K187,A1_Individu_Data_Keadaan_SDMK!S$4:S$149285,"Dokter Spesialis Bedah (Sp.B)")</f>
        <v>#VALUE!</v>
      </c>
      <c r="AQ187" s="135">
        <f t="shared" si="164"/>
        <v>1</v>
      </c>
      <c r="AR187" s="134" t="e">
        <f t="shared" si="165"/>
        <v>#VALUE!</v>
      </c>
      <c r="AS187" s="134" t="e">
        <f t="shared" si="166"/>
        <v>#VALUE!</v>
      </c>
      <c r="AT187" s="133" t="e">
        <f>COUNTIFS(A1_Individu_Data_Keadaan_SDMK!A$4:A$149931,K187,A1_Individu_Data_Keadaan_SDMK!S$4:S$149285,"Dokter Spesialis Radiologi (Sp.Rad)")</f>
        <v>#VALUE!</v>
      </c>
      <c r="AU187" s="135">
        <f t="shared" si="167"/>
        <v>0</v>
      </c>
      <c r="AV187" s="134" t="e">
        <f t="shared" si="168"/>
        <v>#VALUE!</v>
      </c>
      <c r="AW187" s="134" t="e">
        <f t="shared" si="169"/>
        <v>#VALUE!</v>
      </c>
      <c r="AX187" s="133" t="e">
        <f>COUNTIFS(A1_Individu_Data_Keadaan_SDMK!A$4:A$149931,K187,A1_Individu_Data_Keadaan_SDMK!S$4:S$149285,"Dokter Spesialis Anastesiologi (Sp.An)")</f>
        <v>#VALUE!</v>
      </c>
      <c r="AY187" s="135">
        <f t="shared" si="170"/>
        <v>0</v>
      </c>
      <c r="AZ187" s="134" t="e">
        <f t="shared" si="171"/>
        <v>#VALUE!</v>
      </c>
      <c r="BA187" s="134" t="e">
        <f t="shared" si="172"/>
        <v>#VALUE!</v>
      </c>
      <c r="BB187" s="133" t="e">
        <f>COUNTIFS(A1_Individu_Data_Keadaan_SDMK!A$4:A$149931,K187,A1_Individu_Data_Keadaan_SDMK!S$4:S$149285,"Dokter Spesialis Patologi Klinik (SP.PK)")</f>
        <v>#VALUE!</v>
      </c>
      <c r="BC187" s="135">
        <f t="shared" si="173"/>
        <v>0</v>
      </c>
      <c r="BD187" s="134" t="e">
        <f t="shared" si="174"/>
        <v>#VALUE!</v>
      </c>
      <c r="BE187" s="134" t="e">
        <f t="shared" si="175"/>
        <v>#VALUE!</v>
      </c>
      <c r="BF187" s="133" t="e">
        <f>COUNTIFS(A1_Individu_Data_Keadaan_SDMK!A$4:A$149931,K187,A1_Individu_Data_Keadaan_SDMK!S$4:S$149285,"Dokter Spesialis Patologi Anatomi (Sp.PA)")</f>
        <v>#VALUE!</v>
      </c>
      <c r="BG187" s="135">
        <f t="shared" si="176"/>
        <v>0</v>
      </c>
      <c r="BH187" s="134" t="e">
        <f t="shared" si="177"/>
        <v>#VALUE!</v>
      </c>
      <c r="BI187" s="134" t="e">
        <f t="shared" si="178"/>
        <v>#VALUE!</v>
      </c>
      <c r="BJ187" s="133" t="e">
        <f>COUNTIFS(A1_Individu_Data_Keadaan_SDMK!A$4:A$149931,K187,A1_Individu_Data_Keadaan_SDMK!S$4:S$149285,"Dokter Spesialis Rehabilitasi Medik (Sp.RM)")</f>
        <v>#VALUE!</v>
      </c>
      <c r="BK187" s="135" t="e">
        <f t="shared" si="179"/>
        <v>#VALUE!</v>
      </c>
      <c r="BL187" s="134" t="e">
        <f t="shared" si="180"/>
        <v>#VALUE!</v>
      </c>
      <c r="BM187" s="134" t="e">
        <f t="shared" si="181"/>
        <v>#VALUE!</v>
      </c>
      <c r="BN187" s="139" t="e">
        <f t="shared" si="182"/>
        <v>#VALUE!</v>
      </c>
    </row>
    <row r="188" spans="11:66" ht="15">
      <c r="K188" s="120" t="s">
        <v>14513</v>
      </c>
      <c r="L188" s="120" t="s">
        <v>14514</v>
      </c>
      <c r="M188" s="120" t="s">
        <v>1632</v>
      </c>
      <c r="N188" s="120" t="s">
        <v>12207</v>
      </c>
      <c r="O188" s="120" t="s">
        <v>12201</v>
      </c>
      <c r="P188" s="120">
        <v>33</v>
      </c>
      <c r="Q188" s="120">
        <v>3323</v>
      </c>
      <c r="R188" s="348" t="str">
        <f>IF(P188&lt;&gt;"",VLOOKUP(P188,'01_MASTER_KODE_WILAYAH'!H$1437:I$1470,2,FALSE),"")</f>
        <v>JAWA TENGAH</v>
      </c>
      <c r="S188" s="348" t="str">
        <f>IF(Q188&lt;&gt;"",VLOOKUP(Q188,'01_MASTER_KODE_WILAYAH'!D$5:F$1353,3,FALSE),"")</f>
        <v>TEMANGGUNG</v>
      </c>
      <c r="T188" s="422" t="str">
        <f t="shared" si="147"/>
        <v>Pemerintah</v>
      </c>
      <c r="U188" s="145" t="e">
        <f t="shared" si="148"/>
        <v>#VALUE!</v>
      </c>
      <c r="V188" s="133" t="e">
        <f>COUNTIFS(A1_Individu_Data_Keadaan_SDMK!A$4:A$149931,K188,A1_Individu_Data_Keadaan_SDMK!S$4:S$149285,"Dokter Umum")</f>
        <v>#VALUE!</v>
      </c>
      <c r="W188" s="122">
        <f t="shared" si="149"/>
        <v>12</v>
      </c>
      <c r="X188" s="134" t="e">
        <f t="shared" si="150"/>
        <v>#VALUE!</v>
      </c>
      <c r="Y188" s="134" t="e">
        <f t="shared" si="151"/>
        <v>#VALUE!</v>
      </c>
      <c r="Z188" s="133" t="e">
        <f>COUNTIFS(A1_Individu_Data_Keadaan_SDMK!A$4:A$149931,K188,A1_Individu_Data_Keadaan_SDMK!S$4:S$149285,"Dokter Gigi")</f>
        <v>#VALUE!</v>
      </c>
      <c r="AA188" s="122">
        <f t="shared" si="152"/>
        <v>3</v>
      </c>
      <c r="AB188" s="134" t="e">
        <f t="shared" si="153"/>
        <v>#VALUE!</v>
      </c>
      <c r="AC188" s="134" t="e">
        <f t="shared" si="154"/>
        <v>#VALUE!</v>
      </c>
      <c r="AD188" s="133" t="e">
        <f>COUNTIFS(A1_Individu_Data_Keadaan_SDMK!A$4:A$149931,K188,A1_Individu_Data_Keadaan_SDMK!S$4:S$149285,"Dokter Spesialis Penyakit Dalam (Sp.PD)")</f>
        <v>#VALUE!</v>
      </c>
      <c r="AE188" s="122">
        <f t="shared" si="155"/>
        <v>3</v>
      </c>
      <c r="AF188" s="134" t="e">
        <f t="shared" si="156"/>
        <v>#VALUE!</v>
      </c>
      <c r="AG188" s="134" t="e">
        <f t="shared" si="157"/>
        <v>#VALUE!</v>
      </c>
      <c r="AH188" s="133" t="e">
        <f>COUNTIFS(A1_Individu_Data_Keadaan_SDMK!A$4:A$149931,K188,A1_Individu_Data_Keadaan_SDMK!S$4:S$149285,"Dokter Spesialis Obstetri &amp; Ginekologi - Kebidanan &amp; Kandungan (Sp.OG)")</f>
        <v>#VALUE!</v>
      </c>
      <c r="AI188" s="122">
        <f t="shared" si="158"/>
        <v>3</v>
      </c>
      <c r="AJ188" s="134" t="e">
        <f t="shared" si="159"/>
        <v>#VALUE!</v>
      </c>
      <c r="AK188" s="134" t="e">
        <f t="shared" si="160"/>
        <v>#VALUE!</v>
      </c>
      <c r="AL188" s="133" t="e">
        <f>COUNTIFS(A1_Individu_Data_Keadaan_SDMK!A$4:A$149931,K188,A1_Individu_Data_Keadaan_SDMK!S$4:S$149285,"Dokter Spesialis Anak (Sp.A)")</f>
        <v>#VALUE!</v>
      </c>
      <c r="AM188" s="135">
        <f t="shared" si="161"/>
        <v>3</v>
      </c>
      <c r="AN188" s="134" t="e">
        <f t="shared" si="162"/>
        <v>#VALUE!</v>
      </c>
      <c r="AO188" s="134" t="e">
        <f t="shared" si="163"/>
        <v>#VALUE!</v>
      </c>
      <c r="AP188" s="133" t="e">
        <f>COUNTIFS(A1_Individu_Data_Keadaan_SDMK!A$4:A$149931,K188,A1_Individu_Data_Keadaan_SDMK!S$4:S$149285,"Dokter Spesialis Bedah (Sp.B)")</f>
        <v>#VALUE!</v>
      </c>
      <c r="AQ188" s="135">
        <f t="shared" si="164"/>
        <v>3</v>
      </c>
      <c r="AR188" s="134" t="e">
        <f t="shared" si="165"/>
        <v>#VALUE!</v>
      </c>
      <c r="AS188" s="134" t="e">
        <f t="shared" si="166"/>
        <v>#VALUE!</v>
      </c>
      <c r="AT188" s="133" t="e">
        <f>COUNTIFS(A1_Individu_Data_Keadaan_SDMK!A$4:A$149931,K188,A1_Individu_Data_Keadaan_SDMK!S$4:S$149285,"Dokter Spesialis Radiologi (Sp.Rad)")</f>
        <v>#VALUE!</v>
      </c>
      <c r="AU188" s="135">
        <f t="shared" si="167"/>
        <v>2</v>
      </c>
      <c r="AV188" s="134" t="e">
        <f t="shared" si="168"/>
        <v>#VALUE!</v>
      </c>
      <c r="AW188" s="134" t="e">
        <f t="shared" si="169"/>
        <v>#VALUE!</v>
      </c>
      <c r="AX188" s="133" t="e">
        <f>COUNTIFS(A1_Individu_Data_Keadaan_SDMK!A$4:A$149931,K188,A1_Individu_Data_Keadaan_SDMK!S$4:S$149285,"Dokter Spesialis Anastesiologi (Sp.An)")</f>
        <v>#VALUE!</v>
      </c>
      <c r="AY188" s="135">
        <f t="shared" si="170"/>
        <v>2</v>
      </c>
      <c r="AZ188" s="134" t="e">
        <f t="shared" si="171"/>
        <v>#VALUE!</v>
      </c>
      <c r="BA188" s="134" t="e">
        <f t="shared" si="172"/>
        <v>#VALUE!</v>
      </c>
      <c r="BB188" s="133" t="e">
        <f>COUNTIFS(A1_Individu_Data_Keadaan_SDMK!A$4:A$149931,K188,A1_Individu_Data_Keadaan_SDMK!S$4:S$149285,"Dokter Spesialis Patologi Klinik (SP.PK)")</f>
        <v>#VALUE!</v>
      </c>
      <c r="BC188" s="135">
        <f t="shared" si="173"/>
        <v>2</v>
      </c>
      <c r="BD188" s="134" t="e">
        <f t="shared" si="174"/>
        <v>#VALUE!</v>
      </c>
      <c r="BE188" s="134" t="e">
        <f t="shared" si="175"/>
        <v>#VALUE!</v>
      </c>
      <c r="BF188" s="133" t="e">
        <f>COUNTIFS(A1_Individu_Data_Keadaan_SDMK!A$4:A$149931,K188,A1_Individu_Data_Keadaan_SDMK!S$4:S$149285,"Dokter Spesialis Patologi Anatomi (Sp.PA)")</f>
        <v>#VALUE!</v>
      </c>
      <c r="BG188" s="135">
        <f t="shared" si="176"/>
        <v>0</v>
      </c>
      <c r="BH188" s="134" t="e">
        <f t="shared" si="177"/>
        <v>#VALUE!</v>
      </c>
      <c r="BI188" s="134" t="e">
        <f t="shared" si="178"/>
        <v>#VALUE!</v>
      </c>
      <c r="BJ188" s="133" t="e">
        <f>COUNTIFS(A1_Individu_Data_Keadaan_SDMK!A$4:A$149931,K188,A1_Individu_Data_Keadaan_SDMK!S$4:S$149285,"Dokter Spesialis Rehabilitasi Medik (Sp.RM)")</f>
        <v>#VALUE!</v>
      </c>
      <c r="BK188" s="135" t="e">
        <f t="shared" si="179"/>
        <v>#VALUE!</v>
      </c>
      <c r="BL188" s="134" t="e">
        <f t="shared" si="180"/>
        <v>#VALUE!</v>
      </c>
      <c r="BM188" s="134" t="e">
        <f t="shared" si="181"/>
        <v>#VALUE!</v>
      </c>
      <c r="BN188" s="139" t="e">
        <f t="shared" si="182"/>
        <v>#VALUE!</v>
      </c>
    </row>
    <row r="189" spans="11:66" ht="15">
      <c r="K189" s="120" t="s">
        <v>14515</v>
      </c>
      <c r="L189" s="120" t="s">
        <v>14516</v>
      </c>
      <c r="M189" s="120" t="s">
        <v>1632</v>
      </c>
      <c r="N189" s="120" t="s">
        <v>12208</v>
      </c>
      <c r="O189" s="120" t="s">
        <v>12203</v>
      </c>
      <c r="P189" s="120">
        <v>33</v>
      </c>
      <c r="Q189" s="120">
        <v>3323</v>
      </c>
      <c r="R189" s="348" t="str">
        <f>IF(P189&lt;&gt;"",VLOOKUP(P189,'01_MASTER_KODE_WILAYAH'!H$1437:I$1470,2,FALSE),"")</f>
        <v>JAWA TENGAH</v>
      </c>
      <c r="S189" s="348" t="str">
        <f>IF(Q189&lt;&gt;"",VLOOKUP(Q189,'01_MASTER_KODE_WILAYAH'!D$5:F$1353,3,FALSE),"")</f>
        <v>TEMANGGUNG</v>
      </c>
      <c r="T189" s="422" t="str">
        <f t="shared" si="147"/>
        <v>Organisasi</v>
      </c>
      <c r="U189" s="145" t="e">
        <f t="shared" si="148"/>
        <v>#VALUE!</v>
      </c>
      <c r="V189" s="133" t="e">
        <f>COUNTIFS(A1_Individu_Data_Keadaan_SDMK!A$4:A$149931,K189,A1_Individu_Data_Keadaan_SDMK!S$4:S$149285,"Dokter Umum")</f>
        <v>#VALUE!</v>
      </c>
      <c r="W189" s="122">
        <f t="shared" si="149"/>
        <v>9</v>
      </c>
      <c r="X189" s="134" t="e">
        <f t="shared" si="150"/>
        <v>#VALUE!</v>
      </c>
      <c r="Y189" s="134" t="e">
        <f t="shared" si="151"/>
        <v>#VALUE!</v>
      </c>
      <c r="Z189" s="133" t="e">
        <f>COUNTIFS(A1_Individu_Data_Keadaan_SDMK!A$4:A$149931,K189,A1_Individu_Data_Keadaan_SDMK!S$4:S$149285,"Dokter Gigi")</f>
        <v>#VALUE!</v>
      </c>
      <c r="AA189" s="122">
        <f t="shared" si="152"/>
        <v>2</v>
      </c>
      <c r="AB189" s="134" t="e">
        <f t="shared" si="153"/>
        <v>#VALUE!</v>
      </c>
      <c r="AC189" s="134" t="e">
        <f t="shared" si="154"/>
        <v>#VALUE!</v>
      </c>
      <c r="AD189" s="133" t="e">
        <f>COUNTIFS(A1_Individu_Data_Keadaan_SDMK!A$4:A$149931,K189,A1_Individu_Data_Keadaan_SDMK!S$4:S$149285,"Dokter Spesialis Penyakit Dalam (Sp.PD)")</f>
        <v>#VALUE!</v>
      </c>
      <c r="AE189" s="122">
        <f t="shared" si="155"/>
        <v>2</v>
      </c>
      <c r="AF189" s="134" t="e">
        <f t="shared" si="156"/>
        <v>#VALUE!</v>
      </c>
      <c r="AG189" s="134" t="e">
        <f t="shared" si="157"/>
        <v>#VALUE!</v>
      </c>
      <c r="AH189" s="133" t="e">
        <f>COUNTIFS(A1_Individu_Data_Keadaan_SDMK!A$4:A$149931,K189,A1_Individu_Data_Keadaan_SDMK!S$4:S$149285,"Dokter Spesialis Obstetri &amp; Ginekologi - Kebidanan &amp; Kandungan (Sp.OG)")</f>
        <v>#VALUE!</v>
      </c>
      <c r="AI189" s="122">
        <f t="shared" si="158"/>
        <v>2</v>
      </c>
      <c r="AJ189" s="134" t="e">
        <f t="shared" si="159"/>
        <v>#VALUE!</v>
      </c>
      <c r="AK189" s="134" t="e">
        <f t="shared" si="160"/>
        <v>#VALUE!</v>
      </c>
      <c r="AL189" s="133" t="e">
        <f>COUNTIFS(A1_Individu_Data_Keadaan_SDMK!A$4:A$149931,K189,A1_Individu_Data_Keadaan_SDMK!S$4:S$149285,"Dokter Spesialis Anak (Sp.A)")</f>
        <v>#VALUE!</v>
      </c>
      <c r="AM189" s="135">
        <f t="shared" si="161"/>
        <v>2</v>
      </c>
      <c r="AN189" s="134" t="e">
        <f t="shared" si="162"/>
        <v>#VALUE!</v>
      </c>
      <c r="AO189" s="134" t="e">
        <f t="shared" si="163"/>
        <v>#VALUE!</v>
      </c>
      <c r="AP189" s="133" t="e">
        <f>COUNTIFS(A1_Individu_Data_Keadaan_SDMK!A$4:A$149931,K189,A1_Individu_Data_Keadaan_SDMK!S$4:S$149285,"Dokter Spesialis Bedah (Sp.B)")</f>
        <v>#VALUE!</v>
      </c>
      <c r="AQ189" s="135">
        <f t="shared" si="164"/>
        <v>2</v>
      </c>
      <c r="AR189" s="134" t="e">
        <f t="shared" si="165"/>
        <v>#VALUE!</v>
      </c>
      <c r="AS189" s="134" t="e">
        <f t="shared" si="166"/>
        <v>#VALUE!</v>
      </c>
      <c r="AT189" s="133" t="e">
        <f>COUNTIFS(A1_Individu_Data_Keadaan_SDMK!A$4:A$149931,K189,A1_Individu_Data_Keadaan_SDMK!S$4:S$149285,"Dokter Spesialis Radiologi (Sp.Rad)")</f>
        <v>#VALUE!</v>
      </c>
      <c r="AU189" s="135">
        <f t="shared" si="167"/>
        <v>1</v>
      </c>
      <c r="AV189" s="134" t="e">
        <f t="shared" si="168"/>
        <v>#VALUE!</v>
      </c>
      <c r="AW189" s="134" t="e">
        <f t="shared" si="169"/>
        <v>#VALUE!</v>
      </c>
      <c r="AX189" s="133" t="e">
        <f>COUNTIFS(A1_Individu_Data_Keadaan_SDMK!A$4:A$149931,K189,A1_Individu_Data_Keadaan_SDMK!S$4:S$149285,"Dokter Spesialis Anastesiologi (Sp.An)")</f>
        <v>#VALUE!</v>
      </c>
      <c r="AY189" s="135">
        <f t="shared" si="170"/>
        <v>1</v>
      </c>
      <c r="AZ189" s="134" t="e">
        <f t="shared" si="171"/>
        <v>#VALUE!</v>
      </c>
      <c r="BA189" s="134" t="e">
        <f t="shared" si="172"/>
        <v>#VALUE!</v>
      </c>
      <c r="BB189" s="133" t="e">
        <f>COUNTIFS(A1_Individu_Data_Keadaan_SDMK!A$4:A$149931,K189,A1_Individu_Data_Keadaan_SDMK!S$4:S$149285,"Dokter Spesialis Patologi Klinik (SP.PK)")</f>
        <v>#VALUE!</v>
      </c>
      <c r="BC189" s="135">
        <f t="shared" si="173"/>
        <v>1</v>
      </c>
      <c r="BD189" s="134" t="e">
        <f t="shared" si="174"/>
        <v>#VALUE!</v>
      </c>
      <c r="BE189" s="134" t="e">
        <f t="shared" si="175"/>
        <v>#VALUE!</v>
      </c>
      <c r="BF189" s="133" t="e">
        <f>COUNTIFS(A1_Individu_Data_Keadaan_SDMK!A$4:A$149931,K189,A1_Individu_Data_Keadaan_SDMK!S$4:S$149285,"Dokter Spesialis Patologi Anatomi (Sp.PA)")</f>
        <v>#VALUE!</v>
      </c>
      <c r="BG189" s="135">
        <f t="shared" si="176"/>
        <v>0</v>
      </c>
      <c r="BH189" s="134" t="e">
        <f t="shared" si="177"/>
        <v>#VALUE!</v>
      </c>
      <c r="BI189" s="134" t="e">
        <f t="shared" si="178"/>
        <v>#VALUE!</v>
      </c>
      <c r="BJ189" s="133" t="e">
        <f>COUNTIFS(A1_Individu_Data_Keadaan_SDMK!A$4:A$149931,K189,A1_Individu_Data_Keadaan_SDMK!S$4:S$149285,"Dokter Spesialis Rehabilitasi Medik (Sp.RM)")</f>
        <v>#VALUE!</v>
      </c>
      <c r="BK189" s="135" t="e">
        <f t="shared" si="179"/>
        <v>#VALUE!</v>
      </c>
      <c r="BL189" s="134" t="e">
        <f t="shared" si="180"/>
        <v>#VALUE!</v>
      </c>
      <c r="BM189" s="134" t="e">
        <f t="shared" si="181"/>
        <v>#VALUE!</v>
      </c>
      <c r="BN189" s="139" t="e">
        <f t="shared" si="182"/>
        <v>#VALUE!</v>
      </c>
    </row>
    <row r="190" spans="11:66" ht="15">
      <c r="K190" s="120" t="s">
        <v>14517</v>
      </c>
      <c r="L190" s="120" t="s">
        <v>14518</v>
      </c>
      <c r="M190" s="120" t="s">
        <v>1632</v>
      </c>
      <c r="N190" s="120" t="s">
        <v>12209</v>
      </c>
      <c r="O190" s="120" t="s">
        <v>12203</v>
      </c>
      <c r="P190" s="120">
        <v>33</v>
      </c>
      <c r="Q190" s="120">
        <v>3323</v>
      </c>
      <c r="R190" s="348" t="str">
        <f>IF(P190&lt;&gt;"",VLOOKUP(P190,'01_MASTER_KODE_WILAYAH'!H$1437:I$1470,2,FALSE),"")</f>
        <v>JAWA TENGAH</v>
      </c>
      <c r="S190" s="348" t="str">
        <f>IF(Q190&lt;&gt;"",VLOOKUP(Q190,'01_MASTER_KODE_WILAYAH'!D$5:F$1353,3,FALSE),"")</f>
        <v>TEMANGGUNG</v>
      </c>
      <c r="T190" s="422" t="str">
        <f t="shared" si="147"/>
        <v>Organisasi</v>
      </c>
      <c r="U190" s="145" t="e">
        <f t="shared" si="148"/>
        <v>#VALUE!</v>
      </c>
      <c r="V190" s="133" t="e">
        <f>COUNTIFS(A1_Individu_Data_Keadaan_SDMK!A$4:A$149931,K190,A1_Individu_Data_Keadaan_SDMK!S$4:S$149285,"Dokter Umum")</f>
        <v>#VALUE!</v>
      </c>
      <c r="W190" s="122">
        <f t="shared" si="149"/>
        <v>4</v>
      </c>
      <c r="X190" s="134" t="e">
        <f t="shared" si="150"/>
        <v>#VALUE!</v>
      </c>
      <c r="Y190" s="134" t="e">
        <f t="shared" si="151"/>
        <v>#VALUE!</v>
      </c>
      <c r="Z190" s="133" t="e">
        <f>COUNTIFS(A1_Individu_Data_Keadaan_SDMK!A$4:A$149931,K190,A1_Individu_Data_Keadaan_SDMK!S$4:S$149285,"Dokter Gigi")</f>
        <v>#VALUE!</v>
      </c>
      <c r="AA190" s="122">
        <f t="shared" si="152"/>
        <v>1</v>
      </c>
      <c r="AB190" s="134" t="e">
        <f t="shared" si="153"/>
        <v>#VALUE!</v>
      </c>
      <c r="AC190" s="134" t="e">
        <f t="shared" si="154"/>
        <v>#VALUE!</v>
      </c>
      <c r="AD190" s="133" t="e">
        <f>COUNTIFS(A1_Individu_Data_Keadaan_SDMK!A$4:A$149931,K190,A1_Individu_Data_Keadaan_SDMK!S$4:S$149285,"Dokter Spesialis Penyakit Dalam (Sp.PD)")</f>
        <v>#VALUE!</v>
      </c>
      <c r="AE190" s="122">
        <f t="shared" si="155"/>
        <v>1</v>
      </c>
      <c r="AF190" s="134" t="e">
        <f t="shared" si="156"/>
        <v>#VALUE!</v>
      </c>
      <c r="AG190" s="134" t="e">
        <f t="shared" si="157"/>
        <v>#VALUE!</v>
      </c>
      <c r="AH190" s="133" t="e">
        <f>COUNTIFS(A1_Individu_Data_Keadaan_SDMK!A$4:A$149931,K190,A1_Individu_Data_Keadaan_SDMK!S$4:S$149285,"Dokter Spesialis Obstetri &amp; Ginekologi - Kebidanan &amp; Kandungan (Sp.OG)")</f>
        <v>#VALUE!</v>
      </c>
      <c r="AI190" s="122">
        <f t="shared" si="158"/>
        <v>1</v>
      </c>
      <c r="AJ190" s="134" t="e">
        <f t="shared" si="159"/>
        <v>#VALUE!</v>
      </c>
      <c r="AK190" s="134" t="e">
        <f t="shared" si="160"/>
        <v>#VALUE!</v>
      </c>
      <c r="AL190" s="133" t="e">
        <f>COUNTIFS(A1_Individu_Data_Keadaan_SDMK!A$4:A$149931,K190,A1_Individu_Data_Keadaan_SDMK!S$4:S$149285,"Dokter Spesialis Anak (Sp.A)")</f>
        <v>#VALUE!</v>
      </c>
      <c r="AM190" s="135">
        <f t="shared" si="161"/>
        <v>1</v>
      </c>
      <c r="AN190" s="134" t="e">
        <f t="shared" si="162"/>
        <v>#VALUE!</v>
      </c>
      <c r="AO190" s="134" t="e">
        <f t="shared" si="163"/>
        <v>#VALUE!</v>
      </c>
      <c r="AP190" s="133" t="e">
        <f>COUNTIFS(A1_Individu_Data_Keadaan_SDMK!A$4:A$149931,K190,A1_Individu_Data_Keadaan_SDMK!S$4:S$149285,"Dokter Spesialis Bedah (Sp.B)")</f>
        <v>#VALUE!</v>
      </c>
      <c r="AQ190" s="135">
        <f t="shared" si="164"/>
        <v>1</v>
      </c>
      <c r="AR190" s="134" t="e">
        <f t="shared" si="165"/>
        <v>#VALUE!</v>
      </c>
      <c r="AS190" s="134" t="e">
        <f t="shared" si="166"/>
        <v>#VALUE!</v>
      </c>
      <c r="AT190" s="133" t="e">
        <f>COUNTIFS(A1_Individu_Data_Keadaan_SDMK!A$4:A$149931,K190,A1_Individu_Data_Keadaan_SDMK!S$4:S$149285,"Dokter Spesialis Radiologi (Sp.Rad)")</f>
        <v>#VALUE!</v>
      </c>
      <c r="AU190" s="135">
        <f t="shared" si="167"/>
        <v>0</v>
      </c>
      <c r="AV190" s="134" t="e">
        <f t="shared" si="168"/>
        <v>#VALUE!</v>
      </c>
      <c r="AW190" s="134" t="e">
        <f t="shared" si="169"/>
        <v>#VALUE!</v>
      </c>
      <c r="AX190" s="133" t="e">
        <f>COUNTIFS(A1_Individu_Data_Keadaan_SDMK!A$4:A$149931,K190,A1_Individu_Data_Keadaan_SDMK!S$4:S$149285,"Dokter Spesialis Anastesiologi (Sp.An)")</f>
        <v>#VALUE!</v>
      </c>
      <c r="AY190" s="135">
        <f t="shared" si="170"/>
        <v>0</v>
      </c>
      <c r="AZ190" s="134" t="e">
        <f t="shared" si="171"/>
        <v>#VALUE!</v>
      </c>
      <c r="BA190" s="134" t="e">
        <f t="shared" si="172"/>
        <v>#VALUE!</v>
      </c>
      <c r="BB190" s="133" t="e">
        <f>COUNTIFS(A1_Individu_Data_Keadaan_SDMK!A$4:A$149931,K190,A1_Individu_Data_Keadaan_SDMK!S$4:S$149285,"Dokter Spesialis Patologi Klinik (SP.PK)")</f>
        <v>#VALUE!</v>
      </c>
      <c r="BC190" s="135">
        <f t="shared" si="173"/>
        <v>0</v>
      </c>
      <c r="BD190" s="134" t="e">
        <f t="shared" si="174"/>
        <v>#VALUE!</v>
      </c>
      <c r="BE190" s="134" t="e">
        <f t="shared" si="175"/>
        <v>#VALUE!</v>
      </c>
      <c r="BF190" s="133" t="e">
        <f>COUNTIFS(A1_Individu_Data_Keadaan_SDMK!A$4:A$149931,K190,A1_Individu_Data_Keadaan_SDMK!S$4:S$149285,"Dokter Spesialis Patologi Anatomi (Sp.PA)")</f>
        <v>#VALUE!</v>
      </c>
      <c r="BG190" s="135">
        <f t="shared" si="176"/>
        <v>0</v>
      </c>
      <c r="BH190" s="134" t="e">
        <f t="shared" si="177"/>
        <v>#VALUE!</v>
      </c>
      <c r="BI190" s="134" t="e">
        <f t="shared" si="178"/>
        <v>#VALUE!</v>
      </c>
      <c r="BJ190" s="133" t="e">
        <f>COUNTIFS(A1_Individu_Data_Keadaan_SDMK!A$4:A$149931,K190,A1_Individu_Data_Keadaan_SDMK!S$4:S$149285,"Dokter Spesialis Rehabilitasi Medik (Sp.RM)")</f>
        <v>#VALUE!</v>
      </c>
      <c r="BK190" s="135" t="e">
        <f t="shared" si="179"/>
        <v>#VALUE!</v>
      </c>
      <c r="BL190" s="134" t="e">
        <f t="shared" si="180"/>
        <v>#VALUE!</v>
      </c>
      <c r="BM190" s="134" t="e">
        <f t="shared" si="181"/>
        <v>#VALUE!</v>
      </c>
      <c r="BN190" s="139" t="e">
        <f t="shared" si="182"/>
        <v>#VALUE!</v>
      </c>
    </row>
    <row r="191" spans="11:66" ht="15">
      <c r="K191" s="120" t="s">
        <v>14519</v>
      </c>
      <c r="L191" s="120" t="s">
        <v>14520</v>
      </c>
      <c r="M191" s="120" t="s">
        <v>1632</v>
      </c>
      <c r="N191" s="120" t="s">
        <v>12208</v>
      </c>
      <c r="O191" s="120" t="s">
        <v>12203</v>
      </c>
      <c r="P191" s="120">
        <v>33</v>
      </c>
      <c r="Q191" s="120">
        <v>3323</v>
      </c>
      <c r="R191" s="348" t="str">
        <f>IF(P191&lt;&gt;"",VLOOKUP(P191,'01_MASTER_KODE_WILAYAH'!H$1437:I$1470,2,FALSE),"")</f>
        <v>JAWA TENGAH</v>
      </c>
      <c r="S191" s="348" t="str">
        <f>IF(Q191&lt;&gt;"",VLOOKUP(Q191,'01_MASTER_KODE_WILAYAH'!D$5:F$1353,3,FALSE),"")</f>
        <v>TEMANGGUNG</v>
      </c>
      <c r="T191" s="422" t="str">
        <f t="shared" si="147"/>
        <v>Organisasi</v>
      </c>
      <c r="U191" s="145" t="e">
        <f t="shared" si="148"/>
        <v>#VALUE!</v>
      </c>
      <c r="V191" s="133" t="e">
        <f>COUNTIFS(A1_Individu_Data_Keadaan_SDMK!A$4:A$149931,K191,A1_Individu_Data_Keadaan_SDMK!S$4:S$149285,"Dokter Umum")</f>
        <v>#VALUE!</v>
      </c>
      <c r="W191" s="122">
        <f t="shared" si="149"/>
        <v>9</v>
      </c>
      <c r="X191" s="134" t="e">
        <f t="shared" si="150"/>
        <v>#VALUE!</v>
      </c>
      <c r="Y191" s="134" t="e">
        <f t="shared" si="151"/>
        <v>#VALUE!</v>
      </c>
      <c r="Z191" s="133" t="e">
        <f>COUNTIFS(A1_Individu_Data_Keadaan_SDMK!A$4:A$149931,K191,A1_Individu_Data_Keadaan_SDMK!S$4:S$149285,"Dokter Gigi")</f>
        <v>#VALUE!</v>
      </c>
      <c r="AA191" s="122">
        <f t="shared" si="152"/>
        <v>2</v>
      </c>
      <c r="AB191" s="134" t="e">
        <f t="shared" si="153"/>
        <v>#VALUE!</v>
      </c>
      <c r="AC191" s="134" t="e">
        <f t="shared" si="154"/>
        <v>#VALUE!</v>
      </c>
      <c r="AD191" s="133" t="e">
        <f>COUNTIFS(A1_Individu_Data_Keadaan_SDMK!A$4:A$149931,K191,A1_Individu_Data_Keadaan_SDMK!S$4:S$149285,"Dokter Spesialis Penyakit Dalam (Sp.PD)")</f>
        <v>#VALUE!</v>
      </c>
      <c r="AE191" s="122">
        <f t="shared" si="155"/>
        <v>2</v>
      </c>
      <c r="AF191" s="134" t="e">
        <f t="shared" si="156"/>
        <v>#VALUE!</v>
      </c>
      <c r="AG191" s="134" t="e">
        <f t="shared" si="157"/>
        <v>#VALUE!</v>
      </c>
      <c r="AH191" s="133" t="e">
        <f>COUNTIFS(A1_Individu_Data_Keadaan_SDMK!A$4:A$149931,K191,A1_Individu_Data_Keadaan_SDMK!S$4:S$149285,"Dokter Spesialis Obstetri &amp; Ginekologi - Kebidanan &amp; Kandungan (Sp.OG)")</f>
        <v>#VALUE!</v>
      </c>
      <c r="AI191" s="122">
        <f t="shared" si="158"/>
        <v>2</v>
      </c>
      <c r="AJ191" s="134" t="e">
        <f t="shared" si="159"/>
        <v>#VALUE!</v>
      </c>
      <c r="AK191" s="134" t="e">
        <f t="shared" si="160"/>
        <v>#VALUE!</v>
      </c>
      <c r="AL191" s="133" t="e">
        <f>COUNTIFS(A1_Individu_Data_Keadaan_SDMK!A$4:A$149931,K191,A1_Individu_Data_Keadaan_SDMK!S$4:S$149285,"Dokter Spesialis Anak (Sp.A)")</f>
        <v>#VALUE!</v>
      </c>
      <c r="AM191" s="135">
        <f t="shared" si="161"/>
        <v>2</v>
      </c>
      <c r="AN191" s="134" t="e">
        <f t="shared" si="162"/>
        <v>#VALUE!</v>
      </c>
      <c r="AO191" s="134" t="e">
        <f t="shared" si="163"/>
        <v>#VALUE!</v>
      </c>
      <c r="AP191" s="133" t="e">
        <f>COUNTIFS(A1_Individu_Data_Keadaan_SDMK!A$4:A$149931,K191,A1_Individu_Data_Keadaan_SDMK!S$4:S$149285,"Dokter Spesialis Bedah (Sp.B)")</f>
        <v>#VALUE!</v>
      </c>
      <c r="AQ191" s="135">
        <f t="shared" si="164"/>
        <v>2</v>
      </c>
      <c r="AR191" s="134" t="e">
        <f t="shared" si="165"/>
        <v>#VALUE!</v>
      </c>
      <c r="AS191" s="134" t="e">
        <f t="shared" si="166"/>
        <v>#VALUE!</v>
      </c>
      <c r="AT191" s="133" t="e">
        <f>COUNTIFS(A1_Individu_Data_Keadaan_SDMK!A$4:A$149931,K191,A1_Individu_Data_Keadaan_SDMK!S$4:S$149285,"Dokter Spesialis Radiologi (Sp.Rad)")</f>
        <v>#VALUE!</v>
      </c>
      <c r="AU191" s="135">
        <f t="shared" si="167"/>
        <v>1</v>
      </c>
      <c r="AV191" s="134" t="e">
        <f t="shared" si="168"/>
        <v>#VALUE!</v>
      </c>
      <c r="AW191" s="134" t="e">
        <f t="shared" si="169"/>
        <v>#VALUE!</v>
      </c>
      <c r="AX191" s="133" t="e">
        <f>COUNTIFS(A1_Individu_Data_Keadaan_SDMK!A$4:A$149931,K191,A1_Individu_Data_Keadaan_SDMK!S$4:S$149285,"Dokter Spesialis Anastesiologi (Sp.An)")</f>
        <v>#VALUE!</v>
      </c>
      <c r="AY191" s="135">
        <f t="shared" si="170"/>
        <v>1</v>
      </c>
      <c r="AZ191" s="134" t="e">
        <f t="shared" si="171"/>
        <v>#VALUE!</v>
      </c>
      <c r="BA191" s="134" t="e">
        <f t="shared" si="172"/>
        <v>#VALUE!</v>
      </c>
      <c r="BB191" s="133" t="e">
        <f>COUNTIFS(A1_Individu_Data_Keadaan_SDMK!A$4:A$149931,K191,A1_Individu_Data_Keadaan_SDMK!S$4:S$149285,"Dokter Spesialis Patologi Klinik (SP.PK)")</f>
        <v>#VALUE!</v>
      </c>
      <c r="BC191" s="135">
        <f t="shared" si="173"/>
        <v>1</v>
      </c>
      <c r="BD191" s="134" t="e">
        <f t="shared" si="174"/>
        <v>#VALUE!</v>
      </c>
      <c r="BE191" s="134" t="e">
        <f t="shared" si="175"/>
        <v>#VALUE!</v>
      </c>
      <c r="BF191" s="133" t="e">
        <f>COUNTIFS(A1_Individu_Data_Keadaan_SDMK!A$4:A$149931,K191,A1_Individu_Data_Keadaan_SDMK!S$4:S$149285,"Dokter Spesialis Patologi Anatomi (Sp.PA)")</f>
        <v>#VALUE!</v>
      </c>
      <c r="BG191" s="135">
        <f t="shared" si="176"/>
        <v>0</v>
      </c>
      <c r="BH191" s="134" t="e">
        <f t="shared" si="177"/>
        <v>#VALUE!</v>
      </c>
      <c r="BI191" s="134" t="e">
        <f t="shared" si="178"/>
        <v>#VALUE!</v>
      </c>
      <c r="BJ191" s="133" t="e">
        <f>COUNTIFS(A1_Individu_Data_Keadaan_SDMK!A$4:A$149931,K191,A1_Individu_Data_Keadaan_SDMK!S$4:S$149285,"Dokter Spesialis Rehabilitasi Medik (Sp.RM)")</f>
        <v>#VALUE!</v>
      </c>
      <c r="BK191" s="135" t="e">
        <f t="shared" si="179"/>
        <v>#VALUE!</v>
      </c>
      <c r="BL191" s="134" t="e">
        <f t="shared" si="180"/>
        <v>#VALUE!</v>
      </c>
      <c r="BM191" s="134" t="e">
        <f t="shared" si="181"/>
        <v>#VALUE!</v>
      </c>
      <c r="BN191" s="139" t="e">
        <f t="shared" si="182"/>
        <v>#VALUE!</v>
      </c>
    </row>
    <row r="192" spans="11:66" ht="15">
      <c r="K192" s="120" t="s">
        <v>14521</v>
      </c>
      <c r="L192" s="120" t="s">
        <v>14522</v>
      </c>
      <c r="M192" s="120" t="s">
        <v>1632</v>
      </c>
      <c r="N192" s="120" t="s">
        <v>12207</v>
      </c>
      <c r="O192" s="120" t="s">
        <v>12201</v>
      </c>
      <c r="P192" s="120">
        <v>33</v>
      </c>
      <c r="Q192" s="120">
        <v>3324</v>
      </c>
      <c r="R192" s="348" t="str">
        <f>IF(P192&lt;&gt;"",VLOOKUP(P192,'01_MASTER_KODE_WILAYAH'!H$1437:I$1470,2,FALSE),"")</f>
        <v>JAWA TENGAH</v>
      </c>
      <c r="S192" s="348" t="str">
        <f>IF(Q192&lt;&gt;"",VLOOKUP(Q192,'01_MASTER_KODE_WILAYAH'!D$5:F$1353,3,FALSE),"")</f>
        <v>KENDAL</v>
      </c>
      <c r="T192" s="422" t="str">
        <f t="shared" si="147"/>
        <v>Pemerintah</v>
      </c>
      <c r="U192" s="145" t="e">
        <f t="shared" si="148"/>
        <v>#VALUE!</v>
      </c>
      <c r="V192" s="133" t="e">
        <f>COUNTIFS(A1_Individu_Data_Keadaan_SDMK!A$4:A$149931,K192,A1_Individu_Data_Keadaan_SDMK!S$4:S$149285,"Dokter Umum")</f>
        <v>#VALUE!</v>
      </c>
      <c r="W192" s="122">
        <f t="shared" si="149"/>
        <v>12</v>
      </c>
      <c r="X192" s="134" t="e">
        <f t="shared" si="150"/>
        <v>#VALUE!</v>
      </c>
      <c r="Y192" s="134" t="e">
        <f t="shared" si="151"/>
        <v>#VALUE!</v>
      </c>
      <c r="Z192" s="133" t="e">
        <f>COUNTIFS(A1_Individu_Data_Keadaan_SDMK!A$4:A$149931,K192,A1_Individu_Data_Keadaan_SDMK!S$4:S$149285,"Dokter Gigi")</f>
        <v>#VALUE!</v>
      </c>
      <c r="AA192" s="122">
        <f t="shared" si="152"/>
        <v>3</v>
      </c>
      <c r="AB192" s="134" t="e">
        <f t="shared" si="153"/>
        <v>#VALUE!</v>
      </c>
      <c r="AC192" s="134" t="e">
        <f t="shared" si="154"/>
        <v>#VALUE!</v>
      </c>
      <c r="AD192" s="133" t="e">
        <f>COUNTIFS(A1_Individu_Data_Keadaan_SDMK!A$4:A$149931,K192,A1_Individu_Data_Keadaan_SDMK!S$4:S$149285,"Dokter Spesialis Penyakit Dalam (Sp.PD)")</f>
        <v>#VALUE!</v>
      </c>
      <c r="AE192" s="122">
        <f t="shared" si="155"/>
        <v>3</v>
      </c>
      <c r="AF192" s="134" t="e">
        <f t="shared" si="156"/>
        <v>#VALUE!</v>
      </c>
      <c r="AG192" s="134" t="e">
        <f t="shared" si="157"/>
        <v>#VALUE!</v>
      </c>
      <c r="AH192" s="133" t="e">
        <f>COUNTIFS(A1_Individu_Data_Keadaan_SDMK!A$4:A$149931,K192,A1_Individu_Data_Keadaan_SDMK!S$4:S$149285,"Dokter Spesialis Obstetri &amp; Ginekologi - Kebidanan &amp; Kandungan (Sp.OG)")</f>
        <v>#VALUE!</v>
      </c>
      <c r="AI192" s="122">
        <f t="shared" si="158"/>
        <v>3</v>
      </c>
      <c r="AJ192" s="134" t="e">
        <f t="shared" si="159"/>
        <v>#VALUE!</v>
      </c>
      <c r="AK192" s="134" t="e">
        <f t="shared" si="160"/>
        <v>#VALUE!</v>
      </c>
      <c r="AL192" s="133" t="e">
        <f>COUNTIFS(A1_Individu_Data_Keadaan_SDMK!A$4:A$149931,K192,A1_Individu_Data_Keadaan_SDMK!S$4:S$149285,"Dokter Spesialis Anak (Sp.A)")</f>
        <v>#VALUE!</v>
      </c>
      <c r="AM192" s="135">
        <f t="shared" si="161"/>
        <v>3</v>
      </c>
      <c r="AN192" s="134" t="e">
        <f t="shared" si="162"/>
        <v>#VALUE!</v>
      </c>
      <c r="AO192" s="134" t="e">
        <f t="shared" si="163"/>
        <v>#VALUE!</v>
      </c>
      <c r="AP192" s="133" t="e">
        <f>COUNTIFS(A1_Individu_Data_Keadaan_SDMK!A$4:A$149931,K192,A1_Individu_Data_Keadaan_SDMK!S$4:S$149285,"Dokter Spesialis Bedah (Sp.B)")</f>
        <v>#VALUE!</v>
      </c>
      <c r="AQ192" s="135">
        <f t="shared" si="164"/>
        <v>3</v>
      </c>
      <c r="AR192" s="134" t="e">
        <f t="shared" si="165"/>
        <v>#VALUE!</v>
      </c>
      <c r="AS192" s="134" t="e">
        <f t="shared" si="166"/>
        <v>#VALUE!</v>
      </c>
      <c r="AT192" s="133" t="e">
        <f>COUNTIFS(A1_Individu_Data_Keadaan_SDMK!A$4:A$149931,K192,A1_Individu_Data_Keadaan_SDMK!S$4:S$149285,"Dokter Spesialis Radiologi (Sp.Rad)")</f>
        <v>#VALUE!</v>
      </c>
      <c r="AU192" s="135">
        <f t="shared" si="167"/>
        <v>2</v>
      </c>
      <c r="AV192" s="134" t="e">
        <f t="shared" si="168"/>
        <v>#VALUE!</v>
      </c>
      <c r="AW192" s="134" t="e">
        <f t="shared" si="169"/>
        <v>#VALUE!</v>
      </c>
      <c r="AX192" s="133" t="e">
        <f>COUNTIFS(A1_Individu_Data_Keadaan_SDMK!A$4:A$149931,K192,A1_Individu_Data_Keadaan_SDMK!S$4:S$149285,"Dokter Spesialis Anastesiologi (Sp.An)")</f>
        <v>#VALUE!</v>
      </c>
      <c r="AY192" s="135">
        <f t="shared" si="170"/>
        <v>2</v>
      </c>
      <c r="AZ192" s="134" t="e">
        <f t="shared" si="171"/>
        <v>#VALUE!</v>
      </c>
      <c r="BA192" s="134" t="e">
        <f t="shared" si="172"/>
        <v>#VALUE!</v>
      </c>
      <c r="BB192" s="133" t="e">
        <f>COUNTIFS(A1_Individu_Data_Keadaan_SDMK!A$4:A$149931,K192,A1_Individu_Data_Keadaan_SDMK!S$4:S$149285,"Dokter Spesialis Patologi Klinik (SP.PK)")</f>
        <v>#VALUE!</v>
      </c>
      <c r="BC192" s="135">
        <f t="shared" si="173"/>
        <v>2</v>
      </c>
      <c r="BD192" s="134" t="e">
        <f t="shared" si="174"/>
        <v>#VALUE!</v>
      </c>
      <c r="BE192" s="134" t="e">
        <f t="shared" si="175"/>
        <v>#VALUE!</v>
      </c>
      <c r="BF192" s="133" t="e">
        <f>COUNTIFS(A1_Individu_Data_Keadaan_SDMK!A$4:A$149931,K192,A1_Individu_Data_Keadaan_SDMK!S$4:S$149285,"Dokter Spesialis Patologi Anatomi (Sp.PA)")</f>
        <v>#VALUE!</v>
      </c>
      <c r="BG192" s="135">
        <f t="shared" si="176"/>
        <v>0</v>
      </c>
      <c r="BH192" s="134" t="e">
        <f t="shared" si="177"/>
        <v>#VALUE!</v>
      </c>
      <c r="BI192" s="134" t="e">
        <f t="shared" si="178"/>
        <v>#VALUE!</v>
      </c>
      <c r="BJ192" s="133" t="e">
        <f>COUNTIFS(A1_Individu_Data_Keadaan_SDMK!A$4:A$149931,K192,A1_Individu_Data_Keadaan_SDMK!S$4:S$149285,"Dokter Spesialis Rehabilitasi Medik (Sp.RM)")</f>
        <v>#VALUE!</v>
      </c>
      <c r="BK192" s="135" t="e">
        <f t="shared" si="179"/>
        <v>#VALUE!</v>
      </c>
      <c r="BL192" s="134" t="e">
        <f t="shared" si="180"/>
        <v>#VALUE!</v>
      </c>
      <c r="BM192" s="134" t="e">
        <f t="shared" si="181"/>
        <v>#VALUE!</v>
      </c>
      <c r="BN192" s="139" t="e">
        <f t="shared" si="182"/>
        <v>#VALUE!</v>
      </c>
    </row>
    <row r="193" spans="11:66" ht="15">
      <c r="K193" s="120" t="s">
        <v>14523</v>
      </c>
      <c r="L193" s="120" t="s">
        <v>14524</v>
      </c>
      <c r="M193" s="120" t="s">
        <v>1632</v>
      </c>
      <c r="N193" s="120" t="s">
        <v>12208</v>
      </c>
      <c r="O193" s="120" t="s">
        <v>12206</v>
      </c>
      <c r="P193" s="120">
        <v>33</v>
      </c>
      <c r="Q193" s="120">
        <v>3324</v>
      </c>
      <c r="R193" s="348" t="str">
        <f>IF(P193&lt;&gt;"",VLOOKUP(P193,'01_MASTER_KODE_WILAYAH'!H$1437:I$1470,2,FALSE),"")</f>
        <v>JAWA TENGAH</v>
      </c>
      <c r="S193" s="348" t="str">
        <f>IF(Q193&lt;&gt;"",VLOOKUP(Q193,'01_MASTER_KODE_WILAYAH'!D$5:F$1353,3,FALSE),"")</f>
        <v>KENDAL</v>
      </c>
      <c r="T193" s="422" t="str">
        <f t="shared" si="147"/>
        <v>Organisasi</v>
      </c>
      <c r="U193" s="145" t="e">
        <f t="shared" si="148"/>
        <v>#VALUE!</v>
      </c>
      <c r="V193" s="133" t="e">
        <f>COUNTIFS(A1_Individu_Data_Keadaan_SDMK!A$4:A$149931,K193,A1_Individu_Data_Keadaan_SDMK!S$4:S$149285,"Dokter Umum")</f>
        <v>#VALUE!</v>
      </c>
      <c r="W193" s="122">
        <f t="shared" si="149"/>
        <v>9</v>
      </c>
      <c r="X193" s="134" t="e">
        <f t="shared" si="150"/>
        <v>#VALUE!</v>
      </c>
      <c r="Y193" s="134" t="e">
        <f t="shared" si="151"/>
        <v>#VALUE!</v>
      </c>
      <c r="Z193" s="133" t="e">
        <f>COUNTIFS(A1_Individu_Data_Keadaan_SDMK!A$4:A$149931,K193,A1_Individu_Data_Keadaan_SDMK!S$4:S$149285,"Dokter Gigi")</f>
        <v>#VALUE!</v>
      </c>
      <c r="AA193" s="122">
        <f t="shared" si="152"/>
        <v>2</v>
      </c>
      <c r="AB193" s="134" t="e">
        <f t="shared" si="153"/>
        <v>#VALUE!</v>
      </c>
      <c r="AC193" s="134" t="e">
        <f t="shared" si="154"/>
        <v>#VALUE!</v>
      </c>
      <c r="AD193" s="133" t="e">
        <f>COUNTIFS(A1_Individu_Data_Keadaan_SDMK!A$4:A$149931,K193,A1_Individu_Data_Keadaan_SDMK!S$4:S$149285,"Dokter Spesialis Penyakit Dalam (Sp.PD)")</f>
        <v>#VALUE!</v>
      </c>
      <c r="AE193" s="122">
        <f t="shared" si="155"/>
        <v>2</v>
      </c>
      <c r="AF193" s="134" t="e">
        <f t="shared" si="156"/>
        <v>#VALUE!</v>
      </c>
      <c r="AG193" s="134" t="e">
        <f t="shared" si="157"/>
        <v>#VALUE!</v>
      </c>
      <c r="AH193" s="133" t="e">
        <f>COUNTIFS(A1_Individu_Data_Keadaan_SDMK!A$4:A$149931,K193,A1_Individu_Data_Keadaan_SDMK!S$4:S$149285,"Dokter Spesialis Obstetri &amp; Ginekologi - Kebidanan &amp; Kandungan (Sp.OG)")</f>
        <v>#VALUE!</v>
      </c>
      <c r="AI193" s="122">
        <f t="shared" si="158"/>
        <v>2</v>
      </c>
      <c r="AJ193" s="134" t="e">
        <f t="shared" si="159"/>
        <v>#VALUE!</v>
      </c>
      <c r="AK193" s="134" t="e">
        <f t="shared" si="160"/>
        <v>#VALUE!</v>
      </c>
      <c r="AL193" s="133" t="e">
        <f>COUNTIFS(A1_Individu_Data_Keadaan_SDMK!A$4:A$149931,K193,A1_Individu_Data_Keadaan_SDMK!S$4:S$149285,"Dokter Spesialis Anak (Sp.A)")</f>
        <v>#VALUE!</v>
      </c>
      <c r="AM193" s="135">
        <f t="shared" si="161"/>
        <v>2</v>
      </c>
      <c r="AN193" s="134" t="e">
        <f t="shared" si="162"/>
        <v>#VALUE!</v>
      </c>
      <c r="AO193" s="134" t="e">
        <f t="shared" si="163"/>
        <v>#VALUE!</v>
      </c>
      <c r="AP193" s="133" t="e">
        <f>COUNTIFS(A1_Individu_Data_Keadaan_SDMK!A$4:A$149931,K193,A1_Individu_Data_Keadaan_SDMK!S$4:S$149285,"Dokter Spesialis Bedah (Sp.B)")</f>
        <v>#VALUE!</v>
      </c>
      <c r="AQ193" s="135">
        <f t="shared" si="164"/>
        <v>2</v>
      </c>
      <c r="AR193" s="134" t="e">
        <f t="shared" si="165"/>
        <v>#VALUE!</v>
      </c>
      <c r="AS193" s="134" t="e">
        <f t="shared" si="166"/>
        <v>#VALUE!</v>
      </c>
      <c r="AT193" s="133" t="e">
        <f>COUNTIFS(A1_Individu_Data_Keadaan_SDMK!A$4:A$149931,K193,A1_Individu_Data_Keadaan_SDMK!S$4:S$149285,"Dokter Spesialis Radiologi (Sp.Rad)")</f>
        <v>#VALUE!</v>
      </c>
      <c r="AU193" s="135">
        <f t="shared" si="167"/>
        <v>1</v>
      </c>
      <c r="AV193" s="134" t="e">
        <f t="shared" si="168"/>
        <v>#VALUE!</v>
      </c>
      <c r="AW193" s="134" t="e">
        <f t="shared" si="169"/>
        <v>#VALUE!</v>
      </c>
      <c r="AX193" s="133" t="e">
        <f>COUNTIFS(A1_Individu_Data_Keadaan_SDMK!A$4:A$149931,K193,A1_Individu_Data_Keadaan_SDMK!S$4:S$149285,"Dokter Spesialis Anastesiologi (Sp.An)")</f>
        <v>#VALUE!</v>
      </c>
      <c r="AY193" s="135">
        <f t="shared" si="170"/>
        <v>1</v>
      </c>
      <c r="AZ193" s="134" t="e">
        <f t="shared" si="171"/>
        <v>#VALUE!</v>
      </c>
      <c r="BA193" s="134" t="e">
        <f t="shared" si="172"/>
        <v>#VALUE!</v>
      </c>
      <c r="BB193" s="133" t="e">
        <f>COUNTIFS(A1_Individu_Data_Keadaan_SDMK!A$4:A$149931,K193,A1_Individu_Data_Keadaan_SDMK!S$4:S$149285,"Dokter Spesialis Patologi Klinik (SP.PK)")</f>
        <v>#VALUE!</v>
      </c>
      <c r="BC193" s="135">
        <f t="shared" si="173"/>
        <v>1</v>
      </c>
      <c r="BD193" s="134" t="e">
        <f t="shared" si="174"/>
        <v>#VALUE!</v>
      </c>
      <c r="BE193" s="134" t="e">
        <f t="shared" si="175"/>
        <v>#VALUE!</v>
      </c>
      <c r="BF193" s="133" t="e">
        <f>COUNTIFS(A1_Individu_Data_Keadaan_SDMK!A$4:A$149931,K193,A1_Individu_Data_Keadaan_SDMK!S$4:S$149285,"Dokter Spesialis Patologi Anatomi (Sp.PA)")</f>
        <v>#VALUE!</v>
      </c>
      <c r="BG193" s="135">
        <f t="shared" si="176"/>
        <v>0</v>
      </c>
      <c r="BH193" s="134" t="e">
        <f t="shared" si="177"/>
        <v>#VALUE!</v>
      </c>
      <c r="BI193" s="134" t="e">
        <f t="shared" si="178"/>
        <v>#VALUE!</v>
      </c>
      <c r="BJ193" s="133" t="e">
        <f>COUNTIFS(A1_Individu_Data_Keadaan_SDMK!A$4:A$149931,K193,A1_Individu_Data_Keadaan_SDMK!S$4:S$149285,"Dokter Spesialis Rehabilitasi Medik (Sp.RM)")</f>
        <v>#VALUE!</v>
      </c>
      <c r="BK193" s="135" t="e">
        <f t="shared" si="179"/>
        <v>#VALUE!</v>
      </c>
      <c r="BL193" s="134" t="e">
        <f t="shared" si="180"/>
        <v>#VALUE!</v>
      </c>
      <c r="BM193" s="134" t="e">
        <f t="shared" si="181"/>
        <v>#VALUE!</v>
      </c>
      <c r="BN193" s="139" t="e">
        <f t="shared" si="182"/>
        <v>#VALUE!</v>
      </c>
    </row>
    <row r="194" spans="11:66" ht="15">
      <c r="K194" s="120" t="s">
        <v>14525</v>
      </c>
      <c r="L194" s="120" t="s">
        <v>14526</v>
      </c>
      <c r="M194" s="120" t="s">
        <v>1632</v>
      </c>
      <c r="N194" s="120" t="s">
        <v>12254</v>
      </c>
      <c r="O194" s="120" t="s">
        <v>12203</v>
      </c>
      <c r="P194" s="120">
        <v>33</v>
      </c>
      <c r="Q194" s="120">
        <v>3324</v>
      </c>
      <c r="R194" s="348" t="str">
        <f>IF(P194&lt;&gt;"",VLOOKUP(P194,'01_MASTER_KODE_WILAYAH'!H$1437:I$1470,2,FALSE),"")</f>
        <v>JAWA TENGAH</v>
      </c>
      <c r="S194" s="348" t="str">
        <f>IF(Q194&lt;&gt;"",VLOOKUP(Q194,'01_MASTER_KODE_WILAYAH'!D$5:F$1353,3,FALSE),"")</f>
        <v>KENDAL</v>
      </c>
      <c r="T194" s="422" t="str">
        <f t="shared" si="147"/>
        <v>Organisasi</v>
      </c>
      <c r="U194" s="145" t="e">
        <f t="shared" si="148"/>
        <v>#VALUE!</v>
      </c>
      <c r="V194" s="133" t="e">
        <f>COUNTIFS(A1_Individu_Data_Keadaan_SDMK!A$4:A$149931,K194,A1_Individu_Data_Keadaan_SDMK!S$4:S$149285,"Dokter Umum")</f>
        <v>#VALUE!</v>
      </c>
      <c r="W194" s="122">
        <f t="shared" si="149"/>
        <v>1</v>
      </c>
      <c r="X194" s="134" t="e">
        <f t="shared" si="150"/>
        <v>#VALUE!</v>
      </c>
      <c r="Y194" s="134" t="e">
        <f t="shared" si="151"/>
        <v>#VALUE!</v>
      </c>
      <c r="Z194" s="133" t="e">
        <f>COUNTIFS(A1_Individu_Data_Keadaan_SDMK!A$4:A$149931,K194,A1_Individu_Data_Keadaan_SDMK!S$4:S$149285,"Dokter Gigi")</f>
        <v>#VALUE!</v>
      </c>
      <c r="AA194" s="122">
        <f t="shared" si="152"/>
        <v>1</v>
      </c>
      <c r="AB194" s="134" t="e">
        <f t="shared" si="153"/>
        <v>#VALUE!</v>
      </c>
      <c r="AC194" s="134" t="e">
        <f t="shared" si="154"/>
        <v>#VALUE!</v>
      </c>
      <c r="AD194" s="133" t="e">
        <f>COUNTIFS(A1_Individu_Data_Keadaan_SDMK!A$4:A$149931,K194,A1_Individu_Data_Keadaan_SDMK!S$4:S$149285,"Dokter Spesialis Penyakit Dalam (Sp.PD)")</f>
        <v>#VALUE!</v>
      </c>
      <c r="AE194" s="122">
        <f t="shared" si="155"/>
        <v>1</v>
      </c>
      <c r="AF194" s="134" t="e">
        <f t="shared" si="156"/>
        <v>#VALUE!</v>
      </c>
      <c r="AG194" s="134" t="e">
        <f t="shared" si="157"/>
        <v>#VALUE!</v>
      </c>
      <c r="AH194" s="133" t="e">
        <f>COUNTIFS(A1_Individu_Data_Keadaan_SDMK!A$4:A$149931,K194,A1_Individu_Data_Keadaan_SDMK!S$4:S$149285,"Dokter Spesialis Obstetri &amp; Ginekologi - Kebidanan &amp; Kandungan (Sp.OG)")</f>
        <v>#VALUE!</v>
      </c>
      <c r="AI194" s="122">
        <f t="shared" si="158"/>
        <v>1</v>
      </c>
      <c r="AJ194" s="134" t="e">
        <f t="shared" si="159"/>
        <v>#VALUE!</v>
      </c>
      <c r="AK194" s="134" t="e">
        <f t="shared" si="160"/>
        <v>#VALUE!</v>
      </c>
      <c r="AL194" s="133" t="e">
        <f>COUNTIFS(A1_Individu_Data_Keadaan_SDMK!A$4:A$149931,K194,A1_Individu_Data_Keadaan_SDMK!S$4:S$149285,"Dokter Spesialis Anak (Sp.A)")</f>
        <v>#VALUE!</v>
      </c>
      <c r="AM194" s="135">
        <f t="shared" si="161"/>
        <v>1</v>
      </c>
      <c r="AN194" s="134" t="e">
        <f t="shared" si="162"/>
        <v>#VALUE!</v>
      </c>
      <c r="AO194" s="134" t="e">
        <f t="shared" si="163"/>
        <v>#VALUE!</v>
      </c>
      <c r="AP194" s="133" t="e">
        <f>COUNTIFS(A1_Individu_Data_Keadaan_SDMK!A$4:A$149931,K194,A1_Individu_Data_Keadaan_SDMK!S$4:S$149285,"Dokter Spesialis Bedah (Sp.B)")</f>
        <v>#VALUE!</v>
      </c>
      <c r="AQ194" s="135">
        <f t="shared" si="164"/>
        <v>1</v>
      </c>
      <c r="AR194" s="134" t="e">
        <f t="shared" si="165"/>
        <v>#VALUE!</v>
      </c>
      <c r="AS194" s="134" t="e">
        <f t="shared" si="166"/>
        <v>#VALUE!</v>
      </c>
      <c r="AT194" s="133" t="e">
        <f>COUNTIFS(A1_Individu_Data_Keadaan_SDMK!A$4:A$149931,K194,A1_Individu_Data_Keadaan_SDMK!S$4:S$149285,"Dokter Spesialis Radiologi (Sp.Rad)")</f>
        <v>#VALUE!</v>
      </c>
      <c r="AU194" s="135">
        <f t="shared" si="167"/>
        <v>0</v>
      </c>
      <c r="AV194" s="134" t="e">
        <f t="shared" si="168"/>
        <v>#VALUE!</v>
      </c>
      <c r="AW194" s="134" t="e">
        <f t="shared" si="169"/>
        <v>#VALUE!</v>
      </c>
      <c r="AX194" s="133" t="e">
        <f>COUNTIFS(A1_Individu_Data_Keadaan_SDMK!A$4:A$149931,K194,A1_Individu_Data_Keadaan_SDMK!S$4:S$149285,"Dokter Spesialis Anastesiologi (Sp.An)")</f>
        <v>#VALUE!</v>
      </c>
      <c r="AY194" s="135">
        <f t="shared" si="170"/>
        <v>0</v>
      </c>
      <c r="AZ194" s="134" t="e">
        <f t="shared" si="171"/>
        <v>#VALUE!</v>
      </c>
      <c r="BA194" s="134" t="e">
        <f t="shared" si="172"/>
        <v>#VALUE!</v>
      </c>
      <c r="BB194" s="133" t="e">
        <f>COUNTIFS(A1_Individu_Data_Keadaan_SDMK!A$4:A$149931,K194,A1_Individu_Data_Keadaan_SDMK!S$4:S$149285,"Dokter Spesialis Patologi Klinik (SP.PK)")</f>
        <v>#VALUE!</v>
      </c>
      <c r="BC194" s="135">
        <f t="shared" si="173"/>
        <v>0</v>
      </c>
      <c r="BD194" s="134" t="e">
        <f t="shared" si="174"/>
        <v>#VALUE!</v>
      </c>
      <c r="BE194" s="134" t="e">
        <f t="shared" si="175"/>
        <v>#VALUE!</v>
      </c>
      <c r="BF194" s="133" t="e">
        <f>COUNTIFS(A1_Individu_Data_Keadaan_SDMK!A$4:A$149931,K194,A1_Individu_Data_Keadaan_SDMK!S$4:S$149285,"Dokter Spesialis Patologi Anatomi (Sp.PA)")</f>
        <v>#VALUE!</v>
      </c>
      <c r="BG194" s="135">
        <f t="shared" si="176"/>
        <v>0</v>
      </c>
      <c r="BH194" s="134" t="e">
        <f t="shared" si="177"/>
        <v>#VALUE!</v>
      </c>
      <c r="BI194" s="134" t="e">
        <f t="shared" si="178"/>
        <v>#VALUE!</v>
      </c>
      <c r="BJ194" s="133" t="e">
        <f>COUNTIFS(A1_Individu_Data_Keadaan_SDMK!A$4:A$149931,K194,A1_Individu_Data_Keadaan_SDMK!S$4:S$149285,"Dokter Spesialis Rehabilitasi Medik (Sp.RM)")</f>
        <v>#VALUE!</v>
      </c>
      <c r="BK194" s="135" t="e">
        <f t="shared" si="179"/>
        <v>#VALUE!</v>
      </c>
      <c r="BL194" s="134" t="e">
        <f t="shared" si="180"/>
        <v>#VALUE!</v>
      </c>
      <c r="BM194" s="134" t="e">
        <f t="shared" si="181"/>
        <v>#VALUE!</v>
      </c>
      <c r="BN194" s="139" t="e">
        <f t="shared" si="182"/>
        <v>#VALUE!</v>
      </c>
    </row>
    <row r="195" spans="11:66" ht="15">
      <c r="K195" s="120" t="s">
        <v>14527</v>
      </c>
      <c r="L195" s="120" t="s">
        <v>14528</v>
      </c>
      <c r="M195" s="120" t="s">
        <v>1632</v>
      </c>
      <c r="N195" s="120" t="s">
        <v>12209</v>
      </c>
      <c r="O195" s="120" t="s">
        <v>12205</v>
      </c>
      <c r="P195" s="120">
        <v>33</v>
      </c>
      <c r="Q195" s="120">
        <v>3324</v>
      </c>
      <c r="R195" s="348" t="str">
        <f>IF(P195&lt;&gt;"",VLOOKUP(P195,'01_MASTER_KODE_WILAYAH'!H$1437:I$1470,2,FALSE),"")</f>
        <v>JAWA TENGAH</v>
      </c>
      <c r="S195" s="348" t="str">
        <f>IF(Q195&lt;&gt;"",VLOOKUP(Q195,'01_MASTER_KODE_WILAYAH'!D$5:F$1353,3,FALSE),"")</f>
        <v>KENDAL</v>
      </c>
      <c r="T195" s="422" t="str">
        <f t="shared" si="147"/>
        <v>Perusahaan</v>
      </c>
      <c r="U195" s="145" t="e">
        <f t="shared" si="148"/>
        <v>#VALUE!</v>
      </c>
      <c r="V195" s="133" t="e">
        <f>COUNTIFS(A1_Individu_Data_Keadaan_SDMK!A$4:A$149931,K195,A1_Individu_Data_Keadaan_SDMK!S$4:S$149285,"Dokter Umum")</f>
        <v>#VALUE!</v>
      </c>
      <c r="W195" s="122">
        <f t="shared" si="149"/>
        <v>4</v>
      </c>
      <c r="X195" s="134" t="e">
        <f t="shared" si="150"/>
        <v>#VALUE!</v>
      </c>
      <c r="Y195" s="134" t="e">
        <f t="shared" si="151"/>
        <v>#VALUE!</v>
      </c>
      <c r="Z195" s="133" t="e">
        <f>COUNTIFS(A1_Individu_Data_Keadaan_SDMK!A$4:A$149931,K195,A1_Individu_Data_Keadaan_SDMK!S$4:S$149285,"Dokter Gigi")</f>
        <v>#VALUE!</v>
      </c>
      <c r="AA195" s="122">
        <f t="shared" si="152"/>
        <v>1</v>
      </c>
      <c r="AB195" s="134" t="e">
        <f t="shared" si="153"/>
        <v>#VALUE!</v>
      </c>
      <c r="AC195" s="134" t="e">
        <f t="shared" si="154"/>
        <v>#VALUE!</v>
      </c>
      <c r="AD195" s="133" t="e">
        <f>COUNTIFS(A1_Individu_Data_Keadaan_SDMK!A$4:A$149931,K195,A1_Individu_Data_Keadaan_SDMK!S$4:S$149285,"Dokter Spesialis Penyakit Dalam (Sp.PD)")</f>
        <v>#VALUE!</v>
      </c>
      <c r="AE195" s="122">
        <f t="shared" si="155"/>
        <v>1</v>
      </c>
      <c r="AF195" s="134" t="e">
        <f t="shared" si="156"/>
        <v>#VALUE!</v>
      </c>
      <c r="AG195" s="134" t="e">
        <f t="shared" si="157"/>
        <v>#VALUE!</v>
      </c>
      <c r="AH195" s="133" t="e">
        <f>COUNTIFS(A1_Individu_Data_Keadaan_SDMK!A$4:A$149931,K195,A1_Individu_Data_Keadaan_SDMK!S$4:S$149285,"Dokter Spesialis Obstetri &amp; Ginekologi - Kebidanan &amp; Kandungan (Sp.OG)")</f>
        <v>#VALUE!</v>
      </c>
      <c r="AI195" s="122">
        <f t="shared" si="158"/>
        <v>1</v>
      </c>
      <c r="AJ195" s="134" t="e">
        <f t="shared" si="159"/>
        <v>#VALUE!</v>
      </c>
      <c r="AK195" s="134" t="e">
        <f t="shared" si="160"/>
        <v>#VALUE!</v>
      </c>
      <c r="AL195" s="133" t="e">
        <f>COUNTIFS(A1_Individu_Data_Keadaan_SDMK!A$4:A$149931,K195,A1_Individu_Data_Keadaan_SDMK!S$4:S$149285,"Dokter Spesialis Anak (Sp.A)")</f>
        <v>#VALUE!</v>
      </c>
      <c r="AM195" s="135">
        <f t="shared" si="161"/>
        <v>1</v>
      </c>
      <c r="AN195" s="134" t="e">
        <f t="shared" si="162"/>
        <v>#VALUE!</v>
      </c>
      <c r="AO195" s="134" t="e">
        <f t="shared" si="163"/>
        <v>#VALUE!</v>
      </c>
      <c r="AP195" s="133" t="e">
        <f>COUNTIFS(A1_Individu_Data_Keadaan_SDMK!A$4:A$149931,K195,A1_Individu_Data_Keadaan_SDMK!S$4:S$149285,"Dokter Spesialis Bedah (Sp.B)")</f>
        <v>#VALUE!</v>
      </c>
      <c r="AQ195" s="135">
        <f t="shared" si="164"/>
        <v>1</v>
      </c>
      <c r="AR195" s="134" t="e">
        <f t="shared" si="165"/>
        <v>#VALUE!</v>
      </c>
      <c r="AS195" s="134" t="e">
        <f t="shared" si="166"/>
        <v>#VALUE!</v>
      </c>
      <c r="AT195" s="133" t="e">
        <f>COUNTIFS(A1_Individu_Data_Keadaan_SDMK!A$4:A$149931,K195,A1_Individu_Data_Keadaan_SDMK!S$4:S$149285,"Dokter Spesialis Radiologi (Sp.Rad)")</f>
        <v>#VALUE!</v>
      </c>
      <c r="AU195" s="135">
        <f t="shared" si="167"/>
        <v>0</v>
      </c>
      <c r="AV195" s="134" t="e">
        <f t="shared" si="168"/>
        <v>#VALUE!</v>
      </c>
      <c r="AW195" s="134" t="e">
        <f t="shared" si="169"/>
        <v>#VALUE!</v>
      </c>
      <c r="AX195" s="133" t="e">
        <f>COUNTIFS(A1_Individu_Data_Keadaan_SDMK!A$4:A$149931,K195,A1_Individu_Data_Keadaan_SDMK!S$4:S$149285,"Dokter Spesialis Anastesiologi (Sp.An)")</f>
        <v>#VALUE!</v>
      </c>
      <c r="AY195" s="135">
        <f t="shared" si="170"/>
        <v>0</v>
      </c>
      <c r="AZ195" s="134" t="e">
        <f t="shared" si="171"/>
        <v>#VALUE!</v>
      </c>
      <c r="BA195" s="134" t="e">
        <f t="shared" si="172"/>
        <v>#VALUE!</v>
      </c>
      <c r="BB195" s="133" t="e">
        <f>COUNTIFS(A1_Individu_Data_Keadaan_SDMK!A$4:A$149931,K195,A1_Individu_Data_Keadaan_SDMK!S$4:S$149285,"Dokter Spesialis Patologi Klinik (SP.PK)")</f>
        <v>#VALUE!</v>
      </c>
      <c r="BC195" s="135">
        <f t="shared" si="173"/>
        <v>0</v>
      </c>
      <c r="BD195" s="134" t="e">
        <f t="shared" si="174"/>
        <v>#VALUE!</v>
      </c>
      <c r="BE195" s="134" t="e">
        <f t="shared" si="175"/>
        <v>#VALUE!</v>
      </c>
      <c r="BF195" s="133" t="e">
        <f>COUNTIFS(A1_Individu_Data_Keadaan_SDMK!A$4:A$149931,K195,A1_Individu_Data_Keadaan_SDMK!S$4:S$149285,"Dokter Spesialis Patologi Anatomi (Sp.PA)")</f>
        <v>#VALUE!</v>
      </c>
      <c r="BG195" s="135">
        <f t="shared" si="176"/>
        <v>0</v>
      </c>
      <c r="BH195" s="134" t="e">
        <f t="shared" si="177"/>
        <v>#VALUE!</v>
      </c>
      <c r="BI195" s="134" t="e">
        <f t="shared" si="178"/>
        <v>#VALUE!</v>
      </c>
      <c r="BJ195" s="133" t="e">
        <f>COUNTIFS(A1_Individu_Data_Keadaan_SDMK!A$4:A$149931,K195,A1_Individu_Data_Keadaan_SDMK!S$4:S$149285,"Dokter Spesialis Rehabilitasi Medik (Sp.RM)")</f>
        <v>#VALUE!</v>
      </c>
      <c r="BK195" s="135" t="e">
        <f t="shared" si="179"/>
        <v>#VALUE!</v>
      </c>
      <c r="BL195" s="134" t="e">
        <f t="shared" si="180"/>
        <v>#VALUE!</v>
      </c>
      <c r="BM195" s="134" t="e">
        <f t="shared" si="181"/>
        <v>#VALUE!</v>
      </c>
      <c r="BN195" s="139" t="e">
        <f t="shared" si="182"/>
        <v>#VALUE!</v>
      </c>
    </row>
    <row r="196" spans="11:66" ht="15">
      <c r="K196" s="120" t="s">
        <v>14529</v>
      </c>
      <c r="L196" s="120" t="s">
        <v>14530</v>
      </c>
      <c r="M196" s="120" t="s">
        <v>1632</v>
      </c>
      <c r="N196" s="120" t="s">
        <v>12208</v>
      </c>
      <c r="O196" s="120" t="s">
        <v>12201</v>
      </c>
      <c r="P196" s="120">
        <v>33</v>
      </c>
      <c r="Q196" s="120">
        <v>3325</v>
      </c>
      <c r="R196" s="348" t="str">
        <f>IF(P196&lt;&gt;"",VLOOKUP(P196,'01_MASTER_KODE_WILAYAH'!H$1437:I$1470,2,FALSE),"")</f>
        <v>JAWA TENGAH</v>
      </c>
      <c r="S196" s="348" t="str">
        <f>IF(Q196&lt;&gt;"",VLOOKUP(Q196,'01_MASTER_KODE_WILAYAH'!D$5:F$1353,3,FALSE),"")</f>
        <v>BATANG</v>
      </c>
      <c r="T196" s="422" t="str">
        <f t="shared" si="147"/>
        <v>Pemerintah</v>
      </c>
      <c r="U196" s="145" t="e">
        <f t="shared" si="148"/>
        <v>#VALUE!</v>
      </c>
      <c r="V196" s="133" t="e">
        <f>COUNTIFS(A1_Individu_Data_Keadaan_SDMK!A$4:A$149931,K196,A1_Individu_Data_Keadaan_SDMK!S$4:S$149285,"Dokter Umum")</f>
        <v>#VALUE!</v>
      </c>
      <c r="W196" s="122">
        <f t="shared" si="149"/>
        <v>9</v>
      </c>
      <c r="X196" s="134" t="e">
        <f t="shared" si="150"/>
        <v>#VALUE!</v>
      </c>
      <c r="Y196" s="134" t="e">
        <f t="shared" si="151"/>
        <v>#VALUE!</v>
      </c>
      <c r="Z196" s="133" t="e">
        <f>COUNTIFS(A1_Individu_Data_Keadaan_SDMK!A$4:A$149931,K196,A1_Individu_Data_Keadaan_SDMK!S$4:S$149285,"Dokter Gigi")</f>
        <v>#VALUE!</v>
      </c>
      <c r="AA196" s="122">
        <f t="shared" si="152"/>
        <v>2</v>
      </c>
      <c r="AB196" s="134" t="e">
        <f t="shared" si="153"/>
        <v>#VALUE!</v>
      </c>
      <c r="AC196" s="134" t="e">
        <f t="shared" si="154"/>
        <v>#VALUE!</v>
      </c>
      <c r="AD196" s="133" t="e">
        <f>COUNTIFS(A1_Individu_Data_Keadaan_SDMK!A$4:A$149931,K196,A1_Individu_Data_Keadaan_SDMK!S$4:S$149285,"Dokter Spesialis Penyakit Dalam (Sp.PD)")</f>
        <v>#VALUE!</v>
      </c>
      <c r="AE196" s="122">
        <f t="shared" si="155"/>
        <v>2</v>
      </c>
      <c r="AF196" s="134" t="e">
        <f t="shared" si="156"/>
        <v>#VALUE!</v>
      </c>
      <c r="AG196" s="134" t="e">
        <f t="shared" si="157"/>
        <v>#VALUE!</v>
      </c>
      <c r="AH196" s="133" t="e">
        <f>COUNTIFS(A1_Individu_Data_Keadaan_SDMK!A$4:A$149931,K196,A1_Individu_Data_Keadaan_SDMK!S$4:S$149285,"Dokter Spesialis Obstetri &amp; Ginekologi - Kebidanan &amp; Kandungan (Sp.OG)")</f>
        <v>#VALUE!</v>
      </c>
      <c r="AI196" s="122">
        <f t="shared" si="158"/>
        <v>2</v>
      </c>
      <c r="AJ196" s="134" t="e">
        <f t="shared" si="159"/>
        <v>#VALUE!</v>
      </c>
      <c r="AK196" s="134" t="e">
        <f t="shared" si="160"/>
        <v>#VALUE!</v>
      </c>
      <c r="AL196" s="133" t="e">
        <f>COUNTIFS(A1_Individu_Data_Keadaan_SDMK!A$4:A$149931,K196,A1_Individu_Data_Keadaan_SDMK!S$4:S$149285,"Dokter Spesialis Anak (Sp.A)")</f>
        <v>#VALUE!</v>
      </c>
      <c r="AM196" s="135">
        <f t="shared" si="161"/>
        <v>2</v>
      </c>
      <c r="AN196" s="134" t="e">
        <f t="shared" si="162"/>
        <v>#VALUE!</v>
      </c>
      <c r="AO196" s="134" t="e">
        <f t="shared" si="163"/>
        <v>#VALUE!</v>
      </c>
      <c r="AP196" s="133" t="e">
        <f>COUNTIFS(A1_Individu_Data_Keadaan_SDMK!A$4:A$149931,K196,A1_Individu_Data_Keadaan_SDMK!S$4:S$149285,"Dokter Spesialis Bedah (Sp.B)")</f>
        <v>#VALUE!</v>
      </c>
      <c r="AQ196" s="135">
        <f t="shared" si="164"/>
        <v>2</v>
      </c>
      <c r="AR196" s="134" t="e">
        <f t="shared" si="165"/>
        <v>#VALUE!</v>
      </c>
      <c r="AS196" s="134" t="e">
        <f t="shared" si="166"/>
        <v>#VALUE!</v>
      </c>
      <c r="AT196" s="133" t="e">
        <f>COUNTIFS(A1_Individu_Data_Keadaan_SDMK!A$4:A$149931,K196,A1_Individu_Data_Keadaan_SDMK!S$4:S$149285,"Dokter Spesialis Radiologi (Sp.Rad)")</f>
        <v>#VALUE!</v>
      </c>
      <c r="AU196" s="135">
        <f t="shared" si="167"/>
        <v>1</v>
      </c>
      <c r="AV196" s="134" t="e">
        <f t="shared" si="168"/>
        <v>#VALUE!</v>
      </c>
      <c r="AW196" s="134" t="e">
        <f t="shared" si="169"/>
        <v>#VALUE!</v>
      </c>
      <c r="AX196" s="133" t="e">
        <f>COUNTIFS(A1_Individu_Data_Keadaan_SDMK!A$4:A$149931,K196,A1_Individu_Data_Keadaan_SDMK!S$4:S$149285,"Dokter Spesialis Anastesiologi (Sp.An)")</f>
        <v>#VALUE!</v>
      </c>
      <c r="AY196" s="135">
        <f t="shared" si="170"/>
        <v>1</v>
      </c>
      <c r="AZ196" s="134" t="e">
        <f t="shared" si="171"/>
        <v>#VALUE!</v>
      </c>
      <c r="BA196" s="134" t="e">
        <f t="shared" si="172"/>
        <v>#VALUE!</v>
      </c>
      <c r="BB196" s="133" t="e">
        <f>COUNTIFS(A1_Individu_Data_Keadaan_SDMK!A$4:A$149931,K196,A1_Individu_Data_Keadaan_SDMK!S$4:S$149285,"Dokter Spesialis Patologi Klinik (SP.PK)")</f>
        <v>#VALUE!</v>
      </c>
      <c r="BC196" s="135">
        <f t="shared" si="173"/>
        <v>1</v>
      </c>
      <c r="BD196" s="134" t="e">
        <f t="shared" si="174"/>
        <v>#VALUE!</v>
      </c>
      <c r="BE196" s="134" t="e">
        <f t="shared" si="175"/>
        <v>#VALUE!</v>
      </c>
      <c r="BF196" s="133" t="e">
        <f>COUNTIFS(A1_Individu_Data_Keadaan_SDMK!A$4:A$149931,K196,A1_Individu_Data_Keadaan_SDMK!S$4:S$149285,"Dokter Spesialis Patologi Anatomi (Sp.PA)")</f>
        <v>#VALUE!</v>
      </c>
      <c r="BG196" s="135">
        <f t="shared" si="176"/>
        <v>0</v>
      </c>
      <c r="BH196" s="134" t="e">
        <f t="shared" si="177"/>
        <v>#VALUE!</v>
      </c>
      <c r="BI196" s="134" t="e">
        <f t="shared" si="178"/>
        <v>#VALUE!</v>
      </c>
      <c r="BJ196" s="133" t="e">
        <f>COUNTIFS(A1_Individu_Data_Keadaan_SDMK!A$4:A$149931,K196,A1_Individu_Data_Keadaan_SDMK!S$4:S$149285,"Dokter Spesialis Rehabilitasi Medik (Sp.RM)")</f>
        <v>#VALUE!</v>
      </c>
      <c r="BK196" s="135" t="e">
        <f t="shared" si="179"/>
        <v>#VALUE!</v>
      </c>
      <c r="BL196" s="134" t="e">
        <f t="shared" si="180"/>
        <v>#VALUE!</v>
      </c>
      <c r="BM196" s="134" t="e">
        <f t="shared" si="181"/>
        <v>#VALUE!</v>
      </c>
      <c r="BN196" s="139" t="e">
        <f t="shared" si="182"/>
        <v>#VALUE!</v>
      </c>
    </row>
    <row r="197" spans="11:66" ht="15">
      <c r="K197" s="120" t="s">
        <v>14531</v>
      </c>
      <c r="L197" s="120" t="s">
        <v>14532</v>
      </c>
      <c r="M197" s="120" t="s">
        <v>1632</v>
      </c>
      <c r="N197" s="120" t="s">
        <v>12209</v>
      </c>
      <c r="O197" s="120" t="s">
        <v>12203</v>
      </c>
      <c r="P197" s="120">
        <v>33</v>
      </c>
      <c r="Q197" s="120">
        <v>3325</v>
      </c>
      <c r="R197" s="348" t="str">
        <f>IF(P197&lt;&gt;"",VLOOKUP(P197,'01_MASTER_KODE_WILAYAH'!H$1437:I$1470,2,FALSE),"")</f>
        <v>JAWA TENGAH</v>
      </c>
      <c r="S197" s="348" t="str">
        <f>IF(Q197&lt;&gt;"",VLOOKUP(Q197,'01_MASTER_KODE_WILAYAH'!D$5:F$1353,3,FALSE),"")</f>
        <v>BATANG</v>
      </c>
      <c r="T197" s="422" t="str">
        <f t="shared" si="147"/>
        <v>Organisasi</v>
      </c>
      <c r="U197" s="145" t="e">
        <f t="shared" si="148"/>
        <v>#VALUE!</v>
      </c>
      <c r="V197" s="133" t="e">
        <f>COUNTIFS(A1_Individu_Data_Keadaan_SDMK!A$4:A$149931,K197,A1_Individu_Data_Keadaan_SDMK!S$4:S$149285,"Dokter Umum")</f>
        <v>#VALUE!</v>
      </c>
      <c r="W197" s="122">
        <f t="shared" si="149"/>
        <v>4</v>
      </c>
      <c r="X197" s="134" t="e">
        <f t="shared" si="150"/>
        <v>#VALUE!</v>
      </c>
      <c r="Y197" s="134" t="e">
        <f t="shared" si="151"/>
        <v>#VALUE!</v>
      </c>
      <c r="Z197" s="133" t="e">
        <f>COUNTIFS(A1_Individu_Data_Keadaan_SDMK!A$4:A$149931,K197,A1_Individu_Data_Keadaan_SDMK!S$4:S$149285,"Dokter Gigi")</f>
        <v>#VALUE!</v>
      </c>
      <c r="AA197" s="122">
        <f t="shared" si="152"/>
        <v>1</v>
      </c>
      <c r="AB197" s="134" t="e">
        <f t="shared" si="153"/>
        <v>#VALUE!</v>
      </c>
      <c r="AC197" s="134" t="e">
        <f t="shared" si="154"/>
        <v>#VALUE!</v>
      </c>
      <c r="AD197" s="133" t="e">
        <f>COUNTIFS(A1_Individu_Data_Keadaan_SDMK!A$4:A$149931,K197,A1_Individu_Data_Keadaan_SDMK!S$4:S$149285,"Dokter Spesialis Penyakit Dalam (Sp.PD)")</f>
        <v>#VALUE!</v>
      </c>
      <c r="AE197" s="122">
        <f t="shared" si="155"/>
        <v>1</v>
      </c>
      <c r="AF197" s="134" t="e">
        <f t="shared" si="156"/>
        <v>#VALUE!</v>
      </c>
      <c r="AG197" s="134" t="e">
        <f t="shared" si="157"/>
        <v>#VALUE!</v>
      </c>
      <c r="AH197" s="133" t="e">
        <f>COUNTIFS(A1_Individu_Data_Keadaan_SDMK!A$4:A$149931,K197,A1_Individu_Data_Keadaan_SDMK!S$4:S$149285,"Dokter Spesialis Obstetri &amp; Ginekologi - Kebidanan &amp; Kandungan (Sp.OG)")</f>
        <v>#VALUE!</v>
      </c>
      <c r="AI197" s="122">
        <f t="shared" si="158"/>
        <v>1</v>
      </c>
      <c r="AJ197" s="134" t="e">
        <f t="shared" si="159"/>
        <v>#VALUE!</v>
      </c>
      <c r="AK197" s="134" t="e">
        <f t="shared" si="160"/>
        <v>#VALUE!</v>
      </c>
      <c r="AL197" s="133" t="e">
        <f>COUNTIFS(A1_Individu_Data_Keadaan_SDMK!A$4:A$149931,K197,A1_Individu_Data_Keadaan_SDMK!S$4:S$149285,"Dokter Spesialis Anak (Sp.A)")</f>
        <v>#VALUE!</v>
      </c>
      <c r="AM197" s="135">
        <f t="shared" si="161"/>
        <v>1</v>
      </c>
      <c r="AN197" s="134" t="e">
        <f t="shared" si="162"/>
        <v>#VALUE!</v>
      </c>
      <c r="AO197" s="134" t="e">
        <f t="shared" si="163"/>
        <v>#VALUE!</v>
      </c>
      <c r="AP197" s="133" t="e">
        <f>COUNTIFS(A1_Individu_Data_Keadaan_SDMK!A$4:A$149931,K197,A1_Individu_Data_Keadaan_SDMK!S$4:S$149285,"Dokter Spesialis Bedah (Sp.B)")</f>
        <v>#VALUE!</v>
      </c>
      <c r="AQ197" s="135">
        <f t="shared" si="164"/>
        <v>1</v>
      </c>
      <c r="AR197" s="134" t="e">
        <f t="shared" si="165"/>
        <v>#VALUE!</v>
      </c>
      <c r="AS197" s="134" t="e">
        <f t="shared" si="166"/>
        <v>#VALUE!</v>
      </c>
      <c r="AT197" s="133" t="e">
        <f>COUNTIFS(A1_Individu_Data_Keadaan_SDMK!A$4:A$149931,K197,A1_Individu_Data_Keadaan_SDMK!S$4:S$149285,"Dokter Spesialis Radiologi (Sp.Rad)")</f>
        <v>#VALUE!</v>
      </c>
      <c r="AU197" s="135">
        <f t="shared" si="167"/>
        <v>0</v>
      </c>
      <c r="AV197" s="134" t="e">
        <f t="shared" si="168"/>
        <v>#VALUE!</v>
      </c>
      <c r="AW197" s="134" t="e">
        <f t="shared" si="169"/>
        <v>#VALUE!</v>
      </c>
      <c r="AX197" s="133" t="e">
        <f>COUNTIFS(A1_Individu_Data_Keadaan_SDMK!A$4:A$149931,K197,A1_Individu_Data_Keadaan_SDMK!S$4:S$149285,"Dokter Spesialis Anastesiologi (Sp.An)")</f>
        <v>#VALUE!</v>
      </c>
      <c r="AY197" s="135">
        <f t="shared" si="170"/>
        <v>0</v>
      </c>
      <c r="AZ197" s="134" t="e">
        <f t="shared" si="171"/>
        <v>#VALUE!</v>
      </c>
      <c r="BA197" s="134" t="e">
        <f t="shared" si="172"/>
        <v>#VALUE!</v>
      </c>
      <c r="BB197" s="133" t="e">
        <f>COUNTIFS(A1_Individu_Data_Keadaan_SDMK!A$4:A$149931,K197,A1_Individu_Data_Keadaan_SDMK!S$4:S$149285,"Dokter Spesialis Patologi Klinik (SP.PK)")</f>
        <v>#VALUE!</v>
      </c>
      <c r="BC197" s="135">
        <f t="shared" si="173"/>
        <v>0</v>
      </c>
      <c r="BD197" s="134" t="e">
        <f t="shared" si="174"/>
        <v>#VALUE!</v>
      </c>
      <c r="BE197" s="134" t="e">
        <f t="shared" si="175"/>
        <v>#VALUE!</v>
      </c>
      <c r="BF197" s="133" t="e">
        <f>COUNTIFS(A1_Individu_Data_Keadaan_SDMK!A$4:A$149931,K197,A1_Individu_Data_Keadaan_SDMK!S$4:S$149285,"Dokter Spesialis Patologi Anatomi (Sp.PA)")</f>
        <v>#VALUE!</v>
      </c>
      <c r="BG197" s="135">
        <f t="shared" si="176"/>
        <v>0</v>
      </c>
      <c r="BH197" s="134" t="e">
        <f t="shared" si="177"/>
        <v>#VALUE!</v>
      </c>
      <c r="BI197" s="134" t="e">
        <f t="shared" si="178"/>
        <v>#VALUE!</v>
      </c>
      <c r="BJ197" s="133" t="e">
        <f>COUNTIFS(A1_Individu_Data_Keadaan_SDMK!A$4:A$149931,K197,A1_Individu_Data_Keadaan_SDMK!S$4:S$149285,"Dokter Spesialis Rehabilitasi Medik (Sp.RM)")</f>
        <v>#VALUE!</v>
      </c>
      <c r="BK197" s="135" t="e">
        <f t="shared" si="179"/>
        <v>#VALUE!</v>
      </c>
      <c r="BL197" s="134" t="e">
        <f t="shared" si="180"/>
        <v>#VALUE!</v>
      </c>
      <c r="BM197" s="134" t="e">
        <f t="shared" si="181"/>
        <v>#VALUE!</v>
      </c>
      <c r="BN197" s="139" t="e">
        <f t="shared" si="182"/>
        <v>#VALUE!</v>
      </c>
    </row>
    <row r="198" spans="11:66" ht="15">
      <c r="K198" s="120" t="s">
        <v>14533</v>
      </c>
      <c r="L198" s="120" t="s">
        <v>14534</v>
      </c>
      <c r="M198" s="120" t="s">
        <v>1632</v>
      </c>
      <c r="N198" s="120" t="s">
        <v>12208</v>
      </c>
      <c r="O198" s="120" t="s">
        <v>12204</v>
      </c>
      <c r="P198" s="120">
        <v>33</v>
      </c>
      <c r="Q198" s="120">
        <v>3325</v>
      </c>
      <c r="R198" s="348" t="str">
        <f>IF(P198&lt;&gt;"",VLOOKUP(P198,'01_MASTER_KODE_WILAYAH'!H$1437:I$1470,2,FALSE),"")</f>
        <v>JAWA TENGAH</v>
      </c>
      <c r="S198" s="348" t="str">
        <f>IF(Q198&lt;&gt;"",VLOOKUP(Q198,'01_MASTER_KODE_WILAYAH'!D$5:F$1353,3,FALSE),"")</f>
        <v>BATANG</v>
      </c>
      <c r="T198" s="422" t="str">
        <f t="shared" si="147"/>
        <v>Swasta/Lai</v>
      </c>
      <c r="U198" s="145" t="e">
        <f t="shared" si="148"/>
        <v>#VALUE!</v>
      </c>
      <c r="V198" s="133" t="e">
        <f>COUNTIFS(A1_Individu_Data_Keadaan_SDMK!A$4:A$149931,K198,A1_Individu_Data_Keadaan_SDMK!S$4:S$149285,"Dokter Umum")</f>
        <v>#VALUE!</v>
      </c>
      <c r="W198" s="122">
        <f t="shared" si="149"/>
        <v>9</v>
      </c>
      <c r="X198" s="134" t="e">
        <f t="shared" si="150"/>
        <v>#VALUE!</v>
      </c>
      <c r="Y198" s="134" t="e">
        <f t="shared" si="151"/>
        <v>#VALUE!</v>
      </c>
      <c r="Z198" s="133" t="e">
        <f>COUNTIFS(A1_Individu_Data_Keadaan_SDMK!A$4:A$149931,K198,A1_Individu_Data_Keadaan_SDMK!S$4:S$149285,"Dokter Gigi")</f>
        <v>#VALUE!</v>
      </c>
      <c r="AA198" s="122">
        <f t="shared" si="152"/>
        <v>2</v>
      </c>
      <c r="AB198" s="134" t="e">
        <f t="shared" si="153"/>
        <v>#VALUE!</v>
      </c>
      <c r="AC198" s="134" t="e">
        <f t="shared" si="154"/>
        <v>#VALUE!</v>
      </c>
      <c r="AD198" s="133" t="e">
        <f>COUNTIFS(A1_Individu_Data_Keadaan_SDMK!A$4:A$149931,K198,A1_Individu_Data_Keadaan_SDMK!S$4:S$149285,"Dokter Spesialis Penyakit Dalam (Sp.PD)")</f>
        <v>#VALUE!</v>
      </c>
      <c r="AE198" s="122">
        <f t="shared" si="155"/>
        <v>2</v>
      </c>
      <c r="AF198" s="134" t="e">
        <f t="shared" si="156"/>
        <v>#VALUE!</v>
      </c>
      <c r="AG198" s="134" t="e">
        <f t="shared" si="157"/>
        <v>#VALUE!</v>
      </c>
      <c r="AH198" s="133" t="e">
        <f>COUNTIFS(A1_Individu_Data_Keadaan_SDMK!A$4:A$149931,K198,A1_Individu_Data_Keadaan_SDMK!S$4:S$149285,"Dokter Spesialis Obstetri &amp; Ginekologi - Kebidanan &amp; Kandungan (Sp.OG)")</f>
        <v>#VALUE!</v>
      </c>
      <c r="AI198" s="122">
        <f t="shared" si="158"/>
        <v>2</v>
      </c>
      <c r="AJ198" s="134" t="e">
        <f t="shared" si="159"/>
        <v>#VALUE!</v>
      </c>
      <c r="AK198" s="134" t="e">
        <f t="shared" si="160"/>
        <v>#VALUE!</v>
      </c>
      <c r="AL198" s="133" t="e">
        <f>COUNTIFS(A1_Individu_Data_Keadaan_SDMK!A$4:A$149931,K198,A1_Individu_Data_Keadaan_SDMK!S$4:S$149285,"Dokter Spesialis Anak (Sp.A)")</f>
        <v>#VALUE!</v>
      </c>
      <c r="AM198" s="135">
        <f t="shared" si="161"/>
        <v>2</v>
      </c>
      <c r="AN198" s="134" t="e">
        <f t="shared" si="162"/>
        <v>#VALUE!</v>
      </c>
      <c r="AO198" s="134" t="e">
        <f t="shared" si="163"/>
        <v>#VALUE!</v>
      </c>
      <c r="AP198" s="133" t="e">
        <f>COUNTIFS(A1_Individu_Data_Keadaan_SDMK!A$4:A$149931,K198,A1_Individu_Data_Keadaan_SDMK!S$4:S$149285,"Dokter Spesialis Bedah (Sp.B)")</f>
        <v>#VALUE!</v>
      </c>
      <c r="AQ198" s="135">
        <f t="shared" si="164"/>
        <v>2</v>
      </c>
      <c r="AR198" s="134" t="e">
        <f t="shared" si="165"/>
        <v>#VALUE!</v>
      </c>
      <c r="AS198" s="134" t="e">
        <f t="shared" si="166"/>
        <v>#VALUE!</v>
      </c>
      <c r="AT198" s="133" t="e">
        <f>COUNTIFS(A1_Individu_Data_Keadaan_SDMK!A$4:A$149931,K198,A1_Individu_Data_Keadaan_SDMK!S$4:S$149285,"Dokter Spesialis Radiologi (Sp.Rad)")</f>
        <v>#VALUE!</v>
      </c>
      <c r="AU198" s="135">
        <f t="shared" si="167"/>
        <v>1</v>
      </c>
      <c r="AV198" s="134" t="e">
        <f t="shared" si="168"/>
        <v>#VALUE!</v>
      </c>
      <c r="AW198" s="134" t="e">
        <f t="shared" si="169"/>
        <v>#VALUE!</v>
      </c>
      <c r="AX198" s="133" t="e">
        <f>COUNTIFS(A1_Individu_Data_Keadaan_SDMK!A$4:A$149931,K198,A1_Individu_Data_Keadaan_SDMK!S$4:S$149285,"Dokter Spesialis Anastesiologi (Sp.An)")</f>
        <v>#VALUE!</v>
      </c>
      <c r="AY198" s="135">
        <f t="shared" si="170"/>
        <v>1</v>
      </c>
      <c r="AZ198" s="134" t="e">
        <f t="shared" si="171"/>
        <v>#VALUE!</v>
      </c>
      <c r="BA198" s="134" t="e">
        <f t="shared" si="172"/>
        <v>#VALUE!</v>
      </c>
      <c r="BB198" s="133" t="e">
        <f>COUNTIFS(A1_Individu_Data_Keadaan_SDMK!A$4:A$149931,K198,A1_Individu_Data_Keadaan_SDMK!S$4:S$149285,"Dokter Spesialis Patologi Klinik (SP.PK)")</f>
        <v>#VALUE!</v>
      </c>
      <c r="BC198" s="135">
        <f t="shared" si="173"/>
        <v>1</v>
      </c>
      <c r="BD198" s="134" t="e">
        <f t="shared" si="174"/>
        <v>#VALUE!</v>
      </c>
      <c r="BE198" s="134" t="e">
        <f t="shared" si="175"/>
        <v>#VALUE!</v>
      </c>
      <c r="BF198" s="133" t="e">
        <f>COUNTIFS(A1_Individu_Data_Keadaan_SDMK!A$4:A$149931,K198,A1_Individu_Data_Keadaan_SDMK!S$4:S$149285,"Dokter Spesialis Patologi Anatomi (Sp.PA)")</f>
        <v>#VALUE!</v>
      </c>
      <c r="BG198" s="135">
        <f t="shared" si="176"/>
        <v>0</v>
      </c>
      <c r="BH198" s="134" t="e">
        <f t="shared" si="177"/>
        <v>#VALUE!</v>
      </c>
      <c r="BI198" s="134" t="e">
        <f t="shared" si="178"/>
        <v>#VALUE!</v>
      </c>
      <c r="BJ198" s="133" t="e">
        <f>COUNTIFS(A1_Individu_Data_Keadaan_SDMK!A$4:A$149931,K198,A1_Individu_Data_Keadaan_SDMK!S$4:S$149285,"Dokter Spesialis Rehabilitasi Medik (Sp.RM)")</f>
        <v>#VALUE!</v>
      </c>
      <c r="BK198" s="135" t="e">
        <f t="shared" si="179"/>
        <v>#VALUE!</v>
      </c>
      <c r="BL198" s="134" t="e">
        <f t="shared" si="180"/>
        <v>#VALUE!</v>
      </c>
      <c r="BM198" s="134" t="e">
        <f t="shared" si="181"/>
        <v>#VALUE!</v>
      </c>
      <c r="BN198" s="139" t="e">
        <f t="shared" si="182"/>
        <v>#VALUE!</v>
      </c>
    </row>
    <row r="199" spans="11:66" ht="15">
      <c r="K199" s="120" t="s">
        <v>14535</v>
      </c>
      <c r="L199" s="120" t="s">
        <v>14536</v>
      </c>
      <c r="M199" s="120" t="s">
        <v>1632</v>
      </c>
      <c r="N199" s="120" t="s">
        <v>12207</v>
      </c>
      <c r="O199" s="120" t="s">
        <v>12201</v>
      </c>
      <c r="P199" s="120">
        <v>33</v>
      </c>
      <c r="Q199" s="120">
        <v>3326</v>
      </c>
      <c r="R199" s="348" t="str">
        <f>IF(P199&lt;&gt;"",VLOOKUP(P199,'01_MASTER_KODE_WILAYAH'!H$1437:I$1470,2,FALSE),"")</f>
        <v>JAWA TENGAH</v>
      </c>
      <c r="S199" s="348" t="str">
        <f>IF(Q199&lt;&gt;"",VLOOKUP(Q199,'01_MASTER_KODE_WILAYAH'!D$5:F$1353,3,FALSE),"")</f>
        <v>PEKALONGAN</v>
      </c>
      <c r="T199" s="422" t="str">
        <f t="shared" si="147"/>
        <v>Pemerintah</v>
      </c>
      <c r="U199" s="145" t="e">
        <f t="shared" si="148"/>
        <v>#VALUE!</v>
      </c>
      <c r="V199" s="133" t="e">
        <f>COUNTIFS(A1_Individu_Data_Keadaan_SDMK!A$4:A$149931,K199,A1_Individu_Data_Keadaan_SDMK!S$4:S$149285,"Dokter Umum")</f>
        <v>#VALUE!</v>
      </c>
      <c r="W199" s="122">
        <f t="shared" si="149"/>
        <v>12</v>
      </c>
      <c r="X199" s="134" t="e">
        <f t="shared" si="150"/>
        <v>#VALUE!</v>
      </c>
      <c r="Y199" s="134" t="e">
        <f t="shared" si="151"/>
        <v>#VALUE!</v>
      </c>
      <c r="Z199" s="133" t="e">
        <f>COUNTIFS(A1_Individu_Data_Keadaan_SDMK!A$4:A$149931,K199,A1_Individu_Data_Keadaan_SDMK!S$4:S$149285,"Dokter Gigi")</f>
        <v>#VALUE!</v>
      </c>
      <c r="AA199" s="122">
        <f t="shared" si="152"/>
        <v>3</v>
      </c>
      <c r="AB199" s="134" t="e">
        <f t="shared" si="153"/>
        <v>#VALUE!</v>
      </c>
      <c r="AC199" s="134" t="e">
        <f t="shared" si="154"/>
        <v>#VALUE!</v>
      </c>
      <c r="AD199" s="133" t="e">
        <f>COUNTIFS(A1_Individu_Data_Keadaan_SDMK!A$4:A$149931,K199,A1_Individu_Data_Keadaan_SDMK!S$4:S$149285,"Dokter Spesialis Penyakit Dalam (Sp.PD)")</f>
        <v>#VALUE!</v>
      </c>
      <c r="AE199" s="122">
        <f t="shared" si="155"/>
        <v>3</v>
      </c>
      <c r="AF199" s="134" t="e">
        <f t="shared" si="156"/>
        <v>#VALUE!</v>
      </c>
      <c r="AG199" s="134" t="e">
        <f t="shared" si="157"/>
        <v>#VALUE!</v>
      </c>
      <c r="AH199" s="133" t="e">
        <f>COUNTIFS(A1_Individu_Data_Keadaan_SDMK!A$4:A$149931,K199,A1_Individu_Data_Keadaan_SDMK!S$4:S$149285,"Dokter Spesialis Obstetri &amp; Ginekologi - Kebidanan &amp; Kandungan (Sp.OG)")</f>
        <v>#VALUE!</v>
      </c>
      <c r="AI199" s="122">
        <f t="shared" si="158"/>
        <v>3</v>
      </c>
      <c r="AJ199" s="134" t="e">
        <f t="shared" si="159"/>
        <v>#VALUE!</v>
      </c>
      <c r="AK199" s="134" t="e">
        <f t="shared" si="160"/>
        <v>#VALUE!</v>
      </c>
      <c r="AL199" s="133" t="e">
        <f>COUNTIFS(A1_Individu_Data_Keadaan_SDMK!A$4:A$149931,K199,A1_Individu_Data_Keadaan_SDMK!S$4:S$149285,"Dokter Spesialis Anak (Sp.A)")</f>
        <v>#VALUE!</v>
      </c>
      <c r="AM199" s="135">
        <f t="shared" si="161"/>
        <v>3</v>
      </c>
      <c r="AN199" s="134" t="e">
        <f t="shared" si="162"/>
        <v>#VALUE!</v>
      </c>
      <c r="AO199" s="134" t="e">
        <f t="shared" si="163"/>
        <v>#VALUE!</v>
      </c>
      <c r="AP199" s="133" t="e">
        <f>COUNTIFS(A1_Individu_Data_Keadaan_SDMK!A$4:A$149931,K199,A1_Individu_Data_Keadaan_SDMK!S$4:S$149285,"Dokter Spesialis Bedah (Sp.B)")</f>
        <v>#VALUE!</v>
      </c>
      <c r="AQ199" s="135">
        <f t="shared" si="164"/>
        <v>3</v>
      </c>
      <c r="AR199" s="134" t="e">
        <f t="shared" si="165"/>
        <v>#VALUE!</v>
      </c>
      <c r="AS199" s="134" t="e">
        <f t="shared" si="166"/>
        <v>#VALUE!</v>
      </c>
      <c r="AT199" s="133" t="e">
        <f>COUNTIFS(A1_Individu_Data_Keadaan_SDMK!A$4:A$149931,K199,A1_Individu_Data_Keadaan_SDMK!S$4:S$149285,"Dokter Spesialis Radiologi (Sp.Rad)")</f>
        <v>#VALUE!</v>
      </c>
      <c r="AU199" s="135">
        <f t="shared" si="167"/>
        <v>2</v>
      </c>
      <c r="AV199" s="134" t="e">
        <f t="shared" si="168"/>
        <v>#VALUE!</v>
      </c>
      <c r="AW199" s="134" t="e">
        <f t="shared" si="169"/>
        <v>#VALUE!</v>
      </c>
      <c r="AX199" s="133" t="e">
        <f>COUNTIFS(A1_Individu_Data_Keadaan_SDMK!A$4:A$149931,K199,A1_Individu_Data_Keadaan_SDMK!S$4:S$149285,"Dokter Spesialis Anastesiologi (Sp.An)")</f>
        <v>#VALUE!</v>
      </c>
      <c r="AY199" s="135">
        <f t="shared" si="170"/>
        <v>2</v>
      </c>
      <c r="AZ199" s="134" t="e">
        <f t="shared" si="171"/>
        <v>#VALUE!</v>
      </c>
      <c r="BA199" s="134" t="e">
        <f t="shared" si="172"/>
        <v>#VALUE!</v>
      </c>
      <c r="BB199" s="133" t="e">
        <f>COUNTIFS(A1_Individu_Data_Keadaan_SDMK!A$4:A$149931,K199,A1_Individu_Data_Keadaan_SDMK!S$4:S$149285,"Dokter Spesialis Patologi Klinik (SP.PK)")</f>
        <v>#VALUE!</v>
      </c>
      <c r="BC199" s="135">
        <f t="shared" si="173"/>
        <v>2</v>
      </c>
      <c r="BD199" s="134" t="e">
        <f t="shared" si="174"/>
        <v>#VALUE!</v>
      </c>
      <c r="BE199" s="134" t="e">
        <f t="shared" si="175"/>
        <v>#VALUE!</v>
      </c>
      <c r="BF199" s="133" t="e">
        <f>COUNTIFS(A1_Individu_Data_Keadaan_SDMK!A$4:A$149931,K199,A1_Individu_Data_Keadaan_SDMK!S$4:S$149285,"Dokter Spesialis Patologi Anatomi (Sp.PA)")</f>
        <v>#VALUE!</v>
      </c>
      <c r="BG199" s="135">
        <f t="shared" si="176"/>
        <v>0</v>
      </c>
      <c r="BH199" s="134" t="e">
        <f t="shared" si="177"/>
        <v>#VALUE!</v>
      </c>
      <c r="BI199" s="134" t="e">
        <f t="shared" si="178"/>
        <v>#VALUE!</v>
      </c>
      <c r="BJ199" s="133" t="e">
        <f>COUNTIFS(A1_Individu_Data_Keadaan_SDMK!A$4:A$149931,K199,A1_Individu_Data_Keadaan_SDMK!S$4:S$149285,"Dokter Spesialis Rehabilitasi Medik (Sp.RM)")</f>
        <v>#VALUE!</v>
      </c>
      <c r="BK199" s="135" t="e">
        <f t="shared" si="179"/>
        <v>#VALUE!</v>
      </c>
      <c r="BL199" s="134" t="e">
        <f t="shared" si="180"/>
        <v>#VALUE!</v>
      </c>
      <c r="BM199" s="134" t="e">
        <f t="shared" si="181"/>
        <v>#VALUE!</v>
      </c>
      <c r="BN199" s="139" t="e">
        <f t="shared" si="182"/>
        <v>#VALUE!</v>
      </c>
    </row>
    <row r="200" spans="11:66" ht="15">
      <c r="K200" s="120" t="s">
        <v>14537</v>
      </c>
      <c r="L200" s="120" t="s">
        <v>14538</v>
      </c>
      <c r="M200" s="120" t="s">
        <v>1632</v>
      </c>
      <c r="N200" s="120" t="s">
        <v>12208</v>
      </c>
      <c r="O200" s="120" t="s">
        <v>12203</v>
      </c>
      <c r="P200" s="120">
        <v>33</v>
      </c>
      <c r="Q200" s="120">
        <v>3326</v>
      </c>
      <c r="R200" s="348" t="str">
        <f>IF(P200&lt;&gt;"",VLOOKUP(P200,'01_MASTER_KODE_WILAYAH'!H$1437:I$1470,2,FALSE),"")</f>
        <v>JAWA TENGAH</v>
      </c>
      <c r="S200" s="348" t="str">
        <f>IF(Q200&lt;&gt;"",VLOOKUP(Q200,'01_MASTER_KODE_WILAYAH'!D$5:F$1353,3,FALSE),"")</f>
        <v>PEKALONGAN</v>
      </c>
      <c r="T200" s="422" t="str">
        <f t="shared" si="147"/>
        <v>Organisasi</v>
      </c>
      <c r="U200" s="145" t="e">
        <f t="shared" si="148"/>
        <v>#VALUE!</v>
      </c>
      <c r="V200" s="133" t="e">
        <f>COUNTIFS(A1_Individu_Data_Keadaan_SDMK!A$4:A$149931,K200,A1_Individu_Data_Keadaan_SDMK!S$4:S$149285,"Dokter Umum")</f>
        <v>#VALUE!</v>
      </c>
      <c r="W200" s="122">
        <f t="shared" si="149"/>
        <v>9</v>
      </c>
      <c r="X200" s="134" t="e">
        <f t="shared" si="150"/>
        <v>#VALUE!</v>
      </c>
      <c r="Y200" s="134" t="e">
        <f t="shared" si="151"/>
        <v>#VALUE!</v>
      </c>
      <c r="Z200" s="133" t="e">
        <f>COUNTIFS(A1_Individu_Data_Keadaan_SDMK!A$4:A$149931,K200,A1_Individu_Data_Keadaan_SDMK!S$4:S$149285,"Dokter Gigi")</f>
        <v>#VALUE!</v>
      </c>
      <c r="AA200" s="122">
        <f t="shared" si="152"/>
        <v>2</v>
      </c>
      <c r="AB200" s="134" t="e">
        <f t="shared" si="153"/>
        <v>#VALUE!</v>
      </c>
      <c r="AC200" s="134" t="e">
        <f t="shared" si="154"/>
        <v>#VALUE!</v>
      </c>
      <c r="AD200" s="133" t="e">
        <f>COUNTIFS(A1_Individu_Data_Keadaan_SDMK!A$4:A$149931,K200,A1_Individu_Data_Keadaan_SDMK!S$4:S$149285,"Dokter Spesialis Penyakit Dalam (Sp.PD)")</f>
        <v>#VALUE!</v>
      </c>
      <c r="AE200" s="122">
        <f t="shared" si="155"/>
        <v>2</v>
      </c>
      <c r="AF200" s="134" t="e">
        <f t="shared" si="156"/>
        <v>#VALUE!</v>
      </c>
      <c r="AG200" s="134" t="e">
        <f t="shared" si="157"/>
        <v>#VALUE!</v>
      </c>
      <c r="AH200" s="133" t="e">
        <f>COUNTIFS(A1_Individu_Data_Keadaan_SDMK!A$4:A$149931,K200,A1_Individu_Data_Keadaan_SDMK!S$4:S$149285,"Dokter Spesialis Obstetri &amp; Ginekologi - Kebidanan &amp; Kandungan (Sp.OG)")</f>
        <v>#VALUE!</v>
      </c>
      <c r="AI200" s="122">
        <f t="shared" si="158"/>
        <v>2</v>
      </c>
      <c r="AJ200" s="134" t="e">
        <f t="shared" si="159"/>
        <v>#VALUE!</v>
      </c>
      <c r="AK200" s="134" t="e">
        <f t="shared" si="160"/>
        <v>#VALUE!</v>
      </c>
      <c r="AL200" s="133" t="e">
        <f>COUNTIFS(A1_Individu_Data_Keadaan_SDMK!A$4:A$149931,K200,A1_Individu_Data_Keadaan_SDMK!S$4:S$149285,"Dokter Spesialis Anak (Sp.A)")</f>
        <v>#VALUE!</v>
      </c>
      <c r="AM200" s="135">
        <f t="shared" si="161"/>
        <v>2</v>
      </c>
      <c r="AN200" s="134" t="e">
        <f t="shared" si="162"/>
        <v>#VALUE!</v>
      </c>
      <c r="AO200" s="134" t="e">
        <f t="shared" si="163"/>
        <v>#VALUE!</v>
      </c>
      <c r="AP200" s="133" t="e">
        <f>COUNTIFS(A1_Individu_Data_Keadaan_SDMK!A$4:A$149931,K200,A1_Individu_Data_Keadaan_SDMK!S$4:S$149285,"Dokter Spesialis Bedah (Sp.B)")</f>
        <v>#VALUE!</v>
      </c>
      <c r="AQ200" s="135">
        <f t="shared" si="164"/>
        <v>2</v>
      </c>
      <c r="AR200" s="134" t="e">
        <f t="shared" si="165"/>
        <v>#VALUE!</v>
      </c>
      <c r="AS200" s="134" t="e">
        <f t="shared" si="166"/>
        <v>#VALUE!</v>
      </c>
      <c r="AT200" s="133" t="e">
        <f>COUNTIFS(A1_Individu_Data_Keadaan_SDMK!A$4:A$149931,K200,A1_Individu_Data_Keadaan_SDMK!S$4:S$149285,"Dokter Spesialis Radiologi (Sp.Rad)")</f>
        <v>#VALUE!</v>
      </c>
      <c r="AU200" s="135">
        <f t="shared" si="167"/>
        <v>1</v>
      </c>
      <c r="AV200" s="134" t="e">
        <f t="shared" si="168"/>
        <v>#VALUE!</v>
      </c>
      <c r="AW200" s="134" t="e">
        <f t="shared" si="169"/>
        <v>#VALUE!</v>
      </c>
      <c r="AX200" s="133" t="e">
        <f>COUNTIFS(A1_Individu_Data_Keadaan_SDMK!A$4:A$149931,K200,A1_Individu_Data_Keadaan_SDMK!S$4:S$149285,"Dokter Spesialis Anastesiologi (Sp.An)")</f>
        <v>#VALUE!</v>
      </c>
      <c r="AY200" s="135">
        <f t="shared" si="170"/>
        <v>1</v>
      </c>
      <c r="AZ200" s="134" t="e">
        <f t="shared" si="171"/>
        <v>#VALUE!</v>
      </c>
      <c r="BA200" s="134" t="e">
        <f t="shared" si="172"/>
        <v>#VALUE!</v>
      </c>
      <c r="BB200" s="133" t="e">
        <f>COUNTIFS(A1_Individu_Data_Keadaan_SDMK!A$4:A$149931,K200,A1_Individu_Data_Keadaan_SDMK!S$4:S$149285,"Dokter Spesialis Patologi Klinik (SP.PK)")</f>
        <v>#VALUE!</v>
      </c>
      <c r="BC200" s="135">
        <f t="shared" si="173"/>
        <v>1</v>
      </c>
      <c r="BD200" s="134" t="e">
        <f t="shared" si="174"/>
        <v>#VALUE!</v>
      </c>
      <c r="BE200" s="134" t="e">
        <f t="shared" si="175"/>
        <v>#VALUE!</v>
      </c>
      <c r="BF200" s="133" t="e">
        <f>COUNTIFS(A1_Individu_Data_Keadaan_SDMK!A$4:A$149931,K200,A1_Individu_Data_Keadaan_SDMK!S$4:S$149285,"Dokter Spesialis Patologi Anatomi (Sp.PA)")</f>
        <v>#VALUE!</v>
      </c>
      <c r="BG200" s="135">
        <f t="shared" si="176"/>
        <v>0</v>
      </c>
      <c r="BH200" s="134" t="e">
        <f t="shared" si="177"/>
        <v>#VALUE!</v>
      </c>
      <c r="BI200" s="134" t="e">
        <f t="shared" si="178"/>
        <v>#VALUE!</v>
      </c>
      <c r="BJ200" s="133" t="e">
        <f>COUNTIFS(A1_Individu_Data_Keadaan_SDMK!A$4:A$149931,K200,A1_Individu_Data_Keadaan_SDMK!S$4:S$149285,"Dokter Spesialis Rehabilitasi Medik (Sp.RM)")</f>
        <v>#VALUE!</v>
      </c>
      <c r="BK200" s="135" t="e">
        <f t="shared" si="179"/>
        <v>#VALUE!</v>
      </c>
      <c r="BL200" s="134" t="e">
        <f t="shared" si="180"/>
        <v>#VALUE!</v>
      </c>
      <c r="BM200" s="134" t="e">
        <f t="shared" si="181"/>
        <v>#VALUE!</v>
      </c>
      <c r="BN200" s="139" t="e">
        <f t="shared" si="182"/>
        <v>#VALUE!</v>
      </c>
    </row>
    <row r="201" spans="11:66" ht="15">
      <c r="K201" s="120" t="s">
        <v>14539</v>
      </c>
      <c r="L201" s="120" t="s">
        <v>14540</v>
      </c>
      <c r="M201" s="120" t="s">
        <v>1632</v>
      </c>
      <c r="N201" s="120" t="s">
        <v>12208</v>
      </c>
      <c r="O201" s="120" t="s">
        <v>12201</v>
      </c>
      <c r="P201" s="120">
        <v>33</v>
      </c>
      <c r="Q201" s="120">
        <v>3326</v>
      </c>
      <c r="R201" s="348" t="str">
        <f>IF(P201&lt;&gt;"",VLOOKUP(P201,'01_MASTER_KODE_WILAYAH'!H$1437:I$1470,2,FALSE),"")</f>
        <v>JAWA TENGAH</v>
      </c>
      <c r="S201" s="348" t="str">
        <f>IF(Q201&lt;&gt;"",VLOOKUP(Q201,'01_MASTER_KODE_WILAYAH'!D$5:F$1353,3,FALSE),"")</f>
        <v>PEKALONGAN</v>
      </c>
      <c r="T201" s="422" t="str">
        <f t="shared" si="147"/>
        <v>Pemerintah</v>
      </c>
      <c r="U201" s="145" t="e">
        <f t="shared" si="148"/>
        <v>#VALUE!</v>
      </c>
      <c r="V201" s="133" t="e">
        <f>COUNTIFS(A1_Individu_Data_Keadaan_SDMK!A$4:A$149931,K201,A1_Individu_Data_Keadaan_SDMK!S$4:S$149285,"Dokter Umum")</f>
        <v>#VALUE!</v>
      </c>
      <c r="W201" s="122">
        <f t="shared" si="149"/>
        <v>9</v>
      </c>
      <c r="X201" s="134" t="e">
        <f t="shared" si="150"/>
        <v>#VALUE!</v>
      </c>
      <c r="Y201" s="134" t="e">
        <f t="shared" si="151"/>
        <v>#VALUE!</v>
      </c>
      <c r="Z201" s="133" t="e">
        <f>COUNTIFS(A1_Individu_Data_Keadaan_SDMK!A$4:A$149931,K201,A1_Individu_Data_Keadaan_SDMK!S$4:S$149285,"Dokter Gigi")</f>
        <v>#VALUE!</v>
      </c>
      <c r="AA201" s="122">
        <f t="shared" si="152"/>
        <v>2</v>
      </c>
      <c r="AB201" s="134" t="e">
        <f t="shared" si="153"/>
        <v>#VALUE!</v>
      </c>
      <c r="AC201" s="134" t="e">
        <f t="shared" si="154"/>
        <v>#VALUE!</v>
      </c>
      <c r="AD201" s="133" t="e">
        <f>COUNTIFS(A1_Individu_Data_Keadaan_SDMK!A$4:A$149931,K201,A1_Individu_Data_Keadaan_SDMK!S$4:S$149285,"Dokter Spesialis Penyakit Dalam (Sp.PD)")</f>
        <v>#VALUE!</v>
      </c>
      <c r="AE201" s="122">
        <f t="shared" si="155"/>
        <v>2</v>
      </c>
      <c r="AF201" s="134" t="e">
        <f t="shared" si="156"/>
        <v>#VALUE!</v>
      </c>
      <c r="AG201" s="134" t="e">
        <f t="shared" si="157"/>
        <v>#VALUE!</v>
      </c>
      <c r="AH201" s="133" t="e">
        <f>COUNTIFS(A1_Individu_Data_Keadaan_SDMK!A$4:A$149931,K201,A1_Individu_Data_Keadaan_SDMK!S$4:S$149285,"Dokter Spesialis Obstetri &amp; Ginekologi - Kebidanan &amp; Kandungan (Sp.OG)")</f>
        <v>#VALUE!</v>
      </c>
      <c r="AI201" s="122">
        <f t="shared" si="158"/>
        <v>2</v>
      </c>
      <c r="AJ201" s="134" t="e">
        <f t="shared" si="159"/>
        <v>#VALUE!</v>
      </c>
      <c r="AK201" s="134" t="e">
        <f t="shared" si="160"/>
        <v>#VALUE!</v>
      </c>
      <c r="AL201" s="133" t="e">
        <f>COUNTIFS(A1_Individu_Data_Keadaan_SDMK!A$4:A$149931,K201,A1_Individu_Data_Keadaan_SDMK!S$4:S$149285,"Dokter Spesialis Anak (Sp.A)")</f>
        <v>#VALUE!</v>
      </c>
      <c r="AM201" s="135">
        <f t="shared" si="161"/>
        <v>2</v>
      </c>
      <c r="AN201" s="134" t="e">
        <f t="shared" si="162"/>
        <v>#VALUE!</v>
      </c>
      <c r="AO201" s="134" t="e">
        <f t="shared" si="163"/>
        <v>#VALUE!</v>
      </c>
      <c r="AP201" s="133" t="e">
        <f>COUNTIFS(A1_Individu_Data_Keadaan_SDMK!A$4:A$149931,K201,A1_Individu_Data_Keadaan_SDMK!S$4:S$149285,"Dokter Spesialis Bedah (Sp.B)")</f>
        <v>#VALUE!</v>
      </c>
      <c r="AQ201" s="135">
        <f t="shared" si="164"/>
        <v>2</v>
      </c>
      <c r="AR201" s="134" t="e">
        <f t="shared" si="165"/>
        <v>#VALUE!</v>
      </c>
      <c r="AS201" s="134" t="e">
        <f t="shared" si="166"/>
        <v>#VALUE!</v>
      </c>
      <c r="AT201" s="133" t="e">
        <f>COUNTIFS(A1_Individu_Data_Keadaan_SDMK!A$4:A$149931,K201,A1_Individu_Data_Keadaan_SDMK!S$4:S$149285,"Dokter Spesialis Radiologi (Sp.Rad)")</f>
        <v>#VALUE!</v>
      </c>
      <c r="AU201" s="135">
        <f t="shared" si="167"/>
        <v>1</v>
      </c>
      <c r="AV201" s="134" t="e">
        <f t="shared" si="168"/>
        <v>#VALUE!</v>
      </c>
      <c r="AW201" s="134" t="e">
        <f t="shared" si="169"/>
        <v>#VALUE!</v>
      </c>
      <c r="AX201" s="133" t="e">
        <f>COUNTIFS(A1_Individu_Data_Keadaan_SDMK!A$4:A$149931,K201,A1_Individu_Data_Keadaan_SDMK!S$4:S$149285,"Dokter Spesialis Anastesiologi (Sp.An)")</f>
        <v>#VALUE!</v>
      </c>
      <c r="AY201" s="135">
        <f t="shared" si="170"/>
        <v>1</v>
      </c>
      <c r="AZ201" s="134" t="e">
        <f t="shared" si="171"/>
        <v>#VALUE!</v>
      </c>
      <c r="BA201" s="134" t="e">
        <f t="shared" si="172"/>
        <v>#VALUE!</v>
      </c>
      <c r="BB201" s="133" t="e">
        <f>COUNTIFS(A1_Individu_Data_Keadaan_SDMK!A$4:A$149931,K201,A1_Individu_Data_Keadaan_SDMK!S$4:S$149285,"Dokter Spesialis Patologi Klinik (SP.PK)")</f>
        <v>#VALUE!</v>
      </c>
      <c r="BC201" s="135">
        <f t="shared" si="173"/>
        <v>1</v>
      </c>
      <c r="BD201" s="134" t="e">
        <f t="shared" si="174"/>
        <v>#VALUE!</v>
      </c>
      <c r="BE201" s="134" t="e">
        <f t="shared" si="175"/>
        <v>#VALUE!</v>
      </c>
      <c r="BF201" s="133" t="e">
        <f>COUNTIFS(A1_Individu_Data_Keadaan_SDMK!A$4:A$149931,K201,A1_Individu_Data_Keadaan_SDMK!S$4:S$149285,"Dokter Spesialis Patologi Anatomi (Sp.PA)")</f>
        <v>#VALUE!</v>
      </c>
      <c r="BG201" s="135">
        <f t="shared" si="176"/>
        <v>0</v>
      </c>
      <c r="BH201" s="134" t="e">
        <f t="shared" si="177"/>
        <v>#VALUE!</v>
      </c>
      <c r="BI201" s="134" t="e">
        <f t="shared" si="178"/>
        <v>#VALUE!</v>
      </c>
      <c r="BJ201" s="133" t="e">
        <f>COUNTIFS(A1_Individu_Data_Keadaan_SDMK!A$4:A$149931,K201,A1_Individu_Data_Keadaan_SDMK!S$4:S$149285,"Dokter Spesialis Rehabilitasi Medik (Sp.RM)")</f>
        <v>#VALUE!</v>
      </c>
      <c r="BK201" s="135" t="e">
        <f t="shared" si="179"/>
        <v>#VALUE!</v>
      </c>
      <c r="BL201" s="134" t="e">
        <f t="shared" si="180"/>
        <v>#VALUE!</v>
      </c>
      <c r="BM201" s="134" t="e">
        <f t="shared" si="181"/>
        <v>#VALUE!</v>
      </c>
      <c r="BN201" s="139" t="e">
        <f t="shared" si="182"/>
        <v>#VALUE!</v>
      </c>
    </row>
    <row r="202" spans="11:66" ht="15">
      <c r="K202" s="120" t="s">
        <v>14541</v>
      </c>
      <c r="L202" s="120" t="s">
        <v>14542</v>
      </c>
      <c r="M202" s="120" t="s">
        <v>1632</v>
      </c>
      <c r="N202" s="120" t="s">
        <v>12208</v>
      </c>
      <c r="O202" s="120" t="s">
        <v>12201</v>
      </c>
      <c r="P202" s="120">
        <v>33</v>
      </c>
      <c r="Q202" s="120">
        <v>3326</v>
      </c>
      <c r="R202" s="348" t="str">
        <f>IF(P202&lt;&gt;"",VLOOKUP(P202,'01_MASTER_KODE_WILAYAH'!H$1437:I$1470,2,FALSE),"")</f>
        <v>JAWA TENGAH</v>
      </c>
      <c r="S202" s="348" t="str">
        <f>IF(Q202&lt;&gt;"",VLOOKUP(Q202,'01_MASTER_KODE_WILAYAH'!D$5:F$1353,3,FALSE),"")</f>
        <v>PEKALONGAN</v>
      </c>
      <c r="T202" s="422" t="str">
        <f t="shared" si="147"/>
        <v>Pemerintah</v>
      </c>
      <c r="U202" s="145" t="e">
        <f t="shared" si="148"/>
        <v>#VALUE!</v>
      </c>
      <c r="V202" s="133" t="e">
        <f>COUNTIFS(A1_Individu_Data_Keadaan_SDMK!A$4:A$149931,K202,A1_Individu_Data_Keadaan_SDMK!S$4:S$149285,"Dokter Umum")</f>
        <v>#VALUE!</v>
      </c>
      <c r="W202" s="122">
        <f t="shared" si="149"/>
        <v>9</v>
      </c>
      <c r="X202" s="134" t="e">
        <f t="shared" si="150"/>
        <v>#VALUE!</v>
      </c>
      <c r="Y202" s="134" t="e">
        <f t="shared" si="151"/>
        <v>#VALUE!</v>
      </c>
      <c r="Z202" s="133" t="e">
        <f>COUNTIFS(A1_Individu_Data_Keadaan_SDMK!A$4:A$149931,K202,A1_Individu_Data_Keadaan_SDMK!S$4:S$149285,"Dokter Gigi")</f>
        <v>#VALUE!</v>
      </c>
      <c r="AA202" s="122">
        <f t="shared" si="152"/>
        <v>2</v>
      </c>
      <c r="AB202" s="134" t="e">
        <f t="shared" si="153"/>
        <v>#VALUE!</v>
      </c>
      <c r="AC202" s="134" t="e">
        <f t="shared" si="154"/>
        <v>#VALUE!</v>
      </c>
      <c r="AD202" s="133" t="e">
        <f>COUNTIFS(A1_Individu_Data_Keadaan_SDMK!A$4:A$149931,K202,A1_Individu_Data_Keadaan_SDMK!S$4:S$149285,"Dokter Spesialis Penyakit Dalam (Sp.PD)")</f>
        <v>#VALUE!</v>
      </c>
      <c r="AE202" s="122">
        <f t="shared" si="155"/>
        <v>2</v>
      </c>
      <c r="AF202" s="134" t="e">
        <f t="shared" si="156"/>
        <v>#VALUE!</v>
      </c>
      <c r="AG202" s="134" t="e">
        <f t="shared" si="157"/>
        <v>#VALUE!</v>
      </c>
      <c r="AH202" s="133" t="e">
        <f>COUNTIFS(A1_Individu_Data_Keadaan_SDMK!A$4:A$149931,K202,A1_Individu_Data_Keadaan_SDMK!S$4:S$149285,"Dokter Spesialis Obstetri &amp; Ginekologi - Kebidanan &amp; Kandungan (Sp.OG)")</f>
        <v>#VALUE!</v>
      </c>
      <c r="AI202" s="122">
        <f t="shared" si="158"/>
        <v>2</v>
      </c>
      <c r="AJ202" s="134" t="e">
        <f t="shared" si="159"/>
        <v>#VALUE!</v>
      </c>
      <c r="AK202" s="134" t="e">
        <f t="shared" si="160"/>
        <v>#VALUE!</v>
      </c>
      <c r="AL202" s="133" t="e">
        <f>COUNTIFS(A1_Individu_Data_Keadaan_SDMK!A$4:A$149931,K202,A1_Individu_Data_Keadaan_SDMK!S$4:S$149285,"Dokter Spesialis Anak (Sp.A)")</f>
        <v>#VALUE!</v>
      </c>
      <c r="AM202" s="135">
        <f t="shared" si="161"/>
        <v>2</v>
      </c>
      <c r="AN202" s="134" t="e">
        <f t="shared" si="162"/>
        <v>#VALUE!</v>
      </c>
      <c r="AO202" s="134" t="e">
        <f t="shared" si="163"/>
        <v>#VALUE!</v>
      </c>
      <c r="AP202" s="133" t="e">
        <f>COUNTIFS(A1_Individu_Data_Keadaan_SDMK!A$4:A$149931,K202,A1_Individu_Data_Keadaan_SDMK!S$4:S$149285,"Dokter Spesialis Bedah (Sp.B)")</f>
        <v>#VALUE!</v>
      </c>
      <c r="AQ202" s="135">
        <f t="shared" si="164"/>
        <v>2</v>
      </c>
      <c r="AR202" s="134" t="e">
        <f t="shared" si="165"/>
        <v>#VALUE!</v>
      </c>
      <c r="AS202" s="134" t="e">
        <f t="shared" si="166"/>
        <v>#VALUE!</v>
      </c>
      <c r="AT202" s="133" t="e">
        <f>COUNTIFS(A1_Individu_Data_Keadaan_SDMK!A$4:A$149931,K202,A1_Individu_Data_Keadaan_SDMK!S$4:S$149285,"Dokter Spesialis Radiologi (Sp.Rad)")</f>
        <v>#VALUE!</v>
      </c>
      <c r="AU202" s="135">
        <f t="shared" si="167"/>
        <v>1</v>
      </c>
      <c r="AV202" s="134" t="e">
        <f t="shared" si="168"/>
        <v>#VALUE!</v>
      </c>
      <c r="AW202" s="134" t="e">
        <f t="shared" si="169"/>
        <v>#VALUE!</v>
      </c>
      <c r="AX202" s="133" t="e">
        <f>COUNTIFS(A1_Individu_Data_Keadaan_SDMK!A$4:A$149931,K202,A1_Individu_Data_Keadaan_SDMK!S$4:S$149285,"Dokter Spesialis Anastesiologi (Sp.An)")</f>
        <v>#VALUE!</v>
      </c>
      <c r="AY202" s="135">
        <f t="shared" si="170"/>
        <v>1</v>
      </c>
      <c r="AZ202" s="134" t="e">
        <f t="shared" si="171"/>
        <v>#VALUE!</v>
      </c>
      <c r="BA202" s="134" t="e">
        <f t="shared" si="172"/>
        <v>#VALUE!</v>
      </c>
      <c r="BB202" s="133" t="e">
        <f>COUNTIFS(A1_Individu_Data_Keadaan_SDMK!A$4:A$149931,K202,A1_Individu_Data_Keadaan_SDMK!S$4:S$149285,"Dokter Spesialis Patologi Klinik (SP.PK)")</f>
        <v>#VALUE!</v>
      </c>
      <c r="BC202" s="135">
        <f t="shared" si="173"/>
        <v>1</v>
      </c>
      <c r="BD202" s="134" t="e">
        <f t="shared" si="174"/>
        <v>#VALUE!</v>
      </c>
      <c r="BE202" s="134" t="e">
        <f t="shared" si="175"/>
        <v>#VALUE!</v>
      </c>
      <c r="BF202" s="133" t="e">
        <f>COUNTIFS(A1_Individu_Data_Keadaan_SDMK!A$4:A$149931,K202,A1_Individu_Data_Keadaan_SDMK!S$4:S$149285,"Dokter Spesialis Patologi Anatomi (Sp.PA)")</f>
        <v>#VALUE!</v>
      </c>
      <c r="BG202" s="135">
        <f t="shared" si="176"/>
        <v>0</v>
      </c>
      <c r="BH202" s="134" t="e">
        <f t="shared" si="177"/>
        <v>#VALUE!</v>
      </c>
      <c r="BI202" s="134" t="e">
        <f t="shared" si="178"/>
        <v>#VALUE!</v>
      </c>
      <c r="BJ202" s="133" t="e">
        <f>COUNTIFS(A1_Individu_Data_Keadaan_SDMK!A$4:A$149931,K202,A1_Individu_Data_Keadaan_SDMK!S$4:S$149285,"Dokter Spesialis Rehabilitasi Medik (Sp.RM)")</f>
        <v>#VALUE!</v>
      </c>
      <c r="BK202" s="135" t="e">
        <f t="shared" si="179"/>
        <v>#VALUE!</v>
      </c>
      <c r="BL202" s="134" t="e">
        <f t="shared" si="180"/>
        <v>#VALUE!</v>
      </c>
      <c r="BM202" s="134" t="e">
        <f t="shared" si="181"/>
        <v>#VALUE!</v>
      </c>
      <c r="BN202" s="139" t="e">
        <f t="shared" si="182"/>
        <v>#VALUE!</v>
      </c>
    </row>
    <row r="203" spans="11:66" ht="15">
      <c r="K203" s="120" t="s">
        <v>14543</v>
      </c>
      <c r="L203" s="120" t="s">
        <v>14544</v>
      </c>
      <c r="M203" s="120" t="s">
        <v>1632</v>
      </c>
      <c r="N203" s="120" t="s">
        <v>12208</v>
      </c>
      <c r="O203" s="120" t="s">
        <v>12201</v>
      </c>
      <c r="P203" s="120">
        <v>33</v>
      </c>
      <c r="Q203" s="120">
        <v>3327</v>
      </c>
      <c r="R203" s="348" t="str">
        <f>IF(P203&lt;&gt;"",VLOOKUP(P203,'01_MASTER_KODE_WILAYAH'!H$1437:I$1470,2,FALSE),"")</f>
        <v>JAWA TENGAH</v>
      </c>
      <c r="S203" s="348" t="str">
        <f>IF(Q203&lt;&gt;"",VLOOKUP(Q203,'01_MASTER_KODE_WILAYAH'!D$5:F$1353,3,FALSE),"")</f>
        <v>PEMALANG</v>
      </c>
      <c r="T203" s="422" t="str">
        <f t="shared" si="147"/>
        <v>Pemerintah</v>
      </c>
      <c r="U203" s="145" t="e">
        <f t="shared" si="148"/>
        <v>#VALUE!</v>
      </c>
      <c r="V203" s="133" t="e">
        <f>COUNTIFS(A1_Individu_Data_Keadaan_SDMK!A$4:A$149931,K203,A1_Individu_Data_Keadaan_SDMK!S$4:S$149285,"Dokter Umum")</f>
        <v>#VALUE!</v>
      </c>
      <c r="W203" s="122">
        <f t="shared" si="149"/>
        <v>9</v>
      </c>
      <c r="X203" s="134" t="e">
        <f t="shared" si="150"/>
        <v>#VALUE!</v>
      </c>
      <c r="Y203" s="134" t="e">
        <f t="shared" si="151"/>
        <v>#VALUE!</v>
      </c>
      <c r="Z203" s="133" t="e">
        <f>COUNTIFS(A1_Individu_Data_Keadaan_SDMK!A$4:A$149931,K203,A1_Individu_Data_Keadaan_SDMK!S$4:S$149285,"Dokter Gigi")</f>
        <v>#VALUE!</v>
      </c>
      <c r="AA203" s="122">
        <f t="shared" si="152"/>
        <v>2</v>
      </c>
      <c r="AB203" s="134" t="e">
        <f t="shared" si="153"/>
        <v>#VALUE!</v>
      </c>
      <c r="AC203" s="134" t="e">
        <f t="shared" si="154"/>
        <v>#VALUE!</v>
      </c>
      <c r="AD203" s="133" t="e">
        <f>COUNTIFS(A1_Individu_Data_Keadaan_SDMK!A$4:A$149931,K203,A1_Individu_Data_Keadaan_SDMK!S$4:S$149285,"Dokter Spesialis Penyakit Dalam (Sp.PD)")</f>
        <v>#VALUE!</v>
      </c>
      <c r="AE203" s="122">
        <f t="shared" si="155"/>
        <v>2</v>
      </c>
      <c r="AF203" s="134" t="e">
        <f t="shared" si="156"/>
        <v>#VALUE!</v>
      </c>
      <c r="AG203" s="134" t="e">
        <f t="shared" si="157"/>
        <v>#VALUE!</v>
      </c>
      <c r="AH203" s="133" t="e">
        <f>COUNTIFS(A1_Individu_Data_Keadaan_SDMK!A$4:A$149931,K203,A1_Individu_Data_Keadaan_SDMK!S$4:S$149285,"Dokter Spesialis Obstetri &amp; Ginekologi - Kebidanan &amp; Kandungan (Sp.OG)")</f>
        <v>#VALUE!</v>
      </c>
      <c r="AI203" s="122">
        <f t="shared" si="158"/>
        <v>2</v>
      </c>
      <c r="AJ203" s="134" t="e">
        <f t="shared" si="159"/>
        <v>#VALUE!</v>
      </c>
      <c r="AK203" s="134" t="e">
        <f t="shared" si="160"/>
        <v>#VALUE!</v>
      </c>
      <c r="AL203" s="133" t="e">
        <f>COUNTIFS(A1_Individu_Data_Keadaan_SDMK!A$4:A$149931,K203,A1_Individu_Data_Keadaan_SDMK!S$4:S$149285,"Dokter Spesialis Anak (Sp.A)")</f>
        <v>#VALUE!</v>
      </c>
      <c r="AM203" s="135">
        <f t="shared" si="161"/>
        <v>2</v>
      </c>
      <c r="AN203" s="134" t="e">
        <f t="shared" si="162"/>
        <v>#VALUE!</v>
      </c>
      <c r="AO203" s="134" t="e">
        <f t="shared" si="163"/>
        <v>#VALUE!</v>
      </c>
      <c r="AP203" s="133" t="e">
        <f>COUNTIFS(A1_Individu_Data_Keadaan_SDMK!A$4:A$149931,K203,A1_Individu_Data_Keadaan_SDMK!S$4:S$149285,"Dokter Spesialis Bedah (Sp.B)")</f>
        <v>#VALUE!</v>
      </c>
      <c r="AQ203" s="135">
        <f t="shared" si="164"/>
        <v>2</v>
      </c>
      <c r="AR203" s="134" t="e">
        <f t="shared" si="165"/>
        <v>#VALUE!</v>
      </c>
      <c r="AS203" s="134" t="e">
        <f t="shared" si="166"/>
        <v>#VALUE!</v>
      </c>
      <c r="AT203" s="133" t="e">
        <f>COUNTIFS(A1_Individu_Data_Keadaan_SDMK!A$4:A$149931,K203,A1_Individu_Data_Keadaan_SDMK!S$4:S$149285,"Dokter Spesialis Radiologi (Sp.Rad)")</f>
        <v>#VALUE!</v>
      </c>
      <c r="AU203" s="135">
        <f t="shared" si="167"/>
        <v>1</v>
      </c>
      <c r="AV203" s="134" t="e">
        <f t="shared" si="168"/>
        <v>#VALUE!</v>
      </c>
      <c r="AW203" s="134" t="e">
        <f t="shared" si="169"/>
        <v>#VALUE!</v>
      </c>
      <c r="AX203" s="133" t="e">
        <f>COUNTIFS(A1_Individu_Data_Keadaan_SDMK!A$4:A$149931,K203,A1_Individu_Data_Keadaan_SDMK!S$4:S$149285,"Dokter Spesialis Anastesiologi (Sp.An)")</f>
        <v>#VALUE!</v>
      </c>
      <c r="AY203" s="135">
        <f t="shared" si="170"/>
        <v>1</v>
      </c>
      <c r="AZ203" s="134" t="e">
        <f t="shared" si="171"/>
        <v>#VALUE!</v>
      </c>
      <c r="BA203" s="134" t="e">
        <f t="shared" si="172"/>
        <v>#VALUE!</v>
      </c>
      <c r="BB203" s="133" t="e">
        <f>COUNTIFS(A1_Individu_Data_Keadaan_SDMK!A$4:A$149931,K203,A1_Individu_Data_Keadaan_SDMK!S$4:S$149285,"Dokter Spesialis Patologi Klinik (SP.PK)")</f>
        <v>#VALUE!</v>
      </c>
      <c r="BC203" s="135">
        <f t="shared" si="173"/>
        <v>1</v>
      </c>
      <c r="BD203" s="134" t="e">
        <f t="shared" si="174"/>
        <v>#VALUE!</v>
      </c>
      <c r="BE203" s="134" t="e">
        <f t="shared" si="175"/>
        <v>#VALUE!</v>
      </c>
      <c r="BF203" s="133" t="e">
        <f>COUNTIFS(A1_Individu_Data_Keadaan_SDMK!A$4:A$149931,K203,A1_Individu_Data_Keadaan_SDMK!S$4:S$149285,"Dokter Spesialis Patologi Anatomi (Sp.PA)")</f>
        <v>#VALUE!</v>
      </c>
      <c r="BG203" s="135">
        <f t="shared" si="176"/>
        <v>0</v>
      </c>
      <c r="BH203" s="134" t="e">
        <f t="shared" si="177"/>
        <v>#VALUE!</v>
      </c>
      <c r="BI203" s="134" t="e">
        <f t="shared" si="178"/>
        <v>#VALUE!</v>
      </c>
      <c r="BJ203" s="133" t="e">
        <f>COUNTIFS(A1_Individu_Data_Keadaan_SDMK!A$4:A$149931,K203,A1_Individu_Data_Keadaan_SDMK!S$4:S$149285,"Dokter Spesialis Rehabilitasi Medik (Sp.RM)")</f>
        <v>#VALUE!</v>
      </c>
      <c r="BK203" s="135" t="e">
        <f t="shared" si="179"/>
        <v>#VALUE!</v>
      </c>
      <c r="BL203" s="134" t="e">
        <f t="shared" si="180"/>
        <v>#VALUE!</v>
      </c>
      <c r="BM203" s="134" t="e">
        <f t="shared" si="181"/>
        <v>#VALUE!</v>
      </c>
      <c r="BN203" s="139" t="e">
        <f t="shared" si="182"/>
        <v>#VALUE!</v>
      </c>
    </row>
    <row r="204" spans="11:66" ht="15">
      <c r="K204" s="120" t="s">
        <v>14545</v>
      </c>
      <c r="L204" s="120" t="s">
        <v>14546</v>
      </c>
      <c r="M204" s="120" t="s">
        <v>1632</v>
      </c>
      <c r="N204" s="120" t="s">
        <v>12208</v>
      </c>
      <c r="O204" s="120" t="s">
        <v>14160</v>
      </c>
      <c r="P204" s="120">
        <v>33</v>
      </c>
      <c r="Q204" s="120">
        <v>3327</v>
      </c>
      <c r="R204" s="348" t="str">
        <f>IF(P204&lt;&gt;"",VLOOKUP(P204,'01_MASTER_KODE_WILAYAH'!H$1437:I$1470,2,FALSE),"")</f>
        <v>JAWA TENGAH</v>
      </c>
      <c r="S204" s="348" t="str">
        <f>IF(Q204&lt;&gt;"",VLOOKUP(Q204,'01_MASTER_KODE_WILAYAH'!D$5:F$1353,3,FALSE),"")</f>
        <v>PEMALANG</v>
      </c>
      <c r="T204" s="422" t="str">
        <f t="shared" si="147"/>
        <v>Organisasi</v>
      </c>
      <c r="U204" s="145" t="e">
        <f t="shared" si="148"/>
        <v>#VALUE!</v>
      </c>
      <c r="V204" s="133" t="e">
        <f>COUNTIFS(A1_Individu_Data_Keadaan_SDMK!A$4:A$149931,K204,A1_Individu_Data_Keadaan_SDMK!S$4:S$149285,"Dokter Umum")</f>
        <v>#VALUE!</v>
      </c>
      <c r="W204" s="122">
        <f t="shared" si="149"/>
        <v>9</v>
      </c>
      <c r="X204" s="134" t="e">
        <f t="shared" si="150"/>
        <v>#VALUE!</v>
      </c>
      <c r="Y204" s="134" t="e">
        <f t="shared" si="151"/>
        <v>#VALUE!</v>
      </c>
      <c r="Z204" s="133" t="e">
        <f>COUNTIFS(A1_Individu_Data_Keadaan_SDMK!A$4:A$149931,K204,A1_Individu_Data_Keadaan_SDMK!S$4:S$149285,"Dokter Gigi")</f>
        <v>#VALUE!</v>
      </c>
      <c r="AA204" s="122">
        <f t="shared" si="152"/>
        <v>2</v>
      </c>
      <c r="AB204" s="134" t="e">
        <f t="shared" si="153"/>
        <v>#VALUE!</v>
      </c>
      <c r="AC204" s="134" t="e">
        <f t="shared" si="154"/>
        <v>#VALUE!</v>
      </c>
      <c r="AD204" s="133" t="e">
        <f>COUNTIFS(A1_Individu_Data_Keadaan_SDMK!A$4:A$149931,K204,A1_Individu_Data_Keadaan_SDMK!S$4:S$149285,"Dokter Spesialis Penyakit Dalam (Sp.PD)")</f>
        <v>#VALUE!</v>
      </c>
      <c r="AE204" s="122">
        <f t="shared" si="155"/>
        <v>2</v>
      </c>
      <c r="AF204" s="134" t="e">
        <f t="shared" si="156"/>
        <v>#VALUE!</v>
      </c>
      <c r="AG204" s="134" t="e">
        <f t="shared" si="157"/>
        <v>#VALUE!</v>
      </c>
      <c r="AH204" s="133" t="e">
        <f>COUNTIFS(A1_Individu_Data_Keadaan_SDMK!A$4:A$149931,K204,A1_Individu_Data_Keadaan_SDMK!S$4:S$149285,"Dokter Spesialis Obstetri &amp; Ginekologi - Kebidanan &amp; Kandungan (Sp.OG)")</f>
        <v>#VALUE!</v>
      </c>
      <c r="AI204" s="122">
        <f t="shared" si="158"/>
        <v>2</v>
      </c>
      <c r="AJ204" s="134" t="e">
        <f t="shared" si="159"/>
        <v>#VALUE!</v>
      </c>
      <c r="AK204" s="134" t="e">
        <f t="shared" si="160"/>
        <v>#VALUE!</v>
      </c>
      <c r="AL204" s="133" t="e">
        <f>COUNTIFS(A1_Individu_Data_Keadaan_SDMK!A$4:A$149931,K204,A1_Individu_Data_Keadaan_SDMK!S$4:S$149285,"Dokter Spesialis Anak (Sp.A)")</f>
        <v>#VALUE!</v>
      </c>
      <c r="AM204" s="135">
        <f t="shared" si="161"/>
        <v>2</v>
      </c>
      <c r="AN204" s="134" t="e">
        <f t="shared" si="162"/>
        <v>#VALUE!</v>
      </c>
      <c r="AO204" s="134" t="e">
        <f t="shared" si="163"/>
        <v>#VALUE!</v>
      </c>
      <c r="AP204" s="133" t="e">
        <f>COUNTIFS(A1_Individu_Data_Keadaan_SDMK!A$4:A$149931,K204,A1_Individu_Data_Keadaan_SDMK!S$4:S$149285,"Dokter Spesialis Bedah (Sp.B)")</f>
        <v>#VALUE!</v>
      </c>
      <c r="AQ204" s="135">
        <f t="shared" si="164"/>
        <v>2</v>
      </c>
      <c r="AR204" s="134" t="e">
        <f t="shared" si="165"/>
        <v>#VALUE!</v>
      </c>
      <c r="AS204" s="134" t="e">
        <f t="shared" si="166"/>
        <v>#VALUE!</v>
      </c>
      <c r="AT204" s="133" t="e">
        <f>COUNTIFS(A1_Individu_Data_Keadaan_SDMK!A$4:A$149931,K204,A1_Individu_Data_Keadaan_SDMK!S$4:S$149285,"Dokter Spesialis Radiologi (Sp.Rad)")</f>
        <v>#VALUE!</v>
      </c>
      <c r="AU204" s="135">
        <f t="shared" si="167"/>
        <v>1</v>
      </c>
      <c r="AV204" s="134" t="e">
        <f t="shared" si="168"/>
        <v>#VALUE!</v>
      </c>
      <c r="AW204" s="134" t="e">
        <f t="shared" si="169"/>
        <v>#VALUE!</v>
      </c>
      <c r="AX204" s="133" t="e">
        <f>COUNTIFS(A1_Individu_Data_Keadaan_SDMK!A$4:A$149931,K204,A1_Individu_Data_Keadaan_SDMK!S$4:S$149285,"Dokter Spesialis Anastesiologi (Sp.An)")</f>
        <v>#VALUE!</v>
      </c>
      <c r="AY204" s="135">
        <f t="shared" si="170"/>
        <v>1</v>
      </c>
      <c r="AZ204" s="134" t="e">
        <f t="shared" si="171"/>
        <v>#VALUE!</v>
      </c>
      <c r="BA204" s="134" t="e">
        <f t="shared" si="172"/>
        <v>#VALUE!</v>
      </c>
      <c r="BB204" s="133" t="e">
        <f>COUNTIFS(A1_Individu_Data_Keadaan_SDMK!A$4:A$149931,K204,A1_Individu_Data_Keadaan_SDMK!S$4:S$149285,"Dokter Spesialis Patologi Klinik (SP.PK)")</f>
        <v>#VALUE!</v>
      </c>
      <c r="BC204" s="135">
        <f t="shared" si="173"/>
        <v>1</v>
      </c>
      <c r="BD204" s="134" t="e">
        <f t="shared" si="174"/>
        <v>#VALUE!</v>
      </c>
      <c r="BE204" s="134" t="e">
        <f t="shared" si="175"/>
        <v>#VALUE!</v>
      </c>
      <c r="BF204" s="133" t="e">
        <f>COUNTIFS(A1_Individu_Data_Keadaan_SDMK!A$4:A$149931,K204,A1_Individu_Data_Keadaan_SDMK!S$4:S$149285,"Dokter Spesialis Patologi Anatomi (Sp.PA)")</f>
        <v>#VALUE!</v>
      </c>
      <c r="BG204" s="135">
        <f t="shared" si="176"/>
        <v>0</v>
      </c>
      <c r="BH204" s="134" t="e">
        <f t="shared" si="177"/>
        <v>#VALUE!</v>
      </c>
      <c r="BI204" s="134" t="e">
        <f t="shared" si="178"/>
        <v>#VALUE!</v>
      </c>
      <c r="BJ204" s="133" t="e">
        <f>COUNTIFS(A1_Individu_Data_Keadaan_SDMK!A$4:A$149931,K204,A1_Individu_Data_Keadaan_SDMK!S$4:S$149285,"Dokter Spesialis Rehabilitasi Medik (Sp.RM)")</f>
        <v>#VALUE!</v>
      </c>
      <c r="BK204" s="135" t="e">
        <f t="shared" si="179"/>
        <v>#VALUE!</v>
      </c>
      <c r="BL204" s="134" t="e">
        <f t="shared" si="180"/>
        <v>#VALUE!</v>
      </c>
      <c r="BM204" s="134" t="e">
        <f t="shared" si="181"/>
        <v>#VALUE!</v>
      </c>
      <c r="BN204" s="139" t="e">
        <f t="shared" si="182"/>
        <v>#VALUE!</v>
      </c>
    </row>
    <row r="205" spans="11:66" ht="15">
      <c r="K205" s="120" t="s">
        <v>14547</v>
      </c>
      <c r="L205" s="120" t="s">
        <v>14548</v>
      </c>
      <c r="M205" s="120" t="s">
        <v>1632</v>
      </c>
      <c r="N205" s="120" t="s">
        <v>12209</v>
      </c>
      <c r="O205" s="120" t="s">
        <v>12206</v>
      </c>
      <c r="P205" s="120">
        <v>33</v>
      </c>
      <c r="Q205" s="120">
        <v>3327</v>
      </c>
      <c r="R205" s="348" t="str">
        <f>IF(P205&lt;&gt;"",VLOOKUP(P205,'01_MASTER_KODE_WILAYAH'!H$1437:I$1470,2,FALSE),"")</f>
        <v>JAWA TENGAH</v>
      </c>
      <c r="S205" s="348" t="str">
        <f>IF(Q205&lt;&gt;"",VLOOKUP(Q205,'01_MASTER_KODE_WILAYAH'!D$5:F$1353,3,FALSE),"")</f>
        <v>PEMALANG</v>
      </c>
      <c r="T205" s="422" t="str">
        <f t="shared" si="147"/>
        <v>Organisasi</v>
      </c>
      <c r="U205" s="145" t="e">
        <f t="shared" si="148"/>
        <v>#VALUE!</v>
      </c>
      <c r="V205" s="133" t="e">
        <f>COUNTIFS(A1_Individu_Data_Keadaan_SDMK!A$4:A$149931,K205,A1_Individu_Data_Keadaan_SDMK!S$4:S$149285,"Dokter Umum")</f>
        <v>#VALUE!</v>
      </c>
      <c r="W205" s="122">
        <f t="shared" si="149"/>
        <v>4</v>
      </c>
      <c r="X205" s="134" t="e">
        <f t="shared" si="150"/>
        <v>#VALUE!</v>
      </c>
      <c r="Y205" s="134" t="e">
        <f t="shared" si="151"/>
        <v>#VALUE!</v>
      </c>
      <c r="Z205" s="133" t="e">
        <f>COUNTIFS(A1_Individu_Data_Keadaan_SDMK!A$4:A$149931,K205,A1_Individu_Data_Keadaan_SDMK!S$4:S$149285,"Dokter Gigi")</f>
        <v>#VALUE!</v>
      </c>
      <c r="AA205" s="122">
        <f t="shared" si="152"/>
        <v>1</v>
      </c>
      <c r="AB205" s="134" t="e">
        <f t="shared" si="153"/>
        <v>#VALUE!</v>
      </c>
      <c r="AC205" s="134" t="e">
        <f t="shared" si="154"/>
        <v>#VALUE!</v>
      </c>
      <c r="AD205" s="133" t="e">
        <f>COUNTIFS(A1_Individu_Data_Keadaan_SDMK!A$4:A$149931,K205,A1_Individu_Data_Keadaan_SDMK!S$4:S$149285,"Dokter Spesialis Penyakit Dalam (Sp.PD)")</f>
        <v>#VALUE!</v>
      </c>
      <c r="AE205" s="122">
        <f t="shared" si="155"/>
        <v>1</v>
      </c>
      <c r="AF205" s="134" t="e">
        <f t="shared" si="156"/>
        <v>#VALUE!</v>
      </c>
      <c r="AG205" s="134" t="e">
        <f t="shared" si="157"/>
        <v>#VALUE!</v>
      </c>
      <c r="AH205" s="133" t="e">
        <f>COUNTIFS(A1_Individu_Data_Keadaan_SDMK!A$4:A$149931,K205,A1_Individu_Data_Keadaan_SDMK!S$4:S$149285,"Dokter Spesialis Obstetri &amp; Ginekologi - Kebidanan &amp; Kandungan (Sp.OG)")</f>
        <v>#VALUE!</v>
      </c>
      <c r="AI205" s="122">
        <f t="shared" si="158"/>
        <v>1</v>
      </c>
      <c r="AJ205" s="134" t="e">
        <f t="shared" si="159"/>
        <v>#VALUE!</v>
      </c>
      <c r="AK205" s="134" t="e">
        <f t="shared" si="160"/>
        <v>#VALUE!</v>
      </c>
      <c r="AL205" s="133" t="e">
        <f>COUNTIFS(A1_Individu_Data_Keadaan_SDMK!A$4:A$149931,K205,A1_Individu_Data_Keadaan_SDMK!S$4:S$149285,"Dokter Spesialis Anak (Sp.A)")</f>
        <v>#VALUE!</v>
      </c>
      <c r="AM205" s="135">
        <f t="shared" si="161"/>
        <v>1</v>
      </c>
      <c r="AN205" s="134" t="e">
        <f t="shared" si="162"/>
        <v>#VALUE!</v>
      </c>
      <c r="AO205" s="134" t="e">
        <f t="shared" si="163"/>
        <v>#VALUE!</v>
      </c>
      <c r="AP205" s="133" t="e">
        <f>COUNTIFS(A1_Individu_Data_Keadaan_SDMK!A$4:A$149931,K205,A1_Individu_Data_Keadaan_SDMK!S$4:S$149285,"Dokter Spesialis Bedah (Sp.B)")</f>
        <v>#VALUE!</v>
      </c>
      <c r="AQ205" s="135">
        <f t="shared" si="164"/>
        <v>1</v>
      </c>
      <c r="AR205" s="134" t="e">
        <f t="shared" si="165"/>
        <v>#VALUE!</v>
      </c>
      <c r="AS205" s="134" t="e">
        <f t="shared" si="166"/>
        <v>#VALUE!</v>
      </c>
      <c r="AT205" s="133" t="e">
        <f>COUNTIFS(A1_Individu_Data_Keadaan_SDMK!A$4:A$149931,K205,A1_Individu_Data_Keadaan_SDMK!S$4:S$149285,"Dokter Spesialis Radiologi (Sp.Rad)")</f>
        <v>#VALUE!</v>
      </c>
      <c r="AU205" s="135">
        <f t="shared" si="167"/>
        <v>0</v>
      </c>
      <c r="AV205" s="134" t="e">
        <f t="shared" si="168"/>
        <v>#VALUE!</v>
      </c>
      <c r="AW205" s="134" t="e">
        <f t="shared" si="169"/>
        <v>#VALUE!</v>
      </c>
      <c r="AX205" s="133" t="e">
        <f>COUNTIFS(A1_Individu_Data_Keadaan_SDMK!A$4:A$149931,K205,A1_Individu_Data_Keadaan_SDMK!S$4:S$149285,"Dokter Spesialis Anastesiologi (Sp.An)")</f>
        <v>#VALUE!</v>
      </c>
      <c r="AY205" s="135">
        <f t="shared" si="170"/>
        <v>0</v>
      </c>
      <c r="AZ205" s="134" t="e">
        <f t="shared" si="171"/>
        <v>#VALUE!</v>
      </c>
      <c r="BA205" s="134" t="e">
        <f t="shared" si="172"/>
        <v>#VALUE!</v>
      </c>
      <c r="BB205" s="133" t="e">
        <f>COUNTIFS(A1_Individu_Data_Keadaan_SDMK!A$4:A$149931,K205,A1_Individu_Data_Keadaan_SDMK!S$4:S$149285,"Dokter Spesialis Patologi Klinik (SP.PK)")</f>
        <v>#VALUE!</v>
      </c>
      <c r="BC205" s="135">
        <f t="shared" si="173"/>
        <v>0</v>
      </c>
      <c r="BD205" s="134" t="e">
        <f t="shared" si="174"/>
        <v>#VALUE!</v>
      </c>
      <c r="BE205" s="134" t="e">
        <f t="shared" si="175"/>
        <v>#VALUE!</v>
      </c>
      <c r="BF205" s="133" t="e">
        <f>COUNTIFS(A1_Individu_Data_Keadaan_SDMK!A$4:A$149931,K205,A1_Individu_Data_Keadaan_SDMK!S$4:S$149285,"Dokter Spesialis Patologi Anatomi (Sp.PA)")</f>
        <v>#VALUE!</v>
      </c>
      <c r="BG205" s="135">
        <f t="shared" si="176"/>
        <v>0</v>
      </c>
      <c r="BH205" s="134" t="e">
        <f t="shared" si="177"/>
        <v>#VALUE!</v>
      </c>
      <c r="BI205" s="134" t="e">
        <f t="shared" si="178"/>
        <v>#VALUE!</v>
      </c>
      <c r="BJ205" s="133" t="e">
        <f>COUNTIFS(A1_Individu_Data_Keadaan_SDMK!A$4:A$149931,K205,A1_Individu_Data_Keadaan_SDMK!S$4:S$149285,"Dokter Spesialis Rehabilitasi Medik (Sp.RM)")</f>
        <v>#VALUE!</v>
      </c>
      <c r="BK205" s="135" t="e">
        <f t="shared" si="179"/>
        <v>#VALUE!</v>
      </c>
      <c r="BL205" s="134" t="e">
        <f t="shared" si="180"/>
        <v>#VALUE!</v>
      </c>
      <c r="BM205" s="134" t="e">
        <f t="shared" si="181"/>
        <v>#VALUE!</v>
      </c>
      <c r="BN205" s="139" t="e">
        <f t="shared" si="182"/>
        <v>#VALUE!</v>
      </c>
    </row>
    <row r="206" spans="11:66" ht="15">
      <c r="K206" s="120" t="s">
        <v>14549</v>
      </c>
      <c r="L206" s="120" t="s">
        <v>14550</v>
      </c>
      <c r="M206" s="120" t="s">
        <v>1632</v>
      </c>
      <c r="N206" s="120" t="s">
        <v>12209</v>
      </c>
      <c r="O206" s="120" t="s">
        <v>12206</v>
      </c>
      <c r="P206" s="120">
        <v>33</v>
      </c>
      <c r="Q206" s="120">
        <v>3327</v>
      </c>
      <c r="R206" s="348" t="str">
        <f>IF(P206&lt;&gt;"",VLOOKUP(P206,'01_MASTER_KODE_WILAYAH'!H$1437:I$1470,2,FALSE),"")</f>
        <v>JAWA TENGAH</v>
      </c>
      <c r="S206" s="348" t="str">
        <f>IF(Q206&lt;&gt;"",VLOOKUP(Q206,'01_MASTER_KODE_WILAYAH'!D$5:F$1353,3,FALSE),"")</f>
        <v>PEMALANG</v>
      </c>
      <c r="T206" s="422" t="str">
        <f t="shared" si="147"/>
        <v>Organisasi</v>
      </c>
      <c r="U206" s="145" t="e">
        <f t="shared" si="148"/>
        <v>#VALUE!</v>
      </c>
      <c r="V206" s="133" t="e">
        <f>COUNTIFS(A1_Individu_Data_Keadaan_SDMK!A$4:A$149931,K206,A1_Individu_Data_Keadaan_SDMK!S$4:S$149285,"Dokter Umum")</f>
        <v>#VALUE!</v>
      </c>
      <c r="W206" s="122">
        <f t="shared" si="149"/>
        <v>4</v>
      </c>
      <c r="X206" s="134" t="e">
        <f t="shared" si="150"/>
        <v>#VALUE!</v>
      </c>
      <c r="Y206" s="134" t="e">
        <f t="shared" si="151"/>
        <v>#VALUE!</v>
      </c>
      <c r="Z206" s="133" t="e">
        <f>COUNTIFS(A1_Individu_Data_Keadaan_SDMK!A$4:A$149931,K206,A1_Individu_Data_Keadaan_SDMK!S$4:S$149285,"Dokter Gigi")</f>
        <v>#VALUE!</v>
      </c>
      <c r="AA206" s="122">
        <f t="shared" si="152"/>
        <v>1</v>
      </c>
      <c r="AB206" s="134" t="e">
        <f t="shared" si="153"/>
        <v>#VALUE!</v>
      </c>
      <c r="AC206" s="134" t="e">
        <f t="shared" si="154"/>
        <v>#VALUE!</v>
      </c>
      <c r="AD206" s="133" t="e">
        <f>COUNTIFS(A1_Individu_Data_Keadaan_SDMK!A$4:A$149931,K206,A1_Individu_Data_Keadaan_SDMK!S$4:S$149285,"Dokter Spesialis Penyakit Dalam (Sp.PD)")</f>
        <v>#VALUE!</v>
      </c>
      <c r="AE206" s="122">
        <f t="shared" si="155"/>
        <v>1</v>
      </c>
      <c r="AF206" s="134" t="e">
        <f t="shared" si="156"/>
        <v>#VALUE!</v>
      </c>
      <c r="AG206" s="134" t="e">
        <f t="shared" si="157"/>
        <v>#VALUE!</v>
      </c>
      <c r="AH206" s="133" t="e">
        <f>COUNTIFS(A1_Individu_Data_Keadaan_SDMK!A$4:A$149931,K206,A1_Individu_Data_Keadaan_SDMK!S$4:S$149285,"Dokter Spesialis Obstetri &amp; Ginekologi - Kebidanan &amp; Kandungan (Sp.OG)")</f>
        <v>#VALUE!</v>
      </c>
      <c r="AI206" s="122">
        <f t="shared" si="158"/>
        <v>1</v>
      </c>
      <c r="AJ206" s="134" t="e">
        <f t="shared" si="159"/>
        <v>#VALUE!</v>
      </c>
      <c r="AK206" s="134" t="e">
        <f t="shared" si="160"/>
        <v>#VALUE!</v>
      </c>
      <c r="AL206" s="133" t="e">
        <f>COUNTIFS(A1_Individu_Data_Keadaan_SDMK!A$4:A$149931,K206,A1_Individu_Data_Keadaan_SDMK!S$4:S$149285,"Dokter Spesialis Anak (Sp.A)")</f>
        <v>#VALUE!</v>
      </c>
      <c r="AM206" s="135">
        <f t="shared" si="161"/>
        <v>1</v>
      </c>
      <c r="AN206" s="134" t="e">
        <f t="shared" si="162"/>
        <v>#VALUE!</v>
      </c>
      <c r="AO206" s="134" t="e">
        <f t="shared" si="163"/>
        <v>#VALUE!</v>
      </c>
      <c r="AP206" s="133" t="e">
        <f>COUNTIFS(A1_Individu_Data_Keadaan_SDMK!A$4:A$149931,K206,A1_Individu_Data_Keadaan_SDMK!S$4:S$149285,"Dokter Spesialis Bedah (Sp.B)")</f>
        <v>#VALUE!</v>
      </c>
      <c r="AQ206" s="135">
        <f t="shared" si="164"/>
        <v>1</v>
      </c>
      <c r="AR206" s="134" t="e">
        <f t="shared" si="165"/>
        <v>#VALUE!</v>
      </c>
      <c r="AS206" s="134" t="e">
        <f t="shared" si="166"/>
        <v>#VALUE!</v>
      </c>
      <c r="AT206" s="133" t="e">
        <f>COUNTIFS(A1_Individu_Data_Keadaan_SDMK!A$4:A$149931,K206,A1_Individu_Data_Keadaan_SDMK!S$4:S$149285,"Dokter Spesialis Radiologi (Sp.Rad)")</f>
        <v>#VALUE!</v>
      </c>
      <c r="AU206" s="135">
        <f t="shared" si="167"/>
        <v>0</v>
      </c>
      <c r="AV206" s="134" t="e">
        <f t="shared" si="168"/>
        <v>#VALUE!</v>
      </c>
      <c r="AW206" s="134" t="e">
        <f t="shared" si="169"/>
        <v>#VALUE!</v>
      </c>
      <c r="AX206" s="133" t="e">
        <f>COUNTIFS(A1_Individu_Data_Keadaan_SDMK!A$4:A$149931,K206,A1_Individu_Data_Keadaan_SDMK!S$4:S$149285,"Dokter Spesialis Anastesiologi (Sp.An)")</f>
        <v>#VALUE!</v>
      </c>
      <c r="AY206" s="135">
        <f t="shared" si="170"/>
        <v>0</v>
      </c>
      <c r="AZ206" s="134" t="e">
        <f t="shared" si="171"/>
        <v>#VALUE!</v>
      </c>
      <c r="BA206" s="134" t="e">
        <f t="shared" si="172"/>
        <v>#VALUE!</v>
      </c>
      <c r="BB206" s="133" t="e">
        <f>COUNTIFS(A1_Individu_Data_Keadaan_SDMK!A$4:A$149931,K206,A1_Individu_Data_Keadaan_SDMK!S$4:S$149285,"Dokter Spesialis Patologi Klinik (SP.PK)")</f>
        <v>#VALUE!</v>
      </c>
      <c r="BC206" s="135">
        <f t="shared" si="173"/>
        <v>0</v>
      </c>
      <c r="BD206" s="134" t="e">
        <f t="shared" si="174"/>
        <v>#VALUE!</v>
      </c>
      <c r="BE206" s="134" t="e">
        <f t="shared" si="175"/>
        <v>#VALUE!</v>
      </c>
      <c r="BF206" s="133" t="e">
        <f>COUNTIFS(A1_Individu_Data_Keadaan_SDMK!A$4:A$149931,K206,A1_Individu_Data_Keadaan_SDMK!S$4:S$149285,"Dokter Spesialis Patologi Anatomi (Sp.PA)")</f>
        <v>#VALUE!</v>
      </c>
      <c r="BG206" s="135">
        <f t="shared" si="176"/>
        <v>0</v>
      </c>
      <c r="BH206" s="134" t="e">
        <f t="shared" si="177"/>
        <v>#VALUE!</v>
      </c>
      <c r="BI206" s="134" t="e">
        <f t="shared" si="178"/>
        <v>#VALUE!</v>
      </c>
      <c r="BJ206" s="133" t="e">
        <f>COUNTIFS(A1_Individu_Data_Keadaan_SDMK!A$4:A$149931,K206,A1_Individu_Data_Keadaan_SDMK!S$4:S$149285,"Dokter Spesialis Rehabilitasi Medik (Sp.RM)")</f>
        <v>#VALUE!</v>
      </c>
      <c r="BK206" s="135" t="e">
        <f t="shared" si="179"/>
        <v>#VALUE!</v>
      </c>
      <c r="BL206" s="134" t="e">
        <f t="shared" si="180"/>
        <v>#VALUE!</v>
      </c>
      <c r="BM206" s="134" t="e">
        <f t="shared" si="181"/>
        <v>#VALUE!</v>
      </c>
      <c r="BN206" s="139" t="e">
        <f t="shared" si="182"/>
        <v>#VALUE!</v>
      </c>
    </row>
    <row r="207" spans="11:66" ht="15">
      <c r="K207" s="120" t="s">
        <v>14551</v>
      </c>
      <c r="L207" s="120" t="s">
        <v>14552</v>
      </c>
      <c r="M207" s="120" t="s">
        <v>1632</v>
      </c>
      <c r="N207" s="120" t="s">
        <v>12208</v>
      </c>
      <c r="O207" s="120" t="s">
        <v>12204</v>
      </c>
      <c r="P207" s="120">
        <v>33</v>
      </c>
      <c r="Q207" s="120">
        <v>3327</v>
      </c>
      <c r="R207" s="348" t="str">
        <f>IF(P207&lt;&gt;"",VLOOKUP(P207,'01_MASTER_KODE_WILAYAH'!H$1437:I$1470,2,FALSE),"")</f>
        <v>JAWA TENGAH</v>
      </c>
      <c r="S207" s="348" t="str">
        <f>IF(Q207&lt;&gt;"",VLOOKUP(Q207,'01_MASTER_KODE_WILAYAH'!D$5:F$1353,3,FALSE),"")</f>
        <v>PEMALANG</v>
      </c>
      <c r="T207" s="422" t="str">
        <f t="shared" si="147"/>
        <v>Swasta/Lai</v>
      </c>
      <c r="U207" s="145" t="e">
        <f t="shared" si="148"/>
        <v>#VALUE!</v>
      </c>
      <c r="V207" s="133" t="e">
        <f>COUNTIFS(A1_Individu_Data_Keadaan_SDMK!A$4:A$149931,K207,A1_Individu_Data_Keadaan_SDMK!S$4:S$149285,"Dokter Umum")</f>
        <v>#VALUE!</v>
      </c>
      <c r="W207" s="122">
        <f t="shared" si="149"/>
        <v>9</v>
      </c>
      <c r="X207" s="134" t="e">
        <f t="shared" si="150"/>
        <v>#VALUE!</v>
      </c>
      <c r="Y207" s="134" t="e">
        <f t="shared" si="151"/>
        <v>#VALUE!</v>
      </c>
      <c r="Z207" s="133" t="e">
        <f>COUNTIFS(A1_Individu_Data_Keadaan_SDMK!A$4:A$149931,K207,A1_Individu_Data_Keadaan_SDMK!S$4:S$149285,"Dokter Gigi")</f>
        <v>#VALUE!</v>
      </c>
      <c r="AA207" s="122">
        <f t="shared" si="152"/>
        <v>2</v>
      </c>
      <c r="AB207" s="134" t="e">
        <f t="shared" si="153"/>
        <v>#VALUE!</v>
      </c>
      <c r="AC207" s="134" t="e">
        <f t="shared" si="154"/>
        <v>#VALUE!</v>
      </c>
      <c r="AD207" s="133" t="e">
        <f>COUNTIFS(A1_Individu_Data_Keadaan_SDMK!A$4:A$149931,K207,A1_Individu_Data_Keadaan_SDMK!S$4:S$149285,"Dokter Spesialis Penyakit Dalam (Sp.PD)")</f>
        <v>#VALUE!</v>
      </c>
      <c r="AE207" s="122">
        <f t="shared" si="155"/>
        <v>2</v>
      </c>
      <c r="AF207" s="134" t="e">
        <f t="shared" si="156"/>
        <v>#VALUE!</v>
      </c>
      <c r="AG207" s="134" t="e">
        <f t="shared" si="157"/>
        <v>#VALUE!</v>
      </c>
      <c r="AH207" s="133" t="e">
        <f>COUNTIFS(A1_Individu_Data_Keadaan_SDMK!A$4:A$149931,K207,A1_Individu_Data_Keadaan_SDMK!S$4:S$149285,"Dokter Spesialis Obstetri &amp; Ginekologi - Kebidanan &amp; Kandungan (Sp.OG)")</f>
        <v>#VALUE!</v>
      </c>
      <c r="AI207" s="122">
        <f t="shared" si="158"/>
        <v>2</v>
      </c>
      <c r="AJ207" s="134" t="e">
        <f t="shared" si="159"/>
        <v>#VALUE!</v>
      </c>
      <c r="AK207" s="134" t="e">
        <f t="shared" si="160"/>
        <v>#VALUE!</v>
      </c>
      <c r="AL207" s="133" t="e">
        <f>COUNTIFS(A1_Individu_Data_Keadaan_SDMK!A$4:A$149931,K207,A1_Individu_Data_Keadaan_SDMK!S$4:S$149285,"Dokter Spesialis Anak (Sp.A)")</f>
        <v>#VALUE!</v>
      </c>
      <c r="AM207" s="135">
        <f t="shared" si="161"/>
        <v>2</v>
      </c>
      <c r="AN207" s="134" t="e">
        <f t="shared" si="162"/>
        <v>#VALUE!</v>
      </c>
      <c r="AO207" s="134" t="e">
        <f t="shared" si="163"/>
        <v>#VALUE!</v>
      </c>
      <c r="AP207" s="133" t="e">
        <f>COUNTIFS(A1_Individu_Data_Keadaan_SDMK!A$4:A$149931,K207,A1_Individu_Data_Keadaan_SDMK!S$4:S$149285,"Dokter Spesialis Bedah (Sp.B)")</f>
        <v>#VALUE!</v>
      </c>
      <c r="AQ207" s="135">
        <f t="shared" si="164"/>
        <v>2</v>
      </c>
      <c r="AR207" s="134" t="e">
        <f t="shared" si="165"/>
        <v>#VALUE!</v>
      </c>
      <c r="AS207" s="134" t="e">
        <f t="shared" si="166"/>
        <v>#VALUE!</v>
      </c>
      <c r="AT207" s="133" t="e">
        <f>COUNTIFS(A1_Individu_Data_Keadaan_SDMK!A$4:A$149931,K207,A1_Individu_Data_Keadaan_SDMK!S$4:S$149285,"Dokter Spesialis Radiologi (Sp.Rad)")</f>
        <v>#VALUE!</v>
      </c>
      <c r="AU207" s="135">
        <f t="shared" si="167"/>
        <v>1</v>
      </c>
      <c r="AV207" s="134" t="e">
        <f t="shared" si="168"/>
        <v>#VALUE!</v>
      </c>
      <c r="AW207" s="134" t="e">
        <f t="shared" si="169"/>
        <v>#VALUE!</v>
      </c>
      <c r="AX207" s="133" t="e">
        <f>COUNTIFS(A1_Individu_Data_Keadaan_SDMK!A$4:A$149931,K207,A1_Individu_Data_Keadaan_SDMK!S$4:S$149285,"Dokter Spesialis Anastesiologi (Sp.An)")</f>
        <v>#VALUE!</v>
      </c>
      <c r="AY207" s="135">
        <f t="shared" si="170"/>
        <v>1</v>
      </c>
      <c r="AZ207" s="134" t="e">
        <f t="shared" si="171"/>
        <v>#VALUE!</v>
      </c>
      <c r="BA207" s="134" t="e">
        <f t="shared" si="172"/>
        <v>#VALUE!</v>
      </c>
      <c r="BB207" s="133" t="e">
        <f>COUNTIFS(A1_Individu_Data_Keadaan_SDMK!A$4:A$149931,K207,A1_Individu_Data_Keadaan_SDMK!S$4:S$149285,"Dokter Spesialis Patologi Klinik (SP.PK)")</f>
        <v>#VALUE!</v>
      </c>
      <c r="BC207" s="135">
        <f t="shared" si="173"/>
        <v>1</v>
      </c>
      <c r="BD207" s="134" t="e">
        <f t="shared" si="174"/>
        <v>#VALUE!</v>
      </c>
      <c r="BE207" s="134" t="e">
        <f t="shared" si="175"/>
        <v>#VALUE!</v>
      </c>
      <c r="BF207" s="133" t="e">
        <f>COUNTIFS(A1_Individu_Data_Keadaan_SDMK!A$4:A$149931,K207,A1_Individu_Data_Keadaan_SDMK!S$4:S$149285,"Dokter Spesialis Patologi Anatomi (Sp.PA)")</f>
        <v>#VALUE!</v>
      </c>
      <c r="BG207" s="135">
        <f t="shared" si="176"/>
        <v>0</v>
      </c>
      <c r="BH207" s="134" t="e">
        <f t="shared" si="177"/>
        <v>#VALUE!</v>
      </c>
      <c r="BI207" s="134" t="e">
        <f t="shared" si="178"/>
        <v>#VALUE!</v>
      </c>
      <c r="BJ207" s="133" t="e">
        <f>COUNTIFS(A1_Individu_Data_Keadaan_SDMK!A$4:A$149931,K207,A1_Individu_Data_Keadaan_SDMK!S$4:S$149285,"Dokter Spesialis Rehabilitasi Medik (Sp.RM)")</f>
        <v>#VALUE!</v>
      </c>
      <c r="BK207" s="135" t="e">
        <f t="shared" si="179"/>
        <v>#VALUE!</v>
      </c>
      <c r="BL207" s="134" t="e">
        <f t="shared" si="180"/>
        <v>#VALUE!</v>
      </c>
      <c r="BM207" s="134" t="e">
        <f t="shared" si="181"/>
        <v>#VALUE!</v>
      </c>
      <c r="BN207" s="139" t="e">
        <f t="shared" si="182"/>
        <v>#VALUE!</v>
      </c>
    </row>
    <row r="208" spans="11:66" ht="15">
      <c r="K208" s="120" t="s">
        <v>14554</v>
      </c>
      <c r="L208" s="120" t="s">
        <v>14555</v>
      </c>
      <c r="M208" s="120" t="s">
        <v>1632</v>
      </c>
      <c r="N208" s="120" t="s">
        <v>12208</v>
      </c>
      <c r="O208" s="120" t="s">
        <v>12204</v>
      </c>
      <c r="P208" s="120">
        <v>33</v>
      </c>
      <c r="Q208" s="120">
        <v>3327</v>
      </c>
      <c r="R208" s="348" t="str">
        <f>IF(P208&lt;&gt;"",VLOOKUP(P208,'01_MASTER_KODE_WILAYAH'!H$1437:I$1470,2,FALSE),"")</f>
        <v>JAWA TENGAH</v>
      </c>
      <c r="S208" s="348" t="str">
        <f>IF(Q208&lt;&gt;"",VLOOKUP(Q208,'01_MASTER_KODE_WILAYAH'!D$5:F$1353,3,FALSE),"")</f>
        <v>PEMALANG</v>
      </c>
      <c r="T208" s="422" t="str">
        <f t="shared" si="147"/>
        <v>Swasta/Lai</v>
      </c>
      <c r="U208" s="145" t="e">
        <f t="shared" si="148"/>
        <v>#VALUE!</v>
      </c>
      <c r="V208" s="133" t="e">
        <f>COUNTIFS(A1_Individu_Data_Keadaan_SDMK!A$4:A$149931,K208,A1_Individu_Data_Keadaan_SDMK!S$4:S$149285,"Dokter Umum")</f>
        <v>#VALUE!</v>
      </c>
      <c r="W208" s="122">
        <f t="shared" si="149"/>
        <v>9</v>
      </c>
      <c r="X208" s="134" t="e">
        <f t="shared" si="150"/>
        <v>#VALUE!</v>
      </c>
      <c r="Y208" s="134" t="e">
        <f t="shared" si="151"/>
        <v>#VALUE!</v>
      </c>
      <c r="Z208" s="133" t="e">
        <f>COUNTIFS(A1_Individu_Data_Keadaan_SDMK!A$4:A$149931,K208,A1_Individu_Data_Keadaan_SDMK!S$4:S$149285,"Dokter Gigi")</f>
        <v>#VALUE!</v>
      </c>
      <c r="AA208" s="122">
        <f t="shared" si="152"/>
        <v>2</v>
      </c>
      <c r="AB208" s="134" t="e">
        <f t="shared" si="153"/>
        <v>#VALUE!</v>
      </c>
      <c r="AC208" s="134" t="e">
        <f t="shared" si="154"/>
        <v>#VALUE!</v>
      </c>
      <c r="AD208" s="133" t="e">
        <f>COUNTIFS(A1_Individu_Data_Keadaan_SDMK!A$4:A$149931,K208,A1_Individu_Data_Keadaan_SDMK!S$4:S$149285,"Dokter Spesialis Penyakit Dalam (Sp.PD)")</f>
        <v>#VALUE!</v>
      </c>
      <c r="AE208" s="122">
        <f t="shared" si="155"/>
        <v>2</v>
      </c>
      <c r="AF208" s="134" t="e">
        <f t="shared" si="156"/>
        <v>#VALUE!</v>
      </c>
      <c r="AG208" s="134" t="e">
        <f t="shared" si="157"/>
        <v>#VALUE!</v>
      </c>
      <c r="AH208" s="133" t="e">
        <f>COUNTIFS(A1_Individu_Data_Keadaan_SDMK!A$4:A$149931,K208,A1_Individu_Data_Keadaan_SDMK!S$4:S$149285,"Dokter Spesialis Obstetri &amp; Ginekologi - Kebidanan &amp; Kandungan (Sp.OG)")</f>
        <v>#VALUE!</v>
      </c>
      <c r="AI208" s="122">
        <f t="shared" si="158"/>
        <v>2</v>
      </c>
      <c r="AJ208" s="134" t="e">
        <f t="shared" si="159"/>
        <v>#VALUE!</v>
      </c>
      <c r="AK208" s="134" t="e">
        <f t="shared" si="160"/>
        <v>#VALUE!</v>
      </c>
      <c r="AL208" s="133" t="e">
        <f>COUNTIFS(A1_Individu_Data_Keadaan_SDMK!A$4:A$149931,K208,A1_Individu_Data_Keadaan_SDMK!S$4:S$149285,"Dokter Spesialis Anak (Sp.A)")</f>
        <v>#VALUE!</v>
      </c>
      <c r="AM208" s="135">
        <f t="shared" si="161"/>
        <v>2</v>
      </c>
      <c r="AN208" s="134" t="e">
        <f t="shared" si="162"/>
        <v>#VALUE!</v>
      </c>
      <c r="AO208" s="134" t="e">
        <f t="shared" si="163"/>
        <v>#VALUE!</v>
      </c>
      <c r="AP208" s="133" t="e">
        <f>COUNTIFS(A1_Individu_Data_Keadaan_SDMK!A$4:A$149931,K208,A1_Individu_Data_Keadaan_SDMK!S$4:S$149285,"Dokter Spesialis Bedah (Sp.B)")</f>
        <v>#VALUE!</v>
      </c>
      <c r="AQ208" s="135">
        <f t="shared" si="164"/>
        <v>2</v>
      </c>
      <c r="AR208" s="134" t="e">
        <f t="shared" si="165"/>
        <v>#VALUE!</v>
      </c>
      <c r="AS208" s="134" t="e">
        <f t="shared" si="166"/>
        <v>#VALUE!</v>
      </c>
      <c r="AT208" s="133" t="e">
        <f>COUNTIFS(A1_Individu_Data_Keadaan_SDMK!A$4:A$149931,K208,A1_Individu_Data_Keadaan_SDMK!S$4:S$149285,"Dokter Spesialis Radiologi (Sp.Rad)")</f>
        <v>#VALUE!</v>
      </c>
      <c r="AU208" s="135">
        <f t="shared" si="167"/>
        <v>1</v>
      </c>
      <c r="AV208" s="134" t="e">
        <f t="shared" si="168"/>
        <v>#VALUE!</v>
      </c>
      <c r="AW208" s="134" t="e">
        <f t="shared" si="169"/>
        <v>#VALUE!</v>
      </c>
      <c r="AX208" s="133" t="e">
        <f>COUNTIFS(A1_Individu_Data_Keadaan_SDMK!A$4:A$149931,K208,A1_Individu_Data_Keadaan_SDMK!S$4:S$149285,"Dokter Spesialis Anastesiologi (Sp.An)")</f>
        <v>#VALUE!</v>
      </c>
      <c r="AY208" s="135">
        <f t="shared" si="170"/>
        <v>1</v>
      </c>
      <c r="AZ208" s="134" t="e">
        <f t="shared" si="171"/>
        <v>#VALUE!</v>
      </c>
      <c r="BA208" s="134" t="e">
        <f t="shared" si="172"/>
        <v>#VALUE!</v>
      </c>
      <c r="BB208" s="133" t="e">
        <f>COUNTIFS(A1_Individu_Data_Keadaan_SDMK!A$4:A$149931,K208,A1_Individu_Data_Keadaan_SDMK!S$4:S$149285,"Dokter Spesialis Patologi Klinik (SP.PK)")</f>
        <v>#VALUE!</v>
      </c>
      <c r="BC208" s="135">
        <f t="shared" si="173"/>
        <v>1</v>
      </c>
      <c r="BD208" s="134" t="e">
        <f t="shared" si="174"/>
        <v>#VALUE!</v>
      </c>
      <c r="BE208" s="134" t="e">
        <f t="shared" si="175"/>
        <v>#VALUE!</v>
      </c>
      <c r="BF208" s="133" t="e">
        <f>COUNTIFS(A1_Individu_Data_Keadaan_SDMK!A$4:A$149931,K208,A1_Individu_Data_Keadaan_SDMK!S$4:S$149285,"Dokter Spesialis Patologi Anatomi (Sp.PA)")</f>
        <v>#VALUE!</v>
      </c>
      <c r="BG208" s="135">
        <f t="shared" si="176"/>
        <v>0</v>
      </c>
      <c r="BH208" s="134" t="e">
        <f t="shared" si="177"/>
        <v>#VALUE!</v>
      </c>
      <c r="BI208" s="134" t="e">
        <f t="shared" si="178"/>
        <v>#VALUE!</v>
      </c>
      <c r="BJ208" s="133" t="e">
        <f>COUNTIFS(A1_Individu_Data_Keadaan_SDMK!A$4:A$149931,K208,A1_Individu_Data_Keadaan_SDMK!S$4:S$149285,"Dokter Spesialis Rehabilitasi Medik (Sp.RM)")</f>
        <v>#VALUE!</v>
      </c>
      <c r="BK208" s="135" t="e">
        <f t="shared" si="179"/>
        <v>#VALUE!</v>
      </c>
      <c r="BL208" s="134" t="e">
        <f t="shared" si="180"/>
        <v>#VALUE!</v>
      </c>
      <c r="BM208" s="134" t="e">
        <f t="shared" si="181"/>
        <v>#VALUE!</v>
      </c>
      <c r="BN208" s="139" t="e">
        <f t="shared" si="182"/>
        <v>#VALUE!</v>
      </c>
    </row>
    <row r="209" spans="11:66" ht="15">
      <c r="K209" s="120" t="s">
        <v>14556</v>
      </c>
      <c r="L209" s="120" t="s">
        <v>14557</v>
      </c>
      <c r="M209" s="120" t="s">
        <v>1632</v>
      </c>
      <c r="N209" s="120" t="s">
        <v>12208</v>
      </c>
      <c r="O209" s="120" t="s">
        <v>12204</v>
      </c>
      <c r="P209" s="120">
        <v>33</v>
      </c>
      <c r="Q209" s="120">
        <v>3327</v>
      </c>
      <c r="R209" s="348" t="str">
        <f>IF(P209&lt;&gt;"",VLOOKUP(P209,'01_MASTER_KODE_WILAYAH'!H$1437:I$1470,2,FALSE),"")</f>
        <v>JAWA TENGAH</v>
      </c>
      <c r="S209" s="348" t="str">
        <f>IF(Q209&lt;&gt;"",VLOOKUP(Q209,'01_MASTER_KODE_WILAYAH'!D$5:F$1353,3,FALSE),"")</f>
        <v>PEMALANG</v>
      </c>
      <c r="T209" s="422" t="str">
        <f t="shared" si="147"/>
        <v>Swasta/Lai</v>
      </c>
      <c r="U209" s="145" t="e">
        <f t="shared" si="148"/>
        <v>#VALUE!</v>
      </c>
      <c r="V209" s="133" t="e">
        <f>COUNTIFS(A1_Individu_Data_Keadaan_SDMK!A$4:A$149931,K209,A1_Individu_Data_Keadaan_SDMK!S$4:S$149285,"Dokter Umum")</f>
        <v>#VALUE!</v>
      </c>
      <c r="W209" s="122">
        <f t="shared" si="149"/>
        <v>9</v>
      </c>
      <c r="X209" s="134" t="e">
        <f t="shared" si="150"/>
        <v>#VALUE!</v>
      </c>
      <c r="Y209" s="134" t="e">
        <f t="shared" si="151"/>
        <v>#VALUE!</v>
      </c>
      <c r="Z209" s="133" t="e">
        <f>COUNTIFS(A1_Individu_Data_Keadaan_SDMK!A$4:A$149931,K209,A1_Individu_Data_Keadaan_SDMK!S$4:S$149285,"Dokter Gigi")</f>
        <v>#VALUE!</v>
      </c>
      <c r="AA209" s="122">
        <f t="shared" si="152"/>
        <v>2</v>
      </c>
      <c r="AB209" s="134" t="e">
        <f t="shared" si="153"/>
        <v>#VALUE!</v>
      </c>
      <c r="AC209" s="134" t="e">
        <f t="shared" si="154"/>
        <v>#VALUE!</v>
      </c>
      <c r="AD209" s="133" t="e">
        <f>COUNTIFS(A1_Individu_Data_Keadaan_SDMK!A$4:A$149931,K209,A1_Individu_Data_Keadaan_SDMK!S$4:S$149285,"Dokter Spesialis Penyakit Dalam (Sp.PD)")</f>
        <v>#VALUE!</v>
      </c>
      <c r="AE209" s="122">
        <f t="shared" si="155"/>
        <v>2</v>
      </c>
      <c r="AF209" s="134" t="e">
        <f t="shared" si="156"/>
        <v>#VALUE!</v>
      </c>
      <c r="AG209" s="134" t="e">
        <f t="shared" si="157"/>
        <v>#VALUE!</v>
      </c>
      <c r="AH209" s="133" t="e">
        <f>COUNTIFS(A1_Individu_Data_Keadaan_SDMK!A$4:A$149931,K209,A1_Individu_Data_Keadaan_SDMK!S$4:S$149285,"Dokter Spesialis Obstetri &amp; Ginekologi - Kebidanan &amp; Kandungan (Sp.OG)")</f>
        <v>#VALUE!</v>
      </c>
      <c r="AI209" s="122">
        <f t="shared" si="158"/>
        <v>2</v>
      </c>
      <c r="AJ209" s="134" t="e">
        <f t="shared" si="159"/>
        <v>#VALUE!</v>
      </c>
      <c r="AK209" s="134" t="e">
        <f t="shared" si="160"/>
        <v>#VALUE!</v>
      </c>
      <c r="AL209" s="133" t="e">
        <f>COUNTIFS(A1_Individu_Data_Keadaan_SDMK!A$4:A$149931,K209,A1_Individu_Data_Keadaan_SDMK!S$4:S$149285,"Dokter Spesialis Anak (Sp.A)")</f>
        <v>#VALUE!</v>
      </c>
      <c r="AM209" s="135">
        <f t="shared" si="161"/>
        <v>2</v>
      </c>
      <c r="AN209" s="134" t="e">
        <f t="shared" si="162"/>
        <v>#VALUE!</v>
      </c>
      <c r="AO209" s="134" t="e">
        <f t="shared" si="163"/>
        <v>#VALUE!</v>
      </c>
      <c r="AP209" s="133" t="e">
        <f>COUNTIFS(A1_Individu_Data_Keadaan_SDMK!A$4:A$149931,K209,A1_Individu_Data_Keadaan_SDMK!S$4:S$149285,"Dokter Spesialis Bedah (Sp.B)")</f>
        <v>#VALUE!</v>
      </c>
      <c r="AQ209" s="135">
        <f t="shared" si="164"/>
        <v>2</v>
      </c>
      <c r="AR209" s="134" t="e">
        <f t="shared" si="165"/>
        <v>#VALUE!</v>
      </c>
      <c r="AS209" s="134" t="e">
        <f t="shared" si="166"/>
        <v>#VALUE!</v>
      </c>
      <c r="AT209" s="133" t="e">
        <f>COUNTIFS(A1_Individu_Data_Keadaan_SDMK!A$4:A$149931,K209,A1_Individu_Data_Keadaan_SDMK!S$4:S$149285,"Dokter Spesialis Radiologi (Sp.Rad)")</f>
        <v>#VALUE!</v>
      </c>
      <c r="AU209" s="135">
        <f t="shared" si="167"/>
        <v>1</v>
      </c>
      <c r="AV209" s="134" t="e">
        <f t="shared" si="168"/>
        <v>#VALUE!</v>
      </c>
      <c r="AW209" s="134" t="e">
        <f t="shared" si="169"/>
        <v>#VALUE!</v>
      </c>
      <c r="AX209" s="133" t="e">
        <f>COUNTIFS(A1_Individu_Data_Keadaan_SDMK!A$4:A$149931,K209,A1_Individu_Data_Keadaan_SDMK!S$4:S$149285,"Dokter Spesialis Anastesiologi (Sp.An)")</f>
        <v>#VALUE!</v>
      </c>
      <c r="AY209" s="135">
        <f t="shared" si="170"/>
        <v>1</v>
      </c>
      <c r="AZ209" s="134" t="e">
        <f t="shared" si="171"/>
        <v>#VALUE!</v>
      </c>
      <c r="BA209" s="134" t="e">
        <f t="shared" si="172"/>
        <v>#VALUE!</v>
      </c>
      <c r="BB209" s="133" t="e">
        <f>COUNTIFS(A1_Individu_Data_Keadaan_SDMK!A$4:A$149931,K209,A1_Individu_Data_Keadaan_SDMK!S$4:S$149285,"Dokter Spesialis Patologi Klinik (SP.PK)")</f>
        <v>#VALUE!</v>
      </c>
      <c r="BC209" s="135">
        <f t="shared" si="173"/>
        <v>1</v>
      </c>
      <c r="BD209" s="134" t="e">
        <f t="shared" si="174"/>
        <v>#VALUE!</v>
      </c>
      <c r="BE209" s="134" t="e">
        <f t="shared" si="175"/>
        <v>#VALUE!</v>
      </c>
      <c r="BF209" s="133" t="e">
        <f>COUNTIFS(A1_Individu_Data_Keadaan_SDMK!A$4:A$149931,K209,A1_Individu_Data_Keadaan_SDMK!S$4:S$149285,"Dokter Spesialis Patologi Anatomi (Sp.PA)")</f>
        <v>#VALUE!</v>
      </c>
      <c r="BG209" s="135">
        <f t="shared" si="176"/>
        <v>0</v>
      </c>
      <c r="BH209" s="134" t="e">
        <f t="shared" si="177"/>
        <v>#VALUE!</v>
      </c>
      <c r="BI209" s="134" t="e">
        <f t="shared" si="178"/>
        <v>#VALUE!</v>
      </c>
      <c r="BJ209" s="133" t="e">
        <f>COUNTIFS(A1_Individu_Data_Keadaan_SDMK!A$4:A$149931,K209,A1_Individu_Data_Keadaan_SDMK!S$4:S$149285,"Dokter Spesialis Rehabilitasi Medik (Sp.RM)")</f>
        <v>#VALUE!</v>
      </c>
      <c r="BK209" s="135" t="e">
        <f t="shared" si="179"/>
        <v>#VALUE!</v>
      </c>
      <c r="BL209" s="134" t="e">
        <f t="shared" si="180"/>
        <v>#VALUE!</v>
      </c>
      <c r="BM209" s="134" t="e">
        <f t="shared" si="181"/>
        <v>#VALUE!</v>
      </c>
      <c r="BN209" s="139" t="e">
        <f t="shared" si="182"/>
        <v>#VALUE!</v>
      </c>
    </row>
    <row r="210" spans="11:66" ht="15">
      <c r="K210" s="120" t="s">
        <v>14558</v>
      </c>
      <c r="L210" s="120" t="s">
        <v>14559</v>
      </c>
      <c r="M210" s="120" t="s">
        <v>1632</v>
      </c>
      <c r="N210" s="120" t="s">
        <v>12207</v>
      </c>
      <c r="O210" s="120" t="s">
        <v>12201</v>
      </c>
      <c r="P210" s="120">
        <v>33</v>
      </c>
      <c r="Q210" s="120">
        <v>3328</v>
      </c>
      <c r="R210" s="348" t="str">
        <f>IF(P210&lt;&gt;"",VLOOKUP(P210,'01_MASTER_KODE_WILAYAH'!H$1437:I$1470,2,FALSE),"")</f>
        <v>JAWA TENGAH</v>
      </c>
      <c r="S210" s="348" t="str">
        <f>IF(Q210&lt;&gt;"",VLOOKUP(Q210,'01_MASTER_KODE_WILAYAH'!D$5:F$1353,3,FALSE),"")</f>
        <v>TEGAL</v>
      </c>
      <c r="T210" s="422" t="str">
        <f t="shared" si="147"/>
        <v>Pemerintah</v>
      </c>
      <c r="U210" s="145" t="e">
        <f t="shared" si="148"/>
        <v>#VALUE!</v>
      </c>
      <c r="V210" s="133" t="e">
        <f>COUNTIFS(A1_Individu_Data_Keadaan_SDMK!A$4:A$149931,K210,A1_Individu_Data_Keadaan_SDMK!S$4:S$149285,"Dokter Umum")</f>
        <v>#VALUE!</v>
      </c>
      <c r="W210" s="122">
        <f t="shared" si="149"/>
        <v>12</v>
      </c>
      <c r="X210" s="134" t="e">
        <f t="shared" si="150"/>
        <v>#VALUE!</v>
      </c>
      <c r="Y210" s="134" t="e">
        <f t="shared" si="151"/>
        <v>#VALUE!</v>
      </c>
      <c r="Z210" s="133" t="e">
        <f>COUNTIFS(A1_Individu_Data_Keadaan_SDMK!A$4:A$149931,K210,A1_Individu_Data_Keadaan_SDMK!S$4:S$149285,"Dokter Gigi")</f>
        <v>#VALUE!</v>
      </c>
      <c r="AA210" s="122">
        <f t="shared" si="152"/>
        <v>3</v>
      </c>
      <c r="AB210" s="134" t="e">
        <f t="shared" si="153"/>
        <v>#VALUE!</v>
      </c>
      <c r="AC210" s="134" t="e">
        <f t="shared" si="154"/>
        <v>#VALUE!</v>
      </c>
      <c r="AD210" s="133" t="e">
        <f>COUNTIFS(A1_Individu_Data_Keadaan_SDMK!A$4:A$149931,K210,A1_Individu_Data_Keadaan_SDMK!S$4:S$149285,"Dokter Spesialis Penyakit Dalam (Sp.PD)")</f>
        <v>#VALUE!</v>
      </c>
      <c r="AE210" s="122">
        <f t="shared" si="155"/>
        <v>3</v>
      </c>
      <c r="AF210" s="134" t="e">
        <f t="shared" si="156"/>
        <v>#VALUE!</v>
      </c>
      <c r="AG210" s="134" t="e">
        <f t="shared" si="157"/>
        <v>#VALUE!</v>
      </c>
      <c r="AH210" s="133" t="e">
        <f>COUNTIFS(A1_Individu_Data_Keadaan_SDMK!A$4:A$149931,K210,A1_Individu_Data_Keadaan_SDMK!S$4:S$149285,"Dokter Spesialis Obstetri &amp; Ginekologi - Kebidanan &amp; Kandungan (Sp.OG)")</f>
        <v>#VALUE!</v>
      </c>
      <c r="AI210" s="122">
        <f t="shared" si="158"/>
        <v>3</v>
      </c>
      <c r="AJ210" s="134" t="e">
        <f t="shared" si="159"/>
        <v>#VALUE!</v>
      </c>
      <c r="AK210" s="134" t="e">
        <f t="shared" si="160"/>
        <v>#VALUE!</v>
      </c>
      <c r="AL210" s="133" t="e">
        <f>COUNTIFS(A1_Individu_Data_Keadaan_SDMK!A$4:A$149931,K210,A1_Individu_Data_Keadaan_SDMK!S$4:S$149285,"Dokter Spesialis Anak (Sp.A)")</f>
        <v>#VALUE!</v>
      </c>
      <c r="AM210" s="135">
        <f t="shared" si="161"/>
        <v>3</v>
      </c>
      <c r="AN210" s="134" t="e">
        <f t="shared" si="162"/>
        <v>#VALUE!</v>
      </c>
      <c r="AO210" s="134" t="e">
        <f t="shared" si="163"/>
        <v>#VALUE!</v>
      </c>
      <c r="AP210" s="133" t="e">
        <f>COUNTIFS(A1_Individu_Data_Keadaan_SDMK!A$4:A$149931,K210,A1_Individu_Data_Keadaan_SDMK!S$4:S$149285,"Dokter Spesialis Bedah (Sp.B)")</f>
        <v>#VALUE!</v>
      </c>
      <c r="AQ210" s="135">
        <f t="shared" si="164"/>
        <v>3</v>
      </c>
      <c r="AR210" s="134" t="e">
        <f t="shared" si="165"/>
        <v>#VALUE!</v>
      </c>
      <c r="AS210" s="134" t="e">
        <f t="shared" si="166"/>
        <v>#VALUE!</v>
      </c>
      <c r="AT210" s="133" t="e">
        <f>COUNTIFS(A1_Individu_Data_Keadaan_SDMK!A$4:A$149931,K210,A1_Individu_Data_Keadaan_SDMK!S$4:S$149285,"Dokter Spesialis Radiologi (Sp.Rad)")</f>
        <v>#VALUE!</v>
      </c>
      <c r="AU210" s="135">
        <f t="shared" si="167"/>
        <v>2</v>
      </c>
      <c r="AV210" s="134" t="e">
        <f t="shared" si="168"/>
        <v>#VALUE!</v>
      </c>
      <c r="AW210" s="134" t="e">
        <f t="shared" si="169"/>
        <v>#VALUE!</v>
      </c>
      <c r="AX210" s="133" t="e">
        <f>COUNTIFS(A1_Individu_Data_Keadaan_SDMK!A$4:A$149931,K210,A1_Individu_Data_Keadaan_SDMK!S$4:S$149285,"Dokter Spesialis Anastesiologi (Sp.An)")</f>
        <v>#VALUE!</v>
      </c>
      <c r="AY210" s="135">
        <f t="shared" si="170"/>
        <v>2</v>
      </c>
      <c r="AZ210" s="134" t="e">
        <f t="shared" si="171"/>
        <v>#VALUE!</v>
      </c>
      <c r="BA210" s="134" t="e">
        <f t="shared" si="172"/>
        <v>#VALUE!</v>
      </c>
      <c r="BB210" s="133" t="e">
        <f>COUNTIFS(A1_Individu_Data_Keadaan_SDMK!A$4:A$149931,K210,A1_Individu_Data_Keadaan_SDMK!S$4:S$149285,"Dokter Spesialis Patologi Klinik (SP.PK)")</f>
        <v>#VALUE!</v>
      </c>
      <c r="BC210" s="135">
        <f t="shared" si="173"/>
        <v>2</v>
      </c>
      <c r="BD210" s="134" t="e">
        <f t="shared" si="174"/>
        <v>#VALUE!</v>
      </c>
      <c r="BE210" s="134" t="e">
        <f t="shared" si="175"/>
        <v>#VALUE!</v>
      </c>
      <c r="BF210" s="133" t="e">
        <f>COUNTIFS(A1_Individu_Data_Keadaan_SDMK!A$4:A$149931,K210,A1_Individu_Data_Keadaan_SDMK!S$4:S$149285,"Dokter Spesialis Patologi Anatomi (Sp.PA)")</f>
        <v>#VALUE!</v>
      </c>
      <c r="BG210" s="135">
        <f t="shared" si="176"/>
        <v>0</v>
      </c>
      <c r="BH210" s="134" t="e">
        <f t="shared" si="177"/>
        <v>#VALUE!</v>
      </c>
      <c r="BI210" s="134" t="e">
        <f t="shared" si="178"/>
        <v>#VALUE!</v>
      </c>
      <c r="BJ210" s="133" t="e">
        <f>COUNTIFS(A1_Individu_Data_Keadaan_SDMK!A$4:A$149931,K210,A1_Individu_Data_Keadaan_SDMK!S$4:S$149285,"Dokter Spesialis Rehabilitasi Medik (Sp.RM)")</f>
        <v>#VALUE!</v>
      </c>
      <c r="BK210" s="135" t="e">
        <f t="shared" si="179"/>
        <v>#VALUE!</v>
      </c>
      <c r="BL210" s="134" t="e">
        <f t="shared" si="180"/>
        <v>#VALUE!</v>
      </c>
      <c r="BM210" s="134" t="e">
        <f t="shared" si="181"/>
        <v>#VALUE!</v>
      </c>
      <c r="BN210" s="139" t="e">
        <f t="shared" si="182"/>
        <v>#VALUE!</v>
      </c>
    </row>
    <row r="211" spans="11:66" ht="15">
      <c r="K211" s="120" t="s">
        <v>14560</v>
      </c>
      <c r="L211" s="120" t="s">
        <v>14561</v>
      </c>
      <c r="M211" s="120" t="s">
        <v>1632</v>
      </c>
      <c r="N211" s="120" t="s">
        <v>12209</v>
      </c>
      <c r="O211" s="120" t="s">
        <v>12201</v>
      </c>
      <c r="P211" s="120">
        <v>33</v>
      </c>
      <c r="Q211" s="120">
        <v>3328</v>
      </c>
      <c r="R211" s="348" t="str">
        <f>IF(P211&lt;&gt;"",VLOOKUP(P211,'01_MASTER_KODE_WILAYAH'!H$1437:I$1470,2,FALSE),"")</f>
        <v>JAWA TENGAH</v>
      </c>
      <c r="S211" s="348" t="str">
        <f>IF(Q211&lt;&gt;"",VLOOKUP(Q211,'01_MASTER_KODE_WILAYAH'!D$5:F$1353,3,FALSE),"")</f>
        <v>TEGAL</v>
      </c>
      <c r="T211" s="422" t="str">
        <f t="shared" si="147"/>
        <v>Pemerintah</v>
      </c>
      <c r="U211" s="145" t="e">
        <f t="shared" si="148"/>
        <v>#VALUE!</v>
      </c>
      <c r="V211" s="133" t="e">
        <f>COUNTIFS(A1_Individu_Data_Keadaan_SDMK!A$4:A$149931,K211,A1_Individu_Data_Keadaan_SDMK!S$4:S$149285,"Dokter Umum")</f>
        <v>#VALUE!</v>
      </c>
      <c r="W211" s="122">
        <f t="shared" si="149"/>
        <v>4</v>
      </c>
      <c r="X211" s="134" t="e">
        <f t="shared" si="150"/>
        <v>#VALUE!</v>
      </c>
      <c r="Y211" s="134" t="e">
        <f t="shared" si="151"/>
        <v>#VALUE!</v>
      </c>
      <c r="Z211" s="133" t="e">
        <f>COUNTIFS(A1_Individu_Data_Keadaan_SDMK!A$4:A$149931,K211,A1_Individu_Data_Keadaan_SDMK!S$4:S$149285,"Dokter Gigi")</f>
        <v>#VALUE!</v>
      </c>
      <c r="AA211" s="122">
        <f t="shared" si="152"/>
        <v>1</v>
      </c>
      <c r="AB211" s="134" t="e">
        <f t="shared" si="153"/>
        <v>#VALUE!</v>
      </c>
      <c r="AC211" s="134" t="e">
        <f t="shared" si="154"/>
        <v>#VALUE!</v>
      </c>
      <c r="AD211" s="133" t="e">
        <f>COUNTIFS(A1_Individu_Data_Keadaan_SDMK!A$4:A$149931,K211,A1_Individu_Data_Keadaan_SDMK!S$4:S$149285,"Dokter Spesialis Penyakit Dalam (Sp.PD)")</f>
        <v>#VALUE!</v>
      </c>
      <c r="AE211" s="122">
        <f t="shared" si="155"/>
        <v>1</v>
      </c>
      <c r="AF211" s="134" t="e">
        <f t="shared" si="156"/>
        <v>#VALUE!</v>
      </c>
      <c r="AG211" s="134" t="e">
        <f t="shared" si="157"/>
        <v>#VALUE!</v>
      </c>
      <c r="AH211" s="133" t="e">
        <f>COUNTIFS(A1_Individu_Data_Keadaan_SDMK!A$4:A$149931,K211,A1_Individu_Data_Keadaan_SDMK!S$4:S$149285,"Dokter Spesialis Obstetri &amp; Ginekologi - Kebidanan &amp; Kandungan (Sp.OG)")</f>
        <v>#VALUE!</v>
      </c>
      <c r="AI211" s="122">
        <f t="shared" si="158"/>
        <v>1</v>
      </c>
      <c r="AJ211" s="134" t="e">
        <f t="shared" si="159"/>
        <v>#VALUE!</v>
      </c>
      <c r="AK211" s="134" t="e">
        <f t="shared" si="160"/>
        <v>#VALUE!</v>
      </c>
      <c r="AL211" s="133" t="e">
        <f>COUNTIFS(A1_Individu_Data_Keadaan_SDMK!A$4:A$149931,K211,A1_Individu_Data_Keadaan_SDMK!S$4:S$149285,"Dokter Spesialis Anak (Sp.A)")</f>
        <v>#VALUE!</v>
      </c>
      <c r="AM211" s="135">
        <f t="shared" si="161"/>
        <v>1</v>
      </c>
      <c r="AN211" s="134" t="e">
        <f t="shared" si="162"/>
        <v>#VALUE!</v>
      </c>
      <c r="AO211" s="134" t="e">
        <f t="shared" si="163"/>
        <v>#VALUE!</v>
      </c>
      <c r="AP211" s="133" t="e">
        <f>COUNTIFS(A1_Individu_Data_Keadaan_SDMK!A$4:A$149931,K211,A1_Individu_Data_Keadaan_SDMK!S$4:S$149285,"Dokter Spesialis Bedah (Sp.B)")</f>
        <v>#VALUE!</v>
      </c>
      <c r="AQ211" s="135">
        <f t="shared" si="164"/>
        <v>1</v>
      </c>
      <c r="AR211" s="134" t="e">
        <f t="shared" si="165"/>
        <v>#VALUE!</v>
      </c>
      <c r="AS211" s="134" t="e">
        <f t="shared" si="166"/>
        <v>#VALUE!</v>
      </c>
      <c r="AT211" s="133" t="e">
        <f>COUNTIFS(A1_Individu_Data_Keadaan_SDMK!A$4:A$149931,K211,A1_Individu_Data_Keadaan_SDMK!S$4:S$149285,"Dokter Spesialis Radiologi (Sp.Rad)")</f>
        <v>#VALUE!</v>
      </c>
      <c r="AU211" s="135">
        <f t="shared" si="167"/>
        <v>0</v>
      </c>
      <c r="AV211" s="134" t="e">
        <f t="shared" si="168"/>
        <v>#VALUE!</v>
      </c>
      <c r="AW211" s="134" t="e">
        <f t="shared" si="169"/>
        <v>#VALUE!</v>
      </c>
      <c r="AX211" s="133" t="e">
        <f>COUNTIFS(A1_Individu_Data_Keadaan_SDMK!A$4:A$149931,K211,A1_Individu_Data_Keadaan_SDMK!S$4:S$149285,"Dokter Spesialis Anastesiologi (Sp.An)")</f>
        <v>#VALUE!</v>
      </c>
      <c r="AY211" s="135">
        <f t="shared" si="170"/>
        <v>0</v>
      </c>
      <c r="AZ211" s="134" t="e">
        <f t="shared" si="171"/>
        <v>#VALUE!</v>
      </c>
      <c r="BA211" s="134" t="e">
        <f t="shared" si="172"/>
        <v>#VALUE!</v>
      </c>
      <c r="BB211" s="133" t="e">
        <f>COUNTIFS(A1_Individu_Data_Keadaan_SDMK!A$4:A$149931,K211,A1_Individu_Data_Keadaan_SDMK!S$4:S$149285,"Dokter Spesialis Patologi Klinik (SP.PK)")</f>
        <v>#VALUE!</v>
      </c>
      <c r="BC211" s="135">
        <f t="shared" si="173"/>
        <v>0</v>
      </c>
      <c r="BD211" s="134" t="e">
        <f t="shared" si="174"/>
        <v>#VALUE!</v>
      </c>
      <c r="BE211" s="134" t="e">
        <f t="shared" si="175"/>
        <v>#VALUE!</v>
      </c>
      <c r="BF211" s="133" t="e">
        <f>COUNTIFS(A1_Individu_Data_Keadaan_SDMK!A$4:A$149931,K211,A1_Individu_Data_Keadaan_SDMK!S$4:S$149285,"Dokter Spesialis Patologi Anatomi (Sp.PA)")</f>
        <v>#VALUE!</v>
      </c>
      <c r="BG211" s="135">
        <f t="shared" si="176"/>
        <v>0</v>
      </c>
      <c r="BH211" s="134" t="e">
        <f t="shared" si="177"/>
        <v>#VALUE!</v>
      </c>
      <c r="BI211" s="134" t="e">
        <f t="shared" si="178"/>
        <v>#VALUE!</v>
      </c>
      <c r="BJ211" s="133" t="e">
        <f>COUNTIFS(A1_Individu_Data_Keadaan_SDMK!A$4:A$149931,K211,A1_Individu_Data_Keadaan_SDMK!S$4:S$149285,"Dokter Spesialis Rehabilitasi Medik (Sp.RM)")</f>
        <v>#VALUE!</v>
      </c>
      <c r="BK211" s="135" t="e">
        <f t="shared" si="179"/>
        <v>#VALUE!</v>
      </c>
      <c r="BL211" s="134" t="e">
        <f t="shared" si="180"/>
        <v>#VALUE!</v>
      </c>
      <c r="BM211" s="134" t="e">
        <f t="shared" si="181"/>
        <v>#VALUE!</v>
      </c>
      <c r="BN211" s="139" t="e">
        <f t="shared" si="182"/>
        <v>#VALUE!</v>
      </c>
    </row>
    <row r="212" spans="11:66" ht="15">
      <c r="K212" s="120" t="s">
        <v>14562</v>
      </c>
      <c r="L212" s="120" t="s">
        <v>14563</v>
      </c>
      <c r="M212" s="120" t="s">
        <v>1632</v>
      </c>
      <c r="N212" s="120" t="s">
        <v>12208</v>
      </c>
      <c r="O212" s="120" t="s">
        <v>12204</v>
      </c>
      <c r="P212" s="120">
        <v>33</v>
      </c>
      <c r="Q212" s="120">
        <v>3328</v>
      </c>
      <c r="R212" s="348" t="str">
        <f>IF(P212&lt;&gt;"",VLOOKUP(P212,'01_MASTER_KODE_WILAYAH'!H$1437:I$1470,2,FALSE),"")</f>
        <v>JAWA TENGAH</v>
      </c>
      <c r="S212" s="348" t="str">
        <f>IF(Q212&lt;&gt;"",VLOOKUP(Q212,'01_MASTER_KODE_WILAYAH'!D$5:F$1353,3,FALSE),"")</f>
        <v>TEGAL</v>
      </c>
      <c r="T212" s="422" t="str">
        <f t="shared" si="147"/>
        <v>Swasta/Lai</v>
      </c>
      <c r="U212" s="145" t="e">
        <f t="shared" si="148"/>
        <v>#VALUE!</v>
      </c>
      <c r="V212" s="133" t="e">
        <f>COUNTIFS(A1_Individu_Data_Keadaan_SDMK!A$4:A$149931,K212,A1_Individu_Data_Keadaan_SDMK!S$4:S$149285,"Dokter Umum")</f>
        <v>#VALUE!</v>
      </c>
      <c r="W212" s="122">
        <f t="shared" si="149"/>
        <v>9</v>
      </c>
      <c r="X212" s="134" t="e">
        <f t="shared" si="150"/>
        <v>#VALUE!</v>
      </c>
      <c r="Y212" s="134" t="e">
        <f t="shared" si="151"/>
        <v>#VALUE!</v>
      </c>
      <c r="Z212" s="133" t="e">
        <f>COUNTIFS(A1_Individu_Data_Keadaan_SDMK!A$4:A$149931,K212,A1_Individu_Data_Keadaan_SDMK!S$4:S$149285,"Dokter Gigi")</f>
        <v>#VALUE!</v>
      </c>
      <c r="AA212" s="122">
        <f t="shared" si="152"/>
        <v>2</v>
      </c>
      <c r="AB212" s="134" t="e">
        <f t="shared" si="153"/>
        <v>#VALUE!</v>
      </c>
      <c r="AC212" s="134" t="e">
        <f t="shared" si="154"/>
        <v>#VALUE!</v>
      </c>
      <c r="AD212" s="133" t="e">
        <f>COUNTIFS(A1_Individu_Data_Keadaan_SDMK!A$4:A$149931,K212,A1_Individu_Data_Keadaan_SDMK!S$4:S$149285,"Dokter Spesialis Penyakit Dalam (Sp.PD)")</f>
        <v>#VALUE!</v>
      </c>
      <c r="AE212" s="122">
        <f t="shared" si="155"/>
        <v>2</v>
      </c>
      <c r="AF212" s="134" t="e">
        <f t="shared" si="156"/>
        <v>#VALUE!</v>
      </c>
      <c r="AG212" s="134" t="e">
        <f t="shared" si="157"/>
        <v>#VALUE!</v>
      </c>
      <c r="AH212" s="133" t="e">
        <f>COUNTIFS(A1_Individu_Data_Keadaan_SDMK!A$4:A$149931,K212,A1_Individu_Data_Keadaan_SDMK!S$4:S$149285,"Dokter Spesialis Obstetri &amp; Ginekologi - Kebidanan &amp; Kandungan (Sp.OG)")</f>
        <v>#VALUE!</v>
      </c>
      <c r="AI212" s="122">
        <f t="shared" si="158"/>
        <v>2</v>
      </c>
      <c r="AJ212" s="134" t="e">
        <f t="shared" si="159"/>
        <v>#VALUE!</v>
      </c>
      <c r="AK212" s="134" t="e">
        <f t="shared" si="160"/>
        <v>#VALUE!</v>
      </c>
      <c r="AL212" s="133" t="e">
        <f>COUNTIFS(A1_Individu_Data_Keadaan_SDMK!A$4:A$149931,K212,A1_Individu_Data_Keadaan_SDMK!S$4:S$149285,"Dokter Spesialis Anak (Sp.A)")</f>
        <v>#VALUE!</v>
      </c>
      <c r="AM212" s="135">
        <f t="shared" si="161"/>
        <v>2</v>
      </c>
      <c r="AN212" s="134" t="e">
        <f t="shared" si="162"/>
        <v>#VALUE!</v>
      </c>
      <c r="AO212" s="134" t="e">
        <f t="shared" si="163"/>
        <v>#VALUE!</v>
      </c>
      <c r="AP212" s="133" t="e">
        <f>COUNTIFS(A1_Individu_Data_Keadaan_SDMK!A$4:A$149931,K212,A1_Individu_Data_Keadaan_SDMK!S$4:S$149285,"Dokter Spesialis Bedah (Sp.B)")</f>
        <v>#VALUE!</v>
      </c>
      <c r="AQ212" s="135">
        <f t="shared" si="164"/>
        <v>2</v>
      </c>
      <c r="AR212" s="134" t="e">
        <f t="shared" si="165"/>
        <v>#VALUE!</v>
      </c>
      <c r="AS212" s="134" t="e">
        <f t="shared" si="166"/>
        <v>#VALUE!</v>
      </c>
      <c r="AT212" s="133" t="e">
        <f>COUNTIFS(A1_Individu_Data_Keadaan_SDMK!A$4:A$149931,K212,A1_Individu_Data_Keadaan_SDMK!S$4:S$149285,"Dokter Spesialis Radiologi (Sp.Rad)")</f>
        <v>#VALUE!</v>
      </c>
      <c r="AU212" s="135">
        <f t="shared" si="167"/>
        <v>1</v>
      </c>
      <c r="AV212" s="134" t="e">
        <f t="shared" si="168"/>
        <v>#VALUE!</v>
      </c>
      <c r="AW212" s="134" t="e">
        <f t="shared" si="169"/>
        <v>#VALUE!</v>
      </c>
      <c r="AX212" s="133" t="e">
        <f>COUNTIFS(A1_Individu_Data_Keadaan_SDMK!A$4:A$149931,K212,A1_Individu_Data_Keadaan_SDMK!S$4:S$149285,"Dokter Spesialis Anastesiologi (Sp.An)")</f>
        <v>#VALUE!</v>
      </c>
      <c r="AY212" s="135">
        <f t="shared" si="170"/>
        <v>1</v>
      </c>
      <c r="AZ212" s="134" t="e">
        <f t="shared" si="171"/>
        <v>#VALUE!</v>
      </c>
      <c r="BA212" s="134" t="e">
        <f t="shared" si="172"/>
        <v>#VALUE!</v>
      </c>
      <c r="BB212" s="133" t="e">
        <f>COUNTIFS(A1_Individu_Data_Keadaan_SDMK!A$4:A$149931,K212,A1_Individu_Data_Keadaan_SDMK!S$4:S$149285,"Dokter Spesialis Patologi Klinik (SP.PK)")</f>
        <v>#VALUE!</v>
      </c>
      <c r="BC212" s="135">
        <f t="shared" si="173"/>
        <v>1</v>
      </c>
      <c r="BD212" s="134" t="e">
        <f t="shared" si="174"/>
        <v>#VALUE!</v>
      </c>
      <c r="BE212" s="134" t="e">
        <f t="shared" si="175"/>
        <v>#VALUE!</v>
      </c>
      <c r="BF212" s="133" t="e">
        <f>COUNTIFS(A1_Individu_Data_Keadaan_SDMK!A$4:A$149931,K212,A1_Individu_Data_Keadaan_SDMK!S$4:S$149285,"Dokter Spesialis Patologi Anatomi (Sp.PA)")</f>
        <v>#VALUE!</v>
      </c>
      <c r="BG212" s="135">
        <f t="shared" si="176"/>
        <v>0</v>
      </c>
      <c r="BH212" s="134" t="e">
        <f t="shared" si="177"/>
        <v>#VALUE!</v>
      </c>
      <c r="BI212" s="134" t="e">
        <f t="shared" si="178"/>
        <v>#VALUE!</v>
      </c>
      <c r="BJ212" s="133" t="e">
        <f>COUNTIFS(A1_Individu_Data_Keadaan_SDMK!A$4:A$149931,K212,A1_Individu_Data_Keadaan_SDMK!S$4:S$149285,"Dokter Spesialis Rehabilitasi Medik (Sp.RM)")</f>
        <v>#VALUE!</v>
      </c>
      <c r="BK212" s="135" t="e">
        <f t="shared" si="179"/>
        <v>#VALUE!</v>
      </c>
      <c r="BL212" s="134" t="e">
        <f t="shared" si="180"/>
        <v>#VALUE!</v>
      </c>
      <c r="BM212" s="134" t="e">
        <f t="shared" si="181"/>
        <v>#VALUE!</v>
      </c>
      <c r="BN212" s="139" t="e">
        <f t="shared" si="182"/>
        <v>#VALUE!</v>
      </c>
    </row>
    <row r="213" spans="11:66" ht="15">
      <c r="K213" s="120" t="s">
        <v>14564</v>
      </c>
      <c r="L213" s="120" t="s">
        <v>14565</v>
      </c>
      <c r="M213" s="120" t="s">
        <v>1632</v>
      </c>
      <c r="N213" s="120" t="s">
        <v>12208</v>
      </c>
      <c r="O213" s="120" t="s">
        <v>12203</v>
      </c>
      <c r="P213" s="120">
        <v>33</v>
      </c>
      <c r="Q213" s="120">
        <v>3328</v>
      </c>
      <c r="R213" s="348" t="str">
        <f>IF(P213&lt;&gt;"",VLOOKUP(P213,'01_MASTER_KODE_WILAYAH'!H$1437:I$1470,2,FALSE),"")</f>
        <v>JAWA TENGAH</v>
      </c>
      <c r="S213" s="348" t="str">
        <f>IF(Q213&lt;&gt;"",VLOOKUP(Q213,'01_MASTER_KODE_WILAYAH'!D$5:F$1353,3,FALSE),"")</f>
        <v>TEGAL</v>
      </c>
      <c r="T213" s="422" t="str">
        <f t="shared" ref="T213:T276" si="183">LEFT(O213,10)</f>
        <v>Organisasi</v>
      </c>
      <c r="U213" s="145" t="e">
        <f t="shared" ref="U213:U276" si="184">AD213+AH213+AL213+AP213+AT213+AX213+BB213</f>
        <v>#VALUE!</v>
      </c>
      <c r="V213" s="133" t="e">
        <f>COUNTIFS(A1_Individu_Data_Keadaan_SDMK!A$4:A$149931,K213,A1_Individu_Data_Keadaan_SDMK!S$4:S$149285,"Dokter Umum")</f>
        <v>#VALUE!</v>
      </c>
      <c r="W213" s="122">
        <f t="shared" ref="W213:W276" si="185">IF(N213="A",18,IF(N213="B",12,IF(N213="C",9,IF(N213="D",4,1))))</f>
        <v>9</v>
      </c>
      <c r="X213" s="134" t="e">
        <f t="shared" ref="X213:X276" si="186">IF((V213-W213)&gt;0,(V213-W213),0)</f>
        <v>#VALUE!</v>
      </c>
      <c r="Y213" s="134" t="e">
        <f t="shared" ref="Y213:Y276" si="187">IF((V213-W213)&lt;0,ABS(V213-W213),0)</f>
        <v>#VALUE!</v>
      </c>
      <c r="Z213" s="133" t="e">
        <f>COUNTIFS(A1_Individu_Data_Keadaan_SDMK!A$4:A$149931,K213,A1_Individu_Data_Keadaan_SDMK!S$4:S$149285,"Dokter Gigi")</f>
        <v>#VALUE!</v>
      </c>
      <c r="AA213" s="122">
        <f t="shared" ref="AA213:AA276" si="188">IF(N213="A",4,IF(N213="B",3,IF(N213="C",2,IF(N213="D",1,1))))</f>
        <v>2</v>
      </c>
      <c r="AB213" s="134" t="e">
        <f t="shared" ref="AB213:AB276" si="189">IF((Z213-AA213)&gt;0,(Z213-AA213),0)</f>
        <v>#VALUE!</v>
      </c>
      <c r="AC213" s="134" t="e">
        <f t="shared" ref="AC213:AC276" si="190">IF((Z213-AA213)&lt;0,ABS(Z213-AA213),0)</f>
        <v>#VALUE!</v>
      </c>
      <c r="AD213" s="133" t="e">
        <f>COUNTIFS(A1_Individu_Data_Keadaan_SDMK!A$4:A$149931,K213,A1_Individu_Data_Keadaan_SDMK!S$4:S$149285,"Dokter Spesialis Penyakit Dalam (Sp.PD)")</f>
        <v>#VALUE!</v>
      </c>
      <c r="AE213" s="122">
        <f t="shared" ref="AE213:AE276" si="191">IF(N213="A",6,IF(N213="B",3,IF(N213="C",2,IF(N213="D",1,1))))</f>
        <v>2</v>
      </c>
      <c r="AF213" s="134" t="e">
        <f t="shared" ref="AF213:AF276" si="192">IF((AD213-AE213)&gt;0,(AD213-AE213),0)</f>
        <v>#VALUE!</v>
      </c>
      <c r="AG213" s="134" t="e">
        <f t="shared" ref="AG213:AG276" si="193">IF((AD213-AE213)&lt;0,ABS(AD213-AE213),0)</f>
        <v>#VALUE!</v>
      </c>
      <c r="AH213" s="133" t="e">
        <f>COUNTIFS(A1_Individu_Data_Keadaan_SDMK!A$4:A$149931,K213,A1_Individu_Data_Keadaan_SDMK!S$4:S$149285,"Dokter Spesialis Obstetri &amp; Ginekologi - Kebidanan &amp; Kandungan (Sp.OG)")</f>
        <v>#VALUE!</v>
      </c>
      <c r="AI213" s="122">
        <f t="shared" ref="AI213:AI276" si="194">IF(N213="A",6,IF(N213="B",3,IF(N213="C",2,IF(N213="D",1,1))))</f>
        <v>2</v>
      </c>
      <c r="AJ213" s="134" t="e">
        <f t="shared" ref="AJ213:AJ276" si="195">IF((AH213-AI213)&gt;0,(AH213-AI213),0)</f>
        <v>#VALUE!</v>
      </c>
      <c r="AK213" s="134" t="e">
        <f t="shared" ref="AK213:AK276" si="196">IF((AH213-AI213)&lt;0,ABS(AH213-AI213),0)</f>
        <v>#VALUE!</v>
      </c>
      <c r="AL213" s="133" t="e">
        <f>COUNTIFS(A1_Individu_Data_Keadaan_SDMK!A$4:A$149931,K213,A1_Individu_Data_Keadaan_SDMK!S$4:S$149285,"Dokter Spesialis Anak (Sp.A)")</f>
        <v>#VALUE!</v>
      </c>
      <c r="AM213" s="135">
        <f t="shared" ref="AM213:AM276" si="197">IF(N213="A",6,IF(N213="B",3,IF(N213="C",2,IF(N213="D",1,1))))</f>
        <v>2</v>
      </c>
      <c r="AN213" s="134" t="e">
        <f t="shared" ref="AN213:AN276" si="198">IF((AL213-AM213)&gt;0,(AL213-AM213),0)</f>
        <v>#VALUE!</v>
      </c>
      <c r="AO213" s="134" t="e">
        <f t="shared" ref="AO213:AO276" si="199">IF((AL213-AM213)&lt;0,ABS(AL213-AM213),0)</f>
        <v>#VALUE!</v>
      </c>
      <c r="AP213" s="133" t="e">
        <f>COUNTIFS(A1_Individu_Data_Keadaan_SDMK!A$4:A$149931,K213,A1_Individu_Data_Keadaan_SDMK!S$4:S$149285,"Dokter Spesialis Bedah (Sp.B)")</f>
        <v>#VALUE!</v>
      </c>
      <c r="AQ213" s="135">
        <f t="shared" ref="AQ213:AQ276" si="200">IF(N213="A",6,IF(N213="B",3,IF(N213="C",2,IF(N213="D",1,1))))</f>
        <v>2</v>
      </c>
      <c r="AR213" s="134" t="e">
        <f t="shared" ref="AR213:AR276" si="201">IF((AP213-AQ213)&gt;0,(AP213-AQ213),0)</f>
        <v>#VALUE!</v>
      </c>
      <c r="AS213" s="134" t="e">
        <f t="shared" ref="AS213:AS276" si="202">IF((AP213-AQ213)&lt;0,ABS(AP213-AQ213),0)</f>
        <v>#VALUE!</v>
      </c>
      <c r="AT213" s="133" t="e">
        <f>COUNTIFS(A1_Individu_Data_Keadaan_SDMK!A$4:A$149931,K213,A1_Individu_Data_Keadaan_SDMK!S$4:S$149285,"Dokter Spesialis Radiologi (Sp.Rad)")</f>
        <v>#VALUE!</v>
      </c>
      <c r="AU213" s="135">
        <f t="shared" ref="AU213:AU276" si="203">IF(N213="A",3,IF(N213="B",2,IF(N213="C",1,IF(N213="D",0,0))))</f>
        <v>1</v>
      </c>
      <c r="AV213" s="134" t="e">
        <f t="shared" ref="AV213:AV276" si="204">IF((AT213-AU213)&gt;0,(AT213-AU213),0)</f>
        <v>#VALUE!</v>
      </c>
      <c r="AW213" s="134" t="e">
        <f t="shared" ref="AW213:AW276" si="205">IF((AT213-AU213)&lt;0,ABS(AT213-AU213),0)</f>
        <v>#VALUE!</v>
      </c>
      <c r="AX213" s="133" t="e">
        <f>COUNTIFS(A1_Individu_Data_Keadaan_SDMK!A$4:A$149931,K213,A1_Individu_Data_Keadaan_SDMK!S$4:S$149285,"Dokter Spesialis Anastesiologi (Sp.An)")</f>
        <v>#VALUE!</v>
      </c>
      <c r="AY213" s="135">
        <f t="shared" ref="AY213:AY276" si="206">IF(N213="A",3,IF(N213="B",2,IF(N213="C",1,IF(N213="D",0,0))))</f>
        <v>1</v>
      </c>
      <c r="AZ213" s="134" t="e">
        <f t="shared" ref="AZ213:AZ276" si="207">IF((AX213-AY213)&gt;0,(AX213-AY213),0)</f>
        <v>#VALUE!</v>
      </c>
      <c r="BA213" s="134" t="e">
        <f t="shared" ref="BA213:BA276" si="208">IF((AX213-AY213)&lt;0,ABS(AX213-AY213),0)</f>
        <v>#VALUE!</v>
      </c>
      <c r="BB213" s="133" t="e">
        <f>COUNTIFS(A1_Individu_Data_Keadaan_SDMK!A$4:A$149931,K213,A1_Individu_Data_Keadaan_SDMK!S$4:S$149285,"Dokter Spesialis Patologi Klinik (SP.PK)")</f>
        <v>#VALUE!</v>
      </c>
      <c r="BC213" s="135">
        <f t="shared" ref="BC213:BC276" si="209">IF(N213="A",3,IF(N213="B",2,IF(N213="C",1,IF(N213="D",0,0))))</f>
        <v>1</v>
      </c>
      <c r="BD213" s="134" t="e">
        <f t="shared" ref="BD213:BD276" si="210">IF((BB213-BC213)&gt;0,(BB213-BC213),0)</f>
        <v>#VALUE!</v>
      </c>
      <c r="BE213" s="134" t="e">
        <f t="shared" ref="BE213:BE276" si="211">IF((BB213-BC213)&lt;0,ABS(BB213-BC213),0)</f>
        <v>#VALUE!</v>
      </c>
      <c r="BF213" s="133" t="e">
        <f>COUNTIFS(A1_Individu_Data_Keadaan_SDMK!A$4:A$149931,K213,A1_Individu_Data_Keadaan_SDMK!S$4:S$149285,"Dokter Spesialis Patologi Anatomi (Sp.PA)")</f>
        <v>#VALUE!</v>
      </c>
      <c r="BG213" s="135">
        <f t="shared" ref="BG213:BG276" si="212">IF(R213="A",3,IF(R213="B",2,IF(R213="C",0,IF(R213="D",0,0))))</f>
        <v>0</v>
      </c>
      <c r="BH213" s="134" t="e">
        <f t="shared" ref="BH213:BH276" si="213">IF((BF213-BG213)&gt;0,(BF213-BG213),0)</f>
        <v>#VALUE!</v>
      </c>
      <c r="BI213" s="134" t="e">
        <f t="shared" ref="BI213:BI276" si="214">IF((BF213-BG213)&lt;0,ABS(BF213-BG213),0)</f>
        <v>#VALUE!</v>
      </c>
      <c r="BJ213" s="133" t="e">
        <f>COUNTIFS(A1_Individu_Data_Keadaan_SDMK!A$4:A$149931,K213,A1_Individu_Data_Keadaan_SDMK!S$4:S$149285,"Dokter Spesialis Rehabilitasi Medik (Sp.RM)")</f>
        <v>#VALUE!</v>
      </c>
      <c r="BK213" s="135" t="e">
        <f t="shared" ref="BK213:BK276" si="215">IF(AD213="A",3,IF(AD213="B",2,IF(AD213="C",0,IF(AD213="D",0,0))))</f>
        <v>#VALUE!</v>
      </c>
      <c r="BL213" s="134" t="e">
        <f t="shared" ref="BL213:BL276" si="216">IF((BJ213-BK213)&gt;0,(BJ213-BK213),0)</f>
        <v>#VALUE!</v>
      </c>
      <c r="BM213" s="134" t="e">
        <f t="shared" ref="BM213:BM276" si="217">IF((BJ213-BK213)&lt;0,ABS(BJ213-BK213),0)</f>
        <v>#VALUE!</v>
      </c>
      <c r="BN213" s="139" t="e">
        <f t="shared" ref="BN213:BN276" si="218">IF(AND(AD213&gt;=1,AH213&gt;=1,AL213&gt;=1,AP213&gt;=1,AT213&gt;=1,AX213&gt;=1,BB213&gt;=1),"Memenuhi","Belum Memenuhi")</f>
        <v>#VALUE!</v>
      </c>
    </row>
    <row r="214" spans="11:66" ht="15">
      <c r="K214" s="120" t="s">
        <v>14566</v>
      </c>
      <c r="L214" s="120" t="s">
        <v>14567</v>
      </c>
      <c r="M214" s="120" t="s">
        <v>1632</v>
      </c>
      <c r="N214" s="120" t="s">
        <v>12209</v>
      </c>
      <c r="O214" s="120" t="s">
        <v>14225</v>
      </c>
      <c r="P214" s="120">
        <v>33</v>
      </c>
      <c r="Q214" s="120">
        <v>3328</v>
      </c>
      <c r="R214" s="348" t="str">
        <f>IF(P214&lt;&gt;"",VLOOKUP(P214,'01_MASTER_KODE_WILAYAH'!H$1437:I$1470,2,FALSE),"")</f>
        <v>JAWA TENGAH</v>
      </c>
      <c r="S214" s="348" t="str">
        <f>IF(Q214&lt;&gt;"",VLOOKUP(Q214,'01_MASTER_KODE_WILAYAH'!D$5:F$1353,3,FALSE),"")</f>
        <v>TEGAL</v>
      </c>
      <c r="T214" s="422" t="str">
        <f t="shared" si="183"/>
        <v>Perorangan</v>
      </c>
      <c r="U214" s="145" t="e">
        <f t="shared" si="184"/>
        <v>#VALUE!</v>
      </c>
      <c r="V214" s="133" t="e">
        <f>COUNTIFS(A1_Individu_Data_Keadaan_SDMK!A$4:A$149931,K214,A1_Individu_Data_Keadaan_SDMK!S$4:S$149285,"Dokter Umum")</f>
        <v>#VALUE!</v>
      </c>
      <c r="W214" s="122">
        <f t="shared" si="185"/>
        <v>4</v>
      </c>
      <c r="X214" s="134" t="e">
        <f t="shared" si="186"/>
        <v>#VALUE!</v>
      </c>
      <c r="Y214" s="134" t="e">
        <f t="shared" si="187"/>
        <v>#VALUE!</v>
      </c>
      <c r="Z214" s="133" t="e">
        <f>COUNTIFS(A1_Individu_Data_Keadaan_SDMK!A$4:A$149931,K214,A1_Individu_Data_Keadaan_SDMK!S$4:S$149285,"Dokter Gigi")</f>
        <v>#VALUE!</v>
      </c>
      <c r="AA214" s="122">
        <f t="shared" si="188"/>
        <v>1</v>
      </c>
      <c r="AB214" s="134" t="e">
        <f t="shared" si="189"/>
        <v>#VALUE!</v>
      </c>
      <c r="AC214" s="134" t="e">
        <f t="shared" si="190"/>
        <v>#VALUE!</v>
      </c>
      <c r="AD214" s="133" t="e">
        <f>COUNTIFS(A1_Individu_Data_Keadaan_SDMK!A$4:A$149931,K214,A1_Individu_Data_Keadaan_SDMK!S$4:S$149285,"Dokter Spesialis Penyakit Dalam (Sp.PD)")</f>
        <v>#VALUE!</v>
      </c>
      <c r="AE214" s="122">
        <f t="shared" si="191"/>
        <v>1</v>
      </c>
      <c r="AF214" s="134" t="e">
        <f t="shared" si="192"/>
        <v>#VALUE!</v>
      </c>
      <c r="AG214" s="134" t="e">
        <f t="shared" si="193"/>
        <v>#VALUE!</v>
      </c>
      <c r="AH214" s="133" t="e">
        <f>COUNTIFS(A1_Individu_Data_Keadaan_SDMK!A$4:A$149931,K214,A1_Individu_Data_Keadaan_SDMK!S$4:S$149285,"Dokter Spesialis Obstetri &amp; Ginekologi - Kebidanan &amp; Kandungan (Sp.OG)")</f>
        <v>#VALUE!</v>
      </c>
      <c r="AI214" s="122">
        <f t="shared" si="194"/>
        <v>1</v>
      </c>
      <c r="AJ214" s="134" t="e">
        <f t="shared" si="195"/>
        <v>#VALUE!</v>
      </c>
      <c r="AK214" s="134" t="e">
        <f t="shared" si="196"/>
        <v>#VALUE!</v>
      </c>
      <c r="AL214" s="133" t="e">
        <f>COUNTIFS(A1_Individu_Data_Keadaan_SDMK!A$4:A$149931,K214,A1_Individu_Data_Keadaan_SDMK!S$4:S$149285,"Dokter Spesialis Anak (Sp.A)")</f>
        <v>#VALUE!</v>
      </c>
      <c r="AM214" s="135">
        <f t="shared" si="197"/>
        <v>1</v>
      </c>
      <c r="AN214" s="134" t="e">
        <f t="shared" si="198"/>
        <v>#VALUE!</v>
      </c>
      <c r="AO214" s="134" t="e">
        <f t="shared" si="199"/>
        <v>#VALUE!</v>
      </c>
      <c r="AP214" s="133" t="e">
        <f>COUNTIFS(A1_Individu_Data_Keadaan_SDMK!A$4:A$149931,K214,A1_Individu_Data_Keadaan_SDMK!S$4:S$149285,"Dokter Spesialis Bedah (Sp.B)")</f>
        <v>#VALUE!</v>
      </c>
      <c r="AQ214" s="135">
        <f t="shared" si="200"/>
        <v>1</v>
      </c>
      <c r="AR214" s="134" t="e">
        <f t="shared" si="201"/>
        <v>#VALUE!</v>
      </c>
      <c r="AS214" s="134" t="e">
        <f t="shared" si="202"/>
        <v>#VALUE!</v>
      </c>
      <c r="AT214" s="133" t="e">
        <f>COUNTIFS(A1_Individu_Data_Keadaan_SDMK!A$4:A$149931,K214,A1_Individu_Data_Keadaan_SDMK!S$4:S$149285,"Dokter Spesialis Radiologi (Sp.Rad)")</f>
        <v>#VALUE!</v>
      </c>
      <c r="AU214" s="135">
        <f t="shared" si="203"/>
        <v>0</v>
      </c>
      <c r="AV214" s="134" t="e">
        <f t="shared" si="204"/>
        <v>#VALUE!</v>
      </c>
      <c r="AW214" s="134" t="e">
        <f t="shared" si="205"/>
        <v>#VALUE!</v>
      </c>
      <c r="AX214" s="133" t="e">
        <f>COUNTIFS(A1_Individu_Data_Keadaan_SDMK!A$4:A$149931,K214,A1_Individu_Data_Keadaan_SDMK!S$4:S$149285,"Dokter Spesialis Anastesiologi (Sp.An)")</f>
        <v>#VALUE!</v>
      </c>
      <c r="AY214" s="135">
        <f t="shared" si="206"/>
        <v>0</v>
      </c>
      <c r="AZ214" s="134" t="e">
        <f t="shared" si="207"/>
        <v>#VALUE!</v>
      </c>
      <c r="BA214" s="134" t="e">
        <f t="shared" si="208"/>
        <v>#VALUE!</v>
      </c>
      <c r="BB214" s="133" t="e">
        <f>COUNTIFS(A1_Individu_Data_Keadaan_SDMK!A$4:A$149931,K214,A1_Individu_Data_Keadaan_SDMK!S$4:S$149285,"Dokter Spesialis Patologi Klinik (SP.PK)")</f>
        <v>#VALUE!</v>
      </c>
      <c r="BC214" s="135">
        <f t="shared" si="209"/>
        <v>0</v>
      </c>
      <c r="BD214" s="134" t="e">
        <f t="shared" si="210"/>
        <v>#VALUE!</v>
      </c>
      <c r="BE214" s="134" t="e">
        <f t="shared" si="211"/>
        <v>#VALUE!</v>
      </c>
      <c r="BF214" s="133" t="e">
        <f>COUNTIFS(A1_Individu_Data_Keadaan_SDMK!A$4:A$149931,K214,A1_Individu_Data_Keadaan_SDMK!S$4:S$149285,"Dokter Spesialis Patologi Anatomi (Sp.PA)")</f>
        <v>#VALUE!</v>
      </c>
      <c r="BG214" s="135">
        <f t="shared" si="212"/>
        <v>0</v>
      </c>
      <c r="BH214" s="134" t="e">
        <f t="shared" si="213"/>
        <v>#VALUE!</v>
      </c>
      <c r="BI214" s="134" t="e">
        <f t="shared" si="214"/>
        <v>#VALUE!</v>
      </c>
      <c r="BJ214" s="133" t="e">
        <f>COUNTIFS(A1_Individu_Data_Keadaan_SDMK!A$4:A$149931,K214,A1_Individu_Data_Keadaan_SDMK!S$4:S$149285,"Dokter Spesialis Rehabilitasi Medik (Sp.RM)")</f>
        <v>#VALUE!</v>
      </c>
      <c r="BK214" s="135" t="e">
        <f t="shared" si="215"/>
        <v>#VALUE!</v>
      </c>
      <c r="BL214" s="134" t="e">
        <f t="shared" si="216"/>
        <v>#VALUE!</v>
      </c>
      <c r="BM214" s="134" t="e">
        <f t="shared" si="217"/>
        <v>#VALUE!</v>
      </c>
      <c r="BN214" s="139" t="e">
        <f t="shared" si="218"/>
        <v>#VALUE!</v>
      </c>
    </row>
    <row r="215" spans="11:66" ht="15">
      <c r="K215" s="120" t="s">
        <v>14568</v>
      </c>
      <c r="L215" s="120" t="s">
        <v>14569</v>
      </c>
      <c r="M215" s="120" t="s">
        <v>1632</v>
      </c>
      <c r="N215" s="120" t="s">
        <v>12208</v>
      </c>
      <c r="O215" s="120" t="s">
        <v>12204</v>
      </c>
      <c r="P215" s="120">
        <v>33</v>
      </c>
      <c r="Q215" s="120">
        <v>3328</v>
      </c>
      <c r="R215" s="348" t="str">
        <f>IF(P215&lt;&gt;"",VLOOKUP(P215,'01_MASTER_KODE_WILAYAH'!H$1437:I$1470,2,FALSE),"")</f>
        <v>JAWA TENGAH</v>
      </c>
      <c r="S215" s="348" t="str">
        <f>IF(Q215&lt;&gt;"",VLOOKUP(Q215,'01_MASTER_KODE_WILAYAH'!D$5:F$1353,3,FALSE),"")</f>
        <v>TEGAL</v>
      </c>
      <c r="T215" s="422" t="str">
        <f t="shared" si="183"/>
        <v>Swasta/Lai</v>
      </c>
      <c r="U215" s="145" t="e">
        <f t="shared" si="184"/>
        <v>#VALUE!</v>
      </c>
      <c r="V215" s="133" t="e">
        <f>COUNTIFS(A1_Individu_Data_Keadaan_SDMK!A$4:A$149931,K215,A1_Individu_Data_Keadaan_SDMK!S$4:S$149285,"Dokter Umum")</f>
        <v>#VALUE!</v>
      </c>
      <c r="W215" s="122">
        <f t="shared" si="185"/>
        <v>9</v>
      </c>
      <c r="X215" s="134" t="e">
        <f t="shared" si="186"/>
        <v>#VALUE!</v>
      </c>
      <c r="Y215" s="134" t="e">
        <f t="shared" si="187"/>
        <v>#VALUE!</v>
      </c>
      <c r="Z215" s="133" t="e">
        <f>COUNTIFS(A1_Individu_Data_Keadaan_SDMK!A$4:A$149931,K215,A1_Individu_Data_Keadaan_SDMK!S$4:S$149285,"Dokter Gigi")</f>
        <v>#VALUE!</v>
      </c>
      <c r="AA215" s="122">
        <f t="shared" si="188"/>
        <v>2</v>
      </c>
      <c r="AB215" s="134" t="e">
        <f t="shared" si="189"/>
        <v>#VALUE!</v>
      </c>
      <c r="AC215" s="134" t="e">
        <f t="shared" si="190"/>
        <v>#VALUE!</v>
      </c>
      <c r="AD215" s="133" t="e">
        <f>COUNTIFS(A1_Individu_Data_Keadaan_SDMK!A$4:A$149931,K215,A1_Individu_Data_Keadaan_SDMK!S$4:S$149285,"Dokter Spesialis Penyakit Dalam (Sp.PD)")</f>
        <v>#VALUE!</v>
      </c>
      <c r="AE215" s="122">
        <f t="shared" si="191"/>
        <v>2</v>
      </c>
      <c r="AF215" s="134" t="e">
        <f t="shared" si="192"/>
        <v>#VALUE!</v>
      </c>
      <c r="AG215" s="134" t="e">
        <f t="shared" si="193"/>
        <v>#VALUE!</v>
      </c>
      <c r="AH215" s="133" t="e">
        <f>COUNTIFS(A1_Individu_Data_Keadaan_SDMK!A$4:A$149931,K215,A1_Individu_Data_Keadaan_SDMK!S$4:S$149285,"Dokter Spesialis Obstetri &amp; Ginekologi - Kebidanan &amp; Kandungan (Sp.OG)")</f>
        <v>#VALUE!</v>
      </c>
      <c r="AI215" s="122">
        <f t="shared" si="194"/>
        <v>2</v>
      </c>
      <c r="AJ215" s="134" t="e">
        <f t="shared" si="195"/>
        <v>#VALUE!</v>
      </c>
      <c r="AK215" s="134" t="e">
        <f t="shared" si="196"/>
        <v>#VALUE!</v>
      </c>
      <c r="AL215" s="133" t="e">
        <f>COUNTIFS(A1_Individu_Data_Keadaan_SDMK!A$4:A$149931,K215,A1_Individu_Data_Keadaan_SDMK!S$4:S$149285,"Dokter Spesialis Anak (Sp.A)")</f>
        <v>#VALUE!</v>
      </c>
      <c r="AM215" s="135">
        <f t="shared" si="197"/>
        <v>2</v>
      </c>
      <c r="AN215" s="134" t="e">
        <f t="shared" si="198"/>
        <v>#VALUE!</v>
      </c>
      <c r="AO215" s="134" t="e">
        <f t="shared" si="199"/>
        <v>#VALUE!</v>
      </c>
      <c r="AP215" s="133" t="e">
        <f>COUNTIFS(A1_Individu_Data_Keadaan_SDMK!A$4:A$149931,K215,A1_Individu_Data_Keadaan_SDMK!S$4:S$149285,"Dokter Spesialis Bedah (Sp.B)")</f>
        <v>#VALUE!</v>
      </c>
      <c r="AQ215" s="135">
        <f t="shared" si="200"/>
        <v>2</v>
      </c>
      <c r="AR215" s="134" t="e">
        <f t="shared" si="201"/>
        <v>#VALUE!</v>
      </c>
      <c r="AS215" s="134" t="e">
        <f t="shared" si="202"/>
        <v>#VALUE!</v>
      </c>
      <c r="AT215" s="133" t="e">
        <f>COUNTIFS(A1_Individu_Data_Keadaan_SDMK!A$4:A$149931,K215,A1_Individu_Data_Keadaan_SDMK!S$4:S$149285,"Dokter Spesialis Radiologi (Sp.Rad)")</f>
        <v>#VALUE!</v>
      </c>
      <c r="AU215" s="135">
        <f t="shared" si="203"/>
        <v>1</v>
      </c>
      <c r="AV215" s="134" t="e">
        <f t="shared" si="204"/>
        <v>#VALUE!</v>
      </c>
      <c r="AW215" s="134" t="e">
        <f t="shared" si="205"/>
        <v>#VALUE!</v>
      </c>
      <c r="AX215" s="133" t="e">
        <f>COUNTIFS(A1_Individu_Data_Keadaan_SDMK!A$4:A$149931,K215,A1_Individu_Data_Keadaan_SDMK!S$4:S$149285,"Dokter Spesialis Anastesiologi (Sp.An)")</f>
        <v>#VALUE!</v>
      </c>
      <c r="AY215" s="135">
        <f t="shared" si="206"/>
        <v>1</v>
      </c>
      <c r="AZ215" s="134" t="e">
        <f t="shared" si="207"/>
        <v>#VALUE!</v>
      </c>
      <c r="BA215" s="134" t="e">
        <f t="shared" si="208"/>
        <v>#VALUE!</v>
      </c>
      <c r="BB215" s="133" t="e">
        <f>COUNTIFS(A1_Individu_Data_Keadaan_SDMK!A$4:A$149931,K215,A1_Individu_Data_Keadaan_SDMK!S$4:S$149285,"Dokter Spesialis Patologi Klinik (SP.PK)")</f>
        <v>#VALUE!</v>
      </c>
      <c r="BC215" s="135">
        <f t="shared" si="209"/>
        <v>1</v>
      </c>
      <c r="BD215" s="134" t="e">
        <f t="shared" si="210"/>
        <v>#VALUE!</v>
      </c>
      <c r="BE215" s="134" t="e">
        <f t="shared" si="211"/>
        <v>#VALUE!</v>
      </c>
      <c r="BF215" s="133" t="e">
        <f>COUNTIFS(A1_Individu_Data_Keadaan_SDMK!A$4:A$149931,K215,A1_Individu_Data_Keadaan_SDMK!S$4:S$149285,"Dokter Spesialis Patologi Anatomi (Sp.PA)")</f>
        <v>#VALUE!</v>
      </c>
      <c r="BG215" s="135">
        <f t="shared" si="212"/>
        <v>0</v>
      </c>
      <c r="BH215" s="134" t="e">
        <f t="shared" si="213"/>
        <v>#VALUE!</v>
      </c>
      <c r="BI215" s="134" t="e">
        <f t="shared" si="214"/>
        <v>#VALUE!</v>
      </c>
      <c r="BJ215" s="133" t="e">
        <f>COUNTIFS(A1_Individu_Data_Keadaan_SDMK!A$4:A$149931,K215,A1_Individu_Data_Keadaan_SDMK!S$4:S$149285,"Dokter Spesialis Rehabilitasi Medik (Sp.RM)")</f>
        <v>#VALUE!</v>
      </c>
      <c r="BK215" s="135" t="e">
        <f t="shared" si="215"/>
        <v>#VALUE!</v>
      </c>
      <c r="BL215" s="134" t="e">
        <f t="shared" si="216"/>
        <v>#VALUE!</v>
      </c>
      <c r="BM215" s="134" t="e">
        <f t="shared" si="217"/>
        <v>#VALUE!</v>
      </c>
      <c r="BN215" s="139" t="e">
        <f t="shared" si="218"/>
        <v>#VALUE!</v>
      </c>
    </row>
    <row r="216" spans="11:66" ht="15">
      <c r="K216" s="120" t="s">
        <v>14570</v>
      </c>
      <c r="L216" s="120" t="s">
        <v>14571</v>
      </c>
      <c r="M216" s="120" t="s">
        <v>1632</v>
      </c>
      <c r="N216" s="120" t="s">
        <v>12207</v>
      </c>
      <c r="O216" s="120" t="s">
        <v>12201</v>
      </c>
      <c r="P216" s="120">
        <v>33</v>
      </c>
      <c r="Q216" s="120">
        <v>3329</v>
      </c>
      <c r="R216" s="348" t="str">
        <f>IF(P216&lt;&gt;"",VLOOKUP(P216,'01_MASTER_KODE_WILAYAH'!H$1437:I$1470,2,FALSE),"")</f>
        <v>JAWA TENGAH</v>
      </c>
      <c r="S216" s="348" t="str">
        <f>IF(Q216&lt;&gt;"",VLOOKUP(Q216,'01_MASTER_KODE_WILAYAH'!D$5:F$1353,3,FALSE),"")</f>
        <v>BREBES</v>
      </c>
      <c r="T216" s="422" t="str">
        <f t="shared" si="183"/>
        <v>Pemerintah</v>
      </c>
      <c r="U216" s="145" t="e">
        <f t="shared" si="184"/>
        <v>#VALUE!</v>
      </c>
      <c r="V216" s="133" t="e">
        <f>COUNTIFS(A1_Individu_Data_Keadaan_SDMK!A$4:A$149931,K216,A1_Individu_Data_Keadaan_SDMK!S$4:S$149285,"Dokter Umum")</f>
        <v>#VALUE!</v>
      </c>
      <c r="W216" s="122">
        <f t="shared" si="185"/>
        <v>12</v>
      </c>
      <c r="X216" s="134" t="e">
        <f t="shared" si="186"/>
        <v>#VALUE!</v>
      </c>
      <c r="Y216" s="134" t="e">
        <f t="shared" si="187"/>
        <v>#VALUE!</v>
      </c>
      <c r="Z216" s="133" t="e">
        <f>COUNTIFS(A1_Individu_Data_Keadaan_SDMK!A$4:A$149931,K216,A1_Individu_Data_Keadaan_SDMK!S$4:S$149285,"Dokter Gigi")</f>
        <v>#VALUE!</v>
      </c>
      <c r="AA216" s="122">
        <f t="shared" si="188"/>
        <v>3</v>
      </c>
      <c r="AB216" s="134" t="e">
        <f t="shared" si="189"/>
        <v>#VALUE!</v>
      </c>
      <c r="AC216" s="134" t="e">
        <f t="shared" si="190"/>
        <v>#VALUE!</v>
      </c>
      <c r="AD216" s="133" t="e">
        <f>COUNTIFS(A1_Individu_Data_Keadaan_SDMK!A$4:A$149931,K216,A1_Individu_Data_Keadaan_SDMK!S$4:S$149285,"Dokter Spesialis Penyakit Dalam (Sp.PD)")</f>
        <v>#VALUE!</v>
      </c>
      <c r="AE216" s="122">
        <f t="shared" si="191"/>
        <v>3</v>
      </c>
      <c r="AF216" s="134" t="e">
        <f t="shared" si="192"/>
        <v>#VALUE!</v>
      </c>
      <c r="AG216" s="134" t="e">
        <f t="shared" si="193"/>
        <v>#VALUE!</v>
      </c>
      <c r="AH216" s="133" t="e">
        <f>COUNTIFS(A1_Individu_Data_Keadaan_SDMK!A$4:A$149931,K216,A1_Individu_Data_Keadaan_SDMK!S$4:S$149285,"Dokter Spesialis Obstetri &amp; Ginekologi - Kebidanan &amp; Kandungan (Sp.OG)")</f>
        <v>#VALUE!</v>
      </c>
      <c r="AI216" s="122">
        <f t="shared" si="194"/>
        <v>3</v>
      </c>
      <c r="AJ216" s="134" t="e">
        <f t="shared" si="195"/>
        <v>#VALUE!</v>
      </c>
      <c r="AK216" s="134" t="e">
        <f t="shared" si="196"/>
        <v>#VALUE!</v>
      </c>
      <c r="AL216" s="133" t="e">
        <f>COUNTIFS(A1_Individu_Data_Keadaan_SDMK!A$4:A$149931,K216,A1_Individu_Data_Keadaan_SDMK!S$4:S$149285,"Dokter Spesialis Anak (Sp.A)")</f>
        <v>#VALUE!</v>
      </c>
      <c r="AM216" s="135">
        <f t="shared" si="197"/>
        <v>3</v>
      </c>
      <c r="AN216" s="134" t="e">
        <f t="shared" si="198"/>
        <v>#VALUE!</v>
      </c>
      <c r="AO216" s="134" t="e">
        <f t="shared" si="199"/>
        <v>#VALUE!</v>
      </c>
      <c r="AP216" s="133" t="e">
        <f>COUNTIFS(A1_Individu_Data_Keadaan_SDMK!A$4:A$149931,K216,A1_Individu_Data_Keadaan_SDMK!S$4:S$149285,"Dokter Spesialis Bedah (Sp.B)")</f>
        <v>#VALUE!</v>
      </c>
      <c r="AQ216" s="135">
        <f t="shared" si="200"/>
        <v>3</v>
      </c>
      <c r="AR216" s="134" t="e">
        <f t="shared" si="201"/>
        <v>#VALUE!</v>
      </c>
      <c r="AS216" s="134" t="e">
        <f t="shared" si="202"/>
        <v>#VALUE!</v>
      </c>
      <c r="AT216" s="133" t="e">
        <f>COUNTIFS(A1_Individu_Data_Keadaan_SDMK!A$4:A$149931,K216,A1_Individu_Data_Keadaan_SDMK!S$4:S$149285,"Dokter Spesialis Radiologi (Sp.Rad)")</f>
        <v>#VALUE!</v>
      </c>
      <c r="AU216" s="135">
        <f t="shared" si="203"/>
        <v>2</v>
      </c>
      <c r="AV216" s="134" t="e">
        <f t="shared" si="204"/>
        <v>#VALUE!</v>
      </c>
      <c r="AW216" s="134" t="e">
        <f t="shared" si="205"/>
        <v>#VALUE!</v>
      </c>
      <c r="AX216" s="133" t="e">
        <f>COUNTIFS(A1_Individu_Data_Keadaan_SDMK!A$4:A$149931,K216,A1_Individu_Data_Keadaan_SDMK!S$4:S$149285,"Dokter Spesialis Anastesiologi (Sp.An)")</f>
        <v>#VALUE!</v>
      </c>
      <c r="AY216" s="135">
        <f t="shared" si="206"/>
        <v>2</v>
      </c>
      <c r="AZ216" s="134" t="e">
        <f t="shared" si="207"/>
        <v>#VALUE!</v>
      </c>
      <c r="BA216" s="134" t="e">
        <f t="shared" si="208"/>
        <v>#VALUE!</v>
      </c>
      <c r="BB216" s="133" t="e">
        <f>COUNTIFS(A1_Individu_Data_Keadaan_SDMK!A$4:A$149931,K216,A1_Individu_Data_Keadaan_SDMK!S$4:S$149285,"Dokter Spesialis Patologi Klinik (SP.PK)")</f>
        <v>#VALUE!</v>
      </c>
      <c r="BC216" s="135">
        <f t="shared" si="209"/>
        <v>2</v>
      </c>
      <c r="BD216" s="134" t="e">
        <f t="shared" si="210"/>
        <v>#VALUE!</v>
      </c>
      <c r="BE216" s="134" t="e">
        <f t="shared" si="211"/>
        <v>#VALUE!</v>
      </c>
      <c r="BF216" s="133" t="e">
        <f>COUNTIFS(A1_Individu_Data_Keadaan_SDMK!A$4:A$149931,K216,A1_Individu_Data_Keadaan_SDMK!S$4:S$149285,"Dokter Spesialis Patologi Anatomi (Sp.PA)")</f>
        <v>#VALUE!</v>
      </c>
      <c r="BG216" s="135">
        <f t="shared" si="212"/>
        <v>0</v>
      </c>
      <c r="BH216" s="134" t="e">
        <f t="shared" si="213"/>
        <v>#VALUE!</v>
      </c>
      <c r="BI216" s="134" t="e">
        <f t="shared" si="214"/>
        <v>#VALUE!</v>
      </c>
      <c r="BJ216" s="133" t="e">
        <f>COUNTIFS(A1_Individu_Data_Keadaan_SDMK!A$4:A$149931,K216,A1_Individu_Data_Keadaan_SDMK!S$4:S$149285,"Dokter Spesialis Rehabilitasi Medik (Sp.RM)")</f>
        <v>#VALUE!</v>
      </c>
      <c r="BK216" s="135" t="e">
        <f t="shared" si="215"/>
        <v>#VALUE!</v>
      </c>
      <c r="BL216" s="134" t="e">
        <f t="shared" si="216"/>
        <v>#VALUE!</v>
      </c>
      <c r="BM216" s="134" t="e">
        <f t="shared" si="217"/>
        <v>#VALUE!</v>
      </c>
      <c r="BN216" s="139" t="e">
        <f t="shared" si="218"/>
        <v>#VALUE!</v>
      </c>
    </row>
    <row r="217" spans="11:66" ht="15">
      <c r="K217" s="120" t="s">
        <v>14572</v>
      </c>
      <c r="L217" s="120" t="s">
        <v>14573</v>
      </c>
      <c r="M217" s="120" t="s">
        <v>1632</v>
      </c>
      <c r="N217" s="120" t="s">
        <v>12209</v>
      </c>
      <c r="O217" s="120" t="s">
        <v>12206</v>
      </c>
      <c r="P217" s="120">
        <v>33</v>
      </c>
      <c r="Q217" s="120">
        <v>3329</v>
      </c>
      <c r="R217" s="348" t="str">
        <f>IF(P217&lt;&gt;"",VLOOKUP(P217,'01_MASTER_KODE_WILAYAH'!H$1437:I$1470,2,FALSE),"")</f>
        <v>JAWA TENGAH</v>
      </c>
      <c r="S217" s="348" t="str">
        <f>IF(Q217&lt;&gt;"",VLOOKUP(Q217,'01_MASTER_KODE_WILAYAH'!D$5:F$1353,3,FALSE),"")</f>
        <v>BREBES</v>
      </c>
      <c r="T217" s="422" t="str">
        <f t="shared" si="183"/>
        <v>Organisasi</v>
      </c>
      <c r="U217" s="145" t="e">
        <f t="shared" si="184"/>
        <v>#VALUE!</v>
      </c>
      <c r="V217" s="133" t="e">
        <f>COUNTIFS(A1_Individu_Data_Keadaan_SDMK!A$4:A$149931,K217,A1_Individu_Data_Keadaan_SDMK!S$4:S$149285,"Dokter Umum")</f>
        <v>#VALUE!</v>
      </c>
      <c r="W217" s="122">
        <f t="shared" si="185"/>
        <v>4</v>
      </c>
      <c r="X217" s="134" t="e">
        <f t="shared" si="186"/>
        <v>#VALUE!</v>
      </c>
      <c r="Y217" s="134" t="e">
        <f t="shared" si="187"/>
        <v>#VALUE!</v>
      </c>
      <c r="Z217" s="133" t="e">
        <f>COUNTIFS(A1_Individu_Data_Keadaan_SDMK!A$4:A$149931,K217,A1_Individu_Data_Keadaan_SDMK!S$4:S$149285,"Dokter Gigi")</f>
        <v>#VALUE!</v>
      </c>
      <c r="AA217" s="122">
        <f t="shared" si="188"/>
        <v>1</v>
      </c>
      <c r="AB217" s="134" t="e">
        <f t="shared" si="189"/>
        <v>#VALUE!</v>
      </c>
      <c r="AC217" s="134" t="e">
        <f t="shared" si="190"/>
        <v>#VALUE!</v>
      </c>
      <c r="AD217" s="133" t="e">
        <f>COUNTIFS(A1_Individu_Data_Keadaan_SDMK!A$4:A$149931,K217,A1_Individu_Data_Keadaan_SDMK!S$4:S$149285,"Dokter Spesialis Penyakit Dalam (Sp.PD)")</f>
        <v>#VALUE!</v>
      </c>
      <c r="AE217" s="122">
        <f t="shared" si="191"/>
        <v>1</v>
      </c>
      <c r="AF217" s="134" t="e">
        <f t="shared" si="192"/>
        <v>#VALUE!</v>
      </c>
      <c r="AG217" s="134" t="e">
        <f t="shared" si="193"/>
        <v>#VALUE!</v>
      </c>
      <c r="AH217" s="133" t="e">
        <f>COUNTIFS(A1_Individu_Data_Keadaan_SDMK!A$4:A$149931,K217,A1_Individu_Data_Keadaan_SDMK!S$4:S$149285,"Dokter Spesialis Obstetri &amp; Ginekologi - Kebidanan &amp; Kandungan (Sp.OG)")</f>
        <v>#VALUE!</v>
      </c>
      <c r="AI217" s="122">
        <f t="shared" si="194"/>
        <v>1</v>
      </c>
      <c r="AJ217" s="134" t="e">
        <f t="shared" si="195"/>
        <v>#VALUE!</v>
      </c>
      <c r="AK217" s="134" t="e">
        <f t="shared" si="196"/>
        <v>#VALUE!</v>
      </c>
      <c r="AL217" s="133" t="e">
        <f>COUNTIFS(A1_Individu_Data_Keadaan_SDMK!A$4:A$149931,K217,A1_Individu_Data_Keadaan_SDMK!S$4:S$149285,"Dokter Spesialis Anak (Sp.A)")</f>
        <v>#VALUE!</v>
      </c>
      <c r="AM217" s="135">
        <f t="shared" si="197"/>
        <v>1</v>
      </c>
      <c r="AN217" s="134" t="e">
        <f t="shared" si="198"/>
        <v>#VALUE!</v>
      </c>
      <c r="AO217" s="134" t="e">
        <f t="shared" si="199"/>
        <v>#VALUE!</v>
      </c>
      <c r="AP217" s="133" t="e">
        <f>COUNTIFS(A1_Individu_Data_Keadaan_SDMK!A$4:A$149931,K217,A1_Individu_Data_Keadaan_SDMK!S$4:S$149285,"Dokter Spesialis Bedah (Sp.B)")</f>
        <v>#VALUE!</v>
      </c>
      <c r="AQ217" s="135">
        <f t="shared" si="200"/>
        <v>1</v>
      </c>
      <c r="AR217" s="134" t="e">
        <f t="shared" si="201"/>
        <v>#VALUE!</v>
      </c>
      <c r="AS217" s="134" t="e">
        <f t="shared" si="202"/>
        <v>#VALUE!</v>
      </c>
      <c r="AT217" s="133" t="e">
        <f>COUNTIFS(A1_Individu_Data_Keadaan_SDMK!A$4:A$149931,K217,A1_Individu_Data_Keadaan_SDMK!S$4:S$149285,"Dokter Spesialis Radiologi (Sp.Rad)")</f>
        <v>#VALUE!</v>
      </c>
      <c r="AU217" s="135">
        <f t="shared" si="203"/>
        <v>0</v>
      </c>
      <c r="AV217" s="134" t="e">
        <f t="shared" si="204"/>
        <v>#VALUE!</v>
      </c>
      <c r="AW217" s="134" t="e">
        <f t="shared" si="205"/>
        <v>#VALUE!</v>
      </c>
      <c r="AX217" s="133" t="e">
        <f>COUNTIFS(A1_Individu_Data_Keadaan_SDMK!A$4:A$149931,K217,A1_Individu_Data_Keadaan_SDMK!S$4:S$149285,"Dokter Spesialis Anastesiologi (Sp.An)")</f>
        <v>#VALUE!</v>
      </c>
      <c r="AY217" s="135">
        <f t="shared" si="206"/>
        <v>0</v>
      </c>
      <c r="AZ217" s="134" t="e">
        <f t="shared" si="207"/>
        <v>#VALUE!</v>
      </c>
      <c r="BA217" s="134" t="e">
        <f t="shared" si="208"/>
        <v>#VALUE!</v>
      </c>
      <c r="BB217" s="133" t="e">
        <f>COUNTIFS(A1_Individu_Data_Keadaan_SDMK!A$4:A$149931,K217,A1_Individu_Data_Keadaan_SDMK!S$4:S$149285,"Dokter Spesialis Patologi Klinik (SP.PK)")</f>
        <v>#VALUE!</v>
      </c>
      <c r="BC217" s="135">
        <f t="shared" si="209"/>
        <v>0</v>
      </c>
      <c r="BD217" s="134" t="e">
        <f t="shared" si="210"/>
        <v>#VALUE!</v>
      </c>
      <c r="BE217" s="134" t="e">
        <f t="shared" si="211"/>
        <v>#VALUE!</v>
      </c>
      <c r="BF217" s="133" t="e">
        <f>COUNTIFS(A1_Individu_Data_Keadaan_SDMK!A$4:A$149931,K217,A1_Individu_Data_Keadaan_SDMK!S$4:S$149285,"Dokter Spesialis Patologi Anatomi (Sp.PA)")</f>
        <v>#VALUE!</v>
      </c>
      <c r="BG217" s="135">
        <f t="shared" si="212"/>
        <v>0</v>
      </c>
      <c r="BH217" s="134" t="e">
        <f t="shared" si="213"/>
        <v>#VALUE!</v>
      </c>
      <c r="BI217" s="134" t="e">
        <f t="shared" si="214"/>
        <v>#VALUE!</v>
      </c>
      <c r="BJ217" s="133" t="e">
        <f>COUNTIFS(A1_Individu_Data_Keadaan_SDMK!A$4:A$149931,K217,A1_Individu_Data_Keadaan_SDMK!S$4:S$149285,"Dokter Spesialis Rehabilitasi Medik (Sp.RM)")</f>
        <v>#VALUE!</v>
      </c>
      <c r="BK217" s="135" t="e">
        <f t="shared" si="215"/>
        <v>#VALUE!</v>
      </c>
      <c r="BL217" s="134" t="e">
        <f t="shared" si="216"/>
        <v>#VALUE!</v>
      </c>
      <c r="BM217" s="134" t="e">
        <f t="shared" si="217"/>
        <v>#VALUE!</v>
      </c>
      <c r="BN217" s="139" t="e">
        <f t="shared" si="218"/>
        <v>#VALUE!</v>
      </c>
    </row>
    <row r="218" spans="11:66" ht="15">
      <c r="K218" s="120" t="s">
        <v>14574</v>
      </c>
      <c r="L218" s="120" t="s">
        <v>14575</v>
      </c>
      <c r="M218" s="120" t="s">
        <v>1632</v>
      </c>
      <c r="N218" s="120" t="s">
        <v>12209</v>
      </c>
      <c r="O218" s="120" t="s">
        <v>12206</v>
      </c>
      <c r="P218" s="120">
        <v>33</v>
      </c>
      <c r="Q218" s="120">
        <v>3329</v>
      </c>
      <c r="R218" s="348" t="str">
        <f>IF(P218&lt;&gt;"",VLOOKUP(P218,'01_MASTER_KODE_WILAYAH'!H$1437:I$1470,2,FALSE),"")</f>
        <v>JAWA TENGAH</v>
      </c>
      <c r="S218" s="348" t="str">
        <f>IF(Q218&lt;&gt;"",VLOOKUP(Q218,'01_MASTER_KODE_WILAYAH'!D$5:F$1353,3,FALSE),"")</f>
        <v>BREBES</v>
      </c>
      <c r="T218" s="422" t="str">
        <f t="shared" si="183"/>
        <v>Organisasi</v>
      </c>
      <c r="U218" s="145" t="e">
        <f t="shared" si="184"/>
        <v>#VALUE!</v>
      </c>
      <c r="V218" s="133" t="e">
        <f>COUNTIFS(A1_Individu_Data_Keadaan_SDMK!A$4:A$149931,K218,A1_Individu_Data_Keadaan_SDMK!S$4:S$149285,"Dokter Umum")</f>
        <v>#VALUE!</v>
      </c>
      <c r="W218" s="122">
        <f t="shared" si="185"/>
        <v>4</v>
      </c>
      <c r="X218" s="134" t="e">
        <f t="shared" si="186"/>
        <v>#VALUE!</v>
      </c>
      <c r="Y218" s="134" t="e">
        <f t="shared" si="187"/>
        <v>#VALUE!</v>
      </c>
      <c r="Z218" s="133" t="e">
        <f>COUNTIFS(A1_Individu_Data_Keadaan_SDMK!A$4:A$149931,K218,A1_Individu_Data_Keadaan_SDMK!S$4:S$149285,"Dokter Gigi")</f>
        <v>#VALUE!</v>
      </c>
      <c r="AA218" s="122">
        <f t="shared" si="188"/>
        <v>1</v>
      </c>
      <c r="AB218" s="134" t="e">
        <f t="shared" si="189"/>
        <v>#VALUE!</v>
      </c>
      <c r="AC218" s="134" t="e">
        <f t="shared" si="190"/>
        <v>#VALUE!</v>
      </c>
      <c r="AD218" s="133" t="e">
        <f>COUNTIFS(A1_Individu_Data_Keadaan_SDMK!A$4:A$149931,K218,A1_Individu_Data_Keadaan_SDMK!S$4:S$149285,"Dokter Spesialis Penyakit Dalam (Sp.PD)")</f>
        <v>#VALUE!</v>
      </c>
      <c r="AE218" s="122">
        <f t="shared" si="191"/>
        <v>1</v>
      </c>
      <c r="AF218" s="134" t="e">
        <f t="shared" si="192"/>
        <v>#VALUE!</v>
      </c>
      <c r="AG218" s="134" t="e">
        <f t="shared" si="193"/>
        <v>#VALUE!</v>
      </c>
      <c r="AH218" s="133" t="e">
        <f>COUNTIFS(A1_Individu_Data_Keadaan_SDMK!A$4:A$149931,K218,A1_Individu_Data_Keadaan_SDMK!S$4:S$149285,"Dokter Spesialis Obstetri &amp; Ginekologi - Kebidanan &amp; Kandungan (Sp.OG)")</f>
        <v>#VALUE!</v>
      </c>
      <c r="AI218" s="122">
        <f t="shared" si="194"/>
        <v>1</v>
      </c>
      <c r="AJ218" s="134" t="e">
        <f t="shared" si="195"/>
        <v>#VALUE!</v>
      </c>
      <c r="AK218" s="134" t="e">
        <f t="shared" si="196"/>
        <v>#VALUE!</v>
      </c>
      <c r="AL218" s="133" t="e">
        <f>COUNTIFS(A1_Individu_Data_Keadaan_SDMK!A$4:A$149931,K218,A1_Individu_Data_Keadaan_SDMK!S$4:S$149285,"Dokter Spesialis Anak (Sp.A)")</f>
        <v>#VALUE!</v>
      </c>
      <c r="AM218" s="135">
        <f t="shared" si="197"/>
        <v>1</v>
      </c>
      <c r="AN218" s="134" t="e">
        <f t="shared" si="198"/>
        <v>#VALUE!</v>
      </c>
      <c r="AO218" s="134" t="e">
        <f t="shared" si="199"/>
        <v>#VALUE!</v>
      </c>
      <c r="AP218" s="133" t="e">
        <f>COUNTIFS(A1_Individu_Data_Keadaan_SDMK!A$4:A$149931,K218,A1_Individu_Data_Keadaan_SDMK!S$4:S$149285,"Dokter Spesialis Bedah (Sp.B)")</f>
        <v>#VALUE!</v>
      </c>
      <c r="AQ218" s="135">
        <f t="shared" si="200"/>
        <v>1</v>
      </c>
      <c r="AR218" s="134" t="e">
        <f t="shared" si="201"/>
        <v>#VALUE!</v>
      </c>
      <c r="AS218" s="134" t="e">
        <f t="shared" si="202"/>
        <v>#VALUE!</v>
      </c>
      <c r="AT218" s="133" t="e">
        <f>COUNTIFS(A1_Individu_Data_Keadaan_SDMK!A$4:A$149931,K218,A1_Individu_Data_Keadaan_SDMK!S$4:S$149285,"Dokter Spesialis Radiologi (Sp.Rad)")</f>
        <v>#VALUE!</v>
      </c>
      <c r="AU218" s="135">
        <f t="shared" si="203"/>
        <v>0</v>
      </c>
      <c r="AV218" s="134" t="e">
        <f t="shared" si="204"/>
        <v>#VALUE!</v>
      </c>
      <c r="AW218" s="134" t="e">
        <f t="shared" si="205"/>
        <v>#VALUE!</v>
      </c>
      <c r="AX218" s="133" t="e">
        <f>COUNTIFS(A1_Individu_Data_Keadaan_SDMK!A$4:A$149931,K218,A1_Individu_Data_Keadaan_SDMK!S$4:S$149285,"Dokter Spesialis Anastesiologi (Sp.An)")</f>
        <v>#VALUE!</v>
      </c>
      <c r="AY218" s="135">
        <f t="shared" si="206"/>
        <v>0</v>
      </c>
      <c r="AZ218" s="134" t="e">
        <f t="shared" si="207"/>
        <v>#VALUE!</v>
      </c>
      <c r="BA218" s="134" t="e">
        <f t="shared" si="208"/>
        <v>#VALUE!</v>
      </c>
      <c r="BB218" s="133" t="e">
        <f>COUNTIFS(A1_Individu_Data_Keadaan_SDMK!A$4:A$149931,K218,A1_Individu_Data_Keadaan_SDMK!S$4:S$149285,"Dokter Spesialis Patologi Klinik (SP.PK)")</f>
        <v>#VALUE!</v>
      </c>
      <c r="BC218" s="135">
        <f t="shared" si="209"/>
        <v>0</v>
      </c>
      <c r="BD218" s="134" t="e">
        <f t="shared" si="210"/>
        <v>#VALUE!</v>
      </c>
      <c r="BE218" s="134" t="e">
        <f t="shared" si="211"/>
        <v>#VALUE!</v>
      </c>
      <c r="BF218" s="133" t="e">
        <f>COUNTIFS(A1_Individu_Data_Keadaan_SDMK!A$4:A$149931,K218,A1_Individu_Data_Keadaan_SDMK!S$4:S$149285,"Dokter Spesialis Patologi Anatomi (Sp.PA)")</f>
        <v>#VALUE!</v>
      </c>
      <c r="BG218" s="135">
        <f t="shared" si="212"/>
        <v>0</v>
      </c>
      <c r="BH218" s="134" t="e">
        <f t="shared" si="213"/>
        <v>#VALUE!</v>
      </c>
      <c r="BI218" s="134" t="e">
        <f t="shared" si="214"/>
        <v>#VALUE!</v>
      </c>
      <c r="BJ218" s="133" t="e">
        <f>COUNTIFS(A1_Individu_Data_Keadaan_SDMK!A$4:A$149931,K218,A1_Individu_Data_Keadaan_SDMK!S$4:S$149285,"Dokter Spesialis Rehabilitasi Medik (Sp.RM)")</f>
        <v>#VALUE!</v>
      </c>
      <c r="BK218" s="135" t="e">
        <f t="shared" si="215"/>
        <v>#VALUE!</v>
      </c>
      <c r="BL218" s="134" t="e">
        <f t="shared" si="216"/>
        <v>#VALUE!</v>
      </c>
      <c r="BM218" s="134" t="e">
        <f t="shared" si="217"/>
        <v>#VALUE!</v>
      </c>
      <c r="BN218" s="139" t="e">
        <f t="shared" si="218"/>
        <v>#VALUE!</v>
      </c>
    </row>
    <row r="219" spans="11:66" ht="15">
      <c r="K219" s="120" t="s">
        <v>14576</v>
      </c>
      <c r="L219" s="120" t="s">
        <v>14577</v>
      </c>
      <c r="M219" s="120" t="s">
        <v>1632</v>
      </c>
      <c r="N219" s="120" t="s">
        <v>12209</v>
      </c>
      <c r="O219" s="120" t="s">
        <v>12204</v>
      </c>
      <c r="P219" s="120">
        <v>33</v>
      </c>
      <c r="Q219" s="120">
        <v>3329</v>
      </c>
      <c r="R219" s="348" t="str">
        <f>IF(P219&lt;&gt;"",VLOOKUP(P219,'01_MASTER_KODE_WILAYAH'!H$1437:I$1470,2,FALSE),"")</f>
        <v>JAWA TENGAH</v>
      </c>
      <c r="S219" s="348" t="str">
        <f>IF(Q219&lt;&gt;"",VLOOKUP(Q219,'01_MASTER_KODE_WILAYAH'!D$5:F$1353,3,FALSE),"")</f>
        <v>BREBES</v>
      </c>
      <c r="T219" s="422" t="str">
        <f t="shared" si="183"/>
        <v>Swasta/Lai</v>
      </c>
      <c r="U219" s="145" t="e">
        <f t="shared" si="184"/>
        <v>#VALUE!</v>
      </c>
      <c r="V219" s="133" t="e">
        <f>COUNTIFS(A1_Individu_Data_Keadaan_SDMK!A$4:A$149931,K219,A1_Individu_Data_Keadaan_SDMK!S$4:S$149285,"Dokter Umum")</f>
        <v>#VALUE!</v>
      </c>
      <c r="W219" s="122">
        <f t="shared" si="185"/>
        <v>4</v>
      </c>
      <c r="X219" s="134" t="e">
        <f t="shared" si="186"/>
        <v>#VALUE!</v>
      </c>
      <c r="Y219" s="134" t="e">
        <f t="shared" si="187"/>
        <v>#VALUE!</v>
      </c>
      <c r="Z219" s="133" t="e">
        <f>COUNTIFS(A1_Individu_Data_Keadaan_SDMK!A$4:A$149931,K219,A1_Individu_Data_Keadaan_SDMK!S$4:S$149285,"Dokter Gigi")</f>
        <v>#VALUE!</v>
      </c>
      <c r="AA219" s="122">
        <f t="shared" si="188"/>
        <v>1</v>
      </c>
      <c r="AB219" s="134" t="e">
        <f t="shared" si="189"/>
        <v>#VALUE!</v>
      </c>
      <c r="AC219" s="134" t="e">
        <f t="shared" si="190"/>
        <v>#VALUE!</v>
      </c>
      <c r="AD219" s="133" t="e">
        <f>COUNTIFS(A1_Individu_Data_Keadaan_SDMK!A$4:A$149931,K219,A1_Individu_Data_Keadaan_SDMK!S$4:S$149285,"Dokter Spesialis Penyakit Dalam (Sp.PD)")</f>
        <v>#VALUE!</v>
      </c>
      <c r="AE219" s="122">
        <f t="shared" si="191"/>
        <v>1</v>
      </c>
      <c r="AF219" s="134" t="e">
        <f t="shared" si="192"/>
        <v>#VALUE!</v>
      </c>
      <c r="AG219" s="134" t="e">
        <f t="shared" si="193"/>
        <v>#VALUE!</v>
      </c>
      <c r="AH219" s="133" t="e">
        <f>COUNTIFS(A1_Individu_Data_Keadaan_SDMK!A$4:A$149931,K219,A1_Individu_Data_Keadaan_SDMK!S$4:S$149285,"Dokter Spesialis Obstetri &amp; Ginekologi - Kebidanan &amp; Kandungan (Sp.OG)")</f>
        <v>#VALUE!</v>
      </c>
      <c r="AI219" s="122">
        <f t="shared" si="194"/>
        <v>1</v>
      </c>
      <c r="AJ219" s="134" t="e">
        <f t="shared" si="195"/>
        <v>#VALUE!</v>
      </c>
      <c r="AK219" s="134" t="e">
        <f t="shared" si="196"/>
        <v>#VALUE!</v>
      </c>
      <c r="AL219" s="133" t="e">
        <f>COUNTIFS(A1_Individu_Data_Keadaan_SDMK!A$4:A$149931,K219,A1_Individu_Data_Keadaan_SDMK!S$4:S$149285,"Dokter Spesialis Anak (Sp.A)")</f>
        <v>#VALUE!</v>
      </c>
      <c r="AM219" s="135">
        <f t="shared" si="197"/>
        <v>1</v>
      </c>
      <c r="AN219" s="134" t="e">
        <f t="shared" si="198"/>
        <v>#VALUE!</v>
      </c>
      <c r="AO219" s="134" t="e">
        <f t="shared" si="199"/>
        <v>#VALUE!</v>
      </c>
      <c r="AP219" s="133" t="e">
        <f>COUNTIFS(A1_Individu_Data_Keadaan_SDMK!A$4:A$149931,K219,A1_Individu_Data_Keadaan_SDMK!S$4:S$149285,"Dokter Spesialis Bedah (Sp.B)")</f>
        <v>#VALUE!</v>
      </c>
      <c r="AQ219" s="135">
        <f t="shared" si="200"/>
        <v>1</v>
      </c>
      <c r="AR219" s="134" t="e">
        <f t="shared" si="201"/>
        <v>#VALUE!</v>
      </c>
      <c r="AS219" s="134" t="e">
        <f t="shared" si="202"/>
        <v>#VALUE!</v>
      </c>
      <c r="AT219" s="133" t="e">
        <f>COUNTIFS(A1_Individu_Data_Keadaan_SDMK!A$4:A$149931,K219,A1_Individu_Data_Keadaan_SDMK!S$4:S$149285,"Dokter Spesialis Radiologi (Sp.Rad)")</f>
        <v>#VALUE!</v>
      </c>
      <c r="AU219" s="135">
        <f t="shared" si="203"/>
        <v>0</v>
      </c>
      <c r="AV219" s="134" t="e">
        <f t="shared" si="204"/>
        <v>#VALUE!</v>
      </c>
      <c r="AW219" s="134" t="e">
        <f t="shared" si="205"/>
        <v>#VALUE!</v>
      </c>
      <c r="AX219" s="133" t="e">
        <f>COUNTIFS(A1_Individu_Data_Keadaan_SDMK!A$4:A$149931,K219,A1_Individu_Data_Keadaan_SDMK!S$4:S$149285,"Dokter Spesialis Anastesiologi (Sp.An)")</f>
        <v>#VALUE!</v>
      </c>
      <c r="AY219" s="135">
        <f t="shared" si="206"/>
        <v>0</v>
      </c>
      <c r="AZ219" s="134" t="e">
        <f t="shared" si="207"/>
        <v>#VALUE!</v>
      </c>
      <c r="BA219" s="134" t="e">
        <f t="shared" si="208"/>
        <v>#VALUE!</v>
      </c>
      <c r="BB219" s="133" t="e">
        <f>COUNTIFS(A1_Individu_Data_Keadaan_SDMK!A$4:A$149931,K219,A1_Individu_Data_Keadaan_SDMK!S$4:S$149285,"Dokter Spesialis Patologi Klinik (SP.PK)")</f>
        <v>#VALUE!</v>
      </c>
      <c r="BC219" s="135">
        <f t="shared" si="209"/>
        <v>0</v>
      </c>
      <c r="BD219" s="134" t="e">
        <f t="shared" si="210"/>
        <v>#VALUE!</v>
      </c>
      <c r="BE219" s="134" t="e">
        <f t="shared" si="211"/>
        <v>#VALUE!</v>
      </c>
      <c r="BF219" s="133" t="e">
        <f>COUNTIFS(A1_Individu_Data_Keadaan_SDMK!A$4:A$149931,K219,A1_Individu_Data_Keadaan_SDMK!S$4:S$149285,"Dokter Spesialis Patologi Anatomi (Sp.PA)")</f>
        <v>#VALUE!</v>
      </c>
      <c r="BG219" s="135">
        <f t="shared" si="212"/>
        <v>0</v>
      </c>
      <c r="BH219" s="134" t="e">
        <f t="shared" si="213"/>
        <v>#VALUE!</v>
      </c>
      <c r="BI219" s="134" t="e">
        <f t="shared" si="214"/>
        <v>#VALUE!</v>
      </c>
      <c r="BJ219" s="133" t="e">
        <f>COUNTIFS(A1_Individu_Data_Keadaan_SDMK!A$4:A$149931,K219,A1_Individu_Data_Keadaan_SDMK!S$4:S$149285,"Dokter Spesialis Rehabilitasi Medik (Sp.RM)")</f>
        <v>#VALUE!</v>
      </c>
      <c r="BK219" s="135" t="e">
        <f t="shared" si="215"/>
        <v>#VALUE!</v>
      </c>
      <c r="BL219" s="134" t="e">
        <f t="shared" si="216"/>
        <v>#VALUE!</v>
      </c>
      <c r="BM219" s="134" t="e">
        <f t="shared" si="217"/>
        <v>#VALUE!</v>
      </c>
      <c r="BN219" s="139" t="e">
        <f t="shared" si="218"/>
        <v>#VALUE!</v>
      </c>
    </row>
    <row r="220" spans="11:66" ht="15">
      <c r="K220" s="120" t="s">
        <v>14578</v>
      </c>
      <c r="L220" s="120" t="s">
        <v>14579</v>
      </c>
      <c r="M220" s="120" t="s">
        <v>1632</v>
      </c>
      <c r="N220" s="120" t="s">
        <v>12208</v>
      </c>
      <c r="O220" s="120" t="s">
        <v>12204</v>
      </c>
      <c r="P220" s="120">
        <v>33</v>
      </c>
      <c r="Q220" s="120">
        <v>3329</v>
      </c>
      <c r="R220" s="348" t="str">
        <f>IF(P220&lt;&gt;"",VLOOKUP(P220,'01_MASTER_KODE_WILAYAH'!H$1437:I$1470,2,FALSE),"")</f>
        <v>JAWA TENGAH</v>
      </c>
      <c r="S220" s="348" t="str">
        <f>IF(Q220&lt;&gt;"",VLOOKUP(Q220,'01_MASTER_KODE_WILAYAH'!D$5:F$1353,3,FALSE),"")</f>
        <v>BREBES</v>
      </c>
      <c r="T220" s="422" t="str">
        <f t="shared" si="183"/>
        <v>Swasta/Lai</v>
      </c>
      <c r="U220" s="145" t="e">
        <f t="shared" si="184"/>
        <v>#VALUE!</v>
      </c>
      <c r="V220" s="133" t="e">
        <f>COUNTIFS(A1_Individu_Data_Keadaan_SDMK!A$4:A$149931,K220,A1_Individu_Data_Keadaan_SDMK!S$4:S$149285,"Dokter Umum")</f>
        <v>#VALUE!</v>
      </c>
      <c r="W220" s="122">
        <f t="shared" si="185"/>
        <v>9</v>
      </c>
      <c r="X220" s="134" t="e">
        <f t="shared" si="186"/>
        <v>#VALUE!</v>
      </c>
      <c r="Y220" s="134" t="e">
        <f t="shared" si="187"/>
        <v>#VALUE!</v>
      </c>
      <c r="Z220" s="133" t="e">
        <f>COUNTIFS(A1_Individu_Data_Keadaan_SDMK!A$4:A$149931,K220,A1_Individu_Data_Keadaan_SDMK!S$4:S$149285,"Dokter Gigi")</f>
        <v>#VALUE!</v>
      </c>
      <c r="AA220" s="122">
        <f t="shared" si="188"/>
        <v>2</v>
      </c>
      <c r="AB220" s="134" t="e">
        <f t="shared" si="189"/>
        <v>#VALUE!</v>
      </c>
      <c r="AC220" s="134" t="e">
        <f t="shared" si="190"/>
        <v>#VALUE!</v>
      </c>
      <c r="AD220" s="133" t="e">
        <f>COUNTIFS(A1_Individu_Data_Keadaan_SDMK!A$4:A$149931,K220,A1_Individu_Data_Keadaan_SDMK!S$4:S$149285,"Dokter Spesialis Penyakit Dalam (Sp.PD)")</f>
        <v>#VALUE!</v>
      </c>
      <c r="AE220" s="122">
        <f t="shared" si="191"/>
        <v>2</v>
      </c>
      <c r="AF220" s="134" t="e">
        <f t="shared" si="192"/>
        <v>#VALUE!</v>
      </c>
      <c r="AG220" s="134" t="e">
        <f t="shared" si="193"/>
        <v>#VALUE!</v>
      </c>
      <c r="AH220" s="133" t="e">
        <f>COUNTIFS(A1_Individu_Data_Keadaan_SDMK!A$4:A$149931,K220,A1_Individu_Data_Keadaan_SDMK!S$4:S$149285,"Dokter Spesialis Obstetri &amp; Ginekologi - Kebidanan &amp; Kandungan (Sp.OG)")</f>
        <v>#VALUE!</v>
      </c>
      <c r="AI220" s="122">
        <f t="shared" si="194"/>
        <v>2</v>
      </c>
      <c r="AJ220" s="134" t="e">
        <f t="shared" si="195"/>
        <v>#VALUE!</v>
      </c>
      <c r="AK220" s="134" t="e">
        <f t="shared" si="196"/>
        <v>#VALUE!</v>
      </c>
      <c r="AL220" s="133" t="e">
        <f>COUNTIFS(A1_Individu_Data_Keadaan_SDMK!A$4:A$149931,K220,A1_Individu_Data_Keadaan_SDMK!S$4:S$149285,"Dokter Spesialis Anak (Sp.A)")</f>
        <v>#VALUE!</v>
      </c>
      <c r="AM220" s="135">
        <f t="shared" si="197"/>
        <v>2</v>
      </c>
      <c r="AN220" s="134" t="e">
        <f t="shared" si="198"/>
        <v>#VALUE!</v>
      </c>
      <c r="AO220" s="134" t="e">
        <f t="shared" si="199"/>
        <v>#VALUE!</v>
      </c>
      <c r="AP220" s="133" t="e">
        <f>COUNTIFS(A1_Individu_Data_Keadaan_SDMK!A$4:A$149931,K220,A1_Individu_Data_Keadaan_SDMK!S$4:S$149285,"Dokter Spesialis Bedah (Sp.B)")</f>
        <v>#VALUE!</v>
      </c>
      <c r="AQ220" s="135">
        <f t="shared" si="200"/>
        <v>2</v>
      </c>
      <c r="AR220" s="134" t="e">
        <f t="shared" si="201"/>
        <v>#VALUE!</v>
      </c>
      <c r="AS220" s="134" t="e">
        <f t="shared" si="202"/>
        <v>#VALUE!</v>
      </c>
      <c r="AT220" s="133" t="e">
        <f>COUNTIFS(A1_Individu_Data_Keadaan_SDMK!A$4:A$149931,K220,A1_Individu_Data_Keadaan_SDMK!S$4:S$149285,"Dokter Spesialis Radiologi (Sp.Rad)")</f>
        <v>#VALUE!</v>
      </c>
      <c r="AU220" s="135">
        <f t="shared" si="203"/>
        <v>1</v>
      </c>
      <c r="AV220" s="134" t="e">
        <f t="shared" si="204"/>
        <v>#VALUE!</v>
      </c>
      <c r="AW220" s="134" t="e">
        <f t="shared" si="205"/>
        <v>#VALUE!</v>
      </c>
      <c r="AX220" s="133" t="e">
        <f>COUNTIFS(A1_Individu_Data_Keadaan_SDMK!A$4:A$149931,K220,A1_Individu_Data_Keadaan_SDMK!S$4:S$149285,"Dokter Spesialis Anastesiologi (Sp.An)")</f>
        <v>#VALUE!</v>
      </c>
      <c r="AY220" s="135">
        <f t="shared" si="206"/>
        <v>1</v>
      </c>
      <c r="AZ220" s="134" t="e">
        <f t="shared" si="207"/>
        <v>#VALUE!</v>
      </c>
      <c r="BA220" s="134" t="e">
        <f t="shared" si="208"/>
        <v>#VALUE!</v>
      </c>
      <c r="BB220" s="133" t="e">
        <f>COUNTIFS(A1_Individu_Data_Keadaan_SDMK!A$4:A$149931,K220,A1_Individu_Data_Keadaan_SDMK!S$4:S$149285,"Dokter Spesialis Patologi Klinik (SP.PK)")</f>
        <v>#VALUE!</v>
      </c>
      <c r="BC220" s="135">
        <f t="shared" si="209"/>
        <v>1</v>
      </c>
      <c r="BD220" s="134" t="e">
        <f t="shared" si="210"/>
        <v>#VALUE!</v>
      </c>
      <c r="BE220" s="134" t="e">
        <f t="shared" si="211"/>
        <v>#VALUE!</v>
      </c>
      <c r="BF220" s="133" t="e">
        <f>COUNTIFS(A1_Individu_Data_Keadaan_SDMK!A$4:A$149931,K220,A1_Individu_Data_Keadaan_SDMK!S$4:S$149285,"Dokter Spesialis Patologi Anatomi (Sp.PA)")</f>
        <v>#VALUE!</v>
      </c>
      <c r="BG220" s="135">
        <f t="shared" si="212"/>
        <v>0</v>
      </c>
      <c r="BH220" s="134" t="e">
        <f t="shared" si="213"/>
        <v>#VALUE!</v>
      </c>
      <c r="BI220" s="134" t="e">
        <f t="shared" si="214"/>
        <v>#VALUE!</v>
      </c>
      <c r="BJ220" s="133" t="e">
        <f>COUNTIFS(A1_Individu_Data_Keadaan_SDMK!A$4:A$149931,K220,A1_Individu_Data_Keadaan_SDMK!S$4:S$149285,"Dokter Spesialis Rehabilitasi Medik (Sp.RM)")</f>
        <v>#VALUE!</v>
      </c>
      <c r="BK220" s="135" t="e">
        <f t="shared" si="215"/>
        <v>#VALUE!</v>
      </c>
      <c r="BL220" s="134" t="e">
        <f t="shared" si="216"/>
        <v>#VALUE!</v>
      </c>
      <c r="BM220" s="134" t="e">
        <f t="shared" si="217"/>
        <v>#VALUE!</v>
      </c>
      <c r="BN220" s="139" t="e">
        <f t="shared" si="218"/>
        <v>#VALUE!</v>
      </c>
    </row>
    <row r="221" spans="11:66" ht="15">
      <c r="K221" s="120" t="s">
        <v>14580</v>
      </c>
      <c r="L221" s="120" t="s">
        <v>14581</v>
      </c>
      <c r="M221" s="120" t="s">
        <v>1632</v>
      </c>
      <c r="N221" s="120" t="s">
        <v>12209</v>
      </c>
      <c r="O221" s="120" t="s">
        <v>12204</v>
      </c>
      <c r="P221" s="120">
        <v>33</v>
      </c>
      <c r="Q221" s="120">
        <v>3329</v>
      </c>
      <c r="R221" s="348" t="str">
        <f>IF(P221&lt;&gt;"",VLOOKUP(P221,'01_MASTER_KODE_WILAYAH'!H$1437:I$1470,2,FALSE),"")</f>
        <v>JAWA TENGAH</v>
      </c>
      <c r="S221" s="348" t="str">
        <f>IF(Q221&lt;&gt;"",VLOOKUP(Q221,'01_MASTER_KODE_WILAYAH'!D$5:F$1353,3,FALSE),"")</f>
        <v>BREBES</v>
      </c>
      <c r="T221" s="422" t="str">
        <f t="shared" si="183"/>
        <v>Swasta/Lai</v>
      </c>
      <c r="U221" s="145" t="e">
        <f t="shared" si="184"/>
        <v>#VALUE!</v>
      </c>
      <c r="V221" s="133" t="e">
        <f>COUNTIFS(A1_Individu_Data_Keadaan_SDMK!A$4:A$149931,K221,A1_Individu_Data_Keadaan_SDMK!S$4:S$149285,"Dokter Umum")</f>
        <v>#VALUE!</v>
      </c>
      <c r="W221" s="122">
        <f t="shared" si="185"/>
        <v>4</v>
      </c>
      <c r="X221" s="134" t="e">
        <f t="shared" si="186"/>
        <v>#VALUE!</v>
      </c>
      <c r="Y221" s="134" t="e">
        <f t="shared" si="187"/>
        <v>#VALUE!</v>
      </c>
      <c r="Z221" s="133" t="e">
        <f>COUNTIFS(A1_Individu_Data_Keadaan_SDMK!A$4:A$149931,K221,A1_Individu_Data_Keadaan_SDMK!S$4:S$149285,"Dokter Gigi")</f>
        <v>#VALUE!</v>
      </c>
      <c r="AA221" s="122">
        <f t="shared" si="188"/>
        <v>1</v>
      </c>
      <c r="AB221" s="134" t="e">
        <f t="shared" si="189"/>
        <v>#VALUE!</v>
      </c>
      <c r="AC221" s="134" t="e">
        <f t="shared" si="190"/>
        <v>#VALUE!</v>
      </c>
      <c r="AD221" s="133" t="e">
        <f>COUNTIFS(A1_Individu_Data_Keadaan_SDMK!A$4:A$149931,K221,A1_Individu_Data_Keadaan_SDMK!S$4:S$149285,"Dokter Spesialis Penyakit Dalam (Sp.PD)")</f>
        <v>#VALUE!</v>
      </c>
      <c r="AE221" s="122">
        <f t="shared" si="191"/>
        <v>1</v>
      </c>
      <c r="AF221" s="134" t="e">
        <f t="shared" si="192"/>
        <v>#VALUE!</v>
      </c>
      <c r="AG221" s="134" t="e">
        <f t="shared" si="193"/>
        <v>#VALUE!</v>
      </c>
      <c r="AH221" s="133" t="e">
        <f>COUNTIFS(A1_Individu_Data_Keadaan_SDMK!A$4:A$149931,K221,A1_Individu_Data_Keadaan_SDMK!S$4:S$149285,"Dokter Spesialis Obstetri &amp; Ginekologi - Kebidanan &amp; Kandungan (Sp.OG)")</f>
        <v>#VALUE!</v>
      </c>
      <c r="AI221" s="122">
        <f t="shared" si="194"/>
        <v>1</v>
      </c>
      <c r="AJ221" s="134" t="e">
        <f t="shared" si="195"/>
        <v>#VALUE!</v>
      </c>
      <c r="AK221" s="134" t="e">
        <f t="shared" si="196"/>
        <v>#VALUE!</v>
      </c>
      <c r="AL221" s="133" t="e">
        <f>COUNTIFS(A1_Individu_Data_Keadaan_SDMK!A$4:A$149931,K221,A1_Individu_Data_Keadaan_SDMK!S$4:S$149285,"Dokter Spesialis Anak (Sp.A)")</f>
        <v>#VALUE!</v>
      </c>
      <c r="AM221" s="135">
        <f t="shared" si="197"/>
        <v>1</v>
      </c>
      <c r="AN221" s="134" t="e">
        <f t="shared" si="198"/>
        <v>#VALUE!</v>
      </c>
      <c r="AO221" s="134" t="e">
        <f t="shared" si="199"/>
        <v>#VALUE!</v>
      </c>
      <c r="AP221" s="133" t="e">
        <f>COUNTIFS(A1_Individu_Data_Keadaan_SDMK!A$4:A$149931,K221,A1_Individu_Data_Keadaan_SDMK!S$4:S$149285,"Dokter Spesialis Bedah (Sp.B)")</f>
        <v>#VALUE!</v>
      </c>
      <c r="AQ221" s="135">
        <f t="shared" si="200"/>
        <v>1</v>
      </c>
      <c r="AR221" s="134" t="e">
        <f t="shared" si="201"/>
        <v>#VALUE!</v>
      </c>
      <c r="AS221" s="134" t="e">
        <f t="shared" si="202"/>
        <v>#VALUE!</v>
      </c>
      <c r="AT221" s="133" t="e">
        <f>COUNTIFS(A1_Individu_Data_Keadaan_SDMK!A$4:A$149931,K221,A1_Individu_Data_Keadaan_SDMK!S$4:S$149285,"Dokter Spesialis Radiologi (Sp.Rad)")</f>
        <v>#VALUE!</v>
      </c>
      <c r="AU221" s="135">
        <f t="shared" si="203"/>
        <v>0</v>
      </c>
      <c r="AV221" s="134" t="e">
        <f t="shared" si="204"/>
        <v>#VALUE!</v>
      </c>
      <c r="AW221" s="134" t="e">
        <f t="shared" si="205"/>
        <v>#VALUE!</v>
      </c>
      <c r="AX221" s="133" t="e">
        <f>COUNTIFS(A1_Individu_Data_Keadaan_SDMK!A$4:A$149931,K221,A1_Individu_Data_Keadaan_SDMK!S$4:S$149285,"Dokter Spesialis Anastesiologi (Sp.An)")</f>
        <v>#VALUE!</v>
      </c>
      <c r="AY221" s="135">
        <f t="shared" si="206"/>
        <v>0</v>
      </c>
      <c r="AZ221" s="134" t="e">
        <f t="shared" si="207"/>
        <v>#VALUE!</v>
      </c>
      <c r="BA221" s="134" t="e">
        <f t="shared" si="208"/>
        <v>#VALUE!</v>
      </c>
      <c r="BB221" s="133" t="e">
        <f>COUNTIFS(A1_Individu_Data_Keadaan_SDMK!A$4:A$149931,K221,A1_Individu_Data_Keadaan_SDMK!S$4:S$149285,"Dokter Spesialis Patologi Klinik (SP.PK)")</f>
        <v>#VALUE!</v>
      </c>
      <c r="BC221" s="135">
        <f t="shared" si="209"/>
        <v>0</v>
      </c>
      <c r="BD221" s="134" t="e">
        <f t="shared" si="210"/>
        <v>#VALUE!</v>
      </c>
      <c r="BE221" s="134" t="e">
        <f t="shared" si="211"/>
        <v>#VALUE!</v>
      </c>
      <c r="BF221" s="133" t="e">
        <f>COUNTIFS(A1_Individu_Data_Keadaan_SDMK!A$4:A$149931,K221,A1_Individu_Data_Keadaan_SDMK!S$4:S$149285,"Dokter Spesialis Patologi Anatomi (Sp.PA)")</f>
        <v>#VALUE!</v>
      </c>
      <c r="BG221" s="135">
        <f t="shared" si="212"/>
        <v>0</v>
      </c>
      <c r="BH221" s="134" t="e">
        <f t="shared" si="213"/>
        <v>#VALUE!</v>
      </c>
      <c r="BI221" s="134" t="e">
        <f t="shared" si="214"/>
        <v>#VALUE!</v>
      </c>
      <c r="BJ221" s="133" t="e">
        <f>COUNTIFS(A1_Individu_Data_Keadaan_SDMK!A$4:A$149931,K221,A1_Individu_Data_Keadaan_SDMK!S$4:S$149285,"Dokter Spesialis Rehabilitasi Medik (Sp.RM)")</f>
        <v>#VALUE!</v>
      </c>
      <c r="BK221" s="135" t="e">
        <f t="shared" si="215"/>
        <v>#VALUE!</v>
      </c>
      <c r="BL221" s="134" t="e">
        <f t="shared" si="216"/>
        <v>#VALUE!</v>
      </c>
      <c r="BM221" s="134" t="e">
        <f t="shared" si="217"/>
        <v>#VALUE!</v>
      </c>
      <c r="BN221" s="139" t="e">
        <f t="shared" si="218"/>
        <v>#VALUE!</v>
      </c>
    </row>
    <row r="222" spans="11:66" ht="15">
      <c r="K222" s="120" t="s">
        <v>14582</v>
      </c>
      <c r="L222" s="120" t="s">
        <v>14583</v>
      </c>
      <c r="M222" s="120" t="s">
        <v>1632</v>
      </c>
      <c r="N222" s="120" t="s">
        <v>12209</v>
      </c>
      <c r="O222" s="120" t="s">
        <v>12201</v>
      </c>
      <c r="P222" s="120">
        <v>33</v>
      </c>
      <c r="Q222" s="120">
        <v>3329</v>
      </c>
      <c r="R222" s="348" t="str">
        <f>IF(P222&lt;&gt;"",VLOOKUP(P222,'01_MASTER_KODE_WILAYAH'!H$1437:I$1470,2,FALSE),"")</f>
        <v>JAWA TENGAH</v>
      </c>
      <c r="S222" s="348" t="str">
        <f>IF(Q222&lt;&gt;"",VLOOKUP(Q222,'01_MASTER_KODE_WILAYAH'!D$5:F$1353,3,FALSE),"")</f>
        <v>BREBES</v>
      </c>
      <c r="T222" s="422" t="str">
        <f t="shared" si="183"/>
        <v>Pemerintah</v>
      </c>
      <c r="U222" s="145" t="e">
        <f t="shared" si="184"/>
        <v>#VALUE!</v>
      </c>
      <c r="V222" s="133" t="e">
        <f>COUNTIFS(A1_Individu_Data_Keadaan_SDMK!A$4:A$149931,K222,A1_Individu_Data_Keadaan_SDMK!S$4:S$149285,"Dokter Umum")</f>
        <v>#VALUE!</v>
      </c>
      <c r="W222" s="122">
        <f t="shared" si="185"/>
        <v>4</v>
      </c>
      <c r="X222" s="134" t="e">
        <f t="shared" si="186"/>
        <v>#VALUE!</v>
      </c>
      <c r="Y222" s="134" t="e">
        <f t="shared" si="187"/>
        <v>#VALUE!</v>
      </c>
      <c r="Z222" s="133" t="e">
        <f>COUNTIFS(A1_Individu_Data_Keadaan_SDMK!A$4:A$149931,K222,A1_Individu_Data_Keadaan_SDMK!S$4:S$149285,"Dokter Gigi")</f>
        <v>#VALUE!</v>
      </c>
      <c r="AA222" s="122">
        <f t="shared" si="188"/>
        <v>1</v>
      </c>
      <c r="AB222" s="134" t="e">
        <f t="shared" si="189"/>
        <v>#VALUE!</v>
      </c>
      <c r="AC222" s="134" t="e">
        <f t="shared" si="190"/>
        <v>#VALUE!</v>
      </c>
      <c r="AD222" s="133" t="e">
        <f>COUNTIFS(A1_Individu_Data_Keadaan_SDMK!A$4:A$149931,K222,A1_Individu_Data_Keadaan_SDMK!S$4:S$149285,"Dokter Spesialis Penyakit Dalam (Sp.PD)")</f>
        <v>#VALUE!</v>
      </c>
      <c r="AE222" s="122">
        <f t="shared" si="191"/>
        <v>1</v>
      </c>
      <c r="AF222" s="134" t="e">
        <f t="shared" si="192"/>
        <v>#VALUE!</v>
      </c>
      <c r="AG222" s="134" t="e">
        <f t="shared" si="193"/>
        <v>#VALUE!</v>
      </c>
      <c r="AH222" s="133" t="e">
        <f>COUNTIFS(A1_Individu_Data_Keadaan_SDMK!A$4:A$149931,K222,A1_Individu_Data_Keadaan_SDMK!S$4:S$149285,"Dokter Spesialis Obstetri &amp; Ginekologi - Kebidanan &amp; Kandungan (Sp.OG)")</f>
        <v>#VALUE!</v>
      </c>
      <c r="AI222" s="122">
        <f t="shared" si="194"/>
        <v>1</v>
      </c>
      <c r="AJ222" s="134" t="e">
        <f t="shared" si="195"/>
        <v>#VALUE!</v>
      </c>
      <c r="AK222" s="134" t="e">
        <f t="shared" si="196"/>
        <v>#VALUE!</v>
      </c>
      <c r="AL222" s="133" t="e">
        <f>COUNTIFS(A1_Individu_Data_Keadaan_SDMK!A$4:A$149931,K222,A1_Individu_Data_Keadaan_SDMK!S$4:S$149285,"Dokter Spesialis Anak (Sp.A)")</f>
        <v>#VALUE!</v>
      </c>
      <c r="AM222" s="135">
        <f t="shared" si="197"/>
        <v>1</v>
      </c>
      <c r="AN222" s="134" t="e">
        <f t="shared" si="198"/>
        <v>#VALUE!</v>
      </c>
      <c r="AO222" s="134" t="e">
        <f t="shared" si="199"/>
        <v>#VALUE!</v>
      </c>
      <c r="AP222" s="133" t="e">
        <f>COUNTIFS(A1_Individu_Data_Keadaan_SDMK!A$4:A$149931,K222,A1_Individu_Data_Keadaan_SDMK!S$4:S$149285,"Dokter Spesialis Bedah (Sp.B)")</f>
        <v>#VALUE!</v>
      </c>
      <c r="AQ222" s="135">
        <f t="shared" si="200"/>
        <v>1</v>
      </c>
      <c r="AR222" s="134" t="e">
        <f t="shared" si="201"/>
        <v>#VALUE!</v>
      </c>
      <c r="AS222" s="134" t="e">
        <f t="shared" si="202"/>
        <v>#VALUE!</v>
      </c>
      <c r="AT222" s="133" t="e">
        <f>COUNTIFS(A1_Individu_Data_Keadaan_SDMK!A$4:A$149931,K222,A1_Individu_Data_Keadaan_SDMK!S$4:S$149285,"Dokter Spesialis Radiologi (Sp.Rad)")</f>
        <v>#VALUE!</v>
      </c>
      <c r="AU222" s="135">
        <f t="shared" si="203"/>
        <v>0</v>
      </c>
      <c r="AV222" s="134" t="e">
        <f t="shared" si="204"/>
        <v>#VALUE!</v>
      </c>
      <c r="AW222" s="134" t="e">
        <f t="shared" si="205"/>
        <v>#VALUE!</v>
      </c>
      <c r="AX222" s="133" t="e">
        <f>COUNTIFS(A1_Individu_Data_Keadaan_SDMK!A$4:A$149931,K222,A1_Individu_Data_Keadaan_SDMK!S$4:S$149285,"Dokter Spesialis Anastesiologi (Sp.An)")</f>
        <v>#VALUE!</v>
      </c>
      <c r="AY222" s="135">
        <f t="shared" si="206"/>
        <v>0</v>
      </c>
      <c r="AZ222" s="134" t="e">
        <f t="shared" si="207"/>
        <v>#VALUE!</v>
      </c>
      <c r="BA222" s="134" t="e">
        <f t="shared" si="208"/>
        <v>#VALUE!</v>
      </c>
      <c r="BB222" s="133" t="e">
        <f>COUNTIFS(A1_Individu_Data_Keadaan_SDMK!A$4:A$149931,K222,A1_Individu_Data_Keadaan_SDMK!S$4:S$149285,"Dokter Spesialis Patologi Klinik (SP.PK)")</f>
        <v>#VALUE!</v>
      </c>
      <c r="BC222" s="135">
        <f t="shared" si="209"/>
        <v>0</v>
      </c>
      <c r="BD222" s="134" t="e">
        <f t="shared" si="210"/>
        <v>#VALUE!</v>
      </c>
      <c r="BE222" s="134" t="e">
        <f t="shared" si="211"/>
        <v>#VALUE!</v>
      </c>
      <c r="BF222" s="133" t="e">
        <f>COUNTIFS(A1_Individu_Data_Keadaan_SDMK!A$4:A$149931,K222,A1_Individu_Data_Keadaan_SDMK!S$4:S$149285,"Dokter Spesialis Patologi Anatomi (Sp.PA)")</f>
        <v>#VALUE!</v>
      </c>
      <c r="BG222" s="135">
        <f t="shared" si="212"/>
        <v>0</v>
      </c>
      <c r="BH222" s="134" t="e">
        <f t="shared" si="213"/>
        <v>#VALUE!</v>
      </c>
      <c r="BI222" s="134" t="e">
        <f t="shared" si="214"/>
        <v>#VALUE!</v>
      </c>
      <c r="BJ222" s="133" t="e">
        <f>COUNTIFS(A1_Individu_Data_Keadaan_SDMK!A$4:A$149931,K222,A1_Individu_Data_Keadaan_SDMK!S$4:S$149285,"Dokter Spesialis Rehabilitasi Medik (Sp.RM)")</f>
        <v>#VALUE!</v>
      </c>
      <c r="BK222" s="135" t="e">
        <f t="shared" si="215"/>
        <v>#VALUE!</v>
      </c>
      <c r="BL222" s="134" t="e">
        <f t="shared" si="216"/>
        <v>#VALUE!</v>
      </c>
      <c r="BM222" s="134" t="e">
        <f t="shared" si="217"/>
        <v>#VALUE!</v>
      </c>
      <c r="BN222" s="139" t="e">
        <f t="shared" si="218"/>
        <v>#VALUE!</v>
      </c>
    </row>
    <row r="223" spans="11:66" ht="15">
      <c r="K223" s="120" t="s">
        <v>14584</v>
      </c>
      <c r="L223" s="120" t="s">
        <v>14585</v>
      </c>
      <c r="M223" s="120" t="s">
        <v>1632</v>
      </c>
      <c r="N223" s="120" t="s">
        <v>12208</v>
      </c>
      <c r="O223" s="120" t="s">
        <v>12205</v>
      </c>
      <c r="P223" s="120">
        <v>33</v>
      </c>
      <c r="Q223" s="120">
        <v>3329</v>
      </c>
      <c r="R223" s="348" t="str">
        <f>IF(P223&lt;&gt;"",VLOOKUP(P223,'01_MASTER_KODE_WILAYAH'!H$1437:I$1470,2,FALSE),"")</f>
        <v>JAWA TENGAH</v>
      </c>
      <c r="S223" s="348" t="str">
        <f>IF(Q223&lt;&gt;"",VLOOKUP(Q223,'01_MASTER_KODE_WILAYAH'!D$5:F$1353,3,FALSE),"")</f>
        <v>BREBES</v>
      </c>
      <c r="T223" s="422" t="str">
        <f t="shared" si="183"/>
        <v>Perusahaan</v>
      </c>
      <c r="U223" s="145" t="e">
        <f t="shared" si="184"/>
        <v>#VALUE!</v>
      </c>
      <c r="V223" s="133" t="e">
        <f>COUNTIFS(A1_Individu_Data_Keadaan_SDMK!A$4:A$149931,K223,A1_Individu_Data_Keadaan_SDMK!S$4:S$149285,"Dokter Umum")</f>
        <v>#VALUE!</v>
      </c>
      <c r="W223" s="122">
        <f t="shared" si="185"/>
        <v>9</v>
      </c>
      <c r="X223" s="134" t="e">
        <f t="shared" si="186"/>
        <v>#VALUE!</v>
      </c>
      <c r="Y223" s="134" t="e">
        <f t="shared" si="187"/>
        <v>#VALUE!</v>
      </c>
      <c r="Z223" s="133" t="e">
        <f>COUNTIFS(A1_Individu_Data_Keadaan_SDMK!A$4:A$149931,K223,A1_Individu_Data_Keadaan_SDMK!S$4:S$149285,"Dokter Gigi")</f>
        <v>#VALUE!</v>
      </c>
      <c r="AA223" s="122">
        <f t="shared" si="188"/>
        <v>2</v>
      </c>
      <c r="AB223" s="134" t="e">
        <f t="shared" si="189"/>
        <v>#VALUE!</v>
      </c>
      <c r="AC223" s="134" t="e">
        <f t="shared" si="190"/>
        <v>#VALUE!</v>
      </c>
      <c r="AD223" s="133" t="e">
        <f>COUNTIFS(A1_Individu_Data_Keadaan_SDMK!A$4:A$149931,K223,A1_Individu_Data_Keadaan_SDMK!S$4:S$149285,"Dokter Spesialis Penyakit Dalam (Sp.PD)")</f>
        <v>#VALUE!</v>
      </c>
      <c r="AE223" s="122">
        <f t="shared" si="191"/>
        <v>2</v>
      </c>
      <c r="AF223" s="134" t="e">
        <f t="shared" si="192"/>
        <v>#VALUE!</v>
      </c>
      <c r="AG223" s="134" t="e">
        <f t="shared" si="193"/>
        <v>#VALUE!</v>
      </c>
      <c r="AH223" s="133" t="e">
        <f>COUNTIFS(A1_Individu_Data_Keadaan_SDMK!A$4:A$149931,K223,A1_Individu_Data_Keadaan_SDMK!S$4:S$149285,"Dokter Spesialis Obstetri &amp; Ginekologi - Kebidanan &amp; Kandungan (Sp.OG)")</f>
        <v>#VALUE!</v>
      </c>
      <c r="AI223" s="122">
        <f t="shared" si="194"/>
        <v>2</v>
      </c>
      <c r="AJ223" s="134" t="e">
        <f t="shared" si="195"/>
        <v>#VALUE!</v>
      </c>
      <c r="AK223" s="134" t="e">
        <f t="shared" si="196"/>
        <v>#VALUE!</v>
      </c>
      <c r="AL223" s="133" t="e">
        <f>COUNTIFS(A1_Individu_Data_Keadaan_SDMK!A$4:A$149931,K223,A1_Individu_Data_Keadaan_SDMK!S$4:S$149285,"Dokter Spesialis Anak (Sp.A)")</f>
        <v>#VALUE!</v>
      </c>
      <c r="AM223" s="135">
        <f t="shared" si="197"/>
        <v>2</v>
      </c>
      <c r="AN223" s="134" t="e">
        <f t="shared" si="198"/>
        <v>#VALUE!</v>
      </c>
      <c r="AO223" s="134" t="e">
        <f t="shared" si="199"/>
        <v>#VALUE!</v>
      </c>
      <c r="AP223" s="133" t="e">
        <f>COUNTIFS(A1_Individu_Data_Keadaan_SDMK!A$4:A$149931,K223,A1_Individu_Data_Keadaan_SDMK!S$4:S$149285,"Dokter Spesialis Bedah (Sp.B)")</f>
        <v>#VALUE!</v>
      </c>
      <c r="AQ223" s="135">
        <f t="shared" si="200"/>
        <v>2</v>
      </c>
      <c r="AR223" s="134" t="e">
        <f t="shared" si="201"/>
        <v>#VALUE!</v>
      </c>
      <c r="AS223" s="134" t="e">
        <f t="shared" si="202"/>
        <v>#VALUE!</v>
      </c>
      <c r="AT223" s="133" t="e">
        <f>COUNTIFS(A1_Individu_Data_Keadaan_SDMK!A$4:A$149931,K223,A1_Individu_Data_Keadaan_SDMK!S$4:S$149285,"Dokter Spesialis Radiologi (Sp.Rad)")</f>
        <v>#VALUE!</v>
      </c>
      <c r="AU223" s="135">
        <f t="shared" si="203"/>
        <v>1</v>
      </c>
      <c r="AV223" s="134" t="e">
        <f t="shared" si="204"/>
        <v>#VALUE!</v>
      </c>
      <c r="AW223" s="134" t="e">
        <f t="shared" si="205"/>
        <v>#VALUE!</v>
      </c>
      <c r="AX223" s="133" t="e">
        <f>COUNTIFS(A1_Individu_Data_Keadaan_SDMK!A$4:A$149931,K223,A1_Individu_Data_Keadaan_SDMK!S$4:S$149285,"Dokter Spesialis Anastesiologi (Sp.An)")</f>
        <v>#VALUE!</v>
      </c>
      <c r="AY223" s="135">
        <f t="shared" si="206"/>
        <v>1</v>
      </c>
      <c r="AZ223" s="134" t="e">
        <f t="shared" si="207"/>
        <v>#VALUE!</v>
      </c>
      <c r="BA223" s="134" t="e">
        <f t="shared" si="208"/>
        <v>#VALUE!</v>
      </c>
      <c r="BB223" s="133" t="e">
        <f>COUNTIFS(A1_Individu_Data_Keadaan_SDMK!A$4:A$149931,K223,A1_Individu_Data_Keadaan_SDMK!S$4:S$149285,"Dokter Spesialis Patologi Klinik (SP.PK)")</f>
        <v>#VALUE!</v>
      </c>
      <c r="BC223" s="135">
        <f t="shared" si="209"/>
        <v>1</v>
      </c>
      <c r="BD223" s="134" t="e">
        <f t="shared" si="210"/>
        <v>#VALUE!</v>
      </c>
      <c r="BE223" s="134" t="e">
        <f t="shared" si="211"/>
        <v>#VALUE!</v>
      </c>
      <c r="BF223" s="133" t="e">
        <f>COUNTIFS(A1_Individu_Data_Keadaan_SDMK!A$4:A$149931,K223,A1_Individu_Data_Keadaan_SDMK!S$4:S$149285,"Dokter Spesialis Patologi Anatomi (Sp.PA)")</f>
        <v>#VALUE!</v>
      </c>
      <c r="BG223" s="135">
        <f t="shared" si="212"/>
        <v>0</v>
      </c>
      <c r="BH223" s="134" t="e">
        <f t="shared" si="213"/>
        <v>#VALUE!</v>
      </c>
      <c r="BI223" s="134" t="e">
        <f t="shared" si="214"/>
        <v>#VALUE!</v>
      </c>
      <c r="BJ223" s="133" t="e">
        <f>COUNTIFS(A1_Individu_Data_Keadaan_SDMK!A$4:A$149931,K223,A1_Individu_Data_Keadaan_SDMK!S$4:S$149285,"Dokter Spesialis Rehabilitasi Medik (Sp.RM)")</f>
        <v>#VALUE!</v>
      </c>
      <c r="BK223" s="135" t="e">
        <f t="shared" si="215"/>
        <v>#VALUE!</v>
      </c>
      <c r="BL223" s="134" t="e">
        <f t="shared" si="216"/>
        <v>#VALUE!</v>
      </c>
      <c r="BM223" s="134" t="e">
        <f t="shared" si="217"/>
        <v>#VALUE!</v>
      </c>
      <c r="BN223" s="139" t="e">
        <f t="shared" si="218"/>
        <v>#VALUE!</v>
      </c>
    </row>
    <row r="224" spans="11:66" ht="15">
      <c r="K224" s="120" t="s">
        <v>14586</v>
      </c>
      <c r="L224" s="120" t="s">
        <v>14587</v>
      </c>
      <c r="M224" s="120" t="s">
        <v>1632</v>
      </c>
      <c r="N224" s="120" t="s">
        <v>12254</v>
      </c>
      <c r="O224" s="120" t="s">
        <v>12204</v>
      </c>
      <c r="P224" s="120">
        <v>33</v>
      </c>
      <c r="Q224" s="120">
        <v>3329</v>
      </c>
      <c r="R224" s="348" t="str">
        <f>IF(P224&lt;&gt;"",VLOOKUP(P224,'01_MASTER_KODE_WILAYAH'!H$1437:I$1470,2,FALSE),"")</f>
        <v>JAWA TENGAH</v>
      </c>
      <c r="S224" s="348" t="str">
        <f>IF(Q224&lt;&gt;"",VLOOKUP(Q224,'01_MASTER_KODE_WILAYAH'!D$5:F$1353,3,FALSE),"")</f>
        <v>BREBES</v>
      </c>
      <c r="T224" s="422" t="str">
        <f t="shared" si="183"/>
        <v>Swasta/Lai</v>
      </c>
      <c r="U224" s="145" t="e">
        <f t="shared" si="184"/>
        <v>#VALUE!</v>
      </c>
      <c r="V224" s="133" t="e">
        <f>COUNTIFS(A1_Individu_Data_Keadaan_SDMK!A$4:A$149931,K224,A1_Individu_Data_Keadaan_SDMK!S$4:S$149285,"Dokter Umum")</f>
        <v>#VALUE!</v>
      </c>
      <c r="W224" s="122">
        <f t="shared" si="185"/>
        <v>1</v>
      </c>
      <c r="X224" s="134" t="e">
        <f t="shared" si="186"/>
        <v>#VALUE!</v>
      </c>
      <c r="Y224" s="134" t="e">
        <f t="shared" si="187"/>
        <v>#VALUE!</v>
      </c>
      <c r="Z224" s="133" t="e">
        <f>COUNTIFS(A1_Individu_Data_Keadaan_SDMK!A$4:A$149931,K224,A1_Individu_Data_Keadaan_SDMK!S$4:S$149285,"Dokter Gigi")</f>
        <v>#VALUE!</v>
      </c>
      <c r="AA224" s="122">
        <f t="shared" si="188"/>
        <v>1</v>
      </c>
      <c r="AB224" s="134" t="e">
        <f t="shared" si="189"/>
        <v>#VALUE!</v>
      </c>
      <c r="AC224" s="134" t="e">
        <f t="shared" si="190"/>
        <v>#VALUE!</v>
      </c>
      <c r="AD224" s="133" t="e">
        <f>COUNTIFS(A1_Individu_Data_Keadaan_SDMK!A$4:A$149931,K224,A1_Individu_Data_Keadaan_SDMK!S$4:S$149285,"Dokter Spesialis Penyakit Dalam (Sp.PD)")</f>
        <v>#VALUE!</v>
      </c>
      <c r="AE224" s="122">
        <f t="shared" si="191"/>
        <v>1</v>
      </c>
      <c r="AF224" s="134" t="e">
        <f t="shared" si="192"/>
        <v>#VALUE!</v>
      </c>
      <c r="AG224" s="134" t="e">
        <f t="shared" si="193"/>
        <v>#VALUE!</v>
      </c>
      <c r="AH224" s="133" t="e">
        <f>COUNTIFS(A1_Individu_Data_Keadaan_SDMK!A$4:A$149931,K224,A1_Individu_Data_Keadaan_SDMK!S$4:S$149285,"Dokter Spesialis Obstetri &amp; Ginekologi - Kebidanan &amp; Kandungan (Sp.OG)")</f>
        <v>#VALUE!</v>
      </c>
      <c r="AI224" s="122">
        <f t="shared" si="194"/>
        <v>1</v>
      </c>
      <c r="AJ224" s="134" t="e">
        <f t="shared" si="195"/>
        <v>#VALUE!</v>
      </c>
      <c r="AK224" s="134" t="e">
        <f t="shared" si="196"/>
        <v>#VALUE!</v>
      </c>
      <c r="AL224" s="133" t="e">
        <f>COUNTIFS(A1_Individu_Data_Keadaan_SDMK!A$4:A$149931,K224,A1_Individu_Data_Keadaan_SDMK!S$4:S$149285,"Dokter Spesialis Anak (Sp.A)")</f>
        <v>#VALUE!</v>
      </c>
      <c r="AM224" s="135">
        <f t="shared" si="197"/>
        <v>1</v>
      </c>
      <c r="AN224" s="134" t="e">
        <f t="shared" si="198"/>
        <v>#VALUE!</v>
      </c>
      <c r="AO224" s="134" t="e">
        <f t="shared" si="199"/>
        <v>#VALUE!</v>
      </c>
      <c r="AP224" s="133" t="e">
        <f>COUNTIFS(A1_Individu_Data_Keadaan_SDMK!A$4:A$149931,K224,A1_Individu_Data_Keadaan_SDMK!S$4:S$149285,"Dokter Spesialis Bedah (Sp.B)")</f>
        <v>#VALUE!</v>
      </c>
      <c r="AQ224" s="135">
        <f t="shared" si="200"/>
        <v>1</v>
      </c>
      <c r="AR224" s="134" t="e">
        <f t="shared" si="201"/>
        <v>#VALUE!</v>
      </c>
      <c r="AS224" s="134" t="e">
        <f t="shared" si="202"/>
        <v>#VALUE!</v>
      </c>
      <c r="AT224" s="133" t="e">
        <f>COUNTIFS(A1_Individu_Data_Keadaan_SDMK!A$4:A$149931,K224,A1_Individu_Data_Keadaan_SDMK!S$4:S$149285,"Dokter Spesialis Radiologi (Sp.Rad)")</f>
        <v>#VALUE!</v>
      </c>
      <c r="AU224" s="135">
        <f t="shared" si="203"/>
        <v>0</v>
      </c>
      <c r="AV224" s="134" t="e">
        <f t="shared" si="204"/>
        <v>#VALUE!</v>
      </c>
      <c r="AW224" s="134" t="e">
        <f t="shared" si="205"/>
        <v>#VALUE!</v>
      </c>
      <c r="AX224" s="133" t="e">
        <f>COUNTIFS(A1_Individu_Data_Keadaan_SDMK!A$4:A$149931,K224,A1_Individu_Data_Keadaan_SDMK!S$4:S$149285,"Dokter Spesialis Anastesiologi (Sp.An)")</f>
        <v>#VALUE!</v>
      </c>
      <c r="AY224" s="135">
        <f t="shared" si="206"/>
        <v>0</v>
      </c>
      <c r="AZ224" s="134" t="e">
        <f t="shared" si="207"/>
        <v>#VALUE!</v>
      </c>
      <c r="BA224" s="134" t="e">
        <f t="shared" si="208"/>
        <v>#VALUE!</v>
      </c>
      <c r="BB224" s="133" t="e">
        <f>COUNTIFS(A1_Individu_Data_Keadaan_SDMK!A$4:A$149931,K224,A1_Individu_Data_Keadaan_SDMK!S$4:S$149285,"Dokter Spesialis Patologi Klinik (SP.PK)")</f>
        <v>#VALUE!</v>
      </c>
      <c r="BC224" s="135">
        <f t="shared" si="209"/>
        <v>0</v>
      </c>
      <c r="BD224" s="134" t="e">
        <f t="shared" si="210"/>
        <v>#VALUE!</v>
      </c>
      <c r="BE224" s="134" t="e">
        <f t="shared" si="211"/>
        <v>#VALUE!</v>
      </c>
      <c r="BF224" s="133" t="e">
        <f>COUNTIFS(A1_Individu_Data_Keadaan_SDMK!A$4:A$149931,K224,A1_Individu_Data_Keadaan_SDMK!S$4:S$149285,"Dokter Spesialis Patologi Anatomi (Sp.PA)")</f>
        <v>#VALUE!</v>
      </c>
      <c r="BG224" s="135">
        <f t="shared" si="212"/>
        <v>0</v>
      </c>
      <c r="BH224" s="134" t="e">
        <f t="shared" si="213"/>
        <v>#VALUE!</v>
      </c>
      <c r="BI224" s="134" t="e">
        <f t="shared" si="214"/>
        <v>#VALUE!</v>
      </c>
      <c r="BJ224" s="133" t="e">
        <f>COUNTIFS(A1_Individu_Data_Keadaan_SDMK!A$4:A$149931,K224,A1_Individu_Data_Keadaan_SDMK!S$4:S$149285,"Dokter Spesialis Rehabilitasi Medik (Sp.RM)")</f>
        <v>#VALUE!</v>
      </c>
      <c r="BK224" s="135" t="e">
        <f t="shared" si="215"/>
        <v>#VALUE!</v>
      </c>
      <c r="BL224" s="134" t="e">
        <f t="shared" si="216"/>
        <v>#VALUE!</v>
      </c>
      <c r="BM224" s="134" t="e">
        <f t="shared" si="217"/>
        <v>#VALUE!</v>
      </c>
      <c r="BN224" s="139" t="e">
        <f t="shared" si="218"/>
        <v>#VALUE!</v>
      </c>
    </row>
    <row r="225" spans="11:66" ht="15">
      <c r="K225" s="120" t="s">
        <v>14588</v>
      </c>
      <c r="L225" s="120" t="s">
        <v>14589</v>
      </c>
      <c r="M225" s="120" t="s">
        <v>1632</v>
      </c>
      <c r="N225" s="120" t="s">
        <v>12254</v>
      </c>
      <c r="O225" s="120" t="s">
        <v>12204</v>
      </c>
      <c r="P225" s="120">
        <v>33</v>
      </c>
      <c r="Q225" s="120">
        <v>3329</v>
      </c>
      <c r="R225" s="348" t="str">
        <f>IF(P225&lt;&gt;"",VLOOKUP(P225,'01_MASTER_KODE_WILAYAH'!H$1437:I$1470,2,FALSE),"")</f>
        <v>JAWA TENGAH</v>
      </c>
      <c r="S225" s="348" t="str">
        <f>IF(Q225&lt;&gt;"",VLOOKUP(Q225,'01_MASTER_KODE_WILAYAH'!D$5:F$1353,3,FALSE),"")</f>
        <v>BREBES</v>
      </c>
      <c r="T225" s="422" t="str">
        <f t="shared" si="183"/>
        <v>Swasta/Lai</v>
      </c>
      <c r="U225" s="145" t="e">
        <f t="shared" si="184"/>
        <v>#VALUE!</v>
      </c>
      <c r="V225" s="133" t="e">
        <f>COUNTIFS(A1_Individu_Data_Keadaan_SDMK!A$4:A$149931,K225,A1_Individu_Data_Keadaan_SDMK!S$4:S$149285,"Dokter Umum")</f>
        <v>#VALUE!</v>
      </c>
      <c r="W225" s="122">
        <f t="shared" si="185"/>
        <v>1</v>
      </c>
      <c r="X225" s="134" t="e">
        <f t="shared" si="186"/>
        <v>#VALUE!</v>
      </c>
      <c r="Y225" s="134" t="e">
        <f t="shared" si="187"/>
        <v>#VALUE!</v>
      </c>
      <c r="Z225" s="133" t="e">
        <f>COUNTIFS(A1_Individu_Data_Keadaan_SDMK!A$4:A$149931,K225,A1_Individu_Data_Keadaan_SDMK!S$4:S$149285,"Dokter Gigi")</f>
        <v>#VALUE!</v>
      </c>
      <c r="AA225" s="122">
        <f t="shared" si="188"/>
        <v>1</v>
      </c>
      <c r="AB225" s="134" t="e">
        <f t="shared" si="189"/>
        <v>#VALUE!</v>
      </c>
      <c r="AC225" s="134" t="e">
        <f t="shared" si="190"/>
        <v>#VALUE!</v>
      </c>
      <c r="AD225" s="133" t="e">
        <f>COUNTIFS(A1_Individu_Data_Keadaan_SDMK!A$4:A$149931,K225,A1_Individu_Data_Keadaan_SDMK!S$4:S$149285,"Dokter Spesialis Penyakit Dalam (Sp.PD)")</f>
        <v>#VALUE!</v>
      </c>
      <c r="AE225" s="122">
        <f t="shared" si="191"/>
        <v>1</v>
      </c>
      <c r="AF225" s="134" t="e">
        <f t="shared" si="192"/>
        <v>#VALUE!</v>
      </c>
      <c r="AG225" s="134" t="e">
        <f t="shared" si="193"/>
        <v>#VALUE!</v>
      </c>
      <c r="AH225" s="133" t="e">
        <f>COUNTIFS(A1_Individu_Data_Keadaan_SDMK!A$4:A$149931,K225,A1_Individu_Data_Keadaan_SDMK!S$4:S$149285,"Dokter Spesialis Obstetri &amp; Ginekologi - Kebidanan &amp; Kandungan (Sp.OG)")</f>
        <v>#VALUE!</v>
      </c>
      <c r="AI225" s="122">
        <f t="shared" si="194"/>
        <v>1</v>
      </c>
      <c r="AJ225" s="134" t="e">
        <f t="shared" si="195"/>
        <v>#VALUE!</v>
      </c>
      <c r="AK225" s="134" t="e">
        <f t="shared" si="196"/>
        <v>#VALUE!</v>
      </c>
      <c r="AL225" s="133" t="e">
        <f>COUNTIFS(A1_Individu_Data_Keadaan_SDMK!A$4:A$149931,K225,A1_Individu_Data_Keadaan_SDMK!S$4:S$149285,"Dokter Spesialis Anak (Sp.A)")</f>
        <v>#VALUE!</v>
      </c>
      <c r="AM225" s="135">
        <f t="shared" si="197"/>
        <v>1</v>
      </c>
      <c r="AN225" s="134" t="e">
        <f t="shared" si="198"/>
        <v>#VALUE!</v>
      </c>
      <c r="AO225" s="134" t="e">
        <f t="shared" si="199"/>
        <v>#VALUE!</v>
      </c>
      <c r="AP225" s="133" t="e">
        <f>COUNTIFS(A1_Individu_Data_Keadaan_SDMK!A$4:A$149931,K225,A1_Individu_Data_Keadaan_SDMK!S$4:S$149285,"Dokter Spesialis Bedah (Sp.B)")</f>
        <v>#VALUE!</v>
      </c>
      <c r="AQ225" s="135">
        <f t="shared" si="200"/>
        <v>1</v>
      </c>
      <c r="AR225" s="134" t="e">
        <f t="shared" si="201"/>
        <v>#VALUE!</v>
      </c>
      <c r="AS225" s="134" t="e">
        <f t="shared" si="202"/>
        <v>#VALUE!</v>
      </c>
      <c r="AT225" s="133" t="e">
        <f>COUNTIFS(A1_Individu_Data_Keadaan_SDMK!A$4:A$149931,K225,A1_Individu_Data_Keadaan_SDMK!S$4:S$149285,"Dokter Spesialis Radiologi (Sp.Rad)")</f>
        <v>#VALUE!</v>
      </c>
      <c r="AU225" s="135">
        <f t="shared" si="203"/>
        <v>0</v>
      </c>
      <c r="AV225" s="134" t="e">
        <f t="shared" si="204"/>
        <v>#VALUE!</v>
      </c>
      <c r="AW225" s="134" t="e">
        <f t="shared" si="205"/>
        <v>#VALUE!</v>
      </c>
      <c r="AX225" s="133" t="e">
        <f>COUNTIFS(A1_Individu_Data_Keadaan_SDMK!A$4:A$149931,K225,A1_Individu_Data_Keadaan_SDMK!S$4:S$149285,"Dokter Spesialis Anastesiologi (Sp.An)")</f>
        <v>#VALUE!</v>
      </c>
      <c r="AY225" s="135">
        <f t="shared" si="206"/>
        <v>0</v>
      </c>
      <c r="AZ225" s="134" t="e">
        <f t="shared" si="207"/>
        <v>#VALUE!</v>
      </c>
      <c r="BA225" s="134" t="e">
        <f t="shared" si="208"/>
        <v>#VALUE!</v>
      </c>
      <c r="BB225" s="133" t="e">
        <f>COUNTIFS(A1_Individu_Data_Keadaan_SDMK!A$4:A$149931,K225,A1_Individu_Data_Keadaan_SDMK!S$4:S$149285,"Dokter Spesialis Patologi Klinik (SP.PK)")</f>
        <v>#VALUE!</v>
      </c>
      <c r="BC225" s="135">
        <f t="shared" si="209"/>
        <v>0</v>
      </c>
      <c r="BD225" s="134" t="e">
        <f t="shared" si="210"/>
        <v>#VALUE!</v>
      </c>
      <c r="BE225" s="134" t="e">
        <f t="shared" si="211"/>
        <v>#VALUE!</v>
      </c>
      <c r="BF225" s="133" t="e">
        <f>COUNTIFS(A1_Individu_Data_Keadaan_SDMK!A$4:A$149931,K225,A1_Individu_Data_Keadaan_SDMK!S$4:S$149285,"Dokter Spesialis Patologi Anatomi (Sp.PA)")</f>
        <v>#VALUE!</v>
      </c>
      <c r="BG225" s="135">
        <f t="shared" si="212"/>
        <v>0</v>
      </c>
      <c r="BH225" s="134" t="e">
        <f t="shared" si="213"/>
        <v>#VALUE!</v>
      </c>
      <c r="BI225" s="134" t="e">
        <f t="shared" si="214"/>
        <v>#VALUE!</v>
      </c>
      <c r="BJ225" s="133" t="e">
        <f>COUNTIFS(A1_Individu_Data_Keadaan_SDMK!A$4:A$149931,K225,A1_Individu_Data_Keadaan_SDMK!S$4:S$149285,"Dokter Spesialis Rehabilitasi Medik (Sp.RM)")</f>
        <v>#VALUE!</v>
      </c>
      <c r="BK225" s="135" t="e">
        <f t="shared" si="215"/>
        <v>#VALUE!</v>
      </c>
      <c r="BL225" s="134" t="e">
        <f t="shared" si="216"/>
        <v>#VALUE!</v>
      </c>
      <c r="BM225" s="134" t="e">
        <f t="shared" si="217"/>
        <v>#VALUE!</v>
      </c>
      <c r="BN225" s="139" t="e">
        <f t="shared" si="218"/>
        <v>#VALUE!</v>
      </c>
    </row>
    <row r="226" spans="11:66" ht="15">
      <c r="K226" s="120" t="s">
        <v>14590</v>
      </c>
      <c r="L226" s="120" t="s">
        <v>14591</v>
      </c>
      <c r="M226" s="120" t="s">
        <v>1632</v>
      </c>
      <c r="N226" s="120" t="s">
        <v>12254</v>
      </c>
      <c r="O226" s="120" t="s">
        <v>12204</v>
      </c>
      <c r="P226" s="120">
        <v>33</v>
      </c>
      <c r="Q226" s="120">
        <v>3329</v>
      </c>
      <c r="R226" s="348" t="str">
        <f>IF(P226&lt;&gt;"",VLOOKUP(P226,'01_MASTER_KODE_WILAYAH'!H$1437:I$1470,2,FALSE),"")</f>
        <v>JAWA TENGAH</v>
      </c>
      <c r="S226" s="348" t="str">
        <f>IF(Q226&lt;&gt;"",VLOOKUP(Q226,'01_MASTER_KODE_WILAYAH'!D$5:F$1353,3,FALSE),"")</f>
        <v>BREBES</v>
      </c>
      <c r="T226" s="422" t="str">
        <f t="shared" si="183"/>
        <v>Swasta/Lai</v>
      </c>
      <c r="U226" s="145" t="e">
        <f t="shared" si="184"/>
        <v>#VALUE!</v>
      </c>
      <c r="V226" s="133" t="e">
        <f>COUNTIFS(A1_Individu_Data_Keadaan_SDMK!A$4:A$149931,K226,A1_Individu_Data_Keadaan_SDMK!S$4:S$149285,"Dokter Umum")</f>
        <v>#VALUE!</v>
      </c>
      <c r="W226" s="122">
        <f t="shared" si="185"/>
        <v>1</v>
      </c>
      <c r="X226" s="134" t="e">
        <f t="shared" si="186"/>
        <v>#VALUE!</v>
      </c>
      <c r="Y226" s="134" t="e">
        <f t="shared" si="187"/>
        <v>#VALUE!</v>
      </c>
      <c r="Z226" s="133" t="e">
        <f>COUNTIFS(A1_Individu_Data_Keadaan_SDMK!A$4:A$149931,K226,A1_Individu_Data_Keadaan_SDMK!S$4:S$149285,"Dokter Gigi")</f>
        <v>#VALUE!</v>
      </c>
      <c r="AA226" s="122">
        <f t="shared" si="188"/>
        <v>1</v>
      </c>
      <c r="AB226" s="134" t="e">
        <f t="shared" si="189"/>
        <v>#VALUE!</v>
      </c>
      <c r="AC226" s="134" t="e">
        <f t="shared" si="190"/>
        <v>#VALUE!</v>
      </c>
      <c r="AD226" s="133" t="e">
        <f>COUNTIFS(A1_Individu_Data_Keadaan_SDMK!A$4:A$149931,K226,A1_Individu_Data_Keadaan_SDMK!S$4:S$149285,"Dokter Spesialis Penyakit Dalam (Sp.PD)")</f>
        <v>#VALUE!</v>
      </c>
      <c r="AE226" s="122">
        <f t="shared" si="191"/>
        <v>1</v>
      </c>
      <c r="AF226" s="134" t="e">
        <f t="shared" si="192"/>
        <v>#VALUE!</v>
      </c>
      <c r="AG226" s="134" t="e">
        <f t="shared" si="193"/>
        <v>#VALUE!</v>
      </c>
      <c r="AH226" s="133" t="e">
        <f>COUNTIFS(A1_Individu_Data_Keadaan_SDMK!A$4:A$149931,K226,A1_Individu_Data_Keadaan_SDMK!S$4:S$149285,"Dokter Spesialis Obstetri &amp; Ginekologi - Kebidanan &amp; Kandungan (Sp.OG)")</f>
        <v>#VALUE!</v>
      </c>
      <c r="AI226" s="122">
        <f t="shared" si="194"/>
        <v>1</v>
      </c>
      <c r="AJ226" s="134" t="e">
        <f t="shared" si="195"/>
        <v>#VALUE!</v>
      </c>
      <c r="AK226" s="134" t="e">
        <f t="shared" si="196"/>
        <v>#VALUE!</v>
      </c>
      <c r="AL226" s="133" t="e">
        <f>COUNTIFS(A1_Individu_Data_Keadaan_SDMK!A$4:A$149931,K226,A1_Individu_Data_Keadaan_SDMK!S$4:S$149285,"Dokter Spesialis Anak (Sp.A)")</f>
        <v>#VALUE!</v>
      </c>
      <c r="AM226" s="135">
        <f t="shared" si="197"/>
        <v>1</v>
      </c>
      <c r="AN226" s="134" t="e">
        <f t="shared" si="198"/>
        <v>#VALUE!</v>
      </c>
      <c r="AO226" s="134" t="e">
        <f t="shared" si="199"/>
        <v>#VALUE!</v>
      </c>
      <c r="AP226" s="133" t="e">
        <f>COUNTIFS(A1_Individu_Data_Keadaan_SDMK!A$4:A$149931,K226,A1_Individu_Data_Keadaan_SDMK!S$4:S$149285,"Dokter Spesialis Bedah (Sp.B)")</f>
        <v>#VALUE!</v>
      </c>
      <c r="AQ226" s="135">
        <f t="shared" si="200"/>
        <v>1</v>
      </c>
      <c r="AR226" s="134" t="e">
        <f t="shared" si="201"/>
        <v>#VALUE!</v>
      </c>
      <c r="AS226" s="134" t="e">
        <f t="shared" si="202"/>
        <v>#VALUE!</v>
      </c>
      <c r="AT226" s="133" t="e">
        <f>COUNTIFS(A1_Individu_Data_Keadaan_SDMK!A$4:A$149931,K226,A1_Individu_Data_Keadaan_SDMK!S$4:S$149285,"Dokter Spesialis Radiologi (Sp.Rad)")</f>
        <v>#VALUE!</v>
      </c>
      <c r="AU226" s="135">
        <f t="shared" si="203"/>
        <v>0</v>
      </c>
      <c r="AV226" s="134" t="e">
        <f t="shared" si="204"/>
        <v>#VALUE!</v>
      </c>
      <c r="AW226" s="134" t="e">
        <f t="shared" si="205"/>
        <v>#VALUE!</v>
      </c>
      <c r="AX226" s="133" t="e">
        <f>COUNTIFS(A1_Individu_Data_Keadaan_SDMK!A$4:A$149931,K226,A1_Individu_Data_Keadaan_SDMK!S$4:S$149285,"Dokter Spesialis Anastesiologi (Sp.An)")</f>
        <v>#VALUE!</v>
      </c>
      <c r="AY226" s="135">
        <f t="shared" si="206"/>
        <v>0</v>
      </c>
      <c r="AZ226" s="134" t="e">
        <f t="shared" si="207"/>
        <v>#VALUE!</v>
      </c>
      <c r="BA226" s="134" t="e">
        <f t="shared" si="208"/>
        <v>#VALUE!</v>
      </c>
      <c r="BB226" s="133" t="e">
        <f>COUNTIFS(A1_Individu_Data_Keadaan_SDMK!A$4:A$149931,K226,A1_Individu_Data_Keadaan_SDMK!S$4:S$149285,"Dokter Spesialis Patologi Klinik (SP.PK)")</f>
        <v>#VALUE!</v>
      </c>
      <c r="BC226" s="135">
        <f t="shared" si="209"/>
        <v>0</v>
      </c>
      <c r="BD226" s="134" t="e">
        <f t="shared" si="210"/>
        <v>#VALUE!</v>
      </c>
      <c r="BE226" s="134" t="e">
        <f t="shared" si="211"/>
        <v>#VALUE!</v>
      </c>
      <c r="BF226" s="133" t="e">
        <f>COUNTIFS(A1_Individu_Data_Keadaan_SDMK!A$4:A$149931,K226,A1_Individu_Data_Keadaan_SDMK!S$4:S$149285,"Dokter Spesialis Patologi Anatomi (Sp.PA)")</f>
        <v>#VALUE!</v>
      </c>
      <c r="BG226" s="135">
        <f t="shared" si="212"/>
        <v>0</v>
      </c>
      <c r="BH226" s="134" t="e">
        <f t="shared" si="213"/>
        <v>#VALUE!</v>
      </c>
      <c r="BI226" s="134" t="e">
        <f t="shared" si="214"/>
        <v>#VALUE!</v>
      </c>
      <c r="BJ226" s="133" t="e">
        <f>COUNTIFS(A1_Individu_Data_Keadaan_SDMK!A$4:A$149931,K226,A1_Individu_Data_Keadaan_SDMK!S$4:S$149285,"Dokter Spesialis Rehabilitasi Medik (Sp.RM)")</f>
        <v>#VALUE!</v>
      </c>
      <c r="BK226" s="135" t="e">
        <f t="shared" si="215"/>
        <v>#VALUE!</v>
      </c>
      <c r="BL226" s="134" t="e">
        <f t="shared" si="216"/>
        <v>#VALUE!</v>
      </c>
      <c r="BM226" s="134" t="e">
        <f t="shared" si="217"/>
        <v>#VALUE!</v>
      </c>
      <c r="BN226" s="139" t="e">
        <f t="shared" si="218"/>
        <v>#VALUE!</v>
      </c>
    </row>
    <row r="227" spans="11:66" ht="15">
      <c r="K227" s="120" t="s">
        <v>14592</v>
      </c>
      <c r="L227" s="120" t="s">
        <v>14593</v>
      </c>
      <c r="M227" s="120" t="s">
        <v>1632</v>
      </c>
      <c r="N227" s="120" t="s">
        <v>12209</v>
      </c>
      <c r="O227" s="120" t="s">
        <v>12205</v>
      </c>
      <c r="P227" s="120">
        <v>33</v>
      </c>
      <c r="Q227" s="120">
        <v>3329</v>
      </c>
      <c r="R227" s="348" t="str">
        <f>IF(P227&lt;&gt;"",VLOOKUP(P227,'01_MASTER_KODE_WILAYAH'!H$1437:I$1470,2,FALSE),"")</f>
        <v>JAWA TENGAH</v>
      </c>
      <c r="S227" s="348" t="str">
        <f>IF(Q227&lt;&gt;"",VLOOKUP(Q227,'01_MASTER_KODE_WILAYAH'!D$5:F$1353,3,FALSE),"")</f>
        <v>BREBES</v>
      </c>
      <c r="T227" s="422" t="str">
        <f t="shared" si="183"/>
        <v>Perusahaan</v>
      </c>
      <c r="U227" s="145" t="e">
        <f t="shared" si="184"/>
        <v>#VALUE!</v>
      </c>
      <c r="V227" s="133" t="e">
        <f>COUNTIFS(A1_Individu_Data_Keadaan_SDMK!A$4:A$149931,K227,A1_Individu_Data_Keadaan_SDMK!S$4:S$149285,"Dokter Umum")</f>
        <v>#VALUE!</v>
      </c>
      <c r="W227" s="122">
        <f t="shared" si="185"/>
        <v>4</v>
      </c>
      <c r="X227" s="134" t="e">
        <f t="shared" si="186"/>
        <v>#VALUE!</v>
      </c>
      <c r="Y227" s="134" t="e">
        <f t="shared" si="187"/>
        <v>#VALUE!</v>
      </c>
      <c r="Z227" s="133" t="e">
        <f>COUNTIFS(A1_Individu_Data_Keadaan_SDMK!A$4:A$149931,K227,A1_Individu_Data_Keadaan_SDMK!S$4:S$149285,"Dokter Gigi")</f>
        <v>#VALUE!</v>
      </c>
      <c r="AA227" s="122">
        <f t="shared" si="188"/>
        <v>1</v>
      </c>
      <c r="AB227" s="134" t="e">
        <f t="shared" si="189"/>
        <v>#VALUE!</v>
      </c>
      <c r="AC227" s="134" t="e">
        <f t="shared" si="190"/>
        <v>#VALUE!</v>
      </c>
      <c r="AD227" s="133" t="e">
        <f>COUNTIFS(A1_Individu_Data_Keadaan_SDMK!A$4:A$149931,K227,A1_Individu_Data_Keadaan_SDMK!S$4:S$149285,"Dokter Spesialis Penyakit Dalam (Sp.PD)")</f>
        <v>#VALUE!</v>
      </c>
      <c r="AE227" s="122">
        <f t="shared" si="191"/>
        <v>1</v>
      </c>
      <c r="AF227" s="134" t="e">
        <f t="shared" si="192"/>
        <v>#VALUE!</v>
      </c>
      <c r="AG227" s="134" t="e">
        <f t="shared" si="193"/>
        <v>#VALUE!</v>
      </c>
      <c r="AH227" s="133" t="e">
        <f>COUNTIFS(A1_Individu_Data_Keadaan_SDMK!A$4:A$149931,K227,A1_Individu_Data_Keadaan_SDMK!S$4:S$149285,"Dokter Spesialis Obstetri &amp; Ginekologi - Kebidanan &amp; Kandungan (Sp.OG)")</f>
        <v>#VALUE!</v>
      </c>
      <c r="AI227" s="122">
        <f t="shared" si="194"/>
        <v>1</v>
      </c>
      <c r="AJ227" s="134" t="e">
        <f t="shared" si="195"/>
        <v>#VALUE!</v>
      </c>
      <c r="AK227" s="134" t="e">
        <f t="shared" si="196"/>
        <v>#VALUE!</v>
      </c>
      <c r="AL227" s="133" t="e">
        <f>COUNTIFS(A1_Individu_Data_Keadaan_SDMK!A$4:A$149931,K227,A1_Individu_Data_Keadaan_SDMK!S$4:S$149285,"Dokter Spesialis Anak (Sp.A)")</f>
        <v>#VALUE!</v>
      </c>
      <c r="AM227" s="135">
        <f t="shared" si="197"/>
        <v>1</v>
      </c>
      <c r="AN227" s="134" t="e">
        <f t="shared" si="198"/>
        <v>#VALUE!</v>
      </c>
      <c r="AO227" s="134" t="e">
        <f t="shared" si="199"/>
        <v>#VALUE!</v>
      </c>
      <c r="AP227" s="133" t="e">
        <f>COUNTIFS(A1_Individu_Data_Keadaan_SDMK!A$4:A$149931,K227,A1_Individu_Data_Keadaan_SDMK!S$4:S$149285,"Dokter Spesialis Bedah (Sp.B)")</f>
        <v>#VALUE!</v>
      </c>
      <c r="AQ227" s="135">
        <f t="shared" si="200"/>
        <v>1</v>
      </c>
      <c r="AR227" s="134" t="e">
        <f t="shared" si="201"/>
        <v>#VALUE!</v>
      </c>
      <c r="AS227" s="134" t="e">
        <f t="shared" si="202"/>
        <v>#VALUE!</v>
      </c>
      <c r="AT227" s="133" t="e">
        <f>COUNTIFS(A1_Individu_Data_Keadaan_SDMK!A$4:A$149931,K227,A1_Individu_Data_Keadaan_SDMK!S$4:S$149285,"Dokter Spesialis Radiologi (Sp.Rad)")</f>
        <v>#VALUE!</v>
      </c>
      <c r="AU227" s="135">
        <f t="shared" si="203"/>
        <v>0</v>
      </c>
      <c r="AV227" s="134" t="e">
        <f t="shared" si="204"/>
        <v>#VALUE!</v>
      </c>
      <c r="AW227" s="134" t="e">
        <f t="shared" si="205"/>
        <v>#VALUE!</v>
      </c>
      <c r="AX227" s="133" t="e">
        <f>COUNTIFS(A1_Individu_Data_Keadaan_SDMK!A$4:A$149931,K227,A1_Individu_Data_Keadaan_SDMK!S$4:S$149285,"Dokter Spesialis Anastesiologi (Sp.An)")</f>
        <v>#VALUE!</v>
      </c>
      <c r="AY227" s="135">
        <f t="shared" si="206"/>
        <v>0</v>
      </c>
      <c r="AZ227" s="134" t="e">
        <f t="shared" si="207"/>
        <v>#VALUE!</v>
      </c>
      <c r="BA227" s="134" t="e">
        <f t="shared" si="208"/>
        <v>#VALUE!</v>
      </c>
      <c r="BB227" s="133" t="e">
        <f>COUNTIFS(A1_Individu_Data_Keadaan_SDMK!A$4:A$149931,K227,A1_Individu_Data_Keadaan_SDMK!S$4:S$149285,"Dokter Spesialis Patologi Klinik (SP.PK)")</f>
        <v>#VALUE!</v>
      </c>
      <c r="BC227" s="135">
        <f t="shared" si="209"/>
        <v>0</v>
      </c>
      <c r="BD227" s="134" t="e">
        <f t="shared" si="210"/>
        <v>#VALUE!</v>
      </c>
      <c r="BE227" s="134" t="e">
        <f t="shared" si="211"/>
        <v>#VALUE!</v>
      </c>
      <c r="BF227" s="133" t="e">
        <f>COUNTIFS(A1_Individu_Data_Keadaan_SDMK!A$4:A$149931,K227,A1_Individu_Data_Keadaan_SDMK!S$4:S$149285,"Dokter Spesialis Patologi Anatomi (Sp.PA)")</f>
        <v>#VALUE!</v>
      </c>
      <c r="BG227" s="135">
        <f t="shared" si="212"/>
        <v>0</v>
      </c>
      <c r="BH227" s="134" t="e">
        <f t="shared" si="213"/>
        <v>#VALUE!</v>
      </c>
      <c r="BI227" s="134" t="e">
        <f t="shared" si="214"/>
        <v>#VALUE!</v>
      </c>
      <c r="BJ227" s="133" t="e">
        <f>COUNTIFS(A1_Individu_Data_Keadaan_SDMK!A$4:A$149931,K227,A1_Individu_Data_Keadaan_SDMK!S$4:S$149285,"Dokter Spesialis Rehabilitasi Medik (Sp.RM)")</f>
        <v>#VALUE!</v>
      </c>
      <c r="BK227" s="135" t="e">
        <f t="shared" si="215"/>
        <v>#VALUE!</v>
      </c>
      <c r="BL227" s="134" t="e">
        <f t="shared" si="216"/>
        <v>#VALUE!</v>
      </c>
      <c r="BM227" s="134" t="e">
        <f t="shared" si="217"/>
        <v>#VALUE!</v>
      </c>
      <c r="BN227" s="139" t="e">
        <f t="shared" si="218"/>
        <v>#VALUE!</v>
      </c>
    </row>
    <row r="228" spans="11:66" ht="15">
      <c r="K228" s="120" t="s">
        <v>14594</v>
      </c>
      <c r="L228" s="120" t="s">
        <v>14595</v>
      </c>
      <c r="M228" s="120" t="s">
        <v>1632</v>
      </c>
      <c r="N228" s="120" t="s">
        <v>12207</v>
      </c>
      <c r="O228" s="120" t="s">
        <v>12202</v>
      </c>
      <c r="P228" s="120">
        <v>33</v>
      </c>
      <c r="Q228" s="120">
        <v>3371</v>
      </c>
      <c r="R228" s="348" t="str">
        <f>IF(P228&lt;&gt;"",VLOOKUP(P228,'01_MASTER_KODE_WILAYAH'!H$1437:I$1470,2,FALSE),"")</f>
        <v>JAWA TENGAH</v>
      </c>
      <c r="S228" s="348" t="str">
        <f>IF(Q228&lt;&gt;"",VLOOKUP(Q228,'01_MASTER_KODE_WILAYAH'!D$5:F$1353,3,FALSE),"")</f>
        <v>KOTA MAGELANG</v>
      </c>
      <c r="T228" s="422" t="str">
        <f t="shared" si="183"/>
        <v>Pemerintah</v>
      </c>
      <c r="U228" s="145" t="e">
        <f t="shared" si="184"/>
        <v>#VALUE!</v>
      </c>
      <c r="V228" s="133" t="e">
        <f>COUNTIFS(A1_Individu_Data_Keadaan_SDMK!A$4:A$149931,K228,A1_Individu_Data_Keadaan_SDMK!S$4:S$149285,"Dokter Umum")</f>
        <v>#VALUE!</v>
      </c>
      <c r="W228" s="122">
        <f t="shared" si="185"/>
        <v>12</v>
      </c>
      <c r="X228" s="134" t="e">
        <f t="shared" si="186"/>
        <v>#VALUE!</v>
      </c>
      <c r="Y228" s="134" t="e">
        <f t="shared" si="187"/>
        <v>#VALUE!</v>
      </c>
      <c r="Z228" s="133" t="e">
        <f>COUNTIFS(A1_Individu_Data_Keadaan_SDMK!A$4:A$149931,K228,A1_Individu_Data_Keadaan_SDMK!S$4:S$149285,"Dokter Gigi")</f>
        <v>#VALUE!</v>
      </c>
      <c r="AA228" s="122">
        <f t="shared" si="188"/>
        <v>3</v>
      </c>
      <c r="AB228" s="134" t="e">
        <f t="shared" si="189"/>
        <v>#VALUE!</v>
      </c>
      <c r="AC228" s="134" t="e">
        <f t="shared" si="190"/>
        <v>#VALUE!</v>
      </c>
      <c r="AD228" s="133" t="e">
        <f>COUNTIFS(A1_Individu_Data_Keadaan_SDMK!A$4:A$149931,K228,A1_Individu_Data_Keadaan_SDMK!S$4:S$149285,"Dokter Spesialis Penyakit Dalam (Sp.PD)")</f>
        <v>#VALUE!</v>
      </c>
      <c r="AE228" s="122">
        <f t="shared" si="191"/>
        <v>3</v>
      </c>
      <c r="AF228" s="134" t="e">
        <f t="shared" si="192"/>
        <v>#VALUE!</v>
      </c>
      <c r="AG228" s="134" t="e">
        <f t="shared" si="193"/>
        <v>#VALUE!</v>
      </c>
      <c r="AH228" s="133" t="e">
        <f>COUNTIFS(A1_Individu_Data_Keadaan_SDMK!A$4:A$149931,K228,A1_Individu_Data_Keadaan_SDMK!S$4:S$149285,"Dokter Spesialis Obstetri &amp; Ginekologi - Kebidanan &amp; Kandungan (Sp.OG)")</f>
        <v>#VALUE!</v>
      </c>
      <c r="AI228" s="122">
        <f t="shared" si="194"/>
        <v>3</v>
      </c>
      <c r="AJ228" s="134" t="e">
        <f t="shared" si="195"/>
        <v>#VALUE!</v>
      </c>
      <c r="AK228" s="134" t="e">
        <f t="shared" si="196"/>
        <v>#VALUE!</v>
      </c>
      <c r="AL228" s="133" t="e">
        <f>COUNTIFS(A1_Individu_Data_Keadaan_SDMK!A$4:A$149931,K228,A1_Individu_Data_Keadaan_SDMK!S$4:S$149285,"Dokter Spesialis Anak (Sp.A)")</f>
        <v>#VALUE!</v>
      </c>
      <c r="AM228" s="135">
        <f t="shared" si="197"/>
        <v>3</v>
      </c>
      <c r="AN228" s="134" t="e">
        <f t="shared" si="198"/>
        <v>#VALUE!</v>
      </c>
      <c r="AO228" s="134" t="e">
        <f t="shared" si="199"/>
        <v>#VALUE!</v>
      </c>
      <c r="AP228" s="133" t="e">
        <f>COUNTIFS(A1_Individu_Data_Keadaan_SDMK!A$4:A$149931,K228,A1_Individu_Data_Keadaan_SDMK!S$4:S$149285,"Dokter Spesialis Bedah (Sp.B)")</f>
        <v>#VALUE!</v>
      </c>
      <c r="AQ228" s="135">
        <f t="shared" si="200"/>
        <v>3</v>
      </c>
      <c r="AR228" s="134" t="e">
        <f t="shared" si="201"/>
        <v>#VALUE!</v>
      </c>
      <c r="AS228" s="134" t="e">
        <f t="shared" si="202"/>
        <v>#VALUE!</v>
      </c>
      <c r="AT228" s="133" t="e">
        <f>COUNTIFS(A1_Individu_Data_Keadaan_SDMK!A$4:A$149931,K228,A1_Individu_Data_Keadaan_SDMK!S$4:S$149285,"Dokter Spesialis Radiologi (Sp.Rad)")</f>
        <v>#VALUE!</v>
      </c>
      <c r="AU228" s="135">
        <f t="shared" si="203"/>
        <v>2</v>
      </c>
      <c r="AV228" s="134" t="e">
        <f t="shared" si="204"/>
        <v>#VALUE!</v>
      </c>
      <c r="AW228" s="134" t="e">
        <f t="shared" si="205"/>
        <v>#VALUE!</v>
      </c>
      <c r="AX228" s="133" t="e">
        <f>COUNTIFS(A1_Individu_Data_Keadaan_SDMK!A$4:A$149931,K228,A1_Individu_Data_Keadaan_SDMK!S$4:S$149285,"Dokter Spesialis Anastesiologi (Sp.An)")</f>
        <v>#VALUE!</v>
      </c>
      <c r="AY228" s="135">
        <f t="shared" si="206"/>
        <v>2</v>
      </c>
      <c r="AZ228" s="134" t="e">
        <f t="shared" si="207"/>
        <v>#VALUE!</v>
      </c>
      <c r="BA228" s="134" t="e">
        <f t="shared" si="208"/>
        <v>#VALUE!</v>
      </c>
      <c r="BB228" s="133" t="e">
        <f>COUNTIFS(A1_Individu_Data_Keadaan_SDMK!A$4:A$149931,K228,A1_Individu_Data_Keadaan_SDMK!S$4:S$149285,"Dokter Spesialis Patologi Klinik (SP.PK)")</f>
        <v>#VALUE!</v>
      </c>
      <c r="BC228" s="135">
        <f t="shared" si="209"/>
        <v>2</v>
      </c>
      <c r="BD228" s="134" t="e">
        <f t="shared" si="210"/>
        <v>#VALUE!</v>
      </c>
      <c r="BE228" s="134" t="e">
        <f t="shared" si="211"/>
        <v>#VALUE!</v>
      </c>
      <c r="BF228" s="133" t="e">
        <f>COUNTIFS(A1_Individu_Data_Keadaan_SDMK!A$4:A$149931,K228,A1_Individu_Data_Keadaan_SDMK!S$4:S$149285,"Dokter Spesialis Patologi Anatomi (Sp.PA)")</f>
        <v>#VALUE!</v>
      </c>
      <c r="BG228" s="135">
        <f t="shared" si="212"/>
        <v>0</v>
      </c>
      <c r="BH228" s="134" t="e">
        <f t="shared" si="213"/>
        <v>#VALUE!</v>
      </c>
      <c r="BI228" s="134" t="e">
        <f t="shared" si="214"/>
        <v>#VALUE!</v>
      </c>
      <c r="BJ228" s="133" t="e">
        <f>COUNTIFS(A1_Individu_Data_Keadaan_SDMK!A$4:A$149931,K228,A1_Individu_Data_Keadaan_SDMK!S$4:S$149285,"Dokter Spesialis Rehabilitasi Medik (Sp.RM)")</f>
        <v>#VALUE!</v>
      </c>
      <c r="BK228" s="135" t="e">
        <f t="shared" si="215"/>
        <v>#VALUE!</v>
      </c>
      <c r="BL228" s="134" t="e">
        <f t="shared" si="216"/>
        <v>#VALUE!</v>
      </c>
      <c r="BM228" s="134" t="e">
        <f t="shared" si="217"/>
        <v>#VALUE!</v>
      </c>
      <c r="BN228" s="139" t="e">
        <f t="shared" si="218"/>
        <v>#VALUE!</v>
      </c>
    </row>
    <row r="229" spans="11:66" ht="15">
      <c r="K229" s="120" t="s">
        <v>14596</v>
      </c>
      <c r="L229" s="120" t="s">
        <v>14597</v>
      </c>
      <c r="M229" s="120" t="s">
        <v>1632</v>
      </c>
      <c r="N229" s="120" t="s">
        <v>14598</v>
      </c>
      <c r="O229" s="120" t="s">
        <v>9</v>
      </c>
      <c r="P229" s="120">
        <v>33</v>
      </c>
      <c r="Q229" s="120">
        <v>3371</v>
      </c>
      <c r="R229" s="348" t="str">
        <f>IF(P229&lt;&gt;"",VLOOKUP(P229,'01_MASTER_KODE_WILAYAH'!H$1437:I$1470,2,FALSE),"")</f>
        <v>JAWA TENGAH</v>
      </c>
      <c r="S229" s="348" t="str">
        <f>IF(Q229&lt;&gt;"",VLOOKUP(Q229,'01_MASTER_KODE_WILAYAH'!D$5:F$1353,3,FALSE),"")</f>
        <v>KOTA MAGELANG</v>
      </c>
      <c r="T229" s="422" t="str">
        <f t="shared" si="183"/>
        <v>TNI AD</v>
      </c>
      <c r="U229" s="145" t="e">
        <f t="shared" si="184"/>
        <v>#VALUE!</v>
      </c>
      <c r="V229" s="133" t="e">
        <f>COUNTIFS(A1_Individu_Data_Keadaan_SDMK!A$4:A$149931,K229,A1_Individu_Data_Keadaan_SDMK!S$4:S$149285,"Dokter Umum")</f>
        <v>#VALUE!</v>
      </c>
      <c r="W229" s="122">
        <f t="shared" si="185"/>
        <v>1</v>
      </c>
      <c r="X229" s="134" t="e">
        <f t="shared" si="186"/>
        <v>#VALUE!</v>
      </c>
      <c r="Y229" s="134" t="e">
        <f t="shared" si="187"/>
        <v>#VALUE!</v>
      </c>
      <c r="Z229" s="133" t="e">
        <f>COUNTIFS(A1_Individu_Data_Keadaan_SDMK!A$4:A$149931,K229,A1_Individu_Data_Keadaan_SDMK!S$4:S$149285,"Dokter Gigi")</f>
        <v>#VALUE!</v>
      </c>
      <c r="AA229" s="122">
        <f t="shared" si="188"/>
        <v>1</v>
      </c>
      <c r="AB229" s="134" t="e">
        <f t="shared" si="189"/>
        <v>#VALUE!</v>
      </c>
      <c r="AC229" s="134" t="e">
        <f t="shared" si="190"/>
        <v>#VALUE!</v>
      </c>
      <c r="AD229" s="133" t="e">
        <f>COUNTIFS(A1_Individu_Data_Keadaan_SDMK!A$4:A$149931,K229,A1_Individu_Data_Keadaan_SDMK!S$4:S$149285,"Dokter Spesialis Penyakit Dalam (Sp.PD)")</f>
        <v>#VALUE!</v>
      </c>
      <c r="AE229" s="122">
        <f t="shared" si="191"/>
        <v>1</v>
      </c>
      <c r="AF229" s="134" t="e">
        <f t="shared" si="192"/>
        <v>#VALUE!</v>
      </c>
      <c r="AG229" s="134" t="e">
        <f t="shared" si="193"/>
        <v>#VALUE!</v>
      </c>
      <c r="AH229" s="133" t="e">
        <f>COUNTIFS(A1_Individu_Data_Keadaan_SDMK!A$4:A$149931,K229,A1_Individu_Data_Keadaan_SDMK!S$4:S$149285,"Dokter Spesialis Obstetri &amp; Ginekologi - Kebidanan &amp; Kandungan (Sp.OG)")</f>
        <v>#VALUE!</v>
      </c>
      <c r="AI229" s="122">
        <f t="shared" si="194"/>
        <v>1</v>
      </c>
      <c r="AJ229" s="134" t="e">
        <f t="shared" si="195"/>
        <v>#VALUE!</v>
      </c>
      <c r="AK229" s="134" t="e">
        <f t="shared" si="196"/>
        <v>#VALUE!</v>
      </c>
      <c r="AL229" s="133" t="e">
        <f>COUNTIFS(A1_Individu_Data_Keadaan_SDMK!A$4:A$149931,K229,A1_Individu_Data_Keadaan_SDMK!S$4:S$149285,"Dokter Spesialis Anak (Sp.A)")</f>
        <v>#VALUE!</v>
      </c>
      <c r="AM229" s="135">
        <f t="shared" si="197"/>
        <v>1</v>
      </c>
      <c r="AN229" s="134" t="e">
        <f t="shared" si="198"/>
        <v>#VALUE!</v>
      </c>
      <c r="AO229" s="134" t="e">
        <f t="shared" si="199"/>
        <v>#VALUE!</v>
      </c>
      <c r="AP229" s="133" t="e">
        <f>COUNTIFS(A1_Individu_Data_Keadaan_SDMK!A$4:A$149931,K229,A1_Individu_Data_Keadaan_SDMK!S$4:S$149285,"Dokter Spesialis Bedah (Sp.B)")</f>
        <v>#VALUE!</v>
      </c>
      <c r="AQ229" s="135">
        <f t="shared" si="200"/>
        <v>1</v>
      </c>
      <c r="AR229" s="134" t="e">
        <f t="shared" si="201"/>
        <v>#VALUE!</v>
      </c>
      <c r="AS229" s="134" t="e">
        <f t="shared" si="202"/>
        <v>#VALUE!</v>
      </c>
      <c r="AT229" s="133" t="e">
        <f>COUNTIFS(A1_Individu_Data_Keadaan_SDMK!A$4:A$149931,K229,A1_Individu_Data_Keadaan_SDMK!S$4:S$149285,"Dokter Spesialis Radiologi (Sp.Rad)")</f>
        <v>#VALUE!</v>
      </c>
      <c r="AU229" s="135">
        <f t="shared" si="203"/>
        <v>0</v>
      </c>
      <c r="AV229" s="134" t="e">
        <f t="shared" si="204"/>
        <v>#VALUE!</v>
      </c>
      <c r="AW229" s="134" t="e">
        <f t="shared" si="205"/>
        <v>#VALUE!</v>
      </c>
      <c r="AX229" s="133" t="e">
        <f>COUNTIFS(A1_Individu_Data_Keadaan_SDMK!A$4:A$149931,K229,A1_Individu_Data_Keadaan_SDMK!S$4:S$149285,"Dokter Spesialis Anastesiologi (Sp.An)")</f>
        <v>#VALUE!</v>
      </c>
      <c r="AY229" s="135">
        <f t="shared" si="206"/>
        <v>0</v>
      </c>
      <c r="AZ229" s="134" t="e">
        <f t="shared" si="207"/>
        <v>#VALUE!</v>
      </c>
      <c r="BA229" s="134" t="e">
        <f t="shared" si="208"/>
        <v>#VALUE!</v>
      </c>
      <c r="BB229" s="133" t="e">
        <f>COUNTIFS(A1_Individu_Data_Keadaan_SDMK!A$4:A$149931,K229,A1_Individu_Data_Keadaan_SDMK!S$4:S$149285,"Dokter Spesialis Patologi Klinik (SP.PK)")</f>
        <v>#VALUE!</v>
      </c>
      <c r="BC229" s="135">
        <f t="shared" si="209"/>
        <v>0</v>
      </c>
      <c r="BD229" s="134" t="e">
        <f t="shared" si="210"/>
        <v>#VALUE!</v>
      </c>
      <c r="BE229" s="134" t="e">
        <f t="shared" si="211"/>
        <v>#VALUE!</v>
      </c>
      <c r="BF229" s="133" t="e">
        <f>COUNTIFS(A1_Individu_Data_Keadaan_SDMK!A$4:A$149931,K229,A1_Individu_Data_Keadaan_SDMK!S$4:S$149285,"Dokter Spesialis Patologi Anatomi (Sp.PA)")</f>
        <v>#VALUE!</v>
      </c>
      <c r="BG229" s="135">
        <f t="shared" si="212"/>
        <v>0</v>
      </c>
      <c r="BH229" s="134" t="e">
        <f t="shared" si="213"/>
        <v>#VALUE!</v>
      </c>
      <c r="BI229" s="134" t="e">
        <f t="shared" si="214"/>
        <v>#VALUE!</v>
      </c>
      <c r="BJ229" s="133" t="e">
        <f>COUNTIFS(A1_Individu_Data_Keadaan_SDMK!A$4:A$149931,K229,A1_Individu_Data_Keadaan_SDMK!S$4:S$149285,"Dokter Spesialis Rehabilitasi Medik (Sp.RM)")</f>
        <v>#VALUE!</v>
      </c>
      <c r="BK229" s="135" t="e">
        <f t="shared" si="215"/>
        <v>#VALUE!</v>
      </c>
      <c r="BL229" s="134" t="e">
        <f t="shared" si="216"/>
        <v>#VALUE!</v>
      </c>
      <c r="BM229" s="134" t="e">
        <f t="shared" si="217"/>
        <v>#VALUE!</v>
      </c>
      <c r="BN229" s="139" t="e">
        <f t="shared" si="218"/>
        <v>#VALUE!</v>
      </c>
    </row>
    <row r="230" spans="11:66" ht="15">
      <c r="K230" s="120" t="s">
        <v>14599</v>
      </c>
      <c r="L230" s="120" t="s">
        <v>14600</v>
      </c>
      <c r="M230" s="120" t="s">
        <v>1632</v>
      </c>
      <c r="N230" s="120" t="s">
        <v>14324</v>
      </c>
      <c r="O230" s="120" t="s">
        <v>14321</v>
      </c>
      <c r="P230" s="120">
        <v>33</v>
      </c>
      <c r="Q230" s="120">
        <v>3371</v>
      </c>
      <c r="R230" s="348" t="str">
        <f>IF(P230&lt;&gt;"",VLOOKUP(P230,'01_MASTER_KODE_WILAYAH'!H$1437:I$1470,2,FALSE),"")</f>
        <v>JAWA TENGAH</v>
      </c>
      <c r="S230" s="348" t="str">
        <f>IF(Q230&lt;&gt;"",VLOOKUP(Q230,'01_MASTER_KODE_WILAYAH'!D$5:F$1353,3,FALSE),"")</f>
        <v>KOTA MAGELANG</v>
      </c>
      <c r="T230" s="422" t="str">
        <f t="shared" si="183"/>
        <v>Kementeran</v>
      </c>
      <c r="U230" s="145" t="e">
        <f t="shared" si="184"/>
        <v>#VALUE!</v>
      </c>
      <c r="V230" s="133" t="e">
        <f>COUNTIFS(A1_Individu_Data_Keadaan_SDMK!A$4:A$149931,K230,A1_Individu_Data_Keadaan_SDMK!S$4:S$149285,"Dokter Umum")</f>
        <v>#VALUE!</v>
      </c>
      <c r="W230" s="122">
        <f t="shared" si="185"/>
        <v>18</v>
      </c>
      <c r="X230" s="134" t="e">
        <f t="shared" si="186"/>
        <v>#VALUE!</v>
      </c>
      <c r="Y230" s="134" t="e">
        <f t="shared" si="187"/>
        <v>#VALUE!</v>
      </c>
      <c r="Z230" s="133" t="e">
        <f>COUNTIFS(A1_Individu_Data_Keadaan_SDMK!A$4:A$149931,K230,A1_Individu_Data_Keadaan_SDMK!S$4:S$149285,"Dokter Gigi")</f>
        <v>#VALUE!</v>
      </c>
      <c r="AA230" s="122">
        <f t="shared" si="188"/>
        <v>4</v>
      </c>
      <c r="AB230" s="134" t="e">
        <f t="shared" si="189"/>
        <v>#VALUE!</v>
      </c>
      <c r="AC230" s="134" t="e">
        <f t="shared" si="190"/>
        <v>#VALUE!</v>
      </c>
      <c r="AD230" s="133" t="e">
        <f>COUNTIFS(A1_Individu_Data_Keadaan_SDMK!A$4:A$149931,K230,A1_Individu_Data_Keadaan_SDMK!S$4:S$149285,"Dokter Spesialis Penyakit Dalam (Sp.PD)")</f>
        <v>#VALUE!</v>
      </c>
      <c r="AE230" s="122">
        <f t="shared" si="191"/>
        <v>6</v>
      </c>
      <c r="AF230" s="134" t="e">
        <f t="shared" si="192"/>
        <v>#VALUE!</v>
      </c>
      <c r="AG230" s="134" t="e">
        <f t="shared" si="193"/>
        <v>#VALUE!</v>
      </c>
      <c r="AH230" s="133" t="e">
        <f>COUNTIFS(A1_Individu_Data_Keadaan_SDMK!A$4:A$149931,K230,A1_Individu_Data_Keadaan_SDMK!S$4:S$149285,"Dokter Spesialis Obstetri &amp; Ginekologi - Kebidanan &amp; Kandungan (Sp.OG)")</f>
        <v>#VALUE!</v>
      </c>
      <c r="AI230" s="122">
        <f t="shared" si="194"/>
        <v>6</v>
      </c>
      <c r="AJ230" s="134" t="e">
        <f t="shared" si="195"/>
        <v>#VALUE!</v>
      </c>
      <c r="AK230" s="134" t="e">
        <f t="shared" si="196"/>
        <v>#VALUE!</v>
      </c>
      <c r="AL230" s="133" t="e">
        <f>COUNTIFS(A1_Individu_Data_Keadaan_SDMK!A$4:A$149931,K230,A1_Individu_Data_Keadaan_SDMK!S$4:S$149285,"Dokter Spesialis Anak (Sp.A)")</f>
        <v>#VALUE!</v>
      </c>
      <c r="AM230" s="135">
        <f t="shared" si="197"/>
        <v>6</v>
      </c>
      <c r="AN230" s="134" t="e">
        <f t="shared" si="198"/>
        <v>#VALUE!</v>
      </c>
      <c r="AO230" s="134" t="e">
        <f t="shared" si="199"/>
        <v>#VALUE!</v>
      </c>
      <c r="AP230" s="133" t="e">
        <f>COUNTIFS(A1_Individu_Data_Keadaan_SDMK!A$4:A$149931,K230,A1_Individu_Data_Keadaan_SDMK!S$4:S$149285,"Dokter Spesialis Bedah (Sp.B)")</f>
        <v>#VALUE!</v>
      </c>
      <c r="AQ230" s="135">
        <f t="shared" si="200"/>
        <v>6</v>
      </c>
      <c r="AR230" s="134" t="e">
        <f t="shared" si="201"/>
        <v>#VALUE!</v>
      </c>
      <c r="AS230" s="134" t="e">
        <f t="shared" si="202"/>
        <v>#VALUE!</v>
      </c>
      <c r="AT230" s="133" t="e">
        <f>COUNTIFS(A1_Individu_Data_Keadaan_SDMK!A$4:A$149931,K230,A1_Individu_Data_Keadaan_SDMK!S$4:S$149285,"Dokter Spesialis Radiologi (Sp.Rad)")</f>
        <v>#VALUE!</v>
      </c>
      <c r="AU230" s="135">
        <f t="shared" si="203"/>
        <v>3</v>
      </c>
      <c r="AV230" s="134" t="e">
        <f t="shared" si="204"/>
        <v>#VALUE!</v>
      </c>
      <c r="AW230" s="134" t="e">
        <f t="shared" si="205"/>
        <v>#VALUE!</v>
      </c>
      <c r="AX230" s="133" t="e">
        <f>COUNTIFS(A1_Individu_Data_Keadaan_SDMK!A$4:A$149931,K230,A1_Individu_Data_Keadaan_SDMK!S$4:S$149285,"Dokter Spesialis Anastesiologi (Sp.An)")</f>
        <v>#VALUE!</v>
      </c>
      <c r="AY230" s="135">
        <f t="shared" si="206"/>
        <v>3</v>
      </c>
      <c r="AZ230" s="134" t="e">
        <f t="shared" si="207"/>
        <v>#VALUE!</v>
      </c>
      <c r="BA230" s="134" t="e">
        <f t="shared" si="208"/>
        <v>#VALUE!</v>
      </c>
      <c r="BB230" s="133" t="e">
        <f>COUNTIFS(A1_Individu_Data_Keadaan_SDMK!A$4:A$149931,K230,A1_Individu_Data_Keadaan_SDMK!S$4:S$149285,"Dokter Spesialis Patologi Klinik (SP.PK)")</f>
        <v>#VALUE!</v>
      </c>
      <c r="BC230" s="135">
        <f t="shared" si="209"/>
        <v>3</v>
      </c>
      <c r="BD230" s="134" t="e">
        <f t="shared" si="210"/>
        <v>#VALUE!</v>
      </c>
      <c r="BE230" s="134" t="e">
        <f t="shared" si="211"/>
        <v>#VALUE!</v>
      </c>
      <c r="BF230" s="133" t="e">
        <f>COUNTIFS(A1_Individu_Data_Keadaan_SDMK!A$4:A$149931,K230,A1_Individu_Data_Keadaan_SDMK!S$4:S$149285,"Dokter Spesialis Patologi Anatomi (Sp.PA)")</f>
        <v>#VALUE!</v>
      </c>
      <c r="BG230" s="135">
        <f t="shared" si="212"/>
        <v>0</v>
      </c>
      <c r="BH230" s="134" t="e">
        <f t="shared" si="213"/>
        <v>#VALUE!</v>
      </c>
      <c r="BI230" s="134" t="e">
        <f t="shared" si="214"/>
        <v>#VALUE!</v>
      </c>
      <c r="BJ230" s="133" t="e">
        <f>COUNTIFS(A1_Individu_Data_Keadaan_SDMK!A$4:A$149931,K230,A1_Individu_Data_Keadaan_SDMK!S$4:S$149285,"Dokter Spesialis Rehabilitasi Medik (Sp.RM)")</f>
        <v>#VALUE!</v>
      </c>
      <c r="BK230" s="135" t="e">
        <f t="shared" si="215"/>
        <v>#VALUE!</v>
      </c>
      <c r="BL230" s="134" t="e">
        <f t="shared" si="216"/>
        <v>#VALUE!</v>
      </c>
      <c r="BM230" s="134" t="e">
        <f t="shared" si="217"/>
        <v>#VALUE!</v>
      </c>
      <c r="BN230" s="139" t="e">
        <f t="shared" si="218"/>
        <v>#VALUE!</v>
      </c>
    </row>
    <row r="231" spans="11:66" ht="15">
      <c r="K231" s="120" t="s">
        <v>14601</v>
      </c>
      <c r="L231" s="120" t="s">
        <v>14602</v>
      </c>
      <c r="M231" s="120" t="s">
        <v>1632</v>
      </c>
      <c r="N231" s="120" t="s">
        <v>12209</v>
      </c>
      <c r="O231" s="120" t="s">
        <v>12203</v>
      </c>
      <c r="P231" s="120">
        <v>33</v>
      </c>
      <c r="Q231" s="120">
        <v>3371</v>
      </c>
      <c r="R231" s="348" t="str">
        <f>IF(P231&lt;&gt;"",VLOOKUP(P231,'01_MASTER_KODE_WILAYAH'!H$1437:I$1470,2,FALSE),"")</f>
        <v>JAWA TENGAH</v>
      </c>
      <c r="S231" s="348" t="str">
        <f>IF(Q231&lt;&gt;"",VLOOKUP(Q231,'01_MASTER_KODE_WILAYAH'!D$5:F$1353,3,FALSE),"")</f>
        <v>KOTA MAGELANG</v>
      </c>
      <c r="T231" s="422" t="str">
        <f t="shared" si="183"/>
        <v>Organisasi</v>
      </c>
      <c r="U231" s="145" t="e">
        <f t="shared" si="184"/>
        <v>#VALUE!</v>
      </c>
      <c r="V231" s="133" t="e">
        <f>COUNTIFS(A1_Individu_Data_Keadaan_SDMK!A$4:A$149931,K231,A1_Individu_Data_Keadaan_SDMK!S$4:S$149285,"Dokter Umum")</f>
        <v>#VALUE!</v>
      </c>
      <c r="W231" s="122">
        <f t="shared" si="185"/>
        <v>4</v>
      </c>
      <c r="X231" s="134" t="e">
        <f t="shared" si="186"/>
        <v>#VALUE!</v>
      </c>
      <c r="Y231" s="134" t="e">
        <f t="shared" si="187"/>
        <v>#VALUE!</v>
      </c>
      <c r="Z231" s="133" t="e">
        <f>COUNTIFS(A1_Individu_Data_Keadaan_SDMK!A$4:A$149931,K231,A1_Individu_Data_Keadaan_SDMK!S$4:S$149285,"Dokter Gigi")</f>
        <v>#VALUE!</v>
      </c>
      <c r="AA231" s="122">
        <f t="shared" si="188"/>
        <v>1</v>
      </c>
      <c r="AB231" s="134" t="e">
        <f t="shared" si="189"/>
        <v>#VALUE!</v>
      </c>
      <c r="AC231" s="134" t="e">
        <f t="shared" si="190"/>
        <v>#VALUE!</v>
      </c>
      <c r="AD231" s="133" t="e">
        <f>COUNTIFS(A1_Individu_Data_Keadaan_SDMK!A$4:A$149931,K231,A1_Individu_Data_Keadaan_SDMK!S$4:S$149285,"Dokter Spesialis Penyakit Dalam (Sp.PD)")</f>
        <v>#VALUE!</v>
      </c>
      <c r="AE231" s="122">
        <f t="shared" si="191"/>
        <v>1</v>
      </c>
      <c r="AF231" s="134" t="e">
        <f t="shared" si="192"/>
        <v>#VALUE!</v>
      </c>
      <c r="AG231" s="134" t="e">
        <f t="shared" si="193"/>
        <v>#VALUE!</v>
      </c>
      <c r="AH231" s="133" t="e">
        <f>COUNTIFS(A1_Individu_Data_Keadaan_SDMK!A$4:A$149931,K231,A1_Individu_Data_Keadaan_SDMK!S$4:S$149285,"Dokter Spesialis Obstetri &amp; Ginekologi - Kebidanan &amp; Kandungan (Sp.OG)")</f>
        <v>#VALUE!</v>
      </c>
      <c r="AI231" s="122">
        <f t="shared" si="194"/>
        <v>1</v>
      </c>
      <c r="AJ231" s="134" t="e">
        <f t="shared" si="195"/>
        <v>#VALUE!</v>
      </c>
      <c r="AK231" s="134" t="e">
        <f t="shared" si="196"/>
        <v>#VALUE!</v>
      </c>
      <c r="AL231" s="133" t="e">
        <f>COUNTIFS(A1_Individu_Data_Keadaan_SDMK!A$4:A$149931,K231,A1_Individu_Data_Keadaan_SDMK!S$4:S$149285,"Dokter Spesialis Anak (Sp.A)")</f>
        <v>#VALUE!</v>
      </c>
      <c r="AM231" s="135">
        <f t="shared" si="197"/>
        <v>1</v>
      </c>
      <c r="AN231" s="134" t="e">
        <f t="shared" si="198"/>
        <v>#VALUE!</v>
      </c>
      <c r="AO231" s="134" t="e">
        <f t="shared" si="199"/>
        <v>#VALUE!</v>
      </c>
      <c r="AP231" s="133" t="e">
        <f>COUNTIFS(A1_Individu_Data_Keadaan_SDMK!A$4:A$149931,K231,A1_Individu_Data_Keadaan_SDMK!S$4:S$149285,"Dokter Spesialis Bedah (Sp.B)")</f>
        <v>#VALUE!</v>
      </c>
      <c r="AQ231" s="135">
        <f t="shared" si="200"/>
        <v>1</v>
      </c>
      <c r="AR231" s="134" t="e">
        <f t="shared" si="201"/>
        <v>#VALUE!</v>
      </c>
      <c r="AS231" s="134" t="e">
        <f t="shared" si="202"/>
        <v>#VALUE!</v>
      </c>
      <c r="AT231" s="133" t="e">
        <f>COUNTIFS(A1_Individu_Data_Keadaan_SDMK!A$4:A$149931,K231,A1_Individu_Data_Keadaan_SDMK!S$4:S$149285,"Dokter Spesialis Radiologi (Sp.Rad)")</f>
        <v>#VALUE!</v>
      </c>
      <c r="AU231" s="135">
        <f t="shared" si="203"/>
        <v>0</v>
      </c>
      <c r="AV231" s="134" t="e">
        <f t="shared" si="204"/>
        <v>#VALUE!</v>
      </c>
      <c r="AW231" s="134" t="e">
        <f t="shared" si="205"/>
        <v>#VALUE!</v>
      </c>
      <c r="AX231" s="133" t="e">
        <f>COUNTIFS(A1_Individu_Data_Keadaan_SDMK!A$4:A$149931,K231,A1_Individu_Data_Keadaan_SDMK!S$4:S$149285,"Dokter Spesialis Anastesiologi (Sp.An)")</f>
        <v>#VALUE!</v>
      </c>
      <c r="AY231" s="135">
        <f t="shared" si="206"/>
        <v>0</v>
      </c>
      <c r="AZ231" s="134" t="e">
        <f t="shared" si="207"/>
        <v>#VALUE!</v>
      </c>
      <c r="BA231" s="134" t="e">
        <f t="shared" si="208"/>
        <v>#VALUE!</v>
      </c>
      <c r="BB231" s="133" t="e">
        <f>COUNTIFS(A1_Individu_Data_Keadaan_SDMK!A$4:A$149931,K231,A1_Individu_Data_Keadaan_SDMK!S$4:S$149285,"Dokter Spesialis Patologi Klinik (SP.PK)")</f>
        <v>#VALUE!</v>
      </c>
      <c r="BC231" s="135">
        <f t="shared" si="209"/>
        <v>0</v>
      </c>
      <c r="BD231" s="134" t="e">
        <f t="shared" si="210"/>
        <v>#VALUE!</v>
      </c>
      <c r="BE231" s="134" t="e">
        <f t="shared" si="211"/>
        <v>#VALUE!</v>
      </c>
      <c r="BF231" s="133" t="e">
        <f>COUNTIFS(A1_Individu_Data_Keadaan_SDMK!A$4:A$149931,K231,A1_Individu_Data_Keadaan_SDMK!S$4:S$149285,"Dokter Spesialis Patologi Anatomi (Sp.PA)")</f>
        <v>#VALUE!</v>
      </c>
      <c r="BG231" s="135">
        <f t="shared" si="212"/>
        <v>0</v>
      </c>
      <c r="BH231" s="134" t="e">
        <f t="shared" si="213"/>
        <v>#VALUE!</v>
      </c>
      <c r="BI231" s="134" t="e">
        <f t="shared" si="214"/>
        <v>#VALUE!</v>
      </c>
      <c r="BJ231" s="133" t="e">
        <f>COUNTIFS(A1_Individu_Data_Keadaan_SDMK!A$4:A$149931,K231,A1_Individu_Data_Keadaan_SDMK!S$4:S$149285,"Dokter Spesialis Rehabilitasi Medik (Sp.RM)")</f>
        <v>#VALUE!</v>
      </c>
      <c r="BK231" s="135" t="e">
        <f t="shared" si="215"/>
        <v>#VALUE!</v>
      </c>
      <c r="BL231" s="134" t="e">
        <f t="shared" si="216"/>
        <v>#VALUE!</v>
      </c>
      <c r="BM231" s="134" t="e">
        <f t="shared" si="217"/>
        <v>#VALUE!</v>
      </c>
      <c r="BN231" s="139" t="e">
        <f t="shared" si="218"/>
        <v>#VALUE!</v>
      </c>
    </row>
    <row r="232" spans="11:66" ht="15">
      <c r="K232" s="120" t="s">
        <v>14603</v>
      </c>
      <c r="L232" s="120" t="s">
        <v>14604</v>
      </c>
      <c r="M232" s="120" t="s">
        <v>1632</v>
      </c>
      <c r="N232" s="120" t="s">
        <v>12208</v>
      </c>
      <c r="O232" s="120" t="s">
        <v>12203</v>
      </c>
      <c r="P232" s="120">
        <v>33</v>
      </c>
      <c r="Q232" s="120">
        <v>3371</v>
      </c>
      <c r="R232" s="348" t="str">
        <f>IF(P232&lt;&gt;"",VLOOKUP(P232,'01_MASTER_KODE_WILAYAH'!H$1437:I$1470,2,FALSE),"")</f>
        <v>JAWA TENGAH</v>
      </c>
      <c r="S232" s="348" t="str">
        <f>IF(Q232&lt;&gt;"",VLOOKUP(Q232,'01_MASTER_KODE_WILAYAH'!D$5:F$1353,3,FALSE),"")</f>
        <v>KOTA MAGELANG</v>
      </c>
      <c r="T232" s="422" t="str">
        <f t="shared" si="183"/>
        <v>Organisasi</v>
      </c>
      <c r="U232" s="145" t="e">
        <f t="shared" si="184"/>
        <v>#VALUE!</v>
      </c>
      <c r="V232" s="133" t="e">
        <f>COUNTIFS(A1_Individu_Data_Keadaan_SDMK!A$4:A$149931,K232,A1_Individu_Data_Keadaan_SDMK!S$4:S$149285,"Dokter Umum")</f>
        <v>#VALUE!</v>
      </c>
      <c r="W232" s="122">
        <f t="shared" si="185"/>
        <v>9</v>
      </c>
      <c r="X232" s="134" t="e">
        <f t="shared" si="186"/>
        <v>#VALUE!</v>
      </c>
      <c r="Y232" s="134" t="e">
        <f t="shared" si="187"/>
        <v>#VALUE!</v>
      </c>
      <c r="Z232" s="133" t="e">
        <f>COUNTIFS(A1_Individu_Data_Keadaan_SDMK!A$4:A$149931,K232,A1_Individu_Data_Keadaan_SDMK!S$4:S$149285,"Dokter Gigi")</f>
        <v>#VALUE!</v>
      </c>
      <c r="AA232" s="122">
        <f t="shared" si="188"/>
        <v>2</v>
      </c>
      <c r="AB232" s="134" t="e">
        <f t="shared" si="189"/>
        <v>#VALUE!</v>
      </c>
      <c r="AC232" s="134" t="e">
        <f t="shared" si="190"/>
        <v>#VALUE!</v>
      </c>
      <c r="AD232" s="133" t="e">
        <f>COUNTIFS(A1_Individu_Data_Keadaan_SDMK!A$4:A$149931,K232,A1_Individu_Data_Keadaan_SDMK!S$4:S$149285,"Dokter Spesialis Penyakit Dalam (Sp.PD)")</f>
        <v>#VALUE!</v>
      </c>
      <c r="AE232" s="122">
        <f t="shared" si="191"/>
        <v>2</v>
      </c>
      <c r="AF232" s="134" t="e">
        <f t="shared" si="192"/>
        <v>#VALUE!</v>
      </c>
      <c r="AG232" s="134" t="e">
        <f t="shared" si="193"/>
        <v>#VALUE!</v>
      </c>
      <c r="AH232" s="133" t="e">
        <f>COUNTIFS(A1_Individu_Data_Keadaan_SDMK!A$4:A$149931,K232,A1_Individu_Data_Keadaan_SDMK!S$4:S$149285,"Dokter Spesialis Obstetri &amp; Ginekologi - Kebidanan &amp; Kandungan (Sp.OG)")</f>
        <v>#VALUE!</v>
      </c>
      <c r="AI232" s="122">
        <f t="shared" si="194"/>
        <v>2</v>
      </c>
      <c r="AJ232" s="134" t="e">
        <f t="shared" si="195"/>
        <v>#VALUE!</v>
      </c>
      <c r="AK232" s="134" t="e">
        <f t="shared" si="196"/>
        <v>#VALUE!</v>
      </c>
      <c r="AL232" s="133" t="e">
        <f>COUNTIFS(A1_Individu_Data_Keadaan_SDMK!A$4:A$149931,K232,A1_Individu_Data_Keadaan_SDMK!S$4:S$149285,"Dokter Spesialis Anak (Sp.A)")</f>
        <v>#VALUE!</v>
      </c>
      <c r="AM232" s="135">
        <f t="shared" si="197"/>
        <v>2</v>
      </c>
      <c r="AN232" s="134" t="e">
        <f t="shared" si="198"/>
        <v>#VALUE!</v>
      </c>
      <c r="AO232" s="134" t="e">
        <f t="shared" si="199"/>
        <v>#VALUE!</v>
      </c>
      <c r="AP232" s="133" t="e">
        <f>COUNTIFS(A1_Individu_Data_Keadaan_SDMK!A$4:A$149931,K232,A1_Individu_Data_Keadaan_SDMK!S$4:S$149285,"Dokter Spesialis Bedah (Sp.B)")</f>
        <v>#VALUE!</v>
      </c>
      <c r="AQ232" s="135">
        <f t="shared" si="200"/>
        <v>2</v>
      </c>
      <c r="AR232" s="134" t="e">
        <f t="shared" si="201"/>
        <v>#VALUE!</v>
      </c>
      <c r="AS232" s="134" t="e">
        <f t="shared" si="202"/>
        <v>#VALUE!</v>
      </c>
      <c r="AT232" s="133" t="e">
        <f>COUNTIFS(A1_Individu_Data_Keadaan_SDMK!A$4:A$149931,K232,A1_Individu_Data_Keadaan_SDMK!S$4:S$149285,"Dokter Spesialis Radiologi (Sp.Rad)")</f>
        <v>#VALUE!</v>
      </c>
      <c r="AU232" s="135">
        <f t="shared" si="203"/>
        <v>1</v>
      </c>
      <c r="AV232" s="134" t="e">
        <f t="shared" si="204"/>
        <v>#VALUE!</v>
      </c>
      <c r="AW232" s="134" t="e">
        <f t="shared" si="205"/>
        <v>#VALUE!</v>
      </c>
      <c r="AX232" s="133" t="e">
        <f>COUNTIFS(A1_Individu_Data_Keadaan_SDMK!A$4:A$149931,K232,A1_Individu_Data_Keadaan_SDMK!S$4:S$149285,"Dokter Spesialis Anastesiologi (Sp.An)")</f>
        <v>#VALUE!</v>
      </c>
      <c r="AY232" s="135">
        <f t="shared" si="206"/>
        <v>1</v>
      </c>
      <c r="AZ232" s="134" t="e">
        <f t="shared" si="207"/>
        <v>#VALUE!</v>
      </c>
      <c r="BA232" s="134" t="e">
        <f t="shared" si="208"/>
        <v>#VALUE!</v>
      </c>
      <c r="BB232" s="133" t="e">
        <f>COUNTIFS(A1_Individu_Data_Keadaan_SDMK!A$4:A$149931,K232,A1_Individu_Data_Keadaan_SDMK!S$4:S$149285,"Dokter Spesialis Patologi Klinik (SP.PK)")</f>
        <v>#VALUE!</v>
      </c>
      <c r="BC232" s="135">
        <f t="shared" si="209"/>
        <v>1</v>
      </c>
      <c r="BD232" s="134" t="e">
        <f t="shared" si="210"/>
        <v>#VALUE!</v>
      </c>
      <c r="BE232" s="134" t="e">
        <f t="shared" si="211"/>
        <v>#VALUE!</v>
      </c>
      <c r="BF232" s="133" t="e">
        <f>COUNTIFS(A1_Individu_Data_Keadaan_SDMK!A$4:A$149931,K232,A1_Individu_Data_Keadaan_SDMK!S$4:S$149285,"Dokter Spesialis Patologi Anatomi (Sp.PA)")</f>
        <v>#VALUE!</v>
      </c>
      <c r="BG232" s="135">
        <f t="shared" si="212"/>
        <v>0</v>
      </c>
      <c r="BH232" s="134" t="e">
        <f t="shared" si="213"/>
        <v>#VALUE!</v>
      </c>
      <c r="BI232" s="134" t="e">
        <f t="shared" si="214"/>
        <v>#VALUE!</v>
      </c>
      <c r="BJ232" s="133" t="e">
        <f>COUNTIFS(A1_Individu_Data_Keadaan_SDMK!A$4:A$149931,K232,A1_Individu_Data_Keadaan_SDMK!S$4:S$149285,"Dokter Spesialis Rehabilitasi Medik (Sp.RM)")</f>
        <v>#VALUE!</v>
      </c>
      <c r="BK232" s="135" t="e">
        <f t="shared" si="215"/>
        <v>#VALUE!</v>
      </c>
      <c r="BL232" s="134" t="e">
        <f t="shared" si="216"/>
        <v>#VALUE!</v>
      </c>
      <c r="BM232" s="134" t="e">
        <f t="shared" si="217"/>
        <v>#VALUE!</v>
      </c>
      <c r="BN232" s="139" t="e">
        <f t="shared" si="218"/>
        <v>#VALUE!</v>
      </c>
    </row>
    <row r="233" spans="11:66" ht="15">
      <c r="K233" s="120" t="s">
        <v>14605</v>
      </c>
      <c r="L233" s="120" t="s">
        <v>14606</v>
      </c>
      <c r="M233" s="120" t="s">
        <v>1632</v>
      </c>
      <c r="N233" s="120" t="s">
        <v>12208</v>
      </c>
      <c r="O233" s="120" t="s">
        <v>12204</v>
      </c>
      <c r="P233" s="120">
        <v>33</v>
      </c>
      <c r="Q233" s="120">
        <v>3371</v>
      </c>
      <c r="R233" s="348" t="str">
        <f>IF(P233&lt;&gt;"",VLOOKUP(P233,'01_MASTER_KODE_WILAYAH'!H$1437:I$1470,2,FALSE),"")</f>
        <v>JAWA TENGAH</v>
      </c>
      <c r="S233" s="348" t="str">
        <f>IF(Q233&lt;&gt;"",VLOOKUP(Q233,'01_MASTER_KODE_WILAYAH'!D$5:F$1353,3,FALSE),"")</f>
        <v>KOTA MAGELANG</v>
      </c>
      <c r="T233" s="422" t="str">
        <f t="shared" si="183"/>
        <v>Swasta/Lai</v>
      </c>
      <c r="U233" s="145" t="e">
        <f t="shared" si="184"/>
        <v>#VALUE!</v>
      </c>
      <c r="V233" s="133" t="e">
        <f>COUNTIFS(A1_Individu_Data_Keadaan_SDMK!A$4:A$149931,K233,A1_Individu_Data_Keadaan_SDMK!S$4:S$149285,"Dokter Umum")</f>
        <v>#VALUE!</v>
      </c>
      <c r="W233" s="122">
        <f t="shared" si="185"/>
        <v>9</v>
      </c>
      <c r="X233" s="134" t="e">
        <f t="shared" si="186"/>
        <v>#VALUE!</v>
      </c>
      <c r="Y233" s="134" t="e">
        <f t="shared" si="187"/>
        <v>#VALUE!</v>
      </c>
      <c r="Z233" s="133" t="e">
        <f>COUNTIFS(A1_Individu_Data_Keadaan_SDMK!A$4:A$149931,K233,A1_Individu_Data_Keadaan_SDMK!S$4:S$149285,"Dokter Gigi")</f>
        <v>#VALUE!</v>
      </c>
      <c r="AA233" s="122">
        <f t="shared" si="188"/>
        <v>2</v>
      </c>
      <c r="AB233" s="134" t="e">
        <f t="shared" si="189"/>
        <v>#VALUE!</v>
      </c>
      <c r="AC233" s="134" t="e">
        <f t="shared" si="190"/>
        <v>#VALUE!</v>
      </c>
      <c r="AD233" s="133" t="e">
        <f>COUNTIFS(A1_Individu_Data_Keadaan_SDMK!A$4:A$149931,K233,A1_Individu_Data_Keadaan_SDMK!S$4:S$149285,"Dokter Spesialis Penyakit Dalam (Sp.PD)")</f>
        <v>#VALUE!</v>
      </c>
      <c r="AE233" s="122">
        <f t="shared" si="191"/>
        <v>2</v>
      </c>
      <c r="AF233" s="134" t="e">
        <f t="shared" si="192"/>
        <v>#VALUE!</v>
      </c>
      <c r="AG233" s="134" t="e">
        <f t="shared" si="193"/>
        <v>#VALUE!</v>
      </c>
      <c r="AH233" s="133" t="e">
        <f>COUNTIFS(A1_Individu_Data_Keadaan_SDMK!A$4:A$149931,K233,A1_Individu_Data_Keadaan_SDMK!S$4:S$149285,"Dokter Spesialis Obstetri &amp; Ginekologi - Kebidanan &amp; Kandungan (Sp.OG)")</f>
        <v>#VALUE!</v>
      </c>
      <c r="AI233" s="122">
        <f t="shared" si="194"/>
        <v>2</v>
      </c>
      <c r="AJ233" s="134" t="e">
        <f t="shared" si="195"/>
        <v>#VALUE!</v>
      </c>
      <c r="AK233" s="134" t="e">
        <f t="shared" si="196"/>
        <v>#VALUE!</v>
      </c>
      <c r="AL233" s="133" t="e">
        <f>COUNTIFS(A1_Individu_Data_Keadaan_SDMK!A$4:A$149931,K233,A1_Individu_Data_Keadaan_SDMK!S$4:S$149285,"Dokter Spesialis Anak (Sp.A)")</f>
        <v>#VALUE!</v>
      </c>
      <c r="AM233" s="135">
        <f t="shared" si="197"/>
        <v>2</v>
      </c>
      <c r="AN233" s="134" t="e">
        <f t="shared" si="198"/>
        <v>#VALUE!</v>
      </c>
      <c r="AO233" s="134" t="e">
        <f t="shared" si="199"/>
        <v>#VALUE!</v>
      </c>
      <c r="AP233" s="133" t="e">
        <f>COUNTIFS(A1_Individu_Data_Keadaan_SDMK!A$4:A$149931,K233,A1_Individu_Data_Keadaan_SDMK!S$4:S$149285,"Dokter Spesialis Bedah (Sp.B)")</f>
        <v>#VALUE!</v>
      </c>
      <c r="AQ233" s="135">
        <f t="shared" si="200"/>
        <v>2</v>
      </c>
      <c r="AR233" s="134" t="e">
        <f t="shared" si="201"/>
        <v>#VALUE!</v>
      </c>
      <c r="AS233" s="134" t="e">
        <f t="shared" si="202"/>
        <v>#VALUE!</v>
      </c>
      <c r="AT233" s="133" t="e">
        <f>COUNTIFS(A1_Individu_Data_Keadaan_SDMK!A$4:A$149931,K233,A1_Individu_Data_Keadaan_SDMK!S$4:S$149285,"Dokter Spesialis Radiologi (Sp.Rad)")</f>
        <v>#VALUE!</v>
      </c>
      <c r="AU233" s="135">
        <f t="shared" si="203"/>
        <v>1</v>
      </c>
      <c r="AV233" s="134" t="e">
        <f t="shared" si="204"/>
        <v>#VALUE!</v>
      </c>
      <c r="AW233" s="134" t="e">
        <f t="shared" si="205"/>
        <v>#VALUE!</v>
      </c>
      <c r="AX233" s="133" t="e">
        <f>COUNTIFS(A1_Individu_Data_Keadaan_SDMK!A$4:A$149931,K233,A1_Individu_Data_Keadaan_SDMK!S$4:S$149285,"Dokter Spesialis Anastesiologi (Sp.An)")</f>
        <v>#VALUE!</v>
      </c>
      <c r="AY233" s="135">
        <f t="shared" si="206"/>
        <v>1</v>
      </c>
      <c r="AZ233" s="134" t="e">
        <f t="shared" si="207"/>
        <v>#VALUE!</v>
      </c>
      <c r="BA233" s="134" t="e">
        <f t="shared" si="208"/>
        <v>#VALUE!</v>
      </c>
      <c r="BB233" s="133" t="e">
        <f>COUNTIFS(A1_Individu_Data_Keadaan_SDMK!A$4:A$149931,K233,A1_Individu_Data_Keadaan_SDMK!S$4:S$149285,"Dokter Spesialis Patologi Klinik (SP.PK)")</f>
        <v>#VALUE!</v>
      </c>
      <c r="BC233" s="135">
        <f t="shared" si="209"/>
        <v>1</v>
      </c>
      <c r="BD233" s="134" t="e">
        <f t="shared" si="210"/>
        <v>#VALUE!</v>
      </c>
      <c r="BE233" s="134" t="e">
        <f t="shared" si="211"/>
        <v>#VALUE!</v>
      </c>
      <c r="BF233" s="133" t="e">
        <f>COUNTIFS(A1_Individu_Data_Keadaan_SDMK!A$4:A$149931,K233,A1_Individu_Data_Keadaan_SDMK!S$4:S$149285,"Dokter Spesialis Patologi Anatomi (Sp.PA)")</f>
        <v>#VALUE!</v>
      </c>
      <c r="BG233" s="135">
        <f t="shared" si="212"/>
        <v>0</v>
      </c>
      <c r="BH233" s="134" t="e">
        <f t="shared" si="213"/>
        <v>#VALUE!</v>
      </c>
      <c r="BI233" s="134" t="e">
        <f t="shared" si="214"/>
        <v>#VALUE!</v>
      </c>
      <c r="BJ233" s="133" t="e">
        <f>COUNTIFS(A1_Individu_Data_Keadaan_SDMK!A$4:A$149931,K233,A1_Individu_Data_Keadaan_SDMK!S$4:S$149285,"Dokter Spesialis Rehabilitasi Medik (Sp.RM)")</f>
        <v>#VALUE!</v>
      </c>
      <c r="BK233" s="135" t="e">
        <f t="shared" si="215"/>
        <v>#VALUE!</v>
      </c>
      <c r="BL233" s="134" t="e">
        <f t="shared" si="216"/>
        <v>#VALUE!</v>
      </c>
      <c r="BM233" s="134" t="e">
        <f t="shared" si="217"/>
        <v>#VALUE!</v>
      </c>
      <c r="BN233" s="139" t="e">
        <f t="shared" si="218"/>
        <v>#VALUE!</v>
      </c>
    </row>
    <row r="234" spans="11:66" ht="15">
      <c r="K234" s="120" t="s">
        <v>14607</v>
      </c>
      <c r="L234" s="120" t="s">
        <v>14608</v>
      </c>
      <c r="M234" s="120" t="s">
        <v>1632</v>
      </c>
      <c r="N234" s="120" t="s">
        <v>12209</v>
      </c>
      <c r="O234" s="120" t="s">
        <v>12203</v>
      </c>
      <c r="P234" s="120">
        <v>33</v>
      </c>
      <c r="Q234" s="120">
        <v>3371</v>
      </c>
      <c r="R234" s="348" t="str">
        <f>IF(P234&lt;&gt;"",VLOOKUP(P234,'01_MASTER_KODE_WILAYAH'!H$1437:I$1470,2,FALSE),"")</f>
        <v>JAWA TENGAH</v>
      </c>
      <c r="S234" s="348" t="str">
        <f>IF(Q234&lt;&gt;"",VLOOKUP(Q234,'01_MASTER_KODE_WILAYAH'!D$5:F$1353,3,FALSE),"")</f>
        <v>KOTA MAGELANG</v>
      </c>
      <c r="T234" s="422" t="str">
        <f t="shared" si="183"/>
        <v>Organisasi</v>
      </c>
      <c r="U234" s="145" t="e">
        <f t="shared" si="184"/>
        <v>#VALUE!</v>
      </c>
      <c r="V234" s="133" t="e">
        <f>COUNTIFS(A1_Individu_Data_Keadaan_SDMK!A$4:A$149931,K234,A1_Individu_Data_Keadaan_SDMK!S$4:S$149285,"Dokter Umum")</f>
        <v>#VALUE!</v>
      </c>
      <c r="W234" s="122">
        <f t="shared" si="185"/>
        <v>4</v>
      </c>
      <c r="X234" s="134" t="e">
        <f t="shared" si="186"/>
        <v>#VALUE!</v>
      </c>
      <c r="Y234" s="134" t="e">
        <f t="shared" si="187"/>
        <v>#VALUE!</v>
      </c>
      <c r="Z234" s="133" t="e">
        <f>COUNTIFS(A1_Individu_Data_Keadaan_SDMK!A$4:A$149931,K234,A1_Individu_Data_Keadaan_SDMK!S$4:S$149285,"Dokter Gigi")</f>
        <v>#VALUE!</v>
      </c>
      <c r="AA234" s="122">
        <f t="shared" si="188"/>
        <v>1</v>
      </c>
      <c r="AB234" s="134" t="e">
        <f t="shared" si="189"/>
        <v>#VALUE!</v>
      </c>
      <c r="AC234" s="134" t="e">
        <f t="shared" si="190"/>
        <v>#VALUE!</v>
      </c>
      <c r="AD234" s="133" t="e">
        <f>COUNTIFS(A1_Individu_Data_Keadaan_SDMK!A$4:A$149931,K234,A1_Individu_Data_Keadaan_SDMK!S$4:S$149285,"Dokter Spesialis Penyakit Dalam (Sp.PD)")</f>
        <v>#VALUE!</v>
      </c>
      <c r="AE234" s="122">
        <f t="shared" si="191"/>
        <v>1</v>
      </c>
      <c r="AF234" s="134" t="e">
        <f t="shared" si="192"/>
        <v>#VALUE!</v>
      </c>
      <c r="AG234" s="134" t="e">
        <f t="shared" si="193"/>
        <v>#VALUE!</v>
      </c>
      <c r="AH234" s="133" t="e">
        <f>COUNTIFS(A1_Individu_Data_Keadaan_SDMK!A$4:A$149931,K234,A1_Individu_Data_Keadaan_SDMK!S$4:S$149285,"Dokter Spesialis Obstetri &amp; Ginekologi - Kebidanan &amp; Kandungan (Sp.OG)")</f>
        <v>#VALUE!</v>
      </c>
      <c r="AI234" s="122">
        <f t="shared" si="194"/>
        <v>1</v>
      </c>
      <c r="AJ234" s="134" t="e">
        <f t="shared" si="195"/>
        <v>#VALUE!</v>
      </c>
      <c r="AK234" s="134" t="e">
        <f t="shared" si="196"/>
        <v>#VALUE!</v>
      </c>
      <c r="AL234" s="133" t="e">
        <f>COUNTIFS(A1_Individu_Data_Keadaan_SDMK!A$4:A$149931,K234,A1_Individu_Data_Keadaan_SDMK!S$4:S$149285,"Dokter Spesialis Anak (Sp.A)")</f>
        <v>#VALUE!</v>
      </c>
      <c r="AM234" s="135">
        <f t="shared" si="197"/>
        <v>1</v>
      </c>
      <c r="AN234" s="134" t="e">
        <f t="shared" si="198"/>
        <v>#VALUE!</v>
      </c>
      <c r="AO234" s="134" t="e">
        <f t="shared" si="199"/>
        <v>#VALUE!</v>
      </c>
      <c r="AP234" s="133" t="e">
        <f>COUNTIFS(A1_Individu_Data_Keadaan_SDMK!A$4:A$149931,K234,A1_Individu_Data_Keadaan_SDMK!S$4:S$149285,"Dokter Spesialis Bedah (Sp.B)")</f>
        <v>#VALUE!</v>
      </c>
      <c r="AQ234" s="135">
        <f t="shared" si="200"/>
        <v>1</v>
      </c>
      <c r="AR234" s="134" t="e">
        <f t="shared" si="201"/>
        <v>#VALUE!</v>
      </c>
      <c r="AS234" s="134" t="e">
        <f t="shared" si="202"/>
        <v>#VALUE!</v>
      </c>
      <c r="AT234" s="133" t="e">
        <f>COUNTIFS(A1_Individu_Data_Keadaan_SDMK!A$4:A$149931,K234,A1_Individu_Data_Keadaan_SDMK!S$4:S$149285,"Dokter Spesialis Radiologi (Sp.Rad)")</f>
        <v>#VALUE!</v>
      </c>
      <c r="AU234" s="135">
        <f t="shared" si="203"/>
        <v>0</v>
      </c>
      <c r="AV234" s="134" t="e">
        <f t="shared" si="204"/>
        <v>#VALUE!</v>
      </c>
      <c r="AW234" s="134" t="e">
        <f t="shared" si="205"/>
        <v>#VALUE!</v>
      </c>
      <c r="AX234" s="133" t="e">
        <f>COUNTIFS(A1_Individu_Data_Keadaan_SDMK!A$4:A$149931,K234,A1_Individu_Data_Keadaan_SDMK!S$4:S$149285,"Dokter Spesialis Anastesiologi (Sp.An)")</f>
        <v>#VALUE!</v>
      </c>
      <c r="AY234" s="135">
        <f t="shared" si="206"/>
        <v>0</v>
      </c>
      <c r="AZ234" s="134" t="e">
        <f t="shared" si="207"/>
        <v>#VALUE!</v>
      </c>
      <c r="BA234" s="134" t="e">
        <f t="shared" si="208"/>
        <v>#VALUE!</v>
      </c>
      <c r="BB234" s="133" t="e">
        <f>COUNTIFS(A1_Individu_Data_Keadaan_SDMK!A$4:A$149931,K234,A1_Individu_Data_Keadaan_SDMK!S$4:S$149285,"Dokter Spesialis Patologi Klinik (SP.PK)")</f>
        <v>#VALUE!</v>
      </c>
      <c r="BC234" s="135">
        <f t="shared" si="209"/>
        <v>0</v>
      </c>
      <c r="BD234" s="134" t="e">
        <f t="shared" si="210"/>
        <v>#VALUE!</v>
      </c>
      <c r="BE234" s="134" t="e">
        <f t="shared" si="211"/>
        <v>#VALUE!</v>
      </c>
      <c r="BF234" s="133" t="e">
        <f>COUNTIFS(A1_Individu_Data_Keadaan_SDMK!A$4:A$149931,K234,A1_Individu_Data_Keadaan_SDMK!S$4:S$149285,"Dokter Spesialis Patologi Anatomi (Sp.PA)")</f>
        <v>#VALUE!</v>
      </c>
      <c r="BG234" s="135">
        <f t="shared" si="212"/>
        <v>0</v>
      </c>
      <c r="BH234" s="134" t="e">
        <f t="shared" si="213"/>
        <v>#VALUE!</v>
      </c>
      <c r="BI234" s="134" t="e">
        <f t="shared" si="214"/>
        <v>#VALUE!</v>
      </c>
      <c r="BJ234" s="133" t="e">
        <f>COUNTIFS(A1_Individu_Data_Keadaan_SDMK!A$4:A$149931,K234,A1_Individu_Data_Keadaan_SDMK!S$4:S$149285,"Dokter Spesialis Rehabilitasi Medik (Sp.RM)")</f>
        <v>#VALUE!</v>
      </c>
      <c r="BK234" s="135" t="e">
        <f t="shared" si="215"/>
        <v>#VALUE!</v>
      </c>
      <c r="BL234" s="134" t="e">
        <f t="shared" si="216"/>
        <v>#VALUE!</v>
      </c>
      <c r="BM234" s="134" t="e">
        <f t="shared" si="217"/>
        <v>#VALUE!</v>
      </c>
      <c r="BN234" s="139" t="e">
        <f t="shared" si="218"/>
        <v>#VALUE!</v>
      </c>
    </row>
    <row r="235" spans="11:66" ht="15">
      <c r="K235" s="120" t="s">
        <v>14609</v>
      </c>
      <c r="L235" s="120" t="s">
        <v>14610</v>
      </c>
      <c r="M235" s="120" t="s">
        <v>1632</v>
      </c>
      <c r="N235" s="120" t="s">
        <v>14324</v>
      </c>
      <c r="O235" s="120" t="s">
        <v>11675</v>
      </c>
      <c r="P235" s="120">
        <v>33</v>
      </c>
      <c r="Q235" s="120">
        <v>3372</v>
      </c>
      <c r="R235" s="348" t="str">
        <f>IF(P235&lt;&gt;"",VLOOKUP(P235,'01_MASTER_KODE_WILAYAH'!H$1437:I$1470,2,FALSE),"")</f>
        <v>JAWA TENGAH</v>
      </c>
      <c r="S235" s="348" t="str">
        <f>IF(Q235&lt;&gt;"",VLOOKUP(Q235,'01_MASTER_KODE_WILAYAH'!D$5:F$1353,3,FALSE),"")</f>
        <v>KOTA SURAKARTA</v>
      </c>
      <c r="T235" s="422" t="str">
        <f t="shared" si="183"/>
        <v>Pemerintah</v>
      </c>
      <c r="U235" s="145" t="e">
        <f t="shared" si="184"/>
        <v>#VALUE!</v>
      </c>
      <c r="V235" s="133" t="e">
        <f>COUNTIFS(A1_Individu_Data_Keadaan_SDMK!A$4:A$149931,K235,A1_Individu_Data_Keadaan_SDMK!S$4:S$149285,"Dokter Umum")</f>
        <v>#VALUE!</v>
      </c>
      <c r="W235" s="122">
        <f t="shared" si="185"/>
        <v>18</v>
      </c>
      <c r="X235" s="134" t="e">
        <f t="shared" si="186"/>
        <v>#VALUE!</v>
      </c>
      <c r="Y235" s="134" t="e">
        <f t="shared" si="187"/>
        <v>#VALUE!</v>
      </c>
      <c r="Z235" s="133" t="e">
        <f>COUNTIFS(A1_Individu_Data_Keadaan_SDMK!A$4:A$149931,K235,A1_Individu_Data_Keadaan_SDMK!S$4:S$149285,"Dokter Gigi")</f>
        <v>#VALUE!</v>
      </c>
      <c r="AA235" s="122">
        <f t="shared" si="188"/>
        <v>4</v>
      </c>
      <c r="AB235" s="134" t="e">
        <f t="shared" si="189"/>
        <v>#VALUE!</v>
      </c>
      <c r="AC235" s="134" t="e">
        <f t="shared" si="190"/>
        <v>#VALUE!</v>
      </c>
      <c r="AD235" s="133" t="e">
        <f>COUNTIFS(A1_Individu_Data_Keadaan_SDMK!A$4:A$149931,K235,A1_Individu_Data_Keadaan_SDMK!S$4:S$149285,"Dokter Spesialis Penyakit Dalam (Sp.PD)")</f>
        <v>#VALUE!</v>
      </c>
      <c r="AE235" s="122">
        <f t="shared" si="191"/>
        <v>6</v>
      </c>
      <c r="AF235" s="134" t="e">
        <f t="shared" si="192"/>
        <v>#VALUE!</v>
      </c>
      <c r="AG235" s="134" t="e">
        <f t="shared" si="193"/>
        <v>#VALUE!</v>
      </c>
      <c r="AH235" s="133" t="e">
        <f>COUNTIFS(A1_Individu_Data_Keadaan_SDMK!A$4:A$149931,K235,A1_Individu_Data_Keadaan_SDMK!S$4:S$149285,"Dokter Spesialis Obstetri &amp; Ginekologi - Kebidanan &amp; Kandungan (Sp.OG)")</f>
        <v>#VALUE!</v>
      </c>
      <c r="AI235" s="122">
        <f t="shared" si="194"/>
        <v>6</v>
      </c>
      <c r="AJ235" s="134" t="e">
        <f t="shared" si="195"/>
        <v>#VALUE!</v>
      </c>
      <c r="AK235" s="134" t="e">
        <f t="shared" si="196"/>
        <v>#VALUE!</v>
      </c>
      <c r="AL235" s="133" t="e">
        <f>COUNTIFS(A1_Individu_Data_Keadaan_SDMK!A$4:A$149931,K235,A1_Individu_Data_Keadaan_SDMK!S$4:S$149285,"Dokter Spesialis Anak (Sp.A)")</f>
        <v>#VALUE!</v>
      </c>
      <c r="AM235" s="135">
        <f t="shared" si="197"/>
        <v>6</v>
      </c>
      <c r="AN235" s="134" t="e">
        <f t="shared" si="198"/>
        <v>#VALUE!</v>
      </c>
      <c r="AO235" s="134" t="e">
        <f t="shared" si="199"/>
        <v>#VALUE!</v>
      </c>
      <c r="AP235" s="133" t="e">
        <f>COUNTIFS(A1_Individu_Data_Keadaan_SDMK!A$4:A$149931,K235,A1_Individu_Data_Keadaan_SDMK!S$4:S$149285,"Dokter Spesialis Bedah (Sp.B)")</f>
        <v>#VALUE!</v>
      </c>
      <c r="AQ235" s="135">
        <f t="shared" si="200"/>
        <v>6</v>
      </c>
      <c r="AR235" s="134" t="e">
        <f t="shared" si="201"/>
        <v>#VALUE!</v>
      </c>
      <c r="AS235" s="134" t="e">
        <f t="shared" si="202"/>
        <v>#VALUE!</v>
      </c>
      <c r="AT235" s="133" t="e">
        <f>COUNTIFS(A1_Individu_Data_Keadaan_SDMK!A$4:A$149931,K235,A1_Individu_Data_Keadaan_SDMK!S$4:S$149285,"Dokter Spesialis Radiologi (Sp.Rad)")</f>
        <v>#VALUE!</v>
      </c>
      <c r="AU235" s="135">
        <f t="shared" si="203"/>
        <v>3</v>
      </c>
      <c r="AV235" s="134" t="e">
        <f t="shared" si="204"/>
        <v>#VALUE!</v>
      </c>
      <c r="AW235" s="134" t="e">
        <f t="shared" si="205"/>
        <v>#VALUE!</v>
      </c>
      <c r="AX235" s="133" t="e">
        <f>COUNTIFS(A1_Individu_Data_Keadaan_SDMK!A$4:A$149931,K235,A1_Individu_Data_Keadaan_SDMK!S$4:S$149285,"Dokter Spesialis Anastesiologi (Sp.An)")</f>
        <v>#VALUE!</v>
      </c>
      <c r="AY235" s="135">
        <f t="shared" si="206"/>
        <v>3</v>
      </c>
      <c r="AZ235" s="134" t="e">
        <f t="shared" si="207"/>
        <v>#VALUE!</v>
      </c>
      <c r="BA235" s="134" t="e">
        <f t="shared" si="208"/>
        <v>#VALUE!</v>
      </c>
      <c r="BB235" s="133" t="e">
        <f>COUNTIFS(A1_Individu_Data_Keadaan_SDMK!A$4:A$149931,K235,A1_Individu_Data_Keadaan_SDMK!S$4:S$149285,"Dokter Spesialis Patologi Klinik (SP.PK)")</f>
        <v>#VALUE!</v>
      </c>
      <c r="BC235" s="135">
        <f t="shared" si="209"/>
        <v>3</v>
      </c>
      <c r="BD235" s="134" t="e">
        <f t="shared" si="210"/>
        <v>#VALUE!</v>
      </c>
      <c r="BE235" s="134" t="e">
        <f t="shared" si="211"/>
        <v>#VALUE!</v>
      </c>
      <c r="BF235" s="133" t="e">
        <f>COUNTIFS(A1_Individu_Data_Keadaan_SDMK!A$4:A$149931,K235,A1_Individu_Data_Keadaan_SDMK!S$4:S$149285,"Dokter Spesialis Patologi Anatomi (Sp.PA)")</f>
        <v>#VALUE!</v>
      </c>
      <c r="BG235" s="135">
        <f t="shared" si="212"/>
        <v>0</v>
      </c>
      <c r="BH235" s="134" t="e">
        <f t="shared" si="213"/>
        <v>#VALUE!</v>
      </c>
      <c r="BI235" s="134" t="e">
        <f t="shared" si="214"/>
        <v>#VALUE!</v>
      </c>
      <c r="BJ235" s="133" t="e">
        <f>COUNTIFS(A1_Individu_Data_Keadaan_SDMK!A$4:A$149931,K235,A1_Individu_Data_Keadaan_SDMK!S$4:S$149285,"Dokter Spesialis Rehabilitasi Medik (Sp.RM)")</f>
        <v>#VALUE!</v>
      </c>
      <c r="BK235" s="135" t="e">
        <f t="shared" si="215"/>
        <v>#VALUE!</v>
      </c>
      <c r="BL235" s="134" t="e">
        <f t="shared" si="216"/>
        <v>#VALUE!</v>
      </c>
      <c r="BM235" s="134" t="e">
        <f t="shared" si="217"/>
        <v>#VALUE!</v>
      </c>
      <c r="BN235" s="139" t="e">
        <f t="shared" si="218"/>
        <v>#VALUE!</v>
      </c>
    </row>
    <row r="236" spans="11:66" ht="15">
      <c r="K236" s="120" t="s">
        <v>14611</v>
      </c>
      <c r="L236" s="120" t="s">
        <v>14612</v>
      </c>
      <c r="M236" s="120" t="s">
        <v>1632</v>
      </c>
      <c r="N236" s="120" t="s">
        <v>12207</v>
      </c>
      <c r="O236" s="120" t="s">
        <v>12203</v>
      </c>
      <c r="P236" s="120">
        <v>33</v>
      </c>
      <c r="Q236" s="120">
        <v>3372</v>
      </c>
      <c r="R236" s="348" t="str">
        <f>IF(P236&lt;&gt;"",VLOOKUP(P236,'01_MASTER_KODE_WILAYAH'!H$1437:I$1470,2,FALSE),"")</f>
        <v>JAWA TENGAH</v>
      </c>
      <c r="S236" s="348" t="str">
        <f>IF(Q236&lt;&gt;"",VLOOKUP(Q236,'01_MASTER_KODE_WILAYAH'!D$5:F$1353,3,FALSE),"")</f>
        <v>KOTA SURAKARTA</v>
      </c>
      <c r="T236" s="422" t="str">
        <f t="shared" si="183"/>
        <v>Organisasi</v>
      </c>
      <c r="U236" s="145" t="e">
        <f t="shared" si="184"/>
        <v>#VALUE!</v>
      </c>
      <c r="V236" s="133" t="e">
        <f>COUNTIFS(A1_Individu_Data_Keadaan_SDMK!A$4:A$149931,K236,A1_Individu_Data_Keadaan_SDMK!S$4:S$149285,"Dokter Umum")</f>
        <v>#VALUE!</v>
      </c>
      <c r="W236" s="122">
        <f t="shared" si="185"/>
        <v>12</v>
      </c>
      <c r="X236" s="134" t="e">
        <f t="shared" si="186"/>
        <v>#VALUE!</v>
      </c>
      <c r="Y236" s="134" t="e">
        <f t="shared" si="187"/>
        <v>#VALUE!</v>
      </c>
      <c r="Z236" s="133" t="e">
        <f>COUNTIFS(A1_Individu_Data_Keadaan_SDMK!A$4:A$149931,K236,A1_Individu_Data_Keadaan_SDMK!S$4:S$149285,"Dokter Gigi")</f>
        <v>#VALUE!</v>
      </c>
      <c r="AA236" s="122">
        <f t="shared" si="188"/>
        <v>3</v>
      </c>
      <c r="AB236" s="134" t="e">
        <f t="shared" si="189"/>
        <v>#VALUE!</v>
      </c>
      <c r="AC236" s="134" t="e">
        <f t="shared" si="190"/>
        <v>#VALUE!</v>
      </c>
      <c r="AD236" s="133" t="e">
        <f>COUNTIFS(A1_Individu_Data_Keadaan_SDMK!A$4:A$149931,K236,A1_Individu_Data_Keadaan_SDMK!S$4:S$149285,"Dokter Spesialis Penyakit Dalam (Sp.PD)")</f>
        <v>#VALUE!</v>
      </c>
      <c r="AE236" s="122">
        <f t="shared" si="191"/>
        <v>3</v>
      </c>
      <c r="AF236" s="134" t="e">
        <f t="shared" si="192"/>
        <v>#VALUE!</v>
      </c>
      <c r="AG236" s="134" t="e">
        <f t="shared" si="193"/>
        <v>#VALUE!</v>
      </c>
      <c r="AH236" s="133" t="e">
        <f>COUNTIFS(A1_Individu_Data_Keadaan_SDMK!A$4:A$149931,K236,A1_Individu_Data_Keadaan_SDMK!S$4:S$149285,"Dokter Spesialis Obstetri &amp; Ginekologi - Kebidanan &amp; Kandungan (Sp.OG)")</f>
        <v>#VALUE!</v>
      </c>
      <c r="AI236" s="122">
        <f t="shared" si="194"/>
        <v>3</v>
      </c>
      <c r="AJ236" s="134" t="e">
        <f t="shared" si="195"/>
        <v>#VALUE!</v>
      </c>
      <c r="AK236" s="134" t="e">
        <f t="shared" si="196"/>
        <v>#VALUE!</v>
      </c>
      <c r="AL236" s="133" t="e">
        <f>COUNTIFS(A1_Individu_Data_Keadaan_SDMK!A$4:A$149931,K236,A1_Individu_Data_Keadaan_SDMK!S$4:S$149285,"Dokter Spesialis Anak (Sp.A)")</f>
        <v>#VALUE!</v>
      </c>
      <c r="AM236" s="135">
        <f t="shared" si="197"/>
        <v>3</v>
      </c>
      <c r="AN236" s="134" t="e">
        <f t="shared" si="198"/>
        <v>#VALUE!</v>
      </c>
      <c r="AO236" s="134" t="e">
        <f t="shared" si="199"/>
        <v>#VALUE!</v>
      </c>
      <c r="AP236" s="133" t="e">
        <f>COUNTIFS(A1_Individu_Data_Keadaan_SDMK!A$4:A$149931,K236,A1_Individu_Data_Keadaan_SDMK!S$4:S$149285,"Dokter Spesialis Bedah (Sp.B)")</f>
        <v>#VALUE!</v>
      </c>
      <c r="AQ236" s="135">
        <f t="shared" si="200"/>
        <v>3</v>
      </c>
      <c r="AR236" s="134" t="e">
        <f t="shared" si="201"/>
        <v>#VALUE!</v>
      </c>
      <c r="AS236" s="134" t="e">
        <f t="shared" si="202"/>
        <v>#VALUE!</v>
      </c>
      <c r="AT236" s="133" t="e">
        <f>COUNTIFS(A1_Individu_Data_Keadaan_SDMK!A$4:A$149931,K236,A1_Individu_Data_Keadaan_SDMK!S$4:S$149285,"Dokter Spesialis Radiologi (Sp.Rad)")</f>
        <v>#VALUE!</v>
      </c>
      <c r="AU236" s="135">
        <f t="shared" si="203"/>
        <v>2</v>
      </c>
      <c r="AV236" s="134" t="e">
        <f t="shared" si="204"/>
        <v>#VALUE!</v>
      </c>
      <c r="AW236" s="134" t="e">
        <f t="shared" si="205"/>
        <v>#VALUE!</v>
      </c>
      <c r="AX236" s="133" t="e">
        <f>COUNTIFS(A1_Individu_Data_Keadaan_SDMK!A$4:A$149931,K236,A1_Individu_Data_Keadaan_SDMK!S$4:S$149285,"Dokter Spesialis Anastesiologi (Sp.An)")</f>
        <v>#VALUE!</v>
      </c>
      <c r="AY236" s="135">
        <f t="shared" si="206"/>
        <v>2</v>
      </c>
      <c r="AZ236" s="134" t="e">
        <f t="shared" si="207"/>
        <v>#VALUE!</v>
      </c>
      <c r="BA236" s="134" t="e">
        <f t="shared" si="208"/>
        <v>#VALUE!</v>
      </c>
      <c r="BB236" s="133" t="e">
        <f>COUNTIFS(A1_Individu_Data_Keadaan_SDMK!A$4:A$149931,K236,A1_Individu_Data_Keadaan_SDMK!S$4:S$149285,"Dokter Spesialis Patologi Klinik (SP.PK)")</f>
        <v>#VALUE!</v>
      </c>
      <c r="BC236" s="135">
        <f t="shared" si="209"/>
        <v>2</v>
      </c>
      <c r="BD236" s="134" t="e">
        <f t="shared" si="210"/>
        <v>#VALUE!</v>
      </c>
      <c r="BE236" s="134" t="e">
        <f t="shared" si="211"/>
        <v>#VALUE!</v>
      </c>
      <c r="BF236" s="133" t="e">
        <f>COUNTIFS(A1_Individu_Data_Keadaan_SDMK!A$4:A$149931,K236,A1_Individu_Data_Keadaan_SDMK!S$4:S$149285,"Dokter Spesialis Patologi Anatomi (Sp.PA)")</f>
        <v>#VALUE!</v>
      </c>
      <c r="BG236" s="135">
        <f t="shared" si="212"/>
        <v>0</v>
      </c>
      <c r="BH236" s="134" t="e">
        <f t="shared" si="213"/>
        <v>#VALUE!</v>
      </c>
      <c r="BI236" s="134" t="e">
        <f t="shared" si="214"/>
        <v>#VALUE!</v>
      </c>
      <c r="BJ236" s="133" t="e">
        <f>COUNTIFS(A1_Individu_Data_Keadaan_SDMK!A$4:A$149931,K236,A1_Individu_Data_Keadaan_SDMK!S$4:S$149285,"Dokter Spesialis Rehabilitasi Medik (Sp.RM)")</f>
        <v>#VALUE!</v>
      </c>
      <c r="BK236" s="135" t="e">
        <f t="shared" si="215"/>
        <v>#VALUE!</v>
      </c>
      <c r="BL236" s="134" t="e">
        <f t="shared" si="216"/>
        <v>#VALUE!</v>
      </c>
      <c r="BM236" s="134" t="e">
        <f t="shared" si="217"/>
        <v>#VALUE!</v>
      </c>
      <c r="BN236" s="139" t="e">
        <f t="shared" si="218"/>
        <v>#VALUE!</v>
      </c>
    </row>
    <row r="237" spans="11:66" ht="15">
      <c r="K237" s="120" t="s">
        <v>14613</v>
      </c>
      <c r="L237" s="120" t="s">
        <v>14614</v>
      </c>
      <c r="M237" s="120" t="s">
        <v>1632</v>
      </c>
      <c r="N237" s="120" t="s">
        <v>12209</v>
      </c>
      <c r="O237" s="120" t="s">
        <v>9</v>
      </c>
      <c r="P237" s="120">
        <v>33</v>
      </c>
      <c r="Q237" s="120">
        <v>3372</v>
      </c>
      <c r="R237" s="348" t="str">
        <f>IF(P237&lt;&gt;"",VLOOKUP(P237,'01_MASTER_KODE_WILAYAH'!H$1437:I$1470,2,FALSE),"")</f>
        <v>JAWA TENGAH</v>
      </c>
      <c r="S237" s="348" t="str">
        <f>IF(Q237&lt;&gt;"",VLOOKUP(Q237,'01_MASTER_KODE_WILAYAH'!D$5:F$1353,3,FALSE),"")</f>
        <v>KOTA SURAKARTA</v>
      </c>
      <c r="T237" s="422" t="str">
        <f t="shared" si="183"/>
        <v>TNI AD</v>
      </c>
      <c r="U237" s="145" t="e">
        <f t="shared" si="184"/>
        <v>#VALUE!</v>
      </c>
      <c r="V237" s="133" t="e">
        <f>COUNTIFS(A1_Individu_Data_Keadaan_SDMK!A$4:A$149931,K237,A1_Individu_Data_Keadaan_SDMK!S$4:S$149285,"Dokter Umum")</f>
        <v>#VALUE!</v>
      </c>
      <c r="W237" s="122">
        <f t="shared" si="185"/>
        <v>4</v>
      </c>
      <c r="X237" s="134" t="e">
        <f t="shared" si="186"/>
        <v>#VALUE!</v>
      </c>
      <c r="Y237" s="134" t="e">
        <f t="shared" si="187"/>
        <v>#VALUE!</v>
      </c>
      <c r="Z237" s="133" t="e">
        <f>COUNTIFS(A1_Individu_Data_Keadaan_SDMK!A$4:A$149931,K237,A1_Individu_Data_Keadaan_SDMK!S$4:S$149285,"Dokter Gigi")</f>
        <v>#VALUE!</v>
      </c>
      <c r="AA237" s="122">
        <f t="shared" si="188"/>
        <v>1</v>
      </c>
      <c r="AB237" s="134" t="e">
        <f t="shared" si="189"/>
        <v>#VALUE!</v>
      </c>
      <c r="AC237" s="134" t="e">
        <f t="shared" si="190"/>
        <v>#VALUE!</v>
      </c>
      <c r="AD237" s="133" t="e">
        <f>COUNTIFS(A1_Individu_Data_Keadaan_SDMK!A$4:A$149931,K237,A1_Individu_Data_Keadaan_SDMK!S$4:S$149285,"Dokter Spesialis Penyakit Dalam (Sp.PD)")</f>
        <v>#VALUE!</v>
      </c>
      <c r="AE237" s="122">
        <f t="shared" si="191"/>
        <v>1</v>
      </c>
      <c r="AF237" s="134" t="e">
        <f t="shared" si="192"/>
        <v>#VALUE!</v>
      </c>
      <c r="AG237" s="134" t="e">
        <f t="shared" si="193"/>
        <v>#VALUE!</v>
      </c>
      <c r="AH237" s="133" t="e">
        <f>COUNTIFS(A1_Individu_Data_Keadaan_SDMK!A$4:A$149931,K237,A1_Individu_Data_Keadaan_SDMK!S$4:S$149285,"Dokter Spesialis Obstetri &amp; Ginekologi - Kebidanan &amp; Kandungan (Sp.OG)")</f>
        <v>#VALUE!</v>
      </c>
      <c r="AI237" s="122">
        <f t="shared" si="194"/>
        <v>1</v>
      </c>
      <c r="AJ237" s="134" t="e">
        <f t="shared" si="195"/>
        <v>#VALUE!</v>
      </c>
      <c r="AK237" s="134" t="e">
        <f t="shared" si="196"/>
        <v>#VALUE!</v>
      </c>
      <c r="AL237" s="133" t="e">
        <f>COUNTIFS(A1_Individu_Data_Keadaan_SDMK!A$4:A$149931,K237,A1_Individu_Data_Keadaan_SDMK!S$4:S$149285,"Dokter Spesialis Anak (Sp.A)")</f>
        <v>#VALUE!</v>
      </c>
      <c r="AM237" s="135">
        <f t="shared" si="197"/>
        <v>1</v>
      </c>
      <c r="AN237" s="134" t="e">
        <f t="shared" si="198"/>
        <v>#VALUE!</v>
      </c>
      <c r="AO237" s="134" t="e">
        <f t="shared" si="199"/>
        <v>#VALUE!</v>
      </c>
      <c r="AP237" s="133" t="e">
        <f>COUNTIFS(A1_Individu_Data_Keadaan_SDMK!A$4:A$149931,K237,A1_Individu_Data_Keadaan_SDMK!S$4:S$149285,"Dokter Spesialis Bedah (Sp.B)")</f>
        <v>#VALUE!</v>
      </c>
      <c r="AQ237" s="135">
        <f t="shared" si="200"/>
        <v>1</v>
      </c>
      <c r="AR237" s="134" t="e">
        <f t="shared" si="201"/>
        <v>#VALUE!</v>
      </c>
      <c r="AS237" s="134" t="e">
        <f t="shared" si="202"/>
        <v>#VALUE!</v>
      </c>
      <c r="AT237" s="133" t="e">
        <f>COUNTIFS(A1_Individu_Data_Keadaan_SDMK!A$4:A$149931,K237,A1_Individu_Data_Keadaan_SDMK!S$4:S$149285,"Dokter Spesialis Radiologi (Sp.Rad)")</f>
        <v>#VALUE!</v>
      </c>
      <c r="AU237" s="135">
        <f t="shared" si="203"/>
        <v>0</v>
      </c>
      <c r="AV237" s="134" t="e">
        <f t="shared" si="204"/>
        <v>#VALUE!</v>
      </c>
      <c r="AW237" s="134" t="e">
        <f t="shared" si="205"/>
        <v>#VALUE!</v>
      </c>
      <c r="AX237" s="133" t="e">
        <f>COUNTIFS(A1_Individu_Data_Keadaan_SDMK!A$4:A$149931,K237,A1_Individu_Data_Keadaan_SDMK!S$4:S$149285,"Dokter Spesialis Anastesiologi (Sp.An)")</f>
        <v>#VALUE!</v>
      </c>
      <c r="AY237" s="135">
        <f t="shared" si="206"/>
        <v>0</v>
      </c>
      <c r="AZ237" s="134" t="e">
        <f t="shared" si="207"/>
        <v>#VALUE!</v>
      </c>
      <c r="BA237" s="134" t="e">
        <f t="shared" si="208"/>
        <v>#VALUE!</v>
      </c>
      <c r="BB237" s="133" t="e">
        <f>COUNTIFS(A1_Individu_Data_Keadaan_SDMK!A$4:A$149931,K237,A1_Individu_Data_Keadaan_SDMK!S$4:S$149285,"Dokter Spesialis Patologi Klinik (SP.PK)")</f>
        <v>#VALUE!</v>
      </c>
      <c r="BC237" s="135">
        <f t="shared" si="209"/>
        <v>0</v>
      </c>
      <c r="BD237" s="134" t="e">
        <f t="shared" si="210"/>
        <v>#VALUE!</v>
      </c>
      <c r="BE237" s="134" t="e">
        <f t="shared" si="211"/>
        <v>#VALUE!</v>
      </c>
      <c r="BF237" s="133" t="e">
        <f>COUNTIFS(A1_Individu_Data_Keadaan_SDMK!A$4:A$149931,K237,A1_Individu_Data_Keadaan_SDMK!S$4:S$149285,"Dokter Spesialis Patologi Anatomi (Sp.PA)")</f>
        <v>#VALUE!</v>
      </c>
      <c r="BG237" s="135">
        <f t="shared" si="212"/>
        <v>0</v>
      </c>
      <c r="BH237" s="134" t="e">
        <f t="shared" si="213"/>
        <v>#VALUE!</v>
      </c>
      <c r="BI237" s="134" t="e">
        <f t="shared" si="214"/>
        <v>#VALUE!</v>
      </c>
      <c r="BJ237" s="133" t="e">
        <f>COUNTIFS(A1_Individu_Data_Keadaan_SDMK!A$4:A$149931,K237,A1_Individu_Data_Keadaan_SDMK!S$4:S$149285,"Dokter Spesialis Rehabilitasi Medik (Sp.RM)")</f>
        <v>#VALUE!</v>
      </c>
      <c r="BK237" s="135" t="e">
        <f t="shared" si="215"/>
        <v>#VALUE!</v>
      </c>
      <c r="BL237" s="134" t="e">
        <f t="shared" si="216"/>
        <v>#VALUE!</v>
      </c>
      <c r="BM237" s="134" t="e">
        <f t="shared" si="217"/>
        <v>#VALUE!</v>
      </c>
      <c r="BN237" s="139" t="e">
        <f t="shared" si="218"/>
        <v>#VALUE!</v>
      </c>
    </row>
    <row r="238" spans="11:66" ht="15">
      <c r="K238" s="120" t="s">
        <v>14615</v>
      </c>
      <c r="L238" s="120" t="s">
        <v>14616</v>
      </c>
      <c r="M238" s="120" t="s">
        <v>1632</v>
      </c>
      <c r="N238" s="120" t="s">
        <v>12208</v>
      </c>
      <c r="O238" s="120" t="s">
        <v>12203</v>
      </c>
      <c r="P238" s="120">
        <v>33</v>
      </c>
      <c r="Q238" s="120">
        <v>3372</v>
      </c>
      <c r="R238" s="348" t="str">
        <f>IF(P238&lt;&gt;"",VLOOKUP(P238,'01_MASTER_KODE_WILAYAH'!H$1437:I$1470,2,FALSE),"")</f>
        <v>JAWA TENGAH</v>
      </c>
      <c r="S238" s="348" t="str">
        <f>IF(Q238&lt;&gt;"",VLOOKUP(Q238,'01_MASTER_KODE_WILAYAH'!D$5:F$1353,3,FALSE),"")</f>
        <v>KOTA SURAKARTA</v>
      </c>
      <c r="T238" s="422" t="str">
        <f t="shared" si="183"/>
        <v>Organisasi</v>
      </c>
      <c r="U238" s="145" t="e">
        <f t="shared" si="184"/>
        <v>#VALUE!</v>
      </c>
      <c r="V238" s="133" t="e">
        <f>COUNTIFS(A1_Individu_Data_Keadaan_SDMK!A$4:A$149931,K238,A1_Individu_Data_Keadaan_SDMK!S$4:S$149285,"Dokter Umum")</f>
        <v>#VALUE!</v>
      </c>
      <c r="W238" s="122">
        <f t="shared" si="185"/>
        <v>9</v>
      </c>
      <c r="X238" s="134" t="e">
        <f t="shared" si="186"/>
        <v>#VALUE!</v>
      </c>
      <c r="Y238" s="134" t="e">
        <f t="shared" si="187"/>
        <v>#VALUE!</v>
      </c>
      <c r="Z238" s="133" t="e">
        <f>COUNTIFS(A1_Individu_Data_Keadaan_SDMK!A$4:A$149931,K238,A1_Individu_Data_Keadaan_SDMK!S$4:S$149285,"Dokter Gigi")</f>
        <v>#VALUE!</v>
      </c>
      <c r="AA238" s="122">
        <f t="shared" si="188"/>
        <v>2</v>
      </c>
      <c r="AB238" s="134" t="e">
        <f t="shared" si="189"/>
        <v>#VALUE!</v>
      </c>
      <c r="AC238" s="134" t="e">
        <f t="shared" si="190"/>
        <v>#VALUE!</v>
      </c>
      <c r="AD238" s="133" t="e">
        <f>COUNTIFS(A1_Individu_Data_Keadaan_SDMK!A$4:A$149931,K238,A1_Individu_Data_Keadaan_SDMK!S$4:S$149285,"Dokter Spesialis Penyakit Dalam (Sp.PD)")</f>
        <v>#VALUE!</v>
      </c>
      <c r="AE238" s="122">
        <f t="shared" si="191"/>
        <v>2</v>
      </c>
      <c r="AF238" s="134" t="e">
        <f t="shared" si="192"/>
        <v>#VALUE!</v>
      </c>
      <c r="AG238" s="134" t="e">
        <f t="shared" si="193"/>
        <v>#VALUE!</v>
      </c>
      <c r="AH238" s="133" t="e">
        <f>COUNTIFS(A1_Individu_Data_Keadaan_SDMK!A$4:A$149931,K238,A1_Individu_Data_Keadaan_SDMK!S$4:S$149285,"Dokter Spesialis Obstetri &amp; Ginekologi - Kebidanan &amp; Kandungan (Sp.OG)")</f>
        <v>#VALUE!</v>
      </c>
      <c r="AI238" s="122">
        <f t="shared" si="194"/>
        <v>2</v>
      </c>
      <c r="AJ238" s="134" t="e">
        <f t="shared" si="195"/>
        <v>#VALUE!</v>
      </c>
      <c r="AK238" s="134" t="e">
        <f t="shared" si="196"/>
        <v>#VALUE!</v>
      </c>
      <c r="AL238" s="133" t="e">
        <f>COUNTIFS(A1_Individu_Data_Keadaan_SDMK!A$4:A$149931,K238,A1_Individu_Data_Keadaan_SDMK!S$4:S$149285,"Dokter Spesialis Anak (Sp.A)")</f>
        <v>#VALUE!</v>
      </c>
      <c r="AM238" s="135">
        <f t="shared" si="197"/>
        <v>2</v>
      </c>
      <c r="AN238" s="134" t="e">
        <f t="shared" si="198"/>
        <v>#VALUE!</v>
      </c>
      <c r="AO238" s="134" t="e">
        <f t="shared" si="199"/>
        <v>#VALUE!</v>
      </c>
      <c r="AP238" s="133" t="e">
        <f>COUNTIFS(A1_Individu_Data_Keadaan_SDMK!A$4:A$149931,K238,A1_Individu_Data_Keadaan_SDMK!S$4:S$149285,"Dokter Spesialis Bedah (Sp.B)")</f>
        <v>#VALUE!</v>
      </c>
      <c r="AQ238" s="135">
        <f t="shared" si="200"/>
        <v>2</v>
      </c>
      <c r="AR238" s="134" t="e">
        <f t="shared" si="201"/>
        <v>#VALUE!</v>
      </c>
      <c r="AS238" s="134" t="e">
        <f t="shared" si="202"/>
        <v>#VALUE!</v>
      </c>
      <c r="AT238" s="133" t="e">
        <f>COUNTIFS(A1_Individu_Data_Keadaan_SDMK!A$4:A$149931,K238,A1_Individu_Data_Keadaan_SDMK!S$4:S$149285,"Dokter Spesialis Radiologi (Sp.Rad)")</f>
        <v>#VALUE!</v>
      </c>
      <c r="AU238" s="135">
        <f t="shared" si="203"/>
        <v>1</v>
      </c>
      <c r="AV238" s="134" t="e">
        <f t="shared" si="204"/>
        <v>#VALUE!</v>
      </c>
      <c r="AW238" s="134" t="e">
        <f t="shared" si="205"/>
        <v>#VALUE!</v>
      </c>
      <c r="AX238" s="133" t="e">
        <f>COUNTIFS(A1_Individu_Data_Keadaan_SDMK!A$4:A$149931,K238,A1_Individu_Data_Keadaan_SDMK!S$4:S$149285,"Dokter Spesialis Anastesiologi (Sp.An)")</f>
        <v>#VALUE!</v>
      </c>
      <c r="AY238" s="135">
        <f t="shared" si="206"/>
        <v>1</v>
      </c>
      <c r="AZ238" s="134" t="e">
        <f t="shared" si="207"/>
        <v>#VALUE!</v>
      </c>
      <c r="BA238" s="134" t="e">
        <f t="shared" si="208"/>
        <v>#VALUE!</v>
      </c>
      <c r="BB238" s="133" t="e">
        <f>COUNTIFS(A1_Individu_Data_Keadaan_SDMK!A$4:A$149931,K238,A1_Individu_Data_Keadaan_SDMK!S$4:S$149285,"Dokter Spesialis Patologi Klinik (SP.PK)")</f>
        <v>#VALUE!</v>
      </c>
      <c r="BC238" s="135">
        <f t="shared" si="209"/>
        <v>1</v>
      </c>
      <c r="BD238" s="134" t="e">
        <f t="shared" si="210"/>
        <v>#VALUE!</v>
      </c>
      <c r="BE238" s="134" t="e">
        <f t="shared" si="211"/>
        <v>#VALUE!</v>
      </c>
      <c r="BF238" s="133" t="e">
        <f>COUNTIFS(A1_Individu_Data_Keadaan_SDMK!A$4:A$149931,K238,A1_Individu_Data_Keadaan_SDMK!S$4:S$149285,"Dokter Spesialis Patologi Anatomi (Sp.PA)")</f>
        <v>#VALUE!</v>
      </c>
      <c r="BG238" s="135">
        <f t="shared" si="212"/>
        <v>0</v>
      </c>
      <c r="BH238" s="134" t="e">
        <f t="shared" si="213"/>
        <v>#VALUE!</v>
      </c>
      <c r="BI238" s="134" t="e">
        <f t="shared" si="214"/>
        <v>#VALUE!</v>
      </c>
      <c r="BJ238" s="133" t="e">
        <f>COUNTIFS(A1_Individu_Data_Keadaan_SDMK!A$4:A$149931,K238,A1_Individu_Data_Keadaan_SDMK!S$4:S$149285,"Dokter Spesialis Rehabilitasi Medik (Sp.RM)")</f>
        <v>#VALUE!</v>
      </c>
      <c r="BK238" s="135" t="e">
        <f t="shared" si="215"/>
        <v>#VALUE!</v>
      </c>
      <c r="BL238" s="134" t="e">
        <f t="shared" si="216"/>
        <v>#VALUE!</v>
      </c>
      <c r="BM238" s="134" t="e">
        <f t="shared" si="217"/>
        <v>#VALUE!</v>
      </c>
      <c r="BN238" s="139" t="e">
        <f t="shared" si="218"/>
        <v>#VALUE!</v>
      </c>
    </row>
    <row r="239" spans="11:66" ht="15">
      <c r="K239" s="120" t="s">
        <v>14617</v>
      </c>
      <c r="L239" s="120" t="s">
        <v>14618</v>
      </c>
      <c r="M239" s="120" t="s">
        <v>1632</v>
      </c>
      <c r="N239" s="120" t="s">
        <v>14324</v>
      </c>
      <c r="O239" s="120" t="s">
        <v>11675</v>
      </c>
      <c r="P239" s="120">
        <v>33</v>
      </c>
      <c r="Q239" s="120">
        <v>3372</v>
      </c>
      <c r="R239" s="348" t="str">
        <f>IF(P239&lt;&gt;"",VLOOKUP(P239,'01_MASTER_KODE_WILAYAH'!H$1437:I$1470,2,FALSE),"")</f>
        <v>JAWA TENGAH</v>
      </c>
      <c r="S239" s="348" t="str">
        <f>IF(Q239&lt;&gt;"",VLOOKUP(Q239,'01_MASTER_KODE_WILAYAH'!D$5:F$1353,3,FALSE),"")</f>
        <v>KOTA SURAKARTA</v>
      </c>
      <c r="T239" s="422" t="str">
        <f t="shared" si="183"/>
        <v>Pemerintah</v>
      </c>
      <c r="U239" s="145" t="e">
        <f t="shared" si="184"/>
        <v>#VALUE!</v>
      </c>
      <c r="V239" s="133" t="e">
        <f>COUNTIFS(A1_Individu_Data_Keadaan_SDMK!A$4:A$149931,K239,A1_Individu_Data_Keadaan_SDMK!S$4:S$149285,"Dokter Umum")</f>
        <v>#VALUE!</v>
      </c>
      <c r="W239" s="122">
        <f t="shared" si="185"/>
        <v>18</v>
      </c>
      <c r="X239" s="134" t="e">
        <f t="shared" si="186"/>
        <v>#VALUE!</v>
      </c>
      <c r="Y239" s="134" t="e">
        <f t="shared" si="187"/>
        <v>#VALUE!</v>
      </c>
      <c r="Z239" s="133" t="e">
        <f>COUNTIFS(A1_Individu_Data_Keadaan_SDMK!A$4:A$149931,K239,A1_Individu_Data_Keadaan_SDMK!S$4:S$149285,"Dokter Gigi")</f>
        <v>#VALUE!</v>
      </c>
      <c r="AA239" s="122">
        <f t="shared" si="188"/>
        <v>4</v>
      </c>
      <c r="AB239" s="134" t="e">
        <f t="shared" si="189"/>
        <v>#VALUE!</v>
      </c>
      <c r="AC239" s="134" t="e">
        <f t="shared" si="190"/>
        <v>#VALUE!</v>
      </c>
      <c r="AD239" s="133" t="e">
        <f>COUNTIFS(A1_Individu_Data_Keadaan_SDMK!A$4:A$149931,K239,A1_Individu_Data_Keadaan_SDMK!S$4:S$149285,"Dokter Spesialis Penyakit Dalam (Sp.PD)")</f>
        <v>#VALUE!</v>
      </c>
      <c r="AE239" s="122">
        <f t="shared" si="191"/>
        <v>6</v>
      </c>
      <c r="AF239" s="134" t="e">
        <f t="shared" si="192"/>
        <v>#VALUE!</v>
      </c>
      <c r="AG239" s="134" t="e">
        <f t="shared" si="193"/>
        <v>#VALUE!</v>
      </c>
      <c r="AH239" s="133" t="e">
        <f>COUNTIFS(A1_Individu_Data_Keadaan_SDMK!A$4:A$149931,K239,A1_Individu_Data_Keadaan_SDMK!S$4:S$149285,"Dokter Spesialis Obstetri &amp; Ginekologi - Kebidanan &amp; Kandungan (Sp.OG)")</f>
        <v>#VALUE!</v>
      </c>
      <c r="AI239" s="122">
        <f t="shared" si="194"/>
        <v>6</v>
      </c>
      <c r="AJ239" s="134" t="e">
        <f t="shared" si="195"/>
        <v>#VALUE!</v>
      </c>
      <c r="AK239" s="134" t="e">
        <f t="shared" si="196"/>
        <v>#VALUE!</v>
      </c>
      <c r="AL239" s="133" t="e">
        <f>COUNTIFS(A1_Individu_Data_Keadaan_SDMK!A$4:A$149931,K239,A1_Individu_Data_Keadaan_SDMK!S$4:S$149285,"Dokter Spesialis Anak (Sp.A)")</f>
        <v>#VALUE!</v>
      </c>
      <c r="AM239" s="135">
        <f t="shared" si="197"/>
        <v>6</v>
      </c>
      <c r="AN239" s="134" t="e">
        <f t="shared" si="198"/>
        <v>#VALUE!</v>
      </c>
      <c r="AO239" s="134" t="e">
        <f t="shared" si="199"/>
        <v>#VALUE!</v>
      </c>
      <c r="AP239" s="133" t="e">
        <f>COUNTIFS(A1_Individu_Data_Keadaan_SDMK!A$4:A$149931,K239,A1_Individu_Data_Keadaan_SDMK!S$4:S$149285,"Dokter Spesialis Bedah (Sp.B)")</f>
        <v>#VALUE!</v>
      </c>
      <c r="AQ239" s="135">
        <f t="shared" si="200"/>
        <v>6</v>
      </c>
      <c r="AR239" s="134" t="e">
        <f t="shared" si="201"/>
        <v>#VALUE!</v>
      </c>
      <c r="AS239" s="134" t="e">
        <f t="shared" si="202"/>
        <v>#VALUE!</v>
      </c>
      <c r="AT239" s="133" t="e">
        <f>COUNTIFS(A1_Individu_Data_Keadaan_SDMK!A$4:A$149931,K239,A1_Individu_Data_Keadaan_SDMK!S$4:S$149285,"Dokter Spesialis Radiologi (Sp.Rad)")</f>
        <v>#VALUE!</v>
      </c>
      <c r="AU239" s="135">
        <f t="shared" si="203"/>
        <v>3</v>
      </c>
      <c r="AV239" s="134" t="e">
        <f t="shared" si="204"/>
        <v>#VALUE!</v>
      </c>
      <c r="AW239" s="134" t="e">
        <f t="shared" si="205"/>
        <v>#VALUE!</v>
      </c>
      <c r="AX239" s="133" t="e">
        <f>COUNTIFS(A1_Individu_Data_Keadaan_SDMK!A$4:A$149931,K239,A1_Individu_Data_Keadaan_SDMK!S$4:S$149285,"Dokter Spesialis Anastesiologi (Sp.An)")</f>
        <v>#VALUE!</v>
      </c>
      <c r="AY239" s="135">
        <f t="shared" si="206"/>
        <v>3</v>
      </c>
      <c r="AZ239" s="134" t="e">
        <f t="shared" si="207"/>
        <v>#VALUE!</v>
      </c>
      <c r="BA239" s="134" t="e">
        <f t="shared" si="208"/>
        <v>#VALUE!</v>
      </c>
      <c r="BB239" s="133" t="e">
        <f>COUNTIFS(A1_Individu_Data_Keadaan_SDMK!A$4:A$149931,K239,A1_Individu_Data_Keadaan_SDMK!S$4:S$149285,"Dokter Spesialis Patologi Klinik (SP.PK)")</f>
        <v>#VALUE!</v>
      </c>
      <c r="BC239" s="135">
        <f t="shared" si="209"/>
        <v>3</v>
      </c>
      <c r="BD239" s="134" t="e">
        <f t="shared" si="210"/>
        <v>#VALUE!</v>
      </c>
      <c r="BE239" s="134" t="e">
        <f t="shared" si="211"/>
        <v>#VALUE!</v>
      </c>
      <c r="BF239" s="133" t="e">
        <f>COUNTIFS(A1_Individu_Data_Keadaan_SDMK!A$4:A$149931,K239,A1_Individu_Data_Keadaan_SDMK!S$4:S$149285,"Dokter Spesialis Patologi Anatomi (Sp.PA)")</f>
        <v>#VALUE!</v>
      </c>
      <c r="BG239" s="135">
        <f t="shared" si="212"/>
        <v>0</v>
      </c>
      <c r="BH239" s="134" t="e">
        <f t="shared" si="213"/>
        <v>#VALUE!</v>
      </c>
      <c r="BI239" s="134" t="e">
        <f t="shared" si="214"/>
        <v>#VALUE!</v>
      </c>
      <c r="BJ239" s="133" t="e">
        <f>COUNTIFS(A1_Individu_Data_Keadaan_SDMK!A$4:A$149931,K239,A1_Individu_Data_Keadaan_SDMK!S$4:S$149285,"Dokter Spesialis Rehabilitasi Medik (Sp.RM)")</f>
        <v>#VALUE!</v>
      </c>
      <c r="BK239" s="135" t="e">
        <f t="shared" si="215"/>
        <v>#VALUE!</v>
      </c>
      <c r="BL239" s="134" t="e">
        <f t="shared" si="216"/>
        <v>#VALUE!</v>
      </c>
      <c r="BM239" s="134" t="e">
        <f t="shared" si="217"/>
        <v>#VALUE!</v>
      </c>
      <c r="BN239" s="139" t="e">
        <f t="shared" si="218"/>
        <v>#VALUE!</v>
      </c>
    </row>
    <row r="240" spans="11:66" ht="15">
      <c r="K240" s="120" t="s">
        <v>14619</v>
      </c>
      <c r="L240" s="120" t="s">
        <v>14620</v>
      </c>
      <c r="M240" s="120" t="s">
        <v>1632</v>
      </c>
      <c r="N240" s="120" t="s">
        <v>14324</v>
      </c>
      <c r="O240" s="120" t="s">
        <v>14321</v>
      </c>
      <c r="P240" s="120">
        <v>33</v>
      </c>
      <c r="Q240" s="120">
        <v>3372</v>
      </c>
      <c r="R240" s="348" t="str">
        <f>IF(P240&lt;&gt;"",VLOOKUP(P240,'01_MASTER_KODE_WILAYAH'!H$1437:I$1470,2,FALSE),"")</f>
        <v>JAWA TENGAH</v>
      </c>
      <c r="S240" s="348" t="str">
        <f>IF(Q240&lt;&gt;"",VLOOKUP(Q240,'01_MASTER_KODE_WILAYAH'!D$5:F$1353,3,FALSE),"")</f>
        <v>KOTA SURAKARTA</v>
      </c>
      <c r="T240" s="422" t="str">
        <f t="shared" si="183"/>
        <v>Kementeran</v>
      </c>
      <c r="U240" s="145" t="e">
        <f t="shared" si="184"/>
        <v>#VALUE!</v>
      </c>
      <c r="V240" s="133" t="e">
        <f>COUNTIFS(A1_Individu_Data_Keadaan_SDMK!A$4:A$149931,K240,A1_Individu_Data_Keadaan_SDMK!S$4:S$149285,"Dokter Umum")</f>
        <v>#VALUE!</v>
      </c>
      <c r="W240" s="122">
        <f t="shared" si="185"/>
        <v>18</v>
      </c>
      <c r="X240" s="134" t="e">
        <f t="shared" si="186"/>
        <v>#VALUE!</v>
      </c>
      <c r="Y240" s="134" t="e">
        <f t="shared" si="187"/>
        <v>#VALUE!</v>
      </c>
      <c r="Z240" s="133" t="e">
        <f>COUNTIFS(A1_Individu_Data_Keadaan_SDMK!A$4:A$149931,K240,A1_Individu_Data_Keadaan_SDMK!S$4:S$149285,"Dokter Gigi")</f>
        <v>#VALUE!</v>
      </c>
      <c r="AA240" s="122">
        <f t="shared" si="188"/>
        <v>4</v>
      </c>
      <c r="AB240" s="134" t="e">
        <f t="shared" si="189"/>
        <v>#VALUE!</v>
      </c>
      <c r="AC240" s="134" t="e">
        <f t="shared" si="190"/>
        <v>#VALUE!</v>
      </c>
      <c r="AD240" s="133" t="e">
        <f>COUNTIFS(A1_Individu_Data_Keadaan_SDMK!A$4:A$149931,K240,A1_Individu_Data_Keadaan_SDMK!S$4:S$149285,"Dokter Spesialis Penyakit Dalam (Sp.PD)")</f>
        <v>#VALUE!</v>
      </c>
      <c r="AE240" s="122">
        <f t="shared" si="191"/>
        <v>6</v>
      </c>
      <c r="AF240" s="134" t="e">
        <f t="shared" si="192"/>
        <v>#VALUE!</v>
      </c>
      <c r="AG240" s="134" t="e">
        <f t="shared" si="193"/>
        <v>#VALUE!</v>
      </c>
      <c r="AH240" s="133" t="e">
        <f>COUNTIFS(A1_Individu_Data_Keadaan_SDMK!A$4:A$149931,K240,A1_Individu_Data_Keadaan_SDMK!S$4:S$149285,"Dokter Spesialis Obstetri &amp; Ginekologi - Kebidanan &amp; Kandungan (Sp.OG)")</f>
        <v>#VALUE!</v>
      </c>
      <c r="AI240" s="122">
        <f t="shared" si="194"/>
        <v>6</v>
      </c>
      <c r="AJ240" s="134" t="e">
        <f t="shared" si="195"/>
        <v>#VALUE!</v>
      </c>
      <c r="AK240" s="134" t="e">
        <f t="shared" si="196"/>
        <v>#VALUE!</v>
      </c>
      <c r="AL240" s="133" t="e">
        <f>COUNTIFS(A1_Individu_Data_Keadaan_SDMK!A$4:A$149931,K240,A1_Individu_Data_Keadaan_SDMK!S$4:S$149285,"Dokter Spesialis Anak (Sp.A)")</f>
        <v>#VALUE!</v>
      </c>
      <c r="AM240" s="135">
        <f t="shared" si="197"/>
        <v>6</v>
      </c>
      <c r="AN240" s="134" t="e">
        <f t="shared" si="198"/>
        <v>#VALUE!</v>
      </c>
      <c r="AO240" s="134" t="e">
        <f t="shared" si="199"/>
        <v>#VALUE!</v>
      </c>
      <c r="AP240" s="133" t="e">
        <f>COUNTIFS(A1_Individu_Data_Keadaan_SDMK!A$4:A$149931,K240,A1_Individu_Data_Keadaan_SDMK!S$4:S$149285,"Dokter Spesialis Bedah (Sp.B)")</f>
        <v>#VALUE!</v>
      </c>
      <c r="AQ240" s="135">
        <f t="shared" si="200"/>
        <v>6</v>
      </c>
      <c r="AR240" s="134" t="e">
        <f t="shared" si="201"/>
        <v>#VALUE!</v>
      </c>
      <c r="AS240" s="134" t="e">
        <f t="shared" si="202"/>
        <v>#VALUE!</v>
      </c>
      <c r="AT240" s="133" t="e">
        <f>COUNTIFS(A1_Individu_Data_Keadaan_SDMK!A$4:A$149931,K240,A1_Individu_Data_Keadaan_SDMK!S$4:S$149285,"Dokter Spesialis Radiologi (Sp.Rad)")</f>
        <v>#VALUE!</v>
      </c>
      <c r="AU240" s="135">
        <f t="shared" si="203"/>
        <v>3</v>
      </c>
      <c r="AV240" s="134" t="e">
        <f t="shared" si="204"/>
        <v>#VALUE!</v>
      </c>
      <c r="AW240" s="134" t="e">
        <f t="shared" si="205"/>
        <v>#VALUE!</v>
      </c>
      <c r="AX240" s="133" t="e">
        <f>COUNTIFS(A1_Individu_Data_Keadaan_SDMK!A$4:A$149931,K240,A1_Individu_Data_Keadaan_SDMK!S$4:S$149285,"Dokter Spesialis Anastesiologi (Sp.An)")</f>
        <v>#VALUE!</v>
      </c>
      <c r="AY240" s="135">
        <f t="shared" si="206"/>
        <v>3</v>
      </c>
      <c r="AZ240" s="134" t="e">
        <f t="shared" si="207"/>
        <v>#VALUE!</v>
      </c>
      <c r="BA240" s="134" t="e">
        <f t="shared" si="208"/>
        <v>#VALUE!</v>
      </c>
      <c r="BB240" s="133" t="e">
        <f>COUNTIFS(A1_Individu_Data_Keadaan_SDMK!A$4:A$149931,K240,A1_Individu_Data_Keadaan_SDMK!S$4:S$149285,"Dokter Spesialis Patologi Klinik (SP.PK)")</f>
        <v>#VALUE!</v>
      </c>
      <c r="BC240" s="135">
        <f t="shared" si="209"/>
        <v>3</v>
      </c>
      <c r="BD240" s="134" t="e">
        <f t="shared" si="210"/>
        <v>#VALUE!</v>
      </c>
      <c r="BE240" s="134" t="e">
        <f t="shared" si="211"/>
        <v>#VALUE!</v>
      </c>
      <c r="BF240" s="133" t="e">
        <f>COUNTIFS(A1_Individu_Data_Keadaan_SDMK!A$4:A$149931,K240,A1_Individu_Data_Keadaan_SDMK!S$4:S$149285,"Dokter Spesialis Patologi Anatomi (Sp.PA)")</f>
        <v>#VALUE!</v>
      </c>
      <c r="BG240" s="135">
        <f t="shared" si="212"/>
        <v>0</v>
      </c>
      <c r="BH240" s="134" t="e">
        <f t="shared" si="213"/>
        <v>#VALUE!</v>
      </c>
      <c r="BI240" s="134" t="e">
        <f t="shared" si="214"/>
        <v>#VALUE!</v>
      </c>
      <c r="BJ240" s="133" t="e">
        <f>COUNTIFS(A1_Individu_Data_Keadaan_SDMK!A$4:A$149931,K240,A1_Individu_Data_Keadaan_SDMK!S$4:S$149285,"Dokter Spesialis Rehabilitasi Medik (Sp.RM)")</f>
        <v>#VALUE!</v>
      </c>
      <c r="BK240" s="135" t="e">
        <f t="shared" si="215"/>
        <v>#VALUE!</v>
      </c>
      <c r="BL240" s="134" t="e">
        <f t="shared" si="216"/>
        <v>#VALUE!</v>
      </c>
      <c r="BM240" s="134" t="e">
        <f t="shared" si="217"/>
        <v>#VALUE!</v>
      </c>
      <c r="BN240" s="139" t="e">
        <f t="shared" si="218"/>
        <v>#VALUE!</v>
      </c>
    </row>
    <row r="241" spans="11:66" ht="15">
      <c r="K241" s="120" t="s">
        <v>14621</v>
      </c>
      <c r="L241" s="120" t="s">
        <v>14622</v>
      </c>
      <c r="M241" s="120" t="s">
        <v>1632</v>
      </c>
      <c r="N241" s="120" t="s">
        <v>12208</v>
      </c>
      <c r="O241" s="120" t="s">
        <v>12203</v>
      </c>
      <c r="P241" s="120">
        <v>33</v>
      </c>
      <c r="Q241" s="120">
        <v>3372</v>
      </c>
      <c r="R241" s="348" t="str">
        <f>IF(P241&lt;&gt;"",VLOOKUP(P241,'01_MASTER_KODE_WILAYAH'!H$1437:I$1470,2,FALSE),"")</f>
        <v>JAWA TENGAH</v>
      </c>
      <c r="S241" s="348" t="str">
        <f>IF(Q241&lt;&gt;"",VLOOKUP(Q241,'01_MASTER_KODE_WILAYAH'!D$5:F$1353,3,FALSE),"")</f>
        <v>KOTA SURAKARTA</v>
      </c>
      <c r="T241" s="422" t="str">
        <f t="shared" si="183"/>
        <v>Organisasi</v>
      </c>
      <c r="U241" s="145" t="e">
        <f t="shared" si="184"/>
        <v>#VALUE!</v>
      </c>
      <c r="V241" s="133" t="e">
        <f>COUNTIFS(A1_Individu_Data_Keadaan_SDMK!A$4:A$149931,K241,A1_Individu_Data_Keadaan_SDMK!S$4:S$149285,"Dokter Umum")</f>
        <v>#VALUE!</v>
      </c>
      <c r="W241" s="122">
        <f t="shared" si="185"/>
        <v>9</v>
      </c>
      <c r="X241" s="134" t="e">
        <f t="shared" si="186"/>
        <v>#VALUE!</v>
      </c>
      <c r="Y241" s="134" t="e">
        <f t="shared" si="187"/>
        <v>#VALUE!</v>
      </c>
      <c r="Z241" s="133" t="e">
        <f>COUNTIFS(A1_Individu_Data_Keadaan_SDMK!A$4:A$149931,K241,A1_Individu_Data_Keadaan_SDMK!S$4:S$149285,"Dokter Gigi")</f>
        <v>#VALUE!</v>
      </c>
      <c r="AA241" s="122">
        <f t="shared" si="188"/>
        <v>2</v>
      </c>
      <c r="AB241" s="134" t="e">
        <f t="shared" si="189"/>
        <v>#VALUE!</v>
      </c>
      <c r="AC241" s="134" t="e">
        <f t="shared" si="190"/>
        <v>#VALUE!</v>
      </c>
      <c r="AD241" s="133" t="e">
        <f>COUNTIFS(A1_Individu_Data_Keadaan_SDMK!A$4:A$149931,K241,A1_Individu_Data_Keadaan_SDMK!S$4:S$149285,"Dokter Spesialis Penyakit Dalam (Sp.PD)")</f>
        <v>#VALUE!</v>
      </c>
      <c r="AE241" s="122">
        <f t="shared" si="191"/>
        <v>2</v>
      </c>
      <c r="AF241" s="134" t="e">
        <f t="shared" si="192"/>
        <v>#VALUE!</v>
      </c>
      <c r="AG241" s="134" t="e">
        <f t="shared" si="193"/>
        <v>#VALUE!</v>
      </c>
      <c r="AH241" s="133" t="e">
        <f>COUNTIFS(A1_Individu_Data_Keadaan_SDMK!A$4:A$149931,K241,A1_Individu_Data_Keadaan_SDMK!S$4:S$149285,"Dokter Spesialis Obstetri &amp; Ginekologi - Kebidanan &amp; Kandungan (Sp.OG)")</f>
        <v>#VALUE!</v>
      </c>
      <c r="AI241" s="122">
        <f t="shared" si="194"/>
        <v>2</v>
      </c>
      <c r="AJ241" s="134" t="e">
        <f t="shared" si="195"/>
        <v>#VALUE!</v>
      </c>
      <c r="AK241" s="134" t="e">
        <f t="shared" si="196"/>
        <v>#VALUE!</v>
      </c>
      <c r="AL241" s="133" t="e">
        <f>COUNTIFS(A1_Individu_Data_Keadaan_SDMK!A$4:A$149931,K241,A1_Individu_Data_Keadaan_SDMK!S$4:S$149285,"Dokter Spesialis Anak (Sp.A)")</f>
        <v>#VALUE!</v>
      </c>
      <c r="AM241" s="135">
        <f t="shared" si="197"/>
        <v>2</v>
      </c>
      <c r="AN241" s="134" t="e">
        <f t="shared" si="198"/>
        <v>#VALUE!</v>
      </c>
      <c r="AO241" s="134" t="e">
        <f t="shared" si="199"/>
        <v>#VALUE!</v>
      </c>
      <c r="AP241" s="133" t="e">
        <f>COUNTIFS(A1_Individu_Data_Keadaan_SDMK!A$4:A$149931,K241,A1_Individu_Data_Keadaan_SDMK!S$4:S$149285,"Dokter Spesialis Bedah (Sp.B)")</f>
        <v>#VALUE!</v>
      </c>
      <c r="AQ241" s="135">
        <f t="shared" si="200"/>
        <v>2</v>
      </c>
      <c r="AR241" s="134" t="e">
        <f t="shared" si="201"/>
        <v>#VALUE!</v>
      </c>
      <c r="AS241" s="134" t="e">
        <f t="shared" si="202"/>
        <v>#VALUE!</v>
      </c>
      <c r="AT241" s="133" t="e">
        <f>COUNTIFS(A1_Individu_Data_Keadaan_SDMK!A$4:A$149931,K241,A1_Individu_Data_Keadaan_SDMK!S$4:S$149285,"Dokter Spesialis Radiologi (Sp.Rad)")</f>
        <v>#VALUE!</v>
      </c>
      <c r="AU241" s="135">
        <f t="shared" si="203"/>
        <v>1</v>
      </c>
      <c r="AV241" s="134" t="e">
        <f t="shared" si="204"/>
        <v>#VALUE!</v>
      </c>
      <c r="AW241" s="134" t="e">
        <f t="shared" si="205"/>
        <v>#VALUE!</v>
      </c>
      <c r="AX241" s="133" t="e">
        <f>COUNTIFS(A1_Individu_Data_Keadaan_SDMK!A$4:A$149931,K241,A1_Individu_Data_Keadaan_SDMK!S$4:S$149285,"Dokter Spesialis Anastesiologi (Sp.An)")</f>
        <v>#VALUE!</v>
      </c>
      <c r="AY241" s="135">
        <f t="shared" si="206"/>
        <v>1</v>
      </c>
      <c r="AZ241" s="134" t="e">
        <f t="shared" si="207"/>
        <v>#VALUE!</v>
      </c>
      <c r="BA241" s="134" t="e">
        <f t="shared" si="208"/>
        <v>#VALUE!</v>
      </c>
      <c r="BB241" s="133" t="e">
        <f>COUNTIFS(A1_Individu_Data_Keadaan_SDMK!A$4:A$149931,K241,A1_Individu_Data_Keadaan_SDMK!S$4:S$149285,"Dokter Spesialis Patologi Klinik (SP.PK)")</f>
        <v>#VALUE!</v>
      </c>
      <c r="BC241" s="135">
        <f t="shared" si="209"/>
        <v>1</v>
      </c>
      <c r="BD241" s="134" t="e">
        <f t="shared" si="210"/>
        <v>#VALUE!</v>
      </c>
      <c r="BE241" s="134" t="e">
        <f t="shared" si="211"/>
        <v>#VALUE!</v>
      </c>
      <c r="BF241" s="133" t="e">
        <f>COUNTIFS(A1_Individu_Data_Keadaan_SDMK!A$4:A$149931,K241,A1_Individu_Data_Keadaan_SDMK!S$4:S$149285,"Dokter Spesialis Patologi Anatomi (Sp.PA)")</f>
        <v>#VALUE!</v>
      </c>
      <c r="BG241" s="135">
        <f t="shared" si="212"/>
        <v>0</v>
      </c>
      <c r="BH241" s="134" t="e">
        <f t="shared" si="213"/>
        <v>#VALUE!</v>
      </c>
      <c r="BI241" s="134" t="e">
        <f t="shared" si="214"/>
        <v>#VALUE!</v>
      </c>
      <c r="BJ241" s="133" t="e">
        <f>COUNTIFS(A1_Individu_Data_Keadaan_SDMK!A$4:A$149931,K241,A1_Individu_Data_Keadaan_SDMK!S$4:S$149285,"Dokter Spesialis Rehabilitasi Medik (Sp.RM)")</f>
        <v>#VALUE!</v>
      </c>
      <c r="BK241" s="135" t="e">
        <f t="shared" si="215"/>
        <v>#VALUE!</v>
      </c>
      <c r="BL241" s="134" t="e">
        <f t="shared" si="216"/>
        <v>#VALUE!</v>
      </c>
      <c r="BM241" s="134" t="e">
        <f t="shared" si="217"/>
        <v>#VALUE!</v>
      </c>
      <c r="BN241" s="139" t="e">
        <f t="shared" si="218"/>
        <v>#VALUE!</v>
      </c>
    </row>
    <row r="242" spans="11:66" ht="15">
      <c r="K242" s="120" t="s">
        <v>14623</v>
      </c>
      <c r="L242" s="120" t="s">
        <v>14520</v>
      </c>
      <c r="M242" s="120" t="s">
        <v>1632</v>
      </c>
      <c r="N242" s="120" t="s">
        <v>12207</v>
      </c>
      <c r="O242" s="120" t="s">
        <v>12206</v>
      </c>
      <c r="P242" s="120">
        <v>33</v>
      </c>
      <c r="Q242" s="120">
        <v>3372</v>
      </c>
      <c r="R242" s="348" t="str">
        <f>IF(P242&lt;&gt;"",VLOOKUP(P242,'01_MASTER_KODE_WILAYAH'!H$1437:I$1470,2,FALSE),"")</f>
        <v>JAWA TENGAH</v>
      </c>
      <c r="S242" s="348" t="str">
        <f>IF(Q242&lt;&gt;"",VLOOKUP(Q242,'01_MASTER_KODE_WILAYAH'!D$5:F$1353,3,FALSE),"")</f>
        <v>KOTA SURAKARTA</v>
      </c>
      <c r="T242" s="422" t="str">
        <f t="shared" si="183"/>
        <v>Organisasi</v>
      </c>
      <c r="U242" s="145" t="e">
        <f t="shared" si="184"/>
        <v>#VALUE!</v>
      </c>
      <c r="V242" s="133" t="e">
        <f>COUNTIFS(A1_Individu_Data_Keadaan_SDMK!A$4:A$149931,K242,A1_Individu_Data_Keadaan_SDMK!S$4:S$149285,"Dokter Umum")</f>
        <v>#VALUE!</v>
      </c>
      <c r="W242" s="122">
        <f t="shared" si="185"/>
        <v>12</v>
      </c>
      <c r="X242" s="134" t="e">
        <f t="shared" si="186"/>
        <v>#VALUE!</v>
      </c>
      <c r="Y242" s="134" t="e">
        <f t="shared" si="187"/>
        <v>#VALUE!</v>
      </c>
      <c r="Z242" s="133" t="e">
        <f>COUNTIFS(A1_Individu_Data_Keadaan_SDMK!A$4:A$149931,K242,A1_Individu_Data_Keadaan_SDMK!S$4:S$149285,"Dokter Gigi")</f>
        <v>#VALUE!</v>
      </c>
      <c r="AA242" s="122">
        <f t="shared" si="188"/>
        <v>3</v>
      </c>
      <c r="AB242" s="134" t="e">
        <f t="shared" si="189"/>
        <v>#VALUE!</v>
      </c>
      <c r="AC242" s="134" t="e">
        <f t="shared" si="190"/>
        <v>#VALUE!</v>
      </c>
      <c r="AD242" s="133" t="e">
        <f>COUNTIFS(A1_Individu_Data_Keadaan_SDMK!A$4:A$149931,K242,A1_Individu_Data_Keadaan_SDMK!S$4:S$149285,"Dokter Spesialis Penyakit Dalam (Sp.PD)")</f>
        <v>#VALUE!</v>
      </c>
      <c r="AE242" s="122">
        <f t="shared" si="191"/>
        <v>3</v>
      </c>
      <c r="AF242" s="134" t="e">
        <f t="shared" si="192"/>
        <v>#VALUE!</v>
      </c>
      <c r="AG242" s="134" t="e">
        <f t="shared" si="193"/>
        <v>#VALUE!</v>
      </c>
      <c r="AH242" s="133" t="e">
        <f>COUNTIFS(A1_Individu_Data_Keadaan_SDMK!A$4:A$149931,K242,A1_Individu_Data_Keadaan_SDMK!S$4:S$149285,"Dokter Spesialis Obstetri &amp; Ginekologi - Kebidanan &amp; Kandungan (Sp.OG)")</f>
        <v>#VALUE!</v>
      </c>
      <c r="AI242" s="122">
        <f t="shared" si="194"/>
        <v>3</v>
      </c>
      <c r="AJ242" s="134" t="e">
        <f t="shared" si="195"/>
        <v>#VALUE!</v>
      </c>
      <c r="AK242" s="134" t="e">
        <f t="shared" si="196"/>
        <v>#VALUE!</v>
      </c>
      <c r="AL242" s="133" t="e">
        <f>COUNTIFS(A1_Individu_Data_Keadaan_SDMK!A$4:A$149931,K242,A1_Individu_Data_Keadaan_SDMK!S$4:S$149285,"Dokter Spesialis Anak (Sp.A)")</f>
        <v>#VALUE!</v>
      </c>
      <c r="AM242" s="135">
        <f t="shared" si="197"/>
        <v>3</v>
      </c>
      <c r="AN242" s="134" t="e">
        <f t="shared" si="198"/>
        <v>#VALUE!</v>
      </c>
      <c r="AO242" s="134" t="e">
        <f t="shared" si="199"/>
        <v>#VALUE!</v>
      </c>
      <c r="AP242" s="133" t="e">
        <f>COUNTIFS(A1_Individu_Data_Keadaan_SDMK!A$4:A$149931,K242,A1_Individu_Data_Keadaan_SDMK!S$4:S$149285,"Dokter Spesialis Bedah (Sp.B)")</f>
        <v>#VALUE!</v>
      </c>
      <c r="AQ242" s="135">
        <f t="shared" si="200"/>
        <v>3</v>
      </c>
      <c r="AR242" s="134" t="e">
        <f t="shared" si="201"/>
        <v>#VALUE!</v>
      </c>
      <c r="AS242" s="134" t="e">
        <f t="shared" si="202"/>
        <v>#VALUE!</v>
      </c>
      <c r="AT242" s="133" t="e">
        <f>COUNTIFS(A1_Individu_Data_Keadaan_SDMK!A$4:A$149931,K242,A1_Individu_Data_Keadaan_SDMK!S$4:S$149285,"Dokter Spesialis Radiologi (Sp.Rad)")</f>
        <v>#VALUE!</v>
      </c>
      <c r="AU242" s="135">
        <f t="shared" si="203"/>
        <v>2</v>
      </c>
      <c r="AV242" s="134" t="e">
        <f t="shared" si="204"/>
        <v>#VALUE!</v>
      </c>
      <c r="AW242" s="134" t="e">
        <f t="shared" si="205"/>
        <v>#VALUE!</v>
      </c>
      <c r="AX242" s="133" t="e">
        <f>COUNTIFS(A1_Individu_Data_Keadaan_SDMK!A$4:A$149931,K242,A1_Individu_Data_Keadaan_SDMK!S$4:S$149285,"Dokter Spesialis Anastesiologi (Sp.An)")</f>
        <v>#VALUE!</v>
      </c>
      <c r="AY242" s="135">
        <f t="shared" si="206"/>
        <v>2</v>
      </c>
      <c r="AZ242" s="134" t="e">
        <f t="shared" si="207"/>
        <v>#VALUE!</v>
      </c>
      <c r="BA242" s="134" t="e">
        <f t="shared" si="208"/>
        <v>#VALUE!</v>
      </c>
      <c r="BB242" s="133" t="e">
        <f>COUNTIFS(A1_Individu_Data_Keadaan_SDMK!A$4:A$149931,K242,A1_Individu_Data_Keadaan_SDMK!S$4:S$149285,"Dokter Spesialis Patologi Klinik (SP.PK)")</f>
        <v>#VALUE!</v>
      </c>
      <c r="BC242" s="135">
        <f t="shared" si="209"/>
        <v>2</v>
      </c>
      <c r="BD242" s="134" t="e">
        <f t="shared" si="210"/>
        <v>#VALUE!</v>
      </c>
      <c r="BE242" s="134" t="e">
        <f t="shared" si="211"/>
        <v>#VALUE!</v>
      </c>
      <c r="BF242" s="133" t="e">
        <f>COUNTIFS(A1_Individu_Data_Keadaan_SDMK!A$4:A$149931,K242,A1_Individu_Data_Keadaan_SDMK!S$4:S$149285,"Dokter Spesialis Patologi Anatomi (Sp.PA)")</f>
        <v>#VALUE!</v>
      </c>
      <c r="BG242" s="135">
        <f t="shared" si="212"/>
        <v>0</v>
      </c>
      <c r="BH242" s="134" t="e">
        <f t="shared" si="213"/>
        <v>#VALUE!</v>
      </c>
      <c r="BI242" s="134" t="e">
        <f t="shared" si="214"/>
        <v>#VALUE!</v>
      </c>
      <c r="BJ242" s="133" t="e">
        <f>COUNTIFS(A1_Individu_Data_Keadaan_SDMK!A$4:A$149931,K242,A1_Individu_Data_Keadaan_SDMK!S$4:S$149285,"Dokter Spesialis Rehabilitasi Medik (Sp.RM)")</f>
        <v>#VALUE!</v>
      </c>
      <c r="BK242" s="135" t="e">
        <f t="shared" si="215"/>
        <v>#VALUE!</v>
      </c>
      <c r="BL242" s="134" t="e">
        <f t="shared" si="216"/>
        <v>#VALUE!</v>
      </c>
      <c r="BM242" s="134" t="e">
        <f t="shared" si="217"/>
        <v>#VALUE!</v>
      </c>
      <c r="BN242" s="139" t="e">
        <f t="shared" si="218"/>
        <v>#VALUE!</v>
      </c>
    </row>
    <row r="243" spans="11:66" ht="15">
      <c r="K243" s="120" t="s">
        <v>14624</v>
      </c>
      <c r="L243" s="120" t="s">
        <v>14625</v>
      </c>
      <c r="M243" s="120" t="s">
        <v>1632</v>
      </c>
      <c r="N243" s="120" t="s">
        <v>12208</v>
      </c>
      <c r="O243" s="120" t="s">
        <v>12206</v>
      </c>
      <c r="P243" s="120">
        <v>33</v>
      </c>
      <c r="Q243" s="120">
        <v>3372</v>
      </c>
      <c r="R243" s="348" t="str">
        <f>IF(P243&lt;&gt;"",VLOOKUP(P243,'01_MASTER_KODE_WILAYAH'!H$1437:I$1470,2,FALSE),"")</f>
        <v>JAWA TENGAH</v>
      </c>
      <c r="S243" s="348" t="str">
        <f>IF(Q243&lt;&gt;"",VLOOKUP(Q243,'01_MASTER_KODE_WILAYAH'!D$5:F$1353,3,FALSE),"")</f>
        <v>KOTA SURAKARTA</v>
      </c>
      <c r="T243" s="422" t="str">
        <f t="shared" si="183"/>
        <v>Organisasi</v>
      </c>
      <c r="U243" s="145" t="e">
        <f t="shared" si="184"/>
        <v>#VALUE!</v>
      </c>
      <c r="V243" s="133" t="e">
        <f>COUNTIFS(A1_Individu_Data_Keadaan_SDMK!A$4:A$149931,K243,A1_Individu_Data_Keadaan_SDMK!S$4:S$149285,"Dokter Umum")</f>
        <v>#VALUE!</v>
      </c>
      <c r="W243" s="122">
        <f t="shared" si="185"/>
        <v>9</v>
      </c>
      <c r="X243" s="134" t="e">
        <f t="shared" si="186"/>
        <v>#VALUE!</v>
      </c>
      <c r="Y243" s="134" t="e">
        <f t="shared" si="187"/>
        <v>#VALUE!</v>
      </c>
      <c r="Z243" s="133" t="e">
        <f>COUNTIFS(A1_Individu_Data_Keadaan_SDMK!A$4:A$149931,K243,A1_Individu_Data_Keadaan_SDMK!S$4:S$149285,"Dokter Gigi")</f>
        <v>#VALUE!</v>
      </c>
      <c r="AA243" s="122">
        <f t="shared" si="188"/>
        <v>2</v>
      </c>
      <c r="AB243" s="134" t="e">
        <f t="shared" si="189"/>
        <v>#VALUE!</v>
      </c>
      <c r="AC243" s="134" t="e">
        <f t="shared" si="190"/>
        <v>#VALUE!</v>
      </c>
      <c r="AD243" s="133" t="e">
        <f>COUNTIFS(A1_Individu_Data_Keadaan_SDMK!A$4:A$149931,K243,A1_Individu_Data_Keadaan_SDMK!S$4:S$149285,"Dokter Spesialis Penyakit Dalam (Sp.PD)")</f>
        <v>#VALUE!</v>
      </c>
      <c r="AE243" s="122">
        <f t="shared" si="191"/>
        <v>2</v>
      </c>
      <c r="AF243" s="134" t="e">
        <f t="shared" si="192"/>
        <v>#VALUE!</v>
      </c>
      <c r="AG243" s="134" t="e">
        <f t="shared" si="193"/>
        <v>#VALUE!</v>
      </c>
      <c r="AH243" s="133" t="e">
        <f>COUNTIFS(A1_Individu_Data_Keadaan_SDMK!A$4:A$149931,K243,A1_Individu_Data_Keadaan_SDMK!S$4:S$149285,"Dokter Spesialis Obstetri &amp; Ginekologi - Kebidanan &amp; Kandungan (Sp.OG)")</f>
        <v>#VALUE!</v>
      </c>
      <c r="AI243" s="122">
        <f t="shared" si="194"/>
        <v>2</v>
      </c>
      <c r="AJ243" s="134" t="e">
        <f t="shared" si="195"/>
        <v>#VALUE!</v>
      </c>
      <c r="AK243" s="134" t="e">
        <f t="shared" si="196"/>
        <v>#VALUE!</v>
      </c>
      <c r="AL243" s="133" t="e">
        <f>COUNTIFS(A1_Individu_Data_Keadaan_SDMK!A$4:A$149931,K243,A1_Individu_Data_Keadaan_SDMK!S$4:S$149285,"Dokter Spesialis Anak (Sp.A)")</f>
        <v>#VALUE!</v>
      </c>
      <c r="AM243" s="135">
        <f t="shared" si="197"/>
        <v>2</v>
      </c>
      <c r="AN243" s="134" t="e">
        <f t="shared" si="198"/>
        <v>#VALUE!</v>
      </c>
      <c r="AO243" s="134" t="e">
        <f t="shared" si="199"/>
        <v>#VALUE!</v>
      </c>
      <c r="AP243" s="133" t="e">
        <f>COUNTIFS(A1_Individu_Data_Keadaan_SDMK!A$4:A$149931,K243,A1_Individu_Data_Keadaan_SDMK!S$4:S$149285,"Dokter Spesialis Bedah (Sp.B)")</f>
        <v>#VALUE!</v>
      </c>
      <c r="AQ243" s="135">
        <f t="shared" si="200"/>
        <v>2</v>
      </c>
      <c r="AR243" s="134" t="e">
        <f t="shared" si="201"/>
        <v>#VALUE!</v>
      </c>
      <c r="AS243" s="134" t="e">
        <f t="shared" si="202"/>
        <v>#VALUE!</v>
      </c>
      <c r="AT243" s="133" t="e">
        <f>COUNTIFS(A1_Individu_Data_Keadaan_SDMK!A$4:A$149931,K243,A1_Individu_Data_Keadaan_SDMK!S$4:S$149285,"Dokter Spesialis Radiologi (Sp.Rad)")</f>
        <v>#VALUE!</v>
      </c>
      <c r="AU243" s="135">
        <f t="shared" si="203"/>
        <v>1</v>
      </c>
      <c r="AV243" s="134" t="e">
        <f t="shared" si="204"/>
        <v>#VALUE!</v>
      </c>
      <c r="AW243" s="134" t="e">
        <f t="shared" si="205"/>
        <v>#VALUE!</v>
      </c>
      <c r="AX243" s="133" t="e">
        <f>COUNTIFS(A1_Individu_Data_Keadaan_SDMK!A$4:A$149931,K243,A1_Individu_Data_Keadaan_SDMK!S$4:S$149285,"Dokter Spesialis Anastesiologi (Sp.An)")</f>
        <v>#VALUE!</v>
      </c>
      <c r="AY243" s="135">
        <f t="shared" si="206"/>
        <v>1</v>
      </c>
      <c r="AZ243" s="134" t="e">
        <f t="shared" si="207"/>
        <v>#VALUE!</v>
      </c>
      <c r="BA243" s="134" t="e">
        <f t="shared" si="208"/>
        <v>#VALUE!</v>
      </c>
      <c r="BB243" s="133" t="e">
        <f>COUNTIFS(A1_Individu_Data_Keadaan_SDMK!A$4:A$149931,K243,A1_Individu_Data_Keadaan_SDMK!S$4:S$149285,"Dokter Spesialis Patologi Klinik (SP.PK)")</f>
        <v>#VALUE!</v>
      </c>
      <c r="BC243" s="135">
        <f t="shared" si="209"/>
        <v>1</v>
      </c>
      <c r="BD243" s="134" t="e">
        <f t="shared" si="210"/>
        <v>#VALUE!</v>
      </c>
      <c r="BE243" s="134" t="e">
        <f t="shared" si="211"/>
        <v>#VALUE!</v>
      </c>
      <c r="BF243" s="133" t="e">
        <f>COUNTIFS(A1_Individu_Data_Keadaan_SDMK!A$4:A$149931,K243,A1_Individu_Data_Keadaan_SDMK!S$4:S$149285,"Dokter Spesialis Patologi Anatomi (Sp.PA)")</f>
        <v>#VALUE!</v>
      </c>
      <c r="BG243" s="135">
        <f t="shared" si="212"/>
        <v>0</v>
      </c>
      <c r="BH243" s="134" t="e">
        <f t="shared" si="213"/>
        <v>#VALUE!</v>
      </c>
      <c r="BI243" s="134" t="e">
        <f t="shared" si="214"/>
        <v>#VALUE!</v>
      </c>
      <c r="BJ243" s="133" t="e">
        <f>COUNTIFS(A1_Individu_Data_Keadaan_SDMK!A$4:A$149931,K243,A1_Individu_Data_Keadaan_SDMK!S$4:S$149285,"Dokter Spesialis Rehabilitasi Medik (Sp.RM)")</f>
        <v>#VALUE!</v>
      </c>
      <c r="BK243" s="135" t="e">
        <f t="shared" si="215"/>
        <v>#VALUE!</v>
      </c>
      <c r="BL243" s="134" t="e">
        <f t="shared" si="216"/>
        <v>#VALUE!</v>
      </c>
      <c r="BM243" s="134" t="e">
        <f t="shared" si="217"/>
        <v>#VALUE!</v>
      </c>
      <c r="BN243" s="139" t="e">
        <f t="shared" si="218"/>
        <v>#VALUE!</v>
      </c>
    </row>
    <row r="244" spans="11:66" ht="15">
      <c r="K244" s="120" t="s">
        <v>14626</v>
      </c>
      <c r="L244" s="120" t="s">
        <v>14627</v>
      </c>
      <c r="M244" s="120" t="s">
        <v>1632</v>
      </c>
      <c r="N244" s="120" t="s">
        <v>12207</v>
      </c>
      <c r="O244" s="120" t="s">
        <v>12203</v>
      </c>
      <c r="P244" s="120">
        <v>33</v>
      </c>
      <c r="Q244" s="120">
        <v>3372</v>
      </c>
      <c r="R244" s="348" t="str">
        <f>IF(P244&lt;&gt;"",VLOOKUP(P244,'01_MASTER_KODE_WILAYAH'!H$1437:I$1470,2,FALSE),"")</f>
        <v>JAWA TENGAH</v>
      </c>
      <c r="S244" s="348" t="str">
        <f>IF(Q244&lt;&gt;"",VLOOKUP(Q244,'01_MASTER_KODE_WILAYAH'!D$5:F$1353,3,FALSE),"")</f>
        <v>KOTA SURAKARTA</v>
      </c>
      <c r="T244" s="422" t="str">
        <f t="shared" si="183"/>
        <v>Organisasi</v>
      </c>
      <c r="U244" s="145" t="e">
        <f t="shared" si="184"/>
        <v>#VALUE!</v>
      </c>
      <c r="V244" s="133" t="e">
        <f>COUNTIFS(A1_Individu_Data_Keadaan_SDMK!A$4:A$149931,K244,A1_Individu_Data_Keadaan_SDMK!S$4:S$149285,"Dokter Umum")</f>
        <v>#VALUE!</v>
      </c>
      <c r="W244" s="122">
        <f t="shared" si="185"/>
        <v>12</v>
      </c>
      <c r="X244" s="134" t="e">
        <f t="shared" si="186"/>
        <v>#VALUE!</v>
      </c>
      <c r="Y244" s="134" t="e">
        <f t="shared" si="187"/>
        <v>#VALUE!</v>
      </c>
      <c r="Z244" s="133" t="e">
        <f>COUNTIFS(A1_Individu_Data_Keadaan_SDMK!A$4:A$149931,K244,A1_Individu_Data_Keadaan_SDMK!S$4:S$149285,"Dokter Gigi")</f>
        <v>#VALUE!</v>
      </c>
      <c r="AA244" s="122">
        <f t="shared" si="188"/>
        <v>3</v>
      </c>
      <c r="AB244" s="134" t="e">
        <f t="shared" si="189"/>
        <v>#VALUE!</v>
      </c>
      <c r="AC244" s="134" t="e">
        <f t="shared" si="190"/>
        <v>#VALUE!</v>
      </c>
      <c r="AD244" s="133" t="e">
        <f>COUNTIFS(A1_Individu_Data_Keadaan_SDMK!A$4:A$149931,K244,A1_Individu_Data_Keadaan_SDMK!S$4:S$149285,"Dokter Spesialis Penyakit Dalam (Sp.PD)")</f>
        <v>#VALUE!</v>
      </c>
      <c r="AE244" s="122">
        <f t="shared" si="191"/>
        <v>3</v>
      </c>
      <c r="AF244" s="134" t="e">
        <f t="shared" si="192"/>
        <v>#VALUE!</v>
      </c>
      <c r="AG244" s="134" t="e">
        <f t="shared" si="193"/>
        <v>#VALUE!</v>
      </c>
      <c r="AH244" s="133" t="e">
        <f>COUNTIFS(A1_Individu_Data_Keadaan_SDMK!A$4:A$149931,K244,A1_Individu_Data_Keadaan_SDMK!S$4:S$149285,"Dokter Spesialis Obstetri &amp; Ginekologi - Kebidanan &amp; Kandungan (Sp.OG)")</f>
        <v>#VALUE!</v>
      </c>
      <c r="AI244" s="122">
        <f t="shared" si="194"/>
        <v>3</v>
      </c>
      <c r="AJ244" s="134" t="e">
        <f t="shared" si="195"/>
        <v>#VALUE!</v>
      </c>
      <c r="AK244" s="134" t="e">
        <f t="shared" si="196"/>
        <v>#VALUE!</v>
      </c>
      <c r="AL244" s="133" t="e">
        <f>COUNTIFS(A1_Individu_Data_Keadaan_SDMK!A$4:A$149931,K244,A1_Individu_Data_Keadaan_SDMK!S$4:S$149285,"Dokter Spesialis Anak (Sp.A)")</f>
        <v>#VALUE!</v>
      </c>
      <c r="AM244" s="135">
        <f t="shared" si="197"/>
        <v>3</v>
      </c>
      <c r="AN244" s="134" t="e">
        <f t="shared" si="198"/>
        <v>#VALUE!</v>
      </c>
      <c r="AO244" s="134" t="e">
        <f t="shared" si="199"/>
        <v>#VALUE!</v>
      </c>
      <c r="AP244" s="133" t="e">
        <f>COUNTIFS(A1_Individu_Data_Keadaan_SDMK!A$4:A$149931,K244,A1_Individu_Data_Keadaan_SDMK!S$4:S$149285,"Dokter Spesialis Bedah (Sp.B)")</f>
        <v>#VALUE!</v>
      </c>
      <c r="AQ244" s="135">
        <f t="shared" si="200"/>
        <v>3</v>
      </c>
      <c r="AR244" s="134" t="e">
        <f t="shared" si="201"/>
        <v>#VALUE!</v>
      </c>
      <c r="AS244" s="134" t="e">
        <f t="shared" si="202"/>
        <v>#VALUE!</v>
      </c>
      <c r="AT244" s="133" t="e">
        <f>COUNTIFS(A1_Individu_Data_Keadaan_SDMK!A$4:A$149931,K244,A1_Individu_Data_Keadaan_SDMK!S$4:S$149285,"Dokter Spesialis Radiologi (Sp.Rad)")</f>
        <v>#VALUE!</v>
      </c>
      <c r="AU244" s="135">
        <f t="shared" si="203"/>
        <v>2</v>
      </c>
      <c r="AV244" s="134" t="e">
        <f t="shared" si="204"/>
        <v>#VALUE!</v>
      </c>
      <c r="AW244" s="134" t="e">
        <f t="shared" si="205"/>
        <v>#VALUE!</v>
      </c>
      <c r="AX244" s="133" t="e">
        <f>COUNTIFS(A1_Individu_Data_Keadaan_SDMK!A$4:A$149931,K244,A1_Individu_Data_Keadaan_SDMK!S$4:S$149285,"Dokter Spesialis Anastesiologi (Sp.An)")</f>
        <v>#VALUE!</v>
      </c>
      <c r="AY244" s="135">
        <f t="shared" si="206"/>
        <v>2</v>
      </c>
      <c r="AZ244" s="134" t="e">
        <f t="shared" si="207"/>
        <v>#VALUE!</v>
      </c>
      <c r="BA244" s="134" t="e">
        <f t="shared" si="208"/>
        <v>#VALUE!</v>
      </c>
      <c r="BB244" s="133" t="e">
        <f>COUNTIFS(A1_Individu_Data_Keadaan_SDMK!A$4:A$149931,K244,A1_Individu_Data_Keadaan_SDMK!S$4:S$149285,"Dokter Spesialis Patologi Klinik (SP.PK)")</f>
        <v>#VALUE!</v>
      </c>
      <c r="BC244" s="135">
        <f t="shared" si="209"/>
        <v>2</v>
      </c>
      <c r="BD244" s="134" t="e">
        <f t="shared" si="210"/>
        <v>#VALUE!</v>
      </c>
      <c r="BE244" s="134" t="e">
        <f t="shared" si="211"/>
        <v>#VALUE!</v>
      </c>
      <c r="BF244" s="133" t="e">
        <f>COUNTIFS(A1_Individu_Data_Keadaan_SDMK!A$4:A$149931,K244,A1_Individu_Data_Keadaan_SDMK!S$4:S$149285,"Dokter Spesialis Patologi Anatomi (Sp.PA)")</f>
        <v>#VALUE!</v>
      </c>
      <c r="BG244" s="135">
        <f t="shared" si="212"/>
        <v>0</v>
      </c>
      <c r="BH244" s="134" t="e">
        <f t="shared" si="213"/>
        <v>#VALUE!</v>
      </c>
      <c r="BI244" s="134" t="e">
        <f t="shared" si="214"/>
        <v>#VALUE!</v>
      </c>
      <c r="BJ244" s="133" t="e">
        <f>COUNTIFS(A1_Individu_Data_Keadaan_SDMK!A$4:A$149931,K244,A1_Individu_Data_Keadaan_SDMK!S$4:S$149285,"Dokter Spesialis Rehabilitasi Medik (Sp.RM)")</f>
        <v>#VALUE!</v>
      </c>
      <c r="BK244" s="135" t="e">
        <f t="shared" si="215"/>
        <v>#VALUE!</v>
      </c>
      <c r="BL244" s="134" t="e">
        <f t="shared" si="216"/>
        <v>#VALUE!</v>
      </c>
      <c r="BM244" s="134" t="e">
        <f t="shared" si="217"/>
        <v>#VALUE!</v>
      </c>
      <c r="BN244" s="139" t="e">
        <f t="shared" si="218"/>
        <v>#VALUE!</v>
      </c>
    </row>
    <row r="245" spans="11:66" ht="15">
      <c r="K245" s="120" t="s">
        <v>14628</v>
      </c>
      <c r="L245" s="120" t="s">
        <v>14629</v>
      </c>
      <c r="M245" s="120" t="s">
        <v>1632</v>
      </c>
      <c r="N245" s="120" t="s">
        <v>12207</v>
      </c>
      <c r="O245" s="120" t="s">
        <v>12206</v>
      </c>
      <c r="P245" s="120">
        <v>33</v>
      </c>
      <c r="Q245" s="120">
        <v>3372</v>
      </c>
      <c r="R245" s="348" t="str">
        <f>IF(P245&lt;&gt;"",VLOOKUP(P245,'01_MASTER_KODE_WILAYAH'!H$1437:I$1470,2,FALSE),"")</f>
        <v>JAWA TENGAH</v>
      </c>
      <c r="S245" s="348" t="str">
        <f>IF(Q245&lt;&gt;"",VLOOKUP(Q245,'01_MASTER_KODE_WILAYAH'!D$5:F$1353,3,FALSE),"")</f>
        <v>KOTA SURAKARTA</v>
      </c>
      <c r="T245" s="422" t="str">
        <f t="shared" si="183"/>
        <v>Organisasi</v>
      </c>
      <c r="U245" s="145" t="e">
        <f t="shared" si="184"/>
        <v>#VALUE!</v>
      </c>
      <c r="V245" s="133" t="e">
        <f>COUNTIFS(A1_Individu_Data_Keadaan_SDMK!A$4:A$149931,K245,A1_Individu_Data_Keadaan_SDMK!S$4:S$149285,"Dokter Umum")</f>
        <v>#VALUE!</v>
      </c>
      <c r="W245" s="122">
        <f t="shared" si="185"/>
        <v>12</v>
      </c>
      <c r="X245" s="134" t="e">
        <f t="shared" si="186"/>
        <v>#VALUE!</v>
      </c>
      <c r="Y245" s="134" t="e">
        <f t="shared" si="187"/>
        <v>#VALUE!</v>
      </c>
      <c r="Z245" s="133" t="e">
        <f>COUNTIFS(A1_Individu_Data_Keadaan_SDMK!A$4:A$149931,K245,A1_Individu_Data_Keadaan_SDMK!S$4:S$149285,"Dokter Gigi")</f>
        <v>#VALUE!</v>
      </c>
      <c r="AA245" s="122">
        <f t="shared" si="188"/>
        <v>3</v>
      </c>
      <c r="AB245" s="134" t="e">
        <f t="shared" si="189"/>
        <v>#VALUE!</v>
      </c>
      <c r="AC245" s="134" t="e">
        <f t="shared" si="190"/>
        <v>#VALUE!</v>
      </c>
      <c r="AD245" s="133" t="e">
        <f>COUNTIFS(A1_Individu_Data_Keadaan_SDMK!A$4:A$149931,K245,A1_Individu_Data_Keadaan_SDMK!S$4:S$149285,"Dokter Spesialis Penyakit Dalam (Sp.PD)")</f>
        <v>#VALUE!</v>
      </c>
      <c r="AE245" s="122">
        <f t="shared" si="191"/>
        <v>3</v>
      </c>
      <c r="AF245" s="134" t="e">
        <f t="shared" si="192"/>
        <v>#VALUE!</v>
      </c>
      <c r="AG245" s="134" t="e">
        <f t="shared" si="193"/>
        <v>#VALUE!</v>
      </c>
      <c r="AH245" s="133" t="e">
        <f>COUNTIFS(A1_Individu_Data_Keadaan_SDMK!A$4:A$149931,K245,A1_Individu_Data_Keadaan_SDMK!S$4:S$149285,"Dokter Spesialis Obstetri &amp; Ginekologi - Kebidanan &amp; Kandungan (Sp.OG)")</f>
        <v>#VALUE!</v>
      </c>
      <c r="AI245" s="122">
        <f t="shared" si="194"/>
        <v>3</v>
      </c>
      <c r="AJ245" s="134" t="e">
        <f t="shared" si="195"/>
        <v>#VALUE!</v>
      </c>
      <c r="AK245" s="134" t="e">
        <f t="shared" si="196"/>
        <v>#VALUE!</v>
      </c>
      <c r="AL245" s="133" t="e">
        <f>COUNTIFS(A1_Individu_Data_Keadaan_SDMK!A$4:A$149931,K245,A1_Individu_Data_Keadaan_SDMK!S$4:S$149285,"Dokter Spesialis Anak (Sp.A)")</f>
        <v>#VALUE!</v>
      </c>
      <c r="AM245" s="135">
        <f t="shared" si="197"/>
        <v>3</v>
      </c>
      <c r="AN245" s="134" t="e">
        <f t="shared" si="198"/>
        <v>#VALUE!</v>
      </c>
      <c r="AO245" s="134" t="e">
        <f t="shared" si="199"/>
        <v>#VALUE!</v>
      </c>
      <c r="AP245" s="133" t="e">
        <f>COUNTIFS(A1_Individu_Data_Keadaan_SDMK!A$4:A$149931,K245,A1_Individu_Data_Keadaan_SDMK!S$4:S$149285,"Dokter Spesialis Bedah (Sp.B)")</f>
        <v>#VALUE!</v>
      </c>
      <c r="AQ245" s="135">
        <f t="shared" si="200"/>
        <v>3</v>
      </c>
      <c r="AR245" s="134" t="e">
        <f t="shared" si="201"/>
        <v>#VALUE!</v>
      </c>
      <c r="AS245" s="134" t="e">
        <f t="shared" si="202"/>
        <v>#VALUE!</v>
      </c>
      <c r="AT245" s="133" t="e">
        <f>COUNTIFS(A1_Individu_Data_Keadaan_SDMK!A$4:A$149931,K245,A1_Individu_Data_Keadaan_SDMK!S$4:S$149285,"Dokter Spesialis Radiologi (Sp.Rad)")</f>
        <v>#VALUE!</v>
      </c>
      <c r="AU245" s="135">
        <f t="shared" si="203"/>
        <v>2</v>
      </c>
      <c r="AV245" s="134" t="e">
        <f t="shared" si="204"/>
        <v>#VALUE!</v>
      </c>
      <c r="AW245" s="134" t="e">
        <f t="shared" si="205"/>
        <v>#VALUE!</v>
      </c>
      <c r="AX245" s="133" t="e">
        <f>COUNTIFS(A1_Individu_Data_Keadaan_SDMK!A$4:A$149931,K245,A1_Individu_Data_Keadaan_SDMK!S$4:S$149285,"Dokter Spesialis Anastesiologi (Sp.An)")</f>
        <v>#VALUE!</v>
      </c>
      <c r="AY245" s="135">
        <f t="shared" si="206"/>
        <v>2</v>
      </c>
      <c r="AZ245" s="134" t="e">
        <f t="shared" si="207"/>
        <v>#VALUE!</v>
      </c>
      <c r="BA245" s="134" t="e">
        <f t="shared" si="208"/>
        <v>#VALUE!</v>
      </c>
      <c r="BB245" s="133" t="e">
        <f>COUNTIFS(A1_Individu_Data_Keadaan_SDMK!A$4:A$149931,K245,A1_Individu_Data_Keadaan_SDMK!S$4:S$149285,"Dokter Spesialis Patologi Klinik (SP.PK)")</f>
        <v>#VALUE!</v>
      </c>
      <c r="BC245" s="135">
        <f t="shared" si="209"/>
        <v>2</v>
      </c>
      <c r="BD245" s="134" t="e">
        <f t="shared" si="210"/>
        <v>#VALUE!</v>
      </c>
      <c r="BE245" s="134" t="e">
        <f t="shared" si="211"/>
        <v>#VALUE!</v>
      </c>
      <c r="BF245" s="133" t="e">
        <f>COUNTIFS(A1_Individu_Data_Keadaan_SDMK!A$4:A$149931,K245,A1_Individu_Data_Keadaan_SDMK!S$4:S$149285,"Dokter Spesialis Patologi Anatomi (Sp.PA)")</f>
        <v>#VALUE!</v>
      </c>
      <c r="BG245" s="135">
        <f t="shared" si="212"/>
        <v>0</v>
      </c>
      <c r="BH245" s="134" t="e">
        <f t="shared" si="213"/>
        <v>#VALUE!</v>
      </c>
      <c r="BI245" s="134" t="e">
        <f t="shared" si="214"/>
        <v>#VALUE!</v>
      </c>
      <c r="BJ245" s="133" t="e">
        <f>COUNTIFS(A1_Individu_Data_Keadaan_SDMK!A$4:A$149931,K245,A1_Individu_Data_Keadaan_SDMK!S$4:S$149285,"Dokter Spesialis Rehabilitasi Medik (Sp.RM)")</f>
        <v>#VALUE!</v>
      </c>
      <c r="BK245" s="135" t="e">
        <f t="shared" si="215"/>
        <v>#VALUE!</v>
      </c>
      <c r="BL245" s="134" t="e">
        <f t="shared" si="216"/>
        <v>#VALUE!</v>
      </c>
      <c r="BM245" s="134" t="e">
        <f t="shared" si="217"/>
        <v>#VALUE!</v>
      </c>
      <c r="BN245" s="139" t="e">
        <f t="shared" si="218"/>
        <v>#VALUE!</v>
      </c>
    </row>
    <row r="246" spans="11:66" ht="15">
      <c r="K246" s="120" t="s">
        <v>14630</v>
      </c>
      <c r="L246" s="120" t="s">
        <v>14631</v>
      </c>
      <c r="M246" s="120" t="s">
        <v>1632</v>
      </c>
      <c r="N246" s="120" t="s">
        <v>12209</v>
      </c>
      <c r="O246" s="120" t="s">
        <v>12203</v>
      </c>
      <c r="P246" s="120">
        <v>33</v>
      </c>
      <c r="Q246" s="120">
        <v>3372</v>
      </c>
      <c r="R246" s="348" t="str">
        <f>IF(P246&lt;&gt;"",VLOOKUP(P246,'01_MASTER_KODE_WILAYAH'!H$1437:I$1470,2,FALSE),"")</f>
        <v>JAWA TENGAH</v>
      </c>
      <c r="S246" s="348" t="str">
        <f>IF(Q246&lt;&gt;"",VLOOKUP(Q246,'01_MASTER_KODE_WILAYAH'!D$5:F$1353,3,FALSE),"")</f>
        <v>KOTA SURAKARTA</v>
      </c>
      <c r="T246" s="422" t="str">
        <f t="shared" si="183"/>
        <v>Organisasi</v>
      </c>
      <c r="U246" s="145" t="e">
        <f t="shared" si="184"/>
        <v>#VALUE!</v>
      </c>
      <c r="V246" s="133" t="e">
        <f>COUNTIFS(A1_Individu_Data_Keadaan_SDMK!A$4:A$149931,K246,A1_Individu_Data_Keadaan_SDMK!S$4:S$149285,"Dokter Umum")</f>
        <v>#VALUE!</v>
      </c>
      <c r="W246" s="122">
        <f t="shared" si="185"/>
        <v>4</v>
      </c>
      <c r="X246" s="134" t="e">
        <f t="shared" si="186"/>
        <v>#VALUE!</v>
      </c>
      <c r="Y246" s="134" t="e">
        <f t="shared" si="187"/>
        <v>#VALUE!</v>
      </c>
      <c r="Z246" s="133" t="e">
        <f>COUNTIFS(A1_Individu_Data_Keadaan_SDMK!A$4:A$149931,K246,A1_Individu_Data_Keadaan_SDMK!S$4:S$149285,"Dokter Gigi")</f>
        <v>#VALUE!</v>
      </c>
      <c r="AA246" s="122">
        <f t="shared" si="188"/>
        <v>1</v>
      </c>
      <c r="AB246" s="134" t="e">
        <f t="shared" si="189"/>
        <v>#VALUE!</v>
      </c>
      <c r="AC246" s="134" t="e">
        <f t="shared" si="190"/>
        <v>#VALUE!</v>
      </c>
      <c r="AD246" s="133" t="e">
        <f>COUNTIFS(A1_Individu_Data_Keadaan_SDMK!A$4:A$149931,K246,A1_Individu_Data_Keadaan_SDMK!S$4:S$149285,"Dokter Spesialis Penyakit Dalam (Sp.PD)")</f>
        <v>#VALUE!</v>
      </c>
      <c r="AE246" s="122">
        <f t="shared" si="191"/>
        <v>1</v>
      </c>
      <c r="AF246" s="134" t="e">
        <f t="shared" si="192"/>
        <v>#VALUE!</v>
      </c>
      <c r="AG246" s="134" t="e">
        <f t="shared" si="193"/>
        <v>#VALUE!</v>
      </c>
      <c r="AH246" s="133" t="e">
        <f>COUNTIFS(A1_Individu_Data_Keadaan_SDMK!A$4:A$149931,K246,A1_Individu_Data_Keadaan_SDMK!S$4:S$149285,"Dokter Spesialis Obstetri &amp; Ginekologi - Kebidanan &amp; Kandungan (Sp.OG)")</f>
        <v>#VALUE!</v>
      </c>
      <c r="AI246" s="122">
        <f t="shared" si="194"/>
        <v>1</v>
      </c>
      <c r="AJ246" s="134" t="e">
        <f t="shared" si="195"/>
        <v>#VALUE!</v>
      </c>
      <c r="AK246" s="134" t="e">
        <f t="shared" si="196"/>
        <v>#VALUE!</v>
      </c>
      <c r="AL246" s="133" t="e">
        <f>COUNTIFS(A1_Individu_Data_Keadaan_SDMK!A$4:A$149931,K246,A1_Individu_Data_Keadaan_SDMK!S$4:S$149285,"Dokter Spesialis Anak (Sp.A)")</f>
        <v>#VALUE!</v>
      </c>
      <c r="AM246" s="135">
        <f t="shared" si="197"/>
        <v>1</v>
      </c>
      <c r="AN246" s="134" t="e">
        <f t="shared" si="198"/>
        <v>#VALUE!</v>
      </c>
      <c r="AO246" s="134" t="e">
        <f t="shared" si="199"/>
        <v>#VALUE!</v>
      </c>
      <c r="AP246" s="133" t="e">
        <f>COUNTIFS(A1_Individu_Data_Keadaan_SDMK!A$4:A$149931,K246,A1_Individu_Data_Keadaan_SDMK!S$4:S$149285,"Dokter Spesialis Bedah (Sp.B)")</f>
        <v>#VALUE!</v>
      </c>
      <c r="AQ246" s="135">
        <f t="shared" si="200"/>
        <v>1</v>
      </c>
      <c r="AR246" s="134" t="e">
        <f t="shared" si="201"/>
        <v>#VALUE!</v>
      </c>
      <c r="AS246" s="134" t="e">
        <f t="shared" si="202"/>
        <v>#VALUE!</v>
      </c>
      <c r="AT246" s="133" t="e">
        <f>COUNTIFS(A1_Individu_Data_Keadaan_SDMK!A$4:A$149931,K246,A1_Individu_Data_Keadaan_SDMK!S$4:S$149285,"Dokter Spesialis Radiologi (Sp.Rad)")</f>
        <v>#VALUE!</v>
      </c>
      <c r="AU246" s="135">
        <f t="shared" si="203"/>
        <v>0</v>
      </c>
      <c r="AV246" s="134" t="e">
        <f t="shared" si="204"/>
        <v>#VALUE!</v>
      </c>
      <c r="AW246" s="134" t="e">
        <f t="shared" si="205"/>
        <v>#VALUE!</v>
      </c>
      <c r="AX246" s="133" t="e">
        <f>COUNTIFS(A1_Individu_Data_Keadaan_SDMK!A$4:A$149931,K246,A1_Individu_Data_Keadaan_SDMK!S$4:S$149285,"Dokter Spesialis Anastesiologi (Sp.An)")</f>
        <v>#VALUE!</v>
      </c>
      <c r="AY246" s="135">
        <f t="shared" si="206"/>
        <v>0</v>
      </c>
      <c r="AZ246" s="134" t="e">
        <f t="shared" si="207"/>
        <v>#VALUE!</v>
      </c>
      <c r="BA246" s="134" t="e">
        <f t="shared" si="208"/>
        <v>#VALUE!</v>
      </c>
      <c r="BB246" s="133" t="e">
        <f>COUNTIFS(A1_Individu_Data_Keadaan_SDMK!A$4:A$149931,K246,A1_Individu_Data_Keadaan_SDMK!S$4:S$149285,"Dokter Spesialis Patologi Klinik (SP.PK)")</f>
        <v>#VALUE!</v>
      </c>
      <c r="BC246" s="135">
        <f t="shared" si="209"/>
        <v>0</v>
      </c>
      <c r="BD246" s="134" t="e">
        <f t="shared" si="210"/>
        <v>#VALUE!</v>
      </c>
      <c r="BE246" s="134" t="e">
        <f t="shared" si="211"/>
        <v>#VALUE!</v>
      </c>
      <c r="BF246" s="133" t="e">
        <f>COUNTIFS(A1_Individu_Data_Keadaan_SDMK!A$4:A$149931,K246,A1_Individu_Data_Keadaan_SDMK!S$4:S$149285,"Dokter Spesialis Patologi Anatomi (Sp.PA)")</f>
        <v>#VALUE!</v>
      </c>
      <c r="BG246" s="135">
        <f t="shared" si="212"/>
        <v>0</v>
      </c>
      <c r="BH246" s="134" t="e">
        <f t="shared" si="213"/>
        <v>#VALUE!</v>
      </c>
      <c r="BI246" s="134" t="e">
        <f t="shared" si="214"/>
        <v>#VALUE!</v>
      </c>
      <c r="BJ246" s="133" t="e">
        <f>COUNTIFS(A1_Individu_Data_Keadaan_SDMK!A$4:A$149931,K246,A1_Individu_Data_Keadaan_SDMK!S$4:S$149285,"Dokter Spesialis Rehabilitasi Medik (Sp.RM)")</f>
        <v>#VALUE!</v>
      </c>
      <c r="BK246" s="135" t="e">
        <f t="shared" si="215"/>
        <v>#VALUE!</v>
      </c>
      <c r="BL246" s="134" t="e">
        <f t="shared" si="216"/>
        <v>#VALUE!</v>
      </c>
      <c r="BM246" s="134" t="e">
        <f t="shared" si="217"/>
        <v>#VALUE!</v>
      </c>
      <c r="BN246" s="139" t="e">
        <f t="shared" si="218"/>
        <v>#VALUE!</v>
      </c>
    </row>
    <row r="247" spans="11:66" ht="15">
      <c r="K247" s="120" t="s">
        <v>14632</v>
      </c>
      <c r="L247" s="120" t="s">
        <v>14633</v>
      </c>
      <c r="M247" s="120" t="s">
        <v>1632</v>
      </c>
      <c r="N247" s="120" t="s">
        <v>12208</v>
      </c>
      <c r="O247" s="120" t="s">
        <v>12202</v>
      </c>
      <c r="P247" s="120">
        <v>33</v>
      </c>
      <c r="Q247" s="120">
        <v>3372</v>
      </c>
      <c r="R247" s="348" t="str">
        <f>IF(P247&lt;&gt;"",VLOOKUP(P247,'01_MASTER_KODE_WILAYAH'!H$1437:I$1470,2,FALSE),"")</f>
        <v>JAWA TENGAH</v>
      </c>
      <c r="S247" s="348" t="str">
        <f>IF(Q247&lt;&gt;"",VLOOKUP(Q247,'01_MASTER_KODE_WILAYAH'!D$5:F$1353,3,FALSE),"")</f>
        <v>KOTA SURAKARTA</v>
      </c>
      <c r="T247" s="422" t="str">
        <f t="shared" si="183"/>
        <v>Pemerintah</v>
      </c>
      <c r="U247" s="145" t="e">
        <f t="shared" si="184"/>
        <v>#VALUE!</v>
      </c>
      <c r="V247" s="133" t="e">
        <f>COUNTIFS(A1_Individu_Data_Keadaan_SDMK!A$4:A$149931,K247,A1_Individu_Data_Keadaan_SDMK!S$4:S$149285,"Dokter Umum")</f>
        <v>#VALUE!</v>
      </c>
      <c r="W247" s="122">
        <f t="shared" si="185"/>
        <v>9</v>
      </c>
      <c r="X247" s="134" t="e">
        <f t="shared" si="186"/>
        <v>#VALUE!</v>
      </c>
      <c r="Y247" s="134" t="e">
        <f t="shared" si="187"/>
        <v>#VALUE!</v>
      </c>
      <c r="Z247" s="133" t="e">
        <f>COUNTIFS(A1_Individu_Data_Keadaan_SDMK!A$4:A$149931,K247,A1_Individu_Data_Keadaan_SDMK!S$4:S$149285,"Dokter Gigi")</f>
        <v>#VALUE!</v>
      </c>
      <c r="AA247" s="122">
        <f t="shared" si="188"/>
        <v>2</v>
      </c>
      <c r="AB247" s="134" t="e">
        <f t="shared" si="189"/>
        <v>#VALUE!</v>
      </c>
      <c r="AC247" s="134" t="e">
        <f t="shared" si="190"/>
        <v>#VALUE!</v>
      </c>
      <c r="AD247" s="133" t="e">
        <f>COUNTIFS(A1_Individu_Data_Keadaan_SDMK!A$4:A$149931,K247,A1_Individu_Data_Keadaan_SDMK!S$4:S$149285,"Dokter Spesialis Penyakit Dalam (Sp.PD)")</f>
        <v>#VALUE!</v>
      </c>
      <c r="AE247" s="122">
        <f t="shared" si="191"/>
        <v>2</v>
      </c>
      <c r="AF247" s="134" t="e">
        <f t="shared" si="192"/>
        <v>#VALUE!</v>
      </c>
      <c r="AG247" s="134" t="e">
        <f t="shared" si="193"/>
        <v>#VALUE!</v>
      </c>
      <c r="AH247" s="133" t="e">
        <f>COUNTIFS(A1_Individu_Data_Keadaan_SDMK!A$4:A$149931,K247,A1_Individu_Data_Keadaan_SDMK!S$4:S$149285,"Dokter Spesialis Obstetri &amp; Ginekologi - Kebidanan &amp; Kandungan (Sp.OG)")</f>
        <v>#VALUE!</v>
      </c>
      <c r="AI247" s="122">
        <f t="shared" si="194"/>
        <v>2</v>
      </c>
      <c r="AJ247" s="134" t="e">
        <f t="shared" si="195"/>
        <v>#VALUE!</v>
      </c>
      <c r="AK247" s="134" t="e">
        <f t="shared" si="196"/>
        <v>#VALUE!</v>
      </c>
      <c r="AL247" s="133" t="e">
        <f>COUNTIFS(A1_Individu_Data_Keadaan_SDMK!A$4:A$149931,K247,A1_Individu_Data_Keadaan_SDMK!S$4:S$149285,"Dokter Spesialis Anak (Sp.A)")</f>
        <v>#VALUE!</v>
      </c>
      <c r="AM247" s="135">
        <f t="shared" si="197"/>
        <v>2</v>
      </c>
      <c r="AN247" s="134" t="e">
        <f t="shared" si="198"/>
        <v>#VALUE!</v>
      </c>
      <c r="AO247" s="134" t="e">
        <f t="shared" si="199"/>
        <v>#VALUE!</v>
      </c>
      <c r="AP247" s="133" t="e">
        <f>COUNTIFS(A1_Individu_Data_Keadaan_SDMK!A$4:A$149931,K247,A1_Individu_Data_Keadaan_SDMK!S$4:S$149285,"Dokter Spesialis Bedah (Sp.B)")</f>
        <v>#VALUE!</v>
      </c>
      <c r="AQ247" s="135">
        <f t="shared" si="200"/>
        <v>2</v>
      </c>
      <c r="AR247" s="134" t="e">
        <f t="shared" si="201"/>
        <v>#VALUE!</v>
      </c>
      <c r="AS247" s="134" t="e">
        <f t="shared" si="202"/>
        <v>#VALUE!</v>
      </c>
      <c r="AT247" s="133" t="e">
        <f>COUNTIFS(A1_Individu_Data_Keadaan_SDMK!A$4:A$149931,K247,A1_Individu_Data_Keadaan_SDMK!S$4:S$149285,"Dokter Spesialis Radiologi (Sp.Rad)")</f>
        <v>#VALUE!</v>
      </c>
      <c r="AU247" s="135">
        <f t="shared" si="203"/>
        <v>1</v>
      </c>
      <c r="AV247" s="134" t="e">
        <f t="shared" si="204"/>
        <v>#VALUE!</v>
      </c>
      <c r="AW247" s="134" t="e">
        <f t="shared" si="205"/>
        <v>#VALUE!</v>
      </c>
      <c r="AX247" s="133" t="e">
        <f>COUNTIFS(A1_Individu_Data_Keadaan_SDMK!A$4:A$149931,K247,A1_Individu_Data_Keadaan_SDMK!S$4:S$149285,"Dokter Spesialis Anastesiologi (Sp.An)")</f>
        <v>#VALUE!</v>
      </c>
      <c r="AY247" s="135">
        <f t="shared" si="206"/>
        <v>1</v>
      </c>
      <c r="AZ247" s="134" t="e">
        <f t="shared" si="207"/>
        <v>#VALUE!</v>
      </c>
      <c r="BA247" s="134" t="e">
        <f t="shared" si="208"/>
        <v>#VALUE!</v>
      </c>
      <c r="BB247" s="133" t="e">
        <f>COUNTIFS(A1_Individu_Data_Keadaan_SDMK!A$4:A$149931,K247,A1_Individu_Data_Keadaan_SDMK!S$4:S$149285,"Dokter Spesialis Patologi Klinik (SP.PK)")</f>
        <v>#VALUE!</v>
      </c>
      <c r="BC247" s="135">
        <f t="shared" si="209"/>
        <v>1</v>
      </c>
      <c r="BD247" s="134" t="e">
        <f t="shared" si="210"/>
        <v>#VALUE!</v>
      </c>
      <c r="BE247" s="134" t="e">
        <f t="shared" si="211"/>
        <v>#VALUE!</v>
      </c>
      <c r="BF247" s="133" t="e">
        <f>COUNTIFS(A1_Individu_Data_Keadaan_SDMK!A$4:A$149931,K247,A1_Individu_Data_Keadaan_SDMK!S$4:S$149285,"Dokter Spesialis Patologi Anatomi (Sp.PA)")</f>
        <v>#VALUE!</v>
      </c>
      <c r="BG247" s="135">
        <f t="shared" si="212"/>
        <v>0</v>
      </c>
      <c r="BH247" s="134" t="e">
        <f t="shared" si="213"/>
        <v>#VALUE!</v>
      </c>
      <c r="BI247" s="134" t="e">
        <f t="shared" si="214"/>
        <v>#VALUE!</v>
      </c>
      <c r="BJ247" s="133" t="e">
        <f>COUNTIFS(A1_Individu_Data_Keadaan_SDMK!A$4:A$149931,K247,A1_Individu_Data_Keadaan_SDMK!S$4:S$149285,"Dokter Spesialis Rehabilitasi Medik (Sp.RM)")</f>
        <v>#VALUE!</v>
      </c>
      <c r="BK247" s="135" t="e">
        <f t="shared" si="215"/>
        <v>#VALUE!</v>
      </c>
      <c r="BL247" s="134" t="e">
        <f t="shared" si="216"/>
        <v>#VALUE!</v>
      </c>
      <c r="BM247" s="134" t="e">
        <f t="shared" si="217"/>
        <v>#VALUE!</v>
      </c>
      <c r="BN247" s="139" t="e">
        <f t="shared" si="218"/>
        <v>#VALUE!</v>
      </c>
    </row>
    <row r="248" spans="11:66" ht="15">
      <c r="K248" s="120" t="s">
        <v>14634</v>
      </c>
      <c r="L248" s="120" t="s">
        <v>14635</v>
      </c>
      <c r="M248" s="120" t="s">
        <v>1632</v>
      </c>
      <c r="N248" s="120" t="s">
        <v>12208</v>
      </c>
      <c r="O248" s="120" t="s">
        <v>12205</v>
      </c>
      <c r="P248" s="120">
        <v>33</v>
      </c>
      <c r="Q248" s="120">
        <v>3372</v>
      </c>
      <c r="R248" s="348" t="str">
        <f>IF(P248&lt;&gt;"",VLOOKUP(P248,'01_MASTER_KODE_WILAYAH'!H$1437:I$1470,2,FALSE),"")</f>
        <v>JAWA TENGAH</v>
      </c>
      <c r="S248" s="348" t="str">
        <f>IF(Q248&lt;&gt;"",VLOOKUP(Q248,'01_MASTER_KODE_WILAYAH'!D$5:F$1353,3,FALSE),"")</f>
        <v>KOTA SURAKARTA</v>
      </c>
      <c r="T248" s="422" t="str">
        <f t="shared" si="183"/>
        <v>Perusahaan</v>
      </c>
      <c r="U248" s="145" t="e">
        <f t="shared" si="184"/>
        <v>#VALUE!</v>
      </c>
      <c r="V248" s="133" t="e">
        <f>COUNTIFS(A1_Individu_Data_Keadaan_SDMK!A$4:A$149931,K248,A1_Individu_Data_Keadaan_SDMK!S$4:S$149285,"Dokter Umum")</f>
        <v>#VALUE!</v>
      </c>
      <c r="W248" s="122">
        <f t="shared" si="185"/>
        <v>9</v>
      </c>
      <c r="X248" s="134" t="e">
        <f t="shared" si="186"/>
        <v>#VALUE!</v>
      </c>
      <c r="Y248" s="134" t="e">
        <f t="shared" si="187"/>
        <v>#VALUE!</v>
      </c>
      <c r="Z248" s="133" t="e">
        <f>COUNTIFS(A1_Individu_Data_Keadaan_SDMK!A$4:A$149931,K248,A1_Individu_Data_Keadaan_SDMK!S$4:S$149285,"Dokter Gigi")</f>
        <v>#VALUE!</v>
      </c>
      <c r="AA248" s="122">
        <f t="shared" si="188"/>
        <v>2</v>
      </c>
      <c r="AB248" s="134" t="e">
        <f t="shared" si="189"/>
        <v>#VALUE!</v>
      </c>
      <c r="AC248" s="134" t="e">
        <f t="shared" si="190"/>
        <v>#VALUE!</v>
      </c>
      <c r="AD248" s="133" t="e">
        <f>COUNTIFS(A1_Individu_Data_Keadaan_SDMK!A$4:A$149931,K248,A1_Individu_Data_Keadaan_SDMK!S$4:S$149285,"Dokter Spesialis Penyakit Dalam (Sp.PD)")</f>
        <v>#VALUE!</v>
      </c>
      <c r="AE248" s="122">
        <f t="shared" si="191"/>
        <v>2</v>
      </c>
      <c r="AF248" s="134" t="e">
        <f t="shared" si="192"/>
        <v>#VALUE!</v>
      </c>
      <c r="AG248" s="134" t="e">
        <f t="shared" si="193"/>
        <v>#VALUE!</v>
      </c>
      <c r="AH248" s="133" t="e">
        <f>COUNTIFS(A1_Individu_Data_Keadaan_SDMK!A$4:A$149931,K248,A1_Individu_Data_Keadaan_SDMK!S$4:S$149285,"Dokter Spesialis Obstetri &amp; Ginekologi - Kebidanan &amp; Kandungan (Sp.OG)")</f>
        <v>#VALUE!</v>
      </c>
      <c r="AI248" s="122">
        <f t="shared" si="194"/>
        <v>2</v>
      </c>
      <c r="AJ248" s="134" t="e">
        <f t="shared" si="195"/>
        <v>#VALUE!</v>
      </c>
      <c r="AK248" s="134" t="e">
        <f t="shared" si="196"/>
        <v>#VALUE!</v>
      </c>
      <c r="AL248" s="133" t="e">
        <f>COUNTIFS(A1_Individu_Data_Keadaan_SDMK!A$4:A$149931,K248,A1_Individu_Data_Keadaan_SDMK!S$4:S$149285,"Dokter Spesialis Anak (Sp.A)")</f>
        <v>#VALUE!</v>
      </c>
      <c r="AM248" s="135">
        <f t="shared" si="197"/>
        <v>2</v>
      </c>
      <c r="AN248" s="134" t="e">
        <f t="shared" si="198"/>
        <v>#VALUE!</v>
      </c>
      <c r="AO248" s="134" t="e">
        <f t="shared" si="199"/>
        <v>#VALUE!</v>
      </c>
      <c r="AP248" s="133" t="e">
        <f>COUNTIFS(A1_Individu_Data_Keadaan_SDMK!A$4:A$149931,K248,A1_Individu_Data_Keadaan_SDMK!S$4:S$149285,"Dokter Spesialis Bedah (Sp.B)")</f>
        <v>#VALUE!</v>
      </c>
      <c r="AQ248" s="135">
        <f t="shared" si="200"/>
        <v>2</v>
      </c>
      <c r="AR248" s="134" t="e">
        <f t="shared" si="201"/>
        <v>#VALUE!</v>
      </c>
      <c r="AS248" s="134" t="e">
        <f t="shared" si="202"/>
        <v>#VALUE!</v>
      </c>
      <c r="AT248" s="133" t="e">
        <f>COUNTIFS(A1_Individu_Data_Keadaan_SDMK!A$4:A$149931,K248,A1_Individu_Data_Keadaan_SDMK!S$4:S$149285,"Dokter Spesialis Radiologi (Sp.Rad)")</f>
        <v>#VALUE!</v>
      </c>
      <c r="AU248" s="135">
        <f t="shared" si="203"/>
        <v>1</v>
      </c>
      <c r="AV248" s="134" t="e">
        <f t="shared" si="204"/>
        <v>#VALUE!</v>
      </c>
      <c r="AW248" s="134" t="e">
        <f t="shared" si="205"/>
        <v>#VALUE!</v>
      </c>
      <c r="AX248" s="133" t="e">
        <f>COUNTIFS(A1_Individu_Data_Keadaan_SDMK!A$4:A$149931,K248,A1_Individu_Data_Keadaan_SDMK!S$4:S$149285,"Dokter Spesialis Anastesiologi (Sp.An)")</f>
        <v>#VALUE!</v>
      </c>
      <c r="AY248" s="135">
        <f t="shared" si="206"/>
        <v>1</v>
      </c>
      <c r="AZ248" s="134" t="e">
        <f t="shared" si="207"/>
        <v>#VALUE!</v>
      </c>
      <c r="BA248" s="134" t="e">
        <f t="shared" si="208"/>
        <v>#VALUE!</v>
      </c>
      <c r="BB248" s="133" t="e">
        <f>COUNTIFS(A1_Individu_Data_Keadaan_SDMK!A$4:A$149931,K248,A1_Individu_Data_Keadaan_SDMK!S$4:S$149285,"Dokter Spesialis Patologi Klinik (SP.PK)")</f>
        <v>#VALUE!</v>
      </c>
      <c r="BC248" s="135">
        <f t="shared" si="209"/>
        <v>1</v>
      </c>
      <c r="BD248" s="134" t="e">
        <f t="shared" si="210"/>
        <v>#VALUE!</v>
      </c>
      <c r="BE248" s="134" t="e">
        <f t="shared" si="211"/>
        <v>#VALUE!</v>
      </c>
      <c r="BF248" s="133" t="e">
        <f>COUNTIFS(A1_Individu_Data_Keadaan_SDMK!A$4:A$149931,K248,A1_Individu_Data_Keadaan_SDMK!S$4:S$149285,"Dokter Spesialis Patologi Anatomi (Sp.PA)")</f>
        <v>#VALUE!</v>
      </c>
      <c r="BG248" s="135">
        <f t="shared" si="212"/>
        <v>0</v>
      </c>
      <c r="BH248" s="134" t="e">
        <f t="shared" si="213"/>
        <v>#VALUE!</v>
      </c>
      <c r="BI248" s="134" t="e">
        <f t="shared" si="214"/>
        <v>#VALUE!</v>
      </c>
      <c r="BJ248" s="133" t="e">
        <f>COUNTIFS(A1_Individu_Data_Keadaan_SDMK!A$4:A$149931,K248,A1_Individu_Data_Keadaan_SDMK!S$4:S$149285,"Dokter Spesialis Rehabilitasi Medik (Sp.RM)")</f>
        <v>#VALUE!</v>
      </c>
      <c r="BK248" s="135" t="e">
        <f t="shared" si="215"/>
        <v>#VALUE!</v>
      </c>
      <c r="BL248" s="134" t="e">
        <f t="shared" si="216"/>
        <v>#VALUE!</v>
      </c>
      <c r="BM248" s="134" t="e">
        <f t="shared" si="217"/>
        <v>#VALUE!</v>
      </c>
      <c r="BN248" s="139" t="e">
        <f t="shared" si="218"/>
        <v>#VALUE!</v>
      </c>
    </row>
    <row r="249" spans="11:66" ht="15">
      <c r="K249" s="120" t="s">
        <v>14636</v>
      </c>
      <c r="L249" s="120" t="s">
        <v>14637</v>
      </c>
      <c r="M249" s="120" t="s">
        <v>1632</v>
      </c>
      <c r="N249" s="120" t="s">
        <v>12254</v>
      </c>
      <c r="O249" s="120" t="s">
        <v>12204</v>
      </c>
      <c r="P249" s="120">
        <v>33</v>
      </c>
      <c r="Q249" s="120">
        <v>3372</v>
      </c>
      <c r="R249" s="348" t="str">
        <f>IF(P249&lt;&gt;"",VLOOKUP(P249,'01_MASTER_KODE_WILAYAH'!H$1437:I$1470,2,FALSE),"")</f>
        <v>JAWA TENGAH</v>
      </c>
      <c r="S249" s="348" t="str">
        <f>IF(Q249&lt;&gt;"",VLOOKUP(Q249,'01_MASTER_KODE_WILAYAH'!D$5:F$1353,3,FALSE),"")</f>
        <v>KOTA SURAKARTA</v>
      </c>
      <c r="T249" s="422" t="str">
        <f t="shared" si="183"/>
        <v>Swasta/Lai</v>
      </c>
      <c r="U249" s="145" t="e">
        <f t="shared" si="184"/>
        <v>#VALUE!</v>
      </c>
      <c r="V249" s="133" t="e">
        <f>COUNTIFS(A1_Individu_Data_Keadaan_SDMK!A$4:A$149931,K249,A1_Individu_Data_Keadaan_SDMK!S$4:S$149285,"Dokter Umum")</f>
        <v>#VALUE!</v>
      </c>
      <c r="W249" s="122">
        <f t="shared" si="185"/>
        <v>1</v>
      </c>
      <c r="X249" s="134" t="e">
        <f t="shared" si="186"/>
        <v>#VALUE!</v>
      </c>
      <c r="Y249" s="134" t="e">
        <f t="shared" si="187"/>
        <v>#VALUE!</v>
      </c>
      <c r="Z249" s="133" t="e">
        <f>COUNTIFS(A1_Individu_Data_Keadaan_SDMK!A$4:A$149931,K249,A1_Individu_Data_Keadaan_SDMK!S$4:S$149285,"Dokter Gigi")</f>
        <v>#VALUE!</v>
      </c>
      <c r="AA249" s="122">
        <f t="shared" si="188"/>
        <v>1</v>
      </c>
      <c r="AB249" s="134" t="e">
        <f t="shared" si="189"/>
        <v>#VALUE!</v>
      </c>
      <c r="AC249" s="134" t="e">
        <f t="shared" si="190"/>
        <v>#VALUE!</v>
      </c>
      <c r="AD249" s="133" t="e">
        <f>COUNTIFS(A1_Individu_Data_Keadaan_SDMK!A$4:A$149931,K249,A1_Individu_Data_Keadaan_SDMK!S$4:S$149285,"Dokter Spesialis Penyakit Dalam (Sp.PD)")</f>
        <v>#VALUE!</v>
      </c>
      <c r="AE249" s="122">
        <f t="shared" si="191"/>
        <v>1</v>
      </c>
      <c r="AF249" s="134" t="e">
        <f t="shared" si="192"/>
        <v>#VALUE!</v>
      </c>
      <c r="AG249" s="134" t="e">
        <f t="shared" si="193"/>
        <v>#VALUE!</v>
      </c>
      <c r="AH249" s="133" t="e">
        <f>COUNTIFS(A1_Individu_Data_Keadaan_SDMK!A$4:A$149931,K249,A1_Individu_Data_Keadaan_SDMK!S$4:S$149285,"Dokter Spesialis Obstetri &amp; Ginekologi - Kebidanan &amp; Kandungan (Sp.OG)")</f>
        <v>#VALUE!</v>
      </c>
      <c r="AI249" s="122">
        <f t="shared" si="194"/>
        <v>1</v>
      </c>
      <c r="AJ249" s="134" t="e">
        <f t="shared" si="195"/>
        <v>#VALUE!</v>
      </c>
      <c r="AK249" s="134" t="e">
        <f t="shared" si="196"/>
        <v>#VALUE!</v>
      </c>
      <c r="AL249" s="133" t="e">
        <f>COUNTIFS(A1_Individu_Data_Keadaan_SDMK!A$4:A$149931,K249,A1_Individu_Data_Keadaan_SDMK!S$4:S$149285,"Dokter Spesialis Anak (Sp.A)")</f>
        <v>#VALUE!</v>
      </c>
      <c r="AM249" s="135">
        <f t="shared" si="197"/>
        <v>1</v>
      </c>
      <c r="AN249" s="134" t="e">
        <f t="shared" si="198"/>
        <v>#VALUE!</v>
      </c>
      <c r="AO249" s="134" t="e">
        <f t="shared" si="199"/>
        <v>#VALUE!</v>
      </c>
      <c r="AP249" s="133" t="e">
        <f>COUNTIFS(A1_Individu_Data_Keadaan_SDMK!A$4:A$149931,K249,A1_Individu_Data_Keadaan_SDMK!S$4:S$149285,"Dokter Spesialis Bedah (Sp.B)")</f>
        <v>#VALUE!</v>
      </c>
      <c r="AQ249" s="135">
        <f t="shared" si="200"/>
        <v>1</v>
      </c>
      <c r="AR249" s="134" t="e">
        <f t="shared" si="201"/>
        <v>#VALUE!</v>
      </c>
      <c r="AS249" s="134" t="e">
        <f t="shared" si="202"/>
        <v>#VALUE!</v>
      </c>
      <c r="AT249" s="133" t="e">
        <f>COUNTIFS(A1_Individu_Data_Keadaan_SDMK!A$4:A$149931,K249,A1_Individu_Data_Keadaan_SDMK!S$4:S$149285,"Dokter Spesialis Radiologi (Sp.Rad)")</f>
        <v>#VALUE!</v>
      </c>
      <c r="AU249" s="135">
        <f t="shared" si="203"/>
        <v>0</v>
      </c>
      <c r="AV249" s="134" t="e">
        <f t="shared" si="204"/>
        <v>#VALUE!</v>
      </c>
      <c r="AW249" s="134" t="e">
        <f t="shared" si="205"/>
        <v>#VALUE!</v>
      </c>
      <c r="AX249" s="133" t="e">
        <f>COUNTIFS(A1_Individu_Data_Keadaan_SDMK!A$4:A$149931,K249,A1_Individu_Data_Keadaan_SDMK!S$4:S$149285,"Dokter Spesialis Anastesiologi (Sp.An)")</f>
        <v>#VALUE!</v>
      </c>
      <c r="AY249" s="135">
        <f t="shared" si="206"/>
        <v>0</v>
      </c>
      <c r="AZ249" s="134" t="e">
        <f t="shared" si="207"/>
        <v>#VALUE!</v>
      </c>
      <c r="BA249" s="134" t="e">
        <f t="shared" si="208"/>
        <v>#VALUE!</v>
      </c>
      <c r="BB249" s="133" t="e">
        <f>COUNTIFS(A1_Individu_Data_Keadaan_SDMK!A$4:A$149931,K249,A1_Individu_Data_Keadaan_SDMK!S$4:S$149285,"Dokter Spesialis Patologi Klinik (SP.PK)")</f>
        <v>#VALUE!</v>
      </c>
      <c r="BC249" s="135">
        <f t="shared" si="209"/>
        <v>0</v>
      </c>
      <c r="BD249" s="134" t="e">
        <f t="shared" si="210"/>
        <v>#VALUE!</v>
      </c>
      <c r="BE249" s="134" t="e">
        <f t="shared" si="211"/>
        <v>#VALUE!</v>
      </c>
      <c r="BF249" s="133" t="e">
        <f>COUNTIFS(A1_Individu_Data_Keadaan_SDMK!A$4:A$149931,K249,A1_Individu_Data_Keadaan_SDMK!S$4:S$149285,"Dokter Spesialis Patologi Anatomi (Sp.PA)")</f>
        <v>#VALUE!</v>
      </c>
      <c r="BG249" s="135">
        <f t="shared" si="212"/>
        <v>0</v>
      </c>
      <c r="BH249" s="134" t="e">
        <f t="shared" si="213"/>
        <v>#VALUE!</v>
      </c>
      <c r="BI249" s="134" t="e">
        <f t="shared" si="214"/>
        <v>#VALUE!</v>
      </c>
      <c r="BJ249" s="133" t="e">
        <f>COUNTIFS(A1_Individu_Data_Keadaan_SDMK!A$4:A$149931,K249,A1_Individu_Data_Keadaan_SDMK!S$4:S$149285,"Dokter Spesialis Rehabilitasi Medik (Sp.RM)")</f>
        <v>#VALUE!</v>
      </c>
      <c r="BK249" s="135" t="e">
        <f t="shared" si="215"/>
        <v>#VALUE!</v>
      </c>
      <c r="BL249" s="134" t="e">
        <f t="shared" si="216"/>
        <v>#VALUE!</v>
      </c>
      <c r="BM249" s="134" t="e">
        <f t="shared" si="217"/>
        <v>#VALUE!</v>
      </c>
      <c r="BN249" s="139" t="e">
        <f t="shared" si="218"/>
        <v>#VALUE!</v>
      </c>
    </row>
    <row r="250" spans="11:66" ht="15">
      <c r="K250" s="120" t="s">
        <v>14638</v>
      </c>
      <c r="L250" s="120" t="s">
        <v>14639</v>
      </c>
      <c r="M250" s="120" t="s">
        <v>1632</v>
      </c>
      <c r="N250" s="120" t="s">
        <v>12207</v>
      </c>
      <c r="O250" s="120" t="s">
        <v>12202</v>
      </c>
      <c r="P250" s="120">
        <v>33</v>
      </c>
      <c r="Q250" s="120">
        <v>3373</v>
      </c>
      <c r="R250" s="348" t="str">
        <f>IF(P250&lt;&gt;"",VLOOKUP(P250,'01_MASTER_KODE_WILAYAH'!H$1437:I$1470,2,FALSE),"")</f>
        <v>JAWA TENGAH</v>
      </c>
      <c r="S250" s="348" t="str">
        <f>IF(Q250&lt;&gt;"",VLOOKUP(Q250,'01_MASTER_KODE_WILAYAH'!D$5:F$1353,3,FALSE),"")</f>
        <v>KOTA SALATIGA</v>
      </c>
      <c r="T250" s="422" t="str">
        <f t="shared" si="183"/>
        <v>Pemerintah</v>
      </c>
      <c r="U250" s="145" t="e">
        <f t="shared" si="184"/>
        <v>#VALUE!</v>
      </c>
      <c r="V250" s="133" t="e">
        <f>COUNTIFS(A1_Individu_Data_Keadaan_SDMK!A$4:A$149931,K250,A1_Individu_Data_Keadaan_SDMK!S$4:S$149285,"Dokter Umum")</f>
        <v>#VALUE!</v>
      </c>
      <c r="W250" s="122">
        <f t="shared" si="185"/>
        <v>12</v>
      </c>
      <c r="X250" s="134" t="e">
        <f t="shared" si="186"/>
        <v>#VALUE!</v>
      </c>
      <c r="Y250" s="134" t="e">
        <f t="shared" si="187"/>
        <v>#VALUE!</v>
      </c>
      <c r="Z250" s="133" t="e">
        <f>COUNTIFS(A1_Individu_Data_Keadaan_SDMK!A$4:A$149931,K250,A1_Individu_Data_Keadaan_SDMK!S$4:S$149285,"Dokter Gigi")</f>
        <v>#VALUE!</v>
      </c>
      <c r="AA250" s="122">
        <f t="shared" si="188"/>
        <v>3</v>
      </c>
      <c r="AB250" s="134" t="e">
        <f t="shared" si="189"/>
        <v>#VALUE!</v>
      </c>
      <c r="AC250" s="134" t="e">
        <f t="shared" si="190"/>
        <v>#VALUE!</v>
      </c>
      <c r="AD250" s="133" t="e">
        <f>COUNTIFS(A1_Individu_Data_Keadaan_SDMK!A$4:A$149931,K250,A1_Individu_Data_Keadaan_SDMK!S$4:S$149285,"Dokter Spesialis Penyakit Dalam (Sp.PD)")</f>
        <v>#VALUE!</v>
      </c>
      <c r="AE250" s="122">
        <f t="shared" si="191"/>
        <v>3</v>
      </c>
      <c r="AF250" s="134" t="e">
        <f t="shared" si="192"/>
        <v>#VALUE!</v>
      </c>
      <c r="AG250" s="134" t="e">
        <f t="shared" si="193"/>
        <v>#VALUE!</v>
      </c>
      <c r="AH250" s="133" t="e">
        <f>COUNTIFS(A1_Individu_Data_Keadaan_SDMK!A$4:A$149931,K250,A1_Individu_Data_Keadaan_SDMK!S$4:S$149285,"Dokter Spesialis Obstetri &amp; Ginekologi - Kebidanan &amp; Kandungan (Sp.OG)")</f>
        <v>#VALUE!</v>
      </c>
      <c r="AI250" s="122">
        <f t="shared" si="194"/>
        <v>3</v>
      </c>
      <c r="AJ250" s="134" t="e">
        <f t="shared" si="195"/>
        <v>#VALUE!</v>
      </c>
      <c r="AK250" s="134" t="e">
        <f t="shared" si="196"/>
        <v>#VALUE!</v>
      </c>
      <c r="AL250" s="133" t="e">
        <f>COUNTIFS(A1_Individu_Data_Keadaan_SDMK!A$4:A$149931,K250,A1_Individu_Data_Keadaan_SDMK!S$4:S$149285,"Dokter Spesialis Anak (Sp.A)")</f>
        <v>#VALUE!</v>
      </c>
      <c r="AM250" s="135">
        <f t="shared" si="197"/>
        <v>3</v>
      </c>
      <c r="AN250" s="134" t="e">
        <f t="shared" si="198"/>
        <v>#VALUE!</v>
      </c>
      <c r="AO250" s="134" t="e">
        <f t="shared" si="199"/>
        <v>#VALUE!</v>
      </c>
      <c r="AP250" s="133" t="e">
        <f>COUNTIFS(A1_Individu_Data_Keadaan_SDMK!A$4:A$149931,K250,A1_Individu_Data_Keadaan_SDMK!S$4:S$149285,"Dokter Spesialis Bedah (Sp.B)")</f>
        <v>#VALUE!</v>
      </c>
      <c r="AQ250" s="135">
        <f t="shared" si="200"/>
        <v>3</v>
      </c>
      <c r="AR250" s="134" t="e">
        <f t="shared" si="201"/>
        <v>#VALUE!</v>
      </c>
      <c r="AS250" s="134" t="e">
        <f t="shared" si="202"/>
        <v>#VALUE!</v>
      </c>
      <c r="AT250" s="133" t="e">
        <f>COUNTIFS(A1_Individu_Data_Keadaan_SDMK!A$4:A$149931,K250,A1_Individu_Data_Keadaan_SDMK!S$4:S$149285,"Dokter Spesialis Radiologi (Sp.Rad)")</f>
        <v>#VALUE!</v>
      </c>
      <c r="AU250" s="135">
        <f t="shared" si="203"/>
        <v>2</v>
      </c>
      <c r="AV250" s="134" t="e">
        <f t="shared" si="204"/>
        <v>#VALUE!</v>
      </c>
      <c r="AW250" s="134" t="e">
        <f t="shared" si="205"/>
        <v>#VALUE!</v>
      </c>
      <c r="AX250" s="133" t="e">
        <f>COUNTIFS(A1_Individu_Data_Keadaan_SDMK!A$4:A$149931,K250,A1_Individu_Data_Keadaan_SDMK!S$4:S$149285,"Dokter Spesialis Anastesiologi (Sp.An)")</f>
        <v>#VALUE!</v>
      </c>
      <c r="AY250" s="135">
        <f t="shared" si="206"/>
        <v>2</v>
      </c>
      <c r="AZ250" s="134" t="e">
        <f t="shared" si="207"/>
        <v>#VALUE!</v>
      </c>
      <c r="BA250" s="134" t="e">
        <f t="shared" si="208"/>
        <v>#VALUE!</v>
      </c>
      <c r="BB250" s="133" t="e">
        <f>COUNTIFS(A1_Individu_Data_Keadaan_SDMK!A$4:A$149931,K250,A1_Individu_Data_Keadaan_SDMK!S$4:S$149285,"Dokter Spesialis Patologi Klinik (SP.PK)")</f>
        <v>#VALUE!</v>
      </c>
      <c r="BC250" s="135">
        <f t="shared" si="209"/>
        <v>2</v>
      </c>
      <c r="BD250" s="134" t="e">
        <f t="shared" si="210"/>
        <v>#VALUE!</v>
      </c>
      <c r="BE250" s="134" t="e">
        <f t="shared" si="211"/>
        <v>#VALUE!</v>
      </c>
      <c r="BF250" s="133" t="e">
        <f>COUNTIFS(A1_Individu_Data_Keadaan_SDMK!A$4:A$149931,K250,A1_Individu_Data_Keadaan_SDMK!S$4:S$149285,"Dokter Spesialis Patologi Anatomi (Sp.PA)")</f>
        <v>#VALUE!</v>
      </c>
      <c r="BG250" s="135">
        <f t="shared" si="212"/>
        <v>0</v>
      </c>
      <c r="BH250" s="134" t="e">
        <f t="shared" si="213"/>
        <v>#VALUE!</v>
      </c>
      <c r="BI250" s="134" t="e">
        <f t="shared" si="214"/>
        <v>#VALUE!</v>
      </c>
      <c r="BJ250" s="133" t="e">
        <f>COUNTIFS(A1_Individu_Data_Keadaan_SDMK!A$4:A$149931,K250,A1_Individu_Data_Keadaan_SDMK!S$4:S$149285,"Dokter Spesialis Rehabilitasi Medik (Sp.RM)")</f>
        <v>#VALUE!</v>
      </c>
      <c r="BK250" s="135" t="e">
        <f t="shared" si="215"/>
        <v>#VALUE!</v>
      </c>
      <c r="BL250" s="134" t="e">
        <f t="shared" si="216"/>
        <v>#VALUE!</v>
      </c>
      <c r="BM250" s="134" t="e">
        <f t="shared" si="217"/>
        <v>#VALUE!</v>
      </c>
      <c r="BN250" s="139" t="e">
        <f t="shared" si="218"/>
        <v>#VALUE!</v>
      </c>
    </row>
    <row r="251" spans="11:66" ht="15">
      <c r="K251" s="120" t="s">
        <v>14640</v>
      </c>
      <c r="L251" s="120" t="s">
        <v>14641</v>
      </c>
      <c r="M251" s="120" t="s">
        <v>1632</v>
      </c>
      <c r="N251" s="120" t="s">
        <v>12208</v>
      </c>
      <c r="O251" s="120" t="s">
        <v>9</v>
      </c>
      <c r="P251" s="120">
        <v>33</v>
      </c>
      <c r="Q251" s="120">
        <v>3373</v>
      </c>
      <c r="R251" s="348" t="str">
        <f>IF(P251&lt;&gt;"",VLOOKUP(P251,'01_MASTER_KODE_WILAYAH'!H$1437:I$1470,2,FALSE),"")</f>
        <v>JAWA TENGAH</v>
      </c>
      <c r="S251" s="348" t="str">
        <f>IF(Q251&lt;&gt;"",VLOOKUP(Q251,'01_MASTER_KODE_WILAYAH'!D$5:F$1353,3,FALSE),"")</f>
        <v>KOTA SALATIGA</v>
      </c>
      <c r="T251" s="422" t="str">
        <f t="shared" si="183"/>
        <v>TNI AD</v>
      </c>
      <c r="U251" s="145" t="e">
        <f t="shared" si="184"/>
        <v>#VALUE!</v>
      </c>
      <c r="V251" s="133" t="e">
        <f>COUNTIFS(A1_Individu_Data_Keadaan_SDMK!A$4:A$149931,K251,A1_Individu_Data_Keadaan_SDMK!S$4:S$149285,"Dokter Umum")</f>
        <v>#VALUE!</v>
      </c>
      <c r="W251" s="122">
        <f t="shared" si="185"/>
        <v>9</v>
      </c>
      <c r="X251" s="134" t="e">
        <f t="shared" si="186"/>
        <v>#VALUE!</v>
      </c>
      <c r="Y251" s="134" t="e">
        <f t="shared" si="187"/>
        <v>#VALUE!</v>
      </c>
      <c r="Z251" s="133" t="e">
        <f>COUNTIFS(A1_Individu_Data_Keadaan_SDMK!A$4:A$149931,K251,A1_Individu_Data_Keadaan_SDMK!S$4:S$149285,"Dokter Gigi")</f>
        <v>#VALUE!</v>
      </c>
      <c r="AA251" s="122">
        <f t="shared" si="188"/>
        <v>2</v>
      </c>
      <c r="AB251" s="134" t="e">
        <f t="shared" si="189"/>
        <v>#VALUE!</v>
      </c>
      <c r="AC251" s="134" t="e">
        <f t="shared" si="190"/>
        <v>#VALUE!</v>
      </c>
      <c r="AD251" s="133" t="e">
        <f>COUNTIFS(A1_Individu_Data_Keadaan_SDMK!A$4:A$149931,K251,A1_Individu_Data_Keadaan_SDMK!S$4:S$149285,"Dokter Spesialis Penyakit Dalam (Sp.PD)")</f>
        <v>#VALUE!</v>
      </c>
      <c r="AE251" s="122">
        <f t="shared" si="191"/>
        <v>2</v>
      </c>
      <c r="AF251" s="134" t="e">
        <f t="shared" si="192"/>
        <v>#VALUE!</v>
      </c>
      <c r="AG251" s="134" t="e">
        <f t="shared" si="193"/>
        <v>#VALUE!</v>
      </c>
      <c r="AH251" s="133" t="e">
        <f>COUNTIFS(A1_Individu_Data_Keadaan_SDMK!A$4:A$149931,K251,A1_Individu_Data_Keadaan_SDMK!S$4:S$149285,"Dokter Spesialis Obstetri &amp; Ginekologi - Kebidanan &amp; Kandungan (Sp.OG)")</f>
        <v>#VALUE!</v>
      </c>
      <c r="AI251" s="122">
        <f t="shared" si="194"/>
        <v>2</v>
      </c>
      <c r="AJ251" s="134" t="e">
        <f t="shared" si="195"/>
        <v>#VALUE!</v>
      </c>
      <c r="AK251" s="134" t="e">
        <f t="shared" si="196"/>
        <v>#VALUE!</v>
      </c>
      <c r="AL251" s="133" t="e">
        <f>COUNTIFS(A1_Individu_Data_Keadaan_SDMK!A$4:A$149931,K251,A1_Individu_Data_Keadaan_SDMK!S$4:S$149285,"Dokter Spesialis Anak (Sp.A)")</f>
        <v>#VALUE!</v>
      </c>
      <c r="AM251" s="135">
        <f t="shared" si="197"/>
        <v>2</v>
      </c>
      <c r="AN251" s="134" t="e">
        <f t="shared" si="198"/>
        <v>#VALUE!</v>
      </c>
      <c r="AO251" s="134" t="e">
        <f t="shared" si="199"/>
        <v>#VALUE!</v>
      </c>
      <c r="AP251" s="133" t="e">
        <f>COUNTIFS(A1_Individu_Data_Keadaan_SDMK!A$4:A$149931,K251,A1_Individu_Data_Keadaan_SDMK!S$4:S$149285,"Dokter Spesialis Bedah (Sp.B)")</f>
        <v>#VALUE!</v>
      </c>
      <c r="AQ251" s="135">
        <f t="shared" si="200"/>
        <v>2</v>
      </c>
      <c r="AR251" s="134" t="e">
        <f t="shared" si="201"/>
        <v>#VALUE!</v>
      </c>
      <c r="AS251" s="134" t="e">
        <f t="shared" si="202"/>
        <v>#VALUE!</v>
      </c>
      <c r="AT251" s="133" t="e">
        <f>COUNTIFS(A1_Individu_Data_Keadaan_SDMK!A$4:A$149931,K251,A1_Individu_Data_Keadaan_SDMK!S$4:S$149285,"Dokter Spesialis Radiologi (Sp.Rad)")</f>
        <v>#VALUE!</v>
      </c>
      <c r="AU251" s="135">
        <f t="shared" si="203"/>
        <v>1</v>
      </c>
      <c r="AV251" s="134" t="e">
        <f t="shared" si="204"/>
        <v>#VALUE!</v>
      </c>
      <c r="AW251" s="134" t="e">
        <f t="shared" si="205"/>
        <v>#VALUE!</v>
      </c>
      <c r="AX251" s="133" t="e">
        <f>COUNTIFS(A1_Individu_Data_Keadaan_SDMK!A$4:A$149931,K251,A1_Individu_Data_Keadaan_SDMK!S$4:S$149285,"Dokter Spesialis Anastesiologi (Sp.An)")</f>
        <v>#VALUE!</v>
      </c>
      <c r="AY251" s="135">
        <f t="shared" si="206"/>
        <v>1</v>
      </c>
      <c r="AZ251" s="134" t="e">
        <f t="shared" si="207"/>
        <v>#VALUE!</v>
      </c>
      <c r="BA251" s="134" t="e">
        <f t="shared" si="208"/>
        <v>#VALUE!</v>
      </c>
      <c r="BB251" s="133" t="e">
        <f>COUNTIFS(A1_Individu_Data_Keadaan_SDMK!A$4:A$149931,K251,A1_Individu_Data_Keadaan_SDMK!S$4:S$149285,"Dokter Spesialis Patologi Klinik (SP.PK)")</f>
        <v>#VALUE!</v>
      </c>
      <c r="BC251" s="135">
        <f t="shared" si="209"/>
        <v>1</v>
      </c>
      <c r="BD251" s="134" t="e">
        <f t="shared" si="210"/>
        <v>#VALUE!</v>
      </c>
      <c r="BE251" s="134" t="e">
        <f t="shared" si="211"/>
        <v>#VALUE!</v>
      </c>
      <c r="BF251" s="133" t="e">
        <f>COUNTIFS(A1_Individu_Data_Keadaan_SDMK!A$4:A$149931,K251,A1_Individu_Data_Keadaan_SDMK!S$4:S$149285,"Dokter Spesialis Patologi Anatomi (Sp.PA)")</f>
        <v>#VALUE!</v>
      </c>
      <c r="BG251" s="135">
        <f t="shared" si="212"/>
        <v>0</v>
      </c>
      <c r="BH251" s="134" t="e">
        <f t="shared" si="213"/>
        <v>#VALUE!</v>
      </c>
      <c r="BI251" s="134" t="e">
        <f t="shared" si="214"/>
        <v>#VALUE!</v>
      </c>
      <c r="BJ251" s="133" t="e">
        <f>COUNTIFS(A1_Individu_Data_Keadaan_SDMK!A$4:A$149931,K251,A1_Individu_Data_Keadaan_SDMK!S$4:S$149285,"Dokter Spesialis Rehabilitasi Medik (Sp.RM)")</f>
        <v>#VALUE!</v>
      </c>
      <c r="BK251" s="135" t="e">
        <f t="shared" si="215"/>
        <v>#VALUE!</v>
      </c>
      <c r="BL251" s="134" t="e">
        <f t="shared" si="216"/>
        <v>#VALUE!</v>
      </c>
      <c r="BM251" s="134" t="e">
        <f t="shared" si="217"/>
        <v>#VALUE!</v>
      </c>
      <c r="BN251" s="139" t="e">
        <f t="shared" si="218"/>
        <v>#VALUE!</v>
      </c>
    </row>
    <row r="252" spans="11:66" ht="15">
      <c r="K252" s="120" t="s">
        <v>14642</v>
      </c>
      <c r="L252" s="120" t="s">
        <v>14643</v>
      </c>
      <c r="M252" s="120" t="s">
        <v>1632</v>
      </c>
      <c r="N252" s="120" t="s">
        <v>14324</v>
      </c>
      <c r="O252" s="120" t="s">
        <v>14321</v>
      </c>
      <c r="P252" s="120">
        <v>33</v>
      </c>
      <c r="Q252" s="120">
        <v>3373</v>
      </c>
      <c r="R252" s="348" t="str">
        <f>IF(P252&lt;&gt;"",VLOOKUP(P252,'01_MASTER_KODE_WILAYAH'!H$1437:I$1470,2,FALSE),"")</f>
        <v>JAWA TENGAH</v>
      </c>
      <c r="S252" s="348" t="str">
        <f>IF(Q252&lt;&gt;"",VLOOKUP(Q252,'01_MASTER_KODE_WILAYAH'!D$5:F$1353,3,FALSE),"")</f>
        <v>KOTA SALATIGA</v>
      </c>
      <c r="T252" s="422" t="str">
        <f t="shared" si="183"/>
        <v>Kementeran</v>
      </c>
      <c r="U252" s="145" t="e">
        <f t="shared" si="184"/>
        <v>#VALUE!</v>
      </c>
      <c r="V252" s="133" t="e">
        <f>COUNTIFS(A1_Individu_Data_Keadaan_SDMK!A$4:A$149931,K252,A1_Individu_Data_Keadaan_SDMK!S$4:S$149285,"Dokter Umum")</f>
        <v>#VALUE!</v>
      </c>
      <c r="W252" s="122">
        <f t="shared" si="185"/>
        <v>18</v>
      </c>
      <c r="X252" s="134" t="e">
        <f t="shared" si="186"/>
        <v>#VALUE!</v>
      </c>
      <c r="Y252" s="134" t="e">
        <f t="shared" si="187"/>
        <v>#VALUE!</v>
      </c>
      <c r="Z252" s="133" t="e">
        <f>COUNTIFS(A1_Individu_Data_Keadaan_SDMK!A$4:A$149931,K252,A1_Individu_Data_Keadaan_SDMK!S$4:S$149285,"Dokter Gigi")</f>
        <v>#VALUE!</v>
      </c>
      <c r="AA252" s="122">
        <f t="shared" si="188"/>
        <v>4</v>
      </c>
      <c r="AB252" s="134" t="e">
        <f t="shared" si="189"/>
        <v>#VALUE!</v>
      </c>
      <c r="AC252" s="134" t="e">
        <f t="shared" si="190"/>
        <v>#VALUE!</v>
      </c>
      <c r="AD252" s="133" t="e">
        <f>COUNTIFS(A1_Individu_Data_Keadaan_SDMK!A$4:A$149931,K252,A1_Individu_Data_Keadaan_SDMK!S$4:S$149285,"Dokter Spesialis Penyakit Dalam (Sp.PD)")</f>
        <v>#VALUE!</v>
      </c>
      <c r="AE252" s="122">
        <f t="shared" si="191"/>
        <v>6</v>
      </c>
      <c r="AF252" s="134" t="e">
        <f t="shared" si="192"/>
        <v>#VALUE!</v>
      </c>
      <c r="AG252" s="134" t="e">
        <f t="shared" si="193"/>
        <v>#VALUE!</v>
      </c>
      <c r="AH252" s="133" t="e">
        <f>COUNTIFS(A1_Individu_Data_Keadaan_SDMK!A$4:A$149931,K252,A1_Individu_Data_Keadaan_SDMK!S$4:S$149285,"Dokter Spesialis Obstetri &amp; Ginekologi - Kebidanan &amp; Kandungan (Sp.OG)")</f>
        <v>#VALUE!</v>
      </c>
      <c r="AI252" s="122">
        <f t="shared" si="194"/>
        <v>6</v>
      </c>
      <c r="AJ252" s="134" t="e">
        <f t="shared" si="195"/>
        <v>#VALUE!</v>
      </c>
      <c r="AK252" s="134" t="e">
        <f t="shared" si="196"/>
        <v>#VALUE!</v>
      </c>
      <c r="AL252" s="133" t="e">
        <f>COUNTIFS(A1_Individu_Data_Keadaan_SDMK!A$4:A$149931,K252,A1_Individu_Data_Keadaan_SDMK!S$4:S$149285,"Dokter Spesialis Anak (Sp.A)")</f>
        <v>#VALUE!</v>
      </c>
      <c r="AM252" s="135">
        <f t="shared" si="197"/>
        <v>6</v>
      </c>
      <c r="AN252" s="134" t="e">
        <f t="shared" si="198"/>
        <v>#VALUE!</v>
      </c>
      <c r="AO252" s="134" t="e">
        <f t="shared" si="199"/>
        <v>#VALUE!</v>
      </c>
      <c r="AP252" s="133" t="e">
        <f>COUNTIFS(A1_Individu_Data_Keadaan_SDMK!A$4:A$149931,K252,A1_Individu_Data_Keadaan_SDMK!S$4:S$149285,"Dokter Spesialis Bedah (Sp.B)")</f>
        <v>#VALUE!</v>
      </c>
      <c r="AQ252" s="135">
        <f t="shared" si="200"/>
        <v>6</v>
      </c>
      <c r="AR252" s="134" t="e">
        <f t="shared" si="201"/>
        <v>#VALUE!</v>
      </c>
      <c r="AS252" s="134" t="e">
        <f t="shared" si="202"/>
        <v>#VALUE!</v>
      </c>
      <c r="AT252" s="133" t="e">
        <f>COUNTIFS(A1_Individu_Data_Keadaan_SDMK!A$4:A$149931,K252,A1_Individu_Data_Keadaan_SDMK!S$4:S$149285,"Dokter Spesialis Radiologi (Sp.Rad)")</f>
        <v>#VALUE!</v>
      </c>
      <c r="AU252" s="135">
        <f t="shared" si="203"/>
        <v>3</v>
      </c>
      <c r="AV252" s="134" t="e">
        <f t="shared" si="204"/>
        <v>#VALUE!</v>
      </c>
      <c r="AW252" s="134" t="e">
        <f t="shared" si="205"/>
        <v>#VALUE!</v>
      </c>
      <c r="AX252" s="133" t="e">
        <f>COUNTIFS(A1_Individu_Data_Keadaan_SDMK!A$4:A$149931,K252,A1_Individu_Data_Keadaan_SDMK!S$4:S$149285,"Dokter Spesialis Anastesiologi (Sp.An)")</f>
        <v>#VALUE!</v>
      </c>
      <c r="AY252" s="135">
        <f t="shared" si="206"/>
        <v>3</v>
      </c>
      <c r="AZ252" s="134" t="e">
        <f t="shared" si="207"/>
        <v>#VALUE!</v>
      </c>
      <c r="BA252" s="134" t="e">
        <f t="shared" si="208"/>
        <v>#VALUE!</v>
      </c>
      <c r="BB252" s="133" t="e">
        <f>COUNTIFS(A1_Individu_Data_Keadaan_SDMK!A$4:A$149931,K252,A1_Individu_Data_Keadaan_SDMK!S$4:S$149285,"Dokter Spesialis Patologi Klinik (SP.PK)")</f>
        <v>#VALUE!</v>
      </c>
      <c r="BC252" s="135">
        <f t="shared" si="209"/>
        <v>3</v>
      </c>
      <c r="BD252" s="134" t="e">
        <f t="shared" si="210"/>
        <v>#VALUE!</v>
      </c>
      <c r="BE252" s="134" t="e">
        <f t="shared" si="211"/>
        <v>#VALUE!</v>
      </c>
      <c r="BF252" s="133" t="e">
        <f>COUNTIFS(A1_Individu_Data_Keadaan_SDMK!A$4:A$149931,K252,A1_Individu_Data_Keadaan_SDMK!S$4:S$149285,"Dokter Spesialis Patologi Anatomi (Sp.PA)")</f>
        <v>#VALUE!</v>
      </c>
      <c r="BG252" s="135">
        <f t="shared" si="212"/>
        <v>0</v>
      </c>
      <c r="BH252" s="134" t="e">
        <f t="shared" si="213"/>
        <v>#VALUE!</v>
      </c>
      <c r="BI252" s="134" t="e">
        <f t="shared" si="214"/>
        <v>#VALUE!</v>
      </c>
      <c r="BJ252" s="133" t="e">
        <f>COUNTIFS(A1_Individu_Data_Keadaan_SDMK!A$4:A$149931,K252,A1_Individu_Data_Keadaan_SDMK!S$4:S$149285,"Dokter Spesialis Rehabilitasi Medik (Sp.RM)")</f>
        <v>#VALUE!</v>
      </c>
      <c r="BK252" s="135" t="e">
        <f t="shared" si="215"/>
        <v>#VALUE!</v>
      </c>
      <c r="BL252" s="134" t="e">
        <f t="shared" si="216"/>
        <v>#VALUE!</v>
      </c>
      <c r="BM252" s="134" t="e">
        <f t="shared" si="217"/>
        <v>#VALUE!</v>
      </c>
      <c r="BN252" s="139" t="e">
        <f t="shared" si="218"/>
        <v>#VALUE!</v>
      </c>
    </row>
    <row r="253" spans="11:66" ht="15">
      <c r="K253" s="120" t="s">
        <v>14644</v>
      </c>
      <c r="L253" s="120" t="s">
        <v>14645</v>
      </c>
      <c r="M253" s="120" t="s">
        <v>1632</v>
      </c>
      <c r="N253" s="120" t="s">
        <v>12209</v>
      </c>
      <c r="O253" s="120" t="s">
        <v>12203</v>
      </c>
      <c r="P253" s="120">
        <v>33</v>
      </c>
      <c r="Q253" s="120">
        <v>3373</v>
      </c>
      <c r="R253" s="348" t="str">
        <f>IF(P253&lt;&gt;"",VLOOKUP(P253,'01_MASTER_KODE_WILAYAH'!H$1437:I$1470,2,FALSE),"")</f>
        <v>JAWA TENGAH</v>
      </c>
      <c r="S253" s="348" t="str">
        <f>IF(Q253&lt;&gt;"",VLOOKUP(Q253,'01_MASTER_KODE_WILAYAH'!D$5:F$1353,3,FALSE),"")</f>
        <v>KOTA SALATIGA</v>
      </c>
      <c r="T253" s="422" t="str">
        <f t="shared" si="183"/>
        <v>Organisasi</v>
      </c>
      <c r="U253" s="145" t="e">
        <f t="shared" si="184"/>
        <v>#VALUE!</v>
      </c>
      <c r="V253" s="133" t="e">
        <f>COUNTIFS(A1_Individu_Data_Keadaan_SDMK!A$4:A$149931,K253,A1_Individu_Data_Keadaan_SDMK!S$4:S$149285,"Dokter Umum")</f>
        <v>#VALUE!</v>
      </c>
      <c r="W253" s="122">
        <f t="shared" si="185"/>
        <v>4</v>
      </c>
      <c r="X253" s="134" t="e">
        <f t="shared" si="186"/>
        <v>#VALUE!</v>
      </c>
      <c r="Y253" s="134" t="e">
        <f t="shared" si="187"/>
        <v>#VALUE!</v>
      </c>
      <c r="Z253" s="133" t="e">
        <f>COUNTIFS(A1_Individu_Data_Keadaan_SDMK!A$4:A$149931,K253,A1_Individu_Data_Keadaan_SDMK!S$4:S$149285,"Dokter Gigi")</f>
        <v>#VALUE!</v>
      </c>
      <c r="AA253" s="122">
        <f t="shared" si="188"/>
        <v>1</v>
      </c>
      <c r="AB253" s="134" t="e">
        <f t="shared" si="189"/>
        <v>#VALUE!</v>
      </c>
      <c r="AC253" s="134" t="e">
        <f t="shared" si="190"/>
        <v>#VALUE!</v>
      </c>
      <c r="AD253" s="133" t="e">
        <f>COUNTIFS(A1_Individu_Data_Keadaan_SDMK!A$4:A$149931,K253,A1_Individu_Data_Keadaan_SDMK!S$4:S$149285,"Dokter Spesialis Penyakit Dalam (Sp.PD)")</f>
        <v>#VALUE!</v>
      </c>
      <c r="AE253" s="122">
        <f t="shared" si="191"/>
        <v>1</v>
      </c>
      <c r="AF253" s="134" t="e">
        <f t="shared" si="192"/>
        <v>#VALUE!</v>
      </c>
      <c r="AG253" s="134" t="e">
        <f t="shared" si="193"/>
        <v>#VALUE!</v>
      </c>
      <c r="AH253" s="133" t="e">
        <f>COUNTIFS(A1_Individu_Data_Keadaan_SDMK!A$4:A$149931,K253,A1_Individu_Data_Keadaan_SDMK!S$4:S$149285,"Dokter Spesialis Obstetri &amp; Ginekologi - Kebidanan &amp; Kandungan (Sp.OG)")</f>
        <v>#VALUE!</v>
      </c>
      <c r="AI253" s="122">
        <f t="shared" si="194"/>
        <v>1</v>
      </c>
      <c r="AJ253" s="134" t="e">
        <f t="shared" si="195"/>
        <v>#VALUE!</v>
      </c>
      <c r="AK253" s="134" t="e">
        <f t="shared" si="196"/>
        <v>#VALUE!</v>
      </c>
      <c r="AL253" s="133" t="e">
        <f>COUNTIFS(A1_Individu_Data_Keadaan_SDMK!A$4:A$149931,K253,A1_Individu_Data_Keadaan_SDMK!S$4:S$149285,"Dokter Spesialis Anak (Sp.A)")</f>
        <v>#VALUE!</v>
      </c>
      <c r="AM253" s="135">
        <f t="shared" si="197"/>
        <v>1</v>
      </c>
      <c r="AN253" s="134" t="e">
        <f t="shared" si="198"/>
        <v>#VALUE!</v>
      </c>
      <c r="AO253" s="134" t="e">
        <f t="shared" si="199"/>
        <v>#VALUE!</v>
      </c>
      <c r="AP253" s="133" t="e">
        <f>COUNTIFS(A1_Individu_Data_Keadaan_SDMK!A$4:A$149931,K253,A1_Individu_Data_Keadaan_SDMK!S$4:S$149285,"Dokter Spesialis Bedah (Sp.B)")</f>
        <v>#VALUE!</v>
      </c>
      <c r="AQ253" s="135">
        <f t="shared" si="200"/>
        <v>1</v>
      </c>
      <c r="AR253" s="134" t="e">
        <f t="shared" si="201"/>
        <v>#VALUE!</v>
      </c>
      <c r="AS253" s="134" t="e">
        <f t="shared" si="202"/>
        <v>#VALUE!</v>
      </c>
      <c r="AT253" s="133" t="e">
        <f>COUNTIFS(A1_Individu_Data_Keadaan_SDMK!A$4:A$149931,K253,A1_Individu_Data_Keadaan_SDMK!S$4:S$149285,"Dokter Spesialis Radiologi (Sp.Rad)")</f>
        <v>#VALUE!</v>
      </c>
      <c r="AU253" s="135">
        <f t="shared" si="203"/>
        <v>0</v>
      </c>
      <c r="AV253" s="134" t="e">
        <f t="shared" si="204"/>
        <v>#VALUE!</v>
      </c>
      <c r="AW253" s="134" t="e">
        <f t="shared" si="205"/>
        <v>#VALUE!</v>
      </c>
      <c r="AX253" s="133" t="e">
        <f>COUNTIFS(A1_Individu_Data_Keadaan_SDMK!A$4:A$149931,K253,A1_Individu_Data_Keadaan_SDMK!S$4:S$149285,"Dokter Spesialis Anastesiologi (Sp.An)")</f>
        <v>#VALUE!</v>
      </c>
      <c r="AY253" s="135">
        <f t="shared" si="206"/>
        <v>0</v>
      </c>
      <c r="AZ253" s="134" t="e">
        <f t="shared" si="207"/>
        <v>#VALUE!</v>
      </c>
      <c r="BA253" s="134" t="e">
        <f t="shared" si="208"/>
        <v>#VALUE!</v>
      </c>
      <c r="BB253" s="133" t="e">
        <f>COUNTIFS(A1_Individu_Data_Keadaan_SDMK!A$4:A$149931,K253,A1_Individu_Data_Keadaan_SDMK!S$4:S$149285,"Dokter Spesialis Patologi Klinik (SP.PK)")</f>
        <v>#VALUE!</v>
      </c>
      <c r="BC253" s="135">
        <f t="shared" si="209"/>
        <v>0</v>
      </c>
      <c r="BD253" s="134" t="e">
        <f t="shared" si="210"/>
        <v>#VALUE!</v>
      </c>
      <c r="BE253" s="134" t="e">
        <f t="shared" si="211"/>
        <v>#VALUE!</v>
      </c>
      <c r="BF253" s="133" t="e">
        <f>COUNTIFS(A1_Individu_Data_Keadaan_SDMK!A$4:A$149931,K253,A1_Individu_Data_Keadaan_SDMK!S$4:S$149285,"Dokter Spesialis Patologi Anatomi (Sp.PA)")</f>
        <v>#VALUE!</v>
      </c>
      <c r="BG253" s="135">
        <f t="shared" si="212"/>
        <v>0</v>
      </c>
      <c r="BH253" s="134" t="e">
        <f t="shared" si="213"/>
        <v>#VALUE!</v>
      </c>
      <c r="BI253" s="134" t="e">
        <f t="shared" si="214"/>
        <v>#VALUE!</v>
      </c>
      <c r="BJ253" s="133" t="e">
        <f>COUNTIFS(A1_Individu_Data_Keadaan_SDMK!A$4:A$149931,K253,A1_Individu_Data_Keadaan_SDMK!S$4:S$149285,"Dokter Spesialis Rehabilitasi Medik (Sp.RM)")</f>
        <v>#VALUE!</v>
      </c>
      <c r="BK253" s="135" t="e">
        <f t="shared" si="215"/>
        <v>#VALUE!</v>
      </c>
      <c r="BL253" s="134" t="e">
        <f t="shared" si="216"/>
        <v>#VALUE!</v>
      </c>
      <c r="BM253" s="134" t="e">
        <f t="shared" si="217"/>
        <v>#VALUE!</v>
      </c>
      <c r="BN253" s="139" t="e">
        <f t="shared" si="218"/>
        <v>#VALUE!</v>
      </c>
    </row>
    <row r="254" spans="11:66" ht="15">
      <c r="K254" s="120" t="s">
        <v>14646</v>
      </c>
      <c r="L254" s="120" t="s">
        <v>14647</v>
      </c>
      <c r="M254" s="120" t="s">
        <v>1632</v>
      </c>
      <c r="N254" s="120" t="s">
        <v>12254</v>
      </c>
      <c r="O254" s="120" t="s">
        <v>12203</v>
      </c>
      <c r="P254" s="120">
        <v>33</v>
      </c>
      <c r="Q254" s="120">
        <v>3373</v>
      </c>
      <c r="R254" s="348" t="str">
        <f>IF(P254&lt;&gt;"",VLOOKUP(P254,'01_MASTER_KODE_WILAYAH'!H$1437:I$1470,2,FALSE),"")</f>
        <v>JAWA TENGAH</v>
      </c>
      <c r="S254" s="348" t="str">
        <f>IF(Q254&lt;&gt;"",VLOOKUP(Q254,'01_MASTER_KODE_WILAYAH'!D$5:F$1353,3,FALSE),"")</f>
        <v>KOTA SALATIGA</v>
      </c>
      <c r="T254" s="422" t="str">
        <f t="shared" si="183"/>
        <v>Organisasi</v>
      </c>
      <c r="U254" s="145" t="e">
        <f t="shared" si="184"/>
        <v>#VALUE!</v>
      </c>
      <c r="V254" s="133" t="e">
        <f>COUNTIFS(A1_Individu_Data_Keadaan_SDMK!A$4:A$149931,K254,A1_Individu_Data_Keadaan_SDMK!S$4:S$149285,"Dokter Umum")</f>
        <v>#VALUE!</v>
      </c>
      <c r="W254" s="122">
        <f t="shared" si="185"/>
        <v>1</v>
      </c>
      <c r="X254" s="134" t="e">
        <f t="shared" si="186"/>
        <v>#VALUE!</v>
      </c>
      <c r="Y254" s="134" t="e">
        <f t="shared" si="187"/>
        <v>#VALUE!</v>
      </c>
      <c r="Z254" s="133" t="e">
        <f>COUNTIFS(A1_Individu_Data_Keadaan_SDMK!A$4:A$149931,K254,A1_Individu_Data_Keadaan_SDMK!S$4:S$149285,"Dokter Gigi")</f>
        <v>#VALUE!</v>
      </c>
      <c r="AA254" s="122">
        <f t="shared" si="188"/>
        <v>1</v>
      </c>
      <c r="AB254" s="134" t="e">
        <f t="shared" si="189"/>
        <v>#VALUE!</v>
      </c>
      <c r="AC254" s="134" t="e">
        <f t="shared" si="190"/>
        <v>#VALUE!</v>
      </c>
      <c r="AD254" s="133" t="e">
        <f>COUNTIFS(A1_Individu_Data_Keadaan_SDMK!A$4:A$149931,K254,A1_Individu_Data_Keadaan_SDMK!S$4:S$149285,"Dokter Spesialis Penyakit Dalam (Sp.PD)")</f>
        <v>#VALUE!</v>
      </c>
      <c r="AE254" s="122">
        <f t="shared" si="191"/>
        <v>1</v>
      </c>
      <c r="AF254" s="134" t="e">
        <f t="shared" si="192"/>
        <v>#VALUE!</v>
      </c>
      <c r="AG254" s="134" t="e">
        <f t="shared" si="193"/>
        <v>#VALUE!</v>
      </c>
      <c r="AH254" s="133" t="e">
        <f>COUNTIFS(A1_Individu_Data_Keadaan_SDMK!A$4:A$149931,K254,A1_Individu_Data_Keadaan_SDMK!S$4:S$149285,"Dokter Spesialis Obstetri &amp; Ginekologi - Kebidanan &amp; Kandungan (Sp.OG)")</f>
        <v>#VALUE!</v>
      </c>
      <c r="AI254" s="122">
        <f t="shared" si="194"/>
        <v>1</v>
      </c>
      <c r="AJ254" s="134" t="e">
        <f t="shared" si="195"/>
        <v>#VALUE!</v>
      </c>
      <c r="AK254" s="134" t="e">
        <f t="shared" si="196"/>
        <v>#VALUE!</v>
      </c>
      <c r="AL254" s="133" t="e">
        <f>COUNTIFS(A1_Individu_Data_Keadaan_SDMK!A$4:A$149931,K254,A1_Individu_Data_Keadaan_SDMK!S$4:S$149285,"Dokter Spesialis Anak (Sp.A)")</f>
        <v>#VALUE!</v>
      </c>
      <c r="AM254" s="135">
        <f t="shared" si="197"/>
        <v>1</v>
      </c>
      <c r="AN254" s="134" t="e">
        <f t="shared" si="198"/>
        <v>#VALUE!</v>
      </c>
      <c r="AO254" s="134" t="e">
        <f t="shared" si="199"/>
        <v>#VALUE!</v>
      </c>
      <c r="AP254" s="133" t="e">
        <f>COUNTIFS(A1_Individu_Data_Keadaan_SDMK!A$4:A$149931,K254,A1_Individu_Data_Keadaan_SDMK!S$4:S$149285,"Dokter Spesialis Bedah (Sp.B)")</f>
        <v>#VALUE!</v>
      </c>
      <c r="AQ254" s="135">
        <f t="shared" si="200"/>
        <v>1</v>
      </c>
      <c r="AR254" s="134" t="e">
        <f t="shared" si="201"/>
        <v>#VALUE!</v>
      </c>
      <c r="AS254" s="134" t="e">
        <f t="shared" si="202"/>
        <v>#VALUE!</v>
      </c>
      <c r="AT254" s="133" t="e">
        <f>COUNTIFS(A1_Individu_Data_Keadaan_SDMK!A$4:A$149931,K254,A1_Individu_Data_Keadaan_SDMK!S$4:S$149285,"Dokter Spesialis Radiologi (Sp.Rad)")</f>
        <v>#VALUE!</v>
      </c>
      <c r="AU254" s="135">
        <f t="shared" si="203"/>
        <v>0</v>
      </c>
      <c r="AV254" s="134" t="e">
        <f t="shared" si="204"/>
        <v>#VALUE!</v>
      </c>
      <c r="AW254" s="134" t="e">
        <f t="shared" si="205"/>
        <v>#VALUE!</v>
      </c>
      <c r="AX254" s="133" t="e">
        <f>COUNTIFS(A1_Individu_Data_Keadaan_SDMK!A$4:A$149931,K254,A1_Individu_Data_Keadaan_SDMK!S$4:S$149285,"Dokter Spesialis Anastesiologi (Sp.An)")</f>
        <v>#VALUE!</v>
      </c>
      <c r="AY254" s="135">
        <f t="shared" si="206"/>
        <v>0</v>
      </c>
      <c r="AZ254" s="134" t="e">
        <f t="shared" si="207"/>
        <v>#VALUE!</v>
      </c>
      <c r="BA254" s="134" t="e">
        <f t="shared" si="208"/>
        <v>#VALUE!</v>
      </c>
      <c r="BB254" s="133" t="e">
        <f>COUNTIFS(A1_Individu_Data_Keadaan_SDMK!A$4:A$149931,K254,A1_Individu_Data_Keadaan_SDMK!S$4:S$149285,"Dokter Spesialis Patologi Klinik (SP.PK)")</f>
        <v>#VALUE!</v>
      </c>
      <c r="BC254" s="135">
        <f t="shared" si="209"/>
        <v>0</v>
      </c>
      <c r="BD254" s="134" t="e">
        <f t="shared" si="210"/>
        <v>#VALUE!</v>
      </c>
      <c r="BE254" s="134" t="e">
        <f t="shared" si="211"/>
        <v>#VALUE!</v>
      </c>
      <c r="BF254" s="133" t="e">
        <f>COUNTIFS(A1_Individu_Data_Keadaan_SDMK!A$4:A$149931,K254,A1_Individu_Data_Keadaan_SDMK!S$4:S$149285,"Dokter Spesialis Patologi Anatomi (Sp.PA)")</f>
        <v>#VALUE!</v>
      </c>
      <c r="BG254" s="135">
        <f t="shared" si="212"/>
        <v>0</v>
      </c>
      <c r="BH254" s="134" t="e">
        <f t="shared" si="213"/>
        <v>#VALUE!</v>
      </c>
      <c r="BI254" s="134" t="e">
        <f t="shared" si="214"/>
        <v>#VALUE!</v>
      </c>
      <c r="BJ254" s="133" t="e">
        <f>COUNTIFS(A1_Individu_Data_Keadaan_SDMK!A$4:A$149931,K254,A1_Individu_Data_Keadaan_SDMK!S$4:S$149285,"Dokter Spesialis Rehabilitasi Medik (Sp.RM)")</f>
        <v>#VALUE!</v>
      </c>
      <c r="BK254" s="135" t="e">
        <f t="shared" si="215"/>
        <v>#VALUE!</v>
      </c>
      <c r="BL254" s="134" t="e">
        <f t="shared" si="216"/>
        <v>#VALUE!</v>
      </c>
      <c r="BM254" s="134" t="e">
        <f t="shared" si="217"/>
        <v>#VALUE!</v>
      </c>
      <c r="BN254" s="139" t="e">
        <f t="shared" si="218"/>
        <v>#VALUE!</v>
      </c>
    </row>
    <row r="255" spans="11:66" ht="15">
      <c r="K255" s="120" t="s">
        <v>14648</v>
      </c>
      <c r="L255" s="120" t="s">
        <v>14649</v>
      </c>
      <c r="M255" s="120" t="s">
        <v>1632</v>
      </c>
      <c r="N255" s="120" t="s">
        <v>12208</v>
      </c>
      <c r="O255" s="120" t="s">
        <v>12204</v>
      </c>
      <c r="P255" s="120">
        <v>33</v>
      </c>
      <c r="Q255" s="120">
        <v>3373</v>
      </c>
      <c r="R255" s="348" t="str">
        <f>IF(P255&lt;&gt;"",VLOOKUP(P255,'01_MASTER_KODE_WILAYAH'!H$1437:I$1470,2,FALSE),"")</f>
        <v>JAWA TENGAH</v>
      </c>
      <c r="S255" s="348" t="str">
        <f>IF(Q255&lt;&gt;"",VLOOKUP(Q255,'01_MASTER_KODE_WILAYAH'!D$5:F$1353,3,FALSE),"")</f>
        <v>KOTA SALATIGA</v>
      </c>
      <c r="T255" s="422" t="str">
        <f t="shared" si="183"/>
        <v>Swasta/Lai</v>
      </c>
      <c r="U255" s="145" t="e">
        <f t="shared" si="184"/>
        <v>#VALUE!</v>
      </c>
      <c r="V255" s="133" t="e">
        <f>COUNTIFS(A1_Individu_Data_Keadaan_SDMK!A$4:A$149931,K255,A1_Individu_Data_Keadaan_SDMK!S$4:S$149285,"Dokter Umum")</f>
        <v>#VALUE!</v>
      </c>
      <c r="W255" s="122">
        <f t="shared" si="185"/>
        <v>9</v>
      </c>
      <c r="X255" s="134" t="e">
        <f t="shared" si="186"/>
        <v>#VALUE!</v>
      </c>
      <c r="Y255" s="134" t="e">
        <f t="shared" si="187"/>
        <v>#VALUE!</v>
      </c>
      <c r="Z255" s="133" t="e">
        <f>COUNTIFS(A1_Individu_Data_Keadaan_SDMK!A$4:A$149931,K255,A1_Individu_Data_Keadaan_SDMK!S$4:S$149285,"Dokter Gigi")</f>
        <v>#VALUE!</v>
      </c>
      <c r="AA255" s="122">
        <f t="shared" si="188"/>
        <v>2</v>
      </c>
      <c r="AB255" s="134" t="e">
        <f t="shared" si="189"/>
        <v>#VALUE!</v>
      </c>
      <c r="AC255" s="134" t="e">
        <f t="shared" si="190"/>
        <v>#VALUE!</v>
      </c>
      <c r="AD255" s="133" t="e">
        <f>COUNTIFS(A1_Individu_Data_Keadaan_SDMK!A$4:A$149931,K255,A1_Individu_Data_Keadaan_SDMK!S$4:S$149285,"Dokter Spesialis Penyakit Dalam (Sp.PD)")</f>
        <v>#VALUE!</v>
      </c>
      <c r="AE255" s="122">
        <f t="shared" si="191"/>
        <v>2</v>
      </c>
      <c r="AF255" s="134" t="e">
        <f t="shared" si="192"/>
        <v>#VALUE!</v>
      </c>
      <c r="AG255" s="134" t="e">
        <f t="shared" si="193"/>
        <v>#VALUE!</v>
      </c>
      <c r="AH255" s="133" t="e">
        <f>COUNTIFS(A1_Individu_Data_Keadaan_SDMK!A$4:A$149931,K255,A1_Individu_Data_Keadaan_SDMK!S$4:S$149285,"Dokter Spesialis Obstetri &amp; Ginekologi - Kebidanan &amp; Kandungan (Sp.OG)")</f>
        <v>#VALUE!</v>
      </c>
      <c r="AI255" s="122">
        <f t="shared" si="194"/>
        <v>2</v>
      </c>
      <c r="AJ255" s="134" t="e">
        <f t="shared" si="195"/>
        <v>#VALUE!</v>
      </c>
      <c r="AK255" s="134" t="e">
        <f t="shared" si="196"/>
        <v>#VALUE!</v>
      </c>
      <c r="AL255" s="133" t="e">
        <f>COUNTIFS(A1_Individu_Data_Keadaan_SDMK!A$4:A$149931,K255,A1_Individu_Data_Keadaan_SDMK!S$4:S$149285,"Dokter Spesialis Anak (Sp.A)")</f>
        <v>#VALUE!</v>
      </c>
      <c r="AM255" s="135">
        <f t="shared" si="197"/>
        <v>2</v>
      </c>
      <c r="AN255" s="134" t="e">
        <f t="shared" si="198"/>
        <v>#VALUE!</v>
      </c>
      <c r="AO255" s="134" t="e">
        <f t="shared" si="199"/>
        <v>#VALUE!</v>
      </c>
      <c r="AP255" s="133" t="e">
        <f>COUNTIFS(A1_Individu_Data_Keadaan_SDMK!A$4:A$149931,K255,A1_Individu_Data_Keadaan_SDMK!S$4:S$149285,"Dokter Spesialis Bedah (Sp.B)")</f>
        <v>#VALUE!</v>
      </c>
      <c r="AQ255" s="135">
        <f t="shared" si="200"/>
        <v>2</v>
      </c>
      <c r="AR255" s="134" t="e">
        <f t="shared" si="201"/>
        <v>#VALUE!</v>
      </c>
      <c r="AS255" s="134" t="e">
        <f t="shared" si="202"/>
        <v>#VALUE!</v>
      </c>
      <c r="AT255" s="133" t="e">
        <f>COUNTIFS(A1_Individu_Data_Keadaan_SDMK!A$4:A$149931,K255,A1_Individu_Data_Keadaan_SDMK!S$4:S$149285,"Dokter Spesialis Radiologi (Sp.Rad)")</f>
        <v>#VALUE!</v>
      </c>
      <c r="AU255" s="135">
        <f t="shared" si="203"/>
        <v>1</v>
      </c>
      <c r="AV255" s="134" t="e">
        <f t="shared" si="204"/>
        <v>#VALUE!</v>
      </c>
      <c r="AW255" s="134" t="e">
        <f t="shared" si="205"/>
        <v>#VALUE!</v>
      </c>
      <c r="AX255" s="133" t="e">
        <f>COUNTIFS(A1_Individu_Data_Keadaan_SDMK!A$4:A$149931,K255,A1_Individu_Data_Keadaan_SDMK!S$4:S$149285,"Dokter Spesialis Anastesiologi (Sp.An)")</f>
        <v>#VALUE!</v>
      </c>
      <c r="AY255" s="135">
        <f t="shared" si="206"/>
        <v>1</v>
      </c>
      <c r="AZ255" s="134" t="e">
        <f t="shared" si="207"/>
        <v>#VALUE!</v>
      </c>
      <c r="BA255" s="134" t="e">
        <f t="shared" si="208"/>
        <v>#VALUE!</v>
      </c>
      <c r="BB255" s="133" t="e">
        <f>COUNTIFS(A1_Individu_Data_Keadaan_SDMK!A$4:A$149931,K255,A1_Individu_Data_Keadaan_SDMK!S$4:S$149285,"Dokter Spesialis Patologi Klinik (SP.PK)")</f>
        <v>#VALUE!</v>
      </c>
      <c r="BC255" s="135">
        <f t="shared" si="209"/>
        <v>1</v>
      </c>
      <c r="BD255" s="134" t="e">
        <f t="shared" si="210"/>
        <v>#VALUE!</v>
      </c>
      <c r="BE255" s="134" t="e">
        <f t="shared" si="211"/>
        <v>#VALUE!</v>
      </c>
      <c r="BF255" s="133" t="e">
        <f>COUNTIFS(A1_Individu_Data_Keadaan_SDMK!A$4:A$149931,K255,A1_Individu_Data_Keadaan_SDMK!S$4:S$149285,"Dokter Spesialis Patologi Anatomi (Sp.PA)")</f>
        <v>#VALUE!</v>
      </c>
      <c r="BG255" s="135">
        <f t="shared" si="212"/>
        <v>0</v>
      </c>
      <c r="BH255" s="134" t="e">
        <f t="shared" si="213"/>
        <v>#VALUE!</v>
      </c>
      <c r="BI255" s="134" t="e">
        <f t="shared" si="214"/>
        <v>#VALUE!</v>
      </c>
      <c r="BJ255" s="133" t="e">
        <f>COUNTIFS(A1_Individu_Data_Keadaan_SDMK!A$4:A$149931,K255,A1_Individu_Data_Keadaan_SDMK!S$4:S$149285,"Dokter Spesialis Rehabilitasi Medik (Sp.RM)")</f>
        <v>#VALUE!</v>
      </c>
      <c r="BK255" s="135" t="e">
        <f t="shared" si="215"/>
        <v>#VALUE!</v>
      </c>
      <c r="BL255" s="134" t="e">
        <f t="shared" si="216"/>
        <v>#VALUE!</v>
      </c>
      <c r="BM255" s="134" t="e">
        <f t="shared" si="217"/>
        <v>#VALUE!</v>
      </c>
      <c r="BN255" s="139" t="e">
        <f t="shared" si="218"/>
        <v>#VALUE!</v>
      </c>
    </row>
    <row r="256" spans="11:66" ht="15">
      <c r="K256" s="120" t="s">
        <v>14650</v>
      </c>
      <c r="L256" s="120" t="s">
        <v>14651</v>
      </c>
      <c r="M256" s="120" t="s">
        <v>1632</v>
      </c>
      <c r="N256" s="120" t="s">
        <v>12209</v>
      </c>
      <c r="O256" s="120" t="s">
        <v>12201</v>
      </c>
      <c r="P256" s="120">
        <v>33</v>
      </c>
      <c r="Q256" s="120">
        <v>3373</v>
      </c>
      <c r="R256" s="348" t="str">
        <f>IF(P256&lt;&gt;"",VLOOKUP(P256,'01_MASTER_KODE_WILAYAH'!H$1437:I$1470,2,FALSE),"")</f>
        <v>JAWA TENGAH</v>
      </c>
      <c r="S256" s="348" t="str">
        <f>IF(Q256&lt;&gt;"",VLOOKUP(Q256,'01_MASTER_KODE_WILAYAH'!D$5:F$1353,3,FALSE),"")</f>
        <v>KOTA SALATIGA</v>
      </c>
      <c r="T256" s="422" t="str">
        <f t="shared" si="183"/>
        <v>Pemerintah</v>
      </c>
      <c r="U256" s="145" t="e">
        <f t="shared" si="184"/>
        <v>#VALUE!</v>
      </c>
      <c r="V256" s="133" t="e">
        <f>COUNTIFS(A1_Individu_Data_Keadaan_SDMK!A$4:A$149931,K256,A1_Individu_Data_Keadaan_SDMK!S$4:S$149285,"Dokter Umum")</f>
        <v>#VALUE!</v>
      </c>
      <c r="W256" s="122">
        <f t="shared" si="185"/>
        <v>4</v>
      </c>
      <c r="X256" s="134" t="e">
        <f t="shared" si="186"/>
        <v>#VALUE!</v>
      </c>
      <c r="Y256" s="134" t="e">
        <f t="shared" si="187"/>
        <v>#VALUE!</v>
      </c>
      <c r="Z256" s="133" t="e">
        <f>COUNTIFS(A1_Individu_Data_Keadaan_SDMK!A$4:A$149931,K256,A1_Individu_Data_Keadaan_SDMK!S$4:S$149285,"Dokter Gigi")</f>
        <v>#VALUE!</v>
      </c>
      <c r="AA256" s="122">
        <f t="shared" si="188"/>
        <v>1</v>
      </c>
      <c r="AB256" s="134" t="e">
        <f t="shared" si="189"/>
        <v>#VALUE!</v>
      </c>
      <c r="AC256" s="134" t="e">
        <f t="shared" si="190"/>
        <v>#VALUE!</v>
      </c>
      <c r="AD256" s="133" t="e">
        <f>COUNTIFS(A1_Individu_Data_Keadaan_SDMK!A$4:A$149931,K256,A1_Individu_Data_Keadaan_SDMK!S$4:S$149285,"Dokter Spesialis Penyakit Dalam (Sp.PD)")</f>
        <v>#VALUE!</v>
      </c>
      <c r="AE256" s="122">
        <f t="shared" si="191"/>
        <v>1</v>
      </c>
      <c r="AF256" s="134" t="e">
        <f t="shared" si="192"/>
        <v>#VALUE!</v>
      </c>
      <c r="AG256" s="134" t="e">
        <f t="shared" si="193"/>
        <v>#VALUE!</v>
      </c>
      <c r="AH256" s="133" t="e">
        <f>COUNTIFS(A1_Individu_Data_Keadaan_SDMK!A$4:A$149931,K256,A1_Individu_Data_Keadaan_SDMK!S$4:S$149285,"Dokter Spesialis Obstetri &amp; Ginekologi - Kebidanan &amp; Kandungan (Sp.OG)")</f>
        <v>#VALUE!</v>
      </c>
      <c r="AI256" s="122">
        <f t="shared" si="194"/>
        <v>1</v>
      </c>
      <c r="AJ256" s="134" t="e">
        <f t="shared" si="195"/>
        <v>#VALUE!</v>
      </c>
      <c r="AK256" s="134" t="e">
        <f t="shared" si="196"/>
        <v>#VALUE!</v>
      </c>
      <c r="AL256" s="133" t="e">
        <f>COUNTIFS(A1_Individu_Data_Keadaan_SDMK!A$4:A$149931,K256,A1_Individu_Data_Keadaan_SDMK!S$4:S$149285,"Dokter Spesialis Anak (Sp.A)")</f>
        <v>#VALUE!</v>
      </c>
      <c r="AM256" s="135">
        <f t="shared" si="197"/>
        <v>1</v>
      </c>
      <c r="AN256" s="134" t="e">
        <f t="shared" si="198"/>
        <v>#VALUE!</v>
      </c>
      <c r="AO256" s="134" t="e">
        <f t="shared" si="199"/>
        <v>#VALUE!</v>
      </c>
      <c r="AP256" s="133" t="e">
        <f>COUNTIFS(A1_Individu_Data_Keadaan_SDMK!A$4:A$149931,K256,A1_Individu_Data_Keadaan_SDMK!S$4:S$149285,"Dokter Spesialis Bedah (Sp.B)")</f>
        <v>#VALUE!</v>
      </c>
      <c r="AQ256" s="135">
        <f t="shared" si="200"/>
        <v>1</v>
      </c>
      <c r="AR256" s="134" t="e">
        <f t="shared" si="201"/>
        <v>#VALUE!</v>
      </c>
      <c r="AS256" s="134" t="e">
        <f t="shared" si="202"/>
        <v>#VALUE!</v>
      </c>
      <c r="AT256" s="133" t="e">
        <f>COUNTIFS(A1_Individu_Data_Keadaan_SDMK!A$4:A$149931,K256,A1_Individu_Data_Keadaan_SDMK!S$4:S$149285,"Dokter Spesialis Radiologi (Sp.Rad)")</f>
        <v>#VALUE!</v>
      </c>
      <c r="AU256" s="135">
        <f t="shared" si="203"/>
        <v>0</v>
      </c>
      <c r="AV256" s="134" t="e">
        <f t="shared" si="204"/>
        <v>#VALUE!</v>
      </c>
      <c r="AW256" s="134" t="e">
        <f t="shared" si="205"/>
        <v>#VALUE!</v>
      </c>
      <c r="AX256" s="133" t="e">
        <f>COUNTIFS(A1_Individu_Data_Keadaan_SDMK!A$4:A$149931,K256,A1_Individu_Data_Keadaan_SDMK!S$4:S$149285,"Dokter Spesialis Anastesiologi (Sp.An)")</f>
        <v>#VALUE!</v>
      </c>
      <c r="AY256" s="135">
        <f t="shared" si="206"/>
        <v>0</v>
      </c>
      <c r="AZ256" s="134" t="e">
        <f t="shared" si="207"/>
        <v>#VALUE!</v>
      </c>
      <c r="BA256" s="134" t="e">
        <f t="shared" si="208"/>
        <v>#VALUE!</v>
      </c>
      <c r="BB256" s="133" t="e">
        <f>COUNTIFS(A1_Individu_Data_Keadaan_SDMK!A$4:A$149931,K256,A1_Individu_Data_Keadaan_SDMK!S$4:S$149285,"Dokter Spesialis Patologi Klinik (SP.PK)")</f>
        <v>#VALUE!</v>
      </c>
      <c r="BC256" s="135">
        <f t="shared" si="209"/>
        <v>0</v>
      </c>
      <c r="BD256" s="134" t="e">
        <f t="shared" si="210"/>
        <v>#VALUE!</v>
      </c>
      <c r="BE256" s="134" t="e">
        <f t="shared" si="211"/>
        <v>#VALUE!</v>
      </c>
      <c r="BF256" s="133" t="e">
        <f>COUNTIFS(A1_Individu_Data_Keadaan_SDMK!A$4:A$149931,K256,A1_Individu_Data_Keadaan_SDMK!S$4:S$149285,"Dokter Spesialis Patologi Anatomi (Sp.PA)")</f>
        <v>#VALUE!</v>
      </c>
      <c r="BG256" s="135">
        <f t="shared" si="212"/>
        <v>0</v>
      </c>
      <c r="BH256" s="134" t="e">
        <f t="shared" si="213"/>
        <v>#VALUE!</v>
      </c>
      <c r="BI256" s="134" t="e">
        <f t="shared" si="214"/>
        <v>#VALUE!</v>
      </c>
      <c r="BJ256" s="133" t="e">
        <f>COUNTIFS(A1_Individu_Data_Keadaan_SDMK!A$4:A$149931,K256,A1_Individu_Data_Keadaan_SDMK!S$4:S$149285,"Dokter Spesialis Rehabilitasi Medik (Sp.RM)")</f>
        <v>#VALUE!</v>
      </c>
      <c r="BK256" s="135" t="e">
        <f t="shared" si="215"/>
        <v>#VALUE!</v>
      </c>
      <c r="BL256" s="134" t="e">
        <f t="shared" si="216"/>
        <v>#VALUE!</v>
      </c>
      <c r="BM256" s="134" t="e">
        <f t="shared" si="217"/>
        <v>#VALUE!</v>
      </c>
      <c r="BN256" s="139" t="e">
        <f t="shared" si="218"/>
        <v>#VALUE!</v>
      </c>
    </row>
    <row r="257" spans="11:66" ht="15">
      <c r="K257" s="120" t="s">
        <v>14652</v>
      </c>
      <c r="L257" s="120" t="s">
        <v>14653</v>
      </c>
      <c r="M257" s="120" t="s">
        <v>1632</v>
      </c>
      <c r="N257" s="120" t="s">
        <v>12208</v>
      </c>
      <c r="O257" s="120" t="s">
        <v>14225</v>
      </c>
      <c r="P257" s="120">
        <v>33</v>
      </c>
      <c r="Q257" s="120">
        <v>3373</v>
      </c>
      <c r="R257" s="348" t="str">
        <f>IF(P257&lt;&gt;"",VLOOKUP(P257,'01_MASTER_KODE_WILAYAH'!H$1437:I$1470,2,FALSE),"")</f>
        <v>JAWA TENGAH</v>
      </c>
      <c r="S257" s="348" t="str">
        <f>IF(Q257&lt;&gt;"",VLOOKUP(Q257,'01_MASTER_KODE_WILAYAH'!D$5:F$1353,3,FALSE),"")</f>
        <v>KOTA SALATIGA</v>
      </c>
      <c r="T257" s="422" t="str">
        <f t="shared" si="183"/>
        <v>Perorangan</v>
      </c>
      <c r="U257" s="145" t="e">
        <f t="shared" si="184"/>
        <v>#VALUE!</v>
      </c>
      <c r="V257" s="133" t="e">
        <f>COUNTIFS(A1_Individu_Data_Keadaan_SDMK!A$4:A$149931,K257,A1_Individu_Data_Keadaan_SDMK!S$4:S$149285,"Dokter Umum")</f>
        <v>#VALUE!</v>
      </c>
      <c r="W257" s="122">
        <f t="shared" si="185"/>
        <v>9</v>
      </c>
      <c r="X257" s="134" t="e">
        <f t="shared" si="186"/>
        <v>#VALUE!</v>
      </c>
      <c r="Y257" s="134" t="e">
        <f t="shared" si="187"/>
        <v>#VALUE!</v>
      </c>
      <c r="Z257" s="133" t="e">
        <f>COUNTIFS(A1_Individu_Data_Keadaan_SDMK!A$4:A$149931,K257,A1_Individu_Data_Keadaan_SDMK!S$4:S$149285,"Dokter Gigi")</f>
        <v>#VALUE!</v>
      </c>
      <c r="AA257" s="122">
        <f t="shared" si="188"/>
        <v>2</v>
      </c>
      <c r="AB257" s="134" t="e">
        <f t="shared" si="189"/>
        <v>#VALUE!</v>
      </c>
      <c r="AC257" s="134" t="e">
        <f t="shared" si="190"/>
        <v>#VALUE!</v>
      </c>
      <c r="AD257" s="133" t="e">
        <f>COUNTIFS(A1_Individu_Data_Keadaan_SDMK!A$4:A$149931,K257,A1_Individu_Data_Keadaan_SDMK!S$4:S$149285,"Dokter Spesialis Penyakit Dalam (Sp.PD)")</f>
        <v>#VALUE!</v>
      </c>
      <c r="AE257" s="122">
        <f t="shared" si="191"/>
        <v>2</v>
      </c>
      <c r="AF257" s="134" t="e">
        <f t="shared" si="192"/>
        <v>#VALUE!</v>
      </c>
      <c r="AG257" s="134" t="e">
        <f t="shared" si="193"/>
        <v>#VALUE!</v>
      </c>
      <c r="AH257" s="133" t="e">
        <f>COUNTIFS(A1_Individu_Data_Keadaan_SDMK!A$4:A$149931,K257,A1_Individu_Data_Keadaan_SDMK!S$4:S$149285,"Dokter Spesialis Obstetri &amp; Ginekologi - Kebidanan &amp; Kandungan (Sp.OG)")</f>
        <v>#VALUE!</v>
      </c>
      <c r="AI257" s="122">
        <f t="shared" si="194"/>
        <v>2</v>
      </c>
      <c r="AJ257" s="134" t="e">
        <f t="shared" si="195"/>
        <v>#VALUE!</v>
      </c>
      <c r="AK257" s="134" t="e">
        <f t="shared" si="196"/>
        <v>#VALUE!</v>
      </c>
      <c r="AL257" s="133" t="e">
        <f>COUNTIFS(A1_Individu_Data_Keadaan_SDMK!A$4:A$149931,K257,A1_Individu_Data_Keadaan_SDMK!S$4:S$149285,"Dokter Spesialis Anak (Sp.A)")</f>
        <v>#VALUE!</v>
      </c>
      <c r="AM257" s="135">
        <f t="shared" si="197"/>
        <v>2</v>
      </c>
      <c r="AN257" s="134" t="e">
        <f t="shared" si="198"/>
        <v>#VALUE!</v>
      </c>
      <c r="AO257" s="134" t="e">
        <f t="shared" si="199"/>
        <v>#VALUE!</v>
      </c>
      <c r="AP257" s="133" t="e">
        <f>COUNTIFS(A1_Individu_Data_Keadaan_SDMK!A$4:A$149931,K257,A1_Individu_Data_Keadaan_SDMK!S$4:S$149285,"Dokter Spesialis Bedah (Sp.B)")</f>
        <v>#VALUE!</v>
      </c>
      <c r="AQ257" s="135">
        <f t="shared" si="200"/>
        <v>2</v>
      </c>
      <c r="AR257" s="134" t="e">
        <f t="shared" si="201"/>
        <v>#VALUE!</v>
      </c>
      <c r="AS257" s="134" t="e">
        <f t="shared" si="202"/>
        <v>#VALUE!</v>
      </c>
      <c r="AT257" s="133" t="e">
        <f>COUNTIFS(A1_Individu_Data_Keadaan_SDMK!A$4:A$149931,K257,A1_Individu_Data_Keadaan_SDMK!S$4:S$149285,"Dokter Spesialis Radiologi (Sp.Rad)")</f>
        <v>#VALUE!</v>
      </c>
      <c r="AU257" s="135">
        <f t="shared" si="203"/>
        <v>1</v>
      </c>
      <c r="AV257" s="134" t="e">
        <f t="shared" si="204"/>
        <v>#VALUE!</v>
      </c>
      <c r="AW257" s="134" t="e">
        <f t="shared" si="205"/>
        <v>#VALUE!</v>
      </c>
      <c r="AX257" s="133" t="e">
        <f>COUNTIFS(A1_Individu_Data_Keadaan_SDMK!A$4:A$149931,K257,A1_Individu_Data_Keadaan_SDMK!S$4:S$149285,"Dokter Spesialis Anastesiologi (Sp.An)")</f>
        <v>#VALUE!</v>
      </c>
      <c r="AY257" s="135">
        <f t="shared" si="206"/>
        <v>1</v>
      </c>
      <c r="AZ257" s="134" t="e">
        <f t="shared" si="207"/>
        <v>#VALUE!</v>
      </c>
      <c r="BA257" s="134" t="e">
        <f t="shared" si="208"/>
        <v>#VALUE!</v>
      </c>
      <c r="BB257" s="133" t="e">
        <f>COUNTIFS(A1_Individu_Data_Keadaan_SDMK!A$4:A$149931,K257,A1_Individu_Data_Keadaan_SDMK!S$4:S$149285,"Dokter Spesialis Patologi Klinik (SP.PK)")</f>
        <v>#VALUE!</v>
      </c>
      <c r="BC257" s="135">
        <f t="shared" si="209"/>
        <v>1</v>
      </c>
      <c r="BD257" s="134" t="e">
        <f t="shared" si="210"/>
        <v>#VALUE!</v>
      </c>
      <c r="BE257" s="134" t="e">
        <f t="shared" si="211"/>
        <v>#VALUE!</v>
      </c>
      <c r="BF257" s="133" t="e">
        <f>COUNTIFS(A1_Individu_Data_Keadaan_SDMK!A$4:A$149931,K257,A1_Individu_Data_Keadaan_SDMK!S$4:S$149285,"Dokter Spesialis Patologi Anatomi (Sp.PA)")</f>
        <v>#VALUE!</v>
      </c>
      <c r="BG257" s="135">
        <f t="shared" si="212"/>
        <v>0</v>
      </c>
      <c r="BH257" s="134" t="e">
        <f t="shared" si="213"/>
        <v>#VALUE!</v>
      </c>
      <c r="BI257" s="134" t="e">
        <f t="shared" si="214"/>
        <v>#VALUE!</v>
      </c>
      <c r="BJ257" s="133" t="e">
        <f>COUNTIFS(A1_Individu_Data_Keadaan_SDMK!A$4:A$149931,K257,A1_Individu_Data_Keadaan_SDMK!S$4:S$149285,"Dokter Spesialis Rehabilitasi Medik (Sp.RM)")</f>
        <v>#VALUE!</v>
      </c>
      <c r="BK257" s="135" t="e">
        <f t="shared" si="215"/>
        <v>#VALUE!</v>
      </c>
      <c r="BL257" s="134" t="e">
        <f t="shared" si="216"/>
        <v>#VALUE!</v>
      </c>
      <c r="BM257" s="134" t="e">
        <f t="shared" si="217"/>
        <v>#VALUE!</v>
      </c>
      <c r="BN257" s="139" t="e">
        <f t="shared" si="218"/>
        <v>#VALUE!</v>
      </c>
    </row>
    <row r="258" spans="11:66" ht="15">
      <c r="K258" s="120" t="s">
        <v>14654</v>
      </c>
      <c r="L258" s="120" t="s">
        <v>14655</v>
      </c>
      <c r="M258" s="120" t="s">
        <v>1632</v>
      </c>
      <c r="N258" s="120" t="s">
        <v>14324</v>
      </c>
      <c r="O258" s="120" t="s">
        <v>14321</v>
      </c>
      <c r="P258" s="120">
        <v>33</v>
      </c>
      <c r="Q258" s="120">
        <v>3374</v>
      </c>
      <c r="R258" s="348" t="str">
        <f>IF(P258&lt;&gt;"",VLOOKUP(P258,'01_MASTER_KODE_WILAYAH'!H$1437:I$1470,2,FALSE),"")</f>
        <v>JAWA TENGAH</v>
      </c>
      <c r="S258" s="348" t="str">
        <f>IF(Q258&lt;&gt;"",VLOOKUP(Q258,'01_MASTER_KODE_WILAYAH'!D$5:F$1353,3,FALSE),"")</f>
        <v>KOTA SEMARANG</v>
      </c>
      <c r="T258" s="422" t="str">
        <f t="shared" si="183"/>
        <v>Kementeran</v>
      </c>
      <c r="U258" s="145" t="e">
        <f t="shared" si="184"/>
        <v>#VALUE!</v>
      </c>
      <c r="V258" s="133" t="e">
        <f>COUNTIFS(A1_Individu_Data_Keadaan_SDMK!A$4:A$149931,K258,A1_Individu_Data_Keadaan_SDMK!S$4:S$149285,"Dokter Umum")</f>
        <v>#VALUE!</v>
      </c>
      <c r="W258" s="122">
        <f t="shared" si="185"/>
        <v>18</v>
      </c>
      <c r="X258" s="134" t="e">
        <f t="shared" si="186"/>
        <v>#VALUE!</v>
      </c>
      <c r="Y258" s="134" t="e">
        <f t="shared" si="187"/>
        <v>#VALUE!</v>
      </c>
      <c r="Z258" s="133" t="e">
        <f>COUNTIFS(A1_Individu_Data_Keadaan_SDMK!A$4:A$149931,K258,A1_Individu_Data_Keadaan_SDMK!S$4:S$149285,"Dokter Gigi")</f>
        <v>#VALUE!</v>
      </c>
      <c r="AA258" s="122">
        <f t="shared" si="188"/>
        <v>4</v>
      </c>
      <c r="AB258" s="134" t="e">
        <f t="shared" si="189"/>
        <v>#VALUE!</v>
      </c>
      <c r="AC258" s="134" t="e">
        <f t="shared" si="190"/>
        <v>#VALUE!</v>
      </c>
      <c r="AD258" s="133" t="e">
        <f>COUNTIFS(A1_Individu_Data_Keadaan_SDMK!A$4:A$149931,K258,A1_Individu_Data_Keadaan_SDMK!S$4:S$149285,"Dokter Spesialis Penyakit Dalam (Sp.PD)")</f>
        <v>#VALUE!</v>
      </c>
      <c r="AE258" s="122">
        <f t="shared" si="191"/>
        <v>6</v>
      </c>
      <c r="AF258" s="134" t="e">
        <f t="shared" si="192"/>
        <v>#VALUE!</v>
      </c>
      <c r="AG258" s="134" t="e">
        <f t="shared" si="193"/>
        <v>#VALUE!</v>
      </c>
      <c r="AH258" s="133" t="e">
        <f>COUNTIFS(A1_Individu_Data_Keadaan_SDMK!A$4:A$149931,K258,A1_Individu_Data_Keadaan_SDMK!S$4:S$149285,"Dokter Spesialis Obstetri &amp; Ginekologi - Kebidanan &amp; Kandungan (Sp.OG)")</f>
        <v>#VALUE!</v>
      </c>
      <c r="AI258" s="122">
        <f t="shared" si="194"/>
        <v>6</v>
      </c>
      <c r="AJ258" s="134" t="e">
        <f t="shared" si="195"/>
        <v>#VALUE!</v>
      </c>
      <c r="AK258" s="134" t="e">
        <f t="shared" si="196"/>
        <v>#VALUE!</v>
      </c>
      <c r="AL258" s="133" t="e">
        <f>COUNTIFS(A1_Individu_Data_Keadaan_SDMK!A$4:A$149931,K258,A1_Individu_Data_Keadaan_SDMK!S$4:S$149285,"Dokter Spesialis Anak (Sp.A)")</f>
        <v>#VALUE!</v>
      </c>
      <c r="AM258" s="135">
        <f t="shared" si="197"/>
        <v>6</v>
      </c>
      <c r="AN258" s="134" t="e">
        <f t="shared" si="198"/>
        <v>#VALUE!</v>
      </c>
      <c r="AO258" s="134" t="e">
        <f t="shared" si="199"/>
        <v>#VALUE!</v>
      </c>
      <c r="AP258" s="133" t="e">
        <f>COUNTIFS(A1_Individu_Data_Keadaan_SDMK!A$4:A$149931,K258,A1_Individu_Data_Keadaan_SDMK!S$4:S$149285,"Dokter Spesialis Bedah (Sp.B)")</f>
        <v>#VALUE!</v>
      </c>
      <c r="AQ258" s="135">
        <f t="shared" si="200"/>
        <v>6</v>
      </c>
      <c r="AR258" s="134" t="e">
        <f t="shared" si="201"/>
        <v>#VALUE!</v>
      </c>
      <c r="AS258" s="134" t="e">
        <f t="shared" si="202"/>
        <v>#VALUE!</v>
      </c>
      <c r="AT258" s="133" t="e">
        <f>COUNTIFS(A1_Individu_Data_Keadaan_SDMK!A$4:A$149931,K258,A1_Individu_Data_Keadaan_SDMK!S$4:S$149285,"Dokter Spesialis Radiologi (Sp.Rad)")</f>
        <v>#VALUE!</v>
      </c>
      <c r="AU258" s="135">
        <f t="shared" si="203"/>
        <v>3</v>
      </c>
      <c r="AV258" s="134" t="e">
        <f t="shared" si="204"/>
        <v>#VALUE!</v>
      </c>
      <c r="AW258" s="134" t="e">
        <f t="shared" si="205"/>
        <v>#VALUE!</v>
      </c>
      <c r="AX258" s="133" t="e">
        <f>COUNTIFS(A1_Individu_Data_Keadaan_SDMK!A$4:A$149931,K258,A1_Individu_Data_Keadaan_SDMK!S$4:S$149285,"Dokter Spesialis Anastesiologi (Sp.An)")</f>
        <v>#VALUE!</v>
      </c>
      <c r="AY258" s="135">
        <f t="shared" si="206"/>
        <v>3</v>
      </c>
      <c r="AZ258" s="134" t="e">
        <f t="shared" si="207"/>
        <v>#VALUE!</v>
      </c>
      <c r="BA258" s="134" t="e">
        <f t="shared" si="208"/>
        <v>#VALUE!</v>
      </c>
      <c r="BB258" s="133" t="e">
        <f>COUNTIFS(A1_Individu_Data_Keadaan_SDMK!A$4:A$149931,K258,A1_Individu_Data_Keadaan_SDMK!S$4:S$149285,"Dokter Spesialis Patologi Klinik (SP.PK)")</f>
        <v>#VALUE!</v>
      </c>
      <c r="BC258" s="135">
        <f t="shared" si="209"/>
        <v>3</v>
      </c>
      <c r="BD258" s="134" t="e">
        <f t="shared" si="210"/>
        <v>#VALUE!</v>
      </c>
      <c r="BE258" s="134" t="e">
        <f t="shared" si="211"/>
        <v>#VALUE!</v>
      </c>
      <c r="BF258" s="133" t="e">
        <f>COUNTIFS(A1_Individu_Data_Keadaan_SDMK!A$4:A$149931,K258,A1_Individu_Data_Keadaan_SDMK!S$4:S$149285,"Dokter Spesialis Patologi Anatomi (Sp.PA)")</f>
        <v>#VALUE!</v>
      </c>
      <c r="BG258" s="135">
        <f t="shared" si="212"/>
        <v>0</v>
      </c>
      <c r="BH258" s="134" t="e">
        <f t="shared" si="213"/>
        <v>#VALUE!</v>
      </c>
      <c r="BI258" s="134" t="e">
        <f t="shared" si="214"/>
        <v>#VALUE!</v>
      </c>
      <c r="BJ258" s="133" t="e">
        <f>COUNTIFS(A1_Individu_Data_Keadaan_SDMK!A$4:A$149931,K258,A1_Individu_Data_Keadaan_SDMK!S$4:S$149285,"Dokter Spesialis Rehabilitasi Medik (Sp.RM)")</f>
        <v>#VALUE!</v>
      </c>
      <c r="BK258" s="135" t="e">
        <f t="shared" si="215"/>
        <v>#VALUE!</v>
      </c>
      <c r="BL258" s="134" t="e">
        <f t="shared" si="216"/>
        <v>#VALUE!</v>
      </c>
      <c r="BM258" s="134" t="e">
        <f t="shared" si="217"/>
        <v>#VALUE!</v>
      </c>
      <c r="BN258" s="139" t="e">
        <f t="shared" si="218"/>
        <v>#VALUE!</v>
      </c>
    </row>
    <row r="259" spans="11:66" ht="15">
      <c r="K259" s="120" t="s">
        <v>14656</v>
      </c>
      <c r="L259" s="120" t="s">
        <v>14657</v>
      </c>
      <c r="M259" s="120" t="s">
        <v>1632</v>
      </c>
      <c r="N259" s="120" t="s">
        <v>12207</v>
      </c>
      <c r="O259" s="120" t="s">
        <v>14160</v>
      </c>
      <c r="P259" s="120">
        <v>33</v>
      </c>
      <c r="Q259" s="120">
        <v>3374</v>
      </c>
      <c r="R259" s="348" t="str">
        <f>IF(P259&lt;&gt;"",VLOOKUP(P259,'01_MASTER_KODE_WILAYAH'!H$1437:I$1470,2,FALSE),"")</f>
        <v>JAWA TENGAH</v>
      </c>
      <c r="S259" s="348" t="str">
        <f>IF(Q259&lt;&gt;"",VLOOKUP(Q259,'01_MASTER_KODE_WILAYAH'!D$5:F$1353,3,FALSE),"")</f>
        <v>KOTA SEMARANG</v>
      </c>
      <c r="T259" s="422" t="str">
        <f t="shared" si="183"/>
        <v>Organisasi</v>
      </c>
      <c r="U259" s="145" t="e">
        <f t="shared" si="184"/>
        <v>#VALUE!</v>
      </c>
      <c r="V259" s="133" t="e">
        <f>COUNTIFS(A1_Individu_Data_Keadaan_SDMK!A$4:A$149931,K259,A1_Individu_Data_Keadaan_SDMK!S$4:S$149285,"Dokter Umum")</f>
        <v>#VALUE!</v>
      </c>
      <c r="W259" s="122">
        <f t="shared" si="185"/>
        <v>12</v>
      </c>
      <c r="X259" s="134" t="e">
        <f t="shared" si="186"/>
        <v>#VALUE!</v>
      </c>
      <c r="Y259" s="134" t="e">
        <f t="shared" si="187"/>
        <v>#VALUE!</v>
      </c>
      <c r="Z259" s="133" t="e">
        <f>COUNTIFS(A1_Individu_Data_Keadaan_SDMK!A$4:A$149931,K259,A1_Individu_Data_Keadaan_SDMK!S$4:S$149285,"Dokter Gigi")</f>
        <v>#VALUE!</v>
      </c>
      <c r="AA259" s="122">
        <f t="shared" si="188"/>
        <v>3</v>
      </c>
      <c r="AB259" s="134" t="e">
        <f t="shared" si="189"/>
        <v>#VALUE!</v>
      </c>
      <c r="AC259" s="134" t="e">
        <f t="shared" si="190"/>
        <v>#VALUE!</v>
      </c>
      <c r="AD259" s="133" t="e">
        <f>COUNTIFS(A1_Individu_Data_Keadaan_SDMK!A$4:A$149931,K259,A1_Individu_Data_Keadaan_SDMK!S$4:S$149285,"Dokter Spesialis Penyakit Dalam (Sp.PD)")</f>
        <v>#VALUE!</v>
      </c>
      <c r="AE259" s="122">
        <f t="shared" si="191"/>
        <v>3</v>
      </c>
      <c r="AF259" s="134" t="e">
        <f t="shared" si="192"/>
        <v>#VALUE!</v>
      </c>
      <c r="AG259" s="134" t="e">
        <f t="shared" si="193"/>
        <v>#VALUE!</v>
      </c>
      <c r="AH259" s="133" t="e">
        <f>COUNTIFS(A1_Individu_Data_Keadaan_SDMK!A$4:A$149931,K259,A1_Individu_Data_Keadaan_SDMK!S$4:S$149285,"Dokter Spesialis Obstetri &amp; Ginekologi - Kebidanan &amp; Kandungan (Sp.OG)")</f>
        <v>#VALUE!</v>
      </c>
      <c r="AI259" s="122">
        <f t="shared" si="194"/>
        <v>3</v>
      </c>
      <c r="AJ259" s="134" t="e">
        <f t="shared" si="195"/>
        <v>#VALUE!</v>
      </c>
      <c r="AK259" s="134" t="e">
        <f t="shared" si="196"/>
        <v>#VALUE!</v>
      </c>
      <c r="AL259" s="133" t="e">
        <f>COUNTIFS(A1_Individu_Data_Keadaan_SDMK!A$4:A$149931,K259,A1_Individu_Data_Keadaan_SDMK!S$4:S$149285,"Dokter Spesialis Anak (Sp.A)")</f>
        <v>#VALUE!</v>
      </c>
      <c r="AM259" s="135">
        <f t="shared" si="197"/>
        <v>3</v>
      </c>
      <c r="AN259" s="134" t="e">
        <f t="shared" si="198"/>
        <v>#VALUE!</v>
      </c>
      <c r="AO259" s="134" t="e">
        <f t="shared" si="199"/>
        <v>#VALUE!</v>
      </c>
      <c r="AP259" s="133" t="e">
        <f>COUNTIFS(A1_Individu_Data_Keadaan_SDMK!A$4:A$149931,K259,A1_Individu_Data_Keadaan_SDMK!S$4:S$149285,"Dokter Spesialis Bedah (Sp.B)")</f>
        <v>#VALUE!</v>
      </c>
      <c r="AQ259" s="135">
        <f t="shared" si="200"/>
        <v>3</v>
      </c>
      <c r="AR259" s="134" t="e">
        <f t="shared" si="201"/>
        <v>#VALUE!</v>
      </c>
      <c r="AS259" s="134" t="e">
        <f t="shared" si="202"/>
        <v>#VALUE!</v>
      </c>
      <c r="AT259" s="133" t="e">
        <f>COUNTIFS(A1_Individu_Data_Keadaan_SDMK!A$4:A$149931,K259,A1_Individu_Data_Keadaan_SDMK!S$4:S$149285,"Dokter Spesialis Radiologi (Sp.Rad)")</f>
        <v>#VALUE!</v>
      </c>
      <c r="AU259" s="135">
        <f t="shared" si="203"/>
        <v>2</v>
      </c>
      <c r="AV259" s="134" t="e">
        <f t="shared" si="204"/>
        <v>#VALUE!</v>
      </c>
      <c r="AW259" s="134" t="e">
        <f t="shared" si="205"/>
        <v>#VALUE!</v>
      </c>
      <c r="AX259" s="133" t="e">
        <f>COUNTIFS(A1_Individu_Data_Keadaan_SDMK!A$4:A$149931,K259,A1_Individu_Data_Keadaan_SDMK!S$4:S$149285,"Dokter Spesialis Anastesiologi (Sp.An)")</f>
        <v>#VALUE!</v>
      </c>
      <c r="AY259" s="135">
        <f t="shared" si="206"/>
        <v>2</v>
      </c>
      <c r="AZ259" s="134" t="e">
        <f t="shared" si="207"/>
        <v>#VALUE!</v>
      </c>
      <c r="BA259" s="134" t="e">
        <f t="shared" si="208"/>
        <v>#VALUE!</v>
      </c>
      <c r="BB259" s="133" t="e">
        <f>COUNTIFS(A1_Individu_Data_Keadaan_SDMK!A$4:A$149931,K259,A1_Individu_Data_Keadaan_SDMK!S$4:S$149285,"Dokter Spesialis Patologi Klinik (SP.PK)")</f>
        <v>#VALUE!</v>
      </c>
      <c r="BC259" s="135">
        <f t="shared" si="209"/>
        <v>2</v>
      </c>
      <c r="BD259" s="134" t="e">
        <f t="shared" si="210"/>
        <v>#VALUE!</v>
      </c>
      <c r="BE259" s="134" t="e">
        <f t="shared" si="211"/>
        <v>#VALUE!</v>
      </c>
      <c r="BF259" s="133" t="e">
        <f>COUNTIFS(A1_Individu_Data_Keadaan_SDMK!A$4:A$149931,K259,A1_Individu_Data_Keadaan_SDMK!S$4:S$149285,"Dokter Spesialis Patologi Anatomi (Sp.PA)")</f>
        <v>#VALUE!</v>
      </c>
      <c r="BG259" s="135">
        <f t="shared" si="212"/>
        <v>0</v>
      </c>
      <c r="BH259" s="134" t="e">
        <f t="shared" si="213"/>
        <v>#VALUE!</v>
      </c>
      <c r="BI259" s="134" t="e">
        <f t="shared" si="214"/>
        <v>#VALUE!</v>
      </c>
      <c r="BJ259" s="133" t="e">
        <f>COUNTIFS(A1_Individu_Data_Keadaan_SDMK!A$4:A$149931,K259,A1_Individu_Data_Keadaan_SDMK!S$4:S$149285,"Dokter Spesialis Rehabilitasi Medik (Sp.RM)")</f>
        <v>#VALUE!</v>
      </c>
      <c r="BK259" s="135" t="e">
        <f t="shared" si="215"/>
        <v>#VALUE!</v>
      </c>
      <c r="BL259" s="134" t="e">
        <f t="shared" si="216"/>
        <v>#VALUE!</v>
      </c>
      <c r="BM259" s="134" t="e">
        <f t="shared" si="217"/>
        <v>#VALUE!</v>
      </c>
      <c r="BN259" s="139" t="e">
        <f t="shared" si="218"/>
        <v>#VALUE!</v>
      </c>
    </row>
    <row r="260" spans="11:66" ht="15">
      <c r="K260" s="120" t="s">
        <v>14658</v>
      </c>
      <c r="L260" s="120" t="s">
        <v>14659</v>
      </c>
      <c r="M260" s="120" t="s">
        <v>1632</v>
      </c>
      <c r="N260" s="120" t="s">
        <v>12209</v>
      </c>
      <c r="O260" s="120" t="s">
        <v>12203</v>
      </c>
      <c r="P260" s="120">
        <v>33</v>
      </c>
      <c r="Q260" s="120">
        <v>3374</v>
      </c>
      <c r="R260" s="348" t="str">
        <f>IF(P260&lt;&gt;"",VLOOKUP(P260,'01_MASTER_KODE_WILAYAH'!H$1437:I$1470,2,FALSE),"")</f>
        <v>JAWA TENGAH</v>
      </c>
      <c r="S260" s="348" t="str">
        <f>IF(Q260&lt;&gt;"",VLOOKUP(Q260,'01_MASTER_KODE_WILAYAH'!D$5:F$1353,3,FALSE),"")</f>
        <v>KOTA SEMARANG</v>
      </c>
      <c r="T260" s="422" t="str">
        <f t="shared" si="183"/>
        <v>Organisasi</v>
      </c>
      <c r="U260" s="145" t="e">
        <f t="shared" si="184"/>
        <v>#VALUE!</v>
      </c>
      <c r="V260" s="133" t="e">
        <f>COUNTIFS(A1_Individu_Data_Keadaan_SDMK!A$4:A$149931,K260,A1_Individu_Data_Keadaan_SDMK!S$4:S$149285,"Dokter Umum")</f>
        <v>#VALUE!</v>
      </c>
      <c r="W260" s="122">
        <f t="shared" si="185"/>
        <v>4</v>
      </c>
      <c r="X260" s="134" t="e">
        <f t="shared" si="186"/>
        <v>#VALUE!</v>
      </c>
      <c r="Y260" s="134" t="e">
        <f t="shared" si="187"/>
        <v>#VALUE!</v>
      </c>
      <c r="Z260" s="133" t="e">
        <f>COUNTIFS(A1_Individu_Data_Keadaan_SDMK!A$4:A$149931,K260,A1_Individu_Data_Keadaan_SDMK!S$4:S$149285,"Dokter Gigi")</f>
        <v>#VALUE!</v>
      </c>
      <c r="AA260" s="122">
        <f t="shared" si="188"/>
        <v>1</v>
      </c>
      <c r="AB260" s="134" t="e">
        <f t="shared" si="189"/>
        <v>#VALUE!</v>
      </c>
      <c r="AC260" s="134" t="e">
        <f t="shared" si="190"/>
        <v>#VALUE!</v>
      </c>
      <c r="AD260" s="133" t="e">
        <f>COUNTIFS(A1_Individu_Data_Keadaan_SDMK!A$4:A$149931,K260,A1_Individu_Data_Keadaan_SDMK!S$4:S$149285,"Dokter Spesialis Penyakit Dalam (Sp.PD)")</f>
        <v>#VALUE!</v>
      </c>
      <c r="AE260" s="122">
        <f t="shared" si="191"/>
        <v>1</v>
      </c>
      <c r="AF260" s="134" t="e">
        <f t="shared" si="192"/>
        <v>#VALUE!</v>
      </c>
      <c r="AG260" s="134" t="e">
        <f t="shared" si="193"/>
        <v>#VALUE!</v>
      </c>
      <c r="AH260" s="133" t="e">
        <f>COUNTIFS(A1_Individu_Data_Keadaan_SDMK!A$4:A$149931,K260,A1_Individu_Data_Keadaan_SDMK!S$4:S$149285,"Dokter Spesialis Obstetri &amp; Ginekologi - Kebidanan &amp; Kandungan (Sp.OG)")</f>
        <v>#VALUE!</v>
      </c>
      <c r="AI260" s="122">
        <f t="shared" si="194"/>
        <v>1</v>
      </c>
      <c r="AJ260" s="134" t="e">
        <f t="shared" si="195"/>
        <v>#VALUE!</v>
      </c>
      <c r="AK260" s="134" t="e">
        <f t="shared" si="196"/>
        <v>#VALUE!</v>
      </c>
      <c r="AL260" s="133" t="e">
        <f>COUNTIFS(A1_Individu_Data_Keadaan_SDMK!A$4:A$149931,K260,A1_Individu_Data_Keadaan_SDMK!S$4:S$149285,"Dokter Spesialis Anak (Sp.A)")</f>
        <v>#VALUE!</v>
      </c>
      <c r="AM260" s="135">
        <f t="shared" si="197"/>
        <v>1</v>
      </c>
      <c r="AN260" s="134" t="e">
        <f t="shared" si="198"/>
        <v>#VALUE!</v>
      </c>
      <c r="AO260" s="134" t="e">
        <f t="shared" si="199"/>
        <v>#VALUE!</v>
      </c>
      <c r="AP260" s="133" t="e">
        <f>COUNTIFS(A1_Individu_Data_Keadaan_SDMK!A$4:A$149931,K260,A1_Individu_Data_Keadaan_SDMK!S$4:S$149285,"Dokter Spesialis Bedah (Sp.B)")</f>
        <v>#VALUE!</v>
      </c>
      <c r="AQ260" s="135">
        <f t="shared" si="200"/>
        <v>1</v>
      </c>
      <c r="AR260" s="134" t="e">
        <f t="shared" si="201"/>
        <v>#VALUE!</v>
      </c>
      <c r="AS260" s="134" t="e">
        <f t="shared" si="202"/>
        <v>#VALUE!</v>
      </c>
      <c r="AT260" s="133" t="e">
        <f>COUNTIFS(A1_Individu_Data_Keadaan_SDMK!A$4:A$149931,K260,A1_Individu_Data_Keadaan_SDMK!S$4:S$149285,"Dokter Spesialis Radiologi (Sp.Rad)")</f>
        <v>#VALUE!</v>
      </c>
      <c r="AU260" s="135">
        <f t="shared" si="203"/>
        <v>0</v>
      </c>
      <c r="AV260" s="134" t="e">
        <f t="shared" si="204"/>
        <v>#VALUE!</v>
      </c>
      <c r="AW260" s="134" t="e">
        <f t="shared" si="205"/>
        <v>#VALUE!</v>
      </c>
      <c r="AX260" s="133" t="e">
        <f>COUNTIFS(A1_Individu_Data_Keadaan_SDMK!A$4:A$149931,K260,A1_Individu_Data_Keadaan_SDMK!S$4:S$149285,"Dokter Spesialis Anastesiologi (Sp.An)")</f>
        <v>#VALUE!</v>
      </c>
      <c r="AY260" s="135">
        <f t="shared" si="206"/>
        <v>0</v>
      </c>
      <c r="AZ260" s="134" t="e">
        <f t="shared" si="207"/>
        <v>#VALUE!</v>
      </c>
      <c r="BA260" s="134" t="e">
        <f t="shared" si="208"/>
        <v>#VALUE!</v>
      </c>
      <c r="BB260" s="133" t="e">
        <f>COUNTIFS(A1_Individu_Data_Keadaan_SDMK!A$4:A$149931,K260,A1_Individu_Data_Keadaan_SDMK!S$4:S$149285,"Dokter Spesialis Patologi Klinik (SP.PK)")</f>
        <v>#VALUE!</v>
      </c>
      <c r="BC260" s="135">
        <f t="shared" si="209"/>
        <v>0</v>
      </c>
      <c r="BD260" s="134" t="e">
        <f t="shared" si="210"/>
        <v>#VALUE!</v>
      </c>
      <c r="BE260" s="134" t="e">
        <f t="shared" si="211"/>
        <v>#VALUE!</v>
      </c>
      <c r="BF260" s="133" t="e">
        <f>COUNTIFS(A1_Individu_Data_Keadaan_SDMK!A$4:A$149931,K260,A1_Individu_Data_Keadaan_SDMK!S$4:S$149285,"Dokter Spesialis Patologi Anatomi (Sp.PA)")</f>
        <v>#VALUE!</v>
      </c>
      <c r="BG260" s="135">
        <f t="shared" si="212"/>
        <v>0</v>
      </c>
      <c r="BH260" s="134" t="e">
        <f t="shared" si="213"/>
        <v>#VALUE!</v>
      </c>
      <c r="BI260" s="134" t="e">
        <f t="shared" si="214"/>
        <v>#VALUE!</v>
      </c>
      <c r="BJ260" s="133" t="e">
        <f>COUNTIFS(A1_Individu_Data_Keadaan_SDMK!A$4:A$149931,K260,A1_Individu_Data_Keadaan_SDMK!S$4:S$149285,"Dokter Spesialis Rehabilitasi Medik (Sp.RM)")</f>
        <v>#VALUE!</v>
      </c>
      <c r="BK260" s="135" t="e">
        <f t="shared" si="215"/>
        <v>#VALUE!</v>
      </c>
      <c r="BL260" s="134" t="e">
        <f t="shared" si="216"/>
        <v>#VALUE!</v>
      </c>
      <c r="BM260" s="134" t="e">
        <f t="shared" si="217"/>
        <v>#VALUE!</v>
      </c>
      <c r="BN260" s="139" t="e">
        <f t="shared" si="218"/>
        <v>#VALUE!</v>
      </c>
    </row>
    <row r="261" spans="11:66" ht="15">
      <c r="K261" s="120" t="s">
        <v>14660</v>
      </c>
      <c r="L261" s="120" t="s">
        <v>14661</v>
      </c>
      <c r="M261" s="120" t="s">
        <v>1632</v>
      </c>
      <c r="N261" s="120" t="s">
        <v>12207</v>
      </c>
      <c r="O261" s="120" t="s">
        <v>12203</v>
      </c>
      <c r="P261" s="120">
        <v>33</v>
      </c>
      <c r="Q261" s="120">
        <v>3374</v>
      </c>
      <c r="R261" s="348" t="str">
        <f>IF(P261&lt;&gt;"",VLOOKUP(P261,'01_MASTER_KODE_WILAYAH'!H$1437:I$1470,2,FALSE),"")</f>
        <v>JAWA TENGAH</v>
      </c>
      <c r="S261" s="348" t="str">
        <f>IF(Q261&lt;&gt;"",VLOOKUP(Q261,'01_MASTER_KODE_WILAYAH'!D$5:F$1353,3,FALSE),"")</f>
        <v>KOTA SEMARANG</v>
      </c>
      <c r="T261" s="422" t="str">
        <f t="shared" si="183"/>
        <v>Organisasi</v>
      </c>
      <c r="U261" s="145" t="e">
        <f t="shared" si="184"/>
        <v>#VALUE!</v>
      </c>
      <c r="V261" s="133" t="e">
        <f>COUNTIFS(A1_Individu_Data_Keadaan_SDMK!A$4:A$149931,K261,A1_Individu_Data_Keadaan_SDMK!S$4:S$149285,"Dokter Umum")</f>
        <v>#VALUE!</v>
      </c>
      <c r="W261" s="122">
        <f t="shared" si="185"/>
        <v>12</v>
      </c>
      <c r="X261" s="134" t="e">
        <f t="shared" si="186"/>
        <v>#VALUE!</v>
      </c>
      <c r="Y261" s="134" t="e">
        <f t="shared" si="187"/>
        <v>#VALUE!</v>
      </c>
      <c r="Z261" s="133" t="e">
        <f>COUNTIFS(A1_Individu_Data_Keadaan_SDMK!A$4:A$149931,K261,A1_Individu_Data_Keadaan_SDMK!S$4:S$149285,"Dokter Gigi")</f>
        <v>#VALUE!</v>
      </c>
      <c r="AA261" s="122">
        <f t="shared" si="188"/>
        <v>3</v>
      </c>
      <c r="AB261" s="134" t="e">
        <f t="shared" si="189"/>
        <v>#VALUE!</v>
      </c>
      <c r="AC261" s="134" t="e">
        <f t="shared" si="190"/>
        <v>#VALUE!</v>
      </c>
      <c r="AD261" s="133" t="e">
        <f>COUNTIFS(A1_Individu_Data_Keadaan_SDMK!A$4:A$149931,K261,A1_Individu_Data_Keadaan_SDMK!S$4:S$149285,"Dokter Spesialis Penyakit Dalam (Sp.PD)")</f>
        <v>#VALUE!</v>
      </c>
      <c r="AE261" s="122">
        <f t="shared" si="191"/>
        <v>3</v>
      </c>
      <c r="AF261" s="134" t="e">
        <f t="shared" si="192"/>
        <v>#VALUE!</v>
      </c>
      <c r="AG261" s="134" t="e">
        <f t="shared" si="193"/>
        <v>#VALUE!</v>
      </c>
      <c r="AH261" s="133" t="e">
        <f>COUNTIFS(A1_Individu_Data_Keadaan_SDMK!A$4:A$149931,K261,A1_Individu_Data_Keadaan_SDMK!S$4:S$149285,"Dokter Spesialis Obstetri &amp; Ginekologi - Kebidanan &amp; Kandungan (Sp.OG)")</f>
        <v>#VALUE!</v>
      </c>
      <c r="AI261" s="122">
        <f t="shared" si="194"/>
        <v>3</v>
      </c>
      <c r="AJ261" s="134" t="e">
        <f t="shared" si="195"/>
        <v>#VALUE!</v>
      </c>
      <c r="AK261" s="134" t="e">
        <f t="shared" si="196"/>
        <v>#VALUE!</v>
      </c>
      <c r="AL261" s="133" t="e">
        <f>COUNTIFS(A1_Individu_Data_Keadaan_SDMK!A$4:A$149931,K261,A1_Individu_Data_Keadaan_SDMK!S$4:S$149285,"Dokter Spesialis Anak (Sp.A)")</f>
        <v>#VALUE!</v>
      </c>
      <c r="AM261" s="135">
        <f t="shared" si="197"/>
        <v>3</v>
      </c>
      <c r="AN261" s="134" t="e">
        <f t="shared" si="198"/>
        <v>#VALUE!</v>
      </c>
      <c r="AO261" s="134" t="e">
        <f t="shared" si="199"/>
        <v>#VALUE!</v>
      </c>
      <c r="AP261" s="133" t="e">
        <f>COUNTIFS(A1_Individu_Data_Keadaan_SDMK!A$4:A$149931,K261,A1_Individu_Data_Keadaan_SDMK!S$4:S$149285,"Dokter Spesialis Bedah (Sp.B)")</f>
        <v>#VALUE!</v>
      </c>
      <c r="AQ261" s="135">
        <f t="shared" si="200"/>
        <v>3</v>
      </c>
      <c r="AR261" s="134" t="e">
        <f t="shared" si="201"/>
        <v>#VALUE!</v>
      </c>
      <c r="AS261" s="134" t="e">
        <f t="shared" si="202"/>
        <v>#VALUE!</v>
      </c>
      <c r="AT261" s="133" t="e">
        <f>COUNTIFS(A1_Individu_Data_Keadaan_SDMK!A$4:A$149931,K261,A1_Individu_Data_Keadaan_SDMK!S$4:S$149285,"Dokter Spesialis Radiologi (Sp.Rad)")</f>
        <v>#VALUE!</v>
      </c>
      <c r="AU261" s="135">
        <f t="shared" si="203"/>
        <v>2</v>
      </c>
      <c r="AV261" s="134" t="e">
        <f t="shared" si="204"/>
        <v>#VALUE!</v>
      </c>
      <c r="AW261" s="134" t="e">
        <f t="shared" si="205"/>
        <v>#VALUE!</v>
      </c>
      <c r="AX261" s="133" t="e">
        <f>COUNTIFS(A1_Individu_Data_Keadaan_SDMK!A$4:A$149931,K261,A1_Individu_Data_Keadaan_SDMK!S$4:S$149285,"Dokter Spesialis Anastesiologi (Sp.An)")</f>
        <v>#VALUE!</v>
      </c>
      <c r="AY261" s="135">
        <f t="shared" si="206"/>
        <v>2</v>
      </c>
      <c r="AZ261" s="134" t="e">
        <f t="shared" si="207"/>
        <v>#VALUE!</v>
      </c>
      <c r="BA261" s="134" t="e">
        <f t="shared" si="208"/>
        <v>#VALUE!</v>
      </c>
      <c r="BB261" s="133" t="e">
        <f>COUNTIFS(A1_Individu_Data_Keadaan_SDMK!A$4:A$149931,K261,A1_Individu_Data_Keadaan_SDMK!S$4:S$149285,"Dokter Spesialis Patologi Klinik (SP.PK)")</f>
        <v>#VALUE!</v>
      </c>
      <c r="BC261" s="135">
        <f t="shared" si="209"/>
        <v>2</v>
      </c>
      <c r="BD261" s="134" t="e">
        <f t="shared" si="210"/>
        <v>#VALUE!</v>
      </c>
      <c r="BE261" s="134" t="e">
        <f t="shared" si="211"/>
        <v>#VALUE!</v>
      </c>
      <c r="BF261" s="133" t="e">
        <f>COUNTIFS(A1_Individu_Data_Keadaan_SDMK!A$4:A$149931,K261,A1_Individu_Data_Keadaan_SDMK!S$4:S$149285,"Dokter Spesialis Patologi Anatomi (Sp.PA)")</f>
        <v>#VALUE!</v>
      </c>
      <c r="BG261" s="135">
        <f t="shared" si="212"/>
        <v>0</v>
      </c>
      <c r="BH261" s="134" t="e">
        <f t="shared" si="213"/>
        <v>#VALUE!</v>
      </c>
      <c r="BI261" s="134" t="e">
        <f t="shared" si="214"/>
        <v>#VALUE!</v>
      </c>
      <c r="BJ261" s="133" t="e">
        <f>COUNTIFS(A1_Individu_Data_Keadaan_SDMK!A$4:A$149931,K261,A1_Individu_Data_Keadaan_SDMK!S$4:S$149285,"Dokter Spesialis Rehabilitasi Medik (Sp.RM)")</f>
        <v>#VALUE!</v>
      </c>
      <c r="BK261" s="135" t="e">
        <f t="shared" si="215"/>
        <v>#VALUE!</v>
      </c>
      <c r="BL261" s="134" t="e">
        <f t="shared" si="216"/>
        <v>#VALUE!</v>
      </c>
      <c r="BM261" s="134" t="e">
        <f t="shared" si="217"/>
        <v>#VALUE!</v>
      </c>
      <c r="BN261" s="139" t="e">
        <f t="shared" si="218"/>
        <v>#VALUE!</v>
      </c>
    </row>
    <row r="262" spans="11:66" ht="15">
      <c r="K262" s="120" t="s">
        <v>14662</v>
      </c>
      <c r="L262" s="120" t="s">
        <v>14663</v>
      </c>
      <c r="M262" s="120" t="s">
        <v>1632</v>
      </c>
      <c r="N262" s="120" t="s">
        <v>12208</v>
      </c>
      <c r="O262" s="120" t="s">
        <v>12204</v>
      </c>
      <c r="P262" s="120">
        <v>33</v>
      </c>
      <c r="Q262" s="120">
        <v>3374</v>
      </c>
      <c r="R262" s="348" t="str">
        <f>IF(P262&lt;&gt;"",VLOOKUP(P262,'01_MASTER_KODE_WILAYAH'!H$1437:I$1470,2,FALSE),"")</f>
        <v>JAWA TENGAH</v>
      </c>
      <c r="S262" s="348" t="str">
        <f>IF(Q262&lt;&gt;"",VLOOKUP(Q262,'01_MASTER_KODE_WILAYAH'!D$5:F$1353,3,FALSE),"")</f>
        <v>KOTA SEMARANG</v>
      </c>
      <c r="T262" s="422" t="str">
        <f t="shared" si="183"/>
        <v>Swasta/Lai</v>
      </c>
      <c r="U262" s="145" t="e">
        <f t="shared" si="184"/>
        <v>#VALUE!</v>
      </c>
      <c r="V262" s="133" t="e">
        <f>COUNTIFS(A1_Individu_Data_Keadaan_SDMK!A$4:A$149931,K262,A1_Individu_Data_Keadaan_SDMK!S$4:S$149285,"Dokter Umum")</f>
        <v>#VALUE!</v>
      </c>
      <c r="W262" s="122">
        <f t="shared" si="185"/>
        <v>9</v>
      </c>
      <c r="X262" s="134" t="e">
        <f t="shared" si="186"/>
        <v>#VALUE!</v>
      </c>
      <c r="Y262" s="134" t="e">
        <f t="shared" si="187"/>
        <v>#VALUE!</v>
      </c>
      <c r="Z262" s="133" t="e">
        <f>COUNTIFS(A1_Individu_Data_Keadaan_SDMK!A$4:A$149931,K262,A1_Individu_Data_Keadaan_SDMK!S$4:S$149285,"Dokter Gigi")</f>
        <v>#VALUE!</v>
      </c>
      <c r="AA262" s="122">
        <f t="shared" si="188"/>
        <v>2</v>
      </c>
      <c r="AB262" s="134" t="e">
        <f t="shared" si="189"/>
        <v>#VALUE!</v>
      </c>
      <c r="AC262" s="134" t="e">
        <f t="shared" si="190"/>
        <v>#VALUE!</v>
      </c>
      <c r="AD262" s="133" t="e">
        <f>COUNTIFS(A1_Individu_Data_Keadaan_SDMK!A$4:A$149931,K262,A1_Individu_Data_Keadaan_SDMK!S$4:S$149285,"Dokter Spesialis Penyakit Dalam (Sp.PD)")</f>
        <v>#VALUE!</v>
      </c>
      <c r="AE262" s="122">
        <f t="shared" si="191"/>
        <v>2</v>
      </c>
      <c r="AF262" s="134" t="e">
        <f t="shared" si="192"/>
        <v>#VALUE!</v>
      </c>
      <c r="AG262" s="134" t="e">
        <f t="shared" si="193"/>
        <v>#VALUE!</v>
      </c>
      <c r="AH262" s="133" t="e">
        <f>COUNTIFS(A1_Individu_Data_Keadaan_SDMK!A$4:A$149931,K262,A1_Individu_Data_Keadaan_SDMK!S$4:S$149285,"Dokter Spesialis Obstetri &amp; Ginekologi - Kebidanan &amp; Kandungan (Sp.OG)")</f>
        <v>#VALUE!</v>
      </c>
      <c r="AI262" s="122">
        <f t="shared" si="194"/>
        <v>2</v>
      </c>
      <c r="AJ262" s="134" t="e">
        <f t="shared" si="195"/>
        <v>#VALUE!</v>
      </c>
      <c r="AK262" s="134" t="e">
        <f t="shared" si="196"/>
        <v>#VALUE!</v>
      </c>
      <c r="AL262" s="133" t="e">
        <f>COUNTIFS(A1_Individu_Data_Keadaan_SDMK!A$4:A$149931,K262,A1_Individu_Data_Keadaan_SDMK!S$4:S$149285,"Dokter Spesialis Anak (Sp.A)")</f>
        <v>#VALUE!</v>
      </c>
      <c r="AM262" s="135">
        <f t="shared" si="197"/>
        <v>2</v>
      </c>
      <c r="AN262" s="134" t="e">
        <f t="shared" si="198"/>
        <v>#VALUE!</v>
      </c>
      <c r="AO262" s="134" t="e">
        <f t="shared" si="199"/>
        <v>#VALUE!</v>
      </c>
      <c r="AP262" s="133" t="e">
        <f>COUNTIFS(A1_Individu_Data_Keadaan_SDMK!A$4:A$149931,K262,A1_Individu_Data_Keadaan_SDMK!S$4:S$149285,"Dokter Spesialis Bedah (Sp.B)")</f>
        <v>#VALUE!</v>
      </c>
      <c r="AQ262" s="135">
        <f t="shared" si="200"/>
        <v>2</v>
      </c>
      <c r="AR262" s="134" t="e">
        <f t="shared" si="201"/>
        <v>#VALUE!</v>
      </c>
      <c r="AS262" s="134" t="e">
        <f t="shared" si="202"/>
        <v>#VALUE!</v>
      </c>
      <c r="AT262" s="133" t="e">
        <f>COUNTIFS(A1_Individu_Data_Keadaan_SDMK!A$4:A$149931,K262,A1_Individu_Data_Keadaan_SDMK!S$4:S$149285,"Dokter Spesialis Radiologi (Sp.Rad)")</f>
        <v>#VALUE!</v>
      </c>
      <c r="AU262" s="135">
        <f t="shared" si="203"/>
        <v>1</v>
      </c>
      <c r="AV262" s="134" t="e">
        <f t="shared" si="204"/>
        <v>#VALUE!</v>
      </c>
      <c r="AW262" s="134" t="e">
        <f t="shared" si="205"/>
        <v>#VALUE!</v>
      </c>
      <c r="AX262" s="133" t="e">
        <f>COUNTIFS(A1_Individu_Data_Keadaan_SDMK!A$4:A$149931,K262,A1_Individu_Data_Keadaan_SDMK!S$4:S$149285,"Dokter Spesialis Anastesiologi (Sp.An)")</f>
        <v>#VALUE!</v>
      </c>
      <c r="AY262" s="135">
        <f t="shared" si="206"/>
        <v>1</v>
      </c>
      <c r="AZ262" s="134" t="e">
        <f t="shared" si="207"/>
        <v>#VALUE!</v>
      </c>
      <c r="BA262" s="134" t="e">
        <f t="shared" si="208"/>
        <v>#VALUE!</v>
      </c>
      <c r="BB262" s="133" t="e">
        <f>COUNTIFS(A1_Individu_Data_Keadaan_SDMK!A$4:A$149931,K262,A1_Individu_Data_Keadaan_SDMK!S$4:S$149285,"Dokter Spesialis Patologi Klinik (SP.PK)")</f>
        <v>#VALUE!</v>
      </c>
      <c r="BC262" s="135">
        <f t="shared" si="209"/>
        <v>1</v>
      </c>
      <c r="BD262" s="134" t="e">
        <f t="shared" si="210"/>
        <v>#VALUE!</v>
      </c>
      <c r="BE262" s="134" t="e">
        <f t="shared" si="211"/>
        <v>#VALUE!</v>
      </c>
      <c r="BF262" s="133" t="e">
        <f>COUNTIFS(A1_Individu_Data_Keadaan_SDMK!A$4:A$149931,K262,A1_Individu_Data_Keadaan_SDMK!S$4:S$149285,"Dokter Spesialis Patologi Anatomi (Sp.PA)")</f>
        <v>#VALUE!</v>
      </c>
      <c r="BG262" s="135">
        <f t="shared" si="212"/>
        <v>0</v>
      </c>
      <c r="BH262" s="134" t="e">
        <f t="shared" si="213"/>
        <v>#VALUE!</v>
      </c>
      <c r="BI262" s="134" t="e">
        <f t="shared" si="214"/>
        <v>#VALUE!</v>
      </c>
      <c r="BJ262" s="133" t="e">
        <f>COUNTIFS(A1_Individu_Data_Keadaan_SDMK!A$4:A$149931,K262,A1_Individu_Data_Keadaan_SDMK!S$4:S$149285,"Dokter Spesialis Rehabilitasi Medik (Sp.RM)")</f>
        <v>#VALUE!</v>
      </c>
      <c r="BK262" s="135" t="e">
        <f t="shared" si="215"/>
        <v>#VALUE!</v>
      </c>
      <c r="BL262" s="134" t="e">
        <f t="shared" si="216"/>
        <v>#VALUE!</v>
      </c>
      <c r="BM262" s="134" t="e">
        <f t="shared" si="217"/>
        <v>#VALUE!</v>
      </c>
      <c r="BN262" s="139" t="e">
        <f t="shared" si="218"/>
        <v>#VALUE!</v>
      </c>
    </row>
    <row r="263" spans="11:66" ht="15">
      <c r="K263" s="120" t="s">
        <v>14664</v>
      </c>
      <c r="L263" s="120" t="s">
        <v>14665</v>
      </c>
      <c r="M263" s="120" t="s">
        <v>1632</v>
      </c>
      <c r="N263" s="120" t="s">
        <v>12208</v>
      </c>
      <c r="O263" s="120" t="s">
        <v>9</v>
      </c>
      <c r="P263" s="120">
        <v>33</v>
      </c>
      <c r="Q263" s="120">
        <v>3374</v>
      </c>
      <c r="R263" s="348" t="str">
        <f>IF(P263&lt;&gt;"",VLOOKUP(P263,'01_MASTER_KODE_WILAYAH'!H$1437:I$1470,2,FALSE),"")</f>
        <v>JAWA TENGAH</v>
      </c>
      <c r="S263" s="348" t="str">
        <f>IF(Q263&lt;&gt;"",VLOOKUP(Q263,'01_MASTER_KODE_WILAYAH'!D$5:F$1353,3,FALSE),"")</f>
        <v>KOTA SEMARANG</v>
      </c>
      <c r="T263" s="422" t="str">
        <f t="shared" si="183"/>
        <v>TNI AD</v>
      </c>
      <c r="U263" s="145" t="e">
        <f t="shared" si="184"/>
        <v>#VALUE!</v>
      </c>
      <c r="V263" s="133" t="e">
        <f>COUNTIFS(A1_Individu_Data_Keadaan_SDMK!A$4:A$149931,K263,A1_Individu_Data_Keadaan_SDMK!S$4:S$149285,"Dokter Umum")</f>
        <v>#VALUE!</v>
      </c>
      <c r="W263" s="122">
        <f t="shared" si="185"/>
        <v>9</v>
      </c>
      <c r="X263" s="134" t="e">
        <f t="shared" si="186"/>
        <v>#VALUE!</v>
      </c>
      <c r="Y263" s="134" t="e">
        <f t="shared" si="187"/>
        <v>#VALUE!</v>
      </c>
      <c r="Z263" s="133" t="e">
        <f>COUNTIFS(A1_Individu_Data_Keadaan_SDMK!A$4:A$149931,K263,A1_Individu_Data_Keadaan_SDMK!S$4:S$149285,"Dokter Gigi")</f>
        <v>#VALUE!</v>
      </c>
      <c r="AA263" s="122">
        <f t="shared" si="188"/>
        <v>2</v>
      </c>
      <c r="AB263" s="134" t="e">
        <f t="shared" si="189"/>
        <v>#VALUE!</v>
      </c>
      <c r="AC263" s="134" t="e">
        <f t="shared" si="190"/>
        <v>#VALUE!</v>
      </c>
      <c r="AD263" s="133" t="e">
        <f>COUNTIFS(A1_Individu_Data_Keadaan_SDMK!A$4:A$149931,K263,A1_Individu_Data_Keadaan_SDMK!S$4:S$149285,"Dokter Spesialis Penyakit Dalam (Sp.PD)")</f>
        <v>#VALUE!</v>
      </c>
      <c r="AE263" s="122">
        <f t="shared" si="191"/>
        <v>2</v>
      </c>
      <c r="AF263" s="134" t="e">
        <f t="shared" si="192"/>
        <v>#VALUE!</v>
      </c>
      <c r="AG263" s="134" t="e">
        <f t="shared" si="193"/>
        <v>#VALUE!</v>
      </c>
      <c r="AH263" s="133" t="e">
        <f>COUNTIFS(A1_Individu_Data_Keadaan_SDMK!A$4:A$149931,K263,A1_Individu_Data_Keadaan_SDMK!S$4:S$149285,"Dokter Spesialis Obstetri &amp; Ginekologi - Kebidanan &amp; Kandungan (Sp.OG)")</f>
        <v>#VALUE!</v>
      </c>
      <c r="AI263" s="122">
        <f t="shared" si="194"/>
        <v>2</v>
      </c>
      <c r="AJ263" s="134" t="e">
        <f t="shared" si="195"/>
        <v>#VALUE!</v>
      </c>
      <c r="AK263" s="134" t="e">
        <f t="shared" si="196"/>
        <v>#VALUE!</v>
      </c>
      <c r="AL263" s="133" t="e">
        <f>COUNTIFS(A1_Individu_Data_Keadaan_SDMK!A$4:A$149931,K263,A1_Individu_Data_Keadaan_SDMK!S$4:S$149285,"Dokter Spesialis Anak (Sp.A)")</f>
        <v>#VALUE!</v>
      </c>
      <c r="AM263" s="135">
        <f t="shared" si="197"/>
        <v>2</v>
      </c>
      <c r="AN263" s="134" t="e">
        <f t="shared" si="198"/>
        <v>#VALUE!</v>
      </c>
      <c r="AO263" s="134" t="e">
        <f t="shared" si="199"/>
        <v>#VALUE!</v>
      </c>
      <c r="AP263" s="133" t="e">
        <f>COUNTIFS(A1_Individu_Data_Keadaan_SDMK!A$4:A$149931,K263,A1_Individu_Data_Keadaan_SDMK!S$4:S$149285,"Dokter Spesialis Bedah (Sp.B)")</f>
        <v>#VALUE!</v>
      </c>
      <c r="AQ263" s="135">
        <f t="shared" si="200"/>
        <v>2</v>
      </c>
      <c r="AR263" s="134" t="e">
        <f t="shared" si="201"/>
        <v>#VALUE!</v>
      </c>
      <c r="AS263" s="134" t="e">
        <f t="shared" si="202"/>
        <v>#VALUE!</v>
      </c>
      <c r="AT263" s="133" t="e">
        <f>COUNTIFS(A1_Individu_Data_Keadaan_SDMK!A$4:A$149931,K263,A1_Individu_Data_Keadaan_SDMK!S$4:S$149285,"Dokter Spesialis Radiologi (Sp.Rad)")</f>
        <v>#VALUE!</v>
      </c>
      <c r="AU263" s="135">
        <f t="shared" si="203"/>
        <v>1</v>
      </c>
      <c r="AV263" s="134" t="e">
        <f t="shared" si="204"/>
        <v>#VALUE!</v>
      </c>
      <c r="AW263" s="134" t="e">
        <f t="shared" si="205"/>
        <v>#VALUE!</v>
      </c>
      <c r="AX263" s="133" t="e">
        <f>COUNTIFS(A1_Individu_Data_Keadaan_SDMK!A$4:A$149931,K263,A1_Individu_Data_Keadaan_SDMK!S$4:S$149285,"Dokter Spesialis Anastesiologi (Sp.An)")</f>
        <v>#VALUE!</v>
      </c>
      <c r="AY263" s="135">
        <f t="shared" si="206"/>
        <v>1</v>
      </c>
      <c r="AZ263" s="134" t="e">
        <f t="shared" si="207"/>
        <v>#VALUE!</v>
      </c>
      <c r="BA263" s="134" t="e">
        <f t="shared" si="208"/>
        <v>#VALUE!</v>
      </c>
      <c r="BB263" s="133" t="e">
        <f>COUNTIFS(A1_Individu_Data_Keadaan_SDMK!A$4:A$149931,K263,A1_Individu_Data_Keadaan_SDMK!S$4:S$149285,"Dokter Spesialis Patologi Klinik (SP.PK)")</f>
        <v>#VALUE!</v>
      </c>
      <c r="BC263" s="135">
        <f t="shared" si="209"/>
        <v>1</v>
      </c>
      <c r="BD263" s="134" t="e">
        <f t="shared" si="210"/>
        <v>#VALUE!</v>
      </c>
      <c r="BE263" s="134" t="e">
        <f t="shared" si="211"/>
        <v>#VALUE!</v>
      </c>
      <c r="BF263" s="133" t="e">
        <f>COUNTIFS(A1_Individu_Data_Keadaan_SDMK!A$4:A$149931,K263,A1_Individu_Data_Keadaan_SDMK!S$4:S$149285,"Dokter Spesialis Patologi Anatomi (Sp.PA)")</f>
        <v>#VALUE!</v>
      </c>
      <c r="BG263" s="135">
        <f t="shared" si="212"/>
        <v>0</v>
      </c>
      <c r="BH263" s="134" t="e">
        <f t="shared" si="213"/>
        <v>#VALUE!</v>
      </c>
      <c r="BI263" s="134" t="e">
        <f t="shared" si="214"/>
        <v>#VALUE!</v>
      </c>
      <c r="BJ263" s="133" t="e">
        <f>COUNTIFS(A1_Individu_Data_Keadaan_SDMK!A$4:A$149931,K263,A1_Individu_Data_Keadaan_SDMK!S$4:S$149285,"Dokter Spesialis Rehabilitasi Medik (Sp.RM)")</f>
        <v>#VALUE!</v>
      </c>
      <c r="BK263" s="135" t="e">
        <f t="shared" si="215"/>
        <v>#VALUE!</v>
      </c>
      <c r="BL263" s="134" t="e">
        <f t="shared" si="216"/>
        <v>#VALUE!</v>
      </c>
      <c r="BM263" s="134" t="e">
        <f t="shared" si="217"/>
        <v>#VALUE!</v>
      </c>
      <c r="BN263" s="139" t="e">
        <f t="shared" si="218"/>
        <v>#VALUE!</v>
      </c>
    </row>
    <row r="264" spans="11:66" ht="15">
      <c r="K264" s="120" t="s">
        <v>14666</v>
      </c>
      <c r="L264" s="120" t="s">
        <v>14667</v>
      </c>
      <c r="M264" s="120" t="s">
        <v>1632</v>
      </c>
      <c r="N264" s="120" t="s">
        <v>12207</v>
      </c>
      <c r="O264" s="120" t="s">
        <v>12206</v>
      </c>
      <c r="P264" s="120">
        <v>33</v>
      </c>
      <c r="Q264" s="120">
        <v>3374</v>
      </c>
      <c r="R264" s="348" t="str">
        <f>IF(P264&lt;&gt;"",VLOOKUP(P264,'01_MASTER_KODE_WILAYAH'!H$1437:I$1470,2,FALSE),"")</f>
        <v>JAWA TENGAH</v>
      </c>
      <c r="S264" s="348" t="str">
        <f>IF(Q264&lt;&gt;"",VLOOKUP(Q264,'01_MASTER_KODE_WILAYAH'!D$5:F$1353,3,FALSE),"")</f>
        <v>KOTA SEMARANG</v>
      </c>
      <c r="T264" s="422" t="str">
        <f t="shared" si="183"/>
        <v>Organisasi</v>
      </c>
      <c r="U264" s="145" t="e">
        <f t="shared" si="184"/>
        <v>#VALUE!</v>
      </c>
      <c r="V264" s="133" t="e">
        <f>COUNTIFS(A1_Individu_Data_Keadaan_SDMK!A$4:A$149931,K264,A1_Individu_Data_Keadaan_SDMK!S$4:S$149285,"Dokter Umum")</f>
        <v>#VALUE!</v>
      </c>
      <c r="W264" s="122">
        <f t="shared" si="185"/>
        <v>12</v>
      </c>
      <c r="X264" s="134" t="e">
        <f t="shared" si="186"/>
        <v>#VALUE!</v>
      </c>
      <c r="Y264" s="134" t="e">
        <f t="shared" si="187"/>
        <v>#VALUE!</v>
      </c>
      <c r="Z264" s="133" t="e">
        <f>COUNTIFS(A1_Individu_Data_Keadaan_SDMK!A$4:A$149931,K264,A1_Individu_Data_Keadaan_SDMK!S$4:S$149285,"Dokter Gigi")</f>
        <v>#VALUE!</v>
      </c>
      <c r="AA264" s="122">
        <f t="shared" si="188"/>
        <v>3</v>
      </c>
      <c r="AB264" s="134" t="e">
        <f t="shared" si="189"/>
        <v>#VALUE!</v>
      </c>
      <c r="AC264" s="134" t="e">
        <f t="shared" si="190"/>
        <v>#VALUE!</v>
      </c>
      <c r="AD264" s="133" t="e">
        <f>COUNTIFS(A1_Individu_Data_Keadaan_SDMK!A$4:A$149931,K264,A1_Individu_Data_Keadaan_SDMK!S$4:S$149285,"Dokter Spesialis Penyakit Dalam (Sp.PD)")</f>
        <v>#VALUE!</v>
      </c>
      <c r="AE264" s="122">
        <f t="shared" si="191"/>
        <v>3</v>
      </c>
      <c r="AF264" s="134" t="e">
        <f t="shared" si="192"/>
        <v>#VALUE!</v>
      </c>
      <c r="AG264" s="134" t="e">
        <f t="shared" si="193"/>
        <v>#VALUE!</v>
      </c>
      <c r="AH264" s="133" t="e">
        <f>COUNTIFS(A1_Individu_Data_Keadaan_SDMK!A$4:A$149931,K264,A1_Individu_Data_Keadaan_SDMK!S$4:S$149285,"Dokter Spesialis Obstetri &amp; Ginekologi - Kebidanan &amp; Kandungan (Sp.OG)")</f>
        <v>#VALUE!</v>
      </c>
      <c r="AI264" s="122">
        <f t="shared" si="194"/>
        <v>3</v>
      </c>
      <c r="AJ264" s="134" t="e">
        <f t="shared" si="195"/>
        <v>#VALUE!</v>
      </c>
      <c r="AK264" s="134" t="e">
        <f t="shared" si="196"/>
        <v>#VALUE!</v>
      </c>
      <c r="AL264" s="133" t="e">
        <f>COUNTIFS(A1_Individu_Data_Keadaan_SDMK!A$4:A$149931,K264,A1_Individu_Data_Keadaan_SDMK!S$4:S$149285,"Dokter Spesialis Anak (Sp.A)")</f>
        <v>#VALUE!</v>
      </c>
      <c r="AM264" s="135">
        <f t="shared" si="197"/>
        <v>3</v>
      </c>
      <c r="AN264" s="134" t="e">
        <f t="shared" si="198"/>
        <v>#VALUE!</v>
      </c>
      <c r="AO264" s="134" t="e">
        <f t="shared" si="199"/>
        <v>#VALUE!</v>
      </c>
      <c r="AP264" s="133" t="e">
        <f>COUNTIFS(A1_Individu_Data_Keadaan_SDMK!A$4:A$149931,K264,A1_Individu_Data_Keadaan_SDMK!S$4:S$149285,"Dokter Spesialis Bedah (Sp.B)")</f>
        <v>#VALUE!</v>
      </c>
      <c r="AQ264" s="135">
        <f t="shared" si="200"/>
        <v>3</v>
      </c>
      <c r="AR264" s="134" t="e">
        <f t="shared" si="201"/>
        <v>#VALUE!</v>
      </c>
      <c r="AS264" s="134" t="e">
        <f t="shared" si="202"/>
        <v>#VALUE!</v>
      </c>
      <c r="AT264" s="133" t="e">
        <f>COUNTIFS(A1_Individu_Data_Keadaan_SDMK!A$4:A$149931,K264,A1_Individu_Data_Keadaan_SDMK!S$4:S$149285,"Dokter Spesialis Radiologi (Sp.Rad)")</f>
        <v>#VALUE!</v>
      </c>
      <c r="AU264" s="135">
        <f t="shared" si="203"/>
        <v>2</v>
      </c>
      <c r="AV264" s="134" t="e">
        <f t="shared" si="204"/>
        <v>#VALUE!</v>
      </c>
      <c r="AW264" s="134" t="e">
        <f t="shared" si="205"/>
        <v>#VALUE!</v>
      </c>
      <c r="AX264" s="133" t="e">
        <f>COUNTIFS(A1_Individu_Data_Keadaan_SDMK!A$4:A$149931,K264,A1_Individu_Data_Keadaan_SDMK!S$4:S$149285,"Dokter Spesialis Anastesiologi (Sp.An)")</f>
        <v>#VALUE!</v>
      </c>
      <c r="AY264" s="135">
        <f t="shared" si="206"/>
        <v>2</v>
      </c>
      <c r="AZ264" s="134" t="e">
        <f t="shared" si="207"/>
        <v>#VALUE!</v>
      </c>
      <c r="BA264" s="134" t="e">
        <f t="shared" si="208"/>
        <v>#VALUE!</v>
      </c>
      <c r="BB264" s="133" t="e">
        <f>COUNTIFS(A1_Individu_Data_Keadaan_SDMK!A$4:A$149931,K264,A1_Individu_Data_Keadaan_SDMK!S$4:S$149285,"Dokter Spesialis Patologi Klinik (SP.PK)")</f>
        <v>#VALUE!</v>
      </c>
      <c r="BC264" s="135">
        <f t="shared" si="209"/>
        <v>2</v>
      </c>
      <c r="BD264" s="134" t="e">
        <f t="shared" si="210"/>
        <v>#VALUE!</v>
      </c>
      <c r="BE264" s="134" t="e">
        <f t="shared" si="211"/>
        <v>#VALUE!</v>
      </c>
      <c r="BF264" s="133" t="e">
        <f>COUNTIFS(A1_Individu_Data_Keadaan_SDMK!A$4:A$149931,K264,A1_Individu_Data_Keadaan_SDMK!S$4:S$149285,"Dokter Spesialis Patologi Anatomi (Sp.PA)")</f>
        <v>#VALUE!</v>
      </c>
      <c r="BG264" s="135">
        <f t="shared" si="212"/>
        <v>0</v>
      </c>
      <c r="BH264" s="134" t="e">
        <f t="shared" si="213"/>
        <v>#VALUE!</v>
      </c>
      <c r="BI264" s="134" t="e">
        <f t="shared" si="214"/>
        <v>#VALUE!</v>
      </c>
      <c r="BJ264" s="133" t="e">
        <f>COUNTIFS(A1_Individu_Data_Keadaan_SDMK!A$4:A$149931,K264,A1_Individu_Data_Keadaan_SDMK!S$4:S$149285,"Dokter Spesialis Rehabilitasi Medik (Sp.RM)")</f>
        <v>#VALUE!</v>
      </c>
      <c r="BK264" s="135" t="e">
        <f t="shared" si="215"/>
        <v>#VALUE!</v>
      </c>
      <c r="BL264" s="134" t="e">
        <f t="shared" si="216"/>
        <v>#VALUE!</v>
      </c>
      <c r="BM264" s="134" t="e">
        <f t="shared" si="217"/>
        <v>#VALUE!</v>
      </c>
      <c r="BN264" s="139" t="e">
        <f t="shared" si="218"/>
        <v>#VALUE!</v>
      </c>
    </row>
    <row r="265" spans="11:66" ht="15">
      <c r="K265" s="120" t="s">
        <v>14668</v>
      </c>
      <c r="L265" s="120" t="s">
        <v>14669</v>
      </c>
      <c r="M265" s="120" t="s">
        <v>1632</v>
      </c>
      <c r="N265" s="120" t="s">
        <v>12208</v>
      </c>
      <c r="O265" s="120" t="s">
        <v>12206</v>
      </c>
      <c r="P265" s="120">
        <v>33</v>
      </c>
      <c r="Q265" s="120">
        <v>3374</v>
      </c>
      <c r="R265" s="348" t="str">
        <f>IF(P265&lt;&gt;"",VLOOKUP(P265,'01_MASTER_KODE_WILAYAH'!H$1437:I$1470,2,FALSE),"")</f>
        <v>JAWA TENGAH</v>
      </c>
      <c r="S265" s="348" t="str">
        <f>IF(Q265&lt;&gt;"",VLOOKUP(Q265,'01_MASTER_KODE_WILAYAH'!D$5:F$1353,3,FALSE),"")</f>
        <v>KOTA SEMARANG</v>
      </c>
      <c r="T265" s="422" t="str">
        <f t="shared" si="183"/>
        <v>Organisasi</v>
      </c>
      <c r="U265" s="145" t="e">
        <f t="shared" si="184"/>
        <v>#VALUE!</v>
      </c>
      <c r="V265" s="133" t="e">
        <f>COUNTIFS(A1_Individu_Data_Keadaan_SDMK!A$4:A$149931,K265,A1_Individu_Data_Keadaan_SDMK!S$4:S$149285,"Dokter Umum")</f>
        <v>#VALUE!</v>
      </c>
      <c r="W265" s="122">
        <f t="shared" si="185"/>
        <v>9</v>
      </c>
      <c r="X265" s="134" t="e">
        <f t="shared" si="186"/>
        <v>#VALUE!</v>
      </c>
      <c r="Y265" s="134" t="e">
        <f t="shared" si="187"/>
        <v>#VALUE!</v>
      </c>
      <c r="Z265" s="133" t="e">
        <f>COUNTIFS(A1_Individu_Data_Keadaan_SDMK!A$4:A$149931,K265,A1_Individu_Data_Keadaan_SDMK!S$4:S$149285,"Dokter Gigi")</f>
        <v>#VALUE!</v>
      </c>
      <c r="AA265" s="122">
        <f t="shared" si="188"/>
        <v>2</v>
      </c>
      <c r="AB265" s="134" t="e">
        <f t="shared" si="189"/>
        <v>#VALUE!</v>
      </c>
      <c r="AC265" s="134" t="e">
        <f t="shared" si="190"/>
        <v>#VALUE!</v>
      </c>
      <c r="AD265" s="133" t="e">
        <f>COUNTIFS(A1_Individu_Data_Keadaan_SDMK!A$4:A$149931,K265,A1_Individu_Data_Keadaan_SDMK!S$4:S$149285,"Dokter Spesialis Penyakit Dalam (Sp.PD)")</f>
        <v>#VALUE!</v>
      </c>
      <c r="AE265" s="122">
        <f t="shared" si="191"/>
        <v>2</v>
      </c>
      <c r="AF265" s="134" t="e">
        <f t="shared" si="192"/>
        <v>#VALUE!</v>
      </c>
      <c r="AG265" s="134" t="e">
        <f t="shared" si="193"/>
        <v>#VALUE!</v>
      </c>
      <c r="AH265" s="133" t="e">
        <f>COUNTIFS(A1_Individu_Data_Keadaan_SDMK!A$4:A$149931,K265,A1_Individu_Data_Keadaan_SDMK!S$4:S$149285,"Dokter Spesialis Obstetri &amp; Ginekologi - Kebidanan &amp; Kandungan (Sp.OG)")</f>
        <v>#VALUE!</v>
      </c>
      <c r="AI265" s="122">
        <f t="shared" si="194"/>
        <v>2</v>
      </c>
      <c r="AJ265" s="134" t="e">
        <f t="shared" si="195"/>
        <v>#VALUE!</v>
      </c>
      <c r="AK265" s="134" t="e">
        <f t="shared" si="196"/>
        <v>#VALUE!</v>
      </c>
      <c r="AL265" s="133" t="e">
        <f>COUNTIFS(A1_Individu_Data_Keadaan_SDMK!A$4:A$149931,K265,A1_Individu_Data_Keadaan_SDMK!S$4:S$149285,"Dokter Spesialis Anak (Sp.A)")</f>
        <v>#VALUE!</v>
      </c>
      <c r="AM265" s="135">
        <f t="shared" si="197"/>
        <v>2</v>
      </c>
      <c r="AN265" s="134" t="e">
        <f t="shared" si="198"/>
        <v>#VALUE!</v>
      </c>
      <c r="AO265" s="134" t="e">
        <f t="shared" si="199"/>
        <v>#VALUE!</v>
      </c>
      <c r="AP265" s="133" t="e">
        <f>COUNTIFS(A1_Individu_Data_Keadaan_SDMK!A$4:A$149931,K265,A1_Individu_Data_Keadaan_SDMK!S$4:S$149285,"Dokter Spesialis Bedah (Sp.B)")</f>
        <v>#VALUE!</v>
      </c>
      <c r="AQ265" s="135">
        <f t="shared" si="200"/>
        <v>2</v>
      </c>
      <c r="AR265" s="134" t="e">
        <f t="shared" si="201"/>
        <v>#VALUE!</v>
      </c>
      <c r="AS265" s="134" t="e">
        <f t="shared" si="202"/>
        <v>#VALUE!</v>
      </c>
      <c r="AT265" s="133" t="e">
        <f>COUNTIFS(A1_Individu_Data_Keadaan_SDMK!A$4:A$149931,K265,A1_Individu_Data_Keadaan_SDMK!S$4:S$149285,"Dokter Spesialis Radiologi (Sp.Rad)")</f>
        <v>#VALUE!</v>
      </c>
      <c r="AU265" s="135">
        <f t="shared" si="203"/>
        <v>1</v>
      </c>
      <c r="AV265" s="134" t="e">
        <f t="shared" si="204"/>
        <v>#VALUE!</v>
      </c>
      <c r="AW265" s="134" t="e">
        <f t="shared" si="205"/>
        <v>#VALUE!</v>
      </c>
      <c r="AX265" s="133" t="e">
        <f>COUNTIFS(A1_Individu_Data_Keadaan_SDMK!A$4:A$149931,K265,A1_Individu_Data_Keadaan_SDMK!S$4:S$149285,"Dokter Spesialis Anastesiologi (Sp.An)")</f>
        <v>#VALUE!</v>
      </c>
      <c r="AY265" s="135">
        <f t="shared" si="206"/>
        <v>1</v>
      </c>
      <c r="AZ265" s="134" t="e">
        <f t="shared" si="207"/>
        <v>#VALUE!</v>
      </c>
      <c r="BA265" s="134" t="e">
        <f t="shared" si="208"/>
        <v>#VALUE!</v>
      </c>
      <c r="BB265" s="133" t="e">
        <f>COUNTIFS(A1_Individu_Data_Keadaan_SDMK!A$4:A$149931,K265,A1_Individu_Data_Keadaan_SDMK!S$4:S$149285,"Dokter Spesialis Patologi Klinik (SP.PK)")</f>
        <v>#VALUE!</v>
      </c>
      <c r="BC265" s="135">
        <f t="shared" si="209"/>
        <v>1</v>
      </c>
      <c r="BD265" s="134" t="e">
        <f t="shared" si="210"/>
        <v>#VALUE!</v>
      </c>
      <c r="BE265" s="134" t="e">
        <f t="shared" si="211"/>
        <v>#VALUE!</v>
      </c>
      <c r="BF265" s="133" t="e">
        <f>COUNTIFS(A1_Individu_Data_Keadaan_SDMK!A$4:A$149931,K265,A1_Individu_Data_Keadaan_SDMK!S$4:S$149285,"Dokter Spesialis Patologi Anatomi (Sp.PA)")</f>
        <v>#VALUE!</v>
      </c>
      <c r="BG265" s="135">
        <f t="shared" si="212"/>
        <v>0</v>
      </c>
      <c r="BH265" s="134" t="e">
        <f t="shared" si="213"/>
        <v>#VALUE!</v>
      </c>
      <c r="BI265" s="134" t="e">
        <f t="shared" si="214"/>
        <v>#VALUE!</v>
      </c>
      <c r="BJ265" s="133" t="e">
        <f>COUNTIFS(A1_Individu_Data_Keadaan_SDMK!A$4:A$149931,K265,A1_Individu_Data_Keadaan_SDMK!S$4:S$149285,"Dokter Spesialis Rehabilitasi Medik (Sp.RM)")</f>
        <v>#VALUE!</v>
      </c>
      <c r="BK265" s="135" t="e">
        <f t="shared" si="215"/>
        <v>#VALUE!</v>
      </c>
      <c r="BL265" s="134" t="e">
        <f t="shared" si="216"/>
        <v>#VALUE!</v>
      </c>
      <c r="BM265" s="134" t="e">
        <f t="shared" si="217"/>
        <v>#VALUE!</v>
      </c>
      <c r="BN265" s="139" t="e">
        <f t="shared" si="218"/>
        <v>#VALUE!</v>
      </c>
    </row>
    <row r="266" spans="11:66" ht="15">
      <c r="K266" s="120" t="s">
        <v>14670</v>
      </c>
      <c r="L266" s="120" t="s">
        <v>14671</v>
      </c>
      <c r="M266" s="120" t="s">
        <v>1632</v>
      </c>
      <c r="N266" s="120" t="s">
        <v>12208</v>
      </c>
      <c r="O266" s="120" t="s">
        <v>243</v>
      </c>
      <c r="P266" s="120">
        <v>33</v>
      </c>
      <c r="Q266" s="120">
        <v>3374</v>
      </c>
      <c r="R266" s="348" t="str">
        <f>IF(P266&lt;&gt;"",VLOOKUP(P266,'01_MASTER_KODE_WILAYAH'!H$1437:I$1470,2,FALSE),"")</f>
        <v>JAWA TENGAH</v>
      </c>
      <c r="S266" s="348" t="str">
        <f>IF(Q266&lt;&gt;"",VLOOKUP(Q266,'01_MASTER_KODE_WILAYAH'!D$5:F$1353,3,FALSE),"")</f>
        <v>KOTA SEMARANG</v>
      </c>
      <c r="T266" s="422" t="str">
        <f t="shared" si="183"/>
        <v>POLRI</v>
      </c>
      <c r="U266" s="145" t="e">
        <f t="shared" si="184"/>
        <v>#VALUE!</v>
      </c>
      <c r="V266" s="133" t="e">
        <f>COUNTIFS(A1_Individu_Data_Keadaan_SDMK!A$4:A$149931,K266,A1_Individu_Data_Keadaan_SDMK!S$4:S$149285,"Dokter Umum")</f>
        <v>#VALUE!</v>
      </c>
      <c r="W266" s="122">
        <f t="shared" si="185"/>
        <v>9</v>
      </c>
      <c r="X266" s="134" t="e">
        <f t="shared" si="186"/>
        <v>#VALUE!</v>
      </c>
      <c r="Y266" s="134" t="e">
        <f t="shared" si="187"/>
        <v>#VALUE!</v>
      </c>
      <c r="Z266" s="133" t="e">
        <f>COUNTIFS(A1_Individu_Data_Keadaan_SDMK!A$4:A$149931,K266,A1_Individu_Data_Keadaan_SDMK!S$4:S$149285,"Dokter Gigi")</f>
        <v>#VALUE!</v>
      </c>
      <c r="AA266" s="122">
        <f t="shared" si="188"/>
        <v>2</v>
      </c>
      <c r="AB266" s="134" t="e">
        <f t="shared" si="189"/>
        <v>#VALUE!</v>
      </c>
      <c r="AC266" s="134" t="e">
        <f t="shared" si="190"/>
        <v>#VALUE!</v>
      </c>
      <c r="AD266" s="133" t="e">
        <f>COUNTIFS(A1_Individu_Data_Keadaan_SDMK!A$4:A$149931,K266,A1_Individu_Data_Keadaan_SDMK!S$4:S$149285,"Dokter Spesialis Penyakit Dalam (Sp.PD)")</f>
        <v>#VALUE!</v>
      </c>
      <c r="AE266" s="122">
        <f t="shared" si="191"/>
        <v>2</v>
      </c>
      <c r="AF266" s="134" t="e">
        <f t="shared" si="192"/>
        <v>#VALUE!</v>
      </c>
      <c r="AG266" s="134" t="e">
        <f t="shared" si="193"/>
        <v>#VALUE!</v>
      </c>
      <c r="AH266" s="133" t="e">
        <f>COUNTIFS(A1_Individu_Data_Keadaan_SDMK!A$4:A$149931,K266,A1_Individu_Data_Keadaan_SDMK!S$4:S$149285,"Dokter Spesialis Obstetri &amp; Ginekologi - Kebidanan &amp; Kandungan (Sp.OG)")</f>
        <v>#VALUE!</v>
      </c>
      <c r="AI266" s="122">
        <f t="shared" si="194"/>
        <v>2</v>
      </c>
      <c r="AJ266" s="134" t="e">
        <f t="shared" si="195"/>
        <v>#VALUE!</v>
      </c>
      <c r="AK266" s="134" t="e">
        <f t="shared" si="196"/>
        <v>#VALUE!</v>
      </c>
      <c r="AL266" s="133" t="e">
        <f>COUNTIFS(A1_Individu_Data_Keadaan_SDMK!A$4:A$149931,K266,A1_Individu_Data_Keadaan_SDMK!S$4:S$149285,"Dokter Spesialis Anak (Sp.A)")</f>
        <v>#VALUE!</v>
      </c>
      <c r="AM266" s="135">
        <f t="shared" si="197"/>
        <v>2</v>
      </c>
      <c r="AN266" s="134" t="e">
        <f t="shared" si="198"/>
        <v>#VALUE!</v>
      </c>
      <c r="AO266" s="134" t="e">
        <f t="shared" si="199"/>
        <v>#VALUE!</v>
      </c>
      <c r="AP266" s="133" t="e">
        <f>COUNTIFS(A1_Individu_Data_Keadaan_SDMK!A$4:A$149931,K266,A1_Individu_Data_Keadaan_SDMK!S$4:S$149285,"Dokter Spesialis Bedah (Sp.B)")</f>
        <v>#VALUE!</v>
      </c>
      <c r="AQ266" s="135">
        <f t="shared" si="200"/>
        <v>2</v>
      </c>
      <c r="AR266" s="134" t="e">
        <f t="shared" si="201"/>
        <v>#VALUE!</v>
      </c>
      <c r="AS266" s="134" t="e">
        <f t="shared" si="202"/>
        <v>#VALUE!</v>
      </c>
      <c r="AT266" s="133" t="e">
        <f>COUNTIFS(A1_Individu_Data_Keadaan_SDMK!A$4:A$149931,K266,A1_Individu_Data_Keadaan_SDMK!S$4:S$149285,"Dokter Spesialis Radiologi (Sp.Rad)")</f>
        <v>#VALUE!</v>
      </c>
      <c r="AU266" s="135">
        <f t="shared" si="203"/>
        <v>1</v>
      </c>
      <c r="AV266" s="134" t="e">
        <f t="shared" si="204"/>
        <v>#VALUE!</v>
      </c>
      <c r="AW266" s="134" t="e">
        <f t="shared" si="205"/>
        <v>#VALUE!</v>
      </c>
      <c r="AX266" s="133" t="e">
        <f>COUNTIFS(A1_Individu_Data_Keadaan_SDMK!A$4:A$149931,K266,A1_Individu_Data_Keadaan_SDMK!S$4:S$149285,"Dokter Spesialis Anastesiologi (Sp.An)")</f>
        <v>#VALUE!</v>
      </c>
      <c r="AY266" s="135">
        <f t="shared" si="206"/>
        <v>1</v>
      </c>
      <c r="AZ266" s="134" t="e">
        <f t="shared" si="207"/>
        <v>#VALUE!</v>
      </c>
      <c r="BA266" s="134" t="e">
        <f t="shared" si="208"/>
        <v>#VALUE!</v>
      </c>
      <c r="BB266" s="133" t="e">
        <f>COUNTIFS(A1_Individu_Data_Keadaan_SDMK!A$4:A$149931,K266,A1_Individu_Data_Keadaan_SDMK!S$4:S$149285,"Dokter Spesialis Patologi Klinik (SP.PK)")</f>
        <v>#VALUE!</v>
      </c>
      <c r="BC266" s="135">
        <f t="shared" si="209"/>
        <v>1</v>
      </c>
      <c r="BD266" s="134" t="e">
        <f t="shared" si="210"/>
        <v>#VALUE!</v>
      </c>
      <c r="BE266" s="134" t="e">
        <f t="shared" si="211"/>
        <v>#VALUE!</v>
      </c>
      <c r="BF266" s="133" t="e">
        <f>COUNTIFS(A1_Individu_Data_Keadaan_SDMK!A$4:A$149931,K266,A1_Individu_Data_Keadaan_SDMK!S$4:S$149285,"Dokter Spesialis Patologi Anatomi (Sp.PA)")</f>
        <v>#VALUE!</v>
      </c>
      <c r="BG266" s="135">
        <f t="shared" si="212"/>
        <v>0</v>
      </c>
      <c r="BH266" s="134" t="e">
        <f t="shared" si="213"/>
        <v>#VALUE!</v>
      </c>
      <c r="BI266" s="134" t="e">
        <f t="shared" si="214"/>
        <v>#VALUE!</v>
      </c>
      <c r="BJ266" s="133" t="e">
        <f>COUNTIFS(A1_Individu_Data_Keadaan_SDMK!A$4:A$149931,K266,A1_Individu_Data_Keadaan_SDMK!S$4:S$149285,"Dokter Spesialis Rehabilitasi Medik (Sp.RM)")</f>
        <v>#VALUE!</v>
      </c>
      <c r="BK266" s="135" t="e">
        <f t="shared" si="215"/>
        <v>#VALUE!</v>
      </c>
      <c r="BL266" s="134" t="e">
        <f t="shared" si="216"/>
        <v>#VALUE!</v>
      </c>
      <c r="BM266" s="134" t="e">
        <f t="shared" si="217"/>
        <v>#VALUE!</v>
      </c>
      <c r="BN266" s="139" t="e">
        <f t="shared" si="218"/>
        <v>#VALUE!</v>
      </c>
    </row>
    <row r="267" spans="11:66" ht="15">
      <c r="K267" s="120" t="s">
        <v>14672</v>
      </c>
      <c r="L267" s="120" t="s">
        <v>14673</v>
      </c>
      <c r="M267" s="120" t="s">
        <v>1632</v>
      </c>
      <c r="N267" s="120" t="s">
        <v>12208</v>
      </c>
      <c r="O267" s="120" t="s">
        <v>14233</v>
      </c>
      <c r="P267" s="120">
        <v>33</v>
      </c>
      <c r="Q267" s="120">
        <v>3374</v>
      </c>
      <c r="R267" s="348" t="str">
        <f>IF(P267&lt;&gt;"",VLOOKUP(P267,'01_MASTER_KODE_WILAYAH'!H$1437:I$1470,2,FALSE),"")</f>
        <v>JAWA TENGAH</v>
      </c>
      <c r="S267" s="348" t="str">
        <f>IF(Q267&lt;&gt;"",VLOOKUP(Q267,'01_MASTER_KODE_WILAYAH'!D$5:F$1353,3,FALSE),"")</f>
        <v>KOTA SEMARANG</v>
      </c>
      <c r="T267" s="422" t="str">
        <f t="shared" si="183"/>
        <v>Organisasi</v>
      </c>
      <c r="U267" s="145" t="e">
        <f t="shared" si="184"/>
        <v>#VALUE!</v>
      </c>
      <c r="V267" s="133" t="e">
        <f>COUNTIFS(A1_Individu_Data_Keadaan_SDMK!A$4:A$149931,K267,A1_Individu_Data_Keadaan_SDMK!S$4:S$149285,"Dokter Umum")</f>
        <v>#VALUE!</v>
      </c>
      <c r="W267" s="122">
        <f t="shared" si="185"/>
        <v>9</v>
      </c>
      <c r="X267" s="134" t="e">
        <f t="shared" si="186"/>
        <v>#VALUE!</v>
      </c>
      <c r="Y267" s="134" t="e">
        <f t="shared" si="187"/>
        <v>#VALUE!</v>
      </c>
      <c r="Z267" s="133" t="e">
        <f>COUNTIFS(A1_Individu_Data_Keadaan_SDMK!A$4:A$149931,K267,A1_Individu_Data_Keadaan_SDMK!S$4:S$149285,"Dokter Gigi")</f>
        <v>#VALUE!</v>
      </c>
      <c r="AA267" s="122">
        <f t="shared" si="188"/>
        <v>2</v>
      </c>
      <c r="AB267" s="134" t="e">
        <f t="shared" si="189"/>
        <v>#VALUE!</v>
      </c>
      <c r="AC267" s="134" t="e">
        <f t="shared" si="190"/>
        <v>#VALUE!</v>
      </c>
      <c r="AD267" s="133" t="e">
        <f>COUNTIFS(A1_Individu_Data_Keadaan_SDMK!A$4:A$149931,K267,A1_Individu_Data_Keadaan_SDMK!S$4:S$149285,"Dokter Spesialis Penyakit Dalam (Sp.PD)")</f>
        <v>#VALUE!</v>
      </c>
      <c r="AE267" s="122">
        <f t="shared" si="191"/>
        <v>2</v>
      </c>
      <c r="AF267" s="134" t="e">
        <f t="shared" si="192"/>
        <v>#VALUE!</v>
      </c>
      <c r="AG267" s="134" t="e">
        <f t="shared" si="193"/>
        <v>#VALUE!</v>
      </c>
      <c r="AH267" s="133" t="e">
        <f>COUNTIFS(A1_Individu_Data_Keadaan_SDMK!A$4:A$149931,K267,A1_Individu_Data_Keadaan_SDMK!S$4:S$149285,"Dokter Spesialis Obstetri &amp; Ginekologi - Kebidanan &amp; Kandungan (Sp.OG)")</f>
        <v>#VALUE!</v>
      </c>
      <c r="AI267" s="122">
        <f t="shared" si="194"/>
        <v>2</v>
      </c>
      <c r="AJ267" s="134" t="e">
        <f t="shared" si="195"/>
        <v>#VALUE!</v>
      </c>
      <c r="AK267" s="134" t="e">
        <f t="shared" si="196"/>
        <v>#VALUE!</v>
      </c>
      <c r="AL267" s="133" t="e">
        <f>COUNTIFS(A1_Individu_Data_Keadaan_SDMK!A$4:A$149931,K267,A1_Individu_Data_Keadaan_SDMK!S$4:S$149285,"Dokter Spesialis Anak (Sp.A)")</f>
        <v>#VALUE!</v>
      </c>
      <c r="AM267" s="135">
        <f t="shared" si="197"/>
        <v>2</v>
      </c>
      <c r="AN267" s="134" t="e">
        <f t="shared" si="198"/>
        <v>#VALUE!</v>
      </c>
      <c r="AO267" s="134" t="e">
        <f t="shared" si="199"/>
        <v>#VALUE!</v>
      </c>
      <c r="AP267" s="133" t="e">
        <f>COUNTIFS(A1_Individu_Data_Keadaan_SDMK!A$4:A$149931,K267,A1_Individu_Data_Keadaan_SDMK!S$4:S$149285,"Dokter Spesialis Bedah (Sp.B)")</f>
        <v>#VALUE!</v>
      </c>
      <c r="AQ267" s="135">
        <f t="shared" si="200"/>
        <v>2</v>
      </c>
      <c r="AR267" s="134" t="e">
        <f t="shared" si="201"/>
        <v>#VALUE!</v>
      </c>
      <c r="AS267" s="134" t="e">
        <f t="shared" si="202"/>
        <v>#VALUE!</v>
      </c>
      <c r="AT267" s="133" t="e">
        <f>COUNTIFS(A1_Individu_Data_Keadaan_SDMK!A$4:A$149931,K267,A1_Individu_Data_Keadaan_SDMK!S$4:S$149285,"Dokter Spesialis Radiologi (Sp.Rad)")</f>
        <v>#VALUE!</v>
      </c>
      <c r="AU267" s="135">
        <f t="shared" si="203"/>
        <v>1</v>
      </c>
      <c r="AV267" s="134" t="e">
        <f t="shared" si="204"/>
        <v>#VALUE!</v>
      </c>
      <c r="AW267" s="134" t="e">
        <f t="shared" si="205"/>
        <v>#VALUE!</v>
      </c>
      <c r="AX267" s="133" t="e">
        <f>COUNTIFS(A1_Individu_Data_Keadaan_SDMK!A$4:A$149931,K267,A1_Individu_Data_Keadaan_SDMK!S$4:S$149285,"Dokter Spesialis Anastesiologi (Sp.An)")</f>
        <v>#VALUE!</v>
      </c>
      <c r="AY267" s="135">
        <f t="shared" si="206"/>
        <v>1</v>
      </c>
      <c r="AZ267" s="134" t="e">
        <f t="shared" si="207"/>
        <v>#VALUE!</v>
      </c>
      <c r="BA267" s="134" t="e">
        <f t="shared" si="208"/>
        <v>#VALUE!</v>
      </c>
      <c r="BB267" s="133" t="e">
        <f>COUNTIFS(A1_Individu_Data_Keadaan_SDMK!A$4:A$149931,K267,A1_Individu_Data_Keadaan_SDMK!S$4:S$149285,"Dokter Spesialis Patologi Klinik (SP.PK)")</f>
        <v>#VALUE!</v>
      </c>
      <c r="BC267" s="135">
        <f t="shared" si="209"/>
        <v>1</v>
      </c>
      <c r="BD267" s="134" t="e">
        <f t="shared" si="210"/>
        <v>#VALUE!</v>
      </c>
      <c r="BE267" s="134" t="e">
        <f t="shared" si="211"/>
        <v>#VALUE!</v>
      </c>
      <c r="BF267" s="133" t="e">
        <f>COUNTIFS(A1_Individu_Data_Keadaan_SDMK!A$4:A$149931,K267,A1_Individu_Data_Keadaan_SDMK!S$4:S$149285,"Dokter Spesialis Patologi Anatomi (Sp.PA)")</f>
        <v>#VALUE!</v>
      </c>
      <c r="BG267" s="135">
        <f t="shared" si="212"/>
        <v>0</v>
      </c>
      <c r="BH267" s="134" t="e">
        <f t="shared" si="213"/>
        <v>#VALUE!</v>
      </c>
      <c r="BI267" s="134" t="e">
        <f t="shared" si="214"/>
        <v>#VALUE!</v>
      </c>
      <c r="BJ267" s="133" t="e">
        <f>COUNTIFS(A1_Individu_Data_Keadaan_SDMK!A$4:A$149931,K267,A1_Individu_Data_Keadaan_SDMK!S$4:S$149285,"Dokter Spesialis Rehabilitasi Medik (Sp.RM)")</f>
        <v>#VALUE!</v>
      </c>
      <c r="BK267" s="135" t="e">
        <f t="shared" si="215"/>
        <v>#VALUE!</v>
      </c>
      <c r="BL267" s="134" t="e">
        <f t="shared" si="216"/>
        <v>#VALUE!</v>
      </c>
      <c r="BM267" s="134" t="e">
        <f t="shared" si="217"/>
        <v>#VALUE!</v>
      </c>
      <c r="BN267" s="139" t="e">
        <f t="shared" si="218"/>
        <v>#VALUE!</v>
      </c>
    </row>
    <row r="268" spans="11:66" ht="15">
      <c r="K268" s="120" t="s">
        <v>14674</v>
      </c>
      <c r="L268" s="120" t="s">
        <v>14675</v>
      </c>
      <c r="M268" s="120" t="s">
        <v>1632</v>
      </c>
      <c r="N268" s="120" t="s">
        <v>14324</v>
      </c>
      <c r="O268" s="120" t="s">
        <v>11675</v>
      </c>
      <c r="P268" s="120">
        <v>33</v>
      </c>
      <c r="Q268" s="120">
        <v>3374</v>
      </c>
      <c r="R268" s="348" t="str">
        <f>IF(P268&lt;&gt;"",VLOOKUP(P268,'01_MASTER_KODE_WILAYAH'!H$1437:I$1470,2,FALSE),"")</f>
        <v>JAWA TENGAH</v>
      </c>
      <c r="S268" s="348" t="str">
        <f>IF(Q268&lt;&gt;"",VLOOKUP(Q268,'01_MASTER_KODE_WILAYAH'!D$5:F$1353,3,FALSE),"")</f>
        <v>KOTA SEMARANG</v>
      </c>
      <c r="T268" s="422" t="str">
        <f t="shared" si="183"/>
        <v>Pemerintah</v>
      </c>
      <c r="U268" s="145" t="e">
        <f t="shared" si="184"/>
        <v>#VALUE!</v>
      </c>
      <c r="V268" s="133" t="e">
        <f>COUNTIFS(A1_Individu_Data_Keadaan_SDMK!A$4:A$149931,K268,A1_Individu_Data_Keadaan_SDMK!S$4:S$149285,"Dokter Umum")</f>
        <v>#VALUE!</v>
      </c>
      <c r="W268" s="122">
        <f t="shared" si="185"/>
        <v>18</v>
      </c>
      <c r="X268" s="134" t="e">
        <f t="shared" si="186"/>
        <v>#VALUE!</v>
      </c>
      <c r="Y268" s="134" t="e">
        <f t="shared" si="187"/>
        <v>#VALUE!</v>
      </c>
      <c r="Z268" s="133" t="e">
        <f>COUNTIFS(A1_Individu_Data_Keadaan_SDMK!A$4:A$149931,K268,A1_Individu_Data_Keadaan_SDMK!S$4:S$149285,"Dokter Gigi")</f>
        <v>#VALUE!</v>
      </c>
      <c r="AA268" s="122">
        <f t="shared" si="188"/>
        <v>4</v>
      </c>
      <c r="AB268" s="134" t="e">
        <f t="shared" si="189"/>
        <v>#VALUE!</v>
      </c>
      <c r="AC268" s="134" t="e">
        <f t="shared" si="190"/>
        <v>#VALUE!</v>
      </c>
      <c r="AD268" s="133" t="e">
        <f>COUNTIFS(A1_Individu_Data_Keadaan_SDMK!A$4:A$149931,K268,A1_Individu_Data_Keadaan_SDMK!S$4:S$149285,"Dokter Spesialis Penyakit Dalam (Sp.PD)")</f>
        <v>#VALUE!</v>
      </c>
      <c r="AE268" s="122">
        <f t="shared" si="191"/>
        <v>6</v>
      </c>
      <c r="AF268" s="134" t="e">
        <f t="shared" si="192"/>
        <v>#VALUE!</v>
      </c>
      <c r="AG268" s="134" t="e">
        <f t="shared" si="193"/>
        <v>#VALUE!</v>
      </c>
      <c r="AH268" s="133" t="e">
        <f>COUNTIFS(A1_Individu_Data_Keadaan_SDMK!A$4:A$149931,K268,A1_Individu_Data_Keadaan_SDMK!S$4:S$149285,"Dokter Spesialis Obstetri &amp; Ginekologi - Kebidanan &amp; Kandungan (Sp.OG)")</f>
        <v>#VALUE!</v>
      </c>
      <c r="AI268" s="122">
        <f t="shared" si="194"/>
        <v>6</v>
      </c>
      <c r="AJ268" s="134" t="e">
        <f t="shared" si="195"/>
        <v>#VALUE!</v>
      </c>
      <c r="AK268" s="134" t="e">
        <f t="shared" si="196"/>
        <v>#VALUE!</v>
      </c>
      <c r="AL268" s="133" t="e">
        <f>COUNTIFS(A1_Individu_Data_Keadaan_SDMK!A$4:A$149931,K268,A1_Individu_Data_Keadaan_SDMK!S$4:S$149285,"Dokter Spesialis Anak (Sp.A)")</f>
        <v>#VALUE!</v>
      </c>
      <c r="AM268" s="135">
        <f t="shared" si="197"/>
        <v>6</v>
      </c>
      <c r="AN268" s="134" t="e">
        <f t="shared" si="198"/>
        <v>#VALUE!</v>
      </c>
      <c r="AO268" s="134" t="e">
        <f t="shared" si="199"/>
        <v>#VALUE!</v>
      </c>
      <c r="AP268" s="133" t="e">
        <f>COUNTIFS(A1_Individu_Data_Keadaan_SDMK!A$4:A$149931,K268,A1_Individu_Data_Keadaan_SDMK!S$4:S$149285,"Dokter Spesialis Bedah (Sp.B)")</f>
        <v>#VALUE!</v>
      </c>
      <c r="AQ268" s="135">
        <f t="shared" si="200"/>
        <v>6</v>
      </c>
      <c r="AR268" s="134" t="e">
        <f t="shared" si="201"/>
        <v>#VALUE!</v>
      </c>
      <c r="AS268" s="134" t="e">
        <f t="shared" si="202"/>
        <v>#VALUE!</v>
      </c>
      <c r="AT268" s="133" t="e">
        <f>COUNTIFS(A1_Individu_Data_Keadaan_SDMK!A$4:A$149931,K268,A1_Individu_Data_Keadaan_SDMK!S$4:S$149285,"Dokter Spesialis Radiologi (Sp.Rad)")</f>
        <v>#VALUE!</v>
      </c>
      <c r="AU268" s="135">
        <f t="shared" si="203"/>
        <v>3</v>
      </c>
      <c r="AV268" s="134" t="e">
        <f t="shared" si="204"/>
        <v>#VALUE!</v>
      </c>
      <c r="AW268" s="134" t="e">
        <f t="shared" si="205"/>
        <v>#VALUE!</v>
      </c>
      <c r="AX268" s="133" t="e">
        <f>COUNTIFS(A1_Individu_Data_Keadaan_SDMK!A$4:A$149931,K268,A1_Individu_Data_Keadaan_SDMK!S$4:S$149285,"Dokter Spesialis Anastesiologi (Sp.An)")</f>
        <v>#VALUE!</v>
      </c>
      <c r="AY268" s="135">
        <f t="shared" si="206"/>
        <v>3</v>
      </c>
      <c r="AZ268" s="134" t="e">
        <f t="shared" si="207"/>
        <v>#VALUE!</v>
      </c>
      <c r="BA268" s="134" t="e">
        <f t="shared" si="208"/>
        <v>#VALUE!</v>
      </c>
      <c r="BB268" s="133" t="e">
        <f>COUNTIFS(A1_Individu_Data_Keadaan_SDMK!A$4:A$149931,K268,A1_Individu_Data_Keadaan_SDMK!S$4:S$149285,"Dokter Spesialis Patologi Klinik (SP.PK)")</f>
        <v>#VALUE!</v>
      </c>
      <c r="BC268" s="135">
        <f t="shared" si="209"/>
        <v>3</v>
      </c>
      <c r="BD268" s="134" t="e">
        <f t="shared" si="210"/>
        <v>#VALUE!</v>
      </c>
      <c r="BE268" s="134" t="e">
        <f t="shared" si="211"/>
        <v>#VALUE!</v>
      </c>
      <c r="BF268" s="133" t="e">
        <f>COUNTIFS(A1_Individu_Data_Keadaan_SDMK!A$4:A$149931,K268,A1_Individu_Data_Keadaan_SDMK!S$4:S$149285,"Dokter Spesialis Patologi Anatomi (Sp.PA)")</f>
        <v>#VALUE!</v>
      </c>
      <c r="BG268" s="135">
        <f t="shared" si="212"/>
        <v>0</v>
      </c>
      <c r="BH268" s="134" t="e">
        <f t="shared" si="213"/>
        <v>#VALUE!</v>
      </c>
      <c r="BI268" s="134" t="e">
        <f t="shared" si="214"/>
        <v>#VALUE!</v>
      </c>
      <c r="BJ268" s="133" t="e">
        <f>COUNTIFS(A1_Individu_Data_Keadaan_SDMK!A$4:A$149931,K268,A1_Individu_Data_Keadaan_SDMK!S$4:S$149285,"Dokter Spesialis Rehabilitasi Medik (Sp.RM)")</f>
        <v>#VALUE!</v>
      </c>
      <c r="BK268" s="135" t="e">
        <f t="shared" si="215"/>
        <v>#VALUE!</v>
      </c>
      <c r="BL268" s="134" t="e">
        <f t="shared" si="216"/>
        <v>#VALUE!</v>
      </c>
      <c r="BM268" s="134" t="e">
        <f t="shared" si="217"/>
        <v>#VALUE!</v>
      </c>
      <c r="BN268" s="139" t="e">
        <f t="shared" si="218"/>
        <v>#VALUE!</v>
      </c>
    </row>
    <row r="269" spans="11:66" ht="15">
      <c r="K269" s="120" t="s">
        <v>14676</v>
      </c>
      <c r="L269" s="120" t="s">
        <v>14677</v>
      </c>
      <c r="M269" s="120" t="s">
        <v>1632</v>
      </c>
      <c r="N269" s="120" t="s">
        <v>12207</v>
      </c>
      <c r="O269" s="120" t="s">
        <v>11675</v>
      </c>
      <c r="P269" s="120">
        <v>33</v>
      </c>
      <c r="Q269" s="120">
        <v>3374</v>
      </c>
      <c r="R269" s="348" t="str">
        <f>IF(P269&lt;&gt;"",VLOOKUP(P269,'01_MASTER_KODE_WILAYAH'!H$1437:I$1470,2,FALSE),"")</f>
        <v>JAWA TENGAH</v>
      </c>
      <c r="S269" s="348" t="str">
        <f>IF(Q269&lt;&gt;"",VLOOKUP(Q269,'01_MASTER_KODE_WILAYAH'!D$5:F$1353,3,FALSE),"")</f>
        <v>KOTA SEMARANG</v>
      </c>
      <c r="T269" s="422" t="str">
        <f t="shared" si="183"/>
        <v>Pemerintah</v>
      </c>
      <c r="U269" s="145" t="e">
        <f t="shared" si="184"/>
        <v>#VALUE!</v>
      </c>
      <c r="V269" s="133" t="e">
        <f>COUNTIFS(A1_Individu_Data_Keadaan_SDMK!A$4:A$149931,K269,A1_Individu_Data_Keadaan_SDMK!S$4:S$149285,"Dokter Umum")</f>
        <v>#VALUE!</v>
      </c>
      <c r="W269" s="122">
        <f t="shared" si="185"/>
        <v>12</v>
      </c>
      <c r="X269" s="134" t="e">
        <f t="shared" si="186"/>
        <v>#VALUE!</v>
      </c>
      <c r="Y269" s="134" t="e">
        <f t="shared" si="187"/>
        <v>#VALUE!</v>
      </c>
      <c r="Z269" s="133" t="e">
        <f>COUNTIFS(A1_Individu_Data_Keadaan_SDMK!A$4:A$149931,K269,A1_Individu_Data_Keadaan_SDMK!S$4:S$149285,"Dokter Gigi")</f>
        <v>#VALUE!</v>
      </c>
      <c r="AA269" s="122">
        <f t="shared" si="188"/>
        <v>3</v>
      </c>
      <c r="AB269" s="134" t="e">
        <f t="shared" si="189"/>
        <v>#VALUE!</v>
      </c>
      <c r="AC269" s="134" t="e">
        <f t="shared" si="190"/>
        <v>#VALUE!</v>
      </c>
      <c r="AD269" s="133" t="e">
        <f>COUNTIFS(A1_Individu_Data_Keadaan_SDMK!A$4:A$149931,K269,A1_Individu_Data_Keadaan_SDMK!S$4:S$149285,"Dokter Spesialis Penyakit Dalam (Sp.PD)")</f>
        <v>#VALUE!</v>
      </c>
      <c r="AE269" s="122">
        <f t="shared" si="191"/>
        <v>3</v>
      </c>
      <c r="AF269" s="134" t="e">
        <f t="shared" si="192"/>
        <v>#VALUE!</v>
      </c>
      <c r="AG269" s="134" t="e">
        <f t="shared" si="193"/>
        <v>#VALUE!</v>
      </c>
      <c r="AH269" s="133" t="e">
        <f>COUNTIFS(A1_Individu_Data_Keadaan_SDMK!A$4:A$149931,K269,A1_Individu_Data_Keadaan_SDMK!S$4:S$149285,"Dokter Spesialis Obstetri &amp; Ginekologi - Kebidanan &amp; Kandungan (Sp.OG)")</f>
        <v>#VALUE!</v>
      </c>
      <c r="AI269" s="122">
        <f t="shared" si="194"/>
        <v>3</v>
      </c>
      <c r="AJ269" s="134" t="e">
        <f t="shared" si="195"/>
        <v>#VALUE!</v>
      </c>
      <c r="AK269" s="134" t="e">
        <f t="shared" si="196"/>
        <v>#VALUE!</v>
      </c>
      <c r="AL269" s="133" t="e">
        <f>COUNTIFS(A1_Individu_Data_Keadaan_SDMK!A$4:A$149931,K269,A1_Individu_Data_Keadaan_SDMK!S$4:S$149285,"Dokter Spesialis Anak (Sp.A)")</f>
        <v>#VALUE!</v>
      </c>
      <c r="AM269" s="135">
        <f t="shared" si="197"/>
        <v>3</v>
      </c>
      <c r="AN269" s="134" t="e">
        <f t="shared" si="198"/>
        <v>#VALUE!</v>
      </c>
      <c r="AO269" s="134" t="e">
        <f t="shared" si="199"/>
        <v>#VALUE!</v>
      </c>
      <c r="AP269" s="133" t="e">
        <f>COUNTIFS(A1_Individu_Data_Keadaan_SDMK!A$4:A$149931,K269,A1_Individu_Data_Keadaan_SDMK!S$4:S$149285,"Dokter Spesialis Bedah (Sp.B)")</f>
        <v>#VALUE!</v>
      </c>
      <c r="AQ269" s="135">
        <f t="shared" si="200"/>
        <v>3</v>
      </c>
      <c r="AR269" s="134" t="e">
        <f t="shared" si="201"/>
        <v>#VALUE!</v>
      </c>
      <c r="AS269" s="134" t="e">
        <f t="shared" si="202"/>
        <v>#VALUE!</v>
      </c>
      <c r="AT269" s="133" t="e">
        <f>COUNTIFS(A1_Individu_Data_Keadaan_SDMK!A$4:A$149931,K269,A1_Individu_Data_Keadaan_SDMK!S$4:S$149285,"Dokter Spesialis Radiologi (Sp.Rad)")</f>
        <v>#VALUE!</v>
      </c>
      <c r="AU269" s="135">
        <f t="shared" si="203"/>
        <v>2</v>
      </c>
      <c r="AV269" s="134" t="e">
        <f t="shared" si="204"/>
        <v>#VALUE!</v>
      </c>
      <c r="AW269" s="134" t="e">
        <f t="shared" si="205"/>
        <v>#VALUE!</v>
      </c>
      <c r="AX269" s="133" t="e">
        <f>COUNTIFS(A1_Individu_Data_Keadaan_SDMK!A$4:A$149931,K269,A1_Individu_Data_Keadaan_SDMK!S$4:S$149285,"Dokter Spesialis Anastesiologi (Sp.An)")</f>
        <v>#VALUE!</v>
      </c>
      <c r="AY269" s="135">
        <f t="shared" si="206"/>
        <v>2</v>
      </c>
      <c r="AZ269" s="134" t="e">
        <f t="shared" si="207"/>
        <v>#VALUE!</v>
      </c>
      <c r="BA269" s="134" t="e">
        <f t="shared" si="208"/>
        <v>#VALUE!</v>
      </c>
      <c r="BB269" s="133" t="e">
        <f>COUNTIFS(A1_Individu_Data_Keadaan_SDMK!A$4:A$149931,K269,A1_Individu_Data_Keadaan_SDMK!S$4:S$149285,"Dokter Spesialis Patologi Klinik (SP.PK)")</f>
        <v>#VALUE!</v>
      </c>
      <c r="BC269" s="135">
        <f t="shared" si="209"/>
        <v>2</v>
      </c>
      <c r="BD269" s="134" t="e">
        <f t="shared" si="210"/>
        <v>#VALUE!</v>
      </c>
      <c r="BE269" s="134" t="e">
        <f t="shared" si="211"/>
        <v>#VALUE!</v>
      </c>
      <c r="BF269" s="133" t="e">
        <f>COUNTIFS(A1_Individu_Data_Keadaan_SDMK!A$4:A$149931,K269,A1_Individu_Data_Keadaan_SDMK!S$4:S$149285,"Dokter Spesialis Patologi Anatomi (Sp.PA)")</f>
        <v>#VALUE!</v>
      </c>
      <c r="BG269" s="135">
        <f t="shared" si="212"/>
        <v>0</v>
      </c>
      <c r="BH269" s="134" t="e">
        <f t="shared" si="213"/>
        <v>#VALUE!</v>
      </c>
      <c r="BI269" s="134" t="e">
        <f t="shared" si="214"/>
        <v>#VALUE!</v>
      </c>
      <c r="BJ269" s="133" t="e">
        <f>COUNTIFS(A1_Individu_Data_Keadaan_SDMK!A$4:A$149931,K269,A1_Individu_Data_Keadaan_SDMK!S$4:S$149285,"Dokter Spesialis Rehabilitasi Medik (Sp.RM)")</f>
        <v>#VALUE!</v>
      </c>
      <c r="BK269" s="135" t="e">
        <f t="shared" si="215"/>
        <v>#VALUE!</v>
      </c>
      <c r="BL269" s="134" t="e">
        <f t="shared" si="216"/>
        <v>#VALUE!</v>
      </c>
      <c r="BM269" s="134" t="e">
        <f t="shared" si="217"/>
        <v>#VALUE!</v>
      </c>
      <c r="BN269" s="139" t="e">
        <f t="shared" si="218"/>
        <v>#VALUE!</v>
      </c>
    </row>
    <row r="270" spans="11:66" ht="15">
      <c r="K270" s="120" t="s">
        <v>14678</v>
      </c>
      <c r="L270" s="120" t="s">
        <v>14679</v>
      </c>
      <c r="M270" s="120" t="s">
        <v>1632</v>
      </c>
      <c r="N270" s="120" t="s">
        <v>12208</v>
      </c>
      <c r="O270" s="120" t="s">
        <v>12203</v>
      </c>
      <c r="P270" s="120">
        <v>33</v>
      </c>
      <c r="Q270" s="120">
        <v>3374</v>
      </c>
      <c r="R270" s="348" t="str">
        <f>IF(P270&lt;&gt;"",VLOOKUP(P270,'01_MASTER_KODE_WILAYAH'!H$1437:I$1470,2,FALSE),"")</f>
        <v>JAWA TENGAH</v>
      </c>
      <c r="S270" s="348" t="str">
        <f>IF(Q270&lt;&gt;"",VLOOKUP(Q270,'01_MASTER_KODE_WILAYAH'!D$5:F$1353,3,FALSE),"")</f>
        <v>KOTA SEMARANG</v>
      </c>
      <c r="T270" s="422" t="str">
        <f t="shared" si="183"/>
        <v>Organisasi</v>
      </c>
      <c r="U270" s="145" t="e">
        <f t="shared" si="184"/>
        <v>#VALUE!</v>
      </c>
      <c r="V270" s="133" t="e">
        <f>COUNTIFS(A1_Individu_Data_Keadaan_SDMK!A$4:A$149931,K270,A1_Individu_Data_Keadaan_SDMK!S$4:S$149285,"Dokter Umum")</f>
        <v>#VALUE!</v>
      </c>
      <c r="W270" s="122">
        <f t="shared" si="185"/>
        <v>9</v>
      </c>
      <c r="X270" s="134" t="e">
        <f t="shared" si="186"/>
        <v>#VALUE!</v>
      </c>
      <c r="Y270" s="134" t="e">
        <f t="shared" si="187"/>
        <v>#VALUE!</v>
      </c>
      <c r="Z270" s="133" t="e">
        <f>COUNTIFS(A1_Individu_Data_Keadaan_SDMK!A$4:A$149931,K270,A1_Individu_Data_Keadaan_SDMK!S$4:S$149285,"Dokter Gigi")</f>
        <v>#VALUE!</v>
      </c>
      <c r="AA270" s="122">
        <f t="shared" si="188"/>
        <v>2</v>
      </c>
      <c r="AB270" s="134" t="e">
        <f t="shared" si="189"/>
        <v>#VALUE!</v>
      </c>
      <c r="AC270" s="134" t="e">
        <f t="shared" si="190"/>
        <v>#VALUE!</v>
      </c>
      <c r="AD270" s="133" t="e">
        <f>COUNTIFS(A1_Individu_Data_Keadaan_SDMK!A$4:A$149931,K270,A1_Individu_Data_Keadaan_SDMK!S$4:S$149285,"Dokter Spesialis Penyakit Dalam (Sp.PD)")</f>
        <v>#VALUE!</v>
      </c>
      <c r="AE270" s="122">
        <f t="shared" si="191"/>
        <v>2</v>
      </c>
      <c r="AF270" s="134" t="e">
        <f t="shared" si="192"/>
        <v>#VALUE!</v>
      </c>
      <c r="AG270" s="134" t="e">
        <f t="shared" si="193"/>
        <v>#VALUE!</v>
      </c>
      <c r="AH270" s="133" t="e">
        <f>COUNTIFS(A1_Individu_Data_Keadaan_SDMK!A$4:A$149931,K270,A1_Individu_Data_Keadaan_SDMK!S$4:S$149285,"Dokter Spesialis Obstetri &amp; Ginekologi - Kebidanan &amp; Kandungan (Sp.OG)")</f>
        <v>#VALUE!</v>
      </c>
      <c r="AI270" s="122">
        <f t="shared" si="194"/>
        <v>2</v>
      </c>
      <c r="AJ270" s="134" t="e">
        <f t="shared" si="195"/>
        <v>#VALUE!</v>
      </c>
      <c r="AK270" s="134" t="e">
        <f t="shared" si="196"/>
        <v>#VALUE!</v>
      </c>
      <c r="AL270" s="133" t="e">
        <f>COUNTIFS(A1_Individu_Data_Keadaan_SDMK!A$4:A$149931,K270,A1_Individu_Data_Keadaan_SDMK!S$4:S$149285,"Dokter Spesialis Anak (Sp.A)")</f>
        <v>#VALUE!</v>
      </c>
      <c r="AM270" s="135">
        <f t="shared" si="197"/>
        <v>2</v>
      </c>
      <c r="AN270" s="134" t="e">
        <f t="shared" si="198"/>
        <v>#VALUE!</v>
      </c>
      <c r="AO270" s="134" t="e">
        <f t="shared" si="199"/>
        <v>#VALUE!</v>
      </c>
      <c r="AP270" s="133" t="e">
        <f>COUNTIFS(A1_Individu_Data_Keadaan_SDMK!A$4:A$149931,K270,A1_Individu_Data_Keadaan_SDMK!S$4:S$149285,"Dokter Spesialis Bedah (Sp.B)")</f>
        <v>#VALUE!</v>
      </c>
      <c r="AQ270" s="135">
        <f t="shared" si="200"/>
        <v>2</v>
      </c>
      <c r="AR270" s="134" t="e">
        <f t="shared" si="201"/>
        <v>#VALUE!</v>
      </c>
      <c r="AS270" s="134" t="e">
        <f t="shared" si="202"/>
        <v>#VALUE!</v>
      </c>
      <c r="AT270" s="133" t="e">
        <f>COUNTIFS(A1_Individu_Data_Keadaan_SDMK!A$4:A$149931,K270,A1_Individu_Data_Keadaan_SDMK!S$4:S$149285,"Dokter Spesialis Radiologi (Sp.Rad)")</f>
        <v>#VALUE!</v>
      </c>
      <c r="AU270" s="135">
        <f t="shared" si="203"/>
        <v>1</v>
      </c>
      <c r="AV270" s="134" t="e">
        <f t="shared" si="204"/>
        <v>#VALUE!</v>
      </c>
      <c r="AW270" s="134" t="e">
        <f t="shared" si="205"/>
        <v>#VALUE!</v>
      </c>
      <c r="AX270" s="133" t="e">
        <f>COUNTIFS(A1_Individu_Data_Keadaan_SDMK!A$4:A$149931,K270,A1_Individu_Data_Keadaan_SDMK!S$4:S$149285,"Dokter Spesialis Anastesiologi (Sp.An)")</f>
        <v>#VALUE!</v>
      </c>
      <c r="AY270" s="135">
        <f t="shared" si="206"/>
        <v>1</v>
      </c>
      <c r="AZ270" s="134" t="e">
        <f t="shared" si="207"/>
        <v>#VALUE!</v>
      </c>
      <c r="BA270" s="134" t="e">
        <f t="shared" si="208"/>
        <v>#VALUE!</v>
      </c>
      <c r="BB270" s="133" t="e">
        <f>COUNTIFS(A1_Individu_Data_Keadaan_SDMK!A$4:A$149931,K270,A1_Individu_Data_Keadaan_SDMK!S$4:S$149285,"Dokter Spesialis Patologi Klinik (SP.PK)")</f>
        <v>#VALUE!</v>
      </c>
      <c r="BC270" s="135">
        <f t="shared" si="209"/>
        <v>1</v>
      </c>
      <c r="BD270" s="134" t="e">
        <f t="shared" si="210"/>
        <v>#VALUE!</v>
      </c>
      <c r="BE270" s="134" t="e">
        <f t="shared" si="211"/>
        <v>#VALUE!</v>
      </c>
      <c r="BF270" s="133" t="e">
        <f>COUNTIFS(A1_Individu_Data_Keadaan_SDMK!A$4:A$149931,K270,A1_Individu_Data_Keadaan_SDMK!S$4:S$149285,"Dokter Spesialis Patologi Anatomi (Sp.PA)")</f>
        <v>#VALUE!</v>
      </c>
      <c r="BG270" s="135">
        <f t="shared" si="212"/>
        <v>0</v>
      </c>
      <c r="BH270" s="134" t="e">
        <f t="shared" si="213"/>
        <v>#VALUE!</v>
      </c>
      <c r="BI270" s="134" t="e">
        <f t="shared" si="214"/>
        <v>#VALUE!</v>
      </c>
      <c r="BJ270" s="133" t="e">
        <f>COUNTIFS(A1_Individu_Data_Keadaan_SDMK!A$4:A$149931,K270,A1_Individu_Data_Keadaan_SDMK!S$4:S$149285,"Dokter Spesialis Rehabilitasi Medik (Sp.RM)")</f>
        <v>#VALUE!</v>
      </c>
      <c r="BK270" s="135" t="e">
        <f t="shared" si="215"/>
        <v>#VALUE!</v>
      </c>
      <c r="BL270" s="134" t="e">
        <f t="shared" si="216"/>
        <v>#VALUE!</v>
      </c>
      <c r="BM270" s="134" t="e">
        <f t="shared" si="217"/>
        <v>#VALUE!</v>
      </c>
      <c r="BN270" s="139" t="e">
        <f t="shared" si="218"/>
        <v>#VALUE!</v>
      </c>
    </row>
    <row r="271" spans="11:66" ht="15">
      <c r="K271" s="120" t="s">
        <v>14680</v>
      </c>
      <c r="L271" s="120" t="s">
        <v>14681</v>
      </c>
      <c r="M271" s="120" t="s">
        <v>1632</v>
      </c>
      <c r="N271" s="120" t="s">
        <v>14682</v>
      </c>
      <c r="O271" s="120" t="s">
        <v>243</v>
      </c>
      <c r="P271" s="120">
        <v>33</v>
      </c>
      <c r="Q271" s="120">
        <v>3374</v>
      </c>
      <c r="R271" s="348" t="str">
        <f>IF(P271&lt;&gt;"",VLOOKUP(P271,'01_MASTER_KODE_WILAYAH'!H$1437:I$1470,2,FALSE),"")</f>
        <v>JAWA TENGAH</v>
      </c>
      <c r="S271" s="348" t="str">
        <f>IF(Q271&lt;&gt;"",VLOOKUP(Q271,'01_MASTER_KODE_WILAYAH'!D$5:F$1353,3,FALSE),"")</f>
        <v>KOTA SEMARANG</v>
      </c>
      <c r="T271" s="422" t="str">
        <f t="shared" si="183"/>
        <v>POLRI</v>
      </c>
      <c r="U271" s="145" t="e">
        <f t="shared" si="184"/>
        <v>#VALUE!</v>
      </c>
      <c r="V271" s="133" t="e">
        <f>COUNTIFS(A1_Individu_Data_Keadaan_SDMK!A$4:A$149931,K271,A1_Individu_Data_Keadaan_SDMK!S$4:S$149285,"Dokter Umum")</f>
        <v>#VALUE!</v>
      </c>
      <c r="W271" s="122">
        <f t="shared" si="185"/>
        <v>1</v>
      </c>
      <c r="X271" s="134" t="e">
        <f t="shared" si="186"/>
        <v>#VALUE!</v>
      </c>
      <c r="Y271" s="134" t="e">
        <f t="shared" si="187"/>
        <v>#VALUE!</v>
      </c>
      <c r="Z271" s="133" t="e">
        <f>COUNTIFS(A1_Individu_Data_Keadaan_SDMK!A$4:A$149931,K271,A1_Individu_Data_Keadaan_SDMK!S$4:S$149285,"Dokter Gigi")</f>
        <v>#VALUE!</v>
      </c>
      <c r="AA271" s="122">
        <f t="shared" si="188"/>
        <v>1</v>
      </c>
      <c r="AB271" s="134" t="e">
        <f t="shared" si="189"/>
        <v>#VALUE!</v>
      </c>
      <c r="AC271" s="134" t="e">
        <f t="shared" si="190"/>
        <v>#VALUE!</v>
      </c>
      <c r="AD271" s="133" t="e">
        <f>COUNTIFS(A1_Individu_Data_Keadaan_SDMK!A$4:A$149931,K271,A1_Individu_Data_Keadaan_SDMK!S$4:S$149285,"Dokter Spesialis Penyakit Dalam (Sp.PD)")</f>
        <v>#VALUE!</v>
      </c>
      <c r="AE271" s="122">
        <f t="shared" si="191"/>
        <v>1</v>
      </c>
      <c r="AF271" s="134" t="e">
        <f t="shared" si="192"/>
        <v>#VALUE!</v>
      </c>
      <c r="AG271" s="134" t="e">
        <f t="shared" si="193"/>
        <v>#VALUE!</v>
      </c>
      <c r="AH271" s="133" t="e">
        <f>COUNTIFS(A1_Individu_Data_Keadaan_SDMK!A$4:A$149931,K271,A1_Individu_Data_Keadaan_SDMK!S$4:S$149285,"Dokter Spesialis Obstetri &amp; Ginekologi - Kebidanan &amp; Kandungan (Sp.OG)")</f>
        <v>#VALUE!</v>
      </c>
      <c r="AI271" s="122">
        <f t="shared" si="194"/>
        <v>1</v>
      </c>
      <c r="AJ271" s="134" t="e">
        <f t="shared" si="195"/>
        <v>#VALUE!</v>
      </c>
      <c r="AK271" s="134" t="e">
        <f t="shared" si="196"/>
        <v>#VALUE!</v>
      </c>
      <c r="AL271" s="133" t="e">
        <f>COUNTIFS(A1_Individu_Data_Keadaan_SDMK!A$4:A$149931,K271,A1_Individu_Data_Keadaan_SDMK!S$4:S$149285,"Dokter Spesialis Anak (Sp.A)")</f>
        <v>#VALUE!</v>
      </c>
      <c r="AM271" s="135">
        <f t="shared" si="197"/>
        <v>1</v>
      </c>
      <c r="AN271" s="134" t="e">
        <f t="shared" si="198"/>
        <v>#VALUE!</v>
      </c>
      <c r="AO271" s="134" t="e">
        <f t="shared" si="199"/>
        <v>#VALUE!</v>
      </c>
      <c r="AP271" s="133" t="e">
        <f>COUNTIFS(A1_Individu_Data_Keadaan_SDMK!A$4:A$149931,K271,A1_Individu_Data_Keadaan_SDMK!S$4:S$149285,"Dokter Spesialis Bedah (Sp.B)")</f>
        <v>#VALUE!</v>
      </c>
      <c r="AQ271" s="135">
        <f t="shared" si="200"/>
        <v>1</v>
      </c>
      <c r="AR271" s="134" t="e">
        <f t="shared" si="201"/>
        <v>#VALUE!</v>
      </c>
      <c r="AS271" s="134" t="e">
        <f t="shared" si="202"/>
        <v>#VALUE!</v>
      </c>
      <c r="AT271" s="133" t="e">
        <f>COUNTIFS(A1_Individu_Data_Keadaan_SDMK!A$4:A$149931,K271,A1_Individu_Data_Keadaan_SDMK!S$4:S$149285,"Dokter Spesialis Radiologi (Sp.Rad)")</f>
        <v>#VALUE!</v>
      </c>
      <c r="AU271" s="135">
        <f t="shared" si="203"/>
        <v>0</v>
      </c>
      <c r="AV271" s="134" t="e">
        <f t="shared" si="204"/>
        <v>#VALUE!</v>
      </c>
      <c r="AW271" s="134" t="e">
        <f t="shared" si="205"/>
        <v>#VALUE!</v>
      </c>
      <c r="AX271" s="133" t="e">
        <f>COUNTIFS(A1_Individu_Data_Keadaan_SDMK!A$4:A$149931,K271,A1_Individu_Data_Keadaan_SDMK!S$4:S$149285,"Dokter Spesialis Anastesiologi (Sp.An)")</f>
        <v>#VALUE!</v>
      </c>
      <c r="AY271" s="135">
        <f t="shared" si="206"/>
        <v>0</v>
      </c>
      <c r="AZ271" s="134" t="e">
        <f t="shared" si="207"/>
        <v>#VALUE!</v>
      </c>
      <c r="BA271" s="134" t="e">
        <f t="shared" si="208"/>
        <v>#VALUE!</v>
      </c>
      <c r="BB271" s="133" t="e">
        <f>COUNTIFS(A1_Individu_Data_Keadaan_SDMK!A$4:A$149931,K271,A1_Individu_Data_Keadaan_SDMK!S$4:S$149285,"Dokter Spesialis Patologi Klinik (SP.PK)")</f>
        <v>#VALUE!</v>
      </c>
      <c r="BC271" s="135">
        <f t="shared" si="209"/>
        <v>0</v>
      </c>
      <c r="BD271" s="134" t="e">
        <f t="shared" si="210"/>
        <v>#VALUE!</v>
      </c>
      <c r="BE271" s="134" t="e">
        <f t="shared" si="211"/>
        <v>#VALUE!</v>
      </c>
      <c r="BF271" s="133" t="e">
        <f>COUNTIFS(A1_Individu_Data_Keadaan_SDMK!A$4:A$149931,K271,A1_Individu_Data_Keadaan_SDMK!S$4:S$149285,"Dokter Spesialis Patologi Anatomi (Sp.PA)")</f>
        <v>#VALUE!</v>
      </c>
      <c r="BG271" s="135">
        <f t="shared" si="212"/>
        <v>0</v>
      </c>
      <c r="BH271" s="134" t="e">
        <f t="shared" si="213"/>
        <v>#VALUE!</v>
      </c>
      <c r="BI271" s="134" t="e">
        <f t="shared" si="214"/>
        <v>#VALUE!</v>
      </c>
      <c r="BJ271" s="133" t="e">
        <f>COUNTIFS(A1_Individu_Data_Keadaan_SDMK!A$4:A$149931,K271,A1_Individu_Data_Keadaan_SDMK!S$4:S$149285,"Dokter Spesialis Rehabilitasi Medik (Sp.RM)")</f>
        <v>#VALUE!</v>
      </c>
      <c r="BK271" s="135" t="e">
        <f t="shared" si="215"/>
        <v>#VALUE!</v>
      </c>
      <c r="BL271" s="134" t="e">
        <f t="shared" si="216"/>
        <v>#VALUE!</v>
      </c>
      <c r="BM271" s="134" t="e">
        <f t="shared" si="217"/>
        <v>#VALUE!</v>
      </c>
      <c r="BN271" s="139" t="e">
        <f t="shared" si="218"/>
        <v>#VALUE!</v>
      </c>
    </row>
    <row r="272" spans="11:66" ht="15">
      <c r="K272" s="120" t="s">
        <v>14683</v>
      </c>
      <c r="L272" s="120" t="s">
        <v>14684</v>
      </c>
      <c r="M272" s="120" t="s">
        <v>1632</v>
      </c>
      <c r="N272" s="120" t="s">
        <v>12208</v>
      </c>
      <c r="O272" s="120" t="s">
        <v>14233</v>
      </c>
      <c r="P272" s="120">
        <v>33</v>
      </c>
      <c r="Q272" s="120">
        <v>3374</v>
      </c>
      <c r="R272" s="348" t="str">
        <f>IF(P272&lt;&gt;"",VLOOKUP(P272,'01_MASTER_KODE_WILAYAH'!H$1437:I$1470,2,FALSE),"")</f>
        <v>JAWA TENGAH</v>
      </c>
      <c r="S272" s="348" t="str">
        <f>IF(Q272&lt;&gt;"",VLOOKUP(Q272,'01_MASTER_KODE_WILAYAH'!D$5:F$1353,3,FALSE),"")</f>
        <v>KOTA SEMARANG</v>
      </c>
      <c r="T272" s="422" t="str">
        <f t="shared" si="183"/>
        <v>Organisasi</v>
      </c>
      <c r="U272" s="145" t="e">
        <f t="shared" si="184"/>
        <v>#VALUE!</v>
      </c>
      <c r="V272" s="133" t="e">
        <f>COUNTIFS(A1_Individu_Data_Keadaan_SDMK!A$4:A$149931,K272,A1_Individu_Data_Keadaan_SDMK!S$4:S$149285,"Dokter Umum")</f>
        <v>#VALUE!</v>
      </c>
      <c r="W272" s="122">
        <f t="shared" si="185"/>
        <v>9</v>
      </c>
      <c r="X272" s="134" t="e">
        <f t="shared" si="186"/>
        <v>#VALUE!</v>
      </c>
      <c r="Y272" s="134" t="e">
        <f t="shared" si="187"/>
        <v>#VALUE!</v>
      </c>
      <c r="Z272" s="133" t="e">
        <f>COUNTIFS(A1_Individu_Data_Keadaan_SDMK!A$4:A$149931,K272,A1_Individu_Data_Keadaan_SDMK!S$4:S$149285,"Dokter Gigi")</f>
        <v>#VALUE!</v>
      </c>
      <c r="AA272" s="122">
        <f t="shared" si="188"/>
        <v>2</v>
      </c>
      <c r="AB272" s="134" t="e">
        <f t="shared" si="189"/>
        <v>#VALUE!</v>
      </c>
      <c r="AC272" s="134" t="e">
        <f t="shared" si="190"/>
        <v>#VALUE!</v>
      </c>
      <c r="AD272" s="133" t="e">
        <f>COUNTIFS(A1_Individu_Data_Keadaan_SDMK!A$4:A$149931,K272,A1_Individu_Data_Keadaan_SDMK!S$4:S$149285,"Dokter Spesialis Penyakit Dalam (Sp.PD)")</f>
        <v>#VALUE!</v>
      </c>
      <c r="AE272" s="122">
        <f t="shared" si="191"/>
        <v>2</v>
      </c>
      <c r="AF272" s="134" t="e">
        <f t="shared" si="192"/>
        <v>#VALUE!</v>
      </c>
      <c r="AG272" s="134" t="e">
        <f t="shared" si="193"/>
        <v>#VALUE!</v>
      </c>
      <c r="AH272" s="133" t="e">
        <f>COUNTIFS(A1_Individu_Data_Keadaan_SDMK!A$4:A$149931,K272,A1_Individu_Data_Keadaan_SDMK!S$4:S$149285,"Dokter Spesialis Obstetri &amp; Ginekologi - Kebidanan &amp; Kandungan (Sp.OG)")</f>
        <v>#VALUE!</v>
      </c>
      <c r="AI272" s="122">
        <f t="shared" si="194"/>
        <v>2</v>
      </c>
      <c r="AJ272" s="134" t="e">
        <f t="shared" si="195"/>
        <v>#VALUE!</v>
      </c>
      <c r="AK272" s="134" t="e">
        <f t="shared" si="196"/>
        <v>#VALUE!</v>
      </c>
      <c r="AL272" s="133" t="e">
        <f>COUNTIFS(A1_Individu_Data_Keadaan_SDMK!A$4:A$149931,K272,A1_Individu_Data_Keadaan_SDMK!S$4:S$149285,"Dokter Spesialis Anak (Sp.A)")</f>
        <v>#VALUE!</v>
      </c>
      <c r="AM272" s="135">
        <f t="shared" si="197"/>
        <v>2</v>
      </c>
      <c r="AN272" s="134" t="e">
        <f t="shared" si="198"/>
        <v>#VALUE!</v>
      </c>
      <c r="AO272" s="134" t="e">
        <f t="shared" si="199"/>
        <v>#VALUE!</v>
      </c>
      <c r="AP272" s="133" t="e">
        <f>COUNTIFS(A1_Individu_Data_Keadaan_SDMK!A$4:A$149931,K272,A1_Individu_Data_Keadaan_SDMK!S$4:S$149285,"Dokter Spesialis Bedah (Sp.B)")</f>
        <v>#VALUE!</v>
      </c>
      <c r="AQ272" s="135">
        <f t="shared" si="200"/>
        <v>2</v>
      </c>
      <c r="AR272" s="134" t="e">
        <f t="shared" si="201"/>
        <v>#VALUE!</v>
      </c>
      <c r="AS272" s="134" t="e">
        <f t="shared" si="202"/>
        <v>#VALUE!</v>
      </c>
      <c r="AT272" s="133" t="e">
        <f>COUNTIFS(A1_Individu_Data_Keadaan_SDMK!A$4:A$149931,K272,A1_Individu_Data_Keadaan_SDMK!S$4:S$149285,"Dokter Spesialis Radiologi (Sp.Rad)")</f>
        <v>#VALUE!</v>
      </c>
      <c r="AU272" s="135">
        <f t="shared" si="203"/>
        <v>1</v>
      </c>
      <c r="AV272" s="134" t="e">
        <f t="shared" si="204"/>
        <v>#VALUE!</v>
      </c>
      <c r="AW272" s="134" t="e">
        <f t="shared" si="205"/>
        <v>#VALUE!</v>
      </c>
      <c r="AX272" s="133" t="e">
        <f>COUNTIFS(A1_Individu_Data_Keadaan_SDMK!A$4:A$149931,K272,A1_Individu_Data_Keadaan_SDMK!S$4:S$149285,"Dokter Spesialis Anastesiologi (Sp.An)")</f>
        <v>#VALUE!</v>
      </c>
      <c r="AY272" s="135">
        <f t="shared" si="206"/>
        <v>1</v>
      </c>
      <c r="AZ272" s="134" t="e">
        <f t="shared" si="207"/>
        <v>#VALUE!</v>
      </c>
      <c r="BA272" s="134" t="e">
        <f t="shared" si="208"/>
        <v>#VALUE!</v>
      </c>
      <c r="BB272" s="133" t="e">
        <f>COUNTIFS(A1_Individu_Data_Keadaan_SDMK!A$4:A$149931,K272,A1_Individu_Data_Keadaan_SDMK!S$4:S$149285,"Dokter Spesialis Patologi Klinik (SP.PK)")</f>
        <v>#VALUE!</v>
      </c>
      <c r="BC272" s="135">
        <f t="shared" si="209"/>
        <v>1</v>
      </c>
      <c r="BD272" s="134" t="e">
        <f t="shared" si="210"/>
        <v>#VALUE!</v>
      </c>
      <c r="BE272" s="134" t="e">
        <f t="shared" si="211"/>
        <v>#VALUE!</v>
      </c>
      <c r="BF272" s="133" t="e">
        <f>COUNTIFS(A1_Individu_Data_Keadaan_SDMK!A$4:A$149931,K272,A1_Individu_Data_Keadaan_SDMK!S$4:S$149285,"Dokter Spesialis Patologi Anatomi (Sp.PA)")</f>
        <v>#VALUE!</v>
      </c>
      <c r="BG272" s="135">
        <f t="shared" si="212"/>
        <v>0</v>
      </c>
      <c r="BH272" s="134" t="e">
        <f t="shared" si="213"/>
        <v>#VALUE!</v>
      </c>
      <c r="BI272" s="134" t="e">
        <f t="shared" si="214"/>
        <v>#VALUE!</v>
      </c>
      <c r="BJ272" s="133" t="e">
        <f>COUNTIFS(A1_Individu_Data_Keadaan_SDMK!A$4:A$149931,K272,A1_Individu_Data_Keadaan_SDMK!S$4:S$149285,"Dokter Spesialis Rehabilitasi Medik (Sp.RM)")</f>
        <v>#VALUE!</v>
      </c>
      <c r="BK272" s="135" t="e">
        <f t="shared" si="215"/>
        <v>#VALUE!</v>
      </c>
      <c r="BL272" s="134" t="e">
        <f t="shared" si="216"/>
        <v>#VALUE!</v>
      </c>
      <c r="BM272" s="134" t="e">
        <f t="shared" si="217"/>
        <v>#VALUE!</v>
      </c>
      <c r="BN272" s="139" t="e">
        <f t="shared" si="218"/>
        <v>#VALUE!</v>
      </c>
    </row>
    <row r="273" spans="11:66" ht="15">
      <c r="K273" s="120" t="s">
        <v>14685</v>
      </c>
      <c r="L273" s="120" t="s">
        <v>14686</v>
      </c>
      <c r="M273" s="120" t="s">
        <v>1632</v>
      </c>
      <c r="N273" s="120" t="s">
        <v>12208</v>
      </c>
      <c r="O273" s="120" t="s">
        <v>12203</v>
      </c>
      <c r="P273" s="120">
        <v>33</v>
      </c>
      <c r="Q273" s="120">
        <v>3374</v>
      </c>
      <c r="R273" s="348" t="str">
        <f>IF(P273&lt;&gt;"",VLOOKUP(P273,'01_MASTER_KODE_WILAYAH'!H$1437:I$1470,2,FALSE),"")</f>
        <v>JAWA TENGAH</v>
      </c>
      <c r="S273" s="348" t="str">
        <f>IF(Q273&lt;&gt;"",VLOOKUP(Q273,'01_MASTER_KODE_WILAYAH'!D$5:F$1353,3,FALSE),"")</f>
        <v>KOTA SEMARANG</v>
      </c>
      <c r="T273" s="422" t="str">
        <f t="shared" si="183"/>
        <v>Organisasi</v>
      </c>
      <c r="U273" s="145" t="e">
        <f t="shared" si="184"/>
        <v>#VALUE!</v>
      </c>
      <c r="V273" s="133" t="e">
        <f>COUNTIFS(A1_Individu_Data_Keadaan_SDMK!A$4:A$149931,K273,A1_Individu_Data_Keadaan_SDMK!S$4:S$149285,"Dokter Umum")</f>
        <v>#VALUE!</v>
      </c>
      <c r="W273" s="122">
        <f t="shared" si="185"/>
        <v>9</v>
      </c>
      <c r="X273" s="134" t="e">
        <f t="shared" si="186"/>
        <v>#VALUE!</v>
      </c>
      <c r="Y273" s="134" t="e">
        <f t="shared" si="187"/>
        <v>#VALUE!</v>
      </c>
      <c r="Z273" s="133" t="e">
        <f>COUNTIFS(A1_Individu_Data_Keadaan_SDMK!A$4:A$149931,K273,A1_Individu_Data_Keadaan_SDMK!S$4:S$149285,"Dokter Gigi")</f>
        <v>#VALUE!</v>
      </c>
      <c r="AA273" s="122">
        <f t="shared" si="188"/>
        <v>2</v>
      </c>
      <c r="AB273" s="134" t="e">
        <f t="shared" si="189"/>
        <v>#VALUE!</v>
      </c>
      <c r="AC273" s="134" t="e">
        <f t="shared" si="190"/>
        <v>#VALUE!</v>
      </c>
      <c r="AD273" s="133" t="e">
        <f>COUNTIFS(A1_Individu_Data_Keadaan_SDMK!A$4:A$149931,K273,A1_Individu_Data_Keadaan_SDMK!S$4:S$149285,"Dokter Spesialis Penyakit Dalam (Sp.PD)")</f>
        <v>#VALUE!</v>
      </c>
      <c r="AE273" s="122">
        <f t="shared" si="191"/>
        <v>2</v>
      </c>
      <c r="AF273" s="134" t="e">
        <f t="shared" si="192"/>
        <v>#VALUE!</v>
      </c>
      <c r="AG273" s="134" t="e">
        <f t="shared" si="193"/>
        <v>#VALUE!</v>
      </c>
      <c r="AH273" s="133" t="e">
        <f>COUNTIFS(A1_Individu_Data_Keadaan_SDMK!A$4:A$149931,K273,A1_Individu_Data_Keadaan_SDMK!S$4:S$149285,"Dokter Spesialis Obstetri &amp; Ginekologi - Kebidanan &amp; Kandungan (Sp.OG)")</f>
        <v>#VALUE!</v>
      </c>
      <c r="AI273" s="122">
        <f t="shared" si="194"/>
        <v>2</v>
      </c>
      <c r="AJ273" s="134" t="e">
        <f t="shared" si="195"/>
        <v>#VALUE!</v>
      </c>
      <c r="AK273" s="134" t="e">
        <f t="shared" si="196"/>
        <v>#VALUE!</v>
      </c>
      <c r="AL273" s="133" t="e">
        <f>COUNTIFS(A1_Individu_Data_Keadaan_SDMK!A$4:A$149931,K273,A1_Individu_Data_Keadaan_SDMK!S$4:S$149285,"Dokter Spesialis Anak (Sp.A)")</f>
        <v>#VALUE!</v>
      </c>
      <c r="AM273" s="135">
        <f t="shared" si="197"/>
        <v>2</v>
      </c>
      <c r="AN273" s="134" t="e">
        <f t="shared" si="198"/>
        <v>#VALUE!</v>
      </c>
      <c r="AO273" s="134" t="e">
        <f t="shared" si="199"/>
        <v>#VALUE!</v>
      </c>
      <c r="AP273" s="133" t="e">
        <f>COUNTIFS(A1_Individu_Data_Keadaan_SDMK!A$4:A$149931,K273,A1_Individu_Data_Keadaan_SDMK!S$4:S$149285,"Dokter Spesialis Bedah (Sp.B)")</f>
        <v>#VALUE!</v>
      </c>
      <c r="AQ273" s="135">
        <f t="shared" si="200"/>
        <v>2</v>
      </c>
      <c r="AR273" s="134" t="e">
        <f t="shared" si="201"/>
        <v>#VALUE!</v>
      </c>
      <c r="AS273" s="134" t="e">
        <f t="shared" si="202"/>
        <v>#VALUE!</v>
      </c>
      <c r="AT273" s="133" t="e">
        <f>COUNTIFS(A1_Individu_Data_Keadaan_SDMK!A$4:A$149931,K273,A1_Individu_Data_Keadaan_SDMK!S$4:S$149285,"Dokter Spesialis Radiologi (Sp.Rad)")</f>
        <v>#VALUE!</v>
      </c>
      <c r="AU273" s="135">
        <f t="shared" si="203"/>
        <v>1</v>
      </c>
      <c r="AV273" s="134" t="e">
        <f t="shared" si="204"/>
        <v>#VALUE!</v>
      </c>
      <c r="AW273" s="134" t="e">
        <f t="shared" si="205"/>
        <v>#VALUE!</v>
      </c>
      <c r="AX273" s="133" t="e">
        <f>COUNTIFS(A1_Individu_Data_Keadaan_SDMK!A$4:A$149931,K273,A1_Individu_Data_Keadaan_SDMK!S$4:S$149285,"Dokter Spesialis Anastesiologi (Sp.An)")</f>
        <v>#VALUE!</v>
      </c>
      <c r="AY273" s="135">
        <f t="shared" si="206"/>
        <v>1</v>
      </c>
      <c r="AZ273" s="134" t="e">
        <f t="shared" si="207"/>
        <v>#VALUE!</v>
      </c>
      <c r="BA273" s="134" t="e">
        <f t="shared" si="208"/>
        <v>#VALUE!</v>
      </c>
      <c r="BB273" s="133" t="e">
        <f>COUNTIFS(A1_Individu_Data_Keadaan_SDMK!A$4:A$149931,K273,A1_Individu_Data_Keadaan_SDMK!S$4:S$149285,"Dokter Spesialis Patologi Klinik (SP.PK)")</f>
        <v>#VALUE!</v>
      </c>
      <c r="BC273" s="135">
        <f t="shared" si="209"/>
        <v>1</v>
      </c>
      <c r="BD273" s="134" t="e">
        <f t="shared" si="210"/>
        <v>#VALUE!</v>
      </c>
      <c r="BE273" s="134" t="e">
        <f t="shared" si="211"/>
        <v>#VALUE!</v>
      </c>
      <c r="BF273" s="133" t="e">
        <f>COUNTIFS(A1_Individu_Data_Keadaan_SDMK!A$4:A$149931,K273,A1_Individu_Data_Keadaan_SDMK!S$4:S$149285,"Dokter Spesialis Patologi Anatomi (Sp.PA)")</f>
        <v>#VALUE!</v>
      </c>
      <c r="BG273" s="135">
        <f t="shared" si="212"/>
        <v>0</v>
      </c>
      <c r="BH273" s="134" t="e">
        <f t="shared" si="213"/>
        <v>#VALUE!</v>
      </c>
      <c r="BI273" s="134" t="e">
        <f t="shared" si="214"/>
        <v>#VALUE!</v>
      </c>
      <c r="BJ273" s="133" t="e">
        <f>COUNTIFS(A1_Individu_Data_Keadaan_SDMK!A$4:A$149931,K273,A1_Individu_Data_Keadaan_SDMK!S$4:S$149285,"Dokter Spesialis Rehabilitasi Medik (Sp.RM)")</f>
        <v>#VALUE!</v>
      </c>
      <c r="BK273" s="135" t="e">
        <f t="shared" si="215"/>
        <v>#VALUE!</v>
      </c>
      <c r="BL273" s="134" t="e">
        <f t="shared" si="216"/>
        <v>#VALUE!</v>
      </c>
      <c r="BM273" s="134" t="e">
        <f t="shared" si="217"/>
        <v>#VALUE!</v>
      </c>
      <c r="BN273" s="139" t="e">
        <f t="shared" si="218"/>
        <v>#VALUE!</v>
      </c>
    </row>
    <row r="274" spans="11:66" ht="15">
      <c r="K274" s="120" t="s">
        <v>14687</v>
      </c>
      <c r="L274" s="120" t="s">
        <v>14688</v>
      </c>
      <c r="M274" s="120" t="s">
        <v>1632</v>
      </c>
      <c r="N274" s="120" t="s">
        <v>12208</v>
      </c>
      <c r="O274" s="120" t="s">
        <v>12203</v>
      </c>
      <c r="P274" s="120">
        <v>33</v>
      </c>
      <c r="Q274" s="120">
        <v>3374</v>
      </c>
      <c r="R274" s="348" t="str">
        <f>IF(P274&lt;&gt;"",VLOOKUP(P274,'01_MASTER_KODE_WILAYAH'!H$1437:I$1470,2,FALSE),"")</f>
        <v>JAWA TENGAH</v>
      </c>
      <c r="S274" s="348" t="str">
        <f>IF(Q274&lt;&gt;"",VLOOKUP(Q274,'01_MASTER_KODE_WILAYAH'!D$5:F$1353,3,FALSE),"")</f>
        <v>KOTA SEMARANG</v>
      </c>
      <c r="T274" s="422" t="str">
        <f t="shared" si="183"/>
        <v>Organisasi</v>
      </c>
      <c r="U274" s="145" t="e">
        <f t="shared" si="184"/>
        <v>#VALUE!</v>
      </c>
      <c r="V274" s="133" t="e">
        <f>COUNTIFS(A1_Individu_Data_Keadaan_SDMK!A$4:A$149931,K274,A1_Individu_Data_Keadaan_SDMK!S$4:S$149285,"Dokter Umum")</f>
        <v>#VALUE!</v>
      </c>
      <c r="W274" s="122">
        <f t="shared" si="185"/>
        <v>9</v>
      </c>
      <c r="X274" s="134" t="e">
        <f t="shared" si="186"/>
        <v>#VALUE!</v>
      </c>
      <c r="Y274" s="134" t="e">
        <f t="shared" si="187"/>
        <v>#VALUE!</v>
      </c>
      <c r="Z274" s="133" t="e">
        <f>COUNTIFS(A1_Individu_Data_Keadaan_SDMK!A$4:A$149931,K274,A1_Individu_Data_Keadaan_SDMK!S$4:S$149285,"Dokter Gigi")</f>
        <v>#VALUE!</v>
      </c>
      <c r="AA274" s="122">
        <f t="shared" si="188"/>
        <v>2</v>
      </c>
      <c r="AB274" s="134" t="e">
        <f t="shared" si="189"/>
        <v>#VALUE!</v>
      </c>
      <c r="AC274" s="134" t="e">
        <f t="shared" si="190"/>
        <v>#VALUE!</v>
      </c>
      <c r="AD274" s="133" t="e">
        <f>COUNTIFS(A1_Individu_Data_Keadaan_SDMK!A$4:A$149931,K274,A1_Individu_Data_Keadaan_SDMK!S$4:S$149285,"Dokter Spesialis Penyakit Dalam (Sp.PD)")</f>
        <v>#VALUE!</v>
      </c>
      <c r="AE274" s="122">
        <f t="shared" si="191"/>
        <v>2</v>
      </c>
      <c r="AF274" s="134" t="e">
        <f t="shared" si="192"/>
        <v>#VALUE!</v>
      </c>
      <c r="AG274" s="134" t="e">
        <f t="shared" si="193"/>
        <v>#VALUE!</v>
      </c>
      <c r="AH274" s="133" t="e">
        <f>COUNTIFS(A1_Individu_Data_Keadaan_SDMK!A$4:A$149931,K274,A1_Individu_Data_Keadaan_SDMK!S$4:S$149285,"Dokter Spesialis Obstetri &amp; Ginekologi - Kebidanan &amp; Kandungan (Sp.OG)")</f>
        <v>#VALUE!</v>
      </c>
      <c r="AI274" s="122">
        <f t="shared" si="194"/>
        <v>2</v>
      </c>
      <c r="AJ274" s="134" t="e">
        <f t="shared" si="195"/>
        <v>#VALUE!</v>
      </c>
      <c r="AK274" s="134" t="e">
        <f t="shared" si="196"/>
        <v>#VALUE!</v>
      </c>
      <c r="AL274" s="133" t="e">
        <f>COUNTIFS(A1_Individu_Data_Keadaan_SDMK!A$4:A$149931,K274,A1_Individu_Data_Keadaan_SDMK!S$4:S$149285,"Dokter Spesialis Anak (Sp.A)")</f>
        <v>#VALUE!</v>
      </c>
      <c r="AM274" s="135">
        <f t="shared" si="197"/>
        <v>2</v>
      </c>
      <c r="AN274" s="134" t="e">
        <f t="shared" si="198"/>
        <v>#VALUE!</v>
      </c>
      <c r="AO274" s="134" t="e">
        <f t="shared" si="199"/>
        <v>#VALUE!</v>
      </c>
      <c r="AP274" s="133" t="e">
        <f>COUNTIFS(A1_Individu_Data_Keadaan_SDMK!A$4:A$149931,K274,A1_Individu_Data_Keadaan_SDMK!S$4:S$149285,"Dokter Spesialis Bedah (Sp.B)")</f>
        <v>#VALUE!</v>
      </c>
      <c r="AQ274" s="135">
        <f t="shared" si="200"/>
        <v>2</v>
      </c>
      <c r="AR274" s="134" t="e">
        <f t="shared" si="201"/>
        <v>#VALUE!</v>
      </c>
      <c r="AS274" s="134" t="e">
        <f t="shared" si="202"/>
        <v>#VALUE!</v>
      </c>
      <c r="AT274" s="133" t="e">
        <f>COUNTIFS(A1_Individu_Data_Keadaan_SDMK!A$4:A$149931,K274,A1_Individu_Data_Keadaan_SDMK!S$4:S$149285,"Dokter Spesialis Radiologi (Sp.Rad)")</f>
        <v>#VALUE!</v>
      </c>
      <c r="AU274" s="135">
        <f t="shared" si="203"/>
        <v>1</v>
      </c>
      <c r="AV274" s="134" t="e">
        <f t="shared" si="204"/>
        <v>#VALUE!</v>
      </c>
      <c r="AW274" s="134" t="e">
        <f t="shared" si="205"/>
        <v>#VALUE!</v>
      </c>
      <c r="AX274" s="133" t="e">
        <f>COUNTIFS(A1_Individu_Data_Keadaan_SDMK!A$4:A$149931,K274,A1_Individu_Data_Keadaan_SDMK!S$4:S$149285,"Dokter Spesialis Anastesiologi (Sp.An)")</f>
        <v>#VALUE!</v>
      </c>
      <c r="AY274" s="135">
        <f t="shared" si="206"/>
        <v>1</v>
      </c>
      <c r="AZ274" s="134" t="e">
        <f t="shared" si="207"/>
        <v>#VALUE!</v>
      </c>
      <c r="BA274" s="134" t="e">
        <f t="shared" si="208"/>
        <v>#VALUE!</v>
      </c>
      <c r="BB274" s="133" t="e">
        <f>COUNTIFS(A1_Individu_Data_Keadaan_SDMK!A$4:A$149931,K274,A1_Individu_Data_Keadaan_SDMK!S$4:S$149285,"Dokter Spesialis Patologi Klinik (SP.PK)")</f>
        <v>#VALUE!</v>
      </c>
      <c r="BC274" s="135">
        <f t="shared" si="209"/>
        <v>1</v>
      </c>
      <c r="BD274" s="134" t="e">
        <f t="shared" si="210"/>
        <v>#VALUE!</v>
      </c>
      <c r="BE274" s="134" t="e">
        <f t="shared" si="211"/>
        <v>#VALUE!</v>
      </c>
      <c r="BF274" s="133" t="e">
        <f>COUNTIFS(A1_Individu_Data_Keadaan_SDMK!A$4:A$149931,K274,A1_Individu_Data_Keadaan_SDMK!S$4:S$149285,"Dokter Spesialis Patologi Anatomi (Sp.PA)")</f>
        <v>#VALUE!</v>
      </c>
      <c r="BG274" s="135">
        <f t="shared" si="212"/>
        <v>0</v>
      </c>
      <c r="BH274" s="134" t="e">
        <f t="shared" si="213"/>
        <v>#VALUE!</v>
      </c>
      <c r="BI274" s="134" t="e">
        <f t="shared" si="214"/>
        <v>#VALUE!</v>
      </c>
      <c r="BJ274" s="133" t="e">
        <f>COUNTIFS(A1_Individu_Data_Keadaan_SDMK!A$4:A$149931,K274,A1_Individu_Data_Keadaan_SDMK!S$4:S$149285,"Dokter Spesialis Rehabilitasi Medik (Sp.RM)")</f>
        <v>#VALUE!</v>
      </c>
      <c r="BK274" s="135" t="e">
        <f t="shared" si="215"/>
        <v>#VALUE!</v>
      </c>
      <c r="BL274" s="134" t="e">
        <f t="shared" si="216"/>
        <v>#VALUE!</v>
      </c>
      <c r="BM274" s="134" t="e">
        <f t="shared" si="217"/>
        <v>#VALUE!</v>
      </c>
      <c r="BN274" s="139" t="e">
        <f t="shared" si="218"/>
        <v>#VALUE!</v>
      </c>
    </row>
    <row r="275" spans="11:66" ht="15">
      <c r="K275" s="120" t="s">
        <v>14689</v>
      </c>
      <c r="L275" s="120" t="s">
        <v>14690</v>
      </c>
      <c r="M275" s="120" t="s">
        <v>1632</v>
      </c>
      <c r="N275" s="120" t="s">
        <v>12208</v>
      </c>
      <c r="O275" s="120" t="s">
        <v>12203</v>
      </c>
      <c r="P275" s="120">
        <v>33</v>
      </c>
      <c r="Q275" s="120">
        <v>3374</v>
      </c>
      <c r="R275" s="348" t="str">
        <f>IF(P275&lt;&gt;"",VLOOKUP(P275,'01_MASTER_KODE_WILAYAH'!H$1437:I$1470,2,FALSE),"")</f>
        <v>JAWA TENGAH</v>
      </c>
      <c r="S275" s="348" t="str">
        <f>IF(Q275&lt;&gt;"",VLOOKUP(Q275,'01_MASTER_KODE_WILAYAH'!D$5:F$1353,3,FALSE),"")</f>
        <v>KOTA SEMARANG</v>
      </c>
      <c r="T275" s="422" t="str">
        <f t="shared" si="183"/>
        <v>Organisasi</v>
      </c>
      <c r="U275" s="145" t="e">
        <f t="shared" si="184"/>
        <v>#VALUE!</v>
      </c>
      <c r="V275" s="133" t="e">
        <f>COUNTIFS(A1_Individu_Data_Keadaan_SDMK!A$4:A$149931,K275,A1_Individu_Data_Keadaan_SDMK!S$4:S$149285,"Dokter Umum")</f>
        <v>#VALUE!</v>
      </c>
      <c r="W275" s="122">
        <f t="shared" si="185"/>
        <v>9</v>
      </c>
      <c r="X275" s="134" t="e">
        <f t="shared" si="186"/>
        <v>#VALUE!</v>
      </c>
      <c r="Y275" s="134" t="e">
        <f t="shared" si="187"/>
        <v>#VALUE!</v>
      </c>
      <c r="Z275" s="133" t="e">
        <f>COUNTIFS(A1_Individu_Data_Keadaan_SDMK!A$4:A$149931,K275,A1_Individu_Data_Keadaan_SDMK!S$4:S$149285,"Dokter Gigi")</f>
        <v>#VALUE!</v>
      </c>
      <c r="AA275" s="122">
        <f t="shared" si="188"/>
        <v>2</v>
      </c>
      <c r="AB275" s="134" t="e">
        <f t="shared" si="189"/>
        <v>#VALUE!</v>
      </c>
      <c r="AC275" s="134" t="e">
        <f t="shared" si="190"/>
        <v>#VALUE!</v>
      </c>
      <c r="AD275" s="133" t="e">
        <f>COUNTIFS(A1_Individu_Data_Keadaan_SDMK!A$4:A$149931,K275,A1_Individu_Data_Keadaan_SDMK!S$4:S$149285,"Dokter Spesialis Penyakit Dalam (Sp.PD)")</f>
        <v>#VALUE!</v>
      </c>
      <c r="AE275" s="122">
        <f t="shared" si="191"/>
        <v>2</v>
      </c>
      <c r="AF275" s="134" t="e">
        <f t="shared" si="192"/>
        <v>#VALUE!</v>
      </c>
      <c r="AG275" s="134" t="e">
        <f t="shared" si="193"/>
        <v>#VALUE!</v>
      </c>
      <c r="AH275" s="133" t="e">
        <f>COUNTIFS(A1_Individu_Data_Keadaan_SDMK!A$4:A$149931,K275,A1_Individu_Data_Keadaan_SDMK!S$4:S$149285,"Dokter Spesialis Obstetri &amp; Ginekologi - Kebidanan &amp; Kandungan (Sp.OG)")</f>
        <v>#VALUE!</v>
      </c>
      <c r="AI275" s="122">
        <f t="shared" si="194"/>
        <v>2</v>
      </c>
      <c r="AJ275" s="134" t="e">
        <f t="shared" si="195"/>
        <v>#VALUE!</v>
      </c>
      <c r="AK275" s="134" t="e">
        <f t="shared" si="196"/>
        <v>#VALUE!</v>
      </c>
      <c r="AL275" s="133" t="e">
        <f>COUNTIFS(A1_Individu_Data_Keadaan_SDMK!A$4:A$149931,K275,A1_Individu_Data_Keadaan_SDMK!S$4:S$149285,"Dokter Spesialis Anak (Sp.A)")</f>
        <v>#VALUE!</v>
      </c>
      <c r="AM275" s="135">
        <f t="shared" si="197"/>
        <v>2</v>
      </c>
      <c r="AN275" s="134" t="e">
        <f t="shared" si="198"/>
        <v>#VALUE!</v>
      </c>
      <c r="AO275" s="134" t="e">
        <f t="shared" si="199"/>
        <v>#VALUE!</v>
      </c>
      <c r="AP275" s="133" t="e">
        <f>COUNTIFS(A1_Individu_Data_Keadaan_SDMK!A$4:A$149931,K275,A1_Individu_Data_Keadaan_SDMK!S$4:S$149285,"Dokter Spesialis Bedah (Sp.B)")</f>
        <v>#VALUE!</v>
      </c>
      <c r="AQ275" s="135">
        <f t="shared" si="200"/>
        <v>2</v>
      </c>
      <c r="AR275" s="134" t="e">
        <f t="shared" si="201"/>
        <v>#VALUE!</v>
      </c>
      <c r="AS275" s="134" t="e">
        <f t="shared" si="202"/>
        <v>#VALUE!</v>
      </c>
      <c r="AT275" s="133" t="e">
        <f>COUNTIFS(A1_Individu_Data_Keadaan_SDMK!A$4:A$149931,K275,A1_Individu_Data_Keadaan_SDMK!S$4:S$149285,"Dokter Spesialis Radiologi (Sp.Rad)")</f>
        <v>#VALUE!</v>
      </c>
      <c r="AU275" s="135">
        <f t="shared" si="203"/>
        <v>1</v>
      </c>
      <c r="AV275" s="134" t="e">
        <f t="shared" si="204"/>
        <v>#VALUE!</v>
      </c>
      <c r="AW275" s="134" t="e">
        <f t="shared" si="205"/>
        <v>#VALUE!</v>
      </c>
      <c r="AX275" s="133" t="e">
        <f>COUNTIFS(A1_Individu_Data_Keadaan_SDMK!A$4:A$149931,K275,A1_Individu_Data_Keadaan_SDMK!S$4:S$149285,"Dokter Spesialis Anastesiologi (Sp.An)")</f>
        <v>#VALUE!</v>
      </c>
      <c r="AY275" s="135">
        <f t="shared" si="206"/>
        <v>1</v>
      </c>
      <c r="AZ275" s="134" t="e">
        <f t="shared" si="207"/>
        <v>#VALUE!</v>
      </c>
      <c r="BA275" s="134" t="e">
        <f t="shared" si="208"/>
        <v>#VALUE!</v>
      </c>
      <c r="BB275" s="133" t="e">
        <f>COUNTIFS(A1_Individu_Data_Keadaan_SDMK!A$4:A$149931,K275,A1_Individu_Data_Keadaan_SDMK!S$4:S$149285,"Dokter Spesialis Patologi Klinik (SP.PK)")</f>
        <v>#VALUE!</v>
      </c>
      <c r="BC275" s="135">
        <f t="shared" si="209"/>
        <v>1</v>
      </c>
      <c r="BD275" s="134" t="e">
        <f t="shared" si="210"/>
        <v>#VALUE!</v>
      </c>
      <c r="BE275" s="134" t="e">
        <f t="shared" si="211"/>
        <v>#VALUE!</v>
      </c>
      <c r="BF275" s="133" t="e">
        <f>COUNTIFS(A1_Individu_Data_Keadaan_SDMK!A$4:A$149931,K275,A1_Individu_Data_Keadaan_SDMK!S$4:S$149285,"Dokter Spesialis Patologi Anatomi (Sp.PA)")</f>
        <v>#VALUE!</v>
      </c>
      <c r="BG275" s="135">
        <f t="shared" si="212"/>
        <v>0</v>
      </c>
      <c r="BH275" s="134" t="e">
        <f t="shared" si="213"/>
        <v>#VALUE!</v>
      </c>
      <c r="BI275" s="134" t="e">
        <f t="shared" si="214"/>
        <v>#VALUE!</v>
      </c>
      <c r="BJ275" s="133" t="e">
        <f>COUNTIFS(A1_Individu_Data_Keadaan_SDMK!A$4:A$149931,K275,A1_Individu_Data_Keadaan_SDMK!S$4:S$149285,"Dokter Spesialis Rehabilitasi Medik (Sp.RM)")</f>
        <v>#VALUE!</v>
      </c>
      <c r="BK275" s="135" t="e">
        <f t="shared" si="215"/>
        <v>#VALUE!</v>
      </c>
      <c r="BL275" s="134" t="e">
        <f t="shared" si="216"/>
        <v>#VALUE!</v>
      </c>
      <c r="BM275" s="134" t="e">
        <f t="shared" si="217"/>
        <v>#VALUE!</v>
      </c>
      <c r="BN275" s="139" t="e">
        <f t="shared" si="218"/>
        <v>#VALUE!</v>
      </c>
    </row>
    <row r="276" spans="11:66" ht="15">
      <c r="K276" s="120" t="s">
        <v>14691</v>
      </c>
      <c r="L276" s="120" t="s">
        <v>14692</v>
      </c>
      <c r="M276" s="120" t="s">
        <v>1632</v>
      </c>
      <c r="N276" s="120" t="s">
        <v>12209</v>
      </c>
      <c r="O276" s="120" t="s">
        <v>12203</v>
      </c>
      <c r="P276" s="120">
        <v>33</v>
      </c>
      <c r="Q276" s="120">
        <v>3374</v>
      </c>
      <c r="R276" s="348" t="str">
        <f>IF(P276&lt;&gt;"",VLOOKUP(P276,'01_MASTER_KODE_WILAYAH'!H$1437:I$1470,2,FALSE),"")</f>
        <v>JAWA TENGAH</v>
      </c>
      <c r="S276" s="348" t="str">
        <f>IF(Q276&lt;&gt;"",VLOOKUP(Q276,'01_MASTER_KODE_WILAYAH'!D$5:F$1353,3,FALSE),"")</f>
        <v>KOTA SEMARANG</v>
      </c>
      <c r="T276" s="422" t="str">
        <f t="shared" si="183"/>
        <v>Organisasi</v>
      </c>
      <c r="U276" s="145" t="e">
        <f t="shared" si="184"/>
        <v>#VALUE!</v>
      </c>
      <c r="V276" s="133" t="e">
        <f>COUNTIFS(A1_Individu_Data_Keadaan_SDMK!A$4:A$149931,K276,A1_Individu_Data_Keadaan_SDMK!S$4:S$149285,"Dokter Umum")</f>
        <v>#VALUE!</v>
      </c>
      <c r="W276" s="122">
        <f t="shared" si="185"/>
        <v>4</v>
      </c>
      <c r="X276" s="134" t="e">
        <f t="shared" si="186"/>
        <v>#VALUE!</v>
      </c>
      <c r="Y276" s="134" t="e">
        <f t="shared" si="187"/>
        <v>#VALUE!</v>
      </c>
      <c r="Z276" s="133" t="e">
        <f>COUNTIFS(A1_Individu_Data_Keadaan_SDMK!A$4:A$149931,K276,A1_Individu_Data_Keadaan_SDMK!S$4:S$149285,"Dokter Gigi")</f>
        <v>#VALUE!</v>
      </c>
      <c r="AA276" s="122">
        <f t="shared" si="188"/>
        <v>1</v>
      </c>
      <c r="AB276" s="134" t="e">
        <f t="shared" si="189"/>
        <v>#VALUE!</v>
      </c>
      <c r="AC276" s="134" t="e">
        <f t="shared" si="190"/>
        <v>#VALUE!</v>
      </c>
      <c r="AD276" s="133" t="e">
        <f>COUNTIFS(A1_Individu_Data_Keadaan_SDMK!A$4:A$149931,K276,A1_Individu_Data_Keadaan_SDMK!S$4:S$149285,"Dokter Spesialis Penyakit Dalam (Sp.PD)")</f>
        <v>#VALUE!</v>
      </c>
      <c r="AE276" s="122">
        <f t="shared" si="191"/>
        <v>1</v>
      </c>
      <c r="AF276" s="134" t="e">
        <f t="shared" si="192"/>
        <v>#VALUE!</v>
      </c>
      <c r="AG276" s="134" t="e">
        <f t="shared" si="193"/>
        <v>#VALUE!</v>
      </c>
      <c r="AH276" s="133" t="e">
        <f>COUNTIFS(A1_Individu_Data_Keadaan_SDMK!A$4:A$149931,K276,A1_Individu_Data_Keadaan_SDMK!S$4:S$149285,"Dokter Spesialis Obstetri &amp; Ginekologi - Kebidanan &amp; Kandungan (Sp.OG)")</f>
        <v>#VALUE!</v>
      </c>
      <c r="AI276" s="122">
        <f t="shared" si="194"/>
        <v>1</v>
      </c>
      <c r="AJ276" s="134" t="e">
        <f t="shared" si="195"/>
        <v>#VALUE!</v>
      </c>
      <c r="AK276" s="134" t="e">
        <f t="shared" si="196"/>
        <v>#VALUE!</v>
      </c>
      <c r="AL276" s="133" t="e">
        <f>COUNTIFS(A1_Individu_Data_Keadaan_SDMK!A$4:A$149931,K276,A1_Individu_Data_Keadaan_SDMK!S$4:S$149285,"Dokter Spesialis Anak (Sp.A)")</f>
        <v>#VALUE!</v>
      </c>
      <c r="AM276" s="135">
        <f t="shared" si="197"/>
        <v>1</v>
      </c>
      <c r="AN276" s="134" t="e">
        <f t="shared" si="198"/>
        <v>#VALUE!</v>
      </c>
      <c r="AO276" s="134" t="e">
        <f t="shared" si="199"/>
        <v>#VALUE!</v>
      </c>
      <c r="AP276" s="133" t="e">
        <f>COUNTIFS(A1_Individu_Data_Keadaan_SDMK!A$4:A$149931,K276,A1_Individu_Data_Keadaan_SDMK!S$4:S$149285,"Dokter Spesialis Bedah (Sp.B)")</f>
        <v>#VALUE!</v>
      </c>
      <c r="AQ276" s="135">
        <f t="shared" si="200"/>
        <v>1</v>
      </c>
      <c r="AR276" s="134" t="e">
        <f t="shared" si="201"/>
        <v>#VALUE!</v>
      </c>
      <c r="AS276" s="134" t="e">
        <f t="shared" si="202"/>
        <v>#VALUE!</v>
      </c>
      <c r="AT276" s="133" t="e">
        <f>COUNTIFS(A1_Individu_Data_Keadaan_SDMK!A$4:A$149931,K276,A1_Individu_Data_Keadaan_SDMK!S$4:S$149285,"Dokter Spesialis Radiologi (Sp.Rad)")</f>
        <v>#VALUE!</v>
      </c>
      <c r="AU276" s="135">
        <f t="shared" si="203"/>
        <v>0</v>
      </c>
      <c r="AV276" s="134" t="e">
        <f t="shared" si="204"/>
        <v>#VALUE!</v>
      </c>
      <c r="AW276" s="134" t="e">
        <f t="shared" si="205"/>
        <v>#VALUE!</v>
      </c>
      <c r="AX276" s="133" t="e">
        <f>COUNTIFS(A1_Individu_Data_Keadaan_SDMK!A$4:A$149931,K276,A1_Individu_Data_Keadaan_SDMK!S$4:S$149285,"Dokter Spesialis Anastesiologi (Sp.An)")</f>
        <v>#VALUE!</v>
      </c>
      <c r="AY276" s="135">
        <f t="shared" si="206"/>
        <v>0</v>
      </c>
      <c r="AZ276" s="134" t="e">
        <f t="shared" si="207"/>
        <v>#VALUE!</v>
      </c>
      <c r="BA276" s="134" t="e">
        <f t="shared" si="208"/>
        <v>#VALUE!</v>
      </c>
      <c r="BB276" s="133" t="e">
        <f>COUNTIFS(A1_Individu_Data_Keadaan_SDMK!A$4:A$149931,K276,A1_Individu_Data_Keadaan_SDMK!S$4:S$149285,"Dokter Spesialis Patologi Klinik (SP.PK)")</f>
        <v>#VALUE!</v>
      </c>
      <c r="BC276" s="135">
        <f t="shared" si="209"/>
        <v>0</v>
      </c>
      <c r="BD276" s="134" t="e">
        <f t="shared" si="210"/>
        <v>#VALUE!</v>
      </c>
      <c r="BE276" s="134" t="e">
        <f t="shared" si="211"/>
        <v>#VALUE!</v>
      </c>
      <c r="BF276" s="133" t="e">
        <f>COUNTIFS(A1_Individu_Data_Keadaan_SDMK!A$4:A$149931,K276,A1_Individu_Data_Keadaan_SDMK!S$4:S$149285,"Dokter Spesialis Patologi Anatomi (Sp.PA)")</f>
        <v>#VALUE!</v>
      </c>
      <c r="BG276" s="135">
        <f t="shared" si="212"/>
        <v>0</v>
      </c>
      <c r="BH276" s="134" t="e">
        <f t="shared" si="213"/>
        <v>#VALUE!</v>
      </c>
      <c r="BI276" s="134" t="e">
        <f t="shared" si="214"/>
        <v>#VALUE!</v>
      </c>
      <c r="BJ276" s="133" t="e">
        <f>COUNTIFS(A1_Individu_Data_Keadaan_SDMK!A$4:A$149931,K276,A1_Individu_Data_Keadaan_SDMK!S$4:S$149285,"Dokter Spesialis Rehabilitasi Medik (Sp.RM)")</f>
        <v>#VALUE!</v>
      </c>
      <c r="BK276" s="135" t="e">
        <f t="shared" si="215"/>
        <v>#VALUE!</v>
      </c>
      <c r="BL276" s="134" t="e">
        <f t="shared" si="216"/>
        <v>#VALUE!</v>
      </c>
      <c r="BM276" s="134" t="e">
        <f t="shared" si="217"/>
        <v>#VALUE!</v>
      </c>
      <c r="BN276" s="139" t="e">
        <f t="shared" si="218"/>
        <v>#VALUE!</v>
      </c>
    </row>
    <row r="277" spans="11:66" ht="15">
      <c r="K277" s="120" t="s">
        <v>14693</v>
      </c>
      <c r="L277" s="120" t="s">
        <v>14694</v>
      </c>
      <c r="M277" s="120" t="s">
        <v>1632</v>
      </c>
      <c r="N277" s="120" t="s">
        <v>12207</v>
      </c>
      <c r="O277" s="120" t="s">
        <v>12202</v>
      </c>
      <c r="P277" s="120">
        <v>33</v>
      </c>
      <c r="Q277" s="120">
        <v>3374</v>
      </c>
      <c r="R277" s="348" t="str">
        <f>IF(P277&lt;&gt;"",VLOOKUP(P277,'01_MASTER_KODE_WILAYAH'!H$1437:I$1470,2,FALSE),"")</f>
        <v>JAWA TENGAH</v>
      </c>
      <c r="S277" s="348" t="str">
        <f>IF(Q277&lt;&gt;"",VLOOKUP(Q277,'01_MASTER_KODE_WILAYAH'!D$5:F$1353,3,FALSE),"")</f>
        <v>KOTA SEMARANG</v>
      </c>
      <c r="T277" s="422" t="str">
        <f t="shared" ref="T277:T294" si="219">LEFT(O277,10)</f>
        <v>Pemerintah</v>
      </c>
      <c r="U277" s="145" t="e">
        <f t="shared" ref="U277:U294" si="220">AD277+AH277+AL277+AP277+AT277+AX277+BB277</f>
        <v>#VALUE!</v>
      </c>
      <c r="V277" s="133" t="e">
        <f>COUNTIFS(A1_Individu_Data_Keadaan_SDMK!A$4:A$149931,K277,A1_Individu_Data_Keadaan_SDMK!S$4:S$149285,"Dokter Umum")</f>
        <v>#VALUE!</v>
      </c>
      <c r="W277" s="122">
        <f t="shared" ref="W277:W294" si="221">IF(N277="A",18,IF(N277="B",12,IF(N277="C",9,IF(N277="D",4,1))))</f>
        <v>12</v>
      </c>
      <c r="X277" s="134" t="e">
        <f t="shared" ref="X277:X294" si="222">IF((V277-W277)&gt;0,(V277-W277),0)</f>
        <v>#VALUE!</v>
      </c>
      <c r="Y277" s="134" t="e">
        <f t="shared" ref="Y277:Y294" si="223">IF((V277-W277)&lt;0,ABS(V277-W277),0)</f>
        <v>#VALUE!</v>
      </c>
      <c r="Z277" s="133" t="e">
        <f>COUNTIFS(A1_Individu_Data_Keadaan_SDMK!A$4:A$149931,K277,A1_Individu_Data_Keadaan_SDMK!S$4:S$149285,"Dokter Gigi")</f>
        <v>#VALUE!</v>
      </c>
      <c r="AA277" s="122">
        <f t="shared" ref="AA277:AA294" si="224">IF(N277="A",4,IF(N277="B",3,IF(N277="C",2,IF(N277="D",1,1))))</f>
        <v>3</v>
      </c>
      <c r="AB277" s="134" t="e">
        <f t="shared" ref="AB277:AB294" si="225">IF((Z277-AA277)&gt;0,(Z277-AA277),0)</f>
        <v>#VALUE!</v>
      </c>
      <c r="AC277" s="134" t="e">
        <f t="shared" ref="AC277:AC294" si="226">IF((Z277-AA277)&lt;0,ABS(Z277-AA277),0)</f>
        <v>#VALUE!</v>
      </c>
      <c r="AD277" s="133" t="e">
        <f>COUNTIFS(A1_Individu_Data_Keadaan_SDMK!A$4:A$149931,K277,A1_Individu_Data_Keadaan_SDMK!S$4:S$149285,"Dokter Spesialis Penyakit Dalam (Sp.PD)")</f>
        <v>#VALUE!</v>
      </c>
      <c r="AE277" s="122">
        <f t="shared" ref="AE277:AE294" si="227">IF(N277="A",6,IF(N277="B",3,IF(N277="C",2,IF(N277="D",1,1))))</f>
        <v>3</v>
      </c>
      <c r="AF277" s="134" t="e">
        <f t="shared" ref="AF277:AF294" si="228">IF((AD277-AE277)&gt;0,(AD277-AE277),0)</f>
        <v>#VALUE!</v>
      </c>
      <c r="AG277" s="134" t="e">
        <f t="shared" ref="AG277:AG294" si="229">IF((AD277-AE277)&lt;0,ABS(AD277-AE277),0)</f>
        <v>#VALUE!</v>
      </c>
      <c r="AH277" s="133" t="e">
        <f>COUNTIFS(A1_Individu_Data_Keadaan_SDMK!A$4:A$149931,K277,A1_Individu_Data_Keadaan_SDMK!S$4:S$149285,"Dokter Spesialis Obstetri &amp; Ginekologi - Kebidanan &amp; Kandungan (Sp.OG)")</f>
        <v>#VALUE!</v>
      </c>
      <c r="AI277" s="122">
        <f t="shared" ref="AI277:AI294" si="230">IF(N277="A",6,IF(N277="B",3,IF(N277="C",2,IF(N277="D",1,1))))</f>
        <v>3</v>
      </c>
      <c r="AJ277" s="134" t="e">
        <f t="shared" ref="AJ277:AJ294" si="231">IF((AH277-AI277)&gt;0,(AH277-AI277),0)</f>
        <v>#VALUE!</v>
      </c>
      <c r="AK277" s="134" t="e">
        <f t="shared" ref="AK277:AK294" si="232">IF((AH277-AI277)&lt;0,ABS(AH277-AI277),0)</f>
        <v>#VALUE!</v>
      </c>
      <c r="AL277" s="133" t="e">
        <f>COUNTIFS(A1_Individu_Data_Keadaan_SDMK!A$4:A$149931,K277,A1_Individu_Data_Keadaan_SDMK!S$4:S$149285,"Dokter Spesialis Anak (Sp.A)")</f>
        <v>#VALUE!</v>
      </c>
      <c r="AM277" s="135">
        <f t="shared" ref="AM277:AM294" si="233">IF(N277="A",6,IF(N277="B",3,IF(N277="C",2,IF(N277="D",1,1))))</f>
        <v>3</v>
      </c>
      <c r="AN277" s="134" t="e">
        <f t="shared" ref="AN277:AN294" si="234">IF((AL277-AM277)&gt;0,(AL277-AM277),0)</f>
        <v>#VALUE!</v>
      </c>
      <c r="AO277" s="134" t="e">
        <f t="shared" ref="AO277:AO294" si="235">IF((AL277-AM277)&lt;0,ABS(AL277-AM277),0)</f>
        <v>#VALUE!</v>
      </c>
      <c r="AP277" s="133" t="e">
        <f>COUNTIFS(A1_Individu_Data_Keadaan_SDMK!A$4:A$149931,K277,A1_Individu_Data_Keadaan_SDMK!S$4:S$149285,"Dokter Spesialis Bedah (Sp.B)")</f>
        <v>#VALUE!</v>
      </c>
      <c r="AQ277" s="135">
        <f t="shared" ref="AQ277:AQ294" si="236">IF(N277="A",6,IF(N277="B",3,IF(N277="C",2,IF(N277="D",1,1))))</f>
        <v>3</v>
      </c>
      <c r="AR277" s="134" t="e">
        <f t="shared" ref="AR277:AR294" si="237">IF((AP277-AQ277)&gt;0,(AP277-AQ277),0)</f>
        <v>#VALUE!</v>
      </c>
      <c r="AS277" s="134" t="e">
        <f t="shared" ref="AS277:AS294" si="238">IF((AP277-AQ277)&lt;0,ABS(AP277-AQ277),0)</f>
        <v>#VALUE!</v>
      </c>
      <c r="AT277" s="133" t="e">
        <f>COUNTIFS(A1_Individu_Data_Keadaan_SDMK!A$4:A$149931,K277,A1_Individu_Data_Keadaan_SDMK!S$4:S$149285,"Dokter Spesialis Radiologi (Sp.Rad)")</f>
        <v>#VALUE!</v>
      </c>
      <c r="AU277" s="135">
        <f t="shared" ref="AU277:AU294" si="239">IF(N277="A",3,IF(N277="B",2,IF(N277="C",1,IF(N277="D",0,0))))</f>
        <v>2</v>
      </c>
      <c r="AV277" s="134" t="e">
        <f t="shared" ref="AV277:AV294" si="240">IF((AT277-AU277)&gt;0,(AT277-AU277),0)</f>
        <v>#VALUE!</v>
      </c>
      <c r="AW277" s="134" t="e">
        <f t="shared" ref="AW277:AW294" si="241">IF((AT277-AU277)&lt;0,ABS(AT277-AU277),0)</f>
        <v>#VALUE!</v>
      </c>
      <c r="AX277" s="133" t="e">
        <f>COUNTIFS(A1_Individu_Data_Keadaan_SDMK!A$4:A$149931,K277,A1_Individu_Data_Keadaan_SDMK!S$4:S$149285,"Dokter Spesialis Anastesiologi (Sp.An)")</f>
        <v>#VALUE!</v>
      </c>
      <c r="AY277" s="135">
        <f t="shared" ref="AY277:AY294" si="242">IF(N277="A",3,IF(N277="B",2,IF(N277="C",1,IF(N277="D",0,0))))</f>
        <v>2</v>
      </c>
      <c r="AZ277" s="134" t="e">
        <f t="shared" ref="AZ277:AZ294" si="243">IF((AX277-AY277)&gt;0,(AX277-AY277),0)</f>
        <v>#VALUE!</v>
      </c>
      <c r="BA277" s="134" t="e">
        <f t="shared" ref="BA277:BA294" si="244">IF((AX277-AY277)&lt;0,ABS(AX277-AY277),0)</f>
        <v>#VALUE!</v>
      </c>
      <c r="BB277" s="133" t="e">
        <f>COUNTIFS(A1_Individu_Data_Keadaan_SDMK!A$4:A$149931,K277,A1_Individu_Data_Keadaan_SDMK!S$4:S$149285,"Dokter Spesialis Patologi Klinik (SP.PK)")</f>
        <v>#VALUE!</v>
      </c>
      <c r="BC277" s="135">
        <f t="shared" ref="BC277:BC294" si="245">IF(N277="A",3,IF(N277="B",2,IF(N277="C",1,IF(N277="D",0,0))))</f>
        <v>2</v>
      </c>
      <c r="BD277" s="134" t="e">
        <f t="shared" ref="BD277:BD294" si="246">IF((BB277-BC277)&gt;0,(BB277-BC277),0)</f>
        <v>#VALUE!</v>
      </c>
      <c r="BE277" s="134" t="e">
        <f t="shared" ref="BE277:BE294" si="247">IF((BB277-BC277)&lt;0,ABS(BB277-BC277),0)</f>
        <v>#VALUE!</v>
      </c>
      <c r="BF277" s="133" t="e">
        <f>COUNTIFS(A1_Individu_Data_Keadaan_SDMK!A$4:A$149931,K277,A1_Individu_Data_Keadaan_SDMK!S$4:S$149285,"Dokter Spesialis Patologi Anatomi (Sp.PA)")</f>
        <v>#VALUE!</v>
      </c>
      <c r="BG277" s="135">
        <f t="shared" ref="BG277:BG294" si="248">IF(R277="A",3,IF(R277="B",2,IF(R277="C",0,IF(R277="D",0,0))))</f>
        <v>0</v>
      </c>
      <c r="BH277" s="134" t="e">
        <f t="shared" ref="BH277:BH294" si="249">IF((BF277-BG277)&gt;0,(BF277-BG277),0)</f>
        <v>#VALUE!</v>
      </c>
      <c r="BI277" s="134" t="e">
        <f t="shared" ref="BI277:BI294" si="250">IF((BF277-BG277)&lt;0,ABS(BF277-BG277),0)</f>
        <v>#VALUE!</v>
      </c>
      <c r="BJ277" s="133" t="e">
        <f>COUNTIFS(A1_Individu_Data_Keadaan_SDMK!A$4:A$149931,K277,A1_Individu_Data_Keadaan_SDMK!S$4:S$149285,"Dokter Spesialis Rehabilitasi Medik (Sp.RM)")</f>
        <v>#VALUE!</v>
      </c>
      <c r="BK277" s="135" t="e">
        <f t="shared" ref="BK277:BK294" si="251">IF(AD277="A",3,IF(AD277="B",2,IF(AD277="C",0,IF(AD277="D",0,0))))</f>
        <v>#VALUE!</v>
      </c>
      <c r="BL277" s="134" t="e">
        <f t="shared" ref="BL277:BL294" si="252">IF((BJ277-BK277)&gt;0,(BJ277-BK277),0)</f>
        <v>#VALUE!</v>
      </c>
      <c r="BM277" s="134" t="e">
        <f t="shared" ref="BM277:BM294" si="253">IF((BJ277-BK277)&lt;0,ABS(BJ277-BK277),0)</f>
        <v>#VALUE!</v>
      </c>
      <c r="BN277" s="139" t="e">
        <f t="shared" ref="BN277:BN294" si="254">IF(AND(AD277&gt;=1,AH277&gt;=1,AL277&gt;=1,AP277&gt;=1,AT277&gt;=1,AX277&gt;=1,BB277&gt;=1),"Memenuhi","Belum Memenuhi")</f>
        <v>#VALUE!</v>
      </c>
    </row>
    <row r="278" spans="11:66" ht="15">
      <c r="K278" s="120" t="s">
        <v>14695</v>
      </c>
      <c r="L278" s="120" t="s">
        <v>14696</v>
      </c>
      <c r="M278" s="120" t="s">
        <v>1632</v>
      </c>
      <c r="N278" s="120" t="s">
        <v>12208</v>
      </c>
      <c r="O278" s="120" t="s">
        <v>12203</v>
      </c>
      <c r="P278" s="120">
        <v>33</v>
      </c>
      <c r="Q278" s="120">
        <v>3374</v>
      </c>
      <c r="R278" s="348" t="str">
        <f>IF(P278&lt;&gt;"",VLOOKUP(P278,'01_MASTER_KODE_WILAYAH'!H$1437:I$1470,2,FALSE),"")</f>
        <v>JAWA TENGAH</v>
      </c>
      <c r="S278" s="348" t="str">
        <f>IF(Q278&lt;&gt;"",VLOOKUP(Q278,'01_MASTER_KODE_WILAYAH'!D$5:F$1353,3,FALSE),"")</f>
        <v>KOTA SEMARANG</v>
      </c>
      <c r="T278" s="422" t="str">
        <f t="shared" si="219"/>
        <v>Organisasi</v>
      </c>
      <c r="U278" s="145" t="e">
        <f t="shared" si="220"/>
        <v>#VALUE!</v>
      </c>
      <c r="V278" s="133" t="e">
        <f>COUNTIFS(A1_Individu_Data_Keadaan_SDMK!A$4:A$149931,K278,A1_Individu_Data_Keadaan_SDMK!S$4:S$149285,"Dokter Umum")</f>
        <v>#VALUE!</v>
      </c>
      <c r="W278" s="122">
        <f t="shared" si="221"/>
        <v>9</v>
      </c>
      <c r="X278" s="134" t="e">
        <f t="shared" si="222"/>
        <v>#VALUE!</v>
      </c>
      <c r="Y278" s="134" t="e">
        <f t="shared" si="223"/>
        <v>#VALUE!</v>
      </c>
      <c r="Z278" s="133" t="e">
        <f>COUNTIFS(A1_Individu_Data_Keadaan_SDMK!A$4:A$149931,K278,A1_Individu_Data_Keadaan_SDMK!S$4:S$149285,"Dokter Gigi")</f>
        <v>#VALUE!</v>
      </c>
      <c r="AA278" s="122">
        <f t="shared" si="224"/>
        <v>2</v>
      </c>
      <c r="AB278" s="134" t="e">
        <f t="shared" si="225"/>
        <v>#VALUE!</v>
      </c>
      <c r="AC278" s="134" t="e">
        <f t="shared" si="226"/>
        <v>#VALUE!</v>
      </c>
      <c r="AD278" s="133" t="e">
        <f>COUNTIFS(A1_Individu_Data_Keadaan_SDMK!A$4:A$149931,K278,A1_Individu_Data_Keadaan_SDMK!S$4:S$149285,"Dokter Spesialis Penyakit Dalam (Sp.PD)")</f>
        <v>#VALUE!</v>
      </c>
      <c r="AE278" s="122">
        <f t="shared" si="227"/>
        <v>2</v>
      </c>
      <c r="AF278" s="134" t="e">
        <f t="shared" si="228"/>
        <v>#VALUE!</v>
      </c>
      <c r="AG278" s="134" t="e">
        <f t="shared" si="229"/>
        <v>#VALUE!</v>
      </c>
      <c r="AH278" s="133" t="e">
        <f>COUNTIFS(A1_Individu_Data_Keadaan_SDMK!A$4:A$149931,K278,A1_Individu_Data_Keadaan_SDMK!S$4:S$149285,"Dokter Spesialis Obstetri &amp; Ginekologi - Kebidanan &amp; Kandungan (Sp.OG)")</f>
        <v>#VALUE!</v>
      </c>
      <c r="AI278" s="122">
        <f t="shared" si="230"/>
        <v>2</v>
      </c>
      <c r="AJ278" s="134" t="e">
        <f t="shared" si="231"/>
        <v>#VALUE!</v>
      </c>
      <c r="AK278" s="134" t="e">
        <f t="shared" si="232"/>
        <v>#VALUE!</v>
      </c>
      <c r="AL278" s="133" t="e">
        <f>COUNTIFS(A1_Individu_Data_Keadaan_SDMK!A$4:A$149931,K278,A1_Individu_Data_Keadaan_SDMK!S$4:S$149285,"Dokter Spesialis Anak (Sp.A)")</f>
        <v>#VALUE!</v>
      </c>
      <c r="AM278" s="135">
        <f t="shared" si="233"/>
        <v>2</v>
      </c>
      <c r="AN278" s="134" t="e">
        <f t="shared" si="234"/>
        <v>#VALUE!</v>
      </c>
      <c r="AO278" s="134" t="e">
        <f t="shared" si="235"/>
        <v>#VALUE!</v>
      </c>
      <c r="AP278" s="133" t="e">
        <f>COUNTIFS(A1_Individu_Data_Keadaan_SDMK!A$4:A$149931,K278,A1_Individu_Data_Keadaan_SDMK!S$4:S$149285,"Dokter Spesialis Bedah (Sp.B)")</f>
        <v>#VALUE!</v>
      </c>
      <c r="AQ278" s="135">
        <f t="shared" si="236"/>
        <v>2</v>
      </c>
      <c r="AR278" s="134" t="e">
        <f t="shared" si="237"/>
        <v>#VALUE!</v>
      </c>
      <c r="AS278" s="134" t="e">
        <f t="shared" si="238"/>
        <v>#VALUE!</v>
      </c>
      <c r="AT278" s="133" t="e">
        <f>COUNTIFS(A1_Individu_Data_Keadaan_SDMK!A$4:A$149931,K278,A1_Individu_Data_Keadaan_SDMK!S$4:S$149285,"Dokter Spesialis Radiologi (Sp.Rad)")</f>
        <v>#VALUE!</v>
      </c>
      <c r="AU278" s="135">
        <f t="shared" si="239"/>
        <v>1</v>
      </c>
      <c r="AV278" s="134" t="e">
        <f t="shared" si="240"/>
        <v>#VALUE!</v>
      </c>
      <c r="AW278" s="134" t="e">
        <f t="shared" si="241"/>
        <v>#VALUE!</v>
      </c>
      <c r="AX278" s="133" t="e">
        <f>COUNTIFS(A1_Individu_Data_Keadaan_SDMK!A$4:A$149931,K278,A1_Individu_Data_Keadaan_SDMK!S$4:S$149285,"Dokter Spesialis Anastesiologi (Sp.An)")</f>
        <v>#VALUE!</v>
      </c>
      <c r="AY278" s="135">
        <f t="shared" si="242"/>
        <v>1</v>
      </c>
      <c r="AZ278" s="134" t="e">
        <f t="shared" si="243"/>
        <v>#VALUE!</v>
      </c>
      <c r="BA278" s="134" t="e">
        <f t="shared" si="244"/>
        <v>#VALUE!</v>
      </c>
      <c r="BB278" s="133" t="e">
        <f>COUNTIFS(A1_Individu_Data_Keadaan_SDMK!A$4:A$149931,K278,A1_Individu_Data_Keadaan_SDMK!S$4:S$149285,"Dokter Spesialis Patologi Klinik (SP.PK)")</f>
        <v>#VALUE!</v>
      </c>
      <c r="BC278" s="135">
        <f t="shared" si="245"/>
        <v>1</v>
      </c>
      <c r="BD278" s="134" t="e">
        <f t="shared" si="246"/>
        <v>#VALUE!</v>
      </c>
      <c r="BE278" s="134" t="e">
        <f t="shared" si="247"/>
        <v>#VALUE!</v>
      </c>
      <c r="BF278" s="133" t="e">
        <f>COUNTIFS(A1_Individu_Data_Keadaan_SDMK!A$4:A$149931,K278,A1_Individu_Data_Keadaan_SDMK!S$4:S$149285,"Dokter Spesialis Patologi Anatomi (Sp.PA)")</f>
        <v>#VALUE!</v>
      </c>
      <c r="BG278" s="135">
        <f t="shared" si="248"/>
        <v>0</v>
      </c>
      <c r="BH278" s="134" t="e">
        <f t="shared" si="249"/>
        <v>#VALUE!</v>
      </c>
      <c r="BI278" s="134" t="e">
        <f t="shared" si="250"/>
        <v>#VALUE!</v>
      </c>
      <c r="BJ278" s="133" t="e">
        <f>COUNTIFS(A1_Individu_Data_Keadaan_SDMK!A$4:A$149931,K278,A1_Individu_Data_Keadaan_SDMK!S$4:S$149285,"Dokter Spesialis Rehabilitasi Medik (Sp.RM)")</f>
        <v>#VALUE!</v>
      </c>
      <c r="BK278" s="135" t="e">
        <f t="shared" si="251"/>
        <v>#VALUE!</v>
      </c>
      <c r="BL278" s="134" t="e">
        <f t="shared" si="252"/>
        <v>#VALUE!</v>
      </c>
      <c r="BM278" s="134" t="e">
        <f t="shared" si="253"/>
        <v>#VALUE!</v>
      </c>
      <c r="BN278" s="139" t="e">
        <f t="shared" si="254"/>
        <v>#VALUE!</v>
      </c>
    </row>
    <row r="279" spans="11:66" ht="15">
      <c r="K279" s="120" t="s">
        <v>14697</v>
      </c>
      <c r="L279" s="120" t="s">
        <v>14698</v>
      </c>
      <c r="M279" s="120" t="s">
        <v>1632</v>
      </c>
      <c r="N279" s="120" t="s">
        <v>12254</v>
      </c>
      <c r="O279" s="120" t="s">
        <v>12203</v>
      </c>
      <c r="P279" s="120">
        <v>33</v>
      </c>
      <c r="Q279" s="120">
        <v>3374</v>
      </c>
      <c r="R279" s="348" t="str">
        <f>IF(P279&lt;&gt;"",VLOOKUP(P279,'01_MASTER_KODE_WILAYAH'!H$1437:I$1470,2,FALSE),"")</f>
        <v>JAWA TENGAH</v>
      </c>
      <c r="S279" s="348" t="str">
        <f>IF(Q279&lt;&gt;"",VLOOKUP(Q279,'01_MASTER_KODE_WILAYAH'!D$5:F$1353,3,FALSE),"")</f>
        <v>KOTA SEMARANG</v>
      </c>
      <c r="T279" s="422" t="str">
        <f t="shared" si="219"/>
        <v>Organisasi</v>
      </c>
      <c r="U279" s="145" t="e">
        <f t="shared" si="220"/>
        <v>#VALUE!</v>
      </c>
      <c r="V279" s="133" t="e">
        <f>COUNTIFS(A1_Individu_Data_Keadaan_SDMK!A$4:A$149931,K279,A1_Individu_Data_Keadaan_SDMK!S$4:S$149285,"Dokter Umum")</f>
        <v>#VALUE!</v>
      </c>
      <c r="W279" s="122">
        <f t="shared" si="221"/>
        <v>1</v>
      </c>
      <c r="X279" s="134" t="e">
        <f t="shared" si="222"/>
        <v>#VALUE!</v>
      </c>
      <c r="Y279" s="134" t="e">
        <f t="shared" si="223"/>
        <v>#VALUE!</v>
      </c>
      <c r="Z279" s="133" t="e">
        <f>COUNTIFS(A1_Individu_Data_Keadaan_SDMK!A$4:A$149931,K279,A1_Individu_Data_Keadaan_SDMK!S$4:S$149285,"Dokter Gigi")</f>
        <v>#VALUE!</v>
      </c>
      <c r="AA279" s="122">
        <f t="shared" si="224"/>
        <v>1</v>
      </c>
      <c r="AB279" s="134" t="e">
        <f t="shared" si="225"/>
        <v>#VALUE!</v>
      </c>
      <c r="AC279" s="134" t="e">
        <f t="shared" si="226"/>
        <v>#VALUE!</v>
      </c>
      <c r="AD279" s="133" t="e">
        <f>COUNTIFS(A1_Individu_Data_Keadaan_SDMK!A$4:A$149931,K279,A1_Individu_Data_Keadaan_SDMK!S$4:S$149285,"Dokter Spesialis Penyakit Dalam (Sp.PD)")</f>
        <v>#VALUE!</v>
      </c>
      <c r="AE279" s="122">
        <f t="shared" si="227"/>
        <v>1</v>
      </c>
      <c r="AF279" s="134" t="e">
        <f t="shared" si="228"/>
        <v>#VALUE!</v>
      </c>
      <c r="AG279" s="134" t="e">
        <f t="shared" si="229"/>
        <v>#VALUE!</v>
      </c>
      <c r="AH279" s="133" t="e">
        <f>COUNTIFS(A1_Individu_Data_Keadaan_SDMK!A$4:A$149931,K279,A1_Individu_Data_Keadaan_SDMK!S$4:S$149285,"Dokter Spesialis Obstetri &amp; Ginekologi - Kebidanan &amp; Kandungan (Sp.OG)")</f>
        <v>#VALUE!</v>
      </c>
      <c r="AI279" s="122">
        <f t="shared" si="230"/>
        <v>1</v>
      </c>
      <c r="AJ279" s="134" t="e">
        <f t="shared" si="231"/>
        <v>#VALUE!</v>
      </c>
      <c r="AK279" s="134" t="e">
        <f t="shared" si="232"/>
        <v>#VALUE!</v>
      </c>
      <c r="AL279" s="133" t="e">
        <f>COUNTIFS(A1_Individu_Data_Keadaan_SDMK!A$4:A$149931,K279,A1_Individu_Data_Keadaan_SDMK!S$4:S$149285,"Dokter Spesialis Anak (Sp.A)")</f>
        <v>#VALUE!</v>
      </c>
      <c r="AM279" s="135">
        <f t="shared" si="233"/>
        <v>1</v>
      </c>
      <c r="AN279" s="134" t="e">
        <f t="shared" si="234"/>
        <v>#VALUE!</v>
      </c>
      <c r="AO279" s="134" t="e">
        <f t="shared" si="235"/>
        <v>#VALUE!</v>
      </c>
      <c r="AP279" s="133" t="e">
        <f>COUNTIFS(A1_Individu_Data_Keadaan_SDMK!A$4:A$149931,K279,A1_Individu_Data_Keadaan_SDMK!S$4:S$149285,"Dokter Spesialis Bedah (Sp.B)")</f>
        <v>#VALUE!</v>
      </c>
      <c r="AQ279" s="135">
        <f t="shared" si="236"/>
        <v>1</v>
      </c>
      <c r="AR279" s="134" t="e">
        <f t="shared" si="237"/>
        <v>#VALUE!</v>
      </c>
      <c r="AS279" s="134" t="e">
        <f t="shared" si="238"/>
        <v>#VALUE!</v>
      </c>
      <c r="AT279" s="133" t="e">
        <f>COUNTIFS(A1_Individu_Data_Keadaan_SDMK!A$4:A$149931,K279,A1_Individu_Data_Keadaan_SDMK!S$4:S$149285,"Dokter Spesialis Radiologi (Sp.Rad)")</f>
        <v>#VALUE!</v>
      </c>
      <c r="AU279" s="135">
        <f t="shared" si="239"/>
        <v>0</v>
      </c>
      <c r="AV279" s="134" t="e">
        <f t="shared" si="240"/>
        <v>#VALUE!</v>
      </c>
      <c r="AW279" s="134" t="e">
        <f t="shared" si="241"/>
        <v>#VALUE!</v>
      </c>
      <c r="AX279" s="133" t="e">
        <f>COUNTIFS(A1_Individu_Data_Keadaan_SDMK!A$4:A$149931,K279,A1_Individu_Data_Keadaan_SDMK!S$4:S$149285,"Dokter Spesialis Anastesiologi (Sp.An)")</f>
        <v>#VALUE!</v>
      </c>
      <c r="AY279" s="135">
        <f t="shared" si="242"/>
        <v>0</v>
      </c>
      <c r="AZ279" s="134" t="e">
        <f t="shared" si="243"/>
        <v>#VALUE!</v>
      </c>
      <c r="BA279" s="134" t="e">
        <f t="shared" si="244"/>
        <v>#VALUE!</v>
      </c>
      <c r="BB279" s="133" t="e">
        <f>COUNTIFS(A1_Individu_Data_Keadaan_SDMK!A$4:A$149931,K279,A1_Individu_Data_Keadaan_SDMK!S$4:S$149285,"Dokter Spesialis Patologi Klinik (SP.PK)")</f>
        <v>#VALUE!</v>
      </c>
      <c r="BC279" s="135">
        <f t="shared" si="245"/>
        <v>0</v>
      </c>
      <c r="BD279" s="134" t="e">
        <f t="shared" si="246"/>
        <v>#VALUE!</v>
      </c>
      <c r="BE279" s="134" t="e">
        <f t="shared" si="247"/>
        <v>#VALUE!</v>
      </c>
      <c r="BF279" s="133" t="e">
        <f>COUNTIFS(A1_Individu_Data_Keadaan_SDMK!A$4:A$149931,K279,A1_Individu_Data_Keadaan_SDMK!S$4:S$149285,"Dokter Spesialis Patologi Anatomi (Sp.PA)")</f>
        <v>#VALUE!</v>
      </c>
      <c r="BG279" s="135">
        <f t="shared" si="248"/>
        <v>0</v>
      </c>
      <c r="BH279" s="134" t="e">
        <f t="shared" si="249"/>
        <v>#VALUE!</v>
      </c>
      <c r="BI279" s="134" t="e">
        <f t="shared" si="250"/>
        <v>#VALUE!</v>
      </c>
      <c r="BJ279" s="133" t="e">
        <f>COUNTIFS(A1_Individu_Data_Keadaan_SDMK!A$4:A$149931,K279,A1_Individu_Data_Keadaan_SDMK!S$4:S$149285,"Dokter Spesialis Rehabilitasi Medik (Sp.RM)")</f>
        <v>#VALUE!</v>
      </c>
      <c r="BK279" s="135" t="e">
        <f t="shared" si="251"/>
        <v>#VALUE!</v>
      </c>
      <c r="BL279" s="134" t="e">
        <f t="shared" si="252"/>
        <v>#VALUE!</v>
      </c>
      <c r="BM279" s="134" t="e">
        <f t="shared" si="253"/>
        <v>#VALUE!</v>
      </c>
      <c r="BN279" s="139" t="e">
        <f t="shared" si="254"/>
        <v>#VALUE!</v>
      </c>
    </row>
    <row r="280" spans="11:66" ht="15">
      <c r="K280" s="120" t="s">
        <v>14699</v>
      </c>
      <c r="L280" s="120" t="s">
        <v>14700</v>
      </c>
      <c r="M280" s="120" t="s">
        <v>1632</v>
      </c>
      <c r="N280" s="120" t="s">
        <v>12208</v>
      </c>
      <c r="O280" s="120" t="s">
        <v>12205</v>
      </c>
      <c r="P280" s="120">
        <v>33</v>
      </c>
      <c r="Q280" s="120">
        <v>3374</v>
      </c>
      <c r="R280" s="348" t="str">
        <f>IF(P280&lt;&gt;"",VLOOKUP(P280,'01_MASTER_KODE_WILAYAH'!H$1437:I$1470,2,FALSE),"")</f>
        <v>JAWA TENGAH</v>
      </c>
      <c r="S280" s="348" t="str">
        <f>IF(Q280&lt;&gt;"",VLOOKUP(Q280,'01_MASTER_KODE_WILAYAH'!D$5:F$1353,3,FALSE),"")</f>
        <v>KOTA SEMARANG</v>
      </c>
      <c r="T280" s="422" t="str">
        <f t="shared" si="219"/>
        <v>Perusahaan</v>
      </c>
      <c r="U280" s="145" t="e">
        <f t="shared" si="220"/>
        <v>#VALUE!</v>
      </c>
      <c r="V280" s="133" t="e">
        <f>COUNTIFS(A1_Individu_Data_Keadaan_SDMK!A$4:A$149931,K280,A1_Individu_Data_Keadaan_SDMK!S$4:S$149285,"Dokter Umum")</f>
        <v>#VALUE!</v>
      </c>
      <c r="W280" s="122">
        <f t="shared" si="221"/>
        <v>9</v>
      </c>
      <c r="X280" s="134" t="e">
        <f t="shared" si="222"/>
        <v>#VALUE!</v>
      </c>
      <c r="Y280" s="134" t="e">
        <f t="shared" si="223"/>
        <v>#VALUE!</v>
      </c>
      <c r="Z280" s="133" t="e">
        <f>COUNTIFS(A1_Individu_Data_Keadaan_SDMK!A$4:A$149931,K280,A1_Individu_Data_Keadaan_SDMK!S$4:S$149285,"Dokter Gigi")</f>
        <v>#VALUE!</v>
      </c>
      <c r="AA280" s="122">
        <f t="shared" si="224"/>
        <v>2</v>
      </c>
      <c r="AB280" s="134" t="e">
        <f t="shared" si="225"/>
        <v>#VALUE!</v>
      </c>
      <c r="AC280" s="134" t="e">
        <f t="shared" si="226"/>
        <v>#VALUE!</v>
      </c>
      <c r="AD280" s="133" t="e">
        <f>COUNTIFS(A1_Individu_Data_Keadaan_SDMK!A$4:A$149931,K280,A1_Individu_Data_Keadaan_SDMK!S$4:S$149285,"Dokter Spesialis Penyakit Dalam (Sp.PD)")</f>
        <v>#VALUE!</v>
      </c>
      <c r="AE280" s="122">
        <f t="shared" si="227"/>
        <v>2</v>
      </c>
      <c r="AF280" s="134" t="e">
        <f t="shared" si="228"/>
        <v>#VALUE!</v>
      </c>
      <c r="AG280" s="134" t="e">
        <f t="shared" si="229"/>
        <v>#VALUE!</v>
      </c>
      <c r="AH280" s="133" t="e">
        <f>COUNTIFS(A1_Individu_Data_Keadaan_SDMK!A$4:A$149931,K280,A1_Individu_Data_Keadaan_SDMK!S$4:S$149285,"Dokter Spesialis Obstetri &amp; Ginekologi - Kebidanan &amp; Kandungan (Sp.OG)")</f>
        <v>#VALUE!</v>
      </c>
      <c r="AI280" s="122">
        <f t="shared" si="230"/>
        <v>2</v>
      </c>
      <c r="AJ280" s="134" t="e">
        <f t="shared" si="231"/>
        <v>#VALUE!</v>
      </c>
      <c r="AK280" s="134" t="e">
        <f t="shared" si="232"/>
        <v>#VALUE!</v>
      </c>
      <c r="AL280" s="133" t="e">
        <f>COUNTIFS(A1_Individu_Data_Keadaan_SDMK!A$4:A$149931,K280,A1_Individu_Data_Keadaan_SDMK!S$4:S$149285,"Dokter Spesialis Anak (Sp.A)")</f>
        <v>#VALUE!</v>
      </c>
      <c r="AM280" s="135">
        <f t="shared" si="233"/>
        <v>2</v>
      </c>
      <c r="AN280" s="134" t="e">
        <f t="shared" si="234"/>
        <v>#VALUE!</v>
      </c>
      <c r="AO280" s="134" t="e">
        <f t="shared" si="235"/>
        <v>#VALUE!</v>
      </c>
      <c r="AP280" s="133" t="e">
        <f>COUNTIFS(A1_Individu_Data_Keadaan_SDMK!A$4:A$149931,K280,A1_Individu_Data_Keadaan_SDMK!S$4:S$149285,"Dokter Spesialis Bedah (Sp.B)")</f>
        <v>#VALUE!</v>
      </c>
      <c r="AQ280" s="135">
        <f t="shared" si="236"/>
        <v>2</v>
      </c>
      <c r="AR280" s="134" t="e">
        <f t="shared" si="237"/>
        <v>#VALUE!</v>
      </c>
      <c r="AS280" s="134" t="e">
        <f t="shared" si="238"/>
        <v>#VALUE!</v>
      </c>
      <c r="AT280" s="133" t="e">
        <f>COUNTIFS(A1_Individu_Data_Keadaan_SDMK!A$4:A$149931,K280,A1_Individu_Data_Keadaan_SDMK!S$4:S$149285,"Dokter Spesialis Radiologi (Sp.Rad)")</f>
        <v>#VALUE!</v>
      </c>
      <c r="AU280" s="135">
        <f t="shared" si="239"/>
        <v>1</v>
      </c>
      <c r="AV280" s="134" t="e">
        <f t="shared" si="240"/>
        <v>#VALUE!</v>
      </c>
      <c r="AW280" s="134" t="e">
        <f t="shared" si="241"/>
        <v>#VALUE!</v>
      </c>
      <c r="AX280" s="133" t="e">
        <f>COUNTIFS(A1_Individu_Data_Keadaan_SDMK!A$4:A$149931,K280,A1_Individu_Data_Keadaan_SDMK!S$4:S$149285,"Dokter Spesialis Anastesiologi (Sp.An)")</f>
        <v>#VALUE!</v>
      </c>
      <c r="AY280" s="135">
        <f t="shared" si="242"/>
        <v>1</v>
      </c>
      <c r="AZ280" s="134" t="e">
        <f t="shared" si="243"/>
        <v>#VALUE!</v>
      </c>
      <c r="BA280" s="134" t="e">
        <f t="shared" si="244"/>
        <v>#VALUE!</v>
      </c>
      <c r="BB280" s="133" t="e">
        <f>COUNTIFS(A1_Individu_Data_Keadaan_SDMK!A$4:A$149931,K280,A1_Individu_Data_Keadaan_SDMK!S$4:S$149285,"Dokter Spesialis Patologi Klinik (SP.PK)")</f>
        <v>#VALUE!</v>
      </c>
      <c r="BC280" s="135">
        <f t="shared" si="245"/>
        <v>1</v>
      </c>
      <c r="BD280" s="134" t="e">
        <f t="shared" si="246"/>
        <v>#VALUE!</v>
      </c>
      <c r="BE280" s="134" t="e">
        <f t="shared" si="247"/>
        <v>#VALUE!</v>
      </c>
      <c r="BF280" s="133" t="e">
        <f>COUNTIFS(A1_Individu_Data_Keadaan_SDMK!A$4:A$149931,K280,A1_Individu_Data_Keadaan_SDMK!S$4:S$149285,"Dokter Spesialis Patologi Anatomi (Sp.PA)")</f>
        <v>#VALUE!</v>
      </c>
      <c r="BG280" s="135">
        <f t="shared" si="248"/>
        <v>0</v>
      </c>
      <c r="BH280" s="134" t="e">
        <f t="shared" si="249"/>
        <v>#VALUE!</v>
      </c>
      <c r="BI280" s="134" t="e">
        <f t="shared" si="250"/>
        <v>#VALUE!</v>
      </c>
      <c r="BJ280" s="133" t="e">
        <f>COUNTIFS(A1_Individu_Data_Keadaan_SDMK!A$4:A$149931,K280,A1_Individu_Data_Keadaan_SDMK!S$4:S$149285,"Dokter Spesialis Rehabilitasi Medik (Sp.RM)")</f>
        <v>#VALUE!</v>
      </c>
      <c r="BK280" s="135" t="e">
        <f t="shared" si="251"/>
        <v>#VALUE!</v>
      </c>
      <c r="BL280" s="134" t="e">
        <f t="shared" si="252"/>
        <v>#VALUE!</v>
      </c>
      <c r="BM280" s="134" t="e">
        <f t="shared" si="253"/>
        <v>#VALUE!</v>
      </c>
      <c r="BN280" s="139" t="e">
        <f t="shared" si="254"/>
        <v>#VALUE!</v>
      </c>
    </row>
    <row r="281" spans="11:66" ht="15">
      <c r="K281" s="120" t="s">
        <v>14701</v>
      </c>
      <c r="L281" s="120" t="s">
        <v>14702</v>
      </c>
      <c r="M281" s="120" t="s">
        <v>1632</v>
      </c>
      <c r="N281" s="120" t="s">
        <v>12207</v>
      </c>
      <c r="O281" s="120" t="s">
        <v>12205</v>
      </c>
      <c r="P281" s="120">
        <v>33</v>
      </c>
      <c r="Q281" s="120">
        <v>3374</v>
      </c>
      <c r="R281" s="348" t="str">
        <f>IF(P281&lt;&gt;"",VLOOKUP(P281,'01_MASTER_KODE_WILAYAH'!H$1437:I$1470,2,FALSE),"")</f>
        <v>JAWA TENGAH</v>
      </c>
      <c r="S281" s="348" t="str">
        <f>IF(Q281&lt;&gt;"",VLOOKUP(Q281,'01_MASTER_KODE_WILAYAH'!D$5:F$1353,3,FALSE),"")</f>
        <v>KOTA SEMARANG</v>
      </c>
      <c r="T281" s="422" t="str">
        <f t="shared" si="219"/>
        <v>Perusahaan</v>
      </c>
      <c r="U281" s="145" t="e">
        <f t="shared" si="220"/>
        <v>#VALUE!</v>
      </c>
      <c r="V281" s="133" t="e">
        <f>COUNTIFS(A1_Individu_Data_Keadaan_SDMK!A$4:A$149931,K281,A1_Individu_Data_Keadaan_SDMK!S$4:S$149285,"Dokter Umum")</f>
        <v>#VALUE!</v>
      </c>
      <c r="W281" s="122">
        <f t="shared" si="221"/>
        <v>12</v>
      </c>
      <c r="X281" s="134" t="e">
        <f t="shared" si="222"/>
        <v>#VALUE!</v>
      </c>
      <c r="Y281" s="134" t="e">
        <f t="shared" si="223"/>
        <v>#VALUE!</v>
      </c>
      <c r="Z281" s="133" t="e">
        <f>COUNTIFS(A1_Individu_Data_Keadaan_SDMK!A$4:A$149931,K281,A1_Individu_Data_Keadaan_SDMK!S$4:S$149285,"Dokter Gigi")</f>
        <v>#VALUE!</v>
      </c>
      <c r="AA281" s="122">
        <f t="shared" si="224"/>
        <v>3</v>
      </c>
      <c r="AB281" s="134" t="e">
        <f t="shared" si="225"/>
        <v>#VALUE!</v>
      </c>
      <c r="AC281" s="134" t="e">
        <f t="shared" si="226"/>
        <v>#VALUE!</v>
      </c>
      <c r="AD281" s="133" t="e">
        <f>COUNTIFS(A1_Individu_Data_Keadaan_SDMK!A$4:A$149931,K281,A1_Individu_Data_Keadaan_SDMK!S$4:S$149285,"Dokter Spesialis Penyakit Dalam (Sp.PD)")</f>
        <v>#VALUE!</v>
      </c>
      <c r="AE281" s="122">
        <f t="shared" si="227"/>
        <v>3</v>
      </c>
      <c r="AF281" s="134" t="e">
        <f t="shared" si="228"/>
        <v>#VALUE!</v>
      </c>
      <c r="AG281" s="134" t="e">
        <f t="shared" si="229"/>
        <v>#VALUE!</v>
      </c>
      <c r="AH281" s="133" t="e">
        <f>COUNTIFS(A1_Individu_Data_Keadaan_SDMK!A$4:A$149931,K281,A1_Individu_Data_Keadaan_SDMK!S$4:S$149285,"Dokter Spesialis Obstetri &amp; Ginekologi - Kebidanan &amp; Kandungan (Sp.OG)")</f>
        <v>#VALUE!</v>
      </c>
      <c r="AI281" s="122">
        <f t="shared" si="230"/>
        <v>3</v>
      </c>
      <c r="AJ281" s="134" t="e">
        <f t="shared" si="231"/>
        <v>#VALUE!</v>
      </c>
      <c r="AK281" s="134" t="e">
        <f t="shared" si="232"/>
        <v>#VALUE!</v>
      </c>
      <c r="AL281" s="133" t="e">
        <f>COUNTIFS(A1_Individu_Data_Keadaan_SDMK!A$4:A$149931,K281,A1_Individu_Data_Keadaan_SDMK!S$4:S$149285,"Dokter Spesialis Anak (Sp.A)")</f>
        <v>#VALUE!</v>
      </c>
      <c r="AM281" s="135">
        <f t="shared" si="233"/>
        <v>3</v>
      </c>
      <c r="AN281" s="134" t="e">
        <f t="shared" si="234"/>
        <v>#VALUE!</v>
      </c>
      <c r="AO281" s="134" t="e">
        <f t="shared" si="235"/>
        <v>#VALUE!</v>
      </c>
      <c r="AP281" s="133" t="e">
        <f>COUNTIFS(A1_Individu_Data_Keadaan_SDMK!A$4:A$149931,K281,A1_Individu_Data_Keadaan_SDMK!S$4:S$149285,"Dokter Spesialis Bedah (Sp.B)")</f>
        <v>#VALUE!</v>
      </c>
      <c r="AQ281" s="135">
        <f t="shared" si="236"/>
        <v>3</v>
      </c>
      <c r="AR281" s="134" t="e">
        <f t="shared" si="237"/>
        <v>#VALUE!</v>
      </c>
      <c r="AS281" s="134" t="e">
        <f t="shared" si="238"/>
        <v>#VALUE!</v>
      </c>
      <c r="AT281" s="133" t="e">
        <f>COUNTIFS(A1_Individu_Data_Keadaan_SDMK!A$4:A$149931,K281,A1_Individu_Data_Keadaan_SDMK!S$4:S$149285,"Dokter Spesialis Radiologi (Sp.Rad)")</f>
        <v>#VALUE!</v>
      </c>
      <c r="AU281" s="135">
        <f t="shared" si="239"/>
        <v>2</v>
      </c>
      <c r="AV281" s="134" t="e">
        <f t="shared" si="240"/>
        <v>#VALUE!</v>
      </c>
      <c r="AW281" s="134" t="e">
        <f t="shared" si="241"/>
        <v>#VALUE!</v>
      </c>
      <c r="AX281" s="133" t="e">
        <f>COUNTIFS(A1_Individu_Data_Keadaan_SDMK!A$4:A$149931,K281,A1_Individu_Data_Keadaan_SDMK!S$4:S$149285,"Dokter Spesialis Anastesiologi (Sp.An)")</f>
        <v>#VALUE!</v>
      </c>
      <c r="AY281" s="135">
        <f t="shared" si="242"/>
        <v>2</v>
      </c>
      <c r="AZ281" s="134" t="e">
        <f t="shared" si="243"/>
        <v>#VALUE!</v>
      </c>
      <c r="BA281" s="134" t="e">
        <f t="shared" si="244"/>
        <v>#VALUE!</v>
      </c>
      <c r="BB281" s="133" t="e">
        <f>COUNTIFS(A1_Individu_Data_Keadaan_SDMK!A$4:A$149931,K281,A1_Individu_Data_Keadaan_SDMK!S$4:S$149285,"Dokter Spesialis Patologi Klinik (SP.PK)")</f>
        <v>#VALUE!</v>
      </c>
      <c r="BC281" s="135">
        <f t="shared" si="245"/>
        <v>2</v>
      </c>
      <c r="BD281" s="134" t="e">
        <f t="shared" si="246"/>
        <v>#VALUE!</v>
      </c>
      <c r="BE281" s="134" t="e">
        <f t="shared" si="247"/>
        <v>#VALUE!</v>
      </c>
      <c r="BF281" s="133" t="e">
        <f>COUNTIFS(A1_Individu_Data_Keadaan_SDMK!A$4:A$149931,K281,A1_Individu_Data_Keadaan_SDMK!S$4:S$149285,"Dokter Spesialis Patologi Anatomi (Sp.PA)")</f>
        <v>#VALUE!</v>
      </c>
      <c r="BG281" s="135">
        <f t="shared" si="248"/>
        <v>0</v>
      </c>
      <c r="BH281" s="134" t="e">
        <f t="shared" si="249"/>
        <v>#VALUE!</v>
      </c>
      <c r="BI281" s="134" t="e">
        <f t="shared" si="250"/>
        <v>#VALUE!</v>
      </c>
      <c r="BJ281" s="133" t="e">
        <f>COUNTIFS(A1_Individu_Data_Keadaan_SDMK!A$4:A$149931,K281,A1_Individu_Data_Keadaan_SDMK!S$4:S$149285,"Dokter Spesialis Rehabilitasi Medik (Sp.RM)")</f>
        <v>#VALUE!</v>
      </c>
      <c r="BK281" s="135" t="e">
        <f t="shared" si="251"/>
        <v>#VALUE!</v>
      </c>
      <c r="BL281" s="134" t="e">
        <f t="shared" si="252"/>
        <v>#VALUE!</v>
      </c>
      <c r="BM281" s="134" t="e">
        <f t="shared" si="253"/>
        <v>#VALUE!</v>
      </c>
      <c r="BN281" s="139" t="e">
        <f t="shared" si="254"/>
        <v>#VALUE!</v>
      </c>
    </row>
    <row r="282" spans="11:66" ht="15">
      <c r="K282" s="120" t="s">
        <v>14704</v>
      </c>
      <c r="L282" s="120" t="s">
        <v>14705</v>
      </c>
      <c r="M282" s="120" t="s">
        <v>1632</v>
      </c>
      <c r="N282" s="120" t="s">
        <v>12208</v>
      </c>
      <c r="O282" s="120" t="s">
        <v>14212</v>
      </c>
      <c r="P282" s="120">
        <v>33</v>
      </c>
      <c r="Q282" s="120">
        <v>3374</v>
      </c>
      <c r="R282" s="348" t="str">
        <f>IF(P282&lt;&gt;"",VLOOKUP(P282,'01_MASTER_KODE_WILAYAH'!H$1437:I$1470,2,FALSE),"")</f>
        <v>JAWA TENGAH</v>
      </c>
      <c r="S282" s="348" t="str">
        <f>IF(Q282&lt;&gt;"",VLOOKUP(Q282,'01_MASTER_KODE_WILAYAH'!D$5:F$1353,3,FALSE),"")</f>
        <v>KOTA SEMARANG</v>
      </c>
      <c r="T282" s="422" t="str">
        <f t="shared" si="219"/>
        <v>Kementeria</v>
      </c>
      <c r="U282" s="145" t="e">
        <f t="shared" si="220"/>
        <v>#VALUE!</v>
      </c>
      <c r="V282" s="133" t="e">
        <f>COUNTIFS(A1_Individu_Data_Keadaan_SDMK!A$4:A$149931,K282,A1_Individu_Data_Keadaan_SDMK!S$4:S$149285,"Dokter Umum")</f>
        <v>#VALUE!</v>
      </c>
      <c r="W282" s="122">
        <f t="shared" si="221"/>
        <v>9</v>
      </c>
      <c r="X282" s="134" t="e">
        <f t="shared" si="222"/>
        <v>#VALUE!</v>
      </c>
      <c r="Y282" s="134" t="e">
        <f t="shared" si="223"/>
        <v>#VALUE!</v>
      </c>
      <c r="Z282" s="133" t="e">
        <f>COUNTIFS(A1_Individu_Data_Keadaan_SDMK!A$4:A$149931,K282,A1_Individu_Data_Keadaan_SDMK!S$4:S$149285,"Dokter Gigi")</f>
        <v>#VALUE!</v>
      </c>
      <c r="AA282" s="122">
        <f t="shared" si="224"/>
        <v>2</v>
      </c>
      <c r="AB282" s="134" t="e">
        <f t="shared" si="225"/>
        <v>#VALUE!</v>
      </c>
      <c r="AC282" s="134" t="e">
        <f t="shared" si="226"/>
        <v>#VALUE!</v>
      </c>
      <c r="AD282" s="133" t="e">
        <f>COUNTIFS(A1_Individu_Data_Keadaan_SDMK!A$4:A$149931,K282,A1_Individu_Data_Keadaan_SDMK!S$4:S$149285,"Dokter Spesialis Penyakit Dalam (Sp.PD)")</f>
        <v>#VALUE!</v>
      </c>
      <c r="AE282" s="122">
        <f t="shared" si="227"/>
        <v>2</v>
      </c>
      <c r="AF282" s="134" t="e">
        <f t="shared" si="228"/>
        <v>#VALUE!</v>
      </c>
      <c r="AG282" s="134" t="e">
        <f t="shared" si="229"/>
        <v>#VALUE!</v>
      </c>
      <c r="AH282" s="133" t="e">
        <f>COUNTIFS(A1_Individu_Data_Keadaan_SDMK!A$4:A$149931,K282,A1_Individu_Data_Keadaan_SDMK!S$4:S$149285,"Dokter Spesialis Obstetri &amp; Ginekologi - Kebidanan &amp; Kandungan (Sp.OG)")</f>
        <v>#VALUE!</v>
      </c>
      <c r="AI282" s="122">
        <f t="shared" si="230"/>
        <v>2</v>
      </c>
      <c r="AJ282" s="134" t="e">
        <f t="shared" si="231"/>
        <v>#VALUE!</v>
      </c>
      <c r="AK282" s="134" t="e">
        <f t="shared" si="232"/>
        <v>#VALUE!</v>
      </c>
      <c r="AL282" s="133" t="e">
        <f>COUNTIFS(A1_Individu_Data_Keadaan_SDMK!A$4:A$149931,K282,A1_Individu_Data_Keadaan_SDMK!S$4:S$149285,"Dokter Spesialis Anak (Sp.A)")</f>
        <v>#VALUE!</v>
      </c>
      <c r="AM282" s="135">
        <f t="shared" si="233"/>
        <v>2</v>
      </c>
      <c r="AN282" s="134" t="e">
        <f t="shared" si="234"/>
        <v>#VALUE!</v>
      </c>
      <c r="AO282" s="134" t="e">
        <f t="shared" si="235"/>
        <v>#VALUE!</v>
      </c>
      <c r="AP282" s="133" t="e">
        <f>COUNTIFS(A1_Individu_Data_Keadaan_SDMK!A$4:A$149931,K282,A1_Individu_Data_Keadaan_SDMK!S$4:S$149285,"Dokter Spesialis Bedah (Sp.B)")</f>
        <v>#VALUE!</v>
      </c>
      <c r="AQ282" s="135">
        <f t="shared" si="236"/>
        <v>2</v>
      </c>
      <c r="AR282" s="134" t="e">
        <f t="shared" si="237"/>
        <v>#VALUE!</v>
      </c>
      <c r="AS282" s="134" t="e">
        <f t="shared" si="238"/>
        <v>#VALUE!</v>
      </c>
      <c r="AT282" s="133" t="e">
        <f>COUNTIFS(A1_Individu_Data_Keadaan_SDMK!A$4:A$149931,K282,A1_Individu_Data_Keadaan_SDMK!S$4:S$149285,"Dokter Spesialis Radiologi (Sp.Rad)")</f>
        <v>#VALUE!</v>
      </c>
      <c r="AU282" s="135">
        <f t="shared" si="239"/>
        <v>1</v>
      </c>
      <c r="AV282" s="134" t="e">
        <f t="shared" si="240"/>
        <v>#VALUE!</v>
      </c>
      <c r="AW282" s="134" t="e">
        <f t="shared" si="241"/>
        <v>#VALUE!</v>
      </c>
      <c r="AX282" s="133" t="e">
        <f>COUNTIFS(A1_Individu_Data_Keadaan_SDMK!A$4:A$149931,K282,A1_Individu_Data_Keadaan_SDMK!S$4:S$149285,"Dokter Spesialis Anastesiologi (Sp.An)")</f>
        <v>#VALUE!</v>
      </c>
      <c r="AY282" s="135">
        <f t="shared" si="242"/>
        <v>1</v>
      </c>
      <c r="AZ282" s="134" t="e">
        <f t="shared" si="243"/>
        <v>#VALUE!</v>
      </c>
      <c r="BA282" s="134" t="e">
        <f t="shared" si="244"/>
        <v>#VALUE!</v>
      </c>
      <c r="BB282" s="133" t="e">
        <f>COUNTIFS(A1_Individu_Data_Keadaan_SDMK!A$4:A$149931,K282,A1_Individu_Data_Keadaan_SDMK!S$4:S$149285,"Dokter Spesialis Patologi Klinik (SP.PK)")</f>
        <v>#VALUE!</v>
      </c>
      <c r="BC282" s="135">
        <f t="shared" si="245"/>
        <v>1</v>
      </c>
      <c r="BD282" s="134" t="e">
        <f t="shared" si="246"/>
        <v>#VALUE!</v>
      </c>
      <c r="BE282" s="134" t="e">
        <f t="shared" si="247"/>
        <v>#VALUE!</v>
      </c>
      <c r="BF282" s="133" t="e">
        <f>COUNTIFS(A1_Individu_Data_Keadaan_SDMK!A$4:A$149931,K282,A1_Individu_Data_Keadaan_SDMK!S$4:S$149285,"Dokter Spesialis Patologi Anatomi (Sp.PA)")</f>
        <v>#VALUE!</v>
      </c>
      <c r="BG282" s="135">
        <f t="shared" si="248"/>
        <v>0</v>
      </c>
      <c r="BH282" s="134" t="e">
        <f t="shared" si="249"/>
        <v>#VALUE!</v>
      </c>
      <c r="BI282" s="134" t="e">
        <f t="shared" si="250"/>
        <v>#VALUE!</v>
      </c>
      <c r="BJ282" s="133" t="e">
        <f>COUNTIFS(A1_Individu_Data_Keadaan_SDMK!A$4:A$149931,K282,A1_Individu_Data_Keadaan_SDMK!S$4:S$149285,"Dokter Spesialis Rehabilitasi Medik (Sp.RM)")</f>
        <v>#VALUE!</v>
      </c>
      <c r="BK282" s="135" t="e">
        <f t="shared" si="251"/>
        <v>#VALUE!</v>
      </c>
      <c r="BL282" s="134" t="e">
        <f t="shared" si="252"/>
        <v>#VALUE!</v>
      </c>
      <c r="BM282" s="134" t="e">
        <f t="shared" si="253"/>
        <v>#VALUE!</v>
      </c>
      <c r="BN282" s="139" t="e">
        <f t="shared" si="254"/>
        <v>#VALUE!</v>
      </c>
    </row>
    <row r="283" spans="11:66" ht="15">
      <c r="K283" s="120" t="s">
        <v>14706</v>
      </c>
      <c r="L283" s="120" t="s">
        <v>14707</v>
      </c>
      <c r="M283" s="120" t="s">
        <v>1632</v>
      </c>
      <c r="N283" s="120" t="s">
        <v>12208</v>
      </c>
      <c r="O283" s="120" t="s">
        <v>12205</v>
      </c>
      <c r="P283" s="120">
        <v>33</v>
      </c>
      <c r="Q283" s="120">
        <v>3374</v>
      </c>
      <c r="R283" s="348" t="str">
        <f>IF(P283&lt;&gt;"",VLOOKUP(P283,'01_MASTER_KODE_WILAYAH'!H$1437:I$1470,2,FALSE),"")</f>
        <v>JAWA TENGAH</v>
      </c>
      <c r="S283" s="348" t="str">
        <f>IF(Q283&lt;&gt;"",VLOOKUP(Q283,'01_MASTER_KODE_WILAYAH'!D$5:F$1353,3,FALSE),"")</f>
        <v>KOTA SEMARANG</v>
      </c>
      <c r="T283" s="422" t="str">
        <f t="shared" si="219"/>
        <v>Perusahaan</v>
      </c>
      <c r="U283" s="145" t="e">
        <f t="shared" si="220"/>
        <v>#VALUE!</v>
      </c>
      <c r="V283" s="133" t="e">
        <f>COUNTIFS(A1_Individu_Data_Keadaan_SDMK!A$4:A$149931,K283,A1_Individu_Data_Keadaan_SDMK!S$4:S$149285,"Dokter Umum")</f>
        <v>#VALUE!</v>
      </c>
      <c r="W283" s="122">
        <f t="shared" si="221"/>
        <v>9</v>
      </c>
      <c r="X283" s="134" t="e">
        <f t="shared" si="222"/>
        <v>#VALUE!</v>
      </c>
      <c r="Y283" s="134" t="e">
        <f t="shared" si="223"/>
        <v>#VALUE!</v>
      </c>
      <c r="Z283" s="133" t="e">
        <f>COUNTIFS(A1_Individu_Data_Keadaan_SDMK!A$4:A$149931,K283,A1_Individu_Data_Keadaan_SDMK!S$4:S$149285,"Dokter Gigi")</f>
        <v>#VALUE!</v>
      </c>
      <c r="AA283" s="122">
        <f t="shared" si="224"/>
        <v>2</v>
      </c>
      <c r="AB283" s="134" t="e">
        <f t="shared" si="225"/>
        <v>#VALUE!</v>
      </c>
      <c r="AC283" s="134" t="e">
        <f t="shared" si="226"/>
        <v>#VALUE!</v>
      </c>
      <c r="AD283" s="133" t="e">
        <f>COUNTIFS(A1_Individu_Data_Keadaan_SDMK!A$4:A$149931,K283,A1_Individu_Data_Keadaan_SDMK!S$4:S$149285,"Dokter Spesialis Penyakit Dalam (Sp.PD)")</f>
        <v>#VALUE!</v>
      </c>
      <c r="AE283" s="122">
        <f t="shared" si="227"/>
        <v>2</v>
      </c>
      <c r="AF283" s="134" t="e">
        <f t="shared" si="228"/>
        <v>#VALUE!</v>
      </c>
      <c r="AG283" s="134" t="e">
        <f t="shared" si="229"/>
        <v>#VALUE!</v>
      </c>
      <c r="AH283" s="133" t="e">
        <f>COUNTIFS(A1_Individu_Data_Keadaan_SDMK!A$4:A$149931,K283,A1_Individu_Data_Keadaan_SDMK!S$4:S$149285,"Dokter Spesialis Obstetri &amp; Ginekologi - Kebidanan &amp; Kandungan (Sp.OG)")</f>
        <v>#VALUE!</v>
      </c>
      <c r="AI283" s="122">
        <f t="shared" si="230"/>
        <v>2</v>
      </c>
      <c r="AJ283" s="134" t="e">
        <f t="shared" si="231"/>
        <v>#VALUE!</v>
      </c>
      <c r="AK283" s="134" t="e">
        <f t="shared" si="232"/>
        <v>#VALUE!</v>
      </c>
      <c r="AL283" s="133" t="e">
        <f>COUNTIFS(A1_Individu_Data_Keadaan_SDMK!A$4:A$149931,K283,A1_Individu_Data_Keadaan_SDMK!S$4:S$149285,"Dokter Spesialis Anak (Sp.A)")</f>
        <v>#VALUE!</v>
      </c>
      <c r="AM283" s="135">
        <f t="shared" si="233"/>
        <v>2</v>
      </c>
      <c r="AN283" s="134" t="e">
        <f t="shared" si="234"/>
        <v>#VALUE!</v>
      </c>
      <c r="AO283" s="134" t="e">
        <f t="shared" si="235"/>
        <v>#VALUE!</v>
      </c>
      <c r="AP283" s="133" t="e">
        <f>COUNTIFS(A1_Individu_Data_Keadaan_SDMK!A$4:A$149931,K283,A1_Individu_Data_Keadaan_SDMK!S$4:S$149285,"Dokter Spesialis Bedah (Sp.B)")</f>
        <v>#VALUE!</v>
      </c>
      <c r="AQ283" s="135">
        <f t="shared" si="236"/>
        <v>2</v>
      </c>
      <c r="AR283" s="134" t="e">
        <f t="shared" si="237"/>
        <v>#VALUE!</v>
      </c>
      <c r="AS283" s="134" t="e">
        <f t="shared" si="238"/>
        <v>#VALUE!</v>
      </c>
      <c r="AT283" s="133" t="e">
        <f>COUNTIFS(A1_Individu_Data_Keadaan_SDMK!A$4:A$149931,K283,A1_Individu_Data_Keadaan_SDMK!S$4:S$149285,"Dokter Spesialis Radiologi (Sp.Rad)")</f>
        <v>#VALUE!</v>
      </c>
      <c r="AU283" s="135">
        <f t="shared" si="239"/>
        <v>1</v>
      </c>
      <c r="AV283" s="134" t="e">
        <f t="shared" si="240"/>
        <v>#VALUE!</v>
      </c>
      <c r="AW283" s="134" t="e">
        <f t="shared" si="241"/>
        <v>#VALUE!</v>
      </c>
      <c r="AX283" s="133" t="e">
        <f>COUNTIFS(A1_Individu_Data_Keadaan_SDMK!A$4:A$149931,K283,A1_Individu_Data_Keadaan_SDMK!S$4:S$149285,"Dokter Spesialis Anastesiologi (Sp.An)")</f>
        <v>#VALUE!</v>
      </c>
      <c r="AY283" s="135">
        <f t="shared" si="242"/>
        <v>1</v>
      </c>
      <c r="AZ283" s="134" t="e">
        <f t="shared" si="243"/>
        <v>#VALUE!</v>
      </c>
      <c r="BA283" s="134" t="e">
        <f t="shared" si="244"/>
        <v>#VALUE!</v>
      </c>
      <c r="BB283" s="133" t="e">
        <f>COUNTIFS(A1_Individu_Data_Keadaan_SDMK!A$4:A$149931,K283,A1_Individu_Data_Keadaan_SDMK!S$4:S$149285,"Dokter Spesialis Patologi Klinik (SP.PK)")</f>
        <v>#VALUE!</v>
      </c>
      <c r="BC283" s="135">
        <f t="shared" si="245"/>
        <v>1</v>
      </c>
      <c r="BD283" s="134" t="e">
        <f t="shared" si="246"/>
        <v>#VALUE!</v>
      </c>
      <c r="BE283" s="134" t="e">
        <f t="shared" si="247"/>
        <v>#VALUE!</v>
      </c>
      <c r="BF283" s="133" t="e">
        <f>COUNTIFS(A1_Individu_Data_Keadaan_SDMK!A$4:A$149931,K283,A1_Individu_Data_Keadaan_SDMK!S$4:S$149285,"Dokter Spesialis Patologi Anatomi (Sp.PA)")</f>
        <v>#VALUE!</v>
      </c>
      <c r="BG283" s="135">
        <f t="shared" si="248"/>
        <v>0</v>
      </c>
      <c r="BH283" s="134" t="e">
        <f t="shared" si="249"/>
        <v>#VALUE!</v>
      </c>
      <c r="BI283" s="134" t="e">
        <f t="shared" si="250"/>
        <v>#VALUE!</v>
      </c>
      <c r="BJ283" s="133" t="e">
        <f>COUNTIFS(A1_Individu_Data_Keadaan_SDMK!A$4:A$149931,K283,A1_Individu_Data_Keadaan_SDMK!S$4:S$149285,"Dokter Spesialis Rehabilitasi Medik (Sp.RM)")</f>
        <v>#VALUE!</v>
      </c>
      <c r="BK283" s="135" t="e">
        <f t="shared" si="251"/>
        <v>#VALUE!</v>
      </c>
      <c r="BL283" s="134" t="e">
        <f t="shared" si="252"/>
        <v>#VALUE!</v>
      </c>
      <c r="BM283" s="134" t="e">
        <f t="shared" si="253"/>
        <v>#VALUE!</v>
      </c>
      <c r="BN283" s="139" t="e">
        <f t="shared" si="254"/>
        <v>#VALUE!</v>
      </c>
    </row>
    <row r="284" spans="11:66" ht="15">
      <c r="K284" s="120" t="s">
        <v>14708</v>
      </c>
      <c r="L284" s="120" t="s">
        <v>14709</v>
      </c>
      <c r="M284" s="120" t="s">
        <v>1632</v>
      </c>
      <c r="N284" s="120" t="s">
        <v>12208</v>
      </c>
      <c r="O284" s="120" t="s">
        <v>14233</v>
      </c>
      <c r="P284" s="120">
        <v>33</v>
      </c>
      <c r="Q284" s="120">
        <v>3375</v>
      </c>
      <c r="R284" s="348" t="str">
        <f>IF(P284&lt;&gt;"",VLOOKUP(P284,'01_MASTER_KODE_WILAYAH'!H$1437:I$1470,2,FALSE),"")</f>
        <v>JAWA TENGAH</v>
      </c>
      <c r="S284" s="348" t="str">
        <f>IF(Q284&lt;&gt;"",VLOOKUP(Q284,'01_MASTER_KODE_WILAYAH'!D$5:F$1353,3,FALSE),"")</f>
        <v>KOTA PEKALONGAN</v>
      </c>
      <c r="T284" s="422" t="str">
        <f t="shared" si="219"/>
        <v>Organisasi</v>
      </c>
      <c r="U284" s="145" t="e">
        <f t="shared" si="220"/>
        <v>#VALUE!</v>
      </c>
      <c r="V284" s="133" t="e">
        <f>COUNTIFS(A1_Individu_Data_Keadaan_SDMK!A$4:A$149931,K284,A1_Individu_Data_Keadaan_SDMK!S$4:S$149285,"Dokter Umum")</f>
        <v>#VALUE!</v>
      </c>
      <c r="W284" s="122">
        <f t="shared" si="221"/>
        <v>9</v>
      </c>
      <c r="X284" s="134" t="e">
        <f t="shared" si="222"/>
        <v>#VALUE!</v>
      </c>
      <c r="Y284" s="134" t="e">
        <f t="shared" si="223"/>
        <v>#VALUE!</v>
      </c>
      <c r="Z284" s="133" t="e">
        <f>COUNTIFS(A1_Individu_Data_Keadaan_SDMK!A$4:A$149931,K284,A1_Individu_Data_Keadaan_SDMK!S$4:S$149285,"Dokter Gigi")</f>
        <v>#VALUE!</v>
      </c>
      <c r="AA284" s="122">
        <f t="shared" si="224"/>
        <v>2</v>
      </c>
      <c r="AB284" s="134" t="e">
        <f t="shared" si="225"/>
        <v>#VALUE!</v>
      </c>
      <c r="AC284" s="134" t="e">
        <f t="shared" si="226"/>
        <v>#VALUE!</v>
      </c>
      <c r="AD284" s="133" t="e">
        <f>COUNTIFS(A1_Individu_Data_Keadaan_SDMK!A$4:A$149931,K284,A1_Individu_Data_Keadaan_SDMK!S$4:S$149285,"Dokter Spesialis Penyakit Dalam (Sp.PD)")</f>
        <v>#VALUE!</v>
      </c>
      <c r="AE284" s="122">
        <f t="shared" si="227"/>
        <v>2</v>
      </c>
      <c r="AF284" s="134" t="e">
        <f t="shared" si="228"/>
        <v>#VALUE!</v>
      </c>
      <c r="AG284" s="134" t="e">
        <f t="shared" si="229"/>
        <v>#VALUE!</v>
      </c>
      <c r="AH284" s="133" t="e">
        <f>COUNTIFS(A1_Individu_Data_Keadaan_SDMK!A$4:A$149931,K284,A1_Individu_Data_Keadaan_SDMK!S$4:S$149285,"Dokter Spesialis Obstetri &amp; Ginekologi - Kebidanan &amp; Kandungan (Sp.OG)")</f>
        <v>#VALUE!</v>
      </c>
      <c r="AI284" s="122">
        <f t="shared" si="230"/>
        <v>2</v>
      </c>
      <c r="AJ284" s="134" t="e">
        <f t="shared" si="231"/>
        <v>#VALUE!</v>
      </c>
      <c r="AK284" s="134" t="e">
        <f t="shared" si="232"/>
        <v>#VALUE!</v>
      </c>
      <c r="AL284" s="133" t="e">
        <f>COUNTIFS(A1_Individu_Data_Keadaan_SDMK!A$4:A$149931,K284,A1_Individu_Data_Keadaan_SDMK!S$4:S$149285,"Dokter Spesialis Anak (Sp.A)")</f>
        <v>#VALUE!</v>
      </c>
      <c r="AM284" s="135">
        <f t="shared" si="233"/>
        <v>2</v>
      </c>
      <c r="AN284" s="134" t="e">
        <f t="shared" si="234"/>
        <v>#VALUE!</v>
      </c>
      <c r="AO284" s="134" t="e">
        <f t="shared" si="235"/>
        <v>#VALUE!</v>
      </c>
      <c r="AP284" s="133" t="e">
        <f>COUNTIFS(A1_Individu_Data_Keadaan_SDMK!A$4:A$149931,K284,A1_Individu_Data_Keadaan_SDMK!S$4:S$149285,"Dokter Spesialis Bedah (Sp.B)")</f>
        <v>#VALUE!</v>
      </c>
      <c r="AQ284" s="135">
        <f t="shared" si="236"/>
        <v>2</v>
      </c>
      <c r="AR284" s="134" t="e">
        <f t="shared" si="237"/>
        <v>#VALUE!</v>
      </c>
      <c r="AS284" s="134" t="e">
        <f t="shared" si="238"/>
        <v>#VALUE!</v>
      </c>
      <c r="AT284" s="133" t="e">
        <f>COUNTIFS(A1_Individu_Data_Keadaan_SDMK!A$4:A$149931,K284,A1_Individu_Data_Keadaan_SDMK!S$4:S$149285,"Dokter Spesialis Radiologi (Sp.Rad)")</f>
        <v>#VALUE!</v>
      </c>
      <c r="AU284" s="135">
        <f t="shared" si="239"/>
        <v>1</v>
      </c>
      <c r="AV284" s="134" t="e">
        <f t="shared" si="240"/>
        <v>#VALUE!</v>
      </c>
      <c r="AW284" s="134" t="e">
        <f t="shared" si="241"/>
        <v>#VALUE!</v>
      </c>
      <c r="AX284" s="133" t="e">
        <f>COUNTIFS(A1_Individu_Data_Keadaan_SDMK!A$4:A$149931,K284,A1_Individu_Data_Keadaan_SDMK!S$4:S$149285,"Dokter Spesialis Anastesiologi (Sp.An)")</f>
        <v>#VALUE!</v>
      </c>
      <c r="AY284" s="135">
        <f t="shared" si="242"/>
        <v>1</v>
      </c>
      <c r="AZ284" s="134" t="e">
        <f t="shared" si="243"/>
        <v>#VALUE!</v>
      </c>
      <c r="BA284" s="134" t="e">
        <f t="shared" si="244"/>
        <v>#VALUE!</v>
      </c>
      <c r="BB284" s="133" t="e">
        <f>COUNTIFS(A1_Individu_Data_Keadaan_SDMK!A$4:A$149931,K284,A1_Individu_Data_Keadaan_SDMK!S$4:S$149285,"Dokter Spesialis Patologi Klinik (SP.PK)")</f>
        <v>#VALUE!</v>
      </c>
      <c r="BC284" s="135">
        <f t="shared" si="245"/>
        <v>1</v>
      </c>
      <c r="BD284" s="134" t="e">
        <f t="shared" si="246"/>
        <v>#VALUE!</v>
      </c>
      <c r="BE284" s="134" t="e">
        <f t="shared" si="247"/>
        <v>#VALUE!</v>
      </c>
      <c r="BF284" s="133" t="e">
        <f>COUNTIFS(A1_Individu_Data_Keadaan_SDMK!A$4:A$149931,K284,A1_Individu_Data_Keadaan_SDMK!S$4:S$149285,"Dokter Spesialis Patologi Anatomi (Sp.PA)")</f>
        <v>#VALUE!</v>
      </c>
      <c r="BG284" s="135">
        <f t="shared" si="248"/>
        <v>0</v>
      </c>
      <c r="BH284" s="134" t="e">
        <f t="shared" si="249"/>
        <v>#VALUE!</v>
      </c>
      <c r="BI284" s="134" t="e">
        <f t="shared" si="250"/>
        <v>#VALUE!</v>
      </c>
      <c r="BJ284" s="133" t="e">
        <f>COUNTIFS(A1_Individu_Data_Keadaan_SDMK!A$4:A$149931,K284,A1_Individu_Data_Keadaan_SDMK!S$4:S$149285,"Dokter Spesialis Rehabilitasi Medik (Sp.RM)")</f>
        <v>#VALUE!</v>
      </c>
      <c r="BK284" s="135" t="e">
        <f t="shared" si="251"/>
        <v>#VALUE!</v>
      </c>
      <c r="BL284" s="134" t="e">
        <f t="shared" si="252"/>
        <v>#VALUE!</v>
      </c>
      <c r="BM284" s="134" t="e">
        <f t="shared" si="253"/>
        <v>#VALUE!</v>
      </c>
      <c r="BN284" s="139" t="e">
        <f t="shared" si="254"/>
        <v>#VALUE!</v>
      </c>
    </row>
    <row r="285" spans="11:66" ht="15">
      <c r="K285" s="120" t="s">
        <v>14710</v>
      </c>
      <c r="L285" s="120" t="s">
        <v>14711</v>
      </c>
      <c r="M285" s="120" t="s">
        <v>1632</v>
      </c>
      <c r="N285" s="120" t="s">
        <v>12208</v>
      </c>
      <c r="O285" s="120" t="s">
        <v>12206</v>
      </c>
      <c r="P285" s="120">
        <v>33</v>
      </c>
      <c r="Q285" s="120">
        <v>3375</v>
      </c>
      <c r="R285" s="348" t="str">
        <f>IF(P285&lt;&gt;"",VLOOKUP(P285,'01_MASTER_KODE_WILAYAH'!H$1437:I$1470,2,FALSE),"")</f>
        <v>JAWA TENGAH</v>
      </c>
      <c r="S285" s="348" t="str">
        <f>IF(Q285&lt;&gt;"",VLOOKUP(Q285,'01_MASTER_KODE_WILAYAH'!D$5:F$1353,3,FALSE),"")</f>
        <v>KOTA PEKALONGAN</v>
      </c>
      <c r="T285" s="422" t="str">
        <f t="shared" si="219"/>
        <v>Organisasi</v>
      </c>
      <c r="U285" s="145" t="e">
        <f t="shared" si="220"/>
        <v>#VALUE!</v>
      </c>
      <c r="V285" s="133" t="e">
        <f>COUNTIFS(A1_Individu_Data_Keadaan_SDMK!A$4:A$149931,K285,A1_Individu_Data_Keadaan_SDMK!S$4:S$149285,"Dokter Umum")</f>
        <v>#VALUE!</v>
      </c>
      <c r="W285" s="122">
        <f t="shared" si="221"/>
        <v>9</v>
      </c>
      <c r="X285" s="134" t="e">
        <f t="shared" si="222"/>
        <v>#VALUE!</v>
      </c>
      <c r="Y285" s="134" t="e">
        <f t="shared" si="223"/>
        <v>#VALUE!</v>
      </c>
      <c r="Z285" s="133" t="e">
        <f>COUNTIFS(A1_Individu_Data_Keadaan_SDMK!A$4:A$149931,K285,A1_Individu_Data_Keadaan_SDMK!S$4:S$149285,"Dokter Gigi")</f>
        <v>#VALUE!</v>
      </c>
      <c r="AA285" s="122">
        <f t="shared" si="224"/>
        <v>2</v>
      </c>
      <c r="AB285" s="134" t="e">
        <f t="shared" si="225"/>
        <v>#VALUE!</v>
      </c>
      <c r="AC285" s="134" t="e">
        <f t="shared" si="226"/>
        <v>#VALUE!</v>
      </c>
      <c r="AD285" s="133" t="e">
        <f>COUNTIFS(A1_Individu_Data_Keadaan_SDMK!A$4:A$149931,K285,A1_Individu_Data_Keadaan_SDMK!S$4:S$149285,"Dokter Spesialis Penyakit Dalam (Sp.PD)")</f>
        <v>#VALUE!</v>
      </c>
      <c r="AE285" s="122">
        <f t="shared" si="227"/>
        <v>2</v>
      </c>
      <c r="AF285" s="134" t="e">
        <f t="shared" si="228"/>
        <v>#VALUE!</v>
      </c>
      <c r="AG285" s="134" t="e">
        <f t="shared" si="229"/>
        <v>#VALUE!</v>
      </c>
      <c r="AH285" s="133" t="e">
        <f>COUNTIFS(A1_Individu_Data_Keadaan_SDMK!A$4:A$149931,K285,A1_Individu_Data_Keadaan_SDMK!S$4:S$149285,"Dokter Spesialis Obstetri &amp; Ginekologi - Kebidanan &amp; Kandungan (Sp.OG)")</f>
        <v>#VALUE!</v>
      </c>
      <c r="AI285" s="122">
        <f t="shared" si="230"/>
        <v>2</v>
      </c>
      <c r="AJ285" s="134" t="e">
        <f t="shared" si="231"/>
        <v>#VALUE!</v>
      </c>
      <c r="AK285" s="134" t="e">
        <f t="shared" si="232"/>
        <v>#VALUE!</v>
      </c>
      <c r="AL285" s="133" t="e">
        <f>COUNTIFS(A1_Individu_Data_Keadaan_SDMK!A$4:A$149931,K285,A1_Individu_Data_Keadaan_SDMK!S$4:S$149285,"Dokter Spesialis Anak (Sp.A)")</f>
        <v>#VALUE!</v>
      </c>
      <c r="AM285" s="135">
        <f t="shared" si="233"/>
        <v>2</v>
      </c>
      <c r="AN285" s="134" t="e">
        <f t="shared" si="234"/>
        <v>#VALUE!</v>
      </c>
      <c r="AO285" s="134" t="e">
        <f t="shared" si="235"/>
        <v>#VALUE!</v>
      </c>
      <c r="AP285" s="133" t="e">
        <f>COUNTIFS(A1_Individu_Data_Keadaan_SDMK!A$4:A$149931,K285,A1_Individu_Data_Keadaan_SDMK!S$4:S$149285,"Dokter Spesialis Bedah (Sp.B)")</f>
        <v>#VALUE!</v>
      </c>
      <c r="AQ285" s="135">
        <f t="shared" si="236"/>
        <v>2</v>
      </c>
      <c r="AR285" s="134" t="e">
        <f t="shared" si="237"/>
        <v>#VALUE!</v>
      </c>
      <c r="AS285" s="134" t="e">
        <f t="shared" si="238"/>
        <v>#VALUE!</v>
      </c>
      <c r="AT285" s="133" t="e">
        <f>COUNTIFS(A1_Individu_Data_Keadaan_SDMK!A$4:A$149931,K285,A1_Individu_Data_Keadaan_SDMK!S$4:S$149285,"Dokter Spesialis Radiologi (Sp.Rad)")</f>
        <v>#VALUE!</v>
      </c>
      <c r="AU285" s="135">
        <f t="shared" si="239"/>
        <v>1</v>
      </c>
      <c r="AV285" s="134" t="e">
        <f t="shared" si="240"/>
        <v>#VALUE!</v>
      </c>
      <c r="AW285" s="134" t="e">
        <f t="shared" si="241"/>
        <v>#VALUE!</v>
      </c>
      <c r="AX285" s="133" t="e">
        <f>COUNTIFS(A1_Individu_Data_Keadaan_SDMK!A$4:A$149931,K285,A1_Individu_Data_Keadaan_SDMK!S$4:S$149285,"Dokter Spesialis Anastesiologi (Sp.An)")</f>
        <v>#VALUE!</v>
      </c>
      <c r="AY285" s="135">
        <f t="shared" si="242"/>
        <v>1</v>
      </c>
      <c r="AZ285" s="134" t="e">
        <f t="shared" si="243"/>
        <v>#VALUE!</v>
      </c>
      <c r="BA285" s="134" t="e">
        <f t="shared" si="244"/>
        <v>#VALUE!</v>
      </c>
      <c r="BB285" s="133" t="e">
        <f>COUNTIFS(A1_Individu_Data_Keadaan_SDMK!A$4:A$149931,K285,A1_Individu_Data_Keadaan_SDMK!S$4:S$149285,"Dokter Spesialis Patologi Klinik (SP.PK)")</f>
        <v>#VALUE!</v>
      </c>
      <c r="BC285" s="135">
        <f t="shared" si="245"/>
        <v>1</v>
      </c>
      <c r="BD285" s="134" t="e">
        <f t="shared" si="246"/>
        <v>#VALUE!</v>
      </c>
      <c r="BE285" s="134" t="e">
        <f t="shared" si="247"/>
        <v>#VALUE!</v>
      </c>
      <c r="BF285" s="133" t="e">
        <f>COUNTIFS(A1_Individu_Data_Keadaan_SDMK!A$4:A$149931,K285,A1_Individu_Data_Keadaan_SDMK!S$4:S$149285,"Dokter Spesialis Patologi Anatomi (Sp.PA)")</f>
        <v>#VALUE!</v>
      </c>
      <c r="BG285" s="135">
        <f t="shared" si="248"/>
        <v>0</v>
      </c>
      <c r="BH285" s="134" t="e">
        <f t="shared" si="249"/>
        <v>#VALUE!</v>
      </c>
      <c r="BI285" s="134" t="e">
        <f t="shared" si="250"/>
        <v>#VALUE!</v>
      </c>
      <c r="BJ285" s="133" t="e">
        <f>COUNTIFS(A1_Individu_Data_Keadaan_SDMK!A$4:A$149931,K285,A1_Individu_Data_Keadaan_SDMK!S$4:S$149285,"Dokter Spesialis Rehabilitasi Medik (Sp.RM)")</f>
        <v>#VALUE!</v>
      </c>
      <c r="BK285" s="135" t="e">
        <f t="shared" si="251"/>
        <v>#VALUE!</v>
      </c>
      <c r="BL285" s="134" t="e">
        <f t="shared" si="252"/>
        <v>#VALUE!</v>
      </c>
      <c r="BM285" s="134" t="e">
        <f t="shared" si="253"/>
        <v>#VALUE!</v>
      </c>
      <c r="BN285" s="139" t="e">
        <f t="shared" si="254"/>
        <v>#VALUE!</v>
      </c>
    </row>
    <row r="286" spans="11:66" ht="15">
      <c r="K286" s="120" t="s">
        <v>14712</v>
      </c>
      <c r="L286" s="120" t="s">
        <v>14713</v>
      </c>
      <c r="M286" s="120" t="s">
        <v>1632</v>
      </c>
      <c r="N286" s="120" t="s">
        <v>12209</v>
      </c>
      <c r="O286" s="120" t="s">
        <v>12206</v>
      </c>
      <c r="P286" s="120">
        <v>33</v>
      </c>
      <c r="Q286" s="120">
        <v>3375</v>
      </c>
      <c r="R286" s="348" t="str">
        <f>IF(P286&lt;&gt;"",VLOOKUP(P286,'01_MASTER_KODE_WILAYAH'!H$1437:I$1470,2,FALSE),"")</f>
        <v>JAWA TENGAH</v>
      </c>
      <c r="S286" s="348" t="str">
        <f>IF(Q286&lt;&gt;"",VLOOKUP(Q286,'01_MASTER_KODE_WILAYAH'!D$5:F$1353,3,FALSE),"")</f>
        <v>KOTA PEKALONGAN</v>
      </c>
      <c r="T286" s="422" t="str">
        <f t="shared" si="219"/>
        <v>Organisasi</v>
      </c>
      <c r="U286" s="145" t="e">
        <f t="shared" si="220"/>
        <v>#VALUE!</v>
      </c>
      <c r="V286" s="133" t="e">
        <f>COUNTIFS(A1_Individu_Data_Keadaan_SDMK!A$4:A$149931,K286,A1_Individu_Data_Keadaan_SDMK!S$4:S$149285,"Dokter Umum")</f>
        <v>#VALUE!</v>
      </c>
      <c r="W286" s="122">
        <f t="shared" si="221"/>
        <v>4</v>
      </c>
      <c r="X286" s="134" t="e">
        <f t="shared" si="222"/>
        <v>#VALUE!</v>
      </c>
      <c r="Y286" s="134" t="e">
        <f t="shared" si="223"/>
        <v>#VALUE!</v>
      </c>
      <c r="Z286" s="133" t="e">
        <f>COUNTIFS(A1_Individu_Data_Keadaan_SDMK!A$4:A$149931,K286,A1_Individu_Data_Keadaan_SDMK!S$4:S$149285,"Dokter Gigi")</f>
        <v>#VALUE!</v>
      </c>
      <c r="AA286" s="122">
        <f t="shared" si="224"/>
        <v>1</v>
      </c>
      <c r="AB286" s="134" t="e">
        <f t="shared" si="225"/>
        <v>#VALUE!</v>
      </c>
      <c r="AC286" s="134" t="e">
        <f t="shared" si="226"/>
        <v>#VALUE!</v>
      </c>
      <c r="AD286" s="133" t="e">
        <f>COUNTIFS(A1_Individu_Data_Keadaan_SDMK!A$4:A$149931,K286,A1_Individu_Data_Keadaan_SDMK!S$4:S$149285,"Dokter Spesialis Penyakit Dalam (Sp.PD)")</f>
        <v>#VALUE!</v>
      </c>
      <c r="AE286" s="122">
        <f t="shared" si="227"/>
        <v>1</v>
      </c>
      <c r="AF286" s="134" t="e">
        <f t="shared" si="228"/>
        <v>#VALUE!</v>
      </c>
      <c r="AG286" s="134" t="e">
        <f t="shared" si="229"/>
        <v>#VALUE!</v>
      </c>
      <c r="AH286" s="133" t="e">
        <f>COUNTIFS(A1_Individu_Data_Keadaan_SDMK!A$4:A$149931,K286,A1_Individu_Data_Keadaan_SDMK!S$4:S$149285,"Dokter Spesialis Obstetri &amp; Ginekologi - Kebidanan &amp; Kandungan (Sp.OG)")</f>
        <v>#VALUE!</v>
      </c>
      <c r="AI286" s="122">
        <f t="shared" si="230"/>
        <v>1</v>
      </c>
      <c r="AJ286" s="134" t="e">
        <f t="shared" si="231"/>
        <v>#VALUE!</v>
      </c>
      <c r="AK286" s="134" t="e">
        <f t="shared" si="232"/>
        <v>#VALUE!</v>
      </c>
      <c r="AL286" s="133" t="e">
        <f>COUNTIFS(A1_Individu_Data_Keadaan_SDMK!A$4:A$149931,K286,A1_Individu_Data_Keadaan_SDMK!S$4:S$149285,"Dokter Spesialis Anak (Sp.A)")</f>
        <v>#VALUE!</v>
      </c>
      <c r="AM286" s="135">
        <f t="shared" si="233"/>
        <v>1</v>
      </c>
      <c r="AN286" s="134" t="e">
        <f t="shared" si="234"/>
        <v>#VALUE!</v>
      </c>
      <c r="AO286" s="134" t="e">
        <f t="shared" si="235"/>
        <v>#VALUE!</v>
      </c>
      <c r="AP286" s="133" t="e">
        <f>COUNTIFS(A1_Individu_Data_Keadaan_SDMK!A$4:A$149931,K286,A1_Individu_Data_Keadaan_SDMK!S$4:S$149285,"Dokter Spesialis Bedah (Sp.B)")</f>
        <v>#VALUE!</v>
      </c>
      <c r="AQ286" s="135">
        <f t="shared" si="236"/>
        <v>1</v>
      </c>
      <c r="AR286" s="134" t="e">
        <f t="shared" si="237"/>
        <v>#VALUE!</v>
      </c>
      <c r="AS286" s="134" t="e">
        <f t="shared" si="238"/>
        <v>#VALUE!</v>
      </c>
      <c r="AT286" s="133" t="e">
        <f>COUNTIFS(A1_Individu_Data_Keadaan_SDMK!A$4:A$149931,K286,A1_Individu_Data_Keadaan_SDMK!S$4:S$149285,"Dokter Spesialis Radiologi (Sp.Rad)")</f>
        <v>#VALUE!</v>
      </c>
      <c r="AU286" s="135">
        <f t="shared" si="239"/>
        <v>0</v>
      </c>
      <c r="AV286" s="134" t="e">
        <f t="shared" si="240"/>
        <v>#VALUE!</v>
      </c>
      <c r="AW286" s="134" t="e">
        <f t="shared" si="241"/>
        <v>#VALUE!</v>
      </c>
      <c r="AX286" s="133" t="e">
        <f>COUNTIFS(A1_Individu_Data_Keadaan_SDMK!A$4:A$149931,K286,A1_Individu_Data_Keadaan_SDMK!S$4:S$149285,"Dokter Spesialis Anastesiologi (Sp.An)")</f>
        <v>#VALUE!</v>
      </c>
      <c r="AY286" s="135">
        <f t="shared" si="242"/>
        <v>0</v>
      </c>
      <c r="AZ286" s="134" t="e">
        <f t="shared" si="243"/>
        <v>#VALUE!</v>
      </c>
      <c r="BA286" s="134" t="e">
        <f t="shared" si="244"/>
        <v>#VALUE!</v>
      </c>
      <c r="BB286" s="133" t="e">
        <f>COUNTIFS(A1_Individu_Data_Keadaan_SDMK!A$4:A$149931,K286,A1_Individu_Data_Keadaan_SDMK!S$4:S$149285,"Dokter Spesialis Patologi Klinik (SP.PK)")</f>
        <v>#VALUE!</v>
      </c>
      <c r="BC286" s="135">
        <f t="shared" si="245"/>
        <v>0</v>
      </c>
      <c r="BD286" s="134" t="e">
        <f t="shared" si="246"/>
        <v>#VALUE!</v>
      </c>
      <c r="BE286" s="134" t="e">
        <f t="shared" si="247"/>
        <v>#VALUE!</v>
      </c>
      <c r="BF286" s="133" t="e">
        <f>COUNTIFS(A1_Individu_Data_Keadaan_SDMK!A$4:A$149931,K286,A1_Individu_Data_Keadaan_SDMK!S$4:S$149285,"Dokter Spesialis Patologi Anatomi (Sp.PA)")</f>
        <v>#VALUE!</v>
      </c>
      <c r="BG286" s="135">
        <f t="shared" si="248"/>
        <v>0</v>
      </c>
      <c r="BH286" s="134" t="e">
        <f t="shared" si="249"/>
        <v>#VALUE!</v>
      </c>
      <c r="BI286" s="134" t="e">
        <f t="shared" si="250"/>
        <v>#VALUE!</v>
      </c>
      <c r="BJ286" s="133" t="e">
        <f>COUNTIFS(A1_Individu_Data_Keadaan_SDMK!A$4:A$149931,K286,A1_Individu_Data_Keadaan_SDMK!S$4:S$149285,"Dokter Spesialis Rehabilitasi Medik (Sp.RM)")</f>
        <v>#VALUE!</v>
      </c>
      <c r="BK286" s="135" t="e">
        <f t="shared" si="251"/>
        <v>#VALUE!</v>
      </c>
      <c r="BL286" s="134" t="e">
        <f t="shared" si="252"/>
        <v>#VALUE!</v>
      </c>
      <c r="BM286" s="134" t="e">
        <f t="shared" si="253"/>
        <v>#VALUE!</v>
      </c>
      <c r="BN286" s="139" t="e">
        <f t="shared" si="254"/>
        <v>#VALUE!</v>
      </c>
    </row>
    <row r="287" spans="11:66" ht="15">
      <c r="K287" s="120" t="s">
        <v>14714</v>
      </c>
      <c r="L287" s="120" t="s">
        <v>14715</v>
      </c>
      <c r="M287" s="120" t="s">
        <v>1632</v>
      </c>
      <c r="N287" s="120" t="s">
        <v>12254</v>
      </c>
      <c r="O287" s="120" t="s">
        <v>12204</v>
      </c>
      <c r="P287" s="120">
        <v>33</v>
      </c>
      <c r="Q287" s="120">
        <v>3375</v>
      </c>
      <c r="R287" s="348" t="str">
        <f>IF(P287&lt;&gt;"",VLOOKUP(P287,'01_MASTER_KODE_WILAYAH'!H$1437:I$1470,2,FALSE),"")</f>
        <v>JAWA TENGAH</v>
      </c>
      <c r="S287" s="348" t="str">
        <f>IF(Q287&lt;&gt;"",VLOOKUP(Q287,'01_MASTER_KODE_WILAYAH'!D$5:F$1353,3,FALSE),"")</f>
        <v>KOTA PEKALONGAN</v>
      </c>
      <c r="T287" s="422" t="str">
        <f t="shared" si="219"/>
        <v>Swasta/Lai</v>
      </c>
      <c r="U287" s="145" t="e">
        <f t="shared" si="220"/>
        <v>#VALUE!</v>
      </c>
      <c r="V287" s="133" t="e">
        <f>COUNTIFS(A1_Individu_Data_Keadaan_SDMK!A$4:A$149931,K287,A1_Individu_Data_Keadaan_SDMK!S$4:S$149285,"Dokter Umum")</f>
        <v>#VALUE!</v>
      </c>
      <c r="W287" s="122">
        <f t="shared" si="221"/>
        <v>1</v>
      </c>
      <c r="X287" s="134" t="e">
        <f t="shared" si="222"/>
        <v>#VALUE!</v>
      </c>
      <c r="Y287" s="134" t="e">
        <f t="shared" si="223"/>
        <v>#VALUE!</v>
      </c>
      <c r="Z287" s="133" t="e">
        <f>COUNTIFS(A1_Individu_Data_Keadaan_SDMK!A$4:A$149931,K287,A1_Individu_Data_Keadaan_SDMK!S$4:S$149285,"Dokter Gigi")</f>
        <v>#VALUE!</v>
      </c>
      <c r="AA287" s="122">
        <f t="shared" si="224"/>
        <v>1</v>
      </c>
      <c r="AB287" s="134" t="e">
        <f t="shared" si="225"/>
        <v>#VALUE!</v>
      </c>
      <c r="AC287" s="134" t="e">
        <f t="shared" si="226"/>
        <v>#VALUE!</v>
      </c>
      <c r="AD287" s="133" t="e">
        <f>COUNTIFS(A1_Individu_Data_Keadaan_SDMK!A$4:A$149931,K287,A1_Individu_Data_Keadaan_SDMK!S$4:S$149285,"Dokter Spesialis Penyakit Dalam (Sp.PD)")</f>
        <v>#VALUE!</v>
      </c>
      <c r="AE287" s="122">
        <f t="shared" si="227"/>
        <v>1</v>
      </c>
      <c r="AF287" s="134" t="e">
        <f t="shared" si="228"/>
        <v>#VALUE!</v>
      </c>
      <c r="AG287" s="134" t="e">
        <f t="shared" si="229"/>
        <v>#VALUE!</v>
      </c>
      <c r="AH287" s="133" t="e">
        <f>COUNTIFS(A1_Individu_Data_Keadaan_SDMK!A$4:A$149931,K287,A1_Individu_Data_Keadaan_SDMK!S$4:S$149285,"Dokter Spesialis Obstetri &amp; Ginekologi - Kebidanan &amp; Kandungan (Sp.OG)")</f>
        <v>#VALUE!</v>
      </c>
      <c r="AI287" s="122">
        <f t="shared" si="230"/>
        <v>1</v>
      </c>
      <c r="AJ287" s="134" t="e">
        <f t="shared" si="231"/>
        <v>#VALUE!</v>
      </c>
      <c r="AK287" s="134" t="e">
        <f t="shared" si="232"/>
        <v>#VALUE!</v>
      </c>
      <c r="AL287" s="133" t="e">
        <f>COUNTIFS(A1_Individu_Data_Keadaan_SDMK!A$4:A$149931,K287,A1_Individu_Data_Keadaan_SDMK!S$4:S$149285,"Dokter Spesialis Anak (Sp.A)")</f>
        <v>#VALUE!</v>
      </c>
      <c r="AM287" s="135">
        <f t="shared" si="233"/>
        <v>1</v>
      </c>
      <c r="AN287" s="134" t="e">
        <f t="shared" si="234"/>
        <v>#VALUE!</v>
      </c>
      <c r="AO287" s="134" t="e">
        <f t="shared" si="235"/>
        <v>#VALUE!</v>
      </c>
      <c r="AP287" s="133" t="e">
        <f>COUNTIFS(A1_Individu_Data_Keadaan_SDMK!A$4:A$149931,K287,A1_Individu_Data_Keadaan_SDMK!S$4:S$149285,"Dokter Spesialis Bedah (Sp.B)")</f>
        <v>#VALUE!</v>
      </c>
      <c r="AQ287" s="135">
        <f t="shared" si="236"/>
        <v>1</v>
      </c>
      <c r="AR287" s="134" t="e">
        <f t="shared" si="237"/>
        <v>#VALUE!</v>
      </c>
      <c r="AS287" s="134" t="e">
        <f t="shared" si="238"/>
        <v>#VALUE!</v>
      </c>
      <c r="AT287" s="133" t="e">
        <f>COUNTIFS(A1_Individu_Data_Keadaan_SDMK!A$4:A$149931,K287,A1_Individu_Data_Keadaan_SDMK!S$4:S$149285,"Dokter Spesialis Radiologi (Sp.Rad)")</f>
        <v>#VALUE!</v>
      </c>
      <c r="AU287" s="135">
        <f t="shared" si="239"/>
        <v>0</v>
      </c>
      <c r="AV287" s="134" t="e">
        <f t="shared" si="240"/>
        <v>#VALUE!</v>
      </c>
      <c r="AW287" s="134" t="e">
        <f t="shared" si="241"/>
        <v>#VALUE!</v>
      </c>
      <c r="AX287" s="133" t="e">
        <f>COUNTIFS(A1_Individu_Data_Keadaan_SDMK!A$4:A$149931,K287,A1_Individu_Data_Keadaan_SDMK!S$4:S$149285,"Dokter Spesialis Anastesiologi (Sp.An)")</f>
        <v>#VALUE!</v>
      </c>
      <c r="AY287" s="135">
        <f t="shared" si="242"/>
        <v>0</v>
      </c>
      <c r="AZ287" s="134" t="e">
        <f t="shared" si="243"/>
        <v>#VALUE!</v>
      </c>
      <c r="BA287" s="134" t="e">
        <f t="shared" si="244"/>
        <v>#VALUE!</v>
      </c>
      <c r="BB287" s="133" t="e">
        <f>COUNTIFS(A1_Individu_Data_Keadaan_SDMK!A$4:A$149931,K287,A1_Individu_Data_Keadaan_SDMK!S$4:S$149285,"Dokter Spesialis Patologi Klinik (SP.PK)")</f>
        <v>#VALUE!</v>
      </c>
      <c r="BC287" s="135">
        <f t="shared" si="245"/>
        <v>0</v>
      </c>
      <c r="BD287" s="134" t="e">
        <f t="shared" si="246"/>
        <v>#VALUE!</v>
      </c>
      <c r="BE287" s="134" t="e">
        <f t="shared" si="247"/>
        <v>#VALUE!</v>
      </c>
      <c r="BF287" s="133" t="e">
        <f>COUNTIFS(A1_Individu_Data_Keadaan_SDMK!A$4:A$149931,K287,A1_Individu_Data_Keadaan_SDMK!S$4:S$149285,"Dokter Spesialis Patologi Anatomi (Sp.PA)")</f>
        <v>#VALUE!</v>
      </c>
      <c r="BG287" s="135">
        <f t="shared" si="248"/>
        <v>0</v>
      </c>
      <c r="BH287" s="134" t="e">
        <f t="shared" si="249"/>
        <v>#VALUE!</v>
      </c>
      <c r="BI287" s="134" t="e">
        <f t="shared" si="250"/>
        <v>#VALUE!</v>
      </c>
      <c r="BJ287" s="133" t="e">
        <f>COUNTIFS(A1_Individu_Data_Keadaan_SDMK!A$4:A$149931,K287,A1_Individu_Data_Keadaan_SDMK!S$4:S$149285,"Dokter Spesialis Rehabilitasi Medik (Sp.RM)")</f>
        <v>#VALUE!</v>
      </c>
      <c r="BK287" s="135" t="e">
        <f t="shared" si="251"/>
        <v>#VALUE!</v>
      </c>
      <c r="BL287" s="134" t="e">
        <f t="shared" si="252"/>
        <v>#VALUE!</v>
      </c>
      <c r="BM287" s="134" t="e">
        <f t="shared" si="253"/>
        <v>#VALUE!</v>
      </c>
      <c r="BN287" s="139" t="e">
        <f t="shared" si="254"/>
        <v>#VALUE!</v>
      </c>
    </row>
    <row r="288" spans="11:66" ht="15">
      <c r="K288" s="120" t="s">
        <v>14717</v>
      </c>
      <c r="L288" s="120" t="s">
        <v>14718</v>
      </c>
      <c r="M288" s="120" t="s">
        <v>1632</v>
      </c>
      <c r="N288" s="120" t="s">
        <v>12209</v>
      </c>
      <c r="O288" s="120" t="s">
        <v>12204</v>
      </c>
      <c r="P288" s="120">
        <v>33</v>
      </c>
      <c r="Q288" s="120">
        <v>3375</v>
      </c>
      <c r="R288" s="348" t="str">
        <f>IF(P288&lt;&gt;"",VLOOKUP(P288,'01_MASTER_KODE_WILAYAH'!H$1437:I$1470,2,FALSE),"")</f>
        <v>JAWA TENGAH</v>
      </c>
      <c r="S288" s="348" t="str">
        <f>IF(Q288&lt;&gt;"",VLOOKUP(Q288,'01_MASTER_KODE_WILAYAH'!D$5:F$1353,3,FALSE),"")</f>
        <v>KOTA PEKALONGAN</v>
      </c>
      <c r="T288" s="422" t="str">
        <f t="shared" si="219"/>
        <v>Swasta/Lai</v>
      </c>
      <c r="U288" s="145" t="e">
        <f t="shared" si="220"/>
        <v>#VALUE!</v>
      </c>
      <c r="V288" s="133" t="e">
        <f>COUNTIFS(A1_Individu_Data_Keadaan_SDMK!A$4:A$149931,K288,A1_Individu_Data_Keadaan_SDMK!S$4:S$149285,"Dokter Umum")</f>
        <v>#VALUE!</v>
      </c>
      <c r="W288" s="122">
        <f t="shared" si="221"/>
        <v>4</v>
      </c>
      <c r="X288" s="134" t="e">
        <f t="shared" si="222"/>
        <v>#VALUE!</v>
      </c>
      <c r="Y288" s="134" t="e">
        <f t="shared" si="223"/>
        <v>#VALUE!</v>
      </c>
      <c r="Z288" s="133" t="e">
        <f>COUNTIFS(A1_Individu_Data_Keadaan_SDMK!A$4:A$149931,K288,A1_Individu_Data_Keadaan_SDMK!S$4:S$149285,"Dokter Gigi")</f>
        <v>#VALUE!</v>
      </c>
      <c r="AA288" s="122">
        <f t="shared" si="224"/>
        <v>1</v>
      </c>
      <c r="AB288" s="134" t="e">
        <f t="shared" si="225"/>
        <v>#VALUE!</v>
      </c>
      <c r="AC288" s="134" t="e">
        <f t="shared" si="226"/>
        <v>#VALUE!</v>
      </c>
      <c r="AD288" s="133" t="e">
        <f>COUNTIFS(A1_Individu_Data_Keadaan_SDMK!A$4:A$149931,K288,A1_Individu_Data_Keadaan_SDMK!S$4:S$149285,"Dokter Spesialis Penyakit Dalam (Sp.PD)")</f>
        <v>#VALUE!</v>
      </c>
      <c r="AE288" s="122">
        <f t="shared" si="227"/>
        <v>1</v>
      </c>
      <c r="AF288" s="134" t="e">
        <f t="shared" si="228"/>
        <v>#VALUE!</v>
      </c>
      <c r="AG288" s="134" t="e">
        <f t="shared" si="229"/>
        <v>#VALUE!</v>
      </c>
      <c r="AH288" s="133" t="e">
        <f>COUNTIFS(A1_Individu_Data_Keadaan_SDMK!A$4:A$149931,K288,A1_Individu_Data_Keadaan_SDMK!S$4:S$149285,"Dokter Spesialis Obstetri &amp; Ginekologi - Kebidanan &amp; Kandungan (Sp.OG)")</f>
        <v>#VALUE!</v>
      </c>
      <c r="AI288" s="122">
        <f t="shared" si="230"/>
        <v>1</v>
      </c>
      <c r="AJ288" s="134" t="e">
        <f t="shared" si="231"/>
        <v>#VALUE!</v>
      </c>
      <c r="AK288" s="134" t="e">
        <f t="shared" si="232"/>
        <v>#VALUE!</v>
      </c>
      <c r="AL288" s="133" t="e">
        <f>COUNTIFS(A1_Individu_Data_Keadaan_SDMK!A$4:A$149931,K288,A1_Individu_Data_Keadaan_SDMK!S$4:S$149285,"Dokter Spesialis Anak (Sp.A)")</f>
        <v>#VALUE!</v>
      </c>
      <c r="AM288" s="135">
        <f t="shared" si="233"/>
        <v>1</v>
      </c>
      <c r="AN288" s="134" t="e">
        <f t="shared" si="234"/>
        <v>#VALUE!</v>
      </c>
      <c r="AO288" s="134" t="e">
        <f t="shared" si="235"/>
        <v>#VALUE!</v>
      </c>
      <c r="AP288" s="133" t="e">
        <f>COUNTIFS(A1_Individu_Data_Keadaan_SDMK!A$4:A$149931,K288,A1_Individu_Data_Keadaan_SDMK!S$4:S$149285,"Dokter Spesialis Bedah (Sp.B)")</f>
        <v>#VALUE!</v>
      </c>
      <c r="AQ288" s="135">
        <f t="shared" si="236"/>
        <v>1</v>
      </c>
      <c r="AR288" s="134" t="e">
        <f t="shared" si="237"/>
        <v>#VALUE!</v>
      </c>
      <c r="AS288" s="134" t="e">
        <f t="shared" si="238"/>
        <v>#VALUE!</v>
      </c>
      <c r="AT288" s="133" t="e">
        <f>COUNTIFS(A1_Individu_Data_Keadaan_SDMK!A$4:A$149931,K288,A1_Individu_Data_Keadaan_SDMK!S$4:S$149285,"Dokter Spesialis Radiologi (Sp.Rad)")</f>
        <v>#VALUE!</v>
      </c>
      <c r="AU288" s="135">
        <f t="shared" si="239"/>
        <v>0</v>
      </c>
      <c r="AV288" s="134" t="e">
        <f t="shared" si="240"/>
        <v>#VALUE!</v>
      </c>
      <c r="AW288" s="134" t="e">
        <f t="shared" si="241"/>
        <v>#VALUE!</v>
      </c>
      <c r="AX288" s="133" t="e">
        <f>COUNTIFS(A1_Individu_Data_Keadaan_SDMK!A$4:A$149931,K288,A1_Individu_Data_Keadaan_SDMK!S$4:S$149285,"Dokter Spesialis Anastesiologi (Sp.An)")</f>
        <v>#VALUE!</v>
      </c>
      <c r="AY288" s="135">
        <f t="shared" si="242"/>
        <v>0</v>
      </c>
      <c r="AZ288" s="134" t="e">
        <f t="shared" si="243"/>
        <v>#VALUE!</v>
      </c>
      <c r="BA288" s="134" t="e">
        <f t="shared" si="244"/>
        <v>#VALUE!</v>
      </c>
      <c r="BB288" s="133" t="e">
        <f>COUNTIFS(A1_Individu_Data_Keadaan_SDMK!A$4:A$149931,K288,A1_Individu_Data_Keadaan_SDMK!S$4:S$149285,"Dokter Spesialis Patologi Klinik (SP.PK)")</f>
        <v>#VALUE!</v>
      </c>
      <c r="BC288" s="135">
        <f t="shared" si="245"/>
        <v>0</v>
      </c>
      <c r="BD288" s="134" t="e">
        <f t="shared" si="246"/>
        <v>#VALUE!</v>
      </c>
      <c r="BE288" s="134" t="e">
        <f t="shared" si="247"/>
        <v>#VALUE!</v>
      </c>
      <c r="BF288" s="133" t="e">
        <f>COUNTIFS(A1_Individu_Data_Keadaan_SDMK!A$4:A$149931,K288,A1_Individu_Data_Keadaan_SDMK!S$4:S$149285,"Dokter Spesialis Patologi Anatomi (Sp.PA)")</f>
        <v>#VALUE!</v>
      </c>
      <c r="BG288" s="135">
        <f t="shared" si="248"/>
        <v>0</v>
      </c>
      <c r="BH288" s="134" t="e">
        <f t="shared" si="249"/>
        <v>#VALUE!</v>
      </c>
      <c r="BI288" s="134" t="e">
        <f t="shared" si="250"/>
        <v>#VALUE!</v>
      </c>
      <c r="BJ288" s="133" t="e">
        <f>COUNTIFS(A1_Individu_Data_Keadaan_SDMK!A$4:A$149931,K288,A1_Individu_Data_Keadaan_SDMK!S$4:S$149285,"Dokter Spesialis Rehabilitasi Medik (Sp.RM)")</f>
        <v>#VALUE!</v>
      </c>
      <c r="BK288" s="135" t="e">
        <f t="shared" si="251"/>
        <v>#VALUE!</v>
      </c>
      <c r="BL288" s="134" t="e">
        <f t="shared" si="252"/>
        <v>#VALUE!</v>
      </c>
      <c r="BM288" s="134" t="e">
        <f t="shared" si="253"/>
        <v>#VALUE!</v>
      </c>
      <c r="BN288" s="139" t="e">
        <f t="shared" si="254"/>
        <v>#VALUE!</v>
      </c>
    </row>
    <row r="289" spans="11:66" ht="15">
      <c r="K289" s="120" t="s">
        <v>14719</v>
      </c>
      <c r="L289" s="120" t="s">
        <v>14720</v>
      </c>
      <c r="M289" s="120" t="s">
        <v>1632</v>
      </c>
      <c r="N289" s="120" t="s">
        <v>12254</v>
      </c>
      <c r="O289" s="120" t="s">
        <v>12204</v>
      </c>
      <c r="P289" s="120">
        <v>33</v>
      </c>
      <c r="Q289" s="120">
        <v>3375</v>
      </c>
      <c r="R289" s="348" t="str">
        <f>IF(P289&lt;&gt;"",VLOOKUP(P289,'01_MASTER_KODE_WILAYAH'!H$1437:I$1470,2,FALSE),"")</f>
        <v>JAWA TENGAH</v>
      </c>
      <c r="S289" s="348" t="str">
        <f>IF(Q289&lt;&gt;"",VLOOKUP(Q289,'01_MASTER_KODE_WILAYAH'!D$5:F$1353,3,FALSE),"")</f>
        <v>KOTA PEKALONGAN</v>
      </c>
      <c r="T289" s="422" t="str">
        <f t="shared" si="219"/>
        <v>Swasta/Lai</v>
      </c>
      <c r="U289" s="145" t="e">
        <f t="shared" si="220"/>
        <v>#VALUE!</v>
      </c>
      <c r="V289" s="133" t="e">
        <f>COUNTIFS(A1_Individu_Data_Keadaan_SDMK!A$4:A$149931,K289,A1_Individu_Data_Keadaan_SDMK!S$4:S$149285,"Dokter Umum")</f>
        <v>#VALUE!</v>
      </c>
      <c r="W289" s="122">
        <f t="shared" si="221"/>
        <v>1</v>
      </c>
      <c r="X289" s="134" t="e">
        <f t="shared" si="222"/>
        <v>#VALUE!</v>
      </c>
      <c r="Y289" s="134" t="e">
        <f t="shared" si="223"/>
        <v>#VALUE!</v>
      </c>
      <c r="Z289" s="133" t="e">
        <f>COUNTIFS(A1_Individu_Data_Keadaan_SDMK!A$4:A$149931,K289,A1_Individu_Data_Keadaan_SDMK!S$4:S$149285,"Dokter Gigi")</f>
        <v>#VALUE!</v>
      </c>
      <c r="AA289" s="122">
        <f t="shared" si="224"/>
        <v>1</v>
      </c>
      <c r="AB289" s="134" t="e">
        <f t="shared" si="225"/>
        <v>#VALUE!</v>
      </c>
      <c r="AC289" s="134" t="e">
        <f t="shared" si="226"/>
        <v>#VALUE!</v>
      </c>
      <c r="AD289" s="133" t="e">
        <f>COUNTIFS(A1_Individu_Data_Keadaan_SDMK!A$4:A$149931,K289,A1_Individu_Data_Keadaan_SDMK!S$4:S$149285,"Dokter Spesialis Penyakit Dalam (Sp.PD)")</f>
        <v>#VALUE!</v>
      </c>
      <c r="AE289" s="122">
        <f t="shared" si="227"/>
        <v>1</v>
      </c>
      <c r="AF289" s="134" t="e">
        <f t="shared" si="228"/>
        <v>#VALUE!</v>
      </c>
      <c r="AG289" s="134" t="e">
        <f t="shared" si="229"/>
        <v>#VALUE!</v>
      </c>
      <c r="AH289" s="133" t="e">
        <f>COUNTIFS(A1_Individu_Data_Keadaan_SDMK!A$4:A$149931,K289,A1_Individu_Data_Keadaan_SDMK!S$4:S$149285,"Dokter Spesialis Obstetri &amp; Ginekologi - Kebidanan &amp; Kandungan (Sp.OG)")</f>
        <v>#VALUE!</v>
      </c>
      <c r="AI289" s="122">
        <f t="shared" si="230"/>
        <v>1</v>
      </c>
      <c r="AJ289" s="134" t="e">
        <f t="shared" si="231"/>
        <v>#VALUE!</v>
      </c>
      <c r="AK289" s="134" t="e">
        <f t="shared" si="232"/>
        <v>#VALUE!</v>
      </c>
      <c r="AL289" s="133" t="e">
        <f>COUNTIFS(A1_Individu_Data_Keadaan_SDMK!A$4:A$149931,K289,A1_Individu_Data_Keadaan_SDMK!S$4:S$149285,"Dokter Spesialis Anak (Sp.A)")</f>
        <v>#VALUE!</v>
      </c>
      <c r="AM289" s="135">
        <f t="shared" si="233"/>
        <v>1</v>
      </c>
      <c r="AN289" s="134" t="e">
        <f t="shared" si="234"/>
        <v>#VALUE!</v>
      </c>
      <c r="AO289" s="134" t="e">
        <f t="shared" si="235"/>
        <v>#VALUE!</v>
      </c>
      <c r="AP289" s="133" t="e">
        <f>COUNTIFS(A1_Individu_Data_Keadaan_SDMK!A$4:A$149931,K289,A1_Individu_Data_Keadaan_SDMK!S$4:S$149285,"Dokter Spesialis Bedah (Sp.B)")</f>
        <v>#VALUE!</v>
      </c>
      <c r="AQ289" s="135">
        <f t="shared" si="236"/>
        <v>1</v>
      </c>
      <c r="AR289" s="134" t="e">
        <f t="shared" si="237"/>
        <v>#VALUE!</v>
      </c>
      <c r="AS289" s="134" t="e">
        <f t="shared" si="238"/>
        <v>#VALUE!</v>
      </c>
      <c r="AT289" s="133" t="e">
        <f>COUNTIFS(A1_Individu_Data_Keadaan_SDMK!A$4:A$149931,K289,A1_Individu_Data_Keadaan_SDMK!S$4:S$149285,"Dokter Spesialis Radiologi (Sp.Rad)")</f>
        <v>#VALUE!</v>
      </c>
      <c r="AU289" s="135">
        <f t="shared" si="239"/>
        <v>0</v>
      </c>
      <c r="AV289" s="134" t="e">
        <f t="shared" si="240"/>
        <v>#VALUE!</v>
      </c>
      <c r="AW289" s="134" t="e">
        <f t="shared" si="241"/>
        <v>#VALUE!</v>
      </c>
      <c r="AX289" s="133" t="e">
        <f>COUNTIFS(A1_Individu_Data_Keadaan_SDMK!A$4:A$149931,K289,A1_Individu_Data_Keadaan_SDMK!S$4:S$149285,"Dokter Spesialis Anastesiologi (Sp.An)")</f>
        <v>#VALUE!</v>
      </c>
      <c r="AY289" s="135">
        <f t="shared" si="242"/>
        <v>0</v>
      </c>
      <c r="AZ289" s="134" t="e">
        <f t="shared" si="243"/>
        <v>#VALUE!</v>
      </c>
      <c r="BA289" s="134" t="e">
        <f t="shared" si="244"/>
        <v>#VALUE!</v>
      </c>
      <c r="BB289" s="133" t="e">
        <f>COUNTIFS(A1_Individu_Data_Keadaan_SDMK!A$4:A$149931,K289,A1_Individu_Data_Keadaan_SDMK!S$4:S$149285,"Dokter Spesialis Patologi Klinik (SP.PK)")</f>
        <v>#VALUE!</v>
      </c>
      <c r="BC289" s="135">
        <f t="shared" si="245"/>
        <v>0</v>
      </c>
      <c r="BD289" s="134" t="e">
        <f t="shared" si="246"/>
        <v>#VALUE!</v>
      </c>
      <c r="BE289" s="134" t="e">
        <f t="shared" si="247"/>
        <v>#VALUE!</v>
      </c>
      <c r="BF289" s="133" t="e">
        <f>COUNTIFS(A1_Individu_Data_Keadaan_SDMK!A$4:A$149931,K289,A1_Individu_Data_Keadaan_SDMK!S$4:S$149285,"Dokter Spesialis Patologi Anatomi (Sp.PA)")</f>
        <v>#VALUE!</v>
      </c>
      <c r="BG289" s="135">
        <f t="shared" si="248"/>
        <v>0</v>
      </c>
      <c r="BH289" s="134" t="e">
        <f t="shared" si="249"/>
        <v>#VALUE!</v>
      </c>
      <c r="BI289" s="134" t="e">
        <f t="shared" si="250"/>
        <v>#VALUE!</v>
      </c>
      <c r="BJ289" s="133" t="e">
        <f>COUNTIFS(A1_Individu_Data_Keadaan_SDMK!A$4:A$149931,K289,A1_Individu_Data_Keadaan_SDMK!S$4:S$149285,"Dokter Spesialis Rehabilitasi Medik (Sp.RM)")</f>
        <v>#VALUE!</v>
      </c>
      <c r="BK289" s="135" t="e">
        <f t="shared" si="251"/>
        <v>#VALUE!</v>
      </c>
      <c r="BL289" s="134" t="e">
        <f t="shared" si="252"/>
        <v>#VALUE!</v>
      </c>
      <c r="BM289" s="134" t="e">
        <f t="shared" si="253"/>
        <v>#VALUE!</v>
      </c>
      <c r="BN289" s="139" t="e">
        <f t="shared" si="254"/>
        <v>#VALUE!</v>
      </c>
    </row>
    <row r="290" spans="11:66" ht="15">
      <c r="K290" s="120" t="s">
        <v>14721</v>
      </c>
      <c r="L290" s="120" t="s">
        <v>14722</v>
      </c>
      <c r="M290" s="120" t="s">
        <v>1632</v>
      </c>
      <c r="N290" s="120" t="s">
        <v>12207</v>
      </c>
      <c r="O290" s="120" t="s">
        <v>12202</v>
      </c>
      <c r="P290" s="120">
        <v>33</v>
      </c>
      <c r="Q290" s="120">
        <v>3376</v>
      </c>
      <c r="R290" s="348" t="str">
        <f>IF(P290&lt;&gt;"",VLOOKUP(P290,'01_MASTER_KODE_WILAYAH'!H$1437:I$1470,2,FALSE),"")</f>
        <v>JAWA TENGAH</v>
      </c>
      <c r="S290" s="348" t="str">
        <f>IF(Q290&lt;&gt;"",VLOOKUP(Q290,'01_MASTER_KODE_WILAYAH'!D$5:F$1353,3,FALSE),"")</f>
        <v>KOTA TEGAL</v>
      </c>
      <c r="T290" s="422" t="str">
        <f t="shared" si="219"/>
        <v>Pemerintah</v>
      </c>
      <c r="U290" s="145" t="e">
        <f t="shared" si="220"/>
        <v>#VALUE!</v>
      </c>
      <c r="V290" s="133" t="e">
        <f>COUNTIFS(A1_Individu_Data_Keadaan_SDMK!A$4:A$149931,K290,A1_Individu_Data_Keadaan_SDMK!S$4:S$149285,"Dokter Umum")</f>
        <v>#VALUE!</v>
      </c>
      <c r="W290" s="122">
        <f t="shared" si="221"/>
        <v>12</v>
      </c>
      <c r="X290" s="134" t="e">
        <f t="shared" si="222"/>
        <v>#VALUE!</v>
      </c>
      <c r="Y290" s="134" t="e">
        <f t="shared" si="223"/>
        <v>#VALUE!</v>
      </c>
      <c r="Z290" s="133" t="e">
        <f>COUNTIFS(A1_Individu_Data_Keadaan_SDMK!A$4:A$149931,K290,A1_Individu_Data_Keadaan_SDMK!S$4:S$149285,"Dokter Gigi")</f>
        <v>#VALUE!</v>
      </c>
      <c r="AA290" s="122">
        <f t="shared" si="224"/>
        <v>3</v>
      </c>
      <c r="AB290" s="134" t="e">
        <f t="shared" si="225"/>
        <v>#VALUE!</v>
      </c>
      <c r="AC290" s="134" t="e">
        <f t="shared" si="226"/>
        <v>#VALUE!</v>
      </c>
      <c r="AD290" s="133" t="e">
        <f>COUNTIFS(A1_Individu_Data_Keadaan_SDMK!A$4:A$149931,K290,A1_Individu_Data_Keadaan_SDMK!S$4:S$149285,"Dokter Spesialis Penyakit Dalam (Sp.PD)")</f>
        <v>#VALUE!</v>
      </c>
      <c r="AE290" s="122">
        <f t="shared" si="227"/>
        <v>3</v>
      </c>
      <c r="AF290" s="134" t="e">
        <f t="shared" si="228"/>
        <v>#VALUE!</v>
      </c>
      <c r="AG290" s="134" t="e">
        <f t="shared" si="229"/>
        <v>#VALUE!</v>
      </c>
      <c r="AH290" s="133" t="e">
        <f>COUNTIFS(A1_Individu_Data_Keadaan_SDMK!A$4:A$149931,K290,A1_Individu_Data_Keadaan_SDMK!S$4:S$149285,"Dokter Spesialis Obstetri &amp; Ginekologi - Kebidanan &amp; Kandungan (Sp.OG)")</f>
        <v>#VALUE!</v>
      </c>
      <c r="AI290" s="122">
        <f t="shared" si="230"/>
        <v>3</v>
      </c>
      <c r="AJ290" s="134" t="e">
        <f t="shared" si="231"/>
        <v>#VALUE!</v>
      </c>
      <c r="AK290" s="134" t="e">
        <f t="shared" si="232"/>
        <v>#VALUE!</v>
      </c>
      <c r="AL290" s="133" t="e">
        <f>COUNTIFS(A1_Individu_Data_Keadaan_SDMK!A$4:A$149931,K290,A1_Individu_Data_Keadaan_SDMK!S$4:S$149285,"Dokter Spesialis Anak (Sp.A)")</f>
        <v>#VALUE!</v>
      </c>
      <c r="AM290" s="135">
        <f t="shared" si="233"/>
        <v>3</v>
      </c>
      <c r="AN290" s="134" t="e">
        <f t="shared" si="234"/>
        <v>#VALUE!</v>
      </c>
      <c r="AO290" s="134" t="e">
        <f t="shared" si="235"/>
        <v>#VALUE!</v>
      </c>
      <c r="AP290" s="133" t="e">
        <f>COUNTIFS(A1_Individu_Data_Keadaan_SDMK!A$4:A$149931,K290,A1_Individu_Data_Keadaan_SDMK!S$4:S$149285,"Dokter Spesialis Bedah (Sp.B)")</f>
        <v>#VALUE!</v>
      </c>
      <c r="AQ290" s="135">
        <f t="shared" si="236"/>
        <v>3</v>
      </c>
      <c r="AR290" s="134" t="e">
        <f t="shared" si="237"/>
        <v>#VALUE!</v>
      </c>
      <c r="AS290" s="134" t="e">
        <f t="shared" si="238"/>
        <v>#VALUE!</v>
      </c>
      <c r="AT290" s="133" t="e">
        <f>COUNTIFS(A1_Individu_Data_Keadaan_SDMK!A$4:A$149931,K290,A1_Individu_Data_Keadaan_SDMK!S$4:S$149285,"Dokter Spesialis Radiologi (Sp.Rad)")</f>
        <v>#VALUE!</v>
      </c>
      <c r="AU290" s="135">
        <f t="shared" si="239"/>
        <v>2</v>
      </c>
      <c r="AV290" s="134" t="e">
        <f t="shared" si="240"/>
        <v>#VALUE!</v>
      </c>
      <c r="AW290" s="134" t="e">
        <f t="shared" si="241"/>
        <v>#VALUE!</v>
      </c>
      <c r="AX290" s="133" t="e">
        <f>COUNTIFS(A1_Individu_Data_Keadaan_SDMK!A$4:A$149931,K290,A1_Individu_Data_Keadaan_SDMK!S$4:S$149285,"Dokter Spesialis Anastesiologi (Sp.An)")</f>
        <v>#VALUE!</v>
      </c>
      <c r="AY290" s="135">
        <f t="shared" si="242"/>
        <v>2</v>
      </c>
      <c r="AZ290" s="134" t="e">
        <f t="shared" si="243"/>
        <v>#VALUE!</v>
      </c>
      <c r="BA290" s="134" t="e">
        <f t="shared" si="244"/>
        <v>#VALUE!</v>
      </c>
      <c r="BB290" s="133" t="e">
        <f>COUNTIFS(A1_Individu_Data_Keadaan_SDMK!A$4:A$149931,K290,A1_Individu_Data_Keadaan_SDMK!S$4:S$149285,"Dokter Spesialis Patologi Klinik (SP.PK)")</f>
        <v>#VALUE!</v>
      </c>
      <c r="BC290" s="135">
        <f t="shared" si="245"/>
        <v>2</v>
      </c>
      <c r="BD290" s="134" t="e">
        <f t="shared" si="246"/>
        <v>#VALUE!</v>
      </c>
      <c r="BE290" s="134" t="e">
        <f t="shared" si="247"/>
        <v>#VALUE!</v>
      </c>
      <c r="BF290" s="133" t="e">
        <f>COUNTIFS(A1_Individu_Data_Keadaan_SDMK!A$4:A$149931,K290,A1_Individu_Data_Keadaan_SDMK!S$4:S$149285,"Dokter Spesialis Patologi Anatomi (Sp.PA)")</f>
        <v>#VALUE!</v>
      </c>
      <c r="BG290" s="135">
        <f t="shared" si="248"/>
        <v>0</v>
      </c>
      <c r="BH290" s="134" t="e">
        <f t="shared" si="249"/>
        <v>#VALUE!</v>
      </c>
      <c r="BI290" s="134" t="e">
        <f t="shared" si="250"/>
        <v>#VALUE!</v>
      </c>
      <c r="BJ290" s="133" t="e">
        <f>COUNTIFS(A1_Individu_Data_Keadaan_SDMK!A$4:A$149931,K290,A1_Individu_Data_Keadaan_SDMK!S$4:S$149285,"Dokter Spesialis Rehabilitasi Medik (Sp.RM)")</f>
        <v>#VALUE!</v>
      </c>
      <c r="BK290" s="135" t="e">
        <f t="shared" si="251"/>
        <v>#VALUE!</v>
      </c>
      <c r="BL290" s="134" t="e">
        <f t="shared" si="252"/>
        <v>#VALUE!</v>
      </c>
      <c r="BM290" s="134" t="e">
        <f t="shared" si="253"/>
        <v>#VALUE!</v>
      </c>
      <c r="BN290" s="139" t="e">
        <f t="shared" si="254"/>
        <v>#VALUE!</v>
      </c>
    </row>
    <row r="291" spans="11:66" ht="15">
      <c r="K291" s="120" t="s">
        <v>14723</v>
      </c>
      <c r="L291" s="120" t="s">
        <v>14724</v>
      </c>
      <c r="M291" s="120" t="s">
        <v>1632</v>
      </c>
      <c r="N291" s="120" t="s">
        <v>12208</v>
      </c>
      <c r="O291" s="120" t="s">
        <v>14147</v>
      </c>
      <c r="P291" s="120">
        <v>33</v>
      </c>
      <c r="Q291" s="120">
        <v>3376</v>
      </c>
      <c r="R291" s="348" t="str">
        <f>IF(P291&lt;&gt;"",VLOOKUP(P291,'01_MASTER_KODE_WILAYAH'!H$1437:I$1470,2,FALSE),"")</f>
        <v>JAWA TENGAH</v>
      </c>
      <c r="S291" s="348" t="str">
        <f>IF(Q291&lt;&gt;"",VLOOKUP(Q291,'01_MASTER_KODE_WILAYAH'!D$5:F$1353,3,FALSE),"")</f>
        <v>KOTA TEGAL</v>
      </c>
      <c r="T291" s="422" t="str">
        <f t="shared" si="219"/>
        <v>BUMN</v>
      </c>
      <c r="U291" s="145" t="e">
        <f t="shared" si="220"/>
        <v>#VALUE!</v>
      </c>
      <c r="V291" s="133" t="e">
        <f>COUNTIFS(A1_Individu_Data_Keadaan_SDMK!A$4:A$149931,K291,A1_Individu_Data_Keadaan_SDMK!S$4:S$149285,"Dokter Umum")</f>
        <v>#VALUE!</v>
      </c>
      <c r="W291" s="122">
        <f t="shared" si="221"/>
        <v>9</v>
      </c>
      <c r="X291" s="134" t="e">
        <f t="shared" si="222"/>
        <v>#VALUE!</v>
      </c>
      <c r="Y291" s="134" t="e">
        <f t="shared" si="223"/>
        <v>#VALUE!</v>
      </c>
      <c r="Z291" s="133" t="e">
        <f>COUNTIFS(A1_Individu_Data_Keadaan_SDMK!A$4:A$149931,K291,A1_Individu_Data_Keadaan_SDMK!S$4:S$149285,"Dokter Gigi")</f>
        <v>#VALUE!</v>
      </c>
      <c r="AA291" s="122">
        <f t="shared" si="224"/>
        <v>2</v>
      </c>
      <c r="AB291" s="134" t="e">
        <f t="shared" si="225"/>
        <v>#VALUE!</v>
      </c>
      <c r="AC291" s="134" t="e">
        <f t="shared" si="226"/>
        <v>#VALUE!</v>
      </c>
      <c r="AD291" s="133" t="e">
        <f>COUNTIFS(A1_Individu_Data_Keadaan_SDMK!A$4:A$149931,K291,A1_Individu_Data_Keadaan_SDMK!S$4:S$149285,"Dokter Spesialis Penyakit Dalam (Sp.PD)")</f>
        <v>#VALUE!</v>
      </c>
      <c r="AE291" s="122">
        <f t="shared" si="227"/>
        <v>2</v>
      </c>
      <c r="AF291" s="134" t="e">
        <f t="shared" si="228"/>
        <v>#VALUE!</v>
      </c>
      <c r="AG291" s="134" t="e">
        <f t="shared" si="229"/>
        <v>#VALUE!</v>
      </c>
      <c r="AH291" s="133" t="e">
        <f>COUNTIFS(A1_Individu_Data_Keadaan_SDMK!A$4:A$149931,K291,A1_Individu_Data_Keadaan_SDMK!S$4:S$149285,"Dokter Spesialis Obstetri &amp; Ginekologi - Kebidanan &amp; Kandungan (Sp.OG)")</f>
        <v>#VALUE!</v>
      </c>
      <c r="AI291" s="122">
        <f t="shared" si="230"/>
        <v>2</v>
      </c>
      <c r="AJ291" s="134" t="e">
        <f t="shared" si="231"/>
        <v>#VALUE!</v>
      </c>
      <c r="AK291" s="134" t="e">
        <f t="shared" si="232"/>
        <v>#VALUE!</v>
      </c>
      <c r="AL291" s="133" t="e">
        <f>COUNTIFS(A1_Individu_Data_Keadaan_SDMK!A$4:A$149931,K291,A1_Individu_Data_Keadaan_SDMK!S$4:S$149285,"Dokter Spesialis Anak (Sp.A)")</f>
        <v>#VALUE!</v>
      </c>
      <c r="AM291" s="135">
        <f t="shared" si="233"/>
        <v>2</v>
      </c>
      <c r="AN291" s="134" t="e">
        <f t="shared" si="234"/>
        <v>#VALUE!</v>
      </c>
      <c r="AO291" s="134" t="e">
        <f t="shared" si="235"/>
        <v>#VALUE!</v>
      </c>
      <c r="AP291" s="133" t="e">
        <f>COUNTIFS(A1_Individu_Data_Keadaan_SDMK!A$4:A$149931,K291,A1_Individu_Data_Keadaan_SDMK!S$4:S$149285,"Dokter Spesialis Bedah (Sp.B)")</f>
        <v>#VALUE!</v>
      </c>
      <c r="AQ291" s="135">
        <f t="shared" si="236"/>
        <v>2</v>
      </c>
      <c r="AR291" s="134" t="e">
        <f t="shared" si="237"/>
        <v>#VALUE!</v>
      </c>
      <c r="AS291" s="134" t="e">
        <f t="shared" si="238"/>
        <v>#VALUE!</v>
      </c>
      <c r="AT291" s="133" t="e">
        <f>COUNTIFS(A1_Individu_Data_Keadaan_SDMK!A$4:A$149931,K291,A1_Individu_Data_Keadaan_SDMK!S$4:S$149285,"Dokter Spesialis Radiologi (Sp.Rad)")</f>
        <v>#VALUE!</v>
      </c>
      <c r="AU291" s="135">
        <f t="shared" si="239"/>
        <v>1</v>
      </c>
      <c r="AV291" s="134" t="e">
        <f t="shared" si="240"/>
        <v>#VALUE!</v>
      </c>
      <c r="AW291" s="134" t="e">
        <f t="shared" si="241"/>
        <v>#VALUE!</v>
      </c>
      <c r="AX291" s="133" t="e">
        <f>COUNTIFS(A1_Individu_Data_Keadaan_SDMK!A$4:A$149931,K291,A1_Individu_Data_Keadaan_SDMK!S$4:S$149285,"Dokter Spesialis Anastesiologi (Sp.An)")</f>
        <v>#VALUE!</v>
      </c>
      <c r="AY291" s="135">
        <f t="shared" si="242"/>
        <v>1</v>
      </c>
      <c r="AZ291" s="134" t="e">
        <f t="shared" si="243"/>
        <v>#VALUE!</v>
      </c>
      <c r="BA291" s="134" t="e">
        <f t="shared" si="244"/>
        <v>#VALUE!</v>
      </c>
      <c r="BB291" s="133" t="e">
        <f>COUNTIFS(A1_Individu_Data_Keadaan_SDMK!A$4:A$149931,K291,A1_Individu_Data_Keadaan_SDMK!S$4:S$149285,"Dokter Spesialis Patologi Klinik (SP.PK)")</f>
        <v>#VALUE!</v>
      </c>
      <c r="BC291" s="135">
        <f t="shared" si="245"/>
        <v>1</v>
      </c>
      <c r="BD291" s="134" t="e">
        <f t="shared" si="246"/>
        <v>#VALUE!</v>
      </c>
      <c r="BE291" s="134" t="e">
        <f t="shared" si="247"/>
        <v>#VALUE!</v>
      </c>
      <c r="BF291" s="133" t="e">
        <f>COUNTIFS(A1_Individu_Data_Keadaan_SDMK!A$4:A$149931,K291,A1_Individu_Data_Keadaan_SDMK!S$4:S$149285,"Dokter Spesialis Patologi Anatomi (Sp.PA)")</f>
        <v>#VALUE!</v>
      </c>
      <c r="BG291" s="135">
        <f t="shared" si="248"/>
        <v>0</v>
      </c>
      <c r="BH291" s="134" t="e">
        <f t="shared" si="249"/>
        <v>#VALUE!</v>
      </c>
      <c r="BI291" s="134" t="e">
        <f t="shared" si="250"/>
        <v>#VALUE!</v>
      </c>
      <c r="BJ291" s="133" t="e">
        <f>COUNTIFS(A1_Individu_Data_Keadaan_SDMK!A$4:A$149931,K291,A1_Individu_Data_Keadaan_SDMK!S$4:S$149285,"Dokter Spesialis Rehabilitasi Medik (Sp.RM)")</f>
        <v>#VALUE!</v>
      </c>
      <c r="BK291" s="135" t="e">
        <f t="shared" si="251"/>
        <v>#VALUE!</v>
      </c>
      <c r="BL291" s="134" t="e">
        <f t="shared" si="252"/>
        <v>#VALUE!</v>
      </c>
      <c r="BM291" s="134" t="e">
        <f t="shared" si="253"/>
        <v>#VALUE!</v>
      </c>
      <c r="BN291" s="139" t="e">
        <f t="shared" si="254"/>
        <v>#VALUE!</v>
      </c>
    </row>
    <row r="292" spans="11:66" ht="15">
      <c r="K292" s="120" t="s">
        <v>14725</v>
      </c>
      <c r="L292" s="120" t="s">
        <v>14726</v>
      </c>
      <c r="M292" s="120" t="s">
        <v>1632</v>
      </c>
      <c r="N292" s="120" t="s">
        <v>14682</v>
      </c>
      <c r="O292" s="120" t="s">
        <v>9</v>
      </c>
      <c r="P292" s="120">
        <v>33</v>
      </c>
      <c r="Q292" s="120">
        <v>3376</v>
      </c>
      <c r="R292" s="348" t="str">
        <f>IF(P292&lt;&gt;"",VLOOKUP(P292,'01_MASTER_KODE_WILAYAH'!H$1437:I$1470,2,FALSE),"")</f>
        <v>JAWA TENGAH</v>
      </c>
      <c r="S292" s="348" t="str">
        <f>IF(Q292&lt;&gt;"",VLOOKUP(Q292,'01_MASTER_KODE_WILAYAH'!D$5:F$1353,3,FALSE),"")</f>
        <v>KOTA TEGAL</v>
      </c>
      <c r="T292" s="422" t="str">
        <f t="shared" si="219"/>
        <v>TNI AD</v>
      </c>
      <c r="U292" s="145" t="e">
        <f t="shared" si="220"/>
        <v>#VALUE!</v>
      </c>
      <c r="V292" s="133" t="e">
        <f>COUNTIFS(A1_Individu_Data_Keadaan_SDMK!A$4:A$149931,K292,A1_Individu_Data_Keadaan_SDMK!S$4:S$149285,"Dokter Umum")</f>
        <v>#VALUE!</v>
      </c>
      <c r="W292" s="122">
        <f t="shared" si="221"/>
        <v>1</v>
      </c>
      <c r="X292" s="134" t="e">
        <f t="shared" si="222"/>
        <v>#VALUE!</v>
      </c>
      <c r="Y292" s="134" t="e">
        <f t="shared" si="223"/>
        <v>#VALUE!</v>
      </c>
      <c r="Z292" s="133" t="e">
        <f>COUNTIFS(A1_Individu_Data_Keadaan_SDMK!A$4:A$149931,K292,A1_Individu_Data_Keadaan_SDMK!S$4:S$149285,"Dokter Gigi")</f>
        <v>#VALUE!</v>
      </c>
      <c r="AA292" s="122">
        <f t="shared" si="224"/>
        <v>1</v>
      </c>
      <c r="AB292" s="134" t="e">
        <f t="shared" si="225"/>
        <v>#VALUE!</v>
      </c>
      <c r="AC292" s="134" t="e">
        <f t="shared" si="226"/>
        <v>#VALUE!</v>
      </c>
      <c r="AD292" s="133" t="e">
        <f>COUNTIFS(A1_Individu_Data_Keadaan_SDMK!A$4:A$149931,K292,A1_Individu_Data_Keadaan_SDMK!S$4:S$149285,"Dokter Spesialis Penyakit Dalam (Sp.PD)")</f>
        <v>#VALUE!</v>
      </c>
      <c r="AE292" s="122">
        <f t="shared" si="227"/>
        <v>1</v>
      </c>
      <c r="AF292" s="134" t="e">
        <f t="shared" si="228"/>
        <v>#VALUE!</v>
      </c>
      <c r="AG292" s="134" t="e">
        <f t="shared" si="229"/>
        <v>#VALUE!</v>
      </c>
      <c r="AH292" s="133" t="e">
        <f>COUNTIFS(A1_Individu_Data_Keadaan_SDMK!A$4:A$149931,K292,A1_Individu_Data_Keadaan_SDMK!S$4:S$149285,"Dokter Spesialis Obstetri &amp; Ginekologi - Kebidanan &amp; Kandungan (Sp.OG)")</f>
        <v>#VALUE!</v>
      </c>
      <c r="AI292" s="122">
        <f t="shared" si="230"/>
        <v>1</v>
      </c>
      <c r="AJ292" s="134" t="e">
        <f t="shared" si="231"/>
        <v>#VALUE!</v>
      </c>
      <c r="AK292" s="134" t="e">
        <f t="shared" si="232"/>
        <v>#VALUE!</v>
      </c>
      <c r="AL292" s="133" t="e">
        <f>COUNTIFS(A1_Individu_Data_Keadaan_SDMK!A$4:A$149931,K292,A1_Individu_Data_Keadaan_SDMK!S$4:S$149285,"Dokter Spesialis Anak (Sp.A)")</f>
        <v>#VALUE!</v>
      </c>
      <c r="AM292" s="135">
        <f t="shared" si="233"/>
        <v>1</v>
      </c>
      <c r="AN292" s="134" t="e">
        <f t="shared" si="234"/>
        <v>#VALUE!</v>
      </c>
      <c r="AO292" s="134" t="e">
        <f t="shared" si="235"/>
        <v>#VALUE!</v>
      </c>
      <c r="AP292" s="133" t="e">
        <f>COUNTIFS(A1_Individu_Data_Keadaan_SDMK!A$4:A$149931,K292,A1_Individu_Data_Keadaan_SDMK!S$4:S$149285,"Dokter Spesialis Bedah (Sp.B)")</f>
        <v>#VALUE!</v>
      </c>
      <c r="AQ292" s="135">
        <f t="shared" si="236"/>
        <v>1</v>
      </c>
      <c r="AR292" s="134" t="e">
        <f t="shared" si="237"/>
        <v>#VALUE!</v>
      </c>
      <c r="AS292" s="134" t="e">
        <f t="shared" si="238"/>
        <v>#VALUE!</v>
      </c>
      <c r="AT292" s="133" t="e">
        <f>COUNTIFS(A1_Individu_Data_Keadaan_SDMK!A$4:A$149931,K292,A1_Individu_Data_Keadaan_SDMK!S$4:S$149285,"Dokter Spesialis Radiologi (Sp.Rad)")</f>
        <v>#VALUE!</v>
      </c>
      <c r="AU292" s="135">
        <f t="shared" si="239"/>
        <v>0</v>
      </c>
      <c r="AV292" s="134" t="e">
        <f t="shared" si="240"/>
        <v>#VALUE!</v>
      </c>
      <c r="AW292" s="134" t="e">
        <f t="shared" si="241"/>
        <v>#VALUE!</v>
      </c>
      <c r="AX292" s="133" t="e">
        <f>COUNTIFS(A1_Individu_Data_Keadaan_SDMK!A$4:A$149931,K292,A1_Individu_Data_Keadaan_SDMK!S$4:S$149285,"Dokter Spesialis Anastesiologi (Sp.An)")</f>
        <v>#VALUE!</v>
      </c>
      <c r="AY292" s="135">
        <f t="shared" si="242"/>
        <v>0</v>
      </c>
      <c r="AZ292" s="134" t="e">
        <f t="shared" si="243"/>
        <v>#VALUE!</v>
      </c>
      <c r="BA292" s="134" t="e">
        <f t="shared" si="244"/>
        <v>#VALUE!</v>
      </c>
      <c r="BB292" s="133" t="e">
        <f>COUNTIFS(A1_Individu_Data_Keadaan_SDMK!A$4:A$149931,K292,A1_Individu_Data_Keadaan_SDMK!S$4:S$149285,"Dokter Spesialis Patologi Klinik (SP.PK)")</f>
        <v>#VALUE!</v>
      </c>
      <c r="BC292" s="135">
        <f t="shared" si="245"/>
        <v>0</v>
      </c>
      <c r="BD292" s="134" t="e">
        <f t="shared" si="246"/>
        <v>#VALUE!</v>
      </c>
      <c r="BE292" s="134" t="e">
        <f t="shared" si="247"/>
        <v>#VALUE!</v>
      </c>
      <c r="BF292" s="133" t="e">
        <f>COUNTIFS(A1_Individu_Data_Keadaan_SDMK!A$4:A$149931,K292,A1_Individu_Data_Keadaan_SDMK!S$4:S$149285,"Dokter Spesialis Patologi Anatomi (Sp.PA)")</f>
        <v>#VALUE!</v>
      </c>
      <c r="BG292" s="135">
        <f t="shared" si="248"/>
        <v>0</v>
      </c>
      <c r="BH292" s="134" t="e">
        <f t="shared" si="249"/>
        <v>#VALUE!</v>
      </c>
      <c r="BI292" s="134" t="e">
        <f t="shared" si="250"/>
        <v>#VALUE!</v>
      </c>
      <c r="BJ292" s="133" t="e">
        <f>COUNTIFS(A1_Individu_Data_Keadaan_SDMK!A$4:A$149931,K292,A1_Individu_Data_Keadaan_SDMK!S$4:S$149285,"Dokter Spesialis Rehabilitasi Medik (Sp.RM)")</f>
        <v>#VALUE!</v>
      </c>
      <c r="BK292" s="135" t="e">
        <f t="shared" si="251"/>
        <v>#VALUE!</v>
      </c>
      <c r="BL292" s="134" t="e">
        <f t="shared" si="252"/>
        <v>#VALUE!</v>
      </c>
      <c r="BM292" s="134" t="e">
        <f t="shared" si="253"/>
        <v>#VALUE!</v>
      </c>
      <c r="BN292" s="139" t="e">
        <f t="shared" si="254"/>
        <v>#VALUE!</v>
      </c>
    </row>
    <row r="293" spans="11:66" ht="15">
      <c r="K293" s="120" t="s">
        <v>14727</v>
      </c>
      <c r="L293" s="120" t="s">
        <v>14728</v>
      </c>
      <c r="M293" s="120" t="s">
        <v>1632</v>
      </c>
      <c r="N293" s="120" t="s">
        <v>12207</v>
      </c>
      <c r="O293" s="120" t="s">
        <v>12206</v>
      </c>
      <c r="P293" s="120">
        <v>33</v>
      </c>
      <c r="Q293" s="120">
        <v>3376</v>
      </c>
      <c r="R293" s="348" t="str">
        <f>IF(P293&lt;&gt;"",VLOOKUP(P293,'01_MASTER_KODE_WILAYAH'!H$1437:I$1470,2,FALSE),"")</f>
        <v>JAWA TENGAH</v>
      </c>
      <c r="S293" s="348" t="str">
        <f>IF(Q293&lt;&gt;"",VLOOKUP(Q293,'01_MASTER_KODE_WILAYAH'!D$5:F$1353,3,FALSE),"")</f>
        <v>KOTA TEGAL</v>
      </c>
      <c r="T293" s="422" t="str">
        <f t="shared" si="219"/>
        <v>Organisasi</v>
      </c>
      <c r="U293" s="145" t="e">
        <f t="shared" si="220"/>
        <v>#VALUE!</v>
      </c>
      <c r="V293" s="133" t="e">
        <f>COUNTIFS(A1_Individu_Data_Keadaan_SDMK!A$4:A$149931,K293,A1_Individu_Data_Keadaan_SDMK!S$4:S$149285,"Dokter Umum")</f>
        <v>#VALUE!</v>
      </c>
      <c r="W293" s="122">
        <f t="shared" si="221"/>
        <v>12</v>
      </c>
      <c r="X293" s="134" t="e">
        <f t="shared" si="222"/>
        <v>#VALUE!</v>
      </c>
      <c r="Y293" s="134" t="e">
        <f t="shared" si="223"/>
        <v>#VALUE!</v>
      </c>
      <c r="Z293" s="133" t="e">
        <f>COUNTIFS(A1_Individu_Data_Keadaan_SDMK!A$4:A$149931,K293,A1_Individu_Data_Keadaan_SDMK!S$4:S$149285,"Dokter Gigi")</f>
        <v>#VALUE!</v>
      </c>
      <c r="AA293" s="122">
        <f t="shared" si="224"/>
        <v>3</v>
      </c>
      <c r="AB293" s="134" t="e">
        <f t="shared" si="225"/>
        <v>#VALUE!</v>
      </c>
      <c r="AC293" s="134" t="e">
        <f t="shared" si="226"/>
        <v>#VALUE!</v>
      </c>
      <c r="AD293" s="133" t="e">
        <f>COUNTIFS(A1_Individu_Data_Keadaan_SDMK!A$4:A$149931,K293,A1_Individu_Data_Keadaan_SDMK!S$4:S$149285,"Dokter Spesialis Penyakit Dalam (Sp.PD)")</f>
        <v>#VALUE!</v>
      </c>
      <c r="AE293" s="122">
        <f t="shared" si="227"/>
        <v>3</v>
      </c>
      <c r="AF293" s="134" t="e">
        <f t="shared" si="228"/>
        <v>#VALUE!</v>
      </c>
      <c r="AG293" s="134" t="e">
        <f t="shared" si="229"/>
        <v>#VALUE!</v>
      </c>
      <c r="AH293" s="133" t="e">
        <f>COUNTIFS(A1_Individu_Data_Keadaan_SDMK!A$4:A$149931,K293,A1_Individu_Data_Keadaan_SDMK!S$4:S$149285,"Dokter Spesialis Obstetri &amp; Ginekologi - Kebidanan &amp; Kandungan (Sp.OG)")</f>
        <v>#VALUE!</v>
      </c>
      <c r="AI293" s="122">
        <f t="shared" si="230"/>
        <v>3</v>
      </c>
      <c r="AJ293" s="134" t="e">
        <f t="shared" si="231"/>
        <v>#VALUE!</v>
      </c>
      <c r="AK293" s="134" t="e">
        <f t="shared" si="232"/>
        <v>#VALUE!</v>
      </c>
      <c r="AL293" s="133" t="e">
        <f>COUNTIFS(A1_Individu_Data_Keadaan_SDMK!A$4:A$149931,K293,A1_Individu_Data_Keadaan_SDMK!S$4:S$149285,"Dokter Spesialis Anak (Sp.A)")</f>
        <v>#VALUE!</v>
      </c>
      <c r="AM293" s="135">
        <f t="shared" si="233"/>
        <v>3</v>
      </c>
      <c r="AN293" s="134" t="e">
        <f t="shared" si="234"/>
        <v>#VALUE!</v>
      </c>
      <c r="AO293" s="134" t="e">
        <f t="shared" si="235"/>
        <v>#VALUE!</v>
      </c>
      <c r="AP293" s="133" t="e">
        <f>COUNTIFS(A1_Individu_Data_Keadaan_SDMK!A$4:A$149931,K293,A1_Individu_Data_Keadaan_SDMK!S$4:S$149285,"Dokter Spesialis Bedah (Sp.B)")</f>
        <v>#VALUE!</v>
      </c>
      <c r="AQ293" s="135">
        <f t="shared" si="236"/>
        <v>3</v>
      </c>
      <c r="AR293" s="134" t="e">
        <f t="shared" si="237"/>
        <v>#VALUE!</v>
      </c>
      <c r="AS293" s="134" t="e">
        <f t="shared" si="238"/>
        <v>#VALUE!</v>
      </c>
      <c r="AT293" s="133" t="e">
        <f>COUNTIFS(A1_Individu_Data_Keadaan_SDMK!A$4:A$149931,K293,A1_Individu_Data_Keadaan_SDMK!S$4:S$149285,"Dokter Spesialis Radiologi (Sp.Rad)")</f>
        <v>#VALUE!</v>
      </c>
      <c r="AU293" s="135">
        <f t="shared" si="239"/>
        <v>2</v>
      </c>
      <c r="AV293" s="134" t="e">
        <f t="shared" si="240"/>
        <v>#VALUE!</v>
      </c>
      <c r="AW293" s="134" t="e">
        <f t="shared" si="241"/>
        <v>#VALUE!</v>
      </c>
      <c r="AX293" s="133" t="e">
        <f>COUNTIFS(A1_Individu_Data_Keadaan_SDMK!A$4:A$149931,K293,A1_Individu_Data_Keadaan_SDMK!S$4:S$149285,"Dokter Spesialis Anastesiologi (Sp.An)")</f>
        <v>#VALUE!</v>
      </c>
      <c r="AY293" s="135">
        <f t="shared" si="242"/>
        <v>2</v>
      </c>
      <c r="AZ293" s="134" t="e">
        <f t="shared" si="243"/>
        <v>#VALUE!</v>
      </c>
      <c r="BA293" s="134" t="e">
        <f t="shared" si="244"/>
        <v>#VALUE!</v>
      </c>
      <c r="BB293" s="133" t="e">
        <f>COUNTIFS(A1_Individu_Data_Keadaan_SDMK!A$4:A$149931,K293,A1_Individu_Data_Keadaan_SDMK!S$4:S$149285,"Dokter Spesialis Patologi Klinik (SP.PK)")</f>
        <v>#VALUE!</v>
      </c>
      <c r="BC293" s="135">
        <f t="shared" si="245"/>
        <v>2</v>
      </c>
      <c r="BD293" s="134" t="e">
        <f t="shared" si="246"/>
        <v>#VALUE!</v>
      </c>
      <c r="BE293" s="134" t="e">
        <f t="shared" si="247"/>
        <v>#VALUE!</v>
      </c>
      <c r="BF293" s="133" t="e">
        <f>COUNTIFS(A1_Individu_Data_Keadaan_SDMK!A$4:A$149931,K293,A1_Individu_Data_Keadaan_SDMK!S$4:S$149285,"Dokter Spesialis Patologi Anatomi (Sp.PA)")</f>
        <v>#VALUE!</v>
      </c>
      <c r="BG293" s="135">
        <f t="shared" si="248"/>
        <v>0</v>
      </c>
      <c r="BH293" s="134" t="e">
        <f t="shared" si="249"/>
        <v>#VALUE!</v>
      </c>
      <c r="BI293" s="134" t="e">
        <f t="shared" si="250"/>
        <v>#VALUE!</v>
      </c>
      <c r="BJ293" s="133" t="e">
        <f>COUNTIFS(A1_Individu_Data_Keadaan_SDMK!A$4:A$149931,K293,A1_Individu_Data_Keadaan_SDMK!S$4:S$149285,"Dokter Spesialis Rehabilitasi Medik (Sp.RM)")</f>
        <v>#VALUE!</v>
      </c>
      <c r="BK293" s="135" t="e">
        <f t="shared" si="251"/>
        <v>#VALUE!</v>
      </c>
      <c r="BL293" s="134" t="e">
        <f t="shared" si="252"/>
        <v>#VALUE!</v>
      </c>
      <c r="BM293" s="134" t="e">
        <f t="shared" si="253"/>
        <v>#VALUE!</v>
      </c>
      <c r="BN293" s="139" t="e">
        <f t="shared" si="254"/>
        <v>#VALUE!</v>
      </c>
    </row>
    <row r="294" spans="11:66" ht="15">
      <c r="K294" s="120" t="s">
        <v>14729</v>
      </c>
      <c r="L294" s="120" t="s">
        <v>14730</v>
      </c>
      <c r="M294" s="120" t="s">
        <v>1632</v>
      </c>
      <c r="N294" s="120" t="s">
        <v>12208</v>
      </c>
      <c r="O294" s="120" t="s">
        <v>12203</v>
      </c>
      <c r="P294" s="120">
        <v>33</v>
      </c>
      <c r="Q294" s="120">
        <v>3376</v>
      </c>
      <c r="R294" s="348" t="str">
        <f>IF(P294&lt;&gt;"",VLOOKUP(P294,'01_MASTER_KODE_WILAYAH'!H$1437:I$1470,2,FALSE),"")</f>
        <v>JAWA TENGAH</v>
      </c>
      <c r="S294" s="348" t="str">
        <f>IF(Q294&lt;&gt;"",VLOOKUP(Q294,'01_MASTER_KODE_WILAYAH'!D$5:F$1353,3,FALSE),"")</f>
        <v>KOTA TEGAL</v>
      </c>
      <c r="T294" s="422" t="str">
        <f t="shared" si="219"/>
        <v>Organisasi</v>
      </c>
      <c r="U294" s="145" t="e">
        <f t="shared" si="220"/>
        <v>#VALUE!</v>
      </c>
      <c r="V294" s="133" t="e">
        <f>COUNTIFS(A1_Individu_Data_Keadaan_SDMK!A$4:A$149931,K294,A1_Individu_Data_Keadaan_SDMK!S$4:S$149285,"Dokter Umum")</f>
        <v>#VALUE!</v>
      </c>
      <c r="W294" s="122">
        <f t="shared" si="221"/>
        <v>9</v>
      </c>
      <c r="X294" s="134" t="e">
        <f t="shared" si="222"/>
        <v>#VALUE!</v>
      </c>
      <c r="Y294" s="134" t="e">
        <f t="shared" si="223"/>
        <v>#VALUE!</v>
      </c>
      <c r="Z294" s="133" t="e">
        <f>COUNTIFS(A1_Individu_Data_Keadaan_SDMK!A$4:A$149931,K294,A1_Individu_Data_Keadaan_SDMK!S$4:S$149285,"Dokter Gigi")</f>
        <v>#VALUE!</v>
      </c>
      <c r="AA294" s="122">
        <f t="shared" si="224"/>
        <v>2</v>
      </c>
      <c r="AB294" s="134" t="e">
        <f t="shared" si="225"/>
        <v>#VALUE!</v>
      </c>
      <c r="AC294" s="134" t="e">
        <f t="shared" si="226"/>
        <v>#VALUE!</v>
      </c>
      <c r="AD294" s="133" t="e">
        <f>COUNTIFS(A1_Individu_Data_Keadaan_SDMK!A$4:A$149931,K294,A1_Individu_Data_Keadaan_SDMK!S$4:S$149285,"Dokter Spesialis Penyakit Dalam (Sp.PD)")</f>
        <v>#VALUE!</v>
      </c>
      <c r="AE294" s="122">
        <f t="shared" si="227"/>
        <v>2</v>
      </c>
      <c r="AF294" s="134" t="e">
        <f t="shared" si="228"/>
        <v>#VALUE!</v>
      </c>
      <c r="AG294" s="134" t="e">
        <f t="shared" si="229"/>
        <v>#VALUE!</v>
      </c>
      <c r="AH294" s="133" t="e">
        <f>COUNTIFS(A1_Individu_Data_Keadaan_SDMK!A$4:A$149931,K294,A1_Individu_Data_Keadaan_SDMK!S$4:S$149285,"Dokter Spesialis Obstetri &amp; Ginekologi - Kebidanan &amp; Kandungan (Sp.OG)")</f>
        <v>#VALUE!</v>
      </c>
      <c r="AI294" s="122">
        <f t="shared" si="230"/>
        <v>2</v>
      </c>
      <c r="AJ294" s="134" t="e">
        <f t="shared" si="231"/>
        <v>#VALUE!</v>
      </c>
      <c r="AK294" s="134" t="e">
        <f t="shared" si="232"/>
        <v>#VALUE!</v>
      </c>
      <c r="AL294" s="133" t="e">
        <f>COUNTIFS(A1_Individu_Data_Keadaan_SDMK!A$4:A$149931,K294,A1_Individu_Data_Keadaan_SDMK!S$4:S$149285,"Dokter Spesialis Anak (Sp.A)")</f>
        <v>#VALUE!</v>
      </c>
      <c r="AM294" s="135">
        <f t="shared" si="233"/>
        <v>2</v>
      </c>
      <c r="AN294" s="134" t="e">
        <f t="shared" si="234"/>
        <v>#VALUE!</v>
      </c>
      <c r="AO294" s="134" t="e">
        <f t="shared" si="235"/>
        <v>#VALUE!</v>
      </c>
      <c r="AP294" s="133" t="e">
        <f>COUNTIFS(A1_Individu_Data_Keadaan_SDMK!A$4:A$149931,K294,A1_Individu_Data_Keadaan_SDMK!S$4:S$149285,"Dokter Spesialis Bedah (Sp.B)")</f>
        <v>#VALUE!</v>
      </c>
      <c r="AQ294" s="135">
        <f t="shared" si="236"/>
        <v>2</v>
      </c>
      <c r="AR294" s="134" t="e">
        <f t="shared" si="237"/>
        <v>#VALUE!</v>
      </c>
      <c r="AS294" s="134" t="e">
        <f t="shared" si="238"/>
        <v>#VALUE!</v>
      </c>
      <c r="AT294" s="133" t="e">
        <f>COUNTIFS(A1_Individu_Data_Keadaan_SDMK!A$4:A$149931,K294,A1_Individu_Data_Keadaan_SDMK!S$4:S$149285,"Dokter Spesialis Radiologi (Sp.Rad)")</f>
        <v>#VALUE!</v>
      </c>
      <c r="AU294" s="135">
        <f t="shared" si="239"/>
        <v>1</v>
      </c>
      <c r="AV294" s="134" t="e">
        <f t="shared" si="240"/>
        <v>#VALUE!</v>
      </c>
      <c r="AW294" s="134" t="e">
        <f t="shared" si="241"/>
        <v>#VALUE!</v>
      </c>
      <c r="AX294" s="133" t="e">
        <f>COUNTIFS(A1_Individu_Data_Keadaan_SDMK!A$4:A$149931,K294,A1_Individu_Data_Keadaan_SDMK!S$4:S$149285,"Dokter Spesialis Anastesiologi (Sp.An)")</f>
        <v>#VALUE!</v>
      </c>
      <c r="AY294" s="135">
        <f t="shared" si="242"/>
        <v>1</v>
      </c>
      <c r="AZ294" s="134" t="e">
        <f t="shared" si="243"/>
        <v>#VALUE!</v>
      </c>
      <c r="BA294" s="134" t="e">
        <f t="shared" si="244"/>
        <v>#VALUE!</v>
      </c>
      <c r="BB294" s="133" t="e">
        <f>COUNTIFS(A1_Individu_Data_Keadaan_SDMK!A$4:A$149931,K294,A1_Individu_Data_Keadaan_SDMK!S$4:S$149285,"Dokter Spesialis Patologi Klinik (SP.PK)")</f>
        <v>#VALUE!</v>
      </c>
      <c r="BC294" s="135">
        <f t="shared" si="245"/>
        <v>1</v>
      </c>
      <c r="BD294" s="134" t="e">
        <f t="shared" si="246"/>
        <v>#VALUE!</v>
      </c>
      <c r="BE294" s="134" t="e">
        <f t="shared" si="247"/>
        <v>#VALUE!</v>
      </c>
      <c r="BF294" s="133" t="e">
        <f>COUNTIFS(A1_Individu_Data_Keadaan_SDMK!A$4:A$149931,K294,A1_Individu_Data_Keadaan_SDMK!S$4:S$149285,"Dokter Spesialis Patologi Anatomi (Sp.PA)")</f>
        <v>#VALUE!</v>
      </c>
      <c r="BG294" s="135">
        <f t="shared" si="248"/>
        <v>0</v>
      </c>
      <c r="BH294" s="134" t="e">
        <f t="shared" si="249"/>
        <v>#VALUE!</v>
      </c>
      <c r="BI294" s="134" t="e">
        <f t="shared" si="250"/>
        <v>#VALUE!</v>
      </c>
      <c r="BJ294" s="133" t="e">
        <f>COUNTIFS(A1_Individu_Data_Keadaan_SDMK!A$4:A$149931,K294,A1_Individu_Data_Keadaan_SDMK!S$4:S$149285,"Dokter Spesialis Rehabilitasi Medik (Sp.RM)")</f>
        <v>#VALUE!</v>
      </c>
      <c r="BK294" s="135" t="e">
        <f t="shared" si="251"/>
        <v>#VALUE!</v>
      </c>
      <c r="BL294" s="134" t="e">
        <f t="shared" si="252"/>
        <v>#VALUE!</v>
      </c>
      <c r="BM294" s="134" t="e">
        <f t="shared" si="253"/>
        <v>#VALUE!</v>
      </c>
      <c r="BN294" s="139" t="e">
        <f t="shared" si="254"/>
        <v>#VALUE!</v>
      </c>
    </row>
  </sheetData>
  <mergeCells count="28">
    <mergeCell ref="C27:C33"/>
    <mergeCell ref="BN6:BN7"/>
    <mergeCell ref="B23:B26"/>
    <mergeCell ref="C23:C26"/>
    <mergeCell ref="D23:D26"/>
    <mergeCell ref="E23:F25"/>
    <mergeCell ref="G23:H25"/>
    <mergeCell ref="S5:S7"/>
    <mergeCell ref="T5:T7"/>
    <mergeCell ref="U6:U7"/>
    <mergeCell ref="AD6:AS6"/>
    <mergeCell ref="AT6:BM6"/>
    <mergeCell ref="V6:AC6"/>
    <mergeCell ref="G5:H7"/>
    <mergeCell ref="B5:B8"/>
    <mergeCell ref="C5:C8"/>
    <mergeCell ref="D5:D8"/>
    <mergeCell ref="E5:F7"/>
    <mergeCell ref="K5:K7"/>
    <mergeCell ref="C9:C19"/>
    <mergeCell ref="L5:L7"/>
    <mergeCell ref="R5:R7"/>
    <mergeCell ref="U5:BN5"/>
    <mergeCell ref="Q5:Q7"/>
    <mergeCell ref="M5:M7"/>
    <mergeCell ref="N5:N7"/>
    <mergeCell ref="O5:O7"/>
    <mergeCell ref="P5:P7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9">
    <tabColor rgb="FF00B0F0"/>
  </sheetPr>
  <dimension ref="A1:Z185"/>
  <sheetViews>
    <sheetView zoomScale="75" zoomScaleNormal="75" zoomScaleSheetLayoutView="80" zoomScalePageLayoutView="70" workbookViewId="0">
      <pane ySplit="5" topLeftCell="A6" activePane="bottomLeft" state="frozen"/>
      <selection pane="bottomLeft"/>
    </sheetView>
  </sheetViews>
  <sheetFormatPr defaultColWidth="8.85546875" defaultRowHeight="12.75"/>
  <cols>
    <col min="1" max="1" width="7.42578125" style="29" customWidth="1"/>
    <col min="2" max="2" width="32.85546875" style="29" customWidth="1"/>
    <col min="3" max="3" width="18.140625" style="29" customWidth="1"/>
    <col min="4" max="4" width="17.42578125" style="29" customWidth="1"/>
    <col min="5" max="5" width="16.42578125" style="29" customWidth="1"/>
    <col min="6" max="6" width="9.42578125" style="29" customWidth="1"/>
    <col min="7" max="13" width="12" style="29" customWidth="1"/>
    <col min="14" max="14" width="13" style="29" customWidth="1"/>
    <col min="15" max="15" width="60.5703125" style="29" customWidth="1"/>
    <col min="16" max="18" width="13.85546875" style="29" customWidth="1"/>
    <col min="19" max="19" width="9.42578125" style="29" customWidth="1"/>
    <col min="20" max="26" width="12" style="29" customWidth="1"/>
    <col min="27" max="27" width="7.42578125" style="29" customWidth="1"/>
    <col min="28" max="16384" width="8.85546875" style="29"/>
  </cols>
  <sheetData>
    <row r="1" spans="1:14" ht="13.5" thickBot="1">
      <c r="A1" s="109"/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</row>
    <row r="2" spans="1:14" ht="16.5" customHeight="1" thickBot="1">
      <c r="B2" s="461" t="s">
        <v>12315</v>
      </c>
      <c r="C2" s="51"/>
      <c r="I2" s="49"/>
      <c r="J2" s="50"/>
      <c r="K2" s="48"/>
    </row>
    <row r="3" spans="1:14" ht="4.5" customHeight="1">
      <c r="I3" s="50"/>
      <c r="J3" s="50"/>
      <c r="K3" s="50"/>
    </row>
    <row r="4" spans="1:14" ht="36" customHeight="1">
      <c r="B4" s="246" t="s">
        <v>9198</v>
      </c>
    </row>
    <row r="5" spans="1:14" ht="17.25" customHeight="1">
      <c r="B5" s="91"/>
    </row>
    <row r="6" spans="1:14" customFormat="1" ht="18.75">
      <c r="A6" s="107" t="s">
        <v>9199</v>
      </c>
      <c r="B6" s="12" t="s">
        <v>9295</v>
      </c>
      <c r="I6" s="14"/>
      <c r="J6" s="105"/>
    </row>
    <row r="7" spans="1:14" customFormat="1" ht="10.5" customHeight="1">
      <c r="A7" s="107"/>
      <c r="I7" s="14"/>
      <c r="J7" s="105"/>
    </row>
    <row r="8" spans="1:14" customFormat="1" ht="30">
      <c r="A8" s="15" t="s">
        <v>0</v>
      </c>
      <c r="B8" s="15" t="s">
        <v>1633</v>
      </c>
      <c r="C8" s="16" t="s">
        <v>1636</v>
      </c>
      <c r="D8" s="29"/>
      <c r="I8" s="18"/>
      <c r="J8" s="106"/>
    </row>
    <row r="9" spans="1:14" customFormat="1" ht="15">
      <c r="A9" s="8">
        <v>1</v>
      </c>
      <c r="B9" s="6" t="s">
        <v>636</v>
      </c>
      <c r="C9" s="8">
        <f>IF(C$2&lt;&gt;"",COUNTIFS('02_MASTER_KODE_FASYANKES'!D$3:D$20796,B9,'02_MASTER_KODE_FASYANKES'!O$3:O$20796,1,'02_MASTER_KODE_FASYANKES'!L$3:L$20796,C$2),COUNTIFS('02_MASTER_KODE_FASYANKES'!D$3:D$20796,B9,'02_MASTER_KODE_FASYANKES'!O$3:O$20796,1))</f>
        <v>0</v>
      </c>
      <c r="D9" s="29"/>
    </row>
    <row r="10" spans="1:14" customFormat="1" ht="15">
      <c r="A10" s="8">
        <v>2</v>
      </c>
      <c r="B10" s="6" t="s">
        <v>267</v>
      </c>
      <c r="C10" s="8">
        <f>IF(C$2&lt;&gt;"",COUNTIFS('02_MASTER_KODE_FASYANKES'!D$3:D$20796,B10,'02_MASTER_KODE_FASYANKES'!O$3:O$20796,1,'02_MASTER_KODE_FASYANKES'!L$3:L$20796,C$2),COUNTIFS('02_MASTER_KODE_FASYANKES'!D$3:D$20796,B10,'02_MASTER_KODE_FASYANKES'!O$3:O$20796,1))</f>
        <v>1</v>
      </c>
      <c r="D10" s="29"/>
    </row>
    <row r="11" spans="1:14" customFormat="1" ht="15">
      <c r="A11" s="8">
        <v>3</v>
      </c>
      <c r="B11" s="6" t="s">
        <v>1632</v>
      </c>
      <c r="C11" s="8">
        <f>IF(C$2&lt;&gt;"",COUNTIFS('02_MASTER_KODE_FASYANKES'!D$3:D$20796,B11,'02_MASTER_KODE_FASYANKES'!O$3:O$20796,1,'02_MASTER_KODE_FASYANKES'!L$3:L$20796,C$2),COUNTIFS('02_MASTER_KODE_FASYANKES'!D$3:D$20796,B11,'02_MASTER_KODE_FASYANKES'!O$3:O$20796,1))</f>
        <v>0</v>
      </c>
      <c r="D11" s="29"/>
    </row>
    <row r="12" spans="1:14" customFormat="1" ht="15">
      <c r="A12" s="8">
        <v>4</v>
      </c>
      <c r="B12" s="6" t="s">
        <v>1256</v>
      </c>
      <c r="C12" s="8">
        <f>IF(C$2&lt;&gt;"",COUNTIFS('02_MASTER_KODE_FASYANKES'!D$3:D$20796,B12,'02_MASTER_KODE_FASYANKES'!O$3:O$20796,1,'02_MASTER_KODE_FASYANKES'!L$3:L$20796,C$2),COUNTIFS('02_MASTER_KODE_FASYANKES'!D$3:D$20796,B12,'02_MASTER_KODE_FASYANKES'!O$3:O$20796,1))</f>
        <v>0</v>
      </c>
      <c r="D12" s="29"/>
    </row>
    <row r="13" spans="1:14" customFormat="1" ht="15">
      <c r="A13" s="8">
        <v>5</v>
      </c>
      <c r="B13" s="6" t="s">
        <v>1257</v>
      </c>
      <c r="C13" s="8">
        <f>IF(C$2&lt;&gt;"",COUNTIFS('02_MASTER_KODE_FASYANKES'!D$3:D$20796,B13,'02_MASTER_KODE_FASYANKES'!O$3:O$20796,1,'02_MASTER_KODE_FASYANKES'!L$3:L$20796,C$2),COUNTIFS('02_MASTER_KODE_FASYANKES'!D$3:D$20796,B13,'02_MASTER_KODE_FASYANKES'!O$3:O$20796,1))</f>
        <v>0</v>
      </c>
      <c r="D13" s="29"/>
    </row>
    <row r="14" spans="1:14" customFormat="1" ht="15">
      <c r="A14" s="8">
        <v>6</v>
      </c>
      <c r="B14" s="6" t="s">
        <v>1262</v>
      </c>
      <c r="C14" s="8">
        <f>IF(C$2&lt;&gt;"",COUNTIFS('02_MASTER_KODE_FASYANKES'!D$3:D$20796,B14,'02_MASTER_KODE_FASYANKES'!O$3:O$20796,1,'02_MASTER_KODE_FASYANKES'!L$3:L$20796,C$2),COUNTIFS('02_MASTER_KODE_FASYANKES'!D$3:D$20796,B14,'02_MASTER_KODE_FASYANKES'!O$3:O$20796,1))</f>
        <v>0</v>
      </c>
      <c r="D14" s="29"/>
    </row>
    <row r="15" spans="1:14" customFormat="1" ht="15">
      <c r="A15" s="8">
        <v>7</v>
      </c>
      <c r="B15" s="6" t="s">
        <v>1261</v>
      </c>
      <c r="C15" s="8">
        <f>IF(C$2&lt;&gt;"",COUNTIFS('02_MASTER_KODE_FASYANKES'!D$3:D$20796,B15,'02_MASTER_KODE_FASYANKES'!O$3:O$20796,1,'02_MASTER_KODE_FASYANKES'!L$3:L$20796,C$2),COUNTIFS('02_MASTER_KODE_FASYANKES'!D$3:D$20796,B15,'02_MASTER_KODE_FASYANKES'!O$3:O$20796,1))</f>
        <v>0</v>
      </c>
      <c r="D15" s="29"/>
    </row>
    <row r="16" spans="1:14" customFormat="1" ht="15">
      <c r="A16" s="8">
        <v>8</v>
      </c>
      <c r="B16" s="6" t="s">
        <v>1582</v>
      </c>
      <c r="C16" s="8">
        <f>IF(C$2&lt;&gt;"",COUNTIFS('02_MASTER_KODE_FASYANKES'!D$3:D$20796,B16,'02_MASTER_KODE_FASYANKES'!O$3:O$20796,1,'02_MASTER_KODE_FASYANKES'!L$3:L$20796,C$2),COUNTIFS('02_MASTER_KODE_FASYANKES'!D$3:D$20796,B16,'02_MASTER_KODE_FASYANKES'!O$3:O$20796,1))</f>
        <v>0</v>
      </c>
      <c r="D16" s="29"/>
    </row>
    <row r="17" spans="1:18" customFormat="1" ht="15">
      <c r="A17" s="8">
        <v>9</v>
      </c>
      <c r="B17" s="6" t="s">
        <v>1302</v>
      </c>
      <c r="C17" s="8">
        <f>IF(C$2&lt;&gt;"",COUNTIFS('02_MASTER_KODE_FASYANKES'!D$3:D$20796,B17,'02_MASTER_KODE_FASYANKES'!O$3:O$20796,1,'02_MASTER_KODE_FASYANKES'!L$3:L$20796,C$2),COUNTIFS('02_MASTER_KODE_FASYANKES'!D$3:D$20796,B17,'02_MASTER_KODE_FASYANKES'!O$3:O$20796,1))</f>
        <v>0</v>
      </c>
      <c r="D17" s="29"/>
    </row>
    <row r="18" spans="1:18" customFormat="1" ht="15">
      <c r="A18" s="8">
        <v>10</v>
      </c>
      <c r="B18" s="6" t="s">
        <v>1258</v>
      </c>
      <c r="C18" s="8">
        <f>IF(C$2&lt;&gt;"",COUNTIFS('02_MASTER_KODE_FASYANKES'!D$3:D$20796,B18,'02_MASTER_KODE_FASYANKES'!O$3:O$20796,1,'02_MASTER_KODE_FASYANKES'!L$3:L$20796,C$2),COUNTIFS('02_MASTER_KODE_FASYANKES'!D$3:D$20796,B18,'02_MASTER_KODE_FASYANKES'!O$3:O$20796,1))</f>
        <v>0</v>
      </c>
      <c r="D18" s="29"/>
    </row>
    <row r="19" spans="1:18" customFormat="1" ht="15">
      <c r="A19" s="8">
        <v>11</v>
      </c>
      <c r="B19" s="6" t="s">
        <v>1260</v>
      </c>
      <c r="C19" s="8">
        <f>IF(C$2&lt;&gt;"",COUNTIFS('02_MASTER_KODE_FASYANKES'!D$3:D$20796,B19,'02_MASTER_KODE_FASYANKES'!O$3:O$20796,1,'02_MASTER_KODE_FASYANKES'!L$3:L$20796,C$2),COUNTIFS('02_MASTER_KODE_FASYANKES'!D$3:D$20796,B19,'02_MASTER_KODE_FASYANKES'!O$3:O$20796,1))</f>
        <v>0</v>
      </c>
      <c r="D19" s="29"/>
    </row>
    <row r="20" spans="1:18" customFormat="1" ht="15">
      <c r="A20" s="8">
        <v>12</v>
      </c>
      <c r="B20" s="6" t="s">
        <v>1264</v>
      </c>
      <c r="C20" s="8">
        <f>IF(C$2&lt;&gt;"",COUNTIFS('02_MASTER_KODE_FASYANKES'!D$3:D$20796,B20,'02_MASTER_KODE_FASYANKES'!O$3:O$20796,1,'02_MASTER_KODE_FASYANKES'!L$3:L$20796,C$2),COUNTIFS('02_MASTER_KODE_FASYANKES'!D$3:D$20796,B20,'02_MASTER_KODE_FASYANKES'!O$3:O$20796,1))</f>
        <v>0</v>
      </c>
      <c r="D20" s="29"/>
    </row>
    <row r="21" spans="1:18" customFormat="1" ht="15">
      <c r="A21" s="8">
        <v>13</v>
      </c>
      <c r="B21" s="6" t="s">
        <v>1634</v>
      </c>
      <c r="C21" s="8">
        <f>IF(C$2&lt;&gt;"",COUNTIFS('02_MASTER_KODE_FASYANKES'!D$3:D$20796,B21,'02_MASTER_KODE_FASYANKES'!O$3:O$20796,1,'02_MASTER_KODE_FASYANKES'!L$3:L$20796,C$2),COUNTIFS('02_MASTER_KODE_FASYANKES'!D$3:D$20796,B21,'02_MASTER_KODE_FASYANKES'!O$3:O$20796,1))</f>
        <v>0</v>
      </c>
      <c r="D21" s="29"/>
    </row>
    <row r="22" spans="1:18" customFormat="1" ht="15">
      <c r="A22" s="8">
        <v>14</v>
      </c>
      <c r="B22" s="6" t="s">
        <v>1265</v>
      </c>
      <c r="C22" s="8">
        <f>IF(C$2&lt;&gt;"",COUNTIFS('02_MASTER_KODE_FASYANKES'!D$3:D$20796,B22,'02_MASTER_KODE_FASYANKES'!O$3:O$20796,1,'02_MASTER_KODE_FASYANKES'!L$3:L$20796,C$2),COUNTIFS('02_MASTER_KODE_FASYANKES'!D$3:D$20796,B22,'02_MASTER_KODE_FASYANKES'!O$3:O$20796,1))</f>
        <v>0</v>
      </c>
      <c r="D22" s="29"/>
    </row>
    <row r="23" spans="1:18" customFormat="1" ht="15">
      <c r="A23" s="8">
        <v>15</v>
      </c>
      <c r="B23" s="6" t="s">
        <v>1259</v>
      </c>
      <c r="C23" s="8">
        <f>IF(C$2&lt;&gt;"",COUNTIFS('02_MASTER_KODE_FASYANKES'!D$3:D$20796,B23,'02_MASTER_KODE_FASYANKES'!O$3:O$20796,1,'02_MASTER_KODE_FASYANKES'!L$3:L$20796,C$2),COUNTIFS('02_MASTER_KODE_FASYANKES'!D$3:D$20796,B23,'02_MASTER_KODE_FASYANKES'!O$3:O$20796,1))</f>
        <v>0</v>
      </c>
      <c r="D23" s="29"/>
    </row>
    <row r="24" spans="1:18" customFormat="1" ht="15">
      <c r="A24" s="8">
        <v>16</v>
      </c>
      <c r="B24" s="6" t="s">
        <v>1266</v>
      </c>
      <c r="C24" s="8">
        <f>IF(C$2&lt;&gt;"",COUNTIFS('02_MASTER_KODE_FASYANKES'!D$3:D$20796,B24,'02_MASTER_KODE_FASYANKES'!O$3:O$20796,1,'02_MASTER_KODE_FASYANKES'!L$3:L$20796,C$2),COUNTIFS('02_MASTER_KODE_FASYANKES'!D$3:D$20796,B24,'02_MASTER_KODE_FASYANKES'!O$3:O$20796,1))</f>
        <v>0</v>
      </c>
      <c r="D24" s="29"/>
    </row>
    <row r="25" spans="1:18" customFormat="1" ht="15">
      <c r="A25" s="143">
        <v>17</v>
      </c>
      <c r="B25" s="144" t="s">
        <v>1263</v>
      </c>
      <c r="C25" s="8">
        <f>IF(C$2&lt;&gt;"",COUNTIFS('02_MASTER_KODE_FASYANKES'!D$3:D$20796,B25,'02_MASTER_KODE_FASYANKES'!O$3:O$20796,1,'02_MASTER_KODE_FASYANKES'!L$3:L$20796,C$2),COUNTIFS('02_MASTER_KODE_FASYANKES'!D$3:D$20796,B25,'02_MASTER_KODE_FASYANKES'!O$3:O$20796,1))</f>
        <v>0</v>
      </c>
      <c r="D25" s="29"/>
    </row>
    <row r="26" spans="1:18" customFormat="1" ht="21" customHeight="1">
      <c r="A26" s="747" t="s">
        <v>1635</v>
      </c>
      <c r="B26" s="748"/>
      <c r="C26" s="8">
        <f>SUM(C9:C25)</f>
        <v>1</v>
      </c>
      <c r="D26" s="29"/>
    </row>
    <row r="27" spans="1:18" ht="23.25" customHeight="1">
      <c r="A27" s="30">
        <v>2.1</v>
      </c>
      <c r="B27" s="31" t="s">
        <v>9200</v>
      </c>
      <c r="N27" s="30">
        <v>2.2000000000000002</v>
      </c>
      <c r="O27" s="31" t="s">
        <v>9219</v>
      </c>
    </row>
    <row r="29" spans="1:18" ht="24" customHeight="1">
      <c r="B29" s="32" t="s">
        <v>3</v>
      </c>
      <c r="C29" s="750" t="s">
        <v>9201</v>
      </c>
      <c r="D29" s="751"/>
      <c r="E29" s="749" t="s">
        <v>1635</v>
      </c>
      <c r="O29" s="458" t="s">
        <v>9220</v>
      </c>
      <c r="P29" s="741" t="s">
        <v>9201</v>
      </c>
      <c r="Q29" s="742"/>
      <c r="R29" s="450" t="s">
        <v>1635</v>
      </c>
    </row>
    <row r="30" spans="1:18" ht="16.5" customHeight="1">
      <c r="B30" s="33"/>
      <c r="C30" s="34" t="s">
        <v>9202</v>
      </c>
      <c r="D30" s="34" t="s">
        <v>9203</v>
      </c>
      <c r="E30" s="749"/>
      <c r="O30" s="459"/>
      <c r="P30" s="450" t="s">
        <v>9202</v>
      </c>
      <c r="Q30" s="450" t="s">
        <v>9203</v>
      </c>
      <c r="R30" s="450"/>
    </row>
    <row r="31" spans="1:18" ht="17.25" customHeight="1">
      <c r="B31" s="35" t="s">
        <v>9204</v>
      </c>
      <c r="C31" s="36">
        <f>IF(C$2="",COUNTIFS(A1_Individu_Data_Keadaan_SDMK!Q$4:Q$149285,B31,A1_Individu_Data_Keadaan_SDMK!U$4:U$149285,"Laki-Laki"),IF(C$2&lt;&gt;"",COUNTIFS(A1_Individu_Data_Keadaan_SDMK!Q$4:Q$149285,B31,A1_Individu_Data_Keadaan_SDMK!U$4:U$149285,"Laki-Laki",A1_Individu_Data_Keadaan_SDMK!O$4:O$149285,C$2)))</f>
        <v>1</v>
      </c>
      <c r="D31" s="36">
        <f>IF(C$2="",COUNTIFS(A1_Individu_Data_Keadaan_SDMK!Q$4:Q$149285,B31,A1_Individu_Data_Keadaan_SDMK!U$4:U$149285,"Perempuan"),IF(C$2&lt;&gt;"",COUNTIFS(A1_Individu_Data_Keadaan_SDMK!Q$4:Q$149285,B31,A1_Individu_Data_Keadaan_SDMK!U$4:U$149285,"Perempuan",A1_Individu_Data_Keadaan_SDMK!O$4:O$149285,C$2)))</f>
        <v>1</v>
      </c>
      <c r="E31" s="36">
        <f>C31+D31</f>
        <v>2</v>
      </c>
      <c r="O31" s="270" t="s">
        <v>575</v>
      </c>
      <c r="P31" s="36">
        <f>IF(C$2="",COUNTIFS(A1_Individu_Data_Keadaan_SDMK!W$4:W$149285,O31,A1_Individu_Data_Keadaan_SDMK!U$4:U$149285,"Laki-Laki"),IF(C$2&lt;&gt;"",COUNTIFS(A1_Individu_Data_Keadaan_SDMK!W$4:W$149285,O31,A1_Individu_Data_Keadaan_SDMK!U$4:U$149285,"Laki-Laki",A1_Individu_Data_Keadaan_SDMK!O$4:O$149285,C$2)))</f>
        <v>0</v>
      </c>
      <c r="Q31" s="36">
        <f>IF(C$2="",COUNTIFS(A1_Individu_Data_Keadaan_SDMK!W$4:W$149285,O31,A1_Individu_Data_Keadaan_SDMK!U$4:U$149285,"Perempuan"),IF(C$2&lt;&gt;"",COUNTIFS(A1_Individu_Data_Keadaan_SDMK!W$4:W$149285,O31,A1_Individu_Data_Keadaan_SDMK!U$4:U$149285,"Perempuan",A1_Individu_Data_Keadaan_SDMK!O$4:O$149285,C$2)))</f>
        <v>0</v>
      </c>
      <c r="R31" s="36">
        <f>P31+Q31</f>
        <v>0</v>
      </c>
    </row>
    <row r="32" spans="1:18" ht="17.25" customHeight="1">
      <c r="B32" s="35" t="s">
        <v>9205</v>
      </c>
      <c r="C32" s="36">
        <f>IF(C$2="",COUNTIFS(A1_Individu_Data_Keadaan_SDMK!Q$4:Q$149285,B32,A1_Individu_Data_Keadaan_SDMK!U$4:U$149285,"Laki-Laki"),IF(C$2&lt;&gt;"",COUNTIFS(A1_Individu_Data_Keadaan_SDMK!Q$4:Q$149285,B32,A1_Individu_Data_Keadaan_SDMK!U$4:U$149285,"Laki-Laki",A1_Individu_Data_Keadaan_SDMK!O$4:O$149285,C$2)))</f>
        <v>0</v>
      </c>
      <c r="D32" s="36">
        <f>IF(C$2="",COUNTIFS(A1_Individu_Data_Keadaan_SDMK!Q$4:Q$149285,B32,A1_Individu_Data_Keadaan_SDMK!U$4:U$149285,"Perempuan"),IF(C$2&lt;&gt;"",COUNTIFS(A1_Individu_Data_Keadaan_SDMK!Q$4:Q$149285,B32,A1_Individu_Data_Keadaan_SDMK!U$4:U$149285,"Perempuan",A1_Individu_Data_Keadaan_SDMK!O$4:O$149285,C$2)))</f>
        <v>0</v>
      </c>
      <c r="E32" s="36">
        <f t="shared" ref="E32:E45" si="0">C32+D32</f>
        <v>0</v>
      </c>
      <c r="O32" s="35" t="s">
        <v>578</v>
      </c>
      <c r="P32" s="36">
        <f>IF(C$2="",COUNTIFS(A1_Individu_Data_Keadaan_SDMK!W$4:W$149285,O32,A1_Individu_Data_Keadaan_SDMK!U$4:U$149285,"Laki-Laki"),IF(C$2&lt;&gt;"",COUNTIFS(A1_Individu_Data_Keadaan_SDMK!W$4:W$149285,O32,A1_Individu_Data_Keadaan_SDMK!U$4:U$149285,"Laki-Laki",A1_Individu_Data_Keadaan_SDMK!O$4:O$149285,C$2)))</f>
        <v>1</v>
      </c>
      <c r="Q32" s="36">
        <f>IF(C$2="",COUNTIFS(A1_Individu_Data_Keadaan_SDMK!W$4:W$149285,O32,A1_Individu_Data_Keadaan_SDMK!U$4:U$149285,"Perempuan"),IF(C$2&lt;&gt;"",COUNTIFS(A1_Individu_Data_Keadaan_SDMK!W$4:W$149285,O32,A1_Individu_Data_Keadaan_SDMK!U$4:U$149285,"Perempuan",A1_Individu_Data_Keadaan_SDMK!O$4:O$149285,C$2)))</f>
        <v>0</v>
      </c>
      <c r="R32" s="36">
        <f>P32+Q32</f>
        <v>1</v>
      </c>
    </row>
    <row r="33" spans="1:26" ht="17.25" customHeight="1">
      <c r="B33" s="35" t="s">
        <v>9206</v>
      </c>
      <c r="C33" s="36">
        <f>IF(C$2="",COUNTIFS(A1_Individu_Data_Keadaan_SDMK!Q$4:Q$149285,B33,A1_Individu_Data_Keadaan_SDMK!U$4:U$149285,"Laki-Laki"),IF(C$2&lt;&gt;"",COUNTIFS(A1_Individu_Data_Keadaan_SDMK!Q$4:Q$149285,B33,A1_Individu_Data_Keadaan_SDMK!U$4:U$149285,"Laki-Laki",A1_Individu_Data_Keadaan_SDMK!O$4:O$149285,C$2)))</f>
        <v>5</v>
      </c>
      <c r="D33" s="36">
        <f>IF(C$2="",COUNTIFS(A1_Individu_Data_Keadaan_SDMK!Q$4:Q$149285,B33,A1_Individu_Data_Keadaan_SDMK!U$4:U$149285,"Perempuan"),IF(C$2&lt;&gt;"",COUNTIFS(A1_Individu_Data_Keadaan_SDMK!Q$4:Q$149285,B33,A1_Individu_Data_Keadaan_SDMK!U$4:U$149285,"Perempuan",A1_Individu_Data_Keadaan_SDMK!O$4:O$149285,C$2)))</f>
        <v>9</v>
      </c>
      <c r="E33" s="36">
        <f t="shared" si="0"/>
        <v>14</v>
      </c>
      <c r="O33" s="35" t="s">
        <v>581</v>
      </c>
      <c r="P33" s="36">
        <f>IF(C$2="",COUNTIFS(A1_Individu_Data_Keadaan_SDMK!W$4:W$149285,O33,A1_Individu_Data_Keadaan_SDMK!U$4:U$149285,"Laki-Laki"),IF(C$2&lt;&gt;"",COUNTIFS(A1_Individu_Data_Keadaan_SDMK!W$4:W$149285,O33,A1_Individu_Data_Keadaan_SDMK!U$4:U$149285,"Laki-Laki",A1_Individu_Data_Keadaan_SDMK!O$4:O$149285,C$2)))</f>
        <v>3</v>
      </c>
      <c r="Q33" s="36">
        <f>IF(C$2="",COUNTIFS(A1_Individu_Data_Keadaan_SDMK!W$4:W$149285,O33,A1_Individu_Data_Keadaan_SDMK!U$4:U$149285,"Perempuan"),IF(C$2&lt;&gt;"",COUNTIFS(A1_Individu_Data_Keadaan_SDMK!W$4:W$149285,O33,A1_Individu_Data_Keadaan_SDMK!U$4:U$149285,"Perempuan",A1_Individu_Data_Keadaan_SDMK!O$4:O$149285,C$2)))</f>
        <v>1</v>
      </c>
      <c r="R33" s="36">
        <f t="shared" ref="R33:R44" si="1">P33+Q33</f>
        <v>4</v>
      </c>
    </row>
    <row r="34" spans="1:26" ht="17.25" customHeight="1">
      <c r="B34" s="35" t="s">
        <v>9207</v>
      </c>
      <c r="C34" s="37">
        <f>IF(C$2="",COUNTIFS(A1_Individu_Data_Keadaan_SDMK!Q$4:Q$149285,B34,A1_Individu_Data_Keadaan_SDMK!U$4:U$149285,"Laki-Laki"),IF(C$2&lt;&gt;"",COUNTIFS(A1_Individu_Data_Keadaan_SDMK!Q$4:Q$149285,B34,A1_Individu_Data_Keadaan_SDMK!U$4:U$149285,"Laki-Laki",A1_Individu_Data_Keadaan_SDMK!O$4:O$149285,C$2)))</f>
        <v>0</v>
      </c>
      <c r="D34" s="36">
        <f>IF(C$2="",COUNTIFS(A1_Individu_Data_Keadaan_SDMK!Q$4:Q$149285,B34,A1_Individu_Data_Keadaan_SDMK!U$4:U$149285,"Perempuan"),IF(C$2&lt;&gt;"",COUNTIFS(A1_Individu_Data_Keadaan_SDMK!Q$4:Q$149285,B34,A1_Individu_Data_Keadaan_SDMK!U$4:U$149285,"Perempuan",A1_Individu_Data_Keadaan_SDMK!O$4:O$149285,C$2)))</f>
        <v>27</v>
      </c>
      <c r="E34" s="36">
        <f t="shared" si="0"/>
        <v>27</v>
      </c>
      <c r="O34" s="35" t="s">
        <v>393</v>
      </c>
      <c r="P34" s="36">
        <f>IF(C$2="",COUNTIFS(A1_Individu_Data_Keadaan_SDMK!W$4:W$149285,O34,A1_Individu_Data_Keadaan_SDMK!U$4:U$149285,"Laki-Laki"),IF(C$2&lt;&gt;"",COUNTIFS(A1_Individu_Data_Keadaan_SDMK!W$4:W$149285,O34,A1_Individu_Data_Keadaan_SDMK!U$4:U$149285,"Laki-Laki",A1_Individu_Data_Keadaan_SDMK!O$4:O$149285,C$2)))</f>
        <v>0</v>
      </c>
      <c r="Q34" s="36">
        <f>IF(C$2="",COUNTIFS(A1_Individu_Data_Keadaan_SDMK!W$4:W$149285,O34,A1_Individu_Data_Keadaan_SDMK!U$4:U$149285,"Perempuan"),IF(C$2&lt;&gt;"",COUNTIFS(A1_Individu_Data_Keadaan_SDMK!W$4:W$149285,O34,A1_Individu_Data_Keadaan_SDMK!U$4:U$149285,"Perempuan",A1_Individu_Data_Keadaan_SDMK!O$4:O$149285,C$2)))</f>
        <v>0</v>
      </c>
      <c r="R34" s="36">
        <f t="shared" si="1"/>
        <v>0</v>
      </c>
    </row>
    <row r="35" spans="1:26" ht="17.25" customHeight="1">
      <c r="B35" s="35" t="s">
        <v>9208</v>
      </c>
      <c r="C35" s="36">
        <f>IF(C$2="",COUNTIFS(A1_Individu_Data_Keadaan_SDMK!Q$4:Q$149285,B35,A1_Individu_Data_Keadaan_SDMK!U$4:U$149285,"Laki-Laki"),IF(C$2&lt;&gt;"",COUNTIFS(A1_Individu_Data_Keadaan_SDMK!Q$4:Q$149285,B35,A1_Individu_Data_Keadaan_SDMK!U$4:U$149285,"Laki-Laki",A1_Individu_Data_Keadaan_SDMK!O$4:O$149285,C$2)))</f>
        <v>0</v>
      </c>
      <c r="D35" s="36">
        <f>IF(C$2="",COUNTIFS(A1_Individu_Data_Keadaan_SDMK!Q$4:Q$149285,B35,A1_Individu_Data_Keadaan_SDMK!U$4:U$149285,"Perempuan"),IF(C$2&lt;&gt;"",COUNTIFS(A1_Individu_Data_Keadaan_SDMK!Q$4:Q$149285,B35,A1_Individu_Data_Keadaan_SDMK!U$4:U$149285,"Perempuan",A1_Individu_Data_Keadaan_SDMK!O$4:O$149285,C$2)))</f>
        <v>0</v>
      </c>
      <c r="E35" s="36">
        <f t="shared" si="0"/>
        <v>0</v>
      </c>
      <c r="O35" s="427" t="s">
        <v>436</v>
      </c>
      <c r="P35" s="36">
        <f>IF(C$2="",COUNTIFS(A1_Individu_Data_Keadaan_SDMK!W$4:W$149285,O35,A1_Individu_Data_Keadaan_SDMK!U$4:U$149285,"Laki-Laki"),IF(C$2&lt;&gt;"",COUNTIFS(A1_Individu_Data_Keadaan_SDMK!W$4:W$149285,O35,A1_Individu_Data_Keadaan_SDMK!U$4:U$149285,"Laki-Laki",A1_Individu_Data_Keadaan_SDMK!O$4:O$149285,C$2)))</f>
        <v>0</v>
      </c>
      <c r="Q35" s="36">
        <f>IF(C$2="",COUNTIFS(A1_Individu_Data_Keadaan_SDMK!W$4:W$149285,O35,A1_Individu_Data_Keadaan_SDMK!U$4:U$149285,"Perempuan"),IF(C$2&lt;&gt;"",COUNTIFS(A1_Individu_Data_Keadaan_SDMK!W$4:W$149285,O35,A1_Individu_Data_Keadaan_SDMK!U$4:U$149285,"Perempuan",A1_Individu_Data_Keadaan_SDMK!O$4:O$149285,C$2)))</f>
        <v>0</v>
      </c>
      <c r="R35" s="36">
        <f t="shared" si="1"/>
        <v>0</v>
      </c>
    </row>
    <row r="36" spans="1:26" ht="17.25" customHeight="1">
      <c r="B36" s="35" t="s">
        <v>9209</v>
      </c>
      <c r="C36" s="36">
        <f>IF(C$2="",COUNTIFS(A1_Individu_Data_Keadaan_SDMK!Q$4:Q$149285,B36,A1_Individu_Data_Keadaan_SDMK!U$4:U$149285,"Laki-Laki"),IF(C$2&lt;&gt;"",COUNTIFS(A1_Individu_Data_Keadaan_SDMK!Q$4:Q$149285,B36,A1_Individu_Data_Keadaan_SDMK!U$4:U$149285,"Laki-Laki",A1_Individu_Data_Keadaan_SDMK!O$4:O$149285,C$2)))</f>
        <v>0</v>
      </c>
      <c r="D36" s="36">
        <f>IF(C$2="",COUNTIFS(A1_Individu_Data_Keadaan_SDMK!Q$4:Q$149285,B36,A1_Individu_Data_Keadaan_SDMK!U$4:U$149285,"Perempuan"),IF(C$2&lt;&gt;"",COUNTIFS(A1_Individu_Data_Keadaan_SDMK!Q$4:Q$149285,B36,A1_Individu_Data_Keadaan_SDMK!U$4:U$149285,"Perempuan",A1_Individu_Data_Keadaan_SDMK!O$4:O$149285,C$2)))</f>
        <v>1</v>
      </c>
      <c r="E36" s="36">
        <f t="shared" si="0"/>
        <v>1</v>
      </c>
      <c r="O36" s="35" t="s">
        <v>349</v>
      </c>
      <c r="P36" s="36">
        <f>IF(C$2="",COUNTIFS(A1_Individu_Data_Keadaan_SDMK!W$4:W$149285,O36,A1_Individu_Data_Keadaan_SDMK!U$4:U$149285,"Laki-Laki"),IF(C$2&lt;&gt;"",COUNTIFS(A1_Individu_Data_Keadaan_SDMK!W$4:W$149285,O36,A1_Individu_Data_Keadaan_SDMK!U$4:U$149285,"Laki-Laki",A1_Individu_Data_Keadaan_SDMK!O$4:O$149285,C$2)))</f>
        <v>2</v>
      </c>
      <c r="Q36" s="36">
        <f>IF(C$2="",COUNTIFS(A1_Individu_Data_Keadaan_SDMK!W$4:W$149285,O36,A1_Individu_Data_Keadaan_SDMK!U$4:U$149285,"Perempuan"),IF(C$2&lt;&gt;"",COUNTIFS(A1_Individu_Data_Keadaan_SDMK!W$4:W$149285,O36,A1_Individu_Data_Keadaan_SDMK!U$4:U$149285,"Perempuan",A1_Individu_Data_Keadaan_SDMK!O$4:O$149285,C$2)))</f>
        <v>26</v>
      </c>
      <c r="R36" s="36">
        <f t="shared" si="1"/>
        <v>28</v>
      </c>
      <c r="Y36" s="40"/>
      <c r="Z36" s="40"/>
    </row>
    <row r="37" spans="1:26" ht="17.25" customHeight="1">
      <c r="B37" s="35" t="s">
        <v>9210</v>
      </c>
      <c r="C37" s="36">
        <f>IF(C$2="",COUNTIFS(A1_Individu_Data_Keadaan_SDMK!Q$4:Q$149285,B37,A1_Individu_Data_Keadaan_SDMK!U$4:U$149285,"Laki-Laki"),IF(C$2&lt;&gt;"",COUNTIFS(A1_Individu_Data_Keadaan_SDMK!Q$4:Q$149285,B37,A1_Individu_Data_Keadaan_SDMK!U$4:U$149285,"Laki-Laki",A1_Individu_Data_Keadaan_SDMK!O$4:O$149285,C$2)))</f>
        <v>0</v>
      </c>
      <c r="D37" s="36">
        <f>IF(C$2="",COUNTIFS(A1_Individu_Data_Keadaan_SDMK!Q$4:Q$149285,B37,A1_Individu_Data_Keadaan_SDMK!U$4:U$149285,"Perempuan"),IF(C$2&lt;&gt;"",COUNTIFS(A1_Individu_Data_Keadaan_SDMK!Q$4:Q$149285,B37,A1_Individu_Data_Keadaan_SDMK!U$4:U$149285,"Perempuan",A1_Individu_Data_Keadaan_SDMK!O$4:O$149285,C$2)))</f>
        <v>0</v>
      </c>
      <c r="E37" s="36">
        <f t="shared" si="0"/>
        <v>0</v>
      </c>
      <c r="O37" s="35" t="s">
        <v>347</v>
      </c>
      <c r="P37" s="36">
        <f>IF(C$2="",COUNTIFS(A1_Individu_Data_Keadaan_SDMK!W$4:W$149285,O37,A1_Individu_Data_Keadaan_SDMK!U$4:U$149285,"Laki-Laki"),IF(C$2&lt;&gt;"",COUNTIFS(A1_Individu_Data_Keadaan_SDMK!W$4:W$149285,O37,A1_Individu_Data_Keadaan_SDMK!U$4:U$149285,"Laki-Laki",A1_Individu_Data_Keadaan_SDMK!O$4:O$149285,C$2)))</f>
        <v>1</v>
      </c>
      <c r="Q37" s="36">
        <f>IF(C$2="",COUNTIFS(A1_Individu_Data_Keadaan_SDMK!W$4:W$149285,O37,A1_Individu_Data_Keadaan_SDMK!U$4:U$149285,"Perempuan"),IF(C$2&lt;&gt;"",COUNTIFS(A1_Individu_Data_Keadaan_SDMK!W$4:W$149285,O37,A1_Individu_Data_Keadaan_SDMK!U$4:U$149285,"Perempuan",A1_Individu_Data_Keadaan_SDMK!O$4:O$149285,C$2)))</f>
        <v>9</v>
      </c>
      <c r="R37" s="36">
        <f t="shared" si="1"/>
        <v>10</v>
      </c>
      <c r="Y37" s="41"/>
      <c r="Z37" s="41"/>
    </row>
    <row r="38" spans="1:26" ht="17.25" customHeight="1">
      <c r="B38" s="35" t="s">
        <v>9211</v>
      </c>
      <c r="C38" s="36">
        <f>IF(C$2="",COUNTIFS(A1_Individu_Data_Keadaan_SDMK!Q$4:Q$149285,B38,A1_Individu_Data_Keadaan_SDMK!U$4:U$149285,"Laki-Laki"),IF(C$2&lt;&gt;"",COUNTIFS(A1_Individu_Data_Keadaan_SDMK!Q$4:Q$149285,B38,A1_Individu_Data_Keadaan_SDMK!U$4:U$149285,"Laki-Laki",A1_Individu_Data_Keadaan_SDMK!O$4:O$149285,C$2)))</f>
        <v>0</v>
      </c>
      <c r="D38" s="36">
        <f>IF(C$2="",COUNTIFS(A1_Individu_Data_Keadaan_SDMK!Q$4:Q$149285,B38,A1_Individu_Data_Keadaan_SDMK!U$4:U$149285,"Perempuan"),IF(C$2&lt;&gt;"",COUNTIFS(A1_Individu_Data_Keadaan_SDMK!Q$4:Q$149285,B38,A1_Individu_Data_Keadaan_SDMK!U$4:U$149285,"Perempuan",A1_Individu_Data_Keadaan_SDMK!O$4:O$149285,C$2)))</f>
        <v>1</v>
      </c>
      <c r="E38" s="36">
        <f t="shared" si="0"/>
        <v>1</v>
      </c>
      <c r="O38" s="35" t="s">
        <v>295</v>
      </c>
      <c r="P38" s="36">
        <f>IF(C$2="",COUNTIFS(A1_Individu_Data_Keadaan_SDMK!W$4:W$149285,O38,A1_Individu_Data_Keadaan_SDMK!U$4:U$149285,"Laki-Laki"),IF(C$2&lt;&gt;"",COUNTIFS(A1_Individu_Data_Keadaan_SDMK!W$4:W$149285,O38,A1_Individu_Data_Keadaan_SDMK!U$4:U$149285,"Laki-Laki",A1_Individu_Data_Keadaan_SDMK!O$4:O$149285,C$2)))</f>
        <v>2</v>
      </c>
      <c r="Q38" s="36">
        <f>IF(C$2="",COUNTIFS(A1_Individu_Data_Keadaan_SDMK!W$4:W$149285,O38,A1_Individu_Data_Keadaan_SDMK!U$4:U$149285,"Perempuan"),IF(C$2&lt;&gt;"",COUNTIFS(A1_Individu_Data_Keadaan_SDMK!W$4:W$149285,O38,A1_Individu_Data_Keadaan_SDMK!U$4:U$149285,"Perempuan",A1_Individu_Data_Keadaan_SDMK!O$4:O$149285,C$2)))</f>
        <v>4</v>
      </c>
      <c r="R38" s="36">
        <f t="shared" si="1"/>
        <v>6</v>
      </c>
    </row>
    <row r="39" spans="1:26" ht="17.25" customHeight="1">
      <c r="B39" s="35" t="s">
        <v>9212</v>
      </c>
      <c r="C39" s="36">
        <f>IF(C$2="",COUNTIFS(A1_Individu_Data_Keadaan_SDMK!Q$4:Q$149285,B39,A1_Individu_Data_Keadaan_SDMK!U$4:U$149285,"Laki-Laki"),IF(C$2&lt;&gt;"",COUNTIFS(A1_Individu_Data_Keadaan_SDMK!Q$4:Q$149285,B39,A1_Individu_Data_Keadaan_SDMK!U$4:U$149285,"Laki-Laki",A1_Individu_Data_Keadaan_SDMK!O$4:O$149285,C$2)))</f>
        <v>0</v>
      </c>
      <c r="D39" s="36">
        <f>IF(C$2="",COUNTIFS(A1_Individu_Data_Keadaan_SDMK!Q$4:Q$149285,B39,A1_Individu_Data_Keadaan_SDMK!U$4:U$149285,"Perempuan"),IF(C$2&lt;&gt;"",COUNTIFS(A1_Individu_Data_Keadaan_SDMK!Q$4:Q$149285,B39,A1_Individu_Data_Keadaan_SDMK!U$4:U$149285,"Perempuan",A1_Individu_Data_Keadaan_SDMK!O$4:O$149285,C$2)))</f>
        <v>0</v>
      </c>
      <c r="E39" s="36">
        <f t="shared" si="0"/>
        <v>0</v>
      </c>
      <c r="O39" s="238" t="s">
        <v>296</v>
      </c>
      <c r="P39" s="36">
        <f>IF(C$2="",COUNTIFS(A1_Individu_Data_Keadaan_SDMK!W$4:W$149285,O39,A1_Individu_Data_Keadaan_SDMK!U$4:U$149285,"Laki-Laki"),IF(C$2&lt;&gt;"",COUNTIFS(A1_Individu_Data_Keadaan_SDMK!W$4:W$149285,O39,A1_Individu_Data_Keadaan_SDMK!U$4:U$149285,"Laki-Laki",A1_Individu_Data_Keadaan_SDMK!O$4:O$149285,C$2)))</f>
        <v>0</v>
      </c>
      <c r="Q39" s="36">
        <f>IF(C$2="",COUNTIFS(A1_Individu_Data_Keadaan_SDMK!W$4:W$149285,O39,A1_Individu_Data_Keadaan_SDMK!U$4:U$149285,"Perempuan"),IF(C$2&lt;&gt;"",COUNTIFS(A1_Individu_Data_Keadaan_SDMK!W$4:W$149285,O39,A1_Individu_Data_Keadaan_SDMK!U$4:U$149285,"Perempuan",A1_Individu_Data_Keadaan_SDMK!O$4:O$149285,C$2)))</f>
        <v>0</v>
      </c>
      <c r="R39" s="36">
        <f t="shared" si="1"/>
        <v>0</v>
      </c>
    </row>
    <row r="40" spans="1:26" ht="17.25" customHeight="1">
      <c r="B40" s="35" t="s">
        <v>9213</v>
      </c>
      <c r="C40" s="36">
        <f>IF(C$2="",COUNTIFS(A1_Individu_Data_Keadaan_SDMK!Q$4:Q$149285,B40,A1_Individu_Data_Keadaan_SDMK!U$4:U$149285,"Laki-Laki"),IF(C$2&lt;&gt;"",COUNTIFS(A1_Individu_Data_Keadaan_SDMK!Q$4:Q$149285,B40,A1_Individu_Data_Keadaan_SDMK!U$4:U$149285,"Laki-Laki",A1_Individu_Data_Keadaan_SDMK!O$4:O$149285,C$2)))</f>
        <v>0</v>
      </c>
      <c r="D40" s="36">
        <f>IF(C$2="",COUNTIFS(A1_Individu_Data_Keadaan_SDMK!Q$4:Q$149285,B40,A1_Individu_Data_Keadaan_SDMK!U$4:U$149285,"Perempuan"),IF(C$2&lt;&gt;"",COUNTIFS(A1_Individu_Data_Keadaan_SDMK!Q$4:Q$149285,B40,A1_Individu_Data_Keadaan_SDMK!U$4:U$149285,"Perempuan",A1_Individu_Data_Keadaan_SDMK!O$4:O$149285,C$2)))</f>
        <v>1</v>
      </c>
      <c r="E40" s="36">
        <f t="shared" si="0"/>
        <v>1</v>
      </c>
      <c r="O40" s="238" t="s">
        <v>331</v>
      </c>
      <c r="P40" s="36">
        <f>IF(C$2="",COUNTIFS(A1_Individu_Data_Keadaan_SDMK!W$4:W$149285,O40,A1_Individu_Data_Keadaan_SDMK!U$4:U$149285,"Laki-Laki"),IF(C$2&lt;&gt;"",COUNTIFS(A1_Individu_Data_Keadaan_SDMK!W$4:W$149285,O40,A1_Individu_Data_Keadaan_SDMK!U$4:U$149285,"Laki-Laki",A1_Individu_Data_Keadaan_SDMK!O$4:O$149285,C$2)))</f>
        <v>0</v>
      </c>
      <c r="Q40" s="36">
        <f>IF(C$2="",COUNTIFS(A1_Individu_Data_Keadaan_SDMK!W$4:W$149285,O40,A1_Individu_Data_Keadaan_SDMK!U$4:U$149285,"Perempuan"),IF(C$2&lt;&gt;"",COUNTIFS(A1_Individu_Data_Keadaan_SDMK!W$4:W$149285,O40,A1_Individu_Data_Keadaan_SDMK!U$4:U$149285,"Perempuan",A1_Individu_Data_Keadaan_SDMK!O$4:O$149285,C$2)))</f>
        <v>0</v>
      </c>
      <c r="R40" s="36">
        <f t="shared" si="1"/>
        <v>0</v>
      </c>
    </row>
    <row r="41" spans="1:26" ht="17.25" customHeight="1">
      <c r="B41" s="35" t="s">
        <v>9214</v>
      </c>
      <c r="C41" s="36">
        <f>IF(C$2="",COUNTIFS(A1_Individu_Data_Keadaan_SDMK!Q$4:Q$149285,B41,A1_Individu_Data_Keadaan_SDMK!U$4:U$149285,"Laki-Laki"),IF(C$2&lt;&gt;"",COUNTIFS(A1_Individu_Data_Keadaan_SDMK!Q$4:Q$149285,B41,A1_Individu_Data_Keadaan_SDMK!U$4:U$149285,"Laki-Laki",A1_Individu_Data_Keadaan_SDMK!O$4:O$149285,C$2)))</f>
        <v>1</v>
      </c>
      <c r="D41" s="36">
        <f>IF(C$2="",COUNTIFS(A1_Individu_Data_Keadaan_SDMK!Q$4:Q$149285,B41,A1_Individu_Data_Keadaan_SDMK!U$4:U$149285,"Perempuan"),IF(C$2&lt;&gt;"",COUNTIFS(A1_Individu_Data_Keadaan_SDMK!Q$4:Q$149285,B41,A1_Individu_Data_Keadaan_SDMK!U$4:U$149285,"Perempuan",A1_Individu_Data_Keadaan_SDMK!O$4:O$149285,C$2)))</f>
        <v>0</v>
      </c>
      <c r="E41" s="36">
        <f t="shared" si="0"/>
        <v>1</v>
      </c>
      <c r="O41" s="35" t="s">
        <v>351</v>
      </c>
      <c r="P41" s="36">
        <f>IF(C$2="",COUNTIFS(A1_Individu_Data_Keadaan_SDMK!W$4:W$149285,O41,A1_Individu_Data_Keadaan_SDMK!U$4:U$149285,"Laki-Laki"),IF(C$2&lt;&gt;"",COUNTIFS(A1_Individu_Data_Keadaan_SDMK!W$4:W$149285,O41,A1_Individu_Data_Keadaan_SDMK!U$4:U$149285,"Laki-Laki",A1_Individu_Data_Keadaan_SDMK!O$4:O$149285,C$2)))</f>
        <v>2</v>
      </c>
      <c r="Q41" s="36">
        <f>IF(C$2="",COUNTIFS(A1_Individu_Data_Keadaan_SDMK!W$4:W$149285,O41,A1_Individu_Data_Keadaan_SDMK!U$4:U$149285,"Perempuan"),IF(C$2&lt;&gt;"",COUNTIFS(A1_Individu_Data_Keadaan_SDMK!W$4:W$149285,O41,A1_Individu_Data_Keadaan_SDMK!U$4:U$149285,"Perempuan",A1_Individu_Data_Keadaan_SDMK!O$4:O$149285,C$2)))</f>
        <v>0</v>
      </c>
      <c r="R41" s="36">
        <f t="shared" si="1"/>
        <v>2</v>
      </c>
    </row>
    <row r="42" spans="1:26" ht="17.25" customHeight="1">
      <c r="B42" s="35" t="s">
        <v>9215</v>
      </c>
      <c r="C42" s="36">
        <f>IF(C$2="",COUNTIFS(A1_Individu_Data_Keadaan_SDMK!Q$4:Q$149285,B42,A1_Individu_Data_Keadaan_SDMK!U$4:U$149285,"Laki-Laki"),IF(C$2&lt;&gt;"",COUNTIFS(A1_Individu_Data_Keadaan_SDMK!Q$4:Q$149285,B42,A1_Individu_Data_Keadaan_SDMK!U$4:U$149285,"Laki-Laki",A1_Individu_Data_Keadaan_SDMK!O$4:O$149285,C$2)))</f>
        <v>0</v>
      </c>
      <c r="D42" s="36">
        <f>IF(C$2="",COUNTIFS(A1_Individu_Data_Keadaan_SDMK!Q$4:Q$149285,B42,A1_Individu_Data_Keadaan_SDMK!U$4:U$149285,"Perempuan"),IF(C$2&lt;&gt;"",COUNTIFS(A1_Individu_Data_Keadaan_SDMK!Q$4:Q$149285,B42,A1_Individu_Data_Keadaan_SDMK!U$4:U$149285,"Perempuan",A1_Individu_Data_Keadaan_SDMK!O$4:O$149285,C$2)))</f>
        <v>0</v>
      </c>
      <c r="E42" s="36">
        <f t="shared" si="0"/>
        <v>0</v>
      </c>
      <c r="O42" s="35" t="s">
        <v>287</v>
      </c>
      <c r="P42" s="36">
        <f>IF(C$2="",COUNTIFS(A1_Individu_Data_Keadaan_SDMK!W$4:W$149285,O42,A1_Individu_Data_Keadaan_SDMK!U$4:U$149285,"Laki-Laki"),IF(C$2&lt;&gt;"",COUNTIFS(A1_Individu_Data_Keadaan_SDMK!W$4:W$149285,O42,A1_Individu_Data_Keadaan_SDMK!U$4:U$149285,"Laki-Laki",A1_Individu_Data_Keadaan_SDMK!O$4:O$149285,C$2)))</f>
        <v>0</v>
      </c>
      <c r="Q42" s="36">
        <f>IF(C$2="",COUNTIFS(A1_Individu_Data_Keadaan_SDMK!W$4:W$149285,O42,A1_Individu_Data_Keadaan_SDMK!U$4:U$149285,"Perempuan"),IF(C$2&lt;&gt;"",COUNTIFS(A1_Individu_Data_Keadaan_SDMK!W$4:W$149285,O42,A1_Individu_Data_Keadaan_SDMK!U$4:U$149285,"Perempuan",A1_Individu_Data_Keadaan_SDMK!O$4:O$149285,C$2)))</f>
        <v>2</v>
      </c>
      <c r="R42" s="36">
        <f t="shared" si="1"/>
        <v>2</v>
      </c>
    </row>
    <row r="43" spans="1:26" ht="17.25" customHeight="1">
      <c r="B43" s="35" t="s">
        <v>9216</v>
      </c>
      <c r="C43" s="36">
        <f>IF(C$2="",COUNTIFS(A1_Individu_Data_Keadaan_SDMK!Q$4:Q$149285,B43,A1_Individu_Data_Keadaan_SDMK!U$4:U$149285,"Laki-Laki"),IF(C$2&lt;&gt;"",COUNTIFS(A1_Individu_Data_Keadaan_SDMK!Q$4:Q$149285,B43,A1_Individu_Data_Keadaan_SDMK!U$4:U$149285,"Laki-Laki",A1_Individu_Data_Keadaan_SDMK!O$4:O$149285,C$2)))</f>
        <v>0</v>
      </c>
      <c r="D43" s="36">
        <f>IF(C$2="",COUNTIFS(A1_Individu_Data_Keadaan_SDMK!Q$4:Q$149285,B43,A1_Individu_Data_Keadaan_SDMK!U$4:U$149285,"Perempuan"),IF(C$2&lt;&gt;"",COUNTIFS(A1_Individu_Data_Keadaan_SDMK!Q$4:Q$149285,B43,A1_Individu_Data_Keadaan_SDMK!U$4:U$149285,"Perempuan",A1_Individu_Data_Keadaan_SDMK!O$4:O$149285,C$2)))</f>
        <v>2</v>
      </c>
      <c r="E43" s="36">
        <f t="shared" si="0"/>
        <v>2</v>
      </c>
      <c r="O43" s="35" t="s">
        <v>284</v>
      </c>
      <c r="P43" s="36">
        <f>IF(C$2="",COUNTIFS(A1_Individu_Data_Keadaan_SDMK!W$4:W$149285,O43,A1_Individu_Data_Keadaan_SDMK!U$4:U$149285,"Laki-Laki"),IF(C$2&lt;&gt;"",COUNTIFS(A1_Individu_Data_Keadaan_SDMK!W$4:W$149285,O43,A1_Individu_Data_Keadaan_SDMK!U$4:U$149285,"Laki-Laki",A1_Individu_Data_Keadaan_SDMK!O$4:O$149285,C$2)))</f>
        <v>0</v>
      </c>
      <c r="Q43" s="36">
        <f>IF(C$2="",COUNTIFS(A1_Individu_Data_Keadaan_SDMK!W$4:W$149285,O43,A1_Individu_Data_Keadaan_SDMK!U$4:U$149285,"Perempuan"),IF(C$2&lt;&gt;"",COUNTIFS(A1_Individu_Data_Keadaan_SDMK!W$4:W$149285,O43,A1_Individu_Data_Keadaan_SDMK!U$4:U$149285,"Perempuan",A1_Individu_Data_Keadaan_SDMK!O$4:O$149285,C$2)))</f>
        <v>0</v>
      </c>
      <c r="R43" s="36">
        <f t="shared" si="1"/>
        <v>0</v>
      </c>
    </row>
    <row r="44" spans="1:26" ht="17.25" customHeight="1">
      <c r="B44" s="35" t="s">
        <v>9217</v>
      </c>
      <c r="C44" s="36">
        <f>IF(C$2="",COUNTIFS(A1_Individu_Data_Keadaan_SDMK!Q$4:Q$149285,B44,A1_Individu_Data_Keadaan_SDMK!U$4:U$149285,"Laki-Laki"),IF(C$2&lt;&gt;"",COUNTIFS(A1_Individu_Data_Keadaan_SDMK!Q$4:Q$149285,B44,A1_Individu_Data_Keadaan_SDMK!U$4:U$149285,"Laki-Laki",A1_Individu_Data_Keadaan_SDMK!O$4:O$149285,C$2)))</f>
        <v>4</v>
      </c>
      <c r="D44" s="36">
        <f>IF(C$2="",COUNTIFS(A1_Individu_Data_Keadaan_SDMK!Q$4:Q$149285,B44,A1_Individu_Data_Keadaan_SDMK!U$4:U$149285,"Perempuan"),IF(C$2&lt;&gt;"",COUNTIFS(A1_Individu_Data_Keadaan_SDMK!Q$4:Q$149285,B44,A1_Individu_Data_Keadaan_SDMK!U$4:U$149285,"Perempuan",A1_Individu_Data_Keadaan_SDMK!O$4:O$149285,C$2)))</f>
        <v>2</v>
      </c>
      <c r="E44" s="36">
        <f t="shared" si="0"/>
        <v>6</v>
      </c>
      <c r="O44" s="188" t="s">
        <v>9345</v>
      </c>
      <c r="P44" s="190">
        <f>IF(C$2="",COUNTIFS(A1_Individu_Data_Keadaan_SDMK!W$4:W$149285,O44,A1_Individu_Data_Keadaan_SDMK!U$4:U$149285,"Laki-Laki"),IF(C$2&lt;&gt;"",COUNTIFS(A1_Individu_Data_Keadaan_SDMK!W$4:W$149285,O44,A1_Individu_Data_Keadaan_SDMK!U$4:U$149285,"Laki-Laki",A1_Individu_Data_Keadaan_SDMK!O$4:O$149285,C$2)))</f>
        <v>0</v>
      </c>
      <c r="Q44" s="190">
        <f>IF(C$2="",COUNTIFS(A1_Individu_Data_Keadaan_SDMK!W$4:W$149285,O44,A1_Individu_Data_Keadaan_SDMK!U$4:U$149285,"Perempuan"),IF(C$2&lt;&gt;"",COUNTIFS(A1_Individu_Data_Keadaan_SDMK!W$4:W$149285,O44,A1_Individu_Data_Keadaan_SDMK!U$4:U$149285,"Perempuan",A1_Individu_Data_Keadaan_SDMK!O$4:O$149285,C$2)))</f>
        <v>1</v>
      </c>
      <c r="R44" s="190">
        <f t="shared" si="1"/>
        <v>1</v>
      </c>
    </row>
    <row r="45" spans="1:26" ht="22.5" customHeight="1">
      <c r="B45" s="188" t="s">
        <v>9345</v>
      </c>
      <c r="C45" s="190">
        <f>IF(C$2="",COUNTIFS(A1_Individu_Data_Keadaan_SDMK!Q$4:Q$149285,B45,A1_Individu_Data_Keadaan_SDMK!U$4:U$149285,"Laki-Laki"),IF(C$2&lt;&gt;"",COUNTIFS(A1_Individu_Data_Keadaan_SDMK!Q$4:Q$149285,B45,A1_Individu_Data_Keadaan_SDMK!U$4:U$149285,"Laki-Laki",A1_Individu_Data_Keadaan_SDMK!O$4:O$149285,C$2)))</f>
        <v>0</v>
      </c>
      <c r="D45" s="190">
        <f>IF(C$2="",COUNTIFS(A1_Individu_Data_Keadaan_SDMK!Q$4:Q$149285,B45,A1_Individu_Data_Keadaan_SDMK!U$4:U$149285,"Perempuan"),IF(C$2&lt;&gt;"",COUNTIFS(A1_Individu_Data_Keadaan_SDMK!Q$4:Q$149285,B45,A1_Individu_Data_Keadaan_SDMK!U$4:U$149285,"Perempuan",A1_Individu_Data_Keadaan_SDMK!O$4:O$149285,C$2)))</f>
        <v>0</v>
      </c>
      <c r="E45" s="190">
        <f t="shared" si="0"/>
        <v>0</v>
      </c>
      <c r="O45" s="450" t="s">
        <v>9218</v>
      </c>
      <c r="P45" s="39">
        <f>SUM(P31:P44)</f>
        <v>11</v>
      </c>
      <c r="Q45" s="39">
        <f>SUM(Q31:Q44)</f>
        <v>43</v>
      </c>
      <c r="R45" s="39">
        <f>SUM(R31:R44)</f>
        <v>54</v>
      </c>
    </row>
    <row r="46" spans="1:26" ht="22.5" customHeight="1">
      <c r="B46" s="34" t="s">
        <v>9218</v>
      </c>
      <c r="C46" s="38">
        <f>SUM(C31:C45)</f>
        <v>11</v>
      </c>
      <c r="D46" s="38">
        <f>SUM(D31:D45)</f>
        <v>44</v>
      </c>
      <c r="E46" s="38">
        <f>SUM(E31:E45)</f>
        <v>55</v>
      </c>
    </row>
    <row r="48" spans="1:26" ht="15.75">
      <c r="A48" s="81">
        <v>3.1</v>
      </c>
      <c r="B48" s="82" t="s">
        <v>9257</v>
      </c>
      <c r="C48" s="83"/>
      <c r="D48" s="83"/>
      <c r="E48" s="83"/>
      <c r="F48" s="83"/>
      <c r="N48" s="81">
        <v>3.2</v>
      </c>
      <c r="O48" s="82" t="s">
        <v>12319</v>
      </c>
      <c r="P48" s="83"/>
      <c r="Q48" s="83"/>
      <c r="R48" s="83"/>
    </row>
    <row r="49" spans="1:18">
      <c r="A49" s="83"/>
      <c r="B49" s="83"/>
      <c r="C49" s="83"/>
      <c r="D49" s="83"/>
      <c r="E49" s="83"/>
      <c r="F49" s="83"/>
      <c r="N49" s="83"/>
      <c r="O49" s="83"/>
      <c r="P49" s="83"/>
      <c r="Q49" s="83"/>
      <c r="R49" s="83"/>
    </row>
    <row r="50" spans="1:18" ht="18" customHeight="1">
      <c r="A50" s="83"/>
      <c r="B50" s="84" t="s">
        <v>9258</v>
      </c>
      <c r="C50" s="743" t="s">
        <v>9201</v>
      </c>
      <c r="D50" s="744"/>
      <c r="E50" s="745" t="s">
        <v>1635</v>
      </c>
      <c r="F50" s="83"/>
      <c r="N50" s="83"/>
      <c r="O50" s="448" t="s">
        <v>12320</v>
      </c>
      <c r="P50" s="743" t="s">
        <v>9201</v>
      </c>
      <c r="Q50" s="744"/>
      <c r="R50" s="745" t="s">
        <v>1635</v>
      </c>
    </row>
    <row r="51" spans="1:18" ht="18" customHeight="1">
      <c r="A51" s="83"/>
      <c r="B51" s="85"/>
      <c r="C51" s="86" t="s">
        <v>9202</v>
      </c>
      <c r="D51" s="86" t="s">
        <v>9203</v>
      </c>
      <c r="E51" s="746"/>
      <c r="F51" s="83"/>
      <c r="N51" s="83"/>
      <c r="O51" s="449"/>
      <c r="P51" s="86" t="s">
        <v>9202</v>
      </c>
      <c r="Q51" s="86" t="s">
        <v>9203</v>
      </c>
      <c r="R51" s="746"/>
    </row>
    <row r="52" spans="1:18" ht="18" customHeight="1">
      <c r="A52" s="83"/>
      <c r="B52" s="87" t="s">
        <v>8</v>
      </c>
      <c r="C52" s="88">
        <f>IF(C$2="",COUNTIFS(A1_Individu_Data_Keadaan_SDMK!R$4:R$149285,B52,A1_Individu_Data_Keadaan_SDMK!U$4:U$149285,"Laki-Laki"),IF(C$2&lt;&gt;"",COUNTIFS(A1_Individu_Data_Keadaan_SDMK!R$4:R$149285,B52,A1_Individu_Data_Keadaan_SDMK!U$4:U$149285,"Laki-Laki",A1_Individu_Data_Keadaan_SDMK!O$4:O$149285,C$2)))</f>
        <v>1</v>
      </c>
      <c r="D52" s="88">
        <f>IF(C$2="",COUNTIFS(A1_Individu_Data_Keadaan_SDMK!R$4:R$149285,B52,A1_Individu_Data_Keadaan_SDMK!U$4:U$149285,"Perempuan"),IF(C$2&lt;&gt;"",COUNTIFS(A1_Individu_Data_Keadaan_SDMK!R$4:R$149285,B52,A1_Individu_Data_Keadaan_SDMK!U$4:U$149285,"Perempuan",A1_Individu_Data_Keadaan_SDMK!O$4:O$149285,C$2)))</f>
        <v>1</v>
      </c>
      <c r="E52" s="88">
        <f>SUM(C52:D52)</f>
        <v>2</v>
      </c>
      <c r="F52" s="83"/>
      <c r="N52" s="83"/>
      <c r="O52" s="87" t="s">
        <v>12</v>
      </c>
      <c r="P52" s="242">
        <f>IF(C$2="",COUNTIFS(A1_Individu_Data_Keadaan_SDMK!S$4:S$149285,O52,A1_Individu_Data_Keadaan_SDMK!U$4:U$149285,"Laki-Laki"),IF(C$2&lt;&gt;"",COUNTIFS(A1_Individu_Data_Keadaan_SDMK!S$4:S$149285,O52,A1_Individu_Data_Keadaan_SDMK!U$4:U$149285,"Laki-Laki",A1_Individu_Data_Keadaan_SDMK!O$4:O$149285,C$2)))</f>
        <v>0</v>
      </c>
      <c r="Q52" s="242">
        <f>IF(C$2="",COUNTIFS(A1_Individu_Data_Keadaan_SDMK!S$4:S$149285,O52,A1_Individu_Data_Keadaan_SDMK!U$4:U$149285,"Perempuan"),IF(C$2&lt;&gt;"",COUNTIFS(A1_Individu_Data_Keadaan_SDMK!S$4:S$149285,O52,A1_Individu_Data_Keadaan_SDMK!U$4:U$149285,"Perempuan",A1_Individu_Data_Keadaan_SDMK!O$4:O$149285,C$2)))</f>
        <v>0</v>
      </c>
      <c r="R52" s="242">
        <f>SUM(P52:Q52)</f>
        <v>0</v>
      </c>
    </row>
    <row r="53" spans="1:18" ht="18" customHeight="1">
      <c r="A53" s="83"/>
      <c r="B53" s="87" t="s">
        <v>11</v>
      </c>
      <c r="C53" s="242">
        <f>IF(C$2="",COUNTIFS(A1_Individu_Data_Keadaan_SDMK!R$4:R$149285,B53,A1_Individu_Data_Keadaan_SDMK!U$4:U$149285,"Laki-Laki"),IF(C$2&lt;&gt;"",COUNTIFS(A1_Individu_Data_Keadaan_SDMK!R$4:R$149285,B53,A1_Individu_Data_Keadaan_SDMK!U$4:U$149285,"Laki-Laki",A1_Individu_Data_Keadaan_SDMK!O$4:O$149285,C$2)))</f>
        <v>0</v>
      </c>
      <c r="D53" s="242">
        <f>IF(C$2="",COUNTIFS(A1_Individu_Data_Keadaan_SDMK!R$4:R$149285,B53,A1_Individu_Data_Keadaan_SDMK!U$4:U$149285,"Perempuan"),IF(C$2&lt;&gt;"",COUNTIFS(A1_Individu_Data_Keadaan_SDMK!R$4:R$149285,B53,A1_Individu_Data_Keadaan_SDMK!U$4:U$149285,"Perempuan",A1_Individu_Data_Keadaan_SDMK!O$4:O$149285,C$2)))</f>
        <v>0</v>
      </c>
      <c r="E53" s="88">
        <f t="shared" ref="E53:E55" si="2">SUM(C53:D53)</f>
        <v>0</v>
      </c>
      <c r="F53" s="83"/>
      <c r="N53" s="83"/>
      <c r="O53" s="87" t="s">
        <v>14</v>
      </c>
      <c r="P53" s="242">
        <f>IF(C$2="",COUNTIFS(A1_Individu_Data_Keadaan_SDMK!S$4:S$149285,O53,A1_Individu_Data_Keadaan_SDMK!U$4:U$149285,"Laki-Laki"),IF(C$2&lt;&gt;"",COUNTIFS(A1_Individu_Data_Keadaan_SDMK!S$4:S$149285,O53,A1_Individu_Data_Keadaan_SDMK!U$4:U$149285,"Laki-Laki",A1_Individu_Data_Keadaan_SDMK!O$4:O$149285,C$2)))</f>
        <v>0</v>
      </c>
      <c r="Q53" s="242">
        <f>IF(C$2="",COUNTIFS(A1_Individu_Data_Keadaan_SDMK!S$4:S$149285,O53,A1_Individu_Data_Keadaan_SDMK!U$4:U$149285,"Perempuan"),IF(C$2&lt;&gt;"",COUNTIFS(A1_Individu_Data_Keadaan_SDMK!S$4:S$149285,O53,A1_Individu_Data_Keadaan_SDMK!U$4:U$149285,"Perempuan",A1_Individu_Data_Keadaan_SDMK!O$4:O$149285,C$2)))</f>
        <v>0</v>
      </c>
      <c r="R53" s="242">
        <f t="shared" ref="R53:R55" si="3">SUM(P53:Q53)</f>
        <v>0</v>
      </c>
    </row>
    <row r="54" spans="1:18" ht="18" customHeight="1">
      <c r="A54" s="83"/>
      <c r="B54" s="87" t="s">
        <v>9365</v>
      </c>
      <c r="C54" s="242">
        <f>IF(C$2="",COUNTIFS(A1_Individu_Data_Keadaan_SDMK!R$4:R$149285,B54,A1_Individu_Data_Keadaan_SDMK!U$4:U$149285,"Laki-Laki"),IF(C$2&lt;&gt;"",COUNTIFS(A1_Individu_Data_Keadaan_SDMK!R$4:R$149285,B54,A1_Individu_Data_Keadaan_SDMK!U$4:U$149285,"Laki-Laki",A1_Individu_Data_Keadaan_SDMK!O$4:O$149285,C$2)))</f>
        <v>0</v>
      </c>
      <c r="D54" s="242">
        <f>IF(C$2="",COUNTIFS(A1_Individu_Data_Keadaan_SDMK!R$4:R$149285,B54,A1_Individu_Data_Keadaan_SDMK!U$4:U$149285,"Perempuan"),IF(C$2&lt;&gt;"",COUNTIFS(A1_Individu_Data_Keadaan_SDMK!R$4:R$149285,B54,A1_Individu_Data_Keadaan_SDMK!U$4:U$149285,"Perempuan",A1_Individu_Data_Keadaan_SDMK!O$4:O$149285,C$2)))</f>
        <v>0</v>
      </c>
      <c r="E54" s="88">
        <f t="shared" si="2"/>
        <v>0</v>
      </c>
      <c r="F54" s="83"/>
      <c r="N54" s="83"/>
      <c r="O54" s="87" t="s">
        <v>15</v>
      </c>
      <c r="P54" s="242">
        <f>IF(C$2="",COUNTIFS(A1_Individu_Data_Keadaan_SDMK!S$4:S$149285,O54,A1_Individu_Data_Keadaan_SDMK!U$4:U$149285,"Laki-Laki"),IF(C$2&lt;&gt;"",COUNTIFS(A1_Individu_Data_Keadaan_SDMK!S$4:S$149285,O54,A1_Individu_Data_Keadaan_SDMK!U$4:U$149285,"Laki-Laki",A1_Individu_Data_Keadaan_SDMK!O$4:O$149285,C$2)))</f>
        <v>0</v>
      </c>
      <c r="Q54" s="242">
        <f>IF(C$2="",COUNTIFS(A1_Individu_Data_Keadaan_SDMK!S$4:S$149285,O54,A1_Individu_Data_Keadaan_SDMK!U$4:U$149285,"Perempuan"),IF(C$2&lt;&gt;"",COUNTIFS(A1_Individu_Data_Keadaan_SDMK!S$4:S$149285,O54,A1_Individu_Data_Keadaan_SDMK!U$4:U$149285,"Perempuan",A1_Individu_Data_Keadaan_SDMK!O$4:O$149285,C$2)))</f>
        <v>0</v>
      </c>
      <c r="R54" s="242">
        <f t="shared" si="3"/>
        <v>0</v>
      </c>
    </row>
    <row r="55" spans="1:18" ht="18" customHeight="1">
      <c r="A55" s="83"/>
      <c r="B55" s="87" t="s">
        <v>57</v>
      </c>
      <c r="C55" s="242">
        <f>IF(C$2="",COUNTIFS(A1_Individu_Data_Keadaan_SDMK!R$4:R$149285,B55,A1_Individu_Data_Keadaan_SDMK!U$4:U$149285,"Laki-Laki"),IF(C$2&lt;&gt;"",COUNTIFS(A1_Individu_Data_Keadaan_SDMK!R$4:R$149285,B55,A1_Individu_Data_Keadaan_SDMK!U$4:U$149285,"Laki-Laki",A1_Individu_Data_Keadaan_SDMK!O$4:O$149285,C$2)))</f>
        <v>0</v>
      </c>
      <c r="D55" s="242">
        <f>IF(C$2="",COUNTIFS(A1_Individu_Data_Keadaan_SDMK!R$4:R$149285,B55,A1_Individu_Data_Keadaan_SDMK!U$4:U$149285,"Perempuan"),IF(C$2&lt;&gt;"",COUNTIFS(A1_Individu_Data_Keadaan_SDMK!R$4:R$149285,B55,A1_Individu_Data_Keadaan_SDMK!U$4:U$149285,"Perempuan",A1_Individu_Data_Keadaan_SDMK!O$4:O$149285,C$2)))</f>
        <v>0</v>
      </c>
      <c r="E55" s="88">
        <f t="shared" si="2"/>
        <v>0</v>
      </c>
      <c r="F55" s="83"/>
      <c r="N55" s="83"/>
      <c r="O55" s="87" t="s">
        <v>16</v>
      </c>
      <c r="P55" s="242">
        <f>IF(C$2="",COUNTIFS(A1_Individu_Data_Keadaan_SDMK!S$4:S$149285,O55,A1_Individu_Data_Keadaan_SDMK!U$4:U$149285,"Laki-Laki"),IF(C$2&lt;&gt;"",COUNTIFS(A1_Individu_Data_Keadaan_SDMK!S$4:S$149285,O55,A1_Individu_Data_Keadaan_SDMK!U$4:U$149285,"Laki-Laki",A1_Individu_Data_Keadaan_SDMK!O$4:O$149285,C$2)))</f>
        <v>0</v>
      </c>
      <c r="Q55" s="242">
        <f>IF(C$2="",COUNTIFS(A1_Individu_Data_Keadaan_SDMK!S$4:S$149285,O55,A1_Individu_Data_Keadaan_SDMK!U$4:U$149285,"Perempuan"),IF(C$2&lt;&gt;"",COUNTIFS(A1_Individu_Data_Keadaan_SDMK!S$4:S$149285,O55,A1_Individu_Data_Keadaan_SDMK!U$4:U$149285,"Perempuan",A1_Individu_Data_Keadaan_SDMK!O$4:O$149285,C$2)))</f>
        <v>0</v>
      </c>
      <c r="R55" s="242">
        <f t="shared" si="3"/>
        <v>0</v>
      </c>
    </row>
    <row r="56" spans="1:18" ht="18" customHeight="1">
      <c r="A56" s="83"/>
      <c r="B56" s="86" t="s">
        <v>9218</v>
      </c>
      <c r="C56" s="89">
        <f>SUM(C52:C55)</f>
        <v>1</v>
      </c>
      <c r="D56" s="89">
        <f t="shared" ref="D56:E56" si="4">SUM(D52:D55)</f>
        <v>1</v>
      </c>
      <c r="E56" s="89">
        <f t="shared" si="4"/>
        <v>2</v>
      </c>
      <c r="F56" s="83"/>
      <c r="N56" s="83"/>
      <c r="O56" s="87" t="s">
        <v>17</v>
      </c>
      <c r="P56" s="242">
        <f>IF(C$2="",COUNTIFS(A1_Individu_Data_Keadaan_SDMK!S$4:S$149285,O56,A1_Individu_Data_Keadaan_SDMK!U$4:U$149285,"Laki-Laki"),IF(C$2&lt;&gt;"",COUNTIFS(A1_Individu_Data_Keadaan_SDMK!S$4:S$149285,O56,A1_Individu_Data_Keadaan_SDMK!U$4:U$149285,"Laki-Laki",A1_Individu_Data_Keadaan_SDMK!O$4:O$149285,C$2)))</f>
        <v>0</v>
      </c>
      <c r="Q56" s="242">
        <f>IF(C$2="",COUNTIFS(A1_Individu_Data_Keadaan_SDMK!S$4:S$149285,O56,A1_Individu_Data_Keadaan_SDMK!U$4:U$149285,"Perempuan"),IF(C$2&lt;&gt;"",COUNTIFS(A1_Individu_Data_Keadaan_SDMK!S$4:S$149285,O56,A1_Individu_Data_Keadaan_SDMK!U$4:U$149285,"Perempuan",A1_Individu_Data_Keadaan_SDMK!O$4:O$149285,C$2)))</f>
        <v>0</v>
      </c>
      <c r="R56" s="242">
        <f t="shared" ref="R56:R60" si="5">SUM(P56:Q56)</f>
        <v>0</v>
      </c>
    </row>
    <row r="57" spans="1:18" ht="20.45" customHeight="1">
      <c r="O57" s="87" t="s">
        <v>18</v>
      </c>
      <c r="P57" s="242">
        <f>IF(C$2="",COUNTIFS(A1_Individu_Data_Keadaan_SDMK!S$4:S$149285,O57,A1_Individu_Data_Keadaan_SDMK!U$4:U$149285,"Laki-Laki"),IF(C$2&lt;&gt;"",COUNTIFS(A1_Individu_Data_Keadaan_SDMK!S$4:S$149285,O57,A1_Individu_Data_Keadaan_SDMK!U$4:U$149285,"Laki-Laki",A1_Individu_Data_Keadaan_SDMK!O$4:O$149285,C$2)))</f>
        <v>0</v>
      </c>
      <c r="Q57" s="242">
        <f>IF(C$2="",COUNTIFS(A1_Individu_Data_Keadaan_SDMK!S$4:S$149285,O57,A1_Individu_Data_Keadaan_SDMK!U$4:U$149285,"Perempuan"),IF(C$2&lt;&gt;"",COUNTIFS(A1_Individu_Data_Keadaan_SDMK!S$4:S$149285,O57,A1_Individu_Data_Keadaan_SDMK!U$4:U$149285,"Perempuan",A1_Individu_Data_Keadaan_SDMK!O$4:O$149285,C$2)))</f>
        <v>0</v>
      </c>
      <c r="R57" s="242">
        <f t="shared" si="5"/>
        <v>0</v>
      </c>
    </row>
    <row r="58" spans="1:18" ht="17.45" customHeight="1">
      <c r="O58" s="87" t="s">
        <v>19</v>
      </c>
      <c r="P58" s="242">
        <f>IF(C$2="",COUNTIFS(A1_Individu_Data_Keadaan_SDMK!S$4:S$149285,O58,A1_Individu_Data_Keadaan_SDMK!U$4:U$149285,"Laki-Laki"),IF(C$2&lt;&gt;"",COUNTIFS(A1_Individu_Data_Keadaan_SDMK!S$4:S$149285,O58,A1_Individu_Data_Keadaan_SDMK!U$4:U$149285,"Laki-Laki",A1_Individu_Data_Keadaan_SDMK!O$4:O$149285,C$2)))</f>
        <v>0</v>
      </c>
      <c r="Q58" s="242">
        <f>IF(C$2="",COUNTIFS(A1_Individu_Data_Keadaan_SDMK!S$4:S$149285,O58,A1_Individu_Data_Keadaan_SDMK!U$4:U$149285,"Perempuan"),IF(C$2&lt;&gt;"",COUNTIFS(A1_Individu_Data_Keadaan_SDMK!S$4:S$149285,O58,A1_Individu_Data_Keadaan_SDMK!U$4:U$149285,"Perempuan",A1_Individu_Data_Keadaan_SDMK!O$4:O$149285,C$2)))</f>
        <v>0</v>
      </c>
      <c r="R58" s="242">
        <f t="shared" si="5"/>
        <v>0</v>
      </c>
    </row>
    <row r="59" spans="1:18" ht="17.45" customHeight="1">
      <c r="O59" s="87" t="s">
        <v>20</v>
      </c>
      <c r="P59" s="242">
        <f>IF(C$2="",COUNTIFS(A1_Individu_Data_Keadaan_SDMK!S$4:S$149285,O59,A1_Individu_Data_Keadaan_SDMK!U$4:U$149285,"Laki-Laki"),IF(C$2&lt;&gt;"",COUNTIFS(A1_Individu_Data_Keadaan_SDMK!S$4:S$149285,O59,A1_Individu_Data_Keadaan_SDMK!U$4:U$149285,"Laki-Laki",A1_Individu_Data_Keadaan_SDMK!O$4:O$149285,C$2)))</f>
        <v>0</v>
      </c>
      <c r="Q59" s="242">
        <f>IF(C$2="",COUNTIFS(A1_Individu_Data_Keadaan_SDMK!S$4:S$149285,O59,A1_Individu_Data_Keadaan_SDMK!U$4:U$149285,"Perempuan"),IF(C$2&lt;&gt;"",COUNTIFS(A1_Individu_Data_Keadaan_SDMK!S$4:S$149285,O59,A1_Individu_Data_Keadaan_SDMK!U$4:U$149285,"Perempuan",A1_Individu_Data_Keadaan_SDMK!O$4:O$149285,C$2)))</f>
        <v>0</v>
      </c>
      <c r="R59" s="242">
        <f t="shared" si="5"/>
        <v>0</v>
      </c>
    </row>
    <row r="60" spans="1:18" ht="17.45" customHeight="1">
      <c r="O60" s="87" t="s">
        <v>21</v>
      </c>
      <c r="P60" s="189">
        <f>IF(C$2="",COUNTIFS(A1_Individu_Data_Keadaan_SDMK!S$4:S$149285,O60,A1_Individu_Data_Keadaan_SDMK!U$4:U$149285,"Laki-Laki"),IF(C$2&lt;&gt;"",COUNTIFS(A1_Individu_Data_Keadaan_SDMK!S$4:S$149285,O60,A1_Individu_Data_Keadaan_SDMK!U$4:U$149285,"Laki-Laki",A1_Individu_Data_Keadaan_SDMK!O$4:O$149285,C$2)))</f>
        <v>0</v>
      </c>
      <c r="Q60" s="189">
        <f>IF(C$2="",COUNTIFS(A1_Individu_Data_Keadaan_SDMK!S$4:S$149285,O60,A1_Individu_Data_Keadaan_SDMK!U$4:U$149285,"Perempuan"),IF(C$2&lt;&gt;"",COUNTIFS(A1_Individu_Data_Keadaan_SDMK!S$4:S$149285,O60,A1_Individu_Data_Keadaan_SDMK!U$4:U$149285,"Perempuan",A1_Individu_Data_Keadaan_SDMK!O$4:O$149285,C$2)))</f>
        <v>0</v>
      </c>
      <c r="R60" s="189">
        <f t="shared" si="5"/>
        <v>0</v>
      </c>
    </row>
    <row r="61" spans="1:18" ht="17.45" customHeight="1">
      <c r="O61" s="86" t="s">
        <v>9218</v>
      </c>
      <c r="P61" s="243">
        <f>SUM(P52:P60)</f>
        <v>0</v>
      </c>
      <c r="Q61" s="243">
        <f t="shared" ref="Q61:R61" si="6">SUM(Q52:Q60)</f>
        <v>0</v>
      </c>
      <c r="R61" s="243">
        <f t="shared" si="6"/>
        <v>0</v>
      </c>
    </row>
    <row r="62" spans="1:18" ht="32.1" customHeight="1"/>
    <row r="63" spans="1:18" ht="15.75">
      <c r="A63" s="81">
        <v>4.0999999999999996</v>
      </c>
      <c r="B63" s="90" t="s">
        <v>12317</v>
      </c>
      <c r="C63" s="83"/>
      <c r="D63" s="83"/>
      <c r="N63" s="30">
        <v>4.2</v>
      </c>
      <c r="O63" s="31" t="s">
        <v>12322</v>
      </c>
    </row>
    <row r="64" spans="1:18" ht="15" customHeight="1">
      <c r="A64" s="83"/>
      <c r="B64" s="83"/>
      <c r="C64" s="83"/>
      <c r="D64" s="83"/>
      <c r="O64" s="458" t="s">
        <v>12321</v>
      </c>
      <c r="P64" s="741" t="s">
        <v>9201</v>
      </c>
      <c r="Q64" s="742"/>
      <c r="R64" s="450" t="s">
        <v>1635</v>
      </c>
    </row>
    <row r="65" spans="1:18" ht="18" customHeight="1">
      <c r="A65" s="83"/>
      <c r="B65" s="84" t="s">
        <v>9259</v>
      </c>
      <c r="C65" s="743" t="s">
        <v>9201</v>
      </c>
      <c r="D65" s="744"/>
      <c r="E65" s="745" t="s">
        <v>1635</v>
      </c>
      <c r="O65" s="459"/>
      <c r="P65" s="450" t="s">
        <v>9202</v>
      </c>
      <c r="Q65" s="450" t="s">
        <v>9203</v>
      </c>
      <c r="R65" s="450"/>
    </row>
    <row r="66" spans="1:18" ht="18" customHeight="1">
      <c r="A66" s="83"/>
      <c r="B66" s="85"/>
      <c r="C66" s="86" t="s">
        <v>9202</v>
      </c>
      <c r="D66" s="86" t="s">
        <v>9203</v>
      </c>
      <c r="E66" s="746"/>
      <c r="O66" s="35" t="s">
        <v>349</v>
      </c>
      <c r="P66" s="36">
        <f>IF(C$2="",COUNTIFS(A1_Individu_Data_Keadaan_SDMK!W$4:W$149285,O66,A1_Individu_Data_Keadaan_SDMK!U$4:U$149285,"Laki-Laki",A1_Individu_Data_Keadaan_SDMK!Q$4:Q$149285,B$33),IF(C$2&lt;&gt;"",COUNTIFS(A1_Individu_Data_Keadaan_SDMK!W$4:W$149285,O66,A1_Individu_Data_Keadaan_SDMK!U$4:U$149285,"Laki-Laki",A1_Individu_Data_Keadaan_SDMK!O$4:O$149285,C$2,A1_Individu_Data_Keadaan_SDMK!Q$4:Q$149285,B$33)))</f>
        <v>1</v>
      </c>
      <c r="Q66" s="36">
        <f>IF(C$2="",COUNTIFS(A1_Individu_Data_Keadaan_SDMK!W$4:W$149285,O66,A1_Individu_Data_Keadaan_SDMK!U$4:U$149285,"Perempuan",A1_Individu_Data_Keadaan_SDMK!Q$4:Q$149285,B$33),IF(C$2&lt;&gt;"",COUNTIFS(A1_Individu_Data_Keadaan_SDMK!W$4:W$149285,O66,A1_Individu_Data_Keadaan_SDMK!U$4:U$149285,"Perempuan",A1_Individu_Data_Keadaan_SDMK!O$4:O$149285,C$2,A1_Individu_Data_Keadaan_SDMK!Q$4:Q$149285,B$33)))</f>
        <v>5</v>
      </c>
      <c r="R66" s="36">
        <f>P66+Q66</f>
        <v>6</v>
      </c>
    </row>
    <row r="67" spans="1:18" ht="18" customHeight="1">
      <c r="A67" s="83"/>
      <c r="B67" s="87" t="s">
        <v>72</v>
      </c>
      <c r="C67" s="88">
        <f>IF(C$2="",COUNTIFS(A1_Individu_Data_Keadaan_SDMK!R$4:R$149285,B67,A1_Individu_Data_Keadaan_SDMK!U$4:U$149285,"Laki-Laki"),IF(C$2&lt;&gt;"",COUNTIFS(A1_Individu_Data_Keadaan_SDMK!R$4:R$149285,B67,A1_Individu_Data_Keadaan_SDMK!U$4:U$149285,"Laki-Laki",A1_Individu_Data_Keadaan_SDMK!O$4:O$149285,C$2)))</f>
        <v>5</v>
      </c>
      <c r="D67" s="88">
        <f>IF(C$2="",COUNTIFS(A1_Individu_Data_Keadaan_SDMK!R$4:R$149285,B67,A1_Individu_Data_Keadaan_SDMK!U$4:U$149285,"Perempuan"),IF(C$2&lt;&gt;"",COUNTIFS(A1_Individu_Data_Keadaan_SDMK!R$4:R$149285,B67,A1_Individu_Data_Keadaan_SDMK!U$4:U$149285,"Perempuan",A1_Individu_Data_Keadaan_SDMK!O$4:O$149285,C$2)))</f>
        <v>9</v>
      </c>
      <c r="E67" s="88">
        <f>SUM(C67:D67)</f>
        <v>14</v>
      </c>
      <c r="O67" s="35" t="s">
        <v>347</v>
      </c>
      <c r="P67" s="36">
        <f>IF(C$2="",COUNTIFS(A1_Individu_Data_Keadaan_SDMK!W$4:W$149285,O67,A1_Individu_Data_Keadaan_SDMK!U$4:U$149285,"Laki-Laki",A1_Individu_Data_Keadaan_SDMK!Q$4:Q$149285,B$33),IF(C$2&lt;&gt;"",COUNTIFS(A1_Individu_Data_Keadaan_SDMK!W$4:W$149285,O67,A1_Individu_Data_Keadaan_SDMK!U$4:U$149285,"Laki-Laki",A1_Individu_Data_Keadaan_SDMK!O$4:O$149285,C$2,A1_Individu_Data_Keadaan_SDMK!Q$4:Q$149285,B$33)))</f>
        <v>1</v>
      </c>
      <c r="Q67" s="36">
        <f>IF(C$2="",COUNTIFS(A1_Individu_Data_Keadaan_SDMK!W$4:W$149285,O67,A1_Individu_Data_Keadaan_SDMK!U$4:U$149285,"Perempuan",A1_Individu_Data_Keadaan_SDMK!Q$4:Q$149285,B$33),IF(C$2&lt;&gt;"",COUNTIFS(A1_Individu_Data_Keadaan_SDMK!W$4:W$149285,O67,A1_Individu_Data_Keadaan_SDMK!U$4:U$149285,"Perempuan",A1_Individu_Data_Keadaan_SDMK!O$4:O$149285,C$2,A1_Individu_Data_Keadaan_SDMK!Q$4:Q$149285,B$33)))</f>
        <v>2</v>
      </c>
      <c r="R67" s="36">
        <f>P67+Q67</f>
        <v>3</v>
      </c>
    </row>
    <row r="68" spans="1:18" ht="18" customHeight="1">
      <c r="A68" s="83"/>
      <c r="B68" s="87" t="s">
        <v>76</v>
      </c>
      <c r="C68" s="242">
        <f>IF(C$2="",COUNTIFS(A1_Individu_Data_Keadaan_SDMK!R$4:R$149285,B68,A1_Individu_Data_Keadaan_SDMK!U$4:U$149285,"Laki-Laki"),IF(C$2&lt;&gt;"",COUNTIFS(A1_Individu_Data_Keadaan_SDMK!R$4:R$149285,B68,A1_Individu_Data_Keadaan_SDMK!U$4:U$149285,"Laki-Laki",A1_Individu_Data_Keadaan_SDMK!O$4:O$149285,C$2)))</f>
        <v>0</v>
      </c>
      <c r="D68" s="242">
        <f>IF(C$2="",COUNTIFS(A1_Individu_Data_Keadaan_SDMK!R$4:R$149285,B68,A1_Individu_Data_Keadaan_SDMK!U$4:U$149285,"Perempuan"),IF(C$2&lt;&gt;"",COUNTIFS(A1_Individu_Data_Keadaan_SDMK!R$4:R$149285,B68,A1_Individu_Data_Keadaan_SDMK!U$4:U$149285,"Perempuan",A1_Individu_Data_Keadaan_SDMK!O$4:O$149285,C$2)))</f>
        <v>0</v>
      </c>
      <c r="E68" s="88">
        <f t="shared" ref="E68:E73" si="7">SUM(C68:D68)</f>
        <v>0</v>
      </c>
      <c r="O68" s="35" t="s">
        <v>295</v>
      </c>
      <c r="P68" s="36">
        <f>IF(C$2="",COUNTIFS(A1_Individu_Data_Keadaan_SDMK!W$4:W$149285,O68,A1_Individu_Data_Keadaan_SDMK!U$4:U$149285,"Laki-Laki",A1_Individu_Data_Keadaan_SDMK!Q$4:Q$149285,B$33),IF(C$2&lt;&gt;"",COUNTIFS(A1_Individu_Data_Keadaan_SDMK!W$4:W$149285,O68,A1_Individu_Data_Keadaan_SDMK!U$4:U$149285,"Laki-Laki",A1_Individu_Data_Keadaan_SDMK!O$4:O$149285,C$2,A1_Individu_Data_Keadaan_SDMK!Q$4:Q$149285,B$33)))</f>
        <v>0</v>
      </c>
      <c r="Q68" s="36">
        <f>IF(C$2="",COUNTIFS(A1_Individu_Data_Keadaan_SDMK!W$4:W$149285,O68,A1_Individu_Data_Keadaan_SDMK!U$4:U$149285,"Perempuan",A1_Individu_Data_Keadaan_SDMK!Q$4:Q$149285,B$33),IF(C$2&lt;&gt;"",COUNTIFS(A1_Individu_Data_Keadaan_SDMK!W$4:W$149285,O68,A1_Individu_Data_Keadaan_SDMK!U$4:U$149285,"Perempuan",A1_Individu_Data_Keadaan_SDMK!O$4:O$149285,C$2,A1_Individu_Data_Keadaan_SDMK!Q$4:Q$149285,B$33)))</f>
        <v>1</v>
      </c>
      <c r="R68" s="36">
        <f t="shared" ref="R68:R71" si="8">P68+Q68</f>
        <v>1</v>
      </c>
    </row>
    <row r="69" spans="1:18" ht="18" customHeight="1">
      <c r="A69" s="83"/>
      <c r="B69" s="87" t="s">
        <v>78</v>
      </c>
      <c r="C69" s="242">
        <f>IF(C$2="",COUNTIFS(A1_Individu_Data_Keadaan_SDMK!R$4:R$149285,B69,A1_Individu_Data_Keadaan_SDMK!U$4:U$149285,"Laki-Laki"),IF(C$2&lt;&gt;"",COUNTIFS(A1_Individu_Data_Keadaan_SDMK!R$4:R$149285,B69,A1_Individu_Data_Keadaan_SDMK!U$4:U$149285,"Laki-Laki",A1_Individu_Data_Keadaan_SDMK!O$4:O$149285,C$2)))</f>
        <v>0</v>
      </c>
      <c r="D69" s="242">
        <f>IF(C$2="",COUNTIFS(A1_Individu_Data_Keadaan_SDMK!R$4:R$149285,B69,A1_Individu_Data_Keadaan_SDMK!U$4:U$149285,"Perempuan"),IF(C$2&lt;&gt;"",COUNTIFS(A1_Individu_Data_Keadaan_SDMK!R$4:R$149285,B69,A1_Individu_Data_Keadaan_SDMK!U$4:U$149285,"Perempuan",A1_Individu_Data_Keadaan_SDMK!O$4:O$149285,C$2)))</f>
        <v>0</v>
      </c>
      <c r="E69" s="88">
        <f t="shared" si="7"/>
        <v>0</v>
      </c>
      <c r="O69" s="35" t="s">
        <v>287</v>
      </c>
      <c r="P69" s="36">
        <f>IF(C$2="",COUNTIFS(A1_Individu_Data_Keadaan_SDMK!W$4:W$149285,O69,A1_Individu_Data_Keadaan_SDMK!U$4:U$149285,"Laki-Laki",A1_Individu_Data_Keadaan_SDMK!Q$4:Q$149285,B$33),IF(C$2&lt;&gt;"",COUNTIFS(A1_Individu_Data_Keadaan_SDMK!W$4:W$149285,O69,A1_Individu_Data_Keadaan_SDMK!U$4:U$149285,"Laki-Laki",A1_Individu_Data_Keadaan_SDMK!O$4:O$149285,C$2,A1_Individu_Data_Keadaan_SDMK!Q$4:Q$149285,B$33)))</f>
        <v>0</v>
      </c>
      <c r="Q69" s="36">
        <f>IF(C$2="",COUNTIFS(A1_Individu_Data_Keadaan_SDMK!W$4:W$149285,O69,A1_Individu_Data_Keadaan_SDMK!U$4:U$149285,"Perempuan",A1_Individu_Data_Keadaan_SDMK!Q$4:Q$149285,B$33),IF(C$2&lt;&gt;"",COUNTIFS(A1_Individu_Data_Keadaan_SDMK!W$4:W$149285,O69,A1_Individu_Data_Keadaan_SDMK!U$4:U$149285,"Perempuan",A1_Individu_Data_Keadaan_SDMK!O$4:O$149285,C$2,A1_Individu_Data_Keadaan_SDMK!Q$4:Q$149285,B$33)))</f>
        <v>0</v>
      </c>
      <c r="R69" s="36">
        <f t="shared" si="8"/>
        <v>0</v>
      </c>
    </row>
    <row r="70" spans="1:18" ht="18" customHeight="1">
      <c r="A70" s="83"/>
      <c r="B70" s="87" t="s">
        <v>80</v>
      </c>
      <c r="C70" s="242">
        <f>IF(C$2="",COUNTIFS(A1_Individu_Data_Keadaan_SDMK!R$4:R$149285,B70,A1_Individu_Data_Keadaan_SDMK!U$4:U$149285,"Laki-Laki"),IF(C$2&lt;&gt;"",COUNTIFS(A1_Individu_Data_Keadaan_SDMK!R$4:R$149285,B70,A1_Individu_Data_Keadaan_SDMK!U$4:U$149285,"Laki-Laki",A1_Individu_Data_Keadaan_SDMK!O$4:O$149285,C$2)))</f>
        <v>0</v>
      </c>
      <c r="D70" s="242">
        <f>IF(C$2="",COUNTIFS(A1_Individu_Data_Keadaan_SDMK!R$4:R$149285,B70,A1_Individu_Data_Keadaan_SDMK!U$4:U$149285,"Perempuan"),IF(C$2&lt;&gt;"",COUNTIFS(A1_Individu_Data_Keadaan_SDMK!R$4:R$149285,B70,A1_Individu_Data_Keadaan_SDMK!U$4:U$149285,"Perempuan",A1_Individu_Data_Keadaan_SDMK!O$4:O$149285,C$2)))</f>
        <v>0</v>
      </c>
      <c r="E70" s="88">
        <f t="shared" si="7"/>
        <v>0</v>
      </c>
      <c r="O70" s="35" t="s">
        <v>351</v>
      </c>
      <c r="P70" s="36">
        <f>IF(C$2="",COUNTIFS(A1_Individu_Data_Keadaan_SDMK!W$4:W$149285,O70,A1_Individu_Data_Keadaan_SDMK!U$4:U$149285,"Laki-Laki",A1_Individu_Data_Keadaan_SDMK!Q$4:Q$149285,B$33),IF(C$2&lt;&gt;"",COUNTIFS(A1_Individu_Data_Keadaan_SDMK!W$4:W$149285,O70,A1_Individu_Data_Keadaan_SDMK!U$4:U$149285,"Laki-Laki",A1_Individu_Data_Keadaan_SDMK!O$4:O$149285,C$2,A1_Individu_Data_Keadaan_SDMK!Q$4:Q$149285,B$33)))</f>
        <v>2</v>
      </c>
      <c r="Q70" s="36">
        <f>IF(C$2="",COUNTIFS(A1_Individu_Data_Keadaan_SDMK!W$4:W$149285,O70,A1_Individu_Data_Keadaan_SDMK!U$4:U$149285,"Perempuan",A1_Individu_Data_Keadaan_SDMK!Q$4:Q$149285,B$33),IF(C$2&lt;&gt;"",COUNTIFS(A1_Individu_Data_Keadaan_SDMK!W$4:W$149285,O70,A1_Individu_Data_Keadaan_SDMK!U$4:U$149285,"Perempuan",A1_Individu_Data_Keadaan_SDMK!O$4:O$149285,C$2,A1_Individu_Data_Keadaan_SDMK!Q$4:Q$149285,B$33)))</f>
        <v>0</v>
      </c>
      <c r="R70" s="36">
        <f t="shared" si="8"/>
        <v>2</v>
      </c>
    </row>
    <row r="71" spans="1:18" ht="18" customHeight="1">
      <c r="A71" s="83"/>
      <c r="B71" s="87" t="s">
        <v>82</v>
      </c>
      <c r="C71" s="242">
        <f>IF(C$2="",COUNTIFS(A1_Individu_Data_Keadaan_SDMK!R$4:R$149285,B71,A1_Individu_Data_Keadaan_SDMK!U$4:U$149285,"Laki-Laki"),IF(C$2&lt;&gt;"",COUNTIFS(A1_Individu_Data_Keadaan_SDMK!R$4:R$149285,B71,A1_Individu_Data_Keadaan_SDMK!U$4:U$149285,"Laki-Laki",A1_Individu_Data_Keadaan_SDMK!O$4:O$149285,C$2)))</f>
        <v>0</v>
      </c>
      <c r="D71" s="242">
        <f>IF(C$2="",COUNTIFS(A1_Individu_Data_Keadaan_SDMK!R$4:R$149285,B71,A1_Individu_Data_Keadaan_SDMK!U$4:U$149285,"Perempuan"),IF(C$2&lt;&gt;"",COUNTIFS(A1_Individu_Data_Keadaan_SDMK!R$4:R$149285,B71,A1_Individu_Data_Keadaan_SDMK!U$4:U$149285,"Perempuan",A1_Individu_Data_Keadaan_SDMK!O$4:O$149285,C$2)))</f>
        <v>0</v>
      </c>
      <c r="E71" s="88">
        <f t="shared" si="7"/>
        <v>0</v>
      </c>
      <c r="O71" s="188" t="s">
        <v>9345</v>
      </c>
      <c r="P71" s="190">
        <f>IF(C$2="",COUNTIFS(A1_Individu_Data_Keadaan_SDMK!W$4:W$149285,O71,A1_Individu_Data_Keadaan_SDMK!U$4:U$149285,"Laki-Laki",A1_Individu_Data_Keadaan_SDMK!Q$4:Q$149285,B$33),IF(C$2&lt;&gt;"",COUNTIFS(A1_Individu_Data_Keadaan_SDMK!W$4:W$149285,O71,A1_Individu_Data_Keadaan_SDMK!U$4:U$149285,"Laki-Laki",A1_Individu_Data_Keadaan_SDMK!O$4:O$149285,C$2,A1_Individu_Data_Keadaan_SDMK!Q$4:Q$149285,B$33)))</f>
        <v>0</v>
      </c>
      <c r="Q71" s="190">
        <f>IF(C$2="",COUNTIFS(A1_Individu_Data_Keadaan_SDMK!W$4:W$149285,O71,A1_Individu_Data_Keadaan_SDMK!U$4:U$149285,"Perempuan",A1_Individu_Data_Keadaan_SDMK!Q$4:Q$149285,B$33),IF(C$2&lt;&gt;"",COUNTIFS(A1_Individu_Data_Keadaan_SDMK!W$4:W$149285,O71,A1_Individu_Data_Keadaan_SDMK!U$4:U$149285,"Perempuan",A1_Individu_Data_Keadaan_SDMK!O$4:O$149285,C$2,A1_Individu_Data_Keadaan_SDMK!Q$4:Q$149285,B$33)))</f>
        <v>0</v>
      </c>
      <c r="R71" s="190">
        <f t="shared" si="8"/>
        <v>0</v>
      </c>
    </row>
    <row r="72" spans="1:18" ht="21" customHeight="1">
      <c r="A72" s="83"/>
      <c r="B72" s="87" t="s">
        <v>84</v>
      </c>
      <c r="C72" s="242">
        <f>IF(C$2="",COUNTIFS(A1_Individu_Data_Keadaan_SDMK!R$4:R$149285,B72,A1_Individu_Data_Keadaan_SDMK!U$4:U$149285,"Laki-Laki"),IF(C$2&lt;&gt;"",COUNTIFS(A1_Individu_Data_Keadaan_SDMK!R$4:R$149285,B72,A1_Individu_Data_Keadaan_SDMK!U$4:U$149285,"Laki-Laki",A1_Individu_Data_Keadaan_SDMK!O$4:O$149285,C$2)))</f>
        <v>0</v>
      </c>
      <c r="D72" s="242">
        <f>IF(C$2="",COUNTIFS(A1_Individu_Data_Keadaan_SDMK!R$4:R$149285,B72,A1_Individu_Data_Keadaan_SDMK!U$4:U$149285,"Perempuan"),IF(C$2&lt;&gt;"",COUNTIFS(A1_Individu_Data_Keadaan_SDMK!R$4:R$149285,B72,A1_Individu_Data_Keadaan_SDMK!U$4:U$149285,"Perempuan",A1_Individu_Data_Keadaan_SDMK!O$4:O$149285,C$2)))</f>
        <v>0</v>
      </c>
      <c r="E72" s="88">
        <f t="shared" si="7"/>
        <v>0</v>
      </c>
      <c r="O72" s="450" t="s">
        <v>9218</v>
      </c>
      <c r="P72" s="39">
        <f>SUM(P66:P71)</f>
        <v>4</v>
      </c>
      <c r="Q72" s="39">
        <f t="shared" ref="Q72:R72" si="9">SUM(Q66:Q71)</f>
        <v>8</v>
      </c>
      <c r="R72" s="39">
        <f t="shared" si="9"/>
        <v>12</v>
      </c>
    </row>
    <row r="73" spans="1:18" ht="18" customHeight="1">
      <c r="A73" s="83"/>
      <c r="B73" s="87" t="s">
        <v>86</v>
      </c>
      <c r="C73" s="242">
        <f>IF(C$2="",COUNTIFS(A1_Individu_Data_Keadaan_SDMK!R$4:R$149285,B73,A1_Individu_Data_Keadaan_SDMK!U$4:U$149285,"Laki-Laki"),IF(C$2&lt;&gt;"",COUNTIFS(A1_Individu_Data_Keadaan_SDMK!R$4:R$149285,B73,A1_Individu_Data_Keadaan_SDMK!U$4:U$149285,"Laki-Laki",A1_Individu_Data_Keadaan_SDMK!O$4:O$149285,C$2)))</f>
        <v>0</v>
      </c>
      <c r="D73" s="242">
        <f>IF(C$2="",COUNTIFS(A1_Individu_Data_Keadaan_SDMK!R$4:R$149285,B73,A1_Individu_Data_Keadaan_SDMK!U$4:U$149285,"Perempuan"),IF(C$2&lt;&gt;"",COUNTIFS(A1_Individu_Data_Keadaan_SDMK!R$4:R$149285,B73,A1_Individu_Data_Keadaan_SDMK!U$4:U$149285,"Perempuan",A1_Individu_Data_Keadaan_SDMK!O$4:O$149285,C$2)))</f>
        <v>0</v>
      </c>
      <c r="E73" s="88">
        <f t="shared" si="7"/>
        <v>0</v>
      </c>
    </row>
    <row r="74" spans="1:18" ht="18" customHeight="1">
      <c r="A74" s="83"/>
      <c r="B74" s="86" t="s">
        <v>9218</v>
      </c>
      <c r="C74" s="89">
        <f>SUM(C67:C73)</f>
        <v>5</v>
      </c>
      <c r="D74" s="89">
        <f t="shared" ref="D74:E74" si="10">SUM(D67:D73)</f>
        <v>9</v>
      </c>
      <c r="E74" s="89">
        <f t="shared" si="10"/>
        <v>14</v>
      </c>
    </row>
    <row r="75" spans="1:18" ht="47.45" customHeight="1"/>
    <row r="76" spans="1:18" ht="15.75">
      <c r="A76" s="81">
        <v>5.0999999999999996</v>
      </c>
      <c r="B76" s="82" t="s">
        <v>9260</v>
      </c>
      <c r="C76" s="83"/>
      <c r="D76" s="83"/>
      <c r="N76" s="30">
        <v>5.2</v>
      </c>
      <c r="O76" s="31" t="s">
        <v>12323</v>
      </c>
    </row>
    <row r="77" spans="1:18">
      <c r="A77" s="83"/>
      <c r="B77" s="83"/>
      <c r="C77" s="83"/>
      <c r="D77" s="83"/>
      <c r="O77" s="458" t="s">
        <v>12324</v>
      </c>
      <c r="P77" s="741" t="s">
        <v>9201</v>
      </c>
      <c r="Q77" s="742"/>
      <c r="R77" s="450" t="s">
        <v>1635</v>
      </c>
    </row>
    <row r="78" spans="1:18">
      <c r="A78" s="92"/>
      <c r="B78" s="84" t="s">
        <v>9261</v>
      </c>
      <c r="C78" s="743" t="s">
        <v>9201</v>
      </c>
      <c r="D78" s="744"/>
      <c r="E78" s="745" t="s">
        <v>1635</v>
      </c>
      <c r="O78" s="459"/>
      <c r="P78" s="450" t="s">
        <v>9202</v>
      </c>
      <c r="Q78" s="450" t="s">
        <v>9203</v>
      </c>
      <c r="R78" s="450"/>
    </row>
    <row r="79" spans="1:18" ht="19.5" customHeight="1">
      <c r="A79" s="93"/>
      <c r="B79" s="85"/>
      <c r="C79" s="86" t="s">
        <v>9202</v>
      </c>
      <c r="D79" s="86" t="s">
        <v>9203</v>
      </c>
      <c r="E79" s="746"/>
      <c r="O79" s="35" t="s">
        <v>349</v>
      </c>
      <c r="P79" s="36">
        <f>IF(C$2="",COUNTIFS(A1_Individu_Data_Keadaan_SDMK!W$4:W$149285,O79,A1_Individu_Data_Keadaan_SDMK!U$4:U$149285,"Laki-Laki",A1_Individu_Data_Keadaan_SDMK!Q$4:Q$149285,B$35),IF(C$2&lt;&gt;"",COUNTIFS(A1_Individu_Data_Keadaan_SDMK!W$4:W$149285,O79,A1_Individu_Data_Keadaan_SDMK!U$4:U$149285,"Laki-Laki",A1_Individu_Data_Keadaan_SDMK!O$4:O$149285,C$2,A1_Individu_Data_Keadaan_SDMK!Q$4:Q$149285,B$35)))</f>
        <v>0</v>
      </c>
      <c r="Q79" s="36">
        <f>IF(C$2="",COUNTIFS(A1_Individu_Data_Keadaan_SDMK!W$4:W$149285,O79,A1_Individu_Data_Keadaan_SDMK!U$4:U$149285,"Perempuan",A1_Individu_Data_Keadaan_SDMK!Q$4:Q$149285,B$35),IF(C$2&lt;&gt;"",COUNTIFS(A1_Individu_Data_Keadaan_SDMK!W$4:W$149285,O79,A1_Individu_Data_Keadaan_SDMK!U$4:U$149285,"Perempuan",A1_Individu_Data_Keadaan_SDMK!O$4:O$149285,C$2,A1_Individu_Data_Keadaan_SDMK!Q$4:Q$149285,B$35)))</f>
        <v>0</v>
      </c>
      <c r="R79" s="36">
        <f>P79+Q79</f>
        <v>0</v>
      </c>
    </row>
    <row r="80" spans="1:18" ht="19.5" customHeight="1">
      <c r="A80" s="87">
        <v>1</v>
      </c>
      <c r="B80" s="95" t="s">
        <v>94</v>
      </c>
      <c r="C80" s="88">
        <f>IF(C$2="",COUNTIFS(A1_Individu_Data_Keadaan_SDMK!S$4:S$149285,B80,A1_Individu_Data_Keadaan_SDMK!U$4:U$149285,"Laki-Laki"),IF(C$2&lt;&gt;"",COUNTIFS(A1_Individu_Data_Keadaan_SDMK!S$4:S$149285,B80,A1_Individu_Data_Keadaan_SDMK!U$4:U$149285,"Laki-Laki",A1_Individu_Data_Keadaan_SDMK!O$4:O$149285,C$2)))</f>
        <v>0</v>
      </c>
      <c r="D80" s="88">
        <f>IF(C$2="",COUNTIFS(A1_Individu_Data_Keadaan_SDMK!S$4:S$149285,B80,A1_Individu_Data_Keadaan_SDMK!U$4:U$149285,"Perempuan"),IF(C$2&lt;&gt;"",COUNTIFS(A1_Individu_Data_Keadaan_SDMK!S$4:S$149285,B80,A1_Individu_Data_Keadaan_SDMK!U$4:U$149285,"Perempuan",A1_Individu_Data_Keadaan_SDMK!O$4:O$149285,C$2)))</f>
        <v>0</v>
      </c>
      <c r="E80" s="88">
        <f>SUM(C80:D80)</f>
        <v>0</v>
      </c>
      <c r="O80" s="35" t="s">
        <v>347</v>
      </c>
      <c r="P80" s="36">
        <f>IF(C$2="",COUNTIFS(A1_Individu_Data_Keadaan_SDMK!W$4:W$149285,O80,A1_Individu_Data_Keadaan_SDMK!U$4:U$149285,"Laki-Laki",A1_Individu_Data_Keadaan_SDMK!Q$4:Q$149285,B$35),IF(C$2&lt;&gt;"",COUNTIFS(A1_Individu_Data_Keadaan_SDMK!W$4:W$149285,O80,A1_Individu_Data_Keadaan_SDMK!U$4:U$149285,"Laki-Laki",A1_Individu_Data_Keadaan_SDMK!O$4:O$149285,C$2,A1_Individu_Data_Keadaan_SDMK!Q$4:Q$149285,B$35)))</f>
        <v>0</v>
      </c>
      <c r="Q80" s="36">
        <f>IF(C$2="",COUNTIFS(A1_Individu_Data_Keadaan_SDMK!W$4:W$149285,O80,A1_Individu_Data_Keadaan_SDMK!U$4:U$149285,"Perempuan",A1_Individu_Data_Keadaan_SDMK!Q$4:Q$149285,B$35),IF(C$2&lt;&gt;"",COUNTIFS(A1_Individu_Data_Keadaan_SDMK!W$4:W$149285,O80,A1_Individu_Data_Keadaan_SDMK!U$4:U$149285,"Perempuan",A1_Individu_Data_Keadaan_SDMK!O$4:O$149285,C$2,A1_Individu_Data_Keadaan_SDMK!Q$4:Q$149285,B$35)))</f>
        <v>0</v>
      </c>
      <c r="R80" s="36">
        <f>P80+Q80</f>
        <v>0</v>
      </c>
    </row>
    <row r="81" spans="1:18" ht="19.5" customHeight="1">
      <c r="A81" s="87">
        <v>2</v>
      </c>
      <c r="B81" s="96" t="s">
        <v>97</v>
      </c>
      <c r="C81" s="242">
        <f>IF(C$2="",COUNTIFS(A1_Individu_Data_Keadaan_SDMK!S$4:S$149285,B81,A1_Individu_Data_Keadaan_SDMK!U$4:U$149285,"Laki-Laki"),IF(C$2&lt;&gt;"",COUNTIFS(A1_Individu_Data_Keadaan_SDMK!S$4:S$149285,B81,A1_Individu_Data_Keadaan_SDMK!U$4:U$149285,"Laki-Laki",A1_Individu_Data_Keadaan_SDMK!O$4:O$149285,C$2)))</f>
        <v>0</v>
      </c>
      <c r="D81" s="242">
        <f>IF(C$2="",COUNTIFS(A1_Individu_Data_Keadaan_SDMK!S$4:S$149285,B81,A1_Individu_Data_Keadaan_SDMK!U$4:U$149285,"Perempuan"),IF(C$2&lt;&gt;"",COUNTIFS(A1_Individu_Data_Keadaan_SDMK!S$4:S$149285,B81,A1_Individu_Data_Keadaan_SDMK!U$4:U$149285,"Perempuan",A1_Individu_Data_Keadaan_SDMK!O$4:O$149285,C$2)))</f>
        <v>0</v>
      </c>
      <c r="E81" s="88">
        <f t="shared" ref="E81:E83" si="11">SUM(C81:D81)</f>
        <v>0</v>
      </c>
      <c r="O81" s="35" t="s">
        <v>295</v>
      </c>
      <c r="P81" s="36">
        <f>IF(C$2="",COUNTIFS(A1_Individu_Data_Keadaan_SDMK!W$4:W$149285,O81,A1_Individu_Data_Keadaan_SDMK!U$4:U$149285,"Laki-Laki",A1_Individu_Data_Keadaan_SDMK!Q$4:Q$149285,B$35),IF(C$2&lt;&gt;"",COUNTIFS(A1_Individu_Data_Keadaan_SDMK!W$4:W$149285,O81,A1_Individu_Data_Keadaan_SDMK!U$4:U$149285,"Laki-Laki",A1_Individu_Data_Keadaan_SDMK!O$4:O$149285,C$2,A1_Individu_Data_Keadaan_SDMK!Q$4:Q$149285,B$35)))</f>
        <v>0</v>
      </c>
      <c r="Q81" s="36">
        <f>IF(C$2="",COUNTIFS(A1_Individu_Data_Keadaan_SDMK!W$4:W$149285,O81,A1_Individu_Data_Keadaan_SDMK!U$4:U$149285,"Perempuan",A1_Individu_Data_Keadaan_SDMK!Q$4:Q$149285,B$35),IF(C$2&lt;&gt;"",COUNTIFS(A1_Individu_Data_Keadaan_SDMK!W$4:W$149285,O81,A1_Individu_Data_Keadaan_SDMK!U$4:U$149285,"Perempuan",A1_Individu_Data_Keadaan_SDMK!O$4:O$149285,C$2,A1_Individu_Data_Keadaan_SDMK!Q$4:Q$149285,B$35)))</f>
        <v>0</v>
      </c>
      <c r="R81" s="36">
        <f t="shared" ref="R81:R84" si="12">P81+Q81</f>
        <v>0</v>
      </c>
    </row>
    <row r="82" spans="1:18" ht="19.5" customHeight="1">
      <c r="A82" s="87">
        <v>3</v>
      </c>
      <c r="B82" s="96" t="s">
        <v>99</v>
      </c>
      <c r="C82" s="242">
        <f>IF(C$2="",COUNTIFS(A1_Individu_Data_Keadaan_SDMK!S$4:S$149285,B82,A1_Individu_Data_Keadaan_SDMK!U$4:U$149285,"Laki-Laki"),IF(C$2&lt;&gt;"",COUNTIFS(A1_Individu_Data_Keadaan_SDMK!S$4:S$149285,B82,A1_Individu_Data_Keadaan_SDMK!U$4:U$149285,"Laki-Laki",A1_Individu_Data_Keadaan_SDMK!O$4:O$149285,C$2)))</f>
        <v>0</v>
      </c>
      <c r="D82" s="242">
        <f>IF(C$2="",COUNTIFS(A1_Individu_Data_Keadaan_SDMK!S$4:S$149285,B82,A1_Individu_Data_Keadaan_SDMK!U$4:U$149285,"Perempuan"),IF(C$2&lt;&gt;"",COUNTIFS(A1_Individu_Data_Keadaan_SDMK!S$4:S$149285,B82,A1_Individu_Data_Keadaan_SDMK!U$4:U$149285,"Perempuan",A1_Individu_Data_Keadaan_SDMK!O$4:O$149285,C$2)))</f>
        <v>0</v>
      </c>
      <c r="E82" s="88">
        <f t="shared" si="11"/>
        <v>0</v>
      </c>
      <c r="O82" s="35" t="s">
        <v>287</v>
      </c>
      <c r="P82" s="36">
        <f>IF(C$2="",COUNTIFS(A1_Individu_Data_Keadaan_SDMK!W$4:W$149285,O82,A1_Individu_Data_Keadaan_SDMK!U$4:U$149285,"Laki-Laki",A1_Individu_Data_Keadaan_SDMK!Q$4:Q$149285,B$35),IF(C$2&lt;&gt;"",COUNTIFS(A1_Individu_Data_Keadaan_SDMK!W$4:W$149285,O82,A1_Individu_Data_Keadaan_SDMK!U$4:U$149285,"Laki-Laki",A1_Individu_Data_Keadaan_SDMK!O$4:O$149285,C$2,A1_Individu_Data_Keadaan_SDMK!Q$4:Q$149285,B$35)))</f>
        <v>0</v>
      </c>
      <c r="Q82" s="36">
        <f>IF(C$2="",COUNTIFS(A1_Individu_Data_Keadaan_SDMK!W$4:W$149285,O82,A1_Individu_Data_Keadaan_SDMK!U$4:U$149285,"Perempuan",A1_Individu_Data_Keadaan_SDMK!Q$4:Q$149285,B$35),IF(C$2&lt;&gt;"",COUNTIFS(A1_Individu_Data_Keadaan_SDMK!W$4:W$149285,O82,A1_Individu_Data_Keadaan_SDMK!U$4:U$149285,"Perempuan",A1_Individu_Data_Keadaan_SDMK!O$4:O$149285,C$2,A1_Individu_Data_Keadaan_SDMK!Q$4:Q$149285,B$35)))</f>
        <v>0</v>
      </c>
      <c r="R82" s="36">
        <f t="shared" si="12"/>
        <v>0</v>
      </c>
    </row>
    <row r="83" spans="1:18" ht="19.5" customHeight="1">
      <c r="A83" s="87">
        <v>4</v>
      </c>
      <c r="B83" s="95" t="s">
        <v>100</v>
      </c>
      <c r="C83" s="242">
        <f>IF(C$2="",COUNTIFS(A1_Individu_Data_Keadaan_SDMK!S$4:S$149285,B83,A1_Individu_Data_Keadaan_SDMK!U$4:U$149285,"Laki-Laki"),IF(C$2&lt;&gt;"",COUNTIFS(A1_Individu_Data_Keadaan_SDMK!S$4:S$149285,B83,A1_Individu_Data_Keadaan_SDMK!U$4:U$149285,"Laki-Laki",A1_Individu_Data_Keadaan_SDMK!O$4:O$149285,C$2)))</f>
        <v>0</v>
      </c>
      <c r="D83" s="242">
        <f>IF(C$2="",COUNTIFS(A1_Individu_Data_Keadaan_SDMK!S$4:S$149285,B83,A1_Individu_Data_Keadaan_SDMK!U$4:U$149285,"Perempuan"),IF(C$2&lt;&gt;"",COUNTIFS(A1_Individu_Data_Keadaan_SDMK!S$4:S$149285,B83,A1_Individu_Data_Keadaan_SDMK!U$4:U$149285,"Perempuan",A1_Individu_Data_Keadaan_SDMK!O$4:O$149285,C$2)))</f>
        <v>0</v>
      </c>
      <c r="E83" s="88">
        <f t="shared" si="11"/>
        <v>0</v>
      </c>
      <c r="O83" s="35" t="s">
        <v>351</v>
      </c>
      <c r="P83" s="36">
        <f>IF(C$2="",COUNTIFS(A1_Individu_Data_Keadaan_SDMK!W$4:W$149285,O83,A1_Individu_Data_Keadaan_SDMK!U$4:U$149285,"Laki-Laki",A1_Individu_Data_Keadaan_SDMK!Q$4:Q$149285,B$35),IF(C$2&lt;&gt;"",COUNTIFS(A1_Individu_Data_Keadaan_SDMK!W$4:W$149285,O83,A1_Individu_Data_Keadaan_SDMK!U$4:U$149285,"Laki-Laki",A1_Individu_Data_Keadaan_SDMK!O$4:O$149285,C$2,A1_Individu_Data_Keadaan_SDMK!Q$4:Q$149285,B$35)))</f>
        <v>0</v>
      </c>
      <c r="Q83" s="36">
        <f>IF(C$2="",COUNTIFS(A1_Individu_Data_Keadaan_SDMK!W$4:W$149285,O83,A1_Individu_Data_Keadaan_SDMK!U$4:U$149285,"Perempuan",A1_Individu_Data_Keadaan_SDMK!Q$4:Q$149285,B$35),IF(C$2&lt;&gt;"",COUNTIFS(A1_Individu_Data_Keadaan_SDMK!W$4:W$149285,O83,A1_Individu_Data_Keadaan_SDMK!U$4:U$149285,"Perempuan",A1_Individu_Data_Keadaan_SDMK!O$4:O$149285,C$2,A1_Individu_Data_Keadaan_SDMK!Q$4:Q$149285,B$35)))</f>
        <v>0</v>
      </c>
      <c r="R83" s="36">
        <f t="shared" si="12"/>
        <v>0</v>
      </c>
    </row>
    <row r="84" spans="1:18" ht="22.5" customHeight="1">
      <c r="A84" s="92"/>
      <c r="B84" s="86" t="s">
        <v>9218</v>
      </c>
      <c r="C84" s="89">
        <f t="shared" ref="C84" si="13">SUM(C80:C83)</f>
        <v>0</v>
      </c>
      <c r="D84" s="89">
        <f>SUM(D80:D83)</f>
        <v>0</v>
      </c>
      <c r="E84" s="89">
        <f>SUM(E80:E83)</f>
        <v>0</v>
      </c>
      <c r="O84" s="188" t="s">
        <v>9345</v>
      </c>
      <c r="P84" s="190">
        <f>IF(C$2="",COUNTIFS(A1_Individu_Data_Keadaan_SDMK!W$4:W$149285,O84,A1_Individu_Data_Keadaan_SDMK!U$4:U$149285,"Laki-Laki",A1_Individu_Data_Keadaan_SDMK!Q$4:Q$149285,B$35),IF(C$2&lt;&gt;"",COUNTIFS(A1_Individu_Data_Keadaan_SDMK!W$4:W$149285,O84,A1_Individu_Data_Keadaan_SDMK!U$4:U$149285,"Laki-Laki",A1_Individu_Data_Keadaan_SDMK!O$4:O$149285,C$2,A1_Individu_Data_Keadaan_SDMK!Q$4:Q$149285,B$35)))</f>
        <v>0</v>
      </c>
      <c r="Q84" s="190">
        <f>IF(C$2="",COUNTIFS(A1_Individu_Data_Keadaan_SDMK!W$4:W$149285,O84,A1_Individu_Data_Keadaan_SDMK!U$4:U$149285,"Perempuan",A1_Individu_Data_Keadaan_SDMK!Q$4:Q$149285,B$35),IF(C$2&lt;&gt;"",COUNTIFS(A1_Individu_Data_Keadaan_SDMK!W$4:W$149285,O84,A1_Individu_Data_Keadaan_SDMK!U$4:U$149285,"Perempuan",A1_Individu_Data_Keadaan_SDMK!O$4:O$149285,C$2,A1_Individu_Data_Keadaan_SDMK!Q$4:Q$149285,B$35)))</f>
        <v>0</v>
      </c>
      <c r="R84" s="190">
        <f t="shared" si="12"/>
        <v>0</v>
      </c>
    </row>
    <row r="85" spans="1:18" ht="15">
      <c r="O85" s="450" t="s">
        <v>9218</v>
      </c>
      <c r="P85" s="39">
        <f>SUM(P79:P84)</f>
        <v>0</v>
      </c>
      <c r="Q85" s="39">
        <f t="shared" ref="Q85:R85" si="14">SUM(Q79:Q84)</f>
        <v>0</v>
      </c>
      <c r="R85" s="39">
        <f t="shared" si="14"/>
        <v>0</v>
      </c>
    </row>
    <row r="86" spans="1:18" ht="29.45" customHeight="1"/>
    <row r="87" spans="1:18" ht="20.25" customHeight="1">
      <c r="A87" s="81">
        <v>6.1</v>
      </c>
      <c r="B87" s="82" t="s">
        <v>12318</v>
      </c>
      <c r="C87" s="83"/>
      <c r="D87" s="83"/>
      <c r="N87" s="30">
        <v>6.2</v>
      </c>
      <c r="O87" s="31" t="s">
        <v>12325</v>
      </c>
    </row>
    <row r="88" spans="1:18" ht="20.25" customHeight="1">
      <c r="A88" s="83"/>
      <c r="B88" s="83"/>
      <c r="C88" s="83"/>
      <c r="D88" s="83"/>
      <c r="O88" s="458" t="s">
        <v>12326</v>
      </c>
      <c r="P88" s="741" t="s">
        <v>9201</v>
      </c>
      <c r="Q88" s="742"/>
      <c r="R88" s="450" t="s">
        <v>1635</v>
      </c>
    </row>
    <row r="89" spans="1:18" ht="20.25" customHeight="1">
      <c r="A89" s="83"/>
      <c r="B89" s="420" t="s">
        <v>12266</v>
      </c>
      <c r="C89" s="743" t="s">
        <v>9201</v>
      </c>
      <c r="D89" s="744"/>
      <c r="E89" s="745" t="s">
        <v>1635</v>
      </c>
      <c r="O89" s="459"/>
      <c r="P89" s="450" t="s">
        <v>9202</v>
      </c>
      <c r="Q89" s="450" t="s">
        <v>9203</v>
      </c>
      <c r="R89" s="450"/>
    </row>
    <row r="90" spans="1:18" ht="20.25" customHeight="1">
      <c r="A90" s="83"/>
      <c r="B90" s="85"/>
      <c r="C90" s="86" t="s">
        <v>9202</v>
      </c>
      <c r="D90" s="86" t="s">
        <v>9203</v>
      </c>
      <c r="E90" s="746"/>
      <c r="O90" s="35" t="s">
        <v>349</v>
      </c>
      <c r="P90" s="36">
        <f>IF(C$2="",COUNTIFS(A1_Individu_Data_Keadaan_SDMK!W$4:W$149285,O90,A1_Individu_Data_Keadaan_SDMK!U$4:U$149285,"Laki-Laki",A1_Individu_Data_Keadaan_SDMK!Q$4:Q$149285,B$37),IF(C$2&lt;&gt;"",COUNTIFS(A1_Individu_Data_Keadaan_SDMK!W$4:W$149285,O90,A1_Individu_Data_Keadaan_SDMK!U$4:U$149285,"Laki-Laki",A1_Individu_Data_Keadaan_SDMK!O$4:O$149285,C$2,A1_Individu_Data_Keadaan_SDMK!Q$4:Q$149285,B$37)))</f>
        <v>0</v>
      </c>
      <c r="Q90" s="36">
        <f>IF(C$2="",COUNTIFS(A1_Individu_Data_Keadaan_SDMK!W$4:W$149285,O90,A1_Individu_Data_Keadaan_SDMK!U$4:U$149285,"Perempuan",A1_Individu_Data_Keadaan_SDMK!Q$4:Q$149285,B$37),IF(C$2&lt;&gt;"",COUNTIFS(A1_Individu_Data_Keadaan_SDMK!W$4:W$149285,O90,A1_Individu_Data_Keadaan_SDMK!U$4:U$149285,"Perempuan",A1_Individu_Data_Keadaan_SDMK!O$4:O$149285,C$2,A1_Individu_Data_Keadaan_SDMK!Q$4:Q$149285,B$37)))</f>
        <v>0</v>
      </c>
      <c r="R90" s="36">
        <f>P90+Q90</f>
        <v>0</v>
      </c>
    </row>
    <row r="91" spans="1:18" ht="20.25" customHeight="1">
      <c r="A91" s="83"/>
      <c r="B91" s="87" t="s">
        <v>122</v>
      </c>
      <c r="C91" s="88">
        <f>IF(C$2="",COUNTIFS(A1_Individu_Data_Keadaan_SDMK!R$4:R$149285,B91,A1_Individu_Data_Keadaan_SDMK!U$4:U$149285,"Laki-Laki"),IF(C$2&lt;&gt;"",COUNTIFS(A1_Individu_Data_Keadaan_SDMK!R$4:R$149285,B91,A1_Individu_Data_Keadaan_SDMK!U$4:U$149285,"Laki-Laki",A1_Individu_Data_Keadaan_SDMK!O$4:O$149285,C$2)))</f>
        <v>0</v>
      </c>
      <c r="D91" s="88">
        <f>IF(C$2="",COUNTIFS(A1_Individu_Data_Keadaan_SDMK!R$4:R$149285,B91,A1_Individu_Data_Keadaan_SDMK!U$4:U$149285,"Perempuan"),IF(C$2&lt;&gt;"",COUNTIFS(A1_Individu_Data_Keadaan_SDMK!R$4:R$149285,B91,A1_Individu_Data_Keadaan_SDMK!U$4:U$149285,"Perempuan",A1_Individu_Data_Keadaan_SDMK!O$4:O$149285,C$2)))</f>
        <v>0</v>
      </c>
      <c r="E91" s="88">
        <f>SUM(C91:D91)</f>
        <v>0</v>
      </c>
      <c r="O91" s="35" t="s">
        <v>347</v>
      </c>
      <c r="P91" s="36">
        <f>IF(C$2="",COUNTIFS(A1_Individu_Data_Keadaan_SDMK!W$4:W$149285,O91,A1_Individu_Data_Keadaan_SDMK!U$4:U$149285,"Laki-Laki",A1_Individu_Data_Keadaan_SDMK!Q$4:Q$149285,B$37),IF(C$2&lt;&gt;"",COUNTIFS(A1_Individu_Data_Keadaan_SDMK!W$4:W$149285,O91,A1_Individu_Data_Keadaan_SDMK!U$4:U$149285,"Laki-Laki",A1_Individu_Data_Keadaan_SDMK!O$4:O$149285,C$2,A1_Individu_Data_Keadaan_SDMK!Q$4:Q$149285,B$37)))</f>
        <v>0</v>
      </c>
      <c r="Q91" s="36">
        <f>IF(C$2="",COUNTIFS(A1_Individu_Data_Keadaan_SDMK!W$4:W$149285,O91,A1_Individu_Data_Keadaan_SDMK!U$4:U$149285,"Perempuan",A1_Individu_Data_Keadaan_SDMK!Q$4:Q$149285,B$37),IF(C$2&lt;&gt;"",COUNTIFS(A1_Individu_Data_Keadaan_SDMK!W$4:W$149285,O91,A1_Individu_Data_Keadaan_SDMK!U$4:U$149285,"Perempuan",A1_Individu_Data_Keadaan_SDMK!O$4:O$149285,C$2,A1_Individu_Data_Keadaan_SDMK!Q$4:Q$149285,B$37)))</f>
        <v>0</v>
      </c>
      <c r="R91" s="36">
        <f>P91+Q91</f>
        <v>0</v>
      </c>
    </row>
    <row r="92" spans="1:18" ht="20.25" customHeight="1">
      <c r="A92" s="83"/>
      <c r="B92" s="87" t="s">
        <v>124</v>
      </c>
      <c r="C92" s="242">
        <f>IF(C$2="",COUNTIFS(A1_Individu_Data_Keadaan_SDMK!R$4:R$149285,B92,A1_Individu_Data_Keadaan_SDMK!U$4:U$149285,"Laki-Laki"),IF(C$2&lt;&gt;"",COUNTIFS(A1_Individu_Data_Keadaan_SDMK!R$4:R$149285,B92,A1_Individu_Data_Keadaan_SDMK!U$4:U$149285,"Laki-Laki",A1_Individu_Data_Keadaan_SDMK!O$4:O$149285,C$2)))</f>
        <v>0</v>
      </c>
      <c r="D92" s="242">
        <f>IF(C$2="",COUNTIFS(A1_Individu_Data_Keadaan_SDMK!R$4:R$149285,B92,A1_Individu_Data_Keadaan_SDMK!U$4:U$149285,"Perempuan"),IF(C$2&lt;&gt;"",COUNTIFS(A1_Individu_Data_Keadaan_SDMK!R$4:R$149285,B92,A1_Individu_Data_Keadaan_SDMK!U$4:U$149285,"Perempuan",A1_Individu_Data_Keadaan_SDMK!O$4:O$149285,C$2)))</f>
        <v>0</v>
      </c>
      <c r="E92" s="242">
        <f t="shared" ref="E92:E95" si="15">SUM(C92:D92)</f>
        <v>0</v>
      </c>
      <c r="O92" s="35" t="s">
        <v>295</v>
      </c>
      <c r="P92" s="36">
        <f>IF(C$2="",COUNTIFS(A1_Individu_Data_Keadaan_SDMK!W$4:W$149285,O92,A1_Individu_Data_Keadaan_SDMK!U$4:U$149285,"Laki-Laki",A1_Individu_Data_Keadaan_SDMK!Q$4:Q$149285,B$37),IF(C$2&lt;&gt;"",COUNTIFS(A1_Individu_Data_Keadaan_SDMK!W$4:W$149285,O92,A1_Individu_Data_Keadaan_SDMK!U$4:U$149285,"Laki-Laki",A1_Individu_Data_Keadaan_SDMK!O$4:O$149285,C$2,A1_Individu_Data_Keadaan_SDMK!Q$4:Q$149285,B$37)))</f>
        <v>0</v>
      </c>
      <c r="Q92" s="36">
        <f>IF(C$2="",COUNTIFS(A1_Individu_Data_Keadaan_SDMK!W$4:W$149285,O92,A1_Individu_Data_Keadaan_SDMK!U$4:U$149285,"Perempuan",A1_Individu_Data_Keadaan_SDMK!Q$4:Q$149285,B$37),IF(C$2&lt;&gt;"",COUNTIFS(A1_Individu_Data_Keadaan_SDMK!W$4:W$149285,O92,A1_Individu_Data_Keadaan_SDMK!U$4:U$149285,"Perempuan",A1_Individu_Data_Keadaan_SDMK!O$4:O$149285,C$2,A1_Individu_Data_Keadaan_SDMK!Q$4:Q$149285,B$37)))</f>
        <v>0</v>
      </c>
      <c r="R92" s="36">
        <f t="shared" ref="R92:R93" si="16">P92+Q92</f>
        <v>0</v>
      </c>
    </row>
    <row r="93" spans="1:18" ht="20.25" customHeight="1">
      <c r="A93" s="83"/>
      <c r="B93" s="87" t="s">
        <v>126</v>
      </c>
      <c r="C93" s="242">
        <f>IF(C$2="",COUNTIFS(A1_Individu_Data_Keadaan_SDMK!R$4:R$149285,B93,A1_Individu_Data_Keadaan_SDMK!U$4:U$149285,"Laki-Laki"),IF(C$2&lt;&gt;"",COUNTIFS(A1_Individu_Data_Keadaan_SDMK!R$4:R$149285,B93,A1_Individu_Data_Keadaan_SDMK!U$4:U$149285,"Laki-Laki",A1_Individu_Data_Keadaan_SDMK!O$4:O$149285,C$2)))</f>
        <v>0</v>
      </c>
      <c r="D93" s="242">
        <f>IF(C$2="",COUNTIFS(A1_Individu_Data_Keadaan_SDMK!R$4:R$149285,B93,A1_Individu_Data_Keadaan_SDMK!U$4:U$149285,"Perempuan"),IF(C$2&lt;&gt;"",COUNTIFS(A1_Individu_Data_Keadaan_SDMK!R$4:R$149285,B93,A1_Individu_Data_Keadaan_SDMK!U$4:U$149285,"Perempuan",A1_Individu_Data_Keadaan_SDMK!O$4:O$149285,C$2)))</f>
        <v>0</v>
      </c>
      <c r="E93" s="242">
        <f t="shared" si="15"/>
        <v>0</v>
      </c>
      <c r="O93" s="35" t="s">
        <v>287</v>
      </c>
      <c r="P93" s="36">
        <f>IF(C$2="",COUNTIFS(A1_Individu_Data_Keadaan_SDMK!W$4:W$149285,O93,A1_Individu_Data_Keadaan_SDMK!U$4:U$149285,"Laki-Laki",A1_Individu_Data_Keadaan_SDMK!Q$4:Q$149285,B$37),IF(C$2&lt;&gt;"",COUNTIFS(A1_Individu_Data_Keadaan_SDMK!W$4:W$149285,O93,A1_Individu_Data_Keadaan_SDMK!U$4:U$149285,"Laki-Laki",A1_Individu_Data_Keadaan_SDMK!O$4:O$149285,C$2,A1_Individu_Data_Keadaan_SDMK!Q$4:Q$149285,B$37)))</f>
        <v>0</v>
      </c>
      <c r="Q93" s="36">
        <f>IF(C$2="",COUNTIFS(A1_Individu_Data_Keadaan_SDMK!W$4:W$149285,O93,A1_Individu_Data_Keadaan_SDMK!U$4:U$149285,"Perempuan",A1_Individu_Data_Keadaan_SDMK!Q$4:Q$149285,B$37),IF(C$2&lt;&gt;"",COUNTIFS(A1_Individu_Data_Keadaan_SDMK!W$4:W$149285,O93,A1_Individu_Data_Keadaan_SDMK!U$4:U$149285,"Perempuan",A1_Individu_Data_Keadaan_SDMK!O$4:O$149285,C$2,A1_Individu_Data_Keadaan_SDMK!Q$4:Q$149285,B$37)))</f>
        <v>0</v>
      </c>
      <c r="R93" s="36">
        <f t="shared" si="16"/>
        <v>0</v>
      </c>
    </row>
    <row r="94" spans="1:18" ht="20.25" customHeight="1">
      <c r="A94" s="83"/>
      <c r="B94" s="460" t="s">
        <v>129</v>
      </c>
      <c r="C94" s="242">
        <f>IF(C$2="",COUNTIFS(A1_Individu_Data_Keadaan_SDMK!R$4:R$149285,B94,A1_Individu_Data_Keadaan_SDMK!U$4:U$149285,"Laki-Laki"),IF(C$2&lt;&gt;"",COUNTIFS(A1_Individu_Data_Keadaan_SDMK!R$4:R$149285,B94,A1_Individu_Data_Keadaan_SDMK!U$4:U$149285,"Laki-Laki",A1_Individu_Data_Keadaan_SDMK!O$4:O$149285,C$2)))</f>
        <v>0</v>
      </c>
      <c r="D94" s="242">
        <f>IF(C$2="",COUNTIFS(A1_Individu_Data_Keadaan_SDMK!R$4:R$149285,B94,A1_Individu_Data_Keadaan_SDMK!U$4:U$149285,"Perempuan"),IF(C$2&lt;&gt;"",COUNTIFS(A1_Individu_Data_Keadaan_SDMK!R$4:R$149285,B94,A1_Individu_Data_Keadaan_SDMK!U$4:U$149285,"Perempuan",A1_Individu_Data_Keadaan_SDMK!O$4:O$149285,C$2)))</f>
        <v>1</v>
      </c>
      <c r="E94" s="242">
        <f t="shared" si="15"/>
        <v>1</v>
      </c>
      <c r="O94" s="188" t="s">
        <v>9345</v>
      </c>
      <c r="P94" s="190">
        <f>IF(C$2="",COUNTIFS(A1_Individu_Data_Keadaan_SDMK!W$4:W$149285,O94,A1_Individu_Data_Keadaan_SDMK!U$4:U$149285,"Laki-Laki",A1_Individu_Data_Keadaan_SDMK!Q$4:Q$149285,B$37),IF(C$2&lt;&gt;"",COUNTIFS(A1_Individu_Data_Keadaan_SDMK!W$4:W$149285,O94,A1_Individu_Data_Keadaan_SDMK!U$4:U$149285,"Laki-Laki",A1_Individu_Data_Keadaan_SDMK!O$4:O$149285,C$2,A1_Individu_Data_Keadaan_SDMK!Q$4:Q$149285,B$37)))</f>
        <v>0</v>
      </c>
      <c r="Q94" s="190">
        <f>IF(C$2="",COUNTIFS(A1_Individu_Data_Keadaan_SDMK!W$4:W$149285,O94,A1_Individu_Data_Keadaan_SDMK!U$4:U$149285,"Perempuan",A1_Individu_Data_Keadaan_SDMK!Q$4:Q$149285,B$37),IF(C$2&lt;&gt;"",COUNTIFS(A1_Individu_Data_Keadaan_SDMK!W$4:W$149285,O94,A1_Individu_Data_Keadaan_SDMK!U$4:U$149285,"Perempuan",A1_Individu_Data_Keadaan_SDMK!O$4:O$149285,C$2,A1_Individu_Data_Keadaan_SDMK!Q$4:Q$149285,B$37)))</f>
        <v>0</v>
      </c>
      <c r="R94" s="190">
        <f>P94+Q94</f>
        <v>0</v>
      </c>
    </row>
    <row r="95" spans="1:18" ht="20.25" customHeight="1">
      <c r="A95" s="83"/>
      <c r="B95" s="87" t="s">
        <v>131</v>
      </c>
      <c r="C95" s="242">
        <f>IF(C$2="",COUNTIFS(A1_Individu_Data_Keadaan_SDMK!R$4:R$149285,B95,A1_Individu_Data_Keadaan_SDMK!U$4:U$149285,"Laki-Laki"),IF(C$2&lt;&gt;"",COUNTIFS(A1_Individu_Data_Keadaan_SDMK!R$4:R$149285,B95,A1_Individu_Data_Keadaan_SDMK!U$4:U$149285,"Laki-Laki",A1_Individu_Data_Keadaan_SDMK!O$4:O$149285,C$2)))</f>
        <v>0</v>
      </c>
      <c r="D95" s="242">
        <f>IF(C$2="",COUNTIFS(A1_Individu_Data_Keadaan_SDMK!R$4:R$149285,B95,A1_Individu_Data_Keadaan_SDMK!U$4:U$149285,"Perempuan"),IF(C$2&lt;&gt;"",COUNTIFS(A1_Individu_Data_Keadaan_SDMK!R$4:R$149285,B95,A1_Individu_Data_Keadaan_SDMK!U$4:U$149285,"Perempuan",A1_Individu_Data_Keadaan_SDMK!O$4:O$149285,C$2)))</f>
        <v>0</v>
      </c>
      <c r="E95" s="242">
        <f t="shared" si="15"/>
        <v>0</v>
      </c>
      <c r="O95" s="450" t="s">
        <v>9218</v>
      </c>
      <c r="P95" s="39">
        <f>SUM(P90:P94)</f>
        <v>0</v>
      </c>
      <c r="Q95" s="39">
        <f t="shared" ref="Q95:R95" si="17">SUM(Q90:Q94)</f>
        <v>0</v>
      </c>
      <c r="R95" s="39">
        <f t="shared" si="17"/>
        <v>0</v>
      </c>
    </row>
    <row r="96" spans="1:18" ht="20.25" customHeight="1">
      <c r="A96" s="83"/>
      <c r="B96" s="86" t="s">
        <v>9218</v>
      </c>
      <c r="C96" s="89">
        <f>SUM(C91:C95)</f>
        <v>0</v>
      </c>
      <c r="D96" s="89">
        <f>SUM(D91:D95)</f>
        <v>1</v>
      </c>
      <c r="E96" s="89">
        <f>SUM(E91:E95)</f>
        <v>1</v>
      </c>
    </row>
    <row r="97" spans="1:18" ht="30" customHeight="1"/>
    <row r="98" spans="1:18" ht="20.100000000000001" customHeight="1"/>
    <row r="99" spans="1:18" ht="22.5" customHeight="1">
      <c r="A99" s="81">
        <v>7.1</v>
      </c>
      <c r="B99" s="90" t="s">
        <v>9262</v>
      </c>
      <c r="C99" s="83"/>
      <c r="D99" s="83"/>
      <c r="N99" s="30">
        <v>7.2</v>
      </c>
      <c r="O99" s="31" t="s">
        <v>12327</v>
      </c>
    </row>
    <row r="100" spans="1:18">
      <c r="A100" s="83"/>
      <c r="B100" s="83"/>
      <c r="C100" s="83"/>
      <c r="D100" s="83"/>
      <c r="O100" s="458" t="s">
        <v>12326</v>
      </c>
      <c r="P100" s="741" t="s">
        <v>9201</v>
      </c>
      <c r="Q100" s="742"/>
      <c r="R100" s="450" t="s">
        <v>1635</v>
      </c>
    </row>
    <row r="101" spans="1:18" ht="18" customHeight="1">
      <c r="A101" s="83"/>
      <c r="B101" s="84" t="s">
        <v>9259</v>
      </c>
      <c r="C101" s="743" t="s">
        <v>9201</v>
      </c>
      <c r="D101" s="744"/>
      <c r="E101" s="745" t="s">
        <v>1635</v>
      </c>
      <c r="O101" s="459"/>
      <c r="P101" s="450" t="s">
        <v>9202</v>
      </c>
      <c r="Q101" s="450" t="s">
        <v>9203</v>
      </c>
      <c r="R101" s="450"/>
    </row>
    <row r="102" spans="1:18" ht="18" customHeight="1">
      <c r="A102" s="83"/>
      <c r="B102" s="85"/>
      <c r="C102" s="86" t="s">
        <v>9202</v>
      </c>
      <c r="D102" s="86" t="s">
        <v>9203</v>
      </c>
      <c r="E102" s="746"/>
      <c r="O102" s="35" t="s">
        <v>349</v>
      </c>
      <c r="P102" s="36">
        <f>IF(C$2="",COUNTIFS(A1_Individu_Data_Keadaan_SDMK!W$4:W$149285,O102,A1_Individu_Data_Keadaan_SDMK!U$4:U$149285,"Laki-Laki",A1_Individu_Data_Keadaan_SDMK!Q$4:Q$149285,B$36),IF(C$2&lt;&gt;"",COUNTIFS(A1_Individu_Data_Keadaan_SDMK!W$4:W$149285,O102,A1_Individu_Data_Keadaan_SDMK!U$4:U$149285,"Laki-Laki",A1_Individu_Data_Keadaan_SDMK!O$4:O$149285,C$2,A1_Individu_Data_Keadaan_SDMK!Q$4:Q$149285,B$36)))</f>
        <v>0</v>
      </c>
      <c r="Q102" s="36">
        <f>IF(C$2="",COUNTIFS(A1_Individu_Data_Keadaan_SDMK!W$4:W$149285,O102,A1_Individu_Data_Keadaan_SDMK!U$4:U$149285,"Perempuan",A1_Individu_Data_Keadaan_SDMK!Q$4:Q$149285,B$36),IF(C$2&lt;&gt;"",COUNTIFS(A1_Individu_Data_Keadaan_SDMK!W$4:W$149285,O102,A1_Individu_Data_Keadaan_SDMK!U$4:U$149285,"Perempuan",A1_Individu_Data_Keadaan_SDMK!O$4:O$149285,C$2,A1_Individu_Data_Keadaan_SDMK!Q$4:Q$149285,B$36)))</f>
        <v>0</v>
      </c>
      <c r="R102" s="36">
        <f>P102+Q102</f>
        <v>0</v>
      </c>
    </row>
    <row r="103" spans="1:18" ht="18" customHeight="1">
      <c r="A103" s="83"/>
      <c r="B103" s="87" t="s">
        <v>103</v>
      </c>
      <c r="C103" s="88">
        <f>IF(C$2="",COUNTIFS(A1_Individu_Data_Keadaan_SDMK!R$4:R$149285,B103,A1_Individu_Data_Keadaan_SDMK!U$4:U$149285,"Laki-Laki"),IF(C$2&lt;&gt;"",COUNTIFS(A1_Individu_Data_Keadaan_SDMK!R$4:R$149285,B103,A1_Individu_Data_Keadaan_SDMK!U$4:U$149285,"Laki-Laki",A1_Individu_Data_Keadaan_SDMK!O$4:O$149285,C$2)))</f>
        <v>0</v>
      </c>
      <c r="D103" s="88">
        <f>IF(C$2="",COUNTIFS(A1_Individu_Data_Keadaan_SDMK!R$4:R$149285,B103,A1_Individu_Data_Keadaan_SDMK!U$4:U$149285,"Perempuan"),IF(C$2&lt;&gt;"",COUNTIFS(A1_Individu_Data_Keadaan_SDMK!R$4:R$149285,B103,A1_Individu_Data_Keadaan_SDMK!U$4:U$149285,"Perempuan",A1_Individu_Data_Keadaan_SDMK!O$4:O$149285,C$2)))</f>
        <v>0</v>
      </c>
      <c r="E103" s="88">
        <f>SUM(C103:D103)</f>
        <v>0</v>
      </c>
      <c r="O103" s="35" t="s">
        <v>347</v>
      </c>
      <c r="P103" s="36">
        <f>IF(C$2="",COUNTIFS(A1_Individu_Data_Keadaan_SDMK!W$4:W$149285,O103,A1_Individu_Data_Keadaan_SDMK!U$4:U$149285,"Laki-Laki",A1_Individu_Data_Keadaan_SDMK!Q$4:Q$149285,B$36),IF(C$2&lt;&gt;"",COUNTIFS(A1_Individu_Data_Keadaan_SDMK!W$4:W$149285,O103,A1_Individu_Data_Keadaan_SDMK!U$4:U$149285,"Laki-Laki",A1_Individu_Data_Keadaan_SDMK!O$4:O$149285,C$2,A1_Individu_Data_Keadaan_SDMK!Q$4:Q$149285,B$36)))</f>
        <v>0</v>
      </c>
      <c r="Q103" s="36">
        <f>IF(C$2="",COUNTIFS(A1_Individu_Data_Keadaan_SDMK!W$4:W$149285,O103,A1_Individu_Data_Keadaan_SDMK!U$4:U$149285,"Perempuan",A1_Individu_Data_Keadaan_SDMK!Q$4:Q$149285,B$36),IF(C$2&lt;&gt;"",COUNTIFS(A1_Individu_Data_Keadaan_SDMK!W$4:W$149285,O103,A1_Individu_Data_Keadaan_SDMK!U$4:U$149285,"Perempuan",A1_Individu_Data_Keadaan_SDMK!O$4:O$149285,C$2,A1_Individu_Data_Keadaan_SDMK!Q$4:Q$149285,B$36)))</f>
        <v>0</v>
      </c>
      <c r="R103" s="36">
        <f>P103+Q103</f>
        <v>0</v>
      </c>
    </row>
    <row r="104" spans="1:18" ht="18" customHeight="1">
      <c r="A104" s="83"/>
      <c r="B104" s="87" t="s">
        <v>105</v>
      </c>
      <c r="C104" s="242">
        <f>IF(C$2="",COUNTIFS(A1_Individu_Data_Keadaan_SDMK!R$4:R$149285,B104,A1_Individu_Data_Keadaan_SDMK!U$4:U$149285,"Laki-Laki"),IF(C$2&lt;&gt;"",COUNTIFS(A1_Individu_Data_Keadaan_SDMK!R$4:R$149285,B104,A1_Individu_Data_Keadaan_SDMK!U$4:U$149285,"Laki-Laki",A1_Individu_Data_Keadaan_SDMK!O$4:O$149285,C$2)))</f>
        <v>0</v>
      </c>
      <c r="D104" s="242">
        <f>IF(C$2="",COUNTIFS(A1_Individu_Data_Keadaan_SDMK!R$4:R$149285,B104,A1_Individu_Data_Keadaan_SDMK!U$4:U$149285,"Perempuan"),IF(C$2&lt;&gt;"",COUNTIFS(A1_Individu_Data_Keadaan_SDMK!R$4:R$149285,B104,A1_Individu_Data_Keadaan_SDMK!U$4:U$149285,"Perempuan",A1_Individu_Data_Keadaan_SDMK!O$4:O$149285,C$2)))</f>
        <v>0</v>
      </c>
      <c r="E104" s="88">
        <f t="shared" ref="E104:E111" si="18">SUM(C104:D104)</f>
        <v>0</v>
      </c>
      <c r="O104" s="35" t="s">
        <v>295</v>
      </c>
      <c r="P104" s="36">
        <f>IF(C$2="",COUNTIFS(A1_Individu_Data_Keadaan_SDMK!W$4:W$149285,O104,A1_Individu_Data_Keadaan_SDMK!U$4:U$149285,"Laki-Laki",A1_Individu_Data_Keadaan_SDMK!Q$4:Q$149285,B$36),IF(C$2&lt;&gt;"",COUNTIFS(A1_Individu_Data_Keadaan_SDMK!W$4:W$149285,O104,A1_Individu_Data_Keadaan_SDMK!U$4:U$149285,"Laki-Laki",A1_Individu_Data_Keadaan_SDMK!O$4:O$149285,C$2,A1_Individu_Data_Keadaan_SDMK!Q$4:Q$149285,B$36)))</f>
        <v>0</v>
      </c>
      <c r="Q104" s="36">
        <f>IF(C$2="",COUNTIFS(A1_Individu_Data_Keadaan_SDMK!W$4:W$149285,O104,A1_Individu_Data_Keadaan_SDMK!U$4:U$149285,"Perempuan",A1_Individu_Data_Keadaan_SDMK!Q$4:Q$149285,B$36),IF(C$2&lt;&gt;"",COUNTIFS(A1_Individu_Data_Keadaan_SDMK!W$4:W$149285,O104,A1_Individu_Data_Keadaan_SDMK!U$4:U$149285,"Perempuan",A1_Individu_Data_Keadaan_SDMK!O$4:O$149285,C$2,A1_Individu_Data_Keadaan_SDMK!Q$4:Q$149285,B$36)))</f>
        <v>1</v>
      </c>
      <c r="R104" s="36">
        <f t="shared" ref="R104:R107" si="19">P104+Q104</f>
        <v>1</v>
      </c>
    </row>
    <row r="105" spans="1:18" ht="18" customHeight="1">
      <c r="A105" s="83"/>
      <c r="B105" s="87" t="s">
        <v>107</v>
      </c>
      <c r="C105" s="242">
        <f>IF(C$2="",COUNTIFS(A1_Individu_Data_Keadaan_SDMK!R$4:R$149285,B105,A1_Individu_Data_Keadaan_SDMK!U$4:U$149285,"Laki-Laki"),IF(C$2&lt;&gt;"",COUNTIFS(A1_Individu_Data_Keadaan_SDMK!R$4:R$149285,B105,A1_Individu_Data_Keadaan_SDMK!U$4:U$149285,"Laki-Laki",A1_Individu_Data_Keadaan_SDMK!O$4:O$149285,C$2)))</f>
        <v>0</v>
      </c>
      <c r="D105" s="242">
        <f>IF(C$2="",COUNTIFS(A1_Individu_Data_Keadaan_SDMK!R$4:R$149285,B105,A1_Individu_Data_Keadaan_SDMK!U$4:U$149285,"Perempuan"),IF(C$2&lt;&gt;"",COUNTIFS(A1_Individu_Data_Keadaan_SDMK!R$4:R$149285,B105,A1_Individu_Data_Keadaan_SDMK!U$4:U$149285,"Perempuan",A1_Individu_Data_Keadaan_SDMK!O$4:O$149285,C$2)))</f>
        <v>1</v>
      </c>
      <c r="E105" s="88">
        <f t="shared" si="18"/>
        <v>1</v>
      </c>
      <c r="O105" s="35" t="s">
        <v>287</v>
      </c>
      <c r="P105" s="36">
        <f>IF(C$2="",COUNTIFS(A1_Individu_Data_Keadaan_SDMK!W$4:W$149285,O105,A1_Individu_Data_Keadaan_SDMK!U$4:U$149285,"Laki-Laki",A1_Individu_Data_Keadaan_SDMK!Q$4:Q$149285,B$36),IF(C$2&lt;&gt;"",COUNTIFS(A1_Individu_Data_Keadaan_SDMK!W$4:W$149285,O105,A1_Individu_Data_Keadaan_SDMK!U$4:U$149285,"Laki-Laki",A1_Individu_Data_Keadaan_SDMK!O$4:O$149285,C$2,A1_Individu_Data_Keadaan_SDMK!Q$4:Q$149285,B$36)))</f>
        <v>0</v>
      </c>
      <c r="Q105" s="36">
        <f>IF(C$2="",COUNTIFS(A1_Individu_Data_Keadaan_SDMK!W$4:W$149285,O105,A1_Individu_Data_Keadaan_SDMK!U$4:U$149285,"Perempuan",A1_Individu_Data_Keadaan_SDMK!Q$4:Q$149285,B$36),IF(C$2&lt;&gt;"",COUNTIFS(A1_Individu_Data_Keadaan_SDMK!W$4:W$149285,O105,A1_Individu_Data_Keadaan_SDMK!U$4:U$149285,"Perempuan",A1_Individu_Data_Keadaan_SDMK!O$4:O$149285,C$2,A1_Individu_Data_Keadaan_SDMK!Q$4:Q$149285,B$36)))</f>
        <v>0</v>
      </c>
      <c r="R105" s="36">
        <f t="shared" si="19"/>
        <v>0</v>
      </c>
    </row>
    <row r="106" spans="1:18" ht="18" customHeight="1">
      <c r="A106" s="83"/>
      <c r="B106" s="87" t="s">
        <v>109</v>
      </c>
      <c r="C106" s="242">
        <f>IF(C$2="",COUNTIFS(A1_Individu_Data_Keadaan_SDMK!R$4:R$149285,B106,A1_Individu_Data_Keadaan_SDMK!U$4:U$149285,"Laki-Laki"),IF(C$2&lt;&gt;"",COUNTIFS(A1_Individu_Data_Keadaan_SDMK!R$4:R$149285,B106,A1_Individu_Data_Keadaan_SDMK!U$4:U$149285,"Laki-Laki",A1_Individu_Data_Keadaan_SDMK!O$4:O$149285,C$2)))</f>
        <v>0</v>
      </c>
      <c r="D106" s="242">
        <f>IF(C$2="",COUNTIFS(A1_Individu_Data_Keadaan_SDMK!R$4:R$149285,B106,A1_Individu_Data_Keadaan_SDMK!U$4:U$149285,"Perempuan"),IF(C$2&lt;&gt;"",COUNTIFS(A1_Individu_Data_Keadaan_SDMK!R$4:R$149285,B106,A1_Individu_Data_Keadaan_SDMK!U$4:U$149285,"Perempuan",A1_Individu_Data_Keadaan_SDMK!O$4:O$149285,C$2)))</f>
        <v>0</v>
      </c>
      <c r="E106" s="88">
        <f t="shared" si="18"/>
        <v>0</v>
      </c>
      <c r="O106" s="35" t="s">
        <v>351</v>
      </c>
      <c r="P106" s="36">
        <f>IF(C$2="",COUNTIFS(A1_Individu_Data_Keadaan_SDMK!W$4:W$149285,O106,A1_Individu_Data_Keadaan_SDMK!U$4:U$149285,"Laki-Laki",A1_Individu_Data_Keadaan_SDMK!Q$4:Q$149285,B$36),IF(C$2&lt;&gt;"",COUNTIFS(A1_Individu_Data_Keadaan_SDMK!W$4:W$149285,O106,A1_Individu_Data_Keadaan_SDMK!U$4:U$149285,"Laki-Laki",A1_Individu_Data_Keadaan_SDMK!O$4:O$149285,C$2,A1_Individu_Data_Keadaan_SDMK!Q$4:Q$149285,B$36)))</f>
        <v>0</v>
      </c>
      <c r="Q106" s="36">
        <f>IF(C$2="",COUNTIFS(A1_Individu_Data_Keadaan_SDMK!W$4:W$149285,O106,A1_Individu_Data_Keadaan_SDMK!U$4:U$149285,"Perempuan",A1_Individu_Data_Keadaan_SDMK!Q$4:Q$149285,B$36),IF(C$2&lt;&gt;"",COUNTIFS(A1_Individu_Data_Keadaan_SDMK!W$4:W$149285,O106,A1_Individu_Data_Keadaan_SDMK!U$4:U$149285,"Perempuan",A1_Individu_Data_Keadaan_SDMK!O$4:O$149285,C$2,A1_Individu_Data_Keadaan_SDMK!Q$4:Q$149285,B$36)))</f>
        <v>0</v>
      </c>
      <c r="R106" s="36">
        <f t="shared" si="19"/>
        <v>0</v>
      </c>
    </row>
    <row r="107" spans="1:18" ht="18" customHeight="1">
      <c r="A107" s="83"/>
      <c r="B107" s="87" t="s">
        <v>111</v>
      </c>
      <c r="C107" s="242">
        <f>IF(C$2="",COUNTIFS(A1_Individu_Data_Keadaan_SDMK!R$4:R$149285,B107,A1_Individu_Data_Keadaan_SDMK!U$4:U$149285,"Laki-Laki"),IF(C$2&lt;&gt;"",COUNTIFS(A1_Individu_Data_Keadaan_SDMK!R$4:R$149285,B107,A1_Individu_Data_Keadaan_SDMK!U$4:U$149285,"Laki-Laki",A1_Individu_Data_Keadaan_SDMK!O$4:O$149285,C$2)))</f>
        <v>0</v>
      </c>
      <c r="D107" s="242">
        <f>IF(C$2="",COUNTIFS(A1_Individu_Data_Keadaan_SDMK!R$4:R$149285,B107,A1_Individu_Data_Keadaan_SDMK!U$4:U$149285,"Perempuan"),IF(C$2&lt;&gt;"",COUNTIFS(A1_Individu_Data_Keadaan_SDMK!R$4:R$149285,B107,A1_Individu_Data_Keadaan_SDMK!U$4:U$149285,"Perempuan",A1_Individu_Data_Keadaan_SDMK!O$4:O$149285,C$2)))</f>
        <v>0</v>
      </c>
      <c r="E107" s="88">
        <f t="shared" si="18"/>
        <v>0</v>
      </c>
      <c r="O107" s="188" t="s">
        <v>9345</v>
      </c>
      <c r="P107" s="190">
        <f>IF(C$2="",COUNTIFS(A1_Individu_Data_Keadaan_SDMK!W$4:W$149285,O107,A1_Individu_Data_Keadaan_SDMK!U$4:U$149285,"Laki-Laki",A1_Individu_Data_Keadaan_SDMK!Q$4:Q$149285,B$36),IF(C$2&lt;&gt;"",COUNTIFS(A1_Individu_Data_Keadaan_SDMK!W$4:W$149285,O107,A1_Individu_Data_Keadaan_SDMK!U$4:U$149285,"Laki-Laki",A1_Individu_Data_Keadaan_SDMK!O$4:O$149285,C$2,A1_Individu_Data_Keadaan_SDMK!Q$4:Q$149285,B$36)))</f>
        <v>0</v>
      </c>
      <c r="Q107" s="190">
        <f>IF(C$2="",COUNTIFS(A1_Individu_Data_Keadaan_SDMK!W$4:W$149285,O107,A1_Individu_Data_Keadaan_SDMK!U$4:U$149285,"Perempuan",A1_Individu_Data_Keadaan_SDMK!Q$4:Q$149285,B$36),IF(C$2&lt;&gt;"",COUNTIFS(A1_Individu_Data_Keadaan_SDMK!W$4:W$149285,O107,A1_Individu_Data_Keadaan_SDMK!U$4:U$149285,"Perempuan",A1_Individu_Data_Keadaan_SDMK!O$4:O$149285,C$2,A1_Individu_Data_Keadaan_SDMK!Q$4:Q$149285,B$36)))</f>
        <v>0</v>
      </c>
      <c r="R107" s="190">
        <f t="shared" si="19"/>
        <v>0</v>
      </c>
    </row>
    <row r="108" spans="1:18" ht="18" customHeight="1">
      <c r="A108" s="83"/>
      <c r="B108" s="87" t="s">
        <v>113</v>
      </c>
      <c r="C108" s="242">
        <f>IF(C$2="",COUNTIFS(A1_Individu_Data_Keadaan_SDMK!R$4:R$149285,B108,A1_Individu_Data_Keadaan_SDMK!U$4:U$149285,"Laki-Laki"),IF(C$2&lt;&gt;"",COUNTIFS(A1_Individu_Data_Keadaan_SDMK!R$4:R$149285,B108,A1_Individu_Data_Keadaan_SDMK!U$4:U$149285,"Laki-Laki",A1_Individu_Data_Keadaan_SDMK!O$4:O$149285,C$2)))</f>
        <v>0</v>
      </c>
      <c r="D108" s="242">
        <f>IF(C$2="",COUNTIFS(A1_Individu_Data_Keadaan_SDMK!R$4:R$149285,B108,A1_Individu_Data_Keadaan_SDMK!U$4:U$149285,"Perempuan"),IF(C$2&lt;&gt;"",COUNTIFS(A1_Individu_Data_Keadaan_SDMK!R$4:R$149285,B108,A1_Individu_Data_Keadaan_SDMK!U$4:U$149285,"Perempuan",A1_Individu_Data_Keadaan_SDMK!O$4:O$149285,C$2)))</f>
        <v>0</v>
      </c>
      <c r="E108" s="88">
        <f t="shared" si="18"/>
        <v>0</v>
      </c>
      <c r="O108" s="450" t="s">
        <v>9218</v>
      </c>
      <c r="P108" s="39">
        <f>SUM(P102:P107)</f>
        <v>0</v>
      </c>
      <c r="Q108" s="39">
        <f t="shared" ref="Q108:R108" si="20">SUM(Q102:Q107)</f>
        <v>1</v>
      </c>
      <c r="R108" s="39">
        <f t="shared" si="20"/>
        <v>1</v>
      </c>
    </row>
    <row r="109" spans="1:18" ht="18" customHeight="1">
      <c r="A109" s="83"/>
      <c r="B109" s="87" t="s">
        <v>115</v>
      </c>
      <c r="C109" s="242">
        <f>IF(C$2="",COUNTIFS(A1_Individu_Data_Keadaan_SDMK!R$4:R$149285,B109,A1_Individu_Data_Keadaan_SDMK!U$4:U$149285,"Laki-Laki"),IF(C$2&lt;&gt;"",COUNTIFS(A1_Individu_Data_Keadaan_SDMK!R$4:R$149285,B109,A1_Individu_Data_Keadaan_SDMK!U$4:U$149285,"Laki-Laki",A1_Individu_Data_Keadaan_SDMK!O$4:O$149285,C$2)))</f>
        <v>0</v>
      </c>
      <c r="D109" s="242">
        <f>IF(C$2="",COUNTIFS(A1_Individu_Data_Keadaan_SDMK!R$4:R$149285,B109,A1_Individu_Data_Keadaan_SDMK!U$4:U$149285,"Perempuan"),IF(C$2&lt;&gt;"",COUNTIFS(A1_Individu_Data_Keadaan_SDMK!R$4:R$149285,B109,A1_Individu_Data_Keadaan_SDMK!U$4:U$149285,"Perempuan",A1_Individu_Data_Keadaan_SDMK!O$4:O$149285,C$2)))</f>
        <v>0</v>
      </c>
      <c r="E109" s="88">
        <f t="shared" si="18"/>
        <v>0</v>
      </c>
    </row>
    <row r="110" spans="1:18" ht="18" customHeight="1">
      <c r="A110" s="83"/>
      <c r="B110" s="87" t="s">
        <v>117</v>
      </c>
      <c r="C110" s="242">
        <f>IF(C$2="",COUNTIFS(A1_Individu_Data_Keadaan_SDMK!R$4:R$149285,B110,A1_Individu_Data_Keadaan_SDMK!U$4:U$149285,"Laki-Laki"),IF(C$2&lt;&gt;"",COUNTIFS(A1_Individu_Data_Keadaan_SDMK!R$4:R$149285,B110,A1_Individu_Data_Keadaan_SDMK!U$4:U$149285,"Laki-Laki",A1_Individu_Data_Keadaan_SDMK!O$4:O$149285,C$2)))</f>
        <v>0</v>
      </c>
      <c r="D110" s="242">
        <f>IF(C$2="",COUNTIFS(A1_Individu_Data_Keadaan_SDMK!R$4:R$149285,B110,A1_Individu_Data_Keadaan_SDMK!U$4:U$149285,"Perempuan"),IF(C$2&lt;&gt;"",COUNTIFS(A1_Individu_Data_Keadaan_SDMK!R$4:R$149285,B110,A1_Individu_Data_Keadaan_SDMK!U$4:U$149285,"Perempuan",A1_Individu_Data_Keadaan_SDMK!O$4:O$149285,C$2)))</f>
        <v>0</v>
      </c>
      <c r="E110" s="88">
        <f t="shared" si="18"/>
        <v>0</v>
      </c>
    </row>
    <row r="111" spans="1:18" ht="18" customHeight="1">
      <c r="A111" s="83"/>
      <c r="B111" s="87" t="s">
        <v>119</v>
      </c>
      <c r="C111" s="242">
        <f>IF(C$2="",COUNTIFS(A1_Individu_Data_Keadaan_SDMK!R$4:R$149285,B111,A1_Individu_Data_Keadaan_SDMK!U$4:U$149285,"Laki-Laki"),IF(C$2&lt;&gt;"",COUNTIFS(A1_Individu_Data_Keadaan_SDMK!R$4:R$149285,B111,A1_Individu_Data_Keadaan_SDMK!U$4:U$149285,"Laki-Laki",A1_Individu_Data_Keadaan_SDMK!O$4:O$149285,C$2)))</f>
        <v>0</v>
      </c>
      <c r="D111" s="242">
        <f>IF(C$2="",COUNTIFS(A1_Individu_Data_Keadaan_SDMK!R$4:R$149285,B111,A1_Individu_Data_Keadaan_SDMK!U$4:U$149285,"Perempuan"),IF(C$2&lt;&gt;"",COUNTIFS(A1_Individu_Data_Keadaan_SDMK!R$4:R$149285,B111,A1_Individu_Data_Keadaan_SDMK!U$4:U$149285,"Perempuan",A1_Individu_Data_Keadaan_SDMK!O$4:O$149285,C$2)))</f>
        <v>0</v>
      </c>
      <c r="E111" s="88">
        <f t="shared" si="18"/>
        <v>0</v>
      </c>
    </row>
    <row r="112" spans="1:18" ht="18" customHeight="1">
      <c r="A112" s="83"/>
      <c r="B112" s="86" t="s">
        <v>9218</v>
      </c>
      <c r="C112" s="89">
        <f t="shared" ref="C112:D112" si="21">SUM(C103:C111)</f>
        <v>0</v>
      </c>
      <c r="D112" s="89">
        <f t="shared" si="21"/>
        <v>1</v>
      </c>
      <c r="E112" s="89">
        <f>SUM(E103:E111)</f>
        <v>1</v>
      </c>
    </row>
    <row r="113" spans="1:18" ht="38.25" customHeight="1"/>
    <row r="114" spans="1:18" ht="15.75">
      <c r="A114" s="81">
        <v>8.1</v>
      </c>
      <c r="B114" s="82" t="s">
        <v>9263</v>
      </c>
      <c r="C114" s="83"/>
      <c r="D114" s="83"/>
      <c r="N114" s="30">
        <v>8.1999999999999993</v>
      </c>
      <c r="O114" s="31" t="s">
        <v>12329</v>
      </c>
    </row>
    <row r="115" spans="1:18">
      <c r="A115" s="83"/>
      <c r="B115" s="83"/>
      <c r="C115" s="83"/>
      <c r="D115" s="83"/>
      <c r="O115" s="458" t="s">
        <v>12328</v>
      </c>
      <c r="P115" s="741" t="s">
        <v>9201</v>
      </c>
      <c r="Q115" s="742"/>
      <c r="R115" s="450" t="s">
        <v>1635</v>
      </c>
    </row>
    <row r="116" spans="1:18" ht="17.25" customHeight="1">
      <c r="A116" s="83"/>
      <c r="B116" s="84" t="s">
        <v>9261</v>
      </c>
      <c r="C116" s="743" t="s">
        <v>9201</v>
      </c>
      <c r="D116" s="744"/>
      <c r="E116" s="745" t="s">
        <v>1635</v>
      </c>
      <c r="O116" s="459"/>
      <c r="P116" s="450" t="s">
        <v>9202</v>
      </c>
      <c r="Q116" s="450" t="s">
        <v>9203</v>
      </c>
      <c r="R116" s="450"/>
    </row>
    <row r="117" spans="1:18" ht="17.25" customHeight="1">
      <c r="A117" s="83"/>
      <c r="B117" s="85"/>
      <c r="C117" s="86" t="s">
        <v>9202</v>
      </c>
      <c r="D117" s="86" t="s">
        <v>9203</v>
      </c>
      <c r="E117" s="746"/>
      <c r="O117" s="35" t="s">
        <v>349</v>
      </c>
      <c r="P117" s="36">
        <f>IF(C$2="",COUNTIFS(A1_Individu_Data_Keadaan_SDMK!W$4:W$149285,O117,A1_Individu_Data_Keadaan_SDMK!U$4:U$149285,"Laki-Laki",A1_Individu_Data_Keadaan_SDMK!Q$4:Q$149285,B$39),IF(C$2&lt;&gt;"",COUNTIFS(A1_Individu_Data_Keadaan_SDMK!W$4:W$149285,O117,A1_Individu_Data_Keadaan_SDMK!U$4:U$149285,"Laki-Laki",A1_Individu_Data_Keadaan_SDMK!O$4:O$149285,C$2,A1_Individu_Data_Keadaan_SDMK!Q$4:Q$149285,B$39)))</f>
        <v>0</v>
      </c>
      <c r="Q117" s="36">
        <f>IF(C$2="",COUNTIFS(A1_Individu_Data_Keadaan_SDMK!W$4:W$149285,O117,A1_Individu_Data_Keadaan_SDMK!U$4:U$149285,"Perempuan",A1_Individu_Data_Keadaan_SDMK!Q$4:Q$149285,B$39),IF(C$2&lt;&gt;"",COUNTIFS(A1_Individu_Data_Keadaan_SDMK!W$4:W$149285,O117,A1_Individu_Data_Keadaan_SDMK!U$4:U$149285,"Perempuan",A1_Individu_Data_Keadaan_SDMK!O$4:O$149285,C$2,A1_Individu_Data_Keadaan_SDMK!Q$4:Q$149285,B$39)))</f>
        <v>0</v>
      </c>
      <c r="R117" s="36">
        <f>P117+Q117</f>
        <v>0</v>
      </c>
    </row>
    <row r="118" spans="1:18" ht="17.25" customHeight="1">
      <c r="A118" s="83"/>
      <c r="B118" s="87" t="s">
        <v>134</v>
      </c>
      <c r="C118" s="88">
        <f>IF(C$2="",COUNTIFS(A1_Individu_Data_Keadaan_SDMK!R$4:R$149285,B118,A1_Individu_Data_Keadaan_SDMK!U$4:U$149285,"Laki-Laki"),IF(C$2&lt;&gt;"",COUNTIFS(A1_Individu_Data_Keadaan_SDMK!R$4:R$149285,B118,A1_Individu_Data_Keadaan_SDMK!U$4:U$149285,"Laki-Laki",A1_Individu_Data_Keadaan_SDMK!O$4:O$149285,C$2)))</f>
        <v>0</v>
      </c>
      <c r="D118" s="88">
        <f>IF(C$2="",COUNTIFS(A1_Individu_Data_Keadaan_SDMK!R$4:R$149285,B118,A1_Individu_Data_Keadaan_SDMK!U$4:U$149285,"Perempuan"),IF(C$2&lt;&gt;"",COUNTIFS(A1_Individu_Data_Keadaan_SDMK!R$4:R$149285,B118,A1_Individu_Data_Keadaan_SDMK!U$4:U$149285,"Perempuan",A1_Individu_Data_Keadaan_SDMK!O$4:O$149285,C$2)))</f>
        <v>0</v>
      </c>
      <c r="E118" s="88">
        <f>SUM(C118:D118)</f>
        <v>0</v>
      </c>
      <c r="O118" s="35" t="s">
        <v>347</v>
      </c>
      <c r="P118" s="36">
        <f>IF(C$2="",COUNTIFS(A1_Individu_Data_Keadaan_SDMK!W$4:W$149285,O118,A1_Individu_Data_Keadaan_SDMK!U$4:U$149285,"Laki-Laki",A1_Individu_Data_Keadaan_SDMK!Q$4:Q$149285,B$39),IF(C$2&lt;&gt;"",COUNTIFS(A1_Individu_Data_Keadaan_SDMK!W$4:W$149285,O118,A1_Individu_Data_Keadaan_SDMK!U$4:U$149285,"Laki-Laki",A1_Individu_Data_Keadaan_SDMK!O$4:O$149285,C$2,A1_Individu_Data_Keadaan_SDMK!Q$4:Q$149285,B$39)))</f>
        <v>0</v>
      </c>
      <c r="Q118" s="36">
        <f>IF(C$2="",COUNTIFS(A1_Individu_Data_Keadaan_SDMK!W$4:W$149285,O118,A1_Individu_Data_Keadaan_SDMK!U$4:U$149285,"Perempuan",A1_Individu_Data_Keadaan_SDMK!Q$4:Q$149285,B$39),IF(C$2&lt;&gt;"",COUNTIFS(A1_Individu_Data_Keadaan_SDMK!W$4:W$149285,O118,A1_Individu_Data_Keadaan_SDMK!U$4:U$149285,"Perempuan",A1_Individu_Data_Keadaan_SDMK!O$4:O$149285,C$2,A1_Individu_Data_Keadaan_SDMK!Q$4:Q$149285,B$39)))</f>
        <v>0</v>
      </c>
      <c r="R118" s="36">
        <f>P118+Q118</f>
        <v>0</v>
      </c>
    </row>
    <row r="119" spans="1:18" ht="17.25" customHeight="1">
      <c r="A119" s="83"/>
      <c r="B119" s="94" t="s">
        <v>136</v>
      </c>
      <c r="C119" s="242">
        <f>IF(C$2="",COUNTIFS(A1_Individu_Data_Keadaan_SDMK!R$4:R$149285,B119,A1_Individu_Data_Keadaan_SDMK!U$4:U$149285,"Laki-Laki"),IF(C$2&lt;&gt;"",COUNTIFS(A1_Individu_Data_Keadaan_SDMK!R$4:R$149285,B119,A1_Individu_Data_Keadaan_SDMK!U$4:U$149285,"Laki-Laki",A1_Individu_Data_Keadaan_SDMK!O$4:O$149285,C$2)))</f>
        <v>0</v>
      </c>
      <c r="D119" s="242">
        <f>IF(C$2="",COUNTIFS(A1_Individu_Data_Keadaan_SDMK!R$4:R$149285,B119,A1_Individu_Data_Keadaan_SDMK!U$4:U$149285,"Perempuan"),IF(C$2&lt;&gt;"",COUNTIFS(A1_Individu_Data_Keadaan_SDMK!R$4:R$149285,B119,A1_Individu_Data_Keadaan_SDMK!U$4:U$149285,"Perempuan",A1_Individu_Data_Keadaan_SDMK!O$4:O$149285,C$2)))</f>
        <v>0</v>
      </c>
      <c r="E119" s="88">
        <f t="shared" ref="E119:E121" si="22">SUM(C119:D119)</f>
        <v>0</v>
      </c>
      <c r="O119" s="35" t="s">
        <v>295</v>
      </c>
      <c r="P119" s="36">
        <f>IF(C$2="",COUNTIFS(A1_Individu_Data_Keadaan_SDMK!W$4:W$149285,O119,A1_Individu_Data_Keadaan_SDMK!U$4:U$149285,"Laki-Laki",A1_Individu_Data_Keadaan_SDMK!Q$4:Q$149285,B$39),IF(C$2&lt;&gt;"",COUNTIFS(A1_Individu_Data_Keadaan_SDMK!W$4:W$149285,O119,A1_Individu_Data_Keadaan_SDMK!U$4:U$149285,"Laki-Laki",A1_Individu_Data_Keadaan_SDMK!O$4:O$149285,C$2,A1_Individu_Data_Keadaan_SDMK!Q$4:Q$149285,B$39)))</f>
        <v>0</v>
      </c>
      <c r="Q119" s="36">
        <f>IF(C$2="",COUNTIFS(A1_Individu_Data_Keadaan_SDMK!W$4:W$149285,O119,A1_Individu_Data_Keadaan_SDMK!U$4:U$149285,"Perempuan",A1_Individu_Data_Keadaan_SDMK!Q$4:Q$149285,B$39),IF(C$2&lt;&gt;"",COUNTIFS(A1_Individu_Data_Keadaan_SDMK!W$4:W$149285,O119,A1_Individu_Data_Keadaan_SDMK!U$4:U$149285,"Perempuan",A1_Individu_Data_Keadaan_SDMK!O$4:O$149285,C$2,A1_Individu_Data_Keadaan_SDMK!Q$4:Q$149285,B$39)))</f>
        <v>0</v>
      </c>
      <c r="R119" s="36">
        <f t="shared" ref="R119:R120" si="23">P119+Q119</f>
        <v>0</v>
      </c>
    </row>
    <row r="120" spans="1:18" ht="17.25" customHeight="1">
      <c r="A120" s="83"/>
      <c r="B120" s="94" t="s">
        <v>138</v>
      </c>
      <c r="C120" s="242">
        <f>IF(C$2="",COUNTIFS(A1_Individu_Data_Keadaan_SDMK!R$4:R$149285,B120,A1_Individu_Data_Keadaan_SDMK!U$4:U$149285,"Laki-Laki"),IF(C$2&lt;&gt;"",COUNTIFS(A1_Individu_Data_Keadaan_SDMK!R$4:R$149285,B120,A1_Individu_Data_Keadaan_SDMK!U$4:U$149285,"Laki-Laki",A1_Individu_Data_Keadaan_SDMK!O$4:O$149285,C$2)))</f>
        <v>0</v>
      </c>
      <c r="D120" s="242">
        <f>IF(C$2="",COUNTIFS(A1_Individu_Data_Keadaan_SDMK!R$4:R$149285,B120,A1_Individu_Data_Keadaan_SDMK!U$4:U$149285,"Perempuan"),IF(C$2&lt;&gt;"",COUNTIFS(A1_Individu_Data_Keadaan_SDMK!R$4:R$149285,B120,A1_Individu_Data_Keadaan_SDMK!U$4:U$149285,"Perempuan",A1_Individu_Data_Keadaan_SDMK!O$4:O$149285,C$2)))</f>
        <v>0</v>
      </c>
      <c r="E120" s="88">
        <f t="shared" si="22"/>
        <v>0</v>
      </c>
      <c r="O120" s="188" t="s">
        <v>9345</v>
      </c>
      <c r="P120" s="36">
        <f>IF(C$2="",COUNTIFS(A1_Individu_Data_Keadaan_SDMK!W$4:W$149285,O120,A1_Individu_Data_Keadaan_SDMK!U$4:U$149285,"Laki-Laki",A1_Individu_Data_Keadaan_SDMK!Q$4:Q$149285,B$39),IF(C$2&lt;&gt;"",COUNTIFS(A1_Individu_Data_Keadaan_SDMK!W$4:W$149285,O120,A1_Individu_Data_Keadaan_SDMK!U$4:U$149285,"Laki-Laki",A1_Individu_Data_Keadaan_SDMK!O$4:O$149285,C$2,A1_Individu_Data_Keadaan_SDMK!Q$4:Q$149285,B$39)))</f>
        <v>0</v>
      </c>
      <c r="Q120" s="36">
        <f>IF(C$2="",COUNTIFS(A1_Individu_Data_Keadaan_SDMK!W$4:W$149285,O120,A1_Individu_Data_Keadaan_SDMK!U$4:U$149285,"Perempuan",A1_Individu_Data_Keadaan_SDMK!Q$4:Q$149285,B$39),IF(C$2&lt;&gt;"",COUNTIFS(A1_Individu_Data_Keadaan_SDMK!W$4:W$149285,O120,A1_Individu_Data_Keadaan_SDMK!U$4:U$149285,"Perempuan",A1_Individu_Data_Keadaan_SDMK!O$4:O$149285,C$2,A1_Individu_Data_Keadaan_SDMK!Q$4:Q$149285,B$39)))</f>
        <v>0</v>
      </c>
      <c r="R120" s="36">
        <f t="shared" si="23"/>
        <v>0</v>
      </c>
    </row>
    <row r="121" spans="1:18" ht="17.25" customHeight="1">
      <c r="A121" s="83"/>
      <c r="B121" s="87" t="s">
        <v>140</v>
      </c>
      <c r="C121" s="242">
        <f>IF(C$2="",COUNTIFS(A1_Individu_Data_Keadaan_SDMK!R$4:R$149285,B121,A1_Individu_Data_Keadaan_SDMK!U$4:U$149285,"Laki-Laki"),IF(C$2&lt;&gt;"",COUNTIFS(A1_Individu_Data_Keadaan_SDMK!R$4:R$149285,B121,A1_Individu_Data_Keadaan_SDMK!U$4:U$149285,"Laki-Laki",A1_Individu_Data_Keadaan_SDMK!O$4:O$149285,C$2)))</f>
        <v>0</v>
      </c>
      <c r="D121" s="242">
        <f>IF(C$2="",COUNTIFS(A1_Individu_Data_Keadaan_SDMK!R$4:R$149285,B121,A1_Individu_Data_Keadaan_SDMK!U$4:U$149285,"Perempuan"),IF(C$2&lt;&gt;"",COUNTIFS(A1_Individu_Data_Keadaan_SDMK!R$4:R$149285,B121,A1_Individu_Data_Keadaan_SDMK!U$4:U$149285,"Perempuan",A1_Individu_Data_Keadaan_SDMK!O$4:O$149285,C$2)))</f>
        <v>0</v>
      </c>
      <c r="E121" s="88">
        <f t="shared" si="22"/>
        <v>0</v>
      </c>
      <c r="O121" s="450" t="s">
        <v>9218</v>
      </c>
      <c r="P121" s="39">
        <f>SUM(P110:P120)</f>
        <v>0</v>
      </c>
      <c r="Q121" s="39">
        <f t="shared" ref="Q121:R121" si="24">SUM(Q110:Q120)</f>
        <v>0</v>
      </c>
      <c r="R121" s="39">
        <f t="shared" si="24"/>
        <v>0</v>
      </c>
    </row>
    <row r="122" spans="1:18" ht="17.25" customHeight="1">
      <c r="A122" s="83"/>
      <c r="B122" s="86" t="s">
        <v>9218</v>
      </c>
      <c r="C122" s="89">
        <f t="shared" ref="C122:D122" si="25">SUM(C118:C121)</f>
        <v>0</v>
      </c>
      <c r="D122" s="89">
        <f t="shared" si="25"/>
        <v>0</v>
      </c>
      <c r="E122" s="89">
        <f>SUM(E118:E121)</f>
        <v>0</v>
      </c>
    </row>
    <row r="123" spans="1:18" ht="78" customHeight="1"/>
    <row r="124" spans="1:18" ht="15.75">
      <c r="A124" s="81">
        <v>9.1</v>
      </c>
      <c r="B124" s="90" t="s">
        <v>9264</v>
      </c>
      <c r="C124" s="83"/>
      <c r="D124" s="83"/>
      <c r="N124" s="30">
        <v>9.1999999999999993</v>
      </c>
      <c r="O124" s="31" t="s">
        <v>12331</v>
      </c>
    </row>
    <row r="125" spans="1:18">
      <c r="A125" s="83"/>
      <c r="B125" s="83"/>
      <c r="C125" s="83"/>
      <c r="D125" s="83"/>
      <c r="O125" s="458" t="s">
        <v>12330</v>
      </c>
      <c r="P125" s="741" t="s">
        <v>9201</v>
      </c>
      <c r="Q125" s="742"/>
      <c r="R125" s="450" t="s">
        <v>1635</v>
      </c>
    </row>
    <row r="126" spans="1:18">
      <c r="A126" s="83"/>
      <c r="B126" s="84" t="s">
        <v>9265</v>
      </c>
      <c r="C126" s="743" t="s">
        <v>9201</v>
      </c>
      <c r="D126" s="744"/>
      <c r="E126" s="745" t="s">
        <v>1635</v>
      </c>
      <c r="O126" s="459"/>
      <c r="P126" s="450" t="s">
        <v>9202</v>
      </c>
      <c r="Q126" s="450" t="s">
        <v>9203</v>
      </c>
      <c r="R126" s="450"/>
    </row>
    <row r="127" spans="1:18">
      <c r="A127" s="83"/>
      <c r="B127" s="85"/>
      <c r="C127" s="86" t="s">
        <v>9202</v>
      </c>
      <c r="D127" s="86" t="s">
        <v>9203</v>
      </c>
      <c r="E127" s="746"/>
      <c r="O127" s="35" t="s">
        <v>349</v>
      </c>
      <c r="P127" s="36">
        <f>IF(C$2="",COUNTIFS(A1_Individu_Data_Keadaan_SDMK!W$4:W$149285,O127,A1_Individu_Data_Keadaan_SDMK!U$4:U$149285,"Laki-Laki",A1_Individu_Data_Keadaan_SDMK!Q$4:Q$149285,B$40),IF(C$2&lt;&gt;"",COUNTIFS(A1_Individu_Data_Keadaan_SDMK!W$4:W$149285,O127,A1_Individu_Data_Keadaan_SDMK!U$4:U$149285,"Laki-Laki",A1_Individu_Data_Keadaan_SDMK!O$4:O$149285,C$2,A1_Individu_Data_Keadaan_SDMK!Q$4:Q$149285,B$40)))</f>
        <v>0</v>
      </c>
      <c r="Q127" s="36">
        <f>IF(C$2="",COUNTIFS(A1_Individu_Data_Keadaan_SDMK!W$4:W$149285,O127,A1_Individu_Data_Keadaan_SDMK!U$4:U$149285,"Perempuan",A1_Individu_Data_Keadaan_SDMK!Q$4:Q$149285,B$40),IF(C$2&lt;&gt;"",COUNTIFS(A1_Individu_Data_Keadaan_SDMK!W$4:W$149285,O127,A1_Individu_Data_Keadaan_SDMK!U$4:U$149285,"Perempuan",A1_Individu_Data_Keadaan_SDMK!O$4:O$149285,C$2,A1_Individu_Data_Keadaan_SDMK!Q$4:Q$149285,B$40)))</f>
        <v>1</v>
      </c>
      <c r="R127" s="36">
        <f>P127+Q127</f>
        <v>1</v>
      </c>
    </row>
    <row r="128" spans="1:18" ht="19.5" customHeight="1">
      <c r="A128" s="83"/>
      <c r="B128" s="87" t="s">
        <v>143</v>
      </c>
      <c r="C128" s="88">
        <f>IF(C$2="",COUNTIFS(A1_Individu_Data_Keadaan_SDMK!R$4:R$149285,B128,A1_Individu_Data_Keadaan_SDMK!U$4:U$149285,"Laki-Laki"),IF(C$2&lt;&gt;"",COUNTIFS(A1_Individu_Data_Keadaan_SDMK!R$4:R$149285,B128,A1_Individu_Data_Keadaan_SDMK!U$4:U$149285,"Laki-Laki",A1_Individu_Data_Keadaan_SDMK!O$4:O$149285,C$2)))</f>
        <v>0</v>
      </c>
      <c r="D128" s="88">
        <f>IF(C$2="",COUNTIFS(A1_Individu_Data_Keadaan_SDMK!R$4:R$149285,B128,A1_Individu_Data_Keadaan_SDMK!U$4:U$149285,"Perempuan"),IF(C$2&lt;&gt;"",COUNTIFS(A1_Individu_Data_Keadaan_SDMK!R$4:R$149285,B128,A1_Individu_Data_Keadaan_SDMK!U$4:U$149285,"Perempuan",A1_Individu_Data_Keadaan_SDMK!O$4:O$149285,C$2)))</f>
        <v>0</v>
      </c>
      <c r="E128" s="88">
        <f>SUM(C128:D128)</f>
        <v>0</v>
      </c>
      <c r="O128" s="35" t="s">
        <v>347</v>
      </c>
      <c r="P128" s="36">
        <f>IF(C$2="",COUNTIFS(A1_Individu_Data_Keadaan_SDMK!W$4:W$149285,O128,A1_Individu_Data_Keadaan_SDMK!U$4:U$149285,"Laki-Laki",A1_Individu_Data_Keadaan_SDMK!Q$4:Q$149285,B$40),IF(C$2&lt;&gt;"",COUNTIFS(A1_Individu_Data_Keadaan_SDMK!W$4:W$149285,O128,A1_Individu_Data_Keadaan_SDMK!U$4:U$149285,"Laki-Laki",A1_Individu_Data_Keadaan_SDMK!O$4:O$149285,C$2,A1_Individu_Data_Keadaan_SDMK!Q$4:Q$149285,B$40)))</f>
        <v>0</v>
      </c>
      <c r="Q128" s="36">
        <f>IF(C$2="",COUNTIFS(A1_Individu_Data_Keadaan_SDMK!W$4:W$149285,O128,A1_Individu_Data_Keadaan_SDMK!U$4:U$149285,"Perempuan",A1_Individu_Data_Keadaan_SDMK!Q$4:Q$149285,B$40),IF(C$2&lt;&gt;"",COUNTIFS(A1_Individu_Data_Keadaan_SDMK!W$4:W$149285,O128,A1_Individu_Data_Keadaan_SDMK!U$4:U$149285,"Perempuan",A1_Individu_Data_Keadaan_SDMK!O$4:O$149285,C$2,A1_Individu_Data_Keadaan_SDMK!Q$4:Q$149285,B$40)))</f>
        <v>0</v>
      </c>
      <c r="R128" s="36">
        <f>P128+Q128</f>
        <v>0</v>
      </c>
    </row>
    <row r="129" spans="1:18" ht="19.5" customHeight="1">
      <c r="A129" s="83"/>
      <c r="B129" s="87" t="s">
        <v>145</v>
      </c>
      <c r="C129" s="242">
        <f>IF(C$2="",COUNTIFS(A1_Individu_Data_Keadaan_SDMK!R$4:R$149285,B129,A1_Individu_Data_Keadaan_SDMK!U$4:U$149285,"Laki-Laki"),IF(C$2&lt;&gt;"",COUNTIFS(A1_Individu_Data_Keadaan_SDMK!R$4:R$149285,B129,A1_Individu_Data_Keadaan_SDMK!U$4:U$149285,"Laki-Laki",A1_Individu_Data_Keadaan_SDMK!O$4:O$149285,C$2)))</f>
        <v>0</v>
      </c>
      <c r="D129" s="242">
        <f>IF(C$2="",COUNTIFS(A1_Individu_Data_Keadaan_SDMK!R$4:R$149285,B129,A1_Individu_Data_Keadaan_SDMK!U$4:U$149285,"Perempuan"),IF(C$2&lt;&gt;"",COUNTIFS(A1_Individu_Data_Keadaan_SDMK!R$4:R$149285,B129,A1_Individu_Data_Keadaan_SDMK!U$4:U$149285,"Perempuan",A1_Individu_Data_Keadaan_SDMK!O$4:O$149285,C$2)))</f>
        <v>0</v>
      </c>
      <c r="E129" s="88">
        <f t="shared" ref="E129:E135" si="26">SUM(C129:D129)</f>
        <v>0</v>
      </c>
      <c r="O129" s="35" t="s">
        <v>295</v>
      </c>
      <c r="P129" s="36">
        <f>IF(C$2="",COUNTIFS(A1_Individu_Data_Keadaan_SDMK!W$4:W$149285,O129,A1_Individu_Data_Keadaan_SDMK!U$4:U$149285,"Laki-Laki",A1_Individu_Data_Keadaan_SDMK!Q$4:Q$149285,B$40),IF(C$2&lt;&gt;"",COUNTIFS(A1_Individu_Data_Keadaan_SDMK!W$4:W$149285,O129,A1_Individu_Data_Keadaan_SDMK!U$4:U$149285,"Laki-Laki",A1_Individu_Data_Keadaan_SDMK!O$4:O$149285,C$2,A1_Individu_Data_Keadaan_SDMK!Q$4:Q$149285,B$40)))</f>
        <v>0</v>
      </c>
      <c r="Q129" s="36">
        <f>IF(C$2="",COUNTIFS(A1_Individu_Data_Keadaan_SDMK!W$4:W$149285,O129,A1_Individu_Data_Keadaan_SDMK!U$4:U$149285,"Perempuan",A1_Individu_Data_Keadaan_SDMK!Q$4:Q$149285,B$40),IF(C$2&lt;&gt;"",COUNTIFS(A1_Individu_Data_Keadaan_SDMK!W$4:W$149285,O129,A1_Individu_Data_Keadaan_SDMK!U$4:U$149285,"Perempuan",A1_Individu_Data_Keadaan_SDMK!O$4:O$149285,C$2,A1_Individu_Data_Keadaan_SDMK!Q$4:Q$149285,B$40)))</f>
        <v>0</v>
      </c>
      <c r="R129" s="36">
        <f t="shared" ref="R129:R130" si="27">P129+Q129</f>
        <v>0</v>
      </c>
    </row>
    <row r="130" spans="1:18" ht="19.5" customHeight="1">
      <c r="A130" s="83"/>
      <c r="B130" s="87" t="s">
        <v>147</v>
      </c>
      <c r="C130" s="242">
        <f>IF(C$2="",COUNTIFS(A1_Individu_Data_Keadaan_SDMK!R$4:R$149285,B130,A1_Individu_Data_Keadaan_SDMK!U$4:U$149285,"Laki-Laki"),IF(C$2&lt;&gt;"",COUNTIFS(A1_Individu_Data_Keadaan_SDMK!R$4:R$149285,B130,A1_Individu_Data_Keadaan_SDMK!U$4:U$149285,"Laki-Laki",A1_Individu_Data_Keadaan_SDMK!O$4:O$149285,C$2)))</f>
        <v>0</v>
      </c>
      <c r="D130" s="242">
        <f>IF(C$2="",COUNTIFS(A1_Individu_Data_Keadaan_SDMK!R$4:R$149285,B130,A1_Individu_Data_Keadaan_SDMK!U$4:U$149285,"Perempuan"),IF(C$2&lt;&gt;"",COUNTIFS(A1_Individu_Data_Keadaan_SDMK!R$4:R$149285,B130,A1_Individu_Data_Keadaan_SDMK!U$4:U$149285,"Perempuan",A1_Individu_Data_Keadaan_SDMK!O$4:O$149285,C$2)))</f>
        <v>0</v>
      </c>
      <c r="E130" s="88">
        <f t="shared" si="26"/>
        <v>0</v>
      </c>
      <c r="O130" s="188" t="s">
        <v>9345</v>
      </c>
      <c r="P130" s="36">
        <f>IF(C$2="",COUNTIFS(A1_Individu_Data_Keadaan_SDMK!W$4:W$149285,O130,A1_Individu_Data_Keadaan_SDMK!U$4:U$149285,"Laki-Laki",A1_Individu_Data_Keadaan_SDMK!Q$4:Q$149285,B$40),IF(C$2&lt;&gt;"",COUNTIFS(A1_Individu_Data_Keadaan_SDMK!W$4:W$149285,O130,A1_Individu_Data_Keadaan_SDMK!U$4:U$149285,"Laki-Laki",A1_Individu_Data_Keadaan_SDMK!O$4:O$149285,C$2,A1_Individu_Data_Keadaan_SDMK!Q$4:Q$149285,B$40)))</f>
        <v>0</v>
      </c>
      <c r="Q130" s="36">
        <f>IF(C$2="",COUNTIFS(A1_Individu_Data_Keadaan_SDMK!W$4:W$149285,O130,A1_Individu_Data_Keadaan_SDMK!U$4:U$149285,"Perempuan",A1_Individu_Data_Keadaan_SDMK!Q$4:Q$149285,B$40),IF(C$2&lt;&gt;"",COUNTIFS(A1_Individu_Data_Keadaan_SDMK!W$4:W$149285,O130,A1_Individu_Data_Keadaan_SDMK!U$4:U$149285,"Perempuan",A1_Individu_Data_Keadaan_SDMK!O$4:O$149285,C$2,A1_Individu_Data_Keadaan_SDMK!Q$4:Q$149285,B$40)))</f>
        <v>0</v>
      </c>
      <c r="R130" s="36">
        <f t="shared" si="27"/>
        <v>0</v>
      </c>
    </row>
    <row r="131" spans="1:18" ht="19.5" customHeight="1">
      <c r="A131" s="83"/>
      <c r="B131" s="87" t="s">
        <v>149</v>
      </c>
      <c r="C131" s="242">
        <f>IF(C$2="",COUNTIFS(A1_Individu_Data_Keadaan_SDMK!R$4:R$149285,B131,A1_Individu_Data_Keadaan_SDMK!U$4:U$149285,"Laki-Laki"),IF(C$2&lt;&gt;"",COUNTIFS(A1_Individu_Data_Keadaan_SDMK!R$4:R$149285,B131,A1_Individu_Data_Keadaan_SDMK!U$4:U$149285,"Laki-Laki",A1_Individu_Data_Keadaan_SDMK!O$4:O$149285,C$2)))</f>
        <v>0</v>
      </c>
      <c r="D131" s="242">
        <f>IF(C$2="",COUNTIFS(A1_Individu_Data_Keadaan_SDMK!R$4:R$149285,B131,A1_Individu_Data_Keadaan_SDMK!U$4:U$149285,"Perempuan"),IF(C$2&lt;&gt;"",COUNTIFS(A1_Individu_Data_Keadaan_SDMK!R$4:R$149285,B131,A1_Individu_Data_Keadaan_SDMK!U$4:U$149285,"Perempuan",A1_Individu_Data_Keadaan_SDMK!O$4:O$149285,C$2)))</f>
        <v>0</v>
      </c>
      <c r="E131" s="88">
        <f t="shared" si="26"/>
        <v>0</v>
      </c>
      <c r="O131" s="450" t="s">
        <v>9218</v>
      </c>
      <c r="P131" s="39">
        <f>SUM(P127:P130)</f>
        <v>0</v>
      </c>
      <c r="Q131" s="39">
        <f t="shared" ref="Q131:R131" si="28">SUM(Q127:Q130)</f>
        <v>1</v>
      </c>
      <c r="R131" s="39">
        <f t="shared" si="28"/>
        <v>1</v>
      </c>
    </row>
    <row r="132" spans="1:18" ht="19.5" customHeight="1">
      <c r="A132" s="83"/>
      <c r="B132" s="87" t="s">
        <v>151</v>
      </c>
      <c r="C132" s="242">
        <f>IF(C$2="",COUNTIFS(A1_Individu_Data_Keadaan_SDMK!R$4:R$149285,B132,A1_Individu_Data_Keadaan_SDMK!U$4:U$149285,"Laki-Laki"),IF(C$2&lt;&gt;"",COUNTIFS(A1_Individu_Data_Keadaan_SDMK!R$4:R$149285,B132,A1_Individu_Data_Keadaan_SDMK!U$4:U$149285,"Laki-Laki",A1_Individu_Data_Keadaan_SDMK!O$4:O$149285,C$2)))</f>
        <v>0</v>
      </c>
      <c r="D132" s="242">
        <f>IF(C$2="",COUNTIFS(A1_Individu_Data_Keadaan_SDMK!R$4:R$149285,B132,A1_Individu_Data_Keadaan_SDMK!U$4:U$149285,"Perempuan"),IF(C$2&lt;&gt;"",COUNTIFS(A1_Individu_Data_Keadaan_SDMK!R$4:R$149285,B132,A1_Individu_Data_Keadaan_SDMK!U$4:U$149285,"Perempuan",A1_Individu_Data_Keadaan_SDMK!O$4:O$149285,C$2)))</f>
        <v>0</v>
      </c>
      <c r="E132" s="88">
        <f t="shared" si="26"/>
        <v>0</v>
      </c>
    </row>
    <row r="133" spans="1:18" ht="19.5" customHeight="1">
      <c r="A133" s="83"/>
      <c r="B133" s="87" t="s">
        <v>153</v>
      </c>
      <c r="C133" s="242">
        <f>IF(C$2="",COUNTIFS(A1_Individu_Data_Keadaan_SDMK!R$4:R$149285,B133,A1_Individu_Data_Keadaan_SDMK!U$4:U$149285,"Laki-Laki"),IF(C$2&lt;&gt;"",COUNTIFS(A1_Individu_Data_Keadaan_SDMK!R$4:R$149285,B133,A1_Individu_Data_Keadaan_SDMK!U$4:U$149285,"Laki-Laki",A1_Individu_Data_Keadaan_SDMK!O$4:O$149285,C$2)))</f>
        <v>0</v>
      </c>
      <c r="D133" s="242">
        <f>IF(C$2="",COUNTIFS(A1_Individu_Data_Keadaan_SDMK!R$4:R$149285,B133,A1_Individu_Data_Keadaan_SDMK!U$4:U$149285,"Perempuan"),IF(C$2&lt;&gt;"",COUNTIFS(A1_Individu_Data_Keadaan_SDMK!R$4:R$149285,B133,A1_Individu_Data_Keadaan_SDMK!U$4:U$149285,"Perempuan",A1_Individu_Data_Keadaan_SDMK!O$4:O$149285,C$2)))</f>
        <v>0</v>
      </c>
      <c r="E133" s="88">
        <f t="shared" si="26"/>
        <v>0</v>
      </c>
    </row>
    <row r="134" spans="1:18" ht="19.5" customHeight="1">
      <c r="A134" s="83"/>
      <c r="B134" s="87" t="s">
        <v>155</v>
      </c>
      <c r="C134" s="242">
        <f>IF(C$2="",COUNTIFS(A1_Individu_Data_Keadaan_SDMK!R$4:R$149285,B134,A1_Individu_Data_Keadaan_SDMK!U$4:U$149285,"Laki-Laki"),IF(C$2&lt;&gt;"",COUNTIFS(A1_Individu_Data_Keadaan_SDMK!R$4:R$149285,B134,A1_Individu_Data_Keadaan_SDMK!U$4:U$149285,"Laki-Laki",A1_Individu_Data_Keadaan_SDMK!O$4:O$149285,C$2)))</f>
        <v>0</v>
      </c>
      <c r="D134" s="242">
        <f>IF(C$2="",COUNTIFS(A1_Individu_Data_Keadaan_SDMK!R$4:R$149285,B134,A1_Individu_Data_Keadaan_SDMK!U$4:U$149285,"Perempuan"),IF(C$2&lt;&gt;"",COUNTIFS(A1_Individu_Data_Keadaan_SDMK!R$4:R$149285,B134,A1_Individu_Data_Keadaan_SDMK!U$4:U$149285,"Perempuan",A1_Individu_Data_Keadaan_SDMK!O$4:O$149285,C$2)))</f>
        <v>1</v>
      </c>
      <c r="E134" s="88">
        <f t="shared" si="26"/>
        <v>1</v>
      </c>
    </row>
    <row r="135" spans="1:18" ht="19.5" customHeight="1">
      <c r="A135" s="83"/>
      <c r="B135" s="87" t="s">
        <v>157</v>
      </c>
      <c r="C135" s="242">
        <f>IF(C$2="",COUNTIFS(A1_Individu_Data_Keadaan_SDMK!R$4:R$149285,B135,A1_Individu_Data_Keadaan_SDMK!U$4:U$149285,"Laki-Laki"),IF(C$2&lt;&gt;"",COUNTIFS(A1_Individu_Data_Keadaan_SDMK!R$4:R$149285,B135,A1_Individu_Data_Keadaan_SDMK!U$4:U$149285,"Laki-Laki",A1_Individu_Data_Keadaan_SDMK!O$4:O$149285,C$2)))</f>
        <v>0</v>
      </c>
      <c r="D135" s="242">
        <f>IF(C$2="",COUNTIFS(A1_Individu_Data_Keadaan_SDMK!R$4:R$149285,B135,A1_Individu_Data_Keadaan_SDMK!U$4:U$149285,"Perempuan"),IF(C$2&lt;&gt;"",COUNTIFS(A1_Individu_Data_Keadaan_SDMK!R$4:R$149285,B135,A1_Individu_Data_Keadaan_SDMK!U$4:U$149285,"Perempuan",A1_Individu_Data_Keadaan_SDMK!O$4:O$149285,C$2)))</f>
        <v>0</v>
      </c>
      <c r="E135" s="88">
        <f t="shared" si="26"/>
        <v>0</v>
      </c>
    </row>
    <row r="136" spans="1:18" ht="19.5" customHeight="1">
      <c r="A136" s="83"/>
      <c r="B136" s="86" t="s">
        <v>9218</v>
      </c>
      <c r="C136" s="89">
        <f>SUM(C128:C135)</f>
        <v>0</v>
      </c>
      <c r="D136" s="89">
        <f t="shared" ref="D136:E136" si="29">SUM(D128:D135)</f>
        <v>1</v>
      </c>
      <c r="E136" s="89">
        <f t="shared" si="29"/>
        <v>1</v>
      </c>
    </row>
    <row r="137" spans="1:18" ht="51" customHeight="1"/>
    <row r="138" spans="1:18" ht="15.75">
      <c r="A138" s="81">
        <v>10.1</v>
      </c>
      <c r="B138" s="90" t="s">
        <v>9266</v>
      </c>
      <c r="C138" s="83"/>
      <c r="D138" s="83"/>
      <c r="N138" s="30">
        <v>10.199999999999999</v>
      </c>
      <c r="O138" s="31" t="s">
        <v>12334</v>
      </c>
    </row>
    <row r="139" spans="1:18">
      <c r="A139" s="83"/>
      <c r="B139" s="83"/>
      <c r="C139" s="83"/>
      <c r="D139" s="83"/>
      <c r="O139" s="458" t="s">
        <v>12335</v>
      </c>
      <c r="P139" s="741" t="s">
        <v>9201</v>
      </c>
      <c r="Q139" s="742"/>
      <c r="R139" s="450" t="s">
        <v>1635</v>
      </c>
    </row>
    <row r="140" spans="1:18" ht="18" customHeight="1">
      <c r="A140" s="83"/>
      <c r="B140" s="84" t="s">
        <v>9259</v>
      </c>
      <c r="C140" s="743" t="s">
        <v>9201</v>
      </c>
      <c r="D140" s="744"/>
      <c r="E140" s="745" t="s">
        <v>1635</v>
      </c>
      <c r="O140" s="459"/>
      <c r="P140" s="450" t="s">
        <v>9202</v>
      </c>
      <c r="Q140" s="450" t="s">
        <v>9203</v>
      </c>
      <c r="R140" s="450"/>
    </row>
    <row r="141" spans="1:18" ht="15.75" customHeight="1">
      <c r="A141" s="83"/>
      <c r="B141" s="85"/>
      <c r="C141" s="86" t="s">
        <v>9202</v>
      </c>
      <c r="D141" s="86" t="s">
        <v>9203</v>
      </c>
      <c r="E141" s="746"/>
      <c r="O141" s="35" t="s">
        <v>349</v>
      </c>
      <c r="P141" s="36">
        <f>IF(C$2="",COUNTIFS(A1_Individu_Data_Keadaan_SDMK!W$4:W$149285,O141,A1_Individu_Data_Keadaan_SDMK!U$4:U$149285,"Laki-Laki",A1_Individu_Data_Keadaan_SDMK!Q$4:Q$149285,B$41),IF(C$2&lt;&gt;"",COUNTIFS(A1_Individu_Data_Keadaan_SDMK!W$4:W$149285,O141,A1_Individu_Data_Keadaan_SDMK!U$4:U$149285,"Laki-Laki",A1_Individu_Data_Keadaan_SDMK!O$4:O$149285,C$2,A1_Individu_Data_Keadaan_SDMK!Q$4:Q$149285,B$41)))</f>
        <v>1</v>
      </c>
      <c r="Q141" s="36">
        <f>IF(C$2="",COUNTIFS(A1_Individu_Data_Keadaan_SDMK!W$4:W$149285,O141,A1_Individu_Data_Keadaan_SDMK!U$4:U$149285,"Perempuan",A1_Individu_Data_Keadaan_SDMK!Q$4:Q$149285,B$41),IF(C$2&lt;&gt;"",COUNTIFS(A1_Individu_Data_Keadaan_SDMK!W$4:W$149285,O141,A1_Individu_Data_Keadaan_SDMK!U$4:U$149285,"Perempuan",A1_Individu_Data_Keadaan_SDMK!O$4:O$149285,C$2,A1_Individu_Data_Keadaan_SDMK!Q$4:Q$149285,B$41)))</f>
        <v>0</v>
      </c>
      <c r="R141" s="36">
        <f>P141+Q141</f>
        <v>1</v>
      </c>
    </row>
    <row r="142" spans="1:18" ht="18.75" customHeight="1">
      <c r="A142" s="83"/>
      <c r="B142" s="87" t="s">
        <v>160</v>
      </c>
      <c r="C142" s="88">
        <f>IF(C$2="",COUNTIFS(A1_Individu_Data_Keadaan_SDMK!R$4:R$149285,B142,A1_Individu_Data_Keadaan_SDMK!U$4:U$149285,"Laki-Laki"),IF(C$2&lt;&gt;"",COUNTIFS(A1_Individu_Data_Keadaan_SDMK!R$4:R$149285,B142,A1_Individu_Data_Keadaan_SDMK!U$4:U$149285,"Laki-Laki",A1_Individu_Data_Keadaan_SDMK!O$4:O$149285,C$2)))</f>
        <v>0</v>
      </c>
      <c r="D142" s="88">
        <f>IF(C$2="",COUNTIFS(A1_Individu_Data_Keadaan_SDMK!R$4:R$149285,B142,A1_Individu_Data_Keadaan_SDMK!U$4:U$149285,"Perempuan"),IF(C$2&lt;&gt;"",COUNTIFS(A1_Individu_Data_Keadaan_SDMK!R$4:R$149285,B142,A1_Individu_Data_Keadaan_SDMK!U$4:U$149285,"Perempuan",A1_Individu_Data_Keadaan_SDMK!O$4:O$149285,C$2)))</f>
        <v>0</v>
      </c>
      <c r="E142" s="88">
        <f>SUM(C142:D142)</f>
        <v>0</v>
      </c>
      <c r="O142" s="35" t="s">
        <v>347</v>
      </c>
      <c r="P142" s="36">
        <f>IF(C$2="",COUNTIFS(A1_Individu_Data_Keadaan_SDMK!W$4:W$149285,O142,A1_Individu_Data_Keadaan_SDMK!U$4:U$149285,"Laki-Laki",A1_Individu_Data_Keadaan_SDMK!Q$4:Q$149285,B$41),IF(C$2&lt;&gt;"",COUNTIFS(A1_Individu_Data_Keadaan_SDMK!W$4:W$149285,O142,A1_Individu_Data_Keadaan_SDMK!U$4:U$149285,"Laki-Laki",A1_Individu_Data_Keadaan_SDMK!O$4:O$149285,C$2,A1_Individu_Data_Keadaan_SDMK!Q$4:Q$149285,B$41)))</f>
        <v>0</v>
      </c>
      <c r="Q142" s="36">
        <f>IF(C$2="",COUNTIFS(A1_Individu_Data_Keadaan_SDMK!W$4:W$149285,O142,A1_Individu_Data_Keadaan_SDMK!U$4:U$149285,"Perempuan",A1_Individu_Data_Keadaan_SDMK!Q$4:Q$149285,B$41),IF(C$2&lt;&gt;"",COUNTIFS(A1_Individu_Data_Keadaan_SDMK!W$4:W$149285,O142,A1_Individu_Data_Keadaan_SDMK!U$4:U$149285,"Perempuan",A1_Individu_Data_Keadaan_SDMK!O$4:O$149285,C$2,A1_Individu_Data_Keadaan_SDMK!Q$4:Q$149285,B$41)))</f>
        <v>0</v>
      </c>
      <c r="R142" s="36">
        <f>P142+Q142</f>
        <v>0</v>
      </c>
    </row>
    <row r="143" spans="1:18" ht="18.75" customHeight="1">
      <c r="A143" s="83"/>
      <c r="B143" s="87" t="s">
        <v>162</v>
      </c>
      <c r="C143" s="242">
        <f>IF(C$2="",COUNTIFS(A1_Individu_Data_Keadaan_SDMK!R$4:R$149285,B143,A1_Individu_Data_Keadaan_SDMK!U$4:U$149285,"Laki-Laki"),IF(C$2&lt;&gt;"",COUNTIFS(A1_Individu_Data_Keadaan_SDMK!R$4:R$149285,B143,A1_Individu_Data_Keadaan_SDMK!U$4:U$149285,"Laki-Laki",A1_Individu_Data_Keadaan_SDMK!O$4:O$149285,C$2)))</f>
        <v>0</v>
      </c>
      <c r="D143" s="242">
        <f>IF(C$2="",COUNTIFS(A1_Individu_Data_Keadaan_SDMK!R$4:R$149285,B143,A1_Individu_Data_Keadaan_SDMK!U$4:U$149285,"Perempuan"),IF(C$2&lt;&gt;"",COUNTIFS(A1_Individu_Data_Keadaan_SDMK!R$4:R$149285,B143,A1_Individu_Data_Keadaan_SDMK!U$4:U$149285,"Perempuan",A1_Individu_Data_Keadaan_SDMK!O$4:O$149285,C$2)))</f>
        <v>0</v>
      </c>
      <c r="E143" s="88">
        <f t="shared" ref="E143:E147" si="30">SUM(C143:D143)</f>
        <v>0</v>
      </c>
      <c r="O143" s="35" t="s">
        <v>295</v>
      </c>
      <c r="P143" s="36">
        <f>IF(C$2="",COUNTIFS(A1_Individu_Data_Keadaan_SDMK!W$4:W$149285,O143,A1_Individu_Data_Keadaan_SDMK!U$4:U$149285,"Laki-Laki",A1_Individu_Data_Keadaan_SDMK!Q$4:Q$149285,B$41),IF(C$2&lt;&gt;"",COUNTIFS(A1_Individu_Data_Keadaan_SDMK!W$4:W$149285,O143,A1_Individu_Data_Keadaan_SDMK!U$4:U$149285,"Laki-Laki",A1_Individu_Data_Keadaan_SDMK!O$4:O$149285,C$2,A1_Individu_Data_Keadaan_SDMK!Q$4:Q$149285,B$41)))</f>
        <v>0</v>
      </c>
      <c r="Q143" s="36">
        <f>IF(C$2="",COUNTIFS(A1_Individu_Data_Keadaan_SDMK!W$4:W$149285,O143,A1_Individu_Data_Keadaan_SDMK!U$4:U$149285,"Perempuan",A1_Individu_Data_Keadaan_SDMK!Q$4:Q$149285,B$41),IF(C$2&lt;&gt;"",COUNTIFS(A1_Individu_Data_Keadaan_SDMK!W$4:W$149285,O143,A1_Individu_Data_Keadaan_SDMK!U$4:U$149285,"Perempuan",A1_Individu_Data_Keadaan_SDMK!O$4:O$149285,C$2,A1_Individu_Data_Keadaan_SDMK!Q$4:Q$149285,B$41)))</f>
        <v>0</v>
      </c>
      <c r="R143" s="36">
        <f t="shared" ref="R143:R144" si="31">P143+Q143</f>
        <v>0</v>
      </c>
    </row>
    <row r="144" spans="1:18" ht="18.75" customHeight="1">
      <c r="A144" s="83"/>
      <c r="B144" s="87" t="s">
        <v>164</v>
      </c>
      <c r="C144" s="242">
        <f>IF(C$2="",COUNTIFS(A1_Individu_Data_Keadaan_SDMK!R$4:R$149285,B144,A1_Individu_Data_Keadaan_SDMK!U$4:U$149285,"Laki-Laki"),IF(C$2&lt;&gt;"",COUNTIFS(A1_Individu_Data_Keadaan_SDMK!R$4:R$149285,B144,A1_Individu_Data_Keadaan_SDMK!U$4:U$149285,"Laki-Laki",A1_Individu_Data_Keadaan_SDMK!O$4:O$149285,C$2)))</f>
        <v>1</v>
      </c>
      <c r="D144" s="242">
        <f>IF(C$2="",COUNTIFS(A1_Individu_Data_Keadaan_SDMK!R$4:R$149285,B144,A1_Individu_Data_Keadaan_SDMK!U$4:U$149285,"Perempuan"),IF(C$2&lt;&gt;"",COUNTIFS(A1_Individu_Data_Keadaan_SDMK!R$4:R$149285,B144,A1_Individu_Data_Keadaan_SDMK!U$4:U$149285,"Perempuan",A1_Individu_Data_Keadaan_SDMK!O$4:O$149285,C$2)))</f>
        <v>0</v>
      </c>
      <c r="E144" s="88">
        <f t="shared" si="30"/>
        <v>1</v>
      </c>
      <c r="O144" s="188" t="s">
        <v>9345</v>
      </c>
      <c r="P144" s="36">
        <f>IF(C$2="",COUNTIFS(A1_Individu_Data_Keadaan_SDMK!W$4:W$149285,O144,A1_Individu_Data_Keadaan_SDMK!U$4:U$149285,"Laki-Laki",A1_Individu_Data_Keadaan_SDMK!Q$4:Q$149285,B$41),IF(C$2&lt;&gt;"",COUNTIFS(A1_Individu_Data_Keadaan_SDMK!W$4:W$149285,O144,A1_Individu_Data_Keadaan_SDMK!U$4:U$149285,"Laki-Laki",A1_Individu_Data_Keadaan_SDMK!O$4:O$149285,C$2,A1_Individu_Data_Keadaan_SDMK!Q$4:Q$149285,B$41)))</f>
        <v>0</v>
      </c>
      <c r="Q144" s="36">
        <f>IF(C$2="",COUNTIFS(A1_Individu_Data_Keadaan_SDMK!W$4:W$149285,O144,A1_Individu_Data_Keadaan_SDMK!U$4:U$149285,"Perempuan",A1_Individu_Data_Keadaan_SDMK!Q$4:Q$149285,B$41),IF(C$2&lt;&gt;"",COUNTIFS(A1_Individu_Data_Keadaan_SDMK!W$4:W$149285,O144,A1_Individu_Data_Keadaan_SDMK!U$4:U$149285,"Perempuan",A1_Individu_Data_Keadaan_SDMK!O$4:O$149285,C$2,A1_Individu_Data_Keadaan_SDMK!Q$4:Q$149285,B$41)))</f>
        <v>0</v>
      </c>
      <c r="R144" s="36">
        <f t="shared" si="31"/>
        <v>0</v>
      </c>
    </row>
    <row r="145" spans="1:18" ht="18.75" customHeight="1">
      <c r="A145" s="83"/>
      <c r="B145" s="87" t="s">
        <v>166</v>
      </c>
      <c r="C145" s="242">
        <f>IF(C$2="",COUNTIFS(A1_Individu_Data_Keadaan_SDMK!R$4:R$149285,B145,A1_Individu_Data_Keadaan_SDMK!U$4:U$149285,"Laki-Laki"),IF(C$2&lt;&gt;"",COUNTIFS(A1_Individu_Data_Keadaan_SDMK!R$4:R$149285,B145,A1_Individu_Data_Keadaan_SDMK!U$4:U$149285,"Laki-Laki",A1_Individu_Data_Keadaan_SDMK!O$4:O$149285,C$2)))</f>
        <v>0</v>
      </c>
      <c r="D145" s="242">
        <f>IF(C$2="",COUNTIFS(A1_Individu_Data_Keadaan_SDMK!R$4:R$149285,B145,A1_Individu_Data_Keadaan_SDMK!U$4:U$149285,"Perempuan"),IF(C$2&lt;&gt;"",COUNTIFS(A1_Individu_Data_Keadaan_SDMK!R$4:R$149285,B145,A1_Individu_Data_Keadaan_SDMK!U$4:U$149285,"Perempuan",A1_Individu_Data_Keadaan_SDMK!O$4:O$149285,C$2)))</f>
        <v>0</v>
      </c>
      <c r="E145" s="88">
        <f t="shared" si="30"/>
        <v>0</v>
      </c>
      <c r="O145" s="450" t="s">
        <v>9218</v>
      </c>
      <c r="P145" s="39">
        <f>SUM(P141:P144)</f>
        <v>1</v>
      </c>
      <c r="Q145" s="39">
        <f t="shared" ref="Q145:R145" si="32">SUM(Q141:Q144)</f>
        <v>0</v>
      </c>
      <c r="R145" s="39">
        <f t="shared" si="32"/>
        <v>1</v>
      </c>
    </row>
    <row r="146" spans="1:18" ht="18.75" customHeight="1">
      <c r="A146" s="83"/>
      <c r="B146" s="87" t="s">
        <v>168</v>
      </c>
      <c r="C146" s="242">
        <f>IF(C$2="",COUNTIFS(A1_Individu_Data_Keadaan_SDMK!R$4:R$149285,B146,A1_Individu_Data_Keadaan_SDMK!U$4:U$149285,"Laki-Laki"),IF(C$2&lt;&gt;"",COUNTIFS(A1_Individu_Data_Keadaan_SDMK!R$4:R$149285,B146,A1_Individu_Data_Keadaan_SDMK!U$4:U$149285,"Laki-Laki",A1_Individu_Data_Keadaan_SDMK!O$4:O$149285,C$2)))</f>
        <v>0</v>
      </c>
      <c r="D146" s="242">
        <f>IF(C$2="",COUNTIFS(A1_Individu_Data_Keadaan_SDMK!R$4:R$149285,B146,A1_Individu_Data_Keadaan_SDMK!U$4:U$149285,"Perempuan"),IF(C$2&lt;&gt;"",COUNTIFS(A1_Individu_Data_Keadaan_SDMK!R$4:R$149285,B146,A1_Individu_Data_Keadaan_SDMK!U$4:U$149285,"Perempuan",A1_Individu_Data_Keadaan_SDMK!O$4:O$149285,C$2)))</f>
        <v>0</v>
      </c>
      <c r="E146" s="88">
        <f t="shared" si="30"/>
        <v>0</v>
      </c>
    </row>
    <row r="147" spans="1:18" ht="18.75" customHeight="1">
      <c r="A147" s="83"/>
      <c r="B147" s="87" t="s">
        <v>170</v>
      </c>
      <c r="C147" s="242">
        <f>IF(C$2="",COUNTIFS(A1_Individu_Data_Keadaan_SDMK!R$4:R$149285,B147,A1_Individu_Data_Keadaan_SDMK!U$4:U$149285,"Laki-Laki"),IF(C$2&lt;&gt;"",COUNTIFS(A1_Individu_Data_Keadaan_SDMK!R$4:R$149285,B147,A1_Individu_Data_Keadaan_SDMK!U$4:U$149285,"Laki-Laki",A1_Individu_Data_Keadaan_SDMK!O$4:O$149285,C$2)))</f>
        <v>0</v>
      </c>
      <c r="D147" s="242">
        <f>IF(C$2="",COUNTIFS(A1_Individu_Data_Keadaan_SDMK!R$4:R$149285,B147,A1_Individu_Data_Keadaan_SDMK!U$4:U$149285,"Perempuan"),IF(C$2&lt;&gt;"",COUNTIFS(A1_Individu_Data_Keadaan_SDMK!R$4:R$149285,B147,A1_Individu_Data_Keadaan_SDMK!U$4:U$149285,"Perempuan",A1_Individu_Data_Keadaan_SDMK!O$4:O$149285,C$2)))</f>
        <v>0</v>
      </c>
      <c r="E147" s="88">
        <f t="shared" si="30"/>
        <v>0</v>
      </c>
    </row>
    <row r="148" spans="1:18" ht="18.75" customHeight="1">
      <c r="A148" s="83"/>
      <c r="B148" s="86" t="s">
        <v>9218</v>
      </c>
      <c r="C148" s="89">
        <f>SUM(C142:C147)</f>
        <v>1</v>
      </c>
      <c r="D148" s="89">
        <f t="shared" ref="D148:E148" si="33">SUM(D142:D147)</f>
        <v>0</v>
      </c>
      <c r="E148" s="89">
        <f t="shared" si="33"/>
        <v>1</v>
      </c>
    </row>
    <row r="154" spans="1:18" ht="18" customHeight="1"/>
    <row r="155" spans="1:18" ht="15.75">
      <c r="A155" s="81">
        <v>11.1</v>
      </c>
      <c r="B155" s="90" t="s">
        <v>9460</v>
      </c>
      <c r="C155" s="83"/>
      <c r="D155" s="83"/>
      <c r="N155" s="30">
        <v>11.2</v>
      </c>
      <c r="O155" s="31" t="s">
        <v>12336</v>
      </c>
    </row>
    <row r="156" spans="1:18">
      <c r="A156" s="83"/>
      <c r="B156" s="83"/>
      <c r="C156" s="83"/>
      <c r="D156" s="83"/>
      <c r="O156" s="458" t="s">
        <v>12337</v>
      </c>
      <c r="P156" s="741" t="s">
        <v>9201</v>
      </c>
      <c r="Q156" s="742"/>
      <c r="R156" s="450" t="s">
        <v>1635</v>
      </c>
    </row>
    <row r="157" spans="1:18" ht="18.75" customHeight="1">
      <c r="A157" s="83"/>
      <c r="B157" s="244" t="s">
        <v>9461</v>
      </c>
      <c r="C157" s="743" t="s">
        <v>9201</v>
      </c>
      <c r="D157" s="744"/>
      <c r="E157" s="745" t="s">
        <v>1635</v>
      </c>
      <c r="O157" s="459"/>
      <c r="P157" s="450" t="s">
        <v>9202</v>
      </c>
      <c r="Q157" s="450" t="s">
        <v>9203</v>
      </c>
      <c r="R157" s="450"/>
    </row>
    <row r="158" spans="1:18" ht="16.5" customHeight="1">
      <c r="A158" s="83"/>
      <c r="B158" s="245"/>
      <c r="C158" s="86" t="s">
        <v>9202</v>
      </c>
      <c r="D158" s="86" t="s">
        <v>9203</v>
      </c>
      <c r="E158" s="746"/>
      <c r="O158" s="35" t="s">
        <v>581</v>
      </c>
      <c r="P158" s="36">
        <f>IF(C$2="",COUNTIFS(A1_Individu_Data_Keadaan_SDMK!W$4:W$149285,O158,A1_Individu_Data_Keadaan_SDMK!U$4:U$149285,"Laki-Laki",A1_Individu_Data_Keadaan_SDMK!Q$4:Q$149285,B$43),IF(C$2&lt;&gt;"",COUNTIFS(A1_Individu_Data_Keadaan_SDMK!W$4:W$149285,O158,A1_Individu_Data_Keadaan_SDMK!U$4:U$149285,"Laki-Laki",A1_Individu_Data_Keadaan_SDMK!O$4:O$149285,C$2,A1_Individu_Data_Keadaan_SDMK!Q$4:Q$149285,B$43)))</f>
        <v>0</v>
      </c>
      <c r="Q158" s="36">
        <f>IF(C$2="",COUNTIFS(A1_Individu_Data_Keadaan_SDMK!W$4:W$149285,O158,A1_Individu_Data_Keadaan_SDMK!U$4:U$149285,"Perempuan",A1_Individu_Data_Keadaan_SDMK!Q$4:Q$149285,B$43),IF(C$2&lt;&gt;"",COUNTIFS(A1_Individu_Data_Keadaan_SDMK!W$4:W$149285,O158,A1_Individu_Data_Keadaan_SDMK!U$4:U$149285,"Perempuan",A1_Individu_Data_Keadaan_SDMK!O$4:O$149285,C$2,A1_Individu_Data_Keadaan_SDMK!Q$4:Q$149285,B$43)))</f>
        <v>1</v>
      </c>
      <c r="R158" s="36">
        <f>P158+Q158</f>
        <v>1</v>
      </c>
    </row>
    <row r="159" spans="1:18" ht="18" customHeight="1">
      <c r="A159" s="83"/>
      <c r="B159" s="87" t="s">
        <v>178</v>
      </c>
      <c r="C159" s="242">
        <f>IF(C$2="",COUNTIFS(A1_Individu_Data_Keadaan_SDMK!R$4:R$149285,B159,A1_Individu_Data_Keadaan_SDMK!U$4:U$149285,"Laki-Laki"),IF(C$2&lt;&gt;"",COUNTIFS(A1_Individu_Data_Keadaan_SDMK!R$4:R$149285,B159,A1_Individu_Data_Keadaan_SDMK!U$4:U$149285,"Laki-Laki",A1_Individu_Data_Keadaan_SDMK!O$4:O$149285,C$2)))</f>
        <v>0</v>
      </c>
      <c r="D159" s="242">
        <f>IF(C$2="",COUNTIFS(A1_Individu_Data_Keadaan_SDMK!R$4:R$149285,B159,A1_Individu_Data_Keadaan_SDMK!U$4:U$149285,"Perempuan"),IF(C$2&lt;&gt;"",COUNTIFS(A1_Individu_Data_Keadaan_SDMK!R$4:R$149285,B159,A1_Individu_Data_Keadaan_SDMK!U$4:U$149285,"Perempuan",A1_Individu_Data_Keadaan_SDMK!O$4:O$149285,C$2)))</f>
        <v>0</v>
      </c>
      <c r="E159" s="242">
        <f>SUM(C159:D159)</f>
        <v>0</v>
      </c>
      <c r="O159" s="35" t="s">
        <v>393</v>
      </c>
      <c r="P159" s="36">
        <f>IF(C$2="",COUNTIFS(A1_Individu_Data_Keadaan_SDMK!W$4:W$149285,O159,A1_Individu_Data_Keadaan_SDMK!U$4:U$149285,"Laki-Laki",A1_Individu_Data_Keadaan_SDMK!Q$4:Q$149285,B$43),IF(C$2&lt;&gt;"",COUNTIFS(A1_Individu_Data_Keadaan_SDMK!W$4:W$149285,O159,A1_Individu_Data_Keadaan_SDMK!U$4:U$149285,"Laki-Laki",A1_Individu_Data_Keadaan_SDMK!O$4:O$149285,C$2,A1_Individu_Data_Keadaan_SDMK!Q$4:Q$149285,B$43)))</f>
        <v>0</v>
      </c>
      <c r="Q159" s="36">
        <f>IF(C$2="",COUNTIFS(A1_Individu_Data_Keadaan_SDMK!W$4:W$149285,O159,A1_Individu_Data_Keadaan_SDMK!U$4:U$149285,"Perempuan",A1_Individu_Data_Keadaan_SDMK!Q$4:Q$149285,B$43),IF(C$2&lt;&gt;"",COUNTIFS(A1_Individu_Data_Keadaan_SDMK!W$4:W$149285,O159,A1_Individu_Data_Keadaan_SDMK!U$4:U$149285,"Perempuan",A1_Individu_Data_Keadaan_SDMK!O$4:O$149285,C$2,A1_Individu_Data_Keadaan_SDMK!Q$4:Q$149285,B$43)))</f>
        <v>0</v>
      </c>
      <c r="R159" s="36">
        <f>P159+Q159</f>
        <v>0</v>
      </c>
    </row>
    <row r="160" spans="1:18" ht="18" customHeight="1">
      <c r="A160" s="83"/>
      <c r="B160" s="87" t="s">
        <v>180</v>
      </c>
      <c r="C160" s="242">
        <f>IF(C$2="",COUNTIFS(A1_Individu_Data_Keadaan_SDMK!R$4:R$149285,B160,A1_Individu_Data_Keadaan_SDMK!U$4:U$149285,"Laki-Laki"),IF(C$2&lt;&gt;"",COUNTIFS(A1_Individu_Data_Keadaan_SDMK!R$4:R$149285,B160,A1_Individu_Data_Keadaan_SDMK!U$4:U$149285,"Laki-Laki",A1_Individu_Data_Keadaan_SDMK!O$4:O$149285,C$2)))</f>
        <v>0</v>
      </c>
      <c r="D160" s="242">
        <f>IF(C$2="",COUNTIFS(A1_Individu_Data_Keadaan_SDMK!R$4:R$149285,B160,A1_Individu_Data_Keadaan_SDMK!U$4:U$149285,"Perempuan"),IF(C$2&lt;&gt;"",COUNTIFS(A1_Individu_Data_Keadaan_SDMK!R$4:R$149285,B160,A1_Individu_Data_Keadaan_SDMK!U$4:U$149285,"Perempuan",A1_Individu_Data_Keadaan_SDMK!O$4:O$149285,C$2)))</f>
        <v>0</v>
      </c>
      <c r="E160" s="242">
        <f t="shared" ref="E160:E165" si="34">SUM(C160:D160)</f>
        <v>0</v>
      </c>
      <c r="O160" s="427" t="s">
        <v>436</v>
      </c>
      <c r="P160" s="36">
        <f>IF(C$2="",COUNTIFS(A1_Individu_Data_Keadaan_SDMK!W$4:W$149285,O160,A1_Individu_Data_Keadaan_SDMK!U$4:U$149285,"Laki-Laki",A1_Individu_Data_Keadaan_SDMK!Q$4:Q$149285,B$43),IF(C$2&lt;&gt;"",COUNTIFS(A1_Individu_Data_Keadaan_SDMK!W$4:W$149285,O160,A1_Individu_Data_Keadaan_SDMK!U$4:U$149285,"Laki-Laki",A1_Individu_Data_Keadaan_SDMK!O$4:O$149285,C$2,A1_Individu_Data_Keadaan_SDMK!Q$4:Q$149285,B$43)))</f>
        <v>0</v>
      </c>
      <c r="Q160" s="36">
        <f>IF(C$2="",COUNTIFS(A1_Individu_Data_Keadaan_SDMK!W$4:W$149285,O160,A1_Individu_Data_Keadaan_SDMK!U$4:U$149285,"Perempuan",A1_Individu_Data_Keadaan_SDMK!Q$4:Q$149285,B$43),IF(C$2&lt;&gt;"",COUNTIFS(A1_Individu_Data_Keadaan_SDMK!W$4:W$149285,O160,A1_Individu_Data_Keadaan_SDMK!U$4:U$149285,"Perempuan",A1_Individu_Data_Keadaan_SDMK!O$4:O$149285,C$2,A1_Individu_Data_Keadaan_SDMK!Q$4:Q$149285,B$43)))</f>
        <v>0</v>
      </c>
      <c r="R160" s="36">
        <f t="shared" ref="R160" si="35">P160+Q160</f>
        <v>0</v>
      </c>
    </row>
    <row r="161" spans="1:18" ht="18" customHeight="1">
      <c r="A161" s="83"/>
      <c r="B161" s="87" t="s">
        <v>182</v>
      </c>
      <c r="C161" s="242">
        <f>IF(C$2="",COUNTIFS(A1_Individu_Data_Keadaan_SDMK!R$4:R$149285,B161,A1_Individu_Data_Keadaan_SDMK!U$4:U$149285,"Laki-Laki"),IF(C$2&lt;&gt;"",COUNTIFS(A1_Individu_Data_Keadaan_SDMK!R$4:R$149285,B161,A1_Individu_Data_Keadaan_SDMK!U$4:U$149285,"Laki-Laki",A1_Individu_Data_Keadaan_SDMK!O$4:O$149285,C$2)))</f>
        <v>0</v>
      </c>
      <c r="D161" s="242">
        <f>IF(C$2="",COUNTIFS(A1_Individu_Data_Keadaan_SDMK!R$4:R$149285,B161,A1_Individu_Data_Keadaan_SDMK!U$4:U$149285,"Perempuan"),IF(C$2&lt;&gt;"",COUNTIFS(A1_Individu_Data_Keadaan_SDMK!R$4:R$149285,B161,A1_Individu_Data_Keadaan_SDMK!U$4:U$149285,"Perempuan",A1_Individu_Data_Keadaan_SDMK!O$4:O$149285,C$2)))</f>
        <v>1</v>
      </c>
      <c r="E161" s="242">
        <f t="shared" si="34"/>
        <v>1</v>
      </c>
      <c r="O161" s="188" t="s">
        <v>9345</v>
      </c>
      <c r="P161" s="36">
        <f>IF(C$2="",COUNTIFS(A1_Individu_Data_Keadaan_SDMK!W$4:W$149285,O161,A1_Individu_Data_Keadaan_SDMK!U$4:U$149285,"Laki-Laki",A1_Individu_Data_Keadaan_SDMK!Q$4:Q$149285,B$43),IF(C$2&lt;&gt;"",COUNTIFS(A1_Individu_Data_Keadaan_SDMK!W$4:W$149285,O161,A1_Individu_Data_Keadaan_SDMK!U$4:U$149285,"Laki-Laki",A1_Individu_Data_Keadaan_SDMK!O$4:O$149285,C$2,A1_Individu_Data_Keadaan_SDMK!Q$4:Q$149285,B$43)))</f>
        <v>0</v>
      </c>
      <c r="Q161" s="36">
        <f>IF(C$2="",COUNTIFS(A1_Individu_Data_Keadaan_SDMK!W$4:W$149285,O161,A1_Individu_Data_Keadaan_SDMK!U$4:U$149285,"Perempuan",A1_Individu_Data_Keadaan_SDMK!Q$4:Q$149285,B$43),IF(C$2&lt;&gt;"",COUNTIFS(A1_Individu_Data_Keadaan_SDMK!W$4:W$149285,O161,A1_Individu_Data_Keadaan_SDMK!U$4:U$149285,"Perempuan",A1_Individu_Data_Keadaan_SDMK!O$4:O$149285,C$2,A1_Individu_Data_Keadaan_SDMK!Q$4:Q$149285,B$43)))</f>
        <v>0</v>
      </c>
      <c r="R161" s="36"/>
    </row>
    <row r="162" spans="1:18" ht="18" customHeight="1">
      <c r="A162" s="83"/>
      <c r="B162" s="87" t="s">
        <v>184</v>
      </c>
      <c r="C162" s="242">
        <f>IF(C$2="",COUNTIFS(A1_Individu_Data_Keadaan_SDMK!R$4:R$149285,B162,A1_Individu_Data_Keadaan_SDMK!U$4:U$149285,"Laki-Laki"),IF(C$2&lt;&gt;"",COUNTIFS(A1_Individu_Data_Keadaan_SDMK!R$4:R$149285,B162,A1_Individu_Data_Keadaan_SDMK!U$4:U$149285,"Laki-Laki",A1_Individu_Data_Keadaan_SDMK!O$4:O$149285,C$2)))</f>
        <v>0</v>
      </c>
      <c r="D162" s="242">
        <f>IF(C$2="",COUNTIFS(A1_Individu_Data_Keadaan_SDMK!R$4:R$149285,B162,A1_Individu_Data_Keadaan_SDMK!U$4:U$149285,"Perempuan"),IF(C$2&lt;&gt;"",COUNTIFS(A1_Individu_Data_Keadaan_SDMK!R$4:R$149285,B162,A1_Individu_Data_Keadaan_SDMK!U$4:U$149285,"Perempuan",A1_Individu_Data_Keadaan_SDMK!O$4:O$149285,C$2)))</f>
        <v>0</v>
      </c>
      <c r="E162" s="242">
        <f t="shared" si="34"/>
        <v>0</v>
      </c>
      <c r="O162" s="450" t="s">
        <v>9218</v>
      </c>
      <c r="P162" s="39">
        <f>SUM(P158:P161)</f>
        <v>0</v>
      </c>
      <c r="Q162" s="39">
        <f t="shared" ref="Q162:R162" si="36">SUM(Q158:Q161)</f>
        <v>1</v>
      </c>
      <c r="R162" s="39">
        <f t="shared" si="36"/>
        <v>1</v>
      </c>
    </row>
    <row r="163" spans="1:18" ht="18" customHeight="1">
      <c r="A163" s="83"/>
      <c r="B163" s="87" t="s">
        <v>186</v>
      </c>
      <c r="C163" s="242">
        <f>IF(C$2="",COUNTIFS(A1_Individu_Data_Keadaan_SDMK!R$4:R$149285,B163,A1_Individu_Data_Keadaan_SDMK!U$4:U$149285,"Laki-Laki"),IF(C$2&lt;&gt;"",COUNTIFS(A1_Individu_Data_Keadaan_SDMK!R$4:R$149285,B163,A1_Individu_Data_Keadaan_SDMK!U$4:U$149285,"Laki-Laki",A1_Individu_Data_Keadaan_SDMK!O$4:O$149285,C$2)))</f>
        <v>0</v>
      </c>
      <c r="D163" s="242">
        <f>IF(C$2="",COUNTIFS(A1_Individu_Data_Keadaan_SDMK!R$4:R$149285,B163,A1_Individu_Data_Keadaan_SDMK!U$4:U$149285,"Perempuan"),IF(C$2&lt;&gt;"",COUNTIFS(A1_Individu_Data_Keadaan_SDMK!R$4:R$149285,B163,A1_Individu_Data_Keadaan_SDMK!U$4:U$149285,"Perempuan",A1_Individu_Data_Keadaan_SDMK!O$4:O$149285,C$2)))</f>
        <v>1</v>
      </c>
      <c r="E163" s="242">
        <f t="shared" si="34"/>
        <v>1</v>
      </c>
    </row>
    <row r="164" spans="1:18" ht="18" customHeight="1">
      <c r="A164" s="83"/>
      <c r="B164" s="87" t="s">
        <v>188</v>
      </c>
      <c r="C164" s="242">
        <f>IF(C$2="",COUNTIFS(A1_Individu_Data_Keadaan_SDMK!R$4:R$149285,B164,A1_Individu_Data_Keadaan_SDMK!U$4:U$149285,"Laki-Laki"),IF(C$2&lt;&gt;"",COUNTIFS(A1_Individu_Data_Keadaan_SDMK!R$4:R$149285,B164,A1_Individu_Data_Keadaan_SDMK!U$4:U$149285,"Laki-Laki",A1_Individu_Data_Keadaan_SDMK!O$4:O$149285,C$2)))</f>
        <v>0</v>
      </c>
      <c r="D164" s="242">
        <f>IF(C$2="",COUNTIFS(A1_Individu_Data_Keadaan_SDMK!R$4:R$149285,B164,A1_Individu_Data_Keadaan_SDMK!U$4:U$149285,"Perempuan"),IF(C$2&lt;&gt;"",COUNTIFS(A1_Individu_Data_Keadaan_SDMK!R$4:R$149285,B164,A1_Individu_Data_Keadaan_SDMK!U$4:U$149285,"Perempuan",A1_Individu_Data_Keadaan_SDMK!O$4:O$149285,C$2)))</f>
        <v>0</v>
      </c>
      <c r="E164" s="242">
        <f t="shared" si="34"/>
        <v>0</v>
      </c>
    </row>
    <row r="165" spans="1:18" ht="18" customHeight="1">
      <c r="A165" s="83"/>
      <c r="B165" s="87" t="s">
        <v>190</v>
      </c>
      <c r="C165" s="242">
        <f>IF(C$2="",COUNTIFS(A1_Individu_Data_Keadaan_SDMK!R$4:R$149285,B165,A1_Individu_Data_Keadaan_SDMK!U$4:U$149285,"Laki-Laki"),IF(C$2&lt;&gt;"",COUNTIFS(A1_Individu_Data_Keadaan_SDMK!R$4:R$149285,B165,A1_Individu_Data_Keadaan_SDMK!U$4:U$149285,"Laki-Laki",A1_Individu_Data_Keadaan_SDMK!O$4:O$149285,C$2)))</f>
        <v>0</v>
      </c>
      <c r="D165" s="242">
        <f>IF(C$2="",COUNTIFS(A1_Individu_Data_Keadaan_SDMK!R$4:R$149285,B165,A1_Individu_Data_Keadaan_SDMK!U$4:U$149285,"Perempuan"),IF(C$2&lt;&gt;"",COUNTIFS(A1_Individu_Data_Keadaan_SDMK!R$4:R$149285,B165,A1_Individu_Data_Keadaan_SDMK!U$4:U$149285,"Perempuan",A1_Individu_Data_Keadaan_SDMK!O$4:O$149285,C$2)))</f>
        <v>0</v>
      </c>
      <c r="E165" s="242">
        <f t="shared" si="34"/>
        <v>0</v>
      </c>
    </row>
    <row r="166" spans="1:18" ht="22.5" customHeight="1">
      <c r="A166" s="83"/>
      <c r="B166" s="86" t="s">
        <v>9218</v>
      </c>
      <c r="C166" s="243">
        <f>SUM(C159:C165)</f>
        <v>0</v>
      </c>
      <c r="D166" s="243">
        <f>SUM(D159:D165)</f>
        <v>2</v>
      </c>
      <c r="E166" s="243">
        <f>SUM(E159:E165)</f>
        <v>2</v>
      </c>
    </row>
    <row r="168" spans="1:18" ht="54.95" customHeight="1"/>
    <row r="169" spans="1:18" ht="15.75">
      <c r="A169" s="81">
        <v>12.1</v>
      </c>
      <c r="B169" s="90" t="s">
        <v>9459</v>
      </c>
      <c r="C169" s="83"/>
      <c r="D169" s="83"/>
      <c r="N169" s="30">
        <v>12.2</v>
      </c>
      <c r="O169" s="31" t="s">
        <v>12332</v>
      </c>
    </row>
    <row r="170" spans="1:18">
      <c r="A170" s="83"/>
      <c r="B170" s="83"/>
      <c r="C170" s="83"/>
      <c r="D170" s="83"/>
    </row>
    <row r="171" spans="1:18" ht="17.25" customHeight="1">
      <c r="A171" s="83"/>
      <c r="B171" s="244" t="s">
        <v>9462</v>
      </c>
      <c r="C171" s="743" t="s">
        <v>9201</v>
      </c>
      <c r="D171" s="744"/>
      <c r="E171" s="745" t="s">
        <v>1635</v>
      </c>
      <c r="O171" s="458" t="s">
        <v>12333</v>
      </c>
      <c r="P171" s="741" t="s">
        <v>9201</v>
      </c>
      <c r="Q171" s="742"/>
      <c r="R171" s="450" t="s">
        <v>1635</v>
      </c>
    </row>
    <row r="172" spans="1:18" ht="18.75" customHeight="1">
      <c r="A172" s="83"/>
      <c r="B172" s="245"/>
      <c r="C172" s="86" t="s">
        <v>9202</v>
      </c>
      <c r="D172" s="86" t="s">
        <v>9203</v>
      </c>
      <c r="E172" s="746"/>
      <c r="O172" s="459"/>
      <c r="P172" s="450" t="s">
        <v>9202</v>
      </c>
      <c r="Q172" s="450" t="s">
        <v>9203</v>
      </c>
      <c r="R172" s="450"/>
    </row>
    <row r="173" spans="1:18" ht="15" customHeight="1">
      <c r="A173" s="83"/>
      <c r="B173" s="87" t="s">
        <v>231</v>
      </c>
      <c r="C173" s="242">
        <f>IF(C$2="",COUNTIFS(A1_Individu_Data_Keadaan_SDMK!R$4:R$149285,B173,A1_Individu_Data_Keadaan_SDMK!U$4:U$149285,"Laki-Laki"),IF(C$2&lt;&gt;"",COUNTIFS(A1_Individu_Data_Keadaan_SDMK!R$4:R$149285,B173,A1_Individu_Data_Keadaan_SDMK!U$4:U$149285,"Laki-Laki",A1_Individu_Data_Keadaan_SDMK!O$4:O$149285,C$2)))</f>
        <v>0</v>
      </c>
      <c r="D173" s="242">
        <f>IF(C$2="",COUNTIFS(A1_Individu_Data_Keadaan_SDMK!R$4:R$149285,B173,A1_Individu_Data_Keadaan_SDMK!U$4:U$149285,"Perempuan"),IF(C$2&lt;&gt;"",COUNTIFS(A1_Individu_Data_Keadaan_SDMK!R$4:R$149285,B173,A1_Individu_Data_Keadaan_SDMK!U$4:U$149285,"Perempuan",A1_Individu_Data_Keadaan_SDMK!O$4:O$149285,C$2)))</f>
        <v>2</v>
      </c>
      <c r="E173" s="242">
        <f>SUM(C173:D173)</f>
        <v>2</v>
      </c>
      <c r="O173" s="270" t="s">
        <v>575</v>
      </c>
      <c r="P173" s="36">
        <f>IF(C$2="",COUNTIFS(A1_Individu_Data_Keadaan_SDMK!W$4:W$149285,O173,A1_Individu_Data_Keadaan_SDMK!U$4:U$149285,"Laki-Laki",A1_Individu_Data_Keadaan_SDMK!Q$4:Q$149285,B$44),IF(C$2&lt;&gt;"",COUNTIFS(A1_Individu_Data_Keadaan_SDMK!W$4:W$149285,O173,A1_Individu_Data_Keadaan_SDMK!U$4:U$149285,"Laki-Laki",A1_Individu_Data_Keadaan_SDMK!O$4:O$149285,C$2,A1_Individu_Data_Keadaan_SDMK!Q$4:Q$149285,B$44)))</f>
        <v>0</v>
      </c>
      <c r="Q173" s="36">
        <f>IF(C$2="",COUNTIFS(A1_Individu_Data_Keadaan_SDMK!W$4:W$149285,O173,A1_Individu_Data_Keadaan_SDMK!U$4:U$149285,"Perempuan",A1_Individu_Data_Keadaan_SDMK!Q$4:Q$149285,B$44),IF(C$2&lt;&gt;"",COUNTIFS(A1_Individu_Data_Keadaan_SDMK!W$4:W$149285,O173,A1_Individu_Data_Keadaan_SDMK!U$4:U$149285,"Perempuan",A1_Individu_Data_Keadaan_SDMK!O$4:O$149285,C$2,A1_Individu_Data_Keadaan_SDMK!Q$4:Q$149285,B$44)))</f>
        <v>0</v>
      </c>
      <c r="R173" s="36">
        <f>P173+Q173</f>
        <v>0</v>
      </c>
    </row>
    <row r="174" spans="1:18" ht="15.75" customHeight="1">
      <c r="A174" s="83"/>
      <c r="B174" s="87" t="s">
        <v>193</v>
      </c>
      <c r="C174" s="242">
        <f>IF(C$2="",COUNTIFS(A1_Individu_Data_Keadaan_SDMK!R$4:R$149285,B174,A1_Individu_Data_Keadaan_SDMK!U$4:U$149285,"Laki-Laki"),IF(C$2&lt;&gt;"",COUNTIFS(A1_Individu_Data_Keadaan_SDMK!R$4:R$149285,B174,A1_Individu_Data_Keadaan_SDMK!U$4:U$149285,"Laki-Laki",A1_Individu_Data_Keadaan_SDMK!O$4:O$149285,C$2)))</f>
        <v>4</v>
      </c>
      <c r="D174" s="242">
        <f>IF(C$2="",COUNTIFS(A1_Individu_Data_Keadaan_SDMK!R$4:R$149285,B174,A1_Individu_Data_Keadaan_SDMK!U$4:U$149285,"Perempuan"),IF(C$2&lt;&gt;"",COUNTIFS(A1_Individu_Data_Keadaan_SDMK!R$4:R$149285,B174,A1_Individu_Data_Keadaan_SDMK!U$4:U$149285,"Perempuan",A1_Individu_Data_Keadaan_SDMK!O$4:O$149285,C$2)))</f>
        <v>0</v>
      </c>
      <c r="E174" s="242">
        <f t="shared" ref="E174:E175" si="37">SUM(C174:D174)</f>
        <v>4</v>
      </c>
      <c r="O174" s="35" t="s">
        <v>578</v>
      </c>
      <c r="P174" s="36">
        <f>IF(C$2="",COUNTIFS(A1_Individu_Data_Keadaan_SDMK!W$4:W$149285,O174,A1_Individu_Data_Keadaan_SDMK!U$4:U$149285,"Laki-Laki",A1_Individu_Data_Keadaan_SDMK!Q$4:Q$149285,B$44),IF(C$2&lt;&gt;"",COUNTIFS(A1_Individu_Data_Keadaan_SDMK!W$4:W$149285,O174,A1_Individu_Data_Keadaan_SDMK!U$4:U$149285,"Laki-Laki",A1_Individu_Data_Keadaan_SDMK!O$4:O$149285,C$2,A1_Individu_Data_Keadaan_SDMK!Q$4:Q$149285,B$44)))</f>
        <v>1</v>
      </c>
      <c r="Q174" s="36">
        <f>IF(C$2="",COUNTIFS(A1_Individu_Data_Keadaan_SDMK!W$4:W$149285,O174,A1_Individu_Data_Keadaan_SDMK!U$4:U$149285,"Perempuan",A1_Individu_Data_Keadaan_SDMK!Q$4:Q$149285,B$44),IF(C$2&lt;&gt;"",COUNTIFS(A1_Individu_Data_Keadaan_SDMK!W$4:W$149285,O174,A1_Individu_Data_Keadaan_SDMK!U$4:U$149285,"Perempuan",A1_Individu_Data_Keadaan_SDMK!O$4:O$149285,C$2,A1_Individu_Data_Keadaan_SDMK!Q$4:Q$149285,B$44)))</f>
        <v>0</v>
      </c>
      <c r="R174" s="36">
        <f>P174+Q174</f>
        <v>1</v>
      </c>
    </row>
    <row r="175" spans="1:18" ht="16.5" customHeight="1">
      <c r="A175" s="83"/>
      <c r="B175" s="87" t="s">
        <v>219</v>
      </c>
      <c r="C175" s="242">
        <f>IF(C$2="",COUNTIFS(A1_Individu_Data_Keadaan_SDMK!R$4:R$149285,B175,A1_Individu_Data_Keadaan_SDMK!U$4:U$149285,"Laki-Laki"),IF(C$2&lt;&gt;"",COUNTIFS(A1_Individu_Data_Keadaan_SDMK!R$4:R$149285,B175,A1_Individu_Data_Keadaan_SDMK!U$4:U$149285,"Laki-Laki",A1_Individu_Data_Keadaan_SDMK!O$4:O$149285,C$2)))</f>
        <v>0</v>
      </c>
      <c r="D175" s="242">
        <f>IF(C$2="",COUNTIFS(A1_Individu_Data_Keadaan_SDMK!R$4:R$149285,B175,A1_Individu_Data_Keadaan_SDMK!U$4:U$149285,"Perempuan"),IF(C$2&lt;&gt;"",COUNTIFS(A1_Individu_Data_Keadaan_SDMK!R$4:R$149285,B175,A1_Individu_Data_Keadaan_SDMK!U$4:U$149285,"Perempuan",A1_Individu_Data_Keadaan_SDMK!O$4:O$149285,C$2)))</f>
        <v>0</v>
      </c>
      <c r="E175" s="242">
        <f t="shared" si="37"/>
        <v>0</v>
      </c>
      <c r="O175" s="35" t="s">
        <v>581</v>
      </c>
      <c r="P175" s="36">
        <f>IF(C$2="",COUNTIFS(A1_Individu_Data_Keadaan_SDMK!W$4:W$149285,O175,A1_Individu_Data_Keadaan_SDMK!U$4:U$149285,"Laki-Laki",A1_Individu_Data_Keadaan_SDMK!Q$4:Q$149285,B$44),IF(C$2&lt;&gt;"",COUNTIFS(A1_Individu_Data_Keadaan_SDMK!W$4:W$149285,O175,A1_Individu_Data_Keadaan_SDMK!U$4:U$149285,"Laki-Laki",A1_Individu_Data_Keadaan_SDMK!O$4:O$149285,C$2,A1_Individu_Data_Keadaan_SDMK!Q$4:Q$149285,B$44)))</f>
        <v>2</v>
      </c>
      <c r="Q175" s="36">
        <f>IF(C$2="",COUNTIFS(A1_Individu_Data_Keadaan_SDMK!W$4:W$149285,O175,A1_Individu_Data_Keadaan_SDMK!U$4:U$149285,"Perempuan",A1_Individu_Data_Keadaan_SDMK!Q$4:Q$149285,B$44),IF(C$2&lt;&gt;"",COUNTIFS(A1_Individu_Data_Keadaan_SDMK!W$4:W$149285,O175,A1_Individu_Data_Keadaan_SDMK!U$4:U$149285,"Perempuan",A1_Individu_Data_Keadaan_SDMK!O$4:O$149285,C$2,A1_Individu_Data_Keadaan_SDMK!Q$4:Q$149285,B$44)))</f>
        <v>0</v>
      </c>
      <c r="R175" s="36">
        <f t="shared" ref="R175:R184" si="38">P175+Q175</f>
        <v>2</v>
      </c>
    </row>
    <row r="176" spans="1:18" ht="22.5" customHeight="1">
      <c r="A176" s="83"/>
      <c r="B176" s="86" t="s">
        <v>9218</v>
      </c>
      <c r="C176" s="243">
        <f>SUM(C173:C175)</f>
        <v>4</v>
      </c>
      <c r="D176" s="243">
        <f>SUM(D173:D175)</f>
        <v>2</v>
      </c>
      <c r="E176" s="243">
        <f>SUM(E173:E175)</f>
        <v>6</v>
      </c>
      <c r="O176" s="35" t="s">
        <v>393</v>
      </c>
      <c r="P176" s="36">
        <f>IF(C$2="",COUNTIFS(A1_Individu_Data_Keadaan_SDMK!W$4:W$149285,O176,A1_Individu_Data_Keadaan_SDMK!U$4:U$149285,"Laki-Laki",A1_Individu_Data_Keadaan_SDMK!Q$4:Q$149285,B$44),IF(C$2&lt;&gt;"",COUNTIFS(A1_Individu_Data_Keadaan_SDMK!W$4:W$149285,O176,A1_Individu_Data_Keadaan_SDMK!U$4:U$149285,"Laki-Laki",A1_Individu_Data_Keadaan_SDMK!O$4:O$149285,C$2,A1_Individu_Data_Keadaan_SDMK!Q$4:Q$149285,B$44)))</f>
        <v>0</v>
      </c>
      <c r="Q176" s="36">
        <f>IF(C$2="",COUNTIFS(A1_Individu_Data_Keadaan_SDMK!W$4:W$149285,O176,A1_Individu_Data_Keadaan_SDMK!U$4:U$149285,"Perempuan",A1_Individu_Data_Keadaan_SDMK!Q$4:Q$149285,B$44),IF(C$2&lt;&gt;"",COUNTIFS(A1_Individu_Data_Keadaan_SDMK!W$4:W$149285,O176,A1_Individu_Data_Keadaan_SDMK!U$4:U$149285,"Perempuan",A1_Individu_Data_Keadaan_SDMK!O$4:O$149285,C$2,A1_Individu_Data_Keadaan_SDMK!Q$4:Q$149285,B$44)))</f>
        <v>0</v>
      </c>
      <c r="R176" s="36">
        <f t="shared" si="38"/>
        <v>0</v>
      </c>
    </row>
    <row r="177" spans="15:18" ht="15.95" customHeight="1">
      <c r="O177" s="427" t="s">
        <v>436</v>
      </c>
      <c r="P177" s="36">
        <f>IF(C$2="",COUNTIFS(A1_Individu_Data_Keadaan_SDMK!W$4:W$149285,O177,A1_Individu_Data_Keadaan_SDMK!U$4:U$149285,"Laki-Laki",A1_Individu_Data_Keadaan_SDMK!Q$4:Q$149285,B$44),IF(C$2&lt;&gt;"",COUNTIFS(A1_Individu_Data_Keadaan_SDMK!W$4:W$149285,O177,A1_Individu_Data_Keadaan_SDMK!U$4:U$149285,"Laki-Laki",A1_Individu_Data_Keadaan_SDMK!O$4:O$149285,C$2,A1_Individu_Data_Keadaan_SDMK!Q$4:Q$149285,B$44)))</f>
        <v>0</v>
      </c>
      <c r="Q177" s="36">
        <f>IF(C$2="",COUNTIFS(A1_Individu_Data_Keadaan_SDMK!W$4:W$149285,O177,A1_Individu_Data_Keadaan_SDMK!U$4:U$149285,"Perempuan",A1_Individu_Data_Keadaan_SDMK!Q$4:Q$149285,B$44),IF(C$2&lt;&gt;"",COUNTIFS(A1_Individu_Data_Keadaan_SDMK!W$4:W$149285,O177,A1_Individu_Data_Keadaan_SDMK!U$4:U$149285,"Perempuan",A1_Individu_Data_Keadaan_SDMK!O$4:O$149285,C$2,A1_Individu_Data_Keadaan_SDMK!Q$4:Q$149285,B$44)))</f>
        <v>0</v>
      </c>
      <c r="R177" s="36">
        <f t="shared" si="38"/>
        <v>0</v>
      </c>
    </row>
    <row r="178" spans="15:18" ht="15.95" customHeight="1">
      <c r="O178" s="35" t="s">
        <v>349</v>
      </c>
      <c r="P178" s="36">
        <f>IF(C$2="",COUNTIFS(A1_Individu_Data_Keadaan_SDMK!W$4:W$149285,O178,A1_Individu_Data_Keadaan_SDMK!U$4:U$149285,"Laki-Laki",A1_Individu_Data_Keadaan_SDMK!Q$4:Q$149285,B$44),IF(C$2&lt;&gt;"",COUNTIFS(A1_Individu_Data_Keadaan_SDMK!W$4:W$149285,O178,A1_Individu_Data_Keadaan_SDMK!U$4:U$149285,"Laki-Laki",A1_Individu_Data_Keadaan_SDMK!O$4:O$149285,C$2,A1_Individu_Data_Keadaan_SDMK!Q$4:Q$149285,B$44)))</f>
        <v>0</v>
      </c>
      <c r="Q178" s="36">
        <f>IF(C$2="",COUNTIFS(A1_Individu_Data_Keadaan_SDMK!W$4:W$149285,O178,A1_Individu_Data_Keadaan_SDMK!U$4:U$149285,"Perempuan",A1_Individu_Data_Keadaan_SDMK!Q$4:Q$149285,B$44),IF(C$2&lt;&gt;"",COUNTIFS(A1_Individu_Data_Keadaan_SDMK!W$4:W$149285,O178,A1_Individu_Data_Keadaan_SDMK!U$4:U$149285,"Perempuan",A1_Individu_Data_Keadaan_SDMK!O$4:O$149285,C$2,A1_Individu_Data_Keadaan_SDMK!Q$4:Q$149285,B$44)))</f>
        <v>0</v>
      </c>
      <c r="R178" s="36">
        <f t="shared" si="38"/>
        <v>0</v>
      </c>
    </row>
    <row r="179" spans="15:18" ht="15.95" customHeight="1">
      <c r="O179" s="35" t="s">
        <v>347</v>
      </c>
      <c r="P179" s="36">
        <f>IF(C$2="",COUNTIFS(A1_Individu_Data_Keadaan_SDMK!W$4:W$149285,O179,A1_Individu_Data_Keadaan_SDMK!U$4:U$149285,"Laki-Laki",A1_Individu_Data_Keadaan_SDMK!Q$4:Q$149285,B$44),IF(C$2&lt;&gt;"",COUNTIFS(A1_Individu_Data_Keadaan_SDMK!W$4:W$149285,O179,A1_Individu_Data_Keadaan_SDMK!U$4:U$149285,"Laki-Laki",A1_Individu_Data_Keadaan_SDMK!O$4:O$149285,C$2,A1_Individu_Data_Keadaan_SDMK!Q$4:Q$149285,B$44)))</f>
        <v>0</v>
      </c>
      <c r="Q179" s="36">
        <f>IF(C$2="",COUNTIFS(A1_Individu_Data_Keadaan_SDMK!W$4:W$149285,O179,A1_Individu_Data_Keadaan_SDMK!U$4:U$149285,"Perempuan",A1_Individu_Data_Keadaan_SDMK!Q$4:Q$149285,B$44),IF(C$2&lt;&gt;"",COUNTIFS(A1_Individu_Data_Keadaan_SDMK!W$4:W$149285,O179,A1_Individu_Data_Keadaan_SDMK!U$4:U$149285,"Perempuan",A1_Individu_Data_Keadaan_SDMK!O$4:O$149285,C$2,A1_Individu_Data_Keadaan_SDMK!Q$4:Q$149285,B$44)))</f>
        <v>0</v>
      </c>
      <c r="R179" s="36">
        <f t="shared" si="38"/>
        <v>0</v>
      </c>
    </row>
    <row r="180" spans="15:18" ht="15.95" customHeight="1">
      <c r="O180" s="35" t="s">
        <v>295</v>
      </c>
      <c r="P180" s="36">
        <f>IF(C$2="",COUNTIFS(A1_Individu_Data_Keadaan_SDMK!W$4:W$149285,O180,A1_Individu_Data_Keadaan_SDMK!U$4:U$149285,"Laki-Laki",A1_Individu_Data_Keadaan_SDMK!Q$4:Q$149285,B$44),IF(C$2&lt;&gt;"",COUNTIFS(A1_Individu_Data_Keadaan_SDMK!W$4:W$149285,O180,A1_Individu_Data_Keadaan_SDMK!U$4:U$149285,"Laki-Laki",A1_Individu_Data_Keadaan_SDMK!O$4:O$149285,C$2,A1_Individu_Data_Keadaan_SDMK!Q$4:Q$149285,B$44)))</f>
        <v>1</v>
      </c>
      <c r="Q180" s="36">
        <f>IF(C$2="",COUNTIFS(A1_Individu_Data_Keadaan_SDMK!W$4:W$149285,O180,A1_Individu_Data_Keadaan_SDMK!U$4:U$149285,"Perempuan",A1_Individu_Data_Keadaan_SDMK!Q$4:Q$149285,B$44),IF(C$2&lt;&gt;"",COUNTIFS(A1_Individu_Data_Keadaan_SDMK!W$4:W$149285,O180,A1_Individu_Data_Keadaan_SDMK!U$4:U$149285,"Perempuan",A1_Individu_Data_Keadaan_SDMK!O$4:O$149285,C$2,A1_Individu_Data_Keadaan_SDMK!Q$4:Q$149285,B$44)))</f>
        <v>1</v>
      </c>
      <c r="R180" s="36">
        <f t="shared" si="38"/>
        <v>2</v>
      </c>
    </row>
    <row r="181" spans="15:18" ht="15.95" customHeight="1">
      <c r="O181" s="35" t="s">
        <v>351</v>
      </c>
      <c r="P181" s="36">
        <f>IF(C$2="",COUNTIFS(A1_Individu_Data_Keadaan_SDMK!W$4:W$149285,O181,A1_Individu_Data_Keadaan_SDMK!U$4:U$149285,"Laki-Laki",A1_Individu_Data_Keadaan_SDMK!Q$4:Q$149285,B$44),IF(C$2&lt;&gt;"",COUNTIFS(A1_Individu_Data_Keadaan_SDMK!W$4:W$149285,O181,A1_Individu_Data_Keadaan_SDMK!U$4:U$149285,"Laki-Laki",A1_Individu_Data_Keadaan_SDMK!O$4:O$149285,C$2,A1_Individu_Data_Keadaan_SDMK!Q$4:Q$149285,B$44)))</f>
        <v>0</v>
      </c>
      <c r="Q181" s="36">
        <f>IF(C$2="",COUNTIFS(A1_Individu_Data_Keadaan_SDMK!W$4:W$149285,O181,A1_Individu_Data_Keadaan_SDMK!U$4:U$149285,"Perempuan",A1_Individu_Data_Keadaan_SDMK!Q$4:Q$149285,B$44),IF(C$2&lt;&gt;"",COUNTIFS(A1_Individu_Data_Keadaan_SDMK!W$4:W$149285,O181,A1_Individu_Data_Keadaan_SDMK!U$4:U$149285,"Perempuan",A1_Individu_Data_Keadaan_SDMK!O$4:O$149285,C$2,A1_Individu_Data_Keadaan_SDMK!Q$4:Q$149285,B$44)))</f>
        <v>0</v>
      </c>
      <c r="R181" s="36">
        <f t="shared" si="38"/>
        <v>0</v>
      </c>
    </row>
    <row r="182" spans="15:18" ht="15.95" customHeight="1">
      <c r="O182" s="35" t="s">
        <v>287</v>
      </c>
      <c r="P182" s="36">
        <f>IF(C$2="",COUNTIFS(A1_Individu_Data_Keadaan_SDMK!W$4:W$149285,O182,A1_Individu_Data_Keadaan_SDMK!U$4:U$149285,"Laki-Laki",A1_Individu_Data_Keadaan_SDMK!Q$4:Q$149285,B$44),IF(C$2&lt;&gt;"",COUNTIFS(A1_Individu_Data_Keadaan_SDMK!W$4:W$149285,O182,A1_Individu_Data_Keadaan_SDMK!U$4:U$149285,"Laki-Laki",A1_Individu_Data_Keadaan_SDMK!O$4:O$149285,C$2,A1_Individu_Data_Keadaan_SDMK!Q$4:Q$149285,B$44)))</f>
        <v>0</v>
      </c>
      <c r="Q182" s="36">
        <f>IF(C$2="",COUNTIFS(A1_Individu_Data_Keadaan_SDMK!W$4:W$149285,O182,A1_Individu_Data_Keadaan_SDMK!U$4:U$149285,"Perempuan",A1_Individu_Data_Keadaan_SDMK!Q$4:Q$149285,B$44),IF(C$2&lt;&gt;"",COUNTIFS(A1_Individu_Data_Keadaan_SDMK!W$4:W$149285,O182,A1_Individu_Data_Keadaan_SDMK!U$4:U$149285,"Perempuan",A1_Individu_Data_Keadaan_SDMK!O$4:O$149285,C$2,A1_Individu_Data_Keadaan_SDMK!Q$4:Q$149285,B$44)))</f>
        <v>1</v>
      </c>
      <c r="R182" s="36">
        <f t="shared" si="38"/>
        <v>1</v>
      </c>
    </row>
    <row r="183" spans="15:18" ht="15.95" customHeight="1">
      <c r="O183" s="35" t="s">
        <v>284</v>
      </c>
      <c r="P183" s="36">
        <f>IF(C$2="",COUNTIFS(A1_Individu_Data_Keadaan_SDMK!W$4:W$149285,O183,A1_Individu_Data_Keadaan_SDMK!U$4:U$149285,"Laki-Laki",A1_Individu_Data_Keadaan_SDMK!Q$4:Q$149285,B$44),IF(C$2&lt;&gt;"",COUNTIFS(A1_Individu_Data_Keadaan_SDMK!W$4:W$149285,O183,A1_Individu_Data_Keadaan_SDMK!U$4:U$149285,"Laki-Laki",A1_Individu_Data_Keadaan_SDMK!O$4:O$149285,C$2,A1_Individu_Data_Keadaan_SDMK!Q$4:Q$149285,B$44)))</f>
        <v>0</v>
      </c>
      <c r="Q183" s="36">
        <f>IF(C$2="",COUNTIFS(A1_Individu_Data_Keadaan_SDMK!W$4:W$149285,O183,A1_Individu_Data_Keadaan_SDMK!U$4:U$149285,"Perempuan",A1_Individu_Data_Keadaan_SDMK!Q$4:Q$149285,B$44),IF(C$2&lt;&gt;"",COUNTIFS(A1_Individu_Data_Keadaan_SDMK!W$4:W$149285,O183,A1_Individu_Data_Keadaan_SDMK!U$4:U$149285,"Perempuan",A1_Individu_Data_Keadaan_SDMK!O$4:O$149285,C$2,A1_Individu_Data_Keadaan_SDMK!Q$4:Q$149285,B$44)))</f>
        <v>0</v>
      </c>
      <c r="R183" s="36">
        <f t="shared" si="38"/>
        <v>0</v>
      </c>
    </row>
    <row r="184" spans="15:18" ht="15.95" customHeight="1">
      <c r="O184" s="188" t="s">
        <v>9345</v>
      </c>
      <c r="P184" s="190">
        <f>IF(C$2="",COUNTIFS(A1_Individu_Data_Keadaan_SDMK!W$4:W$149285,O184,A1_Individu_Data_Keadaan_SDMK!U$4:U$149285,"Laki-Laki",A1_Individu_Data_Keadaan_SDMK!Q$4:Q$149285,B$44),IF(C$2&lt;&gt;"",COUNTIFS(A1_Individu_Data_Keadaan_SDMK!W$4:W$149285,O184,A1_Individu_Data_Keadaan_SDMK!U$4:U$149285,"Laki-Laki",A1_Individu_Data_Keadaan_SDMK!O$4:O$149285,C$2,A1_Individu_Data_Keadaan_SDMK!Q$4:Q$149285,B$44)))</f>
        <v>0</v>
      </c>
      <c r="Q184" s="190">
        <f>IF(C$2="",COUNTIFS(A1_Individu_Data_Keadaan_SDMK!W$4:W$149285,O184,A1_Individu_Data_Keadaan_SDMK!U$4:U$149285,"Perempuan",A1_Individu_Data_Keadaan_SDMK!Q$4:Q$149285,B$44),IF(C$2&lt;&gt;"",COUNTIFS(A1_Individu_Data_Keadaan_SDMK!W$4:W$149285,O184,A1_Individu_Data_Keadaan_SDMK!U$4:U$149285,"Perempuan",A1_Individu_Data_Keadaan_SDMK!O$4:O$149285,C$2,A1_Individu_Data_Keadaan_SDMK!Q$4:Q$149285,B$44)))</f>
        <v>0</v>
      </c>
      <c r="R184" s="190">
        <f t="shared" si="38"/>
        <v>0</v>
      </c>
    </row>
    <row r="185" spans="15:18" ht="15">
      <c r="O185" s="450" t="s">
        <v>9218</v>
      </c>
      <c r="P185" s="39">
        <f>SUM(P174:P184)</f>
        <v>4</v>
      </c>
      <c r="Q185" s="39">
        <f>SUM(Q174:Q184)</f>
        <v>2</v>
      </c>
      <c r="R185" s="39">
        <f>SUM(R174:R184)</f>
        <v>6</v>
      </c>
    </row>
  </sheetData>
  <mergeCells count="35">
    <mergeCell ref="C157:D157"/>
    <mergeCell ref="E157:E158"/>
    <mergeCell ref="C171:D171"/>
    <mergeCell ref="E171:E172"/>
    <mergeCell ref="A26:B26"/>
    <mergeCell ref="E29:E30"/>
    <mergeCell ref="C29:D29"/>
    <mergeCell ref="E50:E51"/>
    <mergeCell ref="C50:D50"/>
    <mergeCell ref="C65:D65"/>
    <mergeCell ref="E65:E66"/>
    <mergeCell ref="C78:D78"/>
    <mergeCell ref="E78:E79"/>
    <mergeCell ref="C126:D126"/>
    <mergeCell ref="E126:E127"/>
    <mergeCell ref="C140:D140"/>
    <mergeCell ref="E140:E141"/>
    <mergeCell ref="C89:D89"/>
    <mergeCell ref="E89:E90"/>
    <mergeCell ref="C101:D101"/>
    <mergeCell ref="E101:E102"/>
    <mergeCell ref="E116:E117"/>
    <mergeCell ref="C116:D116"/>
    <mergeCell ref="P50:Q50"/>
    <mergeCell ref="R50:R51"/>
    <mergeCell ref="P64:Q64"/>
    <mergeCell ref="P77:Q77"/>
    <mergeCell ref="P29:Q29"/>
    <mergeCell ref="P156:Q156"/>
    <mergeCell ref="P171:Q171"/>
    <mergeCell ref="P88:Q88"/>
    <mergeCell ref="P100:Q100"/>
    <mergeCell ref="P115:Q115"/>
    <mergeCell ref="P125:Q125"/>
    <mergeCell ref="P139:Q139"/>
  </mergeCells>
  <pageMargins left="0.35433070866141703" right="0.23622047244094499" top="0.39370078740157499" bottom="0.47244094488188998" header="0.31496062992126" footer="0.39370078740157499"/>
  <pageSetup scale="5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C2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0">
    <tabColor rgb="FF00B0F0"/>
  </sheetPr>
  <dimension ref="A1:N69"/>
  <sheetViews>
    <sheetView zoomScale="80" zoomScaleNormal="80" workbookViewId="0">
      <pane ySplit="2" topLeftCell="A3" activePane="bottomLeft" state="frozen"/>
      <selection pane="bottomLeft" activeCell="B2" sqref="B2"/>
    </sheetView>
  </sheetViews>
  <sheetFormatPr defaultRowHeight="15"/>
  <cols>
    <col min="2" max="2" width="39.28515625" customWidth="1"/>
    <col min="3" max="3" width="14.42578125" customWidth="1"/>
    <col min="4" max="4" width="12.42578125" customWidth="1"/>
    <col min="5" max="6" width="12.5703125" customWidth="1"/>
    <col min="9" max="9" width="13.5703125" customWidth="1"/>
  </cols>
  <sheetData>
    <row r="1" spans="1:14" ht="42.75" customHeight="1" thickBot="1">
      <c r="A1" s="156" t="s">
        <v>12341</v>
      </c>
      <c r="B1" s="151"/>
      <c r="C1" s="151"/>
      <c r="D1" s="151"/>
      <c r="E1" s="151"/>
      <c r="F1" s="151"/>
    </row>
    <row r="2" spans="1:14" s="119" customFormat="1" ht="19.5" customHeight="1" thickBot="1">
      <c r="B2" s="51"/>
      <c r="C2" s="507" t="s">
        <v>12346</v>
      </c>
    </row>
    <row r="3" spans="1:14" s="119" customFormat="1" ht="51.95" customHeight="1">
      <c r="B3" s="271"/>
      <c r="C3" s="271"/>
    </row>
    <row r="4" spans="1:14" s="119" customFormat="1" ht="12" customHeight="1">
      <c r="B4" s="485" t="s">
        <v>284</v>
      </c>
      <c r="C4" s="506">
        <f>IF(B$2="",COUNTIF(A2_Individu_Data_Dikjut_SDMK!S$4:S$99997,B4),IF(B$2&lt;&gt;"",COUNTIFS(A2_Individu_Data_Dikjut_SDMK!S$4:S$99997,B4,A2_Individu_Data_Dikjut_SDMK!O$4:O$99997,B$2),"ERROR"))</f>
        <v>0</v>
      </c>
      <c r="E4" s="426" t="s">
        <v>9202</v>
      </c>
      <c r="F4" s="426">
        <f>IF(B$2="",COUNTIF(A2_Individu_Data_Dikjut_SDMK!Q$4:Q$99997,"Laki-Laki"),IF(B$2&lt;&gt;"",COUNTIFS(A2_Individu_Data_Dikjut_SDMK!Q$4:Q$99997,"Laki-Laki",A2_Individu_Data_Dikjut_SDMK!O$4:O$99997,B$2),"ERROR"))</f>
        <v>12</v>
      </c>
      <c r="M4" s="119" t="s">
        <v>9330</v>
      </c>
      <c r="N4" s="119">
        <f>IF(B$2="",COUNTIF(A2_Individu_Data_Dikjut_SDMK!L$4:L$99997,M4),IF(B$2&lt;&gt;"",COUNTIFS(A2_Individu_Data_Dikjut_SDMK!L$4:L$99997,M4,A2_Individu_Data_Dikjut_SDMK!O$4:O$99997,B$2),"ERROR"))</f>
        <v>0</v>
      </c>
    </row>
    <row r="5" spans="1:14" s="119" customFormat="1" ht="12" customHeight="1">
      <c r="B5" s="485" t="s">
        <v>287</v>
      </c>
      <c r="C5" s="506">
        <f>IF(B$2="",COUNTIF(A2_Individu_Data_Dikjut_SDMK!S$4:S$99997,B5),IF(B$2&lt;&gt;"",COUNTIFS(A2_Individu_Data_Dikjut_SDMK!S$4:S$99997,B5,A2_Individu_Data_Dikjut_SDMK!O$4:O$99997,B$2),"ERROR"))</f>
        <v>2</v>
      </c>
      <c r="E5" s="426" t="s">
        <v>9203</v>
      </c>
      <c r="F5" s="426">
        <f>IF(B$2="",COUNTIF(A2_Individu_Data_Dikjut_SDMK!Q$4:Q$99997,"Perempuan"),IF(B$2&lt;&gt;"",COUNTIFS(A2_Individu_Data_Dikjut_SDMK!Q$4:Q$99997,"Perempuan",A2_Individu_Data_Dikjut_SDMK!O$4:O$99997,B$2),"ERROR"))</f>
        <v>43</v>
      </c>
      <c r="M5" s="119" t="s">
        <v>9331</v>
      </c>
      <c r="N5" s="119">
        <f>IF(B$2="",COUNTIF(A2_Individu_Data_Dikjut_SDMK!L$4:L$99997,M5),IF(B$2&lt;&gt;"",COUNTIFS(A2_Individu_Data_Dikjut_SDMK!L$4:L$99997,M5,A2_Individu_Data_Dikjut_SDMK!O$4:O$99997,B$2),"ERROR"))</f>
        <v>2</v>
      </c>
    </row>
    <row r="6" spans="1:14" s="119" customFormat="1" ht="12" customHeight="1">
      <c r="B6" s="487" t="s">
        <v>296</v>
      </c>
      <c r="C6" s="506">
        <f>IF(B$2="",COUNTIF(A2_Individu_Data_Dikjut_SDMK!S$4:S$99997,B6),IF(B$2&lt;&gt;"",COUNTIFS(A2_Individu_Data_Dikjut_SDMK!S$4:S$99997,B6,A2_Individu_Data_Dikjut_SDMK!O$4:O$99997,B$2),"ERROR"))</f>
        <v>0</v>
      </c>
      <c r="M6" s="119" t="s">
        <v>9332</v>
      </c>
      <c r="N6" s="119">
        <f>IF(B$2="",COUNTIF(A2_Individu_Data_Dikjut_SDMK!L$4:L$99997,M6),IF(B$2&lt;&gt;"",COUNTIFS(A2_Individu_Data_Dikjut_SDMK!L$4:L$99997,M6,A2_Individu_Data_Dikjut_SDMK!O$4:O$99997,B$2),"ERROR"))</f>
        <v>0</v>
      </c>
    </row>
    <row r="7" spans="1:14" s="119" customFormat="1" ht="12" customHeight="1">
      <c r="B7" s="487" t="s">
        <v>331</v>
      </c>
      <c r="C7" s="506">
        <f>IF(B$2="",COUNTIF(A2_Individu_Data_Dikjut_SDMK!S$4:S$99997,B7),IF(B$2&lt;&gt;"",COUNTIFS(A2_Individu_Data_Dikjut_SDMK!S$4:S$99997,B7,A2_Individu_Data_Dikjut_SDMK!O$4:O$99997,B$2),"ERROR"))</f>
        <v>0</v>
      </c>
      <c r="M7" s="119" t="s">
        <v>9333</v>
      </c>
      <c r="N7" s="119">
        <f>IF(B$2="",COUNTIF(A2_Individu_Data_Dikjut_SDMK!L$4:L$99997,M7),IF(B$2&lt;&gt;"",COUNTIFS(A2_Individu_Data_Dikjut_SDMK!L$4:L$99997,M7,A2_Individu_Data_Dikjut_SDMK!O$4:O$99997,B$2),"ERROR"))</f>
        <v>0</v>
      </c>
    </row>
    <row r="8" spans="1:14" s="119" customFormat="1" ht="12" customHeight="1">
      <c r="B8" s="487" t="s">
        <v>351</v>
      </c>
      <c r="C8" s="506">
        <f>IF(B$2="",COUNTIF(A2_Individu_Data_Dikjut_SDMK!S$4:S$99997,B8),IF(B$2&lt;&gt;"",COUNTIFS(A2_Individu_Data_Dikjut_SDMK!S$4:S$99997,B8,A2_Individu_Data_Dikjut_SDMK!O$4:O$99997,B$2),"ERROR"))</f>
        <v>2</v>
      </c>
      <c r="M8" s="119" t="s">
        <v>9334</v>
      </c>
      <c r="N8" s="119">
        <f>IF(B$2="",COUNTIF(A2_Individu_Data_Dikjut_SDMK!L$4:L$99997,M8),IF(B$2&lt;&gt;"",COUNTIFS(A2_Individu_Data_Dikjut_SDMK!L$4:L$99997,M8,A2_Individu_Data_Dikjut_SDMK!O$4:O$99997,B$2),"ERROR"))</f>
        <v>4</v>
      </c>
    </row>
    <row r="9" spans="1:14" s="119" customFormat="1" ht="12" customHeight="1">
      <c r="B9" s="485" t="s">
        <v>295</v>
      </c>
      <c r="C9" s="506">
        <f>IF(B$2="",COUNTIF(A2_Individu_Data_Dikjut_SDMK!S$4:S$99997,B9),IF(B$2&lt;&gt;"",COUNTIFS(A2_Individu_Data_Dikjut_SDMK!S$4:S$99997,B9,A2_Individu_Data_Dikjut_SDMK!O$4:O$99997,B$2),"ERROR"))</f>
        <v>6</v>
      </c>
    </row>
    <row r="10" spans="1:14" s="119" customFormat="1" ht="12" customHeight="1">
      <c r="B10" s="485" t="s">
        <v>347</v>
      </c>
      <c r="C10" s="506">
        <f>IF(B$2="",COUNTIF(A2_Individu_Data_Dikjut_SDMK!S$4:S$99997,B10),IF(B$2&lt;&gt;"",COUNTIFS(A2_Individu_Data_Dikjut_SDMK!S$4:S$99997,B10,A2_Individu_Data_Dikjut_SDMK!O$4:O$99997,B$2),"ERROR"))</f>
        <v>10</v>
      </c>
    </row>
    <row r="11" spans="1:14" s="119" customFormat="1" ht="12" customHeight="1">
      <c r="B11" s="485" t="s">
        <v>349</v>
      </c>
      <c r="C11" s="506">
        <f>IF(B$2="",COUNTIF(A2_Individu_Data_Dikjut_SDMK!S$4:S$99997,B11),IF(B$2&lt;&gt;"",COUNTIFS(A2_Individu_Data_Dikjut_SDMK!S$4:S$99997,B11,A2_Individu_Data_Dikjut_SDMK!O$4:O$99997,B$2),"ERROR"))</f>
        <v>28</v>
      </c>
    </row>
    <row r="12" spans="1:14" s="119" customFormat="1" ht="19.5" customHeight="1">
      <c r="B12" s="271"/>
      <c r="C12" s="271"/>
    </row>
    <row r="13" spans="1:14" s="119" customFormat="1" ht="19.5" customHeight="1">
      <c r="B13" s="271"/>
      <c r="C13" s="271"/>
    </row>
    <row r="14" spans="1:14" s="119" customFormat="1" ht="36.950000000000003" customHeight="1">
      <c r="B14" s="271"/>
      <c r="C14" s="271"/>
    </row>
    <row r="15" spans="1:14" ht="21.95" customHeight="1">
      <c r="A15" s="505" t="s">
        <v>12342</v>
      </c>
      <c r="B15" s="151"/>
      <c r="C15" s="151"/>
      <c r="D15" s="151"/>
      <c r="E15" s="151"/>
      <c r="F15" s="151"/>
    </row>
    <row r="16" spans="1:14" ht="30">
      <c r="A16" s="153" t="s">
        <v>0</v>
      </c>
      <c r="B16" s="153" t="s">
        <v>9328</v>
      </c>
      <c r="C16" s="153" t="s">
        <v>9335</v>
      </c>
      <c r="D16" s="153" t="s">
        <v>9202</v>
      </c>
      <c r="E16" s="153" t="s">
        <v>9329</v>
      </c>
      <c r="F16" s="153" t="s">
        <v>1635</v>
      </c>
    </row>
    <row r="17" spans="1:6">
      <c r="A17" s="489">
        <v>1</v>
      </c>
      <c r="B17" s="477" t="s">
        <v>9330</v>
      </c>
      <c r="C17" s="478" t="s">
        <v>296</v>
      </c>
      <c r="D17" s="479">
        <f>IF(B$2="",COUNTIFS(A2_Individu_Data_Dikjut_SDMK!S$4:S$99997,C17,A2_Individu_Data_Dikjut_SDMK!Q$4:Q$99997,"Laki-Laki",A2_Individu_Data_Dikjut_SDMK!L$4:L$99997,B$17),IF(B$2&lt;&gt;"",COUNTIFS(A2_Individu_Data_Dikjut_SDMK!S$4:S$99997,C17,A2_Individu_Data_Dikjut_SDMK!Q$4:Q$99997,"Laki-Laki",A2_Individu_Data_Dikjut_SDMK!L$4:L$99997,B$17,A2_Individu_Data_Dikjut_SDMK!O$4:O$99997,B$2),"ERROR"))</f>
        <v>0</v>
      </c>
      <c r="E17" s="479">
        <f>IF(B$2="",COUNTIFS(A2_Individu_Data_Dikjut_SDMK!S$4:S$99997,C17,A2_Individu_Data_Dikjut_SDMK!Q$4:Q$99997,"Perempuan",A2_Individu_Data_Dikjut_SDMK!L$4:L$99997,B$17),IF(B$2&lt;&gt;"",COUNTIFS(A2_Individu_Data_Dikjut_SDMK!S$4:S$99997,C17,A2_Individu_Data_Dikjut_SDMK!Q$4:Q$99997,"Perempuan",A2_Individu_Data_Dikjut_SDMK!L$4:L$99997,B$17,A2_Individu_Data_Dikjut_SDMK!O$4:O$99997,B$2),"ERROR"))</f>
        <v>0</v>
      </c>
      <c r="F17" s="479">
        <f t="shared" ref="F17:F41" si="0">D17+E17</f>
        <v>0</v>
      </c>
    </row>
    <row r="18" spans="1:6">
      <c r="A18" s="489"/>
      <c r="B18" s="477"/>
      <c r="C18" s="478" t="s">
        <v>331</v>
      </c>
      <c r="D18" s="479">
        <f>IF(B$2="",COUNTIFS(A2_Individu_Data_Dikjut_SDMK!S$4:S$99997,C18,A2_Individu_Data_Dikjut_SDMK!Q$4:Q$99997,"Laki-Laki",A2_Individu_Data_Dikjut_SDMK!L$4:L$99997,B$17),IF(B$2&lt;&gt;"",COUNTIFS(A2_Individu_Data_Dikjut_SDMK!S$4:S$99997,C18,A2_Individu_Data_Dikjut_SDMK!Q$4:Q$99997,"Laki-Laki",A2_Individu_Data_Dikjut_SDMK!L$4:L$99997,B$17,A2_Individu_Data_Dikjut_SDMK!O$4:O$99997,B$2),"ERROR"))</f>
        <v>0</v>
      </c>
      <c r="E18" s="479">
        <f>IF(B$2="",COUNTIFS(A2_Individu_Data_Dikjut_SDMK!S$4:S$99997,C18,A2_Individu_Data_Dikjut_SDMK!Q$4:Q$99997,"Perempuan",A2_Individu_Data_Dikjut_SDMK!L$4:L$99997,B$17),IF(B$2&lt;&gt;"",COUNTIFS(A2_Individu_Data_Dikjut_SDMK!S$4:S$99997,C18,A2_Individu_Data_Dikjut_SDMK!Q$4:Q$99997,"Perempuan",A2_Individu_Data_Dikjut_SDMK!L$4:L$99997,B$17,A2_Individu_Data_Dikjut_SDMK!O$4:O$99997,B$2),"ERROR"))</f>
        <v>0</v>
      </c>
      <c r="F18" s="479">
        <f t="shared" si="0"/>
        <v>0</v>
      </c>
    </row>
    <row r="19" spans="1:6">
      <c r="A19" s="490">
        <v>2</v>
      </c>
      <c r="B19" s="480" t="s">
        <v>9331</v>
      </c>
      <c r="C19" s="481" t="s">
        <v>296</v>
      </c>
      <c r="D19" s="483">
        <f>IF(B$2="",COUNTIFS(A2_Individu_Data_Dikjut_SDMK!S$4:S$99997,C19,A2_Individu_Data_Dikjut_SDMK!Q$4:Q$99997,"Laki-Laki",A2_Individu_Data_Dikjut_SDMK!L$4:L$99997,B$19),IF(B$2&lt;&gt;"",COUNTIFS(A2_Individu_Data_Dikjut_SDMK!S$4:S$99997,C19,A2_Individu_Data_Dikjut_SDMK!Q$4:Q$99997,"Laki-Laki",A2_Individu_Data_Dikjut_SDMK!L$4:L$99997,B$19,A2_Individu_Data_Dikjut_SDMK!O$4:O$99997,B$2),"ERROR"))</f>
        <v>0</v>
      </c>
      <c r="E19" s="483">
        <f>IF(B$2="",COUNTIFS(A2_Individu_Data_Dikjut_SDMK!S$4:S$99997,C19,A2_Individu_Data_Dikjut_SDMK!Q$4:Q$99997,"Perempuan",A2_Individu_Data_Dikjut_SDMK!L$4:L$99997,B$19),IF(B$2&lt;&gt;"",COUNTIFS(A2_Individu_Data_Dikjut_SDMK!S$4:S$99997,C19,A2_Individu_Data_Dikjut_SDMK!Q$4:Q$99997,"Perempuan",A2_Individu_Data_Dikjut_SDMK!L$4:L$99997,B$19,A2_Individu_Data_Dikjut_SDMK!O$4:O$99997,B$2),"ERROR"))</f>
        <v>0</v>
      </c>
      <c r="F19" s="483">
        <f t="shared" si="0"/>
        <v>0</v>
      </c>
    </row>
    <row r="20" spans="1:6">
      <c r="A20" s="490"/>
      <c r="B20" s="480"/>
      <c r="C20" s="481" t="s">
        <v>331</v>
      </c>
      <c r="D20" s="483">
        <f>IF(B$2="",COUNTIFS(A2_Individu_Data_Dikjut_SDMK!S$4:S$99997,C20,A2_Individu_Data_Dikjut_SDMK!Q$4:Q$99997,"Laki-Laki",A2_Individu_Data_Dikjut_SDMK!L$4:L$99997,B$19),IF(B$2&lt;&gt;"",COUNTIFS(A2_Individu_Data_Dikjut_SDMK!S$4:S$99997,C20,A2_Individu_Data_Dikjut_SDMK!Q$4:Q$99997,"Laki-Laki",A2_Individu_Data_Dikjut_SDMK!L$4:L$99997,B$19,A2_Individu_Data_Dikjut_SDMK!O$4:O$99997,B$2),"ERROR"))</f>
        <v>0</v>
      </c>
      <c r="E20" s="483">
        <f>IF(B$2="",COUNTIFS(A2_Individu_Data_Dikjut_SDMK!S$4:S$99997,C20,A2_Individu_Data_Dikjut_SDMK!Q$4:Q$99997,"Perempuan",A2_Individu_Data_Dikjut_SDMK!L$4:L$99997,B$19),IF(B$2&lt;&gt;"",COUNTIFS(A2_Individu_Data_Dikjut_SDMK!S$4:S$99997,C20,A2_Individu_Data_Dikjut_SDMK!Q$4:Q$99997,"Perempuan",A2_Individu_Data_Dikjut_SDMK!L$4:L$99997,B$19,A2_Individu_Data_Dikjut_SDMK!O$4:O$99997,B$2),"ERROR"))</f>
        <v>0</v>
      </c>
      <c r="F20" s="483">
        <f t="shared" si="0"/>
        <v>0</v>
      </c>
    </row>
    <row r="21" spans="1:6">
      <c r="A21" s="489">
        <v>3</v>
      </c>
      <c r="B21" s="477" t="s">
        <v>9332</v>
      </c>
      <c r="C21" s="482" t="s">
        <v>284</v>
      </c>
      <c r="D21" s="479">
        <f>IF(B$2="",COUNTIFS(A2_Individu_Data_Dikjut_SDMK!S$4:S$99997,C21,A2_Individu_Data_Dikjut_SDMK!Q$4:Q$99997,"Laki-Laki",A2_Individu_Data_Dikjut_SDMK!L$4:L$99997,B$21),IF(B$2&lt;&gt;"",COUNTIFS(A2_Individu_Data_Dikjut_SDMK!S$4:S$99997,C21,A2_Individu_Data_Dikjut_SDMK!Q$4:Q$99997,"Laki-Laki",A2_Individu_Data_Dikjut_SDMK!L$4:L$99997,B$21,A2_Individu_Data_Dikjut_SDMK!O$4:O$99997,B$2),"ERROR"))</f>
        <v>0</v>
      </c>
      <c r="E21" s="479">
        <f>IF(B$2="",COUNTIFS(A2_Individu_Data_Dikjut_SDMK!S$4:S$99997,C21,A2_Individu_Data_Dikjut_SDMK!Q$4:Q$99997,"Perempuan",A2_Individu_Data_Dikjut_SDMK!L$4:L$99997,B$21),IF(B$2&lt;&gt;"",COUNTIFS(A2_Individu_Data_Dikjut_SDMK!S$4:S$99997,C21,A2_Individu_Data_Dikjut_SDMK!Q$4:Q$99997,"Perempuan",A2_Individu_Data_Dikjut_SDMK!L$4:L$99997,B$21,A2_Individu_Data_Dikjut_SDMK!O$4:O$99997,B$2),"ERROR"))</f>
        <v>0</v>
      </c>
      <c r="F21" s="479">
        <f t="shared" si="0"/>
        <v>0</v>
      </c>
    </row>
    <row r="22" spans="1:6">
      <c r="A22" s="489"/>
      <c r="B22" s="477"/>
      <c r="C22" s="482" t="s">
        <v>287</v>
      </c>
      <c r="D22" s="479">
        <f>IF(B$2="",COUNTIFS(A2_Individu_Data_Dikjut_SDMK!S$4:S$99997,C22,A2_Individu_Data_Dikjut_SDMK!Q$4:Q$99997,"Laki-Laki",A2_Individu_Data_Dikjut_SDMK!L$4:L$99997,B$21),IF(B$2&lt;&gt;"",COUNTIFS(A2_Individu_Data_Dikjut_SDMK!S$4:S$99997,C22,A2_Individu_Data_Dikjut_SDMK!Q$4:Q$99997,"Laki-Laki",A2_Individu_Data_Dikjut_SDMK!L$4:L$99997,B$21,A2_Individu_Data_Dikjut_SDMK!O$4:O$99997,B$2),"ERROR"))</f>
        <v>0</v>
      </c>
      <c r="E22" s="479">
        <f>IF(B$2="",COUNTIFS(A2_Individu_Data_Dikjut_SDMK!S$4:S$99997,C22,A2_Individu_Data_Dikjut_SDMK!Q$4:Q$99997,"Perempuan",A2_Individu_Data_Dikjut_SDMK!L$4:L$99997,B$21),IF(B$2&lt;&gt;"",COUNTIFS(A2_Individu_Data_Dikjut_SDMK!S$4:S$99997,C22,A2_Individu_Data_Dikjut_SDMK!Q$4:Q$99997,"Perempuan",A2_Individu_Data_Dikjut_SDMK!L$4:L$99997,B$21,A2_Individu_Data_Dikjut_SDMK!O$4:O$99997,B$2),"ERROR"))</f>
        <v>0</v>
      </c>
      <c r="F22" s="479">
        <f t="shared" si="0"/>
        <v>0</v>
      </c>
    </row>
    <row r="23" spans="1:6">
      <c r="A23" s="489"/>
      <c r="B23" s="477"/>
      <c r="C23" s="478" t="s">
        <v>351</v>
      </c>
      <c r="D23" s="479">
        <f>IF(B$2="",COUNTIFS(A2_Individu_Data_Dikjut_SDMK!S$4:S$99997,C23,A2_Individu_Data_Dikjut_SDMK!Q$4:Q$99997,"Laki-Laki",A2_Individu_Data_Dikjut_SDMK!L$4:L$99997,B$21),IF(B$2&lt;&gt;"",COUNTIFS(A2_Individu_Data_Dikjut_SDMK!S$4:S$99997,C23,A2_Individu_Data_Dikjut_SDMK!Q$4:Q$99997,"Laki-Laki",A2_Individu_Data_Dikjut_SDMK!L$4:L$99997,B$21,A2_Individu_Data_Dikjut_SDMK!O$4:O$99997,B$2),"ERROR"))</f>
        <v>0</v>
      </c>
      <c r="E23" s="479">
        <f>IF(B$2="",COUNTIFS(A2_Individu_Data_Dikjut_SDMK!S$4:S$99997,C23,A2_Individu_Data_Dikjut_SDMK!Q$4:Q$99997,"Perempuan",A2_Individu_Data_Dikjut_SDMK!L$4:L$99997,B$21),IF(B$2&lt;&gt;"",COUNTIFS(A2_Individu_Data_Dikjut_SDMK!S$4:S$99997,C23,A2_Individu_Data_Dikjut_SDMK!Q$4:Q$99997,"Perempuan",A2_Individu_Data_Dikjut_SDMK!L$4:L$99997,B$21,A2_Individu_Data_Dikjut_SDMK!O$4:O$99997,B$2),"ERROR"))</f>
        <v>0</v>
      </c>
      <c r="F23" s="479">
        <f t="shared" si="0"/>
        <v>0</v>
      </c>
    </row>
    <row r="24" spans="1:6">
      <c r="A24" s="489"/>
      <c r="B24" s="477"/>
      <c r="C24" s="482" t="s">
        <v>295</v>
      </c>
      <c r="D24" s="479">
        <f>IF(B$2="",COUNTIFS(A2_Individu_Data_Dikjut_SDMK!S$4:S$99997,C24,A2_Individu_Data_Dikjut_SDMK!Q$4:Q$99997,"Laki-Laki",A2_Individu_Data_Dikjut_SDMK!L$4:L$99997,B$21),IF(B$2&lt;&gt;"",COUNTIFS(A2_Individu_Data_Dikjut_SDMK!S$4:S$99997,C24,A2_Individu_Data_Dikjut_SDMK!Q$4:Q$99997,"Laki-Laki",A2_Individu_Data_Dikjut_SDMK!L$4:L$99997,B$21,A2_Individu_Data_Dikjut_SDMK!O$4:O$99997,B$2),"ERROR"))</f>
        <v>0</v>
      </c>
      <c r="E24" s="479">
        <f>IF(B$2="",COUNTIFS(A2_Individu_Data_Dikjut_SDMK!S$4:S$99997,C24,A2_Individu_Data_Dikjut_SDMK!Q$4:Q$99997,"Perempuan",A2_Individu_Data_Dikjut_SDMK!L$4:L$99997,B$21),IF(B$2&lt;&gt;"",COUNTIFS(A2_Individu_Data_Dikjut_SDMK!S$4:S$99997,C24,A2_Individu_Data_Dikjut_SDMK!Q$4:Q$99997,"Perempuan",A2_Individu_Data_Dikjut_SDMK!L$4:L$99997,B$21,A2_Individu_Data_Dikjut_SDMK!O$4:O$99997,B$2),"ERROR"))</f>
        <v>0</v>
      </c>
      <c r="F24" s="479">
        <f t="shared" si="0"/>
        <v>0</v>
      </c>
    </row>
    <row r="25" spans="1:6">
      <c r="A25" s="489"/>
      <c r="B25" s="477"/>
      <c r="C25" s="482" t="s">
        <v>347</v>
      </c>
      <c r="D25" s="479">
        <f>IF(B$2="",COUNTIFS(A2_Individu_Data_Dikjut_SDMK!S$4:S$99997,C25,A2_Individu_Data_Dikjut_SDMK!Q$4:Q$99997,"Laki-Laki",A2_Individu_Data_Dikjut_SDMK!L$4:L$99997,B$21),IF(B$2&lt;&gt;"",COUNTIFS(A2_Individu_Data_Dikjut_SDMK!S$4:S$99997,C25,A2_Individu_Data_Dikjut_SDMK!Q$4:Q$99997,"Laki-Laki",A2_Individu_Data_Dikjut_SDMK!L$4:L$99997,B$21,A2_Individu_Data_Dikjut_SDMK!O$4:O$99997,B$2),"ERROR"))</f>
        <v>0</v>
      </c>
      <c r="E25" s="479">
        <f>IF(B$2="",COUNTIFS(A2_Individu_Data_Dikjut_SDMK!S$4:S$99997,C25,A2_Individu_Data_Dikjut_SDMK!Q$4:Q$99997,"Perempuan",A2_Individu_Data_Dikjut_SDMK!L$4:L$99997,B$21),IF(B$2&lt;&gt;"",COUNTIFS(A2_Individu_Data_Dikjut_SDMK!S$4:S$99997,C25,A2_Individu_Data_Dikjut_SDMK!Q$4:Q$99997,"Perempuan",A2_Individu_Data_Dikjut_SDMK!L$4:L$99997,B$21,A2_Individu_Data_Dikjut_SDMK!O$4:O$99997,B$2),"ERROR"))</f>
        <v>0</v>
      </c>
      <c r="F25" s="479">
        <f t="shared" si="0"/>
        <v>0</v>
      </c>
    </row>
    <row r="26" spans="1:6">
      <c r="A26" s="489"/>
      <c r="B26" s="477"/>
      <c r="C26" s="482" t="s">
        <v>349</v>
      </c>
      <c r="D26" s="479">
        <f>IF(B$2="",COUNTIFS(A2_Individu_Data_Dikjut_SDMK!S$4:S$99997,C26,A2_Individu_Data_Dikjut_SDMK!Q$4:Q$99997,"Laki-Laki",A2_Individu_Data_Dikjut_SDMK!L$4:L$99997,B$21),IF(B$2&lt;&gt;"",COUNTIFS(A2_Individu_Data_Dikjut_SDMK!S$4:S$99997,C26,A2_Individu_Data_Dikjut_SDMK!Q$4:Q$99997,"Laki-Laki",A2_Individu_Data_Dikjut_SDMK!L$4:L$99997,B$21,A2_Individu_Data_Dikjut_SDMK!O$4:O$99997,B$2),"ERROR"))</f>
        <v>0</v>
      </c>
      <c r="E26" s="479">
        <f>IF(B$2="",COUNTIFS(A2_Individu_Data_Dikjut_SDMK!S$4:S$99997,C26,A2_Individu_Data_Dikjut_SDMK!Q$4:Q$99997,"Perempuan",A2_Individu_Data_Dikjut_SDMK!L$4:L$99997,B$21),IF(B$2&lt;&gt;"",COUNTIFS(A2_Individu_Data_Dikjut_SDMK!S$4:S$99997,C26,A2_Individu_Data_Dikjut_SDMK!Q$4:Q$99997,"Perempuan",A2_Individu_Data_Dikjut_SDMK!L$4:L$99997,B$21,A2_Individu_Data_Dikjut_SDMK!O$4:O$99997,B$2),"ERROR"))</f>
        <v>0</v>
      </c>
      <c r="F26" s="479">
        <f t="shared" si="0"/>
        <v>0</v>
      </c>
    </row>
    <row r="27" spans="1:6">
      <c r="A27" s="491">
        <v>4</v>
      </c>
      <c r="B27" s="484" t="s">
        <v>9333</v>
      </c>
      <c r="C27" s="485" t="s">
        <v>284</v>
      </c>
      <c r="D27" s="486">
        <f>IF(B$2="",COUNTIFS(A2_Individu_Data_Dikjut_SDMK!S$4:S$99997,C27,A2_Individu_Data_Dikjut_SDMK!Q$4:Q$99997,"Laki-Laki",A2_Individu_Data_Dikjut_SDMK!L$4:L$99997,B$27),IF(B$2&lt;&gt;"",COUNTIFS(A2_Individu_Data_Dikjut_SDMK!S$4:S$99997,C27,A2_Individu_Data_Dikjut_SDMK!Q$4:Q$99997,"Laki-Laki",A2_Individu_Data_Dikjut_SDMK!L$4:L$99997,B$27,A2_Individu_Data_Dikjut_SDMK!O$4:O$99997,B$2),"ERROR"))</f>
        <v>0</v>
      </c>
      <c r="E27" s="486">
        <f>IF(B$2="",COUNTIFS(A2_Individu_Data_Dikjut_SDMK!S$4:S$99997,C27,A2_Individu_Data_Dikjut_SDMK!Q$4:Q$99997,"Perempuan",A2_Individu_Data_Dikjut_SDMK!L$4:L$99997,B$27),IF(B$2&lt;&gt;"",COUNTIFS(A2_Individu_Data_Dikjut_SDMK!S$4:S$99997,C27,A2_Individu_Data_Dikjut_SDMK!Q$4:Q$99997,"Perempuan",A2_Individu_Data_Dikjut_SDMK!L$4:L$99997,B$27,A2_Individu_Data_Dikjut_SDMK!O$4:O$99997,B$2),"ERROR"))</f>
        <v>0</v>
      </c>
      <c r="F27" s="486">
        <f t="shared" si="0"/>
        <v>0</v>
      </c>
    </row>
    <row r="28" spans="1:6">
      <c r="A28" s="491"/>
      <c r="B28" s="484"/>
      <c r="C28" s="485" t="s">
        <v>287</v>
      </c>
      <c r="D28" s="486">
        <f>IF(B$2="",COUNTIFS(A2_Individu_Data_Dikjut_SDMK!S$4:S$99997,C28,A2_Individu_Data_Dikjut_SDMK!Q$4:Q$99997,"Laki-Laki",A2_Individu_Data_Dikjut_SDMK!L$4:L$99997,B$27),IF(B$2&lt;&gt;"",COUNTIFS(A2_Individu_Data_Dikjut_SDMK!S$4:S$99997,C28,A2_Individu_Data_Dikjut_SDMK!Q$4:Q$99997,"Laki-Laki",A2_Individu_Data_Dikjut_SDMK!L$4:L$99997,B$27,A2_Individu_Data_Dikjut_SDMK!O$4:O$99997,B$2),"ERROR"))</f>
        <v>0</v>
      </c>
      <c r="E28" s="486">
        <f>IF(B$2="",COUNTIFS(A2_Individu_Data_Dikjut_SDMK!S$4:S$99997,C28,A2_Individu_Data_Dikjut_SDMK!Q$4:Q$99997,"Perempuan",A2_Individu_Data_Dikjut_SDMK!L$4:L$99997,B$27),IF(B$2&lt;&gt;"",COUNTIFS(A2_Individu_Data_Dikjut_SDMK!S$4:S$99997,C28,A2_Individu_Data_Dikjut_SDMK!Q$4:Q$99997,"Perempuan",A2_Individu_Data_Dikjut_SDMK!L$4:L$99997,B$27,A2_Individu_Data_Dikjut_SDMK!O$4:O$99997,B$2),"ERROR"))</f>
        <v>0</v>
      </c>
      <c r="F28" s="486">
        <f t="shared" si="0"/>
        <v>0</v>
      </c>
    </row>
    <row r="29" spans="1:6">
      <c r="A29" s="491"/>
      <c r="B29" s="484"/>
      <c r="C29" s="487" t="s">
        <v>296</v>
      </c>
      <c r="D29" s="486">
        <f>IF(B$2="",COUNTIFS(A2_Individu_Data_Dikjut_SDMK!S$4:S$99997,C29,A2_Individu_Data_Dikjut_SDMK!Q$4:Q$99997,"Laki-Laki",A2_Individu_Data_Dikjut_SDMK!L$4:L$99997,B$27),IF(B$2&lt;&gt;"",COUNTIFS(A2_Individu_Data_Dikjut_SDMK!S$4:S$99997,C29,A2_Individu_Data_Dikjut_SDMK!Q$4:Q$99997,"Laki-Laki",A2_Individu_Data_Dikjut_SDMK!L$4:L$99997,B$27,A2_Individu_Data_Dikjut_SDMK!O$4:O$99997,B$2),"ERROR"))</f>
        <v>0</v>
      </c>
      <c r="E29" s="486">
        <f>IF(B$2="",COUNTIFS(A2_Individu_Data_Dikjut_SDMK!S$4:S$99997,C29,A2_Individu_Data_Dikjut_SDMK!Q$4:Q$99997,"Perempuan",A2_Individu_Data_Dikjut_SDMK!L$4:L$99997,B$27),IF(B$2&lt;&gt;"",COUNTIFS(A2_Individu_Data_Dikjut_SDMK!S$4:S$99997,C29,A2_Individu_Data_Dikjut_SDMK!Q$4:Q$99997,"Perempuan",A2_Individu_Data_Dikjut_SDMK!L$4:L$99997,B$27,A2_Individu_Data_Dikjut_SDMK!O$4:O$99997,B$2),"ERROR"))</f>
        <v>0</v>
      </c>
      <c r="F29" s="486">
        <f t="shared" si="0"/>
        <v>0</v>
      </c>
    </row>
    <row r="30" spans="1:6">
      <c r="A30" s="491"/>
      <c r="B30" s="484"/>
      <c r="C30" s="487" t="s">
        <v>331</v>
      </c>
      <c r="D30" s="486">
        <f>IF(B$2="",COUNTIFS(A2_Individu_Data_Dikjut_SDMK!S$4:S$99997,C30,A2_Individu_Data_Dikjut_SDMK!Q$4:Q$99997,"Laki-Laki",A2_Individu_Data_Dikjut_SDMK!L$4:L$99997,B$27),IF(B$2&lt;&gt;"",COUNTIFS(A2_Individu_Data_Dikjut_SDMK!S$4:S$99997,C30,A2_Individu_Data_Dikjut_SDMK!Q$4:Q$99997,"Laki-Laki",A2_Individu_Data_Dikjut_SDMK!L$4:L$99997,B$27,A2_Individu_Data_Dikjut_SDMK!O$4:O$99997,B$2),"ERROR"))</f>
        <v>0</v>
      </c>
      <c r="E30" s="486">
        <f>IF(B$2="",COUNTIFS(A2_Individu_Data_Dikjut_SDMK!S$4:S$99997,C30,A2_Individu_Data_Dikjut_SDMK!Q$4:Q$99997,"Perempuan",A2_Individu_Data_Dikjut_SDMK!L$4:L$99997,B$27),IF(B$2&lt;&gt;"",COUNTIFS(A2_Individu_Data_Dikjut_SDMK!S$4:S$99997,C30,A2_Individu_Data_Dikjut_SDMK!Q$4:Q$99997,"Perempuan",A2_Individu_Data_Dikjut_SDMK!L$4:L$99997,B$27,A2_Individu_Data_Dikjut_SDMK!O$4:O$99997,B$2),"ERROR"))</f>
        <v>0</v>
      </c>
      <c r="F30" s="486">
        <f t="shared" si="0"/>
        <v>0</v>
      </c>
    </row>
    <row r="31" spans="1:6">
      <c r="A31" s="491"/>
      <c r="B31" s="484"/>
      <c r="C31" s="487" t="s">
        <v>351</v>
      </c>
      <c r="D31" s="486">
        <f>IF(B$2="",COUNTIFS(A2_Individu_Data_Dikjut_SDMK!S$4:S$99997,C31,A2_Individu_Data_Dikjut_SDMK!Q$4:Q$99997,"Laki-Laki",A2_Individu_Data_Dikjut_SDMK!L$4:L$99997,B$27),IF(B$2&lt;&gt;"",COUNTIFS(A2_Individu_Data_Dikjut_SDMK!S$4:S$99997,C31,A2_Individu_Data_Dikjut_SDMK!Q$4:Q$99997,"Laki-Laki",A2_Individu_Data_Dikjut_SDMK!L$4:L$99997,B$27,A2_Individu_Data_Dikjut_SDMK!O$4:O$99997,B$2),"ERROR"))</f>
        <v>0</v>
      </c>
      <c r="E31" s="486">
        <f>IF(B$2="",COUNTIFS(A2_Individu_Data_Dikjut_SDMK!S$4:S$99997,C31,A2_Individu_Data_Dikjut_SDMK!Q$4:Q$99997,"Perempuan",A2_Individu_Data_Dikjut_SDMK!L$4:L$99997,B$27),IF(B$2&lt;&gt;"",COUNTIFS(A2_Individu_Data_Dikjut_SDMK!S$4:S$99997,C31,A2_Individu_Data_Dikjut_SDMK!Q$4:Q$99997,"Perempuan",A2_Individu_Data_Dikjut_SDMK!L$4:L$99997,B$27,A2_Individu_Data_Dikjut_SDMK!O$4:O$99997,B$2),"ERROR"))</f>
        <v>0</v>
      </c>
      <c r="F31" s="486">
        <f t="shared" si="0"/>
        <v>0</v>
      </c>
    </row>
    <row r="32" spans="1:6">
      <c r="A32" s="491"/>
      <c r="B32" s="484"/>
      <c r="C32" s="485" t="s">
        <v>295</v>
      </c>
      <c r="D32" s="486">
        <f>IF(B$2="",COUNTIFS(A2_Individu_Data_Dikjut_SDMK!S$4:S$99997,C32,A2_Individu_Data_Dikjut_SDMK!Q$4:Q$99997,"Laki-Laki",A2_Individu_Data_Dikjut_SDMK!L$4:L$99997,B$27),IF(B$2&lt;&gt;"",COUNTIFS(A2_Individu_Data_Dikjut_SDMK!S$4:S$99997,C32,A2_Individu_Data_Dikjut_SDMK!Q$4:Q$99997,"Laki-Laki",A2_Individu_Data_Dikjut_SDMK!L$4:L$99997,B$27,A2_Individu_Data_Dikjut_SDMK!O$4:O$99997,B$2),"ERROR"))</f>
        <v>0</v>
      </c>
      <c r="E32" s="486">
        <f>IF(B$2="",COUNTIFS(A2_Individu_Data_Dikjut_SDMK!S$4:S$99997,C32,A2_Individu_Data_Dikjut_SDMK!Q$4:Q$99997,"Perempuan",A2_Individu_Data_Dikjut_SDMK!L$4:L$99997,B$27),IF(B$2&lt;&gt;"",COUNTIFS(A2_Individu_Data_Dikjut_SDMK!S$4:S$99997,C32,A2_Individu_Data_Dikjut_SDMK!Q$4:Q$99997,"Perempuan",A2_Individu_Data_Dikjut_SDMK!L$4:L$99997,B$27,A2_Individu_Data_Dikjut_SDMK!O$4:O$99997,B$2),"ERROR"))</f>
        <v>0</v>
      </c>
      <c r="F32" s="486">
        <f t="shared" si="0"/>
        <v>0</v>
      </c>
    </row>
    <row r="33" spans="1:6">
      <c r="A33" s="491"/>
      <c r="B33" s="484"/>
      <c r="C33" s="485" t="s">
        <v>347</v>
      </c>
      <c r="D33" s="486">
        <f>IF(B$2="",COUNTIFS(A2_Individu_Data_Dikjut_SDMK!S$4:S$99997,C33,A2_Individu_Data_Dikjut_SDMK!Q$4:Q$99997,"Laki-Laki",A2_Individu_Data_Dikjut_SDMK!L$4:L$99997,B$27),IF(B$2&lt;&gt;"",COUNTIFS(A2_Individu_Data_Dikjut_SDMK!S$4:S$99997,C33,A2_Individu_Data_Dikjut_SDMK!Q$4:Q$99997,"Laki-Laki",A2_Individu_Data_Dikjut_SDMK!L$4:L$99997,B$27,A2_Individu_Data_Dikjut_SDMK!O$4:O$99997,B$2),"ERROR"))</f>
        <v>0</v>
      </c>
      <c r="E33" s="486">
        <f>IF(B$2="",COUNTIFS(A2_Individu_Data_Dikjut_SDMK!S$4:S$99997,C33,A2_Individu_Data_Dikjut_SDMK!Q$4:Q$99997,"Perempuan",A2_Individu_Data_Dikjut_SDMK!L$4:L$99997,B$27),IF(B$2&lt;&gt;"",COUNTIFS(A2_Individu_Data_Dikjut_SDMK!S$4:S$99997,C33,A2_Individu_Data_Dikjut_SDMK!Q$4:Q$99997,"Perempuan",A2_Individu_Data_Dikjut_SDMK!L$4:L$99997,B$27,A2_Individu_Data_Dikjut_SDMK!O$4:O$99997,B$2),"ERROR"))</f>
        <v>0</v>
      </c>
      <c r="F33" s="486">
        <f t="shared" si="0"/>
        <v>0</v>
      </c>
    </row>
    <row r="34" spans="1:6">
      <c r="A34" s="491"/>
      <c r="B34" s="484"/>
      <c r="C34" s="485" t="s">
        <v>349</v>
      </c>
      <c r="D34" s="486">
        <f>IF(B$2="",COUNTIFS(A2_Individu_Data_Dikjut_SDMK!S$4:S$99997,C34,A2_Individu_Data_Dikjut_SDMK!Q$4:Q$99997,"Laki-Laki",A2_Individu_Data_Dikjut_SDMK!L$4:L$99997,B$27),IF(B$2&lt;&gt;"",COUNTIFS(A2_Individu_Data_Dikjut_SDMK!S$4:S$99997,C34,A2_Individu_Data_Dikjut_SDMK!Q$4:Q$99997,"Laki-Laki",A2_Individu_Data_Dikjut_SDMK!L$4:L$99997,B$27,A2_Individu_Data_Dikjut_SDMK!O$4:O$99997,B$2),"ERROR"))</f>
        <v>0</v>
      </c>
      <c r="E34" s="486">
        <f>IF(B$2="",COUNTIFS(A2_Individu_Data_Dikjut_SDMK!S$4:S$99997,C34,A2_Individu_Data_Dikjut_SDMK!Q$4:Q$99997,"Perempuan",A2_Individu_Data_Dikjut_SDMK!L$4:L$99997,B$27),IF(B$2&lt;&gt;"",COUNTIFS(A2_Individu_Data_Dikjut_SDMK!S$4:S$99997,C34,A2_Individu_Data_Dikjut_SDMK!Q$4:Q$99997,"Perempuan",A2_Individu_Data_Dikjut_SDMK!L$4:L$99997,B$27,A2_Individu_Data_Dikjut_SDMK!O$4:O$99997,B$2),"ERROR"))</f>
        <v>0</v>
      </c>
      <c r="F34" s="486">
        <f t="shared" si="0"/>
        <v>0</v>
      </c>
    </row>
    <row r="35" spans="1:6">
      <c r="A35" s="489">
        <v>5</v>
      </c>
      <c r="B35" s="477" t="s">
        <v>9334</v>
      </c>
      <c r="C35" s="482" t="s">
        <v>284</v>
      </c>
      <c r="D35" s="479">
        <f>IF(B$2="",COUNTIFS(A2_Individu_Data_Dikjut_SDMK!S$4:S$99997,C35,A2_Individu_Data_Dikjut_SDMK!Q$4:Q$99997,"Laki-Laki",A2_Individu_Data_Dikjut_SDMK!L$4:L$99997,B$35),IF(B$2&lt;&gt;"",COUNTIFS(A2_Individu_Data_Dikjut_SDMK!S$4:S$99997,C35,A2_Individu_Data_Dikjut_SDMK!Q$4:Q$99997,"Laki-Laki",A2_Individu_Data_Dikjut_SDMK!L$4:L$99997,B$35,A2_Individu_Data_Dikjut_SDMK!O$4:O$99997,B$2),"ERROR"))</f>
        <v>0</v>
      </c>
      <c r="E35" s="479">
        <f>IF(B$2="",COUNTIFS(A2_Individu_Data_Dikjut_SDMK!S$4:S$99997,C35,A2_Individu_Data_Dikjut_SDMK!Q$4:Q$99997,"Perempuan",A2_Individu_Data_Dikjut_SDMK!L$4:L$99997,B$35),IF(B$2&lt;&gt;"",COUNTIFS(A2_Individu_Data_Dikjut_SDMK!S$4:S$99997,C35,A2_Individu_Data_Dikjut_SDMK!Q$4:Q$99997,"Perempuan",A2_Individu_Data_Dikjut_SDMK!L$4:L$99997,B$35,A2_Individu_Data_Dikjut_SDMK!O$4:O$99997,B$2),"ERROR"))</f>
        <v>0</v>
      </c>
      <c r="F35" s="479">
        <f t="shared" si="0"/>
        <v>0</v>
      </c>
    </row>
    <row r="36" spans="1:6">
      <c r="A36" s="489"/>
      <c r="B36" s="477"/>
      <c r="C36" s="482" t="s">
        <v>287</v>
      </c>
      <c r="D36" s="479">
        <f>IF(B$2="",COUNTIFS(A2_Individu_Data_Dikjut_SDMK!S$4:S$99997,C36,A2_Individu_Data_Dikjut_SDMK!Q$4:Q$99997,"Laki-Laki",A2_Individu_Data_Dikjut_SDMK!L$4:L$99997,B$35),IF(B$2&lt;&gt;"",COUNTIFS(A2_Individu_Data_Dikjut_SDMK!S$4:S$99997,C36,A2_Individu_Data_Dikjut_SDMK!Q$4:Q$99997,"Laki-Laki",A2_Individu_Data_Dikjut_SDMK!L$4:L$99997,B$35,A2_Individu_Data_Dikjut_SDMK!O$4:O$99997,B$2),"ERROR"))</f>
        <v>0</v>
      </c>
      <c r="E36" s="479">
        <f>IF(B$2="",COUNTIFS(A2_Individu_Data_Dikjut_SDMK!S$4:S$99997,C36,A2_Individu_Data_Dikjut_SDMK!Q$4:Q$99997,"Perempuan",A2_Individu_Data_Dikjut_SDMK!L$4:L$99997,B$35),IF(B$2&lt;&gt;"",COUNTIFS(A2_Individu_Data_Dikjut_SDMK!S$4:S$99997,C36,A2_Individu_Data_Dikjut_SDMK!Q$4:Q$99997,"Perempuan",A2_Individu_Data_Dikjut_SDMK!L$4:L$99997,B$35,A2_Individu_Data_Dikjut_SDMK!O$4:O$99997,B$2),"ERROR"))</f>
        <v>0</v>
      </c>
      <c r="F36" s="479">
        <f t="shared" si="0"/>
        <v>0</v>
      </c>
    </row>
    <row r="37" spans="1:6">
      <c r="A37" s="489"/>
      <c r="B37" s="477"/>
      <c r="C37" s="482" t="s">
        <v>296</v>
      </c>
      <c r="D37" s="479">
        <f>IF(B$2="",COUNTIFS(A2_Individu_Data_Dikjut_SDMK!S$4:S$99997,C37,A2_Individu_Data_Dikjut_SDMK!Q$4:Q$99997,"Laki-Laki",A2_Individu_Data_Dikjut_SDMK!L$4:L$99997,B$35),IF(B$2&lt;&gt;"",COUNTIFS(A2_Individu_Data_Dikjut_SDMK!S$4:S$99997,C37,A2_Individu_Data_Dikjut_SDMK!Q$4:Q$99997,"Laki-Laki",A2_Individu_Data_Dikjut_SDMK!L$4:L$99997,B$35,A2_Individu_Data_Dikjut_SDMK!O$4:O$99997,B$2),"ERROR"))</f>
        <v>0</v>
      </c>
      <c r="E37" s="479">
        <f>IF(B$2="",COUNTIFS(A2_Individu_Data_Dikjut_SDMK!S$4:S$99997,C37,A2_Individu_Data_Dikjut_SDMK!Q$4:Q$99997,"Perempuan",A2_Individu_Data_Dikjut_SDMK!L$4:L$99997,B$35),IF(B$2&lt;&gt;"",COUNTIFS(A2_Individu_Data_Dikjut_SDMK!S$4:S$99997,C37,A2_Individu_Data_Dikjut_SDMK!Q$4:Q$99997,"Perempuan",A2_Individu_Data_Dikjut_SDMK!L$4:L$99997,B$35,A2_Individu_Data_Dikjut_SDMK!O$4:O$99997,B$2),"ERROR"))</f>
        <v>0</v>
      </c>
      <c r="F37" s="479">
        <f t="shared" ref="F37:F38" si="1">D37+E37</f>
        <v>0</v>
      </c>
    </row>
    <row r="38" spans="1:6">
      <c r="A38" s="489"/>
      <c r="B38" s="477"/>
      <c r="C38" s="482" t="s">
        <v>331</v>
      </c>
      <c r="D38" s="479">
        <f>IF(B$2="",COUNTIFS(A2_Individu_Data_Dikjut_SDMK!S$4:S$99997,C38,A2_Individu_Data_Dikjut_SDMK!Q$4:Q$99997,"Laki-Laki",A2_Individu_Data_Dikjut_SDMK!L$4:L$99997,B$35),IF(B$2&lt;&gt;"",COUNTIFS(A2_Individu_Data_Dikjut_SDMK!S$4:S$99997,C38,A2_Individu_Data_Dikjut_SDMK!Q$4:Q$99997,"Laki-Laki",A2_Individu_Data_Dikjut_SDMK!L$4:L$99997,B$35,A2_Individu_Data_Dikjut_SDMK!O$4:O$99997,B$2),"ERROR"))</f>
        <v>0</v>
      </c>
      <c r="E38" s="479">
        <f>IF(B$2="",COUNTIFS(A2_Individu_Data_Dikjut_SDMK!S$4:S$99997,C38,A2_Individu_Data_Dikjut_SDMK!Q$4:Q$99997,"Perempuan",A2_Individu_Data_Dikjut_SDMK!L$4:L$99997,B$35),IF(B$2&lt;&gt;"",COUNTIFS(A2_Individu_Data_Dikjut_SDMK!S$4:S$99997,C38,A2_Individu_Data_Dikjut_SDMK!Q$4:Q$99997,"Perempuan",A2_Individu_Data_Dikjut_SDMK!L$4:L$99997,B$35,A2_Individu_Data_Dikjut_SDMK!O$4:O$99997,B$2),"ERROR"))</f>
        <v>0</v>
      </c>
      <c r="F38" s="479">
        <f t="shared" si="1"/>
        <v>0</v>
      </c>
    </row>
    <row r="39" spans="1:6">
      <c r="A39" s="489"/>
      <c r="B39" s="477"/>
      <c r="C39" s="478" t="s">
        <v>351</v>
      </c>
      <c r="D39" s="479">
        <f>IF(B$2="",COUNTIFS(A2_Individu_Data_Dikjut_SDMK!S$4:S$99997,C39,A2_Individu_Data_Dikjut_SDMK!Q$4:Q$99997,"Laki-Laki",A2_Individu_Data_Dikjut_SDMK!L$4:L$99997,B$35),IF(B$2&lt;&gt;"",COUNTIFS(A2_Individu_Data_Dikjut_SDMK!S$4:S$99997,C39,A2_Individu_Data_Dikjut_SDMK!Q$4:Q$99997,"Laki-Laki",A2_Individu_Data_Dikjut_SDMK!L$4:L$99997,B$35,A2_Individu_Data_Dikjut_SDMK!O$4:O$99997,B$2),"ERROR"))</f>
        <v>0</v>
      </c>
      <c r="E39" s="479">
        <f>IF(B$2="",COUNTIFS(A2_Individu_Data_Dikjut_SDMK!S$4:S$99997,C39,A2_Individu_Data_Dikjut_SDMK!Q$4:Q$99997,"Perempuan",A2_Individu_Data_Dikjut_SDMK!L$4:L$99997,B$35),IF(B$2&lt;&gt;"",COUNTIFS(A2_Individu_Data_Dikjut_SDMK!S$4:S$99997,C39,A2_Individu_Data_Dikjut_SDMK!Q$4:Q$99997,"Perempuan",A2_Individu_Data_Dikjut_SDMK!L$4:L$99997,B$35,A2_Individu_Data_Dikjut_SDMK!O$4:O$99997,B$2),"ERROR"))</f>
        <v>0</v>
      </c>
      <c r="F39" s="479">
        <f t="shared" si="0"/>
        <v>0</v>
      </c>
    </row>
    <row r="40" spans="1:6">
      <c r="A40" s="489"/>
      <c r="B40" s="477"/>
      <c r="C40" s="482" t="s">
        <v>295</v>
      </c>
      <c r="D40" s="479">
        <f>IF(B$2="",COUNTIFS(A2_Individu_Data_Dikjut_SDMK!S$4:S$99997,C40,A2_Individu_Data_Dikjut_SDMK!Q$4:Q$99997,"Laki-Laki",A2_Individu_Data_Dikjut_SDMK!L$4:L$99997,B$35),IF(B$2&lt;&gt;"",COUNTIFS(A2_Individu_Data_Dikjut_SDMK!S$4:S$99997,C40,A2_Individu_Data_Dikjut_SDMK!Q$4:Q$99997,"Laki-Laki",A2_Individu_Data_Dikjut_SDMK!L$4:L$99997,B$35,A2_Individu_Data_Dikjut_SDMK!O$4:O$99997,B$2),"ERROR"))</f>
        <v>0</v>
      </c>
      <c r="E40" s="479">
        <f>IF(B$2="",COUNTIFS(A2_Individu_Data_Dikjut_SDMK!S$4:S$99997,C40,A2_Individu_Data_Dikjut_SDMK!Q$4:Q$99997,"Perempuan",A2_Individu_Data_Dikjut_SDMK!L$4:L$99997,B$35),IF(B$2&lt;&gt;"",COUNTIFS(A2_Individu_Data_Dikjut_SDMK!S$4:S$99997,C40,A2_Individu_Data_Dikjut_SDMK!Q$4:Q$99997,"Perempuan",A2_Individu_Data_Dikjut_SDMK!L$4:L$99997,B$35,A2_Individu_Data_Dikjut_SDMK!O$4:O$99997,B$2),"ERROR"))</f>
        <v>0</v>
      </c>
      <c r="F40" s="479">
        <f t="shared" si="0"/>
        <v>0</v>
      </c>
    </row>
    <row r="41" spans="1:6">
      <c r="A41" s="489"/>
      <c r="B41" s="477"/>
      <c r="C41" s="482" t="s">
        <v>347</v>
      </c>
      <c r="D41" s="479">
        <f>IF(B$2="",COUNTIFS(A2_Individu_Data_Dikjut_SDMK!S$4:S$99997,C41,A2_Individu_Data_Dikjut_SDMK!Q$4:Q$99997,"Laki-Laki",A2_Individu_Data_Dikjut_SDMK!L$4:L$99997,B$35),IF(B$2&lt;&gt;"",COUNTIFS(A2_Individu_Data_Dikjut_SDMK!S$4:S$99997,C41,A2_Individu_Data_Dikjut_SDMK!Q$4:Q$99997,"Laki-Laki",A2_Individu_Data_Dikjut_SDMK!L$4:L$99997,B$35,A2_Individu_Data_Dikjut_SDMK!O$4:O$99997,B$2),"ERROR"))</f>
        <v>0</v>
      </c>
      <c r="E41" s="479">
        <f>IF(B$2="",COUNTIFS(A2_Individu_Data_Dikjut_SDMK!S$4:S$99997,C41,A2_Individu_Data_Dikjut_SDMK!Q$4:Q$99997,"Perempuan",A2_Individu_Data_Dikjut_SDMK!L$4:L$99997,B$35),IF(B$2&lt;&gt;"",COUNTIFS(A2_Individu_Data_Dikjut_SDMK!S$4:S$99997,C41,A2_Individu_Data_Dikjut_SDMK!Q$4:Q$99997,"Perempuan",A2_Individu_Data_Dikjut_SDMK!L$4:L$99997,B$35,A2_Individu_Data_Dikjut_SDMK!O$4:O$99997,B$2),"ERROR"))</f>
        <v>0</v>
      </c>
      <c r="F41" s="479">
        <f t="shared" si="0"/>
        <v>0</v>
      </c>
    </row>
    <row r="42" spans="1:6">
      <c r="A42" s="489"/>
      <c r="B42" s="477"/>
      <c r="C42" s="482" t="s">
        <v>349</v>
      </c>
      <c r="D42" s="479">
        <f>IF(B$2="",COUNTIFS(A2_Individu_Data_Dikjut_SDMK!S$4:S$99997,C42,A2_Individu_Data_Dikjut_SDMK!Q$4:Q$99997,"Laki-Laki",A2_Individu_Data_Dikjut_SDMK!L$4:L$99997,B$35),IF(B$2&lt;&gt;"",COUNTIFS(A2_Individu_Data_Dikjut_SDMK!S$4:S$99997,C42,A2_Individu_Data_Dikjut_SDMK!Q$4:Q$99997,"Laki-Laki",A2_Individu_Data_Dikjut_SDMK!L$4:L$99997,B$35,A2_Individu_Data_Dikjut_SDMK!O$4:O$99997,B$2),"ERROR"))</f>
        <v>1</v>
      </c>
      <c r="E42" s="479">
        <f>IF(B$2="",COUNTIFS(A2_Individu_Data_Dikjut_SDMK!S$4:S$99997,C42,A2_Individu_Data_Dikjut_SDMK!Q$4:Q$99997,"Perempuan",A2_Individu_Data_Dikjut_SDMK!L$4:L$99997,B$35),IF(B$2&lt;&gt;"",COUNTIFS(A2_Individu_Data_Dikjut_SDMK!S$4:S$99997,C42,A2_Individu_Data_Dikjut_SDMK!Q$4:Q$99997,"Perempuan",A2_Individu_Data_Dikjut_SDMK!L$4:L$99997,B$35,A2_Individu_Data_Dikjut_SDMK!O$4:O$99997,B$2),"ERROR"))</f>
        <v>1</v>
      </c>
      <c r="F42" s="479">
        <f>D42+E42</f>
        <v>2</v>
      </c>
    </row>
    <row r="43" spans="1:6" ht="25.5" customHeight="1">
      <c r="A43" s="752" t="s">
        <v>9218</v>
      </c>
      <c r="B43" s="753"/>
      <c r="C43" s="754"/>
      <c r="D43" s="495">
        <f>SUM(D17:D42)</f>
        <v>1</v>
      </c>
      <c r="E43" s="495">
        <f t="shared" ref="E43:F43" si="2">SUM(E17:E42)</f>
        <v>1</v>
      </c>
      <c r="F43" s="495">
        <f t="shared" si="2"/>
        <v>2</v>
      </c>
    </row>
    <row r="46" spans="1:6" ht="21.95" customHeight="1">
      <c r="A46" s="488" t="s">
        <v>12343</v>
      </c>
      <c r="B46" s="151"/>
      <c r="C46" s="151"/>
      <c r="D46" s="151"/>
      <c r="E46" s="151"/>
      <c r="F46" s="151"/>
    </row>
    <row r="47" spans="1:6" ht="30">
      <c r="A47" s="497" t="s">
        <v>0</v>
      </c>
      <c r="B47" s="497" t="s">
        <v>12344</v>
      </c>
      <c r="C47" s="497" t="s">
        <v>9202</v>
      </c>
      <c r="D47" s="497" t="s">
        <v>9329</v>
      </c>
      <c r="E47" s="497" t="s">
        <v>1635</v>
      </c>
    </row>
    <row r="48" spans="1:6" ht="17.100000000000001" customHeight="1">
      <c r="A48" s="498">
        <v>1</v>
      </c>
      <c r="B48" s="499" t="s">
        <v>12</v>
      </c>
      <c r="C48" s="500">
        <f>IF(B$2="",COUNTIFS(A2_Individu_Data_Dikjut_SDMK!Q$4:Q$99997,"Laki-Laki",A2_Individu_Data_Dikjut_SDMK!T$4:T$99997,'05_MASTER_KODE_PRODI'!E14),IF(B$2&lt;&gt;"",COUNTIFS(A2_Individu_Data_Dikjut_SDMK!Q$4:Q$99997,"Laki-Laki",A2_Individu_Data_Dikjut_SDMK!T$4:T$99997,'05_MASTER_KODE_PRODI'!E14,A2_Individu_Data_Dikjut_SDMK!O$4:O$99997,B$2),"ERROR"))</f>
        <v>0</v>
      </c>
      <c r="D48" s="500">
        <f>IF(B$2="",COUNTIFS(A2_Individu_Data_Dikjut_SDMK!Q$4:Q$99997,"Perempuan",A2_Individu_Data_Dikjut_SDMK!T$4:T$99997,'05_MASTER_KODE_PRODI'!E14),IF(B$2&lt;&gt;"",COUNTIFS(A2_Individu_Data_Dikjut_SDMK!Q$4:Q$99997,"Perempuan",A2_Individu_Data_Dikjut_SDMK!T$4:T$99997,'05_MASTER_KODE_PRODI'!E14,A2_Individu_Data_Dikjut_SDMK!O$4:O$99997,B$2),"ERROR"))</f>
        <v>0</v>
      </c>
      <c r="E48" s="500">
        <f t="shared" ref="E48:E56" si="3">C48+D48</f>
        <v>0</v>
      </c>
    </row>
    <row r="49" spans="1:5" ht="17.100000000000001" customHeight="1">
      <c r="A49" s="498">
        <v>2</v>
      </c>
      <c r="B49" s="499" t="s">
        <v>14</v>
      </c>
      <c r="C49" s="500">
        <f>IF(B$2="",COUNTIFS(A2_Individu_Data_Dikjut_SDMK!Q$4:Q$99997,"Laki-Laki",A2_Individu_Data_Dikjut_SDMK!T$4:T$99997,'05_MASTER_KODE_PRODI'!E21),IF(B$2&lt;&gt;"",COUNTIFS(A2_Individu_Data_Dikjut_SDMK!Q$4:Q$99997,"Laki-Laki",A2_Individu_Data_Dikjut_SDMK!T$4:T$99997,'05_MASTER_KODE_PRODI'!E21,A2_Individu_Data_Dikjut_SDMK!O$4:O$99997,B$2),"ERROR"))</f>
        <v>0</v>
      </c>
      <c r="D49" s="500">
        <f>IF(B$2="",COUNTIFS(A2_Individu_Data_Dikjut_SDMK!Q$4:Q$99997,"Perempuan",A2_Individu_Data_Dikjut_SDMK!T$4:T$99997,'05_MASTER_KODE_PRODI'!E21),IF(B$2&lt;&gt;"",COUNTIFS(A2_Individu_Data_Dikjut_SDMK!Q$4:Q$99997,"Perempuan",A2_Individu_Data_Dikjut_SDMK!T$4:T$99997,'05_MASTER_KODE_PRODI'!E21,A2_Individu_Data_Dikjut_SDMK!O$4:O$99997,B$2),"ERROR"))</f>
        <v>0</v>
      </c>
      <c r="E49" s="500">
        <f t="shared" si="3"/>
        <v>0</v>
      </c>
    </row>
    <row r="50" spans="1:5" ht="17.100000000000001" customHeight="1">
      <c r="A50" s="493">
        <v>3</v>
      </c>
      <c r="B50" s="492" t="s">
        <v>15</v>
      </c>
      <c r="C50" s="486">
        <f>IF(B$2="",COUNTIFS(A2_Individu_Data_Dikjut_SDMK!Q$4:Q$99997,"Laki-Laki",A2_Individu_Data_Dikjut_SDMK!T$4:T$99997,'05_MASTER_KODE_PRODI'!E24),IF(B$2&lt;&gt;"",COUNTIFS(A2_Individu_Data_Dikjut_SDMK!Q$4:Q$99997,"Laki-Laki",A2_Individu_Data_Dikjut_SDMK!T$4:T$99997,'05_MASTER_KODE_PRODI'!E24,A2_Individu_Data_Dikjut_SDMK!O$4:O$99997,B$2),"ERROR"))</f>
        <v>0</v>
      </c>
      <c r="D50" s="486">
        <f>IF(B$2="",COUNTIFS(A2_Individu_Data_Dikjut_SDMK!Q$4:Q$99997,"Perempuan",A2_Individu_Data_Dikjut_SDMK!T$4:T$99997,'05_MASTER_KODE_PRODI'!E24),IF(B$2&lt;&gt;"",COUNTIFS(A2_Individu_Data_Dikjut_SDMK!Q$4:Q$99997,"Perempuan",A2_Individu_Data_Dikjut_SDMK!T$4:T$99997,'05_MASTER_KODE_PRODI'!E24,A2_Individu_Data_Dikjut_SDMK!O$4:O$99997,B$2),"ERROR"))</f>
        <v>0</v>
      </c>
      <c r="E50" s="486">
        <f t="shared" si="3"/>
        <v>0</v>
      </c>
    </row>
    <row r="51" spans="1:5" ht="17.100000000000001" customHeight="1">
      <c r="A51" s="493">
        <v>4</v>
      </c>
      <c r="B51" s="492" t="s">
        <v>16</v>
      </c>
      <c r="C51" s="486">
        <f>IF(B$2="",COUNTIFS(A2_Individu_Data_Dikjut_SDMK!Q$4:Q$99997,"Laki-Laki",A2_Individu_Data_Dikjut_SDMK!T$4:T$99997,'05_MASTER_KODE_PRODI'!E20),IF(B$2&lt;&gt;"",COUNTIFS(A2_Individu_Data_Dikjut_SDMK!Q$4:Q$99997,"Laki-Laki",A2_Individu_Data_Dikjut_SDMK!T$4:T$99997,'05_MASTER_KODE_PRODI'!E20,A2_Individu_Data_Dikjut_SDMK!O$4:O$99997,B$2),"ERROR"))</f>
        <v>0</v>
      </c>
      <c r="D51" s="486">
        <f>IF(B$2="",COUNTIFS(A2_Individu_Data_Dikjut_SDMK!Q$4:Q$99997,"Perempuan",A2_Individu_Data_Dikjut_SDMK!T$4:T$99997,'05_MASTER_KODE_PRODI'!E20),IF(B$2&lt;&gt;"",COUNTIFS(A2_Individu_Data_Dikjut_SDMK!Q$4:Q$99997,"Perempuan",A2_Individu_Data_Dikjut_SDMK!T$4:T$99997,'05_MASTER_KODE_PRODI'!E20,A2_Individu_Data_Dikjut_SDMK!O$4:O$99997,B$2),"ERROR"))</f>
        <v>0</v>
      </c>
      <c r="E51" s="486">
        <f t="shared" si="3"/>
        <v>0</v>
      </c>
    </row>
    <row r="52" spans="1:5" ht="17.100000000000001" customHeight="1">
      <c r="A52" s="498">
        <v>5</v>
      </c>
      <c r="B52" s="501" t="s">
        <v>17</v>
      </c>
      <c r="C52" s="500">
        <f>IF(B$2="",COUNTIFS(A2_Individu_Data_Dikjut_SDMK!Q$4:Q$99997,"Laki-Laki",A2_Individu_Data_Dikjut_SDMK!T$4:T$99997,'05_MASTER_KODE_PRODI'!E35),IF(B$2&lt;&gt;"",COUNTIFS(A2_Individu_Data_Dikjut_SDMK!Q$4:Q$99997,"Laki-Laki",A2_Individu_Data_Dikjut_SDMK!T$4:T$99997,'05_MASTER_KODE_PRODI'!E35,A2_Individu_Data_Dikjut_SDMK!O$4:O$99997,B$2),"ERROR"))</f>
        <v>0</v>
      </c>
      <c r="D52" s="500">
        <f>IF(B$2="",COUNTIFS(A2_Individu_Data_Dikjut_SDMK!Q$4:Q$99997,"Perempuan",A2_Individu_Data_Dikjut_SDMK!T$4:T$99997,'05_MASTER_KODE_PRODI'!E35),IF(B$2&lt;&gt;"",COUNTIFS(A2_Individu_Data_Dikjut_SDMK!Q$4:Q$99997,"Perempuan",A2_Individu_Data_Dikjut_SDMK!T$4:T$99997,'05_MASTER_KODE_PRODI'!E35,A2_Individu_Data_Dikjut_SDMK!O$4:O$99997,B$2),"ERROR"))</f>
        <v>0</v>
      </c>
      <c r="E52" s="500">
        <f t="shared" si="3"/>
        <v>0</v>
      </c>
    </row>
    <row r="53" spans="1:5" ht="17.100000000000001" customHeight="1">
      <c r="A53" s="498">
        <v>6</v>
      </c>
      <c r="B53" s="501" t="s">
        <v>18</v>
      </c>
      <c r="C53" s="500">
        <f>IF(B$2="",COUNTIFS(A2_Individu_Data_Dikjut_SDMK!Q$4:Q$99997,"Laki-Laki",A2_Individu_Data_Dikjut_SDMK!T$4:T$99997,'05_MASTER_KODE_PRODI'!E19),IF(B$2&lt;&gt;"",COUNTIFS(A2_Individu_Data_Dikjut_SDMK!Q$4:Q$99997,"Laki-Laki",A2_Individu_Data_Dikjut_SDMK!T$4:T$99997,'05_MASTER_KODE_PRODI'!E19,A2_Individu_Data_Dikjut_SDMK!O$4:O$99997,B$2),"ERROR"))</f>
        <v>0</v>
      </c>
      <c r="D53" s="500">
        <f>IF(B$2="",COUNTIFS(A2_Individu_Data_Dikjut_SDMK!Q$4:Q$99997,"Perempuan",A2_Individu_Data_Dikjut_SDMK!T$4:T$99997,'05_MASTER_KODE_PRODI'!E19),IF(B$2&lt;&gt;"",COUNTIFS(A2_Individu_Data_Dikjut_SDMK!Q$4:Q$99997,"Perempuan",A2_Individu_Data_Dikjut_SDMK!T$4:T$99997,'05_MASTER_KODE_PRODI'!E19,A2_Individu_Data_Dikjut_SDMK!O$4:O$99997,B$2),"ERROR"))</f>
        <v>0</v>
      </c>
      <c r="E53" s="500">
        <f t="shared" si="3"/>
        <v>0</v>
      </c>
    </row>
    <row r="54" spans="1:5" ht="17.100000000000001" customHeight="1">
      <c r="A54" s="493">
        <v>7</v>
      </c>
      <c r="B54" s="494" t="s">
        <v>19</v>
      </c>
      <c r="C54" s="486">
        <f>IF(B$2="",COUNTIFS(A2_Individu_Data_Dikjut_SDMK!Q$4:Q$99997,"Laki-Laki",A2_Individu_Data_Dikjut_SDMK!T$4:T$99997,'05_MASTER_KODE_PRODI'!E31),IF(B$2&lt;&gt;"",COUNTIFS(A2_Individu_Data_Dikjut_SDMK!Q$4:Q$99997,"Laki-Laki",A2_Individu_Data_Dikjut_SDMK!T$4:T$99997,'05_MASTER_KODE_PRODI'!E31,A2_Individu_Data_Dikjut_SDMK!O$4:O$99997,B$2),"ERROR"))</f>
        <v>0</v>
      </c>
      <c r="D54" s="486">
        <f>IF(B$2="",COUNTIFS(A2_Individu_Data_Dikjut_SDMK!Q$4:Q$99997,"Perempuan",A2_Individu_Data_Dikjut_SDMK!T$4:T$99997,'05_MASTER_KODE_PRODI'!E31),IF(B$2&lt;&gt;"",COUNTIFS(A2_Individu_Data_Dikjut_SDMK!Q$4:Q$99997,"Perempuan",A2_Individu_Data_Dikjut_SDMK!T$4:T$99997,'05_MASTER_KODE_PRODI'!E31,A2_Individu_Data_Dikjut_SDMK!O$4:O$99997,B$2),"ERROR"))</f>
        <v>0</v>
      </c>
      <c r="E54" s="486">
        <f t="shared" si="3"/>
        <v>0</v>
      </c>
    </row>
    <row r="55" spans="1:5" ht="17.100000000000001" customHeight="1">
      <c r="A55" s="493">
        <v>8</v>
      </c>
      <c r="B55" s="494" t="s">
        <v>20</v>
      </c>
      <c r="C55" s="486">
        <f>IF(B$2="",COUNTIFS(A2_Individu_Data_Dikjut_SDMK!Q$4:Q$99997,"Laki-Laki",A2_Individu_Data_Dikjut_SDMK!T$4:T$99997,'05_MASTER_KODE_PRODI'!E30),IF(B$2&lt;&gt;"",COUNTIFS(A2_Individu_Data_Dikjut_SDMK!Q$4:Q$99997,"Laki-Laki",A2_Individu_Data_Dikjut_SDMK!T$4:T$99997,'05_MASTER_KODE_PRODI'!E30,A2_Individu_Data_Dikjut_SDMK!O$4:O$99997,B$2),"ERROR"))</f>
        <v>0</v>
      </c>
      <c r="D55" s="486">
        <f>IF(B$2="",COUNTIFS(A2_Individu_Data_Dikjut_SDMK!Q$4:Q$99997,"Perempuan",A2_Individu_Data_Dikjut_SDMK!T$4:T$99997,'05_MASTER_KODE_PRODI'!E30),IF(B$2&lt;&gt;"",COUNTIFS(A2_Individu_Data_Dikjut_SDMK!Q$4:Q$99997,"Perempuan",A2_Individu_Data_Dikjut_SDMK!T$4:T$99997,'05_MASTER_KODE_PRODI'!E30,A2_Individu_Data_Dikjut_SDMK!O$4:O$99997,B$2),"ERROR"))</f>
        <v>0</v>
      </c>
      <c r="E55" s="486">
        <f t="shared" si="3"/>
        <v>0</v>
      </c>
    </row>
    <row r="56" spans="1:5" ht="17.100000000000001" customHeight="1">
      <c r="A56" s="498">
        <v>9</v>
      </c>
      <c r="B56" s="502" t="s">
        <v>21</v>
      </c>
      <c r="C56" s="500">
        <f>IF(B$2="",COUNTIFS(A2_Individu_Data_Dikjut_SDMK!Q$4:Q$99997,"Laki-Laki",A2_Individu_Data_Dikjut_SDMK!T$4:T$99997,'05_MASTER_KODE_PRODI'!E33),IF(B$2&lt;&gt;"",COUNTIFS(A2_Individu_Data_Dikjut_SDMK!Q$4:Q$99997,"Laki-Laki",A2_Individu_Data_Dikjut_SDMK!T$4:T$99997,'05_MASTER_KODE_PRODI'!E33,A2_Individu_Data_Dikjut_SDMK!O$4:O$99997,B$2),"ERROR"))</f>
        <v>0</v>
      </c>
      <c r="D56" s="500">
        <f>IF(B$2="",COUNTIFS(A2_Individu_Data_Dikjut_SDMK!Q$4:Q$99997,"Perempuan",A2_Individu_Data_Dikjut_SDMK!T$4:T$99997,'05_MASTER_KODE_PRODI'!E33),IF(B$2&lt;&gt;"",COUNTIFS(A2_Individu_Data_Dikjut_SDMK!Q$4:Q$99997,"Perempuan",A2_Individu_Data_Dikjut_SDMK!T$4:T$99997,'05_MASTER_KODE_PRODI'!E33,A2_Individu_Data_Dikjut_SDMK!O$4:O$99997,B$2),"ERROR"))</f>
        <v>0</v>
      </c>
      <c r="E56" s="500">
        <f t="shared" si="3"/>
        <v>0</v>
      </c>
    </row>
    <row r="57" spans="1:5" ht="24.95" customHeight="1">
      <c r="A57" s="755" t="s">
        <v>9218</v>
      </c>
      <c r="B57" s="756"/>
      <c r="C57" s="508">
        <f>SUM(C48:C56)</f>
        <v>0</v>
      </c>
      <c r="D57" s="508">
        <f t="shared" ref="D57:E57" si="4">SUM(D48:D56)</f>
        <v>0</v>
      </c>
      <c r="E57" s="508">
        <f t="shared" si="4"/>
        <v>0</v>
      </c>
    </row>
    <row r="58" spans="1:5" ht="38.1" customHeight="1"/>
    <row r="59" spans="1:5">
      <c r="A59" s="488" t="s">
        <v>12345</v>
      </c>
    </row>
    <row r="60" spans="1:5" ht="30">
      <c r="A60" s="503" t="s">
        <v>0</v>
      </c>
      <c r="B60" s="503" t="s">
        <v>12344</v>
      </c>
      <c r="C60" s="503" t="s">
        <v>9202</v>
      </c>
      <c r="D60" s="503" t="s">
        <v>9329</v>
      </c>
      <c r="E60" s="503" t="s">
        <v>1635</v>
      </c>
    </row>
    <row r="61" spans="1:5" ht="19.5" customHeight="1">
      <c r="A61" s="496">
        <v>1</v>
      </c>
      <c r="B61" s="510" t="s">
        <v>56</v>
      </c>
      <c r="C61" s="504">
        <f>IF(B$2="",COUNTIFS(A2_Individu_Data_Dikjut_SDMK!Q$4:Q$99997,"Laki-Laki",A2_Individu_Data_Dikjut_SDMK!T$4:T$99997,'05_MASTER_KODE_PRODI'!E56),IF(B$2&lt;&gt;"",COUNTIFS(A2_Individu_Data_Dikjut_SDMK!Q$4:Q$99997,"Laki-Laki",A2_Individu_Data_Dikjut_SDMK!T$4:T$99997,'05_MASTER_KODE_PRODI'!E56,A2_Individu_Data_Dikjut_SDMK!O$4:O$99997,B$2),"ERROR"))</f>
        <v>0</v>
      </c>
      <c r="D61" s="504">
        <f>IF(B$2="",COUNTIFS(A2_Individu_Data_Dikjut_SDMK!Q$4:Q$99997,"Perempuan",A2_Individu_Data_Dikjut_SDMK!T$4:T$99997,'05_MASTER_KODE_PRODI'!E56),IF(B$2&lt;&gt;"",COUNTIFS(A2_Individu_Data_Dikjut_SDMK!Q$4:Q$99997,"Perempuan",A2_Individu_Data_Dikjut_SDMK!T$4:T$99997,'05_MASTER_KODE_PRODI'!E56,A2_Individu_Data_Dikjut_SDMK!O$4:O$99997,B$2),"ERROR"))</f>
        <v>0</v>
      </c>
      <c r="E61" s="504">
        <f t="shared" ref="E61:E68" si="5">C61+D61</f>
        <v>0</v>
      </c>
    </row>
    <row r="62" spans="1:5" ht="19.5" customHeight="1">
      <c r="A62" s="496">
        <v>2</v>
      </c>
      <c r="B62" s="510" t="s">
        <v>58</v>
      </c>
      <c r="C62" s="504">
        <f>IF(B$2="",COUNTIFS(A2_Individu_Data_Dikjut_SDMK!Q$4:Q$99997,"Laki-Laki",A2_Individu_Data_Dikjut_SDMK!T$4:T$99997,'05_MASTER_KODE_PRODI'!E52),IF(B$2&lt;&gt;"",COUNTIFS(A2_Individu_Data_Dikjut_SDMK!Q$4:Q$99997,"Laki-Laki",A2_Individu_Data_Dikjut_SDMK!T$4:T$99997,'05_MASTER_KODE_PRODI'!E52,A2_Individu_Data_Dikjut_SDMK!O$4:O$99997,B$2),"ERROR"))</f>
        <v>0</v>
      </c>
      <c r="D62" s="504">
        <f>IF(B$2="",COUNTIFS(A2_Individu_Data_Dikjut_SDMK!Q$4:Q$99997,"Perempuan",A2_Individu_Data_Dikjut_SDMK!T$4:T$99997,'05_MASTER_KODE_PRODI'!E52),IF(B$2&lt;&gt;"",COUNTIFS(A2_Individu_Data_Dikjut_SDMK!Q$4:Q$99997,"Perempuan",A2_Individu_Data_Dikjut_SDMK!T$4:T$99997,'05_MASTER_KODE_PRODI'!E52,A2_Individu_Data_Dikjut_SDMK!O$4:O$99997,B$2),"ERROR"))</f>
        <v>0</v>
      </c>
      <c r="E62" s="504">
        <f t="shared" si="5"/>
        <v>0</v>
      </c>
    </row>
    <row r="63" spans="1:5" ht="19.5" customHeight="1">
      <c r="A63" s="493">
        <v>3</v>
      </c>
      <c r="B63" s="511" t="s">
        <v>59</v>
      </c>
      <c r="C63" s="486">
        <f>IF(B$2="",COUNTIFS(A2_Individu_Data_Dikjut_SDMK!Q$4:Q$99997,"Laki-Laki",A2_Individu_Data_Dikjut_SDMK!T$4:T$99997,'05_MASTER_KODE_PRODI'!E54),IF(B$2&lt;&gt;"",COUNTIFS(A2_Individu_Data_Dikjut_SDMK!Q$4:Q$99997,"Laki-Laki",A2_Individu_Data_Dikjut_SDMK!T$4:T$99997,'05_MASTER_KODE_PRODI'!E54,A2_Individu_Data_Dikjut_SDMK!O$4:O$99997,B$2),"ERROR"))</f>
        <v>0</v>
      </c>
      <c r="D63" s="486">
        <f>IF(B$2="",COUNTIFS(A2_Individu_Data_Dikjut_SDMK!Q$4:Q$99997,"Perempuan",A2_Individu_Data_Dikjut_SDMK!T$4:T$99997,'05_MASTER_KODE_PRODI'!E54),IF(B$2&lt;&gt;"",COUNTIFS(A2_Individu_Data_Dikjut_SDMK!Q$4:Q$99997,"Perempuan",A2_Individu_Data_Dikjut_SDMK!T$4:T$99997,'05_MASTER_KODE_PRODI'!E54,A2_Individu_Data_Dikjut_SDMK!O$4:O$99997,B$2),"ERROR"))</f>
        <v>0</v>
      </c>
      <c r="E63" s="486">
        <f t="shared" si="5"/>
        <v>0</v>
      </c>
    </row>
    <row r="64" spans="1:5" ht="19.5" customHeight="1">
      <c r="A64" s="493">
        <v>4</v>
      </c>
      <c r="B64" s="511" t="s">
        <v>60</v>
      </c>
      <c r="C64" s="486">
        <f>IF(B$2="",COUNTIFS(A2_Individu_Data_Dikjut_SDMK!Q$4:Q$99997,"Laki-Laki",A2_Individu_Data_Dikjut_SDMK!T$4:T$99997,'05_MASTER_KODE_PRODI'!E49),IF(B$2&lt;&gt;"",COUNTIFS(A2_Individu_Data_Dikjut_SDMK!Q$4:Q$99997,"Laki-Laki",A2_Individu_Data_Dikjut_SDMK!T$4:T$99997,'05_MASTER_KODE_PRODI'!E49,A2_Individu_Data_Dikjut_SDMK!O$4:O$99997,B$2),"ERROR"))</f>
        <v>0</v>
      </c>
      <c r="D64" s="486">
        <f>IF(B$2="",COUNTIFS(A2_Individu_Data_Dikjut_SDMK!Q$4:Q$99997,"Perempuan",A2_Individu_Data_Dikjut_SDMK!T$4:T$99997,'05_MASTER_KODE_PRODI'!E49),IF(B$2&lt;&gt;"",COUNTIFS(A2_Individu_Data_Dikjut_SDMK!Q$4:Q$99997,"Perempuan",A2_Individu_Data_Dikjut_SDMK!T$4:T$99997,'05_MASTER_KODE_PRODI'!E49,A2_Individu_Data_Dikjut_SDMK!O$4:O$99997,B$2),"ERROR"))</f>
        <v>0</v>
      </c>
      <c r="E64" s="486">
        <f t="shared" si="5"/>
        <v>0</v>
      </c>
    </row>
    <row r="65" spans="1:5" ht="19.5" customHeight="1">
      <c r="A65" s="496">
        <v>5</v>
      </c>
      <c r="B65" s="512" t="s">
        <v>61</v>
      </c>
      <c r="C65" s="504">
        <f>IF(B$2="",COUNTIFS(A2_Individu_Data_Dikjut_SDMK!Q$4:Q$99997,"Laki-Laki",A2_Individu_Data_Dikjut_SDMK!T$4:T$99997,'05_MASTER_KODE_PRODI'!E57),IF(B$2&lt;&gt;"",COUNTIFS(A2_Individu_Data_Dikjut_SDMK!Q$4:Q$99997,"Laki-Laki",A2_Individu_Data_Dikjut_SDMK!T$4:T$99997,'05_MASTER_KODE_PRODI'!E57,A2_Individu_Data_Dikjut_SDMK!O$4:O$99997,B$2),"ERROR"))</f>
        <v>0</v>
      </c>
      <c r="D65" s="504">
        <f>IF(B$2="",COUNTIFS(A2_Individu_Data_Dikjut_SDMK!Q$4:Q$99997,"Perempuan",A2_Individu_Data_Dikjut_SDMK!T$4:T$99997,'05_MASTER_KODE_PRODI'!E57),IF(B$2&lt;&gt;"",COUNTIFS(A2_Individu_Data_Dikjut_SDMK!Q$4:Q$99997,"Perempuan",A2_Individu_Data_Dikjut_SDMK!T$4:T$99997,'05_MASTER_KODE_PRODI'!E57,A2_Individu_Data_Dikjut_SDMK!O$4:O$99997,B$2),"ERROR"))</f>
        <v>0</v>
      </c>
      <c r="E65" s="504">
        <f t="shared" si="5"/>
        <v>0</v>
      </c>
    </row>
    <row r="66" spans="1:5" ht="19.5" customHeight="1">
      <c r="A66" s="496">
        <v>6</v>
      </c>
      <c r="B66" s="512" t="s">
        <v>62</v>
      </c>
      <c r="C66" s="504">
        <f>IF(B$2="",COUNTIFS(A2_Individu_Data_Dikjut_SDMK!Q$4:Q$99997,"Laki-Laki",A2_Individu_Data_Dikjut_SDMK!T$4:T$99997,'05_MASTER_KODE_PRODI'!E53),IF(B$2&lt;&gt;"",COUNTIFS(A2_Individu_Data_Dikjut_SDMK!Q$4:Q$99997,"Laki-Laki",A2_Individu_Data_Dikjut_SDMK!T$4:T$99997,'05_MASTER_KODE_PRODI'!E53,A2_Individu_Data_Dikjut_SDMK!O$4:O$99997,B$2),"ERROR"))</f>
        <v>0</v>
      </c>
      <c r="D66" s="504">
        <f>IF(B$2="",COUNTIFS(A2_Individu_Data_Dikjut_SDMK!Q$4:Q$99997,"Perempuan",A2_Individu_Data_Dikjut_SDMK!T$4:T$99997,'05_MASTER_KODE_PRODI'!E53),IF(B$2&lt;&gt;"",COUNTIFS(A2_Individu_Data_Dikjut_SDMK!Q$4:Q$99997,"Perempuan",A2_Individu_Data_Dikjut_SDMK!T$4:T$99997,'05_MASTER_KODE_PRODI'!E53,A2_Individu_Data_Dikjut_SDMK!O$4:O$99997,B$2),"ERROR"))</f>
        <v>0</v>
      </c>
      <c r="E66" s="504">
        <f t="shared" si="5"/>
        <v>0</v>
      </c>
    </row>
    <row r="67" spans="1:5" ht="19.5" customHeight="1">
      <c r="A67" s="493">
        <v>7</v>
      </c>
      <c r="B67" s="513" t="s">
        <v>63</v>
      </c>
      <c r="C67" s="486">
        <f>IF(B$2="",COUNTIFS(A2_Individu_Data_Dikjut_SDMK!Q$4:Q$99997,"Laki-Laki",A2_Individu_Data_Dikjut_SDMK!T$4:T$99997,'05_MASTER_KODE_PRODI'!E55),IF(B$2&lt;&gt;"",COUNTIFS(A2_Individu_Data_Dikjut_SDMK!Q$4:Q$99997,"Laki-Laki",A2_Individu_Data_Dikjut_SDMK!T$4:T$99997,'05_MASTER_KODE_PRODI'!E55,A2_Individu_Data_Dikjut_SDMK!O$4:O$99997,B$2),"ERROR"))</f>
        <v>0</v>
      </c>
      <c r="D67" s="486">
        <f>IF(B$2="",COUNTIFS(A2_Individu_Data_Dikjut_SDMK!Q$4:Q$99997,"Perempuan",A2_Individu_Data_Dikjut_SDMK!T$4:T$99997,'05_MASTER_KODE_PRODI'!E55),IF(B$2&lt;&gt;"",COUNTIFS(A2_Individu_Data_Dikjut_SDMK!Q$4:Q$99997,"Perempuan",A2_Individu_Data_Dikjut_SDMK!T$4:T$99997,'05_MASTER_KODE_PRODI'!E55,A2_Individu_Data_Dikjut_SDMK!O$4:O$99997,B$2),"ERROR"))</f>
        <v>0</v>
      </c>
      <c r="E67" s="486">
        <f t="shared" si="5"/>
        <v>0</v>
      </c>
    </row>
    <row r="68" spans="1:5" ht="19.5" customHeight="1">
      <c r="A68" s="493">
        <v>8</v>
      </c>
      <c r="B68" s="513" t="s">
        <v>65</v>
      </c>
      <c r="C68" s="486">
        <f>IF(B$2="",COUNTIFS(A2_Individu_Data_Dikjut_SDMK!Q$4:Q$99997,"Laki-Laki",A2_Individu_Data_Dikjut_SDMK!T$4:T$99997,'05_MASTER_KODE_PRODI'!E46),IF(B$2&lt;&gt;"",COUNTIFS(A2_Individu_Data_Dikjut_SDMK!Q$4:Q$99997,"Laki-Laki",A2_Individu_Data_Dikjut_SDMK!T$4:T$99997,'05_MASTER_KODE_PRODI'!E46,A2_Individu_Data_Dikjut_SDMK!O$4:O$99997,B$2),"ERROR"))</f>
        <v>0</v>
      </c>
      <c r="D68" s="486">
        <f>IF(B$2="",COUNTIFS(A2_Individu_Data_Dikjut_SDMK!Q$4:Q$99997,"Perempuan",A2_Individu_Data_Dikjut_SDMK!T$4:T$99997,'05_MASTER_KODE_PRODI'!E46),IF(B$2&lt;&gt;"",COUNTIFS(A2_Individu_Data_Dikjut_SDMK!Q$4:Q$99997,"Perempuan",A2_Individu_Data_Dikjut_SDMK!T$4:T$99997,'05_MASTER_KODE_PRODI'!E46,A2_Individu_Data_Dikjut_SDMK!O$4:O$99997,B$2),"ERROR"))</f>
        <v>0</v>
      </c>
      <c r="E68" s="486">
        <f t="shared" si="5"/>
        <v>0</v>
      </c>
    </row>
    <row r="69" spans="1:5" ht="25.5" customHeight="1">
      <c r="A69" s="757" t="s">
        <v>9218</v>
      </c>
      <c r="B69" s="758"/>
      <c r="C69" s="509">
        <f>SUM(C61:C68)</f>
        <v>0</v>
      </c>
      <c r="D69" s="509">
        <f t="shared" ref="D69:E69" si="6">SUM(D61:D68)</f>
        <v>0</v>
      </c>
      <c r="E69" s="509">
        <f t="shared" si="6"/>
        <v>0</v>
      </c>
    </row>
  </sheetData>
  <mergeCells count="3">
    <mergeCell ref="A43:C43"/>
    <mergeCell ref="A57:B57"/>
    <mergeCell ref="A69:B69"/>
  </mergeCells>
  <pageMargins left="0.34" right="0.36" top="0.75" bottom="0.75" header="0.3" footer="0.3"/>
  <pageSetup paperSize="9" scale="9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B2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1">
    <tabColor rgb="FF00B0F0"/>
  </sheetPr>
  <dimension ref="A1:G26"/>
  <sheetViews>
    <sheetView zoomScale="90" zoomScaleNormal="90" workbookViewId="0">
      <pane ySplit="3" topLeftCell="A13" activePane="bottomLeft" state="frozen"/>
      <selection pane="bottomLeft" activeCell="A3" sqref="A3"/>
    </sheetView>
  </sheetViews>
  <sheetFormatPr defaultRowHeight="15"/>
  <cols>
    <col min="1" max="1" width="34.28515625" customWidth="1"/>
    <col min="2" max="2" width="12.42578125" customWidth="1"/>
    <col min="3" max="3" width="13.5703125" customWidth="1"/>
    <col min="4" max="4" width="12.5703125" customWidth="1"/>
  </cols>
  <sheetData>
    <row r="1" spans="1:7" ht="18">
      <c r="A1" s="157" t="s">
        <v>12349</v>
      </c>
      <c r="B1" s="151"/>
      <c r="C1" s="151"/>
      <c r="D1" s="151"/>
    </row>
    <row r="2" spans="1:7" ht="18.75" thickBot="1">
      <c r="A2" s="157"/>
      <c r="B2" s="151"/>
      <c r="C2" s="151"/>
      <c r="D2" s="151"/>
    </row>
    <row r="3" spans="1:7" ht="15.75" thickBot="1">
      <c r="A3" s="51"/>
      <c r="B3" s="507" t="s">
        <v>12346</v>
      </c>
      <c r="C3" s="151"/>
      <c r="D3" s="151"/>
    </row>
    <row r="4" spans="1:7">
      <c r="A4" s="151"/>
      <c r="B4" s="151"/>
      <c r="C4" s="151"/>
      <c r="D4" s="151"/>
    </row>
    <row r="5" spans="1:7">
      <c r="A5" s="151"/>
      <c r="B5" s="151"/>
      <c r="C5" s="151"/>
      <c r="D5" s="151"/>
    </row>
    <row r="6" spans="1:7">
      <c r="A6" s="151"/>
      <c r="B6" s="151"/>
      <c r="C6" s="151"/>
      <c r="D6" s="151"/>
    </row>
    <row r="7" spans="1:7">
      <c r="A7" s="151"/>
      <c r="B7" s="151"/>
      <c r="C7" s="151"/>
      <c r="D7" s="151"/>
    </row>
    <row r="8" spans="1:7">
      <c r="A8" s="151"/>
      <c r="B8" s="151"/>
      <c r="C8" s="151"/>
      <c r="D8" s="151"/>
    </row>
    <row r="9" spans="1:7">
      <c r="A9" s="151"/>
      <c r="B9" s="151"/>
      <c r="C9" s="151"/>
      <c r="D9" s="151"/>
      <c r="F9" t="s">
        <v>12350</v>
      </c>
      <c r="G9" s="516">
        <f>B26</f>
        <v>0</v>
      </c>
    </row>
    <row r="10" spans="1:7">
      <c r="A10" s="151"/>
      <c r="B10" s="151"/>
      <c r="C10" s="151"/>
      <c r="D10" s="151"/>
      <c r="F10" t="s">
        <v>9452</v>
      </c>
      <c r="G10" s="516">
        <f>C26</f>
        <v>2</v>
      </c>
    </row>
    <row r="11" spans="1:7">
      <c r="A11" s="151"/>
      <c r="B11" s="151"/>
      <c r="C11" s="151"/>
      <c r="D11" s="151"/>
    </row>
    <row r="12" spans="1:7">
      <c r="A12" s="151"/>
      <c r="B12" s="151"/>
      <c r="C12" s="151"/>
      <c r="D12" s="151"/>
    </row>
    <row r="13" spans="1:7" ht="33" customHeight="1">
      <c r="A13" s="151"/>
      <c r="B13" s="151"/>
      <c r="C13" s="151"/>
      <c r="D13" s="151"/>
    </row>
    <row r="14" spans="1:7" ht="38.450000000000003" customHeight="1">
      <c r="A14" s="151"/>
      <c r="B14" s="151"/>
      <c r="C14" s="151"/>
      <c r="D14" s="151"/>
    </row>
    <row r="15" spans="1:7" ht="49.5" customHeight="1">
      <c r="A15" s="515" t="s">
        <v>12348</v>
      </c>
      <c r="B15" s="151"/>
      <c r="C15" s="151"/>
      <c r="D15" s="151"/>
    </row>
    <row r="16" spans="1:7" ht="30">
      <c r="A16" s="153" t="s">
        <v>9336</v>
      </c>
      <c r="B16" s="153" t="s">
        <v>9202</v>
      </c>
      <c r="C16" s="153" t="s">
        <v>9329</v>
      </c>
      <c r="D16" s="153" t="s">
        <v>1635</v>
      </c>
    </row>
    <row r="17" spans="1:4">
      <c r="A17" s="158" t="s">
        <v>1671</v>
      </c>
      <c r="B17" s="159">
        <f>IF(A$3="",COUNTIFS(A3_Individu_Data_Pelatihan_SDMK!S$4:S$150000,A17,A3_Individu_Data_Pelatihan_SDMK!R$4:R$150000,"Laki-Laki"),IF(A$3&lt;&gt;"",COUNTIFS(A3_Individu_Data_Pelatihan_SDMK!S$4:S$150000,A17,A3_Individu_Data_Pelatihan_SDMK!R$4:R$150000,"Laki-Laki",A3_Individu_Data_Pelatihan_SDMK!P$4:P$150000,A$3)))</f>
        <v>0</v>
      </c>
      <c r="C17" s="159">
        <f>IF(A$3="",COUNTIFS(A3_Individu_Data_Pelatihan_SDMK!S$4:S$150000,A17,A3_Individu_Data_Pelatihan_SDMK!R$4:R$150000,"Perempuan"),IF(A$3&lt;&gt;"",COUNTIFS(A3_Individu_Data_Pelatihan_SDMK!S$4:S$150000,A17,A3_Individu_Data_Pelatihan_SDMK!R$4:R$150000,"Perempuan",A3_Individu_Data_Pelatihan_SDMK!P$4:P$150000,A$3)))</f>
        <v>0</v>
      </c>
      <c r="D17" s="159">
        <f t="shared" ref="D17:D23" si="0">B17+C17</f>
        <v>0</v>
      </c>
    </row>
    <row r="18" spans="1:4">
      <c r="A18" s="160" t="s">
        <v>1675</v>
      </c>
      <c r="B18" s="159">
        <f>IF(A$3="",COUNTIFS(A3_Individu_Data_Pelatihan_SDMK!S$4:S$150000,A18,A3_Individu_Data_Pelatihan_SDMK!R$4:R$150000,"Laki-Laki"),IF(A$3&lt;&gt;"",COUNTIFS(A3_Individu_Data_Pelatihan_SDMK!S$4:S$150000,A18,A3_Individu_Data_Pelatihan_SDMK!R$4:R$150000,"Laki-Laki",A3_Individu_Data_Pelatihan_SDMK!P$4:P$150000,A$3)))</f>
        <v>0</v>
      </c>
      <c r="C18" s="159">
        <f>IF(A$3="",COUNTIFS(A3_Individu_Data_Pelatihan_SDMK!S$4:S$150000,A18,A3_Individu_Data_Pelatihan_SDMK!R$4:R$150000,"Perempuan"),IF(A$3&lt;&gt;"",COUNTIFS(A3_Individu_Data_Pelatihan_SDMK!S$4:S$150000,A18,A3_Individu_Data_Pelatihan_SDMK!R$4:R$150000,"Perempuan",A3_Individu_Data_Pelatihan_SDMK!P$4:P$150000,A$3)))</f>
        <v>0</v>
      </c>
      <c r="D18" s="154">
        <f t="shared" si="0"/>
        <v>0</v>
      </c>
    </row>
    <row r="19" spans="1:4">
      <c r="A19" s="160" t="s">
        <v>1678</v>
      </c>
      <c r="B19" s="159">
        <f>IF(A$3="",COUNTIFS(A3_Individu_Data_Pelatihan_SDMK!S$4:S$150000,A19,A3_Individu_Data_Pelatihan_SDMK!R$4:R$150000,"Laki-Laki"),IF(A$3&lt;&gt;"",COUNTIFS(A3_Individu_Data_Pelatihan_SDMK!S$4:S$150000,A19,A3_Individu_Data_Pelatihan_SDMK!R$4:R$150000,"Laki-Laki",A3_Individu_Data_Pelatihan_SDMK!P$4:P$150000,A$3)))</f>
        <v>0</v>
      </c>
      <c r="C19" s="159">
        <f>IF(A$3="",COUNTIFS(A3_Individu_Data_Pelatihan_SDMK!S$4:S$150000,A19,A3_Individu_Data_Pelatihan_SDMK!R$4:R$150000,"Perempuan"),IF(A$3&lt;&gt;"",COUNTIFS(A3_Individu_Data_Pelatihan_SDMK!S$4:S$150000,A19,A3_Individu_Data_Pelatihan_SDMK!R$4:R$150000,"Perempuan",A3_Individu_Data_Pelatihan_SDMK!P$4:P$150000,A$3)))</f>
        <v>2</v>
      </c>
      <c r="D19" s="154">
        <f t="shared" si="0"/>
        <v>2</v>
      </c>
    </row>
    <row r="20" spans="1:4">
      <c r="A20" s="160" t="s">
        <v>1682</v>
      </c>
      <c r="B20" s="159">
        <f>IF(A$3="",COUNTIFS(A3_Individu_Data_Pelatihan_SDMK!S$4:S$150000,A20,A3_Individu_Data_Pelatihan_SDMK!R$4:R$150000,"Laki-Laki"),IF(A$3&lt;&gt;"",COUNTIFS(A3_Individu_Data_Pelatihan_SDMK!S$4:S$150000,A20,A3_Individu_Data_Pelatihan_SDMK!R$4:R$150000,"Laki-Laki",A3_Individu_Data_Pelatihan_SDMK!P$4:P$150000,A$3)))</f>
        <v>0</v>
      </c>
      <c r="C20" s="159">
        <f>IF(A$3="",COUNTIFS(A3_Individu_Data_Pelatihan_SDMK!S$4:S$150000,A20,A3_Individu_Data_Pelatihan_SDMK!R$4:R$150000,"Perempuan"),IF(A$3&lt;&gt;"",COUNTIFS(A3_Individu_Data_Pelatihan_SDMK!S$4:S$150000,A20,A3_Individu_Data_Pelatihan_SDMK!R$4:R$150000,"Perempuan",A3_Individu_Data_Pelatihan_SDMK!P$4:P$150000,A$3)))</f>
        <v>0</v>
      </c>
      <c r="D20" s="154">
        <f t="shared" si="0"/>
        <v>0</v>
      </c>
    </row>
    <row r="21" spans="1:4">
      <c r="A21" s="299" t="s">
        <v>1685</v>
      </c>
      <c r="B21" s="159">
        <f>IF(A$3="",COUNTIFS(A3_Individu_Data_Pelatihan_SDMK!S$4:S$150000,A21,A3_Individu_Data_Pelatihan_SDMK!R$4:R$150000,"Laki-Laki"),IF(A$3&lt;&gt;"",COUNTIFS(A3_Individu_Data_Pelatihan_SDMK!S$4:S$150000,A21,A3_Individu_Data_Pelatihan_SDMK!R$4:R$150000,"Laki-Laki",A3_Individu_Data_Pelatihan_SDMK!P$4:P$150000,A$3)))</f>
        <v>0</v>
      </c>
      <c r="C21" s="159">
        <f>IF(A$3="",COUNTIFS(A3_Individu_Data_Pelatihan_SDMK!S$4:S$150000,A21,A3_Individu_Data_Pelatihan_SDMK!R$4:R$150000,"Perempuan"),IF(A$3&lt;&gt;"",COUNTIFS(A3_Individu_Data_Pelatihan_SDMK!S$4:S$150000,A21,A3_Individu_Data_Pelatihan_SDMK!R$4:R$150000,"Perempuan",A3_Individu_Data_Pelatihan_SDMK!P$4:P$150000,A$3)))</f>
        <v>0</v>
      </c>
      <c r="D21" s="154">
        <f t="shared" si="0"/>
        <v>0</v>
      </c>
    </row>
    <row r="22" spans="1:4">
      <c r="A22" s="299" t="s">
        <v>1688</v>
      </c>
      <c r="B22" s="159">
        <f>IF(A$3="",COUNTIFS(A3_Individu_Data_Pelatihan_SDMK!S$4:S$150000,A22,A3_Individu_Data_Pelatihan_SDMK!R$4:R$150000,"Laki-Laki"),IF(A$3&lt;&gt;"",COUNTIFS(A3_Individu_Data_Pelatihan_SDMK!S$4:S$150000,A22,A3_Individu_Data_Pelatihan_SDMK!R$4:R$150000,"Laki-Laki",A3_Individu_Data_Pelatihan_SDMK!P$4:P$150000,A$3)))</f>
        <v>0</v>
      </c>
      <c r="C22" s="159">
        <f>IF(A$3="",COUNTIFS(A3_Individu_Data_Pelatihan_SDMK!S$4:S$150000,A22,A3_Individu_Data_Pelatihan_SDMK!R$4:R$150000,"Perempuan"),IF(A$3&lt;&gt;"",COUNTIFS(A3_Individu_Data_Pelatihan_SDMK!S$4:S$150000,A22,A3_Individu_Data_Pelatihan_SDMK!R$4:R$150000,"Perempuan",A3_Individu_Data_Pelatihan_SDMK!P$4:P$150000,A$3)))</f>
        <v>0</v>
      </c>
      <c r="D22" s="154">
        <f t="shared" si="0"/>
        <v>0</v>
      </c>
    </row>
    <row r="23" spans="1:4">
      <c r="A23" s="160" t="s">
        <v>1691</v>
      </c>
      <c r="B23" s="159">
        <f>IF(A$3="",COUNTIFS(A3_Individu_Data_Pelatihan_SDMK!S$4:S$150000,A23,A3_Individu_Data_Pelatihan_SDMK!R$4:R$150000,"Laki-Laki"),IF(A$3&lt;&gt;"",COUNTIFS(A3_Individu_Data_Pelatihan_SDMK!S$4:S$150000,A23,A3_Individu_Data_Pelatihan_SDMK!R$4:R$150000,"Laki-Laki",A3_Individu_Data_Pelatihan_SDMK!P$4:P$150000,A$3)))</f>
        <v>0</v>
      </c>
      <c r="C23" s="159">
        <f>IF(A$3="",COUNTIFS(A3_Individu_Data_Pelatihan_SDMK!S$4:S$150000,A23,A3_Individu_Data_Pelatihan_SDMK!R$4:R$150000,"Perempuan"),IF(A$3&lt;&gt;"",COUNTIFS(A3_Individu_Data_Pelatihan_SDMK!S$4:S$150000,A23,A3_Individu_Data_Pelatihan_SDMK!R$4:R$150000,"Perempuan",A3_Individu_Data_Pelatihan_SDMK!P$4:P$150000,A$3)))</f>
        <v>0</v>
      </c>
      <c r="D23" s="154">
        <f t="shared" si="0"/>
        <v>0</v>
      </c>
    </row>
    <row r="24" spans="1:4">
      <c r="A24" s="160" t="s">
        <v>1698</v>
      </c>
      <c r="B24" s="159">
        <f>IF(A$3="",COUNTIFS(A3_Individu_Data_Pelatihan_SDMK!S$4:S$150000,A24,A3_Individu_Data_Pelatihan_SDMK!R$4:R$150000,"Laki-Laki"),IF(A$3&lt;&gt;"",COUNTIFS(A3_Individu_Data_Pelatihan_SDMK!S$4:S$150000,A24,A3_Individu_Data_Pelatihan_SDMK!R$4:R$150000,"Laki-Laki",A3_Individu_Data_Pelatihan_SDMK!P$4:P$150000,A$3)))</f>
        <v>0</v>
      </c>
      <c r="C24" s="159">
        <f>IF(A$3="",COUNTIFS(A3_Individu_Data_Pelatihan_SDMK!S$4:S$150000,A24,A3_Individu_Data_Pelatihan_SDMK!R$4:R$150000,"Perempuan"),IF(A$3&lt;&gt;"",COUNTIFS(A3_Individu_Data_Pelatihan_SDMK!S$4:S$150000,A24,A3_Individu_Data_Pelatihan_SDMK!R$4:R$150000,"Perempuan",A3_Individu_Data_Pelatihan_SDMK!P$4:P$150000,A$3)))</f>
        <v>0</v>
      </c>
      <c r="D24" s="154">
        <f t="shared" ref="D24:D25" si="1">B24+C24</f>
        <v>0</v>
      </c>
    </row>
    <row r="25" spans="1:4">
      <c r="A25" s="299" t="s">
        <v>1694</v>
      </c>
      <c r="B25" s="159">
        <f>IF(A$3="",COUNTIFS(A3_Individu_Data_Pelatihan_SDMK!S$4:S$150000,A25,A3_Individu_Data_Pelatihan_SDMK!R$4:R$150000,"Laki-Laki"),IF(A$3&lt;&gt;"",COUNTIFS(A3_Individu_Data_Pelatihan_SDMK!S$4:S$150000,A25,A3_Individu_Data_Pelatihan_SDMK!R$4:R$150000,"Laki-Laki",A3_Individu_Data_Pelatihan_SDMK!P$4:P$150000,A$3)))</f>
        <v>0</v>
      </c>
      <c r="C25" s="159">
        <f>IF(A$3="",COUNTIFS(A3_Individu_Data_Pelatihan_SDMK!S$4:S$150000,A25,A3_Individu_Data_Pelatihan_SDMK!R$4:R$150000,"Perempuan"),IF(A$3&lt;&gt;"",COUNTIFS(A3_Individu_Data_Pelatihan_SDMK!S$4:S$150000,A25,A3_Individu_Data_Pelatihan_SDMK!R$4:R$150000,"Perempuan",A3_Individu_Data_Pelatihan_SDMK!P$4:P$150000,A$3)))</f>
        <v>0</v>
      </c>
      <c r="D25" s="154">
        <f t="shared" si="1"/>
        <v>0</v>
      </c>
    </row>
    <row r="26" spans="1:4">
      <c r="A26" s="161" t="s">
        <v>9218</v>
      </c>
      <c r="B26" s="155">
        <f>SUM(B17:B25)</f>
        <v>0</v>
      </c>
      <c r="C26" s="155">
        <f>SUM(C17:C25)</f>
        <v>2</v>
      </c>
      <c r="D26" s="155">
        <f>SUM(D17:D25)</f>
        <v>2</v>
      </c>
    </row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A3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2">
    <tabColor rgb="FF00B0F0"/>
  </sheetPr>
  <dimension ref="A1:H42"/>
  <sheetViews>
    <sheetView zoomScale="80" zoomScaleNormal="80" workbookViewId="0">
      <pane ySplit="3" topLeftCell="A4" activePane="bottomLeft" state="frozen"/>
      <selection pane="bottomLeft" activeCell="N10" sqref="N10"/>
    </sheetView>
  </sheetViews>
  <sheetFormatPr defaultRowHeight="15"/>
  <cols>
    <col min="1" max="1" width="35.7109375" customWidth="1"/>
    <col min="2" max="2" width="12.42578125" customWidth="1"/>
    <col min="3" max="4" width="12.5703125" customWidth="1"/>
    <col min="7" max="7" width="23.28515625" bestFit="1" customWidth="1"/>
  </cols>
  <sheetData>
    <row r="1" spans="1:8" ht="47.25" customHeight="1" thickBot="1">
      <c r="A1" s="156" t="s">
        <v>11630</v>
      </c>
      <c r="B1" s="151"/>
      <c r="C1" s="151"/>
      <c r="D1" s="151"/>
    </row>
    <row r="2" spans="1:8" ht="15.75" thickBot="1">
      <c r="A2" s="51"/>
      <c r="B2" s="507" t="s">
        <v>12346</v>
      </c>
      <c r="C2" s="151"/>
      <c r="D2" s="151"/>
    </row>
    <row r="3" spans="1:8">
      <c r="A3" s="152"/>
      <c r="B3" s="151"/>
      <c r="C3" s="151"/>
      <c r="D3" s="151"/>
    </row>
    <row r="4" spans="1:8" ht="24" customHeight="1">
      <c r="A4" s="152"/>
      <c r="B4" s="151"/>
      <c r="C4" s="151"/>
      <c r="D4" s="151"/>
    </row>
    <row r="5" spans="1:8" ht="24.95" customHeight="1">
      <c r="A5" s="152"/>
      <c r="B5" s="151"/>
      <c r="C5" s="151"/>
      <c r="D5" s="151"/>
      <c r="G5" t="s">
        <v>7</v>
      </c>
      <c r="H5">
        <f>IF(A$2="",COUNTIF(A4_Individu_Reg_Ijin_Nakes!Q$4:Q$149997,G5),IF(A$2&lt;&gt;"",COUNTIFS(A4_Individu_Reg_Ijin_Nakes!Q$4:Q$149997,G5,A4_Individu_Reg_Ijin_Nakes!M$4:M$149997,A$2)))</f>
        <v>2</v>
      </c>
    </row>
    <row r="6" spans="1:8">
      <c r="A6" s="152"/>
      <c r="B6" s="151" t="s">
        <v>12350</v>
      </c>
      <c r="C6" s="518">
        <f>B42</f>
        <v>8</v>
      </c>
      <c r="D6" s="151"/>
      <c r="G6" t="s">
        <v>71</v>
      </c>
      <c r="H6">
        <f>IF(A$2="",COUNTIF(A4_Individu_Reg_Ijin_Nakes!Q$4:Q$149997,G6),IF(A$2&lt;&gt;"",COUNTIFS(A4_Individu_Reg_Ijin_Nakes!Q$4:Q$149997,G6,A4_Individu_Reg_Ijin_Nakes!M$4:M$149997,A$2)))</f>
        <v>12</v>
      </c>
    </row>
    <row r="7" spans="1:8">
      <c r="A7" s="152"/>
      <c r="B7" s="151" t="s">
        <v>9452</v>
      </c>
      <c r="C7" s="518">
        <f>C42</f>
        <v>35</v>
      </c>
      <c r="D7" s="151"/>
      <c r="G7" t="s">
        <v>88</v>
      </c>
      <c r="H7">
        <f>IF(A$2="",COUNTIF(A4_Individu_Reg_Ijin_Nakes!Q$4:Q$149997,G7),IF(A$2&lt;&gt;"",COUNTIFS(A4_Individu_Reg_Ijin_Nakes!Q$4:Q$149997,G7,A4_Individu_Reg_Ijin_Nakes!M$4:M$149997,A$2)))</f>
        <v>24</v>
      </c>
    </row>
    <row r="8" spans="1:8">
      <c r="A8" s="152"/>
      <c r="B8" s="151"/>
      <c r="C8" s="151"/>
      <c r="D8" s="151"/>
      <c r="G8" t="s">
        <v>95</v>
      </c>
      <c r="H8">
        <f>IF(A$2="",COUNTIF(A4_Individu_Reg_Ijin_Nakes!Q$4:Q$149997,G8),IF(A$2&lt;&gt;"",COUNTIFS(A4_Individu_Reg_Ijin_Nakes!Q$4:Q$149997,G8,A4_Individu_Reg_Ijin_Nakes!M$4:M$149997,A$2)))</f>
        <v>1</v>
      </c>
    </row>
    <row r="9" spans="1:8">
      <c r="A9" s="152"/>
      <c r="B9" s="151"/>
      <c r="C9" s="151"/>
      <c r="D9" s="151"/>
      <c r="G9" t="s">
        <v>102</v>
      </c>
      <c r="H9">
        <f>IF(A$2="",COUNTIF(A4_Individu_Reg_Ijin_Nakes!Q$4:Q$149997,G9),IF(A$2&lt;&gt;"",COUNTIFS(A4_Individu_Reg_Ijin_Nakes!Q$4:Q$149997,G9,A4_Individu_Reg_Ijin_Nakes!M$4:M$149997,A$2)))</f>
        <v>3</v>
      </c>
    </row>
    <row r="10" spans="1:8" ht="45" customHeight="1">
      <c r="A10" s="152"/>
      <c r="B10" s="151"/>
      <c r="C10" s="151"/>
      <c r="D10" s="151"/>
      <c r="G10" t="s">
        <v>121</v>
      </c>
      <c r="H10">
        <f>IF(A$2="",COUNTIF(A4_Individu_Reg_Ijin_Nakes!Q$4:Q$149997,G10),IF(A$2&lt;&gt;"",COUNTIFS(A4_Individu_Reg_Ijin_Nakes!Q$4:Q$149997,G10,A4_Individu_Reg_Ijin_Nakes!M$4:M$149997,A$2)))</f>
        <v>1</v>
      </c>
    </row>
    <row r="11" spans="1:8">
      <c r="A11" s="152"/>
      <c r="B11" s="151"/>
      <c r="C11" s="151"/>
      <c r="D11" s="151"/>
      <c r="G11" t="s">
        <v>128</v>
      </c>
      <c r="H11">
        <f>IF(A$2="",COUNTIF(A4_Individu_Reg_Ijin_Nakes!Q$4:Q$149997,G11),IF(A$2&lt;&gt;"",COUNTIFS(A4_Individu_Reg_Ijin_Nakes!Q$4:Q$149997,G11,A4_Individu_Reg_Ijin_Nakes!M$4:M$149997,A$2)))</f>
        <v>0</v>
      </c>
    </row>
    <row r="12" spans="1:8">
      <c r="A12" s="152"/>
      <c r="B12" s="151"/>
      <c r="C12" s="151"/>
      <c r="D12" s="151"/>
      <c r="G12" t="s">
        <v>133</v>
      </c>
      <c r="H12">
        <f>IF(A$2="",COUNTIF(A4_Individu_Reg_Ijin_Nakes!Q$4:Q$149997,G12),IF(A$2&lt;&gt;"",COUNTIFS(A4_Individu_Reg_Ijin_Nakes!Q$4:Q$149997,G12,A4_Individu_Reg_Ijin_Nakes!M$4:M$149997,A$2)))</f>
        <v>0</v>
      </c>
    </row>
    <row r="13" spans="1:8">
      <c r="A13" s="152"/>
      <c r="B13" s="151"/>
      <c r="C13" s="151"/>
      <c r="D13" s="151"/>
      <c r="G13" t="s">
        <v>142</v>
      </c>
      <c r="H13">
        <f>IF(A$2="",COUNTIF(A4_Individu_Reg_Ijin_Nakes!Q$4:Q$149997,G13),IF(A$2&lt;&gt;"",COUNTIFS(A4_Individu_Reg_Ijin_Nakes!Q$4:Q$149997,G13,A4_Individu_Reg_Ijin_Nakes!M$4:M$149997,A$2)))</f>
        <v>1</v>
      </c>
    </row>
    <row r="14" spans="1:8">
      <c r="A14" s="152"/>
      <c r="B14" s="151"/>
      <c r="C14" s="151"/>
      <c r="D14" s="151"/>
      <c r="G14" t="s">
        <v>159</v>
      </c>
      <c r="H14">
        <f>IF(A$2="",COUNTIF(A4_Individu_Reg_Ijin_Nakes!Q$4:Q$149997,G14),IF(A$2&lt;&gt;"",COUNTIFS(A4_Individu_Reg_Ijin_Nakes!Q$4:Q$149997,G14,A4_Individu_Reg_Ijin_Nakes!M$4:M$149997,A$2)))</f>
        <v>1</v>
      </c>
    </row>
    <row r="15" spans="1:8">
      <c r="A15" s="152"/>
      <c r="B15" s="151"/>
      <c r="C15" s="151"/>
      <c r="D15" s="151"/>
    </row>
    <row r="16" spans="1:8" ht="20.100000000000001" customHeight="1">
      <c r="A16" s="152"/>
      <c r="B16" s="151"/>
      <c r="C16" s="151"/>
      <c r="D16" s="151"/>
    </row>
    <row r="17" spans="1:4" ht="30">
      <c r="A17" s="153" t="s">
        <v>9340</v>
      </c>
      <c r="B17" s="153" t="s">
        <v>9202</v>
      </c>
      <c r="C17" s="153" t="s">
        <v>9329</v>
      </c>
      <c r="D17" s="153" t="s">
        <v>1635</v>
      </c>
    </row>
    <row r="18" spans="1:4">
      <c r="A18" s="158" t="s">
        <v>9374</v>
      </c>
      <c r="B18" s="163">
        <f>IF(A$2="",COUNTIFS(A4_Individu_Reg_Ijin_Nakes!P$4:P$149997,A18,A4_Individu_Reg_Ijin_Nakes!O$4:O$149997,"Laki-Laki"),IF(A$2&lt;&gt;"",COUNTIFS(A4_Individu_Reg_Ijin_Nakes!P$4:P$149997,A18,A4_Individu_Reg_Ijin_Nakes!O$4:O$149997,"Laki-Laki",A4_Individu_Reg_Ijin_Nakes!M$4:M$149997,'DASHBOARD 4'!A$2)))</f>
        <v>0</v>
      </c>
      <c r="C18" s="163">
        <f>IF(A$2="",COUNTIFS(A4_Individu_Reg_Ijin_Nakes!P$4:P$149997,A18,A4_Individu_Reg_Ijin_Nakes!O$4:O$149997,"Perempuan"),IF(A$2&lt;&gt;"",COUNTIFS(A4_Individu_Reg_Ijin_Nakes!P$4:P$149997,A18,A4_Individu_Reg_Ijin_Nakes!O$4:O$149997,"Perempuan",A4_Individu_Reg_Ijin_Nakes!M$4:M$149997,'DASHBOARD 4'!A$2)))</f>
        <v>2</v>
      </c>
      <c r="D18" s="163">
        <f>B18+C18</f>
        <v>2</v>
      </c>
    </row>
    <row r="19" spans="1:4">
      <c r="A19" s="160" t="s">
        <v>9376</v>
      </c>
      <c r="B19" s="163">
        <f>IF(A$2="",COUNTIFS(A4_Individu_Reg_Ijin_Nakes!P$4:P$149997,A19,A4_Individu_Reg_Ijin_Nakes!O$4:O$149997,"Laki-Laki"),IF(A$2&lt;&gt;"",COUNTIFS(A4_Individu_Reg_Ijin_Nakes!P$4:P$149997,A19,A4_Individu_Reg_Ijin_Nakes!O$4:O$149997,"Laki-Laki",A4_Individu_Reg_Ijin_Nakes!M$4:M$149997,'DASHBOARD 4'!A$2)))</f>
        <v>0</v>
      </c>
      <c r="C19" s="163">
        <f>IF(A$2="",COUNTIFS(A4_Individu_Reg_Ijin_Nakes!P$4:P$149997,A19,A4_Individu_Reg_Ijin_Nakes!O$4:O$149997,"Perempuan"),IF(A$2&lt;&gt;"",COUNTIFS(A4_Individu_Reg_Ijin_Nakes!P$4:P$149997,A19,A4_Individu_Reg_Ijin_Nakes!O$4:O$149997,"Perempuan",A4_Individu_Reg_Ijin_Nakes!M$4:M$149997,'DASHBOARD 4'!A$2)))</f>
        <v>0</v>
      </c>
      <c r="D19" s="163">
        <f t="shared" ref="D19:D40" si="0">B19+C19</f>
        <v>0</v>
      </c>
    </row>
    <row r="20" spans="1:4">
      <c r="A20" s="158" t="s">
        <v>9378</v>
      </c>
      <c r="B20" s="163">
        <f>IF(A$2="",COUNTIFS(A4_Individu_Reg_Ijin_Nakes!P$4:P$149997,A20,A4_Individu_Reg_Ijin_Nakes!O$4:O$149997,"Laki-Laki"),IF(A$2&lt;&gt;"",COUNTIFS(A4_Individu_Reg_Ijin_Nakes!P$4:P$149997,A20,A4_Individu_Reg_Ijin_Nakes!O$4:O$149997,"Laki-Laki",A4_Individu_Reg_Ijin_Nakes!M$4:M$149997,'DASHBOARD 4'!A$2)))</f>
        <v>6</v>
      </c>
      <c r="C20" s="163">
        <f>IF(A$2="",COUNTIFS(A4_Individu_Reg_Ijin_Nakes!P$4:P$149997,A20,A4_Individu_Reg_Ijin_Nakes!O$4:O$149997,"Perempuan"),IF(A$2&lt;&gt;"",COUNTIFS(A4_Individu_Reg_Ijin_Nakes!P$4:P$149997,A20,A4_Individu_Reg_Ijin_Nakes!O$4:O$149997,"Perempuan",A4_Individu_Reg_Ijin_Nakes!M$4:M$149997,'DASHBOARD 4'!A$2)))</f>
        <v>6</v>
      </c>
      <c r="D20" s="163">
        <f t="shared" si="0"/>
        <v>12</v>
      </c>
    </row>
    <row r="21" spans="1:4">
      <c r="A21" s="160" t="s">
        <v>9380</v>
      </c>
      <c r="B21" s="163">
        <f>IF(A$2="",COUNTIFS(A4_Individu_Reg_Ijin_Nakes!P$4:P$149997,A21,A4_Individu_Reg_Ijin_Nakes!O$4:O$149997,"Laki-Laki"),IF(A$2&lt;&gt;"",COUNTIFS(A4_Individu_Reg_Ijin_Nakes!P$4:P$149997,A21,A4_Individu_Reg_Ijin_Nakes!O$4:O$149997,"Laki-Laki",A4_Individu_Reg_Ijin_Nakes!M$4:M$149997,'DASHBOARD 4'!A$2)))</f>
        <v>0</v>
      </c>
      <c r="C21" s="163">
        <f>IF(A$2="",COUNTIFS(A4_Individu_Reg_Ijin_Nakes!P$4:P$149997,A21,A4_Individu_Reg_Ijin_Nakes!O$4:O$149997,"Perempuan"),IF(A$2&lt;&gt;"",COUNTIFS(A4_Individu_Reg_Ijin_Nakes!P$4:P$149997,A21,A4_Individu_Reg_Ijin_Nakes!O$4:O$149997,"Perempuan",A4_Individu_Reg_Ijin_Nakes!M$4:M$149997,'DASHBOARD 4'!A$2)))</f>
        <v>1</v>
      </c>
      <c r="D21" s="163">
        <f t="shared" si="0"/>
        <v>1</v>
      </c>
    </row>
    <row r="22" spans="1:4">
      <c r="A22" s="160" t="s">
        <v>9382</v>
      </c>
      <c r="B22" s="163">
        <f>IF(A$2="",COUNTIFS(A4_Individu_Reg_Ijin_Nakes!P$4:P$149997,A22,A4_Individu_Reg_Ijin_Nakes!O$4:O$149997,"Laki-Laki"),IF(A$2&lt;&gt;"",COUNTIFS(A4_Individu_Reg_Ijin_Nakes!P$4:P$149997,A22,A4_Individu_Reg_Ijin_Nakes!O$4:O$149997,"Laki-Laki",A4_Individu_Reg_Ijin_Nakes!M$4:M$149997,'DASHBOARD 4'!A$2)))</f>
        <v>0</v>
      </c>
      <c r="C22" s="163">
        <f>IF(A$2="",COUNTIFS(A4_Individu_Reg_Ijin_Nakes!P$4:P$149997,A22,A4_Individu_Reg_Ijin_Nakes!O$4:O$149997,"Perempuan"),IF(A$2&lt;&gt;"",COUNTIFS(A4_Individu_Reg_Ijin_Nakes!P$4:P$149997,A22,A4_Individu_Reg_Ijin_Nakes!O$4:O$149997,"Perempuan",A4_Individu_Reg_Ijin_Nakes!M$4:M$149997,'DASHBOARD 4'!A$2)))</f>
        <v>0</v>
      </c>
      <c r="D22" s="163">
        <f t="shared" si="0"/>
        <v>0</v>
      </c>
    </row>
    <row r="23" spans="1:4">
      <c r="A23" s="160" t="s">
        <v>9384</v>
      </c>
      <c r="B23" s="517">
        <f>IF(A$2="",COUNTIFS(A4_Individu_Reg_Ijin_Nakes!P$4:P$149997,A23,A4_Individu_Reg_Ijin_Nakes!O$4:O$149997,"Laki-Laki"),IF(A$2&lt;&gt;"",COUNTIFS(A4_Individu_Reg_Ijin_Nakes!P$4:P$149997,A23,A4_Individu_Reg_Ijin_Nakes!O$4:O$149997,"Laki-Laki",A4_Individu_Reg_Ijin_Nakes!M$4:M$149997,'DASHBOARD 4'!A$2)))</f>
        <v>1</v>
      </c>
      <c r="C23" s="163">
        <f>IF(A$2="",COUNTIFS(A4_Individu_Reg_Ijin_Nakes!P$4:P$149997,A23,A4_Individu_Reg_Ijin_Nakes!O$4:O$149997,"Perempuan"),IF(A$2&lt;&gt;"",COUNTIFS(A4_Individu_Reg_Ijin_Nakes!P$4:P$149997,A23,A4_Individu_Reg_Ijin_Nakes!O$4:O$149997,"Perempuan",A4_Individu_Reg_Ijin_Nakes!M$4:M$149997,'DASHBOARD 4'!A$2)))</f>
        <v>23</v>
      </c>
      <c r="D23" s="163">
        <f t="shared" si="0"/>
        <v>24</v>
      </c>
    </row>
    <row r="24" spans="1:4">
      <c r="A24" s="165" t="s">
        <v>9400</v>
      </c>
      <c r="B24" s="163">
        <f>IF(A$2="",COUNTIFS(A4_Individu_Reg_Ijin_Nakes!P$4:P$149997,A24,A4_Individu_Reg_Ijin_Nakes!O$4:O$149997,"Laki-Laki"),IF(A$2&lt;&gt;"",COUNTIFS(A4_Individu_Reg_Ijin_Nakes!P$4:P$149997,A24,A4_Individu_Reg_Ijin_Nakes!O$4:O$149997,"Laki-Laki",A4_Individu_Reg_Ijin_Nakes!M$4:M$149997,'DASHBOARD 4'!A$2)))</f>
        <v>0</v>
      </c>
      <c r="C24" s="163">
        <f>IF(A$2="",COUNTIFS(A4_Individu_Reg_Ijin_Nakes!P$4:P$149997,A24,A4_Individu_Reg_Ijin_Nakes!O$4:O$149997,"Perempuan"),IF(A$2&lt;&gt;"",COUNTIFS(A4_Individu_Reg_Ijin_Nakes!P$4:P$149997,A24,A4_Individu_Reg_Ijin_Nakes!O$4:O$149997,"Perempuan",A4_Individu_Reg_Ijin_Nakes!M$4:M$149997,'DASHBOARD 4'!A$2)))</f>
        <v>1</v>
      </c>
      <c r="D24" s="163">
        <f t="shared" si="0"/>
        <v>1</v>
      </c>
    </row>
    <row r="25" spans="1:4">
      <c r="A25" s="165" t="s">
        <v>9403</v>
      </c>
      <c r="B25" s="163">
        <f>IF(A$2="",COUNTIFS(A4_Individu_Reg_Ijin_Nakes!P$4:P$149997,A25,A4_Individu_Reg_Ijin_Nakes!O$4:O$149997,"Laki-Laki"),IF(A$2&lt;&gt;"",COUNTIFS(A4_Individu_Reg_Ijin_Nakes!P$4:P$149997,A25,A4_Individu_Reg_Ijin_Nakes!O$4:O$149997,"Laki-Laki",A4_Individu_Reg_Ijin_Nakes!M$4:M$149997,'DASHBOARD 4'!A$2)))</f>
        <v>0</v>
      </c>
      <c r="C25" s="163">
        <f>IF(A$2="",COUNTIFS(A4_Individu_Reg_Ijin_Nakes!P$4:P$149997,A25,A4_Individu_Reg_Ijin_Nakes!O$4:O$149997,"Perempuan"),IF(A$2&lt;&gt;"",COUNTIFS(A4_Individu_Reg_Ijin_Nakes!P$4:P$149997,A25,A4_Individu_Reg_Ijin_Nakes!O$4:O$149997,"Perempuan",A4_Individu_Reg_Ijin_Nakes!M$4:M$149997,'DASHBOARD 4'!A$2)))</f>
        <v>0</v>
      </c>
      <c r="D25" s="163">
        <f t="shared" si="0"/>
        <v>0</v>
      </c>
    </row>
    <row r="26" spans="1:4">
      <c r="A26" s="160" t="s">
        <v>11679</v>
      </c>
      <c r="B26" s="163">
        <f>IF(A$2="",COUNTIFS(A4_Individu_Reg_Ijin_Nakes!P$4:P$149997,A26,A4_Individu_Reg_Ijin_Nakes!O$4:O$149997,"Laki-Laki"),IF(A$2&lt;&gt;"",COUNTIFS(A4_Individu_Reg_Ijin_Nakes!P$4:P$149997,A26,A4_Individu_Reg_Ijin_Nakes!O$4:O$149997,"Laki-Laki",A4_Individu_Reg_Ijin_Nakes!M$4:M$149997,'DASHBOARD 4'!A$2)))</f>
        <v>0</v>
      </c>
      <c r="C26" s="163">
        <f>IF(A$2="",COUNTIFS(A4_Individu_Reg_Ijin_Nakes!P$4:P$149997,A26,A4_Individu_Reg_Ijin_Nakes!O$4:O$149997,"Perempuan"),IF(A$2&lt;&gt;"",COUNTIFS(A4_Individu_Reg_Ijin_Nakes!P$4:P$149997,A26,A4_Individu_Reg_Ijin_Nakes!O$4:O$149997,"Perempuan",A4_Individu_Reg_Ijin_Nakes!M$4:M$149997,'DASHBOARD 4'!A$2)))</f>
        <v>3</v>
      </c>
      <c r="D26" s="163">
        <f t="shared" si="0"/>
        <v>3</v>
      </c>
    </row>
    <row r="27" spans="1:4">
      <c r="A27" s="165" t="s">
        <v>11680</v>
      </c>
      <c r="B27" s="163">
        <f>IF(A$2="",COUNTIFS(A4_Individu_Reg_Ijin_Nakes!P$4:P$149997,A27,A4_Individu_Reg_Ijin_Nakes!O$4:O$149997,"Laki-Laki"),IF(A$2&lt;&gt;"",COUNTIFS(A4_Individu_Reg_Ijin_Nakes!P$4:P$149997,A27,A4_Individu_Reg_Ijin_Nakes!O$4:O$149997,"Laki-Laki",A4_Individu_Reg_Ijin_Nakes!M$4:M$149997,'DASHBOARD 4'!A$2)))</f>
        <v>0</v>
      </c>
      <c r="C27" s="163">
        <f>IF(A$2="",COUNTIFS(A4_Individu_Reg_Ijin_Nakes!P$4:P$149997,A27,A4_Individu_Reg_Ijin_Nakes!O$4:O$149997,"Perempuan"),IF(A$2&lt;&gt;"",COUNTIFS(A4_Individu_Reg_Ijin_Nakes!P$4:P$149997,A27,A4_Individu_Reg_Ijin_Nakes!O$4:O$149997,"Perempuan",A4_Individu_Reg_Ijin_Nakes!M$4:M$149997,'DASHBOARD 4'!A$2)))</f>
        <v>1</v>
      </c>
      <c r="D27" s="163">
        <f t="shared" si="0"/>
        <v>1</v>
      </c>
    </row>
    <row r="28" spans="1:4">
      <c r="A28" s="165" t="s">
        <v>11681</v>
      </c>
      <c r="B28" s="163">
        <f>IF(A$2="",COUNTIFS(A4_Individu_Reg_Ijin_Nakes!P$4:P$149997,A28,A4_Individu_Reg_Ijin_Nakes!O$4:O$149997,"Laki-Laki"),IF(A$2&lt;&gt;"",COUNTIFS(A4_Individu_Reg_Ijin_Nakes!P$4:P$149997,A28,A4_Individu_Reg_Ijin_Nakes!O$4:O$149997,"Laki-Laki",A4_Individu_Reg_Ijin_Nakes!M$4:M$149997,'DASHBOARD 4'!A$2)))</f>
        <v>0</v>
      </c>
      <c r="C28" s="163">
        <f>IF(A$2="",COUNTIFS(A4_Individu_Reg_Ijin_Nakes!P$4:P$149997,A28,A4_Individu_Reg_Ijin_Nakes!O$4:O$149997,"Perempuan"),IF(A$2&lt;&gt;"",COUNTIFS(A4_Individu_Reg_Ijin_Nakes!P$4:P$149997,A28,A4_Individu_Reg_Ijin_Nakes!O$4:O$149997,"Perempuan",A4_Individu_Reg_Ijin_Nakes!M$4:M$149997,'DASHBOARD 4'!A$2)))</f>
        <v>0</v>
      </c>
      <c r="D28" s="163">
        <f t="shared" si="0"/>
        <v>0</v>
      </c>
    </row>
    <row r="29" spans="1:4">
      <c r="A29" s="165" t="s">
        <v>11682</v>
      </c>
      <c r="B29" s="163">
        <f>IF(A$2="",COUNTIFS(A4_Individu_Reg_Ijin_Nakes!P$4:P$149997,A29,A4_Individu_Reg_Ijin_Nakes!O$4:O$149997,"Laki-Laki"),IF(A$2&lt;&gt;"",COUNTIFS(A4_Individu_Reg_Ijin_Nakes!P$4:P$149997,A29,A4_Individu_Reg_Ijin_Nakes!O$4:O$149997,"Laki-Laki",A4_Individu_Reg_Ijin_Nakes!M$4:M$149997,'DASHBOARD 4'!A$2)))</f>
        <v>0</v>
      </c>
      <c r="C29" s="163">
        <f>IF(A$2="",COUNTIFS(A4_Individu_Reg_Ijin_Nakes!P$4:P$149997,A29,A4_Individu_Reg_Ijin_Nakes!O$4:O$149997,"Perempuan"),IF(A$2&lt;&gt;"",COUNTIFS(A4_Individu_Reg_Ijin_Nakes!P$4:P$149997,A29,A4_Individu_Reg_Ijin_Nakes!O$4:O$149997,"Perempuan",A4_Individu_Reg_Ijin_Nakes!M$4:M$149997,'DASHBOARD 4'!A$2)))</f>
        <v>0</v>
      </c>
      <c r="D29" s="163">
        <f t="shared" si="0"/>
        <v>0</v>
      </c>
    </row>
    <row r="30" spans="1:4">
      <c r="A30" s="160" t="s">
        <v>11683</v>
      </c>
      <c r="B30" s="163">
        <f>IF(A$2="",COUNTIFS(A4_Individu_Reg_Ijin_Nakes!P$4:P$149997,A30,A4_Individu_Reg_Ijin_Nakes!O$4:O$149997,"Laki-Laki"),IF(A$2&lt;&gt;"",COUNTIFS(A4_Individu_Reg_Ijin_Nakes!P$4:P$149997,A30,A4_Individu_Reg_Ijin_Nakes!O$4:O$149997,"Laki-Laki",A4_Individu_Reg_Ijin_Nakes!M$4:M$149997,'DASHBOARD 4'!A$2)))</f>
        <v>0</v>
      </c>
      <c r="C30" s="163">
        <f>IF(A$2="",COUNTIFS(A4_Individu_Reg_Ijin_Nakes!P$4:P$149997,A30,A4_Individu_Reg_Ijin_Nakes!O$4:O$149997,"Perempuan"),IF(A$2&lt;&gt;"",COUNTIFS(A4_Individu_Reg_Ijin_Nakes!P$4:P$149997,A30,A4_Individu_Reg_Ijin_Nakes!O$4:O$149997,"Perempuan",A4_Individu_Reg_Ijin_Nakes!M$4:M$149997,'DASHBOARD 4'!A$2)))</f>
        <v>0</v>
      </c>
      <c r="D30" s="163">
        <f t="shared" si="0"/>
        <v>0</v>
      </c>
    </row>
    <row r="31" spans="1:4">
      <c r="A31" s="165" t="s">
        <v>11684</v>
      </c>
      <c r="B31" s="163">
        <f>IF(A$2="",COUNTIFS(A4_Individu_Reg_Ijin_Nakes!P$4:P$149997,A31,A4_Individu_Reg_Ijin_Nakes!O$4:O$149997,"Laki-Laki"),IF(A$2&lt;&gt;"",COUNTIFS(A4_Individu_Reg_Ijin_Nakes!P$4:P$149997,A31,A4_Individu_Reg_Ijin_Nakes!O$4:O$149997,"Laki-Laki",A4_Individu_Reg_Ijin_Nakes!M$4:M$149997,'DASHBOARD 4'!A$2)))</f>
        <v>0</v>
      </c>
      <c r="C31" s="163">
        <f>IF(A$2="",COUNTIFS(A4_Individu_Reg_Ijin_Nakes!P$4:P$149997,A31,A4_Individu_Reg_Ijin_Nakes!O$4:O$149997,"Perempuan"),IF(A$2&lt;&gt;"",COUNTIFS(A4_Individu_Reg_Ijin_Nakes!P$4:P$149997,A31,A4_Individu_Reg_Ijin_Nakes!O$4:O$149997,"Perempuan",A4_Individu_Reg_Ijin_Nakes!M$4:M$149997,'DASHBOARD 4'!A$2)))</f>
        <v>0</v>
      </c>
      <c r="D31" s="163">
        <f t="shared" si="0"/>
        <v>0</v>
      </c>
    </row>
    <row r="32" spans="1:4">
      <c r="A32" s="165" t="s">
        <v>11685</v>
      </c>
      <c r="B32" s="163">
        <f>IF(A$2="",COUNTIFS(A4_Individu_Reg_Ijin_Nakes!P$4:P$149997,A32,A4_Individu_Reg_Ijin_Nakes!O$4:O$149997,"Laki-Laki"),IF(A$2&lt;&gt;"",COUNTIFS(A4_Individu_Reg_Ijin_Nakes!P$4:P$149997,A32,A4_Individu_Reg_Ijin_Nakes!O$4:O$149997,"Laki-Laki",A4_Individu_Reg_Ijin_Nakes!M$4:M$149997,'DASHBOARD 4'!A$2)))</f>
        <v>0</v>
      </c>
      <c r="C32" s="163">
        <f>IF(A$2="",COUNTIFS(A4_Individu_Reg_Ijin_Nakes!P$4:P$149997,A32,A4_Individu_Reg_Ijin_Nakes!O$4:O$149997,"Perempuan"),IF(A$2&lt;&gt;"",COUNTIFS(A4_Individu_Reg_Ijin_Nakes!P$4:P$149997,A32,A4_Individu_Reg_Ijin_Nakes!O$4:O$149997,"Perempuan",A4_Individu_Reg_Ijin_Nakes!M$4:M$149997,'DASHBOARD 4'!A$2)))</f>
        <v>0</v>
      </c>
      <c r="D32" s="163">
        <f t="shared" si="0"/>
        <v>0</v>
      </c>
    </row>
    <row r="33" spans="1:4">
      <c r="A33" s="160" t="s">
        <v>11686</v>
      </c>
      <c r="B33" s="163">
        <f>IF(A$2="",COUNTIFS(A4_Individu_Reg_Ijin_Nakes!P$4:P$149997,A33,A4_Individu_Reg_Ijin_Nakes!O$4:O$149997,"Laki-Laki"),IF(A$2&lt;&gt;"",COUNTIFS(A4_Individu_Reg_Ijin_Nakes!P$4:P$149997,A33,A4_Individu_Reg_Ijin_Nakes!O$4:O$149997,"Laki-Laki",A4_Individu_Reg_Ijin_Nakes!M$4:M$149997,'DASHBOARD 4'!A$2)))</f>
        <v>0</v>
      </c>
      <c r="C33" s="163">
        <f>IF(A$2="",COUNTIFS(A4_Individu_Reg_Ijin_Nakes!P$4:P$149997,A33,A4_Individu_Reg_Ijin_Nakes!O$4:O$149997,"Perempuan"),IF(A$2&lt;&gt;"",COUNTIFS(A4_Individu_Reg_Ijin_Nakes!P$4:P$149997,A33,A4_Individu_Reg_Ijin_Nakes!O$4:O$149997,"Perempuan",A4_Individu_Reg_Ijin_Nakes!M$4:M$149997,'DASHBOARD 4'!A$2)))</f>
        <v>0</v>
      </c>
      <c r="D33" s="163">
        <f t="shared" si="0"/>
        <v>0</v>
      </c>
    </row>
    <row r="34" spans="1:4">
      <c r="A34" s="165" t="s">
        <v>11687</v>
      </c>
      <c r="B34" s="163">
        <f>IF(A$2="",COUNTIFS(A4_Individu_Reg_Ijin_Nakes!P$4:P$149997,A34,A4_Individu_Reg_Ijin_Nakes!O$4:O$149997,"Laki-Laki"),IF(A$2&lt;&gt;"",COUNTIFS(A4_Individu_Reg_Ijin_Nakes!P$4:P$149997,A34,A4_Individu_Reg_Ijin_Nakes!O$4:O$149997,"Laki-Laki",A4_Individu_Reg_Ijin_Nakes!M$4:M$149997,'DASHBOARD 4'!A$2)))</f>
        <v>0</v>
      </c>
      <c r="C34" s="163">
        <f>IF(A$2="",COUNTIFS(A4_Individu_Reg_Ijin_Nakes!P$4:P$149997,A34,A4_Individu_Reg_Ijin_Nakes!O$4:O$149997,"Perempuan"),IF(A$2&lt;&gt;"",COUNTIFS(A4_Individu_Reg_Ijin_Nakes!P$4:P$149997,A34,A4_Individu_Reg_Ijin_Nakes!O$4:O$149997,"Perempuan",A4_Individu_Reg_Ijin_Nakes!M$4:M$149997,'DASHBOARD 4'!A$2)))</f>
        <v>0</v>
      </c>
      <c r="D34" s="163">
        <f t="shared" si="0"/>
        <v>0</v>
      </c>
    </row>
    <row r="35" spans="1:4">
      <c r="A35" s="165" t="s">
        <v>11688</v>
      </c>
      <c r="B35" s="163">
        <f>IF(A$2="",COUNTIFS(A4_Individu_Reg_Ijin_Nakes!P$4:P$149997,A35,A4_Individu_Reg_Ijin_Nakes!O$4:O$149997,"Laki-Laki"),IF(A$2&lt;&gt;"",COUNTIFS(A4_Individu_Reg_Ijin_Nakes!P$4:P$149997,A35,A4_Individu_Reg_Ijin_Nakes!O$4:O$149997,"Laki-Laki",A4_Individu_Reg_Ijin_Nakes!M$4:M$149997,'DASHBOARD 4'!A$2)))</f>
        <v>0</v>
      </c>
      <c r="C35" s="163">
        <f>IF(A$2="",COUNTIFS(A4_Individu_Reg_Ijin_Nakes!P$4:P$149997,A35,A4_Individu_Reg_Ijin_Nakes!O$4:O$149997,"Perempuan"),IF(A$2&lt;&gt;"",COUNTIFS(A4_Individu_Reg_Ijin_Nakes!P$4:P$149997,A35,A4_Individu_Reg_Ijin_Nakes!O$4:O$149997,"Perempuan",A4_Individu_Reg_Ijin_Nakes!M$4:M$149997,'DASHBOARD 4'!A$2)))</f>
        <v>0</v>
      </c>
      <c r="D35" s="163">
        <f t="shared" si="0"/>
        <v>0</v>
      </c>
    </row>
    <row r="36" spans="1:4">
      <c r="A36" s="165" t="s">
        <v>11689</v>
      </c>
      <c r="B36" s="163">
        <f>IF(A$2="",COUNTIFS(A4_Individu_Reg_Ijin_Nakes!P$4:P$149997,A36,A4_Individu_Reg_Ijin_Nakes!O$4:O$149997,"Laki-Laki"),IF(A$2&lt;&gt;"",COUNTIFS(A4_Individu_Reg_Ijin_Nakes!P$4:P$149997,A36,A4_Individu_Reg_Ijin_Nakes!O$4:O$149997,"Laki-Laki",A4_Individu_Reg_Ijin_Nakes!M$4:M$149997,'DASHBOARD 4'!A$2)))</f>
        <v>0</v>
      </c>
      <c r="C36" s="163">
        <f>IF(A$2="",COUNTIFS(A4_Individu_Reg_Ijin_Nakes!P$4:P$149997,A36,A4_Individu_Reg_Ijin_Nakes!O$4:O$149997,"Perempuan"),IF(A$2&lt;&gt;"",COUNTIFS(A4_Individu_Reg_Ijin_Nakes!P$4:P$149997,A36,A4_Individu_Reg_Ijin_Nakes!O$4:O$149997,"Perempuan",A4_Individu_Reg_Ijin_Nakes!M$4:M$149997,'DASHBOARD 4'!A$2)))</f>
        <v>0</v>
      </c>
      <c r="D36" s="163">
        <f t="shared" si="0"/>
        <v>0</v>
      </c>
    </row>
    <row r="37" spans="1:4">
      <c r="A37" s="160" t="s">
        <v>11690</v>
      </c>
      <c r="B37" s="163">
        <f>IF(A$2="",COUNTIFS(A4_Individu_Reg_Ijin_Nakes!P$4:P$149997,A37,A4_Individu_Reg_Ijin_Nakes!O$4:O$149997,"Laki-Laki"),IF(A$2&lt;&gt;"",COUNTIFS(A4_Individu_Reg_Ijin_Nakes!P$4:P$149997,A37,A4_Individu_Reg_Ijin_Nakes!O$4:O$149997,"Laki-Laki",A4_Individu_Reg_Ijin_Nakes!M$4:M$149997,'DASHBOARD 4'!A$2)))</f>
        <v>1</v>
      </c>
      <c r="C37" s="163">
        <f>IF(A$2="",COUNTIFS(A4_Individu_Reg_Ijin_Nakes!P$4:P$149997,A37,A4_Individu_Reg_Ijin_Nakes!O$4:O$149997,"Perempuan"),IF(A$2&lt;&gt;"",COUNTIFS(A4_Individu_Reg_Ijin_Nakes!P$4:P$149997,A37,A4_Individu_Reg_Ijin_Nakes!O$4:O$149997,"Perempuan",A4_Individu_Reg_Ijin_Nakes!M$4:M$149997,'DASHBOARD 4'!A$2)))</f>
        <v>0</v>
      </c>
      <c r="D37" s="163">
        <f t="shared" si="0"/>
        <v>1</v>
      </c>
    </row>
    <row r="38" spans="1:4">
      <c r="A38" s="165" t="s">
        <v>11691</v>
      </c>
      <c r="B38" s="163">
        <f>IF(A$2="",COUNTIFS(A4_Individu_Reg_Ijin_Nakes!P$4:P$149997,A38,A4_Individu_Reg_Ijin_Nakes!O$4:O$149997,"Laki-Laki"),IF(A$2&lt;&gt;"",COUNTIFS(A4_Individu_Reg_Ijin_Nakes!P$4:P$149997,A38,A4_Individu_Reg_Ijin_Nakes!O$4:O$149997,"Laki-Laki",A4_Individu_Reg_Ijin_Nakes!M$4:M$149997,'DASHBOARD 4'!A$2)))</f>
        <v>0</v>
      </c>
      <c r="C38" s="163">
        <f>IF(A$2="",COUNTIFS(A4_Individu_Reg_Ijin_Nakes!P$4:P$149997,A38,A4_Individu_Reg_Ijin_Nakes!O$4:O$149997,"Perempuan"),IF(A$2&lt;&gt;"",COUNTIFS(A4_Individu_Reg_Ijin_Nakes!P$4:P$149997,A38,A4_Individu_Reg_Ijin_Nakes!O$4:O$149997,"Perempuan",A4_Individu_Reg_Ijin_Nakes!M$4:M$149997,'DASHBOARD 4'!A$2)))</f>
        <v>0</v>
      </c>
      <c r="D38" s="163">
        <f t="shared" si="0"/>
        <v>0</v>
      </c>
    </row>
    <row r="39" spans="1:4">
      <c r="A39" s="300" t="s">
        <v>11692</v>
      </c>
      <c r="B39" s="163">
        <f>IF(A$2="",COUNTIFS(A4_Individu_Reg_Ijin_Nakes!P$4:P$149997,A39,A4_Individu_Reg_Ijin_Nakes!O$4:O$149997,"Laki-Laki"),IF(A$2&lt;&gt;"",COUNTIFS(A4_Individu_Reg_Ijin_Nakes!P$4:P$149997,A39,A4_Individu_Reg_Ijin_Nakes!O$4:O$149997,"Laki-Laki",A4_Individu_Reg_Ijin_Nakes!M$4:M$149997,'DASHBOARD 4'!A$2)))</f>
        <v>0</v>
      </c>
      <c r="C39" s="163">
        <f>IF(A$2="",COUNTIFS(A4_Individu_Reg_Ijin_Nakes!P$4:P$149997,A39,A4_Individu_Reg_Ijin_Nakes!O$4:O$149997,"Perempuan"),IF(A$2&lt;&gt;"",COUNTIFS(A4_Individu_Reg_Ijin_Nakes!P$4:P$149997,A39,A4_Individu_Reg_Ijin_Nakes!O$4:O$149997,"Perempuan",A4_Individu_Reg_Ijin_Nakes!M$4:M$149997,'DASHBOARD 4'!A$2)))</f>
        <v>0</v>
      </c>
      <c r="D39" s="163">
        <f>B39+C39</f>
        <v>0</v>
      </c>
    </row>
    <row r="40" spans="1:4">
      <c r="A40" s="300" t="s">
        <v>11693</v>
      </c>
      <c r="B40" s="163">
        <f>IF(A$2="",COUNTIFS(A4_Individu_Reg_Ijin_Nakes!P$4:P$149997,A40,A4_Individu_Reg_Ijin_Nakes!O$4:O$149997,"Laki-Laki"),IF(A$2&lt;&gt;"",COUNTIFS(A4_Individu_Reg_Ijin_Nakes!P$4:P$149997,A40,A4_Individu_Reg_Ijin_Nakes!O$4:O$149997,"Laki-Laki",A4_Individu_Reg_Ijin_Nakes!M$4:M$149997,'DASHBOARD 4'!A$2)))</f>
        <v>0</v>
      </c>
      <c r="C40" s="163">
        <f>IF(A$2="",COUNTIFS(A4_Individu_Reg_Ijin_Nakes!P$4:P$149997,A40,A4_Individu_Reg_Ijin_Nakes!O$4:O$149997,"Perempuan"),IF(A$2&lt;&gt;"",COUNTIFS(A4_Individu_Reg_Ijin_Nakes!P$4:P$149997,A40,A4_Individu_Reg_Ijin_Nakes!O$4:O$149997,"Perempuan",A4_Individu_Reg_Ijin_Nakes!M$4:M$149997,'DASHBOARD 4'!A$2)))</f>
        <v>0</v>
      </c>
      <c r="D40" s="163">
        <f t="shared" si="0"/>
        <v>0</v>
      </c>
    </row>
    <row r="41" spans="1:4">
      <c r="A41" s="300" t="s">
        <v>11694</v>
      </c>
      <c r="B41" s="163">
        <f>IF(A$2="",COUNTIFS(A4_Individu_Reg_Ijin_Nakes!P$4:P$149997,A41,A4_Individu_Reg_Ijin_Nakes!O$4:O$149997,"Laki-Laki"),IF(A$2&lt;&gt;"",COUNTIFS(A4_Individu_Reg_Ijin_Nakes!P$4:P$149997,A41,A4_Individu_Reg_Ijin_Nakes!O$4:O$149997,"Laki-Laki",A4_Individu_Reg_Ijin_Nakes!M$4:M$149997,'DASHBOARD 4'!A$2)))</f>
        <v>0</v>
      </c>
      <c r="C41" s="163">
        <f>IF(A$2="",COUNTIFS(A4_Individu_Reg_Ijin_Nakes!P$4:P$149997,A41,A4_Individu_Reg_Ijin_Nakes!O$4:O$149997,"Perempuan"),IF(A$2&lt;&gt;"",COUNTIFS(A4_Individu_Reg_Ijin_Nakes!P$4:P$149997,A41,A4_Individu_Reg_Ijin_Nakes!O$4:O$149997,"Perempuan",A4_Individu_Reg_Ijin_Nakes!M$4:M$149997,'DASHBOARD 4'!A$2)))</f>
        <v>0</v>
      </c>
      <c r="D41" s="163"/>
    </row>
    <row r="42" spans="1:4" ht="21.75" customHeight="1">
      <c r="A42" s="161" t="s">
        <v>9218</v>
      </c>
      <c r="B42" s="162">
        <f>SUM(B20:B40)</f>
        <v>8</v>
      </c>
      <c r="C42" s="162">
        <f>SUM(C20:C40)</f>
        <v>35</v>
      </c>
      <c r="D42" s="162">
        <f>SUM(D20:D40)</f>
        <v>43</v>
      </c>
    </row>
  </sheetData>
  <pageMargins left="0.7" right="0.7" top="0.75" bottom="0.75" header="0.3" footer="0.3"/>
  <ignoredErrors>
    <ignoredError sqref="B42:C42" formulaRange="1"/>
  </ignoredErrors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A2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3">
    <tabColor rgb="FF00B0F0"/>
  </sheetPr>
  <dimension ref="A1:J19"/>
  <sheetViews>
    <sheetView zoomScale="90" zoomScaleNormal="90" workbookViewId="0">
      <pane ySplit="1" topLeftCell="A2" activePane="bottomLeft" state="frozen"/>
      <selection pane="bottomLeft" activeCell="R10" sqref="R10"/>
    </sheetView>
  </sheetViews>
  <sheetFormatPr defaultRowHeight="15"/>
  <cols>
    <col min="1" max="1" width="25.5703125" customWidth="1"/>
    <col min="2" max="2" width="12.42578125" customWidth="1"/>
    <col min="3" max="4" width="12.5703125" customWidth="1"/>
  </cols>
  <sheetData>
    <row r="1" spans="1:10" ht="40.5" customHeight="1">
      <c r="A1" s="156" t="s">
        <v>11631</v>
      </c>
      <c r="B1" s="272"/>
      <c r="C1" s="272"/>
      <c r="D1" s="272"/>
      <c r="E1" s="273"/>
      <c r="F1" s="273"/>
      <c r="G1" s="273"/>
      <c r="H1" s="273"/>
      <c r="I1" s="273"/>
      <c r="J1" s="273"/>
    </row>
    <row r="2" spans="1:10" ht="23.25" customHeight="1">
      <c r="A2" s="156" t="s">
        <v>9417</v>
      </c>
      <c r="B2" s="272"/>
      <c r="C2" s="272"/>
      <c r="D2" s="272"/>
      <c r="E2" s="273"/>
      <c r="F2" s="273"/>
      <c r="G2" s="273"/>
      <c r="H2" s="273"/>
      <c r="I2" s="273"/>
      <c r="J2" s="273"/>
    </row>
    <row r="3" spans="1:10" ht="30">
      <c r="A3" s="153" t="s">
        <v>9405</v>
      </c>
      <c r="B3" s="153" t="s">
        <v>9202</v>
      </c>
      <c r="C3" s="153" t="s">
        <v>9329</v>
      </c>
      <c r="D3" s="153" t="s">
        <v>1635</v>
      </c>
    </row>
    <row r="4" spans="1:10">
      <c r="A4" s="158" t="s">
        <v>9406</v>
      </c>
      <c r="B4" s="163">
        <f>COUNTIFS(A5_Individu_Data_SDMK_WNA!Q$4:Q$10000,A4,A5_Individu_Data_SDMK_WNA!R$4:R$10000,"Laki-laki")</f>
        <v>0</v>
      </c>
      <c r="C4" s="163">
        <f>COUNTIFS(A5_Individu_Data_SDMK_WNA!Q$4:Q$10000,A4,A5_Individu_Data_SDMK_WNA!R$4:R$10000,"Perempuan")</f>
        <v>0</v>
      </c>
      <c r="D4" s="163">
        <f t="shared" ref="D4:D8" si="0">B4+C4</f>
        <v>0</v>
      </c>
    </row>
    <row r="5" spans="1:10">
      <c r="A5" s="160" t="s">
        <v>9408</v>
      </c>
      <c r="B5" s="163">
        <f>COUNTIFS(A5_Individu_Data_SDMK_WNA!Q$4:Q$10000,A5,A5_Individu_Data_SDMK_WNA!R$4:R$10000,"Laki-laki")</f>
        <v>0</v>
      </c>
      <c r="C5" s="163">
        <f>COUNTIFS(A5_Individu_Data_SDMK_WNA!Q$4:Q$10000,A5,A5_Individu_Data_SDMK_WNA!R$4:R$10000,"Perempuan")</f>
        <v>0</v>
      </c>
      <c r="D5" s="164">
        <f t="shared" si="0"/>
        <v>0</v>
      </c>
    </row>
    <row r="6" spans="1:10">
      <c r="A6" s="158" t="s">
        <v>9407</v>
      </c>
      <c r="B6" s="163">
        <f>COUNTIFS(A5_Individu_Data_SDMK_WNA!Q$4:Q$10000,A6,A5_Individu_Data_SDMK_WNA!R$4:R$10000,"Laki-laki")</f>
        <v>0</v>
      </c>
      <c r="C6" s="163">
        <f>COUNTIFS(A5_Individu_Data_SDMK_WNA!Q$4:Q$10000,A6,A5_Individu_Data_SDMK_WNA!R$4:R$10000,"Perempuan")</f>
        <v>0</v>
      </c>
      <c r="D6" s="163">
        <f t="shared" si="0"/>
        <v>0</v>
      </c>
    </row>
    <row r="7" spans="1:10">
      <c r="A7" s="160" t="s">
        <v>9409</v>
      </c>
      <c r="B7" s="163">
        <f>COUNTIFS(A5_Individu_Data_SDMK_WNA!Q$4:Q$10000,A7,A5_Individu_Data_SDMK_WNA!R$4:R$10000,"Laki-laki")</f>
        <v>0</v>
      </c>
      <c r="C7" s="163">
        <f>COUNTIFS(A5_Individu_Data_SDMK_WNA!Q$4:Q$10000,A7,A5_Individu_Data_SDMK_WNA!R$4:R$10000,"Perempuan")</f>
        <v>0</v>
      </c>
      <c r="D7" s="164">
        <f t="shared" si="0"/>
        <v>0</v>
      </c>
    </row>
    <row r="8" spans="1:10">
      <c r="A8" s="275" t="s">
        <v>9410</v>
      </c>
      <c r="B8" s="308">
        <f>COUNTIFS(A5_Individu_Data_SDMK_WNA!Q$4:Q$10000,A8,A5_Individu_Data_SDMK_WNA!R$4:R$10000,"Laki-laki")</f>
        <v>0</v>
      </c>
      <c r="C8" s="308">
        <f>COUNTIFS(A5_Individu_Data_SDMK_WNA!Q$4:Q$10000,A8,A5_Individu_Data_SDMK_WNA!R$4:R$10000,"Perempuan")</f>
        <v>0</v>
      </c>
      <c r="D8" s="276">
        <f t="shared" si="0"/>
        <v>0</v>
      </c>
    </row>
    <row r="10" spans="1:10" ht="86.25" customHeight="1">
      <c r="A10" s="277" t="s">
        <v>9418</v>
      </c>
    </row>
    <row r="11" spans="1:10" ht="30">
      <c r="A11" s="153" t="s">
        <v>9411</v>
      </c>
      <c r="B11" s="153" t="s">
        <v>9202</v>
      </c>
      <c r="C11" s="153" t="s">
        <v>9329</v>
      </c>
      <c r="D11" s="153" t="s">
        <v>1635</v>
      </c>
    </row>
    <row r="12" spans="1:10">
      <c r="A12" s="158" t="s">
        <v>9412</v>
      </c>
      <c r="B12" s="163">
        <f>COUNTIFS(A5_Individu_Data_SDMK_WNA!H$4:H$10000,A12,A5_Individu_Data_SDMK_WNA!R$4:R$10000,"Laki-laki")</f>
        <v>0</v>
      </c>
      <c r="C12" s="163">
        <f>COUNTIFS(A5_Individu_Data_SDMK_WNA!H$4:H$10000,A12,A5_Individu_Data_SDMK_WNA!R$4:R$10000,"Perempuan")</f>
        <v>0</v>
      </c>
      <c r="D12" s="163">
        <f t="shared" ref="D12:D13" si="1">B12+C12</f>
        <v>0</v>
      </c>
    </row>
    <row r="13" spans="1:10">
      <c r="A13" s="275" t="s">
        <v>9413</v>
      </c>
      <c r="B13" s="308">
        <f>COUNTIFS(A5_Individu_Data_SDMK_WNA!H$4:H$10000,A13,A5_Individu_Data_SDMK_WNA!R$4:R$10000,"Laki-laki")</f>
        <v>0</v>
      </c>
      <c r="C13" s="308">
        <f>COUNTIFS(A5_Individu_Data_SDMK_WNA!H$4:H$10000,A13,A5_Individu_Data_SDMK_WNA!S$4:S$10000,"Perempuan")</f>
        <v>0</v>
      </c>
      <c r="D13" s="276">
        <f t="shared" si="1"/>
        <v>0</v>
      </c>
    </row>
    <row r="15" spans="1:10" ht="167.25" customHeight="1">
      <c r="A15" s="277" t="s">
        <v>9419</v>
      </c>
    </row>
    <row r="16" spans="1:10" ht="30">
      <c r="A16" s="153" t="s">
        <v>5</v>
      </c>
      <c r="B16" s="153" t="s">
        <v>9202</v>
      </c>
      <c r="C16" s="153" t="s">
        <v>9329</v>
      </c>
      <c r="D16" s="153" t="s">
        <v>1635</v>
      </c>
    </row>
    <row r="17" spans="1:4">
      <c r="A17" s="158" t="s">
        <v>9414</v>
      </c>
      <c r="B17" s="163">
        <f>COUNTIFS(A5_Individu_Data_SDMK_WNA!G$4:G$10000,A17,A5_Individu_Data_SDMK_WNA!R$4:R$10000,"Laki-laki")</f>
        <v>0</v>
      </c>
      <c r="C17" s="163">
        <f>COUNTIFS(A5_Individu_Data_SDMK_WNA!G$4:G$10000,A17,A5_Individu_Data_SDMK_WNA!R$4:R$10000,"Perempuan")</f>
        <v>0</v>
      </c>
      <c r="D17" s="163">
        <f t="shared" ref="D17:D19" si="2">B17+C17</f>
        <v>0</v>
      </c>
    </row>
    <row r="18" spans="1:4">
      <c r="A18" s="158" t="s">
        <v>9415</v>
      </c>
      <c r="B18" s="163">
        <f>COUNTIFS(A5_Individu_Data_SDMK_WNA!G$4:G$10000,A18,A5_Individu_Data_SDMK_WNA!R$4:R$10000,"Laki-laki")</f>
        <v>0</v>
      </c>
      <c r="C18" s="163">
        <f>COUNTIFS(A5_Individu_Data_SDMK_WNA!G$4:G$10000,A18,A5_Individu_Data_SDMK_WNA!R$4:R$10000,"Perempuan")</f>
        <v>0</v>
      </c>
      <c r="D18" s="163"/>
    </row>
    <row r="19" spans="1:4">
      <c r="A19" s="275" t="s">
        <v>9416</v>
      </c>
      <c r="B19" s="308">
        <f>COUNTIFS(A5_Individu_Data_SDMK_WNA!G$4:G$10000,A19,A5_Individu_Data_SDMK_WNA!R$4:R$10000,"Laki-laki")</f>
        <v>0</v>
      </c>
      <c r="C19" s="308">
        <f>COUNTIFS(A5_Individu_Data_SDMK_WNA!G$4:G$10000,A19,A5_Individu_Data_SDMK_WNA!R$4:R$10000,"Perempuan")</f>
        <v>0</v>
      </c>
      <c r="D19" s="276">
        <f t="shared" si="2"/>
        <v>0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4"/>
  <dimension ref="B1:G14"/>
  <sheetViews>
    <sheetView zoomScale="90" zoomScaleNormal="90" workbookViewId="0">
      <selection activeCell="B2" sqref="B2"/>
    </sheetView>
  </sheetViews>
  <sheetFormatPr defaultRowHeight="15"/>
  <cols>
    <col min="1" max="1" width="4.140625" customWidth="1"/>
    <col min="2" max="2" width="23.85546875" customWidth="1"/>
    <col min="3" max="3" width="27.85546875" customWidth="1"/>
    <col min="4" max="4" width="23.140625" customWidth="1"/>
    <col min="5" max="5" width="19.85546875" customWidth="1"/>
    <col min="6" max="6" width="19" customWidth="1"/>
    <col min="7" max="7" width="25.5703125" customWidth="1"/>
  </cols>
  <sheetData>
    <row r="1" spans="2:7" ht="15.75" thickBot="1"/>
    <row r="2" spans="2:7" ht="17.25" customHeight="1" thickBot="1">
      <c r="B2" s="51"/>
      <c r="C2" s="137" t="s">
        <v>9429</v>
      </c>
    </row>
    <row r="3" spans="2:7" ht="12.75" customHeight="1">
      <c r="B3" s="284"/>
      <c r="C3" s="137"/>
    </row>
    <row r="4" spans="2:7" ht="18">
      <c r="B4" s="283" t="s">
        <v>9428</v>
      </c>
    </row>
    <row r="5" spans="2:7" ht="15.75">
      <c r="B5" s="282" t="s">
        <v>9423</v>
      </c>
    </row>
    <row r="6" spans="2:7" ht="15.75">
      <c r="B6" s="282"/>
    </row>
    <row r="7" spans="2:7" ht="16.5">
      <c r="B7" s="279"/>
    </row>
    <row r="8" spans="2:7" ht="49.5">
      <c r="B8" s="280" t="s">
        <v>9426</v>
      </c>
      <c r="C8" s="281" t="s">
        <v>9424</v>
      </c>
      <c r="D8" s="281" t="s">
        <v>9425</v>
      </c>
    </row>
    <row r="9" spans="2:7" ht="22.5" customHeight="1">
      <c r="B9" s="287">
        <f>IF(B$2="",COUNTIF('02_MASTER_KODE_FASYANKES'!D$3:D$20282,"Puskesmas"),IF(B$2&lt;&gt;"",COUNTIFS('02_MASTER_KODE_FASYANKES'!D$3:D$20282,"Puskesmas",'02_MASTER_KODE_FASYANKES'!L$3:L$20282,B$2)))</f>
        <v>875</v>
      </c>
      <c r="C9" s="287">
        <f>IF(B$2="",COUNTIFS(B1_2_Renbut_Puskesmas!BH8:BH1434,"Memenuhi",B1_2_Renbut_Puskesmas!O8:O1434,"Puskesmas"),IF(B$2&lt;&gt;"",COUNTIFS(B1_2_Renbut_Puskesmas!BH8:BH1434,"Memenuhi",B1_2_Renbut_Puskesmas!O8:O1434,"Puskesmas",B1_2_Renbut_Puskesmas!U8:U1434,B$2)))</f>
        <v>0</v>
      </c>
      <c r="D9" s="287">
        <f>IF(B$2="",COUNTIFS(B1_2_Renbut_Puskesmas!BH8:BH1434,"Belum Memenuhi",B1_2_Renbut_Puskesmas!O8:O1434,"Puskesmas"),IF(B$2&lt;&gt;"",COUNTIFS(B1_2_Renbut_Puskesmas!BH8:BH1434,"Belum Memenuhi",B1_2_Renbut_Puskesmas!O8:O1434,"Puskesmas",B1_2_Renbut_Puskesmas!U8:U1434,B$2)))</f>
        <v>0</v>
      </c>
    </row>
    <row r="10" spans="2:7" s="170" customFormat="1" ht="18.75">
      <c r="B10" s="278"/>
      <c r="C10" s="278"/>
      <c r="D10" s="278"/>
    </row>
    <row r="11" spans="2:7" ht="16.5">
      <c r="B11" s="759"/>
      <c r="C11" s="760" t="s">
        <v>9422</v>
      </c>
      <c r="D11" s="760"/>
      <c r="E11" s="760"/>
      <c r="F11" s="760"/>
      <c r="G11" s="760"/>
    </row>
    <row r="12" spans="2:7" ht="33">
      <c r="B12" s="759"/>
      <c r="C12" s="281" t="s">
        <v>360</v>
      </c>
      <c r="D12" s="281" t="s">
        <v>371</v>
      </c>
      <c r="E12" s="281" t="s">
        <v>377</v>
      </c>
      <c r="F12" s="281" t="s">
        <v>385</v>
      </c>
      <c r="G12" s="281" t="s">
        <v>9427</v>
      </c>
    </row>
    <row r="13" spans="2:7" ht="20.25" customHeight="1">
      <c r="B13" s="285" t="s">
        <v>9420</v>
      </c>
      <c r="C13" s="286">
        <f>IF(B$2="",COUNTIFS(B1_2_Renbut_Puskesmas!AP$8:AP$1435,"&gt;=0",B1_2_Renbut_Puskesmas!AQ$8:AQ$1435,"0"),IF(B$2&lt;&gt;"",COUNTIFS(B1_2_Renbut_Puskesmas!AP$8:AP$1435,"&gt;=0",B1_2_Renbut_Puskesmas!AQ$8:AQ$1435,"0",B1_2_Renbut_Puskesmas!U$8:U$1435,B$2),"ERROR"))</f>
        <v>0</v>
      </c>
      <c r="D13" s="286">
        <f>IF(B$2="",COUNTIFS(B1_2_Renbut_Puskesmas!AT$8:AT$1435,"&gt;=0",B1_2_Renbut_Puskesmas!AU$8:AU$1435,"0"),IF(B$2&lt;&gt;"",COUNTIFS(B1_2_Renbut_Puskesmas!AT$8:AT$1435,"&gt;=0",B1_2_Renbut_Puskesmas!AU$8:AU$1435,"0",B1_2_Renbut_Puskesmas!U$8:U$1435,B$2),"ERROR"))</f>
        <v>0</v>
      </c>
      <c r="E13" s="286">
        <f>IF(B$2="",COUNTIFS(B1_2_Renbut_Puskesmas!AX$8:AX$1435,"&gt;=0",B1_2_Renbut_Puskesmas!AY$8:AY$1435,"0"),IF(B$2&lt;&gt;"",COUNTIFS(B1_2_Renbut_Puskesmas!AX$8:AX$1435,"&gt;=0",B1_2_Renbut_Puskesmas!AY$8:AY$1435,"0",B1_2_Renbut_Puskesmas!U$8:U$1435,B$2),"ERROR"))</f>
        <v>0</v>
      </c>
      <c r="F13" s="286">
        <f>IF(B$2="",COUNTIFS(B1_2_Renbut_Puskesmas!BB$8:BB$1435,"&gt;=0",B1_2_Renbut_Puskesmas!BC$8:BC$1435,"0"),IF(B$2&lt;&gt;"",COUNTIFS(B1_2_Renbut_Puskesmas!BB$8:BB$1435,"&gt;=0",B1_2_Renbut_Puskesmas!BC$8:BC$1435,"0",B1_2_Renbut_Puskesmas!U$8:U$1435,B$2),"ERROR"))</f>
        <v>0</v>
      </c>
      <c r="G13" s="286">
        <f>IF(B$2="",COUNTIFS(B1_2_Renbut_Puskesmas!BF$8:BF$1435,"&gt;=0",B1_2_Renbut_Puskesmas!BG$8:BG$1435,"0"),IF(B$2&lt;&gt;"",COUNTIFS(B1_2_Renbut_Puskesmas!BF$8:BF$1435,"&gt;=0",B1_2_Renbut_Puskesmas!BG$8:BG$1435,"0",B1_2_Renbut_Puskesmas!U$8:U$1435,B$2),"ERROR"))</f>
        <v>0</v>
      </c>
    </row>
    <row r="14" spans="2:7" ht="21.75" customHeight="1">
      <c r="B14" s="285" t="s">
        <v>9421</v>
      </c>
      <c r="C14" s="286">
        <f>IF(B$2="",COUNTIFS(B1_2_Renbut_Puskesmas!AQ$8:AQ$1435,"&gt;0"),IF(B$2&lt;&gt;"",COUNTIFS(B1_2_Renbut_Puskesmas!AQ$8:AQ$1435,"&gt;0",B1_2_Renbut_Puskesmas!U$8:U$1435,B$2),"ERROR"))</f>
        <v>0</v>
      </c>
      <c r="D14" s="286">
        <f>IF(B$2="",COUNTIFS(B1_2_Renbut_Puskesmas!AU$8:AU$1435,"&gt;0"),IF(B$2&lt;&gt;"",COUNTIFS(B1_2_Renbut_Puskesmas!AU$8:AU$1435,"&gt;0",B1_2_Renbut_Puskesmas!U$8:U$1435,B$2),"ERROR"))</f>
        <v>0</v>
      </c>
      <c r="E14" s="286">
        <f>IF(B$2="",COUNTIFS(B1_2_Renbut_Puskesmas!AY$8:AY$1435,"&gt;0"),IF(B$2&lt;&gt;"",COUNTIFS(B1_2_Renbut_Puskesmas!AY$8:AY$1435,"&gt;0",B1_2_Renbut_Puskesmas!U$8:U$1435,B$2),"ERROR"))</f>
        <v>0</v>
      </c>
      <c r="F14" s="286">
        <f>IF(B$2="",COUNTIFS(B1_2_Renbut_Puskesmas!BC$8:BC$1435,"&gt;0"),IF(B$2&lt;&gt;"",COUNTIFS(B1_2_Renbut_Puskesmas!BC$8:BC$1435,"&gt;0",B1_2_Renbut_Puskesmas!U$8:U$1435,B$2),"ERROR"))</f>
        <v>0</v>
      </c>
      <c r="G14" s="286">
        <f>IF(B$2="",COUNTIFS(B1_2_Renbut_Puskesmas!BG$8:BG$1435,"&gt;0"),IF(B$2&lt;&gt;"",COUNTIFS(B1_2_Renbut_Puskesmas!BG$8:BG$1435,"&gt;0",B1_2_Renbut_Puskesmas!U$8:U$1435,B$2),"ERROR"))</f>
        <v>0</v>
      </c>
    </row>
  </sheetData>
  <mergeCells count="2">
    <mergeCell ref="B11:B12"/>
    <mergeCell ref="C11:G11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5"/>
  <dimension ref="A1:I16"/>
  <sheetViews>
    <sheetView topLeftCell="A28" workbookViewId="0">
      <selection activeCell="B2" sqref="B2"/>
    </sheetView>
  </sheetViews>
  <sheetFormatPr defaultRowHeight="15"/>
  <cols>
    <col min="1" max="1" width="4.140625" customWidth="1"/>
    <col min="2" max="2" width="23.85546875" customWidth="1"/>
    <col min="3" max="3" width="24" customWidth="1"/>
    <col min="4" max="4" width="19.28515625" customWidth="1"/>
    <col min="5" max="5" width="19.85546875" customWidth="1"/>
    <col min="6" max="6" width="19" customWidth="1"/>
    <col min="7" max="7" width="17.5703125" customWidth="1"/>
    <col min="8" max="8" width="16.28515625" customWidth="1"/>
    <col min="9" max="9" width="15.28515625" customWidth="1"/>
  </cols>
  <sheetData>
    <row r="1" spans="1:9" ht="15.75" thickBot="1">
      <c r="A1" s="10"/>
      <c r="B1" s="10"/>
      <c r="C1" s="10"/>
      <c r="D1" s="10"/>
      <c r="E1" s="10"/>
      <c r="F1" s="10"/>
      <c r="G1" s="10"/>
      <c r="H1" s="10"/>
      <c r="I1" s="10"/>
    </row>
    <row r="2" spans="1:9" ht="15.75" thickBot="1">
      <c r="A2" s="10"/>
      <c r="B2" s="51"/>
      <c r="C2" s="137" t="s">
        <v>9429</v>
      </c>
      <c r="D2" s="10"/>
      <c r="E2" s="10"/>
      <c r="F2" s="10"/>
      <c r="G2" s="10"/>
      <c r="H2" s="10"/>
      <c r="I2" s="10"/>
    </row>
    <row r="3" spans="1:9">
      <c r="A3" s="10"/>
      <c r="B3" s="284"/>
      <c r="C3" s="137"/>
      <c r="D3" s="10"/>
      <c r="E3" s="10"/>
      <c r="F3" s="10"/>
      <c r="G3" s="10"/>
      <c r="H3" s="10"/>
      <c r="I3" s="10"/>
    </row>
    <row r="4" spans="1:9" ht="18">
      <c r="A4" s="10"/>
      <c r="B4" s="283" t="s">
        <v>9430</v>
      </c>
      <c r="C4" s="10"/>
      <c r="D4" s="10"/>
      <c r="E4" s="10"/>
      <c r="F4" s="10"/>
      <c r="G4" s="10"/>
      <c r="H4" s="10"/>
      <c r="I4" s="10"/>
    </row>
    <row r="5" spans="1:9" ht="15.75">
      <c r="A5" s="10"/>
      <c r="B5" s="282" t="s">
        <v>9431</v>
      </c>
      <c r="C5" s="10"/>
      <c r="D5" s="10"/>
      <c r="E5" s="10"/>
      <c r="F5" s="10"/>
      <c r="G5" s="10"/>
      <c r="H5" s="10"/>
      <c r="I5" s="10"/>
    </row>
    <row r="6" spans="1:9" ht="15.75">
      <c r="A6" s="10"/>
      <c r="B6" s="282"/>
      <c r="C6" s="10"/>
      <c r="D6" s="10"/>
      <c r="E6" s="10"/>
      <c r="F6" s="10"/>
      <c r="G6" s="10"/>
      <c r="H6" s="10"/>
      <c r="I6" s="10"/>
    </row>
    <row r="7" spans="1:9" ht="16.5">
      <c r="A7" s="10"/>
      <c r="B7" s="279"/>
      <c r="C7" s="10"/>
      <c r="D7" s="10"/>
      <c r="E7" s="10"/>
      <c r="F7" s="10"/>
      <c r="G7" s="10"/>
      <c r="H7" s="10"/>
      <c r="I7" s="10"/>
    </row>
    <row r="8" spans="1:9" ht="33">
      <c r="A8" s="10"/>
      <c r="B8" s="289" t="s">
        <v>9432</v>
      </c>
      <c r="C8" s="290" t="s">
        <v>9433</v>
      </c>
      <c r="D8" s="290" t="s">
        <v>9434</v>
      </c>
      <c r="E8" s="10"/>
      <c r="F8" s="10"/>
      <c r="G8" s="10"/>
      <c r="H8" s="10"/>
      <c r="I8" s="10"/>
    </row>
    <row r="9" spans="1:9" ht="18.75">
      <c r="A9" s="10"/>
      <c r="B9" s="291">
        <f>IF(B2="",COUNTIFS(B1_3_Renbut_Rumah_Sakit!M$8:M$1494,"Rumah Sakit",B1_3_Renbut_Rumah_Sakit!N$8:N$1494,"C",B1_3_Renbut_Rumah_Sakit!T$8:T$1494,"Pemerintah"),IF(B2&lt;&gt;"",COUNTIFS(B1_3_Renbut_Rumah_Sakit!M$8:M$1494,"Rumah Sakit",B1_3_Renbut_Rumah_Sakit!N$8:N$1494,"C",B1_3_Renbut_Rumah_Sakit!T$8:T$1494,"Pemerintah",B1_3_Renbut_Rumah_Sakit!S$8:S$1494,B$2)))</f>
        <v>24</v>
      </c>
      <c r="C9" s="291">
        <f>IF(B2="",COUNTIFS(B1_3_Renbut_Rumah_Sakit!M$8:M$1494,"Rumah Sakit",B1_3_Renbut_Rumah_Sakit!N$8:N$1494,"C",B1_3_Renbut_Rumah_Sakit!T$8:T$1494,"Pemerintah",B1_3_Renbut_Rumah_Sakit!BN$8:BN$1494,"Memenuhi"),IF(B2&lt;&gt;"",COUNTIFS(B1_3_Renbut_Rumah_Sakit!M$8:M$1494,"Rumah Sakit",B1_3_Renbut_Rumah_Sakit!N$8:N$1494,"C",B1_3_Renbut_Rumah_Sakit!T$8:T$1494,"Pemerintah",B1_3_Renbut_Rumah_Sakit!S$8:S$1494,B$2,B1_3_Renbut_Rumah_Sakit!BN$8:BN$1494,"Memenuhi")))</f>
        <v>0</v>
      </c>
      <c r="D9" s="291">
        <f>IF(B2="",COUNTIFS(B1_3_Renbut_Rumah_Sakit!M$8:M$1494,"Rumah Sakit",B1_3_Renbut_Rumah_Sakit!N$8:N$1494,"C",B1_3_Renbut_Rumah_Sakit!T$8:T$1494,"Pemerintah",B1_3_Renbut_Rumah_Sakit!BN$8:BN$1494,"Belum Memenuhi"),IF(B2&lt;&gt;"",COUNTIFS(B1_3_Renbut_Rumah_Sakit!M$8:M$1494,"Rumah Sakit",B1_3_Renbut_Rumah_Sakit!N$8:N$1494,"C",B1_3_Renbut_Rumah_Sakit!T$8:T$1494,"Pemerintah",B1_3_Renbut_Rumah_Sakit!S$8:S$1494,B$2,B1_3_Renbut_Rumah_Sakit!BN$8:BN$1494,"Belum Memenuhi")))</f>
        <v>0</v>
      </c>
      <c r="E9" s="10"/>
      <c r="F9" s="10"/>
      <c r="G9" s="10"/>
      <c r="H9" s="10"/>
      <c r="I9" s="10"/>
    </row>
    <row r="10" spans="1:9" ht="18.75">
      <c r="A10" s="292"/>
      <c r="B10" s="293"/>
      <c r="C10" s="293"/>
      <c r="D10" s="293"/>
      <c r="E10" s="292"/>
      <c r="F10" s="292"/>
      <c r="G10" s="292"/>
      <c r="H10" s="292"/>
      <c r="I10" s="10"/>
    </row>
    <row r="11" spans="1:9">
      <c r="A11" s="10"/>
      <c r="B11" s="288"/>
      <c r="C11" s="10"/>
      <c r="D11" s="10"/>
      <c r="E11" s="10"/>
      <c r="F11" s="10"/>
      <c r="G11" s="10"/>
      <c r="H11" s="10"/>
      <c r="I11" s="10"/>
    </row>
    <row r="12" spans="1:9" ht="16.5">
      <c r="A12" s="10"/>
      <c r="B12" s="759"/>
      <c r="C12" s="761" t="s">
        <v>9435</v>
      </c>
      <c r="D12" s="761"/>
      <c r="E12" s="761"/>
      <c r="F12" s="761"/>
      <c r="G12" s="761"/>
      <c r="H12" s="761"/>
      <c r="I12" s="761"/>
    </row>
    <row r="13" spans="1:9" ht="16.5">
      <c r="A13" s="10"/>
      <c r="B13" s="759"/>
      <c r="C13" s="761" t="s">
        <v>9436</v>
      </c>
      <c r="D13" s="761"/>
      <c r="E13" s="761"/>
      <c r="F13" s="761"/>
      <c r="G13" s="761" t="s">
        <v>9437</v>
      </c>
      <c r="H13" s="761"/>
      <c r="I13" s="761"/>
    </row>
    <row r="14" spans="1:9" ht="33">
      <c r="A14" s="10"/>
      <c r="B14" s="759"/>
      <c r="C14" s="290" t="s">
        <v>9438</v>
      </c>
      <c r="D14" s="290" t="s">
        <v>9439</v>
      </c>
      <c r="E14" s="290" t="s">
        <v>9440</v>
      </c>
      <c r="F14" s="290" t="s">
        <v>1734</v>
      </c>
      <c r="G14" s="290" t="s">
        <v>319</v>
      </c>
      <c r="H14" s="290" t="s">
        <v>9441</v>
      </c>
      <c r="I14" s="290" t="s">
        <v>9442</v>
      </c>
    </row>
    <row r="15" spans="1:9" ht="16.5">
      <c r="A15" s="10"/>
      <c r="B15" s="294" t="s">
        <v>9420</v>
      </c>
      <c r="C15" s="295">
        <f>IF(B2="",COUNTIFS(B1_3_Renbut_Rumah_Sakit!M$8:M$1494,"Rumah Sakit",B1_3_Renbut_Rumah_Sakit!N$8:N$1494,"C",B1_3_Renbut_Rumah_Sakit!T$8:T$1494,"Pemerintah",B1_3_Renbut_Rumah_Sakit!AD$8:AD$1494,"&gt;1"),IF(B2&lt;&gt;"",COUNTIFS(B1_3_Renbut_Rumah_Sakit!M$8:M$1494,"Rumah Sakit",B1_3_Renbut_Rumah_Sakit!N$8:N$1494,"C",B1_3_Renbut_Rumah_Sakit!T$8:T$1494,"Pemerintah",B1_3_Renbut_Rumah_Sakit!S$8:S$1494,B$2,B1_3_Renbut_Rumah_Sakit!AD$8:AD$1494,"&gt;1")))</f>
        <v>0</v>
      </c>
      <c r="D15" s="295">
        <f>IF(B2="",COUNTIFS(B1_3_Renbut_Rumah_Sakit!M$8:M$1494,"Rumah Sakit",B1_3_Renbut_Rumah_Sakit!N$8:N$1494,"C",B1_3_Renbut_Rumah_Sakit!T$8:T$1494,"Pemerintah",B1_3_Renbut_Rumah_Sakit!AH$8:AH$1494,"&gt;1"),IF(B2&lt;&gt;"",COUNTIFS(B1_3_Renbut_Rumah_Sakit!M$8:M$1494,"Rumah Sakit",B1_3_Renbut_Rumah_Sakit!N$8:N$1494,"C",B1_3_Renbut_Rumah_Sakit!T$8:T$1494,"Pemerintah",B1_3_Renbut_Rumah_Sakit!S$8:S$1494,B$2,B1_3_Renbut_Rumah_Sakit!AH$8:AH$1494,"&gt;1")))</f>
        <v>0</v>
      </c>
      <c r="E15" s="295">
        <f>IF(B2="",COUNTIFS(B1_3_Renbut_Rumah_Sakit!M$8:M$1494,"Rumah Sakit",B1_3_Renbut_Rumah_Sakit!N$8:N$1494,"C",B1_3_Renbut_Rumah_Sakit!T$8:T$1494,"Pemerintah",B1_3_Renbut_Rumah_Sakit!AP$8:AP$1494,"&gt;1"),IF(B2&lt;&gt;"",COUNTIFS(B1_3_Renbut_Rumah_Sakit!M$8:M$1494,"Rumah Sakit",B1_3_Renbut_Rumah_Sakit!N$8:N$1494,"C",B1_3_Renbut_Rumah_Sakit!T$8:T$1494,"Pemerintah",B1_3_Renbut_Rumah_Sakit!S$8:S$1494,B$2,B1_3_Renbut_Rumah_Sakit!AP$8:AP$1494,"&gt;1")))</f>
        <v>0</v>
      </c>
      <c r="F15" s="295">
        <f>IF(B2="",COUNTIFS(B1_3_Renbut_Rumah_Sakit!M$8:M$1494,"Rumah Sakit",B1_3_Renbut_Rumah_Sakit!N$8:N$1494,"C",B1_3_Renbut_Rumah_Sakit!T$8:T$1494,"Pemerintah",B1_3_Renbut_Rumah_Sakit!AL$8:AL$1494,"&gt;1"),IF(B2&lt;&gt;"",COUNTIFS(B1_3_Renbut_Rumah_Sakit!M$8:M$1494,"Rumah Sakit",B1_3_Renbut_Rumah_Sakit!N$8:N$1494,"C",B1_3_Renbut_Rumah_Sakit!T$8:T$1494,"Pemerintah",B1_3_Renbut_Rumah_Sakit!S$8:S$1494,B$2,B1_3_Renbut_Rumah_Sakit!AL$8:AL$1494,"&gt;1")))</f>
        <v>0</v>
      </c>
      <c r="G15" s="295">
        <f>IF(B2="",COUNTIFS(B1_3_Renbut_Rumah_Sakit!M$8:M$1494,"Rumah Sakit",B1_3_Renbut_Rumah_Sakit!N$8:N$1494,"C",B1_3_Renbut_Rumah_Sakit!T$8:T$1494,"Pemerintah",B1_3_Renbut_Rumah_Sakit!AT$8:AT$1494,"&gt;1"),IF(B2&lt;&gt;"",COUNTIFS(B1_3_Renbut_Rumah_Sakit!M$8:M$1494,"Rumah Sakit",B1_3_Renbut_Rumah_Sakit!N$8:N$1494,"C",B1_3_Renbut_Rumah_Sakit!T$8:T$1494,"Pemerintah",B1_3_Renbut_Rumah_Sakit!S$8:S$1494,B$2,B1_3_Renbut_Rumah_Sakit!AT$8:AT$1494,"&gt;1")))</f>
        <v>0</v>
      </c>
      <c r="H15" s="295">
        <f>IF(B2="",COUNTIFS(B1_3_Renbut_Rumah_Sakit!M$8:M$1494,"Rumah Sakit",B1_3_Renbut_Rumah_Sakit!N$8:N$1494,"C",B1_3_Renbut_Rumah_Sakit!T$8:T$1494,"Pemerintah",B1_3_Renbut_Rumah_Sakit!AX$8:AX$1494,"&gt;1"),IF(B2&lt;&gt;"",COUNTIFS(B1_3_Renbut_Rumah_Sakit!M$8:M$1494,"Rumah Sakit",B1_3_Renbut_Rumah_Sakit!N$8:N$1494,"C",B1_3_Renbut_Rumah_Sakit!T$8:T$1494,"Pemerintah",B1_3_Renbut_Rumah_Sakit!S$8:S$1494,B$2,B1_3_Renbut_Rumah_Sakit!AX$8:AX$1494,"&gt;1")))</f>
        <v>0</v>
      </c>
      <c r="I15" s="295">
        <f>IF(B2="",COUNTIFS(B1_3_Renbut_Rumah_Sakit!M$8:M$1494,"Rumah Sakit",B1_3_Renbut_Rumah_Sakit!N$8:N$1494,"C",B1_3_Renbut_Rumah_Sakit!T$8:T$1494,"Pemerintah",B1_3_Renbut_Rumah_Sakit!BB$8:BB$1494,"&gt;1"),IF(B2&lt;&gt;"",COUNTIFS(B1_3_Renbut_Rumah_Sakit!M$8:M$1494,"Rumah Sakit",B1_3_Renbut_Rumah_Sakit!N$8:N$1494,"C",B1_3_Renbut_Rumah_Sakit!T$8:T$1494,"Pemerintah",B1_3_Renbut_Rumah_Sakit!S$8:S$1494,B$2,B1_3_Renbut_Rumah_Sakit!BB$8:BB$1494,"&gt;1")))</f>
        <v>0</v>
      </c>
    </row>
    <row r="16" spans="1:9" ht="16.5">
      <c r="A16" s="10"/>
      <c r="B16" s="294" t="s">
        <v>9421</v>
      </c>
      <c r="C16" s="295">
        <f>IF(B2="",COUNTIFS(B1_3_Renbut_Rumah_Sakit!M$8:M$1494,"Rumah Sakit",B1_3_Renbut_Rumah_Sakit!N$8:N$1494,"C",B1_3_Renbut_Rumah_Sakit!T$8:T$1494,"Pemerintah",B1_3_Renbut_Rumah_Sakit!AD$8:AD$1494,"&lt;1"),IF(B2&lt;&gt;"",COUNTIFS(B1_3_Renbut_Rumah_Sakit!M$8:M$1494,"Rumah Sakit",B1_3_Renbut_Rumah_Sakit!N$8:N$1494,"C",B1_3_Renbut_Rumah_Sakit!T$8:T$1494,"Pemerintah",B1_3_Renbut_Rumah_Sakit!S$8:S$1494,B$2,B1_3_Renbut_Rumah_Sakit!AD$8:AD$1494,"&lt;1")))</f>
        <v>0</v>
      </c>
      <c r="D16" s="295">
        <f>IF(B2="",COUNTIFS(B1_3_Renbut_Rumah_Sakit!M$8:M$1494,"Rumah Sakit",B1_3_Renbut_Rumah_Sakit!N$8:N$1494,"C",B1_3_Renbut_Rumah_Sakit!T$8:T$1494,"Pemerintah",B1_3_Renbut_Rumah_Sakit!AH$8:AH$1494,"&lt;1"),IF(B2&lt;&gt;"",COUNTIFS(B1_3_Renbut_Rumah_Sakit!M$8:M$1494,"Rumah Sakit",B1_3_Renbut_Rumah_Sakit!N$8:N$1494,"C",B1_3_Renbut_Rumah_Sakit!T$8:T$1494,"Pemerintah",B1_3_Renbut_Rumah_Sakit!S$8:S$1494,B$2,B1_3_Renbut_Rumah_Sakit!AH$8:AH$1494,"&lt;1")))</f>
        <v>0</v>
      </c>
      <c r="E16" s="295">
        <f>IF(B2="",COUNTIFS(B1_3_Renbut_Rumah_Sakit!M$8:M$1494,"Rumah Sakit",B1_3_Renbut_Rumah_Sakit!N$8:N$1494,"C",B1_3_Renbut_Rumah_Sakit!T$8:T$1494,"Pemerintah",B1_3_Renbut_Rumah_Sakit!AP$8:AP$1494,"&lt;1"),IF(B2&lt;&gt;"",COUNTIFS(B1_3_Renbut_Rumah_Sakit!M$8:M$1494,"Rumah Sakit",B1_3_Renbut_Rumah_Sakit!N$8:N$1494,"C",B1_3_Renbut_Rumah_Sakit!T$8:T$1494,"Pemerintah",B1_3_Renbut_Rumah_Sakit!S$8:S$1494,B$2,B1_3_Renbut_Rumah_Sakit!AP$8:AP$1494,"&lt;1")))</f>
        <v>0</v>
      </c>
      <c r="F16" s="295">
        <f>IF(B2="",COUNTIFS(B1_3_Renbut_Rumah_Sakit!M$8:M$1494,"Rumah Sakit",B1_3_Renbut_Rumah_Sakit!N$8:N$1494,"C",B1_3_Renbut_Rumah_Sakit!T$8:T$1494,"Pemerintah",B1_3_Renbut_Rumah_Sakit!AL$8:AL$1494,"&lt;1"),IF(B2&lt;&gt;"",COUNTIFS(B1_3_Renbut_Rumah_Sakit!M$8:M$1494,"Rumah Sakit",B1_3_Renbut_Rumah_Sakit!N$8:N$1494,"C",B1_3_Renbut_Rumah_Sakit!T$8:T$1494,"Pemerintah",B1_3_Renbut_Rumah_Sakit!S$8:S$1494,B$2,B1_3_Renbut_Rumah_Sakit!AL$8:AL$1494,"&lt;1")))</f>
        <v>0</v>
      </c>
      <c r="G16" s="295">
        <f>IF(B2="",COUNTIFS(B1_3_Renbut_Rumah_Sakit!M$8:M$1494,"Rumah Sakit",B1_3_Renbut_Rumah_Sakit!N$8:N$1494,"C",B1_3_Renbut_Rumah_Sakit!T$8:T$1494,"Pemerintah",B1_3_Renbut_Rumah_Sakit!AT$8:AT$1494,"&lt;1"),IF(B2&lt;&gt;"",COUNTIFS(B1_3_Renbut_Rumah_Sakit!M$8:M$1494,"Rumah Sakit",B1_3_Renbut_Rumah_Sakit!N$8:N$1494,"C",B1_3_Renbut_Rumah_Sakit!T$8:T$1494,"Pemerintah",B1_3_Renbut_Rumah_Sakit!S$8:S$1494,B$2,B1_3_Renbut_Rumah_Sakit!AT$8:AT$1494,"&lt;1")))</f>
        <v>0</v>
      </c>
      <c r="H16" s="295">
        <f>IF(B2="",COUNTIFS(B1_3_Renbut_Rumah_Sakit!M$8:M$1494,"Rumah Sakit",B1_3_Renbut_Rumah_Sakit!N$8:N$1494,"C",B1_3_Renbut_Rumah_Sakit!T$8:T$1494,"Pemerintah",B1_3_Renbut_Rumah_Sakit!AX$8:AX$1494,"&lt;1"),IF(B2&lt;&gt;"",COUNTIFS(B1_3_Renbut_Rumah_Sakit!M$8:M$1494,"Rumah Sakit",B1_3_Renbut_Rumah_Sakit!N$8:N$1494,"C",B1_3_Renbut_Rumah_Sakit!T$8:T$1494,"Pemerintah",B1_3_Renbut_Rumah_Sakit!S$8:S$1494,B$2,B1_3_Renbut_Rumah_Sakit!AX$8:AX$1494,"&lt;1")))</f>
        <v>0</v>
      </c>
      <c r="I16" s="295">
        <f>IF(B2="",COUNTIFS(B1_3_Renbut_Rumah_Sakit!M$8:M$1494,"Rumah Sakit",B1_3_Renbut_Rumah_Sakit!N$8:N$1494,"C",B1_3_Renbut_Rumah_Sakit!T$8:T$1494,"Pemerintah",B1_3_Renbut_Rumah_Sakit!AD$8:AD$1494,"&lt;1"),IF(B2&lt;&gt;"",COUNTIFS(B1_3_Renbut_Rumah_Sakit!M$8:M$1494,"Rumah Sakit",B1_3_Renbut_Rumah_Sakit!N$8:N$1494,"C",B1_3_Renbut_Rumah_Sakit!T$8:T$1494,"Pemerintah",B1_3_Renbut_Rumah_Sakit!S$8:S$1494,B$2,B1_3_Renbut_Rumah_Sakit!AD$8:AD$1494,"&lt;1")))</f>
        <v>0</v>
      </c>
    </row>
  </sheetData>
  <mergeCells count="4">
    <mergeCell ref="B12:B14"/>
    <mergeCell ref="C12:I12"/>
    <mergeCell ref="C13:F13"/>
    <mergeCell ref="G13:I13"/>
  </mergeCells>
  <pageMargins left="0.27559055118110237" right="0.31496062992125984" top="0.74803149606299213" bottom="0.74803149606299213" header="0.31496062992125984" footer="0.31496062992125984"/>
  <pageSetup paperSize="9" scale="8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B2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6"/>
  <dimension ref="A1:G27"/>
  <sheetViews>
    <sheetView topLeftCell="A16" workbookViewId="0">
      <selection activeCell="L8" sqref="L8"/>
    </sheetView>
  </sheetViews>
  <sheetFormatPr defaultRowHeight="15"/>
  <cols>
    <col min="1" max="1" width="4.140625" customWidth="1"/>
    <col min="2" max="2" width="23.85546875" customWidth="1"/>
    <col min="3" max="3" width="27.85546875" customWidth="1"/>
    <col min="4" max="4" width="23.140625" customWidth="1"/>
    <col min="5" max="5" width="17.5703125" customWidth="1"/>
    <col min="6" max="6" width="15.140625" customWidth="1"/>
    <col min="7" max="7" width="15.85546875" customWidth="1"/>
  </cols>
  <sheetData>
    <row r="1" spans="1:7" ht="15.75" thickBot="1"/>
    <row r="2" spans="1:7" ht="15.75" thickBot="1">
      <c r="B2" s="51"/>
      <c r="C2" s="137" t="s">
        <v>9429</v>
      </c>
    </row>
    <row r="3" spans="1:7">
      <c r="B3" s="284"/>
      <c r="C3" s="137"/>
    </row>
    <row r="4" spans="1:7" ht="18">
      <c r="B4" s="283" t="s">
        <v>9443</v>
      </c>
    </row>
    <row r="5" spans="1:7" ht="15.75">
      <c r="B5" s="282" t="s">
        <v>9444</v>
      </c>
    </row>
    <row r="6" spans="1:7" ht="15.75">
      <c r="B6" s="282"/>
    </row>
    <row r="7" spans="1:7" ht="16.5">
      <c r="B7" s="279"/>
    </row>
    <row r="8" spans="1:7" ht="49.5">
      <c r="B8" s="289" t="s">
        <v>9445</v>
      </c>
      <c r="C8" s="290" t="s">
        <v>9458</v>
      </c>
      <c r="D8" s="290" t="s">
        <v>9446</v>
      </c>
      <c r="E8" s="10"/>
      <c r="F8" s="10"/>
    </row>
    <row r="9" spans="1:7" ht="15" customHeight="1">
      <c r="B9" s="296" t="s">
        <v>9449</v>
      </c>
      <c r="C9" s="296" t="s">
        <v>9448</v>
      </c>
      <c r="D9" s="296" t="s">
        <v>9450</v>
      </c>
      <c r="E9" s="10"/>
      <c r="F9" s="10"/>
    </row>
    <row r="10" spans="1:7" ht="18">
      <c r="B10" s="297">
        <f>C10+D10</f>
        <v>4</v>
      </c>
      <c r="C10" s="297">
        <f>SUM(G14:G18)</f>
        <v>2</v>
      </c>
      <c r="D10" s="297">
        <f>SUM(G19:G27)</f>
        <v>2</v>
      </c>
      <c r="E10" s="10"/>
      <c r="F10" s="10"/>
    </row>
    <row r="11" spans="1:7" ht="18.75">
      <c r="A11" s="170"/>
      <c r="B11" s="293"/>
      <c r="C11" s="293"/>
      <c r="D11" s="293"/>
      <c r="E11" s="292"/>
      <c r="F11" s="292"/>
      <c r="G11" s="170"/>
    </row>
    <row r="12" spans="1:7" ht="16.5" customHeight="1">
      <c r="B12" s="768" t="s">
        <v>9447</v>
      </c>
      <c r="C12" s="769"/>
      <c r="D12" s="770"/>
      <c r="E12" s="761" t="s">
        <v>1658</v>
      </c>
      <c r="F12" s="761"/>
      <c r="G12" s="763" t="s">
        <v>1635</v>
      </c>
    </row>
    <row r="13" spans="1:7" ht="16.5">
      <c r="B13" s="768"/>
      <c r="C13" s="769"/>
      <c r="D13" s="770"/>
      <c r="E13" s="290" t="s">
        <v>9451</v>
      </c>
      <c r="F13" s="290" t="s">
        <v>9452</v>
      </c>
      <c r="G13" s="764"/>
    </row>
    <row r="14" spans="1:7">
      <c r="B14" s="765" t="s">
        <v>9453</v>
      </c>
      <c r="C14" s="762" t="s">
        <v>9330</v>
      </c>
      <c r="D14" s="762"/>
      <c r="E14" s="298">
        <f>SUM('DASHBOARD 2'!D17:D18)</f>
        <v>0</v>
      </c>
      <c r="F14" s="298">
        <f>SUM('DASHBOARD 2'!E17:E18)</f>
        <v>0</v>
      </c>
      <c r="G14" s="298">
        <f>E14+F14</f>
        <v>0</v>
      </c>
    </row>
    <row r="15" spans="1:7">
      <c r="B15" s="766"/>
      <c r="C15" s="762" t="s">
        <v>9331</v>
      </c>
      <c r="D15" s="762"/>
      <c r="E15" s="298">
        <f>SUM('DASHBOARD 2'!D19:D20)</f>
        <v>0</v>
      </c>
      <c r="F15" s="298">
        <f>SUM('DASHBOARD 2'!E19:E20)</f>
        <v>0</v>
      </c>
      <c r="G15" s="298">
        <f t="shared" ref="G15:G27" si="0">E15+F15</f>
        <v>0</v>
      </c>
    </row>
    <row r="16" spans="1:7">
      <c r="B16" s="766"/>
      <c r="C16" s="762" t="s">
        <v>9455</v>
      </c>
      <c r="D16" s="762"/>
      <c r="E16" s="298">
        <f>SUM('DASHBOARD 2'!D21:D26)</f>
        <v>0</v>
      </c>
      <c r="F16" s="298">
        <f>SUM('DASHBOARD 2'!E21:E26)</f>
        <v>0</v>
      </c>
      <c r="G16" s="298">
        <f t="shared" si="0"/>
        <v>0</v>
      </c>
    </row>
    <row r="17" spans="2:7">
      <c r="B17" s="766"/>
      <c r="C17" s="762" t="s">
        <v>9456</v>
      </c>
      <c r="D17" s="762"/>
      <c r="E17" s="298">
        <f>SUM('DASHBOARD 2'!D27:D34)</f>
        <v>0</v>
      </c>
      <c r="F17" s="298">
        <f>SUM('DASHBOARD 2'!E27:E34)</f>
        <v>0</v>
      </c>
      <c r="G17" s="298">
        <f t="shared" si="0"/>
        <v>0</v>
      </c>
    </row>
    <row r="18" spans="2:7">
      <c r="B18" s="767"/>
      <c r="C18" s="762" t="s">
        <v>9457</v>
      </c>
      <c r="D18" s="762"/>
      <c r="E18" s="298">
        <f>SUM('DASHBOARD 2'!D35:D42)</f>
        <v>1</v>
      </c>
      <c r="F18" s="298">
        <f>SUM('DASHBOARD 2'!E35:E42)</f>
        <v>1</v>
      </c>
      <c r="G18" s="298">
        <f t="shared" si="0"/>
        <v>2</v>
      </c>
    </row>
    <row r="19" spans="2:7" ht="15.75">
      <c r="B19" s="765" t="s">
        <v>9454</v>
      </c>
      <c r="C19" s="771" t="s">
        <v>1671</v>
      </c>
      <c r="D19" s="771"/>
      <c r="E19" s="298">
        <f>'DASHBOARD 3'!B17</f>
        <v>0</v>
      </c>
      <c r="F19" s="298">
        <f>'DASHBOARD 3'!C17</f>
        <v>0</v>
      </c>
      <c r="G19" s="298">
        <f t="shared" si="0"/>
        <v>0</v>
      </c>
    </row>
    <row r="20" spans="2:7" ht="15.75">
      <c r="B20" s="766"/>
      <c r="C20" s="771" t="s">
        <v>1675</v>
      </c>
      <c r="D20" s="771"/>
      <c r="E20" s="298">
        <f>'DASHBOARD 3'!B18</f>
        <v>0</v>
      </c>
      <c r="F20" s="298">
        <f>'DASHBOARD 3'!C18</f>
        <v>0</v>
      </c>
      <c r="G20" s="298">
        <f t="shared" si="0"/>
        <v>0</v>
      </c>
    </row>
    <row r="21" spans="2:7" ht="30" customHeight="1">
      <c r="B21" s="766"/>
      <c r="C21" s="771" t="s">
        <v>1678</v>
      </c>
      <c r="D21" s="771"/>
      <c r="E21" s="298">
        <f>'DASHBOARD 3'!B19</f>
        <v>0</v>
      </c>
      <c r="F21" s="298">
        <f>'DASHBOARD 3'!C19</f>
        <v>2</v>
      </c>
      <c r="G21" s="298">
        <f t="shared" si="0"/>
        <v>2</v>
      </c>
    </row>
    <row r="22" spans="2:7" ht="15.75">
      <c r="B22" s="766"/>
      <c r="C22" s="771" t="s">
        <v>1682</v>
      </c>
      <c r="D22" s="771"/>
      <c r="E22" s="298">
        <f>'DASHBOARD 3'!B20</f>
        <v>0</v>
      </c>
      <c r="F22" s="298">
        <f>'DASHBOARD 3'!C20</f>
        <v>0</v>
      </c>
      <c r="G22" s="298">
        <f t="shared" si="0"/>
        <v>0</v>
      </c>
    </row>
    <row r="23" spans="2:7" ht="15.75">
      <c r="B23" s="766"/>
      <c r="C23" s="772" t="s">
        <v>1685</v>
      </c>
      <c r="D23" s="772"/>
      <c r="E23" s="298">
        <f>'DASHBOARD 3'!B21</f>
        <v>0</v>
      </c>
      <c r="F23" s="298">
        <f>'DASHBOARD 3'!C21</f>
        <v>0</v>
      </c>
      <c r="G23" s="298">
        <f t="shared" si="0"/>
        <v>0</v>
      </c>
    </row>
    <row r="24" spans="2:7" ht="30" customHeight="1">
      <c r="B24" s="766"/>
      <c r="C24" s="772" t="s">
        <v>1688</v>
      </c>
      <c r="D24" s="772"/>
      <c r="E24" s="298">
        <f>'DASHBOARD 3'!B22</f>
        <v>0</v>
      </c>
      <c r="F24" s="298">
        <f>'DASHBOARD 3'!C22</f>
        <v>0</v>
      </c>
      <c r="G24" s="298">
        <f t="shared" si="0"/>
        <v>0</v>
      </c>
    </row>
    <row r="25" spans="2:7" ht="15.75">
      <c r="B25" s="766"/>
      <c r="C25" s="771" t="s">
        <v>1691</v>
      </c>
      <c r="D25" s="771"/>
      <c r="E25" s="298">
        <f>'DASHBOARD 3'!B23</f>
        <v>0</v>
      </c>
      <c r="F25" s="298">
        <f>'DASHBOARD 3'!C23</f>
        <v>0</v>
      </c>
      <c r="G25" s="298">
        <f t="shared" si="0"/>
        <v>0</v>
      </c>
    </row>
    <row r="26" spans="2:7" ht="15.75">
      <c r="B26" s="766"/>
      <c r="C26" s="771" t="s">
        <v>1698</v>
      </c>
      <c r="D26" s="771"/>
      <c r="E26" s="298">
        <f>'DASHBOARD 3'!B24</f>
        <v>0</v>
      </c>
      <c r="F26" s="298">
        <f>'DASHBOARD 3'!C24</f>
        <v>0</v>
      </c>
      <c r="G26" s="298"/>
    </row>
    <row r="27" spans="2:7" ht="15.75">
      <c r="B27" s="767"/>
      <c r="C27" s="772" t="s">
        <v>1694</v>
      </c>
      <c r="D27" s="772"/>
      <c r="E27" s="298">
        <f>'DASHBOARD 3'!B25</f>
        <v>0</v>
      </c>
      <c r="F27" s="298">
        <f>'DASHBOARD 3'!C25</f>
        <v>0</v>
      </c>
      <c r="G27" s="298">
        <f t="shared" si="0"/>
        <v>0</v>
      </c>
    </row>
  </sheetData>
  <mergeCells count="19">
    <mergeCell ref="B19:B27"/>
    <mergeCell ref="C19:D19"/>
    <mergeCell ref="C20:D20"/>
    <mergeCell ref="C21:D21"/>
    <mergeCell ref="C22:D22"/>
    <mergeCell ref="C23:D23"/>
    <mergeCell ref="C24:D24"/>
    <mergeCell ref="C26:D26"/>
    <mergeCell ref="C25:D25"/>
    <mergeCell ref="C27:D27"/>
    <mergeCell ref="C18:D18"/>
    <mergeCell ref="E12:F12"/>
    <mergeCell ref="G12:G13"/>
    <mergeCell ref="B14:B18"/>
    <mergeCell ref="B12:D13"/>
    <mergeCell ref="C14:D14"/>
    <mergeCell ref="C15:D15"/>
    <mergeCell ref="C16:D16"/>
    <mergeCell ref="C17:D17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'01_MASTER_KODE_WILAYAH'!F$485:F$519</xm:f>
          </x14:formula1>
          <xm:sqref>B2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Z60"/>
  <sheetViews>
    <sheetView zoomScale="80" zoomScaleNormal="80" workbookViewId="0">
      <pane xSplit="2" ySplit="3" topLeftCell="I43" activePane="bottomRight" state="frozen"/>
      <selection pane="topRight" activeCell="C1" sqref="C1"/>
      <selection pane="bottomLeft" activeCell="A4" sqref="A4"/>
      <selection pane="bottomRight" activeCell="M57" sqref="M57:Z60"/>
    </sheetView>
  </sheetViews>
  <sheetFormatPr defaultRowHeight="15"/>
  <cols>
    <col min="1" max="1" width="12.28515625" customWidth="1"/>
    <col min="2" max="2" width="19.28515625" customWidth="1"/>
    <col min="3" max="3" width="18" customWidth="1"/>
    <col min="4" max="4" width="25.85546875" customWidth="1"/>
    <col min="5" max="5" width="6.28515625" customWidth="1"/>
    <col min="6" max="6" width="13.7109375" customWidth="1"/>
    <col min="7" max="8" width="11.28515625" customWidth="1"/>
    <col min="9" max="9" width="11.7109375" style="250" customWidth="1"/>
    <col min="10" max="11" width="12" customWidth="1"/>
    <col min="12" max="12" width="16.85546875" customWidth="1"/>
    <col min="13" max="13" width="19.140625" customWidth="1"/>
    <col min="14" max="14" width="8.140625" customWidth="1"/>
    <col min="15" max="15" width="14.28515625" customWidth="1"/>
    <col min="16" max="16" width="12" customWidth="1"/>
    <col min="17" max="17" width="10.28515625" customWidth="1"/>
    <col min="18" max="18" width="26.42578125" customWidth="1"/>
    <col min="19" max="19" width="6.7109375" customWidth="1"/>
    <col min="20" max="20" width="26.85546875" customWidth="1"/>
    <col min="21" max="21" width="3.42578125" hidden="1" customWidth="1"/>
    <col min="22" max="25" width="4.28515625" hidden="1" customWidth="1"/>
  </cols>
  <sheetData>
    <row r="1" spans="1:26" ht="51" customHeight="1">
      <c r="A1" s="417" t="s">
        <v>9294</v>
      </c>
    </row>
    <row r="2" spans="1:26" ht="14.45" customHeight="1">
      <c r="A2" s="377"/>
      <c r="B2" s="377"/>
      <c r="C2" s="377"/>
      <c r="D2" s="377"/>
      <c r="E2" s="377"/>
      <c r="F2" s="377"/>
      <c r="G2" s="579" t="s">
        <v>9226</v>
      </c>
      <c r="H2" s="579"/>
      <c r="I2" s="580" t="s">
        <v>9227</v>
      </c>
      <c r="J2" s="581"/>
      <c r="K2" s="581"/>
      <c r="L2" s="582"/>
      <c r="M2" s="577" t="s">
        <v>1646</v>
      </c>
      <c r="N2" s="578"/>
      <c r="O2" s="578"/>
      <c r="P2" s="578"/>
      <c r="Q2" s="578"/>
      <c r="R2" s="578"/>
      <c r="S2" s="578"/>
      <c r="T2" s="578"/>
      <c r="U2" s="578"/>
      <c r="V2" s="578"/>
      <c r="W2" s="578"/>
      <c r="X2" s="578"/>
      <c r="Y2" s="578"/>
      <c r="Z2" s="578"/>
    </row>
    <row r="3" spans="1:26" ht="90.75" customHeight="1">
      <c r="A3" s="376" t="s">
        <v>9221</v>
      </c>
      <c r="B3" s="376" t="s">
        <v>9222</v>
      </c>
      <c r="C3" s="376" t="s">
        <v>9223</v>
      </c>
      <c r="D3" s="376" t="s">
        <v>9224</v>
      </c>
      <c r="E3" s="376" t="s">
        <v>1658</v>
      </c>
      <c r="F3" s="376" t="s">
        <v>9225</v>
      </c>
      <c r="G3" s="241" t="s">
        <v>9228</v>
      </c>
      <c r="H3" s="98" t="s">
        <v>1651</v>
      </c>
      <c r="I3" s="251" t="s">
        <v>1652</v>
      </c>
      <c r="J3" s="98" t="s">
        <v>9228</v>
      </c>
      <c r="K3" s="98" t="s">
        <v>9229</v>
      </c>
      <c r="L3" s="59" t="s">
        <v>9230</v>
      </c>
      <c r="M3" s="42" t="s">
        <v>1654</v>
      </c>
      <c r="N3" s="387" t="s">
        <v>12338</v>
      </c>
      <c r="O3" s="387" t="s">
        <v>12339</v>
      </c>
      <c r="P3" s="362" t="s">
        <v>9222</v>
      </c>
      <c r="Q3" s="44" t="s">
        <v>1658</v>
      </c>
      <c r="R3" s="45" t="s">
        <v>11673</v>
      </c>
      <c r="S3" s="476" t="s">
        <v>12340</v>
      </c>
      <c r="T3" s="45" t="s">
        <v>11672</v>
      </c>
      <c r="U3" s="353" t="s">
        <v>11666</v>
      </c>
      <c r="V3" s="353" t="s">
        <v>11667</v>
      </c>
      <c r="W3" s="353" t="s">
        <v>11668</v>
      </c>
      <c r="X3" s="353" t="s">
        <v>11669</v>
      </c>
      <c r="Y3" s="353" t="s">
        <v>11670</v>
      </c>
      <c r="Z3" s="360" t="s">
        <v>11671</v>
      </c>
    </row>
    <row r="4" spans="1:26">
      <c r="A4" s="533" t="s">
        <v>13526</v>
      </c>
      <c r="B4" s="534" t="s">
        <v>16571</v>
      </c>
      <c r="C4" s="534" t="s">
        <v>16572</v>
      </c>
      <c r="D4" s="535" t="s">
        <v>16573</v>
      </c>
      <c r="E4" s="481" t="s">
        <v>1662</v>
      </c>
      <c r="F4" s="536">
        <v>121</v>
      </c>
      <c r="G4" s="538">
        <v>13101</v>
      </c>
      <c r="H4" s="539">
        <v>2009</v>
      </c>
      <c r="I4" s="534" t="s">
        <v>4844</v>
      </c>
      <c r="J4" s="538">
        <v>13101</v>
      </c>
      <c r="K4" s="549"/>
      <c r="L4" s="550"/>
      <c r="M4" s="46" t="str">
        <f>IFERROR(CONCATENATE("VALID (",VLOOKUP(A4,'02_MASTER_KODE_FASYANKES'!B$3:M$20282,2,FALSE),")"),"N/A (BELUM VALID)")</f>
        <v>VALID (WONOSALAM  2)</v>
      </c>
      <c r="N4" s="352" t="str">
        <f>IFERROR(VLOOKUP(A4,'02_MASTER_KODE_FASYANKES'!B$3:M$20282,10,FALSE),"N/A (BELUM VALID)")</f>
        <v>JAWA TENGAH</v>
      </c>
      <c r="O4" s="352" t="str">
        <f>IFERROR(VLOOKUP(A4,'02_MASTER_KODE_FASYANKES'!B$3:M$20282,11,FALSE),"N/A (BELUM VALID)")</f>
        <v>DEMAK</v>
      </c>
      <c r="P4" s="352" t="str">
        <f>IF(LEN(B4)=16,"VALID","N/A (BELUM VALID)")</f>
        <v>VALID</v>
      </c>
      <c r="Q4" s="46" t="str">
        <f>IF(E4="L","Laki-Laki",IF(E4="P","Perempuan","N/A (BELUM VALID)"))</f>
        <v>Perempuan</v>
      </c>
      <c r="R4" s="46" t="str">
        <f>IFERROR(CONCATENATE("VALID (",VLOOKUP(G4,'05_MASTER_KODE_PRODI'!B$3:F$5003,5,FALSE),")"),"N/A (BELUM VALID)")</f>
        <v>VALID (S-2 Ilmu Kesehatan Masyarakat)</v>
      </c>
      <c r="S4" s="46" t="str">
        <f>IFERROR(VLOOKUP(J4,'05_MASTER_KODE_PRODI'!B$3:F$5003,3,FALSE),"N/A (BELUM VALID)")</f>
        <v>S-2</v>
      </c>
      <c r="T4" s="46" t="str">
        <f>IFERROR(VLOOKUP(J4,'05_MASTER_KODE_PRODI'!B$3:F$5003,4,FALSE),"N/A (BELUM VALID)")</f>
        <v>Ilmu Kesehatan Masyarakat</v>
      </c>
      <c r="U4" s="354">
        <f>IF(M4&lt;&gt;"N/A (BELUM VALID)",1,0)</f>
        <v>1</v>
      </c>
      <c r="V4" s="355">
        <f>IF(P4&lt;&gt;"N/A (BELUM VALID)",1,0)</f>
        <v>1</v>
      </c>
      <c r="W4" s="355">
        <f>IF(Q4&lt;&gt;"N/A (BELUM VALID)",1,0)</f>
        <v>1</v>
      </c>
      <c r="X4" s="355">
        <f>IF(R4&lt;&gt;"N/A (BELUM VALID)",1,0)</f>
        <v>1</v>
      </c>
      <c r="Y4" s="355">
        <f>IF(T4&lt;&gt;"N/A (BELUM VALID)",1,0)</f>
        <v>1</v>
      </c>
      <c r="Z4" s="361">
        <f>SUM(U4:Y4)/5*100</f>
        <v>100</v>
      </c>
    </row>
    <row r="5" spans="1:26">
      <c r="A5" s="533" t="s">
        <v>13526</v>
      </c>
      <c r="B5" s="534" t="s">
        <v>16576</v>
      </c>
      <c r="C5" s="534" t="s">
        <v>16577</v>
      </c>
      <c r="D5" s="535" t="s">
        <v>16578</v>
      </c>
      <c r="E5" s="481" t="s">
        <v>1662</v>
      </c>
      <c r="F5" s="536">
        <v>121</v>
      </c>
      <c r="G5" s="540">
        <v>63201</v>
      </c>
      <c r="H5" s="539">
        <v>2007</v>
      </c>
      <c r="I5" s="534" t="s">
        <v>4930</v>
      </c>
      <c r="J5" s="540">
        <v>63201</v>
      </c>
      <c r="K5" s="551"/>
      <c r="L5" s="550"/>
      <c r="M5" s="46" t="str">
        <f>IFERROR(CONCATENATE("VALID (",VLOOKUP(A5,'02_MASTER_KODE_FASYANKES'!B$3:M$20282,2,FALSE),")"),"N/A (BELUM VALID)")</f>
        <v>VALID (WONOSALAM  2)</v>
      </c>
      <c r="N5" s="352" t="str">
        <f>IFERROR(VLOOKUP(A5,'02_MASTER_KODE_FASYANKES'!B$3:M$20282,10,FALSE),"N/A (BELUM VALID)")</f>
        <v>JAWA TENGAH</v>
      </c>
      <c r="O5" s="352" t="str">
        <f>IFERROR(VLOOKUP(A5,'02_MASTER_KODE_FASYANKES'!B$3:M$20282,11,FALSE),"N/A (BELUM VALID)")</f>
        <v>DEMAK</v>
      </c>
      <c r="P5" s="352" t="str">
        <f t="shared" ref="P5:P26" si="0">IF(LEN(B5)=16,"VALID","N/A (BELUM VALID)")</f>
        <v>VALID</v>
      </c>
      <c r="Q5" s="46" t="str">
        <f t="shared" ref="Q5:Q26" si="1">IF(E5="L","Laki-Laki",IF(E5="P","Perempuan","N/A (BELUM VALID)"))</f>
        <v>Perempuan</v>
      </c>
      <c r="R5" s="46" t="str">
        <f>IFERROR(CONCATENATE("VALID (",VLOOKUP(G5,'05_MASTER_KODE_PRODI'!B$3:F$5003,5,FALSE),")"),"N/A (BELUM VALID)")</f>
        <v>VALID (S-1 Ilmu Administrasi Negara)</v>
      </c>
      <c r="S5" s="46" t="str">
        <f>IFERROR(VLOOKUP(J5,'05_MASTER_KODE_PRODI'!B$3:F$5003,3,FALSE),"N/A (BELUM VALID)")</f>
        <v>S-1</v>
      </c>
      <c r="T5" s="46" t="str">
        <f>IFERROR(VLOOKUP(J5,'05_MASTER_KODE_PRODI'!B$3:F$5003,4,FALSE),"N/A (BELUM VALID)")</f>
        <v>Ilmu Administrasi Negara</v>
      </c>
      <c r="U5" s="354">
        <f t="shared" ref="U5:U26" si="2">IF(M5&lt;&gt;"N/A (BELUM VALID)",1,0)</f>
        <v>1</v>
      </c>
      <c r="V5" s="355">
        <f t="shared" ref="V5:W25" si="3">IF(P5&lt;&gt;"N/A (BELUM VALID)",1,0)</f>
        <v>1</v>
      </c>
      <c r="W5" s="355">
        <f t="shared" si="3"/>
        <v>1</v>
      </c>
      <c r="X5" s="355">
        <f t="shared" ref="X5:X26" si="4">IF(R5&lt;&gt;"N/A (BELUM VALID)",1,0)</f>
        <v>1</v>
      </c>
      <c r="Y5" s="355">
        <f t="shared" ref="Y5:Y26" si="5">IF(T5&lt;&gt;"N/A (BELUM VALID)",1,0)</f>
        <v>1</v>
      </c>
      <c r="Z5" s="361">
        <f t="shared" ref="Z5:Z26" si="6">SUM(U5:Y5)/5*100</f>
        <v>100</v>
      </c>
    </row>
    <row r="6" spans="1:26">
      <c r="A6" s="533" t="s">
        <v>13526</v>
      </c>
      <c r="B6" s="534" t="s">
        <v>16581</v>
      </c>
      <c r="C6" s="534" t="s">
        <v>16582</v>
      </c>
      <c r="D6" s="535" t="s">
        <v>16583</v>
      </c>
      <c r="E6" s="481" t="s">
        <v>1662</v>
      </c>
      <c r="F6" s="536">
        <v>121</v>
      </c>
      <c r="G6" s="539">
        <v>13311</v>
      </c>
      <c r="H6" s="539">
        <v>2003</v>
      </c>
      <c r="I6" s="534" t="s">
        <v>9190</v>
      </c>
      <c r="J6" s="539">
        <v>13311</v>
      </c>
      <c r="K6" s="551"/>
      <c r="L6" s="550"/>
      <c r="M6" s="46" t="str">
        <f>IFERROR(CONCATENATE("VALID (",VLOOKUP(A6,'02_MASTER_KODE_FASYANKES'!B$3:M$20282,2,FALSE),")"),"N/A (BELUM VALID)")</f>
        <v>VALID (WONOSALAM  2)</v>
      </c>
      <c r="N6" s="352" t="str">
        <f>IFERROR(VLOOKUP(A6,'02_MASTER_KODE_FASYANKES'!B$3:M$20282,10,FALSE),"N/A (BELUM VALID)")</f>
        <v>JAWA TENGAH</v>
      </c>
      <c r="O6" s="352" t="str">
        <f>IFERROR(VLOOKUP(A6,'02_MASTER_KODE_FASYANKES'!B$3:M$20282,11,FALSE),"N/A (BELUM VALID)")</f>
        <v>DEMAK</v>
      </c>
      <c r="P6" s="352" t="str">
        <f t="shared" si="0"/>
        <v>VALID</v>
      </c>
      <c r="Q6" s="46" t="str">
        <f t="shared" si="1"/>
        <v>Perempuan</v>
      </c>
      <c r="R6" s="46" t="str">
        <f>IFERROR(CONCATENATE("VALID (",VLOOKUP(G6,'05_MASTER_KODE_PRODI'!B$3:F$5003,5,FALSE),")"),"N/A (BELUM VALID)")</f>
        <v>VALID (D-4 Gizi)</v>
      </c>
      <c r="S6" s="46" t="str">
        <f>IFERROR(VLOOKUP(J6,'05_MASTER_KODE_PRODI'!B$3:F$5003,3,FALSE),"N/A (BELUM VALID)")</f>
        <v>D-4</v>
      </c>
      <c r="T6" s="46" t="str">
        <f>IFERROR(VLOOKUP(J6,'05_MASTER_KODE_PRODI'!B$3:F$5003,4,FALSE),"N/A (BELUM VALID)")</f>
        <v>Gizi</v>
      </c>
      <c r="U6" s="354">
        <f t="shared" si="2"/>
        <v>1</v>
      </c>
      <c r="V6" s="355">
        <f t="shared" si="3"/>
        <v>1</v>
      </c>
      <c r="W6" s="355">
        <f t="shared" si="3"/>
        <v>1</v>
      </c>
      <c r="X6" s="355">
        <f t="shared" si="4"/>
        <v>1</v>
      </c>
      <c r="Y6" s="355">
        <f t="shared" si="5"/>
        <v>1</v>
      </c>
      <c r="Z6" s="361">
        <f t="shared" si="6"/>
        <v>100</v>
      </c>
    </row>
    <row r="7" spans="1:26">
      <c r="A7" s="533" t="s">
        <v>13526</v>
      </c>
      <c r="B7" s="534" t="s">
        <v>16586</v>
      </c>
      <c r="C7" s="534" t="s">
        <v>16587</v>
      </c>
      <c r="D7" s="535" t="s">
        <v>16588</v>
      </c>
      <c r="E7" s="481" t="s">
        <v>1662</v>
      </c>
      <c r="F7" s="536">
        <v>121</v>
      </c>
      <c r="G7" s="6">
        <v>11201</v>
      </c>
      <c r="H7" s="539">
        <v>2002</v>
      </c>
      <c r="I7" s="534" t="s">
        <v>4872</v>
      </c>
      <c r="J7" s="6">
        <v>11201</v>
      </c>
      <c r="K7" s="551"/>
      <c r="L7" s="550"/>
      <c r="M7" s="46" t="str">
        <f>IFERROR(CONCATENATE("VALID (",VLOOKUP(A7,'02_MASTER_KODE_FASYANKES'!B$3:M$20282,2,FALSE),")"),"N/A (BELUM VALID)")</f>
        <v>VALID (WONOSALAM  2)</v>
      </c>
      <c r="N7" s="352" t="str">
        <f>IFERROR(VLOOKUP(A7,'02_MASTER_KODE_FASYANKES'!B$3:M$20282,10,FALSE),"N/A (BELUM VALID)")</f>
        <v>JAWA TENGAH</v>
      </c>
      <c r="O7" s="352" t="str">
        <f>IFERROR(VLOOKUP(A7,'02_MASTER_KODE_FASYANKES'!B$3:M$20282,11,FALSE),"N/A (BELUM VALID)")</f>
        <v>DEMAK</v>
      </c>
      <c r="P7" s="352" t="str">
        <f t="shared" si="0"/>
        <v>VALID</v>
      </c>
      <c r="Q7" s="46" t="str">
        <f t="shared" si="1"/>
        <v>Perempuan</v>
      </c>
      <c r="R7" s="46" t="str">
        <f>IFERROR(CONCATENATE("VALID (",VLOOKUP(G7,'05_MASTER_KODE_PRODI'!B$3:F$5003,5,FALSE),")"),"N/A (BELUM VALID)")</f>
        <v>VALID (S-1 Ilmu Kedokteran)</v>
      </c>
      <c r="S7" s="46" t="str">
        <f>IFERROR(VLOOKUP(J7,'05_MASTER_KODE_PRODI'!B$3:F$5003,3,FALSE),"N/A (BELUM VALID)")</f>
        <v>S-1</v>
      </c>
      <c r="T7" s="46" t="str">
        <f>IFERROR(VLOOKUP(J7,'05_MASTER_KODE_PRODI'!B$3:F$5003,4,FALSE),"N/A (BELUM VALID)")</f>
        <v>Ilmu Kedokteran</v>
      </c>
      <c r="U7" s="354">
        <f t="shared" si="2"/>
        <v>1</v>
      </c>
      <c r="V7" s="355">
        <f t="shared" si="3"/>
        <v>1</v>
      </c>
      <c r="W7" s="355">
        <f t="shared" si="3"/>
        <v>1</v>
      </c>
      <c r="X7" s="355">
        <f t="shared" si="4"/>
        <v>1</v>
      </c>
      <c r="Y7" s="355">
        <f t="shared" si="5"/>
        <v>1</v>
      </c>
      <c r="Z7" s="361">
        <f t="shared" si="6"/>
        <v>100</v>
      </c>
    </row>
    <row r="8" spans="1:26">
      <c r="A8" s="533" t="s">
        <v>13526</v>
      </c>
      <c r="B8" s="534" t="s">
        <v>16591</v>
      </c>
      <c r="C8" s="534" t="s">
        <v>16592</v>
      </c>
      <c r="D8" s="535" t="s">
        <v>16593</v>
      </c>
      <c r="E8" s="481" t="s">
        <v>1661</v>
      </c>
      <c r="F8" s="536">
        <v>121</v>
      </c>
      <c r="G8" s="541" t="s">
        <v>16596</v>
      </c>
      <c r="H8" s="539">
        <v>2004</v>
      </c>
      <c r="I8" s="534" t="s">
        <v>4918</v>
      </c>
      <c r="J8" s="541" t="s">
        <v>16596</v>
      </c>
      <c r="K8" s="551"/>
      <c r="L8" s="552" t="s">
        <v>9334</v>
      </c>
      <c r="M8" s="46" t="str">
        <f>IFERROR(CONCATENATE("VALID (",VLOOKUP(A8,'02_MASTER_KODE_FASYANKES'!B$3:M$20282,2,FALSE),")"),"N/A (BELUM VALID)")</f>
        <v>VALID (WONOSALAM  2)</v>
      </c>
      <c r="N8" s="352" t="str">
        <f>IFERROR(VLOOKUP(A8,'02_MASTER_KODE_FASYANKES'!B$3:M$20282,10,FALSE),"N/A (BELUM VALID)")</f>
        <v>JAWA TENGAH</v>
      </c>
      <c r="O8" s="352" t="str">
        <f>IFERROR(VLOOKUP(A8,'02_MASTER_KODE_FASYANKES'!B$3:M$20282,11,FALSE),"N/A (BELUM VALID)")</f>
        <v>DEMAK</v>
      </c>
      <c r="P8" s="352" t="str">
        <f t="shared" si="0"/>
        <v>VALID</v>
      </c>
      <c r="Q8" s="46" t="str">
        <f t="shared" si="1"/>
        <v>Laki-Laki</v>
      </c>
      <c r="R8" s="46" t="str">
        <f>IFERROR(CONCATENATE("VALID (",VLOOKUP(G8,'05_MASTER_KODE_PRODI'!B$3:F$5003,5,FALSE),")"),"N/A (BELUM VALID)")</f>
        <v>N/A (BELUM VALID)</v>
      </c>
      <c r="S8" s="46" t="str">
        <f>IFERROR(VLOOKUP(J8,'05_MASTER_KODE_PRODI'!B$3:F$5003,3,FALSE),"N/A (BELUM VALID)")</f>
        <v>N/A (BELUM VALID)</v>
      </c>
      <c r="T8" s="46" t="str">
        <f>IFERROR(VLOOKUP(J8,'05_MASTER_KODE_PRODI'!B$3:F$5003,4,FALSE),"N/A (BELUM VALID)")</f>
        <v>N/A (BELUM VALID)</v>
      </c>
      <c r="U8" s="354">
        <f t="shared" si="2"/>
        <v>1</v>
      </c>
      <c r="V8" s="355">
        <f t="shared" si="3"/>
        <v>1</v>
      </c>
      <c r="W8" s="355">
        <f t="shared" si="3"/>
        <v>1</v>
      </c>
      <c r="X8" s="355">
        <f t="shared" si="4"/>
        <v>0</v>
      </c>
      <c r="Y8" s="355">
        <f t="shared" si="5"/>
        <v>0</v>
      </c>
      <c r="Z8" s="361">
        <f t="shared" si="6"/>
        <v>60</v>
      </c>
    </row>
    <row r="9" spans="1:26">
      <c r="A9" s="533" t="s">
        <v>13526</v>
      </c>
      <c r="B9" s="534" t="s">
        <v>16597</v>
      </c>
      <c r="C9" s="534" t="s">
        <v>16598</v>
      </c>
      <c r="D9" s="535" t="s">
        <v>16599</v>
      </c>
      <c r="E9" s="481" t="s">
        <v>1661</v>
      </c>
      <c r="F9" s="536">
        <v>121</v>
      </c>
      <c r="G9" s="540">
        <v>63201</v>
      </c>
      <c r="H9" s="539">
        <v>2007</v>
      </c>
      <c r="I9" s="534" t="s">
        <v>4930</v>
      </c>
      <c r="J9" s="540">
        <v>63201</v>
      </c>
      <c r="K9" s="551"/>
      <c r="L9" s="552"/>
      <c r="M9" s="46" t="str">
        <f>IFERROR(CONCATENATE("VALID (",VLOOKUP(A9,'02_MASTER_KODE_FASYANKES'!B$3:M$20282,2,FALSE),")"),"N/A (BELUM VALID)")</f>
        <v>VALID (WONOSALAM  2)</v>
      </c>
      <c r="N9" s="352" t="str">
        <f>IFERROR(VLOOKUP(A9,'02_MASTER_KODE_FASYANKES'!B$3:M$20282,10,FALSE),"N/A (BELUM VALID)")</f>
        <v>JAWA TENGAH</v>
      </c>
      <c r="O9" s="352" t="str">
        <f>IFERROR(VLOOKUP(A9,'02_MASTER_KODE_FASYANKES'!B$3:M$20282,11,FALSE),"N/A (BELUM VALID)")</f>
        <v>DEMAK</v>
      </c>
      <c r="P9" s="352" t="str">
        <f t="shared" si="0"/>
        <v>VALID</v>
      </c>
      <c r="Q9" s="46" t="str">
        <f t="shared" si="1"/>
        <v>Laki-Laki</v>
      </c>
      <c r="R9" s="46" t="str">
        <f>IFERROR(CONCATENATE("VALID (",VLOOKUP(G9,'05_MASTER_KODE_PRODI'!B$3:F$5003,5,FALSE),")"),"N/A (BELUM VALID)")</f>
        <v>VALID (S-1 Ilmu Administrasi Negara)</v>
      </c>
      <c r="S9" s="46" t="str">
        <f>IFERROR(VLOOKUP(J9,'05_MASTER_KODE_PRODI'!B$3:F$5003,3,FALSE),"N/A (BELUM VALID)")</f>
        <v>S-1</v>
      </c>
      <c r="T9" s="46" t="str">
        <f>IFERROR(VLOOKUP(J9,'05_MASTER_KODE_PRODI'!B$3:F$5003,4,FALSE),"N/A (BELUM VALID)")</f>
        <v>Ilmu Administrasi Negara</v>
      </c>
      <c r="U9" s="354">
        <f t="shared" si="2"/>
        <v>1</v>
      </c>
      <c r="V9" s="355">
        <f t="shared" si="3"/>
        <v>1</v>
      </c>
      <c r="W9" s="355">
        <f t="shared" si="3"/>
        <v>1</v>
      </c>
      <c r="X9" s="355">
        <f t="shared" si="4"/>
        <v>1</v>
      </c>
      <c r="Y9" s="355">
        <f t="shared" si="5"/>
        <v>1</v>
      </c>
      <c r="Z9" s="361">
        <f t="shared" si="6"/>
        <v>100</v>
      </c>
    </row>
    <row r="10" spans="1:26">
      <c r="A10" s="533" t="s">
        <v>13526</v>
      </c>
      <c r="B10" s="534" t="s">
        <v>16601</v>
      </c>
      <c r="C10" s="534" t="s">
        <v>16602</v>
      </c>
      <c r="D10" s="535" t="s">
        <v>16603</v>
      </c>
      <c r="E10" s="542" t="s">
        <v>1662</v>
      </c>
      <c r="F10" s="536">
        <v>121</v>
      </c>
      <c r="G10" s="539" t="s">
        <v>593</v>
      </c>
      <c r="H10" s="539">
        <v>1984</v>
      </c>
      <c r="I10" s="539" t="s">
        <v>16606</v>
      </c>
      <c r="J10" s="539" t="s">
        <v>593</v>
      </c>
      <c r="K10" s="551"/>
      <c r="L10" s="552"/>
      <c r="M10" s="46" t="str">
        <f>IFERROR(CONCATENATE("VALID (",VLOOKUP(A10,'02_MASTER_KODE_FASYANKES'!B$3:M$20282,2,FALSE),")"),"N/A (BELUM VALID)")</f>
        <v>VALID (WONOSALAM  2)</v>
      </c>
      <c r="N10" s="352" t="str">
        <f>IFERROR(VLOOKUP(A10,'02_MASTER_KODE_FASYANKES'!B$3:M$20282,10,FALSE),"N/A (BELUM VALID)")</f>
        <v>JAWA TENGAH</v>
      </c>
      <c r="O10" s="352" t="str">
        <f>IFERROR(VLOOKUP(A10,'02_MASTER_KODE_FASYANKES'!B$3:M$20282,11,FALSE),"N/A (BELUM VALID)")</f>
        <v>DEMAK</v>
      </c>
      <c r="P10" s="352" t="str">
        <f t="shared" si="0"/>
        <v>VALID</v>
      </c>
      <c r="Q10" s="46" t="str">
        <f t="shared" si="1"/>
        <v>Perempuan</v>
      </c>
      <c r="R10" s="46" t="str">
        <f>IFERROR(CONCATENATE("VALID (",VLOOKUP(G10,'05_MASTER_KODE_PRODI'!B$3:F$5003,5,FALSE),")"),"N/A (BELUM VALID)")</f>
        <v>VALID (SMA / Setara Sekolah Menengah Farmasi)</v>
      </c>
      <c r="S10" s="46" t="str">
        <f>IFERROR(VLOOKUP(J10,'05_MASTER_KODE_PRODI'!B$3:F$5003,3,FALSE),"N/A (BELUM VALID)")</f>
        <v>SMA / Setara</v>
      </c>
      <c r="T10" s="46" t="str">
        <f>IFERROR(VLOOKUP(J10,'05_MASTER_KODE_PRODI'!B$3:F$5003,4,FALSE),"N/A (BELUM VALID)")</f>
        <v>Sekolah Menengah Farmasi</v>
      </c>
      <c r="U10" s="354">
        <f t="shared" si="2"/>
        <v>1</v>
      </c>
      <c r="V10" s="355">
        <f t="shared" si="3"/>
        <v>1</v>
      </c>
      <c r="W10" s="355">
        <f t="shared" si="3"/>
        <v>1</v>
      </c>
      <c r="X10" s="355">
        <f t="shared" si="4"/>
        <v>1</v>
      </c>
      <c r="Y10" s="355">
        <f t="shared" si="5"/>
        <v>1</v>
      </c>
      <c r="Z10" s="361">
        <f t="shared" si="6"/>
        <v>100</v>
      </c>
    </row>
    <row r="11" spans="1:26">
      <c r="A11" s="533" t="s">
        <v>13526</v>
      </c>
      <c r="B11" s="534" t="s">
        <v>16607</v>
      </c>
      <c r="C11" s="534" t="s">
        <v>16608</v>
      </c>
      <c r="D11" s="535" t="s">
        <v>16609</v>
      </c>
      <c r="E11" s="481" t="s">
        <v>1662</v>
      </c>
      <c r="F11" s="536">
        <v>121</v>
      </c>
      <c r="G11" s="326">
        <v>14301</v>
      </c>
      <c r="H11" s="539">
        <v>2011</v>
      </c>
      <c r="I11" s="534" t="s">
        <v>9190</v>
      </c>
      <c r="J11" s="326">
        <v>14301</v>
      </c>
      <c r="K11" s="551"/>
      <c r="L11" s="552"/>
      <c r="M11" s="46" t="str">
        <f>IFERROR(CONCATENATE("VALID (",VLOOKUP(A11,'02_MASTER_KODE_FASYANKES'!B$3:M$20282,2,FALSE),")"),"N/A (BELUM VALID)")</f>
        <v>VALID (WONOSALAM  2)</v>
      </c>
      <c r="N11" s="352" t="str">
        <f>IFERROR(VLOOKUP(A11,'02_MASTER_KODE_FASYANKES'!B$3:M$20282,10,FALSE),"N/A (BELUM VALID)")</f>
        <v>JAWA TENGAH</v>
      </c>
      <c r="O11" s="352" t="str">
        <f>IFERROR(VLOOKUP(A11,'02_MASTER_KODE_FASYANKES'!B$3:M$20282,11,FALSE),"N/A (BELUM VALID)")</f>
        <v>DEMAK</v>
      </c>
      <c r="P11" s="352" t="str">
        <f t="shared" si="0"/>
        <v>VALID</v>
      </c>
      <c r="Q11" s="46" t="str">
        <f t="shared" si="1"/>
        <v>Perempuan</v>
      </c>
      <c r="R11" s="46" t="str">
        <f>IFERROR(CONCATENATE("VALID (",VLOOKUP(G11,'05_MASTER_KODE_PRODI'!B$3:F$5003,5,FALSE),")"),"N/A (BELUM VALID)")</f>
        <v>VALID (D-4 Perawat Pendidik)</v>
      </c>
      <c r="S11" s="46" t="str">
        <f>IFERROR(VLOOKUP(J11,'05_MASTER_KODE_PRODI'!B$3:F$5003,3,FALSE),"N/A (BELUM VALID)")</f>
        <v>D-4</v>
      </c>
      <c r="T11" s="46" t="str">
        <f>IFERROR(VLOOKUP(J11,'05_MASTER_KODE_PRODI'!B$3:F$5003,4,FALSE),"N/A (BELUM VALID)")</f>
        <v>Perawat Pendidik</v>
      </c>
      <c r="U11" s="354">
        <f t="shared" si="2"/>
        <v>1</v>
      </c>
      <c r="V11" s="355">
        <f t="shared" si="3"/>
        <v>1</v>
      </c>
      <c r="W11" s="355">
        <f t="shared" si="3"/>
        <v>1</v>
      </c>
      <c r="X11" s="355">
        <f t="shared" si="4"/>
        <v>1</v>
      </c>
      <c r="Y11" s="355">
        <f t="shared" si="5"/>
        <v>1</v>
      </c>
      <c r="Z11" s="361">
        <f t="shared" si="6"/>
        <v>100</v>
      </c>
    </row>
    <row r="12" spans="1:26">
      <c r="A12" s="533" t="s">
        <v>13526</v>
      </c>
      <c r="B12" s="534" t="s">
        <v>16611</v>
      </c>
      <c r="C12" s="534" t="s">
        <v>16612</v>
      </c>
      <c r="D12" s="535" t="s">
        <v>16613</v>
      </c>
      <c r="E12" s="481" t="s">
        <v>1662</v>
      </c>
      <c r="F12" s="536">
        <v>121</v>
      </c>
      <c r="G12" s="326">
        <v>15302</v>
      </c>
      <c r="H12" s="539">
        <v>2010</v>
      </c>
      <c r="I12" s="534" t="s">
        <v>5066</v>
      </c>
      <c r="J12" s="326">
        <v>15302</v>
      </c>
      <c r="K12" s="551"/>
      <c r="L12" s="552"/>
      <c r="M12" s="46" t="str">
        <f>IFERROR(CONCATENATE("VALID (",VLOOKUP(A12,'02_MASTER_KODE_FASYANKES'!B$3:M$20282,2,FALSE),")"),"N/A (BELUM VALID)")</f>
        <v>VALID (WONOSALAM  2)</v>
      </c>
      <c r="N12" s="352" t="str">
        <f>IFERROR(VLOOKUP(A12,'02_MASTER_KODE_FASYANKES'!B$3:M$20282,10,FALSE),"N/A (BELUM VALID)")</f>
        <v>JAWA TENGAH</v>
      </c>
      <c r="O12" s="352" t="str">
        <f>IFERROR(VLOOKUP(A12,'02_MASTER_KODE_FASYANKES'!B$3:M$20282,11,FALSE),"N/A (BELUM VALID)")</f>
        <v>DEMAK</v>
      </c>
      <c r="P12" s="352" t="str">
        <f t="shared" si="0"/>
        <v>VALID</v>
      </c>
      <c r="Q12" s="46" t="str">
        <f t="shared" si="1"/>
        <v>Perempuan</v>
      </c>
      <c r="R12" s="46" t="str">
        <f>IFERROR(CONCATENATE("VALID (",VLOOKUP(G12,'05_MASTER_KODE_PRODI'!B$3:F$5003,5,FALSE),")"),"N/A (BELUM VALID)")</f>
        <v>VALID (D-4 Kebidanan)</v>
      </c>
      <c r="S12" s="46" t="str">
        <f>IFERROR(VLOOKUP(J12,'05_MASTER_KODE_PRODI'!B$3:F$5003,3,FALSE),"N/A (BELUM VALID)")</f>
        <v>D-4</v>
      </c>
      <c r="T12" s="46" t="str">
        <f>IFERROR(VLOOKUP(J12,'05_MASTER_KODE_PRODI'!B$3:F$5003,4,FALSE),"N/A (BELUM VALID)")</f>
        <v>Kebidanan</v>
      </c>
      <c r="U12" s="354">
        <f t="shared" si="2"/>
        <v>1</v>
      </c>
      <c r="V12" s="355">
        <f t="shared" si="3"/>
        <v>1</v>
      </c>
      <c r="W12" s="355">
        <f t="shared" si="3"/>
        <v>1</v>
      </c>
      <c r="X12" s="355">
        <f t="shared" si="4"/>
        <v>1</v>
      </c>
      <c r="Y12" s="355">
        <f t="shared" si="5"/>
        <v>1</v>
      </c>
      <c r="Z12" s="361">
        <f t="shared" si="6"/>
        <v>100</v>
      </c>
    </row>
    <row r="13" spans="1:26">
      <c r="A13" s="533" t="s">
        <v>13526</v>
      </c>
      <c r="B13" s="534" t="s">
        <v>16615</v>
      </c>
      <c r="C13" s="534" t="s">
        <v>16616</v>
      </c>
      <c r="D13" s="535" t="s">
        <v>16617</v>
      </c>
      <c r="E13" s="481" t="s">
        <v>1662</v>
      </c>
      <c r="F13" s="536">
        <v>121</v>
      </c>
      <c r="G13" s="326">
        <v>14301</v>
      </c>
      <c r="H13" s="539">
        <v>2011</v>
      </c>
      <c r="I13" s="534" t="s">
        <v>9190</v>
      </c>
      <c r="J13" s="326">
        <v>14301</v>
      </c>
      <c r="K13" s="551"/>
      <c r="L13" s="552"/>
      <c r="M13" s="46" t="str">
        <f>IFERROR(CONCATENATE("VALID (",VLOOKUP(A13,'02_MASTER_KODE_FASYANKES'!B$3:M$20282,2,FALSE),")"),"N/A (BELUM VALID)")</f>
        <v>VALID (WONOSALAM  2)</v>
      </c>
      <c r="N13" s="352" t="str">
        <f>IFERROR(VLOOKUP(A13,'02_MASTER_KODE_FASYANKES'!B$3:M$20282,10,FALSE),"N/A (BELUM VALID)")</f>
        <v>JAWA TENGAH</v>
      </c>
      <c r="O13" s="352" t="str">
        <f>IFERROR(VLOOKUP(A13,'02_MASTER_KODE_FASYANKES'!B$3:M$20282,11,FALSE),"N/A (BELUM VALID)")</f>
        <v>DEMAK</v>
      </c>
      <c r="P13" s="352" t="str">
        <f t="shared" si="0"/>
        <v>VALID</v>
      </c>
      <c r="Q13" s="46" t="str">
        <f t="shared" si="1"/>
        <v>Perempuan</v>
      </c>
      <c r="R13" s="46" t="str">
        <f>IFERROR(CONCATENATE("VALID (",VLOOKUP(G13,'05_MASTER_KODE_PRODI'!B$3:F$5003,5,FALSE),")"),"N/A (BELUM VALID)")</f>
        <v>VALID (D-4 Perawat Pendidik)</v>
      </c>
      <c r="S13" s="46" t="str">
        <f>IFERROR(VLOOKUP(J13,'05_MASTER_KODE_PRODI'!B$3:F$5003,3,FALSE),"N/A (BELUM VALID)")</f>
        <v>D-4</v>
      </c>
      <c r="T13" s="46" t="str">
        <f>IFERROR(VLOOKUP(J13,'05_MASTER_KODE_PRODI'!B$3:F$5003,4,FALSE),"N/A (BELUM VALID)")</f>
        <v>Perawat Pendidik</v>
      </c>
      <c r="U13" s="354">
        <f t="shared" si="2"/>
        <v>1</v>
      </c>
      <c r="V13" s="355">
        <f t="shared" si="3"/>
        <v>1</v>
      </c>
      <c r="W13" s="355">
        <f t="shared" si="3"/>
        <v>1</v>
      </c>
      <c r="X13" s="355">
        <f t="shared" si="4"/>
        <v>1</v>
      </c>
      <c r="Y13" s="355">
        <f t="shared" si="5"/>
        <v>1</v>
      </c>
      <c r="Z13" s="361">
        <f t="shared" si="6"/>
        <v>100</v>
      </c>
    </row>
    <row r="14" spans="1:26">
      <c r="A14" s="533" t="s">
        <v>13526</v>
      </c>
      <c r="B14" s="534" t="s">
        <v>16619</v>
      </c>
      <c r="C14" s="534" t="s">
        <v>16620</v>
      </c>
      <c r="D14" s="535" t="s">
        <v>16621</v>
      </c>
      <c r="E14" s="481" t="s">
        <v>1662</v>
      </c>
      <c r="F14" s="536">
        <v>121</v>
      </c>
      <c r="G14" s="539">
        <v>15401</v>
      </c>
      <c r="H14" s="539">
        <v>2009</v>
      </c>
      <c r="I14" s="534" t="s">
        <v>5182</v>
      </c>
      <c r="J14" s="539">
        <v>15401</v>
      </c>
      <c r="K14" s="551"/>
      <c r="L14" s="552"/>
      <c r="M14" s="46" t="str">
        <f>IFERROR(CONCATENATE("VALID (",VLOOKUP(A14,'02_MASTER_KODE_FASYANKES'!B$3:M$20282,2,FALSE),")"),"N/A (BELUM VALID)")</f>
        <v>VALID (WONOSALAM  2)</v>
      </c>
      <c r="N14" s="352" t="str">
        <f>IFERROR(VLOOKUP(A14,'02_MASTER_KODE_FASYANKES'!B$3:M$20282,10,FALSE),"N/A (BELUM VALID)")</f>
        <v>JAWA TENGAH</v>
      </c>
      <c r="O14" s="352" t="str">
        <f>IFERROR(VLOOKUP(A14,'02_MASTER_KODE_FASYANKES'!B$3:M$20282,11,FALSE),"N/A (BELUM VALID)")</f>
        <v>DEMAK</v>
      </c>
      <c r="P14" s="352" t="str">
        <f t="shared" si="0"/>
        <v>VALID</v>
      </c>
      <c r="Q14" s="46" t="str">
        <f t="shared" si="1"/>
        <v>Perempuan</v>
      </c>
      <c r="R14" s="46" t="str">
        <f>IFERROR(CONCATENATE("VALID (",VLOOKUP(G14,'05_MASTER_KODE_PRODI'!B$3:F$5003,5,FALSE),")"),"N/A (BELUM VALID)")</f>
        <v>VALID (D-3 Kebidanan)</v>
      </c>
      <c r="S14" s="46" t="str">
        <f>IFERROR(VLOOKUP(J14,'05_MASTER_KODE_PRODI'!B$3:F$5003,3,FALSE),"N/A (BELUM VALID)")</f>
        <v>D-3</v>
      </c>
      <c r="T14" s="46" t="str">
        <f>IFERROR(VLOOKUP(J14,'05_MASTER_KODE_PRODI'!B$3:F$5003,4,FALSE),"N/A (BELUM VALID)")</f>
        <v>Kebidanan</v>
      </c>
      <c r="U14" s="354">
        <f t="shared" si="2"/>
        <v>1</v>
      </c>
      <c r="V14" s="355">
        <f t="shared" si="3"/>
        <v>1</v>
      </c>
      <c r="W14" s="355">
        <f t="shared" si="3"/>
        <v>1</v>
      </c>
      <c r="X14" s="355">
        <f t="shared" si="4"/>
        <v>1</v>
      </c>
      <c r="Y14" s="355">
        <f t="shared" si="5"/>
        <v>1</v>
      </c>
      <c r="Z14" s="361">
        <f t="shared" si="6"/>
        <v>100</v>
      </c>
    </row>
    <row r="15" spans="1:26">
      <c r="A15" s="533" t="s">
        <v>13526</v>
      </c>
      <c r="B15" s="534" t="s">
        <v>16624</v>
      </c>
      <c r="C15" s="534" t="s">
        <v>16625</v>
      </c>
      <c r="D15" s="535" t="s">
        <v>16626</v>
      </c>
      <c r="E15" s="481" t="s">
        <v>1662</v>
      </c>
      <c r="F15" s="536">
        <v>121</v>
      </c>
      <c r="G15" s="539">
        <v>15401</v>
      </c>
      <c r="H15" s="539">
        <v>2009</v>
      </c>
      <c r="I15" s="534" t="s">
        <v>5182</v>
      </c>
      <c r="J15" s="539">
        <v>15401</v>
      </c>
      <c r="K15" s="551"/>
      <c r="L15" s="552"/>
      <c r="M15" s="46" t="str">
        <f>IFERROR(CONCATENATE("VALID (",VLOOKUP(A15,'02_MASTER_KODE_FASYANKES'!B$3:M$20282,2,FALSE),")"),"N/A (BELUM VALID)")</f>
        <v>VALID (WONOSALAM  2)</v>
      </c>
      <c r="N15" s="352" t="str">
        <f>IFERROR(VLOOKUP(A15,'02_MASTER_KODE_FASYANKES'!B$3:M$20282,10,FALSE),"N/A (BELUM VALID)")</f>
        <v>JAWA TENGAH</v>
      </c>
      <c r="O15" s="352" t="str">
        <f>IFERROR(VLOOKUP(A15,'02_MASTER_KODE_FASYANKES'!B$3:M$20282,11,FALSE),"N/A (BELUM VALID)")</f>
        <v>DEMAK</v>
      </c>
      <c r="P15" s="352" t="str">
        <f t="shared" si="0"/>
        <v>VALID</v>
      </c>
      <c r="Q15" s="46" t="str">
        <f t="shared" si="1"/>
        <v>Perempuan</v>
      </c>
      <c r="R15" s="46" t="str">
        <f>IFERROR(CONCATENATE("VALID (",VLOOKUP(G15,'05_MASTER_KODE_PRODI'!B$3:F$5003,5,FALSE),")"),"N/A (BELUM VALID)")</f>
        <v>VALID (D-3 Kebidanan)</v>
      </c>
      <c r="S15" s="46" t="str">
        <f>IFERROR(VLOOKUP(J15,'05_MASTER_KODE_PRODI'!B$3:F$5003,3,FALSE),"N/A (BELUM VALID)")</f>
        <v>D-3</v>
      </c>
      <c r="T15" s="46" t="str">
        <f>IFERROR(VLOOKUP(J15,'05_MASTER_KODE_PRODI'!B$3:F$5003,4,FALSE),"N/A (BELUM VALID)")</f>
        <v>Kebidanan</v>
      </c>
      <c r="U15" s="354">
        <f t="shared" si="2"/>
        <v>1</v>
      </c>
      <c r="V15" s="355">
        <f t="shared" si="3"/>
        <v>1</v>
      </c>
      <c r="W15" s="355">
        <f t="shared" si="3"/>
        <v>1</v>
      </c>
      <c r="X15" s="355">
        <f t="shared" si="4"/>
        <v>1</v>
      </c>
      <c r="Y15" s="355">
        <f t="shared" si="5"/>
        <v>1</v>
      </c>
      <c r="Z15" s="361">
        <f t="shared" si="6"/>
        <v>100</v>
      </c>
    </row>
    <row r="16" spans="1:26">
      <c r="A16" s="533" t="s">
        <v>13526</v>
      </c>
      <c r="B16" s="534" t="s">
        <v>16651</v>
      </c>
      <c r="C16" s="534" t="s">
        <v>16652</v>
      </c>
      <c r="D16" s="535" t="s">
        <v>16653</v>
      </c>
      <c r="E16" s="481" t="s">
        <v>1661</v>
      </c>
      <c r="F16" s="536">
        <v>121</v>
      </c>
      <c r="G16" s="539">
        <v>14401</v>
      </c>
      <c r="H16" s="539">
        <v>2003</v>
      </c>
      <c r="I16" s="534" t="s">
        <v>9190</v>
      </c>
      <c r="J16" s="539">
        <v>14401</v>
      </c>
      <c r="K16" s="551" t="s">
        <v>16757</v>
      </c>
      <c r="L16" s="552" t="s">
        <v>9334</v>
      </c>
      <c r="M16" s="46" t="str">
        <f>IFERROR(CONCATENATE("VALID (",VLOOKUP(A16,'02_MASTER_KODE_FASYANKES'!B$3:M$20282,2,FALSE),")"),"N/A (BELUM VALID)")</f>
        <v>VALID (WONOSALAM  2)</v>
      </c>
      <c r="N16" s="352" t="str">
        <f>IFERROR(VLOOKUP(A16,'02_MASTER_KODE_FASYANKES'!B$3:M$20282,10,FALSE),"N/A (BELUM VALID)")</f>
        <v>JAWA TENGAH</v>
      </c>
      <c r="O16" s="352" t="str">
        <f>IFERROR(VLOOKUP(A16,'02_MASTER_KODE_FASYANKES'!B$3:M$20282,11,FALSE),"N/A (BELUM VALID)")</f>
        <v>DEMAK</v>
      </c>
      <c r="P16" s="352" t="str">
        <f>IF(LEN(B16)=16,"VALID","N/A (BELUM VALID)")</f>
        <v>VALID</v>
      </c>
      <c r="Q16" s="46" t="str">
        <f>IF(E16="L","Laki-Laki",IF(E16="P","Perempuan","N/A (BELUM VALID)"))</f>
        <v>Laki-Laki</v>
      </c>
      <c r="R16" s="46" t="str">
        <f>IFERROR(CONCATENATE("VALID (",VLOOKUP(G16,'05_MASTER_KODE_PRODI'!B$3:F$5003,5,FALSE),")"),"N/A (BELUM VALID)")</f>
        <v>VALID (D-3 Keperawatan)</v>
      </c>
      <c r="S16" s="46" t="str">
        <f>IFERROR(VLOOKUP(J16,'05_MASTER_KODE_PRODI'!B$3:F$5003,3,FALSE),"N/A (BELUM VALID)")</f>
        <v>D-3</v>
      </c>
      <c r="T16" s="46" t="str">
        <f>IFERROR(VLOOKUP(J16,'05_MASTER_KODE_PRODI'!B$3:F$5003,4,FALSE),"N/A (BELUM VALID)")</f>
        <v>Keperawatan</v>
      </c>
      <c r="U16" s="354">
        <f>IF(M16&lt;&gt;"N/A (BELUM VALID)",1,0)</f>
        <v>1</v>
      </c>
      <c r="V16" s="355">
        <f>IF(P16&lt;&gt;"N/A (BELUM VALID)",1,0)</f>
        <v>1</v>
      </c>
      <c r="W16" s="355">
        <f>IF(Q16&lt;&gt;"N/A (BELUM VALID)",1,0)</f>
        <v>1</v>
      </c>
      <c r="X16" s="355">
        <f>IF(R16&lt;&gt;"N/A (BELUM VALID)",1,0)</f>
        <v>1</v>
      </c>
      <c r="Y16" s="355">
        <f>IF(T16&lt;&gt;"N/A (BELUM VALID)",1,0)</f>
        <v>1</v>
      </c>
      <c r="Z16" s="361">
        <f>SUM(U16:Y16)/5*100</f>
        <v>100</v>
      </c>
    </row>
    <row r="17" spans="1:26">
      <c r="A17" s="533" t="s">
        <v>13526</v>
      </c>
      <c r="B17" s="534" t="s">
        <v>16628</v>
      </c>
      <c r="C17" s="534" t="s">
        <v>16629</v>
      </c>
      <c r="D17" s="535" t="s">
        <v>16630</v>
      </c>
      <c r="E17" s="481" t="s">
        <v>1661</v>
      </c>
      <c r="F17" s="536">
        <v>121</v>
      </c>
      <c r="G17" s="539">
        <v>13453</v>
      </c>
      <c r="H17" s="539">
        <v>2000</v>
      </c>
      <c r="I17" s="534" t="s">
        <v>5229</v>
      </c>
      <c r="J17" s="539">
        <v>13453</v>
      </c>
      <c r="K17" s="551"/>
      <c r="L17" s="552"/>
      <c r="M17" s="46" t="str">
        <f>IFERROR(CONCATENATE("VALID (",VLOOKUP(A17,'02_MASTER_KODE_FASYANKES'!B$3:M$20282,2,FALSE),")"),"N/A (BELUM VALID)")</f>
        <v>VALID (WONOSALAM  2)</v>
      </c>
      <c r="N17" s="352" t="str">
        <f>IFERROR(VLOOKUP(A17,'02_MASTER_KODE_FASYANKES'!B$3:M$20282,10,FALSE),"N/A (BELUM VALID)")</f>
        <v>JAWA TENGAH</v>
      </c>
      <c r="O17" s="352" t="str">
        <f>IFERROR(VLOOKUP(A17,'02_MASTER_KODE_FASYANKES'!B$3:M$20282,11,FALSE),"N/A (BELUM VALID)")</f>
        <v>DEMAK</v>
      </c>
      <c r="P17" s="352" t="str">
        <f t="shared" si="0"/>
        <v>VALID</v>
      </c>
      <c r="Q17" s="46" t="str">
        <f t="shared" si="1"/>
        <v>Laki-Laki</v>
      </c>
      <c r="R17" s="46" t="str">
        <f>IFERROR(CONCATENATE("VALID (",VLOOKUP(G17,'05_MASTER_KODE_PRODI'!B$3:F$5003,5,FALSE),")"),"N/A (BELUM VALID)")</f>
        <v>VALID (D-3 Analis Kesehatan)</v>
      </c>
      <c r="S17" s="46" t="str">
        <f>IFERROR(VLOOKUP(J17,'05_MASTER_KODE_PRODI'!B$3:F$5003,3,FALSE),"N/A (BELUM VALID)")</f>
        <v>D-3</v>
      </c>
      <c r="T17" s="46" t="str">
        <f>IFERROR(VLOOKUP(J17,'05_MASTER_KODE_PRODI'!B$3:F$5003,4,FALSE),"N/A (BELUM VALID)")</f>
        <v>Analis Kesehatan</v>
      </c>
      <c r="U17" s="354">
        <f t="shared" si="2"/>
        <v>1</v>
      </c>
      <c r="V17" s="355">
        <f t="shared" si="3"/>
        <v>1</v>
      </c>
      <c r="W17" s="355">
        <f t="shared" si="3"/>
        <v>1</v>
      </c>
      <c r="X17" s="355">
        <f t="shared" si="4"/>
        <v>1</v>
      </c>
      <c r="Y17" s="355">
        <f t="shared" si="5"/>
        <v>1</v>
      </c>
      <c r="Z17" s="361">
        <f t="shared" si="6"/>
        <v>100</v>
      </c>
    </row>
    <row r="18" spans="1:26">
      <c r="A18" s="533" t="s">
        <v>13526</v>
      </c>
      <c r="B18" s="534" t="s">
        <v>16633</v>
      </c>
      <c r="C18" s="534" t="s">
        <v>16634</v>
      </c>
      <c r="D18" s="535" t="s">
        <v>16635</v>
      </c>
      <c r="E18" s="481" t="s">
        <v>1662</v>
      </c>
      <c r="F18" s="536">
        <v>121</v>
      </c>
      <c r="G18" s="539">
        <v>14401</v>
      </c>
      <c r="H18" s="539">
        <v>1999</v>
      </c>
      <c r="I18" s="534" t="s">
        <v>8928</v>
      </c>
      <c r="J18" s="539">
        <v>14401</v>
      </c>
      <c r="K18" s="551"/>
      <c r="L18" s="552" t="s">
        <v>9331</v>
      </c>
      <c r="M18" s="46" t="str">
        <f>IFERROR(CONCATENATE("VALID (",VLOOKUP(A18,'02_MASTER_KODE_FASYANKES'!B$3:M$20282,2,FALSE),")"),"N/A (BELUM VALID)")</f>
        <v>VALID (WONOSALAM  2)</v>
      </c>
      <c r="N18" s="352" t="str">
        <f>IFERROR(VLOOKUP(A18,'02_MASTER_KODE_FASYANKES'!B$3:M$20282,10,FALSE),"N/A (BELUM VALID)")</f>
        <v>JAWA TENGAH</v>
      </c>
      <c r="O18" s="352" t="str">
        <f>IFERROR(VLOOKUP(A18,'02_MASTER_KODE_FASYANKES'!B$3:M$20282,11,FALSE),"N/A (BELUM VALID)")</f>
        <v>DEMAK</v>
      </c>
      <c r="P18" s="352" t="str">
        <f t="shared" si="0"/>
        <v>VALID</v>
      </c>
      <c r="Q18" s="46" t="str">
        <f t="shared" si="1"/>
        <v>Perempuan</v>
      </c>
      <c r="R18" s="46" t="str">
        <f>IFERROR(CONCATENATE("VALID (",VLOOKUP(G18,'05_MASTER_KODE_PRODI'!B$3:F$5003,5,FALSE),")"),"N/A (BELUM VALID)")</f>
        <v>VALID (D-3 Keperawatan)</v>
      </c>
      <c r="S18" s="46" t="str">
        <f>IFERROR(VLOOKUP(J18,'05_MASTER_KODE_PRODI'!B$3:F$5003,3,FALSE),"N/A (BELUM VALID)")</f>
        <v>D-3</v>
      </c>
      <c r="T18" s="46" t="str">
        <f>IFERROR(VLOOKUP(J18,'05_MASTER_KODE_PRODI'!B$3:F$5003,4,FALSE),"N/A (BELUM VALID)")</f>
        <v>Keperawatan</v>
      </c>
      <c r="U18" s="354">
        <f t="shared" si="2"/>
        <v>1</v>
      </c>
      <c r="V18" s="355">
        <f t="shared" si="3"/>
        <v>1</v>
      </c>
      <c r="W18" s="355">
        <f t="shared" si="3"/>
        <v>1</v>
      </c>
      <c r="X18" s="355">
        <f t="shared" si="4"/>
        <v>1</v>
      </c>
      <c r="Y18" s="355">
        <f t="shared" si="5"/>
        <v>1</v>
      </c>
      <c r="Z18" s="361">
        <f t="shared" si="6"/>
        <v>100</v>
      </c>
    </row>
    <row r="19" spans="1:26">
      <c r="A19" s="533" t="s">
        <v>13526</v>
      </c>
      <c r="B19" s="534" t="s">
        <v>16637</v>
      </c>
      <c r="C19" s="534" t="s">
        <v>16638</v>
      </c>
      <c r="D19" s="535" t="s">
        <v>16639</v>
      </c>
      <c r="E19" s="481" t="s">
        <v>1662</v>
      </c>
      <c r="F19" s="536">
        <v>121</v>
      </c>
      <c r="G19" s="539">
        <v>14401</v>
      </c>
      <c r="H19" s="539">
        <v>1998</v>
      </c>
      <c r="I19" s="534" t="s">
        <v>5245</v>
      </c>
      <c r="J19" s="539">
        <v>14401</v>
      </c>
      <c r="K19" s="551"/>
      <c r="L19" s="552"/>
      <c r="M19" s="46" t="str">
        <f>IFERROR(CONCATENATE("VALID (",VLOOKUP(A19,'02_MASTER_KODE_FASYANKES'!B$3:M$20282,2,FALSE),")"),"N/A (BELUM VALID)")</f>
        <v>VALID (WONOSALAM  2)</v>
      </c>
      <c r="N19" s="352" t="str">
        <f>IFERROR(VLOOKUP(A19,'02_MASTER_KODE_FASYANKES'!B$3:M$20282,10,FALSE),"N/A (BELUM VALID)")</f>
        <v>JAWA TENGAH</v>
      </c>
      <c r="O19" s="352" t="str">
        <f>IFERROR(VLOOKUP(A19,'02_MASTER_KODE_FASYANKES'!B$3:M$20282,11,FALSE),"N/A (BELUM VALID)")</f>
        <v>DEMAK</v>
      </c>
      <c r="P19" s="352" t="str">
        <f t="shared" si="0"/>
        <v>VALID</v>
      </c>
      <c r="Q19" s="46" t="str">
        <f t="shared" si="1"/>
        <v>Perempuan</v>
      </c>
      <c r="R19" s="46" t="str">
        <f>IFERROR(CONCATENATE("VALID (",VLOOKUP(G19,'05_MASTER_KODE_PRODI'!B$3:F$5003,5,FALSE),")"),"N/A (BELUM VALID)")</f>
        <v>VALID (D-3 Keperawatan)</v>
      </c>
      <c r="S19" s="46" t="str">
        <f>IFERROR(VLOOKUP(J19,'05_MASTER_KODE_PRODI'!B$3:F$5003,3,FALSE),"N/A (BELUM VALID)")</f>
        <v>D-3</v>
      </c>
      <c r="T19" s="46" t="str">
        <f>IFERROR(VLOOKUP(J19,'05_MASTER_KODE_PRODI'!B$3:F$5003,4,FALSE),"N/A (BELUM VALID)")</f>
        <v>Keperawatan</v>
      </c>
      <c r="U19" s="354">
        <f t="shared" si="2"/>
        <v>1</v>
      </c>
      <c r="V19" s="355">
        <f t="shared" si="3"/>
        <v>1</v>
      </c>
      <c r="W19" s="355">
        <f t="shared" si="3"/>
        <v>1</v>
      </c>
      <c r="X19" s="355">
        <f t="shared" si="4"/>
        <v>1</v>
      </c>
      <c r="Y19" s="355">
        <f t="shared" si="5"/>
        <v>1</v>
      </c>
      <c r="Z19" s="361">
        <f t="shared" si="6"/>
        <v>100</v>
      </c>
    </row>
    <row r="20" spans="1:26">
      <c r="A20" s="533" t="s">
        <v>13526</v>
      </c>
      <c r="B20" s="534" t="s">
        <v>16667</v>
      </c>
      <c r="C20" s="534" t="s">
        <v>16668</v>
      </c>
      <c r="D20" s="535" t="s">
        <v>16669</v>
      </c>
      <c r="E20" s="481" t="s">
        <v>1662</v>
      </c>
      <c r="F20" s="536">
        <v>121</v>
      </c>
      <c r="G20" s="539">
        <v>15302</v>
      </c>
      <c r="H20" s="539">
        <v>2010</v>
      </c>
      <c r="I20" s="534" t="s">
        <v>5066</v>
      </c>
      <c r="J20" s="539">
        <v>15302</v>
      </c>
      <c r="K20" s="551"/>
      <c r="L20" s="552"/>
      <c r="M20" s="46" t="str">
        <f>IFERROR(CONCATENATE("VALID (",VLOOKUP(A20,'02_MASTER_KODE_FASYANKES'!B$3:M$20282,2,FALSE),")"),"N/A (BELUM VALID)")</f>
        <v>VALID (WONOSALAM  2)</v>
      </c>
      <c r="N20" s="352" t="str">
        <f>IFERROR(VLOOKUP(A20,'02_MASTER_KODE_FASYANKES'!B$3:M$20282,10,FALSE),"N/A (BELUM VALID)")</f>
        <v>JAWA TENGAH</v>
      </c>
      <c r="O20" s="352" t="str">
        <f>IFERROR(VLOOKUP(A20,'02_MASTER_KODE_FASYANKES'!B$3:M$20282,11,FALSE),"N/A (BELUM VALID)")</f>
        <v>DEMAK</v>
      </c>
      <c r="P20" s="352" t="str">
        <f>IF(LEN(B20)=16,"VALID","N/A (BELUM VALID)")</f>
        <v>VALID</v>
      </c>
      <c r="Q20" s="46" t="str">
        <f>IF(E20="L","Laki-Laki",IF(E20="P","Perempuan","N/A (BELUM VALID)"))</f>
        <v>Perempuan</v>
      </c>
      <c r="R20" s="46" t="str">
        <f>IFERROR(CONCATENATE("VALID (",VLOOKUP(G20,'05_MASTER_KODE_PRODI'!B$3:F$5003,5,FALSE),")"),"N/A (BELUM VALID)")</f>
        <v>VALID (D-4 Kebidanan)</v>
      </c>
      <c r="S20" s="46" t="str">
        <f>IFERROR(VLOOKUP(J20,'05_MASTER_KODE_PRODI'!B$3:F$5003,3,FALSE),"N/A (BELUM VALID)")</f>
        <v>D-4</v>
      </c>
      <c r="T20" s="46" t="str">
        <f>IFERROR(VLOOKUP(J20,'05_MASTER_KODE_PRODI'!B$3:F$5003,4,FALSE),"N/A (BELUM VALID)")</f>
        <v>Kebidanan</v>
      </c>
      <c r="U20" s="354">
        <f>IF(M20&lt;&gt;"N/A (BELUM VALID)",1,0)</f>
        <v>1</v>
      </c>
      <c r="V20" s="355">
        <f>IF(P20&lt;&gt;"N/A (BELUM VALID)",1,0)</f>
        <v>1</v>
      </c>
      <c r="W20" s="355">
        <f>IF(Q20&lt;&gt;"N/A (BELUM VALID)",1,0)</f>
        <v>1</v>
      </c>
      <c r="X20" s="355">
        <f>IF(R20&lt;&gt;"N/A (BELUM VALID)",1,0)</f>
        <v>1</v>
      </c>
      <c r="Y20" s="355">
        <f>IF(T20&lt;&gt;"N/A (BELUM VALID)",1,0)</f>
        <v>1</v>
      </c>
      <c r="Z20" s="361">
        <f>SUM(U20:Y20)/5*100</f>
        <v>100</v>
      </c>
    </row>
    <row r="21" spans="1:26">
      <c r="A21" s="533" t="s">
        <v>13526</v>
      </c>
      <c r="B21" s="168" t="s">
        <v>16874</v>
      </c>
      <c r="C21" s="168" t="s">
        <v>16875</v>
      </c>
      <c r="D21" s="147" t="s">
        <v>16873</v>
      </c>
      <c r="E21" s="481" t="s">
        <v>1662</v>
      </c>
      <c r="F21" s="536">
        <v>121</v>
      </c>
      <c r="G21" s="6">
        <v>74104</v>
      </c>
      <c r="H21" s="539">
        <v>2011</v>
      </c>
      <c r="I21" s="316" t="s">
        <v>4892</v>
      </c>
      <c r="J21" s="6">
        <v>74104</v>
      </c>
      <c r="K21" s="551"/>
      <c r="L21" s="552"/>
      <c r="M21" s="46" t="str">
        <f>IFERROR(CONCATENATE("VALID (",VLOOKUP(A21,'02_MASTER_KODE_FASYANKES'!B$3:M$20282,2,FALSE),")"),"N/A (BELUM VALID)")</f>
        <v>VALID (WONOSALAM  2)</v>
      </c>
      <c r="N21" s="352" t="str">
        <f>IFERROR(VLOOKUP(A21,'02_MASTER_KODE_FASYANKES'!B$3:M$20282,10,FALSE),"N/A (BELUM VALID)")</f>
        <v>JAWA TENGAH</v>
      </c>
      <c r="O21" s="352" t="str">
        <f>IFERROR(VLOOKUP(A21,'02_MASTER_KODE_FASYANKES'!B$3:M$20282,11,FALSE),"N/A (BELUM VALID)")</f>
        <v>DEMAK</v>
      </c>
      <c r="P21" s="352" t="str">
        <f>IF(LEN(B21)=16,"VALID","N/A (BELUM VALID)")</f>
        <v>VALID</v>
      </c>
      <c r="Q21" s="46" t="str">
        <f>IF(E21="L","Laki-Laki",IF(E21="P","Perempuan","N/A (BELUM VALID)"))</f>
        <v>Perempuan</v>
      </c>
      <c r="R21" s="46" t="str">
        <f>IFERROR(CONCATENATE("VALID (",VLOOKUP(G21,'05_MASTER_KODE_PRODI'!B$3:F$5003,5,FALSE),")"),"N/A (BELUM VALID)")</f>
        <v>VALID (S-2 Hukum Kesehatan)</v>
      </c>
      <c r="S21" s="46" t="str">
        <f>IFERROR(VLOOKUP(J21,'05_MASTER_KODE_PRODI'!B$3:F$5003,3,FALSE),"N/A (BELUM VALID)")</f>
        <v>S-2</v>
      </c>
      <c r="T21" s="46" t="str">
        <f>IFERROR(VLOOKUP(J21,'05_MASTER_KODE_PRODI'!B$3:F$5003,4,FALSE),"N/A (BELUM VALID)")</f>
        <v>Hukum Kesehatan</v>
      </c>
      <c r="U21" s="354">
        <f>IF(M21&lt;&gt;"N/A (BELUM VALID)",1,0)</f>
        <v>1</v>
      </c>
      <c r="V21" s="355">
        <f>IF(P21&lt;&gt;"N/A (BELUM VALID)",1,0)</f>
        <v>1</v>
      </c>
      <c r="W21" s="355">
        <f>IF(Q21&lt;&gt;"N/A (BELUM VALID)",1,0)</f>
        <v>1</v>
      </c>
      <c r="X21" s="355">
        <f>IF(R21&lt;&gt;"N/A (BELUM VALID)",1,0)</f>
        <v>1</v>
      </c>
      <c r="Y21" s="355">
        <f>IF(T21&lt;&gt;"N/A (BELUM VALID)",1,0)</f>
        <v>1</v>
      </c>
      <c r="Z21" s="361">
        <f>SUM(U21:Y21)/5*100</f>
        <v>100</v>
      </c>
    </row>
    <row r="22" spans="1:26">
      <c r="A22" s="533" t="s">
        <v>13526</v>
      </c>
      <c r="B22" s="534" t="s">
        <v>16641</v>
      </c>
      <c r="C22" s="534" t="s">
        <v>16642</v>
      </c>
      <c r="D22" s="535" t="s">
        <v>16643</v>
      </c>
      <c r="E22" s="481" t="s">
        <v>1662</v>
      </c>
      <c r="F22" s="536">
        <v>121</v>
      </c>
      <c r="G22" s="6">
        <v>11201</v>
      </c>
      <c r="H22" s="539">
        <v>2002</v>
      </c>
      <c r="I22" s="534" t="s">
        <v>4844</v>
      </c>
      <c r="J22" s="6">
        <v>11201</v>
      </c>
      <c r="K22" s="551"/>
      <c r="L22" s="552"/>
      <c r="M22" s="46" t="str">
        <f>IFERROR(CONCATENATE("VALID (",VLOOKUP(A22,'02_MASTER_KODE_FASYANKES'!B$3:M$20282,2,FALSE),")"),"N/A (BELUM VALID)")</f>
        <v>VALID (WONOSALAM  2)</v>
      </c>
      <c r="N22" s="352" t="str">
        <f>IFERROR(VLOOKUP(A22,'02_MASTER_KODE_FASYANKES'!B$3:M$20282,10,FALSE),"N/A (BELUM VALID)")</f>
        <v>JAWA TENGAH</v>
      </c>
      <c r="O22" s="352" t="str">
        <f>IFERROR(VLOOKUP(A22,'02_MASTER_KODE_FASYANKES'!B$3:M$20282,11,FALSE),"N/A (BELUM VALID)")</f>
        <v>DEMAK</v>
      </c>
      <c r="P22" s="352" t="str">
        <f t="shared" si="0"/>
        <v>VALID</v>
      </c>
      <c r="Q22" s="46" t="str">
        <f t="shared" si="1"/>
        <v>Perempuan</v>
      </c>
      <c r="R22" s="46" t="str">
        <f>IFERROR(CONCATENATE("VALID (",VLOOKUP(G22,'05_MASTER_KODE_PRODI'!B$3:F$5003,5,FALSE),")"),"N/A (BELUM VALID)")</f>
        <v>VALID (S-1 Ilmu Kedokteran)</v>
      </c>
      <c r="S22" s="46" t="str">
        <f>IFERROR(VLOOKUP(J22,'05_MASTER_KODE_PRODI'!B$3:F$5003,3,FALSE),"N/A (BELUM VALID)")</f>
        <v>S-1</v>
      </c>
      <c r="T22" s="46" t="str">
        <f>IFERROR(VLOOKUP(J22,'05_MASTER_KODE_PRODI'!B$3:F$5003,4,FALSE),"N/A (BELUM VALID)")</f>
        <v>Ilmu Kedokteran</v>
      </c>
      <c r="U22" s="354">
        <f t="shared" si="2"/>
        <v>1</v>
      </c>
      <c r="V22" s="355">
        <f t="shared" si="3"/>
        <v>1</v>
      </c>
      <c r="W22" s="355">
        <f t="shared" si="3"/>
        <v>1</v>
      </c>
      <c r="X22" s="355">
        <f t="shared" si="4"/>
        <v>1</v>
      </c>
      <c r="Y22" s="355">
        <f t="shared" si="5"/>
        <v>1</v>
      </c>
      <c r="Z22" s="361">
        <f t="shared" si="6"/>
        <v>100</v>
      </c>
    </row>
    <row r="23" spans="1:26">
      <c r="A23" s="533" t="s">
        <v>13526</v>
      </c>
      <c r="B23" s="534" t="s">
        <v>16645</v>
      </c>
      <c r="C23" s="534" t="s">
        <v>16646</v>
      </c>
      <c r="D23" s="535" t="s">
        <v>16647</v>
      </c>
      <c r="E23" s="481" t="s">
        <v>1661</v>
      </c>
      <c r="F23" s="536">
        <v>121</v>
      </c>
      <c r="G23" s="539" t="s">
        <v>580</v>
      </c>
      <c r="H23" s="539">
        <v>1984</v>
      </c>
      <c r="I23" s="539" t="s">
        <v>16650</v>
      </c>
      <c r="J23" s="539" t="s">
        <v>580</v>
      </c>
      <c r="K23" s="551"/>
      <c r="L23" s="552"/>
      <c r="M23" s="46" t="str">
        <f>IFERROR(CONCATENATE("VALID (",VLOOKUP(A23,'02_MASTER_KODE_FASYANKES'!B$3:M$20282,2,FALSE),")"),"N/A (BELUM VALID)")</f>
        <v>VALID (WONOSALAM  2)</v>
      </c>
      <c r="N23" s="352" t="str">
        <f>IFERROR(VLOOKUP(A23,'02_MASTER_KODE_FASYANKES'!B$3:M$20282,10,FALSE),"N/A (BELUM VALID)")</f>
        <v>JAWA TENGAH</v>
      </c>
      <c r="O23" s="352" t="str">
        <f>IFERROR(VLOOKUP(A23,'02_MASTER_KODE_FASYANKES'!B$3:M$20282,11,FALSE),"N/A (BELUM VALID)")</f>
        <v>DEMAK</v>
      </c>
      <c r="P23" s="352" t="str">
        <f t="shared" si="0"/>
        <v>VALID</v>
      </c>
      <c r="Q23" s="46" t="str">
        <f t="shared" si="1"/>
        <v>Laki-Laki</v>
      </c>
      <c r="R23" s="46" t="str">
        <f>IFERROR(CONCATENATE("VALID (",VLOOKUP(G23,'05_MASTER_KODE_PRODI'!B$3:F$5003,5,FALSE),")"),"N/A (BELUM VALID)")</f>
        <v>VALID (SMA / Setara Sekolah Menengah Atas)</v>
      </c>
      <c r="S23" s="46" t="str">
        <f>IFERROR(VLOOKUP(J23,'05_MASTER_KODE_PRODI'!B$3:F$5003,3,FALSE),"N/A (BELUM VALID)")</f>
        <v>SMA / Setara</v>
      </c>
      <c r="T23" s="46" t="str">
        <f>IFERROR(VLOOKUP(J23,'05_MASTER_KODE_PRODI'!B$3:F$5003,4,FALSE),"N/A (BELUM VALID)")</f>
        <v>Sekolah Menengah Atas</v>
      </c>
      <c r="U23" s="354">
        <f t="shared" si="2"/>
        <v>1</v>
      </c>
      <c r="V23" s="355">
        <f t="shared" si="3"/>
        <v>1</v>
      </c>
      <c r="W23" s="355">
        <f t="shared" si="3"/>
        <v>1</v>
      </c>
      <c r="X23" s="355">
        <f t="shared" si="4"/>
        <v>1</v>
      </c>
      <c r="Y23" s="355">
        <f t="shared" si="5"/>
        <v>1</v>
      </c>
      <c r="Z23" s="361">
        <f t="shared" si="6"/>
        <v>100</v>
      </c>
    </row>
    <row r="24" spans="1:26">
      <c r="A24" s="533" t="s">
        <v>13526</v>
      </c>
      <c r="B24" s="534" t="s">
        <v>16655</v>
      </c>
      <c r="C24" s="534" t="s">
        <v>16656</v>
      </c>
      <c r="D24" s="535" t="s">
        <v>16657</v>
      </c>
      <c r="E24" s="481" t="s">
        <v>1662</v>
      </c>
      <c r="F24" s="536">
        <v>121</v>
      </c>
      <c r="G24" s="539">
        <v>15302</v>
      </c>
      <c r="H24" s="539">
        <v>2012</v>
      </c>
      <c r="I24" s="534" t="s">
        <v>5066</v>
      </c>
      <c r="J24" s="539">
        <v>15302</v>
      </c>
      <c r="K24" s="551"/>
      <c r="L24" s="552"/>
      <c r="M24" s="46" t="str">
        <f>IFERROR(CONCATENATE("VALID (",VLOOKUP(A24,'02_MASTER_KODE_FASYANKES'!B$3:M$20282,2,FALSE),")"),"N/A (BELUM VALID)")</f>
        <v>VALID (WONOSALAM  2)</v>
      </c>
      <c r="N24" s="352" t="str">
        <f>IFERROR(VLOOKUP(A24,'02_MASTER_KODE_FASYANKES'!B$3:M$20282,10,FALSE),"N/A (BELUM VALID)")</f>
        <v>JAWA TENGAH</v>
      </c>
      <c r="O24" s="352" t="str">
        <f>IFERROR(VLOOKUP(A24,'02_MASTER_KODE_FASYANKES'!B$3:M$20282,11,FALSE),"N/A (BELUM VALID)")</f>
        <v>DEMAK</v>
      </c>
      <c r="P24" s="352" t="str">
        <f t="shared" si="0"/>
        <v>VALID</v>
      </c>
      <c r="Q24" s="46" t="str">
        <f t="shared" si="1"/>
        <v>Perempuan</v>
      </c>
      <c r="R24" s="46" t="str">
        <f>IFERROR(CONCATENATE("VALID (",VLOOKUP(G24,'05_MASTER_KODE_PRODI'!B$3:F$5003,5,FALSE),")"),"N/A (BELUM VALID)")</f>
        <v>VALID (D-4 Kebidanan)</v>
      </c>
      <c r="S24" s="46" t="str">
        <f>IFERROR(VLOOKUP(J24,'05_MASTER_KODE_PRODI'!B$3:F$5003,3,FALSE),"N/A (BELUM VALID)")</f>
        <v>D-4</v>
      </c>
      <c r="T24" s="46" t="str">
        <f>IFERROR(VLOOKUP(J24,'05_MASTER_KODE_PRODI'!B$3:F$5003,4,FALSE),"N/A (BELUM VALID)")</f>
        <v>Kebidanan</v>
      </c>
      <c r="U24" s="354">
        <f t="shared" si="2"/>
        <v>1</v>
      </c>
      <c r="V24" s="355">
        <f t="shared" si="3"/>
        <v>1</v>
      </c>
      <c r="W24" s="355">
        <f t="shared" si="3"/>
        <v>1</v>
      </c>
      <c r="X24" s="355">
        <f t="shared" si="4"/>
        <v>1</v>
      </c>
      <c r="Y24" s="355">
        <f t="shared" si="5"/>
        <v>1</v>
      </c>
      <c r="Z24" s="361">
        <f t="shared" si="6"/>
        <v>100</v>
      </c>
    </row>
    <row r="25" spans="1:26">
      <c r="A25" s="533" t="s">
        <v>13526</v>
      </c>
      <c r="B25" s="534" t="s">
        <v>16659</v>
      </c>
      <c r="C25" s="534" t="s">
        <v>16660</v>
      </c>
      <c r="D25" s="83" t="s">
        <v>16661</v>
      </c>
      <c r="E25" s="481" t="s">
        <v>1662</v>
      </c>
      <c r="F25" s="536">
        <v>121</v>
      </c>
      <c r="G25" s="539">
        <v>15302</v>
      </c>
      <c r="H25" s="539">
        <v>2012</v>
      </c>
      <c r="I25" s="534" t="s">
        <v>5066</v>
      </c>
      <c r="J25" s="539">
        <v>15302</v>
      </c>
      <c r="K25" s="551"/>
      <c r="L25" s="552"/>
      <c r="M25" s="46" t="str">
        <f>IFERROR(CONCATENATE("VALID (",VLOOKUP(A25,'02_MASTER_KODE_FASYANKES'!B$3:M$20282,2,FALSE),")"),"N/A (BELUM VALID)")</f>
        <v>VALID (WONOSALAM  2)</v>
      </c>
      <c r="N25" s="352" t="str">
        <f>IFERROR(VLOOKUP(A25,'02_MASTER_KODE_FASYANKES'!B$3:M$20282,10,FALSE),"N/A (BELUM VALID)")</f>
        <v>JAWA TENGAH</v>
      </c>
      <c r="O25" s="352" t="str">
        <f>IFERROR(VLOOKUP(A25,'02_MASTER_KODE_FASYANKES'!B$3:M$20282,11,FALSE),"N/A (BELUM VALID)")</f>
        <v>DEMAK</v>
      </c>
      <c r="P25" s="352" t="str">
        <f t="shared" si="0"/>
        <v>VALID</v>
      </c>
      <c r="Q25" s="46" t="str">
        <f t="shared" si="1"/>
        <v>Perempuan</v>
      </c>
      <c r="R25" s="46" t="str">
        <f>IFERROR(CONCATENATE("VALID (",VLOOKUP(G25,'05_MASTER_KODE_PRODI'!B$3:F$5003,5,FALSE),")"),"N/A (BELUM VALID)")</f>
        <v>VALID (D-4 Kebidanan)</v>
      </c>
      <c r="S25" s="46" t="str">
        <f>IFERROR(VLOOKUP(J25,'05_MASTER_KODE_PRODI'!B$3:F$5003,3,FALSE),"N/A (BELUM VALID)")</f>
        <v>D-4</v>
      </c>
      <c r="T25" s="46" t="str">
        <f>IFERROR(VLOOKUP(J25,'05_MASTER_KODE_PRODI'!B$3:F$5003,4,FALSE),"N/A (BELUM VALID)")</f>
        <v>Kebidanan</v>
      </c>
      <c r="U25" s="354">
        <f t="shared" si="2"/>
        <v>1</v>
      </c>
      <c r="V25" s="355">
        <f t="shared" si="3"/>
        <v>1</v>
      </c>
      <c r="W25" s="355">
        <f t="shared" si="3"/>
        <v>1</v>
      </c>
      <c r="X25" s="355">
        <f t="shared" si="4"/>
        <v>1</v>
      </c>
      <c r="Y25" s="355">
        <f t="shared" si="5"/>
        <v>1</v>
      </c>
      <c r="Z25" s="361">
        <f t="shared" si="6"/>
        <v>100</v>
      </c>
    </row>
    <row r="26" spans="1:26">
      <c r="A26" s="533" t="s">
        <v>13526</v>
      </c>
      <c r="B26" s="534" t="s">
        <v>16663</v>
      </c>
      <c r="C26" s="534" t="s">
        <v>16664</v>
      </c>
      <c r="D26" s="535" t="s">
        <v>16665</v>
      </c>
      <c r="E26" s="481" t="s">
        <v>1661</v>
      </c>
      <c r="F26" s="536">
        <v>121</v>
      </c>
      <c r="G26" s="326">
        <v>14301</v>
      </c>
      <c r="H26" s="539">
        <v>2011</v>
      </c>
      <c r="I26" s="534" t="s">
        <v>9190</v>
      </c>
      <c r="J26" s="326">
        <v>14301</v>
      </c>
      <c r="K26" s="551"/>
      <c r="L26" s="552" t="s">
        <v>9331</v>
      </c>
      <c r="M26" s="46" t="str">
        <f>IFERROR(CONCATENATE("VALID (",VLOOKUP(A26,'02_MASTER_KODE_FASYANKES'!B$3:M$20282,2,FALSE),")"),"N/A (BELUM VALID)")</f>
        <v>VALID (WONOSALAM  2)</v>
      </c>
      <c r="N26" s="352" t="str">
        <f>IFERROR(VLOOKUP(A26,'02_MASTER_KODE_FASYANKES'!B$3:M$20282,10,FALSE),"N/A (BELUM VALID)")</f>
        <v>JAWA TENGAH</v>
      </c>
      <c r="O26" s="352" t="str">
        <f>IFERROR(VLOOKUP(A26,'02_MASTER_KODE_FASYANKES'!B$3:M$20282,11,FALSE),"N/A (BELUM VALID)")</f>
        <v>DEMAK</v>
      </c>
      <c r="P26" s="352" t="str">
        <f t="shared" si="0"/>
        <v>VALID</v>
      </c>
      <c r="Q26" s="46" t="str">
        <f t="shared" si="1"/>
        <v>Laki-Laki</v>
      </c>
      <c r="R26" s="46" t="str">
        <f>IFERROR(CONCATENATE("VALID (",VLOOKUP(G26,'05_MASTER_KODE_PRODI'!B$3:F$5003,5,FALSE),")"),"N/A (BELUM VALID)")</f>
        <v>VALID (D-4 Perawat Pendidik)</v>
      </c>
      <c r="S26" s="46" t="str">
        <f>IFERROR(VLOOKUP(J26,'05_MASTER_KODE_PRODI'!B$3:F$5003,3,FALSE),"N/A (BELUM VALID)")</f>
        <v>D-4</v>
      </c>
      <c r="T26" s="46" t="str">
        <f>IFERROR(VLOOKUP(J26,'05_MASTER_KODE_PRODI'!B$3:F$5003,4,FALSE),"N/A (BELUM VALID)")</f>
        <v>Perawat Pendidik</v>
      </c>
      <c r="U26" s="354">
        <f t="shared" si="2"/>
        <v>1</v>
      </c>
      <c r="V26" s="355">
        <f t="shared" ref="V26:V54" si="7">IF(P26&lt;&gt;"N/A (BELUM VALID)",1,0)</f>
        <v>1</v>
      </c>
      <c r="W26" s="355">
        <f t="shared" ref="W26:W54" si="8">IF(Q26&lt;&gt;"N/A (BELUM VALID)",1,0)</f>
        <v>1</v>
      </c>
      <c r="X26" s="355">
        <f t="shared" si="4"/>
        <v>1</v>
      </c>
      <c r="Y26" s="355">
        <f t="shared" si="5"/>
        <v>1</v>
      </c>
      <c r="Z26" s="361">
        <f t="shared" si="6"/>
        <v>100</v>
      </c>
    </row>
    <row r="27" spans="1:26">
      <c r="A27" s="533" t="s">
        <v>13526</v>
      </c>
      <c r="B27" s="534" t="s">
        <v>16671</v>
      </c>
      <c r="C27" s="534" t="s">
        <v>16672</v>
      </c>
      <c r="D27" s="539" t="s">
        <v>16673</v>
      </c>
      <c r="E27" s="481" t="s">
        <v>1662</v>
      </c>
      <c r="F27" s="536">
        <v>121</v>
      </c>
      <c r="G27" s="539">
        <v>15401</v>
      </c>
      <c r="H27" s="539">
        <v>2003</v>
      </c>
      <c r="I27" s="534" t="s">
        <v>9190</v>
      </c>
      <c r="J27" s="539">
        <v>15401</v>
      </c>
      <c r="K27" s="551"/>
      <c r="L27" s="552"/>
      <c r="M27" s="46" t="str">
        <f>IFERROR(CONCATENATE("VALID (",VLOOKUP(A27,'02_MASTER_KODE_FASYANKES'!B$3:M$20282,2,FALSE),")"),"N/A (BELUM VALID)")</f>
        <v>VALID (WONOSALAM  2)</v>
      </c>
      <c r="N27" s="352" t="str">
        <f>IFERROR(VLOOKUP(A27,'02_MASTER_KODE_FASYANKES'!B$3:M$20282,10,FALSE),"N/A (BELUM VALID)")</f>
        <v>JAWA TENGAH</v>
      </c>
      <c r="O27" s="352" t="str">
        <f>IFERROR(VLOOKUP(A27,'02_MASTER_KODE_FASYANKES'!B$3:M$20282,11,FALSE),"N/A (BELUM VALID)")</f>
        <v>DEMAK</v>
      </c>
      <c r="P27" s="352" t="str">
        <f t="shared" ref="P27:P54" si="9">IF(LEN(B27)=16,"VALID","N/A (BELUM VALID)")</f>
        <v>VALID</v>
      </c>
      <c r="Q27" s="46" t="str">
        <f t="shared" ref="Q27:Q54" si="10">IF(E27="L","Laki-Laki",IF(E27="P","Perempuan","N/A (BELUM VALID)"))</f>
        <v>Perempuan</v>
      </c>
      <c r="R27" s="46" t="str">
        <f>IFERROR(CONCATENATE("VALID (",VLOOKUP(G27,'05_MASTER_KODE_PRODI'!B$3:F$5003,5,FALSE),")"),"N/A (BELUM VALID)")</f>
        <v>VALID (D-3 Kebidanan)</v>
      </c>
      <c r="S27" s="46" t="str">
        <f>IFERROR(VLOOKUP(J27,'05_MASTER_KODE_PRODI'!B$3:F$5003,3,FALSE),"N/A (BELUM VALID)")</f>
        <v>D-3</v>
      </c>
      <c r="T27" s="46" t="str">
        <f>IFERROR(VLOOKUP(J27,'05_MASTER_KODE_PRODI'!B$3:F$5003,4,FALSE),"N/A (BELUM VALID)")</f>
        <v>Kebidanan</v>
      </c>
      <c r="U27" s="354">
        <f t="shared" ref="U27:U54" si="11">IF(M27&lt;&gt;"N/A (BELUM VALID)",1,0)</f>
        <v>1</v>
      </c>
      <c r="V27" s="355">
        <f t="shared" si="7"/>
        <v>1</v>
      </c>
      <c r="W27" s="355">
        <f t="shared" si="8"/>
        <v>1</v>
      </c>
      <c r="X27" s="355">
        <f t="shared" ref="X27:X54" si="12">IF(R27&lt;&gt;"N/A (BELUM VALID)",1,0)</f>
        <v>1</v>
      </c>
      <c r="Y27" s="355">
        <f t="shared" ref="Y27:Y54" si="13">IF(T27&lt;&gt;"N/A (BELUM VALID)",1,0)</f>
        <v>1</v>
      </c>
      <c r="Z27" s="361">
        <f t="shared" ref="Z27:Z54" si="14">SUM(U27:Y27)/5*100</f>
        <v>100</v>
      </c>
    </row>
    <row r="28" spans="1:26">
      <c r="A28" s="533" t="s">
        <v>13526</v>
      </c>
      <c r="B28" s="534" t="s">
        <v>16675</v>
      </c>
      <c r="C28" s="534" t="s">
        <v>16676</v>
      </c>
      <c r="D28" s="535" t="s">
        <v>16677</v>
      </c>
      <c r="E28" s="481" t="s">
        <v>1662</v>
      </c>
      <c r="F28" s="536">
        <v>121</v>
      </c>
      <c r="G28" s="539">
        <v>13451</v>
      </c>
      <c r="H28" s="539">
        <v>2003</v>
      </c>
      <c r="I28" s="534" t="s">
        <v>9190</v>
      </c>
      <c r="J28" s="539">
        <v>13451</v>
      </c>
      <c r="K28" s="551"/>
      <c r="L28" s="552"/>
      <c r="M28" s="46" t="str">
        <f>IFERROR(CONCATENATE("VALID (",VLOOKUP(A28,'02_MASTER_KODE_FASYANKES'!B$3:M$20282,2,FALSE),")"),"N/A (BELUM VALID)")</f>
        <v>VALID (WONOSALAM  2)</v>
      </c>
      <c r="N28" s="352" t="str">
        <f>IFERROR(VLOOKUP(A28,'02_MASTER_KODE_FASYANKES'!B$3:M$20282,10,FALSE),"N/A (BELUM VALID)")</f>
        <v>JAWA TENGAH</v>
      </c>
      <c r="O28" s="352" t="str">
        <f>IFERROR(VLOOKUP(A28,'02_MASTER_KODE_FASYANKES'!B$3:M$20282,11,FALSE),"N/A (BELUM VALID)")</f>
        <v>DEMAK</v>
      </c>
      <c r="P28" s="352" t="str">
        <f t="shared" si="9"/>
        <v>VALID</v>
      </c>
      <c r="Q28" s="46" t="str">
        <f t="shared" si="10"/>
        <v>Perempuan</v>
      </c>
      <c r="R28" s="46" t="str">
        <f>IFERROR(CONCATENATE("VALID (",VLOOKUP(G28,'05_MASTER_KODE_PRODI'!B$3:F$5003,5,FALSE),")"),"N/A (BELUM VALID)")</f>
        <v>VALID (D-3 Kesehatan Lingkungan)</v>
      </c>
      <c r="S28" s="46" t="str">
        <f>IFERROR(VLOOKUP(J28,'05_MASTER_KODE_PRODI'!B$3:F$5003,3,FALSE),"N/A (BELUM VALID)")</f>
        <v>D-3</v>
      </c>
      <c r="T28" s="46" t="str">
        <f>IFERROR(VLOOKUP(J28,'05_MASTER_KODE_PRODI'!B$3:F$5003,4,FALSE),"N/A (BELUM VALID)")</f>
        <v>Kesehatan Lingkungan</v>
      </c>
      <c r="U28" s="354">
        <f t="shared" si="11"/>
        <v>1</v>
      </c>
      <c r="V28" s="355">
        <f t="shared" si="7"/>
        <v>1</v>
      </c>
      <c r="W28" s="355">
        <f t="shared" si="8"/>
        <v>1</v>
      </c>
      <c r="X28" s="355">
        <f t="shared" si="12"/>
        <v>1</v>
      </c>
      <c r="Y28" s="355">
        <f t="shared" si="13"/>
        <v>1</v>
      </c>
      <c r="Z28" s="361">
        <f t="shared" si="14"/>
        <v>100</v>
      </c>
    </row>
    <row r="29" spans="1:26">
      <c r="A29" s="533" t="s">
        <v>13526</v>
      </c>
      <c r="B29" s="534" t="s">
        <v>16679</v>
      </c>
      <c r="C29" s="534" t="s">
        <v>16680</v>
      </c>
      <c r="D29" s="535" t="s">
        <v>16681</v>
      </c>
      <c r="E29" s="481" t="s">
        <v>1662</v>
      </c>
      <c r="F29" s="536">
        <v>121</v>
      </c>
      <c r="G29" s="539">
        <v>15401</v>
      </c>
      <c r="H29" s="539">
        <v>2007</v>
      </c>
      <c r="I29" s="534" t="s">
        <v>8943</v>
      </c>
      <c r="J29" s="539">
        <v>15401</v>
      </c>
      <c r="K29" s="551"/>
      <c r="L29" s="552"/>
      <c r="M29" s="46" t="str">
        <f>IFERROR(CONCATENATE("VALID (",VLOOKUP(A29,'02_MASTER_KODE_FASYANKES'!B$3:M$20282,2,FALSE),")"),"N/A (BELUM VALID)")</f>
        <v>VALID (WONOSALAM  2)</v>
      </c>
      <c r="N29" s="352" t="str">
        <f>IFERROR(VLOOKUP(A29,'02_MASTER_KODE_FASYANKES'!B$3:M$20282,10,FALSE),"N/A (BELUM VALID)")</f>
        <v>JAWA TENGAH</v>
      </c>
      <c r="O29" s="352" t="str">
        <f>IFERROR(VLOOKUP(A29,'02_MASTER_KODE_FASYANKES'!B$3:M$20282,11,FALSE),"N/A (BELUM VALID)")</f>
        <v>DEMAK</v>
      </c>
      <c r="P29" s="352" t="str">
        <f t="shared" si="9"/>
        <v>VALID</v>
      </c>
      <c r="Q29" s="46" t="str">
        <f t="shared" si="10"/>
        <v>Perempuan</v>
      </c>
      <c r="R29" s="46" t="str">
        <f>IFERROR(CONCATENATE("VALID (",VLOOKUP(G29,'05_MASTER_KODE_PRODI'!B$3:F$5003,5,FALSE),")"),"N/A (BELUM VALID)")</f>
        <v>VALID (D-3 Kebidanan)</v>
      </c>
      <c r="S29" s="46" t="str">
        <f>IFERROR(VLOOKUP(J29,'05_MASTER_KODE_PRODI'!B$3:F$5003,3,FALSE),"N/A (BELUM VALID)")</f>
        <v>D-3</v>
      </c>
      <c r="T29" s="46" t="str">
        <f>IFERROR(VLOOKUP(J29,'05_MASTER_KODE_PRODI'!B$3:F$5003,4,FALSE),"N/A (BELUM VALID)")</f>
        <v>Kebidanan</v>
      </c>
      <c r="U29" s="354">
        <f t="shared" si="11"/>
        <v>1</v>
      </c>
      <c r="V29" s="355">
        <f t="shared" si="7"/>
        <v>1</v>
      </c>
      <c r="W29" s="355">
        <f t="shared" si="8"/>
        <v>1</v>
      </c>
      <c r="X29" s="355">
        <f t="shared" si="12"/>
        <v>1</v>
      </c>
      <c r="Y29" s="355">
        <f t="shared" si="13"/>
        <v>1</v>
      </c>
      <c r="Z29" s="361">
        <f t="shared" si="14"/>
        <v>100</v>
      </c>
    </row>
    <row r="30" spans="1:26">
      <c r="A30" s="533" t="s">
        <v>13526</v>
      </c>
      <c r="B30" s="534" t="s">
        <v>16684</v>
      </c>
      <c r="C30" s="534" t="s">
        <v>16685</v>
      </c>
      <c r="D30" s="535" t="s">
        <v>16686</v>
      </c>
      <c r="E30" s="481" t="s">
        <v>1662</v>
      </c>
      <c r="F30" s="536">
        <v>121</v>
      </c>
      <c r="G30" s="541" t="s">
        <v>16596</v>
      </c>
      <c r="H30" s="539">
        <v>1993</v>
      </c>
      <c r="I30" s="539" t="s">
        <v>16688</v>
      </c>
      <c r="J30" s="541" t="s">
        <v>16596</v>
      </c>
      <c r="K30" s="551"/>
      <c r="L30" s="552" t="s">
        <v>9334</v>
      </c>
      <c r="M30" s="46" t="str">
        <f>IFERROR(CONCATENATE("VALID (",VLOOKUP(A30,'02_MASTER_KODE_FASYANKES'!B$3:M$20282,2,FALSE),")"),"N/A (BELUM VALID)")</f>
        <v>VALID (WONOSALAM  2)</v>
      </c>
      <c r="N30" s="352" t="str">
        <f>IFERROR(VLOOKUP(A30,'02_MASTER_KODE_FASYANKES'!B$3:M$20282,10,FALSE),"N/A (BELUM VALID)")</f>
        <v>JAWA TENGAH</v>
      </c>
      <c r="O30" s="352" t="str">
        <f>IFERROR(VLOOKUP(A30,'02_MASTER_KODE_FASYANKES'!B$3:M$20282,11,FALSE),"N/A (BELUM VALID)")</f>
        <v>DEMAK</v>
      </c>
      <c r="P30" s="352" t="str">
        <f t="shared" si="9"/>
        <v>VALID</v>
      </c>
      <c r="Q30" s="46" t="str">
        <f t="shared" si="10"/>
        <v>Perempuan</v>
      </c>
      <c r="R30" s="46" t="str">
        <f>IFERROR(CONCATENATE("VALID (",VLOOKUP(G30,'05_MASTER_KODE_PRODI'!B$3:F$5003,5,FALSE),")"),"N/A (BELUM VALID)")</f>
        <v>N/A (BELUM VALID)</v>
      </c>
      <c r="S30" s="46" t="str">
        <f>IFERROR(VLOOKUP(J30,'05_MASTER_KODE_PRODI'!B$3:F$5003,3,FALSE),"N/A (BELUM VALID)")</f>
        <v>N/A (BELUM VALID)</v>
      </c>
      <c r="T30" s="46" t="str">
        <f>IFERROR(VLOOKUP(J30,'05_MASTER_KODE_PRODI'!B$3:F$5003,4,FALSE),"N/A (BELUM VALID)")</f>
        <v>N/A (BELUM VALID)</v>
      </c>
      <c r="U30" s="354">
        <f t="shared" si="11"/>
        <v>1</v>
      </c>
      <c r="V30" s="355">
        <f t="shared" si="7"/>
        <v>1</v>
      </c>
      <c r="W30" s="355">
        <f t="shared" si="8"/>
        <v>1</v>
      </c>
      <c r="X30" s="355">
        <f t="shared" si="12"/>
        <v>0</v>
      </c>
      <c r="Y30" s="355">
        <f t="shared" si="13"/>
        <v>0</v>
      </c>
      <c r="Z30" s="361">
        <f t="shared" si="14"/>
        <v>60</v>
      </c>
    </row>
    <row r="31" spans="1:26">
      <c r="A31" s="533" t="s">
        <v>13526</v>
      </c>
      <c r="B31" s="534" t="s">
        <v>16689</v>
      </c>
      <c r="C31" s="534" t="s">
        <v>16690</v>
      </c>
      <c r="D31" s="539" t="s">
        <v>16691</v>
      </c>
      <c r="E31" s="481" t="s">
        <v>1662</v>
      </c>
      <c r="F31" s="536">
        <v>121</v>
      </c>
      <c r="G31" s="539">
        <v>15401</v>
      </c>
      <c r="H31" s="539">
        <v>2010</v>
      </c>
      <c r="I31" s="534" t="s">
        <v>9174</v>
      </c>
      <c r="J31" s="539">
        <v>15401</v>
      </c>
      <c r="K31" s="551"/>
      <c r="L31" s="552"/>
      <c r="M31" s="46" t="str">
        <f>IFERROR(CONCATENATE("VALID (",VLOOKUP(A31,'02_MASTER_KODE_FASYANKES'!B$3:M$20282,2,FALSE),")"),"N/A (BELUM VALID)")</f>
        <v>VALID (WONOSALAM  2)</v>
      </c>
      <c r="N31" s="352" t="str">
        <f>IFERROR(VLOOKUP(A31,'02_MASTER_KODE_FASYANKES'!B$3:M$20282,10,FALSE),"N/A (BELUM VALID)")</f>
        <v>JAWA TENGAH</v>
      </c>
      <c r="O31" s="352" t="str">
        <f>IFERROR(VLOOKUP(A31,'02_MASTER_KODE_FASYANKES'!B$3:M$20282,11,FALSE),"N/A (BELUM VALID)")</f>
        <v>DEMAK</v>
      </c>
      <c r="P31" s="352" t="str">
        <f t="shared" si="9"/>
        <v>VALID</v>
      </c>
      <c r="Q31" s="46" t="str">
        <f t="shared" si="10"/>
        <v>Perempuan</v>
      </c>
      <c r="R31" s="46" t="str">
        <f>IFERROR(CONCATENATE("VALID (",VLOOKUP(G31,'05_MASTER_KODE_PRODI'!B$3:F$5003,5,FALSE),")"),"N/A (BELUM VALID)")</f>
        <v>VALID (D-3 Kebidanan)</v>
      </c>
      <c r="S31" s="46" t="str">
        <f>IFERROR(VLOOKUP(J31,'05_MASTER_KODE_PRODI'!B$3:F$5003,3,FALSE),"N/A (BELUM VALID)")</f>
        <v>D-3</v>
      </c>
      <c r="T31" s="46" t="str">
        <f>IFERROR(VLOOKUP(J31,'05_MASTER_KODE_PRODI'!B$3:F$5003,4,FALSE),"N/A (BELUM VALID)")</f>
        <v>Kebidanan</v>
      </c>
      <c r="U31" s="354">
        <f t="shared" si="11"/>
        <v>1</v>
      </c>
      <c r="V31" s="355">
        <f t="shared" si="7"/>
        <v>1</v>
      </c>
      <c r="W31" s="355">
        <f t="shared" si="8"/>
        <v>1</v>
      </c>
      <c r="X31" s="355">
        <f t="shared" si="12"/>
        <v>1</v>
      </c>
      <c r="Y31" s="355">
        <f t="shared" si="13"/>
        <v>1</v>
      </c>
      <c r="Z31" s="361">
        <f t="shared" si="14"/>
        <v>100</v>
      </c>
    </row>
    <row r="32" spans="1:26">
      <c r="A32" s="533" t="s">
        <v>13526</v>
      </c>
      <c r="B32" s="534" t="s">
        <v>16694</v>
      </c>
      <c r="C32" s="534" t="s">
        <v>16695</v>
      </c>
      <c r="D32" s="535" t="s">
        <v>16696</v>
      </c>
      <c r="E32" s="481" t="s">
        <v>1662</v>
      </c>
      <c r="F32" s="536">
        <v>121</v>
      </c>
      <c r="G32" s="539">
        <v>15401</v>
      </c>
      <c r="H32" s="539">
        <v>2009</v>
      </c>
      <c r="I32" s="534" t="s">
        <v>5182</v>
      </c>
      <c r="J32" s="539">
        <v>15401</v>
      </c>
      <c r="K32" s="551"/>
      <c r="L32" s="552"/>
      <c r="M32" s="46" t="str">
        <f>IFERROR(CONCATENATE("VALID (",VLOOKUP(A32,'02_MASTER_KODE_FASYANKES'!B$3:M$20282,2,FALSE),")"),"N/A (BELUM VALID)")</f>
        <v>VALID (WONOSALAM  2)</v>
      </c>
      <c r="N32" s="352" t="str">
        <f>IFERROR(VLOOKUP(A32,'02_MASTER_KODE_FASYANKES'!B$3:M$20282,10,FALSE),"N/A (BELUM VALID)")</f>
        <v>JAWA TENGAH</v>
      </c>
      <c r="O32" s="352" t="str">
        <f>IFERROR(VLOOKUP(A32,'02_MASTER_KODE_FASYANKES'!B$3:M$20282,11,FALSE),"N/A (BELUM VALID)")</f>
        <v>DEMAK</v>
      </c>
      <c r="P32" s="352" t="str">
        <f t="shared" si="9"/>
        <v>VALID</v>
      </c>
      <c r="Q32" s="46" t="str">
        <f t="shared" si="10"/>
        <v>Perempuan</v>
      </c>
      <c r="R32" s="46" t="str">
        <f>IFERROR(CONCATENATE("VALID (",VLOOKUP(G32,'05_MASTER_KODE_PRODI'!B$3:F$5003,5,FALSE),")"),"N/A (BELUM VALID)")</f>
        <v>VALID (D-3 Kebidanan)</v>
      </c>
      <c r="S32" s="46" t="str">
        <f>IFERROR(VLOOKUP(J32,'05_MASTER_KODE_PRODI'!B$3:F$5003,3,FALSE),"N/A (BELUM VALID)")</f>
        <v>D-3</v>
      </c>
      <c r="T32" s="46" t="str">
        <f>IFERROR(VLOOKUP(J32,'05_MASTER_KODE_PRODI'!B$3:F$5003,4,FALSE),"N/A (BELUM VALID)")</f>
        <v>Kebidanan</v>
      </c>
      <c r="U32" s="354">
        <f t="shared" si="11"/>
        <v>1</v>
      </c>
      <c r="V32" s="355">
        <f t="shared" si="7"/>
        <v>1</v>
      </c>
      <c r="W32" s="355">
        <f t="shared" si="8"/>
        <v>1</v>
      </c>
      <c r="X32" s="355">
        <f t="shared" si="12"/>
        <v>1</v>
      </c>
      <c r="Y32" s="355">
        <f t="shared" si="13"/>
        <v>1</v>
      </c>
      <c r="Z32" s="361">
        <f t="shared" si="14"/>
        <v>100</v>
      </c>
    </row>
    <row r="33" spans="1:26">
      <c r="A33" s="533" t="s">
        <v>13526</v>
      </c>
      <c r="B33" s="534" t="s">
        <v>16698</v>
      </c>
      <c r="C33" s="534" t="s">
        <v>16699</v>
      </c>
      <c r="D33" s="535" t="s">
        <v>16700</v>
      </c>
      <c r="E33" s="481" t="s">
        <v>1662</v>
      </c>
      <c r="F33" s="536">
        <v>121</v>
      </c>
      <c r="G33" s="539" t="s">
        <v>16702</v>
      </c>
      <c r="H33" s="539">
        <v>1994</v>
      </c>
      <c r="I33" s="539" t="s">
        <v>16703</v>
      </c>
      <c r="J33" s="539" t="s">
        <v>16702</v>
      </c>
      <c r="K33" s="551"/>
      <c r="L33" s="552"/>
      <c r="M33" s="46" t="str">
        <f>IFERROR(CONCATENATE("VALID (",VLOOKUP(A33,'02_MASTER_KODE_FASYANKES'!B$3:M$20282,2,FALSE),")"),"N/A (BELUM VALID)")</f>
        <v>VALID (WONOSALAM  2)</v>
      </c>
      <c r="N33" s="352" t="str">
        <f>IFERROR(VLOOKUP(A33,'02_MASTER_KODE_FASYANKES'!B$3:M$20282,10,FALSE),"N/A (BELUM VALID)")</f>
        <v>JAWA TENGAH</v>
      </c>
      <c r="O33" s="352" t="str">
        <f>IFERROR(VLOOKUP(A33,'02_MASTER_KODE_FASYANKES'!B$3:M$20282,11,FALSE),"N/A (BELUM VALID)")</f>
        <v>DEMAK</v>
      </c>
      <c r="P33" s="352" t="str">
        <f t="shared" si="9"/>
        <v>VALID</v>
      </c>
      <c r="Q33" s="46" t="str">
        <f t="shared" si="10"/>
        <v>Perempuan</v>
      </c>
      <c r="R33" s="46" t="str">
        <f>IFERROR(CONCATENATE("VALID (",VLOOKUP(G33,'05_MASTER_KODE_PRODI'!B$3:F$5003,5,FALSE),")"),"N/A (BELUM VALID)")</f>
        <v>N/A (BELUM VALID)</v>
      </c>
      <c r="S33" s="46" t="str">
        <f>IFERROR(VLOOKUP(J33,'05_MASTER_KODE_PRODI'!B$3:F$5003,3,FALSE),"N/A (BELUM VALID)")</f>
        <v>N/A (BELUM VALID)</v>
      </c>
      <c r="T33" s="46" t="str">
        <f>IFERROR(VLOOKUP(J33,'05_MASTER_KODE_PRODI'!B$3:F$5003,4,FALSE),"N/A (BELUM VALID)")</f>
        <v>N/A (BELUM VALID)</v>
      </c>
      <c r="U33" s="354">
        <f t="shared" si="11"/>
        <v>1</v>
      </c>
      <c r="V33" s="355">
        <f t="shared" si="7"/>
        <v>1</v>
      </c>
      <c r="W33" s="355">
        <f t="shared" si="8"/>
        <v>1</v>
      </c>
      <c r="X33" s="355">
        <f t="shared" si="12"/>
        <v>0</v>
      </c>
      <c r="Y33" s="355">
        <f t="shared" si="13"/>
        <v>0</v>
      </c>
      <c r="Z33" s="361">
        <f t="shared" si="14"/>
        <v>60</v>
      </c>
    </row>
    <row r="34" spans="1:26">
      <c r="A34" s="533" t="s">
        <v>13526</v>
      </c>
      <c r="B34" s="534" t="s">
        <v>16704</v>
      </c>
      <c r="C34" s="534" t="s">
        <v>16705</v>
      </c>
      <c r="D34" s="535" t="s">
        <v>16706</v>
      </c>
      <c r="E34" s="481" t="s">
        <v>1662</v>
      </c>
      <c r="F34" s="536">
        <v>121</v>
      </c>
      <c r="G34" s="326">
        <v>13201</v>
      </c>
      <c r="H34" s="539">
        <v>2015</v>
      </c>
      <c r="I34" s="520" t="s">
        <v>4918</v>
      </c>
      <c r="J34" s="326">
        <v>13201</v>
      </c>
      <c r="K34" s="551"/>
      <c r="L34" s="552"/>
      <c r="M34" s="46" t="str">
        <f>IFERROR(CONCATENATE("VALID (",VLOOKUP(A34,'02_MASTER_KODE_FASYANKES'!B$3:M$20282,2,FALSE),")"),"N/A (BELUM VALID)")</f>
        <v>VALID (WONOSALAM  2)</v>
      </c>
      <c r="N34" s="352" t="str">
        <f>IFERROR(VLOOKUP(A34,'02_MASTER_KODE_FASYANKES'!B$3:M$20282,10,FALSE),"N/A (BELUM VALID)")</f>
        <v>JAWA TENGAH</v>
      </c>
      <c r="O34" s="352" t="str">
        <f>IFERROR(VLOOKUP(A34,'02_MASTER_KODE_FASYANKES'!B$3:M$20282,11,FALSE),"N/A (BELUM VALID)")</f>
        <v>DEMAK</v>
      </c>
      <c r="P34" s="352" t="str">
        <f t="shared" si="9"/>
        <v>VALID</v>
      </c>
      <c r="Q34" s="46" t="str">
        <f t="shared" si="10"/>
        <v>Perempuan</v>
      </c>
      <c r="R34" s="46" t="str">
        <f>IFERROR(CONCATENATE("VALID (",VLOOKUP(G34,'05_MASTER_KODE_PRODI'!B$3:F$5003,5,FALSE),")"),"N/A (BELUM VALID)")</f>
        <v>VALID (S-1 Kesehatan Masyarakat)</v>
      </c>
      <c r="S34" s="46" t="str">
        <f>IFERROR(VLOOKUP(J34,'05_MASTER_KODE_PRODI'!B$3:F$5003,3,FALSE),"N/A (BELUM VALID)")</f>
        <v>S-1</v>
      </c>
      <c r="T34" s="46" t="str">
        <f>IFERROR(VLOOKUP(J34,'05_MASTER_KODE_PRODI'!B$3:F$5003,4,FALSE),"N/A (BELUM VALID)")</f>
        <v>Kesehatan Masyarakat</v>
      </c>
      <c r="U34" s="354">
        <f t="shared" si="11"/>
        <v>1</v>
      </c>
      <c r="V34" s="355">
        <f t="shared" si="7"/>
        <v>1</v>
      </c>
      <c r="W34" s="355">
        <f t="shared" si="8"/>
        <v>1</v>
      </c>
      <c r="X34" s="355">
        <f t="shared" si="12"/>
        <v>1</v>
      </c>
      <c r="Y34" s="355">
        <f t="shared" si="13"/>
        <v>1</v>
      </c>
      <c r="Z34" s="361">
        <f t="shared" si="14"/>
        <v>100</v>
      </c>
    </row>
    <row r="35" spans="1:26">
      <c r="A35" s="533" t="s">
        <v>13526</v>
      </c>
      <c r="B35" s="534" t="s">
        <v>16709</v>
      </c>
      <c r="C35" s="534" t="s">
        <v>16710</v>
      </c>
      <c r="D35" s="535" t="s">
        <v>16711</v>
      </c>
      <c r="E35" s="481" t="s">
        <v>1662</v>
      </c>
      <c r="F35" s="536">
        <v>121</v>
      </c>
      <c r="G35" s="539">
        <v>12402</v>
      </c>
      <c r="H35" s="539">
        <v>2005</v>
      </c>
      <c r="I35" s="534" t="s">
        <v>9190</v>
      </c>
      <c r="J35" s="539">
        <v>12402</v>
      </c>
      <c r="K35" s="551" t="s">
        <v>16757</v>
      </c>
      <c r="L35" s="552" t="s">
        <v>9334</v>
      </c>
      <c r="M35" s="46" t="str">
        <f>IFERROR(CONCATENATE("VALID (",VLOOKUP(A35,'02_MASTER_KODE_FASYANKES'!B$3:M$20282,2,FALSE),")"),"N/A (BELUM VALID)")</f>
        <v>VALID (WONOSALAM  2)</v>
      </c>
      <c r="N35" s="352" t="str">
        <f>IFERROR(VLOOKUP(A35,'02_MASTER_KODE_FASYANKES'!B$3:M$20282,10,FALSE),"N/A (BELUM VALID)")</f>
        <v>JAWA TENGAH</v>
      </c>
      <c r="O35" s="352" t="str">
        <f>IFERROR(VLOOKUP(A35,'02_MASTER_KODE_FASYANKES'!B$3:M$20282,11,FALSE),"N/A (BELUM VALID)")</f>
        <v>DEMAK</v>
      </c>
      <c r="P35" s="352" t="str">
        <f t="shared" si="9"/>
        <v>VALID</v>
      </c>
      <c r="Q35" s="46" t="str">
        <f t="shared" si="10"/>
        <v>Perempuan</v>
      </c>
      <c r="R35" s="46" t="str">
        <f>IFERROR(CONCATENATE("VALID (",VLOOKUP(G35,'05_MASTER_KODE_PRODI'!B$3:F$5003,5,FALSE),")"),"N/A (BELUM VALID)")</f>
        <v>VALID (D-3 Kesehatan Gigi dan Mulut (Keperawatan Gigi))</v>
      </c>
      <c r="S35" s="46" t="str">
        <f>IFERROR(VLOOKUP(J35,'05_MASTER_KODE_PRODI'!B$3:F$5003,3,FALSE),"N/A (BELUM VALID)")</f>
        <v>D-3</v>
      </c>
      <c r="T35" s="46" t="str">
        <f>IFERROR(VLOOKUP(J35,'05_MASTER_KODE_PRODI'!B$3:F$5003,4,FALSE),"N/A (BELUM VALID)")</f>
        <v>Kesehatan Gigi dan Mulut (Keperawatan Gigi)</v>
      </c>
      <c r="U35" s="354">
        <f t="shared" si="11"/>
        <v>1</v>
      </c>
      <c r="V35" s="355">
        <f t="shared" si="7"/>
        <v>1</v>
      </c>
      <c r="W35" s="355">
        <f t="shared" si="8"/>
        <v>1</v>
      </c>
      <c r="X35" s="355">
        <f t="shared" si="12"/>
        <v>1</v>
      </c>
      <c r="Y35" s="355">
        <f t="shared" si="13"/>
        <v>1</v>
      </c>
      <c r="Z35" s="361">
        <f t="shared" si="14"/>
        <v>100</v>
      </c>
    </row>
    <row r="36" spans="1:26">
      <c r="A36" s="533" t="s">
        <v>13526</v>
      </c>
      <c r="B36" s="534" t="s">
        <v>16713</v>
      </c>
      <c r="C36" s="534" t="s">
        <v>16714</v>
      </c>
      <c r="D36" s="535" t="s">
        <v>16715</v>
      </c>
      <c r="E36" s="481" t="s">
        <v>1662</v>
      </c>
      <c r="F36" s="536">
        <v>121</v>
      </c>
      <c r="G36" s="539">
        <v>15401</v>
      </c>
      <c r="H36" s="539">
        <v>2012</v>
      </c>
      <c r="I36" s="534" t="s">
        <v>5165</v>
      </c>
      <c r="J36" s="539">
        <v>15401</v>
      </c>
      <c r="K36" s="347"/>
      <c r="L36" s="347"/>
      <c r="M36" s="46" t="str">
        <f>IFERROR(CONCATENATE("VALID (",VLOOKUP(A36,'02_MASTER_KODE_FASYANKES'!B$3:M$20282,2,FALSE),")"),"N/A (BELUM VALID)")</f>
        <v>VALID (WONOSALAM  2)</v>
      </c>
      <c r="N36" s="352" t="str">
        <f>IFERROR(VLOOKUP(A36,'02_MASTER_KODE_FASYANKES'!B$3:M$20282,10,FALSE),"N/A (BELUM VALID)")</f>
        <v>JAWA TENGAH</v>
      </c>
      <c r="O36" s="352" t="str">
        <f>IFERROR(VLOOKUP(A36,'02_MASTER_KODE_FASYANKES'!B$3:M$20282,11,FALSE),"N/A (BELUM VALID)")</f>
        <v>DEMAK</v>
      </c>
      <c r="P36" s="352" t="str">
        <f t="shared" si="9"/>
        <v>VALID</v>
      </c>
      <c r="Q36" s="46" t="str">
        <f t="shared" si="10"/>
        <v>Perempuan</v>
      </c>
      <c r="R36" s="46" t="str">
        <f>IFERROR(CONCATENATE("VALID (",VLOOKUP(G36,'05_MASTER_KODE_PRODI'!B$3:F$5003,5,FALSE),")"),"N/A (BELUM VALID)")</f>
        <v>VALID (D-3 Kebidanan)</v>
      </c>
      <c r="S36" s="46" t="str">
        <f>IFERROR(VLOOKUP(J36,'05_MASTER_KODE_PRODI'!B$3:F$5003,3,FALSE),"N/A (BELUM VALID)")</f>
        <v>D-3</v>
      </c>
      <c r="T36" s="46" t="str">
        <f>IFERROR(VLOOKUP(J36,'05_MASTER_KODE_PRODI'!B$3:F$5003,4,FALSE),"N/A (BELUM VALID)")</f>
        <v>Kebidanan</v>
      </c>
      <c r="U36" s="354">
        <f t="shared" si="11"/>
        <v>1</v>
      </c>
      <c r="V36" s="355">
        <f t="shared" si="7"/>
        <v>1</v>
      </c>
      <c r="W36" s="355">
        <f t="shared" si="8"/>
        <v>1</v>
      </c>
      <c r="X36" s="355">
        <f t="shared" si="12"/>
        <v>1</v>
      </c>
      <c r="Y36" s="355">
        <f t="shared" si="13"/>
        <v>1</v>
      </c>
      <c r="Z36" s="361">
        <f t="shared" si="14"/>
        <v>100</v>
      </c>
    </row>
    <row r="37" spans="1:26">
      <c r="A37" s="533" t="s">
        <v>13526</v>
      </c>
      <c r="B37" s="534" t="s">
        <v>16717</v>
      </c>
      <c r="C37" s="534" t="s">
        <v>16718</v>
      </c>
      <c r="D37" s="535" t="s">
        <v>16719</v>
      </c>
      <c r="E37" s="481" t="s">
        <v>1662</v>
      </c>
      <c r="F37" s="536">
        <v>121</v>
      </c>
      <c r="G37" s="539">
        <v>15401</v>
      </c>
      <c r="H37" s="539">
        <v>2012</v>
      </c>
      <c r="I37" s="534" t="s">
        <v>5165</v>
      </c>
      <c r="J37" s="539">
        <v>15401</v>
      </c>
      <c r="K37" s="347"/>
      <c r="L37" s="347"/>
      <c r="M37" s="46" t="str">
        <f>IFERROR(CONCATENATE("VALID (",VLOOKUP(A37,'02_MASTER_KODE_FASYANKES'!B$3:M$20282,2,FALSE),")"),"N/A (BELUM VALID)")</f>
        <v>VALID (WONOSALAM  2)</v>
      </c>
      <c r="N37" s="352" t="str">
        <f>IFERROR(VLOOKUP(A37,'02_MASTER_KODE_FASYANKES'!B$3:M$20282,10,FALSE),"N/A (BELUM VALID)")</f>
        <v>JAWA TENGAH</v>
      </c>
      <c r="O37" s="352" t="str">
        <f>IFERROR(VLOOKUP(A37,'02_MASTER_KODE_FASYANKES'!B$3:M$20282,11,FALSE),"N/A (BELUM VALID)")</f>
        <v>DEMAK</v>
      </c>
      <c r="P37" s="352" t="str">
        <f t="shared" si="9"/>
        <v>VALID</v>
      </c>
      <c r="Q37" s="46" t="str">
        <f t="shared" si="10"/>
        <v>Perempuan</v>
      </c>
      <c r="R37" s="46" t="str">
        <f>IFERROR(CONCATENATE("VALID (",VLOOKUP(G37,'05_MASTER_KODE_PRODI'!B$3:F$5003,5,FALSE),")"),"N/A (BELUM VALID)")</f>
        <v>VALID (D-3 Kebidanan)</v>
      </c>
      <c r="S37" s="46" t="str">
        <f>IFERROR(VLOOKUP(J37,'05_MASTER_KODE_PRODI'!B$3:F$5003,3,FALSE),"N/A (BELUM VALID)")</f>
        <v>D-3</v>
      </c>
      <c r="T37" s="46" t="str">
        <f>IFERROR(VLOOKUP(J37,'05_MASTER_KODE_PRODI'!B$3:F$5003,4,FALSE),"N/A (BELUM VALID)")</f>
        <v>Kebidanan</v>
      </c>
      <c r="U37" s="354">
        <f t="shared" si="11"/>
        <v>1</v>
      </c>
      <c r="V37" s="355">
        <f t="shared" si="7"/>
        <v>1</v>
      </c>
      <c r="W37" s="355">
        <f t="shared" si="8"/>
        <v>1</v>
      </c>
      <c r="X37" s="355">
        <f t="shared" si="12"/>
        <v>1</v>
      </c>
      <c r="Y37" s="355">
        <f t="shared" si="13"/>
        <v>1</v>
      </c>
      <c r="Z37" s="361">
        <f t="shared" si="14"/>
        <v>100</v>
      </c>
    </row>
    <row r="38" spans="1:26">
      <c r="A38" s="533" t="s">
        <v>13526</v>
      </c>
      <c r="B38" s="534" t="s">
        <v>16721</v>
      </c>
      <c r="C38" s="534" t="s">
        <v>16722</v>
      </c>
      <c r="D38" s="535" t="s">
        <v>16723</v>
      </c>
      <c r="E38" s="481" t="s">
        <v>1661</v>
      </c>
      <c r="F38" s="536">
        <v>121</v>
      </c>
      <c r="G38" s="539" t="s">
        <v>580</v>
      </c>
      <c r="H38" s="539">
        <v>1999</v>
      </c>
      <c r="I38" s="539"/>
      <c r="J38" s="539" t="s">
        <v>580</v>
      </c>
      <c r="K38" s="347"/>
      <c r="L38" s="347"/>
      <c r="M38" s="46" t="str">
        <f>IFERROR(CONCATENATE("VALID (",VLOOKUP(A38,'02_MASTER_KODE_FASYANKES'!B$3:M$20282,2,FALSE),")"),"N/A (BELUM VALID)")</f>
        <v>VALID (WONOSALAM  2)</v>
      </c>
      <c r="N38" s="352" t="str">
        <f>IFERROR(VLOOKUP(A38,'02_MASTER_KODE_FASYANKES'!B$3:M$20282,10,FALSE),"N/A (BELUM VALID)")</f>
        <v>JAWA TENGAH</v>
      </c>
      <c r="O38" s="352" t="str">
        <f>IFERROR(VLOOKUP(A38,'02_MASTER_KODE_FASYANKES'!B$3:M$20282,11,FALSE),"N/A (BELUM VALID)")</f>
        <v>DEMAK</v>
      </c>
      <c r="P38" s="352" t="str">
        <f t="shared" si="9"/>
        <v>VALID</v>
      </c>
      <c r="Q38" s="46" t="str">
        <f t="shared" si="10"/>
        <v>Laki-Laki</v>
      </c>
      <c r="R38" s="46" t="str">
        <f>IFERROR(CONCATENATE("VALID (",VLOOKUP(G38,'05_MASTER_KODE_PRODI'!B$3:F$5003,5,FALSE),")"),"N/A (BELUM VALID)")</f>
        <v>VALID (SMA / Setara Sekolah Menengah Atas)</v>
      </c>
      <c r="S38" s="46" t="str">
        <f>IFERROR(VLOOKUP(J38,'05_MASTER_KODE_PRODI'!B$3:F$5003,3,FALSE),"N/A (BELUM VALID)")</f>
        <v>SMA / Setara</v>
      </c>
      <c r="T38" s="46" t="str">
        <f>IFERROR(VLOOKUP(J38,'05_MASTER_KODE_PRODI'!B$3:F$5003,4,FALSE),"N/A (BELUM VALID)")</f>
        <v>Sekolah Menengah Atas</v>
      </c>
      <c r="U38" s="354">
        <f t="shared" si="11"/>
        <v>1</v>
      </c>
      <c r="V38" s="355">
        <f t="shared" si="7"/>
        <v>1</v>
      </c>
      <c r="W38" s="355">
        <f t="shared" si="8"/>
        <v>1</v>
      </c>
      <c r="X38" s="355">
        <f t="shared" si="12"/>
        <v>1</v>
      </c>
      <c r="Y38" s="355">
        <f t="shared" si="13"/>
        <v>1</v>
      </c>
      <c r="Z38" s="361">
        <f t="shared" si="14"/>
        <v>100</v>
      </c>
    </row>
    <row r="39" spans="1:26">
      <c r="A39" s="533" t="s">
        <v>13526</v>
      </c>
      <c r="B39" s="543" t="s">
        <v>16726</v>
      </c>
      <c r="C39" s="534" t="s">
        <v>16727</v>
      </c>
      <c r="D39" s="544" t="s">
        <v>16728</v>
      </c>
      <c r="E39" s="481" t="s">
        <v>1662</v>
      </c>
      <c r="F39" s="536">
        <v>121</v>
      </c>
      <c r="G39" s="539">
        <v>15401</v>
      </c>
      <c r="H39" s="539">
        <v>2009</v>
      </c>
      <c r="I39" s="534" t="s">
        <v>9190</v>
      </c>
      <c r="J39" s="539">
        <v>15401</v>
      </c>
      <c r="K39" s="347"/>
      <c r="L39" s="347"/>
      <c r="M39" s="46" t="str">
        <f>IFERROR(CONCATENATE("VALID (",VLOOKUP(A39,'02_MASTER_KODE_FASYANKES'!B$3:M$20282,2,FALSE),")"),"N/A (BELUM VALID)")</f>
        <v>VALID (WONOSALAM  2)</v>
      </c>
      <c r="N39" s="352" t="str">
        <f>IFERROR(VLOOKUP(A39,'02_MASTER_KODE_FASYANKES'!B$3:M$20282,10,FALSE),"N/A (BELUM VALID)")</f>
        <v>JAWA TENGAH</v>
      </c>
      <c r="O39" s="352" t="str">
        <f>IFERROR(VLOOKUP(A39,'02_MASTER_KODE_FASYANKES'!B$3:M$20282,11,FALSE),"N/A (BELUM VALID)")</f>
        <v>DEMAK</v>
      </c>
      <c r="P39" s="352" t="str">
        <f t="shared" si="9"/>
        <v>VALID</v>
      </c>
      <c r="Q39" s="46" t="str">
        <f t="shared" si="10"/>
        <v>Perempuan</v>
      </c>
      <c r="R39" s="46" t="str">
        <f>IFERROR(CONCATENATE("VALID (",VLOOKUP(G39,'05_MASTER_KODE_PRODI'!B$3:F$5003,5,FALSE),")"),"N/A (BELUM VALID)")</f>
        <v>VALID (D-3 Kebidanan)</v>
      </c>
      <c r="S39" s="46" t="str">
        <f>IFERROR(VLOOKUP(J39,'05_MASTER_KODE_PRODI'!B$3:F$5003,3,FALSE),"N/A (BELUM VALID)")</f>
        <v>D-3</v>
      </c>
      <c r="T39" s="46" t="str">
        <f>IFERROR(VLOOKUP(J39,'05_MASTER_KODE_PRODI'!B$3:F$5003,4,FALSE),"N/A (BELUM VALID)")</f>
        <v>Kebidanan</v>
      </c>
      <c r="U39" s="354">
        <f t="shared" si="11"/>
        <v>1</v>
      </c>
      <c r="V39" s="355">
        <f t="shared" si="7"/>
        <v>1</v>
      </c>
      <c r="W39" s="355">
        <f t="shared" si="8"/>
        <v>1</v>
      </c>
      <c r="X39" s="355">
        <f t="shared" si="12"/>
        <v>1</v>
      </c>
      <c r="Y39" s="355">
        <f t="shared" si="13"/>
        <v>1</v>
      </c>
      <c r="Z39" s="361">
        <f t="shared" si="14"/>
        <v>100</v>
      </c>
    </row>
    <row r="40" spans="1:26">
      <c r="A40" s="533" t="s">
        <v>13526</v>
      </c>
      <c r="B40" s="546" t="s">
        <v>16731</v>
      </c>
      <c r="C40" s="545" t="s">
        <v>16732</v>
      </c>
      <c r="D40" s="539" t="s">
        <v>16733</v>
      </c>
      <c r="E40" s="481" t="s">
        <v>1662</v>
      </c>
      <c r="F40" s="536">
        <v>121</v>
      </c>
      <c r="G40" s="539">
        <v>15401</v>
      </c>
      <c r="H40" s="539">
        <v>2009</v>
      </c>
      <c r="I40" s="534" t="s">
        <v>5167</v>
      </c>
      <c r="J40" s="539">
        <v>15401</v>
      </c>
      <c r="K40" s="347"/>
      <c r="L40" s="347"/>
      <c r="M40" s="46" t="str">
        <f>IFERROR(CONCATENATE("VALID (",VLOOKUP(A40,'02_MASTER_KODE_FASYANKES'!B$3:M$20282,2,FALSE),")"),"N/A (BELUM VALID)")</f>
        <v>VALID (WONOSALAM  2)</v>
      </c>
      <c r="N40" s="352" t="str">
        <f>IFERROR(VLOOKUP(A40,'02_MASTER_KODE_FASYANKES'!B$3:M$20282,10,FALSE),"N/A (BELUM VALID)")</f>
        <v>JAWA TENGAH</v>
      </c>
      <c r="O40" s="352" t="str">
        <f>IFERROR(VLOOKUP(A40,'02_MASTER_KODE_FASYANKES'!B$3:M$20282,11,FALSE),"N/A (BELUM VALID)")</f>
        <v>DEMAK</v>
      </c>
      <c r="P40" s="352" t="str">
        <f t="shared" si="9"/>
        <v>VALID</v>
      </c>
      <c r="Q40" s="46" t="str">
        <f t="shared" si="10"/>
        <v>Perempuan</v>
      </c>
      <c r="R40" s="46" t="str">
        <f>IFERROR(CONCATENATE("VALID (",VLOOKUP(G40,'05_MASTER_KODE_PRODI'!B$3:F$5003,5,FALSE),")"),"N/A (BELUM VALID)")</f>
        <v>VALID (D-3 Kebidanan)</v>
      </c>
      <c r="S40" s="46" t="str">
        <f>IFERROR(VLOOKUP(J40,'05_MASTER_KODE_PRODI'!B$3:F$5003,3,FALSE),"N/A (BELUM VALID)")</f>
        <v>D-3</v>
      </c>
      <c r="T40" s="46" t="str">
        <f>IFERROR(VLOOKUP(J40,'05_MASTER_KODE_PRODI'!B$3:F$5003,4,FALSE),"N/A (BELUM VALID)")</f>
        <v>Kebidanan</v>
      </c>
      <c r="U40" s="354">
        <f t="shared" si="11"/>
        <v>1</v>
      </c>
      <c r="V40" s="355">
        <f t="shared" si="7"/>
        <v>1</v>
      </c>
      <c r="W40" s="355">
        <f t="shared" si="8"/>
        <v>1</v>
      </c>
      <c r="X40" s="355">
        <f t="shared" si="12"/>
        <v>1</v>
      </c>
      <c r="Y40" s="355">
        <f t="shared" si="13"/>
        <v>1</v>
      </c>
      <c r="Z40" s="361">
        <f t="shared" si="14"/>
        <v>100</v>
      </c>
    </row>
    <row r="41" spans="1:26">
      <c r="A41" s="533" t="s">
        <v>13526</v>
      </c>
      <c r="B41" s="534" t="s">
        <v>16735</v>
      </c>
      <c r="C41" s="534" t="s">
        <v>16736</v>
      </c>
      <c r="D41" s="544" t="s">
        <v>16737</v>
      </c>
      <c r="E41" s="481" t="s">
        <v>1662</v>
      </c>
      <c r="F41" s="481">
        <v>131</v>
      </c>
      <c r="G41" s="539">
        <v>15401</v>
      </c>
      <c r="H41" s="539">
        <v>2001</v>
      </c>
      <c r="I41" s="534" t="s">
        <v>8943</v>
      </c>
      <c r="J41" s="539">
        <v>15401</v>
      </c>
      <c r="K41" s="347"/>
      <c r="L41" s="347"/>
      <c r="M41" s="46" t="str">
        <f>IFERROR(CONCATENATE("VALID (",VLOOKUP(A41,'02_MASTER_KODE_FASYANKES'!B$3:M$20282,2,FALSE),")"),"N/A (BELUM VALID)")</f>
        <v>VALID (WONOSALAM  2)</v>
      </c>
      <c r="N41" s="352" t="str">
        <f>IFERROR(VLOOKUP(A41,'02_MASTER_KODE_FASYANKES'!B$3:M$20282,10,FALSE),"N/A (BELUM VALID)")</f>
        <v>JAWA TENGAH</v>
      </c>
      <c r="O41" s="352" t="str">
        <f>IFERROR(VLOOKUP(A41,'02_MASTER_KODE_FASYANKES'!B$3:M$20282,11,FALSE),"N/A (BELUM VALID)")</f>
        <v>DEMAK</v>
      </c>
      <c r="P41" s="352" t="str">
        <f t="shared" si="9"/>
        <v>VALID</v>
      </c>
      <c r="Q41" s="46" t="str">
        <f t="shared" si="10"/>
        <v>Perempuan</v>
      </c>
      <c r="R41" s="46" t="str">
        <f>IFERROR(CONCATENATE("VALID (",VLOOKUP(G41,'05_MASTER_KODE_PRODI'!B$3:F$5003,5,FALSE),")"),"N/A (BELUM VALID)")</f>
        <v>VALID (D-3 Kebidanan)</v>
      </c>
      <c r="S41" s="46" t="str">
        <f>IFERROR(VLOOKUP(J41,'05_MASTER_KODE_PRODI'!B$3:F$5003,3,FALSE),"N/A (BELUM VALID)")</f>
        <v>D-3</v>
      </c>
      <c r="T41" s="46" t="str">
        <f>IFERROR(VLOOKUP(J41,'05_MASTER_KODE_PRODI'!B$3:F$5003,4,FALSE),"N/A (BELUM VALID)")</f>
        <v>Kebidanan</v>
      </c>
      <c r="U41" s="354">
        <f t="shared" si="11"/>
        <v>1</v>
      </c>
      <c r="V41" s="355">
        <f t="shared" si="7"/>
        <v>1</v>
      </c>
      <c r="W41" s="355">
        <f t="shared" si="8"/>
        <v>1</v>
      </c>
      <c r="X41" s="355">
        <f t="shared" si="12"/>
        <v>1</v>
      </c>
      <c r="Y41" s="355">
        <f t="shared" si="13"/>
        <v>1</v>
      </c>
      <c r="Z41" s="361">
        <f t="shared" si="14"/>
        <v>100</v>
      </c>
    </row>
    <row r="42" spans="1:26">
      <c r="A42" s="533" t="s">
        <v>13526</v>
      </c>
      <c r="B42" s="534" t="s">
        <v>16738</v>
      </c>
      <c r="C42" s="539"/>
      <c r="D42" s="535" t="s">
        <v>16739</v>
      </c>
      <c r="E42" s="481" t="s">
        <v>1662</v>
      </c>
      <c r="F42" s="481">
        <v>142</v>
      </c>
      <c r="G42" s="326">
        <v>13201</v>
      </c>
      <c r="H42" s="539">
        <v>2012</v>
      </c>
      <c r="I42" s="559">
        <v>1347</v>
      </c>
      <c r="J42" s="326">
        <v>13201</v>
      </c>
      <c r="K42" s="347"/>
      <c r="L42" s="347"/>
      <c r="M42" s="46" t="str">
        <f>IFERROR(CONCATENATE("VALID (",VLOOKUP(A42,'02_MASTER_KODE_FASYANKES'!B$3:M$20282,2,FALSE),")"),"N/A (BELUM VALID)")</f>
        <v>VALID (WONOSALAM  2)</v>
      </c>
      <c r="N42" s="352" t="str">
        <f>IFERROR(VLOOKUP(A42,'02_MASTER_KODE_FASYANKES'!B$3:M$20282,10,FALSE),"N/A (BELUM VALID)")</f>
        <v>JAWA TENGAH</v>
      </c>
      <c r="O42" s="352" t="str">
        <f>IFERROR(VLOOKUP(A42,'02_MASTER_KODE_FASYANKES'!B$3:M$20282,11,FALSE),"N/A (BELUM VALID)")</f>
        <v>DEMAK</v>
      </c>
      <c r="P42" s="352" t="str">
        <f t="shared" si="9"/>
        <v>VALID</v>
      </c>
      <c r="Q42" s="46" t="str">
        <f t="shared" si="10"/>
        <v>Perempuan</v>
      </c>
      <c r="R42" s="46" t="str">
        <f>IFERROR(CONCATENATE("VALID (",VLOOKUP(G42,'05_MASTER_KODE_PRODI'!B$3:F$5003,5,FALSE),")"),"N/A (BELUM VALID)")</f>
        <v>VALID (S-1 Kesehatan Masyarakat)</v>
      </c>
      <c r="S42" s="46" t="str">
        <f>IFERROR(VLOOKUP(J42,'05_MASTER_KODE_PRODI'!B$3:F$5003,3,FALSE),"N/A (BELUM VALID)")</f>
        <v>S-1</v>
      </c>
      <c r="T42" s="46" t="str">
        <f>IFERROR(VLOOKUP(J42,'05_MASTER_KODE_PRODI'!B$3:F$5003,4,FALSE),"N/A (BELUM VALID)")</f>
        <v>Kesehatan Masyarakat</v>
      </c>
      <c r="U42" s="354">
        <f t="shared" si="11"/>
        <v>1</v>
      </c>
      <c r="V42" s="355">
        <f t="shared" si="7"/>
        <v>1</v>
      </c>
      <c r="W42" s="355">
        <f t="shared" si="8"/>
        <v>1</v>
      </c>
      <c r="X42" s="355">
        <f t="shared" si="12"/>
        <v>1</v>
      </c>
      <c r="Y42" s="355">
        <f t="shared" si="13"/>
        <v>1</v>
      </c>
      <c r="Z42" s="361">
        <f t="shared" si="14"/>
        <v>100</v>
      </c>
    </row>
    <row r="43" spans="1:26">
      <c r="A43" s="533" t="s">
        <v>13526</v>
      </c>
      <c r="B43" s="534" t="s">
        <v>16740</v>
      </c>
      <c r="C43" s="539"/>
      <c r="D43" s="539" t="s">
        <v>16741</v>
      </c>
      <c r="E43" s="481" t="s">
        <v>1661</v>
      </c>
      <c r="F43" s="481">
        <v>321</v>
      </c>
      <c r="G43" s="539" t="s">
        <v>577</v>
      </c>
      <c r="H43" s="539">
        <v>2006</v>
      </c>
      <c r="I43" s="534"/>
      <c r="J43" s="539" t="s">
        <v>577</v>
      </c>
      <c r="K43" s="347"/>
      <c r="L43" s="347"/>
      <c r="M43" s="46" t="str">
        <f>IFERROR(CONCATENATE("VALID (",VLOOKUP(A43,'02_MASTER_KODE_FASYANKES'!B$3:M$20282,2,FALSE),")"),"N/A (BELUM VALID)")</f>
        <v>VALID (WONOSALAM  2)</v>
      </c>
      <c r="N43" s="352" t="str">
        <f>IFERROR(VLOOKUP(A43,'02_MASTER_KODE_FASYANKES'!B$3:M$20282,10,FALSE),"N/A (BELUM VALID)")</f>
        <v>JAWA TENGAH</v>
      </c>
      <c r="O43" s="352" t="str">
        <f>IFERROR(VLOOKUP(A43,'02_MASTER_KODE_FASYANKES'!B$3:M$20282,11,FALSE),"N/A (BELUM VALID)")</f>
        <v>DEMAK</v>
      </c>
      <c r="P43" s="352" t="str">
        <f t="shared" si="9"/>
        <v>VALID</v>
      </c>
      <c r="Q43" s="46" t="str">
        <f t="shared" si="10"/>
        <v>Laki-Laki</v>
      </c>
      <c r="R43" s="46" t="str">
        <f>IFERROR(CONCATENATE("VALID (",VLOOKUP(G43,'05_MASTER_KODE_PRODI'!B$3:F$5003,5,FALSE),")"),"N/A (BELUM VALID)")</f>
        <v>VALID (SMP / Setara Sekolah Menengah Pertama)</v>
      </c>
      <c r="S43" s="46" t="str">
        <f>IFERROR(VLOOKUP(J43,'05_MASTER_KODE_PRODI'!B$3:F$5003,3,FALSE),"N/A (BELUM VALID)")</f>
        <v>SMP / Setara</v>
      </c>
      <c r="T43" s="46" t="str">
        <f>IFERROR(VLOOKUP(J43,'05_MASTER_KODE_PRODI'!B$3:F$5003,4,FALSE),"N/A (BELUM VALID)")</f>
        <v>Sekolah Menengah Pertama</v>
      </c>
      <c r="U43" s="354">
        <f t="shared" si="11"/>
        <v>1</v>
      </c>
      <c r="V43" s="355">
        <f t="shared" si="7"/>
        <v>1</v>
      </c>
      <c r="W43" s="355">
        <f t="shared" si="8"/>
        <v>1</v>
      </c>
      <c r="X43" s="355">
        <f t="shared" si="12"/>
        <v>1</v>
      </c>
      <c r="Y43" s="355">
        <f t="shared" si="13"/>
        <v>1</v>
      </c>
      <c r="Z43" s="361">
        <f t="shared" si="14"/>
        <v>100</v>
      </c>
    </row>
    <row r="44" spans="1:26">
      <c r="A44" s="533" t="s">
        <v>13526</v>
      </c>
      <c r="B44" s="534" t="s">
        <v>16742</v>
      </c>
      <c r="C44" s="539"/>
      <c r="D44" s="539" t="s">
        <v>16743</v>
      </c>
      <c r="E44" s="481" t="s">
        <v>1662</v>
      </c>
      <c r="F44" s="481">
        <v>321</v>
      </c>
      <c r="G44" s="539">
        <v>15401</v>
      </c>
      <c r="H44" s="539">
        <v>2012</v>
      </c>
      <c r="I44" s="534" t="s">
        <v>8943</v>
      </c>
      <c r="J44" s="539">
        <v>15401</v>
      </c>
      <c r="K44" s="347"/>
      <c r="L44" s="347"/>
      <c r="M44" s="46" t="str">
        <f>IFERROR(CONCATENATE("VALID (",VLOOKUP(A44,'02_MASTER_KODE_FASYANKES'!B$3:M$20282,2,FALSE),")"),"N/A (BELUM VALID)")</f>
        <v>VALID (WONOSALAM  2)</v>
      </c>
      <c r="N44" s="352" t="str">
        <f>IFERROR(VLOOKUP(A44,'02_MASTER_KODE_FASYANKES'!B$3:M$20282,10,FALSE),"N/A (BELUM VALID)")</f>
        <v>JAWA TENGAH</v>
      </c>
      <c r="O44" s="352" t="str">
        <f>IFERROR(VLOOKUP(A44,'02_MASTER_KODE_FASYANKES'!B$3:M$20282,11,FALSE),"N/A (BELUM VALID)")</f>
        <v>DEMAK</v>
      </c>
      <c r="P44" s="352" t="str">
        <f t="shared" si="9"/>
        <v>VALID</v>
      </c>
      <c r="Q44" s="46" t="str">
        <f t="shared" si="10"/>
        <v>Perempuan</v>
      </c>
      <c r="R44" s="46" t="str">
        <f>IFERROR(CONCATENATE("VALID (",VLOOKUP(G44,'05_MASTER_KODE_PRODI'!B$3:F$5003,5,FALSE),")"),"N/A (BELUM VALID)")</f>
        <v>VALID (D-3 Kebidanan)</v>
      </c>
      <c r="S44" s="46" t="str">
        <f>IFERROR(VLOOKUP(J44,'05_MASTER_KODE_PRODI'!B$3:F$5003,3,FALSE),"N/A (BELUM VALID)")</f>
        <v>D-3</v>
      </c>
      <c r="T44" s="46" t="str">
        <f>IFERROR(VLOOKUP(J44,'05_MASTER_KODE_PRODI'!B$3:F$5003,4,FALSE),"N/A (BELUM VALID)")</f>
        <v>Kebidanan</v>
      </c>
      <c r="U44" s="354">
        <f t="shared" si="11"/>
        <v>1</v>
      </c>
      <c r="V44" s="355">
        <f t="shared" si="7"/>
        <v>1</v>
      </c>
      <c r="W44" s="355">
        <f t="shared" si="8"/>
        <v>1</v>
      </c>
      <c r="X44" s="355">
        <f t="shared" si="12"/>
        <v>1</v>
      </c>
      <c r="Y44" s="355">
        <f t="shared" si="13"/>
        <v>1</v>
      </c>
      <c r="Z44" s="361">
        <f t="shared" si="14"/>
        <v>100</v>
      </c>
    </row>
    <row r="45" spans="1:26">
      <c r="A45" s="533" t="s">
        <v>13526</v>
      </c>
      <c r="B45" s="534" t="s">
        <v>16792</v>
      </c>
      <c r="C45" s="539"/>
      <c r="D45" s="539" t="s">
        <v>16764</v>
      </c>
      <c r="E45" s="481" t="s">
        <v>1662</v>
      </c>
      <c r="F45" s="481">
        <v>321</v>
      </c>
      <c r="G45" s="539">
        <v>14401</v>
      </c>
      <c r="H45" s="539">
        <v>2014</v>
      </c>
      <c r="I45" s="534" t="s">
        <v>8928</v>
      </c>
      <c r="J45" s="539">
        <v>14401</v>
      </c>
      <c r="K45" s="347"/>
      <c r="L45" s="347"/>
      <c r="M45" s="46" t="str">
        <f>IFERROR(CONCATENATE("VALID (",VLOOKUP(A45,'02_MASTER_KODE_FASYANKES'!B$3:M$20282,2,FALSE),")"),"N/A (BELUM VALID)")</f>
        <v>VALID (WONOSALAM  2)</v>
      </c>
      <c r="N45" s="352" t="str">
        <f>IFERROR(VLOOKUP(A45,'02_MASTER_KODE_FASYANKES'!B$3:M$20282,10,FALSE),"N/A (BELUM VALID)")</f>
        <v>JAWA TENGAH</v>
      </c>
      <c r="O45" s="352" t="str">
        <f>IFERROR(VLOOKUP(A45,'02_MASTER_KODE_FASYANKES'!B$3:M$20282,11,FALSE),"N/A (BELUM VALID)")</f>
        <v>DEMAK</v>
      </c>
      <c r="P45" s="352" t="str">
        <f t="shared" si="9"/>
        <v>VALID</v>
      </c>
      <c r="Q45" s="46" t="str">
        <f t="shared" si="10"/>
        <v>Perempuan</v>
      </c>
      <c r="R45" s="46" t="str">
        <f>IFERROR(CONCATENATE("VALID (",VLOOKUP(G45,'05_MASTER_KODE_PRODI'!B$3:F$5003,5,FALSE),")"),"N/A (BELUM VALID)")</f>
        <v>VALID (D-3 Keperawatan)</v>
      </c>
      <c r="S45" s="46" t="str">
        <f>IFERROR(VLOOKUP(J45,'05_MASTER_KODE_PRODI'!B$3:F$5003,3,FALSE),"N/A (BELUM VALID)")</f>
        <v>D-3</v>
      </c>
      <c r="T45" s="46" t="str">
        <f>IFERROR(VLOOKUP(J45,'05_MASTER_KODE_PRODI'!B$3:F$5003,4,FALSE),"N/A (BELUM VALID)")</f>
        <v>Keperawatan</v>
      </c>
      <c r="U45" s="354">
        <f t="shared" si="11"/>
        <v>1</v>
      </c>
      <c r="V45" s="355">
        <f t="shared" si="7"/>
        <v>1</v>
      </c>
      <c r="W45" s="355">
        <f t="shared" si="8"/>
        <v>1</v>
      </c>
      <c r="X45" s="355">
        <f t="shared" si="12"/>
        <v>1</v>
      </c>
      <c r="Y45" s="355">
        <f t="shared" si="13"/>
        <v>1</v>
      </c>
      <c r="Z45" s="361">
        <f t="shared" si="14"/>
        <v>100</v>
      </c>
    </row>
    <row r="46" spans="1:26">
      <c r="A46" s="533" t="s">
        <v>13526</v>
      </c>
      <c r="B46" s="534" t="s">
        <v>16744</v>
      </c>
      <c r="C46" s="539"/>
      <c r="D46" s="539" t="s">
        <v>16745</v>
      </c>
      <c r="E46" s="481" t="s">
        <v>1662</v>
      </c>
      <c r="F46" s="481">
        <v>321</v>
      </c>
      <c r="G46" s="539">
        <v>15401</v>
      </c>
      <c r="H46" s="539">
        <v>2007</v>
      </c>
      <c r="I46" s="534" t="s">
        <v>16746</v>
      </c>
      <c r="J46" s="539">
        <v>15401</v>
      </c>
      <c r="K46" s="347"/>
      <c r="L46" s="347"/>
      <c r="M46" s="46" t="str">
        <f>IFERROR(CONCATENATE("VALID (",VLOOKUP(A46,'02_MASTER_KODE_FASYANKES'!B$3:M$20282,2,FALSE),")"),"N/A (BELUM VALID)")</f>
        <v>VALID (WONOSALAM  2)</v>
      </c>
      <c r="N46" s="352" t="str">
        <f>IFERROR(VLOOKUP(A46,'02_MASTER_KODE_FASYANKES'!B$3:M$20282,10,FALSE),"N/A (BELUM VALID)")</f>
        <v>JAWA TENGAH</v>
      </c>
      <c r="O46" s="352" t="str">
        <f>IFERROR(VLOOKUP(A46,'02_MASTER_KODE_FASYANKES'!B$3:M$20282,11,FALSE),"N/A (BELUM VALID)")</f>
        <v>DEMAK</v>
      </c>
      <c r="P46" s="352" t="str">
        <f t="shared" si="9"/>
        <v>VALID</v>
      </c>
      <c r="Q46" s="46" t="str">
        <f t="shared" si="10"/>
        <v>Perempuan</v>
      </c>
      <c r="R46" s="46" t="str">
        <f>IFERROR(CONCATENATE("VALID (",VLOOKUP(G46,'05_MASTER_KODE_PRODI'!B$3:F$5003,5,FALSE),")"),"N/A (BELUM VALID)")</f>
        <v>VALID (D-3 Kebidanan)</v>
      </c>
      <c r="S46" s="46" t="str">
        <f>IFERROR(VLOOKUP(J46,'05_MASTER_KODE_PRODI'!B$3:F$5003,3,FALSE),"N/A (BELUM VALID)")</f>
        <v>D-3</v>
      </c>
      <c r="T46" s="46" t="str">
        <f>IFERROR(VLOOKUP(J46,'05_MASTER_KODE_PRODI'!B$3:F$5003,4,FALSE),"N/A (BELUM VALID)")</f>
        <v>Kebidanan</v>
      </c>
      <c r="U46" s="354">
        <f t="shared" si="11"/>
        <v>1</v>
      </c>
      <c r="V46" s="355">
        <f t="shared" si="7"/>
        <v>1</v>
      </c>
      <c r="W46" s="355">
        <f t="shared" si="8"/>
        <v>1</v>
      </c>
      <c r="X46" s="355">
        <f t="shared" si="12"/>
        <v>1</v>
      </c>
      <c r="Y46" s="355">
        <f t="shared" si="13"/>
        <v>1</v>
      </c>
      <c r="Z46" s="361">
        <f t="shared" si="14"/>
        <v>100</v>
      </c>
    </row>
    <row r="47" spans="1:26">
      <c r="A47" s="533" t="s">
        <v>13526</v>
      </c>
      <c r="B47" s="534" t="s">
        <v>16747</v>
      </c>
      <c r="C47" s="539"/>
      <c r="D47" s="539" t="s">
        <v>16748</v>
      </c>
      <c r="E47" s="481" t="s">
        <v>1662</v>
      </c>
      <c r="F47" s="481">
        <v>321</v>
      </c>
      <c r="G47" s="539">
        <v>15302</v>
      </c>
      <c r="H47" s="539">
        <v>2015</v>
      </c>
      <c r="I47" s="520" t="s">
        <v>3102</v>
      </c>
      <c r="J47" s="539">
        <v>15302</v>
      </c>
      <c r="K47" s="347"/>
      <c r="L47" s="347"/>
      <c r="M47" s="46" t="str">
        <f>IFERROR(CONCATENATE("VALID (",VLOOKUP(A47,'02_MASTER_KODE_FASYANKES'!B$3:M$20282,2,FALSE),")"),"N/A (BELUM VALID)")</f>
        <v>VALID (WONOSALAM  2)</v>
      </c>
      <c r="N47" s="352" t="str">
        <f>IFERROR(VLOOKUP(A47,'02_MASTER_KODE_FASYANKES'!B$3:M$20282,10,FALSE),"N/A (BELUM VALID)")</f>
        <v>JAWA TENGAH</v>
      </c>
      <c r="O47" s="352" t="str">
        <f>IFERROR(VLOOKUP(A47,'02_MASTER_KODE_FASYANKES'!B$3:M$20282,11,FALSE),"N/A (BELUM VALID)")</f>
        <v>DEMAK</v>
      </c>
      <c r="P47" s="352" t="str">
        <f t="shared" si="9"/>
        <v>VALID</v>
      </c>
      <c r="Q47" s="46" t="str">
        <f t="shared" si="10"/>
        <v>Perempuan</v>
      </c>
      <c r="R47" s="46" t="str">
        <f>IFERROR(CONCATENATE("VALID (",VLOOKUP(G47,'05_MASTER_KODE_PRODI'!B$3:F$5003,5,FALSE),")"),"N/A (BELUM VALID)")</f>
        <v>VALID (D-4 Kebidanan)</v>
      </c>
      <c r="S47" s="46" t="str">
        <f>IFERROR(VLOOKUP(J47,'05_MASTER_KODE_PRODI'!B$3:F$5003,3,FALSE),"N/A (BELUM VALID)")</f>
        <v>D-4</v>
      </c>
      <c r="T47" s="46" t="str">
        <f>IFERROR(VLOOKUP(J47,'05_MASTER_KODE_PRODI'!B$3:F$5003,4,FALSE),"N/A (BELUM VALID)")</f>
        <v>Kebidanan</v>
      </c>
      <c r="U47" s="354">
        <f t="shared" si="11"/>
        <v>1</v>
      </c>
      <c r="V47" s="355">
        <f t="shared" si="7"/>
        <v>1</v>
      </c>
      <c r="W47" s="355">
        <f t="shared" si="8"/>
        <v>1</v>
      </c>
      <c r="X47" s="355">
        <f t="shared" si="12"/>
        <v>1</v>
      </c>
      <c r="Y47" s="355">
        <f t="shared" si="13"/>
        <v>1</v>
      </c>
      <c r="Z47" s="361">
        <f t="shared" si="14"/>
        <v>100</v>
      </c>
    </row>
    <row r="48" spans="1:26">
      <c r="A48" s="533" t="s">
        <v>13526</v>
      </c>
      <c r="B48" s="534" t="s">
        <v>16749</v>
      </c>
      <c r="C48" s="539"/>
      <c r="D48" s="539" t="s">
        <v>16750</v>
      </c>
      <c r="E48" s="481" t="s">
        <v>1662</v>
      </c>
      <c r="F48" s="481">
        <v>321</v>
      </c>
      <c r="G48" s="539">
        <v>15401</v>
      </c>
      <c r="H48" s="539">
        <v>2014</v>
      </c>
      <c r="I48" s="520" t="s">
        <v>5066</v>
      </c>
      <c r="J48" s="539">
        <v>15401</v>
      </c>
      <c r="K48" s="347"/>
      <c r="L48" s="347"/>
      <c r="M48" s="46" t="str">
        <f>IFERROR(CONCATENATE("VALID (",VLOOKUP(A48,'02_MASTER_KODE_FASYANKES'!B$3:M$20282,2,FALSE),")"),"N/A (BELUM VALID)")</f>
        <v>VALID (WONOSALAM  2)</v>
      </c>
      <c r="N48" s="352" t="str">
        <f>IFERROR(VLOOKUP(A48,'02_MASTER_KODE_FASYANKES'!B$3:M$20282,10,FALSE),"N/A (BELUM VALID)")</f>
        <v>JAWA TENGAH</v>
      </c>
      <c r="O48" s="352" t="str">
        <f>IFERROR(VLOOKUP(A48,'02_MASTER_KODE_FASYANKES'!B$3:M$20282,11,FALSE),"N/A (BELUM VALID)")</f>
        <v>DEMAK</v>
      </c>
      <c r="P48" s="352" t="str">
        <f t="shared" si="9"/>
        <v>VALID</v>
      </c>
      <c r="Q48" s="46" t="str">
        <f t="shared" si="10"/>
        <v>Perempuan</v>
      </c>
      <c r="R48" s="46" t="str">
        <f>IFERROR(CONCATENATE("VALID (",VLOOKUP(G48,'05_MASTER_KODE_PRODI'!B$3:F$5003,5,FALSE),")"),"N/A (BELUM VALID)")</f>
        <v>VALID (D-3 Kebidanan)</v>
      </c>
      <c r="S48" s="46" t="str">
        <f>IFERROR(VLOOKUP(J48,'05_MASTER_KODE_PRODI'!B$3:F$5003,3,FALSE),"N/A (BELUM VALID)")</f>
        <v>D-3</v>
      </c>
      <c r="T48" s="46" t="str">
        <f>IFERROR(VLOOKUP(J48,'05_MASTER_KODE_PRODI'!B$3:F$5003,4,FALSE),"N/A (BELUM VALID)")</f>
        <v>Kebidanan</v>
      </c>
      <c r="U48" s="354">
        <f t="shared" si="11"/>
        <v>1</v>
      </c>
      <c r="V48" s="355">
        <f t="shared" si="7"/>
        <v>1</v>
      </c>
      <c r="W48" s="355">
        <f t="shared" si="8"/>
        <v>1</v>
      </c>
      <c r="X48" s="355">
        <f t="shared" si="12"/>
        <v>1</v>
      </c>
      <c r="Y48" s="355">
        <f t="shared" si="13"/>
        <v>1</v>
      </c>
      <c r="Z48" s="361">
        <f t="shared" si="14"/>
        <v>100</v>
      </c>
    </row>
    <row r="49" spans="1:26">
      <c r="A49" s="533" t="s">
        <v>13526</v>
      </c>
      <c r="B49" s="534" t="s">
        <v>16751</v>
      </c>
      <c r="C49" s="539"/>
      <c r="D49" s="539" t="s">
        <v>16752</v>
      </c>
      <c r="E49" s="481" t="s">
        <v>1661</v>
      </c>
      <c r="F49" s="481">
        <v>321</v>
      </c>
      <c r="G49" s="539">
        <v>14401</v>
      </c>
      <c r="H49" s="539">
        <v>2014</v>
      </c>
      <c r="I49" s="534" t="s">
        <v>8928</v>
      </c>
      <c r="J49" s="539">
        <v>14401</v>
      </c>
      <c r="K49" s="347"/>
      <c r="L49" s="347"/>
      <c r="M49" s="46" t="str">
        <f>IFERROR(CONCATENATE("VALID (",VLOOKUP(A49,'02_MASTER_KODE_FASYANKES'!B$3:M$20282,2,FALSE),")"),"N/A (BELUM VALID)")</f>
        <v>VALID (WONOSALAM  2)</v>
      </c>
      <c r="N49" s="352" t="str">
        <f>IFERROR(VLOOKUP(A49,'02_MASTER_KODE_FASYANKES'!B$3:M$20282,10,FALSE),"N/A (BELUM VALID)")</f>
        <v>JAWA TENGAH</v>
      </c>
      <c r="O49" s="352" t="str">
        <f>IFERROR(VLOOKUP(A49,'02_MASTER_KODE_FASYANKES'!B$3:M$20282,11,FALSE),"N/A (BELUM VALID)")</f>
        <v>DEMAK</v>
      </c>
      <c r="P49" s="352" t="str">
        <f t="shared" si="9"/>
        <v>VALID</v>
      </c>
      <c r="Q49" s="46" t="str">
        <f t="shared" si="10"/>
        <v>Laki-Laki</v>
      </c>
      <c r="R49" s="46" t="str">
        <f>IFERROR(CONCATENATE("VALID (",VLOOKUP(G49,'05_MASTER_KODE_PRODI'!B$3:F$5003,5,FALSE),")"),"N/A (BELUM VALID)")</f>
        <v>VALID (D-3 Keperawatan)</v>
      </c>
      <c r="S49" s="46" t="str">
        <f>IFERROR(VLOOKUP(J49,'05_MASTER_KODE_PRODI'!B$3:F$5003,3,FALSE),"N/A (BELUM VALID)")</f>
        <v>D-3</v>
      </c>
      <c r="T49" s="46" t="str">
        <f>IFERROR(VLOOKUP(J49,'05_MASTER_KODE_PRODI'!B$3:F$5003,4,FALSE),"N/A (BELUM VALID)")</f>
        <v>Keperawatan</v>
      </c>
      <c r="U49" s="354">
        <f t="shared" si="11"/>
        <v>1</v>
      </c>
      <c r="V49" s="355">
        <f t="shared" si="7"/>
        <v>1</v>
      </c>
      <c r="W49" s="355">
        <f t="shared" si="8"/>
        <v>1</v>
      </c>
      <c r="X49" s="355">
        <f t="shared" si="12"/>
        <v>1</v>
      </c>
      <c r="Y49" s="355">
        <f t="shared" si="13"/>
        <v>1</v>
      </c>
      <c r="Z49" s="361">
        <f t="shared" si="14"/>
        <v>100</v>
      </c>
    </row>
    <row r="50" spans="1:26">
      <c r="A50" s="533" t="s">
        <v>13526</v>
      </c>
      <c r="B50" s="534" t="s">
        <v>16753</v>
      </c>
      <c r="C50" s="539"/>
      <c r="D50" s="548" t="s">
        <v>16754</v>
      </c>
      <c r="E50" s="481" t="s">
        <v>1661</v>
      </c>
      <c r="F50" s="481">
        <v>321</v>
      </c>
      <c r="G50" s="539">
        <v>15401</v>
      </c>
      <c r="H50" s="539">
        <v>2012</v>
      </c>
      <c r="I50" s="534" t="s">
        <v>8943</v>
      </c>
      <c r="J50" s="539">
        <v>15401</v>
      </c>
      <c r="K50" s="347"/>
      <c r="L50" s="347"/>
      <c r="M50" s="46" t="str">
        <f>IFERROR(CONCATENATE("VALID (",VLOOKUP(A50,'02_MASTER_KODE_FASYANKES'!B$3:M$20282,2,FALSE),")"),"N/A (BELUM VALID)")</f>
        <v>VALID (WONOSALAM  2)</v>
      </c>
      <c r="N50" s="352" t="str">
        <f>IFERROR(VLOOKUP(A50,'02_MASTER_KODE_FASYANKES'!B$3:M$20282,10,FALSE),"N/A (BELUM VALID)")</f>
        <v>JAWA TENGAH</v>
      </c>
      <c r="O50" s="352" t="str">
        <f>IFERROR(VLOOKUP(A50,'02_MASTER_KODE_FASYANKES'!B$3:M$20282,11,FALSE),"N/A (BELUM VALID)")</f>
        <v>DEMAK</v>
      </c>
      <c r="P50" s="352" t="str">
        <f t="shared" si="9"/>
        <v>VALID</v>
      </c>
      <c r="Q50" s="46" t="str">
        <f t="shared" si="10"/>
        <v>Laki-Laki</v>
      </c>
      <c r="R50" s="46" t="str">
        <f>IFERROR(CONCATENATE("VALID (",VLOOKUP(G50,'05_MASTER_KODE_PRODI'!B$3:F$5003,5,FALSE),")"),"N/A (BELUM VALID)")</f>
        <v>VALID (D-3 Kebidanan)</v>
      </c>
      <c r="S50" s="46" t="str">
        <f>IFERROR(VLOOKUP(J50,'05_MASTER_KODE_PRODI'!B$3:F$5003,3,FALSE),"N/A (BELUM VALID)")</f>
        <v>D-3</v>
      </c>
      <c r="T50" s="46" t="str">
        <f>IFERROR(VLOOKUP(J50,'05_MASTER_KODE_PRODI'!B$3:F$5003,4,FALSE),"N/A (BELUM VALID)")</f>
        <v>Kebidanan</v>
      </c>
      <c r="U50" s="354">
        <f t="shared" si="11"/>
        <v>1</v>
      </c>
      <c r="V50" s="355">
        <f t="shared" si="7"/>
        <v>1</v>
      </c>
      <c r="W50" s="355">
        <f t="shared" si="8"/>
        <v>1</v>
      </c>
      <c r="X50" s="355">
        <f t="shared" si="12"/>
        <v>1</v>
      </c>
      <c r="Y50" s="355">
        <f t="shared" si="13"/>
        <v>1</v>
      </c>
      <c r="Z50" s="361">
        <f t="shared" si="14"/>
        <v>100</v>
      </c>
    </row>
    <row r="51" spans="1:26">
      <c r="A51" s="533" t="s">
        <v>13526</v>
      </c>
      <c r="B51" s="534" t="s">
        <v>16777</v>
      </c>
      <c r="C51" s="539"/>
      <c r="D51" s="539" t="s">
        <v>16755</v>
      </c>
      <c r="E51" s="481" t="s">
        <v>1662</v>
      </c>
      <c r="F51" s="481">
        <v>321</v>
      </c>
      <c r="G51" s="539">
        <v>14401</v>
      </c>
      <c r="H51" s="539">
        <v>2002</v>
      </c>
      <c r="I51" s="534" t="s">
        <v>8928</v>
      </c>
      <c r="J51" s="539">
        <v>14401</v>
      </c>
      <c r="K51" s="347"/>
      <c r="L51" s="347"/>
      <c r="M51" s="46" t="str">
        <f>IFERROR(CONCATENATE("VALID (",VLOOKUP(A51,'02_MASTER_KODE_FASYANKES'!B$3:M$20282,2,FALSE),")"),"N/A (BELUM VALID)")</f>
        <v>VALID (WONOSALAM  2)</v>
      </c>
      <c r="N51" s="352" t="str">
        <f>IFERROR(VLOOKUP(A51,'02_MASTER_KODE_FASYANKES'!B$3:M$20282,10,FALSE),"N/A (BELUM VALID)")</f>
        <v>JAWA TENGAH</v>
      </c>
      <c r="O51" s="352" t="str">
        <f>IFERROR(VLOOKUP(A51,'02_MASTER_KODE_FASYANKES'!B$3:M$20282,11,FALSE),"N/A (BELUM VALID)")</f>
        <v>DEMAK</v>
      </c>
      <c r="P51" s="352" t="str">
        <f t="shared" si="9"/>
        <v>VALID</v>
      </c>
      <c r="Q51" s="46" t="str">
        <f t="shared" si="10"/>
        <v>Perempuan</v>
      </c>
      <c r="R51" s="46" t="str">
        <f>IFERROR(CONCATENATE("VALID (",VLOOKUP(G51,'05_MASTER_KODE_PRODI'!B$3:F$5003,5,FALSE),")"),"N/A (BELUM VALID)")</f>
        <v>VALID (D-3 Keperawatan)</v>
      </c>
      <c r="S51" s="46" t="str">
        <f>IFERROR(VLOOKUP(J51,'05_MASTER_KODE_PRODI'!B$3:F$5003,3,FALSE),"N/A (BELUM VALID)")</f>
        <v>D-3</v>
      </c>
      <c r="T51" s="46" t="str">
        <f>IFERROR(VLOOKUP(J51,'05_MASTER_KODE_PRODI'!B$3:F$5003,4,FALSE),"N/A (BELUM VALID)")</f>
        <v>Keperawatan</v>
      </c>
      <c r="U51" s="354">
        <f t="shared" si="11"/>
        <v>1</v>
      </c>
      <c r="V51" s="355">
        <f t="shared" si="7"/>
        <v>1</v>
      </c>
      <c r="W51" s="355">
        <f t="shared" si="8"/>
        <v>1</v>
      </c>
      <c r="X51" s="355">
        <f t="shared" si="12"/>
        <v>1</v>
      </c>
      <c r="Y51" s="355">
        <f t="shared" si="13"/>
        <v>1</v>
      </c>
      <c r="Z51" s="361">
        <f t="shared" si="14"/>
        <v>100</v>
      </c>
    </row>
    <row r="52" spans="1:26">
      <c r="A52" s="533" t="s">
        <v>13526</v>
      </c>
      <c r="B52" s="534" t="s">
        <v>16786</v>
      </c>
      <c r="C52" s="539"/>
      <c r="D52" s="539" t="s">
        <v>16770</v>
      </c>
      <c r="E52" s="481" t="s">
        <v>1661</v>
      </c>
      <c r="F52" s="481">
        <v>321</v>
      </c>
      <c r="G52" s="326">
        <v>14901</v>
      </c>
      <c r="H52" s="539">
        <v>2017</v>
      </c>
      <c r="I52" s="520" t="s">
        <v>5066</v>
      </c>
      <c r="J52" s="326">
        <v>14901</v>
      </c>
      <c r="K52" s="347"/>
      <c r="L52" s="347"/>
      <c r="M52" s="46" t="str">
        <f>IFERROR(CONCATENATE("VALID (",VLOOKUP(A52,'02_MASTER_KODE_FASYANKES'!B$3:M$20282,2,FALSE),")"),"N/A (BELUM VALID)")</f>
        <v>VALID (WONOSALAM  2)</v>
      </c>
      <c r="N52" s="352" t="str">
        <f>IFERROR(VLOOKUP(A52,'02_MASTER_KODE_FASYANKES'!B$3:M$20282,10,FALSE),"N/A (BELUM VALID)")</f>
        <v>JAWA TENGAH</v>
      </c>
      <c r="O52" s="352" t="str">
        <f>IFERROR(VLOOKUP(A52,'02_MASTER_KODE_FASYANKES'!B$3:M$20282,11,FALSE),"N/A (BELUM VALID)")</f>
        <v>DEMAK</v>
      </c>
      <c r="P52" s="352" t="str">
        <f t="shared" si="9"/>
        <v>VALID</v>
      </c>
      <c r="Q52" s="46" t="str">
        <f t="shared" si="10"/>
        <v>Laki-Laki</v>
      </c>
      <c r="R52" s="46" t="str">
        <f>IFERROR(CONCATENATE("VALID (",VLOOKUP(G52,'05_MASTER_KODE_PRODI'!B$3:F$5003,5,FALSE),")"),"N/A (BELUM VALID)")</f>
        <v>VALID (Profesi Profesi Ners)</v>
      </c>
      <c r="S52" s="46" t="str">
        <f>IFERROR(VLOOKUP(J52,'05_MASTER_KODE_PRODI'!B$3:F$5003,3,FALSE),"N/A (BELUM VALID)")</f>
        <v>Profesi</v>
      </c>
      <c r="T52" s="46" t="str">
        <f>IFERROR(VLOOKUP(J52,'05_MASTER_KODE_PRODI'!B$3:F$5003,4,FALSE),"N/A (BELUM VALID)")</f>
        <v>Profesi Ners</v>
      </c>
      <c r="U52" s="354">
        <f t="shared" si="11"/>
        <v>1</v>
      </c>
      <c r="V52" s="355">
        <f t="shared" si="7"/>
        <v>1</v>
      </c>
      <c r="W52" s="355">
        <f t="shared" si="8"/>
        <v>1</v>
      </c>
      <c r="X52" s="355">
        <f t="shared" si="12"/>
        <v>1</v>
      </c>
      <c r="Y52" s="355">
        <f t="shared" si="13"/>
        <v>1</v>
      </c>
      <c r="Z52" s="361">
        <f t="shared" si="14"/>
        <v>100</v>
      </c>
    </row>
    <row r="53" spans="1:26">
      <c r="A53" s="533" t="s">
        <v>13526</v>
      </c>
      <c r="B53" s="560" t="s">
        <v>16775</v>
      </c>
      <c r="C53" s="435"/>
      <c r="D53" s="435" t="s">
        <v>16759</v>
      </c>
      <c r="E53" s="436" t="s">
        <v>1662</v>
      </c>
      <c r="F53" s="481">
        <v>321</v>
      </c>
      <c r="G53" s="539">
        <v>15401</v>
      </c>
      <c r="H53" s="563">
        <v>2011</v>
      </c>
      <c r="I53" s="520" t="s">
        <v>4872</v>
      </c>
      <c r="J53" s="539">
        <v>15401</v>
      </c>
      <c r="K53" s="347"/>
      <c r="L53" s="347"/>
      <c r="M53" s="46" t="str">
        <f>IFERROR(CONCATENATE("VALID (",VLOOKUP(A53,'02_MASTER_KODE_FASYANKES'!B$3:M$20282,2,FALSE),")"),"N/A (BELUM VALID)")</f>
        <v>VALID (WONOSALAM  2)</v>
      </c>
      <c r="N53" s="352" t="str">
        <f>IFERROR(VLOOKUP(A53,'02_MASTER_KODE_FASYANKES'!B$3:M$20282,10,FALSE),"N/A (BELUM VALID)")</f>
        <v>JAWA TENGAH</v>
      </c>
      <c r="O53" s="352" t="str">
        <f>IFERROR(VLOOKUP(A53,'02_MASTER_KODE_FASYANKES'!B$3:M$20282,11,FALSE),"N/A (BELUM VALID)")</f>
        <v>DEMAK</v>
      </c>
      <c r="P53" s="352" t="str">
        <f t="shared" si="9"/>
        <v>VALID</v>
      </c>
      <c r="Q53" s="46" t="str">
        <f t="shared" si="10"/>
        <v>Perempuan</v>
      </c>
      <c r="R53" s="46" t="str">
        <f>IFERROR(CONCATENATE("VALID (",VLOOKUP(G53,'05_MASTER_KODE_PRODI'!B$3:F$5003,5,FALSE),")"),"N/A (BELUM VALID)")</f>
        <v>VALID (D-3 Kebidanan)</v>
      </c>
      <c r="S53" s="46" t="str">
        <f>IFERROR(VLOOKUP(J53,'05_MASTER_KODE_PRODI'!B$3:F$5003,3,FALSE),"N/A (BELUM VALID)")</f>
        <v>D-3</v>
      </c>
      <c r="T53" s="46" t="str">
        <f>IFERROR(VLOOKUP(J53,'05_MASTER_KODE_PRODI'!B$3:F$5003,4,FALSE),"N/A (BELUM VALID)")</f>
        <v>Kebidanan</v>
      </c>
      <c r="U53" s="354">
        <f t="shared" si="11"/>
        <v>1</v>
      </c>
      <c r="V53" s="355">
        <f t="shared" si="7"/>
        <v>1</v>
      </c>
      <c r="W53" s="355">
        <f t="shared" si="8"/>
        <v>1</v>
      </c>
      <c r="X53" s="355">
        <f t="shared" si="12"/>
        <v>1</v>
      </c>
      <c r="Y53" s="355">
        <f t="shared" si="13"/>
        <v>1</v>
      </c>
      <c r="Z53" s="361">
        <f t="shared" si="14"/>
        <v>100</v>
      </c>
    </row>
    <row r="54" spans="1:26">
      <c r="A54" s="533" t="s">
        <v>13526</v>
      </c>
      <c r="B54" s="560" t="s">
        <v>16776</v>
      </c>
      <c r="C54" s="435"/>
      <c r="D54" s="435" t="s">
        <v>16773</v>
      </c>
      <c r="E54" s="436" t="s">
        <v>1662</v>
      </c>
      <c r="F54" s="481">
        <v>321</v>
      </c>
      <c r="G54" s="539">
        <v>15401</v>
      </c>
      <c r="H54" s="563">
        <v>2013</v>
      </c>
      <c r="I54" s="534" t="s">
        <v>5182</v>
      </c>
      <c r="J54" s="539">
        <v>15401</v>
      </c>
      <c r="K54" s="347"/>
      <c r="L54" s="347"/>
      <c r="M54" s="46" t="str">
        <f>IFERROR(CONCATENATE("VALID (",VLOOKUP(A54,'02_MASTER_KODE_FASYANKES'!B$3:M$20282,2,FALSE),")"),"N/A (BELUM VALID)")</f>
        <v>VALID (WONOSALAM  2)</v>
      </c>
      <c r="N54" s="352" t="str">
        <f>IFERROR(VLOOKUP(A54,'02_MASTER_KODE_FASYANKES'!B$3:M$20282,10,FALSE),"N/A (BELUM VALID)")</f>
        <v>JAWA TENGAH</v>
      </c>
      <c r="O54" s="352" t="str">
        <f>IFERROR(VLOOKUP(A54,'02_MASTER_KODE_FASYANKES'!B$3:M$20282,11,FALSE),"N/A (BELUM VALID)")</f>
        <v>DEMAK</v>
      </c>
      <c r="P54" s="352" t="str">
        <f t="shared" si="9"/>
        <v>VALID</v>
      </c>
      <c r="Q54" s="46" t="str">
        <f t="shared" si="10"/>
        <v>Perempuan</v>
      </c>
      <c r="R54" s="46" t="str">
        <f>IFERROR(CONCATENATE("VALID (",VLOOKUP(G54,'05_MASTER_KODE_PRODI'!B$3:F$5003,5,FALSE),")"),"N/A (BELUM VALID)")</f>
        <v>VALID (D-3 Kebidanan)</v>
      </c>
      <c r="S54" s="46" t="str">
        <f>IFERROR(VLOOKUP(J54,'05_MASTER_KODE_PRODI'!B$3:F$5003,3,FALSE),"N/A (BELUM VALID)")</f>
        <v>D-3</v>
      </c>
      <c r="T54" s="46" t="str">
        <f>IFERROR(VLOOKUP(J54,'05_MASTER_KODE_PRODI'!B$3:F$5003,4,FALSE),"N/A (BELUM VALID)")</f>
        <v>Kebidanan</v>
      </c>
      <c r="U54" s="354">
        <f t="shared" si="11"/>
        <v>1</v>
      </c>
      <c r="V54" s="355">
        <f t="shared" si="7"/>
        <v>1</v>
      </c>
      <c r="W54" s="355">
        <f t="shared" si="8"/>
        <v>1</v>
      </c>
      <c r="X54" s="355">
        <f t="shared" si="12"/>
        <v>1</v>
      </c>
      <c r="Y54" s="355">
        <f t="shared" si="13"/>
        <v>1</v>
      </c>
      <c r="Z54" s="361">
        <f t="shared" si="14"/>
        <v>100</v>
      </c>
    </row>
    <row r="55" spans="1:26">
      <c r="A55" s="533" t="s">
        <v>13526</v>
      </c>
      <c r="B55" s="560" t="s">
        <v>16783</v>
      </c>
      <c r="C55" s="435"/>
      <c r="D55" s="435" t="s">
        <v>16779</v>
      </c>
      <c r="E55" s="436" t="s">
        <v>1662</v>
      </c>
      <c r="F55" s="481">
        <v>321</v>
      </c>
      <c r="G55" s="539">
        <v>15401</v>
      </c>
      <c r="H55" s="563">
        <v>2016</v>
      </c>
      <c r="I55" s="520" t="s">
        <v>5256</v>
      </c>
      <c r="J55" s="539">
        <v>15401</v>
      </c>
      <c r="K55" s="347"/>
      <c r="L55" s="347"/>
      <c r="M55" s="46" t="str">
        <f>IFERROR(CONCATENATE("VALID (",VLOOKUP(A55,'02_MASTER_KODE_FASYANKES'!B$3:M$20282,2,FALSE),")"),"N/A (BELUM VALID)")</f>
        <v>VALID (WONOSALAM  2)</v>
      </c>
      <c r="N55" s="352" t="str">
        <f>IFERROR(VLOOKUP(A55,'02_MASTER_KODE_FASYANKES'!B$3:M$20282,10,FALSE),"N/A (BELUM VALID)")</f>
        <v>JAWA TENGAH</v>
      </c>
      <c r="O55" s="352" t="str">
        <f>IFERROR(VLOOKUP(A55,'02_MASTER_KODE_FASYANKES'!B$3:M$20282,11,FALSE),"N/A (BELUM VALID)")</f>
        <v>DEMAK</v>
      </c>
      <c r="P55" s="352" t="str">
        <f t="shared" ref="P55:P58" si="15">IF(LEN(B55)=16,"VALID","N/A (BELUM VALID)")</f>
        <v>VALID</v>
      </c>
      <c r="Q55" s="46" t="str">
        <f t="shared" ref="Q55:Q58" si="16">IF(E55="L","Laki-Laki",IF(E55="P","Perempuan","N/A (BELUM VALID)"))</f>
        <v>Perempuan</v>
      </c>
      <c r="R55" s="46" t="str">
        <f>IFERROR(CONCATENATE("VALID (",VLOOKUP(G55,'05_MASTER_KODE_PRODI'!B$3:F$5003,5,FALSE),")"),"N/A (BELUM VALID)")</f>
        <v>VALID (D-3 Kebidanan)</v>
      </c>
      <c r="S55" s="46" t="str">
        <f>IFERROR(VLOOKUP(J55,'05_MASTER_KODE_PRODI'!B$3:F$5003,3,FALSE),"N/A (BELUM VALID)")</f>
        <v>D-3</v>
      </c>
      <c r="T55" s="46" t="str">
        <f>IFERROR(VLOOKUP(J55,'05_MASTER_KODE_PRODI'!B$3:F$5003,4,FALSE),"N/A (BELUM VALID)")</f>
        <v>Kebidanan</v>
      </c>
      <c r="U55" s="354">
        <f t="shared" ref="U55:U58" si="17">IF(M55&lt;&gt;"N/A (BELUM VALID)",1,0)</f>
        <v>1</v>
      </c>
      <c r="V55" s="355">
        <f t="shared" ref="V55:V58" si="18">IF(P55&lt;&gt;"N/A (BELUM VALID)",1,0)</f>
        <v>1</v>
      </c>
      <c r="W55" s="355">
        <f t="shared" ref="W55:W58" si="19">IF(Q55&lt;&gt;"N/A (BELUM VALID)",1,0)</f>
        <v>1</v>
      </c>
      <c r="X55" s="355">
        <f t="shared" ref="X55:X58" si="20">IF(R55&lt;&gt;"N/A (BELUM VALID)",1,0)</f>
        <v>1</v>
      </c>
      <c r="Y55" s="355">
        <f t="shared" ref="Y55:Y58" si="21">IF(T55&lt;&gt;"N/A (BELUM VALID)",1,0)</f>
        <v>1</v>
      </c>
      <c r="Z55" s="361">
        <f t="shared" ref="Z55:Z58" si="22">SUM(U55:Y55)/5*100</f>
        <v>100</v>
      </c>
    </row>
    <row r="56" spans="1:26">
      <c r="A56" s="533" t="s">
        <v>13526</v>
      </c>
      <c r="B56" s="560" t="s">
        <v>16784</v>
      </c>
      <c r="C56" s="435"/>
      <c r="D56" s="435" t="s">
        <v>16781</v>
      </c>
      <c r="E56" s="436" t="s">
        <v>1662</v>
      </c>
      <c r="F56" s="481">
        <v>321</v>
      </c>
      <c r="G56" s="539">
        <v>15302</v>
      </c>
      <c r="H56" s="563">
        <v>2017</v>
      </c>
      <c r="I56" s="520" t="s">
        <v>3102</v>
      </c>
      <c r="J56" s="539">
        <v>15302</v>
      </c>
      <c r="K56" s="347"/>
      <c r="L56" s="347"/>
      <c r="M56" s="46" t="str">
        <f>IFERROR(CONCATENATE("VALID (",VLOOKUP(A56,'02_MASTER_KODE_FASYANKES'!B$3:M$20282,2,FALSE),")"),"N/A (BELUM VALID)")</f>
        <v>VALID (WONOSALAM  2)</v>
      </c>
      <c r="N56" s="352" t="str">
        <f>IFERROR(VLOOKUP(A56,'02_MASTER_KODE_FASYANKES'!B$3:M$20282,10,FALSE),"N/A (BELUM VALID)")</f>
        <v>JAWA TENGAH</v>
      </c>
      <c r="O56" s="352" t="str">
        <f>IFERROR(VLOOKUP(A56,'02_MASTER_KODE_FASYANKES'!B$3:M$20282,11,FALSE),"N/A (BELUM VALID)")</f>
        <v>DEMAK</v>
      </c>
      <c r="P56" s="352" t="str">
        <f t="shared" si="15"/>
        <v>VALID</v>
      </c>
      <c r="Q56" s="46" t="str">
        <f t="shared" si="16"/>
        <v>Perempuan</v>
      </c>
      <c r="R56" s="46" t="str">
        <f>IFERROR(CONCATENATE("VALID (",VLOOKUP(G56,'05_MASTER_KODE_PRODI'!B$3:F$5003,5,FALSE),")"),"N/A (BELUM VALID)")</f>
        <v>VALID (D-4 Kebidanan)</v>
      </c>
      <c r="S56" s="46" t="str">
        <f>IFERROR(VLOOKUP(J56,'05_MASTER_KODE_PRODI'!B$3:F$5003,3,FALSE),"N/A (BELUM VALID)")</f>
        <v>D-4</v>
      </c>
      <c r="T56" s="46" t="str">
        <f>IFERROR(VLOOKUP(J56,'05_MASTER_KODE_PRODI'!B$3:F$5003,4,FALSE),"N/A (BELUM VALID)")</f>
        <v>Kebidanan</v>
      </c>
      <c r="U56" s="354">
        <f t="shared" si="17"/>
        <v>1</v>
      </c>
      <c r="V56" s="355">
        <f t="shared" si="18"/>
        <v>1</v>
      </c>
      <c r="W56" s="355">
        <f t="shared" si="19"/>
        <v>1</v>
      </c>
      <c r="X56" s="355">
        <f t="shared" si="20"/>
        <v>1</v>
      </c>
      <c r="Y56" s="355">
        <f t="shared" si="21"/>
        <v>1</v>
      </c>
      <c r="Z56" s="361">
        <f t="shared" si="22"/>
        <v>100</v>
      </c>
    </row>
    <row r="57" spans="1:26">
      <c r="A57" s="533" t="s">
        <v>13526</v>
      </c>
      <c r="B57" s="560" t="s">
        <v>16787</v>
      </c>
      <c r="C57" s="435"/>
      <c r="D57" s="435" t="s">
        <v>16785</v>
      </c>
      <c r="E57" s="436" t="s">
        <v>1662</v>
      </c>
      <c r="F57" s="481">
        <v>321</v>
      </c>
      <c r="G57" s="539">
        <v>15401</v>
      </c>
      <c r="H57" s="563">
        <v>2016</v>
      </c>
      <c r="I57" s="520" t="s">
        <v>5198</v>
      </c>
      <c r="J57" s="539">
        <v>15401</v>
      </c>
      <c r="K57" s="347"/>
      <c r="L57" s="347"/>
      <c r="M57" s="46" t="str">
        <f>IFERROR(CONCATENATE("VALID (",VLOOKUP(A57,'02_MASTER_KODE_FASYANKES'!B$3:M$20282,2,FALSE),")"),"N/A (BELUM VALID)")</f>
        <v>VALID (WONOSALAM  2)</v>
      </c>
      <c r="N57" s="352" t="str">
        <f>IFERROR(VLOOKUP(A57,'02_MASTER_KODE_FASYANKES'!B$3:M$20282,10,FALSE),"N/A (BELUM VALID)")</f>
        <v>JAWA TENGAH</v>
      </c>
      <c r="O57" s="352" t="str">
        <f>IFERROR(VLOOKUP(A57,'02_MASTER_KODE_FASYANKES'!B$3:M$20282,11,FALSE),"N/A (BELUM VALID)")</f>
        <v>DEMAK</v>
      </c>
      <c r="P57" s="352" t="str">
        <f t="shared" si="15"/>
        <v>VALID</v>
      </c>
      <c r="Q57" s="46" t="str">
        <f t="shared" si="16"/>
        <v>Perempuan</v>
      </c>
      <c r="R57" s="46" t="str">
        <f>IFERROR(CONCATENATE("VALID (",VLOOKUP(G57,'05_MASTER_KODE_PRODI'!B$3:F$5003,5,FALSE),")"),"N/A (BELUM VALID)")</f>
        <v>VALID (D-3 Kebidanan)</v>
      </c>
      <c r="S57" s="46" t="str">
        <f>IFERROR(VLOOKUP(J57,'05_MASTER_KODE_PRODI'!B$3:F$5003,3,FALSE),"N/A (BELUM VALID)")</f>
        <v>D-3</v>
      </c>
      <c r="T57" s="46" t="str">
        <f>IFERROR(VLOOKUP(J57,'05_MASTER_KODE_PRODI'!B$3:F$5003,4,FALSE),"N/A (BELUM VALID)")</f>
        <v>Kebidanan</v>
      </c>
      <c r="U57" s="354">
        <f t="shared" si="17"/>
        <v>1</v>
      </c>
      <c r="V57" s="355">
        <f t="shared" si="18"/>
        <v>1</v>
      </c>
      <c r="W57" s="355">
        <f t="shared" si="19"/>
        <v>1</v>
      </c>
      <c r="X57" s="355">
        <f t="shared" si="20"/>
        <v>1</v>
      </c>
      <c r="Y57" s="355">
        <f t="shared" si="21"/>
        <v>1</v>
      </c>
      <c r="Z57" s="361">
        <f t="shared" si="22"/>
        <v>100</v>
      </c>
    </row>
    <row r="58" spans="1:26">
      <c r="A58" s="533" t="s">
        <v>13526</v>
      </c>
      <c r="B58" s="560" t="s">
        <v>16791</v>
      </c>
      <c r="C58" s="435"/>
      <c r="D58" s="435" t="s">
        <v>16789</v>
      </c>
      <c r="E58" s="436" t="s">
        <v>1661</v>
      </c>
      <c r="F58" s="412">
        <v>321</v>
      </c>
      <c r="G58" s="326">
        <v>14901</v>
      </c>
      <c r="H58" s="563">
        <v>2014</v>
      </c>
      <c r="I58" s="520" t="s">
        <v>5066</v>
      </c>
      <c r="J58" s="326">
        <v>14901</v>
      </c>
      <c r="K58" s="347"/>
      <c r="L58" s="347"/>
      <c r="M58" s="46" t="str">
        <f>IFERROR(CONCATENATE("VALID (",VLOOKUP(A58,'02_MASTER_KODE_FASYANKES'!B$3:M$20282,2,FALSE),")"),"N/A (BELUM VALID)")</f>
        <v>VALID (WONOSALAM  2)</v>
      </c>
      <c r="N58" s="352" t="str">
        <f>IFERROR(VLOOKUP(A58,'02_MASTER_KODE_FASYANKES'!B$3:M$20282,10,FALSE),"N/A (BELUM VALID)")</f>
        <v>JAWA TENGAH</v>
      </c>
      <c r="O58" s="352" t="str">
        <f>IFERROR(VLOOKUP(A58,'02_MASTER_KODE_FASYANKES'!B$3:M$20282,11,FALSE),"N/A (BELUM VALID)")</f>
        <v>DEMAK</v>
      </c>
      <c r="P58" s="352" t="str">
        <f t="shared" si="15"/>
        <v>VALID</v>
      </c>
      <c r="Q58" s="46" t="str">
        <f t="shared" si="16"/>
        <v>Laki-Laki</v>
      </c>
      <c r="R58" s="46" t="str">
        <f>IFERROR(CONCATENATE("VALID (",VLOOKUP(G58,'05_MASTER_KODE_PRODI'!B$3:F$5003,5,FALSE),")"),"N/A (BELUM VALID)")</f>
        <v>VALID (Profesi Profesi Ners)</v>
      </c>
      <c r="S58" s="46" t="str">
        <f>IFERROR(VLOOKUP(J58,'05_MASTER_KODE_PRODI'!B$3:F$5003,3,FALSE),"N/A (BELUM VALID)")</f>
        <v>Profesi</v>
      </c>
      <c r="T58" s="46" t="str">
        <f>IFERROR(VLOOKUP(J58,'05_MASTER_KODE_PRODI'!B$3:F$5003,4,FALSE),"N/A (BELUM VALID)")</f>
        <v>Profesi Ners</v>
      </c>
      <c r="U58" s="354">
        <f t="shared" si="17"/>
        <v>1</v>
      </c>
      <c r="V58" s="355">
        <f t="shared" si="18"/>
        <v>1</v>
      </c>
      <c r="W58" s="355">
        <f t="shared" si="19"/>
        <v>1</v>
      </c>
      <c r="X58" s="355">
        <f t="shared" si="20"/>
        <v>1</v>
      </c>
      <c r="Y58" s="355">
        <f t="shared" si="21"/>
        <v>1</v>
      </c>
      <c r="Z58" s="361">
        <f t="shared" si="22"/>
        <v>100</v>
      </c>
    </row>
    <row r="59" spans="1:26">
      <c r="M59" s="46" t="str">
        <f>IFERROR(CONCATENATE("VALID (",VLOOKUP(A59,'02_MASTER_KODE_FASYANKES'!B$3:M$20282,2,FALSE),")"),"N/A (BELUM VALID)")</f>
        <v>N/A (BELUM VALID)</v>
      </c>
      <c r="N59" s="352" t="str">
        <f>IFERROR(VLOOKUP(A59,'02_MASTER_KODE_FASYANKES'!B$3:M$20282,10,FALSE),"N/A (BELUM VALID)")</f>
        <v>N/A (BELUM VALID)</v>
      </c>
      <c r="O59" s="352" t="str">
        <f>IFERROR(VLOOKUP(A59,'02_MASTER_KODE_FASYANKES'!B$3:M$20282,11,FALSE),"N/A (BELUM VALID)")</f>
        <v>N/A (BELUM VALID)</v>
      </c>
      <c r="P59" s="352" t="str">
        <f t="shared" ref="P59:P60" si="23">IF(LEN(B59)=16,"VALID","N/A (BELUM VALID)")</f>
        <v>N/A (BELUM VALID)</v>
      </c>
      <c r="Q59" s="46" t="str">
        <f t="shared" ref="Q59:Q60" si="24">IF(E59="L","Laki-Laki",IF(E59="P","Perempuan","N/A (BELUM VALID)"))</f>
        <v>N/A (BELUM VALID)</v>
      </c>
      <c r="R59" s="46" t="str">
        <f>IFERROR(CONCATENATE("VALID (",VLOOKUP(G59,'05_MASTER_KODE_PRODI'!B$3:F$5003,5,FALSE),")"),"N/A (BELUM VALID)")</f>
        <v>N/A (BELUM VALID)</v>
      </c>
      <c r="S59" s="46" t="str">
        <f>IFERROR(VLOOKUP(J59,'05_MASTER_KODE_PRODI'!B$3:F$5003,3,FALSE),"N/A (BELUM VALID)")</f>
        <v>N/A (BELUM VALID)</v>
      </c>
      <c r="T59" s="46" t="str">
        <f>IFERROR(VLOOKUP(J59,'05_MASTER_KODE_PRODI'!B$3:F$5003,4,FALSE),"N/A (BELUM VALID)")</f>
        <v>N/A (BELUM VALID)</v>
      </c>
      <c r="U59" s="354">
        <f t="shared" ref="U59:U60" si="25">IF(M59&lt;&gt;"N/A (BELUM VALID)",1,0)</f>
        <v>0</v>
      </c>
      <c r="V59" s="355">
        <f t="shared" ref="V59:V60" si="26">IF(P59&lt;&gt;"N/A (BELUM VALID)",1,0)</f>
        <v>0</v>
      </c>
      <c r="W59" s="355">
        <f t="shared" ref="W59:W60" si="27">IF(Q59&lt;&gt;"N/A (BELUM VALID)",1,0)</f>
        <v>0</v>
      </c>
      <c r="X59" s="355">
        <f t="shared" ref="X59:X60" si="28">IF(R59&lt;&gt;"N/A (BELUM VALID)",1,0)</f>
        <v>0</v>
      </c>
      <c r="Y59" s="355">
        <f t="shared" ref="Y59:Y60" si="29">IF(T59&lt;&gt;"N/A (BELUM VALID)",1,0)</f>
        <v>0</v>
      </c>
      <c r="Z59" s="361">
        <f t="shared" ref="Z59:Z60" si="30">SUM(U59:Y59)/5*100</f>
        <v>0</v>
      </c>
    </row>
    <row r="60" spans="1:26">
      <c r="M60" s="46" t="str">
        <f>IFERROR(CONCATENATE("VALID (",VLOOKUP(A60,'02_MASTER_KODE_FASYANKES'!B$3:M$20282,2,FALSE),")"),"N/A (BELUM VALID)")</f>
        <v>N/A (BELUM VALID)</v>
      </c>
      <c r="N60" s="352" t="str">
        <f>IFERROR(VLOOKUP(A60,'02_MASTER_KODE_FASYANKES'!B$3:M$20282,10,FALSE),"N/A (BELUM VALID)")</f>
        <v>N/A (BELUM VALID)</v>
      </c>
      <c r="O60" s="352" t="str">
        <f>IFERROR(VLOOKUP(A60,'02_MASTER_KODE_FASYANKES'!B$3:M$20282,11,FALSE),"N/A (BELUM VALID)")</f>
        <v>N/A (BELUM VALID)</v>
      </c>
      <c r="P60" s="352" t="str">
        <f t="shared" si="23"/>
        <v>N/A (BELUM VALID)</v>
      </c>
      <c r="Q60" s="46" t="str">
        <f t="shared" si="24"/>
        <v>N/A (BELUM VALID)</v>
      </c>
      <c r="R60" s="46" t="str">
        <f>IFERROR(CONCATENATE("VALID (",VLOOKUP(G60,'05_MASTER_KODE_PRODI'!B$3:F$5003,5,FALSE),")"),"N/A (BELUM VALID)")</f>
        <v>N/A (BELUM VALID)</v>
      </c>
      <c r="S60" s="46" t="str">
        <f>IFERROR(VLOOKUP(J60,'05_MASTER_KODE_PRODI'!B$3:F$5003,3,FALSE),"N/A (BELUM VALID)")</f>
        <v>N/A (BELUM VALID)</v>
      </c>
      <c r="T60" s="46" t="str">
        <f>IFERROR(VLOOKUP(J60,'05_MASTER_KODE_PRODI'!B$3:F$5003,4,FALSE),"N/A (BELUM VALID)")</f>
        <v>N/A (BELUM VALID)</v>
      </c>
      <c r="U60" s="354">
        <f t="shared" si="25"/>
        <v>0</v>
      </c>
      <c r="V60" s="355">
        <f t="shared" si="26"/>
        <v>0</v>
      </c>
      <c r="W60" s="355">
        <f t="shared" si="27"/>
        <v>0</v>
      </c>
      <c r="X60" s="355">
        <f t="shared" si="28"/>
        <v>0</v>
      </c>
      <c r="Y60" s="355">
        <f t="shared" si="29"/>
        <v>0</v>
      </c>
      <c r="Z60" s="361">
        <f t="shared" si="30"/>
        <v>0</v>
      </c>
    </row>
  </sheetData>
  <autoFilter ref="A3:Z25"/>
  <mergeCells count="3">
    <mergeCell ref="M2:Z2"/>
    <mergeCell ref="G2:H2"/>
    <mergeCell ref="I2:L2"/>
  </mergeCells>
  <dataValidations count="4">
    <dataValidation type="list" allowBlank="1" showInputMessage="1" showErrorMessage="1" sqref="L4:L35">
      <formula1>"PPDS,PPDGS,TUBEL PUSAT,TUBEL DAERAH, IBEL"</formula1>
    </dataValidation>
    <dataValidation type="list" allowBlank="1" showInputMessage="1" showErrorMessage="1" sqref="K4:K35">
      <formula1>"APBN,APBD,MANDIRI"</formula1>
    </dataValidation>
    <dataValidation type="list" allowBlank="1" showInputMessage="1" showErrorMessage="1" sqref="F4:F40">
      <formula1>#REF!</formula1>
    </dataValidation>
    <dataValidation type="list" allowBlank="1" showInputMessage="1" showErrorMessage="1" sqref="E4:E14">
      <formula1>"L,P"</formula1>
    </dataValidation>
  </dataValidation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17">
    <tabColor rgb="FFFFC000"/>
  </sheetPr>
  <dimension ref="A1:K1470"/>
  <sheetViews>
    <sheetView topLeftCell="B1" zoomScale="90" zoomScaleNormal="90" workbookViewId="0">
      <pane ySplit="4" topLeftCell="A5" activePane="bottomLeft" state="frozen"/>
      <selection pane="bottomLeft" activeCell="A505" sqref="A505:XFD505"/>
    </sheetView>
  </sheetViews>
  <sheetFormatPr defaultRowHeight="15"/>
  <cols>
    <col min="1" max="1" width="3.85546875" customWidth="1"/>
    <col min="2" max="2" width="5.85546875" customWidth="1"/>
    <col min="3" max="3" width="10.28515625" customWidth="1"/>
    <col min="4" max="4" width="14.28515625" style="321" customWidth="1"/>
    <col min="5" max="5" width="29.42578125" customWidth="1"/>
    <col min="6" max="6" width="33.42578125" customWidth="1"/>
    <col min="7" max="7" width="2.140625" customWidth="1"/>
    <col min="9" max="9" width="33.42578125" bestFit="1" customWidth="1"/>
    <col min="10" max="10" width="14.140625" customWidth="1"/>
  </cols>
  <sheetData>
    <row r="1" spans="1:6" ht="18" customHeight="1">
      <c r="A1" s="10"/>
      <c r="B1" s="322" t="s">
        <v>11632</v>
      </c>
      <c r="C1" s="356"/>
      <c r="D1" s="433"/>
      <c r="E1" s="356"/>
      <c r="F1" s="356"/>
    </row>
    <row r="2" spans="1:6" ht="18.75" customHeight="1">
      <c r="A2" s="10"/>
      <c r="B2" s="434"/>
      <c r="C2" s="356"/>
      <c r="D2" s="433"/>
      <c r="E2" s="356"/>
      <c r="F2" s="356" t="s">
        <v>268</v>
      </c>
    </row>
    <row r="3" spans="1:6" ht="18.75" customHeight="1">
      <c r="A3" s="10"/>
      <c r="B3" s="432"/>
      <c r="C3" s="356"/>
      <c r="D3" s="433"/>
      <c r="E3" s="356"/>
      <c r="F3" s="356"/>
    </row>
    <row r="4" spans="1:6" ht="48" customHeight="1">
      <c r="A4" s="21"/>
      <c r="B4" s="102" t="s">
        <v>0</v>
      </c>
      <c r="C4" s="102" t="s">
        <v>262</v>
      </c>
      <c r="D4" s="102" t="s">
        <v>1664</v>
      </c>
      <c r="E4" s="102" t="s">
        <v>1663</v>
      </c>
      <c r="F4" s="102" t="s">
        <v>1665</v>
      </c>
    </row>
    <row r="5" spans="1:6" hidden="1">
      <c r="A5" s="10"/>
      <c r="B5" s="435">
        <v>1</v>
      </c>
      <c r="C5" s="435">
        <v>11</v>
      </c>
      <c r="D5" s="436">
        <v>1101</v>
      </c>
      <c r="E5" s="435" t="s">
        <v>12316</v>
      </c>
      <c r="F5" s="435" t="s">
        <v>11702</v>
      </c>
    </row>
    <row r="6" spans="1:6" hidden="1">
      <c r="A6" s="10"/>
      <c r="B6" s="435">
        <v>2</v>
      </c>
      <c r="C6" s="435">
        <v>11</v>
      </c>
      <c r="D6" s="436">
        <v>1102</v>
      </c>
      <c r="E6" s="435" t="s">
        <v>12316</v>
      </c>
      <c r="F6" s="435" t="s">
        <v>11703</v>
      </c>
    </row>
    <row r="7" spans="1:6" hidden="1">
      <c r="A7" s="10"/>
      <c r="B7" s="435">
        <v>3</v>
      </c>
      <c r="C7" s="435">
        <v>11</v>
      </c>
      <c r="D7" s="436">
        <v>1103</v>
      </c>
      <c r="E7" s="435" t="s">
        <v>12316</v>
      </c>
      <c r="F7" s="435" t="s">
        <v>11704</v>
      </c>
    </row>
    <row r="8" spans="1:6" hidden="1">
      <c r="A8" s="10"/>
      <c r="B8" s="435">
        <v>4</v>
      </c>
      <c r="C8" s="435">
        <v>11</v>
      </c>
      <c r="D8" s="436">
        <v>1104</v>
      </c>
      <c r="E8" s="435" t="s">
        <v>12316</v>
      </c>
      <c r="F8" s="435" t="s">
        <v>11705</v>
      </c>
    </row>
    <row r="9" spans="1:6" hidden="1">
      <c r="A9" s="10"/>
      <c r="B9" s="435">
        <v>5</v>
      </c>
      <c r="C9" s="435">
        <v>11</v>
      </c>
      <c r="D9" s="436">
        <v>1105</v>
      </c>
      <c r="E9" s="435" t="s">
        <v>12316</v>
      </c>
      <c r="F9" s="435" t="s">
        <v>11706</v>
      </c>
    </row>
    <row r="10" spans="1:6" hidden="1">
      <c r="A10" s="10"/>
      <c r="B10" s="435">
        <v>6</v>
      </c>
      <c r="C10" s="435">
        <v>11</v>
      </c>
      <c r="D10" s="436">
        <v>1106</v>
      </c>
      <c r="E10" s="435" t="s">
        <v>12316</v>
      </c>
      <c r="F10" s="435" t="s">
        <v>11707</v>
      </c>
    </row>
    <row r="11" spans="1:6" hidden="1">
      <c r="A11" s="10"/>
      <c r="B11" s="435">
        <v>7</v>
      </c>
      <c r="C11" s="435">
        <v>11</v>
      </c>
      <c r="D11" s="436">
        <v>1107</v>
      </c>
      <c r="E11" s="435" t="s">
        <v>12316</v>
      </c>
      <c r="F11" s="435" t="s">
        <v>11708</v>
      </c>
    </row>
    <row r="12" spans="1:6" hidden="1">
      <c r="A12" s="10"/>
      <c r="B12" s="435">
        <v>8</v>
      </c>
      <c r="C12" s="435">
        <v>11</v>
      </c>
      <c r="D12" s="436">
        <v>1108</v>
      </c>
      <c r="E12" s="435" t="s">
        <v>12316</v>
      </c>
      <c r="F12" s="435" t="s">
        <v>11709</v>
      </c>
    </row>
    <row r="13" spans="1:6" hidden="1">
      <c r="A13" s="10"/>
      <c r="B13" s="435">
        <v>9</v>
      </c>
      <c r="C13" s="435">
        <v>11</v>
      </c>
      <c r="D13" s="436">
        <v>1109</v>
      </c>
      <c r="E13" s="435" t="s">
        <v>12316</v>
      </c>
      <c r="F13" s="435" t="s">
        <v>11710</v>
      </c>
    </row>
    <row r="14" spans="1:6" hidden="1">
      <c r="A14" s="10"/>
      <c r="B14" s="435">
        <v>10</v>
      </c>
      <c r="C14" s="435">
        <v>11</v>
      </c>
      <c r="D14" s="436">
        <v>1110</v>
      </c>
      <c r="E14" s="435" t="s">
        <v>12316</v>
      </c>
      <c r="F14" s="435" t="s">
        <v>11711</v>
      </c>
    </row>
    <row r="15" spans="1:6" hidden="1">
      <c r="A15" s="10"/>
      <c r="B15" s="435">
        <v>11</v>
      </c>
      <c r="C15" s="435">
        <v>11</v>
      </c>
      <c r="D15" s="436">
        <v>1111</v>
      </c>
      <c r="E15" s="435" t="s">
        <v>12316</v>
      </c>
      <c r="F15" s="435" t="s">
        <v>11712</v>
      </c>
    </row>
    <row r="16" spans="1:6" hidden="1">
      <c r="A16" s="10"/>
      <c r="B16" s="435">
        <v>12</v>
      </c>
      <c r="C16" s="435">
        <v>11</v>
      </c>
      <c r="D16" s="436">
        <v>1112</v>
      </c>
      <c r="E16" s="435" t="s">
        <v>12316</v>
      </c>
      <c r="F16" s="435" t="s">
        <v>11713</v>
      </c>
    </row>
    <row r="17" spans="1:6" hidden="1">
      <c r="A17" s="10"/>
      <c r="B17" s="435">
        <v>13</v>
      </c>
      <c r="C17" s="435">
        <v>11</v>
      </c>
      <c r="D17" s="436">
        <v>1113</v>
      </c>
      <c r="E17" s="435" t="s">
        <v>12316</v>
      </c>
      <c r="F17" s="435" t="s">
        <v>11714</v>
      </c>
    </row>
    <row r="18" spans="1:6" hidden="1">
      <c r="A18" s="10"/>
      <c r="B18" s="435">
        <v>14</v>
      </c>
      <c r="C18" s="435">
        <v>11</v>
      </c>
      <c r="D18" s="436">
        <v>1114</v>
      </c>
      <c r="E18" s="435" t="s">
        <v>12316</v>
      </c>
      <c r="F18" s="435" t="s">
        <v>11715</v>
      </c>
    </row>
    <row r="19" spans="1:6" hidden="1">
      <c r="A19" s="10"/>
      <c r="B19" s="435">
        <v>15</v>
      </c>
      <c r="C19" s="435">
        <v>11</v>
      </c>
      <c r="D19" s="436">
        <v>1115</v>
      </c>
      <c r="E19" s="435" t="s">
        <v>12316</v>
      </c>
      <c r="F19" s="435" t="s">
        <v>11716</v>
      </c>
    </row>
    <row r="20" spans="1:6" hidden="1">
      <c r="A20" s="10"/>
      <c r="B20" s="435">
        <v>16</v>
      </c>
      <c r="C20" s="435">
        <v>11</v>
      </c>
      <c r="D20" s="436">
        <v>1116</v>
      </c>
      <c r="E20" s="435" t="s">
        <v>12316</v>
      </c>
      <c r="F20" s="435" t="s">
        <v>11717</v>
      </c>
    </row>
    <row r="21" spans="1:6" hidden="1">
      <c r="A21" s="10"/>
      <c r="B21" s="435">
        <v>17</v>
      </c>
      <c r="C21" s="435">
        <v>11</v>
      </c>
      <c r="D21" s="436">
        <v>1117</v>
      </c>
      <c r="E21" s="435" t="s">
        <v>12316</v>
      </c>
      <c r="F21" s="435" t="s">
        <v>11718</v>
      </c>
    </row>
    <row r="22" spans="1:6" hidden="1">
      <c r="A22" s="10"/>
      <c r="B22" s="435">
        <v>18</v>
      </c>
      <c r="C22" s="435">
        <v>11</v>
      </c>
      <c r="D22" s="436">
        <v>1118</v>
      </c>
      <c r="E22" s="435" t="s">
        <v>12316</v>
      </c>
      <c r="F22" s="435" t="s">
        <v>11719</v>
      </c>
    </row>
    <row r="23" spans="1:6" hidden="1">
      <c r="A23" s="10"/>
      <c r="B23" s="435">
        <v>19</v>
      </c>
      <c r="C23" s="435">
        <v>11</v>
      </c>
      <c r="D23" s="436">
        <v>1171</v>
      </c>
      <c r="E23" s="435" t="s">
        <v>12316</v>
      </c>
      <c r="F23" s="435" t="s">
        <v>11720</v>
      </c>
    </row>
    <row r="24" spans="1:6" hidden="1">
      <c r="A24" s="10"/>
      <c r="B24" s="435">
        <v>20</v>
      </c>
      <c r="C24" s="435">
        <v>11</v>
      </c>
      <c r="D24" s="436">
        <v>1172</v>
      </c>
      <c r="E24" s="435" t="s">
        <v>12316</v>
      </c>
      <c r="F24" s="435" t="s">
        <v>11721</v>
      </c>
    </row>
    <row r="25" spans="1:6" hidden="1">
      <c r="A25" s="10"/>
      <c r="B25" s="435">
        <v>21</v>
      </c>
      <c r="C25" s="435">
        <v>11</v>
      </c>
      <c r="D25" s="436">
        <v>1173</v>
      </c>
      <c r="E25" s="435" t="s">
        <v>12316</v>
      </c>
      <c r="F25" s="435" t="s">
        <v>11722</v>
      </c>
    </row>
    <row r="26" spans="1:6" hidden="1">
      <c r="A26" s="10"/>
      <c r="B26" s="435">
        <v>22</v>
      </c>
      <c r="C26" s="435">
        <v>11</v>
      </c>
      <c r="D26" s="436">
        <v>1174</v>
      </c>
      <c r="E26" s="435" t="s">
        <v>12316</v>
      </c>
      <c r="F26" s="435" t="s">
        <v>11723</v>
      </c>
    </row>
    <row r="27" spans="1:6" hidden="1">
      <c r="A27" s="10"/>
      <c r="B27" s="435">
        <v>23</v>
      </c>
      <c r="C27" s="435">
        <v>11</v>
      </c>
      <c r="D27" s="436">
        <v>1175</v>
      </c>
      <c r="E27" s="435" t="s">
        <v>12316</v>
      </c>
      <c r="F27" s="435" t="s">
        <v>11724</v>
      </c>
    </row>
    <row r="28" spans="1:6" hidden="1">
      <c r="A28" s="10"/>
      <c r="B28" s="435"/>
      <c r="C28" s="435"/>
      <c r="D28" s="436"/>
      <c r="E28" s="435" t="s">
        <v>12316</v>
      </c>
      <c r="F28" s="435" t="s">
        <v>268</v>
      </c>
    </row>
    <row r="29" spans="1:6" hidden="1">
      <c r="A29" s="10"/>
      <c r="B29" s="435"/>
      <c r="C29" s="435"/>
      <c r="D29" s="436"/>
      <c r="E29" s="435" t="s">
        <v>12316</v>
      </c>
      <c r="F29" s="435" t="s">
        <v>268</v>
      </c>
    </row>
    <row r="30" spans="1:6" hidden="1">
      <c r="A30" s="10"/>
      <c r="B30" s="435"/>
      <c r="C30" s="435"/>
      <c r="D30" s="436"/>
      <c r="E30" s="435" t="s">
        <v>12316</v>
      </c>
      <c r="F30" s="435" t="s">
        <v>268</v>
      </c>
    </row>
    <row r="31" spans="1:6" hidden="1">
      <c r="A31" s="10"/>
      <c r="B31" s="435"/>
      <c r="C31" s="435"/>
      <c r="D31" s="436"/>
      <c r="E31" s="435" t="s">
        <v>12316</v>
      </c>
      <c r="F31" s="435" t="s">
        <v>268</v>
      </c>
    </row>
    <row r="32" spans="1:6" hidden="1">
      <c r="A32" s="10"/>
      <c r="B32" s="435"/>
      <c r="C32" s="435"/>
      <c r="D32" s="436"/>
      <c r="E32" s="435" t="s">
        <v>12316</v>
      </c>
      <c r="F32" s="435" t="s">
        <v>268</v>
      </c>
    </row>
    <row r="33" spans="1:6" hidden="1">
      <c r="A33" s="10"/>
      <c r="B33" s="435"/>
      <c r="C33" s="435"/>
      <c r="D33" s="436"/>
      <c r="E33" s="435" t="s">
        <v>12316</v>
      </c>
      <c r="F33" s="435" t="s">
        <v>268</v>
      </c>
    </row>
    <row r="34" spans="1:6" hidden="1">
      <c r="A34" s="10"/>
      <c r="B34" s="435"/>
      <c r="C34" s="435"/>
      <c r="D34" s="436"/>
      <c r="E34" s="435" t="s">
        <v>12316</v>
      </c>
      <c r="F34" s="435" t="s">
        <v>268</v>
      </c>
    </row>
    <row r="35" spans="1:6" hidden="1">
      <c r="A35" s="10"/>
      <c r="B35" s="435"/>
      <c r="C35" s="435"/>
      <c r="D35" s="436"/>
      <c r="E35" s="435" t="s">
        <v>12316</v>
      </c>
      <c r="F35" s="435" t="s">
        <v>268</v>
      </c>
    </row>
    <row r="36" spans="1:6" hidden="1">
      <c r="A36" s="10"/>
      <c r="B36" s="435"/>
      <c r="C36" s="435"/>
      <c r="D36" s="436"/>
      <c r="E36" s="435" t="s">
        <v>12316</v>
      </c>
      <c r="F36" s="435" t="s">
        <v>268</v>
      </c>
    </row>
    <row r="37" spans="1:6" hidden="1">
      <c r="A37" s="10"/>
      <c r="B37" s="435"/>
      <c r="C37" s="435"/>
      <c r="D37" s="436"/>
      <c r="E37" s="435" t="s">
        <v>12316</v>
      </c>
      <c r="F37" s="435" t="s">
        <v>268</v>
      </c>
    </row>
    <row r="38" spans="1:6" hidden="1">
      <c r="A38" s="10"/>
      <c r="B38" s="435"/>
      <c r="C38" s="435"/>
      <c r="D38" s="436"/>
      <c r="E38" s="435" t="s">
        <v>12316</v>
      </c>
      <c r="F38" s="435" t="s">
        <v>268</v>
      </c>
    </row>
    <row r="39" spans="1:6" hidden="1">
      <c r="A39" s="10"/>
      <c r="B39" s="435"/>
      <c r="C39" s="435"/>
      <c r="D39" s="436"/>
      <c r="E39" s="435" t="s">
        <v>12316</v>
      </c>
      <c r="F39" s="435" t="s">
        <v>268</v>
      </c>
    </row>
    <row r="40" spans="1:6" hidden="1">
      <c r="B40" s="435"/>
      <c r="C40" s="435"/>
      <c r="D40" s="436"/>
      <c r="E40" s="435" t="s">
        <v>12316</v>
      </c>
      <c r="F40" s="435" t="s">
        <v>268</v>
      </c>
    </row>
    <row r="41" spans="1:6" hidden="1">
      <c r="B41" s="435"/>
      <c r="C41" s="435"/>
      <c r="D41" s="436"/>
      <c r="E41" s="435" t="s">
        <v>12316</v>
      </c>
      <c r="F41" s="435" t="s">
        <v>268</v>
      </c>
    </row>
    <row r="42" spans="1:6" hidden="1">
      <c r="B42" s="435"/>
      <c r="C42" s="435"/>
      <c r="D42" s="436"/>
      <c r="E42" s="435" t="s">
        <v>12316</v>
      </c>
      <c r="F42" s="435" t="s">
        <v>268</v>
      </c>
    </row>
    <row r="43" spans="1:6" hidden="1">
      <c r="B43" s="435"/>
      <c r="C43" s="435"/>
      <c r="D43" s="436"/>
      <c r="E43" s="435" t="s">
        <v>12316</v>
      </c>
      <c r="F43" s="435" t="s">
        <v>268</v>
      </c>
    </row>
    <row r="44" spans="1:6" hidden="1">
      <c r="B44" s="435"/>
      <c r="C44" s="435"/>
      <c r="D44" s="436"/>
      <c r="E44" s="435" t="s">
        <v>12316</v>
      </c>
      <c r="F44" s="435" t="s">
        <v>268</v>
      </c>
    </row>
    <row r="45" spans="1:6" hidden="1">
      <c r="B45" s="435">
        <v>1</v>
      </c>
      <c r="C45" s="435">
        <v>12</v>
      </c>
      <c r="D45" s="436">
        <v>1201</v>
      </c>
      <c r="E45" s="435" t="s">
        <v>269</v>
      </c>
      <c r="F45" s="435" t="s">
        <v>11725</v>
      </c>
    </row>
    <row r="46" spans="1:6" hidden="1">
      <c r="B46" s="435">
        <v>2</v>
      </c>
      <c r="C46" s="435">
        <v>12</v>
      </c>
      <c r="D46" s="436">
        <v>1202</v>
      </c>
      <c r="E46" s="435" t="s">
        <v>269</v>
      </c>
      <c r="F46" s="435" t="s">
        <v>11726</v>
      </c>
    </row>
    <row r="47" spans="1:6" hidden="1">
      <c r="B47" s="435">
        <v>3</v>
      </c>
      <c r="C47" s="435">
        <v>12</v>
      </c>
      <c r="D47" s="436">
        <v>1203</v>
      </c>
      <c r="E47" s="435" t="s">
        <v>269</v>
      </c>
      <c r="F47" s="435" t="s">
        <v>11727</v>
      </c>
    </row>
    <row r="48" spans="1:6" hidden="1">
      <c r="B48" s="435">
        <v>4</v>
      </c>
      <c r="C48" s="435">
        <v>12</v>
      </c>
      <c r="D48" s="436">
        <v>1204</v>
      </c>
      <c r="E48" s="435" t="s">
        <v>269</v>
      </c>
      <c r="F48" s="435" t="s">
        <v>11728</v>
      </c>
    </row>
    <row r="49" spans="2:6" hidden="1">
      <c r="B49" s="435">
        <v>5</v>
      </c>
      <c r="C49" s="435">
        <v>12</v>
      </c>
      <c r="D49" s="436">
        <v>1205</v>
      </c>
      <c r="E49" s="435" t="s">
        <v>269</v>
      </c>
      <c r="F49" s="435" t="s">
        <v>11729</v>
      </c>
    </row>
    <row r="50" spans="2:6" hidden="1">
      <c r="B50" s="435">
        <v>6</v>
      </c>
      <c r="C50" s="435">
        <v>12</v>
      </c>
      <c r="D50" s="436">
        <v>1206</v>
      </c>
      <c r="E50" s="435" t="s">
        <v>269</v>
      </c>
      <c r="F50" s="435" t="s">
        <v>11730</v>
      </c>
    </row>
    <row r="51" spans="2:6" hidden="1">
      <c r="B51" s="435">
        <v>7</v>
      </c>
      <c r="C51" s="435">
        <v>12</v>
      </c>
      <c r="D51" s="436">
        <v>1207</v>
      </c>
      <c r="E51" s="435" t="s">
        <v>269</v>
      </c>
      <c r="F51" s="435" t="s">
        <v>11731</v>
      </c>
    </row>
    <row r="52" spans="2:6" hidden="1">
      <c r="B52" s="435">
        <v>8</v>
      </c>
      <c r="C52" s="435">
        <v>12</v>
      </c>
      <c r="D52" s="436">
        <v>1208</v>
      </c>
      <c r="E52" s="435" t="s">
        <v>269</v>
      </c>
      <c r="F52" s="435" t="s">
        <v>11732</v>
      </c>
    </row>
    <row r="53" spans="2:6" hidden="1">
      <c r="B53" s="435">
        <v>9</v>
      </c>
      <c r="C53" s="435">
        <v>12</v>
      </c>
      <c r="D53" s="436">
        <v>1209</v>
      </c>
      <c r="E53" s="435" t="s">
        <v>269</v>
      </c>
      <c r="F53" s="435" t="s">
        <v>11733</v>
      </c>
    </row>
    <row r="54" spans="2:6" hidden="1">
      <c r="B54" s="435">
        <v>10</v>
      </c>
      <c r="C54" s="435">
        <v>12</v>
      </c>
      <c r="D54" s="436">
        <v>1210</v>
      </c>
      <c r="E54" s="435" t="s">
        <v>269</v>
      </c>
      <c r="F54" s="435" t="s">
        <v>11734</v>
      </c>
    </row>
    <row r="55" spans="2:6" hidden="1">
      <c r="B55" s="435">
        <v>11</v>
      </c>
      <c r="C55" s="435">
        <v>12</v>
      </c>
      <c r="D55" s="436">
        <v>1211</v>
      </c>
      <c r="E55" s="435" t="s">
        <v>269</v>
      </c>
      <c r="F55" s="435" t="s">
        <v>11735</v>
      </c>
    </row>
    <row r="56" spans="2:6" hidden="1">
      <c r="B56" s="435">
        <v>12</v>
      </c>
      <c r="C56" s="435">
        <v>12</v>
      </c>
      <c r="D56" s="436">
        <v>1212</v>
      </c>
      <c r="E56" s="435" t="s">
        <v>269</v>
      </c>
      <c r="F56" s="435" t="s">
        <v>11736</v>
      </c>
    </row>
    <row r="57" spans="2:6" hidden="1">
      <c r="B57" s="435">
        <v>13</v>
      </c>
      <c r="C57" s="435">
        <v>12</v>
      </c>
      <c r="D57" s="436">
        <v>1213</v>
      </c>
      <c r="E57" s="435" t="s">
        <v>269</v>
      </c>
      <c r="F57" s="435" t="s">
        <v>11737</v>
      </c>
    </row>
    <row r="58" spans="2:6" hidden="1">
      <c r="B58" s="435">
        <v>14</v>
      </c>
      <c r="C58" s="435">
        <v>12</v>
      </c>
      <c r="D58" s="436">
        <v>1214</v>
      </c>
      <c r="E58" s="435" t="s">
        <v>269</v>
      </c>
      <c r="F58" s="435" t="s">
        <v>11738</v>
      </c>
    </row>
    <row r="59" spans="2:6" hidden="1">
      <c r="B59" s="435">
        <v>15</v>
      </c>
      <c r="C59" s="435">
        <v>12</v>
      </c>
      <c r="D59" s="436">
        <v>1215</v>
      </c>
      <c r="E59" s="435" t="s">
        <v>269</v>
      </c>
      <c r="F59" s="435" t="s">
        <v>11739</v>
      </c>
    </row>
    <row r="60" spans="2:6" hidden="1">
      <c r="B60" s="435">
        <v>16</v>
      </c>
      <c r="C60" s="435">
        <v>12</v>
      </c>
      <c r="D60" s="436">
        <v>1216</v>
      </c>
      <c r="E60" s="435" t="s">
        <v>269</v>
      </c>
      <c r="F60" s="435" t="s">
        <v>11740</v>
      </c>
    </row>
    <row r="61" spans="2:6" hidden="1">
      <c r="B61" s="435">
        <v>17</v>
      </c>
      <c r="C61" s="435">
        <v>12</v>
      </c>
      <c r="D61" s="436">
        <v>1217</v>
      </c>
      <c r="E61" s="435" t="s">
        <v>269</v>
      </c>
      <c r="F61" s="435" t="s">
        <v>11741</v>
      </c>
    </row>
    <row r="62" spans="2:6" hidden="1">
      <c r="B62" s="435">
        <v>18</v>
      </c>
      <c r="C62" s="435">
        <v>12</v>
      </c>
      <c r="D62" s="436">
        <v>1218</v>
      </c>
      <c r="E62" s="435" t="s">
        <v>269</v>
      </c>
      <c r="F62" s="435" t="s">
        <v>11742</v>
      </c>
    </row>
    <row r="63" spans="2:6" hidden="1">
      <c r="B63" s="435">
        <v>19</v>
      </c>
      <c r="C63" s="435">
        <v>12</v>
      </c>
      <c r="D63" s="436">
        <v>1219</v>
      </c>
      <c r="E63" s="435" t="s">
        <v>269</v>
      </c>
      <c r="F63" s="435" t="s">
        <v>11743</v>
      </c>
    </row>
    <row r="64" spans="2:6" hidden="1">
      <c r="B64" s="435">
        <v>20</v>
      </c>
      <c r="C64" s="435">
        <v>12</v>
      </c>
      <c r="D64" s="436">
        <v>1220</v>
      </c>
      <c r="E64" s="435" t="s">
        <v>269</v>
      </c>
      <c r="F64" s="435" t="s">
        <v>11744</v>
      </c>
    </row>
    <row r="65" spans="2:6" hidden="1">
      <c r="B65" s="435">
        <v>21</v>
      </c>
      <c r="C65" s="435">
        <v>12</v>
      </c>
      <c r="D65" s="436">
        <v>1221</v>
      </c>
      <c r="E65" s="435" t="s">
        <v>269</v>
      </c>
      <c r="F65" s="435" t="s">
        <v>11745</v>
      </c>
    </row>
    <row r="66" spans="2:6" hidden="1">
      <c r="B66" s="435">
        <v>22</v>
      </c>
      <c r="C66" s="435">
        <v>12</v>
      </c>
      <c r="D66" s="436">
        <v>1222</v>
      </c>
      <c r="E66" s="435" t="s">
        <v>269</v>
      </c>
      <c r="F66" s="435" t="s">
        <v>11746</v>
      </c>
    </row>
    <row r="67" spans="2:6" hidden="1">
      <c r="B67" s="435">
        <v>23</v>
      </c>
      <c r="C67" s="435">
        <v>12</v>
      </c>
      <c r="D67" s="436">
        <v>1223</v>
      </c>
      <c r="E67" s="435" t="s">
        <v>269</v>
      </c>
      <c r="F67" s="435" t="s">
        <v>11747</v>
      </c>
    </row>
    <row r="68" spans="2:6" hidden="1">
      <c r="B68" s="435">
        <v>24</v>
      </c>
      <c r="C68" s="435">
        <v>12</v>
      </c>
      <c r="D68" s="436">
        <v>1224</v>
      </c>
      <c r="E68" s="435" t="s">
        <v>269</v>
      </c>
      <c r="F68" s="435" t="s">
        <v>11748</v>
      </c>
    </row>
    <row r="69" spans="2:6" hidden="1">
      <c r="B69" s="435">
        <v>25</v>
      </c>
      <c r="C69" s="435">
        <v>12</v>
      </c>
      <c r="D69" s="436">
        <v>1225</v>
      </c>
      <c r="E69" s="435" t="s">
        <v>269</v>
      </c>
      <c r="F69" s="435" t="s">
        <v>11749</v>
      </c>
    </row>
    <row r="70" spans="2:6" hidden="1">
      <c r="B70" s="435">
        <v>26</v>
      </c>
      <c r="C70" s="435">
        <v>12</v>
      </c>
      <c r="D70" s="436">
        <v>1271</v>
      </c>
      <c r="E70" s="435" t="s">
        <v>269</v>
      </c>
      <c r="F70" s="435" t="s">
        <v>11750</v>
      </c>
    </row>
    <row r="71" spans="2:6" hidden="1">
      <c r="B71" s="435">
        <v>27</v>
      </c>
      <c r="C71" s="435">
        <v>12</v>
      </c>
      <c r="D71" s="436">
        <v>1272</v>
      </c>
      <c r="E71" s="435" t="s">
        <v>269</v>
      </c>
      <c r="F71" s="435" t="s">
        <v>11751</v>
      </c>
    </row>
    <row r="72" spans="2:6" hidden="1">
      <c r="B72" s="435">
        <v>28</v>
      </c>
      <c r="C72" s="435">
        <v>12</v>
      </c>
      <c r="D72" s="436">
        <v>1273</v>
      </c>
      <c r="E72" s="435" t="s">
        <v>269</v>
      </c>
      <c r="F72" s="435" t="s">
        <v>11752</v>
      </c>
    </row>
    <row r="73" spans="2:6" hidden="1">
      <c r="B73" s="435">
        <v>29</v>
      </c>
      <c r="C73" s="435">
        <v>12</v>
      </c>
      <c r="D73" s="436">
        <v>1274</v>
      </c>
      <c r="E73" s="435" t="s">
        <v>269</v>
      </c>
      <c r="F73" s="435" t="s">
        <v>11753</v>
      </c>
    </row>
    <row r="74" spans="2:6" hidden="1">
      <c r="B74" s="435">
        <v>30</v>
      </c>
      <c r="C74" s="435">
        <v>12</v>
      </c>
      <c r="D74" s="436">
        <v>1275</v>
      </c>
      <c r="E74" s="435" t="s">
        <v>269</v>
      </c>
      <c r="F74" s="435" t="s">
        <v>11754</v>
      </c>
    </row>
    <row r="75" spans="2:6" hidden="1">
      <c r="B75" s="435">
        <v>31</v>
      </c>
      <c r="C75" s="435">
        <v>12</v>
      </c>
      <c r="D75" s="436">
        <v>1276</v>
      </c>
      <c r="E75" s="435" t="s">
        <v>269</v>
      </c>
      <c r="F75" s="435" t="s">
        <v>11755</v>
      </c>
    </row>
    <row r="76" spans="2:6" hidden="1">
      <c r="B76" s="435">
        <v>32</v>
      </c>
      <c r="C76" s="435">
        <v>12</v>
      </c>
      <c r="D76" s="436">
        <v>1277</v>
      </c>
      <c r="E76" s="435" t="s">
        <v>269</v>
      </c>
      <c r="F76" s="435" t="s">
        <v>11756</v>
      </c>
    </row>
    <row r="77" spans="2:6" hidden="1">
      <c r="B77" s="435">
        <v>33</v>
      </c>
      <c r="C77" s="435">
        <v>12</v>
      </c>
      <c r="D77" s="436">
        <v>1278</v>
      </c>
      <c r="E77" s="435" t="s">
        <v>269</v>
      </c>
      <c r="F77" s="435" t="s">
        <v>11757</v>
      </c>
    </row>
    <row r="78" spans="2:6" hidden="1">
      <c r="B78" s="435"/>
      <c r="C78" s="435"/>
      <c r="D78" s="436"/>
      <c r="E78" s="435" t="s">
        <v>269</v>
      </c>
      <c r="F78" s="435" t="s">
        <v>268</v>
      </c>
    </row>
    <row r="79" spans="2:6" hidden="1">
      <c r="B79" s="435"/>
      <c r="C79" s="435"/>
      <c r="D79" s="436"/>
      <c r="E79" s="435" t="s">
        <v>269</v>
      </c>
      <c r="F79" s="435" t="s">
        <v>268</v>
      </c>
    </row>
    <row r="80" spans="2:6" hidden="1">
      <c r="B80" s="435"/>
      <c r="C80" s="435"/>
      <c r="D80" s="436"/>
      <c r="E80" s="435" t="s">
        <v>269</v>
      </c>
      <c r="F80" s="435" t="s">
        <v>268</v>
      </c>
    </row>
    <row r="81" spans="2:6" hidden="1">
      <c r="B81" s="435"/>
      <c r="C81" s="435"/>
      <c r="D81" s="436"/>
      <c r="E81" s="435" t="s">
        <v>269</v>
      </c>
      <c r="F81" s="435" t="s">
        <v>268</v>
      </c>
    </row>
    <row r="82" spans="2:6" hidden="1">
      <c r="B82" s="435"/>
      <c r="C82" s="435"/>
      <c r="D82" s="436"/>
      <c r="E82" s="435" t="s">
        <v>269</v>
      </c>
      <c r="F82" s="435" t="s">
        <v>268</v>
      </c>
    </row>
    <row r="83" spans="2:6" hidden="1">
      <c r="B83" s="435"/>
      <c r="C83" s="435"/>
      <c r="D83" s="436"/>
      <c r="E83" s="435" t="s">
        <v>269</v>
      </c>
      <c r="F83" s="435" t="s">
        <v>268</v>
      </c>
    </row>
    <row r="84" spans="2:6" hidden="1">
      <c r="B84" s="435"/>
      <c r="C84" s="435"/>
      <c r="D84" s="436"/>
      <c r="E84" s="435" t="s">
        <v>269</v>
      </c>
      <c r="F84" s="435" t="s">
        <v>268</v>
      </c>
    </row>
    <row r="85" spans="2:6" hidden="1">
      <c r="B85" s="435">
        <v>1</v>
      </c>
      <c r="C85" s="435">
        <v>13</v>
      </c>
      <c r="D85" s="436">
        <v>1301</v>
      </c>
      <c r="E85" s="435" t="s">
        <v>270</v>
      </c>
      <c r="F85" s="435" t="s">
        <v>11758</v>
      </c>
    </row>
    <row r="86" spans="2:6" hidden="1">
      <c r="B86" s="435">
        <v>2</v>
      </c>
      <c r="C86" s="435">
        <v>13</v>
      </c>
      <c r="D86" s="436">
        <v>1302</v>
      </c>
      <c r="E86" s="435" t="s">
        <v>270</v>
      </c>
      <c r="F86" s="435" t="s">
        <v>11759</v>
      </c>
    </row>
    <row r="87" spans="2:6" hidden="1">
      <c r="B87" s="435">
        <v>3</v>
      </c>
      <c r="C87" s="435">
        <v>13</v>
      </c>
      <c r="D87" s="436">
        <v>1303</v>
      </c>
      <c r="E87" s="435" t="s">
        <v>270</v>
      </c>
      <c r="F87" s="435" t="s">
        <v>11760</v>
      </c>
    </row>
    <row r="88" spans="2:6" hidden="1">
      <c r="B88" s="435">
        <v>4</v>
      </c>
      <c r="C88" s="435">
        <v>13</v>
      </c>
      <c r="D88" s="436">
        <v>1304</v>
      </c>
      <c r="E88" s="435" t="s">
        <v>270</v>
      </c>
      <c r="F88" s="435" t="s">
        <v>11761</v>
      </c>
    </row>
    <row r="89" spans="2:6" hidden="1">
      <c r="B89" s="435">
        <v>5</v>
      </c>
      <c r="C89" s="435">
        <v>13</v>
      </c>
      <c r="D89" s="436">
        <v>1305</v>
      </c>
      <c r="E89" s="435" t="s">
        <v>270</v>
      </c>
      <c r="F89" s="435" t="s">
        <v>11762</v>
      </c>
    </row>
    <row r="90" spans="2:6" hidden="1">
      <c r="B90" s="435">
        <v>6</v>
      </c>
      <c r="C90" s="435">
        <v>13</v>
      </c>
      <c r="D90" s="436">
        <v>1306</v>
      </c>
      <c r="E90" s="435" t="s">
        <v>270</v>
      </c>
      <c r="F90" s="435" t="s">
        <v>11763</v>
      </c>
    </row>
    <row r="91" spans="2:6" hidden="1">
      <c r="B91" s="435">
        <v>7</v>
      </c>
      <c r="C91" s="435">
        <v>13</v>
      </c>
      <c r="D91" s="436">
        <v>1307</v>
      </c>
      <c r="E91" s="435" t="s">
        <v>270</v>
      </c>
      <c r="F91" s="435" t="s">
        <v>11764</v>
      </c>
    </row>
    <row r="92" spans="2:6" hidden="1">
      <c r="B92" s="435">
        <v>8</v>
      </c>
      <c r="C92" s="435">
        <v>13</v>
      </c>
      <c r="D92" s="436">
        <v>1308</v>
      </c>
      <c r="E92" s="435" t="s">
        <v>270</v>
      </c>
      <c r="F92" s="435" t="s">
        <v>11765</v>
      </c>
    </row>
    <row r="93" spans="2:6" hidden="1">
      <c r="B93" s="435">
        <v>9</v>
      </c>
      <c r="C93" s="435">
        <v>13</v>
      </c>
      <c r="D93" s="436">
        <v>1309</v>
      </c>
      <c r="E93" s="435" t="s">
        <v>270</v>
      </c>
      <c r="F93" s="435" t="s">
        <v>11766</v>
      </c>
    </row>
    <row r="94" spans="2:6" hidden="1">
      <c r="B94" s="435">
        <v>10</v>
      </c>
      <c r="C94" s="435">
        <v>13</v>
      </c>
      <c r="D94" s="436">
        <v>1310</v>
      </c>
      <c r="E94" s="435" t="s">
        <v>270</v>
      </c>
      <c r="F94" s="435" t="s">
        <v>11767</v>
      </c>
    </row>
    <row r="95" spans="2:6" hidden="1">
      <c r="B95" s="435">
        <v>11</v>
      </c>
      <c r="C95" s="435">
        <v>13</v>
      </c>
      <c r="D95" s="436">
        <v>1311</v>
      </c>
      <c r="E95" s="435" t="s">
        <v>270</v>
      </c>
      <c r="F95" s="435" t="s">
        <v>11768</v>
      </c>
    </row>
    <row r="96" spans="2:6" hidden="1">
      <c r="B96" s="435">
        <v>12</v>
      </c>
      <c r="C96" s="435">
        <v>13</v>
      </c>
      <c r="D96" s="436">
        <v>1312</v>
      </c>
      <c r="E96" s="435" t="s">
        <v>270</v>
      </c>
      <c r="F96" s="435" t="s">
        <v>11769</v>
      </c>
    </row>
    <row r="97" spans="2:6" hidden="1">
      <c r="B97" s="435">
        <v>13</v>
      </c>
      <c r="C97" s="435">
        <v>13</v>
      </c>
      <c r="D97" s="436">
        <v>1371</v>
      </c>
      <c r="E97" s="435" t="s">
        <v>270</v>
      </c>
      <c r="F97" s="435" t="s">
        <v>11770</v>
      </c>
    </row>
    <row r="98" spans="2:6" hidden="1">
      <c r="B98" s="435">
        <v>14</v>
      </c>
      <c r="C98" s="435">
        <v>13</v>
      </c>
      <c r="D98" s="436">
        <v>1372</v>
      </c>
      <c r="E98" s="435" t="s">
        <v>270</v>
      </c>
      <c r="F98" s="435" t="s">
        <v>11771</v>
      </c>
    </row>
    <row r="99" spans="2:6" hidden="1">
      <c r="B99" s="435">
        <v>15</v>
      </c>
      <c r="C99" s="435">
        <v>13</v>
      </c>
      <c r="D99" s="436">
        <v>1373</v>
      </c>
      <c r="E99" s="435" t="s">
        <v>270</v>
      </c>
      <c r="F99" s="435" t="s">
        <v>11772</v>
      </c>
    </row>
    <row r="100" spans="2:6" hidden="1">
      <c r="B100" s="435">
        <v>16</v>
      </c>
      <c r="C100" s="435">
        <v>13</v>
      </c>
      <c r="D100" s="436">
        <v>1374</v>
      </c>
      <c r="E100" s="435" t="s">
        <v>270</v>
      </c>
      <c r="F100" s="435" t="s">
        <v>11773</v>
      </c>
    </row>
    <row r="101" spans="2:6" hidden="1">
      <c r="B101" s="435">
        <v>17</v>
      </c>
      <c r="C101" s="435">
        <v>13</v>
      </c>
      <c r="D101" s="436">
        <v>1375</v>
      </c>
      <c r="E101" s="435" t="s">
        <v>270</v>
      </c>
      <c r="F101" s="435" t="s">
        <v>11774</v>
      </c>
    </row>
    <row r="102" spans="2:6" hidden="1">
      <c r="B102" s="435">
        <v>18</v>
      </c>
      <c r="C102" s="435">
        <v>13</v>
      </c>
      <c r="D102" s="436">
        <v>1376</v>
      </c>
      <c r="E102" s="435" t="s">
        <v>270</v>
      </c>
      <c r="F102" s="435" t="s">
        <v>11775</v>
      </c>
    </row>
    <row r="103" spans="2:6" hidden="1">
      <c r="B103" s="435">
        <v>19</v>
      </c>
      <c r="C103" s="435">
        <v>13</v>
      </c>
      <c r="D103" s="436">
        <v>1377</v>
      </c>
      <c r="E103" s="435" t="s">
        <v>270</v>
      </c>
      <c r="F103" s="435" t="s">
        <v>11776</v>
      </c>
    </row>
    <row r="104" spans="2:6" hidden="1">
      <c r="B104" s="435"/>
      <c r="C104" s="435"/>
      <c r="D104" s="436"/>
      <c r="E104" s="435" t="s">
        <v>270</v>
      </c>
      <c r="F104" s="435" t="s">
        <v>268</v>
      </c>
    </row>
    <row r="105" spans="2:6" hidden="1">
      <c r="B105" s="435"/>
      <c r="C105" s="435"/>
      <c r="D105" s="436"/>
      <c r="E105" s="435" t="s">
        <v>270</v>
      </c>
      <c r="F105" s="435" t="s">
        <v>268</v>
      </c>
    </row>
    <row r="106" spans="2:6" hidden="1">
      <c r="B106" s="435"/>
      <c r="C106" s="435"/>
      <c r="D106" s="436"/>
      <c r="E106" s="435" t="s">
        <v>270</v>
      </c>
      <c r="F106" s="435" t="s">
        <v>268</v>
      </c>
    </row>
    <row r="107" spans="2:6" hidden="1">
      <c r="B107" s="435"/>
      <c r="C107" s="435"/>
      <c r="D107" s="436"/>
      <c r="E107" s="435" t="s">
        <v>270</v>
      </c>
      <c r="F107" s="435" t="s">
        <v>268</v>
      </c>
    </row>
    <row r="108" spans="2:6" hidden="1">
      <c r="B108" s="435"/>
      <c r="C108" s="435"/>
      <c r="D108" s="436"/>
      <c r="E108" s="435" t="s">
        <v>270</v>
      </c>
      <c r="F108" s="435" t="s">
        <v>268</v>
      </c>
    </row>
    <row r="109" spans="2:6" hidden="1">
      <c r="B109" s="435"/>
      <c r="C109" s="435"/>
      <c r="D109" s="436"/>
      <c r="E109" s="435" t="s">
        <v>270</v>
      </c>
      <c r="F109" s="435" t="s">
        <v>268</v>
      </c>
    </row>
    <row r="110" spans="2:6" hidden="1">
      <c r="B110" s="435"/>
      <c r="C110" s="435"/>
      <c r="D110" s="436"/>
      <c r="E110" s="435" t="s">
        <v>270</v>
      </c>
      <c r="F110" s="435" t="s">
        <v>268</v>
      </c>
    </row>
    <row r="111" spans="2:6" hidden="1">
      <c r="B111" s="435"/>
      <c r="C111" s="435"/>
      <c r="D111" s="436"/>
      <c r="E111" s="435" t="s">
        <v>270</v>
      </c>
      <c r="F111" s="435" t="s">
        <v>268</v>
      </c>
    </row>
    <row r="112" spans="2:6" hidden="1">
      <c r="B112" s="435"/>
      <c r="C112" s="435"/>
      <c r="D112" s="436"/>
      <c r="E112" s="435" t="s">
        <v>270</v>
      </c>
      <c r="F112" s="435" t="s">
        <v>268</v>
      </c>
    </row>
    <row r="113" spans="2:6" hidden="1">
      <c r="B113" s="435"/>
      <c r="C113" s="435"/>
      <c r="D113" s="436"/>
      <c r="E113" s="435" t="s">
        <v>270</v>
      </c>
      <c r="F113" s="435" t="s">
        <v>268</v>
      </c>
    </row>
    <row r="114" spans="2:6" hidden="1">
      <c r="B114" s="435"/>
      <c r="C114" s="435"/>
      <c r="D114" s="436"/>
      <c r="E114" s="435" t="s">
        <v>270</v>
      </c>
      <c r="F114" s="435" t="s">
        <v>268</v>
      </c>
    </row>
    <row r="115" spans="2:6" hidden="1">
      <c r="B115" s="435"/>
      <c r="C115" s="435"/>
      <c r="D115" s="436"/>
      <c r="E115" s="435" t="s">
        <v>270</v>
      </c>
      <c r="F115" s="435" t="s">
        <v>268</v>
      </c>
    </row>
    <row r="116" spans="2:6" hidden="1">
      <c r="B116" s="435"/>
      <c r="C116" s="435"/>
      <c r="D116" s="436"/>
      <c r="E116" s="435" t="s">
        <v>270</v>
      </c>
      <c r="F116" s="435" t="s">
        <v>268</v>
      </c>
    </row>
    <row r="117" spans="2:6" hidden="1">
      <c r="B117" s="435"/>
      <c r="C117" s="435"/>
      <c r="D117" s="436"/>
      <c r="E117" s="435" t="s">
        <v>270</v>
      </c>
      <c r="F117" s="435" t="s">
        <v>268</v>
      </c>
    </row>
    <row r="118" spans="2:6" hidden="1">
      <c r="B118" s="435"/>
      <c r="C118" s="435"/>
      <c r="D118" s="436"/>
      <c r="E118" s="435" t="s">
        <v>270</v>
      </c>
      <c r="F118" s="435" t="s">
        <v>268</v>
      </c>
    </row>
    <row r="119" spans="2:6" hidden="1">
      <c r="B119" s="435"/>
      <c r="C119" s="435"/>
      <c r="D119" s="436"/>
      <c r="E119" s="435" t="s">
        <v>270</v>
      </c>
      <c r="F119" s="435" t="s">
        <v>268</v>
      </c>
    </row>
    <row r="120" spans="2:6" hidden="1">
      <c r="B120" s="435"/>
      <c r="C120" s="435"/>
      <c r="D120" s="436"/>
      <c r="E120" s="435" t="s">
        <v>270</v>
      </c>
      <c r="F120" s="435" t="s">
        <v>268</v>
      </c>
    </row>
    <row r="121" spans="2:6" hidden="1">
      <c r="B121" s="435"/>
      <c r="C121" s="435"/>
      <c r="D121" s="436"/>
      <c r="E121" s="435" t="s">
        <v>270</v>
      </c>
      <c r="F121" s="435" t="s">
        <v>268</v>
      </c>
    </row>
    <row r="122" spans="2:6" hidden="1">
      <c r="B122" s="435"/>
      <c r="C122" s="435"/>
      <c r="D122" s="436"/>
      <c r="E122" s="435" t="s">
        <v>270</v>
      </c>
      <c r="F122" s="435" t="s">
        <v>268</v>
      </c>
    </row>
    <row r="123" spans="2:6" hidden="1">
      <c r="B123" s="435"/>
      <c r="C123" s="435"/>
      <c r="D123" s="436"/>
      <c r="E123" s="435" t="s">
        <v>270</v>
      </c>
      <c r="F123" s="435" t="s">
        <v>268</v>
      </c>
    </row>
    <row r="124" spans="2:6" hidden="1">
      <c r="B124" s="435"/>
      <c r="C124" s="435"/>
      <c r="D124" s="436"/>
      <c r="E124" s="435" t="s">
        <v>270</v>
      </c>
      <c r="F124" s="435" t="s">
        <v>268</v>
      </c>
    </row>
    <row r="125" spans="2:6" hidden="1">
      <c r="B125" s="435">
        <v>1</v>
      </c>
      <c r="C125" s="435">
        <v>14</v>
      </c>
      <c r="D125" s="436">
        <v>1401</v>
      </c>
      <c r="E125" s="435" t="s">
        <v>271</v>
      </c>
      <c r="F125" s="435" t="s">
        <v>11777</v>
      </c>
    </row>
    <row r="126" spans="2:6" hidden="1">
      <c r="B126" s="435">
        <v>2</v>
      </c>
      <c r="C126" s="435">
        <v>14</v>
      </c>
      <c r="D126" s="436">
        <v>1402</v>
      </c>
      <c r="E126" s="435" t="s">
        <v>271</v>
      </c>
      <c r="F126" s="435" t="s">
        <v>11778</v>
      </c>
    </row>
    <row r="127" spans="2:6" hidden="1">
      <c r="B127" s="435">
        <v>3</v>
      </c>
      <c r="C127" s="435">
        <v>14</v>
      </c>
      <c r="D127" s="436">
        <v>1403</v>
      </c>
      <c r="E127" s="435" t="s">
        <v>271</v>
      </c>
      <c r="F127" s="435" t="s">
        <v>11779</v>
      </c>
    </row>
    <row r="128" spans="2:6" hidden="1">
      <c r="B128" s="435">
        <v>4</v>
      </c>
      <c r="C128" s="435">
        <v>14</v>
      </c>
      <c r="D128" s="436">
        <v>1404</v>
      </c>
      <c r="E128" s="435" t="s">
        <v>271</v>
      </c>
      <c r="F128" s="435" t="s">
        <v>11780</v>
      </c>
    </row>
    <row r="129" spans="2:6" hidden="1">
      <c r="B129" s="435">
        <v>5</v>
      </c>
      <c r="C129" s="435">
        <v>14</v>
      </c>
      <c r="D129" s="436">
        <v>1405</v>
      </c>
      <c r="E129" s="435" t="s">
        <v>271</v>
      </c>
      <c r="F129" s="435" t="s">
        <v>11781</v>
      </c>
    </row>
    <row r="130" spans="2:6" hidden="1">
      <c r="B130" s="435">
        <v>6</v>
      </c>
      <c r="C130" s="435">
        <v>14</v>
      </c>
      <c r="D130" s="436">
        <v>1406</v>
      </c>
      <c r="E130" s="435" t="s">
        <v>271</v>
      </c>
      <c r="F130" s="435" t="s">
        <v>11782</v>
      </c>
    </row>
    <row r="131" spans="2:6" hidden="1">
      <c r="B131" s="435">
        <v>7</v>
      </c>
      <c r="C131" s="435">
        <v>14</v>
      </c>
      <c r="D131" s="436">
        <v>1407</v>
      </c>
      <c r="E131" s="435" t="s">
        <v>271</v>
      </c>
      <c r="F131" s="435" t="s">
        <v>11783</v>
      </c>
    </row>
    <row r="132" spans="2:6" hidden="1">
      <c r="B132" s="435">
        <v>8</v>
      </c>
      <c r="C132" s="435">
        <v>14</v>
      </c>
      <c r="D132" s="436">
        <v>1408</v>
      </c>
      <c r="E132" s="435" t="s">
        <v>271</v>
      </c>
      <c r="F132" s="435" t="s">
        <v>11784</v>
      </c>
    </row>
    <row r="133" spans="2:6" hidden="1">
      <c r="B133" s="435">
        <v>9</v>
      </c>
      <c r="C133" s="435">
        <v>14</v>
      </c>
      <c r="D133" s="436">
        <v>1409</v>
      </c>
      <c r="E133" s="435" t="s">
        <v>271</v>
      </c>
      <c r="F133" s="435" t="s">
        <v>11785</v>
      </c>
    </row>
    <row r="134" spans="2:6" hidden="1">
      <c r="B134" s="435">
        <v>10</v>
      </c>
      <c r="C134" s="435">
        <v>14</v>
      </c>
      <c r="D134" s="436">
        <v>1410</v>
      </c>
      <c r="E134" s="435" t="s">
        <v>271</v>
      </c>
      <c r="F134" s="435" t="s">
        <v>11786</v>
      </c>
    </row>
    <row r="135" spans="2:6" hidden="1">
      <c r="B135" s="435">
        <v>11</v>
      </c>
      <c r="C135" s="435">
        <v>14</v>
      </c>
      <c r="D135" s="436">
        <v>1471</v>
      </c>
      <c r="E135" s="435" t="s">
        <v>271</v>
      </c>
      <c r="F135" s="435" t="s">
        <v>11787</v>
      </c>
    </row>
    <row r="136" spans="2:6" hidden="1">
      <c r="B136" s="435">
        <v>12</v>
      </c>
      <c r="C136" s="435">
        <v>14</v>
      </c>
      <c r="D136" s="436">
        <v>1473</v>
      </c>
      <c r="E136" s="435" t="s">
        <v>271</v>
      </c>
      <c r="F136" s="435" t="s">
        <v>11788</v>
      </c>
    </row>
    <row r="137" spans="2:6" hidden="1">
      <c r="B137" s="435"/>
      <c r="C137" s="435"/>
      <c r="D137" s="436"/>
      <c r="E137" s="435" t="s">
        <v>271</v>
      </c>
      <c r="F137" s="435" t="s">
        <v>268</v>
      </c>
    </row>
    <row r="138" spans="2:6" hidden="1">
      <c r="B138" s="435"/>
      <c r="C138" s="435"/>
      <c r="D138" s="436"/>
      <c r="E138" s="435" t="s">
        <v>271</v>
      </c>
      <c r="F138" s="435" t="s">
        <v>268</v>
      </c>
    </row>
    <row r="139" spans="2:6" hidden="1">
      <c r="B139" s="435"/>
      <c r="C139" s="435"/>
      <c r="D139" s="436"/>
      <c r="E139" s="435" t="s">
        <v>271</v>
      </c>
      <c r="F139" s="435" t="s">
        <v>268</v>
      </c>
    </row>
    <row r="140" spans="2:6" hidden="1">
      <c r="B140" s="435"/>
      <c r="C140" s="435"/>
      <c r="D140" s="436"/>
      <c r="E140" s="435" t="s">
        <v>271</v>
      </c>
      <c r="F140" s="435" t="s">
        <v>268</v>
      </c>
    </row>
    <row r="141" spans="2:6" hidden="1">
      <c r="B141" s="435"/>
      <c r="C141" s="435"/>
      <c r="D141" s="436"/>
      <c r="E141" s="435" t="s">
        <v>271</v>
      </c>
      <c r="F141" s="435" t="s">
        <v>268</v>
      </c>
    </row>
    <row r="142" spans="2:6" hidden="1">
      <c r="B142" s="435"/>
      <c r="C142" s="435"/>
      <c r="D142" s="436"/>
      <c r="E142" s="435" t="s">
        <v>271</v>
      </c>
      <c r="F142" s="435" t="s">
        <v>268</v>
      </c>
    </row>
    <row r="143" spans="2:6" hidden="1">
      <c r="B143" s="435"/>
      <c r="C143" s="435"/>
      <c r="D143" s="436"/>
      <c r="E143" s="435" t="s">
        <v>271</v>
      </c>
      <c r="F143" s="435" t="s">
        <v>268</v>
      </c>
    </row>
    <row r="144" spans="2:6" hidden="1">
      <c r="B144" s="435"/>
      <c r="C144" s="435"/>
      <c r="D144" s="436"/>
      <c r="E144" s="435" t="s">
        <v>271</v>
      </c>
      <c r="F144" s="435" t="s">
        <v>268</v>
      </c>
    </row>
    <row r="145" spans="2:6" hidden="1">
      <c r="B145" s="435"/>
      <c r="C145" s="435"/>
      <c r="D145" s="436"/>
      <c r="E145" s="435" t="s">
        <v>271</v>
      </c>
      <c r="F145" s="435" t="s">
        <v>268</v>
      </c>
    </row>
    <row r="146" spans="2:6" hidden="1">
      <c r="B146" s="435"/>
      <c r="C146" s="435"/>
      <c r="D146" s="436"/>
      <c r="E146" s="435" t="s">
        <v>271</v>
      </c>
      <c r="F146" s="435" t="s">
        <v>268</v>
      </c>
    </row>
    <row r="147" spans="2:6" hidden="1">
      <c r="B147" s="435"/>
      <c r="C147" s="435"/>
      <c r="D147" s="436"/>
      <c r="E147" s="435" t="s">
        <v>271</v>
      </c>
      <c r="F147" s="435" t="s">
        <v>268</v>
      </c>
    </row>
    <row r="148" spans="2:6" hidden="1">
      <c r="B148" s="435"/>
      <c r="C148" s="435"/>
      <c r="D148" s="436"/>
      <c r="E148" s="435" t="s">
        <v>271</v>
      </c>
      <c r="F148" s="435" t="s">
        <v>268</v>
      </c>
    </row>
    <row r="149" spans="2:6" hidden="1">
      <c r="B149" s="435"/>
      <c r="C149" s="435"/>
      <c r="D149" s="436"/>
      <c r="E149" s="435" t="s">
        <v>271</v>
      </c>
      <c r="F149" s="435" t="s">
        <v>268</v>
      </c>
    </row>
    <row r="150" spans="2:6" hidden="1">
      <c r="B150" s="435"/>
      <c r="C150" s="435"/>
      <c r="D150" s="436"/>
      <c r="E150" s="435" t="s">
        <v>271</v>
      </c>
      <c r="F150" s="435" t="s">
        <v>268</v>
      </c>
    </row>
    <row r="151" spans="2:6" hidden="1">
      <c r="B151" s="435"/>
      <c r="C151" s="435"/>
      <c r="D151" s="436"/>
      <c r="E151" s="435" t="s">
        <v>271</v>
      </c>
      <c r="F151" s="435" t="s">
        <v>268</v>
      </c>
    </row>
    <row r="152" spans="2:6" hidden="1">
      <c r="B152" s="435"/>
      <c r="C152" s="435"/>
      <c r="D152" s="436"/>
      <c r="E152" s="435" t="s">
        <v>271</v>
      </c>
      <c r="F152" s="435" t="s">
        <v>268</v>
      </c>
    </row>
    <row r="153" spans="2:6" hidden="1">
      <c r="B153" s="435"/>
      <c r="C153" s="435"/>
      <c r="D153" s="436"/>
      <c r="E153" s="435" t="s">
        <v>271</v>
      </c>
      <c r="F153" s="435" t="s">
        <v>268</v>
      </c>
    </row>
    <row r="154" spans="2:6" hidden="1">
      <c r="B154" s="435"/>
      <c r="C154" s="435"/>
      <c r="D154" s="436"/>
      <c r="E154" s="435" t="s">
        <v>271</v>
      </c>
      <c r="F154" s="435" t="s">
        <v>268</v>
      </c>
    </row>
    <row r="155" spans="2:6" hidden="1">
      <c r="B155" s="435"/>
      <c r="C155" s="435"/>
      <c r="D155" s="436"/>
      <c r="E155" s="435" t="s">
        <v>271</v>
      </c>
      <c r="F155" s="435" t="s">
        <v>268</v>
      </c>
    </row>
    <row r="156" spans="2:6" hidden="1">
      <c r="B156" s="435"/>
      <c r="C156" s="435"/>
      <c r="D156" s="436"/>
      <c r="E156" s="435" t="s">
        <v>271</v>
      </c>
      <c r="F156" s="435" t="s">
        <v>268</v>
      </c>
    </row>
    <row r="157" spans="2:6" hidden="1">
      <c r="B157" s="435"/>
      <c r="C157" s="435"/>
      <c r="D157" s="436"/>
      <c r="E157" s="435" t="s">
        <v>271</v>
      </c>
      <c r="F157" s="435" t="s">
        <v>268</v>
      </c>
    </row>
    <row r="158" spans="2:6" hidden="1">
      <c r="B158" s="435"/>
      <c r="C158" s="435"/>
      <c r="D158" s="436"/>
      <c r="E158" s="435" t="s">
        <v>271</v>
      </c>
      <c r="F158" s="435" t="s">
        <v>268</v>
      </c>
    </row>
    <row r="159" spans="2:6" hidden="1">
      <c r="B159" s="435"/>
      <c r="C159" s="435"/>
      <c r="D159" s="436"/>
      <c r="E159" s="435" t="s">
        <v>271</v>
      </c>
      <c r="F159" s="435" t="s">
        <v>268</v>
      </c>
    </row>
    <row r="160" spans="2:6" hidden="1">
      <c r="B160" s="435"/>
      <c r="C160" s="435"/>
      <c r="D160" s="436"/>
      <c r="E160" s="435" t="s">
        <v>271</v>
      </c>
      <c r="F160" s="435" t="s">
        <v>268</v>
      </c>
    </row>
    <row r="161" spans="2:6" hidden="1">
      <c r="B161" s="435"/>
      <c r="C161" s="435"/>
      <c r="D161" s="436"/>
      <c r="E161" s="435" t="s">
        <v>271</v>
      </c>
      <c r="F161" s="435" t="s">
        <v>268</v>
      </c>
    </row>
    <row r="162" spans="2:6" hidden="1">
      <c r="B162" s="435"/>
      <c r="C162" s="435"/>
      <c r="D162" s="436"/>
      <c r="E162" s="435" t="s">
        <v>271</v>
      </c>
      <c r="F162" s="435" t="s">
        <v>268</v>
      </c>
    </row>
    <row r="163" spans="2:6" hidden="1">
      <c r="B163" s="435"/>
      <c r="C163" s="435"/>
      <c r="D163" s="436"/>
      <c r="E163" s="435" t="s">
        <v>271</v>
      </c>
      <c r="F163" s="435" t="s">
        <v>268</v>
      </c>
    </row>
    <row r="164" spans="2:6" hidden="1">
      <c r="B164" s="435"/>
      <c r="C164" s="435"/>
      <c r="D164" s="436"/>
      <c r="E164" s="435" t="s">
        <v>271</v>
      </c>
      <c r="F164" s="435" t="s">
        <v>268</v>
      </c>
    </row>
    <row r="165" spans="2:6" hidden="1">
      <c r="B165" s="435">
        <v>1</v>
      </c>
      <c r="C165" s="435">
        <v>15</v>
      </c>
      <c r="D165" s="436">
        <v>1501</v>
      </c>
      <c r="E165" s="435" t="s">
        <v>272</v>
      </c>
      <c r="F165" s="435" t="s">
        <v>11789</v>
      </c>
    </row>
    <row r="166" spans="2:6" hidden="1">
      <c r="B166" s="435">
        <v>2</v>
      </c>
      <c r="C166" s="435">
        <v>15</v>
      </c>
      <c r="D166" s="436">
        <v>1502</v>
      </c>
      <c r="E166" s="435" t="s">
        <v>272</v>
      </c>
      <c r="F166" s="435" t="s">
        <v>11790</v>
      </c>
    </row>
    <row r="167" spans="2:6" hidden="1">
      <c r="B167" s="435">
        <v>3</v>
      </c>
      <c r="C167" s="435">
        <v>15</v>
      </c>
      <c r="D167" s="436">
        <v>1503</v>
      </c>
      <c r="E167" s="435" t="s">
        <v>272</v>
      </c>
      <c r="F167" s="435" t="s">
        <v>11791</v>
      </c>
    </row>
    <row r="168" spans="2:6" hidden="1">
      <c r="B168" s="435">
        <v>4</v>
      </c>
      <c r="C168" s="435">
        <v>15</v>
      </c>
      <c r="D168" s="436">
        <v>1504</v>
      </c>
      <c r="E168" s="435" t="s">
        <v>272</v>
      </c>
      <c r="F168" s="435" t="s">
        <v>11792</v>
      </c>
    </row>
    <row r="169" spans="2:6" hidden="1">
      <c r="B169" s="435">
        <v>5</v>
      </c>
      <c r="C169" s="435">
        <v>15</v>
      </c>
      <c r="D169" s="436">
        <v>1505</v>
      </c>
      <c r="E169" s="435" t="s">
        <v>272</v>
      </c>
      <c r="F169" s="435" t="s">
        <v>11793</v>
      </c>
    </row>
    <row r="170" spans="2:6" hidden="1">
      <c r="B170" s="435">
        <v>6</v>
      </c>
      <c r="C170" s="435">
        <v>15</v>
      </c>
      <c r="D170" s="436">
        <v>1506</v>
      </c>
      <c r="E170" s="435" t="s">
        <v>272</v>
      </c>
      <c r="F170" s="435" t="s">
        <v>11794</v>
      </c>
    </row>
    <row r="171" spans="2:6" hidden="1">
      <c r="B171" s="435">
        <v>7</v>
      </c>
      <c r="C171" s="435">
        <v>15</v>
      </c>
      <c r="D171" s="436">
        <v>1507</v>
      </c>
      <c r="E171" s="435" t="s">
        <v>272</v>
      </c>
      <c r="F171" s="435" t="s">
        <v>11795</v>
      </c>
    </row>
    <row r="172" spans="2:6" hidden="1">
      <c r="B172" s="435">
        <v>8</v>
      </c>
      <c r="C172" s="435">
        <v>15</v>
      </c>
      <c r="D172" s="436">
        <v>1508</v>
      </c>
      <c r="E172" s="435" t="s">
        <v>272</v>
      </c>
      <c r="F172" s="435" t="s">
        <v>11796</v>
      </c>
    </row>
    <row r="173" spans="2:6" hidden="1">
      <c r="B173" s="435">
        <v>9</v>
      </c>
      <c r="C173" s="435">
        <v>15</v>
      </c>
      <c r="D173" s="436">
        <v>1509</v>
      </c>
      <c r="E173" s="435" t="s">
        <v>272</v>
      </c>
      <c r="F173" s="435" t="s">
        <v>11797</v>
      </c>
    </row>
    <row r="174" spans="2:6" hidden="1">
      <c r="B174" s="435">
        <v>10</v>
      </c>
      <c r="C174" s="435">
        <v>15</v>
      </c>
      <c r="D174" s="436">
        <v>1571</v>
      </c>
      <c r="E174" s="435" t="s">
        <v>272</v>
      </c>
      <c r="F174" s="435" t="s">
        <v>11798</v>
      </c>
    </row>
    <row r="175" spans="2:6" hidden="1">
      <c r="B175" s="435">
        <v>11</v>
      </c>
      <c r="C175" s="435">
        <v>15</v>
      </c>
      <c r="D175" s="436">
        <v>1572</v>
      </c>
      <c r="E175" s="435" t="s">
        <v>272</v>
      </c>
      <c r="F175" s="435" t="s">
        <v>11799</v>
      </c>
    </row>
    <row r="176" spans="2:6" hidden="1">
      <c r="B176" s="435"/>
      <c r="C176" s="435"/>
      <c r="D176" s="436"/>
      <c r="E176" s="435" t="s">
        <v>272</v>
      </c>
      <c r="F176" s="435" t="s">
        <v>268</v>
      </c>
    </row>
    <row r="177" spans="2:6" hidden="1">
      <c r="B177" s="435"/>
      <c r="C177" s="435"/>
      <c r="D177" s="436"/>
      <c r="E177" s="435" t="s">
        <v>272</v>
      </c>
      <c r="F177" s="435" t="s">
        <v>268</v>
      </c>
    </row>
    <row r="178" spans="2:6" hidden="1">
      <c r="B178" s="435"/>
      <c r="C178" s="435"/>
      <c r="D178" s="436"/>
      <c r="E178" s="435" t="s">
        <v>272</v>
      </c>
      <c r="F178" s="435" t="s">
        <v>268</v>
      </c>
    </row>
    <row r="179" spans="2:6" hidden="1">
      <c r="B179" s="435"/>
      <c r="C179" s="435"/>
      <c r="D179" s="436"/>
      <c r="E179" s="435" t="s">
        <v>272</v>
      </c>
      <c r="F179" s="435" t="s">
        <v>268</v>
      </c>
    </row>
    <row r="180" spans="2:6" hidden="1">
      <c r="B180" s="435"/>
      <c r="C180" s="435"/>
      <c r="D180" s="436"/>
      <c r="E180" s="435" t="s">
        <v>272</v>
      </c>
      <c r="F180" s="435" t="s">
        <v>268</v>
      </c>
    </row>
    <row r="181" spans="2:6" hidden="1">
      <c r="B181" s="435"/>
      <c r="C181" s="435"/>
      <c r="D181" s="436"/>
      <c r="E181" s="435" t="s">
        <v>272</v>
      </c>
      <c r="F181" s="435" t="s">
        <v>268</v>
      </c>
    </row>
    <row r="182" spans="2:6" hidden="1">
      <c r="B182" s="435"/>
      <c r="C182" s="435"/>
      <c r="D182" s="436"/>
      <c r="E182" s="435" t="s">
        <v>272</v>
      </c>
      <c r="F182" s="435" t="s">
        <v>268</v>
      </c>
    </row>
    <row r="183" spans="2:6" hidden="1">
      <c r="B183" s="435"/>
      <c r="C183" s="435"/>
      <c r="D183" s="436"/>
      <c r="E183" s="435" t="s">
        <v>272</v>
      </c>
      <c r="F183" s="435" t="s">
        <v>268</v>
      </c>
    </row>
    <row r="184" spans="2:6" hidden="1">
      <c r="B184" s="435"/>
      <c r="C184" s="435"/>
      <c r="D184" s="436"/>
      <c r="E184" s="435" t="s">
        <v>272</v>
      </c>
      <c r="F184" s="435" t="s">
        <v>268</v>
      </c>
    </row>
    <row r="185" spans="2:6" hidden="1">
      <c r="B185" s="435"/>
      <c r="C185" s="435"/>
      <c r="D185" s="436"/>
      <c r="E185" s="435" t="s">
        <v>272</v>
      </c>
      <c r="F185" s="435" t="s">
        <v>268</v>
      </c>
    </row>
    <row r="186" spans="2:6" hidden="1">
      <c r="B186" s="435"/>
      <c r="C186" s="435"/>
      <c r="D186" s="436"/>
      <c r="E186" s="435" t="s">
        <v>272</v>
      </c>
      <c r="F186" s="435" t="s">
        <v>268</v>
      </c>
    </row>
    <row r="187" spans="2:6" hidden="1">
      <c r="B187" s="435"/>
      <c r="C187" s="435"/>
      <c r="D187" s="436"/>
      <c r="E187" s="435" t="s">
        <v>272</v>
      </c>
      <c r="F187" s="435" t="s">
        <v>268</v>
      </c>
    </row>
    <row r="188" spans="2:6" hidden="1">
      <c r="B188" s="435"/>
      <c r="C188" s="435"/>
      <c r="D188" s="436"/>
      <c r="E188" s="435" t="s">
        <v>272</v>
      </c>
      <c r="F188" s="435" t="s">
        <v>268</v>
      </c>
    </row>
    <row r="189" spans="2:6" hidden="1">
      <c r="B189" s="435"/>
      <c r="C189" s="435"/>
      <c r="D189" s="436"/>
      <c r="E189" s="435" t="s">
        <v>272</v>
      </c>
      <c r="F189" s="435" t="s">
        <v>268</v>
      </c>
    </row>
    <row r="190" spans="2:6" hidden="1">
      <c r="B190" s="435"/>
      <c r="C190" s="435"/>
      <c r="D190" s="436"/>
      <c r="E190" s="435" t="s">
        <v>272</v>
      </c>
      <c r="F190" s="435" t="s">
        <v>268</v>
      </c>
    </row>
    <row r="191" spans="2:6" hidden="1">
      <c r="B191" s="435"/>
      <c r="C191" s="435"/>
      <c r="D191" s="436"/>
      <c r="E191" s="435" t="s">
        <v>272</v>
      </c>
      <c r="F191" s="435" t="s">
        <v>268</v>
      </c>
    </row>
    <row r="192" spans="2:6" hidden="1">
      <c r="B192" s="435"/>
      <c r="C192" s="435"/>
      <c r="D192" s="436"/>
      <c r="E192" s="435" t="s">
        <v>272</v>
      </c>
      <c r="F192" s="435" t="s">
        <v>268</v>
      </c>
    </row>
    <row r="193" spans="2:6" hidden="1">
      <c r="B193" s="435"/>
      <c r="C193" s="435"/>
      <c r="D193" s="436"/>
      <c r="E193" s="435" t="s">
        <v>272</v>
      </c>
      <c r="F193" s="435" t="s">
        <v>268</v>
      </c>
    </row>
    <row r="194" spans="2:6" hidden="1">
      <c r="B194" s="435"/>
      <c r="C194" s="435"/>
      <c r="D194" s="436"/>
      <c r="E194" s="435" t="s">
        <v>272</v>
      </c>
      <c r="F194" s="435" t="s">
        <v>268</v>
      </c>
    </row>
    <row r="195" spans="2:6" hidden="1">
      <c r="B195" s="435"/>
      <c r="C195" s="435"/>
      <c r="D195" s="436"/>
      <c r="E195" s="435" t="s">
        <v>272</v>
      </c>
      <c r="F195" s="435" t="s">
        <v>268</v>
      </c>
    </row>
    <row r="196" spans="2:6" hidden="1">
      <c r="B196" s="435"/>
      <c r="C196" s="435"/>
      <c r="D196" s="436"/>
      <c r="E196" s="435" t="s">
        <v>272</v>
      </c>
      <c r="F196" s="435" t="s">
        <v>268</v>
      </c>
    </row>
    <row r="197" spans="2:6" hidden="1">
      <c r="B197" s="435"/>
      <c r="C197" s="435"/>
      <c r="D197" s="436"/>
      <c r="E197" s="435" t="s">
        <v>272</v>
      </c>
      <c r="F197" s="435" t="s">
        <v>268</v>
      </c>
    </row>
    <row r="198" spans="2:6" hidden="1">
      <c r="B198" s="435"/>
      <c r="C198" s="435"/>
      <c r="D198" s="436"/>
      <c r="E198" s="435" t="s">
        <v>272</v>
      </c>
      <c r="F198" s="435" t="s">
        <v>268</v>
      </c>
    </row>
    <row r="199" spans="2:6" hidden="1">
      <c r="B199" s="435"/>
      <c r="C199" s="435"/>
      <c r="D199" s="436"/>
      <c r="E199" s="435" t="s">
        <v>272</v>
      </c>
      <c r="F199" s="435" t="s">
        <v>268</v>
      </c>
    </row>
    <row r="200" spans="2:6" hidden="1">
      <c r="B200" s="435"/>
      <c r="C200" s="435"/>
      <c r="D200" s="436"/>
      <c r="E200" s="435" t="s">
        <v>272</v>
      </c>
      <c r="F200" s="435" t="s">
        <v>268</v>
      </c>
    </row>
    <row r="201" spans="2:6" hidden="1">
      <c r="B201" s="435"/>
      <c r="C201" s="435"/>
      <c r="D201" s="436"/>
      <c r="E201" s="435" t="s">
        <v>272</v>
      </c>
      <c r="F201" s="435" t="s">
        <v>268</v>
      </c>
    </row>
    <row r="202" spans="2:6" hidden="1">
      <c r="B202" s="435"/>
      <c r="C202" s="435"/>
      <c r="D202" s="436"/>
      <c r="E202" s="435" t="s">
        <v>272</v>
      </c>
      <c r="F202" s="435" t="s">
        <v>268</v>
      </c>
    </row>
    <row r="203" spans="2:6" hidden="1">
      <c r="B203" s="435"/>
      <c r="C203" s="435"/>
      <c r="D203" s="436"/>
      <c r="E203" s="435" t="s">
        <v>272</v>
      </c>
      <c r="F203" s="435" t="s">
        <v>268</v>
      </c>
    </row>
    <row r="204" spans="2:6" hidden="1">
      <c r="B204" s="435"/>
      <c r="C204" s="435"/>
      <c r="D204" s="436"/>
      <c r="E204" s="435" t="s">
        <v>272</v>
      </c>
      <c r="F204" s="435" t="s">
        <v>268</v>
      </c>
    </row>
    <row r="205" spans="2:6" hidden="1">
      <c r="B205" s="435">
        <v>1</v>
      </c>
      <c r="C205" s="435">
        <v>16</v>
      </c>
      <c r="D205" s="436">
        <v>1601</v>
      </c>
      <c r="E205" s="435" t="s">
        <v>273</v>
      </c>
      <c r="F205" s="435" t="s">
        <v>11800</v>
      </c>
    </row>
    <row r="206" spans="2:6" hidden="1">
      <c r="B206" s="435">
        <v>2</v>
      </c>
      <c r="C206" s="435">
        <v>16</v>
      </c>
      <c r="D206" s="436">
        <v>1602</v>
      </c>
      <c r="E206" s="435" t="s">
        <v>273</v>
      </c>
      <c r="F206" s="435" t="s">
        <v>11801</v>
      </c>
    </row>
    <row r="207" spans="2:6" hidden="1">
      <c r="B207" s="435">
        <v>3</v>
      </c>
      <c r="C207" s="435">
        <v>16</v>
      </c>
      <c r="D207" s="436">
        <v>1603</v>
      </c>
      <c r="E207" s="435" t="s">
        <v>273</v>
      </c>
      <c r="F207" s="435" t="s">
        <v>11802</v>
      </c>
    </row>
    <row r="208" spans="2:6" hidden="1">
      <c r="B208" s="435">
        <v>4</v>
      </c>
      <c r="C208" s="435">
        <v>16</v>
      </c>
      <c r="D208" s="436">
        <v>1604</v>
      </c>
      <c r="E208" s="435" t="s">
        <v>273</v>
      </c>
      <c r="F208" s="435" t="s">
        <v>11803</v>
      </c>
    </row>
    <row r="209" spans="2:6" hidden="1">
      <c r="B209" s="435">
        <v>5</v>
      </c>
      <c r="C209" s="435">
        <v>16</v>
      </c>
      <c r="D209" s="436">
        <v>1605</v>
      </c>
      <c r="E209" s="435" t="s">
        <v>273</v>
      </c>
      <c r="F209" s="435" t="s">
        <v>11804</v>
      </c>
    </row>
    <row r="210" spans="2:6" hidden="1">
      <c r="B210" s="435">
        <v>6</v>
      </c>
      <c r="C210" s="435">
        <v>16</v>
      </c>
      <c r="D210" s="436">
        <v>1613</v>
      </c>
      <c r="E210" s="435" t="s">
        <v>273</v>
      </c>
      <c r="F210" s="435" t="s">
        <v>11805</v>
      </c>
    </row>
    <row r="211" spans="2:6" hidden="1">
      <c r="B211" s="435">
        <v>7</v>
      </c>
      <c r="C211" s="435">
        <v>16</v>
      </c>
      <c r="D211" s="436">
        <v>1606</v>
      </c>
      <c r="E211" s="435" t="s">
        <v>273</v>
      </c>
      <c r="F211" s="435" t="s">
        <v>11806</v>
      </c>
    </row>
    <row r="212" spans="2:6" hidden="1">
      <c r="B212" s="435">
        <v>8</v>
      </c>
      <c r="C212" s="435">
        <v>16</v>
      </c>
      <c r="D212" s="436">
        <v>1607</v>
      </c>
      <c r="E212" s="435" t="s">
        <v>273</v>
      </c>
      <c r="F212" s="435" t="s">
        <v>11807</v>
      </c>
    </row>
    <row r="213" spans="2:6" hidden="1">
      <c r="B213" s="435">
        <v>9</v>
      </c>
      <c r="C213" s="435">
        <v>16</v>
      </c>
      <c r="D213" s="436">
        <v>1608</v>
      </c>
      <c r="E213" s="435" t="s">
        <v>273</v>
      </c>
      <c r="F213" s="435" t="s">
        <v>11808</v>
      </c>
    </row>
    <row r="214" spans="2:6" hidden="1">
      <c r="B214" s="435">
        <v>10</v>
      </c>
      <c r="C214" s="435">
        <v>16</v>
      </c>
      <c r="D214" s="436">
        <v>1609</v>
      </c>
      <c r="E214" s="435" t="s">
        <v>273</v>
      </c>
      <c r="F214" s="435" t="s">
        <v>11809</v>
      </c>
    </row>
    <row r="215" spans="2:6" hidden="1">
      <c r="B215" s="435">
        <v>11</v>
      </c>
      <c r="C215" s="435">
        <v>16</v>
      </c>
      <c r="D215" s="436">
        <v>1610</v>
      </c>
      <c r="E215" s="435" t="s">
        <v>273</v>
      </c>
      <c r="F215" s="435" t="s">
        <v>11810</v>
      </c>
    </row>
    <row r="216" spans="2:6" hidden="1">
      <c r="B216" s="435">
        <v>12</v>
      </c>
      <c r="C216" s="435">
        <v>16</v>
      </c>
      <c r="D216" s="436">
        <v>1611</v>
      </c>
      <c r="E216" s="435" t="s">
        <v>273</v>
      </c>
      <c r="F216" s="435" t="s">
        <v>11811</v>
      </c>
    </row>
    <row r="217" spans="2:6" hidden="1">
      <c r="B217" s="435">
        <v>13</v>
      </c>
      <c r="C217" s="435">
        <v>16</v>
      </c>
      <c r="D217" s="436">
        <v>1612</v>
      </c>
      <c r="E217" s="435" t="s">
        <v>273</v>
      </c>
      <c r="F217" s="435" t="s">
        <v>11812</v>
      </c>
    </row>
    <row r="218" spans="2:6" hidden="1">
      <c r="B218" s="435">
        <v>14</v>
      </c>
      <c r="C218" s="435">
        <v>16</v>
      </c>
      <c r="D218" s="436">
        <v>1671</v>
      </c>
      <c r="E218" s="435" t="s">
        <v>273</v>
      </c>
      <c r="F218" s="435" t="s">
        <v>11813</v>
      </c>
    </row>
    <row r="219" spans="2:6" hidden="1">
      <c r="B219" s="435">
        <v>15</v>
      </c>
      <c r="C219" s="435">
        <v>16</v>
      </c>
      <c r="D219" s="436">
        <v>1672</v>
      </c>
      <c r="E219" s="435" t="s">
        <v>273</v>
      </c>
      <c r="F219" s="435" t="s">
        <v>11814</v>
      </c>
    </row>
    <row r="220" spans="2:6" hidden="1">
      <c r="B220" s="435">
        <v>16</v>
      </c>
      <c r="C220" s="435">
        <v>16</v>
      </c>
      <c r="D220" s="436">
        <v>1673</v>
      </c>
      <c r="E220" s="435" t="s">
        <v>273</v>
      </c>
      <c r="F220" s="435" t="s">
        <v>11815</v>
      </c>
    </row>
    <row r="221" spans="2:6" hidden="1">
      <c r="B221" s="435">
        <v>17</v>
      </c>
      <c r="C221" s="435">
        <v>16</v>
      </c>
      <c r="D221" s="436">
        <v>1674</v>
      </c>
      <c r="E221" s="435" t="s">
        <v>273</v>
      </c>
      <c r="F221" s="435" t="s">
        <v>11816</v>
      </c>
    </row>
    <row r="222" spans="2:6" hidden="1">
      <c r="B222" s="435"/>
      <c r="C222" s="435"/>
      <c r="D222" s="436"/>
      <c r="E222" s="435" t="s">
        <v>273</v>
      </c>
      <c r="F222" s="435" t="s">
        <v>268</v>
      </c>
    </row>
    <row r="223" spans="2:6" hidden="1">
      <c r="B223" s="435"/>
      <c r="C223" s="435"/>
      <c r="D223" s="436"/>
      <c r="E223" s="435" t="s">
        <v>273</v>
      </c>
      <c r="F223" s="435" t="s">
        <v>268</v>
      </c>
    </row>
    <row r="224" spans="2:6" hidden="1">
      <c r="B224" s="435"/>
      <c r="C224" s="435"/>
      <c r="D224" s="436"/>
      <c r="E224" s="435" t="s">
        <v>273</v>
      </c>
      <c r="F224" s="435" t="s">
        <v>268</v>
      </c>
    </row>
    <row r="225" spans="2:6" hidden="1">
      <c r="B225" s="435"/>
      <c r="C225" s="435"/>
      <c r="D225" s="436"/>
      <c r="E225" s="435" t="s">
        <v>273</v>
      </c>
      <c r="F225" s="435" t="s">
        <v>268</v>
      </c>
    </row>
    <row r="226" spans="2:6" hidden="1">
      <c r="B226" s="435"/>
      <c r="C226" s="435"/>
      <c r="D226" s="436"/>
      <c r="E226" s="435" t="s">
        <v>273</v>
      </c>
      <c r="F226" s="435" t="s">
        <v>268</v>
      </c>
    </row>
    <row r="227" spans="2:6" hidden="1">
      <c r="B227" s="435"/>
      <c r="C227" s="435"/>
      <c r="D227" s="436"/>
      <c r="E227" s="435" t="s">
        <v>273</v>
      </c>
      <c r="F227" s="435" t="s">
        <v>268</v>
      </c>
    </row>
    <row r="228" spans="2:6" hidden="1">
      <c r="B228" s="435"/>
      <c r="C228" s="435"/>
      <c r="D228" s="436"/>
      <c r="E228" s="435" t="s">
        <v>273</v>
      </c>
      <c r="F228" s="435" t="s">
        <v>268</v>
      </c>
    </row>
    <row r="229" spans="2:6" hidden="1">
      <c r="B229" s="435"/>
      <c r="C229" s="435"/>
      <c r="D229" s="436"/>
      <c r="E229" s="435" t="s">
        <v>273</v>
      </c>
      <c r="F229" s="435" t="s">
        <v>268</v>
      </c>
    </row>
    <row r="230" spans="2:6" hidden="1">
      <c r="B230" s="435"/>
      <c r="C230" s="435"/>
      <c r="D230" s="436"/>
      <c r="E230" s="435" t="s">
        <v>273</v>
      </c>
      <c r="F230" s="435" t="s">
        <v>268</v>
      </c>
    </row>
    <row r="231" spans="2:6" hidden="1">
      <c r="B231" s="435"/>
      <c r="C231" s="435"/>
      <c r="D231" s="436"/>
      <c r="E231" s="435" t="s">
        <v>273</v>
      </c>
      <c r="F231" s="435" t="s">
        <v>268</v>
      </c>
    </row>
    <row r="232" spans="2:6" hidden="1">
      <c r="B232" s="435"/>
      <c r="C232" s="435"/>
      <c r="D232" s="436"/>
      <c r="E232" s="435" t="s">
        <v>273</v>
      </c>
      <c r="F232" s="435" t="s">
        <v>268</v>
      </c>
    </row>
    <row r="233" spans="2:6" hidden="1">
      <c r="B233" s="435"/>
      <c r="C233" s="435"/>
      <c r="D233" s="436"/>
      <c r="E233" s="435" t="s">
        <v>273</v>
      </c>
      <c r="F233" s="435" t="s">
        <v>268</v>
      </c>
    </row>
    <row r="234" spans="2:6" hidden="1">
      <c r="B234" s="435"/>
      <c r="C234" s="435"/>
      <c r="D234" s="436"/>
      <c r="E234" s="435" t="s">
        <v>273</v>
      </c>
      <c r="F234" s="435" t="s">
        <v>268</v>
      </c>
    </row>
    <row r="235" spans="2:6" hidden="1">
      <c r="B235" s="435"/>
      <c r="C235" s="435"/>
      <c r="D235" s="436"/>
      <c r="E235" s="435" t="s">
        <v>273</v>
      </c>
      <c r="F235" s="435" t="s">
        <v>268</v>
      </c>
    </row>
    <row r="236" spans="2:6" hidden="1">
      <c r="B236" s="435"/>
      <c r="C236" s="435"/>
      <c r="D236" s="436"/>
      <c r="E236" s="435" t="s">
        <v>273</v>
      </c>
      <c r="F236" s="435" t="s">
        <v>268</v>
      </c>
    </row>
    <row r="237" spans="2:6" hidden="1">
      <c r="B237" s="435"/>
      <c r="C237" s="435"/>
      <c r="D237" s="436"/>
      <c r="E237" s="435" t="s">
        <v>273</v>
      </c>
      <c r="F237" s="435" t="s">
        <v>268</v>
      </c>
    </row>
    <row r="238" spans="2:6" hidden="1">
      <c r="B238" s="435"/>
      <c r="C238" s="435"/>
      <c r="D238" s="436"/>
      <c r="E238" s="435" t="s">
        <v>273</v>
      </c>
      <c r="F238" s="435" t="s">
        <v>268</v>
      </c>
    </row>
    <row r="239" spans="2:6" hidden="1">
      <c r="B239" s="435"/>
      <c r="C239" s="435"/>
      <c r="D239" s="436"/>
      <c r="E239" s="435" t="s">
        <v>273</v>
      </c>
      <c r="F239" s="435" t="s">
        <v>268</v>
      </c>
    </row>
    <row r="240" spans="2:6" hidden="1">
      <c r="B240" s="435"/>
      <c r="C240" s="435"/>
      <c r="D240" s="436"/>
      <c r="E240" s="435" t="s">
        <v>273</v>
      </c>
      <c r="F240" s="435" t="s">
        <v>268</v>
      </c>
    </row>
    <row r="241" spans="2:6" hidden="1">
      <c r="B241" s="435"/>
      <c r="C241" s="435"/>
      <c r="D241" s="436"/>
      <c r="E241" s="435" t="s">
        <v>273</v>
      </c>
      <c r="F241" s="435" t="s">
        <v>268</v>
      </c>
    </row>
    <row r="242" spans="2:6" hidden="1">
      <c r="B242" s="435"/>
      <c r="C242" s="435"/>
      <c r="D242" s="436"/>
      <c r="E242" s="435" t="s">
        <v>273</v>
      </c>
      <c r="F242" s="435" t="s">
        <v>268</v>
      </c>
    </row>
    <row r="243" spans="2:6" hidden="1">
      <c r="B243" s="435"/>
      <c r="C243" s="435"/>
      <c r="D243" s="436"/>
      <c r="E243" s="435" t="s">
        <v>273</v>
      </c>
      <c r="F243" s="435" t="s">
        <v>268</v>
      </c>
    </row>
    <row r="244" spans="2:6" hidden="1">
      <c r="B244" s="435"/>
      <c r="C244" s="435"/>
      <c r="D244" s="436"/>
      <c r="E244" s="435" t="s">
        <v>273</v>
      </c>
      <c r="F244" s="435" t="s">
        <v>268</v>
      </c>
    </row>
    <row r="245" spans="2:6" hidden="1">
      <c r="B245" s="435">
        <v>1</v>
      </c>
      <c r="C245" s="435">
        <v>17</v>
      </c>
      <c r="D245" s="436">
        <v>1701</v>
      </c>
      <c r="E245" s="435" t="s">
        <v>274</v>
      </c>
      <c r="F245" s="435" t="s">
        <v>11817</v>
      </c>
    </row>
    <row r="246" spans="2:6" hidden="1">
      <c r="B246" s="435">
        <v>2</v>
      </c>
      <c r="C246" s="435">
        <v>17</v>
      </c>
      <c r="D246" s="436">
        <v>1702</v>
      </c>
      <c r="E246" s="435" t="s">
        <v>274</v>
      </c>
      <c r="F246" s="435" t="s">
        <v>11818</v>
      </c>
    </row>
    <row r="247" spans="2:6" hidden="1">
      <c r="B247" s="435">
        <v>3</v>
      </c>
      <c r="C247" s="435">
        <v>17</v>
      </c>
      <c r="D247" s="436">
        <v>1703</v>
      </c>
      <c r="E247" s="435" t="s">
        <v>274</v>
      </c>
      <c r="F247" s="435" t="s">
        <v>11819</v>
      </c>
    </row>
    <row r="248" spans="2:6" hidden="1">
      <c r="B248" s="435">
        <v>4</v>
      </c>
      <c r="C248" s="435">
        <v>17</v>
      </c>
      <c r="D248" s="436">
        <v>1704</v>
      </c>
      <c r="E248" s="435" t="s">
        <v>274</v>
      </c>
      <c r="F248" s="435" t="s">
        <v>11820</v>
      </c>
    </row>
    <row r="249" spans="2:6" hidden="1">
      <c r="B249" s="435">
        <v>5</v>
      </c>
      <c r="C249" s="435">
        <v>17</v>
      </c>
      <c r="D249" s="436">
        <v>1705</v>
      </c>
      <c r="E249" s="435" t="s">
        <v>274</v>
      </c>
      <c r="F249" s="435" t="s">
        <v>11821</v>
      </c>
    </row>
    <row r="250" spans="2:6" hidden="1">
      <c r="B250" s="435">
        <v>6</v>
      </c>
      <c r="C250" s="435">
        <v>17</v>
      </c>
      <c r="D250" s="436">
        <v>1706</v>
      </c>
      <c r="E250" s="435" t="s">
        <v>274</v>
      </c>
      <c r="F250" s="435" t="s">
        <v>11822</v>
      </c>
    </row>
    <row r="251" spans="2:6" hidden="1">
      <c r="B251" s="435">
        <v>7</v>
      </c>
      <c r="C251" s="435">
        <v>17</v>
      </c>
      <c r="D251" s="436">
        <v>1707</v>
      </c>
      <c r="E251" s="435" t="s">
        <v>274</v>
      </c>
      <c r="F251" s="435" t="s">
        <v>11823</v>
      </c>
    </row>
    <row r="252" spans="2:6" hidden="1">
      <c r="B252" s="435">
        <v>8</v>
      </c>
      <c r="C252" s="435">
        <v>17</v>
      </c>
      <c r="D252" s="436">
        <v>1708</v>
      </c>
      <c r="E252" s="435" t="s">
        <v>274</v>
      </c>
      <c r="F252" s="435" t="s">
        <v>11824</v>
      </c>
    </row>
    <row r="253" spans="2:6" hidden="1">
      <c r="B253" s="435">
        <v>9</v>
      </c>
      <c r="C253" s="435">
        <v>17</v>
      </c>
      <c r="D253" s="436">
        <v>1709</v>
      </c>
      <c r="E253" s="435" t="s">
        <v>274</v>
      </c>
      <c r="F253" s="435" t="s">
        <v>11825</v>
      </c>
    </row>
    <row r="254" spans="2:6" hidden="1">
      <c r="B254" s="435">
        <v>10</v>
      </c>
      <c r="C254" s="435">
        <v>17</v>
      </c>
      <c r="D254" s="436">
        <v>1771</v>
      </c>
      <c r="E254" s="435" t="s">
        <v>274</v>
      </c>
      <c r="F254" s="435" t="s">
        <v>11826</v>
      </c>
    </row>
    <row r="255" spans="2:6" hidden="1">
      <c r="B255" s="435"/>
      <c r="C255" s="435"/>
      <c r="D255" s="436"/>
      <c r="E255" s="435" t="s">
        <v>274</v>
      </c>
      <c r="F255" s="435" t="s">
        <v>268</v>
      </c>
    </row>
    <row r="256" spans="2:6" hidden="1">
      <c r="B256" s="435"/>
      <c r="C256" s="435"/>
      <c r="D256" s="436"/>
      <c r="E256" s="435" t="s">
        <v>274</v>
      </c>
      <c r="F256" s="435" t="s">
        <v>268</v>
      </c>
    </row>
    <row r="257" spans="2:6" hidden="1">
      <c r="B257" s="435"/>
      <c r="C257" s="435"/>
      <c r="D257" s="436"/>
      <c r="E257" s="435" t="s">
        <v>274</v>
      </c>
      <c r="F257" s="435" t="s">
        <v>268</v>
      </c>
    </row>
    <row r="258" spans="2:6" hidden="1">
      <c r="B258" s="435"/>
      <c r="C258" s="435"/>
      <c r="D258" s="436"/>
      <c r="E258" s="435" t="s">
        <v>274</v>
      </c>
      <c r="F258" s="435" t="s">
        <v>268</v>
      </c>
    </row>
    <row r="259" spans="2:6" hidden="1">
      <c r="B259" s="435"/>
      <c r="C259" s="435"/>
      <c r="D259" s="436"/>
      <c r="E259" s="435" t="s">
        <v>274</v>
      </c>
      <c r="F259" s="435" t="s">
        <v>268</v>
      </c>
    </row>
    <row r="260" spans="2:6" hidden="1">
      <c r="B260" s="435"/>
      <c r="C260" s="435"/>
      <c r="D260" s="436"/>
      <c r="E260" s="435" t="s">
        <v>274</v>
      </c>
      <c r="F260" s="435" t="s">
        <v>268</v>
      </c>
    </row>
    <row r="261" spans="2:6" hidden="1">
      <c r="B261" s="435"/>
      <c r="C261" s="435"/>
      <c r="D261" s="436"/>
      <c r="E261" s="435" t="s">
        <v>274</v>
      </c>
      <c r="F261" s="435" t="s">
        <v>268</v>
      </c>
    </row>
    <row r="262" spans="2:6" hidden="1">
      <c r="B262" s="435"/>
      <c r="C262" s="435"/>
      <c r="D262" s="436"/>
      <c r="E262" s="435" t="s">
        <v>274</v>
      </c>
      <c r="F262" s="435" t="s">
        <v>268</v>
      </c>
    </row>
    <row r="263" spans="2:6" hidden="1">
      <c r="B263" s="435"/>
      <c r="C263" s="435"/>
      <c r="D263" s="436"/>
      <c r="E263" s="435" t="s">
        <v>274</v>
      </c>
      <c r="F263" s="435" t="s">
        <v>268</v>
      </c>
    </row>
    <row r="264" spans="2:6" hidden="1">
      <c r="B264" s="435"/>
      <c r="C264" s="435"/>
      <c r="D264" s="436"/>
      <c r="E264" s="435" t="s">
        <v>274</v>
      </c>
      <c r="F264" s="435" t="s">
        <v>268</v>
      </c>
    </row>
    <row r="265" spans="2:6" hidden="1">
      <c r="B265" s="435"/>
      <c r="C265" s="435"/>
      <c r="D265" s="436"/>
      <c r="E265" s="435" t="s">
        <v>274</v>
      </c>
      <c r="F265" s="435" t="s">
        <v>268</v>
      </c>
    </row>
    <row r="266" spans="2:6" hidden="1">
      <c r="B266" s="435"/>
      <c r="C266" s="435"/>
      <c r="D266" s="436"/>
      <c r="E266" s="435" t="s">
        <v>274</v>
      </c>
      <c r="F266" s="435" t="s">
        <v>268</v>
      </c>
    </row>
    <row r="267" spans="2:6" hidden="1">
      <c r="B267" s="435"/>
      <c r="C267" s="435"/>
      <c r="D267" s="436"/>
      <c r="E267" s="435" t="s">
        <v>274</v>
      </c>
      <c r="F267" s="435" t="s">
        <v>268</v>
      </c>
    </row>
    <row r="268" spans="2:6" hidden="1">
      <c r="B268" s="435"/>
      <c r="C268" s="435"/>
      <c r="D268" s="436"/>
      <c r="E268" s="435" t="s">
        <v>274</v>
      </c>
      <c r="F268" s="435" t="s">
        <v>268</v>
      </c>
    </row>
    <row r="269" spans="2:6" hidden="1">
      <c r="B269" s="435"/>
      <c r="C269" s="435"/>
      <c r="D269" s="436"/>
      <c r="E269" s="435" t="s">
        <v>274</v>
      </c>
      <c r="F269" s="435" t="s">
        <v>268</v>
      </c>
    </row>
    <row r="270" spans="2:6" hidden="1">
      <c r="B270" s="435"/>
      <c r="C270" s="435"/>
      <c r="D270" s="436"/>
      <c r="E270" s="435" t="s">
        <v>274</v>
      </c>
      <c r="F270" s="435" t="s">
        <v>268</v>
      </c>
    </row>
    <row r="271" spans="2:6" hidden="1">
      <c r="B271" s="435"/>
      <c r="C271" s="435"/>
      <c r="D271" s="436"/>
      <c r="E271" s="435" t="s">
        <v>274</v>
      </c>
      <c r="F271" s="435" t="s">
        <v>268</v>
      </c>
    </row>
    <row r="272" spans="2:6" hidden="1">
      <c r="B272" s="435"/>
      <c r="C272" s="435"/>
      <c r="D272" s="436"/>
      <c r="E272" s="435" t="s">
        <v>274</v>
      </c>
      <c r="F272" s="435" t="s">
        <v>268</v>
      </c>
    </row>
    <row r="273" spans="2:6" hidden="1">
      <c r="B273" s="435"/>
      <c r="C273" s="435"/>
      <c r="D273" s="436"/>
      <c r="E273" s="435" t="s">
        <v>274</v>
      </c>
      <c r="F273" s="435" t="s">
        <v>268</v>
      </c>
    </row>
    <row r="274" spans="2:6" hidden="1">
      <c r="B274" s="435"/>
      <c r="C274" s="435"/>
      <c r="D274" s="436"/>
      <c r="E274" s="435" t="s">
        <v>274</v>
      </c>
      <c r="F274" s="435" t="s">
        <v>268</v>
      </c>
    </row>
    <row r="275" spans="2:6" hidden="1">
      <c r="B275" s="435"/>
      <c r="C275" s="435"/>
      <c r="D275" s="436"/>
      <c r="E275" s="435" t="s">
        <v>274</v>
      </c>
      <c r="F275" s="435" t="s">
        <v>268</v>
      </c>
    </row>
    <row r="276" spans="2:6" hidden="1">
      <c r="B276" s="435"/>
      <c r="C276" s="435"/>
      <c r="D276" s="436"/>
      <c r="E276" s="435" t="s">
        <v>274</v>
      </c>
      <c r="F276" s="435" t="s">
        <v>268</v>
      </c>
    </row>
    <row r="277" spans="2:6" hidden="1">
      <c r="B277" s="435"/>
      <c r="C277" s="435"/>
      <c r="D277" s="436"/>
      <c r="E277" s="435" t="s">
        <v>274</v>
      </c>
      <c r="F277" s="435" t="s">
        <v>268</v>
      </c>
    </row>
    <row r="278" spans="2:6" hidden="1">
      <c r="B278" s="435"/>
      <c r="C278" s="435"/>
      <c r="D278" s="436"/>
      <c r="E278" s="435" t="s">
        <v>274</v>
      </c>
      <c r="F278" s="435" t="s">
        <v>268</v>
      </c>
    </row>
    <row r="279" spans="2:6" hidden="1">
      <c r="B279" s="435"/>
      <c r="C279" s="435"/>
      <c r="D279" s="436"/>
      <c r="E279" s="435" t="s">
        <v>274</v>
      </c>
      <c r="F279" s="435" t="s">
        <v>268</v>
      </c>
    </row>
    <row r="280" spans="2:6" hidden="1">
      <c r="B280" s="435"/>
      <c r="C280" s="435"/>
      <c r="D280" s="436"/>
      <c r="E280" s="435" t="s">
        <v>274</v>
      </c>
      <c r="F280" s="435" t="s">
        <v>268</v>
      </c>
    </row>
    <row r="281" spans="2:6" hidden="1">
      <c r="B281" s="435"/>
      <c r="C281" s="435"/>
      <c r="D281" s="436"/>
      <c r="E281" s="435" t="s">
        <v>274</v>
      </c>
      <c r="F281" s="435" t="s">
        <v>268</v>
      </c>
    </row>
    <row r="282" spans="2:6" hidden="1">
      <c r="B282" s="435"/>
      <c r="C282" s="435"/>
      <c r="D282" s="436"/>
      <c r="E282" s="435" t="s">
        <v>274</v>
      </c>
      <c r="F282" s="435" t="s">
        <v>268</v>
      </c>
    </row>
    <row r="283" spans="2:6" hidden="1">
      <c r="B283" s="435"/>
      <c r="C283" s="435"/>
      <c r="D283" s="436"/>
      <c r="E283" s="435" t="s">
        <v>274</v>
      </c>
      <c r="F283" s="435" t="s">
        <v>268</v>
      </c>
    </row>
    <row r="284" spans="2:6" hidden="1">
      <c r="B284" s="435"/>
      <c r="C284" s="435"/>
      <c r="D284" s="436"/>
      <c r="E284" s="435" t="s">
        <v>274</v>
      </c>
      <c r="F284" s="435" t="s">
        <v>268</v>
      </c>
    </row>
    <row r="285" spans="2:6" hidden="1">
      <c r="B285" s="435">
        <v>1</v>
      </c>
      <c r="C285" s="435">
        <v>18</v>
      </c>
      <c r="D285" s="436">
        <v>1801</v>
      </c>
      <c r="E285" s="435" t="s">
        <v>275</v>
      </c>
      <c r="F285" s="435" t="s">
        <v>11827</v>
      </c>
    </row>
    <row r="286" spans="2:6" hidden="1">
      <c r="B286" s="435">
        <v>2</v>
      </c>
      <c r="C286" s="435">
        <v>18</v>
      </c>
      <c r="D286" s="436">
        <v>1802</v>
      </c>
      <c r="E286" s="435" t="s">
        <v>275</v>
      </c>
      <c r="F286" s="435" t="s">
        <v>11828</v>
      </c>
    </row>
    <row r="287" spans="2:6" hidden="1">
      <c r="B287" s="435">
        <v>3</v>
      </c>
      <c r="C287" s="435">
        <v>18</v>
      </c>
      <c r="D287" s="436">
        <v>1803</v>
      </c>
      <c r="E287" s="435" t="s">
        <v>275</v>
      </c>
      <c r="F287" s="435" t="s">
        <v>11829</v>
      </c>
    </row>
    <row r="288" spans="2:6" hidden="1">
      <c r="B288" s="435">
        <v>4</v>
      </c>
      <c r="C288" s="435">
        <v>18</v>
      </c>
      <c r="D288" s="436">
        <v>1804</v>
      </c>
      <c r="E288" s="435" t="s">
        <v>275</v>
      </c>
      <c r="F288" s="435" t="s">
        <v>11830</v>
      </c>
    </row>
    <row r="289" spans="2:6" hidden="1">
      <c r="B289" s="435">
        <v>5</v>
      </c>
      <c r="C289" s="435">
        <v>18</v>
      </c>
      <c r="D289" s="436">
        <v>1805</v>
      </c>
      <c r="E289" s="435" t="s">
        <v>275</v>
      </c>
      <c r="F289" s="435" t="s">
        <v>11831</v>
      </c>
    </row>
    <row r="290" spans="2:6" hidden="1">
      <c r="B290" s="435">
        <v>6</v>
      </c>
      <c r="C290" s="435">
        <v>18</v>
      </c>
      <c r="D290" s="436">
        <v>1806</v>
      </c>
      <c r="E290" s="435" t="s">
        <v>275</v>
      </c>
      <c r="F290" s="435" t="s">
        <v>11832</v>
      </c>
    </row>
    <row r="291" spans="2:6" hidden="1">
      <c r="B291" s="435">
        <v>7</v>
      </c>
      <c r="C291" s="435">
        <v>18</v>
      </c>
      <c r="D291" s="436">
        <v>1807</v>
      </c>
      <c r="E291" s="435" t="s">
        <v>275</v>
      </c>
      <c r="F291" s="435" t="s">
        <v>11833</v>
      </c>
    </row>
    <row r="292" spans="2:6" hidden="1">
      <c r="B292" s="435">
        <v>8</v>
      </c>
      <c r="C292" s="435">
        <v>18</v>
      </c>
      <c r="D292" s="436">
        <v>1808</v>
      </c>
      <c r="E292" s="435" t="s">
        <v>275</v>
      </c>
      <c r="F292" s="435" t="s">
        <v>11834</v>
      </c>
    </row>
    <row r="293" spans="2:6" hidden="1">
      <c r="B293" s="435">
        <v>9</v>
      </c>
      <c r="C293" s="435">
        <v>18</v>
      </c>
      <c r="D293" s="436">
        <v>1809</v>
      </c>
      <c r="E293" s="435" t="s">
        <v>275</v>
      </c>
      <c r="F293" s="435" t="s">
        <v>11835</v>
      </c>
    </row>
    <row r="294" spans="2:6" hidden="1">
      <c r="B294" s="435">
        <v>10</v>
      </c>
      <c r="C294" s="435">
        <v>18</v>
      </c>
      <c r="D294" s="436">
        <v>1810</v>
      </c>
      <c r="E294" s="435" t="s">
        <v>275</v>
      </c>
      <c r="F294" s="435" t="s">
        <v>11836</v>
      </c>
    </row>
    <row r="295" spans="2:6" hidden="1">
      <c r="B295" s="435">
        <v>11</v>
      </c>
      <c r="C295" s="435">
        <v>18</v>
      </c>
      <c r="D295" s="436">
        <v>1811</v>
      </c>
      <c r="E295" s="435" t="s">
        <v>275</v>
      </c>
      <c r="F295" s="435" t="s">
        <v>11837</v>
      </c>
    </row>
    <row r="296" spans="2:6" hidden="1">
      <c r="B296" s="435">
        <v>12</v>
      </c>
      <c r="C296" s="435">
        <v>18</v>
      </c>
      <c r="D296" s="436">
        <v>1812</v>
      </c>
      <c r="E296" s="435" t="s">
        <v>275</v>
      </c>
      <c r="F296" s="435" t="s">
        <v>11838</v>
      </c>
    </row>
    <row r="297" spans="2:6" hidden="1">
      <c r="B297" s="435">
        <v>13</v>
      </c>
      <c r="C297" s="435">
        <v>18</v>
      </c>
      <c r="D297" s="436">
        <v>1813</v>
      </c>
      <c r="E297" s="435" t="s">
        <v>275</v>
      </c>
      <c r="F297" s="435" t="s">
        <v>11839</v>
      </c>
    </row>
    <row r="298" spans="2:6" hidden="1">
      <c r="B298" s="435">
        <v>14</v>
      </c>
      <c r="C298" s="435">
        <v>18</v>
      </c>
      <c r="D298" s="436">
        <v>1871</v>
      </c>
      <c r="E298" s="435" t="s">
        <v>275</v>
      </c>
      <c r="F298" s="435" t="s">
        <v>11840</v>
      </c>
    </row>
    <row r="299" spans="2:6" hidden="1">
      <c r="B299" s="435">
        <v>15</v>
      </c>
      <c r="C299" s="435">
        <v>18</v>
      </c>
      <c r="D299" s="436">
        <v>1872</v>
      </c>
      <c r="E299" s="435" t="s">
        <v>275</v>
      </c>
      <c r="F299" s="435" t="s">
        <v>11841</v>
      </c>
    </row>
    <row r="300" spans="2:6" hidden="1">
      <c r="B300" s="435"/>
      <c r="C300" s="435"/>
      <c r="D300" s="436"/>
      <c r="E300" s="435" t="s">
        <v>275</v>
      </c>
      <c r="F300" s="435" t="s">
        <v>268</v>
      </c>
    </row>
    <row r="301" spans="2:6" hidden="1">
      <c r="B301" s="435"/>
      <c r="C301" s="435"/>
      <c r="D301" s="436"/>
      <c r="E301" s="435" t="s">
        <v>275</v>
      </c>
      <c r="F301" s="435" t="s">
        <v>268</v>
      </c>
    </row>
    <row r="302" spans="2:6" hidden="1">
      <c r="B302" s="435"/>
      <c r="C302" s="435"/>
      <c r="D302" s="436"/>
      <c r="E302" s="435" t="s">
        <v>275</v>
      </c>
      <c r="F302" s="435" t="s">
        <v>268</v>
      </c>
    </row>
    <row r="303" spans="2:6" hidden="1">
      <c r="B303" s="435"/>
      <c r="C303" s="435"/>
      <c r="D303" s="436"/>
      <c r="E303" s="435" t="s">
        <v>275</v>
      </c>
      <c r="F303" s="435" t="s">
        <v>268</v>
      </c>
    </row>
    <row r="304" spans="2:6" hidden="1">
      <c r="B304" s="435"/>
      <c r="C304" s="435"/>
      <c r="D304" s="436"/>
      <c r="E304" s="435" t="s">
        <v>275</v>
      </c>
      <c r="F304" s="435" t="s">
        <v>268</v>
      </c>
    </row>
    <row r="305" spans="2:6" hidden="1">
      <c r="B305" s="435"/>
      <c r="C305" s="435"/>
      <c r="D305" s="436"/>
      <c r="E305" s="435" t="s">
        <v>275</v>
      </c>
      <c r="F305" s="435" t="s">
        <v>268</v>
      </c>
    </row>
    <row r="306" spans="2:6" hidden="1">
      <c r="B306" s="435"/>
      <c r="C306" s="435"/>
      <c r="D306" s="436"/>
      <c r="E306" s="435" t="s">
        <v>275</v>
      </c>
      <c r="F306" s="435" t="s">
        <v>268</v>
      </c>
    </row>
    <row r="307" spans="2:6" hidden="1">
      <c r="B307" s="435"/>
      <c r="C307" s="435"/>
      <c r="D307" s="436"/>
      <c r="E307" s="435" t="s">
        <v>275</v>
      </c>
      <c r="F307" s="435" t="s">
        <v>268</v>
      </c>
    </row>
    <row r="308" spans="2:6" hidden="1">
      <c r="B308" s="435"/>
      <c r="C308" s="435"/>
      <c r="D308" s="436"/>
      <c r="E308" s="435" t="s">
        <v>275</v>
      </c>
      <c r="F308" s="435" t="s">
        <v>268</v>
      </c>
    </row>
    <row r="309" spans="2:6" hidden="1">
      <c r="B309" s="435"/>
      <c r="C309" s="435"/>
      <c r="D309" s="436"/>
      <c r="E309" s="435" t="s">
        <v>275</v>
      </c>
      <c r="F309" s="435" t="s">
        <v>268</v>
      </c>
    </row>
    <row r="310" spans="2:6" hidden="1">
      <c r="B310" s="435"/>
      <c r="C310" s="435"/>
      <c r="D310" s="436"/>
      <c r="E310" s="435" t="s">
        <v>275</v>
      </c>
      <c r="F310" s="435" t="s">
        <v>268</v>
      </c>
    </row>
    <row r="311" spans="2:6" hidden="1">
      <c r="B311" s="435"/>
      <c r="C311" s="435"/>
      <c r="D311" s="436"/>
      <c r="E311" s="435" t="s">
        <v>275</v>
      </c>
      <c r="F311" s="435" t="s">
        <v>268</v>
      </c>
    </row>
    <row r="312" spans="2:6" hidden="1">
      <c r="B312" s="435"/>
      <c r="C312" s="435"/>
      <c r="D312" s="436"/>
      <c r="E312" s="435" t="s">
        <v>275</v>
      </c>
      <c r="F312" s="435" t="s">
        <v>268</v>
      </c>
    </row>
    <row r="313" spans="2:6" hidden="1">
      <c r="B313" s="435"/>
      <c r="C313" s="435"/>
      <c r="D313" s="436"/>
      <c r="E313" s="435" t="s">
        <v>275</v>
      </c>
      <c r="F313" s="435" t="s">
        <v>268</v>
      </c>
    </row>
    <row r="314" spans="2:6" hidden="1">
      <c r="B314" s="435"/>
      <c r="C314" s="435"/>
      <c r="D314" s="436"/>
      <c r="E314" s="435" t="s">
        <v>275</v>
      </c>
      <c r="F314" s="435" t="s">
        <v>268</v>
      </c>
    </row>
    <row r="315" spans="2:6" hidden="1">
      <c r="B315" s="435"/>
      <c r="C315" s="435"/>
      <c r="D315" s="436"/>
      <c r="E315" s="435" t="s">
        <v>275</v>
      </c>
      <c r="F315" s="435" t="s">
        <v>268</v>
      </c>
    </row>
    <row r="316" spans="2:6" hidden="1">
      <c r="B316" s="435"/>
      <c r="C316" s="435"/>
      <c r="D316" s="436"/>
      <c r="E316" s="435" t="s">
        <v>275</v>
      </c>
      <c r="F316" s="435" t="s">
        <v>268</v>
      </c>
    </row>
    <row r="317" spans="2:6" hidden="1">
      <c r="B317" s="435"/>
      <c r="C317" s="435"/>
      <c r="D317" s="436"/>
      <c r="E317" s="435" t="s">
        <v>275</v>
      </c>
      <c r="F317" s="435" t="s">
        <v>268</v>
      </c>
    </row>
    <row r="318" spans="2:6" hidden="1">
      <c r="B318" s="435"/>
      <c r="C318" s="435"/>
      <c r="D318" s="436"/>
      <c r="E318" s="435" t="s">
        <v>275</v>
      </c>
      <c r="F318" s="435" t="s">
        <v>268</v>
      </c>
    </row>
    <row r="319" spans="2:6" hidden="1">
      <c r="B319" s="435"/>
      <c r="C319" s="435"/>
      <c r="D319" s="436"/>
      <c r="E319" s="435" t="s">
        <v>275</v>
      </c>
      <c r="F319" s="435" t="s">
        <v>268</v>
      </c>
    </row>
    <row r="320" spans="2:6" hidden="1">
      <c r="B320" s="435"/>
      <c r="C320" s="435"/>
      <c r="D320" s="436"/>
      <c r="E320" s="435" t="s">
        <v>275</v>
      </c>
      <c r="F320" s="435" t="s">
        <v>268</v>
      </c>
    </row>
    <row r="321" spans="2:6" hidden="1">
      <c r="B321" s="435"/>
      <c r="C321" s="435"/>
      <c r="D321" s="436"/>
      <c r="E321" s="435" t="s">
        <v>275</v>
      </c>
      <c r="F321" s="435" t="s">
        <v>268</v>
      </c>
    </row>
    <row r="322" spans="2:6" hidden="1">
      <c r="B322" s="435"/>
      <c r="C322" s="435"/>
      <c r="D322" s="436"/>
      <c r="E322" s="435" t="s">
        <v>275</v>
      </c>
      <c r="F322" s="435" t="s">
        <v>268</v>
      </c>
    </row>
    <row r="323" spans="2:6" hidden="1">
      <c r="B323" s="435"/>
      <c r="C323" s="435"/>
      <c r="D323" s="436"/>
      <c r="E323" s="435" t="s">
        <v>275</v>
      </c>
      <c r="F323" s="435" t="s">
        <v>268</v>
      </c>
    </row>
    <row r="324" spans="2:6" hidden="1">
      <c r="B324" s="435"/>
      <c r="C324" s="435"/>
      <c r="D324" s="436"/>
      <c r="E324" s="435" t="s">
        <v>275</v>
      </c>
      <c r="F324" s="435" t="s">
        <v>268</v>
      </c>
    </row>
    <row r="325" spans="2:6" hidden="1">
      <c r="B325" s="435">
        <v>1</v>
      </c>
      <c r="C325" s="435">
        <v>19</v>
      </c>
      <c r="D325" s="436">
        <v>1901</v>
      </c>
      <c r="E325" s="435" t="s">
        <v>276</v>
      </c>
      <c r="F325" s="435" t="s">
        <v>11842</v>
      </c>
    </row>
    <row r="326" spans="2:6" hidden="1">
      <c r="B326" s="435">
        <v>2</v>
      </c>
      <c r="C326" s="435">
        <v>19</v>
      </c>
      <c r="D326" s="436">
        <v>1902</v>
      </c>
      <c r="E326" s="435" t="s">
        <v>276</v>
      </c>
      <c r="F326" s="435" t="s">
        <v>11843</v>
      </c>
    </row>
    <row r="327" spans="2:6" hidden="1">
      <c r="B327" s="435">
        <v>3</v>
      </c>
      <c r="C327" s="435">
        <v>19</v>
      </c>
      <c r="D327" s="436">
        <v>1903</v>
      </c>
      <c r="E327" s="435" t="s">
        <v>276</v>
      </c>
      <c r="F327" s="435" t="s">
        <v>11844</v>
      </c>
    </row>
    <row r="328" spans="2:6" hidden="1">
      <c r="B328" s="435">
        <v>4</v>
      </c>
      <c r="C328" s="435">
        <v>19</v>
      </c>
      <c r="D328" s="436">
        <v>1904</v>
      </c>
      <c r="E328" s="435" t="s">
        <v>276</v>
      </c>
      <c r="F328" s="435" t="s">
        <v>11845</v>
      </c>
    </row>
    <row r="329" spans="2:6" hidden="1">
      <c r="B329" s="435">
        <v>5</v>
      </c>
      <c r="C329" s="435">
        <v>19</v>
      </c>
      <c r="D329" s="436">
        <v>1905</v>
      </c>
      <c r="E329" s="435" t="s">
        <v>276</v>
      </c>
      <c r="F329" s="435" t="s">
        <v>11846</v>
      </c>
    </row>
    <row r="330" spans="2:6" hidden="1">
      <c r="B330" s="435">
        <v>6</v>
      </c>
      <c r="C330" s="435">
        <v>19</v>
      </c>
      <c r="D330" s="436">
        <v>1906</v>
      </c>
      <c r="E330" s="435" t="s">
        <v>276</v>
      </c>
      <c r="F330" s="435" t="s">
        <v>11847</v>
      </c>
    </row>
    <row r="331" spans="2:6" hidden="1">
      <c r="B331" s="435">
        <v>7</v>
      </c>
      <c r="C331" s="435">
        <v>19</v>
      </c>
      <c r="D331" s="436">
        <v>1971</v>
      </c>
      <c r="E331" s="435" t="s">
        <v>276</v>
      </c>
      <c r="F331" s="435" t="s">
        <v>11848</v>
      </c>
    </row>
    <row r="332" spans="2:6" hidden="1">
      <c r="B332" s="435"/>
      <c r="C332" s="435"/>
      <c r="D332" s="436"/>
      <c r="E332" s="435" t="s">
        <v>276</v>
      </c>
      <c r="F332" s="435" t="s">
        <v>268</v>
      </c>
    </row>
    <row r="333" spans="2:6" hidden="1">
      <c r="B333" s="435"/>
      <c r="C333" s="435"/>
      <c r="D333" s="436"/>
      <c r="E333" s="435" t="s">
        <v>276</v>
      </c>
      <c r="F333" s="435" t="s">
        <v>268</v>
      </c>
    </row>
    <row r="334" spans="2:6" hidden="1">
      <c r="B334" s="435"/>
      <c r="C334" s="435"/>
      <c r="D334" s="436"/>
      <c r="E334" s="435" t="s">
        <v>276</v>
      </c>
      <c r="F334" s="435" t="s">
        <v>268</v>
      </c>
    </row>
    <row r="335" spans="2:6" hidden="1">
      <c r="B335" s="435"/>
      <c r="C335" s="435"/>
      <c r="D335" s="436"/>
      <c r="E335" s="435" t="s">
        <v>276</v>
      </c>
      <c r="F335" s="435" t="s">
        <v>268</v>
      </c>
    </row>
    <row r="336" spans="2:6" hidden="1">
      <c r="B336" s="435"/>
      <c r="C336" s="435"/>
      <c r="D336" s="436"/>
      <c r="E336" s="435" t="s">
        <v>276</v>
      </c>
      <c r="F336" s="435" t="s">
        <v>268</v>
      </c>
    </row>
    <row r="337" spans="2:6" hidden="1">
      <c r="B337" s="435"/>
      <c r="C337" s="435"/>
      <c r="D337" s="436"/>
      <c r="E337" s="435" t="s">
        <v>276</v>
      </c>
      <c r="F337" s="435" t="s">
        <v>268</v>
      </c>
    </row>
    <row r="338" spans="2:6" hidden="1">
      <c r="B338" s="435"/>
      <c r="C338" s="435"/>
      <c r="D338" s="436"/>
      <c r="E338" s="435" t="s">
        <v>276</v>
      </c>
      <c r="F338" s="435" t="s">
        <v>268</v>
      </c>
    </row>
    <row r="339" spans="2:6" hidden="1">
      <c r="B339" s="435"/>
      <c r="C339" s="435"/>
      <c r="D339" s="436"/>
      <c r="E339" s="435" t="s">
        <v>276</v>
      </c>
      <c r="F339" s="435" t="s">
        <v>268</v>
      </c>
    </row>
    <row r="340" spans="2:6" hidden="1">
      <c r="B340" s="435"/>
      <c r="C340" s="435"/>
      <c r="D340" s="436"/>
      <c r="E340" s="435" t="s">
        <v>276</v>
      </c>
      <c r="F340" s="435" t="s">
        <v>268</v>
      </c>
    </row>
    <row r="341" spans="2:6" hidden="1">
      <c r="B341" s="435"/>
      <c r="C341" s="435"/>
      <c r="D341" s="436"/>
      <c r="E341" s="435" t="s">
        <v>276</v>
      </c>
      <c r="F341" s="435" t="s">
        <v>268</v>
      </c>
    </row>
    <row r="342" spans="2:6" hidden="1">
      <c r="B342" s="435"/>
      <c r="C342" s="435"/>
      <c r="D342" s="436"/>
      <c r="E342" s="435" t="s">
        <v>276</v>
      </c>
      <c r="F342" s="435" t="s">
        <v>268</v>
      </c>
    </row>
    <row r="343" spans="2:6" hidden="1">
      <c r="B343" s="435"/>
      <c r="C343" s="435"/>
      <c r="D343" s="436"/>
      <c r="E343" s="435" t="s">
        <v>276</v>
      </c>
      <c r="F343" s="435" t="s">
        <v>268</v>
      </c>
    </row>
    <row r="344" spans="2:6" hidden="1">
      <c r="B344" s="435"/>
      <c r="C344" s="435"/>
      <c r="D344" s="436"/>
      <c r="E344" s="435" t="s">
        <v>276</v>
      </c>
      <c r="F344" s="435" t="s">
        <v>268</v>
      </c>
    </row>
    <row r="345" spans="2:6" hidden="1">
      <c r="B345" s="435"/>
      <c r="C345" s="435"/>
      <c r="D345" s="436"/>
      <c r="E345" s="435" t="s">
        <v>276</v>
      </c>
      <c r="F345" s="435" t="s">
        <v>268</v>
      </c>
    </row>
    <row r="346" spans="2:6" hidden="1">
      <c r="B346" s="435"/>
      <c r="C346" s="435"/>
      <c r="D346" s="436"/>
      <c r="E346" s="435" t="s">
        <v>276</v>
      </c>
      <c r="F346" s="435" t="s">
        <v>268</v>
      </c>
    </row>
    <row r="347" spans="2:6" hidden="1">
      <c r="B347" s="435"/>
      <c r="C347" s="435"/>
      <c r="D347" s="436"/>
      <c r="E347" s="435" t="s">
        <v>276</v>
      </c>
      <c r="F347" s="435" t="s">
        <v>268</v>
      </c>
    </row>
    <row r="348" spans="2:6" hidden="1">
      <c r="B348" s="435"/>
      <c r="C348" s="435"/>
      <c r="D348" s="436"/>
      <c r="E348" s="435" t="s">
        <v>276</v>
      </c>
      <c r="F348" s="435" t="s">
        <v>268</v>
      </c>
    </row>
    <row r="349" spans="2:6" hidden="1">
      <c r="B349" s="435"/>
      <c r="C349" s="435"/>
      <c r="D349" s="436"/>
      <c r="E349" s="435" t="s">
        <v>276</v>
      </c>
      <c r="F349" s="435" t="s">
        <v>268</v>
      </c>
    </row>
    <row r="350" spans="2:6" hidden="1">
      <c r="B350" s="435"/>
      <c r="C350" s="435"/>
      <c r="D350" s="436"/>
      <c r="E350" s="435" t="s">
        <v>276</v>
      </c>
      <c r="F350" s="435" t="s">
        <v>268</v>
      </c>
    </row>
    <row r="351" spans="2:6" hidden="1">
      <c r="B351" s="435"/>
      <c r="C351" s="435"/>
      <c r="D351" s="436"/>
      <c r="E351" s="435" t="s">
        <v>276</v>
      </c>
      <c r="F351" s="435" t="s">
        <v>268</v>
      </c>
    </row>
    <row r="352" spans="2:6" hidden="1">
      <c r="B352" s="435"/>
      <c r="C352" s="435"/>
      <c r="D352" s="436"/>
      <c r="E352" s="435" t="s">
        <v>276</v>
      </c>
      <c r="F352" s="435" t="s">
        <v>268</v>
      </c>
    </row>
    <row r="353" spans="2:6" hidden="1">
      <c r="B353" s="435"/>
      <c r="C353" s="435"/>
      <c r="D353" s="436"/>
      <c r="E353" s="435" t="s">
        <v>276</v>
      </c>
      <c r="F353" s="435" t="s">
        <v>268</v>
      </c>
    </row>
    <row r="354" spans="2:6" hidden="1">
      <c r="B354" s="435"/>
      <c r="C354" s="435"/>
      <c r="D354" s="436"/>
      <c r="E354" s="435" t="s">
        <v>276</v>
      </c>
      <c r="F354" s="435" t="s">
        <v>268</v>
      </c>
    </row>
    <row r="355" spans="2:6" hidden="1">
      <c r="B355" s="435"/>
      <c r="C355" s="435"/>
      <c r="D355" s="436"/>
      <c r="E355" s="435" t="s">
        <v>276</v>
      </c>
      <c r="F355" s="435" t="s">
        <v>268</v>
      </c>
    </row>
    <row r="356" spans="2:6" hidden="1">
      <c r="B356" s="435"/>
      <c r="C356" s="435"/>
      <c r="D356" s="436"/>
      <c r="E356" s="435" t="s">
        <v>276</v>
      </c>
      <c r="F356" s="435" t="s">
        <v>268</v>
      </c>
    </row>
    <row r="357" spans="2:6" hidden="1">
      <c r="B357" s="435"/>
      <c r="C357" s="435"/>
      <c r="D357" s="436"/>
      <c r="E357" s="435" t="s">
        <v>276</v>
      </c>
      <c r="F357" s="435" t="s">
        <v>268</v>
      </c>
    </row>
    <row r="358" spans="2:6" hidden="1">
      <c r="B358" s="435"/>
      <c r="C358" s="435"/>
      <c r="D358" s="436"/>
      <c r="E358" s="435" t="s">
        <v>276</v>
      </c>
      <c r="F358" s="435" t="s">
        <v>268</v>
      </c>
    </row>
    <row r="359" spans="2:6" hidden="1">
      <c r="B359" s="435"/>
      <c r="C359" s="435"/>
      <c r="D359" s="436"/>
      <c r="E359" s="435" t="s">
        <v>276</v>
      </c>
      <c r="F359" s="435" t="s">
        <v>268</v>
      </c>
    </row>
    <row r="360" spans="2:6" hidden="1">
      <c r="B360" s="435"/>
      <c r="C360" s="435"/>
      <c r="D360" s="436"/>
      <c r="E360" s="435" t="s">
        <v>276</v>
      </c>
      <c r="F360" s="435" t="s">
        <v>268</v>
      </c>
    </row>
    <row r="361" spans="2:6" hidden="1">
      <c r="B361" s="435"/>
      <c r="C361" s="435"/>
      <c r="D361" s="436"/>
      <c r="E361" s="435" t="s">
        <v>276</v>
      </c>
      <c r="F361" s="435" t="s">
        <v>268</v>
      </c>
    </row>
    <row r="362" spans="2:6" hidden="1">
      <c r="B362" s="435"/>
      <c r="C362" s="435"/>
      <c r="D362" s="436"/>
      <c r="E362" s="435" t="s">
        <v>276</v>
      </c>
      <c r="F362" s="435" t="s">
        <v>268</v>
      </c>
    </row>
    <row r="363" spans="2:6" hidden="1">
      <c r="B363" s="435"/>
      <c r="C363" s="435"/>
      <c r="D363" s="436"/>
      <c r="E363" s="435" t="s">
        <v>276</v>
      </c>
      <c r="F363" s="435" t="s">
        <v>268</v>
      </c>
    </row>
    <row r="364" spans="2:6" hidden="1">
      <c r="B364" s="435"/>
      <c r="C364" s="435"/>
      <c r="D364" s="436"/>
      <c r="E364" s="435" t="s">
        <v>276</v>
      </c>
      <c r="F364" s="435" t="s">
        <v>268</v>
      </c>
    </row>
    <row r="365" spans="2:6" hidden="1">
      <c r="B365" s="435">
        <v>1</v>
      </c>
      <c r="C365" s="435">
        <v>21</v>
      </c>
      <c r="D365" s="436">
        <v>2101</v>
      </c>
      <c r="E365" s="435" t="s">
        <v>277</v>
      </c>
      <c r="F365" s="435" t="s">
        <v>11849</v>
      </c>
    </row>
    <row r="366" spans="2:6" hidden="1">
      <c r="B366" s="435">
        <v>2</v>
      </c>
      <c r="C366" s="435">
        <v>21</v>
      </c>
      <c r="D366" s="436">
        <v>2102</v>
      </c>
      <c r="E366" s="435" t="s">
        <v>277</v>
      </c>
      <c r="F366" s="435" t="s">
        <v>11850</v>
      </c>
    </row>
    <row r="367" spans="2:6" hidden="1">
      <c r="B367" s="435">
        <v>3</v>
      </c>
      <c r="C367" s="435">
        <v>21</v>
      </c>
      <c r="D367" s="436">
        <v>2103</v>
      </c>
      <c r="E367" s="435" t="s">
        <v>277</v>
      </c>
      <c r="F367" s="435" t="s">
        <v>11851</v>
      </c>
    </row>
    <row r="368" spans="2:6" hidden="1">
      <c r="B368" s="435">
        <v>4</v>
      </c>
      <c r="C368" s="435">
        <v>21</v>
      </c>
      <c r="D368" s="436">
        <v>2104</v>
      </c>
      <c r="E368" s="435" t="s">
        <v>277</v>
      </c>
      <c r="F368" s="435" t="s">
        <v>11852</v>
      </c>
    </row>
    <row r="369" spans="2:6" hidden="1">
      <c r="B369" s="435">
        <v>5</v>
      </c>
      <c r="C369" s="435">
        <v>21</v>
      </c>
      <c r="D369" s="436">
        <v>2105</v>
      </c>
      <c r="E369" s="435" t="s">
        <v>277</v>
      </c>
      <c r="F369" s="435" t="s">
        <v>11853</v>
      </c>
    </row>
    <row r="370" spans="2:6" hidden="1">
      <c r="B370" s="435">
        <v>6</v>
      </c>
      <c r="C370" s="435">
        <v>21</v>
      </c>
      <c r="D370" s="436">
        <v>2171</v>
      </c>
      <c r="E370" s="435" t="s">
        <v>277</v>
      </c>
      <c r="F370" s="435" t="s">
        <v>11854</v>
      </c>
    </row>
    <row r="371" spans="2:6" hidden="1">
      <c r="B371" s="435">
        <v>7</v>
      </c>
      <c r="C371" s="435">
        <v>21</v>
      </c>
      <c r="D371" s="436">
        <v>2172</v>
      </c>
      <c r="E371" s="435" t="s">
        <v>277</v>
      </c>
      <c r="F371" s="435" t="s">
        <v>11855</v>
      </c>
    </row>
    <row r="372" spans="2:6" hidden="1">
      <c r="B372" s="435"/>
      <c r="C372" s="435"/>
      <c r="D372" s="436"/>
      <c r="E372" s="435" t="s">
        <v>277</v>
      </c>
      <c r="F372" s="435" t="s">
        <v>268</v>
      </c>
    </row>
    <row r="373" spans="2:6" hidden="1">
      <c r="B373" s="435"/>
      <c r="C373" s="435"/>
      <c r="D373" s="436"/>
      <c r="E373" s="435" t="s">
        <v>277</v>
      </c>
      <c r="F373" s="435" t="s">
        <v>268</v>
      </c>
    </row>
    <row r="374" spans="2:6" hidden="1">
      <c r="B374" s="435"/>
      <c r="C374" s="435"/>
      <c r="D374" s="436"/>
      <c r="E374" s="435" t="s">
        <v>277</v>
      </c>
      <c r="F374" s="435" t="s">
        <v>268</v>
      </c>
    </row>
    <row r="375" spans="2:6" hidden="1">
      <c r="B375" s="435"/>
      <c r="C375" s="435"/>
      <c r="D375" s="436"/>
      <c r="E375" s="435" t="s">
        <v>277</v>
      </c>
      <c r="F375" s="435" t="s">
        <v>268</v>
      </c>
    </row>
    <row r="376" spans="2:6" hidden="1">
      <c r="B376" s="435"/>
      <c r="C376" s="435"/>
      <c r="D376" s="436"/>
      <c r="E376" s="435" t="s">
        <v>277</v>
      </c>
      <c r="F376" s="435" t="s">
        <v>268</v>
      </c>
    </row>
    <row r="377" spans="2:6" hidden="1">
      <c r="B377" s="435"/>
      <c r="C377" s="435"/>
      <c r="D377" s="436"/>
      <c r="E377" s="435" t="s">
        <v>277</v>
      </c>
      <c r="F377" s="435" t="s">
        <v>268</v>
      </c>
    </row>
    <row r="378" spans="2:6" hidden="1">
      <c r="B378" s="435"/>
      <c r="C378" s="435"/>
      <c r="D378" s="436"/>
      <c r="E378" s="435" t="s">
        <v>277</v>
      </c>
      <c r="F378" s="435" t="s">
        <v>268</v>
      </c>
    </row>
    <row r="379" spans="2:6" hidden="1">
      <c r="B379" s="435"/>
      <c r="C379" s="435"/>
      <c r="D379" s="436"/>
      <c r="E379" s="435" t="s">
        <v>277</v>
      </c>
      <c r="F379" s="435" t="s">
        <v>268</v>
      </c>
    </row>
    <row r="380" spans="2:6" hidden="1">
      <c r="B380" s="435"/>
      <c r="C380" s="435"/>
      <c r="D380" s="436"/>
      <c r="E380" s="435" t="s">
        <v>277</v>
      </c>
      <c r="F380" s="435" t="s">
        <v>268</v>
      </c>
    </row>
    <row r="381" spans="2:6" hidden="1">
      <c r="B381" s="435"/>
      <c r="C381" s="435"/>
      <c r="D381" s="436"/>
      <c r="E381" s="435" t="s">
        <v>277</v>
      </c>
      <c r="F381" s="435" t="s">
        <v>268</v>
      </c>
    </row>
    <row r="382" spans="2:6" hidden="1">
      <c r="B382" s="435"/>
      <c r="C382" s="435"/>
      <c r="D382" s="436"/>
      <c r="E382" s="435" t="s">
        <v>277</v>
      </c>
      <c r="F382" s="435" t="s">
        <v>268</v>
      </c>
    </row>
    <row r="383" spans="2:6" hidden="1">
      <c r="B383" s="435"/>
      <c r="C383" s="435"/>
      <c r="D383" s="436"/>
      <c r="E383" s="435" t="s">
        <v>277</v>
      </c>
      <c r="F383" s="435" t="s">
        <v>268</v>
      </c>
    </row>
    <row r="384" spans="2:6" hidden="1">
      <c r="B384" s="435"/>
      <c r="C384" s="435"/>
      <c r="D384" s="436"/>
      <c r="E384" s="435" t="s">
        <v>277</v>
      </c>
      <c r="F384" s="435" t="s">
        <v>268</v>
      </c>
    </row>
    <row r="385" spans="2:6" hidden="1">
      <c r="B385" s="435"/>
      <c r="C385" s="435"/>
      <c r="D385" s="436"/>
      <c r="E385" s="435" t="s">
        <v>277</v>
      </c>
      <c r="F385" s="435" t="s">
        <v>268</v>
      </c>
    </row>
    <row r="386" spans="2:6" hidden="1">
      <c r="B386" s="435"/>
      <c r="C386" s="435"/>
      <c r="D386" s="436"/>
      <c r="E386" s="435" t="s">
        <v>277</v>
      </c>
      <c r="F386" s="435" t="s">
        <v>268</v>
      </c>
    </row>
    <row r="387" spans="2:6" hidden="1">
      <c r="B387" s="435"/>
      <c r="C387" s="435"/>
      <c r="D387" s="436"/>
      <c r="E387" s="435" t="s">
        <v>277</v>
      </c>
      <c r="F387" s="435" t="s">
        <v>268</v>
      </c>
    </row>
    <row r="388" spans="2:6" hidden="1">
      <c r="B388" s="435"/>
      <c r="C388" s="435"/>
      <c r="D388" s="436"/>
      <c r="E388" s="435" t="s">
        <v>277</v>
      </c>
      <c r="F388" s="435" t="s">
        <v>268</v>
      </c>
    </row>
    <row r="389" spans="2:6" hidden="1">
      <c r="B389" s="435"/>
      <c r="C389" s="435"/>
      <c r="D389" s="436"/>
      <c r="E389" s="435" t="s">
        <v>277</v>
      </c>
      <c r="F389" s="435" t="s">
        <v>268</v>
      </c>
    </row>
    <row r="390" spans="2:6" hidden="1">
      <c r="B390" s="435"/>
      <c r="C390" s="435"/>
      <c r="D390" s="436"/>
      <c r="E390" s="435" t="s">
        <v>277</v>
      </c>
      <c r="F390" s="435" t="s">
        <v>268</v>
      </c>
    </row>
    <row r="391" spans="2:6" hidden="1">
      <c r="B391" s="435"/>
      <c r="C391" s="435"/>
      <c r="D391" s="436"/>
      <c r="E391" s="435" t="s">
        <v>277</v>
      </c>
      <c r="F391" s="435" t="s">
        <v>268</v>
      </c>
    </row>
    <row r="392" spans="2:6" hidden="1">
      <c r="B392" s="435"/>
      <c r="C392" s="435"/>
      <c r="D392" s="436"/>
      <c r="E392" s="435" t="s">
        <v>277</v>
      </c>
      <c r="F392" s="435" t="s">
        <v>268</v>
      </c>
    </row>
    <row r="393" spans="2:6" hidden="1">
      <c r="B393" s="435"/>
      <c r="C393" s="435"/>
      <c r="D393" s="436"/>
      <c r="E393" s="435" t="s">
        <v>277</v>
      </c>
      <c r="F393" s="435" t="s">
        <v>268</v>
      </c>
    </row>
    <row r="394" spans="2:6" hidden="1">
      <c r="B394" s="435"/>
      <c r="C394" s="435"/>
      <c r="D394" s="436"/>
      <c r="E394" s="435" t="s">
        <v>277</v>
      </c>
      <c r="F394" s="435" t="s">
        <v>268</v>
      </c>
    </row>
    <row r="395" spans="2:6" hidden="1">
      <c r="B395" s="435"/>
      <c r="C395" s="435"/>
      <c r="D395" s="436"/>
      <c r="E395" s="435" t="s">
        <v>277</v>
      </c>
      <c r="F395" s="435" t="s">
        <v>268</v>
      </c>
    </row>
    <row r="396" spans="2:6" hidden="1">
      <c r="B396" s="435"/>
      <c r="C396" s="435"/>
      <c r="D396" s="436"/>
      <c r="E396" s="435" t="s">
        <v>277</v>
      </c>
      <c r="F396" s="435" t="s">
        <v>268</v>
      </c>
    </row>
    <row r="397" spans="2:6" hidden="1">
      <c r="B397" s="435"/>
      <c r="C397" s="435"/>
      <c r="D397" s="436"/>
      <c r="E397" s="435" t="s">
        <v>277</v>
      </c>
      <c r="F397" s="435" t="s">
        <v>268</v>
      </c>
    </row>
    <row r="398" spans="2:6" hidden="1">
      <c r="B398" s="435"/>
      <c r="C398" s="435"/>
      <c r="D398" s="436"/>
      <c r="E398" s="435" t="s">
        <v>277</v>
      </c>
      <c r="F398" s="435" t="s">
        <v>268</v>
      </c>
    </row>
    <row r="399" spans="2:6" hidden="1">
      <c r="B399" s="435"/>
      <c r="C399" s="435"/>
      <c r="D399" s="436"/>
      <c r="E399" s="435" t="s">
        <v>277</v>
      </c>
      <c r="F399" s="435" t="s">
        <v>268</v>
      </c>
    </row>
    <row r="400" spans="2:6" hidden="1">
      <c r="B400" s="435"/>
      <c r="C400" s="435"/>
      <c r="D400" s="436"/>
      <c r="E400" s="435" t="s">
        <v>277</v>
      </c>
      <c r="F400" s="435" t="s">
        <v>268</v>
      </c>
    </row>
    <row r="401" spans="2:6" hidden="1">
      <c r="B401" s="435"/>
      <c r="C401" s="435"/>
      <c r="D401" s="436"/>
      <c r="E401" s="435" t="s">
        <v>277</v>
      </c>
      <c r="F401" s="435" t="s">
        <v>268</v>
      </c>
    </row>
    <row r="402" spans="2:6" hidden="1">
      <c r="B402" s="435"/>
      <c r="C402" s="435"/>
      <c r="D402" s="436"/>
      <c r="E402" s="435" t="s">
        <v>277</v>
      </c>
      <c r="F402" s="435" t="s">
        <v>268</v>
      </c>
    </row>
    <row r="403" spans="2:6" hidden="1">
      <c r="B403" s="435"/>
      <c r="C403" s="435"/>
      <c r="D403" s="436"/>
      <c r="E403" s="435" t="s">
        <v>277</v>
      </c>
      <c r="F403" s="435" t="s">
        <v>268</v>
      </c>
    </row>
    <row r="404" spans="2:6" hidden="1">
      <c r="B404" s="435"/>
      <c r="C404" s="435"/>
      <c r="D404" s="436"/>
      <c r="E404" s="435" t="s">
        <v>277</v>
      </c>
      <c r="F404" s="435" t="s">
        <v>268</v>
      </c>
    </row>
    <row r="405" spans="2:6" hidden="1">
      <c r="B405" s="435">
        <v>1</v>
      </c>
      <c r="C405" s="435">
        <v>31</v>
      </c>
      <c r="D405" s="436">
        <v>3101</v>
      </c>
      <c r="E405" s="435" t="s">
        <v>278</v>
      </c>
      <c r="F405" s="435" t="s">
        <v>11856</v>
      </c>
    </row>
    <row r="406" spans="2:6" hidden="1">
      <c r="B406" s="435">
        <v>2</v>
      </c>
      <c r="C406" s="435">
        <v>31</v>
      </c>
      <c r="D406" s="436">
        <v>3171</v>
      </c>
      <c r="E406" s="435" t="s">
        <v>278</v>
      </c>
      <c r="F406" s="435" t="s">
        <v>11857</v>
      </c>
    </row>
    <row r="407" spans="2:6" hidden="1">
      <c r="B407" s="435">
        <v>3</v>
      </c>
      <c r="C407" s="435">
        <v>31</v>
      </c>
      <c r="D407" s="436">
        <v>3172</v>
      </c>
      <c r="E407" s="435" t="s">
        <v>278</v>
      </c>
      <c r="F407" s="435" t="s">
        <v>11858</v>
      </c>
    </row>
    <row r="408" spans="2:6" hidden="1">
      <c r="B408" s="435">
        <v>4</v>
      </c>
      <c r="C408" s="435">
        <v>31</v>
      </c>
      <c r="D408" s="436">
        <v>3173</v>
      </c>
      <c r="E408" s="435" t="s">
        <v>278</v>
      </c>
      <c r="F408" s="435" t="s">
        <v>11859</v>
      </c>
    </row>
    <row r="409" spans="2:6" hidden="1">
      <c r="B409" s="435">
        <v>5</v>
      </c>
      <c r="C409" s="435">
        <v>31</v>
      </c>
      <c r="D409" s="436">
        <v>3174</v>
      </c>
      <c r="E409" s="435" t="s">
        <v>278</v>
      </c>
      <c r="F409" s="435" t="s">
        <v>11860</v>
      </c>
    </row>
    <row r="410" spans="2:6" hidden="1">
      <c r="B410" s="435">
        <v>6</v>
      </c>
      <c r="C410" s="435">
        <v>31</v>
      </c>
      <c r="D410" s="436">
        <v>3175</v>
      </c>
      <c r="E410" s="435" t="s">
        <v>278</v>
      </c>
      <c r="F410" s="435" t="s">
        <v>11861</v>
      </c>
    </row>
    <row r="411" spans="2:6" hidden="1">
      <c r="B411" s="435"/>
      <c r="C411" s="435"/>
      <c r="D411" s="436"/>
      <c r="E411" s="435" t="s">
        <v>278</v>
      </c>
      <c r="F411" s="435" t="s">
        <v>268</v>
      </c>
    </row>
    <row r="412" spans="2:6" hidden="1">
      <c r="B412" s="435"/>
      <c r="C412" s="435"/>
      <c r="D412" s="436"/>
      <c r="E412" s="435" t="s">
        <v>278</v>
      </c>
      <c r="F412" s="435" t="s">
        <v>268</v>
      </c>
    </row>
    <row r="413" spans="2:6" hidden="1">
      <c r="B413" s="435"/>
      <c r="C413" s="435"/>
      <c r="D413" s="436"/>
      <c r="E413" s="435" t="s">
        <v>278</v>
      </c>
      <c r="F413" s="435" t="s">
        <v>268</v>
      </c>
    </row>
    <row r="414" spans="2:6" hidden="1">
      <c r="B414" s="435"/>
      <c r="C414" s="435"/>
      <c r="D414" s="436"/>
      <c r="E414" s="435" t="s">
        <v>278</v>
      </c>
      <c r="F414" s="435" t="s">
        <v>268</v>
      </c>
    </row>
    <row r="415" spans="2:6" hidden="1">
      <c r="B415" s="435"/>
      <c r="C415" s="435"/>
      <c r="D415" s="436"/>
      <c r="E415" s="435" t="s">
        <v>278</v>
      </c>
      <c r="F415" s="435" t="s">
        <v>268</v>
      </c>
    </row>
    <row r="416" spans="2:6" hidden="1">
      <c r="B416" s="435"/>
      <c r="C416" s="435"/>
      <c r="D416" s="436"/>
      <c r="E416" s="435" t="s">
        <v>278</v>
      </c>
      <c r="F416" s="435" t="s">
        <v>268</v>
      </c>
    </row>
    <row r="417" spans="2:6" hidden="1">
      <c r="B417" s="435"/>
      <c r="C417" s="435"/>
      <c r="D417" s="436"/>
      <c r="E417" s="435" t="s">
        <v>278</v>
      </c>
      <c r="F417" s="435" t="s">
        <v>268</v>
      </c>
    </row>
    <row r="418" spans="2:6" hidden="1">
      <c r="B418" s="435"/>
      <c r="C418" s="435"/>
      <c r="D418" s="436"/>
      <c r="E418" s="435" t="s">
        <v>278</v>
      </c>
      <c r="F418" s="435" t="s">
        <v>268</v>
      </c>
    </row>
    <row r="419" spans="2:6" hidden="1">
      <c r="B419" s="435"/>
      <c r="C419" s="435"/>
      <c r="D419" s="436"/>
      <c r="E419" s="435" t="s">
        <v>278</v>
      </c>
      <c r="F419" s="435" t="s">
        <v>268</v>
      </c>
    </row>
    <row r="420" spans="2:6" hidden="1">
      <c r="B420" s="435"/>
      <c r="C420" s="435"/>
      <c r="D420" s="436"/>
      <c r="E420" s="435" t="s">
        <v>278</v>
      </c>
      <c r="F420" s="435" t="s">
        <v>268</v>
      </c>
    </row>
    <row r="421" spans="2:6" hidden="1">
      <c r="B421" s="435"/>
      <c r="C421" s="435"/>
      <c r="D421" s="436"/>
      <c r="E421" s="435" t="s">
        <v>278</v>
      </c>
      <c r="F421" s="435" t="s">
        <v>268</v>
      </c>
    </row>
    <row r="422" spans="2:6" hidden="1">
      <c r="B422" s="435"/>
      <c r="C422" s="435"/>
      <c r="D422" s="436"/>
      <c r="E422" s="435" t="s">
        <v>278</v>
      </c>
      <c r="F422" s="435" t="s">
        <v>268</v>
      </c>
    </row>
    <row r="423" spans="2:6" hidden="1">
      <c r="B423" s="435"/>
      <c r="C423" s="435"/>
      <c r="D423" s="436"/>
      <c r="E423" s="435" t="s">
        <v>278</v>
      </c>
      <c r="F423" s="435" t="s">
        <v>268</v>
      </c>
    </row>
    <row r="424" spans="2:6" hidden="1">
      <c r="B424" s="435"/>
      <c r="C424" s="435"/>
      <c r="D424" s="436"/>
      <c r="E424" s="435" t="s">
        <v>278</v>
      </c>
      <c r="F424" s="435" t="s">
        <v>268</v>
      </c>
    </row>
    <row r="425" spans="2:6" hidden="1">
      <c r="B425" s="435"/>
      <c r="C425" s="435"/>
      <c r="D425" s="436"/>
      <c r="E425" s="435" t="s">
        <v>278</v>
      </c>
      <c r="F425" s="435" t="s">
        <v>268</v>
      </c>
    </row>
    <row r="426" spans="2:6" hidden="1">
      <c r="B426" s="435"/>
      <c r="C426" s="435"/>
      <c r="D426" s="436"/>
      <c r="E426" s="435" t="s">
        <v>278</v>
      </c>
      <c r="F426" s="435" t="s">
        <v>268</v>
      </c>
    </row>
    <row r="427" spans="2:6" hidden="1">
      <c r="B427" s="435"/>
      <c r="C427" s="435"/>
      <c r="D427" s="436"/>
      <c r="E427" s="435" t="s">
        <v>278</v>
      </c>
      <c r="F427" s="435" t="s">
        <v>268</v>
      </c>
    </row>
    <row r="428" spans="2:6" hidden="1">
      <c r="B428" s="435"/>
      <c r="C428" s="435"/>
      <c r="D428" s="436"/>
      <c r="E428" s="435" t="s">
        <v>278</v>
      </c>
      <c r="F428" s="435" t="s">
        <v>268</v>
      </c>
    </row>
    <row r="429" spans="2:6" hidden="1">
      <c r="B429" s="435"/>
      <c r="C429" s="435"/>
      <c r="D429" s="436"/>
      <c r="E429" s="435" t="s">
        <v>278</v>
      </c>
      <c r="F429" s="435" t="s">
        <v>268</v>
      </c>
    </row>
    <row r="430" spans="2:6" hidden="1">
      <c r="B430" s="435"/>
      <c r="C430" s="435"/>
      <c r="D430" s="436"/>
      <c r="E430" s="435" t="s">
        <v>278</v>
      </c>
      <c r="F430" s="435" t="s">
        <v>268</v>
      </c>
    </row>
    <row r="431" spans="2:6" hidden="1">
      <c r="B431" s="435"/>
      <c r="C431" s="435"/>
      <c r="D431" s="436"/>
      <c r="E431" s="435" t="s">
        <v>278</v>
      </c>
      <c r="F431" s="435" t="s">
        <v>268</v>
      </c>
    </row>
    <row r="432" spans="2:6" hidden="1">
      <c r="B432" s="435"/>
      <c r="C432" s="435"/>
      <c r="D432" s="436"/>
      <c r="E432" s="435" t="s">
        <v>278</v>
      </c>
      <c r="F432" s="435" t="s">
        <v>268</v>
      </c>
    </row>
    <row r="433" spans="2:6" hidden="1">
      <c r="B433" s="435"/>
      <c r="C433" s="435"/>
      <c r="D433" s="436"/>
      <c r="E433" s="435" t="s">
        <v>278</v>
      </c>
      <c r="F433" s="435" t="s">
        <v>268</v>
      </c>
    </row>
    <row r="434" spans="2:6" hidden="1">
      <c r="B434" s="435"/>
      <c r="C434" s="435"/>
      <c r="D434" s="436"/>
      <c r="E434" s="435" t="s">
        <v>278</v>
      </c>
      <c r="F434" s="435" t="s">
        <v>268</v>
      </c>
    </row>
    <row r="435" spans="2:6" hidden="1">
      <c r="B435" s="435"/>
      <c r="C435" s="435"/>
      <c r="D435" s="436"/>
      <c r="E435" s="435" t="s">
        <v>278</v>
      </c>
      <c r="F435" s="435" t="s">
        <v>268</v>
      </c>
    </row>
    <row r="436" spans="2:6" hidden="1">
      <c r="B436" s="435"/>
      <c r="C436" s="435"/>
      <c r="D436" s="436"/>
      <c r="E436" s="435" t="s">
        <v>278</v>
      </c>
      <c r="F436" s="435" t="s">
        <v>268</v>
      </c>
    </row>
    <row r="437" spans="2:6" hidden="1">
      <c r="B437" s="435"/>
      <c r="C437" s="435"/>
      <c r="D437" s="436"/>
      <c r="E437" s="435" t="s">
        <v>278</v>
      </c>
      <c r="F437" s="435" t="s">
        <v>268</v>
      </c>
    </row>
    <row r="438" spans="2:6" hidden="1">
      <c r="B438" s="435"/>
      <c r="C438" s="435"/>
      <c r="D438" s="436"/>
      <c r="E438" s="435" t="s">
        <v>278</v>
      </c>
      <c r="F438" s="435" t="s">
        <v>268</v>
      </c>
    </row>
    <row r="439" spans="2:6" hidden="1">
      <c r="B439" s="435"/>
      <c r="C439" s="435"/>
      <c r="D439" s="436"/>
      <c r="E439" s="435" t="s">
        <v>278</v>
      </c>
      <c r="F439" s="435" t="s">
        <v>268</v>
      </c>
    </row>
    <row r="440" spans="2:6" hidden="1">
      <c r="B440" s="435"/>
      <c r="C440" s="435"/>
      <c r="D440" s="436"/>
      <c r="E440" s="435" t="s">
        <v>278</v>
      </c>
      <c r="F440" s="435" t="s">
        <v>268</v>
      </c>
    </row>
    <row r="441" spans="2:6" hidden="1">
      <c r="B441" s="435"/>
      <c r="C441" s="435"/>
      <c r="D441" s="436"/>
      <c r="E441" s="435" t="s">
        <v>278</v>
      </c>
      <c r="F441" s="435" t="s">
        <v>268</v>
      </c>
    </row>
    <row r="442" spans="2:6" hidden="1">
      <c r="B442" s="435"/>
      <c r="C442" s="435"/>
      <c r="D442" s="436"/>
      <c r="E442" s="435" t="s">
        <v>278</v>
      </c>
      <c r="F442" s="435" t="s">
        <v>268</v>
      </c>
    </row>
    <row r="443" spans="2:6" hidden="1">
      <c r="B443" s="435"/>
      <c r="C443" s="435"/>
      <c r="D443" s="436"/>
      <c r="E443" s="435" t="s">
        <v>278</v>
      </c>
      <c r="F443" s="435" t="s">
        <v>268</v>
      </c>
    </row>
    <row r="444" spans="2:6" hidden="1">
      <c r="B444" s="435"/>
      <c r="C444" s="435"/>
      <c r="D444" s="436"/>
      <c r="E444" s="435" t="s">
        <v>278</v>
      </c>
      <c r="F444" s="435" t="s">
        <v>268</v>
      </c>
    </row>
    <row r="445" spans="2:6" hidden="1">
      <c r="B445" s="435">
        <v>1</v>
      </c>
      <c r="C445" s="435">
        <v>32</v>
      </c>
      <c r="D445" s="436">
        <v>3201</v>
      </c>
      <c r="E445" s="435" t="s">
        <v>279</v>
      </c>
      <c r="F445" s="435" t="s">
        <v>11862</v>
      </c>
    </row>
    <row r="446" spans="2:6" hidden="1">
      <c r="B446" s="435">
        <v>2</v>
      </c>
      <c r="C446" s="435">
        <v>32</v>
      </c>
      <c r="D446" s="436">
        <v>3202</v>
      </c>
      <c r="E446" s="435" t="s">
        <v>279</v>
      </c>
      <c r="F446" s="435" t="s">
        <v>11863</v>
      </c>
    </row>
    <row r="447" spans="2:6" hidden="1">
      <c r="B447" s="435">
        <v>3</v>
      </c>
      <c r="C447" s="435">
        <v>32</v>
      </c>
      <c r="D447" s="436">
        <v>3203</v>
      </c>
      <c r="E447" s="435" t="s">
        <v>279</v>
      </c>
      <c r="F447" s="435" t="s">
        <v>11864</v>
      </c>
    </row>
    <row r="448" spans="2:6" hidden="1">
      <c r="B448" s="435">
        <v>4</v>
      </c>
      <c r="C448" s="435">
        <v>32</v>
      </c>
      <c r="D448" s="436">
        <v>3204</v>
      </c>
      <c r="E448" s="435" t="s">
        <v>279</v>
      </c>
      <c r="F448" s="435" t="s">
        <v>11865</v>
      </c>
    </row>
    <row r="449" spans="2:6" hidden="1">
      <c r="B449" s="435">
        <v>5</v>
      </c>
      <c r="C449" s="435">
        <v>32</v>
      </c>
      <c r="D449" s="436">
        <v>3205</v>
      </c>
      <c r="E449" s="435" t="s">
        <v>279</v>
      </c>
      <c r="F449" s="435" t="s">
        <v>11866</v>
      </c>
    </row>
    <row r="450" spans="2:6" hidden="1">
      <c r="B450" s="435">
        <v>6</v>
      </c>
      <c r="C450" s="435">
        <v>32</v>
      </c>
      <c r="D450" s="436">
        <v>3206</v>
      </c>
      <c r="E450" s="435" t="s">
        <v>279</v>
      </c>
      <c r="F450" s="435" t="s">
        <v>11867</v>
      </c>
    </row>
    <row r="451" spans="2:6" hidden="1">
      <c r="B451" s="435">
        <v>7</v>
      </c>
      <c r="C451" s="435">
        <v>32</v>
      </c>
      <c r="D451" s="436">
        <v>3207</v>
      </c>
      <c r="E451" s="435" t="s">
        <v>279</v>
      </c>
      <c r="F451" s="435" t="s">
        <v>11868</v>
      </c>
    </row>
    <row r="452" spans="2:6" hidden="1">
      <c r="B452" s="435">
        <v>8</v>
      </c>
      <c r="C452" s="435">
        <v>32</v>
      </c>
      <c r="D452" s="436">
        <v>3208</v>
      </c>
      <c r="E452" s="435" t="s">
        <v>279</v>
      </c>
      <c r="F452" s="435" t="s">
        <v>11869</v>
      </c>
    </row>
    <row r="453" spans="2:6" hidden="1">
      <c r="B453" s="435">
        <v>9</v>
      </c>
      <c r="C453" s="435">
        <v>32</v>
      </c>
      <c r="D453" s="436">
        <v>3209</v>
      </c>
      <c r="E453" s="435" t="s">
        <v>279</v>
      </c>
      <c r="F453" s="435" t="s">
        <v>11870</v>
      </c>
    </row>
    <row r="454" spans="2:6" hidden="1">
      <c r="B454" s="435">
        <v>10</v>
      </c>
      <c r="C454" s="435">
        <v>32</v>
      </c>
      <c r="D454" s="436">
        <v>3210</v>
      </c>
      <c r="E454" s="435" t="s">
        <v>279</v>
      </c>
      <c r="F454" s="435" t="s">
        <v>11871</v>
      </c>
    </row>
    <row r="455" spans="2:6" hidden="1">
      <c r="B455" s="435">
        <v>11</v>
      </c>
      <c r="C455" s="435">
        <v>32</v>
      </c>
      <c r="D455" s="436">
        <v>3211</v>
      </c>
      <c r="E455" s="435" t="s">
        <v>279</v>
      </c>
      <c r="F455" s="435" t="s">
        <v>11872</v>
      </c>
    </row>
    <row r="456" spans="2:6" hidden="1">
      <c r="B456" s="435">
        <v>12</v>
      </c>
      <c r="C456" s="435">
        <v>32</v>
      </c>
      <c r="D456" s="436">
        <v>3212</v>
      </c>
      <c r="E456" s="435" t="s">
        <v>279</v>
      </c>
      <c r="F456" s="435" t="s">
        <v>11873</v>
      </c>
    </row>
    <row r="457" spans="2:6" hidden="1">
      <c r="B457" s="435">
        <v>13</v>
      </c>
      <c r="C457" s="435">
        <v>32</v>
      </c>
      <c r="D457" s="436">
        <v>3213</v>
      </c>
      <c r="E457" s="435" t="s">
        <v>279</v>
      </c>
      <c r="F457" s="435" t="s">
        <v>11874</v>
      </c>
    </row>
    <row r="458" spans="2:6" hidden="1">
      <c r="B458" s="435">
        <v>14</v>
      </c>
      <c r="C458" s="435">
        <v>32</v>
      </c>
      <c r="D458" s="436">
        <v>3214</v>
      </c>
      <c r="E458" s="435" t="s">
        <v>279</v>
      </c>
      <c r="F458" s="435" t="s">
        <v>11875</v>
      </c>
    </row>
    <row r="459" spans="2:6" hidden="1">
      <c r="B459" s="435">
        <v>15</v>
      </c>
      <c r="C459" s="435">
        <v>32</v>
      </c>
      <c r="D459" s="436">
        <v>3215</v>
      </c>
      <c r="E459" s="435" t="s">
        <v>279</v>
      </c>
      <c r="F459" s="435" t="s">
        <v>11876</v>
      </c>
    </row>
    <row r="460" spans="2:6" hidden="1">
      <c r="B460" s="435">
        <v>16</v>
      </c>
      <c r="C460" s="435">
        <v>32</v>
      </c>
      <c r="D460" s="436">
        <v>3216</v>
      </c>
      <c r="E460" s="435" t="s">
        <v>279</v>
      </c>
      <c r="F460" s="435" t="s">
        <v>11877</v>
      </c>
    </row>
    <row r="461" spans="2:6" hidden="1">
      <c r="B461" s="435">
        <v>17</v>
      </c>
      <c r="C461" s="435">
        <v>32</v>
      </c>
      <c r="D461" s="436">
        <v>3217</v>
      </c>
      <c r="E461" s="435" t="s">
        <v>279</v>
      </c>
      <c r="F461" s="435" t="s">
        <v>11878</v>
      </c>
    </row>
    <row r="462" spans="2:6" hidden="1">
      <c r="B462" s="435">
        <v>18</v>
      </c>
      <c r="C462" s="435">
        <v>32</v>
      </c>
      <c r="D462" s="436">
        <v>3218</v>
      </c>
      <c r="E462" s="435" t="s">
        <v>279</v>
      </c>
      <c r="F462" s="435" t="s">
        <v>11879</v>
      </c>
    </row>
    <row r="463" spans="2:6" hidden="1">
      <c r="B463" s="435">
        <v>19</v>
      </c>
      <c r="C463" s="435">
        <v>32</v>
      </c>
      <c r="D463" s="436">
        <v>3271</v>
      </c>
      <c r="E463" s="435" t="s">
        <v>279</v>
      </c>
      <c r="F463" s="435" t="s">
        <v>11880</v>
      </c>
    </row>
    <row r="464" spans="2:6" hidden="1">
      <c r="B464" s="435">
        <v>20</v>
      </c>
      <c r="C464" s="435">
        <v>32</v>
      </c>
      <c r="D464" s="436">
        <v>3272</v>
      </c>
      <c r="E464" s="435" t="s">
        <v>279</v>
      </c>
      <c r="F464" s="435" t="s">
        <v>11881</v>
      </c>
    </row>
    <row r="465" spans="2:6" hidden="1">
      <c r="B465" s="435">
        <v>21</v>
      </c>
      <c r="C465" s="435">
        <v>32</v>
      </c>
      <c r="D465" s="436">
        <v>3273</v>
      </c>
      <c r="E465" s="435" t="s">
        <v>279</v>
      </c>
      <c r="F465" s="435" t="s">
        <v>11882</v>
      </c>
    </row>
    <row r="466" spans="2:6" hidden="1">
      <c r="B466" s="435">
        <v>22</v>
      </c>
      <c r="C466" s="435">
        <v>32</v>
      </c>
      <c r="D466" s="436">
        <v>3274</v>
      </c>
      <c r="E466" s="435" t="s">
        <v>279</v>
      </c>
      <c r="F466" s="435" t="s">
        <v>11883</v>
      </c>
    </row>
    <row r="467" spans="2:6" hidden="1">
      <c r="B467" s="435">
        <v>23</v>
      </c>
      <c r="C467" s="435">
        <v>32</v>
      </c>
      <c r="D467" s="436">
        <v>3275</v>
      </c>
      <c r="E467" s="435" t="s">
        <v>279</v>
      </c>
      <c r="F467" s="435" t="s">
        <v>11884</v>
      </c>
    </row>
    <row r="468" spans="2:6" hidden="1">
      <c r="B468" s="435">
        <v>24</v>
      </c>
      <c r="C468" s="435">
        <v>32</v>
      </c>
      <c r="D468" s="436">
        <v>3276</v>
      </c>
      <c r="E468" s="435" t="s">
        <v>279</v>
      </c>
      <c r="F468" s="435" t="s">
        <v>11885</v>
      </c>
    </row>
    <row r="469" spans="2:6" hidden="1">
      <c r="B469" s="435">
        <v>25</v>
      </c>
      <c r="C469" s="435">
        <v>32</v>
      </c>
      <c r="D469" s="436">
        <v>3277</v>
      </c>
      <c r="E469" s="435" t="s">
        <v>279</v>
      </c>
      <c r="F469" s="435" t="s">
        <v>11886</v>
      </c>
    </row>
    <row r="470" spans="2:6" hidden="1">
      <c r="B470" s="435">
        <v>26</v>
      </c>
      <c r="C470" s="435">
        <v>32</v>
      </c>
      <c r="D470" s="436">
        <v>3278</v>
      </c>
      <c r="E470" s="435" t="s">
        <v>279</v>
      </c>
      <c r="F470" s="435" t="s">
        <v>11887</v>
      </c>
    </row>
    <row r="471" spans="2:6" hidden="1">
      <c r="B471" s="435">
        <v>27</v>
      </c>
      <c r="C471" s="435">
        <v>32</v>
      </c>
      <c r="D471" s="436">
        <v>3279</v>
      </c>
      <c r="E471" s="435" t="s">
        <v>279</v>
      </c>
      <c r="F471" s="435" t="s">
        <v>11888</v>
      </c>
    </row>
    <row r="472" spans="2:6" hidden="1">
      <c r="B472" s="435"/>
      <c r="C472" s="435"/>
      <c r="D472" s="436"/>
      <c r="E472" s="435" t="s">
        <v>279</v>
      </c>
      <c r="F472" s="435" t="s">
        <v>268</v>
      </c>
    </row>
    <row r="473" spans="2:6" hidden="1">
      <c r="B473" s="435"/>
      <c r="C473" s="435"/>
      <c r="D473" s="436"/>
      <c r="E473" s="435" t="s">
        <v>279</v>
      </c>
      <c r="F473" s="435" t="s">
        <v>268</v>
      </c>
    </row>
    <row r="474" spans="2:6" hidden="1">
      <c r="B474" s="435"/>
      <c r="C474" s="435"/>
      <c r="D474" s="436"/>
      <c r="E474" s="435" t="s">
        <v>279</v>
      </c>
      <c r="F474" s="435" t="s">
        <v>268</v>
      </c>
    </row>
    <row r="475" spans="2:6" hidden="1">
      <c r="B475" s="435"/>
      <c r="C475" s="435"/>
      <c r="D475" s="436"/>
      <c r="E475" s="435" t="s">
        <v>279</v>
      </c>
      <c r="F475" s="435" t="s">
        <v>268</v>
      </c>
    </row>
    <row r="476" spans="2:6" hidden="1">
      <c r="B476" s="435"/>
      <c r="C476" s="435"/>
      <c r="D476" s="436"/>
      <c r="E476" s="435" t="s">
        <v>279</v>
      </c>
      <c r="F476" s="435" t="s">
        <v>268</v>
      </c>
    </row>
    <row r="477" spans="2:6" hidden="1">
      <c r="B477" s="435"/>
      <c r="C477" s="435"/>
      <c r="D477" s="436"/>
      <c r="E477" s="435" t="s">
        <v>279</v>
      </c>
      <c r="F477" s="435" t="s">
        <v>268</v>
      </c>
    </row>
    <row r="478" spans="2:6" hidden="1">
      <c r="B478" s="435"/>
      <c r="C478" s="435"/>
      <c r="D478" s="436"/>
      <c r="E478" s="435" t="s">
        <v>279</v>
      </c>
      <c r="F478" s="435" t="s">
        <v>268</v>
      </c>
    </row>
    <row r="479" spans="2:6" hidden="1">
      <c r="B479" s="435"/>
      <c r="C479" s="435"/>
      <c r="D479" s="436"/>
      <c r="E479" s="435" t="s">
        <v>279</v>
      </c>
      <c r="F479" s="435" t="s">
        <v>268</v>
      </c>
    </row>
    <row r="480" spans="2:6" hidden="1">
      <c r="B480" s="435"/>
      <c r="C480" s="435"/>
      <c r="D480" s="436"/>
      <c r="E480" s="435" t="s">
        <v>279</v>
      </c>
      <c r="F480" s="435" t="s">
        <v>268</v>
      </c>
    </row>
    <row r="481" spans="2:6" hidden="1">
      <c r="B481" s="435"/>
      <c r="C481" s="435"/>
      <c r="D481" s="436"/>
      <c r="E481" s="435" t="s">
        <v>279</v>
      </c>
      <c r="F481" s="435" t="s">
        <v>268</v>
      </c>
    </row>
    <row r="482" spans="2:6" hidden="1">
      <c r="B482" s="435"/>
      <c r="C482" s="435"/>
      <c r="D482" s="436"/>
      <c r="E482" s="435" t="s">
        <v>279</v>
      </c>
      <c r="F482" s="435" t="s">
        <v>268</v>
      </c>
    </row>
    <row r="483" spans="2:6" hidden="1">
      <c r="B483" s="435"/>
      <c r="C483" s="435"/>
      <c r="D483" s="436"/>
      <c r="E483" s="435" t="s">
        <v>279</v>
      </c>
      <c r="F483" s="435" t="s">
        <v>268</v>
      </c>
    </row>
    <row r="484" spans="2:6" hidden="1">
      <c r="B484" s="435"/>
      <c r="C484" s="435"/>
      <c r="D484" s="436"/>
      <c r="E484" s="435" t="s">
        <v>279</v>
      </c>
      <c r="F484" s="435" t="s">
        <v>268</v>
      </c>
    </row>
    <row r="485" spans="2:6">
      <c r="B485" s="435">
        <v>1</v>
      </c>
      <c r="C485" s="435">
        <v>33</v>
      </c>
      <c r="D485" s="436">
        <v>3301</v>
      </c>
      <c r="E485" s="435" t="s">
        <v>638</v>
      </c>
      <c r="F485" s="435" t="s">
        <v>11889</v>
      </c>
    </row>
    <row r="486" spans="2:6">
      <c r="B486" s="435">
        <v>2</v>
      </c>
      <c r="C486" s="435">
        <v>33</v>
      </c>
      <c r="D486" s="436">
        <v>3302</v>
      </c>
      <c r="E486" s="435" t="s">
        <v>638</v>
      </c>
      <c r="F486" s="435" t="s">
        <v>11890</v>
      </c>
    </row>
    <row r="487" spans="2:6">
      <c r="B487" s="435">
        <v>3</v>
      </c>
      <c r="C487" s="435">
        <v>33</v>
      </c>
      <c r="D487" s="436">
        <v>3303</v>
      </c>
      <c r="E487" s="435" t="s">
        <v>638</v>
      </c>
      <c r="F487" s="435" t="s">
        <v>11891</v>
      </c>
    </row>
    <row r="488" spans="2:6">
      <c r="B488" s="435">
        <v>4</v>
      </c>
      <c r="C488" s="435">
        <v>33</v>
      </c>
      <c r="D488" s="436">
        <v>3304</v>
      </c>
      <c r="E488" s="435" t="s">
        <v>638</v>
      </c>
      <c r="F488" s="435" t="s">
        <v>11892</v>
      </c>
    </row>
    <row r="489" spans="2:6">
      <c r="B489" s="435">
        <v>5</v>
      </c>
      <c r="C489" s="435">
        <v>33</v>
      </c>
      <c r="D489" s="436">
        <v>3305</v>
      </c>
      <c r="E489" s="435" t="s">
        <v>638</v>
      </c>
      <c r="F489" s="435" t="s">
        <v>11893</v>
      </c>
    </row>
    <row r="490" spans="2:6">
      <c r="B490" s="435">
        <v>6</v>
      </c>
      <c r="C490" s="435">
        <v>33</v>
      </c>
      <c r="D490" s="436">
        <v>3306</v>
      </c>
      <c r="E490" s="435" t="s">
        <v>638</v>
      </c>
      <c r="F490" s="435" t="s">
        <v>11894</v>
      </c>
    </row>
    <row r="491" spans="2:6">
      <c r="B491" s="435">
        <v>7</v>
      </c>
      <c r="C491" s="435">
        <v>33</v>
      </c>
      <c r="D491" s="436">
        <v>3307</v>
      </c>
      <c r="E491" s="435" t="s">
        <v>638</v>
      </c>
      <c r="F491" s="435" t="s">
        <v>11895</v>
      </c>
    </row>
    <row r="492" spans="2:6">
      <c r="B492" s="435">
        <v>8</v>
      </c>
      <c r="C492" s="435">
        <v>33</v>
      </c>
      <c r="D492" s="436">
        <v>3308</v>
      </c>
      <c r="E492" s="435" t="s">
        <v>638</v>
      </c>
      <c r="F492" s="435" t="s">
        <v>11896</v>
      </c>
    </row>
    <row r="493" spans="2:6">
      <c r="B493" s="435">
        <v>9</v>
      </c>
      <c r="C493" s="435">
        <v>33</v>
      </c>
      <c r="D493" s="436">
        <v>3309</v>
      </c>
      <c r="E493" s="435" t="s">
        <v>638</v>
      </c>
      <c r="F493" s="435" t="s">
        <v>11897</v>
      </c>
    </row>
    <row r="494" spans="2:6">
      <c r="B494" s="435">
        <v>10</v>
      </c>
      <c r="C494" s="435">
        <v>33</v>
      </c>
      <c r="D494" s="436">
        <v>3310</v>
      </c>
      <c r="E494" s="435" t="s">
        <v>638</v>
      </c>
      <c r="F494" s="435" t="s">
        <v>11898</v>
      </c>
    </row>
    <row r="495" spans="2:6">
      <c r="B495" s="435">
        <v>11</v>
      </c>
      <c r="C495" s="435">
        <v>33</v>
      </c>
      <c r="D495" s="436">
        <v>3311</v>
      </c>
      <c r="E495" s="435" t="s">
        <v>638</v>
      </c>
      <c r="F495" s="435" t="s">
        <v>11899</v>
      </c>
    </row>
    <row r="496" spans="2:6">
      <c r="B496" s="435">
        <v>12</v>
      </c>
      <c r="C496" s="435">
        <v>33</v>
      </c>
      <c r="D496" s="436">
        <v>3312</v>
      </c>
      <c r="E496" s="435" t="s">
        <v>638</v>
      </c>
      <c r="F496" s="435" t="s">
        <v>11900</v>
      </c>
    </row>
    <row r="497" spans="2:6">
      <c r="B497" s="435">
        <v>13</v>
      </c>
      <c r="C497" s="435">
        <v>33</v>
      </c>
      <c r="D497" s="436">
        <v>3313</v>
      </c>
      <c r="E497" s="435" t="s">
        <v>638</v>
      </c>
      <c r="F497" s="435" t="s">
        <v>11901</v>
      </c>
    </row>
    <row r="498" spans="2:6">
      <c r="B498" s="435">
        <v>14</v>
      </c>
      <c r="C498" s="435">
        <v>33</v>
      </c>
      <c r="D498" s="436">
        <v>3314</v>
      </c>
      <c r="E498" s="435" t="s">
        <v>638</v>
      </c>
      <c r="F498" s="435" t="s">
        <v>11902</v>
      </c>
    </row>
    <row r="499" spans="2:6">
      <c r="B499" s="435">
        <v>15</v>
      </c>
      <c r="C499" s="435">
        <v>33</v>
      </c>
      <c r="D499" s="436">
        <v>3315</v>
      </c>
      <c r="E499" s="435" t="s">
        <v>638</v>
      </c>
      <c r="F499" s="435" t="s">
        <v>11903</v>
      </c>
    </row>
    <row r="500" spans="2:6">
      <c r="B500" s="435">
        <v>16</v>
      </c>
      <c r="C500" s="435">
        <v>33</v>
      </c>
      <c r="D500" s="436">
        <v>3316</v>
      </c>
      <c r="E500" s="435" t="s">
        <v>638</v>
      </c>
      <c r="F500" s="435" t="s">
        <v>11904</v>
      </c>
    </row>
    <row r="501" spans="2:6">
      <c r="B501" s="435">
        <v>17</v>
      </c>
      <c r="C501" s="435">
        <v>33</v>
      </c>
      <c r="D501" s="436">
        <v>3317</v>
      </c>
      <c r="E501" s="435" t="s">
        <v>638</v>
      </c>
      <c r="F501" s="435" t="s">
        <v>11905</v>
      </c>
    </row>
    <row r="502" spans="2:6">
      <c r="B502" s="435">
        <v>18</v>
      </c>
      <c r="C502" s="435">
        <v>33</v>
      </c>
      <c r="D502" s="436">
        <v>3318</v>
      </c>
      <c r="E502" s="435" t="s">
        <v>638</v>
      </c>
      <c r="F502" s="435" t="s">
        <v>11906</v>
      </c>
    </row>
    <row r="503" spans="2:6">
      <c r="B503" s="435">
        <v>19</v>
      </c>
      <c r="C503" s="435">
        <v>33</v>
      </c>
      <c r="D503" s="436">
        <v>3319</v>
      </c>
      <c r="E503" s="435" t="s">
        <v>638</v>
      </c>
      <c r="F503" s="435" t="s">
        <v>11907</v>
      </c>
    </row>
    <row r="504" spans="2:6">
      <c r="B504" s="435">
        <v>20</v>
      </c>
      <c r="C504" s="435">
        <v>33</v>
      </c>
      <c r="D504" s="436">
        <v>3320</v>
      </c>
      <c r="E504" s="435" t="s">
        <v>638</v>
      </c>
      <c r="F504" s="435" t="s">
        <v>11908</v>
      </c>
    </row>
    <row r="505" spans="2:6">
      <c r="B505" s="435">
        <v>21</v>
      </c>
      <c r="C505" s="435">
        <v>33</v>
      </c>
      <c r="D505" s="436">
        <v>3321</v>
      </c>
      <c r="E505" s="435" t="s">
        <v>638</v>
      </c>
      <c r="F505" s="435" t="s">
        <v>11909</v>
      </c>
    </row>
    <row r="506" spans="2:6">
      <c r="B506" s="435">
        <v>22</v>
      </c>
      <c r="C506" s="435">
        <v>33</v>
      </c>
      <c r="D506" s="436">
        <v>3322</v>
      </c>
      <c r="E506" s="435" t="s">
        <v>638</v>
      </c>
      <c r="F506" s="435" t="s">
        <v>11910</v>
      </c>
    </row>
    <row r="507" spans="2:6">
      <c r="B507" s="435">
        <v>23</v>
      </c>
      <c r="C507" s="435">
        <v>33</v>
      </c>
      <c r="D507" s="436">
        <v>3323</v>
      </c>
      <c r="E507" s="435" t="s">
        <v>638</v>
      </c>
      <c r="F507" s="435" t="s">
        <v>11911</v>
      </c>
    </row>
    <row r="508" spans="2:6">
      <c r="B508" s="435">
        <v>24</v>
      </c>
      <c r="C508" s="435">
        <v>33</v>
      </c>
      <c r="D508" s="436">
        <v>3324</v>
      </c>
      <c r="E508" s="435" t="s">
        <v>638</v>
      </c>
      <c r="F508" s="435" t="s">
        <v>11912</v>
      </c>
    </row>
    <row r="509" spans="2:6">
      <c r="B509" s="435">
        <v>25</v>
      </c>
      <c r="C509" s="435">
        <v>33</v>
      </c>
      <c r="D509" s="436">
        <v>3325</v>
      </c>
      <c r="E509" s="435" t="s">
        <v>638</v>
      </c>
      <c r="F509" s="435" t="s">
        <v>11913</v>
      </c>
    </row>
    <row r="510" spans="2:6">
      <c r="B510" s="435">
        <v>26</v>
      </c>
      <c r="C510" s="435">
        <v>33</v>
      </c>
      <c r="D510" s="436">
        <v>3326</v>
      </c>
      <c r="E510" s="435" t="s">
        <v>638</v>
      </c>
      <c r="F510" s="435" t="s">
        <v>11914</v>
      </c>
    </row>
    <row r="511" spans="2:6">
      <c r="B511" s="435">
        <v>27</v>
      </c>
      <c r="C511" s="435">
        <v>33</v>
      </c>
      <c r="D511" s="436">
        <v>3327</v>
      </c>
      <c r="E511" s="435" t="s">
        <v>638</v>
      </c>
      <c r="F511" s="435" t="s">
        <v>11915</v>
      </c>
    </row>
    <row r="512" spans="2:6">
      <c r="B512" s="435">
        <v>28</v>
      </c>
      <c r="C512" s="435">
        <v>33</v>
      </c>
      <c r="D512" s="436">
        <v>3328</v>
      </c>
      <c r="E512" s="435" t="s">
        <v>638</v>
      </c>
      <c r="F512" s="435" t="s">
        <v>11916</v>
      </c>
    </row>
    <row r="513" spans="2:6">
      <c r="B513" s="435">
        <v>29</v>
      </c>
      <c r="C513" s="435">
        <v>33</v>
      </c>
      <c r="D513" s="436">
        <v>3329</v>
      </c>
      <c r="E513" s="435" t="s">
        <v>638</v>
      </c>
      <c r="F513" s="435" t="s">
        <v>11917</v>
      </c>
    </row>
    <row r="514" spans="2:6">
      <c r="B514" s="435">
        <v>30</v>
      </c>
      <c r="C514" s="435">
        <v>33</v>
      </c>
      <c r="D514" s="436">
        <v>3371</v>
      </c>
      <c r="E514" s="435" t="s">
        <v>638</v>
      </c>
      <c r="F514" s="435" t="s">
        <v>11918</v>
      </c>
    </row>
    <row r="515" spans="2:6">
      <c r="B515" s="435">
        <v>31</v>
      </c>
      <c r="C515" s="435">
        <v>33</v>
      </c>
      <c r="D515" s="436">
        <v>3372</v>
      </c>
      <c r="E515" s="435" t="s">
        <v>638</v>
      </c>
      <c r="F515" s="435" t="s">
        <v>11919</v>
      </c>
    </row>
    <row r="516" spans="2:6">
      <c r="B516" s="435">
        <v>32</v>
      </c>
      <c r="C516" s="435">
        <v>33</v>
      </c>
      <c r="D516" s="436">
        <v>3373</v>
      </c>
      <c r="E516" s="435" t="s">
        <v>638</v>
      </c>
      <c r="F516" s="435" t="s">
        <v>11920</v>
      </c>
    </row>
    <row r="517" spans="2:6">
      <c r="B517" s="435">
        <v>33</v>
      </c>
      <c r="C517" s="435">
        <v>33</v>
      </c>
      <c r="D517" s="436">
        <v>3374</v>
      </c>
      <c r="E517" s="435" t="s">
        <v>638</v>
      </c>
      <c r="F517" s="435" t="s">
        <v>11921</v>
      </c>
    </row>
    <row r="518" spans="2:6">
      <c r="B518" s="435">
        <v>34</v>
      </c>
      <c r="C518" s="435">
        <v>33</v>
      </c>
      <c r="D518" s="436">
        <v>3375</v>
      </c>
      <c r="E518" s="435" t="s">
        <v>638</v>
      </c>
      <c r="F518" s="435" t="s">
        <v>11922</v>
      </c>
    </row>
    <row r="519" spans="2:6">
      <c r="B519" s="435">
        <v>35</v>
      </c>
      <c r="C519" s="435">
        <v>33</v>
      </c>
      <c r="D519" s="436">
        <v>3376</v>
      </c>
      <c r="E519" s="435" t="s">
        <v>638</v>
      </c>
      <c r="F519" s="435" t="s">
        <v>11923</v>
      </c>
    </row>
    <row r="520" spans="2:6">
      <c r="B520" s="435"/>
      <c r="C520" s="435"/>
      <c r="D520" s="436"/>
      <c r="E520" s="435" t="s">
        <v>638</v>
      </c>
      <c r="F520" s="435" t="s">
        <v>268</v>
      </c>
    </row>
    <row r="521" spans="2:6">
      <c r="B521" s="435"/>
      <c r="C521" s="435"/>
      <c r="D521" s="436"/>
      <c r="E521" s="435" t="s">
        <v>638</v>
      </c>
      <c r="F521" s="435" t="s">
        <v>268</v>
      </c>
    </row>
    <row r="522" spans="2:6">
      <c r="B522" s="435"/>
      <c r="C522" s="435"/>
      <c r="D522" s="436"/>
      <c r="E522" s="435" t="s">
        <v>638</v>
      </c>
      <c r="F522" s="435" t="s">
        <v>268</v>
      </c>
    </row>
    <row r="523" spans="2:6">
      <c r="B523" s="435"/>
      <c r="C523" s="435"/>
      <c r="D523" s="436"/>
      <c r="E523" s="435" t="s">
        <v>638</v>
      </c>
      <c r="F523" s="435" t="s">
        <v>268</v>
      </c>
    </row>
    <row r="524" spans="2:6">
      <c r="B524" s="435"/>
      <c r="C524" s="435"/>
      <c r="D524" s="436"/>
      <c r="E524" s="435" t="s">
        <v>638</v>
      </c>
      <c r="F524" s="435" t="s">
        <v>268</v>
      </c>
    </row>
    <row r="525" spans="2:6">
      <c r="B525" s="435">
        <v>1</v>
      </c>
      <c r="C525" s="435">
        <v>34</v>
      </c>
      <c r="D525" s="436">
        <v>3401</v>
      </c>
      <c r="E525" s="435" t="s">
        <v>639</v>
      </c>
      <c r="F525" s="435" t="s">
        <v>11924</v>
      </c>
    </row>
    <row r="526" spans="2:6">
      <c r="B526" s="435">
        <v>2</v>
      </c>
      <c r="C526" s="435">
        <v>34</v>
      </c>
      <c r="D526" s="436">
        <v>3402</v>
      </c>
      <c r="E526" s="435" t="s">
        <v>639</v>
      </c>
      <c r="F526" s="435" t="s">
        <v>11925</v>
      </c>
    </row>
    <row r="527" spans="2:6">
      <c r="B527" s="435">
        <v>3</v>
      </c>
      <c r="C527" s="435">
        <v>34</v>
      </c>
      <c r="D527" s="436">
        <v>3403</v>
      </c>
      <c r="E527" s="435" t="s">
        <v>639</v>
      </c>
      <c r="F527" s="435" t="s">
        <v>11926</v>
      </c>
    </row>
    <row r="528" spans="2:6">
      <c r="B528" s="435">
        <v>4</v>
      </c>
      <c r="C528" s="435">
        <v>34</v>
      </c>
      <c r="D528" s="436">
        <v>3404</v>
      </c>
      <c r="E528" s="435" t="s">
        <v>639</v>
      </c>
      <c r="F528" s="435" t="s">
        <v>11927</v>
      </c>
    </row>
    <row r="529" spans="2:6">
      <c r="B529" s="435">
        <v>5</v>
      </c>
      <c r="C529" s="435">
        <v>34</v>
      </c>
      <c r="D529" s="436">
        <v>3471</v>
      </c>
      <c r="E529" s="435" t="s">
        <v>639</v>
      </c>
      <c r="F529" s="435" t="s">
        <v>11928</v>
      </c>
    </row>
    <row r="530" spans="2:6">
      <c r="B530" s="435"/>
      <c r="C530" s="435"/>
      <c r="D530" s="436"/>
      <c r="E530" s="435" t="s">
        <v>639</v>
      </c>
      <c r="F530" s="435" t="s">
        <v>268</v>
      </c>
    </row>
    <row r="531" spans="2:6">
      <c r="B531" s="435"/>
      <c r="C531" s="435"/>
      <c r="D531" s="436"/>
      <c r="E531" s="435" t="s">
        <v>639</v>
      </c>
      <c r="F531" s="435" t="s">
        <v>268</v>
      </c>
    </row>
    <row r="532" spans="2:6">
      <c r="B532" s="435"/>
      <c r="C532" s="435"/>
      <c r="D532" s="436"/>
      <c r="E532" s="435" t="s">
        <v>639</v>
      </c>
      <c r="F532" s="435" t="s">
        <v>268</v>
      </c>
    </row>
    <row r="533" spans="2:6">
      <c r="B533" s="435"/>
      <c r="C533" s="435"/>
      <c r="D533" s="436"/>
      <c r="E533" s="435" t="s">
        <v>639</v>
      </c>
      <c r="F533" s="435" t="s">
        <v>268</v>
      </c>
    </row>
    <row r="534" spans="2:6">
      <c r="B534" s="435"/>
      <c r="C534" s="435"/>
      <c r="D534" s="436"/>
      <c r="E534" s="435" t="s">
        <v>639</v>
      </c>
      <c r="F534" s="435" t="s">
        <v>268</v>
      </c>
    </row>
    <row r="535" spans="2:6">
      <c r="B535" s="435"/>
      <c r="C535" s="435"/>
      <c r="D535" s="436"/>
      <c r="E535" s="435" t="s">
        <v>639</v>
      </c>
      <c r="F535" s="435" t="s">
        <v>268</v>
      </c>
    </row>
    <row r="536" spans="2:6">
      <c r="B536" s="435"/>
      <c r="C536" s="435"/>
      <c r="D536" s="436"/>
      <c r="E536" s="435" t="s">
        <v>639</v>
      </c>
      <c r="F536" s="435" t="s">
        <v>268</v>
      </c>
    </row>
    <row r="537" spans="2:6">
      <c r="B537" s="435"/>
      <c r="C537" s="435"/>
      <c r="D537" s="436"/>
      <c r="E537" s="435" t="s">
        <v>639</v>
      </c>
      <c r="F537" s="435" t="s">
        <v>268</v>
      </c>
    </row>
    <row r="538" spans="2:6">
      <c r="B538" s="435"/>
      <c r="C538" s="435"/>
      <c r="D538" s="436"/>
      <c r="E538" s="435" t="s">
        <v>639</v>
      </c>
      <c r="F538" s="435" t="s">
        <v>268</v>
      </c>
    </row>
    <row r="539" spans="2:6">
      <c r="B539" s="435"/>
      <c r="C539" s="435"/>
      <c r="D539" s="436"/>
      <c r="E539" s="435" t="s">
        <v>639</v>
      </c>
      <c r="F539" s="435" t="s">
        <v>268</v>
      </c>
    </row>
    <row r="540" spans="2:6">
      <c r="B540" s="435"/>
      <c r="C540" s="435"/>
      <c r="D540" s="436"/>
      <c r="E540" s="435" t="s">
        <v>639</v>
      </c>
      <c r="F540" s="435" t="s">
        <v>268</v>
      </c>
    </row>
    <row r="541" spans="2:6">
      <c r="B541" s="435"/>
      <c r="C541" s="435"/>
      <c r="D541" s="436"/>
      <c r="E541" s="435" t="s">
        <v>639</v>
      </c>
      <c r="F541" s="435" t="s">
        <v>268</v>
      </c>
    </row>
    <row r="542" spans="2:6">
      <c r="B542" s="435"/>
      <c r="C542" s="435"/>
      <c r="D542" s="436"/>
      <c r="E542" s="435" t="s">
        <v>639</v>
      </c>
      <c r="F542" s="435" t="s">
        <v>268</v>
      </c>
    </row>
    <row r="543" spans="2:6">
      <c r="B543" s="435"/>
      <c r="C543" s="435"/>
      <c r="D543" s="436"/>
      <c r="E543" s="435" t="s">
        <v>639</v>
      </c>
      <c r="F543" s="435" t="s">
        <v>268</v>
      </c>
    </row>
    <row r="544" spans="2:6">
      <c r="B544" s="435"/>
      <c r="C544" s="435"/>
      <c r="D544" s="436"/>
      <c r="E544" s="435" t="s">
        <v>639</v>
      </c>
      <c r="F544" s="435" t="s">
        <v>268</v>
      </c>
    </row>
    <row r="545" spans="2:6">
      <c r="B545" s="435"/>
      <c r="C545" s="435"/>
      <c r="D545" s="436"/>
      <c r="E545" s="435" t="s">
        <v>639</v>
      </c>
      <c r="F545" s="435" t="s">
        <v>268</v>
      </c>
    </row>
    <row r="546" spans="2:6">
      <c r="B546" s="435"/>
      <c r="C546" s="435"/>
      <c r="D546" s="436"/>
      <c r="E546" s="435" t="s">
        <v>639</v>
      </c>
      <c r="F546" s="435" t="s">
        <v>268</v>
      </c>
    </row>
    <row r="547" spans="2:6">
      <c r="B547" s="435"/>
      <c r="C547" s="435"/>
      <c r="D547" s="436"/>
      <c r="E547" s="435" t="s">
        <v>639</v>
      </c>
      <c r="F547" s="435" t="s">
        <v>268</v>
      </c>
    </row>
    <row r="548" spans="2:6">
      <c r="B548" s="435"/>
      <c r="C548" s="435"/>
      <c r="D548" s="436"/>
      <c r="E548" s="435" t="s">
        <v>639</v>
      </c>
      <c r="F548" s="435" t="s">
        <v>268</v>
      </c>
    </row>
    <row r="549" spans="2:6">
      <c r="B549" s="435"/>
      <c r="C549" s="435"/>
      <c r="D549" s="436"/>
      <c r="E549" s="435" t="s">
        <v>639</v>
      </c>
      <c r="F549" s="435" t="s">
        <v>268</v>
      </c>
    </row>
    <row r="550" spans="2:6">
      <c r="B550" s="435"/>
      <c r="C550" s="435"/>
      <c r="D550" s="436"/>
      <c r="E550" s="435" t="s">
        <v>639</v>
      </c>
      <c r="F550" s="435" t="s">
        <v>268</v>
      </c>
    </row>
    <row r="551" spans="2:6">
      <c r="B551" s="435"/>
      <c r="C551" s="435"/>
      <c r="D551" s="436"/>
      <c r="E551" s="435" t="s">
        <v>639</v>
      </c>
      <c r="F551" s="435" t="s">
        <v>268</v>
      </c>
    </row>
    <row r="552" spans="2:6">
      <c r="B552" s="435"/>
      <c r="C552" s="435"/>
      <c r="D552" s="436"/>
      <c r="E552" s="435" t="s">
        <v>639</v>
      </c>
      <c r="F552" s="435" t="s">
        <v>268</v>
      </c>
    </row>
    <row r="553" spans="2:6">
      <c r="B553" s="435"/>
      <c r="C553" s="435"/>
      <c r="D553" s="436"/>
      <c r="E553" s="435" t="s">
        <v>639</v>
      </c>
      <c r="F553" s="435" t="s">
        <v>268</v>
      </c>
    </row>
    <row r="554" spans="2:6">
      <c r="B554" s="435"/>
      <c r="C554" s="435"/>
      <c r="D554" s="436"/>
      <c r="E554" s="435" t="s">
        <v>639</v>
      </c>
      <c r="F554" s="435" t="s">
        <v>268</v>
      </c>
    </row>
    <row r="555" spans="2:6">
      <c r="B555" s="435"/>
      <c r="C555" s="435"/>
      <c r="D555" s="436"/>
      <c r="E555" s="435" t="s">
        <v>639</v>
      </c>
      <c r="F555" s="435" t="s">
        <v>268</v>
      </c>
    </row>
    <row r="556" spans="2:6">
      <c r="B556" s="435"/>
      <c r="C556" s="435"/>
      <c r="D556" s="436"/>
      <c r="E556" s="435" t="s">
        <v>639</v>
      </c>
      <c r="F556" s="435" t="s">
        <v>268</v>
      </c>
    </row>
    <row r="557" spans="2:6">
      <c r="B557" s="435"/>
      <c r="C557" s="435"/>
      <c r="D557" s="436"/>
      <c r="E557" s="435" t="s">
        <v>639</v>
      </c>
      <c r="F557" s="435" t="s">
        <v>268</v>
      </c>
    </row>
    <row r="558" spans="2:6">
      <c r="B558" s="435"/>
      <c r="C558" s="435"/>
      <c r="D558" s="436"/>
      <c r="E558" s="435" t="s">
        <v>639</v>
      </c>
      <c r="F558" s="435" t="s">
        <v>268</v>
      </c>
    </row>
    <row r="559" spans="2:6">
      <c r="B559" s="435"/>
      <c r="C559" s="435"/>
      <c r="D559" s="436"/>
      <c r="E559" s="435" t="s">
        <v>639</v>
      </c>
      <c r="F559" s="435" t="s">
        <v>268</v>
      </c>
    </row>
    <row r="560" spans="2:6">
      <c r="B560" s="435"/>
      <c r="C560" s="435"/>
      <c r="D560" s="436"/>
      <c r="E560" s="435" t="s">
        <v>639</v>
      </c>
      <c r="F560" s="435" t="s">
        <v>268</v>
      </c>
    </row>
    <row r="561" spans="2:6">
      <c r="B561" s="435"/>
      <c r="C561" s="435"/>
      <c r="D561" s="436"/>
      <c r="E561" s="435" t="s">
        <v>639</v>
      </c>
      <c r="F561" s="435" t="s">
        <v>268</v>
      </c>
    </row>
    <row r="562" spans="2:6">
      <c r="B562" s="435"/>
      <c r="C562" s="435"/>
      <c r="D562" s="436"/>
      <c r="E562" s="435" t="s">
        <v>639</v>
      </c>
      <c r="F562" s="435" t="s">
        <v>268</v>
      </c>
    </row>
    <row r="563" spans="2:6">
      <c r="B563" s="435"/>
      <c r="C563" s="435"/>
      <c r="D563" s="436"/>
      <c r="E563" s="435" t="s">
        <v>639</v>
      </c>
      <c r="F563" s="435" t="s">
        <v>268</v>
      </c>
    </row>
    <row r="564" spans="2:6">
      <c r="B564" s="435"/>
      <c r="C564" s="435"/>
      <c r="D564" s="436"/>
      <c r="E564" s="435" t="s">
        <v>639</v>
      </c>
      <c r="F564" s="435" t="s">
        <v>268</v>
      </c>
    </row>
    <row r="565" spans="2:6">
      <c r="B565" s="435">
        <v>1</v>
      </c>
      <c r="C565" s="435">
        <v>35</v>
      </c>
      <c r="D565" s="436">
        <v>3501</v>
      </c>
      <c r="E565" s="435" t="s">
        <v>640</v>
      </c>
      <c r="F565" s="435" t="s">
        <v>11929</v>
      </c>
    </row>
    <row r="566" spans="2:6">
      <c r="B566" s="435">
        <v>2</v>
      </c>
      <c r="C566" s="435">
        <v>35</v>
      </c>
      <c r="D566" s="436">
        <v>3502</v>
      </c>
      <c r="E566" s="435" t="s">
        <v>640</v>
      </c>
      <c r="F566" s="435" t="s">
        <v>11930</v>
      </c>
    </row>
    <row r="567" spans="2:6">
      <c r="B567" s="435">
        <v>3</v>
      </c>
      <c r="C567" s="435">
        <v>35</v>
      </c>
      <c r="D567" s="436">
        <v>3503</v>
      </c>
      <c r="E567" s="435" t="s">
        <v>640</v>
      </c>
      <c r="F567" s="435" t="s">
        <v>11931</v>
      </c>
    </row>
    <row r="568" spans="2:6">
      <c r="B568" s="435">
        <v>4</v>
      </c>
      <c r="C568" s="435">
        <v>35</v>
      </c>
      <c r="D568" s="436">
        <v>3504</v>
      </c>
      <c r="E568" s="435" t="s">
        <v>640</v>
      </c>
      <c r="F568" s="435" t="s">
        <v>11932</v>
      </c>
    </row>
    <row r="569" spans="2:6">
      <c r="B569" s="435">
        <v>5</v>
      </c>
      <c r="C569" s="435">
        <v>35</v>
      </c>
      <c r="D569" s="436">
        <v>3505</v>
      </c>
      <c r="E569" s="435" t="s">
        <v>640</v>
      </c>
      <c r="F569" s="435" t="s">
        <v>11933</v>
      </c>
    </row>
    <row r="570" spans="2:6">
      <c r="B570" s="435">
        <v>6</v>
      </c>
      <c r="C570" s="435">
        <v>35</v>
      </c>
      <c r="D570" s="436">
        <v>3506</v>
      </c>
      <c r="E570" s="435" t="s">
        <v>640</v>
      </c>
      <c r="F570" s="435" t="s">
        <v>11661</v>
      </c>
    </row>
    <row r="571" spans="2:6">
      <c r="B571" s="435">
        <v>7</v>
      </c>
      <c r="C571" s="435">
        <v>35</v>
      </c>
      <c r="D571" s="436">
        <v>3507</v>
      </c>
      <c r="E571" s="435" t="s">
        <v>640</v>
      </c>
      <c r="F571" s="435" t="s">
        <v>11934</v>
      </c>
    </row>
    <row r="572" spans="2:6">
      <c r="B572" s="435">
        <v>8</v>
      </c>
      <c r="C572" s="435">
        <v>35</v>
      </c>
      <c r="D572" s="436">
        <v>3508</v>
      </c>
      <c r="E572" s="435" t="s">
        <v>640</v>
      </c>
      <c r="F572" s="435" t="s">
        <v>11935</v>
      </c>
    </row>
    <row r="573" spans="2:6">
      <c r="B573" s="435">
        <v>9</v>
      </c>
      <c r="C573" s="435">
        <v>35</v>
      </c>
      <c r="D573" s="436">
        <v>3509</v>
      </c>
      <c r="E573" s="435" t="s">
        <v>640</v>
      </c>
      <c r="F573" s="435" t="s">
        <v>11936</v>
      </c>
    </row>
    <row r="574" spans="2:6">
      <c r="B574" s="435">
        <v>10</v>
      </c>
      <c r="C574" s="435">
        <v>35</v>
      </c>
      <c r="D574" s="436">
        <v>3510</v>
      </c>
      <c r="E574" s="435" t="s">
        <v>640</v>
      </c>
      <c r="F574" s="435" t="s">
        <v>11937</v>
      </c>
    </row>
    <row r="575" spans="2:6">
      <c r="B575" s="435">
        <v>11</v>
      </c>
      <c r="C575" s="435">
        <v>35</v>
      </c>
      <c r="D575" s="436">
        <v>3511</v>
      </c>
      <c r="E575" s="435" t="s">
        <v>640</v>
      </c>
      <c r="F575" s="435" t="s">
        <v>11938</v>
      </c>
    </row>
    <row r="576" spans="2:6">
      <c r="B576" s="435">
        <v>12</v>
      </c>
      <c r="C576" s="435">
        <v>35</v>
      </c>
      <c r="D576" s="436">
        <v>3512</v>
      </c>
      <c r="E576" s="435" t="s">
        <v>640</v>
      </c>
      <c r="F576" s="435" t="s">
        <v>11939</v>
      </c>
    </row>
    <row r="577" spans="2:6">
      <c r="B577" s="435">
        <v>13</v>
      </c>
      <c r="C577" s="435">
        <v>35</v>
      </c>
      <c r="D577" s="436">
        <v>3513</v>
      </c>
      <c r="E577" s="435" t="s">
        <v>640</v>
      </c>
      <c r="F577" s="435" t="s">
        <v>11940</v>
      </c>
    </row>
    <row r="578" spans="2:6">
      <c r="B578" s="435">
        <v>14</v>
      </c>
      <c r="C578" s="435">
        <v>35</v>
      </c>
      <c r="D578" s="436">
        <v>3514</v>
      </c>
      <c r="E578" s="435" t="s">
        <v>640</v>
      </c>
      <c r="F578" s="435" t="s">
        <v>11941</v>
      </c>
    </row>
    <row r="579" spans="2:6">
      <c r="B579" s="435">
        <v>15</v>
      </c>
      <c r="C579" s="435">
        <v>35</v>
      </c>
      <c r="D579" s="436">
        <v>3515</v>
      </c>
      <c r="E579" s="435" t="s">
        <v>640</v>
      </c>
      <c r="F579" s="435" t="s">
        <v>11942</v>
      </c>
    </row>
    <row r="580" spans="2:6">
      <c r="B580" s="435">
        <v>16</v>
      </c>
      <c r="C580" s="435">
        <v>35</v>
      </c>
      <c r="D580" s="436">
        <v>3516</v>
      </c>
      <c r="E580" s="435" t="s">
        <v>640</v>
      </c>
      <c r="F580" s="435" t="s">
        <v>11943</v>
      </c>
    </row>
    <row r="581" spans="2:6">
      <c r="B581" s="435">
        <v>17</v>
      </c>
      <c r="C581" s="435">
        <v>35</v>
      </c>
      <c r="D581" s="436">
        <v>3517</v>
      </c>
      <c r="E581" s="435" t="s">
        <v>640</v>
      </c>
      <c r="F581" s="435" t="s">
        <v>11944</v>
      </c>
    </row>
    <row r="582" spans="2:6">
      <c r="B582" s="435">
        <v>18</v>
      </c>
      <c r="C582" s="435">
        <v>35</v>
      </c>
      <c r="D582" s="436">
        <v>3518</v>
      </c>
      <c r="E582" s="435" t="s">
        <v>640</v>
      </c>
      <c r="F582" s="435" t="s">
        <v>11945</v>
      </c>
    </row>
    <row r="583" spans="2:6">
      <c r="B583" s="435">
        <v>19</v>
      </c>
      <c r="C583" s="435">
        <v>35</v>
      </c>
      <c r="D583" s="436">
        <v>3519</v>
      </c>
      <c r="E583" s="435" t="s">
        <v>640</v>
      </c>
      <c r="F583" s="435" t="s">
        <v>11946</v>
      </c>
    </row>
    <row r="584" spans="2:6">
      <c r="B584" s="435">
        <v>20</v>
      </c>
      <c r="C584" s="435">
        <v>35</v>
      </c>
      <c r="D584" s="436">
        <v>3520</v>
      </c>
      <c r="E584" s="435" t="s">
        <v>640</v>
      </c>
      <c r="F584" s="435" t="s">
        <v>11947</v>
      </c>
    </row>
    <row r="585" spans="2:6">
      <c r="B585" s="435">
        <v>21</v>
      </c>
      <c r="C585" s="435">
        <v>35</v>
      </c>
      <c r="D585" s="436">
        <v>3521</v>
      </c>
      <c r="E585" s="435" t="s">
        <v>640</v>
      </c>
      <c r="F585" s="435" t="s">
        <v>11948</v>
      </c>
    </row>
    <row r="586" spans="2:6">
      <c r="B586" s="435">
        <v>22</v>
      </c>
      <c r="C586" s="435">
        <v>35</v>
      </c>
      <c r="D586" s="436">
        <v>3522</v>
      </c>
      <c r="E586" s="435" t="s">
        <v>640</v>
      </c>
      <c r="F586" s="435" t="s">
        <v>11949</v>
      </c>
    </row>
    <row r="587" spans="2:6">
      <c r="B587" s="435">
        <v>23</v>
      </c>
      <c r="C587" s="435">
        <v>35</v>
      </c>
      <c r="D587" s="436">
        <v>3523</v>
      </c>
      <c r="E587" s="435" t="s">
        <v>640</v>
      </c>
      <c r="F587" s="435" t="s">
        <v>11950</v>
      </c>
    </row>
    <row r="588" spans="2:6">
      <c r="B588" s="435">
        <v>24</v>
      </c>
      <c r="C588" s="435">
        <v>35</v>
      </c>
      <c r="D588" s="436">
        <v>3524</v>
      </c>
      <c r="E588" s="435" t="s">
        <v>640</v>
      </c>
      <c r="F588" s="435" t="s">
        <v>11951</v>
      </c>
    </row>
    <row r="589" spans="2:6">
      <c r="B589" s="435">
        <v>25</v>
      </c>
      <c r="C589" s="435">
        <v>35</v>
      </c>
      <c r="D589" s="436">
        <v>3525</v>
      </c>
      <c r="E589" s="435" t="s">
        <v>640</v>
      </c>
      <c r="F589" s="435" t="s">
        <v>11952</v>
      </c>
    </row>
    <row r="590" spans="2:6">
      <c r="B590" s="435">
        <v>26</v>
      </c>
      <c r="C590" s="435">
        <v>35</v>
      </c>
      <c r="D590" s="436">
        <v>3526</v>
      </c>
      <c r="E590" s="435" t="s">
        <v>640</v>
      </c>
      <c r="F590" s="435" t="s">
        <v>11953</v>
      </c>
    </row>
    <row r="591" spans="2:6">
      <c r="B591" s="435">
        <v>27</v>
      </c>
      <c r="C591" s="435">
        <v>35</v>
      </c>
      <c r="D591" s="436">
        <v>3527</v>
      </c>
      <c r="E591" s="435" t="s">
        <v>640</v>
      </c>
      <c r="F591" s="435" t="s">
        <v>11954</v>
      </c>
    </row>
    <row r="592" spans="2:6">
      <c r="B592" s="435">
        <v>28</v>
      </c>
      <c r="C592" s="435">
        <v>35</v>
      </c>
      <c r="D592" s="436">
        <v>3528</v>
      </c>
      <c r="E592" s="435" t="s">
        <v>640</v>
      </c>
      <c r="F592" s="435" t="s">
        <v>11955</v>
      </c>
    </row>
    <row r="593" spans="2:6">
      <c r="B593" s="435">
        <v>29</v>
      </c>
      <c r="C593" s="435">
        <v>35</v>
      </c>
      <c r="D593" s="436">
        <v>3529</v>
      </c>
      <c r="E593" s="435" t="s">
        <v>640</v>
      </c>
      <c r="F593" s="435" t="s">
        <v>11956</v>
      </c>
    </row>
    <row r="594" spans="2:6">
      <c r="B594" s="435">
        <v>30</v>
      </c>
      <c r="C594" s="435">
        <v>35</v>
      </c>
      <c r="D594" s="436">
        <v>3571</v>
      </c>
      <c r="E594" s="435" t="s">
        <v>640</v>
      </c>
      <c r="F594" s="435" t="s">
        <v>11957</v>
      </c>
    </row>
    <row r="595" spans="2:6">
      <c r="B595" s="435">
        <v>31</v>
      </c>
      <c r="C595" s="435">
        <v>35</v>
      </c>
      <c r="D595" s="436">
        <v>3572</v>
      </c>
      <c r="E595" s="435" t="s">
        <v>640</v>
      </c>
      <c r="F595" s="435" t="s">
        <v>11958</v>
      </c>
    </row>
    <row r="596" spans="2:6">
      <c r="B596" s="435">
        <v>32</v>
      </c>
      <c r="C596" s="435">
        <v>35</v>
      </c>
      <c r="D596" s="436">
        <v>3573</v>
      </c>
      <c r="E596" s="435" t="s">
        <v>640</v>
      </c>
      <c r="F596" s="435" t="s">
        <v>11959</v>
      </c>
    </row>
    <row r="597" spans="2:6">
      <c r="B597" s="435">
        <v>33</v>
      </c>
      <c r="C597" s="435">
        <v>35</v>
      </c>
      <c r="D597" s="436">
        <v>3574</v>
      </c>
      <c r="E597" s="435" t="s">
        <v>640</v>
      </c>
      <c r="F597" s="435" t="s">
        <v>11960</v>
      </c>
    </row>
    <row r="598" spans="2:6">
      <c r="B598" s="435">
        <v>34</v>
      </c>
      <c r="C598" s="435">
        <v>35</v>
      </c>
      <c r="D598" s="436">
        <v>3575</v>
      </c>
      <c r="E598" s="435" t="s">
        <v>640</v>
      </c>
      <c r="F598" s="435" t="s">
        <v>11961</v>
      </c>
    </row>
    <row r="599" spans="2:6">
      <c r="B599" s="435">
        <v>35</v>
      </c>
      <c r="C599" s="435">
        <v>35</v>
      </c>
      <c r="D599" s="436">
        <v>3576</v>
      </c>
      <c r="E599" s="435" t="s">
        <v>640</v>
      </c>
      <c r="F599" s="435" t="s">
        <v>11962</v>
      </c>
    </row>
    <row r="600" spans="2:6">
      <c r="B600" s="435">
        <v>36</v>
      </c>
      <c r="C600" s="435">
        <v>35</v>
      </c>
      <c r="D600" s="436">
        <v>3577</v>
      </c>
      <c r="E600" s="435" t="s">
        <v>640</v>
      </c>
      <c r="F600" s="435" t="s">
        <v>11963</v>
      </c>
    </row>
    <row r="601" spans="2:6">
      <c r="B601" s="435">
        <v>37</v>
      </c>
      <c r="C601" s="435">
        <v>35</v>
      </c>
      <c r="D601" s="436">
        <v>3578</v>
      </c>
      <c r="E601" s="435" t="s">
        <v>640</v>
      </c>
      <c r="F601" s="435" t="s">
        <v>11964</v>
      </c>
    </row>
    <row r="602" spans="2:6">
      <c r="B602" s="435">
        <v>38</v>
      </c>
      <c r="C602" s="435">
        <v>35</v>
      </c>
      <c r="D602" s="436">
        <v>3579</v>
      </c>
      <c r="E602" s="435" t="s">
        <v>640</v>
      </c>
      <c r="F602" s="435" t="s">
        <v>11965</v>
      </c>
    </row>
    <row r="603" spans="2:6">
      <c r="B603" s="435"/>
      <c r="C603" s="435"/>
      <c r="D603" s="436"/>
      <c r="E603" s="435" t="s">
        <v>640</v>
      </c>
      <c r="F603" s="435" t="s">
        <v>268</v>
      </c>
    </row>
    <row r="604" spans="2:6">
      <c r="B604" s="435"/>
      <c r="C604" s="435"/>
      <c r="D604" s="436"/>
      <c r="E604" s="435" t="s">
        <v>640</v>
      </c>
      <c r="F604" s="435" t="s">
        <v>268</v>
      </c>
    </row>
    <row r="605" spans="2:6">
      <c r="B605" s="435">
        <v>1</v>
      </c>
      <c r="C605" s="435">
        <v>36</v>
      </c>
      <c r="D605" s="436">
        <v>3601</v>
      </c>
      <c r="E605" s="435" t="s">
        <v>641</v>
      </c>
      <c r="F605" s="435" t="s">
        <v>11966</v>
      </c>
    </row>
    <row r="606" spans="2:6">
      <c r="B606" s="435">
        <v>2</v>
      </c>
      <c r="C606" s="435">
        <v>36</v>
      </c>
      <c r="D606" s="436">
        <v>3602</v>
      </c>
      <c r="E606" s="435" t="s">
        <v>641</v>
      </c>
      <c r="F606" s="435" t="s">
        <v>11967</v>
      </c>
    </row>
    <row r="607" spans="2:6">
      <c r="B607" s="435">
        <v>3</v>
      </c>
      <c r="C607" s="435">
        <v>36</v>
      </c>
      <c r="D607" s="436">
        <v>3603</v>
      </c>
      <c r="E607" s="435" t="s">
        <v>641</v>
      </c>
      <c r="F607" s="435" t="s">
        <v>11968</v>
      </c>
    </row>
    <row r="608" spans="2:6">
      <c r="B608" s="435">
        <v>4</v>
      </c>
      <c r="C608" s="435">
        <v>36</v>
      </c>
      <c r="D608" s="436">
        <v>3604</v>
      </c>
      <c r="E608" s="435" t="s">
        <v>641</v>
      </c>
      <c r="F608" s="435" t="s">
        <v>11969</v>
      </c>
    </row>
    <row r="609" spans="2:6">
      <c r="B609" s="435">
        <v>5</v>
      </c>
      <c r="C609" s="435">
        <v>36</v>
      </c>
      <c r="D609" s="436">
        <v>3671</v>
      </c>
      <c r="E609" s="435" t="s">
        <v>641</v>
      </c>
      <c r="F609" s="435" t="s">
        <v>11970</v>
      </c>
    </row>
    <row r="610" spans="2:6">
      <c r="B610" s="435">
        <v>6</v>
      </c>
      <c r="C610" s="435">
        <v>36</v>
      </c>
      <c r="D610" s="436">
        <v>3672</v>
      </c>
      <c r="E610" s="435" t="s">
        <v>641</v>
      </c>
      <c r="F610" s="435" t="s">
        <v>11971</v>
      </c>
    </row>
    <row r="611" spans="2:6">
      <c r="B611" s="435">
        <v>7</v>
      </c>
      <c r="C611" s="435">
        <v>36</v>
      </c>
      <c r="D611" s="436">
        <v>3673</v>
      </c>
      <c r="E611" s="435" t="s">
        <v>641</v>
      </c>
      <c r="F611" s="435" t="s">
        <v>11972</v>
      </c>
    </row>
    <row r="612" spans="2:6">
      <c r="B612" s="435">
        <v>8</v>
      </c>
      <c r="C612" s="435">
        <v>36</v>
      </c>
      <c r="D612" s="436">
        <v>3674</v>
      </c>
      <c r="E612" s="435" t="s">
        <v>641</v>
      </c>
      <c r="F612" s="435" t="s">
        <v>11973</v>
      </c>
    </row>
    <row r="613" spans="2:6">
      <c r="B613" s="435"/>
      <c r="C613" s="435"/>
      <c r="D613" s="436"/>
      <c r="E613" s="435" t="s">
        <v>641</v>
      </c>
      <c r="F613" s="435" t="s">
        <v>268</v>
      </c>
    </row>
    <row r="614" spans="2:6">
      <c r="B614" s="435"/>
      <c r="C614" s="435"/>
      <c r="D614" s="436"/>
      <c r="E614" s="435" t="s">
        <v>641</v>
      </c>
      <c r="F614" s="435" t="s">
        <v>268</v>
      </c>
    </row>
    <row r="615" spans="2:6">
      <c r="B615" s="435"/>
      <c r="C615" s="435"/>
      <c r="D615" s="436"/>
      <c r="E615" s="435" t="s">
        <v>641</v>
      </c>
      <c r="F615" s="435" t="s">
        <v>268</v>
      </c>
    </row>
    <row r="616" spans="2:6">
      <c r="B616" s="435"/>
      <c r="C616" s="435"/>
      <c r="D616" s="436"/>
      <c r="E616" s="435" t="s">
        <v>641</v>
      </c>
      <c r="F616" s="435" t="s">
        <v>268</v>
      </c>
    </row>
    <row r="617" spans="2:6">
      <c r="B617" s="435"/>
      <c r="C617" s="435"/>
      <c r="D617" s="436"/>
      <c r="E617" s="435" t="s">
        <v>641</v>
      </c>
      <c r="F617" s="435" t="s">
        <v>268</v>
      </c>
    </row>
    <row r="618" spans="2:6">
      <c r="B618" s="435"/>
      <c r="C618" s="435"/>
      <c r="D618" s="436"/>
      <c r="E618" s="435" t="s">
        <v>641</v>
      </c>
      <c r="F618" s="435" t="s">
        <v>268</v>
      </c>
    </row>
    <row r="619" spans="2:6">
      <c r="B619" s="435"/>
      <c r="C619" s="435"/>
      <c r="D619" s="436"/>
      <c r="E619" s="435" t="s">
        <v>641</v>
      </c>
      <c r="F619" s="435" t="s">
        <v>268</v>
      </c>
    </row>
    <row r="620" spans="2:6">
      <c r="B620" s="435"/>
      <c r="C620" s="435"/>
      <c r="D620" s="436"/>
      <c r="E620" s="435" t="s">
        <v>641</v>
      </c>
      <c r="F620" s="435" t="s">
        <v>268</v>
      </c>
    </row>
    <row r="621" spans="2:6">
      <c r="B621" s="435"/>
      <c r="C621" s="435"/>
      <c r="D621" s="436"/>
      <c r="E621" s="435" t="s">
        <v>641</v>
      </c>
      <c r="F621" s="435" t="s">
        <v>268</v>
      </c>
    </row>
    <row r="622" spans="2:6">
      <c r="B622" s="435"/>
      <c r="C622" s="435"/>
      <c r="D622" s="436"/>
      <c r="E622" s="435" t="s">
        <v>641</v>
      </c>
      <c r="F622" s="435" t="s">
        <v>268</v>
      </c>
    </row>
    <row r="623" spans="2:6">
      <c r="B623" s="435"/>
      <c r="C623" s="435"/>
      <c r="D623" s="436"/>
      <c r="E623" s="435" t="s">
        <v>641</v>
      </c>
      <c r="F623" s="435" t="s">
        <v>268</v>
      </c>
    </row>
    <row r="624" spans="2:6">
      <c r="B624" s="435"/>
      <c r="C624" s="435"/>
      <c r="D624" s="436"/>
      <c r="E624" s="435" t="s">
        <v>641</v>
      </c>
      <c r="F624" s="435" t="s">
        <v>268</v>
      </c>
    </row>
    <row r="625" spans="2:6">
      <c r="B625" s="435"/>
      <c r="C625" s="435"/>
      <c r="D625" s="436"/>
      <c r="E625" s="435" t="s">
        <v>641</v>
      </c>
      <c r="F625" s="435" t="s">
        <v>268</v>
      </c>
    </row>
    <row r="626" spans="2:6">
      <c r="B626" s="435"/>
      <c r="C626" s="435"/>
      <c r="D626" s="436"/>
      <c r="E626" s="435" t="s">
        <v>641</v>
      </c>
      <c r="F626" s="435" t="s">
        <v>268</v>
      </c>
    </row>
    <row r="627" spans="2:6">
      <c r="B627" s="435"/>
      <c r="C627" s="435"/>
      <c r="D627" s="436"/>
      <c r="E627" s="435" t="s">
        <v>641</v>
      </c>
      <c r="F627" s="435" t="s">
        <v>268</v>
      </c>
    </row>
    <row r="628" spans="2:6">
      <c r="B628" s="435"/>
      <c r="C628" s="435"/>
      <c r="D628" s="436"/>
      <c r="E628" s="435" t="s">
        <v>641</v>
      </c>
      <c r="F628" s="435" t="s">
        <v>268</v>
      </c>
    </row>
    <row r="629" spans="2:6">
      <c r="B629" s="435"/>
      <c r="C629" s="435"/>
      <c r="D629" s="436"/>
      <c r="E629" s="435" t="s">
        <v>641</v>
      </c>
      <c r="F629" s="435" t="s">
        <v>268</v>
      </c>
    </row>
    <row r="630" spans="2:6">
      <c r="B630" s="435"/>
      <c r="C630" s="435"/>
      <c r="D630" s="436"/>
      <c r="E630" s="435" t="s">
        <v>641</v>
      </c>
      <c r="F630" s="435" t="s">
        <v>268</v>
      </c>
    </row>
    <row r="631" spans="2:6">
      <c r="B631" s="435"/>
      <c r="C631" s="435"/>
      <c r="D631" s="436"/>
      <c r="E631" s="435" t="s">
        <v>641</v>
      </c>
      <c r="F631" s="435" t="s">
        <v>268</v>
      </c>
    </row>
    <row r="632" spans="2:6">
      <c r="B632" s="435"/>
      <c r="C632" s="435"/>
      <c r="D632" s="436"/>
      <c r="E632" s="435" t="s">
        <v>641</v>
      </c>
      <c r="F632" s="435" t="s">
        <v>268</v>
      </c>
    </row>
    <row r="633" spans="2:6">
      <c r="B633" s="435"/>
      <c r="C633" s="435"/>
      <c r="D633" s="436"/>
      <c r="E633" s="435" t="s">
        <v>641</v>
      </c>
      <c r="F633" s="435" t="s">
        <v>268</v>
      </c>
    </row>
    <row r="634" spans="2:6">
      <c r="B634" s="435"/>
      <c r="C634" s="435"/>
      <c r="D634" s="436"/>
      <c r="E634" s="435" t="s">
        <v>641</v>
      </c>
      <c r="F634" s="435" t="s">
        <v>268</v>
      </c>
    </row>
    <row r="635" spans="2:6">
      <c r="B635" s="435"/>
      <c r="C635" s="435"/>
      <c r="D635" s="436"/>
      <c r="E635" s="435" t="s">
        <v>641</v>
      </c>
      <c r="F635" s="435" t="s">
        <v>268</v>
      </c>
    </row>
    <row r="636" spans="2:6">
      <c r="B636" s="435"/>
      <c r="C636" s="435"/>
      <c r="D636" s="436"/>
      <c r="E636" s="435" t="s">
        <v>641</v>
      </c>
      <c r="F636" s="435" t="s">
        <v>268</v>
      </c>
    </row>
    <row r="637" spans="2:6">
      <c r="B637" s="435"/>
      <c r="C637" s="435"/>
      <c r="D637" s="436"/>
      <c r="E637" s="435" t="s">
        <v>641</v>
      </c>
      <c r="F637" s="435" t="s">
        <v>268</v>
      </c>
    </row>
    <row r="638" spans="2:6">
      <c r="B638" s="435"/>
      <c r="C638" s="435"/>
      <c r="D638" s="436"/>
      <c r="E638" s="435" t="s">
        <v>641</v>
      </c>
      <c r="F638" s="435" t="s">
        <v>268</v>
      </c>
    </row>
    <row r="639" spans="2:6">
      <c r="B639" s="435"/>
      <c r="C639" s="435"/>
      <c r="D639" s="436"/>
      <c r="E639" s="435" t="s">
        <v>641</v>
      </c>
      <c r="F639" s="435" t="s">
        <v>268</v>
      </c>
    </row>
    <row r="640" spans="2:6">
      <c r="B640" s="435"/>
      <c r="C640" s="435"/>
      <c r="D640" s="436"/>
      <c r="E640" s="435" t="s">
        <v>641</v>
      </c>
      <c r="F640" s="435" t="s">
        <v>268</v>
      </c>
    </row>
    <row r="641" spans="2:6">
      <c r="B641" s="435"/>
      <c r="C641" s="435"/>
      <c r="D641" s="436"/>
      <c r="E641" s="435" t="s">
        <v>641</v>
      </c>
      <c r="F641" s="435" t="s">
        <v>268</v>
      </c>
    </row>
    <row r="642" spans="2:6">
      <c r="B642" s="435"/>
      <c r="C642" s="435"/>
      <c r="D642" s="436"/>
      <c r="E642" s="435" t="s">
        <v>641</v>
      </c>
      <c r="F642" s="435" t="s">
        <v>268</v>
      </c>
    </row>
    <row r="643" spans="2:6">
      <c r="B643" s="435"/>
      <c r="C643" s="435"/>
      <c r="D643" s="436"/>
      <c r="E643" s="435" t="s">
        <v>641</v>
      </c>
      <c r="F643" s="435" t="s">
        <v>268</v>
      </c>
    </row>
    <row r="644" spans="2:6">
      <c r="B644" s="435"/>
      <c r="C644" s="435"/>
      <c r="D644" s="436"/>
      <c r="E644" s="435" t="s">
        <v>641</v>
      </c>
      <c r="F644" s="435" t="s">
        <v>268</v>
      </c>
    </row>
    <row r="645" spans="2:6">
      <c r="B645" s="435">
        <v>1</v>
      </c>
      <c r="C645" s="435">
        <v>51</v>
      </c>
      <c r="D645" s="436">
        <v>5101</v>
      </c>
      <c r="E645" s="435" t="s">
        <v>642</v>
      </c>
      <c r="F645" s="435" t="s">
        <v>11974</v>
      </c>
    </row>
    <row r="646" spans="2:6">
      <c r="B646" s="435">
        <v>2</v>
      </c>
      <c r="C646" s="435">
        <v>51</v>
      </c>
      <c r="D646" s="436">
        <v>5102</v>
      </c>
      <c r="E646" s="435" t="s">
        <v>642</v>
      </c>
      <c r="F646" s="435" t="s">
        <v>11975</v>
      </c>
    </row>
    <row r="647" spans="2:6">
      <c r="B647" s="435">
        <v>3</v>
      </c>
      <c r="C647" s="435">
        <v>51</v>
      </c>
      <c r="D647" s="436">
        <v>5103</v>
      </c>
      <c r="E647" s="435" t="s">
        <v>642</v>
      </c>
      <c r="F647" s="435" t="s">
        <v>11976</v>
      </c>
    </row>
    <row r="648" spans="2:6">
      <c r="B648" s="435">
        <v>4</v>
      </c>
      <c r="C648" s="435">
        <v>51</v>
      </c>
      <c r="D648" s="436">
        <v>5104</v>
      </c>
      <c r="E648" s="435" t="s">
        <v>642</v>
      </c>
      <c r="F648" s="435" t="s">
        <v>11977</v>
      </c>
    </row>
    <row r="649" spans="2:6">
      <c r="B649" s="435">
        <v>5</v>
      </c>
      <c r="C649" s="435">
        <v>51</v>
      </c>
      <c r="D649" s="436">
        <v>5105</v>
      </c>
      <c r="E649" s="435" t="s">
        <v>642</v>
      </c>
      <c r="F649" s="435" t="s">
        <v>11978</v>
      </c>
    </row>
    <row r="650" spans="2:6">
      <c r="B650" s="435">
        <v>6</v>
      </c>
      <c r="C650" s="435">
        <v>51</v>
      </c>
      <c r="D650" s="436">
        <v>5106</v>
      </c>
      <c r="E650" s="435" t="s">
        <v>642</v>
      </c>
      <c r="F650" s="435" t="s">
        <v>11979</v>
      </c>
    </row>
    <row r="651" spans="2:6">
      <c r="B651" s="435">
        <v>7</v>
      </c>
      <c r="C651" s="435">
        <v>51</v>
      </c>
      <c r="D651" s="436">
        <v>5107</v>
      </c>
      <c r="E651" s="435" t="s">
        <v>642</v>
      </c>
      <c r="F651" s="435" t="s">
        <v>11980</v>
      </c>
    </row>
    <row r="652" spans="2:6">
      <c r="B652" s="435">
        <v>8</v>
      </c>
      <c r="C652" s="435">
        <v>51</v>
      </c>
      <c r="D652" s="436">
        <v>5108</v>
      </c>
      <c r="E652" s="435" t="s">
        <v>642</v>
      </c>
      <c r="F652" s="435" t="s">
        <v>11981</v>
      </c>
    </row>
    <row r="653" spans="2:6">
      <c r="B653" s="435">
        <v>9</v>
      </c>
      <c r="C653" s="435">
        <v>51</v>
      </c>
      <c r="D653" s="436">
        <v>5171</v>
      </c>
      <c r="E653" s="435" t="s">
        <v>642</v>
      </c>
      <c r="F653" s="435" t="s">
        <v>11982</v>
      </c>
    </row>
    <row r="654" spans="2:6">
      <c r="B654" s="435"/>
      <c r="C654" s="435"/>
      <c r="D654" s="436"/>
      <c r="E654" s="435" t="s">
        <v>642</v>
      </c>
      <c r="F654" s="435" t="s">
        <v>268</v>
      </c>
    </row>
    <row r="655" spans="2:6">
      <c r="B655" s="435"/>
      <c r="C655" s="435"/>
      <c r="D655" s="436"/>
      <c r="E655" s="435" t="s">
        <v>642</v>
      </c>
      <c r="F655" s="435" t="s">
        <v>268</v>
      </c>
    </row>
    <row r="656" spans="2:6">
      <c r="B656" s="435"/>
      <c r="C656" s="435"/>
      <c r="D656" s="436"/>
      <c r="E656" s="435" t="s">
        <v>642</v>
      </c>
      <c r="F656" s="435" t="s">
        <v>268</v>
      </c>
    </row>
    <row r="657" spans="2:6">
      <c r="B657" s="435"/>
      <c r="C657" s="435"/>
      <c r="D657" s="436"/>
      <c r="E657" s="435" t="s">
        <v>642</v>
      </c>
      <c r="F657" s="435" t="s">
        <v>268</v>
      </c>
    </row>
    <row r="658" spans="2:6">
      <c r="B658" s="435"/>
      <c r="C658" s="435"/>
      <c r="D658" s="436"/>
      <c r="E658" s="435" t="s">
        <v>642</v>
      </c>
      <c r="F658" s="435" t="s">
        <v>268</v>
      </c>
    </row>
    <row r="659" spans="2:6">
      <c r="B659" s="435"/>
      <c r="C659" s="435"/>
      <c r="D659" s="436"/>
      <c r="E659" s="435" t="s">
        <v>642</v>
      </c>
      <c r="F659" s="435" t="s">
        <v>268</v>
      </c>
    </row>
    <row r="660" spans="2:6">
      <c r="B660" s="435"/>
      <c r="C660" s="435"/>
      <c r="D660" s="436"/>
      <c r="E660" s="435" t="s">
        <v>642</v>
      </c>
      <c r="F660" s="435" t="s">
        <v>268</v>
      </c>
    </row>
    <row r="661" spans="2:6">
      <c r="B661" s="435"/>
      <c r="C661" s="435"/>
      <c r="D661" s="436"/>
      <c r="E661" s="435" t="s">
        <v>642</v>
      </c>
      <c r="F661" s="435" t="s">
        <v>268</v>
      </c>
    </row>
    <row r="662" spans="2:6">
      <c r="B662" s="435"/>
      <c r="C662" s="435"/>
      <c r="D662" s="436"/>
      <c r="E662" s="435" t="s">
        <v>642</v>
      </c>
      <c r="F662" s="435" t="s">
        <v>268</v>
      </c>
    </row>
    <row r="663" spans="2:6">
      <c r="B663" s="435"/>
      <c r="C663" s="435"/>
      <c r="D663" s="436"/>
      <c r="E663" s="435" t="s">
        <v>642</v>
      </c>
      <c r="F663" s="435" t="s">
        <v>268</v>
      </c>
    </row>
    <row r="664" spans="2:6">
      <c r="B664" s="435"/>
      <c r="C664" s="435"/>
      <c r="D664" s="436"/>
      <c r="E664" s="435" t="s">
        <v>642</v>
      </c>
      <c r="F664" s="435" t="s">
        <v>268</v>
      </c>
    </row>
    <row r="665" spans="2:6">
      <c r="B665" s="435"/>
      <c r="C665" s="435"/>
      <c r="D665" s="436"/>
      <c r="E665" s="435" t="s">
        <v>642</v>
      </c>
      <c r="F665" s="435" t="s">
        <v>268</v>
      </c>
    </row>
    <row r="666" spans="2:6">
      <c r="B666" s="435"/>
      <c r="C666" s="435"/>
      <c r="D666" s="436"/>
      <c r="E666" s="435" t="s">
        <v>642</v>
      </c>
      <c r="F666" s="435" t="s">
        <v>268</v>
      </c>
    </row>
    <row r="667" spans="2:6">
      <c r="B667" s="435"/>
      <c r="C667" s="435"/>
      <c r="D667" s="436"/>
      <c r="E667" s="435" t="s">
        <v>642</v>
      </c>
      <c r="F667" s="435" t="s">
        <v>268</v>
      </c>
    </row>
    <row r="668" spans="2:6">
      <c r="B668" s="435"/>
      <c r="C668" s="435"/>
      <c r="D668" s="436"/>
      <c r="E668" s="435" t="s">
        <v>642</v>
      </c>
      <c r="F668" s="435" t="s">
        <v>268</v>
      </c>
    </row>
    <row r="669" spans="2:6">
      <c r="B669" s="435"/>
      <c r="C669" s="435"/>
      <c r="D669" s="436"/>
      <c r="E669" s="435" t="s">
        <v>642</v>
      </c>
      <c r="F669" s="435" t="s">
        <v>268</v>
      </c>
    </row>
    <row r="670" spans="2:6">
      <c r="B670" s="435"/>
      <c r="C670" s="435"/>
      <c r="D670" s="436"/>
      <c r="E670" s="435" t="s">
        <v>642</v>
      </c>
      <c r="F670" s="435" t="s">
        <v>268</v>
      </c>
    </row>
    <row r="671" spans="2:6">
      <c r="B671" s="435"/>
      <c r="C671" s="435"/>
      <c r="D671" s="436"/>
      <c r="E671" s="435" t="s">
        <v>642</v>
      </c>
      <c r="F671" s="435" t="s">
        <v>268</v>
      </c>
    </row>
    <row r="672" spans="2:6">
      <c r="B672" s="435"/>
      <c r="C672" s="435"/>
      <c r="D672" s="436"/>
      <c r="E672" s="435" t="s">
        <v>642</v>
      </c>
      <c r="F672" s="435" t="s">
        <v>268</v>
      </c>
    </row>
    <row r="673" spans="2:6">
      <c r="B673" s="435"/>
      <c r="C673" s="435"/>
      <c r="D673" s="436"/>
      <c r="E673" s="435" t="s">
        <v>642</v>
      </c>
      <c r="F673" s="435" t="s">
        <v>268</v>
      </c>
    </row>
    <row r="674" spans="2:6">
      <c r="B674" s="435"/>
      <c r="C674" s="435"/>
      <c r="D674" s="436"/>
      <c r="E674" s="435" t="s">
        <v>642</v>
      </c>
      <c r="F674" s="435" t="s">
        <v>268</v>
      </c>
    </row>
    <row r="675" spans="2:6">
      <c r="B675" s="435"/>
      <c r="C675" s="435"/>
      <c r="D675" s="436"/>
      <c r="E675" s="435" t="s">
        <v>642</v>
      </c>
      <c r="F675" s="435" t="s">
        <v>268</v>
      </c>
    </row>
    <row r="676" spans="2:6">
      <c r="B676" s="435"/>
      <c r="C676" s="435"/>
      <c r="D676" s="436"/>
      <c r="E676" s="435" t="s">
        <v>642</v>
      </c>
      <c r="F676" s="435" t="s">
        <v>268</v>
      </c>
    </row>
    <row r="677" spans="2:6">
      <c r="B677" s="435"/>
      <c r="C677" s="435"/>
      <c r="D677" s="436"/>
      <c r="E677" s="435" t="s">
        <v>642</v>
      </c>
      <c r="F677" s="435" t="s">
        <v>268</v>
      </c>
    </row>
    <row r="678" spans="2:6">
      <c r="B678" s="435"/>
      <c r="C678" s="435"/>
      <c r="D678" s="436"/>
      <c r="E678" s="435" t="s">
        <v>642</v>
      </c>
      <c r="F678" s="435" t="s">
        <v>268</v>
      </c>
    </row>
    <row r="679" spans="2:6">
      <c r="B679" s="435"/>
      <c r="C679" s="435"/>
      <c r="D679" s="436"/>
      <c r="E679" s="435" t="s">
        <v>642</v>
      </c>
      <c r="F679" s="435" t="s">
        <v>268</v>
      </c>
    </row>
    <row r="680" spans="2:6">
      <c r="B680" s="435"/>
      <c r="C680" s="435"/>
      <c r="D680" s="436"/>
      <c r="E680" s="435" t="s">
        <v>642</v>
      </c>
      <c r="F680" s="435" t="s">
        <v>268</v>
      </c>
    </row>
    <row r="681" spans="2:6">
      <c r="B681" s="435"/>
      <c r="C681" s="435"/>
      <c r="D681" s="436"/>
      <c r="E681" s="435" t="s">
        <v>642</v>
      </c>
      <c r="F681" s="435" t="s">
        <v>268</v>
      </c>
    </row>
    <row r="682" spans="2:6">
      <c r="B682" s="435"/>
      <c r="C682" s="435"/>
      <c r="D682" s="436"/>
      <c r="E682" s="435" t="s">
        <v>642</v>
      </c>
      <c r="F682" s="435" t="s">
        <v>268</v>
      </c>
    </row>
    <row r="683" spans="2:6">
      <c r="B683" s="435"/>
      <c r="C683" s="435"/>
      <c r="D683" s="436"/>
      <c r="E683" s="435" t="s">
        <v>642</v>
      </c>
      <c r="F683" s="435" t="s">
        <v>268</v>
      </c>
    </row>
    <row r="684" spans="2:6">
      <c r="B684" s="435"/>
      <c r="C684" s="435"/>
      <c r="D684" s="436"/>
      <c r="E684" s="435" t="s">
        <v>642</v>
      </c>
      <c r="F684" s="435" t="s">
        <v>268</v>
      </c>
    </row>
    <row r="685" spans="2:6">
      <c r="B685" s="435">
        <v>1</v>
      </c>
      <c r="C685" s="435">
        <v>52</v>
      </c>
      <c r="D685" s="436">
        <v>5201</v>
      </c>
      <c r="E685" s="435" t="s">
        <v>643</v>
      </c>
      <c r="F685" s="435" t="s">
        <v>11651</v>
      </c>
    </row>
    <row r="686" spans="2:6">
      <c r="B686" s="435">
        <v>2</v>
      </c>
      <c r="C686" s="435">
        <v>52</v>
      </c>
      <c r="D686" s="436">
        <v>5202</v>
      </c>
      <c r="E686" s="435" t="s">
        <v>643</v>
      </c>
      <c r="F686" s="435" t="s">
        <v>11652</v>
      </c>
    </row>
    <row r="687" spans="2:6">
      <c r="B687" s="435">
        <v>3</v>
      </c>
      <c r="C687" s="435">
        <v>52</v>
      </c>
      <c r="D687" s="436">
        <v>5203</v>
      </c>
      <c r="E687" s="435" t="s">
        <v>643</v>
      </c>
      <c r="F687" s="435" t="s">
        <v>11653</v>
      </c>
    </row>
    <row r="688" spans="2:6">
      <c r="B688" s="435">
        <v>4</v>
      </c>
      <c r="C688" s="435">
        <v>52</v>
      </c>
      <c r="D688" s="436">
        <v>5204</v>
      </c>
      <c r="E688" s="435" t="s">
        <v>643</v>
      </c>
      <c r="F688" s="435" t="s">
        <v>11654</v>
      </c>
    </row>
    <row r="689" spans="2:6">
      <c r="B689" s="435">
        <v>5</v>
      </c>
      <c r="C689" s="435">
        <v>52</v>
      </c>
      <c r="D689" s="436">
        <v>5205</v>
      </c>
      <c r="E689" s="435" t="s">
        <v>643</v>
      </c>
      <c r="F689" s="435" t="s">
        <v>11655</v>
      </c>
    </row>
    <row r="690" spans="2:6">
      <c r="B690" s="435">
        <v>6</v>
      </c>
      <c r="C690" s="435">
        <v>52</v>
      </c>
      <c r="D690" s="436">
        <v>5206</v>
      </c>
      <c r="E690" s="435" t="s">
        <v>643</v>
      </c>
      <c r="F690" s="435" t="s">
        <v>11656</v>
      </c>
    </row>
    <row r="691" spans="2:6">
      <c r="B691" s="435">
        <v>7</v>
      </c>
      <c r="C691" s="435">
        <v>52</v>
      </c>
      <c r="D691" s="436">
        <v>5207</v>
      </c>
      <c r="E691" s="435" t="s">
        <v>643</v>
      </c>
      <c r="F691" s="435" t="s">
        <v>11657</v>
      </c>
    </row>
    <row r="692" spans="2:6">
      <c r="B692" s="435">
        <v>8</v>
      </c>
      <c r="C692" s="435">
        <v>52</v>
      </c>
      <c r="D692" s="436">
        <v>5208</v>
      </c>
      <c r="E692" s="435" t="s">
        <v>643</v>
      </c>
      <c r="F692" s="435" t="s">
        <v>11658</v>
      </c>
    </row>
    <row r="693" spans="2:6">
      <c r="B693" s="435">
        <v>9</v>
      </c>
      <c r="C693" s="435">
        <v>52</v>
      </c>
      <c r="D693" s="436">
        <v>5271</v>
      </c>
      <c r="E693" s="435" t="s">
        <v>643</v>
      </c>
      <c r="F693" s="435" t="s">
        <v>11659</v>
      </c>
    </row>
    <row r="694" spans="2:6">
      <c r="B694" s="435">
        <v>10</v>
      </c>
      <c r="C694" s="435">
        <v>52</v>
      </c>
      <c r="D694" s="436">
        <v>5272</v>
      </c>
      <c r="E694" s="435" t="s">
        <v>643</v>
      </c>
      <c r="F694" s="435" t="s">
        <v>11660</v>
      </c>
    </row>
    <row r="695" spans="2:6">
      <c r="B695" s="435"/>
      <c r="C695" s="435"/>
      <c r="D695" s="436"/>
      <c r="E695" s="435" t="s">
        <v>643</v>
      </c>
      <c r="F695" s="435" t="s">
        <v>268</v>
      </c>
    </row>
    <row r="696" spans="2:6">
      <c r="B696" s="435"/>
      <c r="C696" s="435"/>
      <c r="D696" s="436"/>
      <c r="E696" s="435" t="s">
        <v>643</v>
      </c>
      <c r="F696" s="435" t="s">
        <v>268</v>
      </c>
    </row>
    <row r="697" spans="2:6">
      <c r="B697" s="435"/>
      <c r="C697" s="435"/>
      <c r="D697" s="436"/>
      <c r="E697" s="435" t="s">
        <v>643</v>
      </c>
      <c r="F697" s="435" t="s">
        <v>268</v>
      </c>
    </row>
    <row r="698" spans="2:6">
      <c r="B698" s="435"/>
      <c r="C698" s="435"/>
      <c r="D698" s="436"/>
      <c r="E698" s="435" t="s">
        <v>643</v>
      </c>
      <c r="F698" s="435" t="s">
        <v>268</v>
      </c>
    </row>
    <row r="699" spans="2:6">
      <c r="B699" s="435"/>
      <c r="C699" s="435"/>
      <c r="D699" s="436"/>
      <c r="E699" s="435" t="s">
        <v>643</v>
      </c>
      <c r="F699" s="435" t="s">
        <v>268</v>
      </c>
    </row>
    <row r="700" spans="2:6">
      <c r="B700" s="435"/>
      <c r="C700" s="435"/>
      <c r="D700" s="436"/>
      <c r="E700" s="435" t="s">
        <v>643</v>
      </c>
      <c r="F700" s="435" t="s">
        <v>268</v>
      </c>
    </row>
    <row r="701" spans="2:6">
      <c r="B701" s="435"/>
      <c r="C701" s="435"/>
      <c r="D701" s="436"/>
      <c r="E701" s="435" t="s">
        <v>643</v>
      </c>
      <c r="F701" s="435" t="s">
        <v>268</v>
      </c>
    </row>
    <row r="702" spans="2:6">
      <c r="B702" s="435"/>
      <c r="C702" s="435"/>
      <c r="D702" s="436"/>
      <c r="E702" s="435" t="s">
        <v>643</v>
      </c>
      <c r="F702" s="435" t="s">
        <v>268</v>
      </c>
    </row>
    <row r="703" spans="2:6">
      <c r="B703" s="435"/>
      <c r="C703" s="435"/>
      <c r="D703" s="436"/>
      <c r="E703" s="435" t="s">
        <v>643</v>
      </c>
      <c r="F703" s="435" t="s">
        <v>268</v>
      </c>
    </row>
    <row r="704" spans="2:6">
      <c r="B704" s="435"/>
      <c r="C704" s="435"/>
      <c r="D704" s="436"/>
      <c r="E704" s="435" t="s">
        <v>643</v>
      </c>
      <c r="F704" s="435" t="s">
        <v>268</v>
      </c>
    </row>
    <row r="705" spans="2:6">
      <c r="B705" s="435"/>
      <c r="C705" s="435"/>
      <c r="D705" s="436"/>
      <c r="E705" s="435" t="s">
        <v>643</v>
      </c>
      <c r="F705" s="435" t="s">
        <v>268</v>
      </c>
    </row>
    <row r="706" spans="2:6">
      <c r="B706" s="435"/>
      <c r="C706" s="435"/>
      <c r="D706" s="436"/>
      <c r="E706" s="435" t="s">
        <v>643</v>
      </c>
      <c r="F706" s="435" t="s">
        <v>268</v>
      </c>
    </row>
    <row r="707" spans="2:6">
      <c r="B707" s="435"/>
      <c r="C707" s="435"/>
      <c r="D707" s="436"/>
      <c r="E707" s="435" t="s">
        <v>643</v>
      </c>
      <c r="F707" s="435" t="s">
        <v>268</v>
      </c>
    </row>
    <row r="708" spans="2:6">
      <c r="B708" s="435"/>
      <c r="C708" s="435"/>
      <c r="D708" s="436"/>
      <c r="E708" s="435" t="s">
        <v>643</v>
      </c>
      <c r="F708" s="435" t="s">
        <v>268</v>
      </c>
    </row>
    <row r="709" spans="2:6">
      <c r="B709" s="435"/>
      <c r="C709" s="435"/>
      <c r="D709" s="436"/>
      <c r="E709" s="435" t="s">
        <v>643</v>
      </c>
      <c r="F709" s="435" t="s">
        <v>268</v>
      </c>
    </row>
    <row r="710" spans="2:6">
      <c r="B710" s="435"/>
      <c r="C710" s="435"/>
      <c r="D710" s="436"/>
      <c r="E710" s="435" t="s">
        <v>643</v>
      </c>
      <c r="F710" s="435" t="s">
        <v>268</v>
      </c>
    </row>
    <row r="711" spans="2:6">
      <c r="B711" s="435"/>
      <c r="C711" s="435"/>
      <c r="D711" s="436"/>
      <c r="E711" s="435" t="s">
        <v>643</v>
      </c>
      <c r="F711" s="435" t="s">
        <v>268</v>
      </c>
    </row>
    <row r="712" spans="2:6">
      <c r="B712" s="435"/>
      <c r="C712" s="435"/>
      <c r="D712" s="436"/>
      <c r="E712" s="435" t="s">
        <v>643</v>
      </c>
      <c r="F712" s="435" t="s">
        <v>268</v>
      </c>
    </row>
    <row r="713" spans="2:6">
      <c r="B713" s="435"/>
      <c r="C713" s="435"/>
      <c r="D713" s="436"/>
      <c r="E713" s="435" t="s">
        <v>643</v>
      </c>
      <c r="F713" s="435" t="s">
        <v>268</v>
      </c>
    </row>
    <row r="714" spans="2:6">
      <c r="B714" s="435"/>
      <c r="C714" s="435"/>
      <c r="D714" s="436"/>
      <c r="E714" s="435" t="s">
        <v>643</v>
      </c>
      <c r="F714" s="435" t="s">
        <v>268</v>
      </c>
    </row>
    <row r="715" spans="2:6">
      <c r="B715" s="435"/>
      <c r="C715" s="435"/>
      <c r="D715" s="436"/>
      <c r="E715" s="435" t="s">
        <v>643</v>
      </c>
      <c r="F715" s="435" t="s">
        <v>268</v>
      </c>
    </row>
    <row r="716" spans="2:6">
      <c r="B716" s="435"/>
      <c r="C716" s="435"/>
      <c r="D716" s="436"/>
      <c r="E716" s="435" t="s">
        <v>643</v>
      </c>
      <c r="F716" s="435" t="s">
        <v>268</v>
      </c>
    </row>
    <row r="717" spans="2:6">
      <c r="B717" s="435"/>
      <c r="C717" s="435"/>
      <c r="D717" s="436"/>
      <c r="E717" s="435" t="s">
        <v>643</v>
      </c>
      <c r="F717" s="435" t="s">
        <v>268</v>
      </c>
    </row>
    <row r="718" spans="2:6">
      <c r="B718" s="435"/>
      <c r="C718" s="435"/>
      <c r="D718" s="436"/>
      <c r="E718" s="435" t="s">
        <v>643</v>
      </c>
      <c r="F718" s="435" t="s">
        <v>268</v>
      </c>
    </row>
    <row r="719" spans="2:6">
      <c r="B719" s="435"/>
      <c r="C719" s="435"/>
      <c r="D719" s="436"/>
      <c r="E719" s="435" t="s">
        <v>643</v>
      </c>
      <c r="F719" s="435" t="s">
        <v>268</v>
      </c>
    </row>
    <row r="720" spans="2:6">
      <c r="B720" s="435"/>
      <c r="C720" s="435"/>
      <c r="D720" s="436"/>
      <c r="E720" s="435" t="s">
        <v>643</v>
      </c>
      <c r="F720" s="435" t="s">
        <v>268</v>
      </c>
    </row>
    <row r="721" spans="2:6">
      <c r="B721" s="435"/>
      <c r="C721" s="435"/>
      <c r="D721" s="436"/>
      <c r="E721" s="435" t="s">
        <v>643</v>
      </c>
      <c r="F721" s="435" t="s">
        <v>268</v>
      </c>
    </row>
    <row r="722" spans="2:6">
      <c r="B722" s="435"/>
      <c r="C722" s="435"/>
      <c r="D722" s="436"/>
      <c r="E722" s="435" t="s">
        <v>643</v>
      </c>
      <c r="F722" s="435" t="s">
        <v>268</v>
      </c>
    </row>
    <row r="723" spans="2:6">
      <c r="B723" s="435"/>
      <c r="C723" s="435"/>
      <c r="D723" s="436"/>
      <c r="E723" s="435" t="s">
        <v>643</v>
      </c>
      <c r="F723" s="435" t="s">
        <v>268</v>
      </c>
    </row>
    <row r="724" spans="2:6">
      <c r="B724" s="435"/>
      <c r="C724" s="435"/>
      <c r="D724" s="436"/>
      <c r="E724" s="435" t="s">
        <v>643</v>
      </c>
      <c r="F724" s="435" t="s">
        <v>268</v>
      </c>
    </row>
    <row r="725" spans="2:6">
      <c r="B725" s="435">
        <v>1</v>
      </c>
      <c r="C725" s="435">
        <v>53</v>
      </c>
      <c r="D725" s="436">
        <v>5301</v>
      </c>
      <c r="E725" s="435" t="s">
        <v>644</v>
      </c>
      <c r="F725" s="435" t="s">
        <v>11983</v>
      </c>
    </row>
    <row r="726" spans="2:6">
      <c r="B726" s="435">
        <v>2</v>
      </c>
      <c r="C726" s="435">
        <v>53</v>
      </c>
      <c r="D726" s="436">
        <v>5302</v>
      </c>
      <c r="E726" s="435" t="s">
        <v>644</v>
      </c>
      <c r="F726" s="435" t="s">
        <v>11984</v>
      </c>
    </row>
    <row r="727" spans="2:6">
      <c r="B727" s="435">
        <v>3</v>
      </c>
      <c r="C727" s="435">
        <v>53</v>
      </c>
      <c r="D727" s="436">
        <v>5303</v>
      </c>
      <c r="E727" s="435" t="s">
        <v>644</v>
      </c>
      <c r="F727" s="435" t="s">
        <v>11985</v>
      </c>
    </row>
    <row r="728" spans="2:6">
      <c r="B728" s="435">
        <v>4</v>
      </c>
      <c r="C728" s="435">
        <v>53</v>
      </c>
      <c r="D728" s="436">
        <v>5304</v>
      </c>
      <c r="E728" s="435" t="s">
        <v>644</v>
      </c>
      <c r="F728" s="435" t="s">
        <v>11986</v>
      </c>
    </row>
    <row r="729" spans="2:6">
      <c r="B729" s="435">
        <v>5</v>
      </c>
      <c r="C729" s="435">
        <v>53</v>
      </c>
      <c r="D729" s="436">
        <v>5305</v>
      </c>
      <c r="E729" s="435" t="s">
        <v>644</v>
      </c>
      <c r="F729" s="435" t="s">
        <v>11987</v>
      </c>
    </row>
    <row r="730" spans="2:6">
      <c r="B730" s="435">
        <v>6</v>
      </c>
      <c r="C730" s="435">
        <v>53</v>
      </c>
      <c r="D730" s="436">
        <v>5306</v>
      </c>
      <c r="E730" s="435" t="s">
        <v>644</v>
      </c>
      <c r="F730" s="435" t="s">
        <v>11988</v>
      </c>
    </row>
    <row r="731" spans="2:6">
      <c r="B731" s="435">
        <v>7</v>
      </c>
      <c r="C731" s="435">
        <v>53</v>
      </c>
      <c r="D731" s="436">
        <v>5307</v>
      </c>
      <c r="E731" s="435" t="s">
        <v>644</v>
      </c>
      <c r="F731" s="435" t="s">
        <v>11989</v>
      </c>
    </row>
    <row r="732" spans="2:6">
      <c r="B732" s="435">
        <v>8</v>
      </c>
      <c r="C732" s="435">
        <v>53</v>
      </c>
      <c r="D732" s="436">
        <v>5308</v>
      </c>
      <c r="E732" s="435" t="s">
        <v>644</v>
      </c>
      <c r="F732" s="435" t="s">
        <v>11990</v>
      </c>
    </row>
    <row r="733" spans="2:6">
      <c r="B733" s="435">
        <v>9</v>
      </c>
      <c r="C733" s="435">
        <v>53</v>
      </c>
      <c r="D733" s="436">
        <v>5309</v>
      </c>
      <c r="E733" s="435" t="s">
        <v>644</v>
      </c>
      <c r="F733" s="435" t="s">
        <v>11991</v>
      </c>
    </row>
    <row r="734" spans="2:6">
      <c r="B734" s="435">
        <v>10</v>
      </c>
      <c r="C734" s="435">
        <v>53</v>
      </c>
      <c r="D734" s="436">
        <v>5310</v>
      </c>
      <c r="E734" s="435" t="s">
        <v>644</v>
      </c>
      <c r="F734" s="435" t="s">
        <v>11992</v>
      </c>
    </row>
    <row r="735" spans="2:6">
      <c r="B735" s="435">
        <v>11</v>
      </c>
      <c r="C735" s="435">
        <v>53</v>
      </c>
      <c r="D735" s="436">
        <v>5311</v>
      </c>
      <c r="E735" s="435" t="s">
        <v>644</v>
      </c>
      <c r="F735" s="435" t="s">
        <v>11993</v>
      </c>
    </row>
    <row r="736" spans="2:6">
      <c r="B736" s="435">
        <v>12</v>
      </c>
      <c r="C736" s="435">
        <v>53</v>
      </c>
      <c r="D736" s="436">
        <v>5312</v>
      </c>
      <c r="E736" s="435" t="s">
        <v>644</v>
      </c>
      <c r="F736" s="435" t="s">
        <v>11994</v>
      </c>
    </row>
    <row r="737" spans="2:6">
      <c r="B737" s="435">
        <v>13</v>
      </c>
      <c r="C737" s="435">
        <v>53</v>
      </c>
      <c r="D737" s="436">
        <v>5313</v>
      </c>
      <c r="E737" s="435" t="s">
        <v>644</v>
      </c>
      <c r="F737" s="435" t="s">
        <v>11995</v>
      </c>
    </row>
    <row r="738" spans="2:6">
      <c r="B738" s="435">
        <v>14</v>
      </c>
      <c r="C738" s="435">
        <v>53</v>
      </c>
      <c r="D738" s="436">
        <v>5314</v>
      </c>
      <c r="E738" s="435" t="s">
        <v>644</v>
      </c>
      <c r="F738" s="435" t="s">
        <v>11996</v>
      </c>
    </row>
    <row r="739" spans="2:6">
      <c r="B739" s="435">
        <v>15</v>
      </c>
      <c r="C739" s="435">
        <v>53</v>
      </c>
      <c r="D739" s="436">
        <v>5315</v>
      </c>
      <c r="E739" s="435" t="s">
        <v>644</v>
      </c>
      <c r="F739" s="435" t="s">
        <v>11997</v>
      </c>
    </row>
    <row r="740" spans="2:6">
      <c r="B740" s="435">
        <v>16</v>
      </c>
      <c r="C740" s="435">
        <v>53</v>
      </c>
      <c r="D740" s="436">
        <v>5316</v>
      </c>
      <c r="E740" s="435" t="s">
        <v>644</v>
      </c>
      <c r="F740" s="435" t="s">
        <v>11998</v>
      </c>
    </row>
    <row r="741" spans="2:6">
      <c r="B741" s="435">
        <v>17</v>
      </c>
      <c r="C741" s="435">
        <v>53</v>
      </c>
      <c r="D741" s="436">
        <v>5317</v>
      </c>
      <c r="E741" s="435" t="s">
        <v>644</v>
      </c>
      <c r="F741" s="435" t="s">
        <v>11999</v>
      </c>
    </row>
    <row r="742" spans="2:6">
      <c r="B742" s="435">
        <v>18</v>
      </c>
      <c r="C742" s="435">
        <v>53</v>
      </c>
      <c r="D742" s="436">
        <v>5318</v>
      </c>
      <c r="E742" s="435" t="s">
        <v>644</v>
      </c>
      <c r="F742" s="435" t="s">
        <v>12000</v>
      </c>
    </row>
    <row r="743" spans="2:6">
      <c r="B743" s="435">
        <v>19</v>
      </c>
      <c r="C743" s="435">
        <v>53</v>
      </c>
      <c r="D743" s="436">
        <v>5319</v>
      </c>
      <c r="E743" s="435" t="s">
        <v>644</v>
      </c>
      <c r="F743" s="435" t="s">
        <v>12001</v>
      </c>
    </row>
    <row r="744" spans="2:6">
      <c r="B744" s="435">
        <v>20</v>
      </c>
      <c r="C744" s="435">
        <v>53</v>
      </c>
      <c r="D744" s="436">
        <v>5320</v>
      </c>
      <c r="E744" s="435" t="s">
        <v>644</v>
      </c>
      <c r="F744" s="435" t="s">
        <v>12002</v>
      </c>
    </row>
    <row r="745" spans="2:6">
      <c r="B745" s="435">
        <v>21</v>
      </c>
      <c r="C745" s="435">
        <v>53</v>
      </c>
      <c r="D745" s="436">
        <v>5321</v>
      </c>
      <c r="E745" s="435" t="s">
        <v>644</v>
      </c>
      <c r="F745" s="435" t="s">
        <v>12003</v>
      </c>
    </row>
    <row r="746" spans="2:6">
      <c r="B746" s="435">
        <v>22</v>
      </c>
      <c r="C746" s="435">
        <v>53</v>
      </c>
      <c r="D746" s="436">
        <v>5371</v>
      </c>
      <c r="E746" s="435" t="s">
        <v>644</v>
      </c>
      <c r="F746" s="435" t="s">
        <v>12004</v>
      </c>
    </row>
    <row r="747" spans="2:6">
      <c r="B747" s="435"/>
      <c r="C747" s="435"/>
      <c r="D747" s="436"/>
      <c r="E747" s="435" t="s">
        <v>644</v>
      </c>
      <c r="F747" s="435" t="s">
        <v>268</v>
      </c>
    </row>
    <row r="748" spans="2:6">
      <c r="B748" s="435"/>
      <c r="C748" s="435"/>
      <c r="D748" s="436"/>
      <c r="E748" s="435" t="s">
        <v>644</v>
      </c>
      <c r="F748" s="435" t="s">
        <v>268</v>
      </c>
    </row>
    <row r="749" spans="2:6">
      <c r="B749" s="435"/>
      <c r="C749" s="435"/>
      <c r="D749" s="436"/>
      <c r="E749" s="435" t="s">
        <v>644</v>
      </c>
      <c r="F749" s="435" t="s">
        <v>268</v>
      </c>
    </row>
    <row r="750" spans="2:6">
      <c r="B750" s="435"/>
      <c r="C750" s="435"/>
      <c r="D750" s="436"/>
      <c r="E750" s="435" t="s">
        <v>644</v>
      </c>
      <c r="F750" s="435" t="s">
        <v>268</v>
      </c>
    </row>
    <row r="751" spans="2:6">
      <c r="B751" s="435"/>
      <c r="C751" s="435"/>
      <c r="D751" s="436"/>
      <c r="E751" s="435" t="s">
        <v>644</v>
      </c>
      <c r="F751" s="435" t="s">
        <v>268</v>
      </c>
    </row>
    <row r="752" spans="2:6">
      <c r="B752" s="435"/>
      <c r="C752" s="435"/>
      <c r="D752" s="436"/>
      <c r="E752" s="435" t="s">
        <v>644</v>
      </c>
      <c r="F752" s="435" t="s">
        <v>268</v>
      </c>
    </row>
    <row r="753" spans="2:6">
      <c r="B753" s="435"/>
      <c r="C753" s="435"/>
      <c r="D753" s="436"/>
      <c r="E753" s="435" t="s">
        <v>644</v>
      </c>
      <c r="F753" s="435" t="s">
        <v>268</v>
      </c>
    </row>
    <row r="754" spans="2:6">
      <c r="B754" s="435"/>
      <c r="C754" s="435"/>
      <c r="D754" s="436"/>
      <c r="E754" s="435" t="s">
        <v>644</v>
      </c>
      <c r="F754" s="435" t="s">
        <v>268</v>
      </c>
    </row>
    <row r="755" spans="2:6">
      <c r="B755" s="435"/>
      <c r="C755" s="435"/>
      <c r="D755" s="436"/>
      <c r="E755" s="435" t="s">
        <v>644</v>
      </c>
      <c r="F755" s="435" t="s">
        <v>268</v>
      </c>
    </row>
    <row r="756" spans="2:6">
      <c r="B756" s="435"/>
      <c r="C756" s="435"/>
      <c r="D756" s="436"/>
      <c r="E756" s="435" t="s">
        <v>644</v>
      </c>
      <c r="F756" s="435" t="s">
        <v>268</v>
      </c>
    </row>
    <row r="757" spans="2:6">
      <c r="B757" s="435"/>
      <c r="C757" s="435"/>
      <c r="D757" s="436"/>
      <c r="E757" s="435" t="s">
        <v>644</v>
      </c>
      <c r="F757" s="435" t="s">
        <v>268</v>
      </c>
    </row>
    <row r="758" spans="2:6">
      <c r="B758" s="435"/>
      <c r="C758" s="435"/>
      <c r="D758" s="436"/>
      <c r="E758" s="435" t="s">
        <v>644</v>
      </c>
      <c r="F758" s="435" t="s">
        <v>268</v>
      </c>
    </row>
    <row r="759" spans="2:6">
      <c r="B759" s="435"/>
      <c r="C759" s="435"/>
      <c r="D759" s="436"/>
      <c r="E759" s="435" t="s">
        <v>644</v>
      </c>
      <c r="F759" s="435" t="s">
        <v>268</v>
      </c>
    </row>
    <row r="760" spans="2:6">
      <c r="B760" s="435"/>
      <c r="C760" s="435"/>
      <c r="D760" s="436"/>
      <c r="E760" s="435" t="s">
        <v>644</v>
      </c>
      <c r="F760" s="435" t="s">
        <v>268</v>
      </c>
    </row>
    <row r="761" spans="2:6">
      <c r="B761" s="435"/>
      <c r="C761" s="435"/>
      <c r="D761" s="436"/>
      <c r="E761" s="435" t="s">
        <v>644</v>
      </c>
      <c r="F761" s="435" t="s">
        <v>268</v>
      </c>
    </row>
    <row r="762" spans="2:6">
      <c r="B762" s="435"/>
      <c r="C762" s="435"/>
      <c r="D762" s="436"/>
      <c r="E762" s="435" t="s">
        <v>644</v>
      </c>
      <c r="F762" s="435" t="s">
        <v>268</v>
      </c>
    </row>
    <row r="763" spans="2:6">
      <c r="B763" s="435"/>
      <c r="C763" s="435"/>
      <c r="D763" s="436"/>
      <c r="E763" s="435" t="s">
        <v>644</v>
      </c>
      <c r="F763" s="435" t="s">
        <v>268</v>
      </c>
    </row>
    <row r="764" spans="2:6">
      <c r="B764" s="435"/>
      <c r="C764" s="435"/>
      <c r="D764" s="436"/>
      <c r="E764" s="435" t="s">
        <v>644</v>
      </c>
      <c r="F764" s="435" t="s">
        <v>268</v>
      </c>
    </row>
    <row r="765" spans="2:6">
      <c r="B765" s="435">
        <v>1</v>
      </c>
      <c r="C765" s="435">
        <v>61</v>
      </c>
      <c r="D765" s="436">
        <v>6101</v>
      </c>
      <c r="E765" s="435" t="s">
        <v>645</v>
      </c>
      <c r="F765" s="435" t="s">
        <v>12005</v>
      </c>
    </row>
    <row r="766" spans="2:6">
      <c r="B766" s="435">
        <v>2</v>
      </c>
      <c r="C766" s="435">
        <v>61</v>
      </c>
      <c r="D766" s="436">
        <v>6102</v>
      </c>
      <c r="E766" s="435" t="s">
        <v>645</v>
      </c>
      <c r="F766" s="435" t="s">
        <v>12006</v>
      </c>
    </row>
    <row r="767" spans="2:6">
      <c r="B767" s="435">
        <v>3</v>
      </c>
      <c r="C767" s="435">
        <v>61</v>
      </c>
      <c r="D767" s="436">
        <v>6103</v>
      </c>
      <c r="E767" s="435" t="s">
        <v>645</v>
      </c>
      <c r="F767" s="435" t="s">
        <v>12007</v>
      </c>
    </row>
    <row r="768" spans="2:6">
      <c r="B768" s="435">
        <v>4</v>
      </c>
      <c r="C768" s="435">
        <v>61</v>
      </c>
      <c r="D768" s="436">
        <v>6104</v>
      </c>
      <c r="E768" s="435" t="s">
        <v>645</v>
      </c>
      <c r="F768" s="435" t="s">
        <v>12270</v>
      </c>
    </row>
    <row r="769" spans="2:6">
      <c r="B769" s="435">
        <v>5</v>
      </c>
      <c r="C769" s="435">
        <v>61</v>
      </c>
      <c r="D769" s="436">
        <v>6105</v>
      </c>
      <c r="E769" s="435" t="s">
        <v>645</v>
      </c>
      <c r="F769" s="435" t="s">
        <v>12008</v>
      </c>
    </row>
    <row r="770" spans="2:6">
      <c r="B770" s="435">
        <v>6</v>
      </c>
      <c r="C770" s="435">
        <v>61</v>
      </c>
      <c r="D770" s="436">
        <v>6106</v>
      </c>
      <c r="E770" s="435" t="s">
        <v>645</v>
      </c>
      <c r="F770" s="435" t="s">
        <v>12009</v>
      </c>
    </row>
    <row r="771" spans="2:6">
      <c r="B771" s="435">
        <v>7</v>
      </c>
      <c r="C771" s="435">
        <v>61</v>
      </c>
      <c r="D771" s="436">
        <v>6107</v>
      </c>
      <c r="E771" s="435" t="s">
        <v>645</v>
      </c>
      <c r="F771" s="435" t="s">
        <v>12010</v>
      </c>
    </row>
    <row r="772" spans="2:6">
      <c r="B772" s="435">
        <v>8</v>
      </c>
      <c r="C772" s="435">
        <v>61</v>
      </c>
      <c r="D772" s="436">
        <v>6108</v>
      </c>
      <c r="E772" s="435" t="s">
        <v>645</v>
      </c>
      <c r="F772" s="435" t="s">
        <v>12011</v>
      </c>
    </row>
    <row r="773" spans="2:6">
      <c r="B773" s="435">
        <v>9</v>
      </c>
      <c r="C773" s="435">
        <v>61</v>
      </c>
      <c r="D773" s="436">
        <v>6109</v>
      </c>
      <c r="E773" s="435" t="s">
        <v>645</v>
      </c>
      <c r="F773" s="435" t="s">
        <v>12012</v>
      </c>
    </row>
    <row r="774" spans="2:6">
      <c r="B774" s="435">
        <v>10</v>
      </c>
      <c r="C774" s="435">
        <v>61</v>
      </c>
      <c r="D774" s="436">
        <v>6110</v>
      </c>
      <c r="E774" s="435" t="s">
        <v>645</v>
      </c>
      <c r="F774" s="435" t="s">
        <v>12013</v>
      </c>
    </row>
    <row r="775" spans="2:6">
      <c r="B775" s="435">
        <v>11</v>
      </c>
      <c r="C775" s="435">
        <v>61</v>
      </c>
      <c r="D775" s="436">
        <v>6111</v>
      </c>
      <c r="E775" s="435" t="s">
        <v>645</v>
      </c>
      <c r="F775" s="435" t="s">
        <v>12014</v>
      </c>
    </row>
    <row r="776" spans="2:6">
      <c r="B776" s="435">
        <v>12</v>
      </c>
      <c r="C776" s="435">
        <v>61</v>
      </c>
      <c r="D776" s="436">
        <v>6112</v>
      </c>
      <c r="E776" s="435" t="s">
        <v>645</v>
      </c>
      <c r="F776" s="435" t="s">
        <v>12015</v>
      </c>
    </row>
    <row r="777" spans="2:6">
      <c r="B777" s="435">
        <v>13</v>
      </c>
      <c r="C777" s="435">
        <v>61</v>
      </c>
      <c r="D777" s="436">
        <v>6171</v>
      </c>
      <c r="E777" s="435" t="s">
        <v>645</v>
      </c>
      <c r="F777" s="435" t="s">
        <v>12016</v>
      </c>
    </row>
    <row r="778" spans="2:6">
      <c r="B778" s="435">
        <v>14</v>
      </c>
      <c r="C778" s="435">
        <v>61</v>
      </c>
      <c r="D778" s="436">
        <v>6172</v>
      </c>
      <c r="E778" s="435" t="s">
        <v>645</v>
      </c>
      <c r="F778" s="435" t="s">
        <v>12017</v>
      </c>
    </row>
    <row r="779" spans="2:6">
      <c r="B779" s="435"/>
      <c r="C779" s="435"/>
      <c r="D779" s="436"/>
      <c r="E779" s="435" t="s">
        <v>645</v>
      </c>
      <c r="F779" s="435" t="s">
        <v>268</v>
      </c>
    </row>
    <row r="780" spans="2:6">
      <c r="B780" s="435"/>
      <c r="C780" s="435"/>
      <c r="D780" s="436"/>
      <c r="E780" s="435" t="s">
        <v>645</v>
      </c>
      <c r="F780" s="435" t="s">
        <v>268</v>
      </c>
    </row>
    <row r="781" spans="2:6">
      <c r="B781" s="435"/>
      <c r="C781" s="435"/>
      <c r="D781" s="436"/>
      <c r="E781" s="435" t="s">
        <v>645</v>
      </c>
      <c r="F781" s="435" t="s">
        <v>268</v>
      </c>
    </row>
    <row r="782" spans="2:6">
      <c r="B782" s="435"/>
      <c r="C782" s="435"/>
      <c r="D782" s="436"/>
      <c r="E782" s="435" t="s">
        <v>645</v>
      </c>
      <c r="F782" s="435" t="s">
        <v>268</v>
      </c>
    </row>
    <row r="783" spans="2:6">
      <c r="B783" s="435"/>
      <c r="C783" s="435"/>
      <c r="D783" s="436"/>
      <c r="E783" s="435" t="s">
        <v>645</v>
      </c>
      <c r="F783" s="435" t="s">
        <v>268</v>
      </c>
    </row>
    <row r="784" spans="2:6">
      <c r="B784" s="435"/>
      <c r="C784" s="435"/>
      <c r="D784" s="436"/>
      <c r="E784" s="435" t="s">
        <v>645</v>
      </c>
      <c r="F784" s="435" t="s">
        <v>268</v>
      </c>
    </row>
    <row r="785" spans="2:6">
      <c r="B785" s="435"/>
      <c r="C785" s="435"/>
      <c r="D785" s="436"/>
      <c r="E785" s="435" t="s">
        <v>645</v>
      </c>
      <c r="F785" s="435" t="s">
        <v>268</v>
      </c>
    </row>
    <row r="786" spans="2:6">
      <c r="B786" s="435"/>
      <c r="C786" s="435"/>
      <c r="D786" s="436"/>
      <c r="E786" s="435" t="s">
        <v>645</v>
      </c>
      <c r="F786" s="435" t="s">
        <v>268</v>
      </c>
    </row>
    <row r="787" spans="2:6">
      <c r="B787" s="435"/>
      <c r="C787" s="435"/>
      <c r="D787" s="436"/>
      <c r="E787" s="435" t="s">
        <v>645</v>
      </c>
      <c r="F787" s="435" t="s">
        <v>268</v>
      </c>
    </row>
    <row r="788" spans="2:6">
      <c r="B788" s="435"/>
      <c r="C788" s="435"/>
      <c r="D788" s="436"/>
      <c r="E788" s="435" t="s">
        <v>645</v>
      </c>
      <c r="F788" s="435" t="s">
        <v>268</v>
      </c>
    </row>
    <row r="789" spans="2:6">
      <c r="B789" s="435"/>
      <c r="C789" s="435"/>
      <c r="D789" s="436"/>
      <c r="E789" s="435" t="s">
        <v>645</v>
      </c>
      <c r="F789" s="435" t="s">
        <v>268</v>
      </c>
    </row>
    <row r="790" spans="2:6">
      <c r="B790" s="435"/>
      <c r="C790" s="435"/>
      <c r="D790" s="436"/>
      <c r="E790" s="435" t="s">
        <v>645</v>
      </c>
      <c r="F790" s="435" t="s">
        <v>268</v>
      </c>
    </row>
    <row r="791" spans="2:6">
      <c r="B791" s="435"/>
      <c r="C791" s="435"/>
      <c r="D791" s="436"/>
      <c r="E791" s="435" t="s">
        <v>645</v>
      </c>
      <c r="F791" s="435" t="s">
        <v>268</v>
      </c>
    </row>
    <row r="792" spans="2:6">
      <c r="B792" s="435"/>
      <c r="C792" s="435"/>
      <c r="D792" s="436"/>
      <c r="E792" s="435" t="s">
        <v>645</v>
      </c>
      <c r="F792" s="435" t="s">
        <v>268</v>
      </c>
    </row>
    <row r="793" spans="2:6">
      <c r="B793" s="435"/>
      <c r="C793" s="435"/>
      <c r="D793" s="436"/>
      <c r="E793" s="435" t="s">
        <v>645</v>
      </c>
      <c r="F793" s="435" t="s">
        <v>268</v>
      </c>
    </row>
    <row r="794" spans="2:6">
      <c r="B794" s="435"/>
      <c r="C794" s="435"/>
      <c r="D794" s="436"/>
      <c r="E794" s="435" t="s">
        <v>645</v>
      </c>
      <c r="F794" s="435" t="s">
        <v>268</v>
      </c>
    </row>
    <row r="795" spans="2:6">
      <c r="B795" s="435"/>
      <c r="C795" s="435"/>
      <c r="D795" s="436"/>
      <c r="E795" s="435" t="s">
        <v>645</v>
      </c>
      <c r="F795" s="435" t="s">
        <v>268</v>
      </c>
    </row>
    <row r="796" spans="2:6">
      <c r="B796" s="435"/>
      <c r="C796" s="435"/>
      <c r="D796" s="436"/>
      <c r="E796" s="435" t="s">
        <v>645</v>
      </c>
      <c r="F796" s="435" t="s">
        <v>268</v>
      </c>
    </row>
    <row r="797" spans="2:6">
      <c r="B797" s="435"/>
      <c r="C797" s="435"/>
      <c r="D797" s="436"/>
      <c r="E797" s="435" t="s">
        <v>645</v>
      </c>
      <c r="F797" s="435" t="s">
        <v>268</v>
      </c>
    </row>
    <row r="798" spans="2:6">
      <c r="B798" s="435"/>
      <c r="C798" s="435"/>
      <c r="D798" s="436"/>
      <c r="E798" s="435" t="s">
        <v>645</v>
      </c>
      <c r="F798" s="435" t="s">
        <v>268</v>
      </c>
    </row>
    <row r="799" spans="2:6">
      <c r="B799" s="435"/>
      <c r="C799" s="435"/>
      <c r="D799" s="436"/>
      <c r="E799" s="435" t="s">
        <v>645</v>
      </c>
      <c r="F799" s="435" t="s">
        <v>268</v>
      </c>
    </row>
    <row r="800" spans="2:6">
      <c r="B800" s="435"/>
      <c r="C800" s="435"/>
      <c r="D800" s="436"/>
      <c r="E800" s="435" t="s">
        <v>645</v>
      </c>
      <c r="F800" s="435" t="s">
        <v>268</v>
      </c>
    </row>
    <row r="801" spans="2:6">
      <c r="B801" s="435"/>
      <c r="C801" s="435"/>
      <c r="D801" s="436"/>
      <c r="E801" s="435" t="s">
        <v>645</v>
      </c>
      <c r="F801" s="435" t="s">
        <v>268</v>
      </c>
    </row>
    <row r="802" spans="2:6">
      <c r="B802" s="435"/>
      <c r="C802" s="435"/>
      <c r="D802" s="436"/>
      <c r="E802" s="435" t="s">
        <v>645</v>
      </c>
      <c r="F802" s="435" t="s">
        <v>268</v>
      </c>
    </row>
    <row r="803" spans="2:6">
      <c r="B803" s="435"/>
      <c r="C803" s="435"/>
      <c r="D803" s="436"/>
      <c r="E803" s="435" t="s">
        <v>645</v>
      </c>
      <c r="F803" s="435" t="s">
        <v>268</v>
      </c>
    </row>
    <row r="804" spans="2:6">
      <c r="B804" s="435"/>
      <c r="C804" s="435"/>
      <c r="D804" s="436"/>
      <c r="E804" s="435" t="s">
        <v>645</v>
      </c>
      <c r="F804" s="435" t="s">
        <v>268</v>
      </c>
    </row>
    <row r="805" spans="2:6">
      <c r="B805" s="435">
        <v>1</v>
      </c>
      <c r="C805" s="435">
        <v>62</v>
      </c>
      <c r="D805" s="436">
        <v>6201</v>
      </c>
      <c r="E805" s="435" t="s">
        <v>646</v>
      </c>
      <c r="F805" s="435" t="s">
        <v>12018</v>
      </c>
    </row>
    <row r="806" spans="2:6">
      <c r="B806" s="435">
        <v>2</v>
      </c>
      <c r="C806" s="435">
        <v>62</v>
      </c>
      <c r="D806" s="436">
        <v>6202</v>
      </c>
      <c r="E806" s="435" t="s">
        <v>646</v>
      </c>
      <c r="F806" s="435" t="s">
        <v>12019</v>
      </c>
    </row>
    <row r="807" spans="2:6">
      <c r="B807" s="435">
        <v>3</v>
      </c>
      <c r="C807" s="435">
        <v>62</v>
      </c>
      <c r="D807" s="436">
        <v>6203</v>
      </c>
      <c r="E807" s="435" t="s">
        <v>646</v>
      </c>
      <c r="F807" s="435" t="s">
        <v>12020</v>
      </c>
    </row>
    <row r="808" spans="2:6">
      <c r="B808" s="435">
        <v>4</v>
      </c>
      <c r="C808" s="435">
        <v>62</v>
      </c>
      <c r="D808" s="436">
        <v>6204</v>
      </c>
      <c r="E808" s="435" t="s">
        <v>646</v>
      </c>
      <c r="F808" s="435" t="s">
        <v>12021</v>
      </c>
    </row>
    <row r="809" spans="2:6">
      <c r="B809" s="435">
        <v>5</v>
      </c>
      <c r="C809" s="435">
        <v>62</v>
      </c>
      <c r="D809" s="436">
        <v>6205</v>
      </c>
      <c r="E809" s="435" t="s">
        <v>646</v>
      </c>
      <c r="F809" s="435" t="s">
        <v>12022</v>
      </c>
    </row>
    <row r="810" spans="2:6">
      <c r="B810" s="435">
        <v>6</v>
      </c>
      <c r="C810" s="435">
        <v>62</v>
      </c>
      <c r="D810" s="436">
        <v>6206</v>
      </c>
      <c r="E810" s="435" t="s">
        <v>646</v>
      </c>
      <c r="F810" s="435" t="s">
        <v>12023</v>
      </c>
    </row>
    <row r="811" spans="2:6">
      <c r="B811" s="435">
        <v>7</v>
      </c>
      <c r="C811" s="435">
        <v>62</v>
      </c>
      <c r="D811" s="436">
        <v>6207</v>
      </c>
      <c r="E811" s="435" t="s">
        <v>646</v>
      </c>
      <c r="F811" s="435" t="s">
        <v>12024</v>
      </c>
    </row>
    <row r="812" spans="2:6">
      <c r="B812" s="435">
        <v>8</v>
      </c>
      <c r="C812" s="435">
        <v>62</v>
      </c>
      <c r="D812" s="436">
        <v>6208</v>
      </c>
      <c r="E812" s="435" t="s">
        <v>646</v>
      </c>
      <c r="F812" s="435" t="s">
        <v>12025</v>
      </c>
    </row>
    <row r="813" spans="2:6">
      <c r="B813" s="435">
        <v>9</v>
      </c>
      <c r="C813" s="435">
        <v>62</v>
      </c>
      <c r="D813" s="436">
        <v>6209</v>
      </c>
      <c r="E813" s="435" t="s">
        <v>646</v>
      </c>
      <c r="F813" s="435" t="s">
        <v>12026</v>
      </c>
    </row>
    <row r="814" spans="2:6">
      <c r="B814" s="435">
        <v>10</v>
      </c>
      <c r="C814" s="435">
        <v>62</v>
      </c>
      <c r="D814" s="436">
        <v>6210</v>
      </c>
      <c r="E814" s="435" t="s">
        <v>646</v>
      </c>
      <c r="F814" s="435" t="s">
        <v>12027</v>
      </c>
    </row>
    <row r="815" spans="2:6">
      <c r="B815" s="435">
        <v>11</v>
      </c>
      <c r="C815" s="435">
        <v>62</v>
      </c>
      <c r="D815" s="436">
        <v>6211</v>
      </c>
      <c r="E815" s="435" t="s">
        <v>646</v>
      </c>
      <c r="F815" s="435" t="s">
        <v>12028</v>
      </c>
    </row>
    <row r="816" spans="2:6">
      <c r="B816" s="435">
        <v>12</v>
      </c>
      <c r="C816" s="435">
        <v>62</v>
      </c>
      <c r="D816" s="436">
        <v>6212</v>
      </c>
      <c r="E816" s="435" t="s">
        <v>646</v>
      </c>
      <c r="F816" s="435" t="s">
        <v>12029</v>
      </c>
    </row>
    <row r="817" spans="2:6">
      <c r="B817" s="435">
        <v>13</v>
      </c>
      <c r="C817" s="435">
        <v>62</v>
      </c>
      <c r="D817" s="436">
        <v>6213</v>
      </c>
      <c r="E817" s="435" t="s">
        <v>646</v>
      </c>
      <c r="F817" s="435" t="s">
        <v>12030</v>
      </c>
    </row>
    <row r="818" spans="2:6">
      <c r="B818" s="435">
        <v>14</v>
      </c>
      <c r="C818" s="435">
        <v>62</v>
      </c>
      <c r="D818" s="436">
        <v>6271</v>
      </c>
      <c r="E818" s="435" t="s">
        <v>646</v>
      </c>
      <c r="F818" s="435" t="s">
        <v>12031</v>
      </c>
    </row>
    <row r="819" spans="2:6">
      <c r="B819" s="435"/>
      <c r="C819" s="435"/>
      <c r="D819" s="436"/>
      <c r="E819" s="435" t="s">
        <v>646</v>
      </c>
      <c r="F819" s="435" t="s">
        <v>268</v>
      </c>
    </row>
    <row r="820" spans="2:6">
      <c r="B820" s="435"/>
      <c r="C820" s="435"/>
      <c r="D820" s="436"/>
      <c r="E820" s="435" t="s">
        <v>646</v>
      </c>
      <c r="F820" s="435" t="s">
        <v>268</v>
      </c>
    </row>
    <row r="821" spans="2:6">
      <c r="B821" s="435"/>
      <c r="C821" s="435"/>
      <c r="D821" s="436"/>
      <c r="E821" s="435" t="s">
        <v>646</v>
      </c>
      <c r="F821" s="435" t="s">
        <v>268</v>
      </c>
    </row>
    <row r="822" spans="2:6">
      <c r="B822" s="435"/>
      <c r="C822" s="435"/>
      <c r="D822" s="436"/>
      <c r="E822" s="435" t="s">
        <v>646</v>
      </c>
      <c r="F822" s="435" t="s">
        <v>268</v>
      </c>
    </row>
    <row r="823" spans="2:6">
      <c r="B823" s="435"/>
      <c r="C823" s="435"/>
      <c r="D823" s="436"/>
      <c r="E823" s="435" t="s">
        <v>646</v>
      </c>
      <c r="F823" s="435" t="s">
        <v>268</v>
      </c>
    </row>
    <row r="824" spans="2:6">
      <c r="B824" s="435"/>
      <c r="C824" s="435"/>
      <c r="D824" s="436"/>
      <c r="E824" s="435" t="s">
        <v>646</v>
      </c>
      <c r="F824" s="435" t="s">
        <v>268</v>
      </c>
    </row>
    <row r="825" spans="2:6">
      <c r="B825" s="435"/>
      <c r="C825" s="435"/>
      <c r="D825" s="436"/>
      <c r="E825" s="435" t="s">
        <v>646</v>
      </c>
      <c r="F825" s="435" t="s">
        <v>268</v>
      </c>
    </row>
    <row r="826" spans="2:6">
      <c r="B826" s="435"/>
      <c r="C826" s="435"/>
      <c r="D826" s="436"/>
      <c r="E826" s="435" t="s">
        <v>646</v>
      </c>
      <c r="F826" s="435" t="s">
        <v>268</v>
      </c>
    </row>
    <row r="827" spans="2:6">
      <c r="B827" s="435"/>
      <c r="C827" s="435"/>
      <c r="D827" s="436"/>
      <c r="E827" s="435" t="s">
        <v>646</v>
      </c>
      <c r="F827" s="435" t="s">
        <v>268</v>
      </c>
    </row>
    <row r="828" spans="2:6">
      <c r="B828" s="435"/>
      <c r="C828" s="435"/>
      <c r="D828" s="436"/>
      <c r="E828" s="435" t="s">
        <v>646</v>
      </c>
      <c r="F828" s="435" t="s">
        <v>268</v>
      </c>
    </row>
    <row r="829" spans="2:6">
      <c r="B829" s="435"/>
      <c r="C829" s="435"/>
      <c r="D829" s="436"/>
      <c r="E829" s="435" t="s">
        <v>646</v>
      </c>
      <c r="F829" s="435" t="s">
        <v>268</v>
      </c>
    </row>
    <row r="830" spans="2:6">
      <c r="B830" s="435"/>
      <c r="C830" s="435"/>
      <c r="D830" s="436"/>
      <c r="E830" s="435" t="s">
        <v>646</v>
      </c>
      <c r="F830" s="435" t="s">
        <v>268</v>
      </c>
    </row>
    <row r="831" spans="2:6">
      <c r="B831" s="435"/>
      <c r="C831" s="435"/>
      <c r="D831" s="436"/>
      <c r="E831" s="435" t="s">
        <v>646</v>
      </c>
      <c r="F831" s="435" t="s">
        <v>268</v>
      </c>
    </row>
    <row r="832" spans="2:6">
      <c r="B832" s="435"/>
      <c r="C832" s="435"/>
      <c r="D832" s="436"/>
      <c r="E832" s="435" t="s">
        <v>646</v>
      </c>
      <c r="F832" s="435" t="s">
        <v>268</v>
      </c>
    </row>
    <row r="833" spans="2:6">
      <c r="B833" s="435"/>
      <c r="C833" s="435"/>
      <c r="D833" s="436"/>
      <c r="E833" s="435" t="s">
        <v>646</v>
      </c>
      <c r="F833" s="435" t="s">
        <v>268</v>
      </c>
    </row>
    <row r="834" spans="2:6">
      <c r="B834" s="435"/>
      <c r="C834" s="435"/>
      <c r="D834" s="436"/>
      <c r="E834" s="435" t="s">
        <v>646</v>
      </c>
      <c r="F834" s="435" t="s">
        <v>268</v>
      </c>
    </row>
    <row r="835" spans="2:6">
      <c r="B835" s="435"/>
      <c r="C835" s="435"/>
      <c r="D835" s="436"/>
      <c r="E835" s="435" t="s">
        <v>646</v>
      </c>
      <c r="F835" s="435" t="s">
        <v>268</v>
      </c>
    </row>
    <row r="836" spans="2:6">
      <c r="B836" s="435"/>
      <c r="C836" s="435"/>
      <c r="D836" s="436"/>
      <c r="E836" s="435" t="s">
        <v>646</v>
      </c>
      <c r="F836" s="435" t="s">
        <v>268</v>
      </c>
    </row>
    <row r="837" spans="2:6">
      <c r="B837" s="435"/>
      <c r="C837" s="435"/>
      <c r="D837" s="436"/>
      <c r="E837" s="435" t="s">
        <v>646</v>
      </c>
      <c r="F837" s="435" t="s">
        <v>268</v>
      </c>
    </row>
    <row r="838" spans="2:6">
      <c r="B838" s="435"/>
      <c r="C838" s="435"/>
      <c r="D838" s="436"/>
      <c r="E838" s="435" t="s">
        <v>646</v>
      </c>
      <c r="F838" s="435" t="s">
        <v>268</v>
      </c>
    </row>
    <row r="839" spans="2:6">
      <c r="B839" s="435"/>
      <c r="C839" s="435"/>
      <c r="D839" s="436"/>
      <c r="E839" s="435" t="s">
        <v>646</v>
      </c>
      <c r="F839" s="435" t="s">
        <v>268</v>
      </c>
    </row>
    <row r="840" spans="2:6">
      <c r="B840" s="435"/>
      <c r="C840" s="435"/>
      <c r="D840" s="436"/>
      <c r="E840" s="435" t="s">
        <v>646</v>
      </c>
      <c r="F840" s="435" t="s">
        <v>268</v>
      </c>
    </row>
    <row r="841" spans="2:6">
      <c r="B841" s="435"/>
      <c r="C841" s="435"/>
      <c r="D841" s="436"/>
      <c r="E841" s="435" t="s">
        <v>646</v>
      </c>
      <c r="F841" s="435" t="s">
        <v>268</v>
      </c>
    </row>
    <row r="842" spans="2:6">
      <c r="B842" s="435"/>
      <c r="C842" s="435"/>
      <c r="D842" s="436"/>
      <c r="E842" s="435" t="s">
        <v>646</v>
      </c>
      <c r="F842" s="435" t="s">
        <v>268</v>
      </c>
    </row>
    <row r="843" spans="2:6">
      <c r="B843" s="435"/>
      <c r="C843" s="435"/>
      <c r="D843" s="436"/>
      <c r="E843" s="435" t="s">
        <v>646</v>
      </c>
      <c r="F843" s="435" t="s">
        <v>268</v>
      </c>
    </row>
    <row r="844" spans="2:6">
      <c r="B844" s="435"/>
      <c r="C844" s="435"/>
      <c r="D844" s="436"/>
      <c r="E844" s="435" t="s">
        <v>646</v>
      </c>
      <c r="F844" s="435" t="s">
        <v>268</v>
      </c>
    </row>
    <row r="845" spans="2:6">
      <c r="B845" s="435">
        <v>1</v>
      </c>
      <c r="C845" s="435">
        <v>63</v>
      </c>
      <c r="D845" s="436">
        <v>6301</v>
      </c>
      <c r="E845" s="435" t="s">
        <v>647</v>
      </c>
      <c r="F845" s="435" t="s">
        <v>12032</v>
      </c>
    </row>
    <row r="846" spans="2:6">
      <c r="B846" s="435">
        <v>2</v>
      </c>
      <c r="C846" s="435">
        <v>63</v>
      </c>
      <c r="D846" s="436">
        <v>6302</v>
      </c>
      <c r="E846" s="435" t="s">
        <v>647</v>
      </c>
      <c r="F846" s="435" t="s">
        <v>12033</v>
      </c>
    </row>
    <row r="847" spans="2:6">
      <c r="B847" s="435">
        <v>3</v>
      </c>
      <c r="C847" s="435">
        <v>63</v>
      </c>
      <c r="D847" s="436">
        <v>6303</v>
      </c>
      <c r="E847" s="435" t="s">
        <v>647</v>
      </c>
      <c r="F847" s="435" t="s">
        <v>12034</v>
      </c>
    </row>
    <row r="848" spans="2:6">
      <c r="B848" s="435">
        <v>4</v>
      </c>
      <c r="C848" s="435">
        <v>63</v>
      </c>
      <c r="D848" s="436">
        <v>6304</v>
      </c>
      <c r="E848" s="435" t="s">
        <v>647</v>
      </c>
      <c r="F848" s="435" t="s">
        <v>12035</v>
      </c>
    </row>
    <row r="849" spans="2:6">
      <c r="B849" s="435">
        <v>5</v>
      </c>
      <c r="C849" s="435">
        <v>63</v>
      </c>
      <c r="D849" s="436">
        <v>6305</v>
      </c>
      <c r="E849" s="435" t="s">
        <v>647</v>
      </c>
      <c r="F849" s="435" t="s">
        <v>12036</v>
      </c>
    </row>
    <row r="850" spans="2:6">
      <c r="B850" s="435">
        <v>6</v>
      </c>
      <c r="C850" s="435">
        <v>63</v>
      </c>
      <c r="D850" s="436">
        <v>6306</v>
      </c>
      <c r="E850" s="435" t="s">
        <v>647</v>
      </c>
      <c r="F850" s="435" t="s">
        <v>12037</v>
      </c>
    </row>
    <row r="851" spans="2:6">
      <c r="B851" s="435">
        <v>7</v>
      </c>
      <c r="C851" s="435">
        <v>63</v>
      </c>
      <c r="D851" s="436">
        <v>6307</v>
      </c>
      <c r="E851" s="435" t="s">
        <v>647</v>
      </c>
      <c r="F851" s="435" t="s">
        <v>12038</v>
      </c>
    </row>
    <row r="852" spans="2:6">
      <c r="B852" s="435">
        <v>8</v>
      </c>
      <c r="C852" s="435">
        <v>63</v>
      </c>
      <c r="D852" s="436">
        <v>6308</v>
      </c>
      <c r="E852" s="435" t="s">
        <v>647</v>
      </c>
      <c r="F852" s="435" t="s">
        <v>12039</v>
      </c>
    </row>
    <row r="853" spans="2:6">
      <c r="B853" s="435">
        <v>9</v>
      </c>
      <c r="C853" s="435">
        <v>63</v>
      </c>
      <c r="D853" s="436">
        <v>6309</v>
      </c>
      <c r="E853" s="435" t="s">
        <v>647</v>
      </c>
      <c r="F853" s="435" t="s">
        <v>12040</v>
      </c>
    </row>
    <row r="854" spans="2:6">
      <c r="B854" s="435">
        <v>10</v>
      </c>
      <c r="C854" s="435">
        <v>63</v>
      </c>
      <c r="D854" s="436">
        <v>6310</v>
      </c>
      <c r="E854" s="435" t="s">
        <v>647</v>
      </c>
      <c r="F854" s="435" t="s">
        <v>12041</v>
      </c>
    </row>
    <row r="855" spans="2:6">
      <c r="B855" s="435">
        <v>11</v>
      </c>
      <c r="C855" s="435">
        <v>63</v>
      </c>
      <c r="D855" s="436">
        <v>6311</v>
      </c>
      <c r="E855" s="435" t="s">
        <v>647</v>
      </c>
      <c r="F855" s="435" t="s">
        <v>12042</v>
      </c>
    </row>
    <row r="856" spans="2:6">
      <c r="B856" s="435">
        <v>12</v>
      </c>
      <c r="C856" s="435">
        <v>63</v>
      </c>
      <c r="D856" s="436">
        <v>6371</v>
      </c>
      <c r="E856" s="435" t="s">
        <v>647</v>
      </c>
      <c r="F856" s="435" t="s">
        <v>12043</v>
      </c>
    </row>
    <row r="857" spans="2:6">
      <c r="B857" s="435">
        <v>13</v>
      </c>
      <c r="C857" s="435">
        <v>63</v>
      </c>
      <c r="D857" s="436">
        <v>6372</v>
      </c>
      <c r="E857" s="435" t="s">
        <v>647</v>
      </c>
      <c r="F857" s="435" t="s">
        <v>12044</v>
      </c>
    </row>
    <row r="858" spans="2:6">
      <c r="B858" s="435"/>
      <c r="C858" s="435"/>
      <c r="D858" s="436"/>
      <c r="E858" s="435" t="s">
        <v>647</v>
      </c>
      <c r="F858" s="435" t="s">
        <v>268</v>
      </c>
    </row>
    <row r="859" spans="2:6">
      <c r="B859" s="435"/>
      <c r="C859" s="435"/>
      <c r="D859" s="436"/>
      <c r="E859" s="435" t="s">
        <v>647</v>
      </c>
      <c r="F859" s="435" t="s">
        <v>268</v>
      </c>
    </row>
    <row r="860" spans="2:6">
      <c r="B860" s="435"/>
      <c r="C860" s="435"/>
      <c r="D860" s="436"/>
      <c r="E860" s="435" t="s">
        <v>647</v>
      </c>
      <c r="F860" s="435" t="s">
        <v>268</v>
      </c>
    </row>
    <row r="861" spans="2:6">
      <c r="B861" s="435"/>
      <c r="C861" s="435"/>
      <c r="D861" s="436"/>
      <c r="E861" s="435" t="s">
        <v>647</v>
      </c>
      <c r="F861" s="435" t="s">
        <v>268</v>
      </c>
    </row>
    <row r="862" spans="2:6">
      <c r="B862" s="435"/>
      <c r="C862" s="435"/>
      <c r="D862" s="436"/>
      <c r="E862" s="435" t="s">
        <v>647</v>
      </c>
      <c r="F862" s="435" t="s">
        <v>268</v>
      </c>
    </row>
    <row r="863" spans="2:6">
      <c r="B863" s="435"/>
      <c r="C863" s="435"/>
      <c r="D863" s="436"/>
      <c r="E863" s="435" t="s">
        <v>647</v>
      </c>
      <c r="F863" s="435" t="s">
        <v>268</v>
      </c>
    </row>
    <row r="864" spans="2:6">
      <c r="B864" s="435"/>
      <c r="C864" s="435"/>
      <c r="D864" s="436"/>
      <c r="E864" s="435" t="s">
        <v>647</v>
      </c>
      <c r="F864" s="435" t="s">
        <v>268</v>
      </c>
    </row>
    <row r="865" spans="2:6">
      <c r="B865" s="435"/>
      <c r="C865" s="435"/>
      <c r="D865" s="436"/>
      <c r="E865" s="435" t="s">
        <v>647</v>
      </c>
      <c r="F865" s="435" t="s">
        <v>268</v>
      </c>
    </row>
    <row r="866" spans="2:6">
      <c r="B866" s="435"/>
      <c r="C866" s="435"/>
      <c r="D866" s="436"/>
      <c r="E866" s="435" t="s">
        <v>647</v>
      </c>
      <c r="F866" s="435" t="s">
        <v>268</v>
      </c>
    </row>
    <row r="867" spans="2:6">
      <c r="B867" s="435"/>
      <c r="C867" s="435"/>
      <c r="D867" s="436"/>
      <c r="E867" s="435" t="s">
        <v>647</v>
      </c>
      <c r="F867" s="435" t="s">
        <v>268</v>
      </c>
    </row>
    <row r="868" spans="2:6">
      <c r="B868" s="435"/>
      <c r="C868" s="435"/>
      <c r="D868" s="436"/>
      <c r="E868" s="435" t="s">
        <v>647</v>
      </c>
      <c r="F868" s="435" t="s">
        <v>268</v>
      </c>
    </row>
    <row r="869" spans="2:6">
      <c r="B869" s="435"/>
      <c r="C869" s="435"/>
      <c r="D869" s="436"/>
      <c r="E869" s="435" t="s">
        <v>647</v>
      </c>
      <c r="F869" s="435" t="s">
        <v>268</v>
      </c>
    </row>
    <row r="870" spans="2:6">
      <c r="B870" s="435"/>
      <c r="C870" s="435"/>
      <c r="D870" s="436"/>
      <c r="E870" s="435" t="s">
        <v>647</v>
      </c>
      <c r="F870" s="435" t="s">
        <v>268</v>
      </c>
    </row>
    <row r="871" spans="2:6">
      <c r="B871" s="435"/>
      <c r="C871" s="435"/>
      <c r="D871" s="436"/>
      <c r="E871" s="435" t="s">
        <v>647</v>
      </c>
      <c r="F871" s="435" t="s">
        <v>268</v>
      </c>
    </row>
    <row r="872" spans="2:6">
      <c r="B872" s="435"/>
      <c r="C872" s="435"/>
      <c r="D872" s="436"/>
      <c r="E872" s="435" t="s">
        <v>647</v>
      </c>
      <c r="F872" s="435" t="s">
        <v>268</v>
      </c>
    </row>
    <row r="873" spans="2:6">
      <c r="B873" s="435"/>
      <c r="C873" s="435"/>
      <c r="D873" s="436"/>
      <c r="E873" s="435" t="s">
        <v>647</v>
      </c>
      <c r="F873" s="435" t="s">
        <v>268</v>
      </c>
    </row>
    <row r="874" spans="2:6">
      <c r="B874" s="435"/>
      <c r="C874" s="435"/>
      <c r="D874" s="436"/>
      <c r="E874" s="435" t="s">
        <v>647</v>
      </c>
      <c r="F874" s="435" t="s">
        <v>268</v>
      </c>
    </row>
    <row r="875" spans="2:6">
      <c r="B875" s="435"/>
      <c r="C875" s="435"/>
      <c r="D875" s="436"/>
      <c r="E875" s="435" t="s">
        <v>647</v>
      </c>
      <c r="F875" s="435" t="s">
        <v>268</v>
      </c>
    </row>
    <row r="876" spans="2:6">
      <c r="B876" s="435"/>
      <c r="C876" s="435"/>
      <c r="D876" s="436"/>
      <c r="E876" s="435" t="s">
        <v>647</v>
      </c>
      <c r="F876" s="435" t="s">
        <v>268</v>
      </c>
    </row>
    <row r="877" spans="2:6">
      <c r="B877" s="435"/>
      <c r="C877" s="435"/>
      <c r="D877" s="436"/>
      <c r="E877" s="435" t="s">
        <v>647</v>
      </c>
      <c r="F877" s="435" t="s">
        <v>268</v>
      </c>
    </row>
    <row r="878" spans="2:6">
      <c r="B878" s="435"/>
      <c r="C878" s="435"/>
      <c r="D878" s="436"/>
      <c r="E878" s="435" t="s">
        <v>647</v>
      </c>
      <c r="F878" s="435" t="s">
        <v>268</v>
      </c>
    </row>
    <row r="879" spans="2:6">
      <c r="B879" s="435"/>
      <c r="C879" s="435"/>
      <c r="D879" s="436"/>
      <c r="E879" s="435" t="s">
        <v>647</v>
      </c>
      <c r="F879" s="435" t="s">
        <v>268</v>
      </c>
    </row>
    <row r="880" spans="2:6">
      <c r="B880" s="435"/>
      <c r="C880" s="435"/>
      <c r="D880" s="436"/>
      <c r="E880" s="435" t="s">
        <v>647</v>
      </c>
      <c r="F880" s="435" t="s">
        <v>268</v>
      </c>
    </row>
    <row r="881" spans="2:6">
      <c r="B881" s="435"/>
      <c r="C881" s="435"/>
      <c r="D881" s="436"/>
      <c r="E881" s="435" t="s">
        <v>647</v>
      </c>
      <c r="F881" s="435" t="s">
        <v>268</v>
      </c>
    </row>
    <row r="882" spans="2:6">
      <c r="B882" s="435"/>
      <c r="C882" s="435"/>
      <c r="D882" s="436"/>
      <c r="E882" s="435" t="s">
        <v>647</v>
      </c>
      <c r="F882" s="435" t="s">
        <v>268</v>
      </c>
    </row>
    <row r="883" spans="2:6">
      <c r="B883" s="435"/>
      <c r="C883" s="435"/>
      <c r="D883" s="436"/>
      <c r="E883" s="435" t="s">
        <v>647</v>
      </c>
      <c r="F883" s="435" t="s">
        <v>268</v>
      </c>
    </row>
    <row r="884" spans="2:6">
      <c r="B884" s="435"/>
      <c r="C884" s="435"/>
      <c r="D884" s="436"/>
      <c r="E884" s="435" t="s">
        <v>647</v>
      </c>
      <c r="F884" s="435" t="s">
        <v>268</v>
      </c>
    </row>
    <row r="885" spans="2:6">
      <c r="B885" s="435">
        <v>1</v>
      </c>
      <c r="C885" s="435">
        <v>64</v>
      </c>
      <c r="D885" s="436">
        <v>6401</v>
      </c>
      <c r="E885" s="435" t="s">
        <v>648</v>
      </c>
      <c r="F885" s="435" t="s">
        <v>12045</v>
      </c>
    </row>
    <row r="886" spans="2:6">
      <c r="B886" s="435">
        <v>2</v>
      </c>
      <c r="C886" s="435">
        <v>64</v>
      </c>
      <c r="D886" s="436">
        <v>6402</v>
      </c>
      <c r="E886" s="435" t="s">
        <v>648</v>
      </c>
      <c r="F886" s="435" t="s">
        <v>12046</v>
      </c>
    </row>
    <row r="887" spans="2:6">
      <c r="B887" s="435">
        <v>3</v>
      </c>
      <c r="C887" s="435">
        <v>64</v>
      </c>
      <c r="D887" s="436">
        <v>6403</v>
      </c>
      <c r="E887" s="435" t="s">
        <v>648</v>
      </c>
      <c r="F887" s="435" t="s">
        <v>12047</v>
      </c>
    </row>
    <row r="888" spans="2:6">
      <c r="B888" s="435">
        <v>4</v>
      </c>
      <c r="C888" s="435">
        <v>64</v>
      </c>
      <c r="D888" s="436">
        <v>6404</v>
      </c>
      <c r="E888" s="435" t="s">
        <v>648</v>
      </c>
      <c r="F888" s="435" t="s">
        <v>12048</v>
      </c>
    </row>
    <row r="889" spans="2:6">
      <c r="B889" s="435">
        <v>5</v>
      </c>
      <c r="C889" s="435">
        <v>64</v>
      </c>
      <c r="D889" s="436">
        <v>6405</v>
      </c>
      <c r="E889" s="435" t="s">
        <v>648</v>
      </c>
      <c r="F889" s="435" t="s">
        <v>12049</v>
      </c>
    </row>
    <row r="890" spans="2:6">
      <c r="B890" s="435">
        <v>6</v>
      </c>
      <c r="C890" s="435">
        <v>64</v>
      </c>
      <c r="D890" s="436">
        <v>6409</v>
      </c>
      <c r="E890" s="435" t="s">
        <v>648</v>
      </c>
      <c r="F890" s="435" t="s">
        <v>12050</v>
      </c>
    </row>
    <row r="891" spans="2:6">
      <c r="B891" s="435">
        <v>7</v>
      </c>
      <c r="C891" s="435">
        <v>64</v>
      </c>
      <c r="D891" s="436">
        <v>6411</v>
      </c>
      <c r="E891" s="435" t="s">
        <v>648</v>
      </c>
      <c r="F891" s="435" t="s">
        <v>12051</v>
      </c>
    </row>
    <row r="892" spans="2:6">
      <c r="B892" s="435">
        <v>8</v>
      </c>
      <c r="C892" s="435">
        <v>64</v>
      </c>
      <c r="D892" s="436">
        <v>6471</v>
      </c>
      <c r="E892" s="435" t="s">
        <v>648</v>
      </c>
      <c r="F892" s="435" t="s">
        <v>12052</v>
      </c>
    </row>
    <row r="893" spans="2:6">
      <c r="B893" s="435">
        <v>9</v>
      </c>
      <c r="C893" s="435">
        <v>64</v>
      </c>
      <c r="D893" s="436">
        <v>6472</v>
      </c>
      <c r="E893" s="435" t="s">
        <v>648</v>
      </c>
      <c r="F893" s="435" t="s">
        <v>12053</v>
      </c>
    </row>
    <row r="894" spans="2:6">
      <c r="B894" s="435">
        <v>10</v>
      </c>
      <c r="C894" s="435">
        <v>64</v>
      </c>
      <c r="D894" s="436">
        <v>6474</v>
      </c>
      <c r="E894" s="435" t="s">
        <v>648</v>
      </c>
      <c r="F894" s="435" t="s">
        <v>12054</v>
      </c>
    </row>
    <row r="895" spans="2:6">
      <c r="B895" s="435"/>
      <c r="C895" s="435"/>
      <c r="D895" s="436"/>
      <c r="E895" s="435" t="s">
        <v>648</v>
      </c>
      <c r="F895" s="435" t="s">
        <v>268</v>
      </c>
    </row>
    <row r="896" spans="2:6">
      <c r="B896" s="435"/>
      <c r="C896" s="435"/>
      <c r="D896" s="436"/>
      <c r="E896" s="435" t="s">
        <v>648</v>
      </c>
      <c r="F896" s="435" t="s">
        <v>268</v>
      </c>
    </row>
    <row r="897" spans="2:6">
      <c r="B897" s="435"/>
      <c r="C897" s="435"/>
      <c r="D897" s="436"/>
      <c r="E897" s="435" t="s">
        <v>648</v>
      </c>
      <c r="F897" s="435" t="s">
        <v>268</v>
      </c>
    </row>
    <row r="898" spans="2:6">
      <c r="B898" s="435"/>
      <c r="C898" s="435"/>
      <c r="D898" s="436"/>
      <c r="E898" s="435" t="s">
        <v>648</v>
      </c>
      <c r="F898" s="435" t="s">
        <v>268</v>
      </c>
    </row>
    <row r="899" spans="2:6">
      <c r="B899" s="435"/>
      <c r="C899" s="435"/>
      <c r="D899" s="436"/>
      <c r="E899" s="435" t="s">
        <v>648</v>
      </c>
      <c r="F899" s="435" t="s">
        <v>268</v>
      </c>
    </row>
    <row r="900" spans="2:6">
      <c r="B900" s="435"/>
      <c r="C900" s="435"/>
      <c r="D900" s="436"/>
      <c r="E900" s="435" t="s">
        <v>648</v>
      </c>
      <c r="F900" s="435" t="s">
        <v>268</v>
      </c>
    </row>
    <row r="901" spans="2:6">
      <c r="B901" s="435"/>
      <c r="C901" s="435"/>
      <c r="D901" s="436"/>
      <c r="E901" s="435" t="s">
        <v>648</v>
      </c>
      <c r="F901" s="435" t="s">
        <v>268</v>
      </c>
    </row>
    <row r="902" spans="2:6">
      <c r="B902" s="435"/>
      <c r="C902" s="435"/>
      <c r="D902" s="436"/>
      <c r="E902" s="435" t="s">
        <v>648</v>
      </c>
      <c r="F902" s="435" t="s">
        <v>268</v>
      </c>
    </row>
    <row r="903" spans="2:6">
      <c r="B903" s="435"/>
      <c r="C903" s="435"/>
      <c r="D903" s="436"/>
      <c r="E903" s="435" t="s">
        <v>648</v>
      </c>
      <c r="F903" s="435" t="s">
        <v>268</v>
      </c>
    </row>
    <row r="904" spans="2:6">
      <c r="B904" s="435"/>
      <c r="C904" s="435"/>
      <c r="D904" s="436"/>
      <c r="E904" s="435" t="s">
        <v>648</v>
      </c>
      <c r="F904" s="435" t="s">
        <v>268</v>
      </c>
    </row>
    <row r="905" spans="2:6">
      <c r="B905" s="435"/>
      <c r="C905" s="435"/>
      <c r="D905" s="436"/>
      <c r="E905" s="435" t="s">
        <v>648</v>
      </c>
      <c r="F905" s="435" t="s">
        <v>268</v>
      </c>
    </row>
    <row r="906" spans="2:6">
      <c r="B906" s="435"/>
      <c r="C906" s="435"/>
      <c r="D906" s="436"/>
      <c r="E906" s="435" t="s">
        <v>648</v>
      </c>
      <c r="F906" s="435" t="s">
        <v>268</v>
      </c>
    </row>
    <row r="907" spans="2:6">
      <c r="B907" s="435"/>
      <c r="C907" s="435"/>
      <c r="D907" s="436"/>
      <c r="E907" s="435" t="s">
        <v>648</v>
      </c>
      <c r="F907" s="435" t="s">
        <v>268</v>
      </c>
    </row>
    <row r="908" spans="2:6">
      <c r="B908" s="435"/>
      <c r="C908" s="435"/>
      <c r="D908" s="436"/>
      <c r="E908" s="435" t="s">
        <v>648</v>
      </c>
      <c r="F908" s="435" t="s">
        <v>268</v>
      </c>
    </row>
    <row r="909" spans="2:6">
      <c r="B909" s="435"/>
      <c r="C909" s="435"/>
      <c r="D909" s="436"/>
      <c r="E909" s="435" t="s">
        <v>648</v>
      </c>
      <c r="F909" s="435" t="s">
        <v>268</v>
      </c>
    </row>
    <row r="910" spans="2:6">
      <c r="B910" s="435"/>
      <c r="C910" s="435"/>
      <c r="D910" s="436"/>
      <c r="E910" s="435" t="s">
        <v>648</v>
      </c>
      <c r="F910" s="435" t="s">
        <v>268</v>
      </c>
    </row>
    <row r="911" spans="2:6">
      <c r="B911" s="435"/>
      <c r="C911" s="435"/>
      <c r="D911" s="436"/>
      <c r="E911" s="435" t="s">
        <v>648</v>
      </c>
      <c r="F911" s="435" t="s">
        <v>268</v>
      </c>
    </row>
    <row r="912" spans="2:6">
      <c r="B912" s="435"/>
      <c r="C912" s="435"/>
      <c r="D912" s="436"/>
      <c r="E912" s="435" t="s">
        <v>648</v>
      </c>
      <c r="F912" s="435" t="s">
        <v>268</v>
      </c>
    </row>
    <row r="913" spans="2:6">
      <c r="B913" s="435"/>
      <c r="C913" s="435"/>
      <c r="D913" s="436"/>
      <c r="E913" s="435" t="s">
        <v>648</v>
      </c>
      <c r="F913" s="435" t="s">
        <v>268</v>
      </c>
    </row>
    <row r="914" spans="2:6">
      <c r="B914" s="435"/>
      <c r="C914" s="435"/>
      <c r="D914" s="436"/>
      <c r="E914" s="435" t="s">
        <v>648</v>
      </c>
      <c r="F914" s="435" t="s">
        <v>268</v>
      </c>
    </row>
    <row r="915" spans="2:6">
      <c r="B915" s="435"/>
      <c r="C915" s="435"/>
      <c r="D915" s="436"/>
      <c r="E915" s="435" t="s">
        <v>648</v>
      </c>
      <c r="F915" s="435" t="s">
        <v>268</v>
      </c>
    </row>
    <row r="916" spans="2:6">
      <c r="B916" s="435"/>
      <c r="C916" s="435"/>
      <c r="D916" s="436"/>
      <c r="E916" s="435" t="s">
        <v>648</v>
      </c>
      <c r="F916" s="435" t="s">
        <v>268</v>
      </c>
    </row>
    <row r="917" spans="2:6">
      <c r="B917" s="435"/>
      <c r="C917" s="435"/>
      <c r="D917" s="436"/>
      <c r="E917" s="435" t="s">
        <v>648</v>
      </c>
      <c r="F917" s="435" t="s">
        <v>268</v>
      </c>
    </row>
    <row r="918" spans="2:6">
      <c r="B918" s="435"/>
      <c r="C918" s="435"/>
      <c r="D918" s="436"/>
      <c r="E918" s="435" t="s">
        <v>648</v>
      </c>
      <c r="F918" s="435" t="s">
        <v>268</v>
      </c>
    </row>
    <row r="919" spans="2:6">
      <c r="B919" s="435"/>
      <c r="C919" s="435"/>
      <c r="D919" s="436"/>
      <c r="E919" s="435" t="s">
        <v>648</v>
      </c>
      <c r="F919" s="435" t="s">
        <v>268</v>
      </c>
    </row>
    <row r="920" spans="2:6">
      <c r="B920" s="435"/>
      <c r="C920" s="435"/>
      <c r="D920" s="436"/>
      <c r="E920" s="435" t="s">
        <v>648</v>
      </c>
      <c r="F920" s="435" t="s">
        <v>268</v>
      </c>
    </row>
    <row r="921" spans="2:6">
      <c r="B921" s="435"/>
      <c r="C921" s="435"/>
      <c r="D921" s="436"/>
      <c r="E921" s="435" t="s">
        <v>648</v>
      </c>
      <c r="F921" s="435" t="s">
        <v>268</v>
      </c>
    </row>
    <row r="922" spans="2:6">
      <c r="B922" s="435"/>
      <c r="C922" s="435"/>
      <c r="D922" s="436"/>
      <c r="E922" s="435" t="s">
        <v>648</v>
      </c>
      <c r="F922" s="435" t="s">
        <v>268</v>
      </c>
    </row>
    <row r="923" spans="2:6">
      <c r="B923" s="435"/>
      <c r="C923" s="435"/>
      <c r="D923" s="436"/>
      <c r="E923" s="435" t="s">
        <v>648</v>
      </c>
      <c r="F923" s="435" t="s">
        <v>268</v>
      </c>
    </row>
    <row r="924" spans="2:6">
      <c r="B924" s="435"/>
      <c r="C924" s="435"/>
      <c r="D924" s="436"/>
      <c r="E924" s="435" t="s">
        <v>648</v>
      </c>
      <c r="F924" s="435" t="s">
        <v>268</v>
      </c>
    </row>
    <row r="925" spans="2:6">
      <c r="B925" s="435">
        <v>1</v>
      </c>
      <c r="C925" s="435">
        <v>65</v>
      </c>
      <c r="D925" s="436">
        <v>6501</v>
      </c>
      <c r="E925" s="435" t="s">
        <v>649</v>
      </c>
      <c r="F925" s="435" t="s">
        <v>12055</v>
      </c>
    </row>
    <row r="926" spans="2:6">
      <c r="B926" s="435">
        <v>2</v>
      </c>
      <c r="C926" s="435">
        <v>65</v>
      </c>
      <c r="D926" s="436">
        <v>6502</v>
      </c>
      <c r="E926" s="435" t="s">
        <v>649</v>
      </c>
      <c r="F926" s="435" t="s">
        <v>12056</v>
      </c>
    </row>
    <row r="927" spans="2:6">
      <c r="B927" s="435">
        <v>3</v>
      </c>
      <c r="C927" s="435">
        <v>65</v>
      </c>
      <c r="D927" s="436">
        <v>6503</v>
      </c>
      <c r="E927" s="435" t="s">
        <v>649</v>
      </c>
      <c r="F927" s="435" t="s">
        <v>12057</v>
      </c>
    </row>
    <row r="928" spans="2:6">
      <c r="B928" s="435">
        <v>4</v>
      </c>
      <c r="C928" s="435">
        <v>65</v>
      </c>
      <c r="D928" s="436">
        <v>6504</v>
      </c>
      <c r="E928" s="435" t="s">
        <v>649</v>
      </c>
      <c r="F928" s="435" t="s">
        <v>12058</v>
      </c>
    </row>
    <row r="929" spans="2:6">
      <c r="B929" s="435">
        <v>5</v>
      </c>
      <c r="C929" s="435">
        <v>65</v>
      </c>
      <c r="D929" s="436">
        <v>6571</v>
      </c>
      <c r="E929" s="435" t="s">
        <v>649</v>
      </c>
      <c r="F929" s="435" t="s">
        <v>12059</v>
      </c>
    </row>
    <row r="930" spans="2:6">
      <c r="B930" s="435"/>
      <c r="C930" s="435"/>
      <c r="D930" s="436"/>
      <c r="E930" s="435" t="s">
        <v>649</v>
      </c>
      <c r="F930" s="435" t="s">
        <v>268</v>
      </c>
    </row>
    <row r="931" spans="2:6">
      <c r="B931" s="435"/>
      <c r="C931" s="435"/>
      <c r="D931" s="436"/>
      <c r="E931" s="435" t="s">
        <v>649</v>
      </c>
      <c r="F931" s="435" t="s">
        <v>268</v>
      </c>
    </row>
    <row r="932" spans="2:6">
      <c r="B932" s="435"/>
      <c r="C932" s="435"/>
      <c r="D932" s="436"/>
      <c r="E932" s="435" t="s">
        <v>649</v>
      </c>
      <c r="F932" s="435" t="s">
        <v>268</v>
      </c>
    </row>
    <row r="933" spans="2:6">
      <c r="B933" s="435"/>
      <c r="C933" s="435"/>
      <c r="D933" s="436"/>
      <c r="E933" s="435" t="s">
        <v>649</v>
      </c>
      <c r="F933" s="435" t="s">
        <v>268</v>
      </c>
    </row>
    <row r="934" spans="2:6">
      <c r="B934" s="435"/>
      <c r="C934" s="435"/>
      <c r="D934" s="436"/>
      <c r="E934" s="435" t="s">
        <v>649</v>
      </c>
      <c r="F934" s="435" t="s">
        <v>268</v>
      </c>
    </row>
    <row r="935" spans="2:6">
      <c r="B935" s="435"/>
      <c r="C935" s="435"/>
      <c r="D935" s="436"/>
      <c r="E935" s="435" t="s">
        <v>649</v>
      </c>
      <c r="F935" s="435" t="s">
        <v>268</v>
      </c>
    </row>
    <row r="936" spans="2:6">
      <c r="B936" s="435"/>
      <c r="C936" s="435"/>
      <c r="D936" s="436"/>
      <c r="E936" s="435" t="s">
        <v>649</v>
      </c>
      <c r="F936" s="435" t="s">
        <v>268</v>
      </c>
    </row>
    <row r="937" spans="2:6">
      <c r="B937" s="435"/>
      <c r="C937" s="435"/>
      <c r="D937" s="436"/>
      <c r="E937" s="435" t="s">
        <v>649</v>
      </c>
      <c r="F937" s="435" t="s">
        <v>268</v>
      </c>
    </row>
    <row r="938" spans="2:6">
      <c r="B938" s="435"/>
      <c r="C938" s="435"/>
      <c r="D938" s="436"/>
      <c r="E938" s="435" t="s">
        <v>649</v>
      </c>
      <c r="F938" s="435" t="s">
        <v>268</v>
      </c>
    </row>
    <row r="939" spans="2:6">
      <c r="B939" s="435"/>
      <c r="C939" s="435"/>
      <c r="D939" s="436"/>
      <c r="E939" s="435" t="s">
        <v>649</v>
      </c>
      <c r="F939" s="435" t="s">
        <v>268</v>
      </c>
    </row>
    <row r="940" spans="2:6">
      <c r="B940" s="435"/>
      <c r="C940" s="435"/>
      <c r="D940" s="436"/>
      <c r="E940" s="435" t="s">
        <v>649</v>
      </c>
      <c r="F940" s="435" t="s">
        <v>268</v>
      </c>
    </row>
    <row r="941" spans="2:6">
      <c r="B941" s="435"/>
      <c r="C941" s="435"/>
      <c r="D941" s="436"/>
      <c r="E941" s="435" t="s">
        <v>649</v>
      </c>
      <c r="F941" s="435" t="s">
        <v>268</v>
      </c>
    </row>
    <row r="942" spans="2:6">
      <c r="B942" s="435"/>
      <c r="C942" s="435"/>
      <c r="D942" s="436"/>
      <c r="E942" s="435" t="s">
        <v>649</v>
      </c>
      <c r="F942" s="435" t="s">
        <v>268</v>
      </c>
    </row>
    <row r="943" spans="2:6">
      <c r="B943" s="435"/>
      <c r="C943" s="435"/>
      <c r="D943" s="436"/>
      <c r="E943" s="435" t="s">
        <v>649</v>
      </c>
      <c r="F943" s="435" t="s">
        <v>268</v>
      </c>
    </row>
    <row r="944" spans="2:6">
      <c r="B944" s="435"/>
      <c r="C944" s="435"/>
      <c r="D944" s="436"/>
      <c r="E944" s="435" t="s">
        <v>649</v>
      </c>
      <c r="F944" s="435" t="s">
        <v>268</v>
      </c>
    </row>
    <row r="945" spans="2:6">
      <c r="B945" s="435"/>
      <c r="C945" s="435"/>
      <c r="D945" s="436"/>
      <c r="E945" s="435" t="s">
        <v>649</v>
      </c>
      <c r="F945" s="435" t="s">
        <v>268</v>
      </c>
    </row>
    <row r="946" spans="2:6">
      <c r="B946" s="435"/>
      <c r="C946" s="435"/>
      <c r="D946" s="436"/>
      <c r="E946" s="435" t="s">
        <v>649</v>
      </c>
      <c r="F946" s="435" t="s">
        <v>268</v>
      </c>
    </row>
    <row r="947" spans="2:6">
      <c r="B947" s="435"/>
      <c r="C947" s="435"/>
      <c r="D947" s="436"/>
      <c r="E947" s="435" t="s">
        <v>649</v>
      </c>
      <c r="F947" s="435" t="s">
        <v>268</v>
      </c>
    </row>
    <row r="948" spans="2:6">
      <c r="B948" s="435"/>
      <c r="C948" s="435"/>
      <c r="D948" s="436"/>
      <c r="E948" s="435" t="s">
        <v>649</v>
      </c>
      <c r="F948" s="435" t="s">
        <v>268</v>
      </c>
    </row>
    <row r="949" spans="2:6">
      <c r="B949" s="435"/>
      <c r="C949" s="435"/>
      <c r="D949" s="436"/>
      <c r="E949" s="435" t="s">
        <v>649</v>
      </c>
      <c r="F949" s="435" t="s">
        <v>268</v>
      </c>
    </row>
    <row r="950" spans="2:6">
      <c r="B950" s="435"/>
      <c r="C950" s="435"/>
      <c r="D950" s="436"/>
      <c r="E950" s="435" t="s">
        <v>649</v>
      </c>
      <c r="F950" s="435" t="s">
        <v>268</v>
      </c>
    </row>
    <row r="951" spans="2:6">
      <c r="B951" s="435"/>
      <c r="C951" s="435"/>
      <c r="D951" s="436"/>
      <c r="E951" s="435" t="s">
        <v>649</v>
      </c>
      <c r="F951" s="435" t="s">
        <v>268</v>
      </c>
    </row>
    <row r="952" spans="2:6">
      <c r="B952" s="435"/>
      <c r="C952" s="435"/>
      <c r="D952" s="436"/>
      <c r="E952" s="435" t="s">
        <v>649</v>
      </c>
      <c r="F952" s="435" t="s">
        <v>268</v>
      </c>
    </row>
    <row r="953" spans="2:6">
      <c r="B953" s="435"/>
      <c r="C953" s="435"/>
      <c r="D953" s="436"/>
      <c r="E953" s="435" t="s">
        <v>649</v>
      </c>
      <c r="F953" s="435" t="s">
        <v>268</v>
      </c>
    </row>
    <row r="954" spans="2:6">
      <c r="B954" s="435"/>
      <c r="C954" s="435"/>
      <c r="D954" s="436"/>
      <c r="E954" s="435" t="s">
        <v>649</v>
      </c>
      <c r="F954" s="435" t="s">
        <v>268</v>
      </c>
    </row>
    <row r="955" spans="2:6">
      <c r="B955" s="435"/>
      <c r="C955" s="435"/>
      <c r="D955" s="436"/>
      <c r="E955" s="435" t="s">
        <v>649</v>
      </c>
      <c r="F955" s="435" t="s">
        <v>268</v>
      </c>
    </row>
    <row r="956" spans="2:6">
      <c r="B956" s="435"/>
      <c r="C956" s="435"/>
      <c r="D956" s="436"/>
      <c r="E956" s="435" t="s">
        <v>649</v>
      </c>
      <c r="F956" s="435" t="s">
        <v>268</v>
      </c>
    </row>
    <row r="957" spans="2:6">
      <c r="B957" s="435"/>
      <c r="C957" s="435"/>
      <c r="D957" s="436"/>
      <c r="E957" s="435" t="s">
        <v>649</v>
      </c>
      <c r="F957" s="435" t="s">
        <v>268</v>
      </c>
    </row>
    <row r="958" spans="2:6">
      <c r="B958" s="435"/>
      <c r="C958" s="435"/>
      <c r="D958" s="436"/>
      <c r="E958" s="435" t="s">
        <v>649</v>
      </c>
      <c r="F958" s="435" t="s">
        <v>268</v>
      </c>
    </row>
    <row r="959" spans="2:6">
      <c r="B959" s="435"/>
      <c r="C959" s="435"/>
      <c r="D959" s="436"/>
      <c r="E959" s="435" t="s">
        <v>649</v>
      </c>
      <c r="F959" s="435" t="s">
        <v>268</v>
      </c>
    </row>
    <row r="960" spans="2:6">
      <c r="B960" s="435"/>
      <c r="C960" s="435"/>
      <c r="D960" s="436"/>
      <c r="E960" s="435" t="s">
        <v>649</v>
      </c>
      <c r="F960" s="435" t="s">
        <v>268</v>
      </c>
    </row>
    <row r="961" spans="2:6">
      <c r="B961" s="435"/>
      <c r="C961" s="435"/>
      <c r="D961" s="436"/>
      <c r="E961" s="435" t="s">
        <v>649</v>
      </c>
      <c r="F961" s="435" t="s">
        <v>268</v>
      </c>
    </row>
    <row r="962" spans="2:6">
      <c r="B962" s="435"/>
      <c r="C962" s="435"/>
      <c r="D962" s="436"/>
      <c r="E962" s="435" t="s">
        <v>649</v>
      </c>
      <c r="F962" s="435" t="s">
        <v>268</v>
      </c>
    </row>
    <row r="963" spans="2:6">
      <c r="B963" s="435"/>
      <c r="C963" s="435"/>
      <c r="D963" s="436"/>
      <c r="E963" s="435" t="s">
        <v>649</v>
      </c>
      <c r="F963" s="435" t="s">
        <v>268</v>
      </c>
    </row>
    <row r="964" spans="2:6">
      <c r="B964" s="435"/>
      <c r="C964" s="435"/>
      <c r="D964" s="436"/>
      <c r="E964" s="435" t="s">
        <v>649</v>
      </c>
      <c r="F964" s="435" t="s">
        <v>268</v>
      </c>
    </row>
    <row r="965" spans="2:6">
      <c r="B965" s="435">
        <v>1</v>
      </c>
      <c r="C965" s="435">
        <v>71</v>
      </c>
      <c r="D965" s="436">
        <v>7101</v>
      </c>
      <c r="E965" s="435" t="s">
        <v>650</v>
      </c>
      <c r="F965" s="435" t="s">
        <v>12060</v>
      </c>
    </row>
    <row r="966" spans="2:6">
      <c r="B966" s="435">
        <v>2</v>
      </c>
      <c r="C966" s="435">
        <v>71</v>
      </c>
      <c r="D966" s="436">
        <v>7102</v>
      </c>
      <c r="E966" s="435" t="s">
        <v>650</v>
      </c>
      <c r="F966" s="435" t="s">
        <v>12061</v>
      </c>
    </row>
    <row r="967" spans="2:6">
      <c r="B967" s="435">
        <v>3</v>
      </c>
      <c r="C967" s="435">
        <v>71</v>
      </c>
      <c r="D967" s="436">
        <v>7103</v>
      </c>
      <c r="E967" s="435" t="s">
        <v>650</v>
      </c>
      <c r="F967" s="435" t="s">
        <v>12062</v>
      </c>
    </row>
    <row r="968" spans="2:6">
      <c r="B968" s="435">
        <v>4</v>
      </c>
      <c r="C968" s="435">
        <v>71</v>
      </c>
      <c r="D968" s="436">
        <v>7104</v>
      </c>
      <c r="E968" s="435" t="s">
        <v>650</v>
      </c>
      <c r="F968" s="435" t="s">
        <v>12063</v>
      </c>
    </row>
    <row r="969" spans="2:6">
      <c r="B969" s="435">
        <v>5</v>
      </c>
      <c r="C969" s="435">
        <v>71</v>
      </c>
      <c r="D969" s="436">
        <v>7105</v>
      </c>
      <c r="E969" s="435" t="s">
        <v>650</v>
      </c>
      <c r="F969" s="435" t="s">
        <v>12064</v>
      </c>
    </row>
    <row r="970" spans="2:6">
      <c r="B970" s="435">
        <v>6</v>
      </c>
      <c r="C970" s="435">
        <v>71</v>
      </c>
      <c r="D970" s="436">
        <v>7106</v>
      </c>
      <c r="E970" s="435" t="s">
        <v>650</v>
      </c>
      <c r="F970" s="435" t="s">
        <v>12065</v>
      </c>
    </row>
    <row r="971" spans="2:6">
      <c r="B971" s="435">
        <v>7</v>
      </c>
      <c r="C971" s="435">
        <v>71</v>
      </c>
      <c r="D971" s="436">
        <v>7107</v>
      </c>
      <c r="E971" s="435" t="s">
        <v>650</v>
      </c>
      <c r="F971" s="435" t="s">
        <v>12066</v>
      </c>
    </row>
    <row r="972" spans="2:6">
      <c r="B972" s="435">
        <v>8</v>
      </c>
      <c r="C972" s="435">
        <v>71</v>
      </c>
      <c r="D972" s="436">
        <v>7108</v>
      </c>
      <c r="E972" s="435" t="s">
        <v>650</v>
      </c>
      <c r="F972" s="435" t="s">
        <v>12067</v>
      </c>
    </row>
    <row r="973" spans="2:6">
      <c r="B973" s="435">
        <v>9</v>
      </c>
      <c r="C973" s="435">
        <v>71</v>
      </c>
      <c r="D973" s="436">
        <v>7109</v>
      </c>
      <c r="E973" s="435" t="s">
        <v>650</v>
      </c>
      <c r="F973" s="435" t="s">
        <v>12068</v>
      </c>
    </row>
    <row r="974" spans="2:6">
      <c r="B974" s="435">
        <v>10</v>
      </c>
      <c r="C974" s="435">
        <v>71</v>
      </c>
      <c r="D974" s="436">
        <v>7110</v>
      </c>
      <c r="E974" s="435" t="s">
        <v>650</v>
      </c>
      <c r="F974" s="435" t="s">
        <v>12069</v>
      </c>
    </row>
    <row r="975" spans="2:6">
      <c r="B975" s="435">
        <v>11</v>
      </c>
      <c r="C975" s="435">
        <v>71</v>
      </c>
      <c r="D975" s="436">
        <v>7111</v>
      </c>
      <c r="E975" s="435" t="s">
        <v>650</v>
      </c>
      <c r="F975" s="435" t="s">
        <v>12070</v>
      </c>
    </row>
    <row r="976" spans="2:6">
      <c r="B976" s="435">
        <v>12</v>
      </c>
      <c r="C976" s="435">
        <v>71</v>
      </c>
      <c r="D976" s="436">
        <v>7171</v>
      </c>
      <c r="E976" s="435" t="s">
        <v>650</v>
      </c>
      <c r="F976" s="435" t="s">
        <v>12071</v>
      </c>
    </row>
    <row r="977" spans="2:6">
      <c r="B977" s="435">
        <v>13</v>
      </c>
      <c r="C977" s="435">
        <v>71</v>
      </c>
      <c r="D977" s="436">
        <v>7172</v>
      </c>
      <c r="E977" s="435" t="s">
        <v>650</v>
      </c>
      <c r="F977" s="435" t="s">
        <v>12072</v>
      </c>
    </row>
    <row r="978" spans="2:6">
      <c r="B978" s="435">
        <v>14</v>
      </c>
      <c r="C978" s="435">
        <v>71</v>
      </c>
      <c r="D978" s="436">
        <v>7173</v>
      </c>
      <c r="E978" s="435" t="s">
        <v>650</v>
      </c>
      <c r="F978" s="435" t="s">
        <v>12073</v>
      </c>
    </row>
    <row r="979" spans="2:6">
      <c r="B979" s="435">
        <v>15</v>
      </c>
      <c r="C979" s="435">
        <v>71</v>
      </c>
      <c r="D979" s="436">
        <v>7174</v>
      </c>
      <c r="E979" s="435" t="s">
        <v>650</v>
      </c>
      <c r="F979" s="435" t="s">
        <v>12074</v>
      </c>
    </row>
    <row r="980" spans="2:6">
      <c r="B980" s="435"/>
      <c r="C980" s="435"/>
      <c r="D980" s="436"/>
      <c r="E980" s="435" t="s">
        <v>650</v>
      </c>
      <c r="F980" s="435" t="s">
        <v>268</v>
      </c>
    </row>
    <row r="981" spans="2:6">
      <c r="B981" s="435"/>
      <c r="C981" s="435"/>
      <c r="D981" s="436"/>
      <c r="E981" s="435" t="s">
        <v>650</v>
      </c>
      <c r="F981" s="435" t="s">
        <v>268</v>
      </c>
    </row>
    <row r="982" spans="2:6">
      <c r="B982" s="435"/>
      <c r="C982" s="435"/>
      <c r="D982" s="436"/>
      <c r="E982" s="435" t="s">
        <v>650</v>
      </c>
      <c r="F982" s="435" t="s">
        <v>268</v>
      </c>
    </row>
    <row r="983" spans="2:6">
      <c r="B983" s="435"/>
      <c r="C983" s="435"/>
      <c r="D983" s="436"/>
      <c r="E983" s="435" t="s">
        <v>650</v>
      </c>
      <c r="F983" s="435" t="s">
        <v>268</v>
      </c>
    </row>
    <row r="984" spans="2:6">
      <c r="B984" s="435"/>
      <c r="C984" s="435"/>
      <c r="D984" s="436"/>
      <c r="E984" s="435" t="s">
        <v>650</v>
      </c>
      <c r="F984" s="435" t="s">
        <v>268</v>
      </c>
    </row>
    <row r="985" spans="2:6">
      <c r="B985" s="435"/>
      <c r="C985" s="435"/>
      <c r="D985" s="436"/>
      <c r="E985" s="435" t="s">
        <v>650</v>
      </c>
      <c r="F985" s="435" t="s">
        <v>268</v>
      </c>
    </row>
    <row r="986" spans="2:6">
      <c r="B986" s="435"/>
      <c r="C986" s="435"/>
      <c r="D986" s="436"/>
      <c r="E986" s="435" t="s">
        <v>650</v>
      </c>
      <c r="F986" s="435" t="s">
        <v>268</v>
      </c>
    </row>
    <row r="987" spans="2:6">
      <c r="B987" s="435"/>
      <c r="C987" s="435"/>
      <c r="D987" s="436"/>
      <c r="E987" s="435" t="s">
        <v>650</v>
      </c>
      <c r="F987" s="435" t="s">
        <v>268</v>
      </c>
    </row>
    <row r="988" spans="2:6">
      <c r="B988" s="435"/>
      <c r="C988" s="435"/>
      <c r="D988" s="436"/>
      <c r="E988" s="435" t="s">
        <v>650</v>
      </c>
      <c r="F988" s="435" t="s">
        <v>268</v>
      </c>
    </row>
    <row r="989" spans="2:6">
      <c r="B989" s="435"/>
      <c r="C989" s="435"/>
      <c r="D989" s="436"/>
      <c r="E989" s="435" t="s">
        <v>650</v>
      </c>
      <c r="F989" s="435" t="s">
        <v>268</v>
      </c>
    </row>
    <row r="990" spans="2:6">
      <c r="B990" s="435"/>
      <c r="C990" s="435"/>
      <c r="D990" s="436"/>
      <c r="E990" s="435" t="s">
        <v>650</v>
      </c>
      <c r="F990" s="435" t="s">
        <v>268</v>
      </c>
    </row>
    <row r="991" spans="2:6">
      <c r="B991" s="435"/>
      <c r="C991" s="435"/>
      <c r="D991" s="436"/>
      <c r="E991" s="435" t="s">
        <v>650</v>
      </c>
      <c r="F991" s="435" t="s">
        <v>268</v>
      </c>
    </row>
    <row r="992" spans="2:6">
      <c r="B992" s="435"/>
      <c r="C992" s="435"/>
      <c r="D992" s="436"/>
      <c r="E992" s="435" t="s">
        <v>650</v>
      </c>
      <c r="F992" s="435" t="s">
        <v>268</v>
      </c>
    </row>
    <row r="993" spans="2:6">
      <c r="B993" s="435"/>
      <c r="C993" s="435"/>
      <c r="D993" s="436"/>
      <c r="E993" s="435" t="s">
        <v>650</v>
      </c>
      <c r="F993" s="435" t="s">
        <v>268</v>
      </c>
    </row>
    <row r="994" spans="2:6">
      <c r="B994" s="435"/>
      <c r="C994" s="435"/>
      <c r="D994" s="436"/>
      <c r="E994" s="435" t="s">
        <v>650</v>
      </c>
      <c r="F994" s="435" t="s">
        <v>268</v>
      </c>
    </row>
    <row r="995" spans="2:6">
      <c r="B995" s="435"/>
      <c r="C995" s="435"/>
      <c r="D995" s="436"/>
      <c r="E995" s="435" t="s">
        <v>650</v>
      </c>
      <c r="F995" s="435" t="s">
        <v>268</v>
      </c>
    </row>
    <row r="996" spans="2:6">
      <c r="B996" s="435"/>
      <c r="C996" s="435"/>
      <c r="D996" s="436"/>
      <c r="E996" s="435" t="s">
        <v>650</v>
      </c>
      <c r="F996" s="435" t="s">
        <v>268</v>
      </c>
    </row>
    <row r="997" spans="2:6">
      <c r="B997" s="435"/>
      <c r="C997" s="435"/>
      <c r="D997" s="436"/>
      <c r="E997" s="435" t="s">
        <v>650</v>
      </c>
      <c r="F997" s="435" t="s">
        <v>268</v>
      </c>
    </row>
    <row r="998" spans="2:6">
      <c r="B998" s="435"/>
      <c r="C998" s="435"/>
      <c r="D998" s="436"/>
      <c r="E998" s="435" t="s">
        <v>650</v>
      </c>
      <c r="F998" s="435" t="s">
        <v>268</v>
      </c>
    </row>
    <row r="999" spans="2:6">
      <c r="B999" s="435"/>
      <c r="C999" s="435"/>
      <c r="D999" s="436"/>
      <c r="E999" s="435" t="s">
        <v>650</v>
      </c>
      <c r="F999" s="435" t="s">
        <v>268</v>
      </c>
    </row>
    <row r="1000" spans="2:6">
      <c r="B1000" s="435"/>
      <c r="C1000" s="435"/>
      <c r="D1000" s="436"/>
      <c r="E1000" s="435" t="s">
        <v>650</v>
      </c>
      <c r="F1000" s="435" t="s">
        <v>268</v>
      </c>
    </row>
    <row r="1001" spans="2:6">
      <c r="B1001" s="435"/>
      <c r="C1001" s="435"/>
      <c r="D1001" s="436"/>
      <c r="E1001" s="435" t="s">
        <v>650</v>
      </c>
      <c r="F1001" s="435" t="s">
        <v>268</v>
      </c>
    </row>
    <row r="1002" spans="2:6">
      <c r="B1002" s="435"/>
      <c r="C1002" s="435"/>
      <c r="D1002" s="436"/>
      <c r="E1002" s="435" t="s">
        <v>650</v>
      </c>
      <c r="F1002" s="435" t="s">
        <v>268</v>
      </c>
    </row>
    <row r="1003" spans="2:6">
      <c r="B1003" s="435"/>
      <c r="C1003" s="435"/>
      <c r="D1003" s="436"/>
      <c r="E1003" s="435" t="s">
        <v>650</v>
      </c>
      <c r="F1003" s="435" t="s">
        <v>268</v>
      </c>
    </row>
    <row r="1004" spans="2:6">
      <c r="B1004" s="435"/>
      <c r="C1004" s="435"/>
      <c r="D1004" s="436"/>
      <c r="E1004" s="435" t="s">
        <v>650</v>
      </c>
      <c r="F1004" s="435" t="s">
        <v>268</v>
      </c>
    </row>
    <row r="1005" spans="2:6">
      <c r="B1005" s="435">
        <v>1</v>
      </c>
      <c r="C1005" s="435">
        <v>72</v>
      </c>
      <c r="D1005" s="436">
        <v>7201</v>
      </c>
      <c r="E1005" s="435" t="s">
        <v>651</v>
      </c>
      <c r="F1005" s="435" t="s">
        <v>12075</v>
      </c>
    </row>
    <row r="1006" spans="2:6">
      <c r="B1006" s="435">
        <v>2</v>
      </c>
      <c r="C1006" s="435">
        <v>72</v>
      </c>
      <c r="D1006" s="436">
        <v>7211</v>
      </c>
      <c r="E1006" s="435" t="s">
        <v>651</v>
      </c>
      <c r="F1006" s="435" t="s">
        <v>12076</v>
      </c>
    </row>
    <row r="1007" spans="2:6">
      <c r="B1007" s="435">
        <v>3</v>
      </c>
      <c r="C1007" s="435">
        <v>72</v>
      </c>
      <c r="D1007" s="436">
        <v>7202</v>
      </c>
      <c r="E1007" s="435" t="s">
        <v>651</v>
      </c>
      <c r="F1007" s="435" t="s">
        <v>12077</v>
      </c>
    </row>
    <row r="1008" spans="2:6">
      <c r="B1008" s="435">
        <v>4</v>
      </c>
      <c r="C1008" s="435">
        <v>72</v>
      </c>
      <c r="D1008" s="436">
        <v>7203</v>
      </c>
      <c r="E1008" s="435" t="s">
        <v>651</v>
      </c>
      <c r="F1008" s="435" t="s">
        <v>12078</v>
      </c>
    </row>
    <row r="1009" spans="2:6">
      <c r="B1009" s="435">
        <v>5</v>
      </c>
      <c r="C1009" s="435">
        <v>72</v>
      </c>
      <c r="D1009" s="436">
        <v>7212</v>
      </c>
      <c r="E1009" s="435" t="s">
        <v>651</v>
      </c>
      <c r="F1009" s="435" t="s">
        <v>12079</v>
      </c>
    </row>
    <row r="1010" spans="2:6">
      <c r="B1010" s="435">
        <v>6</v>
      </c>
      <c r="C1010" s="435">
        <v>72</v>
      </c>
      <c r="D1010" s="436">
        <v>7204</v>
      </c>
      <c r="E1010" s="435" t="s">
        <v>651</v>
      </c>
      <c r="F1010" s="435" t="s">
        <v>12080</v>
      </c>
    </row>
    <row r="1011" spans="2:6">
      <c r="B1011" s="435">
        <v>7</v>
      </c>
      <c r="C1011" s="435">
        <v>72</v>
      </c>
      <c r="D1011" s="436">
        <v>7205</v>
      </c>
      <c r="E1011" s="435" t="s">
        <v>651</v>
      </c>
      <c r="F1011" s="435" t="s">
        <v>12081</v>
      </c>
    </row>
    <row r="1012" spans="2:6">
      <c r="B1012" s="435">
        <v>8</v>
      </c>
      <c r="C1012" s="435">
        <v>72</v>
      </c>
      <c r="D1012" s="436">
        <v>7206</v>
      </c>
      <c r="E1012" s="435" t="s">
        <v>651</v>
      </c>
      <c r="F1012" s="435" t="s">
        <v>12249</v>
      </c>
    </row>
    <row r="1013" spans="2:6">
      <c r="B1013" s="435">
        <v>9</v>
      </c>
      <c r="C1013" s="435">
        <v>72</v>
      </c>
      <c r="D1013" s="436">
        <v>7207</v>
      </c>
      <c r="E1013" s="435" t="s">
        <v>651</v>
      </c>
      <c r="F1013" s="435" t="s">
        <v>12082</v>
      </c>
    </row>
    <row r="1014" spans="2:6">
      <c r="B1014" s="435">
        <v>10</v>
      </c>
      <c r="C1014" s="435">
        <v>72</v>
      </c>
      <c r="D1014" s="436">
        <v>7208</v>
      </c>
      <c r="E1014" s="435" t="s">
        <v>651</v>
      </c>
      <c r="F1014" s="435" t="s">
        <v>12083</v>
      </c>
    </row>
    <row r="1015" spans="2:6">
      <c r="B1015" s="435">
        <v>11</v>
      </c>
      <c r="C1015" s="435">
        <v>72</v>
      </c>
      <c r="D1015" s="436">
        <v>7209</v>
      </c>
      <c r="E1015" s="435" t="s">
        <v>651</v>
      </c>
      <c r="F1015" s="435" t="s">
        <v>12250</v>
      </c>
    </row>
    <row r="1016" spans="2:6">
      <c r="B1016" s="435">
        <v>12</v>
      </c>
      <c r="C1016" s="435">
        <v>72</v>
      </c>
      <c r="D1016" s="436">
        <v>7210</v>
      </c>
      <c r="E1016" s="435" t="s">
        <v>651</v>
      </c>
      <c r="F1016" s="435" t="s">
        <v>12084</v>
      </c>
    </row>
    <row r="1017" spans="2:6">
      <c r="B1017" s="435">
        <v>13</v>
      </c>
      <c r="C1017" s="435">
        <v>72</v>
      </c>
      <c r="D1017" s="436">
        <v>7271</v>
      </c>
      <c r="E1017" s="435" t="s">
        <v>651</v>
      </c>
      <c r="F1017" s="435" t="s">
        <v>12085</v>
      </c>
    </row>
    <row r="1018" spans="2:6">
      <c r="B1018" s="435"/>
      <c r="C1018" s="435"/>
      <c r="D1018" s="436"/>
      <c r="E1018" s="435" t="s">
        <v>651</v>
      </c>
      <c r="F1018" s="435" t="s">
        <v>268</v>
      </c>
    </row>
    <row r="1019" spans="2:6">
      <c r="B1019" s="435"/>
      <c r="C1019" s="435"/>
      <c r="D1019" s="436"/>
      <c r="E1019" s="435" t="s">
        <v>651</v>
      </c>
      <c r="F1019" s="435" t="s">
        <v>268</v>
      </c>
    </row>
    <row r="1020" spans="2:6">
      <c r="B1020" s="435"/>
      <c r="C1020" s="435"/>
      <c r="D1020" s="436"/>
      <c r="E1020" s="435" t="s">
        <v>651</v>
      </c>
      <c r="F1020" s="435" t="s">
        <v>268</v>
      </c>
    </row>
    <row r="1021" spans="2:6">
      <c r="B1021" s="435"/>
      <c r="C1021" s="435"/>
      <c r="D1021" s="436"/>
      <c r="E1021" s="435" t="s">
        <v>651</v>
      </c>
      <c r="F1021" s="435" t="s">
        <v>268</v>
      </c>
    </row>
    <row r="1022" spans="2:6">
      <c r="B1022" s="435"/>
      <c r="C1022" s="435"/>
      <c r="D1022" s="436"/>
      <c r="E1022" s="435" t="s">
        <v>651</v>
      </c>
      <c r="F1022" s="435" t="s">
        <v>268</v>
      </c>
    </row>
    <row r="1023" spans="2:6">
      <c r="B1023" s="435"/>
      <c r="C1023" s="435"/>
      <c r="D1023" s="436"/>
      <c r="E1023" s="435" t="s">
        <v>651</v>
      </c>
      <c r="F1023" s="435" t="s">
        <v>268</v>
      </c>
    </row>
    <row r="1024" spans="2:6">
      <c r="B1024" s="435"/>
      <c r="C1024" s="435"/>
      <c r="D1024" s="436"/>
      <c r="E1024" s="435" t="s">
        <v>651</v>
      </c>
      <c r="F1024" s="435" t="s">
        <v>268</v>
      </c>
    </row>
    <row r="1025" spans="2:6">
      <c r="B1025" s="435"/>
      <c r="C1025" s="435"/>
      <c r="D1025" s="436"/>
      <c r="E1025" s="435" t="s">
        <v>651</v>
      </c>
      <c r="F1025" s="435" t="s">
        <v>268</v>
      </c>
    </row>
    <row r="1026" spans="2:6">
      <c r="B1026" s="435"/>
      <c r="C1026" s="435"/>
      <c r="D1026" s="436"/>
      <c r="E1026" s="435" t="s">
        <v>651</v>
      </c>
      <c r="F1026" s="435" t="s">
        <v>268</v>
      </c>
    </row>
    <row r="1027" spans="2:6">
      <c r="B1027" s="435"/>
      <c r="C1027" s="435"/>
      <c r="D1027" s="436"/>
      <c r="E1027" s="435" t="s">
        <v>651</v>
      </c>
      <c r="F1027" s="435" t="s">
        <v>268</v>
      </c>
    </row>
    <row r="1028" spans="2:6">
      <c r="B1028" s="435"/>
      <c r="C1028" s="435"/>
      <c r="D1028" s="436"/>
      <c r="E1028" s="435" t="s">
        <v>651</v>
      </c>
      <c r="F1028" s="435" t="s">
        <v>268</v>
      </c>
    </row>
    <row r="1029" spans="2:6">
      <c r="B1029" s="435"/>
      <c r="C1029" s="435"/>
      <c r="D1029" s="436"/>
      <c r="E1029" s="435" t="s">
        <v>651</v>
      </c>
      <c r="F1029" s="435" t="s">
        <v>268</v>
      </c>
    </row>
    <row r="1030" spans="2:6">
      <c r="B1030" s="435"/>
      <c r="C1030" s="435"/>
      <c r="D1030" s="436"/>
      <c r="E1030" s="435" t="s">
        <v>651</v>
      </c>
      <c r="F1030" s="435" t="s">
        <v>268</v>
      </c>
    </row>
    <row r="1031" spans="2:6">
      <c r="B1031" s="435"/>
      <c r="C1031" s="435"/>
      <c r="D1031" s="436"/>
      <c r="E1031" s="435" t="s">
        <v>651</v>
      </c>
      <c r="F1031" s="435" t="s">
        <v>268</v>
      </c>
    </row>
    <row r="1032" spans="2:6">
      <c r="B1032" s="435"/>
      <c r="C1032" s="435"/>
      <c r="D1032" s="436"/>
      <c r="E1032" s="435" t="s">
        <v>651</v>
      </c>
      <c r="F1032" s="435" t="s">
        <v>268</v>
      </c>
    </row>
    <row r="1033" spans="2:6">
      <c r="B1033" s="435"/>
      <c r="C1033" s="435"/>
      <c r="D1033" s="436"/>
      <c r="E1033" s="435" t="s">
        <v>651</v>
      </c>
      <c r="F1033" s="435" t="s">
        <v>268</v>
      </c>
    </row>
    <row r="1034" spans="2:6">
      <c r="B1034" s="435"/>
      <c r="C1034" s="435"/>
      <c r="D1034" s="436"/>
      <c r="E1034" s="435" t="s">
        <v>651</v>
      </c>
      <c r="F1034" s="435" t="s">
        <v>268</v>
      </c>
    </row>
    <row r="1035" spans="2:6">
      <c r="B1035" s="435"/>
      <c r="C1035" s="435"/>
      <c r="D1035" s="436"/>
      <c r="E1035" s="435" t="s">
        <v>651</v>
      </c>
      <c r="F1035" s="435" t="s">
        <v>268</v>
      </c>
    </row>
    <row r="1036" spans="2:6">
      <c r="B1036" s="435"/>
      <c r="C1036" s="435"/>
      <c r="D1036" s="436"/>
      <c r="E1036" s="435" t="s">
        <v>651</v>
      </c>
      <c r="F1036" s="435" t="s">
        <v>268</v>
      </c>
    </row>
    <row r="1037" spans="2:6">
      <c r="B1037" s="435"/>
      <c r="C1037" s="435"/>
      <c r="D1037" s="436"/>
      <c r="E1037" s="435" t="s">
        <v>651</v>
      </c>
      <c r="F1037" s="435" t="s">
        <v>268</v>
      </c>
    </row>
    <row r="1038" spans="2:6">
      <c r="B1038" s="435"/>
      <c r="C1038" s="435"/>
      <c r="D1038" s="436"/>
      <c r="E1038" s="435" t="s">
        <v>651</v>
      </c>
      <c r="F1038" s="435" t="s">
        <v>268</v>
      </c>
    </row>
    <row r="1039" spans="2:6">
      <c r="B1039" s="435"/>
      <c r="C1039" s="435"/>
      <c r="D1039" s="436"/>
      <c r="E1039" s="435" t="s">
        <v>651</v>
      </c>
      <c r="F1039" s="435" t="s">
        <v>268</v>
      </c>
    </row>
    <row r="1040" spans="2:6">
      <c r="B1040" s="435"/>
      <c r="C1040" s="435"/>
      <c r="D1040" s="436"/>
      <c r="E1040" s="435" t="s">
        <v>651</v>
      </c>
      <c r="F1040" s="435" t="s">
        <v>268</v>
      </c>
    </row>
    <row r="1041" spans="2:6">
      <c r="B1041" s="435"/>
      <c r="C1041" s="435"/>
      <c r="D1041" s="436"/>
      <c r="E1041" s="435" t="s">
        <v>651</v>
      </c>
      <c r="F1041" s="435" t="s">
        <v>268</v>
      </c>
    </row>
    <row r="1042" spans="2:6">
      <c r="B1042" s="435"/>
      <c r="C1042" s="435"/>
      <c r="D1042" s="436"/>
      <c r="E1042" s="435" t="s">
        <v>651</v>
      </c>
      <c r="F1042" s="435" t="s">
        <v>268</v>
      </c>
    </row>
    <row r="1043" spans="2:6">
      <c r="B1043" s="435"/>
      <c r="C1043" s="435"/>
      <c r="D1043" s="436"/>
      <c r="E1043" s="435" t="s">
        <v>651</v>
      </c>
      <c r="F1043" s="435" t="s">
        <v>268</v>
      </c>
    </row>
    <row r="1044" spans="2:6">
      <c r="B1044" s="435"/>
      <c r="C1044" s="435"/>
      <c r="D1044" s="436"/>
      <c r="E1044" s="435" t="s">
        <v>651</v>
      </c>
      <c r="F1044" s="435" t="s">
        <v>268</v>
      </c>
    </row>
    <row r="1045" spans="2:6">
      <c r="B1045" s="435">
        <v>1</v>
      </c>
      <c r="C1045" s="435">
        <v>73</v>
      </c>
      <c r="D1045" s="436">
        <v>7301</v>
      </c>
      <c r="E1045" s="435" t="s">
        <v>652</v>
      </c>
      <c r="F1045" s="435" t="s">
        <v>12086</v>
      </c>
    </row>
    <row r="1046" spans="2:6">
      <c r="B1046" s="435">
        <v>2</v>
      </c>
      <c r="C1046" s="435">
        <v>73</v>
      </c>
      <c r="D1046" s="436">
        <v>7302</v>
      </c>
      <c r="E1046" s="435" t="s">
        <v>652</v>
      </c>
      <c r="F1046" s="435" t="s">
        <v>12087</v>
      </c>
    </row>
    <row r="1047" spans="2:6">
      <c r="B1047" s="435">
        <v>3</v>
      </c>
      <c r="C1047" s="435">
        <v>73</v>
      </c>
      <c r="D1047" s="436">
        <v>7303</v>
      </c>
      <c r="E1047" s="435" t="s">
        <v>652</v>
      </c>
      <c r="F1047" s="435" t="s">
        <v>12088</v>
      </c>
    </row>
    <row r="1048" spans="2:6">
      <c r="B1048" s="435">
        <v>4</v>
      </c>
      <c r="C1048" s="435">
        <v>73</v>
      </c>
      <c r="D1048" s="436">
        <v>7304</v>
      </c>
      <c r="E1048" s="435" t="s">
        <v>652</v>
      </c>
      <c r="F1048" s="435" t="s">
        <v>12089</v>
      </c>
    </row>
    <row r="1049" spans="2:6">
      <c r="B1049" s="435">
        <v>5</v>
      </c>
      <c r="C1049" s="435">
        <v>73</v>
      </c>
      <c r="D1049" s="436">
        <v>7305</v>
      </c>
      <c r="E1049" s="435" t="s">
        <v>652</v>
      </c>
      <c r="F1049" s="435" t="s">
        <v>12090</v>
      </c>
    </row>
    <row r="1050" spans="2:6">
      <c r="B1050" s="435">
        <v>6</v>
      </c>
      <c r="C1050" s="435">
        <v>73</v>
      </c>
      <c r="D1050" s="436">
        <v>7306</v>
      </c>
      <c r="E1050" s="435" t="s">
        <v>652</v>
      </c>
      <c r="F1050" s="435" t="s">
        <v>12091</v>
      </c>
    </row>
    <row r="1051" spans="2:6">
      <c r="B1051" s="435">
        <v>7</v>
      </c>
      <c r="C1051" s="435">
        <v>73</v>
      </c>
      <c r="D1051" s="436">
        <v>7307</v>
      </c>
      <c r="E1051" s="435" t="s">
        <v>652</v>
      </c>
      <c r="F1051" s="435" t="s">
        <v>12092</v>
      </c>
    </row>
    <row r="1052" spans="2:6">
      <c r="B1052" s="435">
        <v>8</v>
      </c>
      <c r="C1052" s="435">
        <v>73</v>
      </c>
      <c r="D1052" s="436">
        <v>7308</v>
      </c>
      <c r="E1052" s="435" t="s">
        <v>652</v>
      </c>
      <c r="F1052" s="435" t="s">
        <v>12093</v>
      </c>
    </row>
    <row r="1053" spans="2:6">
      <c r="B1053" s="435">
        <v>9</v>
      </c>
      <c r="C1053" s="435">
        <v>73</v>
      </c>
      <c r="D1053" s="436">
        <v>7309</v>
      </c>
      <c r="E1053" s="435" t="s">
        <v>652</v>
      </c>
      <c r="F1053" s="435" t="s">
        <v>12094</v>
      </c>
    </row>
    <row r="1054" spans="2:6">
      <c r="B1054" s="435">
        <v>10</v>
      </c>
      <c r="C1054" s="435">
        <v>73</v>
      </c>
      <c r="D1054" s="436">
        <v>7310</v>
      </c>
      <c r="E1054" s="435" t="s">
        <v>652</v>
      </c>
      <c r="F1054" s="435" t="s">
        <v>12095</v>
      </c>
    </row>
    <row r="1055" spans="2:6">
      <c r="B1055" s="435">
        <v>11</v>
      </c>
      <c r="C1055" s="435">
        <v>73</v>
      </c>
      <c r="D1055" s="436">
        <v>7311</v>
      </c>
      <c r="E1055" s="435" t="s">
        <v>652</v>
      </c>
      <c r="F1055" s="435" t="s">
        <v>12096</v>
      </c>
    </row>
    <row r="1056" spans="2:6">
      <c r="B1056" s="435">
        <v>12</v>
      </c>
      <c r="C1056" s="435">
        <v>73</v>
      </c>
      <c r="D1056" s="436">
        <v>7312</v>
      </c>
      <c r="E1056" s="435" t="s">
        <v>652</v>
      </c>
      <c r="F1056" s="435" t="s">
        <v>12097</v>
      </c>
    </row>
    <row r="1057" spans="2:6">
      <c r="B1057" s="435">
        <v>13</v>
      </c>
      <c r="C1057" s="435">
        <v>73</v>
      </c>
      <c r="D1057" s="436">
        <v>7313</v>
      </c>
      <c r="E1057" s="435" t="s">
        <v>652</v>
      </c>
      <c r="F1057" s="435" t="s">
        <v>12098</v>
      </c>
    </row>
    <row r="1058" spans="2:6">
      <c r="B1058" s="435">
        <v>14</v>
      </c>
      <c r="C1058" s="435">
        <v>73</v>
      </c>
      <c r="D1058" s="436">
        <v>7314</v>
      </c>
      <c r="E1058" s="435" t="s">
        <v>652</v>
      </c>
      <c r="F1058" s="435" t="s">
        <v>12099</v>
      </c>
    </row>
    <row r="1059" spans="2:6">
      <c r="B1059" s="435">
        <v>15</v>
      </c>
      <c r="C1059" s="435">
        <v>73</v>
      </c>
      <c r="D1059" s="436">
        <v>7315</v>
      </c>
      <c r="E1059" s="435" t="s">
        <v>652</v>
      </c>
      <c r="F1059" s="435" t="s">
        <v>12100</v>
      </c>
    </row>
    <row r="1060" spans="2:6">
      <c r="B1060" s="435">
        <v>16</v>
      </c>
      <c r="C1060" s="435">
        <v>73</v>
      </c>
      <c r="D1060" s="436">
        <v>7316</v>
      </c>
      <c r="E1060" s="435" t="s">
        <v>652</v>
      </c>
      <c r="F1060" s="435" t="s">
        <v>12101</v>
      </c>
    </row>
    <row r="1061" spans="2:6">
      <c r="B1061" s="435">
        <v>17</v>
      </c>
      <c r="C1061" s="435">
        <v>73</v>
      </c>
      <c r="D1061" s="436">
        <v>7317</v>
      </c>
      <c r="E1061" s="435" t="s">
        <v>652</v>
      </c>
      <c r="F1061" s="435" t="s">
        <v>12102</v>
      </c>
    </row>
    <row r="1062" spans="2:6">
      <c r="B1062" s="435">
        <v>18</v>
      </c>
      <c r="C1062" s="435">
        <v>73</v>
      </c>
      <c r="D1062" s="436">
        <v>7318</v>
      </c>
      <c r="E1062" s="435" t="s">
        <v>652</v>
      </c>
      <c r="F1062" s="435" t="s">
        <v>12103</v>
      </c>
    </row>
    <row r="1063" spans="2:6">
      <c r="B1063" s="435">
        <v>19</v>
      </c>
      <c r="C1063" s="435">
        <v>73</v>
      </c>
      <c r="D1063" s="436">
        <v>7322</v>
      </c>
      <c r="E1063" s="435" t="s">
        <v>652</v>
      </c>
      <c r="F1063" s="435" t="s">
        <v>12104</v>
      </c>
    </row>
    <row r="1064" spans="2:6">
      <c r="B1064" s="435">
        <v>20</v>
      </c>
      <c r="C1064" s="435">
        <v>73</v>
      </c>
      <c r="D1064" s="436">
        <v>7325</v>
      </c>
      <c r="E1064" s="435" t="s">
        <v>652</v>
      </c>
      <c r="F1064" s="435" t="s">
        <v>12105</v>
      </c>
    </row>
    <row r="1065" spans="2:6">
      <c r="B1065" s="435">
        <v>21</v>
      </c>
      <c r="C1065" s="435">
        <v>73</v>
      </c>
      <c r="D1065" s="436">
        <v>7326</v>
      </c>
      <c r="E1065" s="435" t="s">
        <v>652</v>
      </c>
      <c r="F1065" s="435" t="s">
        <v>12106</v>
      </c>
    </row>
    <row r="1066" spans="2:6">
      <c r="B1066" s="435">
        <v>22</v>
      </c>
      <c r="C1066" s="435">
        <v>73</v>
      </c>
      <c r="D1066" s="436">
        <v>7371</v>
      </c>
      <c r="E1066" s="435" t="s">
        <v>652</v>
      </c>
      <c r="F1066" s="435" t="s">
        <v>12107</v>
      </c>
    </row>
    <row r="1067" spans="2:6">
      <c r="B1067" s="435">
        <v>23</v>
      </c>
      <c r="C1067" s="435">
        <v>73</v>
      </c>
      <c r="D1067" s="436">
        <v>7372</v>
      </c>
      <c r="E1067" s="435" t="s">
        <v>652</v>
      </c>
      <c r="F1067" s="435" t="s">
        <v>12108</v>
      </c>
    </row>
    <row r="1068" spans="2:6">
      <c r="B1068" s="435">
        <v>24</v>
      </c>
      <c r="C1068" s="435">
        <v>73</v>
      </c>
      <c r="D1068" s="436">
        <v>7373</v>
      </c>
      <c r="E1068" s="435" t="s">
        <v>652</v>
      </c>
      <c r="F1068" s="435" t="s">
        <v>12109</v>
      </c>
    </row>
    <row r="1069" spans="2:6">
      <c r="B1069" s="435"/>
      <c r="C1069" s="435"/>
      <c r="D1069" s="436"/>
      <c r="E1069" s="435" t="s">
        <v>652</v>
      </c>
      <c r="F1069" s="435" t="s">
        <v>268</v>
      </c>
    </row>
    <row r="1070" spans="2:6">
      <c r="B1070" s="435"/>
      <c r="C1070" s="435"/>
      <c r="D1070" s="436"/>
      <c r="E1070" s="435" t="s">
        <v>652</v>
      </c>
      <c r="F1070" s="435" t="s">
        <v>268</v>
      </c>
    </row>
    <row r="1071" spans="2:6">
      <c r="B1071" s="435"/>
      <c r="C1071" s="435"/>
      <c r="D1071" s="436"/>
      <c r="E1071" s="435" t="s">
        <v>652</v>
      </c>
      <c r="F1071" s="435" t="s">
        <v>268</v>
      </c>
    </row>
    <row r="1072" spans="2:6">
      <c r="B1072" s="435"/>
      <c r="C1072" s="435"/>
      <c r="D1072" s="436"/>
      <c r="E1072" s="435" t="s">
        <v>652</v>
      </c>
      <c r="F1072" s="435" t="s">
        <v>268</v>
      </c>
    </row>
    <row r="1073" spans="2:6">
      <c r="B1073" s="435"/>
      <c r="C1073" s="435"/>
      <c r="D1073" s="436"/>
      <c r="E1073" s="435" t="s">
        <v>652</v>
      </c>
      <c r="F1073" s="435" t="s">
        <v>268</v>
      </c>
    </row>
    <row r="1074" spans="2:6">
      <c r="B1074" s="435"/>
      <c r="C1074" s="435"/>
      <c r="D1074" s="436"/>
      <c r="E1074" s="435" t="s">
        <v>652</v>
      </c>
      <c r="F1074" s="435" t="s">
        <v>268</v>
      </c>
    </row>
    <row r="1075" spans="2:6">
      <c r="B1075" s="435"/>
      <c r="C1075" s="435"/>
      <c r="D1075" s="436"/>
      <c r="E1075" s="435" t="s">
        <v>652</v>
      </c>
      <c r="F1075" s="435" t="s">
        <v>268</v>
      </c>
    </row>
    <row r="1076" spans="2:6">
      <c r="B1076" s="435"/>
      <c r="C1076" s="435"/>
      <c r="D1076" s="436"/>
      <c r="E1076" s="435" t="s">
        <v>652</v>
      </c>
      <c r="F1076" s="435" t="s">
        <v>268</v>
      </c>
    </row>
    <row r="1077" spans="2:6">
      <c r="B1077" s="435"/>
      <c r="C1077" s="435"/>
      <c r="D1077" s="436"/>
      <c r="E1077" s="435" t="s">
        <v>652</v>
      </c>
      <c r="F1077" s="435" t="s">
        <v>268</v>
      </c>
    </row>
    <row r="1078" spans="2:6">
      <c r="B1078" s="435"/>
      <c r="C1078" s="435"/>
      <c r="D1078" s="436"/>
      <c r="E1078" s="435" t="s">
        <v>652</v>
      </c>
      <c r="F1078" s="435" t="s">
        <v>268</v>
      </c>
    </row>
    <row r="1079" spans="2:6">
      <c r="B1079" s="435"/>
      <c r="C1079" s="435"/>
      <c r="D1079" s="436"/>
      <c r="E1079" s="435" t="s">
        <v>652</v>
      </c>
      <c r="F1079" s="435" t="s">
        <v>268</v>
      </c>
    </row>
    <row r="1080" spans="2:6">
      <c r="B1080" s="435"/>
      <c r="C1080" s="435"/>
      <c r="D1080" s="436"/>
      <c r="E1080" s="435" t="s">
        <v>652</v>
      </c>
      <c r="F1080" s="435" t="s">
        <v>268</v>
      </c>
    </row>
    <row r="1081" spans="2:6">
      <c r="B1081" s="435"/>
      <c r="C1081" s="435"/>
      <c r="D1081" s="436"/>
      <c r="E1081" s="435" t="s">
        <v>652</v>
      </c>
      <c r="F1081" s="435" t="s">
        <v>268</v>
      </c>
    </row>
    <row r="1082" spans="2:6">
      <c r="B1082" s="435"/>
      <c r="C1082" s="435"/>
      <c r="D1082" s="436"/>
      <c r="E1082" s="435" t="s">
        <v>652</v>
      </c>
      <c r="F1082" s="435" t="s">
        <v>268</v>
      </c>
    </row>
    <row r="1083" spans="2:6">
      <c r="B1083" s="435"/>
      <c r="C1083" s="435"/>
      <c r="D1083" s="436"/>
      <c r="E1083" s="435" t="s">
        <v>652</v>
      </c>
      <c r="F1083" s="435" t="s">
        <v>268</v>
      </c>
    </row>
    <row r="1084" spans="2:6">
      <c r="B1084" s="435"/>
      <c r="C1084" s="435"/>
      <c r="D1084" s="436"/>
      <c r="E1084" s="435" t="s">
        <v>652</v>
      </c>
      <c r="F1084" s="435" t="s">
        <v>268</v>
      </c>
    </row>
    <row r="1085" spans="2:6">
      <c r="B1085" s="435">
        <v>1</v>
      </c>
      <c r="C1085" s="435">
        <v>74</v>
      </c>
      <c r="D1085" s="436">
        <v>7401</v>
      </c>
      <c r="E1085" s="435" t="s">
        <v>653</v>
      </c>
      <c r="F1085" s="435" t="s">
        <v>12110</v>
      </c>
    </row>
    <row r="1086" spans="2:6">
      <c r="B1086" s="435">
        <v>2</v>
      </c>
      <c r="C1086" s="435">
        <v>74</v>
      </c>
      <c r="D1086" s="436">
        <v>7402</v>
      </c>
      <c r="E1086" s="435" t="s">
        <v>653</v>
      </c>
      <c r="F1086" s="435" t="s">
        <v>12111</v>
      </c>
    </row>
    <row r="1087" spans="2:6">
      <c r="B1087" s="435">
        <v>3</v>
      </c>
      <c r="C1087" s="435">
        <v>74</v>
      </c>
      <c r="D1087" s="436">
        <v>7403</v>
      </c>
      <c r="E1087" s="435" t="s">
        <v>653</v>
      </c>
      <c r="F1087" s="435" t="s">
        <v>12112</v>
      </c>
    </row>
    <row r="1088" spans="2:6">
      <c r="B1088" s="435">
        <v>4</v>
      </c>
      <c r="C1088" s="435">
        <v>74</v>
      </c>
      <c r="D1088" s="436">
        <v>7412</v>
      </c>
      <c r="E1088" s="435" t="s">
        <v>653</v>
      </c>
      <c r="F1088" s="435" t="s">
        <v>12113</v>
      </c>
    </row>
    <row r="1089" spans="2:6">
      <c r="B1089" s="435">
        <v>5</v>
      </c>
      <c r="C1089" s="435">
        <v>74</v>
      </c>
      <c r="D1089" s="436">
        <v>7404</v>
      </c>
      <c r="E1089" s="435" t="s">
        <v>653</v>
      </c>
      <c r="F1089" s="435" t="s">
        <v>12114</v>
      </c>
    </row>
    <row r="1090" spans="2:6">
      <c r="B1090" s="435">
        <v>6</v>
      </c>
      <c r="C1090" s="435">
        <v>74</v>
      </c>
      <c r="D1090" s="436">
        <v>7405</v>
      </c>
      <c r="E1090" s="435" t="s">
        <v>653</v>
      </c>
      <c r="F1090" s="435" t="s">
        <v>12115</v>
      </c>
    </row>
    <row r="1091" spans="2:6">
      <c r="B1091" s="435">
        <v>7</v>
      </c>
      <c r="C1091" s="435">
        <v>74</v>
      </c>
      <c r="D1091" s="436">
        <v>7406</v>
      </c>
      <c r="E1091" s="435" t="s">
        <v>653</v>
      </c>
      <c r="F1091" s="435" t="s">
        <v>12116</v>
      </c>
    </row>
    <row r="1092" spans="2:6">
      <c r="B1092" s="435">
        <v>8</v>
      </c>
      <c r="C1092" s="435">
        <v>74</v>
      </c>
      <c r="D1092" s="436">
        <v>7407</v>
      </c>
      <c r="E1092" s="435" t="s">
        <v>653</v>
      </c>
      <c r="F1092" s="435" t="s">
        <v>12117</v>
      </c>
    </row>
    <row r="1093" spans="2:6">
      <c r="B1093" s="435">
        <v>9</v>
      </c>
      <c r="C1093" s="435">
        <v>74</v>
      </c>
      <c r="D1093" s="436">
        <v>7408</v>
      </c>
      <c r="E1093" s="435" t="s">
        <v>653</v>
      </c>
      <c r="F1093" s="435" t="s">
        <v>12118</v>
      </c>
    </row>
    <row r="1094" spans="2:6">
      <c r="B1094" s="435">
        <v>10</v>
      </c>
      <c r="C1094" s="435">
        <v>74</v>
      </c>
      <c r="D1094" s="436">
        <v>7409</v>
      </c>
      <c r="E1094" s="435" t="s">
        <v>653</v>
      </c>
      <c r="F1094" s="435" t="s">
        <v>12119</v>
      </c>
    </row>
    <row r="1095" spans="2:6">
      <c r="B1095" s="435">
        <v>11</v>
      </c>
      <c r="C1095" s="435">
        <v>74</v>
      </c>
      <c r="D1095" s="436">
        <v>7410</v>
      </c>
      <c r="E1095" s="435" t="s">
        <v>653</v>
      </c>
      <c r="F1095" s="435" t="s">
        <v>12120</v>
      </c>
    </row>
    <row r="1096" spans="2:6">
      <c r="B1096" s="435">
        <v>12</v>
      </c>
      <c r="C1096" s="435">
        <v>74</v>
      </c>
      <c r="D1096" s="436">
        <v>7411</v>
      </c>
      <c r="E1096" s="435" t="s">
        <v>653</v>
      </c>
      <c r="F1096" s="435" t="s">
        <v>12121</v>
      </c>
    </row>
    <row r="1097" spans="2:6">
      <c r="B1097" s="435">
        <v>13</v>
      </c>
      <c r="C1097" s="435">
        <v>74</v>
      </c>
      <c r="D1097" s="436">
        <v>7413</v>
      </c>
      <c r="E1097" s="435" t="s">
        <v>653</v>
      </c>
      <c r="F1097" s="435" t="s">
        <v>12122</v>
      </c>
    </row>
    <row r="1098" spans="2:6">
      <c r="B1098" s="435">
        <v>14</v>
      </c>
      <c r="C1098" s="435">
        <v>74</v>
      </c>
      <c r="D1098" s="436">
        <v>7414</v>
      </c>
      <c r="E1098" s="435" t="s">
        <v>653</v>
      </c>
      <c r="F1098" s="435" t="s">
        <v>12123</v>
      </c>
    </row>
    <row r="1099" spans="2:6">
      <c r="B1099" s="435">
        <v>15</v>
      </c>
      <c r="C1099" s="435">
        <v>74</v>
      </c>
      <c r="D1099" s="436">
        <v>7415</v>
      </c>
      <c r="E1099" s="435" t="s">
        <v>653</v>
      </c>
      <c r="F1099" s="435" t="s">
        <v>12124</v>
      </c>
    </row>
    <row r="1100" spans="2:6">
      <c r="B1100" s="435">
        <v>16</v>
      </c>
      <c r="C1100" s="435">
        <v>74</v>
      </c>
      <c r="D1100" s="436">
        <v>7471</v>
      </c>
      <c r="E1100" s="435" t="s">
        <v>653</v>
      </c>
      <c r="F1100" s="435" t="s">
        <v>12125</v>
      </c>
    </row>
    <row r="1101" spans="2:6">
      <c r="B1101" s="435">
        <v>17</v>
      </c>
      <c r="C1101" s="435">
        <v>74</v>
      </c>
      <c r="D1101" s="436">
        <v>7472</v>
      </c>
      <c r="E1101" s="435" t="s">
        <v>653</v>
      </c>
      <c r="F1101" s="435" t="s">
        <v>12126</v>
      </c>
    </row>
    <row r="1102" spans="2:6">
      <c r="B1102" s="435"/>
      <c r="C1102" s="435"/>
      <c r="D1102" s="436"/>
      <c r="E1102" s="435" t="s">
        <v>653</v>
      </c>
      <c r="F1102" s="435" t="s">
        <v>268</v>
      </c>
    </row>
    <row r="1103" spans="2:6">
      <c r="B1103" s="435"/>
      <c r="C1103" s="435"/>
      <c r="D1103" s="436"/>
      <c r="E1103" s="435" t="s">
        <v>653</v>
      </c>
      <c r="F1103" s="435" t="s">
        <v>268</v>
      </c>
    </row>
    <row r="1104" spans="2:6">
      <c r="B1104" s="435"/>
      <c r="C1104" s="435"/>
      <c r="D1104" s="436"/>
      <c r="E1104" s="435" t="s">
        <v>653</v>
      </c>
      <c r="F1104" s="435" t="s">
        <v>268</v>
      </c>
    </row>
    <row r="1105" spans="2:6">
      <c r="B1105" s="435"/>
      <c r="C1105" s="435"/>
      <c r="D1105" s="436"/>
      <c r="E1105" s="435" t="s">
        <v>653</v>
      </c>
      <c r="F1105" s="435" t="s">
        <v>268</v>
      </c>
    </row>
    <row r="1106" spans="2:6">
      <c r="B1106" s="435"/>
      <c r="C1106" s="435"/>
      <c r="D1106" s="436"/>
      <c r="E1106" s="435" t="s">
        <v>653</v>
      </c>
      <c r="F1106" s="435" t="s">
        <v>268</v>
      </c>
    </row>
    <row r="1107" spans="2:6">
      <c r="B1107" s="435"/>
      <c r="C1107" s="435"/>
      <c r="D1107" s="436"/>
      <c r="E1107" s="435" t="s">
        <v>653</v>
      </c>
      <c r="F1107" s="435" t="s">
        <v>268</v>
      </c>
    </row>
    <row r="1108" spans="2:6">
      <c r="B1108" s="435"/>
      <c r="C1108" s="435"/>
      <c r="D1108" s="436"/>
      <c r="E1108" s="435" t="s">
        <v>653</v>
      </c>
      <c r="F1108" s="435" t="s">
        <v>268</v>
      </c>
    </row>
    <row r="1109" spans="2:6">
      <c r="B1109" s="435"/>
      <c r="C1109" s="435"/>
      <c r="D1109" s="436"/>
      <c r="E1109" s="435" t="s">
        <v>653</v>
      </c>
      <c r="F1109" s="435" t="s">
        <v>268</v>
      </c>
    </row>
    <row r="1110" spans="2:6">
      <c r="B1110" s="435"/>
      <c r="C1110" s="435"/>
      <c r="D1110" s="436"/>
      <c r="E1110" s="435" t="s">
        <v>653</v>
      </c>
      <c r="F1110" s="435" t="s">
        <v>268</v>
      </c>
    </row>
    <row r="1111" spans="2:6">
      <c r="B1111" s="435"/>
      <c r="C1111" s="435"/>
      <c r="D1111" s="436"/>
      <c r="E1111" s="435" t="s">
        <v>653</v>
      </c>
      <c r="F1111" s="435" t="s">
        <v>268</v>
      </c>
    </row>
    <row r="1112" spans="2:6">
      <c r="B1112" s="435"/>
      <c r="C1112" s="435"/>
      <c r="D1112" s="436"/>
      <c r="E1112" s="435" t="s">
        <v>653</v>
      </c>
      <c r="F1112" s="435" t="s">
        <v>268</v>
      </c>
    </row>
    <row r="1113" spans="2:6">
      <c r="B1113" s="435"/>
      <c r="C1113" s="435"/>
      <c r="D1113" s="436"/>
      <c r="E1113" s="435" t="s">
        <v>653</v>
      </c>
      <c r="F1113" s="435" t="s">
        <v>268</v>
      </c>
    </row>
    <row r="1114" spans="2:6">
      <c r="B1114" s="435"/>
      <c r="C1114" s="435"/>
      <c r="D1114" s="436"/>
      <c r="E1114" s="435" t="s">
        <v>653</v>
      </c>
      <c r="F1114" s="435" t="s">
        <v>268</v>
      </c>
    </row>
    <row r="1115" spans="2:6">
      <c r="B1115" s="435"/>
      <c r="C1115" s="435"/>
      <c r="D1115" s="436"/>
      <c r="E1115" s="435" t="s">
        <v>653</v>
      </c>
      <c r="F1115" s="435" t="s">
        <v>268</v>
      </c>
    </row>
    <row r="1116" spans="2:6">
      <c r="B1116" s="435"/>
      <c r="C1116" s="435"/>
      <c r="D1116" s="436"/>
      <c r="E1116" s="435" t="s">
        <v>653</v>
      </c>
      <c r="F1116" s="435" t="s">
        <v>268</v>
      </c>
    </row>
    <row r="1117" spans="2:6">
      <c r="B1117" s="435"/>
      <c r="C1117" s="435"/>
      <c r="D1117" s="436"/>
      <c r="E1117" s="435" t="s">
        <v>653</v>
      </c>
      <c r="F1117" s="435" t="s">
        <v>268</v>
      </c>
    </row>
    <row r="1118" spans="2:6">
      <c r="B1118" s="435"/>
      <c r="C1118" s="435"/>
      <c r="D1118" s="436"/>
      <c r="E1118" s="435" t="s">
        <v>653</v>
      </c>
      <c r="F1118" s="435" t="s">
        <v>268</v>
      </c>
    </row>
    <row r="1119" spans="2:6">
      <c r="B1119" s="435"/>
      <c r="C1119" s="435"/>
      <c r="D1119" s="436"/>
      <c r="E1119" s="435" t="s">
        <v>653</v>
      </c>
      <c r="F1119" s="435" t="s">
        <v>268</v>
      </c>
    </row>
    <row r="1120" spans="2:6">
      <c r="B1120" s="435"/>
      <c r="C1120" s="435"/>
      <c r="D1120" s="436"/>
      <c r="E1120" s="435" t="s">
        <v>653</v>
      </c>
      <c r="F1120" s="435" t="s">
        <v>268</v>
      </c>
    </row>
    <row r="1121" spans="2:6">
      <c r="B1121" s="435"/>
      <c r="C1121" s="435"/>
      <c r="D1121" s="436"/>
      <c r="E1121" s="435" t="s">
        <v>653</v>
      </c>
      <c r="F1121" s="435" t="s">
        <v>268</v>
      </c>
    </row>
    <row r="1122" spans="2:6">
      <c r="B1122" s="435"/>
      <c r="C1122" s="435"/>
      <c r="D1122" s="436"/>
      <c r="E1122" s="435" t="s">
        <v>653</v>
      </c>
      <c r="F1122" s="435" t="s">
        <v>268</v>
      </c>
    </row>
    <row r="1123" spans="2:6">
      <c r="B1123" s="435"/>
      <c r="C1123" s="435"/>
      <c r="D1123" s="436"/>
      <c r="E1123" s="435" t="s">
        <v>653</v>
      </c>
      <c r="F1123" s="435" t="s">
        <v>268</v>
      </c>
    </row>
    <row r="1124" spans="2:6">
      <c r="B1124" s="435"/>
      <c r="C1124" s="435"/>
      <c r="D1124" s="436"/>
      <c r="E1124" s="435" t="s">
        <v>653</v>
      </c>
      <c r="F1124" s="435" t="s">
        <v>268</v>
      </c>
    </row>
    <row r="1125" spans="2:6">
      <c r="B1125" s="435">
        <v>1</v>
      </c>
      <c r="C1125" s="435">
        <v>75</v>
      </c>
      <c r="D1125" s="436">
        <v>7501</v>
      </c>
      <c r="E1125" s="435" t="s">
        <v>654</v>
      </c>
      <c r="F1125" s="435" t="s">
        <v>12127</v>
      </c>
    </row>
    <row r="1126" spans="2:6">
      <c r="B1126" s="435">
        <v>2</v>
      </c>
      <c r="C1126" s="435">
        <v>75</v>
      </c>
      <c r="D1126" s="436">
        <v>7502</v>
      </c>
      <c r="E1126" s="435" t="s">
        <v>654</v>
      </c>
      <c r="F1126" s="435" t="s">
        <v>654</v>
      </c>
    </row>
    <row r="1127" spans="2:6">
      <c r="B1127" s="435">
        <v>3</v>
      </c>
      <c r="C1127" s="435">
        <v>75</v>
      </c>
      <c r="D1127" s="436">
        <v>7503</v>
      </c>
      <c r="E1127" s="435" t="s">
        <v>654</v>
      </c>
      <c r="F1127" s="435" t="s">
        <v>12128</v>
      </c>
    </row>
    <row r="1128" spans="2:6">
      <c r="B1128" s="435">
        <v>4</v>
      </c>
      <c r="C1128" s="435">
        <v>75</v>
      </c>
      <c r="D1128" s="436">
        <v>7504</v>
      </c>
      <c r="E1128" s="435" t="s">
        <v>654</v>
      </c>
      <c r="F1128" s="435" t="s">
        <v>12129</v>
      </c>
    </row>
    <row r="1129" spans="2:6">
      <c r="B1129" s="435">
        <v>5</v>
      </c>
      <c r="C1129" s="435">
        <v>75</v>
      </c>
      <c r="D1129" s="436">
        <v>7505</v>
      </c>
      <c r="E1129" s="435" t="s">
        <v>654</v>
      </c>
      <c r="F1129" s="435" t="s">
        <v>12130</v>
      </c>
    </row>
    <row r="1130" spans="2:6">
      <c r="B1130" s="435">
        <v>6</v>
      </c>
      <c r="C1130" s="435">
        <v>75</v>
      </c>
      <c r="D1130" s="436">
        <v>7571</v>
      </c>
      <c r="E1130" s="435" t="s">
        <v>654</v>
      </c>
      <c r="F1130" s="435" t="s">
        <v>12131</v>
      </c>
    </row>
    <row r="1131" spans="2:6">
      <c r="B1131" s="435"/>
      <c r="C1131" s="435"/>
      <c r="D1131" s="436"/>
      <c r="E1131" s="435" t="s">
        <v>654</v>
      </c>
      <c r="F1131" s="435" t="s">
        <v>268</v>
      </c>
    </row>
    <row r="1132" spans="2:6">
      <c r="B1132" s="435"/>
      <c r="C1132" s="435"/>
      <c r="D1132" s="436"/>
      <c r="E1132" s="435" t="s">
        <v>654</v>
      </c>
      <c r="F1132" s="435" t="s">
        <v>268</v>
      </c>
    </row>
    <row r="1133" spans="2:6">
      <c r="B1133" s="435"/>
      <c r="C1133" s="435"/>
      <c r="D1133" s="436"/>
      <c r="E1133" s="435" t="s">
        <v>654</v>
      </c>
      <c r="F1133" s="435" t="s">
        <v>268</v>
      </c>
    </row>
    <row r="1134" spans="2:6">
      <c r="B1134" s="435"/>
      <c r="C1134" s="435"/>
      <c r="D1134" s="436"/>
      <c r="E1134" s="435" t="s">
        <v>654</v>
      </c>
      <c r="F1134" s="435" t="s">
        <v>268</v>
      </c>
    </row>
    <row r="1135" spans="2:6">
      <c r="B1135" s="435"/>
      <c r="C1135" s="435"/>
      <c r="D1135" s="436"/>
      <c r="E1135" s="435" t="s">
        <v>654</v>
      </c>
      <c r="F1135" s="435" t="s">
        <v>268</v>
      </c>
    </row>
    <row r="1136" spans="2:6">
      <c r="B1136" s="435"/>
      <c r="C1136" s="435"/>
      <c r="D1136" s="436"/>
      <c r="E1136" s="435" t="s">
        <v>654</v>
      </c>
      <c r="F1136" s="435" t="s">
        <v>268</v>
      </c>
    </row>
    <row r="1137" spans="2:6">
      <c r="B1137" s="435"/>
      <c r="C1137" s="435"/>
      <c r="D1137" s="436"/>
      <c r="E1137" s="435" t="s">
        <v>654</v>
      </c>
      <c r="F1137" s="435" t="s">
        <v>268</v>
      </c>
    </row>
    <row r="1138" spans="2:6">
      <c r="B1138" s="435"/>
      <c r="C1138" s="435"/>
      <c r="D1138" s="436"/>
      <c r="E1138" s="435" t="s">
        <v>654</v>
      </c>
      <c r="F1138" s="435" t="s">
        <v>268</v>
      </c>
    </row>
    <row r="1139" spans="2:6">
      <c r="B1139" s="435"/>
      <c r="C1139" s="435"/>
      <c r="D1139" s="436"/>
      <c r="E1139" s="435" t="s">
        <v>654</v>
      </c>
      <c r="F1139" s="435" t="s">
        <v>268</v>
      </c>
    </row>
    <row r="1140" spans="2:6">
      <c r="B1140" s="435"/>
      <c r="C1140" s="435"/>
      <c r="D1140" s="436"/>
      <c r="E1140" s="435" t="s">
        <v>654</v>
      </c>
      <c r="F1140" s="435" t="s">
        <v>268</v>
      </c>
    </row>
    <row r="1141" spans="2:6">
      <c r="B1141" s="435"/>
      <c r="C1141" s="435"/>
      <c r="D1141" s="436"/>
      <c r="E1141" s="435" t="s">
        <v>654</v>
      </c>
      <c r="F1141" s="435" t="s">
        <v>268</v>
      </c>
    </row>
    <row r="1142" spans="2:6">
      <c r="B1142" s="435"/>
      <c r="C1142" s="435"/>
      <c r="D1142" s="436"/>
      <c r="E1142" s="435" t="s">
        <v>654</v>
      </c>
      <c r="F1142" s="435" t="s">
        <v>268</v>
      </c>
    </row>
    <row r="1143" spans="2:6">
      <c r="B1143" s="435"/>
      <c r="C1143" s="435"/>
      <c r="D1143" s="436"/>
      <c r="E1143" s="435" t="s">
        <v>654</v>
      </c>
      <c r="F1143" s="435" t="s">
        <v>268</v>
      </c>
    </row>
    <row r="1144" spans="2:6">
      <c r="B1144" s="435"/>
      <c r="C1144" s="435"/>
      <c r="D1144" s="436"/>
      <c r="E1144" s="435" t="s">
        <v>654</v>
      </c>
      <c r="F1144" s="435" t="s">
        <v>268</v>
      </c>
    </row>
    <row r="1145" spans="2:6">
      <c r="B1145" s="435"/>
      <c r="C1145" s="435"/>
      <c r="D1145" s="436"/>
      <c r="E1145" s="435" t="s">
        <v>654</v>
      </c>
      <c r="F1145" s="435" t="s">
        <v>268</v>
      </c>
    </row>
    <row r="1146" spans="2:6">
      <c r="B1146" s="435"/>
      <c r="C1146" s="435"/>
      <c r="D1146" s="436"/>
      <c r="E1146" s="435" t="s">
        <v>654</v>
      </c>
      <c r="F1146" s="435" t="s">
        <v>268</v>
      </c>
    </row>
    <row r="1147" spans="2:6">
      <c r="B1147" s="435"/>
      <c r="C1147" s="435"/>
      <c r="D1147" s="436"/>
      <c r="E1147" s="435" t="s">
        <v>654</v>
      </c>
      <c r="F1147" s="435" t="s">
        <v>268</v>
      </c>
    </row>
    <row r="1148" spans="2:6">
      <c r="B1148" s="435"/>
      <c r="C1148" s="435"/>
      <c r="D1148" s="436"/>
      <c r="E1148" s="435" t="s">
        <v>654</v>
      </c>
      <c r="F1148" s="435" t="s">
        <v>268</v>
      </c>
    </row>
    <row r="1149" spans="2:6">
      <c r="B1149" s="435"/>
      <c r="C1149" s="435"/>
      <c r="D1149" s="436"/>
      <c r="E1149" s="435" t="s">
        <v>654</v>
      </c>
      <c r="F1149" s="435" t="s">
        <v>268</v>
      </c>
    </row>
    <row r="1150" spans="2:6">
      <c r="B1150" s="435"/>
      <c r="C1150" s="435"/>
      <c r="D1150" s="436"/>
      <c r="E1150" s="435" t="s">
        <v>654</v>
      </c>
      <c r="F1150" s="435" t="s">
        <v>268</v>
      </c>
    </row>
    <row r="1151" spans="2:6">
      <c r="B1151" s="435"/>
      <c r="C1151" s="435"/>
      <c r="D1151" s="436"/>
      <c r="E1151" s="435" t="s">
        <v>654</v>
      </c>
      <c r="F1151" s="435" t="s">
        <v>268</v>
      </c>
    </row>
    <row r="1152" spans="2:6">
      <c r="B1152" s="435"/>
      <c r="C1152" s="435"/>
      <c r="D1152" s="436"/>
      <c r="E1152" s="435" t="s">
        <v>654</v>
      </c>
      <c r="F1152" s="435" t="s">
        <v>268</v>
      </c>
    </row>
    <row r="1153" spans="2:6">
      <c r="B1153" s="435"/>
      <c r="C1153" s="435"/>
      <c r="D1153" s="436"/>
      <c r="E1153" s="435" t="s">
        <v>654</v>
      </c>
      <c r="F1153" s="435" t="s">
        <v>268</v>
      </c>
    </row>
    <row r="1154" spans="2:6">
      <c r="B1154" s="435"/>
      <c r="C1154" s="435"/>
      <c r="D1154" s="436"/>
      <c r="E1154" s="435" t="s">
        <v>654</v>
      </c>
      <c r="F1154" s="435" t="s">
        <v>268</v>
      </c>
    </row>
    <row r="1155" spans="2:6">
      <c r="B1155" s="435"/>
      <c r="C1155" s="435"/>
      <c r="D1155" s="436"/>
      <c r="E1155" s="435" t="s">
        <v>654</v>
      </c>
      <c r="F1155" s="435" t="s">
        <v>268</v>
      </c>
    </row>
    <row r="1156" spans="2:6">
      <c r="B1156" s="435"/>
      <c r="C1156" s="435"/>
      <c r="D1156" s="436"/>
      <c r="E1156" s="435" t="s">
        <v>654</v>
      </c>
      <c r="F1156" s="435" t="s">
        <v>268</v>
      </c>
    </row>
    <row r="1157" spans="2:6">
      <c r="B1157" s="435"/>
      <c r="C1157" s="435"/>
      <c r="D1157" s="436"/>
      <c r="E1157" s="435" t="s">
        <v>654</v>
      </c>
      <c r="F1157" s="435" t="s">
        <v>268</v>
      </c>
    </row>
    <row r="1158" spans="2:6">
      <c r="B1158" s="435"/>
      <c r="C1158" s="435"/>
      <c r="D1158" s="436"/>
      <c r="E1158" s="435" t="s">
        <v>654</v>
      </c>
      <c r="F1158" s="435" t="s">
        <v>268</v>
      </c>
    </row>
    <row r="1159" spans="2:6">
      <c r="B1159" s="435"/>
      <c r="C1159" s="435"/>
      <c r="D1159" s="436"/>
      <c r="E1159" s="435" t="s">
        <v>654</v>
      </c>
      <c r="F1159" s="435" t="s">
        <v>268</v>
      </c>
    </row>
    <row r="1160" spans="2:6">
      <c r="B1160" s="435"/>
      <c r="C1160" s="435"/>
      <c r="D1160" s="436"/>
      <c r="E1160" s="435" t="s">
        <v>654</v>
      </c>
      <c r="F1160" s="435" t="s">
        <v>268</v>
      </c>
    </row>
    <row r="1161" spans="2:6">
      <c r="B1161" s="435"/>
      <c r="C1161" s="435"/>
      <c r="D1161" s="436"/>
      <c r="E1161" s="435" t="s">
        <v>654</v>
      </c>
      <c r="F1161" s="435" t="s">
        <v>268</v>
      </c>
    </row>
    <row r="1162" spans="2:6">
      <c r="B1162" s="435"/>
      <c r="C1162" s="435"/>
      <c r="D1162" s="436"/>
      <c r="E1162" s="435" t="s">
        <v>654</v>
      </c>
      <c r="F1162" s="435" t="s">
        <v>268</v>
      </c>
    </row>
    <row r="1163" spans="2:6">
      <c r="B1163" s="435"/>
      <c r="C1163" s="435"/>
      <c r="D1163" s="436"/>
      <c r="E1163" s="435" t="s">
        <v>654</v>
      </c>
      <c r="F1163" s="435" t="s">
        <v>268</v>
      </c>
    </row>
    <row r="1164" spans="2:6">
      <c r="B1164" s="435"/>
      <c r="C1164" s="435"/>
      <c r="D1164" s="436"/>
      <c r="E1164" s="435" t="s">
        <v>654</v>
      </c>
      <c r="F1164" s="435" t="s">
        <v>268</v>
      </c>
    </row>
    <row r="1165" spans="2:6">
      <c r="B1165" s="435">
        <v>1</v>
      </c>
      <c r="C1165" s="435">
        <v>76</v>
      </c>
      <c r="D1165" s="436">
        <v>7601</v>
      </c>
      <c r="E1165" s="435" t="s">
        <v>655</v>
      </c>
      <c r="F1165" s="435" t="s">
        <v>12132</v>
      </c>
    </row>
    <row r="1166" spans="2:6">
      <c r="B1166" s="435">
        <v>2</v>
      </c>
      <c r="C1166" s="435">
        <v>76</v>
      </c>
      <c r="D1166" s="436">
        <v>7602</v>
      </c>
      <c r="E1166" s="435" t="s">
        <v>655</v>
      </c>
      <c r="F1166" s="435" t="s">
        <v>12133</v>
      </c>
    </row>
    <row r="1167" spans="2:6">
      <c r="B1167" s="435">
        <v>3</v>
      </c>
      <c r="C1167" s="435">
        <v>76</v>
      </c>
      <c r="D1167" s="436">
        <v>7603</v>
      </c>
      <c r="E1167" s="435" t="s">
        <v>655</v>
      </c>
      <c r="F1167" s="435" t="s">
        <v>12134</v>
      </c>
    </row>
    <row r="1168" spans="2:6">
      <c r="B1168" s="435">
        <v>4</v>
      </c>
      <c r="C1168" s="435">
        <v>76</v>
      </c>
      <c r="D1168" s="436">
        <v>7604</v>
      </c>
      <c r="E1168" s="435" t="s">
        <v>655</v>
      </c>
      <c r="F1168" s="435" t="s">
        <v>12135</v>
      </c>
    </row>
    <row r="1169" spans="2:6">
      <c r="B1169" s="435">
        <v>5</v>
      </c>
      <c r="C1169" s="435">
        <v>76</v>
      </c>
      <c r="D1169" s="436">
        <v>7605</v>
      </c>
      <c r="E1169" s="435" t="s">
        <v>655</v>
      </c>
      <c r="F1169" s="435" t="s">
        <v>12136</v>
      </c>
    </row>
    <row r="1170" spans="2:6">
      <c r="B1170" s="435">
        <v>6</v>
      </c>
      <c r="C1170" s="435">
        <v>76</v>
      </c>
      <c r="D1170" s="436">
        <v>7606</v>
      </c>
      <c r="E1170" s="435" t="s">
        <v>655</v>
      </c>
      <c r="F1170" s="435" t="s">
        <v>12137</v>
      </c>
    </row>
    <row r="1171" spans="2:6">
      <c r="B1171" s="435"/>
      <c r="C1171" s="435"/>
      <c r="D1171" s="436"/>
      <c r="E1171" s="435" t="s">
        <v>655</v>
      </c>
      <c r="F1171" s="435" t="s">
        <v>268</v>
      </c>
    </row>
    <row r="1172" spans="2:6">
      <c r="B1172" s="435"/>
      <c r="C1172" s="435"/>
      <c r="D1172" s="436"/>
      <c r="E1172" s="435" t="s">
        <v>655</v>
      </c>
      <c r="F1172" s="435" t="s">
        <v>268</v>
      </c>
    </row>
    <row r="1173" spans="2:6">
      <c r="B1173" s="435"/>
      <c r="C1173" s="435"/>
      <c r="D1173" s="436"/>
      <c r="E1173" s="435" t="s">
        <v>655</v>
      </c>
      <c r="F1173" s="435" t="s">
        <v>268</v>
      </c>
    </row>
    <row r="1174" spans="2:6">
      <c r="B1174" s="435"/>
      <c r="C1174" s="435"/>
      <c r="D1174" s="436"/>
      <c r="E1174" s="435" t="s">
        <v>655</v>
      </c>
      <c r="F1174" s="435" t="s">
        <v>268</v>
      </c>
    </row>
    <row r="1175" spans="2:6">
      <c r="B1175" s="435"/>
      <c r="C1175" s="435"/>
      <c r="D1175" s="436"/>
      <c r="E1175" s="435" t="s">
        <v>655</v>
      </c>
      <c r="F1175" s="435" t="s">
        <v>268</v>
      </c>
    </row>
    <row r="1176" spans="2:6">
      <c r="B1176" s="435"/>
      <c r="C1176" s="435"/>
      <c r="D1176" s="436"/>
      <c r="E1176" s="435" t="s">
        <v>655</v>
      </c>
      <c r="F1176" s="435" t="s">
        <v>268</v>
      </c>
    </row>
    <row r="1177" spans="2:6">
      <c r="B1177" s="435"/>
      <c r="C1177" s="435"/>
      <c r="D1177" s="436"/>
      <c r="E1177" s="435" t="s">
        <v>655</v>
      </c>
      <c r="F1177" s="435" t="s">
        <v>268</v>
      </c>
    </row>
    <row r="1178" spans="2:6">
      <c r="B1178" s="435"/>
      <c r="C1178" s="435"/>
      <c r="D1178" s="436"/>
      <c r="E1178" s="435" t="s">
        <v>655</v>
      </c>
      <c r="F1178" s="435" t="s">
        <v>268</v>
      </c>
    </row>
    <row r="1179" spans="2:6">
      <c r="B1179" s="435"/>
      <c r="C1179" s="435"/>
      <c r="D1179" s="436"/>
      <c r="E1179" s="435" t="s">
        <v>655</v>
      </c>
      <c r="F1179" s="435" t="s">
        <v>268</v>
      </c>
    </row>
    <row r="1180" spans="2:6">
      <c r="B1180" s="435"/>
      <c r="C1180" s="435"/>
      <c r="D1180" s="436"/>
      <c r="E1180" s="435" t="s">
        <v>655</v>
      </c>
      <c r="F1180" s="435" t="s">
        <v>268</v>
      </c>
    </row>
    <row r="1181" spans="2:6">
      <c r="B1181" s="435"/>
      <c r="C1181" s="435"/>
      <c r="D1181" s="436"/>
      <c r="E1181" s="435" t="s">
        <v>655</v>
      </c>
      <c r="F1181" s="435" t="s">
        <v>268</v>
      </c>
    </row>
    <row r="1182" spans="2:6">
      <c r="B1182" s="435"/>
      <c r="C1182" s="435"/>
      <c r="D1182" s="436"/>
      <c r="E1182" s="435" t="s">
        <v>655</v>
      </c>
      <c r="F1182" s="435" t="s">
        <v>268</v>
      </c>
    </row>
    <row r="1183" spans="2:6">
      <c r="B1183" s="435"/>
      <c r="C1183" s="435"/>
      <c r="D1183" s="436"/>
      <c r="E1183" s="435" t="s">
        <v>655</v>
      </c>
      <c r="F1183" s="435" t="s">
        <v>268</v>
      </c>
    </row>
    <row r="1184" spans="2:6">
      <c r="B1184" s="435"/>
      <c r="C1184" s="435"/>
      <c r="D1184" s="436"/>
      <c r="E1184" s="435" t="s">
        <v>655</v>
      </c>
      <c r="F1184" s="435" t="s">
        <v>268</v>
      </c>
    </row>
    <row r="1185" spans="2:6">
      <c r="B1185" s="435"/>
      <c r="C1185" s="435"/>
      <c r="D1185" s="436"/>
      <c r="E1185" s="435" t="s">
        <v>655</v>
      </c>
      <c r="F1185" s="435" t="s">
        <v>268</v>
      </c>
    </row>
    <row r="1186" spans="2:6">
      <c r="B1186" s="435"/>
      <c r="C1186" s="435"/>
      <c r="D1186" s="436"/>
      <c r="E1186" s="435" t="s">
        <v>655</v>
      </c>
      <c r="F1186" s="435" t="s">
        <v>268</v>
      </c>
    </row>
    <row r="1187" spans="2:6">
      <c r="B1187" s="435"/>
      <c r="C1187" s="435"/>
      <c r="D1187" s="436"/>
      <c r="E1187" s="435" t="s">
        <v>655</v>
      </c>
      <c r="F1187" s="435" t="s">
        <v>268</v>
      </c>
    </row>
    <row r="1188" spans="2:6">
      <c r="B1188" s="435"/>
      <c r="C1188" s="435"/>
      <c r="D1188" s="436"/>
      <c r="E1188" s="435" t="s">
        <v>655</v>
      </c>
      <c r="F1188" s="435" t="s">
        <v>268</v>
      </c>
    </row>
    <row r="1189" spans="2:6">
      <c r="B1189" s="435"/>
      <c r="C1189" s="435"/>
      <c r="D1189" s="436"/>
      <c r="E1189" s="435" t="s">
        <v>655</v>
      </c>
      <c r="F1189" s="435" t="s">
        <v>268</v>
      </c>
    </row>
    <row r="1190" spans="2:6">
      <c r="B1190" s="435"/>
      <c r="C1190" s="435"/>
      <c r="D1190" s="436"/>
      <c r="E1190" s="435" t="s">
        <v>655</v>
      </c>
      <c r="F1190" s="435" t="s">
        <v>268</v>
      </c>
    </row>
    <row r="1191" spans="2:6">
      <c r="B1191" s="435"/>
      <c r="C1191" s="435"/>
      <c r="D1191" s="436"/>
      <c r="E1191" s="435" t="s">
        <v>655</v>
      </c>
      <c r="F1191" s="435" t="s">
        <v>268</v>
      </c>
    </row>
    <row r="1192" spans="2:6">
      <c r="B1192" s="435"/>
      <c r="C1192" s="435"/>
      <c r="D1192" s="436"/>
      <c r="E1192" s="435" t="s">
        <v>655</v>
      </c>
      <c r="F1192" s="435" t="s">
        <v>268</v>
      </c>
    </row>
    <row r="1193" spans="2:6">
      <c r="B1193" s="435"/>
      <c r="C1193" s="435"/>
      <c r="D1193" s="436"/>
      <c r="E1193" s="435" t="s">
        <v>655</v>
      </c>
      <c r="F1193" s="435" t="s">
        <v>268</v>
      </c>
    </row>
    <row r="1194" spans="2:6">
      <c r="B1194" s="435"/>
      <c r="C1194" s="435"/>
      <c r="D1194" s="436"/>
      <c r="E1194" s="435" t="s">
        <v>655</v>
      </c>
      <c r="F1194" s="435" t="s">
        <v>268</v>
      </c>
    </row>
    <row r="1195" spans="2:6">
      <c r="B1195" s="435"/>
      <c r="C1195" s="435"/>
      <c r="D1195" s="436"/>
      <c r="E1195" s="435" t="s">
        <v>655</v>
      </c>
      <c r="F1195" s="435" t="s">
        <v>268</v>
      </c>
    </row>
    <row r="1196" spans="2:6">
      <c r="B1196" s="435"/>
      <c r="C1196" s="435"/>
      <c r="D1196" s="436"/>
      <c r="E1196" s="435" t="s">
        <v>655</v>
      </c>
      <c r="F1196" s="435" t="s">
        <v>268</v>
      </c>
    </row>
    <row r="1197" spans="2:6">
      <c r="B1197" s="435"/>
      <c r="C1197" s="435"/>
      <c r="D1197" s="436"/>
      <c r="E1197" s="435" t="s">
        <v>655</v>
      </c>
      <c r="F1197" s="435" t="s">
        <v>268</v>
      </c>
    </row>
    <row r="1198" spans="2:6">
      <c r="B1198" s="435"/>
      <c r="C1198" s="435"/>
      <c r="D1198" s="436"/>
      <c r="E1198" s="435" t="s">
        <v>655</v>
      </c>
      <c r="F1198" s="435" t="s">
        <v>268</v>
      </c>
    </row>
    <row r="1199" spans="2:6">
      <c r="B1199" s="435"/>
      <c r="C1199" s="435"/>
      <c r="D1199" s="436"/>
      <c r="E1199" s="435" t="s">
        <v>655</v>
      </c>
      <c r="F1199" s="435" t="s">
        <v>268</v>
      </c>
    </row>
    <row r="1200" spans="2:6">
      <c r="B1200" s="435"/>
      <c r="C1200" s="435"/>
      <c r="D1200" s="436"/>
      <c r="E1200" s="435" t="s">
        <v>655</v>
      </c>
      <c r="F1200" s="435" t="s">
        <v>268</v>
      </c>
    </row>
    <row r="1201" spans="2:6">
      <c r="B1201" s="435"/>
      <c r="C1201" s="435"/>
      <c r="D1201" s="436"/>
      <c r="E1201" s="435" t="s">
        <v>655</v>
      </c>
      <c r="F1201" s="435" t="s">
        <v>268</v>
      </c>
    </row>
    <row r="1202" spans="2:6">
      <c r="B1202" s="435"/>
      <c r="C1202" s="435"/>
      <c r="D1202" s="436"/>
      <c r="E1202" s="435" t="s">
        <v>655</v>
      </c>
      <c r="F1202" s="435" t="s">
        <v>268</v>
      </c>
    </row>
    <row r="1203" spans="2:6">
      <c r="B1203" s="435"/>
      <c r="C1203" s="435"/>
      <c r="D1203" s="436"/>
      <c r="E1203" s="435" t="s">
        <v>655</v>
      </c>
      <c r="F1203" s="435" t="s">
        <v>268</v>
      </c>
    </row>
    <row r="1204" spans="2:6">
      <c r="B1204" s="435"/>
      <c r="C1204" s="435"/>
      <c r="D1204" s="436"/>
      <c r="E1204" s="435" t="s">
        <v>655</v>
      </c>
      <c r="F1204" s="435" t="s">
        <v>268</v>
      </c>
    </row>
    <row r="1205" spans="2:6">
      <c r="B1205" s="435">
        <v>1</v>
      </c>
      <c r="C1205" s="435">
        <v>81</v>
      </c>
      <c r="D1205" s="436">
        <v>8101</v>
      </c>
      <c r="E1205" s="435" t="s">
        <v>656</v>
      </c>
      <c r="F1205" s="435" t="s">
        <v>12138</v>
      </c>
    </row>
    <row r="1206" spans="2:6">
      <c r="B1206" s="435">
        <v>2</v>
      </c>
      <c r="C1206" s="435">
        <v>81</v>
      </c>
      <c r="D1206" s="436">
        <v>8102</v>
      </c>
      <c r="E1206" s="435" t="s">
        <v>656</v>
      </c>
      <c r="F1206" s="435" t="s">
        <v>12139</v>
      </c>
    </row>
    <row r="1207" spans="2:6">
      <c r="B1207" s="435">
        <v>3</v>
      </c>
      <c r="C1207" s="435">
        <v>81</v>
      </c>
      <c r="D1207" s="436">
        <v>8103</v>
      </c>
      <c r="E1207" s="435" t="s">
        <v>656</v>
      </c>
      <c r="F1207" s="435" t="s">
        <v>12140</v>
      </c>
    </row>
    <row r="1208" spans="2:6">
      <c r="B1208" s="435">
        <v>4</v>
      </c>
      <c r="C1208" s="435">
        <v>81</v>
      </c>
      <c r="D1208" s="436">
        <v>8104</v>
      </c>
      <c r="E1208" s="435" t="s">
        <v>656</v>
      </c>
      <c r="F1208" s="435" t="s">
        <v>12141</v>
      </c>
    </row>
    <row r="1209" spans="2:6">
      <c r="B1209" s="435">
        <v>5</v>
      </c>
      <c r="C1209" s="435">
        <v>81</v>
      </c>
      <c r="D1209" s="436">
        <v>8105</v>
      </c>
      <c r="E1209" s="435" t="s">
        <v>656</v>
      </c>
      <c r="F1209" s="435" t="s">
        <v>12142</v>
      </c>
    </row>
    <row r="1210" spans="2:6">
      <c r="B1210" s="435">
        <v>6</v>
      </c>
      <c r="C1210" s="435">
        <v>81</v>
      </c>
      <c r="D1210" s="436">
        <v>8106</v>
      </c>
      <c r="E1210" s="435" t="s">
        <v>656</v>
      </c>
      <c r="F1210" s="435" t="s">
        <v>12143</v>
      </c>
    </row>
    <row r="1211" spans="2:6">
      <c r="B1211" s="435">
        <v>7</v>
      </c>
      <c r="C1211" s="435">
        <v>81</v>
      </c>
      <c r="D1211" s="436">
        <v>8107</v>
      </c>
      <c r="E1211" s="435" t="s">
        <v>656</v>
      </c>
      <c r="F1211" s="435" t="s">
        <v>12144</v>
      </c>
    </row>
    <row r="1212" spans="2:6">
      <c r="B1212" s="435">
        <v>8</v>
      </c>
      <c r="C1212" s="435">
        <v>81</v>
      </c>
      <c r="D1212" s="436">
        <v>8108</v>
      </c>
      <c r="E1212" s="435" t="s">
        <v>656</v>
      </c>
      <c r="F1212" s="435" t="s">
        <v>12145</v>
      </c>
    </row>
    <row r="1213" spans="2:6">
      <c r="B1213" s="435">
        <v>9</v>
      </c>
      <c r="C1213" s="435">
        <v>81</v>
      </c>
      <c r="D1213" s="436">
        <v>8109</v>
      </c>
      <c r="E1213" s="435" t="s">
        <v>656</v>
      </c>
      <c r="F1213" s="435" t="s">
        <v>12146</v>
      </c>
    </row>
    <row r="1214" spans="2:6">
      <c r="B1214" s="435">
        <v>10</v>
      </c>
      <c r="C1214" s="435">
        <v>81</v>
      </c>
      <c r="D1214" s="436">
        <v>8171</v>
      </c>
      <c r="E1214" s="435" t="s">
        <v>656</v>
      </c>
      <c r="F1214" s="435" t="s">
        <v>12147</v>
      </c>
    </row>
    <row r="1215" spans="2:6">
      <c r="B1215" s="435">
        <v>11</v>
      </c>
      <c r="C1215" s="435">
        <v>81</v>
      </c>
      <c r="D1215" s="436">
        <v>8172</v>
      </c>
      <c r="E1215" s="435" t="s">
        <v>656</v>
      </c>
      <c r="F1215" s="435" t="s">
        <v>12148</v>
      </c>
    </row>
    <row r="1216" spans="2:6">
      <c r="B1216" s="435"/>
      <c r="C1216" s="435"/>
      <c r="D1216" s="436"/>
      <c r="E1216" s="435" t="s">
        <v>656</v>
      </c>
      <c r="F1216" s="435" t="s">
        <v>268</v>
      </c>
    </row>
    <row r="1217" spans="2:6">
      <c r="B1217" s="435"/>
      <c r="C1217" s="435"/>
      <c r="D1217" s="436"/>
      <c r="E1217" s="435" t="s">
        <v>656</v>
      </c>
      <c r="F1217" s="435" t="s">
        <v>268</v>
      </c>
    </row>
    <row r="1218" spans="2:6">
      <c r="B1218" s="435"/>
      <c r="C1218" s="435"/>
      <c r="D1218" s="436"/>
      <c r="E1218" s="435" t="s">
        <v>656</v>
      </c>
      <c r="F1218" s="435" t="s">
        <v>268</v>
      </c>
    </row>
    <row r="1219" spans="2:6">
      <c r="B1219" s="435"/>
      <c r="C1219" s="435"/>
      <c r="D1219" s="436"/>
      <c r="E1219" s="435" t="s">
        <v>656</v>
      </c>
      <c r="F1219" s="435" t="s">
        <v>268</v>
      </c>
    </row>
    <row r="1220" spans="2:6">
      <c r="B1220" s="435"/>
      <c r="C1220" s="435"/>
      <c r="D1220" s="436"/>
      <c r="E1220" s="435" t="s">
        <v>656</v>
      </c>
      <c r="F1220" s="435" t="s">
        <v>268</v>
      </c>
    </row>
    <row r="1221" spans="2:6">
      <c r="B1221" s="435"/>
      <c r="C1221" s="435"/>
      <c r="D1221" s="436"/>
      <c r="E1221" s="435" t="s">
        <v>656</v>
      </c>
      <c r="F1221" s="435" t="s">
        <v>268</v>
      </c>
    </row>
    <row r="1222" spans="2:6">
      <c r="B1222" s="435"/>
      <c r="C1222" s="435"/>
      <c r="D1222" s="436"/>
      <c r="E1222" s="435" t="s">
        <v>656</v>
      </c>
      <c r="F1222" s="435" t="s">
        <v>268</v>
      </c>
    </row>
    <row r="1223" spans="2:6">
      <c r="B1223" s="435"/>
      <c r="C1223" s="435"/>
      <c r="D1223" s="436"/>
      <c r="E1223" s="435" t="s">
        <v>656</v>
      </c>
      <c r="F1223" s="435" t="s">
        <v>268</v>
      </c>
    </row>
    <row r="1224" spans="2:6">
      <c r="B1224" s="435"/>
      <c r="C1224" s="435"/>
      <c r="D1224" s="436"/>
      <c r="E1224" s="435" t="s">
        <v>656</v>
      </c>
      <c r="F1224" s="435" t="s">
        <v>268</v>
      </c>
    </row>
    <row r="1225" spans="2:6">
      <c r="B1225" s="435"/>
      <c r="C1225" s="435"/>
      <c r="D1225" s="436"/>
      <c r="E1225" s="435" t="s">
        <v>656</v>
      </c>
      <c r="F1225" s="435" t="s">
        <v>268</v>
      </c>
    </row>
    <row r="1226" spans="2:6">
      <c r="B1226" s="435"/>
      <c r="C1226" s="435"/>
      <c r="D1226" s="436"/>
      <c r="E1226" s="435" t="s">
        <v>656</v>
      </c>
      <c r="F1226" s="435" t="s">
        <v>268</v>
      </c>
    </row>
    <row r="1227" spans="2:6">
      <c r="B1227" s="435"/>
      <c r="C1227" s="435"/>
      <c r="D1227" s="436"/>
      <c r="E1227" s="435" t="s">
        <v>656</v>
      </c>
      <c r="F1227" s="435" t="s">
        <v>268</v>
      </c>
    </row>
    <row r="1228" spans="2:6">
      <c r="B1228" s="435"/>
      <c r="C1228" s="435"/>
      <c r="D1228" s="436"/>
      <c r="E1228" s="435" t="s">
        <v>656</v>
      </c>
      <c r="F1228" s="435" t="s">
        <v>268</v>
      </c>
    </row>
    <row r="1229" spans="2:6">
      <c r="B1229" s="435"/>
      <c r="C1229" s="435"/>
      <c r="D1229" s="436"/>
      <c r="E1229" s="435" t="s">
        <v>656</v>
      </c>
      <c r="F1229" s="435" t="s">
        <v>268</v>
      </c>
    </row>
    <row r="1230" spans="2:6">
      <c r="B1230" s="435"/>
      <c r="C1230" s="435"/>
      <c r="D1230" s="436"/>
      <c r="E1230" s="435" t="s">
        <v>656</v>
      </c>
      <c r="F1230" s="435" t="s">
        <v>268</v>
      </c>
    </row>
    <row r="1231" spans="2:6">
      <c r="B1231" s="435"/>
      <c r="C1231" s="435"/>
      <c r="D1231" s="436"/>
      <c r="E1231" s="435" t="s">
        <v>656</v>
      </c>
      <c r="F1231" s="435" t="s">
        <v>268</v>
      </c>
    </row>
    <row r="1232" spans="2:6">
      <c r="B1232" s="435"/>
      <c r="C1232" s="435"/>
      <c r="D1232" s="436"/>
      <c r="E1232" s="435" t="s">
        <v>656</v>
      </c>
      <c r="F1232" s="435" t="s">
        <v>268</v>
      </c>
    </row>
    <row r="1233" spans="2:6">
      <c r="B1233" s="435"/>
      <c r="C1233" s="435"/>
      <c r="D1233" s="436"/>
      <c r="E1233" s="435" t="s">
        <v>656</v>
      </c>
      <c r="F1233" s="435" t="s">
        <v>268</v>
      </c>
    </row>
    <row r="1234" spans="2:6">
      <c r="B1234" s="435"/>
      <c r="C1234" s="435"/>
      <c r="D1234" s="436"/>
      <c r="E1234" s="435" t="s">
        <v>656</v>
      </c>
      <c r="F1234" s="435" t="s">
        <v>268</v>
      </c>
    </row>
    <row r="1235" spans="2:6">
      <c r="B1235" s="435"/>
      <c r="C1235" s="435"/>
      <c r="D1235" s="436"/>
      <c r="E1235" s="435" t="s">
        <v>656</v>
      </c>
      <c r="F1235" s="435" t="s">
        <v>268</v>
      </c>
    </row>
    <row r="1236" spans="2:6">
      <c r="B1236" s="435"/>
      <c r="C1236" s="435"/>
      <c r="D1236" s="436"/>
      <c r="E1236" s="435" t="s">
        <v>656</v>
      </c>
      <c r="F1236" s="435" t="s">
        <v>268</v>
      </c>
    </row>
    <row r="1237" spans="2:6">
      <c r="B1237" s="435"/>
      <c r="C1237" s="435"/>
      <c r="D1237" s="436"/>
      <c r="E1237" s="435" t="s">
        <v>656</v>
      </c>
      <c r="F1237" s="435" t="s">
        <v>268</v>
      </c>
    </row>
    <row r="1238" spans="2:6">
      <c r="B1238" s="435"/>
      <c r="C1238" s="435"/>
      <c r="D1238" s="436"/>
      <c r="E1238" s="435" t="s">
        <v>656</v>
      </c>
      <c r="F1238" s="435" t="s">
        <v>268</v>
      </c>
    </row>
    <row r="1239" spans="2:6">
      <c r="B1239" s="435"/>
      <c r="C1239" s="435"/>
      <c r="D1239" s="436"/>
      <c r="E1239" s="435" t="s">
        <v>656</v>
      </c>
      <c r="F1239" s="435" t="s">
        <v>268</v>
      </c>
    </row>
    <row r="1240" spans="2:6">
      <c r="B1240" s="435"/>
      <c r="C1240" s="435"/>
      <c r="D1240" s="436"/>
      <c r="E1240" s="435" t="s">
        <v>656</v>
      </c>
      <c r="F1240" s="435" t="s">
        <v>268</v>
      </c>
    </row>
    <row r="1241" spans="2:6">
      <c r="B1241" s="435"/>
      <c r="C1241" s="435"/>
      <c r="D1241" s="436"/>
      <c r="E1241" s="435" t="s">
        <v>656</v>
      </c>
      <c r="F1241" s="435" t="s">
        <v>268</v>
      </c>
    </row>
    <row r="1242" spans="2:6">
      <c r="B1242" s="435"/>
      <c r="C1242" s="435"/>
      <c r="D1242" s="436"/>
      <c r="E1242" s="435" t="s">
        <v>656</v>
      </c>
      <c r="F1242" s="435" t="s">
        <v>268</v>
      </c>
    </row>
    <row r="1243" spans="2:6">
      <c r="B1243" s="435"/>
      <c r="C1243" s="435"/>
      <c r="D1243" s="436"/>
      <c r="E1243" s="435" t="s">
        <v>656</v>
      </c>
      <c r="F1243" s="435" t="s">
        <v>268</v>
      </c>
    </row>
    <row r="1244" spans="2:6">
      <c r="B1244" s="435"/>
      <c r="C1244" s="435"/>
      <c r="D1244" s="436"/>
      <c r="E1244" s="435" t="s">
        <v>656</v>
      </c>
      <c r="F1244" s="435" t="s">
        <v>268</v>
      </c>
    </row>
    <row r="1245" spans="2:6">
      <c r="B1245" s="435">
        <v>1</v>
      </c>
      <c r="C1245" s="435">
        <v>82</v>
      </c>
      <c r="D1245" s="436">
        <v>8201</v>
      </c>
      <c r="E1245" s="435" t="s">
        <v>657</v>
      </c>
      <c r="F1245" s="435" t="s">
        <v>12149</v>
      </c>
    </row>
    <row r="1246" spans="2:6">
      <c r="B1246" s="435">
        <v>2</v>
      </c>
      <c r="C1246" s="435">
        <v>82</v>
      </c>
      <c r="D1246" s="436">
        <v>8202</v>
      </c>
      <c r="E1246" s="435" t="s">
        <v>657</v>
      </c>
      <c r="F1246" s="435" t="s">
        <v>12150</v>
      </c>
    </row>
    <row r="1247" spans="2:6">
      <c r="B1247" s="435">
        <v>3</v>
      </c>
      <c r="C1247" s="435">
        <v>82</v>
      </c>
      <c r="D1247" s="436">
        <v>8203</v>
      </c>
      <c r="E1247" s="435" t="s">
        <v>657</v>
      </c>
      <c r="F1247" s="435" t="s">
        <v>12151</v>
      </c>
    </row>
    <row r="1248" spans="2:6">
      <c r="B1248" s="435">
        <v>4</v>
      </c>
      <c r="C1248" s="435">
        <v>82</v>
      </c>
      <c r="D1248" s="436">
        <v>8204</v>
      </c>
      <c r="E1248" s="435" t="s">
        <v>657</v>
      </c>
      <c r="F1248" s="435" t="s">
        <v>12152</v>
      </c>
    </row>
    <row r="1249" spans="2:6">
      <c r="B1249" s="435">
        <v>5</v>
      </c>
      <c r="C1249" s="435">
        <v>82</v>
      </c>
      <c r="D1249" s="436">
        <v>8205</v>
      </c>
      <c r="E1249" s="435" t="s">
        <v>657</v>
      </c>
      <c r="F1249" s="435" t="s">
        <v>12153</v>
      </c>
    </row>
    <row r="1250" spans="2:6">
      <c r="B1250" s="435">
        <v>6</v>
      </c>
      <c r="C1250" s="435">
        <v>82</v>
      </c>
      <c r="D1250" s="436">
        <v>8206</v>
      </c>
      <c r="E1250" s="435" t="s">
        <v>657</v>
      </c>
      <c r="F1250" s="435" t="s">
        <v>12154</v>
      </c>
    </row>
    <row r="1251" spans="2:6">
      <c r="B1251" s="435">
        <v>7</v>
      </c>
      <c r="C1251" s="435">
        <v>82</v>
      </c>
      <c r="D1251" s="436">
        <v>8207</v>
      </c>
      <c r="E1251" s="435" t="s">
        <v>657</v>
      </c>
      <c r="F1251" s="435" t="s">
        <v>12155</v>
      </c>
    </row>
    <row r="1252" spans="2:6">
      <c r="B1252" s="435">
        <v>8</v>
      </c>
      <c r="C1252" s="435">
        <v>82</v>
      </c>
      <c r="D1252" s="436">
        <v>8208</v>
      </c>
      <c r="E1252" s="435" t="s">
        <v>657</v>
      </c>
      <c r="F1252" s="435" t="s">
        <v>12156</v>
      </c>
    </row>
    <row r="1253" spans="2:6">
      <c r="B1253" s="435">
        <v>9</v>
      </c>
      <c r="C1253" s="435">
        <v>82</v>
      </c>
      <c r="D1253" s="436">
        <v>8271</v>
      </c>
      <c r="E1253" s="435" t="s">
        <v>657</v>
      </c>
      <c r="F1253" s="435" t="s">
        <v>12157</v>
      </c>
    </row>
    <row r="1254" spans="2:6">
      <c r="B1254" s="435">
        <v>10</v>
      </c>
      <c r="C1254" s="435">
        <v>82</v>
      </c>
      <c r="D1254" s="436">
        <v>8272</v>
      </c>
      <c r="E1254" s="435" t="s">
        <v>657</v>
      </c>
      <c r="F1254" s="435" t="s">
        <v>12158</v>
      </c>
    </row>
    <row r="1255" spans="2:6">
      <c r="B1255" s="435"/>
      <c r="C1255" s="435"/>
      <c r="D1255" s="436"/>
      <c r="E1255" s="435" t="s">
        <v>657</v>
      </c>
      <c r="F1255" s="435" t="s">
        <v>268</v>
      </c>
    </row>
    <row r="1256" spans="2:6">
      <c r="B1256" s="435"/>
      <c r="C1256" s="435"/>
      <c r="D1256" s="436"/>
      <c r="E1256" s="435" t="s">
        <v>657</v>
      </c>
      <c r="F1256" s="435" t="s">
        <v>268</v>
      </c>
    </row>
    <row r="1257" spans="2:6">
      <c r="B1257" s="435"/>
      <c r="C1257" s="435"/>
      <c r="D1257" s="436"/>
      <c r="E1257" s="435" t="s">
        <v>657</v>
      </c>
      <c r="F1257" s="435" t="s">
        <v>268</v>
      </c>
    </row>
    <row r="1258" spans="2:6">
      <c r="B1258" s="435"/>
      <c r="C1258" s="435"/>
      <c r="D1258" s="436"/>
      <c r="E1258" s="435" t="s">
        <v>657</v>
      </c>
      <c r="F1258" s="435" t="s">
        <v>268</v>
      </c>
    </row>
    <row r="1259" spans="2:6">
      <c r="B1259" s="435"/>
      <c r="C1259" s="435"/>
      <c r="D1259" s="436"/>
      <c r="E1259" s="435" t="s">
        <v>657</v>
      </c>
      <c r="F1259" s="435" t="s">
        <v>268</v>
      </c>
    </row>
    <row r="1260" spans="2:6">
      <c r="B1260" s="435"/>
      <c r="C1260" s="435"/>
      <c r="D1260" s="436"/>
      <c r="E1260" s="435" t="s">
        <v>657</v>
      </c>
      <c r="F1260" s="435" t="s">
        <v>268</v>
      </c>
    </row>
    <row r="1261" spans="2:6">
      <c r="B1261" s="435"/>
      <c r="C1261" s="435"/>
      <c r="D1261" s="436"/>
      <c r="E1261" s="435" t="s">
        <v>657</v>
      </c>
      <c r="F1261" s="435" t="s">
        <v>268</v>
      </c>
    </row>
    <row r="1262" spans="2:6">
      <c r="B1262" s="435"/>
      <c r="C1262" s="435"/>
      <c r="D1262" s="436"/>
      <c r="E1262" s="435" t="s">
        <v>657</v>
      </c>
      <c r="F1262" s="435" t="s">
        <v>268</v>
      </c>
    </row>
    <row r="1263" spans="2:6">
      <c r="B1263" s="435"/>
      <c r="C1263" s="435"/>
      <c r="D1263" s="436"/>
      <c r="E1263" s="435" t="s">
        <v>657</v>
      </c>
      <c r="F1263" s="435" t="s">
        <v>268</v>
      </c>
    </row>
    <row r="1264" spans="2:6">
      <c r="B1264" s="435"/>
      <c r="C1264" s="435"/>
      <c r="D1264" s="436"/>
      <c r="E1264" s="435" t="s">
        <v>657</v>
      </c>
      <c r="F1264" s="435" t="s">
        <v>268</v>
      </c>
    </row>
    <row r="1265" spans="2:6">
      <c r="B1265" s="435"/>
      <c r="C1265" s="435"/>
      <c r="D1265" s="436"/>
      <c r="E1265" s="435" t="s">
        <v>657</v>
      </c>
      <c r="F1265" s="435" t="s">
        <v>268</v>
      </c>
    </row>
    <row r="1266" spans="2:6">
      <c r="B1266" s="435"/>
      <c r="C1266" s="435"/>
      <c r="D1266" s="436"/>
      <c r="E1266" s="435" t="s">
        <v>657</v>
      </c>
      <c r="F1266" s="435" t="s">
        <v>268</v>
      </c>
    </row>
    <row r="1267" spans="2:6">
      <c r="B1267" s="435"/>
      <c r="C1267" s="435"/>
      <c r="D1267" s="436"/>
      <c r="E1267" s="435" t="s">
        <v>657</v>
      </c>
      <c r="F1267" s="435" t="s">
        <v>268</v>
      </c>
    </row>
    <row r="1268" spans="2:6">
      <c r="B1268" s="435"/>
      <c r="C1268" s="435"/>
      <c r="D1268" s="436"/>
      <c r="E1268" s="435" t="s">
        <v>657</v>
      </c>
      <c r="F1268" s="435" t="s">
        <v>268</v>
      </c>
    </row>
    <row r="1269" spans="2:6">
      <c r="B1269" s="435"/>
      <c r="C1269" s="435"/>
      <c r="D1269" s="436"/>
      <c r="E1269" s="435" t="s">
        <v>657</v>
      </c>
      <c r="F1269" s="435" t="s">
        <v>268</v>
      </c>
    </row>
    <row r="1270" spans="2:6">
      <c r="B1270" s="435"/>
      <c r="C1270" s="435"/>
      <c r="D1270" s="436"/>
      <c r="E1270" s="435" t="s">
        <v>657</v>
      </c>
      <c r="F1270" s="435" t="s">
        <v>268</v>
      </c>
    </row>
    <row r="1271" spans="2:6">
      <c r="B1271" s="435"/>
      <c r="C1271" s="435"/>
      <c r="D1271" s="436"/>
      <c r="E1271" s="435" t="s">
        <v>657</v>
      </c>
      <c r="F1271" s="435" t="s">
        <v>268</v>
      </c>
    </row>
    <row r="1272" spans="2:6">
      <c r="B1272" s="435"/>
      <c r="C1272" s="435"/>
      <c r="D1272" s="436"/>
      <c r="E1272" s="435" t="s">
        <v>657</v>
      </c>
      <c r="F1272" s="435" t="s">
        <v>268</v>
      </c>
    </row>
    <row r="1273" spans="2:6">
      <c r="B1273" s="435"/>
      <c r="C1273" s="435"/>
      <c r="D1273" s="436"/>
      <c r="E1273" s="435" t="s">
        <v>657</v>
      </c>
      <c r="F1273" s="435" t="s">
        <v>268</v>
      </c>
    </row>
    <row r="1274" spans="2:6">
      <c r="B1274" s="435"/>
      <c r="C1274" s="435"/>
      <c r="D1274" s="436"/>
      <c r="E1274" s="435" t="s">
        <v>657</v>
      </c>
      <c r="F1274" s="435" t="s">
        <v>268</v>
      </c>
    </row>
    <row r="1275" spans="2:6">
      <c r="B1275" s="435"/>
      <c r="C1275" s="435"/>
      <c r="D1275" s="436"/>
      <c r="E1275" s="435" t="s">
        <v>657</v>
      </c>
      <c r="F1275" s="435" t="s">
        <v>268</v>
      </c>
    </row>
    <row r="1276" spans="2:6">
      <c r="B1276" s="435"/>
      <c r="C1276" s="435"/>
      <c r="D1276" s="436"/>
      <c r="E1276" s="435" t="s">
        <v>657</v>
      </c>
      <c r="F1276" s="435" t="s">
        <v>268</v>
      </c>
    </row>
    <row r="1277" spans="2:6">
      <c r="B1277" s="435"/>
      <c r="C1277" s="435"/>
      <c r="D1277" s="436"/>
      <c r="E1277" s="435" t="s">
        <v>657</v>
      </c>
      <c r="F1277" s="435" t="s">
        <v>268</v>
      </c>
    </row>
    <row r="1278" spans="2:6">
      <c r="B1278" s="435"/>
      <c r="C1278" s="435"/>
      <c r="D1278" s="436"/>
      <c r="E1278" s="435" t="s">
        <v>657</v>
      </c>
      <c r="F1278" s="435" t="s">
        <v>268</v>
      </c>
    </row>
    <row r="1279" spans="2:6">
      <c r="B1279" s="435"/>
      <c r="C1279" s="435"/>
      <c r="D1279" s="436"/>
      <c r="E1279" s="435" t="s">
        <v>657</v>
      </c>
      <c r="F1279" s="435" t="s">
        <v>268</v>
      </c>
    </row>
    <row r="1280" spans="2:6">
      <c r="B1280" s="435"/>
      <c r="C1280" s="435"/>
      <c r="D1280" s="436"/>
      <c r="E1280" s="435" t="s">
        <v>657</v>
      </c>
      <c r="F1280" s="435" t="s">
        <v>268</v>
      </c>
    </row>
    <row r="1281" spans="2:6">
      <c r="B1281" s="435"/>
      <c r="C1281" s="435"/>
      <c r="D1281" s="436"/>
      <c r="E1281" s="435" t="s">
        <v>657</v>
      </c>
      <c r="F1281" s="435" t="s">
        <v>268</v>
      </c>
    </row>
    <row r="1282" spans="2:6">
      <c r="B1282" s="435"/>
      <c r="C1282" s="435"/>
      <c r="D1282" s="436"/>
      <c r="E1282" s="435" t="s">
        <v>657</v>
      </c>
      <c r="F1282" s="435" t="s">
        <v>268</v>
      </c>
    </row>
    <row r="1283" spans="2:6">
      <c r="B1283" s="435"/>
      <c r="C1283" s="435"/>
      <c r="D1283" s="436"/>
      <c r="E1283" s="435" t="s">
        <v>657</v>
      </c>
      <c r="F1283" s="435" t="s">
        <v>268</v>
      </c>
    </row>
    <row r="1284" spans="2:6">
      <c r="B1284" s="435"/>
      <c r="C1284" s="435"/>
      <c r="D1284" s="436"/>
      <c r="E1284" s="435" t="s">
        <v>657</v>
      </c>
      <c r="F1284" s="435" t="s">
        <v>268</v>
      </c>
    </row>
    <row r="1285" spans="2:6">
      <c r="B1285" s="435">
        <v>1</v>
      </c>
      <c r="C1285" s="435">
        <v>91</v>
      </c>
      <c r="D1285" s="436">
        <v>9101</v>
      </c>
      <c r="E1285" s="435" t="s">
        <v>658</v>
      </c>
      <c r="F1285" s="435" t="s">
        <v>12159</v>
      </c>
    </row>
    <row r="1286" spans="2:6">
      <c r="B1286" s="435">
        <v>2</v>
      </c>
      <c r="C1286" s="435">
        <v>91</v>
      </c>
      <c r="D1286" s="436">
        <v>9102</v>
      </c>
      <c r="E1286" s="435" t="s">
        <v>658</v>
      </c>
      <c r="F1286" s="435" t="s">
        <v>12160</v>
      </c>
    </row>
    <row r="1287" spans="2:6">
      <c r="B1287" s="435">
        <v>3</v>
      </c>
      <c r="C1287" s="435">
        <v>91</v>
      </c>
      <c r="D1287" s="436">
        <v>9103</v>
      </c>
      <c r="E1287" s="435" t="s">
        <v>658</v>
      </c>
      <c r="F1287" s="435" t="s">
        <v>12161</v>
      </c>
    </row>
    <row r="1288" spans="2:6">
      <c r="B1288" s="435">
        <v>4</v>
      </c>
      <c r="C1288" s="435">
        <v>91</v>
      </c>
      <c r="D1288" s="436">
        <v>9104</v>
      </c>
      <c r="E1288" s="435" t="s">
        <v>658</v>
      </c>
      <c r="F1288" s="435" t="s">
        <v>12162</v>
      </c>
    </row>
    <row r="1289" spans="2:6">
      <c r="B1289" s="435">
        <v>5</v>
      </c>
      <c r="C1289" s="435">
        <v>91</v>
      </c>
      <c r="D1289" s="436">
        <v>9105</v>
      </c>
      <c r="E1289" s="435" t="s">
        <v>658</v>
      </c>
      <c r="F1289" s="435" t="s">
        <v>12163</v>
      </c>
    </row>
    <row r="1290" spans="2:6">
      <c r="B1290" s="435">
        <v>6</v>
      </c>
      <c r="C1290" s="435">
        <v>91</v>
      </c>
      <c r="D1290" s="436">
        <v>9111</v>
      </c>
      <c r="E1290" s="435" t="s">
        <v>658</v>
      </c>
      <c r="F1290" s="435" t="s">
        <v>12164</v>
      </c>
    </row>
    <row r="1291" spans="2:6">
      <c r="B1291" s="435">
        <v>7</v>
      </c>
      <c r="C1291" s="435">
        <v>91</v>
      </c>
      <c r="D1291" s="436">
        <v>9112</v>
      </c>
      <c r="E1291" s="435" t="s">
        <v>658</v>
      </c>
      <c r="F1291" s="435" t="s">
        <v>12165</v>
      </c>
    </row>
    <row r="1292" spans="2:6">
      <c r="B1292" s="435">
        <v>8</v>
      </c>
      <c r="C1292" s="435">
        <v>91</v>
      </c>
      <c r="D1292" s="436">
        <v>9106</v>
      </c>
      <c r="E1292" s="435" t="s">
        <v>658</v>
      </c>
      <c r="F1292" s="435" t="s">
        <v>12166</v>
      </c>
    </row>
    <row r="1293" spans="2:6">
      <c r="B1293" s="435">
        <v>9</v>
      </c>
      <c r="C1293" s="435">
        <v>91</v>
      </c>
      <c r="D1293" s="436">
        <v>9107</v>
      </c>
      <c r="E1293" s="435" t="s">
        <v>658</v>
      </c>
      <c r="F1293" s="435" t="s">
        <v>12167</v>
      </c>
    </row>
    <row r="1294" spans="2:6">
      <c r="B1294" s="435">
        <v>10</v>
      </c>
      <c r="C1294" s="435">
        <v>91</v>
      </c>
      <c r="D1294" s="436">
        <v>9108</v>
      </c>
      <c r="E1294" s="435" t="s">
        <v>658</v>
      </c>
      <c r="F1294" s="435" t="s">
        <v>12168</v>
      </c>
    </row>
    <row r="1295" spans="2:6">
      <c r="B1295" s="435">
        <v>11</v>
      </c>
      <c r="C1295" s="435">
        <v>91</v>
      </c>
      <c r="D1295" s="436">
        <v>9109</v>
      </c>
      <c r="E1295" s="435" t="s">
        <v>658</v>
      </c>
      <c r="F1295" s="435" t="s">
        <v>12169</v>
      </c>
    </row>
    <row r="1296" spans="2:6">
      <c r="B1296" s="435">
        <v>12</v>
      </c>
      <c r="C1296" s="435">
        <v>91</v>
      </c>
      <c r="D1296" s="436">
        <v>9110</v>
      </c>
      <c r="E1296" s="435" t="s">
        <v>658</v>
      </c>
      <c r="F1296" s="435" t="s">
        <v>12170</v>
      </c>
    </row>
    <row r="1297" spans="2:6">
      <c r="B1297" s="435">
        <v>13</v>
      </c>
      <c r="C1297" s="435">
        <v>91</v>
      </c>
      <c r="D1297" s="436">
        <v>9171</v>
      </c>
      <c r="E1297" s="435" t="s">
        <v>658</v>
      </c>
      <c r="F1297" s="435" t="s">
        <v>12171</v>
      </c>
    </row>
    <row r="1298" spans="2:6">
      <c r="B1298" s="435"/>
      <c r="C1298" s="435"/>
      <c r="D1298" s="436"/>
      <c r="E1298" s="435" t="s">
        <v>658</v>
      </c>
      <c r="F1298" s="435" t="s">
        <v>268</v>
      </c>
    </row>
    <row r="1299" spans="2:6">
      <c r="B1299" s="435"/>
      <c r="C1299" s="435"/>
      <c r="D1299" s="436"/>
      <c r="E1299" s="435" t="s">
        <v>658</v>
      </c>
      <c r="F1299" s="435" t="s">
        <v>268</v>
      </c>
    </row>
    <row r="1300" spans="2:6">
      <c r="B1300" s="435"/>
      <c r="C1300" s="435"/>
      <c r="D1300" s="436"/>
      <c r="E1300" s="435" t="s">
        <v>658</v>
      </c>
      <c r="F1300" s="435" t="s">
        <v>268</v>
      </c>
    </row>
    <row r="1301" spans="2:6">
      <c r="B1301" s="435"/>
      <c r="C1301" s="435"/>
      <c r="D1301" s="436"/>
      <c r="E1301" s="435" t="s">
        <v>658</v>
      </c>
      <c r="F1301" s="435" t="s">
        <v>268</v>
      </c>
    </row>
    <row r="1302" spans="2:6">
      <c r="B1302" s="435"/>
      <c r="C1302" s="435"/>
      <c r="D1302" s="436"/>
      <c r="E1302" s="435" t="s">
        <v>658</v>
      </c>
      <c r="F1302" s="435" t="s">
        <v>268</v>
      </c>
    </row>
    <row r="1303" spans="2:6">
      <c r="B1303" s="435"/>
      <c r="C1303" s="435"/>
      <c r="D1303" s="436"/>
      <c r="E1303" s="435" t="s">
        <v>658</v>
      </c>
      <c r="F1303" s="435" t="s">
        <v>268</v>
      </c>
    </row>
    <row r="1304" spans="2:6">
      <c r="B1304" s="435"/>
      <c r="C1304" s="435"/>
      <c r="D1304" s="436"/>
      <c r="E1304" s="435" t="s">
        <v>658</v>
      </c>
      <c r="F1304" s="435" t="s">
        <v>268</v>
      </c>
    </row>
    <row r="1305" spans="2:6">
      <c r="B1305" s="435"/>
      <c r="C1305" s="435"/>
      <c r="D1305" s="436"/>
      <c r="E1305" s="435" t="s">
        <v>658</v>
      </c>
      <c r="F1305" s="435" t="s">
        <v>268</v>
      </c>
    </row>
    <row r="1306" spans="2:6">
      <c r="B1306" s="435"/>
      <c r="C1306" s="435"/>
      <c r="D1306" s="436"/>
      <c r="E1306" s="435" t="s">
        <v>658</v>
      </c>
      <c r="F1306" s="435" t="s">
        <v>268</v>
      </c>
    </row>
    <row r="1307" spans="2:6">
      <c r="B1307" s="435"/>
      <c r="C1307" s="435"/>
      <c r="D1307" s="436"/>
      <c r="E1307" s="435" t="s">
        <v>658</v>
      </c>
      <c r="F1307" s="435" t="s">
        <v>268</v>
      </c>
    </row>
    <row r="1308" spans="2:6">
      <c r="B1308" s="435"/>
      <c r="C1308" s="435"/>
      <c r="D1308" s="436"/>
      <c r="E1308" s="435" t="s">
        <v>658</v>
      </c>
      <c r="F1308" s="435" t="s">
        <v>268</v>
      </c>
    </row>
    <row r="1309" spans="2:6">
      <c r="B1309" s="435"/>
      <c r="C1309" s="435"/>
      <c r="D1309" s="436"/>
      <c r="E1309" s="435" t="s">
        <v>658</v>
      </c>
      <c r="F1309" s="435" t="s">
        <v>268</v>
      </c>
    </row>
    <row r="1310" spans="2:6">
      <c r="B1310" s="435"/>
      <c r="C1310" s="435"/>
      <c r="D1310" s="436"/>
      <c r="E1310" s="435" t="s">
        <v>658</v>
      </c>
      <c r="F1310" s="435" t="s">
        <v>268</v>
      </c>
    </row>
    <row r="1311" spans="2:6">
      <c r="B1311" s="435"/>
      <c r="C1311" s="435"/>
      <c r="D1311" s="436"/>
      <c r="E1311" s="435" t="s">
        <v>658</v>
      </c>
      <c r="F1311" s="435" t="s">
        <v>268</v>
      </c>
    </row>
    <row r="1312" spans="2:6">
      <c r="B1312" s="435"/>
      <c r="C1312" s="435"/>
      <c r="D1312" s="436"/>
      <c r="E1312" s="435" t="s">
        <v>658</v>
      </c>
      <c r="F1312" s="435" t="s">
        <v>268</v>
      </c>
    </row>
    <row r="1313" spans="2:6">
      <c r="B1313" s="435"/>
      <c r="C1313" s="435"/>
      <c r="D1313" s="436"/>
      <c r="E1313" s="435" t="s">
        <v>658</v>
      </c>
      <c r="F1313" s="435" t="s">
        <v>268</v>
      </c>
    </row>
    <row r="1314" spans="2:6">
      <c r="B1314" s="435"/>
      <c r="C1314" s="435"/>
      <c r="D1314" s="436"/>
      <c r="E1314" s="435" t="s">
        <v>658</v>
      </c>
      <c r="F1314" s="435" t="s">
        <v>268</v>
      </c>
    </row>
    <row r="1315" spans="2:6">
      <c r="B1315" s="435"/>
      <c r="C1315" s="435"/>
      <c r="D1315" s="436"/>
      <c r="E1315" s="435" t="s">
        <v>658</v>
      </c>
      <c r="F1315" s="435" t="s">
        <v>268</v>
      </c>
    </row>
    <row r="1316" spans="2:6">
      <c r="B1316" s="435"/>
      <c r="C1316" s="435"/>
      <c r="D1316" s="436"/>
      <c r="E1316" s="435" t="s">
        <v>658</v>
      </c>
      <c r="F1316" s="435" t="s">
        <v>268</v>
      </c>
    </row>
    <row r="1317" spans="2:6">
      <c r="B1317" s="435"/>
      <c r="C1317" s="435"/>
      <c r="D1317" s="436"/>
      <c r="E1317" s="435" t="s">
        <v>658</v>
      </c>
      <c r="F1317" s="435" t="s">
        <v>268</v>
      </c>
    </row>
    <row r="1318" spans="2:6">
      <c r="B1318" s="435"/>
      <c r="C1318" s="435"/>
      <c r="D1318" s="436"/>
      <c r="E1318" s="435" t="s">
        <v>658</v>
      </c>
      <c r="F1318" s="435" t="s">
        <v>268</v>
      </c>
    </row>
    <row r="1319" spans="2:6">
      <c r="B1319" s="435"/>
      <c r="C1319" s="435"/>
      <c r="D1319" s="436"/>
      <c r="E1319" s="435" t="s">
        <v>658</v>
      </c>
      <c r="F1319" s="435" t="s">
        <v>268</v>
      </c>
    </row>
    <row r="1320" spans="2:6">
      <c r="B1320" s="435"/>
      <c r="C1320" s="435"/>
      <c r="D1320" s="436"/>
      <c r="E1320" s="435" t="s">
        <v>658</v>
      </c>
      <c r="F1320" s="435" t="s">
        <v>268</v>
      </c>
    </row>
    <row r="1321" spans="2:6">
      <c r="B1321" s="435"/>
      <c r="C1321" s="435"/>
      <c r="D1321" s="436"/>
      <c r="E1321" s="435" t="s">
        <v>658</v>
      </c>
      <c r="F1321" s="435" t="s">
        <v>268</v>
      </c>
    </row>
    <row r="1322" spans="2:6">
      <c r="B1322" s="435"/>
      <c r="C1322" s="435"/>
      <c r="D1322" s="436"/>
      <c r="E1322" s="435" t="s">
        <v>658</v>
      </c>
      <c r="F1322" s="435" t="s">
        <v>268</v>
      </c>
    </row>
    <row r="1323" spans="2:6">
      <c r="B1323" s="435"/>
      <c r="C1323" s="435"/>
      <c r="D1323" s="436"/>
      <c r="E1323" s="435" t="s">
        <v>658</v>
      </c>
      <c r="F1323" s="435" t="s">
        <v>268</v>
      </c>
    </row>
    <row r="1324" spans="2:6">
      <c r="B1324" s="435"/>
      <c r="C1324" s="435"/>
      <c r="D1324" s="436"/>
      <c r="E1324" s="435" t="s">
        <v>658</v>
      </c>
      <c r="F1324" s="435" t="s">
        <v>268</v>
      </c>
    </row>
    <row r="1325" spans="2:6">
      <c r="B1325" s="435">
        <v>1</v>
      </c>
      <c r="C1325" s="435">
        <v>94</v>
      </c>
      <c r="D1325" s="436">
        <v>9401</v>
      </c>
      <c r="E1325" s="435" t="s">
        <v>659</v>
      </c>
      <c r="F1325" s="435" t="s">
        <v>12172</v>
      </c>
    </row>
    <row r="1326" spans="2:6">
      <c r="B1326" s="435">
        <v>2</v>
      </c>
      <c r="C1326" s="435">
        <v>94</v>
      </c>
      <c r="D1326" s="436">
        <v>9402</v>
      </c>
      <c r="E1326" s="435" t="s">
        <v>659</v>
      </c>
      <c r="F1326" s="435" t="s">
        <v>12173</v>
      </c>
    </row>
    <row r="1327" spans="2:6">
      <c r="B1327" s="435">
        <v>3</v>
      </c>
      <c r="C1327" s="435">
        <v>94</v>
      </c>
      <c r="D1327" s="436">
        <v>9403</v>
      </c>
      <c r="E1327" s="435" t="s">
        <v>659</v>
      </c>
      <c r="F1327" s="435" t="s">
        <v>12174</v>
      </c>
    </row>
    <row r="1328" spans="2:6">
      <c r="B1328" s="435">
        <v>4</v>
      </c>
      <c r="C1328" s="435">
        <v>94</v>
      </c>
      <c r="D1328" s="436">
        <v>9404</v>
      </c>
      <c r="E1328" s="435" t="s">
        <v>659</v>
      </c>
      <c r="F1328" s="435" t="s">
        <v>12175</v>
      </c>
    </row>
    <row r="1329" spans="2:6">
      <c r="B1329" s="435">
        <v>5</v>
      </c>
      <c r="C1329" s="435">
        <v>94</v>
      </c>
      <c r="D1329" s="436">
        <v>9408</v>
      </c>
      <c r="E1329" s="435" t="s">
        <v>659</v>
      </c>
      <c r="F1329" s="435" t="s">
        <v>12176</v>
      </c>
    </row>
    <row r="1330" spans="2:6">
      <c r="B1330" s="435">
        <v>6</v>
      </c>
      <c r="C1330" s="435">
        <v>94</v>
      </c>
      <c r="D1330" s="436">
        <v>9409</v>
      </c>
      <c r="E1330" s="435" t="s">
        <v>659</v>
      </c>
      <c r="F1330" s="435" t="s">
        <v>12177</v>
      </c>
    </row>
    <row r="1331" spans="2:6">
      <c r="B1331" s="435">
        <v>7</v>
      </c>
      <c r="C1331" s="435">
        <v>94</v>
      </c>
      <c r="D1331" s="436">
        <v>9410</v>
      </c>
      <c r="E1331" s="435" t="s">
        <v>659</v>
      </c>
      <c r="F1331" s="435" t="s">
        <v>12178</v>
      </c>
    </row>
    <row r="1332" spans="2:6">
      <c r="B1332" s="435">
        <v>8</v>
      </c>
      <c r="C1332" s="435">
        <v>94</v>
      </c>
      <c r="D1332" s="436">
        <v>9411</v>
      </c>
      <c r="E1332" s="435" t="s">
        <v>659</v>
      </c>
      <c r="F1332" s="435" t="s">
        <v>12179</v>
      </c>
    </row>
    <row r="1333" spans="2:6">
      <c r="B1333" s="435">
        <v>9</v>
      </c>
      <c r="C1333" s="435">
        <v>94</v>
      </c>
      <c r="D1333" s="436">
        <v>9412</v>
      </c>
      <c r="E1333" s="435" t="s">
        <v>659</v>
      </c>
      <c r="F1333" s="435" t="s">
        <v>12180</v>
      </c>
    </row>
    <row r="1334" spans="2:6">
      <c r="B1334" s="435">
        <v>10</v>
      </c>
      <c r="C1334" s="435">
        <v>94</v>
      </c>
      <c r="D1334" s="436">
        <v>9413</v>
      </c>
      <c r="E1334" s="435" t="s">
        <v>659</v>
      </c>
      <c r="F1334" s="435" t="s">
        <v>12181</v>
      </c>
    </row>
    <row r="1335" spans="2:6">
      <c r="B1335" s="435">
        <v>11</v>
      </c>
      <c r="C1335" s="435">
        <v>94</v>
      </c>
      <c r="D1335" s="436">
        <v>9414</v>
      </c>
      <c r="E1335" s="435" t="s">
        <v>659</v>
      </c>
      <c r="F1335" s="435" t="s">
        <v>12182</v>
      </c>
    </row>
    <row r="1336" spans="2:6">
      <c r="B1336" s="435">
        <v>12</v>
      </c>
      <c r="C1336" s="435">
        <v>94</v>
      </c>
      <c r="D1336" s="436">
        <v>9415</v>
      </c>
      <c r="E1336" s="435" t="s">
        <v>659</v>
      </c>
      <c r="F1336" s="435" t="s">
        <v>12183</v>
      </c>
    </row>
    <row r="1337" spans="2:6">
      <c r="B1337" s="435">
        <v>13</v>
      </c>
      <c r="C1337" s="435">
        <v>94</v>
      </c>
      <c r="D1337" s="436">
        <v>9416</v>
      </c>
      <c r="E1337" s="435" t="s">
        <v>659</v>
      </c>
      <c r="F1337" s="435" t="s">
        <v>12184</v>
      </c>
    </row>
    <row r="1338" spans="2:6">
      <c r="B1338" s="435">
        <v>14</v>
      </c>
      <c r="C1338" s="435">
        <v>94</v>
      </c>
      <c r="D1338" s="436">
        <v>9417</v>
      </c>
      <c r="E1338" s="435" t="s">
        <v>659</v>
      </c>
      <c r="F1338" s="435" t="s">
        <v>12185</v>
      </c>
    </row>
    <row r="1339" spans="2:6">
      <c r="B1339" s="435">
        <v>15</v>
      </c>
      <c r="C1339" s="435">
        <v>94</v>
      </c>
      <c r="D1339" s="436">
        <v>9418</v>
      </c>
      <c r="E1339" s="435" t="s">
        <v>659</v>
      </c>
      <c r="F1339" s="435" t="s">
        <v>12186</v>
      </c>
    </row>
    <row r="1340" spans="2:6">
      <c r="B1340" s="435">
        <v>16</v>
      </c>
      <c r="C1340" s="435">
        <v>94</v>
      </c>
      <c r="D1340" s="436">
        <v>9419</v>
      </c>
      <c r="E1340" s="435" t="s">
        <v>659</v>
      </c>
      <c r="F1340" s="435" t="s">
        <v>12187</v>
      </c>
    </row>
    <row r="1341" spans="2:6">
      <c r="B1341" s="435">
        <v>17</v>
      </c>
      <c r="C1341" s="435">
        <v>94</v>
      </c>
      <c r="D1341" s="436">
        <v>9420</v>
      </c>
      <c r="E1341" s="435" t="s">
        <v>659</v>
      </c>
      <c r="F1341" s="435" t="s">
        <v>12188</v>
      </c>
    </row>
    <row r="1342" spans="2:6">
      <c r="B1342" s="435">
        <v>18</v>
      </c>
      <c r="C1342" s="435">
        <v>94</v>
      </c>
      <c r="D1342" s="436">
        <v>9426</v>
      </c>
      <c r="E1342" s="435" t="s">
        <v>659</v>
      </c>
      <c r="F1342" s="435" t="s">
        <v>12189</v>
      </c>
    </row>
    <row r="1343" spans="2:6">
      <c r="B1343" s="435">
        <v>19</v>
      </c>
      <c r="C1343" s="435">
        <v>94</v>
      </c>
      <c r="D1343" s="436">
        <v>9427</v>
      </c>
      <c r="E1343" s="435" t="s">
        <v>659</v>
      </c>
      <c r="F1343" s="435" t="s">
        <v>12190</v>
      </c>
    </row>
    <row r="1344" spans="2:6">
      <c r="B1344" s="435">
        <v>20</v>
      </c>
      <c r="C1344" s="435">
        <v>94</v>
      </c>
      <c r="D1344" s="436">
        <v>9428</v>
      </c>
      <c r="E1344" s="435" t="s">
        <v>659</v>
      </c>
      <c r="F1344" s="435" t="s">
        <v>12191</v>
      </c>
    </row>
    <row r="1345" spans="2:6">
      <c r="B1345" s="435">
        <v>21</v>
      </c>
      <c r="C1345" s="435">
        <v>94</v>
      </c>
      <c r="D1345" s="436">
        <v>9429</v>
      </c>
      <c r="E1345" s="435" t="s">
        <v>659</v>
      </c>
      <c r="F1345" s="435" t="s">
        <v>12192</v>
      </c>
    </row>
    <row r="1346" spans="2:6">
      <c r="B1346" s="435">
        <v>22</v>
      </c>
      <c r="C1346" s="435">
        <v>94</v>
      </c>
      <c r="D1346" s="436">
        <v>9430</v>
      </c>
      <c r="E1346" s="435" t="s">
        <v>659</v>
      </c>
      <c r="F1346" s="435" t="s">
        <v>12193</v>
      </c>
    </row>
    <row r="1347" spans="2:6">
      <c r="B1347" s="435">
        <v>23</v>
      </c>
      <c r="C1347" s="435">
        <v>94</v>
      </c>
      <c r="D1347" s="436">
        <v>9431</v>
      </c>
      <c r="E1347" s="435" t="s">
        <v>659</v>
      </c>
      <c r="F1347" s="435" t="s">
        <v>12194</v>
      </c>
    </row>
    <row r="1348" spans="2:6">
      <c r="B1348" s="435">
        <v>24</v>
      </c>
      <c r="C1348" s="435">
        <v>94</v>
      </c>
      <c r="D1348" s="436">
        <v>9432</v>
      </c>
      <c r="E1348" s="435" t="s">
        <v>659</v>
      </c>
      <c r="F1348" s="435" t="s">
        <v>12195</v>
      </c>
    </row>
    <row r="1349" spans="2:6">
      <c r="B1349" s="435">
        <v>25</v>
      </c>
      <c r="C1349" s="435">
        <v>94</v>
      </c>
      <c r="D1349" s="436">
        <v>9433</v>
      </c>
      <c r="E1349" s="435" t="s">
        <v>659</v>
      </c>
      <c r="F1349" s="435" t="s">
        <v>12196</v>
      </c>
    </row>
    <row r="1350" spans="2:6">
      <c r="B1350" s="435">
        <v>26</v>
      </c>
      <c r="C1350" s="435">
        <v>94</v>
      </c>
      <c r="D1350" s="436">
        <v>9434</v>
      </c>
      <c r="E1350" s="435" t="s">
        <v>659</v>
      </c>
      <c r="F1350" s="435" t="s">
        <v>12197</v>
      </c>
    </row>
    <row r="1351" spans="2:6">
      <c r="B1351" s="435">
        <v>27</v>
      </c>
      <c r="C1351" s="435">
        <v>94</v>
      </c>
      <c r="D1351" s="436">
        <v>9435</v>
      </c>
      <c r="E1351" s="435" t="s">
        <v>659</v>
      </c>
      <c r="F1351" s="435" t="s">
        <v>12198</v>
      </c>
    </row>
    <row r="1352" spans="2:6">
      <c r="B1352" s="435">
        <v>28</v>
      </c>
      <c r="C1352" s="435">
        <v>94</v>
      </c>
      <c r="D1352" s="436">
        <v>9436</v>
      </c>
      <c r="E1352" s="435" t="s">
        <v>659</v>
      </c>
      <c r="F1352" s="435" t="s">
        <v>12199</v>
      </c>
    </row>
    <row r="1353" spans="2:6">
      <c r="B1353" s="435">
        <v>29</v>
      </c>
      <c r="C1353" s="435">
        <v>94</v>
      </c>
      <c r="D1353" s="436">
        <v>9471</v>
      </c>
      <c r="E1353" s="435" t="s">
        <v>659</v>
      </c>
      <c r="F1353" s="435" t="s">
        <v>12200</v>
      </c>
    </row>
    <row r="1354" spans="2:6">
      <c r="B1354" s="356"/>
      <c r="C1354" s="356"/>
      <c r="D1354" s="433"/>
      <c r="E1354" s="356"/>
      <c r="F1354" s="437" t="s">
        <v>268</v>
      </c>
    </row>
    <row r="1355" spans="2:6">
      <c r="B1355" s="356"/>
      <c r="C1355" s="356"/>
      <c r="D1355" s="433"/>
      <c r="E1355" s="356"/>
      <c r="F1355" s="437" t="s">
        <v>268</v>
      </c>
    </row>
    <row r="1356" spans="2:6">
      <c r="B1356" s="356"/>
      <c r="C1356" s="356"/>
      <c r="D1356" s="433"/>
      <c r="E1356" s="356"/>
      <c r="F1356" s="437" t="s">
        <v>268</v>
      </c>
    </row>
    <row r="1357" spans="2:6">
      <c r="B1357" s="356"/>
      <c r="C1357" s="356"/>
      <c r="D1357" s="433"/>
      <c r="E1357" s="356"/>
      <c r="F1357" s="437" t="s">
        <v>268</v>
      </c>
    </row>
    <row r="1358" spans="2:6">
      <c r="B1358" s="356"/>
      <c r="C1358" s="356"/>
      <c r="D1358" s="433"/>
      <c r="E1358" s="356"/>
      <c r="F1358" s="437" t="s">
        <v>268</v>
      </c>
    </row>
    <row r="1359" spans="2:6">
      <c r="B1359" s="356"/>
      <c r="C1359" s="356"/>
      <c r="D1359" s="433"/>
      <c r="E1359" s="356"/>
      <c r="F1359" s="437" t="s">
        <v>268</v>
      </c>
    </row>
    <row r="1360" spans="2:6">
      <c r="B1360" s="356"/>
      <c r="C1360" s="356"/>
      <c r="D1360" s="433"/>
      <c r="E1360" s="356"/>
      <c r="F1360" s="437" t="s">
        <v>268</v>
      </c>
    </row>
    <row r="1361" spans="2:6">
      <c r="B1361" s="356"/>
      <c r="C1361" s="356"/>
      <c r="D1361" s="433"/>
      <c r="E1361" s="356"/>
      <c r="F1361" s="437" t="s">
        <v>268</v>
      </c>
    </row>
    <row r="1362" spans="2:6">
      <c r="B1362" s="356"/>
      <c r="C1362" s="356"/>
      <c r="D1362" s="433"/>
      <c r="E1362" s="356"/>
      <c r="F1362" s="437" t="s">
        <v>268</v>
      </c>
    </row>
    <row r="1363" spans="2:6">
      <c r="B1363" s="356"/>
      <c r="C1363" s="356"/>
      <c r="D1363" s="433"/>
      <c r="E1363" s="356"/>
      <c r="F1363" s="437" t="s">
        <v>268</v>
      </c>
    </row>
    <row r="1364" spans="2:6">
      <c r="B1364" s="356"/>
      <c r="C1364" s="356"/>
      <c r="D1364" s="433"/>
      <c r="E1364" s="356"/>
      <c r="F1364" s="437" t="s">
        <v>268</v>
      </c>
    </row>
    <row r="1365" spans="2:6">
      <c r="B1365" s="356"/>
      <c r="C1365" s="356"/>
      <c r="D1365" s="433"/>
      <c r="E1365" s="356"/>
      <c r="F1365" s="437" t="s">
        <v>268</v>
      </c>
    </row>
    <row r="1366" spans="2:6">
      <c r="B1366" s="356"/>
      <c r="C1366" s="356"/>
      <c r="D1366" s="433"/>
      <c r="E1366" s="356"/>
      <c r="F1366" s="437" t="s">
        <v>268</v>
      </c>
    </row>
    <row r="1367" spans="2:6">
      <c r="B1367" s="356"/>
      <c r="C1367" s="356"/>
      <c r="D1367" s="433"/>
      <c r="E1367" s="356"/>
      <c r="F1367" s="437" t="s">
        <v>268</v>
      </c>
    </row>
    <row r="1368" spans="2:6">
      <c r="B1368" s="356"/>
      <c r="C1368" s="356"/>
      <c r="D1368" s="433"/>
      <c r="E1368" s="356"/>
      <c r="F1368" s="437" t="s">
        <v>268</v>
      </c>
    </row>
    <row r="1369" spans="2:6">
      <c r="B1369" s="356"/>
      <c r="C1369" s="356"/>
      <c r="D1369" s="433"/>
      <c r="E1369" s="356"/>
      <c r="F1369" s="437" t="s">
        <v>268</v>
      </c>
    </row>
    <row r="1370" spans="2:6">
      <c r="B1370" s="356"/>
      <c r="C1370" s="356"/>
      <c r="D1370" s="433"/>
      <c r="E1370" s="356"/>
      <c r="F1370" s="437" t="s">
        <v>268</v>
      </c>
    </row>
    <row r="1371" spans="2:6">
      <c r="B1371" s="356"/>
      <c r="C1371" s="356"/>
      <c r="D1371" s="433"/>
      <c r="E1371" s="356"/>
      <c r="F1371" s="437" t="s">
        <v>268</v>
      </c>
    </row>
    <row r="1372" spans="2:6">
      <c r="B1372" s="356"/>
      <c r="C1372" s="356"/>
      <c r="D1372" s="433"/>
      <c r="E1372" s="356"/>
      <c r="F1372" s="437" t="s">
        <v>268</v>
      </c>
    </row>
    <row r="1373" spans="2:6">
      <c r="B1373" s="356"/>
      <c r="C1373" s="356"/>
      <c r="D1373" s="433"/>
      <c r="E1373" s="356"/>
      <c r="F1373" s="437" t="s">
        <v>268</v>
      </c>
    </row>
    <row r="1374" spans="2:6">
      <c r="B1374" s="356"/>
      <c r="C1374" s="356"/>
      <c r="D1374" s="433"/>
      <c r="E1374" s="356"/>
      <c r="F1374" s="437" t="s">
        <v>268</v>
      </c>
    </row>
    <row r="1375" spans="2:6">
      <c r="B1375" s="356"/>
      <c r="C1375" s="356"/>
      <c r="D1375" s="433"/>
      <c r="E1375" s="356"/>
      <c r="F1375" s="437" t="s">
        <v>268</v>
      </c>
    </row>
    <row r="1376" spans="2:6">
      <c r="B1376" s="356"/>
      <c r="C1376" s="356"/>
      <c r="D1376" s="433"/>
      <c r="E1376" s="356"/>
      <c r="F1376" s="437" t="s">
        <v>268</v>
      </c>
    </row>
    <row r="1377" spans="2:6">
      <c r="B1377" s="356"/>
      <c r="C1377" s="356"/>
      <c r="D1377" s="433"/>
      <c r="E1377" s="356"/>
      <c r="F1377" s="437" t="s">
        <v>268</v>
      </c>
    </row>
    <row r="1378" spans="2:6">
      <c r="B1378" s="356"/>
      <c r="C1378" s="356"/>
      <c r="D1378" s="433"/>
      <c r="E1378" s="356"/>
      <c r="F1378" s="437" t="s">
        <v>268</v>
      </c>
    </row>
    <row r="1379" spans="2:6">
      <c r="B1379" s="356"/>
      <c r="C1379" s="356"/>
      <c r="D1379" s="433"/>
      <c r="E1379" s="356"/>
      <c r="F1379" s="437" t="s">
        <v>268</v>
      </c>
    </row>
    <row r="1380" spans="2:6">
      <c r="B1380" s="356"/>
      <c r="C1380" s="356"/>
      <c r="D1380" s="433"/>
      <c r="E1380" s="356"/>
      <c r="F1380" s="437" t="s">
        <v>268</v>
      </c>
    </row>
    <row r="1381" spans="2:6">
      <c r="B1381" s="356"/>
      <c r="C1381" s="356"/>
      <c r="D1381" s="433"/>
      <c r="E1381" s="356"/>
      <c r="F1381" s="437" t="s">
        <v>268</v>
      </c>
    </row>
    <row r="1382" spans="2:6">
      <c r="B1382" s="356"/>
      <c r="C1382" s="356"/>
      <c r="D1382" s="433"/>
      <c r="E1382" s="356"/>
      <c r="F1382" s="437" t="s">
        <v>268</v>
      </c>
    </row>
    <row r="1383" spans="2:6">
      <c r="B1383" s="356"/>
      <c r="C1383" s="356"/>
      <c r="D1383" s="433"/>
      <c r="E1383" s="356"/>
      <c r="F1383" s="437" t="s">
        <v>268</v>
      </c>
    </row>
    <row r="1384" spans="2:6">
      <c r="B1384" s="356"/>
      <c r="C1384" s="356"/>
      <c r="D1384" s="433"/>
      <c r="E1384" s="356"/>
      <c r="F1384" s="437" t="s">
        <v>268</v>
      </c>
    </row>
    <row r="1385" spans="2:6">
      <c r="B1385" s="356"/>
      <c r="C1385" s="356"/>
      <c r="D1385" s="433"/>
      <c r="E1385" s="356"/>
      <c r="F1385" s="437" t="s">
        <v>268</v>
      </c>
    </row>
    <row r="1386" spans="2:6">
      <c r="B1386" s="356"/>
      <c r="C1386" s="356"/>
      <c r="D1386" s="433"/>
      <c r="E1386" s="356"/>
      <c r="F1386" s="437" t="s">
        <v>268</v>
      </c>
    </row>
    <row r="1387" spans="2:6">
      <c r="B1387" s="356"/>
      <c r="C1387" s="356"/>
      <c r="D1387" s="433"/>
      <c r="E1387" s="356"/>
      <c r="F1387" s="437" t="s">
        <v>268</v>
      </c>
    </row>
    <row r="1388" spans="2:6">
      <c r="B1388" s="356"/>
      <c r="C1388" s="356"/>
      <c r="D1388" s="433"/>
      <c r="E1388" s="356"/>
      <c r="F1388" s="437" t="s">
        <v>268</v>
      </c>
    </row>
    <row r="1389" spans="2:6">
      <c r="B1389" s="356"/>
      <c r="C1389" s="356"/>
      <c r="D1389" s="433"/>
      <c r="E1389" s="356"/>
      <c r="F1389" s="437" t="s">
        <v>268</v>
      </c>
    </row>
    <row r="1390" spans="2:6">
      <c r="B1390" s="356"/>
      <c r="C1390" s="356"/>
      <c r="D1390" s="433"/>
      <c r="E1390" s="356"/>
      <c r="F1390" s="437" t="s">
        <v>268</v>
      </c>
    </row>
    <row r="1391" spans="2:6">
      <c r="B1391" s="356"/>
      <c r="C1391" s="356"/>
      <c r="D1391" s="433"/>
      <c r="E1391" s="356"/>
      <c r="F1391" s="437" t="s">
        <v>268</v>
      </c>
    </row>
    <row r="1392" spans="2:6">
      <c r="B1392" s="356"/>
      <c r="C1392" s="356"/>
      <c r="D1392" s="433"/>
      <c r="E1392" s="356"/>
      <c r="F1392" s="437" t="s">
        <v>268</v>
      </c>
    </row>
    <row r="1393" spans="2:6">
      <c r="B1393" s="356"/>
      <c r="C1393" s="356"/>
      <c r="D1393" s="433"/>
      <c r="E1393" s="356"/>
      <c r="F1393" s="437" t="s">
        <v>268</v>
      </c>
    </row>
    <row r="1394" spans="2:6">
      <c r="B1394" s="356"/>
      <c r="C1394" s="356"/>
      <c r="D1394" s="433"/>
      <c r="E1394" s="356"/>
      <c r="F1394" s="437" t="s">
        <v>268</v>
      </c>
    </row>
    <row r="1395" spans="2:6">
      <c r="B1395" s="356"/>
      <c r="C1395" s="356"/>
      <c r="D1395" s="433"/>
      <c r="E1395" s="356"/>
      <c r="F1395" s="437" t="s">
        <v>268</v>
      </c>
    </row>
    <row r="1396" spans="2:6">
      <c r="B1396" s="356"/>
      <c r="C1396" s="356"/>
      <c r="D1396" s="433"/>
      <c r="E1396" s="356"/>
      <c r="F1396" s="437" t="s">
        <v>268</v>
      </c>
    </row>
    <row r="1397" spans="2:6">
      <c r="B1397" s="356"/>
      <c r="C1397" s="356"/>
      <c r="D1397" s="433"/>
      <c r="E1397" s="356"/>
      <c r="F1397" s="437" t="s">
        <v>268</v>
      </c>
    </row>
    <row r="1398" spans="2:6">
      <c r="B1398" s="356"/>
      <c r="C1398" s="356"/>
      <c r="D1398" s="433"/>
      <c r="E1398" s="356"/>
      <c r="F1398" s="437" t="s">
        <v>268</v>
      </c>
    </row>
    <row r="1399" spans="2:6">
      <c r="B1399" s="356"/>
      <c r="C1399" s="356"/>
      <c r="D1399" s="433"/>
      <c r="E1399" s="356"/>
      <c r="F1399" s="437" t="s">
        <v>268</v>
      </c>
    </row>
    <row r="1400" spans="2:6">
      <c r="B1400" s="356"/>
      <c r="C1400" s="356"/>
      <c r="D1400" s="433"/>
      <c r="E1400" s="356"/>
      <c r="F1400" s="437" t="s">
        <v>268</v>
      </c>
    </row>
    <row r="1401" spans="2:6">
      <c r="B1401" s="356"/>
      <c r="C1401" s="356"/>
      <c r="D1401" s="433"/>
      <c r="E1401" s="356"/>
      <c r="F1401" s="437" t="s">
        <v>268</v>
      </c>
    </row>
    <row r="1402" spans="2:6">
      <c r="B1402" s="356"/>
      <c r="C1402" s="356"/>
      <c r="D1402" s="433"/>
      <c r="E1402" s="356"/>
      <c r="F1402" s="437" t="s">
        <v>268</v>
      </c>
    </row>
    <row r="1403" spans="2:6">
      <c r="B1403" s="356"/>
      <c r="C1403" s="356"/>
      <c r="D1403" s="433"/>
      <c r="E1403" s="356"/>
      <c r="F1403" s="437" t="s">
        <v>268</v>
      </c>
    </row>
    <row r="1404" spans="2:6">
      <c r="B1404" s="356"/>
      <c r="C1404" s="356"/>
      <c r="D1404" s="433"/>
      <c r="E1404" s="356"/>
      <c r="F1404" s="437" t="s">
        <v>268</v>
      </c>
    </row>
    <row r="1405" spans="2:6">
      <c r="B1405" s="356"/>
      <c r="C1405" s="356"/>
      <c r="D1405" s="433"/>
      <c r="E1405" s="356"/>
      <c r="F1405" s="437" t="s">
        <v>268</v>
      </c>
    </row>
    <row r="1406" spans="2:6">
      <c r="B1406" s="356"/>
      <c r="C1406" s="356"/>
      <c r="D1406" s="433"/>
      <c r="E1406" s="356"/>
      <c r="F1406" s="437" t="s">
        <v>268</v>
      </c>
    </row>
    <row r="1407" spans="2:6">
      <c r="B1407" s="356"/>
      <c r="C1407" s="356"/>
      <c r="D1407" s="433"/>
      <c r="E1407" s="356"/>
      <c r="F1407" s="437" t="s">
        <v>268</v>
      </c>
    </row>
    <row r="1408" spans="2:6">
      <c r="B1408" s="356"/>
      <c r="C1408" s="356"/>
      <c r="D1408" s="433"/>
      <c r="E1408" s="356"/>
      <c r="F1408" s="437" t="s">
        <v>268</v>
      </c>
    </row>
    <row r="1409" spans="2:6">
      <c r="B1409" s="356"/>
      <c r="C1409" s="356"/>
      <c r="D1409" s="433"/>
      <c r="E1409" s="356"/>
      <c r="F1409" s="437" t="s">
        <v>268</v>
      </c>
    </row>
    <row r="1410" spans="2:6">
      <c r="B1410" s="356"/>
      <c r="C1410" s="356"/>
      <c r="D1410" s="433"/>
      <c r="E1410" s="356"/>
      <c r="F1410" s="437" t="s">
        <v>268</v>
      </c>
    </row>
    <row r="1411" spans="2:6">
      <c r="B1411" s="356"/>
      <c r="C1411" s="356"/>
      <c r="D1411" s="433"/>
      <c r="E1411" s="356"/>
      <c r="F1411" s="437" t="s">
        <v>268</v>
      </c>
    </row>
    <row r="1412" spans="2:6">
      <c r="B1412" s="356"/>
      <c r="C1412" s="356"/>
      <c r="D1412" s="433"/>
      <c r="E1412" s="356"/>
      <c r="F1412" s="437" t="s">
        <v>268</v>
      </c>
    </row>
    <row r="1413" spans="2:6">
      <c r="B1413" s="356"/>
      <c r="C1413" s="356"/>
      <c r="D1413" s="433"/>
      <c r="E1413" s="356"/>
      <c r="F1413" s="437" t="s">
        <v>268</v>
      </c>
    </row>
    <row r="1414" spans="2:6">
      <c r="B1414" s="356"/>
      <c r="C1414" s="356"/>
      <c r="D1414" s="433"/>
      <c r="E1414" s="356"/>
      <c r="F1414" s="437" t="s">
        <v>268</v>
      </c>
    </row>
    <row r="1415" spans="2:6">
      <c r="B1415" s="356"/>
      <c r="C1415" s="356"/>
      <c r="D1415" s="433"/>
      <c r="E1415" s="356"/>
      <c r="F1415" s="437" t="s">
        <v>268</v>
      </c>
    </row>
    <row r="1416" spans="2:6">
      <c r="B1416" s="356"/>
      <c r="C1416" s="356"/>
      <c r="D1416" s="433"/>
      <c r="E1416" s="356"/>
      <c r="F1416" s="437" t="s">
        <v>268</v>
      </c>
    </row>
    <row r="1417" spans="2:6">
      <c r="B1417" s="356"/>
      <c r="C1417" s="356"/>
      <c r="D1417" s="433"/>
      <c r="E1417" s="356"/>
      <c r="F1417" s="437" t="s">
        <v>268</v>
      </c>
    </row>
    <row r="1418" spans="2:6">
      <c r="B1418" s="356"/>
      <c r="C1418" s="356"/>
      <c r="D1418" s="433"/>
      <c r="E1418" s="356"/>
      <c r="F1418" s="437" t="s">
        <v>268</v>
      </c>
    </row>
    <row r="1419" spans="2:6">
      <c r="B1419" s="356"/>
      <c r="C1419" s="356"/>
      <c r="D1419" s="433"/>
      <c r="E1419" s="356"/>
      <c r="F1419" s="437" t="s">
        <v>268</v>
      </c>
    </row>
    <row r="1420" spans="2:6">
      <c r="B1420" s="356"/>
      <c r="C1420" s="356"/>
      <c r="D1420" s="433"/>
      <c r="E1420" s="356"/>
      <c r="F1420" s="437" t="s">
        <v>268</v>
      </c>
    </row>
    <row r="1421" spans="2:6">
      <c r="B1421" s="356"/>
      <c r="C1421" s="356"/>
      <c r="D1421" s="433"/>
      <c r="E1421" s="356"/>
      <c r="F1421" s="437" t="s">
        <v>268</v>
      </c>
    </row>
    <row r="1422" spans="2:6">
      <c r="B1422" s="356"/>
      <c r="C1422" s="356"/>
      <c r="D1422" s="433"/>
      <c r="E1422" s="356"/>
      <c r="F1422" s="437" t="s">
        <v>268</v>
      </c>
    </row>
    <row r="1423" spans="2:6">
      <c r="B1423" s="356"/>
      <c r="C1423" s="356"/>
      <c r="D1423" s="433"/>
      <c r="E1423" s="356"/>
      <c r="F1423" s="437" t="s">
        <v>268</v>
      </c>
    </row>
    <row r="1424" spans="2:6">
      <c r="B1424" s="356"/>
      <c r="C1424" s="356"/>
      <c r="D1424" s="433"/>
      <c r="E1424" s="356"/>
      <c r="F1424" s="437" t="s">
        <v>268</v>
      </c>
    </row>
    <row r="1425" spans="2:11">
      <c r="B1425" s="356"/>
      <c r="C1425" s="356"/>
      <c r="D1425" s="433"/>
      <c r="E1425" s="356"/>
      <c r="F1425" s="437" t="s">
        <v>268</v>
      </c>
    </row>
    <row r="1426" spans="2:11">
      <c r="B1426" s="356"/>
      <c r="C1426" s="356"/>
      <c r="D1426" s="433"/>
      <c r="E1426" s="356"/>
      <c r="F1426" s="437" t="s">
        <v>268</v>
      </c>
    </row>
    <row r="1427" spans="2:11">
      <c r="B1427" s="356"/>
      <c r="C1427" s="356"/>
      <c r="D1427" s="433"/>
      <c r="E1427" s="356"/>
      <c r="F1427" s="437" t="s">
        <v>268</v>
      </c>
    </row>
    <row r="1428" spans="2:11">
      <c r="B1428" s="356"/>
      <c r="C1428" s="356"/>
      <c r="D1428" s="433"/>
      <c r="E1428" s="356"/>
      <c r="F1428" s="437" t="s">
        <v>268</v>
      </c>
    </row>
    <row r="1429" spans="2:11">
      <c r="B1429" s="356"/>
      <c r="C1429" s="356"/>
      <c r="D1429" s="433"/>
      <c r="E1429" s="356"/>
      <c r="F1429" s="437" t="s">
        <v>268</v>
      </c>
    </row>
    <row r="1430" spans="2:11">
      <c r="B1430" s="356"/>
      <c r="C1430" s="356"/>
      <c r="D1430" s="433"/>
      <c r="E1430" s="356"/>
      <c r="F1430" s="437" t="s">
        <v>268</v>
      </c>
    </row>
    <row r="1431" spans="2:11">
      <c r="B1431" s="356"/>
      <c r="C1431" s="356"/>
      <c r="D1431" s="433"/>
      <c r="E1431" s="356"/>
      <c r="F1431" s="437" t="s">
        <v>268</v>
      </c>
    </row>
    <row r="1432" spans="2:11">
      <c r="B1432" s="356"/>
      <c r="C1432" s="356"/>
      <c r="D1432" s="433"/>
      <c r="E1432" s="356"/>
      <c r="F1432" s="437" t="s">
        <v>268</v>
      </c>
    </row>
    <row r="1433" spans="2:11">
      <c r="B1433" s="356"/>
      <c r="C1433" s="356"/>
      <c r="D1433" s="433"/>
      <c r="E1433" s="356"/>
      <c r="F1433" s="437" t="s">
        <v>268</v>
      </c>
    </row>
    <row r="1434" spans="2:11">
      <c r="B1434" s="356"/>
      <c r="C1434" s="356"/>
      <c r="D1434" s="433"/>
      <c r="E1434" s="356"/>
      <c r="F1434" s="437" t="s">
        <v>268</v>
      </c>
    </row>
    <row r="1435" spans="2:11" ht="23.45" customHeight="1">
      <c r="B1435" s="356"/>
      <c r="C1435" s="356"/>
      <c r="D1435" s="433"/>
      <c r="E1435" s="356"/>
      <c r="F1435" s="437" t="s">
        <v>268</v>
      </c>
      <c r="H1435" s="323" t="s">
        <v>11633</v>
      </c>
      <c r="I1435" s="11"/>
      <c r="J1435" s="11"/>
      <c r="K1435" s="11"/>
    </row>
    <row r="1436" spans="2:11" ht="30">
      <c r="B1436" s="356"/>
      <c r="C1436" s="356"/>
      <c r="D1436" s="433"/>
      <c r="E1436" s="356"/>
      <c r="F1436" s="437" t="s">
        <v>268</v>
      </c>
      <c r="H1436" s="411" t="s">
        <v>262</v>
      </c>
      <c r="I1436" s="411" t="s">
        <v>1663</v>
      </c>
      <c r="J1436" s="411" t="s">
        <v>12251</v>
      </c>
      <c r="K1436" s="411" t="s">
        <v>12248</v>
      </c>
    </row>
    <row r="1437" spans="2:11" ht="66" customHeight="1">
      <c r="B1437" s="356"/>
      <c r="C1437" s="356"/>
      <c r="D1437" s="433"/>
      <c r="E1437" s="356"/>
      <c r="F1437" s="437" t="s">
        <v>268</v>
      </c>
      <c r="H1437" s="412">
        <v>11</v>
      </c>
      <c r="I1437" s="381" t="s">
        <v>12316</v>
      </c>
      <c r="J1437" s="381"/>
      <c r="K1437" s="381">
        <v>23</v>
      </c>
    </row>
    <row r="1438" spans="2:11" ht="66" customHeight="1">
      <c r="B1438" s="356"/>
      <c r="C1438" s="356"/>
      <c r="D1438" s="433"/>
      <c r="E1438" s="356"/>
      <c r="F1438" s="437" t="s">
        <v>268</v>
      </c>
      <c r="H1438" s="412">
        <v>12</v>
      </c>
      <c r="I1438" s="381" t="s">
        <v>269</v>
      </c>
      <c r="J1438" s="381"/>
      <c r="K1438" s="381">
        <v>33</v>
      </c>
    </row>
    <row r="1439" spans="2:11" ht="66" customHeight="1">
      <c r="B1439" s="356"/>
      <c r="C1439" s="356"/>
      <c r="D1439" s="433"/>
      <c r="E1439" s="356"/>
      <c r="F1439" s="437" t="s">
        <v>268</v>
      </c>
      <c r="H1439" s="412">
        <v>13</v>
      </c>
      <c r="I1439" s="381" t="s">
        <v>270</v>
      </c>
      <c r="J1439" s="381"/>
      <c r="K1439" s="381">
        <v>19</v>
      </c>
    </row>
    <row r="1440" spans="2:11" ht="66" customHeight="1">
      <c r="B1440" s="356"/>
      <c r="C1440" s="356"/>
      <c r="D1440" s="433"/>
      <c r="E1440" s="356"/>
      <c r="F1440" s="437" t="s">
        <v>268</v>
      </c>
      <c r="H1440" s="412">
        <v>14</v>
      </c>
      <c r="I1440" s="381" t="s">
        <v>271</v>
      </c>
      <c r="J1440" s="381"/>
      <c r="K1440" s="381">
        <v>12</v>
      </c>
    </row>
    <row r="1441" spans="2:11" ht="66" customHeight="1">
      <c r="B1441" s="356"/>
      <c r="C1441" s="356"/>
      <c r="D1441" s="433"/>
      <c r="E1441" s="356"/>
      <c r="F1441" s="437" t="s">
        <v>268</v>
      </c>
      <c r="H1441" s="412">
        <v>15</v>
      </c>
      <c r="I1441" s="381" t="s">
        <v>272</v>
      </c>
      <c r="J1441" s="381"/>
      <c r="K1441" s="381">
        <v>11</v>
      </c>
    </row>
    <row r="1442" spans="2:11" ht="66" customHeight="1">
      <c r="B1442" s="356"/>
      <c r="C1442" s="356"/>
      <c r="D1442" s="433"/>
      <c r="E1442" s="356"/>
      <c r="F1442" s="437" t="s">
        <v>268</v>
      </c>
      <c r="H1442" s="412">
        <v>16</v>
      </c>
      <c r="I1442" s="381" t="s">
        <v>273</v>
      </c>
      <c r="J1442" s="381"/>
      <c r="K1442" s="381">
        <v>17</v>
      </c>
    </row>
    <row r="1443" spans="2:11" ht="66" customHeight="1">
      <c r="B1443" s="356"/>
      <c r="C1443" s="356"/>
      <c r="D1443" s="433"/>
      <c r="E1443" s="356"/>
      <c r="F1443" s="437" t="s">
        <v>268</v>
      </c>
      <c r="H1443" s="412">
        <v>17</v>
      </c>
      <c r="I1443" s="381" t="s">
        <v>274</v>
      </c>
      <c r="J1443" s="381"/>
      <c r="K1443" s="381">
        <v>10</v>
      </c>
    </row>
    <row r="1444" spans="2:11" ht="66" customHeight="1">
      <c r="B1444" s="356"/>
      <c r="C1444" s="356"/>
      <c r="D1444" s="433"/>
      <c r="E1444" s="356"/>
      <c r="F1444" s="437" t="s">
        <v>268</v>
      </c>
      <c r="H1444" s="412">
        <v>18</v>
      </c>
      <c r="I1444" s="381" t="s">
        <v>275</v>
      </c>
      <c r="J1444" s="381"/>
      <c r="K1444" s="381">
        <v>15</v>
      </c>
    </row>
    <row r="1445" spans="2:11" ht="66" customHeight="1">
      <c r="B1445" s="356"/>
      <c r="C1445" s="356"/>
      <c r="D1445" s="433"/>
      <c r="E1445" s="356"/>
      <c r="F1445" s="437" t="s">
        <v>268</v>
      </c>
      <c r="H1445" s="412">
        <v>19</v>
      </c>
      <c r="I1445" s="381" t="s">
        <v>276</v>
      </c>
      <c r="J1445" s="381"/>
      <c r="K1445" s="381">
        <v>7</v>
      </c>
    </row>
    <row r="1446" spans="2:11" ht="66" customHeight="1">
      <c r="B1446" s="356"/>
      <c r="C1446" s="356"/>
      <c r="D1446" s="433"/>
      <c r="E1446" s="356"/>
      <c r="F1446" s="437" t="s">
        <v>268</v>
      </c>
      <c r="H1446" s="412">
        <v>21</v>
      </c>
      <c r="I1446" s="381" t="s">
        <v>277</v>
      </c>
      <c r="J1446" s="381"/>
      <c r="K1446" s="381">
        <v>7</v>
      </c>
    </row>
    <row r="1447" spans="2:11" ht="66" customHeight="1">
      <c r="B1447" s="356"/>
      <c r="C1447" s="356"/>
      <c r="D1447" s="433"/>
      <c r="E1447" s="356"/>
      <c r="F1447" s="437" t="s">
        <v>268</v>
      </c>
      <c r="H1447" s="412">
        <v>31</v>
      </c>
      <c r="I1447" s="381" t="s">
        <v>278</v>
      </c>
      <c r="J1447" s="381"/>
      <c r="K1447" s="381">
        <v>6</v>
      </c>
    </row>
    <row r="1448" spans="2:11" ht="66" customHeight="1">
      <c r="B1448" s="356"/>
      <c r="C1448" s="356"/>
      <c r="D1448" s="433"/>
      <c r="E1448" s="356"/>
      <c r="F1448" s="437" t="s">
        <v>268</v>
      </c>
      <c r="H1448" s="412">
        <v>32</v>
      </c>
      <c r="I1448" s="381" t="s">
        <v>279</v>
      </c>
      <c r="J1448" s="381"/>
      <c r="K1448" s="381">
        <v>27</v>
      </c>
    </row>
    <row r="1449" spans="2:11" ht="66" customHeight="1">
      <c r="B1449" s="356"/>
      <c r="C1449" s="356"/>
      <c r="D1449" s="433"/>
      <c r="E1449" s="356"/>
      <c r="F1449" s="437" t="s">
        <v>268</v>
      </c>
      <c r="H1449" s="412">
        <v>33</v>
      </c>
      <c r="I1449" s="381" t="s">
        <v>638</v>
      </c>
      <c r="J1449" s="381"/>
      <c r="K1449" s="381">
        <v>35</v>
      </c>
    </row>
    <row r="1450" spans="2:11" ht="66" customHeight="1">
      <c r="B1450" s="356"/>
      <c r="C1450" s="356"/>
      <c r="D1450" s="433"/>
      <c r="E1450" s="356"/>
      <c r="F1450" s="437" t="s">
        <v>268</v>
      </c>
      <c r="H1450" s="412">
        <v>34</v>
      </c>
      <c r="I1450" s="381" t="s">
        <v>639</v>
      </c>
      <c r="J1450" s="381"/>
      <c r="K1450" s="381">
        <v>5</v>
      </c>
    </row>
    <row r="1451" spans="2:11" ht="66" customHeight="1">
      <c r="B1451" s="356"/>
      <c r="C1451" s="356"/>
      <c r="D1451" s="433"/>
      <c r="E1451" s="356"/>
      <c r="F1451" s="437" t="s">
        <v>268</v>
      </c>
      <c r="H1451" s="412">
        <v>35</v>
      </c>
      <c r="I1451" s="381" t="s">
        <v>640</v>
      </c>
      <c r="J1451" s="381"/>
      <c r="K1451" s="381">
        <v>38</v>
      </c>
    </row>
    <row r="1452" spans="2:11" ht="66" customHeight="1">
      <c r="B1452" s="356"/>
      <c r="C1452" s="356"/>
      <c r="D1452" s="433"/>
      <c r="E1452" s="356"/>
      <c r="F1452" s="437" t="s">
        <v>268</v>
      </c>
      <c r="H1452" s="412">
        <v>36</v>
      </c>
      <c r="I1452" s="381" t="s">
        <v>641</v>
      </c>
      <c r="J1452" s="381"/>
      <c r="K1452" s="381">
        <v>8</v>
      </c>
    </row>
    <row r="1453" spans="2:11" ht="66" customHeight="1">
      <c r="B1453" s="356"/>
      <c r="C1453" s="356"/>
      <c r="D1453" s="433"/>
      <c r="E1453" s="356"/>
      <c r="F1453" s="437" t="s">
        <v>268</v>
      </c>
      <c r="H1453" s="412">
        <v>51</v>
      </c>
      <c r="I1453" s="381" t="s">
        <v>642</v>
      </c>
      <c r="J1453" s="381"/>
      <c r="K1453" s="381">
        <v>9</v>
      </c>
    </row>
    <row r="1454" spans="2:11" ht="66" customHeight="1">
      <c r="B1454" s="356"/>
      <c r="C1454" s="356"/>
      <c r="D1454" s="433"/>
      <c r="E1454" s="356"/>
      <c r="F1454" s="437" t="s">
        <v>268</v>
      </c>
      <c r="H1454" s="412">
        <v>52</v>
      </c>
      <c r="I1454" s="381" t="s">
        <v>643</v>
      </c>
      <c r="J1454" s="381"/>
      <c r="K1454" s="381">
        <v>10</v>
      </c>
    </row>
    <row r="1455" spans="2:11" ht="66" customHeight="1">
      <c r="B1455" s="356"/>
      <c r="C1455" s="356"/>
      <c r="D1455" s="433"/>
      <c r="E1455" s="356"/>
      <c r="F1455" s="437" t="s">
        <v>268</v>
      </c>
      <c r="H1455" s="412">
        <v>53</v>
      </c>
      <c r="I1455" s="381" t="s">
        <v>644</v>
      </c>
      <c r="J1455" s="381"/>
      <c r="K1455" s="381">
        <v>22</v>
      </c>
    </row>
    <row r="1456" spans="2:11" ht="66" customHeight="1">
      <c r="B1456" s="356"/>
      <c r="C1456" s="356"/>
      <c r="D1456" s="433"/>
      <c r="E1456" s="356"/>
      <c r="F1456" s="437" t="s">
        <v>268</v>
      </c>
      <c r="H1456" s="412">
        <v>61</v>
      </c>
      <c r="I1456" s="381" t="s">
        <v>645</v>
      </c>
      <c r="J1456" s="381"/>
      <c r="K1456" s="381">
        <v>14</v>
      </c>
    </row>
    <row r="1457" spans="2:11" ht="66" customHeight="1">
      <c r="B1457" s="356"/>
      <c r="C1457" s="356"/>
      <c r="D1457" s="433"/>
      <c r="E1457" s="356"/>
      <c r="F1457" s="437" t="s">
        <v>268</v>
      </c>
      <c r="H1457" s="412">
        <v>62</v>
      </c>
      <c r="I1457" s="381" t="s">
        <v>646</v>
      </c>
      <c r="J1457" s="381"/>
      <c r="K1457" s="381">
        <v>14</v>
      </c>
    </row>
    <row r="1458" spans="2:11" ht="66" customHeight="1">
      <c r="B1458" s="356"/>
      <c r="C1458" s="356"/>
      <c r="D1458" s="433"/>
      <c r="E1458" s="356"/>
      <c r="F1458" s="437" t="s">
        <v>268</v>
      </c>
      <c r="H1458" s="412">
        <v>63</v>
      </c>
      <c r="I1458" s="381" t="s">
        <v>647</v>
      </c>
      <c r="J1458" s="381"/>
      <c r="K1458" s="381">
        <v>13</v>
      </c>
    </row>
    <row r="1459" spans="2:11" ht="66" customHeight="1">
      <c r="B1459" s="356"/>
      <c r="C1459" s="356"/>
      <c r="D1459" s="433"/>
      <c r="E1459" s="356"/>
      <c r="F1459" s="437" t="s">
        <v>268</v>
      </c>
      <c r="H1459" s="412">
        <v>64</v>
      </c>
      <c r="I1459" s="381" t="s">
        <v>648</v>
      </c>
      <c r="J1459" s="381"/>
      <c r="K1459" s="381">
        <v>10</v>
      </c>
    </row>
    <row r="1460" spans="2:11" ht="66" customHeight="1">
      <c r="B1460" s="356"/>
      <c r="C1460" s="356"/>
      <c r="D1460" s="433"/>
      <c r="E1460" s="356"/>
      <c r="F1460" s="437" t="s">
        <v>268</v>
      </c>
      <c r="H1460" s="412">
        <v>65</v>
      </c>
      <c r="I1460" s="381" t="s">
        <v>649</v>
      </c>
      <c r="J1460" s="381"/>
      <c r="K1460" s="381">
        <v>5</v>
      </c>
    </row>
    <row r="1461" spans="2:11" ht="66" customHeight="1">
      <c r="B1461" s="356"/>
      <c r="C1461" s="356"/>
      <c r="D1461" s="433"/>
      <c r="E1461" s="356"/>
      <c r="F1461" s="437" t="s">
        <v>268</v>
      </c>
      <c r="H1461" s="412">
        <v>71</v>
      </c>
      <c r="I1461" s="381" t="s">
        <v>650</v>
      </c>
      <c r="J1461" s="381"/>
      <c r="K1461" s="381">
        <v>15</v>
      </c>
    </row>
    <row r="1462" spans="2:11" ht="66" customHeight="1">
      <c r="B1462" s="356"/>
      <c r="C1462" s="356"/>
      <c r="D1462" s="433"/>
      <c r="E1462" s="356"/>
      <c r="F1462" s="437" t="s">
        <v>268</v>
      </c>
      <c r="H1462" s="412">
        <v>72</v>
      </c>
      <c r="I1462" s="381" t="s">
        <v>651</v>
      </c>
      <c r="J1462" s="381"/>
      <c r="K1462" s="381">
        <v>13</v>
      </c>
    </row>
    <row r="1463" spans="2:11" ht="66" customHeight="1">
      <c r="B1463" s="356"/>
      <c r="C1463" s="356"/>
      <c r="D1463" s="433"/>
      <c r="E1463" s="356"/>
      <c r="F1463" s="437" t="s">
        <v>268</v>
      </c>
      <c r="H1463" s="412">
        <v>73</v>
      </c>
      <c r="I1463" s="381" t="s">
        <v>652</v>
      </c>
      <c r="J1463" s="381"/>
      <c r="K1463" s="381">
        <v>24</v>
      </c>
    </row>
    <row r="1464" spans="2:11" ht="66" customHeight="1">
      <c r="B1464" s="356"/>
      <c r="C1464" s="356"/>
      <c r="D1464" s="433"/>
      <c r="E1464" s="356"/>
      <c r="F1464" s="437" t="s">
        <v>268</v>
      </c>
      <c r="H1464" s="412">
        <v>74</v>
      </c>
      <c r="I1464" s="381" t="s">
        <v>653</v>
      </c>
      <c r="J1464" s="381"/>
      <c r="K1464" s="381">
        <v>17</v>
      </c>
    </row>
    <row r="1465" spans="2:11" ht="66" customHeight="1">
      <c r="B1465" s="356"/>
      <c r="C1465" s="356"/>
      <c r="D1465" s="433"/>
      <c r="E1465" s="356"/>
      <c r="F1465" s="437" t="s">
        <v>268</v>
      </c>
      <c r="H1465" s="412">
        <v>75</v>
      </c>
      <c r="I1465" s="381" t="s">
        <v>654</v>
      </c>
      <c r="J1465" s="381"/>
      <c r="K1465" s="381">
        <v>6</v>
      </c>
    </row>
    <row r="1466" spans="2:11" ht="66" customHeight="1">
      <c r="B1466" s="356"/>
      <c r="C1466" s="356"/>
      <c r="D1466" s="433"/>
      <c r="E1466" s="356"/>
      <c r="F1466" s="437" t="s">
        <v>268</v>
      </c>
      <c r="H1466" s="412">
        <v>76</v>
      </c>
      <c r="I1466" s="381" t="s">
        <v>655</v>
      </c>
      <c r="J1466" s="381"/>
      <c r="K1466" s="381">
        <v>6</v>
      </c>
    </row>
    <row r="1467" spans="2:11" ht="66" customHeight="1">
      <c r="B1467" s="356"/>
      <c r="C1467" s="356"/>
      <c r="D1467" s="433"/>
      <c r="E1467" s="356"/>
      <c r="F1467" s="437" t="s">
        <v>268</v>
      </c>
      <c r="H1467" s="412">
        <v>81</v>
      </c>
      <c r="I1467" s="381" t="s">
        <v>656</v>
      </c>
      <c r="J1467" s="381"/>
      <c r="K1467" s="381">
        <v>11</v>
      </c>
    </row>
    <row r="1468" spans="2:11" ht="66" customHeight="1">
      <c r="B1468" s="356"/>
      <c r="C1468" s="356"/>
      <c r="D1468" s="433"/>
      <c r="E1468" s="356"/>
      <c r="F1468" s="437" t="s">
        <v>268</v>
      </c>
      <c r="H1468" s="412">
        <v>82</v>
      </c>
      <c r="I1468" s="381" t="s">
        <v>657</v>
      </c>
      <c r="J1468" s="381"/>
      <c r="K1468" s="381">
        <v>10</v>
      </c>
    </row>
    <row r="1469" spans="2:11" ht="66" customHeight="1">
      <c r="B1469" s="356"/>
      <c r="C1469" s="356"/>
      <c r="D1469" s="433"/>
      <c r="E1469" s="356"/>
      <c r="F1469" s="437" t="s">
        <v>268</v>
      </c>
      <c r="H1469" s="412">
        <v>91</v>
      </c>
      <c r="I1469" s="381" t="s">
        <v>658</v>
      </c>
      <c r="J1469" s="381"/>
      <c r="K1469" s="381">
        <v>13</v>
      </c>
    </row>
    <row r="1470" spans="2:11" ht="66" customHeight="1">
      <c r="B1470" s="356"/>
      <c r="C1470" s="356"/>
      <c r="D1470" s="433"/>
      <c r="E1470" s="356"/>
      <c r="F1470" s="437" t="s">
        <v>268</v>
      </c>
      <c r="H1470" s="412">
        <v>94</v>
      </c>
      <c r="I1470" s="381" t="s">
        <v>659</v>
      </c>
      <c r="J1470" s="381"/>
      <c r="K1470" s="381">
        <v>29</v>
      </c>
    </row>
  </sheetData>
  <autoFilter ref="B4:F518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filterMode="1">
    <tabColor rgb="FFFFC000"/>
  </sheetPr>
  <dimension ref="A1:P2128"/>
  <sheetViews>
    <sheetView zoomScale="80" zoomScaleNormal="80" workbookViewId="0">
      <pane ySplit="2" topLeftCell="A1402" activePane="bottomLeft" state="frozen"/>
      <selection pane="bottomLeft"/>
    </sheetView>
  </sheetViews>
  <sheetFormatPr defaultRowHeight="15"/>
  <cols>
    <col min="1" max="1" width="7" customWidth="1"/>
    <col min="2" max="2" width="15.140625" customWidth="1"/>
    <col min="3" max="3" width="41.7109375" bestFit="1" customWidth="1"/>
    <col min="4" max="4" width="22.140625" customWidth="1"/>
    <col min="5" max="5" width="17.140625" bestFit="1" customWidth="1"/>
    <col min="6" max="6" width="24.140625" bestFit="1" customWidth="1"/>
    <col min="7" max="7" width="6.28515625" customWidth="1"/>
    <col min="8" max="8" width="6.5703125" customWidth="1"/>
    <col min="9" max="9" width="13.7109375" customWidth="1"/>
    <col min="10" max="10" width="11.5703125" customWidth="1"/>
    <col min="11" max="11" width="20.85546875" customWidth="1"/>
    <col min="12" max="12" width="17.28515625" bestFit="1" customWidth="1"/>
    <col min="13" max="13" width="11.28515625" bestFit="1" customWidth="1"/>
    <col min="14" max="14" width="4.42578125" bestFit="1" customWidth="1"/>
    <col min="15" max="15" width="8.28515625" customWidth="1"/>
    <col min="16" max="16" width="13.28515625" customWidth="1"/>
  </cols>
  <sheetData>
    <row r="1" spans="1:16" ht="32.25" customHeight="1">
      <c r="A1" s="269" t="s">
        <v>11634</v>
      </c>
      <c r="K1" s="14"/>
      <c r="L1" s="105"/>
      <c r="N1" s="105"/>
      <c r="O1" s="105"/>
    </row>
    <row r="2" spans="1:16" ht="38.25">
      <c r="A2" s="17" t="s">
        <v>0</v>
      </c>
      <c r="B2" s="17" t="s">
        <v>258</v>
      </c>
      <c r="C2" s="17" t="s">
        <v>259</v>
      </c>
      <c r="D2" s="17" t="s">
        <v>260</v>
      </c>
      <c r="E2" s="17" t="s">
        <v>261</v>
      </c>
      <c r="F2" s="337" t="s">
        <v>11664</v>
      </c>
      <c r="G2" s="17" t="s">
        <v>262</v>
      </c>
      <c r="H2" s="17" t="s">
        <v>263</v>
      </c>
      <c r="I2" s="17" t="s">
        <v>264</v>
      </c>
      <c r="J2" s="337" t="s">
        <v>12267</v>
      </c>
      <c r="K2" s="17" t="s">
        <v>265</v>
      </c>
      <c r="L2" s="311" t="s">
        <v>266</v>
      </c>
      <c r="M2" s="337" t="s">
        <v>12211</v>
      </c>
      <c r="N2" s="108" t="s">
        <v>9464</v>
      </c>
      <c r="O2" s="108" t="s">
        <v>9465</v>
      </c>
      <c r="P2" s="108" t="s">
        <v>12255</v>
      </c>
    </row>
    <row r="3" spans="1:16" hidden="1">
      <c r="A3" s="7">
        <v>1</v>
      </c>
      <c r="B3" s="3" t="s">
        <v>12353</v>
      </c>
      <c r="C3" s="3" t="s">
        <v>12354</v>
      </c>
      <c r="D3" s="3" t="s">
        <v>636</v>
      </c>
      <c r="E3" s="3" t="s">
        <v>637</v>
      </c>
      <c r="F3" s="347" t="s">
        <v>11675</v>
      </c>
      <c r="G3" s="3">
        <v>33</v>
      </c>
      <c r="H3" s="3">
        <v>3374</v>
      </c>
      <c r="I3" s="3" t="s">
        <v>268</v>
      </c>
      <c r="J3" s="347">
        <v>522</v>
      </c>
      <c r="K3" s="367" t="str">
        <f>VLOOKUP(G3,'01_MASTER_KODE_WILAYAH'!H$1437:I$1470,2,FALSE)</f>
        <v>JAWA TENGAH</v>
      </c>
      <c r="L3" s="368" t="str">
        <f>VLOOKUP(H3,'01_MASTER_KODE_WILAYAH'!D$5:F$1353,3,FALSE)</f>
        <v>KOTA SEMARANG</v>
      </c>
      <c r="M3" s="428" t="str">
        <f t="shared" ref="M3:M34" si="0">LEFT(F3,10)</f>
        <v>Pemerintah</v>
      </c>
      <c r="N3" s="312">
        <f>COUNTIF(A1_Individu_Data_Keadaan_SDMK!A$4:A$149931,B3)</f>
        <v>0</v>
      </c>
      <c r="O3" s="312">
        <f>IF(N3&gt;0,1,0)</f>
        <v>0</v>
      </c>
      <c r="P3" s="421" t="str">
        <f>IF(N3&gt;J3,"Bertambah",IF(N3=J3,"Tetap","Berkurang"))</f>
        <v>Berkurang</v>
      </c>
    </row>
    <row r="4" spans="1:16" hidden="1">
      <c r="A4" s="7">
        <v>2</v>
      </c>
      <c r="B4" s="3" t="s">
        <v>12355</v>
      </c>
      <c r="C4" s="3" t="s">
        <v>12356</v>
      </c>
      <c r="D4" s="3" t="s">
        <v>636</v>
      </c>
      <c r="E4" s="3" t="s">
        <v>637</v>
      </c>
      <c r="F4" s="347" t="s">
        <v>12201</v>
      </c>
      <c r="G4" s="3">
        <v>33</v>
      </c>
      <c r="H4" s="3">
        <v>3301</v>
      </c>
      <c r="I4" s="3" t="s">
        <v>268</v>
      </c>
      <c r="J4" s="347">
        <v>122</v>
      </c>
      <c r="K4" s="367" t="str">
        <f>VLOOKUP(G4,'01_MASTER_KODE_WILAYAH'!H$1437:I$1470,2,FALSE)</f>
        <v>JAWA TENGAH</v>
      </c>
      <c r="L4" s="368" t="str">
        <f>VLOOKUP(H4,'01_MASTER_KODE_WILAYAH'!D$5:F$1353,3,FALSE)</f>
        <v>CILACAP</v>
      </c>
      <c r="M4" s="428" t="str">
        <f t="shared" si="0"/>
        <v>Pemerintah</v>
      </c>
      <c r="N4" s="312">
        <f>COUNTIF(A1_Individu_Data_Keadaan_SDMK!A$4:A$149931,B4)</f>
        <v>0</v>
      </c>
      <c r="O4" s="312">
        <f t="shared" ref="O4:O22" si="1">IF(N4&gt;0,1,0)</f>
        <v>0</v>
      </c>
      <c r="P4" s="421" t="str">
        <f t="shared" ref="P4:P22" si="2">IF(N4&gt;J4,"Bertambah",IF(N4=J4,"Tetap","Berkurang"))</f>
        <v>Berkurang</v>
      </c>
    </row>
    <row r="5" spans="1:16" hidden="1">
      <c r="A5" s="7">
        <v>3</v>
      </c>
      <c r="B5" s="3" t="s">
        <v>12357</v>
      </c>
      <c r="C5" s="3" t="s">
        <v>12358</v>
      </c>
      <c r="D5" s="3" t="s">
        <v>636</v>
      </c>
      <c r="E5" s="3" t="s">
        <v>637</v>
      </c>
      <c r="F5" s="347" t="s">
        <v>12201</v>
      </c>
      <c r="G5" s="3">
        <v>33</v>
      </c>
      <c r="H5" s="3">
        <v>3302</v>
      </c>
      <c r="I5" s="3" t="s">
        <v>268</v>
      </c>
      <c r="J5" s="347">
        <v>139</v>
      </c>
      <c r="K5" s="367" t="str">
        <f>VLOOKUP(G5,'01_MASTER_KODE_WILAYAH'!H$1437:I$1470,2,FALSE)</f>
        <v>JAWA TENGAH</v>
      </c>
      <c r="L5" s="368" t="str">
        <f>VLOOKUP(H5,'01_MASTER_KODE_WILAYAH'!D$5:F$1353,3,FALSE)</f>
        <v>BANYUMAS</v>
      </c>
      <c r="M5" s="428" t="str">
        <f t="shared" si="0"/>
        <v>Pemerintah</v>
      </c>
      <c r="N5" s="312">
        <f>COUNTIF(A1_Individu_Data_Keadaan_SDMK!A$4:A$149931,B5)</f>
        <v>0</v>
      </c>
      <c r="O5" s="312">
        <f t="shared" si="1"/>
        <v>0</v>
      </c>
      <c r="P5" s="421" t="str">
        <f t="shared" si="2"/>
        <v>Berkurang</v>
      </c>
    </row>
    <row r="6" spans="1:16" hidden="1">
      <c r="A6" s="7">
        <v>4</v>
      </c>
      <c r="B6" s="132" t="s">
        <v>12359</v>
      </c>
      <c r="C6" s="132" t="s">
        <v>12360</v>
      </c>
      <c r="D6" s="132" t="s">
        <v>636</v>
      </c>
      <c r="E6" s="132" t="s">
        <v>637</v>
      </c>
      <c r="F6" s="347" t="s">
        <v>12201</v>
      </c>
      <c r="G6" s="132">
        <v>33</v>
      </c>
      <c r="H6" s="132">
        <v>3303</v>
      </c>
      <c r="I6" s="132" t="s">
        <v>268</v>
      </c>
      <c r="J6" s="347">
        <v>104</v>
      </c>
      <c r="K6" s="367" t="str">
        <f>VLOOKUP(G6,'01_MASTER_KODE_WILAYAH'!H$1437:I$1470,2,FALSE)</f>
        <v>JAWA TENGAH</v>
      </c>
      <c r="L6" s="368" t="str">
        <f>VLOOKUP(H6,'01_MASTER_KODE_WILAYAH'!D$5:F$1353,3,FALSE)</f>
        <v>PURBALINGGA</v>
      </c>
      <c r="M6" s="428" t="str">
        <f t="shared" si="0"/>
        <v>Pemerintah</v>
      </c>
      <c r="N6" s="312">
        <f>COUNTIF(A1_Individu_Data_Keadaan_SDMK!A$4:A$149931,B6)</f>
        <v>0</v>
      </c>
      <c r="O6" s="312">
        <f t="shared" si="1"/>
        <v>0</v>
      </c>
      <c r="P6" s="421" t="str">
        <f t="shared" si="2"/>
        <v>Berkurang</v>
      </c>
    </row>
    <row r="7" spans="1:16" hidden="1">
      <c r="A7" s="7">
        <v>5</v>
      </c>
      <c r="B7" s="3" t="s">
        <v>12361</v>
      </c>
      <c r="C7" s="3" t="s">
        <v>12362</v>
      </c>
      <c r="D7" s="3" t="s">
        <v>636</v>
      </c>
      <c r="E7" s="3" t="s">
        <v>637</v>
      </c>
      <c r="F7" s="347" t="s">
        <v>12201</v>
      </c>
      <c r="G7" s="3">
        <v>33</v>
      </c>
      <c r="H7" s="3">
        <v>3304</v>
      </c>
      <c r="I7" s="3" t="s">
        <v>268</v>
      </c>
      <c r="J7" s="347">
        <v>119</v>
      </c>
      <c r="K7" s="367" t="str">
        <f>VLOOKUP(G7,'01_MASTER_KODE_WILAYAH'!H$1437:I$1470,2,FALSE)</f>
        <v>JAWA TENGAH</v>
      </c>
      <c r="L7" s="368" t="str">
        <f>VLOOKUP(H7,'01_MASTER_KODE_WILAYAH'!D$5:F$1353,3,FALSE)</f>
        <v>BANJARNEGARA</v>
      </c>
      <c r="M7" s="428" t="str">
        <f t="shared" si="0"/>
        <v>Pemerintah</v>
      </c>
      <c r="N7" s="312">
        <f>COUNTIF(A1_Individu_Data_Keadaan_SDMK!A$4:A$149931,B7)</f>
        <v>0</v>
      </c>
      <c r="O7" s="312">
        <f t="shared" si="1"/>
        <v>0</v>
      </c>
      <c r="P7" s="421" t="str">
        <f t="shared" si="2"/>
        <v>Berkurang</v>
      </c>
    </row>
    <row r="8" spans="1:16" hidden="1">
      <c r="A8" s="7">
        <v>6</v>
      </c>
      <c r="B8" s="3" t="s">
        <v>12363</v>
      </c>
      <c r="C8" s="3" t="s">
        <v>12364</v>
      </c>
      <c r="D8" s="3" t="s">
        <v>636</v>
      </c>
      <c r="E8" s="3" t="s">
        <v>637</v>
      </c>
      <c r="F8" s="347" t="s">
        <v>12201</v>
      </c>
      <c r="G8" s="3">
        <v>33</v>
      </c>
      <c r="H8" s="3">
        <v>3305</v>
      </c>
      <c r="I8" s="3" t="s">
        <v>268</v>
      </c>
      <c r="J8" s="347">
        <v>125</v>
      </c>
      <c r="K8" s="367" t="str">
        <f>VLOOKUP(G8,'01_MASTER_KODE_WILAYAH'!H$1437:I$1470,2,FALSE)</f>
        <v>JAWA TENGAH</v>
      </c>
      <c r="L8" s="368" t="str">
        <f>VLOOKUP(H8,'01_MASTER_KODE_WILAYAH'!D$5:F$1353,3,FALSE)</f>
        <v>KEBUMEN</v>
      </c>
      <c r="M8" s="428" t="str">
        <f t="shared" si="0"/>
        <v>Pemerintah</v>
      </c>
      <c r="N8" s="312">
        <f>COUNTIF(A1_Individu_Data_Keadaan_SDMK!A$4:A$149931,B8)</f>
        <v>0</v>
      </c>
      <c r="O8" s="312">
        <f t="shared" si="1"/>
        <v>0</v>
      </c>
      <c r="P8" s="421" t="str">
        <f t="shared" si="2"/>
        <v>Berkurang</v>
      </c>
    </row>
    <row r="9" spans="1:16" hidden="1">
      <c r="A9" s="7">
        <v>7</v>
      </c>
      <c r="B9" s="3" t="s">
        <v>12365</v>
      </c>
      <c r="C9" s="3" t="s">
        <v>12366</v>
      </c>
      <c r="D9" s="3" t="s">
        <v>636</v>
      </c>
      <c r="E9" s="3" t="s">
        <v>637</v>
      </c>
      <c r="F9" s="347" t="s">
        <v>12201</v>
      </c>
      <c r="G9" s="3">
        <v>33</v>
      </c>
      <c r="H9" s="3">
        <v>3306</v>
      </c>
      <c r="I9" s="3" t="s">
        <v>268</v>
      </c>
      <c r="J9" s="347">
        <v>108</v>
      </c>
      <c r="K9" s="367" t="str">
        <f>VLOOKUP(G9,'01_MASTER_KODE_WILAYAH'!H$1437:I$1470,2,FALSE)</f>
        <v>JAWA TENGAH</v>
      </c>
      <c r="L9" s="368" t="str">
        <f>VLOOKUP(H9,'01_MASTER_KODE_WILAYAH'!D$5:F$1353,3,FALSE)</f>
        <v>PURWOREJO</v>
      </c>
      <c r="M9" s="428" t="str">
        <f t="shared" si="0"/>
        <v>Pemerintah</v>
      </c>
      <c r="N9" s="312">
        <f>COUNTIF(A1_Individu_Data_Keadaan_SDMK!A$4:A$149931,B9)</f>
        <v>0</v>
      </c>
      <c r="O9" s="312">
        <f t="shared" si="1"/>
        <v>0</v>
      </c>
      <c r="P9" s="421" t="str">
        <f t="shared" si="2"/>
        <v>Berkurang</v>
      </c>
    </row>
    <row r="10" spans="1:16" hidden="1">
      <c r="A10" s="7">
        <v>8</v>
      </c>
      <c r="B10" s="3" t="s">
        <v>12367</v>
      </c>
      <c r="C10" s="3" t="s">
        <v>12368</v>
      </c>
      <c r="D10" s="3" t="s">
        <v>636</v>
      </c>
      <c r="E10" s="3" t="s">
        <v>637</v>
      </c>
      <c r="F10" s="347" t="s">
        <v>12201</v>
      </c>
      <c r="G10" s="3">
        <v>33</v>
      </c>
      <c r="H10" s="3">
        <v>3307</v>
      </c>
      <c r="I10" s="3" t="s">
        <v>268</v>
      </c>
      <c r="J10" s="347">
        <v>121</v>
      </c>
      <c r="K10" s="367" t="str">
        <f>VLOOKUP(G10,'01_MASTER_KODE_WILAYAH'!H$1437:I$1470,2,FALSE)</f>
        <v>JAWA TENGAH</v>
      </c>
      <c r="L10" s="368" t="str">
        <f>VLOOKUP(H10,'01_MASTER_KODE_WILAYAH'!D$5:F$1353,3,FALSE)</f>
        <v>WONOSOBO</v>
      </c>
      <c r="M10" s="428" t="str">
        <f t="shared" si="0"/>
        <v>Pemerintah</v>
      </c>
      <c r="N10" s="312">
        <f>COUNTIF(A1_Individu_Data_Keadaan_SDMK!A$4:A$149931,B10)</f>
        <v>0</v>
      </c>
      <c r="O10" s="312">
        <f t="shared" si="1"/>
        <v>0</v>
      </c>
      <c r="P10" s="421" t="str">
        <f t="shared" si="2"/>
        <v>Berkurang</v>
      </c>
    </row>
    <row r="11" spans="1:16" hidden="1">
      <c r="A11" s="7">
        <v>9</v>
      </c>
      <c r="B11" s="3" t="s">
        <v>12369</v>
      </c>
      <c r="C11" s="3" t="s">
        <v>12370</v>
      </c>
      <c r="D11" s="3" t="s">
        <v>636</v>
      </c>
      <c r="E11" s="3" t="s">
        <v>637</v>
      </c>
      <c r="F11" s="347" t="s">
        <v>12201</v>
      </c>
      <c r="G11" s="3">
        <v>33</v>
      </c>
      <c r="H11" s="3">
        <v>3308</v>
      </c>
      <c r="I11" s="3" t="s">
        <v>268</v>
      </c>
      <c r="J11" s="347">
        <v>115</v>
      </c>
      <c r="K11" s="367" t="str">
        <f>VLOOKUP(G11,'01_MASTER_KODE_WILAYAH'!H$1437:I$1470,2,FALSE)</f>
        <v>JAWA TENGAH</v>
      </c>
      <c r="L11" s="368" t="str">
        <f>VLOOKUP(H11,'01_MASTER_KODE_WILAYAH'!D$5:F$1353,3,FALSE)</f>
        <v>MAGELANG</v>
      </c>
      <c r="M11" s="428" t="str">
        <f t="shared" si="0"/>
        <v>Pemerintah</v>
      </c>
      <c r="N11" s="312">
        <f>COUNTIF(A1_Individu_Data_Keadaan_SDMK!A$4:A$149931,B11)</f>
        <v>0</v>
      </c>
      <c r="O11" s="312">
        <f t="shared" si="1"/>
        <v>0</v>
      </c>
      <c r="P11" s="421" t="str">
        <f t="shared" si="2"/>
        <v>Berkurang</v>
      </c>
    </row>
    <row r="12" spans="1:16" hidden="1">
      <c r="A12" s="7">
        <v>10</v>
      </c>
      <c r="B12" s="3" t="s">
        <v>12371</v>
      </c>
      <c r="C12" s="3" t="s">
        <v>12372</v>
      </c>
      <c r="D12" s="3" t="s">
        <v>636</v>
      </c>
      <c r="E12" s="3" t="s">
        <v>637</v>
      </c>
      <c r="F12" s="347" t="s">
        <v>12201</v>
      </c>
      <c r="G12" s="3">
        <v>33</v>
      </c>
      <c r="H12" s="3">
        <v>3309</v>
      </c>
      <c r="I12" s="3" t="s">
        <v>268</v>
      </c>
      <c r="J12" s="347">
        <v>116</v>
      </c>
      <c r="K12" s="367" t="str">
        <f>VLOOKUP(G12,'01_MASTER_KODE_WILAYAH'!H$1437:I$1470,2,FALSE)</f>
        <v>JAWA TENGAH</v>
      </c>
      <c r="L12" s="368" t="str">
        <f>VLOOKUP(H12,'01_MASTER_KODE_WILAYAH'!D$5:F$1353,3,FALSE)</f>
        <v>BOYOLALI</v>
      </c>
      <c r="M12" s="428" t="str">
        <f t="shared" si="0"/>
        <v>Pemerintah</v>
      </c>
      <c r="N12" s="312">
        <f>COUNTIF(A1_Individu_Data_Keadaan_SDMK!A$4:A$149931,B12)</f>
        <v>0</v>
      </c>
      <c r="O12" s="312">
        <f t="shared" si="1"/>
        <v>0</v>
      </c>
      <c r="P12" s="421" t="str">
        <f t="shared" si="2"/>
        <v>Berkurang</v>
      </c>
    </row>
    <row r="13" spans="1:16" hidden="1">
      <c r="A13" s="7">
        <v>11</v>
      </c>
      <c r="B13" s="3" t="s">
        <v>12373</v>
      </c>
      <c r="C13" s="3" t="s">
        <v>12374</v>
      </c>
      <c r="D13" s="3" t="s">
        <v>636</v>
      </c>
      <c r="E13" s="3" t="s">
        <v>637</v>
      </c>
      <c r="F13" s="347" t="s">
        <v>12201</v>
      </c>
      <c r="G13" s="3">
        <v>33</v>
      </c>
      <c r="H13" s="3">
        <v>3310</v>
      </c>
      <c r="I13" s="3" t="s">
        <v>268</v>
      </c>
      <c r="J13" s="347">
        <v>138</v>
      </c>
      <c r="K13" s="367" t="str">
        <f>VLOOKUP(G13,'01_MASTER_KODE_WILAYAH'!H$1437:I$1470,2,FALSE)</f>
        <v>JAWA TENGAH</v>
      </c>
      <c r="L13" s="368" t="str">
        <f>VLOOKUP(H13,'01_MASTER_KODE_WILAYAH'!D$5:F$1353,3,FALSE)</f>
        <v>KLATEN</v>
      </c>
      <c r="M13" s="428" t="str">
        <f t="shared" si="0"/>
        <v>Pemerintah</v>
      </c>
      <c r="N13" s="312">
        <f>COUNTIF(A1_Individu_Data_Keadaan_SDMK!A$4:A$149931,B13)</f>
        <v>0</v>
      </c>
      <c r="O13" s="312">
        <f t="shared" si="1"/>
        <v>0</v>
      </c>
      <c r="P13" s="421" t="str">
        <f t="shared" si="2"/>
        <v>Berkurang</v>
      </c>
    </row>
    <row r="14" spans="1:16" hidden="1">
      <c r="A14" s="7">
        <v>12</v>
      </c>
      <c r="B14" s="3" t="s">
        <v>12375</v>
      </c>
      <c r="C14" s="3" t="s">
        <v>12376</v>
      </c>
      <c r="D14" s="3" t="s">
        <v>636</v>
      </c>
      <c r="E14" s="3" t="s">
        <v>637</v>
      </c>
      <c r="F14" s="347" t="s">
        <v>12201</v>
      </c>
      <c r="G14" s="3">
        <v>33</v>
      </c>
      <c r="H14" s="3">
        <v>3311</v>
      </c>
      <c r="I14" s="3" t="s">
        <v>268</v>
      </c>
      <c r="J14" s="347">
        <v>91</v>
      </c>
      <c r="K14" s="367" t="str">
        <f>VLOOKUP(G14,'01_MASTER_KODE_WILAYAH'!H$1437:I$1470,2,FALSE)</f>
        <v>JAWA TENGAH</v>
      </c>
      <c r="L14" s="368" t="str">
        <f>VLOOKUP(H14,'01_MASTER_KODE_WILAYAH'!D$5:F$1353,3,FALSE)</f>
        <v>SUKOHARJO</v>
      </c>
      <c r="M14" s="428" t="str">
        <f t="shared" si="0"/>
        <v>Pemerintah</v>
      </c>
      <c r="N14" s="312">
        <f>COUNTIF(A1_Individu_Data_Keadaan_SDMK!A$4:A$149931,B14)</f>
        <v>0</v>
      </c>
      <c r="O14" s="312">
        <f t="shared" si="1"/>
        <v>0</v>
      </c>
      <c r="P14" s="421" t="str">
        <f t="shared" si="2"/>
        <v>Berkurang</v>
      </c>
    </row>
    <row r="15" spans="1:16" hidden="1">
      <c r="A15" s="7">
        <v>13</v>
      </c>
      <c r="B15" s="3" t="s">
        <v>12377</v>
      </c>
      <c r="C15" s="3" t="s">
        <v>12378</v>
      </c>
      <c r="D15" s="3" t="s">
        <v>636</v>
      </c>
      <c r="E15" s="3" t="s">
        <v>637</v>
      </c>
      <c r="F15" s="347" t="s">
        <v>12201</v>
      </c>
      <c r="G15" s="3">
        <v>33</v>
      </c>
      <c r="H15" s="3">
        <v>3312</v>
      </c>
      <c r="I15" s="3" t="s">
        <v>268</v>
      </c>
      <c r="J15" s="347">
        <v>114</v>
      </c>
      <c r="K15" s="367" t="str">
        <f>VLOOKUP(G15,'01_MASTER_KODE_WILAYAH'!H$1437:I$1470,2,FALSE)</f>
        <v>JAWA TENGAH</v>
      </c>
      <c r="L15" s="368" t="str">
        <f>VLOOKUP(H15,'01_MASTER_KODE_WILAYAH'!D$5:F$1353,3,FALSE)</f>
        <v>WONOGIRI</v>
      </c>
      <c r="M15" s="428" t="str">
        <f t="shared" si="0"/>
        <v>Pemerintah</v>
      </c>
      <c r="N15" s="312">
        <f>COUNTIF(A1_Individu_Data_Keadaan_SDMK!A$4:A$149931,B15)</f>
        <v>0</v>
      </c>
      <c r="O15" s="312">
        <f t="shared" si="1"/>
        <v>0</v>
      </c>
      <c r="P15" s="421" t="str">
        <f t="shared" si="2"/>
        <v>Berkurang</v>
      </c>
    </row>
    <row r="16" spans="1:16" hidden="1">
      <c r="A16" s="7">
        <v>14</v>
      </c>
      <c r="B16" s="3" t="s">
        <v>12379</v>
      </c>
      <c r="C16" s="3" t="s">
        <v>12380</v>
      </c>
      <c r="D16" s="3" t="s">
        <v>636</v>
      </c>
      <c r="E16" s="3" t="s">
        <v>637</v>
      </c>
      <c r="F16" s="347" t="s">
        <v>12201</v>
      </c>
      <c r="G16" s="3">
        <v>33</v>
      </c>
      <c r="H16" s="3">
        <v>3313</v>
      </c>
      <c r="I16" s="3" t="s">
        <v>268</v>
      </c>
      <c r="J16" s="347">
        <v>131</v>
      </c>
      <c r="K16" s="367" t="str">
        <f>VLOOKUP(G16,'01_MASTER_KODE_WILAYAH'!H$1437:I$1470,2,FALSE)</f>
        <v>JAWA TENGAH</v>
      </c>
      <c r="L16" s="368" t="str">
        <f>VLOOKUP(H16,'01_MASTER_KODE_WILAYAH'!D$5:F$1353,3,FALSE)</f>
        <v>KARANGANYAR</v>
      </c>
      <c r="M16" s="428" t="str">
        <f t="shared" si="0"/>
        <v>Pemerintah</v>
      </c>
      <c r="N16" s="312">
        <f>COUNTIF(A1_Individu_Data_Keadaan_SDMK!A$4:A$149931,B16)</f>
        <v>0</v>
      </c>
      <c r="O16" s="312">
        <f t="shared" si="1"/>
        <v>0</v>
      </c>
      <c r="P16" s="421" t="str">
        <f t="shared" si="2"/>
        <v>Berkurang</v>
      </c>
    </row>
    <row r="17" spans="1:16" hidden="1">
      <c r="A17" s="7">
        <v>15</v>
      </c>
      <c r="B17" s="3" t="s">
        <v>12381</v>
      </c>
      <c r="C17" s="3" t="s">
        <v>12382</v>
      </c>
      <c r="D17" s="3" t="s">
        <v>636</v>
      </c>
      <c r="E17" s="3" t="s">
        <v>637</v>
      </c>
      <c r="F17" s="347" t="s">
        <v>12201</v>
      </c>
      <c r="G17" s="3">
        <v>33</v>
      </c>
      <c r="H17" s="3">
        <v>3314</v>
      </c>
      <c r="I17" s="3" t="s">
        <v>268</v>
      </c>
      <c r="J17" s="347">
        <v>129</v>
      </c>
      <c r="K17" s="367" t="str">
        <f>VLOOKUP(G17,'01_MASTER_KODE_WILAYAH'!H$1437:I$1470,2,FALSE)</f>
        <v>JAWA TENGAH</v>
      </c>
      <c r="L17" s="368" t="str">
        <f>VLOOKUP(H17,'01_MASTER_KODE_WILAYAH'!D$5:F$1353,3,FALSE)</f>
        <v>SRAGEN</v>
      </c>
      <c r="M17" s="428" t="str">
        <f t="shared" si="0"/>
        <v>Pemerintah</v>
      </c>
      <c r="N17" s="312">
        <f>COUNTIF(A1_Individu_Data_Keadaan_SDMK!A$4:A$149931,B17)</f>
        <v>0</v>
      </c>
      <c r="O17" s="312">
        <f t="shared" si="1"/>
        <v>0</v>
      </c>
      <c r="P17" s="421" t="str">
        <f t="shared" si="2"/>
        <v>Berkurang</v>
      </c>
    </row>
    <row r="18" spans="1:16" hidden="1">
      <c r="A18" s="7">
        <v>16</v>
      </c>
      <c r="B18" s="3" t="s">
        <v>12383</v>
      </c>
      <c r="C18" s="3" t="s">
        <v>12384</v>
      </c>
      <c r="D18" s="3" t="s">
        <v>636</v>
      </c>
      <c r="E18" s="3" t="s">
        <v>637</v>
      </c>
      <c r="F18" s="347" t="s">
        <v>12201</v>
      </c>
      <c r="G18" s="3">
        <v>33</v>
      </c>
      <c r="H18" s="3">
        <v>3315</v>
      </c>
      <c r="I18" s="3" t="s">
        <v>268</v>
      </c>
      <c r="J18" s="347">
        <v>167</v>
      </c>
      <c r="K18" s="367" t="str">
        <f>VLOOKUP(G18,'01_MASTER_KODE_WILAYAH'!H$1437:I$1470,2,FALSE)</f>
        <v>JAWA TENGAH</v>
      </c>
      <c r="L18" s="368" t="str">
        <f>VLOOKUP(H18,'01_MASTER_KODE_WILAYAH'!D$5:F$1353,3,FALSE)</f>
        <v>GROBOGAN</v>
      </c>
      <c r="M18" s="428" t="str">
        <f t="shared" si="0"/>
        <v>Pemerintah</v>
      </c>
      <c r="N18" s="312">
        <f>COUNTIF(A1_Individu_Data_Keadaan_SDMK!A$4:A$149931,B18)</f>
        <v>0</v>
      </c>
      <c r="O18" s="312">
        <f t="shared" si="1"/>
        <v>0</v>
      </c>
      <c r="P18" s="421" t="str">
        <f t="shared" si="2"/>
        <v>Berkurang</v>
      </c>
    </row>
    <row r="19" spans="1:16" hidden="1">
      <c r="A19" s="7">
        <v>17</v>
      </c>
      <c r="B19" s="3" t="s">
        <v>12385</v>
      </c>
      <c r="C19" s="3" t="s">
        <v>12386</v>
      </c>
      <c r="D19" s="3" t="s">
        <v>636</v>
      </c>
      <c r="E19" s="3" t="s">
        <v>637</v>
      </c>
      <c r="F19" s="347" t="s">
        <v>12201</v>
      </c>
      <c r="G19" s="3">
        <v>33</v>
      </c>
      <c r="H19" s="3">
        <v>3316</v>
      </c>
      <c r="I19" s="3" t="s">
        <v>268</v>
      </c>
      <c r="J19" s="347">
        <v>79</v>
      </c>
      <c r="K19" s="367" t="str">
        <f>VLOOKUP(G19,'01_MASTER_KODE_WILAYAH'!H$1437:I$1470,2,FALSE)</f>
        <v>JAWA TENGAH</v>
      </c>
      <c r="L19" s="368" t="str">
        <f>VLOOKUP(H19,'01_MASTER_KODE_WILAYAH'!D$5:F$1353,3,FALSE)</f>
        <v>BLORA</v>
      </c>
      <c r="M19" s="428" t="str">
        <f t="shared" si="0"/>
        <v>Pemerintah</v>
      </c>
      <c r="N19" s="312">
        <f>COUNTIF(A1_Individu_Data_Keadaan_SDMK!A$4:A$149931,B19)</f>
        <v>0</v>
      </c>
      <c r="O19" s="312">
        <f t="shared" si="1"/>
        <v>0</v>
      </c>
      <c r="P19" s="421" t="str">
        <f t="shared" si="2"/>
        <v>Berkurang</v>
      </c>
    </row>
    <row r="20" spans="1:16" hidden="1">
      <c r="A20" s="7">
        <v>18</v>
      </c>
      <c r="B20" s="3" t="s">
        <v>12387</v>
      </c>
      <c r="C20" s="3" t="s">
        <v>12388</v>
      </c>
      <c r="D20" s="3" t="s">
        <v>636</v>
      </c>
      <c r="E20" s="3" t="s">
        <v>637</v>
      </c>
      <c r="F20" s="347" t="s">
        <v>12201</v>
      </c>
      <c r="G20" s="3">
        <v>33</v>
      </c>
      <c r="H20" s="3">
        <v>3317</v>
      </c>
      <c r="I20" s="3" t="s">
        <v>268</v>
      </c>
      <c r="J20" s="347">
        <v>109</v>
      </c>
      <c r="K20" s="367" t="str">
        <f>VLOOKUP(G20,'01_MASTER_KODE_WILAYAH'!H$1437:I$1470,2,FALSE)</f>
        <v>JAWA TENGAH</v>
      </c>
      <c r="L20" s="368" t="str">
        <f>VLOOKUP(H20,'01_MASTER_KODE_WILAYAH'!D$5:F$1353,3,FALSE)</f>
        <v>REMBANG</v>
      </c>
      <c r="M20" s="428" t="str">
        <f t="shared" si="0"/>
        <v>Pemerintah</v>
      </c>
      <c r="N20" s="312">
        <f>COUNTIF(A1_Individu_Data_Keadaan_SDMK!A$4:A$149931,B20)</f>
        <v>0</v>
      </c>
      <c r="O20" s="312">
        <f t="shared" si="1"/>
        <v>0</v>
      </c>
      <c r="P20" s="421" t="str">
        <f t="shared" si="2"/>
        <v>Berkurang</v>
      </c>
    </row>
    <row r="21" spans="1:16" hidden="1">
      <c r="A21" s="7">
        <v>19</v>
      </c>
      <c r="B21" s="3" t="s">
        <v>12389</v>
      </c>
      <c r="C21" s="3" t="s">
        <v>12390</v>
      </c>
      <c r="D21" s="3" t="s">
        <v>636</v>
      </c>
      <c r="E21" s="3" t="s">
        <v>637</v>
      </c>
      <c r="F21" s="347" t="s">
        <v>12201</v>
      </c>
      <c r="G21" s="3">
        <v>33</v>
      </c>
      <c r="H21" s="3">
        <v>3318</v>
      </c>
      <c r="I21" s="3" t="s">
        <v>268</v>
      </c>
      <c r="J21" s="347">
        <v>63</v>
      </c>
      <c r="K21" s="367" t="str">
        <f>VLOOKUP(G21,'01_MASTER_KODE_WILAYAH'!H$1437:I$1470,2,FALSE)</f>
        <v>JAWA TENGAH</v>
      </c>
      <c r="L21" s="368" t="str">
        <f>VLOOKUP(H21,'01_MASTER_KODE_WILAYAH'!D$5:F$1353,3,FALSE)</f>
        <v>PATI</v>
      </c>
      <c r="M21" s="428" t="str">
        <f t="shared" si="0"/>
        <v>Pemerintah</v>
      </c>
      <c r="N21" s="312">
        <f>COUNTIF(A1_Individu_Data_Keadaan_SDMK!A$4:A$149931,B21)</f>
        <v>0</v>
      </c>
      <c r="O21" s="312">
        <f t="shared" si="1"/>
        <v>0</v>
      </c>
      <c r="P21" s="421" t="str">
        <f t="shared" si="2"/>
        <v>Berkurang</v>
      </c>
    </row>
    <row r="22" spans="1:16" hidden="1">
      <c r="A22" s="7">
        <v>20</v>
      </c>
      <c r="B22" s="3" t="s">
        <v>12391</v>
      </c>
      <c r="C22" s="3" t="s">
        <v>12392</v>
      </c>
      <c r="D22" s="3" t="s">
        <v>636</v>
      </c>
      <c r="E22" s="3" t="s">
        <v>637</v>
      </c>
      <c r="F22" s="347" t="s">
        <v>12201</v>
      </c>
      <c r="G22" s="3">
        <v>33</v>
      </c>
      <c r="H22" s="3">
        <v>3319</v>
      </c>
      <c r="I22" s="3" t="s">
        <v>268</v>
      </c>
      <c r="J22" s="347">
        <v>96</v>
      </c>
      <c r="K22" s="367" t="str">
        <f>VLOOKUP(G22,'01_MASTER_KODE_WILAYAH'!H$1437:I$1470,2,FALSE)</f>
        <v>JAWA TENGAH</v>
      </c>
      <c r="L22" s="368" t="str">
        <f>VLOOKUP(H22,'01_MASTER_KODE_WILAYAH'!D$5:F$1353,3,FALSE)</f>
        <v>KUDUS</v>
      </c>
      <c r="M22" s="428" t="str">
        <f t="shared" si="0"/>
        <v>Pemerintah</v>
      </c>
      <c r="N22" s="312">
        <f>COUNTIF(A1_Individu_Data_Keadaan_SDMK!A$4:A$149931,B22)</f>
        <v>0</v>
      </c>
      <c r="O22" s="312">
        <f t="shared" si="1"/>
        <v>0</v>
      </c>
      <c r="P22" s="421" t="str">
        <f t="shared" si="2"/>
        <v>Berkurang</v>
      </c>
    </row>
    <row r="23" spans="1:16" hidden="1">
      <c r="A23" s="7">
        <v>21</v>
      </c>
      <c r="B23" s="347" t="s">
        <v>12393</v>
      </c>
      <c r="C23" s="347" t="s">
        <v>12394</v>
      </c>
      <c r="D23" s="347" t="s">
        <v>636</v>
      </c>
      <c r="E23" s="347" t="s">
        <v>637</v>
      </c>
      <c r="F23" s="347" t="s">
        <v>12201</v>
      </c>
      <c r="G23" s="347">
        <v>33</v>
      </c>
      <c r="H23" s="347">
        <v>3320</v>
      </c>
      <c r="I23" s="347" t="s">
        <v>268</v>
      </c>
      <c r="J23" s="347">
        <v>1</v>
      </c>
      <c r="K23" s="367" t="str">
        <f>VLOOKUP(G23,'01_MASTER_KODE_WILAYAH'!H$1437:I$1470,2,FALSE)</f>
        <v>JAWA TENGAH</v>
      </c>
      <c r="L23" s="368" t="str">
        <f>VLOOKUP(H23,'01_MASTER_KODE_WILAYAH'!D$5:F$1353,3,FALSE)</f>
        <v>JEPARA</v>
      </c>
      <c r="M23" s="428" t="str">
        <f t="shared" si="0"/>
        <v>Pemerintah</v>
      </c>
      <c r="N23" s="312">
        <f>COUNTIF(A1_Individu_Data_Keadaan_SDMK!A$4:A$149931,B23)</f>
        <v>0</v>
      </c>
      <c r="O23" s="312">
        <f t="shared" ref="O23:O86" si="3">IF(N23&gt;0,1,0)</f>
        <v>0</v>
      </c>
      <c r="P23" s="421" t="str">
        <f t="shared" ref="P23:P86" si="4">IF(N23&gt;J23,"Bertambah",IF(N23=J23,"Tetap","Berkurang"))</f>
        <v>Berkurang</v>
      </c>
    </row>
    <row r="24" spans="1:16" hidden="1">
      <c r="A24" s="7">
        <v>22</v>
      </c>
      <c r="B24" s="347" t="s">
        <v>12395</v>
      </c>
      <c r="C24" s="347" t="s">
        <v>12396</v>
      </c>
      <c r="D24" s="347" t="s">
        <v>636</v>
      </c>
      <c r="E24" s="347" t="s">
        <v>637</v>
      </c>
      <c r="F24" s="347" t="s">
        <v>12201</v>
      </c>
      <c r="G24" s="347">
        <v>33</v>
      </c>
      <c r="H24" s="347">
        <v>3321</v>
      </c>
      <c r="I24" s="347" t="s">
        <v>268</v>
      </c>
      <c r="J24" s="347">
        <v>85</v>
      </c>
      <c r="K24" s="367" t="str">
        <f>VLOOKUP(G24,'01_MASTER_KODE_WILAYAH'!H$1437:I$1470,2,FALSE)</f>
        <v>JAWA TENGAH</v>
      </c>
      <c r="L24" s="368" t="str">
        <f>VLOOKUP(H24,'01_MASTER_KODE_WILAYAH'!D$5:F$1353,3,FALSE)</f>
        <v>DEMAK</v>
      </c>
      <c r="M24" s="428" t="str">
        <f t="shared" si="0"/>
        <v>Pemerintah</v>
      </c>
      <c r="N24" s="312">
        <f>COUNTIF(A1_Individu_Data_Keadaan_SDMK!A$4:A$149931,B24)</f>
        <v>0</v>
      </c>
      <c r="O24" s="312">
        <f t="shared" si="3"/>
        <v>0</v>
      </c>
      <c r="P24" s="421" t="str">
        <f t="shared" si="4"/>
        <v>Berkurang</v>
      </c>
    </row>
    <row r="25" spans="1:16" hidden="1">
      <c r="A25" s="7">
        <v>23</v>
      </c>
      <c r="B25" s="347" t="s">
        <v>12397</v>
      </c>
      <c r="C25" s="347" t="s">
        <v>12398</v>
      </c>
      <c r="D25" s="347" t="s">
        <v>636</v>
      </c>
      <c r="E25" s="347" t="s">
        <v>637</v>
      </c>
      <c r="F25" s="347" t="s">
        <v>12201</v>
      </c>
      <c r="G25" s="347">
        <v>33</v>
      </c>
      <c r="H25" s="347">
        <v>3322</v>
      </c>
      <c r="I25" s="347" t="s">
        <v>268</v>
      </c>
      <c r="J25" s="347">
        <v>129</v>
      </c>
      <c r="K25" s="367" t="str">
        <f>VLOOKUP(G25,'01_MASTER_KODE_WILAYAH'!H$1437:I$1470,2,FALSE)</f>
        <v>JAWA TENGAH</v>
      </c>
      <c r="L25" s="368" t="str">
        <f>VLOOKUP(H25,'01_MASTER_KODE_WILAYAH'!D$5:F$1353,3,FALSE)</f>
        <v>SEMARANG</v>
      </c>
      <c r="M25" s="428" t="str">
        <f t="shared" si="0"/>
        <v>Pemerintah</v>
      </c>
      <c r="N25" s="312">
        <f>COUNTIF(A1_Individu_Data_Keadaan_SDMK!A$4:A$149931,B25)</f>
        <v>0</v>
      </c>
      <c r="O25" s="312">
        <f t="shared" si="3"/>
        <v>0</v>
      </c>
      <c r="P25" s="421" t="str">
        <f t="shared" si="4"/>
        <v>Berkurang</v>
      </c>
    </row>
    <row r="26" spans="1:16" hidden="1">
      <c r="A26" s="7">
        <v>24</v>
      </c>
      <c r="B26" s="347" t="s">
        <v>12399</v>
      </c>
      <c r="C26" s="347" t="s">
        <v>12400</v>
      </c>
      <c r="D26" s="347" t="s">
        <v>636</v>
      </c>
      <c r="E26" s="347" t="s">
        <v>637</v>
      </c>
      <c r="F26" s="347" t="s">
        <v>12201</v>
      </c>
      <c r="G26" s="347">
        <v>33</v>
      </c>
      <c r="H26" s="347">
        <v>3323</v>
      </c>
      <c r="I26" s="347" t="s">
        <v>268</v>
      </c>
      <c r="J26" s="347">
        <v>131</v>
      </c>
      <c r="K26" s="367" t="str">
        <f>VLOOKUP(G26,'01_MASTER_KODE_WILAYAH'!H$1437:I$1470,2,FALSE)</f>
        <v>JAWA TENGAH</v>
      </c>
      <c r="L26" s="368" t="str">
        <f>VLOOKUP(H26,'01_MASTER_KODE_WILAYAH'!D$5:F$1353,3,FALSE)</f>
        <v>TEMANGGUNG</v>
      </c>
      <c r="M26" s="428" t="str">
        <f t="shared" si="0"/>
        <v>Pemerintah</v>
      </c>
      <c r="N26" s="312">
        <f>COUNTIF(A1_Individu_Data_Keadaan_SDMK!A$4:A$149931,B26)</f>
        <v>0</v>
      </c>
      <c r="O26" s="312">
        <f t="shared" si="3"/>
        <v>0</v>
      </c>
      <c r="P26" s="421" t="str">
        <f t="shared" si="4"/>
        <v>Berkurang</v>
      </c>
    </row>
    <row r="27" spans="1:16" hidden="1">
      <c r="A27" s="7">
        <v>25</v>
      </c>
      <c r="B27" s="347" t="s">
        <v>12401</v>
      </c>
      <c r="C27" s="347" t="s">
        <v>12402</v>
      </c>
      <c r="D27" s="347" t="s">
        <v>636</v>
      </c>
      <c r="E27" s="347" t="s">
        <v>637</v>
      </c>
      <c r="F27" s="347" t="s">
        <v>12201</v>
      </c>
      <c r="G27" s="347">
        <v>33</v>
      </c>
      <c r="H27" s="347">
        <v>3324</v>
      </c>
      <c r="I27" s="347" t="s">
        <v>268</v>
      </c>
      <c r="J27" s="347">
        <v>137</v>
      </c>
      <c r="K27" s="367" t="str">
        <f>VLOOKUP(G27,'01_MASTER_KODE_WILAYAH'!H$1437:I$1470,2,FALSE)</f>
        <v>JAWA TENGAH</v>
      </c>
      <c r="L27" s="368" t="str">
        <f>VLOOKUP(H27,'01_MASTER_KODE_WILAYAH'!D$5:F$1353,3,FALSE)</f>
        <v>KENDAL</v>
      </c>
      <c r="M27" s="428" t="str">
        <f t="shared" si="0"/>
        <v>Pemerintah</v>
      </c>
      <c r="N27" s="312">
        <f>COUNTIF(A1_Individu_Data_Keadaan_SDMK!A$4:A$149931,B27)</f>
        <v>0</v>
      </c>
      <c r="O27" s="312">
        <f t="shared" si="3"/>
        <v>0</v>
      </c>
      <c r="P27" s="421" t="str">
        <f t="shared" si="4"/>
        <v>Berkurang</v>
      </c>
    </row>
    <row r="28" spans="1:16" hidden="1">
      <c r="A28" s="7">
        <v>26</v>
      </c>
      <c r="B28" s="347" t="s">
        <v>12403</v>
      </c>
      <c r="C28" s="347" t="s">
        <v>12404</v>
      </c>
      <c r="D28" s="347" t="s">
        <v>636</v>
      </c>
      <c r="E28" s="347" t="s">
        <v>637</v>
      </c>
      <c r="F28" s="347" t="s">
        <v>12201</v>
      </c>
      <c r="G28" s="347">
        <v>33</v>
      </c>
      <c r="H28" s="347">
        <v>3325</v>
      </c>
      <c r="I28" s="347" t="s">
        <v>268</v>
      </c>
      <c r="J28" s="347">
        <v>0</v>
      </c>
      <c r="K28" s="367" t="str">
        <f>VLOOKUP(G28,'01_MASTER_KODE_WILAYAH'!H$1437:I$1470,2,FALSE)</f>
        <v>JAWA TENGAH</v>
      </c>
      <c r="L28" s="368" t="str">
        <f>VLOOKUP(H28,'01_MASTER_KODE_WILAYAH'!D$5:F$1353,3,FALSE)</f>
        <v>BATANG</v>
      </c>
      <c r="M28" s="428" t="str">
        <f t="shared" si="0"/>
        <v>Pemerintah</v>
      </c>
      <c r="N28" s="312">
        <f>COUNTIF(A1_Individu_Data_Keadaan_SDMK!A$4:A$149931,B28)</f>
        <v>0</v>
      </c>
      <c r="O28" s="312">
        <f t="shared" si="3"/>
        <v>0</v>
      </c>
      <c r="P28" s="421" t="str">
        <f t="shared" si="4"/>
        <v>Tetap</v>
      </c>
    </row>
    <row r="29" spans="1:16" hidden="1">
      <c r="A29" s="7">
        <v>27</v>
      </c>
      <c r="B29" s="347" t="s">
        <v>12405</v>
      </c>
      <c r="C29" s="347" t="s">
        <v>12406</v>
      </c>
      <c r="D29" s="347" t="s">
        <v>636</v>
      </c>
      <c r="E29" s="347" t="s">
        <v>637</v>
      </c>
      <c r="F29" s="347" t="s">
        <v>12201</v>
      </c>
      <c r="G29" s="347">
        <v>33</v>
      </c>
      <c r="H29" s="347">
        <v>3326</v>
      </c>
      <c r="I29" s="347" t="s">
        <v>268</v>
      </c>
      <c r="J29" s="347">
        <v>152</v>
      </c>
      <c r="K29" s="367" t="str">
        <f>VLOOKUP(G29,'01_MASTER_KODE_WILAYAH'!H$1437:I$1470,2,FALSE)</f>
        <v>JAWA TENGAH</v>
      </c>
      <c r="L29" s="368" t="str">
        <f>VLOOKUP(H29,'01_MASTER_KODE_WILAYAH'!D$5:F$1353,3,FALSE)</f>
        <v>PEKALONGAN</v>
      </c>
      <c r="M29" s="428" t="str">
        <f t="shared" si="0"/>
        <v>Pemerintah</v>
      </c>
      <c r="N29" s="312">
        <f>COUNTIF(A1_Individu_Data_Keadaan_SDMK!A$4:A$149931,B29)</f>
        <v>0</v>
      </c>
      <c r="O29" s="312">
        <f t="shared" si="3"/>
        <v>0</v>
      </c>
      <c r="P29" s="421" t="str">
        <f t="shared" si="4"/>
        <v>Berkurang</v>
      </c>
    </row>
    <row r="30" spans="1:16" hidden="1">
      <c r="A30" s="7">
        <v>28</v>
      </c>
      <c r="B30" s="347" t="s">
        <v>12407</v>
      </c>
      <c r="C30" s="347" t="s">
        <v>12408</v>
      </c>
      <c r="D30" s="347" t="s">
        <v>636</v>
      </c>
      <c r="E30" s="347" t="s">
        <v>637</v>
      </c>
      <c r="F30" s="347" t="s">
        <v>12201</v>
      </c>
      <c r="G30" s="347">
        <v>33</v>
      </c>
      <c r="H30" s="347">
        <v>3327</v>
      </c>
      <c r="I30" s="347" t="s">
        <v>268</v>
      </c>
      <c r="J30" s="347">
        <v>111</v>
      </c>
      <c r="K30" s="367" t="str">
        <f>VLOOKUP(G30,'01_MASTER_KODE_WILAYAH'!H$1437:I$1470,2,FALSE)</f>
        <v>JAWA TENGAH</v>
      </c>
      <c r="L30" s="368" t="str">
        <f>VLOOKUP(H30,'01_MASTER_KODE_WILAYAH'!D$5:F$1353,3,FALSE)</f>
        <v>PEMALANG</v>
      </c>
      <c r="M30" s="428" t="str">
        <f t="shared" si="0"/>
        <v>Pemerintah</v>
      </c>
      <c r="N30" s="312">
        <f>COUNTIF(A1_Individu_Data_Keadaan_SDMK!A$4:A$149931,B30)</f>
        <v>0</v>
      </c>
      <c r="O30" s="312">
        <f t="shared" si="3"/>
        <v>0</v>
      </c>
      <c r="P30" s="421" t="str">
        <f t="shared" si="4"/>
        <v>Berkurang</v>
      </c>
    </row>
    <row r="31" spans="1:16" hidden="1">
      <c r="A31" s="7">
        <v>29</v>
      </c>
      <c r="B31" s="347" t="s">
        <v>12409</v>
      </c>
      <c r="C31" s="347" t="s">
        <v>12410</v>
      </c>
      <c r="D31" s="347" t="s">
        <v>636</v>
      </c>
      <c r="E31" s="347" t="s">
        <v>637</v>
      </c>
      <c r="F31" s="347" t="s">
        <v>12201</v>
      </c>
      <c r="G31" s="347">
        <v>33</v>
      </c>
      <c r="H31" s="347">
        <v>3328</v>
      </c>
      <c r="I31" s="347" t="s">
        <v>268</v>
      </c>
      <c r="J31" s="347">
        <v>78</v>
      </c>
      <c r="K31" s="367" t="str">
        <f>VLOOKUP(G31,'01_MASTER_KODE_WILAYAH'!H$1437:I$1470,2,FALSE)</f>
        <v>JAWA TENGAH</v>
      </c>
      <c r="L31" s="368" t="str">
        <f>VLOOKUP(H31,'01_MASTER_KODE_WILAYAH'!D$5:F$1353,3,FALSE)</f>
        <v>TEGAL</v>
      </c>
      <c r="M31" s="428" t="str">
        <f t="shared" si="0"/>
        <v>Pemerintah</v>
      </c>
      <c r="N31" s="312">
        <f>COUNTIF(A1_Individu_Data_Keadaan_SDMK!A$4:A$149931,B31)</f>
        <v>0</v>
      </c>
      <c r="O31" s="312">
        <f t="shared" si="3"/>
        <v>0</v>
      </c>
      <c r="P31" s="421" t="str">
        <f t="shared" si="4"/>
        <v>Berkurang</v>
      </c>
    </row>
    <row r="32" spans="1:16" hidden="1">
      <c r="A32" s="7">
        <v>30</v>
      </c>
      <c r="B32" s="347" t="s">
        <v>12411</v>
      </c>
      <c r="C32" s="347" t="s">
        <v>12412</v>
      </c>
      <c r="D32" s="347" t="s">
        <v>636</v>
      </c>
      <c r="E32" s="347" t="s">
        <v>637</v>
      </c>
      <c r="F32" s="347" t="s">
        <v>12201</v>
      </c>
      <c r="G32" s="347">
        <v>33</v>
      </c>
      <c r="H32" s="347">
        <v>3329</v>
      </c>
      <c r="I32" s="347" t="s">
        <v>268</v>
      </c>
      <c r="J32" s="347">
        <v>170</v>
      </c>
      <c r="K32" s="367" t="str">
        <f>VLOOKUP(G32,'01_MASTER_KODE_WILAYAH'!H$1437:I$1470,2,FALSE)</f>
        <v>JAWA TENGAH</v>
      </c>
      <c r="L32" s="368" t="str">
        <f>VLOOKUP(H32,'01_MASTER_KODE_WILAYAH'!D$5:F$1353,3,FALSE)</f>
        <v>BREBES</v>
      </c>
      <c r="M32" s="428" t="str">
        <f t="shared" si="0"/>
        <v>Pemerintah</v>
      </c>
      <c r="N32" s="312">
        <f>COUNTIF(A1_Individu_Data_Keadaan_SDMK!A$4:A$149931,B32)</f>
        <v>0</v>
      </c>
      <c r="O32" s="312">
        <f t="shared" si="3"/>
        <v>0</v>
      </c>
      <c r="P32" s="421" t="str">
        <f t="shared" si="4"/>
        <v>Berkurang</v>
      </c>
    </row>
    <row r="33" spans="1:16" hidden="1">
      <c r="A33" s="7">
        <v>31</v>
      </c>
      <c r="B33" s="347" t="s">
        <v>12413</v>
      </c>
      <c r="C33" s="347" t="s">
        <v>12414</v>
      </c>
      <c r="D33" s="347" t="s">
        <v>636</v>
      </c>
      <c r="E33" s="347" t="s">
        <v>637</v>
      </c>
      <c r="F33" s="347" t="s">
        <v>12202</v>
      </c>
      <c r="G33" s="347">
        <v>33</v>
      </c>
      <c r="H33" s="347">
        <v>3371</v>
      </c>
      <c r="I33" s="347" t="s">
        <v>268</v>
      </c>
      <c r="J33" s="347">
        <v>64</v>
      </c>
      <c r="K33" s="367" t="str">
        <f>VLOOKUP(G33,'01_MASTER_KODE_WILAYAH'!H$1437:I$1470,2,FALSE)</f>
        <v>JAWA TENGAH</v>
      </c>
      <c r="L33" s="368" t="str">
        <f>VLOOKUP(H33,'01_MASTER_KODE_WILAYAH'!D$5:F$1353,3,FALSE)</f>
        <v>KOTA MAGELANG</v>
      </c>
      <c r="M33" s="428" t="str">
        <f t="shared" si="0"/>
        <v>Pemerintah</v>
      </c>
      <c r="N33" s="312">
        <f>COUNTIF(A1_Individu_Data_Keadaan_SDMK!A$4:A$149931,B33)</f>
        <v>0</v>
      </c>
      <c r="O33" s="312">
        <f t="shared" si="3"/>
        <v>0</v>
      </c>
      <c r="P33" s="421" t="str">
        <f t="shared" si="4"/>
        <v>Berkurang</v>
      </c>
    </row>
    <row r="34" spans="1:16" hidden="1">
      <c r="A34" s="7">
        <v>32</v>
      </c>
      <c r="B34" s="347" t="s">
        <v>12415</v>
      </c>
      <c r="C34" s="347" t="s">
        <v>12416</v>
      </c>
      <c r="D34" s="347" t="s">
        <v>636</v>
      </c>
      <c r="E34" s="347" t="s">
        <v>637</v>
      </c>
      <c r="F34" s="347" t="s">
        <v>12202</v>
      </c>
      <c r="G34" s="347">
        <v>33</v>
      </c>
      <c r="H34" s="347">
        <v>3372</v>
      </c>
      <c r="I34" s="347" t="s">
        <v>268</v>
      </c>
      <c r="J34" s="347">
        <v>98</v>
      </c>
      <c r="K34" s="367" t="str">
        <f>VLOOKUP(G34,'01_MASTER_KODE_WILAYAH'!H$1437:I$1470,2,FALSE)</f>
        <v>JAWA TENGAH</v>
      </c>
      <c r="L34" s="368" t="str">
        <f>VLOOKUP(H34,'01_MASTER_KODE_WILAYAH'!D$5:F$1353,3,FALSE)</f>
        <v>KOTA SURAKARTA</v>
      </c>
      <c r="M34" s="428" t="str">
        <f t="shared" si="0"/>
        <v>Pemerintah</v>
      </c>
      <c r="N34" s="312">
        <f>COUNTIF(A1_Individu_Data_Keadaan_SDMK!A$4:A$149931,B34)</f>
        <v>0</v>
      </c>
      <c r="O34" s="312">
        <f t="shared" si="3"/>
        <v>0</v>
      </c>
      <c r="P34" s="421" t="str">
        <f t="shared" si="4"/>
        <v>Berkurang</v>
      </c>
    </row>
    <row r="35" spans="1:16" hidden="1">
      <c r="A35" s="7">
        <v>33</v>
      </c>
      <c r="B35" s="347" t="s">
        <v>12417</v>
      </c>
      <c r="C35" s="347" t="s">
        <v>12418</v>
      </c>
      <c r="D35" s="347" t="s">
        <v>636</v>
      </c>
      <c r="E35" s="347" t="s">
        <v>637</v>
      </c>
      <c r="F35" s="347" t="s">
        <v>12202</v>
      </c>
      <c r="G35" s="347">
        <v>33</v>
      </c>
      <c r="H35" s="347">
        <v>3373</v>
      </c>
      <c r="I35" s="347" t="s">
        <v>268</v>
      </c>
      <c r="J35" s="347">
        <v>122</v>
      </c>
      <c r="K35" s="367" t="str">
        <f>VLOOKUP(G35,'01_MASTER_KODE_WILAYAH'!H$1437:I$1470,2,FALSE)</f>
        <v>JAWA TENGAH</v>
      </c>
      <c r="L35" s="368" t="str">
        <f>VLOOKUP(H35,'01_MASTER_KODE_WILAYAH'!D$5:F$1353,3,FALSE)</f>
        <v>KOTA SALATIGA</v>
      </c>
      <c r="M35" s="428" t="str">
        <f t="shared" ref="M35:M66" si="5">LEFT(F35,10)</f>
        <v>Pemerintah</v>
      </c>
      <c r="N35" s="312">
        <f>COUNTIF(A1_Individu_Data_Keadaan_SDMK!A$4:A$149931,B35)</f>
        <v>0</v>
      </c>
      <c r="O35" s="312">
        <f t="shared" si="3"/>
        <v>0</v>
      </c>
      <c r="P35" s="421" t="str">
        <f t="shared" si="4"/>
        <v>Berkurang</v>
      </c>
    </row>
    <row r="36" spans="1:16" hidden="1">
      <c r="A36" s="7">
        <v>34</v>
      </c>
      <c r="B36" s="347" t="s">
        <v>12419</v>
      </c>
      <c r="C36" s="347" t="s">
        <v>12420</v>
      </c>
      <c r="D36" s="347" t="s">
        <v>636</v>
      </c>
      <c r="E36" s="347" t="s">
        <v>637</v>
      </c>
      <c r="F36" s="347" t="s">
        <v>12202</v>
      </c>
      <c r="G36" s="347">
        <v>33</v>
      </c>
      <c r="H36" s="347">
        <v>3374</v>
      </c>
      <c r="I36" s="347" t="s">
        <v>268</v>
      </c>
      <c r="J36" s="347">
        <v>121</v>
      </c>
      <c r="K36" s="367" t="str">
        <f>VLOOKUP(G36,'01_MASTER_KODE_WILAYAH'!H$1437:I$1470,2,FALSE)</f>
        <v>JAWA TENGAH</v>
      </c>
      <c r="L36" s="368" t="str">
        <f>VLOOKUP(H36,'01_MASTER_KODE_WILAYAH'!D$5:F$1353,3,FALSE)</f>
        <v>KOTA SEMARANG</v>
      </c>
      <c r="M36" s="428" t="str">
        <f t="shared" si="5"/>
        <v>Pemerintah</v>
      </c>
      <c r="N36" s="312">
        <f>COUNTIF(A1_Individu_Data_Keadaan_SDMK!A$4:A$149931,B36)</f>
        <v>0</v>
      </c>
      <c r="O36" s="312">
        <f t="shared" si="3"/>
        <v>0</v>
      </c>
      <c r="P36" s="421" t="str">
        <f t="shared" si="4"/>
        <v>Berkurang</v>
      </c>
    </row>
    <row r="37" spans="1:16" hidden="1">
      <c r="A37" s="7">
        <v>35</v>
      </c>
      <c r="B37" s="347" t="s">
        <v>12421</v>
      </c>
      <c r="C37" s="347" t="s">
        <v>12422</v>
      </c>
      <c r="D37" s="347" t="s">
        <v>636</v>
      </c>
      <c r="E37" s="347" t="s">
        <v>637</v>
      </c>
      <c r="F37" s="347" t="s">
        <v>12202</v>
      </c>
      <c r="G37" s="347">
        <v>33</v>
      </c>
      <c r="H37" s="347">
        <v>3375</v>
      </c>
      <c r="I37" s="347" t="s">
        <v>268</v>
      </c>
      <c r="J37" s="347">
        <v>0</v>
      </c>
      <c r="K37" s="367" t="str">
        <f>VLOOKUP(G37,'01_MASTER_KODE_WILAYAH'!H$1437:I$1470,2,FALSE)</f>
        <v>JAWA TENGAH</v>
      </c>
      <c r="L37" s="368" t="str">
        <f>VLOOKUP(H37,'01_MASTER_KODE_WILAYAH'!D$5:F$1353,3,FALSE)</f>
        <v>KOTA PEKALONGAN</v>
      </c>
      <c r="M37" s="428" t="str">
        <f t="shared" si="5"/>
        <v>Pemerintah</v>
      </c>
      <c r="N37" s="312">
        <f>COUNTIF(A1_Individu_Data_Keadaan_SDMK!A$4:A$149931,B37)</f>
        <v>0</v>
      </c>
      <c r="O37" s="312">
        <f t="shared" si="3"/>
        <v>0</v>
      </c>
      <c r="P37" s="421" t="str">
        <f t="shared" si="4"/>
        <v>Tetap</v>
      </c>
    </row>
    <row r="38" spans="1:16" hidden="1">
      <c r="A38" s="7">
        <v>36</v>
      </c>
      <c r="B38" s="347" t="s">
        <v>12423</v>
      </c>
      <c r="C38" s="347" t="s">
        <v>12424</v>
      </c>
      <c r="D38" s="347" t="s">
        <v>636</v>
      </c>
      <c r="E38" s="347" t="s">
        <v>637</v>
      </c>
      <c r="F38" s="347" t="s">
        <v>12202</v>
      </c>
      <c r="G38" s="347">
        <v>33</v>
      </c>
      <c r="H38" s="347">
        <v>3376</v>
      </c>
      <c r="I38" s="347" t="s">
        <v>268</v>
      </c>
      <c r="J38" s="347">
        <v>0</v>
      </c>
      <c r="K38" s="367" t="str">
        <f>VLOOKUP(G38,'01_MASTER_KODE_WILAYAH'!H$1437:I$1470,2,FALSE)</f>
        <v>JAWA TENGAH</v>
      </c>
      <c r="L38" s="368" t="str">
        <f>VLOOKUP(H38,'01_MASTER_KODE_WILAYAH'!D$5:F$1353,3,FALSE)</f>
        <v>KOTA TEGAL</v>
      </c>
      <c r="M38" s="428" t="str">
        <f t="shared" si="5"/>
        <v>Pemerintah</v>
      </c>
      <c r="N38" s="312">
        <f>COUNTIF(A1_Individu_Data_Keadaan_SDMK!A$4:A$149931,B38)</f>
        <v>0</v>
      </c>
      <c r="O38" s="312">
        <f t="shared" si="3"/>
        <v>0</v>
      </c>
      <c r="P38" s="421" t="str">
        <f t="shared" si="4"/>
        <v>Tetap</v>
      </c>
    </row>
    <row r="39" spans="1:16" hidden="1">
      <c r="A39" s="7">
        <v>37</v>
      </c>
      <c r="B39" s="347" t="s">
        <v>12425</v>
      </c>
      <c r="C39" s="347" t="s">
        <v>12426</v>
      </c>
      <c r="D39" s="347" t="s">
        <v>267</v>
      </c>
      <c r="E39" s="347" t="s">
        <v>9302</v>
      </c>
      <c r="F39" s="347" t="s">
        <v>12201</v>
      </c>
      <c r="G39" s="347">
        <v>33</v>
      </c>
      <c r="H39" s="347">
        <v>3301</v>
      </c>
      <c r="I39" s="347">
        <v>0</v>
      </c>
      <c r="J39" s="347">
        <v>18</v>
      </c>
      <c r="K39" s="367" t="str">
        <f>VLOOKUP(G39,'01_MASTER_KODE_WILAYAH'!H$1437:I$1470,2,FALSE)</f>
        <v>JAWA TENGAH</v>
      </c>
      <c r="L39" s="368" t="str">
        <f>VLOOKUP(H39,'01_MASTER_KODE_WILAYAH'!D$5:F$1353,3,FALSE)</f>
        <v>CILACAP</v>
      </c>
      <c r="M39" s="428" t="str">
        <f t="shared" si="5"/>
        <v>Pemerintah</v>
      </c>
      <c r="N39" s="312">
        <f>COUNTIF(A1_Individu_Data_Keadaan_SDMK!A$4:A$149931,B39)</f>
        <v>0</v>
      </c>
      <c r="O39" s="312">
        <f t="shared" si="3"/>
        <v>0</v>
      </c>
      <c r="P39" s="421" t="str">
        <f t="shared" si="4"/>
        <v>Berkurang</v>
      </c>
    </row>
    <row r="40" spans="1:16" hidden="1">
      <c r="A40" s="7">
        <v>38</v>
      </c>
      <c r="B40" s="347" t="s">
        <v>12427</v>
      </c>
      <c r="C40" s="347" t="s">
        <v>12428</v>
      </c>
      <c r="D40" s="347" t="s">
        <v>267</v>
      </c>
      <c r="E40" s="347" t="s">
        <v>9301</v>
      </c>
      <c r="F40" s="347" t="s">
        <v>12201</v>
      </c>
      <c r="G40" s="347">
        <v>33</v>
      </c>
      <c r="H40" s="347">
        <v>3301</v>
      </c>
      <c r="I40" s="347">
        <v>0</v>
      </c>
      <c r="J40" s="347">
        <v>55</v>
      </c>
      <c r="K40" s="367" t="str">
        <f>VLOOKUP(G40,'01_MASTER_KODE_WILAYAH'!H$1437:I$1470,2,FALSE)</f>
        <v>JAWA TENGAH</v>
      </c>
      <c r="L40" s="368" t="str">
        <f>VLOOKUP(H40,'01_MASTER_KODE_WILAYAH'!D$5:F$1353,3,FALSE)</f>
        <v>CILACAP</v>
      </c>
      <c r="M40" s="428" t="str">
        <f t="shared" si="5"/>
        <v>Pemerintah</v>
      </c>
      <c r="N40" s="312">
        <f>COUNTIF(A1_Individu_Data_Keadaan_SDMK!A$4:A$149931,B40)</f>
        <v>0</v>
      </c>
      <c r="O40" s="312">
        <f t="shared" si="3"/>
        <v>0</v>
      </c>
      <c r="P40" s="421" t="str">
        <f t="shared" si="4"/>
        <v>Berkurang</v>
      </c>
    </row>
    <row r="41" spans="1:16" hidden="1">
      <c r="A41" s="7">
        <v>39</v>
      </c>
      <c r="B41" s="347" t="s">
        <v>12429</v>
      </c>
      <c r="C41" s="347" t="s">
        <v>12430</v>
      </c>
      <c r="D41" s="347" t="s">
        <v>267</v>
      </c>
      <c r="E41" s="347" t="s">
        <v>9302</v>
      </c>
      <c r="F41" s="347" t="s">
        <v>12201</v>
      </c>
      <c r="G41" s="347">
        <v>33</v>
      </c>
      <c r="H41" s="347">
        <v>3301</v>
      </c>
      <c r="I41" s="347">
        <v>0</v>
      </c>
      <c r="J41" s="347">
        <v>81</v>
      </c>
      <c r="K41" s="367" t="str">
        <f>VLOOKUP(G41,'01_MASTER_KODE_WILAYAH'!H$1437:I$1470,2,FALSE)</f>
        <v>JAWA TENGAH</v>
      </c>
      <c r="L41" s="368" t="str">
        <f>VLOOKUP(H41,'01_MASTER_KODE_WILAYAH'!D$5:F$1353,3,FALSE)</f>
        <v>CILACAP</v>
      </c>
      <c r="M41" s="428" t="str">
        <f t="shared" si="5"/>
        <v>Pemerintah</v>
      </c>
      <c r="N41" s="312">
        <f>COUNTIF(A1_Individu_Data_Keadaan_SDMK!A$4:A$149931,B41)</f>
        <v>0</v>
      </c>
      <c r="O41" s="312">
        <f t="shared" si="3"/>
        <v>0</v>
      </c>
      <c r="P41" s="421" t="str">
        <f t="shared" si="4"/>
        <v>Berkurang</v>
      </c>
    </row>
    <row r="42" spans="1:16" hidden="1">
      <c r="A42" s="7">
        <v>40</v>
      </c>
      <c r="B42" s="347" t="s">
        <v>12431</v>
      </c>
      <c r="C42" s="347" t="s">
        <v>12432</v>
      </c>
      <c r="D42" s="347" t="s">
        <v>267</v>
      </c>
      <c r="E42" s="347" t="s">
        <v>9301</v>
      </c>
      <c r="F42" s="347" t="s">
        <v>12201</v>
      </c>
      <c r="G42" s="347">
        <v>33</v>
      </c>
      <c r="H42" s="347">
        <v>3301</v>
      </c>
      <c r="I42" s="347">
        <v>0</v>
      </c>
      <c r="J42" s="347">
        <v>56</v>
      </c>
      <c r="K42" s="367" t="str">
        <f>VLOOKUP(G42,'01_MASTER_KODE_WILAYAH'!H$1437:I$1470,2,FALSE)</f>
        <v>JAWA TENGAH</v>
      </c>
      <c r="L42" s="368" t="str">
        <f>VLOOKUP(H42,'01_MASTER_KODE_WILAYAH'!D$5:F$1353,3,FALSE)</f>
        <v>CILACAP</v>
      </c>
      <c r="M42" s="428" t="str">
        <f t="shared" si="5"/>
        <v>Pemerintah</v>
      </c>
      <c r="N42" s="312">
        <f>COUNTIF(A1_Individu_Data_Keadaan_SDMK!A$4:A$149931,B42)</f>
        <v>0</v>
      </c>
      <c r="O42" s="312">
        <f t="shared" si="3"/>
        <v>0</v>
      </c>
      <c r="P42" s="421" t="str">
        <f t="shared" si="4"/>
        <v>Berkurang</v>
      </c>
    </row>
    <row r="43" spans="1:16" hidden="1">
      <c r="A43" s="7">
        <v>41</v>
      </c>
      <c r="B43" s="347" t="s">
        <v>12433</v>
      </c>
      <c r="C43" s="347" t="s">
        <v>12434</v>
      </c>
      <c r="D43" s="347" t="s">
        <v>267</v>
      </c>
      <c r="E43" s="347" t="s">
        <v>9301</v>
      </c>
      <c r="F43" s="347" t="s">
        <v>12201</v>
      </c>
      <c r="G43" s="347">
        <v>33</v>
      </c>
      <c r="H43" s="347">
        <v>3301</v>
      </c>
      <c r="I43" s="347">
        <v>0</v>
      </c>
      <c r="J43" s="347">
        <v>108</v>
      </c>
      <c r="K43" s="367" t="str">
        <f>VLOOKUP(G43,'01_MASTER_KODE_WILAYAH'!H$1437:I$1470,2,FALSE)</f>
        <v>JAWA TENGAH</v>
      </c>
      <c r="L43" s="368" t="str">
        <f>VLOOKUP(H43,'01_MASTER_KODE_WILAYAH'!D$5:F$1353,3,FALSE)</f>
        <v>CILACAP</v>
      </c>
      <c r="M43" s="428" t="str">
        <f t="shared" si="5"/>
        <v>Pemerintah</v>
      </c>
      <c r="N43" s="312">
        <f>COUNTIF(A1_Individu_Data_Keadaan_SDMK!A$4:A$149931,B43)</f>
        <v>0</v>
      </c>
      <c r="O43" s="312">
        <f t="shared" si="3"/>
        <v>0</v>
      </c>
      <c r="P43" s="421" t="str">
        <f t="shared" si="4"/>
        <v>Berkurang</v>
      </c>
    </row>
    <row r="44" spans="1:16" hidden="1">
      <c r="A44" s="7">
        <v>42</v>
      </c>
      <c r="B44" s="347" t="s">
        <v>12435</v>
      </c>
      <c r="C44" s="347" t="s">
        <v>12436</v>
      </c>
      <c r="D44" s="347" t="s">
        <v>267</v>
      </c>
      <c r="E44" s="347" t="s">
        <v>9301</v>
      </c>
      <c r="F44" s="347" t="s">
        <v>12201</v>
      </c>
      <c r="G44" s="347">
        <v>33</v>
      </c>
      <c r="H44" s="347">
        <v>3301</v>
      </c>
      <c r="I44" s="347">
        <v>0</v>
      </c>
      <c r="J44" s="347">
        <v>65</v>
      </c>
      <c r="K44" s="367" t="str">
        <f>VLOOKUP(G44,'01_MASTER_KODE_WILAYAH'!H$1437:I$1470,2,FALSE)</f>
        <v>JAWA TENGAH</v>
      </c>
      <c r="L44" s="368" t="str">
        <f>VLOOKUP(H44,'01_MASTER_KODE_WILAYAH'!D$5:F$1353,3,FALSE)</f>
        <v>CILACAP</v>
      </c>
      <c r="M44" s="428" t="str">
        <f t="shared" si="5"/>
        <v>Pemerintah</v>
      </c>
      <c r="N44" s="312">
        <f>COUNTIF(A1_Individu_Data_Keadaan_SDMK!A$4:A$149931,B44)</f>
        <v>0</v>
      </c>
      <c r="O44" s="312">
        <f t="shared" si="3"/>
        <v>0</v>
      </c>
      <c r="P44" s="421" t="str">
        <f t="shared" si="4"/>
        <v>Berkurang</v>
      </c>
    </row>
    <row r="45" spans="1:16" hidden="1">
      <c r="A45" s="7">
        <v>43</v>
      </c>
      <c r="B45" s="347" t="s">
        <v>12437</v>
      </c>
      <c r="C45" s="347" t="s">
        <v>12438</v>
      </c>
      <c r="D45" s="347" t="s">
        <v>267</v>
      </c>
      <c r="E45" s="347" t="s">
        <v>9302</v>
      </c>
      <c r="F45" s="347" t="s">
        <v>12201</v>
      </c>
      <c r="G45" s="347">
        <v>33</v>
      </c>
      <c r="H45" s="347">
        <v>3301</v>
      </c>
      <c r="I45" s="347">
        <v>0</v>
      </c>
      <c r="J45" s="347">
        <v>56</v>
      </c>
      <c r="K45" s="367" t="str">
        <f>VLOOKUP(G45,'01_MASTER_KODE_WILAYAH'!H$1437:I$1470,2,FALSE)</f>
        <v>JAWA TENGAH</v>
      </c>
      <c r="L45" s="368" t="str">
        <f>VLOOKUP(H45,'01_MASTER_KODE_WILAYAH'!D$5:F$1353,3,FALSE)</f>
        <v>CILACAP</v>
      </c>
      <c r="M45" s="428" t="str">
        <f t="shared" si="5"/>
        <v>Pemerintah</v>
      </c>
      <c r="N45" s="312">
        <f>COUNTIF(A1_Individu_Data_Keadaan_SDMK!A$4:A$149931,B45)</f>
        <v>0</v>
      </c>
      <c r="O45" s="312">
        <f t="shared" si="3"/>
        <v>0</v>
      </c>
      <c r="P45" s="421" t="str">
        <f t="shared" si="4"/>
        <v>Berkurang</v>
      </c>
    </row>
    <row r="46" spans="1:16" hidden="1">
      <c r="A46" s="7">
        <v>44</v>
      </c>
      <c r="B46" s="347" t="s">
        <v>12439</v>
      </c>
      <c r="C46" s="347" t="s">
        <v>12440</v>
      </c>
      <c r="D46" s="347" t="s">
        <v>267</v>
      </c>
      <c r="E46" s="347" t="s">
        <v>9301</v>
      </c>
      <c r="F46" s="347" t="s">
        <v>12201</v>
      </c>
      <c r="G46" s="347">
        <v>33</v>
      </c>
      <c r="H46" s="347">
        <v>3301</v>
      </c>
      <c r="I46" s="347">
        <v>0</v>
      </c>
      <c r="J46" s="347">
        <v>69</v>
      </c>
      <c r="K46" s="367" t="str">
        <f>VLOOKUP(G46,'01_MASTER_KODE_WILAYAH'!H$1437:I$1470,2,FALSE)</f>
        <v>JAWA TENGAH</v>
      </c>
      <c r="L46" s="368" t="str">
        <f>VLOOKUP(H46,'01_MASTER_KODE_WILAYAH'!D$5:F$1353,3,FALSE)</f>
        <v>CILACAP</v>
      </c>
      <c r="M46" s="428" t="str">
        <f t="shared" si="5"/>
        <v>Pemerintah</v>
      </c>
      <c r="N46" s="312">
        <f>COUNTIF(A1_Individu_Data_Keadaan_SDMK!A$4:A$149931,B46)</f>
        <v>0</v>
      </c>
      <c r="O46" s="312">
        <f t="shared" si="3"/>
        <v>0</v>
      </c>
      <c r="P46" s="421" t="str">
        <f t="shared" si="4"/>
        <v>Berkurang</v>
      </c>
    </row>
    <row r="47" spans="1:16" hidden="1">
      <c r="A47" s="7">
        <v>45</v>
      </c>
      <c r="B47" s="347" t="s">
        <v>12441</v>
      </c>
      <c r="C47" s="347" t="s">
        <v>12442</v>
      </c>
      <c r="D47" s="347" t="s">
        <v>267</v>
      </c>
      <c r="E47" s="347" t="s">
        <v>9302</v>
      </c>
      <c r="F47" s="347" t="s">
        <v>12201</v>
      </c>
      <c r="G47" s="347">
        <v>33</v>
      </c>
      <c r="H47" s="347">
        <v>3301</v>
      </c>
      <c r="I47" s="347">
        <v>0</v>
      </c>
      <c r="J47" s="347">
        <v>72</v>
      </c>
      <c r="K47" s="367" t="str">
        <f>VLOOKUP(G47,'01_MASTER_KODE_WILAYAH'!H$1437:I$1470,2,FALSE)</f>
        <v>JAWA TENGAH</v>
      </c>
      <c r="L47" s="368" t="str">
        <f>VLOOKUP(H47,'01_MASTER_KODE_WILAYAH'!D$5:F$1353,3,FALSE)</f>
        <v>CILACAP</v>
      </c>
      <c r="M47" s="428" t="str">
        <f t="shared" si="5"/>
        <v>Pemerintah</v>
      </c>
      <c r="N47" s="312">
        <f>COUNTIF(A1_Individu_Data_Keadaan_SDMK!A$4:A$149931,B47)</f>
        <v>0</v>
      </c>
      <c r="O47" s="312">
        <f t="shared" si="3"/>
        <v>0</v>
      </c>
      <c r="P47" s="421" t="str">
        <f t="shared" si="4"/>
        <v>Berkurang</v>
      </c>
    </row>
    <row r="48" spans="1:16" hidden="1">
      <c r="A48" s="7">
        <v>46</v>
      </c>
      <c r="B48" s="347" t="s">
        <v>12443</v>
      </c>
      <c r="C48" s="347" t="s">
        <v>12444</v>
      </c>
      <c r="D48" s="347" t="s">
        <v>267</v>
      </c>
      <c r="E48" s="347" t="s">
        <v>9301</v>
      </c>
      <c r="F48" s="347" t="s">
        <v>12201</v>
      </c>
      <c r="G48" s="347">
        <v>33</v>
      </c>
      <c r="H48" s="347">
        <v>3301</v>
      </c>
      <c r="I48" s="347">
        <v>0</v>
      </c>
      <c r="J48" s="347">
        <v>54</v>
      </c>
      <c r="K48" s="367" t="str">
        <f>VLOOKUP(G48,'01_MASTER_KODE_WILAYAH'!H$1437:I$1470,2,FALSE)</f>
        <v>JAWA TENGAH</v>
      </c>
      <c r="L48" s="368" t="str">
        <f>VLOOKUP(H48,'01_MASTER_KODE_WILAYAH'!D$5:F$1353,3,FALSE)</f>
        <v>CILACAP</v>
      </c>
      <c r="M48" s="428" t="str">
        <f t="shared" si="5"/>
        <v>Pemerintah</v>
      </c>
      <c r="N48" s="312">
        <f>COUNTIF(A1_Individu_Data_Keadaan_SDMK!A$4:A$149931,B48)</f>
        <v>0</v>
      </c>
      <c r="O48" s="312">
        <f t="shared" si="3"/>
        <v>0</v>
      </c>
      <c r="P48" s="421" t="str">
        <f t="shared" si="4"/>
        <v>Berkurang</v>
      </c>
    </row>
    <row r="49" spans="1:16" hidden="1">
      <c r="A49" s="7">
        <v>47</v>
      </c>
      <c r="B49" s="347" t="s">
        <v>12445</v>
      </c>
      <c r="C49" s="347" t="s">
        <v>12446</v>
      </c>
      <c r="D49" s="347" t="s">
        <v>267</v>
      </c>
      <c r="E49" s="347" t="s">
        <v>9302</v>
      </c>
      <c r="F49" s="347" t="s">
        <v>12201</v>
      </c>
      <c r="G49" s="347">
        <v>33</v>
      </c>
      <c r="H49" s="347">
        <v>3301</v>
      </c>
      <c r="I49" s="347">
        <v>0</v>
      </c>
      <c r="J49" s="347">
        <v>97</v>
      </c>
      <c r="K49" s="367" t="str">
        <f>VLOOKUP(G49,'01_MASTER_KODE_WILAYAH'!H$1437:I$1470,2,FALSE)</f>
        <v>JAWA TENGAH</v>
      </c>
      <c r="L49" s="368" t="str">
        <f>VLOOKUP(H49,'01_MASTER_KODE_WILAYAH'!D$5:F$1353,3,FALSE)</f>
        <v>CILACAP</v>
      </c>
      <c r="M49" s="428" t="str">
        <f t="shared" si="5"/>
        <v>Pemerintah</v>
      </c>
      <c r="N49" s="312">
        <f>COUNTIF(A1_Individu_Data_Keadaan_SDMK!A$4:A$149931,B49)</f>
        <v>0</v>
      </c>
      <c r="O49" s="312">
        <f t="shared" si="3"/>
        <v>0</v>
      </c>
      <c r="P49" s="421" t="str">
        <f t="shared" si="4"/>
        <v>Berkurang</v>
      </c>
    </row>
    <row r="50" spans="1:16" hidden="1">
      <c r="A50" s="7">
        <v>48</v>
      </c>
      <c r="B50" s="347" t="s">
        <v>12447</v>
      </c>
      <c r="C50" s="347" t="s">
        <v>12448</v>
      </c>
      <c r="D50" s="347" t="s">
        <v>267</v>
      </c>
      <c r="E50" s="347" t="s">
        <v>9302</v>
      </c>
      <c r="F50" s="347" t="s">
        <v>12201</v>
      </c>
      <c r="G50" s="347">
        <v>33</v>
      </c>
      <c r="H50" s="347">
        <v>3301</v>
      </c>
      <c r="I50" s="347">
        <v>0</v>
      </c>
      <c r="J50" s="347">
        <v>84</v>
      </c>
      <c r="K50" s="367" t="str">
        <f>VLOOKUP(G50,'01_MASTER_KODE_WILAYAH'!H$1437:I$1470,2,FALSE)</f>
        <v>JAWA TENGAH</v>
      </c>
      <c r="L50" s="368" t="str">
        <f>VLOOKUP(H50,'01_MASTER_KODE_WILAYAH'!D$5:F$1353,3,FALSE)</f>
        <v>CILACAP</v>
      </c>
      <c r="M50" s="428" t="str">
        <f t="shared" si="5"/>
        <v>Pemerintah</v>
      </c>
      <c r="N50" s="312">
        <f>COUNTIF(A1_Individu_Data_Keadaan_SDMK!A$4:A$149931,B50)</f>
        <v>0</v>
      </c>
      <c r="O50" s="312">
        <f t="shared" si="3"/>
        <v>0</v>
      </c>
      <c r="P50" s="421" t="str">
        <f t="shared" si="4"/>
        <v>Berkurang</v>
      </c>
    </row>
    <row r="51" spans="1:16" hidden="1">
      <c r="A51" s="7">
        <v>49</v>
      </c>
      <c r="B51" s="347" t="s">
        <v>12449</v>
      </c>
      <c r="C51" s="347" t="s">
        <v>12450</v>
      </c>
      <c r="D51" s="347" t="s">
        <v>267</v>
      </c>
      <c r="E51" s="347" t="s">
        <v>9301</v>
      </c>
      <c r="F51" s="347" t="s">
        <v>12201</v>
      </c>
      <c r="G51" s="347">
        <v>33</v>
      </c>
      <c r="H51" s="347">
        <v>3301</v>
      </c>
      <c r="I51" s="347">
        <v>0</v>
      </c>
      <c r="J51" s="347">
        <v>88</v>
      </c>
      <c r="K51" s="367" t="str">
        <f>VLOOKUP(G51,'01_MASTER_KODE_WILAYAH'!H$1437:I$1470,2,FALSE)</f>
        <v>JAWA TENGAH</v>
      </c>
      <c r="L51" s="368" t="str">
        <f>VLOOKUP(H51,'01_MASTER_KODE_WILAYAH'!D$5:F$1353,3,FALSE)</f>
        <v>CILACAP</v>
      </c>
      <c r="M51" s="428" t="str">
        <f t="shared" si="5"/>
        <v>Pemerintah</v>
      </c>
      <c r="N51" s="312">
        <f>COUNTIF(A1_Individu_Data_Keadaan_SDMK!A$4:A$149931,B51)</f>
        <v>0</v>
      </c>
      <c r="O51" s="312">
        <f t="shared" si="3"/>
        <v>0</v>
      </c>
      <c r="P51" s="421" t="str">
        <f t="shared" si="4"/>
        <v>Berkurang</v>
      </c>
    </row>
    <row r="52" spans="1:16" hidden="1">
      <c r="A52" s="7">
        <v>50</v>
      </c>
      <c r="B52" s="347" t="s">
        <v>12451</v>
      </c>
      <c r="C52" s="347" t="s">
        <v>12452</v>
      </c>
      <c r="D52" s="347" t="s">
        <v>267</v>
      </c>
      <c r="E52" s="347" t="s">
        <v>9301</v>
      </c>
      <c r="F52" s="347" t="s">
        <v>12201</v>
      </c>
      <c r="G52" s="347">
        <v>33</v>
      </c>
      <c r="H52" s="347">
        <v>3301</v>
      </c>
      <c r="I52" s="347">
        <v>0</v>
      </c>
      <c r="J52" s="347">
        <v>66</v>
      </c>
      <c r="K52" s="367" t="str">
        <f>VLOOKUP(G52,'01_MASTER_KODE_WILAYAH'!H$1437:I$1470,2,FALSE)</f>
        <v>JAWA TENGAH</v>
      </c>
      <c r="L52" s="368" t="str">
        <f>VLOOKUP(H52,'01_MASTER_KODE_WILAYAH'!D$5:F$1353,3,FALSE)</f>
        <v>CILACAP</v>
      </c>
      <c r="M52" s="428" t="str">
        <f t="shared" si="5"/>
        <v>Pemerintah</v>
      </c>
      <c r="N52" s="312">
        <f>COUNTIF(A1_Individu_Data_Keadaan_SDMK!A$4:A$149931,B52)</f>
        <v>0</v>
      </c>
      <c r="O52" s="312">
        <f t="shared" si="3"/>
        <v>0</v>
      </c>
      <c r="P52" s="421" t="str">
        <f t="shared" si="4"/>
        <v>Berkurang</v>
      </c>
    </row>
    <row r="53" spans="1:16" hidden="1">
      <c r="A53" s="7">
        <v>51</v>
      </c>
      <c r="B53" s="347" t="s">
        <v>12453</v>
      </c>
      <c r="C53" s="347" t="s">
        <v>12454</v>
      </c>
      <c r="D53" s="347" t="s">
        <v>267</v>
      </c>
      <c r="E53" s="347" t="s">
        <v>9302</v>
      </c>
      <c r="F53" s="347" t="s">
        <v>12201</v>
      </c>
      <c r="G53" s="347">
        <v>33</v>
      </c>
      <c r="H53" s="347">
        <v>3301</v>
      </c>
      <c r="I53" s="347">
        <v>0</v>
      </c>
      <c r="J53" s="347">
        <v>112</v>
      </c>
      <c r="K53" s="367" t="str">
        <f>VLOOKUP(G53,'01_MASTER_KODE_WILAYAH'!H$1437:I$1470,2,FALSE)</f>
        <v>JAWA TENGAH</v>
      </c>
      <c r="L53" s="368" t="str">
        <f>VLOOKUP(H53,'01_MASTER_KODE_WILAYAH'!D$5:F$1353,3,FALSE)</f>
        <v>CILACAP</v>
      </c>
      <c r="M53" s="428" t="str">
        <f t="shared" si="5"/>
        <v>Pemerintah</v>
      </c>
      <c r="N53" s="312">
        <f>COUNTIF(A1_Individu_Data_Keadaan_SDMK!A$4:A$149931,B53)</f>
        <v>0</v>
      </c>
      <c r="O53" s="312">
        <f t="shared" si="3"/>
        <v>0</v>
      </c>
      <c r="P53" s="421" t="str">
        <f t="shared" si="4"/>
        <v>Berkurang</v>
      </c>
    </row>
    <row r="54" spans="1:16" hidden="1">
      <c r="A54" s="7">
        <v>52</v>
      </c>
      <c r="B54" s="347" t="s">
        <v>12455</v>
      </c>
      <c r="C54" s="347" t="s">
        <v>12456</v>
      </c>
      <c r="D54" s="347" t="s">
        <v>267</v>
      </c>
      <c r="E54" s="347" t="s">
        <v>9301</v>
      </c>
      <c r="F54" s="347" t="s">
        <v>12201</v>
      </c>
      <c r="G54" s="347">
        <v>33</v>
      </c>
      <c r="H54" s="347">
        <v>3301</v>
      </c>
      <c r="I54" s="347">
        <v>0</v>
      </c>
      <c r="J54" s="347">
        <v>78</v>
      </c>
      <c r="K54" s="367" t="str">
        <f>VLOOKUP(G54,'01_MASTER_KODE_WILAYAH'!H$1437:I$1470,2,FALSE)</f>
        <v>JAWA TENGAH</v>
      </c>
      <c r="L54" s="368" t="str">
        <f>VLOOKUP(H54,'01_MASTER_KODE_WILAYAH'!D$5:F$1353,3,FALSE)</f>
        <v>CILACAP</v>
      </c>
      <c r="M54" s="428" t="str">
        <f t="shared" si="5"/>
        <v>Pemerintah</v>
      </c>
      <c r="N54" s="312">
        <f>COUNTIF(A1_Individu_Data_Keadaan_SDMK!A$4:A$149931,B54)</f>
        <v>0</v>
      </c>
      <c r="O54" s="312">
        <f t="shared" si="3"/>
        <v>0</v>
      </c>
      <c r="P54" s="421" t="str">
        <f t="shared" si="4"/>
        <v>Berkurang</v>
      </c>
    </row>
    <row r="55" spans="1:16" hidden="1">
      <c r="A55" s="7">
        <v>53</v>
      </c>
      <c r="B55" s="347" t="s">
        <v>12457</v>
      </c>
      <c r="C55" s="347" t="s">
        <v>12458</v>
      </c>
      <c r="D55" s="347" t="s">
        <v>267</v>
      </c>
      <c r="E55" s="347" t="s">
        <v>9301</v>
      </c>
      <c r="F55" s="347" t="s">
        <v>12201</v>
      </c>
      <c r="G55" s="347">
        <v>33</v>
      </c>
      <c r="H55" s="347">
        <v>3301</v>
      </c>
      <c r="I55" s="347">
        <v>0</v>
      </c>
      <c r="J55" s="347">
        <v>78</v>
      </c>
      <c r="K55" s="367" t="str">
        <f>VLOOKUP(G55,'01_MASTER_KODE_WILAYAH'!H$1437:I$1470,2,FALSE)</f>
        <v>JAWA TENGAH</v>
      </c>
      <c r="L55" s="368" t="str">
        <f>VLOOKUP(H55,'01_MASTER_KODE_WILAYAH'!D$5:F$1353,3,FALSE)</f>
        <v>CILACAP</v>
      </c>
      <c r="M55" s="428" t="str">
        <f t="shared" si="5"/>
        <v>Pemerintah</v>
      </c>
      <c r="N55" s="312">
        <f>COUNTIF(A1_Individu_Data_Keadaan_SDMK!A$4:A$149931,B55)</f>
        <v>0</v>
      </c>
      <c r="O55" s="312">
        <f t="shared" si="3"/>
        <v>0</v>
      </c>
      <c r="P55" s="421" t="str">
        <f t="shared" si="4"/>
        <v>Berkurang</v>
      </c>
    </row>
    <row r="56" spans="1:16" hidden="1">
      <c r="A56" s="7">
        <v>54</v>
      </c>
      <c r="B56" s="347" t="s">
        <v>12459</v>
      </c>
      <c r="C56" s="347" t="s">
        <v>12460</v>
      </c>
      <c r="D56" s="347" t="s">
        <v>267</v>
      </c>
      <c r="E56" s="347" t="s">
        <v>9302</v>
      </c>
      <c r="F56" s="347" t="s">
        <v>12201</v>
      </c>
      <c r="G56" s="347">
        <v>33</v>
      </c>
      <c r="H56" s="347">
        <v>3301</v>
      </c>
      <c r="I56" s="347">
        <v>0</v>
      </c>
      <c r="J56" s="347">
        <v>86</v>
      </c>
      <c r="K56" s="367" t="str">
        <f>VLOOKUP(G56,'01_MASTER_KODE_WILAYAH'!H$1437:I$1470,2,FALSE)</f>
        <v>JAWA TENGAH</v>
      </c>
      <c r="L56" s="368" t="str">
        <f>VLOOKUP(H56,'01_MASTER_KODE_WILAYAH'!D$5:F$1353,3,FALSE)</f>
        <v>CILACAP</v>
      </c>
      <c r="M56" s="428" t="str">
        <f t="shared" si="5"/>
        <v>Pemerintah</v>
      </c>
      <c r="N56" s="312">
        <f>COUNTIF(A1_Individu_Data_Keadaan_SDMK!A$4:A$149931,B56)</f>
        <v>0</v>
      </c>
      <c r="O56" s="312">
        <f t="shared" si="3"/>
        <v>0</v>
      </c>
      <c r="P56" s="421" t="str">
        <f t="shared" si="4"/>
        <v>Berkurang</v>
      </c>
    </row>
    <row r="57" spans="1:16" hidden="1">
      <c r="A57" s="7">
        <v>55</v>
      </c>
      <c r="B57" s="347" t="s">
        <v>12461</v>
      </c>
      <c r="C57" s="347" t="s">
        <v>12462</v>
      </c>
      <c r="D57" s="347" t="s">
        <v>267</v>
      </c>
      <c r="E57" s="347" t="s">
        <v>9301</v>
      </c>
      <c r="F57" s="347" t="s">
        <v>12201</v>
      </c>
      <c r="G57" s="347">
        <v>33</v>
      </c>
      <c r="H57" s="347">
        <v>3301</v>
      </c>
      <c r="I57" s="347">
        <v>0</v>
      </c>
      <c r="J57" s="347">
        <v>57</v>
      </c>
      <c r="K57" s="367" t="str">
        <f>VLOOKUP(G57,'01_MASTER_KODE_WILAYAH'!H$1437:I$1470,2,FALSE)</f>
        <v>JAWA TENGAH</v>
      </c>
      <c r="L57" s="368" t="str">
        <f>VLOOKUP(H57,'01_MASTER_KODE_WILAYAH'!D$5:F$1353,3,FALSE)</f>
        <v>CILACAP</v>
      </c>
      <c r="M57" s="428" t="str">
        <f t="shared" si="5"/>
        <v>Pemerintah</v>
      </c>
      <c r="N57" s="312">
        <f>COUNTIF(A1_Individu_Data_Keadaan_SDMK!A$4:A$149931,B57)</f>
        <v>0</v>
      </c>
      <c r="O57" s="312">
        <f t="shared" si="3"/>
        <v>0</v>
      </c>
      <c r="P57" s="421" t="str">
        <f t="shared" si="4"/>
        <v>Berkurang</v>
      </c>
    </row>
    <row r="58" spans="1:16" hidden="1">
      <c r="A58" s="7">
        <v>56</v>
      </c>
      <c r="B58" s="347" t="s">
        <v>12463</v>
      </c>
      <c r="C58" s="347" t="s">
        <v>12464</v>
      </c>
      <c r="D58" s="347" t="s">
        <v>267</v>
      </c>
      <c r="E58" s="347" t="s">
        <v>9301</v>
      </c>
      <c r="F58" s="347" t="s">
        <v>12201</v>
      </c>
      <c r="G58" s="347">
        <v>33</v>
      </c>
      <c r="H58" s="347">
        <v>3301</v>
      </c>
      <c r="I58" s="347">
        <v>0</v>
      </c>
      <c r="J58" s="347">
        <v>68</v>
      </c>
      <c r="K58" s="367" t="str">
        <f>VLOOKUP(G58,'01_MASTER_KODE_WILAYAH'!H$1437:I$1470,2,FALSE)</f>
        <v>JAWA TENGAH</v>
      </c>
      <c r="L58" s="368" t="str">
        <f>VLOOKUP(H58,'01_MASTER_KODE_WILAYAH'!D$5:F$1353,3,FALSE)</f>
        <v>CILACAP</v>
      </c>
      <c r="M58" s="428" t="str">
        <f t="shared" si="5"/>
        <v>Pemerintah</v>
      </c>
      <c r="N58" s="312">
        <f>COUNTIF(A1_Individu_Data_Keadaan_SDMK!A$4:A$149931,B58)</f>
        <v>0</v>
      </c>
      <c r="O58" s="312">
        <f t="shared" si="3"/>
        <v>0</v>
      </c>
      <c r="P58" s="421" t="str">
        <f t="shared" si="4"/>
        <v>Berkurang</v>
      </c>
    </row>
    <row r="59" spans="1:16" hidden="1">
      <c r="A59" s="7">
        <v>57</v>
      </c>
      <c r="B59" s="347" t="s">
        <v>12465</v>
      </c>
      <c r="C59" s="347" t="s">
        <v>12466</v>
      </c>
      <c r="D59" s="347" t="s">
        <v>267</v>
      </c>
      <c r="E59" s="347" t="s">
        <v>9301</v>
      </c>
      <c r="F59" s="347" t="s">
        <v>12201</v>
      </c>
      <c r="G59" s="347">
        <v>33</v>
      </c>
      <c r="H59" s="347">
        <v>3301</v>
      </c>
      <c r="I59" s="347">
        <v>0</v>
      </c>
      <c r="J59" s="347">
        <v>40</v>
      </c>
      <c r="K59" s="367" t="str">
        <f>VLOOKUP(G59,'01_MASTER_KODE_WILAYAH'!H$1437:I$1470,2,FALSE)</f>
        <v>JAWA TENGAH</v>
      </c>
      <c r="L59" s="368" t="str">
        <f>VLOOKUP(H59,'01_MASTER_KODE_WILAYAH'!D$5:F$1353,3,FALSE)</f>
        <v>CILACAP</v>
      </c>
      <c r="M59" s="428" t="str">
        <f t="shared" si="5"/>
        <v>Pemerintah</v>
      </c>
      <c r="N59" s="312">
        <f>COUNTIF(A1_Individu_Data_Keadaan_SDMK!A$4:A$149931,B59)</f>
        <v>0</v>
      </c>
      <c r="O59" s="312">
        <f t="shared" si="3"/>
        <v>0</v>
      </c>
      <c r="P59" s="421" t="str">
        <f t="shared" si="4"/>
        <v>Berkurang</v>
      </c>
    </row>
    <row r="60" spans="1:16" hidden="1">
      <c r="A60" s="7">
        <v>58</v>
      </c>
      <c r="B60" s="347" t="s">
        <v>12467</v>
      </c>
      <c r="C60" s="347" t="s">
        <v>12468</v>
      </c>
      <c r="D60" s="347" t="s">
        <v>267</v>
      </c>
      <c r="E60" s="347" t="s">
        <v>9301</v>
      </c>
      <c r="F60" s="347" t="s">
        <v>12201</v>
      </c>
      <c r="G60" s="347">
        <v>33</v>
      </c>
      <c r="H60" s="347">
        <v>3301</v>
      </c>
      <c r="I60" s="347">
        <v>0</v>
      </c>
      <c r="J60" s="347">
        <v>82</v>
      </c>
      <c r="K60" s="367" t="str">
        <f>VLOOKUP(G60,'01_MASTER_KODE_WILAYAH'!H$1437:I$1470,2,FALSE)</f>
        <v>JAWA TENGAH</v>
      </c>
      <c r="L60" s="368" t="str">
        <f>VLOOKUP(H60,'01_MASTER_KODE_WILAYAH'!D$5:F$1353,3,FALSE)</f>
        <v>CILACAP</v>
      </c>
      <c r="M60" s="428" t="str">
        <f t="shared" si="5"/>
        <v>Pemerintah</v>
      </c>
      <c r="N60" s="312">
        <f>COUNTIF(A1_Individu_Data_Keadaan_SDMK!A$4:A$149931,B60)</f>
        <v>0</v>
      </c>
      <c r="O60" s="312">
        <f t="shared" si="3"/>
        <v>0</v>
      </c>
      <c r="P60" s="421" t="str">
        <f t="shared" si="4"/>
        <v>Berkurang</v>
      </c>
    </row>
    <row r="61" spans="1:16" hidden="1">
      <c r="A61" s="7">
        <v>59</v>
      </c>
      <c r="B61" s="347" t="s">
        <v>12469</v>
      </c>
      <c r="C61" s="347" t="s">
        <v>12470</v>
      </c>
      <c r="D61" s="347" t="s">
        <v>267</v>
      </c>
      <c r="E61" s="347" t="s">
        <v>9301</v>
      </c>
      <c r="F61" s="347" t="s">
        <v>12201</v>
      </c>
      <c r="G61" s="347">
        <v>33</v>
      </c>
      <c r="H61" s="347">
        <v>3301</v>
      </c>
      <c r="I61" s="347">
        <v>0</v>
      </c>
      <c r="J61" s="347">
        <v>75</v>
      </c>
      <c r="K61" s="367" t="str">
        <f>VLOOKUP(G61,'01_MASTER_KODE_WILAYAH'!H$1437:I$1470,2,FALSE)</f>
        <v>JAWA TENGAH</v>
      </c>
      <c r="L61" s="368" t="str">
        <f>VLOOKUP(H61,'01_MASTER_KODE_WILAYAH'!D$5:F$1353,3,FALSE)</f>
        <v>CILACAP</v>
      </c>
      <c r="M61" s="428" t="str">
        <f t="shared" si="5"/>
        <v>Pemerintah</v>
      </c>
      <c r="N61" s="312">
        <f>COUNTIF(A1_Individu_Data_Keadaan_SDMK!A$4:A$149931,B61)</f>
        <v>0</v>
      </c>
      <c r="O61" s="312">
        <f t="shared" si="3"/>
        <v>0</v>
      </c>
      <c r="P61" s="421" t="str">
        <f t="shared" si="4"/>
        <v>Berkurang</v>
      </c>
    </row>
    <row r="62" spans="1:16" hidden="1">
      <c r="A62" s="7">
        <v>60</v>
      </c>
      <c r="B62" s="347" t="s">
        <v>12471</v>
      </c>
      <c r="C62" s="347" t="s">
        <v>12472</v>
      </c>
      <c r="D62" s="347" t="s">
        <v>267</v>
      </c>
      <c r="E62" s="347" t="s">
        <v>9302</v>
      </c>
      <c r="F62" s="347" t="s">
        <v>12201</v>
      </c>
      <c r="G62" s="347">
        <v>33</v>
      </c>
      <c r="H62" s="347">
        <v>3301</v>
      </c>
      <c r="I62" s="347">
        <v>0</v>
      </c>
      <c r="J62" s="347">
        <v>106</v>
      </c>
      <c r="K62" s="367" t="str">
        <f>VLOOKUP(G62,'01_MASTER_KODE_WILAYAH'!H$1437:I$1470,2,FALSE)</f>
        <v>JAWA TENGAH</v>
      </c>
      <c r="L62" s="368" t="str">
        <f>VLOOKUP(H62,'01_MASTER_KODE_WILAYAH'!D$5:F$1353,3,FALSE)</f>
        <v>CILACAP</v>
      </c>
      <c r="M62" s="428" t="str">
        <f t="shared" si="5"/>
        <v>Pemerintah</v>
      </c>
      <c r="N62" s="312">
        <f>COUNTIF(A1_Individu_Data_Keadaan_SDMK!A$4:A$149931,B62)</f>
        <v>0</v>
      </c>
      <c r="O62" s="312">
        <f t="shared" si="3"/>
        <v>0</v>
      </c>
      <c r="P62" s="421" t="str">
        <f t="shared" si="4"/>
        <v>Berkurang</v>
      </c>
    </row>
    <row r="63" spans="1:16" hidden="1">
      <c r="A63" s="7">
        <v>61</v>
      </c>
      <c r="B63" s="347" t="s">
        <v>12473</v>
      </c>
      <c r="C63" s="347" t="s">
        <v>12474</v>
      </c>
      <c r="D63" s="347" t="s">
        <v>267</v>
      </c>
      <c r="E63" s="347" t="s">
        <v>9301</v>
      </c>
      <c r="F63" s="347" t="s">
        <v>12201</v>
      </c>
      <c r="G63" s="347">
        <v>33</v>
      </c>
      <c r="H63" s="347">
        <v>3301</v>
      </c>
      <c r="I63" s="347">
        <v>0</v>
      </c>
      <c r="J63" s="347">
        <v>6</v>
      </c>
      <c r="K63" s="367" t="str">
        <f>VLOOKUP(G63,'01_MASTER_KODE_WILAYAH'!H$1437:I$1470,2,FALSE)</f>
        <v>JAWA TENGAH</v>
      </c>
      <c r="L63" s="368" t="str">
        <f>VLOOKUP(H63,'01_MASTER_KODE_WILAYAH'!D$5:F$1353,3,FALSE)</f>
        <v>CILACAP</v>
      </c>
      <c r="M63" s="428" t="str">
        <f t="shared" si="5"/>
        <v>Pemerintah</v>
      </c>
      <c r="N63" s="312">
        <f>COUNTIF(A1_Individu_Data_Keadaan_SDMK!A$4:A$149931,B63)</f>
        <v>0</v>
      </c>
      <c r="O63" s="312">
        <f t="shared" si="3"/>
        <v>0</v>
      </c>
      <c r="P63" s="421" t="str">
        <f t="shared" si="4"/>
        <v>Berkurang</v>
      </c>
    </row>
    <row r="64" spans="1:16" hidden="1">
      <c r="A64" s="7">
        <v>62</v>
      </c>
      <c r="B64" s="347" t="s">
        <v>12475</v>
      </c>
      <c r="C64" s="347" t="s">
        <v>12476</v>
      </c>
      <c r="D64" s="347" t="s">
        <v>267</v>
      </c>
      <c r="E64" s="347" t="s">
        <v>9302</v>
      </c>
      <c r="F64" s="347" t="s">
        <v>12201</v>
      </c>
      <c r="G64" s="347">
        <v>33</v>
      </c>
      <c r="H64" s="347">
        <v>3301</v>
      </c>
      <c r="I64" s="347">
        <v>0</v>
      </c>
      <c r="J64" s="347">
        <v>152</v>
      </c>
      <c r="K64" s="367" t="str">
        <f>VLOOKUP(G64,'01_MASTER_KODE_WILAYAH'!H$1437:I$1470,2,FALSE)</f>
        <v>JAWA TENGAH</v>
      </c>
      <c r="L64" s="368" t="str">
        <f>VLOOKUP(H64,'01_MASTER_KODE_WILAYAH'!D$5:F$1353,3,FALSE)</f>
        <v>CILACAP</v>
      </c>
      <c r="M64" s="428" t="str">
        <f t="shared" si="5"/>
        <v>Pemerintah</v>
      </c>
      <c r="N64" s="312">
        <f>COUNTIF(A1_Individu_Data_Keadaan_SDMK!A$4:A$149931,B64)</f>
        <v>0</v>
      </c>
      <c r="O64" s="312">
        <f t="shared" si="3"/>
        <v>0</v>
      </c>
      <c r="P64" s="421" t="str">
        <f t="shared" si="4"/>
        <v>Berkurang</v>
      </c>
    </row>
    <row r="65" spans="1:16" hidden="1">
      <c r="A65" s="7">
        <v>63</v>
      </c>
      <c r="B65" s="347" t="s">
        <v>12477</v>
      </c>
      <c r="C65" s="347" t="s">
        <v>11954</v>
      </c>
      <c r="D65" s="347" t="s">
        <v>267</v>
      </c>
      <c r="E65" s="347" t="s">
        <v>9302</v>
      </c>
      <c r="F65" s="347" t="s">
        <v>12201</v>
      </c>
      <c r="G65" s="347">
        <v>33</v>
      </c>
      <c r="H65" s="347">
        <v>3301</v>
      </c>
      <c r="I65" s="347">
        <v>0</v>
      </c>
      <c r="J65" s="347">
        <v>76</v>
      </c>
      <c r="K65" s="367" t="str">
        <f>VLOOKUP(G65,'01_MASTER_KODE_WILAYAH'!H$1437:I$1470,2,FALSE)</f>
        <v>JAWA TENGAH</v>
      </c>
      <c r="L65" s="368" t="str">
        <f>VLOOKUP(H65,'01_MASTER_KODE_WILAYAH'!D$5:F$1353,3,FALSE)</f>
        <v>CILACAP</v>
      </c>
      <c r="M65" s="428" t="str">
        <f t="shared" si="5"/>
        <v>Pemerintah</v>
      </c>
      <c r="N65" s="312">
        <f>COUNTIF(A1_Individu_Data_Keadaan_SDMK!A$4:A$149931,B65)</f>
        <v>0</v>
      </c>
      <c r="O65" s="312">
        <f t="shared" si="3"/>
        <v>0</v>
      </c>
      <c r="P65" s="421" t="str">
        <f t="shared" si="4"/>
        <v>Berkurang</v>
      </c>
    </row>
    <row r="66" spans="1:16" hidden="1">
      <c r="A66" s="7">
        <v>64</v>
      </c>
      <c r="B66" s="347" t="s">
        <v>12478</v>
      </c>
      <c r="C66" s="347" t="s">
        <v>12479</v>
      </c>
      <c r="D66" s="347" t="s">
        <v>267</v>
      </c>
      <c r="E66" s="347" t="s">
        <v>9302</v>
      </c>
      <c r="F66" s="347" t="s">
        <v>12201</v>
      </c>
      <c r="G66" s="347">
        <v>33</v>
      </c>
      <c r="H66" s="347">
        <v>3301</v>
      </c>
      <c r="I66" s="347">
        <v>0</v>
      </c>
      <c r="J66" s="347">
        <v>79</v>
      </c>
      <c r="K66" s="367" t="str">
        <f>VLOOKUP(G66,'01_MASTER_KODE_WILAYAH'!H$1437:I$1470,2,FALSE)</f>
        <v>JAWA TENGAH</v>
      </c>
      <c r="L66" s="368" t="str">
        <f>VLOOKUP(H66,'01_MASTER_KODE_WILAYAH'!D$5:F$1353,3,FALSE)</f>
        <v>CILACAP</v>
      </c>
      <c r="M66" s="428" t="str">
        <f t="shared" si="5"/>
        <v>Pemerintah</v>
      </c>
      <c r="N66" s="312">
        <f>COUNTIF(A1_Individu_Data_Keadaan_SDMK!A$4:A$149931,B66)</f>
        <v>0</v>
      </c>
      <c r="O66" s="312">
        <f t="shared" si="3"/>
        <v>0</v>
      </c>
      <c r="P66" s="421" t="str">
        <f t="shared" si="4"/>
        <v>Berkurang</v>
      </c>
    </row>
    <row r="67" spans="1:16" hidden="1">
      <c r="A67" s="7">
        <v>65</v>
      </c>
      <c r="B67" s="347" t="s">
        <v>12480</v>
      </c>
      <c r="C67" s="347" t="s">
        <v>12481</v>
      </c>
      <c r="D67" s="347" t="s">
        <v>267</v>
      </c>
      <c r="E67" s="347" t="s">
        <v>9301</v>
      </c>
      <c r="F67" s="347" t="s">
        <v>12201</v>
      </c>
      <c r="G67" s="347">
        <v>33</v>
      </c>
      <c r="H67" s="347">
        <v>3301</v>
      </c>
      <c r="I67" s="347">
        <v>0</v>
      </c>
      <c r="J67" s="347">
        <v>50</v>
      </c>
      <c r="K67" s="367" t="str">
        <f>VLOOKUP(G67,'01_MASTER_KODE_WILAYAH'!H$1437:I$1470,2,FALSE)</f>
        <v>JAWA TENGAH</v>
      </c>
      <c r="L67" s="368" t="str">
        <f>VLOOKUP(H67,'01_MASTER_KODE_WILAYAH'!D$5:F$1353,3,FALSE)</f>
        <v>CILACAP</v>
      </c>
      <c r="M67" s="428" t="str">
        <f t="shared" ref="M67:M98" si="6">LEFT(F67,10)</f>
        <v>Pemerintah</v>
      </c>
      <c r="N67" s="312">
        <f>COUNTIF(A1_Individu_Data_Keadaan_SDMK!A$4:A$149931,B67)</f>
        <v>0</v>
      </c>
      <c r="O67" s="312">
        <f t="shared" si="3"/>
        <v>0</v>
      </c>
      <c r="P67" s="421" t="str">
        <f t="shared" si="4"/>
        <v>Berkurang</v>
      </c>
    </row>
    <row r="68" spans="1:16" hidden="1">
      <c r="A68" s="7">
        <v>66</v>
      </c>
      <c r="B68" s="347" t="s">
        <v>12482</v>
      </c>
      <c r="C68" s="347" t="s">
        <v>12483</v>
      </c>
      <c r="D68" s="347" t="s">
        <v>267</v>
      </c>
      <c r="E68" s="347" t="s">
        <v>9302</v>
      </c>
      <c r="F68" s="347" t="s">
        <v>12201</v>
      </c>
      <c r="G68" s="347">
        <v>33</v>
      </c>
      <c r="H68" s="347">
        <v>3301</v>
      </c>
      <c r="I68" s="347">
        <v>0</v>
      </c>
      <c r="J68" s="347">
        <v>67</v>
      </c>
      <c r="K68" s="367" t="str">
        <f>VLOOKUP(G68,'01_MASTER_KODE_WILAYAH'!H$1437:I$1470,2,FALSE)</f>
        <v>JAWA TENGAH</v>
      </c>
      <c r="L68" s="368" t="str">
        <f>VLOOKUP(H68,'01_MASTER_KODE_WILAYAH'!D$5:F$1353,3,FALSE)</f>
        <v>CILACAP</v>
      </c>
      <c r="M68" s="428" t="str">
        <f t="shared" si="6"/>
        <v>Pemerintah</v>
      </c>
      <c r="N68" s="312">
        <f>COUNTIF(A1_Individu_Data_Keadaan_SDMK!A$4:A$149931,B68)</f>
        <v>0</v>
      </c>
      <c r="O68" s="312">
        <f t="shared" si="3"/>
        <v>0</v>
      </c>
      <c r="P68" s="421" t="str">
        <f t="shared" si="4"/>
        <v>Berkurang</v>
      </c>
    </row>
    <row r="69" spans="1:16" hidden="1">
      <c r="A69" s="7">
        <v>67</v>
      </c>
      <c r="B69" s="347" t="s">
        <v>12484</v>
      </c>
      <c r="C69" s="347" t="s">
        <v>12485</v>
      </c>
      <c r="D69" s="347" t="s">
        <v>267</v>
      </c>
      <c r="E69" s="347" t="s">
        <v>9302</v>
      </c>
      <c r="F69" s="347" t="s">
        <v>12201</v>
      </c>
      <c r="G69" s="347">
        <v>33</v>
      </c>
      <c r="H69" s="347">
        <v>3301</v>
      </c>
      <c r="I69" s="347">
        <v>0</v>
      </c>
      <c r="J69" s="347">
        <v>72</v>
      </c>
      <c r="K69" s="367" t="str">
        <f>VLOOKUP(G69,'01_MASTER_KODE_WILAYAH'!H$1437:I$1470,2,FALSE)</f>
        <v>JAWA TENGAH</v>
      </c>
      <c r="L69" s="368" t="str">
        <f>VLOOKUP(H69,'01_MASTER_KODE_WILAYAH'!D$5:F$1353,3,FALSE)</f>
        <v>CILACAP</v>
      </c>
      <c r="M69" s="428" t="str">
        <f t="shared" si="6"/>
        <v>Pemerintah</v>
      </c>
      <c r="N69" s="312">
        <f>COUNTIF(A1_Individu_Data_Keadaan_SDMK!A$4:A$149931,B69)</f>
        <v>0</v>
      </c>
      <c r="O69" s="312">
        <f t="shared" si="3"/>
        <v>0</v>
      </c>
      <c r="P69" s="421" t="str">
        <f t="shared" si="4"/>
        <v>Berkurang</v>
      </c>
    </row>
    <row r="70" spans="1:16" hidden="1">
      <c r="A70" s="7">
        <v>68</v>
      </c>
      <c r="B70" s="347" t="s">
        <v>12486</v>
      </c>
      <c r="C70" s="347" t="s">
        <v>12487</v>
      </c>
      <c r="D70" s="347" t="s">
        <v>267</v>
      </c>
      <c r="E70" s="347" t="s">
        <v>9301</v>
      </c>
      <c r="F70" s="347" t="s">
        <v>12201</v>
      </c>
      <c r="G70" s="347">
        <v>33</v>
      </c>
      <c r="H70" s="347">
        <v>3301</v>
      </c>
      <c r="I70" s="347">
        <v>0</v>
      </c>
      <c r="J70" s="347">
        <v>64</v>
      </c>
      <c r="K70" s="367" t="str">
        <f>VLOOKUP(G70,'01_MASTER_KODE_WILAYAH'!H$1437:I$1470,2,FALSE)</f>
        <v>JAWA TENGAH</v>
      </c>
      <c r="L70" s="368" t="str">
        <f>VLOOKUP(H70,'01_MASTER_KODE_WILAYAH'!D$5:F$1353,3,FALSE)</f>
        <v>CILACAP</v>
      </c>
      <c r="M70" s="428" t="str">
        <f t="shared" si="6"/>
        <v>Pemerintah</v>
      </c>
      <c r="N70" s="312">
        <f>COUNTIF(A1_Individu_Data_Keadaan_SDMK!A$4:A$149931,B70)</f>
        <v>0</v>
      </c>
      <c r="O70" s="312">
        <f t="shared" si="3"/>
        <v>0</v>
      </c>
      <c r="P70" s="421" t="str">
        <f t="shared" si="4"/>
        <v>Berkurang</v>
      </c>
    </row>
    <row r="71" spans="1:16" hidden="1">
      <c r="A71" s="7">
        <v>69</v>
      </c>
      <c r="B71" s="347" t="s">
        <v>12488</v>
      </c>
      <c r="C71" s="347" t="s">
        <v>12489</v>
      </c>
      <c r="D71" s="347" t="s">
        <v>267</v>
      </c>
      <c r="E71" s="347" t="s">
        <v>9301</v>
      </c>
      <c r="F71" s="347" t="s">
        <v>12201</v>
      </c>
      <c r="G71" s="347">
        <v>33</v>
      </c>
      <c r="H71" s="347">
        <v>3301</v>
      </c>
      <c r="I71" s="347">
        <v>0</v>
      </c>
      <c r="J71" s="347">
        <v>56</v>
      </c>
      <c r="K71" s="367" t="str">
        <f>VLOOKUP(G71,'01_MASTER_KODE_WILAYAH'!H$1437:I$1470,2,FALSE)</f>
        <v>JAWA TENGAH</v>
      </c>
      <c r="L71" s="368" t="str">
        <f>VLOOKUP(H71,'01_MASTER_KODE_WILAYAH'!D$5:F$1353,3,FALSE)</f>
        <v>CILACAP</v>
      </c>
      <c r="M71" s="428" t="str">
        <f t="shared" si="6"/>
        <v>Pemerintah</v>
      </c>
      <c r="N71" s="312">
        <f>COUNTIF(A1_Individu_Data_Keadaan_SDMK!A$4:A$149931,B71)</f>
        <v>0</v>
      </c>
      <c r="O71" s="312">
        <f t="shared" si="3"/>
        <v>0</v>
      </c>
      <c r="P71" s="421" t="str">
        <f t="shared" si="4"/>
        <v>Berkurang</v>
      </c>
    </row>
    <row r="72" spans="1:16" hidden="1">
      <c r="A72" s="7">
        <v>70</v>
      </c>
      <c r="B72" s="347" t="s">
        <v>12490</v>
      </c>
      <c r="C72" s="347" t="s">
        <v>12491</v>
      </c>
      <c r="D72" s="347" t="s">
        <v>267</v>
      </c>
      <c r="E72" s="347" t="s">
        <v>9301</v>
      </c>
      <c r="F72" s="347" t="s">
        <v>12201</v>
      </c>
      <c r="G72" s="347">
        <v>33</v>
      </c>
      <c r="H72" s="347">
        <v>3301</v>
      </c>
      <c r="I72" s="347">
        <v>0</v>
      </c>
      <c r="J72" s="347">
        <v>44</v>
      </c>
      <c r="K72" s="367" t="str">
        <f>VLOOKUP(G72,'01_MASTER_KODE_WILAYAH'!H$1437:I$1470,2,FALSE)</f>
        <v>JAWA TENGAH</v>
      </c>
      <c r="L72" s="368" t="str">
        <f>VLOOKUP(H72,'01_MASTER_KODE_WILAYAH'!D$5:F$1353,3,FALSE)</f>
        <v>CILACAP</v>
      </c>
      <c r="M72" s="428" t="str">
        <f t="shared" si="6"/>
        <v>Pemerintah</v>
      </c>
      <c r="N72" s="312">
        <f>COUNTIF(A1_Individu_Data_Keadaan_SDMK!A$4:A$149931,B72)</f>
        <v>0</v>
      </c>
      <c r="O72" s="312">
        <f t="shared" si="3"/>
        <v>0</v>
      </c>
      <c r="P72" s="421" t="str">
        <f t="shared" si="4"/>
        <v>Berkurang</v>
      </c>
    </row>
    <row r="73" spans="1:16" hidden="1">
      <c r="A73" s="7">
        <v>71</v>
      </c>
      <c r="B73" s="347" t="s">
        <v>12492</v>
      </c>
      <c r="C73" s="347" t="s">
        <v>12493</v>
      </c>
      <c r="D73" s="347" t="s">
        <v>267</v>
      </c>
      <c r="E73" s="347" t="s">
        <v>9301</v>
      </c>
      <c r="F73" s="347" t="s">
        <v>12201</v>
      </c>
      <c r="G73" s="347">
        <v>33</v>
      </c>
      <c r="H73" s="347">
        <v>3301</v>
      </c>
      <c r="I73" s="347">
        <v>0</v>
      </c>
      <c r="J73" s="347">
        <v>108</v>
      </c>
      <c r="K73" s="367" t="str">
        <f>VLOOKUP(G73,'01_MASTER_KODE_WILAYAH'!H$1437:I$1470,2,FALSE)</f>
        <v>JAWA TENGAH</v>
      </c>
      <c r="L73" s="368" t="str">
        <f>VLOOKUP(H73,'01_MASTER_KODE_WILAYAH'!D$5:F$1353,3,FALSE)</f>
        <v>CILACAP</v>
      </c>
      <c r="M73" s="428" t="str">
        <f t="shared" si="6"/>
        <v>Pemerintah</v>
      </c>
      <c r="N73" s="312">
        <f>COUNTIF(A1_Individu_Data_Keadaan_SDMK!A$4:A$149931,B73)</f>
        <v>0</v>
      </c>
      <c r="O73" s="312">
        <f t="shared" si="3"/>
        <v>0</v>
      </c>
      <c r="P73" s="421" t="str">
        <f t="shared" si="4"/>
        <v>Berkurang</v>
      </c>
    </row>
    <row r="74" spans="1:16" hidden="1">
      <c r="A74" s="7">
        <v>72</v>
      </c>
      <c r="B74" s="347" t="s">
        <v>12494</v>
      </c>
      <c r="C74" s="347" t="s">
        <v>12495</v>
      </c>
      <c r="D74" s="347" t="s">
        <v>267</v>
      </c>
      <c r="E74" s="347" t="s">
        <v>9301</v>
      </c>
      <c r="F74" s="347" t="s">
        <v>12201</v>
      </c>
      <c r="G74" s="347">
        <v>33</v>
      </c>
      <c r="H74" s="347">
        <v>3301</v>
      </c>
      <c r="I74" s="347">
        <v>0</v>
      </c>
      <c r="J74" s="347">
        <v>7</v>
      </c>
      <c r="K74" s="367" t="str">
        <f>VLOOKUP(G74,'01_MASTER_KODE_WILAYAH'!H$1437:I$1470,2,FALSE)</f>
        <v>JAWA TENGAH</v>
      </c>
      <c r="L74" s="368" t="str">
        <f>VLOOKUP(H74,'01_MASTER_KODE_WILAYAH'!D$5:F$1353,3,FALSE)</f>
        <v>CILACAP</v>
      </c>
      <c r="M74" s="428" t="str">
        <f t="shared" si="6"/>
        <v>Pemerintah</v>
      </c>
      <c r="N74" s="312">
        <f>COUNTIF(A1_Individu_Data_Keadaan_SDMK!A$4:A$149931,B74)</f>
        <v>0</v>
      </c>
      <c r="O74" s="312">
        <f t="shared" si="3"/>
        <v>0</v>
      </c>
      <c r="P74" s="421" t="str">
        <f t="shared" si="4"/>
        <v>Berkurang</v>
      </c>
    </row>
    <row r="75" spans="1:16" hidden="1">
      <c r="A75" s="7">
        <v>73</v>
      </c>
      <c r="B75" s="347" t="s">
        <v>12496</v>
      </c>
      <c r="C75" s="347" t="s">
        <v>12497</v>
      </c>
      <c r="D75" s="347" t="s">
        <v>267</v>
      </c>
      <c r="E75" s="347" t="s">
        <v>9301</v>
      </c>
      <c r="F75" s="347" t="s">
        <v>12201</v>
      </c>
      <c r="G75" s="347">
        <v>33</v>
      </c>
      <c r="H75" s="347">
        <v>3301</v>
      </c>
      <c r="I75" s="347">
        <v>0</v>
      </c>
      <c r="J75" s="347">
        <v>57</v>
      </c>
      <c r="K75" s="367" t="str">
        <f>VLOOKUP(G75,'01_MASTER_KODE_WILAYAH'!H$1437:I$1470,2,FALSE)</f>
        <v>JAWA TENGAH</v>
      </c>
      <c r="L75" s="368" t="str">
        <f>VLOOKUP(H75,'01_MASTER_KODE_WILAYAH'!D$5:F$1353,3,FALSE)</f>
        <v>CILACAP</v>
      </c>
      <c r="M75" s="428" t="str">
        <f t="shared" si="6"/>
        <v>Pemerintah</v>
      </c>
      <c r="N75" s="312">
        <f>COUNTIF(A1_Individu_Data_Keadaan_SDMK!A$4:A$149931,B75)</f>
        <v>0</v>
      </c>
      <c r="O75" s="312">
        <f t="shared" si="3"/>
        <v>0</v>
      </c>
      <c r="P75" s="421" t="str">
        <f t="shared" si="4"/>
        <v>Berkurang</v>
      </c>
    </row>
    <row r="76" spans="1:16" hidden="1">
      <c r="A76" s="7">
        <v>74</v>
      </c>
      <c r="B76" s="347" t="s">
        <v>12498</v>
      </c>
      <c r="C76" s="347" t="s">
        <v>12499</v>
      </c>
      <c r="D76" s="347" t="s">
        <v>267</v>
      </c>
      <c r="E76" s="347" t="s">
        <v>9301</v>
      </c>
      <c r="F76" s="347" t="s">
        <v>12201</v>
      </c>
      <c r="G76" s="347">
        <v>33</v>
      </c>
      <c r="H76" s="347">
        <v>3301</v>
      </c>
      <c r="I76" s="347">
        <v>0</v>
      </c>
      <c r="J76" s="347">
        <v>42</v>
      </c>
      <c r="K76" s="367" t="str">
        <f>VLOOKUP(G76,'01_MASTER_KODE_WILAYAH'!H$1437:I$1470,2,FALSE)</f>
        <v>JAWA TENGAH</v>
      </c>
      <c r="L76" s="368" t="str">
        <f>VLOOKUP(H76,'01_MASTER_KODE_WILAYAH'!D$5:F$1353,3,FALSE)</f>
        <v>CILACAP</v>
      </c>
      <c r="M76" s="428" t="str">
        <f t="shared" si="6"/>
        <v>Pemerintah</v>
      </c>
      <c r="N76" s="312">
        <f>COUNTIF(A1_Individu_Data_Keadaan_SDMK!A$4:A$149931,B76)</f>
        <v>0</v>
      </c>
      <c r="O76" s="312">
        <f t="shared" si="3"/>
        <v>0</v>
      </c>
      <c r="P76" s="421" t="str">
        <f t="shared" si="4"/>
        <v>Berkurang</v>
      </c>
    </row>
    <row r="77" spans="1:16" hidden="1">
      <c r="A77" s="7">
        <v>75</v>
      </c>
      <c r="B77" s="347" t="s">
        <v>12500</v>
      </c>
      <c r="C77" s="347" t="s">
        <v>12501</v>
      </c>
      <c r="D77" s="347" t="s">
        <v>267</v>
      </c>
      <c r="E77" s="347" t="s">
        <v>9301</v>
      </c>
      <c r="F77" s="347" t="s">
        <v>12201</v>
      </c>
      <c r="G77" s="347">
        <v>33</v>
      </c>
      <c r="H77" s="347">
        <v>3302</v>
      </c>
      <c r="I77" s="347">
        <v>0</v>
      </c>
      <c r="J77" s="347">
        <v>42</v>
      </c>
      <c r="K77" s="367" t="str">
        <f>VLOOKUP(G77,'01_MASTER_KODE_WILAYAH'!H$1437:I$1470,2,FALSE)</f>
        <v>JAWA TENGAH</v>
      </c>
      <c r="L77" s="368" t="str">
        <f>VLOOKUP(H77,'01_MASTER_KODE_WILAYAH'!D$5:F$1353,3,FALSE)</f>
        <v>BANYUMAS</v>
      </c>
      <c r="M77" s="428" t="str">
        <f t="shared" si="6"/>
        <v>Pemerintah</v>
      </c>
      <c r="N77" s="312">
        <f>COUNTIF(A1_Individu_Data_Keadaan_SDMK!A$4:A$149931,B77)</f>
        <v>0</v>
      </c>
      <c r="O77" s="312">
        <f t="shared" si="3"/>
        <v>0</v>
      </c>
      <c r="P77" s="421" t="str">
        <f t="shared" si="4"/>
        <v>Berkurang</v>
      </c>
    </row>
    <row r="78" spans="1:16" hidden="1">
      <c r="A78" s="7">
        <v>76</v>
      </c>
      <c r="B78" s="347" t="s">
        <v>12502</v>
      </c>
      <c r="C78" s="347" t="s">
        <v>12503</v>
      </c>
      <c r="D78" s="347" t="s">
        <v>267</v>
      </c>
      <c r="E78" s="347" t="s">
        <v>9302</v>
      </c>
      <c r="F78" s="347" t="s">
        <v>12201</v>
      </c>
      <c r="G78" s="347">
        <v>33</v>
      </c>
      <c r="H78" s="347">
        <v>3302</v>
      </c>
      <c r="I78" s="347">
        <v>0</v>
      </c>
      <c r="J78" s="347">
        <v>40</v>
      </c>
      <c r="K78" s="367" t="str">
        <f>VLOOKUP(G78,'01_MASTER_KODE_WILAYAH'!H$1437:I$1470,2,FALSE)</f>
        <v>JAWA TENGAH</v>
      </c>
      <c r="L78" s="368" t="str">
        <f>VLOOKUP(H78,'01_MASTER_KODE_WILAYAH'!D$5:F$1353,3,FALSE)</f>
        <v>BANYUMAS</v>
      </c>
      <c r="M78" s="428" t="str">
        <f t="shared" si="6"/>
        <v>Pemerintah</v>
      </c>
      <c r="N78" s="312">
        <f>COUNTIF(A1_Individu_Data_Keadaan_SDMK!A$4:A$149931,B78)</f>
        <v>0</v>
      </c>
      <c r="O78" s="312">
        <f t="shared" si="3"/>
        <v>0</v>
      </c>
      <c r="P78" s="421" t="str">
        <f t="shared" si="4"/>
        <v>Berkurang</v>
      </c>
    </row>
    <row r="79" spans="1:16" hidden="1">
      <c r="A79" s="7">
        <v>77</v>
      </c>
      <c r="B79" s="347" t="s">
        <v>12504</v>
      </c>
      <c r="C79" s="347" t="s">
        <v>12505</v>
      </c>
      <c r="D79" s="347" t="s">
        <v>267</v>
      </c>
      <c r="E79" s="347" t="s">
        <v>9302</v>
      </c>
      <c r="F79" s="347" t="s">
        <v>12201</v>
      </c>
      <c r="G79" s="347">
        <v>33</v>
      </c>
      <c r="H79" s="347">
        <v>3302</v>
      </c>
      <c r="I79" s="347">
        <v>0</v>
      </c>
      <c r="J79" s="347">
        <v>31</v>
      </c>
      <c r="K79" s="367" t="str">
        <f>VLOOKUP(G79,'01_MASTER_KODE_WILAYAH'!H$1437:I$1470,2,FALSE)</f>
        <v>JAWA TENGAH</v>
      </c>
      <c r="L79" s="368" t="str">
        <f>VLOOKUP(H79,'01_MASTER_KODE_WILAYAH'!D$5:F$1353,3,FALSE)</f>
        <v>BANYUMAS</v>
      </c>
      <c r="M79" s="428" t="str">
        <f t="shared" si="6"/>
        <v>Pemerintah</v>
      </c>
      <c r="N79" s="312">
        <f>COUNTIF(A1_Individu_Data_Keadaan_SDMK!A$4:A$149931,B79)</f>
        <v>0</v>
      </c>
      <c r="O79" s="312">
        <f t="shared" si="3"/>
        <v>0</v>
      </c>
      <c r="P79" s="421" t="str">
        <f t="shared" si="4"/>
        <v>Berkurang</v>
      </c>
    </row>
    <row r="80" spans="1:16" hidden="1">
      <c r="A80" s="7">
        <v>78</v>
      </c>
      <c r="B80" s="347" t="s">
        <v>12506</v>
      </c>
      <c r="C80" s="347" t="s">
        <v>12507</v>
      </c>
      <c r="D80" s="347" t="s">
        <v>267</v>
      </c>
      <c r="E80" s="347" t="s">
        <v>9302</v>
      </c>
      <c r="F80" s="347" t="s">
        <v>12201</v>
      </c>
      <c r="G80" s="347">
        <v>33</v>
      </c>
      <c r="H80" s="347">
        <v>3302</v>
      </c>
      <c r="I80" s="347">
        <v>0</v>
      </c>
      <c r="J80" s="347">
        <v>54</v>
      </c>
      <c r="K80" s="367" t="str">
        <f>VLOOKUP(G80,'01_MASTER_KODE_WILAYAH'!H$1437:I$1470,2,FALSE)</f>
        <v>JAWA TENGAH</v>
      </c>
      <c r="L80" s="368" t="str">
        <f>VLOOKUP(H80,'01_MASTER_KODE_WILAYAH'!D$5:F$1353,3,FALSE)</f>
        <v>BANYUMAS</v>
      </c>
      <c r="M80" s="428" t="str">
        <f t="shared" si="6"/>
        <v>Pemerintah</v>
      </c>
      <c r="N80" s="312">
        <f>COUNTIF(A1_Individu_Data_Keadaan_SDMK!A$4:A$149931,B80)</f>
        <v>0</v>
      </c>
      <c r="O80" s="312">
        <f t="shared" si="3"/>
        <v>0</v>
      </c>
      <c r="P80" s="421" t="str">
        <f t="shared" si="4"/>
        <v>Berkurang</v>
      </c>
    </row>
    <row r="81" spans="1:16" hidden="1">
      <c r="A81" s="7">
        <v>79</v>
      </c>
      <c r="B81" s="347" t="s">
        <v>12508</v>
      </c>
      <c r="C81" s="347" t="s">
        <v>12509</v>
      </c>
      <c r="D81" s="347" t="s">
        <v>267</v>
      </c>
      <c r="E81" s="347" t="s">
        <v>9302</v>
      </c>
      <c r="F81" s="347" t="s">
        <v>12201</v>
      </c>
      <c r="G81" s="347">
        <v>33</v>
      </c>
      <c r="H81" s="347">
        <v>3302</v>
      </c>
      <c r="I81" s="347">
        <v>0</v>
      </c>
      <c r="J81" s="347">
        <v>42</v>
      </c>
      <c r="K81" s="367" t="str">
        <f>VLOOKUP(G81,'01_MASTER_KODE_WILAYAH'!H$1437:I$1470,2,FALSE)</f>
        <v>JAWA TENGAH</v>
      </c>
      <c r="L81" s="368" t="str">
        <f>VLOOKUP(H81,'01_MASTER_KODE_WILAYAH'!D$5:F$1353,3,FALSE)</f>
        <v>BANYUMAS</v>
      </c>
      <c r="M81" s="428" t="str">
        <f t="shared" si="6"/>
        <v>Pemerintah</v>
      </c>
      <c r="N81" s="312">
        <f>COUNTIF(A1_Individu_Data_Keadaan_SDMK!A$4:A$149931,B81)</f>
        <v>0</v>
      </c>
      <c r="O81" s="312">
        <f t="shared" si="3"/>
        <v>0</v>
      </c>
      <c r="P81" s="421" t="str">
        <f t="shared" si="4"/>
        <v>Berkurang</v>
      </c>
    </row>
    <row r="82" spans="1:16" hidden="1">
      <c r="A82" s="7">
        <v>80</v>
      </c>
      <c r="B82" s="347" t="s">
        <v>12510</v>
      </c>
      <c r="C82" s="347" t="s">
        <v>12511</v>
      </c>
      <c r="D82" s="347" t="s">
        <v>267</v>
      </c>
      <c r="E82" s="347" t="s">
        <v>9302</v>
      </c>
      <c r="F82" s="347" t="s">
        <v>12201</v>
      </c>
      <c r="G82" s="347">
        <v>33</v>
      </c>
      <c r="H82" s="347">
        <v>3302</v>
      </c>
      <c r="I82" s="347">
        <v>0</v>
      </c>
      <c r="J82" s="347">
        <v>45</v>
      </c>
      <c r="K82" s="367" t="str">
        <f>VLOOKUP(G82,'01_MASTER_KODE_WILAYAH'!H$1437:I$1470,2,FALSE)</f>
        <v>JAWA TENGAH</v>
      </c>
      <c r="L82" s="368" t="str">
        <f>VLOOKUP(H82,'01_MASTER_KODE_WILAYAH'!D$5:F$1353,3,FALSE)</f>
        <v>BANYUMAS</v>
      </c>
      <c r="M82" s="428" t="str">
        <f t="shared" si="6"/>
        <v>Pemerintah</v>
      </c>
      <c r="N82" s="312">
        <f>COUNTIF(A1_Individu_Data_Keadaan_SDMK!A$4:A$149931,B82)</f>
        <v>0</v>
      </c>
      <c r="O82" s="312">
        <f t="shared" si="3"/>
        <v>0</v>
      </c>
      <c r="P82" s="421" t="str">
        <f t="shared" si="4"/>
        <v>Berkurang</v>
      </c>
    </row>
    <row r="83" spans="1:16" hidden="1">
      <c r="A83" s="7">
        <v>81</v>
      </c>
      <c r="B83" s="347" t="s">
        <v>12512</v>
      </c>
      <c r="C83" s="347" t="s">
        <v>12513</v>
      </c>
      <c r="D83" s="347" t="s">
        <v>267</v>
      </c>
      <c r="E83" s="347" t="s">
        <v>9302</v>
      </c>
      <c r="F83" s="347" t="s">
        <v>12201</v>
      </c>
      <c r="G83" s="347">
        <v>33</v>
      </c>
      <c r="H83" s="347">
        <v>3302</v>
      </c>
      <c r="I83" s="347">
        <v>0</v>
      </c>
      <c r="J83" s="347">
        <v>33</v>
      </c>
      <c r="K83" s="367" t="str">
        <f>VLOOKUP(G83,'01_MASTER_KODE_WILAYAH'!H$1437:I$1470,2,FALSE)</f>
        <v>JAWA TENGAH</v>
      </c>
      <c r="L83" s="368" t="str">
        <f>VLOOKUP(H83,'01_MASTER_KODE_WILAYAH'!D$5:F$1353,3,FALSE)</f>
        <v>BANYUMAS</v>
      </c>
      <c r="M83" s="428" t="str">
        <f t="shared" si="6"/>
        <v>Pemerintah</v>
      </c>
      <c r="N83" s="312">
        <f>COUNTIF(A1_Individu_Data_Keadaan_SDMK!A$4:A$149931,B83)</f>
        <v>0</v>
      </c>
      <c r="O83" s="312">
        <f t="shared" si="3"/>
        <v>0</v>
      </c>
      <c r="P83" s="421" t="str">
        <f t="shared" si="4"/>
        <v>Berkurang</v>
      </c>
    </row>
    <row r="84" spans="1:16" hidden="1">
      <c r="A84" s="7">
        <v>82</v>
      </c>
      <c r="B84" s="347" t="s">
        <v>12514</v>
      </c>
      <c r="C84" s="347" t="s">
        <v>12515</v>
      </c>
      <c r="D84" s="347" t="s">
        <v>267</v>
      </c>
      <c r="E84" s="347" t="s">
        <v>9302</v>
      </c>
      <c r="F84" s="347" t="s">
        <v>12201</v>
      </c>
      <c r="G84" s="347">
        <v>33</v>
      </c>
      <c r="H84" s="347">
        <v>3302</v>
      </c>
      <c r="I84" s="347">
        <v>0</v>
      </c>
      <c r="J84" s="347">
        <v>37</v>
      </c>
      <c r="K84" s="367" t="str">
        <f>VLOOKUP(G84,'01_MASTER_KODE_WILAYAH'!H$1437:I$1470,2,FALSE)</f>
        <v>JAWA TENGAH</v>
      </c>
      <c r="L84" s="368" t="str">
        <f>VLOOKUP(H84,'01_MASTER_KODE_WILAYAH'!D$5:F$1353,3,FALSE)</f>
        <v>BANYUMAS</v>
      </c>
      <c r="M84" s="428" t="str">
        <f t="shared" si="6"/>
        <v>Pemerintah</v>
      </c>
      <c r="N84" s="312">
        <f>COUNTIF(A1_Individu_Data_Keadaan_SDMK!A$4:A$149931,B84)</f>
        <v>0</v>
      </c>
      <c r="O84" s="312">
        <f t="shared" si="3"/>
        <v>0</v>
      </c>
      <c r="P84" s="421" t="str">
        <f t="shared" si="4"/>
        <v>Berkurang</v>
      </c>
    </row>
    <row r="85" spans="1:16" hidden="1">
      <c r="A85" s="7">
        <v>83</v>
      </c>
      <c r="B85" s="347" t="s">
        <v>12516</v>
      </c>
      <c r="C85" s="347" t="s">
        <v>12517</v>
      </c>
      <c r="D85" s="347" t="s">
        <v>267</v>
      </c>
      <c r="E85" s="347" t="s">
        <v>9302</v>
      </c>
      <c r="F85" s="347" t="s">
        <v>12201</v>
      </c>
      <c r="G85" s="347">
        <v>33</v>
      </c>
      <c r="H85" s="347">
        <v>3302</v>
      </c>
      <c r="I85" s="347">
        <v>0</v>
      </c>
      <c r="J85" s="347">
        <v>29</v>
      </c>
      <c r="K85" s="367" t="str">
        <f>VLOOKUP(G85,'01_MASTER_KODE_WILAYAH'!H$1437:I$1470,2,FALSE)</f>
        <v>JAWA TENGAH</v>
      </c>
      <c r="L85" s="368" t="str">
        <f>VLOOKUP(H85,'01_MASTER_KODE_WILAYAH'!D$5:F$1353,3,FALSE)</f>
        <v>BANYUMAS</v>
      </c>
      <c r="M85" s="428" t="str">
        <f t="shared" si="6"/>
        <v>Pemerintah</v>
      </c>
      <c r="N85" s="312">
        <f>COUNTIF(A1_Individu_Data_Keadaan_SDMK!A$4:A$149931,B85)</f>
        <v>0</v>
      </c>
      <c r="O85" s="312">
        <f t="shared" si="3"/>
        <v>0</v>
      </c>
      <c r="P85" s="421" t="str">
        <f t="shared" si="4"/>
        <v>Berkurang</v>
      </c>
    </row>
    <row r="86" spans="1:16" hidden="1">
      <c r="A86" s="7">
        <v>84</v>
      </c>
      <c r="B86" s="347" t="s">
        <v>12518</v>
      </c>
      <c r="C86" s="347" t="s">
        <v>12519</v>
      </c>
      <c r="D86" s="347" t="s">
        <v>267</v>
      </c>
      <c r="E86" s="347" t="s">
        <v>9301</v>
      </c>
      <c r="F86" s="347" t="s">
        <v>12201</v>
      </c>
      <c r="G86" s="347">
        <v>33</v>
      </c>
      <c r="H86" s="347">
        <v>3302</v>
      </c>
      <c r="I86" s="347">
        <v>0</v>
      </c>
      <c r="J86" s="347">
        <v>26</v>
      </c>
      <c r="K86" s="367" t="str">
        <f>VLOOKUP(G86,'01_MASTER_KODE_WILAYAH'!H$1437:I$1470,2,FALSE)</f>
        <v>JAWA TENGAH</v>
      </c>
      <c r="L86" s="368" t="str">
        <f>VLOOKUP(H86,'01_MASTER_KODE_WILAYAH'!D$5:F$1353,3,FALSE)</f>
        <v>BANYUMAS</v>
      </c>
      <c r="M86" s="428" t="str">
        <f t="shared" si="6"/>
        <v>Pemerintah</v>
      </c>
      <c r="N86" s="312">
        <f>COUNTIF(A1_Individu_Data_Keadaan_SDMK!A$4:A$149931,B86)</f>
        <v>0</v>
      </c>
      <c r="O86" s="312">
        <f t="shared" si="3"/>
        <v>0</v>
      </c>
      <c r="P86" s="421" t="str">
        <f t="shared" si="4"/>
        <v>Berkurang</v>
      </c>
    </row>
    <row r="87" spans="1:16" hidden="1">
      <c r="A87" s="7">
        <v>85</v>
      </c>
      <c r="B87" s="347" t="s">
        <v>12520</v>
      </c>
      <c r="C87" s="347" t="s">
        <v>12521</v>
      </c>
      <c r="D87" s="347" t="s">
        <v>267</v>
      </c>
      <c r="E87" s="347" t="s">
        <v>9302</v>
      </c>
      <c r="F87" s="347" t="s">
        <v>12201</v>
      </c>
      <c r="G87" s="347">
        <v>33</v>
      </c>
      <c r="H87" s="347">
        <v>3302</v>
      </c>
      <c r="I87" s="347">
        <v>0</v>
      </c>
      <c r="J87" s="347">
        <v>41</v>
      </c>
      <c r="K87" s="367" t="str">
        <f>VLOOKUP(G87,'01_MASTER_KODE_WILAYAH'!H$1437:I$1470,2,FALSE)</f>
        <v>JAWA TENGAH</v>
      </c>
      <c r="L87" s="368" t="str">
        <f>VLOOKUP(H87,'01_MASTER_KODE_WILAYAH'!D$5:F$1353,3,FALSE)</f>
        <v>BANYUMAS</v>
      </c>
      <c r="M87" s="428" t="str">
        <f t="shared" si="6"/>
        <v>Pemerintah</v>
      </c>
      <c r="N87" s="312">
        <f>COUNTIF(A1_Individu_Data_Keadaan_SDMK!A$4:A$149931,B87)</f>
        <v>0</v>
      </c>
      <c r="O87" s="312">
        <f t="shared" ref="O87:O123" si="7">IF(N87&gt;0,1,0)</f>
        <v>0</v>
      </c>
      <c r="P87" s="421" t="str">
        <f t="shared" ref="P87:P123" si="8">IF(N87&gt;J87,"Bertambah",IF(N87=J87,"Tetap","Berkurang"))</f>
        <v>Berkurang</v>
      </c>
    </row>
    <row r="88" spans="1:16" hidden="1">
      <c r="A88" s="7">
        <v>86</v>
      </c>
      <c r="B88" s="347" t="s">
        <v>12522</v>
      </c>
      <c r="C88" s="347" t="s">
        <v>12523</v>
      </c>
      <c r="D88" s="347" t="s">
        <v>267</v>
      </c>
      <c r="E88" s="347" t="s">
        <v>9301</v>
      </c>
      <c r="F88" s="347" t="s">
        <v>12201</v>
      </c>
      <c r="G88" s="347">
        <v>33</v>
      </c>
      <c r="H88" s="347">
        <v>3302</v>
      </c>
      <c r="I88" s="347">
        <v>0</v>
      </c>
      <c r="J88" s="347">
        <v>35</v>
      </c>
      <c r="K88" s="367" t="str">
        <f>VLOOKUP(G88,'01_MASTER_KODE_WILAYAH'!H$1437:I$1470,2,FALSE)</f>
        <v>JAWA TENGAH</v>
      </c>
      <c r="L88" s="368" t="str">
        <f>VLOOKUP(H88,'01_MASTER_KODE_WILAYAH'!D$5:F$1353,3,FALSE)</f>
        <v>BANYUMAS</v>
      </c>
      <c r="M88" s="428" t="str">
        <f t="shared" si="6"/>
        <v>Pemerintah</v>
      </c>
      <c r="N88" s="312">
        <f>COUNTIF(A1_Individu_Data_Keadaan_SDMK!A$4:A$149931,B88)</f>
        <v>0</v>
      </c>
      <c r="O88" s="312">
        <f t="shared" si="7"/>
        <v>0</v>
      </c>
      <c r="P88" s="421" t="str">
        <f t="shared" si="8"/>
        <v>Berkurang</v>
      </c>
    </row>
    <row r="89" spans="1:16" hidden="1">
      <c r="A89" s="7">
        <v>87</v>
      </c>
      <c r="B89" s="347" t="s">
        <v>12524</v>
      </c>
      <c r="C89" s="347" t="s">
        <v>12525</v>
      </c>
      <c r="D89" s="347" t="s">
        <v>267</v>
      </c>
      <c r="E89" s="347" t="s">
        <v>9301</v>
      </c>
      <c r="F89" s="347" t="s">
        <v>12201</v>
      </c>
      <c r="G89" s="347">
        <v>33</v>
      </c>
      <c r="H89" s="347">
        <v>3302</v>
      </c>
      <c r="I89" s="347">
        <v>0</v>
      </c>
      <c r="J89" s="347">
        <v>37</v>
      </c>
      <c r="K89" s="367" t="str">
        <f>VLOOKUP(G89,'01_MASTER_KODE_WILAYAH'!H$1437:I$1470,2,FALSE)</f>
        <v>JAWA TENGAH</v>
      </c>
      <c r="L89" s="368" t="str">
        <f>VLOOKUP(H89,'01_MASTER_KODE_WILAYAH'!D$5:F$1353,3,FALSE)</f>
        <v>BANYUMAS</v>
      </c>
      <c r="M89" s="428" t="str">
        <f t="shared" si="6"/>
        <v>Pemerintah</v>
      </c>
      <c r="N89" s="312">
        <f>COUNTIF(A1_Individu_Data_Keadaan_SDMK!A$4:A$149931,B89)</f>
        <v>0</v>
      </c>
      <c r="O89" s="312">
        <f t="shared" si="7"/>
        <v>0</v>
      </c>
      <c r="P89" s="421" t="str">
        <f t="shared" si="8"/>
        <v>Berkurang</v>
      </c>
    </row>
    <row r="90" spans="1:16" hidden="1">
      <c r="A90" s="7">
        <v>88</v>
      </c>
      <c r="B90" s="347" t="s">
        <v>12526</v>
      </c>
      <c r="C90" s="347" t="s">
        <v>12527</v>
      </c>
      <c r="D90" s="347" t="s">
        <v>267</v>
      </c>
      <c r="E90" s="347" t="s">
        <v>9301</v>
      </c>
      <c r="F90" s="347" t="s">
        <v>12201</v>
      </c>
      <c r="G90" s="347">
        <v>33</v>
      </c>
      <c r="H90" s="347">
        <v>3302</v>
      </c>
      <c r="I90" s="347">
        <v>0</v>
      </c>
      <c r="J90" s="347">
        <v>43</v>
      </c>
      <c r="K90" s="367" t="str">
        <f>VLOOKUP(G90,'01_MASTER_KODE_WILAYAH'!H$1437:I$1470,2,FALSE)</f>
        <v>JAWA TENGAH</v>
      </c>
      <c r="L90" s="368" t="str">
        <f>VLOOKUP(H90,'01_MASTER_KODE_WILAYAH'!D$5:F$1353,3,FALSE)</f>
        <v>BANYUMAS</v>
      </c>
      <c r="M90" s="428" t="str">
        <f t="shared" si="6"/>
        <v>Pemerintah</v>
      </c>
      <c r="N90" s="312">
        <f>COUNTIF(A1_Individu_Data_Keadaan_SDMK!A$4:A$149931,B90)</f>
        <v>0</v>
      </c>
      <c r="O90" s="312">
        <f t="shared" si="7"/>
        <v>0</v>
      </c>
      <c r="P90" s="421" t="str">
        <f t="shared" si="8"/>
        <v>Berkurang</v>
      </c>
    </row>
    <row r="91" spans="1:16" hidden="1">
      <c r="A91" s="7">
        <v>89</v>
      </c>
      <c r="B91" s="347" t="s">
        <v>12528</v>
      </c>
      <c r="C91" s="347" t="s">
        <v>11890</v>
      </c>
      <c r="D91" s="347" t="s">
        <v>267</v>
      </c>
      <c r="E91" s="347" t="s">
        <v>9301</v>
      </c>
      <c r="F91" s="347" t="s">
        <v>12201</v>
      </c>
      <c r="G91" s="347">
        <v>33</v>
      </c>
      <c r="H91" s="347">
        <v>3302</v>
      </c>
      <c r="I91" s="347">
        <v>0</v>
      </c>
      <c r="J91" s="347">
        <v>40</v>
      </c>
      <c r="K91" s="367" t="str">
        <f>VLOOKUP(G91,'01_MASTER_KODE_WILAYAH'!H$1437:I$1470,2,FALSE)</f>
        <v>JAWA TENGAH</v>
      </c>
      <c r="L91" s="368" t="str">
        <f>VLOOKUP(H91,'01_MASTER_KODE_WILAYAH'!D$5:F$1353,3,FALSE)</f>
        <v>BANYUMAS</v>
      </c>
      <c r="M91" s="428" t="str">
        <f t="shared" si="6"/>
        <v>Pemerintah</v>
      </c>
      <c r="N91" s="312">
        <f>COUNTIF(A1_Individu_Data_Keadaan_SDMK!A$4:A$149931,B91)</f>
        <v>0</v>
      </c>
      <c r="O91" s="312">
        <f t="shared" si="7"/>
        <v>0</v>
      </c>
      <c r="P91" s="421" t="str">
        <f t="shared" si="8"/>
        <v>Berkurang</v>
      </c>
    </row>
    <row r="92" spans="1:16" hidden="1">
      <c r="A92" s="7">
        <v>90</v>
      </c>
      <c r="B92" s="347" t="s">
        <v>12529</v>
      </c>
      <c r="C92" s="347" t="s">
        <v>12530</v>
      </c>
      <c r="D92" s="347" t="s">
        <v>267</v>
      </c>
      <c r="E92" s="347" t="s">
        <v>9301</v>
      </c>
      <c r="F92" s="347" t="s">
        <v>12201</v>
      </c>
      <c r="G92" s="347">
        <v>33</v>
      </c>
      <c r="H92" s="347">
        <v>3302</v>
      </c>
      <c r="I92" s="347">
        <v>0</v>
      </c>
      <c r="J92" s="347">
        <v>44</v>
      </c>
      <c r="K92" s="367" t="str">
        <f>VLOOKUP(G92,'01_MASTER_KODE_WILAYAH'!H$1437:I$1470,2,FALSE)</f>
        <v>JAWA TENGAH</v>
      </c>
      <c r="L92" s="368" t="str">
        <f>VLOOKUP(H92,'01_MASTER_KODE_WILAYAH'!D$5:F$1353,3,FALSE)</f>
        <v>BANYUMAS</v>
      </c>
      <c r="M92" s="428" t="str">
        <f t="shared" si="6"/>
        <v>Pemerintah</v>
      </c>
      <c r="N92" s="312">
        <f>COUNTIF(A1_Individu_Data_Keadaan_SDMK!A$4:A$149931,B92)</f>
        <v>0</v>
      </c>
      <c r="O92" s="312">
        <f t="shared" si="7"/>
        <v>0</v>
      </c>
      <c r="P92" s="421" t="str">
        <f t="shared" si="8"/>
        <v>Berkurang</v>
      </c>
    </row>
    <row r="93" spans="1:16" hidden="1">
      <c r="A93" s="7">
        <v>91</v>
      </c>
      <c r="B93" s="347" t="s">
        <v>12531</v>
      </c>
      <c r="C93" s="347" t="s">
        <v>12532</v>
      </c>
      <c r="D93" s="347" t="s">
        <v>267</v>
      </c>
      <c r="E93" s="347" t="s">
        <v>9301</v>
      </c>
      <c r="F93" s="347" t="s">
        <v>12201</v>
      </c>
      <c r="G93" s="347">
        <v>33</v>
      </c>
      <c r="H93" s="347">
        <v>3302</v>
      </c>
      <c r="I93" s="347">
        <v>0</v>
      </c>
      <c r="J93" s="347">
        <v>42</v>
      </c>
      <c r="K93" s="367" t="str">
        <f>VLOOKUP(G93,'01_MASTER_KODE_WILAYAH'!H$1437:I$1470,2,FALSE)</f>
        <v>JAWA TENGAH</v>
      </c>
      <c r="L93" s="368" t="str">
        <f>VLOOKUP(H93,'01_MASTER_KODE_WILAYAH'!D$5:F$1353,3,FALSE)</f>
        <v>BANYUMAS</v>
      </c>
      <c r="M93" s="428" t="str">
        <f t="shared" si="6"/>
        <v>Pemerintah</v>
      </c>
      <c r="N93" s="312">
        <f>COUNTIF(A1_Individu_Data_Keadaan_SDMK!A$4:A$149931,B93)</f>
        <v>0</v>
      </c>
      <c r="O93" s="312">
        <f t="shared" si="7"/>
        <v>0</v>
      </c>
      <c r="P93" s="421" t="str">
        <f t="shared" si="8"/>
        <v>Berkurang</v>
      </c>
    </row>
    <row r="94" spans="1:16" hidden="1">
      <c r="A94" s="7">
        <v>92</v>
      </c>
      <c r="B94" s="347" t="s">
        <v>12533</v>
      </c>
      <c r="C94" s="347" t="s">
        <v>12534</v>
      </c>
      <c r="D94" s="347" t="s">
        <v>267</v>
      </c>
      <c r="E94" s="347" t="s">
        <v>9302</v>
      </c>
      <c r="F94" s="347" t="s">
        <v>12201</v>
      </c>
      <c r="G94" s="347">
        <v>33</v>
      </c>
      <c r="H94" s="347">
        <v>3302</v>
      </c>
      <c r="I94" s="347">
        <v>0</v>
      </c>
      <c r="J94" s="347">
        <v>30</v>
      </c>
      <c r="K94" s="367" t="str">
        <f>VLOOKUP(G94,'01_MASTER_KODE_WILAYAH'!H$1437:I$1470,2,FALSE)</f>
        <v>JAWA TENGAH</v>
      </c>
      <c r="L94" s="368" t="str">
        <f>VLOOKUP(H94,'01_MASTER_KODE_WILAYAH'!D$5:F$1353,3,FALSE)</f>
        <v>BANYUMAS</v>
      </c>
      <c r="M94" s="428" t="str">
        <f t="shared" si="6"/>
        <v>Pemerintah</v>
      </c>
      <c r="N94" s="312">
        <f>COUNTIF(A1_Individu_Data_Keadaan_SDMK!A$4:A$149931,B94)</f>
        <v>0</v>
      </c>
      <c r="O94" s="312">
        <f t="shared" si="7"/>
        <v>0</v>
      </c>
      <c r="P94" s="421" t="str">
        <f t="shared" si="8"/>
        <v>Berkurang</v>
      </c>
    </row>
    <row r="95" spans="1:16" hidden="1">
      <c r="A95" s="7">
        <v>93</v>
      </c>
      <c r="B95" s="347" t="s">
        <v>12535</v>
      </c>
      <c r="C95" s="347" t="s">
        <v>12536</v>
      </c>
      <c r="D95" s="347" t="s">
        <v>267</v>
      </c>
      <c r="E95" s="347" t="s">
        <v>9301</v>
      </c>
      <c r="F95" s="347" t="s">
        <v>12201</v>
      </c>
      <c r="G95" s="347">
        <v>33</v>
      </c>
      <c r="H95" s="347">
        <v>3302</v>
      </c>
      <c r="I95" s="438">
        <v>0</v>
      </c>
      <c r="J95" s="347">
        <v>26</v>
      </c>
      <c r="K95" s="367" t="str">
        <f>VLOOKUP(G95,'01_MASTER_KODE_WILAYAH'!H$1437:I$1470,2,FALSE)</f>
        <v>JAWA TENGAH</v>
      </c>
      <c r="L95" s="368" t="str">
        <f>VLOOKUP(H95,'01_MASTER_KODE_WILAYAH'!D$5:F$1353,3,FALSE)</f>
        <v>BANYUMAS</v>
      </c>
      <c r="M95" s="428" t="str">
        <f t="shared" si="6"/>
        <v>Pemerintah</v>
      </c>
      <c r="N95" s="312">
        <f>COUNTIF(A1_Individu_Data_Keadaan_SDMK!A$4:A$149931,B95)</f>
        <v>0</v>
      </c>
      <c r="O95" s="312">
        <f t="shared" si="7"/>
        <v>0</v>
      </c>
      <c r="P95" s="421" t="str">
        <f t="shared" si="8"/>
        <v>Berkurang</v>
      </c>
    </row>
    <row r="96" spans="1:16" hidden="1">
      <c r="A96" s="7">
        <v>94</v>
      </c>
      <c r="B96" s="347" t="s">
        <v>12537</v>
      </c>
      <c r="C96" s="347" t="s">
        <v>12538</v>
      </c>
      <c r="D96" s="347" t="s">
        <v>267</v>
      </c>
      <c r="E96" s="347" t="s">
        <v>9302</v>
      </c>
      <c r="F96" s="347" t="s">
        <v>12201</v>
      </c>
      <c r="G96" s="347">
        <v>33</v>
      </c>
      <c r="H96" s="347">
        <v>3302</v>
      </c>
      <c r="I96" s="347">
        <v>0</v>
      </c>
      <c r="J96" s="347">
        <v>32</v>
      </c>
      <c r="K96" s="367" t="str">
        <f>VLOOKUP(G96,'01_MASTER_KODE_WILAYAH'!H$1437:I$1470,2,FALSE)</f>
        <v>JAWA TENGAH</v>
      </c>
      <c r="L96" s="368" t="str">
        <f>VLOOKUP(H96,'01_MASTER_KODE_WILAYAH'!D$5:F$1353,3,FALSE)</f>
        <v>BANYUMAS</v>
      </c>
      <c r="M96" s="428" t="str">
        <f t="shared" si="6"/>
        <v>Pemerintah</v>
      </c>
      <c r="N96" s="312">
        <f>COUNTIF(A1_Individu_Data_Keadaan_SDMK!A$4:A$149931,B96)</f>
        <v>0</v>
      </c>
      <c r="O96" s="312">
        <f t="shared" si="7"/>
        <v>0</v>
      </c>
      <c r="P96" s="421" t="str">
        <f t="shared" si="8"/>
        <v>Berkurang</v>
      </c>
    </row>
    <row r="97" spans="1:16" hidden="1">
      <c r="A97" s="7">
        <v>95</v>
      </c>
      <c r="B97" s="347" t="s">
        <v>12539</v>
      </c>
      <c r="C97" s="347" t="s">
        <v>12540</v>
      </c>
      <c r="D97" s="347" t="s">
        <v>267</v>
      </c>
      <c r="E97" s="347" t="s">
        <v>9302</v>
      </c>
      <c r="F97" s="347" t="s">
        <v>12201</v>
      </c>
      <c r="G97" s="347">
        <v>33</v>
      </c>
      <c r="H97" s="347">
        <v>3302</v>
      </c>
      <c r="I97" s="347">
        <v>0</v>
      </c>
      <c r="J97" s="347">
        <v>35</v>
      </c>
      <c r="K97" s="367" t="str">
        <f>VLOOKUP(G97,'01_MASTER_KODE_WILAYAH'!H$1437:I$1470,2,FALSE)</f>
        <v>JAWA TENGAH</v>
      </c>
      <c r="L97" s="368" t="str">
        <f>VLOOKUP(H97,'01_MASTER_KODE_WILAYAH'!D$5:F$1353,3,FALSE)</f>
        <v>BANYUMAS</v>
      </c>
      <c r="M97" s="428" t="str">
        <f t="shared" si="6"/>
        <v>Pemerintah</v>
      </c>
      <c r="N97" s="312">
        <f>COUNTIF(A1_Individu_Data_Keadaan_SDMK!A$4:A$149931,B97)</f>
        <v>0</v>
      </c>
      <c r="O97" s="312">
        <f t="shared" si="7"/>
        <v>0</v>
      </c>
      <c r="P97" s="421" t="str">
        <f t="shared" si="8"/>
        <v>Berkurang</v>
      </c>
    </row>
    <row r="98" spans="1:16" hidden="1">
      <c r="A98" s="7">
        <v>96</v>
      </c>
      <c r="B98" s="347" t="s">
        <v>12541</v>
      </c>
      <c r="C98" s="347" t="s">
        <v>12542</v>
      </c>
      <c r="D98" s="347" t="s">
        <v>267</v>
      </c>
      <c r="E98" s="347" t="s">
        <v>9302</v>
      </c>
      <c r="F98" s="347" t="s">
        <v>12201</v>
      </c>
      <c r="G98" s="347">
        <v>33</v>
      </c>
      <c r="H98" s="347">
        <v>3302</v>
      </c>
      <c r="I98" s="347">
        <v>0</v>
      </c>
      <c r="J98" s="347">
        <v>55</v>
      </c>
      <c r="K98" s="367" t="str">
        <f>VLOOKUP(G98,'01_MASTER_KODE_WILAYAH'!H$1437:I$1470,2,FALSE)</f>
        <v>JAWA TENGAH</v>
      </c>
      <c r="L98" s="368" t="str">
        <f>VLOOKUP(H98,'01_MASTER_KODE_WILAYAH'!D$5:F$1353,3,FALSE)</f>
        <v>BANYUMAS</v>
      </c>
      <c r="M98" s="428" t="str">
        <f t="shared" si="6"/>
        <v>Pemerintah</v>
      </c>
      <c r="N98" s="312">
        <f>COUNTIF(A1_Individu_Data_Keadaan_SDMK!A$4:A$149931,B98)</f>
        <v>0</v>
      </c>
      <c r="O98" s="312">
        <f t="shared" si="7"/>
        <v>0</v>
      </c>
      <c r="P98" s="421" t="str">
        <f t="shared" si="8"/>
        <v>Berkurang</v>
      </c>
    </row>
    <row r="99" spans="1:16" hidden="1">
      <c r="A99" s="7">
        <v>97</v>
      </c>
      <c r="B99" s="347" t="s">
        <v>12543</v>
      </c>
      <c r="C99" s="347" t="s">
        <v>12544</v>
      </c>
      <c r="D99" s="347" t="s">
        <v>267</v>
      </c>
      <c r="E99" s="347" t="s">
        <v>9301</v>
      </c>
      <c r="F99" s="347" t="s">
        <v>12201</v>
      </c>
      <c r="G99" s="347">
        <v>33</v>
      </c>
      <c r="H99" s="347">
        <v>3302</v>
      </c>
      <c r="I99" s="347">
        <v>0</v>
      </c>
      <c r="J99" s="347">
        <v>34</v>
      </c>
      <c r="K99" s="367" t="str">
        <f>VLOOKUP(G99,'01_MASTER_KODE_WILAYAH'!H$1437:I$1470,2,FALSE)</f>
        <v>JAWA TENGAH</v>
      </c>
      <c r="L99" s="368" t="str">
        <f>VLOOKUP(H99,'01_MASTER_KODE_WILAYAH'!D$5:F$1353,3,FALSE)</f>
        <v>BANYUMAS</v>
      </c>
      <c r="M99" s="428" t="str">
        <f t="shared" ref="M99:M131" si="9">LEFT(F99,10)</f>
        <v>Pemerintah</v>
      </c>
      <c r="N99" s="312">
        <f>COUNTIF(A1_Individu_Data_Keadaan_SDMK!A$4:A$149931,B99)</f>
        <v>0</v>
      </c>
      <c r="O99" s="312">
        <f t="shared" si="7"/>
        <v>0</v>
      </c>
      <c r="P99" s="421" t="str">
        <f t="shared" si="8"/>
        <v>Berkurang</v>
      </c>
    </row>
    <row r="100" spans="1:16" hidden="1">
      <c r="A100" s="7">
        <v>98</v>
      </c>
      <c r="B100" s="347" t="s">
        <v>12545</v>
      </c>
      <c r="C100" s="347" t="s">
        <v>12546</v>
      </c>
      <c r="D100" s="347" t="s">
        <v>267</v>
      </c>
      <c r="E100" s="347" t="s">
        <v>9301</v>
      </c>
      <c r="F100" s="347" t="s">
        <v>12201</v>
      </c>
      <c r="G100" s="347">
        <v>33</v>
      </c>
      <c r="H100" s="347">
        <v>3302</v>
      </c>
      <c r="I100" s="347">
        <v>0</v>
      </c>
      <c r="J100" s="347">
        <v>28</v>
      </c>
      <c r="K100" s="367" t="str">
        <f>VLOOKUP(G100,'01_MASTER_KODE_WILAYAH'!H$1437:I$1470,2,FALSE)</f>
        <v>JAWA TENGAH</v>
      </c>
      <c r="L100" s="368" t="str">
        <f>VLOOKUP(H100,'01_MASTER_KODE_WILAYAH'!D$5:F$1353,3,FALSE)</f>
        <v>BANYUMAS</v>
      </c>
      <c r="M100" s="428" t="str">
        <f t="shared" si="9"/>
        <v>Pemerintah</v>
      </c>
      <c r="N100" s="312">
        <f>COUNTIF(A1_Individu_Data_Keadaan_SDMK!A$4:A$149931,B100)</f>
        <v>0</v>
      </c>
      <c r="O100" s="312">
        <f t="shared" si="7"/>
        <v>0</v>
      </c>
      <c r="P100" s="421" t="str">
        <f t="shared" si="8"/>
        <v>Berkurang</v>
      </c>
    </row>
    <row r="101" spans="1:16" hidden="1">
      <c r="A101" s="7">
        <v>99</v>
      </c>
      <c r="B101" s="347" t="s">
        <v>12547</v>
      </c>
      <c r="C101" s="347" t="s">
        <v>12548</v>
      </c>
      <c r="D101" s="347" t="s">
        <v>267</v>
      </c>
      <c r="E101" s="347" t="s">
        <v>9301</v>
      </c>
      <c r="F101" s="347" t="s">
        <v>12201</v>
      </c>
      <c r="G101" s="347">
        <v>33</v>
      </c>
      <c r="H101" s="347">
        <v>3302</v>
      </c>
      <c r="I101" s="438">
        <v>0</v>
      </c>
      <c r="J101" s="347">
        <v>37</v>
      </c>
      <c r="K101" s="367" t="str">
        <f>VLOOKUP(G101,'01_MASTER_KODE_WILAYAH'!H$1437:I$1470,2,FALSE)</f>
        <v>JAWA TENGAH</v>
      </c>
      <c r="L101" s="368" t="str">
        <f>VLOOKUP(H101,'01_MASTER_KODE_WILAYAH'!D$5:F$1353,3,FALSE)</f>
        <v>BANYUMAS</v>
      </c>
      <c r="M101" s="428" t="str">
        <f t="shared" si="9"/>
        <v>Pemerintah</v>
      </c>
      <c r="N101" s="312">
        <f>COUNTIF(A1_Individu_Data_Keadaan_SDMK!A$4:A$149931,B101)</f>
        <v>0</v>
      </c>
      <c r="O101" s="312">
        <f t="shared" si="7"/>
        <v>0</v>
      </c>
      <c r="P101" s="421" t="str">
        <f t="shared" si="8"/>
        <v>Berkurang</v>
      </c>
    </row>
    <row r="102" spans="1:16" hidden="1">
      <c r="A102" s="7">
        <v>100</v>
      </c>
      <c r="B102" s="347" t="s">
        <v>12549</v>
      </c>
      <c r="C102" s="347" t="s">
        <v>12550</v>
      </c>
      <c r="D102" s="347" t="s">
        <v>267</v>
      </c>
      <c r="E102" s="347" t="s">
        <v>9301</v>
      </c>
      <c r="F102" s="347" t="s">
        <v>12201</v>
      </c>
      <c r="G102" s="347">
        <v>33</v>
      </c>
      <c r="H102" s="347">
        <v>3302</v>
      </c>
      <c r="I102" s="347">
        <v>0</v>
      </c>
      <c r="J102" s="347">
        <v>29</v>
      </c>
      <c r="K102" s="367" t="str">
        <f>VLOOKUP(G102,'01_MASTER_KODE_WILAYAH'!H$1437:I$1470,2,FALSE)</f>
        <v>JAWA TENGAH</v>
      </c>
      <c r="L102" s="368" t="str">
        <f>VLOOKUP(H102,'01_MASTER_KODE_WILAYAH'!D$5:F$1353,3,FALSE)</f>
        <v>BANYUMAS</v>
      </c>
      <c r="M102" s="428" t="str">
        <f t="shared" si="9"/>
        <v>Pemerintah</v>
      </c>
      <c r="N102" s="312">
        <f>COUNTIF(A1_Individu_Data_Keadaan_SDMK!A$4:A$149931,B102)</f>
        <v>0</v>
      </c>
      <c r="O102" s="312">
        <f t="shared" si="7"/>
        <v>0</v>
      </c>
      <c r="P102" s="421" t="str">
        <f t="shared" si="8"/>
        <v>Berkurang</v>
      </c>
    </row>
    <row r="103" spans="1:16" hidden="1">
      <c r="A103" s="7">
        <v>101</v>
      </c>
      <c r="B103" s="347" t="s">
        <v>12551</v>
      </c>
      <c r="C103" s="347" t="s">
        <v>12552</v>
      </c>
      <c r="D103" s="347" t="s">
        <v>267</v>
      </c>
      <c r="E103" s="347" t="s">
        <v>9301</v>
      </c>
      <c r="F103" s="347" t="s">
        <v>12201</v>
      </c>
      <c r="G103" s="347">
        <v>33</v>
      </c>
      <c r="H103" s="347">
        <v>3302</v>
      </c>
      <c r="I103" s="347">
        <v>0</v>
      </c>
      <c r="J103" s="347">
        <v>32</v>
      </c>
      <c r="K103" s="367" t="str">
        <f>VLOOKUP(G103,'01_MASTER_KODE_WILAYAH'!H$1437:I$1470,2,FALSE)</f>
        <v>JAWA TENGAH</v>
      </c>
      <c r="L103" s="368" t="str">
        <f>VLOOKUP(H103,'01_MASTER_KODE_WILAYAH'!D$5:F$1353,3,FALSE)</f>
        <v>BANYUMAS</v>
      </c>
      <c r="M103" s="428" t="str">
        <f t="shared" si="9"/>
        <v>Pemerintah</v>
      </c>
      <c r="N103" s="312">
        <f>COUNTIF(A1_Individu_Data_Keadaan_SDMK!A$4:A$149931,B103)</f>
        <v>0</v>
      </c>
      <c r="O103" s="312">
        <f t="shared" si="7"/>
        <v>0</v>
      </c>
      <c r="P103" s="421" t="str">
        <f t="shared" si="8"/>
        <v>Berkurang</v>
      </c>
    </row>
    <row r="104" spans="1:16" hidden="1">
      <c r="A104" s="7">
        <v>102</v>
      </c>
      <c r="B104" s="347" t="s">
        <v>12553</v>
      </c>
      <c r="C104" s="347" t="s">
        <v>12554</v>
      </c>
      <c r="D104" s="347" t="s">
        <v>267</v>
      </c>
      <c r="E104" s="347" t="s">
        <v>9301</v>
      </c>
      <c r="F104" s="347" t="s">
        <v>12201</v>
      </c>
      <c r="G104" s="347">
        <v>33</v>
      </c>
      <c r="H104" s="347">
        <v>3302</v>
      </c>
      <c r="I104" s="347">
        <v>0</v>
      </c>
      <c r="J104" s="347">
        <v>30</v>
      </c>
      <c r="K104" s="367" t="str">
        <f>VLOOKUP(G104,'01_MASTER_KODE_WILAYAH'!H$1437:I$1470,2,FALSE)</f>
        <v>JAWA TENGAH</v>
      </c>
      <c r="L104" s="368" t="str">
        <f>VLOOKUP(H104,'01_MASTER_KODE_WILAYAH'!D$5:F$1353,3,FALSE)</f>
        <v>BANYUMAS</v>
      </c>
      <c r="M104" s="428" t="str">
        <f t="shared" si="9"/>
        <v>Pemerintah</v>
      </c>
      <c r="N104" s="312">
        <f>COUNTIF(A1_Individu_Data_Keadaan_SDMK!A$4:A$149931,B104)</f>
        <v>0</v>
      </c>
      <c r="O104" s="312">
        <f t="shared" si="7"/>
        <v>0</v>
      </c>
      <c r="P104" s="421" t="str">
        <f t="shared" si="8"/>
        <v>Berkurang</v>
      </c>
    </row>
    <row r="105" spans="1:16" hidden="1">
      <c r="A105" s="7">
        <v>103</v>
      </c>
      <c r="B105" s="347" t="s">
        <v>12555</v>
      </c>
      <c r="C105" s="347" t="s">
        <v>12556</v>
      </c>
      <c r="D105" s="347" t="s">
        <v>267</v>
      </c>
      <c r="E105" s="347" t="s">
        <v>9301</v>
      </c>
      <c r="F105" s="347" t="s">
        <v>12201</v>
      </c>
      <c r="G105" s="347">
        <v>33</v>
      </c>
      <c r="H105" s="347">
        <v>3302</v>
      </c>
      <c r="I105" s="347">
        <v>0</v>
      </c>
      <c r="J105" s="347">
        <v>27</v>
      </c>
      <c r="K105" s="367" t="str">
        <f>VLOOKUP(G105,'01_MASTER_KODE_WILAYAH'!H$1437:I$1470,2,FALSE)</f>
        <v>JAWA TENGAH</v>
      </c>
      <c r="L105" s="368" t="str">
        <f>VLOOKUP(H105,'01_MASTER_KODE_WILAYAH'!D$5:F$1353,3,FALSE)</f>
        <v>BANYUMAS</v>
      </c>
      <c r="M105" s="428" t="str">
        <f t="shared" si="9"/>
        <v>Pemerintah</v>
      </c>
      <c r="N105" s="312">
        <f>COUNTIF(A1_Individu_Data_Keadaan_SDMK!A$4:A$149931,B105)</f>
        <v>0</v>
      </c>
      <c r="O105" s="312">
        <f t="shared" si="7"/>
        <v>0</v>
      </c>
      <c r="P105" s="421" t="str">
        <f t="shared" si="8"/>
        <v>Berkurang</v>
      </c>
    </row>
    <row r="106" spans="1:16" hidden="1">
      <c r="A106" s="7">
        <v>104</v>
      </c>
      <c r="B106" s="347" t="s">
        <v>12557</v>
      </c>
      <c r="C106" s="347" t="s">
        <v>12558</v>
      </c>
      <c r="D106" s="347" t="s">
        <v>267</v>
      </c>
      <c r="E106" s="347" t="s">
        <v>9301</v>
      </c>
      <c r="F106" s="347" t="s">
        <v>12201</v>
      </c>
      <c r="G106" s="347">
        <v>33</v>
      </c>
      <c r="H106" s="347">
        <v>3302</v>
      </c>
      <c r="I106" s="347">
        <v>0</v>
      </c>
      <c r="J106" s="347">
        <v>32</v>
      </c>
      <c r="K106" s="367" t="str">
        <f>VLOOKUP(G106,'01_MASTER_KODE_WILAYAH'!H$1437:I$1470,2,FALSE)</f>
        <v>JAWA TENGAH</v>
      </c>
      <c r="L106" s="368" t="str">
        <f>VLOOKUP(H106,'01_MASTER_KODE_WILAYAH'!D$5:F$1353,3,FALSE)</f>
        <v>BANYUMAS</v>
      </c>
      <c r="M106" s="428" t="str">
        <f t="shared" si="9"/>
        <v>Pemerintah</v>
      </c>
      <c r="N106" s="312">
        <f>COUNTIF(A1_Individu_Data_Keadaan_SDMK!A$4:A$149931,B106)</f>
        <v>0</v>
      </c>
      <c r="O106" s="312">
        <f t="shared" si="7"/>
        <v>0</v>
      </c>
      <c r="P106" s="421" t="str">
        <f t="shared" si="8"/>
        <v>Berkurang</v>
      </c>
    </row>
    <row r="107" spans="1:16" hidden="1">
      <c r="A107" s="7">
        <v>105</v>
      </c>
      <c r="B107" s="347" t="s">
        <v>12559</v>
      </c>
      <c r="C107" s="347" t="s">
        <v>12560</v>
      </c>
      <c r="D107" s="347" t="s">
        <v>267</v>
      </c>
      <c r="E107" s="347" t="s">
        <v>9301</v>
      </c>
      <c r="F107" s="347" t="s">
        <v>12201</v>
      </c>
      <c r="G107" s="347">
        <v>33</v>
      </c>
      <c r="H107" s="347">
        <v>3302</v>
      </c>
      <c r="I107" s="347">
        <v>0</v>
      </c>
      <c r="J107" s="347">
        <v>32</v>
      </c>
      <c r="K107" s="367" t="str">
        <f>VLOOKUP(G107,'01_MASTER_KODE_WILAYAH'!H$1437:I$1470,2,FALSE)</f>
        <v>JAWA TENGAH</v>
      </c>
      <c r="L107" s="368" t="str">
        <f>VLOOKUP(H107,'01_MASTER_KODE_WILAYAH'!D$5:F$1353,3,FALSE)</f>
        <v>BANYUMAS</v>
      </c>
      <c r="M107" s="428" t="str">
        <f t="shared" si="9"/>
        <v>Pemerintah</v>
      </c>
      <c r="N107" s="312">
        <f>COUNTIF(A1_Individu_Data_Keadaan_SDMK!A$4:A$149931,B107)</f>
        <v>0</v>
      </c>
      <c r="O107" s="312">
        <f t="shared" si="7"/>
        <v>0</v>
      </c>
      <c r="P107" s="421" t="str">
        <f t="shared" si="8"/>
        <v>Berkurang</v>
      </c>
    </row>
    <row r="108" spans="1:16" hidden="1">
      <c r="A108" s="7">
        <v>106</v>
      </c>
      <c r="B108" s="347" t="s">
        <v>12561</v>
      </c>
      <c r="C108" s="347" t="s">
        <v>12562</v>
      </c>
      <c r="D108" s="347" t="s">
        <v>267</v>
      </c>
      <c r="E108" s="347" t="s">
        <v>9302</v>
      </c>
      <c r="F108" s="347" t="s">
        <v>12201</v>
      </c>
      <c r="G108" s="347">
        <v>33</v>
      </c>
      <c r="H108" s="347">
        <v>3302</v>
      </c>
      <c r="I108" s="347">
        <v>0</v>
      </c>
      <c r="J108" s="347">
        <v>58</v>
      </c>
      <c r="K108" s="367" t="str">
        <f>VLOOKUP(G108,'01_MASTER_KODE_WILAYAH'!H$1437:I$1470,2,FALSE)</f>
        <v>JAWA TENGAH</v>
      </c>
      <c r="L108" s="368" t="str">
        <f>VLOOKUP(H108,'01_MASTER_KODE_WILAYAH'!D$5:F$1353,3,FALSE)</f>
        <v>BANYUMAS</v>
      </c>
      <c r="M108" s="428" t="str">
        <f t="shared" si="9"/>
        <v>Pemerintah</v>
      </c>
      <c r="N108" s="312">
        <f>COUNTIF(A1_Individu_Data_Keadaan_SDMK!A$4:A$149931,B108)</f>
        <v>0</v>
      </c>
      <c r="O108" s="312">
        <f t="shared" si="7"/>
        <v>0</v>
      </c>
      <c r="P108" s="421" t="str">
        <f t="shared" si="8"/>
        <v>Berkurang</v>
      </c>
    </row>
    <row r="109" spans="1:16" hidden="1">
      <c r="A109" s="7">
        <v>107</v>
      </c>
      <c r="B109" s="347" t="s">
        <v>12563</v>
      </c>
      <c r="C109" s="347" t="s">
        <v>12564</v>
      </c>
      <c r="D109" s="347" t="s">
        <v>267</v>
      </c>
      <c r="E109" s="347" t="s">
        <v>9301</v>
      </c>
      <c r="F109" s="347" t="s">
        <v>12201</v>
      </c>
      <c r="G109" s="347">
        <v>33</v>
      </c>
      <c r="H109" s="347">
        <v>3302</v>
      </c>
      <c r="I109" s="347">
        <v>0</v>
      </c>
      <c r="J109" s="347">
        <v>38</v>
      </c>
      <c r="K109" s="367" t="str">
        <f>VLOOKUP(G109,'01_MASTER_KODE_WILAYAH'!H$1437:I$1470,2,FALSE)</f>
        <v>JAWA TENGAH</v>
      </c>
      <c r="L109" s="368" t="str">
        <f>VLOOKUP(H109,'01_MASTER_KODE_WILAYAH'!D$5:F$1353,3,FALSE)</f>
        <v>BANYUMAS</v>
      </c>
      <c r="M109" s="428" t="str">
        <f t="shared" si="9"/>
        <v>Pemerintah</v>
      </c>
      <c r="N109" s="312">
        <f>COUNTIF(A1_Individu_Data_Keadaan_SDMK!A$4:A$149931,B109)</f>
        <v>0</v>
      </c>
      <c r="O109" s="312">
        <f t="shared" si="7"/>
        <v>0</v>
      </c>
      <c r="P109" s="421" t="str">
        <f t="shared" si="8"/>
        <v>Berkurang</v>
      </c>
    </row>
    <row r="110" spans="1:16" hidden="1">
      <c r="A110" s="7">
        <v>108</v>
      </c>
      <c r="B110" s="347" t="s">
        <v>12565</v>
      </c>
      <c r="C110" s="347" t="s">
        <v>12566</v>
      </c>
      <c r="D110" s="347" t="s">
        <v>267</v>
      </c>
      <c r="E110" s="347" t="s">
        <v>9301</v>
      </c>
      <c r="F110" s="347" t="s">
        <v>12201</v>
      </c>
      <c r="G110" s="347">
        <v>33</v>
      </c>
      <c r="H110" s="347">
        <v>3302</v>
      </c>
      <c r="I110" s="347">
        <v>0</v>
      </c>
      <c r="J110" s="347">
        <v>25</v>
      </c>
      <c r="K110" s="367" t="str">
        <f>VLOOKUP(G110,'01_MASTER_KODE_WILAYAH'!H$1437:I$1470,2,FALSE)</f>
        <v>JAWA TENGAH</v>
      </c>
      <c r="L110" s="368" t="str">
        <f>VLOOKUP(H110,'01_MASTER_KODE_WILAYAH'!D$5:F$1353,3,FALSE)</f>
        <v>BANYUMAS</v>
      </c>
      <c r="M110" s="428" t="str">
        <f t="shared" si="9"/>
        <v>Pemerintah</v>
      </c>
      <c r="N110" s="312">
        <f>COUNTIF(A1_Individu_Data_Keadaan_SDMK!A$4:A$149931,B110)</f>
        <v>0</v>
      </c>
      <c r="O110" s="312">
        <f t="shared" si="7"/>
        <v>0</v>
      </c>
      <c r="P110" s="421" t="str">
        <f t="shared" si="8"/>
        <v>Berkurang</v>
      </c>
    </row>
    <row r="111" spans="1:16" hidden="1">
      <c r="A111" s="7">
        <v>109</v>
      </c>
      <c r="B111" s="347" t="s">
        <v>12567</v>
      </c>
      <c r="C111" s="347" t="s">
        <v>12568</v>
      </c>
      <c r="D111" s="347" t="s">
        <v>267</v>
      </c>
      <c r="E111" s="347" t="s">
        <v>9301</v>
      </c>
      <c r="F111" s="347" t="s">
        <v>12201</v>
      </c>
      <c r="G111" s="347">
        <v>33</v>
      </c>
      <c r="H111" s="347">
        <v>3302</v>
      </c>
      <c r="I111" s="347">
        <v>0</v>
      </c>
      <c r="J111" s="347">
        <v>22</v>
      </c>
      <c r="K111" s="367" t="str">
        <f>VLOOKUP(G111,'01_MASTER_KODE_WILAYAH'!H$1437:I$1470,2,FALSE)</f>
        <v>JAWA TENGAH</v>
      </c>
      <c r="L111" s="368" t="str">
        <f>VLOOKUP(H111,'01_MASTER_KODE_WILAYAH'!D$5:F$1353,3,FALSE)</f>
        <v>BANYUMAS</v>
      </c>
      <c r="M111" s="428" t="str">
        <f t="shared" si="9"/>
        <v>Pemerintah</v>
      </c>
      <c r="N111" s="312">
        <f>COUNTIF(A1_Individu_Data_Keadaan_SDMK!A$4:A$149931,B111)</f>
        <v>0</v>
      </c>
      <c r="O111" s="312">
        <f t="shared" si="7"/>
        <v>0</v>
      </c>
      <c r="P111" s="421" t="str">
        <f t="shared" si="8"/>
        <v>Berkurang</v>
      </c>
    </row>
    <row r="112" spans="1:16" hidden="1">
      <c r="A112" s="7">
        <v>110</v>
      </c>
      <c r="B112" s="347" t="s">
        <v>12569</v>
      </c>
      <c r="C112" s="347" t="s">
        <v>12570</v>
      </c>
      <c r="D112" s="347" t="s">
        <v>267</v>
      </c>
      <c r="E112" s="347" t="s">
        <v>9301</v>
      </c>
      <c r="F112" s="347" t="s">
        <v>12201</v>
      </c>
      <c r="G112" s="347">
        <v>33</v>
      </c>
      <c r="H112" s="347">
        <v>3302</v>
      </c>
      <c r="I112" s="347">
        <v>0</v>
      </c>
      <c r="J112" s="347">
        <v>27</v>
      </c>
      <c r="K112" s="367" t="str">
        <f>VLOOKUP(G112,'01_MASTER_KODE_WILAYAH'!H$1437:I$1470,2,FALSE)</f>
        <v>JAWA TENGAH</v>
      </c>
      <c r="L112" s="368" t="str">
        <f>VLOOKUP(H112,'01_MASTER_KODE_WILAYAH'!D$5:F$1353,3,FALSE)</f>
        <v>BANYUMAS</v>
      </c>
      <c r="M112" s="428" t="str">
        <f t="shared" si="9"/>
        <v>Pemerintah</v>
      </c>
      <c r="N112" s="312">
        <f>COUNTIF(A1_Individu_Data_Keadaan_SDMK!A$4:A$149931,B112)</f>
        <v>0</v>
      </c>
      <c r="O112" s="312">
        <f t="shared" si="7"/>
        <v>0</v>
      </c>
      <c r="P112" s="421" t="str">
        <f t="shared" si="8"/>
        <v>Berkurang</v>
      </c>
    </row>
    <row r="113" spans="1:16" hidden="1">
      <c r="A113" s="7">
        <v>111</v>
      </c>
      <c r="B113" s="347" t="s">
        <v>12571</v>
      </c>
      <c r="C113" s="347" t="s">
        <v>12572</v>
      </c>
      <c r="D113" s="347" t="s">
        <v>267</v>
      </c>
      <c r="E113" s="347" t="s">
        <v>9301</v>
      </c>
      <c r="F113" s="347" t="s">
        <v>12201</v>
      </c>
      <c r="G113" s="347">
        <v>33</v>
      </c>
      <c r="H113" s="347">
        <v>3302</v>
      </c>
      <c r="I113" s="347">
        <v>0</v>
      </c>
      <c r="J113" s="347">
        <v>27</v>
      </c>
      <c r="K113" s="367" t="str">
        <f>VLOOKUP(G113,'01_MASTER_KODE_WILAYAH'!H$1437:I$1470,2,FALSE)</f>
        <v>JAWA TENGAH</v>
      </c>
      <c r="L113" s="368" t="str">
        <f>VLOOKUP(H113,'01_MASTER_KODE_WILAYAH'!D$5:F$1353,3,FALSE)</f>
        <v>BANYUMAS</v>
      </c>
      <c r="M113" s="428" t="str">
        <f t="shared" si="9"/>
        <v>Pemerintah</v>
      </c>
      <c r="N113" s="312">
        <f>COUNTIF(A1_Individu_Data_Keadaan_SDMK!A$4:A$149931,B113)</f>
        <v>0</v>
      </c>
      <c r="O113" s="312">
        <f t="shared" si="7"/>
        <v>0</v>
      </c>
      <c r="P113" s="421" t="str">
        <f t="shared" si="8"/>
        <v>Berkurang</v>
      </c>
    </row>
    <row r="114" spans="1:16" hidden="1">
      <c r="A114" s="7">
        <v>112</v>
      </c>
      <c r="B114" s="347" t="s">
        <v>12573</v>
      </c>
      <c r="C114" s="347" t="s">
        <v>12574</v>
      </c>
      <c r="D114" s="347" t="s">
        <v>267</v>
      </c>
      <c r="E114" s="347" t="s">
        <v>9301</v>
      </c>
      <c r="F114" s="347" t="s">
        <v>12201</v>
      </c>
      <c r="G114" s="347">
        <v>33</v>
      </c>
      <c r="H114" s="347">
        <v>3302</v>
      </c>
      <c r="I114" s="347">
        <v>0</v>
      </c>
      <c r="J114" s="347">
        <v>20</v>
      </c>
      <c r="K114" s="367" t="str">
        <f>VLOOKUP(G114,'01_MASTER_KODE_WILAYAH'!H$1437:I$1470,2,FALSE)</f>
        <v>JAWA TENGAH</v>
      </c>
      <c r="L114" s="368" t="str">
        <f>VLOOKUP(H114,'01_MASTER_KODE_WILAYAH'!D$5:F$1353,3,FALSE)</f>
        <v>BANYUMAS</v>
      </c>
      <c r="M114" s="428" t="str">
        <f t="shared" si="9"/>
        <v>Pemerintah</v>
      </c>
      <c r="N114" s="312">
        <f>COUNTIF(A1_Individu_Data_Keadaan_SDMK!A$4:A$149931,B114)</f>
        <v>0</v>
      </c>
      <c r="O114" s="312">
        <f t="shared" si="7"/>
        <v>0</v>
      </c>
      <c r="P114" s="421" t="str">
        <f t="shared" si="8"/>
        <v>Berkurang</v>
      </c>
    </row>
    <row r="115" spans="1:16" hidden="1">
      <c r="A115" s="7">
        <v>113</v>
      </c>
      <c r="B115" s="347" t="s">
        <v>12575</v>
      </c>
      <c r="C115" s="347" t="s">
        <v>12576</v>
      </c>
      <c r="D115" s="347" t="s">
        <v>267</v>
      </c>
      <c r="E115" s="347" t="s">
        <v>9301</v>
      </c>
      <c r="F115" s="347" t="s">
        <v>12201</v>
      </c>
      <c r="G115" s="347">
        <v>33</v>
      </c>
      <c r="H115" s="347">
        <v>3302</v>
      </c>
      <c r="I115" s="347">
        <v>0</v>
      </c>
      <c r="J115" s="347">
        <v>19</v>
      </c>
      <c r="K115" s="367" t="str">
        <f>VLOOKUP(G115,'01_MASTER_KODE_WILAYAH'!H$1437:I$1470,2,FALSE)</f>
        <v>JAWA TENGAH</v>
      </c>
      <c r="L115" s="368" t="str">
        <f>VLOOKUP(H115,'01_MASTER_KODE_WILAYAH'!D$5:F$1353,3,FALSE)</f>
        <v>BANYUMAS</v>
      </c>
      <c r="M115" s="428" t="str">
        <f t="shared" si="9"/>
        <v>Pemerintah</v>
      </c>
      <c r="N115" s="312">
        <f>COUNTIF(A1_Individu_Data_Keadaan_SDMK!A$4:A$149931,B115)</f>
        <v>0</v>
      </c>
      <c r="O115" s="312">
        <f t="shared" si="7"/>
        <v>0</v>
      </c>
      <c r="P115" s="421" t="str">
        <f t="shared" si="8"/>
        <v>Berkurang</v>
      </c>
    </row>
    <row r="116" spans="1:16" hidden="1">
      <c r="A116" s="7">
        <v>114</v>
      </c>
      <c r="B116" s="347" t="s">
        <v>12577</v>
      </c>
      <c r="C116" s="347" t="s">
        <v>12578</v>
      </c>
      <c r="D116" s="347" t="s">
        <v>267</v>
      </c>
      <c r="E116" s="347" t="s">
        <v>9301</v>
      </c>
      <c r="F116" s="347" t="s">
        <v>12201</v>
      </c>
      <c r="G116" s="347">
        <v>33</v>
      </c>
      <c r="H116" s="347">
        <v>3303</v>
      </c>
      <c r="I116" s="347">
        <v>0</v>
      </c>
      <c r="J116" s="347">
        <v>53</v>
      </c>
      <c r="K116" s="367" t="str">
        <f>VLOOKUP(G116,'01_MASTER_KODE_WILAYAH'!H$1437:I$1470,2,FALSE)</f>
        <v>JAWA TENGAH</v>
      </c>
      <c r="L116" s="368" t="str">
        <f>VLOOKUP(H116,'01_MASTER_KODE_WILAYAH'!D$5:F$1353,3,FALSE)</f>
        <v>PURBALINGGA</v>
      </c>
      <c r="M116" s="428" t="str">
        <f t="shared" si="9"/>
        <v>Pemerintah</v>
      </c>
      <c r="N116" s="312">
        <f>COUNTIF(A1_Individu_Data_Keadaan_SDMK!A$4:A$149931,B116)</f>
        <v>0</v>
      </c>
      <c r="O116" s="312">
        <f t="shared" si="7"/>
        <v>0</v>
      </c>
      <c r="P116" s="421" t="str">
        <f t="shared" si="8"/>
        <v>Berkurang</v>
      </c>
    </row>
    <row r="117" spans="1:16" hidden="1">
      <c r="A117" s="7">
        <v>115</v>
      </c>
      <c r="B117" s="347" t="s">
        <v>12579</v>
      </c>
      <c r="C117" s="347" t="s">
        <v>12580</v>
      </c>
      <c r="D117" s="347" t="s">
        <v>267</v>
      </c>
      <c r="E117" s="347" t="s">
        <v>9302</v>
      </c>
      <c r="F117" s="347" t="s">
        <v>12201</v>
      </c>
      <c r="G117" s="347">
        <v>33</v>
      </c>
      <c r="H117" s="347">
        <v>3303</v>
      </c>
      <c r="I117" s="347">
        <v>0</v>
      </c>
      <c r="J117" s="347">
        <v>37</v>
      </c>
      <c r="K117" s="367" t="str">
        <f>VLOOKUP(G117,'01_MASTER_KODE_WILAYAH'!H$1437:I$1470,2,FALSE)</f>
        <v>JAWA TENGAH</v>
      </c>
      <c r="L117" s="368" t="str">
        <f>VLOOKUP(H117,'01_MASTER_KODE_WILAYAH'!D$5:F$1353,3,FALSE)</f>
        <v>PURBALINGGA</v>
      </c>
      <c r="M117" s="428" t="str">
        <f t="shared" si="9"/>
        <v>Pemerintah</v>
      </c>
      <c r="N117" s="312">
        <f>COUNTIF(A1_Individu_Data_Keadaan_SDMK!A$4:A$149931,B117)</f>
        <v>0</v>
      </c>
      <c r="O117" s="312">
        <f t="shared" si="7"/>
        <v>0</v>
      </c>
      <c r="P117" s="421" t="str">
        <f t="shared" si="8"/>
        <v>Berkurang</v>
      </c>
    </row>
    <row r="118" spans="1:16" hidden="1">
      <c r="A118" s="7">
        <v>116</v>
      </c>
      <c r="B118" s="347" t="s">
        <v>12581</v>
      </c>
      <c r="C118" s="347" t="s">
        <v>12582</v>
      </c>
      <c r="D118" s="347" t="s">
        <v>267</v>
      </c>
      <c r="E118" s="347" t="s">
        <v>9301</v>
      </c>
      <c r="F118" s="347" t="s">
        <v>12201</v>
      </c>
      <c r="G118" s="347">
        <v>33</v>
      </c>
      <c r="H118" s="347">
        <v>3303</v>
      </c>
      <c r="I118" s="347">
        <v>0</v>
      </c>
      <c r="J118" s="347">
        <v>31</v>
      </c>
      <c r="K118" s="367" t="str">
        <f>VLOOKUP(G118,'01_MASTER_KODE_WILAYAH'!H$1437:I$1470,2,FALSE)</f>
        <v>JAWA TENGAH</v>
      </c>
      <c r="L118" s="368" t="str">
        <f>VLOOKUP(H118,'01_MASTER_KODE_WILAYAH'!D$5:F$1353,3,FALSE)</f>
        <v>PURBALINGGA</v>
      </c>
      <c r="M118" s="428" t="str">
        <f t="shared" si="9"/>
        <v>Pemerintah</v>
      </c>
      <c r="N118" s="312">
        <f>COUNTIF(A1_Individu_Data_Keadaan_SDMK!A$4:A$149931,B118)</f>
        <v>0</v>
      </c>
      <c r="O118" s="312">
        <f t="shared" si="7"/>
        <v>0</v>
      </c>
      <c r="P118" s="421" t="str">
        <f t="shared" si="8"/>
        <v>Berkurang</v>
      </c>
    </row>
    <row r="119" spans="1:16" hidden="1">
      <c r="A119" s="7">
        <v>117</v>
      </c>
      <c r="B119" s="347" t="s">
        <v>12583</v>
      </c>
      <c r="C119" s="347" t="s">
        <v>12584</v>
      </c>
      <c r="D119" s="347" t="s">
        <v>267</v>
      </c>
      <c r="E119" s="347" t="s">
        <v>9302</v>
      </c>
      <c r="F119" s="347" t="s">
        <v>12201</v>
      </c>
      <c r="G119" s="347">
        <v>33</v>
      </c>
      <c r="H119" s="347">
        <v>3303</v>
      </c>
      <c r="I119" s="347">
        <v>0</v>
      </c>
      <c r="J119" s="347">
        <v>48</v>
      </c>
      <c r="K119" s="367" t="str">
        <f>VLOOKUP(G119,'01_MASTER_KODE_WILAYAH'!H$1437:I$1470,2,FALSE)</f>
        <v>JAWA TENGAH</v>
      </c>
      <c r="L119" s="368" t="str">
        <f>VLOOKUP(H119,'01_MASTER_KODE_WILAYAH'!D$5:F$1353,3,FALSE)</f>
        <v>PURBALINGGA</v>
      </c>
      <c r="M119" s="428" t="str">
        <f t="shared" si="9"/>
        <v>Pemerintah</v>
      </c>
      <c r="N119" s="312">
        <f>COUNTIF(A1_Individu_Data_Keadaan_SDMK!A$4:A$149931,B119)</f>
        <v>0</v>
      </c>
      <c r="O119" s="312">
        <f t="shared" si="7"/>
        <v>0</v>
      </c>
      <c r="P119" s="421" t="str">
        <f t="shared" si="8"/>
        <v>Berkurang</v>
      </c>
    </row>
    <row r="120" spans="1:16" hidden="1">
      <c r="A120" s="7">
        <v>118</v>
      </c>
      <c r="B120" s="347" t="s">
        <v>12585</v>
      </c>
      <c r="C120" s="347" t="s">
        <v>12586</v>
      </c>
      <c r="D120" s="347" t="s">
        <v>267</v>
      </c>
      <c r="E120" s="347" t="s">
        <v>9301</v>
      </c>
      <c r="F120" s="347" t="s">
        <v>12201</v>
      </c>
      <c r="G120" s="347">
        <v>33</v>
      </c>
      <c r="H120" s="347">
        <v>3303</v>
      </c>
      <c r="I120" s="347">
        <v>0</v>
      </c>
      <c r="J120" s="347">
        <v>34</v>
      </c>
      <c r="K120" s="367" t="str">
        <f>VLOOKUP(G120,'01_MASTER_KODE_WILAYAH'!H$1437:I$1470,2,FALSE)</f>
        <v>JAWA TENGAH</v>
      </c>
      <c r="L120" s="368" t="str">
        <f>VLOOKUP(H120,'01_MASTER_KODE_WILAYAH'!D$5:F$1353,3,FALSE)</f>
        <v>PURBALINGGA</v>
      </c>
      <c r="M120" s="428" t="str">
        <f t="shared" si="9"/>
        <v>Pemerintah</v>
      </c>
      <c r="N120" s="312">
        <f>COUNTIF(A1_Individu_Data_Keadaan_SDMK!A$4:A$149931,B120)</f>
        <v>0</v>
      </c>
      <c r="O120" s="312">
        <f t="shared" si="7"/>
        <v>0</v>
      </c>
      <c r="P120" s="421" t="str">
        <f t="shared" si="8"/>
        <v>Berkurang</v>
      </c>
    </row>
    <row r="121" spans="1:16" hidden="1">
      <c r="A121" s="7">
        <v>119</v>
      </c>
      <c r="B121" s="347" t="s">
        <v>12587</v>
      </c>
      <c r="C121" s="347" t="s">
        <v>12588</v>
      </c>
      <c r="D121" s="347" t="s">
        <v>267</v>
      </c>
      <c r="E121" s="347" t="s">
        <v>9301</v>
      </c>
      <c r="F121" s="347" t="s">
        <v>12201</v>
      </c>
      <c r="G121" s="347">
        <v>33</v>
      </c>
      <c r="H121" s="347">
        <v>3303</v>
      </c>
      <c r="I121" s="347">
        <v>0</v>
      </c>
      <c r="J121" s="347">
        <v>44</v>
      </c>
      <c r="K121" s="367" t="str">
        <f>VLOOKUP(G121,'01_MASTER_KODE_WILAYAH'!H$1437:I$1470,2,FALSE)</f>
        <v>JAWA TENGAH</v>
      </c>
      <c r="L121" s="368" t="str">
        <f>VLOOKUP(H121,'01_MASTER_KODE_WILAYAH'!D$5:F$1353,3,FALSE)</f>
        <v>PURBALINGGA</v>
      </c>
      <c r="M121" s="428" t="str">
        <f t="shared" si="9"/>
        <v>Pemerintah</v>
      </c>
      <c r="N121" s="312">
        <f>COUNTIF(A1_Individu_Data_Keadaan_SDMK!A$4:A$149931,B121)</f>
        <v>0</v>
      </c>
      <c r="O121" s="312">
        <f t="shared" si="7"/>
        <v>0</v>
      </c>
      <c r="P121" s="421" t="str">
        <f t="shared" si="8"/>
        <v>Berkurang</v>
      </c>
    </row>
    <row r="122" spans="1:16" hidden="1">
      <c r="A122" s="7">
        <v>120</v>
      </c>
      <c r="B122" s="347" t="s">
        <v>12589</v>
      </c>
      <c r="C122" s="347" t="s">
        <v>12590</v>
      </c>
      <c r="D122" s="347" t="s">
        <v>267</v>
      </c>
      <c r="E122" s="347" t="s">
        <v>9301</v>
      </c>
      <c r="F122" s="347" t="s">
        <v>12201</v>
      </c>
      <c r="G122" s="347">
        <v>33</v>
      </c>
      <c r="H122" s="347">
        <v>3303</v>
      </c>
      <c r="I122" s="347">
        <v>0</v>
      </c>
      <c r="J122" s="347">
        <v>33</v>
      </c>
      <c r="K122" s="367" t="str">
        <f>VLOOKUP(G122,'01_MASTER_KODE_WILAYAH'!H$1437:I$1470,2,FALSE)</f>
        <v>JAWA TENGAH</v>
      </c>
      <c r="L122" s="368" t="str">
        <f>VLOOKUP(H122,'01_MASTER_KODE_WILAYAH'!D$5:F$1353,3,FALSE)</f>
        <v>PURBALINGGA</v>
      </c>
      <c r="M122" s="428" t="str">
        <f t="shared" si="9"/>
        <v>Pemerintah</v>
      </c>
      <c r="N122" s="312">
        <f>COUNTIF(A1_Individu_Data_Keadaan_SDMK!A$4:A$149931,B122)</f>
        <v>0</v>
      </c>
      <c r="O122" s="312">
        <f t="shared" si="7"/>
        <v>0</v>
      </c>
      <c r="P122" s="421" t="str">
        <f t="shared" si="8"/>
        <v>Berkurang</v>
      </c>
    </row>
    <row r="123" spans="1:16" hidden="1">
      <c r="A123" s="7">
        <v>121</v>
      </c>
      <c r="B123" s="347" t="s">
        <v>12591</v>
      </c>
      <c r="C123" s="347" t="s">
        <v>11891</v>
      </c>
      <c r="D123" s="347" t="s">
        <v>267</v>
      </c>
      <c r="E123" s="347" t="s">
        <v>9301</v>
      </c>
      <c r="F123" s="347" t="s">
        <v>12201</v>
      </c>
      <c r="G123" s="347">
        <v>33</v>
      </c>
      <c r="H123" s="347">
        <v>3303</v>
      </c>
      <c r="I123" s="347">
        <v>0</v>
      </c>
      <c r="J123" s="347">
        <v>37</v>
      </c>
      <c r="K123" s="367" t="str">
        <f>VLOOKUP(G123,'01_MASTER_KODE_WILAYAH'!H$1437:I$1470,2,FALSE)</f>
        <v>JAWA TENGAH</v>
      </c>
      <c r="L123" s="368" t="str">
        <f>VLOOKUP(H123,'01_MASTER_KODE_WILAYAH'!D$5:F$1353,3,FALSE)</f>
        <v>PURBALINGGA</v>
      </c>
      <c r="M123" s="428" t="str">
        <f t="shared" si="9"/>
        <v>Pemerintah</v>
      </c>
      <c r="N123" s="312">
        <f>COUNTIF(A1_Individu_Data_Keadaan_SDMK!A$4:A$149931,B123)</f>
        <v>0</v>
      </c>
      <c r="O123" s="312">
        <f t="shared" si="7"/>
        <v>0</v>
      </c>
      <c r="P123" s="421" t="str">
        <f t="shared" si="8"/>
        <v>Berkurang</v>
      </c>
    </row>
    <row r="124" spans="1:16" hidden="1">
      <c r="A124" s="7">
        <v>122</v>
      </c>
      <c r="B124" s="347" t="s">
        <v>12592</v>
      </c>
      <c r="C124" s="347" t="s">
        <v>12593</v>
      </c>
      <c r="D124" s="347" t="s">
        <v>267</v>
      </c>
      <c r="E124" s="347" t="s">
        <v>9301</v>
      </c>
      <c r="F124" s="347" t="s">
        <v>12201</v>
      </c>
      <c r="G124" s="347">
        <v>33</v>
      </c>
      <c r="H124" s="347">
        <v>3303</v>
      </c>
      <c r="I124" s="347">
        <v>0</v>
      </c>
      <c r="J124" s="347">
        <v>29</v>
      </c>
      <c r="K124" s="367" t="str">
        <f>VLOOKUP(G124,'01_MASTER_KODE_WILAYAH'!H$1437:I$1470,2,FALSE)</f>
        <v>JAWA TENGAH</v>
      </c>
      <c r="L124" s="368" t="str">
        <f>VLOOKUP(H124,'01_MASTER_KODE_WILAYAH'!D$5:F$1353,3,FALSE)</f>
        <v>PURBALINGGA</v>
      </c>
      <c r="M124" s="428" t="str">
        <f t="shared" si="9"/>
        <v>Pemerintah</v>
      </c>
      <c r="N124" s="312">
        <f>COUNTIF(A1_Individu_Data_Keadaan_SDMK!A$4:A$149931,B124)</f>
        <v>0</v>
      </c>
      <c r="O124" s="312">
        <f t="shared" ref="O124:O131" si="10">IF(N124&gt;0,1,0)</f>
        <v>0</v>
      </c>
      <c r="P124" s="421" t="str">
        <f t="shared" ref="P124:P131" si="11">IF(N124&gt;J124,"Bertambah",IF(N124=J124,"Tetap","Berkurang"))</f>
        <v>Berkurang</v>
      </c>
    </row>
    <row r="125" spans="1:16" hidden="1">
      <c r="A125" s="7">
        <v>123</v>
      </c>
      <c r="B125" s="347" t="s">
        <v>12594</v>
      </c>
      <c r="C125" s="347" t="s">
        <v>12595</v>
      </c>
      <c r="D125" s="347" t="s">
        <v>267</v>
      </c>
      <c r="E125" s="347" t="s">
        <v>9302</v>
      </c>
      <c r="F125" s="347" t="s">
        <v>12201</v>
      </c>
      <c r="G125" s="347">
        <v>33</v>
      </c>
      <c r="H125" s="347">
        <v>3303</v>
      </c>
      <c r="I125" s="347">
        <v>0</v>
      </c>
      <c r="J125" s="347">
        <v>52</v>
      </c>
      <c r="K125" s="367" t="str">
        <f>VLOOKUP(G125,'01_MASTER_KODE_WILAYAH'!H$1437:I$1470,2,FALSE)</f>
        <v>JAWA TENGAH</v>
      </c>
      <c r="L125" s="368" t="str">
        <f>VLOOKUP(H125,'01_MASTER_KODE_WILAYAH'!D$5:F$1353,3,FALSE)</f>
        <v>PURBALINGGA</v>
      </c>
      <c r="M125" s="428" t="str">
        <f t="shared" si="9"/>
        <v>Pemerintah</v>
      </c>
      <c r="N125" s="312">
        <f>COUNTIF(A1_Individu_Data_Keadaan_SDMK!A$4:A$149931,B125)</f>
        <v>0</v>
      </c>
      <c r="O125" s="312">
        <f t="shared" si="10"/>
        <v>0</v>
      </c>
      <c r="P125" s="421" t="str">
        <f t="shared" si="11"/>
        <v>Berkurang</v>
      </c>
    </row>
    <row r="126" spans="1:16" hidden="1">
      <c r="A126" s="7">
        <v>124</v>
      </c>
      <c r="B126" s="347" t="s">
        <v>12596</v>
      </c>
      <c r="C126" s="347" t="s">
        <v>12597</v>
      </c>
      <c r="D126" s="347" t="s">
        <v>267</v>
      </c>
      <c r="E126" s="347" t="s">
        <v>9302</v>
      </c>
      <c r="F126" s="347" t="s">
        <v>12201</v>
      </c>
      <c r="G126" s="347">
        <v>33</v>
      </c>
      <c r="H126" s="347">
        <v>3303</v>
      </c>
      <c r="I126" s="347">
        <v>0</v>
      </c>
      <c r="J126" s="347">
        <v>48</v>
      </c>
      <c r="K126" s="367" t="str">
        <f>VLOOKUP(G126,'01_MASTER_KODE_WILAYAH'!H$1437:I$1470,2,FALSE)</f>
        <v>JAWA TENGAH</v>
      </c>
      <c r="L126" s="368" t="str">
        <f>VLOOKUP(H126,'01_MASTER_KODE_WILAYAH'!D$5:F$1353,3,FALSE)</f>
        <v>PURBALINGGA</v>
      </c>
      <c r="M126" s="428" t="str">
        <f t="shared" si="9"/>
        <v>Pemerintah</v>
      </c>
      <c r="N126" s="312">
        <f>COUNTIF(A1_Individu_Data_Keadaan_SDMK!A$4:A$149931,B126)</f>
        <v>0</v>
      </c>
      <c r="O126" s="312">
        <f t="shared" si="10"/>
        <v>0</v>
      </c>
      <c r="P126" s="421" t="str">
        <f t="shared" si="11"/>
        <v>Berkurang</v>
      </c>
    </row>
    <row r="127" spans="1:16" hidden="1">
      <c r="A127" s="7">
        <v>125</v>
      </c>
      <c r="B127" s="347" t="s">
        <v>12598</v>
      </c>
      <c r="C127" s="347" t="s">
        <v>12599</v>
      </c>
      <c r="D127" s="347" t="s">
        <v>267</v>
      </c>
      <c r="E127" s="347" t="s">
        <v>9301</v>
      </c>
      <c r="F127" s="347" t="s">
        <v>12201</v>
      </c>
      <c r="G127" s="347">
        <v>33</v>
      </c>
      <c r="H127" s="347">
        <v>3303</v>
      </c>
      <c r="I127" s="347">
        <v>0</v>
      </c>
      <c r="J127" s="347">
        <v>39</v>
      </c>
      <c r="K127" s="367" t="str">
        <f>VLOOKUP(G127,'01_MASTER_KODE_WILAYAH'!H$1437:I$1470,2,FALSE)</f>
        <v>JAWA TENGAH</v>
      </c>
      <c r="L127" s="368" t="str">
        <f>VLOOKUP(H127,'01_MASTER_KODE_WILAYAH'!D$5:F$1353,3,FALSE)</f>
        <v>PURBALINGGA</v>
      </c>
      <c r="M127" s="428" t="str">
        <f t="shared" si="9"/>
        <v>Pemerintah</v>
      </c>
      <c r="N127" s="312">
        <f>COUNTIF(A1_Individu_Data_Keadaan_SDMK!A$4:A$149931,B127)</f>
        <v>0</v>
      </c>
      <c r="O127" s="312">
        <f t="shared" si="10"/>
        <v>0</v>
      </c>
      <c r="P127" s="421" t="str">
        <f t="shared" si="11"/>
        <v>Berkurang</v>
      </c>
    </row>
    <row r="128" spans="1:16" hidden="1">
      <c r="A128" s="7">
        <v>126</v>
      </c>
      <c r="B128" s="347" t="s">
        <v>12600</v>
      </c>
      <c r="C128" s="347" t="s">
        <v>12601</v>
      </c>
      <c r="D128" s="347" t="s">
        <v>267</v>
      </c>
      <c r="E128" s="347" t="s">
        <v>9301</v>
      </c>
      <c r="F128" s="347" t="s">
        <v>12201</v>
      </c>
      <c r="G128" s="347">
        <v>33</v>
      </c>
      <c r="H128" s="347">
        <v>3303</v>
      </c>
      <c r="I128" s="347">
        <v>0</v>
      </c>
      <c r="J128" s="347">
        <v>44</v>
      </c>
      <c r="K128" s="367" t="str">
        <f>VLOOKUP(G128,'01_MASTER_KODE_WILAYAH'!H$1437:I$1470,2,FALSE)</f>
        <v>JAWA TENGAH</v>
      </c>
      <c r="L128" s="368" t="str">
        <f>VLOOKUP(H128,'01_MASTER_KODE_WILAYAH'!D$5:F$1353,3,FALSE)</f>
        <v>PURBALINGGA</v>
      </c>
      <c r="M128" s="428" t="str">
        <f t="shared" si="9"/>
        <v>Pemerintah</v>
      </c>
      <c r="N128" s="312">
        <f>COUNTIF(A1_Individu_Data_Keadaan_SDMK!A$4:A$149931,B128)</f>
        <v>0</v>
      </c>
      <c r="O128" s="312">
        <f t="shared" si="10"/>
        <v>0</v>
      </c>
      <c r="P128" s="421" t="str">
        <f t="shared" si="11"/>
        <v>Berkurang</v>
      </c>
    </row>
    <row r="129" spans="1:16" hidden="1">
      <c r="A129" s="7">
        <v>127</v>
      </c>
      <c r="B129" s="347" t="s">
        <v>12602</v>
      </c>
      <c r="C129" s="347" t="s">
        <v>12603</v>
      </c>
      <c r="D129" s="347" t="s">
        <v>267</v>
      </c>
      <c r="E129" s="347" t="s">
        <v>9302</v>
      </c>
      <c r="F129" s="347" t="s">
        <v>12201</v>
      </c>
      <c r="G129" s="347">
        <v>33</v>
      </c>
      <c r="H129" s="347">
        <v>3303</v>
      </c>
      <c r="I129" s="347">
        <v>0</v>
      </c>
      <c r="J129" s="347">
        <v>34</v>
      </c>
      <c r="K129" s="367" t="str">
        <f>VLOOKUP(G129,'01_MASTER_KODE_WILAYAH'!H$1437:I$1470,2,FALSE)</f>
        <v>JAWA TENGAH</v>
      </c>
      <c r="L129" s="368" t="str">
        <f>VLOOKUP(H129,'01_MASTER_KODE_WILAYAH'!D$5:F$1353,3,FALSE)</f>
        <v>PURBALINGGA</v>
      </c>
      <c r="M129" s="428" t="str">
        <f t="shared" si="9"/>
        <v>Pemerintah</v>
      </c>
      <c r="N129" s="312">
        <f>COUNTIF(A1_Individu_Data_Keadaan_SDMK!A$4:A$149931,B129)</f>
        <v>0</v>
      </c>
      <c r="O129" s="312">
        <f t="shared" si="10"/>
        <v>0</v>
      </c>
      <c r="P129" s="421" t="str">
        <f t="shared" si="11"/>
        <v>Berkurang</v>
      </c>
    </row>
    <row r="130" spans="1:16" hidden="1">
      <c r="A130" s="7">
        <v>128</v>
      </c>
      <c r="B130" s="347" t="s">
        <v>12604</v>
      </c>
      <c r="C130" s="347" t="s">
        <v>12605</v>
      </c>
      <c r="D130" s="347" t="s">
        <v>267</v>
      </c>
      <c r="E130" s="347" t="s">
        <v>9301</v>
      </c>
      <c r="F130" s="347" t="s">
        <v>12201</v>
      </c>
      <c r="G130" s="347">
        <v>33</v>
      </c>
      <c r="H130" s="347">
        <v>3303</v>
      </c>
      <c r="I130" s="347">
        <v>0</v>
      </c>
      <c r="J130" s="347">
        <v>47</v>
      </c>
      <c r="K130" s="367" t="str">
        <f>VLOOKUP(G130,'01_MASTER_KODE_WILAYAH'!H$1437:I$1470,2,FALSE)</f>
        <v>JAWA TENGAH</v>
      </c>
      <c r="L130" s="368" t="str">
        <f>VLOOKUP(H130,'01_MASTER_KODE_WILAYAH'!D$5:F$1353,3,FALSE)</f>
        <v>PURBALINGGA</v>
      </c>
      <c r="M130" s="428" t="str">
        <f t="shared" si="9"/>
        <v>Pemerintah</v>
      </c>
      <c r="N130" s="312">
        <f>COUNTIF(A1_Individu_Data_Keadaan_SDMK!A$4:A$149931,B130)</f>
        <v>0</v>
      </c>
      <c r="O130" s="312">
        <f t="shared" si="10"/>
        <v>0</v>
      </c>
      <c r="P130" s="421" t="str">
        <f t="shared" si="11"/>
        <v>Berkurang</v>
      </c>
    </row>
    <row r="131" spans="1:16" hidden="1">
      <c r="A131" s="7">
        <v>129</v>
      </c>
      <c r="B131" s="347" t="s">
        <v>12606</v>
      </c>
      <c r="C131" s="347" t="s">
        <v>12607</v>
      </c>
      <c r="D131" s="347" t="s">
        <v>267</v>
      </c>
      <c r="E131" s="347" t="s">
        <v>9302</v>
      </c>
      <c r="F131" s="347" t="s">
        <v>12201</v>
      </c>
      <c r="G131" s="347">
        <v>33</v>
      </c>
      <c r="H131" s="347">
        <v>3303</v>
      </c>
      <c r="I131" s="347">
        <v>0</v>
      </c>
      <c r="J131" s="347">
        <v>57</v>
      </c>
      <c r="K131" s="367" t="str">
        <f>VLOOKUP(G131,'01_MASTER_KODE_WILAYAH'!H$1437:I$1470,2,FALSE)</f>
        <v>JAWA TENGAH</v>
      </c>
      <c r="L131" s="368" t="str">
        <f>VLOOKUP(H131,'01_MASTER_KODE_WILAYAH'!D$5:F$1353,3,FALSE)</f>
        <v>PURBALINGGA</v>
      </c>
      <c r="M131" s="428" t="str">
        <f t="shared" si="9"/>
        <v>Pemerintah</v>
      </c>
      <c r="N131" s="312">
        <f>COUNTIF(A1_Individu_Data_Keadaan_SDMK!A$4:A$149931,B131)</f>
        <v>0</v>
      </c>
      <c r="O131" s="312">
        <f t="shared" si="10"/>
        <v>0</v>
      </c>
      <c r="P131" s="421" t="str">
        <f t="shared" si="11"/>
        <v>Berkurang</v>
      </c>
    </row>
    <row r="132" spans="1:16" hidden="1">
      <c r="A132" s="7">
        <v>130</v>
      </c>
      <c r="B132" t="s">
        <v>12608</v>
      </c>
      <c r="C132" t="s">
        <v>12609</v>
      </c>
      <c r="D132" t="s">
        <v>267</v>
      </c>
      <c r="E132" t="s">
        <v>9302</v>
      </c>
      <c r="F132" t="s">
        <v>12201</v>
      </c>
      <c r="G132">
        <v>33</v>
      </c>
      <c r="H132">
        <v>3303</v>
      </c>
      <c r="I132">
        <v>0</v>
      </c>
      <c r="J132">
        <v>39</v>
      </c>
      <c r="K132" s="367" t="str">
        <f>VLOOKUP(G132,'01_MASTER_KODE_WILAYAH'!H$1437:I$1470,2,FALSE)</f>
        <v>JAWA TENGAH</v>
      </c>
      <c r="L132" s="368" t="str">
        <f>VLOOKUP(H132,'01_MASTER_KODE_WILAYAH'!D$5:F$1353,3,FALSE)</f>
        <v>PURBALINGGA</v>
      </c>
      <c r="M132" s="428" t="str">
        <f t="shared" ref="M132:M195" si="12">LEFT(F132,10)</f>
        <v>Pemerintah</v>
      </c>
      <c r="N132" s="312">
        <f>COUNTIF(A1_Individu_Data_Keadaan_SDMK!A$4:A$149931,B132)</f>
        <v>0</v>
      </c>
      <c r="O132" s="312">
        <f t="shared" ref="O132:O195" si="13">IF(N132&gt;0,1,0)</f>
        <v>0</v>
      </c>
      <c r="P132" s="421" t="str">
        <f t="shared" ref="P132:P195" si="14">IF(N132&gt;J132,"Bertambah",IF(N132=J132,"Tetap","Berkurang"))</f>
        <v>Berkurang</v>
      </c>
    </row>
    <row r="133" spans="1:16" hidden="1">
      <c r="A133" s="7">
        <v>131</v>
      </c>
      <c r="B133" t="s">
        <v>12610</v>
      </c>
      <c r="C133" t="s">
        <v>12611</v>
      </c>
      <c r="D133" t="s">
        <v>267</v>
      </c>
      <c r="E133" t="s">
        <v>9302</v>
      </c>
      <c r="F133" t="s">
        <v>12201</v>
      </c>
      <c r="G133">
        <v>33</v>
      </c>
      <c r="H133">
        <v>3303</v>
      </c>
      <c r="I133">
        <v>0</v>
      </c>
      <c r="J133">
        <v>27</v>
      </c>
      <c r="K133" s="367" t="str">
        <f>VLOOKUP(G133,'01_MASTER_KODE_WILAYAH'!H$1437:I$1470,2,FALSE)</f>
        <v>JAWA TENGAH</v>
      </c>
      <c r="L133" s="368" t="str">
        <f>VLOOKUP(H133,'01_MASTER_KODE_WILAYAH'!D$5:F$1353,3,FALSE)</f>
        <v>PURBALINGGA</v>
      </c>
      <c r="M133" s="428" t="str">
        <f t="shared" si="12"/>
        <v>Pemerintah</v>
      </c>
      <c r="N133" s="312">
        <f>COUNTIF(A1_Individu_Data_Keadaan_SDMK!A$4:A$149931,B133)</f>
        <v>0</v>
      </c>
      <c r="O133" s="312">
        <f t="shared" si="13"/>
        <v>0</v>
      </c>
      <c r="P133" s="421" t="str">
        <f t="shared" si="14"/>
        <v>Berkurang</v>
      </c>
    </row>
    <row r="134" spans="1:16" hidden="1">
      <c r="A134" s="7">
        <v>132</v>
      </c>
      <c r="B134" t="s">
        <v>12612</v>
      </c>
      <c r="C134" t="s">
        <v>11901</v>
      </c>
      <c r="D134" t="s">
        <v>267</v>
      </c>
      <c r="E134" t="s">
        <v>9302</v>
      </c>
      <c r="F134" t="s">
        <v>12201</v>
      </c>
      <c r="G134">
        <v>33</v>
      </c>
      <c r="H134">
        <v>3303</v>
      </c>
      <c r="I134">
        <v>0</v>
      </c>
      <c r="J134">
        <v>42</v>
      </c>
      <c r="K134" s="367" t="str">
        <f>VLOOKUP(G134,'01_MASTER_KODE_WILAYAH'!H$1437:I$1470,2,FALSE)</f>
        <v>JAWA TENGAH</v>
      </c>
      <c r="L134" s="368" t="str">
        <f>VLOOKUP(H134,'01_MASTER_KODE_WILAYAH'!D$5:F$1353,3,FALSE)</f>
        <v>PURBALINGGA</v>
      </c>
      <c r="M134" s="428" t="str">
        <f t="shared" si="12"/>
        <v>Pemerintah</v>
      </c>
      <c r="N134" s="312">
        <f>COUNTIF(A1_Individu_Data_Keadaan_SDMK!A$4:A$149931,B134)</f>
        <v>0</v>
      </c>
      <c r="O134" s="312">
        <f t="shared" si="13"/>
        <v>0</v>
      </c>
      <c r="P134" s="421" t="str">
        <f t="shared" si="14"/>
        <v>Berkurang</v>
      </c>
    </row>
    <row r="135" spans="1:16" hidden="1">
      <c r="A135" s="7">
        <v>133</v>
      </c>
      <c r="B135" t="s">
        <v>12613</v>
      </c>
      <c r="C135" t="s">
        <v>12614</v>
      </c>
      <c r="D135" t="s">
        <v>267</v>
      </c>
      <c r="E135" t="s">
        <v>9301</v>
      </c>
      <c r="F135" t="s">
        <v>12201</v>
      </c>
      <c r="G135">
        <v>33</v>
      </c>
      <c r="H135">
        <v>3303</v>
      </c>
      <c r="I135">
        <v>0</v>
      </c>
      <c r="J135">
        <v>42</v>
      </c>
      <c r="K135" s="367" t="str">
        <f>VLOOKUP(G135,'01_MASTER_KODE_WILAYAH'!H$1437:I$1470,2,FALSE)</f>
        <v>JAWA TENGAH</v>
      </c>
      <c r="L135" s="368" t="str">
        <f>VLOOKUP(H135,'01_MASTER_KODE_WILAYAH'!D$5:F$1353,3,FALSE)</f>
        <v>PURBALINGGA</v>
      </c>
      <c r="M135" s="428" t="str">
        <f t="shared" si="12"/>
        <v>Pemerintah</v>
      </c>
      <c r="N135" s="312">
        <f>COUNTIF(A1_Individu_Data_Keadaan_SDMK!A$4:A$149931,B135)</f>
        <v>0</v>
      </c>
      <c r="O135" s="312">
        <f t="shared" si="13"/>
        <v>0</v>
      </c>
      <c r="P135" s="421" t="str">
        <f t="shared" si="14"/>
        <v>Berkurang</v>
      </c>
    </row>
    <row r="136" spans="1:16" hidden="1">
      <c r="A136" s="7">
        <v>134</v>
      </c>
      <c r="B136" t="s">
        <v>12615</v>
      </c>
      <c r="C136" t="s">
        <v>12616</v>
      </c>
      <c r="D136" t="s">
        <v>267</v>
      </c>
      <c r="E136" t="s">
        <v>9302</v>
      </c>
      <c r="F136" t="s">
        <v>12201</v>
      </c>
      <c r="G136">
        <v>33</v>
      </c>
      <c r="H136">
        <v>3303</v>
      </c>
      <c r="I136">
        <v>0</v>
      </c>
      <c r="J136">
        <v>40</v>
      </c>
      <c r="K136" s="367" t="str">
        <f>VLOOKUP(G136,'01_MASTER_KODE_WILAYAH'!H$1437:I$1470,2,FALSE)</f>
        <v>JAWA TENGAH</v>
      </c>
      <c r="L136" s="368" t="str">
        <f>VLOOKUP(H136,'01_MASTER_KODE_WILAYAH'!D$5:F$1353,3,FALSE)</f>
        <v>PURBALINGGA</v>
      </c>
      <c r="M136" s="428" t="str">
        <f t="shared" si="12"/>
        <v>Pemerintah</v>
      </c>
      <c r="N136" s="312">
        <f>COUNTIF(A1_Individu_Data_Keadaan_SDMK!A$4:A$149931,B136)</f>
        <v>0</v>
      </c>
      <c r="O136" s="312">
        <f t="shared" si="13"/>
        <v>0</v>
      </c>
      <c r="P136" s="421" t="str">
        <f t="shared" si="14"/>
        <v>Berkurang</v>
      </c>
    </row>
    <row r="137" spans="1:16" hidden="1">
      <c r="A137" s="7">
        <v>135</v>
      </c>
      <c r="B137" t="s">
        <v>12617</v>
      </c>
      <c r="C137" t="s">
        <v>11905</v>
      </c>
      <c r="D137" t="s">
        <v>267</v>
      </c>
      <c r="E137" t="s">
        <v>9302</v>
      </c>
      <c r="F137" t="s">
        <v>12201</v>
      </c>
      <c r="G137">
        <v>33</v>
      </c>
      <c r="H137">
        <v>3303</v>
      </c>
      <c r="I137">
        <v>0</v>
      </c>
      <c r="J137">
        <v>47</v>
      </c>
      <c r="K137" s="367" t="str">
        <f>VLOOKUP(G137,'01_MASTER_KODE_WILAYAH'!H$1437:I$1470,2,FALSE)</f>
        <v>JAWA TENGAH</v>
      </c>
      <c r="L137" s="368" t="str">
        <f>VLOOKUP(H137,'01_MASTER_KODE_WILAYAH'!D$5:F$1353,3,FALSE)</f>
        <v>PURBALINGGA</v>
      </c>
      <c r="M137" s="428" t="str">
        <f t="shared" si="12"/>
        <v>Pemerintah</v>
      </c>
      <c r="N137" s="312">
        <f>COUNTIF(A1_Individu_Data_Keadaan_SDMK!A$4:A$149931,B137)</f>
        <v>0</v>
      </c>
      <c r="O137" s="312">
        <f t="shared" si="13"/>
        <v>0</v>
      </c>
      <c r="P137" s="421" t="str">
        <f t="shared" si="14"/>
        <v>Berkurang</v>
      </c>
    </row>
    <row r="138" spans="1:16" hidden="1">
      <c r="A138" s="7">
        <v>136</v>
      </c>
      <c r="B138" t="s">
        <v>12618</v>
      </c>
      <c r="C138" t="s">
        <v>12619</v>
      </c>
      <c r="D138" t="s">
        <v>267</v>
      </c>
      <c r="E138" t="s">
        <v>9302</v>
      </c>
      <c r="F138" t="s">
        <v>12201</v>
      </c>
      <c r="G138">
        <v>33</v>
      </c>
      <c r="H138">
        <v>3304</v>
      </c>
      <c r="I138">
        <v>0</v>
      </c>
      <c r="J138">
        <v>37</v>
      </c>
      <c r="K138" s="367" t="str">
        <f>VLOOKUP(G138,'01_MASTER_KODE_WILAYAH'!H$1437:I$1470,2,FALSE)</f>
        <v>JAWA TENGAH</v>
      </c>
      <c r="L138" s="368" t="str">
        <f>VLOOKUP(H138,'01_MASTER_KODE_WILAYAH'!D$5:F$1353,3,FALSE)</f>
        <v>BANJARNEGARA</v>
      </c>
      <c r="M138" s="428" t="str">
        <f t="shared" si="12"/>
        <v>Pemerintah</v>
      </c>
      <c r="N138" s="312">
        <f>COUNTIF(A1_Individu_Data_Keadaan_SDMK!A$4:A$149931,B138)</f>
        <v>0</v>
      </c>
      <c r="O138" s="312">
        <f t="shared" si="13"/>
        <v>0</v>
      </c>
      <c r="P138" s="421" t="str">
        <f t="shared" si="14"/>
        <v>Berkurang</v>
      </c>
    </row>
    <row r="139" spans="1:16" hidden="1">
      <c r="A139" s="7">
        <v>137</v>
      </c>
      <c r="B139" t="s">
        <v>12620</v>
      </c>
      <c r="C139" t="s">
        <v>12621</v>
      </c>
      <c r="D139" t="s">
        <v>267</v>
      </c>
      <c r="E139" t="s">
        <v>9301</v>
      </c>
      <c r="F139" t="s">
        <v>12201</v>
      </c>
      <c r="G139">
        <v>33</v>
      </c>
      <c r="H139">
        <v>3304</v>
      </c>
      <c r="I139">
        <v>0</v>
      </c>
      <c r="J139">
        <v>25</v>
      </c>
      <c r="K139" s="367" t="str">
        <f>VLOOKUP(G139,'01_MASTER_KODE_WILAYAH'!H$1437:I$1470,2,FALSE)</f>
        <v>JAWA TENGAH</v>
      </c>
      <c r="L139" s="368" t="str">
        <f>VLOOKUP(H139,'01_MASTER_KODE_WILAYAH'!D$5:F$1353,3,FALSE)</f>
        <v>BANJARNEGARA</v>
      </c>
      <c r="M139" s="428" t="str">
        <f t="shared" si="12"/>
        <v>Pemerintah</v>
      </c>
      <c r="N139" s="312">
        <f>COUNTIF(A1_Individu_Data_Keadaan_SDMK!A$4:A$149931,B139)</f>
        <v>0</v>
      </c>
      <c r="O139" s="312">
        <f t="shared" si="13"/>
        <v>0</v>
      </c>
      <c r="P139" s="421" t="str">
        <f t="shared" si="14"/>
        <v>Berkurang</v>
      </c>
    </row>
    <row r="140" spans="1:16" hidden="1">
      <c r="A140" s="7">
        <v>138</v>
      </c>
      <c r="B140" t="s">
        <v>12622</v>
      </c>
      <c r="C140" t="s">
        <v>12623</v>
      </c>
      <c r="D140" t="s">
        <v>267</v>
      </c>
      <c r="E140" t="s">
        <v>9302</v>
      </c>
      <c r="F140" t="s">
        <v>12201</v>
      </c>
      <c r="G140">
        <v>33</v>
      </c>
      <c r="H140">
        <v>3304</v>
      </c>
      <c r="I140">
        <v>0</v>
      </c>
      <c r="J140">
        <v>44</v>
      </c>
      <c r="K140" s="367" t="str">
        <f>VLOOKUP(G140,'01_MASTER_KODE_WILAYAH'!H$1437:I$1470,2,FALSE)</f>
        <v>JAWA TENGAH</v>
      </c>
      <c r="L140" s="368" t="str">
        <f>VLOOKUP(H140,'01_MASTER_KODE_WILAYAH'!D$5:F$1353,3,FALSE)</f>
        <v>BANJARNEGARA</v>
      </c>
      <c r="M140" s="428" t="str">
        <f t="shared" si="12"/>
        <v>Pemerintah</v>
      </c>
      <c r="N140" s="312">
        <f>COUNTIF(A1_Individu_Data_Keadaan_SDMK!A$4:A$149931,B140)</f>
        <v>0</v>
      </c>
      <c r="O140" s="312">
        <f t="shared" si="13"/>
        <v>0</v>
      </c>
      <c r="P140" s="421" t="str">
        <f t="shared" si="14"/>
        <v>Berkurang</v>
      </c>
    </row>
    <row r="141" spans="1:16" hidden="1">
      <c r="A141" s="7">
        <v>139</v>
      </c>
      <c r="B141" t="s">
        <v>12624</v>
      </c>
      <c r="C141" t="s">
        <v>12625</v>
      </c>
      <c r="D141" t="s">
        <v>267</v>
      </c>
      <c r="E141" t="s">
        <v>9301</v>
      </c>
      <c r="F141" t="s">
        <v>12201</v>
      </c>
      <c r="G141">
        <v>33</v>
      </c>
      <c r="H141">
        <v>3304</v>
      </c>
      <c r="I141">
        <v>0</v>
      </c>
      <c r="J141">
        <v>16</v>
      </c>
      <c r="K141" s="367" t="str">
        <f>VLOOKUP(G141,'01_MASTER_KODE_WILAYAH'!H$1437:I$1470,2,FALSE)</f>
        <v>JAWA TENGAH</v>
      </c>
      <c r="L141" s="368" t="str">
        <f>VLOOKUP(H141,'01_MASTER_KODE_WILAYAH'!D$5:F$1353,3,FALSE)</f>
        <v>BANJARNEGARA</v>
      </c>
      <c r="M141" s="428" t="str">
        <f t="shared" si="12"/>
        <v>Pemerintah</v>
      </c>
      <c r="N141" s="312">
        <f>COUNTIF(A1_Individu_Data_Keadaan_SDMK!A$4:A$149931,B141)</f>
        <v>0</v>
      </c>
      <c r="O141" s="312">
        <f t="shared" si="13"/>
        <v>0</v>
      </c>
      <c r="P141" s="421" t="str">
        <f t="shared" si="14"/>
        <v>Berkurang</v>
      </c>
    </row>
    <row r="142" spans="1:16" hidden="1">
      <c r="A142" s="7">
        <v>140</v>
      </c>
      <c r="B142" t="s">
        <v>12626</v>
      </c>
      <c r="C142" t="s">
        <v>12627</v>
      </c>
      <c r="D142" t="s">
        <v>267</v>
      </c>
      <c r="E142" t="s">
        <v>9302</v>
      </c>
      <c r="F142" t="s">
        <v>12201</v>
      </c>
      <c r="G142">
        <v>33</v>
      </c>
      <c r="H142">
        <v>3304</v>
      </c>
      <c r="I142">
        <v>0</v>
      </c>
      <c r="J142">
        <v>53</v>
      </c>
      <c r="K142" s="367" t="str">
        <f>VLOOKUP(G142,'01_MASTER_KODE_WILAYAH'!H$1437:I$1470,2,FALSE)</f>
        <v>JAWA TENGAH</v>
      </c>
      <c r="L142" s="368" t="str">
        <f>VLOOKUP(H142,'01_MASTER_KODE_WILAYAH'!D$5:F$1353,3,FALSE)</f>
        <v>BANJARNEGARA</v>
      </c>
      <c r="M142" s="428" t="str">
        <f t="shared" si="12"/>
        <v>Pemerintah</v>
      </c>
      <c r="N142" s="312">
        <f>COUNTIF(A1_Individu_Data_Keadaan_SDMK!A$4:A$149931,B142)</f>
        <v>0</v>
      </c>
      <c r="O142" s="312">
        <f t="shared" si="13"/>
        <v>0</v>
      </c>
      <c r="P142" s="421" t="str">
        <f t="shared" si="14"/>
        <v>Berkurang</v>
      </c>
    </row>
    <row r="143" spans="1:16" hidden="1">
      <c r="A143" s="7">
        <v>141</v>
      </c>
      <c r="B143" t="s">
        <v>12628</v>
      </c>
      <c r="C143" t="s">
        <v>12629</v>
      </c>
      <c r="D143" t="s">
        <v>267</v>
      </c>
      <c r="E143" t="s">
        <v>9302</v>
      </c>
      <c r="F143" t="s">
        <v>12201</v>
      </c>
      <c r="G143">
        <v>33</v>
      </c>
      <c r="H143">
        <v>3304</v>
      </c>
      <c r="I143">
        <v>0</v>
      </c>
      <c r="J143">
        <v>39</v>
      </c>
      <c r="K143" s="367" t="str">
        <f>VLOOKUP(G143,'01_MASTER_KODE_WILAYAH'!H$1437:I$1470,2,FALSE)</f>
        <v>JAWA TENGAH</v>
      </c>
      <c r="L143" s="368" t="str">
        <f>VLOOKUP(H143,'01_MASTER_KODE_WILAYAH'!D$5:F$1353,3,FALSE)</f>
        <v>BANJARNEGARA</v>
      </c>
      <c r="M143" s="428" t="str">
        <f t="shared" si="12"/>
        <v>Pemerintah</v>
      </c>
      <c r="N143" s="312">
        <f>COUNTIF(A1_Individu_Data_Keadaan_SDMK!A$4:A$149931,B143)</f>
        <v>0</v>
      </c>
      <c r="O143" s="312">
        <f t="shared" si="13"/>
        <v>0</v>
      </c>
      <c r="P143" s="421" t="str">
        <f t="shared" si="14"/>
        <v>Berkurang</v>
      </c>
    </row>
    <row r="144" spans="1:16" hidden="1">
      <c r="A144" s="7">
        <v>142</v>
      </c>
      <c r="B144" t="s">
        <v>12630</v>
      </c>
      <c r="C144" t="s">
        <v>12631</v>
      </c>
      <c r="D144" t="s">
        <v>267</v>
      </c>
      <c r="E144" t="s">
        <v>9302</v>
      </c>
      <c r="F144" t="s">
        <v>12201</v>
      </c>
      <c r="G144">
        <v>33</v>
      </c>
      <c r="H144">
        <v>3304</v>
      </c>
      <c r="I144">
        <v>0</v>
      </c>
      <c r="J144">
        <v>49</v>
      </c>
      <c r="K144" s="367" t="str">
        <f>VLOOKUP(G144,'01_MASTER_KODE_WILAYAH'!H$1437:I$1470,2,FALSE)</f>
        <v>JAWA TENGAH</v>
      </c>
      <c r="L144" s="368" t="str">
        <f>VLOOKUP(H144,'01_MASTER_KODE_WILAYAH'!D$5:F$1353,3,FALSE)</f>
        <v>BANJARNEGARA</v>
      </c>
      <c r="M144" s="428" t="str">
        <f t="shared" si="12"/>
        <v>Pemerintah</v>
      </c>
      <c r="N144" s="312">
        <f>COUNTIF(A1_Individu_Data_Keadaan_SDMK!A$4:A$149931,B144)</f>
        <v>0</v>
      </c>
      <c r="O144" s="312">
        <f t="shared" si="13"/>
        <v>0</v>
      </c>
      <c r="P144" s="421" t="str">
        <f t="shared" si="14"/>
        <v>Berkurang</v>
      </c>
    </row>
    <row r="145" spans="1:16" hidden="1">
      <c r="A145" s="7">
        <v>143</v>
      </c>
      <c r="B145" t="s">
        <v>12632</v>
      </c>
      <c r="C145" t="s">
        <v>12633</v>
      </c>
      <c r="D145" t="s">
        <v>267</v>
      </c>
      <c r="E145" t="s">
        <v>9301</v>
      </c>
      <c r="F145" t="s">
        <v>12201</v>
      </c>
      <c r="G145">
        <v>33</v>
      </c>
      <c r="H145">
        <v>3304</v>
      </c>
      <c r="I145">
        <v>0</v>
      </c>
      <c r="J145">
        <v>30</v>
      </c>
      <c r="K145" s="367" t="str">
        <f>VLOOKUP(G145,'01_MASTER_KODE_WILAYAH'!H$1437:I$1470,2,FALSE)</f>
        <v>JAWA TENGAH</v>
      </c>
      <c r="L145" s="368" t="str">
        <f>VLOOKUP(H145,'01_MASTER_KODE_WILAYAH'!D$5:F$1353,3,FALSE)</f>
        <v>BANJARNEGARA</v>
      </c>
      <c r="M145" s="428" t="str">
        <f t="shared" si="12"/>
        <v>Pemerintah</v>
      </c>
      <c r="N145" s="312">
        <f>COUNTIF(A1_Individu_Data_Keadaan_SDMK!A$4:A$149931,B145)</f>
        <v>0</v>
      </c>
      <c r="O145" s="312">
        <f t="shared" si="13"/>
        <v>0</v>
      </c>
      <c r="P145" s="421" t="str">
        <f t="shared" si="14"/>
        <v>Berkurang</v>
      </c>
    </row>
    <row r="146" spans="1:16" hidden="1">
      <c r="A146" s="7">
        <v>144</v>
      </c>
      <c r="B146" t="s">
        <v>12634</v>
      </c>
      <c r="C146" t="s">
        <v>12635</v>
      </c>
      <c r="D146" t="s">
        <v>267</v>
      </c>
      <c r="E146" t="s">
        <v>9301</v>
      </c>
      <c r="F146" t="s">
        <v>12201</v>
      </c>
      <c r="G146">
        <v>33</v>
      </c>
      <c r="H146">
        <v>3304</v>
      </c>
      <c r="I146">
        <v>0</v>
      </c>
      <c r="J146">
        <v>25</v>
      </c>
      <c r="K146" s="367" t="str">
        <f>VLOOKUP(G146,'01_MASTER_KODE_WILAYAH'!H$1437:I$1470,2,FALSE)</f>
        <v>JAWA TENGAH</v>
      </c>
      <c r="L146" s="368" t="str">
        <f>VLOOKUP(H146,'01_MASTER_KODE_WILAYAH'!D$5:F$1353,3,FALSE)</f>
        <v>BANJARNEGARA</v>
      </c>
      <c r="M146" s="428" t="str">
        <f t="shared" si="12"/>
        <v>Pemerintah</v>
      </c>
      <c r="N146" s="312">
        <f>COUNTIF(A1_Individu_Data_Keadaan_SDMK!A$4:A$149931,B146)</f>
        <v>0</v>
      </c>
      <c r="O146" s="312">
        <f t="shared" si="13"/>
        <v>0</v>
      </c>
      <c r="P146" s="421" t="str">
        <f t="shared" si="14"/>
        <v>Berkurang</v>
      </c>
    </row>
    <row r="147" spans="1:16" hidden="1">
      <c r="A147" s="7">
        <v>145</v>
      </c>
      <c r="B147" t="s">
        <v>12636</v>
      </c>
      <c r="C147" t="s">
        <v>12637</v>
      </c>
      <c r="D147" t="s">
        <v>267</v>
      </c>
      <c r="E147" t="s">
        <v>9301</v>
      </c>
      <c r="F147" t="s">
        <v>12201</v>
      </c>
      <c r="G147">
        <v>33</v>
      </c>
      <c r="H147">
        <v>3304</v>
      </c>
      <c r="I147">
        <v>0</v>
      </c>
      <c r="J147">
        <v>36</v>
      </c>
      <c r="K147" s="367" t="str">
        <f>VLOOKUP(G147,'01_MASTER_KODE_WILAYAH'!H$1437:I$1470,2,FALSE)</f>
        <v>JAWA TENGAH</v>
      </c>
      <c r="L147" s="368" t="str">
        <f>VLOOKUP(H147,'01_MASTER_KODE_WILAYAH'!D$5:F$1353,3,FALSE)</f>
        <v>BANJARNEGARA</v>
      </c>
      <c r="M147" s="428" t="str">
        <f t="shared" si="12"/>
        <v>Pemerintah</v>
      </c>
      <c r="N147" s="312">
        <f>COUNTIF(A1_Individu_Data_Keadaan_SDMK!A$4:A$149931,B147)</f>
        <v>0</v>
      </c>
      <c r="O147" s="312">
        <f t="shared" si="13"/>
        <v>0</v>
      </c>
      <c r="P147" s="421" t="str">
        <f t="shared" si="14"/>
        <v>Berkurang</v>
      </c>
    </row>
    <row r="148" spans="1:16" hidden="1">
      <c r="A148" s="7">
        <v>146</v>
      </c>
      <c r="B148" t="s">
        <v>12638</v>
      </c>
      <c r="C148" t="s">
        <v>12639</v>
      </c>
      <c r="D148" t="s">
        <v>267</v>
      </c>
      <c r="E148" t="s">
        <v>9301</v>
      </c>
      <c r="F148" t="s">
        <v>12201</v>
      </c>
      <c r="G148">
        <v>33</v>
      </c>
      <c r="H148">
        <v>3304</v>
      </c>
      <c r="I148">
        <v>0</v>
      </c>
      <c r="J148">
        <v>40</v>
      </c>
      <c r="K148" s="367" t="str">
        <f>VLOOKUP(G148,'01_MASTER_KODE_WILAYAH'!H$1437:I$1470,2,FALSE)</f>
        <v>JAWA TENGAH</v>
      </c>
      <c r="L148" s="368" t="str">
        <f>VLOOKUP(H148,'01_MASTER_KODE_WILAYAH'!D$5:F$1353,3,FALSE)</f>
        <v>BANJARNEGARA</v>
      </c>
      <c r="M148" s="428" t="str">
        <f t="shared" si="12"/>
        <v>Pemerintah</v>
      </c>
      <c r="N148" s="312">
        <f>COUNTIF(A1_Individu_Data_Keadaan_SDMK!A$4:A$149931,B148)</f>
        <v>0</v>
      </c>
      <c r="O148" s="312">
        <f t="shared" si="13"/>
        <v>0</v>
      </c>
      <c r="P148" s="421" t="str">
        <f t="shared" si="14"/>
        <v>Berkurang</v>
      </c>
    </row>
    <row r="149" spans="1:16" hidden="1">
      <c r="A149" s="7">
        <v>147</v>
      </c>
      <c r="B149" t="s">
        <v>12640</v>
      </c>
      <c r="C149" t="s">
        <v>12641</v>
      </c>
      <c r="D149" t="s">
        <v>267</v>
      </c>
      <c r="E149" t="s">
        <v>9301</v>
      </c>
      <c r="F149" t="s">
        <v>12201</v>
      </c>
      <c r="G149">
        <v>33</v>
      </c>
      <c r="H149">
        <v>3304</v>
      </c>
      <c r="I149">
        <v>0</v>
      </c>
      <c r="J149">
        <v>31</v>
      </c>
      <c r="K149" s="367" t="str">
        <f>VLOOKUP(G149,'01_MASTER_KODE_WILAYAH'!H$1437:I$1470,2,FALSE)</f>
        <v>JAWA TENGAH</v>
      </c>
      <c r="L149" s="368" t="str">
        <f>VLOOKUP(H149,'01_MASTER_KODE_WILAYAH'!D$5:F$1353,3,FALSE)</f>
        <v>BANJARNEGARA</v>
      </c>
      <c r="M149" s="428" t="str">
        <f t="shared" si="12"/>
        <v>Pemerintah</v>
      </c>
      <c r="N149" s="312">
        <f>COUNTIF(A1_Individu_Data_Keadaan_SDMK!A$4:A$149931,B149)</f>
        <v>0</v>
      </c>
      <c r="O149" s="312">
        <f t="shared" si="13"/>
        <v>0</v>
      </c>
      <c r="P149" s="421" t="str">
        <f t="shared" si="14"/>
        <v>Berkurang</v>
      </c>
    </row>
    <row r="150" spans="1:16" hidden="1">
      <c r="A150" s="7">
        <v>148</v>
      </c>
      <c r="B150" t="s">
        <v>12642</v>
      </c>
      <c r="C150" t="s">
        <v>12643</v>
      </c>
      <c r="D150" t="s">
        <v>267</v>
      </c>
      <c r="E150" t="s">
        <v>9301</v>
      </c>
      <c r="F150" t="s">
        <v>12201</v>
      </c>
      <c r="G150">
        <v>33</v>
      </c>
      <c r="H150">
        <v>3304</v>
      </c>
      <c r="I150">
        <v>0</v>
      </c>
      <c r="J150">
        <v>37</v>
      </c>
      <c r="K150" s="367" t="str">
        <f>VLOOKUP(G150,'01_MASTER_KODE_WILAYAH'!H$1437:I$1470,2,FALSE)</f>
        <v>JAWA TENGAH</v>
      </c>
      <c r="L150" s="368" t="str">
        <f>VLOOKUP(H150,'01_MASTER_KODE_WILAYAH'!D$5:F$1353,3,FALSE)</f>
        <v>BANJARNEGARA</v>
      </c>
      <c r="M150" s="428" t="str">
        <f t="shared" si="12"/>
        <v>Pemerintah</v>
      </c>
      <c r="N150" s="312">
        <f>COUNTIF(A1_Individu_Data_Keadaan_SDMK!A$4:A$149931,B150)</f>
        <v>0</v>
      </c>
      <c r="O150" s="312">
        <f t="shared" si="13"/>
        <v>0</v>
      </c>
      <c r="P150" s="421" t="str">
        <f t="shared" si="14"/>
        <v>Berkurang</v>
      </c>
    </row>
    <row r="151" spans="1:16" hidden="1">
      <c r="A151" s="7">
        <v>149</v>
      </c>
      <c r="B151" t="s">
        <v>12644</v>
      </c>
      <c r="C151" t="s">
        <v>12645</v>
      </c>
      <c r="D151" t="s">
        <v>267</v>
      </c>
      <c r="E151" t="s">
        <v>9302</v>
      </c>
      <c r="F151" t="s">
        <v>12201</v>
      </c>
      <c r="G151">
        <v>33</v>
      </c>
      <c r="H151">
        <v>3304</v>
      </c>
      <c r="I151">
        <v>0</v>
      </c>
      <c r="J151">
        <v>36</v>
      </c>
      <c r="K151" s="367" t="str">
        <f>VLOOKUP(G151,'01_MASTER_KODE_WILAYAH'!H$1437:I$1470,2,FALSE)</f>
        <v>JAWA TENGAH</v>
      </c>
      <c r="L151" s="368" t="str">
        <f>VLOOKUP(H151,'01_MASTER_KODE_WILAYAH'!D$5:F$1353,3,FALSE)</f>
        <v>BANJARNEGARA</v>
      </c>
      <c r="M151" s="428" t="str">
        <f t="shared" si="12"/>
        <v>Pemerintah</v>
      </c>
      <c r="N151" s="312">
        <f>COUNTIF(A1_Individu_Data_Keadaan_SDMK!A$4:A$149931,B151)</f>
        <v>0</v>
      </c>
      <c r="O151" s="312">
        <f t="shared" si="13"/>
        <v>0</v>
      </c>
      <c r="P151" s="421" t="str">
        <f t="shared" si="14"/>
        <v>Berkurang</v>
      </c>
    </row>
    <row r="152" spans="1:16" hidden="1">
      <c r="A152" s="7">
        <v>150</v>
      </c>
      <c r="B152" t="s">
        <v>12646</v>
      </c>
      <c r="C152" t="s">
        <v>12647</v>
      </c>
      <c r="D152" t="s">
        <v>267</v>
      </c>
      <c r="E152" t="s">
        <v>9301</v>
      </c>
      <c r="F152" t="s">
        <v>12201</v>
      </c>
      <c r="G152">
        <v>33</v>
      </c>
      <c r="H152">
        <v>3304</v>
      </c>
      <c r="I152">
        <v>0</v>
      </c>
      <c r="J152">
        <v>32</v>
      </c>
      <c r="K152" s="367" t="str">
        <f>VLOOKUP(G152,'01_MASTER_KODE_WILAYAH'!H$1437:I$1470,2,FALSE)</f>
        <v>JAWA TENGAH</v>
      </c>
      <c r="L152" s="368" t="str">
        <f>VLOOKUP(H152,'01_MASTER_KODE_WILAYAH'!D$5:F$1353,3,FALSE)</f>
        <v>BANJARNEGARA</v>
      </c>
      <c r="M152" s="428" t="str">
        <f t="shared" si="12"/>
        <v>Pemerintah</v>
      </c>
      <c r="N152" s="312">
        <f>COUNTIF(A1_Individu_Data_Keadaan_SDMK!A$4:A$149931,B152)</f>
        <v>0</v>
      </c>
      <c r="O152" s="312">
        <f t="shared" si="13"/>
        <v>0</v>
      </c>
      <c r="P152" s="421" t="str">
        <f t="shared" si="14"/>
        <v>Berkurang</v>
      </c>
    </row>
    <row r="153" spans="1:16" hidden="1">
      <c r="A153" s="7">
        <v>151</v>
      </c>
      <c r="B153" t="s">
        <v>12648</v>
      </c>
      <c r="C153" t="s">
        <v>12649</v>
      </c>
      <c r="D153" t="s">
        <v>267</v>
      </c>
      <c r="E153" t="s">
        <v>9302</v>
      </c>
      <c r="F153" t="s">
        <v>12201</v>
      </c>
      <c r="G153">
        <v>33</v>
      </c>
      <c r="H153">
        <v>3304</v>
      </c>
      <c r="I153">
        <v>0</v>
      </c>
      <c r="J153">
        <v>42</v>
      </c>
      <c r="K153" s="367" t="str">
        <f>VLOOKUP(G153,'01_MASTER_KODE_WILAYAH'!H$1437:I$1470,2,FALSE)</f>
        <v>JAWA TENGAH</v>
      </c>
      <c r="L153" s="368" t="str">
        <f>VLOOKUP(H153,'01_MASTER_KODE_WILAYAH'!D$5:F$1353,3,FALSE)</f>
        <v>BANJARNEGARA</v>
      </c>
      <c r="M153" s="428" t="str">
        <f t="shared" si="12"/>
        <v>Pemerintah</v>
      </c>
      <c r="N153" s="312">
        <f>COUNTIF(A1_Individu_Data_Keadaan_SDMK!A$4:A$149931,B153)</f>
        <v>0</v>
      </c>
      <c r="O153" s="312">
        <f t="shared" si="13"/>
        <v>0</v>
      </c>
      <c r="P153" s="421" t="str">
        <f t="shared" si="14"/>
        <v>Berkurang</v>
      </c>
    </row>
    <row r="154" spans="1:16" hidden="1">
      <c r="A154" s="7">
        <v>152</v>
      </c>
      <c r="B154" t="s">
        <v>12650</v>
      </c>
      <c r="C154" t="s">
        <v>12651</v>
      </c>
      <c r="D154" t="s">
        <v>267</v>
      </c>
      <c r="E154" t="s">
        <v>9301</v>
      </c>
      <c r="F154" t="s">
        <v>12201</v>
      </c>
      <c r="G154">
        <v>33</v>
      </c>
      <c r="H154">
        <v>3304</v>
      </c>
      <c r="I154">
        <v>0</v>
      </c>
      <c r="J154">
        <v>36</v>
      </c>
      <c r="K154" s="367" t="str">
        <f>VLOOKUP(G154,'01_MASTER_KODE_WILAYAH'!H$1437:I$1470,2,FALSE)</f>
        <v>JAWA TENGAH</v>
      </c>
      <c r="L154" s="368" t="str">
        <f>VLOOKUP(H154,'01_MASTER_KODE_WILAYAH'!D$5:F$1353,3,FALSE)</f>
        <v>BANJARNEGARA</v>
      </c>
      <c r="M154" s="428" t="str">
        <f t="shared" si="12"/>
        <v>Pemerintah</v>
      </c>
      <c r="N154" s="312">
        <f>COUNTIF(A1_Individu_Data_Keadaan_SDMK!A$4:A$149931,B154)</f>
        <v>0</v>
      </c>
      <c r="O154" s="312">
        <f t="shared" si="13"/>
        <v>0</v>
      </c>
      <c r="P154" s="421" t="str">
        <f t="shared" si="14"/>
        <v>Berkurang</v>
      </c>
    </row>
    <row r="155" spans="1:16" hidden="1">
      <c r="A155" s="7">
        <v>153</v>
      </c>
      <c r="B155" t="s">
        <v>12652</v>
      </c>
      <c r="C155" t="s">
        <v>12653</v>
      </c>
      <c r="D155" t="s">
        <v>267</v>
      </c>
      <c r="E155" t="s">
        <v>9302</v>
      </c>
      <c r="F155" t="s">
        <v>12201</v>
      </c>
      <c r="G155">
        <v>33</v>
      </c>
      <c r="H155">
        <v>3304</v>
      </c>
      <c r="I155">
        <v>0</v>
      </c>
      <c r="J155">
        <v>33</v>
      </c>
      <c r="K155" s="367" t="str">
        <f>VLOOKUP(G155,'01_MASTER_KODE_WILAYAH'!H$1437:I$1470,2,FALSE)</f>
        <v>JAWA TENGAH</v>
      </c>
      <c r="L155" s="368" t="str">
        <f>VLOOKUP(H155,'01_MASTER_KODE_WILAYAH'!D$5:F$1353,3,FALSE)</f>
        <v>BANJARNEGARA</v>
      </c>
      <c r="M155" s="428" t="str">
        <f t="shared" si="12"/>
        <v>Pemerintah</v>
      </c>
      <c r="N155" s="312">
        <f>COUNTIF(A1_Individu_Data_Keadaan_SDMK!A$4:A$149931,B155)</f>
        <v>0</v>
      </c>
      <c r="O155" s="312">
        <f t="shared" si="13"/>
        <v>0</v>
      </c>
      <c r="P155" s="421" t="str">
        <f t="shared" si="14"/>
        <v>Berkurang</v>
      </c>
    </row>
    <row r="156" spans="1:16" hidden="1">
      <c r="A156" s="7">
        <v>154</v>
      </c>
      <c r="B156" t="s">
        <v>12654</v>
      </c>
      <c r="C156" t="s">
        <v>12655</v>
      </c>
      <c r="D156" t="s">
        <v>267</v>
      </c>
      <c r="E156" t="s">
        <v>9301</v>
      </c>
      <c r="F156" t="s">
        <v>12201</v>
      </c>
      <c r="G156">
        <v>33</v>
      </c>
      <c r="H156">
        <v>3304</v>
      </c>
      <c r="I156">
        <v>0</v>
      </c>
      <c r="J156">
        <v>31</v>
      </c>
      <c r="K156" s="367" t="str">
        <f>VLOOKUP(G156,'01_MASTER_KODE_WILAYAH'!H$1437:I$1470,2,FALSE)</f>
        <v>JAWA TENGAH</v>
      </c>
      <c r="L156" s="368" t="str">
        <f>VLOOKUP(H156,'01_MASTER_KODE_WILAYAH'!D$5:F$1353,3,FALSE)</f>
        <v>BANJARNEGARA</v>
      </c>
      <c r="M156" s="428" t="str">
        <f t="shared" si="12"/>
        <v>Pemerintah</v>
      </c>
      <c r="N156" s="312">
        <f>COUNTIF(A1_Individu_Data_Keadaan_SDMK!A$4:A$149931,B156)</f>
        <v>0</v>
      </c>
      <c r="O156" s="312">
        <f t="shared" si="13"/>
        <v>0</v>
      </c>
      <c r="P156" s="421" t="str">
        <f t="shared" si="14"/>
        <v>Berkurang</v>
      </c>
    </row>
    <row r="157" spans="1:16" hidden="1">
      <c r="A157" s="7">
        <v>155</v>
      </c>
      <c r="B157" t="s">
        <v>12656</v>
      </c>
      <c r="C157" t="s">
        <v>12657</v>
      </c>
      <c r="D157" t="s">
        <v>267</v>
      </c>
      <c r="E157" t="s">
        <v>9302</v>
      </c>
      <c r="F157" t="s">
        <v>12201</v>
      </c>
      <c r="G157">
        <v>33</v>
      </c>
      <c r="H157">
        <v>3304</v>
      </c>
      <c r="I157">
        <v>0</v>
      </c>
      <c r="J157">
        <v>49</v>
      </c>
      <c r="K157" s="367" t="str">
        <f>VLOOKUP(G157,'01_MASTER_KODE_WILAYAH'!H$1437:I$1470,2,FALSE)</f>
        <v>JAWA TENGAH</v>
      </c>
      <c r="L157" s="368" t="str">
        <f>VLOOKUP(H157,'01_MASTER_KODE_WILAYAH'!D$5:F$1353,3,FALSE)</f>
        <v>BANJARNEGARA</v>
      </c>
      <c r="M157" s="428" t="str">
        <f t="shared" si="12"/>
        <v>Pemerintah</v>
      </c>
      <c r="N157" s="312">
        <f>COUNTIF(A1_Individu_Data_Keadaan_SDMK!A$4:A$149931,B157)</f>
        <v>0</v>
      </c>
      <c r="O157" s="312">
        <f t="shared" si="13"/>
        <v>0</v>
      </c>
      <c r="P157" s="421" t="str">
        <f t="shared" si="14"/>
        <v>Berkurang</v>
      </c>
    </row>
    <row r="158" spans="1:16" hidden="1">
      <c r="A158" s="7">
        <v>156</v>
      </c>
      <c r="B158" t="s">
        <v>12658</v>
      </c>
      <c r="C158" t="s">
        <v>12659</v>
      </c>
      <c r="D158" t="s">
        <v>267</v>
      </c>
      <c r="E158" t="s">
        <v>9301</v>
      </c>
      <c r="F158" t="s">
        <v>12201</v>
      </c>
      <c r="G158">
        <v>33</v>
      </c>
      <c r="H158">
        <v>3304</v>
      </c>
      <c r="I158">
        <v>0</v>
      </c>
      <c r="J158">
        <v>28</v>
      </c>
      <c r="K158" s="367" t="str">
        <f>VLOOKUP(G158,'01_MASTER_KODE_WILAYAH'!H$1437:I$1470,2,FALSE)</f>
        <v>JAWA TENGAH</v>
      </c>
      <c r="L158" s="368" t="str">
        <f>VLOOKUP(H158,'01_MASTER_KODE_WILAYAH'!D$5:F$1353,3,FALSE)</f>
        <v>BANJARNEGARA</v>
      </c>
      <c r="M158" s="428" t="str">
        <f t="shared" si="12"/>
        <v>Pemerintah</v>
      </c>
      <c r="N158" s="312">
        <f>COUNTIF(A1_Individu_Data_Keadaan_SDMK!A$4:A$149931,B158)</f>
        <v>0</v>
      </c>
      <c r="O158" s="312">
        <f t="shared" si="13"/>
        <v>0</v>
      </c>
      <c r="P158" s="421" t="str">
        <f t="shared" si="14"/>
        <v>Berkurang</v>
      </c>
    </row>
    <row r="159" spans="1:16" hidden="1">
      <c r="A159" s="7">
        <v>157</v>
      </c>
      <c r="B159" t="s">
        <v>12660</v>
      </c>
      <c r="C159" t="s">
        <v>12661</v>
      </c>
      <c r="D159" t="s">
        <v>267</v>
      </c>
      <c r="E159" t="s">
        <v>9302</v>
      </c>
      <c r="F159" t="s">
        <v>12201</v>
      </c>
      <c r="G159">
        <v>33</v>
      </c>
      <c r="H159">
        <v>3304</v>
      </c>
      <c r="I159">
        <v>0</v>
      </c>
      <c r="J159">
        <v>35</v>
      </c>
      <c r="K159" s="367" t="str">
        <f>VLOOKUP(G159,'01_MASTER_KODE_WILAYAH'!H$1437:I$1470,2,FALSE)</f>
        <v>JAWA TENGAH</v>
      </c>
      <c r="L159" s="368" t="str">
        <f>VLOOKUP(H159,'01_MASTER_KODE_WILAYAH'!D$5:F$1353,3,FALSE)</f>
        <v>BANJARNEGARA</v>
      </c>
      <c r="M159" s="428" t="str">
        <f t="shared" si="12"/>
        <v>Pemerintah</v>
      </c>
      <c r="N159" s="312">
        <f>COUNTIF(A1_Individu_Data_Keadaan_SDMK!A$4:A$149931,B159)</f>
        <v>0</v>
      </c>
      <c r="O159" s="312">
        <f t="shared" si="13"/>
        <v>0</v>
      </c>
      <c r="P159" s="421" t="str">
        <f t="shared" si="14"/>
        <v>Berkurang</v>
      </c>
    </row>
    <row r="160" spans="1:16" hidden="1">
      <c r="A160" s="7">
        <v>158</v>
      </c>
      <c r="B160" t="s">
        <v>12662</v>
      </c>
      <c r="C160" t="s">
        <v>12663</v>
      </c>
      <c r="D160" t="s">
        <v>267</v>
      </c>
      <c r="E160" t="s">
        <v>9301</v>
      </c>
      <c r="F160" t="s">
        <v>12201</v>
      </c>
      <c r="G160">
        <v>33</v>
      </c>
      <c r="H160">
        <v>3304</v>
      </c>
      <c r="I160">
        <v>0</v>
      </c>
      <c r="J160">
        <v>21</v>
      </c>
      <c r="K160" s="367" t="str">
        <f>VLOOKUP(G160,'01_MASTER_KODE_WILAYAH'!H$1437:I$1470,2,FALSE)</f>
        <v>JAWA TENGAH</v>
      </c>
      <c r="L160" s="368" t="str">
        <f>VLOOKUP(H160,'01_MASTER_KODE_WILAYAH'!D$5:F$1353,3,FALSE)</f>
        <v>BANJARNEGARA</v>
      </c>
      <c r="M160" s="428" t="str">
        <f t="shared" si="12"/>
        <v>Pemerintah</v>
      </c>
      <c r="N160" s="312">
        <f>COUNTIF(A1_Individu_Data_Keadaan_SDMK!A$4:A$149931,B160)</f>
        <v>0</v>
      </c>
      <c r="O160" s="312">
        <f t="shared" si="13"/>
        <v>0</v>
      </c>
      <c r="P160" s="421" t="str">
        <f t="shared" si="14"/>
        <v>Berkurang</v>
      </c>
    </row>
    <row r="161" spans="1:16" hidden="1">
      <c r="A161" s="7">
        <v>159</v>
      </c>
      <c r="B161" t="s">
        <v>12664</v>
      </c>
      <c r="C161" t="s">
        <v>12665</v>
      </c>
      <c r="D161" t="s">
        <v>267</v>
      </c>
      <c r="E161" t="s">
        <v>9302</v>
      </c>
      <c r="F161" t="s">
        <v>12201</v>
      </c>
      <c r="G161">
        <v>33</v>
      </c>
      <c r="H161">
        <v>3304</v>
      </c>
      <c r="I161">
        <v>0</v>
      </c>
      <c r="J161">
        <v>45</v>
      </c>
      <c r="K161" s="367" t="str">
        <f>VLOOKUP(G161,'01_MASTER_KODE_WILAYAH'!H$1437:I$1470,2,FALSE)</f>
        <v>JAWA TENGAH</v>
      </c>
      <c r="L161" s="368" t="str">
        <f>VLOOKUP(H161,'01_MASTER_KODE_WILAYAH'!D$5:F$1353,3,FALSE)</f>
        <v>BANJARNEGARA</v>
      </c>
      <c r="M161" s="428" t="str">
        <f t="shared" si="12"/>
        <v>Pemerintah</v>
      </c>
      <c r="N161" s="312">
        <f>COUNTIF(A1_Individu_Data_Keadaan_SDMK!A$4:A$149931,B161)</f>
        <v>0</v>
      </c>
      <c r="O161" s="312">
        <f t="shared" si="13"/>
        <v>0</v>
      </c>
      <c r="P161" s="421" t="str">
        <f t="shared" si="14"/>
        <v>Berkurang</v>
      </c>
    </row>
    <row r="162" spans="1:16" hidden="1">
      <c r="A162" s="7">
        <v>160</v>
      </c>
      <c r="B162" t="s">
        <v>12666</v>
      </c>
      <c r="C162" t="s">
        <v>12667</v>
      </c>
      <c r="D162" t="s">
        <v>267</v>
      </c>
      <c r="E162" t="s">
        <v>9301</v>
      </c>
      <c r="F162" t="s">
        <v>12201</v>
      </c>
      <c r="G162">
        <v>33</v>
      </c>
      <c r="H162">
        <v>3304</v>
      </c>
      <c r="I162">
        <v>0</v>
      </c>
      <c r="J162">
        <v>28</v>
      </c>
      <c r="K162" s="367" t="str">
        <f>VLOOKUP(G162,'01_MASTER_KODE_WILAYAH'!H$1437:I$1470,2,FALSE)</f>
        <v>JAWA TENGAH</v>
      </c>
      <c r="L162" s="368" t="str">
        <f>VLOOKUP(H162,'01_MASTER_KODE_WILAYAH'!D$5:F$1353,3,FALSE)</f>
        <v>BANJARNEGARA</v>
      </c>
      <c r="M162" s="428" t="str">
        <f t="shared" si="12"/>
        <v>Pemerintah</v>
      </c>
      <c r="N162" s="312">
        <f>COUNTIF(A1_Individu_Data_Keadaan_SDMK!A$4:A$149931,B162)</f>
        <v>0</v>
      </c>
      <c r="O162" s="312">
        <f t="shared" si="13"/>
        <v>0</v>
      </c>
      <c r="P162" s="421" t="str">
        <f t="shared" si="14"/>
        <v>Berkurang</v>
      </c>
    </row>
    <row r="163" spans="1:16" hidden="1">
      <c r="A163" s="7">
        <v>161</v>
      </c>
      <c r="B163" t="s">
        <v>12668</v>
      </c>
      <c r="C163" t="s">
        <v>12669</v>
      </c>
      <c r="D163" t="s">
        <v>267</v>
      </c>
      <c r="E163" t="s">
        <v>9302</v>
      </c>
      <c r="F163" t="s">
        <v>12201</v>
      </c>
      <c r="G163">
        <v>33</v>
      </c>
      <c r="H163">
        <v>3304</v>
      </c>
      <c r="I163">
        <v>0</v>
      </c>
      <c r="J163">
        <v>47</v>
      </c>
      <c r="K163" s="367" t="str">
        <f>VLOOKUP(G163,'01_MASTER_KODE_WILAYAH'!H$1437:I$1470,2,FALSE)</f>
        <v>JAWA TENGAH</v>
      </c>
      <c r="L163" s="368" t="str">
        <f>VLOOKUP(H163,'01_MASTER_KODE_WILAYAH'!D$5:F$1353,3,FALSE)</f>
        <v>BANJARNEGARA</v>
      </c>
      <c r="M163" s="428" t="str">
        <f t="shared" si="12"/>
        <v>Pemerintah</v>
      </c>
      <c r="N163" s="312">
        <f>COUNTIF(A1_Individu_Data_Keadaan_SDMK!A$4:A$149931,B163)</f>
        <v>0</v>
      </c>
      <c r="O163" s="312">
        <f t="shared" si="13"/>
        <v>0</v>
      </c>
      <c r="P163" s="421" t="str">
        <f t="shared" si="14"/>
        <v>Berkurang</v>
      </c>
    </row>
    <row r="164" spans="1:16" hidden="1">
      <c r="A164" s="7">
        <v>162</v>
      </c>
      <c r="B164" t="s">
        <v>12670</v>
      </c>
      <c r="C164" t="s">
        <v>12671</v>
      </c>
      <c r="D164" t="s">
        <v>267</v>
      </c>
      <c r="E164" t="s">
        <v>9301</v>
      </c>
      <c r="F164" t="s">
        <v>12201</v>
      </c>
      <c r="G164">
        <v>33</v>
      </c>
      <c r="H164">
        <v>3304</v>
      </c>
      <c r="I164">
        <v>0</v>
      </c>
      <c r="J164">
        <v>29</v>
      </c>
      <c r="K164" s="367" t="str">
        <f>VLOOKUP(G164,'01_MASTER_KODE_WILAYAH'!H$1437:I$1470,2,FALSE)</f>
        <v>JAWA TENGAH</v>
      </c>
      <c r="L164" s="368" t="str">
        <f>VLOOKUP(H164,'01_MASTER_KODE_WILAYAH'!D$5:F$1353,3,FALSE)</f>
        <v>BANJARNEGARA</v>
      </c>
      <c r="M164" s="428" t="str">
        <f t="shared" si="12"/>
        <v>Pemerintah</v>
      </c>
      <c r="N164" s="312">
        <f>COUNTIF(A1_Individu_Data_Keadaan_SDMK!A$4:A$149931,B164)</f>
        <v>0</v>
      </c>
      <c r="O164" s="312">
        <f t="shared" si="13"/>
        <v>0</v>
      </c>
      <c r="P164" s="421" t="str">
        <f t="shared" si="14"/>
        <v>Berkurang</v>
      </c>
    </row>
    <row r="165" spans="1:16" hidden="1">
      <c r="A165" s="7">
        <v>163</v>
      </c>
      <c r="B165" t="s">
        <v>12672</v>
      </c>
      <c r="C165" t="s">
        <v>12673</v>
      </c>
      <c r="D165" t="s">
        <v>267</v>
      </c>
      <c r="E165" t="s">
        <v>9301</v>
      </c>
      <c r="F165" t="s">
        <v>12201</v>
      </c>
      <c r="G165">
        <v>33</v>
      </c>
      <c r="H165">
        <v>3304</v>
      </c>
      <c r="I165">
        <v>0</v>
      </c>
      <c r="J165">
        <v>19</v>
      </c>
      <c r="K165" s="367" t="str">
        <f>VLOOKUP(G165,'01_MASTER_KODE_WILAYAH'!H$1437:I$1470,2,FALSE)</f>
        <v>JAWA TENGAH</v>
      </c>
      <c r="L165" s="368" t="str">
        <f>VLOOKUP(H165,'01_MASTER_KODE_WILAYAH'!D$5:F$1353,3,FALSE)</f>
        <v>BANJARNEGARA</v>
      </c>
      <c r="M165" s="428" t="str">
        <f t="shared" si="12"/>
        <v>Pemerintah</v>
      </c>
      <c r="N165" s="312">
        <f>COUNTIF(A1_Individu_Data_Keadaan_SDMK!A$4:A$149931,B165)</f>
        <v>0</v>
      </c>
      <c r="O165" s="312">
        <f t="shared" si="13"/>
        <v>0</v>
      </c>
      <c r="P165" s="421" t="str">
        <f t="shared" si="14"/>
        <v>Berkurang</v>
      </c>
    </row>
    <row r="166" spans="1:16" hidden="1">
      <c r="A166" s="7">
        <v>164</v>
      </c>
      <c r="B166" t="s">
        <v>12674</v>
      </c>
      <c r="C166" t="s">
        <v>12675</v>
      </c>
      <c r="D166" t="s">
        <v>267</v>
      </c>
      <c r="E166" t="s">
        <v>9302</v>
      </c>
      <c r="F166" t="s">
        <v>12201</v>
      </c>
      <c r="G166">
        <v>33</v>
      </c>
      <c r="H166">
        <v>3304</v>
      </c>
      <c r="I166">
        <v>0</v>
      </c>
      <c r="J166">
        <v>41</v>
      </c>
      <c r="K166" s="367" t="str">
        <f>VLOOKUP(G166,'01_MASTER_KODE_WILAYAH'!H$1437:I$1470,2,FALSE)</f>
        <v>JAWA TENGAH</v>
      </c>
      <c r="L166" s="368" t="str">
        <f>VLOOKUP(H166,'01_MASTER_KODE_WILAYAH'!D$5:F$1353,3,FALSE)</f>
        <v>BANJARNEGARA</v>
      </c>
      <c r="M166" s="428" t="str">
        <f t="shared" si="12"/>
        <v>Pemerintah</v>
      </c>
      <c r="N166" s="312">
        <f>COUNTIF(A1_Individu_Data_Keadaan_SDMK!A$4:A$149931,B166)</f>
        <v>0</v>
      </c>
      <c r="O166" s="312">
        <f t="shared" si="13"/>
        <v>0</v>
      </c>
      <c r="P166" s="421" t="str">
        <f t="shared" si="14"/>
        <v>Berkurang</v>
      </c>
    </row>
    <row r="167" spans="1:16" hidden="1">
      <c r="A167" s="7">
        <v>165</v>
      </c>
      <c r="B167" t="s">
        <v>12676</v>
      </c>
      <c r="C167" t="s">
        <v>12677</v>
      </c>
      <c r="D167" t="s">
        <v>267</v>
      </c>
      <c r="E167" t="s">
        <v>9302</v>
      </c>
      <c r="F167" t="s">
        <v>12201</v>
      </c>
      <c r="G167">
        <v>33</v>
      </c>
      <c r="H167">
        <v>3304</v>
      </c>
      <c r="I167">
        <v>0</v>
      </c>
      <c r="J167">
        <v>29</v>
      </c>
      <c r="K167" s="367" t="str">
        <f>VLOOKUP(G167,'01_MASTER_KODE_WILAYAH'!H$1437:I$1470,2,FALSE)</f>
        <v>JAWA TENGAH</v>
      </c>
      <c r="L167" s="368" t="str">
        <f>VLOOKUP(H167,'01_MASTER_KODE_WILAYAH'!D$5:F$1353,3,FALSE)</f>
        <v>BANJARNEGARA</v>
      </c>
      <c r="M167" s="428" t="str">
        <f t="shared" si="12"/>
        <v>Pemerintah</v>
      </c>
      <c r="N167" s="312">
        <f>COUNTIF(A1_Individu_Data_Keadaan_SDMK!A$4:A$149931,B167)</f>
        <v>0</v>
      </c>
      <c r="O167" s="312">
        <f t="shared" si="13"/>
        <v>0</v>
      </c>
      <c r="P167" s="421" t="str">
        <f t="shared" si="14"/>
        <v>Berkurang</v>
      </c>
    </row>
    <row r="168" spans="1:16" hidden="1">
      <c r="A168" s="7">
        <v>166</v>
      </c>
      <c r="B168" t="s">
        <v>12678</v>
      </c>
      <c r="C168" t="s">
        <v>12679</v>
      </c>
      <c r="D168" t="s">
        <v>267</v>
      </c>
      <c r="E168" t="s">
        <v>9301</v>
      </c>
      <c r="F168" t="s">
        <v>12201</v>
      </c>
      <c r="G168">
        <v>33</v>
      </c>
      <c r="H168">
        <v>3304</v>
      </c>
      <c r="I168">
        <v>0</v>
      </c>
      <c r="J168">
        <v>19</v>
      </c>
      <c r="K168" s="367" t="str">
        <f>VLOOKUP(G168,'01_MASTER_KODE_WILAYAH'!H$1437:I$1470,2,FALSE)</f>
        <v>JAWA TENGAH</v>
      </c>
      <c r="L168" s="368" t="str">
        <f>VLOOKUP(H168,'01_MASTER_KODE_WILAYAH'!D$5:F$1353,3,FALSE)</f>
        <v>BANJARNEGARA</v>
      </c>
      <c r="M168" s="428" t="str">
        <f t="shared" si="12"/>
        <v>Pemerintah</v>
      </c>
      <c r="N168" s="312">
        <f>COUNTIF(A1_Individu_Data_Keadaan_SDMK!A$4:A$149931,B168)</f>
        <v>0</v>
      </c>
      <c r="O168" s="312">
        <f t="shared" si="13"/>
        <v>0</v>
      </c>
      <c r="P168" s="421" t="str">
        <f t="shared" si="14"/>
        <v>Berkurang</v>
      </c>
    </row>
    <row r="169" spans="1:16" hidden="1">
      <c r="A169" s="7">
        <v>167</v>
      </c>
      <c r="B169" t="s">
        <v>12680</v>
      </c>
      <c r="C169" t="s">
        <v>12681</v>
      </c>
      <c r="D169" t="s">
        <v>267</v>
      </c>
      <c r="E169" t="s">
        <v>9301</v>
      </c>
      <c r="F169" t="s">
        <v>12201</v>
      </c>
      <c r="G169">
        <v>33</v>
      </c>
      <c r="H169">
        <v>3304</v>
      </c>
      <c r="I169">
        <v>0</v>
      </c>
      <c r="J169">
        <v>30</v>
      </c>
      <c r="K169" s="367" t="str">
        <f>VLOOKUP(G169,'01_MASTER_KODE_WILAYAH'!H$1437:I$1470,2,FALSE)</f>
        <v>JAWA TENGAH</v>
      </c>
      <c r="L169" s="368" t="str">
        <f>VLOOKUP(H169,'01_MASTER_KODE_WILAYAH'!D$5:F$1353,3,FALSE)</f>
        <v>BANJARNEGARA</v>
      </c>
      <c r="M169" s="428" t="str">
        <f t="shared" si="12"/>
        <v>Pemerintah</v>
      </c>
      <c r="N169" s="312">
        <f>COUNTIF(A1_Individu_Data_Keadaan_SDMK!A$4:A$149931,B169)</f>
        <v>0</v>
      </c>
      <c r="O169" s="312">
        <f t="shared" si="13"/>
        <v>0</v>
      </c>
      <c r="P169" s="421" t="str">
        <f t="shared" si="14"/>
        <v>Berkurang</v>
      </c>
    </row>
    <row r="170" spans="1:16" hidden="1">
      <c r="A170" s="7">
        <v>168</v>
      </c>
      <c r="B170" t="s">
        <v>12682</v>
      </c>
      <c r="C170" t="s">
        <v>12683</v>
      </c>
      <c r="D170" t="s">
        <v>267</v>
      </c>
      <c r="E170" t="s">
        <v>9301</v>
      </c>
      <c r="F170" t="s">
        <v>12201</v>
      </c>
      <c r="G170">
        <v>33</v>
      </c>
      <c r="H170">
        <v>3304</v>
      </c>
      <c r="I170">
        <v>0</v>
      </c>
      <c r="J170">
        <v>20</v>
      </c>
      <c r="K170" s="367" t="str">
        <f>VLOOKUP(G170,'01_MASTER_KODE_WILAYAH'!H$1437:I$1470,2,FALSE)</f>
        <v>JAWA TENGAH</v>
      </c>
      <c r="L170" s="368" t="str">
        <f>VLOOKUP(H170,'01_MASTER_KODE_WILAYAH'!D$5:F$1353,3,FALSE)</f>
        <v>BANJARNEGARA</v>
      </c>
      <c r="M170" s="428" t="str">
        <f t="shared" si="12"/>
        <v>Pemerintah</v>
      </c>
      <c r="N170" s="312">
        <f>COUNTIF(A1_Individu_Data_Keadaan_SDMK!A$4:A$149931,B170)</f>
        <v>0</v>
      </c>
      <c r="O170" s="312">
        <f t="shared" si="13"/>
        <v>0</v>
      </c>
      <c r="P170" s="421" t="str">
        <f t="shared" si="14"/>
        <v>Berkurang</v>
      </c>
    </row>
    <row r="171" spans="1:16" hidden="1">
      <c r="A171" s="7">
        <v>169</v>
      </c>
      <c r="B171" t="s">
        <v>12684</v>
      </c>
      <c r="C171" t="s">
        <v>12685</v>
      </c>
      <c r="D171" t="s">
        <v>267</v>
      </c>
      <c r="E171" t="s">
        <v>9302</v>
      </c>
      <c r="F171" t="s">
        <v>12201</v>
      </c>
      <c r="G171">
        <v>33</v>
      </c>
      <c r="H171">
        <v>3304</v>
      </c>
      <c r="I171">
        <v>0</v>
      </c>
      <c r="J171">
        <v>45</v>
      </c>
      <c r="K171" s="367" t="str">
        <f>VLOOKUP(G171,'01_MASTER_KODE_WILAYAH'!H$1437:I$1470,2,FALSE)</f>
        <v>JAWA TENGAH</v>
      </c>
      <c r="L171" s="368" t="str">
        <f>VLOOKUP(H171,'01_MASTER_KODE_WILAYAH'!D$5:F$1353,3,FALSE)</f>
        <v>BANJARNEGARA</v>
      </c>
      <c r="M171" s="428" t="str">
        <f t="shared" si="12"/>
        <v>Pemerintah</v>
      </c>
      <c r="N171" s="312">
        <f>COUNTIF(A1_Individu_Data_Keadaan_SDMK!A$4:A$149931,B171)</f>
        <v>0</v>
      </c>
      <c r="O171" s="312">
        <f t="shared" si="13"/>
        <v>0</v>
      </c>
      <c r="P171" s="421" t="str">
        <f t="shared" si="14"/>
        <v>Berkurang</v>
      </c>
    </row>
    <row r="172" spans="1:16" hidden="1">
      <c r="A172" s="7">
        <v>170</v>
      </c>
      <c r="B172" t="s">
        <v>12686</v>
      </c>
      <c r="C172" t="s">
        <v>12687</v>
      </c>
      <c r="D172" t="s">
        <v>267</v>
      </c>
      <c r="E172" t="s">
        <v>9301</v>
      </c>
      <c r="F172" t="s">
        <v>12201</v>
      </c>
      <c r="G172">
        <v>33</v>
      </c>
      <c r="H172">
        <v>3304</v>
      </c>
      <c r="I172">
        <v>0</v>
      </c>
      <c r="J172">
        <v>31</v>
      </c>
      <c r="K172" s="367" t="str">
        <f>VLOOKUP(G172,'01_MASTER_KODE_WILAYAH'!H$1437:I$1470,2,FALSE)</f>
        <v>JAWA TENGAH</v>
      </c>
      <c r="L172" s="368" t="str">
        <f>VLOOKUP(H172,'01_MASTER_KODE_WILAYAH'!D$5:F$1353,3,FALSE)</f>
        <v>BANJARNEGARA</v>
      </c>
      <c r="M172" s="428" t="str">
        <f t="shared" si="12"/>
        <v>Pemerintah</v>
      </c>
      <c r="N172" s="312">
        <f>COUNTIF(A1_Individu_Data_Keadaan_SDMK!A$4:A$149931,B172)</f>
        <v>0</v>
      </c>
      <c r="O172" s="312">
        <f t="shared" si="13"/>
        <v>0</v>
      </c>
      <c r="P172" s="421" t="str">
        <f t="shared" si="14"/>
        <v>Berkurang</v>
      </c>
    </row>
    <row r="173" spans="1:16" hidden="1">
      <c r="A173" s="7">
        <v>171</v>
      </c>
      <c r="B173" t="s">
        <v>12688</v>
      </c>
      <c r="C173" t="s">
        <v>12689</v>
      </c>
      <c r="D173" t="s">
        <v>267</v>
      </c>
      <c r="E173" t="s">
        <v>9302</v>
      </c>
      <c r="F173" t="s">
        <v>12201</v>
      </c>
      <c r="G173">
        <v>33</v>
      </c>
      <c r="H173">
        <v>3305</v>
      </c>
      <c r="I173">
        <v>0</v>
      </c>
      <c r="J173">
        <v>49</v>
      </c>
      <c r="K173" s="367" t="str">
        <f>VLOOKUP(G173,'01_MASTER_KODE_WILAYAH'!H$1437:I$1470,2,FALSE)</f>
        <v>JAWA TENGAH</v>
      </c>
      <c r="L173" s="368" t="str">
        <f>VLOOKUP(H173,'01_MASTER_KODE_WILAYAH'!D$5:F$1353,3,FALSE)</f>
        <v>KEBUMEN</v>
      </c>
      <c r="M173" s="428" t="str">
        <f t="shared" si="12"/>
        <v>Pemerintah</v>
      </c>
      <c r="N173" s="312">
        <f>COUNTIF(A1_Individu_Data_Keadaan_SDMK!A$4:A$149931,B173)</f>
        <v>0</v>
      </c>
      <c r="O173" s="312">
        <f t="shared" si="13"/>
        <v>0</v>
      </c>
      <c r="P173" s="421" t="str">
        <f t="shared" si="14"/>
        <v>Berkurang</v>
      </c>
    </row>
    <row r="174" spans="1:16" hidden="1">
      <c r="A174" s="7">
        <v>172</v>
      </c>
      <c r="B174" t="s">
        <v>12690</v>
      </c>
      <c r="C174" t="s">
        <v>12691</v>
      </c>
      <c r="D174" t="s">
        <v>267</v>
      </c>
      <c r="E174" t="s">
        <v>9301</v>
      </c>
      <c r="F174" t="s">
        <v>12201</v>
      </c>
      <c r="G174">
        <v>33</v>
      </c>
      <c r="H174">
        <v>3305</v>
      </c>
      <c r="I174">
        <v>0</v>
      </c>
      <c r="J174">
        <v>34</v>
      </c>
      <c r="K174" s="367" t="str">
        <f>VLOOKUP(G174,'01_MASTER_KODE_WILAYAH'!H$1437:I$1470,2,FALSE)</f>
        <v>JAWA TENGAH</v>
      </c>
      <c r="L174" s="368" t="str">
        <f>VLOOKUP(H174,'01_MASTER_KODE_WILAYAH'!D$5:F$1353,3,FALSE)</f>
        <v>KEBUMEN</v>
      </c>
      <c r="M174" s="428" t="str">
        <f t="shared" si="12"/>
        <v>Pemerintah</v>
      </c>
      <c r="N174" s="312">
        <f>COUNTIF(A1_Individu_Data_Keadaan_SDMK!A$4:A$149931,B174)</f>
        <v>0</v>
      </c>
      <c r="O174" s="312">
        <f t="shared" si="13"/>
        <v>0</v>
      </c>
      <c r="P174" s="421" t="str">
        <f t="shared" si="14"/>
        <v>Berkurang</v>
      </c>
    </row>
    <row r="175" spans="1:16" hidden="1">
      <c r="A175" s="7">
        <v>173</v>
      </c>
      <c r="B175" t="s">
        <v>12692</v>
      </c>
      <c r="C175" t="s">
        <v>12693</v>
      </c>
      <c r="D175" t="s">
        <v>267</v>
      </c>
      <c r="E175" t="s">
        <v>9301</v>
      </c>
      <c r="F175" t="s">
        <v>12201</v>
      </c>
      <c r="G175">
        <v>33</v>
      </c>
      <c r="H175">
        <v>3305</v>
      </c>
      <c r="I175">
        <v>0</v>
      </c>
      <c r="J175">
        <v>43</v>
      </c>
      <c r="K175" s="367" t="str">
        <f>VLOOKUP(G175,'01_MASTER_KODE_WILAYAH'!H$1437:I$1470,2,FALSE)</f>
        <v>JAWA TENGAH</v>
      </c>
      <c r="L175" s="368" t="str">
        <f>VLOOKUP(H175,'01_MASTER_KODE_WILAYAH'!D$5:F$1353,3,FALSE)</f>
        <v>KEBUMEN</v>
      </c>
      <c r="M175" s="428" t="str">
        <f t="shared" si="12"/>
        <v>Pemerintah</v>
      </c>
      <c r="N175" s="312">
        <f>COUNTIF(A1_Individu_Data_Keadaan_SDMK!A$4:A$149931,B175)</f>
        <v>0</v>
      </c>
      <c r="O175" s="312">
        <f t="shared" si="13"/>
        <v>0</v>
      </c>
      <c r="P175" s="421" t="str">
        <f t="shared" si="14"/>
        <v>Berkurang</v>
      </c>
    </row>
    <row r="176" spans="1:16" hidden="1">
      <c r="A176" s="7">
        <v>174</v>
      </c>
      <c r="B176" t="s">
        <v>12694</v>
      </c>
      <c r="C176" t="s">
        <v>12695</v>
      </c>
      <c r="D176" t="s">
        <v>267</v>
      </c>
      <c r="E176" t="s">
        <v>9301</v>
      </c>
      <c r="F176" t="s">
        <v>12201</v>
      </c>
      <c r="G176">
        <v>33</v>
      </c>
      <c r="H176">
        <v>3305</v>
      </c>
      <c r="I176">
        <v>0</v>
      </c>
      <c r="J176">
        <v>48</v>
      </c>
      <c r="K176" s="367" t="str">
        <f>VLOOKUP(G176,'01_MASTER_KODE_WILAYAH'!H$1437:I$1470,2,FALSE)</f>
        <v>JAWA TENGAH</v>
      </c>
      <c r="L176" s="368" t="str">
        <f>VLOOKUP(H176,'01_MASTER_KODE_WILAYAH'!D$5:F$1353,3,FALSE)</f>
        <v>KEBUMEN</v>
      </c>
      <c r="M176" s="428" t="str">
        <f t="shared" si="12"/>
        <v>Pemerintah</v>
      </c>
      <c r="N176" s="312">
        <f>COUNTIF(A1_Individu_Data_Keadaan_SDMK!A$4:A$149931,B176)</f>
        <v>0</v>
      </c>
      <c r="O176" s="312">
        <f t="shared" si="13"/>
        <v>0</v>
      </c>
      <c r="P176" s="421" t="str">
        <f t="shared" si="14"/>
        <v>Berkurang</v>
      </c>
    </row>
    <row r="177" spans="1:16" hidden="1">
      <c r="A177" s="7">
        <v>175</v>
      </c>
      <c r="B177" t="s">
        <v>12696</v>
      </c>
      <c r="C177" t="s">
        <v>12697</v>
      </c>
      <c r="D177" t="s">
        <v>267</v>
      </c>
      <c r="E177" t="s">
        <v>9302</v>
      </c>
      <c r="F177" t="s">
        <v>12201</v>
      </c>
      <c r="G177">
        <v>33</v>
      </c>
      <c r="H177">
        <v>3305</v>
      </c>
      <c r="I177">
        <v>0</v>
      </c>
      <c r="J177">
        <v>52</v>
      </c>
      <c r="K177" s="367" t="str">
        <f>VLOOKUP(G177,'01_MASTER_KODE_WILAYAH'!H$1437:I$1470,2,FALSE)</f>
        <v>JAWA TENGAH</v>
      </c>
      <c r="L177" s="368" t="str">
        <f>VLOOKUP(H177,'01_MASTER_KODE_WILAYAH'!D$5:F$1353,3,FALSE)</f>
        <v>KEBUMEN</v>
      </c>
      <c r="M177" s="428" t="str">
        <f t="shared" si="12"/>
        <v>Pemerintah</v>
      </c>
      <c r="N177" s="312">
        <f>COUNTIF(A1_Individu_Data_Keadaan_SDMK!A$4:A$149931,B177)</f>
        <v>0</v>
      </c>
      <c r="O177" s="312">
        <f t="shared" si="13"/>
        <v>0</v>
      </c>
      <c r="P177" s="421" t="str">
        <f t="shared" si="14"/>
        <v>Berkurang</v>
      </c>
    </row>
    <row r="178" spans="1:16" hidden="1">
      <c r="A178" s="7">
        <v>176</v>
      </c>
      <c r="B178" t="s">
        <v>12698</v>
      </c>
      <c r="C178" t="s">
        <v>12699</v>
      </c>
      <c r="D178" t="s">
        <v>267</v>
      </c>
      <c r="E178" t="s">
        <v>9301</v>
      </c>
      <c r="F178" t="s">
        <v>12201</v>
      </c>
      <c r="G178">
        <v>33</v>
      </c>
      <c r="H178">
        <v>3305</v>
      </c>
      <c r="I178">
        <v>0</v>
      </c>
      <c r="J178">
        <v>38</v>
      </c>
      <c r="K178" s="367" t="str">
        <f>VLOOKUP(G178,'01_MASTER_KODE_WILAYAH'!H$1437:I$1470,2,FALSE)</f>
        <v>JAWA TENGAH</v>
      </c>
      <c r="L178" s="368" t="str">
        <f>VLOOKUP(H178,'01_MASTER_KODE_WILAYAH'!D$5:F$1353,3,FALSE)</f>
        <v>KEBUMEN</v>
      </c>
      <c r="M178" s="428" t="str">
        <f t="shared" si="12"/>
        <v>Pemerintah</v>
      </c>
      <c r="N178" s="312">
        <f>COUNTIF(A1_Individu_Data_Keadaan_SDMK!A$4:A$149931,B178)</f>
        <v>0</v>
      </c>
      <c r="O178" s="312">
        <f t="shared" si="13"/>
        <v>0</v>
      </c>
      <c r="P178" s="421" t="str">
        <f t="shared" si="14"/>
        <v>Berkurang</v>
      </c>
    </row>
    <row r="179" spans="1:16" hidden="1">
      <c r="A179" s="7">
        <v>177</v>
      </c>
      <c r="B179" t="s">
        <v>12700</v>
      </c>
      <c r="C179" t="s">
        <v>12701</v>
      </c>
      <c r="D179" t="s">
        <v>267</v>
      </c>
      <c r="E179" t="s">
        <v>9301</v>
      </c>
      <c r="F179" t="s">
        <v>12201</v>
      </c>
      <c r="G179">
        <v>33</v>
      </c>
      <c r="H179">
        <v>3305</v>
      </c>
      <c r="I179">
        <v>0</v>
      </c>
      <c r="J179">
        <v>36</v>
      </c>
      <c r="K179" s="367" t="str">
        <f>VLOOKUP(G179,'01_MASTER_KODE_WILAYAH'!H$1437:I$1470,2,FALSE)</f>
        <v>JAWA TENGAH</v>
      </c>
      <c r="L179" s="368" t="str">
        <f>VLOOKUP(H179,'01_MASTER_KODE_WILAYAH'!D$5:F$1353,3,FALSE)</f>
        <v>KEBUMEN</v>
      </c>
      <c r="M179" s="428" t="str">
        <f t="shared" si="12"/>
        <v>Pemerintah</v>
      </c>
      <c r="N179" s="312">
        <f>COUNTIF(A1_Individu_Data_Keadaan_SDMK!A$4:A$149931,B179)</f>
        <v>0</v>
      </c>
      <c r="O179" s="312">
        <f t="shared" si="13"/>
        <v>0</v>
      </c>
      <c r="P179" s="421" t="str">
        <f t="shared" si="14"/>
        <v>Berkurang</v>
      </c>
    </row>
    <row r="180" spans="1:16" hidden="1">
      <c r="A180" s="7">
        <v>178</v>
      </c>
      <c r="B180" t="s">
        <v>12702</v>
      </c>
      <c r="C180" t="s">
        <v>12703</v>
      </c>
      <c r="D180" t="s">
        <v>267</v>
      </c>
      <c r="E180" t="s">
        <v>9301</v>
      </c>
      <c r="F180" t="s">
        <v>12201</v>
      </c>
      <c r="G180">
        <v>33</v>
      </c>
      <c r="H180">
        <v>3305</v>
      </c>
      <c r="I180">
        <v>0</v>
      </c>
      <c r="J180">
        <v>37</v>
      </c>
      <c r="K180" s="367" t="str">
        <f>VLOOKUP(G180,'01_MASTER_KODE_WILAYAH'!H$1437:I$1470,2,FALSE)</f>
        <v>JAWA TENGAH</v>
      </c>
      <c r="L180" s="368" t="str">
        <f>VLOOKUP(H180,'01_MASTER_KODE_WILAYAH'!D$5:F$1353,3,FALSE)</f>
        <v>KEBUMEN</v>
      </c>
      <c r="M180" s="428" t="str">
        <f t="shared" si="12"/>
        <v>Pemerintah</v>
      </c>
      <c r="N180" s="312">
        <f>COUNTIF(A1_Individu_Data_Keadaan_SDMK!A$4:A$149931,B180)</f>
        <v>0</v>
      </c>
      <c r="O180" s="312">
        <f t="shared" si="13"/>
        <v>0</v>
      </c>
      <c r="P180" s="421" t="str">
        <f t="shared" si="14"/>
        <v>Berkurang</v>
      </c>
    </row>
    <row r="181" spans="1:16" hidden="1">
      <c r="A181" s="7">
        <v>179</v>
      </c>
      <c r="B181" t="s">
        <v>12704</v>
      </c>
      <c r="C181" t="s">
        <v>12705</v>
      </c>
      <c r="D181" t="s">
        <v>267</v>
      </c>
      <c r="E181" t="s">
        <v>9301</v>
      </c>
      <c r="F181" t="s">
        <v>12201</v>
      </c>
      <c r="G181">
        <v>33</v>
      </c>
      <c r="H181">
        <v>3305</v>
      </c>
      <c r="I181">
        <v>0</v>
      </c>
      <c r="J181">
        <v>35</v>
      </c>
      <c r="K181" s="367" t="str">
        <f>VLOOKUP(G181,'01_MASTER_KODE_WILAYAH'!H$1437:I$1470,2,FALSE)</f>
        <v>JAWA TENGAH</v>
      </c>
      <c r="L181" s="368" t="str">
        <f>VLOOKUP(H181,'01_MASTER_KODE_WILAYAH'!D$5:F$1353,3,FALSE)</f>
        <v>KEBUMEN</v>
      </c>
      <c r="M181" s="428" t="str">
        <f t="shared" si="12"/>
        <v>Pemerintah</v>
      </c>
      <c r="N181" s="312">
        <f>COUNTIF(A1_Individu_Data_Keadaan_SDMK!A$4:A$149931,B181)</f>
        <v>0</v>
      </c>
      <c r="O181" s="312">
        <f t="shared" si="13"/>
        <v>0</v>
      </c>
      <c r="P181" s="421" t="str">
        <f t="shared" si="14"/>
        <v>Berkurang</v>
      </c>
    </row>
    <row r="182" spans="1:16" hidden="1">
      <c r="A182" s="7">
        <v>180</v>
      </c>
      <c r="B182" t="s">
        <v>12706</v>
      </c>
      <c r="C182" t="s">
        <v>12707</v>
      </c>
      <c r="D182" t="s">
        <v>267</v>
      </c>
      <c r="E182" t="s">
        <v>9302</v>
      </c>
      <c r="F182" t="s">
        <v>12201</v>
      </c>
      <c r="G182">
        <v>33</v>
      </c>
      <c r="H182">
        <v>3305</v>
      </c>
      <c r="I182">
        <v>0</v>
      </c>
      <c r="J182">
        <v>48</v>
      </c>
      <c r="K182" s="367" t="str">
        <f>VLOOKUP(G182,'01_MASTER_KODE_WILAYAH'!H$1437:I$1470,2,FALSE)</f>
        <v>JAWA TENGAH</v>
      </c>
      <c r="L182" s="368" t="str">
        <f>VLOOKUP(H182,'01_MASTER_KODE_WILAYAH'!D$5:F$1353,3,FALSE)</f>
        <v>KEBUMEN</v>
      </c>
      <c r="M182" s="428" t="str">
        <f t="shared" si="12"/>
        <v>Pemerintah</v>
      </c>
      <c r="N182" s="312">
        <f>COUNTIF(A1_Individu_Data_Keadaan_SDMK!A$4:A$149931,B182)</f>
        <v>0</v>
      </c>
      <c r="O182" s="312">
        <f t="shared" si="13"/>
        <v>0</v>
      </c>
      <c r="P182" s="421" t="str">
        <f t="shared" si="14"/>
        <v>Berkurang</v>
      </c>
    </row>
    <row r="183" spans="1:16" hidden="1">
      <c r="A183" s="7">
        <v>181</v>
      </c>
      <c r="B183" t="s">
        <v>12708</v>
      </c>
      <c r="C183" t="s">
        <v>12709</v>
      </c>
      <c r="D183" t="s">
        <v>267</v>
      </c>
      <c r="E183" t="s">
        <v>9301</v>
      </c>
      <c r="F183" t="s">
        <v>12201</v>
      </c>
      <c r="G183">
        <v>33</v>
      </c>
      <c r="H183">
        <v>3305</v>
      </c>
      <c r="I183">
        <v>0</v>
      </c>
      <c r="J183">
        <v>40</v>
      </c>
      <c r="K183" s="367" t="str">
        <f>VLOOKUP(G183,'01_MASTER_KODE_WILAYAH'!H$1437:I$1470,2,FALSE)</f>
        <v>JAWA TENGAH</v>
      </c>
      <c r="L183" s="368" t="str">
        <f>VLOOKUP(H183,'01_MASTER_KODE_WILAYAH'!D$5:F$1353,3,FALSE)</f>
        <v>KEBUMEN</v>
      </c>
      <c r="M183" s="428" t="str">
        <f t="shared" si="12"/>
        <v>Pemerintah</v>
      </c>
      <c r="N183" s="312">
        <f>COUNTIF(A1_Individu_Data_Keadaan_SDMK!A$4:A$149931,B183)</f>
        <v>0</v>
      </c>
      <c r="O183" s="312">
        <f t="shared" si="13"/>
        <v>0</v>
      </c>
      <c r="P183" s="421" t="str">
        <f t="shared" si="14"/>
        <v>Berkurang</v>
      </c>
    </row>
    <row r="184" spans="1:16" hidden="1">
      <c r="A184" s="7">
        <v>182</v>
      </c>
      <c r="B184" t="s">
        <v>12710</v>
      </c>
      <c r="C184" t="s">
        <v>12711</v>
      </c>
      <c r="D184" t="s">
        <v>267</v>
      </c>
      <c r="E184" t="s">
        <v>9302</v>
      </c>
      <c r="F184" t="s">
        <v>12201</v>
      </c>
      <c r="G184">
        <v>33</v>
      </c>
      <c r="H184">
        <v>3305</v>
      </c>
      <c r="I184">
        <v>0</v>
      </c>
      <c r="J184">
        <v>49</v>
      </c>
      <c r="K184" s="367" t="str">
        <f>VLOOKUP(G184,'01_MASTER_KODE_WILAYAH'!H$1437:I$1470,2,FALSE)</f>
        <v>JAWA TENGAH</v>
      </c>
      <c r="L184" s="368" t="str">
        <f>VLOOKUP(H184,'01_MASTER_KODE_WILAYAH'!D$5:F$1353,3,FALSE)</f>
        <v>KEBUMEN</v>
      </c>
      <c r="M184" s="428" t="str">
        <f t="shared" si="12"/>
        <v>Pemerintah</v>
      </c>
      <c r="N184" s="312">
        <f>COUNTIF(A1_Individu_Data_Keadaan_SDMK!A$4:A$149931,B184)</f>
        <v>0</v>
      </c>
      <c r="O184" s="312">
        <f t="shared" si="13"/>
        <v>0</v>
      </c>
      <c r="P184" s="421" t="str">
        <f t="shared" si="14"/>
        <v>Berkurang</v>
      </c>
    </row>
    <row r="185" spans="1:16" hidden="1">
      <c r="A185" s="7">
        <v>183</v>
      </c>
      <c r="B185" t="s">
        <v>12712</v>
      </c>
      <c r="C185" t="s">
        <v>12713</v>
      </c>
      <c r="D185" t="s">
        <v>267</v>
      </c>
      <c r="E185" t="s">
        <v>9301</v>
      </c>
      <c r="F185" t="s">
        <v>12201</v>
      </c>
      <c r="G185">
        <v>33</v>
      </c>
      <c r="H185">
        <v>3305</v>
      </c>
      <c r="I185">
        <v>0</v>
      </c>
      <c r="J185">
        <v>41</v>
      </c>
      <c r="K185" s="367" t="str">
        <f>VLOOKUP(G185,'01_MASTER_KODE_WILAYAH'!H$1437:I$1470,2,FALSE)</f>
        <v>JAWA TENGAH</v>
      </c>
      <c r="L185" s="368" t="str">
        <f>VLOOKUP(H185,'01_MASTER_KODE_WILAYAH'!D$5:F$1353,3,FALSE)</f>
        <v>KEBUMEN</v>
      </c>
      <c r="M185" s="428" t="str">
        <f t="shared" si="12"/>
        <v>Pemerintah</v>
      </c>
      <c r="N185" s="312">
        <f>COUNTIF(A1_Individu_Data_Keadaan_SDMK!A$4:A$149931,B185)</f>
        <v>0</v>
      </c>
      <c r="O185" s="312">
        <f t="shared" si="13"/>
        <v>0</v>
      </c>
      <c r="P185" s="421" t="str">
        <f t="shared" si="14"/>
        <v>Berkurang</v>
      </c>
    </row>
    <row r="186" spans="1:16" hidden="1">
      <c r="A186" s="7">
        <v>184</v>
      </c>
      <c r="B186" t="s">
        <v>12714</v>
      </c>
      <c r="C186" t="s">
        <v>12715</v>
      </c>
      <c r="D186" t="s">
        <v>267</v>
      </c>
      <c r="E186" t="s">
        <v>9302</v>
      </c>
      <c r="F186" t="s">
        <v>12201</v>
      </c>
      <c r="G186">
        <v>33</v>
      </c>
      <c r="H186">
        <v>3305</v>
      </c>
      <c r="I186">
        <v>0</v>
      </c>
      <c r="J186">
        <v>64</v>
      </c>
      <c r="K186" s="367" t="str">
        <f>VLOOKUP(G186,'01_MASTER_KODE_WILAYAH'!H$1437:I$1470,2,FALSE)</f>
        <v>JAWA TENGAH</v>
      </c>
      <c r="L186" s="368" t="str">
        <f>VLOOKUP(H186,'01_MASTER_KODE_WILAYAH'!D$5:F$1353,3,FALSE)</f>
        <v>KEBUMEN</v>
      </c>
      <c r="M186" s="428" t="str">
        <f t="shared" si="12"/>
        <v>Pemerintah</v>
      </c>
      <c r="N186" s="312">
        <f>COUNTIF(A1_Individu_Data_Keadaan_SDMK!A$4:A$149931,B186)</f>
        <v>0</v>
      </c>
      <c r="O186" s="312">
        <f t="shared" si="13"/>
        <v>0</v>
      </c>
      <c r="P186" s="421" t="str">
        <f t="shared" si="14"/>
        <v>Berkurang</v>
      </c>
    </row>
    <row r="187" spans="1:16" hidden="1">
      <c r="A187" s="7">
        <v>185</v>
      </c>
      <c r="B187" t="s">
        <v>12716</v>
      </c>
      <c r="C187" t="s">
        <v>12717</v>
      </c>
      <c r="D187" t="s">
        <v>267</v>
      </c>
      <c r="E187" t="s">
        <v>9301</v>
      </c>
      <c r="F187" t="s">
        <v>12201</v>
      </c>
      <c r="G187">
        <v>33</v>
      </c>
      <c r="H187">
        <v>3305</v>
      </c>
      <c r="I187">
        <v>0</v>
      </c>
      <c r="J187">
        <v>25</v>
      </c>
      <c r="K187" s="367" t="str">
        <f>VLOOKUP(G187,'01_MASTER_KODE_WILAYAH'!H$1437:I$1470,2,FALSE)</f>
        <v>JAWA TENGAH</v>
      </c>
      <c r="L187" s="368" t="str">
        <f>VLOOKUP(H187,'01_MASTER_KODE_WILAYAH'!D$5:F$1353,3,FALSE)</f>
        <v>KEBUMEN</v>
      </c>
      <c r="M187" s="428" t="str">
        <f t="shared" si="12"/>
        <v>Pemerintah</v>
      </c>
      <c r="N187" s="312">
        <f>COUNTIF(A1_Individu_Data_Keadaan_SDMK!A$4:A$149931,B187)</f>
        <v>0</v>
      </c>
      <c r="O187" s="312">
        <f t="shared" si="13"/>
        <v>0</v>
      </c>
      <c r="P187" s="421" t="str">
        <f t="shared" si="14"/>
        <v>Berkurang</v>
      </c>
    </row>
    <row r="188" spans="1:16" hidden="1">
      <c r="A188" s="7">
        <v>186</v>
      </c>
      <c r="B188" t="s">
        <v>12718</v>
      </c>
      <c r="C188" t="s">
        <v>12719</v>
      </c>
      <c r="D188" t="s">
        <v>267</v>
      </c>
      <c r="E188" t="s">
        <v>9302</v>
      </c>
      <c r="F188" t="s">
        <v>12201</v>
      </c>
      <c r="G188">
        <v>33</v>
      </c>
      <c r="H188">
        <v>3305</v>
      </c>
      <c r="I188">
        <v>0</v>
      </c>
      <c r="J188">
        <v>55</v>
      </c>
      <c r="K188" s="367" t="str">
        <f>VLOOKUP(G188,'01_MASTER_KODE_WILAYAH'!H$1437:I$1470,2,FALSE)</f>
        <v>JAWA TENGAH</v>
      </c>
      <c r="L188" s="368" t="str">
        <f>VLOOKUP(H188,'01_MASTER_KODE_WILAYAH'!D$5:F$1353,3,FALSE)</f>
        <v>KEBUMEN</v>
      </c>
      <c r="M188" s="428" t="str">
        <f t="shared" si="12"/>
        <v>Pemerintah</v>
      </c>
      <c r="N188" s="312">
        <f>COUNTIF(A1_Individu_Data_Keadaan_SDMK!A$4:A$149931,B188)</f>
        <v>0</v>
      </c>
      <c r="O188" s="312">
        <f t="shared" si="13"/>
        <v>0</v>
      </c>
      <c r="P188" s="421" t="str">
        <f t="shared" si="14"/>
        <v>Berkurang</v>
      </c>
    </row>
    <row r="189" spans="1:16" hidden="1">
      <c r="A189" s="7">
        <v>187</v>
      </c>
      <c r="B189" t="s">
        <v>12720</v>
      </c>
      <c r="C189" t="s">
        <v>12721</v>
      </c>
      <c r="D189" t="s">
        <v>267</v>
      </c>
      <c r="E189" t="s">
        <v>9302</v>
      </c>
      <c r="F189" t="s">
        <v>12201</v>
      </c>
      <c r="G189">
        <v>33</v>
      </c>
      <c r="H189">
        <v>3305</v>
      </c>
      <c r="I189">
        <v>0</v>
      </c>
      <c r="J189">
        <v>37</v>
      </c>
      <c r="K189" s="367" t="str">
        <f>VLOOKUP(G189,'01_MASTER_KODE_WILAYAH'!H$1437:I$1470,2,FALSE)</f>
        <v>JAWA TENGAH</v>
      </c>
      <c r="L189" s="368" t="str">
        <f>VLOOKUP(H189,'01_MASTER_KODE_WILAYAH'!D$5:F$1353,3,FALSE)</f>
        <v>KEBUMEN</v>
      </c>
      <c r="M189" s="428" t="str">
        <f t="shared" si="12"/>
        <v>Pemerintah</v>
      </c>
      <c r="N189" s="312">
        <f>COUNTIF(A1_Individu_Data_Keadaan_SDMK!A$4:A$149931,B189)</f>
        <v>0</v>
      </c>
      <c r="O189" s="312">
        <f t="shared" si="13"/>
        <v>0</v>
      </c>
      <c r="P189" s="421" t="str">
        <f t="shared" si="14"/>
        <v>Berkurang</v>
      </c>
    </row>
    <row r="190" spans="1:16" hidden="1">
      <c r="A190" s="7">
        <v>188</v>
      </c>
      <c r="B190" t="s">
        <v>12722</v>
      </c>
      <c r="C190" t="s">
        <v>12723</v>
      </c>
      <c r="D190" t="s">
        <v>267</v>
      </c>
      <c r="E190" t="s">
        <v>9301</v>
      </c>
      <c r="F190" t="s">
        <v>12201</v>
      </c>
      <c r="G190">
        <v>33</v>
      </c>
      <c r="H190">
        <v>3305</v>
      </c>
      <c r="I190">
        <v>0</v>
      </c>
      <c r="J190">
        <v>38</v>
      </c>
      <c r="K190" s="367" t="str">
        <f>VLOOKUP(G190,'01_MASTER_KODE_WILAYAH'!H$1437:I$1470,2,FALSE)</f>
        <v>JAWA TENGAH</v>
      </c>
      <c r="L190" s="368" t="str">
        <f>VLOOKUP(H190,'01_MASTER_KODE_WILAYAH'!D$5:F$1353,3,FALSE)</f>
        <v>KEBUMEN</v>
      </c>
      <c r="M190" s="428" t="str">
        <f t="shared" si="12"/>
        <v>Pemerintah</v>
      </c>
      <c r="N190" s="312">
        <f>COUNTIF(A1_Individu_Data_Keadaan_SDMK!A$4:A$149931,B190)</f>
        <v>0</v>
      </c>
      <c r="O190" s="312">
        <f t="shared" si="13"/>
        <v>0</v>
      </c>
      <c r="P190" s="421" t="str">
        <f t="shared" si="14"/>
        <v>Berkurang</v>
      </c>
    </row>
    <row r="191" spans="1:16" hidden="1">
      <c r="A191" s="7">
        <v>189</v>
      </c>
      <c r="B191" t="s">
        <v>12724</v>
      </c>
      <c r="C191" t="s">
        <v>12725</v>
      </c>
      <c r="D191" t="s">
        <v>267</v>
      </c>
      <c r="E191" t="s">
        <v>9301</v>
      </c>
      <c r="F191" t="s">
        <v>12201</v>
      </c>
      <c r="G191">
        <v>33</v>
      </c>
      <c r="H191">
        <v>3305</v>
      </c>
      <c r="I191">
        <v>0</v>
      </c>
      <c r="J191">
        <v>36</v>
      </c>
      <c r="K191" s="367" t="str">
        <f>VLOOKUP(G191,'01_MASTER_KODE_WILAYAH'!H$1437:I$1470,2,FALSE)</f>
        <v>JAWA TENGAH</v>
      </c>
      <c r="L191" s="368" t="str">
        <f>VLOOKUP(H191,'01_MASTER_KODE_WILAYAH'!D$5:F$1353,3,FALSE)</f>
        <v>KEBUMEN</v>
      </c>
      <c r="M191" s="428" t="str">
        <f t="shared" si="12"/>
        <v>Pemerintah</v>
      </c>
      <c r="N191" s="312">
        <f>COUNTIF(A1_Individu_Data_Keadaan_SDMK!A$4:A$149931,B191)</f>
        <v>0</v>
      </c>
      <c r="O191" s="312">
        <f t="shared" si="13"/>
        <v>0</v>
      </c>
      <c r="P191" s="421" t="str">
        <f t="shared" si="14"/>
        <v>Berkurang</v>
      </c>
    </row>
    <row r="192" spans="1:16" hidden="1">
      <c r="A192" s="7">
        <v>190</v>
      </c>
      <c r="B192" t="s">
        <v>12726</v>
      </c>
      <c r="C192" t="s">
        <v>12727</v>
      </c>
      <c r="D192" t="s">
        <v>267</v>
      </c>
      <c r="E192" t="s">
        <v>9301</v>
      </c>
      <c r="F192" t="s">
        <v>12201</v>
      </c>
      <c r="G192">
        <v>33</v>
      </c>
      <c r="H192">
        <v>3305</v>
      </c>
      <c r="I192">
        <v>0</v>
      </c>
      <c r="J192">
        <v>36</v>
      </c>
      <c r="K192" s="367" t="str">
        <f>VLOOKUP(G192,'01_MASTER_KODE_WILAYAH'!H$1437:I$1470,2,FALSE)</f>
        <v>JAWA TENGAH</v>
      </c>
      <c r="L192" s="368" t="str">
        <f>VLOOKUP(H192,'01_MASTER_KODE_WILAYAH'!D$5:F$1353,3,FALSE)</f>
        <v>KEBUMEN</v>
      </c>
      <c r="M192" s="428" t="str">
        <f t="shared" si="12"/>
        <v>Pemerintah</v>
      </c>
      <c r="N192" s="312">
        <f>COUNTIF(A1_Individu_Data_Keadaan_SDMK!A$4:A$149931,B192)</f>
        <v>0</v>
      </c>
      <c r="O192" s="312">
        <f t="shared" si="13"/>
        <v>0</v>
      </c>
      <c r="P192" s="421" t="str">
        <f t="shared" si="14"/>
        <v>Berkurang</v>
      </c>
    </row>
    <row r="193" spans="1:16" hidden="1">
      <c r="A193" s="7">
        <v>191</v>
      </c>
      <c r="B193" t="s">
        <v>12728</v>
      </c>
      <c r="C193" t="s">
        <v>12729</v>
      </c>
      <c r="D193" t="s">
        <v>267</v>
      </c>
      <c r="E193" t="s">
        <v>9301</v>
      </c>
      <c r="F193" t="s">
        <v>12201</v>
      </c>
      <c r="G193">
        <v>33</v>
      </c>
      <c r="H193">
        <v>3305</v>
      </c>
      <c r="I193">
        <v>0</v>
      </c>
      <c r="J193">
        <v>27</v>
      </c>
      <c r="K193" s="367" t="str">
        <f>VLOOKUP(G193,'01_MASTER_KODE_WILAYAH'!H$1437:I$1470,2,FALSE)</f>
        <v>JAWA TENGAH</v>
      </c>
      <c r="L193" s="368" t="str">
        <f>VLOOKUP(H193,'01_MASTER_KODE_WILAYAH'!D$5:F$1353,3,FALSE)</f>
        <v>KEBUMEN</v>
      </c>
      <c r="M193" s="428" t="str">
        <f t="shared" si="12"/>
        <v>Pemerintah</v>
      </c>
      <c r="N193" s="312">
        <f>COUNTIF(A1_Individu_Data_Keadaan_SDMK!A$4:A$149931,B193)</f>
        <v>0</v>
      </c>
      <c r="O193" s="312">
        <f t="shared" si="13"/>
        <v>0</v>
      </c>
      <c r="P193" s="421" t="str">
        <f t="shared" si="14"/>
        <v>Berkurang</v>
      </c>
    </row>
    <row r="194" spans="1:16" hidden="1">
      <c r="A194" s="7">
        <v>192</v>
      </c>
      <c r="B194" t="s">
        <v>12730</v>
      </c>
      <c r="C194" t="s">
        <v>12731</v>
      </c>
      <c r="D194" t="s">
        <v>267</v>
      </c>
      <c r="E194" t="s">
        <v>9301</v>
      </c>
      <c r="F194" t="s">
        <v>12201</v>
      </c>
      <c r="G194">
        <v>33</v>
      </c>
      <c r="H194">
        <v>3305</v>
      </c>
      <c r="I194">
        <v>0</v>
      </c>
      <c r="J194">
        <v>40</v>
      </c>
      <c r="K194" s="367" t="str">
        <f>VLOOKUP(G194,'01_MASTER_KODE_WILAYAH'!H$1437:I$1470,2,FALSE)</f>
        <v>JAWA TENGAH</v>
      </c>
      <c r="L194" s="368" t="str">
        <f>VLOOKUP(H194,'01_MASTER_KODE_WILAYAH'!D$5:F$1353,3,FALSE)</f>
        <v>KEBUMEN</v>
      </c>
      <c r="M194" s="428" t="str">
        <f t="shared" si="12"/>
        <v>Pemerintah</v>
      </c>
      <c r="N194" s="312">
        <f>COUNTIF(A1_Individu_Data_Keadaan_SDMK!A$4:A$149931,B194)</f>
        <v>0</v>
      </c>
      <c r="O194" s="312">
        <f t="shared" si="13"/>
        <v>0</v>
      </c>
      <c r="P194" s="421" t="str">
        <f t="shared" si="14"/>
        <v>Berkurang</v>
      </c>
    </row>
    <row r="195" spans="1:16" hidden="1">
      <c r="A195" s="7">
        <v>193</v>
      </c>
      <c r="B195" t="s">
        <v>12732</v>
      </c>
      <c r="C195" t="s">
        <v>12733</v>
      </c>
      <c r="D195" t="s">
        <v>267</v>
      </c>
      <c r="E195" t="s">
        <v>9301</v>
      </c>
      <c r="F195" t="s">
        <v>12201</v>
      </c>
      <c r="G195">
        <v>33</v>
      </c>
      <c r="H195">
        <v>3305</v>
      </c>
      <c r="I195">
        <v>0</v>
      </c>
      <c r="J195">
        <v>49</v>
      </c>
      <c r="K195" s="367" t="str">
        <f>VLOOKUP(G195,'01_MASTER_KODE_WILAYAH'!H$1437:I$1470,2,FALSE)</f>
        <v>JAWA TENGAH</v>
      </c>
      <c r="L195" s="368" t="str">
        <f>VLOOKUP(H195,'01_MASTER_KODE_WILAYAH'!D$5:F$1353,3,FALSE)</f>
        <v>KEBUMEN</v>
      </c>
      <c r="M195" s="428" t="str">
        <f t="shared" si="12"/>
        <v>Pemerintah</v>
      </c>
      <c r="N195" s="312">
        <f>COUNTIF(A1_Individu_Data_Keadaan_SDMK!A$4:A$149931,B195)</f>
        <v>0</v>
      </c>
      <c r="O195" s="312">
        <f t="shared" si="13"/>
        <v>0</v>
      </c>
      <c r="P195" s="421" t="str">
        <f t="shared" si="14"/>
        <v>Berkurang</v>
      </c>
    </row>
    <row r="196" spans="1:16" hidden="1">
      <c r="A196" s="7">
        <v>194</v>
      </c>
      <c r="B196" t="s">
        <v>12734</v>
      </c>
      <c r="C196" t="s">
        <v>12735</v>
      </c>
      <c r="D196" t="s">
        <v>267</v>
      </c>
      <c r="E196" t="s">
        <v>9301</v>
      </c>
      <c r="F196" t="s">
        <v>12201</v>
      </c>
      <c r="G196">
        <v>33</v>
      </c>
      <c r="H196">
        <v>3305</v>
      </c>
      <c r="I196">
        <v>0</v>
      </c>
      <c r="J196">
        <v>49</v>
      </c>
      <c r="K196" s="367" t="str">
        <f>VLOOKUP(G196,'01_MASTER_KODE_WILAYAH'!H$1437:I$1470,2,FALSE)</f>
        <v>JAWA TENGAH</v>
      </c>
      <c r="L196" s="368" t="str">
        <f>VLOOKUP(H196,'01_MASTER_KODE_WILAYAH'!D$5:F$1353,3,FALSE)</f>
        <v>KEBUMEN</v>
      </c>
      <c r="M196" s="428" t="str">
        <f t="shared" ref="M196:M259" si="15">LEFT(F196,10)</f>
        <v>Pemerintah</v>
      </c>
      <c r="N196" s="312">
        <f>COUNTIF(A1_Individu_Data_Keadaan_SDMK!A$4:A$149931,B196)</f>
        <v>0</v>
      </c>
      <c r="O196" s="312">
        <f t="shared" ref="O196:O259" si="16">IF(N196&gt;0,1,0)</f>
        <v>0</v>
      </c>
      <c r="P196" s="421" t="str">
        <f t="shared" ref="P196:P259" si="17">IF(N196&gt;J196,"Bertambah",IF(N196=J196,"Tetap","Berkurang"))</f>
        <v>Berkurang</v>
      </c>
    </row>
    <row r="197" spans="1:16" hidden="1">
      <c r="A197" s="7">
        <v>195</v>
      </c>
      <c r="B197" t="s">
        <v>12736</v>
      </c>
      <c r="C197" t="s">
        <v>12737</v>
      </c>
      <c r="D197" t="s">
        <v>267</v>
      </c>
      <c r="E197" t="s">
        <v>9301</v>
      </c>
      <c r="F197" t="s">
        <v>12201</v>
      </c>
      <c r="G197">
        <v>33</v>
      </c>
      <c r="H197">
        <v>3305</v>
      </c>
      <c r="I197">
        <v>0</v>
      </c>
      <c r="J197">
        <v>48</v>
      </c>
      <c r="K197" s="367" t="str">
        <f>VLOOKUP(G197,'01_MASTER_KODE_WILAYAH'!H$1437:I$1470,2,FALSE)</f>
        <v>JAWA TENGAH</v>
      </c>
      <c r="L197" s="368" t="str">
        <f>VLOOKUP(H197,'01_MASTER_KODE_WILAYAH'!D$5:F$1353,3,FALSE)</f>
        <v>KEBUMEN</v>
      </c>
      <c r="M197" s="428" t="str">
        <f t="shared" si="15"/>
        <v>Pemerintah</v>
      </c>
      <c r="N197" s="312">
        <f>COUNTIF(A1_Individu_Data_Keadaan_SDMK!A$4:A$149931,B197)</f>
        <v>0</v>
      </c>
      <c r="O197" s="312">
        <f t="shared" si="16"/>
        <v>0</v>
      </c>
      <c r="P197" s="421" t="str">
        <f t="shared" si="17"/>
        <v>Berkurang</v>
      </c>
    </row>
    <row r="198" spans="1:16" hidden="1">
      <c r="A198" s="7">
        <v>196</v>
      </c>
      <c r="B198" t="s">
        <v>12738</v>
      </c>
      <c r="C198" t="s">
        <v>12739</v>
      </c>
      <c r="D198" t="s">
        <v>267</v>
      </c>
      <c r="E198" t="s">
        <v>9301</v>
      </c>
      <c r="F198" t="s">
        <v>12201</v>
      </c>
      <c r="G198">
        <v>33</v>
      </c>
      <c r="H198">
        <v>3305</v>
      </c>
      <c r="I198">
        <v>0</v>
      </c>
      <c r="J198">
        <v>42</v>
      </c>
      <c r="K198" s="367" t="str">
        <f>VLOOKUP(G198,'01_MASTER_KODE_WILAYAH'!H$1437:I$1470,2,FALSE)</f>
        <v>JAWA TENGAH</v>
      </c>
      <c r="L198" s="368" t="str">
        <f>VLOOKUP(H198,'01_MASTER_KODE_WILAYAH'!D$5:F$1353,3,FALSE)</f>
        <v>KEBUMEN</v>
      </c>
      <c r="M198" s="428" t="str">
        <f t="shared" si="15"/>
        <v>Pemerintah</v>
      </c>
      <c r="N198" s="312">
        <f>COUNTIF(A1_Individu_Data_Keadaan_SDMK!A$4:A$149931,B198)</f>
        <v>0</v>
      </c>
      <c r="O198" s="312">
        <f t="shared" si="16"/>
        <v>0</v>
      </c>
      <c r="P198" s="421" t="str">
        <f t="shared" si="17"/>
        <v>Berkurang</v>
      </c>
    </row>
    <row r="199" spans="1:16" hidden="1">
      <c r="A199" s="7">
        <v>197</v>
      </c>
      <c r="B199" t="s">
        <v>12740</v>
      </c>
      <c r="C199" t="s">
        <v>12741</v>
      </c>
      <c r="D199" t="s">
        <v>267</v>
      </c>
      <c r="E199" t="s">
        <v>9301</v>
      </c>
      <c r="F199" t="s">
        <v>12201</v>
      </c>
      <c r="G199">
        <v>33</v>
      </c>
      <c r="H199">
        <v>3305</v>
      </c>
      <c r="I199">
        <v>0</v>
      </c>
      <c r="J199">
        <v>33</v>
      </c>
      <c r="K199" s="367" t="str">
        <f>VLOOKUP(G199,'01_MASTER_KODE_WILAYAH'!H$1437:I$1470,2,FALSE)</f>
        <v>JAWA TENGAH</v>
      </c>
      <c r="L199" s="368" t="str">
        <f>VLOOKUP(H199,'01_MASTER_KODE_WILAYAH'!D$5:F$1353,3,FALSE)</f>
        <v>KEBUMEN</v>
      </c>
      <c r="M199" s="428" t="str">
        <f t="shared" si="15"/>
        <v>Pemerintah</v>
      </c>
      <c r="N199" s="312">
        <f>COUNTIF(A1_Individu_Data_Keadaan_SDMK!A$4:A$149931,B199)</f>
        <v>0</v>
      </c>
      <c r="O199" s="312">
        <f t="shared" si="16"/>
        <v>0</v>
      </c>
      <c r="P199" s="421" t="str">
        <f t="shared" si="17"/>
        <v>Berkurang</v>
      </c>
    </row>
    <row r="200" spans="1:16" hidden="1">
      <c r="A200" s="7">
        <v>198</v>
      </c>
      <c r="B200" t="s">
        <v>12742</v>
      </c>
      <c r="C200" t="s">
        <v>12743</v>
      </c>
      <c r="D200" t="s">
        <v>267</v>
      </c>
      <c r="E200" t="s">
        <v>9301</v>
      </c>
      <c r="F200" t="s">
        <v>12201</v>
      </c>
      <c r="G200">
        <v>33</v>
      </c>
      <c r="H200">
        <v>3305</v>
      </c>
      <c r="I200">
        <v>0</v>
      </c>
      <c r="J200">
        <v>27</v>
      </c>
      <c r="K200" s="367" t="str">
        <f>VLOOKUP(G200,'01_MASTER_KODE_WILAYAH'!H$1437:I$1470,2,FALSE)</f>
        <v>JAWA TENGAH</v>
      </c>
      <c r="L200" s="368" t="str">
        <f>VLOOKUP(H200,'01_MASTER_KODE_WILAYAH'!D$5:F$1353,3,FALSE)</f>
        <v>KEBUMEN</v>
      </c>
      <c r="M200" s="428" t="str">
        <f t="shared" si="15"/>
        <v>Pemerintah</v>
      </c>
      <c r="N200" s="312">
        <f>COUNTIF(A1_Individu_Data_Keadaan_SDMK!A$4:A$149931,B200)</f>
        <v>0</v>
      </c>
      <c r="O200" s="312">
        <f t="shared" si="16"/>
        <v>0</v>
      </c>
      <c r="P200" s="421" t="str">
        <f t="shared" si="17"/>
        <v>Berkurang</v>
      </c>
    </row>
    <row r="201" spans="1:16" hidden="1">
      <c r="A201" s="7">
        <v>199</v>
      </c>
      <c r="B201" t="s">
        <v>12744</v>
      </c>
      <c r="C201" t="s">
        <v>12745</v>
      </c>
      <c r="D201" t="s">
        <v>267</v>
      </c>
      <c r="E201" t="s">
        <v>9302</v>
      </c>
      <c r="F201" t="s">
        <v>12201</v>
      </c>
      <c r="G201">
        <v>33</v>
      </c>
      <c r="H201">
        <v>3305</v>
      </c>
      <c r="I201">
        <v>0</v>
      </c>
      <c r="J201">
        <v>51</v>
      </c>
      <c r="K201" s="367" t="str">
        <f>VLOOKUP(G201,'01_MASTER_KODE_WILAYAH'!H$1437:I$1470,2,FALSE)</f>
        <v>JAWA TENGAH</v>
      </c>
      <c r="L201" s="368" t="str">
        <f>VLOOKUP(H201,'01_MASTER_KODE_WILAYAH'!D$5:F$1353,3,FALSE)</f>
        <v>KEBUMEN</v>
      </c>
      <c r="M201" s="428" t="str">
        <f t="shared" si="15"/>
        <v>Pemerintah</v>
      </c>
      <c r="N201" s="312">
        <f>COUNTIF(A1_Individu_Data_Keadaan_SDMK!A$4:A$149931,B201)</f>
        <v>0</v>
      </c>
      <c r="O201" s="312">
        <f t="shared" si="16"/>
        <v>0</v>
      </c>
      <c r="P201" s="421" t="str">
        <f t="shared" si="17"/>
        <v>Berkurang</v>
      </c>
    </row>
    <row r="202" spans="1:16" hidden="1">
      <c r="A202" s="7">
        <v>200</v>
      </c>
      <c r="B202" t="s">
        <v>12746</v>
      </c>
      <c r="C202" t="s">
        <v>12747</v>
      </c>
      <c r="D202" t="s">
        <v>267</v>
      </c>
      <c r="E202" t="s">
        <v>9301</v>
      </c>
      <c r="F202" t="s">
        <v>12201</v>
      </c>
      <c r="G202">
        <v>33</v>
      </c>
      <c r="H202">
        <v>3305</v>
      </c>
      <c r="I202">
        <v>0</v>
      </c>
      <c r="J202">
        <v>40</v>
      </c>
      <c r="K202" s="367" t="str">
        <f>VLOOKUP(G202,'01_MASTER_KODE_WILAYAH'!H$1437:I$1470,2,FALSE)</f>
        <v>JAWA TENGAH</v>
      </c>
      <c r="L202" s="368" t="str">
        <f>VLOOKUP(H202,'01_MASTER_KODE_WILAYAH'!D$5:F$1353,3,FALSE)</f>
        <v>KEBUMEN</v>
      </c>
      <c r="M202" s="428" t="str">
        <f t="shared" si="15"/>
        <v>Pemerintah</v>
      </c>
      <c r="N202" s="312">
        <f>COUNTIF(A1_Individu_Data_Keadaan_SDMK!A$4:A$149931,B202)</f>
        <v>0</v>
      </c>
      <c r="O202" s="312">
        <f t="shared" si="16"/>
        <v>0</v>
      </c>
      <c r="P202" s="421" t="str">
        <f t="shared" si="17"/>
        <v>Berkurang</v>
      </c>
    </row>
    <row r="203" spans="1:16" hidden="1">
      <c r="A203" s="7">
        <v>201</v>
      </c>
      <c r="B203" t="s">
        <v>12748</v>
      </c>
      <c r="C203" t="s">
        <v>11901</v>
      </c>
      <c r="D203" t="s">
        <v>267</v>
      </c>
      <c r="E203" t="s">
        <v>9302</v>
      </c>
      <c r="F203" t="s">
        <v>12201</v>
      </c>
      <c r="G203">
        <v>33</v>
      </c>
      <c r="H203">
        <v>3305</v>
      </c>
      <c r="I203">
        <v>0</v>
      </c>
      <c r="J203">
        <v>55</v>
      </c>
      <c r="K203" s="367" t="str">
        <f>VLOOKUP(G203,'01_MASTER_KODE_WILAYAH'!H$1437:I$1470,2,FALSE)</f>
        <v>JAWA TENGAH</v>
      </c>
      <c r="L203" s="368" t="str">
        <f>VLOOKUP(H203,'01_MASTER_KODE_WILAYAH'!D$5:F$1353,3,FALSE)</f>
        <v>KEBUMEN</v>
      </c>
      <c r="M203" s="428" t="str">
        <f t="shared" si="15"/>
        <v>Pemerintah</v>
      </c>
      <c r="N203" s="312">
        <f>COUNTIF(A1_Individu_Data_Keadaan_SDMK!A$4:A$149931,B203)</f>
        <v>0</v>
      </c>
      <c r="O203" s="312">
        <f t="shared" si="16"/>
        <v>0</v>
      </c>
      <c r="P203" s="421" t="str">
        <f t="shared" si="17"/>
        <v>Berkurang</v>
      </c>
    </row>
    <row r="204" spans="1:16" hidden="1">
      <c r="A204" s="7">
        <v>202</v>
      </c>
      <c r="B204" t="s">
        <v>12749</v>
      </c>
      <c r="C204" t="s">
        <v>12750</v>
      </c>
      <c r="D204" t="s">
        <v>267</v>
      </c>
      <c r="E204" t="s">
        <v>9301</v>
      </c>
      <c r="F204" t="s">
        <v>12201</v>
      </c>
      <c r="G204">
        <v>33</v>
      </c>
      <c r="H204">
        <v>3305</v>
      </c>
      <c r="I204">
        <v>0</v>
      </c>
      <c r="J204">
        <v>25</v>
      </c>
      <c r="K204" s="367" t="str">
        <f>VLOOKUP(G204,'01_MASTER_KODE_WILAYAH'!H$1437:I$1470,2,FALSE)</f>
        <v>JAWA TENGAH</v>
      </c>
      <c r="L204" s="368" t="str">
        <f>VLOOKUP(H204,'01_MASTER_KODE_WILAYAH'!D$5:F$1353,3,FALSE)</f>
        <v>KEBUMEN</v>
      </c>
      <c r="M204" s="428" t="str">
        <f t="shared" si="15"/>
        <v>Pemerintah</v>
      </c>
      <c r="N204" s="312">
        <f>COUNTIF(A1_Individu_Data_Keadaan_SDMK!A$4:A$149931,B204)</f>
        <v>0</v>
      </c>
      <c r="O204" s="312">
        <f t="shared" si="16"/>
        <v>0</v>
      </c>
      <c r="P204" s="421" t="str">
        <f t="shared" si="17"/>
        <v>Berkurang</v>
      </c>
    </row>
    <row r="205" spans="1:16" hidden="1">
      <c r="A205" s="7">
        <v>203</v>
      </c>
      <c r="B205" t="s">
        <v>12751</v>
      </c>
      <c r="C205" t="s">
        <v>12752</v>
      </c>
      <c r="D205" t="s">
        <v>267</v>
      </c>
      <c r="E205" t="s">
        <v>9301</v>
      </c>
      <c r="F205" t="s">
        <v>12201</v>
      </c>
      <c r="G205">
        <v>33</v>
      </c>
      <c r="H205">
        <v>3305</v>
      </c>
      <c r="I205">
        <v>0</v>
      </c>
      <c r="J205">
        <v>38</v>
      </c>
      <c r="K205" s="367" t="str">
        <f>VLOOKUP(G205,'01_MASTER_KODE_WILAYAH'!H$1437:I$1470,2,FALSE)</f>
        <v>JAWA TENGAH</v>
      </c>
      <c r="L205" s="368" t="str">
        <f>VLOOKUP(H205,'01_MASTER_KODE_WILAYAH'!D$5:F$1353,3,FALSE)</f>
        <v>KEBUMEN</v>
      </c>
      <c r="M205" s="428" t="str">
        <f t="shared" si="15"/>
        <v>Pemerintah</v>
      </c>
      <c r="N205" s="312">
        <f>COUNTIF(A1_Individu_Data_Keadaan_SDMK!A$4:A$149931,B205)</f>
        <v>0</v>
      </c>
      <c r="O205" s="312">
        <f t="shared" si="16"/>
        <v>0</v>
      </c>
      <c r="P205" s="421" t="str">
        <f t="shared" si="17"/>
        <v>Berkurang</v>
      </c>
    </row>
    <row r="206" spans="1:16" hidden="1">
      <c r="A206" s="7">
        <v>204</v>
      </c>
      <c r="B206" t="s">
        <v>12753</v>
      </c>
      <c r="C206" t="s">
        <v>12754</v>
      </c>
      <c r="D206" t="s">
        <v>267</v>
      </c>
      <c r="E206" t="s">
        <v>9301</v>
      </c>
      <c r="F206" t="s">
        <v>12201</v>
      </c>
      <c r="G206">
        <v>33</v>
      </c>
      <c r="H206">
        <v>3305</v>
      </c>
      <c r="I206">
        <v>0</v>
      </c>
      <c r="J206">
        <v>28</v>
      </c>
      <c r="K206" s="367" t="str">
        <f>VLOOKUP(G206,'01_MASTER_KODE_WILAYAH'!H$1437:I$1470,2,FALSE)</f>
        <v>JAWA TENGAH</v>
      </c>
      <c r="L206" s="368" t="str">
        <f>VLOOKUP(H206,'01_MASTER_KODE_WILAYAH'!D$5:F$1353,3,FALSE)</f>
        <v>KEBUMEN</v>
      </c>
      <c r="M206" s="428" t="str">
        <f t="shared" si="15"/>
        <v>Pemerintah</v>
      </c>
      <c r="N206" s="312">
        <f>COUNTIF(A1_Individu_Data_Keadaan_SDMK!A$4:A$149931,B206)</f>
        <v>0</v>
      </c>
      <c r="O206" s="312">
        <f t="shared" si="16"/>
        <v>0</v>
      </c>
      <c r="P206" s="421" t="str">
        <f t="shared" si="17"/>
        <v>Berkurang</v>
      </c>
    </row>
    <row r="207" spans="1:16" hidden="1">
      <c r="A207" s="7">
        <v>205</v>
      </c>
      <c r="B207" t="s">
        <v>12755</v>
      </c>
      <c r="C207" t="s">
        <v>12756</v>
      </c>
      <c r="D207" t="s">
        <v>267</v>
      </c>
      <c r="E207" t="s">
        <v>9302</v>
      </c>
      <c r="F207" t="s">
        <v>12201</v>
      </c>
      <c r="G207">
        <v>33</v>
      </c>
      <c r="H207">
        <v>3305</v>
      </c>
      <c r="I207">
        <v>0</v>
      </c>
      <c r="J207">
        <v>43</v>
      </c>
      <c r="K207" s="367" t="str">
        <f>VLOOKUP(G207,'01_MASTER_KODE_WILAYAH'!H$1437:I$1470,2,FALSE)</f>
        <v>JAWA TENGAH</v>
      </c>
      <c r="L207" s="368" t="str">
        <f>VLOOKUP(H207,'01_MASTER_KODE_WILAYAH'!D$5:F$1353,3,FALSE)</f>
        <v>KEBUMEN</v>
      </c>
      <c r="M207" s="428" t="str">
        <f t="shared" si="15"/>
        <v>Pemerintah</v>
      </c>
      <c r="N207" s="312">
        <f>COUNTIF(A1_Individu_Data_Keadaan_SDMK!A$4:A$149931,B207)</f>
        <v>0</v>
      </c>
      <c r="O207" s="312">
        <f t="shared" si="16"/>
        <v>0</v>
      </c>
      <c r="P207" s="421" t="str">
        <f t="shared" si="17"/>
        <v>Berkurang</v>
      </c>
    </row>
    <row r="208" spans="1:16" hidden="1">
      <c r="A208" s="7">
        <v>206</v>
      </c>
      <c r="B208" t="s">
        <v>12757</v>
      </c>
      <c r="C208" t="s">
        <v>12758</v>
      </c>
      <c r="D208" t="s">
        <v>267</v>
      </c>
      <c r="E208" t="s">
        <v>9301</v>
      </c>
      <c r="F208" t="s">
        <v>12201</v>
      </c>
      <c r="G208">
        <v>33</v>
      </c>
      <c r="H208">
        <v>3306</v>
      </c>
      <c r="I208">
        <v>0</v>
      </c>
      <c r="J208">
        <v>37</v>
      </c>
      <c r="K208" s="367" t="str">
        <f>VLOOKUP(G208,'01_MASTER_KODE_WILAYAH'!H$1437:I$1470,2,FALSE)</f>
        <v>JAWA TENGAH</v>
      </c>
      <c r="L208" s="368" t="str">
        <f>VLOOKUP(H208,'01_MASTER_KODE_WILAYAH'!D$5:F$1353,3,FALSE)</f>
        <v>PURWOREJO</v>
      </c>
      <c r="M208" s="428" t="str">
        <f t="shared" si="15"/>
        <v>Pemerintah</v>
      </c>
      <c r="N208" s="312">
        <f>COUNTIF(A1_Individu_Data_Keadaan_SDMK!A$4:A$149931,B208)</f>
        <v>0</v>
      </c>
      <c r="O208" s="312">
        <f t="shared" si="16"/>
        <v>0</v>
      </c>
      <c r="P208" s="421" t="str">
        <f t="shared" si="17"/>
        <v>Berkurang</v>
      </c>
    </row>
    <row r="209" spans="1:16" hidden="1">
      <c r="A209" s="7">
        <v>207</v>
      </c>
      <c r="B209" t="s">
        <v>12759</v>
      </c>
      <c r="C209" t="s">
        <v>12760</v>
      </c>
      <c r="D209" t="s">
        <v>267</v>
      </c>
      <c r="E209" t="s">
        <v>9302</v>
      </c>
      <c r="F209" t="s">
        <v>12201</v>
      </c>
      <c r="G209">
        <v>33</v>
      </c>
      <c r="H209">
        <v>3306</v>
      </c>
      <c r="I209">
        <v>0</v>
      </c>
      <c r="J209">
        <v>43</v>
      </c>
      <c r="K209" s="367" t="str">
        <f>VLOOKUP(G209,'01_MASTER_KODE_WILAYAH'!H$1437:I$1470,2,FALSE)</f>
        <v>JAWA TENGAH</v>
      </c>
      <c r="L209" s="368" t="str">
        <f>VLOOKUP(H209,'01_MASTER_KODE_WILAYAH'!D$5:F$1353,3,FALSE)</f>
        <v>PURWOREJO</v>
      </c>
      <c r="M209" s="428" t="str">
        <f t="shared" si="15"/>
        <v>Pemerintah</v>
      </c>
      <c r="N209" s="312">
        <f>COUNTIF(A1_Individu_Data_Keadaan_SDMK!A$4:A$149931,B209)</f>
        <v>0</v>
      </c>
      <c r="O209" s="312">
        <f t="shared" si="16"/>
        <v>0</v>
      </c>
      <c r="P209" s="421" t="str">
        <f t="shared" si="17"/>
        <v>Berkurang</v>
      </c>
    </row>
    <row r="210" spans="1:16" hidden="1">
      <c r="A210" s="7">
        <v>208</v>
      </c>
      <c r="B210" t="s">
        <v>12761</v>
      </c>
      <c r="C210" t="s">
        <v>12762</v>
      </c>
      <c r="D210" t="s">
        <v>267</v>
      </c>
      <c r="E210" t="s">
        <v>9302</v>
      </c>
      <c r="F210" t="s">
        <v>12201</v>
      </c>
      <c r="G210">
        <v>33</v>
      </c>
      <c r="H210">
        <v>3306</v>
      </c>
      <c r="I210">
        <v>0</v>
      </c>
      <c r="J210">
        <v>40</v>
      </c>
      <c r="K210" s="367" t="str">
        <f>VLOOKUP(G210,'01_MASTER_KODE_WILAYAH'!H$1437:I$1470,2,FALSE)</f>
        <v>JAWA TENGAH</v>
      </c>
      <c r="L210" s="368" t="str">
        <f>VLOOKUP(H210,'01_MASTER_KODE_WILAYAH'!D$5:F$1353,3,FALSE)</f>
        <v>PURWOREJO</v>
      </c>
      <c r="M210" s="428" t="str">
        <f t="shared" si="15"/>
        <v>Pemerintah</v>
      </c>
      <c r="N210" s="312">
        <f>COUNTIF(A1_Individu_Data_Keadaan_SDMK!A$4:A$149931,B210)</f>
        <v>0</v>
      </c>
      <c r="O210" s="312">
        <f t="shared" si="16"/>
        <v>0</v>
      </c>
      <c r="P210" s="421" t="str">
        <f t="shared" si="17"/>
        <v>Berkurang</v>
      </c>
    </row>
    <row r="211" spans="1:16" hidden="1">
      <c r="A211" s="7">
        <v>209</v>
      </c>
      <c r="B211" t="s">
        <v>12763</v>
      </c>
      <c r="C211" t="s">
        <v>12764</v>
      </c>
      <c r="D211" t="s">
        <v>267</v>
      </c>
      <c r="E211" t="s">
        <v>9302</v>
      </c>
      <c r="F211" t="s">
        <v>12201</v>
      </c>
      <c r="G211">
        <v>33</v>
      </c>
      <c r="H211">
        <v>3306</v>
      </c>
      <c r="I211">
        <v>0</v>
      </c>
      <c r="J211">
        <v>36</v>
      </c>
      <c r="K211" s="367" t="str">
        <f>VLOOKUP(G211,'01_MASTER_KODE_WILAYAH'!H$1437:I$1470,2,FALSE)</f>
        <v>JAWA TENGAH</v>
      </c>
      <c r="L211" s="368" t="str">
        <f>VLOOKUP(H211,'01_MASTER_KODE_WILAYAH'!D$5:F$1353,3,FALSE)</f>
        <v>PURWOREJO</v>
      </c>
      <c r="M211" s="428" t="str">
        <f t="shared" si="15"/>
        <v>Pemerintah</v>
      </c>
      <c r="N211" s="312">
        <f>COUNTIF(A1_Individu_Data_Keadaan_SDMK!A$4:A$149931,B211)</f>
        <v>0</v>
      </c>
      <c r="O211" s="312">
        <f t="shared" si="16"/>
        <v>0</v>
      </c>
      <c r="P211" s="421" t="str">
        <f t="shared" si="17"/>
        <v>Berkurang</v>
      </c>
    </row>
    <row r="212" spans="1:16" hidden="1">
      <c r="A212" s="7">
        <v>210</v>
      </c>
      <c r="B212" t="s">
        <v>12765</v>
      </c>
      <c r="C212" t="s">
        <v>12766</v>
      </c>
      <c r="D212" t="s">
        <v>267</v>
      </c>
      <c r="E212" t="s">
        <v>9302</v>
      </c>
      <c r="F212" t="s">
        <v>12201</v>
      </c>
      <c r="G212">
        <v>33</v>
      </c>
      <c r="H212">
        <v>3306</v>
      </c>
      <c r="I212">
        <v>0</v>
      </c>
      <c r="J212">
        <v>27</v>
      </c>
      <c r="K212" s="367" t="str">
        <f>VLOOKUP(G212,'01_MASTER_KODE_WILAYAH'!H$1437:I$1470,2,FALSE)</f>
        <v>JAWA TENGAH</v>
      </c>
      <c r="L212" s="368" t="str">
        <f>VLOOKUP(H212,'01_MASTER_KODE_WILAYAH'!D$5:F$1353,3,FALSE)</f>
        <v>PURWOREJO</v>
      </c>
      <c r="M212" s="428" t="str">
        <f t="shared" si="15"/>
        <v>Pemerintah</v>
      </c>
      <c r="N212" s="312">
        <f>COUNTIF(A1_Individu_Data_Keadaan_SDMK!A$4:A$149931,B212)</f>
        <v>0</v>
      </c>
      <c r="O212" s="312">
        <f t="shared" si="16"/>
        <v>0</v>
      </c>
      <c r="P212" s="421" t="str">
        <f t="shared" si="17"/>
        <v>Berkurang</v>
      </c>
    </row>
    <row r="213" spans="1:16" hidden="1">
      <c r="A213" s="7">
        <v>211</v>
      </c>
      <c r="B213" t="s">
        <v>12767</v>
      </c>
      <c r="C213" t="s">
        <v>12768</v>
      </c>
      <c r="D213" t="s">
        <v>267</v>
      </c>
      <c r="E213" t="s">
        <v>9301</v>
      </c>
      <c r="F213" t="s">
        <v>12201</v>
      </c>
      <c r="G213">
        <v>33</v>
      </c>
      <c r="H213">
        <v>3306</v>
      </c>
      <c r="I213">
        <v>0</v>
      </c>
      <c r="J213">
        <v>31</v>
      </c>
      <c r="K213" s="367" t="str">
        <f>VLOOKUP(G213,'01_MASTER_KODE_WILAYAH'!H$1437:I$1470,2,FALSE)</f>
        <v>JAWA TENGAH</v>
      </c>
      <c r="L213" s="368" t="str">
        <f>VLOOKUP(H213,'01_MASTER_KODE_WILAYAH'!D$5:F$1353,3,FALSE)</f>
        <v>PURWOREJO</v>
      </c>
      <c r="M213" s="428" t="str">
        <f t="shared" si="15"/>
        <v>Pemerintah</v>
      </c>
      <c r="N213" s="312">
        <f>COUNTIF(A1_Individu_Data_Keadaan_SDMK!A$4:A$149931,B213)</f>
        <v>0</v>
      </c>
      <c r="O213" s="312">
        <f t="shared" si="16"/>
        <v>0</v>
      </c>
      <c r="P213" s="421" t="str">
        <f t="shared" si="17"/>
        <v>Berkurang</v>
      </c>
    </row>
    <row r="214" spans="1:16" hidden="1">
      <c r="A214" s="7">
        <v>212</v>
      </c>
      <c r="B214" t="s">
        <v>12769</v>
      </c>
      <c r="C214" t="s">
        <v>12770</v>
      </c>
      <c r="D214" t="s">
        <v>267</v>
      </c>
      <c r="E214" t="s">
        <v>9302</v>
      </c>
      <c r="F214" t="s">
        <v>12201</v>
      </c>
      <c r="G214">
        <v>33</v>
      </c>
      <c r="H214">
        <v>3306</v>
      </c>
      <c r="I214">
        <v>0</v>
      </c>
      <c r="J214">
        <v>39</v>
      </c>
      <c r="K214" s="367" t="str">
        <f>VLOOKUP(G214,'01_MASTER_KODE_WILAYAH'!H$1437:I$1470,2,FALSE)</f>
        <v>JAWA TENGAH</v>
      </c>
      <c r="L214" s="368" t="str">
        <f>VLOOKUP(H214,'01_MASTER_KODE_WILAYAH'!D$5:F$1353,3,FALSE)</f>
        <v>PURWOREJO</v>
      </c>
      <c r="M214" s="428" t="str">
        <f t="shared" si="15"/>
        <v>Pemerintah</v>
      </c>
      <c r="N214" s="312">
        <f>COUNTIF(A1_Individu_Data_Keadaan_SDMK!A$4:A$149931,B214)</f>
        <v>0</v>
      </c>
      <c r="O214" s="312">
        <f t="shared" si="16"/>
        <v>0</v>
      </c>
      <c r="P214" s="421" t="str">
        <f t="shared" si="17"/>
        <v>Berkurang</v>
      </c>
    </row>
    <row r="215" spans="1:16" hidden="1">
      <c r="A215" s="7">
        <v>213</v>
      </c>
      <c r="B215" t="s">
        <v>12771</v>
      </c>
      <c r="C215" t="s">
        <v>12772</v>
      </c>
      <c r="D215" t="s">
        <v>267</v>
      </c>
      <c r="E215" t="s">
        <v>9302</v>
      </c>
      <c r="F215" t="s">
        <v>12201</v>
      </c>
      <c r="G215">
        <v>33</v>
      </c>
      <c r="H215">
        <v>3306</v>
      </c>
      <c r="I215">
        <v>0</v>
      </c>
      <c r="J215">
        <v>29</v>
      </c>
      <c r="K215" s="367" t="str">
        <f>VLOOKUP(G215,'01_MASTER_KODE_WILAYAH'!H$1437:I$1470,2,FALSE)</f>
        <v>JAWA TENGAH</v>
      </c>
      <c r="L215" s="368" t="str">
        <f>VLOOKUP(H215,'01_MASTER_KODE_WILAYAH'!D$5:F$1353,3,FALSE)</f>
        <v>PURWOREJO</v>
      </c>
      <c r="M215" s="428" t="str">
        <f t="shared" si="15"/>
        <v>Pemerintah</v>
      </c>
      <c r="N215" s="312">
        <f>COUNTIF(A1_Individu_Data_Keadaan_SDMK!A$4:A$149931,B215)</f>
        <v>0</v>
      </c>
      <c r="O215" s="312">
        <f t="shared" si="16"/>
        <v>0</v>
      </c>
      <c r="P215" s="421" t="str">
        <f t="shared" si="17"/>
        <v>Berkurang</v>
      </c>
    </row>
    <row r="216" spans="1:16" hidden="1">
      <c r="A216" s="7">
        <v>214</v>
      </c>
      <c r="B216" t="s">
        <v>12773</v>
      </c>
      <c r="C216" t="s">
        <v>11894</v>
      </c>
      <c r="D216" t="s">
        <v>267</v>
      </c>
      <c r="E216" t="s">
        <v>9301</v>
      </c>
      <c r="F216" t="s">
        <v>12201</v>
      </c>
      <c r="G216">
        <v>33</v>
      </c>
      <c r="H216">
        <v>3306</v>
      </c>
      <c r="I216">
        <v>0</v>
      </c>
      <c r="J216">
        <v>29</v>
      </c>
      <c r="K216" s="367" t="str">
        <f>VLOOKUP(G216,'01_MASTER_KODE_WILAYAH'!H$1437:I$1470,2,FALSE)</f>
        <v>JAWA TENGAH</v>
      </c>
      <c r="L216" s="368" t="str">
        <f>VLOOKUP(H216,'01_MASTER_KODE_WILAYAH'!D$5:F$1353,3,FALSE)</f>
        <v>PURWOREJO</v>
      </c>
      <c r="M216" s="428" t="str">
        <f t="shared" si="15"/>
        <v>Pemerintah</v>
      </c>
      <c r="N216" s="312">
        <f>COUNTIF(A1_Individu_Data_Keadaan_SDMK!A$4:A$149931,B216)</f>
        <v>0</v>
      </c>
      <c r="O216" s="312">
        <f t="shared" si="16"/>
        <v>0</v>
      </c>
      <c r="P216" s="421" t="str">
        <f t="shared" si="17"/>
        <v>Berkurang</v>
      </c>
    </row>
    <row r="217" spans="1:16" hidden="1">
      <c r="A217" s="7">
        <v>215</v>
      </c>
      <c r="B217" t="s">
        <v>12774</v>
      </c>
      <c r="C217" t="s">
        <v>12775</v>
      </c>
      <c r="D217" t="s">
        <v>267</v>
      </c>
      <c r="E217" t="s">
        <v>9301</v>
      </c>
      <c r="F217" t="s">
        <v>12201</v>
      </c>
      <c r="G217">
        <v>33</v>
      </c>
      <c r="H217">
        <v>3306</v>
      </c>
      <c r="I217">
        <v>0</v>
      </c>
      <c r="J217">
        <v>24</v>
      </c>
      <c r="K217" s="367" t="str">
        <f>VLOOKUP(G217,'01_MASTER_KODE_WILAYAH'!H$1437:I$1470,2,FALSE)</f>
        <v>JAWA TENGAH</v>
      </c>
      <c r="L217" s="368" t="str">
        <f>VLOOKUP(H217,'01_MASTER_KODE_WILAYAH'!D$5:F$1353,3,FALSE)</f>
        <v>PURWOREJO</v>
      </c>
      <c r="M217" s="428" t="str">
        <f t="shared" si="15"/>
        <v>Pemerintah</v>
      </c>
      <c r="N217" s="312">
        <f>COUNTIF(A1_Individu_Data_Keadaan_SDMK!A$4:A$149931,B217)</f>
        <v>0</v>
      </c>
      <c r="O217" s="312">
        <f t="shared" si="16"/>
        <v>0</v>
      </c>
      <c r="P217" s="421" t="str">
        <f t="shared" si="17"/>
        <v>Berkurang</v>
      </c>
    </row>
    <row r="218" spans="1:16" hidden="1">
      <c r="A218" s="7">
        <v>216</v>
      </c>
      <c r="B218" t="s">
        <v>12776</v>
      </c>
      <c r="C218" t="s">
        <v>12777</v>
      </c>
      <c r="D218" t="s">
        <v>267</v>
      </c>
      <c r="E218" t="s">
        <v>9301</v>
      </c>
      <c r="F218" t="s">
        <v>12201</v>
      </c>
      <c r="G218">
        <v>33</v>
      </c>
      <c r="H218">
        <v>3306</v>
      </c>
      <c r="I218">
        <v>0</v>
      </c>
      <c r="J218">
        <v>35</v>
      </c>
      <c r="K218" s="367" t="str">
        <f>VLOOKUP(G218,'01_MASTER_KODE_WILAYAH'!H$1437:I$1470,2,FALSE)</f>
        <v>JAWA TENGAH</v>
      </c>
      <c r="L218" s="368" t="str">
        <f>VLOOKUP(H218,'01_MASTER_KODE_WILAYAH'!D$5:F$1353,3,FALSE)</f>
        <v>PURWOREJO</v>
      </c>
      <c r="M218" s="428" t="str">
        <f t="shared" si="15"/>
        <v>Pemerintah</v>
      </c>
      <c r="N218" s="312">
        <f>COUNTIF(A1_Individu_Data_Keadaan_SDMK!A$4:A$149931,B218)</f>
        <v>0</v>
      </c>
      <c r="O218" s="312">
        <f t="shared" si="16"/>
        <v>0</v>
      </c>
      <c r="P218" s="421" t="str">
        <f t="shared" si="17"/>
        <v>Berkurang</v>
      </c>
    </row>
    <row r="219" spans="1:16" hidden="1">
      <c r="A219" s="7">
        <v>217</v>
      </c>
      <c r="B219" t="s">
        <v>12778</v>
      </c>
      <c r="C219" t="s">
        <v>12779</v>
      </c>
      <c r="D219" t="s">
        <v>267</v>
      </c>
      <c r="E219" t="s">
        <v>9301</v>
      </c>
      <c r="F219" t="s">
        <v>12201</v>
      </c>
      <c r="G219">
        <v>33</v>
      </c>
      <c r="H219">
        <v>3306</v>
      </c>
      <c r="I219">
        <v>0</v>
      </c>
      <c r="J219">
        <v>31</v>
      </c>
      <c r="K219" s="367" t="str">
        <f>VLOOKUP(G219,'01_MASTER_KODE_WILAYAH'!H$1437:I$1470,2,FALSE)</f>
        <v>JAWA TENGAH</v>
      </c>
      <c r="L219" s="368" t="str">
        <f>VLOOKUP(H219,'01_MASTER_KODE_WILAYAH'!D$5:F$1353,3,FALSE)</f>
        <v>PURWOREJO</v>
      </c>
      <c r="M219" s="428" t="str">
        <f t="shared" si="15"/>
        <v>Pemerintah</v>
      </c>
      <c r="N219" s="312">
        <f>COUNTIF(A1_Individu_Data_Keadaan_SDMK!A$4:A$149931,B219)</f>
        <v>0</v>
      </c>
      <c r="O219" s="312">
        <f t="shared" si="16"/>
        <v>0</v>
      </c>
      <c r="P219" s="421" t="str">
        <f t="shared" si="17"/>
        <v>Berkurang</v>
      </c>
    </row>
    <row r="220" spans="1:16" hidden="1">
      <c r="A220" s="7">
        <v>218</v>
      </c>
      <c r="B220" t="s">
        <v>12780</v>
      </c>
      <c r="C220" t="s">
        <v>12781</v>
      </c>
      <c r="D220" t="s">
        <v>267</v>
      </c>
      <c r="E220" t="s">
        <v>9301</v>
      </c>
      <c r="F220" t="s">
        <v>12201</v>
      </c>
      <c r="G220">
        <v>33</v>
      </c>
      <c r="H220">
        <v>3306</v>
      </c>
      <c r="I220">
        <v>0</v>
      </c>
      <c r="J220">
        <v>33</v>
      </c>
      <c r="K220" s="367" t="str">
        <f>VLOOKUP(G220,'01_MASTER_KODE_WILAYAH'!H$1437:I$1470,2,FALSE)</f>
        <v>JAWA TENGAH</v>
      </c>
      <c r="L220" s="368" t="str">
        <f>VLOOKUP(H220,'01_MASTER_KODE_WILAYAH'!D$5:F$1353,3,FALSE)</f>
        <v>PURWOREJO</v>
      </c>
      <c r="M220" s="428" t="str">
        <f t="shared" si="15"/>
        <v>Pemerintah</v>
      </c>
      <c r="N220" s="312">
        <f>COUNTIF(A1_Individu_Data_Keadaan_SDMK!A$4:A$149931,B220)</f>
        <v>0</v>
      </c>
      <c r="O220" s="312">
        <f t="shared" si="16"/>
        <v>0</v>
      </c>
      <c r="P220" s="421" t="str">
        <f t="shared" si="17"/>
        <v>Berkurang</v>
      </c>
    </row>
    <row r="221" spans="1:16" hidden="1">
      <c r="A221" s="7">
        <v>219</v>
      </c>
      <c r="B221" t="s">
        <v>12782</v>
      </c>
      <c r="C221" t="s">
        <v>12783</v>
      </c>
      <c r="D221" t="s">
        <v>267</v>
      </c>
      <c r="E221" t="s">
        <v>9302</v>
      </c>
      <c r="F221" t="s">
        <v>12201</v>
      </c>
      <c r="G221">
        <v>33</v>
      </c>
      <c r="H221">
        <v>3306</v>
      </c>
      <c r="I221">
        <v>0</v>
      </c>
      <c r="J221">
        <v>35</v>
      </c>
      <c r="K221" s="367" t="str">
        <f>VLOOKUP(G221,'01_MASTER_KODE_WILAYAH'!H$1437:I$1470,2,FALSE)</f>
        <v>JAWA TENGAH</v>
      </c>
      <c r="L221" s="368" t="str">
        <f>VLOOKUP(H221,'01_MASTER_KODE_WILAYAH'!D$5:F$1353,3,FALSE)</f>
        <v>PURWOREJO</v>
      </c>
      <c r="M221" s="428" t="str">
        <f t="shared" si="15"/>
        <v>Pemerintah</v>
      </c>
      <c r="N221" s="312">
        <f>COUNTIF(A1_Individu_Data_Keadaan_SDMK!A$4:A$149931,B221)</f>
        <v>0</v>
      </c>
      <c r="O221" s="312">
        <f t="shared" si="16"/>
        <v>0</v>
      </c>
      <c r="P221" s="421" t="str">
        <f t="shared" si="17"/>
        <v>Berkurang</v>
      </c>
    </row>
    <row r="222" spans="1:16" hidden="1">
      <c r="A222" s="7">
        <v>220</v>
      </c>
      <c r="B222" t="s">
        <v>12784</v>
      </c>
      <c r="C222" t="s">
        <v>12785</v>
      </c>
      <c r="D222" t="s">
        <v>267</v>
      </c>
      <c r="E222" t="s">
        <v>9302</v>
      </c>
      <c r="F222" t="s">
        <v>12201</v>
      </c>
      <c r="G222">
        <v>33</v>
      </c>
      <c r="H222">
        <v>3306</v>
      </c>
      <c r="I222">
        <v>0</v>
      </c>
      <c r="J222">
        <v>19</v>
      </c>
      <c r="K222" s="367" t="str">
        <f>VLOOKUP(G222,'01_MASTER_KODE_WILAYAH'!H$1437:I$1470,2,FALSE)</f>
        <v>JAWA TENGAH</v>
      </c>
      <c r="L222" s="368" t="str">
        <f>VLOOKUP(H222,'01_MASTER_KODE_WILAYAH'!D$5:F$1353,3,FALSE)</f>
        <v>PURWOREJO</v>
      </c>
      <c r="M222" s="428" t="str">
        <f t="shared" si="15"/>
        <v>Pemerintah</v>
      </c>
      <c r="N222" s="312">
        <f>COUNTIF(A1_Individu_Data_Keadaan_SDMK!A$4:A$149931,B222)</f>
        <v>0</v>
      </c>
      <c r="O222" s="312">
        <f t="shared" si="16"/>
        <v>0</v>
      </c>
      <c r="P222" s="421" t="str">
        <f t="shared" si="17"/>
        <v>Berkurang</v>
      </c>
    </row>
    <row r="223" spans="1:16" hidden="1">
      <c r="A223" s="7">
        <v>221</v>
      </c>
      <c r="B223" t="s">
        <v>12786</v>
      </c>
      <c r="C223" t="s">
        <v>12787</v>
      </c>
      <c r="D223" t="s">
        <v>267</v>
      </c>
      <c r="E223" t="s">
        <v>9301</v>
      </c>
      <c r="F223" t="s">
        <v>12201</v>
      </c>
      <c r="G223">
        <v>33</v>
      </c>
      <c r="H223">
        <v>3306</v>
      </c>
      <c r="I223">
        <v>0</v>
      </c>
      <c r="J223">
        <v>36</v>
      </c>
      <c r="K223" s="367" t="str">
        <f>VLOOKUP(G223,'01_MASTER_KODE_WILAYAH'!H$1437:I$1470,2,FALSE)</f>
        <v>JAWA TENGAH</v>
      </c>
      <c r="L223" s="368" t="str">
        <f>VLOOKUP(H223,'01_MASTER_KODE_WILAYAH'!D$5:F$1353,3,FALSE)</f>
        <v>PURWOREJO</v>
      </c>
      <c r="M223" s="428" t="str">
        <f t="shared" si="15"/>
        <v>Pemerintah</v>
      </c>
      <c r="N223" s="312">
        <f>COUNTIF(A1_Individu_Data_Keadaan_SDMK!A$4:A$149931,B223)</f>
        <v>0</v>
      </c>
      <c r="O223" s="312">
        <f t="shared" si="16"/>
        <v>0</v>
      </c>
      <c r="P223" s="421" t="str">
        <f t="shared" si="17"/>
        <v>Berkurang</v>
      </c>
    </row>
    <row r="224" spans="1:16" hidden="1">
      <c r="A224" s="7">
        <v>222</v>
      </c>
      <c r="B224" t="s">
        <v>12788</v>
      </c>
      <c r="C224" t="s">
        <v>12789</v>
      </c>
      <c r="D224" t="s">
        <v>267</v>
      </c>
      <c r="E224" t="s">
        <v>9301</v>
      </c>
      <c r="F224" t="s">
        <v>12201</v>
      </c>
      <c r="G224">
        <v>33</v>
      </c>
      <c r="H224">
        <v>3306</v>
      </c>
      <c r="I224">
        <v>0</v>
      </c>
      <c r="J224">
        <v>34</v>
      </c>
      <c r="K224" s="367" t="str">
        <f>VLOOKUP(G224,'01_MASTER_KODE_WILAYAH'!H$1437:I$1470,2,FALSE)</f>
        <v>JAWA TENGAH</v>
      </c>
      <c r="L224" s="368" t="str">
        <f>VLOOKUP(H224,'01_MASTER_KODE_WILAYAH'!D$5:F$1353,3,FALSE)</f>
        <v>PURWOREJO</v>
      </c>
      <c r="M224" s="428" t="str">
        <f t="shared" si="15"/>
        <v>Pemerintah</v>
      </c>
      <c r="N224" s="312">
        <f>COUNTIF(A1_Individu_Data_Keadaan_SDMK!A$4:A$149931,B224)</f>
        <v>0</v>
      </c>
      <c r="O224" s="312">
        <f t="shared" si="16"/>
        <v>0</v>
      </c>
      <c r="P224" s="421" t="str">
        <f t="shared" si="17"/>
        <v>Berkurang</v>
      </c>
    </row>
    <row r="225" spans="1:16" hidden="1">
      <c r="A225" s="7">
        <v>223</v>
      </c>
      <c r="B225" t="s">
        <v>12790</v>
      </c>
      <c r="C225" t="s">
        <v>12791</v>
      </c>
      <c r="D225" t="s">
        <v>267</v>
      </c>
      <c r="E225" t="s">
        <v>9301</v>
      </c>
      <c r="F225" t="s">
        <v>12201</v>
      </c>
      <c r="G225">
        <v>33</v>
      </c>
      <c r="H225">
        <v>3306</v>
      </c>
      <c r="I225">
        <v>0</v>
      </c>
      <c r="J225">
        <v>33</v>
      </c>
      <c r="K225" s="367" t="str">
        <f>VLOOKUP(G225,'01_MASTER_KODE_WILAYAH'!H$1437:I$1470,2,FALSE)</f>
        <v>JAWA TENGAH</v>
      </c>
      <c r="L225" s="368" t="str">
        <f>VLOOKUP(H225,'01_MASTER_KODE_WILAYAH'!D$5:F$1353,3,FALSE)</f>
        <v>PURWOREJO</v>
      </c>
      <c r="M225" s="428" t="str">
        <f t="shared" si="15"/>
        <v>Pemerintah</v>
      </c>
      <c r="N225" s="312">
        <f>COUNTIF(A1_Individu_Data_Keadaan_SDMK!A$4:A$149931,B225)</f>
        <v>0</v>
      </c>
      <c r="O225" s="312">
        <f t="shared" si="16"/>
        <v>0</v>
      </c>
      <c r="P225" s="421" t="str">
        <f t="shared" si="17"/>
        <v>Berkurang</v>
      </c>
    </row>
    <row r="226" spans="1:16" hidden="1">
      <c r="A226" s="7">
        <v>224</v>
      </c>
      <c r="B226" t="s">
        <v>12792</v>
      </c>
      <c r="C226" t="s">
        <v>12793</v>
      </c>
      <c r="D226" t="s">
        <v>267</v>
      </c>
      <c r="E226" t="s">
        <v>9302</v>
      </c>
      <c r="F226" t="s">
        <v>12201</v>
      </c>
      <c r="G226">
        <v>33</v>
      </c>
      <c r="H226">
        <v>3306</v>
      </c>
      <c r="I226">
        <v>0</v>
      </c>
      <c r="J226">
        <v>44</v>
      </c>
      <c r="K226" s="367" t="str">
        <f>VLOOKUP(G226,'01_MASTER_KODE_WILAYAH'!H$1437:I$1470,2,FALSE)</f>
        <v>JAWA TENGAH</v>
      </c>
      <c r="L226" s="368" t="str">
        <f>VLOOKUP(H226,'01_MASTER_KODE_WILAYAH'!D$5:F$1353,3,FALSE)</f>
        <v>PURWOREJO</v>
      </c>
      <c r="M226" s="428" t="str">
        <f t="shared" si="15"/>
        <v>Pemerintah</v>
      </c>
      <c r="N226" s="312">
        <f>COUNTIF(A1_Individu_Data_Keadaan_SDMK!A$4:A$149931,B226)</f>
        <v>0</v>
      </c>
      <c r="O226" s="312">
        <f t="shared" si="16"/>
        <v>0</v>
      </c>
      <c r="P226" s="421" t="str">
        <f t="shared" si="17"/>
        <v>Berkurang</v>
      </c>
    </row>
    <row r="227" spans="1:16" hidden="1">
      <c r="A227" s="7">
        <v>225</v>
      </c>
      <c r="B227" t="s">
        <v>12794</v>
      </c>
      <c r="C227" t="s">
        <v>12795</v>
      </c>
      <c r="D227" t="s">
        <v>267</v>
      </c>
      <c r="E227" t="s">
        <v>9301</v>
      </c>
      <c r="F227" t="s">
        <v>12201</v>
      </c>
      <c r="G227">
        <v>33</v>
      </c>
      <c r="H227">
        <v>3306</v>
      </c>
      <c r="I227">
        <v>0</v>
      </c>
      <c r="J227">
        <v>27</v>
      </c>
      <c r="K227" s="367" t="str">
        <f>VLOOKUP(G227,'01_MASTER_KODE_WILAYAH'!H$1437:I$1470,2,FALSE)</f>
        <v>JAWA TENGAH</v>
      </c>
      <c r="L227" s="368" t="str">
        <f>VLOOKUP(H227,'01_MASTER_KODE_WILAYAH'!D$5:F$1353,3,FALSE)</f>
        <v>PURWOREJO</v>
      </c>
      <c r="M227" s="428" t="str">
        <f t="shared" si="15"/>
        <v>Pemerintah</v>
      </c>
      <c r="N227" s="312">
        <f>COUNTIF(A1_Individu_Data_Keadaan_SDMK!A$4:A$149931,B227)</f>
        <v>0</v>
      </c>
      <c r="O227" s="312">
        <f t="shared" si="16"/>
        <v>0</v>
      </c>
      <c r="P227" s="421" t="str">
        <f t="shared" si="17"/>
        <v>Berkurang</v>
      </c>
    </row>
    <row r="228" spans="1:16" hidden="1">
      <c r="A228" s="7">
        <v>226</v>
      </c>
      <c r="B228" t="s">
        <v>12796</v>
      </c>
      <c r="C228" t="s">
        <v>12797</v>
      </c>
      <c r="D228" t="s">
        <v>267</v>
      </c>
      <c r="E228" t="s">
        <v>9301</v>
      </c>
      <c r="F228" t="s">
        <v>12201</v>
      </c>
      <c r="G228">
        <v>33</v>
      </c>
      <c r="H228">
        <v>3306</v>
      </c>
      <c r="I228">
        <v>0</v>
      </c>
      <c r="J228">
        <v>27</v>
      </c>
      <c r="K228" s="367" t="str">
        <f>VLOOKUP(G228,'01_MASTER_KODE_WILAYAH'!H$1437:I$1470,2,FALSE)</f>
        <v>JAWA TENGAH</v>
      </c>
      <c r="L228" s="368" t="str">
        <f>VLOOKUP(H228,'01_MASTER_KODE_WILAYAH'!D$5:F$1353,3,FALSE)</f>
        <v>PURWOREJO</v>
      </c>
      <c r="M228" s="428" t="str">
        <f t="shared" si="15"/>
        <v>Pemerintah</v>
      </c>
      <c r="N228" s="312">
        <f>COUNTIF(A1_Individu_Data_Keadaan_SDMK!A$4:A$149931,B228)</f>
        <v>0</v>
      </c>
      <c r="O228" s="312">
        <f t="shared" si="16"/>
        <v>0</v>
      </c>
      <c r="P228" s="421" t="str">
        <f t="shared" si="17"/>
        <v>Berkurang</v>
      </c>
    </row>
    <row r="229" spans="1:16" hidden="1">
      <c r="A229" s="7">
        <v>227</v>
      </c>
      <c r="B229" t="s">
        <v>12798</v>
      </c>
      <c r="C229" t="s">
        <v>12799</v>
      </c>
      <c r="D229" t="s">
        <v>267</v>
      </c>
      <c r="E229" t="s">
        <v>9301</v>
      </c>
      <c r="F229" t="s">
        <v>12201</v>
      </c>
      <c r="G229">
        <v>33</v>
      </c>
      <c r="H229">
        <v>3306</v>
      </c>
      <c r="I229">
        <v>0</v>
      </c>
      <c r="J229">
        <v>25</v>
      </c>
      <c r="K229" s="367" t="str">
        <f>VLOOKUP(G229,'01_MASTER_KODE_WILAYAH'!H$1437:I$1470,2,FALSE)</f>
        <v>JAWA TENGAH</v>
      </c>
      <c r="L229" s="368" t="str">
        <f>VLOOKUP(H229,'01_MASTER_KODE_WILAYAH'!D$5:F$1353,3,FALSE)</f>
        <v>PURWOREJO</v>
      </c>
      <c r="M229" s="428" t="str">
        <f t="shared" si="15"/>
        <v>Pemerintah</v>
      </c>
      <c r="N229" s="312">
        <f>COUNTIF(A1_Individu_Data_Keadaan_SDMK!A$4:A$149931,B229)</f>
        <v>0</v>
      </c>
      <c r="O229" s="312">
        <f t="shared" si="16"/>
        <v>0</v>
      </c>
      <c r="P229" s="421" t="str">
        <f t="shared" si="17"/>
        <v>Berkurang</v>
      </c>
    </row>
    <row r="230" spans="1:16" hidden="1">
      <c r="A230" s="7">
        <v>228</v>
      </c>
      <c r="B230" t="s">
        <v>12800</v>
      </c>
      <c r="C230" t="s">
        <v>12801</v>
      </c>
      <c r="D230" t="s">
        <v>267</v>
      </c>
      <c r="E230" t="s">
        <v>9302</v>
      </c>
      <c r="F230" t="s">
        <v>12201</v>
      </c>
      <c r="G230">
        <v>33</v>
      </c>
      <c r="H230">
        <v>3306</v>
      </c>
      <c r="I230">
        <v>0</v>
      </c>
      <c r="J230">
        <v>45</v>
      </c>
      <c r="K230" s="367" t="str">
        <f>VLOOKUP(G230,'01_MASTER_KODE_WILAYAH'!H$1437:I$1470,2,FALSE)</f>
        <v>JAWA TENGAH</v>
      </c>
      <c r="L230" s="368" t="str">
        <f>VLOOKUP(H230,'01_MASTER_KODE_WILAYAH'!D$5:F$1353,3,FALSE)</f>
        <v>PURWOREJO</v>
      </c>
      <c r="M230" s="428" t="str">
        <f t="shared" si="15"/>
        <v>Pemerintah</v>
      </c>
      <c r="N230" s="312">
        <f>COUNTIF(A1_Individu_Data_Keadaan_SDMK!A$4:A$149931,B230)</f>
        <v>0</v>
      </c>
      <c r="O230" s="312">
        <f t="shared" si="16"/>
        <v>0</v>
      </c>
      <c r="P230" s="421" t="str">
        <f t="shared" si="17"/>
        <v>Berkurang</v>
      </c>
    </row>
    <row r="231" spans="1:16" hidden="1">
      <c r="A231" s="7">
        <v>229</v>
      </c>
      <c r="B231" t="s">
        <v>12802</v>
      </c>
      <c r="C231" t="s">
        <v>12803</v>
      </c>
      <c r="D231" t="s">
        <v>267</v>
      </c>
      <c r="E231" t="s">
        <v>9301</v>
      </c>
      <c r="F231" t="s">
        <v>12201</v>
      </c>
      <c r="G231">
        <v>33</v>
      </c>
      <c r="H231">
        <v>3306</v>
      </c>
      <c r="I231">
        <v>0</v>
      </c>
      <c r="J231">
        <v>38</v>
      </c>
      <c r="K231" s="367" t="str">
        <f>VLOOKUP(G231,'01_MASTER_KODE_WILAYAH'!H$1437:I$1470,2,FALSE)</f>
        <v>JAWA TENGAH</v>
      </c>
      <c r="L231" s="368" t="str">
        <f>VLOOKUP(H231,'01_MASTER_KODE_WILAYAH'!D$5:F$1353,3,FALSE)</f>
        <v>PURWOREJO</v>
      </c>
      <c r="M231" s="428" t="str">
        <f t="shared" si="15"/>
        <v>Pemerintah</v>
      </c>
      <c r="N231" s="312">
        <f>COUNTIF(A1_Individu_Data_Keadaan_SDMK!A$4:A$149931,B231)</f>
        <v>0</v>
      </c>
      <c r="O231" s="312">
        <f t="shared" si="16"/>
        <v>0</v>
      </c>
      <c r="P231" s="421" t="str">
        <f t="shared" si="17"/>
        <v>Berkurang</v>
      </c>
    </row>
    <row r="232" spans="1:16" hidden="1">
      <c r="A232" s="7">
        <v>230</v>
      </c>
      <c r="B232" t="s">
        <v>12804</v>
      </c>
      <c r="C232" t="s">
        <v>12805</v>
      </c>
      <c r="D232" t="s">
        <v>267</v>
      </c>
      <c r="E232" t="s">
        <v>9302</v>
      </c>
      <c r="F232" t="s">
        <v>12201</v>
      </c>
      <c r="G232">
        <v>33</v>
      </c>
      <c r="H232">
        <v>3306</v>
      </c>
      <c r="I232">
        <v>0</v>
      </c>
      <c r="J232">
        <v>36</v>
      </c>
      <c r="K232" s="367" t="str">
        <f>VLOOKUP(G232,'01_MASTER_KODE_WILAYAH'!H$1437:I$1470,2,FALSE)</f>
        <v>JAWA TENGAH</v>
      </c>
      <c r="L232" s="368" t="str">
        <f>VLOOKUP(H232,'01_MASTER_KODE_WILAYAH'!D$5:F$1353,3,FALSE)</f>
        <v>PURWOREJO</v>
      </c>
      <c r="M232" s="428" t="str">
        <f t="shared" si="15"/>
        <v>Pemerintah</v>
      </c>
      <c r="N232" s="312">
        <f>COUNTIF(A1_Individu_Data_Keadaan_SDMK!A$4:A$149931,B232)</f>
        <v>0</v>
      </c>
      <c r="O232" s="312">
        <f t="shared" si="16"/>
        <v>0</v>
      </c>
      <c r="P232" s="421" t="str">
        <f t="shared" si="17"/>
        <v>Berkurang</v>
      </c>
    </row>
    <row r="233" spans="1:16" hidden="1">
      <c r="A233" s="7">
        <v>231</v>
      </c>
      <c r="B233" t="s">
        <v>12806</v>
      </c>
      <c r="C233" t="s">
        <v>12807</v>
      </c>
      <c r="D233" t="s">
        <v>267</v>
      </c>
      <c r="E233" t="s">
        <v>9302</v>
      </c>
      <c r="F233" t="s">
        <v>12201</v>
      </c>
      <c r="G233">
        <v>33</v>
      </c>
      <c r="H233">
        <v>3306</v>
      </c>
      <c r="I233">
        <v>0</v>
      </c>
      <c r="J233">
        <v>25</v>
      </c>
      <c r="K233" s="367" t="str">
        <f>VLOOKUP(G233,'01_MASTER_KODE_WILAYAH'!H$1437:I$1470,2,FALSE)</f>
        <v>JAWA TENGAH</v>
      </c>
      <c r="L233" s="368" t="str">
        <f>VLOOKUP(H233,'01_MASTER_KODE_WILAYAH'!D$5:F$1353,3,FALSE)</f>
        <v>PURWOREJO</v>
      </c>
      <c r="M233" s="428" t="str">
        <f t="shared" si="15"/>
        <v>Pemerintah</v>
      </c>
      <c r="N233" s="312">
        <f>COUNTIF(A1_Individu_Data_Keadaan_SDMK!A$4:A$149931,B233)</f>
        <v>0</v>
      </c>
      <c r="O233" s="312">
        <f t="shared" si="16"/>
        <v>0</v>
      </c>
      <c r="P233" s="421" t="str">
        <f t="shared" si="17"/>
        <v>Berkurang</v>
      </c>
    </row>
    <row r="234" spans="1:16" hidden="1">
      <c r="A234" s="7">
        <v>232</v>
      </c>
      <c r="B234" t="s">
        <v>12808</v>
      </c>
      <c r="C234" t="s">
        <v>12809</v>
      </c>
      <c r="D234" t="s">
        <v>267</v>
      </c>
      <c r="E234" t="s">
        <v>9301</v>
      </c>
      <c r="F234" t="s">
        <v>12201</v>
      </c>
      <c r="G234">
        <v>33</v>
      </c>
      <c r="H234">
        <v>3306</v>
      </c>
      <c r="I234">
        <v>0</v>
      </c>
      <c r="J234">
        <v>41</v>
      </c>
      <c r="K234" s="367" t="str">
        <f>VLOOKUP(G234,'01_MASTER_KODE_WILAYAH'!H$1437:I$1470,2,FALSE)</f>
        <v>JAWA TENGAH</v>
      </c>
      <c r="L234" s="368" t="str">
        <f>VLOOKUP(H234,'01_MASTER_KODE_WILAYAH'!D$5:F$1353,3,FALSE)</f>
        <v>PURWOREJO</v>
      </c>
      <c r="M234" s="428" t="str">
        <f t="shared" si="15"/>
        <v>Pemerintah</v>
      </c>
      <c r="N234" s="312">
        <f>COUNTIF(A1_Individu_Data_Keadaan_SDMK!A$4:A$149931,B234)</f>
        <v>0</v>
      </c>
      <c r="O234" s="312">
        <f t="shared" si="16"/>
        <v>0</v>
      </c>
      <c r="P234" s="421" t="str">
        <f t="shared" si="17"/>
        <v>Berkurang</v>
      </c>
    </row>
    <row r="235" spans="1:16" hidden="1">
      <c r="A235" s="7">
        <v>233</v>
      </c>
      <c r="B235" t="s">
        <v>12810</v>
      </c>
      <c r="C235" t="s">
        <v>12811</v>
      </c>
      <c r="D235" t="s">
        <v>267</v>
      </c>
      <c r="E235" t="s">
        <v>9302</v>
      </c>
      <c r="F235" t="s">
        <v>12201</v>
      </c>
      <c r="G235">
        <v>33</v>
      </c>
      <c r="H235">
        <v>3307</v>
      </c>
      <c r="I235">
        <v>0</v>
      </c>
      <c r="J235">
        <v>42</v>
      </c>
      <c r="K235" s="367" t="str">
        <f>VLOOKUP(G235,'01_MASTER_KODE_WILAYAH'!H$1437:I$1470,2,FALSE)</f>
        <v>JAWA TENGAH</v>
      </c>
      <c r="L235" s="368" t="str">
        <f>VLOOKUP(H235,'01_MASTER_KODE_WILAYAH'!D$5:F$1353,3,FALSE)</f>
        <v>WONOSOBO</v>
      </c>
      <c r="M235" s="428" t="str">
        <f t="shared" si="15"/>
        <v>Pemerintah</v>
      </c>
      <c r="N235" s="312">
        <f>COUNTIF(A1_Individu_Data_Keadaan_SDMK!A$4:A$149931,B235)</f>
        <v>0</v>
      </c>
      <c r="O235" s="312">
        <f t="shared" si="16"/>
        <v>0</v>
      </c>
      <c r="P235" s="421" t="str">
        <f t="shared" si="17"/>
        <v>Berkurang</v>
      </c>
    </row>
    <row r="236" spans="1:16" hidden="1">
      <c r="A236" s="7">
        <v>234</v>
      </c>
      <c r="B236" t="s">
        <v>12812</v>
      </c>
      <c r="C236" t="s">
        <v>12813</v>
      </c>
      <c r="D236" t="s">
        <v>267</v>
      </c>
      <c r="E236" t="s">
        <v>9301</v>
      </c>
      <c r="F236" t="s">
        <v>12201</v>
      </c>
      <c r="G236">
        <v>33</v>
      </c>
      <c r="H236">
        <v>3307</v>
      </c>
      <c r="I236">
        <v>0</v>
      </c>
      <c r="J236">
        <v>18</v>
      </c>
      <c r="K236" s="367" t="str">
        <f>VLOOKUP(G236,'01_MASTER_KODE_WILAYAH'!H$1437:I$1470,2,FALSE)</f>
        <v>JAWA TENGAH</v>
      </c>
      <c r="L236" s="368" t="str">
        <f>VLOOKUP(H236,'01_MASTER_KODE_WILAYAH'!D$5:F$1353,3,FALSE)</f>
        <v>WONOSOBO</v>
      </c>
      <c r="M236" s="428" t="str">
        <f t="shared" si="15"/>
        <v>Pemerintah</v>
      </c>
      <c r="N236" s="312">
        <f>COUNTIF(A1_Individu_Data_Keadaan_SDMK!A$4:A$149931,B236)</f>
        <v>0</v>
      </c>
      <c r="O236" s="312">
        <f t="shared" si="16"/>
        <v>0</v>
      </c>
      <c r="P236" s="421" t="str">
        <f t="shared" si="17"/>
        <v>Berkurang</v>
      </c>
    </row>
    <row r="237" spans="1:16" hidden="1">
      <c r="A237" s="7">
        <v>235</v>
      </c>
      <c r="B237" t="s">
        <v>12814</v>
      </c>
      <c r="C237" t="s">
        <v>12815</v>
      </c>
      <c r="D237" t="s">
        <v>267</v>
      </c>
      <c r="E237" t="s">
        <v>9302</v>
      </c>
      <c r="F237" t="s">
        <v>12201</v>
      </c>
      <c r="G237">
        <v>33</v>
      </c>
      <c r="H237">
        <v>3307</v>
      </c>
      <c r="I237">
        <v>0</v>
      </c>
      <c r="J237">
        <v>30</v>
      </c>
      <c r="K237" s="367" t="str">
        <f>VLOOKUP(G237,'01_MASTER_KODE_WILAYAH'!H$1437:I$1470,2,FALSE)</f>
        <v>JAWA TENGAH</v>
      </c>
      <c r="L237" s="368" t="str">
        <f>VLOOKUP(H237,'01_MASTER_KODE_WILAYAH'!D$5:F$1353,3,FALSE)</f>
        <v>WONOSOBO</v>
      </c>
      <c r="M237" s="428" t="str">
        <f t="shared" si="15"/>
        <v>Pemerintah</v>
      </c>
      <c r="N237" s="312">
        <f>COUNTIF(A1_Individu_Data_Keadaan_SDMK!A$4:A$149931,B237)</f>
        <v>0</v>
      </c>
      <c r="O237" s="312">
        <f t="shared" si="16"/>
        <v>0</v>
      </c>
      <c r="P237" s="421" t="str">
        <f t="shared" si="17"/>
        <v>Berkurang</v>
      </c>
    </row>
    <row r="238" spans="1:16" hidden="1">
      <c r="A238" s="7">
        <v>236</v>
      </c>
      <c r="B238" t="s">
        <v>12816</v>
      </c>
      <c r="C238" t="s">
        <v>12817</v>
      </c>
      <c r="D238" t="s">
        <v>267</v>
      </c>
      <c r="E238" t="s">
        <v>9302</v>
      </c>
      <c r="F238" t="s">
        <v>12201</v>
      </c>
      <c r="G238">
        <v>33</v>
      </c>
      <c r="H238">
        <v>3307</v>
      </c>
      <c r="I238">
        <v>0</v>
      </c>
      <c r="J238">
        <v>29</v>
      </c>
      <c r="K238" s="367" t="str">
        <f>VLOOKUP(G238,'01_MASTER_KODE_WILAYAH'!H$1437:I$1470,2,FALSE)</f>
        <v>JAWA TENGAH</v>
      </c>
      <c r="L238" s="368" t="str">
        <f>VLOOKUP(H238,'01_MASTER_KODE_WILAYAH'!D$5:F$1353,3,FALSE)</f>
        <v>WONOSOBO</v>
      </c>
      <c r="M238" s="428" t="str">
        <f t="shared" si="15"/>
        <v>Pemerintah</v>
      </c>
      <c r="N238" s="312">
        <f>COUNTIF(A1_Individu_Data_Keadaan_SDMK!A$4:A$149931,B238)</f>
        <v>0</v>
      </c>
      <c r="O238" s="312">
        <f t="shared" si="16"/>
        <v>0</v>
      </c>
      <c r="P238" s="421" t="str">
        <f t="shared" si="17"/>
        <v>Berkurang</v>
      </c>
    </row>
    <row r="239" spans="1:16" hidden="1">
      <c r="A239" s="7">
        <v>237</v>
      </c>
      <c r="B239" t="s">
        <v>12818</v>
      </c>
      <c r="C239" t="s">
        <v>12819</v>
      </c>
      <c r="D239" t="s">
        <v>267</v>
      </c>
      <c r="E239" t="s">
        <v>9302</v>
      </c>
      <c r="F239" t="s">
        <v>12201</v>
      </c>
      <c r="G239">
        <v>33</v>
      </c>
      <c r="H239">
        <v>3307</v>
      </c>
      <c r="I239">
        <v>0</v>
      </c>
      <c r="J239">
        <v>48</v>
      </c>
      <c r="K239" s="367" t="str">
        <f>VLOOKUP(G239,'01_MASTER_KODE_WILAYAH'!H$1437:I$1470,2,FALSE)</f>
        <v>JAWA TENGAH</v>
      </c>
      <c r="L239" s="368" t="str">
        <f>VLOOKUP(H239,'01_MASTER_KODE_WILAYAH'!D$5:F$1353,3,FALSE)</f>
        <v>WONOSOBO</v>
      </c>
      <c r="M239" s="428" t="str">
        <f t="shared" si="15"/>
        <v>Pemerintah</v>
      </c>
      <c r="N239" s="312">
        <f>COUNTIF(A1_Individu_Data_Keadaan_SDMK!A$4:A$149931,B239)</f>
        <v>0</v>
      </c>
      <c r="O239" s="312">
        <f t="shared" si="16"/>
        <v>0</v>
      </c>
      <c r="P239" s="421" t="str">
        <f t="shared" si="17"/>
        <v>Berkurang</v>
      </c>
    </row>
    <row r="240" spans="1:16" hidden="1">
      <c r="A240" s="7">
        <v>238</v>
      </c>
      <c r="B240" t="s">
        <v>12820</v>
      </c>
      <c r="C240" t="s">
        <v>12821</v>
      </c>
      <c r="D240" t="s">
        <v>267</v>
      </c>
      <c r="E240" t="s">
        <v>9301</v>
      </c>
      <c r="F240" t="s">
        <v>12201</v>
      </c>
      <c r="G240">
        <v>33</v>
      </c>
      <c r="H240">
        <v>3307</v>
      </c>
      <c r="I240">
        <v>0</v>
      </c>
      <c r="J240">
        <v>28</v>
      </c>
      <c r="K240" s="367" t="str">
        <f>VLOOKUP(G240,'01_MASTER_KODE_WILAYAH'!H$1437:I$1470,2,FALSE)</f>
        <v>JAWA TENGAH</v>
      </c>
      <c r="L240" s="368" t="str">
        <f>VLOOKUP(H240,'01_MASTER_KODE_WILAYAH'!D$5:F$1353,3,FALSE)</f>
        <v>WONOSOBO</v>
      </c>
      <c r="M240" s="428" t="str">
        <f t="shared" si="15"/>
        <v>Pemerintah</v>
      </c>
      <c r="N240" s="312">
        <f>COUNTIF(A1_Individu_Data_Keadaan_SDMK!A$4:A$149931,B240)</f>
        <v>0</v>
      </c>
      <c r="O240" s="312">
        <f t="shared" si="16"/>
        <v>0</v>
      </c>
      <c r="P240" s="421" t="str">
        <f t="shared" si="17"/>
        <v>Berkurang</v>
      </c>
    </row>
    <row r="241" spans="1:16" hidden="1">
      <c r="A241" s="7">
        <v>239</v>
      </c>
      <c r="B241" t="s">
        <v>12822</v>
      </c>
      <c r="C241" t="s">
        <v>12823</v>
      </c>
      <c r="D241" t="s">
        <v>267</v>
      </c>
      <c r="E241" t="s">
        <v>9302</v>
      </c>
      <c r="F241" t="s">
        <v>12201</v>
      </c>
      <c r="G241">
        <v>33</v>
      </c>
      <c r="H241">
        <v>3307</v>
      </c>
      <c r="I241">
        <v>0</v>
      </c>
      <c r="J241">
        <v>50</v>
      </c>
      <c r="K241" s="367" t="str">
        <f>VLOOKUP(G241,'01_MASTER_KODE_WILAYAH'!H$1437:I$1470,2,FALSE)</f>
        <v>JAWA TENGAH</v>
      </c>
      <c r="L241" s="368" t="str">
        <f>VLOOKUP(H241,'01_MASTER_KODE_WILAYAH'!D$5:F$1353,3,FALSE)</f>
        <v>WONOSOBO</v>
      </c>
      <c r="M241" s="428" t="str">
        <f t="shared" si="15"/>
        <v>Pemerintah</v>
      </c>
      <c r="N241" s="312">
        <f>COUNTIF(A1_Individu_Data_Keadaan_SDMK!A$4:A$149931,B241)</f>
        <v>0</v>
      </c>
      <c r="O241" s="312">
        <f t="shared" si="16"/>
        <v>0</v>
      </c>
      <c r="P241" s="421" t="str">
        <f t="shared" si="17"/>
        <v>Berkurang</v>
      </c>
    </row>
    <row r="242" spans="1:16" hidden="1">
      <c r="A242" s="7">
        <v>240</v>
      </c>
      <c r="B242" t="s">
        <v>12824</v>
      </c>
      <c r="C242" t="s">
        <v>12825</v>
      </c>
      <c r="D242" t="s">
        <v>267</v>
      </c>
      <c r="E242" t="s">
        <v>9301</v>
      </c>
      <c r="F242" t="s">
        <v>12201</v>
      </c>
      <c r="G242">
        <v>33</v>
      </c>
      <c r="H242">
        <v>3307</v>
      </c>
      <c r="I242">
        <v>0</v>
      </c>
      <c r="J242">
        <v>26</v>
      </c>
      <c r="K242" s="367" t="str">
        <f>VLOOKUP(G242,'01_MASTER_KODE_WILAYAH'!H$1437:I$1470,2,FALSE)</f>
        <v>JAWA TENGAH</v>
      </c>
      <c r="L242" s="368" t="str">
        <f>VLOOKUP(H242,'01_MASTER_KODE_WILAYAH'!D$5:F$1353,3,FALSE)</f>
        <v>WONOSOBO</v>
      </c>
      <c r="M242" s="428" t="str">
        <f t="shared" si="15"/>
        <v>Pemerintah</v>
      </c>
      <c r="N242" s="312">
        <f>COUNTIF(A1_Individu_Data_Keadaan_SDMK!A$4:A$149931,B242)</f>
        <v>0</v>
      </c>
      <c r="O242" s="312">
        <f t="shared" si="16"/>
        <v>0</v>
      </c>
      <c r="P242" s="421" t="str">
        <f t="shared" si="17"/>
        <v>Berkurang</v>
      </c>
    </row>
    <row r="243" spans="1:16" hidden="1">
      <c r="A243" s="7">
        <v>241</v>
      </c>
      <c r="B243" t="s">
        <v>12826</v>
      </c>
      <c r="C243" t="s">
        <v>12827</v>
      </c>
      <c r="D243" t="s">
        <v>267</v>
      </c>
      <c r="E243" t="s">
        <v>9301</v>
      </c>
      <c r="F243" t="s">
        <v>12201</v>
      </c>
      <c r="G243">
        <v>33</v>
      </c>
      <c r="H243">
        <v>3307</v>
      </c>
      <c r="I243">
        <v>0</v>
      </c>
      <c r="J243">
        <v>17</v>
      </c>
      <c r="K243" s="367" t="str">
        <f>VLOOKUP(G243,'01_MASTER_KODE_WILAYAH'!H$1437:I$1470,2,FALSE)</f>
        <v>JAWA TENGAH</v>
      </c>
      <c r="L243" s="368" t="str">
        <f>VLOOKUP(H243,'01_MASTER_KODE_WILAYAH'!D$5:F$1353,3,FALSE)</f>
        <v>WONOSOBO</v>
      </c>
      <c r="M243" s="428" t="str">
        <f t="shared" si="15"/>
        <v>Pemerintah</v>
      </c>
      <c r="N243" s="312">
        <f>COUNTIF(A1_Individu_Data_Keadaan_SDMK!A$4:A$149931,B243)</f>
        <v>0</v>
      </c>
      <c r="O243" s="312">
        <f t="shared" si="16"/>
        <v>0</v>
      </c>
      <c r="P243" s="421" t="str">
        <f t="shared" si="17"/>
        <v>Berkurang</v>
      </c>
    </row>
    <row r="244" spans="1:16" hidden="1">
      <c r="A244" s="7">
        <v>242</v>
      </c>
      <c r="B244" t="s">
        <v>12828</v>
      </c>
      <c r="C244" t="s">
        <v>12829</v>
      </c>
      <c r="D244" t="s">
        <v>267</v>
      </c>
      <c r="E244" t="s">
        <v>9301</v>
      </c>
      <c r="F244" t="s">
        <v>12201</v>
      </c>
      <c r="G244">
        <v>33</v>
      </c>
      <c r="H244">
        <v>3307</v>
      </c>
      <c r="I244">
        <v>0</v>
      </c>
      <c r="J244">
        <v>26</v>
      </c>
      <c r="K244" s="367" t="str">
        <f>VLOOKUP(G244,'01_MASTER_KODE_WILAYAH'!H$1437:I$1470,2,FALSE)</f>
        <v>JAWA TENGAH</v>
      </c>
      <c r="L244" s="368" t="str">
        <f>VLOOKUP(H244,'01_MASTER_KODE_WILAYAH'!D$5:F$1353,3,FALSE)</f>
        <v>WONOSOBO</v>
      </c>
      <c r="M244" s="428" t="str">
        <f t="shared" si="15"/>
        <v>Pemerintah</v>
      </c>
      <c r="N244" s="312">
        <f>COUNTIF(A1_Individu_Data_Keadaan_SDMK!A$4:A$149931,B244)</f>
        <v>0</v>
      </c>
      <c r="O244" s="312">
        <f t="shared" si="16"/>
        <v>0</v>
      </c>
      <c r="P244" s="421" t="str">
        <f t="shared" si="17"/>
        <v>Berkurang</v>
      </c>
    </row>
    <row r="245" spans="1:16" hidden="1">
      <c r="A245" s="7">
        <v>243</v>
      </c>
      <c r="B245" t="s">
        <v>12830</v>
      </c>
      <c r="C245" t="s">
        <v>12831</v>
      </c>
      <c r="D245" t="s">
        <v>267</v>
      </c>
      <c r="E245" t="s">
        <v>9301</v>
      </c>
      <c r="F245" t="s">
        <v>12201</v>
      </c>
      <c r="G245">
        <v>33</v>
      </c>
      <c r="H245">
        <v>3307</v>
      </c>
      <c r="I245">
        <v>0</v>
      </c>
      <c r="J245">
        <v>26</v>
      </c>
      <c r="K245" s="367" t="str">
        <f>VLOOKUP(G245,'01_MASTER_KODE_WILAYAH'!H$1437:I$1470,2,FALSE)</f>
        <v>JAWA TENGAH</v>
      </c>
      <c r="L245" s="368" t="str">
        <f>VLOOKUP(H245,'01_MASTER_KODE_WILAYAH'!D$5:F$1353,3,FALSE)</f>
        <v>WONOSOBO</v>
      </c>
      <c r="M245" s="428" t="str">
        <f t="shared" si="15"/>
        <v>Pemerintah</v>
      </c>
      <c r="N245" s="312">
        <f>COUNTIF(A1_Individu_Data_Keadaan_SDMK!A$4:A$149931,B245)</f>
        <v>0</v>
      </c>
      <c r="O245" s="312">
        <f t="shared" si="16"/>
        <v>0</v>
      </c>
      <c r="P245" s="421" t="str">
        <f t="shared" si="17"/>
        <v>Berkurang</v>
      </c>
    </row>
    <row r="246" spans="1:16" hidden="1">
      <c r="A246" s="7">
        <v>244</v>
      </c>
      <c r="B246" t="s">
        <v>12832</v>
      </c>
      <c r="C246" t="s">
        <v>12833</v>
      </c>
      <c r="D246" t="s">
        <v>267</v>
      </c>
      <c r="E246" t="s">
        <v>9302</v>
      </c>
      <c r="F246" t="s">
        <v>12201</v>
      </c>
      <c r="G246">
        <v>33</v>
      </c>
      <c r="H246">
        <v>3307</v>
      </c>
      <c r="I246">
        <v>0</v>
      </c>
      <c r="J246">
        <v>57</v>
      </c>
      <c r="K246" s="367" t="str">
        <f>VLOOKUP(G246,'01_MASTER_KODE_WILAYAH'!H$1437:I$1470,2,FALSE)</f>
        <v>JAWA TENGAH</v>
      </c>
      <c r="L246" s="368" t="str">
        <f>VLOOKUP(H246,'01_MASTER_KODE_WILAYAH'!D$5:F$1353,3,FALSE)</f>
        <v>WONOSOBO</v>
      </c>
      <c r="M246" s="428" t="str">
        <f t="shared" si="15"/>
        <v>Pemerintah</v>
      </c>
      <c r="N246" s="312">
        <f>COUNTIF(A1_Individu_Data_Keadaan_SDMK!A$4:A$149931,B246)</f>
        <v>0</v>
      </c>
      <c r="O246" s="312">
        <f t="shared" si="16"/>
        <v>0</v>
      </c>
      <c r="P246" s="421" t="str">
        <f t="shared" si="17"/>
        <v>Berkurang</v>
      </c>
    </row>
    <row r="247" spans="1:16" hidden="1">
      <c r="A247" s="7">
        <v>245</v>
      </c>
      <c r="B247" t="s">
        <v>12834</v>
      </c>
      <c r="C247" t="s">
        <v>12835</v>
      </c>
      <c r="D247" t="s">
        <v>267</v>
      </c>
      <c r="E247" t="s">
        <v>9301</v>
      </c>
      <c r="F247" t="s">
        <v>12201</v>
      </c>
      <c r="G247">
        <v>33</v>
      </c>
      <c r="H247">
        <v>3307</v>
      </c>
      <c r="I247">
        <v>0</v>
      </c>
      <c r="J247">
        <v>0</v>
      </c>
      <c r="K247" s="367" t="str">
        <f>VLOOKUP(G247,'01_MASTER_KODE_WILAYAH'!H$1437:I$1470,2,FALSE)</f>
        <v>JAWA TENGAH</v>
      </c>
      <c r="L247" s="368" t="str">
        <f>VLOOKUP(H247,'01_MASTER_KODE_WILAYAH'!D$5:F$1353,3,FALSE)</f>
        <v>WONOSOBO</v>
      </c>
      <c r="M247" s="428" t="str">
        <f t="shared" si="15"/>
        <v>Pemerintah</v>
      </c>
      <c r="N247" s="312">
        <f>COUNTIF(A1_Individu_Data_Keadaan_SDMK!A$4:A$149931,B247)</f>
        <v>0</v>
      </c>
      <c r="O247" s="312">
        <f t="shared" si="16"/>
        <v>0</v>
      </c>
      <c r="P247" s="421" t="str">
        <f t="shared" si="17"/>
        <v>Tetap</v>
      </c>
    </row>
    <row r="248" spans="1:16" hidden="1">
      <c r="A248" s="7">
        <v>246</v>
      </c>
      <c r="B248" t="s">
        <v>12836</v>
      </c>
      <c r="C248" t="s">
        <v>12837</v>
      </c>
      <c r="D248" t="s">
        <v>267</v>
      </c>
      <c r="E248" t="s">
        <v>9302</v>
      </c>
      <c r="F248" t="s">
        <v>12201</v>
      </c>
      <c r="G248">
        <v>33</v>
      </c>
      <c r="H248">
        <v>3307</v>
      </c>
      <c r="I248">
        <v>0</v>
      </c>
      <c r="J248">
        <v>32</v>
      </c>
      <c r="K248" s="367" t="str">
        <f>VLOOKUP(G248,'01_MASTER_KODE_WILAYAH'!H$1437:I$1470,2,FALSE)</f>
        <v>JAWA TENGAH</v>
      </c>
      <c r="L248" s="368" t="str">
        <f>VLOOKUP(H248,'01_MASTER_KODE_WILAYAH'!D$5:F$1353,3,FALSE)</f>
        <v>WONOSOBO</v>
      </c>
      <c r="M248" s="428" t="str">
        <f t="shared" si="15"/>
        <v>Pemerintah</v>
      </c>
      <c r="N248" s="312">
        <f>COUNTIF(A1_Individu_Data_Keadaan_SDMK!A$4:A$149931,B248)</f>
        <v>0</v>
      </c>
      <c r="O248" s="312">
        <f t="shared" si="16"/>
        <v>0</v>
      </c>
      <c r="P248" s="421" t="str">
        <f t="shared" si="17"/>
        <v>Berkurang</v>
      </c>
    </row>
    <row r="249" spans="1:16" hidden="1">
      <c r="A249" s="7">
        <v>247</v>
      </c>
      <c r="B249" t="s">
        <v>12838</v>
      </c>
      <c r="C249" t="s">
        <v>12839</v>
      </c>
      <c r="D249" t="s">
        <v>267</v>
      </c>
      <c r="E249" t="s">
        <v>9301</v>
      </c>
      <c r="F249" t="s">
        <v>12201</v>
      </c>
      <c r="G249">
        <v>33</v>
      </c>
      <c r="H249">
        <v>3307</v>
      </c>
      <c r="I249">
        <v>0</v>
      </c>
      <c r="J249">
        <v>26</v>
      </c>
      <c r="K249" s="367" t="str">
        <f>VLOOKUP(G249,'01_MASTER_KODE_WILAYAH'!H$1437:I$1470,2,FALSE)</f>
        <v>JAWA TENGAH</v>
      </c>
      <c r="L249" s="368" t="str">
        <f>VLOOKUP(H249,'01_MASTER_KODE_WILAYAH'!D$5:F$1353,3,FALSE)</f>
        <v>WONOSOBO</v>
      </c>
      <c r="M249" s="428" t="str">
        <f t="shared" si="15"/>
        <v>Pemerintah</v>
      </c>
      <c r="N249" s="312">
        <f>COUNTIF(A1_Individu_Data_Keadaan_SDMK!A$4:A$149931,B249)</f>
        <v>0</v>
      </c>
      <c r="O249" s="312">
        <f t="shared" si="16"/>
        <v>0</v>
      </c>
      <c r="P249" s="421" t="str">
        <f t="shared" si="17"/>
        <v>Berkurang</v>
      </c>
    </row>
    <row r="250" spans="1:16" hidden="1">
      <c r="A250" s="7">
        <v>248</v>
      </c>
      <c r="B250" t="s">
        <v>12840</v>
      </c>
      <c r="C250" t="s">
        <v>12841</v>
      </c>
      <c r="D250" t="s">
        <v>267</v>
      </c>
      <c r="E250" t="s">
        <v>9301</v>
      </c>
      <c r="F250" t="s">
        <v>12201</v>
      </c>
      <c r="G250">
        <v>33</v>
      </c>
      <c r="H250">
        <v>3307</v>
      </c>
      <c r="I250">
        <v>0</v>
      </c>
      <c r="J250">
        <v>28</v>
      </c>
      <c r="K250" s="367" t="str">
        <f>VLOOKUP(G250,'01_MASTER_KODE_WILAYAH'!H$1437:I$1470,2,FALSE)</f>
        <v>JAWA TENGAH</v>
      </c>
      <c r="L250" s="368" t="str">
        <f>VLOOKUP(H250,'01_MASTER_KODE_WILAYAH'!D$5:F$1353,3,FALSE)</f>
        <v>WONOSOBO</v>
      </c>
      <c r="M250" s="428" t="str">
        <f t="shared" si="15"/>
        <v>Pemerintah</v>
      </c>
      <c r="N250" s="312">
        <f>COUNTIF(A1_Individu_Data_Keadaan_SDMK!A$4:A$149931,B250)</f>
        <v>0</v>
      </c>
      <c r="O250" s="312">
        <f t="shared" si="16"/>
        <v>0</v>
      </c>
      <c r="P250" s="421" t="str">
        <f t="shared" si="17"/>
        <v>Berkurang</v>
      </c>
    </row>
    <row r="251" spans="1:16" hidden="1">
      <c r="A251" s="7">
        <v>249</v>
      </c>
      <c r="B251" t="s">
        <v>12842</v>
      </c>
      <c r="C251" t="s">
        <v>12843</v>
      </c>
      <c r="D251" t="s">
        <v>267</v>
      </c>
      <c r="E251" t="s">
        <v>9301</v>
      </c>
      <c r="F251" t="s">
        <v>12201</v>
      </c>
      <c r="G251">
        <v>33</v>
      </c>
      <c r="H251">
        <v>3307</v>
      </c>
      <c r="I251">
        <v>0</v>
      </c>
      <c r="J251">
        <v>26</v>
      </c>
      <c r="K251" s="367" t="str">
        <f>VLOOKUP(G251,'01_MASTER_KODE_WILAYAH'!H$1437:I$1470,2,FALSE)</f>
        <v>JAWA TENGAH</v>
      </c>
      <c r="L251" s="368" t="str">
        <f>VLOOKUP(H251,'01_MASTER_KODE_WILAYAH'!D$5:F$1353,3,FALSE)</f>
        <v>WONOSOBO</v>
      </c>
      <c r="M251" s="428" t="str">
        <f t="shared" si="15"/>
        <v>Pemerintah</v>
      </c>
      <c r="N251" s="312">
        <f>COUNTIF(A1_Individu_Data_Keadaan_SDMK!A$4:A$149931,B251)</f>
        <v>0</v>
      </c>
      <c r="O251" s="312">
        <f t="shared" si="16"/>
        <v>0</v>
      </c>
      <c r="P251" s="421" t="str">
        <f t="shared" si="17"/>
        <v>Berkurang</v>
      </c>
    </row>
    <row r="252" spans="1:16" hidden="1">
      <c r="A252" s="7">
        <v>250</v>
      </c>
      <c r="B252" t="s">
        <v>12844</v>
      </c>
      <c r="C252" t="s">
        <v>12845</v>
      </c>
      <c r="D252" t="s">
        <v>267</v>
      </c>
      <c r="E252" t="s">
        <v>9301</v>
      </c>
      <c r="F252" t="s">
        <v>12201</v>
      </c>
      <c r="G252">
        <v>33</v>
      </c>
      <c r="H252">
        <v>3307</v>
      </c>
      <c r="I252">
        <v>0</v>
      </c>
      <c r="J252">
        <v>44</v>
      </c>
      <c r="K252" s="367" t="str">
        <f>VLOOKUP(G252,'01_MASTER_KODE_WILAYAH'!H$1437:I$1470,2,FALSE)</f>
        <v>JAWA TENGAH</v>
      </c>
      <c r="L252" s="368" t="str">
        <f>VLOOKUP(H252,'01_MASTER_KODE_WILAYAH'!D$5:F$1353,3,FALSE)</f>
        <v>WONOSOBO</v>
      </c>
      <c r="M252" s="428" t="str">
        <f t="shared" si="15"/>
        <v>Pemerintah</v>
      </c>
      <c r="N252" s="312">
        <f>COUNTIF(A1_Individu_Data_Keadaan_SDMK!A$4:A$149931,B252)</f>
        <v>0</v>
      </c>
      <c r="O252" s="312">
        <f t="shared" si="16"/>
        <v>0</v>
      </c>
      <c r="P252" s="421" t="str">
        <f t="shared" si="17"/>
        <v>Berkurang</v>
      </c>
    </row>
    <row r="253" spans="1:16" hidden="1">
      <c r="A253" s="7">
        <v>251</v>
      </c>
      <c r="B253" t="s">
        <v>12846</v>
      </c>
      <c r="C253" t="s">
        <v>12847</v>
      </c>
      <c r="D253" t="s">
        <v>267</v>
      </c>
      <c r="E253" t="s">
        <v>9301</v>
      </c>
      <c r="F253" t="s">
        <v>12201</v>
      </c>
      <c r="G253">
        <v>33</v>
      </c>
      <c r="H253">
        <v>3307</v>
      </c>
      <c r="I253">
        <v>0</v>
      </c>
      <c r="J253">
        <v>21</v>
      </c>
      <c r="K253" s="367" t="str">
        <f>VLOOKUP(G253,'01_MASTER_KODE_WILAYAH'!H$1437:I$1470,2,FALSE)</f>
        <v>JAWA TENGAH</v>
      </c>
      <c r="L253" s="368" t="str">
        <f>VLOOKUP(H253,'01_MASTER_KODE_WILAYAH'!D$5:F$1353,3,FALSE)</f>
        <v>WONOSOBO</v>
      </c>
      <c r="M253" s="428" t="str">
        <f t="shared" si="15"/>
        <v>Pemerintah</v>
      </c>
      <c r="N253" s="312">
        <f>COUNTIF(A1_Individu_Data_Keadaan_SDMK!A$4:A$149931,B253)</f>
        <v>0</v>
      </c>
      <c r="O253" s="312">
        <f t="shared" si="16"/>
        <v>0</v>
      </c>
      <c r="P253" s="421" t="str">
        <f t="shared" si="17"/>
        <v>Berkurang</v>
      </c>
    </row>
    <row r="254" spans="1:16" hidden="1">
      <c r="A254" s="7">
        <v>252</v>
      </c>
      <c r="B254" t="s">
        <v>12848</v>
      </c>
      <c r="C254" t="s">
        <v>12849</v>
      </c>
      <c r="D254" t="s">
        <v>267</v>
      </c>
      <c r="E254" t="s">
        <v>9301</v>
      </c>
      <c r="F254" t="s">
        <v>12201</v>
      </c>
      <c r="G254">
        <v>33</v>
      </c>
      <c r="H254">
        <v>3307</v>
      </c>
      <c r="I254">
        <v>0</v>
      </c>
      <c r="J254">
        <v>35</v>
      </c>
      <c r="K254" s="367" t="str">
        <f>VLOOKUP(G254,'01_MASTER_KODE_WILAYAH'!H$1437:I$1470,2,FALSE)</f>
        <v>JAWA TENGAH</v>
      </c>
      <c r="L254" s="368" t="str">
        <f>VLOOKUP(H254,'01_MASTER_KODE_WILAYAH'!D$5:F$1353,3,FALSE)</f>
        <v>WONOSOBO</v>
      </c>
      <c r="M254" s="428" t="str">
        <f t="shared" si="15"/>
        <v>Pemerintah</v>
      </c>
      <c r="N254" s="312">
        <f>COUNTIF(A1_Individu_Data_Keadaan_SDMK!A$4:A$149931,B254)</f>
        <v>0</v>
      </c>
      <c r="O254" s="312">
        <f t="shared" si="16"/>
        <v>0</v>
      </c>
      <c r="P254" s="421" t="str">
        <f t="shared" si="17"/>
        <v>Berkurang</v>
      </c>
    </row>
    <row r="255" spans="1:16" hidden="1">
      <c r="A255" s="7">
        <v>253</v>
      </c>
      <c r="B255" t="s">
        <v>12850</v>
      </c>
      <c r="C255" t="s">
        <v>12851</v>
      </c>
      <c r="D255" t="s">
        <v>267</v>
      </c>
      <c r="E255" t="s">
        <v>9301</v>
      </c>
      <c r="F255" t="s">
        <v>12201</v>
      </c>
      <c r="G255">
        <v>33</v>
      </c>
      <c r="H255">
        <v>3307</v>
      </c>
      <c r="I255">
        <v>0</v>
      </c>
      <c r="J255">
        <v>34</v>
      </c>
      <c r="K255" s="367" t="str">
        <f>VLOOKUP(G255,'01_MASTER_KODE_WILAYAH'!H$1437:I$1470,2,FALSE)</f>
        <v>JAWA TENGAH</v>
      </c>
      <c r="L255" s="368" t="str">
        <f>VLOOKUP(H255,'01_MASTER_KODE_WILAYAH'!D$5:F$1353,3,FALSE)</f>
        <v>WONOSOBO</v>
      </c>
      <c r="M255" s="428" t="str">
        <f t="shared" si="15"/>
        <v>Pemerintah</v>
      </c>
      <c r="N255" s="312">
        <f>COUNTIF(A1_Individu_Data_Keadaan_SDMK!A$4:A$149931,B255)</f>
        <v>0</v>
      </c>
      <c r="O255" s="312">
        <f t="shared" si="16"/>
        <v>0</v>
      </c>
      <c r="P255" s="421" t="str">
        <f t="shared" si="17"/>
        <v>Berkurang</v>
      </c>
    </row>
    <row r="256" spans="1:16" hidden="1">
      <c r="A256" s="7">
        <v>254</v>
      </c>
      <c r="B256" t="s">
        <v>12852</v>
      </c>
      <c r="C256" t="s">
        <v>12853</v>
      </c>
      <c r="D256" t="s">
        <v>267</v>
      </c>
      <c r="E256" t="s">
        <v>9301</v>
      </c>
      <c r="F256" t="s">
        <v>12201</v>
      </c>
      <c r="G256">
        <v>33</v>
      </c>
      <c r="H256">
        <v>3307</v>
      </c>
      <c r="I256">
        <v>0</v>
      </c>
      <c r="J256">
        <v>32</v>
      </c>
      <c r="K256" s="367" t="str">
        <f>VLOOKUP(G256,'01_MASTER_KODE_WILAYAH'!H$1437:I$1470,2,FALSE)</f>
        <v>JAWA TENGAH</v>
      </c>
      <c r="L256" s="368" t="str">
        <f>VLOOKUP(H256,'01_MASTER_KODE_WILAYAH'!D$5:F$1353,3,FALSE)</f>
        <v>WONOSOBO</v>
      </c>
      <c r="M256" s="428" t="str">
        <f t="shared" si="15"/>
        <v>Pemerintah</v>
      </c>
      <c r="N256" s="312">
        <f>COUNTIF(A1_Individu_Data_Keadaan_SDMK!A$4:A$149931,B256)</f>
        <v>0</v>
      </c>
      <c r="O256" s="312">
        <f t="shared" si="16"/>
        <v>0</v>
      </c>
      <c r="P256" s="421" t="str">
        <f t="shared" si="17"/>
        <v>Berkurang</v>
      </c>
    </row>
    <row r="257" spans="1:16" hidden="1">
      <c r="A257" s="7">
        <v>255</v>
      </c>
      <c r="B257" t="s">
        <v>12854</v>
      </c>
      <c r="C257" t="s">
        <v>12855</v>
      </c>
      <c r="D257" t="s">
        <v>267</v>
      </c>
      <c r="E257" t="s">
        <v>9302</v>
      </c>
      <c r="F257" t="s">
        <v>12201</v>
      </c>
      <c r="G257">
        <v>33</v>
      </c>
      <c r="H257">
        <v>3307</v>
      </c>
      <c r="I257">
        <v>0</v>
      </c>
      <c r="J257">
        <v>30</v>
      </c>
      <c r="K257" s="367" t="str">
        <f>VLOOKUP(G257,'01_MASTER_KODE_WILAYAH'!H$1437:I$1470,2,FALSE)</f>
        <v>JAWA TENGAH</v>
      </c>
      <c r="L257" s="368" t="str">
        <f>VLOOKUP(H257,'01_MASTER_KODE_WILAYAH'!D$5:F$1353,3,FALSE)</f>
        <v>WONOSOBO</v>
      </c>
      <c r="M257" s="428" t="str">
        <f t="shared" si="15"/>
        <v>Pemerintah</v>
      </c>
      <c r="N257" s="312">
        <f>COUNTIF(A1_Individu_Data_Keadaan_SDMK!A$4:A$149931,B257)</f>
        <v>0</v>
      </c>
      <c r="O257" s="312">
        <f t="shared" si="16"/>
        <v>0</v>
      </c>
      <c r="P257" s="421" t="str">
        <f t="shared" si="17"/>
        <v>Berkurang</v>
      </c>
    </row>
    <row r="258" spans="1:16" hidden="1">
      <c r="A258" s="7">
        <v>256</v>
      </c>
      <c r="B258" t="s">
        <v>12856</v>
      </c>
      <c r="C258" t="s">
        <v>12857</v>
      </c>
      <c r="D258" t="s">
        <v>267</v>
      </c>
      <c r="E258" t="s">
        <v>9301</v>
      </c>
      <c r="F258" t="s">
        <v>12201</v>
      </c>
      <c r="G258">
        <v>33</v>
      </c>
      <c r="H258">
        <v>3307</v>
      </c>
      <c r="I258">
        <v>0</v>
      </c>
      <c r="J258">
        <v>16</v>
      </c>
      <c r="K258" s="367" t="str">
        <f>VLOOKUP(G258,'01_MASTER_KODE_WILAYAH'!H$1437:I$1470,2,FALSE)</f>
        <v>JAWA TENGAH</v>
      </c>
      <c r="L258" s="368" t="str">
        <f>VLOOKUP(H258,'01_MASTER_KODE_WILAYAH'!D$5:F$1353,3,FALSE)</f>
        <v>WONOSOBO</v>
      </c>
      <c r="M258" s="428" t="str">
        <f t="shared" si="15"/>
        <v>Pemerintah</v>
      </c>
      <c r="N258" s="312">
        <f>COUNTIF(A1_Individu_Data_Keadaan_SDMK!A$4:A$149931,B258)</f>
        <v>0</v>
      </c>
      <c r="O258" s="312">
        <f t="shared" si="16"/>
        <v>0</v>
      </c>
      <c r="P258" s="421" t="str">
        <f t="shared" si="17"/>
        <v>Berkurang</v>
      </c>
    </row>
    <row r="259" spans="1:16" hidden="1">
      <c r="A259" s="7">
        <v>257</v>
      </c>
      <c r="B259" t="s">
        <v>12858</v>
      </c>
      <c r="C259" t="s">
        <v>12859</v>
      </c>
      <c r="D259" t="s">
        <v>267</v>
      </c>
      <c r="E259" t="s">
        <v>9302</v>
      </c>
      <c r="F259" t="s">
        <v>12201</v>
      </c>
      <c r="G259">
        <v>33</v>
      </c>
      <c r="H259">
        <v>3308</v>
      </c>
      <c r="I259">
        <v>0</v>
      </c>
      <c r="J259">
        <v>104</v>
      </c>
      <c r="K259" s="367" t="str">
        <f>VLOOKUP(G259,'01_MASTER_KODE_WILAYAH'!H$1437:I$1470,2,FALSE)</f>
        <v>JAWA TENGAH</v>
      </c>
      <c r="L259" s="368" t="str">
        <f>VLOOKUP(H259,'01_MASTER_KODE_WILAYAH'!D$5:F$1353,3,FALSE)</f>
        <v>MAGELANG</v>
      </c>
      <c r="M259" s="428" t="str">
        <f t="shared" si="15"/>
        <v>Pemerintah</v>
      </c>
      <c r="N259" s="312">
        <f>COUNTIF(A1_Individu_Data_Keadaan_SDMK!A$4:A$149931,B259)</f>
        <v>0</v>
      </c>
      <c r="O259" s="312">
        <f t="shared" si="16"/>
        <v>0</v>
      </c>
      <c r="P259" s="421" t="str">
        <f t="shared" si="17"/>
        <v>Berkurang</v>
      </c>
    </row>
    <row r="260" spans="1:16" hidden="1">
      <c r="A260" s="7">
        <v>258</v>
      </c>
      <c r="B260" t="s">
        <v>12860</v>
      </c>
      <c r="C260" t="s">
        <v>12861</v>
      </c>
      <c r="D260" t="s">
        <v>267</v>
      </c>
      <c r="E260" t="s">
        <v>9301</v>
      </c>
      <c r="F260" t="s">
        <v>12201</v>
      </c>
      <c r="G260">
        <v>33</v>
      </c>
      <c r="H260">
        <v>3308</v>
      </c>
      <c r="I260">
        <v>0</v>
      </c>
      <c r="J260">
        <v>28</v>
      </c>
      <c r="K260" s="367" t="str">
        <f>VLOOKUP(G260,'01_MASTER_KODE_WILAYAH'!H$1437:I$1470,2,FALSE)</f>
        <v>JAWA TENGAH</v>
      </c>
      <c r="L260" s="368" t="str">
        <f>VLOOKUP(H260,'01_MASTER_KODE_WILAYAH'!D$5:F$1353,3,FALSE)</f>
        <v>MAGELANG</v>
      </c>
      <c r="M260" s="428" t="str">
        <f t="shared" ref="M260:M323" si="18">LEFT(F260,10)</f>
        <v>Pemerintah</v>
      </c>
      <c r="N260" s="312">
        <f>COUNTIF(A1_Individu_Data_Keadaan_SDMK!A$4:A$149931,B260)</f>
        <v>0</v>
      </c>
      <c r="O260" s="312">
        <f t="shared" ref="O260:O323" si="19">IF(N260&gt;0,1,0)</f>
        <v>0</v>
      </c>
      <c r="P260" s="421" t="str">
        <f t="shared" ref="P260:P323" si="20">IF(N260&gt;J260,"Bertambah",IF(N260=J260,"Tetap","Berkurang"))</f>
        <v>Berkurang</v>
      </c>
    </row>
    <row r="261" spans="1:16" hidden="1">
      <c r="A261" s="7">
        <v>259</v>
      </c>
      <c r="B261" t="s">
        <v>12862</v>
      </c>
      <c r="C261" t="s">
        <v>12863</v>
      </c>
      <c r="D261" t="s">
        <v>267</v>
      </c>
      <c r="E261" t="s">
        <v>9302</v>
      </c>
      <c r="F261" t="s">
        <v>12201</v>
      </c>
      <c r="G261">
        <v>33</v>
      </c>
      <c r="H261">
        <v>3308</v>
      </c>
      <c r="I261">
        <v>0</v>
      </c>
      <c r="J261">
        <v>53</v>
      </c>
      <c r="K261" s="367" t="str">
        <f>VLOOKUP(G261,'01_MASTER_KODE_WILAYAH'!H$1437:I$1470,2,FALSE)</f>
        <v>JAWA TENGAH</v>
      </c>
      <c r="L261" s="368" t="str">
        <f>VLOOKUP(H261,'01_MASTER_KODE_WILAYAH'!D$5:F$1353,3,FALSE)</f>
        <v>MAGELANG</v>
      </c>
      <c r="M261" s="428" t="str">
        <f t="shared" si="18"/>
        <v>Pemerintah</v>
      </c>
      <c r="N261" s="312">
        <f>COUNTIF(A1_Individu_Data_Keadaan_SDMK!A$4:A$149931,B261)</f>
        <v>0</v>
      </c>
      <c r="O261" s="312">
        <f t="shared" si="19"/>
        <v>0</v>
      </c>
      <c r="P261" s="421" t="str">
        <f t="shared" si="20"/>
        <v>Berkurang</v>
      </c>
    </row>
    <row r="262" spans="1:16" hidden="1">
      <c r="A262" s="7">
        <v>260</v>
      </c>
      <c r="B262" t="s">
        <v>12864</v>
      </c>
      <c r="C262" t="s">
        <v>12865</v>
      </c>
      <c r="D262" t="s">
        <v>267</v>
      </c>
      <c r="E262" t="s">
        <v>9301</v>
      </c>
      <c r="F262" t="s">
        <v>12201</v>
      </c>
      <c r="G262">
        <v>33</v>
      </c>
      <c r="H262">
        <v>3308</v>
      </c>
      <c r="I262">
        <v>0</v>
      </c>
      <c r="J262">
        <v>28</v>
      </c>
      <c r="K262" s="367" t="str">
        <f>VLOOKUP(G262,'01_MASTER_KODE_WILAYAH'!H$1437:I$1470,2,FALSE)</f>
        <v>JAWA TENGAH</v>
      </c>
      <c r="L262" s="368" t="str">
        <f>VLOOKUP(H262,'01_MASTER_KODE_WILAYAH'!D$5:F$1353,3,FALSE)</f>
        <v>MAGELANG</v>
      </c>
      <c r="M262" s="428" t="str">
        <f t="shared" si="18"/>
        <v>Pemerintah</v>
      </c>
      <c r="N262" s="312">
        <f>COUNTIF(A1_Individu_Data_Keadaan_SDMK!A$4:A$149931,B262)</f>
        <v>0</v>
      </c>
      <c r="O262" s="312">
        <f t="shared" si="19"/>
        <v>0</v>
      </c>
      <c r="P262" s="421" t="str">
        <f t="shared" si="20"/>
        <v>Berkurang</v>
      </c>
    </row>
    <row r="263" spans="1:16" hidden="1">
      <c r="A263" s="7">
        <v>261</v>
      </c>
      <c r="B263" t="s">
        <v>12866</v>
      </c>
      <c r="C263" t="s">
        <v>12867</v>
      </c>
      <c r="D263" t="s">
        <v>267</v>
      </c>
      <c r="E263" t="s">
        <v>9301</v>
      </c>
      <c r="F263" t="s">
        <v>12201</v>
      </c>
      <c r="G263">
        <v>33</v>
      </c>
      <c r="H263">
        <v>3308</v>
      </c>
      <c r="I263">
        <v>0</v>
      </c>
      <c r="J263">
        <v>40</v>
      </c>
      <c r="K263" s="367" t="str">
        <f>VLOOKUP(G263,'01_MASTER_KODE_WILAYAH'!H$1437:I$1470,2,FALSE)</f>
        <v>JAWA TENGAH</v>
      </c>
      <c r="L263" s="368" t="str">
        <f>VLOOKUP(H263,'01_MASTER_KODE_WILAYAH'!D$5:F$1353,3,FALSE)</f>
        <v>MAGELANG</v>
      </c>
      <c r="M263" s="428" t="str">
        <f t="shared" si="18"/>
        <v>Pemerintah</v>
      </c>
      <c r="N263" s="312">
        <f>COUNTIF(A1_Individu_Data_Keadaan_SDMK!A$4:A$149931,B263)</f>
        <v>0</v>
      </c>
      <c r="O263" s="312">
        <f t="shared" si="19"/>
        <v>0</v>
      </c>
      <c r="P263" s="421" t="str">
        <f t="shared" si="20"/>
        <v>Berkurang</v>
      </c>
    </row>
    <row r="264" spans="1:16" hidden="1">
      <c r="A264" s="7">
        <v>262</v>
      </c>
      <c r="B264" t="s">
        <v>12868</v>
      </c>
      <c r="C264" t="s">
        <v>12869</v>
      </c>
      <c r="D264" t="s">
        <v>267</v>
      </c>
      <c r="E264" t="s">
        <v>9301</v>
      </c>
      <c r="F264" t="s">
        <v>12201</v>
      </c>
      <c r="G264">
        <v>33</v>
      </c>
      <c r="H264">
        <v>3308</v>
      </c>
      <c r="I264">
        <v>0</v>
      </c>
      <c r="J264">
        <v>35</v>
      </c>
      <c r="K264" s="367" t="str">
        <f>VLOOKUP(G264,'01_MASTER_KODE_WILAYAH'!H$1437:I$1470,2,FALSE)</f>
        <v>JAWA TENGAH</v>
      </c>
      <c r="L264" s="368" t="str">
        <f>VLOOKUP(H264,'01_MASTER_KODE_WILAYAH'!D$5:F$1353,3,FALSE)</f>
        <v>MAGELANG</v>
      </c>
      <c r="M264" s="428" t="str">
        <f t="shared" si="18"/>
        <v>Pemerintah</v>
      </c>
      <c r="N264" s="312">
        <f>COUNTIF(A1_Individu_Data_Keadaan_SDMK!A$4:A$149931,B264)</f>
        <v>0</v>
      </c>
      <c r="O264" s="312">
        <f t="shared" si="19"/>
        <v>0</v>
      </c>
      <c r="P264" s="421" t="str">
        <f t="shared" si="20"/>
        <v>Berkurang</v>
      </c>
    </row>
    <row r="265" spans="1:16" hidden="1">
      <c r="A265" s="7">
        <v>263</v>
      </c>
      <c r="B265" t="s">
        <v>12870</v>
      </c>
      <c r="C265" t="s">
        <v>12871</v>
      </c>
      <c r="D265" t="s">
        <v>267</v>
      </c>
      <c r="E265" t="s">
        <v>9301</v>
      </c>
      <c r="F265" t="s">
        <v>12201</v>
      </c>
      <c r="G265">
        <v>33</v>
      </c>
      <c r="H265">
        <v>3308</v>
      </c>
      <c r="I265">
        <v>0</v>
      </c>
      <c r="J265">
        <v>34</v>
      </c>
      <c r="K265" s="367" t="str">
        <f>VLOOKUP(G265,'01_MASTER_KODE_WILAYAH'!H$1437:I$1470,2,FALSE)</f>
        <v>JAWA TENGAH</v>
      </c>
      <c r="L265" s="368" t="str">
        <f>VLOOKUP(H265,'01_MASTER_KODE_WILAYAH'!D$5:F$1353,3,FALSE)</f>
        <v>MAGELANG</v>
      </c>
      <c r="M265" s="428" t="str">
        <f t="shared" si="18"/>
        <v>Pemerintah</v>
      </c>
      <c r="N265" s="312">
        <f>COUNTIF(A1_Individu_Data_Keadaan_SDMK!A$4:A$149931,B265)</f>
        <v>0</v>
      </c>
      <c r="O265" s="312">
        <f t="shared" si="19"/>
        <v>0</v>
      </c>
      <c r="P265" s="421" t="str">
        <f t="shared" si="20"/>
        <v>Berkurang</v>
      </c>
    </row>
    <row r="266" spans="1:16" hidden="1">
      <c r="A266" s="7">
        <v>264</v>
      </c>
      <c r="B266" t="s">
        <v>12872</v>
      </c>
      <c r="C266" t="s">
        <v>12873</v>
      </c>
      <c r="D266" t="s">
        <v>267</v>
      </c>
      <c r="E266" t="s">
        <v>9301</v>
      </c>
      <c r="F266" t="s">
        <v>12201</v>
      </c>
      <c r="G266">
        <v>33</v>
      </c>
      <c r="H266">
        <v>3308</v>
      </c>
      <c r="I266">
        <v>0</v>
      </c>
      <c r="J266">
        <v>28</v>
      </c>
      <c r="K266" s="367" t="str">
        <f>VLOOKUP(G266,'01_MASTER_KODE_WILAYAH'!H$1437:I$1470,2,FALSE)</f>
        <v>JAWA TENGAH</v>
      </c>
      <c r="L266" s="368" t="str">
        <f>VLOOKUP(H266,'01_MASTER_KODE_WILAYAH'!D$5:F$1353,3,FALSE)</f>
        <v>MAGELANG</v>
      </c>
      <c r="M266" s="428" t="str">
        <f t="shared" si="18"/>
        <v>Pemerintah</v>
      </c>
      <c r="N266" s="312">
        <f>COUNTIF(A1_Individu_Data_Keadaan_SDMK!A$4:A$149931,B266)</f>
        <v>0</v>
      </c>
      <c r="O266" s="312">
        <f t="shared" si="19"/>
        <v>0</v>
      </c>
      <c r="P266" s="421" t="str">
        <f t="shared" si="20"/>
        <v>Berkurang</v>
      </c>
    </row>
    <row r="267" spans="1:16" hidden="1">
      <c r="A267" s="7">
        <v>265</v>
      </c>
      <c r="B267" t="s">
        <v>12874</v>
      </c>
      <c r="C267" t="s">
        <v>12875</v>
      </c>
      <c r="D267" t="s">
        <v>267</v>
      </c>
      <c r="E267" t="s">
        <v>9301</v>
      </c>
      <c r="F267" t="s">
        <v>12201</v>
      </c>
      <c r="G267">
        <v>33</v>
      </c>
      <c r="H267">
        <v>3308</v>
      </c>
      <c r="I267">
        <v>0</v>
      </c>
      <c r="J267">
        <v>23</v>
      </c>
      <c r="K267" s="367" t="str">
        <f>VLOOKUP(G267,'01_MASTER_KODE_WILAYAH'!H$1437:I$1470,2,FALSE)</f>
        <v>JAWA TENGAH</v>
      </c>
      <c r="L267" s="368" t="str">
        <f>VLOOKUP(H267,'01_MASTER_KODE_WILAYAH'!D$5:F$1353,3,FALSE)</f>
        <v>MAGELANG</v>
      </c>
      <c r="M267" s="428" t="str">
        <f t="shared" si="18"/>
        <v>Pemerintah</v>
      </c>
      <c r="N267" s="312">
        <f>COUNTIF(A1_Individu_Data_Keadaan_SDMK!A$4:A$149931,B267)</f>
        <v>0</v>
      </c>
      <c r="O267" s="312">
        <f t="shared" si="19"/>
        <v>0</v>
      </c>
      <c r="P267" s="421" t="str">
        <f t="shared" si="20"/>
        <v>Berkurang</v>
      </c>
    </row>
    <row r="268" spans="1:16" hidden="1">
      <c r="A268" s="7">
        <v>266</v>
      </c>
      <c r="B268" t="s">
        <v>12876</v>
      </c>
      <c r="C268" t="s">
        <v>12877</v>
      </c>
      <c r="D268" t="s">
        <v>267</v>
      </c>
      <c r="E268" t="s">
        <v>9301</v>
      </c>
      <c r="F268" t="s">
        <v>12201</v>
      </c>
      <c r="G268">
        <v>33</v>
      </c>
      <c r="H268">
        <v>3308</v>
      </c>
      <c r="I268">
        <v>0</v>
      </c>
      <c r="J268">
        <v>35</v>
      </c>
      <c r="K268" s="367" t="str">
        <f>VLOOKUP(G268,'01_MASTER_KODE_WILAYAH'!H$1437:I$1470,2,FALSE)</f>
        <v>JAWA TENGAH</v>
      </c>
      <c r="L268" s="368" t="str">
        <f>VLOOKUP(H268,'01_MASTER_KODE_WILAYAH'!D$5:F$1353,3,FALSE)</f>
        <v>MAGELANG</v>
      </c>
      <c r="M268" s="428" t="str">
        <f t="shared" si="18"/>
        <v>Pemerintah</v>
      </c>
      <c r="N268" s="312">
        <f>COUNTIF(A1_Individu_Data_Keadaan_SDMK!A$4:A$149931,B268)</f>
        <v>0</v>
      </c>
      <c r="O268" s="312">
        <f t="shared" si="19"/>
        <v>0</v>
      </c>
      <c r="P268" s="421" t="str">
        <f t="shared" si="20"/>
        <v>Berkurang</v>
      </c>
    </row>
    <row r="269" spans="1:16" hidden="1">
      <c r="A269" s="7">
        <v>267</v>
      </c>
      <c r="B269" t="s">
        <v>12878</v>
      </c>
      <c r="C269" t="s">
        <v>12879</v>
      </c>
      <c r="D269" t="s">
        <v>267</v>
      </c>
      <c r="E269" t="s">
        <v>9301</v>
      </c>
      <c r="F269" t="s">
        <v>12201</v>
      </c>
      <c r="G269">
        <v>33</v>
      </c>
      <c r="H269">
        <v>3308</v>
      </c>
      <c r="I269">
        <v>0</v>
      </c>
      <c r="J269">
        <v>21</v>
      </c>
      <c r="K269" s="367" t="str">
        <f>VLOOKUP(G269,'01_MASTER_KODE_WILAYAH'!H$1437:I$1470,2,FALSE)</f>
        <v>JAWA TENGAH</v>
      </c>
      <c r="L269" s="368" t="str">
        <f>VLOOKUP(H269,'01_MASTER_KODE_WILAYAH'!D$5:F$1353,3,FALSE)</f>
        <v>MAGELANG</v>
      </c>
      <c r="M269" s="428" t="str">
        <f t="shared" si="18"/>
        <v>Pemerintah</v>
      </c>
      <c r="N269" s="312">
        <f>COUNTIF(A1_Individu_Data_Keadaan_SDMK!A$4:A$149931,B269)</f>
        <v>0</v>
      </c>
      <c r="O269" s="312">
        <f t="shared" si="19"/>
        <v>0</v>
      </c>
      <c r="P269" s="421" t="str">
        <f t="shared" si="20"/>
        <v>Berkurang</v>
      </c>
    </row>
    <row r="270" spans="1:16" hidden="1">
      <c r="A270" s="7">
        <v>268</v>
      </c>
      <c r="B270" t="s">
        <v>12880</v>
      </c>
      <c r="C270" t="s">
        <v>12881</v>
      </c>
      <c r="D270" t="s">
        <v>267</v>
      </c>
      <c r="E270" t="s">
        <v>9301</v>
      </c>
      <c r="F270" t="s">
        <v>12201</v>
      </c>
      <c r="G270">
        <v>33</v>
      </c>
      <c r="H270">
        <v>3308</v>
      </c>
      <c r="I270">
        <v>0</v>
      </c>
      <c r="J270">
        <v>24</v>
      </c>
      <c r="K270" s="367" t="str">
        <f>VLOOKUP(G270,'01_MASTER_KODE_WILAYAH'!H$1437:I$1470,2,FALSE)</f>
        <v>JAWA TENGAH</v>
      </c>
      <c r="L270" s="368" t="str">
        <f>VLOOKUP(H270,'01_MASTER_KODE_WILAYAH'!D$5:F$1353,3,FALSE)</f>
        <v>MAGELANG</v>
      </c>
      <c r="M270" s="428" t="str">
        <f t="shared" si="18"/>
        <v>Pemerintah</v>
      </c>
      <c r="N270" s="312">
        <f>COUNTIF(A1_Individu_Data_Keadaan_SDMK!A$4:A$149931,B270)</f>
        <v>0</v>
      </c>
      <c r="O270" s="312">
        <f t="shared" si="19"/>
        <v>0</v>
      </c>
      <c r="P270" s="421" t="str">
        <f t="shared" si="20"/>
        <v>Berkurang</v>
      </c>
    </row>
    <row r="271" spans="1:16" hidden="1">
      <c r="A271" s="7">
        <v>269</v>
      </c>
      <c r="B271" t="s">
        <v>12882</v>
      </c>
      <c r="C271" t="s">
        <v>12883</v>
      </c>
      <c r="D271" t="s">
        <v>267</v>
      </c>
      <c r="E271" t="s">
        <v>9301</v>
      </c>
      <c r="F271" t="s">
        <v>12201</v>
      </c>
      <c r="G271">
        <v>33</v>
      </c>
      <c r="H271">
        <v>3308</v>
      </c>
      <c r="I271">
        <v>0</v>
      </c>
      <c r="J271">
        <v>38</v>
      </c>
      <c r="K271" s="367" t="str">
        <f>VLOOKUP(G271,'01_MASTER_KODE_WILAYAH'!H$1437:I$1470,2,FALSE)</f>
        <v>JAWA TENGAH</v>
      </c>
      <c r="L271" s="368" t="str">
        <f>VLOOKUP(H271,'01_MASTER_KODE_WILAYAH'!D$5:F$1353,3,FALSE)</f>
        <v>MAGELANG</v>
      </c>
      <c r="M271" s="428" t="str">
        <f t="shared" si="18"/>
        <v>Pemerintah</v>
      </c>
      <c r="N271" s="312">
        <f>COUNTIF(A1_Individu_Data_Keadaan_SDMK!A$4:A$149931,B271)</f>
        <v>0</v>
      </c>
      <c r="O271" s="312">
        <f t="shared" si="19"/>
        <v>0</v>
      </c>
      <c r="P271" s="421" t="str">
        <f t="shared" si="20"/>
        <v>Berkurang</v>
      </c>
    </row>
    <row r="272" spans="1:16" hidden="1">
      <c r="A272" s="7">
        <v>270</v>
      </c>
      <c r="B272" t="s">
        <v>12884</v>
      </c>
      <c r="C272" t="s">
        <v>12885</v>
      </c>
      <c r="D272" t="s">
        <v>267</v>
      </c>
      <c r="E272" t="s">
        <v>9301</v>
      </c>
      <c r="F272" t="s">
        <v>12201</v>
      </c>
      <c r="G272">
        <v>33</v>
      </c>
      <c r="H272">
        <v>3308</v>
      </c>
      <c r="I272">
        <v>0</v>
      </c>
      <c r="J272">
        <v>25</v>
      </c>
      <c r="K272" s="367" t="str">
        <f>VLOOKUP(G272,'01_MASTER_KODE_WILAYAH'!H$1437:I$1470,2,FALSE)</f>
        <v>JAWA TENGAH</v>
      </c>
      <c r="L272" s="368" t="str">
        <f>VLOOKUP(H272,'01_MASTER_KODE_WILAYAH'!D$5:F$1353,3,FALSE)</f>
        <v>MAGELANG</v>
      </c>
      <c r="M272" s="428" t="str">
        <f t="shared" si="18"/>
        <v>Pemerintah</v>
      </c>
      <c r="N272" s="312">
        <f>COUNTIF(A1_Individu_Data_Keadaan_SDMK!A$4:A$149931,B272)</f>
        <v>0</v>
      </c>
      <c r="O272" s="312">
        <f t="shared" si="19"/>
        <v>0</v>
      </c>
      <c r="P272" s="421" t="str">
        <f t="shared" si="20"/>
        <v>Berkurang</v>
      </c>
    </row>
    <row r="273" spans="1:16" hidden="1">
      <c r="A273" s="7">
        <v>271</v>
      </c>
      <c r="B273" t="s">
        <v>12886</v>
      </c>
      <c r="C273" t="s">
        <v>12887</v>
      </c>
      <c r="D273" t="s">
        <v>267</v>
      </c>
      <c r="E273" t="s">
        <v>9301</v>
      </c>
      <c r="F273" t="s">
        <v>12201</v>
      </c>
      <c r="G273">
        <v>33</v>
      </c>
      <c r="H273">
        <v>3308</v>
      </c>
      <c r="I273">
        <v>0</v>
      </c>
      <c r="J273">
        <v>24</v>
      </c>
      <c r="K273" s="367" t="str">
        <f>VLOOKUP(G273,'01_MASTER_KODE_WILAYAH'!H$1437:I$1470,2,FALSE)</f>
        <v>JAWA TENGAH</v>
      </c>
      <c r="L273" s="368" t="str">
        <f>VLOOKUP(H273,'01_MASTER_KODE_WILAYAH'!D$5:F$1353,3,FALSE)</f>
        <v>MAGELANG</v>
      </c>
      <c r="M273" s="428" t="str">
        <f t="shared" si="18"/>
        <v>Pemerintah</v>
      </c>
      <c r="N273" s="312">
        <f>COUNTIF(A1_Individu_Data_Keadaan_SDMK!A$4:A$149931,B273)</f>
        <v>0</v>
      </c>
      <c r="O273" s="312">
        <f t="shared" si="19"/>
        <v>0</v>
      </c>
      <c r="P273" s="421" t="str">
        <f t="shared" si="20"/>
        <v>Berkurang</v>
      </c>
    </row>
    <row r="274" spans="1:16" hidden="1">
      <c r="A274" s="7">
        <v>272</v>
      </c>
      <c r="B274" t="s">
        <v>12888</v>
      </c>
      <c r="C274" t="s">
        <v>12889</v>
      </c>
      <c r="D274" t="s">
        <v>267</v>
      </c>
      <c r="E274" t="s">
        <v>9301</v>
      </c>
      <c r="F274" t="s">
        <v>12201</v>
      </c>
      <c r="G274">
        <v>33</v>
      </c>
      <c r="H274">
        <v>3308</v>
      </c>
      <c r="I274">
        <v>0</v>
      </c>
      <c r="J274">
        <v>18</v>
      </c>
      <c r="K274" s="367" t="str">
        <f>VLOOKUP(G274,'01_MASTER_KODE_WILAYAH'!H$1437:I$1470,2,FALSE)</f>
        <v>JAWA TENGAH</v>
      </c>
      <c r="L274" s="368" t="str">
        <f>VLOOKUP(H274,'01_MASTER_KODE_WILAYAH'!D$5:F$1353,3,FALSE)</f>
        <v>MAGELANG</v>
      </c>
      <c r="M274" s="428" t="str">
        <f t="shared" si="18"/>
        <v>Pemerintah</v>
      </c>
      <c r="N274" s="312">
        <f>COUNTIF(A1_Individu_Data_Keadaan_SDMK!A$4:A$149931,B274)</f>
        <v>0</v>
      </c>
      <c r="O274" s="312">
        <f t="shared" si="19"/>
        <v>0</v>
      </c>
      <c r="P274" s="421" t="str">
        <f t="shared" si="20"/>
        <v>Berkurang</v>
      </c>
    </row>
    <row r="275" spans="1:16" hidden="1">
      <c r="A275" s="7">
        <v>273</v>
      </c>
      <c r="B275" t="s">
        <v>12890</v>
      </c>
      <c r="C275" t="s">
        <v>12891</v>
      </c>
      <c r="D275" t="s">
        <v>267</v>
      </c>
      <c r="E275" t="s">
        <v>9301</v>
      </c>
      <c r="F275" t="s">
        <v>12201</v>
      </c>
      <c r="G275">
        <v>33</v>
      </c>
      <c r="H275">
        <v>3308</v>
      </c>
      <c r="I275">
        <v>0</v>
      </c>
      <c r="J275">
        <v>31</v>
      </c>
      <c r="K275" s="367" t="str">
        <f>VLOOKUP(G275,'01_MASTER_KODE_WILAYAH'!H$1437:I$1470,2,FALSE)</f>
        <v>JAWA TENGAH</v>
      </c>
      <c r="L275" s="368" t="str">
        <f>VLOOKUP(H275,'01_MASTER_KODE_WILAYAH'!D$5:F$1353,3,FALSE)</f>
        <v>MAGELANG</v>
      </c>
      <c r="M275" s="428" t="str">
        <f t="shared" si="18"/>
        <v>Pemerintah</v>
      </c>
      <c r="N275" s="312">
        <f>COUNTIF(A1_Individu_Data_Keadaan_SDMK!A$4:A$149931,B275)</f>
        <v>0</v>
      </c>
      <c r="O275" s="312">
        <f t="shared" si="19"/>
        <v>0</v>
      </c>
      <c r="P275" s="421" t="str">
        <f t="shared" si="20"/>
        <v>Berkurang</v>
      </c>
    </row>
    <row r="276" spans="1:16" hidden="1">
      <c r="A276" s="7">
        <v>274</v>
      </c>
      <c r="B276" t="s">
        <v>12892</v>
      </c>
      <c r="C276" t="s">
        <v>12893</v>
      </c>
      <c r="D276" t="s">
        <v>267</v>
      </c>
      <c r="E276" t="s">
        <v>9301</v>
      </c>
      <c r="F276" t="s">
        <v>12201</v>
      </c>
      <c r="G276">
        <v>33</v>
      </c>
      <c r="H276">
        <v>3308</v>
      </c>
      <c r="I276">
        <v>0</v>
      </c>
      <c r="J276">
        <v>36</v>
      </c>
      <c r="K276" s="367" t="str">
        <f>VLOOKUP(G276,'01_MASTER_KODE_WILAYAH'!H$1437:I$1470,2,FALSE)</f>
        <v>JAWA TENGAH</v>
      </c>
      <c r="L276" s="368" t="str">
        <f>VLOOKUP(H276,'01_MASTER_KODE_WILAYAH'!D$5:F$1353,3,FALSE)</f>
        <v>MAGELANG</v>
      </c>
      <c r="M276" s="428" t="str">
        <f t="shared" si="18"/>
        <v>Pemerintah</v>
      </c>
      <c r="N276" s="312">
        <f>COUNTIF(A1_Individu_Data_Keadaan_SDMK!A$4:A$149931,B276)</f>
        <v>0</v>
      </c>
      <c r="O276" s="312">
        <f t="shared" si="19"/>
        <v>0</v>
      </c>
      <c r="P276" s="421" t="str">
        <f t="shared" si="20"/>
        <v>Berkurang</v>
      </c>
    </row>
    <row r="277" spans="1:16" hidden="1">
      <c r="A277" s="7">
        <v>275</v>
      </c>
      <c r="B277" t="s">
        <v>12894</v>
      </c>
      <c r="C277" t="s">
        <v>12895</v>
      </c>
      <c r="D277" t="s">
        <v>267</v>
      </c>
      <c r="E277" t="s">
        <v>9301</v>
      </c>
      <c r="F277" t="s">
        <v>12201</v>
      </c>
      <c r="G277">
        <v>33</v>
      </c>
      <c r="H277">
        <v>3308</v>
      </c>
      <c r="I277">
        <v>0</v>
      </c>
      <c r="J277">
        <v>30</v>
      </c>
      <c r="K277" s="367" t="str">
        <f>VLOOKUP(G277,'01_MASTER_KODE_WILAYAH'!H$1437:I$1470,2,FALSE)</f>
        <v>JAWA TENGAH</v>
      </c>
      <c r="L277" s="368" t="str">
        <f>VLOOKUP(H277,'01_MASTER_KODE_WILAYAH'!D$5:F$1353,3,FALSE)</f>
        <v>MAGELANG</v>
      </c>
      <c r="M277" s="428" t="str">
        <f t="shared" si="18"/>
        <v>Pemerintah</v>
      </c>
      <c r="N277" s="312">
        <f>COUNTIF(A1_Individu_Data_Keadaan_SDMK!A$4:A$149931,B277)</f>
        <v>0</v>
      </c>
      <c r="O277" s="312">
        <f t="shared" si="19"/>
        <v>0</v>
      </c>
      <c r="P277" s="421" t="str">
        <f t="shared" si="20"/>
        <v>Berkurang</v>
      </c>
    </row>
    <row r="278" spans="1:16" hidden="1">
      <c r="A278" s="7">
        <v>276</v>
      </c>
      <c r="B278" t="s">
        <v>12896</v>
      </c>
      <c r="C278" t="s">
        <v>12897</v>
      </c>
      <c r="D278" t="s">
        <v>267</v>
      </c>
      <c r="E278" t="s">
        <v>9301</v>
      </c>
      <c r="F278" t="s">
        <v>12201</v>
      </c>
      <c r="G278">
        <v>33</v>
      </c>
      <c r="H278">
        <v>3308</v>
      </c>
      <c r="I278">
        <v>0</v>
      </c>
      <c r="J278">
        <v>41</v>
      </c>
      <c r="K278" s="367" t="str">
        <f>VLOOKUP(G278,'01_MASTER_KODE_WILAYAH'!H$1437:I$1470,2,FALSE)</f>
        <v>JAWA TENGAH</v>
      </c>
      <c r="L278" s="368" t="str">
        <f>VLOOKUP(H278,'01_MASTER_KODE_WILAYAH'!D$5:F$1353,3,FALSE)</f>
        <v>MAGELANG</v>
      </c>
      <c r="M278" s="428" t="str">
        <f t="shared" si="18"/>
        <v>Pemerintah</v>
      </c>
      <c r="N278" s="312">
        <f>COUNTIF(A1_Individu_Data_Keadaan_SDMK!A$4:A$149931,B278)</f>
        <v>0</v>
      </c>
      <c r="O278" s="312">
        <f t="shared" si="19"/>
        <v>0</v>
      </c>
      <c r="P278" s="421" t="str">
        <f t="shared" si="20"/>
        <v>Berkurang</v>
      </c>
    </row>
    <row r="279" spans="1:16" hidden="1">
      <c r="A279" s="7">
        <v>277</v>
      </c>
      <c r="B279" t="s">
        <v>12898</v>
      </c>
      <c r="C279" t="s">
        <v>12899</v>
      </c>
      <c r="D279" t="s">
        <v>267</v>
      </c>
      <c r="E279" t="s">
        <v>9301</v>
      </c>
      <c r="F279" t="s">
        <v>12201</v>
      </c>
      <c r="G279">
        <v>33</v>
      </c>
      <c r="H279">
        <v>3308</v>
      </c>
      <c r="I279">
        <v>0</v>
      </c>
      <c r="J279">
        <v>35</v>
      </c>
      <c r="K279" s="367" t="str">
        <f>VLOOKUP(G279,'01_MASTER_KODE_WILAYAH'!H$1437:I$1470,2,FALSE)</f>
        <v>JAWA TENGAH</v>
      </c>
      <c r="L279" s="368" t="str">
        <f>VLOOKUP(H279,'01_MASTER_KODE_WILAYAH'!D$5:F$1353,3,FALSE)</f>
        <v>MAGELANG</v>
      </c>
      <c r="M279" s="428" t="str">
        <f t="shared" si="18"/>
        <v>Pemerintah</v>
      </c>
      <c r="N279" s="312">
        <f>COUNTIF(A1_Individu_Data_Keadaan_SDMK!A$4:A$149931,B279)</f>
        <v>0</v>
      </c>
      <c r="O279" s="312">
        <f t="shared" si="19"/>
        <v>0</v>
      </c>
      <c r="P279" s="421" t="str">
        <f t="shared" si="20"/>
        <v>Berkurang</v>
      </c>
    </row>
    <row r="280" spans="1:16" hidden="1">
      <c r="A280" s="7">
        <v>278</v>
      </c>
      <c r="B280" t="s">
        <v>12900</v>
      </c>
      <c r="C280" t="s">
        <v>12901</v>
      </c>
      <c r="D280" t="s">
        <v>267</v>
      </c>
      <c r="E280" t="s">
        <v>9301</v>
      </c>
      <c r="F280" t="s">
        <v>12201</v>
      </c>
      <c r="G280">
        <v>33</v>
      </c>
      <c r="H280">
        <v>3308</v>
      </c>
      <c r="I280">
        <v>0</v>
      </c>
      <c r="J280">
        <v>41</v>
      </c>
      <c r="K280" s="367" t="str">
        <f>VLOOKUP(G280,'01_MASTER_KODE_WILAYAH'!H$1437:I$1470,2,FALSE)</f>
        <v>JAWA TENGAH</v>
      </c>
      <c r="L280" s="368" t="str">
        <f>VLOOKUP(H280,'01_MASTER_KODE_WILAYAH'!D$5:F$1353,3,FALSE)</f>
        <v>MAGELANG</v>
      </c>
      <c r="M280" s="428" t="str">
        <f t="shared" si="18"/>
        <v>Pemerintah</v>
      </c>
      <c r="N280" s="312">
        <f>COUNTIF(A1_Individu_Data_Keadaan_SDMK!A$4:A$149931,B280)</f>
        <v>0</v>
      </c>
      <c r="O280" s="312">
        <f t="shared" si="19"/>
        <v>0</v>
      </c>
      <c r="P280" s="421" t="str">
        <f t="shared" si="20"/>
        <v>Berkurang</v>
      </c>
    </row>
    <row r="281" spans="1:16" hidden="1">
      <c r="A281" s="7">
        <v>279</v>
      </c>
      <c r="B281" t="s">
        <v>12902</v>
      </c>
      <c r="C281" t="s">
        <v>12903</v>
      </c>
      <c r="D281" t="s">
        <v>267</v>
      </c>
      <c r="E281" t="s">
        <v>9301</v>
      </c>
      <c r="F281" t="s">
        <v>12201</v>
      </c>
      <c r="G281">
        <v>33</v>
      </c>
      <c r="H281">
        <v>3308</v>
      </c>
      <c r="I281">
        <v>0</v>
      </c>
      <c r="J281">
        <v>30</v>
      </c>
      <c r="K281" s="367" t="str">
        <f>VLOOKUP(G281,'01_MASTER_KODE_WILAYAH'!H$1437:I$1470,2,FALSE)</f>
        <v>JAWA TENGAH</v>
      </c>
      <c r="L281" s="368" t="str">
        <f>VLOOKUP(H281,'01_MASTER_KODE_WILAYAH'!D$5:F$1353,3,FALSE)</f>
        <v>MAGELANG</v>
      </c>
      <c r="M281" s="428" t="str">
        <f t="shared" si="18"/>
        <v>Pemerintah</v>
      </c>
      <c r="N281" s="312">
        <f>COUNTIF(A1_Individu_Data_Keadaan_SDMK!A$4:A$149931,B281)</f>
        <v>0</v>
      </c>
      <c r="O281" s="312">
        <f t="shared" si="19"/>
        <v>0</v>
      </c>
      <c r="P281" s="421" t="str">
        <f t="shared" si="20"/>
        <v>Berkurang</v>
      </c>
    </row>
    <row r="282" spans="1:16" hidden="1">
      <c r="A282" s="7">
        <v>280</v>
      </c>
      <c r="B282" t="s">
        <v>12904</v>
      </c>
      <c r="C282" t="s">
        <v>12905</v>
      </c>
      <c r="D282" t="s">
        <v>267</v>
      </c>
      <c r="E282" t="s">
        <v>9301</v>
      </c>
      <c r="F282" t="s">
        <v>12201</v>
      </c>
      <c r="G282">
        <v>33</v>
      </c>
      <c r="H282">
        <v>3308</v>
      </c>
      <c r="I282">
        <v>0</v>
      </c>
      <c r="J282">
        <v>28</v>
      </c>
      <c r="K282" s="367" t="str">
        <f>VLOOKUP(G282,'01_MASTER_KODE_WILAYAH'!H$1437:I$1470,2,FALSE)</f>
        <v>JAWA TENGAH</v>
      </c>
      <c r="L282" s="368" t="str">
        <f>VLOOKUP(H282,'01_MASTER_KODE_WILAYAH'!D$5:F$1353,3,FALSE)</f>
        <v>MAGELANG</v>
      </c>
      <c r="M282" s="428" t="str">
        <f t="shared" si="18"/>
        <v>Pemerintah</v>
      </c>
      <c r="N282" s="312">
        <f>COUNTIF(A1_Individu_Data_Keadaan_SDMK!A$4:A$149931,B282)</f>
        <v>0</v>
      </c>
      <c r="O282" s="312">
        <f t="shared" si="19"/>
        <v>0</v>
      </c>
      <c r="P282" s="421" t="str">
        <f t="shared" si="20"/>
        <v>Berkurang</v>
      </c>
    </row>
    <row r="283" spans="1:16" hidden="1">
      <c r="A283" s="7">
        <v>281</v>
      </c>
      <c r="B283" t="s">
        <v>12906</v>
      </c>
      <c r="C283" t="s">
        <v>12907</v>
      </c>
      <c r="D283" t="s">
        <v>267</v>
      </c>
      <c r="E283" t="s">
        <v>9301</v>
      </c>
      <c r="F283" t="s">
        <v>12201</v>
      </c>
      <c r="G283">
        <v>33</v>
      </c>
      <c r="H283">
        <v>3308</v>
      </c>
      <c r="I283">
        <v>0</v>
      </c>
      <c r="J283">
        <v>45</v>
      </c>
      <c r="K283" s="367" t="str">
        <f>VLOOKUP(G283,'01_MASTER_KODE_WILAYAH'!H$1437:I$1470,2,FALSE)</f>
        <v>JAWA TENGAH</v>
      </c>
      <c r="L283" s="368" t="str">
        <f>VLOOKUP(H283,'01_MASTER_KODE_WILAYAH'!D$5:F$1353,3,FALSE)</f>
        <v>MAGELANG</v>
      </c>
      <c r="M283" s="428" t="str">
        <f t="shared" si="18"/>
        <v>Pemerintah</v>
      </c>
      <c r="N283" s="312">
        <f>COUNTIF(A1_Individu_Data_Keadaan_SDMK!A$4:A$149931,B283)</f>
        <v>0</v>
      </c>
      <c r="O283" s="312">
        <f t="shared" si="19"/>
        <v>0</v>
      </c>
      <c r="P283" s="421" t="str">
        <f t="shared" si="20"/>
        <v>Berkurang</v>
      </c>
    </row>
    <row r="284" spans="1:16" hidden="1">
      <c r="A284" s="7">
        <v>282</v>
      </c>
      <c r="B284" t="s">
        <v>12908</v>
      </c>
      <c r="C284" t="s">
        <v>12909</v>
      </c>
      <c r="D284" t="s">
        <v>267</v>
      </c>
      <c r="E284" t="s">
        <v>9301</v>
      </c>
      <c r="F284" t="s">
        <v>12201</v>
      </c>
      <c r="G284">
        <v>33</v>
      </c>
      <c r="H284">
        <v>3308</v>
      </c>
      <c r="I284">
        <v>0</v>
      </c>
      <c r="J284">
        <v>40</v>
      </c>
      <c r="K284" s="367" t="str">
        <f>VLOOKUP(G284,'01_MASTER_KODE_WILAYAH'!H$1437:I$1470,2,FALSE)</f>
        <v>JAWA TENGAH</v>
      </c>
      <c r="L284" s="368" t="str">
        <f>VLOOKUP(H284,'01_MASTER_KODE_WILAYAH'!D$5:F$1353,3,FALSE)</f>
        <v>MAGELANG</v>
      </c>
      <c r="M284" s="428" t="str">
        <f t="shared" si="18"/>
        <v>Pemerintah</v>
      </c>
      <c r="N284" s="312">
        <f>COUNTIF(A1_Individu_Data_Keadaan_SDMK!A$4:A$149931,B284)</f>
        <v>0</v>
      </c>
      <c r="O284" s="312">
        <f t="shared" si="19"/>
        <v>0</v>
      </c>
      <c r="P284" s="421" t="str">
        <f t="shared" si="20"/>
        <v>Berkurang</v>
      </c>
    </row>
    <row r="285" spans="1:16" hidden="1">
      <c r="A285" s="7">
        <v>283</v>
      </c>
      <c r="B285" t="s">
        <v>12910</v>
      </c>
      <c r="C285" t="s">
        <v>12911</v>
      </c>
      <c r="D285" t="s">
        <v>267</v>
      </c>
      <c r="E285" t="s">
        <v>9302</v>
      </c>
      <c r="F285" t="s">
        <v>12201</v>
      </c>
      <c r="G285">
        <v>33</v>
      </c>
      <c r="H285">
        <v>3308</v>
      </c>
      <c r="I285">
        <v>0</v>
      </c>
      <c r="J285">
        <v>69</v>
      </c>
      <c r="K285" s="367" t="str">
        <f>VLOOKUP(G285,'01_MASTER_KODE_WILAYAH'!H$1437:I$1470,2,FALSE)</f>
        <v>JAWA TENGAH</v>
      </c>
      <c r="L285" s="368" t="str">
        <f>VLOOKUP(H285,'01_MASTER_KODE_WILAYAH'!D$5:F$1353,3,FALSE)</f>
        <v>MAGELANG</v>
      </c>
      <c r="M285" s="428" t="str">
        <f t="shared" si="18"/>
        <v>Pemerintah</v>
      </c>
      <c r="N285" s="312">
        <f>COUNTIF(A1_Individu_Data_Keadaan_SDMK!A$4:A$149931,B285)</f>
        <v>0</v>
      </c>
      <c r="O285" s="312">
        <f t="shared" si="19"/>
        <v>0</v>
      </c>
      <c r="P285" s="421" t="str">
        <f t="shared" si="20"/>
        <v>Berkurang</v>
      </c>
    </row>
    <row r="286" spans="1:16" hidden="1">
      <c r="A286" s="7">
        <v>284</v>
      </c>
      <c r="B286" t="s">
        <v>12912</v>
      </c>
      <c r="C286" t="s">
        <v>12913</v>
      </c>
      <c r="D286" t="s">
        <v>267</v>
      </c>
      <c r="E286" t="s">
        <v>9301</v>
      </c>
      <c r="F286" t="s">
        <v>12201</v>
      </c>
      <c r="G286">
        <v>33</v>
      </c>
      <c r="H286">
        <v>3308</v>
      </c>
      <c r="I286">
        <v>0</v>
      </c>
      <c r="J286">
        <v>24</v>
      </c>
      <c r="K286" s="367" t="str">
        <f>VLOOKUP(G286,'01_MASTER_KODE_WILAYAH'!H$1437:I$1470,2,FALSE)</f>
        <v>JAWA TENGAH</v>
      </c>
      <c r="L286" s="368" t="str">
        <f>VLOOKUP(H286,'01_MASTER_KODE_WILAYAH'!D$5:F$1353,3,FALSE)</f>
        <v>MAGELANG</v>
      </c>
      <c r="M286" s="428" t="str">
        <f t="shared" si="18"/>
        <v>Pemerintah</v>
      </c>
      <c r="N286" s="312">
        <f>COUNTIF(A1_Individu_Data_Keadaan_SDMK!A$4:A$149931,B286)</f>
        <v>0</v>
      </c>
      <c r="O286" s="312">
        <f t="shared" si="19"/>
        <v>0</v>
      </c>
      <c r="P286" s="421" t="str">
        <f t="shared" si="20"/>
        <v>Berkurang</v>
      </c>
    </row>
    <row r="287" spans="1:16" hidden="1">
      <c r="A287" s="7">
        <v>285</v>
      </c>
      <c r="B287" t="s">
        <v>12914</v>
      </c>
      <c r="C287" t="s">
        <v>12915</v>
      </c>
      <c r="D287" t="s">
        <v>267</v>
      </c>
      <c r="E287" t="s">
        <v>9301</v>
      </c>
      <c r="F287" t="s">
        <v>12201</v>
      </c>
      <c r="G287">
        <v>33</v>
      </c>
      <c r="H287">
        <v>3308</v>
      </c>
      <c r="I287">
        <v>0</v>
      </c>
      <c r="J287">
        <v>33</v>
      </c>
      <c r="K287" s="367" t="str">
        <f>VLOOKUP(G287,'01_MASTER_KODE_WILAYAH'!H$1437:I$1470,2,FALSE)</f>
        <v>JAWA TENGAH</v>
      </c>
      <c r="L287" s="368" t="str">
        <f>VLOOKUP(H287,'01_MASTER_KODE_WILAYAH'!D$5:F$1353,3,FALSE)</f>
        <v>MAGELANG</v>
      </c>
      <c r="M287" s="428" t="str">
        <f t="shared" si="18"/>
        <v>Pemerintah</v>
      </c>
      <c r="N287" s="312">
        <f>COUNTIF(A1_Individu_Data_Keadaan_SDMK!A$4:A$149931,B287)</f>
        <v>0</v>
      </c>
      <c r="O287" s="312">
        <f t="shared" si="19"/>
        <v>0</v>
      </c>
      <c r="P287" s="421" t="str">
        <f t="shared" si="20"/>
        <v>Berkurang</v>
      </c>
    </row>
    <row r="288" spans="1:16" hidden="1">
      <c r="A288" s="7">
        <v>286</v>
      </c>
      <c r="B288" t="s">
        <v>12916</v>
      </c>
      <c r="C288" t="s">
        <v>12917</v>
      </c>
      <c r="D288" t="s">
        <v>267</v>
      </c>
      <c r="E288" t="s">
        <v>9302</v>
      </c>
      <c r="F288" t="s">
        <v>12201</v>
      </c>
      <c r="G288">
        <v>33</v>
      </c>
      <c r="H288">
        <v>3309</v>
      </c>
      <c r="I288">
        <v>0</v>
      </c>
      <c r="J288">
        <v>38</v>
      </c>
      <c r="K288" s="367" t="str">
        <f>VLOOKUP(G288,'01_MASTER_KODE_WILAYAH'!H$1437:I$1470,2,FALSE)</f>
        <v>JAWA TENGAH</v>
      </c>
      <c r="L288" s="368" t="str">
        <f>VLOOKUP(H288,'01_MASTER_KODE_WILAYAH'!D$5:F$1353,3,FALSE)</f>
        <v>BOYOLALI</v>
      </c>
      <c r="M288" s="428" t="str">
        <f t="shared" si="18"/>
        <v>Pemerintah</v>
      </c>
      <c r="N288" s="312">
        <f>COUNTIF(A1_Individu_Data_Keadaan_SDMK!A$4:A$149931,B288)</f>
        <v>0</v>
      </c>
      <c r="O288" s="312">
        <f t="shared" si="19"/>
        <v>0</v>
      </c>
      <c r="P288" s="421" t="str">
        <f t="shared" si="20"/>
        <v>Berkurang</v>
      </c>
    </row>
    <row r="289" spans="1:16" hidden="1">
      <c r="A289" s="7">
        <v>287</v>
      </c>
      <c r="B289" t="s">
        <v>12918</v>
      </c>
      <c r="C289" t="s">
        <v>12919</v>
      </c>
      <c r="D289" t="s">
        <v>267</v>
      </c>
      <c r="E289" t="s">
        <v>9302</v>
      </c>
      <c r="F289" t="s">
        <v>12201</v>
      </c>
      <c r="G289">
        <v>33</v>
      </c>
      <c r="H289">
        <v>3309</v>
      </c>
      <c r="I289">
        <v>0</v>
      </c>
      <c r="J289">
        <v>44</v>
      </c>
      <c r="K289" s="367" t="str">
        <f>VLOOKUP(G289,'01_MASTER_KODE_WILAYAH'!H$1437:I$1470,2,FALSE)</f>
        <v>JAWA TENGAH</v>
      </c>
      <c r="L289" s="368" t="str">
        <f>VLOOKUP(H289,'01_MASTER_KODE_WILAYAH'!D$5:F$1353,3,FALSE)</f>
        <v>BOYOLALI</v>
      </c>
      <c r="M289" s="428" t="str">
        <f t="shared" si="18"/>
        <v>Pemerintah</v>
      </c>
      <c r="N289" s="312">
        <f>COUNTIF(A1_Individu_Data_Keadaan_SDMK!A$4:A$149931,B289)</f>
        <v>0</v>
      </c>
      <c r="O289" s="312">
        <f t="shared" si="19"/>
        <v>0</v>
      </c>
      <c r="P289" s="421" t="str">
        <f t="shared" si="20"/>
        <v>Berkurang</v>
      </c>
    </row>
    <row r="290" spans="1:16" hidden="1">
      <c r="A290" s="7">
        <v>288</v>
      </c>
      <c r="B290" t="s">
        <v>12920</v>
      </c>
      <c r="C290" t="s">
        <v>12921</v>
      </c>
      <c r="D290" t="s">
        <v>267</v>
      </c>
      <c r="E290" t="s">
        <v>9301</v>
      </c>
      <c r="F290" t="s">
        <v>12201</v>
      </c>
      <c r="G290">
        <v>33</v>
      </c>
      <c r="H290">
        <v>3309</v>
      </c>
      <c r="I290">
        <v>0</v>
      </c>
      <c r="J290">
        <v>27</v>
      </c>
      <c r="K290" s="367" t="str">
        <f>VLOOKUP(G290,'01_MASTER_KODE_WILAYAH'!H$1437:I$1470,2,FALSE)</f>
        <v>JAWA TENGAH</v>
      </c>
      <c r="L290" s="368" t="str">
        <f>VLOOKUP(H290,'01_MASTER_KODE_WILAYAH'!D$5:F$1353,3,FALSE)</f>
        <v>BOYOLALI</v>
      </c>
      <c r="M290" s="428" t="str">
        <f t="shared" si="18"/>
        <v>Pemerintah</v>
      </c>
      <c r="N290" s="312">
        <f>COUNTIF(A1_Individu_Data_Keadaan_SDMK!A$4:A$149931,B290)</f>
        <v>0</v>
      </c>
      <c r="O290" s="312">
        <f t="shared" si="19"/>
        <v>0</v>
      </c>
      <c r="P290" s="421" t="str">
        <f t="shared" si="20"/>
        <v>Berkurang</v>
      </c>
    </row>
    <row r="291" spans="1:16" hidden="1">
      <c r="A291" s="7">
        <v>289</v>
      </c>
      <c r="B291" t="s">
        <v>12922</v>
      </c>
      <c r="C291" t="s">
        <v>12923</v>
      </c>
      <c r="D291" t="s">
        <v>267</v>
      </c>
      <c r="E291" t="s">
        <v>9302</v>
      </c>
      <c r="F291" t="s">
        <v>12201</v>
      </c>
      <c r="G291">
        <v>33</v>
      </c>
      <c r="H291">
        <v>3309</v>
      </c>
      <c r="I291">
        <v>0</v>
      </c>
      <c r="J291">
        <v>42</v>
      </c>
      <c r="K291" s="367" t="str">
        <f>VLOOKUP(G291,'01_MASTER_KODE_WILAYAH'!H$1437:I$1470,2,FALSE)</f>
        <v>JAWA TENGAH</v>
      </c>
      <c r="L291" s="368" t="str">
        <f>VLOOKUP(H291,'01_MASTER_KODE_WILAYAH'!D$5:F$1353,3,FALSE)</f>
        <v>BOYOLALI</v>
      </c>
      <c r="M291" s="428" t="str">
        <f t="shared" si="18"/>
        <v>Pemerintah</v>
      </c>
      <c r="N291" s="312">
        <f>COUNTIF(A1_Individu_Data_Keadaan_SDMK!A$4:A$149931,B291)</f>
        <v>0</v>
      </c>
      <c r="O291" s="312">
        <f t="shared" si="19"/>
        <v>0</v>
      </c>
      <c r="P291" s="421" t="str">
        <f t="shared" si="20"/>
        <v>Berkurang</v>
      </c>
    </row>
    <row r="292" spans="1:16" hidden="1">
      <c r="A292" s="7">
        <v>290</v>
      </c>
      <c r="B292" t="s">
        <v>12924</v>
      </c>
      <c r="C292" t="s">
        <v>12925</v>
      </c>
      <c r="D292" t="s">
        <v>267</v>
      </c>
      <c r="E292" t="s">
        <v>9302</v>
      </c>
      <c r="F292" t="s">
        <v>12201</v>
      </c>
      <c r="G292">
        <v>33</v>
      </c>
      <c r="H292">
        <v>3309</v>
      </c>
      <c r="I292">
        <v>0</v>
      </c>
      <c r="J292">
        <v>33</v>
      </c>
      <c r="K292" s="367" t="str">
        <f>VLOOKUP(G292,'01_MASTER_KODE_WILAYAH'!H$1437:I$1470,2,FALSE)</f>
        <v>JAWA TENGAH</v>
      </c>
      <c r="L292" s="368" t="str">
        <f>VLOOKUP(H292,'01_MASTER_KODE_WILAYAH'!D$5:F$1353,3,FALSE)</f>
        <v>BOYOLALI</v>
      </c>
      <c r="M292" s="428" t="str">
        <f t="shared" si="18"/>
        <v>Pemerintah</v>
      </c>
      <c r="N292" s="312">
        <f>COUNTIF(A1_Individu_Data_Keadaan_SDMK!A$4:A$149931,B292)</f>
        <v>0</v>
      </c>
      <c r="O292" s="312">
        <f t="shared" si="19"/>
        <v>0</v>
      </c>
      <c r="P292" s="421" t="str">
        <f t="shared" si="20"/>
        <v>Berkurang</v>
      </c>
    </row>
    <row r="293" spans="1:16" hidden="1">
      <c r="A293" s="7">
        <v>291</v>
      </c>
      <c r="B293" t="s">
        <v>12926</v>
      </c>
      <c r="C293" t="s">
        <v>12927</v>
      </c>
      <c r="D293" t="s">
        <v>267</v>
      </c>
      <c r="E293" t="s">
        <v>9301</v>
      </c>
      <c r="F293" t="s">
        <v>12201</v>
      </c>
      <c r="G293">
        <v>33</v>
      </c>
      <c r="H293">
        <v>3309</v>
      </c>
      <c r="I293">
        <v>0</v>
      </c>
      <c r="J293">
        <v>36</v>
      </c>
      <c r="K293" s="367" t="str">
        <f>VLOOKUP(G293,'01_MASTER_KODE_WILAYAH'!H$1437:I$1470,2,FALSE)</f>
        <v>JAWA TENGAH</v>
      </c>
      <c r="L293" s="368" t="str">
        <f>VLOOKUP(H293,'01_MASTER_KODE_WILAYAH'!D$5:F$1353,3,FALSE)</f>
        <v>BOYOLALI</v>
      </c>
      <c r="M293" s="428" t="str">
        <f t="shared" si="18"/>
        <v>Pemerintah</v>
      </c>
      <c r="N293" s="312">
        <f>COUNTIF(A1_Individu_Data_Keadaan_SDMK!A$4:A$149931,B293)</f>
        <v>0</v>
      </c>
      <c r="O293" s="312">
        <f t="shared" si="19"/>
        <v>0</v>
      </c>
      <c r="P293" s="421" t="str">
        <f t="shared" si="20"/>
        <v>Berkurang</v>
      </c>
    </row>
    <row r="294" spans="1:16" hidden="1">
      <c r="A294" s="7">
        <v>292</v>
      </c>
      <c r="B294" t="s">
        <v>12928</v>
      </c>
      <c r="C294" t="s">
        <v>12929</v>
      </c>
      <c r="D294" t="s">
        <v>267</v>
      </c>
      <c r="E294" t="s">
        <v>9301</v>
      </c>
      <c r="F294" t="s">
        <v>12201</v>
      </c>
      <c r="G294">
        <v>33</v>
      </c>
      <c r="H294">
        <v>3309</v>
      </c>
      <c r="I294">
        <v>0</v>
      </c>
      <c r="J294">
        <v>39</v>
      </c>
      <c r="K294" s="367" t="str">
        <f>VLOOKUP(G294,'01_MASTER_KODE_WILAYAH'!H$1437:I$1470,2,FALSE)</f>
        <v>JAWA TENGAH</v>
      </c>
      <c r="L294" s="368" t="str">
        <f>VLOOKUP(H294,'01_MASTER_KODE_WILAYAH'!D$5:F$1353,3,FALSE)</f>
        <v>BOYOLALI</v>
      </c>
      <c r="M294" s="428" t="str">
        <f t="shared" si="18"/>
        <v>Pemerintah</v>
      </c>
      <c r="N294" s="312">
        <f>COUNTIF(A1_Individu_Data_Keadaan_SDMK!A$4:A$149931,B294)</f>
        <v>0</v>
      </c>
      <c r="O294" s="312">
        <f t="shared" si="19"/>
        <v>0</v>
      </c>
      <c r="P294" s="421" t="str">
        <f t="shared" si="20"/>
        <v>Berkurang</v>
      </c>
    </row>
    <row r="295" spans="1:16" hidden="1">
      <c r="A295" s="7">
        <v>293</v>
      </c>
      <c r="B295" t="s">
        <v>12930</v>
      </c>
      <c r="C295" t="s">
        <v>12931</v>
      </c>
      <c r="D295" t="s">
        <v>267</v>
      </c>
      <c r="E295" t="s">
        <v>9301</v>
      </c>
      <c r="F295" t="s">
        <v>12201</v>
      </c>
      <c r="G295">
        <v>33</v>
      </c>
      <c r="H295">
        <v>3309</v>
      </c>
      <c r="I295">
        <v>0</v>
      </c>
      <c r="J295">
        <v>20</v>
      </c>
      <c r="K295" s="367" t="str">
        <f>VLOOKUP(G295,'01_MASTER_KODE_WILAYAH'!H$1437:I$1470,2,FALSE)</f>
        <v>JAWA TENGAH</v>
      </c>
      <c r="L295" s="368" t="str">
        <f>VLOOKUP(H295,'01_MASTER_KODE_WILAYAH'!D$5:F$1353,3,FALSE)</f>
        <v>BOYOLALI</v>
      </c>
      <c r="M295" s="428" t="str">
        <f t="shared" si="18"/>
        <v>Pemerintah</v>
      </c>
      <c r="N295" s="312">
        <f>COUNTIF(A1_Individu_Data_Keadaan_SDMK!A$4:A$149931,B295)</f>
        <v>0</v>
      </c>
      <c r="O295" s="312">
        <f t="shared" si="19"/>
        <v>0</v>
      </c>
      <c r="P295" s="421" t="str">
        <f t="shared" si="20"/>
        <v>Berkurang</v>
      </c>
    </row>
    <row r="296" spans="1:16" hidden="1">
      <c r="A296" s="7">
        <v>294</v>
      </c>
      <c r="B296" t="s">
        <v>12932</v>
      </c>
      <c r="C296" t="s">
        <v>12933</v>
      </c>
      <c r="D296" t="s">
        <v>267</v>
      </c>
      <c r="E296" t="s">
        <v>9301</v>
      </c>
      <c r="F296" t="s">
        <v>12201</v>
      </c>
      <c r="G296">
        <v>33</v>
      </c>
      <c r="H296">
        <v>3309</v>
      </c>
      <c r="I296">
        <v>0</v>
      </c>
      <c r="J296">
        <v>20</v>
      </c>
      <c r="K296" s="367" t="str">
        <f>VLOOKUP(G296,'01_MASTER_KODE_WILAYAH'!H$1437:I$1470,2,FALSE)</f>
        <v>JAWA TENGAH</v>
      </c>
      <c r="L296" s="368" t="str">
        <f>VLOOKUP(H296,'01_MASTER_KODE_WILAYAH'!D$5:F$1353,3,FALSE)</f>
        <v>BOYOLALI</v>
      </c>
      <c r="M296" s="428" t="str">
        <f t="shared" si="18"/>
        <v>Pemerintah</v>
      </c>
      <c r="N296" s="312">
        <f>COUNTIF(A1_Individu_Data_Keadaan_SDMK!A$4:A$149931,B296)</f>
        <v>0</v>
      </c>
      <c r="O296" s="312">
        <f t="shared" si="19"/>
        <v>0</v>
      </c>
      <c r="P296" s="421" t="str">
        <f t="shared" si="20"/>
        <v>Berkurang</v>
      </c>
    </row>
    <row r="297" spans="1:16" hidden="1">
      <c r="A297" s="7">
        <v>295</v>
      </c>
      <c r="B297" t="s">
        <v>12934</v>
      </c>
      <c r="C297" t="s">
        <v>12935</v>
      </c>
      <c r="D297" t="s">
        <v>267</v>
      </c>
      <c r="E297" t="s">
        <v>9301</v>
      </c>
      <c r="F297" t="s">
        <v>12201</v>
      </c>
      <c r="G297">
        <v>33</v>
      </c>
      <c r="H297">
        <v>3309</v>
      </c>
      <c r="I297">
        <v>0</v>
      </c>
      <c r="J297">
        <v>37</v>
      </c>
      <c r="K297" s="367" t="str">
        <f>VLOOKUP(G297,'01_MASTER_KODE_WILAYAH'!H$1437:I$1470,2,FALSE)</f>
        <v>JAWA TENGAH</v>
      </c>
      <c r="L297" s="368" t="str">
        <f>VLOOKUP(H297,'01_MASTER_KODE_WILAYAH'!D$5:F$1353,3,FALSE)</f>
        <v>BOYOLALI</v>
      </c>
      <c r="M297" s="428" t="str">
        <f t="shared" si="18"/>
        <v>Pemerintah</v>
      </c>
      <c r="N297" s="312">
        <f>COUNTIF(A1_Individu_Data_Keadaan_SDMK!A$4:A$149931,B297)</f>
        <v>0</v>
      </c>
      <c r="O297" s="312">
        <f t="shared" si="19"/>
        <v>0</v>
      </c>
      <c r="P297" s="421" t="str">
        <f t="shared" si="20"/>
        <v>Berkurang</v>
      </c>
    </row>
    <row r="298" spans="1:16" hidden="1">
      <c r="A298" s="7">
        <v>296</v>
      </c>
      <c r="B298" t="s">
        <v>12936</v>
      </c>
      <c r="C298" t="s">
        <v>12937</v>
      </c>
      <c r="D298" t="s">
        <v>267</v>
      </c>
      <c r="E298" t="s">
        <v>9301</v>
      </c>
      <c r="F298" t="s">
        <v>12201</v>
      </c>
      <c r="G298">
        <v>33</v>
      </c>
      <c r="H298">
        <v>3309</v>
      </c>
      <c r="I298">
        <v>0</v>
      </c>
      <c r="J298">
        <v>41</v>
      </c>
      <c r="K298" s="367" t="str">
        <f>VLOOKUP(G298,'01_MASTER_KODE_WILAYAH'!H$1437:I$1470,2,FALSE)</f>
        <v>JAWA TENGAH</v>
      </c>
      <c r="L298" s="368" t="str">
        <f>VLOOKUP(H298,'01_MASTER_KODE_WILAYAH'!D$5:F$1353,3,FALSE)</f>
        <v>BOYOLALI</v>
      </c>
      <c r="M298" s="428" t="str">
        <f t="shared" si="18"/>
        <v>Pemerintah</v>
      </c>
      <c r="N298" s="312">
        <f>COUNTIF(A1_Individu_Data_Keadaan_SDMK!A$4:A$149931,B298)</f>
        <v>0</v>
      </c>
      <c r="O298" s="312">
        <f t="shared" si="19"/>
        <v>0</v>
      </c>
      <c r="P298" s="421" t="str">
        <f t="shared" si="20"/>
        <v>Berkurang</v>
      </c>
    </row>
    <row r="299" spans="1:16" hidden="1">
      <c r="A299" s="7">
        <v>297</v>
      </c>
      <c r="B299" t="s">
        <v>12938</v>
      </c>
      <c r="C299" t="s">
        <v>12939</v>
      </c>
      <c r="D299" t="s">
        <v>267</v>
      </c>
      <c r="E299" t="s">
        <v>9302</v>
      </c>
      <c r="F299" t="s">
        <v>12201</v>
      </c>
      <c r="G299">
        <v>33</v>
      </c>
      <c r="H299">
        <v>3309</v>
      </c>
      <c r="I299">
        <v>0</v>
      </c>
      <c r="J299">
        <v>23</v>
      </c>
      <c r="K299" s="367" t="str">
        <f>VLOOKUP(G299,'01_MASTER_KODE_WILAYAH'!H$1437:I$1470,2,FALSE)</f>
        <v>JAWA TENGAH</v>
      </c>
      <c r="L299" s="368" t="str">
        <f>VLOOKUP(H299,'01_MASTER_KODE_WILAYAH'!D$5:F$1353,3,FALSE)</f>
        <v>BOYOLALI</v>
      </c>
      <c r="M299" s="428" t="str">
        <f t="shared" si="18"/>
        <v>Pemerintah</v>
      </c>
      <c r="N299" s="312">
        <f>COUNTIF(A1_Individu_Data_Keadaan_SDMK!A$4:A$149931,B299)</f>
        <v>0</v>
      </c>
      <c r="O299" s="312">
        <f t="shared" si="19"/>
        <v>0</v>
      </c>
      <c r="P299" s="421" t="str">
        <f t="shared" si="20"/>
        <v>Berkurang</v>
      </c>
    </row>
    <row r="300" spans="1:16" hidden="1">
      <c r="A300" s="7">
        <v>298</v>
      </c>
      <c r="B300" t="s">
        <v>12940</v>
      </c>
      <c r="C300" t="s">
        <v>12941</v>
      </c>
      <c r="D300" t="s">
        <v>267</v>
      </c>
      <c r="E300" t="s">
        <v>9301</v>
      </c>
      <c r="F300" t="s">
        <v>12201</v>
      </c>
      <c r="G300">
        <v>33</v>
      </c>
      <c r="H300">
        <v>3309</v>
      </c>
      <c r="I300">
        <v>0</v>
      </c>
      <c r="J300">
        <v>42</v>
      </c>
      <c r="K300" s="367" t="str">
        <f>VLOOKUP(G300,'01_MASTER_KODE_WILAYAH'!H$1437:I$1470,2,FALSE)</f>
        <v>JAWA TENGAH</v>
      </c>
      <c r="L300" s="368" t="str">
        <f>VLOOKUP(H300,'01_MASTER_KODE_WILAYAH'!D$5:F$1353,3,FALSE)</f>
        <v>BOYOLALI</v>
      </c>
      <c r="M300" s="428" t="str">
        <f t="shared" si="18"/>
        <v>Pemerintah</v>
      </c>
      <c r="N300" s="312">
        <f>COUNTIF(A1_Individu_Data_Keadaan_SDMK!A$4:A$149931,B300)</f>
        <v>0</v>
      </c>
      <c r="O300" s="312">
        <f t="shared" si="19"/>
        <v>0</v>
      </c>
      <c r="P300" s="421" t="str">
        <f t="shared" si="20"/>
        <v>Berkurang</v>
      </c>
    </row>
    <row r="301" spans="1:16" hidden="1">
      <c r="A301" s="7">
        <v>299</v>
      </c>
      <c r="B301" t="s">
        <v>12942</v>
      </c>
      <c r="C301" t="s">
        <v>12943</v>
      </c>
      <c r="D301" t="s">
        <v>267</v>
      </c>
      <c r="E301" t="s">
        <v>9301</v>
      </c>
      <c r="F301" t="s">
        <v>12201</v>
      </c>
      <c r="G301">
        <v>33</v>
      </c>
      <c r="H301">
        <v>3309</v>
      </c>
      <c r="I301">
        <v>0</v>
      </c>
      <c r="J301">
        <v>33</v>
      </c>
      <c r="K301" s="367" t="str">
        <f>VLOOKUP(G301,'01_MASTER_KODE_WILAYAH'!H$1437:I$1470,2,FALSE)</f>
        <v>JAWA TENGAH</v>
      </c>
      <c r="L301" s="368" t="str">
        <f>VLOOKUP(H301,'01_MASTER_KODE_WILAYAH'!D$5:F$1353,3,FALSE)</f>
        <v>BOYOLALI</v>
      </c>
      <c r="M301" s="428" t="str">
        <f t="shared" si="18"/>
        <v>Pemerintah</v>
      </c>
      <c r="N301" s="312">
        <f>COUNTIF(A1_Individu_Data_Keadaan_SDMK!A$4:A$149931,B301)</f>
        <v>0</v>
      </c>
      <c r="O301" s="312">
        <f t="shared" si="19"/>
        <v>0</v>
      </c>
      <c r="P301" s="421" t="str">
        <f t="shared" si="20"/>
        <v>Berkurang</v>
      </c>
    </row>
    <row r="302" spans="1:16" hidden="1">
      <c r="A302" s="7">
        <v>300</v>
      </c>
      <c r="B302" t="s">
        <v>12944</v>
      </c>
      <c r="C302" t="s">
        <v>12945</v>
      </c>
      <c r="D302" t="s">
        <v>267</v>
      </c>
      <c r="E302" t="s">
        <v>9301</v>
      </c>
      <c r="F302" t="s">
        <v>12201</v>
      </c>
      <c r="G302">
        <v>33</v>
      </c>
      <c r="H302">
        <v>3309</v>
      </c>
      <c r="I302">
        <v>0</v>
      </c>
      <c r="J302">
        <v>25</v>
      </c>
      <c r="K302" s="367" t="str">
        <f>VLOOKUP(G302,'01_MASTER_KODE_WILAYAH'!H$1437:I$1470,2,FALSE)</f>
        <v>JAWA TENGAH</v>
      </c>
      <c r="L302" s="368" t="str">
        <f>VLOOKUP(H302,'01_MASTER_KODE_WILAYAH'!D$5:F$1353,3,FALSE)</f>
        <v>BOYOLALI</v>
      </c>
      <c r="M302" s="428" t="str">
        <f t="shared" si="18"/>
        <v>Pemerintah</v>
      </c>
      <c r="N302" s="312">
        <f>COUNTIF(A1_Individu_Data_Keadaan_SDMK!A$4:A$149931,B302)</f>
        <v>0</v>
      </c>
      <c r="O302" s="312">
        <f t="shared" si="19"/>
        <v>0</v>
      </c>
      <c r="P302" s="421" t="str">
        <f t="shared" si="20"/>
        <v>Berkurang</v>
      </c>
    </row>
    <row r="303" spans="1:16" hidden="1">
      <c r="A303" s="7">
        <v>301</v>
      </c>
      <c r="B303" t="s">
        <v>12946</v>
      </c>
      <c r="C303" t="s">
        <v>12947</v>
      </c>
      <c r="D303" t="s">
        <v>267</v>
      </c>
      <c r="E303" t="s">
        <v>9301</v>
      </c>
      <c r="F303" t="s">
        <v>12201</v>
      </c>
      <c r="G303">
        <v>33</v>
      </c>
      <c r="H303">
        <v>3309</v>
      </c>
      <c r="I303">
        <v>0</v>
      </c>
      <c r="J303">
        <v>31</v>
      </c>
      <c r="K303" s="367" t="str">
        <f>VLOOKUP(G303,'01_MASTER_KODE_WILAYAH'!H$1437:I$1470,2,FALSE)</f>
        <v>JAWA TENGAH</v>
      </c>
      <c r="L303" s="368" t="str">
        <f>VLOOKUP(H303,'01_MASTER_KODE_WILAYAH'!D$5:F$1353,3,FALSE)</f>
        <v>BOYOLALI</v>
      </c>
      <c r="M303" s="428" t="str">
        <f t="shared" si="18"/>
        <v>Pemerintah</v>
      </c>
      <c r="N303" s="312">
        <f>COUNTIF(A1_Individu_Data_Keadaan_SDMK!A$4:A$149931,B303)</f>
        <v>0</v>
      </c>
      <c r="O303" s="312">
        <f t="shared" si="19"/>
        <v>0</v>
      </c>
      <c r="P303" s="421" t="str">
        <f t="shared" si="20"/>
        <v>Berkurang</v>
      </c>
    </row>
    <row r="304" spans="1:16" hidden="1">
      <c r="A304" s="7">
        <v>302</v>
      </c>
      <c r="B304" t="s">
        <v>12948</v>
      </c>
      <c r="C304" t="s">
        <v>12949</v>
      </c>
      <c r="D304" t="s">
        <v>267</v>
      </c>
      <c r="E304" t="s">
        <v>9301</v>
      </c>
      <c r="F304" t="s">
        <v>12201</v>
      </c>
      <c r="G304">
        <v>33</v>
      </c>
      <c r="H304">
        <v>3309</v>
      </c>
      <c r="I304">
        <v>0</v>
      </c>
      <c r="J304">
        <v>26</v>
      </c>
      <c r="K304" s="367" t="str">
        <f>VLOOKUP(G304,'01_MASTER_KODE_WILAYAH'!H$1437:I$1470,2,FALSE)</f>
        <v>JAWA TENGAH</v>
      </c>
      <c r="L304" s="368" t="str">
        <f>VLOOKUP(H304,'01_MASTER_KODE_WILAYAH'!D$5:F$1353,3,FALSE)</f>
        <v>BOYOLALI</v>
      </c>
      <c r="M304" s="428" t="str">
        <f t="shared" si="18"/>
        <v>Pemerintah</v>
      </c>
      <c r="N304" s="312">
        <f>COUNTIF(A1_Individu_Data_Keadaan_SDMK!A$4:A$149931,B304)</f>
        <v>0</v>
      </c>
      <c r="O304" s="312">
        <f t="shared" si="19"/>
        <v>0</v>
      </c>
      <c r="P304" s="421" t="str">
        <f t="shared" si="20"/>
        <v>Berkurang</v>
      </c>
    </row>
    <row r="305" spans="1:16" hidden="1">
      <c r="A305" s="7">
        <v>303</v>
      </c>
      <c r="B305" t="s">
        <v>12950</v>
      </c>
      <c r="C305" t="s">
        <v>12951</v>
      </c>
      <c r="D305" t="s">
        <v>267</v>
      </c>
      <c r="E305" t="s">
        <v>9302</v>
      </c>
      <c r="F305" t="s">
        <v>12201</v>
      </c>
      <c r="G305">
        <v>33</v>
      </c>
      <c r="H305">
        <v>3309</v>
      </c>
      <c r="I305">
        <v>0</v>
      </c>
      <c r="J305">
        <v>46</v>
      </c>
      <c r="K305" s="367" t="str">
        <f>VLOOKUP(G305,'01_MASTER_KODE_WILAYAH'!H$1437:I$1470,2,FALSE)</f>
        <v>JAWA TENGAH</v>
      </c>
      <c r="L305" s="368" t="str">
        <f>VLOOKUP(H305,'01_MASTER_KODE_WILAYAH'!D$5:F$1353,3,FALSE)</f>
        <v>BOYOLALI</v>
      </c>
      <c r="M305" s="428" t="str">
        <f t="shared" si="18"/>
        <v>Pemerintah</v>
      </c>
      <c r="N305" s="312">
        <f>COUNTIF(A1_Individu_Data_Keadaan_SDMK!A$4:A$149931,B305)</f>
        <v>0</v>
      </c>
      <c r="O305" s="312">
        <f t="shared" si="19"/>
        <v>0</v>
      </c>
      <c r="P305" s="421" t="str">
        <f t="shared" si="20"/>
        <v>Berkurang</v>
      </c>
    </row>
    <row r="306" spans="1:16" hidden="1">
      <c r="A306" s="7">
        <v>304</v>
      </c>
      <c r="B306" t="s">
        <v>12952</v>
      </c>
      <c r="C306" t="s">
        <v>12953</v>
      </c>
      <c r="D306" t="s">
        <v>267</v>
      </c>
      <c r="E306" t="s">
        <v>9302</v>
      </c>
      <c r="F306" t="s">
        <v>12201</v>
      </c>
      <c r="G306">
        <v>33</v>
      </c>
      <c r="H306">
        <v>3309</v>
      </c>
      <c r="I306">
        <v>0</v>
      </c>
      <c r="J306">
        <v>46</v>
      </c>
      <c r="K306" s="367" t="str">
        <f>VLOOKUP(G306,'01_MASTER_KODE_WILAYAH'!H$1437:I$1470,2,FALSE)</f>
        <v>JAWA TENGAH</v>
      </c>
      <c r="L306" s="368" t="str">
        <f>VLOOKUP(H306,'01_MASTER_KODE_WILAYAH'!D$5:F$1353,3,FALSE)</f>
        <v>BOYOLALI</v>
      </c>
      <c r="M306" s="428" t="str">
        <f t="shared" si="18"/>
        <v>Pemerintah</v>
      </c>
      <c r="N306" s="312">
        <f>COUNTIF(A1_Individu_Data_Keadaan_SDMK!A$4:A$149931,B306)</f>
        <v>0</v>
      </c>
      <c r="O306" s="312">
        <f t="shared" si="19"/>
        <v>0</v>
      </c>
      <c r="P306" s="421" t="str">
        <f t="shared" si="20"/>
        <v>Berkurang</v>
      </c>
    </row>
    <row r="307" spans="1:16" hidden="1">
      <c r="A307" s="7">
        <v>305</v>
      </c>
      <c r="B307" t="s">
        <v>12954</v>
      </c>
      <c r="C307" t="s">
        <v>12955</v>
      </c>
      <c r="D307" t="s">
        <v>267</v>
      </c>
      <c r="E307" t="s">
        <v>9301</v>
      </c>
      <c r="F307" t="s">
        <v>12201</v>
      </c>
      <c r="G307">
        <v>33</v>
      </c>
      <c r="H307">
        <v>3309</v>
      </c>
      <c r="I307">
        <v>0</v>
      </c>
      <c r="J307">
        <v>36</v>
      </c>
      <c r="K307" s="367" t="str">
        <f>VLOOKUP(G307,'01_MASTER_KODE_WILAYAH'!H$1437:I$1470,2,FALSE)</f>
        <v>JAWA TENGAH</v>
      </c>
      <c r="L307" s="368" t="str">
        <f>VLOOKUP(H307,'01_MASTER_KODE_WILAYAH'!D$5:F$1353,3,FALSE)</f>
        <v>BOYOLALI</v>
      </c>
      <c r="M307" s="428" t="str">
        <f t="shared" si="18"/>
        <v>Pemerintah</v>
      </c>
      <c r="N307" s="312">
        <f>COUNTIF(A1_Individu_Data_Keadaan_SDMK!A$4:A$149931,B307)</f>
        <v>0</v>
      </c>
      <c r="O307" s="312">
        <f t="shared" si="19"/>
        <v>0</v>
      </c>
      <c r="P307" s="421" t="str">
        <f t="shared" si="20"/>
        <v>Berkurang</v>
      </c>
    </row>
    <row r="308" spans="1:16" hidden="1">
      <c r="A308" s="7">
        <v>306</v>
      </c>
      <c r="B308" t="s">
        <v>12956</v>
      </c>
      <c r="C308" t="s">
        <v>12957</v>
      </c>
      <c r="D308" t="s">
        <v>267</v>
      </c>
      <c r="E308" t="s">
        <v>9302</v>
      </c>
      <c r="F308" t="s">
        <v>12201</v>
      </c>
      <c r="G308">
        <v>33</v>
      </c>
      <c r="H308">
        <v>3309</v>
      </c>
      <c r="I308">
        <v>0</v>
      </c>
      <c r="J308">
        <v>53</v>
      </c>
      <c r="K308" s="367" t="str">
        <f>VLOOKUP(G308,'01_MASTER_KODE_WILAYAH'!H$1437:I$1470,2,FALSE)</f>
        <v>JAWA TENGAH</v>
      </c>
      <c r="L308" s="368" t="str">
        <f>VLOOKUP(H308,'01_MASTER_KODE_WILAYAH'!D$5:F$1353,3,FALSE)</f>
        <v>BOYOLALI</v>
      </c>
      <c r="M308" s="428" t="str">
        <f t="shared" si="18"/>
        <v>Pemerintah</v>
      </c>
      <c r="N308" s="312">
        <f>COUNTIF(A1_Individu_Data_Keadaan_SDMK!A$4:A$149931,B308)</f>
        <v>0</v>
      </c>
      <c r="O308" s="312">
        <f t="shared" si="19"/>
        <v>0</v>
      </c>
      <c r="P308" s="421" t="str">
        <f t="shared" si="20"/>
        <v>Berkurang</v>
      </c>
    </row>
    <row r="309" spans="1:16" hidden="1">
      <c r="A309" s="7">
        <v>307</v>
      </c>
      <c r="B309" t="s">
        <v>12958</v>
      </c>
      <c r="C309" t="s">
        <v>12959</v>
      </c>
      <c r="D309" t="s">
        <v>267</v>
      </c>
      <c r="E309" t="s">
        <v>9302</v>
      </c>
      <c r="F309" t="s">
        <v>12201</v>
      </c>
      <c r="G309">
        <v>33</v>
      </c>
      <c r="H309">
        <v>3309</v>
      </c>
      <c r="I309">
        <v>0</v>
      </c>
      <c r="J309">
        <v>34</v>
      </c>
      <c r="K309" s="367" t="str">
        <f>VLOOKUP(G309,'01_MASTER_KODE_WILAYAH'!H$1437:I$1470,2,FALSE)</f>
        <v>JAWA TENGAH</v>
      </c>
      <c r="L309" s="368" t="str">
        <f>VLOOKUP(H309,'01_MASTER_KODE_WILAYAH'!D$5:F$1353,3,FALSE)</f>
        <v>BOYOLALI</v>
      </c>
      <c r="M309" s="428" t="str">
        <f t="shared" si="18"/>
        <v>Pemerintah</v>
      </c>
      <c r="N309" s="312">
        <f>COUNTIF(A1_Individu_Data_Keadaan_SDMK!A$4:A$149931,B309)</f>
        <v>0</v>
      </c>
      <c r="O309" s="312">
        <f t="shared" si="19"/>
        <v>0</v>
      </c>
      <c r="P309" s="421" t="str">
        <f t="shared" si="20"/>
        <v>Berkurang</v>
      </c>
    </row>
    <row r="310" spans="1:16" hidden="1">
      <c r="A310" s="7">
        <v>308</v>
      </c>
      <c r="B310" t="s">
        <v>12960</v>
      </c>
      <c r="C310" t="s">
        <v>12961</v>
      </c>
      <c r="D310" t="s">
        <v>267</v>
      </c>
      <c r="E310" t="s">
        <v>9301</v>
      </c>
      <c r="F310" t="s">
        <v>12201</v>
      </c>
      <c r="G310">
        <v>33</v>
      </c>
      <c r="H310">
        <v>3309</v>
      </c>
      <c r="I310">
        <v>0</v>
      </c>
      <c r="J310">
        <v>27</v>
      </c>
      <c r="K310" s="367" t="str">
        <f>VLOOKUP(G310,'01_MASTER_KODE_WILAYAH'!H$1437:I$1470,2,FALSE)</f>
        <v>JAWA TENGAH</v>
      </c>
      <c r="L310" s="368" t="str">
        <f>VLOOKUP(H310,'01_MASTER_KODE_WILAYAH'!D$5:F$1353,3,FALSE)</f>
        <v>BOYOLALI</v>
      </c>
      <c r="M310" s="428" t="str">
        <f t="shared" si="18"/>
        <v>Pemerintah</v>
      </c>
      <c r="N310" s="312">
        <f>COUNTIF(A1_Individu_Data_Keadaan_SDMK!A$4:A$149931,B310)</f>
        <v>0</v>
      </c>
      <c r="O310" s="312">
        <f t="shared" si="19"/>
        <v>0</v>
      </c>
      <c r="P310" s="421" t="str">
        <f t="shared" si="20"/>
        <v>Berkurang</v>
      </c>
    </row>
    <row r="311" spans="1:16" hidden="1">
      <c r="A311" s="7">
        <v>309</v>
      </c>
      <c r="B311" t="s">
        <v>12962</v>
      </c>
      <c r="C311" t="s">
        <v>12963</v>
      </c>
      <c r="D311" t="s">
        <v>267</v>
      </c>
      <c r="E311" t="s">
        <v>9302</v>
      </c>
      <c r="F311" t="s">
        <v>12201</v>
      </c>
      <c r="G311">
        <v>33</v>
      </c>
      <c r="H311">
        <v>3309</v>
      </c>
      <c r="I311">
        <v>0</v>
      </c>
      <c r="J311">
        <v>54</v>
      </c>
      <c r="K311" s="367" t="str">
        <f>VLOOKUP(G311,'01_MASTER_KODE_WILAYAH'!H$1437:I$1470,2,FALSE)</f>
        <v>JAWA TENGAH</v>
      </c>
      <c r="L311" s="368" t="str">
        <f>VLOOKUP(H311,'01_MASTER_KODE_WILAYAH'!D$5:F$1353,3,FALSE)</f>
        <v>BOYOLALI</v>
      </c>
      <c r="M311" s="428" t="str">
        <f t="shared" si="18"/>
        <v>Pemerintah</v>
      </c>
      <c r="N311" s="312">
        <f>COUNTIF(A1_Individu_Data_Keadaan_SDMK!A$4:A$149931,B311)</f>
        <v>0</v>
      </c>
      <c r="O311" s="312">
        <f t="shared" si="19"/>
        <v>0</v>
      </c>
      <c r="P311" s="421" t="str">
        <f t="shared" si="20"/>
        <v>Berkurang</v>
      </c>
    </row>
    <row r="312" spans="1:16" hidden="1">
      <c r="A312" s="7">
        <v>310</v>
      </c>
      <c r="B312" t="s">
        <v>12964</v>
      </c>
      <c r="C312" t="s">
        <v>12965</v>
      </c>
      <c r="D312" t="s">
        <v>267</v>
      </c>
      <c r="E312" t="s">
        <v>9302</v>
      </c>
      <c r="F312" t="s">
        <v>12201</v>
      </c>
      <c r="G312">
        <v>33</v>
      </c>
      <c r="H312">
        <v>3309</v>
      </c>
      <c r="I312">
        <v>0</v>
      </c>
      <c r="J312">
        <v>43</v>
      </c>
      <c r="K312" s="367" t="str">
        <f>VLOOKUP(G312,'01_MASTER_KODE_WILAYAH'!H$1437:I$1470,2,FALSE)</f>
        <v>JAWA TENGAH</v>
      </c>
      <c r="L312" s="368" t="str">
        <f>VLOOKUP(H312,'01_MASTER_KODE_WILAYAH'!D$5:F$1353,3,FALSE)</f>
        <v>BOYOLALI</v>
      </c>
      <c r="M312" s="428" t="str">
        <f t="shared" si="18"/>
        <v>Pemerintah</v>
      </c>
      <c r="N312" s="312">
        <f>COUNTIF(A1_Individu_Data_Keadaan_SDMK!A$4:A$149931,B312)</f>
        <v>0</v>
      </c>
      <c r="O312" s="312">
        <f t="shared" si="19"/>
        <v>0</v>
      </c>
      <c r="P312" s="421" t="str">
        <f t="shared" si="20"/>
        <v>Berkurang</v>
      </c>
    </row>
    <row r="313" spans="1:16" hidden="1">
      <c r="A313" s="7">
        <v>311</v>
      </c>
      <c r="B313" t="s">
        <v>12966</v>
      </c>
      <c r="C313" t="s">
        <v>12967</v>
      </c>
      <c r="D313" t="s">
        <v>267</v>
      </c>
      <c r="E313" t="s">
        <v>9301</v>
      </c>
      <c r="F313" t="s">
        <v>12201</v>
      </c>
      <c r="G313">
        <v>33</v>
      </c>
      <c r="H313">
        <v>3309</v>
      </c>
      <c r="I313">
        <v>0</v>
      </c>
      <c r="J313">
        <v>28</v>
      </c>
      <c r="K313" s="367" t="str">
        <f>VLOOKUP(G313,'01_MASTER_KODE_WILAYAH'!H$1437:I$1470,2,FALSE)</f>
        <v>JAWA TENGAH</v>
      </c>
      <c r="L313" s="368" t="str">
        <f>VLOOKUP(H313,'01_MASTER_KODE_WILAYAH'!D$5:F$1353,3,FALSE)</f>
        <v>BOYOLALI</v>
      </c>
      <c r="M313" s="428" t="str">
        <f t="shared" si="18"/>
        <v>Pemerintah</v>
      </c>
      <c r="N313" s="312">
        <f>COUNTIF(A1_Individu_Data_Keadaan_SDMK!A$4:A$149931,B313)</f>
        <v>0</v>
      </c>
      <c r="O313" s="312">
        <f t="shared" si="19"/>
        <v>0</v>
      </c>
      <c r="P313" s="421" t="str">
        <f t="shared" si="20"/>
        <v>Berkurang</v>
      </c>
    </row>
    <row r="314" spans="1:16" hidden="1">
      <c r="A314" s="7">
        <v>312</v>
      </c>
      <c r="B314" t="s">
        <v>12968</v>
      </c>
      <c r="C314" t="s">
        <v>12969</v>
      </c>
      <c r="D314" t="s">
        <v>267</v>
      </c>
      <c r="E314" t="s">
        <v>9302</v>
      </c>
      <c r="F314" t="s">
        <v>12201</v>
      </c>
      <c r="G314">
        <v>33</v>
      </c>
      <c r="H314">
        <v>3309</v>
      </c>
      <c r="I314">
        <v>0</v>
      </c>
      <c r="J314">
        <v>62</v>
      </c>
      <c r="K314" s="367" t="str">
        <f>VLOOKUP(G314,'01_MASTER_KODE_WILAYAH'!H$1437:I$1470,2,FALSE)</f>
        <v>JAWA TENGAH</v>
      </c>
      <c r="L314" s="368" t="str">
        <f>VLOOKUP(H314,'01_MASTER_KODE_WILAYAH'!D$5:F$1353,3,FALSE)</f>
        <v>BOYOLALI</v>
      </c>
      <c r="M314" s="428" t="str">
        <f t="shared" si="18"/>
        <v>Pemerintah</v>
      </c>
      <c r="N314" s="312">
        <f>COUNTIF(A1_Individu_Data_Keadaan_SDMK!A$4:A$149931,B314)</f>
        <v>0</v>
      </c>
      <c r="O314" s="312">
        <f t="shared" si="19"/>
        <v>0</v>
      </c>
      <c r="P314" s="421" t="str">
        <f t="shared" si="20"/>
        <v>Berkurang</v>
      </c>
    </row>
    <row r="315" spans="1:16" hidden="1">
      <c r="A315" s="7">
        <v>313</v>
      </c>
      <c r="B315" t="s">
        <v>12970</v>
      </c>
      <c r="C315" t="s">
        <v>12971</v>
      </c>
      <c r="D315" t="s">
        <v>267</v>
      </c>
      <c r="E315" t="s">
        <v>9302</v>
      </c>
      <c r="F315" t="s">
        <v>12201</v>
      </c>
      <c r="G315">
        <v>33</v>
      </c>
      <c r="H315">
        <v>3309</v>
      </c>
      <c r="I315">
        <v>0</v>
      </c>
      <c r="J315">
        <v>33</v>
      </c>
      <c r="K315" s="367" t="str">
        <f>VLOOKUP(G315,'01_MASTER_KODE_WILAYAH'!H$1437:I$1470,2,FALSE)</f>
        <v>JAWA TENGAH</v>
      </c>
      <c r="L315" s="368" t="str">
        <f>VLOOKUP(H315,'01_MASTER_KODE_WILAYAH'!D$5:F$1353,3,FALSE)</f>
        <v>BOYOLALI</v>
      </c>
      <c r="M315" s="428" t="str">
        <f t="shared" si="18"/>
        <v>Pemerintah</v>
      </c>
      <c r="N315" s="312">
        <f>COUNTIF(A1_Individu_Data_Keadaan_SDMK!A$4:A$149931,B315)</f>
        <v>0</v>
      </c>
      <c r="O315" s="312">
        <f t="shared" si="19"/>
        <v>0</v>
      </c>
      <c r="P315" s="421" t="str">
        <f t="shared" si="20"/>
        <v>Berkurang</v>
      </c>
    </row>
    <row r="316" spans="1:16" hidden="1">
      <c r="A316" s="7">
        <v>314</v>
      </c>
      <c r="B316" t="s">
        <v>12972</v>
      </c>
      <c r="C316" t="s">
        <v>12973</v>
      </c>
      <c r="D316" t="s">
        <v>267</v>
      </c>
      <c r="E316" t="s">
        <v>9302</v>
      </c>
      <c r="F316" t="s">
        <v>12201</v>
      </c>
      <c r="G316">
        <v>33</v>
      </c>
      <c r="H316">
        <v>3309</v>
      </c>
      <c r="I316">
        <v>0</v>
      </c>
      <c r="J316">
        <v>44</v>
      </c>
      <c r="K316" s="367" t="str">
        <f>VLOOKUP(G316,'01_MASTER_KODE_WILAYAH'!H$1437:I$1470,2,FALSE)</f>
        <v>JAWA TENGAH</v>
      </c>
      <c r="L316" s="368" t="str">
        <f>VLOOKUP(H316,'01_MASTER_KODE_WILAYAH'!D$5:F$1353,3,FALSE)</f>
        <v>BOYOLALI</v>
      </c>
      <c r="M316" s="428" t="str">
        <f t="shared" si="18"/>
        <v>Pemerintah</v>
      </c>
      <c r="N316" s="312">
        <f>COUNTIF(A1_Individu_Data_Keadaan_SDMK!A$4:A$149931,B316)</f>
        <v>0</v>
      </c>
      <c r="O316" s="312">
        <f t="shared" si="19"/>
        <v>0</v>
      </c>
      <c r="P316" s="421" t="str">
        <f t="shared" si="20"/>
        <v>Berkurang</v>
      </c>
    </row>
    <row r="317" spans="1:16" hidden="1">
      <c r="A317" s="7">
        <v>315</v>
      </c>
      <c r="B317" t="s">
        <v>12974</v>
      </c>
      <c r="C317" t="s">
        <v>12975</v>
      </c>
      <c r="D317" t="s">
        <v>267</v>
      </c>
      <c r="E317" t="s">
        <v>9302</v>
      </c>
      <c r="F317" t="s">
        <v>12201</v>
      </c>
      <c r="G317">
        <v>33</v>
      </c>
      <c r="H317">
        <v>3310</v>
      </c>
      <c r="I317">
        <v>0</v>
      </c>
      <c r="J317">
        <v>35</v>
      </c>
      <c r="K317" s="367" t="str">
        <f>VLOOKUP(G317,'01_MASTER_KODE_WILAYAH'!H$1437:I$1470,2,FALSE)</f>
        <v>JAWA TENGAH</v>
      </c>
      <c r="L317" s="368" t="str">
        <f>VLOOKUP(H317,'01_MASTER_KODE_WILAYAH'!D$5:F$1353,3,FALSE)</f>
        <v>KLATEN</v>
      </c>
      <c r="M317" s="428" t="str">
        <f t="shared" si="18"/>
        <v>Pemerintah</v>
      </c>
      <c r="N317" s="312">
        <f>COUNTIF(A1_Individu_Data_Keadaan_SDMK!A$4:A$149931,B317)</f>
        <v>0</v>
      </c>
      <c r="O317" s="312">
        <f t="shared" si="19"/>
        <v>0</v>
      </c>
      <c r="P317" s="421" t="str">
        <f t="shared" si="20"/>
        <v>Berkurang</v>
      </c>
    </row>
    <row r="318" spans="1:16" hidden="1">
      <c r="A318" s="7">
        <v>316</v>
      </c>
      <c r="B318" t="s">
        <v>12976</v>
      </c>
      <c r="C318" t="s">
        <v>12977</v>
      </c>
      <c r="D318" t="s">
        <v>267</v>
      </c>
      <c r="E318" t="s">
        <v>9301</v>
      </c>
      <c r="F318" t="s">
        <v>12201</v>
      </c>
      <c r="G318">
        <v>33</v>
      </c>
      <c r="H318">
        <v>3310</v>
      </c>
      <c r="I318">
        <v>0</v>
      </c>
      <c r="J318">
        <v>37</v>
      </c>
      <c r="K318" s="367" t="str">
        <f>VLOOKUP(G318,'01_MASTER_KODE_WILAYAH'!H$1437:I$1470,2,FALSE)</f>
        <v>JAWA TENGAH</v>
      </c>
      <c r="L318" s="368" t="str">
        <f>VLOOKUP(H318,'01_MASTER_KODE_WILAYAH'!D$5:F$1353,3,FALSE)</f>
        <v>KLATEN</v>
      </c>
      <c r="M318" s="428" t="str">
        <f t="shared" si="18"/>
        <v>Pemerintah</v>
      </c>
      <c r="N318" s="312">
        <f>COUNTIF(A1_Individu_Data_Keadaan_SDMK!A$4:A$149931,B318)</f>
        <v>0</v>
      </c>
      <c r="O318" s="312">
        <f t="shared" si="19"/>
        <v>0</v>
      </c>
      <c r="P318" s="421" t="str">
        <f t="shared" si="20"/>
        <v>Berkurang</v>
      </c>
    </row>
    <row r="319" spans="1:16" hidden="1">
      <c r="A319" s="7">
        <v>317</v>
      </c>
      <c r="B319" t="s">
        <v>12978</v>
      </c>
      <c r="C319" t="s">
        <v>12979</v>
      </c>
      <c r="D319" t="s">
        <v>267</v>
      </c>
      <c r="E319" t="s">
        <v>9302</v>
      </c>
      <c r="F319" t="s">
        <v>12201</v>
      </c>
      <c r="G319">
        <v>33</v>
      </c>
      <c r="H319">
        <v>3310</v>
      </c>
      <c r="I319">
        <v>0</v>
      </c>
      <c r="J319">
        <v>41</v>
      </c>
      <c r="K319" s="367" t="str">
        <f>VLOOKUP(G319,'01_MASTER_KODE_WILAYAH'!H$1437:I$1470,2,FALSE)</f>
        <v>JAWA TENGAH</v>
      </c>
      <c r="L319" s="368" t="str">
        <f>VLOOKUP(H319,'01_MASTER_KODE_WILAYAH'!D$5:F$1353,3,FALSE)</f>
        <v>KLATEN</v>
      </c>
      <c r="M319" s="428" t="str">
        <f t="shared" si="18"/>
        <v>Pemerintah</v>
      </c>
      <c r="N319" s="312">
        <f>COUNTIF(A1_Individu_Data_Keadaan_SDMK!A$4:A$149931,B319)</f>
        <v>0</v>
      </c>
      <c r="O319" s="312">
        <f t="shared" si="19"/>
        <v>0</v>
      </c>
      <c r="P319" s="421" t="str">
        <f t="shared" si="20"/>
        <v>Berkurang</v>
      </c>
    </row>
    <row r="320" spans="1:16" hidden="1">
      <c r="A320" s="7">
        <v>318</v>
      </c>
      <c r="B320" t="s">
        <v>12980</v>
      </c>
      <c r="C320" t="s">
        <v>12981</v>
      </c>
      <c r="D320" t="s">
        <v>267</v>
      </c>
      <c r="E320" t="s">
        <v>9301</v>
      </c>
      <c r="F320" t="s">
        <v>12201</v>
      </c>
      <c r="G320">
        <v>33</v>
      </c>
      <c r="H320">
        <v>3310</v>
      </c>
      <c r="I320">
        <v>0</v>
      </c>
      <c r="J320">
        <v>42</v>
      </c>
      <c r="K320" s="367" t="str">
        <f>VLOOKUP(G320,'01_MASTER_KODE_WILAYAH'!H$1437:I$1470,2,FALSE)</f>
        <v>JAWA TENGAH</v>
      </c>
      <c r="L320" s="368" t="str">
        <f>VLOOKUP(H320,'01_MASTER_KODE_WILAYAH'!D$5:F$1353,3,FALSE)</f>
        <v>KLATEN</v>
      </c>
      <c r="M320" s="428" t="str">
        <f t="shared" si="18"/>
        <v>Pemerintah</v>
      </c>
      <c r="N320" s="312">
        <f>COUNTIF(A1_Individu_Data_Keadaan_SDMK!A$4:A$149931,B320)</f>
        <v>0</v>
      </c>
      <c r="O320" s="312">
        <f t="shared" si="19"/>
        <v>0</v>
      </c>
      <c r="P320" s="421" t="str">
        <f t="shared" si="20"/>
        <v>Berkurang</v>
      </c>
    </row>
    <row r="321" spans="1:16" hidden="1">
      <c r="A321" s="7">
        <v>319</v>
      </c>
      <c r="B321" t="s">
        <v>12982</v>
      </c>
      <c r="C321" t="s">
        <v>12983</v>
      </c>
      <c r="D321" t="s">
        <v>267</v>
      </c>
      <c r="E321" t="s">
        <v>9302</v>
      </c>
      <c r="F321" t="s">
        <v>12201</v>
      </c>
      <c r="G321">
        <v>33</v>
      </c>
      <c r="H321">
        <v>3310</v>
      </c>
      <c r="I321">
        <v>0</v>
      </c>
      <c r="J321">
        <v>46</v>
      </c>
      <c r="K321" s="367" t="str">
        <f>VLOOKUP(G321,'01_MASTER_KODE_WILAYAH'!H$1437:I$1470,2,FALSE)</f>
        <v>JAWA TENGAH</v>
      </c>
      <c r="L321" s="368" t="str">
        <f>VLOOKUP(H321,'01_MASTER_KODE_WILAYAH'!D$5:F$1353,3,FALSE)</f>
        <v>KLATEN</v>
      </c>
      <c r="M321" s="428" t="str">
        <f t="shared" si="18"/>
        <v>Pemerintah</v>
      </c>
      <c r="N321" s="312">
        <f>COUNTIF(A1_Individu_Data_Keadaan_SDMK!A$4:A$149931,B321)</f>
        <v>0</v>
      </c>
      <c r="O321" s="312">
        <f t="shared" si="19"/>
        <v>0</v>
      </c>
      <c r="P321" s="421" t="str">
        <f t="shared" si="20"/>
        <v>Berkurang</v>
      </c>
    </row>
    <row r="322" spans="1:16" hidden="1">
      <c r="A322" s="7">
        <v>320</v>
      </c>
      <c r="B322" t="s">
        <v>12984</v>
      </c>
      <c r="C322" t="s">
        <v>12985</v>
      </c>
      <c r="D322" t="s">
        <v>267</v>
      </c>
      <c r="E322" t="s">
        <v>9302</v>
      </c>
      <c r="F322" t="s">
        <v>12201</v>
      </c>
      <c r="G322">
        <v>33</v>
      </c>
      <c r="H322">
        <v>3310</v>
      </c>
      <c r="I322">
        <v>0</v>
      </c>
      <c r="J322">
        <v>40</v>
      </c>
      <c r="K322" s="367" t="str">
        <f>VLOOKUP(G322,'01_MASTER_KODE_WILAYAH'!H$1437:I$1470,2,FALSE)</f>
        <v>JAWA TENGAH</v>
      </c>
      <c r="L322" s="368" t="str">
        <f>VLOOKUP(H322,'01_MASTER_KODE_WILAYAH'!D$5:F$1353,3,FALSE)</f>
        <v>KLATEN</v>
      </c>
      <c r="M322" s="428" t="str">
        <f t="shared" si="18"/>
        <v>Pemerintah</v>
      </c>
      <c r="N322" s="312">
        <f>COUNTIF(A1_Individu_Data_Keadaan_SDMK!A$4:A$149931,B322)</f>
        <v>0</v>
      </c>
      <c r="O322" s="312">
        <f t="shared" si="19"/>
        <v>0</v>
      </c>
      <c r="P322" s="421" t="str">
        <f t="shared" si="20"/>
        <v>Berkurang</v>
      </c>
    </row>
    <row r="323" spans="1:16" hidden="1">
      <c r="A323" s="7">
        <v>321</v>
      </c>
      <c r="B323" t="s">
        <v>12986</v>
      </c>
      <c r="C323" t="s">
        <v>12987</v>
      </c>
      <c r="D323" t="s">
        <v>267</v>
      </c>
      <c r="E323" t="s">
        <v>9301</v>
      </c>
      <c r="F323" t="s">
        <v>12201</v>
      </c>
      <c r="G323">
        <v>33</v>
      </c>
      <c r="H323">
        <v>3310</v>
      </c>
      <c r="I323">
        <v>0</v>
      </c>
      <c r="J323">
        <v>36</v>
      </c>
      <c r="K323" s="367" t="str">
        <f>VLOOKUP(G323,'01_MASTER_KODE_WILAYAH'!H$1437:I$1470,2,FALSE)</f>
        <v>JAWA TENGAH</v>
      </c>
      <c r="L323" s="368" t="str">
        <f>VLOOKUP(H323,'01_MASTER_KODE_WILAYAH'!D$5:F$1353,3,FALSE)</f>
        <v>KLATEN</v>
      </c>
      <c r="M323" s="428" t="str">
        <f t="shared" si="18"/>
        <v>Pemerintah</v>
      </c>
      <c r="N323" s="312">
        <f>COUNTIF(A1_Individu_Data_Keadaan_SDMK!A$4:A$149931,B323)</f>
        <v>0</v>
      </c>
      <c r="O323" s="312">
        <f t="shared" si="19"/>
        <v>0</v>
      </c>
      <c r="P323" s="421" t="str">
        <f t="shared" si="20"/>
        <v>Berkurang</v>
      </c>
    </row>
    <row r="324" spans="1:16" hidden="1">
      <c r="A324" s="7">
        <v>322</v>
      </c>
      <c r="B324" t="s">
        <v>12988</v>
      </c>
      <c r="C324" t="s">
        <v>12989</v>
      </c>
      <c r="D324" t="s">
        <v>267</v>
      </c>
      <c r="E324" t="s">
        <v>9302</v>
      </c>
      <c r="F324" t="s">
        <v>12201</v>
      </c>
      <c r="G324">
        <v>33</v>
      </c>
      <c r="H324">
        <v>3310</v>
      </c>
      <c r="I324">
        <v>0</v>
      </c>
      <c r="J324">
        <v>43</v>
      </c>
      <c r="K324" s="367" t="str">
        <f>VLOOKUP(G324,'01_MASTER_KODE_WILAYAH'!H$1437:I$1470,2,FALSE)</f>
        <v>JAWA TENGAH</v>
      </c>
      <c r="L324" s="368" t="str">
        <f>VLOOKUP(H324,'01_MASTER_KODE_WILAYAH'!D$5:F$1353,3,FALSE)</f>
        <v>KLATEN</v>
      </c>
      <c r="M324" s="428" t="str">
        <f t="shared" ref="M324:M387" si="21">LEFT(F324,10)</f>
        <v>Pemerintah</v>
      </c>
      <c r="N324" s="312">
        <f>COUNTIF(A1_Individu_Data_Keadaan_SDMK!A$4:A$149931,B324)</f>
        <v>0</v>
      </c>
      <c r="O324" s="312">
        <f t="shared" ref="O324:O387" si="22">IF(N324&gt;0,1,0)</f>
        <v>0</v>
      </c>
      <c r="P324" s="421" t="str">
        <f t="shared" ref="P324:P387" si="23">IF(N324&gt;J324,"Bertambah",IF(N324=J324,"Tetap","Berkurang"))</f>
        <v>Berkurang</v>
      </c>
    </row>
    <row r="325" spans="1:16" hidden="1">
      <c r="A325" s="7">
        <v>323</v>
      </c>
      <c r="B325" t="s">
        <v>12990</v>
      </c>
      <c r="C325" t="s">
        <v>12991</v>
      </c>
      <c r="D325" t="s">
        <v>267</v>
      </c>
      <c r="E325" t="s">
        <v>9301</v>
      </c>
      <c r="F325" t="s">
        <v>12201</v>
      </c>
      <c r="G325">
        <v>33</v>
      </c>
      <c r="H325">
        <v>3310</v>
      </c>
      <c r="I325">
        <v>0</v>
      </c>
      <c r="J325">
        <v>25</v>
      </c>
      <c r="K325" s="367" t="str">
        <f>VLOOKUP(G325,'01_MASTER_KODE_WILAYAH'!H$1437:I$1470,2,FALSE)</f>
        <v>JAWA TENGAH</v>
      </c>
      <c r="L325" s="368" t="str">
        <f>VLOOKUP(H325,'01_MASTER_KODE_WILAYAH'!D$5:F$1353,3,FALSE)</f>
        <v>KLATEN</v>
      </c>
      <c r="M325" s="428" t="str">
        <f t="shared" si="21"/>
        <v>Pemerintah</v>
      </c>
      <c r="N325" s="312">
        <f>COUNTIF(A1_Individu_Data_Keadaan_SDMK!A$4:A$149931,B325)</f>
        <v>0</v>
      </c>
      <c r="O325" s="312">
        <f t="shared" si="22"/>
        <v>0</v>
      </c>
      <c r="P325" s="421" t="str">
        <f t="shared" si="23"/>
        <v>Berkurang</v>
      </c>
    </row>
    <row r="326" spans="1:16" hidden="1">
      <c r="A326" s="7">
        <v>324</v>
      </c>
      <c r="B326" t="s">
        <v>12992</v>
      </c>
      <c r="C326" t="s">
        <v>12993</v>
      </c>
      <c r="D326" t="s">
        <v>267</v>
      </c>
      <c r="E326" t="s">
        <v>9301</v>
      </c>
      <c r="F326" t="s">
        <v>12201</v>
      </c>
      <c r="G326">
        <v>33</v>
      </c>
      <c r="H326">
        <v>3310</v>
      </c>
      <c r="I326">
        <v>0</v>
      </c>
      <c r="J326">
        <v>32</v>
      </c>
      <c r="K326" s="367" t="str">
        <f>VLOOKUP(G326,'01_MASTER_KODE_WILAYAH'!H$1437:I$1470,2,FALSE)</f>
        <v>JAWA TENGAH</v>
      </c>
      <c r="L326" s="368" t="str">
        <f>VLOOKUP(H326,'01_MASTER_KODE_WILAYAH'!D$5:F$1353,3,FALSE)</f>
        <v>KLATEN</v>
      </c>
      <c r="M326" s="428" t="str">
        <f t="shared" si="21"/>
        <v>Pemerintah</v>
      </c>
      <c r="N326" s="312">
        <f>COUNTIF(A1_Individu_Data_Keadaan_SDMK!A$4:A$149931,B326)</f>
        <v>0</v>
      </c>
      <c r="O326" s="312">
        <f t="shared" si="22"/>
        <v>0</v>
      </c>
      <c r="P326" s="421" t="str">
        <f t="shared" si="23"/>
        <v>Berkurang</v>
      </c>
    </row>
    <row r="327" spans="1:16" hidden="1">
      <c r="A327" s="7">
        <v>325</v>
      </c>
      <c r="B327" t="s">
        <v>12994</v>
      </c>
      <c r="C327" t="s">
        <v>12995</v>
      </c>
      <c r="D327" t="s">
        <v>267</v>
      </c>
      <c r="E327" t="s">
        <v>9301</v>
      </c>
      <c r="F327" t="s">
        <v>12201</v>
      </c>
      <c r="G327">
        <v>33</v>
      </c>
      <c r="H327">
        <v>3310</v>
      </c>
      <c r="I327">
        <v>0</v>
      </c>
      <c r="J327">
        <v>30</v>
      </c>
      <c r="K327" s="367" t="str">
        <f>VLOOKUP(G327,'01_MASTER_KODE_WILAYAH'!H$1437:I$1470,2,FALSE)</f>
        <v>JAWA TENGAH</v>
      </c>
      <c r="L327" s="368" t="str">
        <f>VLOOKUP(H327,'01_MASTER_KODE_WILAYAH'!D$5:F$1353,3,FALSE)</f>
        <v>KLATEN</v>
      </c>
      <c r="M327" s="428" t="str">
        <f t="shared" si="21"/>
        <v>Pemerintah</v>
      </c>
      <c r="N327" s="312">
        <f>COUNTIF(A1_Individu_Data_Keadaan_SDMK!A$4:A$149931,B327)</f>
        <v>0</v>
      </c>
      <c r="O327" s="312">
        <f t="shared" si="22"/>
        <v>0</v>
      </c>
      <c r="P327" s="421" t="str">
        <f t="shared" si="23"/>
        <v>Berkurang</v>
      </c>
    </row>
    <row r="328" spans="1:16" hidden="1">
      <c r="A328" s="7">
        <v>326</v>
      </c>
      <c r="B328" t="s">
        <v>12996</v>
      </c>
      <c r="C328" t="s">
        <v>12997</v>
      </c>
      <c r="D328" t="s">
        <v>267</v>
      </c>
      <c r="E328" t="s">
        <v>9302</v>
      </c>
      <c r="F328" t="s">
        <v>12201</v>
      </c>
      <c r="G328">
        <v>33</v>
      </c>
      <c r="H328">
        <v>3310</v>
      </c>
      <c r="I328">
        <v>0</v>
      </c>
      <c r="J328">
        <v>43</v>
      </c>
      <c r="K328" s="367" t="str">
        <f>VLOOKUP(G328,'01_MASTER_KODE_WILAYAH'!H$1437:I$1470,2,FALSE)</f>
        <v>JAWA TENGAH</v>
      </c>
      <c r="L328" s="368" t="str">
        <f>VLOOKUP(H328,'01_MASTER_KODE_WILAYAH'!D$5:F$1353,3,FALSE)</f>
        <v>KLATEN</v>
      </c>
      <c r="M328" s="428" t="str">
        <f t="shared" si="21"/>
        <v>Pemerintah</v>
      </c>
      <c r="N328" s="312">
        <f>COUNTIF(A1_Individu_Data_Keadaan_SDMK!A$4:A$149931,B328)</f>
        <v>0</v>
      </c>
      <c r="O328" s="312">
        <f t="shared" si="22"/>
        <v>0</v>
      </c>
      <c r="P328" s="421" t="str">
        <f t="shared" si="23"/>
        <v>Berkurang</v>
      </c>
    </row>
    <row r="329" spans="1:16" hidden="1">
      <c r="A329" s="7">
        <v>327</v>
      </c>
      <c r="B329" t="s">
        <v>12998</v>
      </c>
      <c r="C329" t="s">
        <v>12999</v>
      </c>
      <c r="D329" t="s">
        <v>267</v>
      </c>
      <c r="E329" t="s">
        <v>9301</v>
      </c>
      <c r="F329" t="s">
        <v>12201</v>
      </c>
      <c r="G329">
        <v>33</v>
      </c>
      <c r="H329">
        <v>3310</v>
      </c>
      <c r="I329">
        <v>0</v>
      </c>
      <c r="J329">
        <v>28</v>
      </c>
      <c r="K329" s="367" t="str">
        <f>VLOOKUP(G329,'01_MASTER_KODE_WILAYAH'!H$1437:I$1470,2,FALSE)</f>
        <v>JAWA TENGAH</v>
      </c>
      <c r="L329" s="368" t="str">
        <f>VLOOKUP(H329,'01_MASTER_KODE_WILAYAH'!D$5:F$1353,3,FALSE)</f>
        <v>KLATEN</v>
      </c>
      <c r="M329" s="428" t="str">
        <f t="shared" si="21"/>
        <v>Pemerintah</v>
      </c>
      <c r="N329" s="312">
        <f>COUNTIF(A1_Individu_Data_Keadaan_SDMK!A$4:A$149931,B329)</f>
        <v>0</v>
      </c>
      <c r="O329" s="312">
        <f t="shared" si="22"/>
        <v>0</v>
      </c>
      <c r="P329" s="421" t="str">
        <f t="shared" si="23"/>
        <v>Berkurang</v>
      </c>
    </row>
    <row r="330" spans="1:16" hidden="1">
      <c r="A330" s="7">
        <v>328</v>
      </c>
      <c r="B330" t="s">
        <v>13000</v>
      </c>
      <c r="C330" t="s">
        <v>13001</v>
      </c>
      <c r="D330" t="s">
        <v>267</v>
      </c>
      <c r="E330" t="s">
        <v>9302</v>
      </c>
      <c r="F330" t="s">
        <v>12201</v>
      </c>
      <c r="G330">
        <v>33</v>
      </c>
      <c r="H330">
        <v>3310</v>
      </c>
      <c r="I330">
        <v>0</v>
      </c>
      <c r="J330">
        <v>33</v>
      </c>
      <c r="K330" s="367" t="str">
        <f>VLOOKUP(G330,'01_MASTER_KODE_WILAYAH'!H$1437:I$1470,2,FALSE)</f>
        <v>JAWA TENGAH</v>
      </c>
      <c r="L330" s="368" t="str">
        <f>VLOOKUP(H330,'01_MASTER_KODE_WILAYAH'!D$5:F$1353,3,FALSE)</f>
        <v>KLATEN</v>
      </c>
      <c r="M330" s="428" t="str">
        <f t="shared" si="21"/>
        <v>Pemerintah</v>
      </c>
      <c r="N330" s="312">
        <f>COUNTIF(A1_Individu_Data_Keadaan_SDMK!A$4:A$149931,B330)</f>
        <v>0</v>
      </c>
      <c r="O330" s="312">
        <f t="shared" si="22"/>
        <v>0</v>
      </c>
      <c r="P330" s="421" t="str">
        <f t="shared" si="23"/>
        <v>Berkurang</v>
      </c>
    </row>
    <row r="331" spans="1:16" hidden="1">
      <c r="A331" s="7">
        <v>329</v>
      </c>
      <c r="B331" t="s">
        <v>13002</v>
      </c>
      <c r="C331" t="s">
        <v>13003</v>
      </c>
      <c r="D331" t="s">
        <v>267</v>
      </c>
      <c r="E331" t="s">
        <v>9301</v>
      </c>
      <c r="F331" t="s">
        <v>12201</v>
      </c>
      <c r="G331">
        <v>33</v>
      </c>
      <c r="H331">
        <v>3310</v>
      </c>
      <c r="I331">
        <v>0</v>
      </c>
      <c r="J331">
        <v>31</v>
      </c>
      <c r="K331" s="367" t="str">
        <f>VLOOKUP(G331,'01_MASTER_KODE_WILAYAH'!H$1437:I$1470,2,FALSE)</f>
        <v>JAWA TENGAH</v>
      </c>
      <c r="L331" s="368" t="str">
        <f>VLOOKUP(H331,'01_MASTER_KODE_WILAYAH'!D$5:F$1353,3,FALSE)</f>
        <v>KLATEN</v>
      </c>
      <c r="M331" s="428" t="str">
        <f t="shared" si="21"/>
        <v>Pemerintah</v>
      </c>
      <c r="N331" s="312">
        <f>COUNTIF(A1_Individu_Data_Keadaan_SDMK!A$4:A$149931,B331)</f>
        <v>0</v>
      </c>
      <c r="O331" s="312">
        <f t="shared" si="22"/>
        <v>0</v>
      </c>
      <c r="P331" s="421" t="str">
        <f t="shared" si="23"/>
        <v>Berkurang</v>
      </c>
    </row>
    <row r="332" spans="1:16" hidden="1">
      <c r="A332" s="7">
        <v>330</v>
      </c>
      <c r="B332" t="s">
        <v>13004</v>
      </c>
      <c r="C332" t="s">
        <v>13005</v>
      </c>
      <c r="D332" t="s">
        <v>267</v>
      </c>
      <c r="E332" t="s">
        <v>9301</v>
      </c>
      <c r="F332" t="s">
        <v>12201</v>
      </c>
      <c r="G332">
        <v>33</v>
      </c>
      <c r="H332">
        <v>3310</v>
      </c>
      <c r="I332">
        <v>0</v>
      </c>
      <c r="J332">
        <v>38</v>
      </c>
      <c r="K332" s="367" t="str">
        <f>VLOOKUP(G332,'01_MASTER_KODE_WILAYAH'!H$1437:I$1470,2,FALSE)</f>
        <v>JAWA TENGAH</v>
      </c>
      <c r="L332" s="368" t="str">
        <f>VLOOKUP(H332,'01_MASTER_KODE_WILAYAH'!D$5:F$1353,3,FALSE)</f>
        <v>KLATEN</v>
      </c>
      <c r="M332" s="428" t="str">
        <f t="shared" si="21"/>
        <v>Pemerintah</v>
      </c>
      <c r="N332" s="312">
        <f>COUNTIF(A1_Individu_Data_Keadaan_SDMK!A$4:A$149931,B332)</f>
        <v>0</v>
      </c>
      <c r="O332" s="312">
        <f t="shared" si="22"/>
        <v>0</v>
      </c>
      <c r="P332" s="421" t="str">
        <f t="shared" si="23"/>
        <v>Berkurang</v>
      </c>
    </row>
    <row r="333" spans="1:16" hidden="1">
      <c r="A333" s="7">
        <v>331</v>
      </c>
      <c r="B333" t="s">
        <v>13006</v>
      </c>
      <c r="C333" t="s">
        <v>13007</v>
      </c>
      <c r="D333" t="s">
        <v>267</v>
      </c>
      <c r="E333" t="s">
        <v>9301</v>
      </c>
      <c r="F333" t="s">
        <v>12201</v>
      </c>
      <c r="G333">
        <v>33</v>
      </c>
      <c r="H333">
        <v>3310</v>
      </c>
      <c r="I333">
        <v>0</v>
      </c>
      <c r="J333">
        <v>39</v>
      </c>
      <c r="K333" s="367" t="str">
        <f>VLOOKUP(G333,'01_MASTER_KODE_WILAYAH'!H$1437:I$1470,2,FALSE)</f>
        <v>JAWA TENGAH</v>
      </c>
      <c r="L333" s="368" t="str">
        <f>VLOOKUP(H333,'01_MASTER_KODE_WILAYAH'!D$5:F$1353,3,FALSE)</f>
        <v>KLATEN</v>
      </c>
      <c r="M333" s="428" t="str">
        <f t="shared" si="21"/>
        <v>Pemerintah</v>
      </c>
      <c r="N333" s="312">
        <f>COUNTIF(A1_Individu_Data_Keadaan_SDMK!A$4:A$149931,B333)</f>
        <v>0</v>
      </c>
      <c r="O333" s="312">
        <f t="shared" si="22"/>
        <v>0</v>
      </c>
      <c r="P333" s="421" t="str">
        <f t="shared" si="23"/>
        <v>Berkurang</v>
      </c>
    </row>
    <row r="334" spans="1:16" hidden="1">
      <c r="A334" s="7">
        <v>332</v>
      </c>
      <c r="B334" t="s">
        <v>13008</v>
      </c>
      <c r="C334" t="s">
        <v>13009</v>
      </c>
      <c r="D334" t="s">
        <v>267</v>
      </c>
      <c r="E334" t="s">
        <v>9301</v>
      </c>
      <c r="F334" t="s">
        <v>12201</v>
      </c>
      <c r="G334">
        <v>33</v>
      </c>
      <c r="H334">
        <v>3310</v>
      </c>
      <c r="I334">
        <v>0</v>
      </c>
      <c r="J334">
        <v>36</v>
      </c>
      <c r="K334" s="367" t="str">
        <f>VLOOKUP(G334,'01_MASTER_KODE_WILAYAH'!H$1437:I$1470,2,FALSE)</f>
        <v>JAWA TENGAH</v>
      </c>
      <c r="L334" s="368" t="str">
        <f>VLOOKUP(H334,'01_MASTER_KODE_WILAYAH'!D$5:F$1353,3,FALSE)</f>
        <v>KLATEN</v>
      </c>
      <c r="M334" s="428" t="str">
        <f t="shared" si="21"/>
        <v>Pemerintah</v>
      </c>
      <c r="N334" s="312">
        <f>COUNTIF(A1_Individu_Data_Keadaan_SDMK!A$4:A$149931,B334)</f>
        <v>0</v>
      </c>
      <c r="O334" s="312">
        <f t="shared" si="22"/>
        <v>0</v>
      </c>
      <c r="P334" s="421" t="str">
        <f t="shared" si="23"/>
        <v>Berkurang</v>
      </c>
    </row>
    <row r="335" spans="1:16" hidden="1">
      <c r="A335" s="7">
        <v>333</v>
      </c>
      <c r="B335" t="s">
        <v>13010</v>
      </c>
      <c r="C335" t="s">
        <v>13011</v>
      </c>
      <c r="D335" t="s">
        <v>267</v>
      </c>
      <c r="E335" t="s">
        <v>9302</v>
      </c>
      <c r="F335" t="s">
        <v>12201</v>
      </c>
      <c r="G335">
        <v>33</v>
      </c>
      <c r="H335">
        <v>3310</v>
      </c>
      <c r="I335">
        <v>0</v>
      </c>
      <c r="J335">
        <v>51</v>
      </c>
      <c r="K335" s="367" t="str">
        <f>VLOOKUP(G335,'01_MASTER_KODE_WILAYAH'!H$1437:I$1470,2,FALSE)</f>
        <v>JAWA TENGAH</v>
      </c>
      <c r="L335" s="368" t="str">
        <f>VLOOKUP(H335,'01_MASTER_KODE_WILAYAH'!D$5:F$1353,3,FALSE)</f>
        <v>KLATEN</v>
      </c>
      <c r="M335" s="428" t="str">
        <f t="shared" si="21"/>
        <v>Pemerintah</v>
      </c>
      <c r="N335" s="312">
        <f>COUNTIF(A1_Individu_Data_Keadaan_SDMK!A$4:A$149931,B335)</f>
        <v>0</v>
      </c>
      <c r="O335" s="312">
        <f t="shared" si="22"/>
        <v>0</v>
      </c>
      <c r="P335" s="421" t="str">
        <f t="shared" si="23"/>
        <v>Berkurang</v>
      </c>
    </row>
    <row r="336" spans="1:16" hidden="1">
      <c r="A336" s="7">
        <v>334</v>
      </c>
      <c r="B336" t="s">
        <v>13012</v>
      </c>
      <c r="C336" t="s">
        <v>13013</v>
      </c>
      <c r="D336" t="s">
        <v>267</v>
      </c>
      <c r="E336" t="s">
        <v>9302</v>
      </c>
      <c r="F336" t="s">
        <v>12201</v>
      </c>
      <c r="G336">
        <v>33</v>
      </c>
      <c r="H336">
        <v>3310</v>
      </c>
      <c r="I336">
        <v>0</v>
      </c>
      <c r="J336">
        <v>49</v>
      </c>
      <c r="K336" s="367" t="str">
        <f>VLOOKUP(G336,'01_MASTER_KODE_WILAYAH'!H$1437:I$1470,2,FALSE)</f>
        <v>JAWA TENGAH</v>
      </c>
      <c r="L336" s="368" t="str">
        <f>VLOOKUP(H336,'01_MASTER_KODE_WILAYAH'!D$5:F$1353,3,FALSE)</f>
        <v>KLATEN</v>
      </c>
      <c r="M336" s="428" t="str">
        <f t="shared" si="21"/>
        <v>Pemerintah</v>
      </c>
      <c r="N336" s="312">
        <f>COUNTIF(A1_Individu_Data_Keadaan_SDMK!A$4:A$149931,B336)</f>
        <v>0</v>
      </c>
      <c r="O336" s="312">
        <f t="shared" si="22"/>
        <v>0</v>
      </c>
      <c r="P336" s="421" t="str">
        <f t="shared" si="23"/>
        <v>Berkurang</v>
      </c>
    </row>
    <row r="337" spans="1:16" hidden="1">
      <c r="A337" s="7">
        <v>335</v>
      </c>
      <c r="B337" t="s">
        <v>13014</v>
      </c>
      <c r="C337" t="s">
        <v>13015</v>
      </c>
      <c r="D337" t="s">
        <v>267</v>
      </c>
      <c r="E337" t="s">
        <v>9302</v>
      </c>
      <c r="F337" t="s">
        <v>12201</v>
      </c>
      <c r="G337">
        <v>33</v>
      </c>
      <c r="H337">
        <v>3310</v>
      </c>
      <c r="I337">
        <v>0</v>
      </c>
      <c r="J337">
        <v>50</v>
      </c>
      <c r="K337" s="367" t="str">
        <f>VLOOKUP(G337,'01_MASTER_KODE_WILAYAH'!H$1437:I$1470,2,FALSE)</f>
        <v>JAWA TENGAH</v>
      </c>
      <c r="L337" s="368" t="str">
        <f>VLOOKUP(H337,'01_MASTER_KODE_WILAYAH'!D$5:F$1353,3,FALSE)</f>
        <v>KLATEN</v>
      </c>
      <c r="M337" s="428" t="str">
        <f t="shared" si="21"/>
        <v>Pemerintah</v>
      </c>
      <c r="N337" s="312">
        <f>COUNTIF(A1_Individu_Data_Keadaan_SDMK!A$4:A$149931,B337)</f>
        <v>0</v>
      </c>
      <c r="O337" s="312">
        <f t="shared" si="22"/>
        <v>0</v>
      </c>
      <c r="P337" s="421" t="str">
        <f t="shared" si="23"/>
        <v>Berkurang</v>
      </c>
    </row>
    <row r="338" spans="1:16" hidden="1">
      <c r="A338" s="7">
        <v>336</v>
      </c>
      <c r="B338" t="s">
        <v>13016</v>
      </c>
      <c r="C338" t="s">
        <v>13017</v>
      </c>
      <c r="D338" t="s">
        <v>267</v>
      </c>
      <c r="E338" t="s">
        <v>9302</v>
      </c>
      <c r="F338" t="s">
        <v>12201</v>
      </c>
      <c r="G338">
        <v>33</v>
      </c>
      <c r="H338">
        <v>3310</v>
      </c>
      <c r="I338">
        <v>0</v>
      </c>
      <c r="J338">
        <v>28</v>
      </c>
      <c r="K338" s="367" t="str">
        <f>VLOOKUP(G338,'01_MASTER_KODE_WILAYAH'!H$1437:I$1470,2,FALSE)</f>
        <v>JAWA TENGAH</v>
      </c>
      <c r="L338" s="368" t="str">
        <f>VLOOKUP(H338,'01_MASTER_KODE_WILAYAH'!D$5:F$1353,3,FALSE)</f>
        <v>KLATEN</v>
      </c>
      <c r="M338" s="428" t="str">
        <f t="shared" si="21"/>
        <v>Pemerintah</v>
      </c>
      <c r="N338" s="312">
        <f>COUNTIF(A1_Individu_Data_Keadaan_SDMK!A$4:A$149931,B338)</f>
        <v>0</v>
      </c>
      <c r="O338" s="312">
        <f t="shared" si="22"/>
        <v>0</v>
      </c>
      <c r="P338" s="421" t="str">
        <f t="shared" si="23"/>
        <v>Berkurang</v>
      </c>
    </row>
    <row r="339" spans="1:16" hidden="1">
      <c r="A339" s="7">
        <v>337</v>
      </c>
      <c r="B339" t="s">
        <v>13018</v>
      </c>
      <c r="C339" t="s">
        <v>13019</v>
      </c>
      <c r="D339" t="s">
        <v>267</v>
      </c>
      <c r="E339" t="s">
        <v>9301</v>
      </c>
      <c r="F339" t="s">
        <v>12201</v>
      </c>
      <c r="G339">
        <v>33</v>
      </c>
      <c r="H339">
        <v>3310</v>
      </c>
      <c r="I339">
        <v>0</v>
      </c>
      <c r="J339">
        <v>28</v>
      </c>
      <c r="K339" s="367" t="str">
        <f>VLOOKUP(G339,'01_MASTER_KODE_WILAYAH'!H$1437:I$1470,2,FALSE)</f>
        <v>JAWA TENGAH</v>
      </c>
      <c r="L339" s="368" t="str">
        <f>VLOOKUP(H339,'01_MASTER_KODE_WILAYAH'!D$5:F$1353,3,FALSE)</f>
        <v>KLATEN</v>
      </c>
      <c r="M339" s="428" t="str">
        <f t="shared" si="21"/>
        <v>Pemerintah</v>
      </c>
      <c r="N339" s="312">
        <f>COUNTIF(A1_Individu_Data_Keadaan_SDMK!A$4:A$149931,B339)</f>
        <v>0</v>
      </c>
      <c r="O339" s="312">
        <f t="shared" si="22"/>
        <v>0</v>
      </c>
      <c r="P339" s="421" t="str">
        <f t="shared" si="23"/>
        <v>Berkurang</v>
      </c>
    </row>
    <row r="340" spans="1:16" hidden="1">
      <c r="A340" s="7">
        <v>338</v>
      </c>
      <c r="B340" t="s">
        <v>13020</v>
      </c>
      <c r="C340" t="s">
        <v>13021</v>
      </c>
      <c r="D340" t="s">
        <v>267</v>
      </c>
      <c r="E340" t="s">
        <v>9302</v>
      </c>
      <c r="F340" t="s">
        <v>12201</v>
      </c>
      <c r="G340">
        <v>33</v>
      </c>
      <c r="H340">
        <v>3310</v>
      </c>
      <c r="I340">
        <v>0</v>
      </c>
      <c r="J340">
        <v>60</v>
      </c>
      <c r="K340" s="367" t="str">
        <f>VLOOKUP(G340,'01_MASTER_KODE_WILAYAH'!H$1437:I$1470,2,FALSE)</f>
        <v>JAWA TENGAH</v>
      </c>
      <c r="L340" s="368" t="str">
        <f>VLOOKUP(H340,'01_MASTER_KODE_WILAYAH'!D$5:F$1353,3,FALSE)</f>
        <v>KLATEN</v>
      </c>
      <c r="M340" s="428" t="str">
        <f t="shared" si="21"/>
        <v>Pemerintah</v>
      </c>
      <c r="N340" s="312">
        <f>COUNTIF(A1_Individu_Data_Keadaan_SDMK!A$4:A$149931,B340)</f>
        <v>0</v>
      </c>
      <c r="O340" s="312">
        <f t="shared" si="22"/>
        <v>0</v>
      </c>
      <c r="P340" s="421" t="str">
        <f t="shared" si="23"/>
        <v>Berkurang</v>
      </c>
    </row>
    <row r="341" spans="1:16" hidden="1">
      <c r="A341" s="7">
        <v>339</v>
      </c>
      <c r="B341" t="s">
        <v>13022</v>
      </c>
      <c r="C341" t="s">
        <v>13023</v>
      </c>
      <c r="D341" t="s">
        <v>267</v>
      </c>
      <c r="E341" t="s">
        <v>9301</v>
      </c>
      <c r="F341" t="s">
        <v>12201</v>
      </c>
      <c r="G341">
        <v>33</v>
      </c>
      <c r="H341">
        <v>3310</v>
      </c>
      <c r="I341">
        <v>0</v>
      </c>
      <c r="J341">
        <v>40</v>
      </c>
      <c r="K341" s="367" t="str">
        <f>VLOOKUP(G341,'01_MASTER_KODE_WILAYAH'!H$1437:I$1470,2,FALSE)</f>
        <v>JAWA TENGAH</v>
      </c>
      <c r="L341" s="368" t="str">
        <f>VLOOKUP(H341,'01_MASTER_KODE_WILAYAH'!D$5:F$1353,3,FALSE)</f>
        <v>KLATEN</v>
      </c>
      <c r="M341" s="428" t="str">
        <f t="shared" si="21"/>
        <v>Pemerintah</v>
      </c>
      <c r="N341" s="312">
        <f>COUNTIF(A1_Individu_Data_Keadaan_SDMK!A$4:A$149931,B341)</f>
        <v>0</v>
      </c>
      <c r="O341" s="312">
        <f t="shared" si="22"/>
        <v>0</v>
      </c>
      <c r="P341" s="421" t="str">
        <f t="shared" si="23"/>
        <v>Berkurang</v>
      </c>
    </row>
    <row r="342" spans="1:16" hidden="1">
      <c r="A342" s="7">
        <v>340</v>
      </c>
      <c r="B342" t="s">
        <v>13024</v>
      </c>
      <c r="C342" t="s">
        <v>13025</v>
      </c>
      <c r="D342" t="s">
        <v>267</v>
      </c>
      <c r="E342" t="s">
        <v>9301</v>
      </c>
      <c r="F342" t="s">
        <v>12201</v>
      </c>
      <c r="G342">
        <v>33</v>
      </c>
      <c r="H342">
        <v>3310</v>
      </c>
      <c r="I342">
        <v>0</v>
      </c>
      <c r="J342">
        <v>51</v>
      </c>
      <c r="K342" s="367" t="str">
        <f>VLOOKUP(G342,'01_MASTER_KODE_WILAYAH'!H$1437:I$1470,2,FALSE)</f>
        <v>JAWA TENGAH</v>
      </c>
      <c r="L342" s="368" t="str">
        <f>VLOOKUP(H342,'01_MASTER_KODE_WILAYAH'!D$5:F$1353,3,FALSE)</f>
        <v>KLATEN</v>
      </c>
      <c r="M342" s="428" t="str">
        <f t="shared" si="21"/>
        <v>Pemerintah</v>
      </c>
      <c r="N342" s="312">
        <f>COUNTIF(A1_Individu_Data_Keadaan_SDMK!A$4:A$149931,B342)</f>
        <v>0</v>
      </c>
      <c r="O342" s="312">
        <f t="shared" si="22"/>
        <v>0</v>
      </c>
      <c r="P342" s="421" t="str">
        <f t="shared" si="23"/>
        <v>Berkurang</v>
      </c>
    </row>
    <row r="343" spans="1:16" hidden="1">
      <c r="A343" s="7">
        <v>341</v>
      </c>
      <c r="B343" t="s">
        <v>13026</v>
      </c>
      <c r="C343" t="s">
        <v>13027</v>
      </c>
      <c r="D343" t="s">
        <v>267</v>
      </c>
      <c r="E343" t="s">
        <v>9302</v>
      </c>
      <c r="F343" t="s">
        <v>12201</v>
      </c>
      <c r="G343">
        <v>33</v>
      </c>
      <c r="H343">
        <v>3310</v>
      </c>
      <c r="I343">
        <v>0</v>
      </c>
      <c r="J343">
        <v>33</v>
      </c>
      <c r="K343" s="367" t="str">
        <f>VLOOKUP(G343,'01_MASTER_KODE_WILAYAH'!H$1437:I$1470,2,FALSE)</f>
        <v>JAWA TENGAH</v>
      </c>
      <c r="L343" s="368" t="str">
        <f>VLOOKUP(H343,'01_MASTER_KODE_WILAYAH'!D$5:F$1353,3,FALSE)</f>
        <v>KLATEN</v>
      </c>
      <c r="M343" s="428" t="str">
        <f t="shared" si="21"/>
        <v>Pemerintah</v>
      </c>
      <c r="N343" s="312">
        <f>COUNTIF(A1_Individu_Data_Keadaan_SDMK!A$4:A$149931,B343)</f>
        <v>0</v>
      </c>
      <c r="O343" s="312">
        <f t="shared" si="22"/>
        <v>0</v>
      </c>
      <c r="P343" s="421" t="str">
        <f t="shared" si="23"/>
        <v>Berkurang</v>
      </c>
    </row>
    <row r="344" spans="1:16" hidden="1">
      <c r="A344" s="7">
        <v>342</v>
      </c>
      <c r="B344" t="s">
        <v>13028</v>
      </c>
      <c r="C344" t="s">
        <v>13029</v>
      </c>
      <c r="D344" t="s">
        <v>267</v>
      </c>
      <c r="E344" t="s">
        <v>9301</v>
      </c>
      <c r="F344" t="s">
        <v>12201</v>
      </c>
      <c r="G344">
        <v>33</v>
      </c>
      <c r="H344">
        <v>3310</v>
      </c>
      <c r="I344">
        <v>0</v>
      </c>
      <c r="J344">
        <v>34</v>
      </c>
      <c r="K344" s="367" t="str">
        <f>VLOOKUP(G344,'01_MASTER_KODE_WILAYAH'!H$1437:I$1470,2,FALSE)</f>
        <v>JAWA TENGAH</v>
      </c>
      <c r="L344" s="368" t="str">
        <f>VLOOKUP(H344,'01_MASTER_KODE_WILAYAH'!D$5:F$1353,3,FALSE)</f>
        <v>KLATEN</v>
      </c>
      <c r="M344" s="428" t="str">
        <f t="shared" si="21"/>
        <v>Pemerintah</v>
      </c>
      <c r="N344" s="312">
        <f>COUNTIF(A1_Individu_Data_Keadaan_SDMK!A$4:A$149931,B344)</f>
        <v>0</v>
      </c>
      <c r="O344" s="312">
        <f t="shared" si="22"/>
        <v>0</v>
      </c>
      <c r="P344" s="421" t="str">
        <f t="shared" si="23"/>
        <v>Berkurang</v>
      </c>
    </row>
    <row r="345" spans="1:16" hidden="1">
      <c r="A345" s="7">
        <v>343</v>
      </c>
      <c r="B345" t="s">
        <v>13030</v>
      </c>
      <c r="C345" t="s">
        <v>13031</v>
      </c>
      <c r="D345" t="s">
        <v>267</v>
      </c>
      <c r="E345" t="s">
        <v>9302</v>
      </c>
      <c r="F345" t="s">
        <v>12201</v>
      </c>
      <c r="G345">
        <v>33</v>
      </c>
      <c r="H345">
        <v>3310</v>
      </c>
      <c r="I345">
        <v>0</v>
      </c>
      <c r="J345">
        <v>44</v>
      </c>
      <c r="K345" s="367" t="str">
        <f>VLOOKUP(G345,'01_MASTER_KODE_WILAYAH'!H$1437:I$1470,2,FALSE)</f>
        <v>JAWA TENGAH</v>
      </c>
      <c r="L345" s="368" t="str">
        <f>VLOOKUP(H345,'01_MASTER_KODE_WILAYAH'!D$5:F$1353,3,FALSE)</f>
        <v>KLATEN</v>
      </c>
      <c r="M345" s="428" t="str">
        <f t="shared" si="21"/>
        <v>Pemerintah</v>
      </c>
      <c r="N345" s="312">
        <f>COUNTIF(A1_Individu_Data_Keadaan_SDMK!A$4:A$149931,B345)</f>
        <v>0</v>
      </c>
      <c r="O345" s="312">
        <f t="shared" si="22"/>
        <v>0</v>
      </c>
      <c r="P345" s="421" t="str">
        <f t="shared" si="23"/>
        <v>Berkurang</v>
      </c>
    </row>
    <row r="346" spans="1:16" hidden="1">
      <c r="A346" s="7">
        <v>344</v>
      </c>
      <c r="B346" t="s">
        <v>13032</v>
      </c>
      <c r="C346" t="s">
        <v>13033</v>
      </c>
      <c r="D346" t="s">
        <v>267</v>
      </c>
      <c r="E346" t="s">
        <v>9301</v>
      </c>
      <c r="F346" t="s">
        <v>12201</v>
      </c>
      <c r="G346">
        <v>33</v>
      </c>
      <c r="H346">
        <v>3310</v>
      </c>
      <c r="I346">
        <v>0</v>
      </c>
      <c r="J346">
        <v>33</v>
      </c>
      <c r="K346" s="367" t="str">
        <f>VLOOKUP(G346,'01_MASTER_KODE_WILAYAH'!H$1437:I$1470,2,FALSE)</f>
        <v>JAWA TENGAH</v>
      </c>
      <c r="L346" s="368" t="str">
        <f>VLOOKUP(H346,'01_MASTER_KODE_WILAYAH'!D$5:F$1353,3,FALSE)</f>
        <v>KLATEN</v>
      </c>
      <c r="M346" s="428" t="str">
        <f t="shared" si="21"/>
        <v>Pemerintah</v>
      </c>
      <c r="N346" s="312">
        <f>COUNTIF(A1_Individu_Data_Keadaan_SDMK!A$4:A$149931,B346)</f>
        <v>0</v>
      </c>
      <c r="O346" s="312">
        <f t="shared" si="22"/>
        <v>0</v>
      </c>
      <c r="P346" s="421" t="str">
        <f t="shared" si="23"/>
        <v>Berkurang</v>
      </c>
    </row>
    <row r="347" spans="1:16" hidden="1">
      <c r="A347" s="7">
        <v>345</v>
      </c>
      <c r="B347" t="s">
        <v>13034</v>
      </c>
      <c r="C347" t="s">
        <v>13035</v>
      </c>
      <c r="D347" t="s">
        <v>267</v>
      </c>
      <c r="E347" t="s">
        <v>9302</v>
      </c>
      <c r="F347" t="s">
        <v>12201</v>
      </c>
      <c r="G347">
        <v>33</v>
      </c>
      <c r="H347">
        <v>3310</v>
      </c>
      <c r="I347">
        <v>0</v>
      </c>
      <c r="J347">
        <v>48</v>
      </c>
      <c r="K347" s="367" t="str">
        <f>VLOOKUP(G347,'01_MASTER_KODE_WILAYAH'!H$1437:I$1470,2,FALSE)</f>
        <v>JAWA TENGAH</v>
      </c>
      <c r="L347" s="368" t="str">
        <f>VLOOKUP(H347,'01_MASTER_KODE_WILAYAH'!D$5:F$1353,3,FALSE)</f>
        <v>KLATEN</v>
      </c>
      <c r="M347" s="428" t="str">
        <f t="shared" si="21"/>
        <v>Pemerintah</v>
      </c>
      <c r="N347" s="312">
        <f>COUNTIF(A1_Individu_Data_Keadaan_SDMK!A$4:A$149931,B347)</f>
        <v>0</v>
      </c>
      <c r="O347" s="312">
        <f t="shared" si="22"/>
        <v>0</v>
      </c>
      <c r="P347" s="421" t="str">
        <f t="shared" si="23"/>
        <v>Berkurang</v>
      </c>
    </row>
    <row r="348" spans="1:16" hidden="1">
      <c r="A348" s="7">
        <v>346</v>
      </c>
      <c r="B348" t="s">
        <v>13036</v>
      </c>
      <c r="C348" t="s">
        <v>13037</v>
      </c>
      <c r="D348" t="s">
        <v>267</v>
      </c>
      <c r="E348" t="s">
        <v>9301</v>
      </c>
      <c r="F348" t="s">
        <v>12201</v>
      </c>
      <c r="G348">
        <v>33</v>
      </c>
      <c r="H348">
        <v>3310</v>
      </c>
      <c r="I348">
        <v>0</v>
      </c>
      <c r="J348">
        <v>36</v>
      </c>
      <c r="K348" s="367" t="str">
        <f>VLOOKUP(G348,'01_MASTER_KODE_WILAYAH'!H$1437:I$1470,2,FALSE)</f>
        <v>JAWA TENGAH</v>
      </c>
      <c r="L348" s="368" t="str">
        <f>VLOOKUP(H348,'01_MASTER_KODE_WILAYAH'!D$5:F$1353,3,FALSE)</f>
        <v>KLATEN</v>
      </c>
      <c r="M348" s="428" t="str">
        <f t="shared" si="21"/>
        <v>Pemerintah</v>
      </c>
      <c r="N348" s="312">
        <f>COUNTIF(A1_Individu_Data_Keadaan_SDMK!A$4:A$149931,B348)</f>
        <v>0</v>
      </c>
      <c r="O348" s="312">
        <f t="shared" si="22"/>
        <v>0</v>
      </c>
      <c r="P348" s="421" t="str">
        <f t="shared" si="23"/>
        <v>Berkurang</v>
      </c>
    </row>
    <row r="349" spans="1:16" hidden="1">
      <c r="A349" s="7">
        <v>347</v>
      </c>
      <c r="B349" t="s">
        <v>13038</v>
      </c>
      <c r="C349" t="s">
        <v>13039</v>
      </c>
      <c r="D349" t="s">
        <v>267</v>
      </c>
      <c r="E349" t="s">
        <v>9301</v>
      </c>
      <c r="F349" t="s">
        <v>12201</v>
      </c>
      <c r="G349">
        <v>33</v>
      </c>
      <c r="H349">
        <v>3310</v>
      </c>
      <c r="I349">
        <v>0</v>
      </c>
      <c r="J349">
        <v>35</v>
      </c>
      <c r="K349" s="367" t="str">
        <f>VLOOKUP(G349,'01_MASTER_KODE_WILAYAH'!H$1437:I$1470,2,FALSE)</f>
        <v>JAWA TENGAH</v>
      </c>
      <c r="L349" s="368" t="str">
        <f>VLOOKUP(H349,'01_MASTER_KODE_WILAYAH'!D$5:F$1353,3,FALSE)</f>
        <v>KLATEN</v>
      </c>
      <c r="M349" s="428" t="str">
        <f t="shared" si="21"/>
        <v>Pemerintah</v>
      </c>
      <c r="N349" s="312">
        <f>COUNTIF(A1_Individu_Data_Keadaan_SDMK!A$4:A$149931,B349)</f>
        <v>0</v>
      </c>
      <c r="O349" s="312">
        <f t="shared" si="22"/>
        <v>0</v>
      </c>
      <c r="P349" s="421" t="str">
        <f t="shared" si="23"/>
        <v>Berkurang</v>
      </c>
    </row>
    <row r="350" spans="1:16" hidden="1">
      <c r="A350" s="7">
        <v>348</v>
      </c>
      <c r="B350" t="s">
        <v>13040</v>
      </c>
      <c r="C350" t="s">
        <v>13041</v>
      </c>
      <c r="D350" t="s">
        <v>267</v>
      </c>
      <c r="E350" t="s">
        <v>9301</v>
      </c>
      <c r="F350" t="s">
        <v>12201</v>
      </c>
      <c r="G350">
        <v>33</v>
      </c>
      <c r="H350">
        <v>3310</v>
      </c>
      <c r="I350">
        <v>0</v>
      </c>
      <c r="J350">
        <v>27</v>
      </c>
      <c r="K350" s="367" t="str">
        <f>VLOOKUP(G350,'01_MASTER_KODE_WILAYAH'!H$1437:I$1470,2,FALSE)</f>
        <v>JAWA TENGAH</v>
      </c>
      <c r="L350" s="368" t="str">
        <f>VLOOKUP(H350,'01_MASTER_KODE_WILAYAH'!D$5:F$1353,3,FALSE)</f>
        <v>KLATEN</v>
      </c>
      <c r="M350" s="428" t="str">
        <f t="shared" si="21"/>
        <v>Pemerintah</v>
      </c>
      <c r="N350" s="312">
        <f>COUNTIF(A1_Individu_Data_Keadaan_SDMK!A$4:A$149931,B350)</f>
        <v>0</v>
      </c>
      <c r="O350" s="312">
        <f t="shared" si="22"/>
        <v>0</v>
      </c>
      <c r="P350" s="421" t="str">
        <f t="shared" si="23"/>
        <v>Berkurang</v>
      </c>
    </row>
    <row r="351" spans="1:16" hidden="1">
      <c r="A351" s="7">
        <v>349</v>
      </c>
      <c r="B351" t="s">
        <v>13042</v>
      </c>
      <c r="C351" t="s">
        <v>13043</v>
      </c>
      <c r="D351" t="s">
        <v>267</v>
      </c>
      <c r="E351" t="s">
        <v>9302</v>
      </c>
      <c r="F351" t="s">
        <v>12201</v>
      </c>
      <c r="G351">
        <v>33</v>
      </c>
      <c r="H351">
        <v>3311</v>
      </c>
      <c r="I351">
        <v>0</v>
      </c>
      <c r="J351">
        <v>83</v>
      </c>
      <c r="K351" s="367" t="str">
        <f>VLOOKUP(G351,'01_MASTER_KODE_WILAYAH'!H$1437:I$1470,2,FALSE)</f>
        <v>JAWA TENGAH</v>
      </c>
      <c r="L351" s="368" t="str">
        <f>VLOOKUP(H351,'01_MASTER_KODE_WILAYAH'!D$5:F$1353,3,FALSE)</f>
        <v>SUKOHARJO</v>
      </c>
      <c r="M351" s="428" t="str">
        <f t="shared" si="21"/>
        <v>Pemerintah</v>
      </c>
      <c r="N351" s="312">
        <f>COUNTIF(A1_Individu_Data_Keadaan_SDMK!A$4:A$149931,B351)</f>
        <v>0</v>
      </c>
      <c r="O351" s="312">
        <f t="shared" si="22"/>
        <v>0</v>
      </c>
      <c r="P351" s="421" t="str">
        <f t="shared" si="23"/>
        <v>Berkurang</v>
      </c>
    </row>
    <row r="352" spans="1:16" hidden="1">
      <c r="A352" s="7">
        <v>350</v>
      </c>
      <c r="B352" t="s">
        <v>13044</v>
      </c>
      <c r="C352" t="s">
        <v>13045</v>
      </c>
      <c r="D352" t="s">
        <v>267</v>
      </c>
      <c r="E352" t="s">
        <v>9302</v>
      </c>
      <c r="F352" t="s">
        <v>12201</v>
      </c>
      <c r="G352">
        <v>33</v>
      </c>
      <c r="H352">
        <v>3311</v>
      </c>
      <c r="I352">
        <v>0</v>
      </c>
      <c r="J352">
        <v>61</v>
      </c>
      <c r="K352" s="367" t="str">
        <f>VLOOKUP(G352,'01_MASTER_KODE_WILAYAH'!H$1437:I$1470,2,FALSE)</f>
        <v>JAWA TENGAH</v>
      </c>
      <c r="L352" s="368" t="str">
        <f>VLOOKUP(H352,'01_MASTER_KODE_WILAYAH'!D$5:F$1353,3,FALSE)</f>
        <v>SUKOHARJO</v>
      </c>
      <c r="M352" s="428" t="str">
        <f t="shared" si="21"/>
        <v>Pemerintah</v>
      </c>
      <c r="N352" s="312">
        <f>COUNTIF(A1_Individu_Data_Keadaan_SDMK!A$4:A$149931,B352)</f>
        <v>0</v>
      </c>
      <c r="O352" s="312">
        <f t="shared" si="22"/>
        <v>0</v>
      </c>
      <c r="P352" s="421" t="str">
        <f t="shared" si="23"/>
        <v>Berkurang</v>
      </c>
    </row>
    <row r="353" spans="1:16" hidden="1">
      <c r="A353" s="7">
        <v>351</v>
      </c>
      <c r="B353" t="s">
        <v>13046</v>
      </c>
      <c r="C353" t="s">
        <v>13047</v>
      </c>
      <c r="D353" t="s">
        <v>267</v>
      </c>
      <c r="E353" t="s">
        <v>9302</v>
      </c>
      <c r="F353" t="s">
        <v>12201</v>
      </c>
      <c r="G353">
        <v>33</v>
      </c>
      <c r="H353">
        <v>3311</v>
      </c>
      <c r="I353">
        <v>0</v>
      </c>
      <c r="J353">
        <v>71</v>
      </c>
      <c r="K353" s="367" t="str">
        <f>VLOOKUP(G353,'01_MASTER_KODE_WILAYAH'!H$1437:I$1470,2,FALSE)</f>
        <v>JAWA TENGAH</v>
      </c>
      <c r="L353" s="368" t="str">
        <f>VLOOKUP(H353,'01_MASTER_KODE_WILAYAH'!D$5:F$1353,3,FALSE)</f>
        <v>SUKOHARJO</v>
      </c>
      <c r="M353" s="428" t="str">
        <f t="shared" si="21"/>
        <v>Pemerintah</v>
      </c>
      <c r="N353" s="312">
        <f>COUNTIF(A1_Individu_Data_Keadaan_SDMK!A$4:A$149931,B353)</f>
        <v>0</v>
      </c>
      <c r="O353" s="312">
        <f t="shared" si="22"/>
        <v>0</v>
      </c>
      <c r="P353" s="421" t="str">
        <f t="shared" si="23"/>
        <v>Berkurang</v>
      </c>
    </row>
    <row r="354" spans="1:16" hidden="1">
      <c r="A354" s="7">
        <v>352</v>
      </c>
      <c r="B354" t="s">
        <v>13048</v>
      </c>
      <c r="C354" t="s">
        <v>11899</v>
      </c>
      <c r="D354" t="s">
        <v>267</v>
      </c>
      <c r="E354" t="s">
        <v>9301</v>
      </c>
      <c r="F354" t="s">
        <v>12201</v>
      </c>
      <c r="G354">
        <v>33</v>
      </c>
      <c r="H354">
        <v>3311</v>
      </c>
      <c r="I354">
        <v>0</v>
      </c>
      <c r="J354">
        <v>80</v>
      </c>
      <c r="K354" s="367" t="str">
        <f>VLOOKUP(G354,'01_MASTER_KODE_WILAYAH'!H$1437:I$1470,2,FALSE)</f>
        <v>JAWA TENGAH</v>
      </c>
      <c r="L354" s="368" t="str">
        <f>VLOOKUP(H354,'01_MASTER_KODE_WILAYAH'!D$5:F$1353,3,FALSE)</f>
        <v>SUKOHARJO</v>
      </c>
      <c r="M354" s="428" t="str">
        <f t="shared" si="21"/>
        <v>Pemerintah</v>
      </c>
      <c r="N354" s="312">
        <f>COUNTIF(A1_Individu_Data_Keadaan_SDMK!A$4:A$149931,B354)</f>
        <v>0</v>
      </c>
      <c r="O354" s="312">
        <f t="shared" si="22"/>
        <v>0</v>
      </c>
      <c r="P354" s="421" t="str">
        <f t="shared" si="23"/>
        <v>Berkurang</v>
      </c>
    </row>
    <row r="355" spans="1:16" hidden="1">
      <c r="A355" s="7">
        <v>353</v>
      </c>
      <c r="B355" t="s">
        <v>13049</v>
      </c>
      <c r="C355" t="s">
        <v>13050</v>
      </c>
      <c r="D355" t="s">
        <v>267</v>
      </c>
      <c r="E355" t="s">
        <v>9302</v>
      </c>
      <c r="F355" t="s">
        <v>12201</v>
      </c>
      <c r="G355">
        <v>33</v>
      </c>
      <c r="H355">
        <v>3311</v>
      </c>
      <c r="I355">
        <v>0</v>
      </c>
      <c r="J355">
        <v>80</v>
      </c>
      <c r="K355" s="367" t="str">
        <f>VLOOKUP(G355,'01_MASTER_KODE_WILAYAH'!H$1437:I$1470,2,FALSE)</f>
        <v>JAWA TENGAH</v>
      </c>
      <c r="L355" s="368" t="str">
        <f>VLOOKUP(H355,'01_MASTER_KODE_WILAYAH'!D$5:F$1353,3,FALSE)</f>
        <v>SUKOHARJO</v>
      </c>
      <c r="M355" s="428" t="str">
        <f t="shared" si="21"/>
        <v>Pemerintah</v>
      </c>
      <c r="N355" s="312">
        <f>COUNTIF(A1_Individu_Data_Keadaan_SDMK!A$4:A$149931,B355)</f>
        <v>0</v>
      </c>
      <c r="O355" s="312">
        <f t="shared" si="22"/>
        <v>0</v>
      </c>
      <c r="P355" s="421" t="str">
        <f t="shared" si="23"/>
        <v>Berkurang</v>
      </c>
    </row>
    <row r="356" spans="1:16" hidden="1">
      <c r="A356" s="7">
        <v>354</v>
      </c>
      <c r="B356" t="s">
        <v>13051</v>
      </c>
      <c r="C356" t="s">
        <v>13052</v>
      </c>
      <c r="D356" t="s">
        <v>267</v>
      </c>
      <c r="E356" t="s">
        <v>9301</v>
      </c>
      <c r="F356" t="s">
        <v>12201</v>
      </c>
      <c r="G356">
        <v>33</v>
      </c>
      <c r="H356">
        <v>3311</v>
      </c>
      <c r="I356">
        <v>0</v>
      </c>
      <c r="J356">
        <v>60</v>
      </c>
      <c r="K356" s="367" t="str">
        <f>VLOOKUP(G356,'01_MASTER_KODE_WILAYAH'!H$1437:I$1470,2,FALSE)</f>
        <v>JAWA TENGAH</v>
      </c>
      <c r="L356" s="368" t="str">
        <f>VLOOKUP(H356,'01_MASTER_KODE_WILAYAH'!D$5:F$1353,3,FALSE)</f>
        <v>SUKOHARJO</v>
      </c>
      <c r="M356" s="428" t="str">
        <f t="shared" si="21"/>
        <v>Pemerintah</v>
      </c>
      <c r="N356" s="312">
        <f>COUNTIF(A1_Individu_Data_Keadaan_SDMK!A$4:A$149931,B356)</f>
        <v>0</v>
      </c>
      <c r="O356" s="312">
        <f t="shared" si="22"/>
        <v>0</v>
      </c>
      <c r="P356" s="421" t="str">
        <f t="shared" si="23"/>
        <v>Berkurang</v>
      </c>
    </row>
    <row r="357" spans="1:16" hidden="1">
      <c r="A357" s="7">
        <v>355</v>
      </c>
      <c r="B357" t="s">
        <v>13053</v>
      </c>
      <c r="C357" t="s">
        <v>13054</v>
      </c>
      <c r="D357" t="s">
        <v>267</v>
      </c>
      <c r="E357" t="s">
        <v>9302</v>
      </c>
      <c r="F357" t="s">
        <v>12201</v>
      </c>
      <c r="G357">
        <v>33</v>
      </c>
      <c r="H357">
        <v>3311</v>
      </c>
      <c r="I357">
        <v>0</v>
      </c>
      <c r="J357">
        <v>81</v>
      </c>
      <c r="K357" s="367" t="str">
        <f>VLOOKUP(G357,'01_MASTER_KODE_WILAYAH'!H$1437:I$1470,2,FALSE)</f>
        <v>JAWA TENGAH</v>
      </c>
      <c r="L357" s="368" t="str">
        <f>VLOOKUP(H357,'01_MASTER_KODE_WILAYAH'!D$5:F$1353,3,FALSE)</f>
        <v>SUKOHARJO</v>
      </c>
      <c r="M357" s="428" t="str">
        <f t="shared" si="21"/>
        <v>Pemerintah</v>
      </c>
      <c r="N357" s="312">
        <f>COUNTIF(A1_Individu_Data_Keadaan_SDMK!A$4:A$149931,B357)</f>
        <v>0</v>
      </c>
      <c r="O357" s="312">
        <f t="shared" si="22"/>
        <v>0</v>
      </c>
      <c r="P357" s="421" t="str">
        <f t="shared" si="23"/>
        <v>Berkurang</v>
      </c>
    </row>
    <row r="358" spans="1:16" hidden="1">
      <c r="A358" s="7">
        <v>356</v>
      </c>
      <c r="B358" t="s">
        <v>13055</v>
      </c>
      <c r="C358" t="s">
        <v>13056</v>
      </c>
      <c r="D358" t="s">
        <v>267</v>
      </c>
      <c r="E358" t="s">
        <v>9302</v>
      </c>
      <c r="F358" t="s">
        <v>12201</v>
      </c>
      <c r="G358">
        <v>33</v>
      </c>
      <c r="H358">
        <v>3311</v>
      </c>
      <c r="I358">
        <v>0</v>
      </c>
      <c r="J358">
        <v>77</v>
      </c>
      <c r="K358" s="367" t="str">
        <f>VLOOKUP(G358,'01_MASTER_KODE_WILAYAH'!H$1437:I$1470,2,FALSE)</f>
        <v>JAWA TENGAH</v>
      </c>
      <c r="L358" s="368" t="str">
        <f>VLOOKUP(H358,'01_MASTER_KODE_WILAYAH'!D$5:F$1353,3,FALSE)</f>
        <v>SUKOHARJO</v>
      </c>
      <c r="M358" s="428" t="str">
        <f t="shared" si="21"/>
        <v>Pemerintah</v>
      </c>
      <c r="N358" s="312">
        <f>COUNTIF(A1_Individu_Data_Keadaan_SDMK!A$4:A$149931,B358)</f>
        <v>0</v>
      </c>
      <c r="O358" s="312">
        <f t="shared" si="22"/>
        <v>0</v>
      </c>
      <c r="P358" s="421" t="str">
        <f t="shared" si="23"/>
        <v>Berkurang</v>
      </c>
    </row>
    <row r="359" spans="1:16" hidden="1">
      <c r="A359" s="7">
        <v>357</v>
      </c>
      <c r="B359" t="s">
        <v>13057</v>
      </c>
      <c r="C359" t="s">
        <v>13058</v>
      </c>
      <c r="D359" t="s">
        <v>267</v>
      </c>
      <c r="E359" t="s">
        <v>9302</v>
      </c>
      <c r="F359" t="s">
        <v>12201</v>
      </c>
      <c r="G359">
        <v>33</v>
      </c>
      <c r="H359">
        <v>3311</v>
      </c>
      <c r="I359">
        <v>0</v>
      </c>
      <c r="J359">
        <v>78</v>
      </c>
      <c r="K359" s="367" t="str">
        <f>VLOOKUP(G359,'01_MASTER_KODE_WILAYAH'!H$1437:I$1470,2,FALSE)</f>
        <v>JAWA TENGAH</v>
      </c>
      <c r="L359" s="368" t="str">
        <f>VLOOKUP(H359,'01_MASTER_KODE_WILAYAH'!D$5:F$1353,3,FALSE)</f>
        <v>SUKOHARJO</v>
      </c>
      <c r="M359" s="428" t="str">
        <f t="shared" si="21"/>
        <v>Pemerintah</v>
      </c>
      <c r="N359" s="312">
        <f>COUNTIF(A1_Individu_Data_Keadaan_SDMK!A$4:A$149931,B359)</f>
        <v>0</v>
      </c>
      <c r="O359" s="312">
        <f t="shared" si="22"/>
        <v>0</v>
      </c>
      <c r="P359" s="421" t="str">
        <f t="shared" si="23"/>
        <v>Berkurang</v>
      </c>
    </row>
    <row r="360" spans="1:16" hidden="1">
      <c r="A360" s="7">
        <v>358</v>
      </c>
      <c r="B360" t="s">
        <v>13059</v>
      </c>
      <c r="C360" t="s">
        <v>13060</v>
      </c>
      <c r="D360" t="s">
        <v>267</v>
      </c>
      <c r="E360" t="s">
        <v>9302</v>
      </c>
      <c r="F360" t="s">
        <v>12201</v>
      </c>
      <c r="G360">
        <v>33</v>
      </c>
      <c r="H360">
        <v>3311</v>
      </c>
      <c r="I360">
        <v>0</v>
      </c>
      <c r="J360">
        <v>77</v>
      </c>
      <c r="K360" s="367" t="str">
        <f>VLOOKUP(G360,'01_MASTER_KODE_WILAYAH'!H$1437:I$1470,2,FALSE)</f>
        <v>JAWA TENGAH</v>
      </c>
      <c r="L360" s="368" t="str">
        <f>VLOOKUP(H360,'01_MASTER_KODE_WILAYAH'!D$5:F$1353,3,FALSE)</f>
        <v>SUKOHARJO</v>
      </c>
      <c r="M360" s="428" t="str">
        <f t="shared" si="21"/>
        <v>Pemerintah</v>
      </c>
      <c r="N360" s="312">
        <f>COUNTIF(A1_Individu_Data_Keadaan_SDMK!A$4:A$149931,B360)</f>
        <v>0</v>
      </c>
      <c r="O360" s="312">
        <f t="shared" si="22"/>
        <v>0</v>
      </c>
      <c r="P360" s="421" t="str">
        <f t="shared" si="23"/>
        <v>Berkurang</v>
      </c>
    </row>
    <row r="361" spans="1:16" hidden="1">
      <c r="A361" s="7">
        <v>359</v>
      </c>
      <c r="B361" t="s">
        <v>13061</v>
      </c>
      <c r="C361" t="s">
        <v>13062</v>
      </c>
      <c r="D361" t="s">
        <v>267</v>
      </c>
      <c r="E361" t="s">
        <v>9302</v>
      </c>
      <c r="F361" t="s">
        <v>12201</v>
      </c>
      <c r="G361">
        <v>33</v>
      </c>
      <c r="H361">
        <v>3311</v>
      </c>
      <c r="I361">
        <v>0</v>
      </c>
      <c r="J361">
        <v>85</v>
      </c>
      <c r="K361" s="367" t="str">
        <f>VLOOKUP(G361,'01_MASTER_KODE_WILAYAH'!H$1437:I$1470,2,FALSE)</f>
        <v>JAWA TENGAH</v>
      </c>
      <c r="L361" s="368" t="str">
        <f>VLOOKUP(H361,'01_MASTER_KODE_WILAYAH'!D$5:F$1353,3,FALSE)</f>
        <v>SUKOHARJO</v>
      </c>
      <c r="M361" s="428" t="str">
        <f t="shared" si="21"/>
        <v>Pemerintah</v>
      </c>
      <c r="N361" s="312">
        <f>COUNTIF(A1_Individu_Data_Keadaan_SDMK!A$4:A$149931,B361)</f>
        <v>0</v>
      </c>
      <c r="O361" s="312">
        <f t="shared" si="22"/>
        <v>0</v>
      </c>
      <c r="P361" s="421" t="str">
        <f t="shared" si="23"/>
        <v>Berkurang</v>
      </c>
    </row>
    <row r="362" spans="1:16" hidden="1">
      <c r="A362" s="7">
        <v>360</v>
      </c>
      <c r="B362" t="s">
        <v>13063</v>
      </c>
      <c r="C362" t="s">
        <v>13064</v>
      </c>
      <c r="D362" t="s">
        <v>267</v>
      </c>
      <c r="E362" t="s">
        <v>9302</v>
      </c>
      <c r="F362" t="s">
        <v>12201</v>
      </c>
      <c r="G362">
        <v>33</v>
      </c>
      <c r="H362">
        <v>3311</v>
      </c>
      <c r="I362">
        <v>0</v>
      </c>
      <c r="J362">
        <v>81</v>
      </c>
      <c r="K362" s="367" t="str">
        <f>VLOOKUP(G362,'01_MASTER_KODE_WILAYAH'!H$1437:I$1470,2,FALSE)</f>
        <v>JAWA TENGAH</v>
      </c>
      <c r="L362" s="368" t="str">
        <f>VLOOKUP(H362,'01_MASTER_KODE_WILAYAH'!D$5:F$1353,3,FALSE)</f>
        <v>SUKOHARJO</v>
      </c>
      <c r="M362" s="428" t="str">
        <f t="shared" si="21"/>
        <v>Pemerintah</v>
      </c>
      <c r="N362" s="312">
        <f>COUNTIF(A1_Individu_Data_Keadaan_SDMK!A$4:A$149931,B362)</f>
        <v>0</v>
      </c>
      <c r="O362" s="312">
        <f t="shared" si="22"/>
        <v>0</v>
      </c>
      <c r="P362" s="421" t="str">
        <f t="shared" si="23"/>
        <v>Berkurang</v>
      </c>
    </row>
    <row r="363" spans="1:16" hidden="1">
      <c r="A363" s="7">
        <v>361</v>
      </c>
      <c r="B363" t="s">
        <v>13065</v>
      </c>
      <c r="C363" t="s">
        <v>13066</v>
      </c>
      <c r="D363" t="s">
        <v>267</v>
      </c>
      <c r="E363" t="s">
        <v>9302</v>
      </c>
      <c r="F363" t="s">
        <v>12201</v>
      </c>
      <c r="G363">
        <v>33</v>
      </c>
      <c r="H363">
        <v>3312</v>
      </c>
      <c r="I363">
        <v>0</v>
      </c>
      <c r="J363">
        <v>38</v>
      </c>
      <c r="K363" s="367" t="str">
        <f>VLOOKUP(G363,'01_MASTER_KODE_WILAYAH'!H$1437:I$1470,2,FALSE)</f>
        <v>JAWA TENGAH</v>
      </c>
      <c r="L363" s="368" t="str">
        <f>VLOOKUP(H363,'01_MASTER_KODE_WILAYAH'!D$5:F$1353,3,FALSE)</f>
        <v>WONOGIRI</v>
      </c>
      <c r="M363" s="428" t="str">
        <f t="shared" si="21"/>
        <v>Pemerintah</v>
      </c>
      <c r="N363" s="312">
        <f>COUNTIF(A1_Individu_Data_Keadaan_SDMK!A$4:A$149931,B363)</f>
        <v>0</v>
      </c>
      <c r="O363" s="312">
        <f t="shared" si="22"/>
        <v>0</v>
      </c>
      <c r="P363" s="421" t="str">
        <f t="shared" si="23"/>
        <v>Berkurang</v>
      </c>
    </row>
    <row r="364" spans="1:16" hidden="1">
      <c r="A364" s="7">
        <v>362</v>
      </c>
      <c r="B364" t="s">
        <v>13067</v>
      </c>
      <c r="C364" t="s">
        <v>13068</v>
      </c>
      <c r="D364" t="s">
        <v>267</v>
      </c>
      <c r="E364" t="s">
        <v>9301</v>
      </c>
      <c r="F364" t="s">
        <v>12201</v>
      </c>
      <c r="G364">
        <v>33</v>
      </c>
      <c r="H364">
        <v>3312</v>
      </c>
      <c r="I364">
        <v>0</v>
      </c>
      <c r="J364">
        <v>27</v>
      </c>
      <c r="K364" s="367" t="str">
        <f>VLOOKUP(G364,'01_MASTER_KODE_WILAYAH'!H$1437:I$1470,2,FALSE)</f>
        <v>JAWA TENGAH</v>
      </c>
      <c r="L364" s="368" t="str">
        <f>VLOOKUP(H364,'01_MASTER_KODE_WILAYAH'!D$5:F$1353,3,FALSE)</f>
        <v>WONOGIRI</v>
      </c>
      <c r="M364" s="428" t="str">
        <f t="shared" si="21"/>
        <v>Pemerintah</v>
      </c>
      <c r="N364" s="312">
        <f>COUNTIF(A1_Individu_Data_Keadaan_SDMK!A$4:A$149931,B364)</f>
        <v>0</v>
      </c>
      <c r="O364" s="312">
        <f t="shared" si="22"/>
        <v>0</v>
      </c>
      <c r="P364" s="421" t="str">
        <f t="shared" si="23"/>
        <v>Berkurang</v>
      </c>
    </row>
    <row r="365" spans="1:16" hidden="1">
      <c r="A365" s="7">
        <v>363</v>
      </c>
      <c r="B365" t="s">
        <v>13069</v>
      </c>
      <c r="C365" t="s">
        <v>13070</v>
      </c>
      <c r="D365" t="s">
        <v>267</v>
      </c>
      <c r="E365" t="s">
        <v>9301</v>
      </c>
      <c r="F365" t="s">
        <v>12201</v>
      </c>
      <c r="G365">
        <v>33</v>
      </c>
      <c r="H365">
        <v>3312</v>
      </c>
      <c r="I365">
        <v>0</v>
      </c>
      <c r="J365">
        <v>29</v>
      </c>
      <c r="K365" s="367" t="str">
        <f>VLOOKUP(G365,'01_MASTER_KODE_WILAYAH'!H$1437:I$1470,2,FALSE)</f>
        <v>JAWA TENGAH</v>
      </c>
      <c r="L365" s="368" t="str">
        <f>VLOOKUP(H365,'01_MASTER_KODE_WILAYAH'!D$5:F$1353,3,FALSE)</f>
        <v>WONOGIRI</v>
      </c>
      <c r="M365" s="428" t="str">
        <f t="shared" si="21"/>
        <v>Pemerintah</v>
      </c>
      <c r="N365" s="312">
        <f>COUNTIF(A1_Individu_Data_Keadaan_SDMK!A$4:A$149931,B365)</f>
        <v>0</v>
      </c>
      <c r="O365" s="312">
        <f t="shared" si="22"/>
        <v>0</v>
      </c>
      <c r="P365" s="421" t="str">
        <f t="shared" si="23"/>
        <v>Berkurang</v>
      </c>
    </row>
    <row r="366" spans="1:16" hidden="1">
      <c r="A366" s="7">
        <v>364</v>
      </c>
      <c r="B366" t="s">
        <v>13071</v>
      </c>
      <c r="C366" t="s">
        <v>13072</v>
      </c>
      <c r="D366" t="s">
        <v>267</v>
      </c>
      <c r="E366" t="s">
        <v>9301</v>
      </c>
      <c r="F366" t="s">
        <v>12201</v>
      </c>
      <c r="G366">
        <v>33</v>
      </c>
      <c r="H366">
        <v>3312</v>
      </c>
      <c r="I366">
        <v>0</v>
      </c>
      <c r="J366">
        <v>28</v>
      </c>
      <c r="K366" s="367" t="str">
        <f>VLOOKUP(G366,'01_MASTER_KODE_WILAYAH'!H$1437:I$1470,2,FALSE)</f>
        <v>JAWA TENGAH</v>
      </c>
      <c r="L366" s="368" t="str">
        <f>VLOOKUP(H366,'01_MASTER_KODE_WILAYAH'!D$5:F$1353,3,FALSE)</f>
        <v>WONOGIRI</v>
      </c>
      <c r="M366" s="428" t="str">
        <f t="shared" si="21"/>
        <v>Pemerintah</v>
      </c>
      <c r="N366" s="312">
        <f>COUNTIF(A1_Individu_Data_Keadaan_SDMK!A$4:A$149931,B366)</f>
        <v>0</v>
      </c>
      <c r="O366" s="312">
        <f t="shared" si="22"/>
        <v>0</v>
      </c>
      <c r="P366" s="421" t="str">
        <f t="shared" si="23"/>
        <v>Berkurang</v>
      </c>
    </row>
    <row r="367" spans="1:16" hidden="1">
      <c r="A367" s="7">
        <v>365</v>
      </c>
      <c r="B367" t="s">
        <v>13073</v>
      </c>
      <c r="C367" t="s">
        <v>13074</v>
      </c>
      <c r="D367" t="s">
        <v>267</v>
      </c>
      <c r="E367" t="s">
        <v>9301</v>
      </c>
      <c r="F367" t="s">
        <v>12201</v>
      </c>
      <c r="G367">
        <v>33</v>
      </c>
      <c r="H367">
        <v>3312</v>
      </c>
      <c r="I367">
        <v>0</v>
      </c>
      <c r="J367">
        <v>30</v>
      </c>
      <c r="K367" s="367" t="str">
        <f>VLOOKUP(G367,'01_MASTER_KODE_WILAYAH'!H$1437:I$1470,2,FALSE)</f>
        <v>JAWA TENGAH</v>
      </c>
      <c r="L367" s="368" t="str">
        <f>VLOOKUP(H367,'01_MASTER_KODE_WILAYAH'!D$5:F$1353,3,FALSE)</f>
        <v>WONOGIRI</v>
      </c>
      <c r="M367" s="428" t="str">
        <f t="shared" si="21"/>
        <v>Pemerintah</v>
      </c>
      <c r="N367" s="312">
        <f>COUNTIF(A1_Individu_Data_Keadaan_SDMK!A$4:A$149931,B367)</f>
        <v>0</v>
      </c>
      <c r="O367" s="312">
        <f t="shared" si="22"/>
        <v>0</v>
      </c>
      <c r="P367" s="421" t="str">
        <f t="shared" si="23"/>
        <v>Berkurang</v>
      </c>
    </row>
    <row r="368" spans="1:16" hidden="1">
      <c r="A368" s="7">
        <v>366</v>
      </c>
      <c r="B368" t="s">
        <v>13075</v>
      </c>
      <c r="C368" t="s">
        <v>13076</v>
      </c>
      <c r="D368" t="s">
        <v>267</v>
      </c>
      <c r="E368" t="s">
        <v>9301</v>
      </c>
      <c r="F368" t="s">
        <v>12201</v>
      </c>
      <c r="G368">
        <v>33</v>
      </c>
      <c r="H368">
        <v>3312</v>
      </c>
      <c r="I368">
        <v>0</v>
      </c>
      <c r="J368">
        <v>23</v>
      </c>
      <c r="K368" s="367" t="str">
        <f>VLOOKUP(G368,'01_MASTER_KODE_WILAYAH'!H$1437:I$1470,2,FALSE)</f>
        <v>JAWA TENGAH</v>
      </c>
      <c r="L368" s="368" t="str">
        <f>VLOOKUP(H368,'01_MASTER_KODE_WILAYAH'!D$5:F$1353,3,FALSE)</f>
        <v>WONOGIRI</v>
      </c>
      <c r="M368" s="428" t="str">
        <f t="shared" si="21"/>
        <v>Pemerintah</v>
      </c>
      <c r="N368" s="312">
        <f>COUNTIF(A1_Individu_Data_Keadaan_SDMK!A$4:A$149931,B368)</f>
        <v>0</v>
      </c>
      <c r="O368" s="312">
        <f t="shared" si="22"/>
        <v>0</v>
      </c>
      <c r="P368" s="421" t="str">
        <f t="shared" si="23"/>
        <v>Berkurang</v>
      </c>
    </row>
    <row r="369" spans="1:16" hidden="1">
      <c r="A369" s="7">
        <v>367</v>
      </c>
      <c r="B369" t="s">
        <v>13077</v>
      </c>
      <c r="C369" t="s">
        <v>13078</v>
      </c>
      <c r="D369" t="s">
        <v>267</v>
      </c>
      <c r="E369" t="s">
        <v>9301</v>
      </c>
      <c r="F369" t="s">
        <v>12201</v>
      </c>
      <c r="G369">
        <v>33</v>
      </c>
      <c r="H369">
        <v>3312</v>
      </c>
      <c r="I369">
        <v>0</v>
      </c>
      <c r="J369">
        <v>21</v>
      </c>
      <c r="K369" s="367" t="str">
        <f>VLOOKUP(G369,'01_MASTER_KODE_WILAYAH'!H$1437:I$1470,2,FALSE)</f>
        <v>JAWA TENGAH</v>
      </c>
      <c r="L369" s="368" t="str">
        <f>VLOOKUP(H369,'01_MASTER_KODE_WILAYAH'!D$5:F$1353,3,FALSE)</f>
        <v>WONOGIRI</v>
      </c>
      <c r="M369" s="428" t="str">
        <f t="shared" si="21"/>
        <v>Pemerintah</v>
      </c>
      <c r="N369" s="312">
        <f>COUNTIF(A1_Individu_Data_Keadaan_SDMK!A$4:A$149931,B369)</f>
        <v>0</v>
      </c>
      <c r="O369" s="312">
        <f t="shared" si="22"/>
        <v>0</v>
      </c>
      <c r="P369" s="421" t="str">
        <f t="shared" si="23"/>
        <v>Berkurang</v>
      </c>
    </row>
    <row r="370" spans="1:16" hidden="1">
      <c r="A370" s="7">
        <v>368</v>
      </c>
      <c r="B370" t="s">
        <v>13079</v>
      </c>
      <c r="C370" t="s">
        <v>13080</v>
      </c>
      <c r="D370" t="s">
        <v>267</v>
      </c>
      <c r="E370" t="s">
        <v>9301</v>
      </c>
      <c r="F370" t="s">
        <v>12201</v>
      </c>
      <c r="G370">
        <v>33</v>
      </c>
      <c r="H370">
        <v>3312</v>
      </c>
      <c r="I370">
        <v>0</v>
      </c>
      <c r="J370">
        <v>20</v>
      </c>
      <c r="K370" s="367" t="str">
        <f>VLOOKUP(G370,'01_MASTER_KODE_WILAYAH'!H$1437:I$1470,2,FALSE)</f>
        <v>JAWA TENGAH</v>
      </c>
      <c r="L370" s="368" t="str">
        <f>VLOOKUP(H370,'01_MASTER_KODE_WILAYAH'!D$5:F$1353,3,FALSE)</f>
        <v>WONOGIRI</v>
      </c>
      <c r="M370" s="428" t="str">
        <f t="shared" si="21"/>
        <v>Pemerintah</v>
      </c>
      <c r="N370" s="312">
        <f>COUNTIF(A1_Individu_Data_Keadaan_SDMK!A$4:A$149931,B370)</f>
        <v>0</v>
      </c>
      <c r="O370" s="312">
        <f t="shared" si="22"/>
        <v>0</v>
      </c>
      <c r="P370" s="421" t="str">
        <f t="shared" si="23"/>
        <v>Berkurang</v>
      </c>
    </row>
    <row r="371" spans="1:16" hidden="1">
      <c r="A371" s="7">
        <v>369</v>
      </c>
      <c r="B371" t="s">
        <v>13081</v>
      </c>
      <c r="C371" t="s">
        <v>13082</v>
      </c>
      <c r="D371" t="s">
        <v>267</v>
      </c>
      <c r="E371" t="s">
        <v>9301</v>
      </c>
      <c r="F371" t="s">
        <v>12201</v>
      </c>
      <c r="G371">
        <v>33</v>
      </c>
      <c r="H371">
        <v>3312</v>
      </c>
      <c r="I371">
        <v>0</v>
      </c>
      <c r="J371">
        <v>29</v>
      </c>
      <c r="K371" s="367" t="str">
        <f>VLOOKUP(G371,'01_MASTER_KODE_WILAYAH'!H$1437:I$1470,2,FALSE)</f>
        <v>JAWA TENGAH</v>
      </c>
      <c r="L371" s="368" t="str">
        <f>VLOOKUP(H371,'01_MASTER_KODE_WILAYAH'!D$5:F$1353,3,FALSE)</f>
        <v>WONOGIRI</v>
      </c>
      <c r="M371" s="428" t="str">
        <f t="shared" si="21"/>
        <v>Pemerintah</v>
      </c>
      <c r="N371" s="312">
        <f>COUNTIF(A1_Individu_Data_Keadaan_SDMK!A$4:A$149931,B371)</f>
        <v>0</v>
      </c>
      <c r="O371" s="312">
        <f t="shared" si="22"/>
        <v>0</v>
      </c>
      <c r="P371" s="421" t="str">
        <f t="shared" si="23"/>
        <v>Berkurang</v>
      </c>
    </row>
    <row r="372" spans="1:16" hidden="1">
      <c r="A372" s="7">
        <v>370</v>
      </c>
      <c r="B372" t="s">
        <v>13083</v>
      </c>
      <c r="C372" t="s">
        <v>13084</v>
      </c>
      <c r="D372" t="s">
        <v>267</v>
      </c>
      <c r="E372" t="s">
        <v>9301</v>
      </c>
      <c r="F372" t="s">
        <v>12201</v>
      </c>
      <c r="G372">
        <v>33</v>
      </c>
      <c r="H372">
        <v>3312</v>
      </c>
      <c r="I372">
        <v>0</v>
      </c>
      <c r="J372">
        <v>24</v>
      </c>
      <c r="K372" s="367" t="str">
        <f>VLOOKUP(G372,'01_MASTER_KODE_WILAYAH'!H$1437:I$1470,2,FALSE)</f>
        <v>JAWA TENGAH</v>
      </c>
      <c r="L372" s="368" t="str">
        <f>VLOOKUP(H372,'01_MASTER_KODE_WILAYAH'!D$5:F$1353,3,FALSE)</f>
        <v>WONOGIRI</v>
      </c>
      <c r="M372" s="428" t="str">
        <f t="shared" si="21"/>
        <v>Pemerintah</v>
      </c>
      <c r="N372" s="312">
        <f>COUNTIF(A1_Individu_Data_Keadaan_SDMK!A$4:A$149931,B372)</f>
        <v>0</v>
      </c>
      <c r="O372" s="312">
        <f t="shared" si="22"/>
        <v>0</v>
      </c>
      <c r="P372" s="421" t="str">
        <f t="shared" si="23"/>
        <v>Berkurang</v>
      </c>
    </row>
    <row r="373" spans="1:16" hidden="1">
      <c r="A373" s="7">
        <v>371</v>
      </c>
      <c r="B373" t="s">
        <v>13085</v>
      </c>
      <c r="C373" t="s">
        <v>13086</v>
      </c>
      <c r="D373" t="s">
        <v>267</v>
      </c>
      <c r="E373" t="s">
        <v>9301</v>
      </c>
      <c r="F373" t="s">
        <v>12201</v>
      </c>
      <c r="G373">
        <v>33</v>
      </c>
      <c r="H373">
        <v>3312</v>
      </c>
      <c r="I373">
        <v>0</v>
      </c>
      <c r="J373">
        <v>27</v>
      </c>
      <c r="K373" s="367" t="str">
        <f>VLOOKUP(G373,'01_MASTER_KODE_WILAYAH'!H$1437:I$1470,2,FALSE)</f>
        <v>JAWA TENGAH</v>
      </c>
      <c r="L373" s="368" t="str">
        <f>VLOOKUP(H373,'01_MASTER_KODE_WILAYAH'!D$5:F$1353,3,FALSE)</f>
        <v>WONOGIRI</v>
      </c>
      <c r="M373" s="428" t="str">
        <f t="shared" si="21"/>
        <v>Pemerintah</v>
      </c>
      <c r="N373" s="312">
        <f>COUNTIF(A1_Individu_Data_Keadaan_SDMK!A$4:A$149931,B373)</f>
        <v>0</v>
      </c>
      <c r="O373" s="312">
        <f t="shared" si="22"/>
        <v>0</v>
      </c>
      <c r="P373" s="421" t="str">
        <f t="shared" si="23"/>
        <v>Berkurang</v>
      </c>
    </row>
    <row r="374" spans="1:16" hidden="1">
      <c r="A374" s="7">
        <v>372</v>
      </c>
      <c r="B374" t="s">
        <v>13087</v>
      </c>
      <c r="C374" t="s">
        <v>13088</v>
      </c>
      <c r="D374" t="s">
        <v>267</v>
      </c>
      <c r="E374" t="s">
        <v>9301</v>
      </c>
      <c r="F374" t="s">
        <v>12201</v>
      </c>
      <c r="G374">
        <v>33</v>
      </c>
      <c r="H374">
        <v>3312</v>
      </c>
      <c r="I374">
        <v>0</v>
      </c>
      <c r="J374">
        <v>26</v>
      </c>
      <c r="K374" s="367" t="str">
        <f>VLOOKUP(G374,'01_MASTER_KODE_WILAYAH'!H$1437:I$1470,2,FALSE)</f>
        <v>JAWA TENGAH</v>
      </c>
      <c r="L374" s="368" t="str">
        <f>VLOOKUP(H374,'01_MASTER_KODE_WILAYAH'!D$5:F$1353,3,FALSE)</f>
        <v>WONOGIRI</v>
      </c>
      <c r="M374" s="428" t="str">
        <f t="shared" si="21"/>
        <v>Pemerintah</v>
      </c>
      <c r="N374" s="312">
        <f>COUNTIF(A1_Individu_Data_Keadaan_SDMK!A$4:A$149931,B374)</f>
        <v>0</v>
      </c>
      <c r="O374" s="312">
        <f t="shared" si="22"/>
        <v>0</v>
      </c>
      <c r="P374" s="421" t="str">
        <f t="shared" si="23"/>
        <v>Berkurang</v>
      </c>
    </row>
    <row r="375" spans="1:16" hidden="1">
      <c r="A375" s="7">
        <v>373</v>
      </c>
      <c r="B375" t="s">
        <v>13089</v>
      </c>
      <c r="C375" t="s">
        <v>13090</v>
      </c>
      <c r="D375" t="s">
        <v>267</v>
      </c>
      <c r="E375" t="s">
        <v>9302</v>
      </c>
      <c r="F375" t="s">
        <v>12201</v>
      </c>
      <c r="G375">
        <v>33</v>
      </c>
      <c r="H375">
        <v>3312</v>
      </c>
      <c r="I375">
        <v>0</v>
      </c>
      <c r="J375">
        <v>27</v>
      </c>
      <c r="K375" s="367" t="str">
        <f>VLOOKUP(G375,'01_MASTER_KODE_WILAYAH'!H$1437:I$1470,2,FALSE)</f>
        <v>JAWA TENGAH</v>
      </c>
      <c r="L375" s="368" t="str">
        <f>VLOOKUP(H375,'01_MASTER_KODE_WILAYAH'!D$5:F$1353,3,FALSE)</f>
        <v>WONOGIRI</v>
      </c>
      <c r="M375" s="428" t="str">
        <f t="shared" si="21"/>
        <v>Pemerintah</v>
      </c>
      <c r="N375" s="312">
        <f>COUNTIF(A1_Individu_Data_Keadaan_SDMK!A$4:A$149931,B375)</f>
        <v>0</v>
      </c>
      <c r="O375" s="312">
        <f t="shared" si="22"/>
        <v>0</v>
      </c>
      <c r="P375" s="421" t="str">
        <f t="shared" si="23"/>
        <v>Berkurang</v>
      </c>
    </row>
    <row r="376" spans="1:16" hidden="1">
      <c r="A376" s="7">
        <v>374</v>
      </c>
      <c r="B376" t="s">
        <v>13091</v>
      </c>
      <c r="C376" t="s">
        <v>13092</v>
      </c>
      <c r="D376" t="s">
        <v>267</v>
      </c>
      <c r="E376" t="s">
        <v>9301</v>
      </c>
      <c r="F376" t="s">
        <v>12201</v>
      </c>
      <c r="G376">
        <v>33</v>
      </c>
      <c r="H376">
        <v>3312</v>
      </c>
      <c r="I376">
        <v>0</v>
      </c>
      <c r="J376">
        <v>16</v>
      </c>
      <c r="K376" s="367" t="str">
        <f>VLOOKUP(G376,'01_MASTER_KODE_WILAYAH'!H$1437:I$1470,2,FALSE)</f>
        <v>JAWA TENGAH</v>
      </c>
      <c r="L376" s="368" t="str">
        <f>VLOOKUP(H376,'01_MASTER_KODE_WILAYAH'!D$5:F$1353,3,FALSE)</f>
        <v>WONOGIRI</v>
      </c>
      <c r="M376" s="428" t="str">
        <f t="shared" si="21"/>
        <v>Pemerintah</v>
      </c>
      <c r="N376" s="312">
        <f>COUNTIF(A1_Individu_Data_Keadaan_SDMK!A$4:A$149931,B376)</f>
        <v>0</v>
      </c>
      <c r="O376" s="312">
        <f t="shared" si="22"/>
        <v>0</v>
      </c>
      <c r="P376" s="421" t="str">
        <f t="shared" si="23"/>
        <v>Berkurang</v>
      </c>
    </row>
    <row r="377" spans="1:16" hidden="1">
      <c r="A377" s="7">
        <v>375</v>
      </c>
      <c r="B377" t="s">
        <v>13093</v>
      </c>
      <c r="C377" t="s">
        <v>13094</v>
      </c>
      <c r="D377" t="s">
        <v>267</v>
      </c>
      <c r="E377" t="s">
        <v>9301</v>
      </c>
      <c r="F377" t="s">
        <v>12201</v>
      </c>
      <c r="G377">
        <v>33</v>
      </c>
      <c r="H377">
        <v>3312</v>
      </c>
      <c r="I377">
        <v>0</v>
      </c>
      <c r="J377">
        <v>34</v>
      </c>
      <c r="K377" s="367" t="str">
        <f>VLOOKUP(G377,'01_MASTER_KODE_WILAYAH'!H$1437:I$1470,2,FALSE)</f>
        <v>JAWA TENGAH</v>
      </c>
      <c r="L377" s="368" t="str">
        <f>VLOOKUP(H377,'01_MASTER_KODE_WILAYAH'!D$5:F$1353,3,FALSE)</f>
        <v>WONOGIRI</v>
      </c>
      <c r="M377" s="428" t="str">
        <f t="shared" si="21"/>
        <v>Pemerintah</v>
      </c>
      <c r="N377" s="312">
        <f>COUNTIF(A1_Individu_Data_Keadaan_SDMK!A$4:A$149931,B377)</f>
        <v>0</v>
      </c>
      <c r="O377" s="312">
        <f t="shared" si="22"/>
        <v>0</v>
      </c>
      <c r="P377" s="421" t="str">
        <f t="shared" si="23"/>
        <v>Berkurang</v>
      </c>
    </row>
    <row r="378" spans="1:16" hidden="1">
      <c r="A378" s="7">
        <v>376</v>
      </c>
      <c r="B378" t="s">
        <v>13095</v>
      </c>
      <c r="C378" t="s">
        <v>13096</v>
      </c>
      <c r="D378" t="s">
        <v>267</v>
      </c>
      <c r="E378" t="s">
        <v>9301</v>
      </c>
      <c r="F378" t="s">
        <v>12201</v>
      </c>
      <c r="G378">
        <v>33</v>
      </c>
      <c r="H378">
        <v>3312</v>
      </c>
      <c r="I378">
        <v>0</v>
      </c>
      <c r="J378">
        <v>24</v>
      </c>
      <c r="K378" s="367" t="str">
        <f>VLOOKUP(G378,'01_MASTER_KODE_WILAYAH'!H$1437:I$1470,2,FALSE)</f>
        <v>JAWA TENGAH</v>
      </c>
      <c r="L378" s="368" t="str">
        <f>VLOOKUP(H378,'01_MASTER_KODE_WILAYAH'!D$5:F$1353,3,FALSE)</f>
        <v>WONOGIRI</v>
      </c>
      <c r="M378" s="428" t="str">
        <f t="shared" si="21"/>
        <v>Pemerintah</v>
      </c>
      <c r="N378" s="312">
        <f>COUNTIF(A1_Individu_Data_Keadaan_SDMK!A$4:A$149931,B378)</f>
        <v>0</v>
      </c>
      <c r="O378" s="312">
        <f t="shared" si="22"/>
        <v>0</v>
      </c>
      <c r="P378" s="421" t="str">
        <f t="shared" si="23"/>
        <v>Berkurang</v>
      </c>
    </row>
    <row r="379" spans="1:16" hidden="1">
      <c r="A379" s="7">
        <v>377</v>
      </c>
      <c r="B379" t="s">
        <v>13097</v>
      </c>
      <c r="C379" t="s">
        <v>13098</v>
      </c>
      <c r="D379" t="s">
        <v>267</v>
      </c>
      <c r="E379" t="s">
        <v>9302</v>
      </c>
      <c r="F379" t="s">
        <v>12201</v>
      </c>
      <c r="G379">
        <v>33</v>
      </c>
      <c r="H379">
        <v>3312</v>
      </c>
      <c r="I379">
        <v>0</v>
      </c>
      <c r="J379">
        <v>32</v>
      </c>
      <c r="K379" s="367" t="str">
        <f>VLOOKUP(G379,'01_MASTER_KODE_WILAYAH'!H$1437:I$1470,2,FALSE)</f>
        <v>JAWA TENGAH</v>
      </c>
      <c r="L379" s="368" t="str">
        <f>VLOOKUP(H379,'01_MASTER_KODE_WILAYAH'!D$5:F$1353,3,FALSE)</f>
        <v>WONOGIRI</v>
      </c>
      <c r="M379" s="428" t="str">
        <f t="shared" si="21"/>
        <v>Pemerintah</v>
      </c>
      <c r="N379" s="312">
        <f>COUNTIF(A1_Individu_Data_Keadaan_SDMK!A$4:A$149931,B379)</f>
        <v>0</v>
      </c>
      <c r="O379" s="312">
        <f t="shared" si="22"/>
        <v>0</v>
      </c>
      <c r="P379" s="421" t="str">
        <f t="shared" si="23"/>
        <v>Berkurang</v>
      </c>
    </row>
    <row r="380" spans="1:16" hidden="1">
      <c r="A380" s="7">
        <v>378</v>
      </c>
      <c r="B380" t="s">
        <v>13099</v>
      </c>
      <c r="C380" t="s">
        <v>13100</v>
      </c>
      <c r="D380" t="s">
        <v>267</v>
      </c>
      <c r="E380" t="s">
        <v>9301</v>
      </c>
      <c r="F380" t="s">
        <v>12201</v>
      </c>
      <c r="G380">
        <v>33</v>
      </c>
      <c r="H380">
        <v>3312</v>
      </c>
      <c r="I380">
        <v>0</v>
      </c>
      <c r="J380">
        <v>31</v>
      </c>
      <c r="K380" s="367" t="str">
        <f>VLOOKUP(G380,'01_MASTER_KODE_WILAYAH'!H$1437:I$1470,2,FALSE)</f>
        <v>JAWA TENGAH</v>
      </c>
      <c r="L380" s="368" t="str">
        <f>VLOOKUP(H380,'01_MASTER_KODE_WILAYAH'!D$5:F$1353,3,FALSE)</f>
        <v>WONOGIRI</v>
      </c>
      <c r="M380" s="428" t="str">
        <f t="shared" si="21"/>
        <v>Pemerintah</v>
      </c>
      <c r="N380" s="312">
        <f>COUNTIF(A1_Individu_Data_Keadaan_SDMK!A$4:A$149931,B380)</f>
        <v>0</v>
      </c>
      <c r="O380" s="312">
        <f t="shared" si="22"/>
        <v>0</v>
      </c>
      <c r="P380" s="421" t="str">
        <f t="shared" si="23"/>
        <v>Berkurang</v>
      </c>
    </row>
    <row r="381" spans="1:16" hidden="1">
      <c r="A381" s="7">
        <v>379</v>
      </c>
      <c r="B381" t="s">
        <v>13101</v>
      </c>
      <c r="C381" t="s">
        <v>13102</v>
      </c>
      <c r="D381" t="s">
        <v>267</v>
      </c>
      <c r="E381" t="s">
        <v>9301</v>
      </c>
      <c r="F381" t="s">
        <v>12201</v>
      </c>
      <c r="G381">
        <v>33</v>
      </c>
      <c r="H381">
        <v>3312</v>
      </c>
      <c r="I381">
        <v>0</v>
      </c>
      <c r="J381">
        <v>64</v>
      </c>
      <c r="K381" s="367" t="str">
        <f>VLOOKUP(G381,'01_MASTER_KODE_WILAYAH'!H$1437:I$1470,2,FALSE)</f>
        <v>JAWA TENGAH</v>
      </c>
      <c r="L381" s="368" t="str">
        <f>VLOOKUP(H381,'01_MASTER_KODE_WILAYAH'!D$5:F$1353,3,FALSE)</f>
        <v>WONOGIRI</v>
      </c>
      <c r="M381" s="428" t="str">
        <f t="shared" si="21"/>
        <v>Pemerintah</v>
      </c>
      <c r="N381" s="312">
        <f>COUNTIF(A1_Individu_Data_Keadaan_SDMK!A$4:A$149931,B381)</f>
        <v>0</v>
      </c>
      <c r="O381" s="312">
        <f t="shared" si="22"/>
        <v>0</v>
      </c>
      <c r="P381" s="421" t="str">
        <f t="shared" si="23"/>
        <v>Berkurang</v>
      </c>
    </row>
    <row r="382" spans="1:16" hidden="1">
      <c r="A382" s="7">
        <v>380</v>
      </c>
      <c r="B382" t="s">
        <v>13103</v>
      </c>
      <c r="C382" t="s">
        <v>13104</v>
      </c>
      <c r="D382" t="s">
        <v>267</v>
      </c>
      <c r="E382" t="s">
        <v>9301</v>
      </c>
      <c r="F382" t="s">
        <v>12201</v>
      </c>
      <c r="G382">
        <v>33</v>
      </c>
      <c r="H382">
        <v>3312</v>
      </c>
      <c r="I382">
        <v>0</v>
      </c>
      <c r="J382">
        <v>53</v>
      </c>
      <c r="K382" s="367" t="str">
        <f>VLOOKUP(G382,'01_MASTER_KODE_WILAYAH'!H$1437:I$1470,2,FALSE)</f>
        <v>JAWA TENGAH</v>
      </c>
      <c r="L382" s="368" t="str">
        <f>VLOOKUP(H382,'01_MASTER_KODE_WILAYAH'!D$5:F$1353,3,FALSE)</f>
        <v>WONOGIRI</v>
      </c>
      <c r="M382" s="428" t="str">
        <f t="shared" si="21"/>
        <v>Pemerintah</v>
      </c>
      <c r="N382" s="312">
        <f>COUNTIF(A1_Individu_Data_Keadaan_SDMK!A$4:A$149931,B382)</f>
        <v>0</v>
      </c>
      <c r="O382" s="312">
        <f t="shared" si="22"/>
        <v>0</v>
      </c>
      <c r="P382" s="421" t="str">
        <f t="shared" si="23"/>
        <v>Berkurang</v>
      </c>
    </row>
    <row r="383" spans="1:16" hidden="1">
      <c r="A383" s="7">
        <v>381</v>
      </c>
      <c r="B383" t="s">
        <v>13105</v>
      </c>
      <c r="C383" t="s">
        <v>13106</v>
      </c>
      <c r="D383" t="s">
        <v>267</v>
      </c>
      <c r="E383" t="s">
        <v>9301</v>
      </c>
      <c r="F383" t="s">
        <v>12201</v>
      </c>
      <c r="G383">
        <v>33</v>
      </c>
      <c r="H383">
        <v>3312</v>
      </c>
      <c r="I383">
        <v>0</v>
      </c>
      <c r="J383">
        <v>48</v>
      </c>
      <c r="K383" s="367" t="str">
        <f>VLOOKUP(G383,'01_MASTER_KODE_WILAYAH'!H$1437:I$1470,2,FALSE)</f>
        <v>JAWA TENGAH</v>
      </c>
      <c r="L383" s="368" t="str">
        <f>VLOOKUP(H383,'01_MASTER_KODE_WILAYAH'!D$5:F$1353,3,FALSE)</f>
        <v>WONOGIRI</v>
      </c>
      <c r="M383" s="428" t="str">
        <f t="shared" si="21"/>
        <v>Pemerintah</v>
      </c>
      <c r="N383" s="312">
        <f>COUNTIF(A1_Individu_Data_Keadaan_SDMK!A$4:A$149931,B383)</f>
        <v>0</v>
      </c>
      <c r="O383" s="312">
        <f t="shared" si="22"/>
        <v>0</v>
      </c>
      <c r="P383" s="421" t="str">
        <f t="shared" si="23"/>
        <v>Berkurang</v>
      </c>
    </row>
    <row r="384" spans="1:16" hidden="1">
      <c r="A384" s="7">
        <v>382</v>
      </c>
      <c r="B384" t="s">
        <v>13107</v>
      </c>
      <c r="C384" t="s">
        <v>13108</v>
      </c>
      <c r="D384" t="s">
        <v>267</v>
      </c>
      <c r="E384" t="s">
        <v>9301</v>
      </c>
      <c r="F384" t="s">
        <v>12201</v>
      </c>
      <c r="G384">
        <v>33</v>
      </c>
      <c r="H384">
        <v>3312</v>
      </c>
      <c r="I384">
        <v>0</v>
      </c>
      <c r="J384">
        <v>42</v>
      </c>
      <c r="K384" s="367" t="str">
        <f>VLOOKUP(G384,'01_MASTER_KODE_WILAYAH'!H$1437:I$1470,2,FALSE)</f>
        <v>JAWA TENGAH</v>
      </c>
      <c r="L384" s="368" t="str">
        <f>VLOOKUP(H384,'01_MASTER_KODE_WILAYAH'!D$5:F$1353,3,FALSE)</f>
        <v>WONOGIRI</v>
      </c>
      <c r="M384" s="428" t="str">
        <f t="shared" si="21"/>
        <v>Pemerintah</v>
      </c>
      <c r="N384" s="312">
        <f>COUNTIF(A1_Individu_Data_Keadaan_SDMK!A$4:A$149931,B384)</f>
        <v>0</v>
      </c>
      <c r="O384" s="312">
        <f t="shared" si="22"/>
        <v>0</v>
      </c>
      <c r="P384" s="421" t="str">
        <f t="shared" si="23"/>
        <v>Berkurang</v>
      </c>
    </row>
    <row r="385" spans="1:16" hidden="1">
      <c r="A385" s="7">
        <v>383</v>
      </c>
      <c r="B385" t="s">
        <v>13109</v>
      </c>
      <c r="C385" t="s">
        <v>13110</v>
      </c>
      <c r="D385" t="s">
        <v>267</v>
      </c>
      <c r="E385" t="s">
        <v>9301</v>
      </c>
      <c r="F385" t="s">
        <v>12201</v>
      </c>
      <c r="G385">
        <v>33</v>
      </c>
      <c r="H385">
        <v>3312</v>
      </c>
      <c r="I385">
        <v>0</v>
      </c>
      <c r="J385">
        <v>39</v>
      </c>
      <c r="K385" s="367" t="str">
        <f>VLOOKUP(G385,'01_MASTER_KODE_WILAYAH'!H$1437:I$1470,2,FALSE)</f>
        <v>JAWA TENGAH</v>
      </c>
      <c r="L385" s="368" t="str">
        <f>VLOOKUP(H385,'01_MASTER_KODE_WILAYAH'!D$5:F$1353,3,FALSE)</f>
        <v>WONOGIRI</v>
      </c>
      <c r="M385" s="428" t="str">
        <f t="shared" si="21"/>
        <v>Pemerintah</v>
      </c>
      <c r="N385" s="312">
        <f>COUNTIF(A1_Individu_Data_Keadaan_SDMK!A$4:A$149931,B385)</f>
        <v>0</v>
      </c>
      <c r="O385" s="312">
        <f t="shared" si="22"/>
        <v>0</v>
      </c>
      <c r="P385" s="421" t="str">
        <f t="shared" si="23"/>
        <v>Berkurang</v>
      </c>
    </row>
    <row r="386" spans="1:16" hidden="1">
      <c r="A386" s="7">
        <v>384</v>
      </c>
      <c r="B386" t="s">
        <v>13111</v>
      </c>
      <c r="C386" t="s">
        <v>13112</v>
      </c>
      <c r="D386" t="s">
        <v>267</v>
      </c>
      <c r="E386" t="s">
        <v>9301</v>
      </c>
      <c r="F386" t="s">
        <v>12201</v>
      </c>
      <c r="G386">
        <v>33</v>
      </c>
      <c r="H386">
        <v>3312</v>
      </c>
      <c r="I386">
        <v>0</v>
      </c>
      <c r="J386">
        <v>44</v>
      </c>
      <c r="K386" s="367" t="str">
        <f>VLOOKUP(G386,'01_MASTER_KODE_WILAYAH'!H$1437:I$1470,2,FALSE)</f>
        <v>JAWA TENGAH</v>
      </c>
      <c r="L386" s="368" t="str">
        <f>VLOOKUP(H386,'01_MASTER_KODE_WILAYAH'!D$5:F$1353,3,FALSE)</f>
        <v>WONOGIRI</v>
      </c>
      <c r="M386" s="428" t="str">
        <f t="shared" si="21"/>
        <v>Pemerintah</v>
      </c>
      <c r="N386" s="312">
        <f>COUNTIF(A1_Individu_Data_Keadaan_SDMK!A$4:A$149931,B386)</f>
        <v>0</v>
      </c>
      <c r="O386" s="312">
        <f t="shared" si="22"/>
        <v>0</v>
      </c>
      <c r="P386" s="421" t="str">
        <f t="shared" si="23"/>
        <v>Berkurang</v>
      </c>
    </row>
    <row r="387" spans="1:16" hidden="1">
      <c r="A387" s="7">
        <v>385</v>
      </c>
      <c r="B387" t="s">
        <v>13113</v>
      </c>
      <c r="C387" t="s">
        <v>13114</v>
      </c>
      <c r="D387" t="s">
        <v>267</v>
      </c>
      <c r="E387" t="s">
        <v>9301</v>
      </c>
      <c r="F387" t="s">
        <v>12201</v>
      </c>
      <c r="G387">
        <v>33</v>
      </c>
      <c r="H387">
        <v>3312</v>
      </c>
      <c r="I387">
        <v>0</v>
      </c>
      <c r="J387">
        <v>27</v>
      </c>
      <c r="K387" s="367" t="str">
        <f>VLOOKUP(G387,'01_MASTER_KODE_WILAYAH'!H$1437:I$1470,2,FALSE)</f>
        <v>JAWA TENGAH</v>
      </c>
      <c r="L387" s="368" t="str">
        <f>VLOOKUP(H387,'01_MASTER_KODE_WILAYAH'!D$5:F$1353,3,FALSE)</f>
        <v>WONOGIRI</v>
      </c>
      <c r="M387" s="428" t="str">
        <f t="shared" si="21"/>
        <v>Pemerintah</v>
      </c>
      <c r="N387" s="312">
        <f>COUNTIF(A1_Individu_Data_Keadaan_SDMK!A$4:A$149931,B387)</f>
        <v>0</v>
      </c>
      <c r="O387" s="312">
        <f t="shared" si="22"/>
        <v>0</v>
      </c>
      <c r="P387" s="421" t="str">
        <f t="shared" si="23"/>
        <v>Berkurang</v>
      </c>
    </row>
    <row r="388" spans="1:16" hidden="1">
      <c r="A388" s="7">
        <v>386</v>
      </c>
      <c r="B388" t="s">
        <v>13115</v>
      </c>
      <c r="C388" t="s">
        <v>13116</v>
      </c>
      <c r="D388" t="s">
        <v>267</v>
      </c>
      <c r="E388" t="s">
        <v>9302</v>
      </c>
      <c r="F388" t="s">
        <v>12201</v>
      </c>
      <c r="G388">
        <v>33</v>
      </c>
      <c r="H388">
        <v>3312</v>
      </c>
      <c r="I388">
        <v>0</v>
      </c>
      <c r="J388">
        <v>42</v>
      </c>
      <c r="K388" s="367" t="str">
        <f>VLOOKUP(G388,'01_MASTER_KODE_WILAYAH'!H$1437:I$1470,2,FALSE)</f>
        <v>JAWA TENGAH</v>
      </c>
      <c r="L388" s="368" t="str">
        <f>VLOOKUP(H388,'01_MASTER_KODE_WILAYAH'!D$5:F$1353,3,FALSE)</f>
        <v>WONOGIRI</v>
      </c>
      <c r="M388" s="428" t="str">
        <f t="shared" ref="M388:M451" si="24">LEFT(F388,10)</f>
        <v>Pemerintah</v>
      </c>
      <c r="N388" s="312">
        <f>COUNTIF(A1_Individu_Data_Keadaan_SDMK!A$4:A$149931,B388)</f>
        <v>0</v>
      </c>
      <c r="O388" s="312">
        <f t="shared" ref="O388:O451" si="25">IF(N388&gt;0,1,0)</f>
        <v>0</v>
      </c>
      <c r="P388" s="421" t="str">
        <f t="shared" ref="P388:P451" si="26">IF(N388&gt;J388,"Bertambah",IF(N388=J388,"Tetap","Berkurang"))</f>
        <v>Berkurang</v>
      </c>
    </row>
    <row r="389" spans="1:16" hidden="1">
      <c r="A389" s="7">
        <v>387</v>
      </c>
      <c r="B389" t="s">
        <v>13117</v>
      </c>
      <c r="C389" t="s">
        <v>13118</v>
      </c>
      <c r="D389" t="s">
        <v>267</v>
      </c>
      <c r="E389" t="s">
        <v>9301</v>
      </c>
      <c r="F389" t="s">
        <v>12201</v>
      </c>
      <c r="G389">
        <v>33</v>
      </c>
      <c r="H389">
        <v>3312</v>
      </c>
      <c r="I389">
        <v>0</v>
      </c>
      <c r="J389">
        <v>23</v>
      </c>
      <c r="K389" s="367" t="str">
        <f>VLOOKUP(G389,'01_MASTER_KODE_WILAYAH'!H$1437:I$1470,2,FALSE)</f>
        <v>JAWA TENGAH</v>
      </c>
      <c r="L389" s="368" t="str">
        <f>VLOOKUP(H389,'01_MASTER_KODE_WILAYAH'!D$5:F$1353,3,FALSE)</f>
        <v>WONOGIRI</v>
      </c>
      <c r="M389" s="428" t="str">
        <f t="shared" si="24"/>
        <v>Pemerintah</v>
      </c>
      <c r="N389" s="312">
        <f>COUNTIF(A1_Individu_Data_Keadaan_SDMK!A$4:A$149931,B389)</f>
        <v>0</v>
      </c>
      <c r="O389" s="312">
        <f t="shared" si="25"/>
        <v>0</v>
      </c>
      <c r="P389" s="421" t="str">
        <f t="shared" si="26"/>
        <v>Berkurang</v>
      </c>
    </row>
    <row r="390" spans="1:16" hidden="1">
      <c r="A390" s="7">
        <v>388</v>
      </c>
      <c r="B390" t="s">
        <v>13119</v>
      </c>
      <c r="C390" t="s">
        <v>13120</v>
      </c>
      <c r="D390" t="s">
        <v>267</v>
      </c>
      <c r="E390" t="s">
        <v>9301</v>
      </c>
      <c r="F390" t="s">
        <v>12201</v>
      </c>
      <c r="G390">
        <v>33</v>
      </c>
      <c r="H390">
        <v>3312</v>
      </c>
      <c r="I390">
        <v>0</v>
      </c>
      <c r="J390">
        <v>28</v>
      </c>
      <c r="K390" s="367" t="str">
        <f>VLOOKUP(G390,'01_MASTER_KODE_WILAYAH'!H$1437:I$1470,2,FALSE)</f>
        <v>JAWA TENGAH</v>
      </c>
      <c r="L390" s="368" t="str">
        <f>VLOOKUP(H390,'01_MASTER_KODE_WILAYAH'!D$5:F$1353,3,FALSE)</f>
        <v>WONOGIRI</v>
      </c>
      <c r="M390" s="428" t="str">
        <f t="shared" si="24"/>
        <v>Pemerintah</v>
      </c>
      <c r="N390" s="312">
        <f>COUNTIF(A1_Individu_Data_Keadaan_SDMK!A$4:A$149931,B390)</f>
        <v>0</v>
      </c>
      <c r="O390" s="312">
        <f t="shared" si="25"/>
        <v>0</v>
      </c>
      <c r="P390" s="421" t="str">
        <f t="shared" si="26"/>
        <v>Berkurang</v>
      </c>
    </row>
    <row r="391" spans="1:16" hidden="1">
      <c r="A391" s="7">
        <v>389</v>
      </c>
      <c r="B391" t="s">
        <v>13121</v>
      </c>
      <c r="C391" t="s">
        <v>13122</v>
      </c>
      <c r="D391" t="s">
        <v>267</v>
      </c>
      <c r="E391" t="s">
        <v>9301</v>
      </c>
      <c r="F391" t="s">
        <v>12201</v>
      </c>
      <c r="G391">
        <v>33</v>
      </c>
      <c r="H391">
        <v>3312</v>
      </c>
      <c r="I391">
        <v>0</v>
      </c>
      <c r="J391">
        <v>26</v>
      </c>
      <c r="K391" s="367" t="str">
        <f>VLOOKUP(G391,'01_MASTER_KODE_WILAYAH'!H$1437:I$1470,2,FALSE)</f>
        <v>JAWA TENGAH</v>
      </c>
      <c r="L391" s="368" t="str">
        <f>VLOOKUP(H391,'01_MASTER_KODE_WILAYAH'!D$5:F$1353,3,FALSE)</f>
        <v>WONOGIRI</v>
      </c>
      <c r="M391" s="428" t="str">
        <f t="shared" si="24"/>
        <v>Pemerintah</v>
      </c>
      <c r="N391" s="312">
        <f>COUNTIF(A1_Individu_Data_Keadaan_SDMK!A$4:A$149931,B391)</f>
        <v>0</v>
      </c>
      <c r="O391" s="312">
        <f t="shared" si="25"/>
        <v>0</v>
      </c>
      <c r="P391" s="421" t="str">
        <f t="shared" si="26"/>
        <v>Berkurang</v>
      </c>
    </row>
    <row r="392" spans="1:16" hidden="1">
      <c r="A392" s="7">
        <v>390</v>
      </c>
      <c r="B392" t="s">
        <v>13123</v>
      </c>
      <c r="C392" t="s">
        <v>13124</v>
      </c>
      <c r="D392" t="s">
        <v>267</v>
      </c>
      <c r="E392" t="s">
        <v>9301</v>
      </c>
      <c r="F392" t="s">
        <v>12201</v>
      </c>
      <c r="G392">
        <v>33</v>
      </c>
      <c r="H392">
        <v>3312</v>
      </c>
      <c r="I392">
        <v>0</v>
      </c>
      <c r="J392">
        <v>40</v>
      </c>
      <c r="K392" s="367" t="str">
        <f>VLOOKUP(G392,'01_MASTER_KODE_WILAYAH'!H$1437:I$1470,2,FALSE)</f>
        <v>JAWA TENGAH</v>
      </c>
      <c r="L392" s="368" t="str">
        <f>VLOOKUP(H392,'01_MASTER_KODE_WILAYAH'!D$5:F$1353,3,FALSE)</f>
        <v>WONOGIRI</v>
      </c>
      <c r="M392" s="428" t="str">
        <f t="shared" si="24"/>
        <v>Pemerintah</v>
      </c>
      <c r="N392" s="312">
        <f>COUNTIF(A1_Individu_Data_Keadaan_SDMK!A$4:A$149931,B392)</f>
        <v>0</v>
      </c>
      <c r="O392" s="312">
        <f t="shared" si="25"/>
        <v>0</v>
      </c>
      <c r="P392" s="421" t="str">
        <f t="shared" si="26"/>
        <v>Berkurang</v>
      </c>
    </row>
    <row r="393" spans="1:16" hidden="1">
      <c r="A393" s="7">
        <v>391</v>
      </c>
      <c r="B393" t="s">
        <v>13125</v>
      </c>
      <c r="C393" t="s">
        <v>13126</v>
      </c>
      <c r="D393" t="s">
        <v>267</v>
      </c>
      <c r="E393" t="s">
        <v>9302</v>
      </c>
      <c r="F393" t="s">
        <v>12201</v>
      </c>
      <c r="G393">
        <v>33</v>
      </c>
      <c r="H393">
        <v>3312</v>
      </c>
      <c r="I393">
        <v>0</v>
      </c>
      <c r="J393">
        <v>37</v>
      </c>
      <c r="K393" s="367" t="str">
        <f>VLOOKUP(G393,'01_MASTER_KODE_WILAYAH'!H$1437:I$1470,2,FALSE)</f>
        <v>JAWA TENGAH</v>
      </c>
      <c r="L393" s="368" t="str">
        <f>VLOOKUP(H393,'01_MASTER_KODE_WILAYAH'!D$5:F$1353,3,FALSE)</f>
        <v>WONOGIRI</v>
      </c>
      <c r="M393" s="428" t="str">
        <f t="shared" si="24"/>
        <v>Pemerintah</v>
      </c>
      <c r="N393" s="312">
        <f>COUNTIF(A1_Individu_Data_Keadaan_SDMK!A$4:A$149931,B393)</f>
        <v>0</v>
      </c>
      <c r="O393" s="312">
        <f t="shared" si="25"/>
        <v>0</v>
      </c>
      <c r="P393" s="421" t="str">
        <f t="shared" si="26"/>
        <v>Berkurang</v>
      </c>
    </row>
    <row r="394" spans="1:16" hidden="1">
      <c r="A394" s="7">
        <v>392</v>
      </c>
      <c r="B394" t="s">
        <v>13127</v>
      </c>
      <c r="C394" t="s">
        <v>13128</v>
      </c>
      <c r="D394" t="s">
        <v>267</v>
      </c>
      <c r="E394" t="s">
        <v>9301</v>
      </c>
      <c r="F394" t="s">
        <v>12201</v>
      </c>
      <c r="G394">
        <v>33</v>
      </c>
      <c r="H394">
        <v>3312</v>
      </c>
      <c r="I394">
        <v>0</v>
      </c>
      <c r="J394">
        <v>22</v>
      </c>
      <c r="K394" s="367" t="str">
        <f>VLOOKUP(G394,'01_MASTER_KODE_WILAYAH'!H$1437:I$1470,2,FALSE)</f>
        <v>JAWA TENGAH</v>
      </c>
      <c r="L394" s="368" t="str">
        <f>VLOOKUP(H394,'01_MASTER_KODE_WILAYAH'!D$5:F$1353,3,FALSE)</f>
        <v>WONOGIRI</v>
      </c>
      <c r="M394" s="428" t="str">
        <f t="shared" si="24"/>
        <v>Pemerintah</v>
      </c>
      <c r="N394" s="312">
        <f>COUNTIF(A1_Individu_Data_Keadaan_SDMK!A$4:A$149931,B394)</f>
        <v>0</v>
      </c>
      <c r="O394" s="312">
        <f t="shared" si="25"/>
        <v>0</v>
      </c>
      <c r="P394" s="421" t="str">
        <f t="shared" si="26"/>
        <v>Berkurang</v>
      </c>
    </row>
    <row r="395" spans="1:16" hidden="1">
      <c r="A395" s="7">
        <v>393</v>
      </c>
      <c r="B395" t="s">
        <v>13129</v>
      </c>
      <c r="C395" t="s">
        <v>13130</v>
      </c>
      <c r="D395" t="s">
        <v>267</v>
      </c>
      <c r="E395" t="s">
        <v>9301</v>
      </c>
      <c r="F395" t="s">
        <v>12201</v>
      </c>
      <c r="G395">
        <v>33</v>
      </c>
      <c r="H395">
        <v>3312</v>
      </c>
      <c r="I395">
        <v>0</v>
      </c>
      <c r="J395">
        <v>35</v>
      </c>
      <c r="K395" s="367" t="str">
        <f>VLOOKUP(G395,'01_MASTER_KODE_WILAYAH'!H$1437:I$1470,2,FALSE)</f>
        <v>JAWA TENGAH</v>
      </c>
      <c r="L395" s="368" t="str">
        <f>VLOOKUP(H395,'01_MASTER_KODE_WILAYAH'!D$5:F$1353,3,FALSE)</f>
        <v>WONOGIRI</v>
      </c>
      <c r="M395" s="428" t="str">
        <f t="shared" si="24"/>
        <v>Pemerintah</v>
      </c>
      <c r="N395" s="312">
        <f>COUNTIF(A1_Individu_Data_Keadaan_SDMK!A$4:A$149931,B395)</f>
        <v>0</v>
      </c>
      <c r="O395" s="312">
        <f t="shared" si="25"/>
        <v>0</v>
      </c>
      <c r="P395" s="421" t="str">
        <f t="shared" si="26"/>
        <v>Berkurang</v>
      </c>
    </row>
    <row r="396" spans="1:16" hidden="1">
      <c r="A396" s="7">
        <v>394</v>
      </c>
      <c r="B396" t="s">
        <v>13131</v>
      </c>
      <c r="C396" t="s">
        <v>13132</v>
      </c>
      <c r="D396" t="s">
        <v>267</v>
      </c>
      <c r="E396" t="s">
        <v>9301</v>
      </c>
      <c r="F396" t="s">
        <v>12201</v>
      </c>
      <c r="G396">
        <v>33</v>
      </c>
      <c r="H396">
        <v>3312</v>
      </c>
      <c r="I396">
        <v>0</v>
      </c>
      <c r="J396">
        <v>36</v>
      </c>
      <c r="K396" s="367" t="str">
        <f>VLOOKUP(G396,'01_MASTER_KODE_WILAYAH'!H$1437:I$1470,2,FALSE)</f>
        <v>JAWA TENGAH</v>
      </c>
      <c r="L396" s="368" t="str">
        <f>VLOOKUP(H396,'01_MASTER_KODE_WILAYAH'!D$5:F$1353,3,FALSE)</f>
        <v>WONOGIRI</v>
      </c>
      <c r="M396" s="428" t="str">
        <f t="shared" si="24"/>
        <v>Pemerintah</v>
      </c>
      <c r="N396" s="312">
        <f>COUNTIF(A1_Individu_Data_Keadaan_SDMK!A$4:A$149931,B396)</f>
        <v>0</v>
      </c>
      <c r="O396" s="312">
        <f t="shared" si="25"/>
        <v>0</v>
      </c>
      <c r="P396" s="421" t="str">
        <f t="shared" si="26"/>
        <v>Berkurang</v>
      </c>
    </row>
    <row r="397" spans="1:16" hidden="1">
      <c r="A397" s="7">
        <v>395</v>
      </c>
      <c r="B397" t="s">
        <v>13133</v>
      </c>
      <c r="C397" t="s">
        <v>13134</v>
      </c>
      <c r="D397" t="s">
        <v>267</v>
      </c>
      <c r="E397" t="s">
        <v>9302</v>
      </c>
      <c r="F397" t="s">
        <v>12201</v>
      </c>
      <c r="G397">
        <v>33</v>
      </c>
      <c r="H397">
        <v>3313</v>
      </c>
      <c r="I397">
        <v>0</v>
      </c>
      <c r="J397">
        <v>51</v>
      </c>
      <c r="K397" s="367" t="str">
        <f>VLOOKUP(G397,'01_MASTER_KODE_WILAYAH'!H$1437:I$1470,2,FALSE)</f>
        <v>JAWA TENGAH</v>
      </c>
      <c r="L397" s="368" t="str">
        <f>VLOOKUP(H397,'01_MASTER_KODE_WILAYAH'!D$5:F$1353,3,FALSE)</f>
        <v>KARANGANYAR</v>
      </c>
      <c r="M397" s="428" t="str">
        <f t="shared" si="24"/>
        <v>Pemerintah</v>
      </c>
      <c r="N397" s="312">
        <f>COUNTIF(A1_Individu_Data_Keadaan_SDMK!A$4:A$149931,B397)</f>
        <v>0</v>
      </c>
      <c r="O397" s="312">
        <f t="shared" si="25"/>
        <v>0</v>
      </c>
      <c r="P397" s="421" t="str">
        <f t="shared" si="26"/>
        <v>Berkurang</v>
      </c>
    </row>
    <row r="398" spans="1:16" hidden="1">
      <c r="A398" s="7">
        <v>396</v>
      </c>
      <c r="B398" t="s">
        <v>13135</v>
      </c>
      <c r="C398" t="s">
        <v>13136</v>
      </c>
      <c r="D398" t="s">
        <v>267</v>
      </c>
      <c r="E398" t="s">
        <v>9302</v>
      </c>
      <c r="F398" t="s">
        <v>12201</v>
      </c>
      <c r="G398">
        <v>33</v>
      </c>
      <c r="H398">
        <v>3313</v>
      </c>
      <c r="I398">
        <v>0</v>
      </c>
      <c r="J398">
        <v>45</v>
      </c>
      <c r="K398" s="367" t="str">
        <f>VLOOKUP(G398,'01_MASTER_KODE_WILAYAH'!H$1437:I$1470,2,FALSE)</f>
        <v>JAWA TENGAH</v>
      </c>
      <c r="L398" s="368" t="str">
        <f>VLOOKUP(H398,'01_MASTER_KODE_WILAYAH'!D$5:F$1353,3,FALSE)</f>
        <v>KARANGANYAR</v>
      </c>
      <c r="M398" s="428" t="str">
        <f t="shared" si="24"/>
        <v>Pemerintah</v>
      </c>
      <c r="N398" s="312">
        <f>COUNTIF(A1_Individu_Data_Keadaan_SDMK!A$4:A$149931,B398)</f>
        <v>0</v>
      </c>
      <c r="O398" s="312">
        <f t="shared" si="25"/>
        <v>0</v>
      </c>
      <c r="P398" s="421" t="str">
        <f t="shared" si="26"/>
        <v>Berkurang</v>
      </c>
    </row>
    <row r="399" spans="1:16" hidden="1">
      <c r="A399" s="7">
        <v>397</v>
      </c>
      <c r="B399" t="s">
        <v>13137</v>
      </c>
      <c r="C399" t="s">
        <v>13138</v>
      </c>
      <c r="D399" t="s">
        <v>267</v>
      </c>
      <c r="E399" t="s">
        <v>9302</v>
      </c>
      <c r="F399" t="s">
        <v>12201</v>
      </c>
      <c r="G399">
        <v>33</v>
      </c>
      <c r="H399">
        <v>3313</v>
      </c>
      <c r="I399">
        <v>0</v>
      </c>
      <c r="J399">
        <v>43</v>
      </c>
      <c r="K399" s="367" t="str">
        <f>VLOOKUP(G399,'01_MASTER_KODE_WILAYAH'!H$1437:I$1470,2,FALSE)</f>
        <v>JAWA TENGAH</v>
      </c>
      <c r="L399" s="368" t="str">
        <f>VLOOKUP(H399,'01_MASTER_KODE_WILAYAH'!D$5:F$1353,3,FALSE)</f>
        <v>KARANGANYAR</v>
      </c>
      <c r="M399" s="428" t="str">
        <f t="shared" si="24"/>
        <v>Pemerintah</v>
      </c>
      <c r="N399" s="312">
        <f>COUNTIF(A1_Individu_Data_Keadaan_SDMK!A$4:A$149931,B399)</f>
        <v>0</v>
      </c>
      <c r="O399" s="312">
        <f t="shared" si="25"/>
        <v>0</v>
      </c>
      <c r="P399" s="421" t="str">
        <f t="shared" si="26"/>
        <v>Berkurang</v>
      </c>
    </row>
    <row r="400" spans="1:16" hidden="1">
      <c r="A400" s="7">
        <v>398</v>
      </c>
      <c r="B400" t="s">
        <v>13139</v>
      </c>
      <c r="C400" t="s">
        <v>13140</v>
      </c>
      <c r="D400" t="s">
        <v>267</v>
      </c>
      <c r="E400" t="s">
        <v>9302</v>
      </c>
      <c r="F400" t="s">
        <v>12201</v>
      </c>
      <c r="G400">
        <v>33</v>
      </c>
      <c r="H400">
        <v>3313</v>
      </c>
      <c r="I400">
        <v>0</v>
      </c>
      <c r="J400">
        <v>44</v>
      </c>
      <c r="K400" s="367" t="str">
        <f>VLOOKUP(G400,'01_MASTER_KODE_WILAYAH'!H$1437:I$1470,2,FALSE)</f>
        <v>JAWA TENGAH</v>
      </c>
      <c r="L400" s="368" t="str">
        <f>VLOOKUP(H400,'01_MASTER_KODE_WILAYAH'!D$5:F$1353,3,FALSE)</f>
        <v>KARANGANYAR</v>
      </c>
      <c r="M400" s="428" t="str">
        <f t="shared" si="24"/>
        <v>Pemerintah</v>
      </c>
      <c r="N400" s="312">
        <f>COUNTIF(A1_Individu_Data_Keadaan_SDMK!A$4:A$149931,B400)</f>
        <v>0</v>
      </c>
      <c r="O400" s="312">
        <f t="shared" si="25"/>
        <v>0</v>
      </c>
      <c r="P400" s="421" t="str">
        <f t="shared" si="26"/>
        <v>Berkurang</v>
      </c>
    </row>
    <row r="401" spans="1:16" hidden="1">
      <c r="A401" s="7">
        <v>399</v>
      </c>
      <c r="B401" t="s">
        <v>13141</v>
      </c>
      <c r="C401" t="s">
        <v>13142</v>
      </c>
      <c r="D401" t="s">
        <v>267</v>
      </c>
      <c r="E401" t="s">
        <v>9302</v>
      </c>
      <c r="F401" t="s">
        <v>12201</v>
      </c>
      <c r="G401">
        <v>33</v>
      </c>
      <c r="H401">
        <v>3313</v>
      </c>
      <c r="I401">
        <v>0</v>
      </c>
      <c r="J401">
        <v>54</v>
      </c>
      <c r="K401" s="367" t="str">
        <f>VLOOKUP(G401,'01_MASTER_KODE_WILAYAH'!H$1437:I$1470,2,FALSE)</f>
        <v>JAWA TENGAH</v>
      </c>
      <c r="L401" s="368" t="str">
        <f>VLOOKUP(H401,'01_MASTER_KODE_WILAYAH'!D$5:F$1353,3,FALSE)</f>
        <v>KARANGANYAR</v>
      </c>
      <c r="M401" s="428" t="str">
        <f t="shared" si="24"/>
        <v>Pemerintah</v>
      </c>
      <c r="N401" s="312">
        <f>COUNTIF(A1_Individu_Data_Keadaan_SDMK!A$4:A$149931,B401)</f>
        <v>0</v>
      </c>
      <c r="O401" s="312">
        <f t="shared" si="25"/>
        <v>0</v>
      </c>
      <c r="P401" s="421" t="str">
        <f t="shared" si="26"/>
        <v>Berkurang</v>
      </c>
    </row>
    <row r="402" spans="1:16" hidden="1">
      <c r="A402" s="7">
        <v>400</v>
      </c>
      <c r="B402" t="s">
        <v>13143</v>
      </c>
      <c r="C402" t="s">
        <v>13144</v>
      </c>
      <c r="D402" t="s">
        <v>267</v>
      </c>
      <c r="E402" t="s">
        <v>9302</v>
      </c>
      <c r="F402" t="s">
        <v>12201</v>
      </c>
      <c r="G402">
        <v>33</v>
      </c>
      <c r="H402">
        <v>3313</v>
      </c>
      <c r="I402">
        <v>0</v>
      </c>
      <c r="J402">
        <v>57</v>
      </c>
      <c r="K402" s="367" t="str">
        <f>VLOOKUP(G402,'01_MASTER_KODE_WILAYAH'!H$1437:I$1470,2,FALSE)</f>
        <v>JAWA TENGAH</v>
      </c>
      <c r="L402" s="368" t="str">
        <f>VLOOKUP(H402,'01_MASTER_KODE_WILAYAH'!D$5:F$1353,3,FALSE)</f>
        <v>KARANGANYAR</v>
      </c>
      <c r="M402" s="428" t="str">
        <f t="shared" si="24"/>
        <v>Pemerintah</v>
      </c>
      <c r="N402" s="312">
        <f>COUNTIF(A1_Individu_Data_Keadaan_SDMK!A$4:A$149931,B402)</f>
        <v>0</v>
      </c>
      <c r="O402" s="312">
        <f t="shared" si="25"/>
        <v>0</v>
      </c>
      <c r="P402" s="421" t="str">
        <f t="shared" si="26"/>
        <v>Berkurang</v>
      </c>
    </row>
    <row r="403" spans="1:16" hidden="1">
      <c r="A403" s="7">
        <v>401</v>
      </c>
      <c r="B403" t="s">
        <v>13145</v>
      </c>
      <c r="C403" t="s">
        <v>13146</v>
      </c>
      <c r="D403" t="s">
        <v>267</v>
      </c>
      <c r="E403" t="s">
        <v>9302</v>
      </c>
      <c r="F403" t="s">
        <v>12201</v>
      </c>
      <c r="G403">
        <v>33</v>
      </c>
      <c r="H403">
        <v>3313</v>
      </c>
      <c r="I403">
        <v>0</v>
      </c>
      <c r="J403">
        <v>46</v>
      </c>
      <c r="K403" s="367" t="str">
        <f>VLOOKUP(G403,'01_MASTER_KODE_WILAYAH'!H$1437:I$1470,2,FALSE)</f>
        <v>JAWA TENGAH</v>
      </c>
      <c r="L403" s="368" t="str">
        <f>VLOOKUP(H403,'01_MASTER_KODE_WILAYAH'!D$5:F$1353,3,FALSE)</f>
        <v>KARANGANYAR</v>
      </c>
      <c r="M403" s="428" t="str">
        <f t="shared" si="24"/>
        <v>Pemerintah</v>
      </c>
      <c r="N403" s="312">
        <f>COUNTIF(A1_Individu_Data_Keadaan_SDMK!A$4:A$149931,B403)</f>
        <v>0</v>
      </c>
      <c r="O403" s="312">
        <f t="shared" si="25"/>
        <v>0</v>
      </c>
      <c r="P403" s="421" t="str">
        <f t="shared" si="26"/>
        <v>Berkurang</v>
      </c>
    </row>
    <row r="404" spans="1:16" hidden="1">
      <c r="A404" s="7">
        <v>402</v>
      </c>
      <c r="B404" t="s">
        <v>13147</v>
      </c>
      <c r="C404" t="s">
        <v>13148</v>
      </c>
      <c r="D404" t="s">
        <v>267</v>
      </c>
      <c r="E404" t="s">
        <v>9302</v>
      </c>
      <c r="F404" t="s">
        <v>12201</v>
      </c>
      <c r="G404">
        <v>33</v>
      </c>
      <c r="H404">
        <v>3313</v>
      </c>
      <c r="I404">
        <v>0</v>
      </c>
      <c r="J404">
        <v>52</v>
      </c>
      <c r="K404" s="367" t="str">
        <f>VLOOKUP(G404,'01_MASTER_KODE_WILAYAH'!H$1437:I$1470,2,FALSE)</f>
        <v>JAWA TENGAH</v>
      </c>
      <c r="L404" s="368" t="str">
        <f>VLOOKUP(H404,'01_MASTER_KODE_WILAYAH'!D$5:F$1353,3,FALSE)</f>
        <v>KARANGANYAR</v>
      </c>
      <c r="M404" s="428" t="str">
        <f t="shared" si="24"/>
        <v>Pemerintah</v>
      </c>
      <c r="N404" s="312">
        <f>COUNTIF(A1_Individu_Data_Keadaan_SDMK!A$4:A$149931,B404)</f>
        <v>0</v>
      </c>
      <c r="O404" s="312">
        <f t="shared" si="25"/>
        <v>0</v>
      </c>
      <c r="P404" s="421" t="str">
        <f t="shared" si="26"/>
        <v>Berkurang</v>
      </c>
    </row>
    <row r="405" spans="1:16" hidden="1">
      <c r="A405" s="7">
        <v>403</v>
      </c>
      <c r="B405" t="s">
        <v>13149</v>
      </c>
      <c r="C405" t="s">
        <v>11901</v>
      </c>
      <c r="D405" t="s">
        <v>267</v>
      </c>
      <c r="E405" t="s">
        <v>9301</v>
      </c>
      <c r="F405" t="s">
        <v>12201</v>
      </c>
      <c r="G405">
        <v>33</v>
      </c>
      <c r="H405">
        <v>3313</v>
      </c>
      <c r="I405">
        <v>0</v>
      </c>
      <c r="J405">
        <v>55</v>
      </c>
      <c r="K405" s="367" t="str">
        <f>VLOOKUP(G405,'01_MASTER_KODE_WILAYAH'!H$1437:I$1470,2,FALSE)</f>
        <v>JAWA TENGAH</v>
      </c>
      <c r="L405" s="368" t="str">
        <f>VLOOKUP(H405,'01_MASTER_KODE_WILAYAH'!D$5:F$1353,3,FALSE)</f>
        <v>KARANGANYAR</v>
      </c>
      <c r="M405" s="428" t="str">
        <f t="shared" si="24"/>
        <v>Pemerintah</v>
      </c>
      <c r="N405" s="312">
        <f>COUNTIF(A1_Individu_Data_Keadaan_SDMK!A$4:A$149931,B405)</f>
        <v>0</v>
      </c>
      <c r="O405" s="312">
        <f t="shared" si="25"/>
        <v>0</v>
      </c>
      <c r="P405" s="421" t="str">
        <f t="shared" si="26"/>
        <v>Berkurang</v>
      </c>
    </row>
    <row r="406" spans="1:16" hidden="1">
      <c r="A406" s="7">
        <v>404</v>
      </c>
      <c r="B406" t="s">
        <v>13150</v>
      </c>
      <c r="C406" t="s">
        <v>13151</v>
      </c>
      <c r="D406" t="s">
        <v>267</v>
      </c>
      <c r="E406" t="s">
        <v>9301</v>
      </c>
      <c r="F406" t="s">
        <v>12201</v>
      </c>
      <c r="G406">
        <v>33</v>
      </c>
      <c r="H406">
        <v>3313</v>
      </c>
      <c r="I406">
        <v>0</v>
      </c>
      <c r="J406">
        <v>41</v>
      </c>
      <c r="K406" s="367" t="str">
        <f>VLOOKUP(G406,'01_MASTER_KODE_WILAYAH'!H$1437:I$1470,2,FALSE)</f>
        <v>JAWA TENGAH</v>
      </c>
      <c r="L406" s="368" t="str">
        <f>VLOOKUP(H406,'01_MASTER_KODE_WILAYAH'!D$5:F$1353,3,FALSE)</f>
        <v>KARANGANYAR</v>
      </c>
      <c r="M406" s="428" t="str">
        <f t="shared" si="24"/>
        <v>Pemerintah</v>
      </c>
      <c r="N406" s="312">
        <f>COUNTIF(A1_Individu_Data_Keadaan_SDMK!A$4:A$149931,B406)</f>
        <v>0</v>
      </c>
      <c r="O406" s="312">
        <f t="shared" si="25"/>
        <v>0</v>
      </c>
      <c r="P406" s="421" t="str">
        <f t="shared" si="26"/>
        <v>Berkurang</v>
      </c>
    </row>
    <row r="407" spans="1:16" hidden="1">
      <c r="A407" s="7">
        <v>405</v>
      </c>
      <c r="B407" t="s">
        <v>13152</v>
      </c>
      <c r="C407" t="s">
        <v>13153</v>
      </c>
      <c r="D407" t="s">
        <v>267</v>
      </c>
      <c r="E407" t="s">
        <v>9301</v>
      </c>
      <c r="F407" t="s">
        <v>12201</v>
      </c>
      <c r="G407">
        <v>33</v>
      </c>
      <c r="H407">
        <v>3313</v>
      </c>
      <c r="I407">
        <v>0</v>
      </c>
      <c r="J407">
        <v>48</v>
      </c>
      <c r="K407" s="367" t="str">
        <f>VLOOKUP(G407,'01_MASTER_KODE_WILAYAH'!H$1437:I$1470,2,FALSE)</f>
        <v>JAWA TENGAH</v>
      </c>
      <c r="L407" s="368" t="str">
        <f>VLOOKUP(H407,'01_MASTER_KODE_WILAYAH'!D$5:F$1353,3,FALSE)</f>
        <v>KARANGANYAR</v>
      </c>
      <c r="M407" s="428" t="str">
        <f t="shared" si="24"/>
        <v>Pemerintah</v>
      </c>
      <c r="N407" s="312">
        <f>COUNTIF(A1_Individu_Data_Keadaan_SDMK!A$4:A$149931,B407)</f>
        <v>0</v>
      </c>
      <c r="O407" s="312">
        <f t="shared" si="25"/>
        <v>0</v>
      </c>
      <c r="P407" s="421" t="str">
        <f t="shared" si="26"/>
        <v>Berkurang</v>
      </c>
    </row>
    <row r="408" spans="1:16" hidden="1">
      <c r="A408" s="7">
        <v>406</v>
      </c>
      <c r="B408" t="s">
        <v>13154</v>
      </c>
      <c r="C408" t="s">
        <v>13155</v>
      </c>
      <c r="D408" t="s">
        <v>267</v>
      </c>
      <c r="E408" t="s">
        <v>9301</v>
      </c>
      <c r="F408" t="s">
        <v>12201</v>
      </c>
      <c r="G408">
        <v>33</v>
      </c>
      <c r="H408">
        <v>3313</v>
      </c>
      <c r="I408">
        <v>0</v>
      </c>
      <c r="J408">
        <v>37</v>
      </c>
      <c r="K408" s="367" t="str">
        <f>VLOOKUP(G408,'01_MASTER_KODE_WILAYAH'!H$1437:I$1470,2,FALSE)</f>
        <v>JAWA TENGAH</v>
      </c>
      <c r="L408" s="368" t="str">
        <f>VLOOKUP(H408,'01_MASTER_KODE_WILAYAH'!D$5:F$1353,3,FALSE)</f>
        <v>KARANGANYAR</v>
      </c>
      <c r="M408" s="428" t="str">
        <f t="shared" si="24"/>
        <v>Pemerintah</v>
      </c>
      <c r="N408" s="312">
        <f>COUNTIF(A1_Individu_Data_Keadaan_SDMK!A$4:A$149931,B408)</f>
        <v>0</v>
      </c>
      <c r="O408" s="312">
        <f t="shared" si="25"/>
        <v>0</v>
      </c>
      <c r="P408" s="421" t="str">
        <f t="shared" si="26"/>
        <v>Berkurang</v>
      </c>
    </row>
    <row r="409" spans="1:16" hidden="1">
      <c r="A409" s="7">
        <v>407</v>
      </c>
      <c r="B409" t="s">
        <v>13156</v>
      </c>
      <c r="C409" t="s">
        <v>13157</v>
      </c>
      <c r="D409" t="s">
        <v>267</v>
      </c>
      <c r="E409" t="s">
        <v>9302</v>
      </c>
      <c r="F409" t="s">
        <v>12201</v>
      </c>
      <c r="G409">
        <v>33</v>
      </c>
      <c r="H409">
        <v>3313</v>
      </c>
      <c r="I409">
        <v>0</v>
      </c>
      <c r="J409">
        <v>47</v>
      </c>
      <c r="K409" s="367" t="str">
        <f>VLOOKUP(G409,'01_MASTER_KODE_WILAYAH'!H$1437:I$1470,2,FALSE)</f>
        <v>JAWA TENGAH</v>
      </c>
      <c r="L409" s="368" t="str">
        <f>VLOOKUP(H409,'01_MASTER_KODE_WILAYAH'!D$5:F$1353,3,FALSE)</f>
        <v>KARANGANYAR</v>
      </c>
      <c r="M409" s="428" t="str">
        <f t="shared" si="24"/>
        <v>Pemerintah</v>
      </c>
      <c r="N409" s="312">
        <f>COUNTIF(A1_Individu_Data_Keadaan_SDMK!A$4:A$149931,B409)</f>
        <v>0</v>
      </c>
      <c r="O409" s="312">
        <f t="shared" si="25"/>
        <v>0</v>
      </c>
      <c r="P409" s="421" t="str">
        <f t="shared" si="26"/>
        <v>Berkurang</v>
      </c>
    </row>
    <row r="410" spans="1:16" hidden="1">
      <c r="A410" s="7">
        <v>408</v>
      </c>
      <c r="B410" t="s">
        <v>13158</v>
      </c>
      <c r="C410" t="s">
        <v>13159</v>
      </c>
      <c r="D410" t="s">
        <v>267</v>
      </c>
      <c r="E410" t="s">
        <v>9301</v>
      </c>
      <c r="F410" t="s">
        <v>12201</v>
      </c>
      <c r="G410">
        <v>33</v>
      </c>
      <c r="H410">
        <v>3313</v>
      </c>
      <c r="I410">
        <v>0</v>
      </c>
      <c r="J410">
        <v>34</v>
      </c>
      <c r="K410" s="367" t="str">
        <f>VLOOKUP(G410,'01_MASTER_KODE_WILAYAH'!H$1437:I$1470,2,FALSE)</f>
        <v>JAWA TENGAH</v>
      </c>
      <c r="L410" s="368" t="str">
        <f>VLOOKUP(H410,'01_MASTER_KODE_WILAYAH'!D$5:F$1353,3,FALSE)</f>
        <v>KARANGANYAR</v>
      </c>
      <c r="M410" s="428" t="str">
        <f t="shared" si="24"/>
        <v>Pemerintah</v>
      </c>
      <c r="N410" s="312">
        <f>COUNTIF(A1_Individu_Data_Keadaan_SDMK!A$4:A$149931,B410)</f>
        <v>0</v>
      </c>
      <c r="O410" s="312">
        <f t="shared" si="25"/>
        <v>0</v>
      </c>
      <c r="P410" s="421" t="str">
        <f t="shared" si="26"/>
        <v>Berkurang</v>
      </c>
    </row>
    <row r="411" spans="1:16" hidden="1">
      <c r="A411" s="7">
        <v>409</v>
      </c>
      <c r="B411" t="s">
        <v>13160</v>
      </c>
      <c r="C411" t="s">
        <v>13161</v>
      </c>
      <c r="D411" t="s">
        <v>267</v>
      </c>
      <c r="E411" t="s">
        <v>9302</v>
      </c>
      <c r="F411" t="s">
        <v>12201</v>
      </c>
      <c r="G411">
        <v>33</v>
      </c>
      <c r="H411">
        <v>3313</v>
      </c>
      <c r="I411">
        <v>0</v>
      </c>
      <c r="J411">
        <v>59</v>
      </c>
      <c r="K411" s="367" t="str">
        <f>VLOOKUP(G411,'01_MASTER_KODE_WILAYAH'!H$1437:I$1470,2,FALSE)</f>
        <v>JAWA TENGAH</v>
      </c>
      <c r="L411" s="368" t="str">
        <f>VLOOKUP(H411,'01_MASTER_KODE_WILAYAH'!D$5:F$1353,3,FALSE)</f>
        <v>KARANGANYAR</v>
      </c>
      <c r="M411" s="428" t="str">
        <f t="shared" si="24"/>
        <v>Pemerintah</v>
      </c>
      <c r="N411" s="312">
        <f>COUNTIF(A1_Individu_Data_Keadaan_SDMK!A$4:A$149931,B411)</f>
        <v>0</v>
      </c>
      <c r="O411" s="312">
        <f t="shared" si="25"/>
        <v>0</v>
      </c>
      <c r="P411" s="421" t="str">
        <f t="shared" si="26"/>
        <v>Berkurang</v>
      </c>
    </row>
    <row r="412" spans="1:16" hidden="1">
      <c r="A412" s="7">
        <v>410</v>
      </c>
      <c r="B412" t="s">
        <v>13162</v>
      </c>
      <c r="C412" t="s">
        <v>13163</v>
      </c>
      <c r="D412" t="s">
        <v>267</v>
      </c>
      <c r="E412" t="s">
        <v>9302</v>
      </c>
      <c r="F412" t="s">
        <v>12201</v>
      </c>
      <c r="G412">
        <v>33</v>
      </c>
      <c r="H412">
        <v>3313</v>
      </c>
      <c r="I412">
        <v>0</v>
      </c>
      <c r="J412">
        <v>53</v>
      </c>
      <c r="K412" s="367" t="str">
        <f>VLOOKUP(G412,'01_MASTER_KODE_WILAYAH'!H$1437:I$1470,2,FALSE)</f>
        <v>JAWA TENGAH</v>
      </c>
      <c r="L412" s="368" t="str">
        <f>VLOOKUP(H412,'01_MASTER_KODE_WILAYAH'!D$5:F$1353,3,FALSE)</f>
        <v>KARANGANYAR</v>
      </c>
      <c r="M412" s="428" t="str">
        <f t="shared" si="24"/>
        <v>Pemerintah</v>
      </c>
      <c r="N412" s="312">
        <f>COUNTIF(A1_Individu_Data_Keadaan_SDMK!A$4:A$149931,B412)</f>
        <v>0</v>
      </c>
      <c r="O412" s="312">
        <f t="shared" si="25"/>
        <v>0</v>
      </c>
      <c r="P412" s="421" t="str">
        <f t="shared" si="26"/>
        <v>Berkurang</v>
      </c>
    </row>
    <row r="413" spans="1:16" hidden="1">
      <c r="A413" s="7">
        <v>411</v>
      </c>
      <c r="B413" t="s">
        <v>13164</v>
      </c>
      <c r="C413" t="s">
        <v>13165</v>
      </c>
      <c r="D413" t="s">
        <v>267</v>
      </c>
      <c r="E413" t="s">
        <v>9301</v>
      </c>
      <c r="F413" t="s">
        <v>12201</v>
      </c>
      <c r="G413">
        <v>33</v>
      </c>
      <c r="H413">
        <v>3313</v>
      </c>
      <c r="I413">
        <v>0</v>
      </c>
      <c r="J413">
        <v>42</v>
      </c>
      <c r="K413" s="367" t="str">
        <f>VLOOKUP(G413,'01_MASTER_KODE_WILAYAH'!H$1437:I$1470,2,FALSE)</f>
        <v>JAWA TENGAH</v>
      </c>
      <c r="L413" s="368" t="str">
        <f>VLOOKUP(H413,'01_MASTER_KODE_WILAYAH'!D$5:F$1353,3,FALSE)</f>
        <v>KARANGANYAR</v>
      </c>
      <c r="M413" s="428" t="str">
        <f t="shared" si="24"/>
        <v>Pemerintah</v>
      </c>
      <c r="N413" s="312">
        <f>COUNTIF(A1_Individu_Data_Keadaan_SDMK!A$4:A$149931,B413)</f>
        <v>0</v>
      </c>
      <c r="O413" s="312">
        <f t="shared" si="25"/>
        <v>0</v>
      </c>
      <c r="P413" s="421" t="str">
        <f t="shared" si="26"/>
        <v>Berkurang</v>
      </c>
    </row>
    <row r="414" spans="1:16" hidden="1">
      <c r="A414" s="7">
        <v>412</v>
      </c>
      <c r="B414" t="s">
        <v>13166</v>
      </c>
      <c r="C414" t="s">
        <v>13167</v>
      </c>
      <c r="D414" t="s">
        <v>267</v>
      </c>
      <c r="E414" t="s">
        <v>9301</v>
      </c>
      <c r="F414" t="s">
        <v>12201</v>
      </c>
      <c r="G414">
        <v>33</v>
      </c>
      <c r="H414">
        <v>3313</v>
      </c>
      <c r="I414">
        <v>0</v>
      </c>
      <c r="J414">
        <v>40</v>
      </c>
      <c r="K414" s="367" t="str">
        <f>VLOOKUP(G414,'01_MASTER_KODE_WILAYAH'!H$1437:I$1470,2,FALSE)</f>
        <v>JAWA TENGAH</v>
      </c>
      <c r="L414" s="368" t="str">
        <f>VLOOKUP(H414,'01_MASTER_KODE_WILAYAH'!D$5:F$1353,3,FALSE)</f>
        <v>KARANGANYAR</v>
      </c>
      <c r="M414" s="428" t="str">
        <f t="shared" si="24"/>
        <v>Pemerintah</v>
      </c>
      <c r="N414" s="312">
        <f>COUNTIF(A1_Individu_Data_Keadaan_SDMK!A$4:A$149931,B414)</f>
        <v>0</v>
      </c>
      <c r="O414" s="312">
        <f t="shared" si="25"/>
        <v>0</v>
      </c>
      <c r="P414" s="421" t="str">
        <f t="shared" si="26"/>
        <v>Berkurang</v>
      </c>
    </row>
    <row r="415" spans="1:16" hidden="1">
      <c r="A415" s="7">
        <v>413</v>
      </c>
      <c r="B415" t="s">
        <v>13168</v>
      </c>
      <c r="C415" t="s">
        <v>13169</v>
      </c>
      <c r="D415" t="s">
        <v>267</v>
      </c>
      <c r="E415" t="s">
        <v>9301</v>
      </c>
      <c r="F415" t="s">
        <v>12201</v>
      </c>
      <c r="G415">
        <v>33</v>
      </c>
      <c r="H415">
        <v>3313</v>
      </c>
      <c r="I415">
        <v>0</v>
      </c>
      <c r="J415">
        <v>37</v>
      </c>
      <c r="K415" s="367" t="str">
        <f>VLOOKUP(G415,'01_MASTER_KODE_WILAYAH'!H$1437:I$1470,2,FALSE)</f>
        <v>JAWA TENGAH</v>
      </c>
      <c r="L415" s="368" t="str">
        <f>VLOOKUP(H415,'01_MASTER_KODE_WILAYAH'!D$5:F$1353,3,FALSE)</f>
        <v>KARANGANYAR</v>
      </c>
      <c r="M415" s="428" t="str">
        <f t="shared" si="24"/>
        <v>Pemerintah</v>
      </c>
      <c r="N415" s="312">
        <f>COUNTIF(A1_Individu_Data_Keadaan_SDMK!A$4:A$149931,B415)</f>
        <v>0</v>
      </c>
      <c r="O415" s="312">
        <f t="shared" si="25"/>
        <v>0</v>
      </c>
      <c r="P415" s="421" t="str">
        <f t="shared" si="26"/>
        <v>Berkurang</v>
      </c>
    </row>
    <row r="416" spans="1:16" hidden="1">
      <c r="A416" s="7">
        <v>414</v>
      </c>
      <c r="B416" t="s">
        <v>13170</v>
      </c>
      <c r="C416" t="s">
        <v>13171</v>
      </c>
      <c r="D416" t="s">
        <v>267</v>
      </c>
      <c r="E416" t="s">
        <v>9302</v>
      </c>
      <c r="F416" t="s">
        <v>12201</v>
      </c>
      <c r="G416">
        <v>33</v>
      </c>
      <c r="H416">
        <v>3313</v>
      </c>
      <c r="I416">
        <v>0</v>
      </c>
      <c r="J416">
        <v>50</v>
      </c>
      <c r="K416" s="367" t="str">
        <f>VLOOKUP(G416,'01_MASTER_KODE_WILAYAH'!H$1437:I$1470,2,FALSE)</f>
        <v>JAWA TENGAH</v>
      </c>
      <c r="L416" s="368" t="str">
        <f>VLOOKUP(H416,'01_MASTER_KODE_WILAYAH'!D$5:F$1353,3,FALSE)</f>
        <v>KARANGANYAR</v>
      </c>
      <c r="M416" s="428" t="str">
        <f t="shared" si="24"/>
        <v>Pemerintah</v>
      </c>
      <c r="N416" s="312">
        <f>COUNTIF(A1_Individu_Data_Keadaan_SDMK!A$4:A$149931,B416)</f>
        <v>0</v>
      </c>
      <c r="O416" s="312">
        <f t="shared" si="25"/>
        <v>0</v>
      </c>
      <c r="P416" s="421" t="str">
        <f t="shared" si="26"/>
        <v>Berkurang</v>
      </c>
    </row>
    <row r="417" spans="1:16" hidden="1">
      <c r="A417" s="7">
        <v>415</v>
      </c>
      <c r="B417" t="s">
        <v>13172</v>
      </c>
      <c r="C417" t="s">
        <v>13173</v>
      </c>
      <c r="D417" t="s">
        <v>267</v>
      </c>
      <c r="E417" t="s">
        <v>9302</v>
      </c>
      <c r="F417" t="s">
        <v>12201</v>
      </c>
      <c r="G417">
        <v>33</v>
      </c>
      <c r="H417">
        <v>3313</v>
      </c>
      <c r="I417">
        <v>0</v>
      </c>
      <c r="J417">
        <v>53</v>
      </c>
      <c r="K417" s="367" t="str">
        <f>VLOOKUP(G417,'01_MASTER_KODE_WILAYAH'!H$1437:I$1470,2,FALSE)</f>
        <v>JAWA TENGAH</v>
      </c>
      <c r="L417" s="368" t="str">
        <f>VLOOKUP(H417,'01_MASTER_KODE_WILAYAH'!D$5:F$1353,3,FALSE)</f>
        <v>KARANGANYAR</v>
      </c>
      <c r="M417" s="428" t="str">
        <f t="shared" si="24"/>
        <v>Pemerintah</v>
      </c>
      <c r="N417" s="312">
        <f>COUNTIF(A1_Individu_Data_Keadaan_SDMK!A$4:A$149931,B417)</f>
        <v>0</v>
      </c>
      <c r="O417" s="312">
        <f t="shared" si="25"/>
        <v>0</v>
      </c>
      <c r="P417" s="421" t="str">
        <f t="shared" si="26"/>
        <v>Berkurang</v>
      </c>
    </row>
    <row r="418" spans="1:16" hidden="1">
      <c r="A418" s="7">
        <v>416</v>
      </c>
      <c r="B418" t="s">
        <v>13174</v>
      </c>
      <c r="C418" t="s">
        <v>13175</v>
      </c>
      <c r="D418" t="s">
        <v>267</v>
      </c>
      <c r="E418" t="s">
        <v>9302</v>
      </c>
      <c r="F418" t="s">
        <v>12201</v>
      </c>
      <c r="G418">
        <v>33</v>
      </c>
      <c r="H418">
        <v>3314</v>
      </c>
      <c r="I418">
        <v>0</v>
      </c>
      <c r="J418">
        <v>87</v>
      </c>
      <c r="K418" s="367" t="str">
        <f>VLOOKUP(G418,'01_MASTER_KODE_WILAYAH'!H$1437:I$1470,2,FALSE)</f>
        <v>JAWA TENGAH</v>
      </c>
      <c r="L418" s="368" t="str">
        <f>VLOOKUP(H418,'01_MASTER_KODE_WILAYAH'!D$5:F$1353,3,FALSE)</f>
        <v>SRAGEN</v>
      </c>
      <c r="M418" s="428" t="str">
        <f t="shared" si="24"/>
        <v>Pemerintah</v>
      </c>
      <c r="N418" s="312">
        <f>COUNTIF(A1_Individu_Data_Keadaan_SDMK!A$4:A$149931,B418)</f>
        <v>0</v>
      </c>
      <c r="O418" s="312">
        <f t="shared" si="25"/>
        <v>0</v>
      </c>
      <c r="P418" s="421" t="str">
        <f t="shared" si="26"/>
        <v>Berkurang</v>
      </c>
    </row>
    <row r="419" spans="1:16" hidden="1">
      <c r="A419" s="7">
        <v>417</v>
      </c>
      <c r="B419" t="s">
        <v>13176</v>
      </c>
      <c r="C419" t="s">
        <v>13177</v>
      </c>
      <c r="D419" t="s">
        <v>267</v>
      </c>
      <c r="E419" t="s">
        <v>9302</v>
      </c>
      <c r="F419" t="s">
        <v>12201</v>
      </c>
      <c r="G419">
        <v>33</v>
      </c>
      <c r="H419">
        <v>3314</v>
      </c>
      <c r="I419">
        <v>0</v>
      </c>
      <c r="J419">
        <v>84</v>
      </c>
      <c r="K419" s="367" t="str">
        <f>VLOOKUP(G419,'01_MASTER_KODE_WILAYAH'!H$1437:I$1470,2,FALSE)</f>
        <v>JAWA TENGAH</v>
      </c>
      <c r="L419" s="368" t="str">
        <f>VLOOKUP(H419,'01_MASTER_KODE_WILAYAH'!D$5:F$1353,3,FALSE)</f>
        <v>SRAGEN</v>
      </c>
      <c r="M419" s="428" t="str">
        <f t="shared" si="24"/>
        <v>Pemerintah</v>
      </c>
      <c r="N419" s="312">
        <f>COUNTIF(A1_Individu_Data_Keadaan_SDMK!A$4:A$149931,B419)</f>
        <v>0</v>
      </c>
      <c r="O419" s="312">
        <f t="shared" si="25"/>
        <v>0</v>
      </c>
      <c r="P419" s="421" t="str">
        <f t="shared" si="26"/>
        <v>Berkurang</v>
      </c>
    </row>
    <row r="420" spans="1:16" hidden="1">
      <c r="A420" s="7">
        <v>418</v>
      </c>
      <c r="B420" t="s">
        <v>13178</v>
      </c>
      <c r="C420" t="s">
        <v>13179</v>
      </c>
      <c r="D420" t="s">
        <v>267</v>
      </c>
      <c r="E420" t="s">
        <v>9301</v>
      </c>
      <c r="F420" t="s">
        <v>12201</v>
      </c>
      <c r="G420">
        <v>33</v>
      </c>
      <c r="H420">
        <v>3314</v>
      </c>
      <c r="I420">
        <v>0</v>
      </c>
      <c r="J420">
        <v>73</v>
      </c>
      <c r="K420" s="367" t="str">
        <f>VLOOKUP(G420,'01_MASTER_KODE_WILAYAH'!H$1437:I$1470,2,FALSE)</f>
        <v>JAWA TENGAH</v>
      </c>
      <c r="L420" s="368" t="str">
        <f>VLOOKUP(H420,'01_MASTER_KODE_WILAYAH'!D$5:F$1353,3,FALSE)</f>
        <v>SRAGEN</v>
      </c>
      <c r="M420" s="428" t="str">
        <f t="shared" si="24"/>
        <v>Pemerintah</v>
      </c>
      <c r="N420" s="312">
        <f>COUNTIF(A1_Individu_Data_Keadaan_SDMK!A$4:A$149931,B420)</f>
        <v>0</v>
      </c>
      <c r="O420" s="312">
        <f t="shared" si="25"/>
        <v>0</v>
      </c>
      <c r="P420" s="421" t="str">
        <f t="shared" si="26"/>
        <v>Berkurang</v>
      </c>
    </row>
    <row r="421" spans="1:16" hidden="1">
      <c r="A421" s="7">
        <v>419</v>
      </c>
      <c r="B421" t="s">
        <v>13180</v>
      </c>
      <c r="C421" t="s">
        <v>13181</v>
      </c>
      <c r="D421" t="s">
        <v>267</v>
      </c>
      <c r="E421" t="s">
        <v>9302</v>
      </c>
      <c r="F421" t="s">
        <v>12201</v>
      </c>
      <c r="G421">
        <v>33</v>
      </c>
      <c r="H421">
        <v>3314</v>
      </c>
      <c r="I421">
        <v>0</v>
      </c>
      <c r="J421">
        <v>75</v>
      </c>
      <c r="K421" s="367" t="str">
        <f>VLOOKUP(G421,'01_MASTER_KODE_WILAYAH'!H$1437:I$1470,2,FALSE)</f>
        <v>JAWA TENGAH</v>
      </c>
      <c r="L421" s="368" t="str">
        <f>VLOOKUP(H421,'01_MASTER_KODE_WILAYAH'!D$5:F$1353,3,FALSE)</f>
        <v>SRAGEN</v>
      </c>
      <c r="M421" s="428" t="str">
        <f t="shared" si="24"/>
        <v>Pemerintah</v>
      </c>
      <c r="N421" s="312">
        <f>COUNTIF(A1_Individu_Data_Keadaan_SDMK!A$4:A$149931,B421)</f>
        <v>0</v>
      </c>
      <c r="O421" s="312">
        <f t="shared" si="25"/>
        <v>0</v>
      </c>
      <c r="P421" s="421" t="str">
        <f t="shared" si="26"/>
        <v>Berkurang</v>
      </c>
    </row>
    <row r="422" spans="1:16" hidden="1">
      <c r="A422" s="7">
        <v>420</v>
      </c>
      <c r="B422" t="s">
        <v>13182</v>
      </c>
      <c r="C422" t="s">
        <v>13183</v>
      </c>
      <c r="D422" t="s">
        <v>267</v>
      </c>
      <c r="E422" t="s">
        <v>9301</v>
      </c>
      <c r="F422" t="s">
        <v>12201</v>
      </c>
      <c r="G422">
        <v>33</v>
      </c>
      <c r="H422">
        <v>3314</v>
      </c>
      <c r="I422">
        <v>0</v>
      </c>
      <c r="J422">
        <v>98</v>
      </c>
      <c r="K422" s="367" t="str">
        <f>VLOOKUP(G422,'01_MASTER_KODE_WILAYAH'!H$1437:I$1470,2,FALSE)</f>
        <v>JAWA TENGAH</v>
      </c>
      <c r="L422" s="368" t="str">
        <f>VLOOKUP(H422,'01_MASTER_KODE_WILAYAH'!D$5:F$1353,3,FALSE)</f>
        <v>SRAGEN</v>
      </c>
      <c r="M422" s="428" t="str">
        <f t="shared" si="24"/>
        <v>Pemerintah</v>
      </c>
      <c r="N422" s="312">
        <f>COUNTIF(A1_Individu_Data_Keadaan_SDMK!A$4:A$149931,B422)</f>
        <v>0</v>
      </c>
      <c r="O422" s="312">
        <f t="shared" si="25"/>
        <v>0</v>
      </c>
      <c r="P422" s="421" t="str">
        <f t="shared" si="26"/>
        <v>Berkurang</v>
      </c>
    </row>
    <row r="423" spans="1:16" hidden="1">
      <c r="A423" s="7">
        <v>421</v>
      </c>
      <c r="B423" t="s">
        <v>13184</v>
      </c>
      <c r="C423" t="s">
        <v>13185</v>
      </c>
      <c r="D423" t="s">
        <v>267</v>
      </c>
      <c r="E423" t="s">
        <v>9302</v>
      </c>
      <c r="F423" t="s">
        <v>12201</v>
      </c>
      <c r="G423">
        <v>33</v>
      </c>
      <c r="H423">
        <v>3314</v>
      </c>
      <c r="I423">
        <v>0</v>
      </c>
      <c r="J423">
        <v>81</v>
      </c>
      <c r="K423" s="367" t="str">
        <f>VLOOKUP(G423,'01_MASTER_KODE_WILAYAH'!H$1437:I$1470,2,FALSE)</f>
        <v>JAWA TENGAH</v>
      </c>
      <c r="L423" s="368" t="str">
        <f>VLOOKUP(H423,'01_MASTER_KODE_WILAYAH'!D$5:F$1353,3,FALSE)</f>
        <v>SRAGEN</v>
      </c>
      <c r="M423" s="428" t="str">
        <f t="shared" si="24"/>
        <v>Pemerintah</v>
      </c>
      <c r="N423" s="312">
        <f>COUNTIF(A1_Individu_Data_Keadaan_SDMK!A$4:A$149931,B423)</f>
        <v>0</v>
      </c>
      <c r="O423" s="312">
        <f t="shared" si="25"/>
        <v>0</v>
      </c>
      <c r="P423" s="421" t="str">
        <f t="shared" si="26"/>
        <v>Berkurang</v>
      </c>
    </row>
    <row r="424" spans="1:16" hidden="1">
      <c r="A424" s="7">
        <v>422</v>
      </c>
      <c r="B424" t="s">
        <v>13186</v>
      </c>
      <c r="C424" t="s">
        <v>13187</v>
      </c>
      <c r="D424" t="s">
        <v>267</v>
      </c>
      <c r="E424" t="s">
        <v>9302</v>
      </c>
      <c r="F424" t="s">
        <v>12201</v>
      </c>
      <c r="G424">
        <v>33</v>
      </c>
      <c r="H424">
        <v>3314</v>
      </c>
      <c r="I424">
        <v>0</v>
      </c>
      <c r="J424">
        <v>93</v>
      </c>
      <c r="K424" s="367" t="str">
        <f>VLOOKUP(G424,'01_MASTER_KODE_WILAYAH'!H$1437:I$1470,2,FALSE)</f>
        <v>JAWA TENGAH</v>
      </c>
      <c r="L424" s="368" t="str">
        <f>VLOOKUP(H424,'01_MASTER_KODE_WILAYAH'!D$5:F$1353,3,FALSE)</f>
        <v>SRAGEN</v>
      </c>
      <c r="M424" s="428" t="str">
        <f t="shared" si="24"/>
        <v>Pemerintah</v>
      </c>
      <c r="N424" s="312">
        <f>COUNTIF(A1_Individu_Data_Keadaan_SDMK!A$4:A$149931,B424)</f>
        <v>0</v>
      </c>
      <c r="O424" s="312">
        <f t="shared" si="25"/>
        <v>0</v>
      </c>
      <c r="P424" s="421" t="str">
        <f t="shared" si="26"/>
        <v>Berkurang</v>
      </c>
    </row>
    <row r="425" spans="1:16" hidden="1">
      <c r="A425" s="7">
        <v>423</v>
      </c>
      <c r="B425" t="s">
        <v>13188</v>
      </c>
      <c r="C425" t="s">
        <v>13189</v>
      </c>
      <c r="D425" t="s">
        <v>267</v>
      </c>
      <c r="E425" t="s">
        <v>9302</v>
      </c>
      <c r="F425" t="s">
        <v>12201</v>
      </c>
      <c r="G425">
        <v>33</v>
      </c>
      <c r="H425">
        <v>3314</v>
      </c>
      <c r="I425">
        <v>0</v>
      </c>
      <c r="J425">
        <v>82</v>
      </c>
      <c r="K425" s="367" t="str">
        <f>VLOOKUP(G425,'01_MASTER_KODE_WILAYAH'!H$1437:I$1470,2,FALSE)</f>
        <v>JAWA TENGAH</v>
      </c>
      <c r="L425" s="368" t="str">
        <f>VLOOKUP(H425,'01_MASTER_KODE_WILAYAH'!D$5:F$1353,3,FALSE)</f>
        <v>SRAGEN</v>
      </c>
      <c r="M425" s="428" t="str">
        <f t="shared" si="24"/>
        <v>Pemerintah</v>
      </c>
      <c r="N425" s="312">
        <f>COUNTIF(A1_Individu_Data_Keadaan_SDMK!A$4:A$149931,B425)</f>
        <v>0</v>
      </c>
      <c r="O425" s="312">
        <f t="shared" si="25"/>
        <v>0</v>
      </c>
      <c r="P425" s="421" t="str">
        <f t="shared" si="26"/>
        <v>Berkurang</v>
      </c>
    </row>
    <row r="426" spans="1:16" hidden="1">
      <c r="A426" s="7">
        <v>424</v>
      </c>
      <c r="B426" t="s">
        <v>13190</v>
      </c>
      <c r="C426" t="s">
        <v>13191</v>
      </c>
      <c r="D426" t="s">
        <v>267</v>
      </c>
      <c r="E426" t="s">
        <v>9302</v>
      </c>
      <c r="F426" t="s">
        <v>12201</v>
      </c>
      <c r="G426">
        <v>33</v>
      </c>
      <c r="H426">
        <v>3314</v>
      </c>
      <c r="I426">
        <v>0</v>
      </c>
      <c r="J426">
        <v>78</v>
      </c>
      <c r="K426" s="367" t="str">
        <f>VLOOKUP(G426,'01_MASTER_KODE_WILAYAH'!H$1437:I$1470,2,FALSE)</f>
        <v>JAWA TENGAH</v>
      </c>
      <c r="L426" s="368" t="str">
        <f>VLOOKUP(H426,'01_MASTER_KODE_WILAYAH'!D$5:F$1353,3,FALSE)</f>
        <v>SRAGEN</v>
      </c>
      <c r="M426" s="428" t="str">
        <f t="shared" si="24"/>
        <v>Pemerintah</v>
      </c>
      <c r="N426" s="312">
        <f>COUNTIF(A1_Individu_Data_Keadaan_SDMK!A$4:A$149931,B426)</f>
        <v>0</v>
      </c>
      <c r="O426" s="312">
        <f t="shared" si="25"/>
        <v>0</v>
      </c>
      <c r="P426" s="421" t="str">
        <f t="shared" si="26"/>
        <v>Berkurang</v>
      </c>
    </row>
    <row r="427" spans="1:16" hidden="1">
      <c r="A427" s="7">
        <v>425</v>
      </c>
      <c r="B427" t="s">
        <v>13192</v>
      </c>
      <c r="C427" t="s">
        <v>13193</v>
      </c>
      <c r="D427" t="s">
        <v>267</v>
      </c>
      <c r="E427" t="s">
        <v>9301</v>
      </c>
      <c r="F427" t="s">
        <v>12201</v>
      </c>
      <c r="G427">
        <v>33</v>
      </c>
      <c r="H427">
        <v>3314</v>
      </c>
      <c r="I427">
        <v>0</v>
      </c>
      <c r="J427">
        <v>45</v>
      </c>
      <c r="K427" s="367" t="str">
        <f>VLOOKUP(G427,'01_MASTER_KODE_WILAYAH'!H$1437:I$1470,2,FALSE)</f>
        <v>JAWA TENGAH</v>
      </c>
      <c r="L427" s="368" t="str">
        <f>VLOOKUP(H427,'01_MASTER_KODE_WILAYAH'!D$5:F$1353,3,FALSE)</f>
        <v>SRAGEN</v>
      </c>
      <c r="M427" s="428" t="str">
        <f t="shared" si="24"/>
        <v>Pemerintah</v>
      </c>
      <c r="N427" s="312">
        <f>COUNTIF(A1_Individu_Data_Keadaan_SDMK!A$4:A$149931,B427)</f>
        <v>0</v>
      </c>
      <c r="O427" s="312">
        <f t="shared" si="25"/>
        <v>0</v>
      </c>
      <c r="P427" s="421" t="str">
        <f t="shared" si="26"/>
        <v>Berkurang</v>
      </c>
    </row>
    <row r="428" spans="1:16" hidden="1">
      <c r="A428" s="7">
        <v>426</v>
      </c>
      <c r="B428" t="s">
        <v>13194</v>
      </c>
      <c r="C428" t="s">
        <v>13195</v>
      </c>
      <c r="D428" t="s">
        <v>267</v>
      </c>
      <c r="E428" t="s">
        <v>9301</v>
      </c>
      <c r="F428" t="s">
        <v>12201</v>
      </c>
      <c r="G428">
        <v>33</v>
      </c>
      <c r="H428">
        <v>3314</v>
      </c>
      <c r="I428">
        <v>0</v>
      </c>
      <c r="J428">
        <v>65</v>
      </c>
      <c r="K428" s="367" t="str">
        <f>VLOOKUP(G428,'01_MASTER_KODE_WILAYAH'!H$1437:I$1470,2,FALSE)</f>
        <v>JAWA TENGAH</v>
      </c>
      <c r="L428" s="368" t="str">
        <f>VLOOKUP(H428,'01_MASTER_KODE_WILAYAH'!D$5:F$1353,3,FALSE)</f>
        <v>SRAGEN</v>
      </c>
      <c r="M428" s="428" t="str">
        <f t="shared" si="24"/>
        <v>Pemerintah</v>
      </c>
      <c r="N428" s="312">
        <f>COUNTIF(A1_Individu_Data_Keadaan_SDMK!A$4:A$149931,B428)</f>
        <v>0</v>
      </c>
      <c r="O428" s="312">
        <f t="shared" si="25"/>
        <v>0</v>
      </c>
      <c r="P428" s="421" t="str">
        <f t="shared" si="26"/>
        <v>Berkurang</v>
      </c>
    </row>
    <row r="429" spans="1:16" hidden="1">
      <c r="A429" s="7">
        <v>427</v>
      </c>
      <c r="B429" t="s">
        <v>13196</v>
      </c>
      <c r="C429" t="s">
        <v>13197</v>
      </c>
      <c r="D429" t="s">
        <v>267</v>
      </c>
      <c r="E429" t="s">
        <v>9301</v>
      </c>
      <c r="F429" t="s">
        <v>12201</v>
      </c>
      <c r="G429">
        <v>33</v>
      </c>
      <c r="H429">
        <v>3314</v>
      </c>
      <c r="I429">
        <v>0</v>
      </c>
      <c r="J429">
        <v>82</v>
      </c>
      <c r="K429" s="367" t="str">
        <f>VLOOKUP(G429,'01_MASTER_KODE_WILAYAH'!H$1437:I$1470,2,FALSE)</f>
        <v>JAWA TENGAH</v>
      </c>
      <c r="L429" s="368" t="str">
        <f>VLOOKUP(H429,'01_MASTER_KODE_WILAYAH'!D$5:F$1353,3,FALSE)</f>
        <v>SRAGEN</v>
      </c>
      <c r="M429" s="428" t="str">
        <f t="shared" si="24"/>
        <v>Pemerintah</v>
      </c>
      <c r="N429" s="312">
        <f>COUNTIF(A1_Individu_Data_Keadaan_SDMK!A$4:A$149931,B429)</f>
        <v>0</v>
      </c>
      <c r="O429" s="312">
        <f t="shared" si="25"/>
        <v>0</v>
      </c>
      <c r="P429" s="421" t="str">
        <f t="shared" si="26"/>
        <v>Berkurang</v>
      </c>
    </row>
    <row r="430" spans="1:16" hidden="1">
      <c r="A430" s="7">
        <v>428</v>
      </c>
      <c r="B430" t="s">
        <v>13198</v>
      </c>
      <c r="C430" t="s">
        <v>13199</v>
      </c>
      <c r="D430" t="s">
        <v>267</v>
      </c>
      <c r="E430" t="s">
        <v>9301</v>
      </c>
      <c r="F430" t="s">
        <v>12201</v>
      </c>
      <c r="G430">
        <v>33</v>
      </c>
      <c r="H430">
        <v>3314</v>
      </c>
      <c r="I430">
        <v>0</v>
      </c>
      <c r="J430">
        <v>76</v>
      </c>
      <c r="K430" s="367" t="str">
        <f>VLOOKUP(G430,'01_MASTER_KODE_WILAYAH'!H$1437:I$1470,2,FALSE)</f>
        <v>JAWA TENGAH</v>
      </c>
      <c r="L430" s="368" t="str">
        <f>VLOOKUP(H430,'01_MASTER_KODE_WILAYAH'!D$5:F$1353,3,FALSE)</f>
        <v>SRAGEN</v>
      </c>
      <c r="M430" s="428" t="str">
        <f t="shared" si="24"/>
        <v>Pemerintah</v>
      </c>
      <c r="N430" s="312">
        <f>COUNTIF(A1_Individu_Data_Keadaan_SDMK!A$4:A$149931,B430)</f>
        <v>0</v>
      </c>
      <c r="O430" s="312">
        <f t="shared" si="25"/>
        <v>0</v>
      </c>
      <c r="P430" s="421" t="str">
        <f t="shared" si="26"/>
        <v>Berkurang</v>
      </c>
    </row>
    <row r="431" spans="1:16" hidden="1">
      <c r="A431" s="7">
        <v>429</v>
      </c>
      <c r="B431" t="s">
        <v>13200</v>
      </c>
      <c r="C431" t="s">
        <v>11902</v>
      </c>
      <c r="D431" t="s">
        <v>267</v>
      </c>
      <c r="E431" t="s">
        <v>9301</v>
      </c>
      <c r="F431" t="s">
        <v>12201</v>
      </c>
      <c r="G431">
        <v>33</v>
      </c>
      <c r="H431">
        <v>3314</v>
      </c>
      <c r="I431">
        <v>0</v>
      </c>
      <c r="J431">
        <v>112</v>
      </c>
      <c r="K431" s="367" t="str">
        <f>VLOOKUP(G431,'01_MASTER_KODE_WILAYAH'!H$1437:I$1470,2,FALSE)</f>
        <v>JAWA TENGAH</v>
      </c>
      <c r="L431" s="368" t="str">
        <f>VLOOKUP(H431,'01_MASTER_KODE_WILAYAH'!D$5:F$1353,3,FALSE)</f>
        <v>SRAGEN</v>
      </c>
      <c r="M431" s="428" t="str">
        <f t="shared" si="24"/>
        <v>Pemerintah</v>
      </c>
      <c r="N431" s="312">
        <f>COUNTIF(A1_Individu_Data_Keadaan_SDMK!A$4:A$149931,B431)</f>
        <v>0</v>
      </c>
      <c r="O431" s="312">
        <f t="shared" si="25"/>
        <v>0</v>
      </c>
      <c r="P431" s="421" t="str">
        <f t="shared" si="26"/>
        <v>Berkurang</v>
      </c>
    </row>
    <row r="432" spans="1:16" hidden="1">
      <c r="A432" s="7">
        <v>430</v>
      </c>
      <c r="B432" t="s">
        <v>13201</v>
      </c>
      <c r="C432" t="s">
        <v>13110</v>
      </c>
      <c r="D432" t="s">
        <v>267</v>
      </c>
      <c r="E432" t="s">
        <v>9301</v>
      </c>
      <c r="F432" t="s">
        <v>12201</v>
      </c>
      <c r="G432">
        <v>33</v>
      </c>
      <c r="H432">
        <v>3314</v>
      </c>
      <c r="I432">
        <v>0</v>
      </c>
      <c r="J432">
        <v>97</v>
      </c>
      <c r="K432" s="367" t="str">
        <f>VLOOKUP(G432,'01_MASTER_KODE_WILAYAH'!H$1437:I$1470,2,FALSE)</f>
        <v>JAWA TENGAH</v>
      </c>
      <c r="L432" s="368" t="str">
        <f>VLOOKUP(H432,'01_MASTER_KODE_WILAYAH'!D$5:F$1353,3,FALSE)</f>
        <v>SRAGEN</v>
      </c>
      <c r="M432" s="428" t="str">
        <f t="shared" si="24"/>
        <v>Pemerintah</v>
      </c>
      <c r="N432" s="312">
        <f>COUNTIF(A1_Individu_Data_Keadaan_SDMK!A$4:A$149931,B432)</f>
        <v>0</v>
      </c>
      <c r="O432" s="312">
        <f t="shared" si="25"/>
        <v>0</v>
      </c>
      <c r="P432" s="421" t="str">
        <f t="shared" si="26"/>
        <v>Berkurang</v>
      </c>
    </row>
    <row r="433" spans="1:16" hidden="1">
      <c r="A433" s="7">
        <v>431</v>
      </c>
      <c r="B433" t="s">
        <v>13202</v>
      </c>
      <c r="C433" t="s">
        <v>13203</v>
      </c>
      <c r="D433" t="s">
        <v>267</v>
      </c>
      <c r="E433" t="s">
        <v>9301</v>
      </c>
      <c r="F433" t="s">
        <v>12201</v>
      </c>
      <c r="G433">
        <v>33</v>
      </c>
      <c r="H433">
        <v>3314</v>
      </c>
      <c r="I433">
        <v>0</v>
      </c>
      <c r="J433">
        <v>63</v>
      </c>
      <c r="K433" s="367" t="str">
        <f>VLOOKUP(G433,'01_MASTER_KODE_WILAYAH'!H$1437:I$1470,2,FALSE)</f>
        <v>JAWA TENGAH</v>
      </c>
      <c r="L433" s="368" t="str">
        <f>VLOOKUP(H433,'01_MASTER_KODE_WILAYAH'!D$5:F$1353,3,FALSE)</f>
        <v>SRAGEN</v>
      </c>
      <c r="M433" s="428" t="str">
        <f t="shared" si="24"/>
        <v>Pemerintah</v>
      </c>
      <c r="N433" s="312">
        <f>COUNTIF(A1_Individu_Data_Keadaan_SDMK!A$4:A$149931,B433)</f>
        <v>0</v>
      </c>
      <c r="O433" s="312">
        <f t="shared" si="25"/>
        <v>0</v>
      </c>
      <c r="P433" s="421" t="str">
        <f t="shared" si="26"/>
        <v>Berkurang</v>
      </c>
    </row>
    <row r="434" spans="1:16" hidden="1">
      <c r="A434" s="7">
        <v>432</v>
      </c>
      <c r="B434" t="s">
        <v>13204</v>
      </c>
      <c r="C434" t="s">
        <v>13205</v>
      </c>
      <c r="D434" t="s">
        <v>267</v>
      </c>
      <c r="E434" t="s">
        <v>9301</v>
      </c>
      <c r="F434" t="s">
        <v>12201</v>
      </c>
      <c r="G434">
        <v>33</v>
      </c>
      <c r="H434">
        <v>3314</v>
      </c>
      <c r="I434">
        <v>0</v>
      </c>
      <c r="J434">
        <v>60</v>
      </c>
      <c r="K434" s="367" t="str">
        <f>VLOOKUP(G434,'01_MASTER_KODE_WILAYAH'!H$1437:I$1470,2,FALSE)</f>
        <v>JAWA TENGAH</v>
      </c>
      <c r="L434" s="368" t="str">
        <f>VLOOKUP(H434,'01_MASTER_KODE_WILAYAH'!D$5:F$1353,3,FALSE)</f>
        <v>SRAGEN</v>
      </c>
      <c r="M434" s="428" t="str">
        <f t="shared" si="24"/>
        <v>Pemerintah</v>
      </c>
      <c r="N434" s="312">
        <f>COUNTIF(A1_Individu_Data_Keadaan_SDMK!A$4:A$149931,B434)</f>
        <v>0</v>
      </c>
      <c r="O434" s="312">
        <f t="shared" si="25"/>
        <v>0</v>
      </c>
      <c r="P434" s="421" t="str">
        <f t="shared" si="26"/>
        <v>Berkurang</v>
      </c>
    </row>
    <row r="435" spans="1:16" hidden="1">
      <c r="A435" s="7">
        <v>433</v>
      </c>
      <c r="B435" t="s">
        <v>13206</v>
      </c>
      <c r="C435" t="s">
        <v>13207</v>
      </c>
      <c r="D435" t="s">
        <v>267</v>
      </c>
      <c r="E435" t="s">
        <v>9301</v>
      </c>
      <c r="F435" t="s">
        <v>12201</v>
      </c>
      <c r="G435">
        <v>33</v>
      </c>
      <c r="H435">
        <v>3314</v>
      </c>
      <c r="I435">
        <v>0</v>
      </c>
      <c r="J435">
        <v>71</v>
      </c>
      <c r="K435" s="367" t="str">
        <f>VLOOKUP(G435,'01_MASTER_KODE_WILAYAH'!H$1437:I$1470,2,FALSE)</f>
        <v>JAWA TENGAH</v>
      </c>
      <c r="L435" s="368" t="str">
        <f>VLOOKUP(H435,'01_MASTER_KODE_WILAYAH'!D$5:F$1353,3,FALSE)</f>
        <v>SRAGEN</v>
      </c>
      <c r="M435" s="428" t="str">
        <f t="shared" si="24"/>
        <v>Pemerintah</v>
      </c>
      <c r="N435" s="312">
        <f>COUNTIF(A1_Individu_Data_Keadaan_SDMK!A$4:A$149931,B435)</f>
        <v>0</v>
      </c>
      <c r="O435" s="312">
        <f t="shared" si="25"/>
        <v>0</v>
      </c>
      <c r="P435" s="421" t="str">
        <f t="shared" si="26"/>
        <v>Berkurang</v>
      </c>
    </row>
    <row r="436" spans="1:16" hidden="1">
      <c r="A436" s="7">
        <v>434</v>
      </c>
      <c r="B436" t="s">
        <v>13208</v>
      </c>
      <c r="C436" t="s">
        <v>13209</v>
      </c>
      <c r="D436" t="s">
        <v>267</v>
      </c>
      <c r="E436" t="s">
        <v>9301</v>
      </c>
      <c r="F436" t="s">
        <v>12201</v>
      </c>
      <c r="G436">
        <v>33</v>
      </c>
      <c r="H436">
        <v>3314</v>
      </c>
      <c r="I436">
        <v>0</v>
      </c>
      <c r="J436">
        <v>60</v>
      </c>
      <c r="K436" s="367" t="str">
        <f>VLOOKUP(G436,'01_MASTER_KODE_WILAYAH'!H$1437:I$1470,2,FALSE)</f>
        <v>JAWA TENGAH</v>
      </c>
      <c r="L436" s="368" t="str">
        <f>VLOOKUP(H436,'01_MASTER_KODE_WILAYAH'!D$5:F$1353,3,FALSE)</f>
        <v>SRAGEN</v>
      </c>
      <c r="M436" s="428" t="str">
        <f t="shared" si="24"/>
        <v>Pemerintah</v>
      </c>
      <c r="N436" s="312">
        <f>COUNTIF(A1_Individu_Data_Keadaan_SDMK!A$4:A$149931,B436)</f>
        <v>0</v>
      </c>
      <c r="O436" s="312">
        <f t="shared" si="25"/>
        <v>0</v>
      </c>
      <c r="P436" s="421" t="str">
        <f t="shared" si="26"/>
        <v>Berkurang</v>
      </c>
    </row>
    <row r="437" spans="1:16" hidden="1">
      <c r="A437" s="7">
        <v>435</v>
      </c>
      <c r="B437" t="s">
        <v>13210</v>
      </c>
      <c r="C437" t="s">
        <v>13211</v>
      </c>
      <c r="D437" t="s">
        <v>267</v>
      </c>
      <c r="E437" t="s">
        <v>9302</v>
      </c>
      <c r="F437" t="s">
        <v>12201</v>
      </c>
      <c r="G437">
        <v>33</v>
      </c>
      <c r="H437">
        <v>3314</v>
      </c>
      <c r="I437">
        <v>0</v>
      </c>
      <c r="J437">
        <v>72</v>
      </c>
      <c r="K437" s="367" t="str">
        <f>VLOOKUP(G437,'01_MASTER_KODE_WILAYAH'!H$1437:I$1470,2,FALSE)</f>
        <v>JAWA TENGAH</v>
      </c>
      <c r="L437" s="368" t="str">
        <f>VLOOKUP(H437,'01_MASTER_KODE_WILAYAH'!D$5:F$1353,3,FALSE)</f>
        <v>SRAGEN</v>
      </c>
      <c r="M437" s="428" t="str">
        <f t="shared" si="24"/>
        <v>Pemerintah</v>
      </c>
      <c r="N437" s="312">
        <f>COUNTIF(A1_Individu_Data_Keadaan_SDMK!A$4:A$149931,B437)</f>
        <v>0</v>
      </c>
      <c r="O437" s="312">
        <f t="shared" si="25"/>
        <v>0</v>
      </c>
      <c r="P437" s="421" t="str">
        <f t="shared" si="26"/>
        <v>Berkurang</v>
      </c>
    </row>
    <row r="438" spans="1:16" hidden="1">
      <c r="A438" s="7">
        <v>436</v>
      </c>
      <c r="B438" t="s">
        <v>13212</v>
      </c>
      <c r="C438" t="s">
        <v>13213</v>
      </c>
      <c r="D438" t="s">
        <v>267</v>
      </c>
      <c r="E438" t="s">
        <v>9301</v>
      </c>
      <c r="F438" t="s">
        <v>12201</v>
      </c>
      <c r="G438">
        <v>33</v>
      </c>
      <c r="H438">
        <v>3314</v>
      </c>
      <c r="I438">
        <v>0</v>
      </c>
      <c r="J438">
        <v>66</v>
      </c>
      <c r="K438" s="367" t="str">
        <f>VLOOKUP(G438,'01_MASTER_KODE_WILAYAH'!H$1437:I$1470,2,FALSE)</f>
        <v>JAWA TENGAH</v>
      </c>
      <c r="L438" s="368" t="str">
        <f>VLOOKUP(H438,'01_MASTER_KODE_WILAYAH'!D$5:F$1353,3,FALSE)</f>
        <v>SRAGEN</v>
      </c>
      <c r="M438" s="428" t="str">
        <f t="shared" si="24"/>
        <v>Pemerintah</v>
      </c>
      <c r="N438" s="312">
        <f>COUNTIF(A1_Individu_Data_Keadaan_SDMK!A$4:A$149931,B438)</f>
        <v>0</v>
      </c>
      <c r="O438" s="312">
        <f t="shared" si="25"/>
        <v>0</v>
      </c>
      <c r="P438" s="421" t="str">
        <f t="shared" si="26"/>
        <v>Berkurang</v>
      </c>
    </row>
    <row r="439" spans="1:16" hidden="1">
      <c r="A439" s="7">
        <v>437</v>
      </c>
      <c r="B439" t="s">
        <v>13214</v>
      </c>
      <c r="C439" t="s">
        <v>13215</v>
      </c>
      <c r="D439" t="s">
        <v>267</v>
      </c>
      <c r="E439" t="s">
        <v>9302</v>
      </c>
      <c r="F439" t="s">
        <v>12201</v>
      </c>
      <c r="G439">
        <v>33</v>
      </c>
      <c r="H439">
        <v>3314</v>
      </c>
      <c r="I439">
        <v>0</v>
      </c>
      <c r="J439">
        <v>86</v>
      </c>
      <c r="K439" s="367" t="str">
        <f>VLOOKUP(G439,'01_MASTER_KODE_WILAYAH'!H$1437:I$1470,2,FALSE)</f>
        <v>JAWA TENGAH</v>
      </c>
      <c r="L439" s="368" t="str">
        <f>VLOOKUP(H439,'01_MASTER_KODE_WILAYAH'!D$5:F$1353,3,FALSE)</f>
        <v>SRAGEN</v>
      </c>
      <c r="M439" s="428" t="str">
        <f t="shared" si="24"/>
        <v>Pemerintah</v>
      </c>
      <c r="N439" s="312">
        <f>COUNTIF(A1_Individu_Data_Keadaan_SDMK!A$4:A$149931,B439)</f>
        <v>0</v>
      </c>
      <c r="O439" s="312">
        <f t="shared" si="25"/>
        <v>0</v>
      </c>
      <c r="P439" s="421" t="str">
        <f t="shared" si="26"/>
        <v>Berkurang</v>
      </c>
    </row>
    <row r="440" spans="1:16" hidden="1">
      <c r="A440" s="7">
        <v>438</v>
      </c>
      <c r="B440" t="s">
        <v>13216</v>
      </c>
      <c r="C440" t="s">
        <v>13217</v>
      </c>
      <c r="D440" t="s">
        <v>267</v>
      </c>
      <c r="E440" t="s">
        <v>9301</v>
      </c>
      <c r="F440" t="s">
        <v>12201</v>
      </c>
      <c r="G440">
        <v>33</v>
      </c>
      <c r="H440">
        <v>3314</v>
      </c>
      <c r="I440">
        <v>0</v>
      </c>
      <c r="J440">
        <v>37</v>
      </c>
      <c r="K440" s="367" t="str">
        <f>VLOOKUP(G440,'01_MASTER_KODE_WILAYAH'!H$1437:I$1470,2,FALSE)</f>
        <v>JAWA TENGAH</v>
      </c>
      <c r="L440" s="368" t="str">
        <f>VLOOKUP(H440,'01_MASTER_KODE_WILAYAH'!D$5:F$1353,3,FALSE)</f>
        <v>SRAGEN</v>
      </c>
      <c r="M440" s="428" t="str">
        <f t="shared" si="24"/>
        <v>Pemerintah</v>
      </c>
      <c r="N440" s="312">
        <f>COUNTIF(A1_Individu_Data_Keadaan_SDMK!A$4:A$149931,B440)</f>
        <v>0</v>
      </c>
      <c r="O440" s="312">
        <f t="shared" si="25"/>
        <v>0</v>
      </c>
      <c r="P440" s="421" t="str">
        <f t="shared" si="26"/>
        <v>Berkurang</v>
      </c>
    </row>
    <row r="441" spans="1:16" hidden="1">
      <c r="A441" s="7">
        <v>439</v>
      </c>
      <c r="B441" t="s">
        <v>13218</v>
      </c>
      <c r="C441" t="s">
        <v>13219</v>
      </c>
      <c r="D441" t="s">
        <v>267</v>
      </c>
      <c r="E441" t="s">
        <v>9302</v>
      </c>
      <c r="F441" t="s">
        <v>12201</v>
      </c>
      <c r="G441">
        <v>33</v>
      </c>
      <c r="H441">
        <v>3314</v>
      </c>
      <c r="I441">
        <v>0</v>
      </c>
      <c r="J441">
        <v>65</v>
      </c>
      <c r="K441" s="367" t="str">
        <f>VLOOKUP(G441,'01_MASTER_KODE_WILAYAH'!H$1437:I$1470,2,FALSE)</f>
        <v>JAWA TENGAH</v>
      </c>
      <c r="L441" s="368" t="str">
        <f>VLOOKUP(H441,'01_MASTER_KODE_WILAYAH'!D$5:F$1353,3,FALSE)</f>
        <v>SRAGEN</v>
      </c>
      <c r="M441" s="428" t="str">
        <f t="shared" si="24"/>
        <v>Pemerintah</v>
      </c>
      <c r="N441" s="312">
        <f>COUNTIF(A1_Individu_Data_Keadaan_SDMK!A$4:A$149931,B441)</f>
        <v>0</v>
      </c>
      <c r="O441" s="312">
        <f t="shared" si="25"/>
        <v>0</v>
      </c>
      <c r="P441" s="421" t="str">
        <f t="shared" si="26"/>
        <v>Berkurang</v>
      </c>
    </row>
    <row r="442" spans="1:16" hidden="1">
      <c r="A442" s="7">
        <v>440</v>
      </c>
      <c r="B442" t="s">
        <v>13220</v>
      </c>
      <c r="C442" t="s">
        <v>13221</v>
      </c>
      <c r="D442" t="s">
        <v>267</v>
      </c>
      <c r="E442" t="s">
        <v>9301</v>
      </c>
      <c r="F442" t="s">
        <v>12201</v>
      </c>
      <c r="G442">
        <v>33</v>
      </c>
      <c r="H442">
        <v>3314</v>
      </c>
      <c r="I442">
        <v>0</v>
      </c>
      <c r="J442">
        <v>42</v>
      </c>
      <c r="K442" s="367" t="str">
        <f>VLOOKUP(G442,'01_MASTER_KODE_WILAYAH'!H$1437:I$1470,2,FALSE)</f>
        <v>JAWA TENGAH</v>
      </c>
      <c r="L442" s="368" t="str">
        <f>VLOOKUP(H442,'01_MASTER_KODE_WILAYAH'!D$5:F$1353,3,FALSE)</f>
        <v>SRAGEN</v>
      </c>
      <c r="M442" s="428" t="str">
        <f t="shared" si="24"/>
        <v>Pemerintah</v>
      </c>
      <c r="N442" s="312">
        <f>COUNTIF(A1_Individu_Data_Keadaan_SDMK!A$4:A$149931,B442)</f>
        <v>0</v>
      </c>
      <c r="O442" s="312">
        <f t="shared" si="25"/>
        <v>0</v>
      </c>
      <c r="P442" s="421" t="str">
        <f t="shared" si="26"/>
        <v>Berkurang</v>
      </c>
    </row>
    <row r="443" spans="1:16" hidden="1">
      <c r="A443" s="7">
        <v>441</v>
      </c>
      <c r="B443" t="s">
        <v>13222</v>
      </c>
      <c r="C443" t="s">
        <v>13223</v>
      </c>
      <c r="D443" t="s">
        <v>267</v>
      </c>
      <c r="E443" t="s">
        <v>9302</v>
      </c>
      <c r="F443" t="s">
        <v>12201</v>
      </c>
      <c r="G443">
        <v>33</v>
      </c>
      <c r="H443">
        <v>3315</v>
      </c>
      <c r="I443">
        <v>0</v>
      </c>
      <c r="J443">
        <v>53</v>
      </c>
      <c r="K443" s="367" t="str">
        <f>VLOOKUP(G443,'01_MASTER_KODE_WILAYAH'!H$1437:I$1470,2,FALSE)</f>
        <v>JAWA TENGAH</v>
      </c>
      <c r="L443" s="368" t="str">
        <f>VLOOKUP(H443,'01_MASTER_KODE_WILAYAH'!D$5:F$1353,3,FALSE)</f>
        <v>GROBOGAN</v>
      </c>
      <c r="M443" s="428" t="str">
        <f t="shared" si="24"/>
        <v>Pemerintah</v>
      </c>
      <c r="N443" s="312">
        <f>COUNTIF(A1_Individu_Data_Keadaan_SDMK!A$4:A$149931,B443)</f>
        <v>0</v>
      </c>
      <c r="O443" s="312">
        <f t="shared" si="25"/>
        <v>0</v>
      </c>
      <c r="P443" s="421" t="str">
        <f t="shared" si="26"/>
        <v>Berkurang</v>
      </c>
    </row>
    <row r="444" spans="1:16" hidden="1">
      <c r="A444" s="7">
        <v>442</v>
      </c>
      <c r="B444" t="s">
        <v>13224</v>
      </c>
      <c r="C444" t="s">
        <v>13225</v>
      </c>
      <c r="D444" t="s">
        <v>267</v>
      </c>
      <c r="E444" t="s">
        <v>9302</v>
      </c>
      <c r="F444" t="s">
        <v>12201</v>
      </c>
      <c r="G444">
        <v>33</v>
      </c>
      <c r="H444">
        <v>3315</v>
      </c>
      <c r="I444">
        <v>0</v>
      </c>
      <c r="J444">
        <v>54</v>
      </c>
      <c r="K444" s="367" t="str">
        <f>VLOOKUP(G444,'01_MASTER_KODE_WILAYAH'!H$1437:I$1470,2,FALSE)</f>
        <v>JAWA TENGAH</v>
      </c>
      <c r="L444" s="368" t="str">
        <f>VLOOKUP(H444,'01_MASTER_KODE_WILAYAH'!D$5:F$1353,3,FALSE)</f>
        <v>GROBOGAN</v>
      </c>
      <c r="M444" s="428" t="str">
        <f t="shared" si="24"/>
        <v>Pemerintah</v>
      </c>
      <c r="N444" s="312">
        <f>COUNTIF(A1_Individu_Data_Keadaan_SDMK!A$4:A$149931,B444)</f>
        <v>0</v>
      </c>
      <c r="O444" s="312">
        <f t="shared" si="25"/>
        <v>0</v>
      </c>
      <c r="P444" s="421" t="str">
        <f t="shared" si="26"/>
        <v>Berkurang</v>
      </c>
    </row>
    <row r="445" spans="1:16" hidden="1">
      <c r="A445" s="7">
        <v>443</v>
      </c>
      <c r="B445" t="s">
        <v>13226</v>
      </c>
      <c r="C445" t="s">
        <v>13227</v>
      </c>
      <c r="D445" t="s">
        <v>267</v>
      </c>
      <c r="E445" t="s">
        <v>9301</v>
      </c>
      <c r="F445" t="s">
        <v>12201</v>
      </c>
      <c r="G445">
        <v>33</v>
      </c>
      <c r="H445">
        <v>3315</v>
      </c>
      <c r="I445">
        <v>0</v>
      </c>
      <c r="J445">
        <v>34</v>
      </c>
      <c r="K445" s="367" t="str">
        <f>VLOOKUP(G445,'01_MASTER_KODE_WILAYAH'!H$1437:I$1470,2,FALSE)</f>
        <v>JAWA TENGAH</v>
      </c>
      <c r="L445" s="368" t="str">
        <f>VLOOKUP(H445,'01_MASTER_KODE_WILAYAH'!D$5:F$1353,3,FALSE)</f>
        <v>GROBOGAN</v>
      </c>
      <c r="M445" s="428" t="str">
        <f t="shared" si="24"/>
        <v>Pemerintah</v>
      </c>
      <c r="N445" s="312">
        <f>COUNTIF(A1_Individu_Data_Keadaan_SDMK!A$4:A$149931,B445)</f>
        <v>0</v>
      </c>
      <c r="O445" s="312">
        <f t="shared" si="25"/>
        <v>0</v>
      </c>
      <c r="P445" s="421" t="str">
        <f t="shared" si="26"/>
        <v>Berkurang</v>
      </c>
    </row>
    <row r="446" spans="1:16" hidden="1">
      <c r="A446" s="7">
        <v>444</v>
      </c>
      <c r="B446" t="s">
        <v>13228</v>
      </c>
      <c r="C446" t="s">
        <v>13229</v>
      </c>
      <c r="D446" t="s">
        <v>267</v>
      </c>
      <c r="E446" t="s">
        <v>9301</v>
      </c>
      <c r="F446" t="s">
        <v>12201</v>
      </c>
      <c r="G446">
        <v>33</v>
      </c>
      <c r="H446">
        <v>3315</v>
      </c>
      <c r="I446">
        <v>0</v>
      </c>
      <c r="J446">
        <v>30</v>
      </c>
      <c r="K446" s="367" t="str">
        <f>VLOOKUP(G446,'01_MASTER_KODE_WILAYAH'!H$1437:I$1470,2,FALSE)</f>
        <v>JAWA TENGAH</v>
      </c>
      <c r="L446" s="368" t="str">
        <f>VLOOKUP(H446,'01_MASTER_KODE_WILAYAH'!D$5:F$1353,3,FALSE)</f>
        <v>GROBOGAN</v>
      </c>
      <c r="M446" s="428" t="str">
        <f t="shared" si="24"/>
        <v>Pemerintah</v>
      </c>
      <c r="N446" s="312">
        <f>COUNTIF(A1_Individu_Data_Keadaan_SDMK!A$4:A$149931,B446)</f>
        <v>0</v>
      </c>
      <c r="O446" s="312">
        <f t="shared" si="25"/>
        <v>0</v>
      </c>
      <c r="P446" s="421" t="str">
        <f t="shared" si="26"/>
        <v>Berkurang</v>
      </c>
    </row>
    <row r="447" spans="1:16" hidden="1">
      <c r="A447" s="7">
        <v>445</v>
      </c>
      <c r="B447" t="s">
        <v>13230</v>
      </c>
      <c r="C447" t="s">
        <v>13231</v>
      </c>
      <c r="D447" t="s">
        <v>267</v>
      </c>
      <c r="E447" t="s">
        <v>9301</v>
      </c>
      <c r="F447" t="s">
        <v>12201</v>
      </c>
      <c r="G447">
        <v>33</v>
      </c>
      <c r="H447">
        <v>3315</v>
      </c>
      <c r="I447">
        <v>0</v>
      </c>
      <c r="J447">
        <v>35</v>
      </c>
      <c r="K447" s="367" t="str">
        <f>VLOOKUP(G447,'01_MASTER_KODE_WILAYAH'!H$1437:I$1470,2,FALSE)</f>
        <v>JAWA TENGAH</v>
      </c>
      <c r="L447" s="368" t="str">
        <f>VLOOKUP(H447,'01_MASTER_KODE_WILAYAH'!D$5:F$1353,3,FALSE)</f>
        <v>GROBOGAN</v>
      </c>
      <c r="M447" s="428" t="str">
        <f t="shared" si="24"/>
        <v>Pemerintah</v>
      </c>
      <c r="N447" s="312">
        <f>COUNTIF(A1_Individu_Data_Keadaan_SDMK!A$4:A$149931,B447)</f>
        <v>0</v>
      </c>
      <c r="O447" s="312">
        <f t="shared" si="25"/>
        <v>0</v>
      </c>
      <c r="P447" s="421" t="str">
        <f t="shared" si="26"/>
        <v>Berkurang</v>
      </c>
    </row>
    <row r="448" spans="1:16" hidden="1">
      <c r="A448" s="7">
        <v>446</v>
      </c>
      <c r="B448" t="s">
        <v>13232</v>
      </c>
      <c r="C448" t="s">
        <v>13233</v>
      </c>
      <c r="D448" t="s">
        <v>267</v>
      </c>
      <c r="E448" t="s">
        <v>9302</v>
      </c>
      <c r="F448" t="s">
        <v>12201</v>
      </c>
      <c r="G448">
        <v>33</v>
      </c>
      <c r="H448">
        <v>3315</v>
      </c>
      <c r="I448">
        <v>0</v>
      </c>
      <c r="J448">
        <v>72</v>
      </c>
      <c r="K448" s="367" t="str">
        <f>VLOOKUP(G448,'01_MASTER_KODE_WILAYAH'!H$1437:I$1470,2,FALSE)</f>
        <v>JAWA TENGAH</v>
      </c>
      <c r="L448" s="368" t="str">
        <f>VLOOKUP(H448,'01_MASTER_KODE_WILAYAH'!D$5:F$1353,3,FALSE)</f>
        <v>GROBOGAN</v>
      </c>
      <c r="M448" s="428" t="str">
        <f t="shared" si="24"/>
        <v>Pemerintah</v>
      </c>
      <c r="N448" s="312">
        <f>COUNTIF(A1_Individu_Data_Keadaan_SDMK!A$4:A$149931,B448)</f>
        <v>0</v>
      </c>
      <c r="O448" s="312">
        <f t="shared" si="25"/>
        <v>0</v>
      </c>
      <c r="P448" s="421" t="str">
        <f t="shared" si="26"/>
        <v>Berkurang</v>
      </c>
    </row>
    <row r="449" spans="1:16" hidden="1">
      <c r="A449" s="7">
        <v>447</v>
      </c>
      <c r="B449" t="s">
        <v>13234</v>
      </c>
      <c r="C449" t="s">
        <v>13235</v>
      </c>
      <c r="D449" t="s">
        <v>267</v>
      </c>
      <c r="E449" t="s">
        <v>9301</v>
      </c>
      <c r="F449" t="s">
        <v>12201</v>
      </c>
      <c r="G449">
        <v>33</v>
      </c>
      <c r="H449">
        <v>3315</v>
      </c>
      <c r="I449">
        <v>0</v>
      </c>
      <c r="J449">
        <v>42</v>
      </c>
      <c r="K449" s="367" t="str">
        <f>VLOOKUP(G449,'01_MASTER_KODE_WILAYAH'!H$1437:I$1470,2,FALSE)</f>
        <v>JAWA TENGAH</v>
      </c>
      <c r="L449" s="368" t="str">
        <f>VLOOKUP(H449,'01_MASTER_KODE_WILAYAH'!D$5:F$1353,3,FALSE)</f>
        <v>GROBOGAN</v>
      </c>
      <c r="M449" s="428" t="str">
        <f t="shared" si="24"/>
        <v>Pemerintah</v>
      </c>
      <c r="N449" s="312">
        <f>COUNTIF(A1_Individu_Data_Keadaan_SDMK!A$4:A$149931,B449)</f>
        <v>0</v>
      </c>
      <c r="O449" s="312">
        <f t="shared" si="25"/>
        <v>0</v>
      </c>
      <c r="P449" s="421" t="str">
        <f t="shared" si="26"/>
        <v>Berkurang</v>
      </c>
    </row>
    <row r="450" spans="1:16" hidden="1">
      <c r="A450" s="7">
        <v>448</v>
      </c>
      <c r="B450" t="s">
        <v>13236</v>
      </c>
      <c r="C450" t="s">
        <v>13237</v>
      </c>
      <c r="D450" t="s">
        <v>267</v>
      </c>
      <c r="E450" t="s">
        <v>9302</v>
      </c>
      <c r="F450" t="s">
        <v>12201</v>
      </c>
      <c r="G450">
        <v>33</v>
      </c>
      <c r="H450">
        <v>3315</v>
      </c>
      <c r="I450">
        <v>0</v>
      </c>
      <c r="J450">
        <v>58</v>
      </c>
      <c r="K450" s="367" t="str">
        <f>VLOOKUP(G450,'01_MASTER_KODE_WILAYAH'!H$1437:I$1470,2,FALSE)</f>
        <v>JAWA TENGAH</v>
      </c>
      <c r="L450" s="368" t="str">
        <f>VLOOKUP(H450,'01_MASTER_KODE_WILAYAH'!D$5:F$1353,3,FALSE)</f>
        <v>GROBOGAN</v>
      </c>
      <c r="M450" s="428" t="str">
        <f t="shared" si="24"/>
        <v>Pemerintah</v>
      </c>
      <c r="N450" s="312">
        <f>COUNTIF(A1_Individu_Data_Keadaan_SDMK!A$4:A$149931,B450)</f>
        <v>0</v>
      </c>
      <c r="O450" s="312">
        <f t="shared" si="25"/>
        <v>0</v>
      </c>
      <c r="P450" s="421" t="str">
        <f t="shared" si="26"/>
        <v>Berkurang</v>
      </c>
    </row>
    <row r="451" spans="1:16" hidden="1">
      <c r="A451" s="7">
        <v>449</v>
      </c>
      <c r="B451" t="s">
        <v>13238</v>
      </c>
      <c r="C451" t="s">
        <v>13239</v>
      </c>
      <c r="D451" t="s">
        <v>267</v>
      </c>
      <c r="E451" t="s">
        <v>9301</v>
      </c>
      <c r="F451" t="s">
        <v>12201</v>
      </c>
      <c r="G451">
        <v>33</v>
      </c>
      <c r="H451">
        <v>3315</v>
      </c>
      <c r="I451">
        <v>0</v>
      </c>
      <c r="J451">
        <v>26</v>
      </c>
      <c r="K451" s="367" t="str">
        <f>VLOOKUP(G451,'01_MASTER_KODE_WILAYAH'!H$1437:I$1470,2,FALSE)</f>
        <v>JAWA TENGAH</v>
      </c>
      <c r="L451" s="368" t="str">
        <f>VLOOKUP(H451,'01_MASTER_KODE_WILAYAH'!D$5:F$1353,3,FALSE)</f>
        <v>GROBOGAN</v>
      </c>
      <c r="M451" s="428" t="str">
        <f t="shared" si="24"/>
        <v>Pemerintah</v>
      </c>
      <c r="N451" s="312">
        <f>COUNTIF(A1_Individu_Data_Keadaan_SDMK!A$4:A$149931,B451)</f>
        <v>0</v>
      </c>
      <c r="O451" s="312">
        <f t="shared" si="25"/>
        <v>0</v>
      </c>
      <c r="P451" s="421" t="str">
        <f t="shared" si="26"/>
        <v>Berkurang</v>
      </c>
    </row>
    <row r="452" spans="1:16" hidden="1">
      <c r="A452" s="7">
        <v>450</v>
      </c>
      <c r="B452" t="s">
        <v>13240</v>
      </c>
      <c r="C452" t="s">
        <v>13241</v>
      </c>
      <c r="D452" t="s">
        <v>267</v>
      </c>
      <c r="E452" t="s">
        <v>9302</v>
      </c>
      <c r="F452" t="s">
        <v>12201</v>
      </c>
      <c r="G452">
        <v>33</v>
      </c>
      <c r="H452">
        <v>3315</v>
      </c>
      <c r="I452">
        <v>0</v>
      </c>
      <c r="J452">
        <v>39</v>
      </c>
      <c r="K452" s="367" t="str">
        <f>VLOOKUP(G452,'01_MASTER_KODE_WILAYAH'!H$1437:I$1470,2,FALSE)</f>
        <v>JAWA TENGAH</v>
      </c>
      <c r="L452" s="368" t="str">
        <f>VLOOKUP(H452,'01_MASTER_KODE_WILAYAH'!D$5:F$1353,3,FALSE)</f>
        <v>GROBOGAN</v>
      </c>
      <c r="M452" s="428" t="str">
        <f t="shared" ref="M452:M515" si="27">LEFT(F452,10)</f>
        <v>Pemerintah</v>
      </c>
      <c r="N452" s="312">
        <f>COUNTIF(A1_Individu_Data_Keadaan_SDMK!A$4:A$149931,B452)</f>
        <v>0</v>
      </c>
      <c r="O452" s="312">
        <f t="shared" ref="O452:O515" si="28">IF(N452&gt;0,1,0)</f>
        <v>0</v>
      </c>
      <c r="P452" s="421" t="str">
        <f t="shared" ref="P452:P515" si="29">IF(N452&gt;J452,"Bertambah",IF(N452=J452,"Tetap","Berkurang"))</f>
        <v>Berkurang</v>
      </c>
    </row>
    <row r="453" spans="1:16" hidden="1">
      <c r="A453" s="7">
        <v>451</v>
      </c>
      <c r="B453" t="s">
        <v>13242</v>
      </c>
      <c r="C453" t="s">
        <v>13243</v>
      </c>
      <c r="D453" t="s">
        <v>267</v>
      </c>
      <c r="E453" t="s">
        <v>9301</v>
      </c>
      <c r="F453" t="s">
        <v>12201</v>
      </c>
      <c r="G453">
        <v>33</v>
      </c>
      <c r="H453">
        <v>3315</v>
      </c>
      <c r="I453">
        <v>0</v>
      </c>
      <c r="J453">
        <v>37</v>
      </c>
      <c r="K453" s="367" t="str">
        <f>VLOOKUP(G453,'01_MASTER_KODE_WILAYAH'!H$1437:I$1470,2,FALSE)</f>
        <v>JAWA TENGAH</v>
      </c>
      <c r="L453" s="368" t="str">
        <f>VLOOKUP(H453,'01_MASTER_KODE_WILAYAH'!D$5:F$1353,3,FALSE)</f>
        <v>GROBOGAN</v>
      </c>
      <c r="M453" s="428" t="str">
        <f t="shared" si="27"/>
        <v>Pemerintah</v>
      </c>
      <c r="N453" s="312">
        <f>COUNTIF(A1_Individu_Data_Keadaan_SDMK!A$4:A$149931,B453)</f>
        <v>0</v>
      </c>
      <c r="O453" s="312">
        <f t="shared" si="28"/>
        <v>0</v>
      </c>
      <c r="P453" s="421" t="str">
        <f t="shared" si="29"/>
        <v>Berkurang</v>
      </c>
    </row>
    <row r="454" spans="1:16" hidden="1">
      <c r="A454" s="7">
        <v>452</v>
      </c>
      <c r="B454" t="s">
        <v>13244</v>
      </c>
      <c r="C454" t="s">
        <v>13245</v>
      </c>
      <c r="D454" t="s">
        <v>267</v>
      </c>
      <c r="E454" t="s">
        <v>9302</v>
      </c>
      <c r="F454" t="s">
        <v>12201</v>
      </c>
      <c r="G454">
        <v>33</v>
      </c>
      <c r="H454">
        <v>3315</v>
      </c>
      <c r="I454">
        <v>0</v>
      </c>
      <c r="J454">
        <v>59</v>
      </c>
      <c r="K454" s="367" t="str">
        <f>VLOOKUP(G454,'01_MASTER_KODE_WILAYAH'!H$1437:I$1470,2,FALSE)</f>
        <v>JAWA TENGAH</v>
      </c>
      <c r="L454" s="368" t="str">
        <f>VLOOKUP(H454,'01_MASTER_KODE_WILAYAH'!D$5:F$1353,3,FALSE)</f>
        <v>GROBOGAN</v>
      </c>
      <c r="M454" s="428" t="str">
        <f t="shared" si="27"/>
        <v>Pemerintah</v>
      </c>
      <c r="N454" s="312">
        <f>COUNTIF(A1_Individu_Data_Keadaan_SDMK!A$4:A$149931,B454)</f>
        <v>0</v>
      </c>
      <c r="O454" s="312">
        <f t="shared" si="28"/>
        <v>0</v>
      </c>
      <c r="P454" s="421" t="str">
        <f t="shared" si="29"/>
        <v>Berkurang</v>
      </c>
    </row>
    <row r="455" spans="1:16" hidden="1">
      <c r="A455" s="7">
        <v>453</v>
      </c>
      <c r="B455" t="s">
        <v>13246</v>
      </c>
      <c r="C455" t="s">
        <v>13247</v>
      </c>
      <c r="D455" t="s">
        <v>267</v>
      </c>
      <c r="E455" t="s">
        <v>9301</v>
      </c>
      <c r="F455" t="s">
        <v>12201</v>
      </c>
      <c r="G455">
        <v>33</v>
      </c>
      <c r="H455">
        <v>3315</v>
      </c>
      <c r="I455">
        <v>0</v>
      </c>
      <c r="J455">
        <v>42</v>
      </c>
      <c r="K455" s="367" t="str">
        <f>VLOOKUP(G455,'01_MASTER_KODE_WILAYAH'!H$1437:I$1470,2,FALSE)</f>
        <v>JAWA TENGAH</v>
      </c>
      <c r="L455" s="368" t="str">
        <f>VLOOKUP(H455,'01_MASTER_KODE_WILAYAH'!D$5:F$1353,3,FALSE)</f>
        <v>GROBOGAN</v>
      </c>
      <c r="M455" s="428" t="str">
        <f t="shared" si="27"/>
        <v>Pemerintah</v>
      </c>
      <c r="N455" s="312">
        <f>COUNTIF(A1_Individu_Data_Keadaan_SDMK!A$4:A$149931,B455)</f>
        <v>0</v>
      </c>
      <c r="O455" s="312">
        <f t="shared" si="28"/>
        <v>0</v>
      </c>
      <c r="P455" s="421" t="str">
        <f t="shared" si="29"/>
        <v>Berkurang</v>
      </c>
    </row>
    <row r="456" spans="1:16" hidden="1">
      <c r="A456" s="7">
        <v>454</v>
      </c>
      <c r="B456" t="s">
        <v>13248</v>
      </c>
      <c r="C456" t="s">
        <v>13249</v>
      </c>
      <c r="D456" t="s">
        <v>267</v>
      </c>
      <c r="E456" t="s">
        <v>9302</v>
      </c>
      <c r="F456" t="s">
        <v>12201</v>
      </c>
      <c r="G456">
        <v>33</v>
      </c>
      <c r="H456">
        <v>3315</v>
      </c>
      <c r="I456">
        <v>0</v>
      </c>
      <c r="J456">
        <v>50</v>
      </c>
      <c r="K456" s="367" t="str">
        <f>VLOOKUP(G456,'01_MASTER_KODE_WILAYAH'!H$1437:I$1470,2,FALSE)</f>
        <v>JAWA TENGAH</v>
      </c>
      <c r="L456" s="368" t="str">
        <f>VLOOKUP(H456,'01_MASTER_KODE_WILAYAH'!D$5:F$1353,3,FALSE)</f>
        <v>GROBOGAN</v>
      </c>
      <c r="M456" s="428" t="str">
        <f t="shared" si="27"/>
        <v>Pemerintah</v>
      </c>
      <c r="N456" s="312">
        <f>COUNTIF(A1_Individu_Data_Keadaan_SDMK!A$4:A$149931,B456)</f>
        <v>0</v>
      </c>
      <c r="O456" s="312">
        <f t="shared" si="28"/>
        <v>0</v>
      </c>
      <c r="P456" s="421" t="str">
        <f t="shared" si="29"/>
        <v>Berkurang</v>
      </c>
    </row>
    <row r="457" spans="1:16" hidden="1">
      <c r="A457" s="7">
        <v>455</v>
      </c>
      <c r="B457" t="s">
        <v>13250</v>
      </c>
      <c r="C457" t="s">
        <v>13251</v>
      </c>
      <c r="D457" t="s">
        <v>267</v>
      </c>
      <c r="E457" t="s">
        <v>9301</v>
      </c>
      <c r="F457" t="s">
        <v>12201</v>
      </c>
      <c r="G457">
        <v>33</v>
      </c>
      <c r="H457">
        <v>3315</v>
      </c>
      <c r="I457">
        <v>0</v>
      </c>
      <c r="J457">
        <v>34</v>
      </c>
      <c r="K457" s="367" t="str">
        <f>VLOOKUP(G457,'01_MASTER_KODE_WILAYAH'!H$1437:I$1470,2,FALSE)</f>
        <v>JAWA TENGAH</v>
      </c>
      <c r="L457" s="368" t="str">
        <f>VLOOKUP(H457,'01_MASTER_KODE_WILAYAH'!D$5:F$1353,3,FALSE)</f>
        <v>GROBOGAN</v>
      </c>
      <c r="M457" s="428" t="str">
        <f t="shared" si="27"/>
        <v>Pemerintah</v>
      </c>
      <c r="N457" s="312">
        <f>COUNTIF(A1_Individu_Data_Keadaan_SDMK!A$4:A$149931,B457)</f>
        <v>0</v>
      </c>
      <c r="O457" s="312">
        <f t="shared" si="28"/>
        <v>0</v>
      </c>
      <c r="P457" s="421" t="str">
        <f t="shared" si="29"/>
        <v>Berkurang</v>
      </c>
    </row>
    <row r="458" spans="1:16" hidden="1">
      <c r="A458" s="7">
        <v>456</v>
      </c>
      <c r="B458" t="s">
        <v>13252</v>
      </c>
      <c r="C458" t="s">
        <v>13253</v>
      </c>
      <c r="D458" t="s">
        <v>267</v>
      </c>
      <c r="E458" t="s">
        <v>9302</v>
      </c>
      <c r="F458" t="s">
        <v>12201</v>
      </c>
      <c r="G458">
        <v>33</v>
      </c>
      <c r="H458">
        <v>3315</v>
      </c>
      <c r="I458">
        <v>0</v>
      </c>
      <c r="J458">
        <v>66</v>
      </c>
      <c r="K458" s="367" t="str">
        <f>VLOOKUP(G458,'01_MASTER_KODE_WILAYAH'!H$1437:I$1470,2,FALSE)</f>
        <v>JAWA TENGAH</v>
      </c>
      <c r="L458" s="368" t="str">
        <f>VLOOKUP(H458,'01_MASTER_KODE_WILAYAH'!D$5:F$1353,3,FALSE)</f>
        <v>GROBOGAN</v>
      </c>
      <c r="M458" s="428" t="str">
        <f t="shared" si="27"/>
        <v>Pemerintah</v>
      </c>
      <c r="N458" s="312">
        <f>COUNTIF(A1_Individu_Data_Keadaan_SDMK!A$4:A$149931,B458)</f>
        <v>0</v>
      </c>
      <c r="O458" s="312">
        <f t="shared" si="28"/>
        <v>0</v>
      </c>
      <c r="P458" s="421" t="str">
        <f t="shared" si="29"/>
        <v>Berkurang</v>
      </c>
    </row>
    <row r="459" spans="1:16" hidden="1">
      <c r="A459" s="7">
        <v>457</v>
      </c>
      <c r="B459" t="s">
        <v>13254</v>
      </c>
      <c r="C459" t="s">
        <v>13255</v>
      </c>
      <c r="D459" t="s">
        <v>267</v>
      </c>
      <c r="E459" t="s">
        <v>9302</v>
      </c>
      <c r="F459" t="s">
        <v>12201</v>
      </c>
      <c r="G459">
        <v>33</v>
      </c>
      <c r="H459">
        <v>3315</v>
      </c>
      <c r="I459">
        <v>0</v>
      </c>
      <c r="J459">
        <v>78</v>
      </c>
      <c r="K459" s="367" t="str">
        <f>VLOOKUP(G459,'01_MASTER_KODE_WILAYAH'!H$1437:I$1470,2,FALSE)</f>
        <v>JAWA TENGAH</v>
      </c>
      <c r="L459" s="368" t="str">
        <f>VLOOKUP(H459,'01_MASTER_KODE_WILAYAH'!D$5:F$1353,3,FALSE)</f>
        <v>GROBOGAN</v>
      </c>
      <c r="M459" s="428" t="str">
        <f t="shared" si="27"/>
        <v>Pemerintah</v>
      </c>
      <c r="N459" s="312">
        <f>COUNTIF(A1_Individu_Data_Keadaan_SDMK!A$4:A$149931,B459)</f>
        <v>0</v>
      </c>
      <c r="O459" s="312">
        <f t="shared" si="28"/>
        <v>0</v>
      </c>
      <c r="P459" s="421" t="str">
        <f t="shared" si="29"/>
        <v>Berkurang</v>
      </c>
    </row>
    <row r="460" spans="1:16" hidden="1">
      <c r="A460" s="7">
        <v>458</v>
      </c>
      <c r="B460" t="s">
        <v>13256</v>
      </c>
      <c r="C460" t="s">
        <v>13257</v>
      </c>
      <c r="D460" t="s">
        <v>267</v>
      </c>
      <c r="E460" t="s">
        <v>9301</v>
      </c>
      <c r="F460" t="s">
        <v>12201</v>
      </c>
      <c r="G460">
        <v>33</v>
      </c>
      <c r="H460">
        <v>3315</v>
      </c>
      <c r="I460">
        <v>0</v>
      </c>
      <c r="J460">
        <v>34</v>
      </c>
      <c r="K460" s="367" t="str">
        <f>VLOOKUP(G460,'01_MASTER_KODE_WILAYAH'!H$1437:I$1470,2,FALSE)</f>
        <v>JAWA TENGAH</v>
      </c>
      <c r="L460" s="368" t="str">
        <f>VLOOKUP(H460,'01_MASTER_KODE_WILAYAH'!D$5:F$1353,3,FALSE)</f>
        <v>GROBOGAN</v>
      </c>
      <c r="M460" s="428" t="str">
        <f t="shared" si="27"/>
        <v>Pemerintah</v>
      </c>
      <c r="N460" s="312">
        <f>COUNTIF(A1_Individu_Data_Keadaan_SDMK!A$4:A$149931,B460)</f>
        <v>0</v>
      </c>
      <c r="O460" s="312">
        <f t="shared" si="28"/>
        <v>0</v>
      </c>
      <c r="P460" s="421" t="str">
        <f t="shared" si="29"/>
        <v>Berkurang</v>
      </c>
    </row>
    <row r="461" spans="1:16" hidden="1">
      <c r="A461" s="7">
        <v>459</v>
      </c>
      <c r="B461" t="s">
        <v>13258</v>
      </c>
      <c r="C461" t="s">
        <v>13259</v>
      </c>
      <c r="D461" t="s">
        <v>267</v>
      </c>
      <c r="E461" t="s">
        <v>9301</v>
      </c>
      <c r="F461" t="s">
        <v>12201</v>
      </c>
      <c r="G461">
        <v>33</v>
      </c>
      <c r="H461">
        <v>3315</v>
      </c>
      <c r="I461">
        <v>0</v>
      </c>
      <c r="J461">
        <v>49</v>
      </c>
      <c r="K461" s="367" t="str">
        <f>VLOOKUP(G461,'01_MASTER_KODE_WILAYAH'!H$1437:I$1470,2,FALSE)</f>
        <v>JAWA TENGAH</v>
      </c>
      <c r="L461" s="368" t="str">
        <f>VLOOKUP(H461,'01_MASTER_KODE_WILAYAH'!D$5:F$1353,3,FALSE)</f>
        <v>GROBOGAN</v>
      </c>
      <c r="M461" s="428" t="str">
        <f t="shared" si="27"/>
        <v>Pemerintah</v>
      </c>
      <c r="N461" s="312">
        <f>COUNTIF(A1_Individu_Data_Keadaan_SDMK!A$4:A$149931,B461)</f>
        <v>0</v>
      </c>
      <c r="O461" s="312">
        <f t="shared" si="28"/>
        <v>0</v>
      </c>
      <c r="P461" s="421" t="str">
        <f t="shared" si="29"/>
        <v>Berkurang</v>
      </c>
    </row>
    <row r="462" spans="1:16" hidden="1">
      <c r="A462" s="7">
        <v>460</v>
      </c>
      <c r="B462" t="s">
        <v>13260</v>
      </c>
      <c r="C462" t="s">
        <v>11903</v>
      </c>
      <c r="D462" t="s">
        <v>267</v>
      </c>
      <c r="E462" t="s">
        <v>9302</v>
      </c>
      <c r="F462" t="s">
        <v>12201</v>
      </c>
      <c r="G462">
        <v>33</v>
      </c>
      <c r="H462">
        <v>3315</v>
      </c>
      <c r="I462">
        <v>0</v>
      </c>
      <c r="J462">
        <v>74</v>
      </c>
      <c r="K462" s="367" t="str">
        <f>VLOOKUP(G462,'01_MASTER_KODE_WILAYAH'!H$1437:I$1470,2,FALSE)</f>
        <v>JAWA TENGAH</v>
      </c>
      <c r="L462" s="368" t="str">
        <f>VLOOKUP(H462,'01_MASTER_KODE_WILAYAH'!D$5:F$1353,3,FALSE)</f>
        <v>GROBOGAN</v>
      </c>
      <c r="M462" s="428" t="str">
        <f t="shared" si="27"/>
        <v>Pemerintah</v>
      </c>
      <c r="N462" s="312">
        <f>COUNTIF(A1_Individu_Data_Keadaan_SDMK!A$4:A$149931,B462)</f>
        <v>0</v>
      </c>
      <c r="O462" s="312">
        <f t="shared" si="28"/>
        <v>0</v>
      </c>
      <c r="P462" s="421" t="str">
        <f t="shared" si="29"/>
        <v>Berkurang</v>
      </c>
    </row>
    <row r="463" spans="1:16" hidden="1">
      <c r="A463" s="7">
        <v>461</v>
      </c>
      <c r="B463" t="s">
        <v>13261</v>
      </c>
      <c r="C463" t="s">
        <v>13262</v>
      </c>
      <c r="D463" t="s">
        <v>267</v>
      </c>
      <c r="E463" t="s">
        <v>9301</v>
      </c>
      <c r="F463" t="s">
        <v>12201</v>
      </c>
      <c r="G463">
        <v>33</v>
      </c>
      <c r="H463">
        <v>3315</v>
      </c>
      <c r="I463">
        <v>0</v>
      </c>
      <c r="J463">
        <v>69</v>
      </c>
      <c r="K463" s="367" t="str">
        <f>VLOOKUP(G463,'01_MASTER_KODE_WILAYAH'!H$1437:I$1470,2,FALSE)</f>
        <v>JAWA TENGAH</v>
      </c>
      <c r="L463" s="368" t="str">
        <f>VLOOKUP(H463,'01_MASTER_KODE_WILAYAH'!D$5:F$1353,3,FALSE)</f>
        <v>GROBOGAN</v>
      </c>
      <c r="M463" s="428" t="str">
        <f t="shared" si="27"/>
        <v>Pemerintah</v>
      </c>
      <c r="N463" s="312">
        <f>COUNTIF(A1_Individu_Data_Keadaan_SDMK!A$4:A$149931,B463)</f>
        <v>0</v>
      </c>
      <c r="O463" s="312">
        <f t="shared" si="28"/>
        <v>0</v>
      </c>
      <c r="P463" s="421" t="str">
        <f t="shared" si="29"/>
        <v>Berkurang</v>
      </c>
    </row>
    <row r="464" spans="1:16" hidden="1">
      <c r="A464" s="7">
        <v>462</v>
      </c>
      <c r="B464" t="s">
        <v>13263</v>
      </c>
      <c r="C464" t="s">
        <v>13264</v>
      </c>
      <c r="D464" t="s">
        <v>267</v>
      </c>
      <c r="E464" t="s">
        <v>9301</v>
      </c>
      <c r="F464" t="s">
        <v>12201</v>
      </c>
      <c r="G464">
        <v>33</v>
      </c>
      <c r="H464">
        <v>3315</v>
      </c>
      <c r="I464">
        <v>0</v>
      </c>
      <c r="J464">
        <v>56</v>
      </c>
      <c r="K464" s="367" t="str">
        <f>VLOOKUP(G464,'01_MASTER_KODE_WILAYAH'!H$1437:I$1470,2,FALSE)</f>
        <v>JAWA TENGAH</v>
      </c>
      <c r="L464" s="368" t="str">
        <f>VLOOKUP(H464,'01_MASTER_KODE_WILAYAH'!D$5:F$1353,3,FALSE)</f>
        <v>GROBOGAN</v>
      </c>
      <c r="M464" s="428" t="str">
        <f t="shared" si="27"/>
        <v>Pemerintah</v>
      </c>
      <c r="N464" s="312">
        <f>COUNTIF(A1_Individu_Data_Keadaan_SDMK!A$4:A$149931,B464)</f>
        <v>0</v>
      </c>
      <c r="O464" s="312">
        <f t="shared" si="28"/>
        <v>0</v>
      </c>
      <c r="P464" s="421" t="str">
        <f t="shared" si="29"/>
        <v>Berkurang</v>
      </c>
    </row>
    <row r="465" spans="1:16" hidden="1">
      <c r="A465" s="7">
        <v>463</v>
      </c>
      <c r="B465" t="s">
        <v>13265</v>
      </c>
      <c r="C465" t="s">
        <v>13266</v>
      </c>
      <c r="D465" t="s">
        <v>267</v>
      </c>
      <c r="E465" t="s">
        <v>9301</v>
      </c>
      <c r="F465" t="s">
        <v>12201</v>
      </c>
      <c r="G465">
        <v>33</v>
      </c>
      <c r="H465">
        <v>3315</v>
      </c>
      <c r="I465">
        <v>0</v>
      </c>
      <c r="J465">
        <v>37</v>
      </c>
      <c r="K465" s="367" t="str">
        <f>VLOOKUP(G465,'01_MASTER_KODE_WILAYAH'!H$1437:I$1470,2,FALSE)</f>
        <v>JAWA TENGAH</v>
      </c>
      <c r="L465" s="368" t="str">
        <f>VLOOKUP(H465,'01_MASTER_KODE_WILAYAH'!D$5:F$1353,3,FALSE)</f>
        <v>GROBOGAN</v>
      </c>
      <c r="M465" s="428" t="str">
        <f t="shared" si="27"/>
        <v>Pemerintah</v>
      </c>
      <c r="N465" s="312">
        <f>COUNTIF(A1_Individu_Data_Keadaan_SDMK!A$4:A$149931,B465)</f>
        <v>0</v>
      </c>
      <c r="O465" s="312">
        <f t="shared" si="28"/>
        <v>0</v>
      </c>
      <c r="P465" s="421" t="str">
        <f t="shared" si="29"/>
        <v>Berkurang</v>
      </c>
    </row>
    <row r="466" spans="1:16" hidden="1">
      <c r="A466" s="7">
        <v>464</v>
      </c>
      <c r="B466" t="s">
        <v>13267</v>
      </c>
      <c r="C466" t="s">
        <v>13268</v>
      </c>
      <c r="D466" t="s">
        <v>267</v>
      </c>
      <c r="E466" t="s">
        <v>9302</v>
      </c>
      <c r="F466" t="s">
        <v>12201</v>
      </c>
      <c r="G466">
        <v>33</v>
      </c>
      <c r="H466">
        <v>3315</v>
      </c>
      <c r="I466">
        <v>0</v>
      </c>
      <c r="J466">
        <v>55</v>
      </c>
      <c r="K466" s="367" t="str">
        <f>VLOOKUP(G466,'01_MASTER_KODE_WILAYAH'!H$1437:I$1470,2,FALSE)</f>
        <v>JAWA TENGAH</v>
      </c>
      <c r="L466" s="368" t="str">
        <f>VLOOKUP(H466,'01_MASTER_KODE_WILAYAH'!D$5:F$1353,3,FALSE)</f>
        <v>GROBOGAN</v>
      </c>
      <c r="M466" s="428" t="str">
        <f t="shared" si="27"/>
        <v>Pemerintah</v>
      </c>
      <c r="N466" s="312">
        <f>COUNTIF(A1_Individu_Data_Keadaan_SDMK!A$4:A$149931,B466)</f>
        <v>0</v>
      </c>
      <c r="O466" s="312">
        <f t="shared" si="28"/>
        <v>0</v>
      </c>
      <c r="P466" s="421" t="str">
        <f t="shared" si="29"/>
        <v>Berkurang</v>
      </c>
    </row>
    <row r="467" spans="1:16" hidden="1">
      <c r="A467" s="7">
        <v>465</v>
      </c>
      <c r="B467" t="s">
        <v>13269</v>
      </c>
      <c r="C467" t="s">
        <v>13270</v>
      </c>
      <c r="D467" t="s">
        <v>267</v>
      </c>
      <c r="E467" t="s">
        <v>9302</v>
      </c>
      <c r="F467" t="s">
        <v>12201</v>
      </c>
      <c r="G467">
        <v>33</v>
      </c>
      <c r="H467">
        <v>3315</v>
      </c>
      <c r="I467">
        <v>0</v>
      </c>
      <c r="J467">
        <v>81</v>
      </c>
      <c r="K467" s="367" t="str">
        <f>VLOOKUP(G467,'01_MASTER_KODE_WILAYAH'!H$1437:I$1470,2,FALSE)</f>
        <v>JAWA TENGAH</v>
      </c>
      <c r="L467" s="368" t="str">
        <f>VLOOKUP(H467,'01_MASTER_KODE_WILAYAH'!D$5:F$1353,3,FALSE)</f>
        <v>GROBOGAN</v>
      </c>
      <c r="M467" s="428" t="str">
        <f t="shared" si="27"/>
        <v>Pemerintah</v>
      </c>
      <c r="N467" s="312">
        <f>COUNTIF(A1_Individu_Data_Keadaan_SDMK!A$4:A$149931,B467)</f>
        <v>0</v>
      </c>
      <c r="O467" s="312">
        <f t="shared" si="28"/>
        <v>0</v>
      </c>
      <c r="P467" s="421" t="str">
        <f t="shared" si="29"/>
        <v>Berkurang</v>
      </c>
    </row>
    <row r="468" spans="1:16" hidden="1">
      <c r="A468" s="7">
        <v>466</v>
      </c>
      <c r="B468" t="s">
        <v>13271</v>
      </c>
      <c r="C468" t="s">
        <v>13272</v>
      </c>
      <c r="D468" t="s">
        <v>267</v>
      </c>
      <c r="E468" t="s">
        <v>9301</v>
      </c>
      <c r="F468" t="s">
        <v>12201</v>
      </c>
      <c r="G468">
        <v>33</v>
      </c>
      <c r="H468">
        <v>3315</v>
      </c>
      <c r="I468">
        <v>0</v>
      </c>
      <c r="J468">
        <v>39</v>
      </c>
      <c r="K468" s="367" t="str">
        <f>VLOOKUP(G468,'01_MASTER_KODE_WILAYAH'!H$1437:I$1470,2,FALSE)</f>
        <v>JAWA TENGAH</v>
      </c>
      <c r="L468" s="368" t="str">
        <f>VLOOKUP(H468,'01_MASTER_KODE_WILAYAH'!D$5:F$1353,3,FALSE)</f>
        <v>GROBOGAN</v>
      </c>
      <c r="M468" s="428" t="str">
        <f t="shared" si="27"/>
        <v>Pemerintah</v>
      </c>
      <c r="N468" s="312">
        <f>COUNTIF(A1_Individu_Data_Keadaan_SDMK!A$4:A$149931,B468)</f>
        <v>0</v>
      </c>
      <c r="O468" s="312">
        <f t="shared" si="28"/>
        <v>0</v>
      </c>
      <c r="P468" s="421" t="str">
        <f t="shared" si="29"/>
        <v>Berkurang</v>
      </c>
    </row>
    <row r="469" spans="1:16" hidden="1">
      <c r="A469" s="7">
        <v>467</v>
      </c>
      <c r="B469" t="s">
        <v>13273</v>
      </c>
      <c r="C469" t="s">
        <v>13274</v>
      </c>
      <c r="D469" t="s">
        <v>267</v>
      </c>
      <c r="E469" t="s">
        <v>9302</v>
      </c>
      <c r="F469" t="s">
        <v>12201</v>
      </c>
      <c r="G469">
        <v>33</v>
      </c>
      <c r="H469">
        <v>3315</v>
      </c>
      <c r="I469">
        <v>0</v>
      </c>
      <c r="J469">
        <v>96</v>
      </c>
      <c r="K469" s="367" t="str">
        <f>VLOOKUP(G469,'01_MASTER_KODE_WILAYAH'!H$1437:I$1470,2,FALSE)</f>
        <v>JAWA TENGAH</v>
      </c>
      <c r="L469" s="368" t="str">
        <f>VLOOKUP(H469,'01_MASTER_KODE_WILAYAH'!D$5:F$1353,3,FALSE)</f>
        <v>GROBOGAN</v>
      </c>
      <c r="M469" s="428" t="str">
        <f t="shared" si="27"/>
        <v>Pemerintah</v>
      </c>
      <c r="N469" s="312">
        <f>COUNTIF(A1_Individu_Data_Keadaan_SDMK!A$4:A$149931,B469)</f>
        <v>0</v>
      </c>
      <c r="O469" s="312">
        <f t="shared" si="28"/>
        <v>0</v>
      </c>
      <c r="P469" s="421" t="str">
        <f t="shared" si="29"/>
        <v>Berkurang</v>
      </c>
    </row>
    <row r="470" spans="1:16" hidden="1">
      <c r="A470" s="7">
        <v>468</v>
      </c>
      <c r="B470" t="s">
        <v>13275</v>
      </c>
      <c r="C470" t="s">
        <v>13276</v>
      </c>
      <c r="D470" t="s">
        <v>267</v>
      </c>
      <c r="E470" t="s">
        <v>9301</v>
      </c>
      <c r="F470" t="s">
        <v>12201</v>
      </c>
      <c r="G470">
        <v>33</v>
      </c>
      <c r="H470">
        <v>3315</v>
      </c>
      <c r="I470">
        <v>0</v>
      </c>
      <c r="J470">
        <v>42</v>
      </c>
      <c r="K470" s="367" t="str">
        <f>VLOOKUP(G470,'01_MASTER_KODE_WILAYAH'!H$1437:I$1470,2,FALSE)</f>
        <v>JAWA TENGAH</v>
      </c>
      <c r="L470" s="368" t="str">
        <f>VLOOKUP(H470,'01_MASTER_KODE_WILAYAH'!D$5:F$1353,3,FALSE)</f>
        <v>GROBOGAN</v>
      </c>
      <c r="M470" s="428" t="str">
        <f t="shared" si="27"/>
        <v>Pemerintah</v>
      </c>
      <c r="N470" s="312">
        <f>COUNTIF(A1_Individu_Data_Keadaan_SDMK!A$4:A$149931,B470)</f>
        <v>0</v>
      </c>
      <c r="O470" s="312">
        <f t="shared" si="28"/>
        <v>0</v>
      </c>
      <c r="P470" s="421" t="str">
        <f t="shared" si="29"/>
        <v>Berkurang</v>
      </c>
    </row>
    <row r="471" spans="1:16" hidden="1">
      <c r="A471" s="7">
        <v>469</v>
      </c>
      <c r="B471" t="s">
        <v>13277</v>
      </c>
      <c r="C471" t="s">
        <v>13278</v>
      </c>
      <c r="D471" t="s">
        <v>267</v>
      </c>
      <c r="E471" t="s">
        <v>9301</v>
      </c>
      <c r="F471" t="s">
        <v>12201</v>
      </c>
      <c r="G471">
        <v>33</v>
      </c>
      <c r="H471">
        <v>3315</v>
      </c>
      <c r="I471">
        <v>0</v>
      </c>
      <c r="J471">
        <v>57</v>
      </c>
      <c r="K471" s="367" t="str">
        <f>VLOOKUP(G471,'01_MASTER_KODE_WILAYAH'!H$1437:I$1470,2,FALSE)</f>
        <v>JAWA TENGAH</v>
      </c>
      <c r="L471" s="368" t="str">
        <f>VLOOKUP(H471,'01_MASTER_KODE_WILAYAH'!D$5:F$1353,3,FALSE)</f>
        <v>GROBOGAN</v>
      </c>
      <c r="M471" s="428" t="str">
        <f t="shared" si="27"/>
        <v>Pemerintah</v>
      </c>
      <c r="N471" s="312">
        <f>COUNTIF(A1_Individu_Data_Keadaan_SDMK!A$4:A$149931,B471)</f>
        <v>0</v>
      </c>
      <c r="O471" s="312">
        <f t="shared" si="28"/>
        <v>0</v>
      </c>
      <c r="P471" s="421" t="str">
        <f t="shared" si="29"/>
        <v>Berkurang</v>
      </c>
    </row>
    <row r="472" spans="1:16" hidden="1">
      <c r="A472" s="7">
        <v>470</v>
      </c>
      <c r="B472" t="s">
        <v>13279</v>
      </c>
      <c r="C472" t="s">
        <v>13280</v>
      </c>
      <c r="D472" t="s">
        <v>267</v>
      </c>
      <c r="E472" t="s">
        <v>9301</v>
      </c>
      <c r="F472" t="s">
        <v>12201</v>
      </c>
      <c r="G472">
        <v>33</v>
      </c>
      <c r="H472">
        <v>3315</v>
      </c>
      <c r="I472">
        <v>0</v>
      </c>
      <c r="J472">
        <v>47</v>
      </c>
      <c r="K472" s="367" t="str">
        <f>VLOOKUP(G472,'01_MASTER_KODE_WILAYAH'!H$1437:I$1470,2,FALSE)</f>
        <v>JAWA TENGAH</v>
      </c>
      <c r="L472" s="368" t="str">
        <f>VLOOKUP(H472,'01_MASTER_KODE_WILAYAH'!D$5:F$1353,3,FALSE)</f>
        <v>GROBOGAN</v>
      </c>
      <c r="M472" s="428" t="str">
        <f t="shared" si="27"/>
        <v>Pemerintah</v>
      </c>
      <c r="N472" s="312">
        <f>COUNTIF(A1_Individu_Data_Keadaan_SDMK!A$4:A$149931,B472)</f>
        <v>0</v>
      </c>
      <c r="O472" s="312">
        <f t="shared" si="28"/>
        <v>0</v>
      </c>
      <c r="P472" s="421" t="str">
        <f t="shared" si="29"/>
        <v>Berkurang</v>
      </c>
    </row>
    <row r="473" spans="1:16" hidden="1">
      <c r="A473" s="7">
        <v>471</v>
      </c>
      <c r="B473" t="s">
        <v>13281</v>
      </c>
      <c r="C473" t="s">
        <v>13282</v>
      </c>
      <c r="D473" t="s">
        <v>267</v>
      </c>
      <c r="E473" t="s">
        <v>9302</v>
      </c>
      <c r="F473" t="s">
        <v>12201</v>
      </c>
      <c r="G473">
        <v>33</v>
      </c>
      <c r="H473">
        <v>3316</v>
      </c>
      <c r="I473">
        <v>0</v>
      </c>
      <c r="J473">
        <v>39</v>
      </c>
      <c r="K473" s="367" t="str">
        <f>VLOOKUP(G473,'01_MASTER_KODE_WILAYAH'!H$1437:I$1470,2,FALSE)</f>
        <v>JAWA TENGAH</v>
      </c>
      <c r="L473" s="368" t="str">
        <f>VLOOKUP(H473,'01_MASTER_KODE_WILAYAH'!D$5:F$1353,3,FALSE)</f>
        <v>BLORA</v>
      </c>
      <c r="M473" s="428" t="str">
        <f t="shared" si="27"/>
        <v>Pemerintah</v>
      </c>
      <c r="N473" s="312">
        <f>COUNTIF(A1_Individu_Data_Keadaan_SDMK!A$4:A$149931,B473)</f>
        <v>0</v>
      </c>
      <c r="O473" s="312">
        <f t="shared" si="28"/>
        <v>0</v>
      </c>
      <c r="P473" s="421" t="str">
        <f t="shared" si="29"/>
        <v>Berkurang</v>
      </c>
    </row>
    <row r="474" spans="1:16" hidden="1">
      <c r="A474" s="7">
        <v>472</v>
      </c>
      <c r="B474" t="s">
        <v>13283</v>
      </c>
      <c r="C474" t="s">
        <v>13284</v>
      </c>
      <c r="D474" t="s">
        <v>267</v>
      </c>
      <c r="E474" t="s">
        <v>9301</v>
      </c>
      <c r="F474" t="s">
        <v>12201</v>
      </c>
      <c r="G474">
        <v>33</v>
      </c>
      <c r="H474">
        <v>3316</v>
      </c>
      <c r="I474">
        <v>0</v>
      </c>
      <c r="J474">
        <v>23</v>
      </c>
      <c r="K474" s="367" t="str">
        <f>VLOOKUP(G474,'01_MASTER_KODE_WILAYAH'!H$1437:I$1470,2,FALSE)</f>
        <v>JAWA TENGAH</v>
      </c>
      <c r="L474" s="368" t="str">
        <f>VLOOKUP(H474,'01_MASTER_KODE_WILAYAH'!D$5:F$1353,3,FALSE)</f>
        <v>BLORA</v>
      </c>
      <c r="M474" s="428" t="str">
        <f t="shared" si="27"/>
        <v>Pemerintah</v>
      </c>
      <c r="N474" s="312">
        <f>COUNTIF(A1_Individu_Data_Keadaan_SDMK!A$4:A$149931,B474)</f>
        <v>0</v>
      </c>
      <c r="O474" s="312">
        <f t="shared" si="28"/>
        <v>0</v>
      </c>
      <c r="P474" s="421" t="str">
        <f t="shared" si="29"/>
        <v>Berkurang</v>
      </c>
    </row>
    <row r="475" spans="1:16" hidden="1">
      <c r="A475" s="7">
        <v>473</v>
      </c>
      <c r="B475" t="s">
        <v>13285</v>
      </c>
      <c r="C475" t="s">
        <v>13286</v>
      </c>
      <c r="D475" t="s">
        <v>267</v>
      </c>
      <c r="E475" t="s">
        <v>9302</v>
      </c>
      <c r="F475" t="s">
        <v>12201</v>
      </c>
      <c r="G475">
        <v>33</v>
      </c>
      <c r="H475">
        <v>3316</v>
      </c>
      <c r="I475">
        <v>0</v>
      </c>
      <c r="J475">
        <v>49</v>
      </c>
      <c r="K475" s="367" t="str">
        <f>VLOOKUP(G475,'01_MASTER_KODE_WILAYAH'!H$1437:I$1470,2,FALSE)</f>
        <v>JAWA TENGAH</v>
      </c>
      <c r="L475" s="368" t="str">
        <f>VLOOKUP(H475,'01_MASTER_KODE_WILAYAH'!D$5:F$1353,3,FALSE)</f>
        <v>BLORA</v>
      </c>
      <c r="M475" s="428" t="str">
        <f t="shared" si="27"/>
        <v>Pemerintah</v>
      </c>
      <c r="N475" s="312">
        <f>COUNTIF(A1_Individu_Data_Keadaan_SDMK!A$4:A$149931,B475)</f>
        <v>0</v>
      </c>
      <c r="O475" s="312">
        <f t="shared" si="28"/>
        <v>0</v>
      </c>
      <c r="P475" s="421" t="str">
        <f t="shared" si="29"/>
        <v>Berkurang</v>
      </c>
    </row>
    <row r="476" spans="1:16" hidden="1">
      <c r="A476" s="7">
        <v>474</v>
      </c>
      <c r="B476" t="s">
        <v>13287</v>
      </c>
      <c r="C476" t="s">
        <v>13288</v>
      </c>
      <c r="D476" t="s">
        <v>267</v>
      </c>
      <c r="E476" t="s">
        <v>9302</v>
      </c>
      <c r="F476" t="s">
        <v>12201</v>
      </c>
      <c r="G476">
        <v>33</v>
      </c>
      <c r="H476">
        <v>3316</v>
      </c>
      <c r="I476">
        <v>0</v>
      </c>
      <c r="J476">
        <v>35</v>
      </c>
      <c r="K476" s="367" t="str">
        <f>VLOOKUP(G476,'01_MASTER_KODE_WILAYAH'!H$1437:I$1470,2,FALSE)</f>
        <v>JAWA TENGAH</v>
      </c>
      <c r="L476" s="368" t="str">
        <f>VLOOKUP(H476,'01_MASTER_KODE_WILAYAH'!D$5:F$1353,3,FALSE)</f>
        <v>BLORA</v>
      </c>
      <c r="M476" s="428" t="str">
        <f t="shared" si="27"/>
        <v>Pemerintah</v>
      </c>
      <c r="N476" s="312">
        <f>COUNTIF(A1_Individu_Data_Keadaan_SDMK!A$4:A$149931,B476)</f>
        <v>0</v>
      </c>
      <c r="O476" s="312">
        <f t="shared" si="28"/>
        <v>0</v>
      </c>
      <c r="P476" s="421" t="str">
        <f t="shared" si="29"/>
        <v>Berkurang</v>
      </c>
    </row>
    <row r="477" spans="1:16" hidden="1">
      <c r="A477" s="7">
        <v>475</v>
      </c>
      <c r="B477" t="s">
        <v>13289</v>
      </c>
      <c r="C477" t="s">
        <v>13290</v>
      </c>
      <c r="D477" t="s">
        <v>267</v>
      </c>
      <c r="E477" t="s">
        <v>9301</v>
      </c>
      <c r="F477" t="s">
        <v>12201</v>
      </c>
      <c r="G477">
        <v>33</v>
      </c>
      <c r="H477">
        <v>3316</v>
      </c>
      <c r="I477">
        <v>0</v>
      </c>
      <c r="J477">
        <v>24</v>
      </c>
      <c r="K477" s="367" t="str">
        <f>VLOOKUP(G477,'01_MASTER_KODE_WILAYAH'!H$1437:I$1470,2,FALSE)</f>
        <v>JAWA TENGAH</v>
      </c>
      <c r="L477" s="368" t="str">
        <f>VLOOKUP(H477,'01_MASTER_KODE_WILAYAH'!D$5:F$1353,3,FALSE)</f>
        <v>BLORA</v>
      </c>
      <c r="M477" s="428" t="str">
        <f t="shared" si="27"/>
        <v>Pemerintah</v>
      </c>
      <c r="N477" s="312">
        <f>COUNTIF(A1_Individu_Data_Keadaan_SDMK!A$4:A$149931,B477)</f>
        <v>0</v>
      </c>
      <c r="O477" s="312">
        <f t="shared" si="28"/>
        <v>0</v>
      </c>
      <c r="P477" s="421" t="str">
        <f t="shared" si="29"/>
        <v>Berkurang</v>
      </c>
    </row>
    <row r="478" spans="1:16" hidden="1">
      <c r="A478" s="7">
        <v>476</v>
      </c>
      <c r="B478" t="s">
        <v>13291</v>
      </c>
      <c r="C478" t="s">
        <v>13292</v>
      </c>
      <c r="D478" t="s">
        <v>267</v>
      </c>
      <c r="E478" t="s">
        <v>9301</v>
      </c>
      <c r="F478" t="s">
        <v>12201</v>
      </c>
      <c r="G478">
        <v>33</v>
      </c>
      <c r="H478">
        <v>3316</v>
      </c>
      <c r="I478">
        <v>0</v>
      </c>
      <c r="J478">
        <v>31</v>
      </c>
      <c r="K478" s="367" t="str">
        <f>VLOOKUP(G478,'01_MASTER_KODE_WILAYAH'!H$1437:I$1470,2,FALSE)</f>
        <v>JAWA TENGAH</v>
      </c>
      <c r="L478" s="368" t="str">
        <f>VLOOKUP(H478,'01_MASTER_KODE_WILAYAH'!D$5:F$1353,3,FALSE)</f>
        <v>BLORA</v>
      </c>
      <c r="M478" s="428" t="str">
        <f t="shared" si="27"/>
        <v>Pemerintah</v>
      </c>
      <c r="N478" s="312">
        <f>COUNTIF(A1_Individu_Data_Keadaan_SDMK!A$4:A$149931,B478)</f>
        <v>0</v>
      </c>
      <c r="O478" s="312">
        <f t="shared" si="28"/>
        <v>0</v>
      </c>
      <c r="P478" s="421" t="str">
        <f t="shared" si="29"/>
        <v>Berkurang</v>
      </c>
    </row>
    <row r="479" spans="1:16" hidden="1">
      <c r="A479" s="7">
        <v>477</v>
      </c>
      <c r="B479" t="s">
        <v>13293</v>
      </c>
      <c r="C479" t="s">
        <v>13294</v>
      </c>
      <c r="D479" t="s">
        <v>267</v>
      </c>
      <c r="E479" t="s">
        <v>9301</v>
      </c>
      <c r="F479" t="s">
        <v>12201</v>
      </c>
      <c r="G479">
        <v>33</v>
      </c>
      <c r="H479">
        <v>3316</v>
      </c>
      <c r="I479">
        <v>0</v>
      </c>
      <c r="J479">
        <v>20</v>
      </c>
      <c r="K479" s="367" t="str">
        <f>VLOOKUP(G479,'01_MASTER_KODE_WILAYAH'!H$1437:I$1470,2,FALSE)</f>
        <v>JAWA TENGAH</v>
      </c>
      <c r="L479" s="368" t="str">
        <f>VLOOKUP(H479,'01_MASTER_KODE_WILAYAH'!D$5:F$1353,3,FALSE)</f>
        <v>BLORA</v>
      </c>
      <c r="M479" s="428" t="str">
        <f t="shared" si="27"/>
        <v>Pemerintah</v>
      </c>
      <c r="N479" s="312">
        <f>COUNTIF(A1_Individu_Data_Keadaan_SDMK!A$4:A$149931,B479)</f>
        <v>0</v>
      </c>
      <c r="O479" s="312">
        <f t="shared" si="28"/>
        <v>0</v>
      </c>
      <c r="P479" s="421" t="str">
        <f t="shared" si="29"/>
        <v>Berkurang</v>
      </c>
    </row>
    <row r="480" spans="1:16" hidden="1">
      <c r="A480" s="7">
        <v>478</v>
      </c>
      <c r="B480" t="s">
        <v>13295</v>
      </c>
      <c r="C480" t="s">
        <v>13296</v>
      </c>
      <c r="D480" t="s">
        <v>267</v>
      </c>
      <c r="E480" t="s">
        <v>9301</v>
      </c>
      <c r="F480" t="s">
        <v>12201</v>
      </c>
      <c r="G480">
        <v>33</v>
      </c>
      <c r="H480">
        <v>3316</v>
      </c>
      <c r="I480">
        <v>0</v>
      </c>
      <c r="J480">
        <v>41</v>
      </c>
      <c r="K480" s="367" t="str">
        <f>VLOOKUP(G480,'01_MASTER_KODE_WILAYAH'!H$1437:I$1470,2,FALSE)</f>
        <v>JAWA TENGAH</v>
      </c>
      <c r="L480" s="368" t="str">
        <f>VLOOKUP(H480,'01_MASTER_KODE_WILAYAH'!D$5:F$1353,3,FALSE)</f>
        <v>BLORA</v>
      </c>
      <c r="M480" s="428" t="str">
        <f t="shared" si="27"/>
        <v>Pemerintah</v>
      </c>
      <c r="N480" s="312">
        <f>COUNTIF(A1_Individu_Data_Keadaan_SDMK!A$4:A$149931,B480)</f>
        <v>0</v>
      </c>
      <c r="O480" s="312">
        <f t="shared" si="28"/>
        <v>0</v>
      </c>
      <c r="P480" s="421" t="str">
        <f t="shared" si="29"/>
        <v>Berkurang</v>
      </c>
    </row>
    <row r="481" spans="1:16" hidden="1">
      <c r="A481" s="7">
        <v>479</v>
      </c>
      <c r="B481" t="s">
        <v>13297</v>
      </c>
      <c r="C481" t="s">
        <v>13298</v>
      </c>
      <c r="D481" t="s">
        <v>267</v>
      </c>
      <c r="E481" t="s">
        <v>9301</v>
      </c>
      <c r="F481" t="s">
        <v>12201</v>
      </c>
      <c r="G481">
        <v>33</v>
      </c>
      <c r="H481">
        <v>3316</v>
      </c>
      <c r="I481">
        <v>0</v>
      </c>
      <c r="J481">
        <v>22</v>
      </c>
      <c r="K481" s="367" t="str">
        <f>VLOOKUP(G481,'01_MASTER_KODE_WILAYAH'!H$1437:I$1470,2,FALSE)</f>
        <v>JAWA TENGAH</v>
      </c>
      <c r="L481" s="368" t="str">
        <f>VLOOKUP(H481,'01_MASTER_KODE_WILAYAH'!D$5:F$1353,3,FALSE)</f>
        <v>BLORA</v>
      </c>
      <c r="M481" s="428" t="str">
        <f t="shared" si="27"/>
        <v>Pemerintah</v>
      </c>
      <c r="N481" s="312">
        <f>COUNTIF(A1_Individu_Data_Keadaan_SDMK!A$4:A$149931,B481)</f>
        <v>0</v>
      </c>
      <c r="O481" s="312">
        <f t="shared" si="28"/>
        <v>0</v>
      </c>
      <c r="P481" s="421" t="str">
        <f t="shared" si="29"/>
        <v>Berkurang</v>
      </c>
    </row>
    <row r="482" spans="1:16" hidden="1">
      <c r="A482" s="7">
        <v>480</v>
      </c>
      <c r="B482" t="s">
        <v>13299</v>
      </c>
      <c r="C482" t="s">
        <v>13300</v>
      </c>
      <c r="D482" t="s">
        <v>267</v>
      </c>
      <c r="E482" t="s">
        <v>9301</v>
      </c>
      <c r="F482" t="s">
        <v>12201</v>
      </c>
      <c r="G482">
        <v>33</v>
      </c>
      <c r="H482">
        <v>3316</v>
      </c>
      <c r="I482">
        <v>0</v>
      </c>
      <c r="J482">
        <v>19</v>
      </c>
      <c r="K482" s="367" t="str">
        <f>VLOOKUP(G482,'01_MASTER_KODE_WILAYAH'!H$1437:I$1470,2,FALSE)</f>
        <v>JAWA TENGAH</v>
      </c>
      <c r="L482" s="368" t="str">
        <f>VLOOKUP(H482,'01_MASTER_KODE_WILAYAH'!D$5:F$1353,3,FALSE)</f>
        <v>BLORA</v>
      </c>
      <c r="M482" s="428" t="str">
        <f t="shared" si="27"/>
        <v>Pemerintah</v>
      </c>
      <c r="N482" s="312">
        <f>COUNTIF(A1_Individu_Data_Keadaan_SDMK!A$4:A$149931,B482)</f>
        <v>0</v>
      </c>
      <c r="O482" s="312">
        <f t="shared" si="28"/>
        <v>0</v>
      </c>
      <c r="P482" s="421" t="str">
        <f t="shared" si="29"/>
        <v>Berkurang</v>
      </c>
    </row>
    <row r="483" spans="1:16" hidden="1">
      <c r="A483" s="7">
        <v>481</v>
      </c>
      <c r="B483" t="s">
        <v>13301</v>
      </c>
      <c r="C483" t="s">
        <v>13302</v>
      </c>
      <c r="D483" t="s">
        <v>267</v>
      </c>
      <c r="E483" t="s">
        <v>9301</v>
      </c>
      <c r="F483" t="s">
        <v>12201</v>
      </c>
      <c r="G483">
        <v>33</v>
      </c>
      <c r="H483">
        <v>3316</v>
      </c>
      <c r="I483">
        <v>0</v>
      </c>
      <c r="J483">
        <v>31</v>
      </c>
      <c r="K483" s="367" t="str">
        <f>VLOOKUP(G483,'01_MASTER_KODE_WILAYAH'!H$1437:I$1470,2,FALSE)</f>
        <v>JAWA TENGAH</v>
      </c>
      <c r="L483" s="368" t="str">
        <f>VLOOKUP(H483,'01_MASTER_KODE_WILAYAH'!D$5:F$1353,3,FALSE)</f>
        <v>BLORA</v>
      </c>
      <c r="M483" s="428" t="str">
        <f t="shared" si="27"/>
        <v>Pemerintah</v>
      </c>
      <c r="N483" s="312">
        <f>COUNTIF(A1_Individu_Data_Keadaan_SDMK!A$4:A$149931,B483)</f>
        <v>0</v>
      </c>
      <c r="O483" s="312">
        <f t="shared" si="28"/>
        <v>0</v>
      </c>
      <c r="P483" s="421" t="str">
        <f t="shared" si="29"/>
        <v>Berkurang</v>
      </c>
    </row>
    <row r="484" spans="1:16" hidden="1">
      <c r="A484" s="7">
        <v>482</v>
      </c>
      <c r="B484" t="s">
        <v>13303</v>
      </c>
      <c r="C484" t="s">
        <v>13304</v>
      </c>
      <c r="D484" t="s">
        <v>267</v>
      </c>
      <c r="E484" t="s">
        <v>9302</v>
      </c>
      <c r="F484" t="s">
        <v>12201</v>
      </c>
      <c r="G484">
        <v>33</v>
      </c>
      <c r="H484">
        <v>3316</v>
      </c>
      <c r="I484">
        <v>0</v>
      </c>
      <c r="J484">
        <v>46</v>
      </c>
      <c r="K484" s="367" t="str">
        <f>VLOOKUP(G484,'01_MASTER_KODE_WILAYAH'!H$1437:I$1470,2,FALSE)</f>
        <v>JAWA TENGAH</v>
      </c>
      <c r="L484" s="368" t="str">
        <f>VLOOKUP(H484,'01_MASTER_KODE_WILAYAH'!D$5:F$1353,3,FALSE)</f>
        <v>BLORA</v>
      </c>
      <c r="M484" s="428" t="str">
        <f t="shared" si="27"/>
        <v>Pemerintah</v>
      </c>
      <c r="N484" s="312">
        <f>COUNTIF(A1_Individu_Data_Keadaan_SDMK!A$4:A$149931,B484)</f>
        <v>0</v>
      </c>
      <c r="O484" s="312">
        <f t="shared" si="28"/>
        <v>0</v>
      </c>
      <c r="P484" s="421" t="str">
        <f t="shared" si="29"/>
        <v>Berkurang</v>
      </c>
    </row>
    <row r="485" spans="1:16" hidden="1">
      <c r="A485" s="7">
        <v>483</v>
      </c>
      <c r="B485" t="s">
        <v>13305</v>
      </c>
      <c r="C485" t="s">
        <v>13306</v>
      </c>
      <c r="D485" t="s">
        <v>267</v>
      </c>
      <c r="E485" t="s">
        <v>9301</v>
      </c>
      <c r="F485" t="s">
        <v>12201</v>
      </c>
      <c r="G485">
        <v>33</v>
      </c>
      <c r="H485">
        <v>3316</v>
      </c>
      <c r="I485">
        <v>0</v>
      </c>
      <c r="J485">
        <v>25</v>
      </c>
      <c r="K485" s="367" t="str">
        <f>VLOOKUP(G485,'01_MASTER_KODE_WILAYAH'!H$1437:I$1470,2,FALSE)</f>
        <v>JAWA TENGAH</v>
      </c>
      <c r="L485" s="368" t="str">
        <f>VLOOKUP(H485,'01_MASTER_KODE_WILAYAH'!D$5:F$1353,3,FALSE)</f>
        <v>BLORA</v>
      </c>
      <c r="M485" s="428" t="str">
        <f t="shared" si="27"/>
        <v>Pemerintah</v>
      </c>
      <c r="N485" s="312">
        <f>COUNTIF(A1_Individu_Data_Keadaan_SDMK!A$4:A$149931,B485)</f>
        <v>0</v>
      </c>
      <c r="O485" s="312">
        <f t="shared" si="28"/>
        <v>0</v>
      </c>
      <c r="P485" s="421" t="str">
        <f t="shared" si="29"/>
        <v>Berkurang</v>
      </c>
    </row>
    <row r="486" spans="1:16" hidden="1">
      <c r="A486" s="7">
        <v>484</v>
      </c>
      <c r="B486" t="s">
        <v>13307</v>
      </c>
      <c r="C486" t="s">
        <v>13308</v>
      </c>
      <c r="D486" t="s">
        <v>267</v>
      </c>
      <c r="E486" t="s">
        <v>9301</v>
      </c>
      <c r="F486" t="s">
        <v>12201</v>
      </c>
      <c r="G486">
        <v>33</v>
      </c>
      <c r="H486">
        <v>3316</v>
      </c>
      <c r="I486">
        <v>0</v>
      </c>
      <c r="J486">
        <v>36</v>
      </c>
      <c r="K486" s="367" t="str">
        <f>VLOOKUP(G486,'01_MASTER_KODE_WILAYAH'!H$1437:I$1470,2,FALSE)</f>
        <v>JAWA TENGAH</v>
      </c>
      <c r="L486" s="368" t="str">
        <f>VLOOKUP(H486,'01_MASTER_KODE_WILAYAH'!D$5:F$1353,3,FALSE)</f>
        <v>BLORA</v>
      </c>
      <c r="M486" s="428" t="str">
        <f t="shared" si="27"/>
        <v>Pemerintah</v>
      </c>
      <c r="N486" s="312">
        <f>COUNTIF(A1_Individu_Data_Keadaan_SDMK!A$4:A$149931,B486)</f>
        <v>0</v>
      </c>
      <c r="O486" s="312">
        <f t="shared" si="28"/>
        <v>0</v>
      </c>
      <c r="P486" s="421" t="str">
        <f t="shared" si="29"/>
        <v>Berkurang</v>
      </c>
    </row>
    <row r="487" spans="1:16" hidden="1">
      <c r="A487" s="7">
        <v>485</v>
      </c>
      <c r="B487" t="s">
        <v>13309</v>
      </c>
      <c r="C487" t="s">
        <v>13310</v>
      </c>
      <c r="D487" t="s">
        <v>267</v>
      </c>
      <c r="E487" t="s">
        <v>9301</v>
      </c>
      <c r="F487" t="s">
        <v>12201</v>
      </c>
      <c r="G487">
        <v>33</v>
      </c>
      <c r="H487">
        <v>3316</v>
      </c>
      <c r="I487">
        <v>0</v>
      </c>
      <c r="J487">
        <v>33</v>
      </c>
      <c r="K487" s="367" t="str">
        <f>VLOOKUP(G487,'01_MASTER_KODE_WILAYAH'!H$1437:I$1470,2,FALSE)</f>
        <v>JAWA TENGAH</v>
      </c>
      <c r="L487" s="368" t="str">
        <f>VLOOKUP(H487,'01_MASTER_KODE_WILAYAH'!D$5:F$1353,3,FALSE)</f>
        <v>BLORA</v>
      </c>
      <c r="M487" s="428" t="str">
        <f t="shared" si="27"/>
        <v>Pemerintah</v>
      </c>
      <c r="N487" s="312">
        <f>COUNTIF(A1_Individu_Data_Keadaan_SDMK!A$4:A$149931,B487)</f>
        <v>0</v>
      </c>
      <c r="O487" s="312">
        <f t="shared" si="28"/>
        <v>0</v>
      </c>
      <c r="P487" s="421" t="str">
        <f t="shared" si="29"/>
        <v>Berkurang</v>
      </c>
    </row>
    <row r="488" spans="1:16" hidden="1">
      <c r="A488" s="7">
        <v>486</v>
      </c>
      <c r="B488" t="s">
        <v>13311</v>
      </c>
      <c r="C488" t="s">
        <v>11904</v>
      </c>
      <c r="D488" t="s">
        <v>267</v>
      </c>
      <c r="E488" t="s">
        <v>9301</v>
      </c>
      <c r="F488" t="s">
        <v>12201</v>
      </c>
      <c r="G488">
        <v>33</v>
      </c>
      <c r="H488">
        <v>3316</v>
      </c>
      <c r="I488">
        <v>0</v>
      </c>
      <c r="J488">
        <v>56</v>
      </c>
      <c r="K488" s="367" t="str">
        <f>VLOOKUP(G488,'01_MASTER_KODE_WILAYAH'!H$1437:I$1470,2,FALSE)</f>
        <v>JAWA TENGAH</v>
      </c>
      <c r="L488" s="368" t="str">
        <f>VLOOKUP(H488,'01_MASTER_KODE_WILAYAH'!D$5:F$1353,3,FALSE)</f>
        <v>BLORA</v>
      </c>
      <c r="M488" s="428" t="str">
        <f t="shared" si="27"/>
        <v>Pemerintah</v>
      </c>
      <c r="N488" s="312">
        <f>COUNTIF(A1_Individu_Data_Keadaan_SDMK!A$4:A$149931,B488)</f>
        <v>0</v>
      </c>
      <c r="O488" s="312">
        <f t="shared" si="28"/>
        <v>0</v>
      </c>
      <c r="P488" s="421" t="str">
        <f t="shared" si="29"/>
        <v>Berkurang</v>
      </c>
    </row>
    <row r="489" spans="1:16" hidden="1">
      <c r="A489" s="7">
        <v>487</v>
      </c>
      <c r="B489" t="s">
        <v>13312</v>
      </c>
      <c r="C489" t="s">
        <v>13313</v>
      </c>
      <c r="D489" t="s">
        <v>267</v>
      </c>
      <c r="E489" t="s">
        <v>9301</v>
      </c>
      <c r="F489" t="s">
        <v>12201</v>
      </c>
      <c r="G489">
        <v>33</v>
      </c>
      <c r="H489">
        <v>3316</v>
      </c>
      <c r="I489">
        <v>0</v>
      </c>
      <c r="J489">
        <v>26</v>
      </c>
      <c r="K489" s="367" t="str">
        <f>VLOOKUP(G489,'01_MASTER_KODE_WILAYAH'!H$1437:I$1470,2,FALSE)</f>
        <v>JAWA TENGAH</v>
      </c>
      <c r="L489" s="368" t="str">
        <f>VLOOKUP(H489,'01_MASTER_KODE_WILAYAH'!D$5:F$1353,3,FALSE)</f>
        <v>BLORA</v>
      </c>
      <c r="M489" s="428" t="str">
        <f t="shared" si="27"/>
        <v>Pemerintah</v>
      </c>
      <c r="N489" s="312">
        <f>COUNTIF(A1_Individu_Data_Keadaan_SDMK!A$4:A$149931,B489)</f>
        <v>0</v>
      </c>
      <c r="O489" s="312">
        <f t="shared" si="28"/>
        <v>0</v>
      </c>
      <c r="P489" s="421" t="str">
        <f t="shared" si="29"/>
        <v>Berkurang</v>
      </c>
    </row>
    <row r="490" spans="1:16" hidden="1">
      <c r="A490" s="7">
        <v>488</v>
      </c>
      <c r="B490" t="s">
        <v>13314</v>
      </c>
      <c r="C490" t="s">
        <v>13315</v>
      </c>
      <c r="D490" t="s">
        <v>267</v>
      </c>
      <c r="E490" t="s">
        <v>9302</v>
      </c>
      <c r="F490" t="s">
        <v>12201</v>
      </c>
      <c r="G490">
        <v>33</v>
      </c>
      <c r="H490">
        <v>3316</v>
      </c>
      <c r="I490">
        <v>0</v>
      </c>
      <c r="J490">
        <v>51</v>
      </c>
      <c r="K490" s="367" t="str">
        <f>VLOOKUP(G490,'01_MASTER_KODE_WILAYAH'!H$1437:I$1470,2,FALSE)</f>
        <v>JAWA TENGAH</v>
      </c>
      <c r="L490" s="368" t="str">
        <f>VLOOKUP(H490,'01_MASTER_KODE_WILAYAH'!D$5:F$1353,3,FALSE)</f>
        <v>BLORA</v>
      </c>
      <c r="M490" s="428" t="str">
        <f t="shared" si="27"/>
        <v>Pemerintah</v>
      </c>
      <c r="N490" s="312">
        <f>COUNTIF(A1_Individu_Data_Keadaan_SDMK!A$4:A$149931,B490)</f>
        <v>0</v>
      </c>
      <c r="O490" s="312">
        <f t="shared" si="28"/>
        <v>0</v>
      </c>
      <c r="P490" s="421" t="str">
        <f t="shared" si="29"/>
        <v>Berkurang</v>
      </c>
    </row>
    <row r="491" spans="1:16" hidden="1">
      <c r="A491" s="7">
        <v>489</v>
      </c>
      <c r="B491" t="s">
        <v>13316</v>
      </c>
      <c r="C491" t="s">
        <v>13317</v>
      </c>
      <c r="D491" t="s">
        <v>267</v>
      </c>
      <c r="E491" t="s">
        <v>9301</v>
      </c>
      <c r="F491" t="s">
        <v>12201</v>
      </c>
      <c r="G491">
        <v>33</v>
      </c>
      <c r="H491">
        <v>3316</v>
      </c>
      <c r="I491">
        <v>0</v>
      </c>
      <c r="J491">
        <v>31</v>
      </c>
      <c r="K491" s="367" t="str">
        <f>VLOOKUP(G491,'01_MASTER_KODE_WILAYAH'!H$1437:I$1470,2,FALSE)</f>
        <v>JAWA TENGAH</v>
      </c>
      <c r="L491" s="368" t="str">
        <f>VLOOKUP(H491,'01_MASTER_KODE_WILAYAH'!D$5:F$1353,3,FALSE)</f>
        <v>BLORA</v>
      </c>
      <c r="M491" s="428" t="str">
        <f t="shared" si="27"/>
        <v>Pemerintah</v>
      </c>
      <c r="N491" s="312">
        <f>COUNTIF(A1_Individu_Data_Keadaan_SDMK!A$4:A$149931,B491)</f>
        <v>0</v>
      </c>
      <c r="O491" s="312">
        <f t="shared" si="28"/>
        <v>0</v>
      </c>
      <c r="P491" s="421" t="str">
        <f t="shared" si="29"/>
        <v>Berkurang</v>
      </c>
    </row>
    <row r="492" spans="1:16" hidden="1">
      <c r="A492" s="7">
        <v>490</v>
      </c>
      <c r="B492" t="s">
        <v>13318</v>
      </c>
      <c r="C492" t="s">
        <v>13319</v>
      </c>
      <c r="D492" t="s">
        <v>267</v>
      </c>
      <c r="E492" t="s">
        <v>9302</v>
      </c>
      <c r="F492" t="s">
        <v>12201</v>
      </c>
      <c r="G492">
        <v>33</v>
      </c>
      <c r="H492">
        <v>3316</v>
      </c>
      <c r="I492">
        <v>0</v>
      </c>
      <c r="J492">
        <v>36</v>
      </c>
      <c r="K492" s="367" t="str">
        <f>VLOOKUP(G492,'01_MASTER_KODE_WILAYAH'!H$1437:I$1470,2,FALSE)</f>
        <v>JAWA TENGAH</v>
      </c>
      <c r="L492" s="368" t="str">
        <f>VLOOKUP(H492,'01_MASTER_KODE_WILAYAH'!D$5:F$1353,3,FALSE)</f>
        <v>BLORA</v>
      </c>
      <c r="M492" s="428" t="str">
        <f t="shared" si="27"/>
        <v>Pemerintah</v>
      </c>
      <c r="N492" s="312">
        <f>COUNTIF(A1_Individu_Data_Keadaan_SDMK!A$4:A$149931,B492)</f>
        <v>0</v>
      </c>
      <c r="O492" s="312">
        <f t="shared" si="28"/>
        <v>0</v>
      </c>
      <c r="P492" s="421" t="str">
        <f t="shared" si="29"/>
        <v>Berkurang</v>
      </c>
    </row>
    <row r="493" spans="1:16" hidden="1">
      <c r="A493" s="7">
        <v>491</v>
      </c>
      <c r="B493" t="s">
        <v>13320</v>
      </c>
      <c r="C493" t="s">
        <v>13005</v>
      </c>
      <c r="D493" t="s">
        <v>267</v>
      </c>
      <c r="E493" t="s">
        <v>9302</v>
      </c>
      <c r="F493" t="s">
        <v>12201</v>
      </c>
      <c r="G493">
        <v>33</v>
      </c>
      <c r="H493">
        <v>3316</v>
      </c>
      <c r="I493">
        <v>0</v>
      </c>
      <c r="J493">
        <v>55</v>
      </c>
      <c r="K493" s="367" t="str">
        <f>VLOOKUP(G493,'01_MASTER_KODE_WILAYAH'!H$1437:I$1470,2,FALSE)</f>
        <v>JAWA TENGAH</v>
      </c>
      <c r="L493" s="368" t="str">
        <f>VLOOKUP(H493,'01_MASTER_KODE_WILAYAH'!D$5:F$1353,3,FALSE)</f>
        <v>BLORA</v>
      </c>
      <c r="M493" s="428" t="str">
        <f t="shared" si="27"/>
        <v>Pemerintah</v>
      </c>
      <c r="N493" s="312">
        <f>COUNTIF(A1_Individu_Data_Keadaan_SDMK!A$4:A$149931,B493)</f>
        <v>0</v>
      </c>
      <c r="O493" s="312">
        <f t="shared" si="28"/>
        <v>0</v>
      </c>
      <c r="P493" s="421" t="str">
        <f t="shared" si="29"/>
        <v>Berkurang</v>
      </c>
    </row>
    <row r="494" spans="1:16" hidden="1">
      <c r="A494" s="7">
        <v>492</v>
      </c>
      <c r="B494" t="s">
        <v>13321</v>
      </c>
      <c r="C494" t="s">
        <v>13322</v>
      </c>
      <c r="D494" t="s">
        <v>267</v>
      </c>
      <c r="E494" t="s">
        <v>9302</v>
      </c>
      <c r="F494" t="s">
        <v>12201</v>
      </c>
      <c r="G494">
        <v>33</v>
      </c>
      <c r="H494">
        <v>3316</v>
      </c>
      <c r="I494">
        <v>0</v>
      </c>
      <c r="J494">
        <v>20</v>
      </c>
      <c r="K494" s="367" t="str">
        <f>VLOOKUP(G494,'01_MASTER_KODE_WILAYAH'!H$1437:I$1470,2,FALSE)</f>
        <v>JAWA TENGAH</v>
      </c>
      <c r="L494" s="368" t="str">
        <f>VLOOKUP(H494,'01_MASTER_KODE_WILAYAH'!D$5:F$1353,3,FALSE)</f>
        <v>BLORA</v>
      </c>
      <c r="M494" s="428" t="str">
        <f t="shared" si="27"/>
        <v>Pemerintah</v>
      </c>
      <c r="N494" s="312">
        <f>COUNTIF(A1_Individu_Data_Keadaan_SDMK!A$4:A$149931,B494)</f>
        <v>0</v>
      </c>
      <c r="O494" s="312">
        <f t="shared" si="28"/>
        <v>0</v>
      </c>
      <c r="P494" s="421" t="str">
        <f t="shared" si="29"/>
        <v>Berkurang</v>
      </c>
    </row>
    <row r="495" spans="1:16" hidden="1">
      <c r="A495" s="7">
        <v>493</v>
      </c>
      <c r="B495" t="s">
        <v>13323</v>
      </c>
      <c r="C495" t="s">
        <v>13324</v>
      </c>
      <c r="D495" t="s">
        <v>267</v>
      </c>
      <c r="E495" t="s">
        <v>9302</v>
      </c>
      <c r="F495" t="s">
        <v>12201</v>
      </c>
      <c r="G495">
        <v>33</v>
      </c>
      <c r="H495">
        <v>3316</v>
      </c>
      <c r="I495">
        <v>0</v>
      </c>
      <c r="J495">
        <v>36</v>
      </c>
      <c r="K495" s="367" t="str">
        <f>VLOOKUP(G495,'01_MASTER_KODE_WILAYAH'!H$1437:I$1470,2,FALSE)</f>
        <v>JAWA TENGAH</v>
      </c>
      <c r="L495" s="368" t="str">
        <f>VLOOKUP(H495,'01_MASTER_KODE_WILAYAH'!D$5:F$1353,3,FALSE)</f>
        <v>BLORA</v>
      </c>
      <c r="M495" s="428" t="str">
        <f t="shared" si="27"/>
        <v>Pemerintah</v>
      </c>
      <c r="N495" s="312">
        <f>COUNTIF(A1_Individu_Data_Keadaan_SDMK!A$4:A$149931,B495)</f>
        <v>0</v>
      </c>
      <c r="O495" s="312">
        <f t="shared" si="28"/>
        <v>0</v>
      </c>
      <c r="P495" s="421" t="str">
        <f t="shared" si="29"/>
        <v>Berkurang</v>
      </c>
    </row>
    <row r="496" spans="1:16" hidden="1">
      <c r="A496" s="7">
        <v>494</v>
      </c>
      <c r="B496" t="s">
        <v>13325</v>
      </c>
      <c r="C496" t="s">
        <v>13326</v>
      </c>
      <c r="D496" t="s">
        <v>267</v>
      </c>
      <c r="E496" t="s">
        <v>9301</v>
      </c>
      <c r="F496" t="s">
        <v>12201</v>
      </c>
      <c r="G496">
        <v>33</v>
      </c>
      <c r="H496">
        <v>3316</v>
      </c>
      <c r="I496">
        <v>0</v>
      </c>
      <c r="J496">
        <v>31</v>
      </c>
      <c r="K496" s="367" t="str">
        <f>VLOOKUP(G496,'01_MASTER_KODE_WILAYAH'!H$1437:I$1470,2,FALSE)</f>
        <v>JAWA TENGAH</v>
      </c>
      <c r="L496" s="368" t="str">
        <f>VLOOKUP(H496,'01_MASTER_KODE_WILAYAH'!D$5:F$1353,3,FALSE)</f>
        <v>BLORA</v>
      </c>
      <c r="M496" s="428" t="str">
        <f t="shared" si="27"/>
        <v>Pemerintah</v>
      </c>
      <c r="N496" s="312">
        <f>COUNTIF(A1_Individu_Data_Keadaan_SDMK!A$4:A$149931,B496)</f>
        <v>0</v>
      </c>
      <c r="O496" s="312">
        <f t="shared" si="28"/>
        <v>0</v>
      </c>
      <c r="P496" s="421" t="str">
        <f t="shared" si="29"/>
        <v>Berkurang</v>
      </c>
    </row>
    <row r="497" spans="1:16" hidden="1">
      <c r="A497" s="7">
        <v>495</v>
      </c>
      <c r="B497" t="s">
        <v>13327</v>
      </c>
      <c r="C497" t="s">
        <v>13328</v>
      </c>
      <c r="D497" t="s">
        <v>267</v>
      </c>
      <c r="E497" t="s">
        <v>9302</v>
      </c>
      <c r="F497" t="s">
        <v>12201</v>
      </c>
      <c r="G497">
        <v>33</v>
      </c>
      <c r="H497">
        <v>3316</v>
      </c>
      <c r="I497">
        <v>0</v>
      </c>
      <c r="J497">
        <v>57</v>
      </c>
      <c r="K497" s="367" t="str">
        <f>VLOOKUP(G497,'01_MASTER_KODE_WILAYAH'!H$1437:I$1470,2,FALSE)</f>
        <v>JAWA TENGAH</v>
      </c>
      <c r="L497" s="368" t="str">
        <f>VLOOKUP(H497,'01_MASTER_KODE_WILAYAH'!D$5:F$1353,3,FALSE)</f>
        <v>BLORA</v>
      </c>
      <c r="M497" s="428" t="str">
        <f t="shared" si="27"/>
        <v>Pemerintah</v>
      </c>
      <c r="N497" s="312">
        <f>COUNTIF(A1_Individu_Data_Keadaan_SDMK!A$4:A$149931,B497)</f>
        <v>0</v>
      </c>
      <c r="O497" s="312">
        <f t="shared" si="28"/>
        <v>0</v>
      </c>
      <c r="P497" s="421" t="str">
        <f t="shared" si="29"/>
        <v>Berkurang</v>
      </c>
    </row>
    <row r="498" spans="1:16" hidden="1">
      <c r="A498" s="7">
        <v>496</v>
      </c>
      <c r="B498" t="s">
        <v>13329</v>
      </c>
      <c r="C498" t="s">
        <v>13330</v>
      </c>
      <c r="D498" t="s">
        <v>267</v>
      </c>
      <c r="E498" t="s">
        <v>9301</v>
      </c>
      <c r="F498" t="s">
        <v>12201</v>
      </c>
      <c r="G498">
        <v>33</v>
      </c>
      <c r="H498">
        <v>3316</v>
      </c>
      <c r="I498">
        <v>0</v>
      </c>
      <c r="J498">
        <v>18</v>
      </c>
      <c r="K498" s="367" t="str">
        <f>VLOOKUP(G498,'01_MASTER_KODE_WILAYAH'!H$1437:I$1470,2,FALSE)</f>
        <v>JAWA TENGAH</v>
      </c>
      <c r="L498" s="368" t="str">
        <f>VLOOKUP(H498,'01_MASTER_KODE_WILAYAH'!D$5:F$1353,3,FALSE)</f>
        <v>BLORA</v>
      </c>
      <c r="M498" s="428" t="str">
        <f t="shared" si="27"/>
        <v>Pemerintah</v>
      </c>
      <c r="N498" s="312">
        <f>COUNTIF(A1_Individu_Data_Keadaan_SDMK!A$4:A$149931,B498)</f>
        <v>0</v>
      </c>
      <c r="O498" s="312">
        <f t="shared" si="28"/>
        <v>0</v>
      </c>
      <c r="P498" s="421" t="str">
        <f t="shared" si="29"/>
        <v>Berkurang</v>
      </c>
    </row>
    <row r="499" spans="1:16" hidden="1">
      <c r="A499" s="7">
        <v>497</v>
      </c>
      <c r="B499" t="s">
        <v>13331</v>
      </c>
      <c r="C499" t="s">
        <v>13332</v>
      </c>
      <c r="D499" t="s">
        <v>267</v>
      </c>
      <c r="E499" t="s">
        <v>9302</v>
      </c>
      <c r="F499" t="s">
        <v>12201</v>
      </c>
      <c r="G499">
        <v>33</v>
      </c>
      <c r="H499">
        <v>3317</v>
      </c>
      <c r="I499">
        <v>0</v>
      </c>
      <c r="J499">
        <v>48</v>
      </c>
      <c r="K499" s="367" t="str">
        <f>VLOOKUP(G499,'01_MASTER_KODE_WILAYAH'!H$1437:I$1470,2,FALSE)</f>
        <v>JAWA TENGAH</v>
      </c>
      <c r="L499" s="368" t="str">
        <f>VLOOKUP(H499,'01_MASTER_KODE_WILAYAH'!D$5:F$1353,3,FALSE)</f>
        <v>REMBANG</v>
      </c>
      <c r="M499" s="428" t="str">
        <f t="shared" si="27"/>
        <v>Pemerintah</v>
      </c>
      <c r="N499" s="312">
        <f>COUNTIF(A1_Individu_Data_Keadaan_SDMK!A$4:A$149931,B499)</f>
        <v>0</v>
      </c>
      <c r="O499" s="312">
        <f t="shared" si="28"/>
        <v>0</v>
      </c>
      <c r="P499" s="421" t="str">
        <f t="shared" si="29"/>
        <v>Berkurang</v>
      </c>
    </row>
    <row r="500" spans="1:16" hidden="1">
      <c r="A500" s="7">
        <v>498</v>
      </c>
      <c r="B500" t="s">
        <v>13333</v>
      </c>
      <c r="C500" t="s">
        <v>13045</v>
      </c>
      <c r="D500" t="s">
        <v>267</v>
      </c>
      <c r="E500" t="s">
        <v>9301</v>
      </c>
      <c r="F500" t="s">
        <v>12201</v>
      </c>
      <c r="G500">
        <v>33</v>
      </c>
      <c r="H500">
        <v>3317</v>
      </c>
      <c r="I500">
        <v>0</v>
      </c>
      <c r="J500">
        <v>34</v>
      </c>
      <c r="K500" s="367" t="str">
        <f>VLOOKUP(G500,'01_MASTER_KODE_WILAYAH'!H$1437:I$1470,2,FALSE)</f>
        <v>JAWA TENGAH</v>
      </c>
      <c r="L500" s="368" t="str">
        <f>VLOOKUP(H500,'01_MASTER_KODE_WILAYAH'!D$5:F$1353,3,FALSE)</f>
        <v>REMBANG</v>
      </c>
      <c r="M500" s="428" t="str">
        <f t="shared" si="27"/>
        <v>Pemerintah</v>
      </c>
      <c r="N500" s="312">
        <f>COUNTIF(A1_Individu_Data_Keadaan_SDMK!A$4:A$149931,B500)</f>
        <v>0</v>
      </c>
      <c r="O500" s="312">
        <f t="shared" si="28"/>
        <v>0</v>
      </c>
      <c r="P500" s="421" t="str">
        <f t="shared" si="29"/>
        <v>Berkurang</v>
      </c>
    </row>
    <row r="501" spans="1:16" hidden="1">
      <c r="A501" s="7">
        <v>499</v>
      </c>
      <c r="B501" t="s">
        <v>13334</v>
      </c>
      <c r="C501" t="s">
        <v>13335</v>
      </c>
      <c r="D501" t="s">
        <v>267</v>
      </c>
      <c r="E501" t="s">
        <v>9301</v>
      </c>
      <c r="F501" t="s">
        <v>12201</v>
      </c>
      <c r="G501">
        <v>33</v>
      </c>
      <c r="H501">
        <v>3317</v>
      </c>
      <c r="I501">
        <v>0</v>
      </c>
      <c r="J501">
        <v>33</v>
      </c>
      <c r="K501" s="367" t="str">
        <f>VLOOKUP(G501,'01_MASTER_KODE_WILAYAH'!H$1437:I$1470,2,FALSE)</f>
        <v>JAWA TENGAH</v>
      </c>
      <c r="L501" s="368" t="str">
        <f>VLOOKUP(H501,'01_MASTER_KODE_WILAYAH'!D$5:F$1353,3,FALSE)</f>
        <v>REMBANG</v>
      </c>
      <c r="M501" s="428" t="str">
        <f t="shared" si="27"/>
        <v>Pemerintah</v>
      </c>
      <c r="N501" s="312">
        <f>COUNTIF(A1_Individu_Data_Keadaan_SDMK!A$4:A$149931,B501)</f>
        <v>0</v>
      </c>
      <c r="O501" s="312">
        <f t="shared" si="28"/>
        <v>0</v>
      </c>
      <c r="P501" s="421" t="str">
        <f t="shared" si="29"/>
        <v>Berkurang</v>
      </c>
    </row>
    <row r="502" spans="1:16" hidden="1">
      <c r="A502" s="7">
        <v>500</v>
      </c>
      <c r="B502" t="s">
        <v>13336</v>
      </c>
      <c r="C502" t="s">
        <v>13337</v>
      </c>
      <c r="D502" t="s">
        <v>267</v>
      </c>
      <c r="E502" t="s">
        <v>9302</v>
      </c>
      <c r="F502" t="s">
        <v>12201</v>
      </c>
      <c r="G502">
        <v>33</v>
      </c>
      <c r="H502">
        <v>3317</v>
      </c>
      <c r="I502">
        <v>0</v>
      </c>
      <c r="J502">
        <v>50</v>
      </c>
      <c r="K502" s="367" t="str">
        <f>VLOOKUP(G502,'01_MASTER_KODE_WILAYAH'!H$1437:I$1470,2,FALSE)</f>
        <v>JAWA TENGAH</v>
      </c>
      <c r="L502" s="368" t="str">
        <f>VLOOKUP(H502,'01_MASTER_KODE_WILAYAH'!D$5:F$1353,3,FALSE)</f>
        <v>REMBANG</v>
      </c>
      <c r="M502" s="428" t="str">
        <f t="shared" si="27"/>
        <v>Pemerintah</v>
      </c>
      <c r="N502" s="312">
        <f>COUNTIF(A1_Individu_Data_Keadaan_SDMK!A$4:A$149931,B502)</f>
        <v>0</v>
      </c>
      <c r="O502" s="312">
        <f t="shared" si="28"/>
        <v>0</v>
      </c>
      <c r="P502" s="421" t="str">
        <f t="shared" si="29"/>
        <v>Berkurang</v>
      </c>
    </row>
    <row r="503" spans="1:16" hidden="1">
      <c r="A503" s="7">
        <v>501</v>
      </c>
      <c r="B503" t="s">
        <v>13338</v>
      </c>
      <c r="C503" t="s">
        <v>13339</v>
      </c>
      <c r="D503" t="s">
        <v>267</v>
      </c>
      <c r="E503" t="s">
        <v>9302</v>
      </c>
      <c r="F503" t="s">
        <v>12201</v>
      </c>
      <c r="G503">
        <v>33</v>
      </c>
      <c r="H503">
        <v>3317</v>
      </c>
      <c r="I503">
        <v>0</v>
      </c>
      <c r="J503">
        <v>55</v>
      </c>
      <c r="K503" s="367" t="str">
        <f>VLOOKUP(G503,'01_MASTER_KODE_WILAYAH'!H$1437:I$1470,2,FALSE)</f>
        <v>JAWA TENGAH</v>
      </c>
      <c r="L503" s="368" t="str">
        <f>VLOOKUP(H503,'01_MASTER_KODE_WILAYAH'!D$5:F$1353,3,FALSE)</f>
        <v>REMBANG</v>
      </c>
      <c r="M503" s="428" t="str">
        <f t="shared" si="27"/>
        <v>Pemerintah</v>
      </c>
      <c r="N503" s="312">
        <f>COUNTIF(A1_Individu_Data_Keadaan_SDMK!A$4:A$149931,B503)</f>
        <v>0</v>
      </c>
      <c r="O503" s="312">
        <f t="shared" si="28"/>
        <v>0</v>
      </c>
      <c r="P503" s="421" t="str">
        <f t="shared" si="29"/>
        <v>Berkurang</v>
      </c>
    </row>
    <row r="504" spans="1:16" hidden="1">
      <c r="A504" s="7">
        <v>502</v>
      </c>
      <c r="B504" t="s">
        <v>13340</v>
      </c>
      <c r="C504" t="s">
        <v>13341</v>
      </c>
      <c r="D504" t="s">
        <v>267</v>
      </c>
      <c r="E504" t="s">
        <v>9302</v>
      </c>
      <c r="F504" t="s">
        <v>12201</v>
      </c>
      <c r="G504">
        <v>33</v>
      </c>
      <c r="H504">
        <v>3317</v>
      </c>
      <c r="I504">
        <v>0</v>
      </c>
      <c r="J504">
        <v>52</v>
      </c>
      <c r="K504" s="367" t="str">
        <f>VLOOKUP(G504,'01_MASTER_KODE_WILAYAH'!H$1437:I$1470,2,FALSE)</f>
        <v>JAWA TENGAH</v>
      </c>
      <c r="L504" s="368" t="str">
        <f>VLOOKUP(H504,'01_MASTER_KODE_WILAYAH'!D$5:F$1353,3,FALSE)</f>
        <v>REMBANG</v>
      </c>
      <c r="M504" s="428" t="str">
        <f t="shared" si="27"/>
        <v>Pemerintah</v>
      </c>
      <c r="N504" s="312">
        <f>COUNTIF(A1_Individu_Data_Keadaan_SDMK!A$4:A$149931,B504)</f>
        <v>0</v>
      </c>
      <c r="O504" s="312">
        <f t="shared" si="28"/>
        <v>0</v>
      </c>
      <c r="P504" s="421" t="str">
        <f t="shared" si="29"/>
        <v>Berkurang</v>
      </c>
    </row>
    <row r="505" spans="1:16" hidden="1">
      <c r="A505" s="7">
        <v>503</v>
      </c>
      <c r="B505" t="s">
        <v>13342</v>
      </c>
      <c r="C505" t="s">
        <v>13343</v>
      </c>
      <c r="D505" t="s">
        <v>267</v>
      </c>
      <c r="E505" t="s">
        <v>9302</v>
      </c>
      <c r="F505" t="s">
        <v>12201</v>
      </c>
      <c r="G505">
        <v>33</v>
      </c>
      <c r="H505">
        <v>3317</v>
      </c>
      <c r="I505">
        <v>0</v>
      </c>
      <c r="J505">
        <v>61</v>
      </c>
      <c r="K505" s="367" t="str">
        <f>VLOOKUP(G505,'01_MASTER_KODE_WILAYAH'!H$1437:I$1470,2,FALSE)</f>
        <v>JAWA TENGAH</v>
      </c>
      <c r="L505" s="368" t="str">
        <f>VLOOKUP(H505,'01_MASTER_KODE_WILAYAH'!D$5:F$1353,3,FALSE)</f>
        <v>REMBANG</v>
      </c>
      <c r="M505" s="428" t="str">
        <f t="shared" si="27"/>
        <v>Pemerintah</v>
      </c>
      <c r="N505" s="312">
        <f>COUNTIF(A1_Individu_Data_Keadaan_SDMK!A$4:A$149931,B505)</f>
        <v>0</v>
      </c>
      <c r="O505" s="312">
        <f t="shared" si="28"/>
        <v>0</v>
      </c>
      <c r="P505" s="421" t="str">
        <f t="shared" si="29"/>
        <v>Berkurang</v>
      </c>
    </row>
    <row r="506" spans="1:16" hidden="1">
      <c r="A506" s="7">
        <v>504</v>
      </c>
      <c r="B506" t="s">
        <v>13344</v>
      </c>
      <c r="C506" t="s">
        <v>13345</v>
      </c>
      <c r="D506" t="s">
        <v>267</v>
      </c>
      <c r="E506" t="s">
        <v>9302</v>
      </c>
      <c r="F506" t="s">
        <v>12201</v>
      </c>
      <c r="G506">
        <v>33</v>
      </c>
      <c r="H506">
        <v>3317</v>
      </c>
      <c r="I506">
        <v>0</v>
      </c>
      <c r="J506">
        <v>66</v>
      </c>
      <c r="K506" s="367" t="str">
        <f>VLOOKUP(G506,'01_MASTER_KODE_WILAYAH'!H$1437:I$1470,2,FALSE)</f>
        <v>JAWA TENGAH</v>
      </c>
      <c r="L506" s="368" t="str">
        <f>VLOOKUP(H506,'01_MASTER_KODE_WILAYAH'!D$5:F$1353,3,FALSE)</f>
        <v>REMBANG</v>
      </c>
      <c r="M506" s="428" t="str">
        <f t="shared" si="27"/>
        <v>Pemerintah</v>
      </c>
      <c r="N506" s="312">
        <f>COUNTIF(A1_Individu_Data_Keadaan_SDMK!A$4:A$149931,B506)</f>
        <v>0</v>
      </c>
      <c r="O506" s="312">
        <f t="shared" si="28"/>
        <v>0</v>
      </c>
      <c r="P506" s="421" t="str">
        <f t="shared" si="29"/>
        <v>Berkurang</v>
      </c>
    </row>
    <row r="507" spans="1:16" hidden="1">
      <c r="A507" s="7">
        <v>505</v>
      </c>
      <c r="B507" t="s">
        <v>13346</v>
      </c>
      <c r="C507" t="s">
        <v>13347</v>
      </c>
      <c r="D507" t="s">
        <v>267</v>
      </c>
      <c r="E507" t="s">
        <v>9302</v>
      </c>
      <c r="F507" t="s">
        <v>12201</v>
      </c>
      <c r="G507">
        <v>33</v>
      </c>
      <c r="H507">
        <v>3317</v>
      </c>
      <c r="I507" t="s">
        <v>13348</v>
      </c>
      <c r="J507">
        <v>53</v>
      </c>
      <c r="K507" s="367" t="str">
        <f>VLOOKUP(G507,'01_MASTER_KODE_WILAYAH'!H$1437:I$1470,2,FALSE)</f>
        <v>JAWA TENGAH</v>
      </c>
      <c r="L507" s="368" t="str">
        <f>VLOOKUP(H507,'01_MASTER_KODE_WILAYAH'!D$5:F$1353,3,FALSE)</f>
        <v>REMBANG</v>
      </c>
      <c r="M507" s="428" t="str">
        <f t="shared" si="27"/>
        <v>Pemerintah</v>
      </c>
      <c r="N507" s="312">
        <f>COUNTIF(A1_Individu_Data_Keadaan_SDMK!A$4:A$149931,B507)</f>
        <v>0</v>
      </c>
      <c r="O507" s="312">
        <f t="shared" si="28"/>
        <v>0</v>
      </c>
      <c r="P507" s="421" t="str">
        <f t="shared" si="29"/>
        <v>Berkurang</v>
      </c>
    </row>
    <row r="508" spans="1:16" hidden="1">
      <c r="A508" s="7">
        <v>506</v>
      </c>
      <c r="B508" t="s">
        <v>13349</v>
      </c>
      <c r="C508" t="s">
        <v>13350</v>
      </c>
      <c r="D508" t="s">
        <v>267</v>
      </c>
      <c r="E508" t="s">
        <v>9301</v>
      </c>
      <c r="F508" t="s">
        <v>12201</v>
      </c>
      <c r="G508">
        <v>33</v>
      </c>
      <c r="H508">
        <v>3317</v>
      </c>
      <c r="I508">
        <v>0</v>
      </c>
      <c r="J508">
        <v>54</v>
      </c>
      <c r="K508" s="367" t="str">
        <f>VLOOKUP(G508,'01_MASTER_KODE_WILAYAH'!H$1437:I$1470,2,FALSE)</f>
        <v>JAWA TENGAH</v>
      </c>
      <c r="L508" s="368" t="str">
        <f>VLOOKUP(H508,'01_MASTER_KODE_WILAYAH'!D$5:F$1353,3,FALSE)</f>
        <v>REMBANG</v>
      </c>
      <c r="M508" s="428" t="str">
        <f t="shared" si="27"/>
        <v>Pemerintah</v>
      </c>
      <c r="N508" s="312">
        <f>COUNTIF(A1_Individu_Data_Keadaan_SDMK!A$4:A$149931,B508)</f>
        <v>0</v>
      </c>
      <c r="O508" s="312">
        <f t="shared" si="28"/>
        <v>0</v>
      </c>
      <c r="P508" s="421" t="str">
        <f t="shared" si="29"/>
        <v>Berkurang</v>
      </c>
    </row>
    <row r="509" spans="1:16" hidden="1">
      <c r="A509" s="7">
        <v>507</v>
      </c>
      <c r="B509" t="s">
        <v>13351</v>
      </c>
      <c r="C509" t="s">
        <v>13352</v>
      </c>
      <c r="D509" t="s">
        <v>267</v>
      </c>
      <c r="E509" t="s">
        <v>9301</v>
      </c>
      <c r="F509" t="s">
        <v>12201</v>
      </c>
      <c r="G509">
        <v>33</v>
      </c>
      <c r="H509">
        <v>3317</v>
      </c>
      <c r="I509">
        <v>0</v>
      </c>
      <c r="J509">
        <v>43</v>
      </c>
      <c r="K509" s="367" t="str">
        <f>VLOOKUP(G509,'01_MASTER_KODE_WILAYAH'!H$1437:I$1470,2,FALSE)</f>
        <v>JAWA TENGAH</v>
      </c>
      <c r="L509" s="368" t="str">
        <f>VLOOKUP(H509,'01_MASTER_KODE_WILAYAH'!D$5:F$1353,3,FALSE)</f>
        <v>REMBANG</v>
      </c>
      <c r="M509" s="428" t="str">
        <f t="shared" si="27"/>
        <v>Pemerintah</v>
      </c>
      <c r="N509" s="312">
        <f>COUNTIF(A1_Individu_Data_Keadaan_SDMK!A$4:A$149931,B509)</f>
        <v>0</v>
      </c>
      <c r="O509" s="312">
        <f t="shared" si="28"/>
        <v>0</v>
      </c>
      <c r="P509" s="421" t="str">
        <f t="shared" si="29"/>
        <v>Berkurang</v>
      </c>
    </row>
    <row r="510" spans="1:16" hidden="1">
      <c r="A510" s="7">
        <v>508</v>
      </c>
      <c r="B510" t="s">
        <v>13353</v>
      </c>
      <c r="C510" t="s">
        <v>13354</v>
      </c>
      <c r="D510" t="s">
        <v>267</v>
      </c>
      <c r="E510" t="s">
        <v>9301</v>
      </c>
      <c r="F510" t="s">
        <v>12201</v>
      </c>
      <c r="G510">
        <v>33</v>
      </c>
      <c r="H510">
        <v>3317</v>
      </c>
      <c r="I510">
        <v>0</v>
      </c>
      <c r="J510">
        <v>45</v>
      </c>
      <c r="K510" s="367" t="str">
        <f>VLOOKUP(G510,'01_MASTER_KODE_WILAYAH'!H$1437:I$1470,2,FALSE)</f>
        <v>JAWA TENGAH</v>
      </c>
      <c r="L510" s="368" t="str">
        <f>VLOOKUP(H510,'01_MASTER_KODE_WILAYAH'!D$5:F$1353,3,FALSE)</f>
        <v>REMBANG</v>
      </c>
      <c r="M510" s="428" t="str">
        <f t="shared" si="27"/>
        <v>Pemerintah</v>
      </c>
      <c r="N510" s="312">
        <f>COUNTIF(A1_Individu_Data_Keadaan_SDMK!A$4:A$149931,B510)</f>
        <v>0</v>
      </c>
      <c r="O510" s="312">
        <f t="shared" si="28"/>
        <v>0</v>
      </c>
      <c r="P510" s="421" t="str">
        <f t="shared" si="29"/>
        <v>Berkurang</v>
      </c>
    </row>
    <row r="511" spans="1:16" hidden="1">
      <c r="A511" s="7">
        <v>509</v>
      </c>
      <c r="B511" t="s">
        <v>13355</v>
      </c>
      <c r="C511" t="s">
        <v>13356</v>
      </c>
      <c r="D511" t="s">
        <v>267</v>
      </c>
      <c r="E511" t="s">
        <v>9302</v>
      </c>
      <c r="F511" t="s">
        <v>12201</v>
      </c>
      <c r="G511">
        <v>33</v>
      </c>
      <c r="H511">
        <v>3317</v>
      </c>
      <c r="I511">
        <v>0</v>
      </c>
      <c r="J511">
        <v>44</v>
      </c>
      <c r="K511" s="367" t="str">
        <f>VLOOKUP(G511,'01_MASTER_KODE_WILAYAH'!H$1437:I$1470,2,FALSE)</f>
        <v>JAWA TENGAH</v>
      </c>
      <c r="L511" s="368" t="str">
        <f>VLOOKUP(H511,'01_MASTER_KODE_WILAYAH'!D$5:F$1353,3,FALSE)</f>
        <v>REMBANG</v>
      </c>
      <c r="M511" s="428" t="str">
        <f t="shared" si="27"/>
        <v>Pemerintah</v>
      </c>
      <c r="N511" s="312">
        <f>COUNTIF(A1_Individu_Data_Keadaan_SDMK!A$4:A$149931,B511)</f>
        <v>0</v>
      </c>
      <c r="O511" s="312">
        <f t="shared" si="28"/>
        <v>0</v>
      </c>
      <c r="P511" s="421" t="str">
        <f t="shared" si="29"/>
        <v>Berkurang</v>
      </c>
    </row>
    <row r="512" spans="1:16" hidden="1">
      <c r="A512" s="7">
        <v>510</v>
      </c>
      <c r="B512" t="s">
        <v>13357</v>
      </c>
      <c r="C512" t="s">
        <v>13358</v>
      </c>
      <c r="D512" t="s">
        <v>267</v>
      </c>
      <c r="E512" t="s">
        <v>9302</v>
      </c>
      <c r="F512" t="s">
        <v>12201</v>
      </c>
      <c r="G512">
        <v>33</v>
      </c>
      <c r="H512">
        <v>3317</v>
      </c>
      <c r="I512">
        <v>0</v>
      </c>
      <c r="J512">
        <v>65</v>
      </c>
      <c r="K512" s="367" t="str">
        <f>VLOOKUP(G512,'01_MASTER_KODE_WILAYAH'!H$1437:I$1470,2,FALSE)</f>
        <v>JAWA TENGAH</v>
      </c>
      <c r="L512" s="368" t="str">
        <f>VLOOKUP(H512,'01_MASTER_KODE_WILAYAH'!D$5:F$1353,3,FALSE)</f>
        <v>REMBANG</v>
      </c>
      <c r="M512" s="428" t="str">
        <f t="shared" si="27"/>
        <v>Pemerintah</v>
      </c>
      <c r="N512" s="312">
        <f>COUNTIF(A1_Individu_Data_Keadaan_SDMK!A$4:A$149931,B512)</f>
        <v>0</v>
      </c>
      <c r="O512" s="312">
        <f t="shared" si="28"/>
        <v>0</v>
      </c>
      <c r="P512" s="421" t="str">
        <f t="shared" si="29"/>
        <v>Berkurang</v>
      </c>
    </row>
    <row r="513" spans="1:16" hidden="1">
      <c r="A513" s="7">
        <v>511</v>
      </c>
      <c r="B513" t="s">
        <v>13359</v>
      </c>
      <c r="C513" t="s">
        <v>13360</v>
      </c>
      <c r="D513" t="s">
        <v>267</v>
      </c>
      <c r="E513" t="s">
        <v>9302</v>
      </c>
      <c r="F513" t="s">
        <v>12201</v>
      </c>
      <c r="G513">
        <v>33</v>
      </c>
      <c r="H513">
        <v>3317</v>
      </c>
      <c r="I513">
        <v>0</v>
      </c>
      <c r="J513">
        <v>46</v>
      </c>
      <c r="K513" s="367" t="str">
        <f>VLOOKUP(G513,'01_MASTER_KODE_WILAYAH'!H$1437:I$1470,2,FALSE)</f>
        <v>JAWA TENGAH</v>
      </c>
      <c r="L513" s="368" t="str">
        <f>VLOOKUP(H513,'01_MASTER_KODE_WILAYAH'!D$5:F$1353,3,FALSE)</f>
        <v>REMBANG</v>
      </c>
      <c r="M513" s="428" t="str">
        <f t="shared" si="27"/>
        <v>Pemerintah</v>
      </c>
      <c r="N513" s="312">
        <f>COUNTIF(A1_Individu_Data_Keadaan_SDMK!A$4:A$149931,B513)</f>
        <v>0</v>
      </c>
      <c r="O513" s="312">
        <f t="shared" si="28"/>
        <v>0</v>
      </c>
      <c r="P513" s="421" t="str">
        <f t="shared" si="29"/>
        <v>Berkurang</v>
      </c>
    </row>
    <row r="514" spans="1:16" hidden="1">
      <c r="A514" s="7">
        <v>512</v>
      </c>
      <c r="B514" t="s">
        <v>13361</v>
      </c>
      <c r="C514" t="s">
        <v>13362</v>
      </c>
      <c r="D514" t="s">
        <v>267</v>
      </c>
      <c r="E514" t="s">
        <v>9302</v>
      </c>
      <c r="F514" t="s">
        <v>12201</v>
      </c>
      <c r="G514">
        <v>33</v>
      </c>
      <c r="H514">
        <v>3317</v>
      </c>
      <c r="I514">
        <v>0</v>
      </c>
      <c r="J514">
        <v>66</v>
      </c>
      <c r="K514" s="367" t="str">
        <f>VLOOKUP(G514,'01_MASTER_KODE_WILAYAH'!H$1437:I$1470,2,FALSE)</f>
        <v>JAWA TENGAH</v>
      </c>
      <c r="L514" s="368" t="str">
        <f>VLOOKUP(H514,'01_MASTER_KODE_WILAYAH'!D$5:F$1353,3,FALSE)</f>
        <v>REMBANG</v>
      </c>
      <c r="M514" s="428" t="str">
        <f t="shared" si="27"/>
        <v>Pemerintah</v>
      </c>
      <c r="N514" s="312">
        <f>COUNTIF(A1_Individu_Data_Keadaan_SDMK!A$4:A$149931,B514)</f>
        <v>0</v>
      </c>
      <c r="O514" s="312">
        <f t="shared" si="28"/>
        <v>0</v>
      </c>
      <c r="P514" s="421" t="str">
        <f t="shared" si="29"/>
        <v>Berkurang</v>
      </c>
    </row>
    <row r="515" spans="1:16" hidden="1">
      <c r="A515" s="7">
        <v>513</v>
      </c>
      <c r="B515" t="s">
        <v>13363</v>
      </c>
      <c r="C515" t="s">
        <v>13364</v>
      </c>
      <c r="D515" t="s">
        <v>267</v>
      </c>
      <c r="E515" t="s">
        <v>9301</v>
      </c>
      <c r="F515" t="s">
        <v>12201</v>
      </c>
      <c r="G515">
        <v>33</v>
      </c>
      <c r="H515">
        <v>3318</v>
      </c>
      <c r="I515">
        <v>0</v>
      </c>
      <c r="J515">
        <v>20</v>
      </c>
      <c r="K515" s="367" t="str">
        <f>VLOOKUP(G515,'01_MASTER_KODE_WILAYAH'!H$1437:I$1470,2,FALSE)</f>
        <v>JAWA TENGAH</v>
      </c>
      <c r="L515" s="368" t="str">
        <f>VLOOKUP(H515,'01_MASTER_KODE_WILAYAH'!D$5:F$1353,3,FALSE)</f>
        <v>PATI</v>
      </c>
      <c r="M515" s="428" t="str">
        <f t="shared" si="27"/>
        <v>Pemerintah</v>
      </c>
      <c r="N515" s="312">
        <f>COUNTIF(A1_Individu_Data_Keadaan_SDMK!A$4:A$149931,B515)</f>
        <v>0</v>
      </c>
      <c r="O515" s="312">
        <f t="shared" si="28"/>
        <v>0</v>
      </c>
      <c r="P515" s="421" t="str">
        <f t="shared" si="29"/>
        <v>Berkurang</v>
      </c>
    </row>
    <row r="516" spans="1:16" hidden="1">
      <c r="A516" s="7">
        <v>514</v>
      </c>
      <c r="B516" t="s">
        <v>13365</v>
      </c>
      <c r="C516" t="s">
        <v>13366</v>
      </c>
      <c r="D516" t="s">
        <v>267</v>
      </c>
      <c r="E516" t="s">
        <v>9301</v>
      </c>
      <c r="F516" t="s">
        <v>12201</v>
      </c>
      <c r="G516">
        <v>33</v>
      </c>
      <c r="H516">
        <v>3318</v>
      </c>
      <c r="I516">
        <v>0</v>
      </c>
      <c r="J516">
        <v>28</v>
      </c>
      <c r="K516" s="367" t="str">
        <f>VLOOKUP(G516,'01_MASTER_KODE_WILAYAH'!H$1437:I$1470,2,FALSE)</f>
        <v>JAWA TENGAH</v>
      </c>
      <c r="L516" s="368" t="str">
        <f>VLOOKUP(H516,'01_MASTER_KODE_WILAYAH'!D$5:F$1353,3,FALSE)</f>
        <v>PATI</v>
      </c>
      <c r="M516" s="428" t="str">
        <f t="shared" ref="M516:M579" si="30">LEFT(F516,10)</f>
        <v>Pemerintah</v>
      </c>
      <c r="N516" s="312">
        <f>COUNTIF(A1_Individu_Data_Keadaan_SDMK!A$4:A$149931,B516)</f>
        <v>0</v>
      </c>
      <c r="O516" s="312">
        <f t="shared" ref="O516:O579" si="31">IF(N516&gt;0,1,0)</f>
        <v>0</v>
      </c>
      <c r="P516" s="421" t="str">
        <f t="shared" ref="P516:P579" si="32">IF(N516&gt;J516,"Bertambah",IF(N516=J516,"Tetap","Berkurang"))</f>
        <v>Berkurang</v>
      </c>
    </row>
    <row r="517" spans="1:16" hidden="1">
      <c r="A517" s="7">
        <v>515</v>
      </c>
      <c r="B517" t="s">
        <v>13367</v>
      </c>
      <c r="C517" t="s">
        <v>13368</v>
      </c>
      <c r="D517" t="s">
        <v>267</v>
      </c>
      <c r="E517" t="s">
        <v>9301</v>
      </c>
      <c r="F517" t="s">
        <v>12201</v>
      </c>
      <c r="G517">
        <v>33</v>
      </c>
      <c r="H517">
        <v>3318</v>
      </c>
      <c r="I517">
        <v>0</v>
      </c>
      <c r="J517">
        <v>60</v>
      </c>
      <c r="K517" s="367" t="str">
        <f>VLOOKUP(G517,'01_MASTER_KODE_WILAYAH'!H$1437:I$1470,2,FALSE)</f>
        <v>JAWA TENGAH</v>
      </c>
      <c r="L517" s="368" t="str">
        <f>VLOOKUP(H517,'01_MASTER_KODE_WILAYAH'!D$5:F$1353,3,FALSE)</f>
        <v>PATI</v>
      </c>
      <c r="M517" s="428" t="str">
        <f t="shared" si="30"/>
        <v>Pemerintah</v>
      </c>
      <c r="N517" s="312">
        <f>COUNTIF(A1_Individu_Data_Keadaan_SDMK!A$4:A$149931,B517)</f>
        <v>0</v>
      </c>
      <c r="O517" s="312">
        <f t="shared" si="31"/>
        <v>0</v>
      </c>
      <c r="P517" s="421" t="str">
        <f t="shared" si="32"/>
        <v>Berkurang</v>
      </c>
    </row>
    <row r="518" spans="1:16" hidden="1">
      <c r="A518" s="7">
        <v>516</v>
      </c>
      <c r="B518" t="s">
        <v>13369</v>
      </c>
      <c r="C518" t="s">
        <v>13370</v>
      </c>
      <c r="D518" t="s">
        <v>267</v>
      </c>
      <c r="E518" t="s">
        <v>9301</v>
      </c>
      <c r="F518" t="s">
        <v>12201</v>
      </c>
      <c r="G518">
        <v>33</v>
      </c>
      <c r="H518">
        <v>3318</v>
      </c>
      <c r="I518">
        <v>0</v>
      </c>
      <c r="J518">
        <v>46</v>
      </c>
      <c r="K518" s="367" t="str">
        <f>VLOOKUP(G518,'01_MASTER_KODE_WILAYAH'!H$1437:I$1470,2,FALSE)</f>
        <v>JAWA TENGAH</v>
      </c>
      <c r="L518" s="368" t="str">
        <f>VLOOKUP(H518,'01_MASTER_KODE_WILAYAH'!D$5:F$1353,3,FALSE)</f>
        <v>PATI</v>
      </c>
      <c r="M518" s="428" t="str">
        <f t="shared" si="30"/>
        <v>Pemerintah</v>
      </c>
      <c r="N518" s="312">
        <f>COUNTIF(A1_Individu_Data_Keadaan_SDMK!A$4:A$149931,B518)</f>
        <v>0</v>
      </c>
      <c r="O518" s="312">
        <f t="shared" si="31"/>
        <v>0</v>
      </c>
      <c r="P518" s="421" t="str">
        <f t="shared" si="32"/>
        <v>Berkurang</v>
      </c>
    </row>
    <row r="519" spans="1:16" hidden="1">
      <c r="A519" s="7">
        <v>517</v>
      </c>
      <c r="B519" t="s">
        <v>13371</v>
      </c>
      <c r="C519" t="s">
        <v>13372</v>
      </c>
      <c r="D519" t="s">
        <v>267</v>
      </c>
      <c r="E519" t="s">
        <v>9301</v>
      </c>
      <c r="F519" t="s">
        <v>12201</v>
      </c>
      <c r="G519">
        <v>33</v>
      </c>
      <c r="H519">
        <v>3318</v>
      </c>
      <c r="I519">
        <v>0</v>
      </c>
      <c r="J519">
        <v>21</v>
      </c>
      <c r="K519" s="367" t="str">
        <f>VLOOKUP(G519,'01_MASTER_KODE_WILAYAH'!H$1437:I$1470,2,FALSE)</f>
        <v>JAWA TENGAH</v>
      </c>
      <c r="L519" s="368" t="str">
        <f>VLOOKUP(H519,'01_MASTER_KODE_WILAYAH'!D$5:F$1353,3,FALSE)</f>
        <v>PATI</v>
      </c>
      <c r="M519" s="428" t="str">
        <f t="shared" si="30"/>
        <v>Pemerintah</v>
      </c>
      <c r="N519" s="312">
        <f>COUNTIF(A1_Individu_Data_Keadaan_SDMK!A$4:A$149931,B519)</f>
        <v>0</v>
      </c>
      <c r="O519" s="312">
        <f t="shared" si="31"/>
        <v>0</v>
      </c>
      <c r="P519" s="421" t="str">
        <f t="shared" si="32"/>
        <v>Berkurang</v>
      </c>
    </row>
    <row r="520" spans="1:16" hidden="1">
      <c r="A520" s="7">
        <v>518</v>
      </c>
      <c r="B520" t="s">
        <v>13373</v>
      </c>
      <c r="C520" t="s">
        <v>13374</v>
      </c>
      <c r="D520" t="s">
        <v>267</v>
      </c>
      <c r="E520" t="s">
        <v>9301</v>
      </c>
      <c r="F520" t="s">
        <v>12201</v>
      </c>
      <c r="G520">
        <v>33</v>
      </c>
      <c r="H520">
        <v>3318</v>
      </c>
      <c r="I520">
        <v>0</v>
      </c>
      <c r="J520">
        <v>15</v>
      </c>
      <c r="K520" s="367" t="str">
        <f>VLOOKUP(G520,'01_MASTER_KODE_WILAYAH'!H$1437:I$1470,2,FALSE)</f>
        <v>JAWA TENGAH</v>
      </c>
      <c r="L520" s="368" t="str">
        <f>VLOOKUP(H520,'01_MASTER_KODE_WILAYAH'!D$5:F$1353,3,FALSE)</f>
        <v>PATI</v>
      </c>
      <c r="M520" s="428" t="str">
        <f t="shared" si="30"/>
        <v>Pemerintah</v>
      </c>
      <c r="N520" s="312">
        <f>COUNTIF(A1_Individu_Data_Keadaan_SDMK!A$4:A$149931,B520)</f>
        <v>0</v>
      </c>
      <c r="O520" s="312">
        <f t="shared" si="31"/>
        <v>0</v>
      </c>
      <c r="P520" s="421" t="str">
        <f t="shared" si="32"/>
        <v>Berkurang</v>
      </c>
    </row>
    <row r="521" spans="1:16" hidden="1">
      <c r="A521" s="7">
        <v>519</v>
      </c>
      <c r="B521" t="s">
        <v>13375</v>
      </c>
      <c r="C521" t="s">
        <v>13376</v>
      </c>
      <c r="D521" t="s">
        <v>267</v>
      </c>
      <c r="E521" t="s">
        <v>9302</v>
      </c>
      <c r="F521" t="s">
        <v>12201</v>
      </c>
      <c r="G521">
        <v>33</v>
      </c>
      <c r="H521">
        <v>3318</v>
      </c>
      <c r="I521">
        <v>0</v>
      </c>
      <c r="J521">
        <v>18</v>
      </c>
      <c r="K521" s="367" t="str">
        <f>VLOOKUP(G521,'01_MASTER_KODE_WILAYAH'!H$1437:I$1470,2,FALSE)</f>
        <v>JAWA TENGAH</v>
      </c>
      <c r="L521" s="368" t="str">
        <f>VLOOKUP(H521,'01_MASTER_KODE_WILAYAH'!D$5:F$1353,3,FALSE)</f>
        <v>PATI</v>
      </c>
      <c r="M521" s="428" t="str">
        <f t="shared" si="30"/>
        <v>Pemerintah</v>
      </c>
      <c r="N521" s="312">
        <f>COUNTIF(A1_Individu_Data_Keadaan_SDMK!A$4:A$149931,B521)</f>
        <v>0</v>
      </c>
      <c r="O521" s="312">
        <f t="shared" si="31"/>
        <v>0</v>
      </c>
      <c r="P521" s="421" t="str">
        <f t="shared" si="32"/>
        <v>Berkurang</v>
      </c>
    </row>
    <row r="522" spans="1:16" hidden="1">
      <c r="A522" s="7">
        <v>520</v>
      </c>
      <c r="B522" t="s">
        <v>13377</v>
      </c>
      <c r="C522" t="s">
        <v>13378</v>
      </c>
      <c r="D522" t="s">
        <v>267</v>
      </c>
      <c r="E522" t="s">
        <v>9302</v>
      </c>
      <c r="F522" t="s">
        <v>12201</v>
      </c>
      <c r="G522">
        <v>33</v>
      </c>
      <c r="H522">
        <v>3318</v>
      </c>
      <c r="I522">
        <v>0</v>
      </c>
      <c r="J522">
        <v>37</v>
      </c>
      <c r="K522" s="367" t="str">
        <f>VLOOKUP(G522,'01_MASTER_KODE_WILAYAH'!H$1437:I$1470,2,FALSE)</f>
        <v>JAWA TENGAH</v>
      </c>
      <c r="L522" s="368" t="str">
        <f>VLOOKUP(H522,'01_MASTER_KODE_WILAYAH'!D$5:F$1353,3,FALSE)</f>
        <v>PATI</v>
      </c>
      <c r="M522" s="428" t="str">
        <f t="shared" si="30"/>
        <v>Pemerintah</v>
      </c>
      <c r="N522" s="312">
        <f>COUNTIF(A1_Individu_Data_Keadaan_SDMK!A$4:A$149931,B522)</f>
        <v>0</v>
      </c>
      <c r="O522" s="312">
        <f t="shared" si="31"/>
        <v>0</v>
      </c>
      <c r="P522" s="421" t="str">
        <f t="shared" si="32"/>
        <v>Berkurang</v>
      </c>
    </row>
    <row r="523" spans="1:16" hidden="1">
      <c r="A523" s="7">
        <v>521</v>
      </c>
      <c r="B523" t="s">
        <v>13379</v>
      </c>
      <c r="C523" t="s">
        <v>13380</v>
      </c>
      <c r="D523" t="s">
        <v>267</v>
      </c>
      <c r="E523" t="s">
        <v>9301</v>
      </c>
      <c r="F523" t="s">
        <v>12201</v>
      </c>
      <c r="G523">
        <v>33</v>
      </c>
      <c r="H523">
        <v>3318</v>
      </c>
      <c r="I523">
        <v>0</v>
      </c>
      <c r="J523">
        <v>34</v>
      </c>
      <c r="K523" s="367" t="str">
        <f>VLOOKUP(G523,'01_MASTER_KODE_WILAYAH'!H$1437:I$1470,2,FALSE)</f>
        <v>JAWA TENGAH</v>
      </c>
      <c r="L523" s="368" t="str">
        <f>VLOOKUP(H523,'01_MASTER_KODE_WILAYAH'!D$5:F$1353,3,FALSE)</f>
        <v>PATI</v>
      </c>
      <c r="M523" s="428" t="str">
        <f t="shared" si="30"/>
        <v>Pemerintah</v>
      </c>
      <c r="N523" s="312">
        <f>COUNTIF(A1_Individu_Data_Keadaan_SDMK!A$4:A$149931,B523)</f>
        <v>0</v>
      </c>
      <c r="O523" s="312">
        <f t="shared" si="31"/>
        <v>0</v>
      </c>
      <c r="P523" s="421" t="str">
        <f t="shared" si="32"/>
        <v>Berkurang</v>
      </c>
    </row>
    <row r="524" spans="1:16" hidden="1">
      <c r="A524" s="7">
        <v>522</v>
      </c>
      <c r="B524" t="s">
        <v>13381</v>
      </c>
      <c r="C524" t="s">
        <v>13382</v>
      </c>
      <c r="D524" t="s">
        <v>267</v>
      </c>
      <c r="E524" t="s">
        <v>9302</v>
      </c>
      <c r="F524" t="s">
        <v>12201</v>
      </c>
      <c r="G524">
        <v>33</v>
      </c>
      <c r="H524">
        <v>3318</v>
      </c>
      <c r="I524">
        <v>0</v>
      </c>
      <c r="J524">
        <v>54</v>
      </c>
      <c r="K524" s="367" t="str">
        <f>VLOOKUP(G524,'01_MASTER_KODE_WILAYAH'!H$1437:I$1470,2,FALSE)</f>
        <v>JAWA TENGAH</v>
      </c>
      <c r="L524" s="368" t="str">
        <f>VLOOKUP(H524,'01_MASTER_KODE_WILAYAH'!D$5:F$1353,3,FALSE)</f>
        <v>PATI</v>
      </c>
      <c r="M524" s="428" t="str">
        <f t="shared" si="30"/>
        <v>Pemerintah</v>
      </c>
      <c r="N524" s="312">
        <f>COUNTIF(A1_Individu_Data_Keadaan_SDMK!A$4:A$149931,B524)</f>
        <v>0</v>
      </c>
      <c r="O524" s="312">
        <f t="shared" si="31"/>
        <v>0</v>
      </c>
      <c r="P524" s="421" t="str">
        <f t="shared" si="32"/>
        <v>Berkurang</v>
      </c>
    </row>
    <row r="525" spans="1:16" hidden="1">
      <c r="A525" s="7">
        <v>523</v>
      </c>
      <c r="B525" t="s">
        <v>13383</v>
      </c>
      <c r="C525" t="s">
        <v>13384</v>
      </c>
      <c r="D525" t="s">
        <v>267</v>
      </c>
      <c r="E525" t="s">
        <v>9302</v>
      </c>
      <c r="F525" t="s">
        <v>12201</v>
      </c>
      <c r="G525">
        <v>33</v>
      </c>
      <c r="H525">
        <v>3318</v>
      </c>
      <c r="I525">
        <v>0</v>
      </c>
      <c r="J525">
        <v>35</v>
      </c>
      <c r="K525" s="367" t="str">
        <f>VLOOKUP(G525,'01_MASTER_KODE_WILAYAH'!H$1437:I$1470,2,FALSE)</f>
        <v>JAWA TENGAH</v>
      </c>
      <c r="L525" s="368" t="str">
        <f>VLOOKUP(H525,'01_MASTER_KODE_WILAYAH'!D$5:F$1353,3,FALSE)</f>
        <v>PATI</v>
      </c>
      <c r="M525" s="428" t="str">
        <f t="shared" si="30"/>
        <v>Pemerintah</v>
      </c>
      <c r="N525" s="312">
        <f>COUNTIF(A1_Individu_Data_Keadaan_SDMK!A$4:A$149931,B525)</f>
        <v>0</v>
      </c>
      <c r="O525" s="312">
        <f t="shared" si="31"/>
        <v>0</v>
      </c>
      <c r="P525" s="421" t="str">
        <f t="shared" si="32"/>
        <v>Berkurang</v>
      </c>
    </row>
    <row r="526" spans="1:16" hidden="1">
      <c r="A526" s="7">
        <v>524</v>
      </c>
      <c r="B526" t="s">
        <v>13385</v>
      </c>
      <c r="C526" t="s">
        <v>13386</v>
      </c>
      <c r="D526" t="s">
        <v>267</v>
      </c>
      <c r="E526" t="s">
        <v>9302</v>
      </c>
      <c r="F526" t="s">
        <v>12201</v>
      </c>
      <c r="G526">
        <v>33</v>
      </c>
      <c r="H526">
        <v>3318</v>
      </c>
      <c r="I526">
        <v>0</v>
      </c>
      <c r="J526">
        <v>20</v>
      </c>
      <c r="K526" s="367" t="str">
        <f>VLOOKUP(G526,'01_MASTER_KODE_WILAYAH'!H$1437:I$1470,2,FALSE)</f>
        <v>JAWA TENGAH</v>
      </c>
      <c r="L526" s="368" t="str">
        <f>VLOOKUP(H526,'01_MASTER_KODE_WILAYAH'!D$5:F$1353,3,FALSE)</f>
        <v>PATI</v>
      </c>
      <c r="M526" s="428" t="str">
        <f t="shared" si="30"/>
        <v>Pemerintah</v>
      </c>
      <c r="N526" s="312">
        <f>COUNTIF(A1_Individu_Data_Keadaan_SDMK!A$4:A$149931,B526)</f>
        <v>0</v>
      </c>
      <c r="O526" s="312">
        <f t="shared" si="31"/>
        <v>0</v>
      </c>
      <c r="P526" s="421" t="str">
        <f t="shared" si="32"/>
        <v>Berkurang</v>
      </c>
    </row>
    <row r="527" spans="1:16" hidden="1">
      <c r="A527" s="7">
        <v>525</v>
      </c>
      <c r="B527" t="s">
        <v>13387</v>
      </c>
      <c r="C527" t="s">
        <v>13388</v>
      </c>
      <c r="D527" t="s">
        <v>267</v>
      </c>
      <c r="E527" t="s">
        <v>9301</v>
      </c>
      <c r="F527" t="s">
        <v>12201</v>
      </c>
      <c r="G527">
        <v>33</v>
      </c>
      <c r="H527">
        <v>3318</v>
      </c>
      <c r="I527">
        <v>0</v>
      </c>
      <c r="J527">
        <v>24</v>
      </c>
      <c r="K527" s="367" t="str">
        <f>VLOOKUP(G527,'01_MASTER_KODE_WILAYAH'!H$1437:I$1470,2,FALSE)</f>
        <v>JAWA TENGAH</v>
      </c>
      <c r="L527" s="368" t="str">
        <f>VLOOKUP(H527,'01_MASTER_KODE_WILAYAH'!D$5:F$1353,3,FALSE)</f>
        <v>PATI</v>
      </c>
      <c r="M527" s="428" t="str">
        <f t="shared" si="30"/>
        <v>Pemerintah</v>
      </c>
      <c r="N527" s="312">
        <f>COUNTIF(A1_Individu_Data_Keadaan_SDMK!A$4:A$149931,B527)</f>
        <v>0</v>
      </c>
      <c r="O527" s="312">
        <f t="shared" si="31"/>
        <v>0</v>
      </c>
      <c r="P527" s="421" t="str">
        <f t="shared" si="32"/>
        <v>Berkurang</v>
      </c>
    </row>
    <row r="528" spans="1:16" hidden="1">
      <c r="A528" s="7">
        <v>526</v>
      </c>
      <c r="B528" t="s">
        <v>13389</v>
      </c>
      <c r="C528" t="s">
        <v>13390</v>
      </c>
      <c r="D528" t="s">
        <v>267</v>
      </c>
      <c r="E528" t="s">
        <v>9301</v>
      </c>
      <c r="F528" t="s">
        <v>12201</v>
      </c>
      <c r="G528">
        <v>33</v>
      </c>
      <c r="H528">
        <v>3318</v>
      </c>
      <c r="I528">
        <v>0</v>
      </c>
      <c r="J528">
        <v>49</v>
      </c>
      <c r="K528" s="367" t="str">
        <f>VLOOKUP(G528,'01_MASTER_KODE_WILAYAH'!H$1437:I$1470,2,FALSE)</f>
        <v>JAWA TENGAH</v>
      </c>
      <c r="L528" s="368" t="str">
        <f>VLOOKUP(H528,'01_MASTER_KODE_WILAYAH'!D$5:F$1353,3,FALSE)</f>
        <v>PATI</v>
      </c>
      <c r="M528" s="428" t="str">
        <f t="shared" si="30"/>
        <v>Pemerintah</v>
      </c>
      <c r="N528" s="312">
        <f>COUNTIF(A1_Individu_Data_Keadaan_SDMK!A$4:A$149931,B528)</f>
        <v>0</v>
      </c>
      <c r="O528" s="312">
        <f t="shared" si="31"/>
        <v>0</v>
      </c>
      <c r="P528" s="421" t="str">
        <f t="shared" si="32"/>
        <v>Berkurang</v>
      </c>
    </row>
    <row r="529" spans="1:16" hidden="1">
      <c r="A529" s="7">
        <v>527</v>
      </c>
      <c r="B529" t="s">
        <v>13391</v>
      </c>
      <c r="C529" t="s">
        <v>13249</v>
      </c>
      <c r="D529" t="s">
        <v>267</v>
      </c>
      <c r="E529" t="s">
        <v>9301</v>
      </c>
      <c r="F529" t="s">
        <v>12201</v>
      </c>
      <c r="G529">
        <v>33</v>
      </c>
      <c r="H529">
        <v>3318</v>
      </c>
      <c r="I529">
        <v>0</v>
      </c>
      <c r="J529">
        <v>45</v>
      </c>
      <c r="K529" s="367" t="str">
        <f>VLOOKUP(G529,'01_MASTER_KODE_WILAYAH'!H$1437:I$1470,2,FALSE)</f>
        <v>JAWA TENGAH</v>
      </c>
      <c r="L529" s="368" t="str">
        <f>VLOOKUP(H529,'01_MASTER_KODE_WILAYAH'!D$5:F$1353,3,FALSE)</f>
        <v>PATI</v>
      </c>
      <c r="M529" s="428" t="str">
        <f t="shared" si="30"/>
        <v>Pemerintah</v>
      </c>
      <c r="N529" s="312">
        <f>COUNTIF(A1_Individu_Data_Keadaan_SDMK!A$4:A$149931,B529)</f>
        <v>0</v>
      </c>
      <c r="O529" s="312">
        <f t="shared" si="31"/>
        <v>0</v>
      </c>
      <c r="P529" s="421" t="str">
        <f t="shared" si="32"/>
        <v>Berkurang</v>
      </c>
    </row>
    <row r="530" spans="1:16" hidden="1">
      <c r="A530" s="7">
        <v>528</v>
      </c>
      <c r="B530" t="s">
        <v>13392</v>
      </c>
      <c r="C530" t="s">
        <v>13251</v>
      </c>
      <c r="D530" t="s">
        <v>267</v>
      </c>
      <c r="E530" t="s">
        <v>9301</v>
      </c>
      <c r="F530" t="s">
        <v>12201</v>
      </c>
      <c r="G530">
        <v>33</v>
      </c>
      <c r="H530">
        <v>3318</v>
      </c>
      <c r="I530">
        <v>0</v>
      </c>
      <c r="J530">
        <v>25</v>
      </c>
      <c r="K530" s="367" t="str">
        <f>VLOOKUP(G530,'01_MASTER_KODE_WILAYAH'!H$1437:I$1470,2,FALSE)</f>
        <v>JAWA TENGAH</v>
      </c>
      <c r="L530" s="368" t="str">
        <f>VLOOKUP(H530,'01_MASTER_KODE_WILAYAH'!D$5:F$1353,3,FALSE)</f>
        <v>PATI</v>
      </c>
      <c r="M530" s="428" t="str">
        <f t="shared" si="30"/>
        <v>Pemerintah</v>
      </c>
      <c r="N530" s="312">
        <f>COUNTIF(A1_Individu_Data_Keadaan_SDMK!A$4:A$149931,B530)</f>
        <v>0</v>
      </c>
      <c r="O530" s="312">
        <f t="shared" si="31"/>
        <v>0</v>
      </c>
      <c r="P530" s="421" t="str">
        <f t="shared" si="32"/>
        <v>Berkurang</v>
      </c>
    </row>
    <row r="531" spans="1:16" hidden="1">
      <c r="A531" s="7">
        <v>529</v>
      </c>
      <c r="B531" t="s">
        <v>13393</v>
      </c>
      <c r="C531" t="s">
        <v>13394</v>
      </c>
      <c r="D531" t="s">
        <v>267</v>
      </c>
      <c r="E531" t="s">
        <v>9301</v>
      </c>
      <c r="F531" t="s">
        <v>12201</v>
      </c>
      <c r="G531">
        <v>33</v>
      </c>
      <c r="H531">
        <v>3318</v>
      </c>
      <c r="I531">
        <v>0</v>
      </c>
      <c r="J531">
        <v>27</v>
      </c>
      <c r="K531" s="367" t="str">
        <f>VLOOKUP(G531,'01_MASTER_KODE_WILAYAH'!H$1437:I$1470,2,FALSE)</f>
        <v>JAWA TENGAH</v>
      </c>
      <c r="L531" s="368" t="str">
        <f>VLOOKUP(H531,'01_MASTER_KODE_WILAYAH'!D$5:F$1353,3,FALSE)</f>
        <v>PATI</v>
      </c>
      <c r="M531" s="428" t="str">
        <f t="shared" si="30"/>
        <v>Pemerintah</v>
      </c>
      <c r="N531" s="312">
        <f>COUNTIF(A1_Individu_Data_Keadaan_SDMK!A$4:A$149931,B531)</f>
        <v>0</v>
      </c>
      <c r="O531" s="312">
        <f t="shared" si="31"/>
        <v>0</v>
      </c>
      <c r="P531" s="421" t="str">
        <f t="shared" si="32"/>
        <v>Berkurang</v>
      </c>
    </row>
    <row r="532" spans="1:16" hidden="1">
      <c r="A532" s="7">
        <v>530</v>
      </c>
      <c r="B532" t="s">
        <v>13395</v>
      </c>
      <c r="C532" t="s">
        <v>13396</v>
      </c>
      <c r="D532" t="s">
        <v>267</v>
      </c>
      <c r="E532" t="s">
        <v>9301</v>
      </c>
      <c r="F532" t="s">
        <v>12201</v>
      </c>
      <c r="G532">
        <v>33</v>
      </c>
      <c r="H532">
        <v>3318</v>
      </c>
      <c r="I532">
        <v>0</v>
      </c>
      <c r="J532">
        <v>48</v>
      </c>
      <c r="K532" s="367" t="str">
        <f>VLOOKUP(G532,'01_MASTER_KODE_WILAYAH'!H$1437:I$1470,2,FALSE)</f>
        <v>JAWA TENGAH</v>
      </c>
      <c r="L532" s="368" t="str">
        <f>VLOOKUP(H532,'01_MASTER_KODE_WILAYAH'!D$5:F$1353,3,FALSE)</f>
        <v>PATI</v>
      </c>
      <c r="M532" s="428" t="str">
        <f t="shared" si="30"/>
        <v>Pemerintah</v>
      </c>
      <c r="N532" s="312">
        <f>COUNTIF(A1_Individu_Data_Keadaan_SDMK!A$4:A$149931,B532)</f>
        <v>0</v>
      </c>
      <c r="O532" s="312">
        <f t="shared" si="31"/>
        <v>0</v>
      </c>
      <c r="P532" s="421" t="str">
        <f t="shared" si="32"/>
        <v>Berkurang</v>
      </c>
    </row>
    <row r="533" spans="1:16" hidden="1">
      <c r="A533" s="7">
        <v>531</v>
      </c>
      <c r="B533" t="s">
        <v>13397</v>
      </c>
      <c r="C533" t="s">
        <v>13398</v>
      </c>
      <c r="D533" t="s">
        <v>267</v>
      </c>
      <c r="E533" t="s">
        <v>9301</v>
      </c>
      <c r="F533" t="s">
        <v>12201</v>
      </c>
      <c r="G533">
        <v>33</v>
      </c>
      <c r="H533">
        <v>3318</v>
      </c>
      <c r="I533">
        <v>0</v>
      </c>
      <c r="J533">
        <v>19</v>
      </c>
      <c r="K533" s="367" t="str">
        <f>VLOOKUP(G533,'01_MASTER_KODE_WILAYAH'!H$1437:I$1470,2,FALSE)</f>
        <v>JAWA TENGAH</v>
      </c>
      <c r="L533" s="368" t="str">
        <f>VLOOKUP(H533,'01_MASTER_KODE_WILAYAH'!D$5:F$1353,3,FALSE)</f>
        <v>PATI</v>
      </c>
      <c r="M533" s="428" t="str">
        <f t="shared" si="30"/>
        <v>Pemerintah</v>
      </c>
      <c r="N533" s="312">
        <f>COUNTIF(A1_Individu_Data_Keadaan_SDMK!A$4:A$149931,B533)</f>
        <v>0</v>
      </c>
      <c r="O533" s="312">
        <f t="shared" si="31"/>
        <v>0</v>
      </c>
      <c r="P533" s="421" t="str">
        <f t="shared" si="32"/>
        <v>Berkurang</v>
      </c>
    </row>
    <row r="534" spans="1:16" hidden="1">
      <c r="A534" s="7">
        <v>532</v>
      </c>
      <c r="B534" t="s">
        <v>13399</v>
      </c>
      <c r="C534" t="s">
        <v>13400</v>
      </c>
      <c r="D534" t="s">
        <v>267</v>
      </c>
      <c r="E534" t="s">
        <v>9301</v>
      </c>
      <c r="F534" t="s">
        <v>12201</v>
      </c>
      <c r="G534">
        <v>33</v>
      </c>
      <c r="H534">
        <v>3318</v>
      </c>
      <c r="I534">
        <v>0</v>
      </c>
      <c r="J534">
        <v>23</v>
      </c>
      <c r="K534" s="367" t="str">
        <f>VLOOKUP(G534,'01_MASTER_KODE_WILAYAH'!H$1437:I$1470,2,FALSE)</f>
        <v>JAWA TENGAH</v>
      </c>
      <c r="L534" s="368" t="str">
        <f>VLOOKUP(H534,'01_MASTER_KODE_WILAYAH'!D$5:F$1353,3,FALSE)</f>
        <v>PATI</v>
      </c>
      <c r="M534" s="428" t="str">
        <f t="shared" si="30"/>
        <v>Pemerintah</v>
      </c>
      <c r="N534" s="312">
        <f>COUNTIF(A1_Individu_Data_Keadaan_SDMK!A$4:A$149931,B534)</f>
        <v>0</v>
      </c>
      <c r="O534" s="312">
        <f t="shared" si="31"/>
        <v>0</v>
      </c>
      <c r="P534" s="421" t="str">
        <f t="shared" si="32"/>
        <v>Berkurang</v>
      </c>
    </row>
    <row r="535" spans="1:16" hidden="1">
      <c r="A535" s="7">
        <v>533</v>
      </c>
      <c r="B535" t="s">
        <v>13401</v>
      </c>
      <c r="C535" t="s">
        <v>13402</v>
      </c>
      <c r="D535" t="s">
        <v>267</v>
      </c>
      <c r="E535" t="s">
        <v>9301</v>
      </c>
      <c r="F535" t="s">
        <v>12201</v>
      </c>
      <c r="G535">
        <v>33</v>
      </c>
      <c r="H535">
        <v>3318</v>
      </c>
      <c r="I535">
        <v>0</v>
      </c>
      <c r="J535">
        <v>20</v>
      </c>
      <c r="K535" s="367" t="str">
        <f>VLOOKUP(G535,'01_MASTER_KODE_WILAYAH'!H$1437:I$1470,2,FALSE)</f>
        <v>JAWA TENGAH</v>
      </c>
      <c r="L535" s="368" t="str">
        <f>VLOOKUP(H535,'01_MASTER_KODE_WILAYAH'!D$5:F$1353,3,FALSE)</f>
        <v>PATI</v>
      </c>
      <c r="M535" s="428" t="str">
        <f t="shared" si="30"/>
        <v>Pemerintah</v>
      </c>
      <c r="N535" s="312">
        <f>COUNTIF(A1_Individu_Data_Keadaan_SDMK!A$4:A$149931,B535)</f>
        <v>0</v>
      </c>
      <c r="O535" s="312">
        <f t="shared" si="31"/>
        <v>0</v>
      </c>
      <c r="P535" s="421" t="str">
        <f t="shared" si="32"/>
        <v>Berkurang</v>
      </c>
    </row>
    <row r="536" spans="1:16" hidden="1">
      <c r="A536" s="7">
        <v>534</v>
      </c>
      <c r="B536" t="s">
        <v>13403</v>
      </c>
      <c r="C536" t="s">
        <v>13404</v>
      </c>
      <c r="D536" t="s">
        <v>267</v>
      </c>
      <c r="E536" t="s">
        <v>9301</v>
      </c>
      <c r="F536" t="s">
        <v>12201</v>
      </c>
      <c r="G536">
        <v>33</v>
      </c>
      <c r="H536">
        <v>3318</v>
      </c>
      <c r="I536">
        <v>0</v>
      </c>
      <c r="J536">
        <v>40</v>
      </c>
      <c r="K536" s="367" t="str">
        <f>VLOOKUP(G536,'01_MASTER_KODE_WILAYAH'!H$1437:I$1470,2,FALSE)</f>
        <v>JAWA TENGAH</v>
      </c>
      <c r="L536" s="368" t="str">
        <f>VLOOKUP(H536,'01_MASTER_KODE_WILAYAH'!D$5:F$1353,3,FALSE)</f>
        <v>PATI</v>
      </c>
      <c r="M536" s="428" t="str">
        <f t="shared" si="30"/>
        <v>Pemerintah</v>
      </c>
      <c r="N536" s="312">
        <f>COUNTIF(A1_Individu_Data_Keadaan_SDMK!A$4:A$149931,B536)</f>
        <v>0</v>
      </c>
      <c r="O536" s="312">
        <f t="shared" si="31"/>
        <v>0</v>
      </c>
      <c r="P536" s="421" t="str">
        <f t="shared" si="32"/>
        <v>Berkurang</v>
      </c>
    </row>
    <row r="537" spans="1:16" hidden="1">
      <c r="A537" s="7">
        <v>535</v>
      </c>
      <c r="B537" t="s">
        <v>13405</v>
      </c>
      <c r="C537" t="s">
        <v>13406</v>
      </c>
      <c r="D537" t="s">
        <v>267</v>
      </c>
      <c r="E537" t="s">
        <v>9302</v>
      </c>
      <c r="F537" t="s">
        <v>12201</v>
      </c>
      <c r="G537">
        <v>33</v>
      </c>
      <c r="H537">
        <v>3318</v>
      </c>
      <c r="I537">
        <v>0</v>
      </c>
      <c r="J537">
        <v>31</v>
      </c>
      <c r="K537" s="367" t="str">
        <f>VLOOKUP(G537,'01_MASTER_KODE_WILAYAH'!H$1437:I$1470,2,FALSE)</f>
        <v>JAWA TENGAH</v>
      </c>
      <c r="L537" s="368" t="str">
        <f>VLOOKUP(H537,'01_MASTER_KODE_WILAYAH'!D$5:F$1353,3,FALSE)</f>
        <v>PATI</v>
      </c>
      <c r="M537" s="428" t="str">
        <f t="shared" si="30"/>
        <v>Pemerintah</v>
      </c>
      <c r="N537" s="312">
        <f>COUNTIF(A1_Individu_Data_Keadaan_SDMK!A$4:A$149931,B537)</f>
        <v>0</v>
      </c>
      <c r="O537" s="312">
        <f t="shared" si="31"/>
        <v>0</v>
      </c>
      <c r="P537" s="421" t="str">
        <f t="shared" si="32"/>
        <v>Berkurang</v>
      </c>
    </row>
    <row r="538" spans="1:16" hidden="1">
      <c r="A538" s="7">
        <v>536</v>
      </c>
      <c r="B538" t="s">
        <v>13407</v>
      </c>
      <c r="C538" t="s">
        <v>13408</v>
      </c>
      <c r="D538" t="s">
        <v>267</v>
      </c>
      <c r="E538" t="s">
        <v>9301</v>
      </c>
      <c r="F538" t="s">
        <v>12201</v>
      </c>
      <c r="G538">
        <v>33</v>
      </c>
      <c r="H538">
        <v>3318</v>
      </c>
      <c r="I538">
        <v>0</v>
      </c>
      <c r="J538">
        <v>29</v>
      </c>
      <c r="K538" s="367" t="str">
        <f>VLOOKUP(G538,'01_MASTER_KODE_WILAYAH'!H$1437:I$1470,2,FALSE)</f>
        <v>JAWA TENGAH</v>
      </c>
      <c r="L538" s="368" t="str">
        <f>VLOOKUP(H538,'01_MASTER_KODE_WILAYAH'!D$5:F$1353,3,FALSE)</f>
        <v>PATI</v>
      </c>
      <c r="M538" s="428" t="str">
        <f t="shared" si="30"/>
        <v>Pemerintah</v>
      </c>
      <c r="N538" s="312">
        <f>COUNTIF(A1_Individu_Data_Keadaan_SDMK!A$4:A$149931,B538)</f>
        <v>0</v>
      </c>
      <c r="O538" s="312">
        <f t="shared" si="31"/>
        <v>0</v>
      </c>
      <c r="P538" s="421" t="str">
        <f t="shared" si="32"/>
        <v>Berkurang</v>
      </c>
    </row>
    <row r="539" spans="1:16" hidden="1">
      <c r="A539" s="7">
        <v>537</v>
      </c>
      <c r="B539" t="s">
        <v>13409</v>
      </c>
      <c r="C539" t="s">
        <v>13410</v>
      </c>
      <c r="D539" t="s">
        <v>267</v>
      </c>
      <c r="E539" t="s">
        <v>9301</v>
      </c>
      <c r="F539" t="s">
        <v>12201</v>
      </c>
      <c r="G539">
        <v>33</v>
      </c>
      <c r="H539">
        <v>3318</v>
      </c>
      <c r="I539">
        <v>0</v>
      </c>
      <c r="J539">
        <v>20</v>
      </c>
      <c r="K539" s="367" t="str">
        <f>VLOOKUP(G539,'01_MASTER_KODE_WILAYAH'!H$1437:I$1470,2,FALSE)</f>
        <v>JAWA TENGAH</v>
      </c>
      <c r="L539" s="368" t="str">
        <f>VLOOKUP(H539,'01_MASTER_KODE_WILAYAH'!D$5:F$1353,3,FALSE)</f>
        <v>PATI</v>
      </c>
      <c r="M539" s="428" t="str">
        <f t="shared" si="30"/>
        <v>Pemerintah</v>
      </c>
      <c r="N539" s="312">
        <f>COUNTIF(A1_Individu_Data_Keadaan_SDMK!A$4:A$149931,B539)</f>
        <v>0</v>
      </c>
      <c r="O539" s="312">
        <f t="shared" si="31"/>
        <v>0</v>
      </c>
      <c r="P539" s="421" t="str">
        <f t="shared" si="32"/>
        <v>Berkurang</v>
      </c>
    </row>
    <row r="540" spans="1:16" hidden="1">
      <c r="A540" s="7">
        <v>538</v>
      </c>
      <c r="B540" t="s">
        <v>13411</v>
      </c>
      <c r="C540" t="s">
        <v>13412</v>
      </c>
      <c r="D540" t="s">
        <v>267</v>
      </c>
      <c r="E540" t="s">
        <v>9301</v>
      </c>
      <c r="F540" t="s">
        <v>12201</v>
      </c>
      <c r="G540">
        <v>33</v>
      </c>
      <c r="H540">
        <v>3318</v>
      </c>
      <c r="I540">
        <v>0</v>
      </c>
      <c r="J540">
        <v>37</v>
      </c>
      <c r="K540" s="367" t="str">
        <f>VLOOKUP(G540,'01_MASTER_KODE_WILAYAH'!H$1437:I$1470,2,FALSE)</f>
        <v>JAWA TENGAH</v>
      </c>
      <c r="L540" s="368" t="str">
        <f>VLOOKUP(H540,'01_MASTER_KODE_WILAYAH'!D$5:F$1353,3,FALSE)</f>
        <v>PATI</v>
      </c>
      <c r="M540" s="428" t="str">
        <f t="shared" si="30"/>
        <v>Pemerintah</v>
      </c>
      <c r="N540" s="312">
        <f>COUNTIF(A1_Individu_Data_Keadaan_SDMK!A$4:A$149931,B540)</f>
        <v>0</v>
      </c>
      <c r="O540" s="312">
        <f t="shared" si="31"/>
        <v>0</v>
      </c>
      <c r="P540" s="421" t="str">
        <f t="shared" si="32"/>
        <v>Berkurang</v>
      </c>
    </row>
    <row r="541" spans="1:16" hidden="1">
      <c r="A541" s="7">
        <v>539</v>
      </c>
      <c r="B541" t="s">
        <v>13413</v>
      </c>
      <c r="C541" t="s">
        <v>13414</v>
      </c>
      <c r="D541" t="s">
        <v>267</v>
      </c>
      <c r="E541" t="s">
        <v>9301</v>
      </c>
      <c r="F541" t="s">
        <v>12201</v>
      </c>
      <c r="G541">
        <v>33</v>
      </c>
      <c r="H541">
        <v>3318</v>
      </c>
      <c r="I541">
        <v>0</v>
      </c>
      <c r="J541">
        <v>42</v>
      </c>
      <c r="K541" s="367" t="str">
        <f>VLOOKUP(G541,'01_MASTER_KODE_WILAYAH'!H$1437:I$1470,2,FALSE)</f>
        <v>JAWA TENGAH</v>
      </c>
      <c r="L541" s="368" t="str">
        <f>VLOOKUP(H541,'01_MASTER_KODE_WILAYAH'!D$5:F$1353,3,FALSE)</f>
        <v>PATI</v>
      </c>
      <c r="M541" s="428" t="str">
        <f t="shared" si="30"/>
        <v>Pemerintah</v>
      </c>
      <c r="N541" s="312">
        <f>COUNTIF(A1_Individu_Data_Keadaan_SDMK!A$4:A$149931,B541)</f>
        <v>0</v>
      </c>
      <c r="O541" s="312">
        <f t="shared" si="31"/>
        <v>0</v>
      </c>
      <c r="P541" s="421" t="str">
        <f t="shared" si="32"/>
        <v>Berkurang</v>
      </c>
    </row>
    <row r="542" spans="1:16" hidden="1">
      <c r="A542" s="7">
        <v>540</v>
      </c>
      <c r="B542" t="s">
        <v>13415</v>
      </c>
      <c r="C542" t="s">
        <v>13416</v>
      </c>
      <c r="D542" t="s">
        <v>267</v>
      </c>
      <c r="E542" t="s">
        <v>9301</v>
      </c>
      <c r="F542" t="s">
        <v>12201</v>
      </c>
      <c r="G542">
        <v>33</v>
      </c>
      <c r="H542">
        <v>3318</v>
      </c>
      <c r="I542">
        <v>0</v>
      </c>
      <c r="J542">
        <v>11</v>
      </c>
      <c r="K542" s="367" t="str">
        <f>VLOOKUP(G542,'01_MASTER_KODE_WILAYAH'!H$1437:I$1470,2,FALSE)</f>
        <v>JAWA TENGAH</v>
      </c>
      <c r="L542" s="368" t="str">
        <f>VLOOKUP(H542,'01_MASTER_KODE_WILAYAH'!D$5:F$1353,3,FALSE)</f>
        <v>PATI</v>
      </c>
      <c r="M542" s="428" t="str">
        <f t="shared" si="30"/>
        <v>Pemerintah</v>
      </c>
      <c r="N542" s="312">
        <f>COUNTIF(A1_Individu_Data_Keadaan_SDMK!A$4:A$149931,B542)</f>
        <v>0</v>
      </c>
      <c r="O542" s="312">
        <f t="shared" si="31"/>
        <v>0</v>
      </c>
      <c r="P542" s="421" t="str">
        <f t="shared" si="32"/>
        <v>Berkurang</v>
      </c>
    </row>
    <row r="543" spans="1:16" hidden="1">
      <c r="A543" s="7">
        <v>541</v>
      </c>
      <c r="B543" t="s">
        <v>13417</v>
      </c>
      <c r="C543" t="s">
        <v>13418</v>
      </c>
      <c r="D543" t="s">
        <v>267</v>
      </c>
      <c r="E543" t="s">
        <v>9301</v>
      </c>
      <c r="F543" t="s">
        <v>12201</v>
      </c>
      <c r="G543">
        <v>33</v>
      </c>
      <c r="H543">
        <v>3318</v>
      </c>
      <c r="I543">
        <v>0</v>
      </c>
      <c r="J543">
        <v>35</v>
      </c>
      <c r="K543" s="367" t="str">
        <f>VLOOKUP(G543,'01_MASTER_KODE_WILAYAH'!H$1437:I$1470,2,FALSE)</f>
        <v>JAWA TENGAH</v>
      </c>
      <c r="L543" s="368" t="str">
        <f>VLOOKUP(H543,'01_MASTER_KODE_WILAYAH'!D$5:F$1353,3,FALSE)</f>
        <v>PATI</v>
      </c>
      <c r="M543" s="428" t="str">
        <f t="shared" si="30"/>
        <v>Pemerintah</v>
      </c>
      <c r="N543" s="312">
        <f>COUNTIF(A1_Individu_Data_Keadaan_SDMK!A$4:A$149931,B543)</f>
        <v>0</v>
      </c>
      <c r="O543" s="312">
        <f t="shared" si="31"/>
        <v>0</v>
      </c>
      <c r="P543" s="421" t="str">
        <f t="shared" si="32"/>
        <v>Berkurang</v>
      </c>
    </row>
    <row r="544" spans="1:16" hidden="1">
      <c r="A544" s="7">
        <v>542</v>
      </c>
      <c r="B544" t="s">
        <v>13419</v>
      </c>
      <c r="C544" t="s">
        <v>13420</v>
      </c>
      <c r="D544" t="s">
        <v>267</v>
      </c>
      <c r="E544" t="s">
        <v>9301</v>
      </c>
      <c r="F544" t="s">
        <v>12201</v>
      </c>
      <c r="G544">
        <v>33</v>
      </c>
      <c r="H544">
        <v>3319</v>
      </c>
      <c r="I544">
        <v>0</v>
      </c>
      <c r="J544">
        <v>33</v>
      </c>
      <c r="K544" s="367" t="str">
        <f>VLOOKUP(G544,'01_MASTER_KODE_WILAYAH'!H$1437:I$1470,2,FALSE)</f>
        <v>JAWA TENGAH</v>
      </c>
      <c r="L544" s="368" t="str">
        <f>VLOOKUP(H544,'01_MASTER_KODE_WILAYAH'!D$5:F$1353,3,FALSE)</f>
        <v>KUDUS</v>
      </c>
      <c r="M544" s="428" t="str">
        <f t="shared" si="30"/>
        <v>Pemerintah</v>
      </c>
      <c r="N544" s="312">
        <f>COUNTIF(A1_Individu_Data_Keadaan_SDMK!A$4:A$149931,B544)</f>
        <v>0</v>
      </c>
      <c r="O544" s="312">
        <f t="shared" si="31"/>
        <v>0</v>
      </c>
      <c r="P544" s="421" t="str">
        <f t="shared" si="32"/>
        <v>Berkurang</v>
      </c>
    </row>
    <row r="545" spans="1:16" hidden="1">
      <c r="A545" s="7">
        <v>543</v>
      </c>
      <c r="B545" t="s">
        <v>13421</v>
      </c>
      <c r="C545" t="s">
        <v>13422</v>
      </c>
      <c r="D545" t="s">
        <v>267</v>
      </c>
      <c r="E545" t="s">
        <v>9301</v>
      </c>
      <c r="F545" t="s">
        <v>12201</v>
      </c>
      <c r="G545">
        <v>33</v>
      </c>
      <c r="H545">
        <v>3319</v>
      </c>
      <c r="I545">
        <v>0</v>
      </c>
      <c r="J545">
        <v>28</v>
      </c>
      <c r="K545" s="367" t="str">
        <f>VLOOKUP(G545,'01_MASTER_KODE_WILAYAH'!H$1437:I$1470,2,FALSE)</f>
        <v>JAWA TENGAH</v>
      </c>
      <c r="L545" s="368" t="str">
        <f>VLOOKUP(H545,'01_MASTER_KODE_WILAYAH'!D$5:F$1353,3,FALSE)</f>
        <v>KUDUS</v>
      </c>
      <c r="M545" s="428" t="str">
        <f t="shared" si="30"/>
        <v>Pemerintah</v>
      </c>
      <c r="N545" s="312">
        <f>COUNTIF(A1_Individu_Data_Keadaan_SDMK!A$4:A$149931,B545)</f>
        <v>0</v>
      </c>
      <c r="O545" s="312">
        <f t="shared" si="31"/>
        <v>0</v>
      </c>
      <c r="P545" s="421" t="str">
        <f t="shared" si="32"/>
        <v>Berkurang</v>
      </c>
    </row>
    <row r="546" spans="1:16" hidden="1">
      <c r="A546" s="7">
        <v>544</v>
      </c>
      <c r="B546" t="s">
        <v>13423</v>
      </c>
      <c r="C546" t="s">
        <v>13424</v>
      </c>
      <c r="D546" t="s">
        <v>267</v>
      </c>
      <c r="E546" t="s">
        <v>9301</v>
      </c>
      <c r="F546" t="s">
        <v>12201</v>
      </c>
      <c r="G546">
        <v>33</v>
      </c>
      <c r="H546">
        <v>3319</v>
      </c>
      <c r="I546">
        <v>0</v>
      </c>
      <c r="J546">
        <v>38</v>
      </c>
      <c r="K546" s="367" t="str">
        <f>VLOOKUP(G546,'01_MASTER_KODE_WILAYAH'!H$1437:I$1470,2,FALSE)</f>
        <v>JAWA TENGAH</v>
      </c>
      <c r="L546" s="368" t="str">
        <f>VLOOKUP(H546,'01_MASTER_KODE_WILAYAH'!D$5:F$1353,3,FALSE)</f>
        <v>KUDUS</v>
      </c>
      <c r="M546" s="428" t="str">
        <f t="shared" si="30"/>
        <v>Pemerintah</v>
      </c>
      <c r="N546" s="312">
        <f>COUNTIF(A1_Individu_Data_Keadaan_SDMK!A$4:A$149931,B546)</f>
        <v>0</v>
      </c>
      <c r="O546" s="312">
        <f t="shared" si="31"/>
        <v>0</v>
      </c>
      <c r="P546" s="421" t="str">
        <f t="shared" si="32"/>
        <v>Berkurang</v>
      </c>
    </row>
    <row r="547" spans="1:16" hidden="1">
      <c r="A547" s="7">
        <v>545</v>
      </c>
      <c r="B547" t="s">
        <v>13425</v>
      </c>
      <c r="C547" t="s">
        <v>13426</v>
      </c>
      <c r="D547" t="s">
        <v>267</v>
      </c>
      <c r="E547" t="s">
        <v>9301</v>
      </c>
      <c r="F547" t="s">
        <v>12201</v>
      </c>
      <c r="G547">
        <v>33</v>
      </c>
      <c r="H547">
        <v>3319</v>
      </c>
      <c r="I547">
        <v>0</v>
      </c>
      <c r="J547">
        <v>26</v>
      </c>
      <c r="K547" s="367" t="str">
        <f>VLOOKUP(G547,'01_MASTER_KODE_WILAYAH'!H$1437:I$1470,2,FALSE)</f>
        <v>JAWA TENGAH</v>
      </c>
      <c r="L547" s="368" t="str">
        <f>VLOOKUP(H547,'01_MASTER_KODE_WILAYAH'!D$5:F$1353,3,FALSE)</f>
        <v>KUDUS</v>
      </c>
      <c r="M547" s="428" t="str">
        <f t="shared" si="30"/>
        <v>Pemerintah</v>
      </c>
      <c r="N547" s="312">
        <f>COUNTIF(A1_Individu_Data_Keadaan_SDMK!A$4:A$149931,B547)</f>
        <v>0</v>
      </c>
      <c r="O547" s="312">
        <f t="shared" si="31"/>
        <v>0</v>
      </c>
      <c r="P547" s="421" t="str">
        <f t="shared" si="32"/>
        <v>Berkurang</v>
      </c>
    </row>
    <row r="548" spans="1:16" hidden="1">
      <c r="A548" s="7">
        <v>546</v>
      </c>
      <c r="B548" t="s">
        <v>13427</v>
      </c>
      <c r="C548" t="s">
        <v>13428</v>
      </c>
      <c r="D548" t="s">
        <v>267</v>
      </c>
      <c r="E548" t="s">
        <v>9301</v>
      </c>
      <c r="F548" t="s">
        <v>12201</v>
      </c>
      <c r="G548">
        <v>33</v>
      </c>
      <c r="H548">
        <v>3319</v>
      </c>
      <c r="I548">
        <v>0</v>
      </c>
      <c r="J548">
        <v>21</v>
      </c>
      <c r="K548" s="367" t="str">
        <f>VLOOKUP(G548,'01_MASTER_KODE_WILAYAH'!H$1437:I$1470,2,FALSE)</f>
        <v>JAWA TENGAH</v>
      </c>
      <c r="L548" s="368" t="str">
        <f>VLOOKUP(H548,'01_MASTER_KODE_WILAYAH'!D$5:F$1353,3,FALSE)</f>
        <v>KUDUS</v>
      </c>
      <c r="M548" s="428" t="str">
        <f t="shared" si="30"/>
        <v>Pemerintah</v>
      </c>
      <c r="N548" s="312">
        <f>COUNTIF(A1_Individu_Data_Keadaan_SDMK!A$4:A$149931,B548)</f>
        <v>0</v>
      </c>
      <c r="O548" s="312">
        <f t="shared" si="31"/>
        <v>0</v>
      </c>
      <c r="P548" s="421" t="str">
        <f t="shared" si="32"/>
        <v>Berkurang</v>
      </c>
    </row>
    <row r="549" spans="1:16" hidden="1">
      <c r="A549" s="7">
        <v>547</v>
      </c>
      <c r="B549" t="s">
        <v>13429</v>
      </c>
      <c r="C549" t="s">
        <v>13430</v>
      </c>
      <c r="D549" t="s">
        <v>267</v>
      </c>
      <c r="E549" t="s">
        <v>9301</v>
      </c>
      <c r="F549" t="s">
        <v>12201</v>
      </c>
      <c r="G549">
        <v>33</v>
      </c>
      <c r="H549">
        <v>3319</v>
      </c>
      <c r="I549">
        <v>0</v>
      </c>
      <c r="J549">
        <v>31</v>
      </c>
      <c r="K549" s="367" t="str">
        <f>VLOOKUP(G549,'01_MASTER_KODE_WILAYAH'!H$1437:I$1470,2,FALSE)</f>
        <v>JAWA TENGAH</v>
      </c>
      <c r="L549" s="368" t="str">
        <f>VLOOKUP(H549,'01_MASTER_KODE_WILAYAH'!D$5:F$1353,3,FALSE)</f>
        <v>KUDUS</v>
      </c>
      <c r="M549" s="428" t="str">
        <f t="shared" si="30"/>
        <v>Pemerintah</v>
      </c>
      <c r="N549" s="312">
        <f>COUNTIF(A1_Individu_Data_Keadaan_SDMK!A$4:A$149931,B549)</f>
        <v>0</v>
      </c>
      <c r="O549" s="312">
        <f t="shared" si="31"/>
        <v>0</v>
      </c>
      <c r="P549" s="421" t="str">
        <f t="shared" si="32"/>
        <v>Berkurang</v>
      </c>
    </row>
    <row r="550" spans="1:16" hidden="1">
      <c r="A550" s="7">
        <v>548</v>
      </c>
      <c r="B550" t="s">
        <v>13431</v>
      </c>
      <c r="C550" t="s">
        <v>13432</v>
      </c>
      <c r="D550" t="s">
        <v>267</v>
      </c>
      <c r="E550" t="s">
        <v>9301</v>
      </c>
      <c r="F550" t="s">
        <v>12201</v>
      </c>
      <c r="G550">
        <v>33</v>
      </c>
      <c r="H550">
        <v>3319</v>
      </c>
      <c r="I550">
        <v>0</v>
      </c>
      <c r="J550">
        <v>31</v>
      </c>
      <c r="K550" s="367" t="str">
        <f>VLOOKUP(G550,'01_MASTER_KODE_WILAYAH'!H$1437:I$1470,2,FALSE)</f>
        <v>JAWA TENGAH</v>
      </c>
      <c r="L550" s="368" t="str">
        <f>VLOOKUP(H550,'01_MASTER_KODE_WILAYAH'!D$5:F$1353,3,FALSE)</f>
        <v>KUDUS</v>
      </c>
      <c r="M550" s="428" t="str">
        <f t="shared" si="30"/>
        <v>Pemerintah</v>
      </c>
      <c r="N550" s="312">
        <f>COUNTIF(A1_Individu_Data_Keadaan_SDMK!A$4:A$149931,B550)</f>
        <v>0</v>
      </c>
      <c r="O550" s="312">
        <f t="shared" si="31"/>
        <v>0</v>
      </c>
      <c r="P550" s="421" t="str">
        <f t="shared" si="32"/>
        <v>Berkurang</v>
      </c>
    </row>
    <row r="551" spans="1:16" hidden="1">
      <c r="A551" s="7">
        <v>549</v>
      </c>
      <c r="B551" t="s">
        <v>13433</v>
      </c>
      <c r="C551" t="s">
        <v>13434</v>
      </c>
      <c r="D551" t="s">
        <v>267</v>
      </c>
      <c r="E551" t="s">
        <v>9302</v>
      </c>
      <c r="F551" t="s">
        <v>12201</v>
      </c>
      <c r="G551">
        <v>33</v>
      </c>
      <c r="H551">
        <v>3319</v>
      </c>
      <c r="I551">
        <v>0</v>
      </c>
      <c r="J551">
        <v>31</v>
      </c>
      <c r="K551" s="367" t="str">
        <f>VLOOKUP(G551,'01_MASTER_KODE_WILAYAH'!H$1437:I$1470,2,FALSE)</f>
        <v>JAWA TENGAH</v>
      </c>
      <c r="L551" s="368" t="str">
        <f>VLOOKUP(H551,'01_MASTER_KODE_WILAYAH'!D$5:F$1353,3,FALSE)</f>
        <v>KUDUS</v>
      </c>
      <c r="M551" s="428" t="str">
        <f t="shared" si="30"/>
        <v>Pemerintah</v>
      </c>
      <c r="N551" s="312">
        <f>COUNTIF(A1_Individu_Data_Keadaan_SDMK!A$4:A$149931,B551)</f>
        <v>0</v>
      </c>
      <c r="O551" s="312">
        <f t="shared" si="31"/>
        <v>0</v>
      </c>
      <c r="P551" s="421" t="str">
        <f t="shared" si="32"/>
        <v>Berkurang</v>
      </c>
    </row>
    <row r="552" spans="1:16" hidden="1">
      <c r="A552" s="7">
        <v>550</v>
      </c>
      <c r="B552" t="s">
        <v>13435</v>
      </c>
      <c r="C552" t="s">
        <v>12951</v>
      </c>
      <c r="D552" t="s">
        <v>267</v>
      </c>
      <c r="E552" t="s">
        <v>9301</v>
      </c>
      <c r="F552" t="s">
        <v>12201</v>
      </c>
      <c r="G552">
        <v>33</v>
      </c>
      <c r="H552">
        <v>3319</v>
      </c>
      <c r="I552">
        <v>0</v>
      </c>
      <c r="J552">
        <v>25</v>
      </c>
      <c r="K552" s="367" t="str">
        <f>VLOOKUP(G552,'01_MASTER_KODE_WILAYAH'!H$1437:I$1470,2,FALSE)</f>
        <v>JAWA TENGAH</v>
      </c>
      <c r="L552" s="368" t="str">
        <f>VLOOKUP(H552,'01_MASTER_KODE_WILAYAH'!D$5:F$1353,3,FALSE)</f>
        <v>KUDUS</v>
      </c>
      <c r="M552" s="428" t="str">
        <f t="shared" si="30"/>
        <v>Pemerintah</v>
      </c>
      <c r="N552" s="312">
        <f>COUNTIF(A1_Individu_Data_Keadaan_SDMK!A$4:A$149931,B552)</f>
        <v>0</v>
      </c>
      <c r="O552" s="312">
        <f t="shared" si="31"/>
        <v>0</v>
      </c>
      <c r="P552" s="421" t="str">
        <f t="shared" si="32"/>
        <v>Berkurang</v>
      </c>
    </row>
    <row r="553" spans="1:16" hidden="1">
      <c r="A553" s="7">
        <v>551</v>
      </c>
      <c r="B553" t="s">
        <v>13436</v>
      </c>
      <c r="C553" t="s">
        <v>13437</v>
      </c>
      <c r="D553" t="s">
        <v>267</v>
      </c>
      <c r="E553" t="s">
        <v>9302</v>
      </c>
      <c r="F553" t="s">
        <v>12201</v>
      </c>
      <c r="G553">
        <v>33</v>
      </c>
      <c r="H553">
        <v>3319</v>
      </c>
      <c r="I553">
        <v>0</v>
      </c>
      <c r="J553">
        <v>40</v>
      </c>
      <c r="K553" s="367" t="str">
        <f>VLOOKUP(G553,'01_MASTER_KODE_WILAYAH'!H$1437:I$1470,2,FALSE)</f>
        <v>JAWA TENGAH</v>
      </c>
      <c r="L553" s="368" t="str">
        <f>VLOOKUP(H553,'01_MASTER_KODE_WILAYAH'!D$5:F$1353,3,FALSE)</f>
        <v>KUDUS</v>
      </c>
      <c r="M553" s="428" t="str">
        <f t="shared" si="30"/>
        <v>Pemerintah</v>
      </c>
      <c r="N553" s="312">
        <f>COUNTIF(A1_Individu_Data_Keadaan_SDMK!A$4:A$149931,B553)</f>
        <v>0</v>
      </c>
      <c r="O553" s="312">
        <f t="shared" si="31"/>
        <v>0</v>
      </c>
      <c r="P553" s="421" t="str">
        <f t="shared" si="32"/>
        <v>Berkurang</v>
      </c>
    </row>
    <row r="554" spans="1:16" hidden="1">
      <c r="A554" s="7">
        <v>552</v>
      </c>
      <c r="B554" t="s">
        <v>13438</v>
      </c>
      <c r="C554" t="s">
        <v>13439</v>
      </c>
      <c r="D554" t="s">
        <v>267</v>
      </c>
      <c r="E554" t="s">
        <v>9301</v>
      </c>
      <c r="F554" t="s">
        <v>12201</v>
      </c>
      <c r="G554">
        <v>33</v>
      </c>
      <c r="H554">
        <v>3319</v>
      </c>
      <c r="I554">
        <v>0</v>
      </c>
      <c r="J554">
        <v>29</v>
      </c>
      <c r="K554" s="367" t="str">
        <f>VLOOKUP(G554,'01_MASTER_KODE_WILAYAH'!H$1437:I$1470,2,FALSE)</f>
        <v>JAWA TENGAH</v>
      </c>
      <c r="L554" s="368" t="str">
        <f>VLOOKUP(H554,'01_MASTER_KODE_WILAYAH'!D$5:F$1353,3,FALSE)</f>
        <v>KUDUS</v>
      </c>
      <c r="M554" s="428" t="str">
        <f t="shared" si="30"/>
        <v>Pemerintah</v>
      </c>
      <c r="N554" s="312">
        <f>COUNTIF(A1_Individu_Data_Keadaan_SDMK!A$4:A$149931,B554)</f>
        <v>0</v>
      </c>
      <c r="O554" s="312">
        <f t="shared" si="31"/>
        <v>0</v>
      </c>
      <c r="P554" s="421" t="str">
        <f t="shared" si="32"/>
        <v>Berkurang</v>
      </c>
    </row>
    <row r="555" spans="1:16" hidden="1">
      <c r="A555" s="7">
        <v>553</v>
      </c>
      <c r="B555" t="s">
        <v>13440</v>
      </c>
      <c r="C555" t="s">
        <v>13441</v>
      </c>
      <c r="D555" t="s">
        <v>267</v>
      </c>
      <c r="E555" t="s">
        <v>9302</v>
      </c>
      <c r="F555" t="s">
        <v>12201</v>
      </c>
      <c r="G555">
        <v>33</v>
      </c>
      <c r="H555">
        <v>3319</v>
      </c>
      <c r="I555">
        <v>0</v>
      </c>
      <c r="J555">
        <v>57</v>
      </c>
      <c r="K555" s="367" t="str">
        <f>VLOOKUP(G555,'01_MASTER_KODE_WILAYAH'!H$1437:I$1470,2,FALSE)</f>
        <v>JAWA TENGAH</v>
      </c>
      <c r="L555" s="368" t="str">
        <f>VLOOKUP(H555,'01_MASTER_KODE_WILAYAH'!D$5:F$1353,3,FALSE)</f>
        <v>KUDUS</v>
      </c>
      <c r="M555" s="428" t="str">
        <f t="shared" si="30"/>
        <v>Pemerintah</v>
      </c>
      <c r="N555" s="312">
        <f>COUNTIF(A1_Individu_Data_Keadaan_SDMK!A$4:A$149931,B555)</f>
        <v>0</v>
      </c>
      <c r="O555" s="312">
        <f t="shared" si="31"/>
        <v>0</v>
      </c>
      <c r="P555" s="421" t="str">
        <f t="shared" si="32"/>
        <v>Berkurang</v>
      </c>
    </row>
    <row r="556" spans="1:16" hidden="1">
      <c r="A556" s="7">
        <v>554</v>
      </c>
      <c r="B556" t="s">
        <v>13442</v>
      </c>
      <c r="C556" t="s">
        <v>13443</v>
      </c>
      <c r="D556" t="s">
        <v>267</v>
      </c>
      <c r="E556" t="s">
        <v>9301</v>
      </c>
      <c r="F556" t="s">
        <v>12201</v>
      </c>
      <c r="G556">
        <v>33</v>
      </c>
      <c r="H556">
        <v>3319</v>
      </c>
      <c r="I556">
        <v>0</v>
      </c>
      <c r="J556">
        <v>36</v>
      </c>
      <c r="K556" s="367" t="str">
        <f>VLOOKUP(G556,'01_MASTER_KODE_WILAYAH'!H$1437:I$1470,2,FALSE)</f>
        <v>JAWA TENGAH</v>
      </c>
      <c r="L556" s="368" t="str">
        <f>VLOOKUP(H556,'01_MASTER_KODE_WILAYAH'!D$5:F$1353,3,FALSE)</f>
        <v>KUDUS</v>
      </c>
      <c r="M556" s="428" t="str">
        <f t="shared" si="30"/>
        <v>Pemerintah</v>
      </c>
      <c r="N556" s="312">
        <f>COUNTIF(A1_Individu_Data_Keadaan_SDMK!A$4:A$149931,B556)</f>
        <v>0</v>
      </c>
      <c r="O556" s="312">
        <f t="shared" si="31"/>
        <v>0</v>
      </c>
      <c r="P556" s="421" t="str">
        <f t="shared" si="32"/>
        <v>Berkurang</v>
      </c>
    </row>
    <row r="557" spans="1:16" hidden="1">
      <c r="A557" s="7">
        <v>555</v>
      </c>
      <c r="B557" t="s">
        <v>13444</v>
      </c>
      <c r="C557" t="s">
        <v>13445</v>
      </c>
      <c r="D557" t="s">
        <v>267</v>
      </c>
      <c r="E557" t="s">
        <v>9301</v>
      </c>
      <c r="F557" t="s">
        <v>12201</v>
      </c>
      <c r="G557">
        <v>33</v>
      </c>
      <c r="H557">
        <v>3319</v>
      </c>
      <c r="I557">
        <v>0</v>
      </c>
      <c r="J557">
        <v>32</v>
      </c>
      <c r="K557" s="367" t="str">
        <f>VLOOKUP(G557,'01_MASTER_KODE_WILAYAH'!H$1437:I$1470,2,FALSE)</f>
        <v>JAWA TENGAH</v>
      </c>
      <c r="L557" s="368" t="str">
        <f>VLOOKUP(H557,'01_MASTER_KODE_WILAYAH'!D$5:F$1353,3,FALSE)</f>
        <v>KUDUS</v>
      </c>
      <c r="M557" s="428" t="str">
        <f t="shared" si="30"/>
        <v>Pemerintah</v>
      </c>
      <c r="N557" s="312">
        <f>COUNTIF(A1_Individu_Data_Keadaan_SDMK!A$4:A$149931,B557)</f>
        <v>0</v>
      </c>
      <c r="O557" s="312">
        <f t="shared" si="31"/>
        <v>0</v>
      </c>
      <c r="P557" s="421" t="str">
        <f t="shared" si="32"/>
        <v>Berkurang</v>
      </c>
    </row>
    <row r="558" spans="1:16" hidden="1">
      <c r="A558" s="7">
        <v>556</v>
      </c>
      <c r="B558" t="s">
        <v>13446</v>
      </c>
      <c r="C558" t="s">
        <v>13447</v>
      </c>
      <c r="D558" t="s">
        <v>267</v>
      </c>
      <c r="E558" t="s">
        <v>9301</v>
      </c>
      <c r="F558" t="s">
        <v>12201</v>
      </c>
      <c r="G558">
        <v>33</v>
      </c>
      <c r="H558">
        <v>3319</v>
      </c>
      <c r="I558">
        <v>0</v>
      </c>
      <c r="J558">
        <v>27</v>
      </c>
      <c r="K558" s="367" t="str">
        <f>VLOOKUP(G558,'01_MASTER_KODE_WILAYAH'!H$1437:I$1470,2,FALSE)</f>
        <v>JAWA TENGAH</v>
      </c>
      <c r="L558" s="368" t="str">
        <f>VLOOKUP(H558,'01_MASTER_KODE_WILAYAH'!D$5:F$1353,3,FALSE)</f>
        <v>KUDUS</v>
      </c>
      <c r="M558" s="428" t="str">
        <f t="shared" si="30"/>
        <v>Pemerintah</v>
      </c>
      <c r="N558" s="312">
        <f>COUNTIF(A1_Individu_Data_Keadaan_SDMK!A$4:A$149931,B558)</f>
        <v>0</v>
      </c>
      <c r="O558" s="312">
        <f t="shared" si="31"/>
        <v>0</v>
      </c>
      <c r="P558" s="421" t="str">
        <f t="shared" si="32"/>
        <v>Berkurang</v>
      </c>
    </row>
    <row r="559" spans="1:16" hidden="1">
      <c r="A559" s="7">
        <v>557</v>
      </c>
      <c r="B559" t="s">
        <v>13448</v>
      </c>
      <c r="C559" t="s">
        <v>13449</v>
      </c>
      <c r="D559" t="s">
        <v>267</v>
      </c>
      <c r="E559" t="s">
        <v>9302</v>
      </c>
      <c r="F559" t="s">
        <v>12201</v>
      </c>
      <c r="G559">
        <v>33</v>
      </c>
      <c r="H559">
        <v>3319</v>
      </c>
      <c r="I559">
        <v>0</v>
      </c>
      <c r="J559">
        <v>43</v>
      </c>
      <c r="K559" s="367" t="str">
        <f>VLOOKUP(G559,'01_MASTER_KODE_WILAYAH'!H$1437:I$1470,2,FALSE)</f>
        <v>JAWA TENGAH</v>
      </c>
      <c r="L559" s="368" t="str">
        <f>VLOOKUP(H559,'01_MASTER_KODE_WILAYAH'!D$5:F$1353,3,FALSE)</f>
        <v>KUDUS</v>
      </c>
      <c r="M559" s="428" t="str">
        <f t="shared" si="30"/>
        <v>Pemerintah</v>
      </c>
      <c r="N559" s="312">
        <f>COUNTIF(A1_Individu_Data_Keadaan_SDMK!A$4:A$149931,B559)</f>
        <v>0</v>
      </c>
      <c r="O559" s="312">
        <f t="shared" si="31"/>
        <v>0</v>
      </c>
      <c r="P559" s="421" t="str">
        <f t="shared" si="32"/>
        <v>Berkurang</v>
      </c>
    </row>
    <row r="560" spans="1:16" hidden="1">
      <c r="A560" s="7">
        <v>558</v>
      </c>
      <c r="B560" t="s">
        <v>13450</v>
      </c>
      <c r="C560" t="s">
        <v>13451</v>
      </c>
      <c r="D560" t="s">
        <v>267</v>
      </c>
      <c r="E560" t="s">
        <v>9301</v>
      </c>
      <c r="F560" t="s">
        <v>12201</v>
      </c>
      <c r="G560">
        <v>33</v>
      </c>
      <c r="H560">
        <v>3319</v>
      </c>
      <c r="I560">
        <v>0</v>
      </c>
      <c r="J560">
        <v>37</v>
      </c>
      <c r="K560" s="367" t="str">
        <f>VLOOKUP(G560,'01_MASTER_KODE_WILAYAH'!H$1437:I$1470,2,FALSE)</f>
        <v>JAWA TENGAH</v>
      </c>
      <c r="L560" s="368" t="str">
        <f>VLOOKUP(H560,'01_MASTER_KODE_WILAYAH'!D$5:F$1353,3,FALSE)</f>
        <v>KUDUS</v>
      </c>
      <c r="M560" s="428" t="str">
        <f t="shared" si="30"/>
        <v>Pemerintah</v>
      </c>
      <c r="N560" s="312">
        <f>COUNTIF(A1_Individu_Data_Keadaan_SDMK!A$4:A$149931,B560)</f>
        <v>0</v>
      </c>
      <c r="O560" s="312">
        <f t="shared" si="31"/>
        <v>0</v>
      </c>
      <c r="P560" s="421" t="str">
        <f t="shared" si="32"/>
        <v>Berkurang</v>
      </c>
    </row>
    <row r="561" spans="1:16" hidden="1">
      <c r="A561" s="7">
        <v>559</v>
      </c>
      <c r="B561" t="s">
        <v>13452</v>
      </c>
      <c r="C561" t="s">
        <v>13453</v>
      </c>
      <c r="D561" t="s">
        <v>267</v>
      </c>
      <c r="E561" t="s">
        <v>9302</v>
      </c>
      <c r="F561" t="s">
        <v>12201</v>
      </c>
      <c r="G561">
        <v>33</v>
      </c>
      <c r="H561">
        <v>3319</v>
      </c>
      <c r="I561">
        <v>0</v>
      </c>
      <c r="J561">
        <v>39</v>
      </c>
      <c r="K561" s="367" t="str">
        <f>VLOOKUP(G561,'01_MASTER_KODE_WILAYAH'!H$1437:I$1470,2,FALSE)</f>
        <v>JAWA TENGAH</v>
      </c>
      <c r="L561" s="368" t="str">
        <f>VLOOKUP(H561,'01_MASTER_KODE_WILAYAH'!D$5:F$1353,3,FALSE)</f>
        <v>KUDUS</v>
      </c>
      <c r="M561" s="428" t="str">
        <f t="shared" si="30"/>
        <v>Pemerintah</v>
      </c>
      <c r="N561" s="312">
        <f>COUNTIF(A1_Individu_Data_Keadaan_SDMK!A$4:A$149931,B561)</f>
        <v>0</v>
      </c>
      <c r="O561" s="312">
        <f t="shared" si="31"/>
        <v>0</v>
      </c>
      <c r="P561" s="421" t="str">
        <f t="shared" si="32"/>
        <v>Berkurang</v>
      </c>
    </row>
    <row r="562" spans="1:16" hidden="1">
      <c r="A562" s="7">
        <v>560</v>
      </c>
      <c r="B562" t="s">
        <v>13454</v>
      </c>
      <c r="C562" t="s">
        <v>13455</v>
      </c>
      <c r="D562" t="s">
        <v>267</v>
      </c>
      <c r="E562" t="s">
        <v>9302</v>
      </c>
      <c r="F562" t="s">
        <v>12201</v>
      </c>
      <c r="G562">
        <v>33</v>
      </c>
      <c r="H562">
        <v>3319</v>
      </c>
      <c r="I562">
        <v>0</v>
      </c>
      <c r="J562">
        <v>43</v>
      </c>
      <c r="K562" s="367" t="str">
        <f>VLOOKUP(G562,'01_MASTER_KODE_WILAYAH'!H$1437:I$1470,2,FALSE)</f>
        <v>JAWA TENGAH</v>
      </c>
      <c r="L562" s="368" t="str">
        <f>VLOOKUP(H562,'01_MASTER_KODE_WILAYAH'!D$5:F$1353,3,FALSE)</f>
        <v>KUDUS</v>
      </c>
      <c r="M562" s="428" t="str">
        <f t="shared" si="30"/>
        <v>Pemerintah</v>
      </c>
      <c r="N562" s="312">
        <f>COUNTIF(A1_Individu_Data_Keadaan_SDMK!A$4:A$149931,B562)</f>
        <v>0</v>
      </c>
      <c r="O562" s="312">
        <f t="shared" si="31"/>
        <v>0</v>
      </c>
      <c r="P562" s="421" t="str">
        <f t="shared" si="32"/>
        <v>Berkurang</v>
      </c>
    </row>
    <row r="563" spans="1:16" hidden="1">
      <c r="A563" s="7">
        <v>561</v>
      </c>
      <c r="B563" t="s">
        <v>13456</v>
      </c>
      <c r="C563" t="s">
        <v>13457</v>
      </c>
      <c r="D563" t="s">
        <v>267</v>
      </c>
      <c r="E563" t="s">
        <v>9302</v>
      </c>
      <c r="F563" t="s">
        <v>12201</v>
      </c>
      <c r="G563">
        <v>33</v>
      </c>
      <c r="H563">
        <v>3320</v>
      </c>
      <c r="I563">
        <v>0</v>
      </c>
      <c r="J563">
        <v>44</v>
      </c>
      <c r="K563" s="367" t="str">
        <f>VLOOKUP(G563,'01_MASTER_KODE_WILAYAH'!H$1437:I$1470,2,FALSE)</f>
        <v>JAWA TENGAH</v>
      </c>
      <c r="L563" s="368" t="str">
        <f>VLOOKUP(H563,'01_MASTER_KODE_WILAYAH'!D$5:F$1353,3,FALSE)</f>
        <v>JEPARA</v>
      </c>
      <c r="M563" s="428" t="str">
        <f t="shared" si="30"/>
        <v>Pemerintah</v>
      </c>
      <c r="N563" s="312">
        <f>COUNTIF(A1_Individu_Data_Keadaan_SDMK!A$4:A$149931,B563)</f>
        <v>0</v>
      </c>
      <c r="O563" s="312">
        <f t="shared" si="31"/>
        <v>0</v>
      </c>
      <c r="P563" s="421" t="str">
        <f t="shared" si="32"/>
        <v>Berkurang</v>
      </c>
    </row>
    <row r="564" spans="1:16" hidden="1">
      <c r="A564" s="7">
        <v>562</v>
      </c>
      <c r="B564" t="s">
        <v>13458</v>
      </c>
      <c r="C564" t="s">
        <v>13459</v>
      </c>
      <c r="D564" t="s">
        <v>267</v>
      </c>
      <c r="E564" t="s">
        <v>9302</v>
      </c>
      <c r="F564" t="s">
        <v>12201</v>
      </c>
      <c r="G564">
        <v>33</v>
      </c>
      <c r="H564">
        <v>3320</v>
      </c>
      <c r="I564">
        <v>0</v>
      </c>
      <c r="J564">
        <v>26</v>
      </c>
      <c r="K564" s="367" t="str">
        <f>VLOOKUP(G564,'01_MASTER_KODE_WILAYAH'!H$1437:I$1470,2,FALSE)</f>
        <v>JAWA TENGAH</v>
      </c>
      <c r="L564" s="368" t="str">
        <f>VLOOKUP(H564,'01_MASTER_KODE_WILAYAH'!D$5:F$1353,3,FALSE)</f>
        <v>JEPARA</v>
      </c>
      <c r="M564" s="428" t="str">
        <f t="shared" si="30"/>
        <v>Pemerintah</v>
      </c>
      <c r="N564" s="312">
        <f>COUNTIF(A1_Individu_Data_Keadaan_SDMK!A$4:A$149931,B564)</f>
        <v>0</v>
      </c>
      <c r="O564" s="312">
        <f t="shared" si="31"/>
        <v>0</v>
      </c>
      <c r="P564" s="421" t="str">
        <f t="shared" si="32"/>
        <v>Berkurang</v>
      </c>
    </row>
    <row r="565" spans="1:16" hidden="1">
      <c r="A565" s="7">
        <v>563</v>
      </c>
      <c r="B565" t="s">
        <v>13460</v>
      </c>
      <c r="C565" t="s">
        <v>13461</v>
      </c>
      <c r="D565" t="s">
        <v>267</v>
      </c>
      <c r="E565" t="s">
        <v>9301</v>
      </c>
      <c r="F565" t="s">
        <v>12201</v>
      </c>
      <c r="G565">
        <v>33</v>
      </c>
      <c r="H565">
        <v>3320</v>
      </c>
      <c r="I565">
        <v>0</v>
      </c>
      <c r="J565">
        <v>25</v>
      </c>
      <c r="K565" s="367" t="str">
        <f>VLOOKUP(G565,'01_MASTER_KODE_WILAYAH'!H$1437:I$1470,2,FALSE)</f>
        <v>JAWA TENGAH</v>
      </c>
      <c r="L565" s="368" t="str">
        <f>VLOOKUP(H565,'01_MASTER_KODE_WILAYAH'!D$5:F$1353,3,FALSE)</f>
        <v>JEPARA</v>
      </c>
      <c r="M565" s="428" t="str">
        <f t="shared" si="30"/>
        <v>Pemerintah</v>
      </c>
      <c r="N565" s="312">
        <f>COUNTIF(A1_Individu_Data_Keadaan_SDMK!A$4:A$149931,B565)</f>
        <v>0</v>
      </c>
      <c r="O565" s="312">
        <f t="shared" si="31"/>
        <v>0</v>
      </c>
      <c r="P565" s="421" t="str">
        <f t="shared" si="32"/>
        <v>Berkurang</v>
      </c>
    </row>
    <row r="566" spans="1:16" hidden="1">
      <c r="A566" s="7">
        <v>564</v>
      </c>
      <c r="B566" t="s">
        <v>13462</v>
      </c>
      <c r="C566" t="s">
        <v>13463</v>
      </c>
      <c r="D566" t="s">
        <v>267</v>
      </c>
      <c r="E566" t="s">
        <v>9302</v>
      </c>
      <c r="F566" t="s">
        <v>12201</v>
      </c>
      <c r="G566">
        <v>33</v>
      </c>
      <c r="H566">
        <v>3320</v>
      </c>
      <c r="I566">
        <v>0</v>
      </c>
      <c r="J566">
        <v>49</v>
      </c>
      <c r="K566" s="367" t="str">
        <f>VLOOKUP(G566,'01_MASTER_KODE_WILAYAH'!H$1437:I$1470,2,FALSE)</f>
        <v>JAWA TENGAH</v>
      </c>
      <c r="L566" s="368" t="str">
        <f>VLOOKUP(H566,'01_MASTER_KODE_WILAYAH'!D$5:F$1353,3,FALSE)</f>
        <v>JEPARA</v>
      </c>
      <c r="M566" s="428" t="str">
        <f t="shared" si="30"/>
        <v>Pemerintah</v>
      </c>
      <c r="N566" s="312">
        <f>COUNTIF(A1_Individu_Data_Keadaan_SDMK!A$4:A$149931,B566)</f>
        <v>0</v>
      </c>
      <c r="O566" s="312">
        <f t="shared" si="31"/>
        <v>0</v>
      </c>
      <c r="P566" s="421" t="str">
        <f t="shared" si="32"/>
        <v>Berkurang</v>
      </c>
    </row>
    <row r="567" spans="1:16" hidden="1">
      <c r="A567" s="7">
        <v>565</v>
      </c>
      <c r="B567" t="s">
        <v>13464</v>
      </c>
      <c r="C567" t="s">
        <v>13465</v>
      </c>
      <c r="D567" t="s">
        <v>267</v>
      </c>
      <c r="E567" t="s">
        <v>9302</v>
      </c>
      <c r="F567" t="s">
        <v>12201</v>
      </c>
      <c r="G567">
        <v>33</v>
      </c>
      <c r="H567">
        <v>3320</v>
      </c>
      <c r="I567">
        <v>0</v>
      </c>
      <c r="J567">
        <v>48</v>
      </c>
      <c r="K567" s="367" t="str">
        <f>VLOOKUP(G567,'01_MASTER_KODE_WILAYAH'!H$1437:I$1470,2,FALSE)</f>
        <v>JAWA TENGAH</v>
      </c>
      <c r="L567" s="368" t="str">
        <f>VLOOKUP(H567,'01_MASTER_KODE_WILAYAH'!D$5:F$1353,3,FALSE)</f>
        <v>JEPARA</v>
      </c>
      <c r="M567" s="428" t="str">
        <f t="shared" si="30"/>
        <v>Pemerintah</v>
      </c>
      <c r="N567" s="312">
        <f>COUNTIF(A1_Individu_Data_Keadaan_SDMK!A$4:A$149931,B567)</f>
        <v>0</v>
      </c>
      <c r="O567" s="312">
        <f t="shared" si="31"/>
        <v>0</v>
      </c>
      <c r="P567" s="421" t="str">
        <f t="shared" si="32"/>
        <v>Berkurang</v>
      </c>
    </row>
    <row r="568" spans="1:16" hidden="1">
      <c r="A568" s="7">
        <v>566</v>
      </c>
      <c r="B568" t="s">
        <v>13466</v>
      </c>
      <c r="C568" t="s">
        <v>13467</v>
      </c>
      <c r="D568" t="s">
        <v>267</v>
      </c>
      <c r="E568" t="s">
        <v>9302</v>
      </c>
      <c r="F568" t="s">
        <v>12201</v>
      </c>
      <c r="G568">
        <v>33</v>
      </c>
      <c r="H568">
        <v>3320</v>
      </c>
      <c r="I568">
        <v>0</v>
      </c>
      <c r="J568">
        <v>45</v>
      </c>
      <c r="K568" s="367" t="str">
        <f>VLOOKUP(G568,'01_MASTER_KODE_WILAYAH'!H$1437:I$1470,2,FALSE)</f>
        <v>JAWA TENGAH</v>
      </c>
      <c r="L568" s="368" t="str">
        <f>VLOOKUP(H568,'01_MASTER_KODE_WILAYAH'!D$5:F$1353,3,FALSE)</f>
        <v>JEPARA</v>
      </c>
      <c r="M568" s="428" t="str">
        <f t="shared" si="30"/>
        <v>Pemerintah</v>
      </c>
      <c r="N568" s="312">
        <f>COUNTIF(A1_Individu_Data_Keadaan_SDMK!A$4:A$149931,B568)</f>
        <v>0</v>
      </c>
      <c r="O568" s="312">
        <f t="shared" si="31"/>
        <v>0</v>
      </c>
      <c r="P568" s="421" t="str">
        <f t="shared" si="32"/>
        <v>Berkurang</v>
      </c>
    </row>
    <row r="569" spans="1:16" hidden="1">
      <c r="A569" s="7">
        <v>567</v>
      </c>
      <c r="B569" t="s">
        <v>13468</v>
      </c>
      <c r="C569" t="s">
        <v>13469</v>
      </c>
      <c r="D569" t="s">
        <v>267</v>
      </c>
      <c r="E569" t="s">
        <v>9302</v>
      </c>
      <c r="F569" t="s">
        <v>12201</v>
      </c>
      <c r="G569">
        <v>33</v>
      </c>
      <c r="H569">
        <v>3320</v>
      </c>
      <c r="I569">
        <v>0</v>
      </c>
      <c r="J569">
        <v>37</v>
      </c>
      <c r="K569" s="367" t="str">
        <f>VLOOKUP(G569,'01_MASTER_KODE_WILAYAH'!H$1437:I$1470,2,FALSE)</f>
        <v>JAWA TENGAH</v>
      </c>
      <c r="L569" s="368" t="str">
        <f>VLOOKUP(H569,'01_MASTER_KODE_WILAYAH'!D$5:F$1353,3,FALSE)</f>
        <v>JEPARA</v>
      </c>
      <c r="M569" s="428" t="str">
        <f t="shared" si="30"/>
        <v>Pemerintah</v>
      </c>
      <c r="N569" s="312">
        <f>COUNTIF(A1_Individu_Data_Keadaan_SDMK!A$4:A$149931,B569)</f>
        <v>0</v>
      </c>
      <c r="O569" s="312">
        <f t="shared" si="31"/>
        <v>0</v>
      </c>
      <c r="P569" s="421" t="str">
        <f t="shared" si="32"/>
        <v>Berkurang</v>
      </c>
    </row>
    <row r="570" spans="1:16" hidden="1">
      <c r="A570" s="7">
        <v>568</v>
      </c>
      <c r="B570" t="s">
        <v>13470</v>
      </c>
      <c r="C570" t="s">
        <v>13471</v>
      </c>
      <c r="D570" t="s">
        <v>267</v>
      </c>
      <c r="E570" t="s">
        <v>9302</v>
      </c>
      <c r="F570" t="s">
        <v>12201</v>
      </c>
      <c r="G570">
        <v>33</v>
      </c>
      <c r="H570">
        <v>3320</v>
      </c>
      <c r="I570">
        <v>0</v>
      </c>
      <c r="J570">
        <v>36</v>
      </c>
      <c r="K570" s="367" t="str">
        <f>VLOOKUP(G570,'01_MASTER_KODE_WILAYAH'!H$1437:I$1470,2,FALSE)</f>
        <v>JAWA TENGAH</v>
      </c>
      <c r="L570" s="368" t="str">
        <f>VLOOKUP(H570,'01_MASTER_KODE_WILAYAH'!D$5:F$1353,3,FALSE)</f>
        <v>JEPARA</v>
      </c>
      <c r="M570" s="428" t="str">
        <f t="shared" si="30"/>
        <v>Pemerintah</v>
      </c>
      <c r="N570" s="312">
        <f>COUNTIF(A1_Individu_Data_Keadaan_SDMK!A$4:A$149931,B570)</f>
        <v>0</v>
      </c>
      <c r="O570" s="312">
        <f t="shared" si="31"/>
        <v>0</v>
      </c>
      <c r="P570" s="421" t="str">
        <f t="shared" si="32"/>
        <v>Berkurang</v>
      </c>
    </row>
    <row r="571" spans="1:16" hidden="1">
      <c r="A571" s="7">
        <v>569</v>
      </c>
      <c r="B571" t="s">
        <v>13472</v>
      </c>
      <c r="C571" t="s">
        <v>13473</v>
      </c>
      <c r="D571" t="s">
        <v>267</v>
      </c>
      <c r="E571" t="s">
        <v>9301</v>
      </c>
      <c r="F571" t="s">
        <v>12201</v>
      </c>
      <c r="G571">
        <v>33</v>
      </c>
      <c r="H571">
        <v>3320</v>
      </c>
      <c r="I571">
        <v>0</v>
      </c>
      <c r="J571">
        <v>26</v>
      </c>
      <c r="K571" s="367" t="str">
        <f>VLOOKUP(G571,'01_MASTER_KODE_WILAYAH'!H$1437:I$1470,2,FALSE)</f>
        <v>JAWA TENGAH</v>
      </c>
      <c r="L571" s="368" t="str">
        <f>VLOOKUP(H571,'01_MASTER_KODE_WILAYAH'!D$5:F$1353,3,FALSE)</f>
        <v>JEPARA</v>
      </c>
      <c r="M571" s="428" t="str">
        <f t="shared" si="30"/>
        <v>Pemerintah</v>
      </c>
      <c r="N571" s="312">
        <f>COUNTIF(A1_Individu_Data_Keadaan_SDMK!A$4:A$149931,B571)</f>
        <v>0</v>
      </c>
      <c r="O571" s="312">
        <f t="shared" si="31"/>
        <v>0</v>
      </c>
      <c r="P571" s="421" t="str">
        <f t="shared" si="32"/>
        <v>Berkurang</v>
      </c>
    </row>
    <row r="572" spans="1:16" hidden="1">
      <c r="A572" s="7">
        <v>570</v>
      </c>
      <c r="B572" t="s">
        <v>13474</v>
      </c>
      <c r="C572" t="s">
        <v>13475</v>
      </c>
      <c r="D572" t="s">
        <v>267</v>
      </c>
      <c r="E572" t="s">
        <v>9302</v>
      </c>
      <c r="F572" t="s">
        <v>12201</v>
      </c>
      <c r="G572">
        <v>33</v>
      </c>
      <c r="H572">
        <v>3320</v>
      </c>
      <c r="I572">
        <v>0</v>
      </c>
      <c r="J572">
        <v>55</v>
      </c>
      <c r="K572" s="367" t="str">
        <f>VLOOKUP(G572,'01_MASTER_KODE_WILAYAH'!H$1437:I$1470,2,FALSE)</f>
        <v>JAWA TENGAH</v>
      </c>
      <c r="L572" s="368" t="str">
        <f>VLOOKUP(H572,'01_MASTER_KODE_WILAYAH'!D$5:F$1353,3,FALSE)</f>
        <v>JEPARA</v>
      </c>
      <c r="M572" s="428" t="str">
        <f t="shared" si="30"/>
        <v>Pemerintah</v>
      </c>
      <c r="N572" s="312">
        <f>COUNTIF(A1_Individu_Data_Keadaan_SDMK!A$4:A$149931,B572)</f>
        <v>0</v>
      </c>
      <c r="O572" s="312">
        <f t="shared" si="31"/>
        <v>0</v>
      </c>
      <c r="P572" s="421" t="str">
        <f t="shared" si="32"/>
        <v>Berkurang</v>
      </c>
    </row>
    <row r="573" spans="1:16" hidden="1">
      <c r="A573" s="7">
        <v>571</v>
      </c>
      <c r="B573" t="s">
        <v>13476</v>
      </c>
      <c r="C573" t="s">
        <v>13477</v>
      </c>
      <c r="D573" t="s">
        <v>267</v>
      </c>
      <c r="E573" t="s">
        <v>9302</v>
      </c>
      <c r="F573" t="s">
        <v>12201</v>
      </c>
      <c r="G573">
        <v>33</v>
      </c>
      <c r="H573">
        <v>3320</v>
      </c>
      <c r="I573">
        <v>0</v>
      </c>
      <c r="J573">
        <v>47</v>
      </c>
      <c r="K573" s="367" t="str">
        <f>VLOOKUP(G573,'01_MASTER_KODE_WILAYAH'!H$1437:I$1470,2,FALSE)</f>
        <v>JAWA TENGAH</v>
      </c>
      <c r="L573" s="368" t="str">
        <f>VLOOKUP(H573,'01_MASTER_KODE_WILAYAH'!D$5:F$1353,3,FALSE)</f>
        <v>JEPARA</v>
      </c>
      <c r="M573" s="428" t="str">
        <f t="shared" si="30"/>
        <v>Pemerintah</v>
      </c>
      <c r="N573" s="312">
        <f>COUNTIF(A1_Individu_Data_Keadaan_SDMK!A$4:A$149931,B573)</f>
        <v>0</v>
      </c>
      <c r="O573" s="312">
        <f t="shared" si="31"/>
        <v>0</v>
      </c>
      <c r="P573" s="421" t="str">
        <f t="shared" si="32"/>
        <v>Berkurang</v>
      </c>
    </row>
    <row r="574" spans="1:16" hidden="1">
      <c r="A574" s="7">
        <v>572</v>
      </c>
      <c r="B574" t="s">
        <v>13478</v>
      </c>
      <c r="C574" t="s">
        <v>13479</v>
      </c>
      <c r="D574" t="s">
        <v>267</v>
      </c>
      <c r="E574" t="s">
        <v>9301</v>
      </c>
      <c r="F574" t="s">
        <v>12201</v>
      </c>
      <c r="G574">
        <v>33</v>
      </c>
      <c r="H574">
        <v>3320</v>
      </c>
      <c r="I574">
        <v>0</v>
      </c>
      <c r="J574">
        <v>42</v>
      </c>
      <c r="K574" s="367" t="str">
        <f>VLOOKUP(G574,'01_MASTER_KODE_WILAYAH'!H$1437:I$1470,2,FALSE)</f>
        <v>JAWA TENGAH</v>
      </c>
      <c r="L574" s="368" t="str">
        <f>VLOOKUP(H574,'01_MASTER_KODE_WILAYAH'!D$5:F$1353,3,FALSE)</f>
        <v>JEPARA</v>
      </c>
      <c r="M574" s="428" t="str">
        <f t="shared" si="30"/>
        <v>Pemerintah</v>
      </c>
      <c r="N574" s="312">
        <f>COUNTIF(A1_Individu_Data_Keadaan_SDMK!A$4:A$149931,B574)</f>
        <v>0</v>
      </c>
      <c r="O574" s="312">
        <f t="shared" si="31"/>
        <v>0</v>
      </c>
      <c r="P574" s="421" t="str">
        <f t="shared" si="32"/>
        <v>Berkurang</v>
      </c>
    </row>
    <row r="575" spans="1:16" hidden="1">
      <c r="A575" s="7">
        <v>573</v>
      </c>
      <c r="B575" t="s">
        <v>13480</v>
      </c>
      <c r="C575" t="s">
        <v>11908</v>
      </c>
      <c r="D575" t="s">
        <v>267</v>
      </c>
      <c r="E575" t="s">
        <v>9301</v>
      </c>
      <c r="F575" t="s">
        <v>12201</v>
      </c>
      <c r="G575">
        <v>33</v>
      </c>
      <c r="H575">
        <v>3320</v>
      </c>
      <c r="I575">
        <v>0</v>
      </c>
      <c r="J575">
        <v>40</v>
      </c>
      <c r="K575" s="367" t="str">
        <f>VLOOKUP(G575,'01_MASTER_KODE_WILAYAH'!H$1437:I$1470,2,FALSE)</f>
        <v>JAWA TENGAH</v>
      </c>
      <c r="L575" s="368" t="str">
        <f>VLOOKUP(H575,'01_MASTER_KODE_WILAYAH'!D$5:F$1353,3,FALSE)</f>
        <v>JEPARA</v>
      </c>
      <c r="M575" s="428" t="str">
        <f t="shared" si="30"/>
        <v>Pemerintah</v>
      </c>
      <c r="N575" s="312">
        <f>COUNTIF(A1_Individu_Data_Keadaan_SDMK!A$4:A$149931,B575)</f>
        <v>0</v>
      </c>
      <c r="O575" s="312">
        <f t="shared" si="31"/>
        <v>0</v>
      </c>
      <c r="P575" s="421" t="str">
        <f t="shared" si="32"/>
        <v>Berkurang</v>
      </c>
    </row>
    <row r="576" spans="1:16" hidden="1">
      <c r="A576" s="7">
        <v>574</v>
      </c>
      <c r="B576" t="s">
        <v>13481</v>
      </c>
      <c r="C576" t="s">
        <v>13482</v>
      </c>
      <c r="D576" t="s">
        <v>267</v>
      </c>
      <c r="E576" t="s">
        <v>9302</v>
      </c>
      <c r="F576" t="s">
        <v>12201</v>
      </c>
      <c r="G576">
        <v>33</v>
      </c>
      <c r="H576">
        <v>3320</v>
      </c>
      <c r="I576">
        <v>0</v>
      </c>
      <c r="J576">
        <v>53</v>
      </c>
      <c r="K576" s="367" t="str">
        <f>VLOOKUP(G576,'01_MASTER_KODE_WILAYAH'!H$1437:I$1470,2,FALSE)</f>
        <v>JAWA TENGAH</v>
      </c>
      <c r="L576" s="368" t="str">
        <f>VLOOKUP(H576,'01_MASTER_KODE_WILAYAH'!D$5:F$1353,3,FALSE)</f>
        <v>JEPARA</v>
      </c>
      <c r="M576" s="428" t="str">
        <f t="shared" si="30"/>
        <v>Pemerintah</v>
      </c>
      <c r="N576" s="312">
        <f>COUNTIF(A1_Individu_Data_Keadaan_SDMK!A$4:A$149931,B576)</f>
        <v>0</v>
      </c>
      <c r="O576" s="312">
        <f t="shared" si="31"/>
        <v>0</v>
      </c>
      <c r="P576" s="421" t="str">
        <f t="shared" si="32"/>
        <v>Berkurang</v>
      </c>
    </row>
    <row r="577" spans="1:16" hidden="1">
      <c r="A577" s="7">
        <v>575</v>
      </c>
      <c r="B577" t="s">
        <v>13483</v>
      </c>
      <c r="C577" t="s">
        <v>13484</v>
      </c>
      <c r="D577" t="s">
        <v>267</v>
      </c>
      <c r="E577" t="s">
        <v>9302</v>
      </c>
      <c r="F577" t="s">
        <v>12201</v>
      </c>
      <c r="G577">
        <v>33</v>
      </c>
      <c r="H577">
        <v>3320</v>
      </c>
      <c r="I577">
        <v>0</v>
      </c>
      <c r="J577">
        <v>35</v>
      </c>
      <c r="K577" s="367" t="str">
        <f>VLOOKUP(G577,'01_MASTER_KODE_WILAYAH'!H$1437:I$1470,2,FALSE)</f>
        <v>JAWA TENGAH</v>
      </c>
      <c r="L577" s="368" t="str">
        <f>VLOOKUP(H577,'01_MASTER_KODE_WILAYAH'!D$5:F$1353,3,FALSE)</f>
        <v>JEPARA</v>
      </c>
      <c r="M577" s="428" t="str">
        <f t="shared" si="30"/>
        <v>Pemerintah</v>
      </c>
      <c r="N577" s="312">
        <f>COUNTIF(A1_Individu_Data_Keadaan_SDMK!A$4:A$149931,B577)</f>
        <v>0</v>
      </c>
      <c r="O577" s="312">
        <f t="shared" si="31"/>
        <v>0</v>
      </c>
      <c r="P577" s="421" t="str">
        <f t="shared" si="32"/>
        <v>Berkurang</v>
      </c>
    </row>
    <row r="578" spans="1:16" hidden="1">
      <c r="A578" s="7">
        <v>576</v>
      </c>
      <c r="B578" t="s">
        <v>13485</v>
      </c>
      <c r="C578" t="s">
        <v>13486</v>
      </c>
      <c r="D578" t="s">
        <v>267</v>
      </c>
      <c r="E578" t="s">
        <v>9302</v>
      </c>
      <c r="F578" t="s">
        <v>12201</v>
      </c>
      <c r="G578">
        <v>33</v>
      </c>
      <c r="H578">
        <v>3320</v>
      </c>
      <c r="I578">
        <v>0</v>
      </c>
      <c r="J578">
        <v>43</v>
      </c>
      <c r="K578" s="367" t="str">
        <f>VLOOKUP(G578,'01_MASTER_KODE_WILAYAH'!H$1437:I$1470,2,FALSE)</f>
        <v>JAWA TENGAH</v>
      </c>
      <c r="L578" s="368" t="str">
        <f>VLOOKUP(H578,'01_MASTER_KODE_WILAYAH'!D$5:F$1353,3,FALSE)</f>
        <v>JEPARA</v>
      </c>
      <c r="M578" s="428" t="str">
        <f t="shared" si="30"/>
        <v>Pemerintah</v>
      </c>
      <c r="N578" s="312">
        <f>COUNTIF(A1_Individu_Data_Keadaan_SDMK!A$4:A$149931,B578)</f>
        <v>0</v>
      </c>
      <c r="O578" s="312">
        <f t="shared" si="31"/>
        <v>0</v>
      </c>
      <c r="P578" s="421" t="str">
        <f t="shared" si="32"/>
        <v>Berkurang</v>
      </c>
    </row>
    <row r="579" spans="1:16" hidden="1">
      <c r="A579" s="7">
        <v>577</v>
      </c>
      <c r="B579" t="s">
        <v>13487</v>
      </c>
      <c r="C579" t="s">
        <v>13488</v>
      </c>
      <c r="D579" t="s">
        <v>267</v>
      </c>
      <c r="E579" t="s">
        <v>9301</v>
      </c>
      <c r="F579" t="s">
        <v>12201</v>
      </c>
      <c r="G579">
        <v>33</v>
      </c>
      <c r="H579">
        <v>3320</v>
      </c>
      <c r="I579">
        <v>0</v>
      </c>
      <c r="J579">
        <v>35</v>
      </c>
      <c r="K579" s="367" t="str">
        <f>VLOOKUP(G579,'01_MASTER_KODE_WILAYAH'!H$1437:I$1470,2,FALSE)</f>
        <v>JAWA TENGAH</v>
      </c>
      <c r="L579" s="368" t="str">
        <f>VLOOKUP(H579,'01_MASTER_KODE_WILAYAH'!D$5:F$1353,3,FALSE)</f>
        <v>JEPARA</v>
      </c>
      <c r="M579" s="428" t="str">
        <f t="shared" si="30"/>
        <v>Pemerintah</v>
      </c>
      <c r="N579" s="312">
        <f>COUNTIF(A1_Individu_Data_Keadaan_SDMK!A$4:A$149931,B579)</f>
        <v>0</v>
      </c>
      <c r="O579" s="312">
        <f t="shared" si="31"/>
        <v>0</v>
      </c>
      <c r="P579" s="421" t="str">
        <f t="shared" si="32"/>
        <v>Berkurang</v>
      </c>
    </row>
    <row r="580" spans="1:16" hidden="1">
      <c r="A580" s="7">
        <v>578</v>
      </c>
      <c r="B580" t="s">
        <v>13489</v>
      </c>
      <c r="C580" t="s">
        <v>13490</v>
      </c>
      <c r="D580" t="s">
        <v>267</v>
      </c>
      <c r="E580" t="s">
        <v>9301</v>
      </c>
      <c r="F580" t="s">
        <v>12201</v>
      </c>
      <c r="G580">
        <v>33</v>
      </c>
      <c r="H580">
        <v>3320</v>
      </c>
      <c r="I580">
        <v>0</v>
      </c>
      <c r="J580">
        <v>36</v>
      </c>
      <c r="K580" s="367" t="str">
        <f>VLOOKUP(G580,'01_MASTER_KODE_WILAYAH'!H$1437:I$1470,2,FALSE)</f>
        <v>JAWA TENGAH</v>
      </c>
      <c r="L580" s="368" t="str">
        <f>VLOOKUP(H580,'01_MASTER_KODE_WILAYAH'!D$5:F$1353,3,FALSE)</f>
        <v>JEPARA</v>
      </c>
      <c r="M580" s="428" t="str">
        <f t="shared" ref="M580:M643" si="33">LEFT(F580,10)</f>
        <v>Pemerintah</v>
      </c>
      <c r="N580" s="312">
        <f>COUNTIF(A1_Individu_Data_Keadaan_SDMK!A$4:A$149931,B580)</f>
        <v>0</v>
      </c>
      <c r="O580" s="312">
        <f t="shared" ref="O580:O643" si="34">IF(N580&gt;0,1,0)</f>
        <v>0</v>
      </c>
      <c r="P580" s="421" t="str">
        <f t="shared" ref="P580:P643" si="35">IF(N580&gt;J580,"Bertambah",IF(N580=J580,"Tetap","Berkurang"))</f>
        <v>Berkurang</v>
      </c>
    </row>
    <row r="581" spans="1:16" hidden="1">
      <c r="A581" s="7">
        <v>579</v>
      </c>
      <c r="B581" t="s">
        <v>13491</v>
      </c>
      <c r="C581" t="s">
        <v>13492</v>
      </c>
      <c r="D581" t="s">
        <v>267</v>
      </c>
      <c r="E581" t="s">
        <v>9302</v>
      </c>
      <c r="F581" t="s">
        <v>12201</v>
      </c>
      <c r="G581">
        <v>33</v>
      </c>
      <c r="H581">
        <v>3320</v>
      </c>
      <c r="I581">
        <v>0</v>
      </c>
      <c r="J581">
        <v>48</v>
      </c>
      <c r="K581" s="367" t="str">
        <f>VLOOKUP(G581,'01_MASTER_KODE_WILAYAH'!H$1437:I$1470,2,FALSE)</f>
        <v>JAWA TENGAH</v>
      </c>
      <c r="L581" s="368" t="str">
        <f>VLOOKUP(H581,'01_MASTER_KODE_WILAYAH'!D$5:F$1353,3,FALSE)</f>
        <v>JEPARA</v>
      </c>
      <c r="M581" s="428" t="str">
        <f t="shared" si="33"/>
        <v>Pemerintah</v>
      </c>
      <c r="N581" s="312">
        <f>COUNTIF(A1_Individu_Data_Keadaan_SDMK!A$4:A$149931,B581)</f>
        <v>0</v>
      </c>
      <c r="O581" s="312">
        <f t="shared" si="34"/>
        <v>0</v>
      </c>
      <c r="P581" s="421" t="str">
        <f t="shared" si="35"/>
        <v>Berkurang</v>
      </c>
    </row>
    <row r="582" spans="1:16" hidden="1">
      <c r="A582" s="7">
        <v>580</v>
      </c>
      <c r="B582" t="s">
        <v>13493</v>
      </c>
      <c r="C582" t="s">
        <v>13494</v>
      </c>
      <c r="D582" t="s">
        <v>267</v>
      </c>
      <c r="E582" t="s">
        <v>9301</v>
      </c>
      <c r="F582" t="s">
        <v>12201</v>
      </c>
      <c r="G582">
        <v>33</v>
      </c>
      <c r="H582">
        <v>3320</v>
      </c>
      <c r="I582">
        <v>0</v>
      </c>
      <c r="J582">
        <v>27</v>
      </c>
      <c r="K582" s="367" t="str">
        <f>VLOOKUP(G582,'01_MASTER_KODE_WILAYAH'!H$1437:I$1470,2,FALSE)</f>
        <v>JAWA TENGAH</v>
      </c>
      <c r="L582" s="368" t="str">
        <f>VLOOKUP(H582,'01_MASTER_KODE_WILAYAH'!D$5:F$1353,3,FALSE)</f>
        <v>JEPARA</v>
      </c>
      <c r="M582" s="428" t="str">
        <f t="shared" si="33"/>
        <v>Pemerintah</v>
      </c>
      <c r="N582" s="312">
        <f>COUNTIF(A1_Individu_Data_Keadaan_SDMK!A$4:A$149931,B582)</f>
        <v>0</v>
      </c>
      <c r="O582" s="312">
        <f t="shared" si="34"/>
        <v>0</v>
      </c>
      <c r="P582" s="421" t="str">
        <f t="shared" si="35"/>
        <v>Berkurang</v>
      </c>
    </row>
    <row r="583" spans="1:16" hidden="1">
      <c r="A583" s="7">
        <v>581</v>
      </c>
      <c r="B583" t="s">
        <v>13495</v>
      </c>
      <c r="C583" t="s">
        <v>13496</v>
      </c>
      <c r="D583" t="s">
        <v>267</v>
      </c>
      <c r="E583" t="s">
        <v>9302</v>
      </c>
      <c r="F583" t="s">
        <v>12201</v>
      </c>
      <c r="G583">
        <v>33</v>
      </c>
      <c r="H583">
        <v>3320</v>
      </c>
      <c r="I583">
        <v>0</v>
      </c>
      <c r="J583">
        <v>18</v>
      </c>
      <c r="K583" s="367" t="str">
        <f>VLOOKUP(G583,'01_MASTER_KODE_WILAYAH'!H$1437:I$1470,2,FALSE)</f>
        <v>JAWA TENGAH</v>
      </c>
      <c r="L583" s="368" t="str">
        <f>VLOOKUP(H583,'01_MASTER_KODE_WILAYAH'!D$5:F$1353,3,FALSE)</f>
        <v>JEPARA</v>
      </c>
      <c r="M583" s="428" t="str">
        <f t="shared" si="33"/>
        <v>Pemerintah</v>
      </c>
      <c r="N583" s="312">
        <f>COUNTIF(A1_Individu_Data_Keadaan_SDMK!A$4:A$149931,B583)</f>
        <v>0</v>
      </c>
      <c r="O583" s="312">
        <f t="shared" si="34"/>
        <v>0</v>
      </c>
      <c r="P583" s="421" t="str">
        <f t="shared" si="35"/>
        <v>Berkurang</v>
      </c>
    </row>
    <row r="584" spans="1:16" hidden="1">
      <c r="A584" s="7">
        <v>582</v>
      </c>
      <c r="B584" t="s">
        <v>13497</v>
      </c>
      <c r="C584" t="s">
        <v>13498</v>
      </c>
      <c r="D584" t="s">
        <v>267</v>
      </c>
      <c r="E584" t="s">
        <v>9301</v>
      </c>
      <c r="F584" t="s">
        <v>12201</v>
      </c>
      <c r="G584">
        <v>33</v>
      </c>
      <c r="H584">
        <v>3321</v>
      </c>
      <c r="I584">
        <v>0</v>
      </c>
      <c r="J584">
        <v>34</v>
      </c>
      <c r="K584" s="367" t="str">
        <f>VLOOKUP(G584,'01_MASTER_KODE_WILAYAH'!H$1437:I$1470,2,FALSE)</f>
        <v>JAWA TENGAH</v>
      </c>
      <c r="L584" s="368" t="str">
        <f>VLOOKUP(H584,'01_MASTER_KODE_WILAYAH'!D$5:F$1353,3,FALSE)</f>
        <v>DEMAK</v>
      </c>
      <c r="M584" s="428" t="str">
        <f t="shared" si="33"/>
        <v>Pemerintah</v>
      </c>
      <c r="N584" s="312">
        <f>COUNTIF(A1_Individu_Data_Keadaan_SDMK!A$4:A$149931,B584)</f>
        <v>0</v>
      </c>
      <c r="O584" s="312">
        <f t="shared" si="34"/>
        <v>0</v>
      </c>
      <c r="P584" s="421" t="str">
        <f t="shared" si="35"/>
        <v>Berkurang</v>
      </c>
    </row>
    <row r="585" spans="1:16" hidden="1">
      <c r="A585" s="7">
        <v>583</v>
      </c>
      <c r="B585" t="s">
        <v>13499</v>
      </c>
      <c r="C585" t="s">
        <v>13500</v>
      </c>
      <c r="D585" t="s">
        <v>267</v>
      </c>
      <c r="E585" t="s">
        <v>9301</v>
      </c>
      <c r="F585" t="s">
        <v>12201</v>
      </c>
      <c r="G585">
        <v>33</v>
      </c>
      <c r="H585">
        <v>3321</v>
      </c>
      <c r="I585">
        <v>0</v>
      </c>
      <c r="J585">
        <v>30</v>
      </c>
      <c r="K585" s="367" t="str">
        <f>VLOOKUP(G585,'01_MASTER_KODE_WILAYAH'!H$1437:I$1470,2,FALSE)</f>
        <v>JAWA TENGAH</v>
      </c>
      <c r="L585" s="368" t="str">
        <f>VLOOKUP(H585,'01_MASTER_KODE_WILAYAH'!D$5:F$1353,3,FALSE)</f>
        <v>DEMAK</v>
      </c>
      <c r="M585" s="428" t="str">
        <f t="shared" si="33"/>
        <v>Pemerintah</v>
      </c>
      <c r="N585" s="312">
        <f>COUNTIF(A1_Individu_Data_Keadaan_SDMK!A$4:A$149931,B585)</f>
        <v>0</v>
      </c>
      <c r="O585" s="312">
        <f t="shared" si="34"/>
        <v>0</v>
      </c>
      <c r="P585" s="421" t="str">
        <f t="shared" si="35"/>
        <v>Berkurang</v>
      </c>
    </row>
    <row r="586" spans="1:16" hidden="1">
      <c r="A586" s="7">
        <v>584</v>
      </c>
      <c r="B586" t="s">
        <v>13501</v>
      </c>
      <c r="C586" t="s">
        <v>13502</v>
      </c>
      <c r="D586" t="s">
        <v>267</v>
      </c>
      <c r="E586" t="s">
        <v>9301</v>
      </c>
      <c r="F586" t="s">
        <v>12201</v>
      </c>
      <c r="G586">
        <v>33</v>
      </c>
      <c r="H586">
        <v>3321</v>
      </c>
      <c r="I586">
        <v>0</v>
      </c>
      <c r="J586">
        <v>22</v>
      </c>
      <c r="K586" s="367" t="str">
        <f>VLOOKUP(G586,'01_MASTER_KODE_WILAYAH'!H$1437:I$1470,2,FALSE)</f>
        <v>JAWA TENGAH</v>
      </c>
      <c r="L586" s="368" t="str">
        <f>VLOOKUP(H586,'01_MASTER_KODE_WILAYAH'!D$5:F$1353,3,FALSE)</f>
        <v>DEMAK</v>
      </c>
      <c r="M586" s="428" t="str">
        <f t="shared" si="33"/>
        <v>Pemerintah</v>
      </c>
      <c r="N586" s="312">
        <f>COUNTIF(A1_Individu_Data_Keadaan_SDMK!A$4:A$149931,B586)</f>
        <v>0</v>
      </c>
      <c r="O586" s="312">
        <f t="shared" si="34"/>
        <v>0</v>
      </c>
      <c r="P586" s="421" t="str">
        <f t="shared" si="35"/>
        <v>Berkurang</v>
      </c>
    </row>
    <row r="587" spans="1:16" hidden="1">
      <c r="A587" s="7">
        <v>585</v>
      </c>
      <c r="B587" t="s">
        <v>13503</v>
      </c>
      <c r="C587" t="s">
        <v>13504</v>
      </c>
      <c r="D587" t="s">
        <v>267</v>
      </c>
      <c r="E587" t="s">
        <v>9302</v>
      </c>
      <c r="F587" t="s">
        <v>12201</v>
      </c>
      <c r="G587">
        <v>33</v>
      </c>
      <c r="H587">
        <v>3321</v>
      </c>
      <c r="I587">
        <v>0</v>
      </c>
      <c r="J587">
        <v>45</v>
      </c>
      <c r="K587" s="367" t="str">
        <f>VLOOKUP(G587,'01_MASTER_KODE_WILAYAH'!H$1437:I$1470,2,FALSE)</f>
        <v>JAWA TENGAH</v>
      </c>
      <c r="L587" s="368" t="str">
        <f>VLOOKUP(H587,'01_MASTER_KODE_WILAYAH'!D$5:F$1353,3,FALSE)</f>
        <v>DEMAK</v>
      </c>
      <c r="M587" s="428" t="str">
        <f t="shared" si="33"/>
        <v>Pemerintah</v>
      </c>
      <c r="N587" s="312">
        <f>COUNTIF(A1_Individu_Data_Keadaan_SDMK!A$4:A$149931,B587)</f>
        <v>0</v>
      </c>
      <c r="O587" s="312">
        <f t="shared" si="34"/>
        <v>0</v>
      </c>
      <c r="P587" s="421" t="str">
        <f t="shared" si="35"/>
        <v>Berkurang</v>
      </c>
    </row>
    <row r="588" spans="1:16" hidden="1">
      <c r="A588" s="7">
        <v>586</v>
      </c>
      <c r="B588" t="s">
        <v>13505</v>
      </c>
      <c r="C588" t="s">
        <v>13506</v>
      </c>
      <c r="D588" t="s">
        <v>267</v>
      </c>
      <c r="E588" t="s">
        <v>9301</v>
      </c>
      <c r="F588" t="s">
        <v>12201</v>
      </c>
      <c r="G588">
        <v>33</v>
      </c>
      <c r="H588">
        <v>3321</v>
      </c>
      <c r="I588">
        <v>0</v>
      </c>
      <c r="J588">
        <v>23</v>
      </c>
      <c r="K588" s="367" t="str">
        <f>VLOOKUP(G588,'01_MASTER_KODE_WILAYAH'!H$1437:I$1470,2,FALSE)</f>
        <v>JAWA TENGAH</v>
      </c>
      <c r="L588" s="368" t="str">
        <f>VLOOKUP(H588,'01_MASTER_KODE_WILAYAH'!D$5:F$1353,3,FALSE)</f>
        <v>DEMAK</v>
      </c>
      <c r="M588" s="428" t="str">
        <f t="shared" si="33"/>
        <v>Pemerintah</v>
      </c>
      <c r="N588" s="312">
        <f>COUNTIF(A1_Individu_Data_Keadaan_SDMK!A$4:A$149931,B588)</f>
        <v>0</v>
      </c>
      <c r="O588" s="312">
        <f t="shared" si="34"/>
        <v>0</v>
      </c>
      <c r="P588" s="421" t="str">
        <f t="shared" si="35"/>
        <v>Berkurang</v>
      </c>
    </row>
    <row r="589" spans="1:16" hidden="1">
      <c r="A589" s="7">
        <v>587</v>
      </c>
      <c r="B589" t="s">
        <v>13507</v>
      </c>
      <c r="C589" t="s">
        <v>13508</v>
      </c>
      <c r="D589" t="s">
        <v>267</v>
      </c>
      <c r="E589" t="s">
        <v>9302</v>
      </c>
      <c r="F589" t="s">
        <v>12201</v>
      </c>
      <c r="G589">
        <v>33</v>
      </c>
      <c r="H589">
        <v>3321</v>
      </c>
      <c r="I589">
        <v>0</v>
      </c>
      <c r="J589">
        <v>38</v>
      </c>
      <c r="K589" s="367" t="str">
        <f>VLOOKUP(G589,'01_MASTER_KODE_WILAYAH'!H$1437:I$1470,2,FALSE)</f>
        <v>JAWA TENGAH</v>
      </c>
      <c r="L589" s="368" t="str">
        <f>VLOOKUP(H589,'01_MASTER_KODE_WILAYAH'!D$5:F$1353,3,FALSE)</f>
        <v>DEMAK</v>
      </c>
      <c r="M589" s="428" t="str">
        <f t="shared" si="33"/>
        <v>Pemerintah</v>
      </c>
      <c r="N589" s="312">
        <f>COUNTIF(A1_Individu_Data_Keadaan_SDMK!A$4:A$149931,B589)</f>
        <v>0</v>
      </c>
      <c r="O589" s="312">
        <f t="shared" si="34"/>
        <v>0</v>
      </c>
      <c r="P589" s="421" t="str">
        <f t="shared" si="35"/>
        <v>Berkurang</v>
      </c>
    </row>
    <row r="590" spans="1:16" hidden="1">
      <c r="A590" s="7">
        <v>588</v>
      </c>
      <c r="B590" t="s">
        <v>13509</v>
      </c>
      <c r="C590" t="s">
        <v>13510</v>
      </c>
      <c r="D590" t="s">
        <v>267</v>
      </c>
      <c r="E590" t="s">
        <v>9301</v>
      </c>
      <c r="F590" t="s">
        <v>12201</v>
      </c>
      <c r="G590">
        <v>33</v>
      </c>
      <c r="H590">
        <v>3321</v>
      </c>
      <c r="I590">
        <v>0</v>
      </c>
      <c r="J590">
        <v>26</v>
      </c>
      <c r="K590" s="367" t="str">
        <f>VLOOKUP(G590,'01_MASTER_KODE_WILAYAH'!H$1437:I$1470,2,FALSE)</f>
        <v>JAWA TENGAH</v>
      </c>
      <c r="L590" s="368" t="str">
        <f>VLOOKUP(H590,'01_MASTER_KODE_WILAYAH'!D$5:F$1353,3,FALSE)</f>
        <v>DEMAK</v>
      </c>
      <c r="M590" s="428" t="str">
        <f t="shared" si="33"/>
        <v>Pemerintah</v>
      </c>
      <c r="N590" s="312">
        <f>COUNTIF(A1_Individu_Data_Keadaan_SDMK!A$4:A$149931,B590)</f>
        <v>0</v>
      </c>
      <c r="O590" s="312">
        <f t="shared" si="34"/>
        <v>0</v>
      </c>
      <c r="P590" s="421" t="str">
        <f t="shared" si="35"/>
        <v>Berkurang</v>
      </c>
    </row>
    <row r="591" spans="1:16" hidden="1">
      <c r="A591" s="7">
        <v>589</v>
      </c>
      <c r="B591" t="s">
        <v>13511</v>
      </c>
      <c r="C591" t="s">
        <v>13512</v>
      </c>
      <c r="D591" t="s">
        <v>267</v>
      </c>
      <c r="E591" t="s">
        <v>9301</v>
      </c>
      <c r="F591" t="s">
        <v>12201</v>
      </c>
      <c r="G591">
        <v>33</v>
      </c>
      <c r="H591">
        <v>3321</v>
      </c>
      <c r="I591">
        <v>0</v>
      </c>
      <c r="J591">
        <v>37</v>
      </c>
      <c r="K591" s="367" t="str">
        <f>VLOOKUP(G591,'01_MASTER_KODE_WILAYAH'!H$1437:I$1470,2,FALSE)</f>
        <v>JAWA TENGAH</v>
      </c>
      <c r="L591" s="368" t="str">
        <f>VLOOKUP(H591,'01_MASTER_KODE_WILAYAH'!D$5:F$1353,3,FALSE)</f>
        <v>DEMAK</v>
      </c>
      <c r="M591" s="428" t="str">
        <f t="shared" si="33"/>
        <v>Pemerintah</v>
      </c>
      <c r="N591" s="312">
        <f>COUNTIF(A1_Individu_Data_Keadaan_SDMK!A$4:A$149931,B591)</f>
        <v>0</v>
      </c>
      <c r="O591" s="312">
        <f t="shared" si="34"/>
        <v>0</v>
      </c>
      <c r="P591" s="421" t="str">
        <f t="shared" si="35"/>
        <v>Berkurang</v>
      </c>
    </row>
    <row r="592" spans="1:16" hidden="1">
      <c r="A592" s="7">
        <v>590</v>
      </c>
      <c r="B592" t="s">
        <v>13513</v>
      </c>
      <c r="C592" t="s">
        <v>13514</v>
      </c>
      <c r="D592" t="s">
        <v>267</v>
      </c>
      <c r="E592" t="s">
        <v>9301</v>
      </c>
      <c r="F592" t="s">
        <v>12201</v>
      </c>
      <c r="G592">
        <v>33</v>
      </c>
      <c r="H592">
        <v>3321</v>
      </c>
      <c r="I592">
        <v>0</v>
      </c>
      <c r="J592">
        <v>23</v>
      </c>
      <c r="K592" s="367" t="str">
        <f>VLOOKUP(G592,'01_MASTER_KODE_WILAYAH'!H$1437:I$1470,2,FALSE)</f>
        <v>JAWA TENGAH</v>
      </c>
      <c r="L592" s="368" t="str">
        <f>VLOOKUP(H592,'01_MASTER_KODE_WILAYAH'!D$5:F$1353,3,FALSE)</f>
        <v>DEMAK</v>
      </c>
      <c r="M592" s="428" t="str">
        <f t="shared" si="33"/>
        <v>Pemerintah</v>
      </c>
      <c r="N592" s="312">
        <f>COUNTIF(A1_Individu_Data_Keadaan_SDMK!A$4:A$149931,B592)</f>
        <v>0</v>
      </c>
      <c r="O592" s="312">
        <f t="shared" si="34"/>
        <v>0</v>
      </c>
      <c r="P592" s="421" t="str">
        <f t="shared" si="35"/>
        <v>Berkurang</v>
      </c>
    </row>
    <row r="593" spans="1:16" hidden="1">
      <c r="A593" s="7">
        <v>591</v>
      </c>
      <c r="B593" t="s">
        <v>13515</v>
      </c>
      <c r="C593" t="s">
        <v>12614</v>
      </c>
      <c r="D593" t="s">
        <v>267</v>
      </c>
      <c r="E593" t="s">
        <v>9301</v>
      </c>
      <c r="F593" t="s">
        <v>12201</v>
      </c>
      <c r="G593">
        <v>33</v>
      </c>
      <c r="H593">
        <v>3321</v>
      </c>
      <c r="I593">
        <v>0</v>
      </c>
      <c r="J593">
        <v>43</v>
      </c>
      <c r="K593" s="367" t="str">
        <f>VLOOKUP(G593,'01_MASTER_KODE_WILAYAH'!H$1437:I$1470,2,FALSE)</f>
        <v>JAWA TENGAH</v>
      </c>
      <c r="L593" s="368" t="str">
        <f>VLOOKUP(H593,'01_MASTER_KODE_WILAYAH'!D$5:F$1353,3,FALSE)</f>
        <v>DEMAK</v>
      </c>
      <c r="M593" s="428" t="str">
        <f t="shared" si="33"/>
        <v>Pemerintah</v>
      </c>
      <c r="N593" s="312">
        <f>COUNTIF(A1_Individu_Data_Keadaan_SDMK!A$4:A$149931,B593)</f>
        <v>0</v>
      </c>
      <c r="O593" s="312">
        <f t="shared" si="34"/>
        <v>0</v>
      </c>
      <c r="P593" s="421" t="str">
        <f t="shared" si="35"/>
        <v>Berkurang</v>
      </c>
    </row>
    <row r="594" spans="1:16" hidden="1">
      <c r="A594" s="7">
        <v>592</v>
      </c>
      <c r="B594" t="s">
        <v>13516</v>
      </c>
      <c r="C594" t="s">
        <v>13517</v>
      </c>
      <c r="D594" t="s">
        <v>267</v>
      </c>
      <c r="E594" t="s">
        <v>9302</v>
      </c>
      <c r="F594" t="s">
        <v>12201</v>
      </c>
      <c r="G594">
        <v>33</v>
      </c>
      <c r="H594">
        <v>3321</v>
      </c>
      <c r="I594">
        <v>0</v>
      </c>
      <c r="J594">
        <v>34</v>
      </c>
      <c r="K594" s="367" t="str">
        <f>VLOOKUP(G594,'01_MASTER_KODE_WILAYAH'!H$1437:I$1470,2,FALSE)</f>
        <v>JAWA TENGAH</v>
      </c>
      <c r="L594" s="368" t="str">
        <f>VLOOKUP(H594,'01_MASTER_KODE_WILAYAH'!D$5:F$1353,3,FALSE)</f>
        <v>DEMAK</v>
      </c>
      <c r="M594" s="428" t="str">
        <f t="shared" si="33"/>
        <v>Pemerintah</v>
      </c>
      <c r="N594" s="312">
        <f>COUNTIF(A1_Individu_Data_Keadaan_SDMK!A$4:A$149931,B594)</f>
        <v>0</v>
      </c>
      <c r="O594" s="312">
        <f t="shared" si="34"/>
        <v>0</v>
      </c>
      <c r="P594" s="421" t="str">
        <f t="shared" si="35"/>
        <v>Berkurang</v>
      </c>
    </row>
    <row r="595" spans="1:16" hidden="1">
      <c r="A595" s="7">
        <v>593</v>
      </c>
      <c r="B595" t="s">
        <v>13518</v>
      </c>
      <c r="C595" t="s">
        <v>13519</v>
      </c>
      <c r="D595" t="s">
        <v>267</v>
      </c>
      <c r="E595" t="s">
        <v>9301</v>
      </c>
      <c r="F595" t="s">
        <v>12201</v>
      </c>
      <c r="G595">
        <v>33</v>
      </c>
      <c r="H595">
        <v>3321</v>
      </c>
      <c r="I595">
        <v>0</v>
      </c>
      <c r="J595">
        <v>19</v>
      </c>
      <c r="K595" s="367" t="str">
        <f>VLOOKUP(G595,'01_MASTER_KODE_WILAYAH'!H$1437:I$1470,2,FALSE)</f>
        <v>JAWA TENGAH</v>
      </c>
      <c r="L595" s="368" t="str">
        <f>VLOOKUP(H595,'01_MASTER_KODE_WILAYAH'!D$5:F$1353,3,FALSE)</f>
        <v>DEMAK</v>
      </c>
      <c r="M595" s="428" t="str">
        <f t="shared" si="33"/>
        <v>Pemerintah</v>
      </c>
      <c r="N595" s="312">
        <f>COUNTIF(A1_Individu_Data_Keadaan_SDMK!A$4:A$149931,B595)</f>
        <v>0</v>
      </c>
      <c r="O595" s="312">
        <f t="shared" si="34"/>
        <v>0</v>
      </c>
      <c r="P595" s="421" t="str">
        <f t="shared" si="35"/>
        <v>Berkurang</v>
      </c>
    </row>
    <row r="596" spans="1:16" hidden="1">
      <c r="A596" s="7">
        <v>594</v>
      </c>
      <c r="B596" t="s">
        <v>13520</v>
      </c>
      <c r="C596" t="s">
        <v>13521</v>
      </c>
      <c r="D596" t="s">
        <v>267</v>
      </c>
      <c r="E596" t="s">
        <v>9301</v>
      </c>
      <c r="F596" t="s">
        <v>12201</v>
      </c>
      <c r="G596">
        <v>33</v>
      </c>
      <c r="H596">
        <v>3321</v>
      </c>
      <c r="I596">
        <v>0</v>
      </c>
      <c r="J596">
        <v>31</v>
      </c>
      <c r="K596" s="367" t="str">
        <f>VLOOKUP(G596,'01_MASTER_KODE_WILAYAH'!H$1437:I$1470,2,FALSE)</f>
        <v>JAWA TENGAH</v>
      </c>
      <c r="L596" s="368" t="str">
        <f>VLOOKUP(H596,'01_MASTER_KODE_WILAYAH'!D$5:F$1353,3,FALSE)</f>
        <v>DEMAK</v>
      </c>
      <c r="M596" s="428" t="str">
        <f t="shared" si="33"/>
        <v>Pemerintah</v>
      </c>
      <c r="N596" s="312">
        <f>COUNTIF(A1_Individu_Data_Keadaan_SDMK!A$4:A$149931,B596)</f>
        <v>0</v>
      </c>
      <c r="O596" s="312">
        <f t="shared" si="34"/>
        <v>0</v>
      </c>
      <c r="P596" s="421" t="str">
        <f t="shared" si="35"/>
        <v>Berkurang</v>
      </c>
    </row>
    <row r="597" spans="1:16" hidden="1">
      <c r="A597" s="7">
        <v>595</v>
      </c>
      <c r="B597" t="s">
        <v>13522</v>
      </c>
      <c r="C597" t="s">
        <v>13523</v>
      </c>
      <c r="D597" t="s">
        <v>267</v>
      </c>
      <c r="E597" t="s">
        <v>9301</v>
      </c>
      <c r="F597" t="s">
        <v>12201</v>
      </c>
      <c r="G597">
        <v>33</v>
      </c>
      <c r="H597">
        <v>3321</v>
      </c>
      <c r="I597">
        <v>0</v>
      </c>
      <c r="J597">
        <v>24</v>
      </c>
      <c r="K597" s="367" t="str">
        <f>VLOOKUP(G597,'01_MASTER_KODE_WILAYAH'!H$1437:I$1470,2,FALSE)</f>
        <v>JAWA TENGAH</v>
      </c>
      <c r="L597" s="368" t="str">
        <f>VLOOKUP(H597,'01_MASTER_KODE_WILAYAH'!D$5:F$1353,3,FALSE)</f>
        <v>DEMAK</v>
      </c>
      <c r="M597" s="428" t="str">
        <f t="shared" si="33"/>
        <v>Pemerintah</v>
      </c>
      <c r="N597" s="312">
        <f>COUNTIF(A1_Individu_Data_Keadaan_SDMK!A$4:A$149931,B597)</f>
        <v>0</v>
      </c>
      <c r="O597" s="312">
        <f t="shared" si="34"/>
        <v>0</v>
      </c>
      <c r="P597" s="421" t="str">
        <f t="shared" si="35"/>
        <v>Berkurang</v>
      </c>
    </row>
    <row r="598" spans="1:16" hidden="1">
      <c r="A598" s="7">
        <v>596</v>
      </c>
      <c r="B598" t="s">
        <v>13524</v>
      </c>
      <c r="C598" t="s">
        <v>13525</v>
      </c>
      <c r="D598" t="s">
        <v>267</v>
      </c>
      <c r="E598" t="s">
        <v>9301</v>
      </c>
      <c r="F598" t="s">
        <v>12201</v>
      </c>
      <c r="G598">
        <v>33</v>
      </c>
      <c r="H598">
        <v>3321</v>
      </c>
      <c r="I598">
        <v>0</v>
      </c>
      <c r="J598">
        <v>29</v>
      </c>
      <c r="K598" s="367" t="str">
        <f>VLOOKUP(G598,'01_MASTER_KODE_WILAYAH'!H$1437:I$1470,2,FALSE)</f>
        <v>JAWA TENGAH</v>
      </c>
      <c r="L598" s="368" t="str">
        <f>VLOOKUP(H598,'01_MASTER_KODE_WILAYAH'!D$5:F$1353,3,FALSE)</f>
        <v>DEMAK</v>
      </c>
      <c r="M598" s="428" t="str">
        <f t="shared" si="33"/>
        <v>Pemerintah</v>
      </c>
      <c r="N598" s="312">
        <f>COUNTIF(A1_Individu_Data_Keadaan_SDMK!A$4:A$149931,B598)</f>
        <v>0</v>
      </c>
      <c r="O598" s="312">
        <f t="shared" si="34"/>
        <v>0</v>
      </c>
      <c r="P598" s="421" t="str">
        <f t="shared" si="35"/>
        <v>Berkurang</v>
      </c>
    </row>
    <row r="599" spans="1:16" hidden="1">
      <c r="A599" s="7">
        <v>597</v>
      </c>
      <c r="B599" t="s">
        <v>13526</v>
      </c>
      <c r="C599" t="s">
        <v>13527</v>
      </c>
      <c r="D599" t="s">
        <v>267</v>
      </c>
      <c r="E599" t="s">
        <v>9302</v>
      </c>
      <c r="F599" t="s">
        <v>12201</v>
      </c>
      <c r="G599">
        <v>33</v>
      </c>
      <c r="H599">
        <v>3321</v>
      </c>
      <c r="I599" t="s">
        <v>13528</v>
      </c>
      <c r="J599">
        <v>33</v>
      </c>
      <c r="K599" s="367" t="str">
        <f>VLOOKUP(G599,'01_MASTER_KODE_WILAYAH'!H$1437:I$1470,2,FALSE)</f>
        <v>JAWA TENGAH</v>
      </c>
      <c r="L599" s="368" t="str">
        <f>VLOOKUP(H599,'01_MASTER_KODE_WILAYAH'!D$5:F$1353,3,FALSE)</f>
        <v>DEMAK</v>
      </c>
      <c r="M599" s="428" t="str">
        <f t="shared" si="33"/>
        <v>Pemerintah</v>
      </c>
      <c r="N599" s="312">
        <f>COUNTIF(A1_Individu_Data_Keadaan_SDMK!A$4:A$149931,B599)</f>
        <v>55</v>
      </c>
      <c r="O599" s="312">
        <f t="shared" si="34"/>
        <v>1</v>
      </c>
      <c r="P599" s="421" t="str">
        <f t="shared" si="35"/>
        <v>Bertambah</v>
      </c>
    </row>
    <row r="600" spans="1:16" hidden="1">
      <c r="A600" s="7">
        <v>598</v>
      </c>
      <c r="B600" t="s">
        <v>13529</v>
      </c>
      <c r="C600" t="s">
        <v>13530</v>
      </c>
      <c r="D600" t="s">
        <v>267</v>
      </c>
      <c r="E600" t="s">
        <v>9301</v>
      </c>
      <c r="F600" t="s">
        <v>12201</v>
      </c>
      <c r="G600">
        <v>33</v>
      </c>
      <c r="H600">
        <v>3321</v>
      </c>
      <c r="I600">
        <v>0</v>
      </c>
      <c r="J600">
        <v>36</v>
      </c>
      <c r="K600" s="367" t="str">
        <f>VLOOKUP(G600,'01_MASTER_KODE_WILAYAH'!H$1437:I$1470,2,FALSE)</f>
        <v>JAWA TENGAH</v>
      </c>
      <c r="L600" s="368" t="str">
        <f>VLOOKUP(H600,'01_MASTER_KODE_WILAYAH'!D$5:F$1353,3,FALSE)</f>
        <v>DEMAK</v>
      </c>
      <c r="M600" s="428" t="str">
        <f t="shared" si="33"/>
        <v>Pemerintah</v>
      </c>
      <c r="N600" s="312">
        <f>COUNTIF(A1_Individu_Data_Keadaan_SDMK!A$4:A$149931,B600)</f>
        <v>0</v>
      </c>
      <c r="O600" s="312">
        <f t="shared" si="34"/>
        <v>0</v>
      </c>
      <c r="P600" s="421" t="str">
        <f t="shared" si="35"/>
        <v>Berkurang</v>
      </c>
    </row>
    <row r="601" spans="1:16" hidden="1">
      <c r="A601" s="7">
        <v>599</v>
      </c>
      <c r="B601" t="s">
        <v>13531</v>
      </c>
      <c r="C601" t="s">
        <v>13532</v>
      </c>
      <c r="D601" t="s">
        <v>267</v>
      </c>
      <c r="E601" t="s">
        <v>9302</v>
      </c>
      <c r="F601" t="s">
        <v>12201</v>
      </c>
      <c r="G601">
        <v>33</v>
      </c>
      <c r="H601">
        <v>3321</v>
      </c>
      <c r="I601">
        <v>0</v>
      </c>
      <c r="J601">
        <v>39</v>
      </c>
      <c r="K601" s="367" t="str">
        <f>VLOOKUP(G601,'01_MASTER_KODE_WILAYAH'!H$1437:I$1470,2,FALSE)</f>
        <v>JAWA TENGAH</v>
      </c>
      <c r="L601" s="368" t="str">
        <f>VLOOKUP(H601,'01_MASTER_KODE_WILAYAH'!D$5:F$1353,3,FALSE)</f>
        <v>DEMAK</v>
      </c>
      <c r="M601" s="428" t="str">
        <f t="shared" si="33"/>
        <v>Pemerintah</v>
      </c>
      <c r="N601" s="312">
        <f>COUNTIF(A1_Individu_Data_Keadaan_SDMK!A$4:A$149931,B601)</f>
        <v>0</v>
      </c>
      <c r="O601" s="312">
        <f t="shared" si="34"/>
        <v>0</v>
      </c>
      <c r="P601" s="421" t="str">
        <f t="shared" si="35"/>
        <v>Berkurang</v>
      </c>
    </row>
    <row r="602" spans="1:16" hidden="1">
      <c r="A602" s="7">
        <v>600</v>
      </c>
      <c r="B602" t="s">
        <v>13533</v>
      </c>
      <c r="C602" t="s">
        <v>13534</v>
      </c>
      <c r="D602" t="s">
        <v>267</v>
      </c>
      <c r="E602" t="s">
        <v>9302</v>
      </c>
      <c r="F602" t="s">
        <v>12201</v>
      </c>
      <c r="G602">
        <v>33</v>
      </c>
      <c r="H602">
        <v>3321</v>
      </c>
      <c r="I602">
        <v>0</v>
      </c>
      <c r="J602">
        <v>32</v>
      </c>
      <c r="K602" s="367" t="str">
        <f>VLOOKUP(G602,'01_MASTER_KODE_WILAYAH'!H$1437:I$1470,2,FALSE)</f>
        <v>JAWA TENGAH</v>
      </c>
      <c r="L602" s="368" t="str">
        <f>VLOOKUP(H602,'01_MASTER_KODE_WILAYAH'!D$5:F$1353,3,FALSE)</f>
        <v>DEMAK</v>
      </c>
      <c r="M602" s="428" t="str">
        <f t="shared" si="33"/>
        <v>Pemerintah</v>
      </c>
      <c r="N602" s="312">
        <f>COUNTIF(A1_Individu_Data_Keadaan_SDMK!A$4:A$149931,B602)</f>
        <v>0</v>
      </c>
      <c r="O602" s="312">
        <f t="shared" si="34"/>
        <v>0</v>
      </c>
      <c r="P602" s="421" t="str">
        <f t="shared" si="35"/>
        <v>Berkurang</v>
      </c>
    </row>
    <row r="603" spans="1:16" hidden="1">
      <c r="A603" s="7">
        <v>601</v>
      </c>
      <c r="B603" t="s">
        <v>13535</v>
      </c>
      <c r="C603" t="s">
        <v>13536</v>
      </c>
      <c r="D603" t="s">
        <v>267</v>
      </c>
      <c r="E603" t="s">
        <v>9302</v>
      </c>
      <c r="F603" t="s">
        <v>12201</v>
      </c>
      <c r="G603">
        <v>33</v>
      </c>
      <c r="H603">
        <v>3321</v>
      </c>
      <c r="I603">
        <v>0</v>
      </c>
      <c r="J603">
        <v>51</v>
      </c>
      <c r="K603" s="367" t="str">
        <f>VLOOKUP(G603,'01_MASTER_KODE_WILAYAH'!H$1437:I$1470,2,FALSE)</f>
        <v>JAWA TENGAH</v>
      </c>
      <c r="L603" s="368" t="str">
        <f>VLOOKUP(H603,'01_MASTER_KODE_WILAYAH'!D$5:F$1353,3,FALSE)</f>
        <v>DEMAK</v>
      </c>
      <c r="M603" s="428" t="str">
        <f t="shared" si="33"/>
        <v>Pemerintah</v>
      </c>
      <c r="N603" s="312">
        <f>COUNTIF(A1_Individu_Data_Keadaan_SDMK!A$4:A$149931,B603)</f>
        <v>0</v>
      </c>
      <c r="O603" s="312">
        <f t="shared" si="34"/>
        <v>0</v>
      </c>
      <c r="P603" s="421" t="str">
        <f t="shared" si="35"/>
        <v>Berkurang</v>
      </c>
    </row>
    <row r="604" spans="1:16" hidden="1">
      <c r="A604" s="7">
        <v>602</v>
      </c>
      <c r="B604" t="s">
        <v>13537</v>
      </c>
      <c r="C604" t="s">
        <v>13538</v>
      </c>
      <c r="D604" t="s">
        <v>267</v>
      </c>
      <c r="E604" t="s">
        <v>9302</v>
      </c>
      <c r="F604" t="s">
        <v>12201</v>
      </c>
      <c r="G604">
        <v>33</v>
      </c>
      <c r="H604">
        <v>3321</v>
      </c>
      <c r="I604">
        <v>0</v>
      </c>
      <c r="J604">
        <v>0</v>
      </c>
      <c r="K604" s="367" t="str">
        <f>VLOOKUP(G604,'01_MASTER_KODE_WILAYAH'!H$1437:I$1470,2,FALSE)</f>
        <v>JAWA TENGAH</v>
      </c>
      <c r="L604" s="368" t="str">
        <f>VLOOKUP(H604,'01_MASTER_KODE_WILAYAH'!D$5:F$1353,3,FALSE)</f>
        <v>DEMAK</v>
      </c>
      <c r="M604" s="428" t="str">
        <f t="shared" si="33"/>
        <v>Pemerintah</v>
      </c>
      <c r="N604" s="312">
        <f>COUNTIF(A1_Individu_Data_Keadaan_SDMK!A$4:A$149931,B604)</f>
        <v>0</v>
      </c>
      <c r="O604" s="312">
        <f t="shared" si="34"/>
        <v>0</v>
      </c>
      <c r="P604" s="421" t="str">
        <f t="shared" si="35"/>
        <v>Tetap</v>
      </c>
    </row>
    <row r="605" spans="1:16" hidden="1">
      <c r="A605" s="7">
        <v>603</v>
      </c>
      <c r="B605" t="s">
        <v>13539</v>
      </c>
      <c r="C605" t="s">
        <v>13540</v>
      </c>
      <c r="D605" t="s">
        <v>267</v>
      </c>
      <c r="E605" t="s">
        <v>9302</v>
      </c>
      <c r="F605" t="s">
        <v>12201</v>
      </c>
      <c r="G605">
        <v>33</v>
      </c>
      <c r="H605">
        <v>3321</v>
      </c>
      <c r="I605">
        <v>0</v>
      </c>
      <c r="J605">
        <v>33</v>
      </c>
      <c r="K605" s="367" t="str">
        <f>VLOOKUP(G605,'01_MASTER_KODE_WILAYAH'!H$1437:I$1470,2,FALSE)</f>
        <v>JAWA TENGAH</v>
      </c>
      <c r="L605" s="368" t="str">
        <f>VLOOKUP(H605,'01_MASTER_KODE_WILAYAH'!D$5:F$1353,3,FALSE)</f>
        <v>DEMAK</v>
      </c>
      <c r="M605" s="428" t="str">
        <f t="shared" si="33"/>
        <v>Pemerintah</v>
      </c>
      <c r="N605" s="312">
        <f>COUNTIF(A1_Individu_Data_Keadaan_SDMK!A$4:A$149931,B605)</f>
        <v>0</v>
      </c>
      <c r="O605" s="312">
        <f t="shared" si="34"/>
        <v>0</v>
      </c>
      <c r="P605" s="421" t="str">
        <f t="shared" si="35"/>
        <v>Berkurang</v>
      </c>
    </row>
    <row r="606" spans="1:16" hidden="1">
      <c r="A606" s="7">
        <v>604</v>
      </c>
      <c r="B606" t="s">
        <v>13541</v>
      </c>
      <c r="C606" t="s">
        <v>13542</v>
      </c>
      <c r="D606" t="s">
        <v>267</v>
      </c>
      <c r="E606" t="s">
        <v>9302</v>
      </c>
      <c r="F606" t="s">
        <v>12201</v>
      </c>
      <c r="G606">
        <v>33</v>
      </c>
      <c r="H606">
        <v>3321</v>
      </c>
      <c r="I606">
        <v>0</v>
      </c>
      <c r="J606">
        <v>23</v>
      </c>
      <c r="K606" s="367" t="str">
        <f>VLOOKUP(G606,'01_MASTER_KODE_WILAYAH'!H$1437:I$1470,2,FALSE)</f>
        <v>JAWA TENGAH</v>
      </c>
      <c r="L606" s="368" t="str">
        <f>VLOOKUP(H606,'01_MASTER_KODE_WILAYAH'!D$5:F$1353,3,FALSE)</f>
        <v>DEMAK</v>
      </c>
      <c r="M606" s="428" t="str">
        <f t="shared" si="33"/>
        <v>Pemerintah</v>
      </c>
      <c r="N606" s="312">
        <f>COUNTIF(A1_Individu_Data_Keadaan_SDMK!A$4:A$149931,B606)</f>
        <v>0</v>
      </c>
      <c r="O606" s="312">
        <f t="shared" si="34"/>
        <v>0</v>
      </c>
      <c r="P606" s="421" t="str">
        <f t="shared" si="35"/>
        <v>Berkurang</v>
      </c>
    </row>
    <row r="607" spans="1:16" hidden="1">
      <c r="A607" s="7">
        <v>605</v>
      </c>
      <c r="B607" t="s">
        <v>13543</v>
      </c>
      <c r="C607" t="s">
        <v>13544</v>
      </c>
      <c r="D607" t="s">
        <v>267</v>
      </c>
      <c r="E607" t="s">
        <v>9302</v>
      </c>
      <c r="F607" t="s">
        <v>12201</v>
      </c>
      <c r="G607">
        <v>33</v>
      </c>
      <c r="H607">
        <v>3321</v>
      </c>
      <c r="I607">
        <v>0</v>
      </c>
      <c r="J607">
        <v>37</v>
      </c>
      <c r="K607" s="367" t="str">
        <f>VLOOKUP(G607,'01_MASTER_KODE_WILAYAH'!H$1437:I$1470,2,FALSE)</f>
        <v>JAWA TENGAH</v>
      </c>
      <c r="L607" s="368" t="str">
        <f>VLOOKUP(H607,'01_MASTER_KODE_WILAYAH'!D$5:F$1353,3,FALSE)</f>
        <v>DEMAK</v>
      </c>
      <c r="M607" s="428" t="str">
        <f t="shared" si="33"/>
        <v>Pemerintah</v>
      </c>
      <c r="N607" s="312">
        <f>COUNTIF(A1_Individu_Data_Keadaan_SDMK!A$4:A$149931,B607)</f>
        <v>0</v>
      </c>
      <c r="O607" s="312">
        <f t="shared" si="34"/>
        <v>0</v>
      </c>
      <c r="P607" s="421" t="str">
        <f t="shared" si="35"/>
        <v>Berkurang</v>
      </c>
    </row>
    <row r="608" spans="1:16" hidden="1">
      <c r="A608" s="7">
        <v>606</v>
      </c>
      <c r="B608" t="s">
        <v>13545</v>
      </c>
      <c r="C608" t="s">
        <v>13546</v>
      </c>
      <c r="D608" t="s">
        <v>267</v>
      </c>
      <c r="E608" t="s">
        <v>9302</v>
      </c>
      <c r="F608" t="s">
        <v>12201</v>
      </c>
      <c r="G608">
        <v>33</v>
      </c>
      <c r="H608">
        <v>3321</v>
      </c>
      <c r="I608">
        <v>0</v>
      </c>
      <c r="J608">
        <v>15</v>
      </c>
      <c r="K608" s="367" t="str">
        <f>VLOOKUP(G608,'01_MASTER_KODE_WILAYAH'!H$1437:I$1470,2,FALSE)</f>
        <v>JAWA TENGAH</v>
      </c>
      <c r="L608" s="368" t="str">
        <f>VLOOKUP(H608,'01_MASTER_KODE_WILAYAH'!D$5:F$1353,3,FALSE)</f>
        <v>DEMAK</v>
      </c>
      <c r="M608" s="428" t="str">
        <f t="shared" si="33"/>
        <v>Pemerintah</v>
      </c>
      <c r="N608" s="312">
        <f>COUNTIF(A1_Individu_Data_Keadaan_SDMK!A$4:A$149931,B608)</f>
        <v>0</v>
      </c>
      <c r="O608" s="312">
        <f t="shared" si="34"/>
        <v>0</v>
      </c>
      <c r="P608" s="421" t="str">
        <f t="shared" si="35"/>
        <v>Berkurang</v>
      </c>
    </row>
    <row r="609" spans="1:16" hidden="1">
      <c r="A609" s="7">
        <v>607</v>
      </c>
      <c r="B609" t="s">
        <v>13547</v>
      </c>
      <c r="C609" t="s">
        <v>13548</v>
      </c>
      <c r="D609" t="s">
        <v>267</v>
      </c>
      <c r="E609" t="s">
        <v>9302</v>
      </c>
      <c r="F609" t="s">
        <v>12201</v>
      </c>
      <c r="G609">
        <v>33</v>
      </c>
      <c r="H609">
        <v>3321</v>
      </c>
      <c r="I609">
        <v>0</v>
      </c>
      <c r="J609">
        <v>16</v>
      </c>
      <c r="K609" s="367" t="str">
        <f>VLOOKUP(G609,'01_MASTER_KODE_WILAYAH'!H$1437:I$1470,2,FALSE)</f>
        <v>JAWA TENGAH</v>
      </c>
      <c r="L609" s="368" t="str">
        <f>VLOOKUP(H609,'01_MASTER_KODE_WILAYAH'!D$5:F$1353,3,FALSE)</f>
        <v>DEMAK</v>
      </c>
      <c r="M609" s="428" t="str">
        <f t="shared" si="33"/>
        <v>Pemerintah</v>
      </c>
      <c r="N609" s="312">
        <f>COUNTIF(A1_Individu_Data_Keadaan_SDMK!A$4:A$149931,B609)</f>
        <v>0</v>
      </c>
      <c r="O609" s="312">
        <f t="shared" si="34"/>
        <v>0</v>
      </c>
      <c r="P609" s="421" t="str">
        <f t="shared" si="35"/>
        <v>Berkurang</v>
      </c>
    </row>
    <row r="610" spans="1:16" hidden="1">
      <c r="A610" s="7">
        <v>608</v>
      </c>
      <c r="B610" t="s">
        <v>13549</v>
      </c>
      <c r="C610" t="s">
        <v>13550</v>
      </c>
      <c r="D610" t="s">
        <v>267</v>
      </c>
      <c r="E610" t="s">
        <v>9301</v>
      </c>
      <c r="F610" t="s">
        <v>12201</v>
      </c>
      <c r="G610">
        <v>33</v>
      </c>
      <c r="H610">
        <v>3321</v>
      </c>
      <c r="I610">
        <v>0</v>
      </c>
      <c r="J610">
        <v>26</v>
      </c>
      <c r="K610" s="367" t="str">
        <f>VLOOKUP(G610,'01_MASTER_KODE_WILAYAH'!H$1437:I$1470,2,FALSE)</f>
        <v>JAWA TENGAH</v>
      </c>
      <c r="L610" s="368" t="str">
        <f>VLOOKUP(H610,'01_MASTER_KODE_WILAYAH'!D$5:F$1353,3,FALSE)</f>
        <v>DEMAK</v>
      </c>
      <c r="M610" s="428" t="str">
        <f t="shared" si="33"/>
        <v>Pemerintah</v>
      </c>
      <c r="N610" s="312">
        <f>COUNTIF(A1_Individu_Data_Keadaan_SDMK!A$4:A$149931,B610)</f>
        <v>0</v>
      </c>
      <c r="O610" s="312">
        <f t="shared" si="34"/>
        <v>0</v>
      </c>
      <c r="P610" s="421" t="str">
        <f t="shared" si="35"/>
        <v>Berkurang</v>
      </c>
    </row>
    <row r="611" spans="1:16" hidden="1">
      <c r="A611" s="7">
        <v>609</v>
      </c>
      <c r="B611" t="s">
        <v>13551</v>
      </c>
      <c r="C611" t="s">
        <v>13552</v>
      </c>
      <c r="D611" t="s">
        <v>267</v>
      </c>
      <c r="E611" t="s">
        <v>9302</v>
      </c>
      <c r="F611" t="s">
        <v>12201</v>
      </c>
      <c r="G611">
        <v>33</v>
      </c>
      <c r="H611">
        <v>3322</v>
      </c>
      <c r="I611">
        <v>0</v>
      </c>
      <c r="J611">
        <v>41</v>
      </c>
      <c r="K611" s="367" t="str">
        <f>VLOOKUP(G611,'01_MASTER_KODE_WILAYAH'!H$1437:I$1470,2,FALSE)</f>
        <v>JAWA TENGAH</v>
      </c>
      <c r="L611" s="368" t="str">
        <f>VLOOKUP(H611,'01_MASTER_KODE_WILAYAH'!D$5:F$1353,3,FALSE)</f>
        <v>SEMARANG</v>
      </c>
      <c r="M611" s="428" t="str">
        <f t="shared" si="33"/>
        <v>Pemerintah</v>
      </c>
      <c r="N611" s="312">
        <f>COUNTIF(A1_Individu_Data_Keadaan_SDMK!A$4:A$149931,B611)</f>
        <v>0</v>
      </c>
      <c r="O611" s="312">
        <f t="shared" si="34"/>
        <v>0</v>
      </c>
      <c r="P611" s="421" t="str">
        <f t="shared" si="35"/>
        <v>Berkurang</v>
      </c>
    </row>
    <row r="612" spans="1:16" hidden="1">
      <c r="A612" s="7">
        <v>610</v>
      </c>
      <c r="B612" t="s">
        <v>13553</v>
      </c>
      <c r="C612" t="s">
        <v>13554</v>
      </c>
      <c r="D612" t="s">
        <v>267</v>
      </c>
      <c r="E612" t="s">
        <v>9301</v>
      </c>
      <c r="F612" t="s">
        <v>12201</v>
      </c>
      <c r="G612">
        <v>33</v>
      </c>
      <c r="H612">
        <v>3322</v>
      </c>
      <c r="I612">
        <v>0</v>
      </c>
      <c r="J612">
        <v>24</v>
      </c>
      <c r="K612" s="367" t="str">
        <f>VLOOKUP(G612,'01_MASTER_KODE_WILAYAH'!H$1437:I$1470,2,FALSE)</f>
        <v>JAWA TENGAH</v>
      </c>
      <c r="L612" s="368" t="str">
        <f>VLOOKUP(H612,'01_MASTER_KODE_WILAYAH'!D$5:F$1353,3,FALSE)</f>
        <v>SEMARANG</v>
      </c>
      <c r="M612" s="428" t="str">
        <f t="shared" si="33"/>
        <v>Pemerintah</v>
      </c>
      <c r="N612" s="312">
        <f>COUNTIF(A1_Individu_Data_Keadaan_SDMK!A$4:A$149931,B612)</f>
        <v>0</v>
      </c>
      <c r="O612" s="312">
        <f t="shared" si="34"/>
        <v>0</v>
      </c>
      <c r="P612" s="421" t="str">
        <f t="shared" si="35"/>
        <v>Berkurang</v>
      </c>
    </row>
    <row r="613" spans="1:16" hidden="1">
      <c r="A613" s="7">
        <v>611</v>
      </c>
      <c r="B613" t="s">
        <v>13555</v>
      </c>
      <c r="C613" t="s">
        <v>13556</v>
      </c>
      <c r="D613" t="s">
        <v>267</v>
      </c>
      <c r="E613" t="s">
        <v>9302</v>
      </c>
      <c r="F613" t="s">
        <v>12201</v>
      </c>
      <c r="G613">
        <v>33</v>
      </c>
      <c r="H613">
        <v>3322</v>
      </c>
      <c r="I613">
        <v>0</v>
      </c>
      <c r="J613">
        <v>57</v>
      </c>
      <c r="K613" s="367" t="str">
        <f>VLOOKUP(G613,'01_MASTER_KODE_WILAYAH'!H$1437:I$1470,2,FALSE)</f>
        <v>JAWA TENGAH</v>
      </c>
      <c r="L613" s="368" t="str">
        <f>VLOOKUP(H613,'01_MASTER_KODE_WILAYAH'!D$5:F$1353,3,FALSE)</f>
        <v>SEMARANG</v>
      </c>
      <c r="M613" s="428" t="str">
        <f t="shared" si="33"/>
        <v>Pemerintah</v>
      </c>
      <c r="N613" s="312">
        <f>COUNTIF(A1_Individu_Data_Keadaan_SDMK!A$4:A$149931,B613)</f>
        <v>0</v>
      </c>
      <c r="O613" s="312">
        <f t="shared" si="34"/>
        <v>0</v>
      </c>
      <c r="P613" s="421" t="str">
        <f t="shared" si="35"/>
        <v>Berkurang</v>
      </c>
    </row>
    <row r="614" spans="1:16" hidden="1">
      <c r="A614" s="7">
        <v>612</v>
      </c>
      <c r="B614" t="s">
        <v>13557</v>
      </c>
      <c r="C614" t="s">
        <v>13558</v>
      </c>
      <c r="D614" t="s">
        <v>267</v>
      </c>
      <c r="E614" t="s">
        <v>9302</v>
      </c>
      <c r="F614" t="s">
        <v>12201</v>
      </c>
      <c r="G614">
        <v>33</v>
      </c>
      <c r="H614">
        <v>3322</v>
      </c>
      <c r="I614">
        <v>0</v>
      </c>
      <c r="J614">
        <v>56</v>
      </c>
      <c r="K614" s="367" t="str">
        <f>VLOOKUP(G614,'01_MASTER_KODE_WILAYAH'!H$1437:I$1470,2,FALSE)</f>
        <v>JAWA TENGAH</v>
      </c>
      <c r="L614" s="368" t="str">
        <f>VLOOKUP(H614,'01_MASTER_KODE_WILAYAH'!D$5:F$1353,3,FALSE)</f>
        <v>SEMARANG</v>
      </c>
      <c r="M614" s="428" t="str">
        <f t="shared" si="33"/>
        <v>Pemerintah</v>
      </c>
      <c r="N614" s="312">
        <f>COUNTIF(A1_Individu_Data_Keadaan_SDMK!A$4:A$149931,B614)</f>
        <v>0</v>
      </c>
      <c r="O614" s="312">
        <f t="shared" si="34"/>
        <v>0</v>
      </c>
      <c r="P614" s="421" t="str">
        <f t="shared" si="35"/>
        <v>Berkurang</v>
      </c>
    </row>
    <row r="615" spans="1:16" hidden="1">
      <c r="A615" s="7">
        <v>613</v>
      </c>
      <c r="B615" t="s">
        <v>13559</v>
      </c>
      <c r="C615" t="s">
        <v>13420</v>
      </c>
      <c r="D615" t="s">
        <v>267</v>
      </c>
      <c r="E615" t="s">
        <v>9302</v>
      </c>
      <c r="F615" t="s">
        <v>12201</v>
      </c>
      <c r="G615">
        <v>33</v>
      </c>
      <c r="H615">
        <v>3322</v>
      </c>
      <c r="I615">
        <v>0</v>
      </c>
      <c r="J615">
        <v>55</v>
      </c>
      <c r="K615" s="367" t="str">
        <f>VLOOKUP(G615,'01_MASTER_KODE_WILAYAH'!H$1437:I$1470,2,FALSE)</f>
        <v>JAWA TENGAH</v>
      </c>
      <c r="L615" s="368" t="str">
        <f>VLOOKUP(H615,'01_MASTER_KODE_WILAYAH'!D$5:F$1353,3,FALSE)</f>
        <v>SEMARANG</v>
      </c>
      <c r="M615" s="428" t="str">
        <f t="shared" si="33"/>
        <v>Pemerintah</v>
      </c>
      <c r="N615" s="312">
        <f>COUNTIF(A1_Individu_Data_Keadaan_SDMK!A$4:A$149931,B615)</f>
        <v>0</v>
      </c>
      <c r="O615" s="312">
        <f t="shared" si="34"/>
        <v>0</v>
      </c>
      <c r="P615" s="421" t="str">
        <f t="shared" si="35"/>
        <v>Berkurang</v>
      </c>
    </row>
    <row r="616" spans="1:16" hidden="1">
      <c r="A616" s="7">
        <v>614</v>
      </c>
      <c r="B616" t="s">
        <v>13560</v>
      </c>
      <c r="C616" t="s">
        <v>13561</v>
      </c>
      <c r="D616" t="s">
        <v>267</v>
      </c>
      <c r="E616" t="s">
        <v>9302</v>
      </c>
      <c r="F616" t="s">
        <v>12201</v>
      </c>
      <c r="G616">
        <v>33</v>
      </c>
      <c r="H616">
        <v>3322</v>
      </c>
      <c r="I616">
        <v>0</v>
      </c>
      <c r="J616">
        <v>53</v>
      </c>
      <c r="K616" s="367" t="str">
        <f>VLOOKUP(G616,'01_MASTER_KODE_WILAYAH'!H$1437:I$1470,2,FALSE)</f>
        <v>JAWA TENGAH</v>
      </c>
      <c r="L616" s="368" t="str">
        <f>VLOOKUP(H616,'01_MASTER_KODE_WILAYAH'!D$5:F$1353,3,FALSE)</f>
        <v>SEMARANG</v>
      </c>
      <c r="M616" s="428" t="str">
        <f t="shared" si="33"/>
        <v>Pemerintah</v>
      </c>
      <c r="N616" s="312">
        <f>COUNTIF(A1_Individu_Data_Keadaan_SDMK!A$4:A$149931,B616)</f>
        <v>0</v>
      </c>
      <c r="O616" s="312">
        <f t="shared" si="34"/>
        <v>0</v>
      </c>
      <c r="P616" s="421" t="str">
        <f t="shared" si="35"/>
        <v>Berkurang</v>
      </c>
    </row>
    <row r="617" spans="1:16" hidden="1">
      <c r="A617" s="7">
        <v>615</v>
      </c>
      <c r="B617" t="s">
        <v>13562</v>
      </c>
      <c r="C617" t="s">
        <v>13563</v>
      </c>
      <c r="D617" t="s">
        <v>267</v>
      </c>
      <c r="E617" t="s">
        <v>9301</v>
      </c>
      <c r="F617" t="s">
        <v>12201</v>
      </c>
      <c r="G617">
        <v>33</v>
      </c>
      <c r="H617">
        <v>3322</v>
      </c>
      <c r="I617">
        <v>0</v>
      </c>
      <c r="J617">
        <v>25</v>
      </c>
      <c r="K617" s="367" t="str">
        <f>VLOOKUP(G617,'01_MASTER_KODE_WILAYAH'!H$1437:I$1470,2,FALSE)</f>
        <v>JAWA TENGAH</v>
      </c>
      <c r="L617" s="368" t="str">
        <f>VLOOKUP(H617,'01_MASTER_KODE_WILAYAH'!D$5:F$1353,3,FALSE)</f>
        <v>SEMARANG</v>
      </c>
      <c r="M617" s="428" t="str">
        <f t="shared" si="33"/>
        <v>Pemerintah</v>
      </c>
      <c r="N617" s="312">
        <f>COUNTIF(A1_Individu_Data_Keadaan_SDMK!A$4:A$149931,B617)</f>
        <v>0</v>
      </c>
      <c r="O617" s="312">
        <f t="shared" si="34"/>
        <v>0</v>
      </c>
      <c r="P617" s="421" t="str">
        <f t="shared" si="35"/>
        <v>Berkurang</v>
      </c>
    </row>
    <row r="618" spans="1:16" hidden="1">
      <c r="A618" s="7">
        <v>616</v>
      </c>
      <c r="B618" t="s">
        <v>13564</v>
      </c>
      <c r="C618" t="s">
        <v>13565</v>
      </c>
      <c r="D618" t="s">
        <v>267</v>
      </c>
      <c r="E618" t="s">
        <v>9302</v>
      </c>
      <c r="F618" t="s">
        <v>12201</v>
      </c>
      <c r="G618">
        <v>33</v>
      </c>
      <c r="H618">
        <v>3322</v>
      </c>
      <c r="I618">
        <v>0</v>
      </c>
      <c r="J618">
        <v>44</v>
      </c>
      <c r="K618" s="367" t="str">
        <f>VLOOKUP(G618,'01_MASTER_KODE_WILAYAH'!H$1437:I$1470,2,FALSE)</f>
        <v>JAWA TENGAH</v>
      </c>
      <c r="L618" s="368" t="str">
        <f>VLOOKUP(H618,'01_MASTER_KODE_WILAYAH'!D$5:F$1353,3,FALSE)</f>
        <v>SEMARANG</v>
      </c>
      <c r="M618" s="428" t="str">
        <f t="shared" si="33"/>
        <v>Pemerintah</v>
      </c>
      <c r="N618" s="312">
        <f>COUNTIF(A1_Individu_Data_Keadaan_SDMK!A$4:A$149931,B618)</f>
        <v>0</v>
      </c>
      <c r="O618" s="312">
        <f t="shared" si="34"/>
        <v>0</v>
      </c>
      <c r="P618" s="421" t="str">
        <f t="shared" si="35"/>
        <v>Berkurang</v>
      </c>
    </row>
    <row r="619" spans="1:16" hidden="1">
      <c r="A619" s="7">
        <v>617</v>
      </c>
      <c r="B619" t="s">
        <v>13566</v>
      </c>
      <c r="C619" t="s">
        <v>13567</v>
      </c>
      <c r="D619" t="s">
        <v>267</v>
      </c>
      <c r="E619" t="s">
        <v>9301</v>
      </c>
      <c r="F619" t="s">
        <v>12201</v>
      </c>
      <c r="G619">
        <v>33</v>
      </c>
      <c r="H619">
        <v>3322</v>
      </c>
      <c r="I619">
        <v>0</v>
      </c>
      <c r="J619">
        <v>25</v>
      </c>
      <c r="K619" s="367" t="str">
        <f>VLOOKUP(G619,'01_MASTER_KODE_WILAYAH'!H$1437:I$1470,2,FALSE)</f>
        <v>JAWA TENGAH</v>
      </c>
      <c r="L619" s="368" t="str">
        <f>VLOOKUP(H619,'01_MASTER_KODE_WILAYAH'!D$5:F$1353,3,FALSE)</f>
        <v>SEMARANG</v>
      </c>
      <c r="M619" s="428" t="str">
        <f t="shared" si="33"/>
        <v>Pemerintah</v>
      </c>
      <c r="N619" s="312">
        <f>COUNTIF(A1_Individu_Data_Keadaan_SDMK!A$4:A$149931,B619)</f>
        <v>0</v>
      </c>
      <c r="O619" s="312">
        <f t="shared" si="34"/>
        <v>0</v>
      </c>
      <c r="P619" s="421" t="str">
        <f t="shared" si="35"/>
        <v>Berkurang</v>
      </c>
    </row>
    <row r="620" spans="1:16" hidden="1">
      <c r="A620" s="7">
        <v>618</v>
      </c>
      <c r="B620" t="s">
        <v>13568</v>
      </c>
      <c r="C620" t="s">
        <v>13569</v>
      </c>
      <c r="D620" t="s">
        <v>267</v>
      </c>
      <c r="E620" t="s">
        <v>9301</v>
      </c>
      <c r="F620" t="s">
        <v>12201</v>
      </c>
      <c r="G620">
        <v>33</v>
      </c>
      <c r="H620">
        <v>3322</v>
      </c>
      <c r="I620">
        <v>0</v>
      </c>
      <c r="J620">
        <v>34</v>
      </c>
      <c r="K620" s="367" t="str">
        <f>VLOOKUP(G620,'01_MASTER_KODE_WILAYAH'!H$1437:I$1470,2,FALSE)</f>
        <v>JAWA TENGAH</v>
      </c>
      <c r="L620" s="368" t="str">
        <f>VLOOKUP(H620,'01_MASTER_KODE_WILAYAH'!D$5:F$1353,3,FALSE)</f>
        <v>SEMARANG</v>
      </c>
      <c r="M620" s="428" t="str">
        <f t="shared" si="33"/>
        <v>Pemerintah</v>
      </c>
      <c r="N620" s="312">
        <f>COUNTIF(A1_Individu_Data_Keadaan_SDMK!A$4:A$149931,B620)</f>
        <v>0</v>
      </c>
      <c r="O620" s="312">
        <f t="shared" si="34"/>
        <v>0</v>
      </c>
      <c r="P620" s="421" t="str">
        <f t="shared" si="35"/>
        <v>Berkurang</v>
      </c>
    </row>
    <row r="621" spans="1:16" hidden="1">
      <c r="A621" s="7">
        <v>619</v>
      </c>
      <c r="B621" t="s">
        <v>13570</v>
      </c>
      <c r="C621" t="s">
        <v>13571</v>
      </c>
      <c r="D621" t="s">
        <v>267</v>
      </c>
      <c r="E621" t="s">
        <v>9301</v>
      </c>
      <c r="F621" t="s">
        <v>12201</v>
      </c>
      <c r="G621">
        <v>33</v>
      </c>
      <c r="H621">
        <v>3322</v>
      </c>
      <c r="I621">
        <v>0</v>
      </c>
      <c r="J621">
        <v>35</v>
      </c>
      <c r="K621" s="367" t="str">
        <f>VLOOKUP(G621,'01_MASTER_KODE_WILAYAH'!H$1437:I$1470,2,FALSE)</f>
        <v>JAWA TENGAH</v>
      </c>
      <c r="L621" s="368" t="str">
        <f>VLOOKUP(H621,'01_MASTER_KODE_WILAYAH'!D$5:F$1353,3,FALSE)</f>
        <v>SEMARANG</v>
      </c>
      <c r="M621" s="428" t="str">
        <f t="shared" si="33"/>
        <v>Pemerintah</v>
      </c>
      <c r="N621" s="312">
        <f>COUNTIF(A1_Individu_Data_Keadaan_SDMK!A$4:A$149931,B621)</f>
        <v>0</v>
      </c>
      <c r="O621" s="312">
        <f t="shared" si="34"/>
        <v>0</v>
      </c>
      <c r="P621" s="421" t="str">
        <f t="shared" si="35"/>
        <v>Berkurang</v>
      </c>
    </row>
    <row r="622" spans="1:16" hidden="1">
      <c r="A622" s="7">
        <v>620</v>
      </c>
      <c r="B622" t="s">
        <v>13572</v>
      </c>
      <c r="C622" t="s">
        <v>13573</v>
      </c>
      <c r="D622" t="s">
        <v>267</v>
      </c>
      <c r="E622" t="s">
        <v>9301</v>
      </c>
      <c r="F622" t="s">
        <v>12201</v>
      </c>
      <c r="G622">
        <v>33</v>
      </c>
      <c r="H622">
        <v>3322</v>
      </c>
      <c r="I622">
        <v>0</v>
      </c>
      <c r="J622">
        <v>36</v>
      </c>
      <c r="K622" s="367" t="str">
        <f>VLOOKUP(G622,'01_MASTER_KODE_WILAYAH'!H$1437:I$1470,2,FALSE)</f>
        <v>JAWA TENGAH</v>
      </c>
      <c r="L622" s="368" t="str">
        <f>VLOOKUP(H622,'01_MASTER_KODE_WILAYAH'!D$5:F$1353,3,FALSE)</f>
        <v>SEMARANG</v>
      </c>
      <c r="M622" s="428" t="str">
        <f t="shared" si="33"/>
        <v>Pemerintah</v>
      </c>
      <c r="N622" s="312">
        <f>COUNTIF(A1_Individu_Data_Keadaan_SDMK!A$4:A$149931,B622)</f>
        <v>0</v>
      </c>
      <c r="O622" s="312">
        <f t="shared" si="34"/>
        <v>0</v>
      </c>
      <c r="P622" s="421" t="str">
        <f t="shared" si="35"/>
        <v>Berkurang</v>
      </c>
    </row>
    <row r="623" spans="1:16" hidden="1">
      <c r="A623" s="7">
        <v>621</v>
      </c>
      <c r="B623" t="s">
        <v>13574</v>
      </c>
      <c r="C623" t="s">
        <v>13575</v>
      </c>
      <c r="D623" t="s">
        <v>267</v>
      </c>
      <c r="E623" t="s">
        <v>9301</v>
      </c>
      <c r="F623" t="s">
        <v>12201</v>
      </c>
      <c r="G623">
        <v>33</v>
      </c>
      <c r="H623">
        <v>3322</v>
      </c>
      <c r="I623">
        <v>0</v>
      </c>
      <c r="J623">
        <v>34</v>
      </c>
      <c r="K623" s="367" t="str">
        <f>VLOOKUP(G623,'01_MASTER_KODE_WILAYAH'!H$1437:I$1470,2,FALSE)</f>
        <v>JAWA TENGAH</v>
      </c>
      <c r="L623" s="368" t="str">
        <f>VLOOKUP(H623,'01_MASTER_KODE_WILAYAH'!D$5:F$1353,3,FALSE)</f>
        <v>SEMARANG</v>
      </c>
      <c r="M623" s="428" t="str">
        <f t="shared" si="33"/>
        <v>Pemerintah</v>
      </c>
      <c r="N623" s="312">
        <f>COUNTIF(A1_Individu_Data_Keadaan_SDMK!A$4:A$149931,B623)</f>
        <v>0</v>
      </c>
      <c r="O623" s="312">
        <f t="shared" si="34"/>
        <v>0</v>
      </c>
      <c r="P623" s="421" t="str">
        <f t="shared" si="35"/>
        <v>Berkurang</v>
      </c>
    </row>
    <row r="624" spans="1:16" hidden="1">
      <c r="A624" s="7">
        <v>622</v>
      </c>
      <c r="B624" t="s">
        <v>13576</v>
      </c>
      <c r="C624" t="s">
        <v>13577</v>
      </c>
      <c r="D624" t="s">
        <v>267</v>
      </c>
      <c r="E624" t="s">
        <v>9302</v>
      </c>
      <c r="F624" t="s">
        <v>12201</v>
      </c>
      <c r="G624">
        <v>33</v>
      </c>
      <c r="H624">
        <v>3322</v>
      </c>
      <c r="I624">
        <v>0</v>
      </c>
      <c r="J624">
        <v>57</v>
      </c>
      <c r="K624" s="367" t="str">
        <f>VLOOKUP(G624,'01_MASTER_KODE_WILAYAH'!H$1437:I$1470,2,FALSE)</f>
        <v>JAWA TENGAH</v>
      </c>
      <c r="L624" s="368" t="str">
        <f>VLOOKUP(H624,'01_MASTER_KODE_WILAYAH'!D$5:F$1353,3,FALSE)</f>
        <v>SEMARANG</v>
      </c>
      <c r="M624" s="428" t="str">
        <f t="shared" si="33"/>
        <v>Pemerintah</v>
      </c>
      <c r="N624" s="312">
        <f>COUNTIF(A1_Individu_Data_Keadaan_SDMK!A$4:A$149931,B624)</f>
        <v>0</v>
      </c>
      <c r="O624" s="312">
        <f t="shared" si="34"/>
        <v>0</v>
      </c>
      <c r="P624" s="421" t="str">
        <f t="shared" si="35"/>
        <v>Berkurang</v>
      </c>
    </row>
    <row r="625" spans="1:16" hidden="1">
      <c r="A625" s="7">
        <v>623</v>
      </c>
      <c r="B625" t="s">
        <v>13578</v>
      </c>
      <c r="C625" t="s">
        <v>13579</v>
      </c>
      <c r="D625" t="s">
        <v>267</v>
      </c>
      <c r="E625" t="s">
        <v>9301</v>
      </c>
      <c r="F625" t="s">
        <v>12201</v>
      </c>
      <c r="G625">
        <v>33</v>
      </c>
      <c r="H625">
        <v>3322</v>
      </c>
      <c r="I625">
        <v>0</v>
      </c>
      <c r="J625">
        <v>40</v>
      </c>
      <c r="K625" s="367" t="str">
        <f>VLOOKUP(G625,'01_MASTER_KODE_WILAYAH'!H$1437:I$1470,2,FALSE)</f>
        <v>JAWA TENGAH</v>
      </c>
      <c r="L625" s="368" t="str">
        <f>VLOOKUP(H625,'01_MASTER_KODE_WILAYAH'!D$5:F$1353,3,FALSE)</f>
        <v>SEMARANG</v>
      </c>
      <c r="M625" s="428" t="str">
        <f t="shared" si="33"/>
        <v>Pemerintah</v>
      </c>
      <c r="N625" s="312">
        <f>COUNTIF(A1_Individu_Data_Keadaan_SDMK!A$4:A$149931,B625)</f>
        <v>0</v>
      </c>
      <c r="O625" s="312">
        <f t="shared" si="34"/>
        <v>0</v>
      </c>
      <c r="P625" s="421" t="str">
        <f t="shared" si="35"/>
        <v>Berkurang</v>
      </c>
    </row>
    <row r="626" spans="1:16" hidden="1">
      <c r="A626" s="7">
        <v>624</v>
      </c>
      <c r="B626" t="s">
        <v>13580</v>
      </c>
      <c r="C626" t="s">
        <v>13581</v>
      </c>
      <c r="D626" t="s">
        <v>267</v>
      </c>
      <c r="E626" t="s">
        <v>9301</v>
      </c>
      <c r="F626" t="s">
        <v>12201</v>
      </c>
      <c r="G626">
        <v>33</v>
      </c>
      <c r="H626">
        <v>3322</v>
      </c>
      <c r="I626">
        <v>0</v>
      </c>
      <c r="J626">
        <v>32</v>
      </c>
      <c r="K626" s="367" t="str">
        <f>VLOOKUP(G626,'01_MASTER_KODE_WILAYAH'!H$1437:I$1470,2,FALSE)</f>
        <v>JAWA TENGAH</v>
      </c>
      <c r="L626" s="368" t="str">
        <f>VLOOKUP(H626,'01_MASTER_KODE_WILAYAH'!D$5:F$1353,3,FALSE)</f>
        <v>SEMARANG</v>
      </c>
      <c r="M626" s="428" t="str">
        <f t="shared" si="33"/>
        <v>Pemerintah</v>
      </c>
      <c r="N626" s="312">
        <f>COUNTIF(A1_Individu_Data_Keadaan_SDMK!A$4:A$149931,B626)</f>
        <v>0</v>
      </c>
      <c r="O626" s="312">
        <f t="shared" si="34"/>
        <v>0</v>
      </c>
      <c r="P626" s="421" t="str">
        <f t="shared" si="35"/>
        <v>Berkurang</v>
      </c>
    </row>
    <row r="627" spans="1:16" hidden="1">
      <c r="A627" s="7">
        <v>625</v>
      </c>
      <c r="B627" t="s">
        <v>13582</v>
      </c>
      <c r="C627" t="s">
        <v>13583</v>
      </c>
      <c r="D627" t="s">
        <v>267</v>
      </c>
      <c r="E627" t="s">
        <v>9301</v>
      </c>
      <c r="F627" t="s">
        <v>12201</v>
      </c>
      <c r="G627">
        <v>33</v>
      </c>
      <c r="H627">
        <v>3322</v>
      </c>
      <c r="I627" t="s">
        <v>13584</v>
      </c>
      <c r="J627">
        <v>29</v>
      </c>
      <c r="K627" s="367" t="str">
        <f>VLOOKUP(G627,'01_MASTER_KODE_WILAYAH'!H$1437:I$1470,2,FALSE)</f>
        <v>JAWA TENGAH</v>
      </c>
      <c r="L627" s="368" t="str">
        <f>VLOOKUP(H627,'01_MASTER_KODE_WILAYAH'!D$5:F$1353,3,FALSE)</f>
        <v>SEMARANG</v>
      </c>
      <c r="M627" s="428" t="str">
        <f t="shared" si="33"/>
        <v>Pemerintah</v>
      </c>
      <c r="N627" s="312">
        <f>COUNTIF(A1_Individu_Data_Keadaan_SDMK!A$4:A$149931,B627)</f>
        <v>0</v>
      </c>
      <c r="O627" s="312">
        <f t="shared" si="34"/>
        <v>0</v>
      </c>
      <c r="P627" s="421" t="str">
        <f t="shared" si="35"/>
        <v>Berkurang</v>
      </c>
    </row>
    <row r="628" spans="1:16" hidden="1">
      <c r="A628" s="7">
        <v>626</v>
      </c>
      <c r="B628" t="s">
        <v>13585</v>
      </c>
      <c r="C628" t="s">
        <v>13586</v>
      </c>
      <c r="D628" t="s">
        <v>267</v>
      </c>
      <c r="E628" t="s">
        <v>9301</v>
      </c>
      <c r="F628" t="s">
        <v>12201</v>
      </c>
      <c r="G628">
        <v>33</v>
      </c>
      <c r="H628">
        <v>3322</v>
      </c>
      <c r="I628">
        <v>0</v>
      </c>
      <c r="J628">
        <v>37</v>
      </c>
      <c r="K628" s="367" t="str">
        <f>VLOOKUP(G628,'01_MASTER_KODE_WILAYAH'!H$1437:I$1470,2,FALSE)</f>
        <v>JAWA TENGAH</v>
      </c>
      <c r="L628" s="368" t="str">
        <f>VLOOKUP(H628,'01_MASTER_KODE_WILAYAH'!D$5:F$1353,3,FALSE)</f>
        <v>SEMARANG</v>
      </c>
      <c r="M628" s="428" t="str">
        <f t="shared" si="33"/>
        <v>Pemerintah</v>
      </c>
      <c r="N628" s="312">
        <f>COUNTIF(A1_Individu_Data_Keadaan_SDMK!A$4:A$149931,B628)</f>
        <v>0</v>
      </c>
      <c r="O628" s="312">
        <f t="shared" si="34"/>
        <v>0</v>
      </c>
      <c r="P628" s="421" t="str">
        <f t="shared" si="35"/>
        <v>Berkurang</v>
      </c>
    </row>
    <row r="629" spans="1:16" hidden="1">
      <c r="A629" s="7">
        <v>627</v>
      </c>
      <c r="B629" t="s">
        <v>13587</v>
      </c>
      <c r="C629" t="s">
        <v>13588</v>
      </c>
      <c r="D629" t="s">
        <v>267</v>
      </c>
      <c r="E629" t="s">
        <v>9302</v>
      </c>
      <c r="F629" t="s">
        <v>12201</v>
      </c>
      <c r="G629">
        <v>33</v>
      </c>
      <c r="H629">
        <v>3322</v>
      </c>
      <c r="I629">
        <v>0</v>
      </c>
      <c r="J629">
        <v>51</v>
      </c>
      <c r="K629" s="367" t="str">
        <f>VLOOKUP(G629,'01_MASTER_KODE_WILAYAH'!H$1437:I$1470,2,FALSE)</f>
        <v>JAWA TENGAH</v>
      </c>
      <c r="L629" s="368" t="str">
        <f>VLOOKUP(H629,'01_MASTER_KODE_WILAYAH'!D$5:F$1353,3,FALSE)</f>
        <v>SEMARANG</v>
      </c>
      <c r="M629" s="428" t="str">
        <f t="shared" si="33"/>
        <v>Pemerintah</v>
      </c>
      <c r="N629" s="312">
        <f>COUNTIF(A1_Individu_Data_Keadaan_SDMK!A$4:A$149931,B629)</f>
        <v>0</v>
      </c>
      <c r="O629" s="312">
        <f t="shared" si="34"/>
        <v>0</v>
      </c>
      <c r="P629" s="421" t="str">
        <f t="shared" si="35"/>
        <v>Berkurang</v>
      </c>
    </row>
    <row r="630" spans="1:16" hidden="1">
      <c r="A630" s="7">
        <v>628</v>
      </c>
      <c r="B630" t="s">
        <v>13589</v>
      </c>
      <c r="C630" t="s">
        <v>13590</v>
      </c>
      <c r="D630" t="s">
        <v>267</v>
      </c>
      <c r="E630" t="s">
        <v>9302</v>
      </c>
      <c r="F630" t="s">
        <v>12201</v>
      </c>
      <c r="G630">
        <v>33</v>
      </c>
      <c r="H630">
        <v>3322</v>
      </c>
      <c r="I630">
        <v>0</v>
      </c>
      <c r="J630">
        <v>40</v>
      </c>
      <c r="K630" s="367" t="str">
        <f>VLOOKUP(G630,'01_MASTER_KODE_WILAYAH'!H$1437:I$1470,2,FALSE)</f>
        <v>JAWA TENGAH</v>
      </c>
      <c r="L630" s="368" t="str">
        <f>VLOOKUP(H630,'01_MASTER_KODE_WILAYAH'!D$5:F$1353,3,FALSE)</f>
        <v>SEMARANG</v>
      </c>
      <c r="M630" s="428" t="str">
        <f t="shared" si="33"/>
        <v>Pemerintah</v>
      </c>
      <c r="N630" s="312">
        <f>COUNTIF(A1_Individu_Data_Keadaan_SDMK!A$4:A$149931,B630)</f>
        <v>0</v>
      </c>
      <c r="O630" s="312">
        <f t="shared" si="34"/>
        <v>0</v>
      </c>
      <c r="P630" s="421" t="str">
        <f t="shared" si="35"/>
        <v>Berkurang</v>
      </c>
    </row>
    <row r="631" spans="1:16" hidden="1">
      <c r="A631" s="7">
        <v>629</v>
      </c>
      <c r="B631" t="s">
        <v>13591</v>
      </c>
      <c r="C631" t="s">
        <v>13592</v>
      </c>
      <c r="D631" t="s">
        <v>267</v>
      </c>
      <c r="E631" t="s">
        <v>9302</v>
      </c>
      <c r="F631" t="s">
        <v>12201</v>
      </c>
      <c r="G631">
        <v>33</v>
      </c>
      <c r="H631">
        <v>3322</v>
      </c>
      <c r="I631">
        <v>0</v>
      </c>
      <c r="J631">
        <v>37</v>
      </c>
      <c r="K631" s="367" t="str">
        <f>VLOOKUP(G631,'01_MASTER_KODE_WILAYAH'!H$1437:I$1470,2,FALSE)</f>
        <v>JAWA TENGAH</v>
      </c>
      <c r="L631" s="368" t="str">
        <f>VLOOKUP(H631,'01_MASTER_KODE_WILAYAH'!D$5:F$1353,3,FALSE)</f>
        <v>SEMARANG</v>
      </c>
      <c r="M631" s="428" t="str">
        <f t="shared" si="33"/>
        <v>Pemerintah</v>
      </c>
      <c r="N631" s="312">
        <f>COUNTIF(A1_Individu_Data_Keadaan_SDMK!A$4:A$149931,B631)</f>
        <v>0</v>
      </c>
      <c r="O631" s="312">
        <f t="shared" si="34"/>
        <v>0</v>
      </c>
      <c r="P631" s="421" t="str">
        <f t="shared" si="35"/>
        <v>Berkurang</v>
      </c>
    </row>
    <row r="632" spans="1:16" hidden="1">
      <c r="A632" s="7">
        <v>630</v>
      </c>
      <c r="B632" t="s">
        <v>13593</v>
      </c>
      <c r="C632" t="s">
        <v>13594</v>
      </c>
      <c r="D632" t="s">
        <v>267</v>
      </c>
      <c r="E632" t="s">
        <v>9302</v>
      </c>
      <c r="F632" t="s">
        <v>12201</v>
      </c>
      <c r="G632">
        <v>33</v>
      </c>
      <c r="H632">
        <v>3322</v>
      </c>
      <c r="I632">
        <v>0</v>
      </c>
      <c r="J632">
        <v>55</v>
      </c>
      <c r="K632" s="367" t="str">
        <f>VLOOKUP(G632,'01_MASTER_KODE_WILAYAH'!H$1437:I$1470,2,FALSE)</f>
        <v>JAWA TENGAH</v>
      </c>
      <c r="L632" s="368" t="str">
        <f>VLOOKUP(H632,'01_MASTER_KODE_WILAYAH'!D$5:F$1353,3,FALSE)</f>
        <v>SEMARANG</v>
      </c>
      <c r="M632" s="428" t="str">
        <f t="shared" si="33"/>
        <v>Pemerintah</v>
      </c>
      <c r="N632" s="312">
        <f>COUNTIF(A1_Individu_Data_Keadaan_SDMK!A$4:A$149931,B632)</f>
        <v>0</v>
      </c>
      <c r="O632" s="312">
        <f t="shared" si="34"/>
        <v>0</v>
      </c>
      <c r="P632" s="421" t="str">
        <f t="shared" si="35"/>
        <v>Berkurang</v>
      </c>
    </row>
    <row r="633" spans="1:16" hidden="1">
      <c r="A633" s="7">
        <v>631</v>
      </c>
      <c r="B633" t="s">
        <v>13595</v>
      </c>
      <c r="C633" t="s">
        <v>13596</v>
      </c>
      <c r="D633" t="s">
        <v>267</v>
      </c>
      <c r="E633" t="s">
        <v>9302</v>
      </c>
      <c r="F633" t="s">
        <v>12201</v>
      </c>
      <c r="G633">
        <v>33</v>
      </c>
      <c r="H633">
        <v>3322</v>
      </c>
      <c r="I633" t="s">
        <v>13597</v>
      </c>
      <c r="J633">
        <v>34</v>
      </c>
      <c r="K633" s="367" t="str">
        <f>VLOOKUP(G633,'01_MASTER_KODE_WILAYAH'!H$1437:I$1470,2,FALSE)</f>
        <v>JAWA TENGAH</v>
      </c>
      <c r="L633" s="368" t="str">
        <f>VLOOKUP(H633,'01_MASTER_KODE_WILAYAH'!D$5:F$1353,3,FALSE)</f>
        <v>SEMARANG</v>
      </c>
      <c r="M633" s="428" t="str">
        <f t="shared" si="33"/>
        <v>Pemerintah</v>
      </c>
      <c r="N633" s="312">
        <f>COUNTIF(A1_Individu_Data_Keadaan_SDMK!A$4:A$149931,B633)</f>
        <v>0</v>
      </c>
      <c r="O633" s="312">
        <f t="shared" si="34"/>
        <v>0</v>
      </c>
      <c r="P633" s="421" t="str">
        <f t="shared" si="35"/>
        <v>Berkurang</v>
      </c>
    </row>
    <row r="634" spans="1:16" hidden="1">
      <c r="A634" s="7">
        <v>632</v>
      </c>
      <c r="B634" t="s">
        <v>13598</v>
      </c>
      <c r="C634" t="s">
        <v>13599</v>
      </c>
      <c r="D634" t="s">
        <v>267</v>
      </c>
      <c r="E634" t="s">
        <v>9301</v>
      </c>
      <c r="F634" t="s">
        <v>12201</v>
      </c>
      <c r="G634">
        <v>33</v>
      </c>
      <c r="H634">
        <v>3322</v>
      </c>
      <c r="I634" t="s">
        <v>13600</v>
      </c>
      <c r="J634">
        <v>44</v>
      </c>
      <c r="K634" s="367" t="str">
        <f>VLOOKUP(G634,'01_MASTER_KODE_WILAYAH'!H$1437:I$1470,2,FALSE)</f>
        <v>JAWA TENGAH</v>
      </c>
      <c r="L634" s="368" t="str">
        <f>VLOOKUP(H634,'01_MASTER_KODE_WILAYAH'!D$5:F$1353,3,FALSE)</f>
        <v>SEMARANG</v>
      </c>
      <c r="M634" s="428" t="str">
        <f t="shared" si="33"/>
        <v>Pemerintah</v>
      </c>
      <c r="N634" s="312">
        <f>COUNTIF(A1_Individu_Data_Keadaan_SDMK!A$4:A$149931,B634)</f>
        <v>0</v>
      </c>
      <c r="O634" s="312">
        <f t="shared" si="34"/>
        <v>0</v>
      </c>
      <c r="P634" s="421" t="str">
        <f t="shared" si="35"/>
        <v>Berkurang</v>
      </c>
    </row>
    <row r="635" spans="1:16" hidden="1">
      <c r="A635" s="7">
        <v>633</v>
      </c>
      <c r="B635" t="s">
        <v>13601</v>
      </c>
      <c r="C635" t="s">
        <v>13602</v>
      </c>
      <c r="D635" t="s">
        <v>267</v>
      </c>
      <c r="E635" t="s">
        <v>9301</v>
      </c>
      <c r="F635" t="s">
        <v>12201</v>
      </c>
      <c r="G635">
        <v>33</v>
      </c>
      <c r="H635">
        <v>3322</v>
      </c>
      <c r="I635">
        <v>0</v>
      </c>
      <c r="J635">
        <v>24</v>
      </c>
      <c r="K635" s="367" t="str">
        <f>VLOOKUP(G635,'01_MASTER_KODE_WILAYAH'!H$1437:I$1470,2,FALSE)</f>
        <v>JAWA TENGAH</v>
      </c>
      <c r="L635" s="368" t="str">
        <f>VLOOKUP(H635,'01_MASTER_KODE_WILAYAH'!D$5:F$1353,3,FALSE)</f>
        <v>SEMARANG</v>
      </c>
      <c r="M635" s="428" t="str">
        <f t="shared" si="33"/>
        <v>Pemerintah</v>
      </c>
      <c r="N635" s="312">
        <f>COUNTIF(A1_Individu_Data_Keadaan_SDMK!A$4:A$149931,B635)</f>
        <v>0</v>
      </c>
      <c r="O635" s="312">
        <f t="shared" si="34"/>
        <v>0</v>
      </c>
      <c r="P635" s="421" t="str">
        <f t="shared" si="35"/>
        <v>Berkurang</v>
      </c>
    </row>
    <row r="636" spans="1:16" hidden="1">
      <c r="A636" s="7">
        <v>634</v>
      </c>
      <c r="B636" t="s">
        <v>13603</v>
      </c>
      <c r="C636" t="s">
        <v>13604</v>
      </c>
      <c r="D636" t="s">
        <v>267</v>
      </c>
      <c r="E636" t="s">
        <v>9301</v>
      </c>
      <c r="F636" t="s">
        <v>12201</v>
      </c>
      <c r="G636">
        <v>33</v>
      </c>
      <c r="H636">
        <v>3322</v>
      </c>
      <c r="I636" t="s">
        <v>13605</v>
      </c>
      <c r="J636">
        <v>28</v>
      </c>
      <c r="K636" s="367" t="str">
        <f>VLOOKUP(G636,'01_MASTER_KODE_WILAYAH'!H$1437:I$1470,2,FALSE)</f>
        <v>JAWA TENGAH</v>
      </c>
      <c r="L636" s="368" t="str">
        <f>VLOOKUP(H636,'01_MASTER_KODE_WILAYAH'!D$5:F$1353,3,FALSE)</f>
        <v>SEMARANG</v>
      </c>
      <c r="M636" s="428" t="str">
        <f t="shared" si="33"/>
        <v>Pemerintah</v>
      </c>
      <c r="N636" s="312">
        <f>COUNTIF(A1_Individu_Data_Keadaan_SDMK!A$4:A$149931,B636)</f>
        <v>0</v>
      </c>
      <c r="O636" s="312">
        <f t="shared" si="34"/>
        <v>0</v>
      </c>
      <c r="P636" s="421" t="str">
        <f t="shared" si="35"/>
        <v>Berkurang</v>
      </c>
    </row>
    <row r="637" spans="1:16" hidden="1">
      <c r="A637" s="7">
        <v>635</v>
      </c>
      <c r="B637" t="s">
        <v>13606</v>
      </c>
      <c r="C637" t="s">
        <v>13607</v>
      </c>
      <c r="D637" t="s">
        <v>267</v>
      </c>
      <c r="E637" t="s">
        <v>9301</v>
      </c>
      <c r="F637" t="s">
        <v>12201</v>
      </c>
      <c r="G637">
        <v>33</v>
      </c>
      <c r="H637">
        <v>3323</v>
      </c>
      <c r="I637">
        <v>0</v>
      </c>
      <c r="J637">
        <v>37</v>
      </c>
      <c r="K637" s="367" t="str">
        <f>VLOOKUP(G637,'01_MASTER_KODE_WILAYAH'!H$1437:I$1470,2,FALSE)</f>
        <v>JAWA TENGAH</v>
      </c>
      <c r="L637" s="368" t="str">
        <f>VLOOKUP(H637,'01_MASTER_KODE_WILAYAH'!D$5:F$1353,3,FALSE)</f>
        <v>TEMANGGUNG</v>
      </c>
      <c r="M637" s="428" t="str">
        <f t="shared" si="33"/>
        <v>Pemerintah</v>
      </c>
      <c r="N637" s="312">
        <f>COUNTIF(A1_Individu_Data_Keadaan_SDMK!A$4:A$149931,B637)</f>
        <v>0</v>
      </c>
      <c r="O637" s="312">
        <f t="shared" si="34"/>
        <v>0</v>
      </c>
      <c r="P637" s="421" t="str">
        <f t="shared" si="35"/>
        <v>Berkurang</v>
      </c>
    </row>
    <row r="638" spans="1:16" hidden="1">
      <c r="A638" s="7">
        <v>636</v>
      </c>
      <c r="B638" t="s">
        <v>13608</v>
      </c>
      <c r="C638" t="s">
        <v>13609</v>
      </c>
      <c r="D638" t="s">
        <v>267</v>
      </c>
      <c r="E638" t="s">
        <v>9301</v>
      </c>
      <c r="F638" t="s">
        <v>12201</v>
      </c>
      <c r="G638">
        <v>33</v>
      </c>
      <c r="H638">
        <v>3323</v>
      </c>
      <c r="I638">
        <v>0</v>
      </c>
      <c r="J638">
        <v>27</v>
      </c>
      <c r="K638" s="367" t="str">
        <f>VLOOKUP(G638,'01_MASTER_KODE_WILAYAH'!H$1437:I$1470,2,FALSE)</f>
        <v>JAWA TENGAH</v>
      </c>
      <c r="L638" s="368" t="str">
        <f>VLOOKUP(H638,'01_MASTER_KODE_WILAYAH'!D$5:F$1353,3,FALSE)</f>
        <v>TEMANGGUNG</v>
      </c>
      <c r="M638" s="428" t="str">
        <f t="shared" si="33"/>
        <v>Pemerintah</v>
      </c>
      <c r="N638" s="312">
        <f>COUNTIF(A1_Individu_Data_Keadaan_SDMK!A$4:A$149931,B638)</f>
        <v>0</v>
      </c>
      <c r="O638" s="312">
        <f t="shared" si="34"/>
        <v>0</v>
      </c>
      <c r="P638" s="421" t="str">
        <f t="shared" si="35"/>
        <v>Berkurang</v>
      </c>
    </row>
    <row r="639" spans="1:16" hidden="1">
      <c r="A639" s="7">
        <v>637</v>
      </c>
      <c r="B639" t="s">
        <v>13610</v>
      </c>
      <c r="C639" t="s">
        <v>13611</v>
      </c>
      <c r="D639" t="s">
        <v>267</v>
      </c>
      <c r="E639" t="s">
        <v>9301</v>
      </c>
      <c r="F639" t="s">
        <v>12201</v>
      </c>
      <c r="G639">
        <v>33</v>
      </c>
      <c r="H639">
        <v>3323</v>
      </c>
      <c r="I639">
        <v>0</v>
      </c>
      <c r="J639">
        <v>32</v>
      </c>
      <c r="K639" s="367" t="str">
        <f>VLOOKUP(G639,'01_MASTER_KODE_WILAYAH'!H$1437:I$1470,2,FALSE)</f>
        <v>JAWA TENGAH</v>
      </c>
      <c r="L639" s="368" t="str">
        <f>VLOOKUP(H639,'01_MASTER_KODE_WILAYAH'!D$5:F$1353,3,FALSE)</f>
        <v>TEMANGGUNG</v>
      </c>
      <c r="M639" s="428" t="str">
        <f t="shared" si="33"/>
        <v>Pemerintah</v>
      </c>
      <c r="N639" s="312">
        <f>COUNTIF(A1_Individu_Data_Keadaan_SDMK!A$4:A$149931,B639)</f>
        <v>0</v>
      </c>
      <c r="O639" s="312">
        <f t="shared" si="34"/>
        <v>0</v>
      </c>
      <c r="P639" s="421" t="str">
        <f t="shared" si="35"/>
        <v>Berkurang</v>
      </c>
    </row>
    <row r="640" spans="1:16" hidden="1">
      <c r="A640" s="7">
        <v>638</v>
      </c>
      <c r="B640" t="s">
        <v>13612</v>
      </c>
      <c r="C640" t="s">
        <v>13613</v>
      </c>
      <c r="D640" t="s">
        <v>267</v>
      </c>
      <c r="E640" t="s">
        <v>9301</v>
      </c>
      <c r="F640" t="s">
        <v>12201</v>
      </c>
      <c r="G640">
        <v>33</v>
      </c>
      <c r="H640">
        <v>3323</v>
      </c>
      <c r="I640">
        <v>0</v>
      </c>
      <c r="J640">
        <v>32</v>
      </c>
      <c r="K640" s="367" t="str">
        <f>VLOOKUP(G640,'01_MASTER_KODE_WILAYAH'!H$1437:I$1470,2,FALSE)</f>
        <v>JAWA TENGAH</v>
      </c>
      <c r="L640" s="368" t="str">
        <f>VLOOKUP(H640,'01_MASTER_KODE_WILAYAH'!D$5:F$1353,3,FALSE)</f>
        <v>TEMANGGUNG</v>
      </c>
      <c r="M640" s="428" t="str">
        <f t="shared" si="33"/>
        <v>Pemerintah</v>
      </c>
      <c r="N640" s="312">
        <f>COUNTIF(A1_Individu_Data_Keadaan_SDMK!A$4:A$149931,B640)</f>
        <v>0</v>
      </c>
      <c r="O640" s="312">
        <f t="shared" si="34"/>
        <v>0</v>
      </c>
      <c r="P640" s="421" t="str">
        <f t="shared" si="35"/>
        <v>Berkurang</v>
      </c>
    </row>
    <row r="641" spans="1:16" hidden="1">
      <c r="A641" s="7">
        <v>639</v>
      </c>
      <c r="B641" t="s">
        <v>13614</v>
      </c>
      <c r="C641" t="s">
        <v>13045</v>
      </c>
      <c r="D641" t="s">
        <v>267</v>
      </c>
      <c r="E641" t="s">
        <v>9301</v>
      </c>
      <c r="F641" t="s">
        <v>12201</v>
      </c>
      <c r="G641">
        <v>33</v>
      </c>
      <c r="H641">
        <v>3323</v>
      </c>
      <c r="I641">
        <v>0</v>
      </c>
      <c r="J641">
        <v>35</v>
      </c>
      <c r="K641" s="367" t="str">
        <f>VLOOKUP(G641,'01_MASTER_KODE_WILAYAH'!H$1437:I$1470,2,FALSE)</f>
        <v>JAWA TENGAH</v>
      </c>
      <c r="L641" s="368" t="str">
        <f>VLOOKUP(H641,'01_MASTER_KODE_WILAYAH'!D$5:F$1353,3,FALSE)</f>
        <v>TEMANGGUNG</v>
      </c>
      <c r="M641" s="428" t="str">
        <f t="shared" si="33"/>
        <v>Pemerintah</v>
      </c>
      <c r="N641" s="312">
        <f>COUNTIF(A1_Individu_Data_Keadaan_SDMK!A$4:A$149931,B641)</f>
        <v>0</v>
      </c>
      <c r="O641" s="312">
        <f t="shared" si="34"/>
        <v>0</v>
      </c>
      <c r="P641" s="421" t="str">
        <f t="shared" si="35"/>
        <v>Berkurang</v>
      </c>
    </row>
    <row r="642" spans="1:16" hidden="1">
      <c r="A642" s="7">
        <v>640</v>
      </c>
      <c r="B642" t="s">
        <v>13615</v>
      </c>
      <c r="C642" t="s">
        <v>11911</v>
      </c>
      <c r="D642" t="s">
        <v>267</v>
      </c>
      <c r="E642" t="s">
        <v>9301</v>
      </c>
      <c r="F642" t="s">
        <v>12201</v>
      </c>
      <c r="G642">
        <v>33</v>
      </c>
      <c r="H642">
        <v>3323</v>
      </c>
      <c r="I642">
        <v>0</v>
      </c>
      <c r="J642">
        <v>44</v>
      </c>
      <c r="K642" s="367" t="str">
        <f>VLOOKUP(G642,'01_MASTER_KODE_WILAYAH'!H$1437:I$1470,2,FALSE)</f>
        <v>JAWA TENGAH</v>
      </c>
      <c r="L642" s="368" t="str">
        <f>VLOOKUP(H642,'01_MASTER_KODE_WILAYAH'!D$5:F$1353,3,FALSE)</f>
        <v>TEMANGGUNG</v>
      </c>
      <c r="M642" s="428" t="str">
        <f t="shared" si="33"/>
        <v>Pemerintah</v>
      </c>
      <c r="N642" s="312">
        <f>COUNTIF(A1_Individu_Data_Keadaan_SDMK!A$4:A$149931,B642)</f>
        <v>0</v>
      </c>
      <c r="O642" s="312">
        <f t="shared" si="34"/>
        <v>0</v>
      </c>
      <c r="P642" s="421" t="str">
        <f t="shared" si="35"/>
        <v>Berkurang</v>
      </c>
    </row>
    <row r="643" spans="1:16" hidden="1">
      <c r="A643" s="7">
        <v>641</v>
      </c>
      <c r="B643" t="s">
        <v>13616</v>
      </c>
      <c r="C643" t="s">
        <v>13617</v>
      </c>
      <c r="D643" t="s">
        <v>267</v>
      </c>
      <c r="E643" t="s">
        <v>9301</v>
      </c>
      <c r="F643" t="s">
        <v>12201</v>
      </c>
      <c r="G643">
        <v>33</v>
      </c>
      <c r="H643">
        <v>3323</v>
      </c>
      <c r="I643">
        <v>0</v>
      </c>
      <c r="J643">
        <v>25</v>
      </c>
      <c r="K643" s="367" t="str">
        <f>VLOOKUP(G643,'01_MASTER_KODE_WILAYAH'!H$1437:I$1470,2,FALSE)</f>
        <v>JAWA TENGAH</v>
      </c>
      <c r="L643" s="368" t="str">
        <f>VLOOKUP(H643,'01_MASTER_KODE_WILAYAH'!D$5:F$1353,3,FALSE)</f>
        <v>TEMANGGUNG</v>
      </c>
      <c r="M643" s="428" t="str">
        <f t="shared" si="33"/>
        <v>Pemerintah</v>
      </c>
      <c r="N643" s="312">
        <f>COUNTIF(A1_Individu_Data_Keadaan_SDMK!A$4:A$149931,B643)</f>
        <v>0</v>
      </c>
      <c r="O643" s="312">
        <f t="shared" si="34"/>
        <v>0</v>
      </c>
      <c r="P643" s="421" t="str">
        <f t="shared" si="35"/>
        <v>Berkurang</v>
      </c>
    </row>
    <row r="644" spans="1:16" hidden="1">
      <c r="A644" s="7">
        <v>642</v>
      </c>
      <c r="B644" t="s">
        <v>13618</v>
      </c>
      <c r="C644" t="s">
        <v>13619</v>
      </c>
      <c r="D644" t="s">
        <v>267</v>
      </c>
      <c r="E644" t="s">
        <v>9301</v>
      </c>
      <c r="F644" t="s">
        <v>12201</v>
      </c>
      <c r="G644">
        <v>33</v>
      </c>
      <c r="H644">
        <v>3323</v>
      </c>
      <c r="I644">
        <v>0</v>
      </c>
      <c r="J644">
        <v>32</v>
      </c>
      <c r="K644" s="367" t="str">
        <f>VLOOKUP(G644,'01_MASTER_KODE_WILAYAH'!H$1437:I$1470,2,FALSE)</f>
        <v>JAWA TENGAH</v>
      </c>
      <c r="L644" s="368" t="str">
        <f>VLOOKUP(H644,'01_MASTER_KODE_WILAYAH'!D$5:F$1353,3,FALSE)</f>
        <v>TEMANGGUNG</v>
      </c>
      <c r="M644" s="428" t="str">
        <f t="shared" ref="M644:M707" si="36">LEFT(F644,10)</f>
        <v>Pemerintah</v>
      </c>
      <c r="N644" s="312">
        <f>COUNTIF(A1_Individu_Data_Keadaan_SDMK!A$4:A$149931,B644)</f>
        <v>0</v>
      </c>
      <c r="O644" s="312">
        <f t="shared" ref="O644:O707" si="37">IF(N644&gt;0,1,0)</f>
        <v>0</v>
      </c>
      <c r="P644" s="421" t="str">
        <f t="shared" ref="P644:P707" si="38">IF(N644&gt;J644,"Bertambah",IF(N644=J644,"Tetap","Berkurang"))</f>
        <v>Berkurang</v>
      </c>
    </row>
    <row r="645" spans="1:16" hidden="1">
      <c r="A645" s="7">
        <v>643</v>
      </c>
      <c r="B645" t="s">
        <v>13620</v>
      </c>
      <c r="C645" t="s">
        <v>13621</v>
      </c>
      <c r="D645" t="s">
        <v>267</v>
      </c>
      <c r="E645" t="s">
        <v>9301</v>
      </c>
      <c r="F645" t="s">
        <v>12201</v>
      </c>
      <c r="G645">
        <v>33</v>
      </c>
      <c r="H645">
        <v>3323</v>
      </c>
      <c r="I645">
        <v>0</v>
      </c>
      <c r="J645">
        <v>34</v>
      </c>
      <c r="K645" s="367" t="str">
        <f>VLOOKUP(G645,'01_MASTER_KODE_WILAYAH'!H$1437:I$1470,2,FALSE)</f>
        <v>JAWA TENGAH</v>
      </c>
      <c r="L645" s="368" t="str">
        <f>VLOOKUP(H645,'01_MASTER_KODE_WILAYAH'!D$5:F$1353,3,FALSE)</f>
        <v>TEMANGGUNG</v>
      </c>
      <c r="M645" s="428" t="str">
        <f t="shared" si="36"/>
        <v>Pemerintah</v>
      </c>
      <c r="N645" s="312">
        <f>COUNTIF(A1_Individu_Data_Keadaan_SDMK!A$4:A$149931,B645)</f>
        <v>0</v>
      </c>
      <c r="O645" s="312">
        <f t="shared" si="37"/>
        <v>0</v>
      </c>
      <c r="P645" s="421" t="str">
        <f t="shared" si="38"/>
        <v>Berkurang</v>
      </c>
    </row>
    <row r="646" spans="1:16" hidden="1">
      <c r="A646" s="7">
        <v>644</v>
      </c>
      <c r="B646" t="s">
        <v>13622</v>
      </c>
      <c r="C646" t="s">
        <v>13623</v>
      </c>
      <c r="D646" t="s">
        <v>267</v>
      </c>
      <c r="E646" t="s">
        <v>9301</v>
      </c>
      <c r="F646" t="s">
        <v>12201</v>
      </c>
      <c r="G646">
        <v>33</v>
      </c>
      <c r="H646">
        <v>3323</v>
      </c>
      <c r="I646">
        <v>0</v>
      </c>
      <c r="J646">
        <v>32</v>
      </c>
      <c r="K646" s="367" t="str">
        <f>VLOOKUP(G646,'01_MASTER_KODE_WILAYAH'!H$1437:I$1470,2,FALSE)</f>
        <v>JAWA TENGAH</v>
      </c>
      <c r="L646" s="368" t="str">
        <f>VLOOKUP(H646,'01_MASTER_KODE_WILAYAH'!D$5:F$1353,3,FALSE)</f>
        <v>TEMANGGUNG</v>
      </c>
      <c r="M646" s="428" t="str">
        <f t="shared" si="36"/>
        <v>Pemerintah</v>
      </c>
      <c r="N646" s="312">
        <f>COUNTIF(A1_Individu_Data_Keadaan_SDMK!A$4:A$149931,B646)</f>
        <v>0</v>
      </c>
      <c r="O646" s="312">
        <f t="shared" si="37"/>
        <v>0</v>
      </c>
      <c r="P646" s="421" t="str">
        <f t="shared" si="38"/>
        <v>Berkurang</v>
      </c>
    </row>
    <row r="647" spans="1:16" hidden="1">
      <c r="A647" s="7">
        <v>645</v>
      </c>
      <c r="B647" t="s">
        <v>13624</v>
      </c>
      <c r="C647" t="s">
        <v>13625</v>
      </c>
      <c r="D647" t="s">
        <v>267</v>
      </c>
      <c r="E647" t="s">
        <v>9301</v>
      </c>
      <c r="F647" t="s">
        <v>12201</v>
      </c>
      <c r="G647">
        <v>33</v>
      </c>
      <c r="H647">
        <v>3323</v>
      </c>
      <c r="I647">
        <v>0</v>
      </c>
      <c r="J647">
        <v>34</v>
      </c>
      <c r="K647" s="367" t="str">
        <f>VLOOKUP(G647,'01_MASTER_KODE_WILAYAH'!H$1437:I$1470,2,FALSE)</f>
        <v>JAWA TENGAH</v>
      </c>
      <c r="L647" s="368" t="str">
        <f>VLOOKUP(H647,'01_MASTER_KODE_WILAYAH'!D$5:F$1353,3,FALSE)</f>
        <v>TEMANGGUNG</v>
      </c>
      <c r="M647" s="428" t="str">
        <f t="shared" si="36"/>
        <v>Pemerintah</v>
      </c>
      <c r="N647" s="312">
        <f>COUNTIF(A1_Individu_Data_Keadaan_SDMK!A$4:A$149931,B647)</f>
        <v>0</v>
      </c>
      <c r="O647" s="312">
        <f t="shared" si="37"/>
        <v>0</v>
      </c>
      <c r="P647" s="421" t="str">
        <f t="shared" si="38"/>
        <v>Berkurang</v>
      </c>
    </row>
    <row r="648" spans="1:16" hidden="1">
      <c r="A648" s="7">
        <v>646</v>
      </c>
      <c r="B648" t="s">
        <v>13626</v>
      </c>
      <c r="C648" t="s">
        <v>13627</v>
      </c>
      <c r="D648" t="s">
        <v>267</v>
      </c>
      <c r="E648" t="s">
        <v>9301</v>
      </c>
      <c r="F648" t="s">
        <v>12201</v>
      </c>
      <c r="G648">
        <v>33</v>
      </c>
      <c r="H648">
        <v>3323</v>
      </c>
      <c r="I648">
        <v>0</v>
      </c>
      <c r="J648">
        <v>25</v>
      </c>
      <c r="K648" s="367" t="str">
        <f>VLOOKUP(G648,'01_MASTER_KODE_WILAYAH'!H$1437:I$1470,2,FALSE)</f>
        <v>JAWA TENGAH</v>
      </c>
      <c r="L648" s="368" t="str">
        <f>VLOOKUP(H648,'01_MASTER_KODE_WILAYAH'!D$5:F$1353,3,FALSE)</f>
        <v>TEMANGGUNG</v>
      </c>
      <c r="M648" s="428" t="str">
        <f t="shared" si="36"/>
        <v>Pemerintah</v>
      </c>
      <c r="N648" s="312">
        <f>COUNTIF(A1_Individu_Data_Keadaan_SDMK!A$4:A$149931,B648)</f>
        <v>0</v>
      </c>
      <c r="O648" s="312">
        <f t="shared" si="37"/>
        <v>0</v>
      </c>
      <c r="P648" s="421" t="str">
        <f t="shared" si="38"/>
        <v>Berkurang</v>
      </c>
    </row>
    <row r="649" spans="1:16" hidden="1">
      <c r="A649" s="7">
        <v>647</v>
      </c>
      <c r="B649" t="s">
        <v>13628</v>
      </c>
      <c r="C649" t="s">
        <v>13629</v>
      </c>
      <c r="D649" t="s">
        <v>267</v>
      </c>
      <c r="E649" t="s">
        <v>9302</v>
      </c>
      <c r="F649" t="s">
        <v>12201</v>
      </c>
      <c r="G649">
        <v>33</v>
      </c>
      <c r="H649">
        <v>3323</v>
      </c>
      <c r="I649">
        <v>0</v>
      </c>
      <c r="J649">
        <v>64</v>
      </c>
      <c r="K649" s="367" t="str">
        <f>VLOOKUP(G649,'01_MASTER_KODE_WILAYAH'!H$1437:I$1470,2,FALSE)</f>
        <v>JAWA TENGAH</v>
      </c>
      <c r="L649" s="368" t="str">
        <f>VLOOKUP(H649,'01_MASTER_KODE_WILAYAH'!D$5:F$1353,3,FALSE)</f>
        <v>TEMANGGUNG</v>
      </c>
      <c r="M649" s="428" t="str">
        <f t="shared" si="36"/>
        <v>Pemerintah</v>
      </c>
      <c r="N649" s="312">
        <f>COUNTIF(A1_Individu_Data_Keadaan_SDMK!A$4:A$149931,B649)</f>
        <v>0</v>
      </c>
      <c r="O649" s="312">
        <f t="shared" si="37"/>
        <v>0</v>
      </c>
      <c r="P649" s="421" t="str">
        <f t="shared" si="38"/>
        <v>Berkurang</v>
      </c>
    </row>
    <row r="650" spans="1:16" hidden="1">
      <c r="A650" s="7">
        <v>648</v>
      </c>
      <c r="B650" t="s">
        <v>13630</v>
      </c>
      <c r="C650" t="s">
        <v>13631</v>
      </c>
      <c r="D650" t="s">
        <v>267</v>
      </c>
      <c r="E650" t="s">
        <v>9301</v>
      </c>
      <c r="F650" t="s">
        <v>12201</v>
      </c>
      <c r="G650">
        <v>33</v>
      </c>
      <c r="H650">
        <v>3323</v>
      </c>
      <c r="I650">
        <v>0</v>
      </c>
      <c r="J650">
        <v>31</v>
      </c>
      <c r="K650" s="367" t="str">
        <f>VLOOKUP(G650,'01_MASTER_KODE_WILAYAH'!H$1437:I$1470,2,FALSE)</f>
        <v>JAWA TENGAH</v>
      </c>
      <c r="L650" s="368" t="str">
        <f>VLOOKUP(H650,'01_MASTER_KODE_WILAYAH'!D$5:F$1353,3,FALSE)</f>
        <v>TEMANGGUNG</v>
      </c>
      <c r="M650" s="428" t="str">
        <f t="shared" si="36"/>
        <v>Pemerintah</v>
      </c>
      <c r="N650" s="312">
        <f>COUNTIF(A1_Individu_Data_Keadaan_SDMK!A$4:A$149931,B650)</f>
        <v>0</v>
      </c>
      <c r="O650" s="312">
        <f t="shared" si="37"/>
        <v>0</v>
      </c>
      <c r="P650" s="421" t="str">
        <f t="shared" si="38"/>
        <v>Berkurang</v>
      </c>
    </row>
    <row r="651" spans="1:16" hidden="1">
      <c r="A651" s="7">
        <v>649</v>
      </c>
      <c r="B651" t="s">
        <v>13632</v>
      </c>
      <c r="C651" t="s">
        <v>13633</v>
      </c>
      <c r="D651" t="s">
        <v>267</v>
      </c>
      <c r="E651" t="s">
        <v>9301</v>
      </c>
      <c r="F651" t="s">
        <v>12201</v>
      </c>
      <c r="G651">
        <v>33</v>
      </c>
      <c r="H651">
        <v>3323</v>
      </c>
      <c r="I651">
        <v>0</v>
      </c>
      <c r="J651">
        <v>23</v>
      </c>
      <c r="K651" s="367" t="str">
        <f>VLOOKUP(G651,'01_MASTER_KODE_WILAYAH'!H$1437:I$1470,2,FALSE)</f>
        <v>JAWA TENGAH</v>
      </c>
      <c r="L651" s="368" t="str">
        <f>VLOOKUP(H651,'01_MASTER_KODE_WILAYAH'!D$5:F$1353,3,FALSE)</f>
        <v>TEMANGGUNG</v>
      </c>
      <c r="M651" s="428" t="str">
        <f t="shared" si="36"/>
        <v>Pemerintah</v>
      </c>
      <c r="N651" s="312">
        <f>COUNTIF(A1_Individu_Data_Keadaan_SDMK!A$4:A$149931,B651)</f>
        <v>0</v>
      </c>
      <c r="O651" s="312">
        <f t="shared" si="37"/>
        <v>0</v>
      </c>
      <c r="P651" s="421" t="str">
        <f t="shared" si="38"/>
        <v>Berkurang</v>
      </c>
    </row>
    <row r="652" spans="1:16" hidden="1">
      <c r="A652" s="7">
        <v>650</v>
      </c>
      <c r="B652" t="s">
        <v>13634</v>
      </c>
      <c r="C652" t="s">
        <v>13635</v>
      </c>
      <c r="D652" t="s">
        <v>267</v>
      </c>
      <c r="E652" t="s">
        <v>9301</v>
      </c>
      <c r="F652" t="s">
        <v>12201</v>
      </c>
      <c r="G652">
        <v>33</v>
      </c>
      <c r="H652">
        <v>3323</v>
      </c>
      <c r="I652">
        <v>0</v>
      </c>
      <c r="J652">
        <v>42</v>
      </c>
      <c r="K652" s="367" t="str">
        <f>VLOOKUP(G652,'01_MASTER_KODE_WILAYAH'!H$1437:I$1470,2,FALSE)</f>
        <v>JAWA TENGAH</v>
      </c>
      <c r="L652" s="368" t="str">
        <f>VLOOKUP(H652,'01_MASTER_KODE_WILAYAH'!D$5:F$1353,3,FALSE)</f>
        <v>TEMANGGUNG</v>
      </c>
      <c r="M652" s="428" t="str">
        <f t="shared" si="36"/>
        <v>Pemerintah</v>
      </c>
      <c r="N652" s="312">
        <f>COUNTIF(A1_Individu_Data_Keadaan_SDMK!A$4:A$149931,B652)</f>
        <v>0</v>
      </c>
      <c r="O652" s="312">
        <f t="shared" si="37"/>
        <v>0</v>
      </c>
      <c r="P652" s="421" t="str">
        <f t="shared" si="38"/>
        <v>Berkurang</v>
      </c>
    </row>
    <row r="653" spans="1:16" hidden="1">
      <c r="A653" s="7">
        <v>651</v>
      </c>
      <c r="B653" t="s">
        <v>13636</v>
      </c>
      <c r="C653" t="s">
        <v>13637</v>
      </c>
      <c r="D653" t="s">
        <v>267</v>
      </c>
      <c r="E653" t="s">
        <v>9301</v>
      </c>
      <c r="F653" t="s">
        <v>12201</v>
      </c>
      <c r="G653">
        <v>33</v>
      </c>
      <c r="H653">
        <v>3323</v>
      </c>
      <c r="I653">
        <v>0</v>
      </c>
      <c r="J653">
        <v>43</v>
      </c>
      <c r="K653" s="367" t="str">
        <f>VLOOKUP(G653,'01_MASTER_KODE_WILAYAH'!H$1437:I$1470,2,FALSE)</f>
        <v>JAWA TENGAH</v>
      </c>
      <c r="L653" s="368" t="str">
        <f>VLOOKUP(H653,'01_MASTER_KODE_WILAYAH'!D$5:F$1353,3,FALSE)</f>
        <v>TEMANGGUNG</v>
      </c>
      <c r="M653" s="428" t="str">
        <f t="shared" si="36"/>
        <v>Pemerintah</v>
      </c>
      <c r="N653" s="312">
        <f>COUNTIF(A1_Individu_Data_Keadaan_SDMK!A$4:A$149931,B653)</f>
        <v>0</v>
      </c>
      <c r="O653" s="312">
        <f t="shared" si="37"/>
        <v>0</v>
      </c>
      <c r="P653" s="421" t="str">
        <f t="shared" si="38"/>
        <v>Berkurang</v>
      </c>
    </row>
    <row r="654" spans="1:16" hidden="1">
      <c r="A654" s="7">
        <v>652</v>
      </c>
      <c r="B654" t="s">
        <v>13638</v>
      </c>
      <c r="C654" t="s">
        <v>13639</v>
      </c>
      <c r="D654" t="s">
        <v>267</v>
      </c>
      <c r="E654" t="s">
        <v>9302</v>
      </c>
      <c r="F654" t="s">
        <v>12201</v>
      </c>
      <c r="G654">
        <v>33</v>
      </c>
      <c r="H654">
        <v>3323</v>
      </c>
      <c r="I654">
        <v>0</v>
      </c>
      <c r="J654">
        <v>78</v>
      </c>
      <c r="K654" s="367" t="str">
        <f>VLOOKUP(G654,'01_MASTER_KODE_WILAYAH'!H$1437:I$1470,2,FALSE)</f>
        <v>JAWA TENGAH</v>
      </c>
      <c r="L654" s="368" t="str">
        <f>VLOOKUP(H654,'01_MASTER_KODE_WILAYAH'!D$5:F$1353,3,FALSE)</f>
        <v>TEMANGGUNG</v>
      </c>
      <c r="M654" s="428" t="str">
        <f t="shared" si="36"/>
        <v>Pemerintah</v>
      </c>
      <c r="N654" s="312">
        <f>COUNTIF(A1_Individu_Data_Keadaan_SDMK!A$4:A$149931,B654)</f>
        <v>0</v>
      </c>
      <c r="O654" s="312">
        <f t="shared" si="37"/>
        <v>0</v>
      </c>
      <c r="P654" s="421" t="str">
        <f t="shared" si="38"/>
        <v>Berkurang</v>
      </c>
    </row>
    <row r="655" spans="1:16" hidden="1">
      <c r="A655" s="7">
        <v>653</v>
      </c>
      <c r="B655" t="s">
        <v>13640</v>
      </c>
      <c r="C655" t="s">
        <v>13641</v>
      </c>
      <c r="D655" t="s">
        <v>267</v>
      </c>
      <c r="E655" t="s">
        <v>9301</v>
      </c>
      <c r="F655" t="s">
        <v>12201</v>
      </c>
      <c r="G655">
        <v>33</v>
      </c>
      <c r="H655">
        <v>3323</v>
      </c>
      <c r="I655">
        <v>0</v>
      </c>
      <c r="J655">
        <v>45</v>
      </c>
      <c r="K655" s="367" t="str">
        <f>VLOOKUP(G655,'01_MASTER_KODE_WILAYAH'!H$1437:I$1470,2,FALSE)</f>
        <v>JAWA TENGAH</v>
      </c>
      <c r="L655" s="368" t="str">
        <f>VLOOKUP(H655,'01_MASTER_KODE_WILAYAH'!D$5:F$1353,3,FALSE)</f>
        <v>TEMANGGUNG</v>
      </c>
      <c r="M655" s="428" t="str">
        <f t="shared" si="36"/>
        <v>Pemerintah</v>
      </c>
      <c r="N655" s="312">
        <f>COUNTIF(A1_Individu_Data_Keadaan_SDMK!A$4:A$149931,B655)</f>
        <v>0</v>
      </c>
      <c r="O655" s="312">
        <f t="shared" si="37"/>
        <v>0</v>
      </c>
      <c r="P655" s="421" t="str">
        <f t="shared" si="38"/>
        <v>Berkurang</v>
      </c>
    </row>
    <row r="656" spans="1:16" hidden="1">
      <c r="A656" s="7">
        <v>654</v>
      </c>
      <c r="B656" t="s">
        <v>13642</v>
      </c>
      <c r="C656" t="s">
        <v>13643</v>
      </c>
      <c r="D656" t="s">
        <v>267</v>
      </c>
      <c r="E656" t="s">
        <v>9301</v>
      </c>
      <c r="F656" t="s">
        <v>12201</v>
      </c>
      <c r="G656">
        <v>33</v>
      </c>
      <c r="H656">
        <v>3323</v>
      </c>
      <c r="I656">
        <v>0</v>
      </c>
      <c r="J656">
        <v>31</v>
      </c>
      <c r="K656" s="367" t="str">
        <f>VLOOKUP(G656,'01_MASTER_KODE_WILAYAH'!H$1437:I$1470,2,FALSE)</f>
        <v>JAWA TENGAH</v>
      </c>
      <c r="L656" s="368" t="str">
        <f>VLOOKUP(H656,'01_MASTER_KODE_WILAYAH'!D$5:F$1353,3,FALSE)</f>
        <v>TEMANGGUNG</v>
      </c>
      <c r="M656" s="428" t="str">
        <f t="shared" si="36"/>
        <v>Pemerintah</v>
      </c>
      <c r="N656" s="312">
        <f>COUNTIF(A1_Individu_Data_Keadaan_SDMK!A$4:A$149931,B656)</f>
        <v>0</v>
      </c>
      <c r="O656" s="312">
        <f t="shared" si="37"/>
        <v>0</v>
      </c>
      <c r="P656" s="421" t="str">
        <f t="shared" si="38"/>
        <v>Berkurang</v>
      </c>
    </row>
    <row r="657" spans="1:16" hidden="1">
      <c r="A657" s="7">
        <v>655</v>
      </c>
      <c r="B657" t="s">
        <v>13644</v>
      </c>
      <c r="C657" t="s">
        <v>13645</v>
      </c>
      <c r="D657" t="s">
        <v>267</v>
      </c>
      <c r="E657" t="s">
        <v>9301</v>
      </c>
      <c r="F657" t="s">
        <v>12201</v>
      </c>
      <c r="G657">
        <v>33</v>
      </c>
      <c r="H657">
        <v>3323</v>
      </c>
      <c r="I657">
        <v>0</v>
      </c>
      <c r="J657">
        <v>42</v>
      </c>
      <c r="K657" s="367" t="str">
        <f>VLOOKUP(G657,'01_MASTER_KODE_WILAYAH'!H$1437:I$1470,2,FALSE)</f>
        <v>JAWA TENGAH</v>
      </c>
      <c r="L657" s="368" t="str">
        <f>VLOOKUP(H657,'01_MASTER_KODE_WILAYAH'!D$5:F$1353,3,FALSE)</f>
        <v>TEMANGGUNG</v>
      </c>
      <c r="M657" s="428" t="str">
        <f t="shared" si="36"/>
        <v>Pemerintah</v>
      </c>
      <c r="N657" s="312">
        <f>COUNTIF(A1_Individu_Data_Keadaan_SDMK!A$4:A$149931,B657)</f>
        <v>0</v>
      </c>
      <c r="O657" s="312">
        <f t="shared" si="37"/>
        <v>0</v>
      </c>
      <c r="P657" s="421" t="str">
        <f t="shared" si="38"/>
        <v>Berkurang</v>
      </c>
    </row>
    <row r="658" spans="1:16" hidden="1">
      <c r="A658" s="7">
        <v>656</v>
      </c>
      <c r="B658" t="s">
        <v>13646</v>
      </c>
      <c r="C658" t="s">
        <v>13647</v>
      </c>
      <c r="D658" t="s">
        <v>267</v>
      </c>
      <c r="E658" t="s">
        <v>9302</v>
      </c>
      <c r="F658" t="s">
        <v>12201</v>
      </c>
      <c r="G658">
        <v>33</v>
      </c>
      <c r="H658">
        <v>3323</v>
      </c>
      <c r="I658">
        <v>0</v>
      </c>
      <c r="J658">
        <v>55</v>
      </c>
      <c r="K658" s="367" t="str">
        <f>VLOOKUP(G658,'01_MASTER_KODE_WILAYAH'!H$1437:I$1470,2,FALSE)</f>
        <v>JAWA TENGAH</v>
      </c>
      <c r="L658" s="368" t="str">
        <f>VLOOKUP(H658,'01_MASTER_KODE_WILAYAH'!D$5:F$1353,3,FALSE)</f>
        <v>TEMANGGUNG</v>
      </c>
      <c r="M658" s="428" t="str">
        <f t="shared" si="36"/>
        <v>Pemerintah</v>
      </c>
      <c r="N658" s="312">
        <f>COUNTIF(A1_Individu_Data_Keadaan_SDMK!A$4:A$149931,B658)</f>
        <v>0</v>
      </c>
      <c r="O658" s="312">
        <f t="shared" si="37"/>
        <v>0</v>
      </c>
      <c r="P658" s="421" t="str">
        <f t="shared" si="38"/>
        <v>Berkurang</v>
      </c>
    </row>
    <row r="659" spans="1:16" hidden="1">
      <c r="A659" s="7">
        <v>657</v>
      </c>
      <c r="B659" t="s">
        <v>13648</v>
      </c>
      <c r="C659" t="s">
        <v>13649</v>
      </c>
      <c r="D659" t="s">
        <v>267</v>
      </c>
      <c r="E659" t="s">
        <v>9301</v>
      </c>
      <c r="F659" t="s">
        <v>12201</v>
      </c>
      <c r="G659">
        <v>33</v>
      </c>
      <c r="H659">
        <v>3323</v>
      </c>
      <c r="I659">
        <v>0</v>
      </c>
      <c r="J659">
        <v>33</v>
      </c>
      <c r="K659" s="367" t="str">
        <f>VLOOKUP(G659,'01_MASTER_KODE_WILAYAH'!H$1437:I$1470,2,FALSE)</f>
        <v>JAWA TENGAH</v>
      </c>
      <c r="L659" s="368" t="str">
        <f>VLOOKUP(H659,'01_MASTER_KODE_WILAYAH'!D$5:F$1353,3,FALSE)</f>
        <v>TEMANGGUNG</v>
      </c>
      <c r="M659" s="428" t="str">
        <f t="shared" si="36"/>
        <v>Pemerintah</v>
      </c>
      <c r="N659" s="312">
        <f>COUNTIF(A1_Individu_Data_Keadaan_SDMK!A$4:A$149931,B659)</f>
        <v>0</v>
      </c>
      <c r="O659" s="312">
        <f t="shared" si="37"/>
        <v>0</v>
      </c>
      <c r="P659" s="421" t="str">
        <f t="shared" si="38"/>
        <v>Berkurang</v>
      </c>
    </row>
    <row r="660" spans="1:16" hidden="1">
      <c r="A660" s="7">
        <v>658</v>
      </c>
      <c r="B660" t="s">
        <v>13650</v>
      </c>
      <c r="C660" t="s">
        <v>13651</v>
      </c>
      <c r="D660" t="s">
        <v>267</v>
      </c>
      <c r="E660" t="s">
        <v>9301</v>
      </c>
      <c r="F660" t="s">
        <v>12201</v>
      </c>
      <c r="G660">
        <v>33</v>
      </c>
      <c r="H660">
        <v>3323</v>
      </c>
      <c r="I660">
        <v>0</v>
      </c>
      <c r="J660">
        <v>36</v>
      </c>
      <c r="K660" s="367" t="str">
        <f>VLOOKUP(G660,'01_MASTER_KODE_WILAYAH'!H$1437:I$1470,2,FALSE)</f>
        <v>JAWA TENGAH</v>
      </c>
      <c r="L660" s="368" t="str">
        <f>VLOOKUP(H660,'01_MASTER_KODE_WILAYAH'!D$5:F$1353,3,FALSE)</f>
        <v>TEMANGGUNG</v>
      </c>
      <c r="M660" s="428" t="str">
        <f t="shared" si="36"/>
        <v>Pemerintah</v>
      </c>
      <c r="N660" s="312">
        <f>COUNTIF(A1_Individu_Data_Keadaan_SDMK!A$4:A$149931,B660)</f>
        <v>0</v>
      </c>
      <c r="O660" s="312">
        <f t="shared" si="37"/>
        <v>0</v>
      </c>
      <c r="P660" s="421" t="str">
        <f t="shared" si="38"/>
        <v>Berkurang</v>
      </c>
    </row>
    <row r="661" spans="1:16" hidden="1">
      <c r="A661" s="7">
        <v>659</v>
      </c>
      <c r="B661" t="s">
        <v>13652</v>
      </c>
      <c r="C661" t="s">
        <v>13653</v>
      </c>
      <c r="D661" t="s">
        <v>267</v>
      </c>
      <c r="E661" t="s">
        <v>9301</v>
      </c>
      <c r="F661" t="s">
        <v>12201</v>
      </c>
      <c r="G661">
        <v>33</v>
      </c>
      <c r="H661">
        <v>3324</v>
      </c>
      <c r="I661">
        <v>0</v>
      </c>
      <c r="J661">
        <v>40</v>
      </c>
      <c r="K661" s="367" t="str">
        <f>VLOOKUP(G661,'01_MASTER_KODE_WILAYAH'!H$1437:I$1470,2,FALSE)</f>
        <v>JAWA TENGAH</v>
      </c>
      <c r="L661" s="368" t="str">
        <f>VLOOKUP(H661,'01_MASTER_KODE_WILAYAH'!D$5:F$1353,3,FALSE)</f>
        <v>KENDAL</v>
      </c>
      <c r="M661" s="428" t="str">
        <f t="shared" si="36"/>
        <v>Pemerintah</v>
      </c>
      <c r="N661" s="312">
        <f>COUNTIF(A1_Individu_Data_Keadaan_SDMK!A$4:A$149931,B661)</f>
        <v>0</v>
      </c>
      <c r="O661" s="312">
        <f t="shared" si="37"/>
        <v>0</v>
      </c>
      <c r="P661" s="421" t="str">
        <f t="shared" si="38"/>
        <v>Berkurang</v>
      </c>
    </row>
    <row r="662" spans="1:16" hidden="1">
      <c r="A662" s="7">
        <v>660</v>
      </c>
      <c r="B662" t="s">
        <v>13654</v>
      </c>
      <c r="C662" t="s">
        <v>13655</v>
      </c>
      <c r="D662" t="s">
        <v>267</v>
      </c>
      <c r="E662" t="s">
        <v>9302</v>
      </c>
      <c r="F662" t="s">
        <v>12201</v>
      </c>
      <c r="G662">
        <v>33</v>
      </c>
      <c r="H662">
        <v>3324</v>
      </c>
      <c r="I662">
        <v>0</v>
      </c>
      <c r="J662">
        <v>86</v>
      </c>
      <c r="K662" s="367" t="str">
        <f>VLOOKUP(G662,'01_MASTER_KODE_WILAYAH'!H$1437:I$1470,2,FALSE)</f>
        <v>JAWA TENGAH</v>
      </c>
      <c r="L662" s="368" t="str">
        <f>VLOOKUP(H662,'01_MASTER_KODE_WILAYAH'!D$5:F$1353,3,FALSE)</f>
        <v>KENDAL</v>
      </c>
      <c r="M662" s="428" t="str">
        <f t="shared" si="36"/>
        <v>Pemerintah</v>
      </c>
      <c r="N662" s="312">
        <f>COUNTIF(A1_Individu_Data_Keadaan_SDMK!A$4:A$149931,B662)</f>
        <v>0</v>
      </c>
      <c r="O662" s="312">
        <f t="shared" si="37"/>
        <v>0</v>
      </c>
      <c r="P662" s="421" t="str">
        <f t="shared" si="38"/>
        <v>Berkurang</v>
      </c>
    </row>
    <row r="663" spans="1:16" hidden="1">
      <c r="A663" s="7">
        <v>661</v>
      </c>
      <c r="B663" t="s">
        <v>13656</v>
      </c>
      <c r="C663" t="s">
        <v>13657</v>
      </c>
      <c r="D663" t="s">
        <v>267</v>
      </c>
      <c r="E663" t="s">
        <v>9301</v>
      </c>
      <c r="F663" t="s">
        <v>12201</v>
      </c>
      <c r="G663">
        <v>33</v>
      </c>
      <c r="H663">
        <v>3324</v>
      </c>
      <c r="I663">
        <v>0</v>
      </c>
      <c r="J663">
        <v>30</v>
      </c>
      <c r="K663" s="367" t="str">
        <f>VLOOKUP(G663,'01_MASTER_KODE_WILAYAH'!H$1437:I$1470,2,FALSE)</f>
        <v>JAWA TENGAH</v>
      </c>
      <c r="L663" s="368" t="str">
        <f>VLOOKUP(H663,'01_MASTER_KODE_WILAYAH'!D$5:F$1353,3,FALSE)</f>
        <v>KENDAL</v>
      </c>
      <c r="M663" s="428" t="str">
        <f t="shared" si="36"/>
        <v>Pemerintah</v>
      </c>
      <c r="N663" s="312">
        <f>COUNTIF(A1_Individu_Data_Keadaan_SDMK!A$4:A$149931,B663)</f>
        <v>0</v>
      </c>
      <c r="O663" s="312">
        <f t="shared" si="37"/>
        <v>0</v>
      </c>
      <c r="P663" s="421" t="str">
        <f t="shared" si="38"/>
        <v>Berkurang</v>
      </c>
    </row>
    <row r="664" spans="1:16" hidden="1">
      <c r="A664" s="7">
        <v>662</v>
      </c>
      <c r="B664" t="s">
        <v>13658</v>
      </c>
      <c r="C664" t="s">
        <v>13659</v>
      </c>
      <c r="D664" t="s">
        <v>267</v>
      </c>
      <c r="E664" t="s">
        <v>9301</v>
      </c>
      <c r="F664" t="s">
        <v>12201</v>
      </c>
      <c r="G664">
        <v>33</v>
      </c>
      <c r="H664">
        <v>3324</v>
      </c>
      <c r="I664">
        <v>0</v>
      </c>
      <c r="J664">
        <v>37</v>
      </c>
      <c r="K664" s="367" t="str">
        <f>VLOOKUP(G664,'01_MASTER_KODE_WILAYAH'!H$1437:I$1470,2,FALSE)</f>
        <v>JAWA TENGAH</v>
      </c>
      <c r="L664" s="368" t="str">
        <f>VLOOKUP(H664,'01_MASTER_KODE_WILAYAH'!D$5:F$1353,3,FALSE)</f>
        <v>KENDAL</v>
      </c>
      <c r="M664" s="428" t="str">
        <f t="shared" si="36"/>
        <v>Pemerintah</v>
      </c>
      <c r="N664" s="312">
        <f>COUNTIF(A1_Individu_Data_Keadaan_SDMK!A$4:A$149931,B664)</f>
        <v>0</v>
      </c>
      <c r="O664" s="312">
        <f t="shared" si="37"/>
        <v>0</v>
      </c>
      <c r="P664" s="421" t="str">
        <f t="shared" si="38"/>
        <v>Berkurang</v>
      </c>
    </row>
    <row r="665" spans="1:16" hidden="1">
      <c r="A665" s="7">
        <v>663</v>
      </c>
      <c r="B665" t="s">
        <v>13660</v>
      </c>
      <c r="C665" t="s">
        <v>13661</v>
      </c>
      <c r="D665" t="s">
        <v>267</v>
      </c>
      <c r="E665" t="s">
        <v>9302</v>
      </c>
      <c r="F665" t="s">
        <v>12201</v>
      </c>
      <c r="G665">
        <v>33</v>
      </c>
      <c r="H665">
        <v>3324</v>
      </c>
      <c r="I665">
        <v>0</v>
      </c>
      <c r="J665">
        <v>48</v>
      </c>
      <c r="K665" s="367" t="str">
        <f>VLOOKUP(G665,'01_MASTER_KODE_WILAYAH'!H$1437:I$1470,2,FALSE)</f>
        <v>JAWA TENGAH</v>
      </c>
      <c r="L665" s="368" t="str">
        <f>VLOOKUP(H665,'01_MASTER_KODE_WILAYAH'!D$5:F$1353,3,FALSE)</f>
        <v>KENDAL</v>
      </c>
      <c r="M665" s="428" t="str">
        <f t="shared" si="36"/>
        <v>Pemerintah</v>
      </c>
      <c r="N665" s="312">
        <f>COUNTIF(A1_Individu_Data_Keadaan_SDMK!A$4:A$149931,B665)</f>
        <v>0</v>
      </c>
      <c r="O665" s="312">
        <f t="shared" si="37"/>
        <v>0</v>
      </c>
      <c r="P665" s="421" t="str">
        <f t="shared" si="38"/>
        <v>Berkurang</v>
      </c>
    </row>
    <row r="666" spans="1:16" hidden="1">
      <c r="A666" s="7">
        <v>664</v>
      </c>
      <c r="B666" t="s">
        <v>13662</v>
      </c>
      <c r="C666" t="s">
        <v>13663</v>
      </c>
      <c r="D666" t="s">
        <v>267</v>
      </c>
      <c r="E666" t="s">
        <v>9301</v>
      </c>
      <c r="F666" t="s">
        <v>12201</v>
      </c>
      <c r="G666">
        <v>33</v>
      </c>
      <c r="H666">
        <v>3324</v>
      </c>
      <c r="I666">
        <v>0</v>
      </c>
      <c r="J666">
        <v>28</v>
      </c>
      <c r="K666" s="367" t="str">
        <f>VLOOKUP(G666,'01_MASTER_KODE_WILAYAH'!H$1437:I$1470,2,FALSE)</f>
        <v>JAWA TENGAH</v>
      </c>
      <c r="L666" s="368" t="str">
        <f>VLOOKUP(H666,'01_MASTER_KODE_WILAYAH'!D$5:F$1353,3,FALSE)</f>
        <v>KENDAL</v>
      </c>
      <c r="M666" s="428" t="str">
        <f t="shared" si="36"/>
        <v>Pemerintah</v>
      </c>
      <c r="N666" s="312">
        <f>COUNTIF(A1_Individu_Data_Keadaan_SDMK!A$4:A$149931,B666)</f>
        <v>0</v>
      </c>
      <c r="O666" s="312">
        <f t="shared" si="37"/>
        <v>0</v>
      </c>
      <c r="P666" s="421" t="str">
        <f t="shared" si="38"/>
        <v>Berkurang</v>
      </c>
    </row>
    <row r="667" spans="1:16" hidden="1">
      <c r="A667" s="7">
        <v>665</v>
      </c>
      <c r="B667" t="s">
        <v>13664</v>
      </c>
      <c r="C667" t="s">
        <v>13665</v>
      </c>
      <c r="D667" t="s">
        <v>267</v>
      </c>
      <c r="E667" t="s">
        <v>9301</v>
      </c>
      <c r="F667" t="s">
        <v>12201</v>
      </c>
      <c r="G667">
        <v>33</v>
      </c>
      <c r="H667">
        <v>3324</v>
      </c>
      <c r="I667">
        <v>0</v>
      </c>
      <c r="J667">
        <v>30</v>
      </c>
      <c r="K667" s="367" t="str">
        <f>VLOOKUP(G667,'01_MASTER_KODE_WILAYAH'!H$1437:I$1470,2,FALSE)</f>
        <v>JAWA TENGAH</v>
      </c>
      <c r="L667" s="368" t="str">
        <f>VLOOKUP(H667,'01_MASTER_KODE_WILAYAH'!D$5:F$1353,3,FALSE)</f>
        <v>KENDAL</v>
      </c>
      <c r="M667" s="428" t="str">
        <f t="shared" si="36"/>
        <v>Pemerintah</v>
      </c>
      <c r="N667" s="312">
        <f>COUNTIF(A1_Individu_Data_Keadaan_SDMK!A$4:A$149931,B667)</f>
        <v>0</v>
      </c>
      <c r="O667" s="312">
        <f t="shared" si="37"/>
        <v>0</v>
      </c>
      <c r="P667" s="421" t="str">
        <f t="shared" si="38"/>
        <v>Berkurang</v>
      </c>
    </row>
    <row r="668" spans="1:16" hidden="1">
      <c r="A668" s="7">
        <v>666</v>
      </c>
      <c r="B668" t="s">
        <v>13666</v>
      </c>
      <c r="C668" t="s">
        <v>13667</v>
      </c>
      <c r="D668" t="s">
        <v>267</v>
      </c>
      <c r="E668" t="s">
        <v>9302</v>
      </c>
      <c r="F668" t="s">
        <v>12201</v>
      </c>
      <c r="G668">
        <v>33</v>
      </c>
      <c r="H668">
        <v>3324</v>
      </c>
      <c r="I668">
        <v>0</v>
      </c>
      <c r="J668">
        <v>62</v>
      </c>
      <c r="K668" s="367" t="str">
        <f>VLOOKUP(G668,'01_MASTER_KODE_WILAYAH'!H$1437:I$1470,2,FALSE)</f>
        <v>JAWA TENGAH</v>
      </c>
      <c r="L668" s="368" t="str">
        <f>VLOOKUP(H668,'01_MASTER_KODE_WILAYAH'!D$5:F$1353,3,FALSE)</f>
        <v>KENDAL</v>
      </c>
      <c r="M668" s="428" t="str">
        <f t="shared" si="36"/>
        <v>Pemerintah</v>
      </c>
      <c r="N668" s="312">
        <f>COUNTIF(A1_Individu_Data_Keadaan_SDMK!A$4:A$149931,B668)</f>
        <v>0</v>
      </c>
      <c r="O668" s="312">
        <f t="shared" si="37"/>
        <v>0</v>
      </c>
      <c r="P668" s="421" t="str">
        <f t="shared" si="38"/>
        <v>Berkurang</v>
      </c>
    </row>
    <row r="669" spans="1:16" hidden="1">
      <c r="A669" s="7">
        <v>667</v>
      </c>
      <c r="B669" t="s">
        <v>13668</v>
      </c>
      <c r="C669" t="s">
        <v>13669</v>
      </c>
      <c r="D669" t="s">
        <v>267</v>
      </c>
      <c r="E669" t="s">
        <v>9302</v>
      </c>
      <c r="F669" t="s">
        <v>12201</v>
      </c>
      <c r="G669">
        <v>33</v>
      </c>
      <c r="H669">
        <v>3324</v>
      </c>
      <c r="I669">
        <v>0</v>
      </c>
      <c r="J669">
        <v>91</v>
      </c>
      <c r="K669" s="367" t="str">
        <f>VLOOKUP(G669,'01_MASTER_KODE_WILAYAH'!H$1437:I$1470,2,FALSE)</f>
        <v>JAWA TENGAH</v>
      </c>
      <c r="L669" s="368" t="str">
        <f>VLOOKUP(H669,'01_MASTER_KODE_WILAYAH'!D$5:F$1353,3,FALSE)</f>
        <v>KENDAL</v>
      </c>
      <c r="M669" s="428" t="str">
        <f t="shared" si="36"/>
        <v>Pemerintah</v>
      </c>
      <c r="N669" s="312">
        <f>COUNTIF(A1_Individu_Data_Keadaan_SDMK!A$4:A$149931,B669)</f>
        <v>0</v>
      </c>
      <c r="O669" s="312">
        <f t="shared" si="37"/>
        <v>0</v>
      </c>
      <c r="P669" s="421" t="str">
        <f t="shared" si="38"/>
        <v>Berkurang</v>
      </c>
    </row>
    <row r="670" spans="1:16" hidden="1">
      <c r="A670" s="7">
        <v>668</v>
      </c>
      <c r="B670" t="s">
        <v>13670</v>
      </c>
      <c r="C670" t="s">
        <v>13671</v>
      </c>
      <c r="D670" t="s">
        <v>267</v>
      </c>
      <c r="E670" t="s">
        <v>9301</v>
      </c>
      <c r="F670" t="s">
        <v>12201</v>
      </c>
      <c r="G670">
        <v>33</v>
      </c>
      <c r="H670">
        <v>3324</v>
      </c>
      <c r="I670">
        <v>0</v>
      </c>
      <c r="J670">
        <v>37</v>
      </c>
      <c r="K670" s="367" t="str">
        <f>VLOOKUP(G670,'01_MASTER_KODE_WILAYAH'!H$1437:I$1470,2,FALSE)</f>
        <v>JAWA TENGAH</v>
      </c>
      <c r="L670" s="368" t="str">
        <f>VLOOKUP(H670,'01_MASTER_KODE_WILAYAH'!D$5:F$1353,3,FALSE)</f>
        <v>KENDAL</v>
      </c>
      <c r="M670" s="428" t="str">
        <f t="shared" si="36"/>
        <v>Pemerintah</v>
      </c>
      <c r="N670" s="312">
        <f>COUNTIF(A1_Individu_Data_Keadaan_SDMK!A$4:A$149931,B670)</f>
        <v>0</v>
      </c>
      <c r="O670" s="312">
        <f t="shared" si="37"/>
        <v>0</v>
      </c>
      <c r="P670" s="421" t="str">
        <f t="shared" si="38"/>
        <v>Berkurang</v>
      </c>
    </row>
    <row r="671" spans="1:16" hidden="1">
      <c r="A671" s="7">
        <v>669</v>
      </c>
      <c r="B671" t="s">
        <v>13672</v>
      </c>
      <c r="C671" t="s">
        <v>13420</v>
      </c>
      <c r="D671" t="s">
        <v>267</v>
      </c>
      <c r="E671" t="s">
        <v>9302</v>
      </c>
      <c r="F671" t="s">
        <v>12201</v>
      </c>
      <c r="G671">
        <v>33</v>
      </c>
      <c r="H671">
        <v>3324</v>
      </c>
      <c r="I671">
        <v>0</v>
      </c>
      <c r="J671">
        <v>82</v>
      </c>
      <c r="K671" s="367" t="str">
        <f>VLOOKUP(G671,'01_MASTER_KODE_WILAYAH'!H$1437:I$1470,2,FALSE)</f>
        <v>JAWA TENGAH</v>
      </c>
      <c r="L671" s="368" t="str">
        <f>VLOOKUP(H671,'01_MASTER_KODE_WILAYAH'!D$5:F$1353,3,FALSE)</f>
        <v>KENDAL</v>
      </c>
      <c r="M671" s="428" t="str">
        <f t="shared" si="36"/>
        <v>Pemerintah</v>
      </c>
      <c r="N671" s="312">
        <f>COUNTIF(A1_Individu_Data_Keadaan_SDMK!A$4:A$149931,B671)</f>
        <v>0</v>
      </c>
      <c r="O671" s="312">
        <f t="shared" si="37"/>
        <v>0</v>
      </c>
      <c r="P671" s="421" t="str">
        <f t="shared" si="38"/>
        <v>Berkurang</v>
      </c>
    </row>
    <row r="672" spans="1:16" hidden="1">
      <c r="A672" s="7">
        <v>670</v>
      </c>
      <c r="B672" t="s">
        <v>13673</v>
      </c>
      <c r="C672" t="s">
        <v>13674</v>
      </c>
      <c r="D672" t="s">
        <v>267</v>
      </c>
      <c r="E672" t="s">
        <v>9301</v>
      </c>
      <c r="F672" t="s">
        <v>12201</v>
      </c>
      <c r="G672">
        <v>33</v>
      </c>
      <c r="H672">
        <v>3324</v>
      </c>
      <c r="I672">
        <v>0</v>
      </c>
      <c r="J672">
        <v>37</v>
      </c>
      <c r="K672" s="367" t="str">
        <f>VLOOKUP(G672,'01_MASTER_KODE_WILAYAH'!H$1437:I$1470,2,FALSE)</f>
        <v>JAWA TENGAH</v>
      </c>
      <c r="L672" s="368" t="str">
        <f>VLOOKUP(H672,'01_MASTER_KODE_WILAYAH'!D$5:F$1353,3,FALSE)</f>
        <v>KENDAL</v>
      </c>
      <c r="M672" s="428" t="str">
        <f t="shared" si="36"/>
        <v>Pemerintah</v>
      </c>
      <c r="N672" s="312">
        <f>COUNTIF(A1_Individu_Data_Keadaan_SDMK!A$4:A$149931,B672)</f>
        <v>0</v>
      </c>
      <c r="O672" s="312">
        <f t="shared" si="37"/>
        <v>0</v>
      </c>
      <c r="P672" s="421" t="str">
        <f t="shared" si="38"/>
        <v>Berkurang</v>
      </c>
    </row>
    <row r="673" spans="1:16" hidden="1">
      <c r="A673" s="7">
        <v>671</v>
      </c>
      <c r="B673" t="s">
        <v>13675</v>
      </c>
      <c r="C673" t="s">
        <v>13676</v>
      </c>
      <c r="D673" t="s">
        <v>267</v>
      </c>
      <c r="E673" t="s">
        <v>9302</v>
      </c>
      <c r="F673" t="s">
        <v>12201</v>
      </c>
      <c r="G673">
        <v>33</v>
      </c>
      <c r="H673">
        <v>3324</v>
      </c>
      <c r="I673">
        <v>0</v>
      </c>
      <c r="J673">
        <v>70</v>
      </c>
      <c r="K673" s="367" t="str">
        <f>VLOOKUP(G673,'01_MASTER_KODE_WILAYAH'!H$1437:I$1470,2,FALSE)</f>
        <v>JAWA TENGAH</v>
      </c>
      <c r="L673" s="368" t="str">
        <f>VLOOKUP(H673,'01_MASTER_KODE_WILAYAH'!D$5:F$1353,3,FALSE)</f>
        <v>KENDAL</v>
      </c>
      <c r="M673" s="428" t="str">
        <f t="shared" si="36"/>
        <v>Pemerintah</v>
      </c>
      <c r="N673" s="312">
        <f>COUNTIF(A1_Individu_Data_Keadaan_SDMK!A$4:A$149931,B673)</f>
        <v>0</v>
      </c>
      <c r="O673" s="312">
        <f t="shared" si="37"/>
        <v>0</v>
      </c>
      <c r="P673" s="421" t="str">
        <f t="shared" si="38"/>
        <v>Berkurang</v>
      </c>
    </row>
    <row r="674" spans="1:16" hidden="1">
      <c r="A674" s="7">
        <v>672</v>
      </c>
      <c r="B674" t="s">
        <v>13677</v>
      </c>
      <c r="C674" t="s">
        <v>13678</v>
      </c>
      <c r="D674" t="s">
        <v>267</v>
      </c>
      <c r="E674" t="s">
        <v>9301</v>
      </c>
      <c r="F674" t="s">
        <v>12201</v>
      </c>
      <c r="G674">
        <v>33</v>
      </c>
      <c r="H674">
        <v>3324</v>
      </c>
      <c r="I674">
        <v>0</v>
      </c>
      <c r="J674">
        <v>32</v>
      </c>
      <c r="K674" s="367" t="str">
        <f>VLOOKUP(G674,'01_MASTER_KODE_WILAYAH'!H$1437:I$1470,2,FALSE)</f>
        <v>JAWA TENGAH</v>
      </c>
      <c r="L674" s="368" t="str">
        <f>VLOOKUP(H674,'01_MASTER_KODE_WILAYAH'!D$5:F$1353,3,FALSE)</f>
        <v>KENDAL</v>
      </c>
      <c r="M674" s="428" t="str">
        <f t="shared" si="36"/>
        <v>Pemerintah</v>
      </c>
      <c r="N674" s="312">
        <f>COUNTIF(A1_Individu_Data_Keadaan_SDMK!A$4:A$149931,B674)</f>
        <v>0</v>
      </c>
      <c r="O674" s="312">
        <f t="shared" si="37"/>
        <v>0</v>
      </c>
      <c r="P674" s="421" t="str">
        <f t="shared" si="38"/>
        <v>Berkurang</v>
      </c>
    </row>
    <row r="675" spans="1:16" hidden="1">
      <c r="A675" s="7">
        <v>673</v>
      </c>
      <c r="B675" t="s">
        <v>13679</v>
      </c>
      <c r="C675" t="s">
        <v>13680</v>
      </c>
      <c r="D675" t="s">
        <v>267</v>
      </c>
      <c r="E675" t="s">
        <v>9302</v>
      </c>
      <c r="F675" t="s">
        <v>12201</v>
      </c>
      <c r="G675">
        <v>33</v>
      </c>
      <c r="H675">
        <v>3324</v>
      </c>
      <c r="I675">
        <v>0</v>
      </c>
      <c r="J675">
        <v>68</v>
      </c>
      <c r="K675" s="367" t="str">
        <f>VLOOKUP(G675,'01_MASTER_KODE_WILAYAH'!H$1437:I$1470,2,FALSE)</f>
        <v>JAWA TENGAH</v>
      </c>
      <c r="L675" s="368" t="str">
        <f>VLOOKUP(H675,'01_MASTER_KODE_WILAYAH'!D$5:F$1353,3,FALSE)</f>
        <v>KENDAL</v>
      </c>
      <c r="M675" s="428" t="str">
        <f t="shared" si="36"/>
        <v>Pemerintah</v>
      </c>
      <c r="N675" s="312">
        <f>COUNTIF(A1_Individu_Data_Keadaan_SDMK!A$4:A$149931,B675)</f>
        <v>0</v>
      </c>
      <c r="O675" s="312">
        <f t="shared" si="37"/>
        <v>0</v>
      </c>
      <c r="P675" s="421" t="str">
        <f t="shared" si="38"/>
        <v>Berkurang</v>
      </c>
    </row>
    <row r="676" spans="1:16" hidden="1">
      <c r="A676" s="7">
        <v>674</v>
      </c>
      <c r="B676" t="s">
        <v>13681</v>
      </c>
      <c r="C676" t="s">
        <v>13682</v>
      </c>
      <c r="D676" t="s">
        <v>267</v>
      </c>
      <c r="E676" t="s">
        <v>9301</v>
      </c>
      <c r="F676" t="s">
        <v>12201</v>
      </c>
      <c r="G676">
        <v>33</v>
      </c>
      <c r="H676">
        <v>3324</v>
      </c>
      <c r="I676">
        <v>0</v>
      </c>
      <c r="J676">
        <v>43</v>
      </c>
      <c r="K676" s="367" t="str">
        <f>VLOOKUP(G676,'01_MASTER_KODE_WILAYAH'!H$1437:I$1470,2,FALSE)</f>
        <v>JAWA TENGAH</v>
      </c>
      <c r="L676" s="368" t="str">
        <f>VLOOKUP(H676,'01_MASTER_KODE_WILAYAH'!D$5:F$1353,3,FALSE)</f>
        <v>KENDAL</v>
      </c>
      <c r="M676" s="428" t="str">
        <f t="shared" si="36"/>
        <v>Pemerintah</v>
      </c>
      <c r="N676" s="312">
        <f>COUNTIF(A1_Individu_Data_Keadaan_SDMK!A$4:A$149931,B676)</f>
        <v>0</v>
      </c>
      <c r="O676" s="312">
        <f t="shared" si="37"/>
        <v>0</v>
      </c>
      <c r="P676" s="421" t="str">
        <f t="shared" si="38"/>
        <v>Berkurang</v>
      </c>
    </row>
    <row r="677" spans="1:16" hidden="1">
      <c r="A677" s="7">
        <v>675</v>
      </c>
      <c r="B677" t="s">
        <v>13683</v>
      </c>
      <c r="C677" t="s">
        <v>13684</v>
      </c>
      <c r="D677" t="s">
        <v>267</v>
      </c>
      <c r="E677" t="s">
        <v>9301</v>
      </c>
      <c r="F677" t="s">
        <v>12201</v>
      </c>
      <c r="G677">
        <v>33</v>
      </c>
      <c r="H677">
        <v>3324</v>
      </c>
      <c r="I677">
        <v>0</v>
      </c>
      <c r="J677">
        <v>44</v>
      </c>
      <c r="K677" s="367" t="str">
        <f>VLOOKUP(G677,'01_MASTER_KODE_WILAYAH'!H$1437:I$1470,2,FALSE)</f>
        <v>JAWA TENGAH</v>
      </c>
      <c r="L677" s="368" t="str">
        <f>VLOOKUP(H677,'01_MASTER_KODE_WILAYAH'!D$5:F$1353,3,FALSE)</f>
        <v>KENDAL</v>
      </c>
      <c r="M677" s="428" t="str">
        <f t="shared" si="36"/>
        <v>Pemerintah</v>
      </c>
      <c r="N677" s="312">
        <f>COUNTIF(A1_Individu_Data_Keadaan_SDMK!A$4:A$149931,B677)</f>
        <v>0</v>
      </c>
      <c r="O677" s="312">
        <f t="shared" si="37"/>
        <v>0</v>
      </c>
      <c r="P677" s="421" t="str">
        <f t="shared" si="38"/>
        <v>Berkurang</v>
      </c>
    </row>
    <row r="678" spans="1:16" hidden="1">
      <c r="A678" s="7">
        <v>676</v>
      </c>
      <c r="B678" t="s">
        <v>13685</v>
      </c>
      <c r="C678" t="s">
        <v>13686</v>
      </c>
      <c r="D678" t="s">
        <v>267</v>
      </c>
      <c r="E678" t="s">
        <v>9301</v>
      </c>
      <c r="F678" t="s">
        <v>12201</v>
      </c>
      <c r="G678">
        <v>33</v>
      </c>
      <c r="H678">
        <v>3324</v>
      </c>
      <c r="I678">
        <v>0</v>
      </c>
      <c r="J678">
        <v>28</v>
      </c>
      <c r="K678" s="367" t="str">
        <f>VLOOKUP(G678,'01_MASTER_KODE_WILAYAH'!H$1437:I$1470,2,FALSE)</f>
        <v>JAWA TENGAH</v>
      </c>
      <c r="L678" s="368" t="str">
        <f>VLOOKUP(H678,'01_MASTER_KODE_WILAYAH'!D$5:F$1353,3,FALSE)</f>
        <v>KENDAL</v>
      </c>
      <c r="M678" s="428" t="str">
        <f t="shared" si="36"/>
        <v>Pemerintah</v>
      </c>
      <c r="N678" s="312">
        <f>COUNTIF(A1_Individu_Data_Keadaan_SDMK!A$4:A$149931,B678)</f>
        <v>0</v>
      </c>
      <c r="O678" s="312">
        <f t="shared" si="37"/>
        <v>0</v>
      </c>
      <c r="P678" s="421" t="str">
        <f t="shared" si="38"/>
        <v>Berkurang</v>
      </c>
    </row>
    <row r="679" spans="1:16" hidden="1">
      <c r="A679" s="7">
        <v>677</v>
      </c>
      <c r="B679" t="s">
        <v>13687</v>
      </c>
      <c r="C679" t="s">
        <v>13688</v>
      </c>
      <c r="D679" t="s">
        <v>267</v>
      </c>
      <c r="E679" t="s">
        <v>9301</v>
      </c>
      <c r="F679" t="s">
        <v>12201</v>
      </c>
      <c r="G679">
        <v>33</v>
      </c>
      <c r="H679">
        <v>3324</v>
      </c>
      <c r="I679">
        <v>0</v>
      </c>
      <c r="J679">
        <v>59</v>
      </c>
      <c r="K679" s="367" t="str">
        <f>VLOOKUP(G679,'01_MASTER_KODE_WILAYAH'!H$1437:I$1470,2,FALSE)</f>
        <v>JAWA TENGAH</v>
      </c>
      <c r="L679" s="368" t="str">
        <f>VLOOKUP(H679,'01_MASTER_KODE_WILAYAH'!D$5:F$1353,3,FALSE)</f>
        <v>KENDAL</v>
      </c>
      <c r="M679" s="428" t="str">
        <f t="shared" si="36"/>
        <v>Pemerintah</v>
      </c>
      <c r="N679" s="312">
        <f>COUNTIF(A1_Individu_Data_Keadaan_SDMK!A$4:A$149931,B679)</f>
        <v>0</v>
      </c>
      <c r="O679" s="312">
        <f t="shared" si="37"/>
        <v>0</v>
      </c>
      <c r="P679" s="421" t="str">
        <f t="shared" si="38"/>
        <v>Berkurang</v>
      </c>
    </row>
    <row r="680" spans="1:16" hidden="1">
      <c r="A680" s="7">
        <v>678</v>
      </c>
      <c r="B680" t="s">
        <v>13689</v>
      </c>
      <c r="C680" t="s">
        <v>13690</v>
      </c>
      <c r="D680" t="s">
        <v>267</v>
      </c>
      <c r="E680" t="s">
        <v>9302</v>
      </c>
      <c r="F680" t="s">
        <v>12201</v>
      </c>
      <c r="G680">
        <v>33</v>
      </c>
      <c r="H680">
        <v>3324</v>
      </c>
      <c r="I680">
        <v>0</v>
      </c>
      <c r="J680">
        <v>41</v>
      </c>
      <c r="K680" s="367" t="str">
        <f>VLOOKUP(G680,'01_MASTER_KODE_WILAYAH'!H$1437:I$1470,2,FALSE)</f>
        <v>JAWA TENGAH</v>
      </c>
      <c r="L680" s="368" t="str">
        <f>VLOOKUP(H680,'01_MASTER_KODE_WILAYAH'!D$5:F$1353,3,FALSE)</f>
        <v>KENDAL</v>
      </c>
      <c r="M680" s="428" t="str">
        <f t="shared" si="36"/>
        <v>Pemerintah</v>
      </c>
      <c r="N680" s="312">
        <f>COUNTIF(A1_Individu_Data_Keadaan_SDMK!A$4:A$149931,B680)</f>
        <v>0</v>
      </c>
      <c r="O680" s="312">
        <f t="shared" si="37"/>
        <v>0</v>
      </c>
      <c r="P680" s="421" t="str">
        <f t="shared" si="38"/>
        <v>Berkurang</v>
      </c>
    </row>
    <row r="681" spans="1:16" hidden="1">
      <c r="A681" s="7">
        <v>679</v>
      </c>
      <c r="B681" t="s">
        <v>13691</v>
      </c>
      <c r="C681" t="s">
        <v>13692</v>
      </c>
      <c r="D681" t="s">
        <v>267</v>
      </c>
      <c r="E681" t="s">
        <v>9301</v>
      </c>
      <c r="F681" t="s">
        <v>12201</v>
      </c>
      <c r="G681">
        <v>33</v>
      </c>
      <c r="H681">
        <v>3324</v>
      </c>
      <c r="I681">
        <v>0</v>
      </c>
      <c r="J681">
        <v>44</v>
      </c>
      <c r="K681" s="367" t="str">
        <f>VLOOKUP(G681,'01_MASTER_KODE_WILAYAH'!H$1437:I$1470,2,FALSE)</f>
        <v>JAWA TENGAH</v>
      </c>
      <c r="L681" s="368" t="str">
        <f>VLOOKUP(H681,'01_MASTER_KODE_WILAYAH'!D$5:F$1353,3,FALSE)</f>
        <v>KENDAL</v>
      </c>
      <c r="M681" s="428" t="str">
        <f t="shared" si="36"/>
        <v>Pemerintah</v>
      </c>
      <c r="N681" s="312">
        <f>COUNTIF(A1_Individu_Data_Keadaan_SDMK!A$4:A$149931,B681)</f>
        <v>0</v>
      </c>
      <c r="O681" s="312">
        <f t="shared" si="37"/>
        <v>0</v>
      </c>
      <c r="P681" s="421" t="str">
        <f t="shared" si="38"/>
        <v>Berkurang</v>
      </c>
    </row>
    <row r="682" spans="1:16" hidden="1">
      <c r="A682" s="7">
        <v>680</v>
      </c>
      <c r="B682" t="s">
        <v>13693</v>
      </c>
      <c r="C682" t="s">
        <v>13694</v>
      </c>
      <c r="D682" t="s">
        <v>267</v>
      </c>
      <c r="E682" t="s">
        <v>9302</v>
      </c>
      <c r="F682" t="s">
        <v>12201</v>
      </c>
      <c r="G682">
        <v>33</v>
      </c>
      <c r="H682">
        <v>3324</v>
      </c>
      <c r="I682">
        <v>0</v>
      </c>
      <c r="J682">
        <v>38</v>
      </c>
      <c r="K682" s="367" t="str">
        <f>VLOOKUP(G682,'01_MASTER_KODE_WILAYAH'!H$1437:I$1470,2,FALSE)</f>
        <v>JAWA TENGAH</v>
      </c>
      <c r="L682" s="368" t="str">
        <f>VLOOKUP(H682,'01_MASTER_KODE_WILAYAH'!D$5:F$1353,3,FALSE)</f>
        <v>KENDAL</v>
      </c>
      <c r="M682" s="428" t="str">
        <f t="shared" si="36"/>
        <v>Pemerintah</v>
      </c>
      <c r="N682" s="312">
        <f>COUNTIF(A1_Individu_Data_Keadaan_SDMK!A$4:A$149931,B682)</f>
        <v>0</v>
      </c>
      <c r="O682" s="312">
        <f t="shared" si="37"/>
        <v>0</v>
      </c>
      <c r="P682" s="421" t="str">
        <f t="shared" si="38"/>
        <v>Berkurang</v>
      </c>
    </row>
    <row r="683" spans="1:16" hidden="1">
      <c r="A683" s="7">
        <v>681</v>
      </c>
      <c r="B683" t="s">
        <v>13695</v>
      </c>
      <c r="C683" t="s">
        <v>13696</v>
      </c>
      <c r="D683" t="s">
        <v>267</v>
      </c>
      <c r="E683" t="s">
        <v>9301</v>
      </c>
      <c r="F683" t="s">
        <v>12201</v>
      </c>
      <c r="G683">
        <v>33</v>
      </c>
      <c r="H683">
        <v>3324</v>
      </c>
      <c r="I683">
        <v>0</v>
      </c>
      <c r="J683">
        <v>81</v>
      </c>
      <c r="K683" s="367" t="str">
        <f>VLOOKUP(G683,'01_MASTER_KODE_WILAYAH'!H$1437:I$1470,2,FALSE)</f>
        <v>JAWA TENGAH</v>
      </c>
      <c r="L683" s="368" t="str">
        <f>VLOOKUP(H683,'01_MASTER_KODE_WILAYAH'!D$5:F$1353,3,FALSE)</f>
        <v>KENDAL</v>
      </c>
      <c r="M683" s="428" t="str">
        <f t="shared" si="36"/>
        <v>Pemerintah</v>
      </c>
      <c r="N683" s="312">
        <f>COUNTIF(A1_Individu_Data_Keadaan_SDMK!A$4:A$149931,B683)</f>
        <v>0</v>
      </c>
      <c r="O683" s="312">
        <f t="shared" si="37"/>
        <v>0</v>
      </c>
      <c r="P683" s="421" t="str">
        <f t="shared" si="38"/>
        <v>Berkurang</v>
      </c>
    </row>
    <row r="684" spans="1:16" hidden="1">
      <c r="A684" s="7">
        <v>682</v>
      </c>
      <c r="B684" t="s">
        <v>13697</v>
      </c>
      <c r="C684" t="s">
        <v>13698</v>
      </c>
      <c r="D684" t="s">
        <v>267</v>
      </c>
      <c r="E684" t="s">
        <v>9301</v>
      </c>
      <c r="F684" t="s">
        <v>12201</v>
      </c>
      <c r="G684">
        <v>33</v>
      </c>
      <c r="H684">
        <v>3324</v>
      </c>
      <c r="I684">
        <v>0</v>
      </c>
      <c r="J684">
        <v>51</v>
      </c>
      <c r="K684" s="367" t="str">
        <f>VLOOKUP(G684,'01_MASTER_KODE_WILAYAH'!H$1437:I$1470,2,FALSE)</f>
        <v>JAWA TENGAH</v>
      </c>
      <c r="L684" s="368" t="str">
        <f>VLOOKUP(H684,'01_MASTER_KODE_WILAYAH'!D$5:F$1353,3,FALSE)</f>
        <v>KENDAL</v>
      </c>
      <c r="M684" s="428" t="str">
        <f t="shared" si="36"/>
        <v>Pemerintah</v>
      </c>
      <c r="N684" s="312">
        <f>COUNTIF(A1_Individu_Data_Keadaan_SDMK!A$4:A$149931,B684)</f>
        <v>0</v>
      </c>
      <c r="O684" s="312">
        <f t="shared" si="37"/>
        <v>0</v>
      </c>
      <c r="P684" s="421" t="str">
        <f t="shared" si="38"/>
        <v>Berkurang</v>
      </c>
    </row>
    <row r="685" spans="1:16" hidden="1">
      <c r="A685" s="7">
        <v>683</v>
      </c>
      <c r="B685" t="s">
        <v>13699</v>
      </c>
      <c r="C685" t="s">
        <v>13700</v>
      </c>
      <c r="D685" t="s">
        <v>267</v>
      </c>
      <c r="E685" t="s">
        <v>9301</v>
      </c>
      <c r="F685" t="s">
        <v>12201</v>
      </c>
      <c r="G685">
        <v>33</v>
      </c>
      <c r="H685">
        <v>3324</v>
      </c>
      <c r="I685">
        <v>0</v>
      </c>
      <c r="J685">
        <v>35</v>
      </c>
      <c r="K685" s="367" t="str">
        <f>VLOOKUP(G685,'01_MASTER_KODE_WILAYAH'!H$1437:I$1470,2,FALSE)</f>
        <v>JAWA TENGAH</v>
      </c>
      <c r="L685" s="368" t="str">
        <f>VLOOKUP(H685,'01_MASTER_KODE_WILAYAH'!D$5:F$1353,3,FALSE)</f>
        <v>KENDAL</v>
      </c>
      <c r="M685" s="428" t="str">
        <f t="shared" si="36"/>
        <v>Pemerintah</v>
      </c>
      <c r="N685" s="312">
        <f>COUNTIF(A1_Individu_Data_Keadaan_SDMK!A$4:A$149931,B685)</f>
        <v>0</v>
      </c>
      <c r="O685" s="312">
        <f t="shared" si="37"/>
        <v>0</v>
      </c>
      <c r="P685" s="421" t="str">
        <f t="shared" si="38"/>
        <v>Berkurang</v>
      </c>
    </row>
    <row r="686" spans="1:16" hidden="1">
      <c r="A686" s="7">
        <v>684</v>
      </c>
      <c r="B686" t="s">
        <v>13701</v>
      </c>
      <c r="C686" t="s">
        <v>13702</v>
      </c>
      <c r="D686" t="s">
        <v>267</v>
      </c>
      <c r="E686" t="s">
        <v>9302</v>
      </c>
      <c r="F686" t="s">
        <v>12201</v>
      </c>
      <c r="G686">
        <v>33</v>
      </c>
      <c r="H686">
        <v>3324</v>
      </c>
      <c r="I686">
        <v>0</v>
      </c>
      <c r="J686">
        <v>63</v>
      </c>
      <c r="K686" s="367" t="str">
        <f>VLOOKUP(G686,'01_MASTER_KODE_WILAYAH'!H$1437:I$1470,2,FALSE)</f>
        <v>JAWA TENGAH</v>
      </c>
      <c r="L686" s="368" t="str">
        <f>VLOOKUP(H686,'01_MASTER_KODE_WILAYAH'!D$5:F$1353,3,FALSE)</f>
        <v>KENDAL</v>
      </c>
      <c r="M686" s="428" t="str">
        <f t="shared" si="36"/>
        <v>Pemerintah</v>
      </c>
      <c r="N686" s="312">
        <f>COUNTIF(A1_Individu_Data_Keadaan_SDMK!A$4:A$149931,B686)</f>
        <v>0</v>
      </c>
      <c r="O686" s="312">
        <f t="shared" si="37"/>
        <v>0</v>
      </c>
      <c r="P686" s="421" t="str">
        <f t="shared" si="38"/>
        <v>Berkurang</v>
      </c>
    </row>
    <row r="687" spans="1:16" hidden="1">
      <c r="A687" s="7">
        <v>685</v>
      </c>
      <c r="B687" t="s">
        <v>13703</v>
      </c>
      <c r="C687" t="s">
        <v>13704</v>
      </c>
      <c r="D687" t="s">
        <v>267</v>
      </c>
      <c r="E687" t="s">
        <v>9301</v>
      </c>
      <c r="F687" t="s">
        <v>12201</v>
      </c>
      <c r="G687">
        <v>33</v>
      </c>
      <c r="H687">
        <v>3324</v>
      </c>
      <c r="I687">
        <v>0</v>
      </c>
      <c r="J687">
        <v>35</v>
      </c>
      <c r="K687" s="367" t="str">
        <f>VLOOKUP(G687,'01_MASTER_KODE_WILAYAH'!H$1437:I$1470,2,FALSE)</f>
        <v>JAWA TENGAH</v>
      </c>
      <c r="L687" s="368" t="str">
        <f>VLOOKUP(H687,'01_MASTER_KODE_WILAYAH'!D$5:F$1353,3,FALSE)</f>
        <v>KENDAL</v>
      </c>
      <c r="M687" s="428" t="str">
        <f t="shared" si="36"/>
        <v>Pemerintah</v>
      </c>
      <c r="N687" s="312">
        <f>COUNTIF(A1_Individu_Data_Keadaan_SDMK!A$4:A$149931,B687)</f>
        <v>0</v>
      </c>
      <c r="O687" s="312">
        <f t="shared" si="37"/>
        <v>0</v>
      </c>
      <c r="P687" s="421" t="str">
        <f t="shared" si="38"/>
        <v>Berkurang</v>
      </c>
    </row>
    <row r="688" spans="1:16" hidden="1">
      <c r="A688" s="7">
        <v>686</v>
      </c>
      <c r="B688" t="s">
        <v>13705</v>
      </c>
      <c r="C688" t="s">
        <v>13706</v>
      </c>
      <c r="D688" t="s">
        <v>267</v>
      </c>
      <c r="E688" t="s">
        <v>9301</v>
      </c>
      <c r="F688" t="s">
        <v>12201</v>
      </c>
      <c r="G688">
        <v>33</v>
      </c>
      <c r="H688">
        <v>3324</v>
      </c>
      <c r="I688">
        <v>0</v>
      </c>
      <c r="J688">
        <v>44</v>
      </c>
      <c r="K688" s="367" t="str">
        <f>VLOOKUP(G688,'01_MASTER_KODE_WILAYAH'!H$1437:I$1470,2,FALSE)</f>
        <v>JAWA TENGAH</v>
      </c>
      <c r="L688" s="368" t="str">
        <f>VLOOKUP(H688,'01_MASTER_KODE_WILAYAH'!D$5:F$1353,3,FALSE)</f>
        <v>KENDAL</v>
      </c>
      <c r="M688" s="428" t="str">
        <f t="shared" si="36"/>
        <v>Pemerintah</v>
      </c>
      <c r="N688" s="312">
        <f>COUNTIF(A1_Individu_Data_Keadaan_SDMK!A$4:A$149931,B688)</f>
        <v>0</v>
      </c>
      <c r="O688" s="312">
        <f t="shared" si="37"/>
        <v>0</v>
      </c>
      <c r="P688" s="421" t="str">
        <f t="shared" si="38"/>
        <v>Berkurang</v>
      </c>
    </row>
    <row r="689" spans="1:16" hidden="1">
      <c r="A689" s="7">
        <v>687</v>
      </c>
      <c r="B689" t="s">
        <v>13707</v>
      </c>
      <c r="C689" t="s">
        <v>13708</v>
      </c>
      <c r="D689" t="s">
        <v>267</v>
      </c>
      <c r="E689" t="s">
        <v>9302</v>
      </c>
      <c r="F689" t="s">
        <v>12201</v>
      </c>
      <c r="G689">
        <v>33</v>
      </c>
      <c r="H689">
        <v>3324</v>
      </c>
      <c r="I689">
        <v>0</v>
      </c>
      <c r="J689">
        <v>46</v>
      </c>
      <c r="K689" s="367" t="str">
        <f>VLOOKUP(G689,'01_MASTER_KODE_WILAYAH'!H$1437:I$1470,2,FALSE)</f>
        <v>JAWA TENGAH</v>
      </c>
      <c r="L689" s="368" t="str">
        <f>VLOOKUP(H689,'01_MASTER_KODE_WILAYAH'!D$5:F$1353,3,FALSE)</f>
        <v>KENDAL</v>
      </c>
      <c r="M689" s="428" t="str">
        <f t="shared" si="36"/>
        <v>Pemerintah</v>
      </c>
      <c r="N689" s="312">
        <f>COUNTIF(A1_Individu_Data_Keadaan_SDMK!A$4:A$149931,B689)</f>
        <v>0</v>
      </c>
      <c r="O689" s="312">
        <f t="shared" si="37"/>
        <v>0</v>
      </c>
      <c r="P689" s="421" t="str">
        <f t="shared" si="38"/>
        <v>Berkurang</v>
      </c>
    </row>
    <row r="690" spans="1:16" hidden="1">
      <c r="A690" s="7">
        <v>688</v>
      </c>
      <c r="B690" t="s">
        <v>13709</v>
      </c>
      <c r="C690" t="s">
        <v>13710</v>
      </c>
      <c r="D690" t="s">
        <v>267</v>
      </c>
      <c r="E690" t="s">
        <v>9301</v>
      </c>
      <c r="F690" t="s">
        <v>12201</v>
      </c>
      <c r="G690">
        <v>33</v>
      </c>
      <c r="H690">
        <v>3324</v>
      </c>
      <c r="I690">
        <v>0</v>
      </c>
      <c r="J690">
        <v>37</v>
      </c>
      <c r="K690" s="367" t="str">
        <f>VLOOKUP(G690,'01_MASTER_KODE_WILAYAH'!H$1437:I$1470,2,FALSE)</f>
        <v>JAWA TENGAH</v>
      </c>
      <c r="L690" s="368" t="str">
        <f>VLOOKUP(H690,'01_MASTER_KODE_WILAYAH'!D$5:F$1353,3,FALSE)</f>
        <v>KENDAL</v>
      </c>
      <c r="M690" s="428" t="str">
        <f t="shared" si="36"/>
        <v>Pemerintah</v>
      </c>
      <c r="N690" s="312">
        <f>COUNTIF(A1_Individu_Data_Keadaan_SDMK!A$4:A$149931,B690)</f>
        <v>0</v>
      </c>
      <c r="O690" s="312">
        <f t="shared" si="37"/>
        <v>0</v>
      </c>
      <c r="P690" s="421" t="str">
        <f t="shared" si="38"/>
        <v>Berkurang</v>
      </c>
    </row>
    <row r="691" spans="1:16" hidden="1">
      <c r="A691" s="7">
        <v>689</v>
      </c>
      <c r="B691" t="s">
        <v>13711</v>
      </c>
      <c r="C691" t="s">
        <v>13712</v>
      </c>
      <c r="D691" t="s">
        <v>267</v>
      </c>
      <c r="E691" t="s">
        <v>9301</v>
      </c>
      <c r="F691" t="s">
        <v>12201</v>
      </c>
      <c r="G691">
        <v>33</v>
      </c>
      <c r="H691">
        <v>3325</v>
      </c>
      <c r="I691">
        <v>0</v>
      </c>
      <c r="J691">
        <v>42</v>
      </c>
      <c r="K691" s="367" t="str">
        <f>VLOOKUP(G691,'01_MASTER_KODE_WILAYAH'!H$1437:I$1470,2,FALSE)</f>
        <v>JAWA TENGAH</v>
      </c>
      <c r="L691" s="368" t="str">
        <f>VLOOKUP(H691,'01_MASTER_KODE_WILAYAH'!D$5:F$1353,3,FALSE)</f>
        <v>BATANG</v>
      </c>
      <c r="M691" s="428" t="str">
        <f t="shared" si="36"/>
        <v>Pemerintah</v>
      </c>
      <c r="N691" s="312">
        <f>COUNTIF(A1_Individu_Data_Keadaan_SDMK!A$4:A$149931,B691)</f>
        <v>0</v>
      </c>
      <c r="O691" s="312">
        <f t="shared" si="37"/>
        <v>0</v>
      </c>
      <c r="P691" s="421" t="str">
        <f t="shared" si="38"/>
        <v>Berkurang</v>
      </c>
    </row>
    <row r="692" spans="1:16" hidden="1">
      <c r="A692" s="7">
        <v>690</v>
      </c>
      <c r="B692" t="s">
        <v>13713</v>
      </c>
      <c r="C692" t="s">
        <v>13714</v>
      </c>
      <c r="D692" t="s">
        <v>267</v>
      </c>
      <c r="E692" t="s">
        <v>9302</v>
      </c>
      <c r="F692" t="s">
        <v>12201</v>
      </c>
      <c r="G692">
        <v>33</v>
      </c>
      <c r="H692">
        <v>3325</v>
      </c>
      <c r="I692">
        <v>0</v>
      </c>
      <c r="J692">
        <v>56</v>
      </c>
      <c r="K692" s="367" t="str">
        <f>VLOOKUP(G692,'01_MASTER_KODE_WILAYAH'!H$1437:I$1470,2,FALSE)</f>
        <v>JAWA TENGAH</v>
      </c>
      <c r="L692" s="368" t="str">
        <f>VLOOKUP(H692,'01_MASTER_KODE_WILAYAH'!D$5:F$1353,3,FALSE)</f>
        <v>BATANG</v>
      </c>
      <c r="M692" s="428" t="str">
        <f t="shared" si="36"/>
        <v>Pemerintah</v>
      </c>
      <c r="N692" s="312">
        <f>COUNTIF(A1_Individu_Data_Keadaan_SDMK!A$4:A$149931,B692)</f>
        <v>0</v>
      </c>
      <c r="O692" s="312">
        <f t="shared" si="37"/>
        <v>0</v>
      </c>
      <c r="P692" s="421" t="str">
        <f t="shared" si="38"/>
        <v>Berkurang</v>
      </c>
    </row>
    <row r="693" spans="1:16" hidden="1">
      <c r="A693" s="7">
        <v>691</v>
      </c>
      <c r="B693" t="s">
        <v>13715</v>
      </c>
      <c r="C693" t="s">
        <v>13716</v>
      </c>
      <c r="D693" t="s">
        <v>267</v>
      </c>
      <c r="E693" t="s">
        <v>9301</v>
      </c>
      <c r="F693" t="s">
        <v>12201</v>
      </c>
      <c r="G693">
        <v>33</v>
      </c>
      <c r="H693">
        <v>3325</v>
      </c>
      <c r="I693">
        <v>0</v>
      </c>
      <c r="J693">
        <v>22</v>
      </c>
      <c r="K693" s="367" t="str">
        <f>VLOOKUP(G693,'01_MASTER_KODE_WILAYAH'!H$1437:I$1470,2,FALSE)</f>
        <v>JAWA TENGAH</v>
      </c>
      <c r="L693" s="368" t="str">
        <f>VLOOKUP(H693,'01_MASTER_KODE_WILAYAH'!D$5:F$1353,3,FALSE)</f>
        <v>BATANG</v>
      </c>
      <c r="M693" s="428" t="str">
        <f t="shared" si="36"/>
        <v>Pemerintah</v>
      </c>
      <c r="N693" s="312">
        <f>COUNTIF(A1_Individu_Data_Keadaan_SDMK!A$4:A$149931,B693)</f>
        <v>0</v>
      </c>
      <c r="O693" s="312">
        <f t="shared" si="37"/>
        <v>0</v>
      </c>
      <c r="P693" s="421" t="str">
        <f t="shared" si="38"/>
        <v>Berkurang</v>
      </c>
    </row>
    <row r="694" spans="1:16" hidden="1">
      <c r="A694" s="7">
        <v>692</v>
      </c>
      <c r="B694" t="s">
        <v>13717</v>
      </c>
      <c r="C694" t="s">
        <v>13718</v>
      </c>
      <c r="D694" t="s">
        <v>267</v>
      </c>
      <c r="E694" t="s">
        <v>9301</v>
      </c>
      <c r="F694" t="s">
        <v>12201</v>
      </c>
      <c r="G694">
        <v>33</v>
      </c>
      <c r="H694">
        <v>3325</v>
      </c>
      <c r="I694">
        <v>0</v>
      </c>
      <c r="J694">
        <v>24</v>
      </c>
      <c r="K694" s="367" t="str">
        <f>VLOOKUP(G694,'01_MASTER_KODE_WILAYAH'!H$1437:I$1470,2,FALSE)</f>
        <v>JAWA TENGAH</v>
      </c>
      <c r="L694" s="368" t="str">
        <f>VLOOKUP(H694,'01_MASTER_KODE_WILAYAH'!D$5:F$1353,3,FALSE)</f>
        <v>BATANG</v>
      </c>
      <c r="M694" s="428" t="str">
        <f t="shared" si="36"/>
        <v>Pemerintah</v>
      </c>
      <c r="N694" s="312">
        <f>COUNTIF(A1_Individu_Data_Keadaan_SDMK!A$4:A$149931,B694)</f>
        <v>0</v>
      </c>
      <c r="O694" s="312">
        <f t="shared" si="37"/>
        <v>0</v>
      </c>
      <c r="P694" s="421" t="str">
        <f t="shared" si="38"/>
        <v>Berkurang</v>
      </c>
    </row>
    <row r="695" spans="1:16" hidden="1">
      <c r="A695" s="7">
        <v>693</v>
      </c>
      <c r="B695" t="s">
        <v>13719</v>
      </c>
      <c r="C695" t="s">
        <v>13720</v>
      </c>
      <c r="D695" t="s">
        <v>267</v>
      </c>
      <c r="E695" t="s">
        <v>9301</v>
      </c>
      <c r="F695" t="s">
        <v>12201</v>
      </c>
      <c r="G695">
        <v>33</v>
      </c>
      <c r="H695">
        <v>3325</v>
      </c>
      <c r="I695">
        <v>0</v>
      </c>
      <c r="J695">
        <v>21</v>
      </c>
      <c r="K695" s="367" t="str">
        <f>VLOOKUP(G695,'01_MASTER_KODE_WILAYAH'!H$1437:I$1470,2,FALSE)</f>
        <v>JAWA TENGAH</v>
      </c>
      <c r="L695" s="368" t="str">
        <f>VLOOKUP(H695,'01_MASTER_KODE_WILAYAH'!D$5:F$1353,3,FALSE)</f>
        <v>BATANG</v>
      </c>
      <c r="M695" s="428" t="str">
        <f t="shared" si="36"/>
        <v>Pemerintah</v>
      </c>
      <c r="N695" s="312">
        <f>COUNTIF(A1_Individu_Data_Keadaan_SDMK!A$4:A$149931,B695)</f>
        <v>0</v>
      </c>
      <c r="O695" s="312">
        <f t="shared" si="37"/>
        <v>0</v>
      </c>
      <c r="P695" s="421" t="str">
        <f t="shared" si="38"/>
        <v>Berkurang</v>
      </c>
    </row>
    <row r="696" spans="1:16" hidden="1">
      <c r="A696" s="7">
        <v>694</v>
      </c>
      <c r="B696" t="s">
        <v>13721</v>
      </c>
      <c r="C696" t="s">
        <v>13722</v>
      </c>
      <c r="D696" t="s">
        <v>267</v>
      </c>
      <c r="E696" t="s">
        <v>9301</v>
      </c>
      <c r="F696" t="s">
        <v>12201</v>
      </c>
      <c r="G696">
        <v>33</v>
      </c>
      <c r="H696">
        <v>3325</v>
      </c>
      <c r="I696">
        <v>0</v>
      </c>
      <c r="J696">
        <v>39</v>
      </c>
      <c r="K696" s="367" t="str">
        <f>VLOOKUP(G696,'01_MASTER_KODE_WILAYAH'!H$1437:I$1470,2,FALSE)</f>
        <v>JAWA TENGAH</v>
      </c>
      <c r="L696" s="368" t="str">
        <f>VLOOKUP(H696,'01_MASTER_KODE_WILAYAH'!D$5:F$1353,3,FALSE)</f>
        <v>BATANG</v>
      </c>
      <c r="M696" s="428" t="str">
        <f t="shared" si="36"/>
        <v>Pemerintah</v>
      </c>
      <c r="N696" s="312">
        <f>COUNTIF(A1_Individu_Data_Keadaan_SDMK!A$4:A$149931,B696)</f>
        <v>0</v>
      </c>
      <c r="O696" s="312">
        <f t="shared" si="37"/>
        <v>0</v>
      </c>
      <c r="P696" s="421" t="str">
        <f t="shared" si="38"/>
        <v>Berkurang</v>
      </c>
    </row>
    <row r="697" spans="1:16" hidden="1">
      <c r="A697" s="7">
        <v>695</v>
      </c>
      <c r="B697" t="s">
        <v>13723</v>
      </c>
      <c r="C697" t="s">
        <v>13724</v>
      </c>
      <c r="D697" t="s">
        <v>267</v>
      </c>
      <c r="E697" t="s">
        <v>9302</v>
      </c>
      <c r="F697" t="s">
        <v>12201</v>
      </c>
      <c r="G697">
        <v>33</v>
      </c>
      <c r="H697">
        <v>3325</v>
      </c>
      <c r="I697">
        <v>0</v>
      </c>
      <c r="J697">
        <v>61</v>
      </c>
      <c r="K697" s="367" t="str">
        <f>VLOOKUP(G697,'01_MASTER_KODE_WILAYAH'!H$1437:I$1470,2,FALSE)</f>
        <v>JAWA TENGAH</v>
      </c>
      <c r="L697" s="368" t="str">
        <f>VLOOKUP(H697,'01_MASTER_KODE_WILAYAH'!D$5:F$1353,3,FALSE)</f>
        <v>BATANG</v>
      </c>
      <c r="M697" s="428" t="str">
        <f t="shared" si="36"/>
        <v>Pemerintah</v>
      </c>
      <c r="N697" s="312">
        <f>COUNTIF(A1_Individu_Data_Keadaan_SDMK!A$4:A$149931,B697)</f>
        <v>0</v>
      </c>
      <c r="O697" s="312">
        <f t="shared" si="37"/>
        <v>0</v>
      </c>
      <c r="P697" s="421" t="str">
        <f t="shared" si="38"/>
        <v>Berkurang</v>
      </c>
    </row>
    <row r="698" spans="1:16" hidden="1">
      <c r="A698" s="7">
        <v>696</v>
      </c>
      <c r="B698" t="s">
        <v>13725</v>
      </c>
      <c r="C698" t="s">
        <v>13726</v>
      </c>
      <c r="D698" t="s">
        <v>267</v>
      </c>
      <c r="E698" t="s">
        <v>9301</v>
      </c>
      <c r="F698" t="s">
        <v>12201</v>
      </c>
      <c r="G698">
        <v>33</v>
      </c>
      <c r="H698">
        <v>3325</v>
      </c>
      <c r="I698">
        <v>0</v>
      </c>
      <c r="J698">
        <v>43</v>
      </c>
      <c r="K698" s="367" t="str">
        <f>VLOOKUP(G698,'01_MASTER_KODE_WILAYAH'!H$1437:I$1470,2,FALSE)</f>
        <v>JAWA TENGAH</v>
      </c>
      <c r="L698" s="368" t="str">
        <f>VLOOKUP(H698,'01_MASTER_KODE_WILAYAH'!D$5:F$1353,3,FALSE)</f>
        <v>BATANG</v>
      </c>
      <c r="M698" s="428" t="str">
        <f t="shared" si="36"/>
        <v>Pemerintah</v>
      </c>
      <c r="N698" s="312">
        <f>COUNTIF(A1_Individu_Data_Keadaan_SDMK!A$4:A$149931,B698)</f>
        <v>0</v>
      </c>
      <c r="O698" s="312">
        <f t="shared" si="37"/>
        <v>0</v>
      </c>
      <c r="P698" s="421" t="str">
        <f t="shared" si="38"/>
        <v>Berkurang</v>
      </c>
    </row>
    <row r="699" spans="1:16" hidden="1">
      <c r="A699" s="7">
        <v>697</v>
      </c>
      <c r="B699" t="s">
        <v>13727</v>
      </c>
      <c r="C699" t="s">
        <v>13728</v>
      </c>
      <c r="D699" t="s">
        <v>267</v>
      </c>
      <c r="E699" t="s">
        <v>9302</v>
      </c>
      <c r="F699" t="s">
        <v>12201</v>
      </c>
      <c r="G699">
        <v>33</v>
      </c>
      <c r="H699">
        <v>3325</v>
      </c>
      <c r="I699">
        <v>0</v>
      </c>
      <c r="J699">
        <v>60</v>
      </c>
      <c r="K699" s="367" t="str">
        <f>VLOOKUP(G699,'01_MASTER_KODE_WILAYAH'!H$1437:I$1470,2,FALSE)</f>
        <v>JAWA TENGAH</v>
      </c>
      <c r="L699" s="368" t="str">
        <f>VLOOKUP(H699,'01_MASTER_KODE_WILAYAH'!D$5:F$1353,3,FALSE)</f>
        <v>BATANG</v>
      </c>
      <c r="M699" s="428" t="str">
        <f t="shared" si="36"/>
        <v>Pemerintah</v>
      </c>
      <c r="N699" s="312">
        <f>COUNTIF(A1_Individu_Data_Keadaan_SDMK!A$4:A$149931,B699)</f>
        <v>0</v>
      </c>
      <c r="O699" s="312">
        <f t="shared" si="37"/>
        <v>0</v>
      </c>
      <c r="P699" s="421" t="str">
        <f t="shared" si="38"/>
        <v>Berkurang</v>
      </c>
    </row>
    <row r="700" spans="1:16" hidden="1">
      <c r="A700" s="7">
        <v>698</v>
      </c>
      <c r="B700" t="s">
        <v>13729</v>
      </c>
      <c r="C700" t="s">
        <v>13730</v>
      </c>
      <c r="D700" t="s">
        <v>267</v>
      </c>
      <c r="E700" t="s">
        <v>9301</v>
      </c>
      <c r="F700" t="s">
        <v>12201</v>
      </c>
      <c r="G700">
        <v>33</v>
      </c>
      <c r="H700">
        <v>3325</v>
      </c>
      <c r="I700">
        <v>0</v>
      </c>
      <c r="J700">
        <v>24</v>
      </c>
      <c r="K700" s="367" t="str">
        <f>VLOOKUP(G700,'01_MASTER_KODE_WILAYAH'!H$1437:I$1470,2,FALSE)</f>
        <v>JAWA TENGAH</v>
      </c>
      <c r="L700" s="368" t="str">
        <f>VLOOKUP(H700,'01_MASTER_KODE_WILAYAH'!D$5:F$1353,3,FALSE)</f>
        <v>BATANG</v>
      </c>
      <c r="M700" s="428" t="str">
        <f t="shared" si="36"/>
        <v>Pemerintah</v>
      </c>
      <c r="N700" s="312">
        <f>COUNTIF(A1_Individu_Data_Keadaan_SDMK!A$4:A$149931,B700)</f>
        <v>0</v>
      </c>
      <c r="O700" s="312">
        <f t="shared" si="37"/>
        <v>0</v>
      </c>
      <c r="P700" s="421" t="str">
        <f t="shared" si="38"/>
        <v>Berkurang</v>
      </c>
    </row>
    <row r="701" spans="1:16" hidden="1">
      <c r="A701" s="7">
        <v>699</v>
      </c>
      <c r="B701" t="s">
        <v>13731</v>
      </c>
      <c r="C701" t="s">
        <v>13732</v>
      </c>
      <c r="D701" t="s">
        <v>267</v>
      </c>
      <c r="E701" t="s">
        <v>9302</v>
      </c>
      <c r="F701" t="s">
        <v>12201</v>
      </c>
      <c r="G701">
        <v>33</v>
      </c>
      <c r="H701">
        <v>3325</v>
      </c>
      <c r="I701">
        <v>0</v>
      </c>
      <c r="J701">
        <v>57</v>
      </c>
      <c r="K701" s="367" t="str">
        <f>VLOOKUP(G701,'01_MASTER_KODE_WILAYAH'!H$1437:I$1470,2,FALSE)</f>
        <v>JAWA TENGAH</v>
      </c>
      <c r="L701" s="368" t="str">
        <f>VLOOKUP(H701,'01_MASTER_KODE_WILAYAH'!D$5:F$1353,3,FALSE)</f>
        <v>BATANG</v>
      </c>
      <c r="M701" s="428" t="str">
        <f t="shared" si="36"/>
        <v>Pemerintah</v>
      </c>
      <c r="N701" s="312">
        <f>COUNTIF(A1_Individu_Data_Keadaan_SDMK!A$4:A$149931,B701)</f>
        <v>0</v>
      </c>
      <c r="O701" s="312">
        <f t="shared" si="37"/>
        <v>0</v>
      </c>
      <c r="P701" s="421" t="str">
        <f t="shared" si="38"/>
        <v>Berkurang</v>
      </c>
    </row>
    <row r="702" spans="1:16" hidden="1">
      <c r="A702" s="7">
        <v>700</v>
      </c>
      <c r="B702" t="s">
        <v>13733</v>
      </c>
      <c r="C702" t="s">
        <v>13734</v>
      </c>
      <c r="D702" t="s">
        <v>267</v>
      </c>
      <c r="E702" t="s">
        <v>9301</v>
      </c>
      <c r="F702" t="s">
        <v>12201</v>
      </c>
      <c r="G702">
        <v>33</v>
      </c>
      <c r="H702">
        <v>3325</v>
      </c>
      <c r="I702">
        <v>0</v>
      </c>
      <c r="J702">
        <v>27</v>
      </c>
      <c r="K702" s="367" t="str">
        <f>VLOOKUP(G702,'01_MASTER_KODE_WILAYAH'!H$1437:I$1470,2,FALSE)</f>
        <v>JAWA TENGAH</v>
      </c>
      <c r="L702" s="368" t="str">
        <f>VLOOKUP(H702,'01_MASTER_KODE_WILAYAH'!D$5:F$1353,3,FALSE)</f>
        <v>BATANG</v>
      </c>
      <c r="M702" s="428" t="str">
        <f t="shared" si="36"/>
        <v>Pemerintah</v>
      </c>
      <c r="N702" s="312">
        <f>COUNTIF(A1_Individu_Data_Keadaan_SDMK!A$4:A$149931,B702)</f>
        <v>0</v>
      </c>
      <c r="O702" s="312">
        <f t="shared" si="37"/>
        <v>0</v>
      </c>
      <c r="P702" s="421" t="str">
        <f t="shared" si="38"/>
        <v>Berkurang</v>
      </c>
    </row>
    <row r="703" spans="1:16" hidden="1">
      <c r="A703" s="7">
        <v>701</v>
      </c>
      <c r="B703" t="s">
        <v>13735</v>
      </c>
      <c r="C703" t="s">
        <v>13736</v>
      </c>
      <c r="D703" t="s">
        <v>267</v>
      </c>
      <c r="E703" t="s">
        <v>9302</v>
      </c>
      <c r="F703" t="s">
        <v>12201</v>
      </c>
      <c r="G703">
        <v>33</v>
      </c>
      <c r="H703">
        <v>3325</v>
      </c>
      <c r="I703">
        <v>0</v>
      </c>
      <c r="J703">
        <v>62</v>
      </c>
      <c r="K703" s="367" t="str">
        <f>VLOOKUP(G703,'01_MASTER_KODE_WILAYAH'!H$1437:I$1470,2,FALSE)</f>
        <v>JAWA TENGAH</v>
      </c>
      <c r="L703" s="368" t="str">
        <f>VLOOKUP(H703,'01_MASTER_KODE_WILAYAH'!D$5:F$1353,3,FALSE)</f>
        <v>BATANG</v>
      </c>
      <c r="M703" s="428" t="str">
        <f t="shared" si="36"/>
        <v>Pemerintah</v>
      </c>
      <c r="N703" s="312">
        <f>COUNTIF(A1_Individu_Data_Keadaan_SDMK!A$4:A$149931,B703)</f>
        <v>0</v>
      </c>
      <c r="O703" s="312">
        <f t="shared" si="37"/>
        <v>0</v>
      </c>
      <c r="P703" s="421" t="str">
        <f t="shared" si="38"/>
        <v>Berkurang</v>
      </c>
    </row>
    <row r="704" spans="1:16" hidden="1">
      <c r="A704" s="7">
        <v>702</v>
      </c>
      <c r="B704" t="s">
        <v>13737</v>
      </c>
      <c r="C704" t="s">
        <v>13738</v>
      </c>
      <c r="D704" t="s">
        <v>267</v>
      </c>
      <c r="E704" t="s">
        <v>9301</v>
      </c>
      <c r="F704" t="s">
        <v>12201</v>
      </c>
      <c r="G704">
        <v>33</v>
      </c>
      <c r="H704">
        <v>3325</v>
      </c>
      <c r="I704">
        <v>0</v>
      </c>
      <c r="J704">
        <v>33</v>
      </c>
      <c r="K704" s="367" t="str">
        <f>VLOOKUP(G704,'01_MASTER_KODE_WILAYAH'!H$1437:I$1470,2,FALSE)</f>
        <v>JAWA TENGAH</v>
      </c>
      <c r="L704" s="368" t="str">
        <f>VLOOKUP(H704,'01_MASTER_KODE_WILAYAH'!D$5:F$1353,3,FALSE)</f>
        <v>BATANG</v>
      </c>
      <c r="M704" s="428" t="str">
        <f t="shared" si="36"/>
        <v>Pemerintah</v>
      </c>
      <c r="N704" s="312">
        <f>COUNTIF(A1_Individu_Data_Keadaan_SDMK!A$4:A$149931,B704)</f>
        <v>0</v>
      </c>
      <c r="O704" s="312">
        <f t="shared" si="37"/>
        <v>0</v>
      </c>
      <c r="P704" s="421" t="str">
        <f t="shared" si="38"/>
        <v>Berkurang</v>
      </c>
    </row>
    <row r="705" spans="1:16" hidden="1">
      <c r="A705" s="7">
        <v>703</v>
      </c>
      <c r="B705" t="s">
        <v>13739</v>
      </c>
      <c r="C705" t="s">
        <v>13740</v>
      </c>
      <c r="D705" t="s">
        <v>267</v>
      </c>
      <c r="E705" t="s">
        <v>9301</v>
      </c>
      <c r="F705" t="s">
        <v>12201</v>
      </c>
      <c r="G705">
        <v>33</v>
      </c>
      <c r="H705">
        <v>3325</v>
      </c>
      <c r="I705">
        <v>0</v>
      </c>
      <c r="J705">
        <v>40</v>
      </c>
      <c r="K705" s="367" t="str">
        <f>VLOOKUP(G705,'01_MASTER_KODE_WILAYAH'!H$1437:I$1470,2,FALSE)</f>
        <v>JAWA TENGAH</v>
      </c>
      <c r="L705" s="368" t="str">
        <f>VLOOKUP(H705,'01_MASTER_KODE_WILAYAH'!D$5:F$1353,3,FALSE)</f>
        <v>BATANG</v>
      </c>
      <c r="M705" s="428" t="str">
        <f t="shared" si="36"/>
        <v>Pemerintah</v>
      </c>
      <c r="N705" s="312">
        <f>COUNTIF(A1_Individu_Data_Keadaan_SDMK!A$4:A$149931,B705)</f>
        <v>0</v>
      </c>
      <c r="O705" s="312">
        <f t="shared" si="37"/>
        <v>0</v>
      </c>
      <c r="P705" s="421" t="str">
        <f t="shared" si="38"/>
        <v>Berkurang</v>
      </c>
    </row>
    <row r="706" spans="1:16" hidden="1">
      <c r="A706" s="7">
        <v>704</v>
      </c>
      <c r="B706" t="s">
        <v>13741</v>
      </c>
      <c r="C706" t="s">
        <v>13742</v>
      </c>
      <c r="D706" t="s">
        <v>267</v>
      </c>
      <c r="E706" t="s">
        <v>9301</v>
      </c>
      <c r="F706" t="s">
        <v>12201</v>
      </c>
      <c r="G706">
        <v>33</v>
      </c>
      <c r="H706">
        <v>3325</v>
      </c>
      <c r="I706">
        <v>0</v>
      </c>
      <c r="J706">
        <v>39</v>
      </c>
      <c r="K706" s="367" t="str">
        <f>VLOOKUP(G706,'01_MASTER_KODE_WILAYAH'!H$1437:I$1470,2,FALSE)</f>
        <v>JAWA TENGAH</v>
      </c>
      <c r="L706" s="368" t="str">
        <f>VLOOKUP(H706,'01_MASTER_KODE_WILAYAH'!D$5:F$1353,3,FALSE)</f>
        <v>BATANG</v>
      </c>
      <c r="M706" s="428" t="str">
        <f t="shared" si="36"/>
        <v>Pemerintah</v>
      </c>
      <c r="N706" s="312">
        <f>COUNTIF(A1_Individu_Data_Keadaan_SDMK!A$4:A$149931,B706)</f>
        <v>0</v>
      </c>
      <c r="O706" s="312">
        <f t="shared" si="37"/>
        <v>0</v>
      </c>
      <c r="P706" s="421" t="str">
        <f t="shared" si="38"/>
        <v>Berkurang</v>
      </c>
    </row>
    <row r="707" spans="1:16" hidden="1">
      <c r="A707" s="7">
        <v>705</v>
      </c>
      <c r="B707" t="s">
        <v>13743</v>
      </c>
      <c r="C707" t="s">
        <v>13744</v>
      </c>
      <c r="D707" t="s">
        <v>267</v>
      </c>
      <c r="E707" t="s">
        <v>9301</v>
      </c>
      <c r="F707" t="s">
        <v>12201</v>
      </c>
      <c r="G707">
        <v>33</v>
      </c>
      <c r="H707">
        <v>3325</v>
      </c>
      <c r="I707">
        <v>0</v>
      </c>
      <c r="J707">
        <v>41</v>
      </c>
      <c r="K707" s="367" t="str">
        <f>VLOOKUP(G707,'01_MASTER_KODE_WILAYAH'!H$1437:I$1470,2,FALSE)</f>
        <v>JAWA TENGAH</v>
      </c>
      <c r="L707" s="368" t="str">
        <f>VLOOKUP(H707,'01_MASTER_KODE_WILAYAH'!D$5:F$1353,3,FALSE)</f>
        <v>BATANG</v>
      </c>
      <c r="M707" s="428" t="str">
        <f t="shared" si="36"/>
        <v>Pemerintah</v>
      </c>
      <c r="N707" s="312">
        <f>COUNTIF(A1_Individu_Data_Keadaan_SDMK!A$4:A$149931,B707)</f>
        <v>0</v>
      </c>
      <c r="O707" s="312">
        <f t="shared" si="37"/>
        <v>0</v>
      </c>
      <c r="P707" s="421" t="str">
        <f t="shared" si="38"/>
        <v>Berkurang</v>
      </c>
    </row>
    <row r="708" spans="1:16" hidden="1">
      <c r="A708" s="7">
        <v>706</v>
      </c>
      <c r="B708" t="s">
        <v>13745</v>
      </c>
      <c r="C708" t="s">
        <v>13746</v>
      </c>
      <c r="D708" t="s">
        <v>267</v>
      </c>
      <c r="E708" t="s">
        <v>9301</v>
      </c>
      <c r="F708" t="s">
        <v>12201</v>
      </c>
      <c r="G708">
        <v>33</v>
      </c>
      <c r="H708">
        <v>3325</v>
      </c>
      <c r="I708">
        <v>0</v>
      </c>
      <c r="J708">
        <v>31</v>
      </c>
      <c r="K708" s="367" t="str">
        <f>VLOOKUP(G708,'01_MASTER_KODE_WILAYAH'!H$1437:I$1470,2,FALSE)</f>
        <v>JAWA TENGAH</v>
      </c>
      <c r="L708" s="368" t="str">
        <f>VLOOKUP(H708,'01_MASTER_KODE_WILAYAH'!D$5:F$1353,3,FALSE)</f>
        <v>BATANG</v>
      </c>
      <c r="M708" s="428" t="str">
        <f t="shared" ref="M708:M771" si="39">LEFT(F708,10)</f>
        <v>Pemerintah</v>
      </c>
      <c r="N708" s="312">
        <f>COUNTIF(A1_Individu_Data_Keadaan_SDMK!A$4:A$149931,B708)</f>
        <v>0</v>
      </c>
      <c r="O708" s="312">
        <f t="shared" ref="O708:O771" si="40">IF(N708&gt;0,1,0)</f>
        <v>0</v>
      </c>
      <c r="P708" s="421" t="str">
        <f t="shared" ref="P708:P771" si="41">IF(N708&gt;J708,"Bertambah",IF(N708=J708,"Tetap","Berkurang"))</f>
        <v>Berkurang</v>
      </c>
    </row>
    <row r="709" spans="1:16" hidden="1">
      <c r="A709" s="7">
        <v>707</v>
      </c>
      <c r="B709" t="s">
        <v>13747</v>
      </c>
      <c r="C709" t="s">
        <v>13748</v>
      </c>
      <c r="D709" t="s">
        <v>267</v>
      </c>
      <c r="E709" t="s">
        <v>9301</v>
      </c>
      <c r="F709" t="s">
        <v>12201</v>
      </c>
      <c r="G709">
        <v>33</v>
      </c>
      <c r="H709">
        <v>3325</v>
      </c>
      <c r="I709">
        <v>0</v>
      </c>
      <c r="J709">
        <v>29</v>
      </c>
      <c r="K709" s="367" t="str">
        <f>VLOOKUP(G709,'01_MASTER_KODE_WILAYAH'!H$1437:I$1470,2,FALSE)</f>
        <v>JAWA TENGAH</v>
      </c>
      <c r="L709" s="368" t="str">
        <f>VLOOKUP(H709,'01_MASTER_KODE_WILAYAH'!D$5:F$1353,3,FALSE)</f>
        <v>BATANG</v>
      </c>
      <c r="M709" s="428" t="str">
        <f t="shared" si="39"/>
        <v>Pemerintah</v>
      </c>
      <c r="N709" s="312">
        <f>COUNTIF(A1_Individu_Data_Keadaan_SDMK!A$4:A$149931,B709)</f>
        <v>0</v>
      </c>
      <c r="O709" s="312">
        <f t="shared" si="40"/>
        <v>0</v>
      </c>
      <c r="P709" s="421" t="str">
        <f t="shared" si="41"/>
        <v>Berkurang</v>
      </c>
    </row>
    <row r="710" spans="1:16" hidden="1">
      <c r="A710" s="7">
        <v>708</v>
      </c>
      <c r="B710" t="s">
        <v>13749</v>
      </c>
      <c r="C710" t="s">
        <v>13750</v>
      </c>
      <c r="D710" t="s">
        <v>267</v>
      </c>
      <c r="E710" t="s">
        <v>9301</v>
      </c>
      <c r="F710" t="s">
        <v>12201</v>
      </c>
      <c r="G710">
        <v>33</v>
      </c>
      <c r="H710">
        <v>3325</v>
      </c>
      <c r="I710">
        <v>0</v>
      </c>
      <c r="J710">
        <v>36</v>
      </c>
      <c r="K710" s="367" t="str">
        <f>VLOOKUP(G710,'01_MASTER_KODE_WILAYAH'!H$1437:I$1470,2,FALSE)</f>
        <v>JAWA TENGAH</v>
      </c>
      <c r="L710" s="368" t="str">
        <f>VLOOKUP(H710,'01_MASTER_KODE_WILAYAH'!D$5:F$1353,3,FALSE)</f>
        <v>BATANG</v>
      </c>
      <c r="M710" s="428" t="str">
        <f t="shared" si="39"/>
        <v>Pemerintah</v>
      </c>
      <c r="N710" s="312">
        <f>COUNTIF(A1_Individu_Data_Keadaan_SDMK!A$4:A$149931,B710)</f>
        <v>0</v>
      </c>
      <c r="O710" s="312">
        <f t="shared" si="40"/>
        <v>0</v>
      </c>
      <c r="P710" s="421" t="str">
        <f t="shared" si="41"/>
        <v>Berkurang</v>
      </c>
    </row>
    <row r="711" spans="1:16" hidden="1">
      <c r="A711" s="7">
        <v>709</v>
      </c>
      <c r="B711" t="s">
        <v>13751</v>
      </c>
      <c r="C711" t="s">
        <v>13752</v>
      </c>
      <c r="D711" t="s">
        <v>267</v>
      </c>
      <c r="E711" t="s">
        <v>9301</v>
      </c>
      <c r="F711" t="s">
        <v>12201</v>
      </c>
      <c r="G711">
        <v>33</v>
      </c>
      <c r="H711">
        <v>3325</v>
      </c>
      <c r="I711">
        <v>0</v>
      </c>
      <c r="J711">
        <v>47</v>
      </c>
      <c r="K711" s="367" t="str">
        <f>VLOOKUP(G711,'01_MASTER_KODE_WILAYAH'!H$1437:I$1470,2,FALSE)</f>
        <v>JAWA TENGAH</v>
      </c>
      <c r="L711" s="368" t="str">
        <f>VLOOKUP(H711,'01_MASTER_KODE_WILAYAH'!D$5:F$1353,3,FALSE)</f>
        <v>BATANG</v>
      </c>
      <c r="M711" s="428" t="str">
        <f t="shared" si="39"/>
        <v>Pemerintah</v>
      </c>
      <c r="N711" s="312">
        <f>COUNTIF(A1_Individu_Data_Keadaan_SDMK!A$4:A$149931,B711)</f>
        <v>0</v>
      </c>
      <c r="O711" s="312">
        <f t="shared" si="40"/>
        <v>0</v>
      </c>
      <c r="P711" s="421" t="str">
        <f t="shared" si="41"/>
        <v>Berkurang</v>
      </c>
    </row>
    <row r="712" spans="1:16" hidden="1">
      <c r="A712" s="7">
        <v>710</v>
      </c>
      <c r="B712" t="s">
        <v>13753</v>
      </c>
      <c r="C712" t="s">
        <v>13754</v>
      </c>
      <c r="D712" t="s">
        <v>267</v>
      </c>
      <c r="E712" t="s">
        <v>9302</v>
      </c>
      <c r="F712" t="s">
        <v>12201</v>
      </c>
      <c r="G712">
        <v>33</v>
      </c>
      <c r="H712">
        <v>3326</v>
      </c>
      <c r="I712">
        <v>0</v>
      </c>
      <c r="J712">
        <v>73</v>
      </c>
      <c r="K712" s="367" t="str">
        <f>VLOOKUP(G712,'01_MASTER_KODE_WILAYAH'!H$1437:I$1470,2,FALSE)</f>
        <v>JAWA TENGAH</v>
      </c>
      <c r="L712" s="368" t="str">
        <f>VLOOKUP(H712,'01_MASTER_KODE_WILAYAH'!D$5:F$1353,3,FALSE)</f>
        <v>PEKALONGAN</v>
      </c>
      <c r="M712" s="428" t="str">
        <f t="shared" si="39"/>
        <v>Pemerintah</v>
      </c>
      <c r="N712" s="312">
        <f>COUNTIF(A1_Individu_Data_Keadaan_SDMK!A$4:A$149931,B712)</f>
        <v>0</v>
      </c>
      <c r="O712" s="312">
        <f t="shared" si="40"/>
        <v>0</v>
      </c>
      <c r="P712" s="421" t="str">
        <f t="shared" si="41"/>
        <v>Berkurang</v>
      </c>
    </row>
    <row r="713" spans="1:16" hidden="1">
      <c r="A713" s="7">
        <v>711</v>
      </c>
      <c r="B713" t="s">
        <v>13755</v>
      </c>
      <c r="C713" t="s">
        <v>13756</v>
      </c>
      <c r="D713" t="s">
        <v>267</v>
      </c>
      <c r="E713" t="s">
        <v>9302</v>
      </c>
      <c r="F713" t="s">
        <v>12201</v>
      </c>
      <c r="G713">
        <v>33</v>
      </c>
      <c r="H713">
        <v>3326</v>
      </c>
      <c r="I713">
        <v>0</v>
      </c>
      <c r="J713">
        <v>56</v>
      </c>
      <c r="K713" s="367" t="str">
        <f>VLOOKUP(G713,'01_MASTER_KODE_WILAYAH'!H$1437:I$1470,2,FALSE)</f>
        <v>JAWA TENGAH</v>
      </c>
      <c r="L713" s="368" t="str">
        <f>VLOOKUP(H713,'01_MASTER_KODE_WILAYAH'!D$5:F$1353,3,FALSE)</f>
        <v>PEKALONGAN</v>
      </c>
      <c r="M713" s="428" t="str">
        <f t="shared" si="39"/>
        <v>Pemerintah</v>
      </c>
      <c r="N713" s="312">
        <f>COUNTIF(A1_Individu_Data_Keadaan_SDMK!A$4:A$149931,B713)</f>
        <v>0</v>
      </c>
      <c r="O713" s="312">
        <f t="shared" si="40"/>
        <v>0</v>
      </c>
      <c r="P713" s="421" t="str">
        <f t="shared" si="41"/>
        <v>Berkurang</v>
      </c>
    </row>
    <row r="714" spans="1:16" hidden="1">
      <c r="A714" s="7">
        <v>712</v>
      </c>
      <c r="B714" t="s">
        <v>13757</v>
      </c>
      <c r="C714" t="s">
        <v>13758</v>
      </c>
      <c r="D714" t="s">
        <v>267</v>
      </c>
      <c r="E714" t="s">
        <v>9301</v>
      </c>
      <c r="F714" t="s">
        <v>12201</v>
      </c>
      <c r="G714">
        <v>33</v>
      </c>
      <c r="H714">
        <v>3326</v>
      </c>
      <c r="I714">
        <v>0</v>
      </c>
      <c r="J714">
        <v>44</v>
      </c>
      <c r="K714" s="367" t="str">
        <f>VLOOKUP(G714,'01_MASTER_KODE_WILAYAH'!H$1437:I$1470,2,FALSE)</f>
        <v>JAWA TENGAH</v>
      </c>
      <c r="L714" s="368" t="str">
        <f>VLOOKUP(H714,'01_MASTER_KODE_WILAYAH'!D$5:F$1353,3,FALSE)</f>
        <v>PEKALONGAN</v>
      </c>
      <c r="M714" s="428" t="str">
        <f t="shared" si="39"/>
        <v>Pemerintah</v>
      </c>
      <c r="N714" s="312">
        <f>COUNTIF(A1_Individu_Data_Keadaan_SDMK!A$4:A$149931,B714)</f>
        <v>0</v>
      </c>
      <c r="O714" s="312">
        <f t="shared" si="40"/>
        <v>0</v>
      </c>
      <c r="P714" s="421" t="str">
        <f t="shared" si="41"/>
        <v>Berkurang</v>
      </c>
    </row>
    <row r="715" spans="1:16" hidden="1">
      <c r="A715" s="7">
        <v>713</v>
      </c>
      <c r="B715" t="s">
        <v>13759</v>
      </c>
      <c r="C715" t="s">
        <v>13760</v>
      </c>
      <c r="D715" t="s">
        <v>267</v>
      </c>
      <c r="E715" t="s">
        <v>9302</v>
      </c>
      <c r="F715" t="s">
        <v>12201</v>
      </c>
      <c r="G715">
        <v>33</v>
      </c>
      <c r="H715">
        <v>3326</v>
      </c>
      <c r="I715">
        <v>0</v>
      </c>
      <c r="J715">
        <v>43</v>
      </c>
      <c r="K715" s="367" t="str">
        <f>VLOOKUP(G715,'01_MASTER_KODE_WILAYAH'!H$1437:I$1470,2,FALSE)</f>
        <v>JAWA TENGAH</v>
      </c>
      <c r="L715" s="368" t="str">
        <f>VLOOKUP(H715,'01_MASTER_KODE_WILAYAH'!D$5:F$1353,3,FALSE)</f>
        <v>PEKALONGAN</v>
      </c>
      <c r="M715" s="428" t="str">
        <f t="shared" si="39"/>
        <v>Pemerintah</v>
      </c>
      <c r="N715" s="312">
        <f>COUNTIF(A1_Individu_Data_Keadaan_SDMK!A$4:A$149931,B715)</f>
        <v>0</v>
      </c>
      <c r="O715" s="312">
        <f t="shared" si="40"/>
        <v>0</v>
      </c>
      <c r="P715" s="421" t="str">
        <f t="shared" si="41"/>
        <v>Berkurang</v>
      </c>
    </row>
    <row r="716" spans="1:16" hidden="1">
      <c r="A716" s="7">
        <v>714</v>
      </c>
      <c r="B716" t="s">
        <v>13761</v>
      </c>
      <c r="C716" t="s">
        <v>13762</v>
      </c>
      <c r="D716" t="s">
        <v>267</v>
      </c>
      <c r="E716" t="s">
        <v>9301</v>
      </c>
      <c r="F716" t="s">
        <v>12201</v>
      </c>
      <c r="G716">
        <v>33</v>
      </c>
      <c r="H716">
        <v>3326</v>
      </c>
      <c r="I716">
        <v>0</v>
      </c>
      <c r="J716">
        <v>37</v>
      </c>
      <c r="K716" s="367" t="str">
        <f>VLOOKUP(G716,'01_MASTER_KODE_WILAYAH'!H$1437:I$1470,2,FALSE)</f>
        <v>JAWA TENGAH</v>
      </c>
      <c r="L716" s="368" t="str">
        <f>VLOOKUP(H716,'01_MASTER_KODE_WILAYAH'!D$5:F$1353,3,FALSE)</f>
        <v>PEKALONGAN</v>
      </c>
      <c r="M716" s="428" t="str">
        <f t="shared" si="39"/>
        <v>Pemerintah</v>
      </c>
      <c r="N716" s="312">
        <f>COUNTIF(A1_Individu_Data_Keadaan_SDMK!A$4:A$149931,B716)</f>
        <v>0</v>
      </c>
      <c r="O716" s="312">
        <f t="shared" si="40"/>
        <v>0</v>
      </c>
      <c r="P716" s="421" t="str">
        <f t="shared" si="41"/>
        <v>Berkurang</v>
      </c>
    </row>
    <row r="717" spans="1:16" hidden="1">
      <c r="A717" s="7">
        <v>715</v>
      </c>
      <c r="B717" t="s">
        <v>13763</v>
      </c>
      <c r="C717" t="s">
        <v>13764</v>
      </c>
      <c r="D717" t="s">
        <v>267</v>
      </c>
      <c r="E717" t="s">
        <v>9302</v>
      </c>
      <c r="F717" t="s">
        <v>12201</v>
      </c>
      <c r="G717">
        <v>33</v>
      </c>
      <c r="H717">
        <v>3326</v>
      </c>
      <c r="I717">
        <v>0</v>
      </c>
      <c r="J717">
        <v>41</v>
      </c>
      <c r="K717" s="367" t="str">
        <f>VLOOKUP(G717,'01_MASTER_KODE_WILAYAH'!H$1437:I$1470,2,FALSE)</f>
        <v>JAWA TENGAH</v>
      </c>
      <c r="L717" s="368" t="str">
        <f>VLOOKUP(H717,'01_MASTER_KODE_WILAYAH'!D$5:F$1353,3,FALSE)</f>
        <v>PEKALONGAN</v>
      </c>
      <c r="M717" s="428" t="str">
        <f t="shared" si="39"/>
        <v>Pemerintah</v>
      </c>
      <c r="N717" s="312">
        <f>COUNTIF(A1_Individu_Data_Keadaan_SDMK!A$4:A$149931,B717)</f>
        <v>0</v>
      </c>
      <c r="O717" s="312">
        <f t="shared" si="40"/>
        <v>0</v>
      </c>
      <c r="P717" s="421" t="str">
        <f t="shared" si="41"/>
        <v>Berkurang</v>
      </c>
    </row>
    <row r="718" spans="1:16" hidden="1">
      <c r="A718" s="7">
        <v>716</v>
      </c>
      <c r="B718" t="s">
        <v>13765</v>
      </c>
      <c r="C718" t="s">
        <v>13766</v>
      </c>
      <c r="D718" t="s">
        <v>267</v>
      </c>
      <c r="E718" t="s">
        <v>9301</v>
      </c>
      <c r="F718" t="s">
        <v>12201</v>
      </c>
      <c r="G718">
        <v>33</v>
      </c>
      <c r="H718">
        <v>3326</v>
      </c>
      <c r="I718">
        <v>0</v>
      </c>
      <c r="J718">
        <v>32</v>
      </c>
      <c r="K718" s="367" t="str">
        <f>VLOOKUP(G718,'01_MASTER_KODE_WILAYAH'!H$1437:I$1470,2,FALSE)</f>
        <v>JAWA TENGAH</v>
      </c>
      <c r="L718" s="368" t="str">
        <f>VLOOKUP(H718,'01_MASTER_KODE_WILAYAH'!D$5:F$1353,3,FALSE)</f>
        <v>PEKALONGAN</v>
      </c>
      <c r="M718" s="428" t="str">
        <f t="shared" si="39"/>
        <v>Pemerintah</v>
      </c>
      <c r="N718" s="312">
        <f>COUNTIF(A1_Individu_Data_Keadaan_SDMK!A$4:A$149931,B718)</f>
        <v>0</v>
      </c>
      <c r="O718" s="312">
        <f t="shared" si="40"/>
        <v>0</v>
      </c>
      <c r="P718" s="421" t="str">
        <f t="shared" si="41"/>
        <v>Berkurang</v>
      </c>
    </row>
    <row r="719" spans="1:16" hidden="1">
      <c r="A719" s="7">
        <v>717</v>
      </c>
      <c r="B719" t="s">
        <v>13767</v>
      </c>
      <c r="C719" t="s">
        <v>13768</v>
      </c>
      <c r="D719" t="s">
        <v>267</v>
      </c>
      <c r="E719" t="s">
        <v>9301</v>
      </c>
      <c r="F719" t="s">
        <v>12201</v>
      </c>
      <c r="G719">
        <v>33</v>
      </c>
      <c r="H719">
        <v>3326</v>
      </c>
      <c r="I719">
        <v>0</v>
      </c>
      <c r="J719">
        <v>40</v>
      </c>
      <c r="K719" s="367" t="str">
        <f>VLOOKUP(G719,'01_MASTER_KODE_WILAYAH'!H$1437:I$1470,2,FALSE)</f>
        <v>JAWA TENGAH</v>
      </c>
      <c r="L719" s="368" t="str">
        <f>VLOOKUP(H719,'01_MASTER_KODE_WILAYAH'!D$5:F$1353,3,FALSE)</f>
        <v>PEKALONGAN</v>
      </c>
      <c r="M719" s="428" t="str">
        <f t="shared" si="39"/>
        <v>Pemerintah</v>
      </c>
      <c r="N719" s="312">
        <f>COUNTIF(A1_Individu_Data_Keadaan_SDMK!A$4:A$149931,B719)</f>
        <v>0</v>
      </c>
      <c r="O719" s="312">
        <f t="shared" si="40"/>
        <v>0</v>
      </c>
      <c r="P719" s="421" t="str">
        <f t="shared" si="41"/>
        <v>Berkurang</v>
      </c>
    </row>
    <row r="720" spans="1:16" hidden="1">
      <c r="A720" s="7">
        <v>718</v>
      </c>
      <c r="B720" t="s">
        <v>13769</v>
      </c>
      <c r="C720" t="s">
        <v>13770</v>
      </c>
      <c r="D720" t="s">
        <v>267</v>
      </c>
      <c r="E720" t="s">
        <v>9301</v>
      </c>
      <c r="F720" t="s">
        <v>12201</v>
      </c>
      <c r="G720">
        <v>33</v>
      </c>
      <c r="H720">
        <v>3326</v>
      </c>
      <c r="I720">
        <v>0</v>
      </c>
      <c r="J720">
        <v>39</v>
      </c>
      <c r="K720" s="367" t="str">
        <f>VLOOKUP(G720,'01_MASTER_KODE_WILAYAH'!H$1437:I$1470,2,FALSE)</f>
        <v>JAWA TENGAH</v>
      </c>
      <c r="L720" s="368" t="str">
        <f>VLOOKUP(H720,'01_MASTER_KODE_WILAYAH'!D$5:F$1353,3,FALSE)</f>
        <v>PEKALONGAN</v>
      </c>
      <c r="M720" s="428" t="str">
        <f t="shared" si="39"/>
        <v>Pemerintah</v>
      </c>
      <c r="N720" s="312">
        <f>COUNTIF(A1_Individu_Data_Keadaan_SDMK!A$4:A$149931,B720)</f>
        <v>0</v>
      </c>
      <c r="O720" s="312">
        <f t="shared" si="40"/>
        <v>0</v>
      </c>
      <c r="P720" s="421" t="str">
        <f t="shared" si="41"/>
        <v>Berkurang</v>
      </c>
    </row>
    <row r="721" spans="1:16" hidden="1">
      <c r="A721" s="7">
        <v>719</v>
      </c>
      <c r="B721" t="s">
        <v>13771</v>
      </c>
      <c r="C721" t="s">
        <v>13772</v>
      </c>
      <c r="D721" t="s">
        <v>267</v>
      </c>
      <c r="E721" t="s">
        <v>9301</v>
      </c>
      <c r="F721" t="s">
        <v>12201</v>
      </c>
      <c r="G721">
        <v>33</v>
      </c>
      <c r="H721">
        <v>3326</v>
      </c>
      <c r="I721">
        <v>0</v>
      </c>
      <c r="J721">
        <v>37</v>
      </c>
      <c r="K721" s="367" t="str">
        <f>VLOOKUP(G721,'01_MASTER_KODE_WILAYAH'!H$1437:I$1470,2,FALSE)</f>
        <v>JAWA TENGAH</v>
      </c>
      <c r="L721" s="368" t="str">
        <f>VLOOKUP(H721,'01_MASTER_KODE_WILAYAH'!D$5:F$1353,3,FALSE)</f>
        <v>PEKALONGAN</v>
      </c>
      <c r="M721" s="428" t="str">
        <f t="shared" si="39"/>
        <v>Pemerintah</v>
      </c>
      <c r="N721" s="312">
        <f>COUNTIF(A1_Individu_Data_Keadaan_SDMK!A$4:A$149931,B721)</f>
        <v>0</v>
      </c>
      <c r="O721" s="312">
        <f t="shared" si="40"/>
        <v>0</v>
      </c>
      <c r="P721" s="421" t="str">
        <f t="shared" si="41"/>
        <v>Berkurang</v>
      </c>
    </row>
    <row r="722" spans="1:16" hidden="1">
      <c r="A722" s="7">
        <v>720</v>
      </c>
      <c r="B722" t="s">
        <v>13773</v>
      </c>
      <c r="C722" t="s">
        <v>13774</v>
      </c>
      <c r="D722" t="s">
        <v>267</v>
      </c>
      <c r="E722" t="s">
        <v>9302</v>
      </c>
      <c r="F722" t="s">
        <v>12201</v>
      </c>
      <c r="G722">
        <v>33</v>
      </c>
      <c r="H722">
        <v>3326</v>
      </c>
      <c r="I722">
        <v>0</v>
      </c>
      <c r="J722">
        <v>64</v>
      </c>
      <c r="K722" s="367" t="str">
        <f>VLOOKUP(G722,'01_MASTER_KODE_WILAYAH'!H$1437:I$1470,2,FALSE)</f>
        <v>JAWA TENGAH</v>
      </c>
      <c r="L722" s="368" t="str">
        <f>VLOOKUP(H722,'01_MASTER_KODE_WILAYAH'!D$5:F$1353,3,FALSE)</f>
        <v>PEKALONGAN</v>
      </c>
      <c r="M722" s="428" t="str">
        <f t="shared" si="39"/>
        <v>Pemerintah</v>
      </c>
      <c r="N722" s="312">
        <f>COUNTIF(A1_Individu_Data_Keadaan_SDMK!A$4:A$149931,B722)</f>
        <v>0</v>
      </c>
      <c r="O722" s="312">
        <f t="shared" si="40"/>
        <v>0</v>
      </c>
      <c r="P722" s="421" t="str">
        <f t="shared" si="41"/>
        <v>Berkurang</v>
      </c>
    </row>
    <row r="723" spans="1:16" hidden="1">
      <c r="A723" s="7">
        <v>721</v>
      </c>
      <c r="B723" t="s">
        <v>13775</v>
      </c>
      <c r="C723" t="s">
        <v>13776</v>
      </c>
      <c r="D723" t="s">
        <v>267</v>
      </c>
      <c r="E723" t="s">
        <v>9301</v>
      </c>
      <c r="F723" t="s">
        <v>12201</v>
      </c>
      <c r="G723">
        <v>33</v>
      </c>
      <c r="H723">
        <v>3326</v>
      </c>
      <c r="I723">
        <v>0</v>
      </c>
      <c r="J723">
        <v>36</v>
      </c>
      <c r="K723" s="367" t="str">
        <f>VLOOKUP(G723,'01_MASTER_KODE_WILAYAH'!H$1437:I$1470,2,FALSE)</f>
        <v>JAWA TENGAH</v>
      </c>
      <c r="L723" s="368" t="str">
        <f>VLOOKUP(H723,'01_MASTER_KODE_WILAYAH'!D$5:F$1353,3,FALSE)</f>
        <v>PEKALONGAN</v>
      </c>
      <c r="M723" s="428" t="str">
        <f t="shared" si="39"/>
        <v>Pemerintah</v>
      </c>
      <c r="N723" s="312">
        <f>COUNTIF(A1_Individu_Data_Keadaan_SDMK!A$4:A$149931,B723)</f>
        <v>0</v>
      </c>
      <c r="O723" s="312">
        <f t="shared" si="40"/>
        <v>0</v>
      </c>
      <c r="P723" s="421" t="str">
        <f t="shared" si="41"/>
        <v>Berkurang</v>
      </c>
    </row>
    <row r="724" spans="1:16" hidden="1">
      <c r="A724" s="7">
        <v>722</v>
      </c>
      <c r="B724" t="s">
        <v>13777</v>
      </c>
      <c r="C724" t="s">
        <v>13778</v>
      </c>
      <c r="D724" t="s">
        <v>267</v>
      </c>
      <c r="E724" t="s">
        <v>9302</v>
      </c>
      <c r="F724" t="s">
        <v>12201</v>
      </c>
      <c r="G724">
        <v>33</v>
      </c>
      <c r="H724">
        <v>3326</v>
      </c>
      <c r="I724">
        <v>0</v>
      </c>
      <c r="J724">
        <v>40</v>
      </c>
      <c r="K724" s="367" t="str">
        <f>VLOOKUP(G724,'01_MASTER_KODE_WILAYAH'!H$1437:I$1470,2,FALSE)</f>
        <v>JAWA TENGAH</v>
      </c>
      <c r="L724" s="368" t="str">
        <f>VLOOKUP(H724,'01_MASTER_KODE_WILAYAH'!D$5:F$1353,3,FALSE)</f>
        <v>PEKALONGAN</v>
      </c>
      <c r="M724" s="428" t="str">
        <f t="shared" si="39"/>
        <v>Pemerintah</v>
      </c>
      <c r="N724" s="312">
        <f>COUNTIF(A1_Individu_Data_Keadaan_SDMK!A$4:A$149931,B724)</f>
        <v>0</v>
      </c>
      <c r="O724" s="312">
        <f t="shared" si="40"/>
        <v>0</v>
      </c>
      <c r="P724" s="421" t="str">
        <f t="shared" si="41"/>
        <v>Berkurang</v>
      </c>
    </row>
    <row r="725" spans="1:16" hidden="1">
      <c r="A725" s="7">
        <v>723</v>
      </c>
      <c r="B725" t="s">
        <v>13779</v>
      </c>
      <c r="C725" t="s">
        <v>13780</v>
      </c>
      <c r="D725" t="s">
        <v>267</v>
      </c>
      <c r="E725" t="s">
        <v>9301</v>
      </c>
      <c r="F725" t="s">
        <v>12201</v>
      </c>
      <c r="G725">
        <v>33</v>
      </c>
      <c r="H725">
        <v>3326</v>
      </c>
      <c r="I725">
        <v>0</v>
      </c>
      <c r="J725">
        <v>33</v>
      </c>
      <c r="K725" s="367" t="str">
        <f>VLOOKUP(G725,'01_MASTER_KODE_WILAYAH'!H$1437:I$1470,2,FALSE)</f>
        <v>JAWA TENGAH</v>
      </c>
      <c r="L725" s="368" t="str">
        <f>VLOOKUP(H725,'01_MASTER_KODE_WILAYAH'!D$5:F$1353,3,FALSE)</f>
        <v>PEKALONGAN</v>
      </c>
      <c r="M725" s="428" t="str">
        <f t="shared" si="39"/>
        <v>Pemerintah</v>
      </c>
      <c r="N725" s="312">
        <f>COUNTIF(A1_Individu_Data_Keadaan_SDMK!A$4:A$149931,B725)</f>
        <v>0</v>
      </c>
      <c r="O725" s="312">
        <f t="shared" si="40"/>
        <v>0</v>
      </c>
      <c r="P725" s="421" t="str">
        <f t="shared" si="41"/>
        <v>Berkurang</v>
      </c>
    </row>
    <row r="726" spans="1:16" hidden="1">
      <c r="A726" s="7">
        <v>724</v>
      </c>
      <c r="B726" t="s">
        <v>13781</v>
      </c>
      <c r="C726" t="s">
        <v>13782</v>
      </c>
      <c r="D726" t="s">
        <v>267</v>
      </c>
      <c r="E726" t="s">
        <v>9301</v>
      </c>
      <c r="F726" t="s">
        <v>12201</v>
      </c>
      <c r="G726">
        <v>33</v>
      </c>
      <c r="H726">
        <v>3326</v>
      </c>
      <c r="I726">
        <v>0</v>
      </c>
      <c r="J726">
        <v>36</v>
      </c>
      <c r="K726" s="367" t="str">
        <f>VLOOKUP(G726,'01_MASTER_KODE_WILAYAH'!H$1437:I$1470,2,FALSE)</f>
        <v>JAWA TENGAH</v>
      </c>
      <c r="L726" s="368" t="str">
        <f>VLOOKUP(H726,'01_MASTER_KODE_WILAYAH'!D$5:F$1353,3,FALSE)</f>
        <v>PEKALONGAN</v>
      </c>
      <c r="M726" s="428" t="str">
        <f t="shared" si="39"/>
        <v>Pemerintah</v>
      </c>
      <c r="N726" s="312">
        <f>COUNTIF(A1_Individu_Data_Keadaan_SDMK!A$4:A$149931,B726)</f>
        <v>0</v>
      </c>
      <c r="O726" s="312">
        <f t="shared" si="40"/>
        <v>0</v>
      </c>
      <c r="P726" s="421" t="str">
        <f t="shared" si="41"/>
        <v>Berkurang</v>
      </c>
    </row>
    <row r="727" spans="1:16" hidden="1">
      <c r="A727" s="7">
        <v>725</v>
      </c>
      <c r="B727" t="s">
        <v>13783</v>
      </c>
      <c r="C727" t="s">
        <v>13784</v>
      </c>
      <c r="D727" t="s">
        <v>267</v>
      </c>
      <c r="E727" t="s">
        <v>9301</v>
      </c>
      <c r="F727" t="s">
        <v>12201</v>
      </c>
      <c r="G727">
        <v>33</v>
      </c>
      <c r="H727">
        <v>3326</v>
      </c>
      <c r="I727">
        <v>0</v>
      </c>
      <c r="J727">
        <v>35</v>
      </c>
      <c r="K727" s="367" t="str">
        <f>VLOOKUP(G727,'01_MASTER_KODE_WILAYAH'!H$1437:I$1470,2,FALSE)</f>
        <v>JAWA TENGAH</v>
      </c>
      <c r="L727" s="368" t="str">
        <f>VLOOKUP(H727,'01_MASTER_KODE_WILAYAH'!D$5:F$1353,3,FALSE)</f>
        <v>PEKALONGAN</v>
      </c>
      <c r="M727" s="428" t="str">
        <f t="shared" si="39"/>
        <v>Pemerintah</v>
      </c>
      <c r="N727" s="312">
        <f>COUNTIF(A1_Individu_Data_Keadaan_SDMK!A$4:A$149931,B727)</f>
        <v>0</v>
      </c>
      <c r="O727" s="312">
        <f t="shared" si="40"/>
        <v>0</v>
      </c>
      <c r="P727" s="421" t="str">
        <f t="shared" si="41"/>
        <v>Berkurang</v>
      </c>
    </row>
    <row r="728" spans="1:16" hidden="1">
      <c r="A728" s="7">
        <v>726</v>
      </c>
      <c r="B728" t="s">
        <v>13785</v>
      </c>
      <c r="C728" t="s">
        <v>13786</v>
      </c>
      <c r="D728" t="s">
        <v>267</v>
      </c>
      <c r="E728" t="s">
        <v>9301</v>
      </c>
      <c r="F728" t="s">
        <v>12201</v>
      </c>
      <c r="G728">
        <v>33</v>
      </c>
      <c r="H728">
        <v>3326</v>
      </c>
      <c r="I728">
        <v>0</v>
      </c>
      <c r="J728">
        <v>35</v>
      </c>
      <c r="K728" s="367" t="str">
        <f>VLOOKUP(G728,'01_MASTER_KODE_WILAYAH'!H$1437:I$1470,2,FALSE)</f>
        <v>JAWA TENGAH</v>
      </c>
      <c r="L728" s="368" t="str">
        <f>VLOOKUP(H728,'01_MASTER_KODE_WILAYAH'!D$5:F$1353,3,FALSE)</f>
        <v>PEKALONGAN</v>
      </c>
      <c r="M728" s="428" t="str">
        <f t="shared" si="39"/>
        <v>Pemerintah</v>
      </c>
      <c r="N728" s="312">
        <f>COUNTIF(A1_Individu_Data_Keadaan_SDMK!A$4:A$149931,B728)</f>
        <v>0</v>
      </c>
      <c r="O728" s="312">
        <f t="shared" si="40"/>
        <v>0</v>
      </c>
      <c r="P728" s="421" t="str">
        <f t="shared" si="41"/>
        <v>Berkurang</v>
      </c>
    </row>
    <row r="729" spans="1:16" hidden="1">
      <c r="A729" s="7">
        <v>727</v>
      </c>
      <c r="B729" t="s">
        <v>13787</v>
      </c>
      <c r="C729" t="s">
        <v>13788</v>
      </c>
      <c r="D729" t="s">
        <v>267</v>
      </c>
      <c r="E729" t="s">
        <v>9301</v>
      </c>
      <c r="F729" t="s">
        <v>12201</v>
      </c>
      <c r="G729">
        <v>33</v>
      </c>
      <c r="H729">
        <v>3326</v>
      </c>
      <c r="I729">
        <v>0</v>
      </c>
      <c r="J729">
        <v>37</v>
      </c>
      <c r="K729" s="367" t="str">
        <f>VLOOKUP(G729,'01_MASTER_KODE_WILAYAH'!H$1437:I$1470,2,FALSE)</f>
        <v>JAWA TENGAH</v>
      </c>
      <c r="L729" s="368" t="str">
        <f>VLOOKUP(H729,'01_MASTER_KODE_WILAYAH'!D$5:F$1353,3,FALSE)</f>
        <v>PEKALONGAN</v>
      </c>
      <c r="M729" s="428" t="str">
        <f t="shared" si="39"/>
        <v>Pemerintah</v>
      </c>
      <c r="N729" s="312">
        <f>COUNTIF(A1_Individu_Data_Keadaan_SDMK!A$4:A$149931,B729)</f>
        <v>0</v>
      </c>
      <c r="O729" s="312">
        <f t="shared" si="40"/>
        <v>0</v>
      </c>
      <c r="P729" s="421" t="str">
        <f t="shared" si="41"/>
        <v>Berkurang</v>
      </c>
    </row>
    <row r="730" spans="1:16" hidden="1">
      <c r="A730" s="7">
        <v>728</v>
      </c>
      <c r="B730" t="s">
        <v>13789</v>
      </c>
      <c r="C730" t="s">
        <v>13790</v>
      </c>
      <c r="D730" t="s">
        <v>267</v>
      </c>
      <c r="E730" t="s">
        <v>9301</v>
      </c>
      <c r="F730" t="s">
        <v>12201</v>
      </c>
      <c r="G730">
        <v>33</v>
      </c>
      <c r="H730">
        <v>3326</v>
      </c>
      <c r="I730">
        <v>0</v>
      </c>
      <c r="J730">
        <v>39</v>
      </c>
      <c r="K730" s="367" t="str">
        <f>VLOOKUP(G730,'01_MASTER_KODE_WILAYAH'!H$1437:I$1470,2,FALSE)</f>
        <v>JAWA TENGAH</v>
      </c>
      <c r="L730" s="368" t="str">
        <f>VLOOKUP(H730,'01_MASTER_KODE_WILAYAH'!D$5:F$1353,3,FALSE)</f>
        <v>PEKALONGAN</v>
      </c>
      <c r="M730" s="428" t="str">
        <f t="shared" si="39"/>
        <v>Pemerintah</v>
      </c>
      <c r="N730" s="312">
        <f>COUNTIF(A1_Individu_Data_Keadaan_SDMK!A$4:A$149931,B730)</f>
        <v>0</v>
      </c>
      <c r="O730" s="312">
        <f t="shared" si="40"/>
        <v>0</v>
      </c>
      <c r="P730" s="421" t="str">
        <f t="shared" si="41"/>
        <v>Berkurang</v>
      </c>
    </row>
    <row r="731" spans="1:16" hidden="1">
      <c r="A731" s="7">
        <v>729</v>
      </c>
      <c r="B731" t="s">
        <v>13791</v>
      </c>
      <c r="C731" t="s">
        <v>13792</v>
      </c>
      <c r="D731" t="s">
        <v>267</v>
      </c>
      <c r="E731" t="s">
        <v>9301</v>
      </c>
      <c r="F731" t="s">
        <v>12201</v>
      </c>
      <c r="G731">
        <v>33</v>
      </c>
      <c r="H731">
        <v>3326</v>
      </c>
      <c r="I731">
        <v>0</v>
      </c>
      <c r="J731">
        <v>35</v>
      </c>
      <c r="K731" s="367" t="str">
        <f>VLOOKUP(G731,'01_MASTER_KODE_WILAYAH'!H$1437:I$1470,2,FALSE)</f>
        <v>JAWA TENGAH</v>
      </c>
      <c r="L731" s="368" t="str">
        <f>VLOOKUP(H731,'01_MASTER_KODE_WILAYAH'!D$5:F$1353,3,FALSE)</f>
        <v>PEKALONGAN</v>
      </c>
      <c r="M731" s="428" t="str">
        <f t="shared" si="39"/>
        <v>Pemerintah</v>
      </c>
      <c r="N731" s="312">
        <f>COUNTIF(A1_Individu_Data_Keadaan_SDMK!A$4:A$149931,B731)</f>
        <v>0</v>
      </c>
      <c r="O731" s="312">
        <f t="shared" si="40"/>
        <v>0</v>
      </c>
      <c r="P731" s="421" t="str">
        <f t="shared" si="41"/>
        <v>Berkurang</v>
      </c>
    </row>
    <row r="732" spans="1:16" hidden="1">
      <c r="A732" s="7">
        <v>730</v>
      </c>
      <c r="B732" t="s">
        <v>13793</v>
      </c>
      <c r="C732" t="s">
        <v>13794</v>
      </c>
      <c r="D732" t="s">
        <v>267</v>
      </c>
      <c r="E732" t="s">
        <v>9302</v>
      </c>
      <c r="F732" t="s">
        <v>12201</v>
      </c>
      <c r="G732">
        <v>33</v>
      </c>
      <c r="H732">
        <v>3326</v>
      </c>
      <c r="I732">
        <v>0</v>
      </c>
      <c r="J732">
        <v>41</v>
      </c>
      <c r="K732" s="367" t="str">
        <f>VLOOKUP(G732,'01_MASTER_KODE_WILAYAH'!H$1437:I$1470,2,FALSE)</f>
        <v>JAWA TENGAH</v>
      </c>
      <c r="L732" s="368" t="str">
        <f>VLOOKUP(H732,'01_MASTER_KODE_WILAYAH'!D$5:F$1353,3,FALSE)</f>
        <v>PEKALONGAN</v>
      </c>
      <c r="M732" s="428" t="str">
        <f t="shared" si="39"/>
        <v>Pemerintah</v>
      </c>
      <c r="N732" s="312">
        <f>COUNTIF(A1_Individu_Data_Keadaan_SDMK!A$4:A$149931,B732)</f>
        <v>0</v>
      </c>
      <c r="O732" s="312">
        <f t="shared" si="40"/>
        <v>0</v>
      </c>
      <c r="P732" s="421" t="str">
        <f t="shared" si="41"/>
        <v>Berkurang</v>
      </c>
    </row>
    <row r="733" spans="1:16" hidden="1">
      <c r="A733" s="7">
        <v>731</v>
      </c>
      <c r="B733" t="s">
        <v>13795</v>
      </c>
      <c r="C733" t="s">
        <v>13796</v>
      </c>
      <c r="D733" t="s">
        <v>267</v>
      </c>
      <c r="E733" t="s">
        <v>9301</v>
      </c>
      <c r="F733" t="s">
        <v>12201</v>
      </c>
      <c r="G733">
        <v>33</v>
      </c>
      <c r="H733">
        <v>3326</v>
      </c>
      <c r="I733">
        <v>0</v>
      </c>
      <c r="J733">
        <v>37</v>
      </c>
      <c r="K733" s="367" t="str">
        <f>VLOOKUP(G733,'01_MASTER_KODE_WILAYAH'!H$1437:I$1470,2,FALSE)</f>
        <v>JAWA TENGAH</v>
      </c>
      <c r="L733" s="368" t="str">
        <f>VLOOKUP(H733,'01_MASTER_KODE_WILAYAH'!D$5:F$1353,3,FALSE)</f>
        <v>PEKALONGAN</v>
      </c>
      <c r="M733" s="428" t="str">
        <f t="shared" si="39"/>
        <v>Pemerintah</v>
      </c>
      <c r="N733" s="312">
        <f>COUNTIF(A1_Individu_Data_Keadaan_SDMK!A$4:A$149931,B733)</f>
        <v>0</v>
      </c>
      <c r="O733" s="312">
        <f t="shared" si="40"/>
        <v>0</v>
      </c>
      <c r="P733" s="421" t="str">
        <f t="shared" si="41"/>
        <v>Berkurang</v>
      </c>
    </row>
    <row r="734" spans="1:16" hidden="1">
      <c r="A734" s="7">
        <v>732</v>
      </c>
      <c r="B734" t="s">
        <v>13797</v>
      </c>
      <c r="C734" t="s">
        <v>13798</v>
      </c>
      <c r="D734" t="s">
        <v>267</v>
      </c>
      <c r="E734" t="s">
        <v>9301</v>
      </c>
      <c r="F734" t="s">
        <v>12201</v>
      </c>
      <c r="G734">
        <v>33</v>
      </c>
      <c r="H734">
        <v>3326</v>
      </c>
      <c r="I734">
        <v>0</v>
      </c>
      <c r="J734">
        <v>38</v>
      </c>
      <c r="K734" s="367" t="str">
        <f>VLOOKUP(G734,'01_MASTER_KODE_WILAYAH'!H$1437:I$1470,2,FALSE)</f>
        <v>JAWA TENGAH</v>
      </c>
      <c r="L734" s="368" t="str">
        <f>VLOOKUP(H734,'01_MASTER_KODE_WILAYAH'!D$5:F$1353,3,FALSE)</f>
        <v>PEKALONGAN</v>
      </c>
      <c r="M734" s="428" t="str">
        <f t="shared" si="39"/>
        <v>Pemerintah</v>
      </c>
      <c r="N734" s="312">
        <f>COUNTIF(A1_Individu_Data_Keadaan_SDMK!A$4:A$149931,B734)</f>
        <v>0</v>
      </c>
      <c r="O734" s="312">
        <f t="shared" si="40"/>
        <v>0</v>
      </c>
      <c r="P734" s="421" t="str">
        <f t="shared" si="41"/>
        <v>Berkurang</v>
      </c>
    </row>
    <row r="735" spans="1:16" hidden="1">
      <c r="A735" s="7">
        <v>733</v>
      </c>
      <c r="B735" t="s">
        <v>13799</v>
      </c>
      <c r="C735" t="s">
        <v>13800</v>
      </c>
      <c r="D735" t="s">
        <v>267</v>
      </c>
      <c r="E735" t="s">
        <v>9301</v>
      </c>
      <c r="F735" t="s">
        <v>12201</v>
      </c>
      <c r="G735">
        <v>33</v>
      </c>
      <c r="H735">
        <v>3326</v>
      </c>
      <c r="I735">
        <v>0</v>
      </c>
      <c r="J735">
        <v>26</v>
      </c>
      <c r="K735" s="367" t="str">
        <f>VLOOKUP(G735,'01_MASTER_KODE_WILAYAH'!H$1437:I$1470,2,FALSE)</f>
        <v>JAWA TENGAH</v>
      </c>
      <c r="L735" s="368" t="str">
        <f>VLOOKUP(H735,'01_MASTER_KODE_WILAYAH'!D$5:F$1353,3,FALSE)</f>
        <v>PEKALONGAN</v>
      </c>
      <c r="M735" s="428" t="str">
        <f t="shared" si="39"/>
        <v>Pemerintah</v>
      </c>
      <c r="N735" s="312">
        <f>COUNTIF(A1_Individu_Data_Keadaan_SDMK!A$4:A$149931,B735)</f>
        <v>0</v>
      </c>
      <c r="O735" s="312">
        <f t="shared" si="40"/>
        <v>0</v>
      </c>
      <c r="P735" s="421" t="str">
        <f t="shared" si="41"/>
        <v>Berkurang</v>
      </c>
    </row>
    <row r="736" spans="1:16" hidden="1">
      <c r="A736" s="7">
        <v>734</v>
      </c>
      <c r="B736" t="s">
        <v>13801</v>
      </c>
      <c r="C736" t="s">
        <v>13802</v>
      </c>
      <c r="D736" t="s">
        <v>267</v>
      </c>
      <c r="E736" t="s">
        <v>9301</v>
      </c>
      <c r="F736" t="s">
        <v>12201</v>
      </c>
      <c r="G736">
        <v>33</v>
      </c>
      <c r="H736">
        <v>3326</v>
      </c>
      <c r="I736">
        <v>0</v>
      </c>
      <c r="J736">
        <v>44</v>
      </c>
      <c r="K736" s="367" t="str">
        <f>VLOOKUP(G736,'01_MASTER_KODE_WILAYAH'!H$1437:I$1470,2,FALSE)</f>
        <v>JAWA TENGAH</v>
      </c>
      <c r="L736" s="368" t="str">
        <f>VLOOKUP(H736,'01_MASTER_KODE_WILAYAH'!D$5:F$1353,3,FALSE)</f>
        <v>PEKALONGAN</v>
      </c>
      <c r="M736" s="428" t="str">
        <f t="shared" si="39"/>
        <v>Pemerintah</v>
      </c>
      <c r="N736" s="312">
        <f>COUNTIF(A1_Individu_Data_Keadaan_SDMK!A$4:A$149931,B736)</f>
        <v>0</v>
      </c>
      <c r="O736" s="312">
        <f t="shared" si="40"/>
        <v>0</v>
      </c>
      <c r="P736" s="421" t="str">
        <f t="shared" si="41"/>
        <v>Berkurang</v>
      </c>
    </row>
    <row r="737" spans="1:16" hidden="1">
      <c r="A737" s="7">
        <v>735</v>
      </c>
      <c r="B737" t="s">
        <v>13803</v>
      </c>
      <c r="C737" t="s">
        <v>13804</v>
      </c>
      <c r="D737" t="s">
        <v>267</v>
      </c>
      <c r="E737" t="s">
        <v>9301</v>
      </c>
      <c r="F737" t="s">
        <v>12201</v>
      </c>
      <c r="G737">
        <v>33</v>
      </c>
      <c r="H737">
        <v>3326</v>
      </c>
      <c r="I737">
        <v>0</v>
      </c>
      <c r="J737">
        <v>35</v>
      </c>
      <c r="K737" s="367" t="str">
        <f>VLOOKUP(G737,'01_MASTER_KODE_WILAYAH'!H$1437:I$1470,2,FALSE)</f>
        <v>JAWA TENGAH</v>
      </c>
      <c r="L737" s="368" t="str">
        <f>VLOOKUP(H737,'01_MASTER_KODE_WILAYAH'!D$5:F$1353,3,FALSE)</f>
        <v>PEKALONGAN</v>
      </c>
      <c r="M737" s="428" t="str">
        <f t="shared" si="39"/>
        <v>Pemerintah</v>
      </c>
      <c r="N737" s="312">
        <f>COUNTIF(A1_Individu_Data_Keadaan_SDMK!A$4:A$149931,B737)</f>
        <v>0</v>
      </c>
      <c r="O737" s="312">
        <f t="shared" si="40"/>
        <v>0</v>
      </c>
      <c r="P737" s="421" t="str">
        <f t="shared" si="41"/>
        <v>Berkurang</v>
      </c>
    </row>
    <row r="738" spans="1:16" hidden="1">
      <c r="A738" s="7">
        <v>736</v>
      </c>
      <c r="B738" t="s">
        <v>13805</v>
      </c>
      <c r="C738" t="s">
        <v>13806</v>
      </c>
      <c r="D738" t="s">
        <v>267</v>
      </c>
      <c r="E738" t="s">
        <v>9301</v>
      </c>
      <c r="F738" t="s">
        <v>12201</v>
      </c>
      <c r="G738">
        <v>33</v>
      </c>
      <c r="H738">
        <v>3327</v>
      </c>
      <c r="I738">
        <v>0</v>
      </c>
      <c r="J738">
        <v>33</v>
      </c>
      <c r="K738" s="367" t="str">
        <f>VLOOKUP(G738,'01_MASTER_KODE_WILAYAH'!H$1437:I$1470,2,FALSE)</f>
        <v>JAWA TENGAH</v>
      </c>
      <c r="L738" s="368" t="str">
        <f>VLOOKUP(H738,'01_MASTER_KODE_WILAYAH'!D$5:F$1353,3,FALSE)</f>
        <v>PEMALANG</v>
      </c>
      <c r="M738" s="428" t="str">
        <f t="shared" si="39"/>
        <v>Pemerintah</v>
      </c>
      <c r="N738" s="312">
        <f>COUNTIF(A1_Individu_Data_Keadaan_SDMK!A$4:A$149931,B738)</f>
        <v>0</v>
      </c>
      <c r="O738" s="312">
        <f t="shared" si="40"/>
        <v>0</v>
      </c>
      <c r="P738" s="421" t="str">
        <f t="shared" si="41"/>
        <v>Berkurang</v>
      </c>
    </row>
    <row r="739" spans="1:16" hidden="1">
      <c r="A739" s="7">
        <v>737</v>
      </c>
      <c r="B739" t="s">
        <v>13807</v>
      </c>
      <c r="C739" t="s">
        <v>13808</v>
      </c>
      <c r="D739" t="s">
        <v>267</v>
      </c>
      <c r="E739" t="s">
        <v>9301</v>
      </c>
      <c r="F739" t="s">
        <v>12201</v>
      </c>
      <c r="G739">
        <v>33</v>
      </c>
      <c r="H739">
        <v>3327</v>
      </c>
      <c r="I739">
        <v>0</v>
      </c>
      <c r="J739">
        <v>31</v>
      </c>
      <c r="K739" s="367" t="str">
        <f>VLOOKUP(G739,'01_MASTER_KODE_WILAYAH'!H$1437:I$1470,2,FALSE)</f>
        <v>JAWA TENGAH</v>
      </c>
      <c r="L739" s="368" t="str">
        <f>VLOOKUP(H739,'01_MASTER_KODE_WILAYAH'!D$5:F$1353,3,FALSE)</f>
        <v>PEMALANG</v>
      </c>
      <c r="M739" s="428" t="str">
        <f t="shared" si="39"/>
        <v>Pemerintah</v>
      </c>
      <c r="N739" s="312">
        <f>COUNTIF(A1_Individu_Data_Keadaan_SDMK!A$4:A$149931,B739)</f>
        <v>0</v>
      </c>
      <c r="O739" s="312">
        <f t="shared" si="40"/>
        <v>0</v>
      </c>
      <c r="P739" s="421" t="str">
        <f t="shared" si="41"/>
        <v>Berkurang</v>
      </c>
    </row>
    <row r="740" spans="1:16" hidden="1">
      <c r="A740" s="7">
        <v>738</v>
      </c>
      <c r="B740" t="s">
        <v>13809</v>
      </c>
      <c r="C740" t="s">
        <v>13810</v>
      </c>
      <c r="D740" t="s">
        <v>267</v>
      </c>
      <c r="E740" t="s">
        <v>9301</v>
      </c>
      <c r="F740" t="s">
        <v>12201</v>
      </c>
      <c r="G740">
        <v>33</v>
      </c>
      <c r="H740">
        <v>3327</v>
      </c>
      <c r="I740">
        <v>0</v>
      </c>
      <c r="J740">
        <v>46</v>
      </c>
      <c r="K740" s="367" t="str">
        <f>VLOOKUP(G740,'01_MASTER_KODE_WILAYAH'!H$1437:I$1470,2,FALSE)</f>
        <v>JAWA TENGAH</v>
      </c>
      <c r="L740" s="368" t="str">
        <f>VLOOKUP(H740,'01_MASTER_KODE_WILAYAH'!D$5:F$1353,3,FALSE)</f>
        <v>PEMALANG</v>
      </c>
      <c r="M740" s="428" t="str">
        <f t="shared" si="39"/>
        <v>Pemerintah</v>
      </c>
      <c r="N740" s="312">
        <f>COUNTIF(A1_Individu_Data_Keadaan_SDMK!A$4:A$149931,B740)</f>
        <v>0</v>
      </c>
      <c r="O740" s="312">
        <f t="shared" si="40"/>
        <v>0</v>
      </c>
      <c r="P740" s="421" t="str">
        <f t="shared" si="41"/>
        <v>Berkurang</v>
      </c>
    </row>
    <row r="741" spans="1:16" hidden="1">
      <c r="A741" s="7">
        <v>739</v>
      </c>
      <c r="B741" t="s">
        <v>13811</v>
      </c>
      <c r="C741" t="s">
        <v>13812</v>
      </c>
      <c r="D741" t="s">
        <v>267</v>
      </c>
      <c r="E741" t="s">
        <v>9301</v>
      </c>
      <c r="F741" t="s">
        <v>12201</v>
      </c>
      <c r="G741">
        <v>33</v>
      </c>
      <c r="H741">
        <v>3327</v>
      </c>
      <c r="I741">
        <v>0</v>
      </c>
      <c r="J741">
        <v>49</v>
      </c>
      <c r="K741" s="367" t="str">
        <f>VLOOKUP(G741,'01_MASTER_KODE_WILAYAH'!H$1437:I$1470,2,FALSE)</f>
        <v>JAWA TENGAH</v>
      </c>
      <c r="L741" s="368" t="str">
        <f>VLOOKUP(H741,'01_MASTER_KODE_WILAYAH'!D$5:F$1353,3,FALSE)</f>
        <v>PEMALANG</v>
      </c>
      <c r="M741" s="428" t="str">
        <f t="shared" si="39"/>
        <v>Pemerintah</v>
      </c>
      <c r="N741" s="312">
        <f>COUNTIF(A1_Individu_Data_Keadaan_SDMK!A$4:A$149931,B741)</f>
        <v>0</v>
      </c>
      <c r="O741" s="312">
        <f t="shared" si="40"/>
        <v>0</v>
      </c>
      <c r="P741" s="421" t="str">
        <f t="shared" si="41"/>
        <v>Berkurang</v>
      </c>
    </row>
    <row r="742" spans="1:16" hidden="1">
      <c r="A742" s="7">
        <v>740</v>
      </c>
      <c r="B742" t="s">
        <v>13813</v>
      </c>
      <c r="C742" t="s">
        <v>13814</v>
      </c>
      <c r="D742" t="s">
        <v>267</v>
      </c>
      <c r="E742" t="s">
        <v>9302</v>
      </c>
      <c r="F742" t="s">
        <v>12201</v>
      </c>
      <c r="G742">
        <v>33</v>
      </c>
      <c r="H742">
        <v>3327</v>
      </c>
      <c r="I742">
        <v>0</v>
      </c>
      <c r="J742">
        <v>55</v>
      </c>
      <c r="K742" s="367" t="str">
        <f>VLOOKUP(G742,'01_MASTER_KODE_WILAYAH'!H$1437:I$1470,2,FALSE)</f>
        <v>JAWA TENGAH</v>
      </c>
      <c r="L742" s="368" t="str">
        <f>VLOOKUP(H742,'01_MASTER_KODE_WILAYAH'!D$5:F$1353,3,FALSE)</f>
        <v>PEMALANG</v>
      </c>
      <c r="M742" s="428" t="str">
        <f t="shared" si="39"/>
        <v>Pemerintah</v>
      </c>
      <c r="N742" s="312">
        <f>COUNTIF(A1_Individu_Data_Keadaan_SDMK!A$4:A$149931,B742)</f>
        <v>0</v>
      </c>
      <c r="O742" s="312">
        <f t="shared" si="40"/>
        <v>0</v>
      </c>
      <c r="P742" s="421" t="str">
        <f t="shared" si="41"/>
        <v>Berkurang</v>
      </c>
    </row>
    <row r="743" spans="1:16" hidden="1">
      <c r="A743" s="7">
        <v>741</v>
      </c>
      <c r="B743" t="s">
        <v>13815</v>
      </c>
      <c r="C743" t="s">
        <v>13816</v>
      </c>
      <c r="D743" t="s">
        <v>267</v>
      </c>
      <c r="E743" t="s">
        <v>9302</v>
      </c>
      <c r="F743" t="s">
        <v>12201</v>
      </c>
      <c r="G743">
        <v>33</v>
      </c>
      <c r="H743">
        <v>3327</v>
      </c>
      <c r="I743">
        <v>0</v>
      </c>
      <c r="J743">
        <v>69</v>
      </c>
      <c r="K743" s="367" t="str">
        <f>VLOOKUP(G743,'01_MASTER_KODE_WILAYAH'!H$1437:I$1470,2,FALSE)</f>
        <v>JAWA TENGAH</v>
      </c>
      <c r="L743" s="368" t="str">
        <f>VLOOKUP(H743,'01_MASTER_KODE_WILAYAH'!D$5:F$1353,3,FALSE)</f>
        <v>PEMALANG</v>
      </c>
      <c r="M743" s="428" t="str">
        <f t="shared" si="39"/>
        <v>Pemerintah</v>
      </c>
      <c r="N743" s="312">
        <f>COUNTIF(A1_Individu_Data_Keadaan_SDMK!A$4:A$149931,B743)</f>
        <v>0</v>
      </c>
      <c r="O743" s="312">
        <f t="shared" si="40"/>
        <v>0</v>
      </c>
      <c r="P743" s="421" t="str">
        <f t="shared" si="41"/>
        <v>Berkurang</v>
      </c>
    </row>
    <row r="744" spans="1:16" hidden="1">
      <c r="A744" s="7">
        <v>742</v>
      </c>
      <c r="B744" t="s">
        <v>13817</v>
      </c>
      <c r="C744" t="s">
        <v>13818</v>
      </c>
      <c r="D744" t="s">
        <v>267</v>
      </c>
      <c r="E744" t="s">
        <v>9301</v>
      </c>
      <c r="F744" t="s">
        <v>12201</v>
      </c>
      <c r="G744">
        <v>33</v>
      </c>
      <c r="H744">
        <v>3327</v>
      </c>
      <c r="I744">
        <v>0</v>
      </c>
      <c r="J744">
        <v>53</v>
      </c>
      <c r="K744" s="367" t="str">
        <f>VLOOKUP(G744,'01_MASTER_KODE_WILAYAH'!H$1437:I$1470,2,FALSE)</f>
        <v>JAWA TENGAH</v>
      </c>
      <c r="L744" s="368" t="str">
        <f>VLOOKUP(H744,'01_MASTER_KODE_WILAYAH'!D$5:F$1353,3,FALSE)</f>
        <v>PEMALANG</v>
      </c>
      <c r="M744" s="428" t="str">
        <f t="shared" si="39"/>
        <v>Pemerintah</v>
      </c>
      <c r="N744" s="312">
        <f>COUNTIF(A1_Individu_Data_Keadaan_SDMK!A$4:A$149931,B744)</f>
        <v>0</v>
      </c>
      <c r="O744" s="312">
        <f t="shared" si="40"/>
        <v>0</v>
      </c>
      <c r="P744" s="421" t="str">
        <f t="shared" si="41"/>
        <v>Berkurang</v>
      </c>
    </row>
    <row r="745" spans="1:16" hidden="1">
      <c r="A745" s="7">
        <v>743</v>
      </c>
      <c r="B745" t="s">
        <v>13819</v>
      </c>
      <c r="C745" t="s">
        <v>13820</v>
      </c>
      <c r="D745" t="s">
        <v>267</v>
      </c>
      <c r="E745" t="s">
        <v>9302</v>
      </c>
      <c r="F745" t="s">
        <v>12201</v>
      </c>
      <c r="G745">
        <v>33</v>
      </c>
      <c r="H745">
        <v>3327</v>
      </c>
      <c r="I745">
        <v>0</v>
      </c>
      <c r="J745">
        <v>80</v>
      </c>
      <c r="K745" s="367" t="str">
        <f>VLOOKUP(G745,'01_MASTER_KODE_WILAYAH'!H$1437:I$1470,2,FALSE)</f>
        <v>JAWA TENGAH</v>
      </c>
      <c r="L745" s="368" t="str">
        <f>VLOOKUP(H745,'01_MASTER_KODE_WILAYAH'!D$5:F$1353,3,FALSE)</f>
        <v>PEMALANG</v>
      </c>
      <c r="M745" s="428" t="str">
        <f t="shared" si="39"/>
        <v>Pemerintah</v>
      </c>
      <c r="N745" s="312">
        <f>COUNTIF(A1_Individu_Data_Keadaan_SDMK!A$4:A$149931,B745)</f>
        <v>0</v>
      </c>
      <c r="O745" s="312">
        <f t="shared" si="40"/>
        <v>0</v>
      </c>
      <c r="P745" s="421" t="str">
        <f t="shared" si="41"/>
        <v>Berkurang</v>
      </c>
    </row>
    <row r="746" spans="1:16" hidden="1">
      <c r="A746" s="7">
        <v>744</v>
      </c>
      <c r="B746" t="s">
        <v>13821</v>
      </c>
      <c r="C746" t="s">
        <v>13822</v>
      </c>
      <c r="D746" t="s">
        <v>267</v>
      </c>
      <c r="E746" t="s">
        <v>9301</v>
      </c>
      <c r="F746" t="s">
        <v>12201</v>
      </c>
      <c r="G746">
        <v>33</v>
      </c>
      <c r="H746">
        <v>3327</v>
      </c>
      <c r="I746">
        <v>0</v>
      </c>
      <c r="J746">
        <v>32</v>
      </c>
      <c r="K746" s="367" t="str">
        <f>VLOOKUP(G746,'01_MASTER_KODE_WILAYAH'!H$1437:I$1470,2,FALSE)</f>
        <v>JAWA TENGAH</v>
      </c>
      <c r="L746" s="368" t="str">
        <f>VLOOKUP(H746,'01_MASTER_KODE_WILAYAH'!D$5:F$1353,3,FALSE)</f>
        <v>PEMALANG</v>
      </c>
      <c r="M746" s="428" t="str">
        <f t="shared" si="39"/>
        <v>Pemerintah</v>
      </c>
      <c r="N746" s="312">
        <f>COUNTIF(A1_Individu_Data_Keadaan_SDMK!A$4:A$149931,B746)</f>
        <v>0</v>
      </c>
      <c r="O746" s="312">
        <f t="shared" si="40"/>
        <v>0</v>
      </c>
      <c r="P746" s="421" t="str">
        <f t="shared" si="41"/>
        <v>Berkurang</v>
      </c>
    </row>
    <row r="747" spans="1:16" hidden="1">
      <c r="A747" s="7">
        <v>745</v>
      </c>
      <c r="B747" t="s">
        <v>13823</v>
      </c>
      <c r="C747" t="s">
        <v>13824</v>
      </c>
      <c r="D747" t="s">
        <v>267</v>
      </c>
      <c r="E747" t="s">
        <v>9301</v>
      </c>
      <c r="F747" t="s">
        <v>12201</v>
      </c>
      <c r="G747">
        <v>33</v>
      </c>
      <c r="H747">
        <v>3327</v>
      </c>
      <c r="I747">
        <v>0</v>
      </c>
      <c r="J747">
        <v>42</v>
      </c>
      <c r="K747" s="367" t="str">
        <f>VLOOKUP(G747,'01_MASTER_KODE_WILAYAH'!H$1437:I$1470,2,FALSE)</f>
        <v>JAWA TENGAH</v>
      </c>
      <c r="L747" s="368" t="str">
        <f>VLOOKUP(H747,'01_MASTER_KODE_WILAYAH'!D$5:F$1353,3,FALSE)</f>
        <v>PEMALANG</v>
      </c>
      <c r="M747" s="428" t="str">
        <f t="shared" si="39"/>
        <v>Pemerintah</v>
      </c>
      <c r="N747" s="312">
        <f>COUNTIF(A1_Individu_Data_Keadaan_SDMK!A$4:A$149931,B747)</f>
        <v>0</v>
      </c>
      <c r="O747" s="312">
        <f t="shared" si="40"/>
        <v>0</v>
      </c>
      <c r="P747" s="421" t="str">
        <f t="shared" si="41"/>
        <v>Berkurang</v>
      </c>
    </row>
    <row r="748" spans="1:16" hidden="1">
      <c r="A748" s="7">
        <v>746</v>
      </c>
      <c r="B748" t="s">
        <v>13825</v>
      </c>
      <c r="C748" t="s">
        <v>13826</v>
      </c>
      <c r="D748" t="s">
        <v>267</v>
      </c>
      <c r="E748" t="s">
        <v>9301</v>
      </c>
      <c r="F748" t="s">
        <v>12201</v>
      </c>
      <c r="G748">
        <v>33</v>
      </c>
      <c r="H748">
        <v>3327</v>
      </c>
      <c r="I748">
        <v>0</v>
      </c>
      <c r="J748">
        <v>42</v>
      </c>
      <c r="K748" s="367" t="str">
        <f>VLOOKUP(G748,'01_MASTER_KODE_WILAYAH'!H$1437:I$1470,2,FALSE)</f>
        <v>JAWA TENGAH</v>
      </c>
      <c r="L748" s="368" t="str">
        <f>VLOOKUP(H748,'01_MASTER_KODE_WILAYAH'!D$5:F$1353,3,FALSE)</f>
        <v>PEMALANG</v>
      </c>
      <c r="M748" s="428" t="str">
        <f t="shared" si="39"/>
        <v>Pemerintah</v>
      </c>
      <c r="N748" s="312">
        <f>COUNTIF(A1_Individu_Data_Keadaan_SDMK!A$4:A$149931,B748)</f>
        <v>0</v>
      </c>
      <c r="O748" s="312">
        <f t="shared" si="40"/>
        <v>0</v>
      </c>
      <c r="P748" s="421" t="str">
        <f t="shared" si="41"/>
        <v>Berkurang</v>
      </c>
    </row>
    <row r="749" spans="1:16" hidden="1">
      <c r="A749" s="7">
        <v>747</v>
      </c>
      <c r="B749" t="s">
        <v>13827</v>
      </c>
      <c r="C749" t="s">
        <v>13828</v>
      </c>
      <c r="D749" t="s">
        <v>267</v>
      </c>
      <c r="E749" t="s">
        <v>9301</v>
      </c>
      <c r="F749" t="s">
        <v>12201</v>
      </c>
      <c r="G749">
        <v>33</v>
      </c>
      <c r="H749">
        <v>3327</v>
      </c>
      <c r="I749">
        <v>0</v>
      </c>
      <c r="J749">
        <v>38</v>
      </c>
      <c r="K749" s="367" t="str">
        <f>VLOOKUP(G749,'01_MASTER_KODE_WILAYAH'!H$1437:I$1470,2,FALSE)</f>
        <v>JAWA TENGAH</v>
      </c>
      <c r="L749" s="368" t="str">
        <f>VLOOKUP(H749,'01_MASTER_KODE_WILAYAH'!D$5:F$1353,3,FALSE)</f>
        <v>PEMALANG</v>
      </c>
      <c r="M749" s="428" t="str">
        <f t="shared" si="39"/>
        <v>Pemerintah</v>
      </c>
      <c r="N749" s="312">
        <f>COUNTIF(A1_Individu_Data_Keadaan_SDMK!A$4:A$149931,B749)</f>
        <v>0</v>
      </c>
      <c r="O749" s="312">
        <f t="shared" si="40"/>
        <v>0</v>
      </c>
      <c r="P749" s="421" t="str">
        <f t="shared" si="41"/>
        <v>Berkurang</v>
      </c>
    </row>
    <row r="750" spans="1:16" hidden="1">
      <c r="A750" s="7">
        <v>748</v>
      </c>
      <c r="B750" t="s">
        <v>13829</v>
      </c>
      <c r="C750" t="s">
        <v>13830</v>
      </c>
      <c r="D750" t="s">
        <v>267</v>
      </c>
      <c r="E750" t="s">
        <v>9301</v>
      </c>
      <c r="F750" t="s">
        <v>12201</v>
      </c>
      <c r="G750">
        <v>33</v>
      </c>
      <c r="H750">
        <v>3327</v>
      </c>
      <c r="I750">
        <v>0</v>
      </c>
      <c r="J750">
        <v>39</v>
      </c>
      <c r="K750" s="367" t="str">
        <f>VLOOKUP(G750,'01_MASTER_KODE_WILAYAH'!H$1437:I$1470,2,FALSE)</f>
        <v>JAWA TENGAH</v>
      </c>
      <c r="L750" s="368" t="str">
        <f>VLOOKUP(H750,'01_MASTER_KODE_WILAYAH'!D$5:F$1353,3,FALSE)</f>
        <v>PEMALANG</v>
      </c>
      <c r="M750" s="428" t="str">
        <f t="shared" si="39"/>
        <v>Pemerintah</v>
      </c>
      <c r="N750" s="312">
        <f>COUNTIF(A1_Individu_Data_Keadaan_SDMK!A$4:A$149931,B750)</f>
        <v>0</v>
      </c>
      <c r="O750" s="312">
        <f t="shared" si="40"/>
        <v>0</v>
      </c>
      <c r="P750" s="421" t="str">
        <f t="shared" si="41"/>
        <v>Berkurang</v>
      </c>
    </row>
    <row r="751" spans="1:16" hidden="1">
      <c r="A751" s="7">
        <v>749</v>
      </c>
      <c r="B751" t="s">
        <v>13831</v>
      </c>
      <c r="C751" t="s">
        <v>13832</v>
      </c>
      <c r="D751" t="s">
        <v>267</v>
      </c>
      <c r="E751" t="s">
        <v>9301</v>
      </c>
      <c r="F751" t="s">
        <v>12201</v>
      </c>
      <c r="G751">
        <v>33</v>
      </c>
      <c r="H751">
        <v>3327</v>
      </c>
      <c r="I751">
        <v>0</v>
      </c>
      <c r="J751">
        <v>37</v>
      </c>
      <c r="K751" s="367" t="str">
        <f>VLOOKUP(G751,'01_MASTER_KODE_WILAYAH'!H$1437:I$1470,2,FALSE)</f>
        <v>JAWA TENGAH</v>
      </c>
      <c r="L751" s="368" t="str">
        <f>VLOOKUP(H751,'01_MASTER_KODE_WILAYAH'!D$5:F$1353,3,FALSE)</f>
        <v>PEMALANG</v>
      </c>
      <c r="M751" s="428" t="str">
        <f t="shared" si="39"/>
        <v>Pemerintah</v>
      </c>
      <c r="N751" s="312">
        <f>COUNTIF(A1_Individu_Data_Keadaan_SDMK!A$4:A$149931,B751)</f>
        <v>0</v>
      </c>
      <c r="O751" s="312">
        <f t="shared" si="40"/>
        <v>0</v>
      </c>
      <c r="P751" s="421" t="str">
        <f t="shared" si="41"/>
        <v>Berkurang</v>
      </c>
    </row>
    <row r="752" spans="1:16" hidden="1">
      <c r="A752" s="7">
        <v>750</v>
      </c>
      <c r="B752" t="s">
        <v>13833</v>
      </c>
      <c r="C752" t="s">
        <v>13834</v>
      </c>
      <c r="D752" t="s">
        <v>267</v>
      </c>
      <c r="E752" t="s">
        <v>9301</v>
      </c>
      <c r="F752" t="s">
        <v>12201</v>
      </c>
      <c r="G752">
        <v>33</v>
      </c>
      <c r="H752">
        <v>3327</v>
      </c>
      <c r="I752">
        <v>0</v>
      </c>
      <c r="J752">
        <v>45</v>
      </c>
      <c r="K752" s="367" t="str">
        <f>VLOOKUP(G752,'01_MASTER_KODE_WILAYAH'!H$1437:I$1470,2,FALSE)</f>
        <v>JAWA TENGAH</v>
      </c>
      <c r="L752" s="368" t="str">
        <f>VLOOKUP(H752,'01_MASTER_KODE_WILAYAH'!D$5:F$1353,3,FALSE)</f>
        <v>PEMALANG</v>
      </c>
      <c r="M752" s="428" t="str">
        <f t="shared" si="39"/>
        <v>Pemerintah</v>
      </c>
      <c r="N752" s="312">
        <f>COUNTIF(A1_Individu_Data_Keadaan_SDMK!A$4:A$149931,B752)</f>
        <v>0</v>
      </c>
      <c r="O752" s="312">
        <f t="shared" si="40"/>
        <v>0</v>
      </c>
      <c r="P752" s="421" t="str">
        <f t="shared" si="41"/>
        <v>Berkurang</v>
      </c>
    </row>
    <row r="753" spans="1:16" hidden="1">
      <c r="A753" s="7">
        <v>751</v>
      </c>
      <c r="B753" t="s">
        <v>13835</v>
      </c>
      <c r="C753" t="s">
        <v>13836</v>
      </c>
      <c r="D753" t="s">
        <v>267</v>
      </c>
      <c r="E753" t="s">
        <v>9301</v>
      </c>
      <c r="F753" t="s">
        <v>12201</v>
      </c>
      <c r="G753">
        <v>33</v>
      </c>
      <c r="H753">
        <v>3327</v>
      </c>
      <c r="I753">
        <v>0</v>
      </c>
      <c r="J753">
        <v>67</v>
      </c>
      <c r="K753" s="367" t="str">
        <f>VLOOKUP(G753,'01_MASTER_KODE_WILAYAH'!H$1437:I$1470,2,FALSE)</f>
        <v>JAWA TENGAH</v>
      </c>
      <c r="L753" s="368" t="str">
        <f>VLOOKUP(H753,'01_MASTER_KODE_WILAYAH'!D$5:F$1353,3,FALSE)</f>
        <v>PEMALANG</v>
      </c>
      <c r="M753" s="428" t="str">
        <f t="shared" si="39"/>
        <v>Pemerintah</v>
      </c>
      <c r="N753" s="312">
        <f>COUNTIF(A1_Individu_Data_Keadaan_SDMK!A$4:A$149931,B753)</f>
        <v>0</v>
      </c>
      <c r="O753" s="312">
        <f t="shared" si="40"/>
        <v>0</v>
      </c>
      <c r="P753" s="421" t="str">
        <f t="shared" si="41"/>
        <v>Berkurang</v>
      </c>
    </row>
    <row r="754" spans="1:16" hidden="1">
      <c r="A754" s="7">
        <v>752</v>
      </c>
      <c r="B754" t="s">
        <v>13837</v>
      </c>
      <c r="C754" t="s">
        <v>13838</v>
      </c>
      <c r="D754" t="s">
        <v>267</v>
      </c>
      <c r="E754" t="s">
        <v>9301</v>
      </c>
      <c r="F754" t="s">
        <v>12201</v>
      </c>
      <c r="G754">
        <v>33</v>
      </c>
      <c r="H754">
        <v>3327</v>
      </c>
      <c r="I754">
        <v>0</v>
      </c>
      <c r="J754">
        <v>49</v>
      </c>
      <c r="K754" s="367" t="str">
        <f>VLOOKUP(G754,'01_MASTER_KODE_WILAYAH'!H$1437:I$1470,2,FALSE)</f>
        <v>JAWA TENGAH</v>
      </c>
      <c r="L754" s="368" t="str">
        <f>VLOOKUP(H754,'01_MASTER_KODE_WILAYAH'!D$5:F$1353,3,FALSE)</f>
        <v>PEMALANG</v>
      </c>
      <c r="M754" s="428" t="str">
        <f t="shared" si="39"/>
        <v>Pemerintah</v>
      </c>
      <c r="N754" s="312">
        <f>COUNTIF(A1_Individu_Data_Keadaan_SDMK!A$4:A$149931,B754)</f>
        <v>0</v>
      </c>
      <c r="O754" s="312">
        <f t="shared" si="40"/>
        <v>0</v>
      </c>
      <c r="P754" s="421" t="str">
        <f t="shared" si="41"/>
        <v>Berkurang</v>
      </c>
    </row>
    <row r="755" spans="1:16" hidden="1">
      <c r="A755" s="7">
        <v>753</v>
      </c>
      <c r="B755" t="s">
        <v>13839</v>
      </c>
      <c r="C755" t="s">
        <v>13840</v>
      </c>
      <c r="D755" t="s">
        <v>267</v>
      </c>
      <c r="E755" t="s">
        <v>9301</v>
      </c>
      <c r="F755" t="s">
        <v>12201</v>
      </c>
      <c r="G755">
        <v>33</v>
      </c>
      <c r="H755">
        <v>3327</v>
      </c>
      <c r="I755">
        <v>0</v>
      </c>
      <c r="J755">
        <v>59</v>
      </c>
      <c r="K755" s="367" t="str">
        <f>VLOOKUP(G755,'01_MASTER_KODE_WILAYAH'!H$1437:I$1470,2,FALSE)</f>
        <v>JAWA TENGAH</v>
      </c>
      <c r="L755" s="368" t="str">
        <f>VLOOKUP(H755,'01_MASTER_KODE_WILAYAH'!D$5:F$1353,3,FALSE)</f>
        <v>PEMALANG</v>
      </c>
      <c r="M755" s="428" t="str">
        <f t="shared" si="39"/>
        <v>Pemerintah</v>
      </c>
      <c r="N755" s="312">
        <f>COUNTIF(A1_Individu_Data_Keadaan_SDMK!A$4:A$149931,B755)</f>
        <v>0</v>
      </c>
      <c r="O755" s="312">
        <f t="shared" si="40"/>
        <v>0</v>
      </c>
      <c r="P755" s="421" t="str">
        <f t="shared" si="41"/>
        <v>Berkurang</v>
      </c>
    </row>
    <row r="756" spans="1:16" hidden="1">
      <c r="A756" s="7">
        <v>754</v>
      </c>
      <c r="B756" t="s">
        <v>13841</v>
      </c>
      <c r="C756" t="s">
        <v>13842</v>
      </c>
      <c r="D756" t="s">
        <v>267</v>
      </c>
      <c r="E756" t="s">
        <v>9302</v>
      </c>
      <c r="F756" t="s">
        <v>12201</v>
      </c>
      <c r="G756">
        <v>33</v>
      </c>
      <c r="H756">
        <v>3327</v>
      </c>
      <c r="I756">
        <v>0</v>
      </c>
      <c r="J756">
        <v>70</v>
      </c>
      <c r="K756" s="367" t="str">
        <f>VLOOKUP(G756,'01_MASTER_KODE_WILAYAH'!H$1437:I$1470,2,FALSE)</f>
        <v>JAWA TENGAH</v>
      </c>
      <c r="L756" s="368" t="str">
        <f>VLOOKUP(H756,'01_MASTER_KODE_WILAYAH'!D$5:F$1353,3,FALSE)</f>
        <v>PEMALANG</v>
      </c>
      <c r="M756" s="428" t="str">
        <f t="shared" si="39"/>
        <v>Pemerintah</v>
      </c>
      <c r="N756" s="312">
        <f>COUNTIF(A1_Individu_Data_Keadaan_SDMK!A$4:A$149931,B756)</f>
        <v>0</v>
      </c>
      <c r="O756" s="312">
        <f t="shared" si="40"/>
        <v>0</v>
      </c>
      <c r="P756" s="421" t="str">
        <f t="shared" si="41"/>
        <v>Berkurang</v>
      </c>
    </row>
    <row r="757" spans="1:16" hidden="1">
      <c r="A757" s="7">
        <v>755</v>
      </c>
      <c r="B757" t="s">
        <v>13843</v>
      </c>
      <c r="C757" t="s">
        <v>13844</v>
      </c>
      <c r="D757" t="s">
        <v>267</v>
      </c>
      <c r="E757" t="s">
        <v>9301</v>
      </c>
      <c r="F757" t="s">
        <v>12201</v>
      </c>
      <c r="G757">
        <v>33</v>
      </c>
      <c r="H757">
        <v>3327</v>
      </c>
      <c r="I757">
        <v>0</v>
      </c>
      <c r="J757">
        <v>34</v>
      </c>
      <c r="K757" s="367" t="str">
        <f>VLOOKUP(G757,'01_MASTER_KODE_WILAYAH'!H$1437:I$1470,2,FALSE)</f>
        <v>JAWA TENGAH</v>
      </c>
      <c r="L757" s="368" t="str">
        <f>VLOOKUP(H757,'01_MASTER_KODE_WILAYAH'!D$5:F$1353,3,FALSE)</f>
        <v>PEMALANG</v>
      </c>
      <c r="M757" s="428" t="str">
        <f t="shared" si="39"/>
        <v>Pemerintah</v>
      </c>
      <c r="N757" s="312">
        <f>COUNTIF(A1_Individu_Data_Keadaan_SDMK!A$4:A$149931,B757)</f>
        <v>0</v>
      </c>
      <c r="O757" s="312">
        <f t="shared" si="40"/>
        <v>0</v>
      </c>
      <c r="P757" s="421" t="str">
        <f t="shared" si="41"/>
        <v>Berkurang</v>
      </c>
    </row>
    <row r="758" spans="1:16" hidden="1">
      <c r="A758" s="7">
        <v>756</v>
      </c>
      <c r="B758" t="s">
        <v>13845</v>
      </c>
      <c r="C758" t="s">
        <v>13846</v>
      </c>
      <c r="D758" t="s">
        <v>267</v>
      </c>
      <c r="E758" t="s">
        <v>9301</v>
      </c>
      <c r="F758" t="s">
        <v>12201</v>
      </c>
      <c r="G758">
        <v>33</v>
      </c>
      <c r="H758">
        <v>3327</v>
      </c>
      <c r="I758">
        <v>0</v>
      </c>
      <c r="J758">
        <v>39</v>
      </c>
      <c r="K758" s="367" t="str">
        <f>VLOOKUP(G758,'01_MASTER_KODE_WILAYAH'!H$1437:I$1470,2,FALSE)</f>
        <v>JAWA TENGAH</v>
      </c>
      <c r="L758" s="368" t="str">
        <f>VLOOKUP(H758,'01_MASTER_KODE_WILAYAH'!D$5:F$1353,3,FALSE)</f>
        <v>PEMALANG</v>
      </c>
      <c r="M758" s="428" t="str">
        <f t="shared" si="39"/>
        <v>Pemerintah</v>
      </c>
      <c r="N758" s="312">
        <f>COUNTIF(A1_Individu_Data_Keadaan_SDMK!A$4:A$149931,B758)</f>
        <v>0</v>
      </c>
      <c r="O758" s="312">
        <f t="shared" si="40"/>
        <v>0</v>
      </c>
      <c r="P758" s="421" t="str">
        <f t="shared" si="41"/>
        <v>Berkurang</v>
      </c>
    </row>
    <row r="759" spans="1:16" hidden="1">
      <c r="A759" s="7">
        <v>757</v>
      </c>
      <c r="B759" t="s">
        <v>13847</v>
      </c>
      <c r="C759" t="s">
        <v>13848</v>
      </c>
      <c r="D759" t="s">
        <v>267</v>
      </c>
      <c r="E759" t="s">
        <v>9301</v>
      </c>
      <c r="F759" t="s">
        <v>12201</v>
      </c>
      <c r="G759">
        <v>33</v>
      </c>
      <c r="H759">
        <v>3327</v>
      </c>
      <c r="I759">
        <v>0</v>
      </c>
      <c r="J759">
        <v>41</v>
      </c>
      <c r="K759" s="367" t="str">
        <f>VLOOKUP(G759,'01_MASTER_KODE_WILAYAH'!H$1437:I$1470,2,FALSE)</f>
        <v>JAWA TENGAH</v>
      </c>
      <c r="L759" s="368" t="str">
        <f>VLOOKUP(H759,'01_MASTER_KODE_WILAYAH'!D$5:F$1353,3,FALSE)</f>
        <v>PEMALANG</v>
      </c>
      <c r="M759" s="428" t="str">
        <f t="shared" si="39"/>
        <v>Pemerintah</v>
      </c>
      <c r="N759" s="312">
        <f>COUNTIF(A1_Individu_Data_Keadaan_SDMK!A$4:A$149931,B759)</f>
        <v>0</v>
      </c>
      <c r="O759" s="312">
        <f t="shared" si="40"/>
        <v>0</v>
      </c>
      <c r="P759" s="421" t="str">
        <f t="shared" si="41"/>
        <v>Berkurang</v>
      </c>
    </row>
    <row r="760" spans="1:16" hidden="1">
      <c r="A760" s="7">
        <v>758</v>
      </c>
      <c r="B760" t="s">
        <v>13849</v>
      </c>
      <c r="C760" t="s">
        <v>13850</v>
      </c>
      <c r="D760" t="s">
        <v>267</v>
      </c>
      <c r="E760" t="s">
        <v>9302</v>
      </c>
      <c r="F760" t="s">
        <v>12201</v>
      </c>
      <c r="G760">
        <v>33</v>
      </c>
      <c r="H760">
        <v>3328</v>
      </c>
      <c r="I760">
        <v>0</v>
      </c>
      <c r="J760">
        <v>49</v>
      </c>
      <c r="K760" s="367" t="str">
        <f>VLOOKUP(G760,'01_MASTER_KODE_WILAYAH'!H$1437:I$1470,2,FALSE)</f>
        <v>JAWA TENGAH</v>
      </c>
      <c r="L760" s="368" t="str">
        <f>VLOOKUP(H760,'01_MASTER_KODE_WILAYAH'!D$5:F$1353,3,FALSE)</f>
        <v>TEGAL</v>
      </c>
      <c r="M760" s="428" t="str">
        <f t="shared" si="39"/>
        <v>Pemerintah</v>
      </c>
      <c r="N760" s="312">
        <f>COUNTIF(A1_Individu_Data_Keadaan_SDMK!A$4:A$149931,B760)</f>
        <v>0</v>
      </c>
      <c r="O760" s="312">
        <f t="shared" si="40"/>
        <v>0</v>
      </c>
      <c r="P760" s="421" t="str">
        <f t="shared" si="41"/>
        <v>Berkurang</v>
      </c>
    </row>
    <row r="761" spans="1:16" hidden="1">
      <c r="A761" s="7">
        <v>759</v>
      </c>
      <c r="B761" t="s">
        <v>13851</v>
      </c>
      <c r="C761" t="s">
        <v>13852</v>
      </c>
      <c r="D761" t="s">
        <v>267</v>
      </c>
      <c r="E761" t="s">
        <v>9302</v>
      </c>
      <c r="F761" t="s">
        <v>12201</v>
      </c>
      <c r="G761">
        <v>33</v>
      </c>
      <c r="H761">
        <v>3328</v>
      </c>
      <c r="I761">
        <v>0</v>
      </c>
      <c r="J761">
        <v>24</v>
      </c>
      <c r="K761" s="367" t="str">
        <f>VLOOKUP(G761,'01_MASTER_KODE_WILAYAH'!H$1437:I$1470,2,FALSE)</f>
        <v>JAWA TENGAH</v>
      </c>
      <c r="L761" s="368" t="str">
        <f>VLOOKUP(H761,'01_MASTER_KODE_WILAYAH'!D$5:F$1353,3,FALSE)</f>
        <v>TEGAL</v>
      </c>
      <c r="M761" s="428" t="str">
        <f t="shared" si="39"/>
        <v>Pemerintah</v>
      </c>
      <c r="N761" s="312">
        <f>COUNTIF(A1_Individu_Data_Keadaan_SDMK!A$4:A$149931,B761)</f>
        <v>0</v>
      </c>
      <c r="O761" s="312">
        <f t="shared" si="40"/>
        <v>0</v>
      </c>
      <c r="P761" s="421" t="str">
        <f t="shared" si="41"/>
        <v>Berkurang</v>
      </c>
    </row>
    <row r="762" spans="1:16" hidden="1">
      <c r="A762" s="7">
        <v>760</v>
      </c>
      <c r="B762" t="s">
        <v>13853</v>
      </c>
      <c r="C762" t="s">
        <v>13854</v>
      </c>
      <c r="D762" t="s">
        <v>267</v>
      </c>
      <c r="E762" t="s">
        <v>9302</v>
      </c>
      <c r="F762" t="s">
        <v>12201</v>
      </c>
      <c r="G762">
        <v>33</v>
      </c>
      <c r="H762">
        <v>3328</v>
      </c>
      <c r="I762">
        <v>0</v>
      </c>
      <c r="J762">
        <v>56</v>
      </c>
      <c r="K762" s="367" t="str">
        <f>VLOOKUP(G762,'01_MASTER_KODE_WILAYAH'!H$1437:I$1470,2,FALSE)</f>
        <v>JAWA TENGAH</v>
      </c>
      <c r="L762" s="368" t="str">
        <f>VLOOKUP(H762,'01_MASTER_KODE_WILAYAH'!D$5:F$1353,3,FALSE)</f>
        <v>TEGAL</v>
      </c>
      <c r="M762" s="428" t="str">
        <f t="shared" si="39"/>
        <v>Pemerintah</v>
      </c>
      <c r="N762" s="312">
        <f>COUNTIF(A1_Individu_Data_Keadaan_SDMK!A$4:A$149931,B762)</f>
        <v>0</v>
      </c>
      <c r="O762" s="312">
        <f t="shared" si="40"/>
        <v>0</v>
      </c>
      <c r="P762" s="421" t="str">
        <f t="shared" si="41"/>
        <v>Berkurang</v>
      </c>
    </row>
    <row r="763" spans="1:16" hidden="1">
      <c r="A763" s="7">
        <v>761</v>
      </c>
      <c r="B763" t="s">
        <v>13855</v>
      </c>
      <c r="C763" t="s">
        <v>12593</v>
      </c>
      <c r="D763" t="s">
        <v>267</v>
      </c>
      <c r="E763" t="s">
        <v>9301</v>
      </c>
      <c r="F763" t="s">
        <v>12201</v>
      </c>
      <c r="G763">
        <v>33</v>
      </c>
      <c r="H763">
        <v>3328</v>
      </c>
      <c r="I763">
        <v>0</v>
      </c>
      <c r="J763">
        <v>32</v>
      </c>
      <c r="K763" s="367" t="str">
        <f>VLOOKUP(G763,'01_MASTER_KODE_WILAYAH'!H$1437:I$1470,2,FALSE)</f>
        <v>JAWA TENGAH</v>
      </c>
      <c r="L763" s="368" t="str">
        <f>VLOOKUP(H763,'01_MASTER_KODE_WILAYAH'!D$5:F$1353,3,FALSE)</f>
        <v>TEGAL</v>
      </c>
      <c r="M763" s="428" t="str">
        <f t="shared" si="39"/>
        <v>Pemerintah</v>
      </c>
      <c r="N763" s="312">
        <f>COUNTIF(A1_Individu_Data_Keadaan_SDMK!A$4:A$149931,B763)</f>
        <v>0</v>
      </c>
      <c r="O763" s="312">
        <f t="shared" si="40"/>
        <v>0</v>
      </c>
      <c r="P763" s="421" t="str">
        <f t="shared" si="41"/>
        <v>Berkurang</v>
      </c>
    </row>
    <row r="764" spans="1:16" hidden="1">
      <c r="A764" s="7">
        <v>762</v>
      </c>
      <c r="B764" t="s">
        <v>13856</v>
      </c>
      <c r="C764" t="s">
        <v>13857</v>
      </c>
      <c r="D764" t="s">
        <v>267</v>
      </c>
      <c r="E764" t="s">
        <v>9301</v>
      </c>
      <c r="F764" t="s">
        <v>12201</v>
      </c>
      <c r="G764">
        <v>33</v>
      </c>
      <c r="H764">
        <v>3328</v>
      </c>
      <c r="I764">
        <v>0</v>
      </c>
      <c r="J764">
        <v>25</v>
      </c>
      <c r="K764" s="367" t="str">
        <f>VLOOKUP(G764,'01_MASTER_KODE_WILAYAH'!H$1437:I$1470,2,FALSE)</f>
        <v>JAWA TENGAH</v>
      </c>
      <c r="L764" s="368" t="str">
        <f>VLOOKUP(H764,'01_MASTER_KODE_WILAYAH'!D$5:F$1353,3,FALSE)</f>
        <v>TEGAL</v>
      </c>
      <c r="M764" s="428" t="str">
        <f t="shared" si="39"/>
        <v>Pemerintah</v>
      </c>
      <c r="N764" s="312">
        <f>COUNTIF(A1_Individu_Data_Keadaan_SDMK!A$4:A$149931,B764)</f>
        <v>0</v>
      </c>
      <c r="O764" s="312">
        <f t="shared" si="40"/>
        <v>0</v>
      </c>
      <c r="P764" s="421" t="str">
        <f t="shared" si="41"/>
        <v>Berkurang</v>
      </c>
    </row>
    <row r="765" spans="1:16" hidden="1">
      <c r="A765" s="7">
        <v>763</v>
      </c>
      <c r="B765" t="s">
        <v>13858</v>
      </c>
      <c r="C765" t="s">
        <v>13859</v>
      </c>
      <c r="D765" t="s">
        <v>267</v>
      </c>
      <c r="E765" t="s">
        <v>9302</v>
      </c>
      <c r="F765" t="s">
        <v>12201</v>
      </c>
      <c r="G765">
        <v>33</v>
      </c>
      <c r="H765">
        <v>3328</v>
      </c>
      <c r="I765">
        <v>0</v>
      </c>
      <c r="J765">
        <v>46</v>
      </c>
      <c r="K765" s="367" t="str">
        <f>VLOOKUP(G765,'01_MASTER_KODE_WILAYAH'!H$1437:I$1470,2,FALSE)</f>
        <v>JAWA TENGAH</v>
      </c>
      <c r="L765" s="368" t="str">
        <f>VLOOKUP(H765,'01_MASTER_KODE_WILAYAH'!D$5:F$1353,3,FALSE)</f>
        <v>TEGAL</v>
      </c>
      <c r="M765" s="428" t="str">
        <f t="shared" si="39"/>
        <v>Pemerintah</v>
      </c>
      <c r="N765" s="312">
        <f>COUNTIF(A1_Individu_Data_Keadaan_SDMK!A$4:A$149931,B765)</f>
        <v>0</v>
      </c>
      <c r="O765" s="312">
        <f t="shared" si="40"/>
        <v>0</v>
      </c>
      <c r="P765" s="421" t="str">
        <f t="shared" si="41"/>
        <v>Berkurang</v>
      </c>
    </row>
    <row r="766" spans="1:16" hidden="1">
      <c r="A766" s="7">
        <v>764</v>
      </c>
      <c r="B766" t="s">
        <v>13860</v>
      </c>
      <c r="C766" t="s">
        <v>13861</v>
      </c>
      <c r="D766" t="s">
        <v>267</v>
      </c>
      <c r="E766" t="s">
        <v>9301</v>
      </c>
      <c r="F766" t="s">
        <v>12201</v>
      </c>
      <c r="G766">
        <v>33</v>
      </c>
      <c r="H766">
        <v>3328</v>
      </c>
      <c r="I766">
        <v>0</v>
      </c>
      <c r="J766">
        <v>34</v>
      </c>
      <c r="K766" s="367" t="str">
        <f>VLOOKUP(G766,'01_MASTER_KODE_WILAYAH'!H$1437:I$1470,2,FALSE)</f>
        <v>JAWA TENGAH</v>
      </c>
      <c r="L766" s="368" t="str">
        <f>VLOOKUP(H766,'01_MASTER_KODE_WILAYAH'!D$5:F$1353,3,FALSE)</f>
        <v>TEGAL</v>
      </c>
      <c r="M766" s="428" t="str">
        <f t="shared" si="39"/>
        <v>Pemerintah</v>
      </c>
      <c r="N766" s="312">
        <f>COUNTIF(A1_Individu_Data_Keadaan_SDMK!A$4:A$149931,B766)</f>
        <v>0</v>
      </c>
      <c r="O766" s="312">
        <f t="shared" si="40"/>
        <v>0</v>
      </c>
      <c r="P766" s="421" t="str">
        <f t="shared" si="41"/>
        <v>Berkurang</v>
      </c>
    </row>
    <row r="767" spans="1:16" hidden="1">
      <c r="A767" s="7">
        <v>765</v>
      </c>
      <c r="B767" t="s">
        <v>13862</v>
      </c>
      <c r="C767" t="s">
        <v>13863</v>
      </c>
      <c r="D767" t="s">
        <v>267</v>
      </c>
      <c r="E767" t="s">
        <v>9302</v>
      </c>
      <c r="F767" t="s">
        <v>12201</v>
      </c>
      <c r="G767">
        <v>33</v>
      </c>
      <c r="H767">
        <v>3328</v>
      </c>
      <c r="I767">
        <v>0</v>
      </c>
      <c r="J767">
        <v>45</v>
      </c>
      <c r="K767" s="367" t="str">
        <f>VLOOKUP(G767,'01_MASTER_KODE_WILAYAH'!H$1437:I$1470,2,FALSE)</f>
        <v>JAWA TENGAH</v>
      </c>
      <c r="L767" s="368" t="str">
        <f>VLOOKUP(H767,'01_MASTER_KODE_WILAYAH'!D$5:F$1353,3,FALSE)</f>
        <v>TEGAL</v>
      </c>
      <c r="M767" s="428" t="str">
        <f t="shared" si="39"/>
        <v>Pemerintah</v>
      </c>
      <c r="N767" s="312">
        <f>COUNTIF(A1_Individu_Data_Keadaan_SDMK!A$4:A$149931,B767)</f>
        <v>0</v>
      </c>
      <c r="O767" s="312">
        <f t="shared" si="40"/>
        <v>0</v>
      </c>
      <c r="P767" s="421" t="str">
        <f t="shared" si="41"/>
        <v>Berkurang</v>
      </c>
    </row>
    <row r="768" spans="1:16" hidden="1">
      <c r="A768" s="7">
        <v>766</v>
      </c>
      <c r="B768" t="s">
        <v>13864</v>
      </c>
      <c r="C768" t="s">
        <v>13865</v>
      </c>
      <c r="D768" t="s">
        <v>267</v>
      </c>
      <c r="E768" t="s">
        <v>9301</v>
      </c>
      <c r="F768" t="s">
        <v>12201</v>
      </c>
      <c r="G768">
        <v>33</v>
      </c>
      <c r="H768">
        <v>3328</v>
      </c>
      <c r="I768">
        <v>0</v>
      </c>
      <c r="J768">
        <v>36</v>
      </c>
      <c r="K768" s="367" t="str">
        <f>VLOOKUP(G768,'01_MASTER_KODE_WILAYAH'!H$1437:I$1470,2,FALSE)</f>
        <v>JAWA TENGAH</v>
      </c>
      <c r="L768" s="368" t="str">
        <f>VLOOKUP(H768,'01_MASTER_KODE_WILAYAH'!D$5:F$1353,3,FALSE)</f>
        <v>TEGAL</v>
      </c>
      <c r="M768" s="428" t="str">
        <f t="shared" si="39"/>
        <v>Pemerintah</v>
      </c>
      <c r="N768" s="312">
        <f>COUNTIF(A1_Individu_Data_Keadaan_SDMK!A$4:A$149931,B768)</f>
        <v>0</v>
      </c>
      <c r="O768" s="312">
        <f t="shared" si="40"/>
        <v>0</v>
      </c>
      <c r="P768" s="421" t="str">
        <f t="shared" si="41"/>
        <v>Berkurang</v>
      </c>
    </row>
    <row r="769" spans="1:16" hidden="1">
      <c r="A769" s="7">
        <v>767</v>
      </c>
      <c r="B769" t="s">
        <v>13866</v>
      </c>
      <c r="C769" t="s">
        <v>13867</v>
      </c>
      <c r="D769" t="s">
        <v>267</v>
      </c>
      <c r="E769" t="s">
        <v>9301</v>
      </c>
      <c r="F769" t="s">
        <v>12201</v>
      </c>
      <c r="G769">
        <v>33</v>
      </c>
      <c r="H769">
        <v>3328</v>
      </c>
      <c r="I769">
        <v>0</v>
      </c>
      <c r="J769">
        <v>33</v>
      </c>
      <c r="K769" s="367" t="str">
        <f>VLOOKUP(G769,'01_MASTER_KODE_WILAYAH'!H$1437:I$1470,2,FALSE)</f>
        <v>JAWA TENGAH</v>
      </c>
      <c r="L769" s="368" t="str">
        <f>VLOOKUP(H769,'01_MASTER_KODE_WILAYAH'!D$5:F$1353,3,FALSE)</f>
        <v>TEGAL</v>
      </c>
      <c r="M769" s="428" t="str">
        <f t="shared" si="39"/>
        <v>Pemerintah</v>
      </c>
      <c r="N769" s="312">
        <f>COUNTIF(A1_Individu_Data_Keadaan_SDMK!A$4:A$149931,B769)</f>
        <v>0</v>
      </c>
      <c r="O769" s="312">
        <f t="shared" si="40"/>
        <v>0</v>
      </c>
      <c r="P769" s="421" t="str">
        <f t="shared" si="41"/>
        <v>Berkurang</v>
      </c>
    </row>
    <row r="770" spans="1:16" hidden="1">
      <c r="A770" s="7">
        <v>768</v>
      </c>
      <c r="B770" t="s">
        <v>13868</v>
      </c>
      <c r="C770" t="s">
        <v>13869</v>
      </c>
      <c r="D770" t="s">
        <v>267</v>
      </c>
      <c r="E770" t="s">
        <v>9302</v>
      </c>
      <c r="F770" t="s">
        <v>12201</v>
      </c>
      <c r="G770">
        <v>33</v>
      </c>
      <c r="H770">
        <v>3328</v>
      </c>
      <c r="I770">
        <v>0</v>
      </c>
      <c r="J770">
        <v>46</v>
      </c>
      <c r="K770" s="367" t="str">
        <f>VLOOKUP(G770,'01_MASTER_KODE_WILAYAH'!H$1437:I$1470,2,FALSE)</f>
        <v>JAWA TENGAH</v>
      </c>
      <c r="L770" s="368" t="str">
        <f>VLOOKUP(H770,'01_MASTER_KODE_WILAYAH'!D$5:F$1353,3,FALSE)</f>
        <v>TEGAL</v>
      </c>
      <c r="M770" s="428" t="str">
        <f t="shared" si="39"/>
        <v>Pemerintah</v>
      </c>
      <c r="N770" s="312">
        <f>COUNTIF(A1_Individu_Data_Keadaan_SDMK!A$4:A$149931,B770)</f>
        <v>0</v>
      </c>
      <c r="O770" s="312">
        <f t="shared" si="40"/>
        <v>0</v>
      </c>
      <c r="P770" s="421" t="str">
        <f t="shared" si="41"/>
        <v>Berkurang</v>
      </c>
    </row>
    <row r="771" spans="1:16" hidden="1">
      <c r="A771" s="7">
        <v>769</v>
      </c>
      <c r="B771" t="s">
        <v>13870</v>
      </c>
      <c r="C771" t="s">
        <v>12548</v>
      </c>
      <c r="D771" t="s">
        <v>267</v>
      </c>
      <c r="E771" t="s">
        <v>9301</v>
      </c>
      <c r="F771" t="s">
        <v>12201</v>
      </c>
      <c r="G771">
        <v>33</v>
      </c>
      <c r="H771">
        <v>3328</v>
      </c>
      <c r="I771">
        <v>0</v>
      </c>
      <c r="J771">
        <v>49</v>
      </c>
      <c r="K771" s="367" t="str">
        <f>VLOOKUP(G771,'01_MASTER_KODE_WILAYAH'!H$1437:I$1470,2,FALSE)</f>
        <v>JAWA TENGAH</v>
      </c>
      <c r="L771" s="368" t="str">
        <f>VLOOKUP(H771,'01_MASTER_KODE_WILAYAH'!D$5:F$1353,3,FALSE)</f>
        <v>TEGAL</v>
      </c>
      <c r="M771" s="428" t="str">
        <f t="shared" si="39"/>
        <v>Pemerintah</v>
      </c>
      <c r="N771" s="312">
        <f>COUNTIF(A1_Individu_Data_Keadaan_SDMK!A$4:A$149931,B771)</f>
        <v>0</v>
      </c>
      <c r="O771" s="312">
        <f t="shared" si="40"/>
        <v>0</v>
      </c>
      <c r="P771" s="421" t="str">
        <f t="shared" si="41"/>
        <v>Berkurang</v>
      </c>
    </row>
    <row r="772" spans="1:16" hidden="1">
      <c r="A772" s="7">
        <v>770</v>
      </c>
      <c r="B772" t="s">
        <v>13871</v>
      </c>
      <c r="C772" t="s">
        <v>13872</v>
      </c>
      <c r="D772" t="s">
        <v>267</v>
      </c>
      <c r="E772" t="s">
        <v>9301</v>
      </c>
      <c r="F772" t="s">
        <v>12201</v>
      </c>
      <c r="G772">
        <v>33</v>
      </c>
      <c r="H772">
        <v>3328</v>
      </c>
      <c r="I772">
        <v>0</v>
      </c>
      <c r="J772">
        <v>46</v>
      </c>
      <c r="K772" s="367" t="str">
        <f>VLOOKUP(G772,'01_MASTER_KODE_WILAYAH'!H$1437:I$1470,2,FALSE)</f>
        <v>JAWA TENGAH</v>
      </c>
      <c r="L772" s="368" t="str">
        <f>VLOOKUP(H772,'01_MASTER_KODE_WILAYAH'!D$5:F$1353,3,FALSE)</f>
        <v>TEGAL</v>
      </c>
      <c r="M772" s="428" t="str">
        <f t="shared" ref="M772:M835" si="42">LEFT(F772,10)</f>
        <v>Pemerintah</v>
      </c>
      <c r="N772" s="312">
        <f>COUNTIF(A1_Individu_Data_Keadaan_SDMK!A$4:A$149931,B772)</f>
        <v>0</v>
      </c>
      <c r="O772" s="312">
        <f t="shared" ref="O772:O835" si="43">IF(N772&gt;0,1,0)</f>
        <v>0</v>
      </c>
      <c r="P772" s="421" t="str">
        <f t="shared" ref="P772:P835" si="44">IF(N772&gt;J772,"Bertambah",IF(N772=J772,"Tetap","Berkurang"))</f>
        <v>Berkurang</v>
      </c>
    </row>
    <row r="773" spans="1:16" hidden="1">
      <c r="A773" s="7">
        <v>771</v>
      </c>
      <c r="B773" t="s">
        <v>13873</v>
      </c>
      <c r="C773" t="s">
        <v>13874</v>
      </c>
      <c r="D773" t="s">
        <v>267</v>
      </c>
      <c r="E773" t="s">
        <v>9301</v>
      </c>
      <c r="F773" t="s">
        <v>12201</v>
      </c>
      <c r="G773">
        <v>33</v>
      </c>
      <c r="H773">
        <v>3328</v>
      </c>
      <c r="I773">
        <v>0</v>
      </c>
      <c r="J773">
        <v>39</v>
      </c>
      <c r="K773" s="367" t="str">
        <f>VLOOKUP(G773,'01_MASTER_KODE_WILAYAH'!H$1437:I$1470,2,FALSE)</f>
        <v>JAWA TENGAH</v>
      </c>
      <c r="L773" s="368" t="str">
        <f>VLOOKUP(H773,'01_MASTER_KODE_WILAYAH'!D$5:F$1353,3,FALSE)</f>
        <v>TEGAL</v>
      </c>
      <c r="M773" s="428" t="str">
        <f t="shared" si="42"/>
        <v>Pemerintah</v>
      </c>
      <c r="N773" s="312">
        <f>COUNTIF(A1_Individu_Data_Keadaan_SDMK!A$4:A$149931,B773)</f>
        <v>0</v>
      </c>
      <c r="O773" s="312">
        <f t="shared" si="43"/>
        <v>0</v>
      </c>
      <c r="P773" s="421" t="str">
        <f t="shared" si="44"/>
        <v>Berkurang</v>
      </c>
    </row>
    <row r="774" spans="1:16" hidden="1">
      <c r="A774" s="7">
        <v>772</v>
      </c>
      <c r="B774" t="s">
        <v>13875</v>
      </c>
      <c r="C774" t="s">
        <v>13876</v>
      </c>
      <c r="D774" t="s">
        <v>267</v>
      </c>
      <c r="E774" t="s">
        <v>9301</v>
      </c>
      <c r="F774" t="s">
        <v>12201</v>
      </c>
      <c r="G774">
        <v>33</v>
      </c>
      <c r="H774">
        <v>3328</v>
      </c>
      <c r="I774">
        <v>0</v>
      </c>
      <c r="J774">
        <v>45</v>
      </c>
      <c r="K774" s="367" t="str">
        <f>VLOOKUP(G774,'01_MASTER_KODE_WILAYAH'!H$1437:I$1470,2,FALSE)</f>
        <v>JAWA TENGAH</v>
      </c>
      <c r="L774" s="368" t="str">
        <f>VLOOKUP(H774,'01_MASTER_KODE_WILAYAH'!D$5:F$1353,3,FALSE)</f>
        <v>TEGAL</v>
      </c>
      <c r="M774" s="428" t="str">
        <f t="shared" si="42"/>
        <v>Pemerintah</v>
      </c>
      <c r="N774" s="312">
        <f>COUNTIF(A1_Individu_Data_Keadaan_SDMK!A$4:A$149931,B774)</f>
        <v>0</v>
      </c>
      <c r="O774" s="312">
        <f t="shared" si="43"/>
        <v>0</v>
      </c>
      <c r="P774" s="421" t="str">
        <f t="shared" si="44"/>
        <v>Berkurang</v>
      </c>
    </row>
    <row r="775" spans="1:16" hidden="1">
      <c r="A775" s="7">
        <v>773</v>
      </c>
      <c r="B775" t="s">
        <v>13877</v>
      </c>
      <c r="C775" t="s">
        <v>13878</v>
      </c>
      <c r="D775" t="s">
        <v>267</v>
      </c>
      <c r="E775" t="s">
        <v>9301</v>
      </c>
      <c r="F775" t="s">
        <v>12201</v>
      </c>
      <c r="G775">
        <v>33</v>
      </c>
      <c r="H775">
        <v>3328</v>
      </c>
      <c r="I775">
        <v>0</v>
      </c>
      <c r="J775">
        <v>45</v>
      </c>
      <c r="K775" s="367" t="str">
        <f>VLOOKUP(G775,'01_MASTER_KODE_WILAYAH'!H$1437:I$1470,2,FALSE)</f>
        <v>JAWA TENGAH</v>
      </c>
      <c r="L775" s="368" t="str">
        <f>VLOOKUP(H775,'01_MASTER_KODE_WILAYAH'!D$5:F$1353,3,FALSE)</f>
        <v>TEGAL</v>
      </c>
      <c r="M775" s="428" t="str">
        <f t="shared" si="42"/>
        <v>Pemerintah</v>
      </c>
      <c r="N775" s="312">
        <f>COUNTIF(A1_Individu_Data_Keadaan_SDMK!A$4:A$149931,B775)</f>
        <v>0</v>
      </c>
      <c r="O775" s="312">
        <f t="shared" si="43"/>
        <v>0</v>
      </c>
      <c r="P775" s="421" t="str">
        <f t="shared" si="44"/>
        <v>Berkurang</v>
      </c>
    </row>
    <row r="776" spans="1:16" hidden="1">
      <c r="A776" s="7">
        <v>774</v>
      </c>
      <c r="B776" t="s">
        <v>13879</v>
      </c>
      <c r="C776" t="s">
        <v>13880</v>
      </c>
      <c r="D776" t="s">
        <v>267</v>
      </c>
      <c r="E776" t="s">
        <v>9302</v>
      </c>
      <c r="F776" t="s">
        <v>12201</v>
      </c>
      <c r="G776">
        <v>33</v>
      </c>
      <c r="H776">
        <v>3328</v>
      </c>
      <c r="I776">
        <v>0</v>
      </c>
      <c r="J776">
        <v>56</v>
      </c>
      <c r="K776" s="367" t="str">
        <f>VLOOKUP(G776,'01_MASTER_KODE_WILAYAH'!H$1437:I$1470,2,FALSE)</f>
        <v>JAWA TENGAH</v>
      </c>
      <c r="L776" s="368" t="str">
        <f>VLOOKUP(H776,'01_MASTER_KODE_WILAYAH'!D$5:F$1353,3,FALSE)</f>
        <v>TEGAL</v>
      </c>
      <c r="M776" s="428" t="str">
        <f t="shared" si="42"/>
        <v>Pemerintah</v>
      </c>
      <c r="N776" s="312">
        <f>COUNTIF(A1_Individu_Data_Keadaan_SDMK!A$4:A$149931,B776)</f>
        <v>0</v>
      </c>
      <c r="O776" s="312">
        <f t="shared" si="43"/>
        <v>0</v>
      </c>
      <c r="P776" s="421" t="str">
        <f t="shared" si="44"/>
        <v>Berkurang</v>
      </c>
    </row>
    <row r="777" spans="1:16" hidden="1">
      <c r="A777" s="7">
        <v>775</v>
      </c>
      <c r="B777" t="s">
        <v>13881</v>
      </c>
      <c r="C777" t="s">
        <v>13882</v>
      </c>
      <c r="D777" t="s">
        <v>267</v>
      </c>
      <c r="E777" t="s">
        <v>9301</v>
      </c>
      <c r="F777" t="s">
        <v>12201</v>
      </c>
      <c r="G777">
        <v>33</v>
      </c>
      <c r="H777">
        <v>3328</v>
      </c>
      <c r="I777">
        <v>0</v>
      </c>
      <c r="J777">
        <v>41</v>
      </c>
      <c r="K777" s="367" t="str">
        <f>VLOOKUP(G777,'01_MASTER_KODE_WILAYAH'!H$1437:I$1470,2,FALSE)</f>
        <v>JAWA TENGAH</v>
      </c>
      <c r="L777" s="368" t="str">
        <f>VLOOKUP(H777,'01_MASTER_KODE_WILAYAH'!D$5:F$1353,3,FALSE)</f>
        <v>TEGAL</v>
      </c>
      <c r="M777" s="428" t="str">
        <f t="shared" si="42"/>
        <v>Pemerintah</v>
      </c>
      <c r="N777" s="312">
        <f>COUNTIF(A1_Individu_Data_Keadaan_SDMK!A$4:A$149931,B777)</f>
        <v>0</v>
      </c>
      <c r="O777" s="312">
        <f t="shared" si="43"/>
        <v>0</v>
      </c>
      <c r="P777" s="421" t="str">
        <f t="shared" si="44"/>
        <v>Berkurang</v>
      </c>
    </row>
    <row r="778" spans="1:16" hidden="1">
      <c r="A778" s="7">
        <v>776</v>
      </c>
      <c r="B778" t="s">
        <v>13883</v>
      </c>
      <c r="C778" t="s">
        <v>13884</v>
      </c>
      <c r="D778" t="s">
        <v>267</v>
      </c>
      <c r="E778" t="s">
        <v>9301</v>
      </c>
      <c r="F778" t="s">
        <v>12201</v>
      </c>
      <c r="G778">
        <v>33</v>
      </c>
      <c r="H778">
        <v>3328</v>
      </c>
      <c r="I778">
        <v>0</v>
      </c>
      <c r="J778">
        <v>45</v>
      </c>
      <c r="K778" s="367" t="str">
        <f>VLOOKUP(G778,'01_MASTER_KODE_WILAYAH'!H$1437:I$1470,2,FALSE)</f>
        <v>JAWA TENGAH</v>
      </c>
      <c r="L778" s="368" t="str">
        <f>VLOOKUP(H778,'01_MASTER_KODE_WILAYAH'!D$5:F$1353,3,FALSE)</f>
        <v>TEGAL</v>
      </c>
      <c r="M778" s="428" t="str">
        <f t="shared" si="42"/>
        <v>Pemerintah</v>
      </c>
      <c r="N778" s="312">
        <f>COUNTIF(A1_Individu_Data_Keadaan_SDMK!A$4:A$149931,B778)</f>
        <v>0</v>
      </c>
      <c r="O778" s="312">
        <f t="shared" si="43"/>
        <v>0</v>
      </c>
      <c r="P778" s="421" t="str">
        <f t="shared" si="44"/>
        <v>Berkurang</v>
      </c>
    </row>
    <row r="779" spans="1:16" hidden="1">
      <c r="A779" s="7">
        <v>777</v>
      </c>
      <c r="B779" t="s">
        <v>13885</v>
      </c>
      <c r="C779" t="s">
        <v>13886</v>
      </c>
      <c r="D779" t="s">
        <v>267</v>
      </c>
      <c r="E779" t="s">
        <v>9301</v>
      </c>
      <c r="F779" t="s">
        <v>12201</v>
      </c>
      <c r="G779">
        <v>33</v>
      </c>
      <c r="H779">
        <v>3328</v>
      </c>
      <c r="I779">
        <v>0</v>
      </c>
      <c r="J779">
        <v>39</v>
      </c>
      <c r="K779" s="367" t="str">
        <f>VLOOKUP(G779,'01_MASTER_KODE_WILAYAH'!H$1437:I$1470,2,FALSE)</f>
        <v>JAWA TENGAH</v>
      </c>
      <c r="L779" s="368" t="str">
        <f>VLOOKUP(H779,'01_MASTER_KODE_WILAYAH'!D$5:F$1353,3,FALSE)</f>
        <v>TEGAL</v>
      </c>
      <c r="M779" s="428" t="str">
        <f t="shared" si="42"/>
        <v>Pemerintah</v>
      </c>
      <c r="N779" s="312">
        <f>COUNTIF(A1_Individu_Data_Keadaan_SDMK!A$4:A$149931,B779)</f>
        <v>0</v>
      </c>
      <c r="O779" s="312">
        <f t="shared" si="43"/>
        <v>0</v>
      </c>
      <c r="P779" s="421" t="str">
        <f t="shared" si="44"/>
        <v>Berkurang</v>
      </c>
    </row>
    <row r="780" spans="1:16" hidden="1">
      <c r="A780" s="7">
        <v>778</v>
      </c>
      <c r="B780" t="s">
        <v>13887</v>
      </c>
      <c r="C780" t="s">
        <v>13888</v>
      </c>
      <c r="D780" t="s">
        <v>267</v>
      </c>
      <c r="E780" t="s">
        <v>9301</v>
      </c>
      <c r="F780" t="s">
        <v>12201</v>
      </c>
      <c r="G780">
        <v>33</v>
      </c>
      <c r="H780">
        <v>3328</v>
      </c>
      <c r="I780">
        <v>0</v>
      </c>
      <c r="J780">
        <v>37</v>
      </c>
      <c r="K780" s="367" t="str">
        <f>VLOOKUP(G780,'01_MASTER_KODE_WILAYAH'!H$1437:I$1470,2,FALSE)</f>
        <v>JAWA TENGAH</v>
      </c>
      <c r="L780" s="368" t="str">
        <f>VLOOKUP(H780,'01_MASTER_KODE_WILAYAH'!D$5:F$1353,3,FALSE)</f>
        <v>TEGAL</v>
      </c>
      <c r="M780" s="428" t="str">
        <f t="shared" si="42"/>
        <v>Pemerintah</v>
      </c>
      <c r="N780" s="312">
        <f>COUNTIF(A1_Individu_Data_Keadaan_SDMK!A$4:A$149931,B780)</f>
        <v>0</v>
      </c>
      <c r="O780" s="312">
        <f t="shared" si="43"/>
        <v>0</v>
      </c>
      <c r="P780" s="421" t="str">
        <f t="shared" si="44"/>
        <v>Berkurang</v>
      </c>
    </row>
    <row r="781" spans="1:16" hidden="1">
      <c r="A781" s="7">
        <v>779</v>
      </c>
      <c r="B781" t="s">
        <v>13889</v>
      </c>
      <c r="C781" t="s">
        <v>13890</v>
      </c>
      <c r="D781" t="s">
        <v>267</v>
      </c>
      <c r="E781" t="s">
        <v>9301</v>
      </c>
      <c r="F781" t="s">
        <v>12201</v>
      </c>
      <c r="G781">
        <v>33</v>
      </c>
      <c r="H781">
        <v>3328</v>
      </c>
      <c r="I781">
        <v>0</v>
      </c>
      <c r="J781">
        <v>32</v>
      </c>
      <c r="K781" s="367" t="str">
        <f>VLOOKUP(G781,'01_MASTER_KODE_WILAYAH'!H$1437:I$1470,2,FALSE)</f>
        <v>JAWA TENGAH</v>
      </c>
      <c r="L781" s="368" t="str">
        <f>VLOOKUP(H781,'01_MASTER_KODE_WILAYAH'!D$5:F$1353,3,FALSE)</f>
        <v>TEGAL</v>
      </c>
      <c r="M781" s="428" t="str">
        <f t="shared" si="42"/>
        <v>Pemerintah</v>
      </c>
      <c r="N781" s="312">
        <f>COUNTIF(A1_Individu_Data_Keadaan_SDMK!A$4:A$149931,B781)</f>
        <v>0</v>
      </c>
      <c r="O781" s="312">
        <f t="shared" si="43"/>
        <v>0</v>
      </c>
      <c r="P781" s="421" t="str">
        <f t="shared" si="44"/>
        <v>Berkurang</v>
      </c>
    </row>
    <row r="782" spans="1:16" hidden="1">
      <c r="A782" s="7">
        <v>780</v>
      </c>
      <c r="B782" t="s">
        <v>13891</v>
      </c>
      <c r="C782" t="s">
        <v>13892</v>
      </c>
      <c r="D782" t="s">
        <v>267</v>
      </c>
      <c r="E782" t="s">
        <v>9302</v>
      </c>
      <c r="F782" t="s">
        <v>12201</v>
      </c>
      <c r="G782">
        <v>33</v>
      </c>
      <c r="H782">
        <v>3328</v>
      </c>
      <c r="I782">
        <v>0</v>
      </c>
      <c r="J782">
        <v>45</v>
      </c>
      <c r="K782" s="367" t="str">
        <f>VLOOKUP(G782,'01_MASTER_KODE_WILAYAH'!H$1437:I$1470,2,FALSE)</f>
        <v>JAWA TENGAH</v>
      </c>
      <c r="L782" s="368" t="str">
        <f>VLOOKUP(H782,'01_MASTER_KODE_WILAYAH'!D$5:F$1353,3,FALSE)</f>
        <v>TEGAL</v>
      </c>
      <c r="M782" s="428" t="str">
        <f t="shared" si="42"/>
        <v>Pemerintah</v>
      </c>
      <c r="N782" s="312">
        <f>COUNTIF(A1_Individu_Data_Keadaan_SDMK!A$4:A$149931,B782)</f>
        <v>0</v>
      </c>
      <c r="O782" s="312">
        <f t="shared" si="43"/>
        <v>0</v>
      </c>
      <c r="P782" s="421" t="str">
        <f t="shared" si="44"/>
        <v>Berkurang</v>
      </c>
    </row>
    <row r="783" spans="1:16" hidden="1">
      <c r="A783" s="7">
        <v>781</v>
      </c>
      <c r="B783" t="s">
        <v>13893</v>
      </c>
      <c r="C783" t="s">
        <v>13894</v>
      </c>
      <c r="D783" t="s">
        <v>267</v>
      </c>
      <c r="E783" t="s">
        <v>9301</v>
      </c>
      <c r="F783" t="s">
        <v>12201</v>
      </c>
      <c r="G783">
        <v>33</v>
      </c>
      <c r="H783">
        <v>3328</v>
      </c>
      <c r="I783">
        <v>0</v>
      </c>
      <c r="J783">
        <v>28</v>
      </c>
      <c r="K783" s="367" t="str">
        <f>VLOOKUP(G783,'01_MASTER_KODE_WILAYAH'!H$1437:I$1470,2,FALSE)</f>
        <v>JAWA TENGAH</v>
      </c>
      <c r="L783" s="368" t="str">
        <f>VLOOKUP(H783,'01_MASTER_KODE_WILAYAH'!D$5:F$1353,3,FALSE)</f>
        <v>TEGAL</v>
      </c>
      <c r="M783" s="428" t="str">
        <f t="shared" si="42"/>
        <v>Pemerintah</v>
      </c>
      <c r="N783" s="312">
        <f>COUNTIF(A1_Individu_Data_Keadaan_SDMK!A$4:A$149931,B783)</f>
        <v>0</v>
      </c>
      <c r="O783" s="312">
        <f t="shared" si="43"/>
        <v>0</v>
      </c>
      <c r="P783" s="421" t="str">
        <f t="shared" si="44"/>
        <v>Berkurang</v>
      </c>
    </row>
    <row r="784" spans="1:16" hidden="1">
      <c r="A784" s="7">
        <v>782</v>
      </c>
      <c r="B784" t="s">
        <v>13895</v>
      </c>
      <c r="C784" t="s">
        <v>13896</v>
      </c>
      <c r="D784" t="s">
        <v>267</v>
      </c>
      <c r="E784" t="s">
        <v>9302</v>
      </c>
      <c r="F784" t="s">
        <v>12201</v>
      </c>
      <c r="G784">
        <v>33</v>
      </c>
      <c r="H784">
        <v>3328</v>
      </c>
      <c r="I784">
        <v>0</v>
      </c>
      <c r="J784">
        <v>34</v>
      </c>
      <c r="K784" s="367" t="str">
        <f>VLOOKUP(G784,'01_MASTER_KODE_WILAYAH'!H$1437:I$1470,2,FALSE)</f>
        <v>JAWA TENGAH</v>
      </c>
      <c r="L784" s="368" t="str">
        <f>VLOOKUP(H784,'01_MASTER_KODE_WILAYAH'!D$5:F$1353,3,FALSE)</f>
        <v>TEGAL</v>
      </c>
      <c r="M784" s="428" t="str">
        <f t="shared" si="42"/>
        <v>Pemerintah</v>
      </c>
      <c r="N784" s="312">
        <f>COUNTIF(A1_Individu_Data_Keadaan_SDMK!A$4:A$149931,B784)</f>
        <v>0</v>
      </c>
      <c r="O784" s="312">
        <f t="shared" si="43"/>
        <v>0</v>
      </c>
      <c r="P784" s="421" t="str">
        <f t="shared" si="44"/>
        <v>Berkurang</v>
      </c>
    </row>
    <row r="785" spans="1:16" hidden="1">
      <c r="A785" s="7">
        <v>783</v>
      </c>
      <c r="B785" t="s">
        <v>13897</v>
      </c>
      <c r="C785" t="s">
        <v>13898</v>
      </c>
      <c r="D785" t="s">
        <v>267</v>
      </c>
      <c r="E785" t="s">
        <v>9301</v>
      </c>
      <c r="F785" t="s">
        <v>12201</v>
      </c>
      <c r="G785">
        <v>33</v>
      </c>
      <c r="H785">
        <v>3328</v>
      </c>
      <c r="I785">
        <v>0</v>
      </c>
      <c r="J785">
        <v>38</v>
      </c>
      <c r="K785" s="367" t="str">
        <f>VLOOKUP(G785,'01_MASTER_KODE_WILAYAH'!H$1437:I$1470,2,FALSE)</f>
        <v>JAWA TENGAH</v>
      </c>
      <c r="L785" s="368" t="str">
        <f>VLOOKUP(H785,'01_MASTER_KODE_WILAYAH'!D$5:F$1353,3,FALSE)</f>
        <v>TEGAL</v>
      </c>
      <c r="M785" s="428" t="str">
        <f t="shared" si="42"/>
        <v>Pemerintah</v>
      </c>
      <c r="N785" s="312">
        <f>COUNTIF(A1_Individu_Data_Keadaan_SDMK!A$4:A$149931,B785)</f>
        <v>0</v>
      </c>
      <c r="O785" s="312">
        <f t="shared" si="43"/>
        <v>0</v>
      </c>
      <c r="P785" s="421" t="str">
        <f t="shared" si="44"/>
        <v>Berkurang</v>
      </c>
    </row>
    <row r="786" spans="1:16" hidden="1">
      <c r="A786" s="7">
        <v>784</v>
      </c>
      <c r="B786" t="s">
        <v>13899</v>
      </c>
      <c r="C786" t="s">
        <v>13900</v>
      </c>
      <c r="D786" t="s">
        <v>267</v>
      </c>
      <c r="E786" t="s">
        <v>9301</v>
      </c>
      <c r="F786" t="s">
        <v>12201</v>
      </c>
      <c r="G786">
        <v>33</v>
      </c>
      <c r="H786">
        <v>3328</v>
      </c>
      <c r="I786">
        <v>0</v>
      </c>
      <c r="J786">
        <v>40</v>
      </c>
      <c r="K786" s="367" t="str">
        <f>VLOOKUP(G786,'01_MASTER_KODE_WILAYAH'!H$1437:I$1470,2,FALSE)</f>
        <v>JAWA TENGAH</v>
      </c>
      <c r="L786" s="368" t="str">
        <f>VLOOKUP(H786,'01_MASTER_KODE_WILAYAH'!D$5:F$1353,3,FALSE)</f>
        <v>TEGAL</v>
      </c>
      <c r="M786" s="428" t="str">
        <f t="shared" si="42"/>
        <v>Pemerintah</v>
      </c>
      <c r="N786" s="312">
        <f>COUNTIF(A1_Individu_Data_Keadaan_SDMK!A$4:A$149931,B786)</f>
        <v>0</v>
      </c>
      <c r="O786" s="312">
        <f t="shared" si="43"/>
        <v>0</v>
      </c>
      <c r="P786" s="421" t="str">
        <f t="shared" si="44"/>
        <v>Berkurang</v>
      </c>
    </row>
    <row r="787" spans="1:16" hidden="1">
      <c r="A787" s="7">
        <v>785</v>
      </c>
      <c r="B787" t="s">
        <v>13901</v>
      </c>
      <c r="C787" t="s">
        <v>13902</v>
      </c>
      <c r="D787" t="s">
        <v>267</v>
      </c>
      <c r="E787" t="s">
        <v>9301</v>
      </c>
      <c r="F787" t="s">
        <v>12201</v>
      </c>
      <c r="G787">
        <v>33</v>
      </c>
      <c r="H787">
        <v>3328</v>
      </c>
      <c r="I787">
        <v>0</v>
      </c>
      <c r="J787">
        <v>35</v>
      </c>
      <c r="K787" s="367" t="str">
        <f>VLOOKUP(G787,'01_MASTER_KODE_WILAYAH'!H$1437:I$1470,2,FALSE)</f>
        <v>JAWA TENGAH</v>
      </c>
      <c r="L787" s="368" t="str">
        <f>VLOOKUP(H787,'01_MASTER_KODE_WILAYAH'!D$5:F$1353,3,FALSE)</f>
        <v>TEGAL</v>
      </c>
      <c r="M787" s="428" t="str">
        <f t="shared" si="42"/>
        <v>Pemerintah</v>
      </c>
      <c r="N787" s="312">
        <f>COUNTIF(A1_Individu_Data_Keadaan_SDMK!A$4:A$149931,B787)</f>
        <v>0</v>
      </c>
      <c r="O787" s="312">
        <f t="shared" si="43"/>
        <v>0</v>
      </c>
      <c r="P787" s="421" t="str">
        <f t="shared" si="44"/>
        <v>Berkurang</v>
      </c>
    </row>
    <row r="788" spans="1:16" hidden="1">
      <c r="A788" s="7">
        <v>786</v>
      </c>
      <c r="B788" t="s">
        <v>13903</v>
      </c>
      <c r="C788" t="s">
        <v>13904</v>
      </c>
      <c r="D788" t="s">
        <v>267</v>
      </c>
      <c r="E788" t="s">
        <v>9302</v>
      </c>
      <c r="F788" t="s">
        <v>12201</v>
      </c>
      <c r="G788">
        <v>33</v>
      </c>
      <c r="H788">
        <v>3328</v>
      </c>
      <c r="I788">
        <v>0</v>
      </c>
      <c r="J788">
        <v>35</v>
      </c>
      <c r="K788" s="367" t="str">
        <f>VLOOKUP(G788,'01_MASTER_KODE_WILAYAH'!H$1437:I$1470,2,FALSE)</f>
        <v>JAWA TENGAH</v>
      </c>
      <c r="L788" s="368" t="str">
        <f>VLOOKUP(H788,'01_MASTER_KODE_WILAYAH'!D$5:F$1353,3,FALSE)</f>
        <v>TEGAL</v>
      </c>
      <c r="M788" s="428" t="str">
        <f t="shared" si="42"/>
        <v>Pemerintah</v>
      </c>
      <c r="N788" s="312">
        <f>COUNTIF(A1_Individu_Data_Keadaan_SDMK!A$4:A$149931,B788)</f>
        <v>0</v>
      </c>
      <c r="O788" s="312">
        <f t="shared" si="43"/>
        <v>0</v>
      </c>
      <c r="P788" s="421" t="str">
        <f t="shared" si="44"/>
        <v>Berkurang</v>
      </c>
    </row>
    <row r="789" spans="1:16" hidden="1">
      <c r="A789" s="7">
        <v>787</v>
      </c>
      <c r="B789" t="s">
        <v>13905</v>
      </c>
      <c r="C789" t="s">
        <v>13906</v>
      </c>
      <c r="D789" t="s">
        <v>267</v>
      </c>
      <c r="E789" t="s">
        <v>9302</v>
      </c>
      <c r="F789" t="s">
        <v>12201</v>
      </c>
      <c r="G789">
        <v>33</v>
      </c>
      <c r="H789">
        <v>3329</v>
      </c>
      <c r="I789">
        <v>0</v>
      </c>
      <c r="J789">
        <v>70</v>
      </c>
      <c r="K789" s="367" t="str">
        <f>VLOOKUP(G789,'01_MASTER_KODE_WILAYAH'!H$1437:I$1470,2,FALSE)</f>
        <v>JAWA TENGAH</v>
      </c>
      <c r="L789" s="368" t="str">
        <f>VLOOKUP(H789,'01_MASTER_KODE_WILAYAH'!D$5:F$1353,3,FALSE)</f>
        <v>BREBES</v>
      </c>
      <c r="M789" s="428" t="str">
        <f t="shared" si="42"/>
        <v>Pemerintah</v>
      </c>
      <c r="N789" s="312">
        <f>COUNTIF(A1_Individu_Data_Keadaan_SDMK!A$4:A$149931,B789)</f>
        <v>0</v>
      </c>
      <c r="O789" s="312">
        <f t="shared" si="43"/>
        <v>0</v>
      </c>
      <c r="P789" s="421" t="str">
        <f t="shared" si="44"/>
        <v>Berkurang</v>
      </c>
    </row>
    <row r="790" spans="1:16" hidden="1">
      <c r="A790" s="7">
        <v>788</v>
      </c>
      <c r="B790" t="s">
        <v>13907</v>
      </c>
      <c r="C790" t="s">
        <v>13908</v>
      </c>
      <c r="D790" t="s">
        <v>267</v>
      </c>
      <c r="E790" t="s">
        <v>9301</v>
      </c>
      <c r="F790" t="s">
        <v>12201</v>
      </c>
      <c r="G790">
        <v>33</v>
      </c>
      <c r="H790">
        <v>3329</v>
      </c>
      <c r="I790">
        <v>0</v>
      </c>
      <c r="J790">
        <v>24</v>
      </c>
      <c r="K790" s="367" t="str">
        <f>VLOOKUP(G790,'01_MASTER_KODE_WILAYAH'!H$1437:I$1470,2,FALSE)</f>
        <v>JAWA TENGAH</v>
      </c>
      <c r="L790" s="368" t="str">
        <f>VLOOKUP(H790,'01_MASTER_KODE_WILAYAH'!D$5:F$1353,3,FALSE)</f>
        <v>BREBES</v>
      </c>
      <c r="M790" s="428" t="str">
        <f t="shared" si="42"/>
        <v>Pemerintah</v>
      </c>
      <c r="N790" s="312">
        <f>COUNTIF(A1_Individu_Data_Keadaan_SDMK!A$4:A$149931,B790)</f>
        <v>0</v>
      </c>
      <c r="O790" s="312">
        <f t="shared" si="43"/>
        <v>0</v>
      </c>
      <c r="P790" s="421" t="str">
        <f t="shared" si="44"/>
        <v>Berkurang</v>
      </c>
    </row>
    <row r="791" spans="1:16" hidden="1">
      <c r="A791" s="7">
        <v>789</v>
      </c>
      <c r="B791" t="s">
        <v>13909</v>
      </c>
      <c r="C791" t="s">
        <v>13910</v>
      </c>
      <c r="D791" t="s">
        <v>267</v>
      </c>
      <c r="E791" t="s">
        <v>9302</v>
      </c>
      <c r="F791" t="s">
        <v>12201</v>
      </c>
      <c r="G791">
        <v>33</v>
      </c>
      <c r="H791">
        <v>3329</v>
      </c>
      <c r="I791">
        <v>0</v>
      </c>
      <c r="J791">
        <v>47</v>
      </c>
      <c r="K791" s="367" t="str">
        <f>VLOOKUP(G791,'01_MASTER_KODE_WILAYAH'!H$1437:I$1470,2,FALSE)</f>
        <v>JAWA TENGAH</v>
      </c>
      <c r="L791" s="368" t="str">
        <f>VLOOKUP(H791,'01_MASTER_KODE_WILAYAH'!D$5:F$1353,3,FALSE)</f>
        <v>BREBES</v>
      </c>
      <c r="M791" s="428" t="str">
        <f t="shared" si="42"/>
        <v>Pemerintah</v>
      </c>
      <c r="N791" s="312">
        <f>COUNTIF(A1_Individu_Data_Keadaan_SDMK!A$4:A$149931,B791)</f>
        <v>0</v>
      </c>
      <c r="O791" s="312">
        <f t="shared" si="43"/>
        <v>0</v>
      </c>
      <c r="P791" s="421" t="str">
        <f t="shared" si="44"/>
        <v>Berkurang</v>
      </c>
    </row>
    <row r="792" spans="1:16" hidden="1">
      <c r="A792" s="7">
        <v>790</v>
      </c>
      <c r="B792" t="s">
        <v>13911</v>
      </c>
      <c r="C792" t="s">
        <v>13796</v>
      </c>
      <c r="D792" t="s">
        <v>267</v>
      </c>
      <c r="E792" t="s">
        <v>9301</v>
      </c>
      <c r="F792" t="s">
        <v>12201</v>
      </c>
      <c r="G792">
        <v>33</v>
      </c>
      <c r="H792">
        <v>3329</v>
      </c>
      <c r="I792">
        <v>0</v>
      </c>
      <c r="J792">
        <v>16</v>
      </c>
      <c r="K792" s="367" t="str">
        <f>VLOOKUP(G792,'01_MASTER_KODE_WILAYAH'!H$1437:I$1470,2,FALSE)</f>
        <v>JAWA TENGAH</v>
      </c>
      <c r="L792" s="368" t="str">
        <f>VLOOKUP(H792,'01_MASTER_KODE_WILAYAH'!D$5:F$1353,3,FALSE)</f>
        <v>BREBES</v>
      </c>
      <c r="M792" s="428" t="str">
        <f t="shared" si="42"/>
        <v>Pemerintah</v>
      </c>
      <c r="N792" s="312">
        <f>COUNTIF(A1_Individu_Data_Keadaan_SDMK!A$4:A$149931,B792)</f>
        <v>0</v>
      </c>
      <c r="O792" s="312">
        <f t="shared" si="43"/>
        <v>0</v>
      </c>
      <c r="P792" s="421" t="str">
        <f t="shared" si="44"/>
        <v>Berkurang</v>
      </c>
    </row>
    <row r="793" spans="1:16" hidden="1">
      <c r="A793" s="7">
        <v>791</v>
      </c>
      <c r="B793" t="s">
        <v>13912</v>
      </c>
      <c r="C793" t="s">
        <v>13913</v>
      </c>
      <c r="D793" t="s">
        <v>267</v>
      </c>
      <c r="E793" t="s">
        <v>9301</v>
      </c>
      <c r="F793" t="s">
        <v>12201</v>
      </c>
      <c r="G793">
        <v>33</v>
      </c>
      <c r="H793">
        <v>3329</v>
      </c>
      <c r="I793">
        <v>0</v>
      </c>
      <c r="J793">
        <v>90</v>
      </c>
      <c r="K793" s="367" t="str">
        <f>VLOOKUP(G793,'01_MASTER_KODE_WILAYAH'!H$1437:I$1470,2,FALSE)</f>
        <v>JAWA TENGAH</v>
      </c>
      <c r="L793" s="368" t="str">
        <f>VLOOKUP(H793,'01_MASTER_KODE_WILAYAH'!D$5:F$1353,3,FALSE)</f>
        <v>BREBES</v>
      </c>
      <c r="M793" s="428" t="str">
        <f t="shared" si="42"/>
        <v>Pemerintah</v>
      </c>
      <c r="N793" s="312">
        <f>COUNTIF(A1_Individu_Data_Keadaan_SDMK!A$4:A$149931,B793)</f>
        <v>0</v>
      </c>
      <c r="O793" s="312">
        <f t="shared" si="43"/>
        <v>0</v>
      </c>
      <c r="P793" s="421" t="str">
        <f t="shared" si="44"/>
        <v>Berkurang</v>
      </c>
    </row>
    <row r="794" spans="1:16" hidden="1">
      <c r="A794" s="7">
        <v>792</v>
      </c>
      <c r="B794" t="s">
        <v>13914</v>
      </c>
      <c r="C794" t="s">
        <v>13915</v>
      </c>
      <c r="D794" t="s">
        <v>267</v>
      </c>
      <c r="E794" t="s">
        <v>9301</v>
      </c>
      <c r="F794" t="s">
        <v>12201</v>
      </c>
      <c r="G794">
        <v>33</v>
      </c>
      <c r="H794">
        <v>3329</v>
      </c>
      <c r="I794">
        <v>0</v>
      </c>
      <c r="J794">
        <v>34</v>
      </c>
      <c r="K794" s="367" t="str">
        <f>VLOOKUP(G794,'01_MASTER_KODE_WILAYAH'!H$1437:I$1470,2,FALSE)</f>
        <v>JAWA TENGAH</v>
      </c>
      <c r="L794" s="368" t="str">
        <f>VLOOKUP(H794,'01_MASTER_KODE_WILAYAH'!D$5:F$1353,3,FALSE)</f>
        <v>BREBES</v>
      </c>
      <c r="M794" s="428" t="str">
        <f t="shared" si="42"/>
        <v>Pemerintah</v>
      </c>
      <c r="N794" s="312">
        <f>COUNTIF(A1_Individu_Data_Keadaan_SDMK!A$4:A$149931,B794)</f>
        <v>0</v>
      </c>
      <c r="O794" s="312">
        <f t="shared" si="43"/>
        <v>0</v>
      </c>
      <c r="P794" s="421" t="str">
        <f t="shared" si="44"/>
        <v>Berkurang</v>
      </c>
    </row>
    <row r="795" spans="1:16" hidden="1">
      <c r="A795" s="7">
        <v>793</v>
      </c>
      <c r="B795" t="s">
        <v>13916</v>
      </c>
      <c r="C795" t="s">
        <v>13917</v>
      </c>
      <c r="D795" t="s">
        <v>267</v>
      </c>
      <c r="E795" t="s">
        <v>9302</v>
      </c>
      <c r="F795" t="s">
        <v>12201</v>
      </c>
      <c r="G795">
        <v>33</v>
      </c>
      <c r="H795">
        <v>3329</v>
      </c>
      <c r="I795">
        <v>0</v>
      </c>
      <c r="J795">
        <v>56</v>
      </c>
      <c r="K795" s="367" t="str">
        <f>VLOOKUP(G795,'01_MASTER_KODE_WILAYAH'!H$1437:I$1470,2,FALSE)</f>
        <v>JAWA TENGAH</v>
      </c>
      <c r="L795" s="368" t="str">
        <f>VLOOKUP(H795,'01_MASTER_KODE_WILAYAH'!D$5:F$1353,3,FALSE)</f>
        <v>BREBES</v>
      </c>
      <c r="M795" s="428" t="str">
        <f t="shared" si="42"/>
        <v>Pemerintah</v>
      </c>
      <c r="N795" s="312">
        <f>COUNTIF(A1_Individu_Data_Keadaan_SDMK!A$4:A$149931,B795)</f>
        <v>0</v>
      </c>
      <c r="O795" s="312">
        <f t="shared" si="43"/>
        <v>0</v>
      </c>
      <c r="P795" s="421" t="str">
        <f t="shared" si="44"/>
        <v>Berkurang</v>
      </c>
    </row>
    <row r="796" spans="1:16" hidden="1">
      <c r="A796" s="7">
        <v>794</v>
      </c>
      <c r="B796" t="s">
        <v>13918</v>
      </c>
      <c r="C796" t="s">
        <v>13919</v>
      </c>
      <c r="D796" t="s">
        <v>267</v>
      </c>
      <c r="E796" t="s">
        <v>9301</v>
      </c>
      <c r="F796" t="s">
        <v>12201</v>
      </c>
      <c r="G796">
        <v>33</v>
      </c>
      <c r="H796">
        <v>3329</v>
      </c>
      <c r="I796">
        <v>0</v>
      </c>
      <c r="J796">
        <v>17</v>
      </c>
      <c r="K796" s="367" t="str">
        <f>VLOOKUP(G796,'01_MASTER_KODE_WILAYAH'!H$1437:I$1470,2,FALSE)</f>
        <v>JAWA TENGAH</v>
      </c>
      <c r="L796" s="368" t="str">
        <f>VLOOKUP(H796,'01_MASTER_KODE_WILAYAH'!D$5:F$1353,3,FALSE)</f>
        <v>BREBES</v>
      </c>
      <c r="M796" s="428" t="str">
        <f t="shared" si="42"/>
        <v>Pemerintah</v>
      </c>
      <c r="N796" s="312">
        <f>COUNTIF(A1_Individu_Data_Keadaan_SDMK!A$4:A$149931,B796)</f>
        <v>0</v>
      </c>
      <c r="O796" s="312">
        <f t="shared" si="43"/>
        <v>0</v>
      </c>
      <c r="P796" s="421" t="str">
        <f t="shared" si="44"/>
        <v>Berkurang</v>
      </c>
    </row>
    <row r="797" spans="1:16" hidden="1">
      <c r="A797" s="7">
        <v>795</v>
      </c>
      <c r="B797" t="s">
        <v>13920</v>
      </c>
      <c r="C797" t="s">
        <v>13921</v>
      </c>
      <c r="D797" t="s">
        <v>267</v>
      </c>
      <c r="E797" t="s">
        <v>9302</v>
      </c>
      <c r="F797" t="s">
        <v>12201</v>
      </c>
      <c r="G797">
        <v>33</v>
      </c>
      <c r="H797">
        <v>3329</v>
      </c>
      <c r="I797">
        <v>0</v>
      </c>
      <c r="J797">
        <v>38</v>
      </c>
      <c r="K797" s="367" t="str">
        <f>VLOOKUP(G797,'01_MASTER_KODE_WILAYAH'!H$1437:I$1470,2,FALSE)</f>
        <v>JAWA TENGAH</v>
      </c>
      <c r="L797" s="368" t="str">
        <f>VLOOKUP(H797,'01_MASTER_KODE_WILAYAH'!D$5:F$1353,3,FALSE)</f>
        <v>BREBES</v>
      </c>
      <c r="M797" s="428" t="str">
        <f t="shared" si="42"/>
        <v>Pemerintah</v>
      </c>
      <c r="N797" s="312">
        <f>COUNTIF(A1_Individu_Data_Keadaan_SDMK!A$4:A$149931,B797)</f>
        <v>0</v>
      </c>
      <c r="O797" s="312">
        <f t="shared" si="43"/>
        <v>0</v>
      </c>
      <c r="P797" s="421" t="str">
        <f t="shared" si="44"/>
        <v>Berkurang</v>
      </c>
    </row>
    <row r="798" spans="1:16" hidden="1">
      <c r="A798" s="7">
        <v>796</v>
      </c>
      <c r="B798" t="s">
        <v>13922</v>
      </c>
      <c r="C798" t="s">
        <v>13923</v>
      </c>
      <c r="D798" t="s">
        <v>267</v>
      </c>
      <c r="E798" t="s">
        <v>9302</v>
      </c>
      <c r="F798" t="s">
        <v>12201</v>
      </c>
      <c r="G798">
        <v>33</v>
      </c>
      <c r="H798">
        <v>3329</v>
      </c>
      <c r="I798">
        <v>0</v>
      </c>
      <c r="J798">
        <v>41</v>
      </c>
      <c r="K798" s="367" t="str">
        <f>VLOOKUP(G798,'01_MASTER_KODE_WILAYAH'!H$1437:I$1470,2,FALSE)</f>
        <v>JAWA TENGAH</v>
      </c>
      <c r="L798" s="368" t="str">
        <f>VLOOKUP(H798,'01_MASTER_KODE_WILAYAH'!D$5:F$1353,3,FALSE)</f>
        <v>BREBES</v>
      </c>
      <c r="M798" s="428" t="str">
        <f t="shared" si="42"/>
        <v>Pemerintah</v>
      </c>
      <c r="N798" s="312">
        <f>COUNTIF(A1_Individu_Data_Keadaan_SDMK!A$4:A$149931,B798)</f>
        <v>0</v>
      </c>
      <c r="O798" s="312">
        <f t="shared" si="43"/>
        <v>0</v>
      </c>
      <c r="P798" s="421" t="str">
        <f t="shared" si="44"/>
        <v>Berkurang</v>
      </c>
    </row>
    <row r="799" spans="1:16" hidden="1">
      <c r="A799" s="7">
        <v>797</v>
      </c>
      <c r="B799" t="s">
        <v>13924</v>
      </c>
      <c r="C799" t="s">
        <v>13925</v>
      </c>
      <c r="D799" t="s">
        <v>267</v>
      </c>
      <c r="E799" t="s">
        <v>9301</v>
      </c>
      <c r="F799" t="s">
        <v>12201</v>
      </c>
      <c r="G799">
        <v>33</v>
      </c>
      <c r="H799">
        <v>3329</v>
      </c>
      <c r="I799">
        <v>0</v>
      </c>
      <c r="J799">
        <v>2</v>
      </c>
      <c r="K799" s="367" t="str">
        <f>VLOOKUP(G799,'01_MASTER_KODE_WILAYAH'!H$1437:I$1470,2,FALSE)</f>
        <v>JAWA TENGAH</v>
      </c>
      <c r="L799" s="368" t="str">
        <f>VLOOKUP(H799,'01_MASTER_KODE_WILAYAH'!D$5:F$1353,3,FALSE)</f>
        <v>BREBES</v>
      </c>
      <c r="M799" s="428" t="str">
        <f t="shared" si="42"/>
        <v>Pemerintah</v>
      </c>
      <c r="N799" s="312">
        <f>COUNTIF(A1_Individu_Data_Keadaan_SDMK!A$4:A$149931,B799)</f>
        <v>0</v>
      </c>
      <c r="O799" s="312">
        <f t="shared" si="43"/>
        <v>0</v>
      </c>
      <c r="P799" s="421" t="str">
        <f t="shared" si="44"/>
        <v>Berkurang</v>
      </c>
    </row>
    <row r="800" spans="1:16" hidden="1">
      <c r="A800" s="7">
        <v>798</v>
      </c>
      <c r="B800" t="s">
        <v>13926</v>
      </c>
      <c r="C800" t="s">
        <v>13927</v>
      </c>
      <c r="D800" t="s">
        <v>267</v>
      </c>
      <c r="E800" t="s">
        <v>9302</v>
      </c>
      <c r="F800" t="s">
        <v>12201</v>
      </c>
      <c r="G800">
        <v>33</v>
      </c>
      <c r="H800">
        <v>3329</v>
      </c>
      <c r="I800">
        <v>0</v>
      </c>
      <c r="J800">
        <v>58</v>
      </c>
      <c r="K800" s="367" t="str">
        <f>VLOOKUP(G800,'01_MASTER_KODE_WILAYAH'!H$1437:I$1470,2,FALSE)</f>
        <v>JAWA TENGAH</v>
      </c>
      <c r="L800" s="368" t="str">
        <f>VLOOKUP(H800,'01_MASTER_KODE_WILAYAH'!D$5:F$1353,3,FALSE)</f>
        <v>BREBES</v>
      </c>
      <c r="M800" s="428" t="str">
        <f t="shared" si="42"/>
        <v>Pemerintah</v>
      </c>
      <c r="N800" s="312">
        <f>COUNTIF(A1_Individu_Data_Keadaan_SDMK!A$4:A$149931,B800)</f>
        <v>0</v>
      </c>
      <c r="O800" s="312">
        <f t="shared" si="43"/>
        <v>0</v>
      </c>
      <c r="P800" s="421" t="str">
        <f t="shared" si="44"/>
        <v>Berkurang</v>
      </c>
    </row>
    <row r="801" spans="1:16" hidden="1">
      <c r="A801" s="7">
        <v>799</v>
      </c>
      <c r="B801" t="s">
        <v>13928</v>
      </c>
      <c r="C801" t="s">
        <v>13929</v>
      </c>
      <c r="D801" t="s">
        <v>267</v>
      </c>
      <c r="E801" t="s">
        <v>9301</v>
      </c>
      <c r="F801" t="s">
        <v>12201</v>
      </c>
      <c r="G801">
        <v>33</v>
      </c>
      <c r="H801">
        <v>3329</v>
      </c>
      <c r="I801">
        <v>0</v>
      </c>
      <c r="J801">
        <v>49</v>
      </c>
      <c r="K801" s="367" t="str">
        <f>VLOOKUP(G801,'01_MASTER_KODE_WILAYAH'!H$1437:I$1470,2,FALSE)</f>
        <v>JAWA TENGAH</v>
      </c>
      <c r="L801" s="368" t="str">
        <f>VLOOKUP(H801,'01_MASTER_KODE_WILAYAH'!D$5:F$1353,3,FALSE)</f>
        <v>BREBES</v>
      </c>
      <c r="M801" s="428" t="str">
        <f t="shared" si="42"/>
        <v>Pemerintah</v>
      </c>
      <c r="N801" s="312">
        <f>COUNTIF(A1_Individu_Data_Keadaan_SDMK!A$4:A$149931,B801)</f>
        <v>0</v>
      </c>
      <c r="O801" s="312">
        <f t="shared" si="43"/>
        <v>0</v>
      </c>
      <c r="P801" s="421" t="str">
        <f t="shared" si="44"/>
        <v>Berkurang</v>
      </c>
    </row>
    <row r="802" spans="1:16" hidden="1">
      <c r="A802" s="7">
        <v>800</v>
      </c>
      <c r="B802" t="s">
        <v>13930</v>
      </c>
      <c r="C802" t="s">
        <v>13931</v>
      </c>
      <c r="D802" t="s">
        <v>267</v>
      </c>
      <c r="E802" t="s">
        <v>9302</v>
      </c>
      <c r="F802" t="s">
        <v>12201</v>
      </c>
      <c r="G802">
        <v>33</v>
      </c>
      <c r="H802">
        <v>3329</v>
      </c>
      <c r="I802">
        <v>0</v>
      </c>
      <c r="J802">
        <v>54</v>
      </c>
      <c r="K802" s="367" t="str">
        <f>VLOOKUP(G802,'01_MASTER_KODE_WILAYAH'!H$1437:I$1470,2,FALSE)</f>
        <v>JAWA TENGAH</v>
      </c>
      <c r="L802" s="368" t="str">
        <f>VLOOKUP(H802,'01_MASTER_KODE_WILAYAH'!D$5:F$1353,3,FALSE)</f>
        <v>BREBES</v>
      </c>
      <c r="M802" s="428" t="str">
        <f t="shared" si="42"/>
        <v>Pemerintah</v>
      </c>
      <c r="N802" s="312">
        <f>COUNTIF(A1_Individu_Data_Keadaan_SDMK!A$4:A$149931,B802)</f>
        <v>0</v>
      </c>
      <c r="O802" s="312">
        <f t="shared" si="43"/>
        <v>0</v>
      </c>
      <c r="P802" s="421" t="str">
        <f t="shared" si="44"/>
        <v>Berkurang</v>
      </c>
    </row>
    <row r="803" spans="1:16" hidden="1">
      <c r="A803" s="7">
        <v>801</v>
      </c>
      <c r="B803" t="s">
        <v>13932</v>
      </c>
      <c r="C803" t="s">
        <v>13933</v>
      </c>
      <c r="D803" t="s">
        <v>267</v>
      </c>
      <c r="E803" t="s">
        <v>9302</v>
      </c>
      <c r="F803" t="s">
        <v>12201</v>
      </c>
      <c r="G803">
        <v>33</v>
      </c>
      <c r="H803">
        <v>3329</v>
      </c>
      <c r="I803">
        <v>0</v>
      </c>
      <c r="J803">
        <v>30</v>
      </c>
      <c r="K803" s="367" t="str">
        <f>VLOOKUP(G803,'01_MASTER_KODE_WILAYAH'!H$1437:I$1470,2,FALSE)</f>
        <v>JAWA TENGAH</v>
      </c>
      <c r="L803" s="368" t="str">
        <f>VLOOKUP(H803,'01_MASTER_KODE_WILAYAH'!D$5:F$1353,3,FALSE)</f>
        <v>BREBES</v>
      </c>
      <c r="M803" s="428" t="str">
        <f t="shared" si="42"/>
        <v>Pemerintah</v>
      </c>
      <c r="N803" s="312">
        <f>COUNTIF(A1_Individu_Data_Keadaan_SDMK!A$4:A$149931,B803)</f>
        <v>0</v>
      </c>
      <c r="O803" s="312">
        <f t="shared" si="43"/>
        <v>0</v>
      </c>
      <c r="P803" s="421" t="str">
        <f t="shared" si="44"/>
        <v>Berkurang</v>
      </c>
    </row>
    <row r="804" spans="1:16" hidden="1">
      <c r="A804" s="7">
        <v>802</v>
      </c>
      <c r="B804" t="s">
        <v>13934</v>
      </c>
      <c r="C804" t="s">
        <v>13935</v>
      </c>
      <c r="D804" t="s">
        <v>267</v>
      </c>
      <c r="E804" t="s">
        <v>9302</v>
      </c>
      <c r="F804" t="s">
        <v>12201</v>
      </c>
      <c r="G804">
        <v>33</v>
      </c>
      <c r="H804">
        <v>3329</v>
      </c>
      <c r="I804">
        <v>0</v>
      </c>
      <c r="J804">
        <v>48</v>
      </c>
      <c r="K804" s="367" t="str">
        <f>VLOOKUP(G804,'01_MASTER_KODE_WILAYAH'!H$1437:I$1470,2,FALSE)</f>
        <v>JAWA TENGAH</v>
      </c>
      <c r="L804" s="368" t="str">
        <f>VLOOKUP(H804,'01_MASTER_KODE_WILAYAH'!D$5:F$1353,3,FALSE)</f>
        <v>BREBES</v>
      </c>
      <c r="M804" s="428" t="str">
        <f t="shared" si="42"/>
        <v>Pemerintah</v>
      </c>
      <c r="N804" s="312">
        <f>COUNTIF(A1_Individu_Data_Keadaan_SDMK!A$4:A$149931,B804)</f>
        <v>0</v>
      </c>
      <c r="O804" s="312">
        <f t="shared" si="43"/>
        <v>0</v>
      </c>
      <c r="P804" s="421" t="str">
        <f t="shared" si="44"/>
        <v>Berkurang</v>
      </c>
    </row>
    <row r="805" spans="1:16" hidden="1">
      <c r="A805" s="7">
        <v>803</v>
      </c>
      <c r="B805" t="s">
        <v>13936</v>
      </c>
      <c r="C805" t="s">
        <v>13937</v>
      </c>
      <c r="D805" t="s">
        <v>267</v>
      </c>
      <c r="E805" t="s">
        <v>9302</v>
      </c>
      <c r="F805" t="s">
        <v>12201</v>
      </c>
      <c r="G805">
        <v>33</v>
      </c>
      <c r="H805">
        <v>3329</v>
      </c>
      <c r="I805">
        <v>0</v>
      </c>
      <c r="J805">
        <v>22</v>
      </c>
      <c r="K805" s="367" t="str">
        <f>VLOOKUP(G805,'01_MASTER_KODE_WILAYAH'!H$1437:I$1470,2,FALSE)</f>
        <v>JAWA TENGAH</v>
      </c>
      <c r="L805" s="368" t="str">
        <f>VLOOKUP(H805,'01_MASTER_KODE_WILAYAH'!D$5:F$1353,3,FALSE)</f>
        <v>BREBES</v>
      </c>
      <c r="M805" s="428" t="str">
        <f t="shared" si="42"/>
        <v>Pemerintah</v>
      </c>
      <c r="N805" s="312">
        <f>COUNTIF(A1_Individu_Data_Keadaan_SDMK!A$4:A$149931,B805)</f>
        <v>0</v>
      </c>
      <c r="O805" s="312">
        <f t="shared" si="43"/>
        <v>0</v>
      </c>
      <c r="P805" s="421" t="str">
        <f t="shared" si="44"/>
        <v>Berkurang</v>
      </c>
    </row>
    <row r="806" spans="1:16" hidden="1">
      <c r="A806" s="7">
        <v>804</v>
      </c>
      <c r="B806" t="s">
        <v>13938</v>
      </c>
      <c r="C806" t="s">
        <v>13939</v>
      </c>
      <c r="D806" t="s">
        <v>267</v>
      </c>
      <c r="E806" t="s">
        <v>9301</v>
      </c>
      <c r="F806" t="s">
        <v>12201</v>
      </c>
      <c r="G806">
        <v>33</v>
      </c>
      <c r="H806">
        <v>3329</v>
      </c>
      <c r="I806">
        <v>0</v>
      </c>
      <c r="J806">
        <v>35</v>
      </c>
      <c r="K806" s="367" t="str">
        <f>VLOOKUP(G806,'01_MASTER_KODE_WILAYAH'!H$1437:I$1470,2,FALSE)</f>
        <v>JAWA TENGAH</v>
      </c>
      <c r="L806" s="368" t="str">
        <f>VLOOKUP(H806,'01_MASTER_KODE_WILAYAH'!D$5:F$1353,3,FALSE)</f>
        <v>BREBES</v>
      </c>
      <c r="M806" s="428" t="str">
        <f t="shared" si="42"/>
        <v>Pemerintah</v>
      </c>
      <c r="N806" s="312">
        <f>COUNTIF(A1_Individu_Data_Keadaan_SDMK!A$4:A$149931,B806)</f>
        <v>0</v>
      </c>
      <c r="O806" s="312">
        <f t="shared" si="43"/>
        <v>0</v>
      </c>
      <c r="P806" s="421" t="str">
        <f t="shared" si="44"/>
        <v>Berkurang</v>
      </c>
    </row>
    <row r="807" spans="1:16" hidden="1">
      <c r="A807" s="7">
        <v>805</v>
      </c>
      <c r="B807" t="s">
        <v>13940</v>
      </c>
      <c r="C807" t="s">
        <v>13840</v>
      </c>
      <c r="D807" t="s">
        <v>267</v>
      </c>
      <c r="E807" t="s">
        <v>9302</v>
      </c>
      <c r="F807" t="s">
        <v>12201</v>
      </c>
      <c r="G807">
        <v>33</v>
      </c>
      <c r="H807">
        <v>3329</v>
      </c>
      <c r="I807">
        <v>0</v>
      </c>
      <c r="J807">
        <v>38</v>
      </c>
      <c r="K807" s="367" t="str">
        <f>VLOOKUP(G807,'01_MASTER_KODE_WILAYAH'!H$1437:I$1470,2,FALSE)</f>
        <v>JAWA TENGAH</v>
      </c>
      <c r="L807" s="368" t="str">
        <f>VLOOKUP(H807,'01_MASTER_KODE_WILAYAH'!D$5:F$1353,3,FALSE)</f>
        <v>BREBES</v>
      </c>
      <c r="M807" s="428" t="str">
        <f t="shared" si="42"/>
        <v>Pemerintah</v>
      </c>
      <c r="N807" s="312">
        <f>COUNTIF(A1_Individu_Data_Keadaan_SDMK!A$4:A$149931,B807)</f>
        <v>0</v>
      </c>
      <c r="O807" s="312">
        <f t="shared" si="43"/>
        <v>0</v>
      </c>
      <c r="P807" s="421" t="str">
        <f t="shared" si="44"/>
        <v>Berkurang</v>
      </c>
    </row>
    <row r="808" spans="1:16" hidden="1">
      <c r="A808" s="7">
        <v>806</v>
      </c>
      <c r="B808" t="s">
        <v>13941</v>
      </c>
      <c r="C808" t="s">
        <v>12601</v>
      </c>
      <c r="D808" t="s">
        <v>267</v>
      </c>
      <c r="E808" t="s">
        <v>9302</v>
      </c>
      <c r="F808" t="s">
        <v>12201</v>
      </c>
      <c r="G808">
        <v>33</v>
      </c>
      <c r="H808">
        <v>3329</v>
      </c>
      <c r="I808">
        <v>0</v>
      </c>
      <c r="J808">
        <v>34</v>
      </c>
      <c r="K808" s="367" t="str">
        <f>VLOOKUP(G808,'01_MASTER_KODE_WILAYAH'!H$1437:I$1470,2,FALSE)</f>
        <v>JAWA TENGAH</v>
      </c>
      <c r="L808" s="368" t="str">
        <f>VLOOKUP(H808,'01_MASTER_KODE_WILAYAH'!D$5:F$1353,3,FALSE)</f>
        <v>BREBES</v>
      </c>
      <c r="M808" s="428" t="str">
        <f t="shared" si="42"/>
        <v>Pemerintah</v>
      </c>
      <c r="N808" s="312">
        <f>COUNTIF(A1_Individu_Data_Keadaan_SDMK!A$4:A$149931,B808)</f>
        <v>0</v>
      </c>
      <c r="O808" s="312">
        <f t="shared" si="43"/>
        <v>0</v>
      </c>
      <c r="P808" s="421" t="str">
        <f t="shared" si="44"/>
        <v>Berkurang</v>
      </c>
    </row>
    <row r="809" spans="1:16" hidden="1">
      <c r="A809" s="7">
        <v>807</v>
      </c>
      <c r="B809" t="s">
        <v>13942</v>
      </c>
      <c r="C809" t="s">
        <v>13943</v>
      </c>
      <c r="D809" t="s">
        <v>267</v>
      </c>
      <c r="E809" t="s">
        <v>9302</v>
      </c>
      <c r="F809" t="s">
        <v>12201</v>
      </c>
      <c r="G809">
        <v>33</v>
      </c>
      <c r="H809">
        <v>3329</v>
      </c>
      <c r="I809">
        <v>0</v>
      </c>
      <c r="J809">
        <v>46</v>
      </c>
      <c r="K809" s="367" t="str">
        <f>VLOOKUP(G809,'01_MASTER_KODE_WILAYAH'!H$1437:I$1470,2,FALSE)</f>
        <v>JAWA TENGAH</v>
      </c>
      <c r="L809" s="368" t="str">
        <f>VLOOKUP(H809,'01_MASTER_KODE_WILAYAH'!D$5:F$1353,3,FALSE)</f>
        <v>BREBES</v>
      </c>
      <c r="M809" s="428" t="str">
        <f t="shared" si="42"/>
        <v>Pemerintah</v>
      </c>
      <c r="N809" s="312">
        <f>COUNTIF(A1_Individu_Data_Keadaan_SDMK!A$4:A$149931,B809)</f>
        <v>0</v>
      </c>
      <c r="O809" s="312">
        <f t="shared" si="43"/>
        <v>0</v>
      </c>
      <c r="P809" s="421" t="str">
        <f t="shared" si="44"/>
        <v>Berkurang</v>
      </c>
    </row>
    <row r="810" spans="1:16" hidden="1">
      <c r="A810" s="7">
        <v>808</v>
      </c>
      <c r="B810" t="s">
        <v>13944</v>
      </c>
      <c r="C810" t="s">
        <v>13945</v>
      </c>
      <c r="D810" t="s">
        <v>267</v>
      </c>
      <c r="E810" t="s">
        <v>9302</v>
      </c>
      <c r="F810" t="s">
        <v>12201</v>
      </c>
      <c r="G810">
        <v>33</v>
      </c>
      <c r="H810">
        <v>3329</v>
      </c>
      <c r="I810">
        <v>0</v>
      </c>
      <c r="J810">
        <v>50</v>
      </c>
      <c r="K810" s="367" t="str">
        <f>VLOOKUP(G810,'01_MASTER_KODE_WILAYAH'!H$1437:I$1470,2,FALSE)</f>
        <v>JAWA TENGAH</v>
      </c>
      <c r="L810" s="368" t="str">
        <f>VLOOKUP(H810,'01_MASTER_KODE_WILAYAH'!D$5:F$1353,3,FALSE)</f>
        <v>BREBES</v>
      </c>
      <c r="M810" s="428" t="str">
        <f t="shared" si="42"/>
        <v>Pemerintah</v>
      </c>
      <c r="N810" s="312">
        <f>COUNTIF(A1_Individu_Data_Keadaan_SDMK!A$4:A$149931,B810)</f>
        <v>0</v>
      </c>
      <c r="O810" s="312">
        <f t="shared" si="43"/>
        <v>0</v>
      </c>
      <c r="P810" s="421" t="str">
        <f t="shared" si="44"/>
        <v>Berkurang</v>
      </c>
    </row>
    <row r="811" spans="1:16" hidden="1">
      <c r="A811" s="7">
        <v>809</v>
      </c>
      <c r="B811" t="s">
        <v>13946</v>
      </c>
      <c r="C811" t="s">
        <v>13947</v>
      </c>
      <c r="D811" t="s">
        <v>267</v>
      </c>
      <c r="E811" t="s">
        <v>9301</v>
      </c>
      <c r="F811" t="s">
        <v>12201</v>
      </c>
      <c r="G811">
        <v>33</v>
      </c>
      <c r="H811">
        <v>3329</v>
      </c>
      <c r="I811">
        <v>0</v>
      </c>
      <c r="J811">
        <v>30</v>
      </c>
      <c r="K811" s="367" t="str">
        <f>VLOOKUP(G811,'01_MASTER_KODE_WILAYAH'!H$1437:I$1470,2,FALSE)</f>
        <v>JAWA TENGAH</v>
      </c>
      <c r="L811" s="368" t="str">
        <f>VLOOKUP(H811,'01_MASTER_KODE_WILAYAH'!D$5:F$1353,3,FALSE)</f>
        <v>BREBES</v>
      </c>
      <c r="M811" s="428" t="str">
        <f t="shared" si="42"/>
        <v>Pemerintah</v>
      </c>
      <c r="N811" s="312">
        <f>COUNTIF(A1_Individu_Data_Keadaan_SDMK!A$4:A$149931,B811)</f>
        <v>0</v>
      </c>
      <c r="O811" s="312">
        <f t="shared" si="43"/>
        <v>0</v>
      </c>
      <c r="P811" s="421" t="str">
        <f t="shared" si="44"/>
        <v>Berkurang</v>
      </c>
    </row>
    <row r="812" spans="1:16" hidden="1">
      <c r="A812" s="7">
        <v>810</v>
      </c>
      <c r="B812" t="s">
        <v>13948</v>
      </c>
      <c r="C812" t="s">
        <v>13949</v>
      </c>
      <c r="D812" t="s">
        <v>267</v>
      </c>
      <c r="E812" t="s">
        <v>9301</v>
      </c>
      <c r="F812" t="s">
        <v>12201</v>
      </c>
      <c r="G812">
        <v>33</v>
      </c>
      <c r="H812">
        <v>3329</v>
      </c>
      <c r="I812">
        <v>0</v>
      </c>
      <c r="J812">
        <v>25</v>
      </c>
      <c r="K812" s="367" t="str">
        <f>VLOOKUP(G812,'01_MASTER_KODE_WILAYAH'!H$1437:I$1470,2,FALSE)</f>
        <v>JAWA TENGAH</v>
      </c>
      <c r="L812" s="368" t="str">
        <f>VLOOKUP(H812,'01_MASTER_KODE_WILAYAH'!D$5:F$1353,3,FALSE)</f>
        <v>BREBES</v>
      </c>
      <c r="M812" s="428" t="str">
        <f t="shared" si="42"/>
        <v>Pemerintah</v>
      </c>
      <c r="N812" s="312">
        <f>COUNTIF(A1_Individu_Data_Keadaan_SDMK!A$4:A$149931,B812)</f>
        <v>0</v>
      </c>
      <c r="O812" s="312">
        <f t="shared" si="43"/>
        <v>0</v>
      </c>
      <c r="P812" s="421" t="str">
        <f t="shared" si="44"/>
        <v>Berkurang</v>
      </c>
    </row>
    <row r="813" spans="1:16" hidden="1">
      <c r="A813" s="7">
        <v>811</v>
      </c>
      <c r="B813" t="s">
        <v>13950</v>
      </c>
      <c r="C813" t="s">
        <v>13951</v>
      </c>
      <c r="D813" t="s">
        <v>267</v>
      </c>
      <c r="E813" t="s">
        <v>9301</v>
      </c>
      <c r="F813" t="s">
        <v>12201</v>
      </c>
      <c r="G813">
        <v>33</v>
      </c>
      <c r="H813">
        <v>3329</v>
      </c>
      <c r="I813">
        <v>0</v>
      </c>
      <c r="J813">
        <v>41</v>
      </c>
      <c r="K813" s="367" t="str">
        <f>VLOOKUP(G813,'01_MASTER_KODE_WILAYAH'!H$1437:I$1470,2,FALSE)</f>
        <v>JAWA TENGAH</v>
      </c>
      <c r="L813" s="368" t="str">
        <f>VLOOKUP(H813,'01_MASTER_KODE_WILAYAH'!D$5:F$1353,3,FALSE)</f>
        <v>BREBES</v>
      </c>
      <c r="M813" s="428" t="str">
        <f t="shared" si="42"/>
        <v>Pemerintah</v>
      </c>
      <c r="N813" s="312">
        <f>COUNTIF(A1_Individu_Data_Keadaan_SDMK!A$4:A$149931,B813)</f>
        <v>0</v>
      </c>
      <c r="O813" s="312">
        <f t="shared" si="43"/>
        <v>0</v>
      </c>
      <c r="P813" s="421" t="str">
        <f t="shared" si="44"/>
        <v>Berkurang</v>
      </c>
    </row>
    <row r="814" spans="1:16" hidden="1">
      <c r="A814" s="7">
        <v>812</v>
      </c>
      <c r="B814" t="s">
        <v>13952</v>
      </c>
      <c r="C814" t="s">
        <v>13953</v>
      </c>
      <c r="D814" t="s">
        <v>267</v>
      </c>
      <c r="E814" t="s">
        <v>9302</v>
      </c>
      <c r="F814" t="s">
        <v>12201</v>
      </c>
      <c r="G814">
        <v>33</v>
      </c>
      <c r="H814">
        <v>3329</v>
      </c>
      <c r="I814">
        <v>0</v>
      </c>
      <c r="J814">
        <v>39</v>
      </c>
      <c r="K814" s="367" t="str">
        <f>VLOOKUP(G814,'01_MASTER_KODE_WILAYAH'!H$1437:I$1470,2,FALSE)</f>
        <v>JAWA TENGAH</v>
      </c>
      <c r="L814" s="368" t="str">
        <f>VLOOKUP(H814,'01_MASTER_KODE_WILAYAH'!D$5:F$1353,3,FALSE)</f>
        <v>BREBES</v>
      </c>
      <c r="M814" s="428" t="str">
        <f t="shared" si="42"/>
        <v>Pemerintah</v>
      </c>
      <c r="N814" s="312">
        <f>COUNTIF(A1_Individu_Data_Keadaan_SDMK!A$4:A$149931,B814)</f>
        <v>0</v>
      </c>
      <c r="O814" s="312">
        <f t="shared" si="43"/>
        <v>0</v>
      </c>
      <c r="P814" s="421" t="str">
        <f t="shared" si="44"/>
        <v>Berkurang</v>
      </c>
    </row>
    <row r="815" spans="1:16" hidden="1">
      <c r="A815" s="7">
        <v>813</v>
      </c>
      <c r="B815" t="s">
        <v>13954</v>
      </c>
      <c r="C815" t="s">
        <v>13955</v>
      </c>
      <c r="D815" t="s">
        <v>267</v>
      </c>
      <c r="E815" t="s">
        <v>9302</v>
      </c>
      <c r="F815" t="s">
        <v>12201</v>
      </c>
      <c r="G815">
        <v>33</v>
      </c>
      <c r="H815">
        <v>3329</v>
      </c>
      <c r="I815">
        <v>0</v>
      </c>
      <c r="J815">
        <v>40</v>
      </c>
      <c r="K815" s="367" t="str">
        <f>VLOOKUP(G815,'01_MASTER_KODE_WILAYAH'!H$1437:I$1470,2,FALSE)</f>
        <v>JAWA TENGAH</v>
      </c>
      <c r="L815" s="368" t="str">
        <f>VLOOKUP(H815,'01_MASTER_KODE_WILAYAH'!D$5:F$1353,3,FALSE)</f>
        <v>BREBES</v>
      </c>
      <c r="M815" s="428" t="str">
        <f t="shared" si="42"/>
        <v>Pemerintah</v>
      </c>
      <c r="N815" s="312">
        <f>COUNTIF(A1_Individu_Data_Keadaan_SDMK!A$4:A$149931,B815)</f>
        <v>0</v>
      </c>
      <c r="O815" s="312">
        <f t="shared" si="43"/>
        <v>0</v>
      </c>
      <c r="P815" s="421" t="str">
        <f t="shared" si="44"/>
        <v>Berkurang</v>
      </c>
    </row>
    <row r="816" spans="1:16" hidden="1">
      <c r="A816" s="7">
        <v>814</v>
      </c>
      <c r="B816" t="s">
        <v>13956</v>
      </c>
      <c r="C816" t="s">
        <v>13957</v>
      </c>
      <c r="D816" t="s">
        <v>267</v>
      </c>
      <c r="E816" t="s">
        <v>9301</v>
      </c>
      <c r="F816" t="s">
        <v>12201</v>
      </c>
      <c r="G816">
        <v>33</v>
      </c>
      <c r="H816">
        <v>3329</v>
      </c>
      <c r="I816">
        <v>0</v>
      </c>
      <c r="J816">
        <v>37</v>
      </c>
      <c r="K816" s="367" t="str">
        <f>VLOOKUP(G816,'01_MASTER_KODE_WILAYAH'!H$1437:I$1470,2,FALSE)</f>
        <v>JAWA TENGAH</v>
      </c>
      <c r="L816" s="368" t="str">
        <f>VLOOKUP(H816,'01_MASTER_KODE_WILAYAH'!D$5:F$1353,3,FALSE)</f>
        <v>BREBES</v>
      </c>
      <c r="M816" s="428" t="str">
        <f t="shared" si="42"/>
        <v>Pemerintah</v>
      </c>
      <c r="N816" s="312">
        <f>COUNTIF(A1_Individu_Data_Keadaan_SDMK!A$4:A$149931,B816)</f>
        <v>0</v>
      </c>
      <c r="O816" s="312">
        <f t="shared" si="43"/>
        <v>0</v>
      </c>
      <c r="P816" s="421" t="str">
        <f t="shared" si="44"/>
        <v>Berkurang</v>
      </c>
    </row>
    <row r="817" spans="1:16" hidden="1">
      <c r="A817" s="7">
        <v>815</v>
      </c>
      <c r="B817" t="s">
        <v>13958</v>
      </c>
      <c r="C817" t="s">
        <v>13959</v>
      </c>
      <c r="D817" t="s">
        <v>267</v>
      </c>
      <c r="E817" t="s">
        <v>9301</v>
      </c>
      <c r="F817" t="s">
        <v>12201</v>
      </c>
      <c r="G817">
        <v>33</v>
      </c>
      <c r="H817">
        <v>3329</v>
      </c>
      <c r="I817">
        <v>0</v>
      </c>
      <c r="J817">
        <v>36</v>
      </c>
      <c r="K817" s="367" t="str">
        <f>VLOOKUP(G817,'01_MASTER_KODE_WILAYAH'!H$1437:I$1470,2,FALSE)</f>
        <v>JAWA TENGAH</v>
      </c>
      <c r="L817" s="368" t="str">
        <f>VLOOKUP(H817,'01_MASTER_KODE_WILAYAH'!D$5:F$1353,3,FALSE)</f>
        <v>BREBES</v>
      </c>
      <c r="M817" s="428" t="str">
        <f t="shared" si="42"/>
        <v>Pemerintah</v>
      </c>
      <c r="N817" s="312">
        <f>COUNTIF(A1_Individu_Data_Keadaan_SDMK!A$4:A$149931,B817)</f>
        <v>0</v>
      </c>
      <c r="O817" s="312">
        <f t="shared" si="43"/>
        <v>0</v>
      </c>
      <c r="P817" s="421" t="str">
        <f t="shared" si="44"/>
        <v>Berkurang</v>
      </c>
    </row>
    <row r="818" spans="1:16" hidden="1">
      <c r="A818" s="7">
        <v>816</v>
      </c>
      <c r="B818" t="s">
        <v>13960</v>
      </c>
      <c r="C818" t="s">
        <v>13961</v>
      </c>
      <c r="D818" t="s">
        <v>267</v>
      </c>
      <c r="E818" t="s">
        <v>9301</v>
      </c>
      <c r="F818" t="s">
        <v>12201</v>
      </c>
      <c r="G818">
        <v>33</v>
      </c>
      <c r="H818">
        <v>3329</v>
      </c>
      <c r="I818">
        <v>0</v>
      </c>
      <c r="J818">
        <v>26</v>
      </c>
      <c r="K818" s="367" t="str">
        <f>VLOOKUP(G818,'01_MASTER_KODE_WILAYAH'!H$1437:I$1470,2,FALSE)</f>
        <v>JAWA TENGAH</v>
      </c>
      <c r="L818" s="368" t="str">
        <f>VLOOKUP(H818,'01_MASTER_KODE_WILAYAH'!D$5:F$1353,3,FALSE)</f>
        <v>BREBES</v>
      </c>
      <c r="M818" s="428" t="str">
        <f t="shared" si="42"/>
        <v>Pemerintah</v>
      </c>
      <c r="N818" s="312">
        <f>COUNTIF(A1_Individu_Data_Keadaan_SDMK!A$4:A$149931,B818)</f>
        <v>0</v>
      </c>
      <c r="O818" s="312">
        <f t="shared" si="43"/>
        <v>0</v>
      </c>
      <c r="P818" s="421" t="str">
        <f t="shared" si="44"/>
        <v>Berkurang</v>
      </c>
    </row>
    <row r="819" spans="1:16" hidden="1">
      <c r="A819" s="7">
        <v>817</v>
      </c>
      <c r="B819" t="s">
        <v>13962</v>
      </c>
      <c r="C819" t="s">
        <v>13963</v>
      </c>
      <c r="D819" t="s">
        <v>267</v>
      </c>
      <c r="E819" t="s">
        <v>9301</v>
      </c>
      <c r="F819" t="s">
        <v>12201</v>
      </c>
      <c r="G819">
        <v>33</v>
      </c>
      <c r="H819">
        <v>3329</v>
      </c>
      <c r="I819">
        <v>0</v>
      </c>
      <c r="J819">
        <v>28</v>
      </c>
      <c r="K819" s="367" t="str">
        <f>VLOOKUP(G819,'01_MASTER_KODE_WILAYAH'!H$1437:I$1470,2,FALSE)</f>
        <v>JAWA TENGAH</v>
      </c>
      <c r="L819" s="368" t="str">
        <f>VLOOKUP(H819,'01_MASTER_KODE_WILAYAH'!D$5:F$1353,3,FALSE)</f>
        <v>BREBES</v>
      </c>
      <c r="M819" s="428" t="str">
        <f t="shared" si="42"/>
        <v>Pemerintah</v>
      </c>
      <c r="N819" s="312">
        <f>COUNTIF(A1_Individu_Data_Keadaan_SDMK!A$4:A$149931,B819)</f>
        <v>0</v>
      </c>
      <c r="O819" s="312">
        <f t="shared" si="43"/>
        <v>0</v>
      </c>
      <c r="P819" s="421" t="str">
        <f t="shared" si="44"/>
        <v>Berkurang</v>
      </c>
    </row>
    <row r="820" spans="1:16" hidden="1">
      <c r="A820" s="7">
        <v>818</v>
      </c>
      <c r="B820" t="s">
        <v>13964</v>
      </c>
      <c r="C820" t="s">
        <v>13965</v>
      </c>
      <c r="D820" t="s">
        <v>267</v>
      </c>
      <c r="E820" t="s">
        <v>9302</v>
      </c>
      <c r="F820" t="s">
        <v>12201</v>
      </c>
      <c r="G820">
        <v>33</v>
      </c>
      <c r="H820">
        <v>3329</v>
      </c>
      <c r="I820">
        <v>0</v>
      </c>
      <c r="J820">
        <v>42</v>
      </c>
      <c r="K820" s="367" t="str">
        <f>VLOOKUP(G820,'01_MASTER_KODE_WILAYAH'!H$1437:I$1470,2,FALSE)</f>
        <v>JAWA TENGAH</v>
      </c>
      <c r="L820" s="368" t="str">
        <f>VLOOKUP(H820,'01_MASTER_KODE_WILAYAH'!D$5:F$1353,3,FALSE)</f>
        <v>BREBES</v>
      </c>
      <c r="M820" s="428" t="str">
        <f t="shared" si="42"/>
        <v>Pemerintah</v>
      </c>
      <c r="N820" s="312">
        <f>COUNTIF(A1_Individu_Data_Keadaan_SDMK!A$4:A$149931,B820)</f>
        <v>0</v>
      </c>
      <c r="O820" s="312">
        <f t="shared" si="43"/>
        <v>0</v>
      </c>
      <c r="P820" s="421" t="str">
        <f t="shared" si="44"/>
        <v>Berkurang</v>
      </c>
    </row>
    <row r="821" spans="1:16" hidden="1">
      <c r="A821" s="7">
        <v>819</v>
      </c>
      <c r="B821" t="s">
        <v>13966</v>
      </c>
      <c r="C821" t="s">
        <v>13967</v>
      </c>
      <c r="D821" t="s">
        <v>267</v>
      </c>
      <c r="E821" t="s">
        <v>9302</v>
      </c>
      <c r="F821" t="s">
        <v>12201</v>
      </c>
      <c r="G821">
        <v>33</v>
      </c>
      <c r="H821">
        <v>3329</v>
      </c>
      <c r="I821">
        <v>0</v>
      </c>
      <c r="J821">
        <v>77</v>
      </c>
      <c r="K821" s="367" t="str">
        <f>VLOOKUP(G821,'01_MASTER_KODE_WILAYAH'!H$1437:I$1470,2,FALSE)</f>
        <v>JAWA TENGAH</v>
      </c>
      <c r="L821" s="368" t="str">
        <f>VLOOKUP(H821,'01_MASTER_KODE_WILAYAH'!D$5:F$1353,3,FALSE)</f>
        <v>BREBES</v>
      </c>
      <c r="M821" s="428" t="str">
        <f t="shared" si="42"/>
        <v>Pemerintah</v>
      </c>
      <c r="N821" s="312">
        <f>COUNTIF(A1_Individu_Data_Keadaan_SDMK!A$4:A$149931,B821)</f>
        <v>0</v>
      </c>
      <c r="O821" s="312">
        <f t="shared" si="43"/>
        <v>0</v>
      </c>
      <c r="P821" s="421" t="str">
        <f t="shared" si="44"/>
        <v>Berkurang</v>
      </c>
    </row>
    <row r="822" spans="1:16" hidden="1">
      <c r="A822" s="7">
        <v>820</v>
      </c>
      <c r="B822" t="s">
        <v>13968</v>
      </c>
      <c r="C822" t="s">
        <v>13969</v>
      </c>
      <c r="D822" t="s">
        <v>267</v>
      </c>
      <c r="E822" t="s">
        <v>9301</v>
      </c>
      <c r="F822" t="s">
        <v>12201</v>
      </c>
      <c r="G822">
        <v>33</v>
      </c>
      <c r="H822">
        <v>3329</v>
      </c>
      <c r="I822">
        <v>0</v>
      </c>
      <c r="J822">
        <v>18</v>
      </c>
      <c r="K822" s="367" t="str">
        <f>VLOOKUP(G822,'01_MASTER_KODE_WILAYAH'!H$1437:I$1470,2,FALSE)</f>
        <v>JAWA TENGAH</v>
      </c>
      <c r="L822" s="368" t="str">
        <f>VLOOKUP(H822,'01_MASTER_KODE_WILAYAH'!D$5:F$1353,3,FALSE)</f>
        <v>BREBES</v>
      </c>
      <c r="M822" s="428" t="str">
        <f t="shared" si="42"/>
        <v>Pemerintah</v>
      </c>
      <c r="N822" s="312">
        <f>COUNTIF(A1_Individu_Data_Keadaan_SDMK!A$4:A$149931,B822)</f>
        <v>0</v>
      </c>
      <c r="O822" s="312">
        <f t="shared" si="43"/>
        <v>0</v>
      </c>
      <c r="P822" s="421" t="str">
        <f t="shared" si="44"/>
        <v>Berkurang</v>
      </c>
    </row>
    <row r="823" spans="1:16" hidden="1">
      <c r="A823" s="7">
        <v>821</v>
      </c>
      <c r="B823" t="s">
        <v>13970</v>
      </c>
      <c r="C823" t="s">
        <v>11917</v>
      </c>
      <c r="D823" t="s">
        <v>267</v>
      </c>
      <c r="E823" t="s">
        <v>9301</v>
      </c>
      <c r="F823" t="s">
        <v>12201</v>
      </c>
      <c r="G823">
        <v>33</v>
      </c>
      <c r="H823">
        <v>3329</v>
      </c>
      <c r="I823">
        <v>0</v>
      </c>
      <c r="J823">
        <v>105</v>
      </c>
      <c r="K823" s="367" t="str">
        <f>VLOOKUP(G823,'01_MASTER_KODE_WILAYAH'!H$1437:I$1470,2,FALSE)</f>
        <v>JAWA TENGAH</v>
      </c>
      <c r="L823" s="368" t="str">
        <f>VLOOKUP(H823,'01_MASTER_KODE_WILAYAH'!D$5:F$1353,3,FALSE)</f>
        <v>BREBES</v>
      </c>
      <c r="M823" s="428" t="str">
        <f t="shared" si="42"/>
        <v>Pemerintah</v>
      </c>
      <c r="N823" s="312">
        <f>COUNTIF(A1_Individu_Data_Keadaan_SDMK!A$4:A$149931,B823)</f>
        <v>0</v>
      </c>
      <c r="O823" s="312">
        <f t="shared" si="43"/>
        <v>0</v>
      </c>
      <c r="P823" s="421" t="str">
        <f t="shared" si="44"/>
        <v>Berkurang</v>
      </c>
    </row>
    <row r="824" spans="1:16" hidden="1">
      <c r="A824" s="7">
        <v>822</v>
      </c>
      <c r="B824" t="s">
        <v>13971</v>
      </c>
      <c r="C824" t="s">
        <v>13972</v>
      </c>
      <c r="D824" t="s">
        <v>267</v>
      </c>
      <c r="E824" t="s">
        <v>9301</v>
      </c>
      <c r="F824" t="s">
        <v>12201</v>
      </c>
      <c r="G824">
        <v>33</v>
      </c>
      <c r="H824">
        <v>3329</v>
      </c>
      <c r="I824">
        <v>0</v>
      </c>
      <c r="J824">
        <v>36</v>
      </c>
      <c r="K824" s="367" t="str">
        <f>VLOOKUP(G824,'01_MASTER_KODE_WILAYAH'!H$1437:I$1470,2,FALSE)</f>
        <v>JAWA TENGAH</v>
      </c>
      <c r="L824" s="368" t="str">
        <f>VLOOKUP(H824,'01_MASTER_KODE_WILAYAH'!D$5:F$1353,3,FALSE)</f>
        <v>BREBES</v>
      </c>
      <c r="M824" s="428" t="str">
        <f t="shared" si="42"/>
        <v>Pemerintah</v>
      </c>
      <c r="N824" s="312">
        <f>COUNTIF(A1_Individu_Data_Keadaan_SDMK!A$4:A$149931,B824)</f>
        <v>0</v>
      </c>
      <c r="O824" s="312">
        <f t="shared" si="43"/>
        <v>0</v>
      </c>
      <c r="P824" s="421" t="str">
        <f t="shared" si="44"/>
        <v>Berkurang</v>
      </c>
    </row>
    <row r="825" spans="1:16" hidden="1">
      <c r="A825" s="7">
        <v>823</v>
      </c>
      <c r="B825" t="s">
        <v>13973</v>
      </c>
      <c r="C825" t="s">
        <v>13974</v>
      </c>
      <c r="D825" t="s">
        <v>267</v>
      </c>
      <c r="E825" t="s">
        <v>9301</v>
      </c>
      <c r="F825" t="s">
        <v>12201</v>
      </c>
      <c r="G825">
        <v>33</v>
      </c>
      <c r="H825">
        <v>3329</v>
      </c>
      <c r="I825">
        <v>0</v>
      </c>
      <c r="J825">
        <v>13</v>
      </c>
      <c r="K825" s="367" t="str">
        <f>VLOOKUP(G825,'01_MASTER_KODE_WILAYAH'!H$1437:I$1470,2,FALSE)</f>
        <v>JAWA TENGAH</v>
      </c>
      <c r="L825" s="368" t="str">
        <f>VLOOKUP(H825,'01_MASTER_KODE_WILAYAH'!D$5:F$1353,3,FALSE)</f>
        <v>BREBES</v>
      </c>
      <c r="M825" s="428" t="str">
        <f t="shared" si="42"/>
        <v>Pemerintah</v>
      </c>
      <c r="N825" s="312">
        <f>COUNTIF(A1_Individu_Data_Keadaan_SDMK!A$4:A$149931,B825)</f>
        <v>0</v>
      </c>
      <c r="O825" s="312">
        <f t="shared" si="43"/>
        <v>0</v>
      </c>
      <c r="P825" s="421" t="str">
        <f t="shared" si="44"/>
        <v>Berkurang</v>
      </c>
    </row>
    <row r="826" spans="1:16" hidden="1">
      <c r="A826" s="7">
        <v>824</v>
      </c>
      <c r="B826" t="s">
        <v>13975</v>
      </c>
      <c r="C826" t="s">
        <v>13976</v>
      </c>
      <c r="D826" t="s">
        <v>267</v>
      </c>
      <c r="E826" t="s">
        <v>9301</v>
      </c>
      <c r="F826" t="s">
        <v>12201</v>
      </c>
      <c r="G826">
        <v>33</v>
      </c>
      <c r="H826">
        <v>3329</v>
      </c>
      <c r="I826">
        <v>0</v>
      </c>
      <c r="J826">
        <v>9</v>
      </c>
      <c r="K826" s="367" t="str">
        <f>VLOOKUP(G826,'01_MASTER_KODE_WILAYAH'!H$1437:I$1470,2,FALSE)</f>
        <v>JAWA TENGAH</v>
      </c>
      <c r="L826" s="368" t="str">
        <f>VLOOKUP(H826,'01_MASTER_KODE_WILAYAH'!D$5:F$1353,3,FALSE)</f>
        <v>BREBES</v>
      </c>
      <c r="M826" s="428" t="str">
        <f t="shared" si="42"/>
        <v>Pemerintah</v>
      </c>
      <c r="N826" s="312">
        <f>COUNTIF(A1_Individu_Data_Keadaan_SDMK!A$4:A$149931,B826)</f>
        <v>0</v>
      </c>
      <c r="O826" s="312">
        <f t="shared" si="43"/>
        <v>0</v>
      </c>
      <c r="P826" s="421" t="str">
        <f t="shared" si="44"/>
        <v>Berkurang</v>
      </c>
    </row>
    <row r="827" spans="1:16" hidden="1">
      <c r="A827" s="7">
        <v>825</v>
      </c>
      <c r="B827" t="s">
        <v>13977</v>
      </c>
      <c r="C827" t="s">
        <v>13978</v>
      </c>
      <c r="D827" t="s">
        <v>267</v>
      </c>
      <c r="E827" t="s">
        <v>9301</v>
      </c>
      <c r="F827" t="s">
        <v>12201</v>
      </c>
      <c r="G827">
        <v>33</v>
      </c>
      <c r="H827">
        <v>3308</v>
      </c>
      <c r="I827">
        <v>0</v>
      </c>
      <c r="J827">
        <v>46</v>
      </c>
      <c r="K827" s="367" t="str">
        <f>VLOOKUP(G827,'01_MASTER_KODE_WILAYAH'!H$1437:I$1470,2,FALSE)</f>
        <v>JAWA TENGAH</v>
      </c>
      <c r="L827" s="368" t="str">
        <f>VLOOKUP(H827,'01_MASTER_KODE_WILAYAH'!D$5:F$1353,3,FALSE)</f>
        <v>MAGELANG</v>
      </c>
      <c r="M827" s="428" t="str">
        <f t="shared" si="42"/>
        <v>Pemerintah</v>
      </c>
      <c r="N827" s="312">
        <f>COUNTIF(A1_Individu_Data_Keadaan_SDMK!A$4:A$149931,B827)</f>
        <v>0</v>
      </c>
      <c r="O827" s="312">
        <f t="shared" si="43"/>
        <v>0</v>
      </c>
      <c r="P827" s="421" t="str">
        <f t="shared" si="44"/>
        <v>Berkurang</v>
      </c>
    </row>
    <row r="828" spans="1:16" hidden="1">
      <c r="A828" s="7">
        <v>826</v>
      </c>
      <c r="B828" t="s">
        <v>13979</v>
      </c>
      <c r="C828" t="s">
        <v>13980</v>
      </c>
      <c r="D828" t="s">
        <v>267</v>
      </c>
      <c r="E828" t="s">
        <v>9301</v>
      </c>
      <c r="F828" t="s">
        <v>12201</v>
      </c>
      <c r="G828">
        <v>33</v>
      </c>
      <c r="H828">
        <v>3308</v>
      </c>
      <c r="I828">
        <v>0</v>
      </c>
      <c r="J828">
        <v>42</v>
      </c>
      <c r="K828" s="367" t="str">
        <f>VLOOKUP(G828,'01_MASTER_KODE_WILAYAH'!H$1437:I$1470,2,FALSE)</f>
        <v>JAWA TENGAH</v>
      </c>
      <c r="L828" s="368" t="str">
        <f>VLOOKUP(H828,'01_MASTER_KODE_WILAYAH'!D$5:F$1353,3,FALSE)</f>
        <v>MAGELANG</v>
      </c>
      <c r="M828" s="428" t="str">
        <f t="shared" si="42"/>
        <v>Pemerintah</v>
      </c>
      <c r="N828" s="312">
        <f>COUNTIF(A1_Individu_Data_Keadaan_SDMK!A$4:A$149931,B828)</f>
        <v>0</v>
      </c>
      <c r="O828" s="312">
        <f t="shared" si="43"/>
        <v>0</v>
      </c>
      <c r="P828" s="421" t="str">
        <f t="shared" si="44"/>
        <v>Berkurang</v>
      </c>
    </row>
    <row r="829" spans="1:16" hidden="1">
      <c r="A829" s="7">
        <v>827</v>
      </c>
      <c r="B829" t="s">
        <v>13981</v>
      </c>
      <c r="C829" t="s">
        <v>13982</v>
      </c>
      <c r="D829" t="s">
        <v>267</v>
      </c>
      <c r="E829" t="s">
        <v>9301</v>
      </c>
      <c r="F829" t="s">
        <v>12201</v>
      </c>
      <c r="G829">
        <v>33</v>
      </c>
      <c r="H829">
        <v>3308</v>
      </c>
      <c r="I829">
        <v>0</v>
      </c>
      <c r="J829">
        <v>44</v>
      </c>
      <c r="K829" s="367" t="str">
        <f>VLOOKUP(G829,'01_MASTER_KODE_WILAYAH'!H$1437:I$1470,2,FALSE)</f>
        <v>JAWA TENGAH</v>
      </c>
      <c r="L829" s="368" t="str">
        <f>VLOOKUP(H829,'01_MASTER_KODE_WILAYAH'!D$5:F$1353,3,FALSE)</f>
        <v>MAGELANG</v>
      </c>
      <c r="M829" s="428" t="str">
        <f t="shared" si="42"/>
        <v>Pemerintah</v>
      </c>
      <c r="N829" s="312">
        <f>COUNTIF(A1_Individu_Data_Keadaan_SDMK!A$4:A$149931,B829)</f>
        <v>0</v>
      </c>
      <c r="O829" s="312">
        <f t="shared" si="43"/>
        <v>0</v>
      </c>
      <c r="P829" s="421" t="str">
        <f t="shared" si="44"/>
        <v>Berkurang</v>
      </c>
    </row>
    <row r="830" spans="1:16" hidden="1">
      <c r="A830" s="7">
        <v>828</v>
      </c>
      <c r="B830" t="s">
        <v>13983</v>
      </c>
      <c r="C830" t="s">
        <v>13984</v>
      </c>
      <c r="D830" t="s">
        <v>267</v>
      </c>
      <c r="E830" t="s">
        <v>9301</v>
      </c>
      <c r="F830" t="s">
        <v>12201</v>
      </c>
      <c r="G830">
        <v>33</v>
      </c>
      <c r="H830">
        <v>3308</v>
      </c>
      <c r="I830">
        <v>0</v>
      </c>
      <c r="J830">
        <v>22</v>
      </c>
      <c r="K830" s="367" t="str">
        <f>VLOOKUP(G830,'01_MASTER_KODE_WILAYAH'!H$1437:I$1470,2,FALSE)</f>
        <v>JAWA TENGAH</v>
      </c>
      <c r="L830" s="368" t="str">
        <f>VLOOKUP(H830,'01_MASTER_KODE_WILAYAH'!D$5:F$1353,3,FALSE)</f>
        <v>MAGELANG</v>
      </c>
      <c r="M830" s="428" t="str">
        <f t="shared" si="42"/>
        <v>Pemerintah</v>
      </c>
      <c r="N830" s="312">
        <f>COUNTIF(A1_Individu_Data_Keadaan_SDMK!A$4:A$149931,B830)</f>
        <v>0</v>
      </c>
      <c r="O830" s="312">
        <f t="shared" si="43"/>
        <v>0</v>
      </c>
      <c r="P830" s="421" t="str">
        <f t="shared" si="44"/>
        <v>Berkurang</v>
      </c>
    </row>
    <row r="831" spans="1:16" hidden="1">
      <c r="A831" s="7">
        <v>829</v>
      </c>
      <c r="B831" t="s">
        <v>13985</v>
      </c>
      <c r="C831" t="s">
        <v>13986</v>
      </c>
      <c r="D831" t="s">
        <v>267</v>
      </c>
      <c r="E831" t="s">
        <v>9301</v>
      </c>
      <c r="F831" t="s">
        <v>12201</v>
      </c>
      <c r="G831">
        <v>33</v>
      </c>
      <c r="H831">
        <v>3308</v>
      </c>
      <c r="I831">
        <v>0</v>
      </c>
      <c r="J831">
        <v>54</v>
      </c>
      <c r="K831" s="367" t="str">
        <f>VLOOKUP(G831,'01_MASTER_KODE_WILAYAH'!H$1437:I$1470,2,FALSE)</f>
        <v>JAWA TENGAH</v>
      </c>
      <c r="L831" s="368" t="str">
        <f>VLOOKUP(H831,'01_MASTER_KODE_WILAYAH'!D$5:F$1353,3,FALSE)</f>
        <v>MAGELANG</v>
      </c>
      <c r="M831" s="428" t="str">
        <f t="shared" si="42"/>
        <v>Pemerintah</v>
      </c>
      <c r="N831" s="312">
        <f>COUNTIF(A1_Individu_Data_Keadaan_SDMK!A$4:A$149931,B831)</f>
        <v>0</v>
      </c>
      <c r="O831" s="312">
        <f t="shared" si="43"/>
        <v>0</v>
      </c>
      <c r="P831" s="421" t="str">
        <f t="shared" si="44"/>
        <v>Berkurang</v>
      </c>
    </row>
    <row r="832" spans="1:16" hidden="1">
      <c r="A832" s="7">
        <v>830</v>
      </c>
      <c r="B832" t="s">
        <v>13987</v>
      </c>
      <c r="C832" t="s">
        <v>13988</v>
      </c>
      <c r="D832" t="s">
        <v>267</v>
      </c>
      <c r="E832" t="s">
        <v>9302</v>
      </c>
      <c r="F832" t="s">
        <v>12202</v>
      </c>
      <c r="G832">
        <v>33</v>
      </c>
      <c r="H832">
        <v>3372</v>
      </c>
      <c r="I832">
        <v>0</v>
      </c>
      <c r="J832">
        <v>52</v>
      </c>
      <c r="K832" s="367" t="str">
        <f>VLOOKUP(G832,'01_MASTER_KODE_WILAYAH'!H$1437:I$1470,2,FALSE)</f>
        <v>JAWA TENGAH</v>
      </c>
      <c r="L832" s="368" t="str">
        <f>VLOOKUP(H832,'01_MASTER_KODE_WILAYAH'!D$5:F$1353,3,FALSE)</f>
        <v>KOTA SURAKARTA</v>
      </c>
      <c r="M832" s="428" t="str">
        <f t="shared" si="42"/>
        <v>Pemerintah</v>
      </c>
      <c r="N832" s="312">
        <f>COUNTIF(A1_Individu_Data_Keadaan_SDMK!A$4:A$149931,B832)</f>
        <v>0</v>
      </c>
      <c r="O832" s="312">
        <f t="shared" si="43"/>
        <v>0</v>
      </c>
      <c r="P832" s="421" t="str">
        <f t="shared" si="44"/>
        <v>Berkurang</v>
      </c>
    </row>
    <row r="833" spans="1:16" hidden="1">
      <c r="A833" s="7">
        <v>831</v>
      </c>
      <c r="B833" t="s">
        <v>13989</v>
      </c>
      <c r="C833" t="s">
        <v>13990</v>
      </c>
      <c r="D833" t="s">
        <v>267</v>
      </c>
      <c r="E833" t="s">
        <v>9301</v>
      </c>
      <c r="F833" t="s">
        <v>12202</v>
      </c>
      <c r="G833">
        <v>33</v>
      </c>
      <c r="H833">
        <v>3372</v>
      </c>
      <c r="I833">
        <v>0</v>
      </c>
      <c r="J833">
        <v>31</v>
      </c>
      <c r="K833" s="367" t="str">
        <f>VLOOKUP(G833,'01_MASTER_KODE_WILAYAH'!H$1437:I$1470,2,FALSE)</f>
        <v>JAWA TENGAH</v>
      </c>
      <c r="L833" s="368" t="str">
        <f>VLOOKUP(H833,'01_MASTER_KODE_WILAYAH'!D$5:F$1353,3,FALSE)</f>
        <v>KOTA SURAKARTA</v>
      </c>
      <c r="M833" s="428" t="str">
        <f t="shared" si="42"/>
        <v>Pemerintah</v>
      </c>
      <c r="N833" s="312">
        <f>COUNTIF(A1_Individu_Data_Keadaan_SDMK!A$4:A$149931,B833)</f>
        <v>0</v>
      </c>
      <c r="O833" s="312">
        <f t="shared" si="43"/>
        <v>0</v>
      </c>
      <c r="P833" s="421" t="str">
        <f t="shared" si="44"/>
        <v>Berkurang</v>
      </c>
    </row>
    <row r="834" spans="1:16" hidden="1">
      <c r="A834" s="7">
        <v>832</v>
      </c>
      <c r="B834" t="s">
        <v>13991</v>
      </c>
      <c r="C834" t="s">
        <v>13426</v>
      </c>
      <c r="D834" t="s">
        <v>267</v>
      </c>
      <c r="E834" t="s">
        <v>9301</v>
      </c>
      <c r="F834" t="s">
        <v>12202</v>
      </c>
      <c r="G834">
        <v>33</v>
      </c>
      <c r="H834">
        <v>3372</v>
      </c>
      <c r="I834">
        <v>0</v>
      </c>
      <c r="J834">
        <v>28</v>
      </c>
      <c r="K834" s="367" t="str">
        <f>VLOOKUP(G834,'01_MASTER_KODE_WILAYAH'!H$1437:I$1470,2,FALSE)</f>
        <v>JAWA TENGAH</v>
      </c>
      <c r="L834" s="368" t="str">
        <f>VLOOKUP(H834,'01_MASTER_KODE_WILAYAH'!D$5:F$1353,3,FALSE)</f>
        <v>KOTA SURAKARTA</v>
      </c>
      <c r="M834" s="428" t="str">
        <f t="shared" si="42"/>
        <v>Pemerintah</v>
      </c>
      <c r="N834" s="312">
        <f>COUNTIF(A1_Individu_Data_Keadaan_SDMK!A$4:A$149931,B834)</f>
        <v>0</v>
      </c>
      <c r="O834" s="312">
        <f t="shared" si="43"/>
        <v>0</v>
      </c>
      <c r="P834" s="421" t="str">
        <f t="shared" si="44"/>
        <v>Berkurang</v>
      </c>
    </row>
    <row r="835" spans="1:16" hidden="1">
      <c r="A835" s="7">
        <v>833</v>
      </c>
      <c r="B835" t="s">
        <v>13992</v>
      </c>
      <c r="C835" t="s">
        <v>13993</v>
      </c>
      <c r="D835" t="s">
        <v>267</v>
      </c>
      <c r="E835" t="s">
        <v>9301</v>
      </c>
      <c r="F835" t="s">
        <v>12202</v>
      </c>
      <c r="G835">
        <v>33</v>
      </c>
      <c r="H835">
        <v>3372</v>
      </c>
      <c r="I835">
        <v>0</v>
      </c>
      <c r="J835">
        <v>36</v>
      </c>
      <c r="K835" s="367" t="str">
        <f>VLOOKUP(G835,'01_MASTER_KODE_WILAYAH'!H$1437:I$1470,2,FALSE)</f>
        <v>JAWA TENGAH</v>
      </c>
      <c r="L835" s="368" t="str">
        <f>VLOOKUP(H835,'01_MASTER_KODE_WILAYAH'!D$5:F$1353,3,FALSE)</f>
        <v>KOTA SURAKARTA</v>
      </c>
      <c r="M835" s="428" t="str">
        <f t="shared" si="42"/>
        <v>Pemerintah</v>
      </c>
      <c r="N835" s="312">
        <f>COUNTIF(A1_Individu_Data_Keadaan_SDMK!A$4:A$149931,B835)</f>
        <v>0</v>
      </c>
      <c r="O835" s="312">
        <f t="shared" si="43"/>
        <v>0</v>
      </c>
      <c r="P835" s="421" t="str">
        <f t="shared" si="44"/>
        <v>Berkurang</v>
      </c>
    </row>
    <row r="836" spans="1:16" hidden="1">
      <c r="A836" s="7">
        <v>834</v>
      </c>
      <c r="B836" t="s">
        <v>13994</v>
      </c>
      <c r="C836" t="s">
        <v>13995</v>
      </c>
      <c r="D836" t="s">
        <v>267</v>
      </c>
      <c r="E836" t="s">
        <v>9301</v>
      </c>
      <c r="F836" t="s">
        <v>12202</v>
      </c>
      <c r="G836">
        <v>33</v>
      </c>
      <c r="H836">
        <v>3372</v>
      </c>
      <c r="I836">
        <v>0</v>
      </c>
      <c r="J836">
        <v>32</v>
      </c>
      <c r="K836" s="367" t="str">
        <f>VLOOKUP(G836,'01_MASTER_KODE_WILAYAH'!H$1437:I$1470,2,FALSE)</f>
        <v>JAWA TENGAH</v>
      </c>
      <c r="L836" s="368" t="str">
        <f>VLOOKUP(H836,'01_MASTER_KODE_WILAYAH'!D$5:F$1353,3,FALSE)</f>
        <v>KOTA SURAKARTA</v>
      </c>
      <c r="M836" s="428" t="str">
        <f t="shared" ref="M836:M899" si="45">LEFT(F836,10)</f>
        <v>Pemerintah</v>
      </c>
      <c r="N836" s="312">
        <f>COUNTIF(A1_Individu_Data_Keadaan_SDMK!A$4:A$149931,B836)</f>
        <v>0</v>
      </c>
      <c r="O836" s="312">
        <f t="shared" ref="O836:O899" si="46">IF(N836&gt;0,1,0)</f>
        <v>0</v>
      </c>
      <c r="P836" s="421" t="str">
        <f t="shared" ref="P836:P899" si="47">IF(N836&gt;J836,"Bertambah",IF(N836=J836,"Tetap","Berkurang"))</f>
        <v>Berkurang</v>
      </c>
    </row>
    <row r="837" spans="1:16" hidden="1">
      <c r="A837" s="7">
        <v>835</v>
      </c>
      <c r="B837" t="s">
        <v>13996</v>
      </c>
      <c r="C837" t="s">
        <v>13997</v>
      </c>
      <c r="D837" t="s">
        <v>267</v>
      </c>
      <c r="E837" t="s">
        <v>9302</v>
      </c>
      <c r="F837" t="s">
        <v>12202</v>
      </c>
      <c r="G837">
        <v>33</v>
      </c>
      <c r="H837">
        <v>3372</v>
      </c>
      <c r="I837">
        <v>0</v>
      </c>
      <c r="J837">
        <v>31</v>
      </c>
      <c r="K837" s="367" t="str">
        <f>VLOOKUP(G837,'01_MASTER_KODE_WILAYAH'!H$1437:I$1470,2,FALSE)</f>
        <v>JAWA TENGAH</v>
      </c>
      <c r="L837" s="368" t="str">
        <f>VLOOKUP(H837,'01_MASTER_KODE_WILAYAH'!D$5:F$1353,3,FALSE)</f>
        <v>KOTA SURAKARTA</v>
      </c>
      <c r="M837" s="428" t="str">
        <f t="shared" si="45"/>
        <v>Pemerintah</v>
      </c>
      <c r="N837" s="312">
        <f>COUNTIF(A1_Individu_Data_Keadaan_SDMK!A$4:A$149931,B837)</f>
        <v>0</v>
      </c>
      <c r="O837" s="312">
        <f t="shared" si="46"/>
        <v>0</v>
      </c>
      <c r="P837" s="421" t="str">
        <f t="shared" si="47"/>
        <v>Berkurang</v>
      </c>
    </row>
    <row r="838" spans="1:16" hidden="1">
      <c r="A838" s="7">
        <v>836</v>
      </c>
      <c r="B838" t="s">
        <v>13998</v>
      </c>
      <c r="C838" t="s">
        <v>13999</v>
      </c>
      <c r="D838" t="s">
        <v>267</v>
      </c>
      <c r="E838" t="s">
        <v>9301</v>
      </c>
      <c r="F838" t="s">
        <v>12202</v>
      </c>
      <c r="G838">
        <v>33</v>
      </c>
      <c r="H838">
        <v>3372</v>
      </c>
      <c r="I838">
        <v>0</v>
      </c>
      <c r="J838">
        <v>35</v>
      </c>
      <c r="K838" s="367" t="str">
        <f>VLOOKUP(G838,'01_MASTER_KODE_WILAYAH'!H$1437:I$1470,2,FALSE)</f>
        <v>JAWA TENGAH</v>
      </c>
      <c r="L838" s="368" t="str">
        <f>VLOOKUP(H838,'01_MASTER_KODE_WILAYAH'!D$5:F$1353,3,FALSE)</f>
        <v>KOTA SURAKARTA</v>
      </c>
      <c r="M838" s="428" t="str">
        <f t="shared" si="45"/>
        <v>Pemerintah</v>
      </c>
      <c r="N838" s="312">
        <f>COUNTIF(A1_Individu_Data_Keadaan_SDMK!A$4:A$149931,B838)</f>
        <v>0</v>
      </c>
      <c r="O838" s="312">
        <f t="shared" si="46"/>
        <v>0</v>
      </c>
      <c r="P838" s="421" t="str">
        <f t="shared" si="47"/>
        <v>Berkurang</v>
      </c>
    </row>
    <row r="839" spans="1:16" hidden="1">
      <c r="A839" s="7">
        <v>837</v>
      </c>
      <c r="B839" t="s">
        <v>14000</v>
      </c>
      <c r="C839" t="s">
        <v>14001</v>
      </c>
      <c r="D839" t="s">
        <v>267</v>
      </c>
      <c r="E839" t="s">
        <v>9302</v>
      </c>
      <c r="F839" t="s">
        <v>12202</v>
      </c>
      <c r="G839">
        <v>33</v>
      </c>
      <c r="H839">
        <v>3372</v>
      </c>
      <c r="I839">
        <v>0</v>
      </c>
      <c r="J839">
        <v>46</v>
      </c>
      <c r="K839" s="367" t="str">
        <f>VLOOKUP(G839,'01_MASTER_KODE_WILAYAH'!H$1437:I$1470,2,FALSE)</f>
        <v>JAWA TENGAH</v>
      </c>
      <c r="L839" s="368" t="str">
        <f>VLOOKUP(H839,'01_MASTER_KODE_WILAYAH'!D$5:F$1353,3,FALSE)</f>
        <v>KOTA SURAKARTA</v>
      </c>
      <c r="M839" s="428" t="str">
        <f t="shared" si="45"/>
        <v>Pemerintah</v>
      </c>
      <c r="N839" s="312">
        <f>COUNTIF(A1_Individu_Data_Keadaan_SDMK!A$4:A$149931,B839)</f>
        <v>0</v>
      </c>
      <c r="O839" s="312">
        <f t="shared" si="46"/>
        <v>0</v>
      </c>
      <c r="P839" s="421" t="str">
        <f t="shared" si="47"/>
        <v>Berkurang</v>
      </c>
    </row>
    <row r="840" spans="1:16" hidden="1">
      <c r="A840" s="7">
        <v>838</v>
      </c>
      <c r="B840" t="s">
        <v>14002</v>
      </c>
      <c r="C840" t="s">
        <v>14003</v>
      </c>
      <c r="D840" t="s">
        <v>267</v>
      </c>
      <c r="E840" t="s">
        <v>9301</v>
      </c>
      <c r="F840" t="s">
        <v>12202</v>
      </c>
      <c r="G840">
        <v>33</v>
      </c>
      <c r="H840">
        <v>3372</v>
      </c>
      <c r="I840">
        <v>0</v>
      </c>
      <c r="J840">
        <v>32</v>
      </c>
      <c r="K840" s="367" t="str">
        <f>VLOOKUP(G840,'01_MASTER_KODE_WILAYAH'!H$1437:I$1470,2,FALSE)</f>
        <v>JAWA TENGAH</v>
      </c>
      <c r="L840" s="368" t="str">
        <f>VLOOKUP(H840,'01_MASTER_KODE_WILAYAH'!D$5:F$1353,3,FALSE)</f>
        <v>KOTA SURAKARTA</v>
      </c>
      <c r="M840" s="428" t="str">
        <f t="shared" si="45"/>
        <v>Pemerintah</v>
      </c>
      <c r="N840" s="312">
        <f>COUNTIF(A1_Individu_Data_Keadaan_SDMK!A$4:A$149931,B840)</f>
        <v>0</v>
      </c>
      <c r="O840" s="312">
        <f t="shared" si="46"/>
        <v>0</v>
      </c>
      <c r="P840" s="421" t="str">
        <f t="shared" si="47"/>
        <v>Berkurang</v>
      </c>
    </row>
    <row r="841" spans="1:16" hidden="1">
      <c r="A841" s="7">
        <v>839</v>
      </c>
      <c r="B841" t="s">
        <v>14004</v>
      </c>
      <c r="C841" t="s">
        <v>14005</v>
      </c>
      <c r="D841" t="s">
        <v>267</v>
      </c>
      <c r="E841" t="s">
        <v>9301</v>
      </c>
      <c r="F841" t="s">
        <v>12202</v>
      </c>
      <c r="G841">
        <v>33</v>
      </c>
      <c r="H841">
        <v>3372</v>
      </c>
      <c r="I841">
        <v>0</v>
      </c>
      <c r="J841">
        <v>29</v>
      </c>
      <c r="K841" s="367" t="str">
        <f>VLOOKUP(G841,'01_MASTER_KODE_WILAYAH'!H$1437:I$1470,2,FALSE)</f>
        <v>JAWA TENGAH</v>
      </c>
      <c r="L841" s="368" t="str">
        <f>VLOOKUP(H841,'01_MASTER_KODE_WILAYAH'!D$5:F$1353,3,FALSE)</f>
        <v>KOTA SURAKARTA</v>
      </c>
      <c r="M841" s="428" t="str">
        <f t="shared" si="45"/>
        <v>Pemerintah</v>
      </c>
      <c r="N841" s="312">
        <f>COUNTIF(A1_Individu_Data_Keadaan_SDMK!A$4:A$149931,B841)</f>
        <v>0</v>
      </c>
      <c r="O841" s="312">
        <f t="shared" si="46"/>
        <v>0</v>
      </c>
      <c r="P841" s="421" t="str">
        <f t="shared" si="47"/>
        <v>Berkurang</v>
      </c>
    </row>
    <row r="842" spans="1:16" hidden="1">
      <c r="A842" s="7">
        <v>840</v>
      </c>
      <c r="B842" t="s">
        <v>14006</v>
      </c>
      <c r="C842" t="s">
        <v>14007</v>
      </c>
      <c r="D842" t="s">
        <v>267</v>
      </c>
      <c r="E842" t="s">
        <v>9301</v>
      </c>
      <c r="F842" t="s">
        <v>12202</v>
      </c>
      <c r="G842">
        <v>33</v>
      </c>
      <c r="H842">
        <v>3372</v>
      </c>
      <c r="I842">
        <v>0</v>
      </c>
      <c r="J842">
        <v>29</v>
      </c>
      <c r="K842" s="367" t="str">
        <f>VLOOKUP(G842,'01_MASTER_KODE_WILAYAH'!H$1437:I$1470,2,FALSE)</f>
        <v>JAWA TENGAH</v>
      </c>
      <c r="L842" s="368" t="str">
        <f>VLOOKUP(H842,'01_MASTER_KODE_WILAYAH'!D$5:F$1353,3,FALSE)</f>
        <v>KOTA SURAKARTA</v>
      </c>
      <c r="M842" s="428" t="str">
        <f t="shared" si="45"/>
        <v>Pemerintah</v>
      </c>
      <c r="N842" s="312">
        <f>COUNTIF(A1_Individu_Data_Keadaan_SDMK!A$4:A$149931,B842)</f>
        <v>0</v>
      </c>
      <c r="O842" s="312">
        <f t="shared" si="46"/>
        <v>0</v>
      </c>
      <c r="P842" s="421" t="str">
        <f t="shared" si="47"/>
        <v>Berkurang</v>
      </c>
    </row>
    <row r="843" spans="1:16" hidden="1">
      <c r="A843" s="7">
        <v>841</v>
      </c>
      <c r="B843" t="s">
        <v>14008</v>
      </c>
      <c r="C843" t="s">
        <v>14009</v>
      </c>
      <c r="D843" t="s">
        <v>267</v>
      </c>
      <c r="E843" t="s">
        <v>9302</v>
      </c>
      <c r="F843" t="s">
        <v>12202</v>
      </c>
      <c r="G843">
        <v>33</v>
      </c>
      <c r="H843">
        <v>3372</v>
      </c>
      <c r="I843">
        <v>0</v>
      </c>
      <c r="J843">
        <v>44</v>
      </c>
      <c r="K843" s="367" t="str">
        <f>VLOOKUP(G843,'01_MASTER_KODE_WILAYAH'!H$1437:I$1470,2,FALSE)</f>
        <v>JAWA TENGAH</v>
      </c>
      <c r="L843" s="368" t="str">
        <f>VLOOKUP(H843,'01_MASTER_KODE_WILAYAH'!D$5:F$1353,3,FALSE)</f>
        <v>KOTA SURAKARTA</v>
      </c>
      <c r="M843" s="428" t="str">
        <f t="shared" si="45"/>
        <v>Pemerintah</v>
      </c>
      <c r="N843" s="312">
        <f>COUNTIF(A1_Individu_Data_Keadaan_SDMK!A$4:A$149931,B843)</f>
        <v>0</v>
      </c>
      <c r="O843" s="312">
        <f t="shared" si="46"/>
        <v>0</v>
      </c>
      <c r="P843" s="421" t="str">
        <f t="shared" si="47"/>
        <v>Berkurang</v>
      </c>
    </row>
    <row r="844" spans="1:16" hidden="1">
      <c r="A844" s="7">
        <v>842</v>
      </c>
      <c r="B844" t="s">
        <v>14010</v>
      </c>
      <c r="C844" t="s">
        <v>14011</v>
      </c>
      <c r="D844" t="s">
        <v>267</v>
      </c>
      <c r="E844" t="s">
        <v>9301</v>
      </c>
      <c r="F844" t="s">
        <v>12202</v>
      </c>
      <c r="G844">
        <v>33</v>
      </c>
      <c r="H844">
        <v>3372</v>
      </c>
      <c r="I844">
        <v>0</v>
      </c>
      <c r="J844">
        <v>27</v>
      </c>
      <c r="K844" s="367" t="str">
        <f>VLOOKUP(G844,'01_MASTER_KODE_WILAYAH'!H$1437:I$1470,2,FALSE)</f>
        <v>JAWA TENGAH</v>
      </c>
      <c r="L844" s="368" t="str">
        <f>VLOOKUP(H844,'01_MASTER_KODE_WILAYAH'!D$5:F$1353,3,FALSE)</f>
        <v>KOTA SURAKARTA</v>
      </c>
      <c r="M844" s="428" t="str">
        <f t="shared" si="45"/>
        <v>Pemerintah</v>
      </c>
      <c r="N844" s="312">
        <f>COUNTIF(A1_Individu_Data_Keadaan_SDMK!A$4:A$149931,B844)</f>
        <v>0</v>
      </c>
      <c r="O844" s="312">
        <f t="shared" si="46"/>
        <v>0</v>
      </c>
      <c r="P844" s="421" t="str">
        <f t="shared" si="47"/>
        <v>Berkurang</v>
      </c>
    </row>
    <row r="845" spans="1:16" hidden="1">
      <c r="A845" s="7">
        <v>843</v>
      </c>
      <c r="B845" t="s">
        <v>14012</v>
      </c>
      <c r="C845" t="s">
        <v>14013</v>
      </c>
      <c r="D845" t="s">
        <v>267</v>
      </c>
      <c r="E845" t="s">
        <v>9301</v>
      </c>
      <c r="F845" t="s">
        <v>12202</v>
      </c>
      <c r="G845">
        <v>33</v>
      </c>
      <c r="H845">
        <v>3372</v>
      </c>
      <c r="I845">
        <v>0</v>
      </c>
      <c r="J845">
        <v>36</v>
      </c>
      <c r="K845" s="367" t="str">
        <f>VLOOKUP(G845,'01_MASTER_KODE_WILAYAH'!H$1437:I$1470,2,FALSE)</f>
        <v>JAWA TENGAH</v>
      </c>
      <c r="L845" s="368" t="str">
        <f>VLOOKUP(H845,'01_MASTER_KODE_WILAYAH'!D$5:F$1353,3,FALSE)</f>
        <v>KOTA SURAKARTA</v>
      </c>
      <c r="M845" s="428" t="str">
        <f t="shared" si="45"/>
        <v>Pemerintah</v>
      </c>
      <c r="N845" s="312">
        <f>COUNTIF(A1_Individu_Data_Keadaan_SDMK!A$4:A$149931,B845)</f>
        <v>0</v>
      </c>
      <c r="O845" s="312">
        <f t="shared" si="46"/>
        <v>0</v>
      </c>
      <c r="P845" s="421" t="str">
        <f t="shared" si="47"/>
        <v>Berkurang</v>
      </c>
    </row>
    <row r="846" spans="1:16" hidden="1">
      <c r="A846" s="7">
        <v>844</v>
      </c>
      <c r="B846" t="s">
        <v>14014</v>
      </c>
      <c r="C846" t="s">
        <v>14015</v>
      </c>
      <c r="D846" t="s">
        <v>267</v>
      </c>
      <c r="E846" t="s">
        <v>9301</v>
      </c>
      <c r="F846" t="s">
        <v>12202</v>
      </c>
      <c r="G846">
        <v>33</v>
      </c>
      <c r="H846">
        <v>3372</v>
      </c>
      <c r="I846">
        <v>0</v>
      </c>
      <c r="J846">
        <v>29</v>
      </c>
      <c r="K846" s="367" t="str">
        <f>VLOOKUP(G846,'01_MASTER_KODE_WILAYAH'!H$1437:I$1470,2,FALSE)</f>
        <v>JAWA TENGAH</v>
      </c>
      <c r="L846" s="368" t="str">
        <f>VLOOKUP(H846,'01_MASTER_KODE_WILAYAH'!D$5:F$1353,3,FALSE)</f>
        <v>KOTA SURAKARTA</v>
      </c>
      <c r="M846" s="428" t="str">
        <f t="shared" si="45"/>
        <v>Pemerintah</v>
      </c>
      <c r="N846" s="312">
        <f>COUNTIF(A1_Individu_Data_Keadaan_SDMK!A$4:A$149931,B846)</f>
        <v>0</v>
      </c>
      <c r="O846" s="312">
        <f t="shared" si="46"/>
        <v>0</v>
      </c>
      <c r="P846" s="421" t="str">
        <f t="shared" si="47"/>
        <v>Berkurang</v>
      </c>
    </row>
    <row r="847" spans="1:16" hidden="1">
      <c r="A847" s="7">
        <v>845</v>
      </c>
      <c r="B847" t="s">
        <v>14016</v>
      </c>
      <c r="C847" t="s">
        <v>14017</v>
      </c>
      <c r="D847" t="s">
        <v>267</v>
      </c>
      <c r="E847" t="s">
        <v>9301</v>
      </c>
      <c r="F847" t="s">
        <v>12202</v>
      </c>
      <c r="G847">
        <v>33</v>
      </c>
      <c r="H847">
        <v>3372</v>
      </c>
      <c r="I847">
        <v>0</v>
      </c>
      <c r="J847">
        <v>26</v>
      </c>
      <c r="K847" s="367" t="str">
        <f>VLOOKUP(G847,'01_MASTER_KODE_WILAYAH'!H$1437:I$1470,2,FALSE)</f>
        <v>JAWA TENGAH</v>
      </c>
      <c r="L847" s="368" t="str">
        <f>VLOOKUP(H847,'01_MASTER_KODE_WILAYAH'!D$5:F$1353,3,FALSE)</f>
        <v>KOTA SURAKARTA</v>
      </c>
      <c r="M847" s="428" t="str">
        <f t="shared" si="45"/>
        <v>Pemerintah</v>
      </c>
      <c r="N847" s="312">
        <f>COUNTIF(A1_Individu_Data_Keadaan_SDMK!A$4:A$149931,B847)</f>
        <v>0</v>
      </c>
      <c r="O847" s="312">
        <f t="shared" si="46"/>
        <v>0</v>
      </c>
      <c r="P847" s="421" t="str">
        <f t="shared" si="47"/>
        <v>Berkurang</v>
      </c>
    </row>
    <row r="848" spans="1:16" hidden="1">
      <c r="A848" s="7">
        <v>846</v>
      </c>
      <c r="B848" t="s">
        <v>14018</v>
      </c>
      <c r="C848" t="s">
        <v>14019</v>
      </c>
      <c r="D848" t="s">
        <v>267</v>
      </c>
      <c r="E848" t="s">
        <v>9301</v>
      </c>
      <c r="F848" t="s">
        <v>12202</v>
      </c>
      <c r="G848">
        <v>33</v>
      </c>
      <c r="H848">
        <v>3372</v>
      </c>
      <c r="I848">
        <v>0</v>
      </c>
      <c r="J848">
        <v>24</v>
      </c>
      <c r="K848" s="367" t="str">
        <f>VLOOKUP(G848,'01_MASTER_KODE_WILAYAH'!H$1437:I$1470,2,FALSE)</f>
        <v>JAWA TENGAH</v>
      </c>
      <c r="L848" s="368" t="str">
        <f>VLOOKUP(H848,'01_MASTER_KODE_WILAYAH'!D$5:F$1353,3,FALSE)</f>
        <v>KOTA SURAKARTA</v>
      </c>
      <c r="M848" s="428" t="str">
        <f t="shared" si="45"/>
        <v>Pemerintah</v>
      </c>
      <c r="N848" s="312">
        <f>COUNTIF(A1_Individu_Data_Keadaan_SDMK!A$4:A$149931,B848)</f>
        <v>0</v>
      </c>
      <c r="O848" s="312">
        <f t="shared" si="46"/>
        <v>0</v>
      </c>
      <c r="P848" s="421" t="str">
        <f t="shared" si="47"/>
        <v>Berkurang</v>
      </c>
    </row>
    <row r="849" spans="1:16" hidden="1">
      <c r="A849" s="7">
        <v>847</v>
      </c>
      <c r="B849" t="s">
        <v>14020</v>
      </c>
      <c r="C849" t="s">
        <v>14021</v>
      </c>
      <c r="D849" t="s">
        <v>267</v>
      </c>
      <c r="E849" t="s">
        <v>9302</v>
      </c>
      <c r="F849" t="s">
        <v>12202</v>
      </c>
      <c r="G849">
        <v>33</v>
      </c>
      <c r="H849">
        <v>3373</v>
      </c>
      <c r="I849">
        <v>0</v>
      </c>
      <c r="J849">
        <v>41</v>
      </c>
      <c r="K849" s="367" t="str">
        <f>VLOOKUP(G849,'01_MASTER_KODE_WILAYAH'!H$1437:I$1470,2,FALSE)</f>
        <v>JAWA TENGAH</v>
      </c>
      <c r="L849" s="368" t="str">
        <f>VLOOKUP(H849,'01_MASTER_KODE_WILAYAH'!D$5:F$1353,3,FALSE)</f>
        <v>KOTA SALATIGA</v>
      </c>
      <c r="M849" s="428" t="str">
        <f t="shared" si="45"/>
        <v>Pemerintah</v>
      </c>
      <c r="N849" s="312">
        <f>COUNTIF(A1_Individu_Data_Keadaan_SDMK!A$4:A$149931,B849)</f>
        <v>0</v>
      </c>
      <c r="O849" s="312">
        <f t="shared" si="46"/>
        <v>0</v>
      </c>
      <c r="P849" s="421" t="str">
        <f t="shared" si="47"/>
        <v>Berkurang</v>
      </c>
    </row>
    <row r="850" spans="1:16" hidden="1">
      <c r="A850" s="7">
        <v>848</v>
      </c>
      <c r="B850" t="s">
        <v>14022</v>
      </c>
      <c r="C850" t="s">
        <v>12907</v>
      </c>
      <c r="D850" t="s">
        <v>267</v>
      </c>
      <c r="E850" t="s">
        <v>9301</v>
      </c>
      <c r="F850" t="s">
        <v>12202</v>
      </c>
      <c r="G850">
        <v>33</v>
      </c>
      <c r="H850">
        <v>3373</v>
      </c>
      <c r="I850">
        <v>0</v>
      </c>
      <c r="J850">
        <v>37</v>
      </c>
      <c r="K850" s="367" t="str">
        <f>VLOOKUP(G850,'01_MASTER_KODE_WILAYAH'!H$1437:I$1470,2,FALSE)</f>
        <v>JAWA TENGAH</v>
      </c>
      <c r="L850" s="368" t="str">
        <f>VLOOKUP(H850,'01_MASTER_KODE_WILAYAH'!D$5:F$1353,3,FALSE)</f>
        <v>KOTA SALATIGA</v>
      </c>
      <c r="M850" s="428" t="str">
        <f t="shared" si="45"/>
        <v>Pemerintah</v>
      </c>
      <c r="N850" s="312">
        <f>COUNTIF(A1_Individu_Data_Keadaan_SDMK!A$4:A$149931,B850)</f>
        <v>0</v>
      </c>
      <c r="O850" s="312">
        <f t="shared" si="46"/>
        <v>0</v>
      </c>
      <c r="P850" s="421" t="str">
        <f t="shared" si="47"/>
        <v>Berkurang</v>
      </c>
    </row>
    <row r="851" spans="1:16" hidden="1">
      <c r="A851" s="7">
        <v>849</v>
      </c>
      <c r="B851" t="s">
        <v>14023</v>
      </c>
      <c r="C851" t="s">
        <v>14024</v>
      </c>
      <c r="D851" t="s">
        <v>267</v>
      </c>
      <c r="E851" t="s">
        <v>9301</v>
      </c>
      <c r="F851" t="s">
        <v>12202</v>
      </c>
      <c r="G851">
        <v>33</v>
      </c>
      <c r="H851">
        <v>3373</v>
      </c>
      <c r="I851">
        <v>0</v>
      </c>
      <c r="J851">
        <v>31</v>
      </c>
      <c r="K851" s="367" t="str">
        <f>VLOOKUP(G851,'01_MASTER_KODE_WILAYAH'!H$1437:I$1470,2,FALSE)</f>
        <v>JAWA TENGAH</v>
      </c>
      <c r="L851" s="368" t="str">
        <f>VLOOKUP(H851,'01_MASTER_KODE_WILAYAH'!D$5:F$1353,3,FALSE)</f>
        <v>KOTA SALATIGA</v>
      </c>
      <c r="M851" s="428" t="str">
        <f t="shared" si="45"/>
        <v>Pemerintah</v>
      </c>
      <c r="N851" s="312">
        <f>COUNTIF(A1_Individu_Data_Keadaan_SDMK!A$4:A$149931,B851)</f>
        <v>0</v>
      </c>
      <c r="O851" s="312">
        <f t="shared" si="46"/>
        <v>0</v>
      </c>
      <c r="P851" s="421" t="str">
        <f t="shared" si="47"/>
        <v>Berkurang</v>
      </c>
    </row>
    <row r="852" spans="1:16" hidden="1">
      <c r="A852" s="7">
        <v>850</v>
      </c>
      <c r="B852" t="s">
        <v>14025</v>
      </c>
      <c r="C852" t="s">
        <v>14026</v>
      </c>
      <c r="D852" t="s">
        <v>267</v>
      </c>
      <c r="E852" t="s">
        <v>9301</v>
      </c>
      <c r="F852" t="s">
        <v>12202</v>
      </c>
      <c r="G852">
        <v>33</v>
      </c>
      <c r="H852">
        <v>3373</v>
      </c>
      <c r="I852">
        <v>0</v>
      </c>
      <c r="J852">
        <v>70</v>
      </c>
      <c r="K852" s="367" t="str">
        <f>VLOOKUP(G852,'01_MASTER_KODE_WILAYAH'!H$1437:I$1470,2,FALSE)</f>
        <v>JAWA TENGAH</v>
      </c>
      <c r="L852" s="368" t="str">
        <f>VLOOKUP(H852,'01_MASTER_KODE_WILAYAH'!D$5:F$1353,3,FALSE)</f>
        <v>KOTA SALATIGA</v>
      </c>
      <c r="M852" s="428" t="str">
        <f t="shared" si="45"/>
        <v>Pemerintah</v>
      </c>
      <c r="N852" s="312">
        <f>COUNTIF(A1_Individu_Data_Keadaan_SDMK!A$4:A$149931,B852)</f>
        <v>0</v>
      </c>
      <c r="O852" s="312">
        <f t="shared" si="46"/>
        <v>0</v>
      </c>
      <c r="P852" s="421" t="str">
        <f t="shared" si="47"/>
        <v>Berkurang</v>
      </c>
    </row>
    <row r="853" spans="1:16" hidden="1">
      <c r="A853" s="7">
        <v>851</v>
      </c>
      <c r="B853" t="s">
        <v>14027</v>
      </c>
      <c r="C853" t="s">
        <v>14028</v>
      </c>
      <c r="D853" t="s">
        <v>267</v>
      </c>
      <c r="E853" t="s">
        <v>9301</v>
      </c>
      <c r="F853" t="s">
        <v>12202</v>
      </c>
      <c r="G853">
        <v>33</v>
      </c>
      <c r="H853">
        <v>3373</v>
      </c>
      <c r="I853">
        <v>0</v>
      </c>
      <c r="J853">
        <v>44</v>
      </c>
      <c r="K853" s="367" t="str">
        <f>VLOOKUP(G853,'01_MASTER_KODE_WILAYAH'!H$1437:I$1470,2,FALSE)</f>
        <v>JAWA TENGAH</v>
      </c>
      <c r="L853" s="368" t="str">
        <f>VLOOKUP(H853,'01_MASTER_KODE_WILAYAH'!D$5:F$1353,3,FALSE)</f>
        <v>KOTA SALATIGA</v>
      </c>
      <c r="M853" s="428" t="str">
        <f t="shared" si="45"/>
        <v>Pemerintah</v>
      </c>
      <c r="N853" s="312">
        <f>COUNTIF(A1_Individu_Data_Keadaan_SDMK!A$4:A$149931,B853)</f>
        <v>0</v>
      </c>
      <c r="O853" s="312">
        <f t="shared" si="46"/>
        <v>0</v>
      </c>
      <c r="P853" s="421" t="str">
        <f t="shared" si="47"/>
        <v>Berkurang</v>
      </c>
    </row>
    <row r="854" spans="1:16" hidden="1">
      <c r="A854" s="7">
        <v>852</v>
      </c>
      <c r="B854" t="s">
        <v>14029</v>
      </c>
      <c r="C854" t="s">
        <v>14030</v>
      </c>
      <c r="D854" t="s">
        <v>267</v>
      </c>
      <c r="E854" t="s">
        <v>9301</v>
      </c>
      <c r="F854" t="s">
        <v>12202</v>
      </c>
      <c r="G854">
        <v>33</v>
      </c>
      <c r="H854">
        <v>3373</v>
      </c>
      <c r="I854">
        <v>0</v>
      </c>
      <c r="J854">
        <v>59</v>
      </c>
      <c r="K854" s="367" t="str">
        <f>VLOOKUP(G854,'01_MASTER_KODE_WILAYAH'!H$1437:I$1470,2,FALSE)</f>
        <v>JAWA TENGAH</v>
      </c>
      <c r="L854" s="368" t="str">
        <f>VLOOKUP(H854,'01_MASTER_KODE_WILAYAH'!D$5:F$1353,3,FALSE)</f>
        <v>KOTA SALATIGA</v>
      </c>
      <c r="M854" s="428" t="str">
        <f t="shared" si="45"/>
        <v>Pemerintah</v>
      </c>
      <c r="N854" s="312">
        <f>COUNTIF(A1_Individu_Data_Keadaan_SDMK!A$4:A$149931,B854)</f>
        <v>0</v>
      </c>
      <c r="O854" s="312">
        <f t="shared" si="46"/>
        <v>0</v>
      </c>
      <c r="P854" s="421" t="str">
        <f t="shared" si="47"/>
        <v>Berkurang</v>
      </c>
    </row>
    <row r="855" spans="1:16" hidden="1">
      <c r="A855" s="7">
        <v>853</v>
      </c>
      <c r="B855" t="s">
        <v>14031</v>
      </c>
      <c r="C855" t="s">
        <v>14032</v>
      </c>
      <c r="D855" t="s">
        <v>267</v>
      </c>
      <c r="E855" t="s">
        <v>9302</v>
      </c>
      <c r="F855" t="s">
        <v>12202</v>
      </c>
      <c r="G855">
        <v>33</v>
      </c>
      <c r="H855">
        <v>3374</v>
      </c>
      <c r="I855">
        <v>0</v>
      </c>
      <c r="J855">
        <v>40</v>
      </c>
      <c r="K855" s="367" t="str">
        <f>VLOOKUP(G855,'01_MASTER_KODE_WILAYAH'!H$1437:I$1470,2,FALSE)</f>
        <v>JAWA TENGAH</v>
      </c>
      <c r="L855" s="368" t="str">
        <f>VLOOKUP(H855,'01_MASTER_KODE_WILAYAH'!D$5:F$1353,3,FALSE)</f>
        <v>KOTA SEMARANG</v>
      </c>
      <c r="M855" s="428" t="str">
        <f t="shared" si="45"/>
        <v>Pemerintah</v>
      </c>
      <c r="N855" s="312">
        <f>COUNTIF(A1_Individu_Data_Keadaan_SDMK!A$4:A$149931,B855)</f>
        <v>0</v>
      </c>
      <c r="O855" s="312">
        <f t="shared" si="46"/>
        <v>0</v>
      </c>
      <c r="P855" s="421" t="str">
        <f t="shared" si="47"/>
        <v>Berkurang</v>
      </c>
    </row>
    <row r="856" spans="1:16" hidden="1">
      <c r="A856" s="7">
        <v>854</v>
      </c>
      <c r="B856" t="s">
        <v>14033</v>
      </c>
      <c r="C856" t="s">
        <v>13199</v>
      </c>
      <c r="D856" t="s">
        <v>267</v>
      </c>
      <c r="E856" t="s">
        <v>9302</v>
      </c>
      <c r="F856" t="s">
        <v>12202</v>
      </c>
      <c r="G856">
        <v>33</v>
      </c>
      <c r="H856">
        <v>3374</v>
      </c>
      <c r="I856">
        <v>0</v>
      </c>
      <c r="J856">
        <v>23</v>
      </c>
      <c r="K856" s="367" t="str">
        <f>VLOOKUP(G856,'01_MASTER_KODE_WILAYAH'!H$1437:I$1470,2,FALSE)</f>
        <v>JAWA TENGAH</v>
      </c>
      <c r="L856" s="368" t="str">
        <f>VLOOKUP(H856,'01_MASTER_KODE_WILAYAH'!D$5:F$1353,3,FALSE)</f>
        <v>KOTA SEMARANG</v>
      </c>
      <c r="M856" s="428" t="str">
        <f t="shared" si="45"/>
        <v>Pemerintah</v>
      </c>
      <c r="N856" s="312">
        <f>COUNTIF(A1_Individu_Data_Keadaan_SDMK!A$4:A$149931,B856)</f>
        <v>0</v>
      </c>
      <c r="O856" s="312">
        <f t="shared" si="46"/>
        <v>0</v>
      </c>
      <c r="P856" s="421" t="str">
        <f t="shared" si="47"/>
        <v>Berkurang</v>
      </c>
    </row>
    <row r="857" spans="1:16" hidden="1">
      <c r="A857" s="7">
        <v>855</v>
      </c>
      <c r="B857" t="s">
        <v>14034</v>
      </c>
      <c r="C857" t="s">
        <v>14035</v>
      </c>
      <c r="D857" t="s">
        <v>267</v>
      </c>
      <c r="E857" t="s">
        <v>9302</v>
      </c>
      <c r="F857" t="s">
        <v>12202</v>
      </c>
      <c r="G857">
        <v>33</v>
      </c>
      <c r="H857">
        <v>3374</v>
      </c>
      <c r="I857">
        <v>0</v>
      </c>
      <c r="J857">
        <v>29</v>
      </c>
      <c r="K857" s="367" t="str">
        <f>VLOOKUP(G857,'01_MASTER_KODE_WILAYAH'!H$1437:I$1470,2,FALSE)</f>
        <v>JAWA TENGAH</v>
      </c>
      <c r="L857" s="368" t="str">
        <f>VLOOKUP(H857,'01_MASTER_KODE_WILAYAH'!D$5:F$1353,3,FALSE)</f>
        <v>KOTA SEMARANG</v>
      </c>
      <c r="M857" s="428" t="str">
        <f t="shared" si="45"/>
        <v>Pemerintah</v>
      </c>
      <c r="N857" s="312">
        <f>COUNTIF(A1_Individu_Data_Keadaan_SDMK!A$4:A$149931,B857)</f>
        <v>0</v>
      </c>
      <c r="O857" s="312">
        <f t="shared" si="46"/>
        <v>0</v>
      </c>
      <c r="P857" s="421" t="str">
        <f t="shared" si="47"/>
        <v>Berkurang</v>
      </c>
    </row>
    <row r="858" spans="1:16" hidden="1">
      <c r="A858" s="7">
        <v>856</v>
      </c>
      <c r="B858" t="s">
        <v>14036</v>
      </c>
      <c r="C858" t="s">
        <v>14037</v>
      </c>
      <c r="D858" t="s">
        <v>267</v>
      </c>
      <c r="E858" t="s">
        <v>9301</v>
      </c>
      <c r="F858" t="s">
        <v>12202</v>
      </c>
      <c r="G858">
        <v>33</v>
      </c>
      <c r="H858">
        <v>3374</v>
      </c>
      <c r="I858">
        <v>0</v>
      </c>
      <c r="J858">
        <v>19</v>
      </c>
      <c r="K858" s="367" t="str">
        <f>VLOOKUP(G858,'01_MASTER_KODE_WILAYAH'!H$1437:I$1470,2,FALSE)</f>
        <v>JAWA TENGAH</v>
      </c>
      <c r="L858" s="368" t="str">
        <f>VLOOKUP(H858,'01_MASTER_KODE_WILAYAH'!D$5:F$1353,3,FALSE)</f>
        <v>KOTA SEMARANG</v>
      </c>
      <c r="M858" s="428" t="str">
        <f t="shared" si="45"/>
        <v>Pemerintah</v>
      </c>
      <c r="N858" s="312">
        <f>COUNTIF(A1_Individu_Data_Keadaan_SDMK!A$4:A$149931,B858)</f>
        <v>0</v>
      </c>
      <c r="O858" s="312">
        <f t="shared" si="46"/>
        <v>0</v>
      </c>
      <c r="P858" s="421" t="str">
        <f t="shared" si="47"/>
        <v>Berkurang</v>
      </c>
    </row>
    <row r="859" spans="1:16" hidden="1">
      <c r="A859" s="7">
        <v>857</v>
      </c>
      <c r="B859" t="s">
        <v>14038</v>
      </c>
      <c r="C859" t="s">
        <v>14039</v>
      </c>
      <c r="D859" t="s">
        <v>267</v>
      </c>
      <c r="E859" t="s">
        <v>9302</v>
      </c>
      <c r="F859" t="s">
        <v>12202</v>
      </c>
      <c r="G859">
        <v>33</v>
      </c>
      <c r="H859">
        <v>3374</v>
      </c>
      <c r="I859">
        <v>0</v>
      </c>
      <c r="J859">
        <v>25</v>
      </c>
      <c r="K859" s="367" t="str">
        <f>VLOOKUP(G859,'01_MASTER_KODE_WILAYAH'!H$1437:I$1470,2,FALSE)</f>
        <v>JAWA TENGAH</v>
      </c>
      <c r="L859" s="368" t="str">
        <f>VLOOKUP(H859,'01_MASTER_KODE_WILAYAH'!D$5:F$1353,3,FALSE)</f>
        <v>KOTA SEMARANG</v>
      </c>
      <c r="M859" s="428" t="str">
        <f t="shared" si="45"/>
        <v>Pemerintah</v>
      </c>
      <c r="N859" s="312">
        <f>COUNTIF(A1_Individu_Data_Keadaan_SDMK!A$4:A$149931,B859)</f>
        <v>0</v>
      </c>
      <c r="O859" s="312">
        <f t="shared" si="46"/>
        <v>0</v>
      </c>
      <c r="P859" s="421" t="str">
        <f t="shared" si="47"/>
        <v>Berkurang</v>
      </c>
    </row>
    <row r="860" spans="1:16" hidden="1">
      <c r="A860" s="7">
        <v>858</v>
      </c>
      <c r="B860" t="s">
        <v>14040</v>
      </c>
      <c r="C860" t="s">
        <v>14041</v>
      </c>
      <c r="D860" t="s">
        <v>267</v>
      </c>
      <c r="E860" t="s">
        <v>9302</v>
      </c>
      <c r="F860" t="s">
        <v>12202</v>
      </c>
      <c r="G860">
        <v>33</v>
      </c>
      <c r="H860">
        <v>3374</v>
      </c>
      <c r="I860">
        <v>0</v>
      </c>
      <c r="J860">
        <v>25</v>
      </c>
      <c r="K860" s="367" t="str">
        <f>VLOOKUP(G860,'01_MASTER_KODE_WILAYAH'!H$1437:I$1470,2,FALSE)</f>
        <v>JAWA TENGAH</v>
      </c>
      <c r="L860" s="368" t="str">
        <f>VLOOKUP(H860,'01_MASTER_KODE_WILAYAH'!D$5:F$1353,3,FALSE)</f>
        <v>KOTA SEMARANG</v>
      </c>
      <c r="M860" s="428" t="str">
        <f t="shared" si="45"/>
        <v>Pemerintah</v>
      </c>
      <c r="N860" s="312">
        <f>COUNTIF(A1_Individu_Data_Keadaan_SDMK!A$4:A$149931,B860)</f>
        <v>0</v>
      </c>
      <c r="O860" s="312">
        <f t="shared" si="46"/>
        <v>0</v>
      </c>
      <c r="P860" s="421" t="str">
        <f t="shared" si="47"/>
        <v>Berkurang</v>
      </c>
    </row>
    <row r="861" spans="1:16" hidden="1">
      <c r="A861" s="7">
        <v>859</v>
      </c>
      <c r="B861" t="s">
        <v>14042</v>
      </c>
      <c r="C861" t="s">
        <v>14043</v>
      </c>
      <c r="D861" t="s">
        <v>267</v>
      </c>
      <c r="E861" t="s">
        <v>9301</v>
      </c>
      <c r="F861" t="s">
        <v>12202</v>
      </c>
      <c r="G861">
        <v>33</v>
      </c>
      <c r="H861">
        <v>3374</v>
      </c>
      <c r="I861">
        <v>0</v>
      </c>
      <c r="J861">
        <v>20</v>
      </c>
      <c r="K861" s="367" t="str">
        <f>VLOOKUP(G861,'01_MASTER_KODE_WILAYAH'!H$1437:I$1470,2,FALSE)</f>
        <v>JAWA TENGAH</v>
      </c>
      <c r="L861" s="368" t="str">
        <f>VLOOKUP(H861,'01_MASTER_KODE_WILAYAH'!D$5:F$1353,3,FALSE)</f>
        <v>KOTA SEMARANG</v>
      </c>
      <c r="M861" s="428" t="str">
        <f t="shared" si="45"/>
        <v>Pemerintah</v>
      </c>
      <c r="N861" s="312">
        <f>COUNTIF(A1_Individu_Data_Keadaan_SDMK!A$4:A$149931,B861)</f>
        <v>0</v>
      </c>
      <c r="O861" s="312">
        <f t="shared" si="46"/>
        <v>0</v>
      </c>
      <c r="P861" s="421" t="str">
        <f t="shared" si="47"/>
        <v>Berkurang</v>
      </c>
    </row>
    <row r="862" spans="1:16" hidden="1">
      <c r="A862" s="7">
        <v>860</v>
      </c>
      <c r="B862" t="s">
        <v>14044</v>
      </c>
      <c r="C862" t="s">
        <v>14045</v>
      </c>
      <c r="D862" t="s">
        <v>267</v>
      </c>
      <c r="E862" t="s">
        <v>9301</v>
      </c>
      <c r="F862" t="s">
        <v>12202</v>
      </c>
      <c r="G862">
        <v>33</v>
      </c>
      <c r="H862">
        <v>3374</v>
      </c>
      <c r="I862">
        <v>0</v>
      </c>
      <c r="J862">
        <v>15</v>
      </c>
      <c r="K862" s="367" t="str">
        <f>VLOOKUP(G862,'01_MASTER_KODE_WILAYAH'!H$1437:I$1470,2,FALSE)</f>
        <v>JAWA TENGAH</v>
      </c>
      <c r="L862" s="368" t="str">
        <f>VLOOKUP(H862,'01_MASTER_KODE_WILAYAH'!D$5:F$1353,3,FALSE)</f>
        <v>KOTA SEMARANG</v>
      </c>
      <c r="M862" s="428" t="str">
        <f t="shared" si="45"/>
        <v>Pemerintah</v>
      </c>
      <c r="N862" s="312">
        <f>COUNTIF(A1_Individu_Data_Keadaan_SDMK!A$4:A$149931,B862)</f>
        <v>0</v>
      </c>
      <c r="O862" s="312">
        <f t="shared" si="46"/>
        <v>0</v>
      </c>
      <c r="P862" s="421" t="str">
        <f t="shared" si="47"/>
        <v>Berkurang</v>
      </c>
    </row>
    <row r="863" spans="1:16" hidden="1">
      <c r="A863" s="7">
        <v>861</v>
      </c>
      <c r="B863" t="s">
        <v>14046</v>
      </c>
      <c r="C863" t="s">
        <v>14047</v>
      </c>
      <c r="D863" t="s">
        <v>267</v>
      </c>
      <c r="E863" t="s">
        <v>9301</v>
      </c>
      <c r="F863" t="s">
        <v>12202</v>
      </c>
      <c r="G863">
        <v>33</v>
      </c>
      <c r="H863">
        <v>3374</v>
      </c>
      <c r="I863">
        <v>0</v>
      </c>
      <c r="J863">
        <v>20</v>
      </c>
      <c r="K863" s="367" t="str">
        <f>VLOOKUP(G863,'01_MASTER_KODE_WILAYAH'!H$1437:I$1470,2,FALSE)</f>
        <v>JAWA TENGAH</v>
      </c>
      <c r="L863" s="368" t="str">
        <f>VLOOKUP(H863,'01_MASTER_KODE_WILAYAH'!D$5:F$1353,3,FALSE)</f>
        <v>KOTA SEMARANG</v>
      </c>
      <c r="M863" s="428" t="str">
        <f t="shared" si="45"/>
        <v>Pemerintah</v>
      </c>
      <c r="N863" s="312">
        <f>COUNTIF(A1_Individu_Data_Keadaan_SDMK!A$4:A$149931,B863)</f>
        <v>0</v>
      </c>
      <c r="O863" s="312">
        <f t="shared" si="46"/>
        <v>0</v>
      </c>
      <c r="P863" s="421" t="str">
        <f t="shared" si="47"/>
        <v>Berkurang</v>
      </c>
    </row>
    <row r="864" spans="1:16" hidden="1">
      <c r="A864" s="7">
        <v>862</v>
      </c>
      <c r="B864" t="s">
        <v>14048</v>
      </c>
      <c r="C864" t="s">
        <v>14049</v>
      </c>
      <c r="D864" t="s">
        <v>267</v>
      </c>
      <c r="E864" t="s">
        <v>9302</v>
      </c>
      <c r="F864" t="s">
        <v>12202</v>
      </c>
      <c r="G864">
        <v>33</v>
      </c>
      <c r="H864">
        <v>3374</v>
      </c>
      <c r="I864">
        <v>0</v>
      </c>
      <c r="J864">
        <v>28</v>
      </c>
      <c r="K864" s="367" t="str">
        <f>VLOOKUP(G864,'01_MASTER_KODE_WILAYAH'!H$1437:I$1470,2,FALSE)</f>
        <v>JAWA TENGAH</v>
      </c>
      <c r="L864" s="368" t="str">
        <f>VLOOKUP(H864,'01_MASTER_KODE_WILAYAH'!D$5:F$1353,3,FALSE)</f>
        <v>KOTA SEMARANG</v>
      </c>
      <c r="M864" s="428" t="str">
        <f t="shared" si="45"/>
        <v>Pemerintah</v>
      </c>
      <c r="N864" s="312">
        <f>COUNTIF(A1_Individu_Data_Keadaan_SDMK!A$4:A$149931,B864)</f>
        <v>0</v>
      </c>
      <c r="O864" s="312">
        <f t="shared" si="46"/>
        <v>0</v>
      </c>
      <c r="P864" s="421" t="str">
        <f t="shared" si="47"/>
        <v>Berkurang</v>
      </c>
    </row>
    <row r="865" spans="1:16" hidden="1">
      <c r="A865" s="7">
        <v>863</v>
      </c>
      <c r="B865" t="s">
        <v>14050</v>
      </c>
      <c r="C865" t="s">
        <v>14051</v>
      </c>
      <c r="D865" t="s">
        <v>267</v>
      </c>
      <c r="E865" t="s">
        <v>9301</v>
      </c>
      <c r="F865" t="s">
        <v>12202</v>
      </c>
      <c r="G865">
        <v>33</v>
      </c>
      <c r="H865">
        <v>3374</v>
      </c>
      <c r="I865">
        <v>0</v>
      </c>
      <c r="J865">
        <v>14</v>
      </c>
      <c r="K865" s="367" t="str">
        <f>VLOOKUP(G865,'01_MASTER_KODE_WILAYAH'!H$1437:I$1470,2,FALSE)</f>
        <v>JAWA TENGAH</v>
      </c>
      <c r="L865" s="368" t="str">
        <f>VLOOKUP(H865,'01_MASTER_KODE_WILAYAH'!D$5:F$1353,3,FALSE)</f>
        <v>KOTA SEMARANG</v>
      </c>
      <c r="M865" s="428" t="str">
        <f t="shared" si="45"/>
        <v>Pemerintah</v>
      </c>
      <c r="N865" s="312">
        <f>COUNTIF(A1_Individu_Data_Keadaan_SDMK!A$4:A$149931,B865)</f>
        <v>0</v>
      </c>
      <c r="O865" s="312">
        <f t="shared" si="46"/>
        <v>0</v>
      </c>
      <c r="P865" s="421" t="str">
        <f t="shared" si="47"/>
        <v>Berkurang</v>
      </c>
    </row>
    <row r="866" spans="1:16" hidden="1">
      <c r="A866" s="7">
        <v>864</v>
      </c>
      <c r="B866" t="s">
        <v>14052</v>
      </c>
      <c r="C866" t="s">
        <v>14053</v>
      </c>
      <c r="D866" t="s">
        <v>267</v>
      </c>
      <c r="E866" t="s">
        <v>9301</v>
      </c>
      <c r="F866" t="s">
        <v>12202</v>
      </c>
      <c r="G866">
        <v>33</v>
      </c>
      <c r="H866">
        <v>3374</v>
      </c>
      <c r="I866">
        <v>0</v>
      </c>
      <c r="J866">
        <v>27</v>
      </c>
      <c r="K866" s="367" t="str">
        <f>VLOOKUP(G866,'01_MASTER_KODE_WILAYAH'!H$1437:I$1470,2,FALSE)</f>
        <v>JAWA TENGAH</v>
      </c>
      <c r="L866" s="368" t="str">
        <f>VLOOKUP(H866,'01_MASTER_KODE_WILAYAH'!D$5:F$1353,3,FALSE)</f>
        <v>KOTA SEMARANG</v>
      </c>
      <c r="M866" s="428" t="str">
        <f t="shared" si="45"/>
        <v>Pemerintah</v>
      </c>
      <c r="N866" s="312">
        <f>COUNTIF(A1_Individu_Data_Keadaan_SDMK!A$4:A$149931,B866)</f>
        <v>0</v>
      </c>
      <c r="O866" s="312">
        <f t="shared" si="46"/>
        <v>0</v>
      </c>
      <c r="P866" s="421" t="str">
        <f t="shared" si="47"/>
        <v>Berkurang</v>
      </c>
    </row>
    <row r="867" spans="1:16" hidden="1">
      <c r="A867" s="7">
        <v>865</v>
      </c>
      <c r="B867" t="s">
        <v>14054</v>
      </c>
      <c r="C867" t="s">
        <v>14055</v>
      </c>
      <c r="D867" t="s">
        <v>267</v>
      </c>
      <c r="E867" t="s">
        <v>9301</v>
      </c>
      <c r="F867" t="s">
        <v>12202</v>
      </c>
      <c r="G867">
        <v>33</v>
      </c>
      <c r="H867">
        <v>3374</v>
      </c>
      <c r="I867">
        <v>0</v>
      </c>
      <c r="J867">
        <v>19</v>
      </c>
      <c r="K867" s="367" t="str">
        <f>VLOOKUP(G867,'01_MASTER_KODE_WILAYAH'!H$1437:I$1470,2,FALSE)</f>
        <v>JAWA TENGAH</v>
      </c>
      <c r="L867" s="368" t="str">
        <f>VLOOKUP(H867,'01_MASTER_KODE_WILAYAH'!D$5:F$1353,3,FALSE)</f>
        <v>KOTA SEMARANG</v>
      </c>
      <c r="M867" s="428" t="str">
        <f t="shared" si="45"/>
        <v>Pemerintah</v>
      </c>
      <c r="N867" s="312">
        <f>COUNTIF(A1_Individu_Data_Keadaan_SDMK!A$4:A$149931,B867)</f>
        <v>0</v>
      </c>
      <c r="O867" s="312">
        <f t="shared" si="46"/>
        <v>0</v>
      </c>
      <c r="P867" s="421" t="str">
        <f t="shared" si="47"/>
        <v>Berkurang</v>
      </c>
    </row>
    <row r="868" spans="1:16" hidden="1">
      <c r="A868" s="7">
        <v>866</v>
      </c>
      <c r="B868" t="s">
        <v>14056</v>
      </c>
      <c r="C868" t="s">
        <v>14057</v>
      </c>
      <c r="D868" t="s">
        <v>267</v>
      </c>
      <c r="E868" t="s">
        <v>9301</v>
      </c>
      <c r="F868" t="s">
        <v>12202</v>
      </c>
      <c r="G868">
        <v>33</v>
      </c>
      <c r="H868">
        <v>3374</v>
      </c>
      <c r="I868">
        <v>0</v>
      </c>
      <c r="J868">
        <v>29</v>
      </c>
      <c r="K868" s="367" t="str">
        <f>VLOOKUP(G868,'01_MASTER_KODE_WILAYAH'!H$1437:I$1470,2,FALSE)</f>
        <v>JAWA TENGAH</v>
      </c>
      <c r="L868" s="368" t="str">
        <f>VLOOKUP(H868,'01_MASTER_KODE_WILAYAH'!D$5:F$1353,3,FALSE)</f>
        <v>KOTA SEMARANG</v>
      </c>
      <c r="M868" s="428" t="str">
        <f t="shared" si="45"/>
        <v>Pemerintah</v>
      </c>
      <c r="N868" s="312">
        <f>COUNTIF(A1_Individu_Data_Keadaan_SDMK!A$4:A$149931,B868)</f>
        <v>0</v>
      </c>
      <c r="O868" s="312">
        <f t="shared" si="46"/>
        <v>0</v>
      </c>
      <c r="P868" s="421" t="str">
        <f t="shared" si="47"/>
        <v>Berkurang</v>
      </c>
    </row>
    <row r="869" spans="1:16" hidden="1">
      <c r="A869" s="7">
        <v>867</v>
      </c>
      <c r="B869" t="s">
        <v>14058</v>
      </c>
      <c r="C869" t="s">
        <v>13846</v>
      </c>
      <c r="D869" t="s">
        <v>267</v>
      </c>
      <c r="E869" t="s">
        <v>9301</v>
      </c>
      <c r="F869" t="s">
        <v>12202</v>
      </c>
      <c r="G869">
        <v>33</v>
      </c>
      <c r="H869">
        <v>3374</v>
      </c>
      <c r="I869">
        <v>0</v>
      </c>
      <c r="J869">
        <v>21</v>
      </c>
      <c r="K869" s="367" t="str">
        <f>VLOOKUP(G869,'01_MASTER_KODE_WILAYAH'!H$1437:I$1470,2,FALSE)</f>
        <v>JAWA TENGAH</v>
      </c>
      <c r="L869" s="368" t="str">
        <f>VLOOKUP(H869,'01_MASTER_KODE_WILAYAH'!D$5:F$1353,3,FALSE)</f>
        <v>KOTA SEMARANG</v>
      </c>
      <c r="M869" s="428" t="str">
        <f t="shared" si="45"/>
        <v>Pemerintah</v>
      </c>
      <c r="N869" s="312">
        <f>COUNTIF(A1_Individu_Data_Keadaan_SDMK!A$4:A$149931,B869)</f>
        <v>0</v>
      </c>
      <c r="O869" s="312">
        <f t="shared" si="46"/>
        <v>0</v>
      </c>
      <c r="P869" s="421" t="str">
        <f t="shared" si="47"/>
        <v>Berkurang</v>
      </c>
    </row>
    <row r="870" spans="1:16" hidden="1">
      <c r="A870" s="7">
        <v>868</v>
      </c>
      <c r="B870" t="s">
        <v>14059</v>
      </c>
      <c r="C870" t="s">
        <v>14060</v>
      </c>
      <c r="D870" t="s">
        <v>267</v>
      </c>
      <c r="E870" t="s">
        <v>9302</v>
      </c>
      <c r="F870" t="s">
        <v>12202</v>
      </c>
      <c r="G870">
        <v>33</v>
      </c>
      <c r="H870">
        <v>3374</v>
      </c>
      <c r="I870">
        <v>0</v>
      </c>
      <c r="J870">
        <v>32</v>
      </c>
      <c r="K870" s="367" t="str">
        <f>VLOOKUP(G870,'01_MASTER_KODE_WILAYAH'!H$1437:I$1470,2,FALSE)</f>
        <v>JAWA TENGAH</v>
      </c>
      <c r="L870" s="368" t="str">
        <f>VLOOKUP(H870,'01_MASTER_KODE_WILAYAH'!D$5:F$1353,3,FALSE)</f>
        <v>KOTA SEMARANG</v>
      </c>
      <c r="M870" s="428" t="str">
        <f t="shared" si="45"/>
        <v>Pemerintah</v>
      </c>
      <c r="N870" s="312">
        <f>COUNTIF(A1_Individu_Data_Keadaan_SDMK!A$4:A$149931,B870)</f>
        <v>0</v>
      </c>
      <c r="O870" s="312">
        <f t="shared" si="46"/>
        <v>0</v>
      </c>
      <c r="P870" s="421" t="str">
        <f t="shared" si="47"/>
        <v>Berkurang</v>
      </c>
    </row>
    <row r="871" spans="1:16" hidden="1">
      <c r="A871" s="7">
        <v>869</v>
      </c>
      <c r="B871" t="s">
        <v>14061</v>
      </c>
      <c r="C871" t="s">
        <v>14062</v>
      </c>
      <c r="D871" t="s">
        <v>267</v>
      </c>
      <c r="E871" t="s">
        <v>9301</v>
      </c>
      <c r="F871" t="s">
        <v>12202</v>
      </c>
      <c r="G871">
        <v>33</v>
      </c>
      <c r="H871">
        <v>3374</v>
      </c>
      <c r="I871">
        <v>0</v>
      </c>
      <c r="J871">
        <v>28</v>
      </c>
      <c r="K871" s="367" t="str">
        <f>VLOOKUP(G871,'01_MASTER_KODE_WILAYAH'!H$1437:I$1470,2,FALSE)</f>
        <v>JAWA TENGAH</v>
      </c>
      <c r="L871" s="368" t="str">
        <f>VLOOKUP(H871,'01_MASTER_KODE_WILAYAH'!D$5:F$1353,3,FALSE)</f>
        <v>KOTA SEMARANG</v>
      </c>
      <c r="M871" s="428" t="str">
        <f t="shared" si="45"/>
        <v>Pemerintah</v>
      </c>
      <c r="N871" s="312">
        <f>COUNTIF(A1_Individu_Data_Keadaan_SDMK!A$4:A$149931,B871)</f>
        <v>0</v>
      </c>
      <c r="O871" s="312">
        <f t="shared" si="46"/>
        <v>0</v>
      </c>
      <c r="P871" s="421" t="str">
        <f t="shared" si="47"/>
        <v>Berkurang</v>
      </c>
    </row>
    <row r="872" spans="1:16" hidden="1">
      <c r="A872" s="7">
        <v>870</v>
      </c>
      <c r="B872" t="s">
        <v>14063</v>
      </c>
      <c r="C872" t="s">
        <v>14064</v>
      </c>
      <c r="D872" t="s">
        <v>267</v>
      </c>
      <c r="E872" t="s">
        <v>9302</v>
      </c>
      <c r="F872" t="s">
        <v>12202</v>
      </c>
      <c r="G872">
        <v>33</v>
      </c>
      <c r="H872">
        <v>3374</v>
      </c>
      <c r="I872">
        <v>0</v>
      </c>
      <c r="J872">
        <v>33</v>
      </c>
      <c r="K872" s="367" t="str">
        <f>VLOOKUP(G872,'01_MASTER_KODE_WILAYAH'!H$1437:I$1470,2,FALSE)</f>
        <v>JAWA TENGAH</v>
      </c>
      <c r="L872" s="368" t="str">
        <f>VLOOKUP(H872,'01_MASTER_KODE_WILAYAH'!D$5:F$1353,3,FALSE)</f>
        <v>KOTA SEMARANG</v>
      </c>
      <c r="M872" s="428" t="str">
        <f t="shared" si="45"/>
        <v>Pemerintah</v>
      </c>
      <c r="N872" s="312">
        <f>COUNTIF(A1_Individu_Data_Keadaan_SDMK!A$4:A$149931,B872)</f>
        <v>0</v>
      </c>
      <c r="O872" s="312">
        <f t="shared" si="46"/>
        <v>0</v>
      </c>
      <c r="P872" s="421" t="str">
        <f t="shared" si="47"/>
        <v>Berkurang</v>
      </c>
    </row>
    <row r="873" spans="1:16" hidden="1">
      <c r="A873" s="7">
        <v>871</v>
      </c>
      <c r="B873" t="s">
        <v>14065</v>
      </c>
      <c r="C873" t="s">
        <v>14066</v>
      </c>
      <c r="D873" t="s">
        <v>267</v>
      </c>
      <c r="E873" t="s">
        <v>9302</v>
      </c>
      <c r="F873" t="s">
        <v>12202</v>
      </c>
      <c r="G873">
        <v>33</v>
      </c>
      <c r="H873">
        <v>3374</v>
      </c>
      <c r="I873">
        <v>0</v>
      </c>
      <c r="J873">
        <v>26</v>
      </c>
      <c r="K873" s="367" t="str">
        <f>VLOOKUP(G873,'01_MASTER_KODE_WILAYAH'!H$1437:I$1470,2,FALSE)</f>
        <v>JAWA TENGAH</v>
      </c>
      <c r="L873" s="368" t="str">
        <f>VLOOKUP(H873,'01_MASTER_KODE_WILAYAH'!D$5:F$1353,3,FALSE)</f>
        <v>KOTA SEMARANG</v>
      </c>
      <c r="M873" s="428" t="str">
        <f t="shared" si="45"/>
        <v>Pemerintah</v>
      </c>
      <c r="N873" s="312">
        <f>COUNTIF(A1_Individu_Data_Keadaan_SDMK!A$4:A$149931,B873)</f>
        <v>0</v>
      </c>
      <c r="O873" s="312">
        <f t="shared" si="46"/>
        <v>0</v>
      </c>
      <c r="P873" s="421" t="str">
        <f t="shared" si="47"/>
        <v>Berkurang</v>
      </c>
    </row>
    <row r="874" spans="1:16" hidden="1">
      <c r="A874" s="7">
        <v>872</v>
      </c>
      <c r="B874" t="s">
        <v>14067</v>
      </c>
      <c r="C874" t="s">
        <v>14068</v>
      </c>
      <c r="D874" t="s">
        <v>267</v>
      </c>
      <c r="E874" t="s">
        <v>9301</v>
      </c>
      <c r="F874" t="s">
        <v>12202</v>
      </c>
      <c r="G874">
        <v>33</v>
      </c>
      <c r="H874">
        <v>3374</v>
      </c>
      <c r="I874">
        <v>0</v>
      </c>
      <c r="J874">
        <v>19</v>
      </c>
      <c r="K874" s="367" t="str">
        <f>VLOOKUP(G874,'01_MASTER_KODE_WILAYAH'!H$1437:I$1470,2,FALSE)</f>
        <v>JAWA TENGAH</v>
      </c>
      <c r="L874" s="368" t="str">
        <f>VLOOKUP(H874,'01_MASTER_KODE_WILAYAH'!D$5:F$1353,3,FALSE)</f>
        <v>KOTA SEMARANG</v>
      </c>
      <c r="M874" s="428" t="str">
        <f t="shared" si="45"/>
        <v>Pemerintah</v>
      </c>
      <c r="N874" s="312">
        <f>COUNTIF(A1_Individu_Data_Keadaan_SDMK!A$4:A$149931,B874)</f>
        <v>0</v>
      </c>
      <c r="O874" s="312">
        <f t="shared" si="46"/>
        <v>0</v>
      </c>
      <c r="P874" s="421" t="str">
        <f t="shared" si="47"/>
        <v>Berkurang</v>
      </c>
    </row>
    <row r="875" spans="1:16" hidden="1">
      <c r="A875" s="7">
        <v>873</v>
      </c>
      <c r="B875" t="s">
        <v>14069</v>
      </c>
      <c r="C875" t="s">
        <v>14070</v>
      </c>
      <c r="D875" t="s">
        <v>267</v>
      </c>
      <c r="E875" t="s">
        <v>9302</v>
      </c>
      <c r="F875" t="s">
        <v>12202</v>
      </c>
      <c r="G875">
        <v>33</v>
      </c>
      <c r="H875">
        <v>3374</v>
      </c>
      <c r="I875">
        <v>0</v>
      </c>
      <c r="J875">
        <v>35</v>
      </c>
      <c r="K875" s="367" t="str">
        <f>VLOOKUP(G875,'01_MASTER_KODE_WILAYAH'!H$1437:I$1470,2,FALSE)</f>
        <v>JAWA TENGAH</v>
      </c>
      <c r="L875" s="368" t="str">
        <f>VLOOKUP(H875,'01_MASTER_KODE_WILAYAH'!D$5:F$1353,3,FALSE)</f>
        <v>KOTA SEMARANG</v>
      </c>
      <c r="M875" s="428" t="str">
        <f t="shared" si="45"/>
        <v>Pemerintah</v>
      </c>
      <c r="N875" s="312">
        <f>COUNTIF(A1_Individu_Data_Keadaan_SDMK!A$4:A$149931,B875)</f>
        <v>0</v>
      </c>
      <c r="O875" s="312">
        <f t="shared" si="46"/>
        <v>0</v>
      </c>
      <c r="P875" s="421" t="str">
        <f t="shared" si="47"/>
        <v>Berkurang</v>
      </c>
    </row>
    <row r="876" spans="1:16" hidden="1">
      <c r="A876" s="7">
        <v>874</v>
      </c>
      <c r="B876" t="s">
        <v>14071</v>
      </c>
      <c r="C876" t="s">
        <v>14072</v>
      </c>
      <c r="D876" t="s">
        <v>267</v>
      </c>
      <c r="E876" t="s">
        <v>9302</v>
      </c>
      <c r="F876" t="s">
        <v>12202</v>
      </c>
      <c r="G876">
        <v>33</v>
      </c>
      <c r="H876">
        <v>3374</v>
      </c>
      <c r="I876">
        <v>0</v>
      </c>
      <c r="J876">
        <v>23</v>
      </c>
      <c r="K876" s="367" t="str">
        <f>VLOOKUP(G876,'01_MASTER_KODE_WILAYAH'!H$1437:I$1470,2,FALSE)</f>
        <v>JAWA TENGAH</v>
      </c>
      <c r="L876" s="368" t="str">
        <f>VLOOKUP(H876,'01_MASTER_KODE_WILAYAH'!D$5:F$1353,3,FALSE)</f>
        <v>KOTA SEMARANG</v>
      </c>
      <c r="M876" s="428" t="str">
        <f t="shared" si="45"/>
        <v>Pemerintah</v>
      </c>
      <c r="N876" s="312">
        <f>COUNTIF(A1_Individu_Data_Keadaan_SDMK!A$4:A$149931,B876)</f>
        <v>0</v>
      </c>
      <c r="O876" s="312">
        <f t="shared" si="46"/>
        <v>0</v>
      </c>
      <c r="P876" s="421" t="str">
        <f t="shared" si="47"/>
        <v>Berkurang</v>
      </c>
    </row>
    <row r="877" spans="1:16" hidden="1">
      <c r="A877" s="7">
        <v>875</v>
      </c>
      <c r="B877" t="s">
        <v>14073</v>
      </c>
      <c r="C877" t="s">
        <v>14074</v>
      </c>
      <c r="D877" t="s">
        <v>267</v>
      </c>
      <c r="E877" t="s">
        <v>9301</v>
      </c>
      <c r="F877" t="s">
        <v>12202</v>
      </c>
      <c r="G877">
        <v>33</v>
      </c>
      <c r="H877">
        <v>3374</v>
      </c>
      <c r="I877">
        <v>0</v>
      </c>
      <c r="J877">
        <v>16</v>
      </c>
      <c r="K877" s="367" t="str">
        <f>VLOOKUP(G877,'01_MASTER_KODE_WILAYAH'!H$1437:I$1470,2,FALSE)</f>
        <v>JAWA TENGAH</v>
      </c>
      <c r="L877" s="368" t="str">
        <f>VLOOKUP(H877,'01_MASTER_KODE_WILAYAH'!D$5:F$1353,3,FALSE)</f>
        <v>KOTA SEMARANG</v>
      </c>
      <c r="M877" s="428" t="str">
        <f t="shared" si="45"/>
        <v>Pemerintah</v>
      </c>
      <c r="N877" s="312">
        <f>COUNTIF(A1_Individu_Data_Keadaan_SDMK!A$4:A$149931,B877)</f>
        <v>0</v>
      </c>
      <c r="O877" s="312">
        <f t="shared" si="46"/>
        <v>0</v>
      </c>
      <c r="P877" s="421" t="str">
        <f t="shared" si="47"/>
        <v>Berkurang</v>
      </c>
    </row>
    <row r="878" spans="1:16" hidden="1">
      <c r="A878" s="7">
        <v>876</v>
      </c>
      <c r="B878" t="s">
        <v>14075</v>
      </c>
      <c r="C878" t="s">
        <v>14076</v>
      </c>
      <c r="D878" t="s">
        <v>267</v>
      </c>
      <c r="E878" t="s">
        <v>9301</v>
      </c>
      <c r="F878" t="s">
        <v>12202</v>
      </c>
      <c r="G878">
        <v>33</v>
      </c>
      <c r="H878">
        <v>3374</v>
      </c>
      <c r="I878">
        <v>0</v>
      </c>
      <c r="J878">
        <v>24</v>
      </c>
      <c r="K878" s="367" t="str">
        <f>VLOOKUP(G878,'01_MASTER_KODE_WILAYAH'!H$1437:I$1470,2,FALSE)</f>
        <v>JAWA TENGAH</v>
      </c>
      <c r="L878" s="368" t="str">
        <f>VLOOKUP(H878,'01_MASTER_KODE_WILAYAH'!D$5:F$1353,3,FALSE)</f>
        <v>KOTA SEMARANG</v>
      </c>
      <c r="M878" s="428" t="str">
        <f t="shared" si="45"/>
        <v>Pemerintah</v>
      </c>
      <c r="N878" s="312">
        <f>COUNTIF(A1_Individu_Data_Keadaan_SDMK!A$4:A$149931,B878)</f>
        <v>0</v>
      </c>
      <c r="O878" s="312">
        <f t="shared" si="46"/>
        <v>0</v>
      </c>
      <c r="P878" s="421" t="str">
        <f t="shared" si="47"/>
        <v>Berkurang</v>
      </c>
    </row>
    <row r="879" spans="1:16" hidden="1">
      <c r="A879" s="7">
        <v>877</v>
      </c>
      <c r="B879" t="s">
        <v>14077</v>
      </c>
      <c r="C879" t="s">
        <v>14078</v>
      </c>
      <c r="D879" t="s">
        <v>267</v>
      </c>
      <c r="E879" t="s">
        <v>9301</v>
      </c>
      <c r="F879" t="s">
        <v>12202</v>
      </c>
      <c r="G879">
        <v>33</v>
      </c>
      <c r="H879">
        <v>3374</v>
      </c>
      <c r="I879">
        <v>0</v>
      </c>
      <c r="J879">
        <v>16</v>
      </c>
      <c r="K879" s="367" t="str">
        <f>VLOOKUP(G879,'01_MASTER_KODE_WILAYAH'!H$1437:I$1470,2,FALSE)</f>
        <v>JAWA TENGAH</v>
      </c>
      <c r="L879" s="368" t="str">
        <f>VLOOKUP(H879,'01_MASTER_KODE_WILAYAH'!D$5:F$1353,3,FALSE)</f>
        <v>KOTA SEMARANG</v>
      </c>
      <c r="M879" s="428" t="str">
        <f t="shared" si="45"/>
        <v>Pemerintah</v>
      </c>
      <c r="N879" s="312">
        <f>COUNTIF(A1_Individu_Data_Keadaan_SDMK!A$4:A$149931,B879)</f>
        <v>0</v>
      </c>
      <c r="O879" s="312">
        <f t="shared" si="46"/>
        <v>0</v>
      </c>
      <c r="P879" s="421" t="str">
        <f t="shared" si="47"/>
        <v>Berkurang</v>
      </c>
    </row>
    <row r="880" spans="1:16" hidden="1">
      <c r="A880" s="7">
        <v>878</v>
      </c>
      <c r="B880" t="s">
        <v>14079</v>
      </c>
      <c r="C880" t="s">
        <v>14080</v>
      </c>
      <c r="D880" t="s">
        <v>267</v>
      </c>
      <c r="E880" t="s">
        <v>9301</v>
      </c>
      <c r="F880" t="s">
        <v>12202</v>
      </c>
      <c r="G880">
        <v>33</v>
      </c>
      <c r="H880">
        <v>3374</v>
      </c>
      <c r="I880">
        <v>0</v>
      </c>
      <c r="J880">
        <v>25</v>
      </c>
      <c r="K880" s="367" t="str">
        <f>VLOOKUP(G880,'01_MASTER_KODE_WILAYAH'!H$1437:I$1470,2,FALSE)</f>
        <v>JAWA TENGAH</v>
      </c>
      <c r="L880" s="368" t="str">
        <f>VLOOKUP(H880,'01_MASTER_KODE_WILAYAH'!D$5:F$1353,3,FALSE)</f>
        <v>KOTA SEMARANG</v>
      </c>
      <c r="M880" s="428" t="str">
        <f t="shared" si="45"/>
        <v>Pemerintah</v>
      </c>
      <c r="N880" s="312">
        <f>COUNTIF(A1_Individu_Data_Keadaan_SDMK!A$4:A$149931,B880)</f>
        <v>0</v>
      </c>
      <c r="O880" s="312">
        <f t="shared" si="46"/>
        <v>0</v>
      </c>
      <c r="P880" s="421" t="str">
        <f t="shared" si="47"/>
        <v>Berkurang</v>
      </c>
    </row>
    <row r="881" spans="1:16" hidden="1">
      <c r="A881" s="7">
        <v>879</v>
      </c>
      <c r="B881" t="s">
        <v>14081</v>
      </c>
      <c r="C881" t="s">
        <v>14082</v>
      </c>
      <c r="D881" t="s">
        <v>267</v>
      </c>
      <c r="E881" t="s">
        <v>9301</v>
      </c>
      <c r="F881" t="s">
        <v>12202</v>
      </c>
      <c r="G881">
        <v>33</v>
      </c>
      <c r="H881">
        <v>3374</v>
      </c>
      <c r="I881">
        <v>0</v>
      </c>
      <c r="J881">
        <v>17</v>
      </c>
      <c r="K881" s="367" t="str">
        <f>VLOOKUP(G881,'01_MASTER_KODE_WILAYAH'!H$1437:I$1470,2,FALSE)</f>
        <v>JAWA TENGAH</v>
      </c>
      <c r="L881" s="368" t="str">
        <f>VLOOKUP(H881,'01_MASTER_KODE_WILAYAH'!D$5:F$1353,3,FALSE)</f>
        <v>KOTA SEMARANG</v>
      </c>
      <c r="M881" s="428" t="str">
        <f t="shared" si="45"/>
        <v>Pemerintah</v>
      </c>
      <c r="N881" s="312">
        <f>COUNTIF(A1_Individu_Data_Keadaan_SDMK!A$4:A$149931,B881)</f>
        <v>0</v>
      </c>
      <c r="O881" s="312">
        <f t="shared" si="46"/>
        <v>0</v>
      </c>
      <c r="P881" s="421" t="str">
        <f t="shared" si="47"/>
        <v>Berkurang</v>
      </c>
    </row>
    <row r="882" spans="1:16" hidden="1">
      <c r="A882" s="7">
        <v>880</v>
      </c>
      <c r="B882" t="s">
        <v>14083</v>
      </c>
      <c r="C882" t="s">
        <v>14084</v>
      </c>
      <c r="D882" t="s">
        <v>267</v>
      </c>
      <c r="E882" t="s">
        <v>9301</v>
      </c>
      <c r="F882" t="s">
        <v>12202</v>
      </c>
      <c r="G882">
        <v>33</v>
      </c>
      <c r="H882">
        <v>3374</v>
      </c>
      <c r="I882">
        <v>0</v>
      </c>
      <c r="J882">
        <v>18</v>
      </c>
      <c r="K882" s="367" t="str">
        <f>VLOOKUP(G882,'01_MASTER_KODE_WILAYAH'!H$1437:I$1470,2,FALSE)</f>
        <v>JAWA TENGAH</v>
      </c>
      <c r="L882" s="368" t="str">
        <f>VLOOKUP(H882,'01_MASTER_KODE_WILAYAH'!D$5:F$1353,3,FALSE)</f>
        <v>KOTA SEMARANG</v>
      </c>
      <c r="M882" s="428" t="str">
        <f t="shared" si="45"/>
        <v>Pemerintah</v>
      </c>
      <c r="N882" s="312">
        <f>COUNTIF(A1_Individu_Data_Keadaan_SDMK!A$4:A$149931,B882)</f>
        <v>0</v>
      </c>
      <c r="O882" s="312">
        <f t="shared" si="46"/>
        <v>0</v>
      </c>
      <c r="P882" s="421" t="str">
        <f t="shared" si="47"/>
        <v>Berkurang</v>
      </c>
    </row>
    <row r="883" spans="1:16" hidden="1">
      <c r="A883" s="7">
        <v>881</v>
      </c>
      <c r="B883" t="s">
        <v>14085</v>
      </c>
      <c r="C883" t="s">
        <v>14086</v>
      </c>
      <c r="D883" t="s">
        <v>267</v>
      </c>
      <c r="E883" t="s">
        <v>9301</v>
      </c>
      <c r="F883" t="s">
        <v>12202</v>
      </c>
      <c r="G883">
        <v>33</v>
      </c>
      <c r="H883">
        <v>3374</v>
      </c>
      <c r="I883">
        <v>0</v>
      </c>
      <c r="J883">
        <v>24</v>
      </c>
      <c r="K883" s="367" t="str">
        <f>VLOOKUP(G883,'01_MASTER_KODE_WILAYAH'!H$1437:I$1470,2,FALSE)</f>
        <v>JAWA TENGAH</v>
      </c>
      <c r="L883" s="368" t="str">
        <f>VLOOKUP(H883,'01_MASTER_KODE_WILAYAH'!D$5:F$1353,3,FALSE)</f>
        <v>KOTA SEMARANG</v>
      </c>
      <c r="M883" s="428" t="str">
        <f t="shared" si="45"/>
        <v>Pemerintah</v>
      </c>
      <c r="N883" s="312">
        <f>COUNTIF(A1_Individu_Data_Keadaan_SDMK!A$4:A$149931,B883)</f>
        <v>0</v>
      </c>
      <c r="O883" s="312">
        <f t="shared" si="46"/>
        <v>0</v>
      </c>
      <c r="P883" s="421" t="str">
        <f t="shared" si="47"/>
        <v>Berkurang</v>
      </c>
    </row>
    <row r="884" spans="1:16" hidden="1">
      <c r="A884" s="7">
        <v>882</v>
      </c>
      <c r="B884" t="s">
        <v>14087</v>
      </c>
      <c r="C884" t="s">
        <v>13100</v>
      </c>
      <c r="D884" t="s">
        <v>267</v>
      </c>
      <c r="E884" t="s">
        <v>9301</v>
      </c>
      <c r="F884" t="s">
        <v>12202</v>
      </c>
      <c r="G884">
        <v>33</v>
      </c>
      <c r="H884">
        <v>3374</v>
      </c>
      <c r="I884">
        <v>0</v>
      </c>
      <c r="J884">
        <v>17</v>
      </c>
      <c r="K884" s="367" t="str">
        <f>VLOOKUP(G884,'01_MASTER_KODE_WILAYAH'!H$1437:I$1470,2,FALSE)</f>
        <v>JAWA TENGAH</v>
      </c>
      <c r="L884" s="368" t="str">
        <f>VLOOKUP(H884,'01_MASTER_KODE_WILAYAH'!D$5:F$1353,3,FALSE)</f>
        <v>KOTA SEMARANG</v>
      </c>
      <c r="M884" s="428" t="str">
        <f t="shared" si="45"/>
        <v>Pemerintah</v>
      </c>
      <c r="N884" s="312">
        <f>COUNTIF(A1_Individu_Data_Keadaan_SDMK!A$4:A$149931,B884)</f>
        <v>0</v>
      </c>
      <c r="O884" s="312">
        <f t="shared" si="46"/>
        <v>0</v>
      </c>
      <c r="P884" s="421" t="str">
        <f t="shared" si="47"/>
        <v>Berkurang</v>
      </c>
    </row>
    <row r="885" spans="1:16" hidden="1">
      <c r="A885" s="7">
        <v>883</v>
      </c>
      <c r="B885" t="s">
        <v>14088</v>
      </c>
      <c r="C885" t="s">
        <v>14089</v>
      </c>
      <c r="D885" t="s">
        <v>267</v>
      </c>
      <c r="E885" t="s">
        <v>9301</v>
      </c>
      <c r="F885" t="s">
        <v>12202</v>
      </c>
      <c r="G885">
        <v>33</v>
      </c>
      <c r="H885">
        <v>3374</v>
      </c>
      <c r="I885">
        <v>0</v>
      </c>
      <c r="J885">
        <v>16</v>
      </c>
      <c r="K885" s="367" t="str">
        <f>VLOOKUP(G885,'01_MASTER_KODE_WILAYAH'!H$1437:I$1470,2,FALSE)</f>
        <v>JAWA TENGAH</v>
      </c>
      <c r="L885" s="368" t="str">
        <f>VLOOKUP(H885,'01_MASTER_KODE_WILAYAH'!D$5:F$1353,3,FALSE)</f>
        <v>KOTA SEMARANG</v>
      </c>
      <c r="M885" s="428" t="str">
        <f t="shared" si="45"/>
        <v>Pemerintah</v>
      </c>
      <c r="N885" s="312">
        <f>COUNTIF(A1_Individu_Data_Keadaan_SDMK!A$4:A$149931,B885)</f>
        <v>0</v>
      </c>
      <c r="O885" s="312">
        <f t="shared" si="46"/>
        <v>0</v>
      </c>
      <c r="P885" s="421" t="str">
        <f t="shared" si="47"/>
        <v>Berkurang</v>
      </c>
    </row>
    <row r="886" spans="1:16" hidden="1">
      <c r="A886" s="7">
        <v>884</v>
      </c>
      <c r="B886" t="s">
        <v>14090</v>
      </c>
      <c r="C886" t="s">
        <v>14091</v>
      </c>
      <c r="D886" t="s">
        <v>267</v>
      </c>
      <c r="E886" t="s">
        <v>9301</v>
      </c>
      <c r="F886" t="s">
        <v>12202</v>
      </c>
      <c r="G886">
        <v>33</v>
      </c>
      <c r="H886">
        <v>3374</v>
      </c>
      <c r="I886">
        <v>0</v>
      </c>
      <c r="J886">
        <v>14</v>
      </c>
      <c r="K886" s="367" t="str">
        <f>VLOOKUP(G886,'01_MASTER_KODE_WILAYAH'!H$1437:I$1470,2,FALSE)</f>
        <v>JAWA TENGAH</v>
      </c>
      <c r="L886" s="368" t="str">
        <f>VLOOKUP(H886,'01_MASTER_KODE_WILAYAH'!D$5:F$1353,3,FALSE)</f>
        <v>KOTA SEMARANG</v>
      </c>
      <c r="M886" s="428" t="str">
        <f t="shared" si="45"/>
        <v>Pemerintah</v>
      </c>
      <c r="N886" s="312">
        <f>COUNTIF(A1_Individu_Data_Keadaan_SDMK!A$4:A$149931,B886)</f>
        <v>0</v>
      </c>
      <c r="O886" s="312">
        <f t="shared" si="46"/>
        <v>0</v>
      </c>
      <c r="P886" s="421" t="str">
        <f t="shared" si="47"/>
        <v>Berkurang</v>
      </c>
    </row>
    <row r="887" spans="1:16" hidden="1">
      <c r="A887" s="7">
        <v>885</v>
      </c>
      <c r="B887" t="s">
        <v>14092</v>
      </c>
      <c r="C887" t="s">
        <v>14093</v>
      </c>
      <c r="D887" t="s">
        <v>267</v>
      </c>
      <c r="E887" t="s">
        <v>9302</v>
      </c>
      <c r="F887" t="s">
        <v>12202</v>
      </c>
      <c r="G887">
        <v>33</v>
      </c>
      <c r="H887">
        <v>3374</v>
      </c>
      <c r="I887">
        <v>0</v>
      </c>
      <c r="J887">
        <v>30</v>
      </c>
      <c r="K887" s="367" t="str">
        <f>VLOOKUP(G887,'01_MASTER_KODE_WILAYAH'!H$1437:I$1470,2,FALSE)</f>
        <v>JAWA TENGAH</v>
      </c>
      <c r="L887" s="368" t="str">
        <f>VLOOKUP(H887,'01_MASTER_KODE_WILAYAH'!D$5:F$1353,3,FALSE)</f>
        <v>KOTA SEMARANG</v>
      </c>
      <c r="M887" s="428" t="str">
        <f t="shared" si="45"/>
        <v>Pemerintah</v>
      </c>
      <c r="N887" s="312">
        <f>COUNTIF(A1_Individu_Data_Keadaan_SDMK!A$4:A$149931,B887)</f>
        <v>0</v>
      </c>
      <c r="O887" s="312">
        <f t="shared" si="46"/>
        <v>0</v>
      </c>
      <c r="P887" s="421" t="str">
        <f t="shared" si="47"/>
        <v>Berkurang</v>
      </c>
    </row>
    <row r="888" spans="1:16" hidden="1">
      <c r="A888" s="7">
        <v>886</v>
      </c>
      <c r="B888" t="s">
        <v>14094</v>
      </c>
      <c r="C888" t="s">
        <v>13768</v>
      </c>
      <c r="D888" t="s">
        <v>267</v>
      </c>
      <c r="E888" t="s">
        <v>9301</v>
      </c>
      <c r="F888" t="s">
        <v>12202</v>
      </c>
      <c r="G888">
        <v>33</v>
      </c>
      <c r="H888">
        <v>3374</v>
      </c>
      <c r="I888">
        <v>0</v>
      </c>
      <c r="J888">
        <v>15</v>
      </c>
      <c r="K888" s="367" t="str">
        <f>VLOOKUP(G888,'01_MASTER_KODE_WILAYAH'!H$1437:I$1470,2,FALSE)</f>
        <v>JAWA TENGAH</v>
      </c>
      <c r="L888" s="368" t="str">
        <f>VLOOKUP(H888,'01_MASTER_KODE_WILAYAH'!D$5:F$1353,3,FALSE)</f>
        <v>KOTA SEMARANG</v>
      </c>
      <c r="M888" s="428" t="str">
        <f t="shared" si="45"/>
        <v>Pemerintah</v>
      </c>
      <c r="N888" s="312">
        <f>COUNTIF(A1_Individu_Data_Keadaan_SDMK!A$4:A$149931,B888)</f>
        <v>0</v>
      </c>
      <c r="O888" s="312">
        <f t="shared" si="46"/>
        <v>0</v>
      </c>
      <c r="P888" s="421" t="str">
        <f t="shared" si="47"/>
        <v>Berkurang</v>
      </c>
    </row>
    <row r="889" spans="1:16" hidden="1">
      <c r="A889" s="7">
        <v>887</v>
      </c>
      <c r="B889" t="s">
        <v>14095</v>
      </c>
      <c r="C889" t="s">
        <v>14096</v>
      </c>
      <c r="D889" t="s">
        <v>267</v>
      </c>
      <c r="E889" t="s">
        <v>9302</v>
      </c>
      <c r="F889" t="s">
        <v>12202</v>
      </c>
      <c r="G889">
        <v>33</v>
      </c>
      <c r="H889">
        <v>3374</v>
      </c>
      <c r="I889">
        <v>0</v>
      </c>
      <c r="J889">
        <v>32</v>
      </c>
      <c r="K889" s="367" t="str">
        <f>VLOOKUP(G889,'01_MASTER_KODE_WILAYAH'!H$1437:I$1470,2,FALSE)</f>
        <v>JAWA TENGAH</v>
      </c>
      <c r="L889" s="368" t="str">
        <f>VLOOKUP(H889,'01_MASTER_KODE_WILAYAH'!D$5:F$1353,3,FALSE)</f>
        <v>KOTA SEMARANG</v>
      </c>
      <c r="M889" s="428" t="str">
        <f t="shared" si="45"/>
        <v>Pemerintah</v>
      </c>
      <c r="N889" s="312">
        <f>COUNTIF(A1_Individu_Data_Keadaan_SDMK!A$4:A$149931,B889)</f>
        <v>0</v>
      </c>
      <c r="O889" s="312">
        <f t="shared" si="46"/>
        <v>0</v>
      </c>
      <c r="P889" s="421" t="str">
        <f t="shared" si="47"/>
        <v>Berkurang</v>
      </c>
    </row>
    <row r="890" spans="1:16" hidden="1">
      <c r="A890" s="7">
        <v>888</v>
      </c>
      <c r="B890" t="s">
        <v>14097</v>
      </c>
      <c r="C890" t="s">
        <v>14098</v>
      </c>
      <c r="D890" t="s">
        <v>267</v>
      </c>
      <c r="E890" t="s">
        <v>9301</v>
      </c>
      <c r="F890" t="s">
        <v>12202</v>
      </c>
      <c r="G890">
        <v>33</v>
      </c>
      <c r="H890">
        <v>3374</v>
      </c>
      <c r="I890">
        <v>0</v>
      </c>
      <c r="J890">
        <v>18</v>
      </c>
      <c r="K890" s="367" t="str">
        <f>VLOOKUP(G890,'01_MASTER_KODE_WILAYAH'!H$1437:I$1470,2,FALSE)</f>
        <v>JAWA TENGAH</v>
      </c>
      <c r="L890" s="368" t="str">
        <f>VLOOKUP(H890,'01_MASTER_KODE_WILAYAH'!D$5:F$1353,3,FALSE)</f>
        <v>KOTA SEMARANG</v>
      </c>
      <c r="M890" s="428" t="str">
        <f t="shared" si="45"/>
        <v>Pemerintah</v>
      </c>
      <c r="N890" s="312">
        <f>COUNTIF(A1_Individu_Data_Keadaan_SDMK!A$4:A$149931,B890)</f>
        <v>0</v>
      </c>
      <c r="O890" s="312">
        <f t="shared" si="46"/>
        <v>0</v>
      </c>
      <c r="P890" s="421" t="str">
        <f t="shared" si="47"/>
        <v>Berkurang</v>
      </c>
    </row>
    <row r="891" spans="1:16" hidden="1">
      <c r="A891" s="7">
        <v>889</v>
      </c>
      <c r="B891" t="s">
        <v>14099</v>
      </c>
      <c r="C891" t="s">
        <v>14100</v>
      </c>
      <c r="D891" t="s">
        <v>267</v>
      </c>
      <c r="E891" t="s">
        <v>9301</v>
      </c>
      <c r="F891" t="s">
        <v>12202</v>
      </c>
      <c r="G891">
        <v>33</v>
      </c>
      <c r="H891">
        <v>3374</v>
      </c>
      <c r="I891">
        <v>0</v>
      </c>
      <c r="J891">
        <v>16</v>
      </c>
      <c r="K891" s="367" t="str">
        <f>VLOOKUP(G891,'01_MASTER_KODE_WILAYAH'!H$1437:I$1470,2,FALSE)</f>
        <v>JAWA TENGAH</v>
      </c>
      <c r="L891" s="368" t="str">
        <f>VLOOKUP(H891,'01_MASTER_KODE_WILAYAH'!D$5:F$1353,3,FALSE)</f>
        <v>KOTA SEMARANG</v>
      </c>
      <c r="M891" s="428" t="str">
        <f t="shared" si="45"/>
        <v>Pemerintah</v>
      </c>
      <c r="N891" s="312">
        <f>COUNTIF(A1_Individu_Data_Keadaan_SDMK!A$4:A$149931,B891)</f>
        <v>0</v>
      </c>
      <c r="O891" s="312">
        <f t="shared" si="46"/>
        <v>0</v>
      </c>
      <c r="P891" s="421" t="str">
        <f t="shared" si="47"/>
        <v>Berkurang</v>
      </c>
    </row>
    <row r="892" spans="1:16" hidden="1">
      <c r="A892" s="7">
        <v>890</v>
      </c>
      <c r="B892" t="s">
        <v>14101</v>
      </c>
      <c r="C892" t="s">
        <v>14102</v>
      </c>
      <c r="D892" t="s">
        <v>267</v>
      </c>
      <c r="E892" t="s">
        <v>9302</v>
      </c>
      <c r="F892" t="s">
        <v>12202</v>
      </c>
      <c r="G892">
        <v>33</v>
      </c>
      <c r="H892">
        <v>3375</v>
      </c>
      <c r="I892">
        <v>0</v>
      </c>
      <c r="J892">
        <v>53</v>
      </c>
      <c r="K892" s="367" t="str">
        <f>VLOOKUP(G892,'01_MASTER_KODE_WILAYAH'!H$1437:I$1470,2,FALSE)</f>
        <v>JAWA TENGAH</v>
      </c>
      <c r="L892" s="368" t="str">
        <f>VLOOKUP(H892,'01_MASTER_KODE_WILAYAH'!D$5:F$1353,3,FALSE)</f>
        <v>KOTA PEKALONGAN</v>
      </c>
      <c r="M892" s="428" t="str">
        <f t="shared" si="45"/>
        <v>Pemerintah</v>
      </c>
      <c r="N892" s="312">
        <f>COUNTIF(A1_Individu_Data_Keadaan_SDMK!A$4:A$149931,B892)</f>
        <v>0</v>
      </c>
      <c r="O892" s="312">
        <f t="shared" si="46"/>
        <v>0</v>
      </c>
      <c r="P892" s="421" t="str">
        <f t="shared" si="47"/>
        <v>Berkurang</v>
      </c>
    </row>
    <row r="893" spans="1:16" hidden="1">
      <c r="A893" s="7">
        <v>891</v>
      </c>
      <c r="B893" t="s">
        <v>14103</v>
      </c>
      <c r="C893" t="s">
        <v>14104</v>
      </c>
      <c r="D893" t="s">
        <v>267</v>
      </c>
      <c r="E893" t="s">
        <v>9301</v>
      </c>
      <c r="F893" t="s">
        <v>12202</v>
      </c>
      <c r="G893">
        <v>33</v>
      </c>
      <c r="H893">
        <v>3375</v>
      </c>
      <c r="I893">
        <v>0</v>
      </c>
      <c r="J893">
        <v>20</v>
      </c>
      <c r="K893" s="367" t="str">
        <f>VLOOKUP(G893,'01_MASTER_KODE_WILAYAH'!H$1437:I$1470,2,FALSE)</f>
        <v>JAWA TENGAH</v>
      </c>
      <c r="L893" s="368" t="str">
        <f>VLOOKUP(H893,'01_MASTER_KODE_WILAYAH'!D$5:F$1353,3,FALSE)</f>
        <v>KOTA PEKALONGAN</v>
      </c>
      <c r="M893" s="428" t="str">
        <f t="shared" si="45"/>
        <v>Pemerintah</v>
      </c>
      <c r="N893" s="312">
        <f>COUNTIF(A1_Individu_Data_Keadaan_SDMK!A$4:A$149931,B893)</f>
        <v>0</v>
      </c>
      <c r="O893" s="312">
        <f t="shared" si="46"/>
        <v>0</v>
      </c>
      <c r="P893" s="421" t="str">
        <f t="shared" si="47"/>
        <v>Berkurang</v>
      </c>
    </row>
    <row r="894" spans="1:16" hidden="1">
      <c r="A894" s="7">
        <v>892</v>
      </c>
      <c r="B894" t="s">
        <v>14105</v>
      </c>
      <c r="C894" t="s">
        <v>14106</v>
      </c>
      <c r="D894" t="s">
        <v>267</v>
      </c>
      <c r="E894" t="s">
        <v>9301</v>
      </c>
      <c r="F894" t="s">
        <v>12202</v>
      </c>
      <c r="G894">
        <v>33</v>
      </c>
      <c r="H894">
        <v>3375</v>
      </c>
      <c r="I894">
        <v>0</v>
      </c>
      <c r="J894">
        <v>23</v>
      </c>
      <c r="K894" s="367" t="str">
        <f>VLOOKUP(G894,'01_MASTER_KODE_WILAYAH'!H$1437:I$1470,2,FALSE)</f>
        <v>JAWA TENGAH</v>
      </c>
      <c r="L894" s="368" t="str">
        <f>VLOOKUP(H894,'01_MASTER_KODE_WILAYAH'!D$5:F$1353,3,FALSE)</f>
        <v>KOTA PEKALONGAN</v>
      </c>
      <c r="M894" s="428" t="str">
        <f t="shared" si="45"/>
        <v>Pemerintah</v>
      </c>
      <c r="N894" s="312">
        <f>COUNTIF(A1_Individu_Data_Keadaan_SDMK!A$4:A$149931,B894)</f>
        <v>0</v>
      </c>
      <c r="O894" s="312">
        <f t="shared" si="46"/>
        <v>0</v>
      </c>
      <c r="P894" s="421" t="str">
        <f t="shared" si="47"/>
        <v>Berkurang</v>
      </c>
    </row>
    <row r="895" spans="1:16" hidden="1">
      <c r="A895" s="7">
        <v>893</v>
      </c>
      <c r="B895" t="s">
        <v>14107</v>
      </c>
      <c r="C895" t="s">
        <v>14108</v>
      </c>
      <c r="D895" t="s">
        <v>267</v>
      </c>
      <c r="E895" t="s">
        <v>9301</v>
      </c>
      <c r="F895" t="s">
        <v>12202</v>
      </c>
      <c r="G895">
        <v>33</v>
      </c>
      <c r="H895">
        <v>3375</v>
      </c>
      <c r="I895">
        <v>0</v>
      </c>
      <c r="J895">
        <v>0</v>
      </c>
      <c r="K895" s="367" t="str">
        <f>VLOOKUP(G895,'01_MASTER_KODE_WILAYAH'!H$1437:I$1470,2,FALSE)</f>
        <v>JAWA TENGAH</v>
      </c>
      <c r="L895" s="368" t="str">
        <f>VLOOKUP(H895,'01_MASTER_KODE_WILAYAH'!D$5:F$1353,3,FALSE)</f>
        <v>KOTA PEKALONGAN</v>
      </c>
      <c r="M895" s="428" t="str">
        <f t="shared" si="45"/>
        <v>Pemerintah</v>
      </c>
      <c r="N895" s="312">
        <f>COUNTIF(A1_Individu_Data_Keadaan_SDMK!A$4:A$149931,B895)</f>
        <v>0</v>
      </c>
      <c r="O895" s="312">
        <f t="shared" si="46"/>
        <v>0</v>
      </c>
      <c r="P895" s="421" t="str">
        <f t="shared" si="47"/>
        <v>Tetap</v>
      </c>
    </row>
    <row r="896" spans="1:16" hidden="1">
      <c r="A896" s="7">
        <v>894</v>
      </c>
      <c r="B896" t="s">
        <v>14109</v>
      </c>
      <c r="C896" t="s">
        <v>14110</v>
      </c>
      <c r="D896" t="s">
        <v>267</v>
      </c>
      <c r="E896" t="s">
        <v>9302</v>
      </c>
      <c r="F896" t="s">
        <v>12202</v>
      </c>
      <c r="G896">
        <v>33</v>
      </c>
      <c r="H896">
        <v>3375</v>
      </c>
      <c r="I896">
        <v>0</v>
      </c>
      <c r="J896">
        <v>21</v>
      </c>
      <c r="K896" s="367" t="str">
        <f>VLOOKUP(G896,'01_MASTER_KODE_WILAYAH'!H$1437:I$1470,2,FALSE)</f>
        <v>JAWA TENGAH</v>
      </c>
      <c r="L896" s="368" t="str">
        <f>VLOOKUP(H896,'01_MASTER_KODE_WILAYAH'!D$5:F$1353,3,FALSE)</f>
        <v>KOTA PEKALONGAN</v>
      </c>
      <c r="M896" s="428" t="str">
        <f t="shared" si="45"/>
        <v>Pemerintah</v>
      </c>
      <c r="N896" s="312">
        <f>COUNTIF(A1_Individu_Data_Keadaan_SDMK!A$4:A$149931,B896)</f>
        <v>0</v>
      </c>
      <c r="O896" s="312">
        <f t="shared" si="46"/>
        <v>0</v>
      </c>
      <c r="P896" s="421" t="str">
        <f t="shared" si="47"/>
        <v>Berkurang</v>
      </c>
    </row>
    <row r="897" spans="1:16" hidden="1">
      <c r="A897" s="7">
        <v>895</v>
      </c>
      <c r="B897" t="s">
        <v>14111</v>
      </c>
      <c r="C897" t="s">
        <v>14112</v>
      </c>
      <c r="D897" t="s">
        <v>267</v>
      </c>
      <c r="E897" t="s">
        <v>9301</v>
      </c>
      <c r="F897" t="s">
        <v>12202</v>
      </c>
      <c r="G897">
        <v>33</v>
      </c>
      <c r="H897">
        <v>3375</v>
      </c>
      <c r="I897">
        <v>0</v>
      </c>
      <c r="J897">
        <v>26</v>
      </c>
      <c r="K897" s="367" t="str">
        <f>VLOOKUP(G897,'01_MASTER_KODE_WILAYAH'!H$1437:I$1470,2,FALSE)</f>
        <v>JAWA TENGAH</v>
      </c>
      <c r="L897" s="368" t="str">
        <f>VLOOKUP(H897,'01_MASTER_KODE_WILAYAH'!D$5:F$1353,3,FALSE)</f>
        <v>KOTA PEKALONGAN</v>
      </c>
      <c r="M897" s="428" t="str">
        <f t="shared" si="45"/>
        <v>Pemerintah</v>
      </c>
      <c r="N897" s="312">
        <f>COUNTIF(A1_Individu_Data_Keadaan_SDMK!A$4:A$149931,B897)</f>
        <v>0</v>
      </c>
      <c r="O897" s="312">
        <f t="shared" si="46"/>
        <v>0</v>
      </c>
      <c r="P897" s="421" t="str">
        <f t="shared" si="47"/>
        <v>Berkurang</v>
      </c>
    </row>
    <row r="898" spans="1:16" hidden="1">
      <c r="A898" s="7">
        <v>896</v>
      </c>
      <c r="B898" t="s">
        <v>14113</v>
      </c>
      <c r="C898" t="s">
        <v>14114</v>
      </c>
      <c r="D898" t="s">
        <v>267</v>
      </c>
      <c r="E898" t="s">
        <v>9301</v>
      </c>
      <c r="F898" t="s">
        <v>12202</v>
      </c>
      <c r="G898">
        <v>33</v>
      </c>
      <c r="H898">
        <v>3375</v>
      </c>
      <c r="I898">
        <v>0</v>
      </c>
      <c r="J898">
        <v>24</v>
      </c>
      <c r="K898" s="367" t="str">
        <f>VLOOKUP(G898,'01_MASTER_KODE_WILAYAH'!H$1437:I$1470,2,FALSE)</f>
        <v>JAWA TENGAH</v>
      </c>
      <c r="L898" s="368" t="str">
        <f>VLOOKUP(H898,'01_MASTER_KODE_WILAYAH'!D$5:F$1353,3,FALSE)</f>
        <v>KOTA PEKALONGAN</v>
      </c>
      <c r="M898" s="428" t="str">
        <f t="shared" si="45"/>
        <v>Pemerintah</v>
      </c>
      <c r="N898" s="312">
        <f>COUNTIF(A1_Individu_Data_Keadaan_SDMK!A$4:A$149931,B898)</f>
        <v>0</v>
      </c>
      <c r="O898" s="312">
        <f t="shared" si="46"/>
        <v>0</v>
      </c>
      <c r="P898" s="421" t="str">
        <f t="shared" si="47"/>
        <v>Berkurang</v>
      </c>
    </row>
    <row r="899" spans="1:16" hidden="1">
      <c r="A899" s="7">
        <v>897</v>
      </c>
      <c r="B899" t="s">
        <v>14115</v>
      </c>
      <c r="C899" t="s">
        <v>14116</v>
      </c>
      <c r="D899" t="s">
        <v>267</v>
      </c>
      <c r="E899" t="s">
        <v>9301</v>
      </c>
      <c r="F899" t="s">
        <v>12202</v>
      </c>
      <c r="G899">
        <v>33</v>
      </c>
      <c r="H899">
        <v>3375</v>
      </c>
      <c r="I899">
        <v>0</v>
      </c>
      <c r="J899">
        <v>20</v>
      </c>
      <c r="K899" s="367" t="str">
        <f>VLOOKUP(G899,'01_MASTER_KODE_WILAYAH'!H$1437:I$1470,2,FALSE)</f>
        <v>JAWA TENGAH</v>
      </c>
      <c r="L899" s="368" t="str">
        <f>VLOOKUP(H899,'01_MASTER_KODE_WILAYAH'!D$5:F$1353,3,FALSE)</f>
        <v>KOTA PEKALONGAN</v>
      </c>
      <c r="M899" s="428" t="str">
        <f t="shared" si="45"/>
        <v>Pemerintah</v>
      </c>
      <c r="N899" s="312">
        <f>COUNTIF(A1_Individu_Data_Keadaan_SDMK!A$4:A$149931,B899)</f>
        <v>0</v>
      </c>
      <c r="O899" s="312">
        <f t="shared" si="46"/>
        <v>0</v>
      </c>
      <c r="P899" s="421" t="str">
        <f t="shared" si="47"/>
        <v>Berkurang</v>
      </c>
    </row>
    <row r="900" spans="1:16" hidden="1">
      <c r="A900" s="7">
        <v>898</v>
      </c>
      <c r="B900" t="s">
        <v>14117</v>
      </c>
      <c r="C900" t="s">
        <v>14118</v>
      </c>
      <c r="D900" t="s">
        <v>267</v>
      </c>
      <c r="E900" t="s">
        <v>9302</v>
      </c>
      <c r="F900" t="s">
        <v>12202</v>
      </c>
      <c r="G900">
        <v>33</v>
      </c>
      <c r="H900">
        <v>3375</v>
      </c>
      <c r="I900">
        <v>0</v>
      </c>
      <c r="J900">
        <v>27</v>
      </c>
      <c r="K900" s="367" t="str">
        <f>VLOOKUP(G900,'01_MASTER_KODE_WILAYAH'!H$1437:I$1470,2,FALSE)</f>
        <v>JAWA TENGAH</v>
      </c>
      <c r="L900" s="368" t="str">
        <f>VLOOKUP(H900,'01_MASTER_KODE_WILAYAH'!D$5:F$1353,3,FALSE)</f>
        <v>KOTA PEKALONGAN</v>
      </c>
      <c r="M900" s="428" t="str">
        <f t="shared" ref="M900:M963" si="48">LEFT(F900,10)</f>
        <v>Pemerintah</v>
      </c>
      <c r="N900" s="312">
        <f>COUNTIF(A1_Individu_Data_Keadaan_SDMK!A$4:A$149931,B900)</f>
        <v>0</v>
      </c>
      <c r="O900" s="312">
        <f t="shared" ref="O900:O963" si="49">IF(N900&gt;0,1,0)</f>
        <v>0</v>
      </c>
      <c r="P900" s="421" t="str">
        <f t="shared" ref="P900:P963" si="50">IF(N900&gt;J900,"Bertambah",IF(N900=J900,"Tetap","Berkurang"))</f>
        <v>Berkurang</v>
      </c>
    </row>
    <row r="901" spans="1:16" hidden="1">
      <c r="A901" s="7">
        <v>899</v>
      </c>
      <c r="B901" t="s">
        <v>14119</v>
      </c>
      <c r="C901" t="s">
        <v>14120</v>
      </c>
      <c r="D901" t="s">
        <v>267</v>
      </c>
      <c r="E901" t="s">
        <v>9301</v>
      </c>
      <c r="F901" t="s">
        <v>12202</v>
      </c>
      <c r="G901">
        <v>33</v>
      </c>
      <c r="H901">
        <v>3375</v>
      </c>
      <c r="I901">
        <v>0</v>
      </c>
      <c r="J901">
        <v>19</v>
      </c>
      <c r="K901" s="367" t="str">
        <f>VLOOKUP(G901,'01_MASTER_KODE_WILAYAH'!H$1437:I$1470,2,FALSE)</f>
        <v>JAWA TENGAH</v>
      </c>
      <c r="L901" s="368" t="str">
        <f>VLOOKUP(H901,'01_MASTER_KODE_WILAYAH'!D$5:F$1353,3,FALSE)</f>
        <v>KOTA PEKALONGAN</v>
      </c>
      <c r="M901" s="428" t="str">
        <f t="shared" si="48"/>
        <v>Pemerintah</v>
      </c>
      <c r="N901" s="312">
        <f>COUNTIF(A1_Individu_Data_Keadaan_SDMK!A$4:A$149931,B901)</f>
        <v>0</v>
      </c>
      <c r="O901" s="312">
        <f t="shared" si="49"/>
        <v>0</v>
      </c>
      <c r="P901" s="421" t="str">
        <f t="shared" si="50"/>
        <v>Berkurang</v>
      </c>
    </row>
    <row r="902" spans="1:16" hidden="1">
      <c r="A902" s="7">
        <v>900</v>
      </c>
      <c r="B902" t="s">
        <v>14121</v>
      </c>
      <c r="C902" t="s">
        <v>13796</v>
      </c>
      <c r="D902" t="s">
        <v>267</v>
      </c>
      <c r="E902" t="s">
        <v>9301</v>
      </c>
      <c r="F902" t="s">
        <v>12202</v>
      </c>
      <c r="G902">
        <v>33</v>
      </c>
      <c r="H902">
        <v>3375</v>
      </c>
      <c r="I902">
        <v>0</v>
      </c>
      <c r="J902">
        <v>0</v>
      </c>
      <c r="K902" s="367" t="str">
        <f>VLOOKUP(G902,'01_MASTER_KODE_WILAYAH'!H$1437:I$1470,2,FALSE)</f>
        <v>JAWA TENGAH</v>
      </c>
      <c r="L902" s="368" t="str">
        <f>VLOOKUP(H902,'01_MASTER_KODE_WILAYAH'!D$5:F$1353,3,FALSE)</f>
        <v>KOTA PEKALONGAN</v>
      </c>
      <c r="M902" s="428" t="str">
        <f t="shared" si="48"/>
        <v>Pemerintah</v>
      </c>
      <c r="N902" s="312">
        <f>COUNTIF(A1_Individu_Data_Keadaan_SDMK!A$4:A$149931,B902)</f>
        <v>0</v>
      </c>
      <c r="O902" s="312">
        <f t="shared" si="49"/>
        <v>0</v>
      </c>
      <c r="P902" s="421" t="str">
        <f t="shared" si="50"/>
        <v>Tetap</v>
      </c>
    </row>
    <row r="903" spans="1:16" hidden="1">
      <c r="A903" s="7">
        <v>901</v>
      </c>
      <c r="B903" t="s">
        <v>14122</v>
      </c>
      <c r="C903" t="s">
        <v>14123</v>
      </c>
      <c r="D903" t="s">
        <v>267</v>
      </c>
      <c r="E903" t="s">
        <v>9302</v>
      </c>
      <c r="F903" t="s">
        <v>12202</v>
      </c>
      <c r="G903">
        <v>33</v>
      </c>
      <c r="H903">
        <v>3375</v>
      </c>
      <c r="I903">
        <v>0</v>
      </c>
      <c r="J903">
        <v>36</v>
      </c>
      <c r="K903" s="367" t="str">
        <f>VLOOKUP(G903,'01_MASTER_KODE_WILAYAH'!H$1437:I$1470,2,FALSE)</f>
        <v>JAWA TENGAH</v>
      </c>
      <c r="L903" s="368" t="str">
        <f>VLOOKUP(H903,'01_MASTER_KODE_WILAYAH'!D$5:F$1353,3,FALSE)</f>
        <v>KOTA PEKALONGAN</v>
      </c>
      <c r="M903" s="428" t="str">
        <f t="shared" si="48"/>
        <v>Pemerintah</v>
      </c>
      <c r="N903" s="312">
        <f>COUNTIF(A1_Individu_Data_Keadaan_SDMK!A$4:A$149931,B903)</f>
        <v>0</v>
      </c>
      <c r="O903" s="312">
        <f t="shared" si="49"/>
        <v>0</v>
      </c>
      <c r="P903" s="421" t="str">
        <f t="shared" si="50"/>
        <v>Berkurang</v>
      </c>
    </row>
    <row r="904" spans="1:16" hidden="1">
      <c r="A904" s="7">
        <v>902</v>
      </c>
      <c r="B904" t="s">
        <v>14124</v>
      </c>
      <c r="C904" t="s">
        <v>14125</v>
      </c>
      <c r="D904" t="s">
        <v>267</v>
      </c>
      <c r="E904" t="s">
        <v>9301</v>
      </c>
      <c r="F904" t="s">
        <v>12202</v>
      </c>
      <c r="G904">
        <v>33</v>
      </c>
      <c r="H904">
        <v>3375</v>
      </c>
      <c r="I904">
        <v>0</v>
      </c>
      <c r="J904">
        <v>25</v>
      </c>
      <c r="K904" s="367" t="str">
        <f>VLOOKUP(G904,'01_MASTER_KODE_WILAYAH'!H$1437:I$1470,2,FALSE)</f>
        <v>JAWA TENGAH</v>
      </c>
      <c r="L904" s="368" t="str">
        <f>VLOOKUP(H904,'01_MASTER_KODE_WILAYAH'!D$5:F$1353,3,FALSE)</f>
        <v>KOTA PEKALONGAN</v>
      </c>
      <c r="M904" s="428" t="str">
        <f t="shared" si="48"/>
        <v>Pemerintah</v>
      </c>
      <c r="N904" s="312">
        <f>COUNTIF(A1_Individu_Data_Keadaan_SDMK!A$4:A$149931,B904)</f>
        <v>0</v>
      </c>
      <c r="O904" s="312">
        <f t="shared" si="49"/>
        <v>0</v>
      </c>
      <c r="P904" s="421" t="str">
        <f t="shared" si="50"/>
        <v>Berkurang</v>
      </c>
    </row>
    <row r="905" spans="1:16" hidden="1">
      <c r="A905" s="7">
        <v>903</v>
      </c>
      <c r="B905" t="s">
        <v>14126</v>
      </c>
      <c r="C905" t="s">
        <v>14127</v>
      </c>
      <c r="D905" t="s">
        <v>267</v>
      </c>
      <c r="E905" t="s">
        <v>9301</v>
      </c>
      <c r="F905" t="s">
        <v>12202</v>
      </c>
      <c r="G905">
        <v>33</v>
      </c>
      <c r="H905">
        <v>3375</v>
      </c>
      <c r="I905">
        <v>0</v>
      </c>
      <c r="J905">
        <v>23</v>
      </c>
      <c r="K905" s="367" t="str">
        <f>VLOOKUP(G905,'01_MASTER_KODE_WILAYAH'!H$1437:I$1470,2,FALSE)</f>
        <v>JAWA TENGAH</v>
      </c>
      <c r="L905" s="368" t="str">
        <f>VLOOKUP(H905,'01_MASTER_KODE_WILAYAH'!D$5:F$1353,3,FALSE)</f>
        <v>KOTA PEKALONGAN</v>
      </c>
      <c r="M905" s="428" t="str">
        <f t="shared" si="48"/>
        <v>Pemerintah</v>
      </c>
      <c r="N905" s="312">
        <f>COUNTIF(A1_Individu_Data_Keadaan_SDMK!A$4:A$149931,B905)</f>
        <v>0</v>
      </c>
      <c r="O905" s="312">
        <f t="shared" si="49"/>
        <v>0</v>
      </c>
      <c r="P905" s="421" t="str">
        <f t="shared" si="50"/>
        <v>Berkurang</v>
      </c>
    </row>
    <row r="906" spans="1:16" hidden="1">
      <c r="A906" s="7">
        <v>904</v>
      </c>
      <c r="B906" t="s">
        <v>14128</v>
      </c>
      <c r="C906" t="s">
        <v>14129</v>
      </c>
      <c r="D906" t="s">
        <v>267</v>
      </c>
      <c r="E906" t="s">
        <v>9301</v>
      </c>
      <c r="F906" t="s">
        <v>12202</v>
      </c>
      <c r="G906">
        <v>33</v>
      </c>
      <c r="H906">
        <v>3376</v>
      </c>
      <c r="I906">
        <v>0</v>
      </c>
      <c r="J906">
        <v>53</v>
      </c>
      <c r="K906" s="367" t="str">
        <f>VLOOKUP(G906,'01_MASTER_KODE_WILAYAH'!H$1437:I$1470,2,FALSE)</f>
        <v>JAWA TENGAH</v>
      </c>
      <c r="L906" s="368" t="str">
        <f>VLOOKUP(H906,'01_MASTER_KODE_WILAYAH'!D$5:F$1353,3,FALSE)</f>
        <v>KOTA TEGAL</v>
      </c>
      <c r="M906" s="428" t="str">
        <f t="shared" si="48"/>
        <v>Pemerintah</v>
      </c>
      <c r="N906" s="312">
        <f>COUNTIF(A1_Individu_Data_Keadaan_SDMK!A$4:A$149931,B906)</f>
        <v>0</v>
      </c>
      <c r="O906" s="312">
        <f t="shared" si="49"/>
        <v>0</v>
      </c>
      <c r="P906" s="421" t="str">
        <f t="shared" si="50"/>
        <v>Berkurang</v>
      </c>
    </row>
    <row r="907" spans="1:16" hidden="1">
      <c r="A907" s="7">
        <v>905</v>
      </c>
      <c r="B907" t="s">
        <v>14130</v>
      </c>
      <c r="C907" t="s">
        <v>14131</v>
      </c>
      <c r="D907" t="s">
        <v>267</v>
      </c>
      <c r="E907" t="s">
        <v>9301</v>
      </c>
      <c r="F907" t="s">
        <v>12202</v>
      </c>
      <c r="G907">
        <v>33</v>
      </c>
      <c r="H907">
        <v>3376</v>
      </c>
      <c r="I907">
        <v>0</v>
      </c>
      <c r="J907">
        <v>0</v>
      </c>
      <c r="K907" s="367" t="str">
        <f>VLOOKUP(G907,'01_MASTER_KODE_WILAYAH'!H$1437:I$1470,2,FALSE)</f>
        <v>JAWA TENGAH</v>
      </c>
      <c r="L907" s="368" t="str">
        <f>VLOOKUP(H907,'01_MASTER_KODE_WILAYAH'!D$5:F$1353,3,FALSE)</f>
        <v>KOTA TEGAL</v>
      </c>
      <c r="M907" s="428" t="str">
        <f t="shared" si="48"/>
        <v>Pemerintah</v>
      </c>
      <c r="N907" s="312">
        <f>COUNTIF(A1_Individu_Data_Keadaan_SDMK!A$4:A$149931,B907)</f>
        <v>0</v>
      </c>
      <c r="O907" s="312">
        <f t="shared" si="49"/>
        <v>0</v>
      </c>
      <c r="P907" s="421" t="str">
        <f t="shared" si="50"/>
        <v>Tetap</v>
      </c>
    </row>
    <row r="908" spans="1:16" hidden="1">
      <c r="A908" s="7">
        <v>906</v>
      </c>
      <c r="B908" t="s">
        <v>14132</v>
      </c>
      <c r="C908" t="s">
        <v>14133</v>
      </c>
      <c r="D908" t="s">
        <v>267</v>
      </c>
      <c r="E908" t="s">
        <v>9301</v>
      </c>
      <c r="F908" t="s">
        <v>12202</v>
      </c>
      <c r="G908">
        <v>33</v>
      </c>
      <c r="H908">
        <v>3376</v>
      </c>
      <c r="I908">
        <v>0</v>
      </c>
      <c r="J908">
        <v>55</v>
      </c>
      <c r="K908" s="367" t="str">
        <f>VLOOKUP(G908,'01_MASTER_KODE_WILAYAH'!H$1437:I$1470,2,FALSE)</f>
        <v>JAWA TENGAH</v>
      </c>
      <c r="L908" s="368" t="str">
        <f>VLOOKUP(H908,'01_MASTER_KODE_WILAYAH'!D$5:F$1353,3,FALSE)</f>
        <v>KOTA TEGAL</v>
      </c>
      <c r="M908" s="428" t="str">
        <f t="shared" si="48"/>
        <v>Pemerintah</v>
      </c>
      <c r="N908" s="312">
        <f>COUNTIF(A1_Individu_Data_Keadaan_SDMK!A$4:A$149931,B908)</f>
        <v>0</v>
      </c>
      <c r="O908" s="312">
        <f t="shared" si="49"/>
        <v>0</v>
      </c>
      <c r="P908" s="421" t="str">
        <f t="shared" si="50"/>
        <v>Berkurang</v>
      </c>
    </row>
    <row r="909" spans="1:16" hidden="1">
      <c r="A909" s="7">
        <v>907</v>
      </c>
      <c r="B909" t="s">
        <v>14134</v>
      </c>
      <c r="C909" t="s">
        <v>14135</v>
      </c>
      <c r="D909" t="s">
        <v>267</v>
      </c>
      <c r="E909" t="s">
        <v>9301</v>
      </c>
      <c r="F909" t="s">
        <v>12202</v>
      </c>
      <c r="G909">
        <v>33</v>
      </c>
      <c r="H909">
        <v>3376</v>
      </c>
      <c r="I909">
        <v>0</v>
      </c>
      <c r="J909">
        <v>0</v>
      </c>
      <c r="K909" s="367" t="str">
        <f>VLOOKUP(G909,'01_MASTER_KODE_WILAYAH'!H$1437:I$1470,2,FALSE)</f>
        <v>JAWA TENGAH</v>
      </c>
      <c r="L909" s="368" t="str">
        <f>VLOOKUP(H909,'01_MASTER_KODE_WILAYAH'!D$5:F$1353,3,FALSE)</f>
        <v>KOTA TEGAL</v>
      </c>
      <c r="M909" s="428" t="str">
        <f t="shared" si="48"/>
        <v>Pemerintah</v>
      </c>
      <c r="N909" s="312">
        <f>COUNTIF(A1_Individu_Data_Keadaan_SDMK!A$4:A$149931,B909)</f>
        <v>0</v>
      </c>
      <c r="O909" s="312">
        <f t="shared" si="49"/>
        <v>0</v>
      </c>
      <c r="P909" s="421" t="str">
        <f t="shared" si="50"/>
        <v>Tetap</v>
      </c>
    </row>
    <row r="910" spans="1:16" hidden="1">
      <c r="A910" s="7">
        <v>908</v>
      </c>
      <c r="B910" t="s">
        <v>14136</v>
      </c>
      <c r="C910" t="s">
        <v>14137</v>
      </c>
      <c r="D910" t="s">
        <v>267</v>
      </c>
      <c r="E910" t="s">
        <v>9301</v>
      </c>
      <c r="F910" t="s">
        <v>12202</v>
      </c>
      <c r="G910">
        <v>33</v>
      </c>
      <c r="H910">
        <v>3376</v>
      </c>
      <c r="I910">
        <v>0</v>
      </c>
      <c r="J910">
        <v>63</v>
      </c>
      <c r="K910" s="367" t="str">
        <f>VLOOKUP(G910,'01_MASTER_KODE_WILAYAH'!H$1437:I$1470,2,FALSE)</f>
        <v>JAWA TENGAH</v>
      </c>
      <c r="L910" s="368" t="str">
        <f>VLOOKUP(H910,'01_MASTER_KODE_WILAYAH'!D$5:F$1353,3,FALSE)</f>
        <v>KOTA TEGAL</v>
      </c>
      <c r="M910" s="428" t="str">
        <f t="shared" si="48"/>
        <v>Pemerintah</v>
      </c>
      <c r="N910" s="312">
        <f>COUNTIF(A1_Individu_Data_Keadaan_SDMK!A$4:A$149931,B910)</f>
        <v>0</v>
      </c>
      <c r="O910" s="312">
        <f t="shared" si="49"/>
        <v>0</v>
      </c>
      <c r="P910" s="421" t="str">
        <f t="shared" si="50"/>
        <v>Berkurang</v>
      </c>
    </row>
    <row r="911" spans="1:16" hidden="1">
      <c r="A911" s="7">
        <v>909</v>
      </c>
      <c r="B911" t="s">
        <v>14138</v>
      </c>
      <c r="C911" t="s">
        <v>14139</v>
      </c>
      <c r="D911" t="s">
        <v>267</v>
      </c>
      <c r="E911" t="s">
        <v>9301</v>
      </c>
      <c r="F911" t="s">
        <v>12202</v>
      </c>
      <c r="G911">
        <v>33</v>
      </c>
      <c r="H911">
        <v>3376</v>
      </c>
      <c r="I911">
        <v>0</v>
      </c>
      <c r="J911">
        <v>0</v>
      </c>
      <c r="K911" s="367" t="str">
        <f>VLOOKUP(G911,'01_MASTER_KODE_WILAYAH'!H$1437:I$1470,2,FALSE)</f>
        <v>JAWA TENGAH</v>
      </c>
      <c r="L911" s="368" t="str">
        <f>VLOOKUP(H911,'01_MASTER_KODE_WILAYAH'!D$5:F$1353,3,FALSE)</f>
        <v>KOTA TEGAL</v>
      </c>
      <c r="M911" s="428" t="str">
        <f t="shared" si="48"/>
        <v>Pemerintah</v>
      </c>
      <c r="N911" s="312">
        <f>COUNTIF(A1_Individu_Data_Keadaan_SDMK!A$4:A$149931,B911)</f>
        <v>0</v>
      </c>
      <c r="O911" s="312">
        <f t="shared" si="49"/>
        <v>0</v>
      </c>
      <c r="P911" s="421" t="str">
        <f t="shared" si="50"/>
        <v>Tetap</v>
      </c>
    </row>
    <row r="912" spans="1:16" hidden="1">
      <c r="A912" s="7">
        <v>910</v>
      </c>
      <c r="B912" t="s">
        <v>14140</v>
      </c>
      <c r="C912" t="s">
        <v>14141</v>
      </c>
      <c r="D912" t="s">
        <v>267</v>
      </c>
      <c r="E912" t="s">
        <v>9302</v>
      </c>
      <c r="F912" t="s">
        <v>12202</v>
      </c>
      <c r="G912">
        <v>33</v>
      </c>
      <c r="H912">
        <v>3376</v>
      </c>
      <c r="I912">
        <v>0</v>
      </c>
      <c r="J912">
        <v>89</v>
      </c>
      <c r="K912" s="367" t="str">
        <f>VLOOKUP(G912,'01_MASTER_KODE_WILAYAH'!H$1437:I$1470,2,FALSE)</f>
        <v>JAWA TENGAH</v>
      </c>
      <c r="L912" s="368" t="str">
        <f>VLOOKUP(H912,'01_MASTER_KODE_WILAYAH'!D$5:F$1353,3,FALSE)</f>
        <v>KOTA TEGAL</v>
      </c>
      <c r="M912" s="428" t="str">
        <f t="shared" si="48"/>
        <v>Pemerintah</v>
      </c>
      <c r="N912" s="312">
        <f>COUNTIF(A1_Individu_Data_Keadaan_SDMK!A$4:A$149931,B912)</f>
        <v>0</v>
      </c>
      <c r="O912" s="312">
        <f t="shared" si="49"/>
        <v>0</v>
      </c>
      <c r="P912" s="421" t="str">
        <f t="shared" si="50"/>
        <v>Berkurang</v>
      </c>
    </row>
    <row r="913" spans="1:16" hidden="1">
      <c r="A913" s="7">
        <v>911</v>
      </c>
      <c r="B913" t="s">
        <v>14142</v>
      </c>
      <c r="C913" t="s">
        <v>13976</v>
      </c>
      <c r="D913" t="s">
        <v>267</v>
      </c>
      <c r="E913" t="s">
        <v>9301</v>
      </c>
      <c r="F913" t="s">
        <v>12202</v>
      </c>
      <c r="G913">
        <v>33</v>
      </c>
      <c r="H913">
        <v>3376</v>
      </c>
      <c r="I913">
        <v>0</v>
      </c>
      <c r="J913">
        <v>0</v>
      </c>
      <c r="K913" s="367" t="str">
        <f>VLOOKUP(G913,'01_MASTER_KODE_WILAYAH'!H$1437:I$1470,2,FALSE)</f>
        <v>JAWA TENGAH</v>
      </c>
      <c r="L913" s="368" t="str">
        <f>VLOOKUP(H913,'01_MASTER_KODE_WILAYAH'!D$5:F$1353,3,FALSE)</f>
        <v>KOTA TEGAL</v>
      </c>
      <c r="M913" s="428" t="str">
        <f t="shared" si="48"/>
        <v>Pemerintah</v>
      </c>
      <c r="N913" s="312">
        <f>COUNTIF(A1_Individu_Data_Keadaan_SDMK!A$4:A$149931,B913)</f>
        <v>0</v>
      </c>
      <c r="O913" s="312">
        <f t="shared" si="49"/>
        <v>0</v>
      </c>
      <c r="P913" s="421" t="str">
        <f t="shared" si="50"/>
        <v>Tetap</v>
      </c>
    </row>
    <row r="914" spans="1:16" hidden="1">
      <c r="A914" s="7">
        <v>912</v>
      </c>
      <c r="B914" t="s">
        <v>14143</v>
      </c>
      <c r="C914" t="s">
        <v>14144</v>
      </c>
      <c r="D914" t="s">
        <v>1632</v>
      </c>
      <c r="E914" t="s">
        <v>12207</v>
      </c>
      <c r="F914" t="s">
        <v>12201</v>
      </c>
      <c r="G914">
        <v>33</v>
      </c>
      <c r="H914">
        <v>3301</v>
      </c>
      <c r="I914" t="s">
        <v>268</v>
      </c>
      <c r="J914">
        <v>745</v>
      </c>
      <c r="K914" s="367" t="str">
        <f>VLOOKUP(G914,'01_MASTER_KODE_WILAYAH'!H$1437:I$1470,2,FALSE)</f>
        <v>JAWA TENGAH</v>
      </c>
      <c r="L914" s="368" t="str">
        <f>VLOOKUP(H914,'01_MASTER_KODE_WILAYAH'!D$5:F$1353,3,FALSE)</f>
        <v>CILACAP</v>
      </c>
      <c r="M914" s="428" t="str">
        <f t="shared" si="48"/>
        <v>Pemerintah</v>
      </c>
      <c r="N914" s="312">
        <f>COUNTIF(A1_Individu_Data_Keadaan_SDMK!A$4:A$149931,B914)</f>
        <v>0</v>
      </c>
      <c r="O914" s="312">
        <f t="shared" si="49"/>
        <v>0</v>
      </c>
      <c r="P914" s="421" t="str">
        <f t="shared" si="50"/>
        <v>Berkurang</v>
      </c>
    </row>
    <row r="915" spans="1:16" hidden="1">
      <c r="A915" s="7">
        <v>913</v>
      </c>
      <c r="B915" t="s">
        <v>14145</v>
      </c>
      <c r="C915" t="s">
        <v>14146</v>
      </c>
      <c r="D915" t="s">
        <v>1632</v>
      </c>
      <c r="E915" t="s">
        <v>12209</v>
      </c>
      <c r="F915" t="s">
        <v>14147</v>
      </c>
      <c r="G915">
        <v>33</v>
      </c>
      <c r="H915">
        <v>3301</v>
      </c>
      <c r="I915" t="s">
        <v>268</v>
      </c>
      <c r="J915">
        <v>140</v>
      </c>
      <c r="K915" s="367" t="str">
        <f>VLOOKUP(G915,'01_MASTER_KODE_WILAYAH'!H$1437:I$1470,2,FALSE)</f>
        <v>JAWA TENGAH</v>
      </c>
      <c r="L915" s="368" t="str">
        <f>VLOOKUP(H915,'01_MASTER_KODE_WILAYAH'!D$5:F$1353,3,FALSE)</f>
        <v>CILACAP</v>
      </c>
      <c r="M915" s="428" t="str">
        <f t="shared" si="48"/>
        <v>BUMN</v>
      </c>
      <c r="N915" s="312">
        <f>COUNTIF(A1_Individu_Data_Keadaan_SDMK!A$4:A$149931,B915)</f>
        <v>0</v>
      </c>
      <c r="O915" s="312">
        <f t="shared" si="49"/>
        <v>0</v>
      </c>
      <c r="P915" s="421" t="str">
        <f t="shared" si="50"/>
        <v>Berkurang</v>
      </c>
    </row>
    <row r="916" spans="1:16" hidden="1">
      <c r="A916" s="7">
        <v>914</v>
      </c>
      <c r="B916" t="s">
        <v>14148</v>
      </c>
      <c r="C916" t="s">
        <v>14149</v>
      </c>
      <c r="D916" t="s">
        <v>1632</v>
      </c>
      <c r="E916" t="s">
        <v>12208</v>
      </c>
      <c r="F916" t="s">
        <v>12206</v>
      </c>
      <c r="G916">
        <v>33</v>
      </c>
      <c r="H916">
        <v>3301</v>
      </c>
      <c r="I916" t="s">
        <v>268</v>
      </c>
      <c r="J916">
        <v>346</v>
      </c>
      <c r="K916" s="367" t="str">
        <f>VLOOKUP(G916,'01_MASTER_KODE_WILAYAH'!H$1437:I$1470,2,FALSE)</f>
        <v>JAWA TENGAH</v>
      </c>
      <c r="L916" s="368" t="str">
        <f>VLOOKUP(H916,'01_MASTER_KODE_WILAYAH'!D$5:F$1353,3,FALSE)</f>
        <v>CILACAP</v>
      </c>
      <c r="M916" s="428" t="str">
        <f t="shared" si="48"/>
        <v>Organisasi</v>
      </c>
      <c r="N916" s="312">
        <f>COUNTIF(A1_Individu_Data_Keadaan_SDMK!A$4:A$149931,B916)</f>
        <v>0</v>
      </c>
      <c r="O916" s="312">
        <f t="shared" si="49"/>
        <v>0</v>
      </c>
      <c r="P916" s="421" t="str">
        <f t="shared" si="50"/>
        <v>Berkurang</v>
      </c>
    </row>
    <row r="917" spans="1:16" hidden="1">
      <c r="A917" s="7">
        <v>915</v>
      </c>
      <c r="B917" t="s">
        <v>14150</v>
      </c>
      <c r="C917" t="s">
        <v>14151</v>
      </c>
      <c r="D917" t="s">
        <v>1632</v>
      </c>
      <c r="E917" t="s">
        <v>12208</v>
      </c>
      <c r="F917" t="s">
        <v>12201</v>
      </c>
      <c r="G917">
        <v>33</v>
      </c>
      <c r="H917">
        <v>3301</v>
      </c>
      <c r="I917" t="s">
        <v>268</v>
      </c>
      <c r="J917">
        <v>321</v>
      </c>
      <c r="K917" s="367" t="str">
        <f>VLOOKUP(G917,'01_MASTER_KODE_WILAYAH'!H$1437:I$1470,2,FALSE)</f>
        <v>JAWA TENGAH</v>
      </c>
      <c r="L917" s="368" t="str">
        <f>VLOOKUP(H917,'01_MASTER_KODE_WILAYAH'!D$5:F$1353,3,FALSE)</f>
        <v>CILACAP</v>
      </c>
      <c r="M917" s="428" t="str">
        <f t="shared" si="48"/>
        <v>Pemerintah</v>
      </c>
      <c r="N917" s="312">
        <f>COUNTIF(A1_Individu_Data_Keadaan_SDMK!A$4:A$149931,B917)</f>
        <v>0</v>
      </c>
      <c r="O917" s="312">
        <f t="shared" si="49"/>
        <v>0</v>
      </c>
      <c r="P917" s="421" t="str">
        <f t="shared" si="50"/>
        <v>Berkurang</v>
      </c>
    </row>
    <row r="918" spans="1:16" hidden="1">
      <c r="A918" s="7">
        <v>916</v>
      </c>
      <c r="B918" t="s">
        <v>14152</v>
      </c>
      <c r="C918" t="s">
        <v>14153</v>
      </c>
      <c r="D918" t="s">
        <v>1632</v>
      </c>
      <c r="E918" t="s">
        <v>12208</v>
      </c>
      <c r="F918" t="s">
        <v>12206</v>
      </c>
      <c r="G918">
        <v>33</v>
      </c>
      <c r="H918">
        <v>3301</v>
      </c>
      <c r="I918" t="s">
        <v>268</v>
      </c>
      <c r="J918">
        <v>0</v>
      </c>
      <c r="K918" s="367" t="str">
        <f>VLOOKUP(G918,'01_MASTER_KODE_WILAYAH'!H$1437:I$1470,2,FALSE)</f>
        <v>JAWA TENGAH</v>
      </c>
      <c r="L918" s="368" t="str">
        <f>VLOOKUP(H918,'01_MASTER_KODE_WILAYAH'!D$5:F$1353,3,FALSE)</f>
        <v>CILACAP</v>
      </c>
      <c r="M918" s="428" t="str">
        <f t="shared" si="48"/>
        <v>Organisasi</v>
      </c>
      <c r="N918" s="312">
        <f>COUNTIF(A1_Individu_Data_Keadaan_SDMK!A$4:A$149931,B918)</f>
        <v>0</v>
      </c>
      <c r="O918" s="312">
        <f t="shared" si="49"/>
        <v>0</v>
      </c>
      <c r="P918" s="421" t="str">
        <f t="shared" si="50"/>
        <v>Tetap</v>
      </c>
    </row>
    <row r="919" spans="1:16" hidden="1">
      <c r="A919" s="7">
        <v>917</v>
      </c>
      <c r="B919" t="s">
        <v>14154</v>
      </c>
      <c r="C919" t="s">
        <v>14155</v>
      </c>
      <c r="D919" t="s">
        <v>1632</v>
      </c>
      <c r="E919" t="s">
        <v>12208</v>
      </c>
      <c r="F919" t="s">
        <v>12203</v>
      </c>
      <c r="G919">
        <v>33</v>
      </c>
      <c r="H919">
        <v>3301</v>
      </c>
      <c r="I919" t="s">
        <v>268</v>
      </c>
      <c r="J919">
        <v>13</v>
      </c>
      <c r="K919" s="367" t="str">
        <f>VLOOKUP(G919,'01_MASTER_KODE_WILAYAH'!H$1437:I$1470,2,FALSE)</f>
        <v>JAWA TENGAH</v>
      </c>
      <c r="L919" s="368" t="str">
        <f>VLOOKUP(H919,'01_MASTER_KODE_WILAYAH'!D$5:F$1353,3,FALSE)</f>
        <v>CILACAP</v>
      </c>
      <c r="M919" s="428" t="str">
        <f t="shared" si="48"/>
        <v>Organisasi</v>
      </c>
      <c r="N919" s="312">
        <f>COUNTIF(A1_Individu_Data_Keadaan_SDMK!A$4:A$149931,B919)</f>
        <v>0</v>
      </c>
      <c r="O919" s="312">
        <f t="shared" si="49"/>
        <v>0</v>
      </c>
      <c r="P919" s="421" t="str">
        <f t="shared" si="50"/>
        <v>Berkurang</v>
      </c>
    </row>
    <row r="920" spans="1:16" hidden="1">
      <c r="A920" s="7">
        <v>918</v>
      </c>
      <c r="B920" t="s">
        <v>14156</v>
      </c>
      <c r="C920" t="s">
        <v>14157</v>
      </c>
      <c r="D920" t="s">
        <v>1632</v>
      </c>
      <c r="E920" t="s">
        <v>12254</v>
      </c>
      <c r="F920" t="s">
        <v>12205</v>
      </c>
      <c r="G920">
        <v>33</v>
      </c>
      <c r="H920">
        <v>3301</v>
      </c>
      <c r="I920" t="s">
        <v>268</v>
      </c>
      <c r="J920">
        <v>18</v>
      </c>
      <c r="K920" s="367" t="str">
        <f>VLOOKUP(G920,'01_MASTER_KODE_WILAYAH'!H$1437:I$1470,2,FALSE)</f>
        <v>JAWA TENGAH</v>
      </c>
      <c r="L920" s="368" t="str">
        <f>VLOOKUP(H920,'01_MASTER_KODE_WILAYAH'!D$5:F$1353,3,FALSE)</f>
        <v>CILACAP</v>
      </c>
      <c r="M920" s="428" t="str">
        <f t="shared" si="48"/>
        <v>Perusahaan</v>
      </c>
      <c r="N920" s="312">
        <f>COUNTIF(A1_Individu_Data_Keadaan_SDMK!A$4:A$149931,B920)</f>
        <v>0</v>
      </c>
      <c r="O920" s="312">
        <f t="shared" si="49"/>
        <v>0</v>
      </c>
      <c r="P920" s="421" t="str">
        <f t="shared" si="50"/>
        <v>Berkurang</v>
      </c>
    </row>
    <row r="921" spans="1:16" hidden="1">
      <c r="A921" s="7">
        <v>919</v>
      </c>
      <c r="B921" t="s">
        <v>14158</v>
      </c>
      <c r="C921" t="s">
        <v>14159</v>
      </c>
      <c r="D921" t="s">
        <v>1632</v>
      </c>
      <c r="E921" t="s">
        <v>12254</v>
      </c>
      <c r="F921" t="s">
        <v>14160</v>
      </c>
      <c r="G921">
        <v>33</v>
      </c>
      <c r="H921">
        <v>3301</v>
      </c>
      <c r="I921" t="s">
        <v>268</v>
      </c>
      <c r="J921">
        <v>153</v>
      </c>
      <c r="K921" s="367" t="str">
        <f>VLOOKUP(G921,'01_MASTER_KODE_WILAYAH'!H$1437:I$1470,2,FALSE)</f>
        <v>JAWA TENGAH</v>
      </c>
      <c r="L921" s="368" t="str">
        <f>VLOOKUP(H921,'01_MASTER_KODE_WILAYAH'!D$5:F$1353,3,FALSE)</f>
        <v>CILACAP</v>
      </c>
      <c r="M921" s="428" t="str">
        <f t="shared" si="48"/>
        <v>Organisasi</v>
      </c>
      <c r="N921" s="312">
        <f>COUNTIF(A1_Individu_Data_Keadaan_SDMK!A$4:A$149931,B921)</f>
        <v>0</v>
      </c>
      <c r="O921" s="312">
        <f t="shared" si="49"/>
        <v>0</v>
      </c>
      <c r="P921" s="421" t="str">
        <f t="shared" si="50"/>
        <v>Berkurang</v>
      </c>
    </row>
    <row r="922" spans="1:16" hidden="1">
      <c r="A922" s="7">
        <v>920</v>
      </c>
      <c r="B922" t="s">
        <v>14161</v>
      </c>
      <c r="C922" t="s">
        <v>14162</v>
      </c>
      <c r="D922" t="s">
        <v>1632</v>
      </c>
      <c r="E922" t="s">
        <v>12209</v>
      </c>
      <c r="F922" t="s">
        <v>12204</v>
      </c>
      <c r="G922">
        <v>33</v>
      </c>
      <c r="H922">
        <v>3301</v>
      </c>
      <c r="I922" t="s">
        <v>268</v>
      </c>
      <c r="J922">
        <v>54</v>
      </c>
      <c r="K922" s="367" t="str">
        <f>VLOOKUP(G922,'01_MASTER_KODE_WILAYAH'!H$1437:I$1470,2,FALSE)</f>
        <v>JAWA TENGAH</v>
      </c>
      <c r="L922" s="368" t="str">
        <f>VLOOKUP(H922,'01_MASTER_KODE_WILAYAH'!D$5:F$1353,3,FALSE)</f>
        <v>CILACAP</v>
      </c>
      <c r="M922" s="428" t="str">
        <f t="shared" si="48"/>
        <v>Swasta/Lai</v>
      </c>
      <c r="N922" s="312">
        <f>COUNTIF(A1_Individu_Data_Keadaan_SDMK!A$4:A$149931,B922)</f>
        <v>0</v>
      </c>
      <c r="O922" s="312">
        <f t="shared" si="49"/>
        <v>0</v>
      </c>
      <c r="P922" s="421" t="str">
        <f t="shared" si="50"/>
        <v>Berkurang</v>
      </c>
    </row>
    <row r="923" spans="1:16" hidden="1">
      <c r="A923" s="7">
        <v>921</v>
      </c>
      <c r="B923" t="s">
        <v>14163</v>
      </c>
      <c r="C923" t="s">
        <v>14164</v>
      </c>
      <c r="D923" t="s">
        <v>1632</v>
      </c>
      <c r="E923" t="s">
        <v>12254</v>
      </c>
      <c r="F923" t="s">
        <v>12204</v>
      </c>
      <c r="G923">
        <v>33</v>
      </c>
      <c r="H923">
        <v>3301</v>
      </c>
      <c r="I923" t="s">
        <v>268</v>
      </c>
      <c r="J923">
        <v>18</v>
      </c>
      <c r="K923" s="367" t="str">
        <f>VLOOKUP(G923,'01_MASTER_KODE_WILAYAH'!H$1437:I$1470,2,FALSE)</f>
        <v>JAWA TENGAH</v>
      </c>
      <c r="L923" s="368" t="str">
        <f>VLOOKUP(H923,'01_MASTER_KODE_WILAYAH'!D$5:F$1353,3,FALSE)</f>
        <v>CILACAP</v>
      </c>
      <c r="M923" s="428" t="str">
        <f t="shared" si="48"/>
        <v>Swasta/Lai</v>
      </c>
      <c r="N923" s="312">
        <f>COUNTIF(A1_Individu_Data_Keadaan_SDMK!A$4:A$149931,B923)</f>
        <v>0</v>
      </c>
      <c r="O923" s="312">
        <f t="shared" si="49"/>
        <v>0</v>
      </c>
      <c r="P923" s="421" t="str">
        <f t="shared" si="50"/>
        <v>Berkurang</v>
      </c>
    </row>
    <row r="924" spans="1:16" hidden="1">
      <c r="A924" s="7">
        <v>922</v>
      </c>
      <c r="B924" t="s">
        <v>14165</v>
      </c>
      <c r="C924" t="s">
        <v>14166</v>
      </c>
      <c r="D924" t="s">
        <v>1632</v>
      </c>
      <c r="E924" t="s">
        <v>12209</v>
      </c>
      <c r="F924" t="s">
        <v>14147</v>
      </c>
      <c r="G924">
        <v>33</v>
      </c>
      <c r="H924">
        <v>3301</v>
      </c>
      <c r="J924">
        <v>0</v>
      </c>
      <c r="K924" s="367" t="str">
        <f>VLOOKUP(G924,'01_MASTER_KODE_WILAYAH'!H$1437:I$1470,2,FALSE)</f>
        <v>JAWA TENGAH</v>
      </c>
      <c r="L924" s="368" t="str">
        <f>VLOOKUP(H924,'01_MASTER_KODE_WILAYAH'!D$5:F$1353,3,FALSE)</f>
        <v>CILACAP</v>
      </c>
      <c r="M924" s="428" t="str">
        <f t="shared" si="48"/>
        <v>BUMN</v>
      </c>
      <c r="N924" s="312">
        <f>COUNTIF(A1_Individu_Data_Keadaan_SDMK!A$4:A$149931,B924)</f>
        <v>0</v>
      </c>
      <c r="O924" s="312">
        <f t="shared" si="49"/>
        <v>0</v>
      </c>
      <c r="P924" s="421" t="str">
        <f t="shared" si="50"/>
        <v>Tetap</v>
      </c>
    </row>
    <row r="925" spans="1:16" hidden="1">
      <c r="A925" s="7">
        <v>923</v>
      </c>
      <c r="B925" t="s">
        <v>14167</v>
      </c>
      <c r="C925" t="s">
        <v>14168</v>
      </c>
      <c r="D925" t="s">
        <v>1632</v>
      </c>
      <c r="E925" t="s">
        <v>12207</v>
      </c>
      <c r="F925" t="s">
        <v>12201</v>
      </c>
      <c r="G925">
        <v>33</v>
      </c>
      <c r="H925">
        <v>3302</v>
      </c>
      <c r="I925" t="s">
        <v>268</v>
      </c>
      <c r="J925">
        <v>995</v>
      </c>
      <c r="K925" s="367" t="str">
        <f>VLOOKUP(G925,'01_MASTER_KODE_WILAYAH'!H$1437:I$1470,2,FALSE)</f>
        <v>JAWA TENGAH</v>
      </c>
      <c r="L925" s="368" t="str">
        <f>VLOOKUP(H925,'01_MASTER_KODE_WILAYAH'!D$5:F$1353,3,FALSE)</f>
        <v>BANYUMAS</v>
      </c>
      <c r="M925" s="428" t="str">
        <f t="shared" si="48"/>
        <v>Pemerintah</v>
      </c>
      <c r="N925" s="312">
        <f>COUNTIF(A1_Individu_Data_Keadaan_SDMK!A$4:A$149931,B925)</f>
        <v>0</v>
      </c>
      <c r="O925" s="312">
        <f t="shared" si="49"/>
        <v>0</v>
      </c>
      <c r="P925" s="421" t="str">
        <f t="shared" si="50"/>
        <v>Berkurang</v>
      </c>
    </row>
    <row r="926" spans="1:16" hidden="1">
      <c r="A926" s="7">
        <v>924</v>
      </c>
      <c r="B926" t="s">
        <v>14169</v>
      </c>
      <c r="C926" t="s">
        <v>14170</v>
      </c>
      <c r="D926" t="s">
        <v>1632</v>
      </c>
      <c r="E926" t="s">
        <v>12207</v>
      </c>
      <c r="F926" t="s">
        <v>11675</v>
      </c>
      <c r="G926">
        <v>33</v>
      </c>
      <c r="H926">
        <v>3302</v>
      </c>
      <c r="I926" t="s">
        <v>268</v>
      </c>
      <c r="J926">
        <v>1188</v>
      </c>
      <c r="K926" s="367" t="str">
        <f>VLOOKUP(G926,'01_MASTER_KODE_WILAYAH'!H$1437:I$1470,2,FALSE)</f>
        <v>JAWA TENGAH</v>
      </c>
      <c r="L926" s="368" t="str">
        <f>VLOOKUP(H926,'01_MASTER_KODE_WILAYAH'!D$5:F$1353,3,FALSE)</f>
        <v>BANYUMAS</v>
      </c>
      <c r="M926" s="428" t="str">
        <f t="shared" si="48"/>
        <v>Pemerintah</v>
      </c>
      <c r="N926" s="312">
        <f>COUNTIF(A1_Individu_Data_Keadaan_SDMK!A$4:A$149931,B926)</f>
        <v>0</v>
      </c>
      <c r="O926" s="312">
        <f t="shared" si="49"/>
        <v>0</v>
      </c>
      <c r="P926" s="421" t="str">
        <f t="shared" si="50"/>
        <v>Berkurang</v>
      </c>
    </row>
    <row r="927" spans="1:16" hidden="1">
      <c r="A927" s="7">
        <v>925</v>
      </c>
      <c r="B927" t="s">
        <v>14171</v>
      </c>
      <c r="C927" t="s">
        <v>14172</v>
      </c>
      <c r="D927" t="s">
        <v>1632</v>
      </c>
      <c r="E927" t="s">
        <v>14173</v>
      </c>
      <c r="F927" t="s">
        <v>9</v>
      </c>
      <c r="G927">
        <v>33</v>
      </c>
      <c r="H927">
        <v>3302</v>
      </c>
      <c r="I927" t="s">
        <v>268</v>
      </c>
      <c r="J927">
        <v>447</v>
      </c>
      <c r="K927" s="367" t="str">
        <f>VLOOKUP(G927,'01_MASTER_KODE_WILAYAH'!H$1437:I$1470,2,FALSE)</f>
        <v>JAWA TENGAH</v>
      </c>
      <c r="L927" s="368" t="str">
        <f>VLOOKUP(H927,'01_MASTER_KODE_WILAYAH'!D$5:F$1353,3,FALSE)</f>
        <v>BANYUMAS</v>
      </c>
      <c r="M927" s="428" t="str">
        <f t="shared" si="48"/>
        <v>TNI AD</v>
      </c>
      <c r="N927" s="312">
        <f>COUNTIF(A1_Individu_Data_Keadaan_SDMK!A$4:A$149931,B927)</f>
        <v>0</v>
      </c>
      <c r="O927" s="312">
        <f t="shared" si="49"/>
        <v>0</v>
      </c>
      <c r="P927" s="421" t="str">
        <f t="shared" si="50"/>
        <v>Berkurang</v>
      </c>
    </row>
    <row r="928" spans="1:16" hidden="1">
      <c r="A928" s="7">
        <v>926</v>
      </c>
      <c r="B928" t="s">
        <v>14174</v>
      </c>
      <c r="C928" t="s">
        <v>14175</v>
      </c>
      <c r="D928" t="s">
        <v>1632</v>
      </c>
      <c r="E928" t="s">
        <v>12208</v>
      </c>
      <c r="F928" t="s">
        <v>14160</v>
      </c>
      <c r="G928">
        <v>33</v>
      </c>
      <c r="H928">
        <v>3302</v>
      </c>
      <c r="I928" t="s">
        <v>268</v>
      </c>
      <c r="J928">
        <v>257</v>
      </c>
      <c r="K928" s="367" t="str">
        <f>VLOOKUP(G928,'01_MASTER_KODE_WILAYAH'!H$1437:I$1470,2,FALSE)</f>
        <v>JAWA TENGAH</v>
      </c>
      <c r="L928" s="368" t="str">
        <f>VLOOKUP(H928,'01_MASTER_KODE_WILAYAH'!D$5:F$1353,3,FALSE)</f>
        <v>BANYUMAS</v>
      </c>
      <c r="M928" s="428" t="str">
        <f t="shared" si="48"/>
        <v>Organisasi</v>
      </c>
      <c r="N928" s="312">
        <f>COUNTIF(A1_Individu_Data_Keadaan_SDMK!A$4:A$149931,B928)</f>
        <v>0</v>
      </c>
      <c r="O928" s="312">
        <f t="shared" si="49"/>
        <v>0</v>
      </c>
      <c r="P928" s="421" t="str">
        <f t="shared" si="50"/>
        <v>Berkurang</v>
      </c>
    </row>
    <row r="929" spans="1:16" hidden="1">
      <c r="A929" s="7">
        <v>927</v>
      </c>
      <c r="B929" t="s">
        <v>14176</v>
      </c>
      <c r="C929" t="s">
        <v>14177</v>
      </c>
      <c r="D929" t="s">
        <v>1632</v>
      </c>
      <c r="E929" t="s">
        <v>12208</v>
      </c>
      <c r="F929" t="s">
        <v>12204</v>
      </c>
      <c r="G929">
        <v>33</v>
      </c>
      <c r="H929">
        <v>3302</v>
      </c>
      <c r="I929" t="s">
        <v>268</v>
      </c>
      <c r="J929">
        <v>151</v>
      </c>
      <c r="K929" s="367" t="str">
        <f>VLOOKUP(G929,'01_MASTER_KODE_WILAYAH'!H$1437:I$1470,2,FALSE)</f>
        <v>JAWA TENGAH</v>
      </c>
      <c r="L929" s="368" t="str">
        <f>VLOOKUP(H929,'01_MASTER_KODE_WILAYAH'!D$5:F$1353,3,FALSE)</f>
        <v>BANYUMAS</v>
      </c>
      <c r="M929" s="428" t="str">
        <f t="shared" si="48"/>
        <v>Swasta/Lai</v>
      </c>
      <c r="N929" s="312">
        <f>COUNTIF(A1_Individu_Data_Keadaan_SDMK!A$4:A$149931,B929)</f>
        <v>0</v>
      </c>
      <c r="O929" s="312">
        <f t="shared" si="49"/>
        <v>0</v>
      </c>
      <c r="P929" s="421" t="str">
        <f t="shared" si="50"/>
        <v>Berkurang</v>
      </c>
    </row>
    <row r="930" spans="1:16" hidden="1">
      <c r="A930" s="7">
        <v>928</v>
      </c>
      <c r="B930" t="s">
        <v>14178</v>
      </c>
      <c r="C930" t="s">
        <v>14179</v>
      </c>
      <c r="D930" t="s">
        <v>1632</v>
      </c>
      <c r="E930" t="s">
        <v>12208</v>
      </c>
      <c r="F930" t="s">
        <v>12204</v>
      </c>
      <c r="G930">
        <v>33</v>
      </c>
      <c r="H930">
        <v>3302</v>
      </c>
      <c r="I930" t="s">
        <v>268</v>
      </c>
      <c r="J930">
        <v>55</v>
      </c>
      <c r="K930" s="367" t="str">
        <f>VLOOKUP(G930,'01_MASTER_KODE_WILAYAH'!H$1437:I$1470,2,FALSE)</f>
        <v>JAWA TENGAH</v>
      </c>
      <c r="L930" s="368" t="str">
        <f>VLOOKUP(H930,'01_MASTER_KODE_WILAYAH'!D$5:F$1353,3,FALSE)</f>
        <v>BANYUMAS</v>
      </c>
      <c r="M930" s="428" t="str">
        <f t="shared" si="48"/>
        <v>Swasta/Lai</v>
      </c>
      <c r="N930" s="312">
        <f>COUNTIF(A1_Individu_Data_Keadaan_SDMK!A$4:A$149931,B930)</f>
        <v>0</v>
      </c>
      <c r="O930" s="312">
        <f t="shared" si="49"/>
        <v>0</v>
      </c>
      <c r="P930" s="421" t="str">
        <f t="shared" si="50"/>
        <v>Berkurang</v>
      </c>
    </row>
    <row r="931" spans="1:16" hidden="1">
      <c r="A931" s="7">
        <v>929</v>
      </c>
      <c r="B931" t="s">
        <v>14180</v>
      </c>
      <c r="C931" t="s">
        <v>14181</v>
      </c>
      <c r="D931" t="s">
        <v>1632</v>
      </c>
      <c r="E931" t="s">
        <v>12209</v>
      </c>
      <c r="F931" t="s">
        <v>12203</v>
      </c>
      <c r="G931">
        <v>33</v>
      </c>
      <c r="H931">
        <v>3302</v>
      </c>
      <c r="I931" t="s">
        <v>268</v>
      </c>
      <c r="J931">
        <v>63</v>
      </c>
      <c r="K931" s="367" t="str">
        <f>VLOOKUP(G931,'01_MASTER_KODE_WILAYAH'!H$1437:I$1470,2,FALSE)</f>
        <v>JAWA TENGAH</v>
      </c>
      <c r="L931" s="368" t="str">
        <f>VLOOKUP(H931,'01_MASTER_KODE_WILAYAH'!D$5:F$1353,3,FALSE)</f>
        <v>BANYUMAS</v>
      </c>
      <c r="M931" s="428" t="str">
        <f t="shared" si="48"/>
        <v>Organisasi</v>
      </c>
      <c r="N931" s="312">
        <f>COUNTIF(A1_Individu_Data_Keadaan_SDMK!A$4:A$149931,B931)</f>
        <v>0</v>
      </c>
      <c r="O931" s="312">
        <f t="shared" si="49"/>
        <v>0</v>
      </c>
      <c r="P931" s="421" t="str">
        <f t="shared" si="50"/>
        <v>Berkurang</v>
      </c>
    </row>
    <row r="932" spans="1:16" hidden="1">
      <c r="A932" s="7">
        <v>930</v>
      </c>
      <c r="B932" t="s">
        <v>14182</v>
      </c>
      <c r="C932" t="s">
        <v>14183</v>
      </c>
      <c r="D932" t="s">
        <v>1632</v>
      </c>
      <c r="E932" t="s">
        <v>12208</v>
      </c>
      <c r="F932" t="s">
        <v>12203</v>
      </c>
      <c r="G932">
        <v>33</v>
      </c>
      <c r="H932">
        <v>3302</v>
      </c>
      <c r="I932" t="s">
        <v>268</v>
      </c>
      <c r="J932">
        <v>47</v>
      </c>
      <c r="K932" s="367" t="str">
        <f>VLOOKUP(G932,'01_MASTER_KODE_WILAYAH'!H$1437:I$1470,2,FALSE)</f>
        <v>JAWA TENGAH</v>
      </c>
      <c r="L932" s="368" t="str">
        <f>VLOOKUP(H932,'01_MASTER_KODE_WILAYAH'!D$5:F$1353,3,FALSE)</f>
        <v>BANYUMAS</v>
      </c>
      <c r="M932" s="428" t="str">
        <f t="shared" si="48"/>
        <v>Organisasi</v>
      </c>
      <c r="N932" s="312">
        <f>COUNTIF(A1_Individu_Data_Keadaan_SDMK!A$4:A$149931,B932)</f>
        <v>0</v>
      </c>
      <c r="O932" s="312">
        <f t="shared" si="49"/>
        <v>0</v>
      </c>
      <c r="P932" s="421" t="str">
        <f t="shared" si="50"/>
        <v>Berkurang</v>
      </c>
    </row>
    <row r="933" spans="1:16" hidden="1">
      <c r="A933" s="7">
        <v>931</v>
      </c>
      <c r="B933" t="s">
        <v>14184</v>
      </c>
      <c r="C933" t="s">
        <v>14185</v>
      </c>
      <c r="D933" t="s">
        <v>1632</v>
      </c>
      <c r="E933" t="s">
        <v>12208</v>
      </c>
      <c r="F933" t="s">
        <v>12206</v>
      </c>
      <c r="G933">
        <v>33</v>
      </c>
      <c r="H933">
        <v>3302</v>
      </c>
      <c r="I933" t="s">
        <v>268</v>
      </c>
      <c r="J933">
        <v>224</v>
      </c>
      <c r="K933" s="367" t="str">
        <f>VLOOKUP(G933,'01_MASTER_KODE_WILAYAH'!H$1437:I$1470,2,FALSE)</f>
        <v>JAWA TENGAH</v>
      </c>
      <c r="L933" s="368" t="str">
        <f>VLOOKUP(H933,'01_MASTER_KODE_WILAYAH'!D$5:F$1353,3,FALSE)</f>
        <v>BANYUMAS</v>
      </c>
      <c r="M933" s="428" t="str">
        <f t="shared" si="48"/>
        <v>Organisasi</v>
      </c>
      <c r="N933" s="312">
        <f>COUNTIF(A1_Individu_Data_Keadaan_SDMK!A$4:A$149931,B933)</f>
        <v>0</v>
      </c>
      <c r="O933" s="312">
        <f t="shared" si="49"/>
        <v>0</v>
      </c>
      <c r="P933" s="421" t="str">
        <f t="shared" si="50"/>
        <v>Berkurang</v>
      </c>
    </row>
    <row r="934" spans="1:16" hidden="1">
      <c r="A934" s="7">
        <v>932</v>
      </c>
      <c r="B934" t="s">
        <v>14186</v>
      </c>
      <c r="C934" t="s">
        <v>14187</v>
      </c>
      <c r="D934" t="s">
        <v>1632</v>
      </c>
      <c r="E934" t="s">
        <v>12209</v>
      </c>
      <c r="F934" t="s">
        <v>12204</v>
      </c>
      <c r="G934">
        <v>33</v>
      </c>
      <c r="H934">
        <v>3302</v>
      </c>
      <c r="I934" t="s">
        <v>268</v>
      </c>
      <c r="J934">
        <v>85</v>
      </c>
      <c r="K934" s="367" t="str">
        <f>VLOOKUP(G934,'01_MASTER_KODE_WILAYAH'!H$1437:I$1470,2,FALSE)</f>
        <v>JAWA TENGAH</v>
      </c>
      <c r="L934" s="368" t="str">
        <f>VLOOKUP(H934,'01_MASTER_KODE_WILAYAH'!D$5:F$1353,3,FALSE)</f>
        <v>BANYUMAS</v>
      </c>
      <c r="M934" s="428" t="str">
        <f t="shared" si="48"/>
        <v>Swasta/Lai</v>
      </c>
      <c r="N934" s="312">
        <f>COUNTIF(A1_Individu_Data_Keadaan_SDMK!A$4:A$149931,B934)</f>
        <v>0</v>
      </c>
      <c r="O934" s="312">
        <f t="shared" si="49"/>
        <v>0</v>
      </c>
      <c r="P934" s="421" t="str">
        <f t="shared" si="50"/>
        <v>Berkurang</v>
      </c>
    </row>
    <row r="935" spans="1:16" hidden="1">
      <c r="A935" s="7">
        <v>933</v>
      </c>
      <c r="B935" t="s">
        <v>14188</v>
      </c>
      <c r="C935" t="s">
        <v>14189</v>
      </c>
      <c r="D935" t="s">
        <v>1632</v>
      </c>
      <c r="E935" t="s">
        <v>12209</v>
      </c>
      <c r="F935" t="s">
        <v>12203</v>
      </c>
      <c r="G935">
        <v>33</v>
      </c>
      <c r="H935">
        <v>3302</v>
      </c>
      <c r="I935" t="s">
        <v>268</v>
      </c>
      <c r="J935">
        <v>105</v>
      </c>
      <c r="K935" s="367" t="str">
        <f>VLOOKUP(G935,'01_MASTER_KODE_WILAYAH'!H$1437:I$1470,2,FALSE)</f>
        <v>JAWA TENGAH</v>
      </c>
      <c r="L935" s="368" t="str">
        <f>VLOOKUP(H935,'01_MASTER_KODE_WILAYAH'!D$5:F$1353,3,FALSE)</f>
        <v>BANYUMAS</v>
      </c>
      <c r="M935" s="428" t="str">
        <f t="shared" si="48"/>
        <v>Organisasi</v>
      </c>
      <c r="N935" s="312">
        <f>COUNTIF(A1_Individu_Data_Keadaan_SDMK!A$4:A$149931,B935)</f>
        <v>0</v>
      </c>
      <c r="O935" s="312">
        <f t="shared" si="49"/>
        <v>0</v>
      </c>
      <c r="P935" s="421" t="str">
        <f t="shared" si="50"/>
        <v>Berkurang</v>
      </c>
    </row>
    <row r="936" spans="1:16" hidden="1">
      <c r="A936" s="7">
        <v>934</v>
      </c>
      <c r="B936" t="s">
        <v>14190</v>
      </c>
      <c r="C936" t="s">
        <v>14191</v>
      </c>
      <c r="D936" t="s">
        <v>1632</v>
      </c>
      <c r="E936" t="s">
        <v>12208</v>
      </c>
      <c r="F936" t="s">
        <v>12203</v>
      </c>
      <c r="G936">
        <v>33</v>
      </c>
      <c r="H936">
        <v>3302</v>
      </c>
      <c r="I936" t="s">
        <v>268</v>
      </c>
      <c r="J936">
        <v>23</v>
      </c>
      <c r="K936" s="367" t="str">
        <f>VLOOKUP(G936,'01_MASTER_KODE_WILAYAH'!H$1437:I$1470,2,FALSE)</f>
        <v>JAWA TENGAH</v>
      </c>
      <c r="L936" s="368" t="str">
        <f>VLOOKUP(H936,'01_MASTER_KODE_WILAYAH'!D$5:F$1353,3,FALSE)</f>
        <v>BANYUMAS</v>
      </c>
      <c r="M936" s="428" t="str">
        <f t="shared" si="48"/>
        <v>Organisasi</v>
      </c>
      <c r="N936" s="312">
        <f>COUNTIF(A1_Individu_Data_Keadaan_SDMK!A$4:A$149931,B936)</f>
        <v>0</v>
      </c>
      <c r="O936" s="312">
        <f t="shared" si="49"/>
        <v>0</v>
      </c>
      <c r="P936" s="421" t="str">
        <f t="shared" si="50"/>
        <v>Berkurang</v>
      </c>
    </row>
    <row r="937" spans="1:16" hidden="1">
      <c r="A937" s="7">
        <v>935</v>
      </c>
      <c r="B937" t="s">
        <v>14192</v>
      </c>
      <c r="C937" t="s">
        <v>14193</v>
      </c>
      <c r="D937" t="s">
        <v>1632</v>
      </c>
      <c r="E937" t="s">
        <v>12208</v>
      </c>
      <c r="F937" t="s">
        <v>12203</v>
      </c>
      <c r="G937">
        <v>33</v>
      </c>
      <c r="H937">
        <v>3302</v>
      </c>
      <c r="I937">
        <v>0</v>
      </c>
      <c r="J937">
        <v>19</v>
      </c>
      <c r="K937" s="367" t="str">
        <f>VLOOKUP(G937,'01_MASTER_KODE_WILAYAH'!H$1437:I$1470,2,FALSE)</f>
        <v>JAWA TENGAH</v>
      </c>
      <c r="L937" s="368" t="str">
        <f>VLOOKUP(H937,'01_MASTER_KODE_WILAYAH'!D$5:F$1353,3,FALSE)</f>
        <v>BANYUMAS</v>
      </c>
      <c r="M937" s="428" t="str">
        <f t="shared" si="48"/>
        <v>Organisasi</v>
      </c>
      <c r="N937" s="312">
        <f>COUNTIF(A1_Individu_Data_Keadaan_SDMK!A$4:A$149931,B937)</f>
        <v>0</v>
      </c>
      <c r="O937" s="312">
        <f t="shared" si="49"/>
        <v>0</v>
      </c>
      <c r="P937" s="421" t="str">
        <f t="shared" si="50"/>
        <v>Berkurang</v>
      </c>
    </row>
    <row r="938" spans="1:16" hidden="1">
      <c r="A938" s="7">
        <v>936</v>
      </c>
      <c r="B938" t="s">
        <v>14194</v>
      </c>
      <c r="C938" t="s">
        <v>14195</v>
      </c>
      <c r="D938" t="s">
        <v>1632</v>
      </c>
      <c r="E938" t="s">
        <v>12209</v>
      </c>
      <c r="F938" t="s">
        <v>12203</v>
      </c>
      <c r="G938">
        <v>33</v>
      </c>
      <c r="H938">
        <v>3302</v>
      </c>
      <c r="I938" t="s">
        <v>268</v>
      </c>
      <c r="J938">
        <v>128</v>
      </c>
      <c r="K938" s="367" t="str">
        <f>VLOOKUP(G938,'01_MASTER_KODE_WILAYAH'!H$1437:I$1470,2,FALSE)</f>
        <v>JAWA TENGAH</v>
      </c>
      <c r="L938" s="368" t="str">
        <f>VLOOKUP(H938,'01_MASTER_KODE_WILAYAH'!D$5:F$1353,3,FALSE)</f>
        <v>BANYUMAS</v>
      </c>
      <c r="M938" s="428" t="str">
        <f t="shared" si="48"/>
        <v>Organisasi</v>
      </c>
      <c r="N938" s="312">
        <f>COUNTIF(A1_Individu_Data_Keadaan_SDMK!A$4:A$149931,B938)</f>
        <v>0</v>
      </c>
      <c r="O938" s="312">
        <f t="shared" si="49"/>
        <v>0</v>
      </c>
      <c r="P938" s="421" t="str">
        <f t="shared" si="50"/>
        <v>Berkurang</v>
      </c>
    </row>
    <row r="939" spans="1:16" hidden="1">
      <c r="A939" s="7">
        <v>937</v>
      </c>
      <c r="B939" t="s">
        <v>14196</v>
      </c>
      <c r="C939" t="s">
        <v>14197</v>
      </c>
      <c r="D939" t="s">
        <v>1632</v>
      </c>
      <c r="E939" t="s">
        <v>12208</v>
      </c>
      <c r="F939" t="s">
        <v>12201</v>
      </c>
      <c r="G939">
        <v>33</v>
      </c>
      <c r="H939">
        <v>3302</v>
      </c>
      <c r="I939" t="s">
        <v>268</v>
      </c>
      <c r="J939">
        <v>573</v>
      </c>
      <c r="K939" s="367" t="str">
        <f>VLOOKUP(G939,'01_MASTER_KODE_WILAYAH'!H$1437:I$1470,2,FALSE)</f>
        <v>JAWA TENGAH</v>
      </c>
      <c r="L939" s="368" t="str">
        <f>VLOOKUP(H939,'01_MASTER_KODE_WILAYAH'!D$5:F$1353,3,FALSE)</f>
        <v>BANYUMAS</v>
      </c>
      <c r="M939" s="428" t="str">
        <f t="shared" si="48"/>
        <v>Pemerintah</v>
      </c>
      <c r="N939" s="312">
        <f>COUNTIF(A1_Individu_Data_Keadaan_SDMK!A$4:A$149931,B939)</f>
        <v>0</v>
      </c>
      <c r="O939" s="312">
        <f t="shared" si="49"/>
        <v>0</v>
      </c>
      <c r="P939" s="421" t="str">
        <f t="shared" si="50"/>
        <v>Berkurang</v>
      </c>
    </row>
    <row r="940" spans="1:16" hidden="1">
      <c r="A940" s="7">
        <v>938</v>
      </c>
      <c r="B940" t="s">
        <v>14198</v>
      </c>
      <c r="C940" t="s">
        <v>14199</v>
      </c>
      <c r="D940" t="s">
        <v>1632</v>
      </c>
      <c r="E940" t="s">
        <v>12209</v>
      </c>
      <c r="F940" t="s">
        <v>12203</v>
      </c>
      <c r="G940">
        <v>33</v>
      </c>
      <c r="H940">
        <v>3302</v>
      </c>
      <c r="I940" t="s">
        <v>268</v>
      </c>
      <c r="J940">
        <v>56</v>
      </c>
      <c r="K940" s="367" t="str">
        <f>VLOOKUP(G940,'01_MASTER_KODE_WILAYAH'!H$1437:I$1470,2,FALSE)</f>
        <v>JAWA TENGAH</v>
      </c>
      <c r="L940" s="368" t="str">
        <f>VLOOKUP(H940,'01_MASTER_KODE_WILAYAH'!D$5:F$1353,3,FALSE)</f>
        <v>BANYUMAS</v>
      </c>
      <c r="M940" s="428" t="str">
        <f t="shared" si="48"/>
        <v>Organisasi</v>
      </c>
      <c r="N940" s="312">
        <f>COUNTIF(A1_Individu_Data_Keadaan_SDMK!A$4:A$149931,B940)</f>
        <v>0</v>
      </c>
      <c r="O940" s="312">
        <f t="shared" si="49"/>
        <v>0</v>
      </c>
      <c r="P940" s="421" t="str">
        <f t="shared" si="50"/>
        <v>Berkurang</v>
      </c>
    </row>
    <row r="941" spans="1:16" hidden="1">
      <c r="A941" s="7">
        <v>939</v>
      </c>
      <c r="B941" t="s">
        <v>14200</v>
      </c>
      <c r="C941" t="s">
        <v>14201</v>
      </c>
      <c r="D941" t="s">
        <v>1632</v>
      </c>
      <c r="E941" t="s">
        <v>12208</v>
      </c>
      <c r="F941" t="s">
        <v>12203</v>
      </c>
      <c r="G941">
        <v>33</v>
      </c>
      <c r="H941">
        <v>3302</v>
      </c>
      <c r="I941" t="s">
        <v>268</v>
      </c>
      <c r="J941">
        <v>185</v>
      </c>
      <c r="K941" s="367" t="str">
        <f>VLOOKUP(G941,'01_MASTER_KODE_WILAYAH'!H$1437:I$1470,2,FALSE)</f>
        <v>JAWA TENGAH</v>
      </c>
      <c r="L941" s="368" t="str">
        <f>VLOOKUP(H941,'01_MASTER_KODE_WILAYAH'!D$5:F$1353,3,FALSE)</f>
        <v>BANYUMAS</v>
      </c>
      <c r="M941" s="428" t="str">
        <f t="shared" si="48"/>
        <v>Organisasi</v>
      </c>
      <c r="N941" s="312">
        <f>COUNTIF(A1_Individu_Data_Keadaan_SDMK!A$4:A$149931,B941)</f>
        <v>0</v>
      </c>
      <c r="O941" s="312">
        <f t="shared" si="49"/>
        <v>0</v>
      </c>
      <c r="P941" s="421" t="str">
        <f t="shared" si="50"/>
        <v>Berkurang</v>
      </c>
    </row>
    <row r="942" spans="1:16" hidden="1">
      <c r="A942" s="7">
        <v>940</v>
      </c>
      <c r="B942" t="s">
        <v>14202</v>
      </c>
      <c r="C942" t="s">
        <v>14203</v>
      </c>
      <c r="D942" t="s">
        <v>1632</v>
      </c>
      <c r="E942" t="s">
        <v>12208</v>
      </c>
      <c r="F942" t="s">
        <v>12203</v>
      </c>
      <c r="G942">
        <v>33</v>
      </c>
      <c r="H942">
        <v>3302</v>
      </c>
      <c r="I942" t="s">
        <v>268</v>
      </c>
      <c r="J942">
        <v>31</v>
      </c>
      <c r="K942" s="367" t="str">
        <f>VLOOKUP(G942,'01_MASTER_KODE_WILAYAH'!H$1437:I$1470,2,FALSE)</f>
        <v>JAWA TENGAH</v>
      </c>
      <c r="L942" s="368" t="str">
        <f>VLOOKUP(H942,'01_MASTER_KODE_WILAYAH'!D$5:F$1353,3,FALSE)</f>
        <v>BANYUMAS</v>
      </c>
      <c r="M942" s="428" t="str">
        <f t="shared" si="48"/>
        <v>Organisasi</v>
      </c>
      <c r="N942" s="312">
        <f>COUNTIF(A1_Individu_Data_Keadaan_SDMK!A$4:A$149931,B942)</f>
        <v>0</v>
      </c>
      <c r="O942" s="312">
        <f t="shared" si="49"/>
        <v>0</v>
      </c>
      <c r="P942" s="421" t="str">
        <f t="shared" si="50"/>
        <v>Berkurang</v>
      </c>
    </row>
    <row r="943" spans="1:16" hidden="1">
      <c r="A943" s="7">
        <v>941</v>
      </c>
      <c r="B943" t="s">
        <v>14204</v>
      </c>
      <c r="C943" t="s">
        <v>14205</v>
      </c>
      <c r="D943" t="s">
        <v>1632</v>
      </c>
      <c r="E943" t="s">
        <v>12254</v>
      </c>
      <c r="F943" t="s">
        <v>12203</v>
      </c>
      <c r="G943">
        <v>33</v>
      </c>
      <c r="H943">
        <v>3302</v>
      </c>
      <c r="I943" t="s">
        <v>268</v>
      </c>
      <c r="J943">
        <v>63</v>
      </c>
      <c r="K943" s="367" t="str">
        <f>VLOOKUP(G943,'01_MASTER_KODE_WILAYAH'!H$1437:I$1470,2,FALSE)</f>
        <v>JAWA TENGAH</v>
      </c>
      <c r="L943" s="368" t="str">
        <f>VLOOKUP(H943,'01_MASTER_KODE_WILAYAH'!D$5:F$1353,3,FALSE)</f>
        <v>BANYUMAS</v>
      </c>
      <c r="M943" s="428" t="str">
        <f t="shared" si="48"/>
        <v>Organisasi</v>
      </c>
      <c r="N943" s="312">
        <f>COUNTIF(A1_Individu_Data_Keadaan_SDMK!A$4:A$149931,B943)</f>
        <v>0</v>
      </c>
      <c r="O943" s="312">
        <f t="shared" si="49"/>
        <v>0</v>
      </c>
      <c r="P943" s="421" t="str">
        <f t="shared" si="50"/>
        <v>Berkurang</v>
      </c>
    </row>
    <row r="944" spans="1:16" hidden="1">
      <c r="A944" s="7">
        <v>942</v>
      </c>
      <c r="B944" t="s">
        <v>14206</v>
      </c>
      <c r="C944" t="s">
        <v>14207</v>
      </c>
      <c r="D944" t="s">
        <v>1632</v>
      </c>
      <c r="E944" t="s">
        <v>12254</v>
      </c>
      <c r="F944" t="s">
        <v>12203</v>
      </c>
      <c r="G944">
        <v>33</v>
      </c>
      <c r="H944">
        <v>3302</v>
      </c>
      <c r="I944" t="s">
        <v>268</v>
      </c>
      <c r="J944">
        <v>21</v>
      </c>
      <c r="K944" s="367" t="str">
        <f>VLOOKUP(G944,'01_MASTER_KODE_WILAYAH'!H$1437:I$1470,2,FALSE)</f>
        <v>JAWA TENGAH</v>
      </c>
      <c r="L944" s="368" t="str">
        <f>VLOOKUP(H944,'01_MASTER_KODE_WILAYAH'!D$5:F$1353,3,FALSE)</f>
        <v>BANYUMAS</v>
      </c>
      <c r="M944" s="428" t="str">
        <f t="shared" si="48"/>
        <v>Organisasi</v>
      </c>
      <c r="N944" s="312">
        <f>COUNTIF(A1_Individu_Data_Keadaan_SDMK!A$4:A$149931,B944)</f>
        <v>0</v>
      </c>
      <c r="O944" s="312">
        <f t="shared" si="49"/>
        <v>0</v>
      </c>
      <c r="P944" s="421" t="str">
        <f t="shared" si="50"/>
        <v>Berkurang</v>
      </c>
    </row>
    <row r="945" spans="1:16" hidden="1">
      <c r="A945" s="7">
        <v>943</v>
      </c>
      <c r="B945" t="s">
        <v>14208</v>
      </c>
      <c r="C945" t="s">
        <v>14209</v>
      </c>
      <c r="D945" t="s">
        <v>1632</v>
      </c>
      <c r="E945" t="s">
        <v>12209</v>
      </c>
      <c r="F945" t="s">
        <v>12204</v>
      </c>
      <c r="G945">
        <v>33</v>
      </c>
      <c r="H945">
        <v>3302</v>
      </c>
      <c r="I945">
        <v>0</v>
      </c>
      <c r="J945">
        <v>85</v>
      </c>
      <c r="K945" s="367" t="str">
        <f>VLOOKUP(G945,'01_MASTER_KODE_WILAYAH'!H$1437:I$1470,2,FALSE)</f>
        <v>JAWA TENGAH</v>
      </c>
      <c r="L945" s="368" t="str">
        <f>VLOOKUP(H945,'01_MASTER_KODE_WILAYAH'!D$5:F$1353,3,FALSE)</f>
        <v>BANYUMAS</v>
      </c>
      <c r="M945" s="428" t="str">
        <f t="shared" si="48"/>
        <v>Swasta/Lai</v>
      </c>
      <c r="N945" s="312">
        <f>COUNTIF(A1_Individu_Data_Keadaan_SDMK!A$4:A$149931,B945)</f>
        <v>0</v>
      </c>
      <c r="O945" s="312">
        <f t="shared" si="49"/>
        <v>0</v>
      </c>
      <c r="P945" s="421" t="str">
        <f t="shared" si="50"/>
        <v>Berkurang</v>
      </c>
    </row>
    <row r="946" spans="1:16" hidden="1">
      <c r="A946" s="7">
        <v>944</v>
      </c>
      <c r="B946" t="s">
        <v>14210</v>
      </c>
      <c r="C946" t="s">
        <v>14211</v>
      </c>
      <c r="D946" t="s">
        <v>1632</v>
      </c>
      <c r="E946" t="s">
        <v>12207</v>
      </c>
      <c r="F946" t="s">
        <v>14212</v>
      </c>
      <c r="G946">
        <v>33</v>
      </c>
      <c r="H946">
        <v>3302</v>
      </c>
      <c r="I946" t="s">
        <v>268</v>
      </c>
      <c r="J946">
        <v>84</v>
      </c>
      <c r="K946" s="367" t="str">
        <f>VLOOKUP(G946,'01_MASTER_KODE_WILAYAH'!H$1437:I$1470,2,FALSE)</f>
        <v>JAWA TENGAH</v>
      </c>
      <c r="L946" s="368" t="str">
        <f>VLOOKUP(H946,'01_MASTER_KODE_WILAYAH'!D$5:F$1353,3,FALSE)</f>
        <v>BANYUMAS</v>
      </c>
      <c r="M946" s="428" t="str">
        <f t="shared" si="48"/>
        <v>Kementeria</v>
      </c>
      <c r="N946" s="312">
        <f>COUNTIF(A1_Individu_Data_Keadaan_SDMK!A$4:A$149931,B946)</f>
        <v>0</v>
      </c>
      <c r="O946" s="312">
        <f t="shared" si="49"/>
        <v>0</v>
      </c>
      <c r="P946" s="421" t="str">
        <f t="shared" si="50"/>
        <v>Berkurang</v>
      </c>
    </row>
    <row r="947" spans="1:16" hidden="1">
      <c r="A947" s="7">
        <v>945</v>
      </c>
      <c r="B947" t="s">
        <v>14213</v>
      </c>
      <c r="C947" t="s">
        <v>14214</v>
      </c>
      <c r="D947" t="s">
        <v>1632</v>
      </c>
      <c r="E947" t="s">
        <v>12209</v>
      </c>
      <c r="F947" t="s">
        <v>12204</v>
      </c>
      <c r="G947">
        <v>33</v>
      </c>
      <c r="H947">
        <v>3302</v>
      </c>
      <c r="I947">
        <v>0</v>
      </c>
      <c r="J947">
        <v>51</v>
      </c>
      <c r="K947" s="367" t="str">
        <f>VLOOKUP(G947,'01_MASTER_KODE_WILAYAH'!H$1437:I$1470,2,FALSE)</f>
        <v>JAWA TENGAH</v>
      </c>
      <c r="L947" s="368" t="str">
        <f>VLOOKUP(H947,'01_MASTER_KODE_WILAYAH'!D$5:F$1353,3,FALSE)</f>
        <v>BANYUMAS</v>
      </c>
      <c r="M947" s="428" t="str">
        <f t="shared" si="48"/>
        <v>Swasta/Lai</v>
      </c>
      <c r="N947" s="312">
        <f>COUNTIF(A1_Individu_Data_Keadaan_SDMK!A$4:A$149931,B947)</f>
        <v>0</v>
      </c>
      <c r="O947" s="312">
        <f t="shared" si="49"/>
        <v>0</v>
      </c>
      <c r="P947" s="421" t="str">
        <f t="shared" si="50"/>
        <v>Berkurang</v>
      </c>
    </row>
    <row r="948" spans="1:16" hidden="1">
      <c r="A948" s="7">
        <v>946</v>
      </c>
      <c r="B948" t="s">
        <v>14215</v>
      </c>
      <c r="C948" t="s">
        <v>14216</v>
      </c>
      <c r="D948" t="s">
        <v>1632</v>
      </c>
      <c r="E948" t="s">
        <v>12208</v>
      </c>
      <c r="F948" t="s">
        <v>12201</v>
      </c>
      <c r="G948">
        <v>33</v>
      </c>
      <c r="H948">
        <v>3303</v>
      </c>
      <c r="I948" t="s">
        <v>268</v>
      </c>
      <c r="J948">
        <v>793</v>
      </c>
      <c r="K948" s="367" t="str">
        <f>VLOOKUP(G948,'01_MASTER_KODE_WILAYAH'!H$1437:I$1470,2,FALSE)</f>
        <v>JAWA TENGAH</v>
      </c>
      <c r="L948" s="368" t="str">
        <f>VLOOKUP(H948,'01_MASTER_KODE_WILAYAH'!D$5:F$1353,3,FALSE)</f>
        <v>PURBALINGGA</v>
      </c>
      <c r="M948" s="428" t="str">
        <f t="shared" si="48"/>
        <v>Pemerintah</v>
      </c>
      <c r="N948" s="312">
        <f>COUNTIF(A1_Individu_Data_Keadaan_SDMK!A$4:A$149931,B948)</f>
        <v>0</v>
      </c>
      <c r="O948" s="312">
        <f t="shared" si="49"/>
        <v>0</v>
      </c>
      <c r="P948" s="421" t="str">
        <f t="shared" si="50"/>
        <v>Berkurang</v>
      </c>
    </row>
    <row r="949" spans="1:16" hidden="1">
      <c r="A949" s="7">
        <v>947</v>
      </c>
      <c r="B949" t="s">
        <v>14217</v>
      </c>
      <c r="C949" t="s">
        <v>14218</v>
      </c>
      <c r="D949" t="s">
        <v>1632</v>
      </c>
      <c r="E949" t="s">
        <v>12209</v>
      </c>
      <c r="F949" t="s">
        <v>12203</v>
      </c>
      <c r="G949">
        <v>33</v>
      </c>
      <c r="H949">
        <v>3303</v>
      </c>
      <c r="I949" t="s">
        <v>268</v>
      </c>
      <c r="J949">
        <v>19</v>
      </c>
      <c r="K949" s="367" t="str">
        <f>VLOOKUP(G949,'01_MASTER_KODE_WILAYAH'!H$1437:I$1470,2,FALSE)</f>
        <v>JAWA TENGAH</v>
      </c>
      <c r="L949" s="368" t="str">
        <f>VLOOKUP(H949,'01_MASTER_KODE_WILAYAH'!D$5:F$1353,3,FALSE)</f>
        <v>PURBALINGGA</v>
      </c>
      <c r="M949" s="428" t="str">
        <f t="shared" si="48"/>
        <v>Organisasi</v>
      </c>
      <c r="N949" s="312">
        <f>COUNTIF(A1_Individu_Data_Keadaan_SDMK!A$4:A$149931,B949)</f>
        <v>0</v>
      </c>
      <c r="O949" s="312">
        <f t="shared" si="49"/>
        <v>0</v>
      </c>
      <c r="P949" s="421" t="str">
        <f t="shared" si="50"/>
        <v>Berkurang</v>
      </c>
    </row>
    <row r="950" spans="1:16" hidden="1">
      <c r="A950" s="7">
        <v>948</v>
      </c>
      <c r="B950" t="s">
        <v>14219</v>
      </c>
      <c r="C950" t="s">
        <v>14220</v>
      </c>
      <c r="D950" t="s">
        <v>1632</v>
      </c>
      <c r="E950" t="s">
        <v>12208</v>
      </c>
      <c r="F950" t="s">
        <v>12203</v>
      </c>
      <c r="G950">
        <v>33</v>
      </c>
      <c r="H950">
        <v>3303</v>
      </c>
      <c r="I950" t="s">
        <v>268</v>
      </c>
      <c r="J950">
        <v>225</v>
      </c>
      <c r="K950" s="367" t="str">
        <f>VLOOKUP(G950,'01_MASTER_KODE_WILAYAH'!H$1437:I$1470,2,FALSE)</f>
        <v>JAWA TENGAH</v>
      </c>
      <c r="L950" s="368" t="str">
        <f>VLOOKUP(H950,'01_MASTER_KODE_WILAYAH'!D$5:F$1353,3,FALSE)</f>
        <v>PURBALINGGA</v>
      </c>
      <c r="M950" s="428" t="str">
        <f t="shared" si="48"/>
        <v>Organisasi</v>
      </c>
      <c r="N950" s="312">
        <f>COUNTIF(A1_Individu_Data_Keadaan_SDMK!A$4:A$149931,B950)</f>
        <v>0</v>
      </c>
      <c r="O950" s="312">
        <f t="shared" si="49"/>
        <v>0</v>
      </c>
      <c r="P950" s="421" t="str">
        <f t="shared" si="50"/>
        <v>Berkurang</v>
      </c>
    </row>
    <row r="951" spans="1:16" hidden="1">
      <c r="A951" s="7">
        <v>949</v>
      </c>
      <c r="B951" t="s">
        <v>14221</v>
      </c>
      <c r="C951" t="s">
        <v>14222</v>
      </c>
      <c r="D951" t="s">
        <v>1632</v>
      </c>
      <c r="E951" t="s">
        <v>12208</v>
      </c>
      <c r="F951" t="s">
        <v>12201</v>
      </c>
      <c r="G951">
        <v>33</v>
      </c>
      <c r="H951">
        <v>3303</v>
      </c>
      <c r="I951" t="s">
        <v>268</v>
      </c>
      <c r="J951">
        <v>51</v>
      </c>
      <c r="K951" s="367" t="str">
        <f>VLOOKUP(G951,'01_MASTER_KODE_WILAYAH'!H$1437:I$1470,2,FALSE)</f>
        <v>JAWA TENGAH</v>
      </c>
      <c r="L951" s="368" t="str">
        <f>VLOOKUP(H951,'01_MASTER_KODE_WILAYAH'!D$5:F$1353,3,FALSE)</f>
        <v>PURBALINGGA</v>
      </c>
      <c r="M951" s="428" t="str">
        <f t="shared" si="48"/>
        <v>Pemerintah</v>
      </c>
      <c r="N951" s="312">
        <f>COUNTIF(A1_Individu_Data_Keadaan_SDMK!A$4:A$149931,B951)</f>
        <v>0</v>
      </c>
      <c r="O951" s="312">
        <f t="shared" si="49"/>
        <v>0</v>
      </c>
      <c r="P951" s="421" t="str">
        <f t="shared" si="50"/>
        <v>Berkurang</v>
      </c>
    </row>
    <row r="952" spans="1:16" hidden="1">
      <c r="A952" s="7">
        <v>950</v>
      </c>
      <c r="B952" t="s">
        <v>14223</v>
      </c>
      <c r="C952" t="s">
        <v>14224</v>
      </c>
      <c r="D952" t="s">
        <v>1632</v>
      </c>
      <c r="E952" t="s">
        <v>12254</v>
      </c>
      <c r="F952" t="s">
        <v>14225</v>
      </c>
      <c r="G952">
        <v>33</v>
      </c>
      <c r="H952">
        <v>3303</v>
      </c>
      <c r="I952" t="s">
        <v>268</v>
      </c>
      <c r="J952">
        <v>17</v>
      </c>
      <c r="K952" s="367" t="str">
        <f>VLOOKUP(G952,'01_MASTER_KODE_WILAYAH'!H$1437:I$1470,2,FALSE)</f>
        <v>JAWA TENGAH</v>
      </c>
      <c r="L952" s="368" t="str">
        <f>VLOOKUP(H952,'01_MASTER_KODE_WILAYAH'!D$5:F$1353,3,FALSE)</f>
        <v>PURBALINGGA</v>
      </c>
      <c r="M952" s="428" t="str">
        <f t="shared" si="48"/>
        <v>Perorangan</v>
      </c>
      <c r="N952" s="312">
        <f>COUNTIF(A1_Individu_Data_Keadaan_SDMK!A$4:A$149931,B952)</f>
        <v>0</v>
      </c>
      <c r="O952" s="312">
        <f t="shared" si="49"/>
        <v>0</v>
      </c>
      <c r="P952" s="421" t="str">
        <f t="shared" si="50"/>
        <v>Berkurang</v>
      </c>
    </row>
    <row r="953" spans="1:16" hidden="1">
      <c r="A953" s="7">
        <v>951</v>
      </c>
      <c r="B953" t="s">
        <v>14226</v>
      </c>
      <c r="C953" t="s">
        <v>14227</v>
      </c>
      <c r="D953" t="s">
        <v>1632</v>
      </c>
      <c r="E953" t="s">
        <v>12208</v>
      </c>
      <c r="F953" t="s">
        <v>14225</v>
      </c>
      <c r="G953">
        <v>33</v>
      </c>
      <c r="H953">
        <v>3303</v>
      </c>
      <c r="I953" t="s">
        <v>14228</v>
      </c>
      <c r="J953">
        <v>49</v>
      </c>
      <c r="K953" s="367" t="str">
        <f>VLOOKUP(G953,'01_MASTER_KODE_WILAYAH'!H$1437:I$1470,2,FALSE)</f>
        <v>JAWA TENGAH</v>
      </c>
      <c r="L953" s="368" t="str">
        <f>VLOOKUP(H953,'01_MASTER_KODE_WILAYAH'!D$5:F$1353,3,FALSE)</f>
        <v>PURBALINGGA</v>
      </c>
      <c r="M953" s="428" t="str">
        <f t="shared" si="48"/>
        <v>Perorangan</v>
      </c>
      <c r="N953" s="312">
        <f>COUNTIF(A1_Individu_Data_Keadaan_SDMK!A$4:A$149931,B953)</f>
        <v>0</v>
      </c>
      <c r="O953" s="312">
        <f t="shared" si="49"/>
        <v>0</v>
      </c>
      <c r="P953" s="421" t="str">
        <f t="shared" si="50"/>
        <v>Berkurang</v>
      </c>
    </row>
    <row r="954" spans="1:16" hidden="1">
      <c r="A954" s="7">
        <v>952</v>
      </c>
      <c r="B954" t="s">
        <v>14229</v>
      </c>
      <c r="C954" t="s">
        <v>14230</v>
      </c>
      <c r="D954" t="s">
        <v>1632</v>
      </c>
      <c r="E954" t="s">
        <v>12208</v>
      </c>
      <c r="F954" t="s">
        <v>12201</v>
      </c>
      <c r="G954">
        <v>33</v>
      </c>
      <c r="H954">
        <v>3304</v>
      </c>
      <c r="I954" t="s">
        <v>268</v>
      </c>
      <c r="J954">
        <v>299</v>
      </c>
      <c r="K954" s="367" t="str">
        <f>VLOOKUP(G954,'01_MASTER_KODE_WILAYAH'!H$1437:I$1470,2,FALSE)</f>
        <v>JAWA TENGAH</v>
      </c>
      <c r="L954" s="368" t="str">
        <f>VLOOKUP(H954,'01_MASTER_KODE_WILAYAH'!D$5:F$1353,3,FALSE)</f>
        <v>BANJARNEGARA</v>
      </c>
      <c r="M954" s="428" t="str">
        <f t="shared" si="48"/>
        <v>Pemerintah</v>
      </c>
      <c r="N954" s="312">
        <f>COUNTIF(A1_Individu_Data_Keadaan_SDMK!A$4:A$149931,B954)</f>
        <v>0</v>
      </c>
      <c r="O954" s="312">
        <f t="shared" si="49"/>
        <v>0</v>
      </c>
      <c r="P954" s="421" t="str">
        <f t="shared" si="50"/>
        <v>Berkurang</v>
      </c>
    </row>
    <row r="955" spans="1:16" hidden="1">
      <c r="A955" s="7">
        <v>953</v>
      </c>
      <c r="B955" t="s">
        <v>14231</v>
      </c>
      <c r="C955" t="s">
        <v>14232</v>
      </c>
      <c r="D955" t="s">
        <v>1632</v>
      </c>
      <c r="E955" t="s">
        <v>12208</v>
      </c>
      <c r="F955" t="s">
        <v>14233</v>
      </c>
      <c r="G955">
        <v>33</v>
      </c>
      <c r="H955">
        <v>3304</v>
      </c>
      <c r="I955" t="s">
        <v>268</v>
      </c>
      <c r="J955">
        <v>272</v>
      </c>
      <c r="K955" s="367" t="str">
        <f>VLOOKUP(G955,'01_MASTER_KODE_WILAYAH'!H$1437:I$1470,2,FALSE)</f>
        <v>JAWA TENGAH</v>
      </c>
      <c r="L955" s="368" t="str">
        <f>VLOOKUP(H955,'01_MASTER_KODE_WILAYAH'!D$5:F$1353,3,FALSE)</f>
        <v>BANJARNEGARA</v>
      </c>
      <c r="M955" s="428" t="str">
        <f t="shared" si="48"/>
        <v>Organisasi</v>
      </c>
      <c r="N955" s="312">
        <f>COUNTIF(A1_Individu_Data_Keadaan_SDMK!A$4:A$149931,B955)</f>
        <v>0</v>
      </c>
      <c r="O955" s="312">
        <f t="shared" si="49"/>
        <v>0</v>
      </c>
      <c r="P955" s="421" t="str">
        <f t="shared" si="50"/>
        <v>Berkurang</v>
      </c>
    </row>
    <row r="956" spans="1:16" hidden="1">
      <c r="A956" s="7">
        <v>954</v>
      </c>
      <c r="B956" t="s">
        <v>14234</v>
      </c>
      <c r="C956" t="s">
        <v>14235</v>
      </c>
      <c r="D956" t="s">
        <v>1632</v>
      </c>
      <c r="E956" t="s">
        <v>12209</v>
      </c>
      <c r="F956" t="s">
        <v>12203</v>
      </c>
      <c r="G956">
        <v>33</v>
      </c>
      <c r="H956">
        <v>3304</v>
      </c>
      <c r="I956">
        <v>0</v>
      </c>
      <c r="J956">
        <v>213</v>
      </c>
      <c r="K956" s="367" t="str">
        <f>VLOOKUP(G956,'01_MASTER_KODE_WILAYAH'!H$1437:I$1470,2,FALSE)</f>
        <v>JAWA TENGAH</v>
      </c>
      <c r="L956" s="368" t="str">
        <f>VLOOKUP(H956,'01_MASTER_KODE_WILAYAH'!D$5:F$1353,3,FALSE)</f>
        <v>BANJARNEGARA</v>
      </c>
      <c r="M956" s="428" t="str">
        <f t="shared" si="48"/>
        <v>Organisasi</v>
      </c>
      <c r="N956" s="312">
        <f>COUNTIF(A1_Individu_Data_Keadaan_SDMK!A$4:A$149931,B956)</f>
        <v>0</v>
      </c>
      <c r="O956" s="312">
        <f t="shared" si="49"/>
        <v>0</v>
      </c>
      <c r="P956" s="421" t="str">
        <f t="shared" si="50"/>
        <v>Berkurang</v>
      </c>
    </row>
    <row r="957" spans="1:16" hidden="1">
      <c r="A957" s="7">
        <v>955</v>
      </c>
      <c r="B957" t="s">
        <v>14236</v>
      </c>
      <c r="C957" t="s">
        <v>14237</v>
      </c>
      <c r="D957" t="s">
        <v>1632</v>
      </c>
      <c r="E957" t="s">
        <v>12208</v>
      </c>
      <c r="F957" t="s">
        <v>12201</v>
      </c>
      <c r="G957">
        <v>33</v>
      </c>
      <c r="H957">
        <v>3305</v>
      </c>
      <c r="I957">
        <v>0</v>
      </c>
      <c r="J957">
        <v>615</v>
      </c>
      <c r="K957" s="367" t="str">
        <f>VLOOKUP(G957,'01_MASTER_KODE_WILAYAH'!H$1437:I$1470,2,FALSE)</f>
        <v>JAWA TENGAH</v>
      </c>
      <c r="L957" s="368" t="str">
        <f>VLOOKUP(H957,'01_MASTER_KODE_WILAYAH'!D$5:F$1353,3,FALSE)</f>
        <v>KEBUMEN</v>
      </c>
      <c r="M957" s="428" t="str">
        <f t="shared" si="48"/>
        <v>Pemerintah</v>
      </c>
      <c r="N957" s="312">
        <f>COUNTIF(A1_Individu_Data_Keadaan_SDMK!A$4:A$149931,B957)</f>
        <v>0</v>
      </c>
      <c r="O957" s="312">
        <f t="shared" si="49"/>
        <v>0</v>
      </c>
      <c r="P957" s="421" t="str">
        <f t="shared" si="50"/>
        <v>Berkurang</v>
      </c>
    </row>
    <row r="958" spans="1:16" hidden="1">
      <c r="A958" s="7">
        <v>956</v>
      </c>
      <c r="B958" t="s">
        <v>14238</v>
      </c>
      <c r="C958" t="s">
        <v>14239</v>
      </c>
      <c r="D958" t="s">
        <v>1632</v>
      </c>
      <c r="E958" t="s">
        <v>12209</v>
      </c>
      <c r="F958" t="s">
        <v>12204</v>
      </c>
      <c r="G958">
        <v>33</v>
      </c>
      <c r="H958">
        <v>3305</v>
      </c>
      <c r="I958">
        <v>0</v>
      </c>
      <c r="J958">
        <v>120</v>
      </c>
      <c r="K958" s="367" t="str">
        <f>VLOOKUP(G958,'01_MASTER_KODE_WILAYAH'!H$1437:I$1470,2,FALSE)</f>
        <v>JAWA TENGAH</v>
      </c>
      <c r="L958" s="368" t="str">
        <f>VLOOKUP(H958,'01_MASTER_KODE_WILAYAH'!D$5:F$1353,3,FALSE)</f>
        <v>KEBUMEN</v>
      </c>
      <c r="M958" s="428" t="str">
        <f t="shared" si="48"/>
        <v>Swasta/Lai</v>
      </c>
      <c r="N958" s="312">
        <f>COUNTIF(A1_Individu_Data_Keadaan_SDMK!A$4:A$149931,B958)</f>
        <v>0</v>
      </c>
      <c r="O958" s="312">
        <f t="shared" si="49"/>
        <v>0</v>
      </c>
      <c r="P958" s="421" t="str">
        <f t="shared" si="50"/>
        <v>Berkurang</v>
      </c>
    </row>
    <row r="959" spans="1:16" hidden="1">
      <c r="A959" s="7">
        <v>957</v>
      </c>
      <c r="B959" t="s">
        <v>14240</v>
      </c>
      <c r="C959" t="s">
        <v>14241</v>
      </c>
      <c r="D959" t="s">
        <v>1632</v>
      </c>
      <c r="E959" t="s">
        <v>12208</v>
      </c>
      <c r="F959" t="s">
        <v>12203</v>
      </c>
      <c r="G959">
        <v>33</v>
      </c>
      <c r="H959">
        <v>3305</v>
      </c>
      <c r="I959" t="s">
        <v>268</v>
      </c>
      <c r="J959">
        <v>130</v>
      </c>
      <c r="K959" s="367" t="str">
        <f>VLOOKUP(G959,'01_MASTER_KODE_WILAYAH'!H$1437:I$1470,2,FALSE)</f>
        <v>JAWA TENGAH</v>
      </c>
      <c r="L959" s="368" t="str">
        <f>VLOOKUP(H959,'01_MASTER_KODE_WILAYAH'!D$5:F$1353,3,FALSE)</f>
        <v>KEBUMEN</v>
      </c>
      <c r="M959" s="428" t="str">
        <f t="shared" si="48"/>
        <v>Organisasi</v>
      </c>
      <c r="N959" s="312">
        <f>COUNTIF(A1_Individu_Data_Keadaan_SDMK!A$4:A$149931,B959)</f>
        <v>0</v>
      </c>
      <c r="O959" s="312">
        <f t="shared" si="49"/>
        <v>0</v>
      </c>
      <c r="P959" s="421" t="str">
        <f t="shared" si="50"/>
        <v>Berkurang</v>
      </c>
    </row>
    <row r="960" spans="1:16" hidden="1">
      <c r="A960" s="7">
        <v>958</v>
      </c>
      <c r="B960" t="s">
        <v>14242</v>
      </c>
      <c r="C960" t="s">
        <v>14243</v>
      </c>
      <c r="D960" t="s">
        <v>1632</v>
      </c>
      <c r="E960" t="s">
        <v>12208</v>
      </c>
      <c r="F960" t="s">
        <v>12206</v>
      </c>
      <c r="G960">
        <v>33</v>
      </c>
      <c r="H960">
        <v>3305</v>
      </c>
      <c r="I960" t="s">
        <v>268</v>
      </c>
      <c r="J960">
        <v>519</v>
      </c>
      <c r="K960" s="367" t="str">
        <f>VLOOKUP(G960,'01_MASTER_KODE_WILAYAH'!H$1437:I$1470,2,FALSE)</f>
        <v>JAWA TENGAH</v>
      </c>
      <c r="L960" s="368" t="str">
        <f>VLOOKUP(H960,'01_MASTER_KODE_WILAYAH'!D$5:F$1353,3,FALSE)</f>
        <v>KEBUMEN</v>
      </c>
      <c r="M960" s="428" t="str">
        <f t="shared" si="48"/>
        <v>Organisasi</v>
      </c>
      <c r="N960" s="312">
        <f>COUNTIF(A1_Individu_Data_Keadaan_SDMK!A$4:A$149931,B960)</f>
        <v>0</v>
      </c>
      <c r="O960" s="312">
        <f t="shared" si="49"/>
        <v>0</v>
      </c>
      <c r="P960" s="421" t="str">
        <f t="shared" si="50"/>
        <v>Berkurang</v>
      </c>
    </row>
    <row r="961" spans="1:16" hidden="1">
      <c r="A961" s="7">
        <v>959</v>
      </c>
      <c r="B961" t="s">
        <v>14244</v>
      </c>
      <c r="C961" t="s">
        <v>14245</v>
      </c>
      <c r="D961" t="s">
        <v>1632</v>
      </c>
      <c r="E961" t="s">
        <v>12208</v>
      </c>
      <c r="F961" t="s">
        <v>12203</v>
      </c>
      <c r="G961">
        <v>33</v>
      </c>
      <c r="H961">
        <v>3305</v>
      </c>
      <c r="I961" t="s">
        <v>268</v>
      </c>
      <c r="J961">
        <v>11</v>
      </c>
      <c r="K961" s="367" t="str">
        <f>VLOOKUP(G961,'01_MASTER_KODE_WILAYAH'!H$1437:I$1470,2,FALSE)</f>
        <v>JAWA TENGAH</v>
      </c>
      <c r="L961" s="368" t="str">
        <f>VLOOKUP(H961,'01_MASTER_KODE_WILAYAH'!D$5:F$1353,3,FALSE)</f>
        <v>KEBUMEN</v>
      </c>
      <c r="M961" s="428" t="str">
        <f t="shared" si="48"/>
        <v>Organisasi</v>
      </c>
      <c r="N961" s="312">
        <f>COUNTIF(A1_Individu_Data_Keadaan_SDMK!A$4:A$149931,B961)</f>
        <v>0</v>
      </c>
      <c r="O961" s="312">
        <f t="shared" si="49"/>
        <v>0</v>
      </c>
      <c r="P961" s="421" t="str">
        <f t="shared" si="50"/>
        <v>Berkurang</v>
      </c>
    </row>
    <row r="962" spans="1:16" hidden="1">
      <c r="A962" s="7">
        <v>960</v>
      </c>
      <c r="B962" t="s">
        <v>14246</v>
      </c>
      <c r="C962" t="s">
        <v>14247</v>
      </c>
      <c r="D962" t="s">
        <v>1632</v>
      </c>
      <c r="E962" t="s">
        <v>12208</v>
      </c>
      <c r="F962" t="s">
        <v>12203</v>
      </c>
      <c r="G962">
        <v>33</v>
      </c>
      <c r="H962">
        <v>3305</v>
      </c>
      <c r="I962" t="s">
        <v>268</v>
      </c>
      <c r="J962">
        <v>31</v>
      </c>
      <c r="K962" s="367" t="str">
        <f>VLOOKUP(G962,'01_MASTER_KODE_WILAYAH'!H$1437:I$1470,2,FALSE)</f>
        <v>JAWA TENGAH</v>
      </c>
      <c r="L962" s="368" t="str">
        <f>VLOOKUP(H962,'01_MASTER_KODE_WILAYAH'!D$5:F$1353,3,FALSE)</f>
        <v>KEBUMEN</v>
      </c>
      <c r="M962" s="428" t="str">
        <f t="shared" si="48"/>
        <v>Organisasi</v>
      </c>
      <c r="N962" s="312">
        <f>COUNTIF(A1_Individu_Data_Keadaan_SDMK!A$4:A$149931,B962)</f>
        <v>0</v>
      </c>
      <c r="O962" s="312">
        <f t="shared" si="49"/>
        <v>0</v>
      </c>
      <c r="P962" s="421" t="str">
        <f t="shared" si="50"/>
        <v>Berkurang</v>
      </c>
    </row>
    <row r="963" spans="1:16" hidden="1">
      <c r="A963" s="7">
        <v>961</v>
      </c>
      <c r="B963" t="s">
        <v>14248</v>
      </c>
      <c r="C963" t="s">
        <v>14249</v>
      </c>
      <c r="D963" t="s">
        <v>1632</v>
      </c>
      <c r="E963" t="s">
        <v>12209</v>
      </c>
      <c r="F963" t="s">
        <v>12203</v>
      </c>
      <c r="G963">
        <v>33</v>
      </c>
      <c r="H963">
        <v>3305</v>
      </c>
      <c r="I963" t="s">
        <v>268</v>
      </c>
      <c r="J963">
        <v>104</v>
      </c>
      <c r="K963" s="367" t="str">
        <f>VLOOKUP(G963,'01_MASTER_KODE_WILAYAH'!H$1437:I$1470,2,FALSE)</f>
        <v>JAWA TENGAH</v>
      </c>
      <c r="L963" s="368" t="str">
        <f>VLOOKUP(H963,'01_MASTER_KODE_WILAYAH'!D$5:F$1353,3,FALSE)</f>
        <v>KEBUMEN</v>
      </c>
      <c r="M963" s="428" t="str">
        <f t="shared" si="48"/>
        <v>Organisasi</v>
      </c>
      <c r="N963" s="312">
        <f>COUNTIF(A1_Individu_Data_Keadaan_SDMK!A$4:A$149931,B963)</f>
        <v>0</v>
      </c>
      <c r="O963" s="312">
        <f t="shared" si="49"/>
        <v>0</v>
      </c>
      <c r="P963" s="421" t="str">
        <f t="shared" si="50"/>
        <v>Berkurang</v>
      </c>
    </row>
    <row r="964" spans="1:16" hidden="1">
      <c r="A964" s="7">
        <v>962</v>
      </c>
      <c r="B964" t="s">
        <v>14250</v>
      </c>
      <c r="C964" t="s">
        <v>14251</v>
      </c>
      <c r="D964" t="s">
        <v>1632</v>
      </c>
      <c r="E964" t="s">
        <v>12208</v>
      </c>
      <c r="F964" t="s">
        <v>12206</v>
      </c>
      <c r="G964">
        <v>33</v>
      </c>
      <c r="H964">
        <v>3305</v>
      </c>
      <c r="I964" t="s">
        <v>268</v>
      </c>
      <c r="J964">
        <v>325</v>
      </c>
      <c r="K964" s="367" t="str">
        <f>VLOOKUP(G964,'01_MASTER_KODE_WILAYAH'!H$1437:I$1470,2,FALSE)</f>
        <v>JAWA TENGAH</v>
      </c>
      <c r="L964" s="368" t="str">
        <f>VLOOKUP(H964,'01_MASTER_KODE_WILAYAH'!D$5:F$1353,3,FALSE)</f>
        <v>KEBUMEN</v>
      </c>
      <c r="M964" s="428" t="str">
        <f t="shared" ref="M964:M1027" si="51">LEFT(F964,10)</f>
        <v>Organisasi</v>
      </c>
      <c r="N964" s="312">
        <f>COUNTIF(A1_Individu_Data_Keadaan_SDMK!A$4:A$149931,B964)</f>
        <v>0</v>
      </c>
      <c r="O964" s="312">
        <f t="shared" ref="O964:O1027" si="52">IF(N964&gt;0,1,0)</f>
        <v>0</v>
      </c>
      <c r="P964" s="421" t="str">
        <f t="shared" ref="P964:P1027" si="53">IF(N964&gt;J964,"Bertambah",IF(N964=J964,"Tetap","Berkurang"))</f>
        <v>Berkurang</v>
      </c>
    </row>
    <row r="965" spans="1:16" hidden="1">
      <c r="A965" s="7">
        <v>963</v>
      </c>
      <c r="B965" t="s">
        <v>14252</v>
      </c>
      <c r="C965" t="s">
        <v>14253</v>
      </c>
      <c r="D965" t="s">
        <v>1632</v>
      </c>
      <c r="E965" t="s">
        <v>12209</v>
      </c>
      <c r="F965" t="s">
        <v>12203</v>
      </c>
      <c r="G965">
        <v>33</v>
      </c>
      <c r="H965">
        <v>3305</v>
      </c>
      <c r="I965" t="s">
        <v>268</v>
      </c>
      <c r="J965">
        <v>95</v>
      </c>
      <c r="K965" s="367" t="str">
        <f>VLOOKUP(G965,'01_MASTER_KODE_WILAYAH'!H$1437:I$1470,2,FALSE)</f>
        <v>JAWA TENGAH</v>
      </c>
      <c r="L965" s="368" t="str">
        <f>VLOOKUP(H965,'01_MASTER_KODE_WILAYAH'!D$5:F$1353,3,FALSE)</f>
        <v>KEBUMEN</v>
      </c>
      <c r="M965" s="428" t="str">
        <f t="shared" si="51"/>
        <v>Organisasi</v>
      </c>
      <c r="N965" s="312">
        <f>COUNTIF(A1_Individu_Data_Keadaan_SDMK!A$4:A$149931,B965)</f>
        <v>0</v>
      </c>
      <c r="O965" s="312">
        <f t="shared" si="52"/>
        <v>0</v>
      </c>
      <c r="P965" s="421" t="str">
        <f t="shared" si="53"/>
        <v>Berkurang</v>
      </c>
    </row>
    <row r="966" spans="1:16" hidden="1">
      <c r="A966" s="7">
        <v>964</v>
      </c>
      <c r="B966" t="s">
        <v>14254</v>
      </c>
      <c r="C966" t="s">
        <v>14255</v>
      </c>
      <c r="D966" t="s">
        <v>1632</v>
      </c>
      <c r="E966" t="s">
        <v>12208</v>
      </c>
      <c r="F966" t="s">
        <v>14233</v>
      </c>
      <c r="G966">
        <v>33</v>
      </c>
      <c r="H966">
        <v>3305</v>
      </c>
      <c r="I966" t="s">
        <v>268</v>
      </c>
      <c r="J966">
        <v>18</v>
      </c>
      <c r="K966" s="367" t="str">
        <f>VLOOKUP(G966,'01_MASTER_KODE_WILAYAH'!H$1437:I$1470,2,FALSE)</f>
        <v>JAWA TENGAH</v>
      </c>
      <c r="L966" s="368" t="str">
        <f>VLOOKUP(H966,'01_MASTER_KODE_WILAYAH'!D$5:F$1353,3,FALSE)</f>
        <v>KEBUMEN</v>
      </c>
      <c r="M966" s="428" t="str">
        <f t="shared" si="51"/>
        <v>Organisasi</v>
      </c>
      <c r="N966" s="312">
        <f>COUNTIF(A1_Individu_Data_Keadaan_SDMK!A$4:A$149931,B966)</f>
        <v>0</v>
      </c>
      <c r="O966" s="312">
        <f t="shared" si="52"/>
        <v>0</v>
      </c>
      <c r="P966" s="421" t="str">
        <f t="shared" si="53"/>
        <v>Berkurang</v>
      </c>
    </row>
    <row r="967" spans="1:16" hidden="1">
      <c r="A967" s="7">
        <v>965</v>
      </c>
      <c r="B967" t="s">
        <v>14256</v>
      </c>
      <c r="C967" t="s">
        <v>14257</v>
      </c>
      <c r="D967" t="s">
        <v>1632</v>
      </c>
      <c r="E967" t="s">
        <v>12254</v>
      </c>
      <c r="F967" t="s">
        <v>12203</v>
      </c>
      <c r="G967">
        <v>33</v>
      </c>
      <c r="H967">
        <v>3305</v>
      </c>
      <c r="I967" t="s">
        <v>268</v>
      </c>
      <c r="J967">
        <v>29</v>
      </c>
      <c r="K967" s="367" t="str">
        <f>VLOOKUP(G967,'01_MASTER_KODE_WILAYAH'!H$1437:I$1470,2,FALSE)</f>
        <v>JAWA TENGAH</v>
      </c>
      <c r="L967" s="368" t="str">
        <f>VLOOKUP(H967,'01_MASTER_KODE_WILAYAH'!D$5:F$1353,3,FALSE)</f>
        <v>KEBUMEN</v>
      </c>
      <c r="M967" s="428" t="str">
        <f t="shared" si="51"/>
        <v>Organisasi</v>
      </c>
      <c r="N967" s="312">
        <f>COUNTIF(A1_Individu_Data_Keadaan_SDMK!A$4:A$149931,B967)</f>
        <v>0</v>
      </c>
      <c r="O967" s="312">
        <f t="shared" si="52"/>
        <v>0</v>
      </c>
      <c r="P967" s="421" t="str">
        <f t="shared" si="53"/>
        <v>Berkurang</v>
      </c>
    </row>
    <row r="968" spans="1:16" hidden="1">
      <c r="A968" s="7">
        <v>966</v>
      </c>
      <c r="B968" t="s">
        <v>14258</v>
      </c>
      <c r="C968" t="s">
        <v>14259</v>
      </c>
      <c r="D968" t="s">
        <v>1632</v>
      </c>
      <c r="E968" t="s">
        <v>12209</v>
      </c>
      <c r="F968" t="s">
        <v>12206</v>
      </c>
      <c r="G968">
        <v>33</v>
      </c>
      <c r="H968">
        <v>3305</v>
      </c>
      <c r="I968" t="s">
        <v>268</v>
      </c>
      <c r="J968">
        <v>43</v>
      </c>
      <c r="K968" s="367" t="str">
        <f>VLOOKUP(G968,'01_MASTER_KODE_WILAYAH'!H$1437:I$1470,2,FALSE)</f>
        <v>JAWA TENGAH</v>
      </c>
      <c r="L968" s="368" t="str">
        <f>VLOOKUP(H968,'01_MASTER_KODE_WILAYAH'!D$5:F$1353,3,FALSE)</f>
        <v>KEBUMEN</v>
      </c>
      <c r="M968" s="428" t="str">
        <f t="shared" si="51"/>
        <v>Organisasi</v>
      </c>
      <c r="N968" s="312">
        <f>COUNTIF(A1_Individu_Data_Keadaan_SDMK!A$4:A$149931,B968)</f>
        <v>0</v>
      </c>
      <c r="O968" s="312">
        <f t="shared" si="52"/>
        <v>0</v>
      </c>
      <c r="P968" s="421" t="str">
        <f t="shared" si="53"/>
        <v>Berkurang</v>
      </c>
    </row>
    <row r="969" spans="1:16" hidden="1">
      <c r="A969" s="7">
        <v>967</v>
      </c>
      <c r="B969" t="s">
        <v>14260</v>
      </c>
      <c r="C969" t="s">
        <v>14261</v>
      </c>
      <c r="D969" t="s">
        <v>1632</v>
      </c>
      <c r="E969" t="s">
        <v>12254</v>
      </c>
      <c r="F969" t="s">
        <v>12204</v>
      </c>
      <c r="G969">
        <v>33</v>
      </c>
      <c r="H969">
        <v>3305</v>
      </c>
      <c r="I969" t="s">
        <v>268</v>
      </c>
      <c r="J969">
        <v>75</v>
      </c>
      <c r="K969" s="367" t="str">
        <f>VLOOKUP(G969,'01_MASTER_KODE_WILAYAH'!H$1437:I$1470,2,FALSE)</f>
        <v>JAWA TENGAH</v>
      </c>
      <c r="L969" s="368" t="str">
        <f>VLOOKUP(H969,'01_MASTER_KODE_WILAYAH'!D$5:F$1353,3,FALSE)</f>
        <v>KEBUMEN</v>
      </c>
      <c r="M969" s="428" t="str">
        <f t="shared" si="51"/>
        <v>Swasta/Lai</v>
      </c>
      <c r="N969" s="312">
        <f>COUNTIF(A1_Individu_Data_Keadaan_SDMK!A$4:A$149931,B969)</f>
        <v>0</v>
      </c>
      <c r="O969" s="312">
        <f t="shared" si="52"/>
        <v>0</v>
      </c>
      <c r="P969" s="421" t="str">
        <f t="shared" si="53"/>
        <v>Berkurang</v>
      </c>
    </row>
    <row r="970" spans="1:16" hidden="1">
      <c r="A970" s="7">
        <v>968</v>
      </c>
      <c r="B970" t="s">
        <v>14262</v>
      </c>
      <c r="C970" t="s">
        <v>14263</v>
      </c>
      <c r="D970" t="s">
        <v>1632</v>
      </c>
      <c r="E970" t="s">
        <v>12207</v>
      </c>
      <c r="F970" t="s">
        <v>12201</v>
      </c>
      <c r="G970">
        <v>33</v>
      </c>
      <c r="H970">
        <v>3306</v>
      </c>
      <c r="I970" t="s">
        <v>268</v>
      </c>
      <c r="J970">
        <v>697</v>
      </c>
      <c r="K970" s="367" t="str">
        <f>VLOOKUP(G970,'01_MASTER_KODE_WILAYAH'!H$1437:I$1470,2,FALSE)</f>
        <v>JAWA TENGAH</v>
      </c>
      <c r="L970" s="368" t="str">
        <f>VLOOKUP(H970,'01_MASTER_KODE_WILAYAH'!D$5:F$1353,3,FALSE)</f>
        <v>PURWOREJO</v>
      </c>
      <c r="M970" s="428" t="str">
        <f t="shared" si="51"/>
        <v>Pemerintah</v>
      </c>
      <c r="N970" s="312">
        <f>COUNTIF(A1_Individu_Data_Keadaan_SDMK!A$4:A$149931,B970)</f>
        <v>0</v>
      </c>
      <c r="O970" s="312">
        <f t="shared" si="52"/>
        <v>0</v>
      </c>
      <c r="P970" s="421" t="str">
        <f t="shared" si="53"/>
        <v>Berkurang</v>
      </c>
    </row>
    <row r="971" spans="1:16" hidden="1">
      <c r="A971" s="7">
        <v>969</v>
      </c>
      <c r="B971" t="s">
        <v>14264</v>
      </c>
      <c r="C971" t="s">
        <v>14265</v>
      </c>
      <c r="D971" t="s">
        <v>1632</v>
      </c>
      <c r="E971" t="s">
        <v>12209</v>
      </c>
      <c r="F971" t="s">
        <v>12203</v>
      </c>
      <c r="G971">
        <v>33</v>
      </c>
      <c r="H971">
        <v>3306</v>
      </c>
      <c r="I971" t="s">
        <v>268</v>
      </c>
      <c r="J971">
        <v>55</v>
      </c>
      <c r="K971" s="367" t="str">
        <f>VLOOKUP(G971,'01_MASTER_KODE_WILAYAH'!H$1437:I$1470,2,FALSE)</f>
        <v>JAWA TENGAH</v>
      </c>
      <c r="L971" s="368" t="str">
        <f>VLOOKUP(H971,'01_MASTER_KODE_WILAYAH'!D$5:F$1353,3,FALSE)</f>
        <v>PURWOREJO</v>
      </c>
      <c r="M971" s="428" t="str">
        <f t="shared" si="51"/>
        <v>Organisasi</v>
      </c>
      <c r="N971" s="312">
        <f>COUNTIF(A1_Individu_Data_Keadaan_SDMK!A$4:A$149931,B971)</f>
        <v>0</v>
      </c>
      <c r="O971" s="312">
        <f t="shared" si="52"/>
        <v>0</v>
      </c>
      <c r="P971" s="421" t="str">
        <f t="shared" si="53"/>
        <v>Berkurang</v>
      </c>
    </row>
    <row r="972" spans="1:16" hidden="1">
      <c r="A972" s="7">
        <v>970</v>
      </c>
      <c r="B972" t="s">
        <v>14266</v>
      </c>
      <c r="C972" t="s">
        <v>14267</v>
      </c>
      <c r="D972" t="s">
        <v>1632</v>
      </c>
      <c r="E972" t="s">
        <v>12208</v>
      </c>
      <c r="F972" t="s">
        <v>12203</v>
      </c>
      <c r="G972">
        <v>33</v>
      </c>
      <c r="H972">
        <v>3306</v>
      </c>
      <c r="I972" t="s">
        <v>268</v>
      </c>
      <c r="J972">
        <v>99</v>
      </c>
      <c r="K972" s="367" t="str">
        <f>VLOOKUP(G972,'01_MASTER_KODE_WILAYAH'!H$1437:I$1470,2,FALSE)</f>
        <v>JAWA TENGAH</v>
      </c>
      <c r="L972" s="368" t="str">
        <f>VLOOKUP(H972,'01_MASTER_KODE_WILAYAH'!D$5:F$1353,3,FALSE)</f>
        <v>PURWOREJO</v>
      </c>
      <c r="M972" s="428" t="str">
        <f t="shared" si="51"/>
        <v>Organisasi</v>
      </c>
      <c r="N972" s="312">
        <f>COUNTIF(A1_Individu_Data_Keadaan_SDMK!A$4:A$149931,B972)</f>
        <v>0</v>
      </c>
      <c r="O972" s="312">
        <f t="shared" si="52"/>
        <v>0</v>
      </c>
      <c r="P972" s="421" t="str">
        <f t="shared" si="53"/>
        <v>Berkurang</v>
      </c>
    </row>
    <row r="973" spans="1:16" hidden="1">
      <c r="A973" s="7">
        <v>971</v>
      </c>
      <c r="B973" t="s">
        <v>14268</v>
      </c>
      <c r="C973" t="s">
        <v>14269</v>
      </c>
      <c r="D973" t="s">
        <v>1632</v>
      </c>
      <c r="E973" t="s">
        <v>12208</v>
      </c>
      <c r="F973" t="s">
        <v>12203</v>
      </c>
      <c r="G973">
        <v>33</v>
      </c>
      <c r="H973">
        <v>3306</v>
      </c>
      <c r="I973" t="s">
        <v>268</v>
      </c>
      <c r="J973">
        <v>187</v>
      </c>
      <c r="K973" s="367" t="str">
        <f>VLOOKUP(G973,'01_MASTER_KODE_WILAYAH'!H$1437:I$1470,2,FALSE)</f>
        <v>JAWA TENGAH</v>
      </c>
      <c r="L973" s="368" t="str">
        <f>VLOOKUP(H973,'01_MASTER_KODE_WILAYAH'!D$5:F$1353,3,FALSE)</f>
        <v>PURWOREJO</v>
      </c>
      <c r="M973" s="428" t="str">
        <f t="shared" si="51"/>
        <v>Organisasi</v>
      </c>
      <c r="N973" s="312">
        <f>COUNTIF(A1_Individu_Data_Keadaan_SDMK!A$4:A$149931,B973)</f>
        <v>0</v>
      </c>
      <c r="O973" s="312">
        <f t="shared" si="52"/>
        <v>0</v>
      </c>
      <c r="P973" s="421" t="str">
        <f t="shared" si="53"/>
        <v>Berkurang</v>
      </c>
    </row>
    <row r="974" spans="1:16" hidden="1">
      <c r="A974" s="7">
        <v>972</v>
      </c>
      <c r="B974" t="s">
        <v>14270</v>
      </c>
      <c r="C974" t="s">
        <v>14271</v>
      </c>
      <c r="D974" t="s">
        <v>1632</v>
      </c>
      <c r="E974" t="s">
        <v>12208</v>
      </c>
      <c r="F974" t="s">
        <v>12203</v>
      </c>
      <c r="G974">
        <v>33</v>
      </c>
      <c r="H974">
        <v>3306</v>
      </c>
      <c r="I974" t="s">
        <v>268</v>
      </c>
      <c r="J974">
        <v>119</v>
      </c>
      <c r="K974" s="367" t="str">
        <f>VLOOKUP(G974,'01_MASTER_KODE_WILAYAH'!H$1437:I$1470,2,FALSE)</f>
        <v>JAWA TENGAH</v>
      </c>
      <c r="L974" s="368" t="str">
        <f>VLOOKUP(H974,'01_MASTER_KODE_WILAYAH'!D$5:F$1353,3,FALSE)</f>
        <v>PURWOREJO</v>
      </c>
      <c r="M974" s="428" t="str">
        <f t="shared" si="51"/>
        <v>Organisasi</v>
      </c>
      <c r="N974" s="312">
        <f>COUNTIF(A1_Individu_Data_Keadaan_SDMK!A$4:A$149931,B974)</f>
        <v>0</v>
      </c>
      <c r="O974" s="312">
        <f t="shared" si="52"/>
        <v>0</v>
      </c>
      <c r="P974" s="421" t="str">
        <f t="shared" si="53"/>
        <v>Berkurang</v>
      </c>
    </row>
    <row r="975" spans="1:16" hidden="1">
      <c r="A975" s="7">
        <v>973</v>
      </c>
      <c r="B975" t="s">
        <v>14272</v>
      </c>
      <c r="C975" t="s">
        <v>14273</v>
      </c>
      <c r="D975" t="s">
        <v>1632</v>
      </c>
      <c r="E975" t="s">
        <v>12208</v>
      </c>
      <c r="F975" t="s">
        <v>12205</v>
      </c>
      <c r="G975">
        <v>33</v>
      </c>
      <c r="H975">
        <v>3306</v>
      </c>
      <c r="I975" t="s">
        <v>14274</v>
      </c>
      <c r="J975">
        <v>35</v>
      </c>
      <c r="K975" s="367" t="str">
        <f>VLOOKUP(G975,'01_MASTER_KODE_WILAYAH'!H$1437:I$1470,2,FALSE)</f>
        <v>JAWA TENGAH</v>
      </c>
      <c r="L975" s="368" t="str">
        <f>VLOOKUP(H975,'01_MASTER_KODE_WILAYAH'!D$5:F$1353,3,FALSE)</f>
        <v>PURWOREJO</v>
      </c>
      <c r="M975" s="428" t="str">
        <f t="shared" si="51"/>
        <v>Perusahaan</v>
      </c>
      <c r="N975" s="312">
        <f>COUNTIF(A1_Individu_Data_Keadaan_SDMK!A$4:A$149931,B975)</f>
        <v>0</v>
      </c>
      <c r="O975" s="312">
        <f t="shared" si="52"/>
        <v>0</v>
      </c>
      <c r="P975" s="421" t="str">
        <f t="shared" si="53"/>
        <v>Berkurang</v>
      </c>
    </row>
    <row r="976" spans="1:16" hidden="1">
      <c r="A976" s="7">
        <v>974</v>
      </c>
      <c r="B976" t="s">
        <v>14275</v>
      </c>
      <c r="C976" t="s">
        <v>14276</v>
      </c>
      <c r="D976" t="s">
        <v>1632</v>
      </c>
      <c r="E976" t="s">
        <v>12254</v>
      </c>
      <c r="F976" t="s">
        <v>12205</v>
      </c>
      <c r="G976">
        <v>33</v>
      </c>
      <c r="H976">
        <v>3306</v>
      </c>
      <c r="I976" t="s">
        <v>268</v>
      </c>
      <c r="J976">
        <v>55</v>
      </c>
      <c r="K976" s="367" t="str">
        <f>VLOOKUP(G976,'01_MASTER_KODE_WILAYAH'!H$1437:I$1470,2,FALSE)</f>
        <v>JAWA TENGAH</v>
      </c>
      <c r="L976" s="368" t="str">
        <f>VLOOKUP(H976,'01_MASTER_KODE_WILAYAH'!D$5:F$1353,3,FALSE)</f>
        <v>PURWOREJO</v>
      </c>
      <c r="M976" s="428" t="str">
        <f t="shared" si="51"/>
        <v>Perusahaan</v>
      </c>
      <c r="N976" s="312">
        <f>COUNTIF(A1_Individu_Data_Keadaan_SDMK!A$4:A$149931,B976)</f>
        <v>0</v>
      </c>
      <c r="O976" s="312">
        <f t="shared" si="52"/>
        <v>0</v>
      </c>
      <c r="P976" s="421" t="str">
        <f t="shared" si="53"/>
        <v>Berkurang</v>
      </c>
    </row>
    <row r="977" spans="1:16" hidden="1">
      <c r="A977" s="7">
        <v>975</v>
      </c>
      <c r="B977" t="s">
        <v>14277</v>
      </c>
      <c r="C977" t="s">
        <v>14278</v>
      </c>
      <c r="D977" t="s">
        <v>1632</v>
      </c>
      <c r="E977" t="s">
        <v>12254</v>
      </c>
      <c r="F977" t="s">
        <v>12203</v>
      </c>
      <c r="G977">
        <v>33</v>
      </c>
      <c r="H977">
        <v>3306</v>
      </c>
      <c r="I977" t="s">
        <v>268</v>
      </c>
      <c r="J977">
        <v>39</v>
      </c>
      <c r="K977" s="367" t="str">
        <f>VLOOKUP(G977,'01_MASTER_KODE_WILAYAH'!H$1437:I$1470,2,FALSE)</f>
        <v>JAWA TENGAH</v>
      </c>
      <c r="L977" s="368" t="str">
        <f>VLOOKUP(H977,'01_MASTER_KODE_WILAYAH'!D$5:F$1353,3,FALSE)</f>
        <v>PURWOREJO</v>
      </c>
      <c r="M977" s="428" t="str">
        <f t="shared" si="51"/>
        <v>Organisasi</v>
      </c>
      <c r="N977" s="312">
        <f>COUNTIF(A1_Individu_Data_Keadaan_SDMK!A$4:A$149931,B977)</f>
        <v>0</v>
      </c>
      <c r="O977" s="312">
        <f t="shared" si="52"/>
        <v>0</v>
      </c>
      <c r="P977" s="421" t="str">
        <f t="shared" si="53"/>
        <v>Berkurang</v>
      </c>
    </row>
    <row r="978" spans="1:16" hidden="1">
      <c r="A978" s="7">
        <v>976</v>
      </c>
      <c r="B978" t="s">
        <v>14279</v>
      </c>
      <c r="C978" t="s">
        <v>14280</v>
      </c>
      <c r="D978" t="s">
        <v>1632</v>
      </c>
      <c r="E978" t="s">
        <v>12209</v>
      </c>
      <c r="F978" t="s">
        <v>12204</v>
      </c>
      <c r="G978">
        <v>33</v>
      </c>
      <c r="H978">
        <v>3306</v>
      </c>
      <c r="J978">
        <v>0</v>
      </c>
      <c r="K978" s="367" t="str">
        <f>VLOOKUP(G978,'01_MASTER_KODE_WILAYAH'!H$1437:I$1470,2,FALSE)</f>
        <v>JAWA TENGAH</v>
      </c>
      <c r="L978" s="368" t="str">
        <f>VLOOKUP(H978,'01_MASTER_KODE_WILAYAH'!D$5:F$1353,3,FALSE)</f>
        <v>PURWOREJO</v>
      </c>
      <c r="M978" s="428" t="str">
        <f t="shared" si="51"/>
        <v>Swasta/Lai</v>
      </c>
      <c r="N978" s="312">
        <f>COUNTIF(A1_Individu_Data_Keadaan_SDMK!A$4:A$149931,B978)</f>
        <v>0</v>
      </c>
      <c r="O978" s="312">
        <f t="shared" si="52"/>
        <v>0</v>
      </c>
      <c r="P978" s="421" t="str">
        <f t="shared" si="53"/>
        <v>Tetap</v>
      </c>
    </row>
    <row r="979" spans="1:16" hidden="1">
      <c r="A979" s="7">
        <v>977</v>
      </c>
      <c r="B979" t="s">
        <v>14281</v>
      </c>
      <c r="C979" t="s">
        <v>14282</v>
      </c>
      <c r="D979" t="s">
        <v>1632</v>
      </c>
      <c r="E979" t="s">
        <v>12209</v>
      </c>
      <c r="F979" t="s">
        <v>12204</v>
      </c>
      <c r="G979">
        <v>33</v>
      </c>
      <c r="H979">
        <v>3306</v>
      </c>
      <c r="J979">
        <v>0</v>
      </c>
      <c r="K979" s="367" t="str">
        <f>VLOOKUP(G979,'01_MASTER_KODE_WILAYAH'!H$1437:I$1470,2,FALSE)</f>
        <v>JAWA TENGAH</v>
      </c>
      <c r="L979" s="368" t="str">
        <f>VLOOKUP(H979,'01_MASTER_KODE_WILAYAH'!D$5:F$1353,3,FALSE)</f>
        <v>PURWOREJO</v>
      </c>
      <c r="M979" s="428" t="str">
        <f t="shared" si="51"/>
        <v>Swasta/Lai</v>
      </c>
      <c r="N979" s="312">
        <f>COUNTIF(A1_Individu_Data_Keadaan_SDMK!A$4:A$149931,B979)</f>
        <v>0</v>
      </c>
      <c r="O979" s="312">
        <f t="shared" si="52"/>
        <v>0</v>
      </c>
      <c r="P979" s="421" t="str">
        <f t="shared" si="53"/>
        <v>Tetap</v>
      </c>
    </row>
    <row r="980" spans="1:16" hidden="1">
      <c r="A980" s="7">
        <v>978</v>
      </c>
      <c r="B980" t="s">
        <v>14283</v>
      </c>
      <c r="C980" t="s">
        <v>14284</v>
      </c>
      <c r="D980" t="s">
        <v>1632</v>
      </c>
      <c r="E980" t="s">
        <v>12208</v>
      </c>
      <c r="F980" t="s">
        <v>12201</v>
      </c>
      <c r="G980">
        <v>33</v>
      </c>
      <c r="H980">
        <v>3307</v>
      </c>
      <c r="I980">
        <v>0</v>
      </c>
      <c r="J980">
        <v>568</v>
      </c>
      <c r="K980" s="367" t="str">
        <f>VLOOKUP(G980,'01_MASTER_KODE_WILAYAH'!H$1437:I$1470,2,FALSE)</f>
        <v>JAWA TENGAH</v>
      </c>
      <c r="L980" s="368" t="str">
        <f>VLOOKUP(H980,'01_MASTER_KODE_WILAYAH'!D$5:F$1353,3,FALSE)</f>
        <v>WONOSOBO</v>
      </c>
      <c r="M980" s="428" t="str">
        <f t="shared" si="51"/>
        <v>Pemerintah</v>
      </c>
      <c r="N980" s="312">
        <f>COUNTIF(A1_Individu_Data_Keadaan_SDMK!A$4:A$149931,B980)</f>
        <v>0</v>
      </c>
      <c r="O980" s="312">
        <f t="shared" si="52"/>
        <v>0</v>
      </c>
      <c r="P980" s="421" t="str">
        <f t="shared" si="53"/>
        <v>Berkurang</v>
      </c>
    </row>
    <row r="981" spans="1:16" hidden="1">
      <c r="A981" s="7">
        <v>979</v>
      </c>
      <c r="B981" t="s">
        <v>14285</v>
      </c>
      <c r="C981" t="s">
        <v>14286</v>
      </c>
      <c r="D981" t="s">
        <v>1632</v>
      </c>
      <c r="E981" t="s">
        <v>12208</v>
      </c>
      <c r="F981" t="s">
        <v>12203</v>
      </c>
      <c r="G981">
        <v>33</v>
      </c>
      <c r="H981">
        <v>3307</v>
      </c>
      <c r="I981" t="s">
        <v>268</v>
      </c>
      <c r="J981">
        <v>74</v>
      </c>
      <c r="K981" s="367" t="str">
        <f>VLOOKUP(G981,'01_MASTER_KODE_WILAYAH'!H$1437:I$1470,2,FALSE)</f>
        <v>JAWA TENGAH</v>
      </c>
      <c r="L981" s="368" t="str">
        <f>VLOOKUP(H981,'01_MASTER_KODE_WILAYAH'!D$5:F$1353,3,FALSE)</f>
        <v>WONOSOBO</v>
      </c>
      <c r="M981" s="428" t="str">
        <f t="shared" si="51"/>
        <v>Organisasi</v>
      </c>
      <c r="N981" s="312">
        <f>COUNTIF(A1_Individu_Data_Keadaan_SDMK!A$4:A$149931,B981)</f>
        <v>0</v>
      </c>
      <c r="O981" s="312">
        <f t="shared" si="52"/>
        <v>0</v>
      </c>
      <c r="P981" s="421" t="str">
        <f t="shared" si="53"/>
        <v>Berkurang</v>
      </c>
    </row>
    <row r="982" spans="1:16" hidden="1">
      <c r="A982" s="7">
        <v>980</v>
      </c>
      <c r="B982" t="s">
        <v>14287</v>
      </c>
      <c r="C982" t="s">
        <v>14288</v>
      </c>
      <c r="D982" t="s">
        <v>1632</v>
      </c>
      <c r="E982" t="s">
        <v>12208</v>
      </c>
      <c r="F982" t="s">
        <v>12206</v>
      </c>
      <c r="G982">
        <v>33</v>
      </c>
      <c r="H982">
        <v>3307</v>
      </c>
      <c r="I982" t="s">
        <v>268</v>
      </c>
      <c r="J982">
        <v>258</v>
      </c>
      <c r="K982" s="367" t="str">
        <f>VLOOKUP(G982,'01_MASTER_KODE_WILAYAH'!H$1437:I$1470,2,FALSE)</f>
        <v>JAWA TENGAH</v>
      </c>
      <c r="L982" s="368" t="str">
        <f>VLOOKUP(H982,'01_MASTER_KODE_WILAYAH'!D$5:F$1353,3,FALSE)</f>
        <v>WONOSOBO</v>
      </c>
      <c r="M982" s="428" t="str">
        <f t="shared" si="51"/>
        <v>Organisasi</v>
      </c>
      <c r="N982" s="312">
        <f>COUNTIF(A1_Individu_Data_Keadaan_SDMK!A$4:A$149931,B982)</f>
        <v>0</v>
      </c>
      <c r="O982" s="312">
        <f t="shared" si="52"/>
        <v>0</v>
      </c>
      <c r="P982" s="421" t="str">
        <f t="shared" si="53"/>
        <v>Berkurang</v>
      </c>
    </row>
    <row r="983" spans="1:16" hidden="1">
      <c r="A983" s="7">
        <v>981</v>
      </c>
      <c r="B983" t="s">
        <v>14289</v>
      </c>
      <c r="C983" t="s">
        <v>14290</v>
      </c>
      <c r="D983" t="s">
        <v>1632</v>
      </c>
      <c r="E983" t="s">
        <v>12208</v>
      </c>
      <c r="F983" t="s">
        <v>12204</v>
      </c>
      <c r="G983">
        <v>33</v>
      </c>
      <c r="H983">
        <v>3307</v>
      </c>
      <c r="I983">
        <v>0</v>
      </c>
      <c r="J983">
        <v>271</v>
      </c>
      <c r="K983" s="367" t="str">
        <f>VLOOKUP(G983,'01_MASTER_KODE_WILAYAH'!H$1437:I$1470,2,FALSE)</f>
        <v>JAWA TENGAH</v>
      </c>
      <c r="L983" s="368" t="str">
        <f>VLOOKUP(H983,'01_MASTER_KODE_WILAYAH'!D$5:F$1353,3,FALSE)</f>
        <v>WONOSOBO</v>
      </c>
      <c r="M983" s="428" t="str">
        <f t="shared" si="51"/>
        <v>Swasta/Lai</v>
      </c>
      <c r="N983" s="312">
        <f>COUNTIF(A1_Individu_Data_Keadaan_SDMK!A$4:A$149931,B983)</f>
        <v>0</v>
      </c>
      <c r="O983" s="312">
        <f t="shared" si="52"/>
        <v>0</v>
      </c>
      <c r="P983" s="421" t="str">
        <f t="shared" si="53"/>
        <v>Berkurang</v>
      </c>
    </row>
    <row r="984" spans="1:16" hidden="1">
      <c r="A984" s="7">
        <v>982</v>
      </c>
      <c r="B984" t="s">
        <v>14291</v>
      </c>
      <c r="C984" t="s">
        <v>14292</v>
      </c>
      <c r="D984" t="s">
        <v>1632</v>
      </c>
      <c r="E984" t="s">
        <v>12208</v>
      </c>
      <c r="F984" t="s">
        <v>12201</v>
      </c>
      <c r="G984">
        <v>33</v>
      </c>
      <c r="H984">
        <v>3308</v>
      </c>
      <c r="I984" t="s">
        <v>268</v>
      </c>
      <c r="J984">
        <v>542</v>
      </c>
      <c r="K984" s="367" t="str">
        <f>VLOOKUP(G984,'01_MASTER_KODE_WILAYAH'!H$1437:I$1470,2,FALSE)</f>
        <v>JAWA TENGAH</v>
      </c>
      <c r="L984" s="368" t="str">
        <f>VLOOKUP(H984,'01_MASTER_KODE_WILAYAH'!D$5:F$1353,3,FALSE)</f>
        <v>MAGELANG</v>
      </c>
      <c r="M984" s="428" t="str">
        <f t="shared" si="51"/>
        <v>Pemerintah</v>
      </c>
      <c r="N984" s="312">
        <f>COUNTIF(A1_Individu_Data_Keadaan_SDMK!A$4:A$149931,B984)</f>
        <v>0</v>
      </c>
      <c r="O984" s="312">
        <f t="shared" si="52"/>
        <v>0</v>
      </c>
      <c r="P984" s="421" t="str">
        <f t="shared" si="53"/>
        <v>Berkurang</v>
      </c>
    </row>
    <row r="985" spans="1:16" hidden="1">
      <c r="A985" s="7">
        <v>983</v>
      </c>
      <c r="B985" t="s">
        <v>14293</v>
      </c>
      <c r="C985" t="s">
        <v>14294</v>
      </c>
      <c r="D985" t="s">
        <v>1632</v>
      </c>
      <c r="E985" t="s">
        <v>12209</v>
      </c>
      <c r="F985" t="s">
        <v>12204</v>
      </c>
      <c r="G985">
        <v>33</v>
      </c>
      <c r="H985">
        <v>3308</v>
      </c>
      <c r="I985">
        <v>0</v>
      </c>
      <c r="J985">
        <v>198</v>
      </c>
      <c r="K985" s="367" t="str">
        <f>VLOOKUP(G985,'01_MASTER_KODE_WILAYAH'!H$1437:I$1470,2,FALSE)</f>
        <v>JAWA TENGAH</v>
      </c>
      <c r="L985" s="368" t="str">
        <f>VLOOKUP(H985,'01_MASTER_KODE_WILAYAH'!D$5:F$1353,3,FALSE)</f>
        <v>MAGELANG</v>
      </c>
      <c r="M985" s="428" t="str">
        <f t="shared" si="51"/>
        <v>Swasta/Lai</v>
      </c>
      <c r="N985" s="312">
        <f>COUNTIF(A1_Individu_Data_Keadaan_SDMK!A$4:A$149931,B985)</f>
        <v>0</v>
      </c>
      <c r="O985" s="312">
        <f t="shared" si="52"/>
        <v>0</v>
      </c>
      <c r="P985" s="421" t="str">
        <f t="shared" si="53"/>
        <v>Berkurang</v>
      </c>
    </row>
    <row r="986" spans="1:16" hidden="1">
      <c r="A986" s="7">
        <v>984</v>
      </c>
      <c r="B986" t="s">
        <v>14295</v>
      </c>
      <c r="C986" t="s">
        <v>14296</v>
      </c>
      <c r="D986" t="s">
        <v>1632</v>
      </c>
      <c r="E986" t="s">
        <v>12254</v>
      </c>
      <c r="F986" t="s">
        <v>12205</v>
      </c>
      <c r="G986">
        <v>33</v>
      </c>
      <c r="H986">
        <v>3308</v>
      </c>
      <c r="I986" t="s">
        <v>268</v>
      </c>
      <c r="J986">
        <v>57</v>
      </c>
      <c r="K986" s="367" t="str">
        <f>VLOOKUP(G986,'01_MASTER_KODE_WILAYAH'!H$1437:I$1470,2,FALSE)</f>
        <v>JAWA TENGAH</v>
      </c>
      <c r="L986" s="368" t="str">
        <f>VLOOKUP(H986,'01_MASTER_KODE_WILAYAH'!D$5:F$1353,3,FALSE)</f>
        <v>MAGELANG</v>
      </c>
      <c r="M986" s="428" t="str">
        <f t="shared" si="51"/>
        <v>Perusahaan</v>
      </c>
      <c r="N986" s="312">
        <f>COUNTIF(A1_Individu_Data_Keadaan_SDMK!A$4:A$149931,B986)</f>
        <v>0</v>
      </c>
      <c r="O986" s="312">
        <f t="shared" si="52"/>
        <v>0</v>
      </c>
      <c r="P986" s="421" t="str">
        <f t="shared" si="53"/>
        <v>Berkurang</v>
      </c>
    </row>
    <row r="987" spans="1:16" hidden="1">
      <c r="A987" s="7">
        <v>985</v>
      </c>
      <c r="B987" t="s">
        <v>14297</v>
      </c>
      <c r="C987" t="s">
        <v>14298</v>
      </c>
      <c r="D987" t="s">
        <v>1632</v>
      </c>
      <c r="E987" t="s">
        <v>12254</v>
      </c>
      <c r="F987" t="s">
        <v>12204</v>
      </c>
      <c r="G987">
        <v>33</v>
      </c>
      <c r="H987">
        <v>3308</v>
      </c>
      <c r="I987" t="s">
        <v>268</v>
      </c>
      <c r="J987">
        <v>26</v>
      </c>
      <c r="K987" s="367" t="str">
        <f>VLOOKUP(G987,'01_MASTER_KODE_WILAYAH'!H$1437:I$1470,2,FALSE)</f>
        <v>JAWA TENGAH</v>
      </c>
      <c r="L987" s="368" t="str">
        <f>VLOOKUP(H987,'01_MASTER_KODE_WILAYAH'!D$5:F$1353,3,FALSE)</f>
        <v>MAGELANG</v>
      </c>
      <c r="M987" s="428" t="str">
        <f t="shared" si="51"/>
        <v>Swasta/Lai</v>
      </c>
      <c r="N987" s="312">
        <f>COUNTIF(A1_Individu_Data_Keadaan_SDMK!A$4:A$149931,B987)</f>
        <v>0</v>
      </c>
      <c r="O987" s="312">
        <f t="shared" si="52"/>
        <v>0</v>
      </c>
      <c r="P987" s="421" t="str">
        <f t="shared" si="53"/>
        <v>Berkurang</v>
      </c>
    </row>
    <row r="988" spans="1:16" hidden="1">
      <c r="A988" s="7">
        <v>986</v>
      </c>
      <c r="B988" t="s">
        <v>14299</v>
      </c>
      <c r="C988" t="s">
        <v>14300</v>
      </c>
      <c r="D988" t="s">
        <v>1632</v>
      </c>
      <c r="E988" t="s">
        <v>12208</v>
      </c>
      <c r="F988" t="s">
        <v>12201</v>
      </c>
      <c r="G988">
        <v>33</v>
      </c>
      <c r="H988">
        <v>3309</v>
      </c>
      <c r="I988" t="s">
        <v>268</v>
      </c>
      <c r="J988">
        <v>700</v>
      </c>
      <c r="K988" s="367" t="str">
        <f>VLOOKUP(G988,'01_MASTER_KODE_WILAYAH'!H$1437:I$1470,2,FALSE)</f>
        <v>JAWA TENGAH</v>
      </c>
      <c r="L988" s="368" t="str">
        <f>VLOOKUP(H988,'01_MASTER_KODE_WILAYAH'!D$5:F$1353,3,FALSE)</f>
        <v>BOYOLALI</v>
      </c>
      <c r="M988" s="428" t="str">
        <f t="shared" si="51"/>
        <v>Pemerintah</v>
      </c>
      <c r="N988" s="312">
        <f>COUNTIF(A1_Individu_Data_Keadaan_SDMK!A$4:A$149931,B988)</f>
        <v>0</v>
      </c>
      <c r="O988" s="312">
        <f t="shared" si="52"/>
        <v>0</v>
      </c>
      <c r="P988" s="421" t="str">
        <f t="shared" si="53"/>
        <v>Berkurang</v>
      </c>
    </row>
    <row r="989" spans="1:16" hidden="1">
      <c r="A989" s="7">
        <v>987</v>
      </c>
      <c r="B989" t="s">
        <v>14301</v>
      </c>
      <c r="C989" t="s">
        <v>14302</v>
      </c>
      <c r="D989" t="s">
        <v>1632</v>
      </c>
      <c r="E989" t="s">
        <v>12209</v>
      </c>
      <c r="F989" t="s">
        <v>12203</v>
      </c>
      <c r="G989">
        <v>33</v>
      </c>
      <c r="H989">
        <v>3309</v>
      </c>
      <c r="I989" t="s">
        <v>268</v>
      </c>
      <c r="J989">
        <v>92</v>
      </c>
      <c r="K989" s="367" t="str">
        <f>VLOOKUP(G989,'01_MASTER_KODE_WILAYAH'!H$1437:I$1470,2,FALSE)</f>
        <v>JAWA TENGAH</v>
      </c>
      <c r="L989" s="368" t="str">
        <f>VLOOKUP(H989,'01_MASTER_KODE_WILAYAH'!D$5:F$1353,3,FALSE)</f>
        <v>BOYOLALI</v>
      </c>
      <c r="M989" s="428" t="str">
        <f t="shared" si="51"/>
        <v>Organisasi</v>
      </c>
      <c r="N989" s="312">
        <f>COUNTIF(A1_Individu_Data_Keadaan_SDMK!A$4:A$149931,B989)</f>
        <v>0</v>
      </c>
      <c r="O989" s="312">
        <f t="shared" si="52"/>
        <v>0</v>
      </c>
      <c r="P989" s="421" t="str">
        <f t="shared" si="53"/>
        <v>Berkurang</v>
      </c>
    </row>
    <row r="990" spans="1:16" hidden="1">
      <c r="A990" s="7">
        <v>988</v>
      </c>
      <c r="B990" t="s">
        <v>14303</v>
      </c>
      <c r="C990" t="s">
        <v>14304</v>
      </c>
      <c r="D990" t="s">
        <v>1632</v>
      </c>
      <c r="E990" t="s">
        <v>12209</v>
      </c>
      <c r="F990" t="s">
        <v>12203</v>
      </c>
      <c r="G990">
        <v>33</v>
      </c>
      <c r="H990">
        <v>3309</v>
      </c>
      <c r="I990" t="s">
        <v>268</v>
      </c>
      <c r="J990">
        <v>194</v>
      </c>
      <c r="K990" s="367" t="str">
        <f>VLOOKUP(G990,'01_MASTER_KODE_WILAYAH'!H$1437:I$1470,2,FALSE)</f>
        <v>JAWA TENGAH</v>
      </c>
      <c r="L990" s="368" t="str">
        <f>VLOOKUP(H990,'01_MASTER_KODE_WILAYAH'!D$5:F$1353,3,FALSE)</f>
        <v>BOYOLALI</v>
      </c>
      <c r="M990" s="428" t="str">
        <f t="shared" si="51"/>
        <v>Organisasi</v>
      </c>
      <c r="N990" s="312">
        <f>COUNTIF(A1_Individu_Data_Keadaan_SDMK!A$4:A$149931,B990)</f>
        <v>0</v>
      </c>
      <c r="O990" s="312">
        <f t="shared" si="52"/>
        <v>0</v>
      </c>
      <c r="P990" s="421" t="str">
        <f t="shared" si="53"/>
        <v>Berkurang</v>
      </c>
    </row>
    <row r="991" spans="1:16" hidden="1">
      <c r="A991" s="7">
        <v>989</v>
      </c>
      <c r="B991" t="s">
        <v>14305</v>
      </c>
      <c r="C991" t="s">
        <v>14306</v>
      </c>
      <c r="D991" t="s">
        <v>1632</v>
      </c>
      <c r="E991" t="s">
        <v>12209</v>
      </c>
      <c r="F991" t="s">
        <v>12203</v>
      </c>
      <c r="G991">
        <v>33</v>
      </c>
      <c r="H991">
        <v>3309</v>
      </c>
      <c r="I991" t="s">
        <v>268</v>
      </c>
      <c r="J991">
        <v>125</v>
      </c>
      <c r="K991" s="367" t="str">
        <f>VLOOKUP(G991,'01_MASTER_KODE_WILAYAH'!H$1437:I$1470,2,FALSE)</f>
        <v>JAWA TENGAH</v>
      </c>
      <c r="L991" s="368" t="str">
        <f>VLOOKUP(H991,'01_MASTER_KODE_WILAYAH'!D$5:F$1353,3,FALSE)</f>
        <v>BOYOLALI</v>
      </c>
      <c r="M991" s="428" t="str">
        <f t="shared" si="51"/>
        <v>Organisasi</v>
      </c>
      <c r="N991" s="312">
        <f>COUNTIF(A1_Individu_Data_Keadaan_SDMK!A$4:A$149931,B991)</f>
        <v>0</v>
      </c>
      <c r="O991" s="312">
        <f t="shared" si="52"/>
        <v>0</v>
      </c>
      <c r="P991" s="421" t="str">
        <f t="shared" si="53"/>
        <v>Berkurang</v>
      </c>
    </row>
    <row r="992" spans="1:16" hidden="1">
      <c r="A992" s="7">
        <v>990</v>
      </c>
      <c r="B992" t="s">
        <v>14307</v>
      </c>
      <c r="C992" t="s">
        <v>14308</v>
      </c>
      <c r="D992" t="s">
        <v>1632</v>
      </c>
      <c r="E992" t="s">
        <v>12209</v>
      </c>
      <c r="F992" t="s">
        <v>12204</v>
      </c>
      <c r="G992">
        <v>33</v>
      </c>
      <c r="H992">
        <v>3309</v>
      </c>
      <c r="I992" t="s">
        <v>268</v>
      </c>
      <c r="J992">
        <v>84</v>
      </c>
      <c r="K992" s="367" t="str">
        <f>VLOOKUP(G992,'01_MASTER_KODE_WILAYAH'!H$1437:I$1470,2,FALSE)</f>
        <v>JAWA TENGAH</v>
      </c>
      <c r="L992" s="368" t="str">
        <f>VLOOKUP(H992,'01_MASTER_KODE_WILAYAH'!D$5:F$1353,3,FALSE)</f>
        <v>BOYOLALI</v>
      </c>
      <c r="M992" s="428" t="str">
        <f t="shared" si="51"/>
        <v>Swasta/Lai</v>
      </c>
      <c r="N992" s="312">
        <f>COUNTIF(A1_Individu_Data_Keadaan_SDMK!A$4:A$149931,B992)</f>
        <v>0</v>
      </c>
      <c r="O992" s="312">
        <f t="shared" si="52"/>
        <v>0</v>
      </c>
      <c r="P992" s="421" t="str">
        <f t="shared" si="53"/>
        <v>Berkurang</v>
      </c>
    </row>
    <row r="993" spans="1:16" hidden="1">
      <c r="A993" s="7">
        <v>991</v>
      </c>
      <c r="B993" t="s">
        <v>14309</v>
      </c>
      <c r="C993" t="s">
        <v>14310</v>
      </c>
      <c r="D993" t="s">
        <v>1632</v>
      </c>
      <c r="E993" t="s">
        <v>12209</v>
      </c>
      <c r="F993" t="s">
        <v>12201</v>
      </c>
      <c r="G993">
        <v>33</v>
      </c>
      <c r="H993">
        <v>3309</v>
      </c>
      <c r="I993" t="s">
        <v>268</v>
      </c>
      <c r="J993">
        <v>135</v>
      </c>
      <c r="K993" s="367" t="str">
        <f>VLOOKUP(G993,'01_MASTER_KODE_WILAYAH'!H$1437:I$1470,2,FALSE)</f>
        <v>JAWA TENGAH</v>
      </c>
      <c r="L993" s="368" t="str">
        <f>VLOOKUP(H993,'01_MASTER_KODE_WILAYAH'!D$5:F$1353,3,FALSE)</f>
        <v>BOYOLALI</v>
      </c>
      <c r="M993" s="428" t="str">
        <f t="shared" si="51"/>
        <v>Pemerintah</v>
      </c>
      <c r="N993" s="312">
        <f>COUNTIF(A1_Individu_Data_Keadaan_SDMK!A$4:A$149931,B993)</f>
        <v>0</v>
      </c>
      <c r="O993" s="312">
        <f t="shared" si="52"/>
        <v>0</v>
      </c>
      <c r="P993" s="421" t="str">
        <f t="shared" si="53"/>
        <v>Berkurang</v>
      </c>
    </row>
    <row r="994" spans="1:16" hidden="1">
      <c r="A994" s="7">
        <v>992</v>
      </c>
      <c r="B994" t="s">
        <v>14311</v>
      </c>
      <c r="C994" t="s">
        <v>14312</v>
      </c>
      <c r="D994" t="s">
        <v>1632</v>
      </c>
      <c r="E994" t="s">
        <v>12209</v>
      </c>
      <c r="F994" t="s">
        <v>12201</v>
      </c>
      <c r="G994">
        <v>33</v>
      </c>
      <c r="H994">
        <v>3309</v>
      </c>
      <c r="I994" t="s">
        <v>268</v>
      </c>
      <c r="J994">
        <v>130</v>
      </c>
      <c r="K994" s="367" t="str">
        <f>VLOOKUP(G994,'01_MASTER_KODE_WILAYAH'!H$1437:I$1470,2,FALSE)</f>
        <v>JAWA TENGAH</v>
      </c>
      <c r="L994" s="368" t="str">
        <f>VLOOKUP(H994,'01_MASTER_KODE_WILAYAH'!D$5:F$1353,3,FALSE)</f>
        <v>BOYOLALI</v>
      </c>
      <c r="M994" s="428" t="str">
        <f t="shared" si="51"/>
        <v>Pemerintah</v>
      </c>
      <c r="N994" s="312">
        <f>COUNTIF(A1_Individu_Data_Keadaan_SDMK!A$4:A$149931,B994)</f>
        <v>0</v>
      </c>
      <c r="O994" s="312">
        <f t="shared" si="52"/>
        <v>0</v>
      </c>
      <c r="P994" s="421" t="str">
        <f t="shared" si="53"/>
        <v>Berkurang</v>
      </c>
    </row>
    <row r="995" spans="1:16" hidden="1">
      <c r="A995" s="7">
        <v>993</v>
      </c>
      <c r="B995" t="s">
        <v>14313</v>
      </c>
      <c r="C995" t="s">
        <v>14314</v>
      </c>
      <c r="D995" t="s">
        <v>1632</v>
      </c>
      <c r="E995" t="s">
        <v>12209</v>
      </c>
      <c r="F995" t="s">
        <v>12203</v>
      </c>
      <c r="G995">
        <v>33</v>
      </c>
      <c r="H995">
        <v>3309</v>
      </c>
      <c r="I995" t="s">
        <v>268</v>
      </c>
      <c r="J995">
        <v>35</v>
      </c>
      <c r="K995" s="367" t="str">
        <f>VLOOKUP(G995,'01_MASTER_KODE_WILAYAH'!H$1437:I$1470,2,FALSE)</f>
        <v>JAWA TENGAH</v>
      </c>
      <c r="L995" s="368" t="str">
        <f>VLOOKUP(H995,'01_MASTER_KODE_WILAYAH'!D$5:F$1353,3,FALSE)</f>
        <v>BOYOLALI</v>
      </c>
      <c r="M995" s="428" t="str">
        <f t="shared" si="51"/>
        <v>Organisasi</v>
      </c>
      <c r="N995" s="312">
        <f>COUNTIF(A1_Individu_Data_Keadaan_SDMK!A$4:A$149931,B995)</f>
        <v>0</v>
      </c>
      <c r="O995" s="312">
        <f t="shared" si="52"/>
        <v>0</v>
      </c>
      <c r="P995" s="421" t="str">
        <f t="shared" si="53"/>
        <v>Berkurang</v>
      </c>
    </row>
    <row r="996" spans="1:16" hidden="1">
      <c r="A996" s="7">
        <v>994</v>
      </c>
      <c r="B996" t="s">
        <v>14315</v>
      </c>
      <c r="C996" t="s">
        <v>14316</v>
      </c>
      <c r="D996" t="s">
        <v>1632</v>
      </c>
      <c r="E996" t="s">
        <v>12254</v>
      </c>
      <c r="F996" t="s">
        <v>12204</v>
      </c>
      <c r="G996">
        <v>33</v>
      </c>
      <c r="H996">
        <v>3309</v>
      </c>
      <c r="I996" t="s">
        <v>268</v>
      </c>
      <c r="J996">
        <v>82</v>
      </c>
      <c r="K996" s="367" t="str">
        <f>VLOOKUP(G996,'01_MASTER_KODE_WILAYAH'!H$1437:I$1470,2,FALSE)</f>
        <v>JAWA TENGAH</v>
      </c>
      <c r="L996" s="368" t="str">
        <f>VLOOKUP(H996,'01_MASTER_KODE_WILAYAH'!D$5:F$1353,3,FALSE)</f>
        <v>BOYOLALI</v>
      </c>
      <c r="M996" s="428" t="str">
        <f t="shared" si="51"/>
        <v>Swasta/Lai</v>
      </c>
      <c r="N996" s="312">
        <f>COUNTIF(A1_Individu_Data_Keadaan_SDMK!A$4:A$149931,B996)</f>
        <v>0</v>
      </c>
      <c r="O996" s="312">
        <f t="shared" si="52"/>
        <v>0</v>
      </c>
      <c r="P996" s="421" t="str">
        <f t="shared" si="53"/>
        <v>Berkurang</v>
      </c>
    </row>
    <row r="997" spans="1:16" hidden="1">
      <c r="A997" s="7">
        <v>995</v>
      </c>
      <c r="B997" t="s">
        <v>14317</v>
      </c>
      <c r="C997" t="s">
        <v>14318</v>
      </c>
      <c r="D997" t="s">
        <v>1632</v>
      </c>
      <c r="E997" t="s">
        <v>12254</v>
      </c>
      <c r="F997" t="s">
        <v>12204</v>
      </c>
      <c r="G997">
        <v>33</v>
      </c>
      <c r="H997">
        <v>3309</v>
      </c>
      <c r="I997" t="s">
        <v>268</v>
      </c>
      <c r="J997">
        <v>58</v>
      </c>
      <c r="K997" s="367" t="str">
        <f>VLOOKUP(G997,'01_MASTER_KODE_WILAYAH'!H$1437:I$1470,2,FALSE)</f>
        <v>JAWA TENGAH</v>
      </c>
      <c r="L997" s="368" t="str">
        <f>VLOOKUP(H997,'01_MASTER_KODE_WILAYAH'!D$5:F$1353,3,FALSE)</f>
        <v>BOYOLALI</v>
      </c>
      <c r="M997" s="428" t="str">
        <f t="shared" si="51"/>
        <v>Swasta/Lai</v>
      </c>
      <c r="N997" s="312">
        <f>COUNTIF(A1_Individu_Data_Keadaan_SDMK!A$4:A$149931,B997)</f>
        <v>0</v>
      </c>
      <c r="O997" s="312">
        <f t="shared" si="52"/>
        <v>0</v>
      </c>
      <c r="P997" s="421" t="str">
        <f t="shared" si="53"/>
        <v>Berkurang</v>
      </c>
    </row>
    <row r="998" spans="1:16" hidden="1">
      <c r="A998" s="7">
        <v>996</v>
      </c>
      <c r="B998" t="s">
        <v>14319</v>
      </c>
      <c r="C998" t="s">
        <v>14320</v>
      </c>
      <c r="D998" t="s">
        <v>1632</v>
      </c>
      <c r="E998" t="s">
        <v>12207</v>
      </c>
      <c r="F998" t="s">
        <v>14321</v>
      </c>
      <c r="G998">
        <v>33</v>
      </c>
      <c r="H998">
        <v>3310</v>
      </c>
      <c r="I998" t="s">
        <v>268</v>
      </c>
      <c r="J998">
        <v>1046</v>
      </c>
      <c r="K998" s="367" t="str">
        <f>VLOOKUP(G998,'01_MASTER_KODE_WILAYAH'!H$1437:I$1470,2,FALSE)</f>
        <v>JAWA TENGAH</v>
      </c>
      <c r="L998" s="368" t="str">
        <f>VLOOKUP(H998,'01_MASTER_KODE_WILAYAH'!D$5:F$1353,3,FALSE)</f>
        <v>KLATEN</v>
      </c>
      <c r="M998" s="428" t="str">
        <f t="shared" si="51"/>
        <v>Kementeran</v>
      </c>
      <c r="N998" s="312">
        <f>COUNTIF(A1_Individu_Data_Keadaan_SDMK!A$4:A$149931,B998)</f>
        <v>0</v>
      </c>
      <c r="O998" s="312">
        <f t="shared" si="52"/>
        <v>0</v>
      </c>
      <c r="P998" s="421" t="str">
        <f t="shared" si="53"/>
        <v>Berkurang</v>
      </c>
    </row>
    <row r="999" spans="1:16" hidden="1">
      <c r="A999" s="7">
        <v>997</v>
      </c>
      <c r="B999" t="s">
        <v>14322</v>
      </c>
      <c r="C999" t="s">
        <v>14323</v>
      </c>
      <c r="D999" t="s">
        <v>1632</v>
      </c>
      <c r="E999" t="s">
        <v>14324</v>
      </c>
      <c r="F999" t="s">
        <v>11675</v>
      </c>
      <c r="G999">
        <v>33</v>
      </c>
      <c r="H999">
        <v>3310</v>
      </c>
      <c r="I999" t="s">
        <v>268</v>
      </c>
      <c r="J999">
        <v>381</v>
      </c>
      <c r="K999" s="367" t="str">
        <f>VLOOKUP(G999,'01_MASTER_KODE_WILAYAH'!H$1437:I$1470,2,FALSE)</f>
        <v>JAWA TENGAH</v>
      </c>
      <c r="L999" s="368" t="str">
        <f>VLOOKUP(H999,'01_MASTER_KODE_WILAYAH'!D$5:F$1353,3,FALSE)</f>
        <v>KLATEN</v>
      </c>
      <c r="M999" s="428" t="str">
        <f t="shared" si="51"/>
        <v>Pemerintah</v>
      </c>
      <c r="N999" s="312">
        <f>COUNTIF(A1_Individu_Data_Keadaan_SDMK!A$4:A$149931,B999)</f>
        <v>0</v>
      </c>
      <c r="O999" s="312">
        <f t="shared" si="52"/>
        <v>0</v>
      </c>
      <c r="P999" s="421" t="str">
        <f t="shared" si="53"/>
        <v>Berkurang</v>
      </c>
    </row>
    <row r="1000" spans="1:16" hidden="1">
      <c r="A1000" s="7">
        <v>998</v>
      </c>
      <c r="B1000" t="s">
        <v>14325</v>
      </c>
      <c r="C1000" t="s">
        <v>14326</v>
      </c>
      <c r="D1000" t="s">
        <v>1632</v>
      </c>
      <c r="E1000" t="s">
        <v>12208</v>
      </c>
      <c r="F1000" t="s">
        <v>12203</v>
      </c>
      <c r="G1000">
        <v>33</v>
      </c>
      <c r="H1000">
        <v>3310</v>
      </c>
      <c r="I1000" t="s">
        <v>268</v>
      </c>
      <c r="J1000">
        <v>87</v>
      </c>
      <c r="K1000" s="367" t="str">
        <f>VLOOKUP(G1000,'01_MASTER_KODE_WILAYAH'!H$1437:I$1470,2,FALSE)</f>
        <v>JAWA TENGAH</v>
      </c>
      <c r="L1000" s="368" t="str">
        <f>VLOOKUP(H1000,'01_MASTER_KODE_WILAYAH'!D$5:F$1353,3,FALSE)</f>
        <v>KLATEN</v>
      </c>
      <c r="M1000" s="428" t="str">
        <f t="shared" si="51"/>
        <v>Organisasi</v>
      </c>
      <c r="N1000" s="312">
        <f>COUNTIF(A1_Individu_Data_Keadaan_SDMK!A$4:A$149931,B1000)</f>
        <v>0</v>
      </c>
      <c r="O1000" s="312">
        <f t="shared" si="52"/>
        <v>0</v>
      </c>
      <c r="P1000" s="421" t="str">
        <f t="shared" si="53"/>
        <v>Berkurang</v>
      </c>
    </row>
    <row r="1001" spans="1:16" hidden="1">
      <c r="A1001" s="7">
        <v>999</v>
      </c>
      <c r="B1001" t="s">
        <v>14327</v>
      </c>
      <c r="C1001" t="s">
        <v>14328</v>
      </c>
      <c r="D1001" t="s">
        <v>1632</v>
      </c>
      <c r="E1001" t="s">
        <v>12207</v>
      </c>
      <c r="F1001" t="s">
        <v>12206</v>
      </c>
      <c r="G1001">
        <v>33</v>
      </c>
      <c r="H1001">
        <v>3310</v>
      </c>
      <c r="I1001" t="s">
        <v>268</v>
      </c>
      <c r="J1001">
        <v>642</v>
      </c>
      <c r="K1001" s="367" t="str">
        <f>VLOOKUP(G1001,'01_MASTER_KODE_WILAYAH'!H$1437:I$1470,2,FALSE)</f>
        <v>JAWA TENGAH</v>
      </c>
      <c r="L1001" s="368" t="str">
        <f>VLOOKUP(H1001,'01_MASTER_KODE_WILAYAH'!D$5:F$1353,3,FALSE)</f>
        <v>KLATEN</v>
      </c>
      <c r="M1001" s="428" t="str">
        <f t="shared" si="51"/>
        <v>Organisasi</v>
      </c>
      <c r="N1001" s="312">
        <f>COUNTIF(A1_Individu_Data_Keadaan_SDMK!A$4:A$149931,B1001)</f>
        <v>0</v>
      </c>
      <c r="O1001" s="312">
        <f t="shared" si="52"/>
        <v>0</v>
      </c>
      <c r="P1001" s="421" t="str">
        <f t="shared" si="53"/>
        <v>Berkurang</v>
      </c>
    </row>
    <row r="1002" spans="1:16" hidden="1">
      <c r="A1002" s="7">
        <v>1000</v>
      </c>
      <c r="B1002" t="s">
        <v>14329</v>
      </c>
      <c r="C1002" t="s">
        <v>14330</v>
      </c>
      <c r="D1002" t="s">
        <v>1632</v>
      </c>
      <c r="E1002" t="s">
        <v>12209</v>
      </c>
      <c r="F1002" t="s">
        <v>12203</v>
      </c>
      <c r="G1002">
        <v>33</v>
      </c>
      <c r="H1002">
        <v>3310</v>
      </c>
      <c r="I1002" t="s">
        <v>268</v>
      </c>
      <c r="J1002">
        <v>187</v>
      </c>
      <c r="K1002" s="367" t="str">
        <f>VLOOKUP(G1002,'01_MASTER_KODE_WILAYAH'!H$1437:I$1470,2,FALSE)</f>
        <v>JAWA TENGAH</v>
      </c>
      <c r="L1002" s="368" t="str">
        <f>VLOOKUP(H1002,'01_MASTER_KODE_WILAYAH'!D$5:F$1353,3,FALSE)</f>
        <v>KLATEN</v>
      </c>
      <c r="M1002" s="428" t="str">
        <f t="shared" si="51"/>
        <v>Organisasi</v>
      </c>
      <c r="N1002" s="312">
        <f>COUNTIF(A1_Individu_Data_Keadaan_SDMK!A$4:A$149931,B1002)</f>
        <v>0</v>
      </c>
      <c r="O1002" s="312">
        <f t="shared" si="52"/>
        <v>0</v>
      </c>
      <c r="P1002" s="421" t="str">
        <f t="shared" si="53"/>
        <v>Berkurang</v>
      </c>
    </row>
    <row r="1003" spans="1:16" hidden="1">
      <c r="A1003" s="7">
        <v>1001</v>
      </c>
      <c r="B1003" t="s">
        <v>14331</v>
      </c>
      <c r="C1003" t="s">
        <v>14332</v>
      </c>
      <c r="D1003" t="s">
        <v>1632</v>
      </c>
      <c r="E1003" t="s">
        <v>12208</v>
      </c>
      <c r="F1003" t="s">
        <v>12203</v>
      </c>
      <c r="G1003">
        <v>33</v>
      </c>
      <c r="H1003">
        <v>3310</v>
      </c>
      <c r="I1003" t="s">
        <v>268</v>
      </c>
      <c r="J1003">
        <v>190</v>
      </c>
      <c r="K1003" s="367" t="str">
        <f>VLOOKUP(G1003,'01_MASTER_KODE_WILAYAH'!H$1437:I$1470,2,FALSE)</f>
        <v>JAWA TENGAH</v>
      </c>
      <c r="L1003" s="368" t="str">
        <f>VLOOKUP(H1003,'01_MASTER_KODE_WILAYAH'!D$5:F$1353,3,FALSE)</f>
        <v>KLATEN</v>
      </c>
      <c r="M1003" s="428" t="str">
        <f t="shared" si="51"/>
        <v>Organisasi</v>
      </c>
      <c r="N1003" s="312">
        <f>COUNTIF(A1_Individu_Data_Keadaan_SDMK!A$4:A$149931,B1003)</f>
        <v>0</v>
      </c>
      <c r="O1003" s="312">
        <f t="shared" si="52"/>
        <v>0</v>
      </c>
      <c r="P1003" s="421" t="str">
        <f t="shared" si="53"/>
        <v>Berkurang</v>
      </c>
    </row>
    <row r="1004" spans="1:16" hidden="1">
      <c r="A1004" s="7">
        <v>1002</v>
      </c>
      <c r="B1004" t="s">
        <v>14333</v>
      </c>
      <c r="C1004" t="s">
        <v>14334</v>
      </c>
      <c r="D1004" t="s">
        <v>1632</v>
      </c>
      <c r="E1004" t="s">
        <v>12209</v>
      </c>
      <c r="F1004" t="s">
        <v>12206</v>
      </c>
      <c r="G1004">
        <v>33</v>
      </c>
      <c r="H1004">
        <v>3310</v>
      </c>
      <c r="I1004" t="s">
        <v>268</v>
      </c>
      <c r="J1004">
        <v>193</v>
      </c>
      <c r="K1004" s="367" t="str">
        <f>VLOOKUP(G1004,'01_MASTER_KODE_WILAYAH'!H$1437:I$1470,2,FALSE)</f>
        <v>JAWA TENGAH</v>
      </c>
      <c r="L1004" s="368" t="str">
        <f>VLOOKUP(H1004,'01_MASTER_KODE_WILAYAH'!D$5:F$1353,3,FALSE)</f>
        <v>KLATEN</v>
      </c>
      <c r="M1004" s="428" t="str">
        <f t="shared" si="51"/>
        <v>Organisasi</v>
      </c>
      <c r="N1004" s="312">
        <f>COUNTIF(A1_Individu_Data_Keadaan_SDMK!A$4:A$149931,B1004)</f>
        <v>0</v>
      </c>
      <c r="O1004" s="312">
        <f t="shared" si="52"/>
        <v>0</v>
      </c>
      <c r="P1004" s="421" t="str">
        <f t="shared" si="53"/>
        <v>Berkurang</v>
      </c>
    </row>
    <row r="1005" spans="1:16" hidden="1">
      <c r="A1005" s="7">
        <v>1003</v>
      </c>
      <c r="B1005" t="s">
        <v>14335</v>
      </c>
      <c r="C1005" t="s">
        <v>14336</v>
      </c>
      <c r="D1005" t="s">
        <v>1632</v>
      </c>
      <c r="E1005" t="s">
        <v>12208</v>
      </c>
      <c r="F1005" t="s">
        <v>12204</v>
      </c>
      <c r="G1005">
        <v>33</v>
      </c>
      <c r="H1005">
        <v>3310</v>
      </c>
      <c r="I1005" t="s">
        <v>268</v>
      </c>
      <c r="J1005">
        <v>108</v>
      </c>
      <c r="K1005" s="367" t="str">
        <f>VLOOKUP(G1005,'01_MASTER_KODE_WILAYAH'!H$1437:I$1470,2,FALSE)</f>
        <v>JAWA TENGAH</v>
      </c>
      <c r="L1005" s="368" t="str">
        <f>VLOOKUP(H1005,'01_MASTER_KODE_WILAYAH'!D$5:F$1353,3,FALSE)</f>
        <v>KLATEN</v>
      </c>
      <c r="M1005" s="428" t="str">
        <f t="shared" si="51"/>
        <v>Swasta/Lai</v>
      </c>
      <c r="N1005" s="312">
        <f>COUNTIF(A1_Individu_Data_Keadaan_SDMK!A$4:A$149931,B1005)</f>
        <v>0</v>
      </c>
      <c r="O1005" s="312">
        <f t="shared" si="52"/>
        <v>0</v>
      </c>
      <c r="P1005" s="421" t="str">
        <f t="shared" si="53"/>
        <v>Berkurang</v>
      </c>
    </row>
    <row r="1006" spans="1:16" hidden="1">
      <c r="A1006" s="7">
        <v>1004</v>
      </c>
      <c r="B1006" t="s">
        <v>14337</v>
      </c>
      <c r="C1006" t="s">
        <v>14338</v>
      </c>
      <c r="D1006" t="s">
        <v>1632</v>
      </c>
      <c r="E1006" t="s">
        <v>12209</v>
      </c>
      <c r="F1006" t="s">
        <v>12206</v>
      </c>
      <c r="G1006">
        <v>33</v>
      </c>
      <c r="H1006">
        <v>3310</v>
      </c>
      <c r="I1006" t="s">
        <v>268</v>
      </c>
      <c r="J1006">
        <v>16</v>
      </c>
      <c r="K1006" s="367" t="str">
        <f>VLOOKUP(G1006,'01_MASTER_KODE_WILAYAH'!H$1437:I$1470,2,FALSE)</f>
        <v>JAWA TENGAH</v>
      </c>
      <c r="L1006" s="368" t="str">
        <f>VLOOKUP(H1006,'01_MASTER_KODE_WILAYAH'!D$5:F$1353,3,FALSE)</f>
        <v>KLATEN</v>
      </c>
      <c r="M1006" s="428" t="str">
        <f t="shared" si="51"/>
        <v>Organisasi</v>
      </c>
      <c r="N1006" s="312">
        <f>COUNTIF(A1_Individu_Data_Keadaan_SDMK!A$4:A$149931,B1006)</f>
        <v>0</v>
      </c>
      <c r="O1006" s="312">
        <f t="shared" si="52"/>
        <v>0</v>
      </c>
      <c r="P1006" s="421" t="str">
        <f t="shared" si="53"/>
        <v>Berkurang</v>
      </c>
    </row>
    <row r="1007" spans="1:16" hidden="1">
      <c r="A1007" s="7">
        <v>1005</v>
      </c>
      <c r="B1007" t="s">
        <v>14339</v>
      </c>
      <c r="C1007" t="s">
        <v>14340</v>
      </c>
      <c r="D1007" t="s">
        <v>1632</v>
      </c>
      <c r="E1007" t="s">
        <v>12209</v>
      </c>
      <c r="F1007" t="s">
        <v>12205</v>
      </c>
      <c r="G1007">
        <v>33</v>
      </c>
      <c r="H1007">
        <v>3310</v>
      </c>
      <c r="I1007" t="s">
        <v>268</v>
      </c>
      <c r="J1007">
        <v>27</v>
      </c>
      <c r="K1007" s="367" t="str">
        <f>VLOOKUP(G1007,'01_MASTER_KODE_WILAYAH'!H$1437:I$1470,2,FALSE)</f>
        <v>JAWA TENGAH</v>
      </c>
      <c r="L1007" s="368" t="str">
        <f>VLOOKUP(H1007,'01_MASTER_KODE_WILAYAH'!D$5:F$1353,3,FALSE)</f>
        <v>KLATEN</v>
      </c>
      <c r="M1007" s="428" t="str">
        <f t="shared" si="51"/>
        <v>Perusahaan</v>
      </c>
      <c r="N1007" s="312">
        <f>COUNTIF(A1_Individu_Data_Keadaan_SDMK!A$4:A$149931,B1007)</f>
        <v>0</v>
      </c>
      <c r="O1007" s="312">
        <f t="shared" si="52"/>
        <v>0</v>
      </c>
      <c r="P1007" s="421" t="str">
        <f t="shared" si="53"/>
        <v>Berkurang</v>
      </c>
    </row>
    <row r="1008" spans="1:16" hidden="1">
      <c r="A1008" s="7">
        <v>1006</v>
      </c>
      <c r="B1008" t="s">
        <v>14341</v>
      </c>
      <c r="C1008" t="s">
        <v>14342</v>
      </c>
      <c r="D1008" t="s">
        <v>1632</v>
      </c>
      <c r="E1008" t="s">
        <v>12208</v>
      </c>
      <c r="F1008" t="s">
        <v>12206</v>
      </c>
      <c r="G1008">
        <v>33</v>
      </c>
      <c r="H1008">
        <v>3310</v>
      </c>
      <c r="I1008">
        <v>0</v>
      </c>
      <c r="J1008">
        <v>35</v>
      </c>
      <c r="K1008" s="367" t="str">
        <f>VLOOKUP(G1008,'01_MASTER_KODE_WILAYAH'!H$1437:I$1470,2,FALSE)</f>
        <v>JAWA TENGAH</v>
      </c>
      <c r="L1008" s="368" t="str">
        <f>VLOOKUP(H1008,'01_MASTER_KODE_WILAYAH'!D$5:F$1353,3,FALSE)</f>
        <v>KLATEN</v>
      </c>
      <c r="M1008" s="428" t="str">
        <f t="shared" si="51"/>
        <v>Organisasi</v>
      </c>
      <c r="N1008" s="312">
        <f>COUNTIF(A1_Individu_Data_Keadaan_SDMK!A$4:A$149931,B1008)</f>
        <v>0</v>
      </c>
      <c r="O1008" s="312">
        <f t="shared" si="52"/>
        <v>0</v>
      </c>
      <c r="P1008" s="421" t="str">
        <f t="shared" si="53"/>
        <v>Berkurang</v>
      </c>
    </row>
    <row r="1009" spans="1:16" hidden="1">
      <c r="A1009" s="7">
        <v>1007</v>
      </c>
      <c r="B1009" t="s">
        <v>14343</v>
      </c>
      <c r="C1009" t="s">
        <v>14344</v>
      </c>
      <c r="D1009" t="s">
        <v>1632</v>
      </c>
      <c r="E1009" t="s">
        <v>12208</v>
      </c>
      <c r="F1009" t="s">
        <v>12201</v>
      </c>
      <c r="G1009">
        <v>33</v>
      </c>
      <c r="H1009">
        <v>3310</v>
      </c>
      <c r="J1009">
        <v>9</v>
      </c>
      <c r="K1009" s="367" t="str">
        <f>VLOOKUP(G1009,'01_MASTER_KODE_WILAYAH'!H$1437:I$1470,2,FALSE)</f>
        <v>JAWA TENGAH</v>
      </c>
      <c r="L1009" s="368" t="str">
        <f>VLOOKUP(H1009,'01_MASTER_KODE_WILAYAH'!D$5:F$1353,3,FALSE)</f>
        <v>KLATEN</v>
      </c>
      <c r="M1009" s="428" t="str">
        <f t="shared" si="51"/>
        <v>Pemerintah</v>
      </c>
      <c r="N1009" s="312">
        <f>COUNTIF(A1_Individu_Data_Keadaan_SDMK!A$4:A$149931,B1009)</f>
        <v>0</v>
      </c>
      <c r="O1009" s="312">
        <f t="shared" si="52"/>
        <v>0</v>
      </c>
      <c r="P1009" s="421" t="str">
        <f t="shared" si="53"/>
        <v>Berkurang</v>
      </c>
    </row>
    <row r="1010" spans="1:16" hidden="1">
      <c r="A1010" s="7">
        <v>1008</v>
      </c>
      <c r="B1010" t="s">
        <v>14345</v>
      </c>
      <c r="C1010" t="s">
        <v>14346</v>
      </c>
      <c r="D1010" t="s">
        <v>1632</v>
      </c>
      <c r="E1010" t="s">
        <v>12207</v>
      </c>
      <c r="F1010" t="s">
        <v>12201</v>
      </c>
      <c r="G1010">
        <v>33</v>
      </c>
      <c r="H1010">
        <v>3311</v>
      </c>
      <c r="I1010" t="s">
        <v>268</v>
      </c>
      <c r="J1010">
        <v>603</v>
      </c>
      <c r="K1010" s="367" t="str">
        <f>VLOOKUP(G1010,'01_MASTER_KODE_WILAYAH'!H$1437:I$1470,2,FALSE)</f>
        <v>JAWA TENGAH</v>
      </c>
      <c r="L1010" s="368" t="str">
        <f>VLOOKUP(H1010,'01_MASTER_KODE_WILAYAH'!D$5:F$1353,3,FALSE)</f>
        <v>SUKOHARJO</v>
      </c>
      <c r="M1010" s="428" t="str">
        <f t="shared" si="51"/>
        <v>Pemerintah</v>
      </c>
      <c r="N1010" s="312">
        <f>COUNTIF(A1_Individu_Data_Keadaan_SDMK!A$4:A$149931,B1010)</f>
        <v>0</v>
      </c>
      <c r="O1010" s="312">
        <f t="shared" si="52"/>
        <v>0</v>
      </c>
      <c r="P1010" s="421" t="str">
        <f t="shared" si="53"/>
        <v>Berkurang</v>
      </c>
    </row>
    <row r="1011" spans="1:16" hidden="1">
      <c r="A1011" s="7">
        <v>1009</v>
      </c>
      <c r="B1011" t="s">
        <v>14347</v>
      </c>
      <c r="C1011" t="s">
        <v>14348</v>
      </c>
      <c r="D1011" t="s">
        <v>1632</v>
      </c>
      <c r="E1011" t="s">
        <v>12208</v>
      </c>
      <c r="F1011" t="s">
        <v>12204</v>
      </c>
      <c r="G1011">
        <v>33</v>
      </c>
      <c r="H1011">
        <v>3311</v>
      </c>
      <c r="I1011" t="s">
        <v>268</v>
      </c>
      <c r="J1011">
        <v>231</v>
      </c>
      <c r="K1011" s="367" t="str">
        <f>VLOOKUP(G1011,'01_MASTER_KODE_WILAYAH'!H$1437:I$1470,2,FALSE)</f>
        <v>JAWA TENGAH</v>
      </c>
      <c r="L1011" s="368" t="str">
        <f>VLOOKUP(H1011,'01_MASTER_KODE_WILAYAH'!D$5:F$1353,3,FALSE)</f>
        <v>SUKOHARJO</v>
      </c>
      <c r="M1011" s="428" t="str">
        <f t="shared" si="51"/>
        <v>Swasta/Lai</v>
      </c>
      <c r="N1011" s="312">
        <f>COUNTIF(A1_Individu_Data_Keadaan_SDMK!A$4:A$149931,B1011)</f>
        <v>0</v>
      </c>
      <c r="O1011" s="312">
        <f t="shared" si="52"/>
        <v>0</v>
      </c>
      <c r="P1011" s="421" t="str">
        <f t="shared" si="53"/>
        <v>Berkurang</v>
      </c>
    </row>
    <row r="1012" spans="1:16" hidden="1">
      <c r="A1012" s="7">
        <v>1010</v>
      </c>
      <c r="B1012" t="s">
        <v>14349</v>
      </c>
      <c r="C1012" t="s">
        <v>14350</v>
      </c>
      <c r="D1012" t="s">
        <v>1632</v>
      </c>
      <c r="E1012" t="s">
        <v>12209</v>
      </c>
      <c r="F1012" t="s">
        <v>12203</v>
      </c>
      <c r="G1012">
        <v>33</v>
      </c>
      <c r="H1012">
        <v>3311</v>
      </c>
      <c r="I1012" t="s">
        <v>268</v>
      </c>
      <c r="J1012">
        <v>85</v>
      </c>
      <c r="K1012" s="367" t="str">
        <f>VLOOKUP(G1012,'01_MASTER_KODE_WILAYAH'!H$1437:I$1470,2,FALSE)</f>
        <v>JAWA TENGAH</v>
      </c>
      <c r="L1012" s="368" t="str">
        <f>VLOOKUP(H1012,'01_MASTER_KODE_WILAYAH'!D$5:F$1353,3,FALSE)</f>
        <v>SUKOHARJO</v>
      </c>
      <c r="M1012" s="428" t="str">
        <f t="shared" si="51"/>
        <v>Organisasi</v>
      </c>
      <c r="N1012" s="312">
        <f>COUNTIF(A1_Individu_Data_Keadaan_SDMK!A$4:A$149931,B1012)</f>
        <v>0</v>
      </c>
      <c r="O1012" s="312">
        <f t="shared" si="52"/>
        <v>0</v>
      </c>
      <c r="P1012" s="421" t="str">
        <f t="shared" si="53"/>
        <v>Berkurang</v>
      </c>
    </row>
    <row r="1013" spans="1:16" hidden="1">
      <c r="A1013" s="7">
        <v>1011</v>
      </c>
      <c r="B1013" t="s">
        <v>14351</v>
      </c>
      <c r="C1013" t="s">
        <v>14352</v>
      </c>
      <c r="D1013" t="s">
        <v>1632</v>
      </c>
      <c r="E1013" t="s">
        <v>12208</v>
      </c>
      <c r="F1013" t="s">
        <v>12203</v>
      </c>
      <c r="G1013">
        <v>33</v>
      </c>
      <c r="H1013">
        <v>3311</v>
      </c>
      <c r="I1013" t="s">
        <v>268</v>
      </c>
      <c r="J1013">
        <v>593</v>
      </c>
      <c r="K1013" s="367" t="str">
        <f>VLOOKUP(G1013,'01_MASTER_KODE_WILAYAH'!H$1437:I$1470,2,FALSE)</f>
        <v>JAWA TENGAH</v>
      </c>
      <c r="L1013" s="368" t="str">
        <f>VLOOKUP(H1013,'01_MASTER_KODE_WILAYAH'!D$5:F$1353,3,FALSE)</f>
        <v>SUKOHARJO</v>
      </c>
      <c r="M1013" s="428" t="str">
        <f t="shared" si="51"/>
        <v>Organisasi</v>
      </c>
      <c r="N1013" s="312">
        <f>COUNTIF(A1_Individu_Data_Keadaan_SDMK!A$4:A$149931,B1013)</f>
        <v>0</v>
      </c>
      <c r="O1013" s="312">
        <f t="shared" si="52"/>
        <v>0</v>
      </c>
      <c r="P1013" s="421" t="str">
        <f t="shared" si="53"/>
        <v>Berkurang</v>
      </c>
    </row>
    <row r="1014" spans="1:16" hidden="1">
      <c r="A1014" s="7">
        <v>1012</v>
      </c>
      <c r="B1014" t="s">
        <v>14353</v>
      </c>
      <c r="C1014" t="s">
        <v>14354</v>
      </c>
      <c r="D1014" t="s">
        <v>1632</v>
      </c>
      <c r="E1014" t="s">
        <v>12254</v>
      </c>
      <c r="F1014" t="s">
        <v>12206</v>
      </c>
      <c r="G1014">
        <v>33</v>
      </c>
      <c r="H1014">
        <v>3311</v>
      </c>
      <c r="I1014" t="s">
        <v>268</v>
      </c>
      <c r="J1014">
        <v>83</v>
      </c>
      <c r="K1014" s="367" t="str">
        <f>VLOOKUP(G1014,'01_MASTER_KODE_WILAYAH'!H$1437:I$1470,2,FALSE)</f>
        <v>JAWA TENGAH</v>
      </c>
      <c r="L1014" s="368" t="str">
        <f>VLOOKUP(H1014,'01_MASTER_KODE_WILAYAH'!D$5:F$1353,3,FALSE)</f>
        <v>SUKOHARJO</v>
      </c>
      <c r="M1014" s="428" t="str">
        <f t="shared" si="51"/>
        <v>Organisasi</v>
      </c>
      <c r="N1014" s="312">
        <f>COUNTIF(A1_Individu_Data_Keadaan_SDMK!A$4:A$149931,B1014)</f>
        <v>0</v>
      </c>
      <c r="O1014" s="312">
        <f t="shared" si="52"/>
        <v>0</v>
      </c>
      <c r="P1014" s="421" t="str">
        <f t="shared" si="53"/>
        <v>Berkurang</v>
      </c>
    </row>
    <row r="1015" spans="1:16" hidden="1">
      <c r="A1015" s="7">
        <v>1013</v>
      </c>
      <c r="B1015" t="s">
        <v>14355</v>
      </c>
      <c r="C1015" t="s">
        <v>14356</v>
      </c>
      <c r="D1015" t="s">
        <v>1632</v>
      </c>
      <c r="E1015" t="s">
        <v>12208</v>
      </c>
      <c r="F1015" t="s">
        <v>14212</v>
      </c>
      <c r="G1015">
        <v>33</v>
      </c>
      <c r="H1015">
        <v>3311</v>
      </c>
      <c r="J1015">
        <v>0</v>
      </c>
      <c r="K1015" s="367" t="str">
        <f>VLOOKUP(G1015,'01_MASTER_KODE_WILAYAH'!H$1437:I$1470,2,FALSE)</f>
        <v>JAWA TENGAH</v>
      </c>
      <c r="L1015" s="368" t="str">
        <f>VLOOKUP(H1015,'01_MASTER_KODE_WILAYAH'!D$5:F$1353,3,FALSE)</f>
        <v>SUKOHARJO</v>
      </c>
      <c r="M1015" s="428" t="str">
        <f t="shared" si="51"/>
        <v>Kementeria</v>
      </c>
      <c r="N1015" s="312">
        <f>COUNTIF(A1_Individu_Data_Keadaan_SDMK!A$4:A$149931,B1015)</f>
        <v>0</v>
      </c>
      <c r="O1015" s="312">
        <f t="shared" si="52"/>
        <v>0</v>
      </c>
      <c r="P1015" s="421" t="str">
        <f t="shared" si="53"/>
        <v>Tetap</v>
      </c>
    </row>
    <row r="1016" spans="1:16" hidden="1">
      <c r="A1016" s="7">
        <v>1014</v>
      </c>
      <c r="B1016" t="s">
        <v>14357</v>
      </c>
      <c r="C1016" t="s">
        <v>14358</v>
      </c>
      <c r="D1016" t="s">
        <v>1632</v>
      </c>
      <c r="E1016" t="s">
        <v>12207</v>
      </c>
      <c r="F1016" t="s">
        <v>12201</v>
      </c>
      <c r="G1016">
        <v>33</v>
      </c>
      <c r="H1016">
        <v>3312</v>
      </c>
      <c r="I1016" t="s">
        <v>268</v>
      </c>
      <c r="J1016">
        <v>555</v>
      </c>
      <c r="K1016" s="367" t="str">
        <f>VLOOKUP(G1016,'01_MASTER_KODE_WILAYAH'!H$1437:I$1470,2,FALSE)</f>
        <v>JAWA TENGAH</v>
      </c>
      <c r="L1016" s="368" t="str">
        <f>VLOOKUP(H1016,'01_MASTER_KODE_WILAYAH'!D$5:F$1353,3,FALSE)</f>
        <v>WONOGIRI</v>
      </c>
      <c r="M1016" s="428" t="str">
        <f t="shared" si="51"/>
        <v>Pemerintah</v>
      </c>
      <c r="N1016" s="312">
        <f>COUNTIF(A1_Individu_Data_Keadaan_SDMK!A$4:A$149931,B1016)</f>
        <v>0</v>
      </c>
      <c r="O1016" s="312">
        <f t="shared" si="52"/>
        <v>0</v>
      </c>
      <c r="P1016" s="421" t="str">
        <f t="shared" si="53"/>
        <v>Berkurang</v>
      </c>
    </row>
    <row r="1017" spans="1:16" hidden="1">
      <c r="A1017" s="7">
        <v>1015</v>
      </c>
      <c r="B1017" t="s">
        <v>14359</v>
      </c>
      <c r="C1017" t="s">
        <v>14360</v>
      </c>
      <c r="D1017" t="s">
        <v>1632</v>
      </c>
      <c r="E1017" t="s">
        <v>12209</v>
      </c>
      <c r="F1017" t="s">
        <v>12205</v>
      </c>
      <c r="G1017">
        <v>33</v>
      </c>
      <c r="H1017">
        <v>3312</v>
      </c>
      <c r="I1017">
        <v>0</v>
      </c>
      <c r="J1017">
        <v>49</v>
      </c>
      <c r="K1017" s="367" t="str">
        <f>VLOOKUP(G1017,'01_MASTER_KODE_WILAYAH'!H$1437:I$1470,2,FALSE)</f>
        <v>JAWA TENGAH</v>
      </c>
      <c r="L1017" s="368" t="str">
        <f>VLOOKUP(H1017,'01_MASTER_KODE_WILAYAH'!D$5:F$1353,3,FALSE)</f>
        <v>WONOGIRI</v>
      </c>
      <c r="M1017" s="428" t="str">
        <f t="shared" si="51"/>
        <v>Perusahaan</v>
      </c>
      <c r="N1017" s="312">
        <f>COUNTIF(A1_Individu_Data_Keadaan_SDMK!A$4:A$149931,B1017)</f>
        <v>0</v>
      </c>
      <c r="O1017" s="312">
        <f t="shared" si="52"/>
        <v>0</v>
      </c>
      <c r="P1017" s="421" t="str">
        <f t="shared" si="53"/>
        <v>Berkurang</v>
      </c>
    </row>
    <row r="1018" spans="1:16" hidden="1">
      <c r="A1018" s="7">
        <v>1016</v>
      </c>
      <c r="B1018" t="s">
        <v>14361</v>
      </c>
      <c r="C1018" t="s">
        <v>14362</v>
      </c>
      <c r="D1018" t="s">
        <v>1632</v>
      </c>
      <c r="E1018" t="s">
        <v>12209</v>
      </c>
      <c r="F1018" t="s">
        <v>12203</v>
      </c>
      <c r="G1018">
        <v>33</v>
      </c>
      <c r="H1018">
        <v>3312</v>
      </c>
      <c r="I1018" t="s">
        <v>268</v>
      </c>
      <c r="J1018">
        <v>206</v>
      </c>
      <c r="K1018" s="367" t="str">
        <f>VLOOKUP(G1018,'01_MASTER_KODE_WILAYAH'!H$1437:I$1470,2,FALSE)</f>
        <v>JAWA TENGAH</v>
      </c>
      <c r="L1018" s="368" t="str">
        <f>VLOOKUP(H1018,'01_MASTER_KODE_WILAYAH'!D$5:F$1353,3,FALSE)</f>
        <v>WONOGIRI</v>
      </c>
      <c r="M1018" s="428" t="str">
        <f t="shared" si="51"/>
        <v>Organisasi</v>
      </c>
      <c r="N1018" s="312">
        <f>COUNTIF(A1_Individu_Data_Keadaan_SDMK!A$4:A$149931,B1018)</f>
        <v>0</v>
      </c>
      <c r="O1018" s="312">
        <f t="shared" si="52"/>
        <v>0</v>
      </c>
      <c r="P1018" s="421" t="str">
        <f t="shared" si="53"/>
        <v>Berkurang</v>
      </c>
    </row>
    <row r="1019" spans="1:16" hidden="1">
      <c r="A1019" s="7">
        <v>1017</v>
      </c>
      <c r="B1019" t="s">
        <v>14363</v>
      </c>
      <c r="C1019" t="s">
        <v>14364</v>
      </c>
      <c r="D1019" t="s">
        <v>1632</v>
      </c>
      <c r="E1019" t="s">
        <v>12209</v>
      </c>
      <c r="F1019" t="s">
        <v>12203</v>
      </c>
      <c r="G1019">
        <v>33</v>
      </c>
      <c r="H1019">
        <v>3312</v>
      </c>
      <c r="I1019" t="s">
        <v>268</v>
      </c>
      <c r="J1019">
        <v>164</v>
      </c>
      <c r="K1019" s="367" t="str">
        <f>VLOOKUP(G1019,'01_MASTER_KODE_WILAYAH'!H$1437:I$1470,2,FALSE)</f>
        <v>JAWA TENGAH</v>
      </c>
      <c r="L1019" s="368" t="str">
        <f>VLOOKUP(H1019,'01_MASTER_KODE_WILAYAH'!D$5:F$1353,3,FALSE)</f>
        <v>WONOGIRI</v>
      </c>
      <c r="M1019" s="428" t="str">
        <f t="shared" si="51"/>
        <v>Organisasi</v>
      </c>
      <c r="N1019" s="312">
        <f>COUNTIF(A1_Individu_Data_Keadaan_SDMK!A$4:A$149931,B1019)</f>
        <v>0</v>
      </c>
      <c r="O1019" s="312">
        <f t="shared" si="52"/>
        <v>0</v>
      </c>
      <c r="P1019" s="421" t="str">
        <f t="shared" si="53"/>
        <v>Berkurang</v>
      </c>
    </row>
    <row r="1020" spans="1:16" hidden="1">
      <c r="A1020" s="7">
        <v>1018</v>
      </c>
      <c r="B1020" t="s">
        <v>14365</v>
      </c>
      <c r="C1020" t="s">
        <v>14366</v>
      </c>
      <c r="D1020" t="s">
        <v>1632</v>
      </c>
      <c r="E1020" t="s">
        <v>12208</v>
      </c>
      <c r="F1020" t="s">
        <v>12204</v>
      </c>
      <c r="G1020">
        <v>33</v>
      </c>
      <c r="H1020">
        <v>3312</v>
      </c>
      <c r="I1020">
        <v>0</v>
      </c>
      <c r="J1020">
        <v>167</v>
      </c>
      <c r="K1020" s="367" t="str">
        <f>VLOOKUP(G1020,'01_MASTER_KODE_WILAYAH'!H$1437:I$1470,2,FALSE)</f>
        <v>JAWA TENGAH</v>
      </c>
      <c r="L1020" s="368" t="str">
        <f>VLOOKUP(H1020,'01_MASTER_KODE_WILAYAH'!D$5:F$1353,3,FALSE)</f>
        <v>WONOGIRI</v>
      </c>
      <c r="M1020" s="428" t="str">
        <f t="shared" si="51"/>
        <v>Swasta/Lai</v>
      </c>
      <c r="N1020" s="312">
        <f>COUNTIF(A1_Individu_Data_Keadaan_SDMK!A$4:A$149931,B1020)</f>
        <v>0</v>
      </c>
      <c r="O1020" s="312">
        <f t="shared" si="52"/>
        <v>0</v>
      </c>
      <c r="P1020" s="421" t="str">
        <f t="shared" si="53"/>
        <v>Berkurang</v>
      </c>
    </row>
    <row r="1021" spans="1:16" hidden="1">
      <c r="A1021" s="7">
        <v>1019</v>
      </c>
      <c r="B1021" t="s">
        <v>14367</v>
      </c>
      <c r="C1021" t="s">
        <v>14368</v>
      </c>
      <c r="D1021" t="s">
        <v>1632</v>
      </c>
      <c r="E1021" t="s">
        <v>12209</v>
      </c>
      <c r="F1021" t="s">
        <v>12204</v>
      </c>
      <c r="G1021">
        <v>33</v>
      </c>
      <c r="H1021">
        <v>3312</v>
      </c>
      <c r="I1021" t="s">
        <v>268</v>
      </c>
      <c r="J1021">
        <v>244</v>
      </c>
      <c r="K1021" s="367" t="str">
        <f>VLOOKUP(G1021,'01_MASTER_KODE_WILAYAH'!H$1437:I$1470,2,FALSE)</f>
        <v>JAWA TENGAH</v>
      </c>
      <c r="L1021" s="368" t="str">
        <f>VLOOKUP(H1021,'01_MASTER_KODE_WILAYAH'!D$5:F$1353,3,FALSE)</f>
        <v>WONOGIRI</v>
      </c>
      <c r="M1021" s="428" t="str">
        <f t="shared" si="51"/>
        <v>Swasta/Lai</v>
      </c>
      <c r="N1021" s="312">
        <f>COUNTIF(A1_Individu_Data_Keadaan_SDMK!A$4:A$149931,B1021)</f>
        <v>0</v>
      </c>
      <c r="O1021" s="312">
        <f t="shared" si="52"/>
        <v>0</v>
      </c>
      <c r="P1021" s="421" t="str">
        <f t="shared" si="53"/>
        <v>Berkurang</v>
      </c>
    </row>
    <row r="1022" spans="1:16" hidden="1">
      <c r="A1022" s="7">
        <v>1020</v>
      </c>
      <c r="B1022" t="s">
        <v>14369</v>
      </c>
      <c r="C1022" t="s">
        <v>14370</v>
      </c>
      <c r="D1022" t="s">
        <v>1632</v>
      </c>
      <c r="E1022" t="s">
        <v>12208</v>
      </c>
      <c r="F1022" t="s">
        <v>12204</v>
      </c>
      <c r="G1022">
        <v>33</v>
      </c>
      <c r="H1022">
        <v>3312</v>
      </c>
      <c r="I1022" t="s">
        <v>268</v>
      </c>
      <c r="J1022">
        <v>43</v>
      </c>
      <c r="K1022" s="367" t="str">
        <f>VLOOKUP(G1022,'01_MASTER_KODE_WILAYAH'!H$1437:I$1470,2,FALSE)</f>
        <v>JAWA TENGAH</v>
      </c>
      <c r="L1022" s="368" t="str">
        <f>VLOOKUP(H1022,'01_MASTER_KODE_WILAYAH'!D$5:F$1353,3,FALSE)</f>
        <v>WONOGIRI</v>
      </c>
      <c r="M1022" s="428" t="str">
        <f t="shared" si="51"/>
        <v>Swasta/Lai</v>
      </c>
      <c r="N1022" s="312">
        <f>COUNTIF(A1_Individu_Data_Keadaan_SDMK!A$4:A$149931,B1022)</f>
        <v>0</v>
      </c>
      <c r="O1022" s="312">
        <f t="shared" si="52"/>
        <v>0</v>
      </c>
      <c r="P1022" s="421" t="str">
        <f t="shared" si="53"/>
        <v>Berkurang</v>
      </c>
    </row>
    <row r="1023" spans="1:16" hidden="1">
      <c r="A1023" s="7">
        <v>1021</v>
      </c>
      <c r="B1023" t="s">
        <v>14371</v>
      </c>
      <c r="C1023" t="s">
        <v>14372</v>
      </c>
      <c r="D1023" t="s">
        <v>1632</v>
      </c>
      <c r="E1023" t="s">
        <v>12209</v>
      </c>
      <c r="F1023" t="s">
        <v>12205</v>
      </c>
      <c r="G1023">
        <v>33</v>
      </c>
      <c r="H1023">
        <v>3312</v>
      </c>
      <c r="I1023" t="s">
        <v>268</v>
      </c>
      <c r="J1023">
        <v>103</v>
      </c>
      <c r="K1023" s="367" t="str">
        <f>VLOOKUP(G1023,'01_MASTER_KODE_WILAYAH'!H$1437:I$1470,2,FALSE)</f>
        <v>JAWA TENGAH</v>
      </c>
      <c r="L1023" s="368" t="str">
        <f>VLOOKUP(H1023,'01_MASTER_KODE_WILAYAH'!D$5:F$1353,3,FALSE)</f>
        <v>WONOGIRI</v>
      </c>
      <c r="M1023" s="428" t="str">
        <f t="shared" si="51"/>
        <v>Perusahaan</v>
      </c>
      <c r="N1023" s="312">
        <f>COUNTIF(A1_Individu_Data_Keadaan_SDMK!A$4:A$149931,B1023)</f>
        <v>0</v>
      </c>
      <c r="O1023" s="312">
        <f t="shared" si="52"/>
        <v>0</v>
      </c>
      <c r="P1023" s="421" t="str">
        <f t="shared" si="53"/>
        <v>Berkurang</v>
      </c>
    </row>
    <row r="1024" spans="1:16" hidden="1">
      <c r="A1024" s="7">
        <v>1022</v>
      </c>
      <c r="B1024" t="s">
        <v>14373</v>
      </c>
      <c r="C1024" t="s">
        <v>14374</v>
      </c>
      <c r="D1024" t="s">
        <v>1632</v>
      </c>
      <c r="E1024" t="s">
        <v>12254</v>
      </c>
      <c r="F1024" t="s">
        <v>12201</v>
      </c>
      <c r="G1024">
        <v>33</v>
      </c>
      <c r="H1024">
        <v>3312</v>
      </c>
      <c r="I1024" t="s">
        <v>268</v>
      </c>
      <c r="J1024">
        <v>84</v>
      </c>
      <c r="K1024" s="367" t="str">
        <f>VLOOKUP(G1024,'01_MASTER_KODE_WILAYAH'!H$1437:I$1470,2,FALSE)</f>
        <v>JAWA TENGAH</v>
      </c>
      <c r="L1024" s="368" t="str">
        <f>VLOOKUP(H1024,'01_MASTER_KODE_WILAYAH'!D$5:F$1353,3,FALSE)</f>
        <v>WONOGIRI</v>
      </c>
      <c r="M1024" s="428" t="str">
        <f t="shared" si="51"/>
        <v>Pemerintah</v>
      </c>
      <c r="N1024" s="312">
        <f>COUNTIF(A1_Individu_Data_Keadaan_SDMK!A$4:A$149931,B1024)</f>
        <v>0</v>
      </c>
      <c r="O1024" s="312">
        <f t="shared" si="52"/>
        <v>0</v>
      </c>
      <c r="P1024" s="421" t="str">
        <f t="shared" si="53"/>
        <v>Berkurang</v>
      </c>
    </row>
    <row r="1025" spans="1:16" hidden="1">
      <c r="A1025" s="7">
        <v>1023</v>
      </c>
      <c r="B1025" t="s">
        <v>14375</v>
      </c>
      <c r="C1025" t="s">
        <v>14376</v>
      </c>
      <c r="D1025" t="s">
        <v>1632</v>
      </c>
      <c r="E1025" t="s">
        <v>12208</v>
      </c>
      <c r="F1025" t="s">
        <v>12201</v>
      </c>
      <c r="G1025">
        <v>33</v>
      </c>
      <c r="H1025">
        <v>3313</v>
      </c>
      <c r="I1025" t="s">
        <v>268</v>
      </c>
      <c r="J1025">
        <v>519</v>
      </c>
      <c r="K1025" s="367" t="str">
        <f>VLOOKUP(G1025,'01_MASTER_KODE_WILAYAH'!H$1437:I$1470,2,FALSE)</f>
        <v>JAWA TENGAH</v>
      </c>
      <c r="L1025" s="368" t="str">
        <f>VLOOKUP(H1025,'01_MASTER_KODE_WILAYAH'!D$5:F$1353,3,FALSE)</f>
        <v>KARANGANYAR</v>
      </c>
      <c r="M1025" s="428" t="str">
        <f t="shared" si="51"/>
        <v>Pemerintah</v>
      </c>
      <c r="N1025" s="312">
        <f>COUNTIF(A1_Individu_Data_Keadaan_SDMK!A$4:A$149931,B1025)</f>
        <v>0</v>
      </c>
      <c r="O1025" s="312">
        <f t="shared" si="52"/>
        <v>0</v>
      </c>
      <c r="P1025" s="421" t="str">
        <f t="shared" si="53"/>
        <v>Berkurang</v>
      </c>
    </row>
    <row r="1026" spans="1:16" hidden="1">
      <c r="A1026" s="7">
        <v>1024</v>
      </c>
      <c r="B1026" t="s">
        <v>14377</v>
      </c>
      <c r="C1026" t="s">
        <v>14378</v>
      </c>
      <c r="D1026" t="s">
        <v>1632</v>
      </c>
      <c r="E1026" t="s">
        <v>12209</v>
      </c>
      <c r="F1026" t="s">
        <v>242</v>
      </c>
      <c r="G1026">
        <v>33</v>
      </c>
      <c r="H1026">
        <v>3313</v>
      </c>
      <c r="I1026" t="s">
        <v>268</v>
      </c>
      <c r="J1026">
        <v>54</v>
      </c>
      <c r="K1026" s="367" t="str">
        <f>VLOOKUP(G1026,'01_MASTER_KODE_WILAYAH'!H$1437:I$1470,2,FALSE)</f>
        <v>JAWA TENGAH</v>
      </c>
      <c r="L1026" s="368" t="str">
        <f>VLOOKUP(H1026,'01_MASTER_KODE_WILAYAH'!D$5:F$1353,3,FALSE)</f>
        <v>KARANGANYAR</v>
      </c>
      <c r="M1026" s="428" t="str">
        <f t="shared" si="51"/>
        <v>TNI AU</v>
      </c>
      <c r="N1026" s="312">
        <f>COUNTIF(A1_Individu_Data_Keadaan_SDMK!A$4:A$149931,B1026)</f>
        <v>0</v>
      </c>
      <c r="O1026" s="312">
        <f t="shared" si="52"/>
        <v>0</v>
      </c>
      <c r="P1026" s="421" t="str">
        <f t="shared" si="53"/>
        <v>Berkurang</v>
      </c>
    </row>
    <row r="1027" spans="1:16" hidden="1">
      <c r="A1027" s="7">
        <v>1025</v>
      </c>
      <c r="B1027" t="s">
        <v>14379</v>
      </c>
      <c r="C1027" t="s">
        <v>14380</v>
      </c>
      <c r="D1027" t="s">
        <v>1632</v>
      </c>
      <c r="E1027" t="s">
        <v>12208</v>
      </c>
      <c r="F1027" t="s">
        <v>12203</v>
      </c>
      <c r="G1027">
        <v>33</v>
      </c>
      <c r="H1027">
        <v>3313</v>
      </c>
      <c r="I1027" t="s">
        <v>268</v>
      </c>
      <c r="J1027">
        <v>149</v>
      </c>
      <c r="K1027" s="367" t="str">
        <f>VLOOKUP(G1027,'01_MASTER_KODE_WILAYAH'!H$1437:I$1470,2,FALSE)</f>
        <v>JAWA TENGAH</v>
      </c>
      <c r="L1027" s="368" t="str">
        <f>VLOOKUP(H1027,'01_MASTER_KODE_WILAYAH'!D$5:F$1353,3,FALSE)</f>
        <v>KARANGANYAR</v>
      </c>
      <c r="M1027" s="428" t="str">
        <f t="shared" si="51"/>
        <v>Organisasi</v>
      </c>
      <c r="N1027" s="312">
        <f>COUNTIF(A1_Individu_Data_Keadaan_SDMK!A$4:A$149931,B1027)</f>
        <v>0</v>
      </c>
      <c r="O1027" s="312">
        <f t="shared" si="52"/>
        <v>0</v>
      </c>
      <c r="P1027" s="421" t="str">
        <f t="shared" si="53"/>
        <v>Berkurang</v>
      </c>
    </row>
    <row r="1028" spans="1:16" hidden="1">
      <c r="A1028" s="7">
        <v>1026</v>
      </c>
      <c r="B1028" t="s">
        <v>14381</v>
      </c>
      <c r="C1028" t="s">
        <v>14382</v>
      </c>
      <c r="D1028" t="s">
        <v>1632</v>
      </c>
      <c r="E1028" t="s">
        <v>12208</v>
      </c>
      <c r="F1028" t="s">
        <v>12204</v>
      </c>
      <c r="G1028">
        <v>33</v>
      </c>
      <c r="H1028">
        <v>3313</v>
      </c>
      <c r="I1028" t="s">
        <v>268</v>
      </c>
      <c r="J1028">
        <v>49</v>
      </c>
      <c r="K1028" s="367" t="str">
        <f>VLOOKUP(G1028,'01_MASTER_KODE_WILAYAH'!H$1437:I$1470,2,FALSE)</f>
        <v>JAWA TENGAH</v>
      </c>
      <c r="L1028" s="368" t="str">
        <f>VLOOKUP(H1028,'01_MASTER_KODE_WILAYAH'!D$5:F$1353,3,FALSE)</f>
        <v>KARANGANYAR</v>
      </c>
      <c r="M1028" s="428" t="str">
        <f t="shared" ref="M1028:M1091" si="54">LEFT(F1028,10)</f>
        <v>Swasta/Lai</v>
      </c>
      <c r="N1028" s="312">
        <f>COUNTIF(A1_Individu_Data_Keadaan_SDMK!A$4:A$149931,B1028)</f>
        <v>0</v>
      </c>
      <c r="O1028" s="312">
        <f t="shared" ref="O1028:O1091" si="55">IF(N1028&gt;0,1,0)</f>
        <v>0</v>
      </c>
      <c r="P1028" s="421" t="str">
        <f t="shared" ref="P1028:P1091" si="56">IF(N1028&gt;J1028,"Bertambah",IF(N1028=J1028,"Tetap","Berkurang"))</f>
        <v>Berkurang</v>
      </c>
    </row>
    <row r="1029" spans="1:16" hidden="1">
      <c r="A1029" s="7">
        <v>1027</v>
      </c>
      <c r="B1029" t="s">
        <v>14383</v>
      </c>
      <c r="C1029" t="s">
        <v>14384</v>
      </c>
      <c r="D1029" t="s">
        <v>1632</v>
      </c>
      <c r="E1029" t="s">
        <v>12209</v>
      </c>
      <c r="F1029" t="s">
        <v>14225</v>
      </c>
      <c r="G1029">
        <v>33</v>
      </c>
      <c r="H1029">
        <v>3313</v>
      </c>
      <c r="I1029" t="s">
        <v>268</v>
      </c>
      <c r="J1029">
        <v>52</v>
      </c>
      <c r="K1029" s="367" t="str">
        <f>VLOOKUP(G1029,'01_MASTER_KODE_WILAYAH'!H$1437:I$1470,2,FALSE)</f>
        <v>JAWA TENGAH</v>
      </c>
      <c r="L1029" s="368" t="str">
        <f>VLOOKUP(H1029,'01_MASTER_KODE_WILAYAH'!D$5:F$1353,3,FALSE)</f>
        <v>KARANGANYAR</v>
      </c>
      <c r="M1029" s="428" t="str">
        <f t="shared" si="54"/>
        <v>Perorangan</v>
      </c>
      <c r="N1029" s="312">
        <f>COUNTIF(A1_Individu_Data_Keadaan_SDMK!A$4:A$149931,B1029)</f>
        <v>0</v>
      </c>
      <c r="O1029" s="312">
        <f t="shared" si="55"/>
        <v>0</v>
      </c>
      <c r="P1029" s="421" t="str">
        <f t="shared" si="56"/>
        <v>Berkurang</v>
      </c>
    </row>
    <row r="1030" spans="1:16" hidden="1">
      <c r="A1030" s="7">
        <v>1028</v>
      </c>
      <c r="B1030" t="s">
        <v>14385</v>
      </c>
      <c r="C1030" t="s">
        <v>14386</v>
      </c>
      <c r="D1030" t="s">
        <v>1632</v>
      </c>
      <c r="E1030" t="s">
        <v>12254</v>
      </c>
      <c r="F1030" t="s">
        <v>12204</v>
      </c>
      <c r="G1030">
        <v>33</v>
      </c>
      <c r="H1030">
        <v>3313</v>
      </c>
      <c r="I1030">
        <v>0</v>
      </c>
      <c r="J1030">
        <v>94</v>
      </c>
      <c r="K1030" s="367" t="str">
        <f>VLOOKUP(G1030,'01_MASTER_KODE_WILAYAH'!H$1437:I$1470,2,FALSE)</f>
        <v>JAWA TENGAH</v>
      </c>
      <c r="L1030" s="368" t="str">
        <f>VLOOKUP(H1030,'01_MASTER_KODE_WILAYAH'!D$5:F$1353,3,FALSE)</f>
        <v>KARANGANYAR</v>
      </c>
      <c r="M1030" s="428" t="str">
        <f t="shared" si="54"/>
        <v>Swasta/Lai</v>
      </c>
      <c r="N1030" s="312">
        <f>COUNTIF(A1_Individu_Data_Keadaan_SDMK!A$4:A$149931,B1030)</f>
        <v>0</v>
      </c>
      <c r="O1030" s="312">
        <f t="shared" si="55"/>
        <v>0</v>
      </c>
      <c r="P1030" s="421" t="str">
        <f t="shared" si="56"/>
        <v>Berkurang</v>
      </c>
    </row>
    <row r="1031" spans="1:16" hidden="1">
      <c r="A1031" s="7">
        <v>1029</v>
      </c>
      <c r="B1031" t="s">
        <v>14387</v>
      </c>
      <c r="C1031" t="s">
        <v>14388</v>
      </c>
      <c r="D1031" t="s">
        <v>1632</v>
      </c>
      <c r="E1031" t="s">
        <v>12254</v>
      </c>
      <c r="F1031" t="s">
        <v>12203</v>
      </c>
      <c r="G1031">
        <v>33</v>
      </c>
      <c r="H1031">
        <v>3313</v>
      </c>
      <c r="I1031" t="s">
        <v>268</v>
      </c>
      <c r="J1031">
        <v>73</v>
      </c>
      <c r="K1031" s="367" t="str">
        <f>VLOOKUP(G1031,'01_MASTER_KODE_WILAYAH'!H$1437:I$1470,2,FALSE)</f>
        <v>JAWA TENGAH</v>
      </c>
      <c r="L1031" s="368" t="str">
        <f>VLOOKUP(H1031,'01_MASTER_KODE_WILAYAH'!D$5:F$1353,3,FALSE)</f>
        <v>KARANGANYAR</v>
      </c>
      <c r="M1031" s="428" t="str">
        <f t="shared" si="54"/>
        <v>Organisasi</v>
      </c>
      <c r="N1031" s="312">
        <f>COUNTIF(A1_Individu_Data_Keadaan_SDMK!A$4:A$149931,B1031)</f>
        <v>0</v>
      </c>
      <c r="O1031" s="312">
        <f t="shared" si="55"/>
        <v>0</v>
      </c>
      <c r="P1031" s="421" t="str">
        <f t="shared" si="56"/>
        <v>Berkurang</v>
      </c>
    </row>
    <row r="1032" spans="1:16" hidden="1">
      <c r="A1032" s="7">
        <v>1030</v>
      </c>
      <c r="B1032" t="s">
        <v>14389</v>
      </c>
      <c r="C1032" t="s">
        <v>14390</v>
      </c>
      <c r="D1032" t="s">
        <v>1632</v>
      </c>
      <c r="E1032" t="s">
        <v>12254</v>
      </c>
      <c r="F1032" t="s">
        <v>12204</v>
      </c>
      <c r="G1032">
        <v>33</v>
      </c>
      <c r="H1032">
        <v>3313</v>
      </c>
      <c r="I1032" t="s">
        <v>268</v>
      </c>
      <c r="J1032">
        <v>47</v>
      </c>
      <c r="K1032" s="367" t="str">
        <f>VLOOKUP(G1032,'01_MASTER_KODE_WILAYAH'!H$1437:I$1470,2,FALSE)</f>
        <v>JAWA TENGAH</v>
      </c>
      <c r="L1032" s="368" t="str">
        <f>VLOOKUP(H1032,'01_MASTER_KODE_WILAYAH'!D$5:F$1353,3,FALSE)</f>
        <v>KARANGANYAR</v>
      </c>
      <c r="M1032" s="428" t="str">
        <f t="shared" si="54"/>
        <v>Swasta/Lai</v>
      </c>
      <c r="N1032" s="312">
        <f>COUNTIF(A1_Individu_Data_Keadaan_SDMK!A$4:A$149931,B1032)</f>
        <v>0</v>
      </c>
      <c r="O1032" s="312">
        <f t="shared" si="55"/>
        <v>0</v>
      </c>
      <c r="P1032" s="421" t="str">
        <f t="shared" si="56"/>
        <v>Berkurang</v>
      </c>
    </row>
    <row r="1033" spans="1:16" hidden="1">
      <c r="A1033" s="7">
        <v>1031</v>
      </c>
      <c r="B1033" t="s">
        <v>14391</v>
      </c>
      <c r="C1033" t="s">
        <v>14392</v>
      </c>
      <c r="D1033" t="s">
        <v>1632</v>
      </c>
      <c r="E1033" t="s">
        <v>12207</v>
      </c>
      <c r="F1033" t="s">
        <v>12201</v>
      </c>
      <c r="G1033">
        <v>33</v>
      </c>
      <c r="H1033">
        <v>3314</v>
      </c>
      <c r="I1033" t="s">
        <v>268</v>
      </c>
      <c r="J1033">
        <v>619</v>
      </c>
      <c r="K1033" s="367" t="str">
        <f>VLOOKUP(G1033,'01_MASTER_KODE_WILAYAH'!H$1437:I$1470,2,FALSE)</f>
        <v>JAWA TENGAH</v>
      </c>
      <c r="L1033" s="368" t="str">
        <f>VLOOKUP(H1033,'01_MASTER_KODE_WILAYAH'!D$5:F$1353,3,FALSE)</f>
        <v>SRAGEN</v>
      </c>
      <c r="M1033" s="428" t="str">
        <f t="shared" si="54"/>
        <v>Pemerintah</v>
      </c>
      <c r="N1033" s="312">
        <f>COUNTIF(A1_Individu_Data_Keadaan_SDMK!A$4:A$149931,B1033)</f>
        <v>0</v>
      </c>
      <c r="O1033" s="312">
        <f t="shared" si="55"/>
        <v>0</v>
      </c>
      <c r="P1033" s="421" t="str">
        <f t="shared" si="56"/>
        <v>Berkurang</v>
      </c>
    </row>
    <row r="1034" spans="1:16" hidden="1">
      <c r="A1034" s="7">
        <v>1032</v>
      </c>
      <c r="B1034" t="s">
        <v>14393</v>
      </c>
      <c r="C1034" t="s">
        <v>14394</v>
      </c>
      <c r="D1034" t="s">
        <v>1632</v>
      </c>
      <c r="E1034" t="s">
        <v>12209</v>
      </c>
      <c r="F1034" t="s">
        <v>12203</v>
      </c>
      <c r="G1034">
        <v>33</v>
      </c>
      <c r="H1034">
        <v>3314</v>
      </c>
      <c r="I1034" t="s">
        <v>268</v>
      </c>
      <c r="J1034">
        <v>217</v>
      </c>
      <c r="K1034" s="367" t="str">
        <f>VLOOKUP(G1034,'01_MASTER_KODE_WILAYAH'!H$1437:I$1470,2,FALSE)</f>
        <v>JAWA TENGAH</v>
      </c>
      <c r="L1034" s="368" t="str">
        <f>VLOOKUP(H1034,'01_MASTER_KODE_WILAYAH'!D$5:F$1353,3,FALSE)</f>
        <v>SRAGEN</v>
      </c>
      <c r="M1034" s="428" t="str">
        <f t="shared" si="54"/>
        <v>Organisasi</v>
      </c>
      <c r="N1034" s="312">
        <f>COUNTIF(A1_Individu_Data_Keadaan_SDMK!A$4:A$149931,B1034)</f>
        <v>0</v>
      </c>
      <c r="O1034" s="312">
        <f t="shared" si="55"/>
        <v>0</v>
      </c>
      <c r="P1034" s="421" t="str">
        <f t="shared" si="56"/>
        <v>Berkurang</v>
      </c>
    </row>
    <row r="1035" spans="1:16" hidden="1">
      <c r="A1035" s="7">
        <v>1033</v>
      </c>
      <c r="B1035" t="s">
        <v>14395</v>
      </c>
      <c r="C1035" t="s">
        <v>14396</v>
      </c>
      <c r="D1035" t="s">
        <v>1632</v>
      </c>
      <c r="E1035" t="s">
        <v>12209</v>
      </c>
      <c r="F1035" t="s">
        <v>12203</v>
      </c>
      <c r="G1035">
        <v>33</v>
      </c>
      <c r="H1035">
        <v>3314</v>
      </c>
      <c r="I1035" t="s">
        <v>268</v>
      </c>
      <c r="J1035">
        <v>68</v>
      </c>
      <c r="K1035" s="367" t="str">
        <f>VLOOKUP(G1035,'01_MASTER_KODE_WILAYAH'!H$1437:I$1470,2,FALSE)</f>
        <v>JAWA TENGAH</v>
      </c>
      <c r="L1035" s="368" t="str">
        <f>VLOOKUP(H1035,'01_MASTER_KODE_WILAYAH'!D$5:F$1353,3,FALSE)</f>
        <v>SRAGEN</v>
      </c>
      <c r="M1035" s="428" t="str">
        <f t="shared" si="54"/>
        <v>Organisasi</v>
      </c>
      <c r="N1035" s="312">
        <f>COUNTIF(A1_Individu_Data_Keadaan_SDMK!A$4:A$149931,B1035)</f>
        <v>0</v>
      </c>
      <c r="O1035" s="312">
        <f t="shared" si="55"/>
        <v>0</v>
      </c>
      <c r="P1035" s="421" t="str">
        <f t="shared" si="56"/>
        <v>Berkurang</v>
      </c>
    </row>
    <row r="1036" spans="1:16" hidden="1">
      <c r="A1036" s="7">
        <v>1034</v>
      </c>
      <c r="B1036" t="s">
        <v>14397</v>
      </c>
      <c r="C1036" t="s">
        <v>14398</v>
      </c>
      <c r="D1036" t="s">
        <v>1632</v>
      </c>
      <c r="E1036" t="s">
        <v>12208</v>
      </c>
      <c r="F1036" t="s">
        <v>12206</v>
      </c>
      <c r="G1036">
        <v>33</v>
      </c>
      <c r="H1036">
        <v>3314</v>
      </c>
      <c r="I1036">
        <v>0</v>
      </c>
      <c r="J1036">
        <v>163</v>
      </c>
      <c r="K1036" s="367" t="str">
        <f>VLOOKUP(G1036,'01_MASTER_KODE_WILAYAH'!H$1437:I$1470,2,FALSE)</f>
        <v>JAWA TENGAH</v>
      </c>
      <c r="L1036" s="368" t="str">
        <f>VLOOKUP(H1036,'01_MASTER_KODE_WILAYAH'!D$5:F$1353,3,FALSE)</f>
        <v>SRAGEN</v>
      </c>
      <c r="M1036" s="428" t="str">
        <f t="shared" si="54"/>
        <v>Organisasi</v>
      </c>
      <c r="N1036" s="312">
        <f>COUNTIF(A1_Individu_Data_Keadaan_SDMK!A$4:A$149931,B1036)</f>
        <v>0</v>
      </c>
      <c r="O1036" s="312">
        <f t="shared" si="55"/>
        <v>0</v>
      </c>
      <c r="P1036" s="421" t="str">
        <f t="shared" si="56"/>
        <v>Berkurang</v>
      </c>
    </row>
    <row r="1037" spans="1:16" hidden="1">
      <c r="A1037" s="7">
        <v>1035</v>
      </c>
      <c r="B1037" t="s">
        <v>14399</v>
      </c>
      <c r="C1037" t="s">
        <v>14400</v>
      </c>
      <c r="D1037" t="s">
        <v>1632</v>
      </c>
      <c r="E1037" t="s">
        <v>12209</v>
      </c>
      <c r="F1037" t="s">
        <v>12204</v>
      </c>
      <c r="G1037">
        <v>33</v>
      </c>
      <c r="H1037">
        <v>3314</v>
      </c>
      <c r="I1037" t="s">
        <v>268</v>
      </c>
      <c r="J1037">
        <v>57</v>
      </c>
      <c r="K1037" s="367" t="str">
        <f>VLOOKUP(G1037,'01_MASTER_KODE_WILAYAH'!H$1437:I$1470,2,FALSE)</f>
        <v>JAWA TENGAH</v>
      </c>
      <c r="L1037" s="368" t="str">
        <f>VLOOKUP(H1037,'01_MASTER_KODE_WILAYAH'!D$5:F$1353,3,FALSE)</f>
        <v>SRAGEN</v>
      </c>
      <c r="M1037" s="428" t="str">
        <f t="shared" si="54"/>
        <v>Swasta/Lai</v>
      </c>
      <c r="N1037" s="312">
        <f>COUNTIF(A1_Individu_Data_Keadaan_SDMK!A$4:A$149931,B1037)</f>
        <v>0</v>
      </c>
      <c r="O1037" s="312">
        <f t="shared" si="55"/>
        <v>0</v>
      </c>
      <c r="P1037" s="421" t="str">
        <f t="shared" si="56"/>
        <v>Berkurang</v>
      </c>
    </row>
    <row r="1038" spans="1:16" hidden="1">
      <c r="A1038" s="7">
        <v>1036</v>
      </c>
      <c r="B1038" t="s">
        <v>14401</v>
      </c>
      <c r="C1038" t="s">
        <v>14402</v>
      </c>
      <c r="D1038" t="s">
        <v>1632</v>
      </c>
      <c r="E1038" t="s">
        <v>12208</v>
      </c>
      <c r="F1038" t="s">
        <v>12203</v>
      </c>
      <c r="G1038">
        <v>33</v>
      </c>
      <c r="H1038">
        <v>3314</v>
      </c>
      <c r="I1038" t="s">
        <v>268</v>
      </c>
      <c r="J1038">
        <v>15</v>
      </c>
      <c r="K1038" s="367" t="str">
        <f>VLOOKUP(G1038,'01_MASTER_KODE_WILAYAH'!H$1437:I$1470,2,FALSE)</f>
        <v>JAWA TENGAH</v>
      </c>
      <c r="L1038" s="368" t="str">
        <f>VLOOKUP(H1038,'01_MASTER_KODE_WILAYAH'!D$5:F$1353,3,FALSE)</f>
        <v>SRAGEN</v>
      </c>
      <c r="M1038" s="428" t="str">
        <f t="shared" si="54"/>
        <v>Organisasi</v>
      </c>
      <c r="N1038" s="312">
        <f>COUNTIF(A1_Individu_Data_Keadaan_SDMK!A$4:A$149931,B1038)</f>
        <v>0</v>
      </c>
      <c r="O1038" s="312">
        <f t="shared" si="55"/>
        <v>0</v>
      </c>
      <c r="P1038" s="421" t="str">
        <f t="shared" si="56"/>
        <v>Berkurang</v>
      </c>
    </row>
    <row r="1039" spans="1:16" hidden="1">
      <c r="A1039" s="7">
        <v>1037</v>
      </c>
      <c r="B1039" t="s">
        <v>14403</v>
      </c>
      <c r="C1039" t="s">
        <v>14404</v>
      </c>
      <c r="D1039" t="s">
        <v>1632</v>
      </c>
      <c r="E1039" t="s">
        <v>12209</v>
      </c>
      <c r="F1039" t="s">
        <v>12201</v>
      </c>
      <c r="G1039">
        <v>33</v>
      </c>
      <c r="H1039">
        <v>3314</v>
      </c>
      <c r="I1039" t="s">
        <v>268</v>
      </c>
      <c r="J1039">
        <v>146</v>
      </c>
      <c r="K1039" s="367" t="str">
        <f>VLOOKUP(G1039,'01_MASTER_KODE_WILAYAH'!H$1437:I$1470,2,FALSE)</f>
        <v>JAWA TENGAH</v>
      </c>
      <c r="L1039" s="368" t="str">
        <f>VLOOKUP(H1039,'01_MASTER_KODE_WILAYAH'!D$5:F$1353,3,FALSE)</f>
        <v>SRAGEN</v>
      </c>
      <c r="M1039" s="428" t="str">
        <f t="shared" si="54"/>
        <v>Pemerintah</v>
      </c>
      <c r="N1039" s="312">
        <f>COUNTIF(A1_Individu_Data_Keadaan_SDMK!A$4:A$149931,B1039)</f>
        <v>0</v>
      </c>
      <c r="O1039" s="312">
        <f t="shared" si="55"/>
        <v>0</v>
      </c>
      <c r="P1039" s="421" t="str">
        <f t="shared" si="56"/>
        <v>Berkurang</v>
      </c>
    </row>
    <row r="1040" spans="1:16" hidden="1">
      <c r="A1040" s="7">
        <v>1038</v>
      </c>
      <c r="B1040" t="s">
        <v>14405</v>
      </c>
      <c r="C1040" t="s">
        <v>14406</v>
      </c>
      <c r="D1040" t="s">
        <v>1632</v>
      </c>
      <c r="E1040" t="s">
        <v>12209</v>
      </c>
      <c r="F1040" t="s">
        <v>12204</v>
      </c>
      <c r="G1040">
        <v>33</v>
      </c>
      <c r="H1040">
        <v>3314</v>
      </c>
      <c r="I1040" t="s">
        <v>268</v>
      </c>
      <c r="J1040">
        <v>61</v>
      </c>
      <c r="K1040" s="367" t="str">
        <f>VLOOKUP(G1040,'01_MASTER_KODE_WILAYAH'!H$1437:I$1470,2,FALSE)</f>
        <v>JAWA TENGAH</v>
      </c>
      <c r="L1040" s="368" t="str">
        <f>VLOOKUP(H1040,'01_MASTER_KODE_WILAYAH'!D$5:F$1353,3,FALSE)</f>
        <v>SRAGEN</v>
      </c>
      <c r="M1040" s="428" t="str">
        <f t="shared" si="54"/>
        <v>Swasta/Lai</v>
      </c>
      <c r="N1040" s="312">
        <f>COUNTIF(A1_Individu_Data_Keadaan_SDMK!A$4:A$149931,B1040)</f>
        <v>0</v>
      </c>
      <c r="O1040" s="312">
        <f t="shared" si="55"/>
        <v>0</v>
      </c>
      <c r="P1040" s="421" t="str">
        <f t="shared" si="56"/>
        <v>Berkurang</v>
      </c>
    </row>
    <row r="1041" spans="1:16" hidden="1">
      <c r="A1041" s="7">
        <v>1039</v>
      </c>
      <c r="B1041" t="s">
        <v>14407</v>
      </c>
      <c r="C1041" t="s">
        <v>14408</v>
      </c>
      <c r="D1041" t="s">
        <v>1632</v>
      </c>
      <c r="E1041" t="s">
        <v>12254</v>
      </c>
      <c r="F1041" t="s">
        <v>12205</v>
      </c>
      <c r="G1041">
        <v>33</v>
      </c>
      <c r="H1041">
        <v>3314</v>
      </c>
      <c r="I1041" t="s">
        <v>268</v>
      </c>
      <c r="J1041">
        <v>96</v>
      </c>
      <c r="K1041" s="367" t="str">
        <f>VLOOKUP(G1041,'01_MASTER_KODE_WILAYAH'!H$1437:I$1470,2,FALSE)</f>
        <v>JAWA TENGAH</v>
      </c>
      <c r="L1041" s="368" t="str">
        <f>VLOOKUP(H1041,'01_MASTER_KODE_WILAYAH'!D$5:F$1353,3,FALSE)</f>
        <v>SRAGEN</v>
      </c>
      <c r="M1041" s="428" t="str">
        <f t="shared" si="54"/>
        <v>Perusahaan</v>
      </c>
      <c r="N1041" s="312">
        <f>COUNTIF(A1_Individu_Data_Keadaan_SDMK!A$4:A$149931,B1041)</f>
        <v>0</v>
      </c>
      <c r="O1041" s="312">
        <f t="shared" si="55"/>
        <v>0</v>
      </c>
      <c r="P1041" s="421" t="str">
        <f t="shared" si="56"/>
        <v>Berkurang</v>
      </c>
    </row>
    <row r="1042" spans="1:16" hidden="1">
      <c r="A1042" s="7">
        <v>1040</v>
      </c>
      <c r="B1042" t="s">
        <v>14409</v>
      </c>
      <c r="C1042" t="s">
        <v>14410</v>
      </c>
      <c r="D1042" t="s">
        <v>1632</v>
      </c>
      <c r="E1042" t="s">
        <v>12254</v>
      </c>
      <c r="F1042" t="s">
        <v>12205</v>
      </c>
      <c r="G1042">
        <v>33</v>
      </c>
      <c r="H1042">
        <v>3314</v>
      </c>
      <c r="I1042" t="s">
        <v>268</v>
      </c>
      <c r="J1042">
        <v>65</v>
      </c>
      <c r="K1042" s="367" t="str">
        <f>VLOOKUP(G1042,'01_MASTER_KODE_WILAYAH'!H$1437:I$1470,2,FALSE)</f>
        <v>JAWA TENGAH</v>
      </c>
      <c r="L1042" s="368" t="str">
        <f>VLOOKUP(H1042,'01_MASTER_KODE_WILAYAH'!D$5:F$1353,3,FALSE)</f>
        <v>SRAGEN</v>
      </c>
      <c r="M1042" s="428" t="str">
        <f t="shared" si="54"/>
        <v>Perusahaan</v>
      </c>
      <c r="N1042" s="312">
        <f>COUNTIF(A1_Individu_Data_Keadaan_SDMK!A$4:A$149931,B1042)</f>
        <v>0</v>
      </c>
      <c r="O1042" s="312">
        <f t="shared" si="55"/>
        <v>0</v>
      </c>
      <c r="P1042" s="421" t="str">
        <f t="shared" si="56"/>
        <v>Berkurang</v>
      </c>
    </row>
    <row r="1043" spans="1:16" hidden="1">
      <c r="A1043" s="7">
        <v>1041</v>
      </c>
      <c r="B1043" t="s">
        <v>14411</v>
      </c>
      <c r="C1043" t="s">
        <v>14412</v>
      </c>
      <c r="D1043" t="s">
        <v>1632</v>
      </c>
      <c r="E1043" t="s">
        <v>12208</v>
      </c>
      <c r="F1043" t="s">
        <v>14225</v>
      </c>
      <c r="G1043">
        <v>33</v>
      </c>
      <c r="H1043">
        <v>3314</v>
      </c>
      <c r="J1043">
        <v>0</v>
      </c>
      <c r="K1043" s="367" t="str">
        <f>VLOOKUP(G1043,'01_MASTER_KODE_WILAYAH'!H$1437:I$1470,2,FALSE)</f>
        <v>JAWA TENGAH</v>
      </c>
      <c r="L1043" s="368" t="str">
        <f>VLOOKUP(H1043,'01_MASTER_KODE_WILAYAH'!D$5:F$1353,3,FALSE)</f>
        <v>SRAGEN</v>
      </c>
      <c r="M1043" s="428" t="str">
        <f t="shared" si="54"/>
        <v>Perorangan</v>
      </c>
      <c r="N1043" s="312">
        <f>COUNTIF(A1_Individu_Data_Keadaan_SDMK!A$4:A$149931,B1043)</f>
        <v>0</v>
      </c>
      <c r="O1043" s="312">
        <f t="shared" si="55"/>
        <v>0</v>
      </c>
      <c r="P1043" s="421" t="str">
        <f t="shared" si="56"/>
        <v>Tetap</v>
      </c>
    </row>
    <row r="1044" spans="1:16" hidden="1">
      <c r="A1044" s="7">
        <v>1042</v>
      </c>
      <c r="B1044" t="s">
        <v>14413</v>
      </c>
      <c r="C1044" t="s">
        <v>14414</v>
      </c>
      <c r="D1044" t="s">
        <v>1632</v>
      </c>
      <c r="E1044" t="s">
        <v>12207</v>
      </c>
      <c r="F1044" t="s">
        <v>12201</v>
      </c>
      <c r="G1044">
        <v>33</v>
      </c>
      <c r="H1044">
        <v>3315</v>
      </c>
      <c r="I1044" t="s">
        <v>268</v>
      </c>
      <c r="J1044">
        <v>714</v>
      </c>
      <c r="K1044" s="367" t="str">
        <f>VLOOKUP(G1044,'01_MASTER_KODE_WILAYAH'!H$1437:I$1470,2,FALSE)</f>
        <v>JAWA TENGAH</v>
      </c>
      <c r="L1044" s="368" t="str">
        <f>VLOOKUP(H1044,'01_MASTER_KODE_WILAYAH'!D$5:F$1353,3,FALSE)</f>
        <v>GROBOGAN</v>
      </c>
      <c r="M1044" s="428" t="str">
        <f t="shared" si="54"/>
        <v>Pemerintah</v>
      </c>
      <c r="N1044" s="312">
        <f>COUNTIF(A1_Individu_Data_Keadaan_SDMK!A$4:A$149931,B1044)</f>
        <v>0</v>
      </c>
      <c r="O1044" s="312">
        <f t="shared" si="55"/>
        <v>0</v>
      </c>
      <c r="P1044" s="421" t="str">
        <f t="shared" si="56"/>
        <v>Berkurang</v>
      </c>
    </row>
    <row r="1045" spans="1:16" hidden="1">
      <c r="A1045" s="7">
        <v>1043</v>
      </c>
      <c r="B1045" t="s">
        <v>14415</v>
      </c>
      <c r="C1045" t="s">
        <v>14416</v>
      </c>
      <c r="D1045" t="s">
        <v>1632</v>
      </c>
      <c r="E1045" t="s">
        <v>12208</v>
      </c>
      <c r="F1045" t="s">
        <v>12203</v>
      </c>
      <c r="G1045">
        <v>33</v>
      </c>
      <c r="H1045">
        <v>3315</v>
      </c>
      <c r="I1045" t="s">
        <v>268</v>
      </c>
      <c r="J1045">
        <v>325</v>
      </c>
      <c r="K1045" s="367" t="str">
        <f>VLOOKUP(G1045,'01_MASTER_KODE_WILAYAH'!H$1437:I$1470,2,FALSE)</f>
        <v>JAWA TENGAH</v>
      </c>
      <c r="L1045" s="368" t="str">
        <f>VLOOKUP(H1045,'01_MASTER_KODE_WILAYAH'!D$5:F$1353,3,FALSE)</f>
        <v>GROBOGAN</v>
      </c>
      <c r="M1045" s="428" t="str">
        <f t="shared" si="54"/>
        <v>Organisasi</v>
      </c>
      <c r="N1045" s="312">
        <f>COUNTIF(A1_Individu_Data_Keadaan_SDMK!A$4:A$149931,B1045)</f>
        <v>0</v>
      </c>
      <c r="O1045" s="312">
        <f t="shared" si="55"/>
        <v>0</v>
      </c>
      <c r="P1045" s="421" t="str">
        <f t="shared" si="56"/>
        <v>Berkurang</v>
      </c>
    </row>
    <row r="1046" spans="1:16" hidden="1">
      <c r="A1046" s="7">
        <v>1044</v>
      </c>
      <c r="B1046" t="s">
        <v>14417</v>
      </c>
      <c r="C1046" t="s">
        <v>14418</v>
      </c>
      <c r="D1046" t="s">
        <v>1632</v>
      </c>
      <c r="E1046" t="s">
        <v>12208</v>
      </c>
      <c r="F1046" t="s">
        <v>12203</v>
      </c>
      <c r="G1046">
        <v>33</v>
      </c>
      <c r="H1046">
        <v>3315</v>
      </c>
      <c r="I1046" t="s">
        <v>268</v>
      </c>
      <c r="J1046">
        <v>266</v>
      </c>
      <c r="K1046" s="367" t="str">
        <f>VLOOKUP(G1046,'01_MASTER_KODE_WILAYAH'!H$1437:I$1470,2,FALSE)</f>
        <v>JAWA TENGAH</v>
      </c>
      <c r="L1046" s="368" t="str">
        <f>VLOOKUP(H1046,'01_MASTER_KODE_WILAYAH'!D$5:F$1353,3,FALSE)</f>
        <v>GROBOGAN</v>
      </c>
      <c r="M1046" s="428" t="str">
        <f t="shared" si="54"/>
        <v>Organisasi</v>
      </c>
      <c r="N1046" s="312">
        <f>COUNTIF(A1_Individu_Data_Keadaan_SDMK!A$4:A$149931,B1046)</f>
        <v>0</v>
      </c>
      <c r="O1046" s="312">
        <f t="shared" si="55"/>
        <v>0</v>
      </c>
      <c r="P1046" s="421" t="str">
        <f t="shared" si="56"/>
        <v>Berkurang</v>
      </c>
    </row>
    <row r="1047" spans="1:16" hidden="1">
      <c r="A1047" s="7">
        <v>1045</v>
      </c>
      <c r="B1047" t="s">
        <v>14419</v>
      </c>
      <c r="C1047" t="s">
        <v>14420</v>
      </c>
      <c r="D1047" t="s">
        <v>1632</v>
      </c>
      <c r="E1047" t="s">
        <v>12209</v>
      </c>
      <c r="F1047" t="s">
        <v>12203</v>
      </c>
      <c r="G1047">
        <v>33</v>
      </c>
      <c r="H1047">
        <v>3315</v>
      </c>
      <c r="I1047" t="s">
        <v>268</v>
      </c>
      <c r="J1047">
        <v>157</v>
      </c>
      <c r="K1047" s="367" t="str">
        <f>VLOOKUP(G1047,'01_MASTER_KODE_WILAYAH'!H$1437:I$1470,2,FALSE)</f>
        <v>JAWA TENGAH</v>
      </c>
      <c r="L1047" s="368" t="str">
        <f>VLOOKUP(H1047,'01_MASTER_KODE_WILAYAH'!D$5:F$1353,3,FALSE)</f>
        <v>GROBOGAN</v>
      </c>
      <c r="M1047" s="428" t="str">
        <f t="shared" si="54"/>
        <v>Organisasi</v>
      </c>
      <c r="N1047" s="312">
        <f>COUNTIF(A1_Individu_Data_Keadaan_SDMK!A$4:A$149931,B1047)</f>
        <v>0</v>
      </c>
      <c r="O1047" s="312">
        <f t="shared" si="55"/>
        <v>0</v>
      </c>
      <c r="P1047" s="421" t="str">
        <f t="shared" si="56"/>
        <v>Berkurang</v>
      </c>
    </row>
    <row r="1048" spans="1:16" hidden="1">
      <c r="A1048" s="7">
        <v>1046</v>
      </c>
      <c r="B1048" t="s">
        <v>14421</v>
      </c>
      <c r="C1048" t="s">
        <v>14422</v>
      </c>
      <c r="D1048" t="s">
        <v>1632</v>
      </c>
      <c r="E1048" t="s">
        <v>12209</v>
      </c>
      <c r="F1048" t="s">
        <v>12203</v>
      </c>
      <c r="G1048">
        <v>33</v>
      </c>
      <c r="H1048">
        <v>3315</v>
      </c>
      <c r="I1048" t="s">
        <v>268</v>
      </c>
      <c r="J1048">
        <v>124</v>
      </c>
      <c r="K1048" s="367" t="str">
        <f>VLOOKUP(G1048,'01_MASTER_KODE_WILAYAH'!H$1437:I$1470,2,FALSE)</f>
        <v>JAWA TENGAH</v>
      </c>
      <c r="L1048" s="368" t="str">
        <f>VLOOKUP(H1048,'01_MASTER_KODE_WILAYAH'!D$5:F$1353,3,FALSE)</f>
        <v>GROBOGAN</v>
      </c>
      <c r="M1048" s="428" t="str">
        <f t="shared" si="54"/>
        <v>Organisasi</v>
      </c>
      <c r="N1048" s="312">
        <f>COUNTIF(A1_Individu_Data_Keadaan_SDMK!A$4:A$149931,B1048)</f>
        <v>0</v>
      </c>
      <c r="O1048" s="312">
        <f t="shared" si="55"/>
        <v>0</v>
      </c>
      <c r="P1048" s="421" t="str">
        <f t="shared" si="56"/>
        <v>Berkurang</v>
      </c>
    </row>
    <row r="1049" spans="1:16" hidden="1">
      <c r="A1049" s="7">
        <v>1047</v>
      </c>
      <c r="B1049" t="s">
        <v>14423</v>
      </c>
      <c r="C1049" t="s">
        <v>14424</v>
      </c>
      <c r="D1049" t="s">
        <v>1632</v>
      </c>
      <c r="E1049" t="s">
        <v>12254</v>
      </c>
      <c r="F1049" t="s">
        <v>12203</v>
      </c>
      <c r="G1049">
        <v>33</v>
      </c>
      <c r="H1049">
        <v>3315</v>
      </c>
      <c r="I1049" t="s">
        <v>268</v>
      </c>
      <c r="J1049">
        <v>34</v>
      </c>
      <c r="K1049" s="367" t="str">
        <f>VLOOKUP(G1049,'01_MASTER_KODE_WILAYAH'!H$1437:I$1470,2,FALSE)</f>
        <v>JAWA TENGAH</v>
      </c>
      <c r="L1049" s="368" t="str">
        <f>VLOOKUP(H1049,'01_MASTER_KODE_WILAYAH'!D$5:F$1353,3,FALSE)</f>
        <v>GROBOGAN</v>
      </c>
      <c r="M1049" s="428" t="str">
        <f t="shared" si="54"/>
        <v>Organisasi</v>
      </c>
      <c r="N1049" s="312">
        <f>COUNTIF(A1_Individu_Data_Keadaan_SDMK!A$4:A$149931,B1049)</f>
        <v>0</v>
      </c>
      <c r="O1049" s="312">
        <f t="shared" si="55"/>
        <v>0</v>
      </c>
      <c r="P1049" s="421" t="str">
        <f t="shared" si="56"/>
        <v>Berkurang</v>
      </c>
    </row>
    <row r="1050" spans="1:16" hidden="1">
      <c r="A1050" s="7">
        <v>1048</v>
      </c>
      <c r="B1050" t="s">
        <v>14425</v>
      </c>
      <c r="C1050" t="s">
        <v>14426</v>
      </c>
      <c r="D1050" t="s">
        <v>1632</v>
      </c>
      <c r="E1050" t="s">
        <v>12209</v>
      </c>
      <c r="F1050" t="s">
        <v>12204</v>
      </c>
      <c r="G1050">
        <v>33</v>
      </c>
      <c r="H1050">
        <v>3315</v>
      </c>
      <c r="I1050" t="s">
        <v>268</v>
      </c>
      <c r="J1050">
        <v>38</v>
      </c>
      <c r="K1050" s="367" t="str">
        <f>VLOOKUP(G1050,'01_MASTER_KODE_WILAYAH'!H$1437:I$1470,2,FALSE)</f>
        <v>JAWA TENGAH</v>
      </c>
      <c r="L1050" s="368" t="str">
        <f>VLOOKUP(H1050,'01_MASTER_KODE_WILAYAH'!D$5:F$1353,3,FALSE)</f>
        <v>GROBOGAN</v>
      </c>
      <c r="M1050" s="428" t="str">
        <f t="shared" si="54"/>
        <v>Swasta/Lai</v>
      </c>
      <c r="N1050" s="312">
        <f>COUNTIF(A1_Individu_Data_Keadaan_SDMK!A$4:A$149931,B1050)</f>
        <v>0</v>
      </c>
      <c r="O1050" s="312">
        <f t="shared" si="55"/>
        <v>0</v>
      </c>
      <c r="P1050" s="421" t="str">
        <f t="shared" si="56"/>
        <v>Berkurang</v>
      </c>
    </row>
    <row r="1051" spans="1:16" hidden="1">
      <c r="A1051" s="7">
        <v>1049</v>
      </c>
      <c r="B1051" t="s">
        <v>14427</v>
      </c>
      <c r="C1051" t="s">
        <v>14428</v>
      </c>
      <c r="D1051" t="s">
        <v>1632</v>
      </c>
      <c r="E1051" t="s">
        <v>12208</v>
      </c>
      <c r="F1051" t="s">
        <v>12201</v>
      </c>
      <c r="G1051">
        <v>33</v>
      </c>
      <c r="H1051">
        <v>3316</v>
      </c>
      <c r="I1051" t="s">
        <v>268</v>
      </c>
      <c r="J1051">
        <v>316</v>
      </c>
      <c r="K1051" s="367" t="str">
        <f>VLOOKUP(G1051,'01_MASTER_KODE_WILAYAH'!H$1437:I$1470,2,FALSE)</f>
        <v>JAWA TENGAH</v>
      </c>
      <c r="L1051" s="368" t="str">
        <f>VLOOKUP(H1051,'01_MASTER_KODE_WILAYAH'!D$5:F$1353,3,FALSE)</f>
        <v>BLORA</v>
      </c>
      <c r="M1051" s="428" t="str">
        <f t="shared" si="54"/>
        <v>Pemerintah</v>
      </c>
      <c r="N1051" s="312">
        <f>COUNTIF(A1_Individu_Data_Keadaan_SDMK!A$4:A$149931,B1051)</f>
        <v>0</v>
      </c>
      <c r="O1051" s="312">
        <f t="shared" si="55"/>
        <v>0</v>
      </c>
      <c r="P1051" s="421" t="str">
        <f t="shared" si="56"/>
        <v>Berkurang</v>
      </c>
    </row>
    <row r="1052" spans="1:16" hidden="1">
      <c r="A1052" s="7">
        <v>1050</v>
      </c>
      <c r="B1052" t="s">
        <v>14429</v>
      </c>
      <c r="C1052" t="s">
        <v>14430</v>
      </c>
      <c r="D1052" t="s">
        <v>1632</v>
      </c>
      <c r="E1052" t="s">
        <v>12208</v>
      </c>
      <c r="F1052" t="s">
        <v>12201</v>
      </c>
      <c r="G1052">
        <v>33</v>
      </c>
      <c r="H1052">
        <v>3316</v>
      </c>
      <c r="I1052" t="s">
        <v>268</v>
      </c>
      <c r="J1052">
        <v>391</v>
      </c>
      <c r="K1052" s="367" t="str">
        <f>VLOOKUP(G1052,'01_MASTER_KODE_WILAYAH'!H$1437:I$1470,2,FALSE)</f>
        <v>JAWA TENGAH</v>
      </c>
      <c r="L1052" s="368" t="str">
        <f>VLOOKUP(H1052,'01_MASTER_KODE_WILAYAH'!D$5:F$1353,3,FALSE)</f>
        <v>BLORA</v>
      </c>
      <c r="M1052" s="428" t="str">
        <f t="shared" si="54"/>
        <v>Pemerintah</v>
      </c>
      <c r="N1052" s="312">
        <f>COUNTIF(A1_Individu_Data_Keadaan_SDMK!A$4:A$149931,B1052)</f>
        <v>0</v>
      </c>
      <c r="O1052" s="312">
        <f t="shared" si="55"/>
        <v>0</v>
      </c>
      <c r="P1052" s="421" t="str">
        <f t="shared" si="56"/>
        <v>Berkurang</v>
      </c>
    </row>
    <row r="1053" spans="1:16" hidden="1">
      <c r="A1053" s="7">
        <v>1051</v>
      </c>
      <c r="B1053" t="s">
        <v>14431</v>
      </c>
      <c r="C1053" t="s">
        <v>14432</v>
      </c>
      <c r="D1053" t="s">
        <v>1632</v>
      </c>
      <c r="E1053" t="s">
        <v>12209</v>
      </c>
      <c r="F1053" t="s">
        <v>12203</v>
      </c>
      <c r="G1053">
        <v>33</v>
      </c>
      <c r="H1053">
        <v>3316</v>
      </c>
      <c r="I1053">
        <v>0</v>
      </c>
      <c r="J1053">
        <v>88</v>
      </c>
      <c r="K1053" s="367" t="str">
        <f>VLOOKUP(G1053,'01_MASTER_KODE_WILAYAH'!H$1437:I$1470,2,FALSE)</f>
        <v>JAWA TENGAH</v>
      </c>
      <c r="L1053" s="368" t="str">
        <f>VLOOKUP(H1053,'01_MASTER_KODE_WILAYAH'!D$5:F$1353,3,FALSE)</f>
        <v>BLORA</v>
      </c>
      <c r="M1053" s="428" t="str">
        <f t="shared" si="54"/>
        <v>Organisasi</v>
      </c>
      <c r="N1053" s="312">
        <f>COUNTIF(A1_Individu_Data_Keadaan_SDMK!A$4:A$149931,B1053)</f>
        <v>0</v>
      </c>
      <c r="O1053" s="312">
        <f t="shared" si="55"/>
        <v>0</v>
      </c>
      <c r="P1053" s="421" t="str">
        <f t="shared" si="56"/>
        <v>Berkurang</v>
      </c>
    </row>
    <row r="1054" spans="1:16" hidden="1">
      <c r="A1054" s="7">
        <v>1052</v>
      </c>
      <c r="B1054" t="s">
        <v>14433</v>
      </c>
      <c r="C1054" t="s">
        <v>14434</v>
      </c>
      <c r="D1054" t="s">
        <v>1632</v>
      </c>
      <c r="E1054" t="s">
        <v>12209</v>
      </c>
      <c r="F1054" t="s">
        <v>12203</v>
      </c>
      <c r="G1054">
        <v>33</v>
      </c>
      <c r="H1054">
        <v>3316</v>
      </c>
      <c r="I1054" t="s">
        <v>268</v>
      </c>
      <c r="J1054">
        <v>21</v>
      </c>
      <c r="K1054" s="367" t="str">
        <f>VLOOKUP(G1054,'01_MASTER_KODE_WILAYAH'!H$1437:I$1470,2,FALSE)</f>
        <v>JAWA TENGAH</v>
      </c>
      <c r="L1054" s="368" t="str">
        <f>VLOOKUP(H1054,'01_MASTER_KODE_WILAYAH'!D$5:F$1353,3,FALSE)</f>
        <v>BLORA</v>
      </c>
      <c r="M1054" s="428" t="str">
        <f t="shared" si="54"/>
        <v>Organisasi</v>
      </c>
      <c r="N1054" s="312">
        <f>COUNTIF(A1_Individu_Data_Keadaan_SDMK!A$4:A$149931,B1054)</f>
        <v>0</v>
      </c>
      <c r="O1054" s="312">
        <f t="shared" si="55"/>
        <v>0</v>
      </c>
      <c r="P1054" s="421" t="str">
        <f t="shared" si="56"/>
        <v>Berkurang</v>
      </c>
    </row>
    <row r="1055" spans="1:16" hidden="1">
      <c r="A1055" s="7">
        <v>1053</v>
      </c>
      <c r="B1055" t="s">
        <v>14435</v>
      </c>
      <c r="C1055" t="s">
        <v>14436</v>
      </c>
      <c r="D1055" t="s">
        <v>1632</v>
      </c>
      <c r="E1055" t="s">
        <v>12209</v>
      </c>
      <c r="F1055" t="s">
        <v>9</v>
      </c>
      <c r="G1055">
        <v>33</v>
      </c>
      <c r="H1055">
        <v>3316</v>
      </c>
      <c r="I1055" t="s">
        <v>268</v>
      </c>
      <c r="J1055">
        <v>124</v>
      </c>
      <c r="K1055" s="367" t="str">
        <f>VLOOKUP(G1055,'01_MASTER_KODE_WILAYAH'!H$1437:I$1470,2,FALSE)</f>
        <v>JAWA TENGAH</v>
      </c>
      <c r="L1055" s="368" t="str">
        <f>VLOOKUP(H1055,'01_MASTER_KODE_WILAYAH'!D$5:F$1353,3,FALSE)</f>
        <v>BLORA</v>
      </c>
      <c r="M1055" s="428" t="str">
        <f t="shared" si="54"/>
        <v>TNI AD</v>
      </c>
      <c r="N1055" s="312">
        <f>COUNTIF(A1_Individu_Data_Keadaan_SDMK!A$4:A$149931,B1055)</f>
        <v>0</v>
      </c>
      <c r="O1055" s="312">
        <f t="shared" si="55"/>
        <v>0</v>
      </c>
      <c r="P1055" s="421" t="str">
        <f t="shared" si="56"/>
        <v>Berkurang</v>
      </c>
    </row>
    <row r="1056" spans="1:16" hidden="1">
      <c r="A1056" s="7">
        <v>1054</v>
      </c>
      <c r="B1056" t="s">
        <v>14437</v>
      </c>
      <c r="C1056" t="s">
        <v>14438</v>
      </c>
      <c r="D1056" t="s">
        <v>1632</v>
      </c>
      <c r="E1056" t="s">
        <v>12209</v>
      </c>
      <c r="F1056" t="s">
        <v>12204</v>
      </c>
      <c r="G1056">
        <v>33</v>
      </c>
      <c r="H1056">
        <v>3316</v>
      </c>
      <c r="I1056" t="s">
        <v>268</v>
      </c>
      <c r="J1056">
        <v>66</v>
      </c>
      <c r="K1056" s="367" t="str">
        <f>VLOOKUP(G1056,'01_MASTER_KODE_WILAYAH'!H$1437:I$1470,2,FALSE)</f>
        <v>JAWA TENGAH</v>
      </c>
      <c r="L1056" s="368" t="str">
        <f>VLOOKUP(H1056,'01_MASTER_KODE_WILAYAH'!D$5:F$1353,3,FALSE)</f>
        <v>BLORA</v>
      </c>
      <c r="M1056" s="428" t="str">
        <f t="shared" si="54"/>
        <v>Swasta/Lai</v>
      </c>
      <c r="N1056" s="312">
        <f>COUNTIF(A1_Individu_Data_Keadaan_SDMK!A$4:A$149931,B1056)</f>
        <v>0</v>
      </c>
      <c r="O1056" s="312">
        <f t="shared" si="55"/>
        <v>0</v>
      </c>
      <c r="P1056" s="421" t="str">
        <f t="shared" si="56"/>
        <v>Berkurang</v>
      </c>
    </row>
    <row r="1057" spans="1:16" hidden="1">
      <c r="A1057" s="7">
        <v>1055</v>
      </c>
      <c r="B1057" t="s">
        <v>14439</v>
      </c>
      <c r="C1057" t="s">
        <v>14440</v>
      </c>
      <c r="D1057" t="s">
        <v>1632</v>
      </c>
      <c r="E1057" t="s">
        <v>12208</v>
      </c>
      <c r="F1057" t="s">
        <v>12201</v>
      </c>
      <c r="G1057">
        <v>33</v>
      </c>
      <c r="H1057">
        <v>3317</v>
      </c>
      <c r="I1057" t="s">
        <v>268</v>
      </c>
      <c r="J1057">
        <v>474</v>
      </c>
      <c r="K1057" s="367" t="str">
        <f>VLOOKUP(G1057,'01_MASTER_KODE_WILAYAH'!H$1437:I$1470,2,FALSE)</f>
        <v>JAWA TENGAH</v>
      </c>
      <c r="L1057" s="368" t="str">
        <f>VLOOKUP(H1057,'01_MASTER_KODE_WILAYAH'!D$5:F$1353,3,FALSE)</f>
        <v>REMBANG</v>
      </c>
      <c r="M1057" s="428" t="str">
        <f t="shared" si="54"/>
        <v>Pemerintah</v>
      </c>
      <c r="N1057" s="312">
        <f>COUNTIF(A1_Individu_Data_Keadaan_SDMK!A$4:A$149931,B1057)</f>
        <v>0</v>
      </c>
      <c r="O1057" s="312">
        <f t="shared" si="55"/>
        <v>0</v>
      </c>
      <c r="P1057" s="421" t="str">
        <f t="shared" si="56"/>
        <v>Berkurang</v>
      </c>
    </row>
    <row r="1058" spans="1:16" hidden="1">
      <c r="A1058" s="7">
        <v>1056</v>
      </c>
      <c r="B1058" t="s">
        <v>14441</v>
      </c>
      <c r="C1058" t="s">
        <v>14442</v>
      </c>
      <c r="D1058" t="s">
        <v>1632</v>
      </c>
      <c r="E1058" t="s">
        <v>12209</v>
      </c>
      <c r="F1058" t="s">
        <v>12206</v>
      </c>
      <c r="G1058">
        <v>33</v>
      </c>
      <c r="H1058">
        <v>3317</v>
      </c>
      <c r="I1058" t="s">
        <v>268</v>
      </c>
      <c r="J1058">
        <v>108</v>
      </c>
      <c r="K1058" s="367" t="str">
        <f>VLOOKUP(G1058,'01_MASTER_KODE_WILAYAH'!H$1437:I$1470,2,FALSE)</f>
        <v>JAWA TENGAH</v>
      </c>
      <c r="L1058" s="368" t="str">
        <f>VLOOKUP(H1058,'01_MASTER_KODE_WILAYAH'!D$5:F$1353,3,FALSE)</f>
        <v>REMBANG</v>
      </c>
      <c r="M1058" s="428" t="str">
        <f t="shared" si="54"/>
        <v>Organisasi</v>
      </c>
      <c r="N1058" s="312">
        <f>COUNTIF(A1_Individu_Data_Keadaan_SDMK!A$4:A$149931,B1058)</f>
        <v>0</v>
      </c>
      <c r="O1058" s="312">
        <f t="shared" si="55"/>
        <v>0</v>
      </c>
      <c r="P1058" s="421" t="str">
        <f t="shared" si="56"/>
        <v>Berkurang</v>
      </c>
    </row>
    <row r="1059" spans="1:16" hidden="1">
      <c r="A1059" s="7">
        <v>1057</v>
      </c>
      <c r="B1059" t="s">
        <v>14443</v>
      </c>
      <c r="C1059" t="s">
        <v>14444</v>
      </c>
      <c r="D1059" t="s">
        <v>1632</v>
      </c>
      <c r="E1059" t="s">
        <v>12207</v>
      </c>
      <c r="F1059" t="s">
        <v>12201</v>
      </c>
      <c r="G1059">
        <v>33</v>
      </c>
      <c r="H1059">
        <v>3318</v>
      </c>
      <c r="I1059" t="s">
        <v>268</v>
      </c>
      <c r="J1059">
        <v>849</v>
      </c>
      <c r="K1059" s="367" t="str">
        <f>VLOOKUP(G1059,'01_MASTER_KODE_WILAYAH'!H$1437:I$1470,2,FALSE)</f>
        <v>JAWA TENGAH</v>
      </c>
      <c r="L1059" s="368" t="str">
        <f>VLOOKUP(H1059,'01_MASTER_KODE_WILAYAH'!D$5:F$1353,3,FALSE)</f>
        <v>PATI</v>
      </c>
      <c r="M1059" s="428" t="str">
        <f t="shared" si="54"/>
        <v>Pemerintah</v>
      </c>
      <c r="N1059" s="312">
        <f>COUNTIF(A1_Individu_Data_Keadaan_SDMK!A$4:A$149931,B1059)</f>
        <v>0</v>
      </c>
      <c r="O1059" s="312">
        <f t="shared" si="55"/>
        <v>0</v>
      </c>
      <c r="P1059" s="421" t="str">
        <f t="shared" si="56"/>
        <v>Berkurang</v>
      </c>
    </row>
    <row r="1060" spans="1:16" hidden="1">
      <c r="A1060" s="7">
        <v>1058</v>
      </c>
      <c r="B1060" t="s">
        <v>14445</v>
      </c>
      <c r="C1060" t="s">
        <v>14446</v>
      </c>
      <c r="D1060" t="s">
        <v>1632</v>
      </c>
      <c r="E1060" t="s">
        <v>12208</v>
      </c>
      <c r="F1060" t="s">
        <v>12206</v>
      </c>
      <c r="G1060">
        <v>33</v>
      </c>
      <c r="H1060">
        <v>3318</v>
      </c>
      <c r="I1060" t="s">
        <v>268</v>
      </c>
      <c r="J1060">
        <v>275</v>
      </c>
      <c r="K1060" s="367" t="str">
        <f>VLOOKUP(G1060,'01_MASTER_KODE_WILAYAH'!H$1437:I$1470,2,FALSE)</f>
        <v>JAWA TENGAH</v>
      </c>
      <c r="L1060" s="368" t="str">
        <f>VLOOKUP(H1060,'01_MASTER_KODE_WILAYAH'!D$5:F$1353,3,FALSE)</f>
        <v>PATI</v>
      </c>
      <c r="M1060" s="428" t="str">
        <f t="shared" si="54"/>
        <v>Organisasi</v>
      </c>
      <c r="N1060" s="312">
        <f>COUNTIF(A1_Individu_Data_Keadaan_SDMK!A$4:A$149931,B1060)</f>
        <v>0</v>
      </c>
      <c r="O1060" s="312">
        <f t="shared" si="55"/>
        <v>0</v>
      </c>
      <c r="P1060" s="421" t="str">
        <f t="shared" si="56"/>
        <v>Berkurang</v>
      </c>
    </row>
    <row r="1061" spans="1:16" hidden="1">
      <c r="A1061" s="7">
        <v>1059</v>
      </c>
      <c r="B1061" t="s">
        <v>14447</v>
      </c>
      <c r="C1061" t="s">
        <v>14448</v>
      </c>
      <c r="D1061" t="s">
        <v>1632</v>
      </c>
      <c r="E1061" t="s">
        <v>12208</v>
      </c>
      <c r="F1061" t="s">
        <v>12203</v>
      </c>
      <c r="G1061">
        <v>33</v>
      </c>
      <c r="H1061">
        <v>3318</v>
      </c>
      <c r="I1061" t="s">
        <v>268</v>
      </c>
      <c r="J1061">
        <v>306</v>
      </c>
      <c r="K1061" s="367" t="str">
        <f>VLOOKUP(G1061,'01_MASTER_KODE_WILAYAH'!H$1437:I$1470,2,FALSE)</f>
        <v>JAWA TENGAH</v>
      </c>
      <c r="L1061" s="368" t="str">
        <f>VLOOKUP(H1061,'01_MASTER_KODE_WILAYAH'!D$5:F$1353,3,FALSE)</f>
        <v>PATI</v>
      </c>
      <c r="M1061" s="428" t="str">
        <f t="shared" si="54"/>
        <v>Organisasi</v>
      </c>
      <c r="N1061" s="312">
        <f>COUNTIF(A1_Individu_Data_Keadaan_SDMK!A$4:A$149931,B1061)</f>
        <v>0</v>
      </c>
      <c r="O1061" s="312">
        <f t="shared" si="55"/>
        <v>0</v>
      </c>
      <c r="P1061" s="421" t="str">
        <f t="shared" si="56"/>
        <v>Berkurang</v>
      </c>
    </row>
    <row r="1062" spans="1:16" hidden="1">
      <c r="A1062" s="7">
        <v>1060</v>
      </c>
      <c r="B1062" t="s">
        <v>14449</v>
      </c>
      <c r="C1062" t="s">
        <v>14450</v>
      </c>
      <c r="D1062" t="s">
        <v>1632</v>
      </c>
      <c r="E1062" t="s">
        <v>12208</v>
      </c>
      <c r="F1062" t="s">
        <v>12201</v>
      </c>
      <c r="G1062">
        <v>33</v>
      </c>
      <c r="H1062">
        <v>3318</v>
      </c>
      <c r="I1062" t="s">
        <v>268</v>
      </c>
      <c r="J1062">
        <v>225</v>
      </c>
      <c r="K1062" s="367" t="str">
        <f>VLOOKUP(G1062,'01_MASTER_KODE_WILAYAH'!H$1437:I$1470,2,FALSE)</f>
        <v>JAWA TENGAH</v>
      </c>
      <c r="L1062" s="368" t="str">
        <f>VLOOKUP(H1062,'01_MASTER_KODE_WILAYAH'!D$5:F$1353,3,FALSE)</f>
        <v>PATI</v>
      </c>
      <c r="M1062" s="428" t="str">
        <f t="shared" si="54"/>
        <v>Pemerintah</v>
      </c>
      <c r="N1062" s="312">
        <f>COUNTIF(A1_Individu_Data_Keadaan_SDMK!A$4:A$149931,B1062)</f>
        <v>0</v>
      </c>
      <c r="O1062" s="312">
        <f t="shared" si="55"/>
        <v>0</v>
      </c>
      <c r="P1062" s="421" t="str">
        <f t="shared" si="56"/>
        <v>Berkurang</v>
      </c>
    </row>
    <row r="1063" spans="1:16" hidden="1">
      <c r="A1063" s="7">
        <v>1061</v>
      </c>
      <c r="B1063" t="s">
        <v>14451</v>
      </c>
      <c r="C1063" t="s">
        <v>14452</v>
      </c>
      <c r="D1063" t="s">
        <v>1632</v>
      </c>
      <c r="E1063" t="s">
        <v>12254</v>
      </c>
      <c r="F1063" t="s">
        <v>9</v>
      </c>
      <c r="G1063">
        <v>33</v>
      </c>
      <c r="H1063">
        <v>3318</v>
      </c>
      <c r="I1063" t="s">
        <v>268</v>
      </c>
      <c r="J1063">
        <v>108</v>
      </c>
      <c r="K1063" s="367" t="str">
        <f>VLOOKUP(G1063,'01_MASTER_KODE_WILAYAH'!H$1437:I$1470,2,FALSE)</f>
        <v>JAWA TENGAH</v>
      </c>
      <c r="L1063" s="368" t="str">
        <f>VLOOKUP(H1063,'01_MASTER_KODE_WILAYAH'!D$5:F$1353,3,FALSE)</f>
        <v>PATI</v>
      </c>
      <c r="M1063" s="428" t="str">
        <f t="shared" si="54"/>
        <v>TNI AD</v>
      </c>
      <c r="N1063" s="312">
        <f>COUNTIF(A1_Individu_Data_Keadaan_SDMK!A$4:A$149931,B1063)</f>
        <v>0</v>
      </c>
      <c r="O1063" s="312">
        <f t="shared" si="55"/>
        <v>0</v>
      </c>
      <c r="P1063" s="421" t="str">
        <f t="shared" si="56"/>
        <v>Berkurang</v>
      </c>
    </row>
    <row r="1064" spans="1:16" hidden="1">
      <c r="A1064" s="7">
        <v>1062</v>
      </c>
      <c r="B1064" t="s">
        <v>14453</v>
      </c>
      <c r="C1064" t="s">
        <v>14454</v>
      </c>
      <c r="D1064" t="s">
        <v>1632</v>
      </c>
      <c r="E1064" t="s">
        <v>12208</v>
      </c>
      <c r="F1064" t="s">
        <v>12203</v>
      </c>
      <c r="G1064">
        <v>33</v>
      </c>
      <c r="H1064">
        <v>3318</v>
      </c>
      <c r="I1064" t="s">
        <v>268</v>
      </c>
      <c r="J1064">
        <v>403</v>
      </c>
      <c r="K1064" s="367" t="str">
        <f>VLOOKUP(G1064,'01_MASTER_KODE_WILAYAH'!H$1437:I$1470,2,FALSE)</f>
        <v>JAWA TENGAH</v>
      </c>
      <c r="L1064" s="368" t="str">
        <f>VLOOKUP(H1064,'01_MASTER_KODE_WILAYAH'!D$5:F$1353,3,FALSE)</f>
        <v>PATI</v>
      </c>
      <c r="M1064" s="428" t="str">
        <f t="shared" si="54"/>
        <v>Organisasi</v>
      </c>
      <c r="N1064" s="312">
        <f>COUNTIF(A1_Individu_Data_Keadaan_SDMK!A$4:A$149931,B1064)</f>
        <v>0</v>
      </c>
      <c r="O1064" s="312">
        <f t="shared" si="55"/>
        <v>0</v>
      </c>
      <c r="P1064" s="421" t="str">
        <f t="shared" si="56"/>
        <v>Berkurang</v>
      </c>
    </row>
    <row r="1065" spans="1:16" hidden="1">
      <c r="A1065" s="7">
        <v>1063</v>
      </c>
      <c r="B1065" t="s">
        <v>14455</v>
      </c>
      <c r="C1065" t="s">
        <v>14456</v>
      </c>
      <c r="D1065" t="s">
        <v>1632</v>
      </c>
      <c r="E1065" t="s">
        <v>12209</v>
      </c>
      <c r="F1065" t="s">
        <v>12204</v>
      </c>
      <c r="G1065">
        <v>33</v>
      </c>
      <c r="H1065">
        <v>3318</v>
      </c>
      <c r="I1065" t="s">
        <v>268</v>
      </c>
      <c r="J1065">
        <v>83</v>
      </c>
      <c r="K1065" s="367" t="str">
        <f>VLOOKUP(G1065,'01_MASTER_KODE_WILAYAH'!H$1437:I$1470,2,FALSE)</f>
        <v>JAWA TENGAH</v>
      </c>
      <c r="L1065" s="368" t="str">
        <f>VLOOKUP(H1065,'01_MASTER_KODE_WILAYAH'!D$5:F$1353,3,FALSE)</f>
        <v>PATI</v>
      </c>
      <c r="M1065" s="428" t="str">
        <f t="shared" si="54"/>
        <v>Swasta/Lai</v>
      </c>
      <c r="N1065" s="312">
        <f>COUNTIF(A1_Individu_Data_Keadaan_SDMK!A$4:A$149931,B1065)</f>
        <v>0</v>
      </c>
      <c r="O1065" s="312">
        <f t="shared" si="55"/>
        <v>0</v>
      </c>
      <c r="P1065" s="421" t="str">
        <f t="shared" si="56"/>
        <v>Berkurang</v>
      </c>
    </row>
    <row r="1066" spans="1:16" hidden="1">
      <c r="A1066" s="7">
        <v>1064</v>
      </c>
      <c r="B1066" t="s">
        <v>14457</v>
      </c>
      <c r="C1066" t="s">
        <v>14458</v>
      </c>
      <c r="D1066" t="s">
        <v>1632</v>
      </c>
      <c r="E1066" t="s">
        <v>12209</v>
      </c>
      <c r="F1066" t="s">
        <v>12206</v>
      </c>
      <c r="G1066">
        <v>33</v>
      </c>
      <c r="H1066">
        <v>3318</v>
      </c>
      <c r="I1066">
        <v>0</v>
      </c>
      <c r="J1066">
        <v>101</v>
      </c>
      <c r="K1066" s="367" t="str">
        <f>VLOOKUP(G1066,'01_MASTER_KODE_WILAYAH'!H$1437:I$1470,2,FALSE)</f>
        <v>JAWA TENGAH</v>
      </c>
      <c r="L1066" s="368" t="str">
        <f>VLOOKUP(H1066,'01_MASTER_KODE_WILAYAH'!D$5:F$1353,3,FALSE)</f>
        <v>PATI</v>
      </c>
      <c r="M1066" s="428" t="str">
        <f t="shared" si="54"/>
        <v>Organisasi</v>
      </c>
      <c r="N1066" s="312">
        <f>COUNTIF(A1_Individu_Data_Keadaan_SDMK!A$4:A$149931,B1066)</f>
        <v>0</v>
      </c>
      <c r="O1066" s="312">
        <f t="shared" si="55"/>
        <v>0</v>
      </c>
      <c r="P1066" s="421" t="str">
        <f t="shared" si="56"/>
        <v>Berkurang</v>
      </c>
    </row>
    <row r="1067" spans="1:16" hidden="1">
      <c r="A1067" s="7">
        <v>1065</v>
      </c>
      <c r="B1067" t="s">
        <v>14459</v>
      </c>
      <c r="C1067" t="s">
        <v>14460</v>
      </c>
      <c r="D1067" t="s">
        <v>1632</v>
      </c>
      <c r="E1067" t="s">
        <v>12209</v>
      </c>
      <c r="F1067" t="s">
        <v>12204</v>
      </c>
      <c r="G1067">
        <v>33</v>
      </c>
      <c r="H1067">
        <v>3318</v>
      </c>
      <c r="J1067">
        <v>0</v>
      </c>
      <c r="K1067" s="367" t="str">
        <f>VLOOKUP(G1067,'01_MASTER_KODE_WILAYAH'!H$1437:I$1470,2,FALSE)</f>
        <v>JAWA TENGAH</v>
      </c>
      <c r="L1067" s="368" t="str">
        <f>VLOOKUP(H1067,'01_MASTER_KODE_WILAYAH'!D$5:F$1353,3,FALSE)</f>
        <v>PATI</v>
      </c>
      <c r="M1067" s="428" t="str">
        <f t="shared" si="54"/>
        <v>Swasta/Lai</v>
      </c>
      <c r="N1067" s="312">
        <f>COUNTIF(A1_Individu_Data_Keadaan_SDMK!A$4:A$149931,B1067)</f>
        <v>0</v>
      </c>
      <c r="O1067" s="312">
        <f t="shared" si="55"/>
        <v>0</v>
      </c>
      <c r="P1067" s="421" t="str">
        <f t="shared" si="56"/>
        <v>Tetap</v>
      </c>
    </row>
    <row r="1068" spans="1:16" hidden="1">
      <c r="A1068" s="7">
        <v>1066</v>
      </c>
      <c r="B1068" t="s">
        <v>14461</v>
      </c>
      <c r="C1068" t="s">
        <v>14462</v>
      </c>
      <c r="D1068" t="s">
        <v>1632</v>
      </c>
      <c r="E1068" t="s">
        <v>12207</v>
      </c>
      <c r="F1068" t="s">
        <v>12201</v>
      </c>
      <c r="G1068">
        <v>33</v>
      </c>
      <c r="H1068">
        <v>3319</v>
      </c>
      <c r="I1068">
        <v>0</v>
      </c>
      <c r="J1068">
        <v>651</v>
      </c>
      <c r="K1068" s="367" t="str">
        <f>VLOOKUP(G1068,'01_MASTER_KODE_WILAYAH'!H$1437:I$1470,2,FALSE)</f>
        <v>JAWA TENGAH</v>
      </c>
      <c r="L1068" s="368" t="str">
        <f>VLOOKUP(H1068,'01_MASTER_KODE_WILAYAH'!D$5:F$1353,3,FALSE)</f>
        <v>KUDUS</v>
      </c>
      <c r="M1068" s="428" t="str">
        <f t="shared" si="54"/>
        <v>Pemerintah</v>
      </c>
      <c r="N1068" s="312">
        <f>COUNTIF(A1_Individu_Data_Keadaan_SDMK!A$4:A$149931,B1068)</f>
        <v>0</v>
      </c>
      <c r="O1068" s="312">
        <f t="shared" si="55"/>
        <v>0</v>
      </c>
      <c r="P1068" s="421" t="str">
        <f t="shared" si="56"/>
        <v>Berkurang</v>
      </c>
    </row>
    <row r="1069" spans="1:16" hidden="1">
      <c r="A1069" s="7">
        <v>1067</v>
      </c>
      <c r="B1069" t="s">
        <v>14463</v>
      </c>
      <c r="C1069" t="s">
        <v>14464</v>
      </c>
      <c r="D1069" t="s">
        <v>1632</v>
      </c>
      <c r="E1069" t="s">
        <v>12209</v>
      </c>
      <c r="F1069" t="s">
        <v>12204</v>
      </c>
      <c r="G1069">
        <v>33</v>
      </c>
      <c r="H1069">
        <v>3319</v>
      </c>
      <c r="I1069" t="s">
        <v>268</v>
      </c>
      <c r="J1069">
        <v>82</v>
      </c>
      <c r="K1069" s="367" t="str">
        <f>VLOOKUP(G1069,'01_MASTER_KODE_WILAYAH'!H$1437:I$1470,2,FALSE)</f>
        <v>JAWA TENGAH</v>
      </c>
      <c r="L1069" s="368" t="str">
        <f>VLOOKUP(H1069,'01_MASTER_KODE_WILAYAH'!D$5:F$1353,3,FALSE)</f>
        <v>KUDUS</v>
      </c>
      <c r="M1069" s="428" t="str">
        <f t="shared" si="54"/>
        <v>Swasta/Lai</v>
      </c>
      <c r="N1069" s="312">
        <f>COUNTIF(A1_Individu_Data_Keadaan_SDMK!A$4:A$149931,B1069)</f>
        <v>0</v>
      </c>
      <c r="O1069" s="312">
        <f t="shared" si="55"/>
        <v>0</v>
      </c>
      <c r="P1069" s="421" t="str">
        <f t="shared" si="56"/>
        <v>Berkurang</v>
      </c>
    </row>
    <row r="1070" spans="1:16" hidden="1">
      <c r="A1070" s="7">
        <v>1068</v>
      </c>
      <c r="B1070" t="s">
        <v>14465</v>
      </c>
      <c r="C1070" t="s">
        <v>14466</v>
      </c>
      <c r="D1070" t="s">
        <v>1632</v>
      </c>
      <c r="E1070" t="s">
        <v>12209</v>
      </c>
      <c r="F1070" t="s">
        <v>12203</v>
      </c>
      <c r="G1070">
        <v>33</v>
      </c>
      <c r="H1070">
        <v>3319</v>
      </c>
      <c r="I1070">
        <v>0</v>
      </c>
      <c r="J1070">
        <v>181</v>
      </c>
      <c r="K1070" s="367" t="str">
        <f>VLOOKUP(G1070,'01_MASTER_KODE_WILAYAH'!H$1437:I$1470,2,FALSE)</f>
        <v>JAWA TENGAH</v>
      </c>
      <c r="L1070" s="368" t="str">
        <f>VLOOKUP(H1070,'01_MASTER_KODE_WILAYAH'!D$5:F$1353,3,FALSE)</f>
        <v>KUDUS</v>
      </c>
      <c r="M1070" s="428" t="str">
        <f t="shared" si="54"/>
        <v>Organisasi</v>
      </c>
      <c r="N1070" s="312">
        <f>COUNTIF(A1_Individu_Data_Keadaan_SDMK!A$4:A$149931,B1070)</f>
        <v>0</v>
      </c>
      <c r="O1070" s="312">
        <f t="shared" si="55"/>
        <v>0</v>
      </c>
      <c r="P1070" s="421" t="str">
        <f t="shared" si="56"/>
        <v>Berkurang</v>
      </c>
    </row>
    <row r="1071" spans="1:16" hidden="1">
      <c r="A1071" s="7">
        <v>1069</v>
      </c>
      <c r="B1071" t="s">
        <v>14467</v>
      </c>
      <c r="C1071" t="s">
        <v>14468</v>
      </c>
      <c r="D1071" t="s">
        <v>1632</v>
      </c>
      <c r="E1071" t="s">
        <v>12254</v>
      </c>
      <c r="F1071" t="s">
        <v>12204</v>
      </c>
      <c r="G1071">
        <v>33</v>
      </c>
      <c r="H1071">
        <v>3319</v>
      </c>
      <c r="I1071" t="s">
        <v>268</v>
      </c>
      <c r="J1071">
        <v>25</v>
      </c>
      <c r="K1071" s="367" t="str">
        <f>VLOOKUP(G1071,'01_MASTER_KODE_WILAYAH'!H$1437:I$1470,2,FALSE)</f>
        <v>JAWA TENGAH</v>
      </c>
      <c r="L1071" s="368" t="str">
        <f>VLOOKUP(H1071,'01_MASTER_KODE_WILAYAH'!D$5:F$1353,3,FALSE)</f>
        <v>KUDUS</v>
      </c>
      <c r="M1071" s="428" t="str">
        <f t="shared" si="54"/>
        <v>Swasta/Lai</v>
      </c>
      <c r="N1071" s="312">
        <f>COUNTIF(A1_Individu_Data_Keadaan_SDMK!A$4:A$149931,B1071)</f>
        <v>0</v>
      </c>
      <c r="O1071" s="312">
        <f t="shared" si="55"/>
        <v>0</v>
      </c>
      <c r="P1071" s="421" t="str">
        <f t="shared" si="56"/>
        <v>Berkurang</v>
      </c>
    </row>
    <row r="1072" spans="1:16" hidden="1">
      <c r="A1072" s="7">
        <v>1070</v>
      </c>
      <c r="B1072" t="s">
        <v>14469</v>
      </c>
      <c r="C1072" t="s">
        <v>14470</v>
      </c>
      <c r="D1072" t="s">
        <v>1632</v>
      </c>
      <c r="E1072" t="s">
        <v>12254</v>
      </c>
      <c r="F1072" t="s">
        <v>12204</v>
      </c>
      <c r="G1072">
        <v>33</v>
      </c>
      <c r="H1072">
        <v>3319</v>
      </c>
      <c r="I1072" t="s">
        <v>268</v>
      </c>
      <c r="J1072">
        <v>27</v>
      </c>
      <c r="K1072" s="367" t="str">
        <f>VLOOKUP(G1072,'01_MASTER_KODE_WILAYAH'!H$1437:I$1470,2,FALSE)</f>
        <v>JAWA TENGAH</v>
      </c>
      <c r="L1072" s="368" t="str">
        <f>VLOOKUP(H1072,'01_MASTER_KODE_WILAYAH'!D$5:F$1353,3,FALSE)</f>
        <v>KUDUS</v>
      </c>
      <c r="M1072" s="428" t="str">
        <f t="shared" si="54"/>
        <v>Swasta/Lai</v>
      </c>
      <c r="N1072" s="312">
        <f>COUNTIF(A1_Individu_Data_Keadaan_SDMK!A$4:A$149931,B1072)</f>
        <v>0</v>
      </c>
      <c r="O1072" s="312">
        <f t="shared" si="55"/>
        <v>0</v>
      </c>
      <c r="P1072" s="421" t="str">
        <f t="shared" si="56"/>
        <v>Berkurang</v>
      </c>
    </row>
    <row r="1073" spans="1:16" hidden="1">
      <c r="A1073" s="7">
        <v>1071</v>
      </c>
      <c r="B1073" t="s">
        <v>14471</v>
      </c>
      <c r="C1073" t="s">
        <v>14472</v>
      </c>
      <c r="D1073" t="s">
        <v>1632</v>
      </c>
      <c r="E1073" t="s">
        <v>12207</v>
      </c>
      <c r="F1073" t="s">
        <v>12203</v>
      </c>
      <c r="G1073">
        <v>33</v>
      </c>
      <c r="H1073">
        <v>3319</v>
      </c>
      <c r="I1073" t="s">
        <v>268</v>
      </c>
      <c r="J1073">
        <v>1190</v>
      </c>
      <c r="K1073" s="367" t="str">
        <f>VLOOKUP(G1073,'01_MASTER_KODE_WILAYAH'!H$1437:I$1470,2,FALSE)</f>
        <v>JAWA TENGAH</v>
      </c>
      <c r="L1073" s="368" t="str">
        <f>VLOOKUP(H1073,'01_MASTER_KODE_WILAYAH'!D$5:F$1353,3,FALSE)</f>
        <v>KUDUS</v>
      </c>
      <c r="M1073" s="428" t="str">
        <f t="shared" si="54"/>
        <v>Organisasi</v>
      </c>
      <c r="N1073" s="312">
        <f>COUNTIF(A1_Individu_Data_Keadaan_SDMK!A$4:A$149931,B1073)</f>
        <v>0</v>
      </c>
      <c r="O1073" s="312">
        <f t="shared" si="55"/>
        <v>0</v>
      </c>
      <c r="P1073" s="421" t="str">
        <f t="shared" si="56"/>
        <v>Berkurang</v>
      </c>
    </row>
    <row r="1074" spans="1:16" hidden="1">
      <c r="A1074" s="7">
        <v>1072</v>
      </c>
      <c r="B1074" t="s">
        <v>14473</v>
      </c>
      <c r="C1074" t="s">
        <v>14474</v>
      </c>
      <c r="D1074" t="s">
        <v>1632</v>
      </c>
      <c r="E1074" t="s">
        <v>12209</v>
      </c>
      <c r="F1074" t="s">
        <v>12206</v>
      </c>
      <c r="G1074">
        <v>33</v>
      </c>
      <c r="H1074">
        <v>3319</v>
      </c>
      <c r="I1074" t="s">
        <v>268</v>
      </c>
      <c r="J1074">
        <v>50</v>
      </c>
      <c r="K1074" s="367" t="str">
        <f>VLOOKUP(G1074,'01_MASTER_KODE_WILAYAH'!H$1437:I$1470,2,FALSE)</f>
        <v>JAWA TENGAH</v>
      </c>
      <c r="L1074" s="368" t="str">
        <f>VLOOKUP(H1074,'01_MASTER_KODE_WILAYAH'!D$5:F$1353,3,FALSE)</f>
        <v>KUDUS</v>
      </c>
      <c r="M1074" s="428" t="str">
        <f t="shared" si="54"/>
        <v>Organisasi</v>
      </c>
      <c r="N1074" s="312">
        <f>COUNTIF(A1_Individu_Data_Keadaan_SDMK!A$4:A$149931,B1074)</f>
        <v>0</v>
      </c>
      <c r="O1074" s="312">
        <f t="shared" si="55"/>
        <v>0</v>
      </c>
      <c r="P1074" s="421" t="str">
        <f t="shared" si="56"/>
        <v>Berkurang</v>
      </c>
    </row>
    <row r="1075" spans="1:16" hidden="1">
      <c r="A1075" s="7">
        <v>1073</v>
      </c>
      <c r="B1075" t="s">
        <v>14475</v>
      </c>
      <c r="C1075" t="s">
        <v>14476</v>
      </c>
      <c r="D1075" t="s">
        <v>1632</v>
      </c>
      <c r="E1075" t="s">
        <v>12208</v>
      </c>
      <c r="F1075" t="s">
        <v>12206</v>
      </c>
      <c r="G1075">
        <v>33</v>
      </c>
      <c r="H1075">
        <v>3319</v>
      </c>
      <c r="I1075" t="s">
        <v>268</v>
      </c>
      <c r="J1075">
        <v>276</v>
      </c>
      <c r="K1075" s="367" t="str">
        <f>VLOOKUP(G1075,'01_MASTER_KODE_WILAYAH'!H$1437:I$1470,2,FALSE)</f>
        <v>JAWA TENGAH</v>
      </c>
      <c r="L1075" s="368" t="str">
        <f>VLOOKUP(H1075,'01_MASTER_KODE_WILAYAH'!D$5:F$1353,3,FALSE)</f>
        <v>KUDUS</v>
      </c>
      <c r="M1075" s="428" t="str">
        <f t="shared" si="54"/>
        <v>Organisasi</v>
      </c>
      <c r="N1075" s="312">
        <f>COUNTIF(A1_Individu_Data_Keadaan_SDMK!A$4:A$149931,B1075)</f>
        <v>0</v>
      </c>
      <c r="O1075" s="312">
        <f t="shared" si="55"/>
        <v>0</v>
      </c>
      <c r="P1075" s="421" t="str">
        <f t="shared" si="56"/>
        <v>Berkurang</v>
      </c>
    </row>
    <row r="1076" spans="1:16" hidden="1">
      <c r="A1076" s="7">
        <v>1074</v>
      </c>
      <c r="B1076" t="s">
        <v>14477</v>
      </c>
      <c r="C1076" t="s">
        <v>14478</v>
      </c>
      <c r="D1076" t="s">
        <v>1632</v>
      </c>
      <c r="E1076" t="s">
        <v>12208</v>
      </c>
      <c r="F1076" t="s">
        <v>12203</v>
      </c>
      <c r="G1076">
        <v>33</v>
      </c>
      <c r="H1076">
        <v>3319</v>
      </c>
      <c r="I1076" t="s">
        <v>268</v>
      </c>
      <c r="J1076">
        <v>10</v>
      </c>
      <c r="K1076" s="367" t="str">
        <f>VLOOKUP(G1076,'01_MASTER_KODE_WILAYAH'!H$1437:I$1470,2,FALSE)</f>
        <v>JAWA TENGAH</v>
      </c>
      <c r="L1076" s="368" t="str">
        <f>VLOOKUP(H1076,'01_MASTER_KODE_WILAYAH'!D$5:F$1353,3,FALSE)</f>
        <v>KUDUS</v>
      </c>
      <c r="M1076" s="428" t="str">
        <f t="shared" si="54"/>
        <v>Organisasi</v>
      </c>
      <c r="N1076" s="312">
        <f>COUNTIF(A1_Individu_Data_Keadaan_SDMK!A$4:A$149931,B1076)</f>
        <v>0</v>
      </c>
      <c r="O1076" s="312">
        <f t="shared" si="55"/>
        <v>0</v>
      </c>
      <c r="P1076" s="421" t="str">
        <f t="shared" si="56"/>
        <v>Berkurang</v>
      </c>
    </row>
    <row r="1077" spans="1:16" hidden="1">
      <c r="A1077" s="7">
        <v>1075</v>
      </c>
      <c r="B1077" t="s">
        <v>14479</v>
      </c>
      <c r="C1077" t="s">
        <v>14480</v>
      </c>
      <c r="D1077" t="s">
        <v>1632</v>
      </c>
      <c r="E1077" t="s">
        <v>12209</v>
      </c>
      <c r="F1077" t="s">
        <v>9</v>
      </c>
      <c r="G1077">
        <v>33</v>
      </c>
      <c r="H1077">
        <v>3319</v>
      </c>
      <c r="I1077" t="s">
        <v>268</v>
      </c>
      <c r="J1077">
        <v>77</v>
      </c>
      <c r="K1077" s="367" t="str">
        <f>VLOOKUP(G1077,'01_MASTER_KODE_WILAYAH'!H$1437:I$1470,2,FALSE)</f>
        <v>JAWA TENGAH</v>
      </c>
      <c r="L1077" s="368" t="str">
        <f>VLOOKUP(H1077,'01_MASTER_KODE_WILAYAH'!D$5:F$1353,3,FALSE)</f>
        <v>KUDUS</v>
      </c>
      <c r="M1077" s="428" t="str">
        <f t="shared" si="54"/>
        <v>TNI AD</v>
      </c>
      <c r="N1077" s="312">
        <f>COUNTIF(A1_Individu_Data_Keadaan_SDMK!A$4:A$149931,B1077)</f>
        <v>0</v>
      </c>
      <c r="O1077" s="312">
        <f t="shared" si="55"/>
        <v>0</v>
      </c>
      <c r="P1077" s="421" t="str">
        <f t="shared" si="56"/>
        <v>Berkurang</v>
      </c>
    </row>
    <row r="1078" spans="1:16" hidden="1">
      <c r="A1078" s="7">
        <v>1076</v>
      </c>
      <c r="B1078" t="s">
        <v>14481</v>
      </c>
      <c r="C1078" t="s">
        <v>14482</v>
      </c>
      <c r="D1078" t="s">
        <v>1632</v>
      </c>
      <c r="E1078" t="s">
        <v>12207</v>
      </c>
      <c r="F1078" t="s">
        <v>12201</v>
      </c>
      <c r="G1078">
        <v>33</v>
      </c>
      <c r="H1078">
        <v>3320</v>
      </c>
      <c r="I1078">
        <v>0</v>
      </c>
      <c r="J1078">
        <v>628</v>
      </c>
      <c r="K1078" s="367" t="str">
        <f>VLOOKUP(G1078,'01_MASTER_KODE_WILAYAH'!H$1437:I$1470,2,FALSE)</f>
        <v>JAWA TENGAH</v>
      </c>
      <c r="L1078" s="368" t="str">
        <f>VLOOKUP(H1078,'01_MASTER_KODE_WILAYAH'!D$5:F$1353,3,FALSE)</f>
        <v>JEPARA</v>
      </c>
      <c r="M1078" s="428" t="str">
        <f t="shared" si="54"/>
        <v>Pemerintah</v>
      </c>
      <c r="N1078" s="312">
        <f>COUNTIF(A1_Individu_Data_Keadaan_SDMK!A$4:A$149931,B1078)</f>
        <v>0</v>
      </c>
      <c r="O1078" s="312">
        <f t="shared" si="55"/>
        <v>0</v>
      </c>
      <c r="P1078" s="421" t="str">
        <f t="shared" si="56"/>
        <v>Berkurang</v>
      </c>
    </row>
    <row r="1079" spans="1:16" hidden="1">
      <c r="A1079" s="7">
        <v>1077</v>
      </c>
      <c r="B1079" t="s">
        <v>14483</v>
      </c>
      <c r="C1079" t="s">
        <v>14484</v>
      </c>
      <c r="D1079" t="s">
        <v>1632</v>
      </c>
      <c r="E1079" t="s">
        <v>12208</v>
      </c>
      <c r="F1079" t="s">
        <v>11675</v>
      </c>
      <c r="G1079">
        <v>33</v>
      </c>
      <c r="H1079">
        <v>3320</v>
      </c>
      <c r="I1079" t="s">
        <v>268</v>
      </c>
      <c r="J1079">
        <v>369</v>
      </c>
      <c r="K1079" s="367" t="str">
        <f>VLOOKUP(G1079,'01_MASTER_KODE_WILAYAH'!H$1437:I$1470,2,FALSE)</f>
        <v>JAWA TENGAH</v>
      </c>
      <c r="L1079" s="368" t="str">
        <f>VLOOKUP(H1079,'01_MASTER_KODE_WILAYAH'!D$5:F$1353,3,FALSE)</f>
        <v>JEPARA</v>
      </c>
      <c r="M1079" s="428" t="str">
        <f t="shared" si="54"/>
        <v>Pemerintah</v>
      </c>
      <c r="N1079" s="312">
        <f>COUNTIF(A1_Individu_Data_Keadaan_SDMK!A$4:A$149931,B1079)</f>
        <v>0</v>
      </c>
      <c r="O1079" s="312">
        <f t="shared" si="55"/>
        <v>0</v>
      </c>
      <c r="P1079" s="421" t="str">
        <f t="shared" si="56"/>
        <v>Berkurang</v>
      </c>
    </row>
    <row r="1080" spans="1:16" hidden="1">
      <c r="A1080" s="7">
        <v>1078</v>
      </c>
      <c r="B1080" t="s">
        <v>14485</v>
      </c>
      <c r="C1080" t="s">
        <v>14486</v>
      </c>
      <c r="D1080" t="s">
        <v>1632</v>
      </c>
      <c r="E1080" t="s">
        <v>12208</v>
      </c>
      <c r="F1080" t="s">
        <v>12206</v>
      </c>
      <c r="G1080">
        <v>33</v>
      </c>
      <c r="H1080">
        <v>3320</v>
      </c>
      <c r="I1080" t="s">
        <v>268</v>
      </c>
      <c r="J1080">
        <v>379</v>
      </c>
      <c r="K1080" s="367" t="str">
        <f>VLOOKUP(G1080,'01_MASTER_KODE_WILAYAH'!H$1437:I$1470,2,FALSE)</f>
        <v>JAWA TENGAH</v>
      </c>
      <c r="L1080" s="368" t="str">
        <f>VLOOKUP(H1080,'01_MASTER_KODE_WILAYAH'!D$5:F$1353,3,FALSE)</f>
        <v>JEPARA</v>
      </c>
      <c r="M1080" s="428" t="str">
        <f t="shared" si="54"/>
        <v>Organisasi</v>
      </c>
      <c r="N1080" s="312">
        <f>COUNTIF(A1_Individu_Data_Keadaan_SDMK!A$4:A$149931,B1080)</f>
        <v>0</v>
      </c>
      <c r="O1080" s="312">
        <f t="shared" si="55"/>
        <v>0</v>
      </c>
      <c r="P1080" s="421" t="str">
        <f t="shared" si="56"/>
        <v>Berkurang</v>
      </c>
    </row>
    <row r="1081" spans="1:16" hidden="1">
      <c r="A1081" s="7">
        <v>1079</v>
      </c>
      <c r="B1081" t="s">
        <v>14487</v>
      </c>
      <c r="C1081" t="s">
        <v>14488</v>
      </c>
      <c r="D1081" t="s">
        <v>1632</v>
      </c>
      <c r="E1081" t="s">
        <v>12209</v>
      </c>
      <c r="F1081" t="s">
        <v>12203</v>
      </c>
      <c r="G1081">
        <v>33</v>
      </c>
      <c r="H1081">
        <v>3320</v>
      </c>
      <c r="I1081" t="s">
        <v>268</v>
      </c>
      <c r="J1081">
        <v>119</v>
      </c>
      <c r="K1081" s="367" t="str">
        <f>VLOOKUP(G1081,'01_MASTER_KODE_WILAYAH'!H$1437:I$1470,2,FALSE)</f>
        <v>JAWA TENGAH</v>
      </c>
      <c r="L1081" s="368" t="str">
        <f>VLOOKUP(H1081,'01_MASTER_KODE_WILAYAH'!D$5:F$1353,3,FALSE)</f>
        <v>JEPARA</v>
      </c>
      <c r="M1081" s="428" t="str">
        <f t="shared" si="54"/>
        <v>Organisasi</v>
      </c>
      <c r="N1081" s="312">
        <f>COUNTIF(A1_Individu_Data_Keadaan_SDMK!A$4:A$149931,B1081)</f>
        <v>0</v>
      </c>
      <c r="O1081" s="312">
        <f t="shared" si="55"/>
        <v>0</v>
      </c>
      <c r="P1081" s="421" t="str">
        <f t="shared" si="56"/>
        <v>Berkurang</v>
      </c>
    </row>
    <row r="1082" spans="1:16" hidden="1">
      <c r="A1082" s="7">
        <v>1080</v>
      </c>
      <c r="B1082" t="s">
        <v>14489</v>
      </c>
      <c r="C1082" t="s">
        <v>14490</v>
      </c>
      <c r="D1082" t="s">
        <v>1632</v>
      </c>
      <c r="E1082" t="s">
        <v>12208</v>
      </c>
      <c r="F1082" t="s">
        <v>12204</v>
      </c>
      <c r="G1082">
        <v>33</v>
      </c>
      <c r="H1082">
        <v>3320</v>
      </c>
      <c r="I1082" t="s">
        <v>268</v>
      </c>
      <c r="J1082">
        <v>72</v>
      </c>
      <c r="K1082" s="367" t="str">
        <f>VLOOKUP(G1082,'01_MASTER_KODE_WILAYAH'!H$1437:I$1470,2,FALSE)</f>
        <v>JAWA TENGAH</v>
      </c>
      <c r="L1082" s="368" t="str">
        <f>VLOOKUP(H1082,'01_MASTER_KODE_WILAYAH'!D$5:F$1353,3,FALSE)</f>
        <v>JEPARA</v>
      </c>
      <c r="M1082" s="428" t="str">
        <f t="shared" si="54"/>
        <v>Swasta/Lai</v>
      </c>
      <c r="N1082" s="312">
        <f>COUNTIF(A1_Individu_Data_Keadaan_SDMK!A$4:A$149931,B1082)</f>
        <v>0</v>
      </c>
      <c r="O1082" s="312">
        <f t="shared" si="55"/>
        <v>0</v>
      </c>
      <c r="P1082" s="421" t="str">
        <f t="shared" si="56"/>
        <v>Berkurang</v>
      </c>
    </row>
    <row r="1083" spans="1:16" hidden="1">
      <c r="A1083" s="7">
        <v>1081</v>
      </c>
      <c r="B1083" t="s">
        <v>14491</v>
      </c>
      <c r="C1083" t="s">
        <v>14492</v>
      </c>
      <c r="D1083" t="s">
        <v>1632</v>
      </c>
      <c r="E1083" t="s">
        <v>12254</v>
      </c>
      <c r="F1083" t="s">
        <v>12206</v>
      </c>
      <c r="G1083">
        <v>33</v>
      </c>
      <c r="H1083">
        <v>3320</v>
      </c>
      <c r="I1083" t="s">
        <v>268</v>
      </c>
      <c r="J1083">
        <v>19</v>
      </c>
      <c r="K1083" s="367" t="str">
        <f>VLOOKUP(G1083,'01_MASTER_KODE_WILAYAH'!H$1437:I$1470,2,FALSE)</f>
        <v>JAWA TENGAH</v>
      </c>
      <c r="L1083" s="368" t="str">
        <f>VLOOKUP(H1083,'01_MASTER_KODE_WILAYAH'!D$5:F$1353,3,FALSE)</f>
        <v>JEPARA</v>
      </c>
      <c r="M1083" s="428" t="str">
        <f t="shared" si="54"/>
        <v>Organisasi</v>
      </c>
      <c r="N1083" s="312">
        <f>COUNTIF(A1_Individu_Data_Keadaan_SDMK!A$4:A$149931,B1083)</f>
        <v>0</v>
      </c>
      <c r="O1083" s="312">
        <f t="shared" si="55"/>
        <v>0</v>
      </c>
      <c r="P1083" s="421" t="str">
        <f t="shared" si="56"/>
        <v>Berkurang</v>
      </c>
    </row>
    <row r="1084" spans="1:16" hidden="1">
      <c r="A1084" s="7">
        <v>1082</v>
      </c>
      <c r="B1084" t="s">
        <v>14493</v>
      </c>
      <c r="C1084" t="s">
        <v>14494</v>
      </c>
      <c r="D1084" t="s">
        <v>1632</v>
      </c>
      <c r="E1084" t="s">
        <v>12209</v>
      </c>
      <c r="F1084" t="s">
        <v>12206</v>
      </c>
      <c r="G1084">
        <v>33</v>
      </c>
      <c r="H1084">
        <v>3320</v>
      </c>
      <c r="I1084">
        <v>0</v>
      </c>
      <c r="J1084">
        <v>109</v>
      </c>
      <c r="K1084" s="367" t="str">
        <f>VLOOKUP(G1084,'01_MASTER_KODE_WILAYAH'!H$1437:I$1470,2,FALSE)</f>
        <v>JAWA TENGAH</v>
      </c>
      <c r="L1084" s="368" t="str">
        <f>VLOOKUP(H1084,'01_MASTER_KODE_WILAYAH'!D$5:F$1353,3,FALSE)</f>
        <v>JEPARA</v>
      </c>
      <c r="M1084" s="428" t="str">
        <f t="shared" si="54"/>
        <v>Organisasi</v>
      </c>
      <c r="N1084" s="312">
        <f>COUNTIF(A1_Individu_Data_Keadaan_SDMK!A$4:A$149931,B1084)</f>
        <v>0</v>
      </c>
      <c r="O1084" s="312">
        <f t="shared" si="55"/>
        <v>0</v>
      </c>
      <c r="P1084" s="421" t="str">
        <f t="shared" si="56"/>
        <v>Berkurang</v>
      </c>
    </row>
    <row r="1085" spans="1:16" hidden="1">
      <c r="A1085" s="7">
        <v>1083</v>
      </c>
      <c r="B1085" t="s">
        <v>14495</v>
      </c>
      <c r="C1085" t="s">
        <v>14496</v>
      </c>
      <c r="D1085" t="s">
        <v>1632</v>
      </c>
      <c r="E1085" t="s">
        <v>12208</v>
      </c>
      <c r="F1085" t="s">
        <v>12201</v>
      </c>
      <c r="G1085">
        <v>33</v>
      </c>
      <c r="H1085">
        <v>3321</v>
      </c>
      <c r="I1085">
        <v>0</v>
      </c>
      <c r="J1085">
        <v>612</v>
      </c>
      <c r="K1085" s="367" t="str">
        <f>VLOOKUP(G1085,'01_MASTER_KODE_WILAYAH'!H$1437:I$1470,2,FALSE)</f>
        <v>JAWA TENGAH</v>
      </c>
      <c r="L1085" s="368" t="str">
        <f>VLOOKUP(H1085,'01_MASTER_KODE_WILAYAH'!D$5:F$1353,3,FALSE)</f>
        <v>DEMAK</v>
      </c>
      <c r="M1085" s="428" t="str">
        <f t="shared" si="54"/>
        <v>Pemerintah</v>
      </c>
      <c r="N1085" s="312">
        <f>COUNTIF(A1_Individu_Data_Keadaan_SDMK!A$4:A$149931,B1085)</f>
        <v>0</v>
      </c>
      <c r="O1085" s="312">
        <f t="shared" si="55"/>
        <v>0</v>
      </c>
      <c r="P1085" s="421" t="str">
        <f t="shared" si="56"/>
        <v>Berkurang</v>
      </c>
    </row>
    <row r="1086" spans="1:16" hidden="1">
      <c r="A1086" s="7">
        <v>1084</v>
      </c>
      <c r="B1086" t="s">
        <v>14497</v>
      </c>
      <c r="C1086" t="s">
        <v>14498</v>
      </c>
      <c r="D1086" t="s">
        <v>1632</v>
      </c>
      <c r="E1086" t="s">
        <v>12209</v>
      </c>
      <c r="F1086" t="s">
        <v>12203</v>
      </c>
      <c r="G1086">
        <v>33</v>
      </c>
      <c r="H1086">
        <v>3321</v>
      </c>
      <c r="I1086" t="s">
        <v>268</v>
      </c>
      <c r="J1086">
        <v>21</v>
      </c>
      <c r="K1086" s="367" t="str">
        <f>VLOOKUP(G1086,'01_MASTER_KODE_WILAYAH'!H$1437:I$1470,2,FALSE)</f>
        <v>JAWA TENGAH</v>
      </c>
      <c r="L1086" s="368" t="str">
        <f>VLOOKUP(H1086,'01_MASTER_KODE_WILAYAH'!D$5:F$1353,3,FALSE)</f>
        <v>DEMAK</v>
      </c>
      <c r="M1086" s="428" t="str">
        <f t="shared" si="54"/>
        <v>Organisasi</v>
      </c>
      <c r="N1086" s="312">
        <f>COUNTIF(A1_Individu_Data_Keadaan_SDMK!A$4:A$149931,B1086)</f>
        <v>0</v>
      </c>
      <c r="O1086" s="312">
        <f t="shared" si="55"/>
        <v>0</v>
      </c>
      <c r="P1086" s="421" t="str">
        <f t="shared" si="56"/>
        <v>Berkurang</v>
      </c>
    </row>
    <row r="1087" spans="1:16" hidden="1">
      <c r="A1087" s="7">
        <v>1085</v>
      </c>
      <c r="B1087" t="s">
        <v>14499</v>
      </c>
      <c r="C1087" t="s">
        <v>14500</v>
      </c>
      <c r="D1087" t="s">
        <v>1632</v>
      </c>
      <c r="E1087" t="s">
        <v>12208</v>
      </c>
      <c r="F1087" t="s">
        <v>12204</v>
      </c>
      <c r="G1087">
        <v>33</v>
      </c>
      <c r="H1087">
        <v>3321</v>
      </c>
      <c r="I1087" t="s">
        <v>268</v>
      </c>
      <c r="J1087">
        <v>142</v>
      </c>
      <c r="K1087" s="367" t="str">
        <f>VLOOKUP(G1087,'01_MASTER_KODE_WILAYAH'!H$1437:I$1470,2,FALSE)</f>
        <v>JAWA TENGAH</v>
      </c>
      <c r="L1087" s="368" t="str">
        <f>VLOOKUP(H1087,'01_MASTER_KODE_WILAYAH'!D$5:F$1353,3,FALSE)</f>
        <v>DEMAK</v>
      </c>
      <c r="M1087" s="428" t="str">
        <f t="shared" si="54"/>
        <v>Swasta/Lai</v>
      </c>
      <c r="N1087" s="312">
        <f>COUNTIF(A1_Individu_Data_Keadaan_SDMK!A$4:A$149931,B1087)</f>
        <v>0</v>
      </c>
      <c r="O1087" s="312">
        <f t="shared" si="55"/>
        <v>0</v>
      </c>
      <c r="P1087" s="421" t="str">
        <f t="shared" si="56"/>
        <v>Berkurang</v>
      </c>
    </row>
    <row r="1088" spans="1:16" hidden="1">
      <c r="A1088" s="7">
        <v>1086</v>
      </c>
      <c r="B1088" t="s">
        <v>14501</v>
      </c>
      <c r="C1088" t="s">
        <v>14502</v>
      </c>
      <c r="D1088" t="s">
        <v>1632</v>
      </c>
      <c r="E1088" t="s">
        <v>12208</v>
      </c>
      <c r="F1088" t="s">
        <v>12201</v>
      </c>
      <c r="G1088">
        <v>33</v>
      </c>
      <c r="H1088">
        <v>3322</v>
      </c>
      <c r="I1088" t="s">
        <v>268</v>
      </c>
      <c r="J1088">
        <v>394</v>
      </c>
      <c r="K1088" s="367" t="str">
        <f>VLOOKUP(G1088,'01_MASTER_KODE_WILAYAH'!H$1437:I$1470,2,FALSE)</f>
        <v>JAWA TENGAH</v>
      </c>
      <c r="L1088" s="368" t="str">
        <f>VLOOKUP(H1088,'01_MASTER_KODE_WILAYAH'!D$5:F$1353,3,FALSE)</f>
        <v>SEMARANG</v>
      </c>
      <c r="M1088" s="428" t="str">
        <f t="shared" si="54"/>
        <v>Pemerintah</v>
      </c>
      <c r="N1088" s="312">
        <f>COUNTIF(A1_Individu_Data_Keadaan_SDMK!A$4:A$149931,B1088)</f>
        <v>0</v>
      </c>
      <c r="O1088" s="312">
        <f t="shared" si="55"/>
        <v>0</v>
      </c>
      <c r="P1088" s="421" t="str">
        <f t="shared" si="56"/>
        <v>Berkurang</v>
      </c>
    </row>
    <row r="1089" spans="1:16" hidden="1">
      <c r="A1089" s="7">
        <v>1087</v>
      </c>
      <c r="B1089" t="s">
        <v>14503</v>
      </c>
      <c r="C1089" t="s">
        <v>14504</v>
      </c>
      <c r="D1089" t="s">
        <v>1632</v>
      </c>
      <c r="E1089" t="s">
        <v>12208</v>
      </c>
      <c r="F1089" t="s">
        <v>12201</v>
      </c>
      <c r="G1089">
        <v>33</v>
      </c>
      <c r="H1089">
        <v>3322</v>
      </c>
      <c r="I1089" t="s">
        <v>268</v>
      </c>
      <c r="J1089">
        <v>424</v>
      </c>
      <c r="K1089" s="367" t="str">
        <f>VLOOKUP(G1089,'01_MASTER_KODE_WILAYAH'!H$1437:I$1470,2,FALSE)</f>
        <v>JAWA TENGAH</v>
      </c>
      <c r="L1089" s="368" t="str">
        <f>VLOOKUP(H1089,'01_MASTER_KODE_WILAYAH'!D$5:F$1353,3,FALSE)</f>
        <v>SEMARANG</v>
      </c>
      <c r="M1089" s="428" t="str">
        <f t="shared" si="54"/>
        <v>Pemerintah</v>
      </c>
      <c r="N1089" s="312">
        <f>COUNTIF(A1_Individu_Data_Keadaan_SDMK!A$4:A$149931,B1089)</f>
        <v>0</v>
      </c>
      <c r="O1089" s="312">
        <f t="shared" si="55"/>
        <v>0</v>
      </c>
      <c r="P1089" s="421" t="str">
        <f t="shared" si="56"/>
        <v>Berkurang</v>
      </c>
    </row>
    <row r="1090" spans="1:16" hidden="1">
      <c r="A1090" s="7">
        <v>1088</v>
      </c>
      <c r="B1090" t="s">
        <v>14505</v>
      </c>
      <c r="C1090" t="s">
        <v>14506</v>
      </c>
      <c r="D1090" t="s">
        <v>1632</v>
      </c>
      <c r="E1090" t="s">
        <v>12208</v>
      </c>
      <c r="F1090" t="s">
        <v>12205</v>
      </c>
      <c r="G1090">
        <v>33</v>
      </c>
      <c r="H1090">
        <v>3322</v>
      </c>
      <c r="I1090" t="s">
        <v>268</v>
      </c>
      <c r="J1090">
        <v>450</v>
      </c>
      <c r="K1090" s="367" t="str">
        <f>VLOOKUP(G1090,'01_MASTER_KODE_WILAYAH'!H$1437:I$1470,2,FALSE)</f>
        <v>JAWA TENGAH</v>
      </c>
      <c r="L1090" s="368" t="str">
        <f>VLOOKUP(H1090,'01_MASTER_KODE_WILAYAH'!D$5:F$1353,3,FALSE)</f>
        <v>SEMARANG</v>
      </c>
      <c r="M1090" s="428" t="str">
        <f t="shared" si="54"/>
        <v>Perusahaan</v>
      </c>
      <c r="N1090" s="312">
        <f>COUNTIF(A1_Individu_Data_Keadaan_SDMK!A$4:A$149931,B1090)</f>
        <v>0</v>
      </c>
      <c r="O1090" s="312">
        <f t="shared" si="55"/>
        <v>0</v>
      </c>
      <c r="P1090" s="421" t="str">
        <f t="shared" si="56"/>
        <v>Berkurang</v>
      </c>
    </row>
    <row r="1091" spans="1:16" hidden="1">
      <c r="A1091" s="7">
        <v>1089</v>
      </c>
      <c r="B1091" t="s">
        <v>14507</v>
      </c>
      <c r="C1091" t="s">
        <v>14508</v>
      </c>
      <c r="D1091" t="s">
        <v>1632</v>
      </c>
      <c r="E1091" t="s">
        <v>12209</v>
      </c>
      <c r="F1091" t="s">
        <v>12203</v>
      </c>
      <c r="G1091">
        <v>33</v>
      </c>
      <c r="H1091">
        <v>3322</v>
      </c>
      <c r="I1091" t="s">
        <v>268</v>
      </c>
      <c r="J1091">
        <v>123</v>
      </c>
      <c r="K1091" s="367" t="str">
        <f>VLOOKUP(G1091,'01_MASTER_KODE_WILAYAH'!H$1437:I$1470,2,FALSE)</f>
        <v>JAWA TENGAH</v>
      </c>
      <c r="L1091" s="368" t="str">
        <f>VLOOKUP(H1091,'01_MASTER_KODE_WILAYAH'!D$5:F$1353,3,FALSE)</f>
        <v>SEMARANG</v>
      </c>
      <c r="M1091" s="428" t="str">
        <f t="shared" si="54"/>
        <v>Organisasi</v>
      </c>
      <c r="N1091" s="312">
        <f>COUNTIF(A1_Individu_Data_Keadaan_SDMK!A$4:A$149931,B1091)</f>
        <v>0</v>
      </c>
      <c r="O1091" s="312">
        <f t="shared" si="55"/>
        <v>0</v>
      </c>
      <c r="P1091" s="421" t="str">
        <f t="shared" si="56"/>
        <v>Berkurang</v>
      </c>
    </row>
    <row r="1092" spans="1:16" hidden="1">
      <c r="A1092" s="7">
        <v>1090</v>
      </c>
      <c r="B1092" t="s">
        <v>14509</v>
      </c>
      <c r="C1092" t="s">
        <v>14510</v>
      </c>
      <c r="D1092" t="s">
        <v>1632</v>
      </c>
      <c r="E1092" t="s">
        <v>12254</v>
      </c>
      <c r="F1092" t="s">
        <v>12205</v>
      </c>
      <c r="G1092">
        <v>33</v>
      </c>
      <c r="H1092">
        <v>3322</v>
      </c>
      <c r="I1092" t="s">
        <v>268</v>
      </c>
      <c r="J1092">
        <v>17</v>
      </c>
      <c r="K1092" s="367" t="str">
        <f>VLOOKUP(G1092,'01_MASTER_KODE_WILAYAH'!H$1437:I$1470,2,FALSE)</f>
        <v>JAWA TENGAH</v>
      </c>
      <c r="L1092" s="368" t="str">
        <f>VLOOKUP(H1092,'01_MASTER_KODE_WILAYAH'!D$5:F$1353,3,FALSE)</f>
        <v>SEMARANG</v>
      </c>
      <c r="M1092" s="428" t="str">
        <f t="shared" ref="M1092:M1155" si="57">LEFT(F1092,10)</f>
        <v>Perusahaan</v>
      </c>
      <c r="N1092" s="312">
        <f>COUNTIF(A1_Individu_Data_Keadaan_SDMK!A$4:A$149931,B1092)</f>
        <v>0</v>
      </c>
      <c r="O1092" s="312">
        <f t="shared" ref="O1092:O1155" si="58">IF(N1092&gt;0,1,0)</f>
        <v>0</v>
      </c>
      <c r="P1092" s="421" t="str">
        <f t="shared" ref="P1092:P1155" si="59">IF(N1092&gt;J1092,"Bertambah",IF(N1092=J1092,"Tetap","Berkurang"))</f>
        <v>Berkurang</v>
      </c>
    </row>
    <row r="1093" spans="1:16" hidden="1">
      <c r="A1093" s="7">
        <v>1091</v>
      </c>
      <c r="B1093" t="s">
        <v>14511</v>
      </c>
      <c r="C1093" t="s">
        <v>14512</v>
      </c>
      <c r="D1093" t="s">
        <v>1632</v>
      </c>
      <c r="E1093" t="s">
        <v>12209</v>
      </c>
      <c r="F1093" t="s">
        <v>12205</v>
      </c>
      <c r="G1093">
        <v>33</v>
      </c>
      <c r="H1093">
        <v>3322</v>
      </c>
      <c r="J1093">
        <v>0</v>
      </c>
      <c r="K1093" s="367" t="str">
        <f>VLOOKUP(G1093,'01_MASTER_KODE_WILAYAH'!H$1437:I$1470,2,FALSE)</f>
        <v>JAWA TENGAH</v>
      </c>
      <c r="L1093" s="368" t="str">
        <f>VLOOKUP(H1093,'01_MASTER_KODE_WILAYAH'!D$5:F$1353,3,FALSE)</f>
        <v>SEMARANG</v>
      </c>
      <c r="M1093" s="428" t="str">
        <f t="shared" si="57"/>
        <v>Perusahaan</v>
      </c>
      <c r="N1093" s="312">
        <f>COUNTIF(A1_Individu_Data_Keadaan_SDMK!A$4:A$149931,B1093)</f>
        <v>0</v>
      </c>
      <c r="O1093" s="312">
        <f t="shared" si="58"/>
        <v>0</v>
      </c>
      <c r="P1093" s="421" t="str">
        <f t="shared" si="59"/>
        <v>Tetap</v>
      </c>
    </row>
    <row r="1094" spans="1:16" hidden="1">
      <c r="A1094" s="7">
        <v>1092</v>
      </c>
      <c r="B1094" t="s">
        <v>14513</v>
      </c>
      <c r="C1094" t="s">
        <v>14514</v>
      </c>
      <c r="D1094" t="s">
        <v>1632</v>
      </c>
      <c r="E1094" t="s">
        <v>12207</v>
      </c>
      <c r="F1094" t="s">
        <v>12201</v>
      </c>
      <c r="G1094">
        <v>33</v>
      </c>
      <c r="H1094">
        <v>3323</v>
      </c>
      <c r="I1094" t="s">
        <v>268</v>
      </c>
      <c r="J1094">
        <v>491</v>
      </c>
      <c r="K1094" s="367" t="str">
        <f>VLOOKUP(G1094,'01_MASTER_KODE_WILAYAH'!H$1437:I$1470,2,FALSE)</f>
        <v>JAWA TENGAH</v>
      </c>
      <c r="L1094" s="368" t="str">
        <f>VLOOKUP(H1094,'01_MASTER_KODE_WILAYAH'!D$5:F$1353,3,FALSE)</f>
        <v>TEMANGGUNG</v>
      </c>
      <c r="M1094" s="428" t="str">
        <f t="shared" si="57"/>
        <v>Pemerintah</v>
      </c>
      <c r="N1094" s="312">
        <f>COUNTIF(A1_Individu_Data_Keadaan_SDMK!A$4:A$149931,B1094)</f>
        <v>0</v>
      </c>
      <c r="O1094" s="312">
        <f t="shared" si="58"/>
        <v>0</v>
      </c>
      <c r="P1094" s="421" t="str">
        <f t="shared" si="59"/>
        <v>Berkurang</v>
      </c>
    </row>
    <row r="1095" spans="1:16" hidden="1">
      <c r="A1095" s="7">
        <v>1093</v>
      </c>
      <c r="B1095" t="s">
        <v>14515</v>
      </c>
      <c r="C1095" t="s">
        <v>14516</v>
      </c>
      <c r="D1095" t="s">
        <v>1632</v>
      </c>
      <c r="E1095" t="s">
        <v>12208</v>
      </c>
      <c r="F1095" t="s">
        <v>12203</v>
      </c>
      <c r="G1095">
        <v>33</v>
      </c>
      <c r="H1095">
        <v>3323</v>
      </c>
      <c r="I1095" t="s">
        <v>268</v>
      </c>
      <c r="J1095">
        <v>203</v>
      </c>
      <c r="K1095" s="367" t="str">
        <f>VLOOKUP(G1095,'01_MASTER_KODE_WILAYAH'!H$1437:I$1470,2,FALSE)</f>
        <v>JAWA TENGAH</v>
      </c>
      <c r="L1095" s="368" t="str">
        <f>VLOOKUP(H1095,'01_MASTER_KODE_WILAYAH'!D$5:F$1353,3,FALSE)</f>
        <v>TEMANGGUNG</v>
      </c>
      <c r="M1095" s="428" t="str">
        <f t="shared" si="57"/>
        <v>Organisasi</v>
      </c>
      <c r="N1095" s="312">
        <f>COUNTIF(A1_Individu_Data_Keadaan_SDMK!A$4:A$149931,B1095)</f>
        <v>0</v>
      </c>
      <c r="O1095" s="312">
        <f t="shared" si="58"/>
        <v>0</v>
      </c>
      <c r="P1095" s="421" t="str">
        <f t="shared" si="59"/>
        <v>Berkurang</v>
      </c>
    </row>
    <row r="1096" spans="1:16" hidden="1">
      <c r="A1096" s="7">
        <v>1094</v>
      </c>
      <c r="B1096" t="s">
        <v>14517</v>
      </c>
      <c r="C1096" t="s">
        <v>14518</v>
      </c>
      <c r="D1096" t="s">
        <v>1632</v>
      </c>
      <c r="E1096" t="s">
        <v>12209</v>
      </c>
      <c r="F1096" t="s">
        <v>12203</v>
      </c>
      <c r="G1096">
        <v>33</v>
      </c>
      <c r="H1096">
        <v>3323</v>
      </c>
      <c r="I1096" t="s">
        <v>268</v>
      </c>
      <c r="J1096">
        <v>58</v>
      </c>
      <c r="K1096" s="367" t="str">
        <f>VLOOKUP(G1096,'01_MASTER_KODE_WILAYAH'!H$1437:I$1470,2,FALSE)</f>
        <v>JAWA TENGAH</v>
      </c>
      <c r="L1096" s="368" t="str">
        <f>VLOOKUP(H1096,'01_MASTER_KODE_WILAYAH'!D$5:F$1353,3,FALSE)</f>
        <v>TEMANGGUNG</v>
      </c>
      <c r="M1096" s="428" t="str">
        <f t="shared" si="57"/>
        <v>Organisasi</v>
      </c>
      <c r="N1096" s="312">
        <f>COUNTIF(A1_Individu_Data_Keadaan_SDMK!A$4:A$149931,B1096)</f>
        <v>0</v>
      </c>
      <c r="O1096" s="312">
        <f t="shared" si="58"/>
        <v>0</v>
      </c>
      <c r="P1096" s="421" t="str">
        <f t="shared" si="59"/>
        <v>Berkurang</v>
      </c>
    </row>
    <row r="1097" spans="1:16" hidden="1">
      <c r="A1097" s="7">
        <v>1095</v>
      </c>
      <c r="B1097" t="s">
        <v>14519</v>
      </c>
      <c r="C1097" t="s">
        <v>14520</v>
      </c>
      <c r="D1097" t="s">
        <v>1632</v>
      </c>
      <c r="E1097" t="s">
        <v>12208</v>
      </c>
      <c r="F1097" t="s">
        <v>12203</v>
      </c>
      <c r="G1097">
        <v>33</v>
      </c>
      <c r="H1097">
        <v>3323</v>
      </c>
      <c r="I1097" t="s">
        <v>268</v>
      </c>
      <c r="J1097">
        <v>301</v>
      </c>
      <c r="K1097" s="367" t="str">
        <f>VLOOKUP(G1097,'01_MASTER_KODE_WILAYAH'!H$1437:I$1470,2,FALSE)</f>
        <v>JAWA TENGAH</v>
      </c>
      <c r="L1097" s="368" t="str">
        <f>VLOOKUP(H1097,'01_MASTER_KODE_WILAYAH'!D$5:F$1353,3,FALSE)</f>
        <v>TEMANGGUNG</v>
      </c>
      <c r="M1097" s="428" t="str">
        <f t="shared" si="57"/>
        <v>Organisasi</v>
      </c>
      <c r="N1097" s="312">
        <f>COUNTIF(A1_Individu_Data_Keadaan_SDMK!A$4:A$149931,B1097)</f>
        <v>0</v>
      </c>
      <c r="O1097" s="312">
        <f t="shared" si="58"/>
        <v>0</v>
      </c>
      <c r="P1097" s="421" t="str">
        <f t="shared" si="59"/>
        <v>Berkurang</v>
      </c>
    </row>
    <row r="1098" spans="1:16" hidden="1">
      <c r="A1098" s="7">
        <v>1096</v>
      </c>
      <c r="B1098" t="s">
        <v>14521</v>
      </c>
      <c r="C1098" t="s">
        <v>14522</v>
      </c>
      <c r="D1098" t="s">
        <v>1632</v>
      </c>
      <c r="E1098" t="s">
        <v>12207</v>
      </c>
      <c r="F1098" t="s">
        <v>12201</v>
      </c>
      <c r="G1098">
        <v>33</v>
      </c>
      <c r="H1098">
        <v>3324</v>
      </c>
      <c r="I1098" t="s">
        <v>268</v>
      </c>
      <c r="J1098">
        <v>579</v>
      </c>
      <c r="K1098" s="367" t="str">
        <f>VLOOKUP(G1098,'01_MASTER_KODE_WILAYAH'!H$1437:I$1470,2,FALSE)</f>
        <v>JAWA TENGAH</v>
      </c>
      <c r="L1098" s="368" t="str">
        <f>VLOOKUP(H1098,'01_MASTER_KODE_WILAYAH'!D$5:F$1353,3,FALSE)</f>
        <v>KENDAL</v>
      </c>
      <c r="M1098" s="428" t="str">
        <f t="shared" si="57"/>
        <v>Pemerintah</v>
      </c>
      <c r="N1098" s="312">
        <f>COUNTIF(A1_Individu_Data_Keadaan_SDMK!A$4:A$149931,B1098)</f>
        <v>0</v>
      </c>
      <c r="O1098" s="312">
        <f t="shared" si="58"/>
        <v>0</v>
      </c>
      <c r="P1098" s="421" t="str">
        <f t="shared" si="59"/>
        <v>Berkurang</v>
      </c>
    </row>
    <row r="1099" spans="1:16" hidden="1">
      <c r="A1099" s="7">
        <v>1097</v>
      </c>
      <c r="B1099" t="s">
        <v>14523</v>
      </c>
      <c r="C1099" t="s">
        <v>14524</v>
      </c>
      <c r="D1099" t="s">
        <v>1632</v>
      </c>
      <c r="E1099" t="s">
        <v>12208</v>
      </c>
      <c r="F1099" t="s">
        <v>12206</v>
      </c>
      <c r="G1099">
        <v>33</v>
      </c>
      <c r="H1099">
        <v>3324</v>
      </c>
      <c r="I1099" t="s">
        <v>268</v>
      </c>
      <c r="J1099">
        <v>240</v>
      </c>
      <c r="K1099" s="367" t="str">
        <f>VLOOKUP(G1099,'01_MASTER_KODE_WILAYAH'!H$1437:I$1470,2,FALSE)</f>
        <v>JAWA TENGAH</v>
      </c>
      <c r="L1099" s="368" t="str">
        <f>VLOOKUP(H1099,'01_MASTER_KODE_WILAYAH'!D$5:F$1353,3,FALSE)</f>
        <v>KENDAL</v>
      </c>
      <c r="M1099" s="428" t="str">
        <f t="shared" si="57"/>
        <v>Organisasi</v>
      </c>
      <c r="N1099" s="312">
        <f>COUNTIF(A1_Individu_Data_Keadaan_SDMK!A$4:A$149931,B1099)</f>
        <v>0</v>
      </c>
      <c r="O1099" s="312">
        <f t="shared" si="58"/>
        <v>0</v>
      </c>
      <c r="P1099" s="421" t="str">
        <f t="shared" si="59"/>
        <v>Berkurang</v>
      </c>
    </row>
    <row r="1100" spans="1:16" hidden="1">
      <c r="A1100" s="7">
        <v>1098</v>
      </c>
      <c r="B1100" t="s">
        <v>14525</v>
      </c>
      <c r="C1100" t="s">
        <v>14526</v>
      </c>
      <c r="D1100" t="s">
        <v>1632</v>
      </c>
      <c r="E1100" t="s">
        <v>12254</v>
      </c>
      <c r="F1100" t="s">
        <v>12203</v>
      </c>
      <c r="G1100">
        <v>33</v>
      </c>
      <c r="H1100">
        <v>3324</v>
      </c>
      <c r="I1100" t="s">
        <v>268</v>
      </c>
      <c r="J1100">
        <v>70</v>
      </c>
      <c r="K1100" s="367" t="str">
        <f>VLOOKUP(G1100,'01_MASTER_KODE_WILAYAH'!H$1437:I$1470,2,FALSE)</f>
        <v>JAWA TENGAH</v>
      </c>
      <c r="L1100" s="368" t="str">
        <f>VLOOKUP(H1100,'01_MASTER_KODE_WILAYAH'!D$5:F$1353,3,FALSE)</f>
        <v>KENDAL</v>
      </c>
      <c r="M1100" s="428" t="str">
        <f t="shared" si="57"/>
        <v>Organisasi</v>
      </c>
      <c r="N1100" s="312">
        <f>COUNTIF(A1_Individu_Data_Keadaan_SDMK!A$4:A$149931,B1100)</f>
        <v>0</v>
      </c>
      <c r="O1100" s="312">
        <f t="shared" si="58"/>
        <v>0</v>
      </c>
      <c r="P1100" s="421" t="str">
        <f t="shared" si="59"/>
        <v>Berkurang</v>
      </c>
    </row>
    <row r="1101" spans="1:16" hidden="1">
      <c r="A1101" s="7">
        <v>1099</v>
      </c>
      <c r="B1101" t="s">
        <v>14527</v>
      </c>
      <c r="C1101" t="s">
        <v>14528</v>
      </c>
      <c r="D1101" t="s">
        <v>1632</v>
      </c>
      <c r="E1101" t="s">
        <v>12209</v>
      </c>
      <c r="F1101" t="s">
        <v>12205</v>
      </c>
      <c r="G1101">
        <v>33</v>
      </c>
      <c r="H1101">
        <v>3324</v>
      </c>
      <c r="I1101">
        <v>0</v>
      </c>
      <c r="J1101">
        <v>93</v>
      </c>
      <c r="K1101" s="367" t="str">
        <f>VLOOKUP(G1101,'01_MASTER_KODE_WILAYAH'!H$1437:I$1470,2,FALSE)</f>
        <v>JAWA TENGAH</v>
      </c>
      <c r="L1101" s="368" t="str">
        <f>VLOOKUP(H1101,'01_MASTER_KODE_WILAYAH'!D$5:F$1353,3,FALSE)</f>
        <v>KENDAL</v>
      </c>
      <c r="M1101" s="428" t="str">
        <f t="shared" si="57"/>
        <v>Perusahaan</v>
      </c>
      <c r="N1101" s="312">
        <f>COUNTIF(A1_Individu_Data_Keadaan_SDMK!A$4:A$149931,B1101)</f>
        <v>0</v>
      </c>
      <c r="O1101" s="312">
        <f t="shared" si="58"/>
        <v>0</v>
      </c>
      <c r="P1101" s="421" t="str">
        <f t="shared" si="59"/>
        <v>Berkurang</v>
      </c>
    </row>
    <row r="1102" spans="1:16" hidden="1">
      <c r="A1102" s="7">
        <v>1100</v>
      </c>
      <c r="B1102" t="s">
        <v>14529</v>
      </c>
      <c r="C1102" t="s">
        <v>14530</v>
      </c>
      <c r="D1102" t="s">
        <v>1632</v>
      </c>
      <c r="E1102" t="s">
        <v>12208</v>
      </c>
      <c r="F1102" t="s">
        <v>12201</v>
      </c>
      <c r="G1102">
        <v>33</v>
      </c>
      <c r="H1102">
        <v>3325</v>
      </c>
      <c r="I1102" t="s">
        <v>268</v>
      </c>
      <c r="J1102">
        <v>696</v>
      </c>
      <c r="K1102" s="367" t="str">
        <f>VLOOKUP(G1102,'01_MASTER_KODE_WILAYAH'!H$1437:I$1470,2,FALSE)</f>
        <v>JAWA TENGAH</v>
      </c>
      <c r="L1102" s="368" t="str">
        <f>VLOOKUP(H1102,'01_MASTER_KODE_WILAYAH'!D$5:F$1353,3,FALSE)</f>
        <v>BATANG</v>
      </c>
      <c r="M1102" s="428" t="str">
        <f t="shared" si="57"/>
        <v>Pemerintah</v>
      </c>
      <c r="N1102" s="312">
        <f>COUNTIF(A1_Individu_Data_Keadaan_SDMK!A$4:A$149931,B1102)</f>
        <v>0</v>
      </c>
      <c r="O1102" s="312">
        <f t="shared" si="58"/>
        <v>0</v>
      </c>
      <c r="P1102" s="421" t="str">
        <f t="shared" si="59"/>
        <v>Berkurang</v>
      </c>
    </row>
    <row r="1103" spans="1:16" hidden="1">
      <c r="A1103" s="7">
        <v>1101</v>
      </c>
      <c r="B1103" t="s">
        <v>14531</v>
      </c>
      <c r="C1103" t="s">
        <v>14532</v>
      </c>
      <c r="D1103" t="s">
        <v>1632</v>
      </c>
      <c r="E1103" t="s">
        <v>12209</v>
      </c>
      <c r="F1103" t="s">
        <v>12203</v>
      </c>
      <c r="G1103">
        <v>33</v>
      </c>
      <c r="H1103">
        <v>3325</v>
      </c>
      <c r="I1103" t="s">
        <v>268</v>
      </c>
      <c r="J1103">
        <v>76</v>
      </c>
      <c r="K1103" s="367" t="str">
        <f>VLOOKUP(G1103,'01_MASTER_KODE_WILAYAH'!H$1437:I$1470,2,FALSE)</f>
        <v>JAWA TENGAH</v>
      </c>
      <c r="L1103" s="368" t="str">
        <f>VLOOKUP(H1103,'01_MASTER_KODE_WILAYAH'!D$5:F$1353,3,FALSE)</f>
        <v>BATANG</v>
      </c>
      <c r="M1103" s="428" t="str">
        <f t="shared" si="57"/>
        <v>Organisasi</v>
      </c>
      <c r="N1103" s="312">
        <f>COUNTIF(A1_Individu_Data_Keadaan_SDMK!A$4:A$149931,B1103)</f>
        <v>0</v>
      </c>
      <c r="O1103" s="312">
        <f t="shared" si="58"/>
        <v>0</v>
      </c>
      <c r="P1103" s="421" t="str">
        <f t="shared" si="59"/>
        <v>Berkurang</v>
      </c>
    </row>
    <row r="1104" spans="1:16" hidden="1">
      <c r="A1104" s="7">
        <v>1102</v>
      </c>
      <c r="B1104" t="s">
        <v>14533</v>
      </c>
      <c r="C1104" t="s">
        <v>14534</v>
      </c>
      <c r="D1104" t="s">
        <v>1632</v>
      </c>
      <c r="E1104" t="s">
        <v>12208</v>
      </c>
      <c r="F1104" t="s">
        <v>12204</v>
      </c>
      <c r="G1104">
        <v>33</v>
      </c>
      <c r="H1104">
        <v>3325</v>
      </c>
      <c r="I1104" t="s">
        <v>268</v>
      </c>
      <c r="J1104">
        <v>124</v>
      </c>
      <c r="K1104" s="367" t="str">
        <f>VLOOKUP(G1104,'01_MASTER_KODE_WILAYAH'!H$1437:I$1470,2,FALSE)</f>
        <v>JAWA TENGAH</v>
      </c>
      <c r="L1104" s="368" t="str">
        <f>VLOOKUP(H1104,'01_MASTER_KODE_WILAYAH'!D$5:F$1353,3,FALSE)</f>
        <v>BATANG</v>
      </c>
      <c r="M1104" s="428" t="str">
        <f t="shared" si="57"/>
        <v>Swasta/Lai</v>
      </c>
      <c r="N1104" s="312">
        <f>COUNTIF(A1_Individu_Data_Keadaan_SDMK!A$4:A$149931,B1104)</f>
        <v>0</v>
      </c>
      <c r="O1104" s="312">
        <f t="shared" si="58"/>
        <v>0</v>
      </c>
      <c r="P1104" s="421" t="str">
        <f t="shared" si="59"/>
        <v>Berkurang</v>
      </c>
    </row>
    <row r="1105" spans="1:16" hidden="1">
      <c r="A1105" s="7">
        <v>1103</v>
      </c>
      <c r="B1105" t="s">
        <v>14535</v>
      </c>
      <c r="C1105" t="s">
        <v>14536</v>
      </c>
      <c r="D1105" t="s">
        <v>1632</v>
      </c>
      <c r="E1105" t="s">
        <v>12207</v>
      </c>
      <c r="F1105" t="s">
        <v>12201</v>
      </c>
      <c r="G1105">
        <v>33</v>
      </c>
      <c r="H1105">
        <v>3326</v>
      </c>
      <c r="I1105" t="s">
        <v>268</v>
      </c>
      <c r="J1105">
        <v>692</v>
      </c>
      <c r="K1105" s="367" t="str">
        <f>VLOOKUP(G1105,'01_MASTER_KODE_WILAYAH'!H$1437:I$1470,2,FALSE)</f>
        <v>JAWA TENGAH</v>
      </c>
      <c r="L1105" s="368" t="str">
        <f>VLOOKUP(H1105,'01_MASTER_KODE_WILAYAH'!D$5:F$1353,3,FALSE)</f>
        <v>PEKALONGAN</v>
      </c>
      <c r="M1105" s="428" t="str">
        <f t="shared" si="57"/>
        <v>Pemerintah</v>
      </c>
      <c r="N1105" s="312">
        <f>COUNTIF(A1_Individu_Data_Keadaan_SDMK!A$4:A$149931,B1105)</f>
        <v>0</v>
      </c>
      <c r="O1105" s="312">
        <f t="shared" si="58"/>
        <v>0</v>
      </c>
      <c r="P1105" s="421" t="str">
        <f t="shared" si="59"/>
        <v>Berkurang</v>
      </c>
    </row>
    <row r="1106" spans="1:16" hidden="1">
      <c r="A1106" s="7">
        <v>1104</v>
      </c>
      <c r="B1106" t="s">
        <v>14537</v>
      </c>
      <c r="C1106" t="s">
        <v>14538</v>
      </c>
      <c r="D1106" t="s">
        <v>1632</v>
      </c>
      <c r="E1106" t="s">
        <v>12208</v>
      </c>
      <c r="F1106" t="s">
        <v>12203</v>
      </c>
      <c r="G1106">
        <v>33</v>
      </c>
      <c r="H1106">
        <v>3326</v>
      </c>
      <c r="I1106" t="s">
        <v>268</v>
      </c>
      <c r="J1106">
        <v>266</v>
      </c>
      <c r="K1106" s="367" t="str">
        <f>VLOOKUP(G1106,'01_MASTER_KODE_WILAYAH'!H$1437:I$1470,2,FALSE)</f>
        <v>JAWA TENGAH</v>
      </c>
      <c r="L1106" s="368" t="str">
        <f>VLOOKUP(H1106,'01_MASTER_KODE_WILAYAH'!D$5:F$1353,3,FALSE)</f>
        <v>PEKALONGAN</v>
      </c>
      <c r="M1106" s="428" t="str">
        <f t="shared" si="57"/>
        <v>Organisasi</v>
      </c>
      <c r="N1106" s="312">
        <f>COUNTIF(A1_Individu_Data_Keadaan_SDMK!A$4:A$149931,B1106)</f>
        <v>0</v>
      </c>
      <c r="O1106" s="312">
        <f t="shared" si="58"/>
        <v>0</v>
      </c>
      <c r="P1106" s="421" t="str">
        <f t="shared" si="59"/>
        <v>Berkurang</v>
      </c>
    </row>
    <row r="1107" spans="1:16" hidden="1">
      <c r="A1107" s="7">
        <v>1105</v>
      </c>
      <c r="B1107" t="s">
        <v>14539</v>
      </c>
      <c r="C1107" t="s">
        <v>14540</v>
      </c>
      <c r="D1107" t="s">
        <v>1632</v>
      </c>
      <c r="E1107" t="s">
        <v>12208</v>
      </c>
      <c r="F1107" t="s">
        <v>12201</v>
      </c>
      <c r="G1107">
        <v>33</v>
      </c>
      <c r="H1107">
        <v>3326</v>
      </c>
      <c r="I1107" t="s">
        <v>268</v>
      </c>
      <c r="J1107">
        <v>504</v>
      </c>
      <c r="K1107" s="367" t="str">
        <f>VLOOKUP(G1107,'01_MASTER_KODE_WILAYAH'!H$1437:I$1470,2,FALSE)</f>
        <v>JAWA TENGAH</v>
      </c>
      <c r="L1107" s="368" t="str">
        <f>VLOOKUP(H1107,'01_MASTER_KODE_WILAYAH'!D$5:F$1353,3,FALSE)</f>
        <v>PEKALONGAN</v>
      </c>
      <c r="M1107" s="428" t="str">
        <f t="shared" si="57"/>
        <v>Pemerintah</v>
      </c>
      <c r="N1107" s="312">
        <f>COUNTIF(A1_Individu_Data_Keadaan_SDMK!A$4:A$149931,B1107)</f>
        <v>0</v>
      </c>
      <c r="O1107" s="312">
        <f t="shared" si="58"/>
        <v>0</v>
      </c>
      <c r="P1107" s="421" t="str">
        <f t="shared" si="59"/>
        <v>Berkurang</v>
      </c>
    </row>
    <row r="1108" spans="1:16" hidden="1">
      <c r="A1108" s="7">
        <v>1106</v>
      </c>
      <c r="B1108" t="s">
        <v>14541</v>
      </c>
      <c r="C1108" t="s">
        <v>14542</v>
      </c>
      <c r="D1108" t="s">
        <v>1632</v>
      </c>
      <c r="E1108" t="s">
        <v>12208</v>
      </c>
      <c r="F1108" t="s">
        <v>12201</v>
      </c>
      <c r="G1108">
        <v>33</v>
      </c>
      <c r="H1108">
        <v>3326</v>
      </c>
      <c r="I1108" t="s">
        <v>268</v>
      </c>
      <c r="J1108">
        <v>412</v>
      </c>
      <c r="K1108" s="367" t="str">
        <f>VLOOKUP(G1108,'01_MASTER_KODE_WILAYAH'!H$1437:I$1470,2,FALSE)</f>
        <v>JAWA TENGAH</v>
      </c>
      <c r="L1108" s="368" t="str">
        <f>VLOOKUP(H1108,'01_MASTER_KODE_WILAYAH'!D$5:F$1353,3,FALSE)</f>
        <v>PEKALONGAN</v>
      </c>
      <c r="M1108" s="428" t="str">
        <f t="shared" si="57"/>
        <v>Pemerintah</v>
      </c>
      <c r="N1108" s="312">
        <f>COUNTIF(A1_Individu_Data_Keadaan_SDMK!A$4:A$149931,B1108)</f>
        <v>0</v>
      </c>
      <c r="O1108" s="312">
        <f t="shared" si="58"/>
        <v>0</v>
      </c>
      <c r="P1108" s="421" t="str">
        <f t="shared" si="59"/>
        <v>Berkurang</v>
      </c>
    </row>
    <row r="1109" spans="1:16" hidden="1">
      <c r="A1109" s="7">
        <v>1107</v>
      </c>
      <c r="B1109" t="s">
        <v>14543</v>
      </c>
      <c r="C1109" t="s">
        <v>14544</v>
      </c>
      <c r="D1109" t="s">
        <v>1632</v>
      </c>
      <c r="E1109" t="s">
        <v>12208</v>
      </c>
      <c r="F1109" t="s">
        <v>12201</v>
      </c>
      <c r="G1109">
        <v>33</v>
      </c>
      <c r="H1109">
        <v>3327</v>
      </c>
      <c r="I1109" t="s">
        <v>268</v>
      </c>
      <c r="J1109">
        <v>644</v>
      </c>
      <c r="K1109" s="367" t="str">
        <f>VLOOKUP(G1109,'01_MASTER_KODE_WILAYAH'!H$1437:I$1470,2,FALSE)</f>
        <v>JAWA TENGAH</v>
      </c>
      <c r="L1109" s="368" t="str">
        <f>VLOOKUP(H1109,'01_MASTER_KODE_WILAYAH'!D$5:F$1353,3,FALSE)</f>
        <v>PEMALANG</v>
      </c>
      <c r="M1109" s="428" t="str">
        <f t="shared" si="57"/>
        <v>Pemerintah</v>
      </c>
      <c r="N1109" s="312">
        <f>COUNTIF(A1_Individu_Data_Keadaan_SDMK!A$4:A$149931,B1109)</f>
        <v>0</v>
      </c>
      <c r="O1109" s="312">
        <f t="shared" si="58"/>
        <v>0</v>
      </c>
      <c r="P1109" s="421" t="str">
        <f t="shared" si="59"/>
        <v>Berkurang</v>
      </c>
    </row>
    <row r="1110" spans="1:16" hidden="1">
      <c r="A1110" s="7">
        <v>1108</v>
      </c>
      <c r="B1110" t="s">
        <v>14545</v>
      </c>
      <c r="C1110" t="s">
        <v>14546</v>
      </c>
      <c r="D1110" t="s">
        <v>1632</v>
      </c>
      <c r="E1110" t="s">
        <v>12208</v>
      </c>
      <c r="F1110" t="s">
        <v>14160</v>
      </c>
      <c r="G1110">
        <v>33</v>
      </c>
      <c r="H1110">
        <v>3327</v>
      </c>
      <c r="I1110" t="s">
        <v>268</v>
      </c>
      <c r="J1110">
        <v>210</v>
      </c>
      <c r="K1110" s="367" t="str">
        <f>VLOOKUP(G1110,'01_MASTER_KODE_WILAYAH'!H$1437:I$1470,2,FALSE)</f>
        <v>JAWA TENGAH</v>
      </c>
      <c r="L1110" s="368" t="str">
        <f>VLOOKUP(H1110,'01_MASTER_KODE_WILAYAH'!D$5:F$1353,3,FALSE)</f>
        <v>PEMALANG</v>
      </c>
      <c r="M1110" s="428" t="str">
        <f t="shared" si="57"/>
        <v>Organisasi</v>
      </c>
      <c r="N1110" s="312">
        <f>COUNTIF(A1_Individu_Data_Keadaan_SDMK!A$4:A$149931,B1110)</f>
        <v>0</v>
      </c>
      <c r="O1110" s="312">
        <f t="shared" si="58"/>
        <v>0</v>
      </c>
      <c r="P1110" s="421" t="str">
        <f t="shared" si="59"/>
        <v>Berkurang</v>
      </c>
    </row>
    <row r="1111" spans="1:16" hidden="1">
      <c r="A1111" s="7">
        <v>1109</v>
      </c>
      <c r="B1111" t="s">
        <v>14547</v>
      </c>
      <c r="C1111" t="s">
        <v>14548</v>
      </c>
      <c r="D1111" t="s">
        <v>1632</v>
      </c>
      <c r="E1111" t="s">
        <v>12209</v>
      </c>
      <c r="F1111" t="s">
        <v>12206</v>
      </c>
      <c r="G1111">
        <v>33</v>
      </c>
      <c r="H1111">
        <v>3327</v>
      </c>
      <c r="I1111" t="s">
        <v>268</v>
      </c>
      <c r="J1111">
        <v>111</v>
      </c>
      <c r="K1111" s="367" t="str">
        <f>VLOOKUP(G1111,'01_MASTER_KODE_WILAYAH'!H$1437:I$1470,2,FALSE)</f>
        <v>JAWA TENGAH</v>
      </c>
      <c r="L1111" s="368" t="str">
        <f>VLOOKUP(H1111,'01_MASTER_KODE_WILAYAH'!D$5:F$1353,3,FALSE)</f>
        <v>PEMALANG</v>
      </c>
      <c r="M1111" s="428" t="str">
        <f t="shared" si="57"/>
        <v>Organisasi</v>
      </c>
      <c r="N1111" s="312">
        <f>COUNTIF(A1_Individu_Data_Keadaan_SDMK!A$4:A$149931,B1111)</f>
        <v>0</v>
      </c>
      <c r="O1111" s="312">
        <f t="shared" si="58"/>
        <v>0</v>
      </c>
      <c r="P1111" s="421" t="str">
        <f t="shared" si="59"/>
        <v>Berkurang</v>
      </c>
    </row>
    <row r="1112" spans="1:16" hidden="1">
      <c r="A1112" s="7">
        <v>1110</v>
      </c>
      <c r="B1112" t="s">
        <v>14549</v>
      </c>
      <c r="C1112" t="s">
        <v>14550</v>
      </c>
      <c r="D1112" t="s">
        <v>1632</v>
      </c>
      <c r="E1112" t="s">
        <v>12209</v>
      </c>
      <c r="F1112" t="s">
        <v>12206</v>
      </c>
      <c r="G1112">
        <v>33</v>
      </c>
      <c r="H1112">
        <v>3327</v>
      </c>
      <c r="I1112" t="s">
        <v>268</v>
      </c>
      <c r="J1112">
        <v>31</v>
      </c>
      <c r="K1112" s="367" t="str">
        <f>VLOOKUP(G1112,'01_MASTER_KODE_WILAYAH'!H$1437:I$1470,2,FALSE)</f>
        <v>JAWA TENGAH</v>
      </c>
      <c r="L1112" s="368" t="str">
        <f>VLOOKUP(H1112,'01_MASTER_KODE_WILAYAH'!D$5:F$1353,3,FALSE)</f>
        <v>PEMALANG</v>
      </c>
      <c r="M1112" s="428" t="str">
        <f t="shared" si="57"/>
        <v>Organisasi</v>
      </c>
      <c r="N1112" s="312">
        <f>COUNTIF(A1_Individu_Data_Keadaan_SDMK!A$4:A$149931,B1112)</f>
        <v>0</v>
      </c>
      <c r="O1112" s="312">
        <f t="shared" si="58"/>
        <v>0</v>
      </c>
      <c r="P1112" s="421" t="str">
        <f t="shared" si="59"/>
        <v>Berkurang</v>
      </c>
    </row>
    <row r="1113" spans="1:16" hidden="1">
      <c r="A1113" s="7">
        <v>1111</v>
      </c>
      <c r="B1113" t="s">
        <v>14551</v>
      </c>
      <c r="C1113" t="s">
        <v>14552</v>
      </c>
      <c r="D1113" t="s">
        <v>1632</v>
      </c>
      <c r="E1113" t="s">
        <v>12208</v>
      </c>
      <c r="F1113" t="s">
        <v>12204</v>
      </c>
      <c r="G1113">
        <v>33</v>
      </c>
      <c r="H1113">
        <v>3327</v>
      </c>
      <c r="I1113" t="s">
        <v>14553</v>
      </c>
      <c r="J1113">
        <v>327</v>
      </c>
      <c r="K1113" s="367" t="str">
        <f>VLOOKUP(G1113,'01_MASTER_KODE_WILAYAH'!H$1437:I$1470,2,FALSE)</f>
        <v>JAWA TENGAH</v>
      </c>
      <c r="L1113" s="368" t="str">
        <f>VLOOKUP(H1113,'01_MASTER_KODE_WILAYAH'!D$5:F$1353,3,FALSE)</f>
        <v>PEMALANG</v>
      </c>
      <c r="M1113" s="428" t="str">
        <f t="shared" si="57"/>
        <v>Swasta/Lai</v>
      </c>
      <c r="N1113" s="312">
        <f>COUNTIF(A1_Individu_Data_Keadaan_SDMK!A$4:A$149931,B1113)</f>
        <v>0</v>
      </c>
      <c r="O1113" s="312">
        <f t="shared" si="58"/>
        <v>0</v>
      </c>
      <c r="P1113" s="421" t="str">
        <f t="shared" si="59"/>
        <v>Berkurang</v>
      </c>
    </row>
    <row r="1114" spans="1:16" hidden="1">
      <c r="A1114" s="7">
        <v>1112</v>
      </c>
      <c r="B1114" t="s">
        <v>14554</v>
      </c>
      <c r="C1114" t="s">
        <v>14555</v>
      </c>
      <c r="D1114" t="s">
        <v>1632</v>
      </c>
      <c r="E1114" t="s">
        <v>12208</v>
      </c>
      <c r="F1114" t="s">
        <v>12204</v>
      </c>
      <c r="G1114">
        <v>33</v>
      </c>
      <c r="H1114">
        <v>3327</v>
      </c>
      <c r="I1114" t="s">
        <v>268</v>
      </c>
      <c r="J1114">
        <v>169</v>
      </c>
      <c r="K1114" s="367" t="str">
        <f>VLOOKUP(G1114,'01_MASTER_KODE_WILAYAH'!H$1437:I$1470,2,FALSE)</f>
        <v>JAWA TENGAH</v>
      </c>
      <c r="L1114" s="368" t="str">
        <f>VLOOKUP(H1114,'01_MASTER_KODE_WILAYAH'!D$5:F$1353,3,FALSE)</f>
        <v>PEMALANG</v>
      </c>
      <c r="M1114" s="428" t="str">
        <f t="shared" si="57"/>
        <v>Swasta/Lai</v>
      </c>
      <c r="N1114" s="312">
        <f>COUNTIF(A1_Individu_Data_Keadaan_SDMK!A$4:A$149931,B1114)</f>
        <v>0</v>
      </c>
      <c r="O1114" s="312">
        <f t="shared" si="58"/>
        <v>0</v>
      </c>
      <c r="P1114" s="421" t="str">
        <f t="shared" si="59"/>
        <v>Berkurang</v>
      </c>
    </row>
    <row r="1115" spans="1:16" hidden="1">
      <c r="A1115" s="7">
        <v>1113</v>
      </c>
      <c r="B1115" t="s">
        <v>14556</v>
      </c>
      <c r="C1115" t="s">
        <v>14557</v>
      </c>
      <c r="D1115" t="s">
        <v>1632</v>
      </c>
      <c r="E1115" t="s">
        <v>12208</v>
      </c>
      <c r="F1115" t="s">
        <v>12204</v>
      </c>
      <c r="G1115">
        <v>33</v>
      </c>
      <c r="H1115">
        <v>3327</v>
      </c>
      <c r="I1115">
        <v>0</v>
      </c>
      <c r="J1115">
        <v>55</v>
      </c>
      <c r="K1115" s="367" t="str">
        <f>VLOOKUP(G1115,'01_MASTER_KODE_WILAYAH'!H$1437:I$1470,2,FALSE)</f>
        <v>JAWA TENGAH</v>
      </c>
      <c r="L1115" s="368" t="str">
        <f>VLOOKUP(H1115,'01_MASTER_KODE_WILAYAH'!D$5:F$1353,3,FALSE)</f>
        <v>PEMALANG</v>
      </c>
      <c r="M1115" s="428" t="str">
        <f t="shared" si="57"/>
        <v>Swasta/Lai</v>
      </c>
      <c r="N1115" s="312">
        <f>COUNTIF(A1_Individu_Data_Keadaan_SDMK!A$4:A$149931,B1115)</f>
        <v>0</v>
      </c>
      <c r="O1115" s="312">
        <f t="shared" si="58"/>
        <v>0</v>
      </c>
      <c r="P1115" s="421" t="str">
        <f t="shared" si="59"/>
        <v>Berkurang</v>
      </c>
    </row>
    <row r="1116" spans="1:16" hidden="1">
      <c r="A1116" s="7">
        <v>1114</v>
      </c>
      <c r="B1116" t="s">
        <v>14558</v>
      </c>
      <c r="C1116" t="s">
        <v>14559</v>
      </c>
      <c r="D1116" t="s">
        <v>1632</v>
      </c>
      <c r="E1116" t="s">
        <v>12207</v>
      </c>
      <c r="F1116" t="s">
        <v>12201</v>
      </c>
      <c r="G1116">
        <v>33</v>
      </c>
      <c r="H1116">
        <v>3328</v>
      </c>
      <c r="I1116" t="s">
        <v>268</v>
      </c>
      <c r="J1116">
        <v>553</v>
      </c>
      <c r="K1116" s="367" t="str">
        <f>VLOOKUP(G1116,'01_MASTER_KODE_WILAYAH'!H$1437:I$1470,2,FALSE)</f>
        <v>JAWA TENGAH</v>
      </c>
      <c r="L1116" s="368" t="str">
        <f>VLOOKUP(H1116,'01_MASTER_KODE_WILAYAH'!D$5:F$1353,3,FALSE)</f>
        <v>TEGAL</v>
      </c>
      <c r="M1116" s="428" t="str">
        <f t="shared" si="57"/>
        <v>Pemerintah</v>
      </c>
      <c r="N1116" s="312">
        <f>COUNTIF(A1_Individu_Data_Keadaan_SDMK!A$4:A$149931,B1116)</f>
        <v>0</v>
      </c>
      <c r="O1116" s="312">
        <f t="shared" si="58"/>
        <v>0</v>
      </c>
      <c r="P1116" s="421" t="str">
        <f t="shared" si="59"/>
        <v>Berkurang</v>
      </c>
    </row>
    <row r="1117" spans="1:16" hidden="1">
      <c r="A1117" s="7">
        <v>1115</v>
      </c>
      <c r="B1117" t="s">
        <v>14560</v>
      </c>
      <c r="C1117" t="s">
        <v>14561</v>
      </c>
      <c r="D1117" t="s">
        <v>1632</v>
      </c>
      <c r="E1117" t="s">
        <v>12209</v>
      </c>
      <c r="F1117" t="s">
        <v>12201</v>
      </c>
      <c r="G1117">
        <v>33</v>
      </c>
      <c r="H1117">
        <v>3328</v>
      </c>
      <c r="I1117" t="s">
        <v>268</v>
      </c>
      <c r="J1117">
        <v>156</v>
      </c>
      <c r="K1117" s="367" t="str">
        <f>VLOOKUP(G1117,'01_MASTER_KODE_WILAYAH'!H$1437:I$1470,2,FALSE)</f>
        <v>JAWA TENGAH</v>
      </c>
      <c r="L1117" s="368" t="str">
        <f>VLOOKUP(H1117,'01_MASTER_KODE_WILAYAH'!D$5:F$1353,3,FALSE)</f>
        <v>TEGAL</v>
      </c>
      <c r="M1117" s="428" t="str">
        <f t="shared" si="57"/>
        <v>Pemerintah</v>
      </c>
      <c r="N1117" s="312">
        <f>COUNTIF(A1_Individu_Data_Keadaan_SDMK!A$4:A$149931,B1117)</f>
        <v>0</v>
      </c>
      <c r="O1117" s="312">
        <f t="shared" si="58"/>
        <v>0</v>
      </c>
      <c r="P1117" s="421" t="str">
        <f t="shared" si="59"/>
        <v>Berkurang</v>
      </c>
    </row>
    <row r="1118" spans="1:16" hidden="1">
      <c r="A1118" s="7">
        <v>1116</v>
      </c>
      <c r="B1118" t="s">
        <v>14562</v>
      </c>
      <c r="C1118" t="s">
        <v>14563</v>
      </c>
      <c r="D1118" t="s">
        <v>1632</v>
      </c>
      <c r="E1118" t="s">
        <v>12208</v>
      </c>
      <c r="F1118" t="s">
        <v>12204</v>
      </c>
      <c r="G1118">
        <v>33</v>
      </c>
      <c r="H1118">
        <v>3328</v>
      </c>
      <c r="I1118" t="s">
        <v>268</v>
      </c>
      <c r="J1118">
        <v>263</v>
      </c>
      <c r="K1118" s="367" t="str">
        <f>VLOOKUP(G1118,'01_MASTER_KODE_WILAYAH'!H$1437:I$1470,2,FALSE)</f>
        <v>JAWA TENGAH</v>
      </c>
      <c r="L1118" s="368" t="str">
        <f>VLOOKUP(H1118,'01_MASTER_KODE_WILAYAH'!D$5:F$1353,3,FALSE)</f>
        <v>TEGAL</v>
      </c>
      <c r="M1118" s="428" t="str">
        <f t="shared" si="57"/>
        <v>Swasta/Lai</v>
      </c>
      <c r="N1118" s="312">
        <f>COUNTIF(A1_Individu_Data_Keadaan_SDMK!A$4:A$149931,B1118)</f>
        <v>0</v>
      </c>
      <c r="O1118" s="312">
        <f t="shared" si="58"/>
        <v>0</v>
      </c>
      <c r="P1118" s="421" t="str">
        <f t="shared" si="59"/>
        <v>Berkurang</v>
      </c>
    </row>
    <row r="1119" spans="1:16" hidden="1">
      <c r="A1119" s="7">
        <v>1117</v>
      </c>
      <c r="B1119" t="s">
        <v>14564</v>
      </c>
      <c r="C1119" t="s">
        <v>14565</v>
      </c>
      <c r="D1119" t="s">
        <v>1632</v>
      </c>
      <c r="E1119" t="s">
        <v>12208</v>
      </c>
      <c r="F1119" t="s">
        <v>12203</v>
      </c>
      <c r="G1119">
        <v>33</v>
      </c>
      <c r="H1119">
        <v>3328</v>
      </c>
      <c r="I1119" t="s">
        <v>268</v>
      </c>
      <c r="J1119">
        <v>378</v>
      </c>
      <c r="K1119" s="367" t="str">
        <f>VLOOKUP(G1119,'01_MASTER_KODE_WILAYAH'!H$1437:I$1470,2,FALSE)</f>
        <v>JAWA TENGAH</v>
      </c>
      <c r="L1119" s="368" t="str">
        <f>VLOOKUP(H1119,'01_MASTER_KODE_WILAYAH'!D$5:F$1353,3,FALSE)</f>
        <v>TEGAL</v>
      </c>
      <c r="M1119" s="428" t="str">
        <f t="shared" si="57"/>
        <v>Organisasi</v>
      </c>
      <c r="N1119" s="312">
        <f>COUNTIF(A1_Individu_Data_Keadaan_SDMK!A$4:A$149931,B1119)</f>
        <v>0</v>
      </c>
      <c r="O1119" s="312">
        <f t="shared" si="58"/>
        <v>0</v>
      </c>
      <c r="P1119" s="421" t="str">
        <f t="shared" si="59"/>
        <v>Berkurang</v>
      </c>
    </row>
    <row r="1120" spans="1:16" hidden="1">
      <c r="A1120" s="7">
        <v>1118</v>
      </c>
      <c r="B1120" t="s">
        <v>14566</v>
      </c>
      <c r="C1120" t="s">
        <v>14567</v>
      </c>
      <c r="D1120" t="s">
        <v>1632</v>
      </c>
      <c r="E1120" t="s">
        <v>12209</v>
      </c>
      <c r="F1120" t="s">
        <v>14225</v>
      </c>
      <c r="G1120">
        <v>33</v>
      </c>
      <c r="H1120">
        <v>3328</v>
      </c>
      <c r="I1120" t="s">
        <v>268</v>
      </c>
      <c r="J1120">
        <v>38</v>
      </c>
      <c r="K1120" s="367" t="str">
        <f>VLOOKUP(G1120,'01_MASTER_KODE_WILAYAH'!H$1437:I$1470,2,FALSE)</f>
        <v>JAWA TENGAH</v>
      </c>
      <c r="L1120" s="368" t="str">
        <f>VLOOKUP(H1120,'01_MASTER_KODE_WILAYAH'!D$5:F$1353,3,FALSE)</f>
        <v>TEGAL</v>
      </c>
      <c r="M1120" s="428" t="str">
        <f t="shared" si="57"/>
        <v>Perorangan</v>
      </c>
      <c r="N1120" s="312">
        <f>COUNTIF(A1_Individu_Data_Keadaan_SDMK!A$4:A$149931,B1120)</f>
        <v>0</v>
      </c>
      <c r="O1120" s="312">
        <f t="shared" si="58"/>
        <v>0</v>
      </c>
      <c r="P1120" s="421" t="str">
        <f t="shared" si="59"/>
        <v>Berkurang</v>
      </c>
    </row>
    <row r="1121" spans="1:16" hidden="1">
      <c r="A1121" s="7">
        <v>1119</v>
      </c>
      <c r="B1121" t="s">
        <v>14568</v>
      </c>
      <c r="C1121" t="s">
        <v>14569</v>
      </c>
      <c r="D1121" t="s">
        <v>1632</v>
      </c>
      <c r="E1121" t="s">
        <v>12208</v>
      </c>
      <c r="F1121" t="s">
        <v>12204</v>
      </c>
      <c r="G1121">
        <v>33</v>
      </c>
      <c r="H1121">
        <v>3328</v>
      </c>
      <c r="I1121" t="s">
        <v>268</v>
      </c>
      <c r="J1121">
        <v>121</v>
      </c>
      <c r="K1121" s="367" t="str">
        <f>VLOOKUP(G1121,'01_MASTER_KODE_WILAYAH'!H$1437:I$1470,2,FALSE)</f>
        <v>JAWA TENGAH</v>
      </c>
      <c r="L1121" s="368" t="str">
        <f>VLOOKUP(H1121,'01_MASTER_KODE_WILAYAH'!D$5:F$1353,3,FALSE)</f>
        <v>TEGAL</v>
      </c>
      <c r="M1121" s="428" t="str">
        <f t="shared" si="57"/>
        <v>Swasta/Lai</v>
      </c>
      <c r="N1121" s="312">
        <f>COUNTIF(A1_Individu_Data_Keadaan_SDMK!A$4:A$149931,B1121)</f>
        <v>0</v>
      </c>
      <c r="O1121" s="312">
        <f t="shared" si="58"/>
        <v>0</v>
      </c>
      <c r="P1121" s="421" t="str">
        <f t="shared" si="59"/>
        <v>Berkurang</v>
      </c>
    </row>
    <row r="1122" spans="1:16" hidden="1">
      <c r="A1122" s="7">
        <v>1120</v>
      </c>
      <c r="B1122" t="s">
        <v>14570</v>
      </c>
      <c r="C1122" t="s">
        <v>14571</v>
      </c>
      <c r="D1122" t="s">
        <v>1632</v>
      </c>
      <c r="E1122" t="s">
        <v>12207</v>
      </c>
      <c r="F1122" t="s">
        <v>12201</v>
      </c>
      <c r="G1122">
        <v>33</v>
      </c>
      <c r="H1122">
        <v>3329</v>
      </c>
      <c r="I1122" t="s">
        <v>268</v>
      </c>
      <c r="J1122">
        <v>564</v>
      </c>
      <c r="K1122" s="367" t="str">
        <f>VLOOKUP(G1122,'01_MASTER_KODE_WILAYAH'!H$1437:I$1470,2,FALSE)</f>
        <v>JAWA TENGAH</v>
      </c>
      <c r="L1122" s="368" t="str">
        <f>VLOOKUP(H1122,'01_MASTER_KODE_WILAYAH'!D$5:F$1353,3,FALSE)</f>
        <v>BREBES</v>
      </c>
      <c r="M1122" s="428" t="str">
        <f t="shared" si="57"/>
        <v>Pemerintah</v>
      </c>
      <c r="N1122" s="312">
        <f>COUNTIF(A1_Individu_Data_Keadaan_SDMK!A$4:A$149931,B1122)</f>
        <v>0</v>
      </c>
      <c r="O1122" s="312">
        <f t="shared" si="58"/>
        <v>0</v>
      </c>
      <c r="P1122" s="421" t="str">
        <f t="shared" si="59"/>
        <v>Berkurang</v>
      </c>
    </row>
    <row r="1123" spans="1:16" hidden="1">
      <c r="A1123" s="7">
        <v>1121</v>
      </c>
      <c r="B1123" t="s">
        <v>14572</v>
      </c>
      <c r="C1123" t="s">
        <v>14573</v>
      </c>
      <c r="D1123" t="s">
        <v>1632</v>
      </c>
      <c r="E1123" t="s">
        <v>12209</v>
      </c>
      <c r="F1123" t="s">
        <v>12206</v>
      </c>
      <c r="G1123">
        <v>33</v>
      </c>
      <c r="H1123">
        <v>3329</v>
      </c>
      <c r="I1123">
        <v>0</v>
      </c>
      <c r="J1123">
        <v>114</v>
      </c>
      <c r="K1123" s="367" t="str">
        <f>VLOOKUP(G1123,'01_MASTER_KODE_WILAYAH'!H$1437:I$1470,2,FALSE)</f>
        <v>JAWA TENGAH</v>
      </c>
      <c r="L1123" s="368" t="str">
        <f>VLOOKUP(H1123,'01_MASTER_KODE_WILAYAH'!D$5:F$1353,3,FALSE)</f>
        <v>BREBES</v>
      </c>
      <c r="M1123" s="428" t="str">
        <f t="shared" si="57"/>
        <v>Organisasi</v>
      </c>
      <c r="N1123" s="312">
        <f>COUNTIF(A1_Individu_Data_Keadaan_SDMK!A$4:A$149931,B1123)</f>
        <v>0</v>
      </c>
      <c r="O1123" s="312">
        <f t="shared" si="58"/>
        <v>0</v>
      </c>
      <c r="P1123" s="421" t="str">
        <f t="shared" si="59"/>
        <v>Berkurang</v>
      </c>
    </row>
    <row r="1124" spans="1:16" hidden="1">
      <c r="A1124" s="7">
        <v>1122</v>
      </c>
      <c r="B1124" t="s">
        <v>14574</v>
      </c>
      <c r="C1124" t="s">
        <v>14575</v>
      </c>
      <c r="D1124" t="s">
        <v>1632</v>
      </c>
      <c r="E1124" t="s">
        <v>12209</v>
      </c>
      <c r="F1124" t="s">
        <v>12206</v>
      </c>
      <c r="G1124">
        <v>33</v>
      </c>
      <c r="H1124">
        <v>3329</v>
      </c>
      <c r="I1124" t="s">
        <v>268</v>
      </c>
      <c r="J1124">
        <v>169</v>
      </c>
      <c r="K1124" s="367" t="str">
        <f>VLOOKUP(G1124,'01_MASTER_KODE_WILAYAH'!H$1437:I$1470,2,FALSE)</f>
        <v>JAWA TENGAH</v>
      </c>
      <c r="L1124" s="368" t="str">
        <f>VLOOKUP(H1124,'01_MASTER_KODE_WILAYAH'!D$5:F$1353,3,FALSE)</f>
        <v>BREBES</v>
      </c>
      <c r="M1124" s="428" t="str">
        <f t="shared" si="57"/>
        <v>Organisasi</v>
      </c>
      <c r="N1124" s="312">
        <f>COUNTIF(A1_Individu_Data_Keadaan_SDMK!A$4:A$149931,B1124)</f>
        <v>0</v>
      </c>
      <c r="O1124" s="312">
        <f t="shared" si="58"/>
        <v>0</v>
      </c>
      <c r="P1124" s="421" t="str">
        <f t="shared" si="59"/>
        <v>Berkurang</v>
      </c>
    </row>
    <row r="1125" spans="1:16" hidden="1">
      <c r="A1125" s="7">
        <v>1123</v>
      </c>
      <c r="B1125" t="s">
        <v>14576</v>
      </c>
      <c r="C1125" t="s">
        <v>14577</v>
      </c>
      <c r="D1125" t="s">
        <v>1632</v>
      </c>
      <c r="E1125" t="s">
        <v>12209</v>
      </c>
      <c r="F1125" t="s">
        <v>12204</v>
      </c>
      <c r="G1125">
        <v>33</v>
      </c>
      <c r="H1125">
        <v>3329</v>
      </c>
      <c r="I1125" t="s">
        <v>268</v>
      </c>
      <c r="J1125">
        <v>132</v>
      </c>
      <c r="K1125" s="367" t="str">
        <f>VLOOKUP(G1125,'01_MASTER_KODE_WILAYAH'!H$1437:I$1470,2,FALSE)</f>
        <v>JAWA TENGAH</v>
      </c>
      <c r="L1125" s="368" t="str">
        <f>VLOOKUP(H1125,'01_MASTER_KODE_WILAYAH'!D$5:F$1353,3,FALSE)</f>
        <v>BREBES</v>
      </c>
      <c r="M1125" s="428" t="str">
        <f t="shared" si="57"/>
        <v>Swasta/Lai</v>
      </c>
      <c r="N1125" s="312">
        <f>COUNTIF(A1_Individu_Data_Keadaan_SDMK!A$4:A$149931,B1125)</f>
        <v>0</v>
      </c>
      <c r="O1125" s="312">
        <f t="shared" si="58"/>
        <v>0</v>
      </c>
      <c r="P1125" s="421" t="str">
        <f t="shared" si="59"/>
        <v>Berkurang</v>
      </c>
    </row>
    <row r="1126" spans="1:16" hidden="1">
      <c r="A1126" s="7">
        <v>1124</v>
      </c>
      <c r="B1126" t="s">
        <v>14578</v>
      </c>
      <c r="C1126" t="s">
        <v>14579</v>
      </c>
      <c r="D1126" t="s">
        <v>1632</v>
      </c>
      <c r="E1126" t="s">
        <v>12208</v>
      </c>
      <c r="F1126" t="s">
        <v>12204</v>
      </c>
      <c r="G1126">
        <v>33</v>
      </c>
      <c r="H1126">
        <v>3329</v>
      </c>
      <c r="I1126" t="s">
        <v>268</v>
      </c>
      <c r="J1126">
        <v>122</v>
      </c>
      <c r="K1126" s="367" t="str">
        <f>VLOOKUP(G1126,'01_MASTER_KODE_WILAYAH'!H$1437:I$1470,2,FALSE)</f>
        <v>JAWA TENGAH</v>
      </c>
      <c r="L1126" s="368" t="str">
        <f>VLOOKUP(H1126,'01_MASTER_KODE_WILAYAH'!D$5:F$1353,3,FALSE)</f>
        <v>BREBES</v>
      </c>
      <c r="M1126" s="428" t="str">
        <f t="shared" si="57"/>
        <v>Swasta/Lai</v>
      </c>
      <c r="N1126" s="312">
        <f>COUNTIF(A1_Individu_Data_Keadaan_SDMK!A$4:A$149931,B1126)</f>
        <v>0</v>
      </c>
      <c r="O1126" s="312">
        <f t="shared" si="58"/>
        <v>0</v>
      </c>
      <c r="P1126" s="421" t="str">
        <f t="shared" si="59"/>
        <v>Berkurang</v>
      </c>
    </row>
    <row r="1127" spans="1:16" hidden="1">
      <c r="A1127" s="7">
        <v>1125</v>
      </c>
      <c r="B1127" t="s">
        <v>14580</v>
      </c>
      <c r="C1127" t="s">
        <v>14581</v>
      </c>
      <c r="D1127" t="s">
        <v>1632</v>
      </c>
      <c r="E1127" t="s">
        <v>12209</v>
      </c>
      <c r="F1127" t="s">
        <v>12204</v>
      </c>
      <c r="G1127">
        <v>33</v>
      </c>
      <c r="H1127">
        <v>3329</v>
      </c>
      <c r="I1127" t="s">
        <v>268</v>
      </c>
      <c r="J1127">
        <v>114</v>
      </c>
      <c r="K1127" s="367" t="str">
        <f>VLOOKUP(G1127,'01_MASTER_KODE_WILAYAH'!H$1437:I$1470,2,FALSE)</f>
        <v>JAWA TENGAH</v>
      </c>
      <c r="L1127" s="368" t="str">
        <f>VLOOKUP(H1127,'01_MASTER_KODE_WILAYAH'!D$5:F$1353,3,FALSE)</f>
        <v>BREBES</v>
      </c>
      <c r="M1127" s="428" t="str">
        <f t="shared" si="57"/>
        <v>Swasta/Lai</v>
      </c>
      <c r="N1127" s="312">
        <f>COUNTIF(A1_Individu_Data_Keadaan_SDMK!A$4:A$149931,B1127)</f>
        <v>0</v>
      </c>
      <c r="O1127" s="312">
        <f t="shared" si="58"/>
        <v>0</v>
      </c>
      <c r="P1127" s="421" t="str">
        <f t="shared" si="59"/>
        <v>Berkurang</v>
      </c>
    </row>
    <row r="1128" spans="1:16" hidden="1">
      <c r="A1128" s="7">
        <v>1126</v>
      </c>
      <c r="B1128" t="s">
        <v>14582</v>
      </c>
      <c r="C1128" t="s">
        <v>14583</v>
      </c>
      <c r="D1128" t="s">
        <v>1632</v>
      </c>
      <c r="E1128" t="s">
        <v>12209</v>
      </c>
      <c r="F1128" t="s">
        <v>12201</v>
      </c>
      <c r="G1128">
        <v>33</v>
      </c>
      <c r="H1128">
        <v>3329</v>
      </c>
      <c r="I1128" t="s">
        <v>268</v>
      </c>
      <c r="J1128">
        <v>156</v>
      </c>
      <c r="K1128" s="367" t="str">
        <f>VLOOKUP(G1128,'01_MASTER_KODE_WILAYAH'!H$1437:I$1470,2,FALSE)</f>
        <v>JAWA TENGAH</v>
      </c>
      <c r="L1128" s="368" t="str">
        <f>VLOOKUP(H1128,'01_MASTER_KODE_WILAYAH'!D$5:F$1353,3,FALSE)</f>
        <v>BREBES</v>
      </c>
      <c r="M1128" s="428" t="str">
        <f t="shared" si="57"/>
        <v>Pemerintah</v>
      </c>
      <c r="N1128" s="312">
        <f>COUNTIF(A1_Individu_Data_Keadaan_SDMK!A$4:A$149931,B1128)</f>
        <v>0</v>
      </c>
      <c r="O1128" s="312">
        <f t="shared" si="58"/>
        <v>0</v>
      </c>
      <c r="P1128" s="421" t="str">
        <f t="shared" si="59"/>
        <v>Berkurang</v>
      </c>
    </row>
    <row r="1129" spans="1:16" hidden="1">
      <c r="A1129" s="7">
        <v>1127</v>
      </c>
      <c r="B1129" t="s">
        <v>14584</v>
      </c>
      <c r="C1129" t="s">
        <v>14585</v>
      </c>
      <c r="D1129" t="s">
        <v>1632</v>
      </c>
      <c r="E1129" t="s">
        <v>12208</v>
      </c>
      <c r="F1129" t="s">
        <v>12205</v>
      </c>
      <c r="G1129">
        <v>33</v>
      </c>
      <c r="H1129">
        <v>3329</v>
      </c>
      <c r="I1129" t="s">
        <v>268</v>
      </c>
      <c r="J1129">
        <v>43</v>
      </c>
      <c r="K1129" s="367" t="str">
        <f>VLOOKUP(G1129,'01_MASTER_KODE_WILAYAH'!H$1437:I$1470,2,FALSE)</f>
        <v>JAWA TENGAH</v>
      </c>
      <c r="L1129" s="368" t="str">
        <f>VLOOKUP(H1129,'01_MASTER_KODE_WILAYAH'!D$5:F$1353,3,FALSE)</f>
        <v>BREBES</v>
      </c>
      <c r="M1129" s="428" t="str">
        <f t="shared" si="57"/>
        <v>Perusahaan</v>
      </c>
      <c r="N1129" s="312">
        <f>COUNTIF(A1_Individu_Data_Keadaan_SDMK!A$4:A$149931,B1129)</f>
        <v>0</v>
      </c>
      <c r="O1129" s="312">
        <f t="shared" si="58"/>
        <v>0</v>
      </c>
      <c r="P1129" s="421" t="str">
        <f t="shared" si="59"/>
        <v>Berkurang</v>
      </c>
    </row>
    <row r="1130" spans="1:16" hidden="1">
      <c r="A1130" s="7">
        <v>1128</v>
      </c>
      <c r="B1130" t="s">
        <v>14586</v>
      </c>
      <c r="C1130" t="s">
        <v>14587</v>
      </c>
      <c r="D1130" t="s">
        <v>1632</v>
      </c>
      <c r="E1130" t="s">
        <v>12254</v>
      </c>
      <c r="F1130" t="s">
        <v>12204</v>
      </c>
      <c r="G1130">
        <v>33</v>
      </c>
      <c r="H1130">
        <v>3329</v>
      </c>
      <c r="I1130" t="s">
        <v>268</v>
      </c>
      <c r="J1130">
        <v>38</v>
      </c>
      <c r="K1130" s="367" t="str">
        <f>VLOOKUP(G1130,'01_MASTER_KODE_WILAYAH'!H$1437:I$1470,2,FALSE)</f>
        <v>JAWA TENGAH</v>
      </c>
      <c r="L1130" s="368" t="str">
        <f>VLOOKUP(H1130,'01_MASTER_KODE_WILAYAH'!D$5:F$1353,3,FALSE)</f>
        <v>BREBES</v>
      </c>
      <c r="M1130" s="428" t="str">
        <f t="shared" si="57"/>
        <v>Swasta/Lai</v>
      </c>
      <c r="N1130" s="312">
        <f>COUNTIF(A1_Individu_Data_Keadaan_SDMK!A$4:A$149931,B1130)</f>
        <v>0</v>
      </c>
      <c r="O1130" s="312">
        <f t="shared" si="58"/>
        <v>0</v>
      </c>
      <c r="P1130" s="421" t="str">
        <f t="shared" si="59"/>
        <v>Berkurang</v>
      </c>
    </row>
    <row r="1131" spans="1:16" hidden="1">
      <c r="A1131" s="7">
        <v>1129</v>
      </c>
      <c r="B1131" t="s">
        <v>14588</v>
      </c>
      <c r="C1131" t="s">
        <v>14589</v>
      </c>
      <c r="D1131" t="s">
        <v>1632</v>
      </c>
      <c r="E1131" t="s">
        <v>12254</v>
      </c>
      <c r="F1131" t="s">
        <v>12204</v>
      </c>
      <c r="G1131">
        <v>33</v>
      </c>
      <c r="H1131">
        <v>3329</v>
      </c>
      <c r="I1131" t="s">
        <v>268</v>
      </c>
      <c r="J1131">
        <v>31</v>
      </c>
      <c r="K1131" s="367" t="str">
        <f>VLOOKUP(G1131,'01_MASTER_KODE_WILAYAH'!H$1437:I$1470,2,FALSE)</f>
        <v>JAWA TENGAH</v>
      </c>
      <c r="L1131" s="368" t="str">
        <f>VLOOKUP(H1131,'01_MASTER_KODE_WILAYAH'!D$5:F$1353,3,FALSE)</f>
        <v>BREBES</v>
      </c>
      <c r="M1131" s="428" t="str">
        <f t="shared" si="57"/>
        <v>Swasta/Lai</v>
      </c>
      <c r="N1131" s="312">
        <f>COUNTIF(A1_Individu_Data_Keadaan_SDMK!A$4:A$149931,B1131)</f>
        <v>0</v>
      </c>
      <c r="O1131" s="312">
        <f t="shared" si="58"/>
        <v>0</v>
      </c>
      <c r="P1131" s="421" t="str">
        <f t="shared" si="59"/>
        <v>Berkurang</v>
      </c>
    </row>
    <row r="1132" spans="1:16" hidden="1">
      <c r="A1132" s="7">
        <v>1130</v>
      </c>
      <c r="B1132" t="s">
        <v>14590</v>
      </c>
      <c r="C1132" t="s">
        <v>14591</v>
      </c>
      <c r="D1132" t="s">
        <v>1632</v>
      </c>
      <c r="E1132" t="s">
        <v>12254</v>
      </c>
      <c r="F1132" t="s">
        <v>12204</v>
      </c>
      <c r="G1132">
        <v>33</v>
      </c>
      <c r="H1132">
        <v>3329</v>
      </c>
      <c r="I1132" t="s">
        <v>268</v>
      </c>
      <c r="J1132">
        <v>60</v>
      </c>
      <c r="K1132" s="367" t="str">
        <f>VLOOKUP(G1132,'01_MASTER_KODE_WILAYAH'!H$1437:I$1470,2,FALSE)</f>
        <v>JAWA TENGAH</v>
      </c>
      <c r="L1132" s="368" t="str">
        <f>VLOOKUP(H1132,'01_MASTER_KODE_WILAYAH'!D$5:F$1353,3,FALSE)</f>
        <v>BREBES</v>
      </c>
      <c r="M1132" s="428" t="str">
        <f t="shared" si="57"/>
        <v>Swasta/Lai</v>
      </c>
      <c r="N1132" s="312">
        <f>COUNTIF(A1_Individu_Data_Keadaan_SDMK!A$4:A$149931,B1132)</f>
        <v>0</v>
      </c>
      <c r="O1132" s="312">
        <f t="shared" si="58"/>
        <v>0</v>
      </c>
      <c r="P1132" s="421" t="str">
        <f t="shared" si="59"/>
        <v>Berkurang</v>
      </c>
    </row>
    <row r="1133" spans="1:16" hidden="1">
      <c r="A1133" s="7">
        <v>1131</v>
      </c>
      <c r="B1133" t="s">
        <v>14592</v>
      </c>
      <c r="C1133" t="s">
        <v>14593</v>
      </c>
      <c r="D1133" t="s">
        <v>1632</v>
      </c>
      <c r="E1133" t="s">
        <v>12209</v>
      </c>
      <c r="F1133" t="s">
        <v>12205</v>
      </c>
      <c r="G1133">
        <v>33</v>
      </c>
      <c r="H1133">
        <v>3329</v>
      </c>
      <c r="I1133" t="s">
        <v>268</v>
      </c>
      <c r="J1133">
        <v>64</v>
      </c>
      <c r="K1133" s="367" t="str">
        <f>VLOOKUP(G1133,'01_MASTER_KODE_WILAYAH'!H$1437:I$1470,2,FALSE)</f>
        <v>JAWA TENGAH</v>
      </c>
      <c r="L1133" s="368" t="str">
        <f>VLOOKUP(H1133,'01_MASTER_KODE_WILAYAH'!D$5:F$1353,3,FALSE)</f>
        <v>BREBES</v>
      </c>
      <c r="M1133" s="428" t="str">
        <f t="shared" si="57"/>
        <v>Perusahaan</v>
      </c>
      <c r="N1133" s="312">
        <f>COUNTIF(A1_Individu_Data_Keadaan_SDMK!A$4:A$149931,B1133)</f>
        <v>0</v>
      </c>
      <c r="O1133" s="312">
        <f t="shared" si="58"/>
        <v>0</v>
      </c>
      <c r="P1133" s="421" t="str">
        <f t="shared" si="59"/>
        <v>Berkurang</v>
      </c>
    </row>
    <row r="1134" spans="1:16" hidden="1">
      <c r="A1134" s="7">
        <v>1132</v>
      </c>
      <c r="B1134" t="s">
        <v>14594</v>
      </c>
      <c r="C1134" t="s">
        <v>14595</v>
      </c>
      <c r="D1134" t="s">
        <v>1632</v>
      </c>
      <c r="E1134" t="s">
        <v>12207</v>
      </c>
      <c r="F1134" t="s">
        <v>12202</v>
      </c>
      <c r="G1134">
        <v>33</v>
      </c>
      <c r="H1134">
        <v>3371</v>
      </c>
      <c r="I1134" t="s">
        <v>268</v>
      </c>
      <c r="J1134">
        <v>641</v>
      </c>
      <c r="K1134" s="367" t="str">
        <f>VLOOKUP(G1134,'01_MASTER_KODE_WILAYAH'!H$1437:I$1470,2,FALSE)</f>
        <v>JAWA TENGAH</v>
      </c>
      <c r="L1134" s="368" t="str">
        <f>VLOOKUP(H1134,'01_MASTER_KODE_WILAYAH'!D$5:F$1353,3,FALSE)</f>
        <v>KOTA MAGELANG</v>
      </c>
      <c r="M1134" s="428" t="str">
        <f t="shared" si="57"/>
        <v>Pemerintah</v>
      </c>
      <c r="N1134" s="312">
        <f>COUNTIF(A1_Individu_Data_Keadaan_SDMK!A$4:A$149931,B1134)</f>
        <v>0</v>
      </c>
      <c r="O1134" s="312">
        <f t="shared" si="58"/>
        <v>0</v>
      </c>
      <c r="P1134" s="421" t="str">
        <f t="shared" si="59"/>
        <v>Berkurang</v>
      </c>
    </row>
    <row r="1135" spans="1:16" hidden="1">
      <c r="A1135" s="7">
        <v>1133</v>
      </c>
      <c r="B1135" t="s">
        <v>14596</v>
      </c>
      <c r="C1135" t="s">
        <v>14597</v>
      </c>
      <c r="D1135" t="s">
        <v>1632</v>
      </c>
      <c r="E1135" t="s">
        <v>14598</v>
      </c>
      <c r="F1135" t="s">
        <v>9</v>
      </c>
      <c r="G1135">
        <v>33</v>
      </c>
      <c r="H1135">
        <v>3371</v>
      </c>
      <c r="I1135" t="s">
        <v>268</v>
      </c>
      <c r="J1135">
        <v>246</v>
      </c>
      <c r="K1135" s="367" t="str">
        <f>VLOOKUP(G1135,'01_MASTER_KODE_WILAYAH'!H$1437:I$1470,2,FALSE)</f>
        <v>JAWA TENGAH</v>
      </c>
      <c r="L1135" s="368" t="str">
        <f>VLOOKUP(H1135,'01_MASTER_KODE_WILAYAH'!D$5:F$1353,3,FALSE)</f>
        <v>KOTA MAGELANG</v>
      </c>
      <c r="M1135" s="428" t="str">
        <f t="shared" si="57"/>
        <v>TNI AD</v>
      </c>
      <c r="N1135" s="312">
        <f>COUNTIF(A1_Individu_Data_Keadaan_SDMK!A$4:A$149931,B1135)</f>
        <v>0</v>
      </c>
      <c r="O1135" s="312">
        <f t="shared" si="58"/>
        <v>0</v>
      </c>
      <c r="P1135" s="421" t="str">
        <f t="shared" si="59"/>
        <v>Berkurang</v>
      </c>
    </row>
    <row r="1136" spans="1:16" hidden="1">
      <c r="A1136" s="7">
        <v>1134</v>
      </c>
      <c r="B1136" t="s">
        <v>14599</v>
      </c>
      <c r="C1136" t="s">
        <v>14600</v>
      </c>
      <c r="D1136" t="s">
        <v>1632</v>
      </c>
      <c r="E1136" t="s">
        <v>14324</v>
      </c>
      <c r="F1136" t="s">
        <v>14321</v>
      </c>
      <c r="G1136">
        <v>33</v>
      </c>
      <c r="H1136">
        <v>3371</v>
      </c>
      <c r="I1136" t="s">
        <v>268</v>
      </c>
      <c r="J1136">
        <v>963</v>
      </c>
      <c r="K1136" s="367" t="str">
        <f>VLOOKUP(G1136,'01_MASTER_KODE_WILAYAH'!H$1437:I$1470,2,FALSE)</f>
        <v>JAWA TENGAH</v>
      </c>
      <c r="L1136" s="368" t="str">
        <f>VLOOKUP(H1136,'01_MASTER_KODE_WILAYAH'!D$5:F$1353,3,FALSE)</f>
        <v>KOTA MAGELANG</v>
      </c>
      <c r="M1136" s="428" t="str">
        <f t="shared" si="57"/>
        <v>Kementeran</v>
      </c>
      <c r="N1136" s="312">
        <f>COUNTIF(A1_Individu_Data_Keadaan_SDMK!A$4:A$149931,B1136)</f>
        <v>0</v>
      </c>
      <c r="O1136" s="312">
        <f t="shared" si="58"/>
        <v>0</v>
      </c>
      <c r="P1136" s="421" t="str">
        <f t="shared" si="59"/>
        <v>Berkurang</v>
      </c>
    </row>
    <row r="1137" spans="1:16" hidden="1">
      <c r="A1137" s="7">
        <v>1135</v>
      </c>
      <c r="B1137" t="s">
        <v>14601</v>
      </c>
      <c r="C1137" t="s">
        <v>14602</v>
      </c>
      <c r="D1137" t="s">
        <v>1632</v>
      </c>
      <c r="E1137" t="s">
        <v>12209</v>
      </c>
      <c r="F1137" t="s">
        <v>12203</v>
      </c>
      <c r="G1137">
        <v>33</v>
      </c>
      <c r="H1137">
        <v>3371</v>
      </c>
      <c r="I1137" t="s">
        <v>268</v>
      </c>
      <c r="J1137">
        <v>128</v>
      </c>
      <c r="K1137" s="367" t="str">
        <f>VLOOKUP(G1137,'01_MASTER_KODE_WILAYAH'!H$1437:I$1470,2,FALSE)</f>
        <v>JAWA TENGAH</v>
      </c>
      <c r="L1137" s="368" t="str">
        <f>VLOOKUP(H1137,'01_MASTER_KODE_WILAYAH'!D$5:F$1353,3,FALSE)</f>
        <v>KOTA MAGELANG</v>
      </c>
      <c r="M1137" s="428" t="str">
        <f t="shared" si="57"/>
        <v>Organisasi</v>
      </c>
      <c r="N1137" s="312">
        <f>COUNTIF(A1_Individu_Data_Keadaan_SDMK!A$4:A$149931,B1137)</f>
        <v>0</v>
      </c>
      <c r="O1137" s="312">
        <f t="shared" si="58"/>
        <v>0</v>
      </c>
      <c r="P1137" s="421" t="str">
        <f t="shared" si="59"/>
        <v>Berkurang</v>
      </c>
    </row>
    <row r="1138" spans="1:16" hidden="1">
      <c r="A1138" s="7">
        <v>1136</v>
      </c>
      <c r="B1138" t="s">
        <v>14603</v>
      </c>
      <c r="C1138" t="s">
        <v>14604</v>
      </c>
      <c r="D1138" t="s">
        <v>1632</v>
      </c>
      <c r="E1138" t="s">
        <v>12208</v>
      </c>
      <c r="F1138" t="s">
        <v>12203</v>
      </c>
      <c r="G1138">
        <v>33</v>
      </c>
      <c r="H1138">
        <v>3371</v>
      </c>
      <c r="I1138">
        <v>0</v>
      </c>
      <c r="J1138">
        <v>28</v>
      </c>
      <c r="K1138" s="367" t="str">
        <f>VLOOKUP(G1138,'01_MASTER_KODE_WILAYAH'!H$1437:I$1470,2,FALSE)</f>
        <v>JAWA TENGAH</v>
      </c>
      <c r="L1138" s="368" t="str">
        <f>VLOOKUP(H1138,'01_MASTER_KODE_WILAYAH'!D$5:F$1353,3,FALSE)</f>
        <v>KOTA MAGELANG</v>
      </c>
      <c r="M1138" s="428" t="str">
        <f t="shared" si="57"/>
        <v>Organisasi</v>
      </c>
      <c r="N1138" s="312">
        <f>COUNTIF(A1_Individu_Data_Keadaan_SDMK!A$4:A$149931,B1138)</f>
        <v>0</v>
      </c>
      <c r="O1138" s="312">
        <f t="shared" si="58"/>
        <v>0</v>
      </c>
      <c r="P1138" s="421" t="str">
        <f t="shared" si="59"/>
        <v>Berkurang</v>
      </c>
    </row>
    <row r="1139" spans="1:16" hidden="1">
      <c r="A1139" s="7">
        <v>1137</v>
      </c>
      <c r="B1139" t="s">
        <v>14605</v>
      </c>
      <c r="C1139" t="s">
        <v>14606</v>
      </c>
      <c r="D1139" t="s">
        <v>1632</v>
      </c>
      <c r="E1139" t="s">
        <v>12208</v>
      </c>
      <c r="F1139" t="s">
        <v>12204</v>
      </c>
      <c r="G1139">
        <v>33</v>
      </c>
      <c r="H1139">
        <v>3371</v>
      </c>
      <c r="I1139" t="s">
        <v>268</v>
      </c>
      <c r="J1139">
        <v>48</v>
      </c>
      <c r="K1139" s="367" t="str">
        <f>VLOOKUP(G1139,'01_MASTER_KODE_WILAYAH'!H$1437:I$1470,2,FALSE)</f>
        <v>JAWA TENGAH</v>
      </c>
      <c r="L1139" s="368" t="str">
        <f>VLOOKUP(H1139,'01_MASTER_KODE_WILAYAH'!D$5:F$1353,3,FALSE)</f>
        <v>KOTA MAGELANG</v>
      </c>
      <c r="M1139" s="428" t="str">
        <f t="shared" si="57"/>
        <v>Swasta/Lai</v>
      </c>
      <c r="N1139" s="312">
        <f>COUNTIF(A1_Individu_Data_Keadaan_SDMK!A$4:A$149931,B1139)</f>
        <v>0</v>
      </c>
      <c r="O1139" s="312">
        <f t="shared" si="58"/>
        <v>0</v>
      </c>
      <c r="P1139" s="421" t="str">
        <f t="shared" si="59"/>
        <v>Berkurang</v>
      </c>
    </row>
    <row r="1140" spans="1:16" hidden="1">
      <c r="A1140" s="7">
        <v>1138</v>
      </c>
      <c r="B1140" t="s">
        <v>14607</v>
      </c>
      <c r="C1140" t="s">
        <v>14608</v>
      </c>
      <c r="D1140" t="s">
        <v>1632</v>
      </c>
      <c r="E1140" t="s">
        <v>12209</v>
      </c>
      <c r="F1140" t="s">
        <v>12203</v>
      </c>
      <c r="G1140">
        <v>33</v>
      </c>
      <c r="H1140">
        <v>3371</v>
      </c>
      <c r="I1140" t="s">
        <v>268</v>
      </c>
      <c r="J1140">
        <v>160</v>
      </c>
      <c r="K1140" s="367" t="str">
        <f>VLOOKUP(G1140,'01_MASTER_KODE_WILAYAH'!H$1437:I$1470,2,FALSE)</f>
        <v>JAWA TENGAH</v>
      </c>
      <c r="L1140" s="368" t="str">
        <f>VLOOKUP(H1140,'01_MASTER_KODE_WILAYAH'!D$5:F$1353,3,FALSE)</f>
        <v>KOTA MAGELANG</v>
      </c>
      <c r="M1140" s="428" t="str">
        <f t="shared" si="57"/>
        <v>Organisasi</v>
      </c>
      <c r="N1140" s="312">
        <f>COUNTIF(A1_Individu_Data_Keadaan_SDMK!A$4:A$149931,B1140)</f>
        <v>0</v>
      </c>
      <c r="O1140" s="312">
        <f t="shared" si="58"/>
        <v>0</v>
      </c>
      <c r="P1140" s="421" t="str">
        <f t="shared" si="59"/>
        <v>Berkurang</v>
      </c>
    </row>
    <row r="1141" spans="1:16" hidden="1">
      <c r="A1141" s="7">
        <v>1139</v>
      </c>
      <c r="B1141" t="s">
        <v>14609</v>
      </c>
      <c r="C1141" t="s">
        <v>14610</v>
      </c>
      <c r="D1141" t="s">
        <v>1632</v>
      </c>
      <c r="E1141" t="s">
        <v>14324</v>
      </c>
      <c r="F1141" t="s">
        <v>11675</v>
      </c>
      <c r="G1141">
        <v>33</v>
      </c>
      <c r="H1141">
        <v>3372</v>
      </c>
      <c r="I1141" t="s">
        <v>268</v>
      </c>
      <c r="J1141">
        <v>2064</v>
      </c>
      <c r="K1141" s="367" t="str">
        <f>VLOOKUP(G1141,'01_MASTER_KODE_WILAYAH'!H$1437:I$1470,2,FALSE)</f>
        <v>JAWA TENGAH</v>
      </c>
      <c r="L1141" s="368" t="str">
        <f>VLOOKUP(H1141,'01_MASTER_KODE_WILAYAH'!D$5:F$1353,3,FALSE)</f>
        <v>KOTA SURAKARTA</v>
      </c>
      <c r="M1141" s="428" t="str">
        <f t="shared" si="57"/>
        <v>Pemerintah</v>
      </c>
      <c r="N1141" s="312">
        <f>COUNTIF(A1_Individu_Data_Keadaan_SDMK!A$4:A$149931,B1141)</f>
        <v>0</v>
      </c>
      <c r="O1141" s="312">
        <f t="shared" si="58"/>
        <v>0</v>
      </c>
      <c r="P1141" s="421" t="str">
        <f t="shared" si="59"/>
        <v>Berkurang</v>
      </c>
    </row>
    <row r="1142" spans="1:16" hidden="1">
      <c r="A1142" s="7">
        <v>1140</v>
      </c>
      <c r="B1142" t="s">
        <v>14611</v>
      </c>
      <c r="C1142" t="s">
        <v>14612</v>
      </c>
      <c r="D1142" t="s">
        <v>1632</v>
      </c>
      <c r="E1142" t="s">
        <v>12207</v>
      </c>
      <c r="F1142" t="s">
        <v>12203</v>
      </c>
      <c r="G1142">
        <v>33</v>
      </c>
      <c r="H1142">
        <v>3372</v>
      </c>
      <c r="I1142">
        <v>0</v>
      </c>
      <c r="J1142">
        <v>773</v>
      </c>
      <c r="K1142" s="367" t="str">
        <f>VLOOKUP(G1142,'01_MASTER_KODE_WILAYAH'!H$1437:I$1470,2,FALSE)</f>
        <v>JAWA TENGAH</v>
      </c>
      <c r="L1142" s="368" t="str">
        <f>VLOOKUP(H1142,'01_MASTER_KODE_WILAYAH'!D$5:F$1353,3,FALSE)</f>
        <v>KOTA SURAKARTA</v>
      </c>
      <c r="M1142" s="428" t="str">
        <f t="shared" si="57"/>
        <v>Organisasi</v>
      </c>
      <c r="N1142" s="312">
        <f>COUNTIF(A1_Individu_Data_Keadaan_SDMK!A$4:A$149931,B1142)</f>
        <v>0</v>
      </c>
      <c r="O1142" s="312">
        <f t="shared" si="58"/>
        <v>0</v>
      </c>
      <c r="P1142" s="421" t="str">
        <f t="shared" si="59"/>
        <v>Berkurang</v>
      </c>
    </row>
    <row r="1143" spans="1:16" hidden="1">
      <c r="A1143" s="7">
        <v>1141</v>
      </c>
      <c r="B1143" t="s">
        <v>14613</v>
      </c>
      <c r="C1143" t="s">
        <v>14614</v>
      </c>
      <c r="D1143" t="s">
        <v>1632</v>
      </c>
      <c r="E1143" t="s">
        <v>12209</v>
      </c>
      <c r="F1143" t="s">
        <v>9</v>
      </c>
      <c r="G1143">
        <v>33</v>
      </c>
      <c r="H1143">
        <v>3372</v>
      </c>
      <c r="I1143">
        <v>0</v>
      </c>
      <c r="J1143">
        <v>187</v>
      </c>
      <c r="K1143" s="367" t="str">
        <f>VLOOKUP(G1143,'01_MASTER_KODE_WILAYAH'!H$1437:I$1470,2,FALSE)</f>
        <v>JAWA TENGAH</v>
      </c>
      <c r="L1143" s="368" t="str">
        <f>VLOOKUP(H1143,'01_MASTER_KODE_WILAYAH'!D$5:F$1353,3,FALSE)</f>
        <v>KOTA SURAKARTA</v>
      </c>
      <c r="M1143" s="428" t="str">
        <f t="shared" si="57"/>
        <v>TNI AD</v>
      </c>
      <c r="N1143" s="312">
        <f>COUNTIF(A1_Individu_Data_Keadaan_SDMK!A$4:A$149931,B1143)</f>
        <v>0</v>
      </c>
      <c r="O1143" s="312">
        <f t="shared" si="58"/>
        <v>0</v>
      </c>
      <c r="P1143" s="421" t="str">
        <f t="shared" si="59"/>
        <v>Berkurang</v>
      </c>
    </row>
    <row r="1144" spans="1:16" hidden="1">
      <c r="A1144" s="7">
        <v>1142</v>
      </c>
      <c r="B1144" t="s">
        <v>14615</v>
      </c>
      <c r="C1144" t="s">
        <v>14616</v>
      </c>
      <c r="D1144" t="s">
        <v>1632</v>
      </c>
      <c r="E1144" t="s">
        <v>12208</v>
      </c>
      <c r="F1144" t="s">
        <v>12203</v>
      </c>
      <c r="G1144">
        <v>33</v>
      </c>
      <c r="H1144">
        <v>3372</v>
      </c>
      <c r="I1144" t="s">
        <v>268</v>
      </c>
      <c r="J1144">
        <v>372</v>
      </c>
      <c r="K1144" s="367" t="str">
        <f>VLOOKUP(G1144,'01_MASTER_KODE_WILAYAH'!H$1437:I$1470,2,FALSE)</f>
        <v>JAWA TENGAH</v>
      </c>
      <c r="L1144" s="368" t="str">
        <f>VLOOKUP(H1144,'01_MASTER_KODE_WILAYAH'!D$5:F$1353,3,FALSE)</f>
        <v>KOTA SURAKARTA</v>
      </c>
      <c r="M1144" s="428" t="str">
        <f t="shared" si="57"/>
        <v>Organisasi</v>
      </c>
      <c r="N1144" s="312">
        <f>COUNTIF(A1_Individu_Data_Keadaan_SDMK!A$4:A$149931,B1144)</f>
        <v>0</v>
      </c>
      <c r="O1144" s="312">
        <f t="shared" si="58"/>
        <v>0</v>
      </c>
      <c r="P1144" s="421" t="str">
        <f t="shared" si="59"/>
        <v>Berkurang</v>
      </c>
    </row>
    <row r="1145" spans="1:16" hidden="1">
      <c r="A1145" s="7">
        <v>1143</v>
      </c>
      <c r="B1145" t="s">
        <v>14617</v>
      </c>
      <c r="C1145" t="s">
        <v>14618</v>
      </c>
      <c r="D1145" t="s">
        <v>1632</v>
      </c>
      <c r="E1145" t="s">
        <v>14324</v>
      </c>
      <c r="F1145" t="s">
        <v>11675</v>
      </c>
      <c r="G1145">
        <v>33</v>
      </c>
      <c r="H1145">
        <v>3372</v>
      </c>
      <c r="I1145" t="s">
        <v>268</v>
      </c>
      <c r="J1145">
        <v>400</v>
      </c>
      <c r="K1145" s="367" t="str">
        <f>VLOOKUP(G1145,'01_MASTER_KODE_WILAYAH'!H$1437:I$1470,2,FALSE)</f>
        <v>JAWA TENGAH</v>
      </c>
      <c r="L1145" s="368" t="str">
        <f>VLOOKUP(H1145,'01_MASTER_KODE_WILAYAH'!D$5:F$1353,3,FALSE)</f>
        <v>KOTA SURAKARTA</v>
      </c>
      <c r="M1145" s="428" t="str">
        <f t="shared" si="57"/>
        <v>Pemerintah</v>
      </c>
      <c r="N1145" s="312">
        <f>COUNTIF(A1_Individu_Data_Keadaan_SDMK!A$4:A$149931,B1145)</f>
        <v>0</v>
      </c>
      <c r="O1145" s="312">
        <f t="shared" si="58"/>
        <v>0</v>
      </c>
      <c r="P1145" s="421" t="str">
        <f t="shared" si="59"/>
        <v>Berkurang</v>
      </c>
    </row>
    <row r="1146" spans="1:16" hidden="1">
      <c r="A1146" s="7">
        <v>1144</v>
      </c>
      <c r="B1146" t="s">
        <v>14619</v>
      </c>
      <c r="C1146" t="s">
        <v>14620</v>
      </c>
      <c r="D1146" t="s">
        <v>1632</v>
      </c>
      <c r="E1146" t="s">
        <v>14324</v>
      </c>
      <c r="F1146" t="s">
        <v>14321</v>
      </c>
      <c r="G1146">
        <v>33</v>
      </c>
      <c r="H1146">
        <v>3372</v>
      </c>
      <c r="I1146" t="s">
        <v>268</v>
      </c>
      <c r="J1146">
        <v>647</v>
      </c>
      <c r="K1146" s="367" t="str">
        <f>VLOOKUP(G1146,'01_MASTER_KODE_WILAYAH'!H$1437:I$1470,2,FALSE)</f>
        <v>JAWA TENGAH</v>
      </c>
      <c r="L1146" s="368" t="str">
        <f>VLOOKUP(H1146,'01_MASTER_KODE_WILAYAH'!D$5:F$1353,3,FALSE)</f>
        <v>KOTA SURAKARTA</v>
      </c>
      <c r="M1146" s="428" t="str">
        <f t="shared" si="57"/>
        <v>Kementeran</v>
      </c>
      <c r="N1146" s="312">
        <f>COUNTIF(A1_Individu_Data_Keadaan_SDMK!A$4:A$149931,B1146)</f>
        <v>0</v>
      </c>
      <c r="O1146" s="312">
        <f t="shared" si="58"/>
        <v>0</v>
      </c>
      <c r="P1146" s="421" t="str">
        <f t="shared" si="59"/>
        <v>Berkurang</v>
      </c>
    </row>
    <row r="1147" spans="1:16" hidden="1">
      <c r="A1147" s="7">
        <v>1145</v>
      </c>
      <c r="B1147" t="s">
        <v>14621</v>
      </c>
      <c r="C1147" t="s">
        <v>14622</v>
      </c>
      <c r="D1147" t="s">
        <v>1632</v>
      </c>
      <c r="E1147" t="s">
        <v>12208</v>
      </c>
      <c r="F1147" t="s">
        <v>12203</v>
      </c>
      <c r="G1147">
        <v>33</v>
      </c>
      <c r="H1147">
        <v>3372</v>
      </c>
      <c r="I1147" t="s">
        <v>268</v>
      </c>
      <c r="J1147">
        <v>83</v>
      </c>
      <c r="K1147" s="367" t="str">
        <f>VLOOKUP(G1147,'01_MASTER_KODE_WILAYAH'!H$1437:I$1470,2,FALSE)</f>
        <v>JAWA TENGAH</v>
      </c>
      <c r="L1147" s="368" t="str">
        <f>VLOOKUP(H1147,'01_MASTER_KODE_WILAYAH'!D$5:F$1353,3,FALSE)</f>
        <v>KOTA SURAKARTA</v>
      </c>
      <c r="M1147" s="428" t="str">
        <f t="shared" si="57"/>
        <v>Organisasi</v>
      </c>
      <c r="N1147" s="312">
        <f>COUNTIF(A1_Individu_Data_Keadaan_SDMK!A$4:A$149931,B1147)</f>
        <v>0</v>
      </c>
      <c r="O1147" s="312">
        <f t="shared" si="58"/>
        <v>0</v>
      </c>
      <c r="P1147" s="421" t="str">
        <f t="shared" si="59"/>
        <v>Berkurang</v>
      </c>
    </row>
    <row r="1148" spans="1:16" hidden="1">
      <c r="A1148" s="7">
        <v>1146</v>
      </c>
      <c r="B1148" t="s">
        <v>14623</v>
      </c>
      <c r="C1148" t="s">
        <v>14520</v>
      </c>
      <c r="D1148" t="s">
        <v>1632</v>
      </c>
      <c r="E1148" t="s">
        <v>12207</v>
      </c>
      <c r="F1148" t="s">
        <v>12206</v>
      </c>
      <c r="G1148">
        <v>33</v>
      </c>
      <c r="H1148">
        <v>3372</v>
      </c>
      <c r="I1148" t="s">
        <v>268</v>
      </c>
      <c r="J1148">
        <v>687</v>
      </c>
      <c r="K1148" s="367" t="str">
        <f>VLOOKUP(G1148,'01_MASTER_KODE_WILAYAH'!H$1437:I$1470,2,FALSE)</f>
        <v>JAWA TENGAH</v>
      </c>
      <c r="L1148" s="368" t="str">
        <f>VLOOKUP(H1148,'01_MASTER_KODE_WILAYAH'!D$5:F$1353,3,FALSE)</f>
        <v>KOTA SURAKARTA</v>
      </c>
      <c r="M1148" s="428" t="str">
        <f t="shared" si="57"/>
        <v>Organisasi</v>
      </c>
      <c r="N1148" s="312">
        <f>COUNTIF(A1_Individu_Data_Keadaan_SDMK!A$4:A$149931,B1148)</f>
        <v>0</v>
      </c>
      <c r="O1148" s="312">
        <f t="shared" si="58"/>
        <v>0</v>
      </c>
      <c r="P1148" s="421" t="str">
        <f t="shared" si="59"/>
        <v>Berkurang</v>
      </c>
    </row>
    <row r="1149" spans="1:16" hidden="1">
      <c r="A1149" s="7">
        <v>1147</v>
      </c>
      <c r="B1149" t="s">
        <v>14624</v>
      </c>
      <c r="C1149" t="s">
        <v>14625</v>
      </c>
      <c r="D1149" t="s">
        <v>1632</v>
      </c>
      <c r="E1149" t="s">
        <v>12208</v>
      </c>
      <c r="F1149" t="s">
        <v>12206</v>
      </c>
      <c r="G1149">
        <v>33</v>
      </c>
      <c r="H1149">
        <v>3372</v>
      </c>
      <c r="I1149" t="s">
        <v>268</v>
      </c>
      <c r="J1149">
        <v>13</v>
      </c>
      <c r="K1149" s="367" t="str">
        <f>VLOOKUP(G1149,'01_MASTER_KODE_WILAYAH'!H$1437:I$1470,2,FALSE)</f>
        <v>JAWA TENGAH</v>
      </c>
      <c r="L1149" s="368" t="str">
        <f>VLOOKUP(H1149,'01_MASTER_KODE_WILAYAH'!D$5:F$1353,3,FALSE)</f>
        <v>KOTA SURAKARTA</v>
      </c>
      <c r="M1149" s="428" t="str">
        <f t="shared" si="57"/>
        <v>Organisasi</v>
      </c>
      <c r="N1149" s="312">
        <f>COUNTIF(A1_Individu_Data_Keadaan_SDMK!A$4:A$149931,B1149)</f>
        <v>0</v>
      </c>
      <c r="O1149" s="312">
        <f t="shared" si="58"/>
        <v>0</v>
      </c>
      <c r="P1149" s="421" t="str">
        <f t="shared" si="59"/>
        <v>Berkurang</v>
      </c>
    </row>
    <row r="1150" spans="1:16" hidden="1">
      <c r="A1150" s="7">
        <v>1148</v>
      </c>
      <c r="B1150" t="s">
        <v>14626</v>
      </c>
      <c r="C1150" t="s">
        <v>14627</v>
      </c>
      <c r="D1150" t="s">
        <v>1632</v>
      </c>
      <c r="E1150" t="s">
        <v>12207</v>
      </c>
      <c r="F1150" t="s">
        <v>12203</v>
      </c>
      <c r="G1150">
        <v>33</v>
      </c>
      <c r="H1150">
        <v>3372</v>
      </c>
      <c r="I1150" t="s">
        <v>268</v>
      </c>
      <c r="J1150">
        <v>734</v>
      </c>
      <c r="K1150" s="367" t="str">
        <f>VLOOKUP(G1150,'01_MASTER_KODE_WILAYAH'!H$1437:I$1470,2,FALSE)</f>
        <v>JAWA TENGAH</v>
      </c>
      <c r="L1150" s="368" t="str">
        <f>VLOOKUP(H1150,'01_MASTER_KODE_WILAYAH'!D$5:F$1353,3,FALSE)</f>
        <v>KOTA SURAKARTA</v>
      </c>
      <c r="M1150" s="428" t="str">
        <f t="shared" si="57"/>
        <v>Organisasi</v>
      </c>
      <c r="N1150" s="312">
        <f>COUNTIF(A1_Individu_Data_Keadaan_SDMK!A$4:A$149931,B1150)</f>
        <v>0</v>
      </c>
      <c r="O1150" s="312">
        <f t="shared" si="58"/>
        <v>0</v>
      </c>
      <c r="P1150" s="421" t="str">
        <f t="shared" si="59"/>
        <v>Berkurang</v>
      </c>
    </row>
    <row r="1151" spans="1:16" hidden="1">
      <c r="A1151" s="7">
        <v>1149</v>
      </c>
      <c r="B1151" t="s">
        <v>14628</v>
      </c>
      <c r="C1151" t="s">
        <v>14629</v>
      </c>
      <c r="D1151" t="s">
        <v>1632</v>
      </c>
      <c r="E1151" t="s">
        <v>12207</v>
      </c>
      <c r="F1151" t="s">
        <v>12206</v>
      </c>
      <c r="G1151">
        <v>33</v>
      </c>
      <c r="H1151">
        <v>3372</v>
      </c>
      <c r="I1151" t="s">
        <v>268</v>
      </c>
      <c r="J1151">
        <v>317</v>
      </c>
      <c r="K1151" s="367" t="str">
        <f>VLOOKUP(G1151,'01_MASTER_KODE_WILAYAH'!H$1437:I$1470,2,FALSE)</f>
        <v>JAWA TENGAH</v>
      </c>
      <c r="L1151" s="368" t="str">
        <f>VLOOKUP(H1151,'01_MASTER_KODE_WILAYAH'!D$5:F$1353,3,FALSE)</f>
        <v>KOTA SURAKARTA</v>
      </c>
      <c r="M1151" s="428" t="str">
        <f t="shared" si="57"/>
        <v>Organisasi</v>
      </c>
      <c r="N1151" s="312">
        <f>COUNTIF(A1_Individu_Data_Keadaan_SDMK!A$4:A$149931,B1151)</f>
        <v>0</v>
      </c>
      <c r="O1151" s="312">
        <f t="shared" si="58"/>
        <v>0</v>
      </c>
      <c r="P1151" s="421" t="str">
        <f t="shared" si="59"/>
        <v>Berkurang</v>
      </c>
    </row>
    <row r="1152" spans="1:16" hidden="1">
      <c r="A1152" s="7">
        <v>1150</v>
      </c>
      <c r="B1152" t="s">
        <v>14630</v>
      </c>
      <c r="C1152" t="s">
        <v>14631</v>
      </c>
      <c r="D1152" t="s">
        <v>1632</v>
      </c>
      <c r="E1152" t="s">
        <v>12209</v>
      </c>
      <c r="F1152" t="s">
        <v>12203</v>
      </c>
      <c r="G1152">
        <v>33</v>
      </c>
      <c r="H1152">
        <v>3372</v>
      </c>
      <c r="I1152" t="s">
        <v>268</v>
      </c>
      <c r="J1152">
        <v>23</v>
      </c>
      <c r="K1152" s="367" t="str">
        <f>VLOOKUP(G1152,'01_MASTER_KODE_WILAYAH'!H$1437:I$1470,2,FALSE)</f>
        <v>JAWA TENGAH</v>
      </c>
      <c r="L1152" s="368" t="str">
        <f>VLOOKUP(H1152,'01_MASTER_KODE_WILAYAH'!D$5:F$1353,3,FALSE)</f>
        <v>KOTA SURAKARTA</v>
      </c>
      <c r="M1152" s="428" t="str">
        <f t="shared" si="57"/>
        <v>Organisasi</v>
      </c>
      <c r="N1152" s="312">
        <f>COUNTIF(A1_Individu_Data_Keadaan_SDMK!A$4:A$149931,B1152)</f>
        <v>0</v>
      </c>
      <c r="O1152" s="312">
        <f t="shared" si="58"/>
        <v>0</v>
      </c>
      <c r="P1152" s="421" t="str">
        <f t="shared" si="59"/>
        <v>Berkurang</v>
      </c>
    </row>
    <row r="1153" spans="1:16" hidden="1">
      <c r="A1153" s="7">
        <v>1151</v>
      </c>
      <c r="B1153" t="s">
        <v>14632</v>
      </c>
      <c r="C1153" t="s">
        <v>14633</v>
      </c>
      <c r="D1153" t="s">
        <v>1632</v>
      </c>
      <c r="E1153" t="s">
        <v>12208</v>
      </c>
      <c r="F1153" t="s">
        <v>12202</v>
      </c>
      <c r="G1153">
        <v>33</v>
      </c>
      <c r="H1153">
        <v>3372</v>
      </c>
      <c r="I1153" t="s">
        <v>268</v>
      </c>
      <c r="J1153">
        <v>253</v>
      </c>
      <c r="K1153" s="367" t="str">
        <f>VLOOKUP(G1153,'01_MASTER_KODE_WILAYAH'!H$1437:I$1470,2,FALSE)</f>
        <v>JAWA TENGAH</v>
      </c>
      <c r="L1153" s="368" t="str">
        <f>VLOOKUP(H1153,'01_MASTER_KODE_WILAYAH'!D$5:F$1353,3,FALSE)</f>
        <v>KOTA SURAKARTA</v>
      </c>
      <c r="M1153" s="428" t="str">
        <f t="shared" si="57"/>
        <v>Pemerintah</v>
      </c>
      <c r="N1153" s="312">
        <f>COUNTIF(A1_Individu_Data_Keadaan_SDMK!A$4:A$149931,B1153)</f>
        <v>0</v>
      </c>
      <c r="O1153" s="312">
        <f t="shared" si="58"/>
        <v>0</v>
      </c>
      <c r="P1153" s="421" t="str">
        <f t="shared" si="59"/>
        <v>Berkurang</v>
      </c>
    </row>
    <row r="1154" spans="1:16" hidden="1">
      <c r="A1154" s="7">
        <v>1152</v>
      </c>
      <c r="B1154" t="s">
        <v>14634</v>
      </c>
      <c r="C1154" t="s">
        <v>14635</v>
      </c>
      <c r="D1154" t="s">
        <v>1632</v>
      </c>
      <c r="E1154" t="s">
        <v>12208</v>
      </c>
      <c r="F1154" t="s">
        <v>12205</v>
      </c>
      <c r="G1154">
        <v>33</v>
      </c>
      <c r="H1154">
        <v>3372</v>
      </c>
      <c r="I1154" t="s">
        <v>268</v>
      </c>
      <c r="J1154">
        <v>48</v>
      </c>
      <c r="K1154" s="367" t="str">
        <f>VLOOKUP(G1154,'01_MASTER_KODE_WILAYAH'!H$1437:I$1470,2,FALSE)</f>
        <v>JAWA TENGAH</v>
      </c>
      <c r="L1154" s="368" t="str">
        <f>VLOOKUP(H1154,'01_MASTER_KODE_WILAYAH'!D$5:F$1353,3,FALSE)</f>
        <v>KOTA SURAKARTA</v>
      </c>
      <c r="M1154" s="428" t="str">
        <f t="shared" si="57"/>
        <v>Perusahaan</v>
      </c>
      <c r="N1154" s="312">
        <f>COUNTIF(A1_Individu_Data_Keadaan_SDMK!A$4:A$149931,B1154)</f>
        <v>0</v>
      </c>
      <c r="O1154" s="312">
        <f t="shared" si="58"/>
        <v>0</v>
      </c>
      <c r="P1154" s="421" t="str">
        <f t="shared" si="59"/>
        <v>Berkurang</v>
      </c>
    </row>
    <row r="1155" spans="1:16" hidden="1">
      <c r="A1155" s="7">
        <v>1153</v>
      </c>
      <c r="B1155" t="s">
        <v>14636</v>
      </c>
      <c r="C1155" t="s">
        <v>14637</v>
      </c>
      <c r="D1155" t="s">
        <v>1632</v>
      </c>
      <c r="E1155" t="s">
        <v>12254</v>
      </c>
      <c r="F1155" t="s">
        <v>12204</v>
      </c>
      <c r="G1155">
        <v>33</v>
      </c>
      <c r="H1155">
        <v>3372</v>
      </c>
      <c r="I1155" t="s">
        <v>268</v>
      </c>
      <c r="J1155">
        <v>93</v>
      </c>
      <c r="K1155" s="367" t="str">
        <f>VLOOKUP(G1155,'01_MASTER_KODE_WILAYAH'!H$1437:I$1470,2,FALSE)</f>
        <v>JAWA TENGAH</v>
      </c>
      <c r="L1155" s="368" t="str">
        <f>VLOOKUP(H1155,'01_MASTER_KODE_WILAYAH'!D$5:F$1353,3,FALSE)</f>
        <v>KOTA SURAKARTA</v>
      </c>
      <c r="M1155" s="428" t="str">
        <f t="shared" si="57"/>
        <v>Swasta/Lai</v>
      </c>
      <c r="N1155" s="312">
        <f>COUNTIF(A1_Individu_Data_Keadaan_SDMK!A$4:A$149931,B1155)</f>
        <v>0</v>
      </c>
      <c r="O1155" s="312">
        <f t="shared" si="58"/>
        <v>0</v>
      </c>
      <c r="P1155" s="421" t="str">
        <f t="shared" si="59"/>
        <v>Berkurang</v>
      </c>
    </row>
    <row r="1156" spans="1:16" hidden="1">
      <c r="A1156" s="7">
        <v>1154</v>
      </c>
      <c r="B1156" t="s">
        <v>14638</v>
      </c>
      <c r="C1156" t="s">
        <v>14639</v>
      </c>
      <c r="D1156" t="s">
        <v>1632</v>
      </c>
      <c r="E1156" t="s">
        <v>12207</v>
      </c>
      <c r="F1156" t="s">
        <v>12202</v>
      </c>
      <c r="G1156">
        <v>33</v>
      </c>
      <c r="H1156">
        <v>3373</v>
      </c>
      <c r="I1156" t="s">
        <v>268</v>
      </c>
      <c r="J1156">
        <v>619</v>
      </c>
      <c r="K1156" s="367" t="str">
        <f>VLOOKUP(G1156,'01_MASTER_KODE_WILAYAH'!H$1437:I$1470,2,FALSE)</f>
        <v>JAWA TENGAH</v>
      </c>
      <c r="L1156" s="368" t="str">
        <f>VLOOKUP(H1156,'01_MASTER_KODE_WILAYAH'!D$5:F$1353,3,FALSE)</f>
        <v>KOTA SALATIGA</v>
      </c>
      <c r="M1156" s="428" t="str">
        <f t="shared" ref="M1156:M1219" si="60">LEFT(F1156,10)</f>
        <v>Pemerintah</v>
      </c>
      <c r="N1156" s="312">
        <f>COUNTIF(A1_Individu_Data_Keadaan_SDMK!A$4:A$149931,B1156)</f>
        <v>0</v>
      </c>
      <c r="O1156" s="312">
        <f t="shared" ref="O1156:O1219" si="61">IF(N1156&gt;0,1,0)</f>
        <v>0</v>
      </c>
      <c r="P1156" s="421" t="str">
        <f t="shared" ref="P1156:P1219" si="62">IF(N1156&gt;J1156,"Bertambah",IF(N1156=J1156,"Tetap","Berkurang"))</f>
        <v>Berkurang</v>
      </c>
    </row>
    <row r="1157" spans="1:16" hidden="1">
      <c r="A1157" s="7">
        <v>1155</v>
      </c>
      <c r="B1157" t="s">
        <v>14640</v>
      </c>
      <c r="C1157" t="s">
        <v>14641</v>
      </c>
      <c r="D1157" t="s">
        <v>1632</v>
      </c>
      <c r="E1157" t="s">
        <v>12208</v>
      </c>
      <c r="F1157" t="s">
        <v>9</v>
      </c>
      <c r="G1157">
        <v>33</v>
      </c>
      <c r="H1157">
        <v>3373</v>
      </c>
      <c r="I1157" t="s">
        <v>268</v>
      </c>
      <c r="J1157">
        <v>157</v>
      </c>
      <c r="K1157" s="367" t="str">
        <f>VLOOKUP(G1157,'01_MASTER_KODE_WILAYAH'!H$1437:I$1470,2,FALSE)</f>
        <v>JAWA TENGAH</v>
      </c>
      <c r="L1157" s="368" t="str">
        <f>VLOOKUP(H1157,'01_MASTER_KODE_WILAYAH'!D$5:F$1353,3,FALSE)</f>
        <v>KOTA SALATIGA</v>
      </c>
      <c r="M1157" s="428" t="str">
        <f t="shared" si="60"/>
        <v>TNI AD</v>
      </c>
      <c r="N1157" s="312">
        <f>COUNTIF(A1_Individu_Data_Keadaan_SDMK!A$4:A$149931,B1157)</f>
        <v>0</v>
      </c>
      <c r="O1157" s="312">
        <f t="shared" si="61"/>
        <v>0</v>
      </c>
      <c r="P1157" s="421" t="str">
        <f t="shared" si="62"/>
        <v>Berkurang</v>
      </c>
    </row>
    <row r="1158" spans="1:16" hidden="1">
      <c r="A1158" s="7">
        <v>1156</v>
      </c>
      <c r="B1158" t="s">
        <v>14642</v>
      </c>
      <c r="C1158" t="s">
        <v>14643</v>
      </c>
      <c r="D1158" t="s">
        <v>1632</v>
      </c>
      <c r="E1158" t="s">
        <v>14324</v>
      </c>
      <c r="F1158" t="s">
        <v>14321</v>
      </c>
      <c r="G1158">
        <v>33</v>
      </c>
      <c r="H1158">
        <v>3373</v>
      </c>
      <c r="I1158" t="s">
        <v>268</v>
      </c>
      <c r="J1158">
        <v>396</v>
      </c>
      <c r="K1158" s="367" t="str">
        <f>VLOOKUP(G1158,'01_MASTER_KODE_WILAYAH'!H$1437:I$1470,2,FALSE)</f>
        <v>JAWA TENGAH</v>
      </c>
      <c r="L1158" s="368" t="str">
        <f>VLOOKUP(H1158,'01_MASTER_KODE_WILAYAH'!D$5:F$1353,3,FALSE)</f>
        <v>KOTA SALATIGA</v>
      </c>
      <c r="M1158" s="428" t="str">
        <f t="shared" si="60"/>
        <v>Kementeran</v>
      </c>
      <c r="N1158" s="312">
        <f>COUNTIF(A1_Individu_Data_Keadaan_SDMK!A$4:A$149931,B1158)</f>
        <v>0</v>
      </c>
      <c r="O1158" s="312">
        <f t="shared" si="61"/>
        <v>0</v>
      </c>
      <c r="P1158" s="421" t="str">
        <f t="shared" si="62"/>
        <v>Berkurang</v>
      </c>
    </row>
    <row r="1159" spans="1:16" hidden="1">
      <c r="A1159" s="7">
        <v>1157</v>
      </c>
      <c r="B1159" t="s">
        <v>14644</v>
      </c>
      <c r="C1159" t="s">
        <v>14645</v>
      </c>
      <c r="D1159" t="s">
        <v>1632</v>
      </c>
      <c r="E1159" t="s">
        <v>12209</v>
      </c>
      <c r="F1159" t="s">
        <v>12203</v>
      </c>
      <c r="G1159">
        <v>33</v>
      </c>
      <c r="H1159">
        <v>3373</v>
      </c>
      <c r="I1159" t="s">
        <v>268</v>
      </c>
      <c r="J1159">
        <v>59</v>
      </c>
      <c r="K1159" s="367" t="str">
        <f>VLOOKUP(G1159,'01_MASTER_KODE_WILAYAH'!H$1437:I$1470,2,FALSE)</f>
        <v>JAWA TENGAH</v>
      </c>
      <c r="L1159" s="368" t="str">
        <f>VLOOKUP(H1159,'01_MASTER_KODE_WILAYAH'!D$5:F$1353,3,FALSE)</f>
        <v>KOTA SALATIGA</v>
      </c>
      <c r="M1159" s="428" t="str">
        <f t="shared" si="60"/>
        <v>Organisasi</v>
      </c>
      <c r="N1159" s="312">
        <f>COUNTIF(A1_Individu_Data_Keadaan_SDMK!A$4:A$149931,B1159)</f>
        <v>0</v>
      </c>
      <c r="O1159" s="312">
        <f t="shared" si="61"/>
        <v>0</v>
      </c>
      <c r="P1159" s="421" t="str">
        <f t="shared" si="62"/>
        <v>Berkurang</v>
      </c>
    </row>
    <row r="1160" spans="1:16" hidden="1">
      <c r="A1160" s="7">
        <v>1158</v>
      </c>
      <c r="B1160" t="s">
        <v>14646</v>
      </c>
      <c r="C1160" t="s">
        <v>14647</v>
      </c>
      <c r="D1160" t="s">
        <v>1632</v>
      </c>
      <c r="E1160" t="s">
        <v>12254</v>
      </c>
      <c r="F1160" t="s">
        <v>12203</v>
      </c>
      <c r="G1160">
        <v>33</v>
      </c>
      <c r="H1160">
        <v>3373</v>
      </c>
      <c r="I1160" t="s">
        <v>268</v>
      </c>
      <c r="J1160">
        <v>1</v>
      </c>
      <c r="K1160" s="367" t="str">
        <f>VLOOKUP(G1160,'01_MASTER_KODE_WILAYAH'!H$1437:I$1470,2,FALSE)</f>
        <v>JAWA TENGAH</v>
      </c>
      <c r="L1160" s="368" t="str">
        <f>VLOOKUP(H1160,'01_MASTER_KODE_WILAYAH'!D$5:F$1353,3,FALSE)</f>
        <v>KOTA SALATIGA</v>
      </c>
      <c r="M1160" s="428" t="str">
        <f t="shared" si="60"/>
        <v>Organisasi</v>
      </c>
      <c r="N1160" s="312">
        <f>COUNTIF(A1_Individu_Data_Keadaan_SDMK!A$4:A$149931,B1160)</f>
        <v>0</v>
      </c>
      <c r="O1160" s="312">
        <f t="shared" si="61"/>
        <v>0</v>
      </c>
      <c r="P1160" s="421" t="str">
        <f t="shared" si="62"/>
        <v>Berkurang</v>
      </c>
    </row>
    <row r="1161" spans="1:16" hidden="1">
      <c r="A1161" s="7">
        <v>1159</v>
      </c>
      <c r="B1161" t="s">
        <v>14648</v>
      </c>
      <c r="C1161" t="s">
        <v>14649</v>
      </c>
      <c r="D1161" t="s">
        <v>1632</v>
      </c>
      <c r="E1161" t="s">
        <v>12208</v>
      </c>
      <c r="F1161" t="s">
        <v>12204</v>
      </c>
      <c r="G1161">
        <v>33</v>
      </c>
      <c r="H1161">
        <v>3373</v>
      </c>
      <c r="I1161" t="s">
        <v>268</v>
      </c>
      <c r="J1161">
        <v>61</v>
      </c>
      <c r="K1161" s="367" t="str">
        <f>VLOOKUP(G1161,'01_MASTER_KODE_WILAYAH'!H$1437:I$1470,2,FALSE)</f>
        <v>JAWA TENGAH</v>
      </c>
      <c r="L1161" s="368" t="str">
        <f>VLOOKUP(H1161,'01_MASTER_KODE_WILAYAH'!D$5:F$1353,3,FALSE)</f>
        <v>KOTA SALATIGA</v>
      </c>
      <c r="M1161" s="428" t="str">
        <f t="shared" si="60"/>
        <v>Swasta/Lai</v>
      </c>
      <c r="N1161" s="312">
        <f>COUNTIF(A1_Individu_Data_Keadaan_SDMK!A$4:A$149931,B1161)</f>
        <v>0</v>
      </c>
      <c r="O1161" s="312">
        <f t="shared" si="61"/>
        <v>0</v>
      </c>
      <c r="P1161" s="421" t="str">
        <f t="shared" si="62"/>
        <v>Berkurang</v>
      </c>
    </row>
    <row r="1162" spans="1:16" hidden="1">
      <c r="A1162" s="7">
        <v>1160</v>
      </c>
      <c r="B1162" t="s">
        <v>14650</v>
      </c>
      <c r="C1162" t="s">
        <v>14651</v>
      </c>
      <c r="D1162" t="s">
        <v>1632</v>
      </c>
      <c r="E1162" t="s">
        <v>12209</v>
      </c>
      <c r="F1162" t="s">
        <v>12201</v>
      </c>
      <c r="G1162">
        <v>33</v>
      </c>
      <c r="H1162">
        <v>3373</v>
      </c>
      <c r="I1162" t="s">
        <v>268</v>
      </c>
      <c r="J1162">
        <v>32</v>
      </c>
      <c r="K1162" s="367" t="str">
        <f>VLOOKUP(G1162,'01_MASTER_KODE_WILAYAH'!H$1437:I$1470,2,FALSE)</f>
        <v>JAWA TENGAH</v>
      </c>
      <c r="L1162" s="368" t="str">
        <f>VLOOKUP(H1162,'01_MASTER_KODE_WILAYAH'!D$5:F$1353,3,FALSE)</f>
        <v>KOTA SALATIGA</v>
      </c>
      <c r="M1162" s="428" t="str">
        <f t="shared" si="60"/>
        <v>Pemerintah</v>
      </c>
      <c r="N1162" s="312">
        <f>COUNTIF(A1_Individu_Data_Keadaan_SDMK!A$4:A$149931,B1162)</f>
        <v>0</v>
      </c>
      <c r="O1162" s="312">
        <f t="shared" si="61"/>
        <v>0</v>
      </c>
      <c r="P1162" s="421" t="str">
        <f t="shared" si="62"/>
        <v>Berkurang</v>
      </c>
    </row>
    <row r="1163" spans="1:16" hidden="1">
      <c r="A1163" s="7">
        <v>1161</v>
      </c>
      <c r="B1163" t="s">
        <v>14652</v>
      </c>
      <c r="C1163" t="s">
        <v>14653</v>
      </c>
      <c r="D1163" t="s">
        <v>1632</v>
      </c>
      <c r="E1163" t="s">
        <v>12208</v>
      </c>
      <c r="F1163" t="s">
        <v>14225</v>
      </c>
      <c r="G1163">
        <v>33</v>
      </c>
      <c r="H1163">
        <v>3373</v>
      </c>
      <c r="I1163">
        <v>0</v>
      </c>
      <c r="J1163">
        <v>27</v>
      </c>
      <c r="K1163" s="367" t="str">
        <f>VLOOKUP(G1163,'01_MASTER_KODE_WILAYAH'!H$1437:I$1470,2,FALSE)</f>
        <v>JAWA TENGAH</v>
      </c>
      <c r="L1163" s="368" t="str">
        <f>VLOOKUP(H1163,'01_MASTER_KODE_WILAYAH'!D$5:F$1353,3,FALSE)</f>
        <v>KOTA SALATIGA</v>
      </c>
      <c r="M1163" s="428" t="str">
        <f t="shared" si="60"/>
        <v>Perorangan</v>
      </c>
      <c r="N1163" s="312">
        <f>COUNTIF(A1_Individu_Data_Keadaan_SDMK!A$4:A$149931,B1163)</f>
        <v>0</v>
      </c>
      <c r="O1163" s="312">
        <f t="shared" si="61"/>
        <v>0</v>
      </c>
      <c r="P1163" s="421" t="str">
        <f t="shared" si="62"/>
        <v>Berkurang</v>
      </c>
    </row>
    <row r="1164" spans="1:16" hidden="1">
      <c r="A1164" s="7">
        <v>1162</v>
      </c>
      <c r="B1164" t="s">
        <v>14654</v>
      </c>
      <c r="C1164" t="s">
        <v>14655</v>
      </c>
      <c r="D1164" t="s">
        <v>1632</v>
      </c>
      <c r="E1164" t="s">
        <v>14324</v>
      </c>
      <c r="F1164" t="s">
        <v>14321</v>
      </c>
      <c r="G1164">
        <v>33</v>
      </c>
      <c r="H1164">
        <v>3374</v>
      </c>
      <c r="I1164" t="s">
        <v>268</v>
      </c>
      <c r="J1164">
        <v>2476</v>
      </c>
      <c r="K1164" s="367" t="str">
        <f>VLOOKUP(G1164,'01_MASTER_KODE_WILAYAH'!H$1437:I$1470,2,FALSE)</f>
        <v>JAWA TENGAH</v>
      </c>
      <c r="L1164" s="368" t="str">
        <f>VLOOKUP(H1164,'01_MASTER_KODE_WILAYAH'!D$5:F$1353,3,FALSE)</f>
        <v>KOTA SEMARANG</v>
      </c>
      <c r="M1164" s="428" t="str">
        <f t="shared" si="60"/>
        <v>Kementeran</v>
      </c>
      <c r="N1164" s="312">
        <f>COUNTIF(A1_Individu_Data_Keadaan_SDMK!A$4:A$149931,B1164)</f>
        <v>0</v>
      </c>
      <c r="O1164" s="312">
        <f t="shared" si="61"/>
        <v>0</v>
      </c>
      <c r="P1164" s="421" t="str">
        <f t="shared" si="62"/>
        <v>Berkurang</v>
      </c>
    </row>
    <row r="1165" spans="1:16" hidden="1">
      <c r="A1165" s="7">
        <v>1163</v>
      </c>
      <c r="B1165" t="s">
        <v>14656</v>
      </c>
      <c r="C1165" t="s">
        <v>14657</v>
      </c>
      <c r="D1165" t="s">
        <v>1632</v>
      </c>
      <c r="E1165" t="s">
        <v>12207</v>
      </c>
      <c r="F1165" t="s">
        <v>14160</v>
      </c>
      <c r="G1165">
        <v>33</v>
      </c>
      <c r="H1165">
        <v>3374</v>
      </c>
      <c r="I1165" t="s">
        <v>268</v>
      </c>
      <c r="J1165">
        <v>1085</v>
      </c>
      <c r="K1165" s="367" t="str">
        <f>VLOOKUP(G1165,'01_MASTER_KODE_WILAYAH'!H$1437:I$1470,2,FALSE)</f>
        <v>JAWA TENGAH</v>
      </c>
      <c r="L1165" s="368" t="str">
        <f>VLOOKUP(H1165,'01_MASTER_KODE_WILAYAH'!D$5:F$1353,3,FALSE)</f>
        <v>KOTA SEMARANG</v>
      </c>
      <c r="M1165" s="428" t="str">
        <f t="shared" si="60"/>
        <v>Organisasi</v>
      </c>
      <c r="N1165" s="312">
        <f>COUNTIF(A1_Individu_Data_Keadaan_SDMK!A$4:A$149931,B1165)</f>
        <v>0</v>
      </c>
      <c r="O1165" s="312">
        <f t="shared" si="61"/>
        <v>0</v>
      </c>
      <c r="P1165" s="421" t="str">
        <f t="shared" si="62"/>
        <v>Berkurang</v>
      </c>
    </row>
    <row r="1166" spans="1:16" hidden="1">
      <c r="A1166" s="7">
        <v>1164</v>
      </c>
      <c r="B1166" t="s">
        <v>14658</v>
      </c>
      <c r="C1166" t="s">
        <v>14659</v>
      </c>
      <c r="D1166" t="s">
        <v>1632</v>
      </c>
      <c r="E1166" t="s">
        <v>12209</v>
      </c>
      <c r="F1166" t="s">
        <v>12203</v>
      </c>
      <c r="G1166">
        <v>33</v>
      </c>
      <c r="H1166">
        <v>3374</v>
      </c>
      <c r="I1166" t="s">
        <v>268</v>
      </c>
      <c r="J1166">
        <v>109</v>
      </c>
      <c r="K1166" s="367" t="str">
        <f>VLOOKUP(G1166,'01_MASTER_KODE_WILAYAH'!H$1437:I$1470,2,FALSE)</f>
        <v>JAWA TENGAH</v>
      </c>
      <c r="L1166" s="368" t="str">
        <f>VLOOKUP(H1166,'01_MASTER_KODE_WILAYAH'!D$5:F$1353,3,FALSE)</f>
        <v>KOTA SEMARANG</v>
      </c>
      <c r="M1166" s="428" t="str">
        <f t="shared" si="60"/>
        <v>Organisasi</v>
      </c>
      <c r="N1166" s="312">
        <f>COUNTIF(A1_Individu_Data_Keadaan_SDMK!A$4:A$149931,B1166)</f>
        <v>0</v>
      </c>
      <c r="O1166" s="312">
        <f t="shared" si="61"/>
        <v>0</v>
      </c>
      <c r="P1166" s="421" t="str">
        <f t="shared" si="62"/>
        <v>Berkurang</v>
      </c>
    </row>
    <row r="1167" spans="1:16" hidden="1">
      <c r="A1167" s="7">
        <v>1165</v>
      </c>
      <c r="B1167" t="s">
        <v>14660</v>
      </c>
      <c r="C1167" t="s">
        <v>14661</v>
      </c>
      <c r="D1167" t="s">
        <v>1632</v>
      </c>
      <c r="E1167" t="s">
        <v>12207</v>
      </c>
      <c r="F1167" t="s">
        <v>12203</v>
      </c>
      <c r="G1167">
        <v>33</v>
      </c>
      <c r="H1167">
        <v>3374</v>
      </c>
      <c r="I1167" t="s">
        <v>268</v>
      </c>
      <c r="J1167">
        <v>903</v>
      </c>
      <c r="K1167" s="367" t="str">
        <f>VLOOKUP(G1167,'01_MASTER_KODE_WILAYAH'!H$1437:I$1470,2,FALSE)</f>
        <v>JAWA TENGAH</v>
      </c>
      <c r="L1167" s="368" t="str">
        <f>VLOOKUP(H1167,'01_MASTER_KODE_WILAYAH'!D$5:F$1353,3,FALSE)</f>
        <v>KOTA SEMARANG</v>
      </c>
      <c r="M1167" s="428" t="str">
        <f t="shared" si="60"/>
        <v>Organisasi</v>
      </c>
      <c r="N1167" s="312">
        <f>COUNTIF(A1_Individu_Data_Keadaan_SDMK!A$4:A$149931,B1167)</f>
        <v>0</v>
      </c>
      <c r="O1167" s="312">
        <f t="shared" si="61"/>
        <v>0</v>
      </c>
      <c r="P1167" s="421" t="str">
        <f t="shared" si="62"/>
        <v>Berkurang</v>
      </c>
    </row>
    <row r="1168" spans="1:16" hidden="1">
      <c r="A1168" s="7">
        <v>1166</v>
      </c>
      <c r="B1168" t="s">
        <v>14662</v>
      </c>
      <c r="C1168" t="s">
        <v>14663</v>
      </c>
      <c r="D1168" t="s">
        <v>1632</v>
      </c>
      <c r="E1168" t="s">
        <v>12208</v>
      </c>
      <c r="F1168" t="s">
        <v>12204</v>
      </c>
      <c r="G1168">
        <v>33</v>
      </c>
      <c r="H1168">
        <v>3374</v>
      </c>
      <c r="I1168" t="s">
        <v>268</v>
      </c>
      <c r="J1168">
        <v>189</v>
      </c>
      <c r="K1168" s="367" t="str">
        <f>VLOOKUP(G1168,'01_MASTER_KODE_WILAYAH'!H$1437:I$1470,2,FALSE)</f>
        <v>JAWA TENGAH</v>
      </c>
      <c r="L1168" s="368" t="str">
        <f>VLOOKUP(H1168,'01_MASTER_KODE_WILAYAH'!D$5:F$1353,3,FALSE)</f>
        <v>KOTA SEMARANG</v>
      </c>
      <c r="M1168" s="428" t="str">
        <f t="shared" si="60"/>
        <v>Swasta/Lai</v>
      </c>
      <c r="N1168" s="312">
        <f>COUNTIF(A1_Individu_Data_Keadaan_SDMK!A$4:A$149931,B1168)</f>
        <v>0</v>
      </c>
      <c r="O1168" s="312">
        <f t="shared" si="61"/>
        <v>0</v>
      </c>
      <c r="P1168" s="421" t="str">
        <f t="shared" si="62"/>
        <v>Berkurang</v>
      </c>
    </row>
    <row r="1169" spans="1:16" hidden="1">
      <c r="A1169" s="7">
        <v>1167</v>
      </c>
      <c r="B1169" t="s">
        <v>14664</v>
      </c>
      <c r="C1169" t="s">
        <v>14665</v>
      </c>
      <c r="D1169" t="s">
        <v>1632</v>
      </c>
      <c r="E1169" t="s">
        <v>12208</v>
      </c>
      <c r="F1169" t="s">
        <v>9</v>
      </c>
      <c r="G1169">
        <v>33</v>
      </c>
      <c r="H1169">
        <v>3374</v>
      </c>
      <c r="I1169" t="s">
        <v>268</v>
      </c>
      <c r="J1169">
        <v>260</v>
      </c>
      <c r="K1169" s="367" t="str">
        <f>VLOOKUP(G1169,'01_MASTER_KODE_WILAYAH'!H$1437:I$1470,2,FALSE)</f>
        <v>JAWA TENGAH</v>
      </c>
      <c r="L1169" s="368" t="str">
        <f>VLOOKUP(H1169,'01_MASTER_KODE_WILAYAH'!D$5:F$1353,3,FALSE)</f>
        <v>KOTA SEMARANG</v>
      </c>
      <c r="M1169" s="428" t="str">
        <f t="shared" si="60"/>
        <v>TNI AD</v>
      </c>
      <c r="N1169" s="312">
        <f>COUNTIF(A1_Individu_Data_Keadaan_SDMK!A$4:A$149931,B1169)</f>
        <v>0</v>
      </c>
      <c r="O1169" s="312">
        <f t="shared" si="61"/>
        <v>0</v>
      </c>
      <c r="P1169" s="421" t="str">
        <f t="shared" si="62"/>
        <v>Berkurang</v>
      </c>
    </row>
    <row r="1170" spans="1:16" hidden="1">
      <c r="A1170" s="7">
        <v>1168</v>
      </c>
      <c r="B1170" t="s">
        <v>14666</v>
      </c>
      <c r="C1170" t="s">
        <v>14667</v>
      </c>
      <c r="D1170" t="s">
        <v>1632</v>
      </c>
      <c r="E1170" t="s">
        <v>12207</v>
      </c>
      <c r="F1170" t="s">
        <v>12206</v>
      </c>
      <c r="G1170">
        <v>33</v>
      </c>
      <c r="H1170">
        <v>3374</v>
      </c>
      <c r="I1170" t="s">
        <v>268</v>
      </c>
      <c r="J1170">
        <v>796</v>
      </c>
      <c r="K1170" s="367" t="str">
        <f>VLOOKUP(G1170,'01_MASTER_KODE_WILAYAH'!H$1437:I$1470,2,FALSE)</f>
        <v>JAWA TENGAH</v>
      </c>
      <c r="L1170" s="368" t="str">
        <f>VLOOKUP(H1170,'01_MASTER_KODE_WILAYAH'!D$5:F$1353,3,FALSE)</f>
        <v>KOTA SEMARANG</v>
      </c>
      <c r="M1170" s="428" t="str">
        <f t="shared" si="60"/>
        <v>Organisasi</v>
      </c>
      <c r="N1170" s="312">
        <f>COUNTIF(A1_Individu_Data_Keadaan_SDMK!A$4:A$149931,B1170)</f>
        <v>0</v>
      </c>
      <c r="O1170" s="312">
        <f t="shared" si="61"/>
        <v>0</v>
      </c>
      <c r="P1170" s="421" t="str">
        <f t="shared" si="62"/>
        <v>Berkurang</v>
      </c>
    </row>
    <row r="1171" spans="1:16" hidden="1">
      <c r="A1171" s="7">
        <v>1169</v>
      </c>
      <c r="B1171" t="s">
        <v>14668</v>
      </c>
      <c r="C1171" t="s">
        <v>14669</v>
      </c>
      <c r="D1171" t="s">
        <v>1632</v>
      </c>
      <c r="E1171" t="s">
        <v>12208</v>
      </c>
      <c r="F1171" t="s">
        <v>12206</v>
      </c>
      <c r="G1171">
        <v>33</v>
      </c>
      <c r="H1171">
        <v>3374</v>
      </c>
      <c r="I1171" t="s">
        <v>268</v>
      </c>
      <c r="J1171">
        <v>549</v>
      </c>
      <c r="K1171" s="367" t="str">
        <f>VLOOKUP(G1171,'01_MASTER_KODE_WILAYAH'!H$1437:I$1470,2,FALSE)</f>
        <v>JAWA TENGAH</v>
      </c>
      <c r="L1171" s="368" t="str">
        <f>VLOOKUP(H1171,'01_MASTER_KODE_WILAYAH'!D$5:F$1353,3,FALSE)</f>
        <v>KOTA SEMARANG</v>
      </c>
      <c r="M1171" s="428" t="str">
        <f t="shared" si="60"/>
        <v>Organisasi</v>
      </c>
      <c r="N1171" s="312">
        <f>COUNTIF(A1_Individu_Data_Keadaan_SDMK!A$4:A$149931,B1171)</f>
        <v>0</v>
      </c>
      <c r="O1171" s="312">
        <f t="shared" si="61"/>
        <v>0</v>
      </c>
      <c r="P1171" s="421" t="str">
        <f t="shared" si="62"/>
        <v>Berkurang</v>
      </c>
    </row>
    <row r="1172" spans="1:16" hidden="1">
      <c r="A1172" s="7">
        <v>1170</v>
      </c>
      <c r="B1172" t="s">
        <v>14670</v>
      </c>
      <c r="C1172" t="s">
        <v>14671</v>
      </c>
      <c r="D1172" t="s">
        <v>1632</v>
      </c>
      <c r="E1172" t="s">
        <v>12208</v>
      </c>
      <c r="F1172" t="s">
        <v>243</v>
      </c>
      <c r="G1172">
        <v>33</v>
      </c>
      <c r="H1172">
        <v>3374</v>
      </c>
      <c r="I1172" t="s">
        <v>268</v>
      </c>
      <c r="J1172">
        <v>140</v>
      </c>
      <c r="K1172" s="367" t="str">
        <f>VLOOKUP(G1172,'01_MASTER_KODE_WILAYAH'!H$1437:I$1470,2,FALSE)</f>
        <v>JAWA TENGAH</v>
      </c>
      <c r="L1172" s="368" t="str">
        <f>VLOOKUP(H1172,'01_MASTER_KODE_WILAYAH'!D$5:F$1353,3,FALSE)</f>
        <v>KOTA SEMARANG</v>
      </c>
      <c r="M1172" s="428" t="str">
        <f t="shared" si="60"/>
        <v>POLRI</v>
      </c>
      <c r="N1172" s="312">
        <f>COUNTIF(A1_Individu_Data_Keadaan_SDMK!A$4:A$149931,B1172)</f>
        <v>0</v>
      </c>
      <c r="O1172" s="312">
        <f t="shared" si="61"/>
        <v>0</v>
      </c>
      <c r="P1172" s="421" t="str">
        <f t="shared" si="62"/>
        <v>Berkurang</v>
      </c>
    </row>
    <row r="1173" spans="1:16" hidden="1">
      <c r="A1173" s="7">
        <v>1171</v>
      </c>
      <c r="B1173" t="s">
        <v>14672</v>
      </c>
      <c r="C1173" t="s">
        <v>14673</v>
      </c>
      <c r="D1173" t="s">
        <v>1632</v>
      </c>
      <c r="E1173" t="s">
        <v>12208</v>
      </c>
      <c r="F1173" t="s">
        <v>14233</v>
      </c>
      <c r="G1173">
        <v>33</v>
      </c>
      <c r="H1173">
        <v>3374</v>
      </c>
      <c r="I1173" t="s">
        <v>268</v>
      </c>
      <c r="J1173">
        <v>359</v>
      </c>
      <c r="K1173" s="367" t="str">
        <f>VLOOKUP(G1173,'01_MASTER_KODE_WILAYAH'!H$1437:I$1470,2,FALSE)</f>
        <v>JAWA TENGAH</v>
      </c>
      <c r="L1173" s="368" t="str">
        <f>VLOOKUP(H1173,'01_MASTER_KODE_WILAYAH'!D$5:F$1353,3,FALSE)</f>
        <v>KOTA SEMARANG</v>
      </c>
      <c r="M1173" s="428" t="str">
        <f t="shared" si="60"/>
        <v>Organisasi</v>
      </c>
      <c r="N1173" s="312">
        <f>COUNTIF(A1_Individu_Data_Keadaan_SDMK!A$4:A$149931,B1173)</f>
        <v>0</v>
      </c>
      <c r="O1173" s="312">
        <f t="shared" si="61"/>
        <v>0</v>
      </c>
      <c r="P1173" s="421" t="str">
        <f t="shared" si="62"/>
        <v>Berkurang</v>
      </c>
    </row>
    <row r="1174" spans="1:16" hidden="1">
      <c r="A1174" s="7">
        <v>1172</v>
      </c>
      <c r="B1174" t="s">
        <v>14674</v>
      </c>
      <c r="C1174" t="s">
        <v>14675</v>
      </c>
      <c r="D1174" t="s">
        <v>1632</v>
      </c>
      <c r="E1174" t="s">
        <v>14324</v>
      </c>
      <c r="F1174" t="s">
        <v>11675</v>
      </c>
      <c r="G1174">
        <v>33</v>
      </c>
      <c r="H1174">
        <v>3374</v>
      </c>
      <c r="I1174" t="s">
        <v>268</v>
      </c>
      <c r="J1174">
        <v>449</v>
      </c>
      <c r="K1174" s="367" t="str">
        <f>VLOOKUP(G1174,'01_MASTER_KODE_WILAYAH'!H$1437:I$1470,2,FALSE)</f>
        <v>JAWA TENGAH</v>
      </c>
      <c r="L1174" s="368" t="str">
        <f>VLOOKUP(H1174,'01_MASTER_KODE_WILAYAH'!D$5:F$1353,3,FALSE)</f>
        <v>KOTA SEMARANG</v>
      </c>
      <c r="M1174" s="428" t="str">
        <f t="shared" si="60"/>
        <v>Pemerintah</v>
      </c>
      <c r="N1174" s="312">
        <f>COUNTIF(A1_Individu_Data_Keadaan_SDMK!A$4:A$149931,B1174)</f>
        <v>0</v>
      </c>
      <c r="O1174" s="312">
        <f t="shared" si="61"/>
        <v>0</v>
      </c>
      <c r="P1174" s="421" t="str">
        <f t="shared" si="62"/>
        <v>Berkurang</v>
      </c>
    </row>
    <row r="1175" spans="1:16" hidden="1">
      <c r="A1175" s="7">
        <v>1173</v>
      </c>
      <c r="B1175" t="s">
        <v>14676</v>
      </c>
      <c r="C1175" t="s">
        <v>14677</v>
      </c>
      <c r="D1175" t="s">
        <v>1632</v>
      </c>
      <c r="E1175" t="s">
        <v>12207</v>
      </c>
      <c r="F1175" t="s">
        <v>11675</v>
      </c>
      <c r="G1175">
        <v>33</v>
      </c>
      <c r="H1175">
        <v>3374</v>
      </c>
      <c r="I1175" t="s">
        <v>268</v>
      </c>
      <c r="J1175">
        <v>1152</v>
      </c>
      <c r="K1175" s="367" t="str">
        <f>VLOOKUP(G1175,'01_MASTER_KODE_WILAYAH'!H$1437:I$1470,2,FALSE)</f>
        <v>JAWA TENGAH</v>
      </c>
      <c r="L1175" s="368" t="str">
        <f>VLOOKUP(H1175,'01_MASTER_KODE_WILAYAH'!D$5:F$1353,3,FALSE)</f>
        <v>KOTA SEMARANG</v>
      </c>
      <c r="M1175" s="428" t="str">
        <f t="shared" si="60"/>
        <v>Pemerintah</v>
      </c>
      <c r="N1175" s="312">
        <f>COUNTIF(A1_Individu_Data_Keadaan_SDMK!A$4:A$149931,B1175)</f>
        <v>0</v>
      </c>
      <c r="O1175" s="312">
        <f t="shared" si="61"/>
        <v>0</v>
      </c>
      <c r="P1175" s="421" t="str">
        <f t="shared" si="62"/>
        <v>Berkurang</v>
      </c>
    </row>
    <row r="1176" spans="1:16" hidden="1">
      <c r="A1176" s="7">
        <v>1174</v>
      </c>
      <c r="B1176" t="s">
        <v>14678</v>
      </c>
      <c r="C1176" t="s">
        <v>14679</v>
      </c>
      <c r="D1176" t="s">
        <v>1632</v>
      </c>
      <c r="E1176" t="s">
        <v>12208</v>
      </c>
      <c r="F1176" t="s">
        <v>12203</v>
      </c>
      <c r="G1176">
        <v>33</v>
      </c>
      <c r="H1176">
        <v>3374</v>
      </c>
      <c r="I1176" t="s">
        <v>268</v>
      </c>
      <c r="J1176">
        <v>438</v>
      </c>
      <c r="K1176" s="367" t="str">
        <f>VLOOKUP(G1176,'01_MASTER_KODE_WILAYAH'!H$1437:I$1470,2,FALSE)</f>
        <v>JAWA TENGAH</v>
      </c>
      <c r="L1176" s="368" t="str">
        <f>VLOOKUP(H1176,'01_MASTER_KODE_WILAYAH'!D$5:F$1353,3,FALSE)</f>
        <v>KOTA SEMARANG</v>
      </c>
      <c r="M1176" s="428" t="str">
        <f t="shared" si="60"/>
        <v>Organisasi</v>
      </c>
      <c r="N1176" s="312">
        <f>COUNTIF(A1_Individu_Data_Keadaan_SDMK!A$4:A$149931,B1176)</f>
        <v>0</v>
      </c>
      <c r="O1176" s="312">
        <f t="shared" si="61"/>
        <v>0</v>
      </c>
      <c r="P1176" s="421" t="str">
        <f t="shared" si="62"/>
        <v>Berkurang</v>
      </c>
    </row>
    <row r="1177" spans="1:16" hidden="1">
      <c r="A1177" s="7">
        <v>1175</v>
      </c>
      <c r="B1177" t="s">
        <v>14680</v>
      </c>
      <c r="C1177" t="s">
        <v>14681</v>
      </c>
      <c r="D1177" t="s">
        <v>1632</v>
      </c>
      <c r="E1177" t="s">
        <v>14682</v>
      </c>
      <c r="F1177" t="s">
        <v>243</v>
      </c>
      <c r="G1177">
        <v>33</v>
      </c>
      <c r="H1177">
        <v>3374</v>
      </c>
      <c r="I1177" t="s">
        <v>268</v>
      </c>
      <c r="J1177">
        <v>43</v>
      </c>
      <c r="K1177" s="367" t="str">
        <f>VLOOKUP(G1177,'01_MASTER_KODE_WILAYAH'!H$1437:I$1470,2,FALSE)</f>
        <v>JAWA TENGAH</v>
      </c>
      <c r="L1177" s="368" t="str">
        <f>VLOOKUP(H1177,'01_MASTER_KODE_WILAYAH'!D$5:F$1353,3,FALSE)</f>
        <v>KOTA SEMARANG</v>
      </c>
      <c r="M1177" s="428" t="str">
        <f t="shared" si="60"/>
        <v>POLRI</v>
      </c>
      <c r="N1177" s="312">
        <f>COUNTIF(A1_Individu_Data_Keadaan_SDMK!A$4:A$149931,B1177)</f>
        <v>0</v>
      </c>
      <c r="O1177" s="312">
        <f t="shared" si="61"/>
        <v>0</v>
      </c>
      <c r="P1177" s="421" t="str">
        <f t="shared" si="62"/>
        <v>Berkurang</v>
      </c>
    </row>
    <row r="1178" spans="1:16" hidden="1">
      <c r="A1178" s="7">
        <v>1176</v>
      </c>
      <c r="B1178" t="s">
        <v>14683</v>
      </c>
      <c r="C1178" t="s">
        <v>14684</v>
      </c>
      <c r="D1178" t="s">
        <v>1632</v>
      </c>
      <c r="E1178" t="s">
        <v>12208</v>
      </c>
      <c r="F1178" t="s">
        <v>14233</v>
      </c>
      <c r="G1178">
        <v>33</v>
      </c>
      <c r="H1178">
        <v>3374</v>
      </c>
      <c r="I1178" t="s">
        <v>268</v>
      </c>
      <c r="J1178">
        <v>246</v>
      </c>
      <c r="K1178" s="367" t="str">
        <f>VLOOKUP(G1178,'01_MASTER_KODE_WILAYAH'!H$1437:I$1470,2,FALSE)</f>
        <v>JAWA TENGAH</v>
      </c>
      <c r="L1178" s="368" t="str">
        <f>VLOOKUP(H1178,'01_MASTER_KODE_WILAYAH'!D$5:F$1353,3,FALSE)</f>
        <v>KOTA SEMARANG</v>
      </c>
      <c r="M1178" s="428" t="str">
        <f t="shared" si="60"/>
        <v>Organisasi</v>
      </c>
      <c r="N1178" s="312">
        <f>COUNTIF(A1_Individu_Data_Keadaan_SDMK!A$4:A$149931,B1178)</f>
        <v>0</v>
      </c>
      <c r="O1178" s="312">
        <f t="shared" si="61"/>
        <v>0</v>
      </c>
      <c r="P1178" s="421" t="str">
        <f t="shared" si="62"/>
        <v>Berkurang</v>
      </c>
    </row>
    <row r="1179" spans="1:16" hidden="1">
      <c r="A1179" s="7">
        <v>1177</v>
      </c>
      <c r="B1179" t="s">
        <v>14685</v>
      </c>
      <c r="C1179" t="s">
        <v>14686</v>
      </c>
      <c r="D1179" t="s">
        <v>1632</v>
      </c>
      <c r="E1179" t="s">
        <v>12208</v>
      </c>
      <c r="F1179" t="s">
        <v>12203</v>
      </c>
      <c r="G1179">
        <v>33</v>
      </c>
      <c r="H1179">
        <v>3374</v>
      </c>
      <c r="I1179" t="s">
        <v>268</v>
      </c>
      <c r="J1179">
        <v>7</v>
      </c>
      <c r="K1179" s="367" t="str">
        <f>VLOOKUP(G1179,'01_MASTER_KODE_WILAYAH'!H$1437:I$1470,2,FALSE)</f>
        <v>JAWA TENGAH</v>
      </c>
      <c r="L1179" s="368" t="str">
        <f>VLOOKUP(H1179,'01_MASTER_KODE_WILAYAH'!D$5:F$1353,3,FALSE)</f>
        <v>KOTA SEMARANG</v>
      </c>
      <c r="M1179" s="428" t="str">
        <f t="shared" si="60"/>
        <v>Organisasi</v>
      </c>
      <c r="N1179" s="312">
        <f>COUNTIF(A1_Individu_Data_Keadaan_SDMK!A$4:A$149931,B1179)</f>
        <v>0</v>
      </c>
      <c r="O1179" s="312">
        <f t="shared" si="61"/>
        <v>0</v>
      </c>
      <c r="P1179" s="421" t="str">
        <f t="shared" si="62"/>
        <v>Berkurang</v>
      </c>
    </row>
    <row r="1180" spans="1:16" hidden="1">
      <c r="A1180" s="7">
        <v>1178</v>
      </c>
      <c r="B1180" t="s">
        <v>14687</v>
      </c>
      <c r="C1180" t="s">
        <v>14688</v>
      </c>
      <c r="D1180" t="s">
        <v>1632</v>
      </c>
      <c r="E1180" t="s">
        <v>12208</v>
      </c>
      <c r="F1180" t="s">
        <v>12203</v>
      </c>
      <c r="G1180">
        <v>33</v>
      </c>
      <c r="H1180">
        <v>3374</v>
      </c>
      <c r="I1180" t="s">
        <v>268</v>
      </c>
      <c r="J1180">
        <v>23</v>
      </c>
      <c r="K1180" s="367" t="str">
        <f>VLOOKUP(G1180,'01_MASTER_KODE_WILAYAH'!H$1437:I$1470,2,FALSE)</f>
        <v>JAWA TENGAH</v>
      </c>
      <c r="L1180" s="368" t="str">
        <f>VLOOKUP(H1180,'01_MASTER_KODE_WILAYAH'!D$5:F$1353,3,FALSE)</f>
        <v>KOTA SEMARANG</v>
      </c>
      <c r="M1180" s="428" t="str">
        <f t="shared" si="60"/>
        <v>Organisasi</v>
      </c>
      <c r="N1180" s="312">
        <f>COUNTIF(A1_Individu_Data_Keadaan_SDMK!A$4:A$149931,B1180)</f>
        <v>0</v>
      </c>
      <c r="O1180" s="312">
        <f t="shared" si="61"/>
        <v>0</v>
      </c>
      <c r="P1180" s="421" t="str">
        <f t="shared" si="62"/>
        <v>Berkurang</v>
      </c>
    </row>
    <row r="1181" spans="1:16" hidden="1">
      <c r="A1181" s="7">
        <v>1179</v>
      </c>
      <c r="B1181" t="s">
        <v>14689</v>
      </c>
      <c r="C1181" t="s">
        <v>14690</v>
      </c>
      <c r="D1181" t="s">
        <v>1632</v>
      </c>
      <c r="E1181" t="s">
        <v>12208</v>
      </c>
      <c r="F1181" t="s">
        <v>12203</v>
      </c>
      <c r="G1181">
        <v>33</v>
      </c>
      <c r="H1181">
        <v>3374</v>
      </c>
      <c r="I1181" t="s">
        <v>268</v>
      </c>
      <c r="J1181">
        <v>56</v>
      </c>
      <c r="K1181" s="367" t="str">
        <f>VLOOKUP(G1181,'01_MASTER_KODE_WILAYAH'!H$1437:I$1470,2,FALSE)</f>
        <v>JAWA TENGAH</v>
      </c>
      <c r="L1181" s="368" t="str">
        <f>VLOOKUP(H1181,'01_MASTER_KODE_WILAYAH'!D$5:F$1353,3,FALSE)</f>
        <v>KOTA SEMARANG</v>
      </c>
      <c r="M1181" s="428" t="str">
        <f t="shared" si="60"/>
        <v>Organisasi</v>
      </c>
      <c r="N1181" s="312">
        <f>COUNTIF(A1_Individu_Data_Keadaan_SDMK!A$4:A$149931,B1181)</f>
        <v>0</v>
      </c>
      <c r="O1181" s="312">
        <f t="shared" si="61"/>
        <v>0</v>
      </c>
      <c r="P1181" s="421" t="str">
        <f t="shared" si="62"/>
        <v>Berkurang</v>
      </c>
    </row>
    <row r="1182" spans="1:16" hidden="1">
      <c r="A1182" s="7">
        <v>1180</v>
      </c>
      <c r="B1182" t="s">
        <v>14691</v>
      </c>
      <c r="C1182" t="s">
        <v>14692</v>
      </c>
      <c r="D1182" t="s">
        <v>1632</v>
      </c>
      <c r="E1182" t="s">
        <v>12209</v>
      </c>
      <c r="F1182" t="s">
        <v>12203</v>
      </c>
      <c r="G1182">
        <v>33</v>
      </c>
      <c r="H1182">
        <v>3374</v>
      </c>
      <c r="I1182" t="s">
        <v>268</v>
      </c>
      <c r="J1182">
        <v>76</v>
      </c>
      <c r="K1182" s="367" t="str">
        <f>VLOOKUP(G1182,'01_MASTER_KODE_WILAYAH'!H$1437:I$1470,2,FALSE)</f>
        <v>JAWA TENGAH</v>
      </c>
      <c r="L1182" s="368" t="str">
        <f>VLOOKUP(H1182,'01_MASTER_KODE_WILAYAH'!D$5:F$1353,3,FALSE)</f>
        <v>KOTA SEMARANG</v>
      </c>
      <c r="M1182" s="428" t="str">
        <f t="shared" si="60"/>
        <v>Organisasi</v>
      </c>
      <c r="N1182" s="312">
        <f>COUNTIF(A1_Individu_Data_Keadaan_SDMK!A$4:A$149931,B1182)</f>
        <v>0</v>
      </c>
      <c r="O1182" s="312">
        <f t="shared" si="61"/>
        <v>0</v>
      </c>
      <c r="P1182" s="421" t="str">
        <f t="shared" si="62"/>
        <v>Berkurang</v>
      </c>
    </row>
    <row r="1183" spans="1:16" hidden="1">
      <c r="A1183" s="7">
        <v>1181</v>
      </c>
      <c r="B1183" t="s">
        <v>14693</v>
      </c>
      <c r="C1183" t="s">
        <v>14694</v>
      </c>
      <c r="D1183" t="s">
        <v>1632</v>
      </c>
      <c r="E1183" t="s">
        <v>12207</v>
      </c>
      <c r="F1183" t="s">
        <v>12202</v>
      </c>
      <c r="G1183">
        <v>33</v>
      </c>
      <c r="H1183">
        <v>3374</v>
      </c>
      <c r="I1183" t="s">
        <v>268</v>
      </c>
      <c r="J1183">
        <v>849</v>
      </c>
      <c r="K1183" s="367" t="str">
        <f>VLOOKUP(G1183,'01_MASTER_KODE_WILAYAH'!H$1437:I$1470,2,FALSE)</f>
        <v>JAWA TENGAH</v>
      </c>
      <c r="L1183" s="368" t="str">
        <f>VLOOKUP(H1183,'01_MASTER_KODE_WILAYAH'!D$5:F$1353,3,FALSE)</f>
        <v>KOTA SEMARANG</v>
      </c>
      <c r="M1183" s="428" t="str">
        <f t="shared" si="60"/>
        <v>Pemerintah</v>
      </c>
      <c r="N1183" s="312">
        <f>COUNTIF(A1_Individu_Data_Keadaan_SDMK!A$4:A$149931,B1183)</f>
        <v>0</v>
      </c>
      <c r="O1183" s="312">
        <f t="shared" si="61"/>
        <v>0</v>
      </c>
      <c r="P1183" s="421" t="str">
        <f t="shared" si="62"/>
        <v>Berkurang</v>
      </c>
    </row>
    <row r="1184" spans="1:16" hidden="1">
      <c r="A1184" s="7">
        <v>1182</v>
      </c>
      <c r="B1184" t="s">
        <v>14695</v>
      </c>
      <c r="C1184" t="s">
        <v>14696</v>
      </c>
      <c r="D1184" t="s">
        <v>1632</v>
      </c>
      <c r="E1184" t="s">
        <v>12208</v>
      </c>
      <c r="F1184" t="s">
        <v>12203</v>
      </c>
      <c r="G1184">
        <v>33</v>
      </c>
      <c r="H1184">
        <v>3374</v>
      </c>
      <c r="I1184" t="s">
        <v>268</v>
      </c>
      <c r="J1184">
        <v>5</v>
      </c>
      <c r="K1184" s="367" t="str">
        <f>VLOOKUP(G1184,'01_MASTER_KODE_WILAYAH'!H$1437:I$1470,2,FALSE)</f>
        <v>JAWA TENGAH</v>
      </c>
      <c r="L1184" s="368" t="str">
        <f>VLOOKUP(H1184,'01_MASTER_KODE_WILAYAH'!D$5:F$1353,3,FALSE)</f>
        <v>KOTA SEMARANG</v>
      </c>
      <c r="M1184" s="428" t="str">
        <f t="shared" si="60"/>
        <v>Organisasi</v>
      </c>
      <c r="N1184" s="312">
        <f>COUNTIF(A1_Individu_Data_Keadaan_SDMK!A$4:A$149931,B1184)</f>
        <v>0</v>
      </c>
      <c r="O1184" s="312">
        <f t="shared" si="61"/>
        <v>0</v>
      </c>
      <c r="P1184" s="421" t="str">
        <f t="shared" si="62"/>
        <v>Berkurang</v>
      </c>
    </row>
    <row r="1185" spans="1:16" hidden="1">
      <c r="A1185" s="7">
        <v>1183</v>
      </c>
      <c r="B1185" t="s">
        <v>14697</v>
      </c>
      <c r="C1185" t="s">
        <v>14698</v>
      </c>
      <c r="D1185" t="s">
        <v>1632</v>
      </c>
      <c r="E1185" t="s">
        <v>12254</v>
      </c>
      <c r="F1185" t="s">
        <v>12203</v>
      </c>
      <c r="G1185">
        <v>33</v>
      </c>
      <c r="H1185">
        <v>3374</v>
      </c>
      <c r="I1185" t="s">
        <v>268</v>
      </c>
      <c r="J1185">
        <v>8</v>
      </c>
      <c r="K1185" s="367" t="str">
        <f>VLOOKUP(G1185,'01_MASTER_KODE_WILAYAH'!H$1437:I$1470,2,FALSE)</f>
        <v>JAWA TENGAH</v>
      </c>
      <c r="L1185" s="368" t="str">
        <f>VLOOKUP(H1185,'01_MASTER_KODE_WILAYAH'!D$5:F$1353,3,FALSE)</f>
        <v>KOTA SEMARANG</v>
      </c>
      <c r="M1185" s="428" t="str">
        <f t="shared" si="60"/>
        <v>Organisasi</v>
      </c>
      <c r="N1185" s="312">
        <f>COUNTIF(A1_Individu_Data_Keadaan_SDMK!A$4:A$149931,B1185)</f>
        <v>0</v>
      </c>
      <c r="O1185" s="312">
        <f t="shared" si="61"/>
        <v>0</v>
      </c>
      <c r="P1185" s="421" t="str">
        <f t="shared" si="62"/>
        <v>Berkurang</v>
      </c>
    </row>
    <row r="1186" spans="1:16" hidden="1">
      <c r="A1186" s="7">
        <v>1184</v>
      </c>
      <c r="B1186" t="s">
        <v>14699</v>
      </c>
      <c r="C1186" t="s">
        <v>14700</v>
      </c>
      <c r="D1186" t="s">
        <v>1632</v>
      </c>
      <c r="E1186" t="s">
        <v>12208</v>
      </c>
      <c r="F1186" t="s">
        <v>12205</v>
      </c>
      <c r="G1186">
        <v>33</v>
      </c>
      <c r="H1186">
        <v>3374</v>
      </c>
      <c r="I1186">
        <v>0</v>
      </c>
      <c r="J1186">
        <v>235</v>
      </c>
      <c r="K1186" s="367" t="str">
        <f>VLOOKUP(G1186,'01_MASTER_KODE_WILAYAH'!H$1437:I$1470,2,FALSE)</f>
        <v>JAWA TENGAH</v>
      </c>
      <c r="L1186" s="368" t="str">
        <f>VLOOKUP(H1186,'01_MASTER_KODE_WILAYAH'!D$5:F$1353,3,FALSE)</f>
        <v>KOTA SEMARANG</v>
      </c>
      <c r="M1186" s="428" t="str">
        <f t="shared" si="60"/>
        <v>Perusahaan</v>
      </c>
      <c r="N1186" s="312">
        <f>COUNTIF(A1_Individu_Data_Keadaan_SDMK!A$4:A$149931,B1186)</f>
        <v>0</v>
      </c>
      <c r="O1186" s="312">
        <f t="shared" si="61"/>
        <v>0</v>
      </c>
      <c r="P1186" s="421" t="str">
        <f t="shared" si="62"/>
        <v>Berkurang</v>
      </c>
    </row>
    <row r="1187" spans="1:16" hidden="1">
      <c r="A1187" s="7">
        <v>1185</v>
      </c>
      <c r="B1187" t="s">
        <v>14701</v>
      </c>
      <c r="C1187" t="s">
        <v>14702</v>
      </c>
      <c r="D1187" t="s">
        <v>1632</v>
      </c>
      <c r="E1187" t="s">
        <v>12207</v>
      </c>
      <c r="F1187" t="s">
        <v>12205</v>
      </c>
      <c r="G1187">
        <v>33</v>
      </c>
      <c r="H1187">
        <v>3374</v>
      </c>
      <c r="I1187" t="s">
        <v>14703</v>
      </c>
      <c r="J1187">
        <v>195</v>
      </c>
      <c r="K1187" s="367" t="str">
        <f>VLOOKUP(G1187,'01_MASTER_KODE_WILAYAH'!H$1437:I$1470,2,FALSE)</f>
        <v>JAWA TENGAH</v>
      </c>
      <c r="L1187" s="368" t="str">
        <f>VLOOKUP(H1187,'01_MASTER_KODE_WILAYAH'!D$5:F$1353,3,FALSE)</f>
        <v>KOTA SEMARANG</v>
      </c>
      <c r="M1187" s="428" t="str">
        <f t="shared" si="60"/>
        <v>Perusahaan</v>
      </c>
      <c r="N1187" s="312">
        <f>COUNTIF(A1_Individu_Data_Keadaan_SDMK!A$4:A$149931,B1187)</f>
        <v>0</v>
      </c>
      <c r="O1187" s="312">
        <f t="shared" si="61"/>
        <v>0</v>
      </c>
      <c r="P1187" s="421" t="str">
        <f t="shared" si="62"/>
        <v>Berkurang</v>
      </c>
    </row>
    <row r="1188" spans="1:16" hidden="1">
      <c r="A1188" s="7">
        <v>1186</v>
      </c>
      <c r="B1188" t="s">
        <v>14704</v>
      </c>
      <c r="C1188" t="s">
        <v>14705</v>
      </c>
      <c r="D1188" t="s">
        <v>1632</v>
      </c>
      <c r="E1188" t="s">
        <v>12208</v>
      </c>
      <c r="F1188" t="s">
        <v>14212</v>
      </c>
      <c r="G1188">
        <v>33</v>
      </c>
      <c r="H1188">
        <v>3374</v>
      </c>
      <c r="I1188">
        <v>0</v>
      </c>
      <c r="J1188">
        <v>237</v>
      </c>
      <c r="K1188" s="367" t="str">
        <f>VLOOKUP(G1188,'01_MASTER_KODE_WILAYAH'!H$1437:I$1470,2,FALSE)</f>
        <v>JAWA TENGAH</v>
      </c>
      <c r="L1188" s="368" t="str">
        <f>VLOOKUP(H1188,'01_MASTER_KODE_WILAYAH'!D$5:F$1353,3,FALSE)</f>
        <v>KOTA SEMARANG</v>
      </c>
      <c r="M1188" s="428" t="str">
        <f t="shared" si="60"/>
        <v>Kementeria</v>
      </c>
      <c r="N1188" s="312">
        <f>COUNTIF(A1_Individu_Data_Keadaan_SDMK!A$4:A$149931,B1188)</f>
        <v>0</v>
      </c>
      <c r="O1188" s="312">
        <f t="shared" si="61"/>
        <v>0</v>
      </c>
      <c r="P1188" s="421" t="str">
        <f t="shared" si="62"/>
        <v>Berkurang</v>
      </c>
    </row>
    <row r="1189" spans="1:16" hidden="1">
      <c r="A1189" s="7">
        <v>1187</v>
      </c>
      <c r="B1189" t="s">
        <v>14706</v>
      </c>
      <c r="C1189" t="s">
        <v>14707</v>
      </c>
      <c r="D1189" t="s">
        <v>1632</v>
      </c>
      <c r="E1189" t="s">
        <v>12208</v>
      </c>
      <c r="F1189" t="s">
        <v>12205</v>
      </c>
      <c r="G1189">
        <v>33</v>
      </c>
      <c r="H1189">
        <v>3374</v>
      </c>
      <c r="J1189">
        <v>0</v>
      </c>
      <c r="K1189" s="367" t="str">
        <f>VLOOKUP(G1189,'01_MASTER_KODE_WILAYAH'!H$1437:I$1470,2,FALSE)</f>
        <v>JAWA TENGAH</v>
      </c>
      <c r="L1189" s="368" t="str">
        <f>VLOOKUP(H1189,'01_MASTER_KODE_WILAYAH'!D$5:F$1353,3,FALSE)</f>
        <v>KOTA SEMARANG</v>
      </c>
      <c r="M1189" s="428" t="str">
        <f t="shared" si="60"/>
        <v>Perusahaan</v>
      </c>
      <c r="N1189" s="312">
        <f>COUNTIF(A1_Individu_Data_Keadaan_SDMK!A$4:A$149931,B1189)</f>
        <v>0</v>
      </c>
      <c r="O1189" s="312">
        <f t="shared" si="61"/>
        <v>0</v>
      </c>
      <c r="P1189" s="421" t="str">
        <f t="shared" si="62"/>
        <v>Tetap</v>
      </c>
    </row>
    <row r="1190" spans="1:16" hidden="1">
      <c r="A1190" s="7">
        <v>1188</v>
      </c>
      <c r="B1190" t="s">
        <v>14708</v>
      </c>
      <c r="C1190" t="s">
        <v>14709</v>
      </c>
      <c r="D1190" t="s">
        <v>1632</v>
      </c>
      <c r="E1190" t="s">
        <v>12208</v>
      </c>
      <c r="F1190" t="s">
        <v>14233</v>
      </c>
      <c r="G1190">
        <v>33</v>
      </c>
      <c r="H1190">
        <v>3375</v>
      </c>
      <c r="I1190" t="s">
        <v>268</v>
      </c>
      <c r="J1190">
        <v>180</v>
      </c>
      <c r="K1190" s="367" t="str">
        <f>VLOOKUP(G1190,'01_MASTER_KODE_WILAYAH'!H$1437:I$1470,2,FALSE)</f>
        <v>JAWA TENGAH</v>
      </c>
      <c r="L1190" s="368" t="str">
        <f>VLOOKUP(H1190,'01_MASTER_KODE_WILAYAH'!D$5:F$1353,3,FALSE)</f>
        <v>KOTA PEKALONGAN</v>
      </c>
      <c r="M1190" s="428" t="str">
        <f t="shared" si="60"/>
        <v>Organisasi</v>
      </c>
      <c r="N1190" s="312">
        <f>COUNTIF(A1_Individu_Data_Keadaan_SDMK!A$4:A$149931,B1190)</f>
        <v>0</v>
      </c>
      <c r="O1190" s="312">
        <f t="shared" si="61"/>
        <v>0</v>
      </c>
      <c r="P1190" s="421" t="str">
        <f t="shared" si="62"/>
        <v>Berkurang</v>
      </c>
    </row>
    <row r="1191" spans="1:16" hidden="1">
      <c r="A1191" s="7">
        <v>1189</v>
      </c>
      <c r="B1191" t="s">
        <v>14710</v>
      </c>
      <c r="C1191" t="s">
        <v>14711</v>
      </c>
      <c r="D1191" t="s">
        <v>1632</v>
      </c>
      <c r="E1191" t="s">
        <v>12208</v>
      </c>
      <c r="F1191" t="s">
        <v>12206</v>
      </c>
      <c r="G1191">
        <v>33</v>
      </c>
      <c r="H1191">
        <v>3375</v>
      </c>
      <c r="I1191" t="s">
        <v>268</v>
      </c>
      <c r="J1191">
        <v>269</v>
      </c>
      <c r="K1191" s="367" t="str">
        <f>VLOOKUP(G1191,'01_MASTER_KODE_WILAYAH'!H$1437:I$1470,2,FALSE)</f>
        <v>JAWA TENGAH</v>
      </c>
      <c r="L1191" s="368" t="str">
        <f>VLOOKUP(H1191,'01_MASTER_KODE_WILAYAH'!D$5:F$1353,3,FALSE)</f>
        <v>KOTA PEKALONGAN</v>
      </c>
      <c r="M1191" s="428" t="str">
        <f t="shared" si="60"/>
        <v>Organisasi</v>
      </c>
      <c r="N1191" s="312">
        <f>COUNTIF(A1_Individu_Data_Keadaan_SDMK!A$4:A$149931,B1191)</f>
        <v>0</v>
      </c>
      <c r="O1191" s="312">
        <f t="shared" si="61"/>
        <v>0</v>
      </c>
      <c r="P1191" s="421" t="str">
        <f t="shared" si="62"/>
        <v>Berkurang</v>
      </c>
    </row>
    <row r="1192" spans="1:16" hidden="1">
      <c r="A1192" s="7">
        <v>1190</v>
      </c>
      <c r="B1192" t="s">
        <v>14712</v>
      </c>
      <c r="C1192" t="s">
        <v>14713</v>
      </c>
      <c r="D1192" t="s">
        <v>1632</v>
      </c>
      <c r="E1192" t="s">
        <v>12209</v>
      </c>
      <c r="F1192" t="s">
        <v>12206</v>
      </c>
      <c r="G1192">
        <v>33</v>
      </c>
      <c r="H1192">
        <v>3375</v>
      </c>
      <c r="I1192" t="s">
        <v>268</v>
      </c>
      <c r="J1192">
        <v>120</v>
      </c>
      <c r="K1192" s="367" t="str">
        <f>VLOOKUP(G1192,'01_MASTER_KODE_WILAYAH'!H$1437:I$1470,2,FALSE)</f>
        <v>JAWA TENGAH</v>
      </c>
      <c r="L1192" s="368" t="str">
        <f>VLOOKUP(H1192,'01_MASTER_KODE_WILAYAH'!D$5:F$1353,3,FALSE)</f>
        <v>KOTA PEKALONGAN</v>
      </c>
      <c r="M1192" s="428" t="str">
        <f t="shared" si="60"/>
        <v>Organisasi</v>
      </c>
      <c r="N1192" s="312">
        <f>COUNTIF(A1_Individu_Data_Keadaan_SDMK!A$4:A$149931,B1192)</f>
        <v>0</v>
      </c>
      <c r="O1192" s="312">
        <f t="shared" si="61"/>
        <v>0</v>
      </c>
      <c r="P1192" s="421" t="str">
        <f t="shared" si="62"/>
        <v>Berkurang</v>
      </c>
    </row>
    <row r="1193" spans="1:16" hidden="1">
      <c r="A1193" s="7">
        <v>1191</v>
      </c>
      <c r="B1193" t="s">
        <v>14714</v>
      </c>
      <c r="C1193" t="s">
        <v>14715</v>
      </c>
      <c r="D1193" t="s">
        <v>1632</v>
      </c>
      <c r="E1193" t="s">
        <v>12254</v>
      </c>
      <c r="F1193" t="s">
        <v>12204</v>
      </c>
      <c r="G1193">
        <v>33</v>
      </c>
      <c r="H1193">
        <v>3375</v>
      </c>
      <c r="I1193" t="s">
        <v>14716</v>
      </c>
      <c r="J1193">
        <v>18</v>
      </c>
      <c r="K1193" s="367" t="str">
        <f>VLOOKUP(G1193,'01_MASTER_KODE_WILAYAH'!H$1437:I$1470,2,FALSE)</f>
        <v>JAWA TENGAH</v>
      </c>
      <c r="L1193" s="368" t="str">
        <f>VLOOKUP(H1193,'01_MASTER_KODE_WILAYAH'!D$5:F$1353,3,FALSE)</f>
        <v>KOTA PEKALONGAN</v>
      </c>
      <c r="M1193" s="428" t="str">
        <f t="shared" si="60"/>
        <v>Swasta/Lai</v>
      </c>
      <c r="N1193" s="312">
        <f>COUNTIF(A1_Individu_Data_Keadaan_SDMK!A$4:A$149931,B1193)</f>
        <v>0</v>
      </c>
      <c r="O1193" s="312">
        <f t="shared" si="61"/>
        <v>0</v>
      </c>
      <c r="P1193" s="421" t="str">
        <f t="shared" si="62"/>
        <v>Berkurang</v>
      </c>
    </row>
    <row r="1194" spans="1:16" hidden="1">
      <c r="A1194" s="7">
        <v>1192</v>
      </c>
      <c r="B1194" t="s">
        <v>14717</v>
      </c>
      <c r="C1194" t="s">
        <v>14718</v>
      </c>
      <c r="D1194" t="s">
        <v>1632</v>
      </c>
      <c r="E1194" t="s">
        <v>12209</v>
      </c>
      <c r="F1194" t="s">
        <v>12204</v>
      </c>
      <c r="G1194">
        <v>33</v>
      </c>
      <c r="H1194">
        <v>3375</v>
      </c>
      <c r="I1194" t="s">
        <v>268</v>
      </c>
      <c r="J1194">
        <v>90</v>
      </c>
      <c r="K1194" s="367" t="str">
        <f>VLOOKUP(G1194,'01_MASTER_KODE_WILAYAH'!H$1437:I$1470,2,FALSE)</f>
        <v>JAWA TENGAH</v>
      </c>
      <c r="L1194" s="368" t="str">
        <f>VLOOKUP(H1194,'01_MASTER_KODE_WILAYAH'!D$5:F$1353,3,FALSE)</f>
        <v>KOTA PEKALONGAN</v>
      </c>
      <c r="M1194" s="428" t="str">
        <f t="shared" si="60"/>
        <v>Swasta/Lai</v>
      </c>
      <c r="N1194" s="312">
        <f>COUNTIF(A1_Individu_Data_Keadaan_SDMK!A$4:A$149931,B1194)</f>
        <v>0</v>
      </c>
      <c r="O1194" s="312">
        <f t="shared" si="61"/>
        <v>0</v>
      </c>
      <c r="P1194" s="421" t="str">
        <f t="shared" si="62"/>
        <v>Berkurang</v>
      </c>
    </row>
    <row r="1195" spans="1:16" hidden="1">
      <c r="A1195" s="7">
        <v>1193</v>
      </c>
      <c r="B1195" t="s">
        <v>14719</v>
      </c>
      <c r="C1195" t="s">
        <v>14720</v>
      </c>
      <c r="D1195" t="s">
        <v>1632</v>
      </c>
      <c r="E1195" t="s">
        <v>12254</v>
      </c>
      <c r="F1195" t="s">
        <v>12204</v>
      </c>
      <c r="G1195">
        <v>33</v>
      </c>
      <c r="H1195">
        <v>3375</v>
      </c>
      <c r="I1195" t="s">
        <v>268</v>
      </c>
      <c r="J1195">
        <v>82</v>
      </c>
      <c r="K1195" s="367" t="str">
        <f>VLOOKUP(G1195,'01_MASTER_KODE_WILAYAH'!H$1437:I$1470,2,FALSE)</f>
        <v>JAWA TENGAH</v>
      </c>
      <c r="L1195" s="368" t="str">
        <f>VLOOKUP(H1195,'01_MASTER_KODE_WILAYAH'!D$5:F$1353,3,FALSE)</f>
        <v>KOTA PEKALONGAN</v>
      </c>
      <c r="M1195" s="428" t="str">
        <f t="shared" si="60"/>
        <v>Swasta/Lai</v>
      </c>
      <c r="N1195" s="312">
        <f>COUNTIF(A1_Individu_Data_Keadaan_SDMK!A$4:A$149931,B1195)</f>
        <v>0</v>
      </c>
      <c r="O1195" s="312">
        <f t="shared" si="61"/>
        <v>0</v>
      </c>
      <c r="P1195" s="421" t="str">
        <f t="shared" si="62"/>
        <v>Berkurang</v>
      </c>
    </row>
    <row r="1196" spans="1:16" hidden="1">
      <c r="A1196" s="7">
        <v>1194</v>
      </c>
      <c r="B1196" t="s">
        <v>14721</v>
      </c>
      <c r="C1196" t="s">
        <v>14722</v>
      </c>
      <c r="D1196" t="s">
        <v>1632</v>
      </c>
      <c r="E1196" t="s">
        <v>12207</v>
      </c>
      <c r="F1196" t="s">
        <v>12202</v>
      </c>
      <c r="G1196">
        <v>33</v>
      </c>
      <c r="H1196">
        <v>3376</v>
      </c>
      <c r="I1196" t="s">
        <v>268</v>
      </c>
      <c r="J1196">
        <v>845</v>
      </c>
      <c r="K1196" s="367" t="str">
        <f>VLOOKUP(G1196,'01_MASTER_KODE_WILAYAH'!H$1437:I$1470,2,FALSE)</f>
        <v>JAWA TENGAH</v>
      </c>
      <c r="L1196" s="368" t="str">
        <f>VLOOKUP(H1196,'01_MASTER_KODE_WILAYAH'!D$5:F$1353,3,FALSE)</f>
        <v>KOTA TEGAL</v>
      </c>
      <c r="M1196" s="428" t="str">
        <f t="shared" si="60"/>
        <v>Pemerintah</v>
      </c>
      <c r="N1196" s="312">
        <f>COUNTIF(A1_Individu_Data_Keadaan_SDMK!A$4:A$149931,B1196)</f>
        <v>0</v>
      </c>
      <c r="O1196" s="312">
        <f t="shared" si="61"/>
        <v>0</v>
      </c>
      <c r="P1196" s="421" t="str">
        <f t="shared" si="62"/>
        <v>Berkurang</v>
      </c>
    </row>
    <row r="1197" spans="1:16" hidden="1">
      <c r="A1197" s="7">
        <v>1195</v>
      </c>
      <c r="B1197" t="s">
        <v>14723</v>
      </c>
      <c r="C1197" t="s">
        <v>14724</v>
      </c>
      <c r="D1197" t="s">
        <v>1632</v>
      </c>
      <c r="E1197" t="s">
        <v>12208</v>
      </c>
      <c r="F1197" t="s">
        <v>14147</v>
      </c>
      <c r="G1197">
        <v>33</v>
      </c>
      <c r="H1197">
        <v>3376</v>
      </c>
      <c r="I1197" t="s">
        <v>268</v>
      </c>
      <c r="J1197">
        <v>217</v>
      </c>
      <c r="K1197" s="367" t="str">
        <f>VLOOKUP(G1197,'01_MASTER_KODE_WILAYAH'!H$1437:I$1470,2,FALSE)</f>
        <v>JAWA TENGAH</v>
      </c>
      <c r="L1197" s="368" t="str">
        <f>VLOOKUP(H1197,'01_MASTER_KODE_WILAYAH'!D$5:F$1353,3,FALSE)</f>
        <v>KOTA TEGAL</v>
      </c>
      <c r="M1197" s="428" t="str">
        <f t="shared" si="60"/>
        <v>BUMN</v>
      </c>
      <c r="N1197" s="312">
        <f>COUNTIF(A1_Individu_Data_Keadaan_SDMK!A$4:A$149931,B1197)</f>
        <v>0</v>
      </c>
      <c r="O1197" s="312">
        <f t="shared" si="61"/>
        <v>0</v>
      </c>
      <c r="P1197" s="421" t="str">
        <f t="shared" si="62"/>
        <v>Berkurang</v>
      </c>
    </row>
    <row r="1198" spans="1:16" hidden="1">
      <c r="A1198" s="7">
        <v>1196</v>
      </c>
      <c r="B1198" t="s">
        <v>14725</v>
      </c>
      <c r="C1198" t="s">
        <v>14726</v>
      </c>
      <c r="D1198" t="s">
        <v>1632</v>
      </c>
      <c r="E1198" t="s">
        <v>14682</v>
      </c>
      <c r="F1198" t="s">
        <v>9</v>
      </c>
      <c r="G1198">
        <v>33</v>
      </c>
      <c r="H1198">
        <v>3376</v>
      </c>
      <c r="I1198" t="s">
        <v>268</v>
      </c>
      <c r="J1198">
        <v>107</v>
      </c>
      <c r="K1198" s="367" t="str">
        <f>VLOOKUP(G1198,'01_MASTER_KODE_WILAYAH'!H$1437:I$1470,2,FALSE)</f>
        <v>JAWA TENGAH</v>
      </c>
      <c r="L1198" s="368" t="str">
        <f>VLOOKUP(H1198,'01_MASTER_KODE_WILAYAH'!D$5:F$1353,3,FALSE)</f>
        <v>KOTA TEGAL</v>
      </c>
      <c r="M1198" s="428" t="str">
        <f t="shared" si="60"/>
        <v>TNI AD</v>
      </c>
      <c r="N1198" s="312">
        <f>COUNTIF(A1_Individu_Data_Keadaan_SDMK!A$4:A$149931,B1198)</f>
        <v>0</v>
      </c>
      <c r="O1198" s="312">
        <f t="shared" si="61"/>
        <v>0</v>
      </c>
      <c r="P1198" s="421" t="str">
        <f t="shared" si="62"/>
        <v>Berkurang</v>
      </c>
    </row>
    <row r="1199" spans="1:16" hidden="1">
      <c r="A1199" s="7">
        <v>1197</v>
      </c>
      <c r="B1199" t="s">
        <v>14727</v>
      </c>
      <c r="C1199" t="s">
        <v>14728</v>
      </c>
      <c r="D1199" t="s">
        <v>1632</v>
      </c>
      <c r="E1199" t="s">
        <v>12207</v>
      </c>
      <c r="F1199" t="s">
        <v>12206</v>
      </c>
      <c r="G1199">
        <v>33</v>
      </c>
      <c r="H1199">
        <v>3376</v>
      </c>
      <c r="I1199" t="s">
        <v>268</v>
      </c>
      <c r="J1199">
        <v>947</v>
      </c>
      <c r="K1199" s="367" t="str">
        <f>VLOOKUP(G1199,'01_MASTER_KODE_WILAYAH'!H$1437:I$1470,2,FALSE)</f>
        <v>JAWA TENGAH</v>
      </c>
      <c r="L1199" s="368" t="str">
        <f>VLOOKUP(H1199,'01_MASTER_KODE_WILAYAH'!D$5:F$1353,3,FALSE)</f>
        <v>KOTA TEGAL</v>
      </c>
      <c r="M1199" s="428" t="str">
        <f t="shared" si="60"/>
        <v>Organisasi</v>
      </c>
      <c r="N1199" s="312">
        <f>COUNTIF(A1_Individu_Data_Keadaan_SDMK!A$4:A$149931,B1199)</f>
        <v>0</v>
      </c>
      <c r="O1199" s="312">
        <f t="shared" si="61"/>
        <v>0</v>
      </c>
      <c r="P1199" s="421" t="str">
        <f t="shared" si="62"/>
        <v>Berkurang</v>
      </c>
    </row>
    <row r="1200" spans="1:16" hidden="1">
      <c r="A1200" s="7">
        <v>1198</v>
      </c>
      <c r="B1200" t="s">
        <v>14729</v>
      </c>
      <c r="C1200" t="s">
        <v>14730</v>
      </c>
      <c r="D1200" t="s">
        <v>1632</v>
      </c>
      <c r="E1200" t="s">
        <v>12208</v>
      </c>
      <c r="F1200" t="s">
        <v>12203</v>
      </c>
      <c r="G1200">
        <v>33</v>
      </c>
      <c r="H1200">
        <v>3376</v>
      </c>
      <c r="I1200" t="s">
        <v>268</v>
      </c>
      <c r="J1200">
        <v>0</v>
      </c>
      <c r="K1200" s="367" t="str">
        <f>VLOOKUP(G1200,'01_MASTER_KODE_WILAYAH'!H$1437:I$1470,2,FALSE)</f>
        <v>JAWA TENGAH</v>
      </c>
      <c r="L1200" s="368" t="str">
        <f>VLOOKUP(H1200,'01_MASTER_KODE_WILAYAH'!D$5:F$1353,3,FALSE)</f>
        <v>KOTA TEGAL</v>
      </c>
      <c r="M1200" s="428" t="str">
        <f t="shared" si="60"/>
        <v>Organisasi</v>
      </c>
      <c r="N1200" s="312">
        <f>COUNTIF(A1_Individu_Data_Keadaan_SDMK!A$4:A$149931,B1200)</f>
        <v>0</v>
      </c>
      <c r="O1200" s="312">
        <f t="shared" si="61"/>
        <v>0</v>
      </c>
      <c r="P1200" s="421" t="str">
        <f t="shared" si="62"/>
        <v>Tetap</v>
      </c>
    </row>
    <row r="1201" spans="1:16" hidden="1">
      <c r="A1201" s="7">
        <v>1199</v>
      </c>
      <c r="B1201" t="s">
        <v>14731</v>
      </c>
      <c r="C1201" t="s">
        <v>14732</v>
      </c>
      <c r="D1201" t="s">
        <v>1256</v>
      </c>
      <c r="G1201">
        <v>33</v>
      </c>
      <c r="H1201">
        <v>3308</v>
      </c>
      <c r="I1201" t="s">
        <v>268</v>
      </c>
      <c r="J1201">
        <v>0</v>
      </c>
      <c r="K1201" s="367" t="str">
        <f>VLOOKUP(G1201,'01_MASTER_KODE_WILAYAH'!H$1437:I$1470,2,FALSE)</f>
        <v>JAWA TENGAH</v>
      </c>
      <c r="L1201" s="368" t="str">
        <f>VLOOKUP(H1201,'01_MASTER_KODE_WILAYAH'!D$5:F$1353,3,FALSE)</f>
        <v>MAGELANG</v>
      </c>
      <c r="M1201" s="428" t="str">
        <f t="shared" si="60"/>
        <v/>
      </c>
      <c r="N1201" s="312">
        <f>COUNTIF(A1_Individu_Data_Keadaan_SDMK!A$4:A$149931,B1201)</f>
        <v>0</v>
      </c>
      <c r="O1201" s="312">
        <f t="shared" si="61"/>
        <v>0</v>
      </c>
      <c r="P1201" s="421" t="str">
        <f t="shared" si="62"/>
        <v>Tetap</v>
      </c>
    </row>
    <row r="1202" spans="1:16" hidden="1">
      <c r="A1202" s="7">
        <v>1200</v>
      </c>
      <c r="B1202" t="s">
        <v>14733</v>
      </c>
      <c r="C1202" t="s">
        <v>14734</v>
      </c>
      <c r="D1202" t="s">
        <v>1256</v>
      </c>
      <c r="G1202">
        <v>33</v>
      </c>
      <c r="H1202">
        <v>3305</v>
      </c>
      <c r="I1202" t="s">
        <v>268</v>
      </c>
      <c r="J1202">
        <v>0</v>
      </c>
      <c r="K1202" s="367" t="str">
        <f>VLOOKUP(G1202,'01_MASTER_KODE_WILAYAH'!H$1437:I$1470,2,FALSE)</f>
        <v>JAWA TENGAH</v>
      </c>
      <c r="L1202" s="368" t="str">
        <f>VLOOKUP(H1202,'01_MASTER_KODE_WILAYAH'!D$5:F$1353,3,FALSE)</f>
        <v>KEBUMEN</v>
      </c>
      <c r="M1202" s="428" t="str">
        <f t="shared" si="60"/>
        <v/>
      </c>
      <c r="N1202" s="312">
        <f>COUNTIF(A1_Individu_Data_Keadaan_SDMK!A$4:A$149931,B1202)</f>
        <v>0</v>
      </c>
      <c r="O1202" s="312">
        <f t="shared" si="61"/>
        <v>0</v>
      </c>
      <c r="P1202" s="421" t="str">
        <f t="shared" si="62"/>
        <v>Tetap</v>
      </c>
    </row>
    <row r="1203" spans="1:16" hidden="1">
      <c r="A1203" s="7">
        <v>1201</v>
      </c>
      <c r="B1203" t="s">
        <v>14735</v>
      </c>
      <c r="C1203" t="s">
        <v>14736</v>
      </c>
      <c r="D1203" t="s">
        <v>1257</v>
      </c>
      <c r="G1203">
        <v>33</v>
      </c>
      <c r="H1203">
        <v>3301</v>
      </c>
      <c r="I1203" t="s">
        <v>268</v>
      </c>
      <c r="J1203">
        <v>0</v>
      </c>
      <c r="K1203" s="367" t="str">
        <f>VLOOKUP(G1203,'01_MASTER_KODE_WILAYAH'!H$1437:I$1470,2,FALSE)</f>
        <v>JAWA TENGAH</v>
      </c>
      <c r="L1203" s="368" t="str">
        <f>VLOOKUP(H1203,'01_MASTER_KODE_WILAYAH'!D$5:F$1353,3,FALSE)</f>
        <v>CILACAP</v>
      </c>
      <c r="M1203" s="428" t="str">
        <f t="shared" si="60"/>
        <v/>
      </c>
      <c r="N1203" s="312">
        <f>COUNTIF(A1_Individu_Data_Keadaan_SDMK!A$4:A$149931,B1203)</f>
        <v>0</v>
      </c>
      <c r="O1203" s="312">
        <f t="shared" si="61"/>
        <v>0</v>
      </c>
      <c r="P1203" s="421" t="str">
        <f t="shared" si="62"/>
        <v>Tetap</v>
      </c>
    </row>
    <row r="1204" spans="1:16" hidden="1">
      <c r="A1204" s="7">
        <v>1202</v>
      </c>
      <c r="B1204" t="s">
        <v>14737</v>
      </c>
      <c r="C1204" t="s">
        <v>14738</v>
      </c>
      <c r="D1204" t="s">
        <v>1257</v>
      </c>
      <c r="G1204">
        <v>33</v>
      </c>
      <c r="H1204">
        <v>3374</v>
      </c>
      <c r="I1204" t="s">
        <v>268</v>
      </c>
      <c r="J1204">
        <v>0</v>
      </c>
      <c r="K1204" s="367" t="str">
        <f>VLOOKUP(G1204,'01_MASTER_KODE_WILAYAH'!H$1437:I$1470,2,FALSE)</f>
        <v>JAWA TENGAH</v>
      </c>
      <c r="L1204" s="368" t="str">
        <f>VLOOKUP(H1204,'01_MASTER_KODE_WILAYAH'!D$5:F$1353,3,FALSE)</f>
        <v>KOTA SEMARANG</v>
      </c>
      <c r="M1204" s="428" t="str">
        <f t="shared" si="60"/>
        <v/>
      </c>
      <c r="N1204" s="312">
        <f>COUNTIF(A1_Individu_Data_Keadaan_SDMK!A$4:A$149931,B1204)</f>
        <v>0</v>
      </c>
      <c r="O1204" s="312">
        <f t="shared" si="61"/>
        <v>0</v>
      </c>
      <c r="P1204" s="421" t="str">
        <f t="shared" si="62"/>
        <v>Tetap</v>
      </c>
    </row>
    <row r="1205" spans="1:16" hidden="1">
      <c r="A1205" s="7">
        <v>1203</v>
      </c>
      <c r="B1205" t="s">
        <v>14739</v>
      </c>
      <c r="C1205" t="s">
        <v>14740</v>
      </c>
      <c r="D1205" t="s">
        <v>1262</v>
      </c>
      <c r="G1205">
        <v>33</v>
      </c>
      <c r="H1205">
        <v>3302</v>
      </c>
      <c r="I1205" t="s">
        <v>268</v>
      </c>
      <c r="J1205">
        <v>0</v>
      </c>
      <c r="K1205" s="367" t="str">
        <f>VLOOKUP(G1205,'01_MASTER_KODE_WILAYAH'!H$1437:I$1470,2,FALSE)</f>
        <v>JAWA TENGAH</v>
      </c>
      <c r="L1205" s="368" t="str">
        <f>VLOOKUP(H1205,'01_MASTER_KODE_WILAYAH'!D$5:F$1353,3,FALSE)</f>
        <v>BANYUMAS</v>
      </c>
      <c r="M1205" s="428" t="str">
        <f t="shared" si="60"/>
        <v/>
      </c>
      <c r="N1205" s="312">
        <f>COUNTIF(A1_Individu_Data_Keadaan_SDMK!A$4:A$149931,B1205)</f>
        <v>0</v>
      </c>
      <c r="O1205" s="312">
        <f t="shared" si="61"/>
        <v>0</v>
      </c>
      <c r="P1205" s="421" t="str">
        <f t="shared" si="62"/>
        <v>Tetap</v>
      </c>
    </row>
    <row r="1206" spans="1:16" hidden="1">
      <c r="A1206" s="7">
        <v>1204</v>
      </c>
      <c r="B1206" t="s">
        <v>14741</v>
      </c>
      <c r="C1206" t="s">
        <v>14742</v>
      </c>
      <c r="D1206" t="s">
        <v>1262</v>
      </c>
      <c r="G1206">
        <v>33</v>
      </c>
      <c r="H1206">
        <v>3302</v>
      </c>
      <c r="I1206" t="s">
        <v>268</v>
      </c>
      <c r="J1206">
        <v>0</v>
      </c>
      <c r="K1206" s="367" t="str">
        <f>VLOOKUP(G1206,'01_MASTER_KODE_WILAYAH'!H$1437:I$1470,2,FALSE)</f>
        <v>JAWA TENGAH</v>
      </c>
      <c r="L1206" s="368" t="str">
        <f>VLOOKUP(H1206,'01_MASTER_KODE_WILAYAH'!D$5:F$1353,3,FALSE)</f>
        <v>BANYUMAS</v>
      </c>
      <c r="M1206" s="428" t="str">
        <f t="shared" si="60"/>
        <v/>
      </c>
      <c r="N1206" s="312">
        <f>COUNTIF(A1_Individu_Data_Keadaan_SDMK!A$4:A$149931,B1206)</f>
        <v>0</v>
      </c>
      <c r="O1206" s="312">
        <f t="shared" si="61"/>
        <v>0</v>
      </c>
      <c r="P1206" s="421" t="str">
        <f t="shared" si="62"/>
        <v>Tetap</v>
      </c>
    </row>
    <row r="1207" spans="1:16" hidden="1">
      <c r="A1207" s="7">
        <v>1205</v>
      </c>
      <c r="B1207" t="s">
        <v>14743</v>
      </c>
      <c r="C1207" t="s">
        <v>14744</v>
      </c>
      <c r="D1207" t="s">
        <v>1262</v>
      </c>
      <c r="G1207">
        <v>33</v>
      </c>
      <c r="H1207">
        <v>3302</v>
      </c>
      <c r="I1207" t="s">
        <v>268</v>
      </c>
      <c r="J1207">
        <v>0</v>
      </c>
      <c r="K1207" s="367" t="str">
        <f>VLOOKUP(G1207,'01_MASTER_KODE_WILAYAH'!H$1437:I$1470,2,FALSE)</f>
        <v>JAWA TENGAH</v>
      </c>
      <c r="L1207" s="368" t="str">
        <f>VLOOKUP(H1207,'01_MASTER_KODE_WILAYAH'!D$5:F$1353,3,FALSE)</f>
        <v>BANYUMAS</v>
      </c>
      <c r="M1207" s="428" t="str">
        <f t="shared" si="60"/>
        <v/>
      </c>
      <c r="N1207" s="312">
        <f>COUNTIF(A1_Individu_Data_Keadaan_SDMK!A$4:A$149931,B1207)</f>
        <v>0</v>
      </c>
      <c r="O1207" s="312">
        <f t="shared" si="61"/>
        <v>0</v>
      </c>
      <c r="P1207" s="421" t="str">
        <f t="shared" si="62"/>
        <v>Tetap</v>
      </c>
    </row>
    <row r="1208" spans="1:16" hidden="1">
      <c r="A1208" s="7">
        <v>1206</v>
      </c>
      <c r="B1208" t="s">
        <v>14745</v>
      </c>
      <c r="C1208" t="s">
        <v>14746</v>
      </c>
      <c r="D1208" t="s">
        <v>1262</v>
      </c>
      <c r="G1208">
        <v>33</v>
      </c>
      <c r="H1208">
        <v>3302</v>
      </c>
      <c r="I1208" t="s">
        <v>268</v>
      </c>
      <c r="J1208">
        <v>0</v>
      </c>
      <c r="K1208" s="367" t="str">
        <f>VLOOKUP(G1208,'01_MASTER_KODE_WILAYAH'!H$1437:I$1470,2,FALSE)</f>
        <v>JAWA TENGAH</v>
      </c>
      <c r="L1208" s="368" t="str">
        <f>VLOOKUP(H1208,'01_MASTER_KODE_WILAYAH'!D$5:F$1353,3,FALSE)</f>
        <v>BANYUMAS</v>
      </c>
      <c r="M1208" s="428" t="str">
        <f t="shared" si="60"/>
        <v/>
      </c>
      <c r="N1208" s="312">
        <f>COUNTIF(A1_Individu_Data_Keadaan_SDMK!A$4:A$149931,B1208)</f>
        <v>0</v>
      </c>
      <c r="O1208" s="312">
        <f t="shared" si="61"/>
        <v>0</v>
      </c>
      <c r="P1208" s="421" t="str">
        <f t="shared" si="62"/>
        <v>Tetap</v>
      </c>
    </row>
    <row r="1209" spans="1:16" hidden="1">
      <c r="A1209" s="7">
        <v>1207</v>
      </c>
      <c r="B1209" t="s">
        <v>14747</v>
      </c>
      <c r="C1209" t="s">
        <v>14748</v>
      </c>
      <c r="D1209" t="s">
        <v>1262</v>
      </c>
      <c r="G1209">
        <v>33</v>
      </c>
      <c r="H1209">
        <v>3302</v>
      </c>
      <c r="I1209" t="s">
        <v>268</v>
      </c>
      <c r="J1209">
        <v>0</v>
      </c>
      <c r="K1209" s="367" t="str">
        <f>VLOOKUP(G1209,'01_MASTER_KODE_WILAYAH'!H$1437:I$1470,2,FALSE)</f>
        <v>JAWA TENGAH</v>
      </c>
      <c r="L1209" s="368" t="str">
        <f>VLOOKUP(H1209,'01_MASTER_KODE_WILAYAH'!D$5:F$1353,3,FALSE)</f>
        <v>BANYUMAS</v>
      </c>
      <c r="M1209" s="428" t="str">
        <f t="shared" si="60"/>
        <v/>
      </c>
      <c r="N1209" s="312">
        <f>COUNTIF(A1_Individu_Data_Keadaan_SDMK!A$4:A$149931,B1209)</f>
        <v>0</v>
      </c>
      <c r="O1209" s="312">
        <f t="shared" si="61"/>
        <v>0</v>
      </c>
      <c r="P1209" s="421" t="str">
        <f t="shared" si="62"/>
        <v>Tetap</v>
      </c>
    </row>
    <row r="1210" spans="1:16" hidden="1">
      <c r="A1210" s="7">
        <v>1208</v>
      </c>
      <c r="B1210" t="s">
        <v>14749</v>
      </c>
      <c r="C1210" t="s">
        <v>14750</v>
      </c>
      <c r="D1210" t="s">
        <v>1262</v>
      </c>
      <c r="G1210">
        <v>33</v>
      </c>
      <c r="H1210">
        <v>3302</v>
      </c>
      <c r="I1210" t="s">
        <v>268</v>
      </c>
      <c r="J1210">
        <v>0</v>
      </c>
      <c r="K1210" s="367" t="str">
        <f>VLOOKUP(G1210,'01_MASTER_KODE_WILAYAH'!H$1437:I$1470,2,FALSE)</f>
        <v>JAWA TENGAH</v>
      </c>
      <c r="L1210" s="368" t="str">
        <f>VLOOKUP(H1210,'01_MASTER_KODE_WILAYAH'!D$5:F$1353,3,FALSE)</f>
        <v>BANYUMAS</v>
      </c>
      <c r="M1210" s="428" t="str">
        <f t="shared" si="60"/>
        <v/>
      </c>
      <c r="N1210" s="312">
        <f>COUNTIF(A1_Individu_Data_Keadaan_SDMK!A$4:A$149931,B1210)</f>
        <v>0</v>
      </c>
      <c r="O1210" s="312">
        <f t="shared" si="61"/>
        <v>0</v>
      </c>
      <c r="P1210" s="421" t="str">
        <f t="shared" si="62"/>
        <v>Tetap</v>
      </c>
    </row>
    <row r="1211" spans="1:16" hidden="1">
      <c r="A1211" s="7">
        <v>1209</v>
      </c>
      <c r="B1211" t="s">
        <v>14751</v>
      </c>
      <c r="C1211" t="s">
        <v>14752</v>
      </c>
      <c r="D1211" t="s">
        <v>1262</v>
      </c>
      <c r="G1211">
        <v>33</v>
      </c>
      <c r="H1211">
        <v>3302</v>
      </c>
      <c r="I1211" t="s">
        <v>268</v>
      </c>
      <c r="J1211">
        <v>0</v>
      </c>
      <c r="K1211" s="367" t="str">
        <f>VLOOKUP(G1211,'01_MASTER_KODE_WILAYAH'!H$1437:I$1470,2,FALSE)</f>
        <v>JAWA TENGAH</v>
      </c>
      <c r="L1211" s="368" t="str">
        <f>VLOOKUP(H1211,'01_MASTER_KODE_WILAYAH'!D$5:F$1353,3,FALSE)</f>
        <v>BANYUMAS</v>
      </c>
      <c r="M1211" s="428" t="str">
        <f t="shared" si="60"/>
        <v/>
      </c>
      <c r="N1211" s="312">
        <f>COUNTIF(A1_Individu_Data_Keadaan_SDMK!A$4:A$149931,B1211)</f>
        <v>0</v>
      </c>
      <c r="O1211" s="312">
        <f t="shared" si="61"/>
        <v>0</v>
      </c>
      <c r="P1211" s="421" t="str">
        <f t="shared" si="62"/>
        <v>Tetap</v>
      </c>
    </row>
    <row r="1212" spans="1:16" hidden="1">
      <c r="A1212" s="7">
        <v>1210</v>
      </c>
      <c r="B1212" t="s">
        <v>14753</v>
      </c>
      <c r="C1212" t="s">
        <v>14754</v>
      </c>
      <c r="D1212" t="s">
        <v>1262</v>
      </c>
      <c r="G1212">
        <v>33</v>
      </c>
      <c r="H1212">
        <v>3302</v>
      </c>
      <c r="I1212" t="s">
        <v>268</v>
      </c>
      <c r="J1212">
        <v>0</v>
      </c>
      <c r="K1212" s="367" t="str">
        <f>VLOOKUP(G1212,'01_MASTER_KODE_WILAYAH'!H$1437:I$1470,2,FALSE)</f>
        <v>JAWA TENGAH</v>
      </c>
      <c r="L1212" s="368" t="str">
        <f>VLOOKUP(H1212,'01_MASTER_KODE_WILAYAH'!D$5:F$1353,3,FALSE)</f>
        <v>BANYUMAS</v>
      </c>
      <c r="M1212" s="428" t="str">
        <f t="shared" si="60"/>
        <v/>
      </c>
      <c r="N1212" s="312">
        <f>COUNTIF(A1_Individu_Data_Keadaan_SDMK!A$4:A$149931,B1212)</f>
        <v>0</v>
      </c>
      <c r="O1212" s="312">
        <f t="shared" si="61"/>
        <v>0</v>
      </c>
      <c r="P1212" s="421" t="str">
        <f t="shared" si="62"/>
        <v>Tetap</v>
      </c>
    </row>
    <row r="1213" spans="1:16" hidden="1">
      <c r="A1213" s="7">
        <v>1211</v>
      </c>
      <c r="B1213" t="s">
        <v>14755</v>
      </c>
      <c r="C1213" t="s">
        <v>14756</v>
      </c>
      <c r="D1213" t="s">
        <v>1262</v>
      </c>
      <c r="G1213">
        <v>33</v>
      </c>
      <c r="H1213">
        <v>3302</v>
      </c>
      <c r="I1213" t="s">
        <v>268</v>
      </c>
      <c r="J1213">
        <v>0</v>
      </c>
      <c r="K1213" s="367" t="str">
        <f>VLOOKUP(G1213,'01_MASTER_KODE_WILAYAH'!H$1437:I$1470,2,FALSE)</f>
        <v>JAWA TENGAH</v>
      </c>
      <c r="L1213" s="368" t="str">
        <f>VLOOKUP(H1213,'01_MASTER_KODE_WILAYAH'!D$5:F$1353,3,FALSE)</f>
        <v>BANYUMAS</v>
      </c>
      <c r="M1213" s="428" t="str">
        <f t="shared" si="60"/>
        <v/>
      </c>
      <c r="N1213" s="312">
        <f>COUNTIF(A1_Individu_Data_Keadaan_SDMK!A$4:A$149931,B1213)</f>
        <v>0</v>
      </c>
      <c r="O1213" s="312">
        <f t="shared" si="61"/>
        <v>0</v>
      </c>
      <c r="P1213" s="421" t="str">
        <f t="shared" si="62"/>
        <v>Tetap</v>
      </c>
    </row>
    <row r="1214" spans="1:16" hidden="1">
      <c r="A1214" s="7">
        <v>1212</v>
      </c>
      <c r="B1214" t="s">
        <v>14757</v>
      </c>
      <c r="C1214" t="s">
        <v>14758</v>
      </c>
      <c r="D1214" t="s">
        <v>1262</v>
      </c>
      <c r="G1214">
        <v>33</v>
      </c>
      <c r="H1214">
        <v>3302</v>
      </c>
      <c r="I1214" t="s">
        <v>268</v>
      </c>
      <c r="J1214">
        <v>0</v>
      </c>
      <c r="K1214" s="367" t="str">
        <f>VLOOKUP(G1214,'01_MASTER_KODE_WILAYAH'!H$1437:I$1470,2,FALSE)</f>
        <v>JAWA TENGAH</v>
      </c>
      <c r="L1214" s="368" t="str">
        <f>VLOOKUP(H1214,'01_MASTER_KODE_WILAYAH'!D$5:F$1353,3,FALSE)</f>
        <v>BANYUMAS</v>
      </c>
      <c r="M1214" s="428" t="str">
        <f t="shared" si="60"/>
        <v/>
      </c>
      <c r="N1214" s="312">
        <f>COUNTIF(A1_Individu_Data_Keadaan_SDMK!A$4:A$149931,B1214)</f>
        <v>0</v>
      </c>
      <c r="O1214" s="312">
        <f t="shared" si="61"/>
        <v>0</v>
      </c>
      <c r="P1214" s="421" t="str">
        <f t="shared" si="62"/>
        <v>Tetap</v>
      </c>
    </row>
    <row r="1215" spans="1:16" hidden="1">
      <c r="A1215" s="7">
        <v>1213</v>
      </c>
      <c r="B1215" t="s">
        <v>14759</v>
      </c>
      <c r="C1215" t="s">
        <v>14760</v>
      </c>
      <c r="D1215" t="s">
        <v>1262</v>
      </c>
      <c r="G1215">
        <v>33</v>
      </c>
      <c r="H1215">
        <v>3302</v>
      </c>
      <c r="I1215" t="s">
        <v>268</v>
      </c>
      <c r="J1215">
        <v>0</v>
      </c>
      <c r="K1215" s="367" t="str">
        <f>VLOOKUP(G1215,'01_MASTER_KODE_WILAYAH'!H$1437:I$1470,2,FALSE)</f>
        <v>JAWA TENGAH</v>
      </c>
      <c r="L1215" s="368" t="str">
        <f>VLOOKUP(H1215,'01_MASTER_KODE_WILAYAH'!D$5:F$1353,3,FALSE)</f>
        <v>BANYUMAS</v>
      </c>
      <c r="M1215" s="428" t="str">
        <f t="shared" si="60"/>
        <v/>
      </c>
      <c r="N1215" s="312">
        <f>COUNTIF(A1_Individu_Data_Keadaan_SDMK!A$4:A$149931,B1215)</f>
        <v>0</v>
      </c>
      <c r="O1215" s="312">
        <f t="shared" si="61"/>
        <v>0</v>
      </c>
      <c r="P1215" s="421" t="str">
        <f t="shared" si="62"/>
        <v>Tetap</v>
      </c>
    </row>
    <row r="1216" spans="1:16" hidden="1">
      <c r="A1216" s="7">
        <v>1214</v>
      </c>
      <c r="B1216" t="s">
        <v>14761</v>
      </c>
      <c r="C1216" t="s">
        <v>14762</v>
      </c>
      <c r="D1216" t="s">
        <v>1262</v>
      </c>
      <c r="G1216">
        <v>33</v>
      </c>
      <c r="H1216">
        <v>3302</v>
      </c>
      <c r="I1216" t="s">
        <v>268</v>
      </c>
      <c r="J1216">
        <v>0</v>
      </c>
      <c r="K1216" s="367" t="str">
        <f>VLOOKUP(G1216,'01_MASTER_KODE_WILAYAH'!H$1437:I$1470,2,FALSE)</f>
        <v>JAWA TENGAH</v>
      </c>
      <c r="L1216" s="368" t="str">
        <f>VLOOKUP(H1216,'01_MASTER_KODE_WILAYAH'!D$5:F$1353,3,FALSE)</f>
        <v>BANYUMAS</v>
      </c>
      <c r="M1216" s="428" t="str">
        <f t="shared" si="60"/>
        <v/>
      </c>
      <c r="N1216" s="312">
        <f>COUNTIF(A1_Individu_Data_Keadaan_SDMK!A$4:A$149931,B1216)</f>
        <v>0</v>
      </c>
      <c r="O1216" s="312">
        <f t="shared" si="61"/>
        <v>0</v>
      </c>
      <c r="P1216" s="421" t="str">
        <f t="shared" si="62"/>
        <v>Tetap</v>
      </c>
    </row>
    <row r="1217" spans="1:16" hidden="1">
      <c r="A1217" s="7">
        <v>1215</v>
      </c>
      <c r="B1217" t="s">
        <v>14763</v>
      </c>
      <c r="C1217" t="s">
        <v>14764</v>
      </c>
      <c r="D1217" t="s">
        <v>1262</v>
      </c>
      <c r="G1217">
        <v>33</v>
      </c>
      <c r="H1217">
        <v>3302</v>
      </c>
      <c r="I1217" t="s">
        <v>268</v>
      </c>
      <c r="J1217">
        <v>0</v>
      </c>
      <c r="K1217" s="367" t="str">
        <f>VLOOKUP(G1217,'01_MASTER_KODE_WILAYAH'!H$1437:I$1470,2,FALSE)</f>
        <v>JAWA TENGAH</v>
      </c>
      <c r="L1217" s="368" t="str">
        <f>VLOOKUP(H1217,'01_MASTER_KODE_WILAYAH'!D$5:F$1353,3,FALSE)</f>
        <v>BANYUMAS</v>
      </c>
      <c r="M1217" s="428" t="str">
        <f t="shared" si="60"/>
        <v/>
      </c>
      <c r="N1217" s="312">
        <f>COUNTIF(A1_Individu_Data_Keadaan_SDMK!A$4:A$149931,B1217)</f>
        <v>0</v>
      </c>
      <c r="O1217" s="312">
        <f t="shared" si="61"/>
        <v>0</v>
      </c>
      <c r="P1217" s="421" t="str">
        <f t="shared" si="62"/>
        <v>Tetap</v>
      </c>
    </row>
    <row r="1218" spans="1:16" hidden="1">
      <c r="A1218" s="7">
        <v>1216</v>
      </c>
      <c r="B1218" t="s">
        <v>14765</v>
      </c>
      <c r="C1218" t="s">
        <v>14766</v>
      </c>
      <c r="D1218" t="s">
        <v>1262</v>
      </c>
      <c r="G1218">
        <v>33</v>
      </c>
      <c r="H1218">
        <v>3302</v>
      </c>
      <c r="I1218" t="s">
        <v>268</v>
      </c>
      <c r="J1218">
        <v>0</v>
      </c>
      <c r="K1218" s="367" t="str">
        <f>VLOOKUP(G1218,'01_MASTER_KODE_WILAYAH'!H$1437:I$1470,2,FALSE)</f>
        <v>JAWA TENGAH</v>
      </c>
      <c r="L1218" s="368" t="str">
        <f>VLOOKUP(H1218,'01_MASTER_KODE_WILAYAH'!D$5:F$1353,3,FALSE)</f>
        <v>BANYUMAS</v>
      </c>
      <c r="M1218" s="428" t="str">
        <f t="shared" si="60"/>
        <v/>
      </c>
      <c r="N1218" s="312">
        <f>COUNTIF(A1_Individu_Data_Keadaan_SDMK!A$4:A$149931,B1218)</f>
        <v>0</v>
      </c>
      <c r="O1218" s="312">
        <f t="shared" si="61"/>
        <v>0</v>
      </c>
      <c r="P1218" s="421" t="str">
        <f t="shared" si="62"/>
        <v>Tetap</v>
      </c>
    </row>
    <row r="1219" spans="1:16" hidden="1">
      <c r="A1219" s="7">
        <v>1217</v>
      </c>
      <c r="B1219" t="s">
        <v>14767</v>
      </c>
      <c r="C1219" t="s">
        <v>14768</v>
      </c>
      <c r="D1219" t="s">
        <v>1262</v>
      </c>
      <c r="G1219">
        <v>33</v>
      </c>
      <c r="H1219">
        <v>3302</v>
      </c>
      <c r="I1219" t="s">
        <v>268</v>
      </c>
      <c r="J1219">
        <v>0</v>
      </c>
      <c r="K1219" s="367" t="str">
        <f>VLOOKUP(G1219,'01_MASTER_KODE_WILAYAH'!H$1437:I$1470,2,FALSE)</f>
        <v>JAWA TENGAH</v>
      </c>
      <c r="L1219" s="368" t="str">
        <f>VLOOKUP(H1219,'01_MASTER_KODE_WILAYAH'!D$5:F$1353,3,FALSE)</f>
        <v>BANYUMAS</v>
      </c>
      <c r="M1219" s="428" t="str">
        <f t="shared" si="60"/>
        <v/>
      </c>
      <c r="N1219" s="312">
        <f>COUNTIF(A1_Individu_Data_Keadaan_SDMK!A$4:A$149931,B1219)</f>
        <v>0</v>
      </c>
      <c r="O1219" s="312">
        <f t="shared" si="61"/>
        <v>0</v>
      </c>
      <c r="P1219" s="421" t="str">
        <f t="shared" si="62"/>
        <v>Tetap</v>
      </c>
    </row>
    <row r="1220" spans="1:16" hidden="1">
      <c r="A1220" s="7">
        <v>1218</v>
      </c>
      <c r="B1220" t="s">
        <v>14769</v>
      </c>
      <c r="C1220" t="s">
        <v>14770</v>
      </c>
      <c r="D1220" t="s">
        <v>1262</v>
      </c>
      <c r="G1220">
        <v>33</v>
      </c>
      <c r="H1220">
        <v>3302</v>
      </c>
      <c r="I1220" t="s">
        <v>268</v>
      </c>
      <c r="J1220">
        <v>0</v>
      </c>
      <c r="K1220" s="367" t="str">
        <f>VLOOKUP(G1220,'01_MASTER_KODE_WILAYAH'!H$1437:I$1470,2,FALSE)</f>
        <v>JAWA TENGAH</v>
      </c>
      <c r="L1220" s="368" t="str">
        <f>VLOOKUP(H1220,'01_MASTER_KODE_WILAYAH'!D$5:F$1353,3,FALSE)</f>
        <v>BANYUMAS</v>
      </c>
      <c r="M1220" s="428" t="str">
        <f t="shared" ref="M1220:M1283" si="63">LEFT(F1220,10)</f>
        <v/>
      </c>
      <c r="N1220" s="312">
        <f>COUNTIF(A1_Individu_Data_Keadaan_SDMK!A$4:A$149931,B1220)</f>
        <v>0</v>
      </c>
      <c r="O1220" s="312">
        <f t="shared" ref="O1220:O1283" si="64">IF(N1220&gt;0,1,0)</f>
        <v>0</v>
      </c>
      <c r="P1220" s="421" t="str">
        <f t="shared" ref="P1220:P1283" si="65">IF(N1220&gt;J1220,"Bertambah",IF(N1220=J1220,"Tetap","Berkurang"))</f>
        <v>Tetap</v>
      </c>
    </row>
    <row r="1221" spans="1:16" hidden="1">
      <c r="A1221" s="7">
        <v>1219</v>
      </c>
      <c r="B1221" t="s">
        <v>14771</v>
      </c>
      <c r="C1221" t="s">
        <v>14772</v>
      </c>
      <c r="D1221" t="s">
        <v>1262</v>
      </c>
      <c r="G1221">
        <v>33</v>
      </c>
      <c r="H1221">
        <v>3302</v>
      </c>
      <c r="I1221" t="s">
        <v>268</v>
      </c>
      <c r="J1221">
        <v>0</v>
      </c>
      <c r="K1221" s="367" t="str">
        <f>VLOOKUP(G1221,'01_MASTER_KODE_WILAYAH'!H$1437:I$1470,2,FALSE)</f>
        <v>JAWA TENGAH</v>
      </c>
      <c r="L1221" s="368" t="str">
        <f>VLOOKUP(H1221,'01_MASTER_KODE_WILAYAH'!D$5:F$1353,3,FALSE)</f>
        <v>BANYUMAS</v>
      </c>
      <c r="M1221" s="428" t="str">
        <f t="shared" si="63"/>
        <v/>
      </c>
      <c r="N1221" s="312">
        <f>COUNTIF(A1_Individu_Data_Keadaan_SDMK!A$4:A$149931,B1221)</f>
        <v>0</v>
      </c>
      <c r="O1221" s="312">
        <f t="shared" si="64"/>
        <v>0</v>
      </c>
      <c r="P1221" s="421" t="str">
        <f t="shared" si="65"/>
        <v>Tetap</v>
      </c>
    </row>
    <row r="1222" spans="1:16" hidden="1">
      <c r="A1222" s="7">
        <v>1220</v>
      </c>
      <c r="B1222" t="s">
        <v>14773</v>
      </c>
      <c r="C1222" t="s">
        <v>14774</v>
      </c>
      <c r="D1222" t="s">
        <v>1262</v>
      </c>
      <c r="G1222">
        <v>33</v>
      </c>
      <c r="H1222">
        <v>3302</v>
      </c>
      <c r="I1222" t="s">
        <v>268</v>
      </c>
      <c r="J1222">
        <v>0</v>
      </c>
      <c r="K1222" s="367" t="str">
        <f>VLOOKUP(G1222,'01_MASTER_KODE_WILAYAH'!H$1437:I$1470,2,FALSE)</f>
        <v>JAWA TENGAH</v>
      </c>
      <c r="L1222" s="368" t="str">
        <f>VLOOKUP(H1222,'01_MASTER_KODE_WILAYAH'!D$5:F$1353,3,FALSE)</f>
        <v>BANYUMAS</v>
      </c>
      <c r="M1222" s="428" t="str">
        <f t="shared" si="63"/>
        <v/>
      </c>
      <c r="N1222" s="312">
        <f>COUNTIF(A1_Individu_Data_Keadaan_SDMK!A$4:A$149931,B1222)</f>
        <v>0</v>
      </c>
      <c r="O1222" s="312">
        <f t="shared" si="64"/>
        <v>0</v>
      </c>
      <c r="P1222" s="421" t="str">
        <f t="shared" si="65"/>
        <v>Tetap</v>
      </c>
    </row>
    <row r="1223" spans="1:16" hidden="1">
      <c r="A1223" s="7">
        <v>1221</v>
      </c>
      <c r="B1223" t="s">
        <v>14775</v>
      </c>
      <c r="C1223" t="s">
        <v>14776</v>
      </c>
      <c r="D1223" t="s">
        <v>1262</v>
      </c>
      <c r="G1223">
        <v>33</v>
      </c>
      <c r="H1223">
        <v>3302</v>
      </c>
      <c r="I1223" t="s">
        <v>268</v>
      </c>
      <c r="J1223">
        <v>0</v>
      </c>
      <c r="K1223" s="367" t="str">
        <f>VLOOKUP(G1223,'01_MASTER_KODE_WILAYAH'!H$1437:I$1470,2,FALSE)</f>
        <v>JAWA TENGAH</v>
      </c>
      <c r="L1223" s="368" t="str">
        <f>VLOOKUP(H1223,'01_MASTER_KODE_WILAYAH'!D$5:F$1353,3,FALSE)</f>
        <v>BANYUMAS</v>
      </c>
      <c r="M1223" s="428" t="str">
        <f t="shared" si="63"/>
        <v/>
      </c>
      <c r="N1223" s="312">
        <f>COUNTIF(A1_Individu_Data_Keadaan_SDMK!A$4:A$149931,B1223)</f>
        <v>0</v>
      </c>
      <c r="O1223" s="312">
        <f t="shared" si="64"/>
        <v>0</v>
      </c>
      <c r="P1223" s="421" t="str">
        <f t="shared" si="65"/>
        <v>Tetap</v>
      </c>
    </row>
    <row r="1224" spans="1:16" hidden="1">
      <c r="A1224" s="7">
        <v>1222</v>
      </c>
      <c r="B1224" t="s">
        <v>14777</v>
      </c>
      <c r="C1224" t="s">
        <v>14778</v>
      </c>
      <c r="D1224" t="s">
        <v>1262</v>
      </c>
      <c r="G1224">
        <v>33</v>
      </c>
      <c r="H1224">
        <v>3302</v>
      </c>
      <c r="I1224" t="s">
        <v>268</v>
      </c>
      <c r="J1224">
        <v>0</v>
      </c>
      <c r="K1224" s="367" t="str">
        <f>VLOOKUP(G1224,'01_MASTER_KODE_WILAYAH'!H$1437:I$1470,2,FALSE)</f>
        <v>JAWA TENGAH</v>
      </c>
      <c r="L1224" s="368" t="str">
        <f>VLOOKUP(H1224,'01_MASTER_KODE_WILAYAH'!D$5:F$1353,3,FALSE)</f>
        <v>BANYUMAS</v>
      </c>
      <c r="M1224" s="428" t="str">
        <f t="shared" si="63"/>
        <v/>
      </c>
      <c r="N1224" s="312">
        <f>COUNTIF(A1_Individu_Data_Keadaan_SDMK!A$4:A$149931,B1224)</f>
        <v>0</v>
      </c>
      <c r="O1224" s="312">
        <f t="shared" si="64"/>
        <v>0</v>
      </c>
      <c r="P1224" s="421" t="str">
        <f t="shared" si="65"/>
        <v>Tetap</v>
      </c>
    </row>
    <row r="1225" spans="1:16" hidden="1">
      <c r="A1225" s="7">
        <v>1223</v>
      </c>
      <c r="B1225" t="s">
        <v>14779</v>
      </c>
      <c r="C1225" t="s">
        <v>14780</v>
      </c>
      <c r="D1225" t="s">
        <v>1262</v>
      </c>
      <c r="G1225">
        <v>33</v>
      </c>
      <c r="H1225">
        <v>3302</v>
      </c>
      <c r="I1225" t="s">
        <v>268</v>
      </c>
      <c r="J1225">
        <v>0</v>
      </c>
      <c r="K1225" s="367" t="str">
        <f>VLOOKUP(G1225,'01_MASTER_KODE_WILAYAH'!H$1437:I$1470,2,FALSE)</f>
        <v>JAWA TENGAH</v>
      </c>
      <c r="L1225" s="368" t="str">
        <f>VLOOKUP(H1225,'01_MASTER_KODE_WILAYAH'!D$5:F$1353,3,FALSE)</f>
        <v>BANYUMAS</v>
      </c>
      <c r="M1225" s="428" t="str">
        <f t="shared" si="63"/>
        <v/>
      </c>
      <c r="N1225" s="312">
        <f>COUNTIF(A1_Individu_Data_Keadaan_SDMK!A$4:A$149931,B1225)</f>
        <v>0</v>
      </c>
      <c r="O1225" s="312">
        <f t="shared" si="64"/>
        <v>0</v>
      </c>
      <c r="P1225" s="421" t="str">
        <f t="shared" si="65"/>
        <v>Tetap</v>
      </c>
    </row>
    <row r="1226" spans="1:16" hidden="1">
      <c r="A1226" s="7">
        <v>1224</v>
      </c>
      <c r="B1226" t="s">
        <v>14781</v>
      </c>
      <c r="C1226" t="s">
        <v>14782</v>
      </c>
      <c r="D1226" t="s">
        <v>1262</v>
      </c>
      <c r="G1226">
        <v>33</v>
      </c>
      <c r="H1226">
        <v>3302</v>
      </c>
      <c r="I1226" t="s">
        <v>268</v>
      </c>
      <c r="J1226">
        <v>0</v>
      </c>
      <c r="K1226" s="367" t="str">
        <f>VLOOKUP(G1226,'01_MASTER_KODE_WILAYAH'!H$1437:I$1470,2,FALSE)</f>
        <v>JAWA TENGAH</v>
      </c>
      <c r="L1226" s="368" t="str">
        <f>VLOOKUP(H1226,'01_MASTER_KODE_WILAYAH'!D$5:F$1353,3,FALSE)</f>
        <v>BANYUMAS</v>
      </c>
      <c r="M1226" s="428" t="str">
        <f t="shared" si="63"/>
        <v/>
      </c>
      <c r="N1226" s="312">
        <f>COUNTIF(A1_Individu_Data_Keadaan_SDMK!A$4:A$149931,B1226)</f>
        <v>0</v>
      </c>
      <c r="O1226" s="312">
        <f t="shared" si="64"/>
        <v>0</v>
      </c>
      <c r="P1226" s="421" t="str">
        <f t="shared" si="65"/>
        <v>Tetap</v>
      </c>
    </row>
    <row r="1227" spans="1:16" hidden="1">
      <c r="A1227" s="7">
        <v>1225</v>
      </c>
      <c r="B1227" t="s">
        <v>14783</v>
      </c>
      <c r="C1227" t="s">
        <v>14784</v>
      </c>
      <c r="D1227" t="s">
        <v>1262</v>
      </c>
      <c r="G1227">
        <v>33</v>
      </c>
      <c r="H1227">
        <v>3302</v>
      </c>
      <c r="I1227" t="s">
        <v>268</v>
      </c>
      <c r="J1227">
        <v>0</v>
      </c>
      <c r="K1227" s="367" t="str">
        <f>VLOOKUP(G1227,'01_MASTER_KODE_WILAYAH'!H$1437:I$1470,2,FALSE)</f>
        <v>JAWA TENGAH</v>
      </c>
      <c r="L1227" s="368" t="str">
        <f>VLOOKUP(H1227,'01_MASTER_KODE_WILAYAH'!D$5:F$1353,3,FALSE)</f>
        <v>BANYUMAS</v>
      </c>
      <c r="M1227" s="428" t="str">
        <f t="shared" si="63"/>
        <v/>
      </c>
      <c r="N1227" s="312">
        <f>COUNTIF(A1_Individu_Data_Keadaan_SDMK!A$4:A$149931,B1227)</f>
        <v>0</v>
      </c>
      <c r="O1227" s="312">
        <f t="shared" si="64"/>
        <v>0</v>
      </c>
      <c r="P1227" s="421" t="str">
        <f t="shared" si="65"/>
        <v>Tetap</v>
      </c>
    </row>
    <row r="1228" spans="1:16" hidden="1">
      <c r="A1228" s="7">
        <v>1226</v>
      </c>
      <c r="B1228" t="s">
        <v>14785</v>
      </c>
      <c r="C1228" t="s">
        <v>14786</v>
      </c>
      <c r="D1228" t="s">
        <v>1262</v>
      </c>
      <c r="G1228">
        <v>33</v>
      </c>
      <c r="H1228">
        <v>3302</v>
      </c>
      <c r="I1228" t="s">
        <v>268</v>
      </c>
      <c r="J1228">
        <v>0</v>
      </c>
      <c r="K1228" s="367" t="str">
        <f>VLOOKUP(G1228,'01_MASTER_KODE_WILAYAH'!H$1437:I$1470,2,FALSE)</f>
        <v>JAWA TENGAH</v>
      </c>
      <c r="L1228" s="368" t="str">
        <f>VLOOKUP(H1228,'01_MASTER_KODE_WILAYAH'!D$5:F$1353,3,FALSE)</f>
        <v>BANYUMAS</v>
      </c>
      <c r="M1228" s="428" t="str">
        <f t="shared" si="63"/>
        <v/>
      </c>
      <c r="N1228" s="312">
        <f>COUNTIF(A1_Individu_Data_Keadaan_SDMK!A$4:A$149931,B1228)</f>
        <v>0</v>
      </c>
      <c r="O1228" s="312">
        <f t="shared" si="64"/>
        <v>0</v>
      </c>
      <c r="P1228" s="421" t="str">
        <f t="shared" si="65"/>
        <v>Tetap</v>
      </c>
    </row>
    <row r="1229" spans="1:16" hidden="1">
      <c r="A1229" s="7">
        <v>1227</v>
      </c>
      <c r="B1229" t="s">
        <v>14787</v>
      </c>
      <c r="C1229" t="s">
        <v>14788</v>
      </c>
      <c r="D1229" t="s">
        <v>1262</v>
      </c>
      <c r="G1229">
        <v>33</v>
      </c>
      <c r="H1229">
        <v>3302</v>
      </c>
      <c r="I1229" t="s">
        <v>268</v>
      </c>
      <c r="J1229">
        <v>0</v>
      </c>
      <c r="K1229" s="367" t="str">
        <f>VLOOKUP(G1229,'01_MASTER_KODE_WILAYAH'!H$1437:I$1470,2,FALSE)</f>
        <v>JAWA TENGAH</v>
      </c>
      <c r="L1229" s="368" t="str">
        <f>VLOOKUP(H1229,'01_MASTER_KODE_WILAYAH'!D$5:F$1353,3,FALSE)</f>
        <v>BANYUMAS</v>
      </c>
      <c r="M1229" s="428" t="str">
        <f t="shared" si="63"/>
        <v/>
      </c>
      <c r="N1229" s="312">
        <f>COUNTIF(A1_Individu_Data_Keadaan_SDMK!A$4:A$149931,B1229)</f>
        <v>0</v>
      </c>
      <c r="O1229" s="312">
        <f t="shared" si="64"/>
        <v>0</v>
      </c>
      <c r="P1229" s="421" t="str">
        <f t="shared" si="65"/>
        <v>Tetap</v>
      </c>
    </row>
    <row r="1230" spans="1:16" hidden="1">
      <c r="A1230" s="7">
        <v>1228</v>
      </c>
      <c r="B1230" t="s">
        <v>14789</v>
      </c>
      <c r="C1230" t="s">
        <v>14790</v>
      </c>
      <c r="D1230" t="s">
        <v>1262</v>
      </c>
      <c r="G1230">
        <v>33</v>
      </c>
      <c r="H1230">
        <v>3302</v>
      </c>
      <c r="I1230" t="s">
        <v>268</v>
      </c>
      <c r="J1230">
        <v>0</v>
      </c>
      <c r="K1230" s="367" t="str">
        <f>VLOOKUP(G1230,'01_MASTER_KODE_WILAYAH'!H$1437:I$1470,2,FALSE)</f>
        <v>JAWA TENGAH</v>
      </c>
      <c r="L1230" s="368" t="str">
        <f>VLOOKUP(H1230,'01_MASTER_KODE_WILAYAH'!D$5:F$1353,3,FALSE)</f>
        <v>BANYUMAS</v>
      </c>
      <c r="M1230" s="428" t="str">
        <f t="shared" si="63"/>
        <v/>
      </c>
      <c r="N1230" s="312">
        <f>COUNTIF(A1_Individu_Data_Keadaan_SDMK!A$4:A$149931,B1230)</f>
        <v>0</v>
      </c>
      <c r="O1230" s="312">
        <f t="shared" si="64"/>
        <v>0</v>
      </c>
      <c r="P1230" s="421" t="str">
        <f t="shared" si="65"/>
        <v>Tetap</v>
      </c>
    </row>
    <row r="1231" spans="1:16" hidden="1">
      <c r="A1231" s="7">
        <v>1229</v>
      </c>
      <c r="B1231" t="s">
        <v>14791</v>
      </c>
      <c r="C1231" t="s">
        <v>14792</v>
      </c>
      <c r="D1231" t="s">
        <v>1262</v>
      </c>
      <c r="G1231">
        <v>33</v>
      </c>
      <c r="H1231">
        <v>3303</v>
      </c>
      <c r="I1231" t="s">
        <v>268</v>
      </c>
      <c r="J1231">
        <v>0</v>
      </c>
      <c r="K1231" s="367" t="str">
        <f>VLOOKUP(G1231,'01_MASTER_KODE_WILAYAH'!H$1437:I$1470,2,FALSE)</f>
        <v>JAWA TENGAH</v>
      </c>
      <c r="L1231" s="368" t="str">
        <f>VLOOKUP(H1231,'01_MASTER_KODE_WILAYAH'!D$5:F$1353,3,FALSE)</f>
        <v>PURBALINGGA</v>
      </c>
      <c r="M1231" s="428" t="str">
        <f t="shared" si="63"/>
        <v/>
      </c>
      <c r="N1231" s="312">
        <f>COUNTIF(A1_Individu_Data_Keadaan_SDMK!A$4:A$149931,B1231)</f>
        <v>0</v>
      </c>
      <c r="O1231" s="312">
        <f t="shared" si="64"/>
        <v>0</v>
      </c>
      <c r="P1231" s="421" t="str">
        <f t="shared" si="65"/>
        <v>Tetap</v>
      </c>
    </row>
    <row r="1232" spans="1:16" hidden="1">
      <c r="A1232" s="7">
        <v>1230</v>
      </c>
      <c r="B1232" t="s">
        <v>14793</v>
      </c>
      <c r="C1232" t="s">
        <v>14794</v>
      </c>
      <c r="D1232" t="s">
        <v>1262</v>
      </c>
      <c r="G1232">
        <v>33</v>
      </c>
      <c r="H1232">
        <v>3303</v>
      </c>
      <c r="I1232" t="s">
        <v>268</v>
      </c>
      <c r="J1232">
        <v>0</v>
      </c>
      <c r="K1232" s="367" t="str">
        <f>VLOOKUP(G1232,'01_MASTER_KODE_WILAYAH'!H$1437:I$1470,2,FALSE)</f>
        <v>JAWA TENGAH</v>
      </c>
      <c r="L1232" s="368" t="str">
        <f>VLOOKUP(H1232,'01_MASTER_KODE_WILAYAH'!D$5:F$1353,3,FALSE)</f>
        <v>PURBALINGGA</v>
      </c>
      <c r="M1232" s="428" t="str">
        <f t="shared" si="63"/>
        <v/>
      </c>
      <c r="N1232" s="312">
        <f>COUNTIF(A1_Individu_Data_Keadaan_SDMK!A$4:A$149931,B1232)</f>
        <v>0</v>
      </c>
      <c r="O1232" s="312">
        <f t="shared" si="64"/>
        <v>0</v>
      </c>
      <c r="P1232" s="421" t="str">
        <f t="shared" si="65"/>
        <v>Tetap</v>
      </c>
    </row>
    <row r="1233" spans="1:16" hidden="1">
      <c r="A1233" s="7">
        <v>1231</v>
      </c>
      <c r="B1233" t="s">
        <v>14795</v>
      </c>
      <c r="C1233" t="s">
        <v>14796</v>
      </c>
      <c r="D1233" t="s">
        <v>1262</v>
      </c>
      <c r="G1233">
        <v>33</v>
      </c>
      <c r="H1233">
        <v>3304</v>
      </c>
      <c r="I1233" t="s">
        <v>268</v>
      </c>
      <c r="J1233">
        <v>0</v>
      </c>
      <c r="K1233" s="367" t="str">
        <f>VLOOKUP(G1233,'01_MASTER_KODE_WILAYAH'!H$1437:I$1470,2,FALSE)</f>
        <v>JAWA TENGAH</v>
      </c>
      <c r="L1233" s="368" t="str">
        <f>VLOOKUP(H1233,'01_MASTER_KODE_WILAYAH'!D$5:F$1353,3,FALSE)</f>
        <v>BANJARNEGARA</v>
      </c>
      <c r="M1233" s="428" t="str">
        <f t="shared" si="63"/>
        <v/>
      </c>
      <c r="N1233" s="312">
        <f>COUNTIF(A1_Individu_Data_Keadaan_SDMK!A$4:A$149931,B1233)</f>
        <v>0</v>
      </c>
      <c r="O1233" s="312">
        <f t="shared" si="64"/>
        <v>0</v>
      </c>
      <c r="P1233" s="421" t="str">
        <f t="shared" si="65"/>
        <v>Tetap</v>
      </c>
    </row>
    <row r="1234" spans="1:16" hidden="1">
      <c r="A1234" s="7">
        <v>1232</v>
      </c>
      <c r="B1234" t="s">
        <v>14797</v>
      </c>
      <c r="C1234" t="s">
        <v>14798</v>
      </c>
      <c r="D1234" t="s">
        <v>1262</v>
      </c>
      <c r="G1234">
        <v>33</v>
      </c>
      <c r="H1234">
        <v>3307</v>
      </c>
      <c r="I1234" t="s">
        <v>268</v>
      </c>
      <c r="J1234">
        <v>0</v>
      </c>
      <c r="K1234" s="367" t="str">
        <f>VLOOKUP(G1234,'01_MASTER_KODE_WILAYAH'!H$1437:I$1470,2,FALSE)</f>
        <v>JAWA TENGAH</v>
      </c>
      <c r="L1234" s="368" t="str">
        <f>VLOOKUP(H1234,'01_MASTER_KODE_WILAYAH'!D$5:F$1353,3,FALSE)</f>
        <v>WONOSOBO</v>
      </c>
      <c r="M1234" s="428" t="str">
        <f t="shared" si="63"/>
        <v/>
      </c>
      <c r="N1234" s="312">
        <f>COUNTIF(A1_Individu_Data_Keadaan_SDMK!A$4:A$149931,B1234)</f>
        <v>0</v>
      </c>
      <c r="O1234" s="312">
        <f t="shared" si="64"/>
        <v>0</v>
      </c>
      <c r="P1234" s="421" t="str">
        <f t="shared" si="65"/>
        <v>Tetap</v>
      </c>
    </row>
    <row r="1235" spans="1:16" hidden="1">
      <c r="A1235" s="7">
        <v>1233</v>
      </c>
      <c r="B1235" t="s">
        <v>14799</v>
      </c>
      <c r="C1235" t="s">
        <v>14800</v>
      </c>
      <c r="D1235" t="s">
        <v>1262</v>
      </c>
      <c r="G1235">
        <v>33</v>
      </c>
      <c r="H1235">
        <v>3307</v>
      </c>
      <c r="I1235" t="s">
        <v>268</v>
      </c>
      <c r="J1235">
        <v>0</v>
      </c>
      <c r="K1235" s="367" t="str">
        <f>VLOOKUP(G1235,'01_MASTER_KODE_WILAYAH'!H$1437:I$1470,2,FALSE)</f>
        <v>JAWA TENGAH</v>
      </c>
      <c r="L1235" s="368" t="str">
        <f>VLOOKUP(H1235,'01_MASTER_KODE_WILAYAH'!D$5:F$1353,3,FALSE)</f>
        <v>WONOSOBO</v>
      </c>
      <c r="M1235" s="428" t="str">
        <f t="shared" si="63"/>
        <v/>
      </c>
      <c r="N1235" s="312">
        <f>COUNTIF(A1_Individu_Data_Keadaan_SDMK!A$4:A$149931,B1235)</f>
        <v>0</v>
      </c>
      <c r="O1235" s="312">
        <f t="shared" si="64"/>
        <v>0</v>
      </c>
      <c r="P1235" s="421" t="str">
        <f t="shared" si="65"/>
        <v>Tetap</v>
      </c>
    </row>
    <row r="1236" spans="1:16" hidden="1">
      <c r="A1236" s="7">
        <v>1234</v>
      </c>
      <c r="B1236" t="s">
        <v>14801</v>
      </c>
      <c r="C1236" t="s">
        <v>14802</v>
      </c>
      <c r="D1236" t="s">
        <v>1262</v>
      </c>
      <c r="G1236">
        <v>33</v>
      </c>
      <c r="H1236">
        <v>3307</v>
      </c>
      <c r="I1236" t="s">
        <v>268</v>
      </c>
      <c r="J1236">
        <v>0</v>
      </c>
      <c r="K1236" s="367" t="str">
        <f>VLOOKUP(G1236,'01_MASTER_KODE_WILAYAH'!H$1437:I$1470,2,FALSE)</f>
        <v>JAWA TENGAH</v>
      </c>
      <c r="L1236" s="368" t="str">
        <f>VLOOKUP(H1236,'01_MASTER_KODE_WILAYAH'!D$5:F$1353,3,FALSE)</f>
        <v>WONOSOBO</v>
      </c>
      <c r="M1236" s="428" t="str">
        <f t="shared" si="63"/>
        <v/>
      </c>
      <c r="N1236" s="312">
        <f>COUNTIF(A1_Individu_Data_Keadaan_SDMK!A$4:A$149931,B1236)</f>
        <v>0</v>
      </c>
      <c r="O1236" s="312">
        <f t="shared" si="64"/>
        <v>0</v>
      </c>
      <c r="P1236" s="421" t="str">
        <f t="shared" si="65"/>
        <v>Tetap</v>
      </c>
    </row>
    <row r="1237" spans="1:16" hidden="1">
      <c r="A1237" s="7">
        <v>1235</v>
      </c>
      <c r="B1237" t="s">
        <v>14803</v>
      </c>
      <c r="C1237" t="s">
        <v>14804</v>
      </c>
      <c r="D1237" t="s">
        <v>1262</v>
      </c>
      <c r="G1237">
        <v>33</v>
      </c>
      <c r="H1237">
        <v>3308</v>
      </c>
      <c r="I1237" t="s">
        <v>268</v>
      </c>
      <c r="J1237">
        <v>0</v>
      </c>
      <c r="K1237" s="367" t="str">
        <f>VLOOKUP(G1237,'01_MASTER_KODE_WILAYAH'!H$1437:I$1470,2,FALSE)</f>
        <v>JAWA TENGAH</v>
      </c>
      <c r="L1237" s="368" t="str">
        <f>VLOOKUP(H1237,'01_MASTER_KODE_WILAYAH'!D$5:F$1353,3,FALSE)</f>
        <v>MAGELANG</v>
      </c>
      <c r="M1237" s="428" t="str">
        <f t="shared" si="63"/>
        <v/>
      </c>
      <c r="N1237" s="312">
        <f>COUNTIF(A1_Individu_Data_Keadaan_SDMK!A$4:A$149931,B1237)</f>
        <v>0</v>
      </c>
      <c r="O1237" s="312">
        <f t="shared" si="64"/>
        <v>0</v>
      </c>
      <c r="P1237" s="421" t="str">
        <f t="shared" si="65"/>
        <v>Tetap</v>
      </c>
    </row>
    <row r="1238" spans="1:16" hidden="1">
      <c r="A1238" s="7">
        <v>1236</v>
      </c>
      <c r="B1238" t="s">
        <v>14805</v>
      </c>
      <c r="C1238" t="s">
        <v>14806</v>
      </c>
      <c r="D1238" t="s">
        <v>1262</v>
      </c>
      <c r="G1238">
        <v>33</v>
      </c>
      <c r="H1238">
        <v>3308</v>
      </c>
      <c r="I1238" t="s">
        <v>268</v>
      </c>
      <c r="J1238">
        <v>0</v>
      </c>
      <c r="K1238" s="367" t="str">
        <f>VLOOKUP(G1238,'01_MASTER_KODE_WILAYAH'!H$1437:I$1470,2,FALSE)</f>
        <v>JAWA TENGAH</v>
      </c>
      <c r="L1238" s="368" t="str">
        <f>VLOOKUP(H1238,'01_MASTER_KODE_WILAYAH'!D$5:F$1353,3,FALSE)</f>
        <v>MAGELANG</v>
      </c>
      <c r="M1238" s="428" t="str">
        <f t="shared" si="63"/>
        <v/>
      </c>
      <c r="N1238" s="312">
        <f>COUNTIF(A1_Individu_Data_Keadaan_SDMK!A$4:A$149931,B1238)</f>
        <v>0</v>
      </c>
      <c r="O1238" s="312">
        <f t="shared" si="64"/>
        <v>0</v>
      </c>
      <c r="P1238" s="421" t="str">
        <f t="shared" si="65"/>
        <v>Tetap</v>
      </c>
    </row>
    <row r="1239" spans="1:16" hidden="1">
      <c r="A1239" s="7">
        <v>1237</v>
      </c>
      <c r="B1239" t="s">
        <v>14807</v>
      </c>
      <c r="C1239" t="s">
        <v>14808</v>
      </c>
      <c r="D1239" t="s">
        <v>1262</v>
      </c>
      <c r="G1239">
        <v>33</v>
      </c>
      <c r="H1239">
        <v>3308</v>
      </c>
      <c r="I1239" t="s">
        <v>268</v>
      </c>
      <c r="J1239">
        <v>0</v>
      </c>
      <c r="K1239" s="367" t="str">
        <f>VLOOKUP(G1239,'01_MASTER_KODE_WILAYAH'!H$1437:I$1470,2,FALSE)</f>
        <v>JAWA TENGAH</v>
      </c>
      <c r="L1239" s="368" t="str">
        <f>VLOOKUP(H1239,'01_MASTER_KODE_WILAYAH'!D$5:F$1353,3,FALSE)</f>
        <v>MAGELANG</v>
      </c>
      <c r="M1239" s="428" t="str">
        <f t="shared" si="63"/>
        <v/>
      </c>
      <c r="N1239" s="312">
        <f>COUNTIF(A1_Individu_Data_Keadaan_SDMK!A$4:A$149931,B1239)</f>
        <v>0</v>
      </c>
      <c r="O1239" s="312">
        <f t="shared" si="64"/>
        <v>0</v>
      </c>
      <c r="P1239" s="421" t="str">
        <f t="shared" si="65"/>
        <v>Tetap</v>
      </c>
    </row>
    <row r="1240" spans="1:16" hidden="1">
      <c r="A1240" s="7">
        <v>1238</v>
      </c>
      <c r="B1240" t="s">
        <v>14809</v>
      </c>
      <c r="C1240" t="s">
        <v>14810</v>
      </c>
      <c r="D1240" t="s">
        <v>1262</v>
      </c>
      <c r="G1240">
        <v>33</v>
      </c>
      <c r="H1240">
        <v>3308</v>
      </c>
      <c r="I1240" t="s">
        <v>268</v>
      </c>
      <c r="J1240">
        <v>0</v>
      </c>
      <c r="K1240" s="367" t="str">
        <f>VLOOKUP(G1240,'01_MASTER_KODE_WILAYAH'!H$1437:I$1470,2,FALSE)</f>
        <v>JAWA TENGAH</v>
      </c>
      <c r="L1240" s="368" t="str">
        <f>VLOOKUP(H1240,'01_MASTER_KODE_WILAYAH'!D$5:F$1353,3,FALSE)</f>
        <v>MAGELANG</v>
      </c>
      <c r="M1240" s="428" t="str">
        <f t="shared" si="63"/>
        <v/>
      </c>
      <c r="N1240" s="312">
        <f>COUNTIF(A1_Individu_Data_Keadaan_SDMK!A$4:A$149931,B1240)</f>
        <v>0</v>
      </c>
      <c r="O1240" s="312">
        <f t="shared" si="64"/>
        <v>0</v>
      </c>
      <c r="P1240" s="421" t="str">
        <f t="shared" si="65"/>
        <v>Tetap</v>
      </c>
    </row>
    <row r="1241" spans="1:16" hidden="1">
      <c r="A1241" s="7">
        <v>1239</v>
      </c>
      <c r="B1241" t="s">
        <v>14811</v>
      </c>
      <c r="C1241" t="s">
        <v>14812</v>
      </c>
      <c r="D1241" t="s">
        <v>1262</v>
      </c>
      <c r="G1241">
        <v>33</v>
      </c>
      <c r="H1241">
        <v>3308</v>
      </c>
      <c r="I1241" t="s">
        <v>268</v>
      </c>
      <c r="J1241">
        <v>0</v>
      </c>
      <c r="K1241" s="367" t="str">
        <f>VLOOKUP(G1241,'01_MASTER_KODE_WILAYAH'!H$1437:I$1470,2,FALSE)</f>
        <v>JAWA TENGAH</v>
      </c>
      <c r="L1241" s="368" t="str">
        <f>VLOOKUP(H1241,'01_MASTER_KODE_WILAYAH'!D$5:F$1353,3,FALSE)</f>
        <v>MAGELANG</v>
      </c>
      <c r="M1241" s="428" t="str">
        <f t="shared" si="63"/>
        <v/>
      </c>
      <c r="N1241" s="312">
        <f>COUNTIF(A1_Individu_Data_Keadaan_SDMK!A$4:A$149931,B1241)</f>
        <v>0</v>
      </c>
      <c r="O1241" s="312">
        <f t="shared" si="64"/>
        <v>0</v>
      </c>
      <c r="P1241" s="421" t="str">
        <f t="shared" si="65"/>
        <v>Tetap</v>
      </c>
    </row>
    <row r="1242" spans="1:16" hidden="1">
      <c r="A1242" s="7">
        <v>1240</v>
      </c>
      <c r="B1242" t="s">
        <v>14813</v>
      </c>
      <c r="C1242" t="s">
        <v>14814</v>
      </c>
      <c r="D1242" t="s">
        <v>1262</v>
      </c>
      <c r="G1242">
        <v>33</v>
      </c>
      <c r="H1242">
        <v>3308</v>
      </c>
      <c r="I1242" t="s">
        <v>268</v>
      </c>
      <c r="J1242">
        <v>0</v>
      </c>
      <c r="K1242" s="367" t="str">
        <f>VLOOKUP(G1242,'01_MASTER_KODE_WILAYAH'!H$1437:I$1470,2,FALSE)</f>
        <v>JAWA TENGAH</v>
      </c>
      <c r="L1242" s="368" t="str">
        <f>VLOOKUP(H1242,'01_MASTER_KODE_WILAYAH'!D$5:F$1353,3,FALSE)</f>
        <v>MAGELANG</v>
      </c>
      <c r="M1242" s="428" t="str">
        <f t="shared" si="63"/>
        <v/>
      </c>
      <c r="N1242" s="312">
        <f>COUNTIF(A1_Individu_Data_Keadaan_SDMK!A$4:A$149931,B1242)</f>
        <v>0</v>
      </c>
      <c r="O1242" s="312">
        <f t="shared" si="64"/>
        <v>0</v>
      </c>
      <c r="P1242" s="421" t="str">
        <f t="shared" si="65"/>
        <v>Tetap</v>
      </c>
    </row>
    <row r="1243" spans="1:16" hidden="1">
      <c r="A1243" s="7">
        <v>1241</v>
      </c>
      <c r="B1243" t="s">
        <v>14815</v>
      </c>
      <c r="C1243" t="s">
        <v>14816</v>
      </c>
      <c r="D1243" t="s">
        <v>1262</v>
      </c>
      <c r="G1243">
        <v>33</v>
      </c>
      <c r="H1243">
        <v>3308</v>
      </c>
      <c r="I1243" t="s">
        <v>268</v>
      </c>
      <c r="J1243">
        <v>0</v>
      </c>
      <c r="K1243" s="367" t="str">
        <f>VLOOKUP(G1243,'01_MASTER_KODE_WILAYAH'!H$1437:I$1470,2,FALSE)</f>
        <v>JAWA TENGAH</v>
      </c>
      <c r="L1243" s="368" t="str">
        <f>VLOOKUP(H1243,'01_MASTER_KODE_WILAYAH'!D$5:F$1353,3,FALSE)</f>
        <v>MAGELANG</v>
      </c>
      <c r="M1243" s="428" t="str">
        <f t="shared" si="63"/>
        <v/>
      </c>
      <c r="N1243" s="312">
        <f>COUNTIF(A1_Individu_Data_Keadaan_SDMK!A$4:A$149931,B1243)</f>
        <v>0</v>
      </c>
      <c r="O1243" s="312">
        <f t="shared" si="64"/>
        <v>0</v>
      </c>
      <c r="P1243" s="421" t="str">
        <f t="shared" si="65"/>
        <v>Tetap</v>
      </c>
    </row>
    <row r="1244" spans="1:16" hidden="1">
      <c r="A1244" s="7">
        <v>1242</v>
      </c>
      <c r="B1244" t="s">
        <v>14817</v>
      </c>
      <c r="C1244" t="s">
        <v>14818</v>
      </c>
      <c r="D1244" t="s">
        <v>1262</v>
      </c>
      <c r="G1244">
        <v>33</v>
      </c>
      <c r="H1244">
        <v>3308</v>
      </c>
      <c r="I1244" t="s">
        <v>268</v>
      </c>
      <c r="J1244">
        <v>0</v>
      </c>
      <c r="K1244" s="367" t="str">
        <f>VLOOKUP(G1244,'01_MASTER_KODE_WILAYAH'!H$1437:I$1470,2,FALSE)</f>
        <v>JAWA TENGAH</v>
      </c>
      <c r="L1244" s="368" t="str">
        <f>VLOOKUP(H1244,'01_MASTER_KODE_WILAYAH'!D$5:F$1353,3,FALSE)</f>
        <v>MAGELANG</v>
      </c>
      <c r="M1244" s="428" t="str">
        <f t="shared" si="63"/>
        <v/>
      </c>
      <c r="N1244" s="312">
        <f>COUNTIF(A1_Individu_Data_Keadaan_SDMK!A$4:A$149931,B1244)</f>
        <v>0</v>
      </c>
      <c r="O1244" s="312">
        <f t="shared" si="64"/>
        <v>0</v>
      </c>
      <c r="P1244" s="421" t="str">
        <f t="shared" si="65"/>
        <v>Tetap</v>
      </c>
    </row>
    <row r="1245" spans="1:16" hidden="1">
      <c r="A1245" s="7">
        <v>1243</v>
      </c>
      <c r="B1245" t="s">
        <v>14819</v>
      </c>
      <c r="C1245" t="s">
        <v>14820</v>
      </c>
      <c r="D1245" t="s">
        <v>1262</v>
      </c>
      <c r="G1245">
        <v>33</v>
      </c>
      <c r="H1245">
        <v>3308</v>
      </c>
      <c r="I1245" t="s">
        <v>268</v>
      </c>
      <c r="J1245">
        <v>0</v>
      </c>
      <c r="K1245" s="367" t="str">
        <f>VLOOKUP(G1245,'01_MASTER_KODE_WILAYAH'!H$1437:I$1470,2,FALSE)</f>
        <v>JAWA TENGAH</v>
      </c>
      <c r="L1245" s="368" t="str">
        <f>VLOOKUP(H1245,'01_MASTER_KODE_WILAYAH'!D$5:F$1353,3,FALSE)</f>
        <v>MAGELANG</v>
      </c>
      <c r="M1245" s="428" t="str">
        <f t="shared" si="63"/>
        <v/>
      </c>
      <c r="N1245" s="312">
        <f>COUNTIF(A1_Individu_Data_Keadaan_SDMK!A$4:A$149931,B1245)</f>
        <v>0</v>
      </c>
      <c r="O1245" s="312">
        <f t="shared" si="64"/>
        <v>0</v>
      </c>
      <c r="P1245" s="421" t="str">
        <f t="shared" si="65"/>
        <v>Tetap</v>
      </c>
    </row>
    <row r="1246" spans="1:16" hidden="1">
      <c r="A1246" s="7">
        <v>1244</v>
      </c>
      <c r="B1246" t="s">
        <v>14821</v>
      </c>
      <c r="C1246" t="s">
        <v>14822</v>
      </c>
      <c r="D1246" t="s">
        <v>1262</v>
      </c>
      <c r="G1246">
        <v>33</v>
      </c>
      <c r="H1246">
        <v>3308</v>
      </c>
      <c r="I1246" t="s">
        <v>268</v>
      </c>
      <c r="J1246">
        <v>0</v>
      </c>
      <c r="K1246" s="367" t="str">
        <f>VLOOKUP(G1246,'01_MASTER_KODE_WILAYAH'!H$1437:I$1470,2,FALSE)</f>
        <v>JAWA TENGAH</v>
      </c>
      <c r="L1246" s="368" t="str">
        <f>VLOOKUP(H1246,'01_MASTER_KODE_WILAYAH'!D$5:F$1353,3,FALSE)</f>
        <v>MAGELANG</v>
      </c>
      <c r="M1246" s="428" t="str">
        <f t="shared" si="63"/>
        <v/>
      </c>
      <c r="N1246" s="312">
        <f>COUNTIF(A1_Individu_Data_Keadaan_SDMK!A$4:A$149931,B1246)</f>
        <v>0</v>
      </c>
      <c r="O1246" s="312">
        <f t="shared" si="64"/>
        <v>0</v>
      </c>
      <c r="P1246" s="421" t="str">
        <f t="shared" si="65"/>
        <v>Tetap</v>
      </c>
    </row>
    <row r="1247" spans="1:16" hidden="1">
      <c r="A1247" s="7">
        <v>1245</v>
      </c>
      <c r="B1247" t="s">
        <v>14823</v>
      </c>
      <c r="C1247" t="s">
        <v>14824</v>
      </c>
      <c r="D1247" t="s">
        <v>1262</v>
      </c>
      <c r="G1247">
        <v>33</v>
      </c>
      <c r="H1247">
        <v>3308</v>
      </c>
      <c r="I1247" t="s">
        <v>268</v>
      </c>
      <c r="J1247">
        <v>0</v>
      </c>
      <c r="K1247" s="367" t="str">
        <f>VLOOKUP(G1247,'01_MASTER_KODE_WILAYAH'!H$1437:I$1470,2,FALSE)</f>
        <v>JAWA TENGAH</v>
      </c>
      <c r="L1247" s="368" t="str">
        <f>VLOOKUP(H1247,'01_MASTER_KODE_WILAYAH'!D$5:F$1353,3,FALSE)</f>
        <v>MAGELANG</v>
      </c>
      <c r="M1247" s="428" t="str">
        <f t="shared" si="63"/>
        <v/>
      </c>
      <c r="N1247" s="312">
        <f>COUNTIF(A1_Individu_Data_Keadaan_SDMK!A$4:A$149931,B1247)</f>
        <v>0</v>
      </c>
      <c r="O1247" s="312">
        <f t="shared" si="64"/>
        <v>0</v>
      </c>
      <c r="P1247" s="421" t="str">
        <f t="shared" si="65"/>
        <v>Tetap</v>
      </c>
    </row>
    <row r="1248" spans="1:16" hidden="1">
      <c r="A1248" s="7">
        <v>1246</v>
      </c>
      <c r="B1248" t="s">
        <v>14825</v>
      </c>
      <c r="C1248" t="s">
        <v>14826</v>
      </c>
      <c r="D1248" t="s">
        <v>1262</v>
      </c>
      <c r="G1248">
        <v>33</v>
      </c>
      <c r="H1248">
        <v>3308</v>
      </c>
      <c r="I1248" t="s">
        <v>268</v>
      </c>
      <c r="J1248">
        <v>0</v>
      </c>
      <c r="K1248" s="367" t="str">
        <f>VLOOKUP(G1248,'01_MASTER_KODE_WILAYAH'!H$1437:I$1470,2,FALSE)</f>
        <v>JAWA TENGAH</v>
      </c>
      <c r="L1248" s="368" t="str">
        <f>VLOOKUP(H1248,'01_MASTER_KODE_WILAYAH'!D$5:F$1353,3,FALSE)</f>
        <v>MAGELANG</v>
      </c>
      <c r="M1248" s="428" t="str">
        <f t="shared" si="63"/>
        <v/>
      </c>
      <c r="N1248" s="312">
        <f>COUNTIF(A1_Individu_Data_Keadaan_SDMK!A$4:A$149931,B1248)</f>
        <v>0</v>
      </c>
      <c r="O1248" s="312">
        <f t="shared" si="64"/>
        <v>0</v>
      </c>
      <c r="P1248" s="421" t="str">
        <f t="shared" si="65"/>
        <v>Tetap</v>
      </c>
    </row>
    <row r="1249" spans="1:16" hidden="1">
      <c r="A1249" s="7">
        <v>1247</v>
      </c>
      <c r="B1249" t="s">
        <v>14827</v>
      </c>
      <c r="C1249" t="s">
        <v>14828</v>
      </c>
      <c r="D1249" t="s">
        <v>1262</v>
      </c>
      <c r="G1249">
        <v>33</v>
      </c>
      <c r="H1249">
        <v>3308</v>
      </c>
      <c r="I1249" t="s">
        <v>268</v>
      </c>
      <c r="J1249">
        <v>0</v>
      </c>
      <c r="K1249" s="367" t="str">
        <f>VLOOKUP(G1249,'01_MASTER_KODE_WILAYAH'!H$1437:I$1470,2,FALSE)</f>
        <v>JAWA TENGAH</v>
      </c>
      <c r="L1249" s="368" t="str">
        <f>VLOOKUP(H1249,'01_MASTER_KODE_WILAYAH'!D$5:F$1353,3,FALSE)</f>
        <v>MAGELANG</v>
      </c>
      <c r="M1249" s="428" t="str">
        <f t="shared" si="63"/>
        <v/>
      </c>
      <c r="N1249" s="312">
        <f>COUNTIF(A1_Individu_Data_Keadaan_SDMK!A$4:A$149931,B1249)</f>
        <v>0</v>
      </c>
      <c r="O1249" s="312">
        <f t="shared" si="64"/>
        <v>0</v>
      </c>
      <c r="P1249" s="421" t="str">
        <f t="shared" si="65"/>
        <v>Tetap</v>
      </c>
    </row>
    <row r="1250" spans="1:16" hidden="1">
      <c r="A1250" s="7">
        <v>1248</v>
      </c>
      <c r="B1250" t="s">
        <v>14829</v>
      </c>
      <c r="C1250" t="s">
        <v>14830</v>
      </c>
      <c r="D1250" t="s">
        <v>1262</v>
      </c>
      <c r="G1250">
        <v>33</v>
      </c>
      <c r="H1250">
        <v>3308</v>
      </c>
      <c r="I1250" t="s">
        <v>268</v>
      </c>
      <c r="J1250">
        <v>0</v>
      </c>
      <c r="K1250" s="367" t="str">
        <f>VLOOKUP(G1250,'01_MASTER_KODE_WILAYAH'!H$1437:I$1470,2,FALSE)</f>
        <v>JAWA TENGAH</v>
      </c>
      <c r="L1250" s="368" t="str">
        <f>VLOOKUP(H1250,'01_MASTER_KODE_WILAYAH'!D$5:F$1353,3,FALSE)</f>
        <v>MAGELANG</v>
      </c>
      <c r="M1250" s="428" t="str">
        <f t="shared" si="63"/>
        <v/>
      </c>
      <c r="N1250" s="312">
        <f>COUNTIF(A1_Individu_Data_Keadaan_SDMK!A$4:A$149931,B1250)</f>
        <v>0</v>
      </c>
      <c r="O1250" s="312">
        <f t="shared" si="64"/>
        <v>0</v>
      </c>
      <c r="P1250" s="421" t="str">
        <f t="shared" si="65"/>
        <v>Tetap</v>
      </c>
    </row>
    <row r="1251" spans="1:16" hidden="1">
      <c r="A1251" s="7">
        <v>1249</v>
      </c>
      <c r="B1251" t="s">
        <v>14831</v>
      </c>
      <c r="C1251" t="s">
        <v>14832</v>
      </c>
      <c r="D1251" t="s">
        <v>1262</v>
      </c>
      <c r="G1251">
        <v>33</v>
      </c>
      <c r="H1251">
        <v>3308</v>
      </c>
      <c r="I1251" t="s">
        <v>268</v>
      </c>
      <c r="J1251">
        <v>0</v>
      </c>
      <c r="K1251" s="367" t="str">
        <f>VLOOKUP(G1251,'01_MASTER_KODE_WILAYAH'!H$1437:I$1470,2,FALSE)</f>
        <v>JAWA TENGAH</v>
      </c>
      <c r="L1251" s="368" t="str">
        <f>VLOOKUP(H1251,'01_MASTER_KODE_WILAYAH'!D$5:F$1353,3,FALSE)</f>
        <v>MAGELANG</v>
      </c>
      <c r="M1251" s="428" t="str">
        <f t="shared" si="63"/>
        <v/>
      </c>
      <c r="N1251" s="312">
        <f>COUNTIF(A1_Individu_Data_Keadaan_SDMK!A$4:A$149931,B1251)</f>
        <v>0</v>
      </c>
      <c r="O1251" s="312">
        <f t="shared" si="64"/>
        <v>0</v>
      </c>
      <c r="P1251" s="421" t="str">
        <f t="shared" si="65"/>
        <v>Tetap</v>
      </c>
    </row>
    <row r="1252" spans="1:16" hidden="1">
      <c r="A1252" s="7">
        <v>1250</v>
      </c>
      <c r="B1252" t="s">
        <v>14833</v>
      </c>
      <c r="C1252" t="s">
        <v>14834</v>
      </c>
      <c r="D1252" t="s">
        <v>1262</v>
      </c>
      <c r="G1252">
        <v>33</v>
      </c>
      <c r="H1252">
        <v>3308</v>
      </c>
      <c r="I1252" t="s">
        <v>268</v>
      </c>
      <c r="J1252">
        <v>0</v>
      </c>
      <c r="K1252" s="367" t="str">
        <f>VLOOKUP(G1252,'01_MASTER_KODE_WILAYAH'!H$1437:I$1470,2,FALSE)</f>
        <v>JAWA TENGAH</v>
      </c>
      <c r="L1252" s="368" t="str">
        <f>VLOOKUP(H1252,'01_MASTER_KODE_WILAYAH'!D$5:F$1353,3,FALSE)</f>
        <v>MAGELANG</v>
      </c>
      <c r="M1252" s="428" t="str">
        <f t="shared" si="63"/>
        <v/>
      </c>
      <c r="N1252" s="312">
        <f>COUNTIF(A1_Individu_Data_Keadaan_SDMK!A$4:A$149931,B1252)</f>
        <v>0</v>
      </c>
      <c r="O1252" s="312">
        <f t="shared" si="64"/>
        <v>0</v>
      </c>
      <c r="P1252" s="421" t="str">
        <f t="shared" si="65"/>
        <v>Tetap</v>
      </c>
    </row>
    <row r="1253" spans="1:16" hidden="1">
      <c r="A1253" s="7">
        <v>1251</v>
      </c>
      <c r="B1253" t="s">
        <v>14835</v>
      </c>
      <c r="C1253" t="s">
        <v>14836</v>
      </c>
      <c r="D1253" t="s">
        <v>1262</v>
      </c>
      <c r="G1253">
        <v>33</v>
      </c>
      <c r="H1253">
        <v>3308</v>
      </c>
      <c r="I1253" t="s">
        <v>268</v>
      </c>
      <c r="J1253">
        <v>0</v>
      </c>
      <c r="K1253" s="367" t="str">
        <f>VLOOKUP(G1253,'01_MASTER_KODE_WILAYAH'!H$1437:I$1470,2,FALSE)</f>
        <v>JAWA TENGAH</v>
      </c>
      <c r="L1253" s="368" t="str">
        <f>VLOOKUP(H1253,'01_MASTER_KODE_WILAYAH'!D$5:F$1353,3,FALSE)</f>
        <v>MAGELANG</v>
      </c>
      <c r="M1253" s="428" t="str">
        <f t="shared" si="63"/>
        <v/>
      </c>
      <c r="N1253" s="312">
        <f>COUNTIF(A1_Individu_Data_Keadaan_SDMK!A$4:A$149931,B1253)</f>
        <v>0</v>
      </c>
      <c r="O1253" s="312">
        <f t="shared" si="64"/>
        <v>0</v>
      </c>
      <c r="P1253" s="421" t="str">
        <f t="shared" si="65"/>
        <v>Tetap</v>
      </c>
    </row>
    <row r="1254" spans="1:16" hidden="1">
      <c r="A1254" s="7">
        <v>1252</v>
      </c>
      <c r="B1254" t="s">
        <v>14837</v>
      </c>
      <c r="C1254" t="s">
        <v>14838</v>
      </c>
      <c r="D1254" t="s">
        <v>1262</v>
      </c>
      <c r="G1254">
        <v>33</v>
      </c>
      <c r="H1254">
        <v>3308</v>
      </c>
      <c r="I1254" t="s">
        <v>268</v>
      </c>
      <c r="J1254">
        <v>0</v>
      </c>
      <c r="K1254" s="367" t="str">
        <f>VLOOKUP(G1254,'01_MASTER_KODE_WILAYAH'!H$1437:I$1470,2,FALSE)</f>
        <v>JAWA TENGAH</v>
      </c>
      <c r="L1254" s="368" t="str">
        <f>VLOOKUP(H1254,'01_MASTER_KODE_WILAYAH'!D$5:F$1353,3,FALSE)</f>
        <v>MAGELANG</v>
      </c>
      <c r="M1254" s="428" t="str">
        <f t="shared" si="63"/>
        <v/>
      </c>
      <c r="N1254" s="312">
        <f>COUNTIF(A1_Individu_Data_Keadaan_SDMK!A$4:A$149931,B1254)</f>
        <v>0</v>
      </c>
      <c r="O1254" s="312">
        <f t="shared" si="64"/>
        <v>0</v>
      </c>
      <c r="P1254" s="421" t="str">
        <f t="shared" si="65"/>
        <v>Tetap</v>
      </c>
    </row>
    <row r="1255" spans="1:16" hidden="1">
      <c r="A1255" s="7">
        <v>1253</v>
      </c>
      <c r="B1255" t="s">
        <v>14839</v>
      </c>
      <c r="C1255" t="s">
        <v>14840</v>
      </c>
      <c r="D1255" t="s">
        <v>1262</v>
      </c>
      <c r="G1255">
        <v>33</v>
      </c>
      <c r="H1255">
        <v>3309</v>
      </c>
      <c r="I1255" t="s">
        <v>268</v>
      </c>
      <c r="J1255">
        <v>0</v>
      </c>
      <c r="K1255" s="367" t="str">
        <f>VLOOKUP(G1255,'01_MASTER_KODE_WILAYAH'!H$1437:I$1470,2,FALSE)</f>
        <v>JAWA TENGAH</v>
      </c>
      <c r="L1255" s="368" t="str">
        <f>VLOOKUP(H1255,'01_MASTER_KODE_WILAYAH'!D$5:F$1353,3,FALSE)</f>
        <v>BOYOLALI</v>
      </c>
      <c r="M1255" s="428" t="str">
        <f t="shared" si="63"/>
        <v/>
      </c>
      <c r="N1255" s="312">
        <f>COUNTIF(A1_Individu_Data_Keadaan_SDMK!A$4:A$149931,B1255)</f>
        <v>0</v>
      </c>
      <c r="O1255" s="312">
        <f t="shared" si="64"/>
        <v>0</v>
      </c>
      <c r="P1255" s="421" t="str">
        <f t="shared" si="65"/>
        <v>Tetap</v>
      </c>
    </row>
    <row r="1256" spans="1:16" hidden="1">
      <c r="A1256" s="7">
        <v>1254</v>
      </c>
      <c r="B1256" t="s">
        <v>14841</v>
      </c>
      <c r="C1256" t="s">
        <v>14842</v>
      </c>
      <c r="D1256" t="s">
        <v>1262</v>
      </c>
      <c r="G1256">
        <v>33</v>
      </c>
      <c r="H1256">
        <v>3309</v>
      </c>
      <c r="I1256" t="s">
        <v>268</v>
      </c>
      <c r="J1256">
        <v>0</v>
      </c>
      <c r="K1256" s="367" t="str">
        <f>VLOOKUP(G1256,'01_MASTER_KODE_WILAYAH'!H$1437:I$1470,2,FALSE)</f>
        <v>JAWA TENGAH</v>
      </c>
      <c r="L1256" s="368" t="str">
        <f>VLOOKUP(H1256,'01_MASTER_KODE_WILAYAH'!D$5:F$1353,3,FALSE)</f>
        <v>BOYOLALI</v>
      </c>
      <c r="M1256" s="428" t="str">
        <f t="shared" si="63"/>
        <v/>
      </c>
      <c r="N1256" s="312">
        <f>COUNTIF(A1_Individu_Data_Keadaan_SDMK!A$4:A$149931,B1256)</f>
        <v>0</v>
      </c>
      <c r="O1256" s="312">
        <f t="shared" si="64"/>
        <v>0</v>
      </c>
      <c r="P1256" s="421" t="str">
        <f t="shared" si="65"/>
        <v>Tetap</v>
      </c>
    </row>
    <row r="1257" spans="1:16" hidden="1">
      <c r="A1257" s="7">
        <v>1255</v>
      </c>
      <c r="B1257" t="s">
        <v>14843</v>
      </c>
      <c r="C1257" t="s">
        <v>14844</v>
      </c>
      <c r="D1257" t="s">
        <v>1262</v>
      </c>
      <c r="G1257">
        <v>33</v>
      </c>
      <c r="H1257">
        <v>3309</v>
      </c>
      <c r="I1257" t="s">
        <v>268</v>
      </c>
      <c r="J1257">
        <v>0</v>
      </c>
      <c r="K1257" s="367" t="str">
        <f>VLOOKUP(G1257,'01_MASTER_KODE_WILAYAH'!H$1437:I$1470,2,FALSE)</f>
        <v>JAWA TENGAH</v>
      </c>
      <c r="L1257" s="368" t="str">
        <f>VLOOKUP(H1257,'01_MASTER_KODE_WILAYAH'!D$5:F$1353,3,FALSE)</f>
        <v>BOYOLALI</v>
      </c>
      <c r="M1257" s="428" t="str">
        <f t="shared" si="63"/>
        <v/>
      </c>
      <c r="N1257" s="312">
        <f>COUNTIF(A1_Individu_Data_Keadaan_SDMK!A$4:A$149931,B1257)</f>
        <v>0</v>
      </c>
      <c r="O1257" s="312">
        <f t="shared" si="64"/>
        <v>0</v>
      </c>
      <c r="P1257" s="421" t="str">
        <f t="shared" si="65"/>
        <v>Tetap</v>
      </c>
    </row>
    <row r="1258" spans="1:16" hidden="1">
      <c r="A1258" s="7">
        <v>1256</v>
      </c>
      <c r="B1258" t="s">
        <v>14845</v>
      </c>
      <c r="C1258" t="s">
        <v>14846</v>
      </c>
      <c r="D1258" t="s">
        <v>1262</v>
      </c>
      <c r="G1258">
        <v>33</v>
      </c>
      <c r="H1258">
        <v>3309</v>
      </c>
      <c r="I1258" t="s">
        <v>268</v>
      </c>
      <c r="J1258">
        <v>0</v>
      </c>
      <c r="K1258" s="367" t="str">
        <f>VLOOKUP(G1258,'01_MASTER_KODE_WILAYAH'!H$1437:I$1470,2,FALSE)</f>
        <v>JAWA TENGAH</v>
      </c>
      <c r="L1258" s="368" t="str">
        <f>VLOOKUP(H1258,'01_MASTER_KODE_WILAYAH'!D$5:F$1353,3,FALSE)</f>
        <v>BOYOLALI</v>
      </c>
      <c r="M1258" s="428" t="str">
        <f t="shared" si="63"/>
        <v/>
      </c>
      <c r="N1258" s="312">
        <f>COUNTIF(A1_Individu_Data_Keadaan_SDMK!A$4:A$149931,B1258)</f>
        <v>0</v>
      </c>
      <c r="O1258" s="312">
        <f t="shared" si="64"/>
        <v>0</v>
      </c>
      <c r="P1258" s="421" t="str">
        <f t="shared" si="65"/>
        <v>Tetap</v>
      </c>
    </row>
    <row r="1259" spans="1:16" hidden="1">
      <c r="A1259" s="7">
        <v>1257</v>
      </c>
      <c r="B1259" t="s">
        <v>14847</v>
      </c>
      <c r="C1259" t="s">
        <v>14848</v>
      </c>
      <c r="D1259" t="s">
        <v>1262</v>
      </c>
      <c r="G1259">
        <v>33</v>
      </c>
      <c r="H1259">
        <v>3315</v>
      </c>
      <c r="I1259" t="s">
        <v>268</v>
      </c>
      <c r="J1259">
        <v>0</v>
      </c>
      <c r="K1259" s="367" t="str">
        <f>VLOOKUP(G1259,'01_MASTER_KODE_WILAYAH'!H$1437:I$1470,2,FALSE)</f>
        <v>JAWA TENGAH</v>
      </c>
      <c r="L1259" s="368" t="str">
        <f>VLOOKUP(H1259,'01_MASTER_KODE_WILAYAH'!D$5:F$1353,3,FALSE)</f>
        <v>GROBOGAN</v>
      </c>
      <c r="M1259" s="428" t="str">
        <f t="shared" si="63"/>
        <v/>
      </c>
      <c r="N1259" s="312">
        <f>COUNTIF(A1_Individu_Data_Keadaan_SDMK!A$4:A$149931,B1259)</f>
        <v>0</v>
      </c>
      <c r="O1259" s="312">
        <f t="shared" si="64"/>
        <v>0</v>
      </c>
      <c r="P1259" s="421" t="str">
        <f t="shared" si="65"/>
        <v>Tetap</v>
      </c>
    </row>
    <row r="1260" spans="1:16" hidden="1">
      <c r="A1260" s="7">
        <v>1258</v>
      </c>
      <c r="B1260" t="s">
        <v>14849</v>
      </c>
      <c r="C1260" t="s">
        <v>14850</v>
      </c>
      <c r="D1260" t="s">
        <v>1262</v>
      </c>
      <c r="G1260">
        <v>33</v>
      </c>
      <c r="H1260">
        <v>3315</v>
      </c>
      <c r="I1260" t="s">
        <v>268</v>
      </c>
      <c r="J1260">
        <v>0</v>
      </c>
      <c r="K1260" s="367" t="str">
        <f>VLOOKUP(G1260,'01_MASTER_KODE_WILAYAH'!H$1437:I$1470,2,FALSE)</f>
        <v>JAWA TENGAH</v>
      </c>
      <c r="L1260" s="368" t="str">
        <f>VLOOKUP(H1260,'01_MASTER_KODE_WILAYAH'!D$5:F$1353,3,FALSE)</f>
        <v>GROBOGAN</v>
      </c>
      <c r="M1260" s="428" t="str">
        <f t="shared" si="63"/>
        <v/>
      </c>
      <c r="N1260" s="312">
        <f>COUNTIF(A1_Individu_Data_Keadaan_SDMK!A$4:A$149931,B1260)</f>
        <v>0</v>
      </c>
      <c r="O1260" s="312">
        <f t="shared" si="64"/>
        <v>0</v>
      </c>
      <c r="P1260" s="421" t="str">
        <f t="shared" si="65"/>
        <v>Tetap</v>
      </c>
    </row>
    <row r="1261" spans="1:16" hidden="1">
      <c r="A1261" s="7">
        <v>1259</v>
      </c>
      <c r="B1261" t="s">
        <v>14851</v>
      </c>
      <c r="C1261" t="s">
        <v>14852</v>
      </c>
      <c r="D1261" t="s">
        <v>1262</v>
      </c>
      <c r="G1261">
        <v>33</v>
      </c>
      <c r="H1261">
        <v>3315</v>
      </c>
      <c r="I1261" t="s">
        <v>268</v>
      </c>
      <c r="J1261">
        <v>0</v>
      </c>
      <c r="K1261" s="367" t="str">
        <f>VLOOKUP(G1261,'01_MASTER_KODE_WILAYAH'!H$1437:I$1470,2,FALSE)</f>
        <v>JAWA TENGAH</v>
      </c>
      <c r="L1261" s="368" t="str">
        <f>VLOOKUP(H1261,'01_MASTER_KODE_WILAYAH'!D$5:F$1353,3,FALSE)</f>
        <v>GROBOGAN</v>
      </c>
      <c r="M1261" s="428" t="str">
        <f t="shared" si="63"/>
        <v/>
      </c>
      <c r="N1261" s="312">
        <f>COUNTIF(A1_Individu_Data_Keadaan_SDMK!A$4:A$149931,B1261)</f>
        <v>0</v>
      </c>
      <c r="O1261" s="312">
        <f t="shared" si="64"/>
        <v>0</v>
      </c>
      <c r="P1261" s="421" t="str">
        <f t="shared" si="65"/>
        <v>Tetap</v>
      </c>
    </row>
    <row r="1262" spans="1:16" hidden="1">
      <c r="A1262" s="7">
        <v>1260</v>
      </c>
      <c r="B1262" t="s">
        <v>14853</v>
      </c>
      <c r="C1262" t="s">
        <v>14854</v>
      </c>
      <c r="D1262" t="s">
        <v>1262</v>
      </c>
      <c r="G1262">
        <v>33</v>
      </c>
      <c r="H1262">
        <v>3315</v>
      </c>
      <c r="I1262" t="s">
        <v>268</v>
      </c>
      <c r="J1262">
        <v>0</v>
      </c>
      <c r="K1262" s="367" t="str">
        <f>VLOOKUP(G1262,'01_MASTER_KODE_WILAYAH'!H$1437:I$1470,2,FALSE)</f>
        <v>JAWA TENGAH</v>
      </c>
      <c r="L1262" s="368" t="str">
        <f>VLOOKUP(H1262,'01_MASTER_KODE_WILAYAH'!D$5:F$1353,3,FALSE)</f>
        <v>GROBOGAN</v>
      </c>
      <c r="M1262" s="428" t="str">
        <f t="shared" si="63"/>
        <v/>
      </c>
      <c r="N1262" s="312">
        <f>COUNTIF(A1_Individu_Data_Keadaan_SDMK!A$4:A$149931,B1262)</f>
        <v>0</v>
      </c>
      <c r="O1262" s="312">
        <f t="shared" si="64"/>
        <v>0</v>
      </c>
      <c r="P1262" s="421" t="str">
        <f t="shared" si="65"/>
        <v>Tetap</v>
      </c>
    </row>
    <row r="1263" spans="1:16" hidden="1">
      <c r="A1263" s="7">
        <v>1261</v>
      </c>
      <c r="B1263" t="s">
        <v>14855</v>
      </c>
      <c r="C1263" t="s">
        <v>14856</v>
      </c>
      <c r="D1263" t="s">
        <v>1262</v>
      </c>
      <c r="G1263">
        <v>33</v>
      </c>
      <c r="H1263">
        <v>3315</v>
      </c>
      <c r="I1263" t="s">
        <v>268</v>
      </c>
      <c r="J1263">
        <v>0</v>
      </c>
      <c r="K1263" s="367" t="str">
        <f>VLOOKUP(G1263,'01_MASTER_KODE_WILAYAH'!H$1437:I$1470,2,FALSE)</f>
        <v>JAWA TENGAH</v>
      </c>
      <c r="L1263" s="368" t="str">
        <f>VLOOKUP(H1263,'01_MASTER_KODE_WILAYAH'!D$5:F$1353,3,FALSE)</f>
        <v>GROBOGAN</v>
      </c>
      <c r="M1263" s="428" t="str">
        <f t="shared" si="63"/>
        <v/>
      </c>
      <c r="N1263" s="312">
        <f>COUNTIF(A1_Individu_Data_Keadaan_SDMK!A$4:A$149931,B1263)</f>
        <v>0</v>
      </c>
      <c r="O1263" s="312">
        <f t="shared" si="64"/>
        <v>0</v>
      </c>
      <c r="P1263" s="421" t="str">
        <f t="shared" si="65"/>
        <v>Tetap</v>
      </c>
    </row>
    <row r="1264" spans="1:16" hidden="1">
      <c r="A1264" s="7">
        <v>1262</v>
      </c>
      <c r="B1264" t="s">
        <v>14857</v>
      </c>
      <c r="C1264" t="s">
        <v>14858</v>
      </c>
      <c r="D1264" t="s">
        <v>1262</v>
      </c>
      <c r="G1264">
        <v>33</v>
      </c>
      <c r="H1264">
        <v>3316</v>
      </c>
      <c r="I1264" t="s">
        <v>268</v>
      </c>
      <c r="J1264">
        <v>0</v>
      </c>
      <c r="K1264" s="367" t="str">
        <f>VLOOKUP(G1264,'01_MASTER_KODE_WILAYAH'!H$1437:I$1470,2,FALSE)</f>
        <v>JAWA TENGAH</v>
      </c>
      <c r="L1264" s="368" t="str">
        <f>VLOOKUP(H1264,'01_MASTER_KODE_WILAYAH'!D$5:F$1353,3,FALSE)</f>
        <v>BLORA</v>
      </c>
      <c r="M1264" s="428" t="str">
        <f t="shared" si="63"/>
        <v/>
      </c>
      <c r="N1264" s="312">
        <f>COUNTIF(A1_Individu_Data_Keadaan_SDMK!A$4:A$149931,B1264)</f>
        <v>0</v>
      </c>
      <c r="O1264" s="312">
        <f t="shared" si="64"/>
        <v>0</v>
      </c>
      <c r="P1264" s="421" t="str">
        <f t="shared" si="65"/>
        <v>Tetap</v>
      </c>
    </row>
    <row r="1265" spans="1:16" hidden="1">
      <c r="A1265" s="7">
        <v>1263</v>
      </c>
      <c r="B1265" t="s">
        <v>14859</v>
      </c>
      <c r="C1265" t="s">
        <v>14860</v>
      </c>
      <c r="D1265" t="s">
        <v>1262</v>
      </c>
      <c r="G1265">
        <v>33</v>
      </c>
      <c r="H1265">
        <v>3316</v>
      </c>
      <c r="I1265" t="s">
        <v>268</v>
      </c>
      <c r="J1265">
        <v>0</v>
      </c>
      <c r="K1265" s="367" t="str">
        <f>VLOOKUP(G1265,'01_MASTER_KODE_WILAYAH'!H$1437:I$1470,2,FALSE)</f>
        <v>JAWA TENGAH</v>
      </c>
      <c r="L1265" s="368" t="str">
        <f>VLOOKUP(H1265,'01_MASTER_KODE_WILAYAH'!D$5:F$1353,3,FALSE)</f>
        <v>BLORA</v>
      </c>
      <c r="M1265" s="428" t="str">
        <f t="shared" si="63"/>
        <v/>
      </c>
      <c r="N1265" s="312">
        <f>COUNTIF(A1_Individu_Data_Keadaan_SDMK!A$4:A$149931,B1265)</f>
        <v>0</v>
      </c>
      <c r="O1265" s="312">
        <f t="shared" si="64"/>
        <v>0</v>
      </c>
      <c r="P1265" s="421" t="str">
        <f t="shared" si="65"/>
        <v>Tetap</v>
      </c>
    </row>
    <row r="1266" spans="1:16" hidden="1">
      <c r="A1266" s="7">
        <v>1264</v>
      </c>
      <c r="B1266" t="s">
        <v>14861</v>
      </c>
      <c r="C1266" t="s">
        <v>14862</v>
      </c>
      <c r="D1266" t="s">
        <v>1262</v>
      </c>
      <c r="G1266">
        <v>33</v>
      </c>
      <c r="H1266">
        <v>3316</v>
      </c>
      <c r="I1266" t="s">
        <v>268</v>
      </c>
      <c r="J1266">
        <v>0</v>
      </c>
      <c r="K1266" s="367" t="str">
        <f>VLOOKUP(G1266,'01_MASTER_KODE_WILAYAH'!H$1437:I$1470,2,FALSE)</f>
        <v>JAWA TENGAH</v>
      </c>
      <c r="L1266" s="368" t="str">
        <f>VLOOKUP(H1266,'01_MASTER_KODE_WILAYAH'!D$5:F$1353,3,FALSE)</f>
        <v>BLORA</v>
      </c>
      <c r="M1266" s="428" t="str">
        <f t="shared" si="63"/>
        <v/>
      </c>
      <c r="N1266" s="312">
        <f>COUNTIF(A1_Individu_Data_Keadaan_SDMK!A$4:A$149931,B1266)</f>
        <v>0</v>
      </c>
      <c r="O1266" s="312">
        <f t="shared" si="64"/>
        <v>0</v>
      </c>
      <c r="P1266" s="421" t="str">
        <f t="shared" si="65"/>
        <v>Tetap</v>
      </c>
    </row>
    <row r="1267" spans="1:16" hidden="1">
      <c r="A1267" s="7">
        <v>1265</v>
      </c>
      <c r="B1267" t="s">
        <v>14863</v>
      </c>
      <c r="C1267" t="s">
        <v>14864</v>
      </c>
      <c r="D1267" t="s">
        <v>1262</v>
      </c>
      <c r="G1267">
        <v>33</v>
      </c>
      <c r="H1267">
        <v>3316</v>
      </c>
      <c r="I1267" t="s">
        <v>268</v>
      </c>
      <c r="J1267">
        <v>0</v>
      </c>
      <c r="K1267" s="367" t="str">
        <f>VLOOKUP(G1267,'01_MASTER_KODE_WILAYAH'!H$1437:I$1470,2,FALSE)</f>
        <v>JAWA TENGAH</v>
      </c>
      <c r="L1267" s="368" t="str">
        <f>VLOOKUP(H1267,'01_MASTER_KODE_WILAYAH'!D$5:F$1353,3,FALSE)</f>
        <v>BLORA</v>
      </c>
      <c r="M1267" s="428" t="str">
        <f t="shared" si="63"/>
        <v/>
      </c>
      <c r="N1267" s="312">
        <f>COUNTIF(A1_Individu_Data_Keadaan_SDMK!A$4:A$149931,B1267)</f>
        <v>0</v>
      </c>
      <c r="O1267" s="312">
        <f t="shared" si="64"/>
        <v>0</v>
      </c>
      <c r="P1267" s="421" t="str">
        <f t="shared" si="65"/>
        <v>Tetap</v>
      </c>
    </row>
    <row r="1268" spans="1:16" hidden="1">
      <c r="A1268" s="7">
        <v>1266</v>
      </c>
      <c r="B1268" t="s">
        <v>14865</v>
      </c>
      <c r="C1268" t="s">
        <v>14866</v>
      </c>
      <c r="D1268" t="s">
        <v>1262</v>
      </c>
      <c r="G1268">
        <v>33</v>
      </c>
      <c r="H1268">
        <v>3316</v>
      </c>
      <c r="I1268" t="s">
        <v>268</v>
      </c>
      <c r="J1268">
        <v>0</v>
      </c>
      <c r="K1268" s="367" t="str">
        <f>VLOOKUP(G1268,'01_MASTER_KODE_WILAYAH'!H$1437:I$1470,2,FALSE)</f>
        <v>JAWA TENGAH</v>
      </c>
      <c r="L1268" s="368" t="str">
        <f>VLOOKUP(H1268,'01_MASTER_KODE_WILAYAH'!D$5:F$1353,3,FALSE)</f>
        <v>BLORA</v>
      </c>
      <c r="M1268" s="428" t="str">
        <f t="shared" si="63"/>
        <v/>
      </c>
      <c r="N1268" s="312">
        <f>COUNTIF(A1_Individu_Data_Keadaan_SDMK!A$4:A$149931,B1268)</f>
        <v>0</v>
      </c>
      <c r="O1268" s="312">
        <f t="shared" si="64"/>
        <v>0</v>
      </c>
      <c r="P1268" s="421" t="str">
        <f t="shared" si="65"/>
        <v>Tetap</v>
      </c>
    </row>
    <row r="1269" spans="1:16" hidden="1">
      <c r="A1269" s="7">
        <v>1267</v>
      </c>
      <c r="B1269" t="s">
        <v>14867</v>
      </c>
      <c r="C1269" t="s">
        <v>14868</v>
      </c>
      <c r="D1269" t="s">
        <v>1262</v>
      </c>
      <c r="G1269">
        <v>33</v>
      </c>
      <c r="H1269">
        <v>3316</v>
      </c>
      <c r="I1269" t="s">
        <v>268</v>
      </c>
      <c r="J1269">
        <v>0</v>
      </c>
      <c r="K1269" s="367" t="str">
        <f>VLOOKUP(G1269,'01_MASTER_KODE_WILAYAH'!H$1437:I$1470,2,FALSE)</f>
        <v>JAWA TENGAH</v>
      </c>
      <c r="L1269" s="368" t="str">
        <f>VLOOKUP(H1269,'01_MASTER_KODE_WILAYAH'!D$5:F$1353,3,FALSE)</f>
        <v>BLORA</v>
      </c>
      <c r="M1269" s="428" t="str">
        <f t="shared" si="63"/>
        <v/>
      </c>
      <c r="N1269" s="312">
        <f>COUNTIF(A1_Individu_Data_Keadaan_SDMK!A$4:A$149931,B1269)</f>
        <v>0</v>
      </c>
      <c r="O1269" s="312">
        <f t="shared" si="64"/>
        <v>0</v>
      </c>
      <c r="P1269" s="421" t="str">
        <f t="shared" si="65"/>
        <v>Tetap</v>
      </c>
    </row>
    <row r="1270" spans="1:16" hidden="1">
      <c r="A1270" s="7">
        <v>1268</v>
      </c>
      <c r="B1270" t="s">
        <v>14869</v>
      </c>
      <c r="C1270" t="s">
        <v>14870</v>
      </c>
      <c r="D1270" t="s">
        <v>1262</v>
      </c>
      <c r="G1270">
        <v>33</v>
      </c>
      <c r="H1270">
        <v>3316</v>
      </c>
      <c r="I1270" t="s">
        <v>268</v>
      </c>
      <c r="J1270">
        <v>0</v>
      </c>
      <c r="K1270" s="367" t="str">
        <f>VLOOKUP(G1270,'01_MASTER_KODE_WILAYAH'!H$1437:I$1470,2,FALSE)</f>
        <v>JAWA TENGAH</v>
      </c>
      <c r="L1270" s="368" t="str">
        <f>VLOOKUP(H1270,'01_MASTER_KODE_WILAYAH'!D$5:F$1353,3,FALSE)</f>
        <v>BLORA</v>
      </c>
      <c r="M1270" s="428" t="str">
        <f t="shared" si="63"/>
        <v/>
      </c>
      <c r="N1270" s="312">
        <f>COUNTIF(A1_Individu_Data_Keadaan_SDMK!A$4:A$149931,B1270)</f>
        <v>0</v>
      </c>
      <c r="O1270" s="312">
        <f t="shared" si="64"/>
        <v>0</v>
      </c>
      <c r="P1270" s="421" t="str">
        <f t="shared" si="65"/>
        <v>Tetap</v>
      </c>
    </row>
    <row r="1271" spans="1:16" hidden="1">
      <c r="A1271" s="7">
        <v>1269</v>
      </c>
      <c r="B1271" t="s">
        <v>14871</v>
      </c>
      <c r="C1271" t="s">
        <v>14872</v>
      </c>
      <c r="D1271" t="s">
        <v>1262</v>
      </c>
      <c r="G1271">
        <v>33</v>
      </c>
      <c r="H1271">
        <v>3316</v>
      </c>
      <c r="I1271" t="s">
        <v>268</v>
      </c>
      <c r="J1271">
        <v>0</v>
      </c>
      <c r="K1271" s="367" t="str">
        <f>VLOOKUP(G1271,'01_MASTER_KODE_WILAYAH'!H$1437:I$1470,2,FALSE)</f>
        <v>JAWA TENGAH</v>
      </c>
      <c r="L1271" s="368" t="str">
        <f>VLOOKUP(H1271,'01_MASTER_KODE_WILAYAH'!D$5:F$1353,3,FALSE)</f>
        <v>BLORA</v>
      </c>
      <c r="M1271" s="428" t="str">
        <f t="shared" si="63"/>
        <v/>
      </c>
      <c r="N1271" s="312">
        <f>COUNTIF(A1_Individu_Data_Keadaan_SDMK!A$4:A$149931,B1271)</f>
        <v>0</v>
      </c>
      <c r="O1271" s="312">
        <f t="shared" si="64"/>
        <v>0</v>
      </c>
      <c r="P1271" s="421" t="str">
        <f t="shared" si="65"/>
        <v>Tetap</v>
      </c>
    </row>
    <row r="1272" spans="1:16" hidden="1">
      <c r="A1272" s="7">
        <v>1270</v>
      </c>
      <c r="B1272" t="s">
        <v>14873</v>
      </c>
      <c r="C1272" t="s">
        <v>14874</v>
      </c>
      <c r="D1272" t="s">
        <v>1262</v>
      </c>
      <c r="G1272">
        <v>33</v>
      </c>
      <c r="H1272">
        <v>3316</v>
      </c>
      <c r="I1272" t="s">
        <v>268</v>
      </c>
      <c r="J1272">
        <v>0</v>
      </c>
      <c r="K1272" s="367" t="str">
        <f>VLOOKUP(G1272,'01_MASTER_KODE_WILAYAH'!H$1437:I$1470,2,FALSE)</f>
        <v>JAWA TENGAH</v>
      </c>
      <c r="L1272" s="368" t="str">
        <f>VLOOKUP(H1272,'01_MASTER_KODE_WILAYAH'!D$5:F$1353,3,FALSE)</f>
        <v>BLORA</v>
      </c>
      <c r="M1272" s="428" t="str">
        <f t="shared" si="63"/>
        <v/>
      </c>
      <c r="N1272" s="312">
        <f>COUNTIF(A1_Individu_Data_Keadaan_SDMK!A$4:A$149931,B1272)</f>
        <v>0</v>
      </c>
      <c r="O1272" s="312">
        <f t="shared" si="64"/>
        <v>0</v>
      </c>
      <c r="P1272" s="421" t="str">
        <f t="shared" si="65"/>
        <v>Tetap</v>
      </c>
    </row>
    <row r="1273" spans="1:16" hidden="1">
      <c r="A1273" s="7">
        <v>1271</v>
      </c>
      <c r="B1273" t="s">
        <v>14875</v>
      </c>
      <c r="C1273" t="s">
        <v>14876</v>
      </c>
      <c r="D1273" t="s">
        <v>1262</v>
      </c>
      <c r="G1273">
        <v>33</v>
      </c>
      <c r="H1273">
        <v>3316</v>
      </c>
      <c r="I1273" t="s">
        <v>268</v>
      </c>
      <c r="J1273">
        <v>0</v>
      </c>
      <c r="K1273" s="367" t="str">
        <f>VLOOKUP(G1273,'01_MASTER_KODE_WILAYAH'!H$1437:I$1470,2,FALSE)</f>
        <v>JAWA TENGAH</v>
      </c>
      <c r="L1273" s="368" t="str">
        <f>VLOOKUP(H1273,'01_MASTER_KODE_WILAYAH'!D$5:F$1353,3,FALSE)</f>
        <v>BLORA</v>
      </c>
      <c r="M1273" s="428" t="str">
        <f t="shared" si="63"/>
        <v/>
      </c>
      <c r="N1273" s="312">
        <f>COUNTIF(A1_Individu_Data_Keadaan_SDMK!A$4:A$149931,B1273)</f>
        <v>0</v>
      </c>
      <c r="O1273" s="312">
        <f t="shared" si="64"/>
        <v>0</v>
      </c>
      <c r="P1273" s="421" t="str">
        <f t="shared" si="65"/>
        <v>Tetap</v>
      </c>
    </row>
    <row r="1274" spans="1:16" hidden="1">
      <c r="A1274" s="7">
        <v>1272</v>
      </c>
      <c r="B1274" t="s">
        <v>14877</v>
      </c>
      <c r="C1274" t="s">
        <v>14878</v>
      </c>
      <c r="D1274" t="s">
        <v>1262</v>
      </c>
      <c r="G1274">
        <v>33</v>
      </c>
      <c r="H1274">
        <v>3316</v>
      </c>
      <c r="I1274" t="s">
        <v>268</v>
      </c>
      <c r="J1274">
        <v>0</v>
      </c>
      <c r="K1274" s="367" t="str">
        <f>VLOOKUP(G1274,'01_MASTER_KODE_WILAYAH'!H$1437:I$1470,2,FALSE)</f>
        <v>JAWA TENGAH</v>
      </c>
      <c r="L1274" s="368" t="str">
        <f>VLOOKUP(H1274,'01_MASTER_KODE_WILAYAH'!D$5:F$1353,3,FALSE)</f>
        <v>BLORA</v>
      </c>
      <c r="M1274" s="428" t="str">
        <f t="shared" si="63"/>
        <v/>
      </c>
      <c r="N1274" s="312">
        <f>COUNTIF(A1_Individu_Data_Keadaan_SDMK!A$4:A$149931,B1274)</f>
        <v>0</v>
      </c>
      <c r="O1274" s="312">
        <f t="shared" si="64"/>
        <v>0</v>
      </c>
      <c r="P1274" s="421" t="str">
        <f t="shared" si="65"/>
        <v>Tetap</v>
      </c>
    </row>
    <row r="1275" spans="1:16" hidden="1">
      <c r="A1275" s="7">
        <v>1273</v>
      </c>
      <c r="B1275" t="s">
        <v>14879</v>
      </c>
      <c r="C1275" t="s">
        <v>14880</v>
      </c>
      <c r="D1275" t="s">
        <v>1262</v>
      </c>
      <c r="G1275">
        <v>33</v>
      </c>
      <c r="H1275">
        <v>3317</v>
      </c>
      <c r="I1275" t="s">
        <v>268</v>
      </c>
      <c r="J1275">
        <v>0</v>
      </c>
      <c r="K1275" s="367" t="str">
        <f>VLOOKUP(G1275,'01_MASTER_KODE_WILAYAH'!H$1437:I$1470,2,FALSE)</f>
        <v>JAWA TENGAH</v>
      </c>
      <c r="L1275" s="368" t="str">
        <f>VLOOKUP(H1275,'01_MASTER_KODE_WILAYAH'!D$5:F$1353,3,FALSE)</f>
        <v>REMBANG</v>
      </c>
      <c r="M1275" s="428" t="str">
        <f t="shared" si="63"/>
        <v/>
      </c>
      <c r="N1275" s="312">
        <f>COUNTIF(A1_Individu_Data_Keadaan_SDMK!A$4:A$149931,B1275)</f>
        <v>0</v>
      </c>
      <c r="O1275" s="312">
        <f t="shared" si="64"/>
        <v>0</v>
      </c>
      <c r="P1275" s="421" t="str">
        <f t="shared" si="65"/>
        <v>Tetap</v>
      </c>
    </row>
    <row r="1276" spans="1:16" hidden="1">
      <c r="A1276" s="7">
        <v>1274</v>
      </c>
      <c r="B1276" t="s">
        <v>14881</v>
      </c>
      <c r="C1276" t="s">
        <v>14882</v>
      </c>
      <c r="D1276" t="s">
        <v>1262</v>
      </c>
      <c r="G1276">
        <v>33</v>
      </c>
      <c r="H1276">
        <v>3317</v>
      </c>
      <c r="I1276" t="s">
        <v>268</v>
      </c>
      <c r="J1276">
        <v>0</v>
      </c>
      <c r="K1276" s="367" t="str">
        <f>VLOOKUP(G1276,'01_MASTER_KODE_WILAYAH'!H$1437:I$1470,2,FALSE)</f>
        <v>JAWA TENGAH</v>
      </c>
      <c r="L1276" s="368" t="str">
        <f>VLOOKUP(H1276,'01_MASTER_KODE_WILAYAH'!D$5:F$1353,3,FALSE)</f>
        <v>REMBANG</v>
      </c>
      <c r="M1276" s="428" t="str">
        <f t="shared" si="63"/>
        <v/>
      </c>
      <c r="N1276" s="312">
        <f>COUNTIF(A1_Individu_Data_Keadaan_SDMK!A$4:A$149931,B1276)</f>
        <v>0</v>
      </c>
      <c r="O1276" s="312">
        <f t="shared" si="64"/>
        <v>0</v>
      </c>
      <c r="P1276" s="421" t="str">
        <f t="shared" si="65"/>
        <v>Tetap</v>
      </c>
    </row>
    <row r="1277" spans="1:16" hidden="1">
      <c r="A1277" s="7">
        <v>1275</v>
      </c>
      <c r="B1277" t="s">
        <v>14883</v>
      </c>
      <c r="C1277" t="s">
        <v>14884</v>
      </c>
      <c r="D1277" t="s">
        <v>1262</v>
      </c>
      <c r="G1277">
        <v>33</v>
      </c>
      <c r="H1277">
        <v>3318</v>
      </c>
      <c r="I1277" t="s">
        <v>268</v>
      </c>
      <c r="J1277">
        <v>0</v>
      </c>
      <c r="K1277" s="367" t="str">
        <f>VLOOKUP(G1277,'01_MASTER_KODE_WILAYAH'!H$1437:I$1470,2,FALSE)</f>
        <v>JAWA TENGAH</v>
      </c>
      <c r="L1277" s="368" t="str">
        <f>VLOOKUP(H1277,'01_MASTER_KODE_WILAYAH'!D$5:F$1353,3,FALSE)</f>
        <v>PATI</v>
      </c>
      <c r="M1277" s="428" t="str">
        <f t="shared" si="63"/>
        <v/>
      </c>
      <c r="N1277" s="312">
        <f>COUNTIF(A1_Individu_Data_Keadaan_SDMK!A$4:A$149931,B1277)</f>
        <v>0</v>
      </c>
      <c r="O1277" s="312">
        <f t="shared" si="64"/>
        <v>0</v>
      </c>
      <c r="P1277" s="421" t="str">
        <f t="shared" si="65"/>
        <v>Tetap</v>
      </c>
    </row>
    <row r="1278" spans="1:16" hidden="1">
      <c r="A1278" s="7">
        <v>1276</v>
      </c>
      <c r="B1278" t="s">
        <v>14885</v>
      </c>
      <c r="C1278" t="s">
        <v>14886</v>
      </c>
      <c r="D1278" t="s">
        <v>1262</v>
      </c>
      <c r="G1278">
        <v>33</v>
      </c>
      <c r="H1278">
        <v>3319</v>
      </c>
      <c r="I1278" t="s">
        <v>268</v>
      </c>
      <c r="J1278">
        <v>0</v>
      </c>
      <c r="K1278" s="367" t="str">
        <f>VLOOKUP(G1278,'01_MASTER_KODE_WILAYAH'!H$1437:I$1470,2,FALSE)</f>
        <v>JAWA TENGAH</v>
      </c>
      <c r="L1278" s="368" t="str">
        <f>VLOOKUP(H1278,'01_MASTER_KODE_WILAYAH'!D$5:F$1353,3,FALSE)</f>
        <v>KUDUS</v>
      </c>
      <c r="M1278" s="428" t="str">
        <f t="shared" si="63"/>
        <v/>
      </c>
      <c r="N1278" s="312">
        <f>COUNTIF(A1_Individu_Data_Keadaan_SDMK!A$4:A$149931,B1278)</f>
        <v>0</v>
      </c>
      <c r="O1278" s="312">
        <f t="shared" si="64"/>
        <v>0</v>
      </c>
      <c r="P1278" s="421" t="str">
        <f t="shared" si="65"/>
        <v>Tetap</v>
      </c>
    </row>
    <row r="1279" spans="1:16" hidden="1">
      <c r="A1279" s="7">
        <v>1277</v>
      </c>
      <c r="B1279" t="s">
        <v>14887</v>
      </c>
      <c r="C1279" t="s">
        <v>14888</v>
      </c>
      <c r="D1279" t="s">
        <v>1262</v>
      </c>
      <c r="G1279">
        <v>33</v>
      </c>
      <c r="H1279">
        <v>3319</v>
      </c>
      <c r="I1279" t="s">
        <v>268</v>
      </c>
      <c r="J1279">
        <v>0</v>
      </c>
      <c r="K1279" s="367" t="str">
        <f>VLOOKUP(G1279,'01_MASTER_KODE_WILAYAH'!H$1437:I$1470,2,FALSE)</f>
        <v>JAWA TENGAH</v>
      </c>
      <c r="L1279" s="368" t="str">
        <f>VLOOKUP(H1279,'01_MASTER_KODE_WILAYAH'!D$5:F$1353,3,FALSE)</f>
        <v>KUDUS</v>
      </c>
      <c r="M1279" s="428" t="str">
        <f t="shared" si="63"/>
        <v/>
      </c>
      <c r="N1279" s="312">
        <f>COUNTIF(A1_Individu_Data_Keadaan_SDMK!A$4:A$149931,B1279)</f>
        <v>0</v>
      </c>
      <c r="O1279" s="312">
        <f t="shared" si="64"/>
        <v>0</v>
      </c>
      <c r="P1279" s="421" t="str">
        <f t="shared" si="65"/>
        <v>Tetap</v>
      </c>
    </row>
    <row r="1280" spans="1:16" hidden="1">
      <c r="A1280" s="7">
        <v>1278</v>
      </c>
      <c r="B1280" t="s">
        <v>14889</v>
      </c>
      <c r="C1280" t="s">
        <v>14890</v>
      </c>
      <c r="D1280" t="s">
        <v>1262</v>
      </c>
      <c r="G1280">
        <v>33</v>
      </c>
      <c r="H1280">
        <v>3319</v>
      </c>
      <c r="I1280" t="s">
        <v>268</v>
      </c>
      <c r="J1280">
        <v>0</v>
      </c>
      <c r="K1280" s="367" t="str">
        <f>VLOOKUP(G1280,'01_MASTER_KODE_WILAYAH'!H$1437:I$1470,2,FALSE)</f>
        <v>JAWA TENGAH</v>
      </c>
      <c r="L1280" s="368" t="str">
        <f>VLOOKUP(H1280,'01_MASTER_KODE_WILAYAH'!D$5:F$1353,3,FALSE)</f>
        <v>KUDUS</v>
      </c>
      <c r="M1280" s="428" t="str">
        <f t="shared" si="63"/>
        <v/>
      </c>
      <c r="N1280" s="312">
        <f>COUNTIF(A1_Individu_Data_Keadaan_SDMK!A$4:A$149931,B1280)</f>
        <v>0</v>
      </c>
      <c r="O1280" s="312">
        <f t="shared" si="64"/>
        <v>0</v>
      </c>
      <c r="P1280" s="421" t="str">
        <f t="shared" si="65"/>
        <v>Tetap</v>
      </c>
    </row>
    <row r="1281" spans="1:16" hidden="1">
      <c r="A1281" s="7">
        <v>1279</v>
      </c>
      <c r="B1281" t="s">
        <v>14891</v>
      </c>
      <c r="C1281" t="s">
        <v>14892</v>
      </c>
      <c r="D1281" t="s">
        <v>1262</v>
      </c>
      <c r="G1281">
        <v>33</v>
      </c>
      <c r="H1281">
        <v>3319</v>
      </c>
      <c r="I1281" t="s">
        <v>268</v>
      </c>
      <c r="J1281">
        <v>0</v>
      </c>
      <c r="K1281" s="367" t="str">
        <f>VLOOKUP(G1281,'01_MASTER_KODE_WILAYAH'!H$1437:I$1470,2,FALSE)</f>
        <v>JAWA TENGAH</v>
      </c>
      <c r="L1281" s="368" t="str">
        <f>VLOOKUP(H1281,'01_MASTER_KODE_WILAYAH'!D$5:F$1353,3,FALSE)</f>
        <v>KUDUS</v>
      </c>
      <c r="M1281" s="428" t="str">
        <f t="shared" si="63"/>
        <v/>
      </c>
      <c r="N1281" s="312">
        <f>COUNTIF(A1_Individu_Data_Keadaan_SDMK!A$4:A$149931,B1281)</f>
        <v>0</v>
      </c>
      <c r="O1281" s="312">
        <f t="shared" si="64"/>
        <v>0</v>
      </c>
      <c r="P1281" s="421" t="str">
        <f t="shared" si="65"/>
        <v>Tetap</v>
      </c>
    </row>
    <row r="1282" spans="1:16" hidden="1">
      <c r="A1282" s="7">
        <v>1280</v>
      </c>
      <c r="B1282" t="s">
        <v>14893</v>
      </c>
      <c r="C1282" t="s">
        <v>14894</v>
      </c>
      <c r="D1282" t="s">
        <v>1262</v>
      </c>
      <c r="G1282">
        <v>33</v>
      </c>
      <c r="H1282">
        <v>3319</v>
      </c>
      <c r="I1282" t="s">
        <v>268</v>
      </c>
      <c r="J1282">
        <v>0</v>
      </c>
      <c r="K1282" s="367" t="str">
        <f>VLOOKUP(G1282,'01_MASTER_KODE_WILAYAH'!H$1437:I$1470,2,FALSE)</f>
        <v>JAWA TENGAH</v>
      </c>
      <c r="L1282" s="368" t="str">
        <f>VLOOKUP(H1282,'01_MASTER_KODE_WILAYAH'!D$5:F$1353,3,FALSE)</f>
        <v>KUDUS</v>
      </c>
      <c r="M1282" s="428" t="str">
        <f t="shared" si="63"/>
        <v/>
      </c>
      <c r="N1282" s="312">
        <f>COUNTIF(A1_Individu_Data_Keadaan_SDMK!A$4:A$149931,B1282)</f>
        <v>0</v>
      </c>
      <c r="O1282" s="312">
        <f t="shared" si="64"/>
        <v>0</v>
      </c>
      <c r="P1282" s="421" t="str">
        <f t="shared" si="65"/>
        <v>Tetap</v>
      </c>
    </row>
    <row r="1283" spans="1:16" hidden="1">
      <c r="A1283" s="7">
        <v>1281</v>
      </c>
      <c r="B1283" t="s">
        <v>14895</v>
      </c>
      <c r="C1283" t="s">
        <v>14896</v>
      </c>
      <c r="D1283" t="s">
        <v>1262</v>
      </c>
      <c r="G1283">
        <v>33</v>
      </c>
      <c r="H1283">
        <v>3319</v>
      </c>
      <c r="I1283" t="s">
        <v>268</v>
      </c>
      <c r="J1283">
        <v>0</v>
      </c>
      <c r="K1283" s="367" t="str">
        <f>VLOOKUP(G1283,'01_MASTER_KODE_WILAYAH'!H$1437:I$1470,2,FALSE)</f>
        <v>JAWA TENGAH</v>
      </c>
      <c r="L1283" s="368" t="str">
        <f>VLOOKUP(H1283,'01_MASTER_KODE_WILAYAH'!D$5:F$1353,3,FALSE)</f>
        <v>KUDUS</v>
      </c>
      <c r="M1283" s="428" t="str">
        <f t="shared" si="63"/>
        <v/>
      </c>
      <c r="N1283" s="312">
        <f>COUNTIF(A1_Individu_Data_Keadaan_SDMK!A$4:A$149931,B1283)</f>
        <v>0</v>
      </c>
      <c r="O1283" s="312">
        <f t="shared" si="64"/>
        <v>0</v>
      </c>
      <c r="P1283" s="421" t="str">
        <f t="shared" si="65"/>
        <v>Tetap</v>
      </c>
    </row>
    <row r="1284" spans="1:16" hidden="1">
      <c r="A1284" s="7">
        <v>1282</v>
      </c>
      <c r="B1284" t="s">
        <v>14897</v>
      </c>
      <c r="C1284" t="s">
        <v>14898</v>
      </c>
      <c r="D1284" t="s">
        <v>1262</v>
      </c>
      <c r="G1284">
        <v>33</v>
      </c>
      <c r="H1284">
        <v>3319</v>
      </c>
      <c r="I1284" t="s">
        <v>268</v>
      </c>
      <c r="J1284">
        <v>0</v>
      </c>
      <c r="K1284" s="367" t="str">
        <f>VLOOKUP(G1284,'01_MASTER_KODE_WILAYAH'!H$1437:I$1470,2,FALSE)</f>
        <v>JAWA TENGAH</v>
      </c>
      <c r="L1284" s="368" t="str">
        <f>VLOOKUP(H1284,'01_MASTER_KODE_WILAYAH'!D$5:F$1353,3,FALSE)</f>
        <v>KUDUS</v>
      </c>
      <c r="M1284" s="428" t="str">
        <f t="shared" ref="M1284:M1347" si="66">LEFT(F1284,10)</f>
        <v/>
      </c>
      <c r="N1284" s="312">
        <f>COUNTIF(A1_Individu_Data_Keadaan_SDMK!A$4:A$149931,B1284)</f>
        <v>0</v>
      </c>
      <c r="O1284" s="312">
        <f t="shared" ref="O1284:O1347" si="67">IF(N1284&gt;0,1,0)</f>
        <v>0</v>
      </c>
      <c r="P1284" s="421" t="str">
        <f t="shared" ref="P1284:P1347" si="68">IF(N1284&gt;J1284,"Bertambah",IF(N1284=J1284,"Tetap","Berkurang"))</f>
        <v>Tetap</v>
      </c>
    </row>
    <row r="1285" spans="1:16" hidden="1">
      <c r="A1285" s="7">
        <v>1283</v>
      </c>
      <c r="B1285" t="s">
        <v>14899</v>
      </c>
      <c r="C1285" t="s">
        <v>14900</v>
      </c>
      <c r="D1285" t="s">
        <v>1262</v>
      </c>
      <c r="G1285">
        <v>33</v>
      </c>
      <c r="H1285">
        <v>3319</v>
      </c>
      <c r="I1285" t="s">
        <v>268</v>
      </c>
      <c r="J1285">
        <v>0</v>
      </c>
      <c r="K1285" s="367" t="str">
        <f>VLOOKUP(G1285,'01_MASTER_KODE_WILAYAH'!H$1437:I$1470,2,FALSE)</f>
        <v>JAWA TENGAH</v>
      </c>
      <c r="L1285" s="368" t="str">
        <f>VLOOKUP(H1285,'01_MASTER_KODE_WILAYAH'!D$5:F$1353,3,FALSE)</f>
        <v>KUDUS</v>
      </c>
      <c r="M1285" s="428" t="str">
        <f t="shared" si="66"/>
        <v/>
      </c>
      <c r="N1285" s="312">
        <f>COUNTIF(A1_Individu_Data_Keadaan_SDMK!A$4:A$149931,B1285)</f>
        <v>0</v>
      </c>
      <c r="O1285" s="312">
        <f t="shared" si="67"/>
        <v>0</v>
      </c>
      <c r="P1285" s="421" t="str">
        <f t="shared" si="68"/>
        <v>Tetap</v>
      </c>
    </row>
    <row r="1286" spans="1:16" hidden="1">
      <c r="A1286" s="7">
        <v>1284</v>
      </c>
      <c r="B1286" t="s">
        <v>14901</v>
      </c>
      <c r="C1286" t="s">
        <v>14902</v>
      </c>
      <c r="D1286" t="s">
        <v>1262</v>
      </c>
      <c r="G1286">
        <v>33</v>
      </c>
      <c r="H1286">
        <v>3319</v>
      </c>
      <c r="I1286" t="s">
        <v>268</v>
      </c>
      <c r="J1286">
        <v>0</v>
      </c>
      <c r="K1286" s="367" t="str">
        <f>VLOOKUP(G1286,'01_MASTER_KODE_WILAYAH'!H$1437:I$1470,2,FALSE)</f>
        <v>JAWA TENGAH</v>
      </c>
      <c r="L1286" s="368" t="str">
        <f>VLOOKUP(H1286,'01_MASTER_KODE_WILAYAH'!D$5:F$1353,3,FALSE)</f>
        <v>KUDUS</v>
      </c>
      <c r="M1286" s="428" t="str">
        <f t="shared" si="66"/>
        <v/>
      </c>
      <c r="N1286" s="312">
        <f>COUNTIF(A1_Individu_Data_Keadaan_SDMK!A$4:A$149931,B1286)</f>
        <v>0</v>
      </c>
      <c r="O1286" s="312">
        <f t="shared" si="67"/>
        <v>0</v>
      </c>
      <c r="P1286" s="421" t="str">
        <f t="shared" si="68"/>
        <v>Tetap</v>
      </c>
    </row>
    <row r="1287" spans="1:16" hidden="1">
      <c r="A1287" s="7">
        <v>1285</v>
      </c>
      <c r="B1287" t="s">
        <v>14903</v>
      </c>
      <c r="C1287" t="s">
        <v>14904</v>
      </c>
      <c r="D1287" t="s">
        <v>1262</v>
      </c>
      <c r="G1287">
        <v>33</v>
      </c>
      <c r="H1287">
        <v>3319</v>
      </c>
      <c r="I1287" t="s">
        <v>268</v>
      </c>
      <c r="J1287">
        <v>0</v>
      </c>
      <c r="K1287" s="367" t="str">
        <f>VLOOKUP(G1287,'01_MASTER_KODE_WILAYAH'!H$1437:I$1470,2,FALSE)</f>
        <v>JAWA TENGAH</v>
      </c>
      <c r="L1287" s="368" t="str">
        <f>VLOOKUP(H1287,'01_MASTER_KODE_WILAYAH'!D$5:F$1353,3,FALSE)</f>
        <v>KUDUS</v>
      </c>
      <c r="M1287" s="428" t="str">
        <f t="shared" si="66"/>
        <v/>
      </c>
      <c r="N1287" s="312">
        <f>COUNTIF(A1_Individu_Data_Keadaan_SDMK!A$4:A$149931,B1287)</f>
        <v>0</v>
      </c>
      <c r="O1287" s="312">
        <f t="shared" si="67"/>
        <v>0</v>
      </c>
      <c r="P1287" s="421" t="str">
        <f t="shared" si="68"/>
        <v>Tetap</v>
      </c>
    </row>
    <row r="1288" spans="1:16" hidden="1">
      <c r="A1288" s="7">
        <v>1286</v>
      </c>
      <c r="B1288" t="s">
        <v>14905</v>
      </c>
      <c r="C1288" t="s">
        <v>14906</v>
      </c>
      <c r="D1288" t="s">
        <v>1262</v>
      </c>
      <c r="G1288">
        <v>33</v>
      </c>
      <c r="H1288">
        <v>3319</v>
      </c>
      <c r="I1288" t="s">
        <v>268</v>
      </c>
      <c r="J1288">
        <v>0</v>
      </c>
      <c r="K1288" s="367" t="str">
        <f>VLOOKUP(G1288,'01_MASTER_KODE_WILAYAH'!H$1437:I$1470,2,FALSE)</f>
        <v>JAWA TENGAH</v>
      </c>
      <c r="L1288" s="368" t="str">
        <f>VLOOKUP(H1288,'01_MASTER_KODE_WILAYAH'!D$5:F$1353,3,FALSE)</f>
        <v>KUDUS</v>
      </c>
      <c r="M1288" s="428" t="str">
        <f t="shared" si="66"/>
        <v/>
      </c>
      <c r="N1288" s="312">
        <f>COUNTIF(A1_Individu_Data_Keadaan_SDMK!A$4:A$149931,B1288)</f>
        <v>0</v>
      </c>
      <c r="O1288" s="312">
        <f t="shared" si="67"/>
        <v>0</v>
      </c>
      <c r="P1288" s="421" t="str">
        <f t="shared" si="68"/>
        <v>Tetap</v>
      </c>
    </row>
    <row r="1289" spans="1:16" hidden="1">
      <c r="A1289" s="7">
        <v>1287</v>
      </c>
      <c r="B1289" t="s">
        <v>14907</v>
      </c>
      <c r="C1289" t="s">
        <v>14908</v>
      </c>
      <c r="D1289" t="s">
        <v>1262</v>
      </c>
      <c r="G1289">
        <v>33</v>
      </c>
      <c r="H1289">
        <v>3319</v>
      </c>
      <c r="I1289" t="s">
        <v>268</v>
      </c>
      <c r="J1289">
        <v>0</v>
      </c>
      <c r="K1289" s="367" t="str">
        <f>VLOOKUP(G1289,'01_MASTER_KODE_WILAYAH'!H$1437:I$1470,2,FALSE)</f>
        <v>JAWA TENGAH</v>
      </c>
      <c r="L1289" s="368" t="str">
        <f>VLOOKUP(H1289,'01_MASTER_KODE_WILAYAH'!D$5:F$1353,3,FALSE)</f>
        <v>KUDUS</v>
      </c>
      <c r="M1289" s="428" t="str">
        <f t="shared" si="66"/>
        <v/>
      </c>
      <c r="N1289" s="312">
        <f>COUNTIF(A1_Individu_Data_Keadaan_SDMK!A$4:A$149931,B1289)</f>
        <v>0</v>
      </c>
      <c r="O1289" s="312">
        <f t="shared" si="67"/>
        <v>0</v>
      </c>
      <c r="P1289" s="421" t="str">
        <f t="shared" si="68"/>
        <v>Tetap</v>
      </c>
    </row>
    <row r="1290" spans="1:16" hidden="1">
      <c r="A1290" s="7">
        <v>1288</v>
      </c>
      <c r="B1290" t="s">
        <v>14909</v>
      </c>
      <c r="C1290" t="s">
        <v>14910</v>
      </c>
      <c r="D1290" t="s">
        <v>1262</v>
      </c>
      <c r="G1290">
        <v>33</v>
      </c>
      <c r="H1290">
        <v>3319</v>
      </c>
      <c r="I1290" t="s">
        <v>268</v>
      </c>
      <c r="J1290">
        <v>0</v>
      </c>
      <c r="K1290" s="367" t="str">
        <f>VLOOKUP(G1290,'01_MASTER_KODE_WILAYAH'!H$1437:I$1470,2,FALSE)</f>
        <v>JAWA TENGAH</v>
      </c>
      <c r="L1290" s="368" t="str">
        <f>VLOOKUP(H1290,'01_MASTER_KODE_WILAYAH'!D$5:F$1353,3,FALSE)</f>
        <v>KUDUS</v>
      </c>
      <c r="M1290" s="428" t="str">
        <f t="shared" si="66"/>
        <v/>
      </c>
      <c r="N1290" s="312">
        <f>COUNTIF(A1_Individu_Data_Keadaan_SDMK!A$4:A$149931,B1290)</f>
        <v>0</v>
      </c>
      <c r="O1290" s="312">
        <f t="shared" si="67"/>
        <v>0</v>
      </c>
      <c r="P1290" s="421" t="str">
        <f t="shared" si="68"/>
        <v>Tetap</v>
      </c>
    </row>
    <row r="1291" spans="1:16" hidden="1">
      <c r="A1291" s="7">
        <v>1289</v>
      </c>
      <c r="B1291" t="s">
        <v>14911</v>
      </c>
      <c r="C1291" t="s">
        <v>14912</v>
      </c>
      <c r="D1291" t="s">
        <v>1262</v>
      </c>
      <c r="G1291">
        <v>33</v>
      </c>
      <c r="H1291">
        <v>3319</v>
      </c>
      <c r="I1291" t="s">
        <v>268</v>
      </c>
      <c r="J1291">
        <v>0</v>
      </c>
      <c r="K1291" s="367" t="str">
        <f>VLOOKUP(G1291,'01_MASTER_KODE_WILAYAH'!H$1437:I$1470,2,FALSE)</f>
        <v>JAWA TENGAH</v>
      </c>
      <c r="L1291" s="368" t="str">
        <f>VLOOKUP(H1291,'01_MASTER_KODE_WILAYAH'!D$5:F$1353,3,FALSE)</f>
        <v>KUDUS</v>
      </c>
      <c r="M1291" s="428" t="str">
        <f t="shared" si="66"/>
        <v/>
      </c>
      <c r="N1291" s="312">
        <f>COUNTIF(A1_Individu_Data_Keadaan_SDMK!A$4:A$149931,B1291)</f>
        <v>0</v>
      </c>
      <c r="O1291" s="312">
        <f t="shared" si="67"/>
        <v>0</v>
      </c>
      <c r="P1291" s="421" t="str">
        <f t="shared" si="68"/>
        <v>Tetap</v>
      </c>
    </row>
    <row r="1292" spans="1:16" hidden="1">
      <c r="A1292" s="7">
        <v>1290</v>
      </c>
      <c r="B1292" t="s">
        <v>14913</v>
      </c>
      <c r="C1292" t="s">
        <v>14914</v>
      </c>
      <c r="D1292" t="s">
        <v>1262</v>
      </c>
      <c r="G1292">
        <v>33</v>
      </c>
      <c r="H1292">
        <v>3319</v>
      </c>
      <c r="I1292" t="s">
        <v>268</v>
      </c>
      <c r="J1292">
        <v>0</v>
      </c>
      <c r="K1292" s="367" t="str">
        <f>VLOOKUP(G1292,'01_MASTER_KODE_WILAYAH'!H$1437:I$1470,2,FALSE)</f>
        <v>JAWA TENGAH</v>
      </c>
      <c r="L1292" s="368" t="str">
        <f>VLOOKUP(H1292,'01_MASTER_KODE_WILAYAH'!D$5:F$1353,3,FALSE)</f>
        <v>KUDUS</v>
      </c>
      <c r="M1292" s="428" t="str">
        <f t="shared" si="66"/>
        <v/>
      </c>
      <c r="N1292" s="312">
        <f>COUNTIF(A1_Individu_Data_Keadaan_SDMK!A$4:A$149931,B1292)</f>
        <v>0</v>
      </c>
      <c r="O1292" s="312">
        <f t="shared" si="67"/>
        <v>0</v>
      </c>
      <c r="P1292" s="421" t="str">
        <f t="shared" si="68"/>
        <v>Tetap</v>
      </c>
    </row>
    <row r="1293" spans="1:16" hidden="1">
      <c r="A1293" s="7">
        <v>1291</v>
      </c>
      <c r="B1293" t="s">
        <v>14915</v>
      </c>
      <c r="C1293" t="s">
        <v>14916</v>
      </c>
      <c r="D1293" t="s">
        <v>1262</v>
      </c>
      <c r="G1293">
        <v>33</v>
      </c>
      <c r="H1293">
        <v>3319</v>
      </c>
      <c r="I1293" t="s">
        <v>268</v>
      </c>
      <c r="J1293">
        <v>0</v>
      </c>
      <c r="K1293" s="367" t="str">
        <f>VLOOKUP(G1293,'01_MASTER_KODE_WILAYAH'!H$1437:I$1470,2,FALSE)</f>
        <v>JAWA TENGAH</v>
      </c>
      <c r="L1293" s="368" t="str">
        <f>VLOOKUP(H1293,'01_MASTER_KODE_WILAYAH'!D$5:F$1353,3,FALSE)</f>
        <v>KUDUS</v>
      </c>
      <c r="M1293" s="428" t="str">
        <f t="shared" si="66"/>
        <v/>
      </c>
      <c r="N1293" s="312">
        <f>COUNTIF(A1_Individu_Data_Keadaan_SDMK!A$4:A$149931,B1293)</f>
        <v>0</v>
      </c>
      <c r="O1293" s="312">
        <f t="shared" si="67"/>
        <v>0</v>
      </c>
      <c r="P1293" s="421" t="str">
        <f t="shared" si="68"/>
        <v>Tetap</v>
      </c>
    </row>
    <row r="1294" spans="1:16" hidden="1">
      <c r="A1294" s="7">
        <v>1292</v>
      </c>
      <c r="B1294" t="s">
        <v>14917</v>
      </c>
      <c r="C1294" t="s">
        <v>14918</v>
      </c>
      <c r="D1294" t="s">
        <v>1262</v>
      </c>
      <c r="G1294">
        <v>33</v>
      </c>
      <c r="H1294">
        <v>3319</v>
      </c>
      <c r="I1294" t="s">
        <v>268</v>
      </c>
      <c r="J1294">
        <v>0</v>
      </c>
      <c r="K1294" s="367" t="str">
        <f>VLOOKUP(G1294,'01_MASTER_KODE_WILAYAH'!H$1437:I$1470,2,FALSE)</f>
        <v>JAWA TENGAH</v>
      </c>
      <c r="L1294" s="368" t="str">
        <f>VLOOKUP(H1294,'01_MASTER_KODE_WILAYAH'!D$5:F$1353,3,FALSE)</f>
        <v>KUDUS</v>
      </c>
      <c r="M1294" s="428" t="str">
        <f t="shared" si="66"/>
        <v/>
      </c>
      <c r="N1294" s="312">
        <f>COUNTIF(A1_Individu_Data_Keadaan_SDMK!A$4:A$149931,B1294)</f>
        <v>0</v>
      </c>
      <c r="O1294" s="312">
        <f t="shared" si="67"/>
        <v>0</v>
      </c>
      <c r="P1294" s="421" t="str">
        <f t="shared" si="68"/>
        <v>Tetap</v>
      </c>
    </row>
    <row r="1295" spans="1:16" hidden="1">
      <c r="A1295" s="7">
        <v>1293</v>
      </c>
      <c r="B1295" t="s">
        <v>14919</v>
      </c>
      <c r="C1295" t="s">
        <v>14920</v>
      </c>
      <c r="D1295" t="s">
        <v>1262</v>
      </c>
      <c r="G1295">
        <v>33</v>
      </c>
      <c r="H1295">
        <v>3319</v>
      </c>
      <c r="I1295" t="s">
        <v>268</v>
      </c>
      <c r="J1295">
        <v>0</v>
      </c>
      <c r="K1295" s="367" t="str">
        <f>VLOOKUP(G1295,'01_MASTER_KODE_WILAYAH'!H$1437:I$1470,2,FALSE)</f>
        <v>JAWA TENGAH</v>
      </c>
      <c r="L1295" s="368" t="str">
        <f>VLOOKUP(H1295,'01_MASTER_KODE_WILAYAH'!D$5:F$1353,3,FALSE)</f>
        <v>KUDUS</v>
      </c>
      <c r="M1295" s="428" t="str">
        <f t="shared" si="66"/>
        <v/>
      </c>
      <c r="N1295" s="312">
        <f>COUNTIF(A1_Individu_Data_Keadaan_SDMK!A$4:A$149931,B1295)</f>
        <v>0</v>
      </c>
      <c r="O1295" s="312">
        <f t="shared" si="67"/>
        <v>0</v>
      </c>
      <c r="P1295" s="421" t="str">
        <f t="shared" si="68"/>
        <v>Tetap</v>
      </c>
    </row>
    <row r="1296" spans="1:16" hidden="1">
      <c r="A1296" s="7">
        <v>1294</v>
      </c>
      <c r="B1296" t="s">
        <v>14921</v>
      </c>
      <c r="C1296" t="s">
        <v>14922</v>
      </c>
      <c r="D1296" t="s">
        <v>1262</v>
      </c>
      <c r="G1296">
        <v>33</v>
      </c>
      <c r="H1296">
        <v>3319</v>
      </c>
      <c r="I1296" t="s">
        <v>268</v>
      </c>
      <c r="J1296">
        <v>0</v>
      </c>
      <c r="K1296" s="367" t="str">
        <f>VLOOKUP(G1296,'01_MASTER_KODE_WILAYAH'!H$1437:I$1470,2,FALSE)</f>
        <v>JAWA TENGAH</v>
      </c>
      <c r="L1296" s="368" t="str">
        <f>VLOOKUP(H1296,'01_MASTER_KODE_WILAYAH'!D$5:F$1353,3,FALSE)</f>
        <v>KUDUS</v>
      </c>
      <c r="M1296" s="428" t="str">
        <f t="shared" si="66"/>
        <v/>
      </c>
      <c r="N1296" s="312">
        <f>COUNTIF(A1_Individu_Data_Keadaan_SDMK!A$4:A$149931,B1296)</f>
        <v>0</v>
      </c>
      <c r="O1296" s="312">
        <f t="shared" si="67"/>
        <v>0</v>
      </c>
      <c r="P1296" s="421" t="str">
        <f t="shared" si="68"/>
        <v>Tetap</v>
      </c>
    </row>
    <row r="1297" spans="1:16" hidden="1">
      <c r="A1297" s="7">
        <v>1295</v>
      </c>
      <c r="B1297" t="s">
        <v>14923</v>
      </c>
      <c r="C1297" t="s">
        <v>14924</v>
      </c>
      <c r="D1297" t="s">
        <v>1262</v>
      </c>
      <c r="G1297">
        <v>33</v>
      </c>
      <c r="H1297">
        <v>3319</v>
      </c>
      <c r="I1297" t="s">
        <v>268</v>
      </c>
      <c r="J1297">
        <v>0</v>
      </c>
      <c r="K1297" s="367" t="str">
        <f>VLOOKUP(G1297,'01_MASTER_KODE_WILAYAH'!H$1437:I$1470,2,FALSE)</f>
        <v>JAWA TENGAH</v>
      </c>
      <c r="L1297" s="368" t="str">
        <f>VLOOKUP(H1297,'01_MASTER_KODE_WILAYAH'!D$5:F$1353,3,FALSE)</f>
        <v>KUDUS</v>
      </c>
      <c r="M1297" s="428" t="str">
        <f t="shared" si="66"/>
        <v/>
      </c>
      <c r="N1297" s="312">
        <f>COUNTIF(A1_Individu_Data_Keadaan_SDMK!A$4:A$149931,B1297)</f>
        <v>0</v>
      </c>
      <c r="O1297" s="312">
        <f t="shared" si="67"/>
        <v>0</v>
      </c>
      <c r="P1297" s="421" t="str">
        <f t="shared" si="68"/>
        <v>Tetap</v>
      </c>
    </row>
    <row r="1298" spans="1:16" hidden="1">
      <c r="A1298" s="7">
        <v>1296</v>
      </c>
      <c r="B1298" t="s">
        <v>14925</v>
      </c>
      <c r="C1298" t="s">
        <v>14926</v>
      </c>
      <c r="D1298" t="s">
        <v>1262</v>
      </c>
      <c r="G1298">
        <v>33</v>
      </c>
      <c r="H1298">
        <v>3321</v>
      </c>
      <c r="I1298" t="s">
        <v>268</v>
      </c>
      <c r="J1298">
        <v>0</v>
      </c>
      <c r="K1298" s="367" t="str">
        <f>VLOOKUP(G1298,'01_MASTER_KODE_WILAYAH'!H$1437:I$1470,2,FALSE)</f>
        <v>JAWA TENGAH</v>
      </c>
      <c r="L1298" s="368" t="str">
        <f>VLOOKUP(H1298,'01_MASTER_KODE_WILAYAH'!D$5:F$1353,3,FALSE)</f>
        <v>DEMAK</v>
      </c>
      <c r="M1298" s="428" t="str">
        <f t="shared" si="66"/>
        <v/>
      </c>
      <c r="N1298" s="312">
        <f>COUNTIF(A1_Individu_Data_Keadaan_SDMK!A$4:A$149931,B1298)</f>
        <v>0</v>
      </c>
      <c r="O1298" s="312">
        <f t="shared" si="67"/>
        <v>0</v>
      </c>
      <c r="P1298" s="421" t="str">
        <f t="shared" si="68"/>
        <v>Tetap</v>
      </c>
    </row>
    <row r="1299" spans="1:16" hidden="1">
      <c r="A1299" s="7">
        <v>1297</v>
      </c>
      <c r="B1299" t="s">
        <v>14927</v>
      </c>
      <c r="C1299" t="s">
        <v>14928</v>
      </c>
      <c r="D1299" t="s">
        <v>1262</v>
      </c>
      <c r="G1299">
        <v>33</v>
      </c>
      <c r="H1299">
        <v>3321</v>
      </c>
      <c r="I1299" t="s">
        <v>268</v>
      </c>
      <c r="J1299">
        <v>0</v>
      </c>
      <c r="K1299" s="367" t="str">
        <f>VLOOKUP(G1299,'01_MASTER_KODE_WILAYAH'!H$1437:I$1470,2,FALSE)</f>
        <v>JAWA TENGAH</v>
      </c>
      <c r="L1299" s="368" t="str">
        <f>VLOOKUP(H1299,'01_MASTER_KODE_WILAYAH'!D$5:F$1353,3,FALSE)</f>
        <v>DEMAK</v>
      </c>
      <c r="M1299" s="428" t="str">
        <f t="shared" si="66"/>
        <v/>
      </c>
      <c r="N1299" s="312">
        <f>COUNTIF(A1_Individu_Data_Keadaan_SDMK!A$4:A$149931,B1299)</f>
        <v>0</v>
      </c>
      <c r="O1299" s="312">
        <f t="shared" si="67"/>
        <v>0</v>
      </c>
      <c r="P1299" s="421" t="str">
        <f t="shared" si="68"/>
        <v>Tetap</v>
      </c>
    </row>
    <row r="1300" spans="1:16" hidden="1">
      <c r="A1300" s="7">
        <v>1298</v>
      </c>
      <c r="B1300" t="s">
        <v>14929</v>
      </c>
      <c r="C1300" t="s">
        <v>14930</v>
      </c>
      <c r="D1300" t="s">
        <v>1262</v>
      </c>
      <c r="G1300">
        <v>33</v>
      </c>
      <c r="H1300">
        <v>3321</v>
      </c>
      <c r="I1300" t="s">
        <v>268</v>
      </c>
      <c r="J1300">
        <v>0</v>
      </c>
      <c r="K1300" s="367" t="str">
        <f>VLOOKUP(G1300,'01_MASTER_KODE_WILAYAH'!H$1437:I$1470,2,FALSE)</f>
        <v>JAWA TENGAH</v>
      </c>
      <c r="L1300" s="368" t="str">
        <f>VLOOKUP(H1300,'01_MASTER_KODE_WILAYAH'!D$5:F$1353,3,FALSE)</f>
        <v>DEMAK</v>
      </c>
      <c r="M1300" s="428" t="str">
        <f t="shared" si="66"/>
        <v/>
      </c>
      <c r="N1300" s="312">
        <f>COUNTIF(A1_Individu_Data_Keadaan_SDMK!A$4:A$149931,B1300)</f>
        <v>0</v>
      </c>
      <c r="O1300" s="312">
        <f t="shared" si="67"/>
        <v>0</v>
      </c>
      <c r="P1300" s="421" t="str">
        <f t="shared" si="68"/>
        <v>Tetap</v>
      </c>
    </row>
    <row r="1301" spans="1:16" hidden="1">
      <c r="A1301" s="7">
        <v>1299</v>
      </c>
      <c r="B1301" t="s">
        <v>14931</v>
      </c>
      <c r="C1301" t="s">
        <v>14932</v>
      </c>
      <c r="D1301" t="s">
        <v>1262</v>
      </c>
      <c r="G1301">
        <v>33</v>
      </c>
      <c r="H1301">
        <v>3321</v>
      </c>
      <c r="I1301" t="s">
        <v>268</v>
      </c>
      <c r="J1301">
        <v>0</v>
      </c>
      <c r="K1301" s="367" t="str">
        <f>VLOOKUP(G1301,'01_MASTER_KODE_WILAYAH'!H$1437:I$1470,2,FALSE)</f>
        <v>JAWA TENGAH</v>
      </c>
      <c r="L1301" s="368" t="str">
        <f>VLOOKUP(H1301,'01_MASTER_KODE_WILAYAH'!D$5:F$1353,3,FALSE)</f>
        <v>DEMAK</v>
      </c>
      <c r="M1301" s="428" t="str">
        <f t="shared" si="66"/>
        <v/>
      </c>
      <c r="N1301" s="312">
        <f>COUNTIF(A1_Individu_Data_Keadaan_SDMK!A$4:A$149931,B1301)</f>
        <v>0</v>
      </c>
      <c r="O1301" s="312">
        <f t="shared" si="67"/>
        <v>0</v>
      </c>
      <c r="P1301" s="421" t="str">
        <f t="shared" si="68"/>
        <v>Tetap</v>
      </c>
    </row>
    <row r="1302" spans="1:16" hidden="1">
      <c r="A1302" s="7">
        <v>1300</v>
      </c>
      <c r="B1302" t="s">
        <v>14933</v>
      </c>
      <c r="C1302" t="s">
        <v>14934</v>
      </c>
      <c r="D1302" t="s">
        <v>1262</v>
      </c>
      <c r="G1302">
        <v>33</v>
      </c>
      <c r="H1302">
        <v>3321</v>
      </c>
      <c r="I1302" t="s">
        <v>268</v>
      </c>
      <c r="J1302">
        <v>0</v>
      </c>
      <c r="K1302" s="367" t="str">
        <f>VLOOKUP(G1302,'01_MASTER_KODE_WILAYAH'!H$1437:I$1470,2,FALSE)</f>
        <v>JAWA TENGAH</v>
      </c>
      <c r="L1302" s="368" t="str">
        <f>VLOOKUP(H1302,'01_MASTER_KODE_WILAYAH'!D$5:F$1353,3,FALSE)</f>
        <v>DEMAK</v>
      </c>
      <c r="M1302" s="428" t="str">
        <f t="shared" si="66"/>
        <v/>
      </c>
      <c r="N1302" s="312">
        <f>COUNTIF(A1_Individu_Data_Keadaan_SDMK!A$4:A$149931,B1302)</f>
        <v>0</v>
      </c>
      <c r="O1302" s="312">
        <f t="shared" si="67"/>
        <v>0</v>
      </c>
      <c r="P1302" s="421" t="str">
        <f t="shared" si="68"/>
        <v>Tetap</v>
      </c>
    </row>
    <row r="1303" spans="1:16" hidden="1">
      <c r="A1303" s="7">
        <v>1301</v>
      </c>
      <c r="B1303" t="s">
        <v>14935</v>
      </c>
      <c r="C1303" t="s">
        <v>14936</v>
      </c>
      <c r="D1303" t="s">
        <v>1262</v>
      </c>
      <c r="G1303">
        <v>33</v>
      </c>
      <c r="H1303">
        <v>3321</v>
      </c>
      <c r="I1303" t="s">
        <v>268</v>
      </c>
      <c r="J1303">
        <v>0</v>
      </c>
      <c r="K1303" s="367" t="str">
        <f>VLOOKUP(G1303,'01_MASTER_KODE_WILAYAH'!H$1437:I$1470,2,FALSE)</f>
        <v>JAWA TENGAH</v>
      </c>
      <c r="L1303" s="368" t="str">
        <f>VLOOKUP(H1303,'01_MASTER_KODE_WILAYAH'!D$5:F$1353,3,FALSE)</f>
        <v>DEMAK</v>
      </c>
      <c r="M1303" s="428" t="str">
        <f t="shared" si="66"/>
        <v/>
      </c>
      <c r="N1303" s="312">
        <f>COUNTIF(A1_Individu_Data_Keadaan_SDMK!A$4:A$149931,B1303)</f>
        <v>0</v>
      </c>
      <c r="O1303" s="312">
        <f t="shared" si="67"/>
        <v>0</v>
      </c>
      <c r="P1303" s="421" t="str">
        <f t="shared" si="68"/>
        <v>Tetap</v>
      </c>
    </row>
    <row r="1304" spans="1:16" hidden="1">
      <c r="A1304" s="7">
        <v>1302</v>
      </c>
      <c r="B1304" t="s">
        <v>14937</v>
      </c>
      <c r="C1304" t="s">
        <v>14938</v>
      </c>
      <c r="D1304" t="s">
        <v>1262</v>
      </c>
      <c r="G1304">
        <v>33</v>
      </c>
      <c r="H1304">
        <v>3321</v>
      </c>
      <c r="I1304" t="s">
        <v>268</v>
      </c>
      <c r="J1304">
        <v>0</v>
      </c>
      <c r="K1304" s="367" t="str">
        <f>VLOOKUP(G1304,'01_MASTER_KODE_WILAYAH'!H$1437:I$1470,2,FALSE)</f>
        <v>JAWA TENGAH</v>
      </c>
      <c r="L1304" s="368" t="str">
        <f>VLOOKUP(H1304,'01_MASTER_KODE_WILAYAH'!D$5:F$1353,3,FALSE)</f>
        <v>DEMAK</v>
      </c>
      <c r="M1304" s="428" t="str">
        <f t="shared" si="66"/>
        <v/>
      </c>
      <c r="N1304" s="312">
        <f>COUNTIF(A1_Individu_Data_Keadaan_SDMK!A$4:A$149931,B1304)</f>
        <v>0</v>
      </c>
      <c r="O1304" s="312">
        <f t="shared" si="67"/>
        <v>0</v>
      </c>
      <c r="P1304" s="421" t="str">
        <f t="shared" si="68"/>
        <v>Tetap</v>
      </c>
    </row>
    <row r="1305" spans="1:16" hidden="1">
      <c r="A1305" s="7">
        <v>1303</v>
      </c>
      <c r="B1305" t="s">
        <v>14939</v>
      </c>
      <c r="C1305" t="s">
        <v>14940</v>
      </c>
      <c r="D1305" t="s">
        <v>1262</v>
      </c>
      <c r="G1305">
        <v>33</v>
      </c>
      <c r="H1305">
        <v>3321</v>
      </c>
      <c r="I1305" t="s">
        <v>268</v>
      </c>
      <c r="J1305">
        <v>0</v>
      </c>
      <c r="K1305" s="367" t="str">
        <f>VLOOKUP(G1305,'01_MASTER_KODE_WILAYAH'!H$1437:I$1470,2,FALSE)</f>
        <v>JAWA TENGAH</v>
      </c>
      <c r="L1305" s="368" t="str">
        <f>VLOOKUP(H1305,'01_MASTER_KODE_WILAYAH'!D$5:F$1353,3,FALSE)</f>
        <v>DEMAK</v>
      </c>
      <c r="M1305" s="428" t="str">
        <f t="shared" si="66"/>
        <v/>
      </c>
      <c r="N1305" s="312">
        <f>COUNTIF(A1_Individu_Data_Keadaan_SDMK!A$4:A$149931,B1305)</f>
        <v>0</v>
      </c>
      <c r="O1305" s="312">
        <f t="shared" si="67"/>
        <v>0</v>
      </c>
      <c r="P1305" s="421" t="str">
        <f t="shared" si="68"/>
        <v>Tetap</v>
      </c>
    </row>
    <row r="1306" spans="1:16" hidden="1">
      <c r="A1306" s="7">
        <v>1304</v>
      </c>
      <c r="B1306" t="s">
        <v>14941</v>
      </c>
      <c r="C1306" t="s">
        <v>14942</v>
      </c>
      <c r="D1306" t="s">
        <v>1262</v>
      </c>
      <c r="G1306">
        <v>33</v>
      </c>
      <c r="H1306">
        <v>3321</v>
      </c>
      <c r="I1306" t="s">
        <v>268</v>
      </c>
      <c r="J1306">
        <v>0</v>
      </c>
      <c r="K1306" s="367" t="str">
        <f>VLOOKUP(G1306,'01_MASTER_KODE_WILAYAH'!H$1437:I$1470,2,FALSE)</f>
        <v>JAWA TENGAH</v>
      </c>
      <c r="L1306" s="368" t="str">
        <f>VLOOKUP(H1306,'01_MASTER_KODE_WILAYAH'!D$5:F$1353,3,FALSE)</f>
        <v>DEMAK</v>
      </c>
      <c r="M1306" s="428" t="str">
        <f t="shared" si="66"/>
        <v/>
      </c>
      <c r="N1306" s="312">
        <f>COUNTIF(A1_Individu_Data_Keadaan_SDMK!A$4:A$149931,B1306)</f>
        <v>0</v>
      </c>
      <c r="O1306" s="312">
        <f t="shared" si="67"/>
        <v>0</v>
      </c>
      <c r="P1306" s="421" t="str">
        <f t="shared" si="68"/>
        <v>Tetap</v>
      </c>
    </row>
    <row r="1307" spans="1:16" hidden="1">
      <c r="A1307" s="7">
        <v>1305</v>
      </c>
      <c r="B1307" t="s">
        <v>14943</v>
      </c>
      <c r="C1307" t="s">
        <v>14944</v>
      </c>
      <c r="D1307" t="s">
        <v>1262</v>
      </c>
      <c r="G1307">
        <v>33</v>
      </c>
      <c r="H1307">
        <v>3321</v>
      </c>
      <c r="I1307" t="s">
        <v>268</v>
      </c>
      <c r="J1307">
        <v>0</v>
      </c>
      <c r="K1307" s="367" t="str">
        <f>VLOOKUP(G1307,'01_MASTER_KODE_WILAYAH'!H$1437:I$1470,2,FALSE)</f>
        <v>JAWA TENGAH</v>
      </c>
      <c r="L1307" s="368" t="str">
        <f>VLOOKUP(H1307,'01_MASTER_KODE_WILAYAH'!D$5:F$1353,3,FALSE)</f>
        <v>DEMAK</v>
      </c>
      <c r="M1307" s="428" t="str">
        <f t="shared" si="66"/>
        <v/>
      </c>
      <c r="N1307" s="312">
        <f>COUNTIF(A1_Individu_Data_Keadaan_SDMK!A$4:A$149931,B1307)</f>
        <v>0</v>
      </c>
      <c r="O1307" s="312">
        <f t="shared" si="67"/>
        <v>0</v>
      </c>
      <c r="P1307" s="421" t="str">
        <f t="shared" si="68"/>
        <v>Tetap</v>
      </c>
    </row>
    <row r="1308" spans="1:16" hidden="1">
      <c r="A1308" s="7">
        <v>1306</v>
      </c>
      <c r="B1308" t="s">
        <v>14945</v>
      </c>
      <c r="C1308" t="s">
        <v>14946</v>
      </c>
      <c r="D1308" t="s">
        <v>1262</v>
      </c>
      <c r="G1308">
        <v>33</v>
      </c>
      <c r="H1308">
        <v>3321</v>
      </c>
      <c r="I1308" t="s">
        <v>268</v>
      </c>
      <c r="J1308">
        <v>0</v>
      </c>
      <c r="K1308" s="367" t="str">
        <f>VLOOKUP(G1308,'01_MASTER_KODE_WILAYAH'!H$1437:I$1470,2,FALSE)</f>
        <v>JAWA TENGAH</v>
      </c>
      <c r="L1308" s="368" t="str">
        <f>VLOOKUP(H1308,'01_MASTER_KODE_WILAYAH'!D$5:F$1353,3,FALSE)</f>
        <v>DEMAK</v>
      </c>
      <c r="M1308" s="428" t="str">
        <f t="shared" si="66"/>
        <v/>
      </c>
      <c r="N1308" s="312">
        <f>COUNTIF(A1_Individu_Data_Keadaan_SDMK!A$4:A$149931,B1308)</f>
        <v>0</v>
      </c>
      <c r="O1308" s="312">
        <f t="shared" si="67"/>
        <v>0</v>
      </c>
      <c r="P1308" s="421" t="str">
        <f t="shared" si="68"/>
        <v>Tetap</v>
      </c>
    </row>
    <row r="1309" spans="1:16" hidden="1">
      <c r="A1309" s="7">
        <v>1307</v>
      </c>
      <c r="B1309" t="s">
        <v>14947</v>
      </c>
      <c r="C1309" t="s">
        <v>14948</v>
      </c>
      <c r="D1309" t="s">
        <v>1262</v>
      </c>
      <c r="G1309">
        <v>33</v>
      </c>
      <c r="H1309">
        <v>3321</v>
      </c>
      <c r="I1309" t="s">
        <v>268</v>
      </c>
      <c r="J1309">
        <v>0</v>
      </c>
      <c r="K1309" s="367" t="str">
        <f>VLOOKUP(G1309,'01_MASTER_KODE_WILAYAH'!H$1437:I$1470,2,FALSE)</f>
        <v>JAWA TENGAH</v>
      </c>
      <c r="L1309" s="368" t="str">
        <f>VLOOKUP(H1309,'01_MASTER_KODE_WILAYAH'!D$5:F$1353,3,FALSE)</f>
        <v>DEMAK</v>
      </c>
      <c r="M1309" s="428" t="str">
        <f t="shared" si="66"/>
        <v/>
      </c>
      <c r="N1309" s="312">
        <f>COUNTIF(A1_Individu_Data_Keadaan_SDMK!A$4:A$149931,B1309)</f>
        <v>0</v>
      </c>
      <c r="O1309" s="312">
        <f t="shared" si="67"/>
        <v>0</v>
      </c>
      <c r="P1309" s="421" t="str">
        <f t="shared" si="68"/>
        <v>Tetap</v>
      </c>
    </row>
    <row r="1310" spans="1:16" hidden="1">
      <c r="A1310" s="7">
        <v>1308</v>
      </c>
      <c r="B1310" t="s">
        <v>14949</v>
      </c>
      <c r="C1310" t="s">
        <v>14950</v>
      </c>
      <c r="D1310" t="s">
        <v>1262</v>
      </c>
      <c r="G1310">
        <v>33</v>
      </c>
      <c r="H1310">
        <v>3321</v>
      </c>
      <c r="I1310" t="s">
        <v>268</v>
      </c>
      <c r="J1310">
        <v>0</v>
      </c>
      <c r="K1310" s="367" t="str">
        <f>VLOOKUP(G1310,'01_MASTER_KODE_WILAYAH'!H$1437:I$1470,2,FALSE)</f>
        <v>JAWA TENGAH</v>
      </c>
      <c r="L1310" s="368" t="str">
        <f>VLOOKUP(H1310,'01_MASTER_KODE_WILAYAH'!D$5:F$1353,3,FALSE)</f>
        <v>DEMAK</v>
      </c>
      <c r="M1310" s="428" t="str">
        <f t="shared" si="66"/>
        <v/>
      </c>
      <c r="N1310" s="312">
        <f>COUNTIF(A1_Individu_Data_Keadaan_SDMK!A$4:A$149931,B1310)</f>
        <v>0</v>
      </c>
      <c r="O1310" s="312">
        <f t="shared" si="67"/>
        <v>0</v>
      </c>
      <c r="P1310" s="421" t="str">
        <f t="shared" si="68"/>
        <v>Tetap</v>
      </c>
    </row>
    <row r="1311" spans="1:16" hidden="1">
      <c r="A1311" s="7">
        <v>1309</v>
      </c>
      <c r="B1311" t="s">
        <v>14951</v>
      </c>
      <c r="C1311" t="s">
        <v>14952</v>
      </c>
      <c r="D1311" t="s">
        <v>1262</v>
      </c>
      <c r="G1311">
        <v>33</v>
      </c>
      <c r="H1311">
        <v>3321</v>
      </c>
      <c r="I1311" t="s">
        <v>268</v>
      </c>
      <c r="J1311">
        <v>0</v>
      </c>
      <c r="K1311" s="367" t="str">
        <f>VLOOKUP(G1311,'01_MASTER_KODE_WILAYAH'!H$1437:I$1470,2,FALSE)</f>
        <v>JAWA TENGAH</v>
      </c>
      <c r="L1311" s="368" t="str">
        <f>VLOOKUP(H1311,'01_MASTER_KODE_WILAYAH'!D$5:F$1353,3,FALSE)</f>
        <v>DEMAK</v>
      </c>
      <c r="M1311" s="428" t="str">
        <f t="shared" si="66"/>
        <v/>
      </c>
      <c r="N1311" s="312">
        <f>COUNTIF(A1_Individu_Data_Keadaan_SDMK!A$4:A$149931,B1311)</f>
        <v>0</v>
      </c>
      <c r="O1311" s="312">
        <f t="shared" si="67"/>
        <v>0</v>
      </c>
      <c r="P1311" s="421" t="str">
        <f t="shared" si="68"/>
        <v>Tetap</v>
      </c>
    </row>
    <row r="1312" spans="1:16" hidden="1">
      <c r="A1312" s="7">
        <v>1310</v>
      </c>
      <c r="B1312" t="s">
        <v>14953</v>
      </c>
      <c r="C1312" t="s">
        <v>14954</v>
      </c>
      <c r="D1312" t="s">
        <v>1262</v>
      </c>
      <c r="G1312">
        <v>33</v>
      </c>
      <c r="H1312">
        <v>3321</v>
      </c>
      <c r="I1312" t="s">
        <v>268</v>
      </c>
      <c r="J1312">
        <v>0</v>
      </c>
      <c r="K1312" s="367" t="str">
        <f>VLOOKUP(G1312,'01_MASTER_KODE_WILAYAH'!H$1437:I$1470,2,FALSE)</f>
        <v>JAWA TENGAH</v>
      </c>
      <c r="L1312" s="368" t="str">
        <f>VLOOKUP(H1312,'01_MASTER_KODE_WILAYAH'!D$5:F$1353,3,FALSE)</f>
        <v>DEMAK</v>
      </c>
      <c r="M1312" s="428" t="str">
        <f t="shared" si="66"/>
        <v/>
      </c>
      <c r="N1312" s="312">
        <f>COUNTIF(A1_Individu_Data_Keadaan_SDMK!A$4:A$149931,B1312)</f>
        <v>0</v>
      </c>
      <c r="O1312" s="312">
        <f t="shared" si="67"/>
        <v>0</v>
      </c>
      <c r="P1312" s="421" t="str">
        <f t="shared" si="68"/>
        <v>Tetap</v>
      </c>
    </row>
    <row r="1313" spans="1:16" hidden="1">
      <c r="A1313" s="7">
        <v>1311</v>
      </c>
      <c r="B1313" t="s">
        <v>14955</v>
      </c>
      <c r="C1313" t="s">
        <v>14956</v>
      </c>
      <c r="D1313" t="s">
        <v>1262</v>
      </c>
      <c r="G1313">
        <v>33</v>
      </c>
      <c r="H1313">
        <v>3321</v>
      </c>
      <c r="I1313" t="s">
        <v>268</v>
      </c>
      <c r="J1313">
        <v>0</v>
      </c>
      <c r="K1313" s="367" t="str">
        <f>VLOOKUP(G1313,'01_MASTER_KODE_WILAYAH'!H$1437:I$1470,2,FALSE)</f>
        <v>JAWA TENGAH</v>
      </c>
      <c r="L1313" s="368" t="str">
        <f>VLOOKUP(H1313,'01_MASTER_KODE_WILAYAH'!D$5:F$1353,3,FALSE)</f>
        <v>DEMAK</v>
      </c>
      <c r="M1313" s="428" t="str">
        <f t="shared" si="66"/>
        <v/>
      </c>
      <c r="N1313" s="312">
        <f>COUNTIF(A1_Individu_Data_Keadaan_SDMK!A$4:A$149931,B1313)</f>
        <v>0</v>
      </c>
      <c r="O1313" s="312">
        <f t="shared" si="67"/>
        <v>0</v>
      </c>
      <c r="P1313" s="421" t="str">
        <f t="shared" si="68"/>
        <v>Tetap</v>
      </c>
    </row>
    <row r="1314" spans="1:16" hidden="1">
      <c r="A1314" s="7">
        <v>1312</v>
      </c>
      <c r="B1314" t="s">
        <v>14957</v>
      </c>
      <c r="C1314" t="s">
        <v>14958</v>
      </c>
      <c r="D1314" t="s">
        <v>1262</v>
      </c>
      <c r="G1314">
        <v>33</v>
      </c>
      <c r="H1314">
        <v>3321</v>
      </c>
      <c r="I1314" t="s">
        <v>268</v>
      </c>
      <c r="J1314">
        <v>0</v>
      </c>
      <c r="K1314" s="367" t="str">
        <f>VLOOKUP(G1314,'01_MASTER_KODE_WILAYAH'!H$1437:I$1470,2,FALSE)</f>
        <v>JAWA TENGAH</v>
      </c>
      <c r="L1314" s="368" t="str">
        <f>VLOOKUP(H1314,'01_MASTER_KODE_WILAYAH'!D$5:F$1353,3,FALSE)</f>
        <v>DEMAK</v>
      </c>
      <c r="M1314" s="428" t="str">
        <f t="shared" si="66"/>
        <v/>
      </c>
      <c r="N1314" s="312">
        <f>COUNTIF(A1_Individu_Data_Keadaan_SDMK!A$4:A$149931,B1314)</f>
        <v>0</v>
      </c>
      <c r="O1314" s="312">
        <f t="shared" si="67"/>
        <v>0</v>
      </c>
      <c r="P1314" s="421" t="str">
        <f t="shared" si="68"/>
        <v>Tetap</v>
      </c>
    </row>
    <row r="1315" spans="1:16" hidden="1">
      <c r="A1315" s="7">
        <v>1313</v>
      </c>
      <c r="B1315" t="s">
        <v>14959</v>
      </c>
      <c r="C1315" t="s">
        <v>14960</v>
      </c>
      <c r="D1315" t="s">
        <v>1262</v>
      </c>
      <c r="G1315">
        <v>33</v>
      </c>
      <c r="H1315">
        <v>3321</v>
      </c>
      <c r="I1315" t="s">
        <v>268</v>
      </c>
      <c r="J1315">
        <v>0</v>
      </c>
      <c r="K1315" s="367" t="str">
        <f>VLOOKUP(G1315,'01_MASTER_KODE_WILAYAH'!H$1437:I$1470,2,FALSE)</f>
        <v>JAWA TENGAH</v>
      </c>
      <c r="L1315" s="368" t="str">
        <f>VLOOKUP(H1315,'01_MASTER_KODE_WILAYAH'!D$5:F$1353,3,FALSE)</f>
        <v>DEMAK</v>
      </c>
      <c r="M1315" s="428" t="str">
        <f t="shared" si="66"/>
        <v/>
      </c>
      <c r="N1315" s="312">
        <f>COUNTIF(A1_Individu_Data_Keadaan_SDMK!A$4:A$149931,B1315)</f>
        <v>0</v>
      </c>
      <c r="O1315" s="312">
        <f t="shared" si="67"/>
        <v>0</v>
      </c>
      <c r="P1315" s="421" t="str">
        <f t="shared" si="68"/>
        <v>Tetap</v>
      </c>
    </row>
    <row r="1316" spans="1:16" hidden="1">
      <c r="A1316" s="7">
        <v>1314</v>
      </c>
      <c r="B1316" t="s">
        <v>14961</v>
      </c>
      <c r="C1316" t="s">
        <v>14962</v>
      </c>
      <c r="D1316" t="s">
        <v>1262</v>
      </c>
      <c r="G1316">
        <v>33</v>
      </c>
      <c r="H1316">
        <v>3321</v>
      </c>
      <c r="I1316" t="s">
        <v>268</v>
      </c>
      <c r="J1316">
        <v>0</v>
      </c>
      <c r="K1316" s="367" t="str">
        <f>VLOOKUP(G1316,'01_MASTER_KODE_WILAYAH'!H$1437:I$1470,2,FALSE)</f>
        <v>JAWA TENGAH</v>
      </c>
      <c r="L1316" s="368" t="str">
        <f>VLOOKUP(H1316,'01_MASTER_KODE_WILAYAH'!D$5:F$1353,3,FALSE)</f>
        <v>DEMAK</v>
      </c>
      <c r="M1316" s="428" t="str">
        <f t="shared" si="66"/>
        <v/>
      </c>
      <c r="N1316" s="312">
        <f>COUNTIF(A1_Individu_Data_Keadaan_SDMK!A$4:A$149931,B1316)</f>
        <v>0</v>
      </c>
      <c r="O1316" s="312">
        <f t="shared" si="67"/>
        <v>0</v>
      </c>
      <c r="P1316" s="421" t="str">
        <f t="shared" si="68"/>
        <v>Tetap</v>
      </c>
    </row>
    <row r="1317" spans="1:16" hidden="1">
      <c r="A1317" s="7">
        <v>1315</v>
      </c>
      <c r="B1317" t="s">
        <v>14963</v>
      </c>
      <c r="C1317" t="s">
        <v>14964</v>
      </c>
      <c r="D1317" t="s">
        <v>1262</v>
      </c>
      <c r="G1317">
        <v>33</v>
      </c>
      <c r="H1317">
        <v>3321</v>
      </c>
      <c r="I1317" t="s">
        <v>268</v>
      </c>
      <c r="J1317">
        <v>0</v>
      </c>
      <c r="K1317" s="367" t="str">
        <f>VLOOKUP(G1317,'01_MASTER_KODE_WILAYAH'!H$1437:I$1470,2,FALSE)</f>
        <v>JAWA TENGAH</v>
      </c>
      <c r="L1317" s="368" t="str">
        <f>VLOOKUP(H1317,'01_MASTER_KODE_WILAYAH'!D$5:F$1353,3,FALSE)</f>
        <v>DEMAK</v>
      </c>
      <c r="M1317" s="428" t="str">
        <f t="shared" si="66"/>
        <v/>
      </c>
      <c r="N1317" s="312">
        <f>COUNTIF(A1_Individu_Data_Keadaan_SDMK!A$4:A$149931,B1317)</f>
        <v>0</v>
      </c>
      <c r="O1317" s="312">
        <f t="shared" si="67"/>
        <v>0</v>
      </c>
      <c r="P1317" s="421" t="str">
        <f t="shared" si="68"/>
        <v>Tetap</v>
      </c>
    </row>
    <row r="1318" spans="1:16" hidden="1">
      <c r="A1318" s="7">
        <v>1316</v>
      </c>
      <c r="B1318" t="s">
        <v>14965</v>
      </c>
      <c r="C1318" t="s">
        <v>14966</v>
      </c>
      <c r="D1318" t="s">
        <v>1262</v>
      </c>
      <c r="G1318">
        <v>33</v>
      </c>
      <c r="H1318">
        <v>3321</v>
      </c>
      <c r="I1318" t="s">
        <v>268</v>
      </c>
      <c r="J1318">
        <v>0</v>
      </c>
      <c r="K1318" s="367" t="str">
        <f>VLOOKUP(G1318,'01_MASTER_KODE_WILAYAH'!H$1437:I$1470,2,FALSE)</f>
        <v>JAWA TENGAH</v>
      </c>
      <c r="L1318" s="368" t="str">
        <f>VLOOKUP(H1318,'01_MASTER_KODE_WILAYAH'!D$5:F$1353,3,FALSE)</f>
        <v>DEMAK</v>
      </c>
      <c r="M1318" s="428" t="str">
        <f t="shared" si="66"/>
        <v/>
      </c>
      <c r="N1318" s="312">
        <f>COUNTIF(A1_Individu_Data_Keadaan_SDMK!A$4:A$149931,B1318)</f>
        <v>0</v>
      </c>
      <c r="O1318" s="312">
        <f t="shared" si="67"/>
        <v>0</v>
      </c>
      <c r="P1318" s="421" t="str">
        <f t="shared" si="68"/>
        <v>Tetap</v>
      </c>
    </row>
    <row r="1319" spans="1:16" hidden="1">
      <c r="A1319" s="7">
        <v>1317</v>
      </c>
      <c r="B1319" t="s">
        <v>14967</v>
      </c>
      <c r="C1319" t="s">
        <v>14968</v>
      </c>
      <c r="D1319" t="s">
        <v>1262</v>
      </c>
      <c r="G1319">
        <v>33</v>
      </c>
      <c r="H1319">
        <v>3321</v>
      </c>
      <c r="I1319" t="s">
        <v>268</v>
      </c>
      <c r="J1319">
        <v>0</v>
      </c>
      <c r="K1319" s="367" t="str">
        <f>VLOOKUP(G1319,'01_MASTER_KODE_WILAYAH'!H$1437:I$1470,2,FALSE)</f>
        <v>JAWA TENGAH</v>
      </c>
      <c r="L1319" s="368" t="str">
        <f>VLOOKUP(H1319,'01_MASTER_KODE_WILAYAH'!D$5:F$1353,3,FALSE)</f>
        <v>DEMAK</v>
      </c>
      <c r="M1319" s="428" t="str">
        <f t="shared" si="66"/>
        <v/>
      </c>
      <c r="N1319" s="312">
        <f>COUNTIF(A1_Individu_Data_Keadaan_SDMK!A$4:A$149931,B1319)</f>
        <v>0</v>
      </c>
      <c r="O1319" s="312">
        <f t="shared" si="67"/>
        <v>0</v>
      </c>
      <c r="P1319" s="421" t="str">
        <f t="shared" si="68"/>
        <v>Tetap</v>
      </c>
    </row>
    <row r="1320" spans="1:16" hidden="1">
      <c r="A1320" s="7">
        <v>1318</v>
      </c>
      <c r="B1320" t="s">
        <v>14969</v>
      </c>
      <c r="C1320" t="s">
        <v>14970</v>
      </c>
      <c r="D1320" t="s">
        <v>1262</v>
      </c>
      <c r="G1320">
        <v>33</v>
      </c>
      <c r="H1320">
        <v>3321</v>
      </c>
      <c r="I1320" t="s">
        <v>268</v>
      </c>
      <c r="J1320">
        <v>0</v>
      </c>
      <c r="K1320" s="367" t="str">
        <f>VLOOKUP(G1320,'01_MASTER_KODE_WILAYAH'!H$1437:I$1470,2,FALSE)</f>
        <v>JAWA TENGAH</v>
      </c>
      <c r="L1320" s="368" t="str">
        <f>VLOOKUP(H1320,'01_MASTER_KODE_WILAYAH'!D$5:F$1353,3,FALSE)</f>
        <v>DEMAK</v>
      </c>
      <c r="M1320" s="428" t="str">
        <f t="shared" si="66"/>
        <v/>
      </c>
      <c r="N1320" s="312">
        <f>COUNTIF(A1_Individu_Data_Keadaan_SDMK!A$4:A$149931,B1320)</f>
        <v>0</v>
      </c>
      <c r="O1320" s="312">
        <f t="shared" si="67"/>
        <v>0</v>
      </c>
      <c r="P1320" s="421" t="str">
        <f t="shared" si="68"/>
        <v>Tetap</v>
      </c>
    </row>
    <row r="1321" spans="1:16" hidden="1">
      <c r="A1321" s="7">
        <v>1319</v>
      </c>
      <c r="B1321" t="s">
        <v>14971</v>
      </c>
      <c r="C1321" t="s">
        <v>14972</v>
      </c>
      <c r="D1321" t="s">
        <v>1262</v>
      </c>
      <c r="G1321">
        <v>33</v>
      </c>
      <c r="H1321">
        <v>3321</v>
      </c>
      <c r="I1321" t="s">
        <v>268</v>
      </c>
      <c r="J1321">
        <v>0</v>
      </c>
      <c r="K1321" s="367" t="str">
        <f>VLOOKUP(G1321,'01_MASTER_KODE_WILAYAH'!H$1437:I$1470,2,FALSE)</f>
        <v>JAWA TENGAH</v>
      </c>
      <c r="L1321" s="368" t="str">
        <f>VLOOKUP(H1321,'01_MASTER_KODE_WILAYAH'!D$5:F$1353,3,FALSE)</f>
        <v>DEMAK</v>
      </c>
      <c r="M1321" s="428" t="str">
        <f t="shared" si="66"/>
        <v/>
      </c>
      <c r="N1321" s="312">
        <f>COUNTIF(A1_Individu_Data_Keadaan_SDMK!A$4:A$149931,B1321)</f>
        <v>0</v>
      </c>
      <c r="O1321" s="312">
        <f t="shared" si="67"/>
        <v>0</v>
      </c>
      <c r="P1321" s="421" t="str">
        <f t="shared" si="68"/>
        <v>Tetap</v>
      </c>
    </row>
    <row r="1322" spans="1:16" hidden="1">
      <c r="A1322" s="7">
        <v>1320</v>
      </c>
      <c r="B1322" t="s">
        <v>14973</v>
      </c>
      <c r="C1322" t="s">
        <v>14974</v>
      </c>
      <c r="D1322" t="s">
        <v>1262</v>
      </c>
      <c r="G1322">
        <v>33</v>
      </c>
      <c r="H1322">
        <v>3321</v>
      </c>
      <c r="I1322" t="s">
        <v>268</v>
      </c>
      <c r="J1322">
        <v>0</v>
      </c>
      <c r="K1322" s="367" t="str">
        <f>VLOOKUP(G1322,'01_MASTER_KODE_WILAYAH'!H$1437:I$1470,2,FALSE)</f>
        <v>JAWA TENGAH</v>
      </c>
      <c r="L1322" s="368" t="str">
        <f>VLOOKUP(H1322,'01_MASTER_KODE_WILAYAH'!D$5:F$1353,3,FALSE)</f>
        <v>DEMAK</v>
      </c>
      <c r="M1322" s="428" t="str">
        <f t="shared" si="66"/>
        <v/>
      </c>
      <c r="N1322" s="312">
        <f>COUNTIF(A1_Individu_Data_Keadaan_SDMK!A$4:A$149931,B1322)</f>
        <v>0</v>
      </c>
      <c r="O1322" s="312">
        <f t="shared" si="67"/>
        <v>0</v>
      </c>
      <c r="P1322" s="421" t="str">
        <f t="shared" si="68"/>
        <v>Tetap</v>
      </c>
    </row>
    <row r="1323" spans="1:16" hidden="1">
      <c r="A1323" s="7">
        <v>1321</v>
      </c>
      <c r="B1323" t="s">
        <v>14975</v>
      </c>
      <c r="C1323" t="s">
        <v>14976</v>
      </c>
      <c r="D1323" t="s">
        <v>1262</v>
      </c>
      <c r="G1323">
        <v>33</v>
      </c>
      <c r="H1323">
        <v>3321</v>
      </c>
      <c r="I1323" t="s">
        <v>268</v>
      </c>
      <c r="J1323">
        <v>0</v>
      </c>
      <c r="K1323" s="367" t="str">
        <f>VLOOKUP(G1323,'01_MASTER_KODE_WILAYAH'!H$1437:I$1470,2,FALSE)</f>
        <v>JAWA TENGAH</v>
      </c>
      <c r="L1323" s="368" t="str">
        <f>VLOOKUP(H1323,'01_MASTER_KODE_WILAYAH'!D$5:F$1353,3,FALSE)</f>
        <v>DEMAK</v>
      </c>
      <c r="M1323" s="428" t="str">
        <f t="shared" si="66"/>
        <v/>
      </c>
      <c r="N1323" s="312">
        <f>COUNTIF(A1_Individu_Data_Keadaan_SDMK!A$4:A$149931,B1323)</f>
        <v>0</v>
      </c>
      <c r="O1323" s="312">
        <f t="shared" si="67"/>
        <v>0</v>
      </c>
      <c r="P1323" s="421" t="str">
        <f t="shared" si="68"/>
        <v>Tetap</v>
      </c>
    </row>
    <row r="1324" spans="1:16" hidden="1">
      <c r="A1324" s="7">
        <v>1322</v>
      </c>
      <c r="B1324" t="s">
        <v>14977</v>
      </c>
      <c r="C1324" t="s">
        <v>14978</v>
      </c>
      <c r="D1324" t="s">
        <v>1262</v>
      </c>
      <c r="G1324">
        <v>33</v>
      </c>
      <c r="H1324">
        <v>3321</v>
      </c>
      <c r="I1324" t="s">
        <v>268</v>
      </c>
      <c r="J1324">
        <v>0</v>
      </c>
      <c r="K1324" s="367" t="str">
        <f>VLOOKUP(G1324,'01_MASTER_KODE_WILAYAH'!H$1437:I$1470,2,FALSE)</f>
        <v>JAWA TENGAH</v>
      </c>
      <c r="L1324" s="368" t="str">
        <f>VLOOKUP(H1324,'01_MASTER_KODE_WILAYAH'!D$5:F$1353,3,FALSE)</f>
        <v>DEMAK</v>
      </c>
      <c r="M1324" s="428" t="str">
        <f t="shared" si="66"/>
        <v/>
      </c>
      <c r="N1324" s="312">
        <f>COUNTIF(A1_Individu_Data_Keadaan_SDMK!A$4:A$149931,B1324)</f>
        <v>0</v>
      </c>
      <c r="O1324" s="312">
        <f t="shared" si="67"/>
        <v>0</v>
      </c>
      <c r="P1324" s="421" t="str">
        <f t="shared" si="68"/>
        <v>Tetap</v>
      </c>
    </row>
    <row r="1325" spans="1:16" hidden="1">
      <c r="A1325" s="7">
        <v>1323</v>
      </c>
      <c r="B1325" t="s">
        <v>14979</v>
      </c>
      <c r="C1325" t="s">
        <v>14980</v>
      </c>
      <c r="D1325" t="s">
        <v>1262</v>
      </c>
      <c r="G1325">
        <v>33</v>
      </c>
      <c r="H1325">
        <v>3321</v>
      </c>
      <c r="I1325" t="s">
        <v>268</v>
      </c>
      <c r="J1325">
        <v>0</v>
      </c>
      <c r="K1325" s="367" t="str">
        <f>VLOOKUP(G1325,'01_MASTER_KODE_WILAYAH'!H$1437:I$1470,2,FALSE)</f>
        <v>JAWA TENGAH</v>
      </c>
      <c r="L1325" s="368" t="str">
        <f>VLOOKUP(H1325,'01_MASTER_KODE_WILAYAH'!D$5:F$1353,3,FALSE)</f>
        <v>DEMAK</v>
      </c>
      <c r="M1325" s="428" t="str">
        <f t="shared" si="66"/>
        <v/>
      </c>
      <c r="N1325" s="312">
        <f>COUNTIF(A1_Individu_Data_Keadaan_SDMK!A$4:A$149931,B1325)</f>
        <v>0</v>
      </c>
      <c r="O1325" s="312">
        <f t="shared" si="67"/>
        <v>0</v>
      </c>
      <c r="P1325" s="421" t="str">
        <f t="shared" si="68"/>
        <v>Tetap</v>
      </c>
    </row>
    <row r="1326" spans="1:16" hidden="1">
      <c r="A1326" s="7">
        <v>1324</v>
      </c>
      <c r="B1326" t="s">
        <v>14981</v>
      </c>
      <c r="C1326" t="s">
        <v>14982</v>
      </c>
      <c r="D1326" t="s">
        <v>1262</v>
      </c>
      <c r="G1326">
        <v>33</v>
      </c>
      <c r="H1326">
        <v>3321</v>
      </c>
      <c r="I1326" t="s">
        <v>268</v>
      </c>
      <c r="J1326">
        <v>0</v>
      </c>
      <c r="K1326" s="367" t="str">
        <f>VLOOKUP(G1326,'01_MASTER_KODE_WILAYAH'!H$1437:I$1470,2,FALSE)</f>
        <v>JAWA TENGAH</v>
      </c>
      <c r="L1326" s="368" t="str">
        <f>VLOOKUP(H1326,'01_MASTER_KODE_WILAYAH'!D$5:F$1353,3,FALSE)</f>
        <v>DEMAK</v>
      </c>
      <c r="M1326" s="428" t="str">
        <f t="shared" si="66"/>
        <v/>
      </c>
      <c r="N1326" s="312">
        <f>COUNTIF(A1_Individu_Data_Keadaan_SDMK!A$4:A$149931,B1326)</f>
        <v>0</v>
      </c>
      <c r="O1326" s="312">
        <f t="shared" si="67"/>
        <v>0</v>
      </c>
      <c r="P1326" s="421" t="str">
        <f t="shared" si="68"/>
        <v>Tetap</v>
      </c>
    </row>
    <row r="1327" spans="1:16" hidden="1">
      <c r="A1327" s="7">
        <v>1325</v>
      </c>
      <c r="B1327" t="s">
        <v>14983</v>
      </c>
      <c r="C1327" t="s">
        <v>14984</v>
      </c>
      <c r="D1327" t="s">
        <v>1262</v>
      </c>
      <c r="G1327">
        <v>33</v>
      </c>
      <c r="H1327">
        <v>3321</v>
      </c>
      <c r="I1327" t="s">
        <v>268</v>
      </c>
      <c r="J1327">
        <v>0</v>
      </c>
      <c r="K1327" s="367" t="str">
        <f>VLOOKUP(G1327,'01_MASTER_KODE_WILAYAH'!H$1437:I$1470,2,FALSE)</f>
        <v>JAWA TENGAH</v>
      </c>
      <c r="L1327" s="368" t="str">
        <f>VLOOKUP(H1327,'01_MASTER_KODE_WILAYAH'!D$5:F$1353,3,FALSE)</f>
        <v>DEMAK</v>
      </c>
      <c r="M1327" s="428" t="str">
        <f t="shared" si="66"/>
        <v/>
      </c>
      <c r="N1327" s="312">
        <f>COUNTIF(A1_Individu_Data_Keadaan_SDMK!A$4:A$149931,B1327)</f>
        <v>0</v>
      </c>
      <c r="O1327" s="312">
        <f t="shared" si="67"/>
        <v>0</v>
      </c>
      <c r="P1327" s="421" t="str">
        <f t="shared" si="68"/>
        <v>Tetap</v>
      </c>
    </row>
    <row r="1328" spans="1:16" hidden="1">
      <c r="A1328" s="7">
        <v>1326</v>
      </c>
      <c r="B1328" t="s">
        <v>14985</v>
      </c>
      <c r="C1328" t="s">
        <v>14986</v>
      </c>
      <c r="D1328" t="s">
        <v>1262</v>
      </c>
      <c r="G1328">
        <v>33</v>
      </c>
      <c r="H1328">
        <v>3321</v>
      </c>
      <c r="I1328" t="s">
        <v>268</v>
      </c>
      <c r="J1328">
        <v>0</v>
      </c>
      <c r="K1328" s="367" t="str">
        <f>VLOOKUP(G1328,'01_MASTER_KODE_WILAYAH'!H$1437:I$1470,2,FALSE)</f>
        <v>JAWA TENGAH</v>
      </c>
      <c r="L1328" s="368" t="str">
        <f>VLOOKUP(H1328,'01_MASTER_KODE_WILAYAH'!D$5:F$1353,3,FALSE)</f>
        <v>DEMAK</v>
      </c>
      <c r="M1328" s="428" t="str">
        <f t="shared" si="66"/>
        <v/>
      </c>
      <c r="N1328" s="312">
        <f>COUNTIF(A1_Individu_Data_Keadaan_SDMK!A$4:A$149931,B1328)</f>
        <v>0</v>
      </c>
      <c r="O1328" s="312">
        <f t="shared" si="67"/>
        <v>0</v>
      </c>
      <c r="P1328" s="421" t="str">
        <f t="shared" si="68"/>
        <v>Tetap</v>
      </c>
    </row>
    <row r="1329" spans="1:16" hidden="1">
      <c r="A1329" s="7">
        <v>1327</v>
      </c>
      <c r="B1329" t="s">
        <v>14987</v>
      </c>
      <c r="C1329" t="s">
        <v>14988</v>
      </c>
      <c r="D1329" t="s">
        <v>1262</v>
      </c>
      <c r="G1329">
        <v>33</v>
      </c>
      <c r="H1329">
        <v>3321</v>
      </c>
      <c r="I1329" t="s">
        <v>268</v>
      </c>
      <c r="J1329">
        <v>0</v>
      </c>
      <c r="K1329" s="367" t="str">
        <f>VLOOKUP(G1329,'01_MASTER_KODE_WILAYAH'!H$1437:I$1470,2,FALSE)</f>
        <v>JAWA TENGAH</v>
      </c>
      <c r="L1329" s="368" t="str">
        <f>VLOOKUP(H1329,'01_MASTER_KODE_WILAYAH'!D$5:F$1353,3,FALSE)</f>
        <v>DEMAK</v>
      </c>
      <c r="M1329" s="428" t="str">
        <f t="shared" si="66"/>
        <v/>
      </c>
      <c r="N1329" s="312">
        <f>COUNTIF(A1_Individu_Data_Keadaan_SDMK!A$4:A$149931,B1329)</f>
        <v>0</v>
      </c>
      <c r="O1329" s="312">
        <f t="shared" si="67"/>
        <v>0</v>
      </c>
      <c r="P1329" s="421" t="str">
        <f t="shared" si="68"/>
        <v>Tetap</v>
      </c>
    </row>
    <row r="1330" spans="1:16" hidden="1">
      <c r="A1330" s="7">
        <v>1328</v>
      </c>
      <c r="B1330" t="s">
        <v>14989</v>
      </c>
      <c r="C1330" t="s">
        <v>14990</v>
      </c>
      <c r="D1330" t="s">
        <v>1262</v>
      </c>
      <c r="G1330">
        <v>33</v>
      </c>
      <c r="H1330">
        <v>3321</v>
      </c>
      <c r="I1330" t="s">
        <v>268</v>
      </c>
      <c r="J1330">
        <v>0</v>
      </c>
      <c r="K1330" s="367" t="str">
        <f>VLOOKUP(G1330,'01_MASTER_KODE_WILAYAH'!H$1437:I$1470,2,FALSE)</f>
        <v>JAWA TENGAH</v>
      </c>
      <c r="L1330" s="368" t="str">
        <f>VLOOKUP(H1330,'01_MASTER_KODE_WILAYAH'!D$5:F$1353,3,FALSE)</f>
        <v>DEMAK</v>
      </c>
      <c r="M1330" s="428" t="str">
        <f t="shared" si="66"/>
        <v/>
      </c>
      <c r="N1330" s="312">
        <f>COUNTIF(A1_Individu_Data_Keadaan_SDMK!A$4:A$149931,B1330)</f>
        <v>0</v>
      </c>
      <c r="O1330" s="312">
        <f t="shared" si="67"/>
        <v>0</v>
      </c>
      <c r="P1330" s="421" t="str">
        <f t="shared" si="68"/>
        <v>Tetap</v>
      </c>
    </row>
    <row r="1331" spans="1:16" hidden="1">
      <c r="A1331" s="7">
        <v>1329</v>
      </c>
      <c r="B1331" t="s">
        <v>14991</v>
      </c>
      <c r="C1331" t="s">
        <v>14992</v>
      </c>
      <c r="D1331" t="s">
        <v>1262</v>
      </c>
      <c r="G1331">
        <v>33</v>
      </c>
      <c r="H1331">
        <v>3321</v>
      </c>
      <c r="I1331" t="s">
        <v>268</v>
      </c>
      <c r="J1331">
        <v>0</v>
      </c>
      <c r="K1331" s="367" t="str">
        <f>VLOOKUP(G1331,'01_MASTER_KODE_WILAYAH'!H$1437:I$1470,2,FALSE)</f>
        <v>JAWA TENGAH</v>
      </c>
      <c r="L1331" s="368" t="str">
        <f>VLOOKUP(H1331,'01_MASTER_KODE_WILAYAH'!D$5:F$1353,3,FALSE)</f>
        <v>DEMAK</v>
      </c>
      <c r="M1331" s="428" t="str">
        <f t="shared" si="66"/>
        <v/>
      </c>
      <c r="N1331" s="312">
        <f>COUNTIF(A1_Individu_Data_Keadaan_SDMK!A$4:A$149931,B1331)</f>
        <v>0</v>
      </c>
      <c r="O1331" s="312">
        <f t="shared" si="67"/>
        <v>0</v>
      </c>
      <c r="P1331" s="421" t="str">
        <f t="shared" si="68"/>
        <v>Tetap</v>
      </c>
    </row>
    <row r="1332" spans="1:16" hidden="1">
      <c r="A1332" s="7">
        <v>1330</v>
      </c>
      <c r="B1332" t="s">
        <v>14993</v>
      </c>
      <c r="C1332" t="s">
        <v>14994</v>
      </c>
      <c r="D1332" t="s">
        <v>1262</v>
      </c>
      <c r="G1332">
        <v>33</v>
      </c>
      <c r="H1332">
        <v>3321</v>
      </c>
      <c r="I1332" t="s">
        <v>268</v>
      </c>
      <c r="J1332">
        <v>0</v>
      </c>
      <c r="K1332" s="367" t="str">
        <f>VLOOKUP(G1332,'01_MASTER_KODE_WILAYAH'!H$1437:I$1470,2,FALSE)</f>
        <v>JAWA TENGAH</v>
      </c>
      <c r="L1332" s="368" t="str">
        <f>VLOOKUP(H1332,'01_MASTER_KODE_WILAYAH'!D$5:F$1353,3,FALSE)</f>
        <v>DEMAK</v>
      </c>
      <c r="M1332" s="428" t="str">
        <f t="shared" si="66"/>
        <v/>
      </c>
      <c r="N1332" s="312">
        <f>COUNTIF(A1_Individu_Data_Keadaan_SDMK!A$4:A$149931,B1332)</f>
        <v>0</v>
      </c>
      <c r="O1332" s="312">
        <f t="shared" si="67"/>
        <v>0</v>
      </c>
      <c r="P1332" s="421" t="str">
        <f t="shared" si="68"/>
        <v>Tetap</v>
      </c>
    </row>
    <row r="1333" spans="1:16" hidden="1">
      <c r="A1333" s="7">
        <v>1331</v>
      </c>
      <c r="B1333" t="s">
        <v>14995</v>
      </c>
      <c r="C1333" t="s">
        <v>14996</v>
      </c>
      <c r="D1333" t="s">
        <v>1262</v>
      </c>
      <c r="G1333">
        <v>33</v>
      </c>
      <c r="H1333">
        <v>3321</v>
      </c>
      <c r="I1333" t="s">
        <v>268</v>
      </c>
      <c r="J1333">
        <v>0</v>
      </c>
      <c r="K1333" s="367" t="str">
        <f>VLOOKUP(G1333,'01_MASTER_KODE_WILAYAH'!H$1437:I$1470,2,FALSE)</f>
        <v>JAWA TENGAH</v>
      </c>
      <c r="L1333" s="368" t="str">
        <f>VLOOKUP(H1333,'01_MASTER_KODE_WILAYAH'!D$5:F$1353,3,FALSE)</f>
        <v>DEMAK</v>
      </c>
      <c r="M1333" s="428" t="str">
        <f t="shared" si="66"/>
        <v/>
      </c>
      <c r="N1333" s="312">
        <f>COUNTIF(A1_Individu_Data_Keadaan_SDMK!A$4:A$149931,B1333)</f>
        <v>0</v>
      </c>
      <c r="O1333" s="312">
        <f t="shared" si="67"/>
        <v>0</v>
      </c>
      <c r="P1333" s="421" t="str">
        <f t="shared" si="68"/>
        <v>Tetap</v>
      </c>
    </row>
    <row r="1334" spans="1:16" hidden="1">
      <c r="A1334" s="7">
        <v>1332</v>
      </c>
      <c r="B1334" t="s">
        <v>14997</v>
      </c>
      <c r="C1334" t="s">
        <v>14998</v>
      </c>
      <c r="D1334" t="s">
        <v>1262</v>
      </c>
      <c r="G1334">
        <v>33</v>
      </c>
      <c r="H1334">
        <v>3323</v>
      </c>
      <c r="I1334" t="s">
        <v>268</v>
      </c>
      <c r="J1334">
        <v>0</v>
      </c>
      <c r="K1334" s="367" t="str">
        <f>VLOOKUP(G1334,'01_MASTER_KODE_WILAYAH'!H$1437:I$1470,2,FALSE)</f>
        <v>JAWA TENGAH</v>
      </c>
      <c r="L1334" s="368" t="str">
        <f>VLOOKUP(H1334,'01_MASTER_KODE_WILAYAH'!D$5:F$1353,3,FALSE)</f>
        <v>TEMANGGUNG</v>
      </c>
      <c r="M1334" s="428" t="str">
        <f t="shared" si="66"/>
        <v/>
      </c>
      <c r="N1334" s="312">
        <f>COUNTIF(A1_Individu_Data_Keadaan_SDMK!A$4:A$149931,B1334)</f>
        <v>0</v>
      </c>
      <c r="O1334" s="312">
        <f t="shared" si="67"/>
        <v>0</v>
      </c>
      <c r="P1334" s="421" t="str">
        <f t="shared" si="68"/>
        <v>Tetap</v>
      </c>
    </row>
    <row r="1335" spans="1:16" hidden="1">
      <c r="A1335" s="7">
        <v>1333</v>
      </c>
      <c r="B1335" t="s">
        <v>14999</v>
      </c>
      <c r="C1335" t="s">
        <v>15000</v>
      </c>
      <c r="D1335" t="s">
        <v>1262</v>
      </c>
      <c r="G1335">
        <v>33</v>
      </c>
      <c r="H1335">
        <v>3323</v>
      </c>
      <c r="I1335" t="s">
        <v>268</v>
      </c>
      <c r="J1335">
        <v>0</v>
      </c>
      <c r="K1335" s="367" t="str">
        <f>VLOOKUP(G1335,'01_MASTER_KODE_WILAYAH'!H$1437:I$1470,2,FALSE)</f>
        <v>JAWA TENGAH</v>
      </c>
      <c r="L1335" s="368" t="str">
        <f>VLOOKUP(H1335,'01_MASTER_KODE_WILAYAH'!D$5:F$1353,3,FALSE)</f>
        <v>TEMANGGUNG</v>
      </c>
      <c r="M1335" s="428" t="str">
        <f t="shared" si="66"/>
        <v/>
      </c>
      <c r="N1335" s="312">
        <f>COUNTIF(A1_Individu_Data_Keadaan_SDMK!A$4:A$149931,B1335)</f>
        <v>0</v>
      </c>
      <c r="O1335" s="312">
        <f t="shared" si="67"/>
        <v>0</v>
      </c>
      <c r="P1335" s="421" t="str">
        <f t="shared" si="68"/>
        <v>Tetap</v>
      </c>
    </row>
    <row r="1336" spans="1:16" hidden="1">
      <c r="A1336" s="7">
        <v>1334</v>
      </c>
      <c r="B1336" t="s">
        <v>15001</v>
      </c>
      <c r="C1336" t="s">
        <v>15002</v>
      </c>
      <c r="D1336" t="s">
        <v>1262</v>
      </c>
      <c r="G1336">
        <v>33</v>
      </c>
      <c r="H1336">
        <v>3323</v>
      </c>
      <c r="I1336" t="s">
        <v>268</v>
      </c>
      <c r="J1336">
        <v>0</v>
      </c>
      <c r="K1336" s="367" t="str">
        <f>VLOOKUP(G1336,'01_MASTER_KODE_WILAYAH'!H$1437:I$1470,2,FALSE)</f>
        <v>JAWA TENGAH</v>
      </c>
      <c r="L1336" s="368" t="str">
        <f>VLOOKUP(H1336,'01_MASTER_KODE_WILAYAH'!D$5:F$1353,3,FALSE)</f>
        <v>TEMANGGUNG</v>
      </c>
      <c r="M1336" s="428" t="str">
        <f t="shared" si="66"/>
        <v/>
      </c>
      <c r="N1336" s="312">
        <f>COUNTIF(A1_Individu_Data_Keadaan_SDMK!A$4:A$149931,B1336)</f>
        <v>0</v>
      </c>
      <c r="O1336" s="312">
        <f t="shared" si="67"/>
        <v>0</v>
      </c>
      <c r="P1336" s="421" t="str">
        <f t="shared" si="68"/>
        <v>Tetap</v>
      </c>
    </row>
    <row r="1337" spans="1:16" hidden="1">
      <c r="A1337" s="7">
        <v>1335</v>
      </c>
      <c r="B1337" t="s">
        <v>15003</v>
      </c>
      <c r="C1337" t="s">
        <v>15004</v>
      </c>
      <c r="D1337" t="s">
        <v>1262</v>
      </c>
      <c r="G1337">
        <v>33</v>
      </c>
      <c r="H1337">
        <v>3323</v>
      </c>
      <c r="I1337" t="s">
        <v>268</v>
      </c>
      <c r="J1337">
        <v>0</v>
      </c>
      <c r="K1337" s="367" t="str">
        <f>VLOOKUP(G1337,'01_MASTER_KODE_WILAYAH'!H$1437:I$1470,2,FALSE)</f>
        <v>JAWA TENGAH</v>
      </c>
      <c r="L1337" s="368" t="str">
        <f>VLOOKUP(H1337,'01_MASTER_KODE_WILAYAH'!D$5:F$1353,3,FALSE)</f>
        <v>TEMANGGUNG</v>
      </c>
      <c r="M1337" s="428" t="str">
        <f t="shared" si="66"/>
        <v/>
      </c>
      <c r="N1337" s="312">
        <f>COUNTIF(A1_Individu_Data_Keadaan_SDMK!A$4:A$149931,B1337)</f>
        <v>0</v>
      </c>
      <c r="O1337" s="312">
        <f t="shared" si="67"/>
        <v>0</v>
      </c>
      <c r="P1337" s="421" t="str">
        <f t="shared" si="68"/>
        <v>Tetap</v>
      </c>
    </row>
    <row r="1338" spans="1:16" hidden="1">
      <c r="A1338" s="7">
        <v>1336</v>
      </c>
      <c r="B1338" t="s">
        <v>15005</v>
      </c>
      <c r="C1338" t="s">
        <v>15006</v>
      </c>
      <c r="D1338" t="s">
        <v>1262</v>
      </c>
      <c r="G1338">
        <v>33</v>
      </c>
      <c r="H1338">
        <v>3323</v>
      </c>
      <c r="I1338" t="s">
        <v>268</v>
      </c>
      <c r="J1338">
        <v>0</v>
      </c>
      <c r="K1338" s="367" t="str">
        <f>VLOOKUP(G1338,'01_MASTER_KODE_WILAYAH'!H$1437:I$1470,2,FALSE)</f>
        <v>JAWA TENGAH</v>
      </c>
      <c r="L1338" s="368" t="str">
        <f>VLOOKUP(H1338,'01_MASTER_KODE_WILAYAH'!D$5:F$1353,3,FALSE)</f>
        <v>TEMANGGUNG</v>
      </c>
      <c r="M1338" s="428" t="str">
        <f t="shared" si="66"/>
        <v/>
      </c>
      <c r="N1338" s="312">
        <f>COUNTIF(A1_Individu_Data_Keadaan_SDMK!A$4:A$149931,B1338)</f>
        <v>0</v>
      </c>
      <c r="O1338" s="312">
        <f t="shared" si="67"/>
        <v>0</v>
      </c>
      <c r="P1338" s="421" t="str">
        <f t="shared" si="68"/>
        <v>Tetap</v>
      </c>
    </row>
    <row r="1339" spans="1:16" hidden="1">
      <c r="A1339" s="7">
        <v>1337</v>
      </c>
      <c r="B1339" t="s">
        <v>15007</v>
      </c>
      <c r="C1339" t="s">
        <v>15008</v>
      </c>
      <c r="D1339" t="s">
        <v>1262</v>
      </c>
      <c r="G1339">
        <v>33</v>
      </c>
      <c r="H1339">
        <v>3323</v>
      </c>
      <c r="I1339" t="s">
        <v>268</v>
      </c>
      <c r="J1339">
        <v>0</v>
      </c>
      <c r="K1339" s="367" t="str">
        <f>VLOOKUP(G1339,'01_MASTER_KODE_WILAYAH'!H$1437:I$1470,2,FALSE)</f>
        <v>JAWA TENGAH</v>
      </c>
      <c r="L1339" s="368" t="str">
        <f>VLOOKUP(H1339,'01_MASTER_KODE_WILAYAH'!D$5:F$1353,3,FALSE)</f>
        <v>TEMANGGUNG</v>
      </c>
      <c r="M1339" s="428" t="str">
        <f t="shared" si="66"/>
        <v/>
      </c>
      <c r="N1339" s="312">
        <f>COUNTIF(A1_Individu_Data_Keadaan_SDMK!A$4:A$149931,B1339)</f>
        <v>0</v>
      </c>
      <c r="O1339" s="312">
        <f t="shared" si="67"/>
        <v>0</v>
      </c>
      <c r="P1339" s="421" t="str">
        <f t="shared" si="68"/>
        <v>Tetap</v>
      </c>
    </row>
    <row r="1340" spans="1:16" hidden="1">
      <c r="A1340" s="7">
        <v>1338</v>
      </c>
      <c r="B1340" t="s">
        <v>15009</v>
      </c>
      <c r="C1340" t="s">
        <v>15010</v>
      </c>
      <c r="D1340" t="s">
        <v>1262</v>
      </c>
      <c r="G1340">
        <v>33</v>
      </c>
      <c r="H1340">
        <v>3323</v>
      </c>
      <c r="I1340" t="s">
        <v>268</v>
      </c>
      <c r="J1340">
        <v>0</v>
      </c>
      <c r="K1340" s="367" t="str">
        <f>VLOOKUP(G1340,'01_MASTER_KODE_WILAYAH'!H$1437:I$1470,2,FALSE)</f>
        <v>JAWA TENGAH</v>
      </c>
      <c r="L1340" s="368" t="str">
        <f>VLOOKUP(H1340,'01_MASTER_KODE_WILAYAH'!D$5:F$1353,3,FALSE)</f>
        <v>TEMANGGUNG</v>
      </c>
      <c r="M1340" s="428" t="str">
        <f t="shared" si="66"/>
        <v/>
      </c>
      <c r="N1340" s="312">
        <f>COUNTIF(A1_Individu_Data_Keadaan_SDMK!A$4:A$149931,B1340)</f>
        <v>0</v>
      </c>
      <c r="O1340" s="312">
        <f t="shared" si="67"/>
        <v>0</v>
      </c>
      <c r="P1340" s="421" t="str">
        <f t="shared" si="68"/>
        <v>Tetap</v>
      </c>
    </row>
    <row r="1341" spans="1:16" hidden="1">
      <c r="A1341" s="7">
        <v>1339</v>
      </c>
      <c r="B1341" t="s">
        <v>15011</v>
      </c>
      <c r="C1341" t="s">
        <v>15012</v>
      </c>
      <c r="D1341" t="s">
        <v>1262</v>
      </c>
      <c r="G1341">
        <v>33</v>
      </c>
      <c r="H1341">
        <v>3323</v>
      </c>
      <c r="I1341" t="s">
        <v>268</v>
      </c>
      <c r="J1341">
        <v>0</v>
      </c>
      <c r="K1341" s="367" t="str">
        <f>VLOOKUP(G1341,'01_MASTER_KODE_WILAYAH'!H$1437:I$1470,2,FALSE)</f>
        <v>JAWA TENGAH</v>
      </c>
      <c r="L1341" s="368" t="str">
        <f>VLOOKUP(H1341,'01_MASTER_KODE_WILAYAH'!D$5:F$1353,3,FALSE)</f>
        <v>TEMANGGUNG</v>
      </c>
      <c r="M1341" s="428" t="str">
        <f t="shared" si="66"/>
        <v/>
      </c>
      <c r="N1341" s="312">
        <f>COUNTIF(A1_Individu_Data_Keadaan_SDMK!A$4:A$149931,B1341)</f>
        <v>0</v>
      </c>
      <c r="O1341" s="312">
        <f t="shared" si="67"/>
        <v>0</v>
      </c>
      <c r="P1341" s="421" t="str">
        <f t="shared" si="68"/>
        <v>Tetap</v>
      </c>
    </row>
    <row r="1342" spans="1:16" hidden="1">
      <c r="A1342" s="7">
        <v>1340</v>
      </c>
      <c r="B1342" t="s">
        <v>15013</v>
      </c>
      <c r="C1342" t="s">
        <v>15014</v>
      </c>
      <c r="D1342" t="s">
        <v>1262</v>
      </c>
      <c r="G1342">
        <v>33</v>
      </c>
      <c r="H1342">
        <v>3323</v>
      </c>
      <c r="I1342" t="s">
        <v>268</v>
      </c>
      <c r="J1342">
        <v>0</v>
      </c>
      <c r="K1342" s="367" t="str">
        <f>VLOOKUP(G1342,'01_MASTER_KODE_WILAYAH'!H$1437:I$1470,2,FALSE)</f>
        <v>JAWA TENGAH</v>
      </c>
      <c r="L1342" s="368" t="str">
        <f>VLOOKUP(H1342,'01_MASTER_KODE_WILAYAH'!D$5:F$1353,3,FALSE)</f>
        <v>TEMANGGUNG</v>
      </c>
      <c r="M1342" s="428" t="str">
        <f t="shared" si="66"/>
        <v/>
      </c>
      <c r="N1342" s="312">
        <f>COUNTIF(A1_Individu_Data_Keadaan_SDMK!A$4:A$149931,B1342)</f>
        <v>0</v>
      </c>
      <c r="O1342" s="312">
        <f t="shared" si="67"/>
        <v>0</v>
      </c>
      <c r="P1342" s="421" t="str">
        <f t="shared" si="68"/>
        <v>Tetap</v>
      </c>
    </row>
    <row r="1343" spans="1:16" hidden="1">
      <c r="A1343" s="7">
        <v>1341</v>
      </c>
      <c r="B1343" t="s">
        <v>15015</v>
      </c>
      <c r="C1343" t="s">
        <v>15016</v>
      </c>
      <c r="D1343" t="s">
        <v>1262</v>
      </c>
      <c r="G1343">
        <v>33</v>
      </c>
      <c r="H1343">
        <v>3323</v>
      </c>
      <c r="I1343" t="s">
        <v>268</v>
      </c>
      <c r="J1343">
        <v>0</v>
      </c>
      <c r="K1343" s="367" t="str">
        <f>VLOOKUP(G1343,'01_MASTER_KODE_WILAYAH'!H$1437:I$1470,2,FALSE)</f>
        <v>JAWA TENGAH</v>
      </c>
      <c r="L1343" s="368" t="str">
        <f>VLOOKUP(H1343,'01_MASTER_KODE_WILAYAH'!D$5:F$1353,3,FALSE)</f>
        <v>TEMANGGUNG</v>
      </c>
      <c r="M1343" s="428" t="str">
        <f t="shared" si="66"/>
        <v/>
      </c>
      <c r="N1343" s="312">
        <f>COUNTIF(A1_Individu_Data_Keadaan_SDMK!A$4:A$149931,B1343)</f>
        <v>0</v>
      </c>
      <c r="O1343" s="312">
        <f t="shared" si="67"/>
        <v>0</v>
      </c>
      <c r="P1343" s="421" t="str">
        <f t="shared" si="68"/>
        <v>Tetap</v>
      </c>
    </row>
    <row r="1344" spans="1:16" hidden="1">
      <c r="A1344" s="7">
        <v>1342</v>
      </c>
      <c r="B1344" t="s">
        <v>15017</v>
      </c>
      <c r="C1344" t="s">
        <v>15018</v>
      </c>
      <c r="D1344" t="s">
        <v>1262</v>
      </c>
      <c r="G1344">
        <v>33</v>
      </c>
      <c r="H1344">
        <v>3323</v>
      </c>
      <c r="I1344" t="s">
        <v>268</v>
      </c>
      <c r="J1344">
        <v>0</v>
      </c>
      <c r="K1344" s="367" t="str">
        <f>VLOOKUP(G1344,'01_MASTER_KODE_WILAYAH'!H$1437:I$1470,2,FALSE)</f>
        <v>JAWA TENGAH</v>
      </c>
      <c r="L1344" s="368" t="str">
        <f>VLOOKUP(H1344,'01_MASTER_KODE_WILAYAH'!D$5:F$1353,3,FALSE)</f>
        <v>TEMANGGUNG</v>
      </c>
      <c r="M1344" s="428" t="str">
        <f t="shared" si="66"/>
        <v/>
      </c>
      <c r="N1344" s="312">
        <f>COUNTIF(A1_Individu_Data_Keadaan_SDMK!A$4:A$149931,B1344)</f>
        <v>0</v>
      </c>
      <c r="O1344" s="312">
        <f t="shared" si="67"/>
        <v>0</v>
      </c>
      <c r="P1344" s="421" t="str">
        <f t="shared" si="68"/>
        <v>Tetap</v>
      </c>
    </row>
    <row r="1345" spans="1:16" hidden="1">
      <c r="A1345" s="7">
        <v>1343</v>
      </c>
      <c r="B1345" t="s">
        <v>15019</v>
      </c>
      <c r="C1345" t="s">
        <v>15020</v>
      </c>
      <c r="D1345" t="s">
        <v>1262</v>
      </c>
      <c r="G1345">
        <v>33</v>
      </c>
      <c r="H1345">
        <v>3323</v>
      </c>
      <c r="I1345" t="s">
        <v>268</v>
      </c>
      <c r="J1345">
        <v>0</v>
      </c>
      <c r="K1345" s="367" t="str">
        <f>VLOOKUP(G1345,'01_MASTER_KODE_WILAYAH'!H$1437:I$1470,2,FALSE)</f>
        <v>JAWA TENGAH</v>
      </c>
      <c r="L1345" s="368" t="str">
        <f>VLOOKUP(H1345,'01_MASTER_KODE_WILAYAH'!D$5:F$1353,3,FALSE)</f>
        <v>TEMANGGUNG</v>
      </c>
      <c r="M1345" s="428" t="str">
        <f t="shared" si="66"/>
        <v/>
      </c>
      <c r="N1345" s="312">
        <f>COUNTIF(A1_Individu_Data_Keadaan_SDMK!A$4:A$149931,B1345)</f>
        <v>0</v>
      </c>
      <c r="O1345" s="312">
        <f t="shared" si="67"/>
        <v>0</v>
      </c>
      <c r="P1345" s="421" t="str">
        <f t="shared" si="68"/>
        <v>Tetap</v>
      </c>
    </row>
    <row r="1346" spans="1:16" hidden="1">
      <c r="A1346" s="7">
        <v>1344</v>
      </c>
      <c r="B1346" t="s">
        <v>15021</v>
      </c>
      <c r="C1346" t="s">
        <v>15022</v>
      </c>
      <c r="D1346" t="s">
        <v>1262</v>
      </c>
      <c r="G1346">
        <v>33</v>
      </c>
      <c r="H1346">
        <v>3327</v>
      </c>
      <c r="I1346" t="s">
        <v>268</v>
      </c>
      <c r="J1346">
        <v>0</v>
      </c>
      <c r="K1346" s="367" t="str">
        <f>VLOOKUP(G1346,'01_MASTER_KODE_WILAYAH'!H$1437:I$1470,2,FALSE)</f>
        <v>JAWA TENGAH</v>
      </c>
      <c r="L1346" s="368" t="str">
        <f>VLOOKUP(H1346,'01_MASTER_KODE_WILAYAH'!D$5:F$1353,3,FALSE)</f>
        <v>PEMALANG</v>
      </c>
      <c r="M1346" s="428" t="str">
        <f t="shared" si="66"/>
        <v/>
      </c>
      <c r="N1346" s="312">
        <f>COUNTIF(A1_Individu_Data_Keadaan_SDMK!A$4:A$149931,B1346)</f>
        <v>0</v>
      </c>
      <c r="O1346" s="312">
        <f t="shared" si="67"/>
        <v>0</v>
      </c>
      <c r="P1346" s="421" t="str">
        <f t="shared" si="68"/>
        <v>Tetap</v>
      </c>
    </row>
    <row r="1347" spans="1:16" hidden="1">
      <c r="A1347" s="7">
        <v>1345</v>
      </c>
      <c r="B1347" t="s">
        <v>15023</v>
      </c>
      <c r="C1347" t="s">
        <v>15024</v>
      </c>
      <c r="D1347" t="s">
        <v>1262</v>
      </c>
      <c r="G1347">
        <v>33</v>
      </c>
      <c r="H1347">
        <v>3327</v>
      </c>
      <c r="I1347" t="s">
        <v>268</v>
      </c>
      <c r="J1347">
        <v>0</v>
      </c>
      <c r="K1347" s="367" t="str">
        <f>VLOOKUP(G1347,'01_MASTER_KODE_WILAYAH'!H$1437:I$1470,2,FALSE)</f>
        <v>JAWA TENGAH</v>
      </c>
      <c r="L1347" s="368" t="str">
        <f>VLOOKUP(H1347,'01_MASTER_KODE_WILAYAH'!D$5:F$1353,3,FALSE)</f>
        <v>PEMALANG</v>
      </c>
      <c r="M1347" s="428" t="str">
        <f t="shared" si="66"/>
        <v/>
      </c>
      <c r="N1347" s="312">
        <f>COUNTIF(A1_Individu_Data_Keadaan_SDMK!A$4:A$149931,B1347)</f>
        <v>0</v>
      </c>
      <c r="O1347" s="312">
        <f t="shared" si="67"/>
        <v>0</v>
      </c>
      <c r="P1347" s="421" t="str">
        <f t="shared" si="68"/>
        <v>Tetap</v>
      </c>
    </row>
    <row r="1348" spans="1:16" hidden="1">
      <c r="A1348" s="7">
        <v>1346</v>
      </c>
      <c r="B1348" t="s">
        <v>15025</v>
      </c>
      <c r="C1348" t="s">
        <v>15026</v>
      </c>
      <c r="D1348" t="s">
        <v>1262</v>
      </c>
      <c r="G1348">
        <v>33</v>
      </c>
      <c r="H1348">
        <v>3329</v>
      </c>
      <c r="I1348" t="s">
        <v>268</v>
      </c>
      <c r="J1348">
        <v>0</v>
      </c>
      <c r="K1348" s="367" t="str">
        <f>VLOOKUP(G1348,'01_MASTER_KODE_WILAYAH'!H$1437:I$1470,2,FALSE)</f>
        <v>JAWA TENGAH</v>
      </c>
      <c r="L1348" s="368" t="str">
        <f>VLOOKUP(H1348,'01_MASTER_KODE_WILAYAH'!D$5:F$1353,3,FALSE)</f>
        <v>BREBES</v>
      </c>
      <c r="M1348" s="428" t="str">
        <f t="shared" ref="M1348:M1411" si="69">LEFT(F1348,10)</f>
        <v/>
      </c>
      <c r="N1348" s="312">
        <f>COUNTIF(A1_Individu_Data_Keadaan_SDMK!A$4:A$149931,B1348)</f>
        <v>0</v>
      </c>
      <c r="O1348" s="312">
        <f t="shared" ref="O1348:O1411" si="70">IF(N1348&gt;0,1,0)</f>
        <v>0</v>
      </c>
      <c r="P1348" s="421" t="str">
        <f t="shared" ref="P1348:P1411" si="71">IF(N1348&gt;J1348,"Bertambah",IF(N1348=J1348,"Tetap","Berkurang"))</f>
        <v>Tetap</v>
      </c>
    </row>
    <row r="1349" spans="1:16" hidden="1">
      <c r="A1349" s="7">
        <v>1347</v>
      </c>
      <c r="B1349" t="s">
        <v>15027</v>
      </c>
      <c r="C1349" t="s">
        <v>15028</v>
      </c>
      <c r="D1349" t="s">
        <v>1262</v>
      </c>
      <c r="G1349">
        <v>33</v>
      </c>
      <c r="H1349">
        <v>3372</v>
      </c>
      <c r="I1349" t="s">
        <v>268</v>
      </c>
      <c r="J1349">
        <v>0</v>
      </c>
      <c r="K1349" s="367" t="str">
        <f>VLOOKUP(G1349,'01_MASTER_KODE_WILAYAH'!H$1437:I$1470,2,FALSE)</f>
        <v>JAWA TENGAH</v>
      </c>
      <c r="L1349" s="368" t="str">
        <f>VLOOKUP(H1349,'01_MASTER_KODE_WILAYAH'!D$5:F$1353,3,FALSE)</f>
        <v>KOTA SURAKARTA</v>
      </c>
      <c r="M1349" s="428" t="str">
        <f t="shared" si="69"/>
        <v/>
      </c>
      <c r="N1349" s="312">
        <f>COUNTIF(A1_Individu_Data_Keadaan_SDMK!A$4:A$149931,B1349)</f>
        <v>0</v>
      </c>
      <c r="O1349" s="312">
        <f t="shared" si="70"/>
        <v>0</v>
      </c>
      <c r="P1349" s="421" t="str">
        <f t="shared" si="71"/>
        <v>Tetap</v>
      </c>
    </row>
    <row r="1350" spans="1:16" hidden="1">
      <c r="A1350" s="7">
        <v>1348</v>
      </c>
      <c r="B1350" t="s">
        <v>15029</v>
      </c>
      <c r="C1350" t="s">
        <v>15030</v>
      </c>
      <c r="D1350" t="s">
        <v>1262</v>
      </c>
      <c r="G1350">
        <v>33</v>
      </c>
      <c r="H1350">
        <v>3372</v>
      </c>
      <c r="I1350" t="s">
        <v>268</v>
      </c>
      <c r="J1350">
        <v>0</v>
      </c>
      <c r="K1350" s="367" t="str">
        <f>VLOOKUP(G1350,'01_MASTER_KODE_WILAYAH'!H$1437:I$1470,2,FALSE)</f>
        <v>JAWA TENGAH</v>
      </c>
      <c r="L1350" s="368" t="str">
        <f>VLOOKUP(H1350,'01_MASTER_KODE_WILAYAH'!D$5:F$1353,3,FALSE)</f>
        <v>KOTA SURAKARTA</v>
      </c>
      <c r="M1350" s="428" t="str">
        <f t="shared" si="69"/>
        <v/>
      </c>
      <c r="N1350" s="312">
        <f>COUNTIF(A1_Individu_Data_Keadaan_SDMK!A$4:A$149931,B1350)</f>
        <v>0</v>
      </c>
      <c r="O1350" s="312">
        <f t="shared" si="70"/>
        <v>0</v>
      </c>
      <c r="P1350" s="421" t="str">
        <f t="shared" si="71"/>
        <v>Tetap</v>
      </c>
    </row>
    <row r="1351" spans="1:16" hidden="1">
      <c r="A1351" s="7">
        <v>1349</v>
      </c>
      <c r="B1351" t="s">
        <v>15031</v>
      </c>
      <c r="C1351" t="s">
        <v>15032</v>
      </c>
      <c r="D1351" t="s">
        <v>1262</v>
      </c>
      <c r="G1351">
        <v>33</v>
      </c>
      <c r="H1351">
        <v>3372</v>
      </c>
      <c r="I1351" t="s">
        <v>268</v>
      </c>
      <c r="J1351">
        <v>0</v>
      </c>
      <c r="K1351" s="367" t="str">
        <f>VLOOKUP(G1351,'01_MASTER_KODE_WILAYAH'!H$1437:I$1470,2,FALSE)</f>
        <v>JAWA TENGAH</v>
      </c>
      <c r="L1351" s="368" t="str">
        <f>VLOOKUP(H1351,'01_MASTER_KODE_WILAYAH'!D$5:F$1353,3,FALSE)</f>
        <v>KOTA SURAKARTA</v>
      </c>
      <c r="M1351" s="428" t="str">
        <f t="shared" si="69"/>
        <v/>
      </c>
      <c r="N1351" s="312">
        <f>COUNTIF(A1_Individu_Data_Keadaan_SDMK!A$4:A$149931,B1351)</f>
        <v>0</v>
      </c>
      <c r="O1351" s="312">
        <f t="shared" si="70"/>
        <v>0</v>
      </c>
      <c r="P1351" s="421" t="str">
        <f t="shared" si="71"/>
        <v>Tetap</v>
      </c>
    </row>
    <row r="1352" spans="1:16" hidden="1">
      <c r="A1352" s="7">
        <v>1350</v>
      </c>
      <c r="B1352" t="s">
        <v>15033</v>
      </c>
      <c r="C1352" t="s">
        <v>15034</v>
      </c>
      <c r="D1352" t="s">
        <v>1262</v>
      </c>
      <c r="G1352">
        <v>33</v>
      </c>
      <c r="H1352">
        <v>3372</v>
      </c>
      <c r="I1352" t="s">
        <v>268</v>
      </c>
      <c r="J1352">
        <v>0</v>
      </c>
      <c r="K1352" s="367" t="str">
        <f>VLOOKUP(G1352,'01_MASTER_KODE_WILAYAH'!H$1437:I$1470,2,FALSE)</f>
        <v>JAWA TENGAH</v>
      </c>
      <c r="L1352" s="368" t="str">
        <f>VLOOKUP(H1352,'01_MASTER_KODE_WILAYAH'!D$5:F$1353,3,FALSE)</f>
        <v>KOTA SURAKARTA</v>
      </c>
      <c r="M1352" s="428" t="str">
        <f t="shared" si="69"/>
        <v/>
      </c>
      <c r="N1352" s="312">
        <f>COUNTIF(A1_Individu_Data_Keadaan_SDMK!A$4:A$149931,B1352)</f>
        <v>0</v>
      </c>
      <c r="O1352" s="312">
        <f t="shared" si="70"/>
        <v>0</v>
      </c>
      <c r="P1352" s="421" t="str">
        <f t="shared" si="71"/>
        <v>Tetap</v>
      </c>
    </row>
    <row r="1353" spans="1:16" hidden="1">
      <c r="A1353" s="7">
        <v>1351</v>
      </c>
      <c r="B1353" t="s">
        <v>15035</v>
      </c>
      <c r="C1353" t="s">
        <v>15036</v>
      </c>
      <c r="D1353" t="s">
        <v>1262</v>
      </c>
      <c r="G1353">
        <v>33</v>
      </c>
      <c r="H1353">
        <v>3372</v>
      </c>
      <c r="I1353" t="s">
        <v>268</v>
      </c>
      <c r="J1353">
        <v>0</v>
      </c>
      <c r="K1353" s="367" t="str">
        <f>VLOOKUP(G1353,'01_MASTER_KODE_WILAYAH'!H$1437:I$1470,2,FALSE)</f>
        <v>JAWA TENGAH</v>
      </c>
      <c r="L1353" s="368" t="str">
        <f>VLOOKUP(H1353,'01_MASTER_KODE_WILAYAH'!D$5:F$1353,3,FALSE)</f>
        <v>KOTA SURAKARTA</v>
      </c>
      <c r="M1353" s="428" t="str">
        <f t="shared" si="69"/>
        <v/>
      </c>
      <c r="N1353" s="312">
        <f>COUNTIF(A1_Individu_Data_Keadaan_SDMK!A$4:A$149931,B1353)</f>
        <v>0</v>
      </c>
      <c r="O1353" s="312">
        <f t="shared" si="70"/>
        <v>0</v>
      </c>
      <c r="P1353" s="421" t="str">
        <f t="shared" si="71"/>
        <v>Tetap</v>
      </c>
    </row>
    <row r="1354" spans="1:16" hidden="1">
      <c r="A1354" s="7">
        <v>1352</v>
      </c>
      <c r="B1354" t="s">
        <v>15037</v>
      </c>
      <c r="C1354" t="s">
        <v>15038</v>
      </c>
      <c r="D1354" t="s">
        <v>1262</v>
      </c>
      <c r="G1354">
        <v>33</v>
      </c>
      <c r="H1354">
        <v>3372</v>
      </c>
      <c r="I1354" t="s">
        <v>268</v>
      </c>
      <c r="J1354">
        <v>0</v>
      </c>
      <c r="K1354" s="367" t="str">
        <f>VLOOKUP(G1354,'01_MASTER_KODE_WILAYAH'!H$1437:I$1470,2,FALSE)</f>
        <v>JAWA TENGAH</v>
      </c>
      <c r="L1354" s="368" t="str">
        <f>VLOOKUP(H1354,'01_MASTER_KODE_WILAYAH'!D$5:F$1353,3,FALSE)</f>
        <v>KOTA SURAKARTA</v>
      </c>
      <c r="M1354" s="428" t="str">
        <f t="shared" si="69"/>
        <v/>
      </c>
      <c r="N1354" s="312">
        <f>COUNTIF(A1_Individu_Data_Keadaan_SDMK!A$4:A$149931,B1354)</f>
        <v>0</v>
      </c>
      <c r="O1354" s="312">
        <f t="shared" si="70"/>
        <v>0</v>
      </c>
      <c r="P1354" s="421" t="str">
        <f t="shared" si="71"/>
        <v>Tetap</v>
      </c>
    </row>
    <row r="1355" spans="1:16" hidden="1">
      <c r="A1355" s="7">
        <v>1353</v>
      </c>
      <c r="B1355" t="s">
        <v>15039</v>
      </c>
      <c r="C1355" t="s">
        <v>15040</v>
      </c>
      <c r="D1355" t="s">
        <v>1262</v>
      </c>
      <c r="G1355">
        <v>33</v>
      </c>
      <c r="H1355">
        <v>3372</v>
      </c>
      <c r="I1355" t="s">
        <v>268</v>
      </c>
      <c r="J1355">
        <v>0</v>
      </c>
      <c r="K1355" s="367" t="str">
        <f>VLOOKUP(G1355,'01_MASTER_KODE_WILAYAH'!H$1437:I$1470,2,FALSE)</f>
        <v>JAWA TENGAH</v>
      </c>
      <c r="L1355" s="368" t="str">
        <f>VLOOKUP(H1355,'01_MASTER_KODE_WILAYAH'!D$5:F$1353,3,FALSE)</f>
        <v>KOTA SURAKARTA</v>
      </c>
      <c r="M1355" s="428" t="str">
        <f t="shared" si="69"/>
        <v/>
      </c>
      <c r="N1355" s="312">
        <f>COUNTIF(A1_Individu_Data_Keadaan_SDMK!A$4:A$149931,B1355)</f>
        <v>0</v>
      </c>
      <c r="O1355" s="312">
        <f t="shared" si="70"/>
        <v>0</v>
      </c>
      <c r="P1355" s="421" t="str">
        <f t="shared" si="71"/>
        <v>Tetap</v>
      </c>
    </row>
    <row r="1356" spans="1:16" hidden="1">
      <c r="A1356" s="7">
        <v>1354</v>
      </c>
      <c r="B1356" t="s">
        <v>15041</v>
      </c>
      <c r="C1356" t="s">
        <v>15042</v>
      </c>
      <c r="D1356" t="s">
        <v>1262</v>
      </c>
      <c r="G1356">
        <v>33</v>
      </c>
      <c r="H1356">
        <v>3372</v>
      </c>
      <c r="I1356" t="s">
        <v>268</v>
      </c>
      <c r="J1356">
        <v>0</v>
      </c>
      <c r="K1356" s="367" t="str">
        <f>VLOOKUP(G1356,'01_MASTER_KODE_WILAYAH'!H$1437:I$1470,2,FALSE)</f>
        <v>JAWA TENGAH</v>
      </c>
      <c r="L1356" s="368" t="str">
        <f>VLOOKUP(H1356,'01_MASTER_KODE_WILAYAH'!D$5:F$1353,3,FALSE)</f>
        <v>KOTA SURAKARTA</v>
      </c>
      <c r="M1356" s="428" t="str">
        <f t="shared" si="69"/>
        <v/>
      </c>
      <c r="N1356" s="312">
        <f>COUNTIF(A1_Individu_Data_Keadaan_SDMK!A$4:A$149931,B1356)</f>
        <v>0</v>
      </c>
      <c r="O1356" s="312">
        <f t="shared" si="70"/>
        <v>0</v>
      </c>
      <c r="P1356" s="421" t="str">
        <f t="shared" si="71"/>
        <v>Tetap</v>
      </c>
    </row>
    <row r="1357" spans="1:16" hidden="1">
      <c r="A1357" s="7">
        <v>1355</v>
      </c>
      <c r="B1357" t="s">
        <v>15043</v>
      </c>
      <c r="C1357" t="s">
        <v>15044</v>
      </c>
      <c r="D1357" t="s">
        <v>1262</v>
      </c>
      <c r="G1357">
        <v>33</v>
      </c>
      <c r="H1357">
        <v>3372</v>
      </c>
      <c r="I1357" t="s">
        <v>268</v>
      </c>
      <c r="J1357">
        <v>0</v>
      </c>
      <c r="K1357" s="367" t="str">
        <f>VLOOKUP(G1357,'01_MASTER_KODE_WILAYAH'!H$1437:I$1470,2,FALSE)</f>
        <v>JAWA TENGAH</v>
      </c>
      <c r="L1357" s="368" t="str">
        <f>VLOOKUP(H1357,'01_MASTER_KODE_WILAYAH'!D$5:F$1353,3,FALSE)</f>
        <v>KOTA SURAKARTA</v>
      </c>
      <c r="M1357" s="428" t="str">
        <f t="shared" si="69"/>
        <v/>
      </c>
      <c r="N1357" s="312">
        <f>COUNTIF(A1_Individu_Data_Keadaan_SDMK!A$4:A$149931,B1357)</f>
        <v>0</v>
      </c>
      <c r="O1357" s="312">
        <f t="shared" si="70"/>
        <v>0</v>
      </c>
      <c r="P1357" s="421" t="str">
        <f t="shared" si="71"/>
        <v>Tetap</v>
      </c>
    </row>
    <row r="1358" spans="1:16" hidden="1">
      <c r="A1358" s="7">
        <v>1356</v>
      </c>
      <c r="B1358" t="s">
        <v>15045</v>
      </c>
      <c r="C1358" t="s">
        <v>15046</v>
      </c>
      <c r="D1358" t="s">
        <v>1262</v>
      </c>
      <c r="G1358">
        <v>33</v>
      </c>
      <c r="H1358">
        <v>3372</v>
      </c>
      <c r="I1358" t="s">
        <v>268</v>
      </c>
      <c r="J1358">
        <v>0</v>
      </c>
      <c r="K1358" s="367" t="str">
        <f>VLOOKUP(G1358,'01_MASTER_KODE_WILAYAH'!H$1437:I$1470,2,FALSE)</f>
        <v>JAWA TENGAH</v>
      </c>
      <c r="L1358" s="368" t="str">
        <f>VLOOKUP(H1358,'01_MASTER_KODE_WILAYAH'!D$5:F$1353,3,FALSE)</f>
        <v>KOTA SURAKARTA</v>
      </c>
      <c r="M1358" s="428" t="str">
        <f t="shared" si="69"/>
        <v/>
      </c>
      <c r="N1358" s="312">
        <f>COUNTIF(A1_Individu_Data_Keadaan_SDMK!A$4:A$149931,B1358)</f>
        <v>0</v>
      </c>
      <c r="O1358" s="312">
        <f t="shared" si="70"/>
        <v>0</v>
      </c>
      <c r="P1358" s="421" t="str">
        <f t="shared" si="71"/>
        <v>Tetap</v>
      </c>
    </row>
    <row r="1359" spans="1:16" hidden="1">
      <c r="A1359" s="7">
        <v>1357</v>
      </c>
      <c r="B1359" t="s">
        <v>15047</v>
      </c>
      <c r="C1359" t="s">
        <v>15012</v>
      </c>
      <c r="D1359" t="s">
        <v>1262</v>
      </c>
      <c r="G1359">
        <v>33</v>
      </c>
      <c r="H1359">
        <v>3372</v>
      </c>
      <c r="I1359" t="s">
        <v>268</v>
      </c>
      <c r="J1359">
        <v>0</v>
      </c>
      <c r="K1359" s="367" t="str">
        <f>VLOOKUP(G1359,'01_MASTER_KODE_WILAYAH'!H$1437:I$1470,2,FALSE)</f>
        <v>JAWA TENGAH</v>
      </c>
      <c r="L1359" s="368" t="str">
        <f>VLOOKUP(H1359,'01_MASTER_KODE_WILAYAH'!D$5:F$1353,3,FALSE)</f>
        <v>KOTA SURAKARTA</v>
      </c>
      <c r="M1359" s="428" t="str">
        <f t="shared" si="69"/>
        <v/>
      </c>
      <c r="N1359" s="312">
        <f>COUNTIF(A1_Individu_Data_Keadaan_SDMK!A$4:A$149931,B1359)</f>
        <v>0</v>
      </c>
      <c r="O1359" s="312">
        <f t="shared" si="70"/>
        <v>0</v>
      </c>
      <c r="P1359" s="421" t="str">
        <f t="shared" si="71"/>
        <v>Tetap</v>
      </c>
    </row>
    <row r="1360" spans="1:16" hidden="1">
      <c r="A1360" s="7">
        <v>1358</v>
      </c>
      <c r="B1360" t="s">
        <v>15048</v>
      </c>
      <c r="C1360" t="s">
        <v>15049</v>
      </c>
      <c r="D1360" t="s">
        <v>1262</v>
      </c>
      <c r="G1360">
        <v>33</v>
      </c>
      <c r="H1360">
        <v>3372</v>
      </c>
      <c r="I1360" t="s">
        <v>268</v>
      </c>
      <c r="J1360">
        <v>0</v>
      </c>
      <c r="K1360" s="367" t="str">
        <f>VLOOKUP(G1360,'01_MASTER_KODE_WILAYAH'!H$1437:I$1470,2,FALSE)</f>
        <v>JAWA TENGAH</v>
      </c>
      <c r="L1360" s="368" t="str">
        <f>VLOOKUP(H1360,'01_MASTER_KODE_WILAYAH'!D$5:F$1353,3,FALSE)</f>
        <v>KOTA SURAKARTA</v>
      </c>
      <c r="M1360" s="428" t="str">
        <f t="shared" si="69"/>
        <v/>
      </c>
      <c r="N1360" s="312">
        <f>COUNTIF(A1_Individu_Data_Keadaan_SDMK!A$4:A$149931,B1360)</f>
        <v>0</v>
      </c>
      <c r="O1360" s="312">
        <f t="shared" si="70"/>
        <v>0</v>
      </c>
      <c r="P1360" s="421" t="str">
        <f t="shared" si="71"/>
        <v>Tetap</v>
      </c>
    </row>
    <row r="1361" spans="1:16" hidden="1">
      <c r="A1361" s="7">
        <v>1359</v>
      </c>
      <c r="B1361" t="s">
        <v>15050</v>
      </c>
      <c r="C1361" t="s">
        <v>15051</v>
      </c>
      <c r="D1361" t="s">
        <v>1262</v>
      </c>
      <c r="G1361">
        <v>33</v>
      </c>
      <c r="H1361">
        <v>3372</v>
      </c>
      <c r="I1361" t="s">
        <v>268</v>
      </c>
      <c r="J1361">
        <v>0</v>
      </c>
      <c r="K1361" s="367" t="str">
        <f>VLOOKUP(G1361,'01_MASTER_KODE_WILAYAH'!H$1437:I$1470,2,FALSE)</f>
        <v>JAWA TENGAH</v>
      </c>
      <c r="L1361" s="368" t="str">
        <f>VLOOKUP(H1361,'01_MASTER_KODE_WILAYAH'!D$5:F$1353,3,FALSE)</f>
        <v>KOTA SURAKARTA</v>
      </c>
      <c r="M1361" s="428" t="str">
        <f t="shared" si="69"/>
        <v/>
      </c>
      <c r="N1361" s="312">
        <f>COUNTIF(A1_Individu_Data_Keadaan_SDMK!A$4:A$149931,B1361)</f>
        <v>0</v>
      </c>
      <c r="O1361" s="312">
        <f t="shared" si="70"/>
        <v>0</v>
      </c>
      <c r="P1361" s="421" t="str">
        <f t="shared" si="71"/>
        <v>Tetap</v>
      </c>
    </row>
    <row r="1362" spans="1:16" hidden="1">
      <c r="A1362" s="7">
        <v>1360</v>
      </c>
      <c r="B1362" t="s">
        <v>15052</v>
      </c>
      <c r="C1362" t="s">
        <v>15053</v>
      </c>
      <c r="D1362" t="s">
        <v>1262</v>
      </c>
      <c r="G1362">
        <v>33</v>
      </c>
      <c r="H1362">
        <v>3372</v>
      </c>
      <c r="I1362" t="s">
        <v>268</v>
      </c>
      <c r="J1362">
        <v>0</v>
      </c>
      <c r="K1362" s="367" t="str">
        <f>VLOOKUP(G1362,'01_MASTER_KODE_WILAYAH'!H$1437:I$1470,2,FALSE)</f>
        <v>JAWA TENGAH</v>
      </c>
      <c r="L1362" s="368" t="str">
        <f>VLOOKUP(H1362,'01_MASTER_KODE_WILAYAH'!D$5:F$1353,3,FALSE)</f>
        <v>KOTA SURAKARTA</v>
      </c>
      <c r="M1362" s="428" t="str">
        <f t="shared" si="69"/>
        <v/>
      </c>
      <c r="N1362" s="312">
        <f>COUNTIF(A1_Individu_Data_Keadaan_SDMK!A$4:A$149931,B1362)</f>
        <v>0</v>
      </c>
      <c r="O1362" s="312">
        <f t="shared" si="70"/>
        <v>0</v>
      </c>
      <c r="P1362" s="421" t="str">
        <f t="shared" si="71"/>
        <v>Tetap</v>
      </c>
    </row>
    <row r="1363" spans="1:16" hidden="1">
      <c r="A1363" s="7">
        <v>1361</v>
      </c>
      <c r="B1363" t="s">
        <v>15054</v>
      </c>
      <c r="C1363" t="s">
        <v>15055</v>
      </c>
      <c r="D1363" t="s">
        <v>1262</v>
      </c>
      <c r="G1363">
        <v>33</v>
      </c>
      <c r="H1363">
        <v>3372</v>
      </c>
      <c r="I1363" t="s">
        <v>268</v>
      </c>
      <c r="J1363">
        <v>0</v>
      </c>
      <c r="K1363" s="367" t="str">
        <f>VLOOKUP(G1363,'01_MASTER_KODE_WILAYAH'!H$1437:I$1470,2,FALSE)</f>
        <v>JAWA TENGAH</v>
      </c>
      <c r="L1363" s="368" t="str">
        <f>VLOOKUP(H1363,'01_MASTER_KODE_WILAYAH'!D$5:F$1353,3,FALSE)</f>
        <v>KOTA SURAKARTA</v>
      </c>
      <c r="M1363" s="428" t="str">
        <f t="shared" si="69"/>
        <v/>
      </c>
      <c r="N1363" s="312">
        <f>COUNTIF(A1_Individu_Data_Keadaan_SDMK!A$4:A$149931,B1363)</f>
        <v>0</v>
      </c>
      <c r="O1363" s="312">
        <f t="shared" si="70"/>
        <v>0</v>
      </c>
      <c r="P1363" s="421" t="str">
        <f t="shared" si="71"/>
        <v>Tetap</v>
      </c>
    </row>
    <row r="1364" spans="1:16" hidden="1">
      <c r="A1364" s="7">
        <v>1362</v>
      </c>
      <c r="B1364" t="s">
        <v>15056</v>
      </c>
      <c r="C1364" t="s">
        <v>15057</v>
      </c>
      <c r="D1364" t="s">
        <v>1262</v>
      </c>
      <c r="G1364">
        <v>33</v>
      </c>
      <c r="H1364">
        <v>3372</v>
      </c>
      <c r="I1364" t="s">
        <v>268</v>
      </c>
      <c r="J1364">
        <v>0</v>
      </c>
      <c r="K1364" s="367" t="str">
        <f>VLOOKUP(G1364,'01_MASTER_KODE_WILAYAH'!H$1437:I$1470,2,FALSE)</f>
        <v>JAWA TENGAH</v>
      </c>
      <c r="L1364" s="368" t="str">
        <f>VLOOKUP(H1364,'01_MASTER_KODE_WILAYAH'!D$5:F$1353,3,FALSE)</f>
        <v>KOTA SURAKARTA</v>
      </c>
      <c r="M1364" s="428" t="str">
        <f t="shared" si="69"/>
        <v/>
      </c>
      <c r="N1364" s="312">
        <f>COUNTIF(A1_Individu_Data_Keadaan_SDMK!A$4:A$149931,B1364)</f>
        <v>0</v>
      </c>
      <c r="O1364" s="312">
        <f t="shared" si="70"/>
        <v>0</v>
      </c>
      <c r="P1364" s="421" t="str">
        <f t="shared" si="71"/>
        <v>Tetap</v>
      </c>
    </row>
    <row r="1365" spans="1:16" hidden="1">
      <c r="A1365" s="7">
        <v>1363</v>
      </c>
      <c r="B1365" t="s">
        <v>15058</v>
      </c>
      <c r="C1365" t="s">
        <v>15059</v>
      </c>
      <c r="D1365" t="s">
        <v>1262</v>
      </c>
      <c r="G1365">
        <v>33</v>
      </c>
      <c r="H1365">
        <v>3372</v>
      </c>
      <c r="I1365" t="s">
        <v>268</v>
      </c>
      <c r="J1365">
        <v>0</v>
      </c>
      <c r="K1365" s="367" t="str">
        <f>VLOOKUP(G1365,'01_MASTER_KODE_WILAYAH'!H$1437:I$1470,2,FALSE)</f>
        <v>JAWA TENGAH</v>
      </c>
      <c r="L1365" s="368" t="str">
        <f>VLOOKUP(H1365,'01_MASTER_KODE_WILAYAH'!D$5:F$1353,3,FALSE)</f>
        <v>KOTA SURAKARTA</v>
      </c>
      <c r="M1365" s="428" t="str">
        <f t="shared" si="69"/>
        <v/>
      </c>
      <c r="N1365" s="312">
        <f>COUNTIF(A1_Individu_Data_Keadaan_SDMK!A$4:A$149931,B1365)</f>
        <v>0</v>
      </c>
      <c r="O1365" s="312">
        <f t="shared" si="70"/>
        <v>0</v>
      </c>
      <c r="P1365" s="421" t="str">
        <f t="shared" si="71"/>
        <v>Tetap</v>
      </c>
    </row>
    <row r="1366" spans="1:16" hidden="1">
      <c r="A1366" s="7">
        <v>1364</v>
      </c>
      <c r="B1366" t="s">
        <v>15060</v>
      </c>
      <c r="C1366" t="s">
        <v>15061</v>
      </c>
      <c r="D1366" t="s">
        <v>1262</v>
      </c>
      <c r="G1366">
        <v>33</v>
      </c>
      <c r="H1366">
        <v>3372</v>
      </c>
      <c r="I1366" t="s">
        <v>268</v>
      </c>
      <c r="J1366">
        <v>0</v>
      </c>
      <c r="K1366" s="367" t="str">
        <f>VLOOKUP(G1366,'01_MASTER_KODE_WILAYAH'!H$1437:I$1470,2,FALSE)</f>
        <v>JAWA TENGAH</v>
      </c>
      <c r="L1366" s="368" t="str">
        <f>VLOOKUP(H1366,'01_MASTER_KODE_WILAYAH'!D$5:F$1353,3,FALSE)</f>
        <v>KOTA SURAKARTA</v>
      </c>
      <c r="M1366" s="428" t="str">
        <f t="shared" si="69"/>
        <v/>
      </c>
      <c r="N1366" s="312">
        <f>COUNTIF(A1_Individu_Data_Keadaan_SDMK!A$4:A$149931,B1366)</f>
        <v>0</v>
      </c>
      <c r="O1366" s="312">
        <f t="shared" si="70"/>
        <v>0</v>
      </c>
      <c r="P1366" s="421" t="str">
        <f t="shared" si="71"/>
        <v>Tetap</v>
      </c>
    </row>
    <row r="1367" spans="1:16" hidden="1">
      <c r="A1367" s="7">
        <v>1365</v>
      </c>
      <c r="B1367" t="s">
        <v>15062</v>
      </c>
      <c r="C1367" t="s">
        <v>15063</v>
      </c>
      <c r="D1367" t="s">
        <v>1262</v>
      </c>
      <c r="G1367">
        <v>33</v>
      </c>
      <c r="H1367">
        <v>3372</v>
      </c>
      <c r="I1367" t="s">
        <v>268</v>
      </c>
      <c r="J1367">
        <v>0</v>
      </c>
      <c r="K1367" s="367" t="str">
        <f>VLOOKUP(G1367,'01_MASTER_KODE_WILAYAH'!H$1437:I$1470,2,FALSE)</f>
        <v>JAWA TENGAH</v>
      </c>
      <c r="L1367" s="368" t="str">
        <f>VLOOKUP(H1367,'01_MASTER_KODE_WILAYAH'!D$5:F$1353,3,FALSE)</f>
        <v>KOTA SURAKARTA</v>
      </c>
      <c r="M1367" s="428" t="str">
        <f t="shared" si="69"/>
        <v/>
      </c>
      <c r="N1367" s="312">
        <f>COUNTIF(A1_Individu_Data_Keadaan_SDMK!A$4:A$149931,B1367)</f>
        <v>0</v>
      </c>
      <c r="O1367" s="312">
        <f t="shared" si="70"/>
        <v>0</v>
      </c>
      <c r="P1367" s="421" t="str">
        <f t="shared" si="71"/>
        <v>Tetap</v>
      </c>
    </row>
    <row r="1368" spans="1:16" hidden="1">
      <c r="A1368" s="7">
        <v>1366</v>
      </c>
      <c r="B1368" t="s">
        <v>15064</v>
      </c>
      <c r="C1368" t="s">
        <v>15065</v>
      </c>
      <c r="D1368" t="s">
        <v>1262</v>
      </c>
      <c r="G1368">
        <v>33</v>
      </c>
      <c r="H1368">
        <v>3372</v>
      </c>
      <c r="I1368" t="s">
        <v>268</v>
      </c>
      <c r="J1368">
        <v>0</v>
      </c>
      <c r="K1368" s="367" t="str">
        <f>VLOOKUP(G1368,'01_MASTER_KODE_WILAYAH'!H$1437:I$1470,2,FALSE)</f>
        <v>JAWA TENGAH</v>
      </c>
      <c r="L1368" s="368" t="str">
        <f>VLOOKUP(H1368,'01_MASTER_KODE_WILAYAH'!D$5:F$1353,3,FALSE)</f>
        <v>KOTA SURAKARTA</v>
      </c>
      <c r="M1368" s="428" t="str">
        <f t="shared" si="69"/>
        <v/>
      </c>
      <c r="N1368" s="312">
        <f>COUNTIF(A1_Individu_Data_Keadaan_SDMK!A$4:A$149931,B1368)</f>
        <v>0</v>
      </c>
      <c r="O1368" s="312">
        <f t="shared" si="70"/>
        <v>0</v>
      </c>
      <c r="P1368" s="421" t="str">
        <f t="shared" si="71"/>
        <v>Tetap</v>
      </c>
    </row>
    <row r="1369" spans="1:16" hidden="1">
      <c r="A1369" s="7">
        <v>1367</v>
      </c>
      <c r="B1369" t="s">
        <v>15066</v>
      </c>
      <c r="C1369" t="s">
        <v>15067</v>
      </c>
      <c r="D1369" t="s">
        <v>1262</v>
      </c>
      <c r="G1369">
        <v>33</v>
      </c>
      <c r="H1369">
        <v>3372</v>
      </c>
      <c r="I1369" t="s">
        <v>268</v>
      </c>
      <c r="J1369">
        <v>0</v>
      </c>
      <c r="K1369" s="367" t="str">
        <f>VLOOKUP(G1369,'01_MASTER_KODE_WILAYAH'!H$1437:I$1470,2,FALSE)</f>
        <v>JAWA TENGAH</v>
      </c>
      <c r="L1369" s="368" t="str">
        <f>VLOOKUP(H1369,'01_MASTER_KODE_WILAYAH'!D$5:F$1353,3,FALSE)</f>
        <v>KOTA SURAKARTA</v>
      </c>
      <c r="M1369" s="428" t="str">
        <f t="shared" si="69"/>
        <v/>
      </c>
      <c r="N1369" s="312">
        <f>COUNTIF(A1_Individu_Data_Keadaan_SDMK!A$4:A$149931,B1369)</f>
        <v>0</v>
      </c>
      <c r="O1369" s="312">
        <f t="shared" si="70"/>
        <v>0</v>
      </c>
      <c r="P1369" s="421" t="str">
        <f t="shared" si="71"/>
        <v>Tetap</v>
      </c>
    </row>
    <row r="1370" spans="1:16" hidden="1">
      <c r="A1370" s="7">
        <v>1368</v>
      </c>
      <c r="B1370" t="s">
        <v>15068</v>
      </c>
      <c r="C1370" t="s">
        <v>15069</v>
      </c>
      <c r="D1370" t="s">
        <v>1262</v>
      </c>
      <c r="G1370">
        <v>33</v>
      </c>
      <c r="H1370">
        <v>3373</v>
      </c>
      <c r="I1370" t="s">
        <v>268</v>
      </c>
      <c r="J1370">
        <v>0</v>
      </c>
      <c r="K1370" s="367" t="str">
        <f>VLOOKUP(G1370,'01_MASTER_KODE_WILAYAH'!H$1437:I$1470,2,FALSE)</f>
        <v>JAWA TENGAH</v>
      </c>
      <c r="L1370" s="368" t="str">
        <f>VLOOKUP(H1370,'01_MASTER_KODE_WILAYAH'!D$5:F$1353,3,FALSE)</f>
        <v>KOTA SALATIGA</v>
      </c>
      <c r="M1370" s="428" t="str">
        <f t="shared" si="69"/>
        <v/>
      </c>
      <c r="N1370" s="312">
        <f>COUNTIF(A1_Individu_Data_Keadaan_SDMK!A$4:A$149931,B1370)</f>
        <v>0</v>
      </c>
      <c r="O1370" s="312">
        <f t="shared" si="70"/>
        <v>0</v>
      </c>
      <c r="P1370" s="421" t="str">
        <f t="shared" si="71"/>
        <v>Tetap</v>
      </c>
    </row>
    <row r="1371" spans="1:16" hidden="1">
      <c r="A1371" s="7">
        <v>1369</v>
      </c>
      <c r="B1371" t="s">
        <v>15070</v>
      </c>
      <c r="C1371" t="s">
        <v>15071</v>
      </c>
      <c r="D1371" t="s">
        <v>1262</v>
      </c>
      <c r="G1371">
        <v>33</v>
      </c>
      <c r="H1371">
        <v>3373</v>
      </c>
      <c r="I1371" t="s">
        <v>268</v>
      </c>
      <c r="J1371">
        <v>0</v>
      </c>
      <c r="K1371" s="367" t="str">
        <f>VLOOKUP(G1371,'01_MASTER_KODE_WILAYAH'!H$1437:I$1470,2,FALSE)</f>
        <v>JAWA TENGAH</v>
      </c>
      <c r="L1371" s="368" t="str">
        <f>VLOOKUP(H1371,'01_MASTER_KODE_WILAYAH'!D$5:F$1353,3,FALSE)</f>
        <v>KOTA SALATIGA</v>
      </c>
      <c r="M1371" s="428" t="str">
        <f t="shared" si="69"/>
        <v/>
      </c>
      <c r="N1371" s="312">
        <f>COUNTIF(A1_Individu_Data_Keadaan_SDMK!A$4:A$149931,B1371)</f>
        <v>0</v>
      </c>
      <c r="O1371" s="312">
        <f t="shared" si="70"/>
        <v>0</v>
      </c>
      <c r="P1371" s="421" t="str">
        <f t="shared" si="71"/>
        <v>Tetap</v>
      </c>
    </row>
    <row r="1372" spans="1:16" hidden="1">
      <c r="A1372" s="7">
        <v>1370</v>
      </c>
      <c r="B1372" t="s">
        <v>15072</v>
      </c>
      <c r="C1372" t="s">
        <v>15073</v>
      </c>
      <c r="D1372" t="s">
        <v>1262</v>
      </c>
      <c r="G1372">
        <v>33</v>
      </c>
      <c r="H1372">
        <v>3376</v>
      </c>
      <c r="I1372" t="s">
        <v>268</v>
      </c>
      <c r="J1372">
        <v>0</v>
      </c>
      <c r="K1372" s="367" t="str">
        <f>VLOOKUP(G1372,'01_MASTER_KODE_WILAYAH'!H$1437:I$1470,2,FALSE)</f>
        <v>JAWA TENGAH</v>
      </c>
      <c r="L1372" s="368" t="str">
        <f>VLOOKUP(H1372,'01_MASTER_KODE_WILAYAH'!D$5:F$1353,3,FALSE)</f>
        <v>KOTA TEGAL</v>
      </c>
      <c r="M1372" s="428" t="str">
        <f t="shared" si="69"/>
        <v/>
      </c>
      <c r="N1372" s="312">
        <f>COUNTIF(A1_Individu_Data_Keadaan_SDMK!A$4:A$149931,B1372)</f>
        <v>0</v>
      </c>
      <c r="O1372" s="312">
        <f t="shared" si="70"/>
        <v>0</v>
      </c>
      <c r="P1372" s="421" t="str">
        <f t="shared" si="71"/>
        <v>Tetap</v>
      </c>
    </row>
    <row r="1373" spans="1:16" hidden="1">
      <c r="A1373" s="7">
        <v>1371</v>
      </c>
      <c r="B1373" t="s">
        <v>15074</v>
      </c>
      <c r="C1373" t="s">
        <v>15075</v>
      </c>
      <c r="D1373" t="s">
        <v>1262</v>
      </c>
      <c r="G1373">
        <v>33</v>
      </c>
      <c r="H1373">
        <v>3376</v>
      </c>
      <c r="I1373" t="s">
        <v>268</v>
      </c>
      <c r="J1373">
        <v>0</v>
      </c>
      <c r="K1373" s="367" t="str">
        <f>VLOOKUP(G1373,'01_MASTER_KODE_WILAYAH'!H$1437:I$1470,2,FALSE)</f>
        <v>JAWA TENGAH</v>
      </c>
      <c r="L1373" s="368" t="str">
        <f>VLOOKUP(H1373,'01_MASTER_KODE_WILAYAH'!D$5:F$1353,3,FALSE)</f>
        <v>KOTA TEGAL</v>
      </c>
      <c r="M1373" s="428" t="str">
        <f t="shared" si="69"/>
        <v/>
      </c>
      <c r="N1373" s="312">
        <f>COUNTIF(A1_Individu_Data_Keadaan_SDMK!A$4:A$149931,B1373)</f>
        <v>0</v>
      </c>
      <c r="O1373" s="312">
        <f t="shared" si="70"/>
        <v>0</v>
      </c>
      <c r="P1373" s="421" t="str">
        <f t="shared" si="71"/>
        <v>Tetap</v>
      </c>
    </row>
    <row r="1374" spans="1:16" hidden="1">
      <c r="A1374" s="7">
        <v>1372</v>
      </c>
      <c r="B1374" t="s">
        <v>15076</v>
      </c>
      <c r="C1374" t="s">
        <v>15077</v>
      </c>
      <c r="D1374" t="s">
        <v>1262</v>
      </c>
      <c r="G1374">
        <v>33</v>
      </c>
      <c r="H1374">
        <v>3376</v>
      </c>
      <c r="I1374" t="s">
        <v>268</v>
      </c>
      <c r="J1374">
        <v>0</v>
      </c>
      <c r="K1374" s="367" t="str">
        <f>VLOOKUP(G1374,'01_MASTER_KODE_WILAYAH'!H$1437:I$1470,2,FALSE)</f>
        <v>JAWA TENGAH</v>
      </c>
      <c r="L1374" s="368" t="str">
        <f>VLOOKUP(H1374,'01_MASTER_KODE_WILAYAH'!D$5:F$1353,3,FALSE)</f>
        <v>KOTA TEGAL</v>
      </c>
      <c r="M1374" s="428" t="str">
        <f t="shared" si="69"/>
        <v/>
      </c>
      <c r="N1374" s="312">
        <f>COUNTIF(A1_Individu_Data_Keadaan_SDMK!A$4:A$149931,B1374)</f>
        <v>0</v>
      </c>
      <c r="O1374" s="312">
        <f t="shared" si="70"/>
        <v>0</v>
      </c>
      <c r="P1374" s="421" t="str">
        <f t="shared" si="71"/>
        <v>Tetap</v>
      </c>
    </row>
    <row r="1375" spans="1:16" hidden="1">
      <c r="A1375" s="7">
        <v>1373</v>
      </c>
      <c r="B1375" t="s">
        <v>15078</v>
      </c>
      <c r="C1375" t="s">
        <v>15079</v>
      </c>
      <c r="D1375" t="s">
        <v>1262</v>
      </c>
      <c r="G1375">
        <v>33</v>
      </c>
      <c r="H1375">
        <v>3376</v>
      </c>
      <c r="I1375" t="s">
        <v>268</v>
      </c>
      <c r="J1375">
        <v>0</v>
      </c>
      <c r="K1375" s="367" t="str">
        <f>VLOOKUP(G1375,'01_MASTER_KODE_WILAYAH'!H$1437:I$1470,2,FALSE)</f>
        <v>JAWA TENGAH</v>
      </c>
      <c r="L1375" s="368" t="str">
        <f>VLOOKUP(H1375,'01_MASTER_KODE_WILAYAH'!D$5:F$1353,3,FALSE)</f>
        <v>KOTA TEGAL</v>
      </c>
      <c r="M1375" s="428" t="str">
        <f t="shared" si="69"/>
        <v/>
      </c>
      <c r="N1375" s="312">
        <f>COUNTIF(A1_Individu_Data_Keadaan_SDMK!A$4:A$149931,B1375)</f>
        <v>0</v>
      </c>
      <c r="O1375" s="312">
        <f t="shared" si="70"/>
        <v>0</v>
      </c>
      <c r="P1375" s="421" t="str">
        <f t="shared" si="71"/>
        <v>Tetap</v>
      </c>
    </row>
    <row r="1376" spans="1:16" hidden="1">
      <c r="A1376" s="7">
        <v>1374</v>
      </c>
      <c r="B1376" t="s">
        <v>15080</v>
      </c>
      <c r="C1376" t="s">
        <v>15081</v>
      </c>
      <c r="D1376" t="s">
        <v>1262</v>
      </c>
      <c r="G1376">
        <v>33</v>
      </c>
      <c r="H1376">
        <v>3376</v>
      </c>
      <c r="I1376" t="s">
        <v>268</v>
      </c>
      <c r="J1376">
        <v>0</v>
      </c>
      <c r="K1376" s="367" t="str">
        <f>VLOOKUP(G1376,'01_MASTER_KODE_WILAYAH'!H$1437:I$1470,2,FALSE)</f>
        <v>JAWA TENGAH</v>
      </c>
      <c r="L1376" s="368" t="str">
        <f>VLOOKUP(H1376,'01_MASTER_KODE_WILAYAH'!D$5:F$1353,3,FALSE)</f>
        <v>KOTA TEGAL</v>
      </c>
      <c r="M1376" s="428" t="str">
        <f t="shared" si="69"/>
        <v/>
      </c>
      <c r="N1376" s="312">
        <f>COUNTIF(A1_Individu_Data_Keadaan_SDMK!A$4:A$149931,B1376)</f>
        <v>0</v>
      </c>
      <c r="O1376" s="312">
        <f t="shared" si="70"/>
        <v>0</v>
      </c>
      <c r="P1376" s="421" t="str">
        <f t="shared" si="71"/>
        <v>Tetap</v>
      </c>
    </row>
    <row r="1377" spans="1:16" hidden="1">
      <c r="A1377" s="7">
        <v>1375</v>
      </c>
      <c r="B1377" t="s">
        <v>15082</v>
      </c>
      <c r="C1377" t="s">
        <v>15083</v>
      </c>
      <c r="D1377" t="s">
        <v>1262</v>
      </c>
      <c r="G1377">
        <v>33</v>
      </c>
      <c r="H1377">
        <v>3376</v>
      </c>
      <c r="I1377" t="s">
        <v>268</v>
      </c>
      <c r="J1377">
        <v>0</v>
      </c>
      <c r="K1377" s="367" t="str">
        <f>VLOOKUP(G1377,'01_MASTER_KODE_WILAYAH'!H$1437:I$1470,2,FALSE)</f>
        <v>JAWA TENGAH</v>
      </c>
      <c r="L1377" s="368" t="str">
        <f>VLOOKUP(H1377,'01_MASTER_KODE_WILAYAH'!D$5:F$1353,3,FALSE)</f>
        <v>KOTA TEGAL</v>
      </c>
      <c r="M1377" s="428" t="str">
        <f t="shared" si="69"/>
        <v/>
      </c>
      <c r="N1377" s="312">
        <f>COUNTIF(A1_Individu_Data_Keadaan_SDMK!A$4:A$149931,B1377)</f>
        <v>0</v>
      </c>
      <c r="O1377" s="312">
        <f t="shared" si="70"/>
        <v>0</v>
      </c>
      <c r="P1377" s="421" t="str">
        <f t="shared" si="71"/>
        <v>Tetap</v>
      </c>
    </row>
    <row r="1378" spans="1:16" hidden="1">
      <c r="A1378" s="7">
        <v>1376</v>
      </c>
      <c r="B1378" t="s">
        <v>15084</v>
      </c>
      <c r="C1378" t="s">
        <v>15085</v>
      </c>
      <c r="D1378" t="s">
        <v>1262</v>
      </c>
      <c r="G1378">
        <v>33</v>
      </c>
      <c r="H1378">
        <v>3376</v>
      </c>
      <c r="I1378" t="s">
        <v>268</v>
      </c>
      <c r="J1378">
        <v>0</v>
      </c>
      <c r="K1378" s="367" t="str">
        <f>VLOOKUP(G1378,'01_MASTER_KODE_WILAYAH'!H$1437:I$1470,2,FALSE)</f>
        <v>JAWA TENGAH</v>
      </c>
      <c r="L1378" s="368" t="str">
        <f>VLOOKUP(H1378,'01_MASTER_KODE_WILAYAH'!D$5:F$1353,3,FALSE)</f>
        <v>KOTA TEGAL</v>
      </c>
      <c r="M1378" s="428" t="str">
        <f t="shared" si="69"/>
        <v/>
      </c>
      <c r="N1378" s="312">
        <f>COUNTIF(A1_Individu_Data_Keadaan_SDMK!A$4:A$149931,B1378)</f>
        <v>0</v>
      </c>
      <c r="O1378" s="312">
        <f t="shared" si="70"/>
        <v>0</v>
      </c>
      <c r="P1378" s="421" t="str">
        <f t="shared" si="71"/>
        <v>Tetap</v>
      </c>
    </row>
    <row r="1379" spans="1:16" hidden="1">
      <c r="A1379" s="7">
        <v>1377</v>
      </c>
      <c r="B1379" t="s">
        <v>15086</v>
      </c>
      <c r="C1379" t="s">
        <v>15087</v>
      </c>
      <c r="D1379" t="s">
        <v>1262</v>
      </c>
      <c r="G1379">
        <v>33</v>
      </c>
      <c r="H1379">
        <v>3376</v>
      </c>
      <c r="I1379" t="s">
        <v>268</v>
      </c>
      <c r="J1379">
        <v>0</v>
      </c>
      <c r="K1379" s="367" t="str">
        <f>VLOOKUP(G1379,'01_MASTER_KODE_WILAYAH'!H$1437:I$1470,2,FALSE)</f>
        <v>JAWA TENGAH</v>
      </c>
      <c r="L1379" s="368" t="str">
        <f>VLOOKUP(H1379,'01_MASTER_KODE_WILAYAH'!D$5:F$1353,3,FALSE)</f>
        <v>KOTA TEGAL</v>
      </c>
      <c r="M1379" s="428" t="str">
        <f t="shared" si="69"/>
        <v/>
      </c>
      <c r="N1379" s="312">
        <f>COUNTIF(A1_Individu_Data_Keadaan_SDMK!A$4:A$149931,B1379)</f>
        <v>0</v>
      </c>
      <c r="O1379" s="312">
        <f t="shared" si="70"/>
        <v>0</v>
      </c>
      <c r="P1379" s="421" t="str">
        <f t="shared" si="71"/>
        <v>Tetap</v>
      </c>
    </row>
    <row r="1380" spans="1:16" hidden="1">
      <c r="A1380" s="7">
        <v>1378</v>
      </c>
      <c r="B1380" t="s">
        <v>15088</v>
      </c>
      <c r="C1380" t="s">
        <v>15089</v>
      </c>
      <c r="D1380" t="s">
        <v>1262</v>
      </c>
      <c r="G1380">
        <v>33</v>
      </c>
      <c r="H1380">
        <v>3376</v>
      </c>
      <c r="I1380" t="s">
        <v>268</v>
      </c>
      <c r="J1380">
        <v>0</v>
      </c>
      <c r="K1380" s="367" t="str">
        <f>VLOOKUP(G1380,'01_MASTER_KODE_WILAYAH'!H$1437:I$1470,2,FALSE)</f>
        <v>JAWA TENGAH</v>
      </c>
      <c r="L1380" s="368" t="str">
        <f>VLOOKUP(H1380,'01_MASTER_KODE_WILAYAH'!D$5:F$1353,3,FALSE)</f>
        <v>KOTA TEGAL</v>
      </c>
      <c r="M1380" s="428" t="str">
        <f t="shared" si="69"/>
        <v/>
      </c>
      <c r="N1380" s="312">
        <f>COUNTIF(A1_Individu_Data_Keadaan_SDMK!A$4:A$149931,B1380)</f>
        <v>0</v>
      </c>
      <c r="O1380" s="312">
        <f t="shared" si="70"/>
        <v>0</v>
      </c>
      <c r="P1380" s="421" t="str">
        <f t="shared" si="71"/>
        <v>Tetap</v>
      </c>
    </row>
    <row r="1381" spans="1:16" hidden="1">
      <c r="A1381" s="7">
        <v>1379</v>
      </c>
      <c r="B1381" t="s">
        <v>15090</v>
      </c>
      <c r="C1381" t="s">
        <v>15091</v>
      </c>
      <c r="D1381" t="s">
        <v>1262</v>
      </c>
      <c r="G1381">
        <v>33</v>
      </c>
      <c r="H1381">
        <v>3376</v>
      </c>
      <c r="I1381" t="s">
        <v>268</v>
      </c>
      <c r="J1381">
        <v>0</v>
      </c>
      <c r="K1381" s="367" t="str">
        <f>VLOOKUP(G1381,'01_MASTER_KODE_WILAYAH'!H$1437:I$1470,2,FALSE)</f>
        <v>JAWA TENGAH</v>
      </c>
      <c r="L1381" s="368" t="str">
        <f>VLOOKUP(H1381,'01_MASTER_KODE_WILAYAH'!D$5:F$1353,3,FALSE)</f>
        <v>KOTA TEGAL</v>
      </c>
      <c r="M1381" s="428" t="str">
        <f t="shared" si="69"/>
        <v/>
      </c>
      <c r="N1381" s="312">
        <f>COUNTIF(A1_Individu_Data_Keadaan_SDMK!A$4:A$149931,B1381)</f>
        <v>0</v>
      </c>
      <c r="O1381" s="312">
        <f t="shared" si="70"/>
        <v>0</v>
      </c>
      <c r="P1381" s="421" t="str">
        <f t="shared" si="71"/>
        <v>Tetap</v>
      </c>
    </row>
    <row r="1382" spans="1:16" hidden="1">
      <c r="A1382" s="7">
        <v>1380</v>
      </c>
      <c r="B1382" t="s">
        <v>15092</v>
      </c>
      <c r="C1382" t="s">
        <v>15093</v>
      </c>
      <c r="D1382" t="s">
        <v>1262</v>
      </c>
      <c r="G1382">
        <v>33</v>
      </c>
      <c r="H1382">
        <v>3376</v>
      </c>
      <c r="I1382" t="s">
        <v>268</v>
      </c>
      <c r="J1382">
        <v>0</v>
      </c>
      <c r="K1382" s="367" t="str">
        <f>VLOOKUP(G1382,'01_MASTER_KODE_WILAYAH'!H$1437:I$1470,2,FALSE)</f>
        <v>JAWA TENGAH</v>
      </c>
      <c r="L1382" s="368" t="str">
        <f>VLOOKUP(H1382,'01_MASTER_KODE_WILAYAH'!D$5:F$1353,3,FALSE)</f>
        <v>KOTA TEGAL</v>
      </c>
      <c r="M1382" s="428" t="str">
        <f t="shared" si="69"/>
        <v/>
      </c>
      <c r="N1382" s="312">
        <f>COUNTIF(A1_Individu_Data_Keadaan_SDMK!A$4:A$149931,B1382)</f>
        <v>0</v>
      </c>
      <c r="O1382" s="312">
        <f t="shared" si="70"/>
        <v>0</v>
      </c>
      <c r="P1382" s="421" t="str">
        <f t="shared" si="71"/>
        <v>Tetap</v>
      </c>
    </row>
    <row r="1383" spans="1:16" hidden="1">
      <c r="A1383" s="7">
        <v>1381</v>
      </c>
      <c r="B1383" t="s">
        <v>15094</v>
      </c>
      <c r="C1383" t="s">
        <v>15095</v>
      </c>
      <c r="D1383" t="s">
        <v>1262</v>
      </c>
      <c r="G1383">
        <v>33</v>
      </c>
      <c r="H1383">
        <v>3376</v>
      </c>
      <c r="I1383" t="s">
        <v>268</v>
      </c>
      <c r="J1383">
        <v>0</v>
      </c>
      <c r="K1383" s="367" t="str">
        <f>VLOOKUP(G1383,'01_MASTER_KODE_WILAYAH'!H$1437:I$1470,2,FALSE)</f>
        <v>JAWA TENGAH</v>
      </c>
      <c r="L1383" s="368" t="str">
        <f>VLOOKUP(H1383,'01_MASTER_KODE_WILAYAH'!D$5:F$1353,3,FALSE)</f>
        <v>KOTA TEGAL</v>
      </c>
      <c r="M1383" s="428" t="str">
        <f t="shared" si="69"/>
        <v/>
      </c>
      <c r="N1383" s="312">
        <f>COUNTIF(A1_Individu_Data_Keadaan_SDMK!A$4:A$149931,B1383)</f>
        <v>0</v>
      </c>
      <c r="O1383" s="312">
        <f t="shared" si="70"/>
        <v>0</v>
      </c>
      <c r="P1383" s="421" t="str">
        <f t="shared" si="71"/>
        <v>Tetap</v>
      </c>
    </row>
    <row r="1384" spans="1:16" hidden="1">
      <c r="A1384" s="7">
        <v>1382</v>
      </c>
      <c r="B1384" t="s">
        <v>15096</v>
      </c>
      <c r="C1384" t="s">
        <v>15097</v>
      </c>
      <c r="D1384" t="s">
        <v>1262</v>
      </c>
      <c r="G1384">
        <v>33</v>
      </c>
      <c r="H1384">
        <v>3376</v>
      </c>
      <c r="I1384" t="s">
        <v>268</v>
      </c>
      <c r="J1384">
        <v>0</v>
      </c>
      <c r="K1384" s="367" t="str">
        <f>VLOOKUP(G1384,'01_MASTER_KODE_WILAYAH'!H$1437:I$1470,2,FALSE)</f>
        <v>JAWA TENGAH</v>
      </c>
      <c r="L1384" s="368" t="str">
        <f>VLOOKUP(H1384,'01_MASTER_KODE_WILAYAH'!D$5:F$1353,3,FALSE)</f>
        <v>KOTA TEGAL</v>
      </c>
      <c r="M1384" s="428" t="str">
        <f t="shared" si="69"/>
        <v/>
      </c>
      <c r="N1384" s="312">
        <f>COUNTIF(A1_Individu_Data_Keadaan_SDMK!A$4:A$149931,B1384)</f>
        <v>0</v>
      </c>
      <c r="O1384" s="312">
        <f t="shared" si="70"/>
        <v>0</v>
      </c>
      <c r="P1384" s="421" t="str">
        <f t="shared" si="71"/>
        <v>Tetap</v>
      </c>
    </row>
    <row r="1385" spans="1:16" hidden="1">
      <c r="A1385" s="7">
        <v>1383</v>
      </c>
      <c r="B1385" t="s">
        <v>15098</v>
      </c>
      <c r="C1385" t="s">
        <v>15099</v>
      </c>
      <c r="D1385" t="s">
        <v>1262</v>
      </c>
      <c r="G1385">
        <v>33</v>
      </c>
      <c r="H1385">
        <v>3376</v>
      </c>
      <c r="I1385" t="s">
        <v>268</v>
      </c>
      <c r="J1385">
        <v>0</v>
      </c>
      <c r="K1385" s="367" t="str">
        <f>VLOOKUP(G1385,'01_MASTER_KODE_WILAYAH'!H$1437:I$1470,2,FALSE)</f>
        <v>JAWA TENGAH</v>
      </c>
      <c r="L1385" s="368" t="str">
        <f>VLOOKUP(H1385,'01_MASTER_KODE_WILAYAH'!D$5:F$1353,3,FALSE)</f>
        <v>KOTA TEGAL</v>
      </c>
      <c r="M1385" s="428" t="str">
        <f t="shared" si="69"/>
        <v/>
      </c>
      <c r="N1385" s="312">
        <f>COUNTIF(A1_Individu_Data_Keadaan_SDMK!A$4:A$149931,B1385)</f>
        <v>0</v>
      </c>
      <c r="O1385" s="312">
        <f t="shared" si="70"/>
        <v>0</v>
      </c>
      <c r="P1385" s="421" t="str">
        <f t="shared" si="71"/>
        <v>Tetap</v>
      </c>
    </row>
    <row r="1386" spans="1:16" hidden="1">
      <c r="A1386" s="7">
        <v>1384</v>
      </c>
      <c r="B1386" t="s">
        <v>15100</v>
      </c>
      <c r="C1386" t="s">
        <v>15101</v>
      </c>
      <c r="D1386" t="s">
        <v>1262</v>
      </c>
      <c r="G1386">
        <v>33</v>
      </c>
      <c r="H1386">
        <v>3376</v>
      </c>
      <c r="I1386" t="s">
        <v>268</v>
      </c>
      <c r="J1386">
        <v>0</v>
      </c>
      <c r="K1386" s="367" t="str">
        <f>VLOOKUP(G1386,'01_MASTER_KODE_WILAYAH'!H$1437:I$1470,2,FALSE)</f>
        <v>JAWA TENGAH</v>
      </c>
      <c r="L1386" s="368" t="str">
        <f>VLOOKUP(H1386,'01_MASTER_KODE_WILAYAH'!D$5:F$1353,3,FALSE)</f>
        <v>KOTA TEGAL</v>
      </c>
      <c r="M1386" s="428" t="str">
        <f t="shared" si="69"/>
        <v/>
      </c>
      <c r="N1386" s="312">
        <f>COUNTIF(A1_Individu_Data_Keadaan_SDMK!A$4:A$149931,B1386)</f>
        <v>0</v>
      </c>
      <c r="O1386" s="312">
        <f t="shared" si="70"/>
        <v>0</v>
      </c>
      <c r="P1386" s="421" t="str">
        <f t="shared" si="71"/>
        <v>Tetap</v>
      </c>
    </row>
    <row r="1387" spans="1:16" hidden="1">
      <c r="A1387" s="7">
        <v>1385</v>
      </c>
      <c r="B1387" t="s">
        <v>15102</v>
      </c>
      <c r="C1387" t="s">
        <v>15103</v>
      </c>
      <c r="D1387" t="s">
        <v>1262</v>
      </c>
      <c r="G1387">
        <v>33</v>
      </c>
      <c r="H1387">
        <v>3376</v>
      </c>
      <c r="I1387" t="s">
        <v>268</v>
      </c>
      <c r="J1387">
        <v>0</v>
      </c>
      <c r="K1387" s="367" t="str">
        <f>VLOOKUP(G1387,'01_MASTER_KODE_WILAYAH'!H$1437:I$1470,2,FALSE)</f>
        <v>JAWA TENGAH</v>
      </c>
      <c r="L1387" s="368" t="str">
        <f>VLOOKUP(H1387,'01_MASTER_KODE_WILAYAH'!D$5:F$1353,3,FALSE)</f>
        <v>KOTA TEGAL</v>
      </c>
      <c r="M1387" s="428" t="str">
        <f t="shared" si="69"/>
        <v/>
      </c>
      <c r="N1387" s="312">
        <f>COUNTIF(A1_Individu_Data_Keadaan_SDMK!A$4:A$149931,B1387)</f>
        <v>0</v>
      </c>
      <c r="O1387" s="312">
        <f t="shared" si="70"/>
        <v>0</v>
      </c>
      <c r="P1387" s="421" t="str">
        <f t="shared" si="71"/>
        <v>Tetap</v>
      </c>
    </row>
    <row r="1388" spans="1:16" hidden="1">
      <c r="A1388" s="7">
        <v>1386</v>
      </c>
      <c r="B1388" t="s">
        <v>15104</v>
      </c>
      <c r="C1388" t="s">
        <v>15105</v>
      </c>
      <c r="D1388" t="s">
        <v>1262</v>
      </c>
      <c r="G1388">
        <v>33</v>
      </c>
      <c r="H1388">
        <v>3376</v>
      </c>
      <c r="I1388" t="s">
        <v>268</v>
      </c>
      <c r="J1388">
        <v>0</v>
      </c>
      <c r="K1388" s="367" t="str">
        <f>VLOOKUP(G1388,'01_MASTER_KODE_WILAYAH'!H$1437:I$1470,2,FALSE)</f>
        <v>JAWA TENGAH</v>
      </c>
      <c r="L1388" s="368" t="str">
        <f>VLOOKUP(H1388,'01_MASTER_KODE_WILAYAH'!D$5:F$1353,3,FALSE)</f>
        <v>KOTA TEGAL</v>
      </c>
      <c r="M1388" s="428" t="str">
        <f t="shared" si="69"/>
        <v/>
      </c>
      <c r="N1388" s="312">
        <f>COUNTIF(A1_Individu_Data_Keadaan_SDMK!A$4:A$149931,B1388)</f>
        <v>0</v>
      </c>
      <c r="O1388" s="312">
        <f t="shared" si="70"/>
        <v>0</v>
      </c>
      <c r="P1388" s="421" t="str">
        <f t="shared" si="71"/>
        <v>Tetap</v>
      </c>
    </row>
    <row r="1389" spans="1:16" hidden="1">
      <c r="A1389" s="7">
        <v>1387</v>
      </c>
      <c r="B1389" t="s">
        <v>15106</v>
      </c>
      <c r="C1389" t="s">
        <v>15107</v>
      </c>
      <c r="D1389" t="s">
        <v>1262</v>
      </c>
      <c r="G1389">
        <v>33</v>
      </c>
      <c r="H1389">
        <v>3376</v>
      </c>
      <c r="I1389" t="s">
        <v>268</v>
      </c>
      <c r="J1389">
        <v>0</v>
      </c>
      <c r="K1389" s="367" t="str">
        <f>VLOOKUP(G1389,'01_MASTER_KODE_WILAYAH'!H$1437:I$1470,2,FALSE)</f>
        <v>JAWA TENGAH</v>
      </c>
      <c r="L1389" s="368" t="str">
        <f>VLOOKUP(H1389,'01_MASTER_KODE_WILAYAH'!D$5:F$1353,3,FALSE)</f>
        <v>KOTA TEGAL</v>
      </c>
      <c r="M1389" s="428" t="str">
        <f t="shared" si="69"/>
        <v/>
      </c>
      <c r="N1389" s="312">
        <f>COUNTIF(A1_Individu_Data_Keadaan_SDMK!A$4:A$149931,B1389)</f>
        <v>0</v>
      </c>
      <c r="O1389" s="312">
        <f t="shared" si="70"/>
        <v>0</v>
      </c>
      <c r="P1389" s="421" t="str">
        <f t="shared" si="71"/>
        <v>Tetap</v>
      </c>
    </row>
    <row r="1390" spans="1:16" hidden="1">
      <c r="A1390" s="7">
        <v>1388</v>
      </c>
      <c r="B1390" t="s">
        <v>15108</v>
      </c>
      <c r="C1390" t="s">
        <v>15109</v>
      </c>
      <c r="D1390" t="s">
        <v>1262</v>
      </c>
      <c r="G1390">
        <v>33</v>
      </c>
      <c r="H1390">
        <v>3376</v>
      </c>
      <c r="I1390" t="s">
        <v>268</v>
      </c>
      <c r="J1390">
        <v>0</v>
      </c>
      <c r="K1390" s="367" t="str">
        <f>VLOOKUP(G1390,'01_MASTER_KODE_WILAYAH'!H$1437:I$1470,2,FALSE)</f>
        <v>JAWA TENGAH</v>
      </c>
      <c r="L1390" s="368" t="str">
        <f>VLOOKUP(H1390,'01_MASTER_KODE_WILAYAH'!D$5:F$1353,3,FALSE)</f>
        <v>KOTA TEGAL</v>
      </c>
      <c r="M1390" s="428" t="str">
        <f t="shared" si="69"/>
        <v/>
      </c>
      <c r="N1390" s="312">
        <f>COUNTIF(A1_Individu_Data_Keadaan_SDMK!A$4:A$149931,B1390)</f>
        <v>0</v>
      </c>
      <c r="O1390" s="312">
        <f t="shared" si="70"/>
        <v>0</v>
      </c>
      <c r="P1390" s="421" t="str">
        <f t="shared" si="71"/>
        <v>Tetap</v>
      </c>
    </row>
    <row r="1391" spans="1:16" hidden="1">
      <c r="A1391" s="7">
        <v>1389</v>
      </c>
      <c r="B1391" t="s">
        <v>15110</v>
      </c>
      <c r="C1391" t="s">
        <v>15111</v>
      </c>
      <c r="D1391" t="s">
        <v>1262</v>
      </c>
      <c r="G1391">
        <v>33</v>
      </c>
      <c r="H1391">
        <v>3376</v>
      </c>
      <c r="I1391" t="s">
        <v>268</v>
      </c>
      <c r="J1391">
        <v>0</v>
      </c>
      <c r="K1391" s="367" t="str">
        <f>VLOOKUP(G1391,'01_MASTER_KODE_WILAYAH'!H$1437:I$1470,2,FALSE)</f>
        <v>JAWA TENGAH</v>
      </c>
      <c r="L1391" s="368" t="str">
        <f>VLOOKUP(H1391,'01_MASTER_KODE_WILAYAH'!D$5:F$1353,3,FALSE)</f>
        <v>KOTA TEGAL</v>
      </c>
      <c r="M1391" s="428" t="str">
        <f t="shared" si="69"/>
        <v/>
      </c>
      <c r="N1391" s="312">
        <f>COUNTIF(A1_Individu_Data_Keadaan_SDMK!A$4:A$149931,B1391)</f>
        <v>0</v>
      </c>
      <c r="O1391" s="312">
        <f t="shared" si="70"/>
        <v>0</v>
      </c>
      <c r="P1391" s="421" t="str">
        <f t="shared" si="71"/>
        <v>Tetap</v>
      </c>
    </row>
    <row r="1392" spans="1:16" hidden="1">
      <c r="A1392" s="7">
        <v>1390</v>
      </c>
      <c r="B1392" t="s">
        <v>15112</v>
      </c>
      <c r="C1392" t="s">
        <v>15113</v>
      </c>
      <c r="D1392" t="s">
        <v>1262</v>
      </c>
      <c r="G1392">
        <v>33</v>
      </c>
      <c r="H1392">
        <v>3376</v>
      </c>
      <c r="I1392" t="s">
        <v>268</v>
      </c>
      <c r="J1392">
        <v>0</v>
      </c>
      <c r="K1392" s="367" t="str">
        <f>VLOOKUP(G1392,'01_MASTER_KODE_WILAYAH'!H$1437:I$1470,2,FALSE)</f>
        <v>JAWA TENGAH</v>
      </c>
      <c r="L1392" s="368" t="str">
        <f>VLOOKUP(H1392,'01_MASTER_KODE_WILAYAH'!D$5:F$1353,3,FALSE)</f>
        <v>KOTA TEGAL</v>
      </c>
      <c r="M1392" s="428" t="str">
        <f t="shared" si="69"/>
        <v/>
      </c>
      <c r="N1392" s="312">
        <f>COUNTIF(A1_Individu_Data_Keadaan_SDMK!A$4:A$149931,B1392)</f>
        <v>0</v>
      </c>
      <c r="O1392" s="312">
        <f t="shared" si="70"/>
        <v>0</v>
      </c>
      <c r="P1392" s="421" t="str">
        <f t="shared" si="71"/>
        <v>Tetap</v>
      </c>
    </row>
    <row r="1393" spans="1:16" hidden="1">
      <c r="A1393" s="7">
        <v>1391</v>
      </c>
      <c r="B1393" t="s">
        <v>15114</v>
      </c>
      <c r="C1393" t="s">
        <v>15115</v>
      </c>
      <c r="D1393" t="s">
        <v>1262</v>
      </c>
      <c r="G1393">
        <v>33</v>
      </c>
      <c r="H1393">
        <v>3376</v>
      </c>
      <c r="I1393" t="s">
        <v>268</v>
      </c>
      <c r="J1393">
        <v>0</v>
      </c>
      <c r="K1393" s="367" t="str">
        <f>VLOOKUP(G1393,'01_MASTER_KODE_WILAYAH'!H$1437:I$1470,2,FALSE)</f>
        <v>JAWA TENGAH</v>
      </c>
      <c r="L1393" s="368" t="str">
        <f>VLOOKUP(H1393,'01_MASTER_KODE_WILAYAH'!D$5:F$1353,3,FALSE)</f>
        <v>KOTA TEGAL</v>
      </c>
      <c r="M1393" s="428" t="str">
        <f t="shared" si="69"/>
        <v/>
      </c>
      <c r="N1393" s="312">
        <f>COUNTIF(A1_Individu_Data_Keadaan_SDMK!A$4:A$149931,B1393)</f>
        <v>0</v>
      </c>
      <c r="O1393" s="312">
        <f t="shared" si="70"/>
        <v>0</v>
      </c>
      <c r="P1393" s="421" t="str">
        <f t="shared" si="71"/>
        <v>Tetap</v>
      </c>
    </row>
    <row r="1394" spans="1:16" hidden="1">
      <c r="A1394" s="7">
        <v>1392</v>
      </c>
      <c r="B1394" t="s">
        <v>15116</v>
      </c>
      <c r="C1394" t="s">
        <v>15117</v>
      </c>
      <c r="D1394" t="s">
        <v>1262</v>
      </c>
      <c r="G1394">
        <v>33</v>
      </c>
      <c r="H1394">
        <v>3376</v>
      </c>
      <c r="I1394" t="s">
        <v>268</v>
      </c>
      <c r="J1394">
        <v>0</v>
      </c>
      <c r="K1394" s="367" t="str">
        <f>VLOOKUP(G1394,'01_MASTER_KODE_WILAYAH'!H$1437:I$1470,2,FALSE)</f>
        <v>JAWA TENGAH</v>
      </c>
      <c r="L1394" s="368" t="str">
        <f>VLOOKUP(H1394,'01_MASTER_KODE_WILAYAH'!D$5:F$1353,3,FALSE)</f>
        <v>KOTA TEGAL</v>
      </c>
      <c r="M1394" s="428" t="str">
        <f t="shared" si="69"/>
        <v/>
      </c>
      <c r="N1394" s="312">
        <f>COUNTIF(A1_Individu_Data_Keadaan_SDMK!A$4:A$149931,B1394)</f>
        <v>0</v>
      </c>
      <c r="O1394" s="312">
        <f t="shared" si="70"/>
        <v>0</v>
      </c>
      <c r="P1394" s="421" t="str">
        <f t="shared" si="71"/>
        <v>Tetap</v>
      </c>
    </row>
    <row r="1395" spans="1:16" hidden="1">
      <c r="A1395" s="7">
        <v>1393</v>
      </c>
      <c r="B1395" t="s">
        <v>15118</v>
      </c>
      <c r="C1395" t="s">
        <v>15119</v>
      </c>
      <c r="D1395" t="s">
        <v>1262</v>
      </c>
      <c r="G1395">
        <v>33</v>
      </c>
      <c r="H1395">
        <v>3376</v>
      </c>
      <c r="I1395" t="s">
        <v>268</v>
      </c>
      <c r="J1395">
        <v>0</v>
      </c>
      <c r="K1395" s="367" t="str">
        <f>VLOOKUP(G1395,'01_MASTER_KODE_WILAYAH'!H$1437:I$1470,2,FALSE)</f>
        <v>JAWA TENGAH</v>
      </c>
      <c r="L1395" s="368" t="str">
        <f>VLOOKUP(H1395,'01_MASTER_KODE_WILAYAH'!D$5:F$1353,3,FALSE)</f>
        <v>KOTA TEGAL</v>
      </c>
      <c r="M1395" s="428" t="str">
        <f t="shared" si="69"/>
        <v/>
      </c>
      <c r="N1395" s="312">
        <f>COUNTIF(A1_Individu_Data_Keadaan_SDMK!A$4:A$149931,B1395)</f>
        <v>0</v>
      </c>
      <c r="O1395" s="312">
        <f t="shared" si="70"/>
        <v>0</v>
      </c>
      <c r="P1395" s="421" t="str">
        <f t="shared" si="71"/>
        <v>Tetap</v>
      </c>
    </row>
    <row r="1396" spans="1:16" hidden="1">
      <c r="A1396" s="7">
        <v>1394</v>
      </c>
      <c r="B1396" t="s">
        <v>15120</v>
      </c>
      <c r="C1396" t="s">
        <v>15121</v>
      </c>
      <c r="D1396" t="s">
        <v>1262</v>
      </c>
      <c r="G1396">
        <v>33</v>
      </c>
      <c r="H1396">
        <v>3376</v>
      </c>
      <c r="I1396" t="s">
        <v>268</v>
      </c>
      <c r="J1396">
        <v>0</v>
      </c>
      <c r="K1396" s="367" t="str">
        <f>VLOOKUP(G1396,'01_MASTER_KODE_WILAYAH'!H$1437:I$1470,2,FALSE)</f>
        <v>JAWA TENGAH</v>
      </c>
      <c r="L1396" s="368" t="str">
        <f>VLOOKUP(H1396,'01_MASTER_KODE_WILAYAH'!D$5:F$1353,3,FALSE)</f>
        <v>KOTA TEGAL</v>
      </c>
      <c r="M1396" s="428" t="str">
        <f t="shared" si="69"/>
        <v/>
      </c>
      <c r="N1396" s="312">
        <f>COUNTIF(A1_Individu_Data_Keadaan_SDMK!A$4:A$149931,B1396)</f>
        <v>0</v>
      </c>
      <c r="O1396" s="312">
        <f t="shared" si="70"/>
        <v>0</v>
      </c>
      <c r="P1396" s="421" t="str">
        <f t="shared" si="71"/>
        <v>Tetap</v>
      </c>
    </row>
    <row r="1397" spans="1:16" hidden="1">
      <c r="A1397" s="7">
        <v>1395</v>
      </c>
      <c r="B1397" t="s">
        <v>15122</v>
      </c>
      <c r="C1397" t="s">
        <v>15123</v>
      </c>
      <c r="D1397" t="s">
        <v>1262</v>
      </c>
      <c r="G1397">
        <v>33</v>
      </c>
      <c r="H1397">
        <v>3376</v>
      </c>
      <c r="I1397" t="s">
        <v>268</v>
      </c>
      <c r="J1397">
        <v>0</v>
      </c>
      <c r="K1397" s="367" t="str">
        <f>VLOOKUP(G1397,'01_MASTER_KODE_WILAYAH'!H$1437:I$1470,2,FALSE)</f>
        <v>JAWA TENGAH</v>
      </c>
      <c r="L1397" s="368" t="str">
        <f>VLOOKUP(H1397,'01_MASTER_KODE_WILAYAH'!D$5:F$1353,3,FALSE)</f>
        <v>KOTA TEGAL</v>
      </c>
      <c r="M1397" s="428" t="str">
        <f t="shared" si="69"/>
        <v/>
      </c>
      <c r="N1397" s="312">
        <f>COUNTIF(A1_Individu_Data_Keadaan_SDMK!A$4:A$149931,B1397)</f>
        <v>0</v>
      </c>
      <c r="O1397" s="312">
        <f t="shared" si="70"/>
        <v>0</v>
      </c>
      <c r="P1397" s="421" t="str">
        <f t="shared" si="71"/>
        <v>Tetap</v>
      </c>
    </row>
    <row r="1398" spans="1:16" hidden="1">
      <c r="A1398" s="7">
        <v>1396</v>
      </c>
      <c r="B1398" t="s">
        <v>15124</v>
      </c>
      <c r="C1398" t="s">
        <v>15125</v>
      </c>
      <c r="D1398" t="s">
        <v>1262</v>
      </c>
      <c r="G1398">
        <v>33</v>
      </c>
      <c r="H1398">
        <v>3376</v>
      </c>
      <c r="I1398" t="s">
        <v>268</v>
      </c>
      <c r="J1398">
        <v>0</v>
      </c>
      <c r="K1398" s="367" t="str">
        <f>VLOOKUP(G1398,'01_MASTER_KODE_WILAYAH'!H$1437:I$1470,2,FALSE)</f>
        <v>JAWA TENGAH</v>
      </c>
      <c r="L1398" s="368" t="str">
        <f>VLOOKUP(H1398,'01_MASTER_KODE_WILAYAH'!D$5:F$1353,3,FALSE)</f>
        <v>KOTA TEGAL</v>
      </c>
      <c r="M1398" s="428" t="str">
        <f t="shared" si="69"/>
        <v/>
      </c>
      <c r="N1398" s="312">
        <f>COUNTIF(A1_Individu_Data_Keadaan_SDMK!A$4:A$149931,B1398)</f>
        <v>0</v>
      </c>
      <c r="O1398" s="312">
        <f t="shared" si="70"/>
        <v>0</v>
      </c>
      <c r="P1398" s="421" t="str">
        <f t="shared" si="71"/>
        <v>Tetap</v>
      </c>
    </row>
    <row r="1399" spans="1:16" hidden="1">
      <c r="A1399" s="7">
        <v>1397</v>
      </c>
      <c r="B1399" t="s">
        <v>15126</v>
      </c>
      <c r="C1399" t="s">
        <v>15127</v>
      </c>
      <c r="D1399" t="s">
        <v>1262</v>
      </c>
      <c r="G1399">
        <v>33</v>
      </c>
      <c r="H1399">
        <v>3376</v>
      </c>
      <c r="I1399" t="s">
        <v>268</v>
      </c>
      <c r="J1399">
        <v>0</v>
      </c>
      <c r="K1399" s="367" t="str">
        <f>VLOOKUP(G1399,'01_MASTER_KODE_WILAYAH'!H$1437:I$1470,2,FALSE)</f>
        <v>JAWA TENGAH</v>
      </c>
      <c r="L1399" s="368" t="str">
        <f>VLOOKUP(H1399,'01_MASTER_KODE_WILAYAH'!D$5:F$1353,3,FALSE)</f>
        <v>KOTA TEGAL</v>
      </c>
      <c r="M1399" s="428" t="str">
        <f t="shared" si="69"/>
        <v/>
      </c>
      <c r="N1399" s="312">
        <f>COUNTIF(A1_Individu_Data_Keadaan_SDMK!A$4:A$149931,B1399)</f>
        <v>0</v>
      </c>
      <c r="O1399" s="312">
        <f t="shared" si="70"/>
        <v>0</v>
      </c>
      <c r="P1399" s="421" t="str">
        <f t="shared" si="71"/>
        <v>Tetap</v>
      </c>
    </row>
    <row r="1400" spans="1:16" hidden="1">
      <c r="A1400" s="7">
        <v>1398</v>
      </c>
      <c r="B1400" t="s">
        <v>15128</v>
      </c>
      <c r="C1400" t="s">
        <v>15129</v>
      </c>
      <c r="D1400" t="s">
        <v>1262</v>
      </c>
      <c r="G1400">
        <v>33</v>
      </c>
      <c r="H1400">
        <v>3376</v>
      </c>
      <c r="I1400" t="s">
        <v>268</v>
      </c>
      <c r="J1400">
        <v>0</v>
      </c>
      <c r="K1400" s="367" t="str">
        <f>VLOOKUP(G1400,'01_MASTER_KODE_WILAYAH'!H$1437:I$1470,2,FALSE)</f>
        <v>JAWA TENGAH</v>
      </c>
      <c r="L1400" s="368" t="str">
        <f>VLOOKUP(H1400,'01_MASTER_KODE_WILAYAH'!D$5:F$1353,3,FALSE)</f>
        <v>KOTA TEGAL</v>
      </c>
      <c r="M1400" s="428" t="str">
        <f t="shared" si="69"/>
        <v/>
      </c>
      <c r="N1400" s="312">
        <f>COUNTIF(A1_Individu_Data_Keadaan_SDMK!A$4:A$149931,B1400)</f>
        <v>0</v>
      </c>
      <c r="O1400" s="312">
        <f t="shared" si="70"/>
        <v>0</v>
      </c>
      <c r="P1400" s="421" t="str">
        <f t="shared" si="71"/>
        <v>Tetap</v>
      </c>
    </row>
    <row r="1401" spans="1:16" hidden="1">
      <c r="A1401" s="7">
        <v>1399</v>
      </c>
      <c r="B1401" t="s">
        <v>15130</v>
      </c>
      <c r="C1401" t="s">
        <v>14836</v>
      </c>
      <c r="D1401" t="s">
        <v>1262</v>
      </c>
      <c r="G1401">
        <v>33</v>
      </c>
      <c r="H1401">
        <v>3376</v>
      </c>
      <c r="I1401" t="s">
        <v>268</v>
      </c>
      <c r="J1401">
        <v>0</v>
      </c>
      <c r="K1401" s="367" t="str">
        <f>VLOOKUP(G1401,'01_MASTER_KODE_WILAYAH'!H$1437:I$1470,2,FALSE)</f>
        <v>JAWA TENGAH</v>
      </c>
      <c r="L1401" s="368" t="str">
        <f>VLOOKUP(H1401,'01_MASTER_KODE_WILAYAH'!D$5:F$1353,3,FALSE)</f>
        <v>KOTA TEGAL</v>
      </c>
      <c r="M1401" s="428" t="str">
        <f t="shared" si="69"/>
        <v/>
      </c>
      <c r="N1401" s="312">
        <f>COUNTIF(A1_Individu_Data_Keadaan_SDMK!A$4:A$149931,B1401)</f>
        <v>0</v>
      </c>
      <c r="O1401" s="312">
        <f t="shared" si="70"/>
        <v>0</v>
      </c>
      <c r="P1401" s="421" t="str">
        <f t="shared" si="71"/>
        <v>Tetap</v>
      </c>
    </row>
    <row r="1402" spans="1:16">
      <c r="A1402" s="7">
        <v>1400</v>
      </c>
      <c r="B1402" t="s">
        <v>15131</v>
      </c>
      <c r="C1402" t="s">
        <v>15132</v>
      </c>
      <c r="D1402" t="s">
        <v>1261</v>
      </c>
      <c r="G1402">
        <v>33</v>
      </c>
      <c r="H1402">
        <v>3302</v>
      </c>
      <c r="I1402" t="s">
        <v>268</v>
      </c>
      <c r="J1402">
        <v>0</v>
      </c>
      <c r="K1402" s="367" t="str">
        <f>VLOOKUP(G1402,'01_MASTER_KODE_WILAYAH'!H$1437:I$1470,2,FALSE)</f>
        <v>JAWA TENGAH</v>
      </c>
      <c r="L1402" s="368" t="str">
        <f>VLOOKUP(H1402,'01_MASTER_KODE_WILAYAH'!D$5:F$1353,3,FALSE)</f>
        <v>BANYUMAS</v>
      </c>
      <c r="M1402" s="428" t="str">
        <f t="shared" si="69"/>
        <v/>
      </c>
      <c r="N1402" s="312">
        <f>COUNTIF(A1_Individu_Data_Keadaan_SDMK!A$4:A$149931,B1402)</f>
        <v>0</v>
      </c>
      <c r="O1402" s="312">
        <f t="shared" si="70"/>
        <v>0</v>
      </c>
      <c r="P1402" s="421" t="str">
        <f t="shared" si="71"/>
        <v>Tetap</v>
      </c>
    </row>
    <row r="1403" spans="1:16">
      <c r="A1403" s="7">
        <v>1401</v>
      </c>
      <c r="B1403" t="s">
        <v>15133</v>
      </c>
      <c r="C1403" t="s">
        <v>15134</v>
      </c>
      <c r="D1403" t="s">
        <v>1261</v>
      </c>
      <c r="G1403">
        <v>33</v>
      </c>
      <c r="H1403">
        <v>3302</v>
      </c>
      <c r="I1403" t="s">
        <v>268</v>
      </c>
      <c r="J1403">
        <v>0</v>
      </c>
      <c r="K1403" s="367" t="str">
        <f>VLOOKUP(G1403,'01_MASTER_KODE_WILAYAH'!H$1437:I$1470,2,FALSE)</f>
        <v>JAWA TENGAH</v>
      </c>
      <c r="L1403" s="368" t="str">
        <f>VLOOKUP(H1403,'01_MASTER_KODE_WILAYAH'!D$5:F$1353,3,FALSE)</f>
        <v>BANYUMAS</v>
      </c>
      <c r="M1403" s="428" t="str">
        <f t="shared" si="69"/>
        <v/>
      </c>
      <c r="N1403" s="312">
        <f>COUNTIF(A1_Individu_Data_Keadaan_SDMK!A$4:A$149931,B1403)</f>
        <v>0</v>
      </c>
      <c r="O1403" s="312">
        <f t="shared" si="70"/>
        <v>0</v>
      </c>
      <c r="P1403" s="421" t="str">
        <f t="shared" si="71"/>
        <v>Tetap</v>
      </c>
    </row>
    <row r="1404" spans="1:16">
      <c r="A1404" s="7">
        <v>1402</v>
      </c>
      <c r="B1404" t="s">
        <v>15135</v>
      </c>
      <c r="C1404" t="s">
        <v>15136</v>
      </c>
      <c r="D1404" t="s">
        <v>1261</v>
      </c>
      <c r="G1404">
        <v>33</v>
      </c>
      <c r="H1404">
        <v>3302</v>
      </c>
      <c r="I1404" t="s">
        <v>268</v>
      </c>
      <c r="J1404">
        <v>0</v>
      </c>
      <c r="K1404" s="367" t="str">
        <f>VLOOKUP(G1404,'01_MASTER_KODE_WILAYAH'!H$1437:I$1470,2,FALSE)</f>
        <v>JAWA TENGAH</v>
      </c>
      <c r="L1404" s="368" t="str">
        <f>VLOOKUP(H1404,'01_MASTER_KODE_WILAYAH'!D$5:F$1353,3,FALSE)</f>
        <v>BANYUMAS</v>
      </c>
      <c r="M1404" s="428" t="str">
        <f t="shared" si="69"/>
        <v/>
      </c>
      <c r="N1404" s="312">
        <f>COUNTIF(A1_Individu_Data_Keadaan_SDMK!A$4:A$149931,B1404)</f>
        <v>0</v>
      </c>
      <c r="O1404" s="312">
        <f t="shared" si="70"/>
        <v>0</v>
      </c>
      <c r="P1404" s="421" t="str">
        <f t="shared" si="71"/>
        <v>Tetap</v>
      </c>
    </row>
    <row r="1405" spans="1:16">
      <c r="A1405" s="7">
        <v>1403</v>
      </c>
      <c r="B1405" t="s">
        <v>15137</v>
      </c>
      <c r="C1405" t="s">
        <v>15138</v>
      </c>
      <c r="D1405" t="s">
        <v>1261</v>
      </c>
      <c r="G1405">
        <v>33</v>
      </c>
      <c r="H1405">
        <v>3302</v>
      </c>
      <c r="I1405" t="s">
        <v>268</v>
      </c>
      <c r="J1405">
        <v>0</v>
      </c>
      <c r="K1405" s="367" t="str">
        <f>VLOOKUP(G1405,'01_MASTER_KODE_WILAYAH'!H$1437:I$1470,2,FALSE)</f>
        <v>JAWA TENGAH</v>
      </c>
      <c r="L1405" s="368" t="str">
        <f>VLOOKUP(H1405,'01_MASTER_KODE_WILAYAH'!D$5:F$1353,3,FALSE)</f>
        <v>BANYUMAS</v>
      </c>
      <c r="M1405" s="428" t="str">
        <f t="shared" si="69"/>
        <v/>
      </c>
      <c r="N1405" s="312">
        <f>COUNTIF(A1_Individu_Data_Keadaan_SDMK!A$4:A$149931,B1405)</f>
        <v>0</v>
      </c>
      <c r="O1405" s="312">
        <f t="shared" si="70"/>
        <v>0</v>
      </c>
      <c r="P1405" s="421" t="str">
        <f t="shared" si="71"/>
        <v>Tetap</v>
      </c>
    </row>
    <row r="1406" spans="1:16">
      <c r="A1406" s="7">
        <v>1404</v>
      </c>
      <c r="B1406" t="s">
        <v>15139</v>
      </c>
      <c r="C1406" t="s">
        <v>15140</v>
      </c>
      <c r="D1406" t="s">
        <v>1261</v>
      </c>
      <c r="G1406">
        <v>33</v>
      </c>
      <c r="H1406">
        <v>3302</v>
      </c>
      <c r="I1406" t="s">
        <v>268</v>
      </c>
      <c r="J1406">
        <v>0</v>
      </c>
      <c r="K1406" s="367" t="str">
        <f>VLOOKUP(G1406,'01_MASTER_KODE_WILAYAH'!H$1437:I$1470,2,FALSE)</f>
        <v>JAWA TENGAH</v>
      </c>
      <c r="L1406" s="368" t="str">
        <f>VLOOKUP(H1406,'01_MASTER_KODE_WILAYAH'!D$5:F$1353,3,FALSE)</f>
        <v>BANYUMAS</v>
      </c>
      <c r="M1406" s="428" t="str">
        <f t="shared" si="69"/>
        <v/>
      </c>
      <c r="N1406" s="312">
        <f>COUNTIF(A1_Individu_Data_Keadaan_SDMK!A$4:A$149931,B1406)</f>
        <v>0</v>
      </c>
      <c r="O1406" s="312">
        <f t="shared" si="70"/>
        <v>0</v>
      </c>
      <c r="P1406" s="421" t="str">
        <f t="shared" si="71"/>
        <v>Tetap</v>
      </c>
    </row>
    <row r="1407" spans="1:16">
      <c r="A1407" s="7">
        <v>1405</v>
      </c>
      <c r="B1407" t="s">
        <v>15141</v>
      </c>
      <c r="C1407" t="s">
        <v>15142</v>
      </c>
      <c r="D1407" t="s">
        <v>1261</v>
      </c>
      <c r="G1407">
        <v>33</v>
      </c>
      <c r="H1407">
        <v>3302</v>
      </c>
      <c r="I1407" t="s">
        <v>268</v>
      </c>
      <c r="J1407">
        <v>0</v>
      </c>
      <c r="K1407" s="367" t="str">
        <f>VLOOKUP(G1407,'01_MASTER_KODE_WILAYAH'!H$1437:I$1470,2,FALSE)</f>
        <v>JAWA TENGAH</v>
      </c>
      <c r="L1407" s="368" t="str">
        <f>VLOOKUP(H1407,'01_MASTER_KODE_WILAYAH'!D$5:F$1353,3,FALSE)</f>
        <v>BANYUMAS</v>
      </c>
      <c r="M1407" s="428" t="str">
        <f t="shared" si="69"/>
        <v/>
      </c>
      <c r="N1407" s="312">
        <f>COUNTIF(A1_Individu_Data_Keadaan_SDMK!A$4:A$149931,B1407)</f>
        <v>0</v>
      </c>
      <c r="O1407" s="312">
        <f t="shared" si="70"/>
        <v>0</v>
      </c>
      <c r="P1407" s="421" t="str">
        <f t="shared" si="71"/>
        <v>Tetap</v>
      </c>
    </row>
    <row r="1408" spans="1:16">
      <c r="A1408" s="7">
        <v>1406</v>
      </c>
      <c r="B1408" t="s">
        <v>15143</v>
      </c>
      <c r="C1408" t="s">
        <v>15144</v>
      </c>
      <c r="D1408" t="s">
        <v>1261</v>
      </c>
      <c r="G1408">
        <v>33</v>
      </c>
      <c r="H1408">
        <v>3302</v>
      </c>
      <c r="I1408" t="s">
        <v>268</v>
      </c>
      <c r="J1408">
        <v>0</v>
      </c>
      <c r="K1408" s="367" t="str">
        <f>VLOOKUP(G1408,'01_MASTER_KODE_WILAYAH'!H$1437:I$1470,2,FALSE)</f>
        <v>JAWA TENGAH</v>
      </c>
      <c r="L1408" s="368" t="str">
        <f>VLOOKUP(H1408,'01_MASTER_KODE_WILAYAH'!D$5:F$1353,3,FALSE)</f>
        <v>BANYUMAS</v>
      </c>
      <c r="M1408" s="428" t="str">
        <f t="shared" si="69"/>
        <v/>
      </c>
      <c r="N1408" s="312">
        <f>COUNTIF(A1_Individu_Data_Keadaan_SDMK!A$4:A$149931,B1408)</f>
        <v>0</v>
      </c>
      <c r="O1408" s="312">
        <f t="shared" si="70"/>
        <v>0</v>
      </c>
      <c r="P1408" s="421" t="str">
        <f t="shared" si="71"/>
        <v>Tetap</v>
      </c>
    </row>
    <row r="1409" spans="1:16">
      <c r="A1409" s="7">
        <v>1407</v>
      </c>
      <c r="B1409" t="s">
        <v>15145</v>
      </c>
      <c r="C1409" t="s">
        <v>15146</v>
      </c>
      <c r="D1409" t="s">
        <v>1261</v>
      </c>
      <c r="G1409">
        <v>33</v>
      </c>
      <c r="H1409">
        <v>3302</v>
      </c>
      <c r="I1409" t="s">
        <v>268</v>
      </c>
      <c r="J1409">
        <v>0</v>
      </c>
      <c r="K1409" s="367" t="str">
        <f>VLOOKUP(G1409,'01_MASTER_KODE_WILAYAH'!H$1437:I$1470,2,FALSE)</f>
        <v>JAWA TENGAH</v>
      </c>
      <c r="L1409" s="368" t="str">
        <f>VLOOKUP(H1409,'01_MASTER_KODE_WILAYAH'!D$5:F$1353,3,FALSE)</f>
        <v>BANYUMAS</v>
      </c>
      <c r="M1409" s="428" t="str">
        <f t="shared" si="69"/>
        <v/>
      </c>
      <c r="N1409" s="312">
        <f>COUNTIF(A1_Individu_Data_Keadaan_SDMK!A$4:A$149931,B1409)</f>
        <v>0</v>
      </c>
      <c r="O1409" s="312">
        <f t="shared" si="70"/>
        <v>0</v>
      </c>
      <c r="P1409" s="421" t="str">
        <f t="shared" si="71"/>
        <v>Tetap</v>
      </c>
    </row>
    <row r="1410" spans="1:16">
      <c r="A1410" s="7">
        <v>1408</v>
      </c>
      <c r="B1410" t="s">
        <v>15147</v>
      </c>
      <c r="C1410" t="s">
        <v>15148</v>
      </c>
      <c r="D1410" t="s">
        <v>1261</v>
      </c>
      <c r="G1410">
        <v>33</v>
      </c>
      <c r="H1410">
        <v>3302</v>
      </c>
      <c r="I1410" t="s">
        <v>268</v>
      </c>
      <c r="J1410">
        <v>0</v>
      </c>
      <c r="K1410" s="367" t="str">
        <f>VLOOKUP(G1410,'01_MASTER_KODE_WILAYAH'!H$1437:I$1470,2,FALSE)</f>
        <v>JAWA TENGAH</v>
      </c>
      <c r="L1410" s="368" t="str">
        <f>VLOOKUP(H1410,'01_MASTER_KODE_WILAYAH'!D$5:F$1353,3,FALSE)</f>
        <v>BANYUMAS</v>
      </c>
      <c r="M1410" s="428" t="str">
        <f t="shared" si="69"/>
        <v/>
      </c>
      <c r="N1410" s="312">
        <f>COUNTIF(A1_Individu_Data_Keadaan_SDMK!A$4:A$149931,B1410)</f>
        <v>0</v>
      </c>
      <c r="O1410" s="312">
        <f t="shared" si="70"/>
        <v>0</v>
      </c>
      <c r="P1410" s="421" t="str">
        <f t="shared" si="71"/>
        <v>Tetap</v>
      </c>
    </row>
    <row r="1411" spans="1:16">
      <c r="A1411" s="7">
        <v>1409</v>
      </c>
      <c r="B1411" t="s">
        <v>15149</v>
      </c>
      <c r="C1411" t="s">
        <v>15150</v>
      </c>
      <c r="D1411" t="s">
        <v>1261</v>
      </c>
      <c r="G1411">
        <v>33</v>
      </c>
      <c r="H1411">
        <v>3302</v>
      </c>
      <c r="I1411" t="s">
        <v>268</v>
      </c>
      <c r="J1411">
        <v>0</v>
      </c>
      <c r="K1411" s="367" t="str">
        <f>VLOOKUP(G1411,'01_MASTER_KODE_WILAYAH'!H$1437:I$1470,2,FALSE)</f>
        <v>JAWA TENGAH</v>
      </c>
      <c r="L1411" s="368" t="str">
        <f>VLOOKUP(H1411,'01_MASTER_KODE_WILAYAH'!D$5:F$1353,3,FALSE)</f>
        <v>BANYUMAS</v>
      </c>
      <c r="M1411" s="428" t="str">
        <f t="shared" si="69"/>
        <v/>
      </c>
      <c r="N1411" s="312">
        <f>COUNTIF(A1_Individu_Data_Keadaan_SDMK!A$4:A$149931,B1411)</f>
        <v>0</v>
      </c>
      <c r="O1411" s="312">
        <f t="shared" si="70"/>
        <v>0</v>
      </c>
      <c r="P1411" s="421" t="str">
        <f t="shared" si="71"/>
        <v>Tetap</v>
      </c>
    </row>
    <row r="1412" spans="1:16">
      <c r="A1412" s="7">
        <v>1410</v>
      </c>
      <c r="B1412" t="s">
        <v>15151</v>
      </c>
      <c r="C1412" t="s">
        <v>15152</v>
      </c>
      <c r="D1412" t="s">
        <v>1261</v>
      </c>
      <c r="G1412">
        <v>33</v>
      </c>
      <c r="H1412">
        <v>3302</v>
      </c>
      <c r="I1412" t="s">
        <v>268</v>
      </c>
      <c r="J1412">
        <v>0</v>
      </c>
      <c r="K1412" s="367" t="str">
        <f>VLOOKUP(G1412,'01_MASTER_KODE_WILAYAH'!H$1437:I$1470,2,FALSE)</f>
        <v>JAWA TENGAH</v>
      </c>
      <c r="L1412" s="368" t="str">
        <f>VLOOKUP(H1412,'01_MASTER_KODE_WILAYAH'!D$5:F$1353,3,FALSE)</f>
        <v>BANYUMAS</v>
      </c>
      <c r="M1412" s="428" t="str">
        <f t="shared" ref="M1412:M1475" si="72">LEFT(F1412,10)</f>
        <v/>
      </c>
      <c r="N1412" s="312">
        <f>COUNTIF(A1_Individu_Data_Keadaan_SDMK!A$4:A$149931,B1412)</f>
        <v>0</v>
      </c>
      <c r="O1412" s="312">
        <f t="shared" ref="O1412:O1475" si="73">IF(N1412&gt;0,1,0)</f>
        <v>0</v>
      </c>
      <c r="P1412" s="421" t="str">
        <f t="shared" ref="P1412:P1475" si="74">IF(N1412&gt;J1412,"Bertambah",IF(N1412=J1412,"Tetap","Berkurang"))</f>
        <v>Tetap</v>
      </c>
    </row>
    <row r="1413" spans="1:16">
      <c r="A1413" s="7">
        <v>1411</v>
      </c>
      <c r="B1413" t="s">
        <v>15153</v>
      </c>
      <c r="C1413" t="s">
        <v>15154</v>
      </c>
      <c r="D1413" t="s">
        <v>1261</v>
      </c>
      <c r="G1413">
        <v>33</v>
      </c>
      <c r="H1413">
        <v>3302</v>
      </c>
      <c r="I1413" t="s">
        <v>268</v>
      </c>
      <c r="J1413">
        <v>0</v>
      </c>
      <c r="K1413" s="367" t="str">
        <f>VLOOKUP(G1413,'01_MASTER_KODE_WILAYAH'!H$1437:I$1470,2,FALSE)</f>
        <v>JAWA TENGAH</v>
      </c>
      <c r="L1413" s="368" t="str">
        <f>VLOOKUP(H1413,'01_MASTER_KODE_WILAYAH'!D$5:F$1353,3,FALSE)</f>
        <v>BANYUMAS</v>
      </c>
      <c r="M1413" s="428" t="str">
        <f t="shared" si="72"/>
        <v/>
      </c>
      <c r="N1413" s="312">
        <f>COUNTIF(A1_Individu_Data_Keadaan_SDMK!A$4:A$149931,B1413)</f>
        <v>0</v>
      </c>
      <c r="O1413" s="312">
        <f t="shared" si="73"/>
        <v>0</v>
      </c>
      <c r="P1413" s="421" t="str">
        <f t="shared" si="74"/>
        <v>Tetap</v>
      </c>
    </row>
    <row r="1414" spans="1:16">
      <c r="A1414" s="7">
        <v>1412</v>
      </c>
      <c r="B1414" t="s">
        <v>15155</v>
      </c>
      <c r="C1414" t="s">
        <v>15156</v>
      </c>
      <c r="D1414" t="s">
        <v>1261</v>
      </c>
      <c r="G1414">
        <v>33</v>
      </c>
      <c r="H1414">
        <v>3302</v>
      </c>
      <c r="I1414" t="s">
        <v>268</v>
      </c>
      <c r="J1414">
        <v>0</v>
      </c>
      <c r="K1414" s="367" t="str">
        <f>VLOOKUP(G1414,'01_MASTER_KODE_WILAYAH'!H$1437:I$1470,2,FALSE)</f>
        <v>JAWA TENGAH</v>
      </c>
      <c r="L1414" s="368" t="str">
        <f>VLOOKUP(H1414,'01_MASTER_KODE_WILAYAH'!D$5:F$1353,3,FALSE)</f>
        <v>BANYUMAS</v>
      </c>
      <c r="M1414" s="428" t="str">
        <f t="shared" si="72"/>
        <v/>
      </c>
      <c r="N1414" s="312">
        <f>COUNTIF(A1_Individu_Data_Keadaan_SDMK!A$4:A$149931,B1414)</f>
        <v>0</v>
      </c>
      <c r="O1414" s="312">
        <f t="shared" si="73"/>
        <v>0</v>
      </c>
      <c r="P1414" s="421" t="str">
        <f t="shared" si="74"/>
        <v>Tetap</v>
      </c>
    </row>
    <row r="1415" spans="1:16">
      <c r="A1415" s="7">
        <v>1413</v>
      </c>
      <c r="B1415" t="s">
        <v>15157</v>
      </c>
      <c r="C1415" t="s">
        <v>15158</v>
      </c>
      <c r="D1415" t="s">
        <v>1261</v>
      </c>
      <c r="G1415">
        <v>33</v>
      </c>
      <c r="H1415">
        <v>3302</v>
      </c>
      <c r="I1415" t="s">
        <v>268</v>
      </c>
      <c r="J1415">
        <v>0</v>
      </c>
      <c r="K1415" s="367" t="str">
        <f>VLOOKUP(G1415,'01_MASTER_KODE_WILAYAH'!H$1437:I$1470,2,FALSE)</f>
        <v>JAWA TENGAH</v>
      </c>
      <c r="L1415" s="368" t="str">
        <f>VLOOKUP(H1415,'01_MASTER_KODE_WILAYAH'!D$5:F$1353,3,FALSE)</f>
        <v>BANYUMAS</v>
      </c>
      <c r="M1415" s="428" t="str">
        <f t="shared" si="72"/>
        <v/>
      </c>
      <c r="N1415" s="312">
        <f>COUNTIF(A1_Individu_Data_Keadaan_SDMK!A$4:A$149931,B1415)</f>
        <v>0</v>
      </c>
      <c r="O1415" s="312">
        <f t="shared" si="73"/>
        <v>0</v>
      </c>
      <c r="P1415" s="421" t="str">
        <f t="shared" si="74"/>
        <v>Tetap</v>
      </c>
    </row>
    <row r="1416" spans="1:16">
      <c r="A1416" s="7">
        <v>1414</v>
      </c>
      <c r="B1416" t="s">
        <v>15159</v>
      </c>
      <c r="C1416" t="s">
        <v>15160</v>
      </c>
      <c r="D1416" t="s">
        <v>1261</v>
      </c>
      <c r="G1416">
        <v>33</v>
      </c>
      <c r="H1416">
        <v>3302</v>
      </c>
      <c r="I1416" t="s">
        <v>268</v>
      </c>
      <c r="J1416">
        <v>0</v>
      </c>
      <c r="K1416" s="367" t="str">
        <f>VLOOKUP(G1416,'01_MASTER_KODE_WILAYAH'!H$1437:I$1470,2,FALSE)</f>
        <v>JAWA TENGAH</v>
      </c>
      <c r="L1416" s="368" t="str">
        <f>VLOOKUP(H1416,'01_MASTER_KODE_WILAYAH'!D$5:F$1353,3,FALSE)</f>
        <v>BANYUMAS</v>
      </c>
      <c r="M1416" s="428" t="str">
        <f t="shared" si="72"/>
        <v/>
      </c>
      <c r="N1416" s="312">
        <f>COUNTIF(A1_Individu_Data_Keadaan_SDMK!A$4:A$149931,B1416)</f>
        <v>0</v>
      </c>
      <c r="O1416" s="312">
        <f t="shared" si="73"/>
        <v>0</v>
      </c>
      <c r="P1416" s="421" t="str">
        <f t="shared" si="74"/>
        <v>Tetap</v>
      </c>
    </row>
    <row r="1417" spans="1:16">
      <c r="A1417" s="7">
        <v>1415</v>
      </c>
      <c r="B1417" t="s">
        <v>15161</v>
      </c>
      <c r="C1417" t="s">
        <v>15162</v>
      </c>
      <c r="D1417" t="s">
        <v>1261</v>
      </c>
      <c r="G1417">
        <v>33</v>
      </c>
      <c r="H1417">
        <v>3302</v>
      </c>
      <c r="I1417" t="s">
        <v>268</v>
      </c>
      <c r="J1417">
        <v>0</v>
      </c>
      <c r="K1417" s="367" t="str">
        <f>VLOOKUP(G1417,'01_MASTER_KODE_WILAYAH'!H$1437:I$1470,2,FALSE)</f>
        <v>JAWA TENGAH</v>
      </c>
      <c r="L1417" s="368" t="str">
        <f>VLOOKUP(H1417,'01_MASTER_KODE_WILAYAH'!D$5:F$1353,3,FALSE)</f>
        <v>BANYUMAS</v>
      </c>
      <c r="M1417" s="428" t="str">
        <f t="shared" si="72"/>
        <v/>
      </c>
      <c r="N1417" s="312">
        <f>COUNTIF(A1_Individu_Data_Keadaan_SDMK!A$4:A$149931,B1417)</f>
        <v>0</v>
      </c>
      <c r="O1417" s="312">
        <f t="shared" si="73"/>
        <v>0</v>
      </c>
      <c r="P1417" s="421" t="str">
        <f t="shared" si="74"/>
        <v>Tetap</v>
      </c>
    </row>
    <row r="1418" spans="1:16">
      <c r="A1418" s="7">
        <v>1416</v>
      </c>
      <c r="B1418" t="s">
        <v>15163</v>
      </c>
      <c r="C1418" t="s">
        <v>15164</v>
      </c>
      <c r="D1418" t="s">
        <v>1261</v>
      </c>
      <c r="G1418">
        <v>33</v>
      </c>
      <c r="H1418">
        <v>3302</v>
      </c>
      <c r="I1418" t="s">
        <v>268</v>
      </c>
      <c r="J1418">
        <v>0</v>
      </c>
      <c r="K1418" s="367" t="str">
        <f>VLOOKUP(G1418,'01_MASTER_KODE_WILAYAH'!H$1437:I$1470,2,FALSE)</f>
        <v>JAWA TENGAH</v>
      </c>
      <c r="L1418" s="368" t="str">
        <f>VLOOKUP(H1418,'01_MASTER_KODE_WILAYAH'!D$5:F$1353,3,FALSE)</f>
        <v>BANYUMAS</v>
      </c>
      <c r="M1418" s="428" t="str">
        <f t="shared" si="72"/>
        <v/>
      </c>
      <c r="N1418" s="312">
        <f>COUNTIF(A1_Individu_Data_Keadaan_SDMK!A$4:A$149931,B1418)</f>
        <v>0</v>
      </c>
      <c r="O1418" s="312">
        <f t="shared" si="73"/>
        <v>0</v>
      </c>
      <c r="P1418" s="421" t="str">
        <f t="shared" si="74"/>
        <v>Tetap</v>
      </c>
    </row>
    <row r="1419" spans="1:16">
      <c r="A1419" s="7">
        <v>1417</v>
      </c>
      <c r="B1419" t="s">
        <v>15165</v>
      </c>
      <c r="C1419" t="s">
        <v>15166</v>
      </c>
      <c r="D1419" t="s">
        <v>1261</v>
      </c>
      <c r="G1419">
        <v>33</v>
      </c>
      <c r="H1419">
        <v>3302</v>
      </c>
      <c r="I1419" t="s">
        <v>268</v>
      </c>
      <c r="J1419">
        <v>0</v>
      </c>
      <c r="K1419" s="367" t="str">
        <f>VLOOKUP(G1419,'01_MASTER_KODE_WILAYAH'!H$1437:I$1470,2,FALSE)</f>
        <v>JAWA TENGAH</v>
      </c>
      <c r="L1419" s="368" t="str">
        <f>VLOOKUP(H1419,'01_MASTER_KODE_WILAYAH'!D$5:F$1353,3,FALSE)</f>
        <v>BANYUMAS</v>
      </c>
      <c r="M1419" s="428" t="str">
        <f t="shared" si="72"/>
        <v/>
      </c>
      <c r="N1419" s="312">
        <f>COUNTIF(A1_Individu_Data_Keadaan_SDMK!A$4:A$149931,B1419)</f>
        <v>0</v>
      </c>
      <c r="O1419" s="312">
        <f t="shared" si="73"/>
        <v>0</v>
      </c>
      <c r="P1419" s="421" t="str">
        <f t="shared" si="74"/>
        <v>Tetap</v>
      </c>
    </row>
    <row r="1420" spans="1:16">
      <c r="A1420" s="7">
        <v>1418</v>
      </c>
      <c r="B1420" t="s">
        <v>15167</v>
      </c>
      <c r="C1420" t="s">
        <v>15168</v>
      </c>
      <c r="D1420" t="s">
        <v>1261</v>
      </c>
      <c r="G1420">
        <v>33</v>
      </c>
      <c r="H1420">
        <v>3302</v>
      </c>
      <c r="I1420" t="s">
        <v>268</v>
      </c>
      <c r="J1420">
        <v>0</v>
      </c>
      <c r="K1420" s="367" t="str">
        <f>VLOOKUP(G1420,'01_MASTER_KODE_WILAYAH'!H$1437:I$1470,2,FALSE)</f>
        <v>JAWA TENGAH</v>
      </c>
      <c r="L1420" s="368" t="str">
        <f>VLOOKUP(H1420,'01_MASTER_KODE_WILAYAH'!D$5:F$1353,3,FALSE)</f>
        <v>BANYUMAS</v>
      </c>
      <c r="M1420" s="428" t="str">
        <f t="shared" si="72"/>
        <v/>
      </c>
      <c r="N1420" s="312">
        <f>COUNTIF(A1_Individu_Data_Keadaan_SDMK!A$4:A$149931,B1420)</f>
        <v>0</v>
      </c>
      <c r="O1420" s="312">
        <f t="shared" si="73"/>
        <v>0</v>
      </c>
      <c r="P1420" s="421" t="str">
        <f t="shared" si="74"/>
        <v>Tetap</v>
      </c>
    </row>
    <row r="1421" spans="1:16">
      <c r="A1421" s="7">
        <v>1419</v>
      </c>
      <c r="B1421" t="s">
        <v>15169</v>
      </c>
      <c r="C1421" t="s">
        <v>15170</v>
      </c>
      <c r="D1421" t="s">
        <v>1261</v>
      </c>
      <c r="G1421">
        <v>33</v>
      </c>
      <c r="H1421">
        <v>3302</v>
      </c>
      <c r="I1421" t="s">
        <v>268</v>
      </c>
      <c r="J1421">
        <v>0</v>
      </c>
      <c r="K1421" s="367" t="str">
        <f>VLOOKUP(G1421,'01_MASTER_KODE_WILAYAH'!H$1437:I$1470,2,FALSE)</f>
        <v>JAWA TENGAH</v>
      </c>
      <c r="L1421" s="368" t="str">
        <f>VLOOKUP(H1421,'01_MASTER_KODE_WILAYAH'!D$5:F$1353,3,FALSE)</f>
        <v>BANYUMAS</v>
      </c>
      <c r="M1421" s="428" t="str">
        <f t="shared" si="72"/>
        <v/>
      </c>
      <c r="N1421" s="312">
        <f>COUNTIF(A1_Individu_Data_Keadaan_SDMK!A$4:A$149931,B1421)</f>
        <v>0</v>
      </c>
      <c r="O1421" s="312">
        <f t="shared" si="73"/>
        <v>0</v>
      </c>
      <c r="P1421" s="421" t="str">
        <f t="shared" si="74"/>
        <v>Tetap</v>
      </c>
    </row>
    <row r="1422" spans="1:16">
      <c r="A1422" s="7">
        <v>1420</v>
      </c>
      <c r="B1422" t="s">
        <v>15171</v>
      </c>
      <c r="C1422" t="s">
        <v>15172</v>
      </c>
      <c r="D1422" t="s">
        <v>1261</v>
      </c>
      <c r="G1422">
        <v>33</v>
      </c>
      <c r="H1422">
        <v>3302</v>
      </c>
      <c r="I1422" t="s">
        <v>268</v>
      </c>
      <c r="J1422">
        <v>0</v>
      </c>
      <c r="K1422" s="367" t="str">
        <f>VLOOKUP(G1422,'01_MASTER_KODE_WILAYAH'!H$1437:I$1470,2,FALSE)</f>
        <v>JAWA TENGAH</v>
      </c>
      <c r="L1422" s="368" t="str">
        <f>VLOOKUP(H1422,'01_MASTER_KODE_WILAYAH'!D$5:F$1353,3,FALSE)</f>
        <v>BANYUMAS</v>
      </c>
      <c r="M1422" s="428" t="str">
        <f t="shared" si="72"/>
        <v/>
      </c>
      <c r="N1422" s="312">
        <f>COUNTIF(A1_Individu_Data_Keadaan_SDMK!A$4:A$149931,B1422)</f>
        <v>0</v>
      </c>
      <c r="O1422" s="312">
        <f t="shared" si="73"/>
        <v>0</v>
      </c>
      <c r="P1422" s="421" t="str">
        <f t="shared" si="74"/>
        <v>Tetap</v>
      </c>
    </row>
    <row r="1423" spans="1:16">
      <c r="A1423" s="7">
        <v>1421</v>
      </c>
      <c r="B1423" t="s">
        <v>15173</v>
      </c>
      <c r="C1423" t="s">
        <v>15174</v>
      </c>
      <c r="D1423" t="s">
        <v>1261</v>
      </c>
      <c r="G1423">
        <v>33</v>
      </c>
      <c r="H1423">
        <v>3302</v>
      </c>
      <c r="I1423" t="s">
        <v>268</v>
      </c>
      <c r="J1423">
        <v>0</v>
      </c>
      <c r="K1423" s="367" t="str">
        <f>VLOOKUP(G1423,'01_MASTER_KODE_WILAYAH'!H$1437:I$1470,2,FALSE)</f>
        <v>JAWA TENGAH</v>
      </c>
      <c r="L1423" s="368" t="str">
        <f>VLOOKUP(H1423,'01_MASTER_KODE_WILAYAH'!D$5:F$1353,3,FALSE)</f>
        <v>BANYUMAS</v>
      </c>
      <c r="M1423" s="428" t="str">
        <f t="shared" si="72"/>
        <v/>
      </c>
      <c r="N1423" s="312">
        <f>COUNTIF(A1_Individu_Data_Keadaan_SDMK!A$4:A$149931,B1423)</f>
        <v>0</v>
      </c>
      <c r="O1423" s="312">
        <f t="shared" si="73"/>
        <v>0</v>
      </c>
      <c r="P1423" s="421" t="str">
        <f t="shared" si="74"/>
        <v>Tetap</v>
      </c>
    </row>
    <row r="1424" spans="1:16">
      <c r="A1424" s="7">
        <v>1422</v>
      </c>
      <c r="B1424" t="s">
        <v>15175</v>
      </c>
      <c r="C1424" t="s">
        <v>15176</v>
      </c>
      <c r="D1424" t="s">
        <v>1261</v>
      </c>
      <c r="G1424">
        <v>33</v>
      </c>
      <c r="H1424">
        <v>3302</v>
      </c>
      <c r="I1424" t="s">
        <v>268</v>
      </c>
      <c r="J1424">
        <v>0</v>
      </c>
      <c r="K1424" s="367" t="str">
        <f>VLOOKUP(G1424,'01_MASTER_KODE_WILAYAH'!H$1437:I$1470,2,FALSE)</f>
        <v>JAWA TENGAH</v>
      </c>
      <c r="L1424" s="368" t="str">
        <f>VLOOKUP(H1424,'01_MASTER_KODE_WILAYAH'!D$5:F$1353,3,FALSE)</f>
        <v>BANYUMAS</v>
      </c>
      <c r="M1424" s="428" t="str">
        <f t="shared" si="72"/>
        <v/>
      </c>
      <c r="N1424" s="312">
        <f>COUNTIF(A1_Individu_Data_Keadaan_SDMK!A$4:A$149931,B1424)</f>
        <v>0</v>
      </c>
      <c r="O1424" s="312">
        <f t="shared" si="73"/>
        <v>0</v>
      </c>
      <c r="P1424" s="421" t="str">
        <f t="shared" si="74"/>
        <v>Tetap</v>
      </c>
    </row>
    <row r="1425" spans="1:16">
      <c r="A1425" s="7">
        <v>1423</v>
      </c>
      <c r="B1425" t="s">
        <v>15177</v>
      </c>
      <c r="C1425" t="s">
        <v>15178</v>
      </c>
      <c r="D1425" t="s">
        <v>1261</v>
      </c>
      <c r="G1425">
        <v>33</v>
      </c>
      <c r="H1425">
        <v>3302</v>
      </c>
      <c r="I1425" t="s">
        <v>268</v>
      </c>
      <c r="J1425">
        <v>0</v>
      </c>
      <c r="K1425" s="367" t="str">
        <f>VLOOKUP(G1425,'01_MASTER_KODE_WILAYAH'!H$1437:I$1470,2,FALSE)</f>
        <v>JAWA TENGAH</v>
      </c>
      <c r="L1425" s="368" t="str">
        <f>VLOOKUP(H1425,'01_MASTER_KODE_WILAYAH'!D$5:F$1353,3,FALSE)</f>
        <v>BANYUMAS</v>
      </c>
      <c r="M1425" s="428" t="str">
        <f t="shared" si="72"/>
        <v/>
      </c>
      <c r="N1425" s="312">
        <f>COUNTIF(A1_Individu_Data_Keadaan_SDMK!A$4:A$149931,B1425)</f>
        <v>0</v>
      </c>
      <c r="O1425" s="312">
        <f t="shared" si="73"/>
        <v>0</v>
      </c>
      <c r="P1425" s="421" t="str">
        <f t="shared" si="74"/>
        <v>Tetap</v>
      </c>
    </row>
    <row r="1426" spans="1:16">
      <c r="A1426" s="7">
        <v>1424</v>
      </c>
      <c r="B1426" t="s">
        <v>15179</v>
      </c>
      <c r="C1426" t="s">
        <v>15180</v>
      </c>
      <c r="D1426" t="s">
        <v>1261</v>
      </c>
      <c r="G1426">
        <v>33</v>
      </c>
      <c r="H1426">
        <v>3302</v>
      </c>
      <c r="I1426" t="s">
        <v>268</v>
      </c>
      <c r="J1426">
        <v>0</v>
      </c>
      <c r="K1426" s="367" t="str">
        <f>VLOOKUP(G1426,'01_MASTER_KODE_WILAYAH'!H$1437:I$1470,2,FALSE)</f>
        <v>JAWA TENGAH</v>
      </c>
      <c r="L1426" s="368" t="str">
        <f>VLOOKUP(H1426,'01_MASTER_KODE_WILAYAH'!D$5:F$1353,3,FALSE)</f>
        <v>BANYUMAS</v>
      </c>
      <c r="M1426" s="428" t="str">
        <f t="shared" si="72"/>
        <v/>
      </c>
      <c r="N1426" s="312">
        <f>COUNTIF(A1_Individu_Data_Keadaan_SDMK!A$4:A$149931,B1426)</f>
        <v>0</v>
      </c>
      <c r="O1426" s="312">
        <f t="shared" si="73"/>
        <v>0</v>
      </c>
      <c r="P1426" s="421" t="str">
        <f t="shared" si="74"/>
        <v>Tetap</v>
      </c>
    </row>
    <row r="1427" spans="1:16">
      <c r="A1427" s="7">
        <v>1425</v>
      </c>
      <c r="B1427" t="s">
        <v>15181</v>
      </c>
      <c r="C1427" t="s">
        <v>15182</v>
      </c>
      <c r="D1427" t="s">
        <v>1261</v>
      </c>
      <c r="G1427">
        <v>33</v>
      </c>
      <c r="H1427">
        <v>3302</v>
      </c>
      <c r="I1427" t="s">
        <v>268</v>
      </c>
      <c r="J1427">
        <v>0</v>
      </c>
      <c r="K1427" s="367" t="str">
        <f>VLOOKUP(G1427,'01_MASTER_KODE_WILAYAH'!H$1437:I$1470,2,FALSE)</f>
        <v>JAWA TENGAH</v>
      </c>
      <c r="L1427" s="368" t="str">
        <f>VLOOKUP(H1427,'01_MASTER_KODE_WILAYAH'!D$5:F$1353,3,FALSE)</f>
        <v>BANYUMAS</v>
      </c>
      <c r="M1427" s="428" t="str">
        <f t="shared" si="72"/>
        <v/>
      </c>
      <c r="N1427" s="312">
        <f>COUNTIF(A1_Individu_Data_Keadaan_SDMK!A$4:A$149931,B1427)</f>
        <v>0</v>
      </c>
      <c r="O1427" s="312">
        <f t="shared" si="73"/>
        <v>0</v>
      </c>
      <c r="P1427" s="421" t="str">
        <f t="shared" si="74"/>
        <v>Tetap</v>
      </c>
    </row>
    <row r="1428" spans="1:16">
      <c r="A1428" s="7">
        <v>1426</v>
      </c>
      <c r="B1428" t="s">
        <v>15183</v>
      </c>
      <c r="C1428" t="s">
        <v>15184</v>
      </c>
      <c r="D1428" t="s">
        <v>1261</v>
      </c>
      <c r="G1428">
        <v>33</v>
      </c>
      <c r="H1428">
        <v>3302</v>
      </c>
      <c r="I1428" t="s">
        <v>268</v>
      </c>
      <c r="J1428">
        <v>0</v>
      </c>
      <c r="K1428" s="367" t="str">
        <f>VLOOKUP(G1428,'01_MASTER_KODE_WILAYAH'!H$1437:I$1470,2,FALSE)</f>
        <v>JAWA TENGAH</v>
      </c>
      <c r="L1428" s="368" t="str">
        <f>VLOOKUP(H1428,'01_MASTER_KODE_WILAYAH'!D$5:F$1353,3,FALSE)</f>
        <v>BANYUMAS</v>
      </c>
      <c r="M1428" s="428" t="str">
        <f t="shared" si="72"/>
        <v/>
      </c>
      <c r="N1428" s="312">
        <f>COUNTIF(A1_Individu_Data_Keadaan_SDMK!A$4:A$149931,B1428)</f>
        <v>0</v>
      </c>
      <c r="O1428" s="312">
        <f t="shared" si="73"/>
        <v>0</v>
      </c>
      <c r="P1428" s="421" t="str">
        <f t="shared" si="74"/>
        <v>Tetap</v>
      </c>
    </row>
    <row r="1429" spans="1:16">
      <c r="A1429" s="7">
        <v>1427</v>
      </c>
      <c r="B1429" t="s">
        <v>15185</v>
      </c>
      <c r="C1429" t="s">
        <v>15186</v>
      </c>
      <c r="D1429" t="s">
        <v>1261</v>
      </c>
      <c r="G1429">
        <v>33</v>
      </c>
      <c r="H1429">
        <v>3302</v>
      </c>
      <c r="I1429" t="s">
        <v>268</v>
      </c>
      <c r="J1429">
        <v>0</v>
      </c>
      <c r="K1429" s="367" t="str">
        <f>VLOOKUP(G1429,'01_MASTER_KODE_WILAYAH'!H$1437:I$1470,2,FALSE)</f>
        <v>JAWA TENGAH</v>
      </c>
      <c r="L1429" s="368" t="str">
        <f>VLOOKUP(H1429,'01_MASTER_KODE_WILAYAH'!D$5:F$1353,3,FALSE)</f>
        <v>BANYUMAS</v>
      </c>
      <c r="M1429" s="428" t="str">
        <f t="shared" si="72"/>
        <v/>
      </c>
      <c r="N1429" s="312">
        <f>COUNTIF(A1_Individu_Data_Keadaan_SDMK!A$4:A$149931,B1429)</f>
        <v>0</v>
      </c>
      <c r="O1429" s="312">
        <f t="shared" si="73"/>
        <v>0</v>
      </c>
      <c r="P1429" s="421" t="str">
        <f t="shared" si="74"/>
        <v>Tetap</v>
      </c>
    </row>
    <row r="1430" spans="1:16">
      <c r="A1430" s="7">
        <v>1428</v>
      </c>
      <c r="B1430" t="s">
        <v>15187</v>
      </c>
      <c r="C1430" t="s">
        <v>15188</v>
      </c>
      <c r="D1430" t="s">
        <v>1261</v>
      </c>
      <c r="G1430">
        <v>33</v>
      </c>
      <c r="H1430">
        <v>3302</v>
      </c>
      <c r="I1430" t="s">
        <v>268</v>
      </c>
      <c r="J1430">
        <v>0</v>
      </c>
      <c r="K1430" s="367" t="str">
        <f>VLOOKUP(G1430,'01_MASTER_KODE_WILAYAH'!H$1437:I$1470,2,FALSE)</f>
        <v>JAWA TENGAH</v>
      </c>
      <c r="L1430" s="368" t="str">
        <f>VLOOKUP(H1430,'01_MASTER_KODE_WILAYAH'!D$5:F$1353,3,FALSE)</f>
        <v>BANYUMAS</v>
      </c>
      <c r="M1430" s="428" t="str">
        <f t="shared" si="72"/>
        <v/>
      </c>
      <c r="N1430" s="312">
        <f>COUNTIF(A1_Individu_Data_Keadaan_SDMK!A$4:A$149931,B1430)</f>
        <v>0</v>
      </c>
      <c r="O1430" s="312">
        <f t="shared" si="73"/>
        <v>0</v>
      </c>
      <c r="P1430" s="421" t="str">
        <f t="shared" si="74"/>
        <v>Tetap</v>
      </c>
    </row>
    <row r="1431" spans="1:16">
      <c r="A1431" s="7">
        <v>1429</v>
      </c>
      <c r="B1431" t="s">
        <v>15189</v>
      </c>
      <c r="C1431" t="s">
        <v>15190</v>
      </c>
      <c r="D1431" t="s">
        <v>1261</v>
      </c>
      <c r="G1431">
        <v>33</v>
      </c>
      <c r="H1431">
        <v>3302</v>
      </c>
      <c r="I1431" t="s">
        <v>268</v>
      </c>
      <c r="J1431">
        <v>0</v>
      </c>
      <c r="K1431" s="367" t="str">
        <f>VLOOKUP(G1431,'01_MASTER_KODE_WILAYAH'!H$1437:I$1470,2,FALSE)</f>
        <v>JAWA TENGAH</v>
      </c>
      <c r="L1431" s="368" t="str">
        <f>VLOOKUP(H1431,'01_MASTER_KODE_WILAYAH'!D$5:F$1353,3,FALSE)</f>
        <v>BANYUMAS</v>
      </c>
      <c r="M1431" s="428" t="str">
        <f t="shared" si="72"/>
        <v/>
      </c>
      <c r="N1431" s="312">
        <f>COUNTIF(A1_Individu_Data_Keadaan_SDMK!A$4:A$149931,B1431)</f>
        <v>0</v>
      </c>
      <c r="O1431" s="312">
        <f t="shared" si="73"/>
        <v>0</v>
      </c>
      <c r="P1431" s="421" t="str">
        <f t="shared" si="74"/>
        <v>Tetap</v>
      </c>
    </row>
    <row r="1432" spans="1:16">
      <c r="A1432" s="7">
        <v>1430</v>
      </c>
      <c r="B1432" t="s">
        <v>15191</v>
      </c>
      <c r="C1432" t="s">
        <v>15192</v>
      </c>
      <c r="D1432" t="s">
        <v>1261</v>
      </c>
      <c r="G1432">
        <v>33</v>
      </c>
      <c r="H1432">
        <v>3302</v>
      </c>
      <c r="I1432" t="s">
        <v>268</v>
      </c>
      <c r="J1432">
        <v>0</v>
      </c>
      <c r="K1432" s="367" t="str">
        <f>VLOOKUP(G1432,'01_MASTER_KODE_WILAYAH'!H$1437:I$1470,2,FALSE)</f>
        <v>JAWA TENGAH</v>
      </c>
      <c r="L1432" s="368" t="str">
        <f>VLOOKUP(H1432,'01_MASTER_KODE_WILAYAH'!D$5:F$1353,3,FALSE)</f>
        <v>BANYUMAS</v>
      </c>
      <c r="M1432" s="428" t="str">
        <f t="shared" si="72"/>
        <v/>
      </c>
      <c r="N1432" s="312">
        <f>COUNTIF(A1_Individu_Data_Keadaan_SDMK!A$4:A$149931,B1432)</f>
        <v>0</v>
      </c>
      <c r="O1432" s="312">
        <f t="shared" si="73"/>
        <v>0</v>
      </c>
      <c r="P1432" s="421" t="str">
        <f t="shared" si="74"/>
        <v>Tetap</v>
      </c>
    </row>
    <row r="1433" spans="1:16">
      <c r="A1433" s="7">
        <v>1431</v>
      </c>
      <c r="B1433" t="s">
        <v>15193</v>
      </c>
      <c r="C1433" t="s">
        <v>15194</v>
      </c>
      <c r="D1433" t="s">
        <v>1261</v>
      </c>
      <c r="G1433">
        <v>33</v>
      </c>
      <c r="H1433">
        <v>3302</v>
      </c>
      <c r="I1433" t="s">
        <v>268</v>
      </c>
      <c r="J1433">
        <v>0</v>
      </c>
      <c r="K1433" s="367" t="str">
        <f>VLOOKUP(G1433,'01_MASTER_KODE_WILAYAH'!H$1437:I$1470,2,FALSE)</f>
        <v>JAWA TENGAH</v>
      </c>
      <c r="L1433" s="368" t="str">
        <f>VLOOKUP(H1433,'01_MASTER_KODE_WILAYAH'!D$5:F$1353,3,FALSE)</f>
        <v>BANYUMAS</v>
      </c>
      <c r="M1433" s="428" t="str">
        <f t="shared" si="72"/>
        <v/>
      </c>
      <c r="N1433" s="312">
        <f>COUNTIF(A1_Individu_Data_Keadaan_SDMK!A$4:A$149931,B1433)</f>
        <v>0</v>
      </c>
      <c r="O1433" s="312">
        <f t="shared" si="73"/>
        <v>0</v>
      </c>
      <c r="P1433" s="421" t="str">
        <f t="shared" si="74"/>
        <v>Tetap</v>
      </c>
    </row>
    <row r="1434" spans="1:16">
      <c r="A1434" s="7">
        <v>1432</v>
      </c>
      <c r="B1434" t="s">
        <v>15195</v>
      </c>
      <c r="C1434" t="s">
        <v>15196</v>
      </c>
      <c r="D1434" t="s">
        <v>1261</v>
      </c>
      <c r="G1434">
        <v>33</v>
      </c>
      <c r="H1434">
        <v>3302</v>
      </c>
      <c r="I1434" t="s">
        <v>268</v>
      </c>
      <c r="J1434">
        <v>0</v>
      </c>
      <c r="K1434" s="367" t="str">
        <f>VLOOKUP(G1434,'01_MASTER_KODE_WILAYAH'!H$1437:I$1470,2,FALSE)</f>
        <v>JAWA TENGAH</v>
      </c>
      <c r="L1434" s="368" t="str">
        <f>VLOOKUP(H1434,'01_MASTER_KODE_WILAYAH'!D$5:F$1353,3,FALSE)</f>
        <v>BANYUMAS</v>
      </c>
      <c r="M1434" s="428" t="str">
        <f t="shared" si="72"/>
        <v/>
      </c>
      <c r="N1434" s="312">
        <f>COUNTIF(A1_Individu_Data_Keadaan_SDMK!A$4:A$149931,B1434)</f>
        <v>0</v>
      </c>
      <c r="O1434" s="312">
        <f t="shared" si="73"/>
        <v>0</v>
      </c>
      <c r="P1434" s="421" t="str">
        <f t="shared" si="74"/>
        <v>Tetap</v>
      </c>
    </row>
    <row r="1435" spans="1:16">
      <c r="A1435" s="7">
        <v>1433</v>
      </c>
      <c r="B1435" t="s">
        <v>15197</v>
      </c>
      <c r="C1435" t="s">
        <v>15198</v>
      </c>
      <c r="D1435" t="s">
        <v>1261</v>
      </c>
      <c r="G1435">
        <v>33</v>
      </c>
      <c r="H1435">
        <v>3302</v>
      </c>
      <c r="I1435" t="s">
        <v>268</v>
      </c>
      <c r="J1435">
        <v>0</v>
      </c>
      <c r="K1435" s="367" t="str">
        <f>VLOOKUP(G1435,'01_MASTER_KODE_WILAYAH'!H$1437:I$1470,2,FALSE)</f>
        <v>JAWA TENGAH</v>
      </c>
      <c r="L1435" s="368" t="str">
        <f>VLOOKUP(H1435,'01_MASTER_KODE_WILAYAH'!D$5:F$1353,3,FALSE)</f>
        <v>BANYUMAS</v>
      </c>
      <c r="M1435" s="428" t="str">
        <f t="shared" si="72"/>
        <v/>
      </c>
      <c r="N1435" s="312">
        <f>COUNTIF(A1_Individu_Data_Keadaan_SDMK!A$4:A$149931,B1435)</f>
        <v>0</v>
      </c>
      <c r="O1435" s="312">
        <f t="shared" si="73"/>
        <v>0</v>
      </c>
      <c r="P1435" s="421" t="str">
        <f t="shared" si="74"/>
        <v>Tetap</v>
      </c>
    </row>
    <row r="1436" spans="1:16">
      <c r="A1436" s="7">
        <v>1434</v>
      </c>
      <c r="B1436" t="s">
        <v>15199</v>
      </c>
      <c r="C1436" t="s">
        <v>15200</v>
      </c>
      <c r="D1436" t="s">
        <v>1261</v>
      </c>
      <c r="G1436">
        <v>33</v>
      </c>
      <c r="H1436">
        <v>3302</v>
      </c>
      <c r="I1436" t="s">
        <v>268</v>
      </c>
      <c r="J1436">
        <v>0</v>
      </c>
      <c r="K1436" s="367" t="str">
        <f>VLOOKUP(G1436,'01_MASTER_KODE_WILAYAH'!H$1437:I$1470,2,FALSE)</f>
        <v>JAWA TENGAH</v>
      </c>
      <c r="L1436" s="368" t="str">
        <f>VLOOKUP(H1436,'01_MASTER_KODE_WILAYAH'!D$5:F$1353,3,FALSE)</f>
        <v>BANYUMAS</v>
      </c>
      <c r="M1436" s="428" t="str">
        <f t="shared" si="72"/>
        <v/>
      </c>
      <c r="N1436" s="312">
        <f>COUNTIF(A1_Individu_Data_Keadaan_SDMK!A$4:A$149931,B1436)</f>
        <v>0</v>
      </c>
      <c r="O1436" s="312">
        <f t="shared" si="73"/>
        <v>0</v>
      </c>
      <c r="P1436" s="421" t="str">
        <f t="shared" si="74"/>
        <v>Tetap</v>
      </c>
    </row>
    <row r="1437" spans="1:16">
      <c r="A1437" s="7">
        <v>1435</v>
      </c>
      <c r="B1437" t="s">
        <v>15201</v>
      </c>
      <c r="C1437" t="s">
        <v>15202</v>
      </c>
      <c r="D1437" t="s">
        <v>1261</v>
      </c>
      <c r="G1437">
        <v>33</v>
      </c>
      <c r="H1437">
        <v>3302</v>
      </c>
      <c r="I1437" t="s">
        <v>268</v>
      </c>
      <c r="J1437">
        <v>0</v>
      </c>
      <c r="K1437" s="367" t="str">
        <f>VLOOKUP(G1437,'01_MASTER_KODE_WILAYAH'!H$1437:I$1470,2,FALSE)</f>
        <v>JAWA TENGAH</v>
      </c>
      <c r="L1437" s="368" t="str">
        <f>VLOOKUP(H1437,'01_MASTER_KODE_WILAYAH'!D$5:F$1353,3,FALSE)</f>
        <v>BANYUMAS</v>
      </c>
      <c r="M1437" s="428" t="str">
        <f t="shared" si="72"/>
        <v/>
      </c>
      <c r="N1437" s="312">
        <f>COUNTIF(A1_Individu_Data_Keadaan_SDMK!A$4:A$149931,B1437)</f>
        <v>0</v>
      </c>
      <c r="O1437" s="312">
        <f t="shared" si="73"/>
        <v>0</v>
      </c>
      <c r="P1437" s="421" t="str">
        <f t="shared" si="74"/>
        <v>Tetap</v>
      </c>
    </row>
    <row r="1438" spans="1:16">
      <c r="A1438" s="7">
        <v>1436</v>
      </c>
      <c r="B1438" t="s">
        <v>15203</v>
      </c>
      <c r="C1438" t="s">
        <v>15204</v>
      </c>
      <c r="D1438" t="s">
        <v>1261</v>
      </c>
      <c r="G1438">
        <v>33</v>
      </c>
      <c r="H1438">
        <v>3302</v>
      </c>
      <c r="I1438" t="s">
        <v>268</v>
      </c>
      <c r="J1438">
        <v>0</v>
      </c>
      <c r="K1438" s="367" t="str">
        <f>VLOOKUP(G1438,'01_MASTER_KODE_WILAYAH'!H$1437:I$1470,2,FALSE)</f>
        <v>JAWA TENGAH</v>
      </c>
      <c r="L1438" s="368" t="str">
        <f>VLOOKUP(H1438,'01_MASTER_KODE_WILAYAH'!D$5:F$1353,3,FALSE)</f>
        <v>BANYUMAS</v>
      </c>
      <c r="M1438" s="428" t="str">
        <f t="shared" si="72"/>
        <v/>
      </c>
      <c r="N1438" s="312">
        <f>COUNTIF(A1_Individu_Data_Keadaan_SDMK!A$4:A$149931,B1438)</f>
        <v>0</v>
      </c>
      <c r="O1438" s="312">
        <f t="shared" si="73"/>
        <v>0</v>
      </c>
      <c r="P1438" s="421" t="str">
        <f t="shared" si="74"/>
        <v>Tetap</v>
      </c>
    </row>
    <row r="1439" spans="1:16">
      <c r="A1439" s="7">
        <v>1437</v>
      </c>
      <c r="B1439" t="s">
        <v>15205</v>
      </c>
      <c r="C1439" t="s">
        <v>15206</v>
      </c>
      <c r="D1439" t="s">
        <v>1261</v>
      </c>
      <c r="G1439">
        <v>33</v>
      </c>
      <c r="H1439">
        <v>3302</v>
      </c>
      <c r="I1439" t="s">
        <v>268</v>
      </c>
      <c r="J1439">
        <v>0</v>
      </c>
      <c r="K1439" s="367" t="str">
        <f>VLOOKUP(G1439,'01_MASTER_KODE_WILAYAH'!H$1437:I$1470,2,FALSE)</f>
        <v>JAWA TENGAH</v>
      </c>
      <c r="L1439" s="368" t="str">
        <f>VLOOKUP(H1439,'01_MASTER_KODE_WILAYAH'!D$5:F$1353,3,FALSE)</f>
        <v>BANYUMAS</v>
      </c>
      <c r="M1439" s="428" t="str">
        <f t="shared" si="72"/>
        <v/>
      </c>
      <c r="N1439" s="312">
        <f>COUNTIF(A1_Individu_Data_Keadaan_SDMK!A$4:A$149931,B1439)</f>
        <v>0</v>
      </c>
      <c r="O1439" s="312">
        <f t="shared" si="73"/>
        <v>0</v>
      </c>
      <c r="P1439" s="421" t="str">
        <f t="shared" si="74"/>
        <v>Tetap</v>
      </c>
    </row>
    <row r="1440" spans="1:16">
      <c r="A1440" s="7">
        <v>1438</v>
      </c>
      <c r="B1440" t="s">
        <v>15207</v>
      </c>
      <c r="C1440" t="s">
        <v>15208</v>
      </c>
      <c r="D1440" t="s">
        <v>1261</v>
      </c>
      <c r="G1440">
        <v>33</v>
      </c>
      <c r="H1440">
        <v>3302</v>
      </c>
      <c r="I1440" t="s">
        <v>268</v>
      </c>
      <c r="J1440">
        <v>0</v>
      </c>
      <c r="K1440" s="367" t="str">
        <f>VLOOKUP(G1440,'01_MASTER_KODE_WILAYAH'!H$1437:I$1470,2,FALSE)</f>
        <v>JAWA TENGAH</v>
      </c>
      <c r="L1440" s="368" t="str">
        <f>VLOOKUP(H1440,'01_MASTER_KODE_WILAYAH'!D$5:F$1353,3,FALSE)</f>
        <v>BANYUMAS</v>
      </c>
      <c r="M1440" s="428" t="str">
        <f t="shared" si="72"/>
        <v/>
      </c>
      <c r="N1440" s="312">
        <f>COUNTIF(A1_Individu_Data_Keadaan_SDMK!A$4:A$149931,B1440)</f>
        <v>0</v>
      </c>
      <c r="O1440" s="312">
        <f t="shared" si="73"/>
        <v>0</v>
      </c>
      <c r="P1440" s="421" t="str">
        <f t="shared" si="74"/>
        <v>Tetap</v>
      </c>
    </row>
    <row r="1441" spans="1:16">
      <c r="A1441" s="7">
        <v>1439</v>
      </c>
      <c r="B1441" t="s">
        <v>15209</v>
      </c>
      <c r="C1441" t="s">
        <v>15210</v>
      </c>
      <c r="D1441" t="s">
        <v>1261</v>
      </c>
      <c r="G1441">
        <v>33</v>
      </c>
      <c r="H1441">
        <v>3302</v>
      </c>
      <c r="I1441" t="s">
        <v>268</v>
      </c>
      <c r="J1441">
        <v>0</v>
      </c>
      <c r="K1441" s="367" t="str">
        <f>VLOOKUP(G1441,'01_MASTER_KODE_WILAYAH'!H$1437:I$1470,2,FALSE)</f>
        <v>JAWA TENGAH</v>
      </c>
      <c r="L1441" s="368" t="str">
        <f>VLOOKUP(H1441,'01_MASTER_KODE_WILAYAH'!D$5:F$1353,3,FALSE)</f>
        <v>BANYUMAS</v>
      </c>
      <c r="M1441" s="428" t="str">
        <f t="shared" si="72"/>
        <v/>
      </c>
      <c r="N1441" s="312">
        <f>COUNTIF(A1_Individu_Data_Keadaan_SDMK!A$4:A$149931,B1441)</f>
        <v>0</v>
      </c>
      <c r="O1441" s="312">
        <f t="shared" si="73"/>
        <v>0</v>
      </c>
      <c r="P1441" s="421" t="str">
        <f t="shared" si="74"/>
        <v>Tetap</v>
      </c>
    </row>
    <row r="1442" spans="1:16">
      <c r="A1442" s="7">
        <v>1440</v>
      </c>
      <c r="B1442" t="s">
        <v>15211</v>
      </c>
      <c r="C1442" t="s">
        <v>15212</v>
      </c>
      <c r="D1442" t="s">
        <v>1261</v>
      </c>
      <c r="G1442">
        <v>33</v>
      </c>
      <c r="H1442">
        <v>3302</v>
      </c>
      <c r="I1442" t="s">
        <v>268</v>
      </c>
      <c r="J1442">
        <v>0</v>
      </c>
      <c r="K1442" s="367" t="str">
        <f>VLOOKUP(G1442,'01_MASTER_KODE_WILAYAH'!H$1437:I$1470,2,FALSE)</f>
        <v>JAWA TENGAH</v>
      </c>
      <c r="L1442" s="368" t="str">
        <f>VLOOKUP(H1442,'01_MASTER_KODE_WILAYAH'!D$5:F$1353,3,FALSE)</f>
        <v>BANYUMAS</v>
      </c>
      <c r="M1442" s="428" t="str">
        <f t="shared" si="72"/>
        <v/>
      </c>
      <c r="N1442" s="312">
        <f>COUNTIF(A1_Individu_Data_Keadaan_SDMK!A$4:A$149931,B1442)</f>
        <v>0</v>
      </c>
      <c r="O1442" s="312">
        <f t="shared" si="73"/>
        <v>0</v>
      </c>
      <c r="P1442" s="421" t="str">
        <f t="shared" si="74"/>
        <v>Tetap</v>
      </c>
    </row>
    <row r="1443" spans="1:16">
      <c r="A1443" s="7">
        <v>1441</v>
      </c>
      <c r="B1443" t="s">
        <v>15213</v>
      </c>
      <c r="C1443" t="s">
        <v>15214</v>
      </c>
      <c r="D1443" t="s">
        <v>1261</v>
      </c>
      <c r="G1443">
        <v>33</v>
      </c>
      <c r="H1443">
        <v>3302</v>
      </c>
      <c r="I1443" t="s">
        <v>268</v>
      </c>
      <c r="J1443">
        <v>0</v>
      </c>
      <c r="K1443" s="367" t="str">
        <f>VLOOKUP(G1443,'01_MASTER_KODE_WILAYAH'!H$1437:I$1470,2,FALSE)</f>
        <v>JAWA TENGAH</v>
      </c>
      <c r="L1443" s="368" t="str">
        <f>VLOOKUP(H1443,'01_MASTER_KODE_WILAYAH'!D$5:F$1353,3,FALSE)</f>
        <v>BANYUMAS</v>
      </c>
      <c r="M1443" s="428" t="str">
        <f t="shared" si="72"/>
        <v/>
      </c>
      <c r="N1443" s="312">
        <f>COUNTIF(A1_Individu_Data_Keadaan_SDMK!A$4:A$149931,B1443)</f>
        <v>0</v>
      </c>
      <c r="O1443" s="312">
        <f t="shared" si="73"/>
        <v>0</v>
      </c>
      <c r="P1443" s="421" t="str">
        <f t="shared" si="74"/>
        <v>Tetap</v>
      </c>
    </row>
    <row r="1444" spans="1:16">
      <c r="A1444" s="7">
        <v>1442</v>
      </c>
      <c r="B1444" t="s">
        <v>15215</v>
      </c>
      <c r="C1444" t="s">
        <v>15216</v>
      </c>
      <c r="D1444" t="s">
        <v>1261</v>
      </c>
      <c r="G1444">
        <v>33</v>
      </c>
      <c r="H1444">
        <v>3302</v>
      </c>
      <c r="I1444" t="s">
        <v>268</v>
      </c>
      <c r="J1444">
        <v>0</v>
      </c>
      <c r="K1444" s="367" t="str">
        <f>VLOOKUP(G1444,'01_MASTER_KODE_WILAYAH'!H$1437:I$1470,2,FALSE)</f>
        <v>JAWA TENGAH</v>
      </c>
      <c r="L1444" s="368" t="str">
        <f>VLOOKUP(H1444,'01_MASTER_KODE_WILAYAH'!D$5:F$1353,3,FALSE)</f>
        <v>BANYUMAS</v>
      </c>
      <c r="M1444" s="428" t="str">
        <f t="shared" si="72"/>
        <v/>
      </c>
      <c r="N1444" s="312">
        <f>COUNTIF(A1_Individu_Data_Keadaan_SDMK!A$4:A$149931,B1444)</f>
        <v>0</v>
      </c>
      <c r="O1444" s="312">
        <f t="shared" si="73"/>
        <v>0</v>
      </c>
      <c r="P1444" s="421" t="str">
        <f t="shared" si="74"/>
        <v>Tetap</v>
      </c>
    </row>
    <row r="1445" spans="1:16">
      <c r="A1445" s="7">
        <v>1443</v>
      </c>
      <c r="B1445" t="s">
        <v>15217</v>
      </c>
      <c r="C1445" t="s">
        <v>15218</v>
      </c>
      <c r="D1445" t="s">
        <v>1261</v>
      </c>
      <c r="G1445">
        <v>33</v>
      </c>
      <c r="H1445">
        <v>3302</v>
      </c>
      <c r="I1445" t="s">
        <v>268</v>
      </c>
      <c r="J1445">
        <v>0</v>
      </c>
      <c r="K1445" s="367" t="str">
        <f>VLOOKUP(G1445,'01_MASTER_KODE_WILAYAH'!H$1437:I$1470,2,FALSE)</f>
        <v>JAWA TENGAH</v>
      </c>
      <c r="L1445" s="368" t="str">
        <f>VLOOKUP(H1445,'01_MASTER_KODE_WILAYAH'!D$5:F$1353,3,FALSE)</f>
        <v>BANYUMAS</v>
      </c>
      <c r="M1445" s="428" t="str">
        <f t="shared" si="72"/>
        <v/>
      </c>
      <c r="N1445" s="312">
        <f>COUNTIF(A1_Individu_Data_Keadaan_SDMK!A$4:A$149931,B1445)</f>
        <v>0</v>
      </c>
      <c r="O1445" s="312">
        <f t="shared" si="73"/>
        <v>0</v>
      </c>
      <c r="P1445" s="421" t="str">
        <f t="shared" si="74"/>
        <v>Tetap</v>
      </c>
    </row>
    <row r="1446" spans="1:16">
      <c r="A1446" s="7">
        <v>1444</v>
      </c>
      <c r="B1446" t="s">
        <v>15219</v>
      </c>
      <c r="C1446" t="s">
        <v>15220</v>
      </c>
      <c r="D1446" t="s">
        <v>1261</v>
      </c>
      <c r="G1446">
        <v>33</v>
      </c>
      <c r="H1446">
        <v>3302</v>
      </c>
      <c r="I1446" t="s">
        <v>268</v>
      </c>
      <c r="J1446">
        <v>0</v>
      </c>
      <c r="K1446" s="367" t="str">
        <f>VLOOKUP(G1446,'01_MASTER_KODE_WILAYAH'!H$1437:I$1470,2,FALSE)</f>
        <v>JAWA TENGAH</v>
      </c>
      <c r="L1446" s="368" t="str">
        <f>VLOOKUP(H1446,'01_MASTER_KODE_WILAYAH'!D$5:F$1353,3,FALSE)</f>
        <v>BANYUMAS</v>
      </c>
      <c r="M1446" s="428" t="str">
        <f t="shared" si="72"/>
        <v/>
      </c>
      <c r="N1446" s="312">
        <f>COUNTIF(A1_Individu_Data_Keadaan_SDMK!A$4:A$149931,B1446)</f>
        <v>0</v>
      </c>
      <c r="O1446" s="312">
        <f t="shared" si="73"/>
        <v>0</v>
      </c>
      <c r="P1446" s="421" t="str">
        <f t="shared" si="74"/>
        <v>Tetap</v>
      </c>
    </row>
    <row r="1447" spans="1:16">
      <c r="A1447" s="7">
        <v>1445</v>
      </c>
      <c r="B1447" t="s">
        <v>15221</v>
      </c>
      <c r="C1447" t="s">
        <v>15222</v>
      </c>
      <c r="D1447" t="s">
        <v>1261</v>
      </c>
      <c r="G1447">
        <v>33</v>
      </c>
      <c r="H1447">
        <v>3302</v>
      </c>
      <c r="I1447" t="s">
        <v>268</v>
      </c>
      <c r="J1447">
        <v>0</v>
      </c>
      <c r="K1447" s="367" t="str">
        <f>VLOOKUP(G1447,'01_MASTER_KODE_WILAYAH'!H$1437:I$1470,2,FALSE)</f>
        <v>JAWA TENGAH</v>
      </c>
      <c r="L1447" s="368" t="str">
        <f>VLOOKUP(H1447,'01_MASTER_KODE_WILAYAH'!D$5:F$1353,3,FALSE)</f>
        <v>BANYUMAS</v>
      </c>
      <c r="M1447" s="428" t="str">
        <f t="shared" si="72"/>
        <v/>
      </c>
      <c r="N1447" s="312">
        <f>COUNTIF(A1_Individu_Data_Keadaan_SDMK!A$4:A$149931,B1447)</f>
        <v>0</v>
      </c>
      <c r="O1447" s="312">
        <f t="shared" si="73"/>
        <v>0</v>
      </c>
      <c r="P1447" s="421" t="str">
        <f t="shared" si="74"/>
        <v>Tetap</v>
      </c>
    </row>
    <row r="1448" spans="1:16">
      <c r="A1448" s="7">
        <v>1446</v>
      </c>
      <c r="B1448" t="s">
        <v>15223</v>
      </c>
      <c r="C1448" t="s">
        <v>15224</v>
      </c>
      <c r="D1448" t="s">
        <v>1261</v>
      </c>
      <c r="G1448">
        <v>33</v>
      </c>
      <c r="H1448">
        <v>3302</v>
      </c>
      <c r="I1448" t="s">
        <v>268</v>
      </c>
      <c r="J1448">
        <v>0</v>
      </c>
      <c r="K1448" s="367" t="str">
        <f>VLOOKUP(G1448,'01_MASTER_KODE_WILAYAH'!H$1437:I$1470,2,FALSE)</f>
        <v>JAWA TENGAH</v>
      </c>
      <c r="L1448" s="368" t="str">
        <f>VLOOKUP(H1448,'01_MASTER_KODE_WILAYAH'!D$5:F$1353,3,FALSE)</f>
        <v>BANYUMAS</v>
      </c>
      <c r="M1448" s="428" t="str">
        <f t="shared" si="72"/>
        <v/>
      </c>
      <c r="N1448" s="312">
        <f>COUNTIF(A1_Individu_Data_Keadaan_SDMK!A$4:A$149931,B1448)</f>
        <v>0</v>
      </c>
      <c r="O1448" s="312">
        <f t="shared" si="73"/>
        <v>0</v>
      </c>
      <c r="P1448" s="421" t="str">
        <f t="shared" si="74"/>
        <v>Tetap</v>
      </c>
    </row>
    <row r="1449" spans="1:16">
      <c r="A1449" s="7">
        <v>1447</v>
      </c>
      <c r="B1449" t="s">
        <v>15225</v>
      </c>
      <c r="C1449" t="s">
        <v>15226</v>
      </c>
      <c r="D1449" t="s">
        <v>1261</v>
      </c>
      <c r="G1449">
        <v>33</v>
      </c>
      <c r="H1449">
        <v>3302</v>
      </c>
      <c r="I1449" t="s">
        <v>268</v>
      </c>
      <c r="J1449">
        <v>0</v>
      </c>
      <c r="K1449" s="367" t="str">
        <f>VLOOKUP(G1449,'01_MASTER_KODE_WILAYAH'!H$1437:I$1470,2,FALSE)</f>
        <v>JAWA TENGAH</v>
      </c>
      <c r="L1449" s="368" t="str">
        <f>VLOOKUP(H1449,'01_MASTER_KODE_WILAYAH'!D$5:F$1353,3,FALSE)</f>
        <v>BANYUMAS</v>
      </c>
      <c r="M1449" s="428" t="str">
        <f t="shared" si="72"/>
        <v/>
      </c>
      <c r="N1449" s="312">
        <f>COUNTIF(A1_Individu_Data_Keadaan_SDMK!A$4:A$149931,B1449)</f>
        <v>0</v>
      </c>
      <c r="O1449" s="312">
        <f t="shared" si="73"/>
        <v>0</v>
      </c>
      <c r="P1449" s="421" t="str">
        <f t="shared" si="74"/>
        <v>Tetap</v>
      </c>
    </row>
    <row r="1450" spans="1:16">
      <c r="A1450" s="7">
        <v>1448</v>
      </c>
      <c r="B1450" t="s">
        <v>15227</v>
      </c>
      <c r="C1450" t="s">
        <v>15228</v>
      </c>
      <c r="D1450" t="s">
        <v>1261</v>
      </c>
      <c r="G1450">
        <v>33</v>
      </c>
      <c r="H1450">
        <v>3302</v>
      </c>
      <c r="I1450" t="s">
        <v>268</v>
      </c>
      <c r="J1450">
        <v>0</v>
      </c>
      <c r="K1450" s="367" t="str">
        <f>VLOOKUP(G1450,'01_MASTER_KODE_WILAYAH'!H$1437:I$1470,2,FALSE)</f>
        <v>JAWA TENGAH</v>
      </c>
      <c r="L1450" s="368" t="str">
        <f>VLOOKUP(H1450,'01_MASTER_KODE_WILAYAH'!D$5:F$1353,3,FALSE)</f>
        <v>BANYUMAS</v>
      </c>
      <c r="M1450" s="428" t="str">
        <f t="shared" si="72"/>
        <v/>
      </c>
      <c r="N1450" s="312">
        <f>COUNTIF(A1_Individu_Data_Keadaan_SDMK!A$4:A$149931,B1450)</f>
        <v>0</v>
      </c>
      <c r="O1450" s="312">
        <f t="shared" si="73"/>
        <v>0</v>
      </c>
      <c r="P1450" s="421" t="str">
        <f t="shared" si="74"/>
        <v>Tetap</v>
      </c>
    </row>
    <row r="1451" spans="1:16">
      <c r="A1451" s="7">
        <v>1449</v>
      </c>
      <c r="B1451" t="s">
        <v>15229</v>
      </c>
      <c r="C1451" t="s">
        <v>15230</v>
      </c>
      <c r="D1451" t="s">
        <v>1261</v>
      </c>
      <c r="G1451">
        <v>33</v>
      </c>
      <c r="H1451">
        <v>3302</v>
      </c>
      <c r="I1451" t="s">
        <v>268</v>
      </c>
      <c r="J1451">
        <v>0</v>
      </c>
      <c r="K1451" s="367" t="str">
        <f>VLOOKUP(G1451,'01_MASTER_KODE_WILAYAH'!H$1437:I$1470,2,FALSE)</f>
        <v>JAWA TENGAH</v>
      </c>
      <c r="L1451" s="368" t="str">
        <f>VLOOKUP(H1451,'01_MASTER_KODE_WILAYAH'!D$5:F$1353,3,FALSE)</f>
        <v>BANYUMAS</v>
      </c>
      <c r="M1451" s="428" t="str">
        <f t="shared" si="72"/>
        <v/>
      </c>
      <c r="N1451" s="312">
        <f>COUNTIF(A1_Individu_Data_Keadaan_SDMK!A$4:A$149931,B1451)</f>
        <v>0</v>
      </c>
      <c r="O1451" s="312">
        <f t="shared" si="73"/>
        <v>0</v>
      </c>
      <c r="P1451" s="421" t="str">
        <f t="shared" si="74"/>
        <v>Tetap</v>
      </c>
    </row>
    <row r="1452" spans="1:16">
      <c r="A1452" s="7">
        <v>1450</v>
      </c>
      <c r="B1452" t="s">
        <v>15231</v>
      </c>
      <c r="C1452" t="s">
        <v>15232</v>
      </c>
      <c r="D1452" t="s">
        <v>1261</v>
      </c>
      <c r="G1452">
        <v>33</v>
      </c>
      <c r="H1452">
        <v>3302</v>
      </c>
      <c r="I1452" t="s">
        <v>268</v>
      </c>
      <c r="J1452">
        <v>0</v>
      </c>
      <c r="K1452" s="367" t="str">
        <f>VLOOKUP(G1452,'01_MASTER_KODE_WILAYAH'!H$1437:I$1470,2,FALSE)</f>
        <v>JAWA TENGAH</v>
      </c>
      <c r="L1452" s="368" t="str">
        <f>VLOOKUP(H1452,'01_MASTER_KODE_WILAYAH'!D$5:F$1353,3,FALSE)</f>
        <v>BANYUMAS</v>
      </c>
      <c r="M1452" s="428" t="str">
        <f t="shared" si="72"/>
        <v/>
      </c>
      <c r="N1452" s="312">
        <f>COUNTIF(A1_Individu_Data_Keadaan_SDMK!A$4:A$149931,B1452)</f>
        <v>0</v>
      </c>
      <c r="O1452" s="312">
        <f t="shared" si="73"/>
        <v>0</v>
      </c>
      <c r="P1452" s="421" t="str">
        <f t="shared" si="74"/>
        <v>Tetap</v>
      </c>
    </row>
    <row r="1453" spans="1:16">
      <c r="A1453" s="7">
        <v>1451</v>
      </c>
      <c r="B1453" t="s">
        <v>15233</v>
      </c>
      <c r="C1453" t="s">
        <v>15234</v>
      </c>
      <c r="D1453" t="s">
        <v>1261</v>
      </c>
      <c r="G1453">
        <v>33</v>
      </c>
      <c r="H1453">
        <v>3302</v>
      </c>
      <c r="I1453" t="s">
        <v>268</v>
      </c>
      <c r="J1453">
        <v>0</v>
      </c>
      <c r="K1453" s="367" t="str">
        <f>VLOOKUP(G1453,'01_MASTER_KODE_WILAYAH'!H$1437:I$1470,2,FALSE)</f>
        <v>JAWA TENGAH</v>
      </c>
      <c r="L1453" s="368" t="str">
        <f>VLOOKUP(H1453,'01_MASTER_KODE_WILAYAH'!D$5:F$1353,3,FALSE)</f>
        <v>BANYUMAS</v>
      </c>
      <c r="M1453" s="428" t="str">
        <f t="shared" si="72"/>
        <v/>
      </c>
      <c r="N1453" s="312">
        <f>COUNTIF(A1_Individu_Data_Keadaan_SDMK!A$4:A$149931,B1453)</f>
        <v>0</v>
      </c>
      <c r="O1453" s="312">
        <f t="shared" si="73"/>
        <v>0</v>
      </c>
      <c r="P1453" s="421" t="str">
        <f t="shared" si="74"/>
        <v>Tetap</v>
      </c>
    </row>
    <row r="1454" spans="1:16">
      <c r="A1454" s="7">
        <v>1452</v>
      </c>
      <c r="B1454" t="s">
        <v>15235</v>
      </c>
      <c r="C1454" t="s">
        <v>15236</v>
      </c>
      <c r="D1454" t="s">
        <v>1261</v>
      </c>
      <c r="G1454">
        <v>33</v>
      </c>
      <c r="H1454">
        <v>3302</v>
      </c>
      <c r="I1454" t="s">
        <v>268</v>
      </c>
      <c r="J1454">
        <v>0</v>
      </c>
      <c r="K1454" s="367" t="str">
        <f>VLOOKUP(G1454,'01_MASTER_KODE_WILAYAH'!H$1437:I$1470,2,FALSE)</f>
        <v>JAWA TENGAH</v>
      </c>
      <c r="L1454" s="368" t="str">
        <f>VLOOKUP(H1454,'01_MASTER_KODE_WILAYAH'!D$5:F$1353,3,FALSE)</f>
        <v>BANYUMAS</v>
      </c>
      <c r="M1454" s="428" t="str">
        <f t="shared" si="72"/>
        <v/>
      </c>
      <c r="N1454" s="312">
        <f>COUNTIF(A1_Individu_Data_Keadaan_SDMK!A$4:A$149931,B1454)</f>
        <v>0</v>
      </c>
      <c r="O1454" s="312">
        <f t="shared" si="73"/>
        <v>0</v>
      </c>
      <c r="P1454" s="421" t="str">
        <f t="shared" si="74"/>
        <v>Tetap</v>
      </c>
    </row>
    <row r="1455" spans="1:16">
      <c r="A1455" s="7">
        <v>1453</v>
      </c>
      <c r="B1455" t="s">
        <v>15237</v>
      </c>
      <c r="C1455" t="s">
        <v>15238</v>
      </c>
      <c r="D1455" t="s">
        <v>1261</v>
      </c>
      <c r="G1455">
        <v>33</v>
      </c>
      <c r="H1455">
        <v>3302</v>
      </c>
      <c r="I1455" t="s">
        <v>268</v>
      </c>
      <c r="J1455">
        <v>0</v>
      </c>
      <c r="K1455" s="367" t="str">
        <f>VLOOKUP(G1455,'01_MASTER_KODE_WILAYAH'!H$1437:I$1470,2,FALSE)</f>
        <v>JAWA TENGAH</v>
      </c>
      <c r="L1455" s="368" t="str">
        <f>VLOOKUP(H1455,'01_MASTER_KODE_WILAYAH'!D$5:F$1353,3,FALSE)</f>
        <v>BANYUMAS</v>
      </c>
      <c r="M1455" s="428" t="str">
        <f t="shared" si="72"/>
        <v/>
      </c>
      <c r="N1455" s="312">
        <f>COUNTIF(A1_Individu_Data_Keadaan_SDMK!A$4:A$149931,B1455)</f>
        <v>0</v>
      </c>
      <c r="O1455" s="312">
        <f t="shared" si="73"/>
        <v>0</v>
      </c>
      <c r="P1455" s="421" t="str">
        <f t="shared" si="74"/>
        <v>Tetap</v>
      </c>
    </row>
    <row r="1456" spans="1:16">
      <c r="A1456" s="7">
        <v>1454</v>
      </c>
      <c r="B1456" t="s">
        <v>15239</v>
      </c>
      <c r="C1456" t="s">
        <v>15240</v>
      </c>
      <c r="D1456" t="s">
        <v>1261</v>
      </c>
      <c r="G1456">
        <v>33</v>
      </c>
      <c r="H1456">
        <v>3302</v>
      </c>
      <c r="I1456" t="s">
        <v>268</v>
      </c>
      <c r="J1456">
        <v>0</v>
      </c>
      <c r="K1456" s="367" t="str">
        <f>VLOOKUP(G1456,'01_MASTER_KODE_WILAYAH'!H$1437:I$1470,2,FALSE)</f>
        <v>JAWA TENGAH</v>
      </c>
      <c r="L1456" s="368" t="str">
        <f>VLOOKUP(H1456,'01_MASTER_KODE_WILAYAH'!D$5:F$1353,3,FALSE)</f>
        <v>BANYUMAS</v>
      </c>
      <c r="M1456" s="428" t="str">
        <f t="shared" si="72"/>
        <v/>
      </c>
      <c r="N1456" s="312">
        <f>COUNTIF(A1_Individu_Data_Keadaan_SDMK!A$4:A$149931,B1456)</f>
        <v>0</v>
      </c>
      <c r="O1456" s="312">
        <f t="shared" si="73"/>
        <v>0</v>
      </c>
      <c r="P1456" s="421" t="str">
        <f t="shared" si="74"/>
        <v>Tetap</v>
      </c>
    </row>
    <row r="1457" spans="1:16">
      <c r="A1457" s="7">
        <v>1455</v>
      </c>
      <c r="B1457" t="s">
        <v>15241</v>
      </c>
      <c r="C1457" t="s">
        <v>15242</v>
      </c>
      <c r="D1457" t="s">
        <v>1261</v>
      </c>
      <c r="G1457">
        <v>33</v>
      </c>
      <c r="H1457">
        <v>3302</v>
      </c>
      <c r="I1457" t="s">
        <v>268</v>
      </c>
      <c r="J1457">
        <v>0</v>
      </c>
      <c r="K1457" s="367" t="str">
        <f>VLOOKUP(G1457,'01_MASTER_KODE_WILAYAH'!H$1437:I$1470,2,FALSE)</f>
        <v>JAWA TENGAH</v>
      </c>
      <c r="L1457" s="368" t="str">
        <f>VLOOKUP(H1457,'01_MASTER_KODE_WILAYAH'!D$5:F$1353,3,FALSE)</f>
        <v>BANYUMAS</v>
      </c>
      <c r="M1457" s="428" t="str">
        <f t="shared" si="72"/>
        <v/>
      </c>
      <c r="N1457" s="312">
        <f>COUNTIF(A1_Individu_Data_Keadaan_SDMK!A$4:A$149931,B1457)</f>
        <v>0</v>
      </c>
      <c r="O1457" s="312">
        <f t="shared" si="73"/>
        <v>0</v>
      </c>
      <c r="P1457" s="421" t="str">
        <f t="shared" si="74"/>
        <v>Tetap</v>
      </c>
    </row>
    <row r="1458" spans="1:16">
      <c r="A1458" s="7">
        <v>1456</v>
      </c>
      <c r="B1458" t="s">
        <v>15243</v>
      </c>
      <c r="C1458" t="s">
        <v>15244</v>
      </c>
      <c r="D1458" t="s">
        <v>1261</v>
      </c>
      <c r="G1458">
        <v>33</v>
      </c>
      <c r="H1458">
        <v>3302</v>
      </c>
      <c r="I1458" t="s">
        <v>268</v>
      </c>
      <c r="J1458">
        <v>0</v>
      </c>
      <c r="K1458" s="367" t="str">
        <f>VLOOKUP(G1458,'01_MASTER_KODE_WILAYAH'!H$1437:I$1470,2,FALSE)</f>
        <v>JAWA TENGAH</v>
      </c>
      <c r="L1458" s="368" t="str">
        <f>VLOOKUP(H1458,'01_MASTER_KODE_WILAYAH'!D$5:F$1353,3,FALSE)</f>
        <v>BANYUMAS</v>
      </c>
      <c r="M1458" s="428" t="str">
        <f t="shared" si="72"/>
        <v/>
      </c>
      <c r="N1458" s="312">
        <f>COUNTIF(A1_Individu_Data_Keadaan_SDMK!A$4:A$149931,B1458)</f>
        <v>0</v>
      </c>
      <c r="O1458" s="312">
        <f t="shared" si="73"/>
        <v>0</v>
      </c>
      <c r="P1458" s="421" t="str">
        <f t="shared" si="74"/>
        <v>Tetap</v>
      </c>
    </row>
    <row r="1459" spans="1:16">
      <c r="A1459" s="7">
        <v>1457</v>
      </c>
      <c r="B1459" t="s">
        <v>15245</v>
      </c>
      <c r="C1459" t="s">
        <v>15246</v>
      </c>
      <c r="D1459" t="s">
        <v>1261</v>
      </c>
      <c r="G1459">
        <v>33</v>
      </c>
      <c r="H1459">
        <v>3302</v>
      </c>
      <c r="I1459" t="s">
        <v>268</v>
      </c>
      <c r="J1459">
        <v>0</v>
      </c>
      <c r="K1459" s="367" t="str">
        <f>VLOOKUP(G1459,'01_MASTER_KODE_WILAYAH'!H$1437:I$1470,2,FALSE)</f>
        <v>JAWA TENGAH</v>
      </c>
      <c r="L1459" s="368" t="str">
        <f>VLOOKUP(H1459,'01_MASTER_KODE_WILAYAH'!D$5:F$1353,3,FALSE)</f>
        <v>BANYUMAS</v>
      </c>
      <c r="M1459" s="428" t="str">
        <f t="shared" si="72"/>
        <v/>
      </c>
      <c r="N1459" s="312">
        <f>COUNTIF(A1_Individu_Data_Keadaan_SDMK!A$4:A$149931,B1459)</f>
        <v>0</v>
      </c>
      <c r="O1459" s="312">
        <f t="shared" si="73"/>
        <v>0</v>
      </c>
      <c r="P1459" s="421" t="str">
        <f t="shared" si="74"/>
        <v>Tetap</v>
      </c>
    </row>
    <row r="1460" spans="1:16">
      <c r="A1460" s="7">
        <v>1458</v>
      </c>
      <c r="B1460" t="s">
        <v>15247</v>
      </c>
      <c r="C1460" t="s">
        <v>15248</v>
      </c>
      <c r="D1460" t="s">
        <v>1261</v>
      </c>
      <c r="G1460">
        <v>33</v>
      </c>
      <c r="H1460">
        <v>3302</v>
      </c>
      <c r="I1460" t="s">
        <v>268</v>
      </c>
      <c r="J1460">
        <v>0</v>
      </c>
      <c r="K1460" s="367" t="str">
        <f>VLOOKUP(G1460,'01_MASTER_KODE_WILAYAH'!H$1437:I$1470,2,FALSE)</f>
        <v>JAWA TENGAH</v>
      </c>
      <c r="L1460" s="368" t="str">
        <f>VLOOKUP(H1460,'01_MASTER_KODE_WILAYAH'!D$5:F$1353,3,FALSE)</f>
        <v>BANYUMAS</v>
      </c>
      <c r="M1460" s="428" t="str">
        <f t="shared" si="72"/>
        <v/>
      </c>
      <c r="N1460" s="312">
        <f>COUNTIF(A1_Individu_Data_Keadaan_SDMK!A$4:A$149931,B1460)</f>
        <v>0</v>
      </c>
      <c r="O1460" s="312">
        <f t="shared" si="73"/>
        <v>0</v>
      </c>
      <c r="P1460" s="421" t="str">
        <f t="shared" si="74"/>
        <v>Tetap</v>
      </c>
    </row>
    <row r="1461" spans="1:16">
      <c r="A1461" s="7">
        <v>1459</v>
      </c>
      <c r="B1461" t="s">
        <v>15249</v>
      </c>
      <c r="C1461" t="s">
        <v>15250</v>
      </c>
      <c r="D1461" t="s">
        <v>1261</v>
      </c>
      <c r="G1461">
        <v>33</v>
      </c>
      <c r="H1461">
        <v>3302</v>
      </c>
      <c r="I1461" t="s">
        <v>268</v>
      </c>
      <c r="J1461">
        <v>0</v>
      </c>
      <c r="K1461" s="367" t="str">
        <f>VLOOKUP(G1461,'01_MASTER_KODE_WILAYAH'!H$1437:I$1470,2,FALSE)</f>
        <v>JAWA TENGAH</v>
      </c>
      <c r="L1461" s="368" t="str">
        <f>VLOOKUP(H1461,'01_MASTER_KODE_WILAYAH'!D$5:F$1353,3,FALSE)</f>
        <v>BANYUMAS</v>
      </c>
      <c r="M1461" s="428" t="str">
        <f t="shared" si="72"/>
        <v/>
      </c>
      <c r="N1461" s="312">
        <f>COUNTIF(A1_Individu_Data_Keadaan_SDMK!A$4:A$149931,B1461)</f>
        <v>0</v>
      </c>
      <c r="O1461" s="312">
        <f t="shared" si="73"/>
        <v>0</v>
      </c>
      <c r="P1461" s="421" t="str">
        <f t="shared" si="74"/>
        <v>Tetap</v>
      </c>
    </row>
    <row r="1462" spans="1:16">
      <c r="A1462" s="7">
        <v>1460</v>
      </c>
      <c r="B1462" t="s">
        <v>15251</v>
      </c>
      <c r="C1462" t="s">
        <v>15252</v>
      </c>
      <c r="D1462" t="s">
        <v>1261</v>
      </c>
      <c r="G1462">
        <v>33</v>
      </c>
      <c r="H1462">
        <v>3302</v>
      </c>
      <c r="I1462" t="s">
        <v>268</v>
      </c>
      <c r="J1462">
        <v>0</v>
      </c>
      <c r="K1462" s="367" t="str">
        <f>VLOOKUP(G1462,'01_MASTER_KODE_WILAYAH'!H$1437:I$1470,2,FALSE)</f>
        <v>JAWA TENGAH</v>
      </c>
      <c r="L1462" s="368" t="str">
        <f>VLOOKUP(H1462,'01_MASTER_KODE_WILAYAH'!D$5:F$1353,3,FALSE)</f>
        <v>BANYUMAS</v>
      </c>
      <c r="M1462" s="428" t="str">
        <f t="shared" si="72"/>
        <v/>
      </c>
      <c r="N1462" s="312">
        <f>COUNTIF(A1_Individu_Data_Keadaan_SDMK!A$4:A$149931,B1462)</f>
        <v>0</v>
      </c>
      <c r="O1462" s="312">
        <f t="shared" si="73"/>
        <v>0</v>
      </c>
      <c r="P1462" s="421" t="str">
        <f t="shared" si="74"/>
        <v>Tetap</v>
      </c>
    </row>
    <row r="1463" spans="1:16">
      <c r="A1463" s="7">
        <v>1461</v>
      </c>
      <c r="B1463" t="s">
        <v>15253</v>
      </c>
      <c r="C1463" t="s">
        <v>15254</v>
      </c>
      <c r="D1463" t="s">
        <v>1261</v>
      </c>
      <c r="G1463">
        <v>33</v>
      </c>
      <c r="H1463">
        <v>3302</v>
      </c>
      <c r="I1463" t="s">
        <v>268</v>
      </c>
      <c r="J1463">
        <v>0</v>
      </c>
      <c r="K1463" s="367" t="str">
        <f>VLOOKUP(G1463,'01_MASTER_KODE_WILAYAH'!H$1437:I$1470,2,FALSE)</f>
        <v>JAWA TENGAH</v>
      </c>
      <c r="L1463" s="368" t="str">
        <f>VLOOKUP(H1463,'01_MASTER_KODE_WILAYAH'!D$5:F$1353,3,FALSE)</f>
        <v>BANYUMAS</v>
      </c>
      <c r="M1463" s="428" t="str">
        <f t="shared" si="72"/>
        <v/>
      </c>
      <c r="N1463" s="312">
        <f>COUNTIF(A1_Individu_Data_Keadaan_SDMK!A$4:A$149931,B1463)</f>
        <v>0</v>
      </c>
      <c r="O1463" s="312">
        <f t="shared" si="73"/>
        <v>0</v>
      </c>
      <c r="P1463" s="421" t="str">
        <f t="shared" si="74"/>
        <v>Tetap</v>
      </c>
    </row>
    <row r="1464" spans="1:16">
      <c r="A1464" s="7">
        <v>1462</v>
      </c>
      <c r="B1464" t="s">
        <v>15255</v>
      </c>
      <c r="C1464" t="s">
        <v>15256</v>
      </c>
      <c r="D1464" t="s">
        <v>1261</v>
      </c>
      <c r="G1464">
        <v>33</v>
      </c>
      <c r="H1464">
        <v>3302</v>
      </c>
      <c r="I1464" t="s">
        <v>268</v>
      </c>
      <c r="J1464">
        <v>0</v>
      </c>
      <c r="K1464" s="367" t="str">
        <f>VLOOKUP(G1464,'01_MASTER_KODE_WILAYAH'!H$1437:I$1470,2,FALSE)</f>
        <v>JAWA TENGAH</v>
      </c>
      <c r="L1464" s="368" t="str">
        <f>VLOOKUP(H1464,'01_MASTER_KODE_WILAYAH'!D$5:F$1353,3,FALSE)</f>
        <v>BANYUMAS</v>
      </c>
      <c r="M1464" s="428" t="str">
        <f t="shared" si="72"/>
        <v/>
      </c>
      <c r="N1464" s="312">
        <f>COUNTIF(A1_Individu_Data_Keadaan_SDMK!A$4:A$149931,B1464)</f>
        <v>0</v>
      </c>
      <c r="O1464" s="312">
        <f t="shared" si="73"/>
        <v>0</v>
      </c>
      <c r="P1464" s="421" t="str">
        <f t="shared" si="74"/>
        <v>Tetap</v>
      </c>
    </row>
    <row r="1465" spans="1:16">
      <c r="A1465" s="7">
        <v>1463</v>
      </c>
      <c r="B1465" t="s">
        <v>15257</v>
      </c>
      <c r="C1465" t="s">
        <v>15258</v>
      </c>
      <c r="D1465" t="s">
        <v>1261</v>
      </c>
      <c r="G1465">
        <v>33</v>
      </c>
      <c r="H1465">
        <v>3302</v>
      </c>
      <c r="I1465" t="s">
        <v>268</v>
      </c>
      <c r="J1465">
        <v>0</v>
      </c>
      <c r="K1465" s="367" t="str">
        <f>VLOOKUP(G1465,'01_MASTER_KODE_WILAYAH'!H$1437:I$1470,2,FALSE)</f>
        <v>JAWA TENGAH</v>
      </c>
      <c r="L1465" s="368" t="str">
        <f>VLOOKUP(H1465,'01_MASTER_KODE_WILAYAH'!D$5:F$1353,3,FALSE)</f>
        <v>BANYUMAS</v>
      </c>
      <c r="M1465" s="428" t="str">
        <f t="shared" si="72"/>
        <v/>
      </c>
      <c r="N1465" s="312">
        <f>COUNTIF(A1_Individu_Data_Keadaan_SDMK!A$4:A$149931,B1465)</f>
        <v>0</v>
      </c>
      <c r="O1465" s="312">
        <f t="shared" si="73"/>
        <v>0</v>
      </c>
      <c r="P1465" s="421" t="str">
        <f t="shared" si="74"/>
        <v>Tetap</v>
      </c>
    </row>
    <row r="1466" spans="1:16">
      <c r="A1466" s="7">
        <v>1464</v>
      </c>
      <c r="B1466" t="s">
        <v>15259</v>
      </c>
      <c r="C1466" t="s">
        <v>15260</v>
      </c>
      <c r="D1466" t="s">
        <v>1261</v>
      </c>
      <c r="G1466">
        <v>33</v>
      </c>
      <c r="H1466">
        <v>3302</v>
      </c>
      <c r="I1466" t="s">
        <v>268</v>
      </c>
      <c r="J1466">
        <v>0</v>
      </c>
      <c r="K1466" s="367" t="str">
        <f>VLOOKUP(G1466,'01_MASTER_KODE_WILAYAH'!H$1437:I$1470,2,FALSE)</f>
        <v>JAWA TENGAH</v>
      </c>
      <c r="L1466" s="368" t="str">
        <f>VLOOKUP(H1466,'01_MASTER_KODE_WILAYAH'!D$5:F$1353,3,FALSE)</f>
        <v>BANYUMAS</v>
      </c>
      <c r="M1466" s="428" t="str">
        <f t="shared" si="72"/>
        <v/>
      </c>
      <c r="N1466" s="312">
        <f>COUNTIF(A1_Individu_Data_Keadaan_SDMK!A$4:A$149931,B1466)</f>
        <v>0</v>
      </c>
      <c r="O1466" s="312">
        <f t="shared" si="73"/>
        <v>0</v>
      </c>
      <c r="P1466" s="421" t="str">
        <f t="shared" si="74"/>
        <v>Tetap</v>
      </c>
    </row>
    <row r="1467" spans="1:16">
      <c r="A1467" s="7">
        <v>1465</v>
      </c>
      <c r="B1467" t="s">
        <v>15261</v>
      </c>
      <c r="C1467" t="s">
        <v>15262</v>
      </c>
      <c r="D1467" t="s">
        <v>1261</v>
      </c>
      <c r="G1467">
        <v>33</v>
      </c>
      <c r="H1467">
        <v>3302</v>
      </c>
      <c r="I1467" t="s">
        <v>268</v>
      </c>
      <c r="J1467">
        <v>0</v>
      </c>
      <c r="K1467" s="367" t="str">
        <f>VLOOKUP(G1467,'01_MASTER_KODE_WILAYAH'!H$1437:I$1470,2,FALSE)</f>
        <v>JAWA TENGAH</v>
      </c>
      <c r="L1467" s="368" t="str">
        <f>VLOOKUP(H1467,'01_MASTER_KODE_WILAYAH'!D$5:F$1353,3,FALSE)</f>
        <v>BANYUMAS</v>
      </c>
      <c r="M1467" s="428" t="str">
        <f t="shared" si="72"/>
        <v/>
      </c>
      <c r="N1467" s="312">
        <f>COUNTIF(A1_Individu_Data_Keadaan_SDMK!A$4:A$149931,B1467)</f>
        <v>0</v>
      </c>
      <c r="O1467" s="312">
        <f t="shared" si="73"/>
        <v>0</v>
      </c>
      <c r="P1467" s="421" t="str">
        <f t="shared" si="74"/>
        <v>Tetap</v>
      </c>
    </row>
    <row r="1468" spans="1:16">
      <c r="A1468" s="7">
        <v>1466</v>
      </c>
      <c r="B1468" t="s">
        <v>15263</v>
      </c>
      <c r="C1468" t="s">
        <v>15264</v>
      </c>
      <c r="D1468" t="s">
        <v>1261</v>
      </c>
      <c r="G1468">
        <v>33</v>
      </c>
      <c r="H1468">
        <v>3302</v>
      </c>
      <c r="I1468" t="s">
        <v>268</v>
      </c>
      <c r="J1468">
        <v>0</v>
      </c>
      <c r="K1468" s="367" t="str">
        <f>VLOOKUP(G1468,'01_MASTER_KODE_WILAYAH'!H$1437:I$1470,2,FALSE)</f>
        <v>JAWA TENGAH</v>
      </c>
      <c r="L1468" s="368" t="str">
        <f>VLOOKUP(H1468,'01_MASTER_KODE_WILAYAH'!D$5:F$1353,3,FALSE)</f>
        <v>BANYUMAS</v>
      </c>
      <c r="M1468" s="428" t="str">
        <f t="shared" si="72"/>
        <v/>
      </c>
      <c r="N1468" s="312">
        <f>COUNTIF(A1_Individu_Data_Keadaan_SDMK!A$4:A$149931,B1468)</f>
        <v>0</v>
      </c>
      <c r="O1468" s="312">
        <f t="shared" si="73"/>
        <v>0</v>
      </c>
      <c r="P1468" s="421" t="str">
        <f t="shared" si="74"/>
        <v>Tetap</v>
      </c>
    </row>
    <row r="1469" spans="1:16">
      <c r="A1469" s="7">
        <v>1467</v>
      </c>
      <c r="B1469" t="s">
        <v>15265</v>
      </c>
      <c r="C1469" t="s">
        <v>15266</v>
      </c>
      <c r="D1469" t="s">
        <v>1261</v>
      </c>
      <c r="G1469">
        <v>33</v>
      </c>
      <c r="H1469">
        <v>3302</v>
      </c>
      <c r="I1469" t="s">
        <v>268</v>
      </c>
      <c r="J1469">
        <v>0</v>
      </c>
      <c r="K1469" s="367" t="str">
        <f>VLOOKUP(G1469,'01_MASTER_KODE_WILAYAH'!H$1437:I$1470,2,FALSE)</f>
        <v>JAWA TENGAH</v>
      </c>
      <c r="L1469" s="368" t="str">
        <f>VLOOKUP(H1469,'01_MASTER_KODE_WILAYAH'!D$5:F$1353,3,FALSE)</f>
        <v>BANYUMAS</v>
      </c>
      <c r="M1469" s="428" t="str">
        <f t="shared" si="72"/>
        <v/>
      </c>
      <c r="N1469" s="312">
        <f>COUNTIF(A1_Individu_Data_Keadaan_SDMK!A$4:A$149931,B1469)</f>
        <v>0</v>
      </c>
      <c r="O1469" s="312">
        <f t="shared" si="73"/>
        <v>0</v>
      </c>
      <c r="P1469" s="421" t="str">
        <f t="shared" si="74"/>
        <v>Tetap</v>
      </c>
    </row>
    <row r="1470" spans="1:16">
      <c r="A1470" s="7">
        <v>1468</v>
      </c>
      <c r="B1470" t="s">
        <v>15267</v>
      </c>
      <c r="C1470" t="s">
        <v>15268</v>
      </c>
      <c r="D1470" t="s">
        <v>1261</v>
      </c>
      <c r="G1470">
        <v>33</v>
      </c>
      <c r="H1470">
        <v>3302</v>
      </c>
      <c r="I1470" t="s">
        <v>268</v>
      </c>
      <c r="J1470">
        <v>0</v>
      </c>
      <c r="K1470" s="367" t="str">
        <f>VLOOKUP(G1470,'01_MASTER_KODE_WILAYAH'!H$1437:I$1470,2,FALSE)</f>
        <v>JAWA TENGAH</v>
      </c>
      <c r="L1470" s="368" t="str">
        <f>VLOOKUP(H1470,'01_MASTER_KODE_WILAYAH'!D$5:F$1353,3,FALSE)</f>
        <v>BANYUMAS</v>
      </c>
      <c r="M1470" s="428" t="str">
        <f t="shared" si="72"/>
        <v/>
      </c>
      <c r="N1470" s="312">
        <f>COUNTIF(A1_Individu_Data_Keadaan_SDMK!A$4:A$149931,B1470)</f>
        <v>0</v>
      </c>
      <c r="O1470" s="312">
        <f t="shared" si="73"/>
        <v>0</v>
      </c>
      <c r="P1470" s="421" t="str">
        <f t="shared" si="74"/>
        <v>Tetap</v>
      </c>
    </row>
    <row r="1471" spans="1:16">
      <c r="A1471" s="7">
        <v>1469</v>
      </c>
      <c r="B1471" t="s">
        <v>15269</v>
      </c>
      <c r="C1471" t="s">
        <v>15270</v>
      </c>
      <c r="D1471" t="s">
        <v>1261</v>
      </c>
      <c r="G1471">
        <v>33</v>
      </c>
      <c r="H1471">
        <v>3302</v>
      </c>
      <c r="I1471" t="s">
        <v>268</v>
      </c>
      <c r="J1471">
        <v>0</v>
      </c>
      <c r="K1471" s="367" t="str">
        <f>VLOOKUP(G1471,'01_MASTER_KODE_WILAYAH'!H$1437:I$1470,2,FALSE)</f>
        <v>JAWA TENGAH</v>
      </c>
      <c r="L1471" s="368" t="str">
        <f>VLOOKUP(H1471,'01_MASTER_KODE_WILAYAH'!D$5:F$1353,3,FALSE)</f>
        <v>BANYUMAS</v>
      </c>
      <c r="M1471" s="428" t="str">
        <f t="shared" si="72"/>
        <v/>
      </c>
      <c r="N1471" s="312">
        <f>COUNTIF(A1_Individu_Data_Keadaan_SDMK!A$4:A$149931,B1471)</f>
        <v>0</v>
      </c>
      <c r="O1471" s="312">
        <f t="shared" si="73"/>
        <v>0</v>
      </c>
      <c r="P1471" s="421" t="str">
        <f t="shared" si="74"/>
        <v>Tetap</v>
      </c>
    </row>
    <row r="1472" spans="1:16">
      <c r="A1472" s="7">
        <v>1470</v>
      </c>
      <c r="B1472" t="s">
        <v>15271</v>
      </c>
      <c r="C1472" t="s">
        <v>15272</v>
      </c>
      <c r="D1472" t="s">
        <v>1261</v>
      </c>
      <c r="G1472">
        <v>33</v>
      </c>
      <c r="H1472">
        <v>3302</v>
      </c>
      <c r="I1472" t="s">
        <v>268</v>
      </c>
      <c r="J1472">
        <v>0</v>
      </c>
      <c r="K1472" s="367" t="str">
        <f>VLOOKUP(G1472,'01_MASTER_KODE_WILAYAH'!H$1437:I$1470,2,FALSE)</f>
        <v>JAWA TENGAH</v>
      </c>
      <c r="L1472" s="368" t="str">
        <f>VLOOKUP(H1472,'01_MASTER_KODE_WILAYAH'!D$5:F$1353,3,FALSE)</f>
        <v>BANYUMAS</v>
      </c>
      <c r="M1472" s="428" t="str">
        <f t="shared" si="72"/>
        <v/>
      </c>
      <c r="N1472" s="312">
        <f>COUNTIF(A1_Individu_Data_Keadaan_SDMK!A$4:A$149931,B1472)</f>
        <v>0</v>
      </c>
      <c r="O1472" s="312">
        <f t="shared" si="73"/>
        <v>0</v>
      </c>
      <c r="P1472" s="421" t="str">
        <f t="shared" si="74"/>
        <v>Tetap</v>
      </c>
    </row>
    <row r="1473" spans="1:16">
      <c r="A1473" s="7">
        <v>1471</v>
      </c>
      <c r="B1473" t="s">
        <v>15273</v>
      </c>
      <c r="C1473" t="s">
        <v>15274</v>
      </c>
      <c r="D1473" t="s">
        <v>1261</v>
      </c>
      <c r="G1473">
        <v>33</v>
      </c>
      <c r="H1473">
        <v>3302</v>
      </c>
      <c r="I1473" t="s">
        <v>268</v>
      </c>
      <c r="J1473">
        <v>0</v>
      </c>
      <c r="K1473" s="367" t="str">
        <f>VLOOKUP(G1473,'01_MASTER_KODE_WILAYAH'!H$1437:I$1470,2,FALSE)</f>
        <v>JAWA TENGAH</v>
      </c>
      <c r="L1473" s="368" t="str">
        <f>VLOOKUP(H1473,'01_MASTER_KODE_WILAYAH'!D$5:F$1353,3,FALSE)</f>
        <v>BANYUMAS</v>
      </c>
      <c r="M1473" s="428" t="str">
        <f t="shared" si="72"/>
        <v/>
      </c>
      <c r="N1473" s="312">
        <f>COUNTIF(A1_Individu_Data_Keadaan_SDMK!A$4:A$149931,B1473)</f>
        <v>0</v>
      </c>
      <c r="O1473" s="312">
        <f t="shared" si="73"/>
        <v>0</v>
      </c>
      <c r="P1473" s="421" t="str">
        <f t="shared" si="74"/>
        <v>Tetap</v>
      </c>
    </row>
    <row r="1474" spans="1:16">
      <c r="A1474" s="7">
        <v>1472</v>
      </c>
      <c r="B1474" t="s">
        <v>15275</v>
      </c>
      <c r="C1474" t="s">
        <v>15276</v>
      </c>
      <c r="D1474" t="s">
        <v>1261</v>
      </c>
      <c r="G1474">
        <v>33</v>
      </c>
      <c r="H1474">
        <v>3302</v>
      </c>
      <c r="I1474" t="s">
        <v>268</v>
      </c>
      <c r="J1474">
        <v>0</v>
      </c>
      <c r="K1474" s="367" t="str">
        <f>VLOOKUP(G1474,'01_MASTER_KODE_WILAYAH'!H$1437:I$1470,2,FALSE)</f>
        <v>JAWA TENGAH</v>
      </c>
      <c r="L1474" s="368" t="str">
        <f>VLOOKUP(H1474,'01_MASTER_KODE_WILAYAH'!D$5:F$1353,3,FALSE)</f>
        <v>BANYUMAS</v>
      </c>
      <c r="M1474" s="428" t="str">
        <f t="shared" si="72"/>
        <v/>
      </c>
      <c r="N1474" s="312">
        <f>COUNTIF(A1_Individu_Data_Keadaan_SDMK!A$4:A$149931,B1474)</f>
        <v>0</v>
      </c>
      <c r="O1474" s="312">
        <f t="shared" si="73"/>
        <v>0</v>
      </c>
      <c r="P1474" s="421" t="str">
        <f t="shared" si="74"/>
        <v>Tetap</v>
      </c>
    </row>
    <row r="1475" spans="1:16">
      <c r="A1475" s="7">
        <v>1473</v>
      </c>
      <c r="B1475" t="s">
        <v>15277</v>
      </c>
      <c r="C1475" t="s">
        <v>15278</v>
      </c>
      <c r="D1475" t="s">
        <v>1261</v>
      </c>
      <c r="G1475">
        <v>33</v>
      </c>
      <c r="H1475">
        <v>3302</v>
      </c>
      <c r="I1475" t="s">
        <v>268</v>
      </c>
      <c r="J1475">
        <v>0</v>
      </c>
      <c r="K1475" s="367" t="str">
        <f>VLOOKUP(G1475,'01_MASTER_KODE_WILAYAH'!H$1437:I$1470,2,FALSE)</f>
        <v>JAWA TENGAH</v>
      </c>
      <c r="L1475" s="368" t="str">
        <f>VLOOKUP(H1475,'01_MASTER_KODE_WILAYAH'!D$5:F$1353,3,FALSE)</f>
        <v>BANYUMAS</v>
      </c>
      <c r="M1475" s="428" t="str">
        <f t="shared" si="72"/>
        <v/>
      </c>
      <c r="N1475" s="312">
        <f>COUNTIF(A1_Individu_Data_Keadaan_SDMK!A$4:A$149931,B1475)</f>
        <v>0</v>
      </c>
      <c r="O1475" s="312">
        <f t="shared" si="73"/>
        <v>0</v>
      </c>
      <c r="P1475" s="421" t="str">
        <f t="shared" si="74"/>
        <v>Tetap</v>
      </c>
    </row>
    <row r="1476" spans="1:16">
      <c r="A1476" s="7">
        <v>1474</v>
      </c>
      <c r="B1476" t="s">
        <v>15279</v>
      </c>
      <c r="C1476" t="s">
        <v>15280</v>
      </c>
      <c r="D1476" t="s">
        <v>1261</v>
      </c>
      <c r="G1476">
        <v>33</v>
      </c>
      <c r="H1476">
        <v>3302</v>
      </c>
      <c r="I1476" t="s">
        <v>268</v>
      </c>
      <c r="J1476">
        <v>0</v>
      </c>
      <c r="K1476" s="367" t="str">
        <f>VLOOKUP(G1476,'01_MASTER_KODE_WILAYAH'!H$1437:I$1470,2,FALSE)</f>
        <v>JAWA TENGAH</v>
      </c>
      <c r="L1476" s="368" t="str">
        <f>VLOOKUP(H1476,'01_MASTER_KODE_WILAYAH'!D$5:F$1353,3,FALSE)</f>
        <v>BANYUMAS</v>
      </c>
      <c r="M1476" s="428" t="str">
        <f t="shared" ref="M1476:M1539" si="75">LEFT(F1476,10)</f>
        <v/>
      </c>
      <c r="N1476" s="312">
        <f>COUNTIF(A1_Individu_Data_Keadaan_SDMK!A$4:A$149931,B1476)</f>
        <v>0</v>
      </c>
      <c r="O1476" s="312">
        <f t="shared" ref="O1476:O1539" si="76">IF(N1476&gt;0,1,0)</f>
        <v>0</v>
      </c>
      <c r="P1476" s="421" t="str">
        <f t="shared" ref="P1476:P1539" si="77">IF(N1476&gt;J1476,"Bertambah",IF(N1476=J1476,"Tetap","Berkurang"))</f>
        <v>Tetap</v>
      </c>
    </row>
    <row r="1477" spans="1:16">
      <c r="A1477" s="7">
        <v>1475</v>
      </c>
      <c r="B1477" t="s">
        <v>15281</v>
      </c>
      <c r="C1477" t="s">
        <v>15282</v>
      </c>
      <c r="D1477" t="s">
        <v>1261</v>
      </c>
      <c r="G1477">
        <v>33</v>
      </c>
      <c r="H1477">
        <v>3302</v>
      </c>
      <c r="I1477" t="s">
        <v>268</v>
      </c>
      <c r="J1477">
        <v>0</v>
      </c>
      <c r="K1477" s="367" t="str">
        <f>VLOOKUP(G1477,'01_MASTER_KODE_WILAYAH'!H$1437:I$1470,2,FALSE)</f>
        <v>JAWA TENGAH</v>
      </c>
      <c r="L1477" s="368" t="str">
        <f>VLOOKUP(H1477,'01_MASTER_KODE_WILAYAH'!D$5:F$1353,3,FALSE)</f>
        <v>BANYUMAS</v>
      </c>
      <c r="M1477" s="428" t="str">
        <f t="shared" si="75"/>
        <v/>
      </c>
      <c r="N1477" s="312">
        <f>COUNTIF(A1_Individu_Data_Keadaan_SDMK!A$4:A$149931,B1477)</f>
        <v>0</v>
      </c>
      <c r="O1477" s="312">
        <f t="shared" si="76"/>
        <v>0</v>
      </c>
      <c r="P1477" s="421" t="str">
        <f t="shared" si="77"/>
        <v>Tetap</v>
      </c>
    </row>
    <row r="1478" spans="1:16">
      <c r="A1478" s="7">
        <v>1476</v>
      </c>
      <c r="B1478" t="s">
        <v>15283</v>
      </c>
      <c r="C1478" t="s">
        <v>15284</v>
      </c>
      <c r="D1478" t="s">
        <v>1261</v>
      </c>
      <c r="G1478">
        <v>33</v>
      </c>
      <c r="H1478">
        <v>3302</v>
      </c>
      <c r="I1478" t="s">
        <v>268</v>
      </c>
      <c r="J1478">
        <v>0</v>
      </c>
      <c r="K1478" s="367" t="str">
        <f>VLOOKUP(G1478,'01_MASTER_KODE_WILAYAH'!H$1437:I$1470,2,FALSE)</f>
        <v>JAWA TENGAH</v>
      </c>
      <c r="L1478" s="368" t="str">
        <f>VLOOKUP(H1478,'01_MASTER_KODE_WILAYAH'!D$5:F$1353,3,FALSE)</f>
        <v>BANYUMAS</v>
      </c>
      <c r="M1478" s="428" t="str">
        <f t="shared" si="75"/>
        <v/>
      </c>
      <c r="N1478" s="312">
        <f>COUNTIF(A1_Individu_Data_Keadaan_SDMK!A$4:A$149931,B1478)</f>
        <v>0</v>
      </c>
      <c r="O1478" s="312">
        <f t="shared" si="76"/>
        <v>0</v>
      </c>
      <c r="P1478" s="421" t="str">
        <f t="shared" si="77"/>
        <v>Tetap</v>
      </c>
    </row>
    <row r="1479" spans="1:16">
      <c r="A1479" s="7">
        <v>1477</v>
      </c>
      <c r="B1479" t="s">
        <v>15285</v>
      </c>
      <c r="C1479" t="s">
        <v>15286</v>
      </c>
      <c r="D1479" t="s">
        <v>1261</v>
      </c>
      <c r="G1479">
        <v>33</v>
      </c>
      <c r="H1479">
        <v>3302</v>
      </c>
      <c r="I1479" t="s">
        <v>268</v>
      </c>
      <c r="J1479">
        <v>0</v>
      </c>
      <c r="K1479" s="367" t="str">
        <f>VLOOKUP(G1479,'01_MASTER_KODE_WILAYAH'!H$1437:I$1470,2,FALSE)</f>
        <v>JAWA TENGAH</v>
      </c>
      <c r="L1479" s="368" t="str">
        <f>VLOOKUP(H1479,'01_MASTER_KODE_WILAYAH'!D$5:F$1353,3,FALSE)</f>
        <v>BANYUMAS</v>
      </c>
      <c r="M1479" s="428" t="str">
        <f t="shared" si="75"/>
        <v/>
      </c>
      <c r="N1479" s="312">
        <f>COUNTIF(A1_Individu_Data_Keadaan_SDMK!A$4:A$149931,B1479)</f>
        <v>0</v>
      </c>
      <c r="O1479" s="312">
        <f t="shared" si="76"/>
        <v>0</v>
      </c>
      <c r="P1479" s="421" t="str">
        <f t="shared" si="77"/>
        <v>Tetap</v>
      </c>
    </row>
    <row r="1480" spans="1:16">
      <c r="A1480" s="7">
        <v>1478</v>
      </c>
      <c r="B1480" t="s">
        <v>15287</v>
      </c>
      <c r="C1480" t="s">
        <v>15288</v>
      </c>
      <c r="D1480" t="s">
        <v>1261</v>
      </c>
      <c r="G1480">
        <v>33</v>
      </c>
      <c r="H1480">
        <v>3302</v>
      </c>
      <c r="I1480" t="s">
        <v>268</v>
      </c>
      <c r="J1480">
        <v>0</v>
      </c>
      <c r="K1480" s="367" t="str">
        <f>VLOOKUP(G1480,'01_MASTER_KODE_WILAYAH'!H$1437:I$1470,2,FALSE)</f>
        <v>JAWA TENGAH</v>
      </c>
      <c r="L1480" s="368" t="str">
        <f>VLOOKUP(H1480,'01_MASTER_KODE_WILAYAH'!D$5:F$1353,3,FALSE)</f>
        <v>BANYUMAS</v>
      </c>
      <c r="M1480" s="428" t="str">
        <f t="shared" si="75"/>
        <v/>
      </c>
      <c r="N1480" s="312">
        <f>COUNTIF(A1_Individu_Data_Keadaan_SDMK!A$4:A$149931,B1480)</f>
        <v>0</v>
      </c>
      <c r="O1480" s="312">
        <f t="shared" si="76"/>
        <v>0</v>
      </c>
      <c r="P1480" s="421" t="str">
        <f t="shared" si="77"/>
        <v>Tetap</v>
      </c>
    </row>
    <row r="1481" spans="1:16">
      <c r="A1481" s="7">
        <v>1479</v>
      </c>
      <c r="B1481" t="s">
        <v>15289</v>
      </c>
      <c r="C1481" t="s">
        <v>15290</v>
      </c>
      <c r="D1481" t="s">
        <v>1261</v>
      </c>
      <c r="G1481">
        <v>33</v>
      </c>
      <c r="H1481">
        <v>3302</v>
      </c>
      <c r="I1481" t="s">
        <v>268</v>
      </c>
      <c r="J1481">
        <v>0</v>
      </c>
      <c r="K1481" s="367" t="str">
        <f>VLOOKUP(G1481,'01_MASTER_KODE_WILAYAH'!H$1437:I$1470,2,FALSE)</f>
        <v>JAWA TENGAH</v>
      </c>
      <c r="L1481" s="368" t="str">
        <f>VLOOKUP(H1481,'01_MASTER_KODE_WILAYAH'!D$5:F$1353,3,FALSE)</f>
        <v>BANYUMAS</v>
      </c>
      <c r="M1481" s="428" t="str">
        <f t="shared" si="75"/>
        <v/>
      </c>
      <c r="N1481" s="312">
        <f>COUNTIF(A1_Individu_Data_Keadaan_SDMK!A$4:A$149931,B1481)</f>
        <v>0</v>
      </c>
      <c r="O1481" s="312">
        <f t="shared" si="76"/>
        <v>0</v>
      </c>
      <c r="P1481" s="421" t="str">
        <f t="shared" si="77"/>
        <v>Tetap</v>
      </c>
    </row>
    <row r="1482" spans="1:16">
      <c r="A1482" s="7">
        <v>1480</v>
      </c>
      <c r="B1482" t="s">
        <v>15291</v>
      </c>
      <c r="C1482" t="s">
        <v>15292</v>
      </c>
      <c r="D1482" t="s">
        <v>1261</v>
      </c>
      <c r="G1482">
        <v>33</v>
      </c>
      <c r="H1482">
        <v>3302</v>
      </c>
      <c r="I1482" t="s">
        <v>268</v>
      </c>
      <c r="J1482">
        <v>0</v>
      </c>
      <c r="K1482" s="367" t="str">
        <f>VLOOKUP(G1482,'01_MASTER_KODE_WILAYAH'!H$1437:I$1470,2,FALSE)</f>
        <v>JAWA TENGAH</v>
      </c>
      <c r="L1482" s="368" t="str">
        <f>VLOOKUP(H1482,'01_MASTER_KODE_WILAYAH'!D$5:F$1353,3,FALSE)</f>
        <v>BANYUMAS</v>
      </c>
      <c r="M1482" s="428" t="str">
        <f t="shared" si="75"/>
        <v/>
      </c>
      <c r="N1482" s="312">
        <f>COUNTIF(A1_Individu_Data_Keadaan_SDMK!A$4:A$149931,B1482)</f>
        <v>0</v>
      </c>
      <c r="O1482" s="312">
        <f t="shared" si="76"/>
        <v>0</v>
      </c>
      <c r="P1482" s="421" t="str">
        <f t="shared" si="77"/>
        <v>Tetap</v>
      </c>
    </row>
    <row r="1483" spans="1:16">
      <c r="A1483" s="7">
        <v>1481</v>
      </c>
      <c r="B1483" t="s">
        <v>15293</v>
      </c>
      <c r="C1483" t="s">
        <v>15294</v>
      </c>
      <c r="D1483" t="s">
        <v>1261</v>
      </c>
      <c r="G1483">
        <v>33</v>
      </c>
      <c r="H1483">
        <v>3302</v>
      </c>
      <c r="I1483" t="s">
        <v>268</v>
      </c>
      <c r="J1483">
        <v>0</v>
      </c>
      <c r="K1483" s="367" t="str">
        <f>VLOOKUP(G1483,'01_MASTER_KODE_WILAYAH'!H$1437:I$1470,2,FALSE)</f>
        <v>JAWA TENGAH</v>
      </c>
      <c r="L1483" s="368" t="str">
        <f>VLOOKUP(H1483,'01_MASTER_KODE_WILAYAH'!D$5:F$1353,3,FALSE)</f>
        <v>BANYUMAS</v>
      </c>
      <c r="M1483" s="428" t="str">
        <f t="shared" si="75"/>
        <v/>
      </c>
      <c r="N1483" s="312">
        <f>COUNTIF(A1_Individu_Data_Keadaan_SDMK!A$4:A$149931,B1483)</f>
        <v>0</v>
      </c>
      <c r="O1483" s="312">
        <f t="shared" si="76"/>
        <v>0</v>
      </c>
      <c r="P1483" s="421" t="str">
        <f t="shared" si="77"/>
        <v>Tetap</v>
      </c>
    </row>
    <row r="1484" spans="1:16">
      <c r="A1484" s="7">
        <v>1482</v>
      </c>
      <c r="B1484" t="s">
        <v>15295</v>
      </c>
      <c r="C1484" t="s">
        <v>15296</v>
      </c>
      <c r="D1484" t="s">
        <v>1261</v>
      </c>
      <c r="G1484">
        <v>33</v>
      </c>
      <c r="H1484">
        <v>3302</v>
      </c>
      <c r="I1484" t="s">
        <v>268</v>
      </c>
      <c r="J1484">
        <v>0</v>
      </c>
      <c r="K1484" s="367" t="str">
        <f>VLOOKUP(G1484,'01_MASTER_KODE_WILAYAH'!H$1437:I$1470,2,FALSE)</f>
        <v>JAWA TENGAH</v>
      </c>
      <c r="L1484" s="368" t="str">
        <f>VLOOKUP(H1484,'01_MASTER_KODE_WILAYAH'!D$5:F$1353,3,FALSE)</f>
        <v>BANYUMAS</v>
      </c>
      <c r="M1484" s="428" t="str">
        <f t="shared" si="75"/>
        <v/>
      </c>
      <c r="N1484" s="312">
        <f>COUNTIF(A1_Individu_Data_Keadaan_SDMK!A$4:A$149931,B1484)</f>
        <v>0</v>
      </c>
      <c r="O1484" s="312">
        <f t="shared" si="76"/>
        <v>0</v>
      </c>
      <c r="P1484" s="421" t="str">
        <f t="shared" si="77"/>
        <v>Tetap</v>
      </c>
    </row>
    <row r="1485" spans="1:16">
      <c r="A1485" s="7">
        <v>1483</v>
      </c>
      <c r="B1485" t="s">
        <v>15297</v>
      </c>
      <c r="C1485" t="s">
        <v>15298</v>
      </c>
      <c r="D1485" t="s">
        <v>1261</v>
      </c>
      <c r="G1485">
        <v>33</v>
      </c>
      <c r="H1485">
        <v>3302</v>
      </c>
      <c r="I1485" t="s">
        <v>268</v>
      </c>
      <c r="J1485">
        <v>0</v>
      </c>
      <c r="K1485" s="367" t="str">
        <f>VLOOKUP(G1485,'01_MASTER_KODE_WILAYAH'!H$1437:I$1470,2,FALSE)</f>
        <v>JAWA TENGAH</v>
      </c>
      <c r="L1485" s="368" t="str">
        <f>VLOOKUP(H1485,'01_MASTER_KODE_WILAYAH'!D$5:F$1353,3,FALSE)</f>
        <v>BANYUMAS</v>
      </c>
      <c r="M1485" s="428" t="str">
        <f t="shared" si="75"/>
        <v/>
      </c>
      <c r="N1485" s="312">
        <f>COUNTIF(A1_Individu_Data_Keadaan_SDMK!A$4:A$149931,B1485)</f>
        <v>0</v>
      </c>
      <c r="O1485" s="312">
        <f t="shared" si="76"/>
        <v>0</v>
      </c>
      <c r="P1485" s="421" t="str">
        <f t="shared" si="77"/>
        <v>Tetap</v>
      </c>
    </row>
    <row r="1486" spans="1:16">
      <c r="A1486" s="7">
        <v>1484</v>
      </c>
      <c r="B1486" t="s">
        <v>15299</v>
      </c>
      <c r="C1486" t="s">
        <v>15300</v>
      </c>
      <c r="D1486" t="s">
        <v>1261</v>
      </c>
      <c r="G1486">
        <v>33</v>
      </c>
      <c r="H1486">
        <v>3302</v>
      </c>
      <c r="I1486" t="s">
        <v>268</v>
      </c>
      <c r="J1486">
        <v>0</v>
      </c>
      <c r="K1486" s="367" t="str">
        <f>VLOOKUP(G1486,'01_MASTER_KODE_WILAYAH'!H$1437:I$1470,2,FALSE)</f>
        <v>JAWA TENGAH</v>
      </c>
      <c r="L1486" s="368" t="str">
        <f>VLOOKUP(H1486,'01_MASTER_KODE_WILAYAH'!D$5:F$1353,3,FALSE)</f>
        <v>BANYUMAS</v>
      </c>
      <c r="M1486" s="428" t="str">
        <f t="shared" si="75"/>
        <v/>
      </c>
      <c r="N1486" s="312">
        <f>COUNTIF(A1_Individu_Data_Keadaan_SDMK!A$4:A$149931,B1486)</f>
        <v>0</v>
      </c>
      <c r="O1486" s="312">
        <f t="shared" si="76"/>
        <v>0</v>
      </c>
      <c r="P1486" s="421" t="str">
        <f t="shared" si="77"/>
        <v>Tetap</v>
      </c>
    </row>
    <row r="1487" spans="1:16">
      <c r="A1487" s="7">
        <v>1485</v>
      </c>
      <c r="B1487" t="s">
        <v>15301</v>
      </c>
      <c r="C1487" t="s">
        <v>15302</v>
      </c>
      <c r="D1487" t="s">
        <v>1261</v>
      </c>
      <c r="G1487">
        <v>33</v>
      </c>
      <c r="H1487">
        <v>3302</v>
      </c>
      <c r="I1487" t="s">
        <v>268</v>
      </c>
      <c r="J1487">
        <v>0</v>
      </c>
      <c r="K1487" s="367" t="str">
        <f>VLOOKUP(G1487,'01_MASTER_KODE_WILAYAH'!H$1437:I$1470,2,FALSE)</f>
        <v>JAWA TENGAH</v>
      </c>
      <c r="L1487" s="368" t="str">
        <f>VLOOKUP(H1487,'01_MASTER_KODE_WILAYAH'!D$5:F$1353,3,FALSE)</f>
        <v>BANYUMAS</v>
      </c>
      <c r="M1487" s="428" t="str">
        <f t="shared" si="75"/>
        <v/>
      </c>
      <c r="N1487" s="312">
        <f>COUNTIF(A1_Individu_Data_Keadaan_SDMK!A$4:A$149931,B1487)</f>
        <v>0</v>
      </c>
      <c r="O1487" s="312">
        <f t="shared" si="76"/>
        <v>0</v>
      </c>
      <c r="P1487" s="421" t="str">
        <f t="shared" si="77"/>
        <v>Tetap</v>
      </c>
    </row>
    <row r="1488" spans="1:16">
      <c r="A1488" s="7">
        <v>1486</v>
      </c>
      <c r="B1488" t="s">
        <v>15303</v>
      </c>
      <c r="C1488" t="s">
        <v>15304</v>
      </c>
      <c r="D1488" t="s">
        <v>1261</v>
      </c>
      <c r="G1488">
        <v>33</v>
      </c>
      <c r="H1488">
        <v>3302</v>
      </c>
      <c r="I1488" t="s">
        <v>268</v>
      </c>
      <c r="J1488">
        <v>0</v>
      </c>
      <c r="K1488" s="367" t="str">
        <f>VLOOKUP(G1488,'01_MASTER_KODE_WILAYAH'!H$1437:I$1470,2,FALSE)</f>
        <v>JAWA TENGAH</v>
      </c>
      <c r="L1488" s="368" t="str">
        <f>VLOOKUP(H1488,'01_MASTER_KODE_WILAYAH'!D$5:F$1353,3,FALSE)</f>
        <v>BANYUMAS</v>
      </c>
      <c r="M1488" s="428" t="str">
        <f t="shared" si="75"/>
        <v/>
      </c>
      <c r="N1488" s="312">
        <f>COUNTIF(A1_Individu_Data_Keadaan_SDMK!A$4:A$149931,B1488)</f>
        <v>0</v>
      </c>
      <c r="O1488" s="312">
        <f t="shared" si="76"/>
        <v>0</v>
      </c>
      <c r="P1488" s="421" t="str">
        <f t="shared" si="77"/>
        <v>Tetap</v>
      </c>
    </row>
    <row r="1489" spans="1:16">
      <c r="A1489" s="7">
        <v>1487</v>
      </c>
      <c r="B1489" t="s">
        <v>15305</v>
      </c>
      <c r="C1489" t="s">
        <v>15306</v>
      </c>
      <c r="D1489" t="s">
        <v>1261</v>
      </c>
      <c r="G1489">
        <v>33</v>
      </c>
      <c r="H1489">
        <v>3302</v>
      </c>
      <c r="I1489" t="s">
        <v>268</v>
      </c>
      <c r="J1489">
        <v>0</v>
      </c>
      <c r="K1489" s="367" t="str">
        <f>VLOOKUP(G1489,'01_MASTER_KODE_WILAYAH'!H$1437:I$1470,2,FALSE)</f>
        <v>JAWA TENGAH</v>
      </c>
      <c r="L1489" s="368" t="str">
        <f>VLOOKUP(H1489,'01_MASTER_KODE_WILAYAH'!D$5:F$1353,3,FALSE)</f>
        <v>BANYUMAS</v>
      </c>
      <c r="M1489" s="428" t="str">
        <f t="shared" si="75"/>
        <v/>
      </c>
      <c r="N1489" s="312">
        <f>COUNTIF(A1_Individu_Data_Keadaan_SDMK!A$4:A$149931,B1489)</f>
        <v>0</v>
      </c>
      <c r="O1489" s="312">
        <f t="shared" si="76"/>
        <v>0</v>
      </c>
      <c r="P1489" s="421" t="str">
        <f t="shared" si="77"/>
        <v>Tetap</v>
      </c>
    </row>
    <row r="1490" spans="1:16">
      <c r="A1490" s="7">
        <v>1488</v>
      </c>
      <c r="B1490" t="s">
        <v>15307</v>
      </c>
      <c r="C1490" t="s">
        <v>15308</v>
      </c>
      <c r="D1490" t="s">
        <v>1261</v>
      </c>
      <c r="G1490">
        <v>33</v>
      </c>
      <c r="H1490">
        <v>3302</v>
      </c>
      <c r="I1490" t="s">
        <v>268</v>
      </c>
      <c r="J1490">
        <v>0</v>
      </c>
      <c r="K1490" s="367" t="str">
        <f>VLOOKUP(G1490,'01_MASTER_KODE_WILAYAH'!H$1437:I$1470,2,FALSE)</f>
        <v>JAWA TENGAH</v>
      </c>
      <c r="L1490" s="368" t="str">
        <f>VLOOKUP(H1490,'01_MASTER_KODE_WILAYAH'!D$5:F$1353,3,FALSE)</f>
        <v>BANYUMAS</v>
      </c>
      <c r="M1490" s="428" t="str">
        <f t="shared" si="75"/>
        <v/>
      </c>
      <c r="N1490" s="312">
        <f>COUNTIF(A1_Individu_Data_Keadaan_SDMK!A$4:A$149931,B1490)</f>
        <v>0</v>
      </c>
      <c r="O1490" s="312">
        <f t="shared" si="76"/>
        <v>0</v>
      </c>
      <c r="P1490" s="421" t="str">
        <f t="shared" si="77"/>
        <v>Tetap</v>
      </c>
    </row>
    <row r="1491" spans="1:16">
      <c r="A1491" s="7">
        <v>1489</v>
      </c>
      <c r="B1491" t="s">
        <v>15309</v>
      </c>
      <c r="C1491" t="s">
        <v>15310</v>
      </c>
      <c r="D1491" t="s">
        <v>1261</v>
      </c>
      <c r="G1491">
        <v>33</v>
      </c>
      <c r="H1491">
        <v>3302</v>
      </c>
      <c r="I1491" t="s">
        <v>268</v>
      </c>
      <c r="J1491">
        <v>0</v>
      </c>
      <c r="K1491" s="367" t="str">
        <f>VLOOKUP(G1491,'01_MASTER_KODE_WILAYAH'!H$1437:I$1470,2,FALSE)</f>
        <v>JAWA TENGAH</v>
      </c>
      <c r="L1491" s="368" t="str">
        <f>VLOOKUP(H1491,'01_MASTER_KODE_WILAYAH'!D$5:F$1353,3,FALSE)</f>
        <v>BANYUMAS</v>
      </c>
      <c r="M1491" s="428" t="str">
        <f t="shared" si="75"/>
        <v/>
      </c>
      <c r="N1491" s="312">
        <f>COUNTIF(A1_Individu_Data_Keadaan_SDMK!A$4:A$149931,B1491)</f>
        <v>0</v>
      </c>
      <c r="O1491" s="312">
        <f t="shared" si="76"/>
        <v>0</v>
      </c>
      <c r="P1491" s="421" t="str">
        <f t="shared" si="77"/>
        <v>Tetap</v>
      </c>
    </row>
    <row r="1492" spans="1:16">
      <c r="A1492" s="7">
        <v>1490</v>
      </c>
      <c r="B1492" t="s">
        <v>15311</v>
      </c>
      <c r="C1492" t="s">
        <v>15312</v>
      </c>
      <c r="D1492" t="s">
        <v>1261</v>
      </c>
      <c r="G1492">
        <v>33</v>
      </c>
      <c r="H1492">
        <v>3302</v>
      </c>
      <c r="I1492" t="s">
        <v>268</v>
      </c>
      <c r="J1492">
        <v>0</v>
      </c>
      <c r="K1492" s="367" t="str">
        <f>VLOOKUP(G1492,'01_MASTER_KODE_WILAYAH'!H$1437:I$1470,2,FALSE)</f>
        <v>JAWA TENGAH</v>
      </c>
      <c r="L1492" s="368" t="str">
        <f>VLOOKUP(H1492,'01_MASTER_KODE_WILAYAH'!D$5:F$1353,3,FALSE)</f>
        <v>BANYUMAS</v>
      </c>
      <c r="M1492" s="428" t="str">
        <f t="shared" si="75"/>
        <v/>
      </c>
      <c r="N1492" s="312">
        <f>COUNTIF(A1_Individu_Data_Keadaan_SDMK!A$4:A$149931,B1492)</f>
        <v>0</v>
      </c>
      <c r="O1492" s="312">
        <f t="shared" si="76"/>
        <v>0</v>
      </c>
      <c r="P1492" s="421" t="str">
        <f t="shared" si="77"/>
        <v>Tetap</v>
      </c>
    </row>
    <row r="1493" spans="1:16">
      <c r="A1493" s="7">
        <v>1491</v>
      </c>
      <c r="B1493" t="s">
        <v>15313</v>
      </c>
      <c r="C1493" t="s">
        <v>15314</v>
      </c>
      <c r="D1493" t="s">
        <v>1261</v>
      </c>
      <c r="G1493">
        <v>33</v>
      </c>
      <c r="H1493">
        <v>3302</v>
      </c>
      <c r="I1493" t="s">
        <v>268</v>
      </c>
      <c r="J1493">
        <v>0</v>
      </c>
      <c r="K1493" s="367" t="str">
        <f>VLOOKUP(G1493,'01_MASTER_KODE_WILAYAH'!H$1437:I$1470,2,FALSE)</f>
        <v>JAWA TENGAH</v>
      </c>
      <c r="L1493" s="368" t="str">
        <f>VLOOKUP(H1493,'01_MASTER_KODE_WILAYAH'!D$5:F$1353,3,FALSE)</f>
        <v>BANYUMAS</v>
      </c>
      <c r="M1493" s="428" t="str">
        <f t="shared" si="75"/>
        <v/>
      </c>
      <c r="N1493" s="312">
        <f>COUNTIF(A1_Individu_Data_Keadaan_SDMK!A$4:A$149931,B1493)</f>
        <v>0</v>
      </c>
      <c r="O1493" s="312">
        <f t="shared" si="76"/>
        <v>0</v>
      </c>
      <c r="P1493" s="421" t="str">
        <f t="shared" si="77"/>
        <v>Tetap</v>
      </c>
    </row>
    <row r="1494" spans="1:16">
      <c r="A1494" s="7">
        <v>1492</v>
      </c>
      <c r="B1494" t="s">
        <v>15315</v>
      </c>
      <c r="C1494" t="s">
        <v>15316</v>
      </c>
      <c r="D1494" t="s">
        <v>1261</v>
      </c>
      <c r="G1494">
        <v>33</v>
      </c>
      <c r="H1494">
        <v>3302</v>
      </c>
      <c r="I1494" t="s">
        <v>268</v>
      </c>
      <c r="J1494">
        <v>0</v>
      </c>
      <c r="K1494" s="367" t="str">
        <f>VLOOKUP(G1494,'01_MASTER_KODE_WILAYAH'!H$1437:I$1470,2,FALSE)</f>
        <v>JAWA TENGAH</v>
      </c>
      <c r="L1494" s="368" t="str">
        <f>VLOOKUP(H1494,'01_MASTER_KODE_WILAYAH'!D$5:F$1353,3,FALSE)</f>
        <v>BANYUMAS</v>
      </c>
      <c r="M1494" s="428" t="str">
        <f t="shared" si="75"/>
        <v/>
      </c>
      <c r="N1494" s="312">
        <f>COUNTIF(A1_Individu_Data_Keadaan_SDMK!A$4:A$149931,B1494)</f>
        <v>0</v>
      </c>
      <c r="O1494" s="312">
        <f t="shared" si="76"/>
        <v>0</v>
      </c>
      <c r="P1494" s="421" t="str">
        <f t="shared" si="77"/>
        <v>Tetap</v>
      </c>
    </row>
    <row r="1495" spans="1:16">
      <c r="A1495" s="7">
        <v>1493</v>
      </c>
      <c r="B1495" t="s">
        <v>15317</v>
      </c>
      <c r="C1495" t="s">
        <v>15318</v>
      </c>
      <c r="D1495" t="s">
        <v>1261</v>
      </c>
      <c r="G1495">
        <v>33</v>
      </c>
      <c r="H1495">
        <v>3302</v>
      </c>
      <c r="I1495" t="s">
        <v>268</v>
      </c>
      <c r="J1495">
        <v>0</v>
      </c>
      <c r="K1495" s="367" t="str">
        <f>VLOOKUP(G1495,'01_MASTER_KODE_WILAYAH'!H$1437:I$1470,2,FALSE)</f>
        <v>JAWA TENGAH</v>
      </c>
      <c r="L1495" s="368" t="str">
        <f>VLOOKUP(H1495,'01_MASTER_KODE_WILAYAH'!D$5:F$1353,3,FALSE)</f>
        <v>BANYUMAS</v>
      </c>
      <c r="M1495" s="428" t="str">
        <f t="shared" si="75"/>
        <v/>
      </c>
      <c r="N1495" s="312">
        <f>COUNTIF(A1_Individu_Data_Keadaan_SDMK!A$4:A$149931,B1495)</f>
        <v>0</v>
      </c>
      <c r="O1495" s="312">
        <f t="shared" si="76"/>
        <v>0</v>
      </c>
      <c r="P1495" s="421" t="str">
        <f t="shared" si="77"/>
        <v>Tetap</v>
      </c>
    </row>
    <row r="1496" spans="1:16">
      <c r="A1496" s="7">
        <v>1494</v>
      </c>
      <c r="B1496" t="s">
        <v>15319</v>
      </c>
      <c r="C1496" t="s">
        <v>15320</v>
      </c>
      <c r="D1496" t="s">
        <v>1261</v>
      </c>
      <c r="G1496">
        <v>33</v>
      </c>
      <c r="H1496">
        <v>3302</v>
      </c>
      <c r="I1496" t="s">
        <v>268</v>
      </c>
      <c r="J1496">
        <v>0</v>
      </c>
      <c r="K1496" s="367" t="str">
        <f>VLOOKUP(G1496,'01_MASTER_KODE_WILAYAH'!H$1437:I$1470,2,FALSE)</f>
        <v>JAWA TENGAH</v>
      </c>
      <c r="L1496" s="368" t="str">
        <f>VLOOKUP(H1496,'01_MASTER_KODE_WILAYAH'!D$5:F$1353,3,FALSE)</f>
        <v>BANYUMAS</v>
      </c>
      <c r="M1496" s="428" t="str">
        <f t="shared" si="75"/>
        <v/>
      </c>
      <c r="N1496" s="312">
        <f>COUNTIF(A1_Individu_Data_Keadaan_SDMK!A$4:A$149931,B1496)</f>
        <v>0</v>
      </c>
      <c r="O1496" s="312">
        <f t="shared" si="76"/>
        <v>0</v>
      </c>
      <c r="P1496" s="421" t="str">
        <f t="shared" si="77"/>
        <v>Tetap</v>
      </c>
    </row>
    <row r="1497" spans="1:16">
      <c r="A1497" s="7">
        <v>1495</v>
      </c>
      <c r="B1497" t="s">
        <v>15321</v>
      </c>
      <c r="C1497" t="s">
        <v>15322</v>
      </c>
      <c r="D1497" t="s">
        <v>1261</v>
      </c>
      <c r="G1497">
        <v>33</v>
      </c>
      <c r="H1497">
        <v>3302</v>
      </c>
      <c r="I1497" t="s">
        <v>268</v>
      </c>
      <c r="J1497">
        <v>0</v>
      </c>
      <c r="K1497" s="367" t="str">
        <f>VLOOKUP(G1497,'01_MASTER_KODE_WILAYAH'!H$1437:I$1470,2,FALSE)</f>
        <v>JAWA TENGAH</v>
      </c>
      <c r="L1497" s="368" t="str">
        <f>VLOOKUP(H1497,'01_MASTER_KODE_WILAYAH'!D$5:F$1353,3,FALSE)</f>
        <v>BANYUMAS</v>
      </c>
      <c r="M1497" s="428" t="str">
        <f t="shared" si="75"/>
        <v/>
      </c>
      <c r="N1497" s="312">
        <f>COUNTIF(A1_Individu_Data_Keadaan_SDMK!A$4:A$149931,B1497)</f>
        <v>0</v>
      </c>
      <c r="O1497" s="312">
        <f t="shared" si="76"/>
        <v>0</v>
      </c>
      <c r="P1497" s="421" t="str">
        <f t="shared" si="77"/>
        <v>Tetap</v>
      </c>
    </row>
    <row r="1498" spans="1:16">
      <c r="A1498" s="7">
        <v>1496</v>
      </c>
      <c r="B1498" t="s">
        <v>15323</v>
      </c>
      <c r="C1498" t="s">
        <v>15324</v>
      </c>
      <c r="D1498" t="s">
        <v>1261</v>
      </c>
      <c r="G1498">
        <v>33</v>
      </c>
      <c r="H1498">
        <v>3302</v>
      </c>
      <c r="I1498" t="s">
        <v>268</v>
      </c>
      <c r="J1498">
        <v>0</v>
      </c>
      <c r="K1498" s="367" t="str">
        <f>VLOOKUP(G1498,'01_MASTER_KODE_WILAYAH'!H$1437:I$1470,2,FALSE)</f>
        <v>JAWA TENGAH</v>
      </c>
      <c r="L1498" s="368" t="str">
        <f>VLOOKUP(H1498,'01_MASTER_KODE_WILAYAH'!D$5:F$1353,3,FALSE)</f>
        <v>BANYUMAS</v>
      </c>
      <c r="M1498" s="428" t="str">
        <f t="shared" si="75"/>
        <v/>
      </c>
      <c r="N1498" s="312">
        <f>COUNTIF(A1_Individu_Data_Keadaan_SDMK!A$4:A$149931,B1498)</f>
        <v>0</v>
      </c>
      <c r="O1498" s="312">
        <f t="shared" si="76"/>
        <v>0</v>
      </c>
      <c r="P1498" s="421" t="str">
        <f t="shared" si="77"/>
        <v>Tetap</v>
      </c>
    </row>
    <row r="1499" spans="1:16">
      <c r="A1499" s="7">
        <v>1497</v>
      </c>
      <c r="B1499" t="s">
        <v>15325</v>
      </c>
      <c r="C1499" t="s">
        <v>15326</v>
      </c>
      <c r="D1499" t="s">
        <v>1261</v>
      </c>
      <c r="G1499">
        <v>33</v>
      </c>
      <c r="H1499">
        <v>3302</v>
      </c>
      <c r="I1499" t="s">
        <v>268</v>
      </c>
      <c r="J1499">
        <v>0</v>
      </c>
      <c r="K1499" s="367" t="str">
        <f>VLOOKUP(G1499,'01_MASTER_KODE_WILAYAH'!H$1437:I$1470,2,FALSE)</f>
        <v>JAWA TENGAH</v>
      </c>
      <c r="L1499" s="368" t="str">
        <f>VLOOKUP(H1499,'01_MASTER_KODE_WILAYAH'!D$5:F$1353,3,FALSE)</f>
        <v>BANYUMAS</v>
      </c>
      <c r="M1499" s="428" t="str">
        <f t="shared" si="75"/>
        <v/>
      </c>
      <c r="N1499" s="312">
        <f>COUNTIF(A1_Individu_Data_Keadaan_SDMK!A$4:A$149931,B1499)</f>
        <v>0</v>
      </c>
      <c r="O1499" s="312">
        <f t="shared" si="76"/>
        <v>0</v>
      </c>
      <c r="P1499" s="421" t="str">
        <f t="shared" si="77"/>
        <v>Tetap</v>
      </c>
    </row>
    <row r="1500" spans="1:16">
      <c r="A1500" s="7">
        <v>1498</v>
      </c>
      <c r="B1500" t="s">
        <v>15327</v>
      </c>
      <c r="C1500" t="s">
        <v>15328</v>
      </c>
      <c r="D1500" t="s">
        <v>1261</v>
      </c>
      <c r="G1500">
        <v>33</v>
      </c>
      <c r="H1500">
        <v>3302</v>
      </c>
      <c r="I1500" t="s">
        <v>268</v>
      </c>
      <c r="J1500">
        <v>0</v>
      </c>
      <c r="K1500" s="367" t="str">
        <f>VLOOKUP(G1500,'01_MASTER_KODE_WILAYAH'!H$1437:I$1470,2,FALSE)</f>
        <v>JAWA TENGAH</v>
      </c>
      <c r="L1500" s="368" t="str">
        <f>VLOOKUP(H1500,'01_MASTER_KODE_WILAYAH'!D$5:F$1353,3,FALSE)</f>
        <v>BANYUMAS</v>
      </c>
      <c r="M1500" s="428" t="str">
        <f t="shared" si="75"/>
        <v/>
      </c>
      <c r="N1500" s="312">
        <f>COUNTIF(A1_Individu_Data_Keadaan_SDMK!A$4:A$149931,B1500)</f>
        <v>0</v>
      </c>
      <c r="O1500" s="312">
        <f t="shared" si="76"/>
        <v>0</v>
      </c>
      <c r="P1500" s="421" t="str">
        <f t="shared" si="77"/>
        <v>Tetap</v>
      </c>
    </row>
    <row r="1501" spans="1:16">
      <c r="A1501" s="7">
        <v>1499</v>
      </c>
      <c r="B1501" t="s">
        <v>15329</v>
      </c>
      <c r="C1501" t="s">
        <v>15330</v>
      </c>
      <c r="D1501" t="s">
        <v>1261</v>
      </c>
      <c r="G1501">
        <v>33</v>
      </c>
      <c r="H1501">
        <v>3302</v>
      </c>
      <c r="I1501" t="s">
        <v>268</v>
      </c>
      <c r="J1501">
        <v>0</v>
      </c>
      <c r="K1501" s="367" t="str">
        <f>VLOOKUP(G1501,'01_MASTER_KODE_WILAYAH'!H$1437:I$1470,2,FALSE)</f>
        <v>JAWA TENGAH</v>
      </c>
      <c r="L1501" s="368" t="str">
        <f>VLOOKUP(H1501,'01_MASTER_KODE_WILAYAH'!D$5:F$1353,3,FALSE)</f>
        <v>BANYUMAS</v>
      </c>
      <c r="M1501" s="428" t="str">
        <f t="shared" si="75"/>
        <v/>
      </c>
      <c r="N1501" s="312">
        <f>COUNTIF(A1_Individu_Data_Keadaan_SDMK!A$4:A$149931,B1501)</f>
        <v>0</v>
      </c>
      <c r="O1501" s="312">
        <f t="shared" si="76"/>
        <v>0</v>
      </c>
      <c r="P1501" s="421" t="str">
        <f t="shared" si="77"/>
        <v>Tetap</v>
      </c>
    </row>
    <row r="1502" spans="1:16">
      <c r="A1502" s="7">
        <v>1500</v>
      </c>
      <c r="B1502" t="s">
        <v>15331</v>
      </c>
      <c r="C1502" t="s">
        <v>15332</v>
      </c>
      <c r="D1502" t="s">
        <v>1261</v>
      </c>
      <c r="G1502">
        <v>33</v>
      </c>
      <c r="H1502">
        <v>3302</v>
      </c>
      <c r="I1502" t="s">
        <v>268</v>
      </c>
      <c r="J1502">
        <v>0</v>
      </c>
      <c r="K1502" s="367" t="str">
        <f>VLOOKUP(G1502,'01_MASTER_KODE_WILAYAH'!H$1437:I$1470,2,FALSE)</f>
        <v>JAWA TENGAH</v>
      </c>
      <c r="L1502" s="368" t="str">
        <f>VLOOKUP(H1502,'01_MASTER_KODE_WILAYAH'!D$5:F$1353,3,FALSE)</f>
        <v>BANYUMAS</v>
      </c>
      <c r="M1502" s="428" t="str">
        <f t="shared" si="75"/>
        <v/>
      </c>
      <c r="N1502" s="312">
        <f>COUNTIF(A1_Individu_Data_Keadaan_SDMK!A$4:A$149931,B1502)</f>
        <v>0</v>
      </c>
      <c r="O1502" s="312">
        <f t="shared" si="76"/>
        <v>0</v>
      </c>
      <c r="P1502" s="421" t="str">
        <f t="shared" si="77"/>
        <v>Tetap</v>
      </c>
    </row>
    <row r="1503" spans="1:16">
      <c r="A1503" s="7">
        <v>1501</v>
      </c>
      <c r="B1503" t="s">
        <v>15333</v>
      </c>
      <c r="C1503" t="s">
        <v>15334</v>
      </c>
      <c r="D1503" t="s">
        <v>1261</v>
      </c>
      <c r="G1503">
        <v>33</v>
      </c>
      <c r="H1503">
        <v>3302</v>
      </c>
      <c r="I1503" t="s">
        <v>268</v>
      </c>
      <c r="J1503">
        <v>0</v>
      </c>
      <c r="K1503" s="367" t="str">
        <f>VLOOKUP(G1503,'01_MASTER_KODE_WILAYAH'!H$1437:I$1470,2,FALSE)</f>
        <v>JAWA TENGAH</v>
      </c>
      <c r="L1503" s="368" t="str">
        <f>VLOOKUP(H1503,'01_MASTER_KODE_WILAYAH'!D$5:F$1353,3,FALSE)</f>
        <v>BANYUMAS</v>
      </c>
      <c r="M1503" s="428" t="str">
        <f t="shared" si="75"/>
        <v/>
      </c>
      <c r="N1503" s="312">
        <f>COUNTIF(A1_Individu_Data_Keadaan_SDMK!A$4:A$149931,B1503)</f>
        <v>0</v>
      </c>
      <c r="O1503" s="312">
        <f t="shared" si="76"/>
        <v>0</v>
      </c>
      <c r="P1503" s="421" t="str">
        <f t="shared" si="77"/>
        <v>Tetap</v>
      </c>
    </row>
    <row r="1504" spans="1:16">
      <c r="A1504" s="7">
        <v>1502</v>
      </c>
      <c r="B1504" t="s">
        <v>15335</v>
      </c>
      <c r="C1504" t="s">
        <v>15336</v>
      </c>
      <c r="D1504" t="s">
        <v>1261</v>
      </c>
      <c r="G1504">
        <v>33</v>
      </c>
      <c r="H1504">
        <v>3302</v>
      </c>
      <c r="I1504" t="s">
        <v>268</v>
      </c>
      <c r="J1504">
        <v>0</v>
      </c>
      <c r="K1504" s="367" t="str">
        <f>VLOOKUP(G1504,'01_MASTER_KODE_WILAYAH'!H$1437:I$1470,2,FALSE)</f>
        <v>JAWA TENGAH</v>
      </c>
      <c r="L1504" s="368" t="str">
        <f>VLOOKUP(H1504,'01_MASTER_KODE_WILAYAH'!D$5:F$1353,3,FALSE)</f>
        <v>BANYUMAS</v>
      </c>
      <c r="M1504" s="428" t="str">
        <f t="shared" si="75"/>
        <v/>
      </c>
      <c r="N1504" s="312">
        <f>COUNTIF(A1_Individu_Data_Keadaan_SDMK!A$4:A$149931,B1504)</f>
        <v>0</v>
      </c>
      <c r="O1504" s="312">
        <f t="shared" si="76"/>
        <v>0</v>
      </c>
      <c r="P1504" s="421" t="str">
        <f t="shared" si="77"/>
        <v>Tetap</v>
      </c>
    </row>
    <row r="1505" spans="1:16">
      <c r="A1505" s="7">
        <v>1503</v>
      </c>
      <c r="B1505" t="s">
        <v>15337</v>
      </c>
      <c r="C1505" t="s">
        <v>15338</v>
      </c>
      <c r="D1505" t="s">
        <v>1261</v>
      </c>
      <c r="G1505">
        <v>33</v>
      </c>
      <c r="H1505">
        <v>3302</v>
      </c>
      <c r="I1505" t="s">
        <v>268</v>
      </c>
      <c r="J1505">
        <v>0</v>
      </c>
      <c r="K1505" s="367" t="str">
        <f>VLOOKUP(G1505,'01_MASTER_KODE_WILAYAH'!H$1437:I$1470,2,FALSE)</f>
        <v>JAWA TENGAH</v>
      </c>
      <c r="L1505" s="368" t="str">
        <f>VLOOKUP(H1505,'01_MASTER_KODE_WILAYAH'!D$5:F$1353,3,FALSE)</f>
        <v>BANYUMAS</v>
      </c>
      <c r="M1505" s="428" t="str">
        <f t="shared" si="75"/>
        <v/>
      </c>
      <c r="N1505" s="312">
        <f>COUNTIF(A1_Individu_Data_Keadaan_SDMK!A$4:A$149931,B1505)</f>
        <v>0</v>
      </c>
      <c r="O1505" s="312">
        <f t="shared" si="76"/>
        <v>0</v>
      </c>
      <c r="P1505" s="421" t="str">
        <f t="shared" si="77"/>
        <v>Tetap</v>
      </c>
    </row>
    <row r="1506" spans="1:16">
      <c r="A1506" s="7">
        <v>1504</v>
      </c>
      <c r="B1506" t="s">
        <v>15339</v>
      </c>
      <c r="C1506" t="s">
        <v>15340</v>
      </c>
      <c r="D1506" t="s">
        <v>1261</v>
      </c>
      <c r="G1506">
        <v>33</v>
      </c>
      <c r="H1506">
        <v>3302</v>
      </c>
      <c r="I1506" t="s">
        <v>268</v>
      </c>
      <c r="J1506">
        <v>0</v>
      </c>
      <c r="K1506" s="367" t="str">
        <f>VLOOKUP(G1506,'01_MASTER_KODE_WILAYAH'!H$1437:I$1470,2,FALSE)</f>
        <v>JAWA TENGAH</v>
      </c>
      <c r="L1506" s="368" t="str">
        <f>VLOOKUP(H1506,'01_MASTER_KODE_WILAYAH'!D$5:F$1353,3,FALSE)</f>
        <v>BANYUMAS</v>
      </c>
      <c r="M1506" s="428" t="str">
        <f t="shared" si="75"/>
        <v/>
      </c>
      <c r="N1506" s="312">
        <f>COUNTIF(A1_Individu_Data_Keadaan_SDMK!A$4:A$149931,B1506)</f>
        <v>0</v>
      </c>
      <c r="O1506" s="312">
        <f t="shared" si="76"/>
        <v>0</v>
      </c>
      <c r="P1506" s="421" t="str">
        <f t="shared" si="77"/>
        <v>Tetap</v>
      </c>
    </row>
    <row r="1507" spans="1:16">
      <c r="A1507" s="7">
        <v>1505</v>
      </c>
      <c r="B1507" t="s">
        <v>15341</v>
      </c>
      <c r="C1507" t="s">
        <v>15342</v>
      </c>
      <c r="D1507" t="s">
        <v>1261</v>
      </c>
      <c r="G1507">
        <v>33</v>
      </c>
      <c r="H1507">
        <v>3302</v>
      </c>
      <c r="I1507" t="s">
        <v>268</v>
      </c>
      <c r="J1507">
        <v>0</v>
      </c>
      <c r="K1507" s="367" t="str">
        <f>VLOOKUP(G1507,'01_MASTER_KODE_WILAYAH'!H$1437:I$1470,2,FALSE)</f>
        <v>JAWA TENGAH</v>
      </c>
      <c r="L1507" s="368" t="str">
        <f>VLOOKUP(H1507,'01_MASTER_KODE_WILAYAH'!D$5:F$1353,3,FALSE)</f>
        <v>BANYUMAS</v>
      </c>
      <c r="M1507" s="428" t="str">
        <f t="shared" si="75"/>
        <v/>
      </c>
      <c r="N1507" s="312">
        <f>COUNTIF(A1_Individu_Data_Keadaan_SDMK!A$4:A$149931,B1507)</f>
        <v>0</v>
      </c>
      <c r="O1507" s="312">
        <f t="shared" si="76"/>
        <v>0</v>
      </c>
      <c r="P1507" s="421" t="str">
        <f t="shared" si="77"/>
        <v>Tetap</v>
      </c>
    </row>
    <row r="1508" spans="1:16">
      <c r="A1508" s="7">
        <v>1506</v>
      </c>
      <c r="B1508" t="s">
        <v>15343</v>
      </c>
      <c r="C1508" t="s">
        <v>15344</v>
      </c>
      <c r="D1508" t="s">
        <v>1261</v>
      </c>
      <c r="G1508">
        <v>33</v>
      </c>
      <c r="H1508">
        <v>3302</v>
      </c>
      <c r="I1508" t="s">
        <v>268</v>
      </c>
      <c r="J1508">
        <v>0</v>
      </c>
      <c r="K1508" s="367" t="str">
        <f>VLOOKUP(G1508,'01_MASTER_KODE_WILAYAH'!H$1437:I$1470,2,FALSE)</f>
        <v>JAWA TENGAH</v>
      </c>
      <c r="L1508" s="368" t="str">
        <f>VLOOKUP(H1508,'01_MASTER_KODE_WILAYAH'!D$5:F$1353,3,FALSE)</f>
        <v>BANYUMAS</v>
      </c>
      <c r="M1508" s="428" t="str">
        <f t="shared" si="75"/>
        <v/>
      </c>
      <c r="N1508" s="312">
        <f>COUNTIF(A1_Individu_Data_Keadaan_SDMK!A$4:A$149931,B1508)</f>
        <v>0</v>
      </c>
      <c r="O1508" s="312">
        <f t="shared" si="76"/>
        <v>0</v>
      </c>
      <c r="P1508" s="421" t="str">
        <f t="shared" si="77"/>
        <v>Tetap</v>
      </c>
    </row>
    <row r="1509" spans="1:16">
      <c r="A1509" s="7">
        <v>1507</v>
      </c>
      <c r="B1509" t="s">
        <v>15345</v>
      </c>
      <c r="C1509" t="s">
        <v>15346</v>
      </c>
      <c r="D1509" t="s">
        <v>1261</v>
      </c>
      <c r="G1509">
        <v>33</v>
      </c>
      <c r="H1509">
        <v>3302</v>
      </c>
      <c r="I1509" t="s">
        <v>268</v>
      </c>
      <c r="J1509">
        <v>0</v>
      </c>
      <c r="K1509" s="367" t="str">
        <f>VLOOKUP(G1509,'01_MASTER_KODE_WILAYAH'!H$1437:I$1470,2,FALSE)</f>
        <v>JAWA TENGAH</v>
      </c>
      <c r="L1509" s="368" t="str">
        <f>VLOOKUP(H1509,'01_MASTER_KODE_WILAYAH'!D$5:F$1353,3,FALSE)</f>
        <v>BANYUMAS</v>
      </c>
      <c r="M1509" s="428" t="str">
        <f t="shared" si="75"/>
        <v/>
      </c>
      <c r="N1509" s="312">
        <f>COUNTIF(A1_Individu_Data_Keadaan_SDMK!A$4:A$149931,B1509)</f>
        <v>0</v>
      </c>
      <c r="O1509" s="312">
        <f t="shared" si="76"/>
        <v>0</v>
      </c>
      <c r="P1509" s="421" t="str">
        <f t="shared" si="77"/>
        <v>Tetap</v>
      </c>
    </row>
    <row r="1510" spans="1:16">
      <c r="A1510" s="7">
        <v>1508</v>
      </c>
      <c r="B1510" t="s">
        <v>15347</v>
      </c>
      <c r="C1510" t="s">
        <v>15348</v>
      </c>
      <c r="D1510" t="s">
        <v>1261</v>
      </c>
      <c r="G1510">
        <v>33</v>
      </c>
      <c r="H1510">
        <v>3302</v>
      </c>
      <c r="I1510" t="s">
        <v>268</v>
      </c>
      <c r="J1510">
        <v>0</v>
      </c>
      <c r="K1510" s="367" t="str">
        <f>VLOOKUP(G1510,'01_MASTER_KODE_WILAYAH'!H$1437:I$1470,2,FALSE)</f>
        <v>JAWA TENGAH</v>
      </c>
      <c r="L1510" s="368" t="str">
        <f>VLOOKUP(H1510,'01_MASTER_KODE_WILAYAH'!D$5:F$1353,3,FALSE)</f>
        <v>BANYUMAS</v>
      </c>
      <c r="M1510" s="428" t="str">
        <f t="shared" si="75"/>
        <v/>
      </c>
      <c r="N1510" s="312">
        <f>COUNTIF(A1_Individu_Data_Keadaan_SDMK!A$4:A$149931,B1510)</f>
        <v>0</v>
      </c>
      <c r="O1510" s="312">
        <f t="shared" si="76"/>
        <v>0</v>
      </c>
      <c r="P1510" s="421" t="str">
        <f t="shared" si="77"/>
        <v>Tetap</v>
      </c>
    </row>
    <row r="1511" spans="1:16">
      <c r="A1511" s="7">
        <v>1509</v>
      </c>
      <c r="B1511" t="s">
        <v>15349</v>
      </c>
      <c r="C1511" t="s">
        <v>15350</v>
      </c>
      <c r="D1511" t="s">
        <v>1261</v>
      </c>
      <c r="G1511">
        <v>33</v>
      </c>
      <c r="H1511">
        <v>3302</v>
      </c>
      <c r="I1511" t="s">
        <v>268</v>
      </c>
      <c r="J1511">
        <v>0</v>
      </c>
      <c r="K1511" s="367" t="str">
        <f>VLOOKUP(G1511,'01_MASTER_KODE_WILAYAH'!H$1437:I$1470,2,FALSE)</f>
        <v>JAWA TENGAH</v>
      </c>
      <c r="L1511" s="368" t="str">
        <f>VLOOKUP(H1511,'01_MASTER_KODE_WILAYAH'!D$5:F$1353,3,FALSE)</f>
        <v>BANYUMAS</v>
      </c>
      <c r="M1511" s="428" t="str">
        <f t="shared" si="75"/>
        <v/>
      </c>
      <c r="N1511" s="312">
        <f>COUNTIF(A1_Individu_Data_Keadaan_SDMK!A$4:A$149931,B1511)</f>
        <v>0</v>
      </c>
      <c r="O1511" s="312">
        <f t="shared" si="76"/>
        <v>0</v>
      </c>
      <c r="P1511" s="421" t="str">
        <f t="shared" si="77"/>
        <v>Tetap</v>
      </c>
    </row>
    <row r="1512" spans="1:16">
      <c r="A1512" s="7">
        <v>1510</v>
      </c>
      <c r="B1512" t="s">
        <v>15351</v>
      </c>
      <c r="C1512" t="s">
        <v>15352</v>
      </c>
      <c r="D1512" t="s">
        <v>1261</v>
      </c>
      <c r="G1512">
        <v>33</v>
      </c>
      <c r="H1512">
        <v>3302</v>
      </c>
      <c r="I1512" t="s">
        <v>268</v>
      </c>
      <c r="J1512">
        <v>0</v>
      </c>
      <c r="K1512" s="367" t="str">
        <f>VLOOKUP(G1512,'01_MASTER_KODE_WILAYAH'!H$1437:I$1470,2,FALSE)</f>
        <v>JAWA TENGAH</v>
      </c>
      <c r="L1512" s="368" t="str">
        <f>VLOOKUP(H1512,'01_MASTER_KODE_WILAYAH'!D$5:F$1353,3,FALSE)</f>
        <v>BANYUMAS</v>
      </c>
      <c r="M1512" s="428" t="str">
        <f t="shared" si="75"/>
        <v/>
      </c>
      <c r="N1512" s="312">
        <f>COUNTIF(A1_Individu_Data_Keadaan_SDMK!A$4:A$149931,B1512)</f>
        <v>0</v>
      </c>
      <c r="O1512" s="312">
        <f t="shared" si="76"/>
        <v>0</v>
      </c>
      <c r="P1512" s="421" t="str">
        <f t="shared" si="77"/>
        <v>Tetap</v>
      </c>
    </row>
    <row r="1513" spans="1:16">
      <c r="A1513" s="7">
        <v>1511</v>
      </c>
      <c r="B1513" t="s">
        <v>15353</v>
      </c>
      <c r="C1513" t="s">
        <v>15354</v>
      </c>
      <c r="D1513" t="s">
        <v>1261</v>
      </c>
      <c r="G1513">
        <v>33</v>
      </c>
      <c r="H1513">
        <v>3302</v>
      </c>
      <c r="I1513" t="s">
        <v>268</v>
      </c>
      <c r="J1513">
        <v>0</v>
      </c>
      <c r="K1513" s="367" t="str">
        <f>VLOOKUP(G1513,'01_MASTER_KODE_WILAYAH'!H$1437:I$1470,2,FALSE)</f>
        <v>JAWA TENGAH</v>
      </c>
      <c r="L1513" s="368" t="str">
        <f>VLOOKUP(H1513,'01_MASTER_KODE_WILAYAH'!D$5:F$1353,3,FALSE)</f>
        <v>BANYUMAS</v>
      </c>
      <c r="M1513" s="428" t="str">
        <f t="shared" si="75"/>
        <v/>
      </c>
      <c r="N1513" s="312">
        <f>COUNTIF(A1_Individu_Data_Keadaan_SDMK!A$4:A$149931,B1513)</f>
        <v>0</v>
      </c>
      <c r="O1513" s="312">
        <f t="shared" si="76"/>
        <v>0</v>
      </c>
      <c r="P1513" s="421" t="str">
        <f t="shared" si="77"/>
        <v>Tetap</v>
      </c>
    </row>
    <row r="1514" spans="1:16">
      <c r="A1514" s="7">
        <v>1512</v>
      </c>
      <c r="B1514" t="s">
        <v>15355</v>
      </c>
      <c r="C1514" t="s">
        <v>15356</v>
      </c>
      <c r="D1514" t="s">
        <v>1261</v>
      </c>
      <c r="G1514">
        <v>33</v>
      </c>
      <c r="H1514">
        <v>3302</v>
      </c>
      <c r="I1514" t="s">
        <v>268</v>
      </c>
      <c r="J1514">
        <v>0</v>
      </c>
      <c r="K1514" s="367" t="str">
        <f>VLOOKUP(G1514,'01_MASTER_KODE_WILAYAH'!H$1437:I$1470,2,FALSE)</f>
        <v>JAWA TENGAH</v>
      </c>
      <c r="L1514" s="368" t="str">
        <f>VLOOKUP(H1514,'01_MASTER_KODE_WILAYAH'!D$5:F$1353,3,FALSE)</f>
        <v>BANYUMAS</v>
      </c>
      <c r="M1514" s="428" t="str">
        <f t="shared" si="75"/>
        <v/>
      </c>
      <c r="N1514" s="312">
        <f>COUNTIF(A1_Individu_Data_Keadaan_SDMK!A$4:A$149931,B1514)</f>
        <v>0</v>
      </c>
      <c r="O1514" s="312">
        <f t="shared" si="76"/>
        <v>0</v>
      </c>
      <c r="P1514" s="421" t="str">
        <f t="shared" si="77"/>
        <v>Tetap</v>
      </c>
    </row>
    <row r="1515" spans="1:16">
      <c r="A1515" s="7">
        <v>1513</v>
      </c>
      <c r="B1515" t="s">
        <v>15357</v>
      </c>
      <c r="C1515" t="s">
        <v>15358</v>
      </c>
      <c r="D1515" t="s">
        <v>1261</v>
      </c>
      <c r="G1515">
        <v>33</v>
      </c>
      <c r="H1515">
        <v>3302</v>
      </c>
      <c r="I1515" t="s">
        <v>268</v>
      </c>
      <c r="J1515">
        <v>0</v>
      </c>
      <c r="K1515" s="367" t="str">
        <f>VLOOKUP(G1515,'01_MASTER_KODE_WILAYAH'!H$1437:I$1470,2,FALSE)</f>
        <v>JAWA TENGAH</v>
      </c>
      <c r="L1515" s="368" t="str">
        <f>VLOOKUP(H1515,'01_MASTER_KODE_WILAYAH'!D$5:F$1353,3,FALSE)</f>
        <v>BANYUMAS</v>
      </c>
      <c r="M1515" s="428" t="str">
        <f t="shared" si="75"/>
        <v/>
      </c>
      <c r="N1515" s="312">
        <f>COUNTIF(A1_Individu_Data_Keadaan_SDMK!A$4:A$149931,B1515)</f>
        <v>0</v>
      </c>
      <c r="O1515" s="312">
        <f t="shared" si="76"/>
        <v>0</v>
      </c>
      <c r="P1515" s="421" t="str">
        <f t="shared" si="77"/>
        <v>Tetap</v>
      </c>
    </row>
    <row r="1516" spans="1:16">
      <c r="A1516" s="7">
        <v>1514</v>
      </c>
      <c r="B1516" t="s">
        <v>15359</v>
      </c>
      <c r="C1516" t="s">
        <v>15360</v>
      </c>
      <c r="D1516" t="s">
        <v>1261</v>
      </c>
      <c r="G1516">
        <v>33</v>
      </c>
      <c r="H1516">
        <v>3302</v>
      </c>
      <c r="I1516" t="s">
        <v>268</v>
      </c>
      <c r="J1516">
        <v>0</v>
      </c>
      <c r="K1516" s="367" t="str">
        <f>VLOOKUP(G1516,'01_MASTER_KODE_WILAYAH'!H$1437:I$1470,2,FALSE)</f>
        <v>JAWA TENGAH</v>
      </c>
      <c r="L1516" s="368" t="str">
        <f>VLOOKUP(H1516,'01_MASTER_KODE_WILAYAH'!D$5:F$1353,3,FALSE)</f>
        <v>BANYUMAS</v>
      </c>
      <c r="M1516" s="428" t="str">
        <f t="shared" si="75"/>
        <v/>
      </c>
      <c r="N1516" s="312">
        <f>COUNTIF(A1_Individu_Data_Keadaan_SDMK!A$4:A$149931,B1516)</f>
        <v>0</v>
      </c>
      <c r="O1516" s="312">
        <f t="shared" si="76"/>
        <v>0</v>
      </c>
      <c r="P1516" s="421" t="str">
        <f t="shared" si="77"/>
        <v>Tetap</v>
      </c>
    </row>
    <row r="1517" spans="1:16">
      <c r="A1517" s="7">
        <v>1515</v>
      </c>
      <c r="B1517" t="s">
        <v>15361</v>
      </c>
      <c r="C1517" t="s">
        <v>15362</v>
      </c>
      <c r="D1517" t="s">
        <v>1261</v>
      </c>
      <c r="G1517">
        <v>33</v>
      </c>
      <c r="H1517">
        <v>3302</v>
      </c>
      <c r="I1517" t="s">
        <v>268</v>
      </c>
      <c r="J1517">
        <v>0</v>
      </c>
      <c r="K1517" s="367" t="str">
        <f>VLOOKUP(G1517,'01_MASTER_KODE_WILAYAH'!H$1437:I$1470,2,FALSE)</f>
        <v>JAWA TENGAH</v>
      </c>
      <c r="L1517" s="368" t="str">
        <f>VLOOKUP(H1517,'01_MASTER_KODE_WILAYAH'!D$5:F$1353,3,FALSE)</f>
        <v>BANYUMAS</v>
      </c>
      <c r="M1517" s="428" t="str">
        <f t="shared" si="75"/>
        <v/>
      </c>
      <c r="N1517" s="312">
        <f>COUNTIF(A1_Individu_Data_Keadaan_SDMK!A$4:A$149931,B1517)</f>
        <v>0</v>
      </c>
      <c r="O1517" s="312">
        <f t="shared" si="76"/>
        <v>0</v>
      </c>
      <c r="P1517" s="421" t="str">
        <f t="shared" si="77"/>
        <v>Tetap</v>
      </c>
    </row>
    <row r="1518" spans="1:16">
      <c r="A1518" s="7">
        <v>1516</v>
      </c>
      <c r="B1518" t="s">
        <v>15363</v>
      </c>
      <c r="C1518" t="s">
        <v>15364</v>
      </c>
      <c r="D1518" t="s">
        <v>1261</v>
      </c>
      <c r="G1518">
        <v>33</v>
      </c>
      <c r="H1518">
        <v>3302</v>
      </c>
      <c r="I1518" t="s">
        <v>268</v>
      </c>
      <c r="J1518">
        <v>0</v>
      </c>
      <c r="K1518" s="367" t="str">
        <f>VLOOKUP(G1518,'01_MASTER_KODE_WILAYAH'!H$1437:I$1470,2,FALSE)</f>
        <v>JAWA TENGAH</v>
      </c>
      <c r="L1518" s="368" t="str">
        <f>VLOOKUP(H1518,'01_MASTER_KODE_WILAYAH'!D$5:F$1353,3,FALSE)</f>
        <v>BANYUMAS</v>
      </c>
      <c r="M1518" s="428" t="str">
        <f t="shared" si="75"/>
        <v/>
      </c>
      <c r="N1518" s="312">
        <f>COUNTIF(A1_Individu_Data_Keadaan_SDMK!A$4:A$149931,B1518)</f>
        <v>0</v>
      </c>
      <c r="O1518" s="312">
        <f t="shared" si="76"/>
        <v>0</v>
      </c>
      <c r="P1518" s="421" t="str">
        <f t="shared" si="77"/>
        <v>Tetap</v>
      </c>
    </row>
    <row r="1519" spans="1:16">
      <c r="A1519" s="7">
        <v>1517</v>
      </c>
      <c r="B1519" t="s">
        <v>15365</v>
      </c>
      <c r="C1519" t="s">
        <v>15366</v>
      </c>
      <c r="D1519" t="s">
        <v>1261</v>
      </c>
      <c r="G1519">
        <v>33</v>
      </c>
      <c r="H1519">
        <v>3303</v>
      </c>
      <c r="I1519" t="s">
        <v>268</v>
      </c>
      <c r="J1519">
        <v>0</v>
      </c>
      <c r="K1519" s="367" t="str">
        <f>VLOOKUP(G1519,'01_MASTER_KODE_WILAYAH'!H$1437:I$1470,2,FALSE)</f>
        <v>JAWA TENGAH</v>
      </c>
      <c r="L1519" s="368" t="str">
        <f>VLOOKUP(H1519,'01_MASTER_KODE_WILAYAH'!D$5:F$1353,3,FALSE)</f>
        <v>PURBALINGGA</v>
      </c>
      <c r="M1519" s="428" t="str">
        <f t="shared" si="75"/>
        <v/>
      </c>
      <c r="N1519" s="312">
        <f>COUNTIF(A1_Individu_Data_Keadaan_SDMK!A$4:A$149931,B1519)</f>
        <v>0</v>
      </c>
      <c r="O1519" s="312">
        <f t="shared" si="76"/>
        <v>0</v>
      </c>
      <c r="P1519" s="421" t="str">
        <f t="shared" si="77"/>
        <v>Tetap</v>
      </c>
    </row>
    <row r="1520" spans="1:16">
      <c r="A1520" s="7">
        <v>1518</v>
      </c>
      <c r="B1520" t="s">
        <v>15367</v>
      </c>
      <c r="C1520" t="s">
        <v>15368</v>
      </c>
      <c r="D1520" t="s">
        <v>1261</v>
      </c>
      <c r="G1520">
        <v>33</v>
      </c>
      <c r="H1520">
        <v>3303</v>
      </c>
      <c r="I1520" t="s">
        <v>268</v>
      </c>
      <c r="J1520">
        <v>0</v>
      </c>
      <c r="K1520" s="367" t="str">
        <f>VLOOKUP(G1520,'01_MASTER_KODE_WILAYAH'!H$1437:I$1470,2,FALSE)</f>
        <v>JAWA TENGAH</v>
      </c>
      <c r="L1520" s="368" t="str">
        <f>VLOOKUP(H1520,'01_MASTER_KODE_WILAYAH'!D$5:F$1353,3,FALSE)</f>
        <v>PURBALINGGA</v>
      </c>
      <c r="M1520" s="428" t="str">
        <f t="shared" si="75"/>
        <v/>
      </c>
      <c r="N1520" s="312">
        <f>COUNTIF(A1_Individu_Data_Keadaan_SDMK!A$4:A$149931,B1520)</f>
        <v>0</v>
      </c>
      <c r="O1520" s="312">
        <f t="shared" si="76"/>
        <v>0</v>
      </c>
      <c r="P1520" s="421" t="str">
        <f t="shared" si="77"/>
        <v>Tetap</v>
      </c>
    </row>
    <row r="1521" spans="1:16">
      <c r="A1521" s="7">
        <v>1519</v>
      </c>
      <c r="B1521" t="s">
        <v>15369</v>
      </c>
      <c r="C1521" t="s">
        <v>15370</v>
      </c>
      <c r="D1521" t="s">
        <v>1261</v>
      </c>
      <c r="G1521">
        <v>33</v>
      </c>
      <c r="H1521">
        <v>3303</v>
      </c>
      <c r="I1521" t="s">
        <v>268</v>
      </c>
      <c r="J1521">
        <v>0</v>
      </c>
      <c r="K1521" s="367" t="str">
        <f>VLOOKUP(G1521,'01_MASTER_KODE_WILAYAH'!H$1437:I$1470,2,FALSE)</f>
        <v>JAWA TENGAH</v>
      </c>
      <c r="L1521" s="368" t="str">
        <f>VLOOKUP(H1521,'01_MASTER_KODE_WILAYAH'!D$5:F$1353,3,FALSE)</f>
        <v>PURBALINGGA</v>
      </c>
      <c r="M1521" s="428" t="str">
        <f t="shared" si="75"/>
        <v/>
      </c>
      <c r="N1521" s="312">
        <f>COUNTIF(A1_Individu_Data_Keadaan_SDMK!A$4:A$149931,B1521)</f>
        <v>0</v>
      </c>
      <c r="O1521" s="312">
        <f t="shared" si="76"/>
        <v>0</v>
      </c>
      <c r="P1521" s="421" t="str">
        <f t="shared" si="77"/>
        <v>Tetap</v>
      </c>
    </row>
    <row r="1522" spans="1:16">
      <c r="A1522" s="7">
        <v>1520</v>
      </c>
      <c r="B1522" t="s">
        <v>15371</v>
      </c>
      <c r="C1522" t="s">
        <v>15372</v>
      </c>
      <c r="D1522" t="s">
        <v>1261</v>
      </c>
      <c r="G1522">
        <v>33</v>
      </c>
      <c r="H1522">
        <v>3303</v>
      </c>
      <c r="I1522" t="s">
        <v>268</v>
      </c>
      <c r="J1522">
        <v>0</v>
      </c>
      <c r="K1522" s="367" t="str">
        <f>VLOOKUP(G1522,'01_MASTER_KODE_WILAYAH'!H$1437:I$1470,2,FALSE)</f>
        <v>JAWA TENGAH</v>
      </c>
      <c r="L1522" s="368" t="str">
        <f>VLOOKUP(H1522,'01_MASTER_KODE_WILAYAH'!D$5:F$1353,3,FALSE)</f>
        <v>PURBALINGGA</v>
      </c>
      <c r="M1522" s="428" t="str">
        <f t="shared" si="75"/>
        <v/>
      </c>
      <c r="N1522" s="312">
        <f>COUNTIF(A1_Individu_Data_Keadaan_SDMK!A$4:A$149931,B1522)</f>
        <v>0</v>
      </c>
      <c r="O1522" s="312">
        <f t="shared" si="76"/>
        <v>0</v>
      </c>
      <c r="P1522" s="421" t="str">
        <f t="shared" si="77"/>
        <v>Tetap</v>
      </c>
    </row>
    <row r="1523" spans="1:16">
      <c r="A1523" s="7">
        <v>1521</v>
      </c>
      <c r="B1523" t="s">
        <v>15373</v>
      </c>
      <c r="C1523" t="s">
        <v>15374</v>
      </c>
      <c r="D1523" t="s">
        <v>1261</v>
      </c>
      <c r="G1523">
        <v>33</v>
      </c>
      <c r="H1523">
        <v>3303</v>
      </c>
      <c r="I1523" t="s">
        <v>268</v>
      </c>
      <c r="J1523">
        <v>0</v>
      </c>
      <c r="K1523" s="367" t="str">
        <f>VLOOKUP(G1523,'01_MASTER_KODE_WILAYAH'!H$1437:I$1470,2,FALSE)</f>
        <v>JAWA TENGAH</v>
      </c>
      <c r="L1523" s="368" t="str">
        <f>VLOOKUP(H1523,'01_MASTER_KODE_WILAYAH'!D$5:F$1353,3,FALSE)</f>
        <v>PURBALINGGA</v>
      </c>
      <c r="M1523" s="428" t="str">
        <f t="shared" si="75"/>
        <v/>
      </c>
      <c r="N1523" s="312">
        <f>COUNTIF(A1_Individu_Data_Keadaan_SDMK!A$4:A$149931,B1523)</f>
        <v>0</v>
      </c>
      <c r="O1523" s="312">
        <f t="shared" si="76"/>
        <v>0</v>
      </c>
      <c r="P1523" s="421" t="str">
        <f t="shared" si="77"/>
        <v>Tetap</v>
      </c>
    </row>
    <row r="1524" spans="1:16">
      <c r="A1524" s="7">
        <v>1522</v>
      </c>
      <c r="B1524" t="s">
        <v>15375</v>
      </c>
      <c r="C1524" t="s">
        <v>15134</v>
      </c>
      <c r="D1524" t="s">
        <v>1261</v>
      </c>
      <c r="G1524">
        <v>33</v>
      </c>
      <c r="H1524">
        <v>3304</v>
      </c>
      <c r="I1524" t="s">
        <v>268</v>
      </c>
      <c r="J1524">
        <v>0</v>
      </c>
      <c r="K1524" s="367" t="str">
        <f>VLOOKUP(G1524,'01_MASTER_KODE_WILAYAH'!H$1437:I$1470,2,FALSE)</f>
        <v>JAWA TENGAH</v>
      </c>
      <c r="L1524" s="368" t="str">
        <f>VLOOKUP(H1524,'01_MASTER_KODE_WILAYAH'!D$5:F$1353,3,FALSE)</f>
        <v>BANJARNEGARA</v>
      </c>
      <c r="M1524" s="428" t="str">
        <f t="shared" si="75"/>
        <v/>
      </c>
      <c r="N1524" s="312">
        <f>COUNTIF(A1_Individu_Data_Keadaan_SDMK!A$4:A$149931,B1524)</f>
        <v>0</v>
      </c>
      <c r="O1524" s="312">
        <f t="shared" si="76"/>
        <v>0</v>
      </c>
      <c r="P1524" s="421" t="str">
        <f t="shared" si="77"/>
        <v>Tetap</v>
      </c>
    </row>
    <row r="1525" spans="1:16">
      <c r="A1525" s="7">
        <v>1523</v>
      </c>
      <c r="B1525" t="s">
        <v>15376</v>
      </c>
      <c r="C1525" t="s">
        <v>15377</v>
      </c>
      <c r="D1525" t="s">
        <v>1261</v>
      </c>
      <c r="G1525">
        <v>33</v>
      </c>
      <c r="H1525">
        <v>3307</v>
      </c>
      <c r="I1525" t="s">
        <v>268</v>
      </c>
      <c r="J1525">
        <v>0</v>
      </c>
      <c r="K1525" s="367" t="str">
        <f>VLOOKUP(G1525,'01_MASTER_KODE_WILAYAH'!H$1437:I$1470,2,FALSE)</f>
        <v>JAWA TENGAH</v>
      </c>
      <c r="L1525" s="368" t="str">
        <f>VLOOKUP(H1525,'01_MASTER_KODE_WILAYAH'!D$5:F$1353,3,FALSE)</f>
        <v>WONOSOBO</v>
      </c>
      <c r="M1525" s="428" t="str">
        <f t="shared" si="75"/>
        <v/>
      </c>
      <c r="N1525" s="312">
        <f>COUNTIF(A1_Individu_Data_Keadaan_SDMK!A$4:A$149931,B1525)</f>
        <v>0</v>
      </c>
      <c r="O1525" s="312">
        <f t="shared" si="76"/>
        <v>0</v>
      </c>
      <c r="P1525" s="421" t="str">
        <f t="shared" si="77"/>
        <v>Tetap</v>
      </c>
    </row>
    <row r="1526" spans="1:16">
      <c r="A1526" s="7">
        <v>1524</v>
      </c>
      <c r="B1526" t="s">
        <v>15378</v>
      </c>
      <c r="C1526" t="s">
        <v>15379</v>
      </c>
      <c r="D1526" t="s">
        <v>1261</v>
      </c>
      <c r="G1526">
        <v>33</v>
      </c>
      <c r="H1526">
        <v>3307</v>
      </c>
      <c r="I1526" t="s">
        <v>268</v>
      </c>
      <c r="J1526">
        <v>0</v>
      </c>
      <c r="K1526" s="367" t="str">
        <f>VLOOKUP(G1526,'01_MASTER_KODE_WILAYAH'!H$1437:I$1470,2,FALSE)</f>
        <v>JAWA TENGAH</v>
      </c>
      <c r="L1526" s="368" t="str">
        <f>VLOOKUP(H1526,'01_MASTER_KODE_WILAYAH'!D$5:F$1353,3,FALSE)</f>
        <v>WONOSOBO</v>
      </c>
      <c r="M1526" s="428" t="str">
        <f t="shared" si="75"/>
        <v/>
      </c>
      <c r="N1526" s="312">
        <f>COUNTIF(A1_Individu_Data_Keadaan_SDMK!A$4:A$149931,B1526)</f>
        <v>0</v>
      </c>
      <c r="O1526" s="312">
        <f t="shared" si="76"/>
        <v>0</v>
      </c>
      <c r="P1526" s="421" t="str">
        <f t="shared" si="77"/>
        <v>Tetap</v>
      </c>
    </row>
    <row r="1527" spans="1:16">
      <c r="A1527" s="7">
        <v>1525</v>
      </c>
      <c r="B1527" t="s">
        <v>15380</v>
      </c>
      <c r="C1527" t="s">
        <v>15381</v>
      </c>
      <c r="D1527" t="s">
        <v>1261</v>
      </c>
      <c r="G1527">
        <v>33</v>
      </c>
      <c r="H1527">
        <v>3307</v>
      </c>
      <c r="I1527" t="s">
        <v>268</v>
      </c>
      <c r="J1527">
        <v>0</v>
      </c>
      <c r="K1527" s="367" t="str">
        <f>VLOOKUP(G1527,'01_MASTER_KODE_WILAYAH'!H$1437:I$1470,2,FALSE)</f>
        <v>JAWA TENGAH</v>
      </c>
      <c r="L1527" s="368" t="str">
        <f>VLOOKUP(H1527,'01_MASTER_KODE_WILAYAH'!D$5:F$1353,3,FALSE)</f>
        <v>WONOSOBO</v>
      </c>
      <c r="M1527" s="428" t="str">
        <f t="shared" si="75"/>
        <v/>
      </c>
      <c r="N1527" s="312">
        <f>COUNTIF(A1_Individu_Data_Keadaan_SDMK!A$4:A$149931,B1527)</f>
        <v>0</v>
      </c>
      <c r="O1527" s="312">
        <f t="shared" si="76"/>
        <v>0</v>
      </c>
      <c r="P1527" s="421" t="str">
        <f t="shared" si="77"/>
        <v>Tetap</v>
      </c>
    </row>
    <row r="1528" spans="1:16">
      <c r="A1528" s="7">
        <v>1526</v>
      </c>
      <c r="B1528" t="s">
        <v>15382</v>
      </c>
      <c r="C1528" t="s">
        <v>15383</v>
      </c>
      <c r="D1528" t="s">
        <v>1261</v>
      </c>
      <c r="G1528">
        <v>33</v>
      </c>
      <c r="H1528">
        <v>3307</v>
      </c>
      <c r="I1528" t="s">
        <v>268</v>
      </c>
      <c r="J1528">
        <v>0</v>
      </c>
      <c r="K1528" s="367" t="str">
        <f>VLOOKUP(G1528,'01_MASTER_KODE_WILAYAH'!H$1437:I$1470,2,FALSE)</f>
        <v>JAWA TENGAH</v>
      </c>
      <c r="L1528" s="368" t="str">
        <f>VLOOKUP(H1528,'01_MASTER_KODE_WILAYAH'!D$5:F$1353,3,FALSE)</f>
        <v>WONOSOBO</v>
      </c>
      <c r="M1528" s="428" t="str">
        <f t="shared" si="75"/>
        <v/>
      </c>
      <c r="N1528" s="312">
        <f>COUNTIF(A1_Individu_Data_Keadaan_SDMK!A$4:A$149931,B1528)</f>
        <v>0</v>
      </c>
      <c r="O1528" s="312">
        <f t="shared" si="76"/>
        <v>0</v>
      </c>
      <c r="P1528" s="421" t="str">
        <f t="shared" si="77"/>
        <v>Tetap</v>
      </c>
    </row>
    <row r="1529" spans="1:16">
      <c r="A1529" s="7">
        <v>1527</v>
      </c>
      <c r="B1529" t="s">
        <v>15384</v>
      </c>
      <c r="C1529" t="s">
        <v>15385</v>
      </c>
      <c r="D1529" t="s">
        <v>1261</v>
      </c>
      <c r="G1529">
        <v>33</v>
      </c>
      <c r="H1529">
        <v>3307</v>
      </c>
      <c r="I1529" t="s">
        <v>268</v>
      </c>
      <c r="J1529">
        <v>0</v>
      </c>
      <c r="K1529" s="367" t="str">
        <f>VLOOKUP(G1529,'01_MASTER_KODE_WILAYAH'!H$1437:I$1470,2,FALSE)</f>
        <v>JAWA TENGAH</v>
      </c>
      <c r="L1529" s="368" t="str">
        <f>VLOOKUP(H1529,'01_MASTER_KODE_WILAYAH'!D$5:F$1353,3,FALSE)</f>
        <v>WONOSOBO</v>
      </c>
      <c r="M1529" s="428" t="str">
        <f t="shared" si="75"/>
        <v/>
      </c>
      <c r="N1529" s="312">
        <f>COUNTIF(A1_Individu_Data_Keadaan_SDMK!A$4:A$149931,B1529)</f>
        <v>0</v>
      </c>
      <c r="O1529" s="312">
        <f t="shared" si="76"/>
        <v>0</v>
      </c>
      <c r="P1529" s="421" t="str">
        <f t="shared" si="77"/>
        <v>Tetap</v>
      </c>
    </row>
    <row r="1530" spans="1:16">
      <c r="A1530" s="7">
        <v>1528</v>
      </c>
      <c r="B1530" t="s">
        <v>15386</v>
      </c>
      <c r="C1530" t="s">
        <v>15387</v>
      </c>
      <c r="D1530" t="s">
        <v>1261</v>
      </c>
      <c r="G1530">
        <v>33</v>
      </c>
      <c r="H1530">
        <v>3307</v>
      </c>
      <c r="I1530" t="s">
        <v>268</v>
      </c>
      <c r="J1530">
        <v>0</v>
      </c>
      <c r="K1530" s="367" t="str">
        <f>VLOOKUP(G1530,'01_MASTER_KODE_WILAYAH'!H$1437:I$1470,2,FALSE)</f>
        <v>JAWA TENGAH</v>
      </c>
      <c r="L1530" s="368" t="str">
        <f>VLOOKUP(H1530,'01_MASTER_KODE_WILAYAH'!D$5:F$1353,3,FALSE)</f>
        <v>WONOSOBO</v>
      </c>
      <c r="M1530" s="428" t="str">
        <f t="shared" si="75"/>
        <v/>
      </c>
      <c r="N1530" s="312">
        <f>COUNTIF(A1_Individu_Data_Keadaan_SDMK!A$4:A$149931,B1530)</f>
        <v>0</v>
      </c>
      <c r="O1530" s="312">
        <f t="shared" si="76"/>
        <v>0</v>
      </c>
      <c r="P1530" s="421" t="str">
        <f t="shared" si="77"/>
        <v>Tetap</v>
      </c>
    </row>
    <row r="1531" spans="1:16">
      <c r="A1531" s="7">
        <v>1529</v>
      </c>
      <c r="B1531" t="s">
        <v>15388</v>
      </c>
      <c r="C1531" t="s">
        <v>15389</v>
      </c>
      <c r="D1531" t="s">
        <v>1261</v>
      </c>
      <c r="G1531">
        <v>33</v>
      </c>
      <c r="H1531">
        <v>3307</v>
      </c>
      <c r="I1531" t="s">
        <v>268</v>
      </c>
      <c r="J1531">
        <v>0</v>
      </c>
      <c r="K1531" s="367" t="str">
        <f>VLOOKUP(G1531,'01_MASTER_KODE_WILAYAH'!H$1437:I$1470,2,FALSE)</f>
        <v>JAWA TENGAH</v>
      </c>
      <c r="L1531" s="368" t="str">
        <f>VLOOKUP(H1531,'01_MASTER_KODE_WILAYAH'!D$5:F$1353,3,FALSE)</f>
        <v>WONOSOBO</v>
      </c>
      <c r="M1531" s="428" t="str">
        <f t="shared" si="75"/>
        <v/>
      </c>
      <c r="N1531" s="312">
        <f>COUNTIF(A1_Individu_Data_Keadaan_SDMK!A$4:A$149931,B1531)</f>
        <v>0</v>
      </c>
      <c r="O1531" s="312">
        <f t="shared" si="76"/>
        <v>0</v>
      </c>
      <c r="P1531" s="421" t="str">
        <f t="shared" si="77"/>
        <v>Tetap</v>
      </c>
    </row>
    <row r="1532" spans="1:16">
      <c r="A1532" s="7">
        <v>1530</v>
      </c>
      <c r="B1532" t="s">
        <v>15390</v>
      </c>
      <c r="C1532" t="s">
        <v>15391</v>
      </c>
      <c r="D1532" t="s">
        <v>1261</v>
      </c>
      <c r="G1532">
        <v>33</v>
      </c>
      <c r="H1532">
        <v>3307</v>
      </c>
      <c r="I1532" t="s">
        <v>268</v>
      </c>
      <c r="J1532">
        <v>0</v>
      </c>
      <c r="K1532" s="367" t="str">
        <f>VLOOKUP(G1532,'01_MASTER_KODE_WILAYAH'!H$1437:I$1470,2,FALSE)</f>
        <v>JAWA TENGAH</v>
      </c>
      <c r="L1532" s="368" t="str">
        <f>VLOOKUP(H1532,'01_MASTER_KODE_WILAYAH'!D$5:F$1353,3,FALSE)</f>
        <v>WONOSOBO</v>
      </c>
      <c r="M1532" s="428" t="str">
        <f t="shared" si="75"/>
        <v/>
      </c>
      <c r="N1532" s="312">
        <f>COUNTIF(A1_Individu_Data_Keadaan_SDMK!A$4:A$149931,B1532)</f>
        <v>0</v>
      </c>
      <c r="O1532" s="312">
        <f t="shared" si="76"/>
        <v>0</v>
      </c>
      <c r="P1532" s="421" t="str">
        <f t="shared" si="77"/>
        <v>Tetap</v>
      </c>
    </row>
    <row r="1533" spans="1:16">
      <c r="A1533" s="7">
        <v>1531</v>
      </c>
      <c r="B1533" t="s">
        <v>15392</v>
      </c>
      <c r="C1533" t="s">
        <v>15393</v>
      </c>
      <c r="D1533" t="s">
        <v>1261</v>
      </c>
      <c r="G1533">
        <v>33</v>
      </c>
      <c r="H1533">
        <v>3307</v>
      </c>
      <c r="I1533" t="s">
        <v>268</v>
      </c>
      <c r="J1533">
        <v>0</v>
      </c>
      <c r="K1533" s="367" t="str">
        <f>VLOOKUP(G1533,'01_MASTER_KODE_WILAYAH'!H$1437:I$1470,2,FALSE)</f>
        <v>JAWA TENGAH</v>
      </c>
      <c r="L1533" s="368" t="str">
        <f>VLOOKUP(H1533,'01_MASTER_KODE_WILAYAH'!D$5:F$1353,3,FALSE)</f>
        <v>WONOSOBO</v>
      </c>
      <c r="M1533" s="428" t="str">
        <f t="shared" si="75"/>
        <v/>
      </c>
      <c r="N1533" s="312">
        <f>COUNTIF(A1_Individu_Data_Keadaan_SDMK!A$4:A$149931,B1533)</f>
        <v>0</v>
      </c>
      <c r="O1533" s="312">
        <f t="shared" si="76"/>
        <v>0</v>
      </c>
      <c r="P1533" s="421" t="str">
        <f t="shared" si="77"/>
        <v>Tetap</v>
      </c>
    </row>
    <row r="1534" spans="1:16">
      <c r="A1534" s="7">
        <v>1532</v>
      </c>
      <c r="B1534" t="s">
        <v>15394</v>
      </c>
      <c r="C1534" t="s">
        <v>14074</v>
      </c>
      <c r="D1534" t="s">
        <v>1261</v>
      </c>
      <c r="G1534">
        <v>33</v>
      </c>
      <c r="H1534">
        <v>3307</v>
      </c>
      <c r="I1534" t="s">
        <v>268</v>
      </c>
      <c r="J1534">
        <v>0</v>
      </c>
      <c r="K1534" s="367" t="str">
        <f>VLOOKUP(G1534,'01_MASTER_KODE_WILAYAH'!H$1437:I$1470,2,FALSE)</f>
        <v>JAWA TENGAH</v>
      </c>
      <c r="L1534" s="368" t="str">
        <f>VLOOKUP(H1534,'01_MASTER_KODE_WILAYAH'!D$5:F$1353,3,FALSE)</f>
        <v>WONOSOBO</v>
      </c>
      <c r="M1534" s="428" t="str">
        <f t="shared" si="75"/>
        <v/>
      </c>
      <c r="N1534" s="312">
        <f>COUNTIF(A1_Individu_Data_Keadaan_SDMK!A$4:A$149931,B1534)</f>
        <v>0</v>
      </c>
      <c r="O1534" s="312">
        <f t="shared" si="76"/>
        <v>0</v>
      </c>
      <c r="P1534" s="421" t="str">
        <f t="shared" si="77"/>
        <v>Tetap</v>
      </c>
    </row>
    <row r="1535" spans="1:16">
      <c r="A1535" s="7">
        <v>1533</v>
      </c>
      <c r="B1535" t="s">
        <v>15395</v>
      </c>
      <c r="C1535" t="s">
        <v>15396</v>
      </c>
      <c r="D1535" t="s">
        <v>1261</v>
      </c>
      <c r="G1535">
        <v>33</v>
      </c>
      <c r="H1535">
        <v>3307</v>
      </c>
      <c r="I1535" t="s">
        <v>268</v>
      </c>
      <c r="J1535">
        <v>0</v>
      </c>
      <c r="K1535" s="367" t="str">
        <f>VLOOKUP(G1535,'01_MASTER_KODE_WILAYAH'!H$1437:I$1470,2,FALSE)</f>
        <v>JAWA TENGAH</v>
      </c>
      <c r="L1535" s="368" t="str">
        <f>VLOOKUP(H1535,'01_MASTER_KODE_WILAYAH'!D$5:F$1353,3,FALSE)</f>
        <v>WONOSOBO</v>
      </c>
      <c r="M1535" s="428" t="str">
        <f t="shared" si="75"/>
        <v/>
      </c>
      <c r="N1535" s="312">
        <f>COUNTIF(A1_Individu_Data_Keadaan_SDMK!A$4:A$149931,B1535)</f>
        <v>0</v>
      </c>
      <c r="O1535" s="312">
        <f t="shared" si="76"/>
        <v>0</v>
      </c>
      <c r="P1535" s="421" t="str">
        <f t="shared" si="77"/>
        <v>Tetap</v>
      </c>
    </row>
    <row r="1536" spans="1:16">
      <c r="A1536" s="7">
        <v>1534</v>
      </c>
      <c r="B1536" t="s">
        <v>15397</v>
      </c>
      <c r="C1536" t="s">
        <v>15398</v>
      </c>
      <c r="D1536" t="s">
        <v>1261</v>
      </c>
      <c r="G1536">
        <v>33</v>
      </c>
      <c r="H1536">
        <v>3307</v>
      </c>
      <c r="I1536" t="s">
        <v>268</v>
      </c>
      <c r="J1536">
        <v>0</v>
      </c>
      <c r="K1536" s="367" t="str">
        <f>VLOOKUP(G1536,'01_MASTER_KODE_WILAYAH'!H$1437:I$1470,2,FALSE)</f>
        <v>JAWA TENGAH</v>
      </c>
      <c r="L1536" s="368" t="str">
        <f>VLOOKUP(H1536,'01_MASTER_KODE_WILAYAH'!D$5:F$1353,3,FALSE)</f>
        <v>WONOSOBO</v>
      </c>
      <c r="M1536" s="428" t="str">
        <f t="shared" si="75"/>
        <v/>
      </c>
      <c r="N1536" s="312">
        <f>COUNTIF(A1_Individu_Data_Keadaan_SDMK!A$4:A$149931,B1536)</f>
        <v>0</v>
      </c>
      <c r="O1536" s="312">
        <f t="shared" si="76"/>
        <v>0</v>
      </c>
      <c r="P1536" s="421" t="str">
        <f t="shared" si="77"/>
        <v>Tetap</v>
      </c>
    </row>
    <row r="1537" spans="1:16">
      <c r="A1537" s="7">
        <v>1535</v>
      </c>
      <c r="B1537" t="s">
        <v>15399</v>
      </c>
      <c r="C1537" t="s">
        <v>15400</v>
      </c>
      <c r="D1537" t="s">
        <v>1261</v>
      </c>
      <c r="G1537">
        <v>33</v>
      </c>
      <c r="H1537">
        <v>3307</v>
      </c>
      <c r="I1537" t="s">
        <v>268</v>
      </c>
      <c r="J1537">
        <v>0</v>
      </c>
      <c r="K1537" s="367" t="str">
        <f>VLOOKUP(G1537,'01_MASTER_KODE_WILAYAH'!H$1437:I$1470,2,FALSE)</f>
        <v>JAWA TENGAH</v>
      </c>
      <c r="L1537" s="368" t="str">
        <f>VLOOKUP(H1537,'01_MASTER_KODE_WILAYAH'!D$5:F$1353,3,FALSE)</f>
        <v>WONOSOBO</v>
      </c>
      <c r="M1537" s="428" t="str">
        <f t="shared" si="75"/>
        <v/>
      </c>
      <c r="N1537" s="312">
        <f>COUNTIF(A1_Individu_Data_Keadaan_SDMK!A$4:A$149931,B1537)</f>
        <v>0</v>
      </c>
      <c r="O1537" s="312">
        <f t="shared" si="76"/>
        <v>0</v>
      </c>
      <c r="P1537" s="421" t="str">
        <f t="shared" si="77"/>
        <v>Tetap</v>
      </c>
    </row>
    <row r="1538" spans="1:16">
      <c r="A1538" s="7">
        <v>1536</v>
      </c>
      <c r="B1538" t="s">
        <v>15401</v>
      </c>
      <c r="C1538" t="s">
        <v>15402</v>
      </c>
      <c r="D1538" t="s">
        <v>1261</v>
      </c>
      <c r="G1538">
        <v>33</v>
      </c>
      <c r="H1538">
        <v>3307</v>
      </c>
      <c r="I1538" t="s">
        <v>268</v>
      </c>
      <c r="J1538">
        <v>0</v>
      </c>
      <c r="K1538" s="367" t="str">
        <f>VLOOKUP(G1538,'01_MASTER_KODE_WILAYAH'!H$1437:I$1470,2,FALSE)</f>
        <v>JAWA TENGAH</v>
      </c>
      <c r="L1538" s="368" t="str">
        <f>VLOOKUP(H1538,'01_MASTER_KODE_WILAYAH'!D$5:F$1353,3,FALSE)</f>
        <v>WONOSOBO</v>
      </c>
      <c r="M1538" s="428" t="str">
        <f t="shared" si="75"/>
        <v/>
      </c>
      <c r="N1538" s="312">
        <f>COUNTIF(A1_Individu_Data_Keadaan_SDMK!A$4:A$149931,B1538)</f>
        <v>0</v>
      </c>
      <c r="O1538" s="312">
        <f t="shared" si="76"/>
        <v>0</v>
      </c>
      <c r="P1538" s="421" t="str">
        <f t="shared" si="77"/>
        <v>Tetap</v>
      </c>
    </row>
    <row r="1539" spans="1:16">
      <c r="A1539" s="7">
        <v>1537</v>
      </c>
      <c r="B1539" t="s">
        <v>15403</v>
      </c>
      <c r="C1539" t="s">
        <v>13191</v>
      </c>
      <c r="D1539" t="s">
        <v>1261</v>
      </c>
      <c r="G1539">
        <v>33</v>
      </c>
      <c r="H1539">
        <v>3307</v>
      </c>
      <c r="I1539" t="s">
        <v>268</v>
      </c>
      <c r="J1539">
        <v>0</v>
      </c>
      <c r="K1539" s="367" t="str">
        <f>VLOOKUP(G1539,'01_MASTER_KODE_WILAYAH'!H$1437:I$1470,2,FALSE)</f>
        <v>JAWA TENGAH</v>
      </c>
      <c r="L1539" s="368" t="str">
        <f>VLOOKUP(H1539,'01_MASTER_KODE_WILAYAH'!D$5:F$1353,3,FALSE)</f>
        <v>WONOSOBO</v>
      </c>
      <c r="M1539" s="428" t="str">
        <f t="shared" si="75"/>
        <v/>
      </c>
      <c r="N1539" s="312">
        <f>COUNTIF(A1_Individu_Data_Keadaan_SDMK!A$4:A$149931,B1539)</f>
        <v>0</v>
      </c>
      <c r="O1539" s="312">
        <f t="shared" si="76"/>
        <v>0</v>
      </c>
      <c r="P1539" s="421" t="str">
        <f t="shared" si="77"/>
        <v>Tetap</v>
      </c>
    </row>
    <row r="1540" spans="1:16">
      <c r="A1540" s="7">
        <v>1538</v>
      </c>
      <c r="B1540" t="s">
        <v>15404</v>
      </c>
      <c r="C1540" t="s">
        <v>15405</v>
      </c>
      <c r="D1540" t="s">
        <v>1261</v>
      </c>
      <c r="G1540">
        <v>33</v>
      </c>
      <c r="H1540">
        <v>3307</v>
      </c>
      <c r="I1540" t="s">
        <v>268</v>
      </c>
      <c r="J1540">
        <v>0</v>
      </c>
      <c r="K1540" s="367" t="str">
        <f>VLOOKUP(G1540,'01_MASTER_KODE_WILAYAH'!H$1437:I$1470,2,FALSE)</f>
        <v>JAWA TENGAH</v>
      </c>
      <c r="L1540" s="368" t="str">
        <f>VLOOKUP(H1540,'01_MASTER_KODE_WILAYAH'!D$5:F$1353,3,FALSE)</f>
        <v>WONOSOBO</v>
      </c>
      <c r="M1540" s="428" t="str">
        <f t="shared" ref="M1540:M1603" si="78">LEFT(F1540,10)</f>
        <v/>
      </c>
      <c r="N1540" s="312">
        <f>COUNTIF(A1_Individu_Data_Keadaan_SDMK!A$4:A$149931,B1540)</f>
        <v>0</v>
      </c>
      <c r="O1540" s="312">
        <f t="shared" ref="O1540:O1603" si="79">IF(N1540&gt;0,1,0)</f>
        <v>0</v>
      </c>
      <c r="P1540" s="421" t="str">
        <f t="shared" ref="P1540:P1603" si="80">IF(N1540&gt;J1540,"Bertambah",IF(N1540=J1540,"Tetap","Berkurang"))</f>
        <v>Tetap</v>
      </c>
    </row>
    <row r="1541" spans="1:16">
      <c r="A1541" s="7">
        <v>1539</v>
      </c>
      <c r="B1541" t="s">
        <v>15406</v>
      </c>
      <c r="C1541" t="s">
        <v>15407</v>
      </c>
      <c r="D1541" t="s">
        <v>1261</v>
      </c>
      <c r="G1541">
        <v>33</v>
      </c>
      <c r="H1541">
        <v>3307</v>
      </c>
      <c r="I1541" t="s">
        <v>268</v>
      </c>
      <c r="J1541">
        <v>0</v>
      </c>
      <c r="K1541" s="367" t="str">
        <f>VLOOKUP(G1541,'01_MASTER_KODE_WILAYAH'!H$1437:I$1470,2,FALSE)</f>
        <v>JAWA TENGAH</v>
      </c>
      <c r="L1541" s="368" t="str">
        <f>VLOOKUP(H1541,'01_MASTER_KODE_WILAYAH'!D$5:F$1353,3,FALSE)</f>
        <v>WONOSOBO</v>
      </c>
      <c r="M1541" s="428" t="str">
        <f t="shared" si="78"/>
        <v/>
      </c>
      <c r="N1541" s="312">
        <f>COUNTIF(A1_Individu_Data_Keadaan_SDMK!A$4:A$149931,B1541)</f>
        <v>0</v>
      </c>
      <c r="O1541" s="312">
        <f t="shared" si="79"/>
        <v>0</v>
      </c>
      <c r="P1541" s="421" t="str">
        <f t="shared" si="80"/>
        <v>Tetap</v>
      </c>
    </row>
    <row r="1542" spans="1:16">
      <c r="A1542" s="7">
        <v>1540</v>
      </c>
      <c r="B1542" t="s">
        <v>15408</v>
      </c>
      <c r="C1542" t="s">
        <v>15409</v>
      </c>
      <c r="D1542" t="s">
        <v>1261</v>
      </c>
      <c r="G1542">
        <v>33</v>
      </c>
      <c r="H1542">
        <v>3307</v>
      </c>
      <c r="I1542" t="s">
        <v>268</v>
      </c>
      <c r="J1542">
        <v>0</v>
      </c>
      <c r="K1542" s="367" t="str">
        <f>VLOOKUP(G1542,'01_MASTER_KODE_WILAYAH'!H$1437:I$1470,2,FALSE)</f>
        <v>JAWA TENGAH</v>
      </c>
      <c r="L1542" s="368" t="str">
        <f>VLOOKUP(H1542,'01_MASTER_KODE_WILAYAH'!D$5:F$1353,3,FALSE)</f>
        <v>WONOSOBO</v>
      </c>
      <c r="M1542" s="428" t="str">
        <f t="shared" si="78"/>
        <v/>
      </c>
      <c r="N1542" s="312">
        <f>COUNTIF(A1_Individu_Data_Keadaan_SDMK!A$4:A$149931,B1542)</f>
        <v>0</v>
      </c>
      <c r="O1542" s="312">
        <f t="shared" si="79"/>
        <v>0</v>
      </c>
      <c r="P1542" s="421" t="str">
        <f t="shared" si="80"/>
        <v>Tetap</v>
      </c>
    </row>
    <row r="1543" spans="1:16">
      <c r="A1543" s="7">
        <v>1541</v>
      </c>
      <c r="B1543" t="s">
        <v>15410</v>
      </c>
      <c r="C1543" t="s">
        <v>15411</v>
      </c>
      <c r="D1543" t="s">
        <v>1261</v>
      </c>
      <c r="G1543">
        <v>33</v>
      </c>
      <c r="H1543">
        <v>3307</v>
      </c>
      <c r="I1543" t="s">
        <v>268</v>
      </c>
      <c r="J1543">
        <v>0</v>
      </c>
      <c r="K1543" s="367" t="str">
        <f>VLOOKUP(G1543,'01_MASTER_KODE_WILAYAH'!H$1437:I$1470,2,FALSE)</f>
        <v>JAWA TENGAH</v>
      </c>
      <c r="L1543" s="368" t="str">
        <f>VLOOKUP(H1543,'01_MASTER_KODE_WILAYAH'!D$5:F$1353,3,FALSE)</f>
        <v>WONOSOBO</v>
      </c>
      <c r="M1543" s="428" t="str">
        <f t="shared" si="78"/>
        <v/>
      </c>
      <c r="N1543" s="312">
        <f>COUNTIF(A1_Individu_Data_Keadaan_SDMK!A$4:A$149931,B1543)</f>
        <v>0</v>
      </c>
      <c r="O1543" s="312">
        <f t="shared" si="79"/>
        <v>0</v>
      </c>
      <c r="P1543" s="421" t="str">
        <f t="shared" si="80"/>
        <v>Tetap</v>
      </c>
    </row>
    <row r="1544" spans="1:16">
      <c r="A1544" s="7">
        <v>1542</v>
      </c>
      <c r="B1544" t="s">
        <v>15412</v>
      </c>
      <c r="C1544" t="s">
        <v>15413</v>
      </c>
      <c r="D1544" t="s">
        <v>1261</v>
      </c>
      <c r="G1544">
        <v>33</v>
      </c>
      <c r="H1544">
        <v>3307</v>
      </c>
      <c r="I1544" t="s">
        <v>268</v>
      </c>
      <c r="J1544">
        <v>0</v>
      </c>
      <c r="K1544" s="367" t="str">
        <f>VLOOKUP(G1544,'01_MASTER_KODE_WILAYAH'!H$1437:I$1470,2,FALSE)</f>
        <v>JAWA TENGAH</v>
      </c>
      <c r="L1544" s="368" t="str">
        <f>VLOOKUP(H1544,'01_MASTER_KODE_WILAYAH'!D$5:F$1353,3,FALSE)</f>
        <v>WONOSOBO</v>
      </c>
      <c r="M1544" s="428" t="str">
        <f t="shared" si="78"/>
        <v/>
      </c>
      <c r="N1544" s="312">
        <f>COUNTIF(A1_Individu_Data_Keadaan_SDMK!A$4:A$149931,B1544)</f>
        <v>0</v>
      </c>
      <c r="O1544" s="312">
        <f t="shared" si="79"/>
        <v>0</v>
      </c>
      <c r="P1544" s="421" t="str">
        <f t="shared" si="80"/>
        <v>Tetap</v>
      </c>
    </row>
    <row r="1545" spans="1:16">
      <c r="A1545" s="7">
        <v>1543</v>
      </c>
      <c r="B1545" t="s">
        <v>15414</v>
      </c>
      <c r="C1545" t="s">
        <v>15415</v>
      </c>
      <c r="D1545" t="s">
        <v>1261</v>
      </c>
      <c r="G1545">
        <v>33</v>
      </c>
      <c r="H1545">
        <v>3307</v>
      </c>
      <c r="I1545" t="s">
        <v>268</v>
      </c>
      <c r="J1545">
        <v>0</v>
      </c>
      <c r="K1545" s="367" t="str">
        <f>VLOOKUP(G1545,'01_MASTER_KODE_WILAYAH'!H$1437:I$1470,2,FALSE)</f>
        <v>JAWA TENGAH</v>
      </c>
      <c r="L1545" s="368" t="str">
        <f>VLOOKUP(H1545,'01_MASTER_KODE_WILAYAH'!D$5:F$1353,3,FALSE)</f>
        <v>WONOSOBO</v>
      </c>
      <c r="M1545" s="428" t="str">
        <f t="shared" si="78"/>
        <v/>
      </c>
      <c r="N1545" s="312">
        <f>COUNTIF(A1_Individu_Data_Keadaan_SDMK!A$4:A$149931,B1545)</f>
        <v>0</v>
      </c>
      <c r="O1545" s="312">
        <f t="shared" si="79"/>
        <v>0</v>
      </c>
      <c r="P1545" s="421" t="str">
        <f t="shared" si="80"/>
        <v>Tetap</v>
      </c>
    </row>
    <row r="1546" spans="1:16">
      <c r="A1546" s="7">
        <v>1544</v>
      </c>
      <c r="B1546" t="s">
        <v>15416</v>
      </c>
      <c r="C1546" t="s">
        <v>15417</v>
      </c>
      <c r="D1546" t="s">
        <v>1261</v>
      </c>
      <c r="G1546">
        <v>33</v>
      </c>
      <c r="H1546">
        <v>3307</v>
      </c>
      <c r="I1546" t="s">
        <v>268</v>
      </c>
      <c r="J1546">
        <v>0</v>
      </c>
      <c r="K1546" s="367" t="str">
        <f>VLOOKUP(G1546,'01_MASTER_KODE_WILAYAH'!H$1437:I$1470,2,FALSE)</f>
        <v>JAWA TENGAH</v>
      </c>
      <c r="L1546" s="368" t="str">
        <f>VLOOKUP(H1546,'01_MASTER_KODE_WILAYAH'!D$5:F$1353,3,FALSE)</f>
        <v>WONOSOBO</v>
      </c>
      <c r="M1546" s="428" t="str">
        <f t="shared" si="78"/>
        <v/>
      </c>
      <c r="N1546" s="312">
        <f>COUNTIF(A1_Individu_Data_Keadaan_SDMK!A$4:A$149931,B1546)</f>
        <v>0</v>
      </c>
      <c r="O1546" s="312">
        <f t="shared" si="79"/>
        <v>0</v>
      </c>
      <c r="P1546" s="421" t="str">
        <f t="shared" si="80"/>
        <v>Tetap</v>
      </c>
    </row>
    <row r="1547" spans="1:16">
      <c r="A1547" s="7">
        <v>1545</v>
      </c>
      <c r="B1547" t="s">
        <v>15418</v>
      </c>
      <c r="C1547" t="s">
        <v>15419</v>
      </c>
      <c r="D1547" t="s">
        <v>1261</v>
      </c>
      <c r="G1547">
        <v>33</v>
      </c>
      <c r="H1547">
        <v>3307</v>
      </c>
      <c r="I1547" t="s">
        <v>268</v>
      </c>
      <c r="J1547">
        <v>0</v>
      </c>
      <c r="K1547" s="367" t="str">
        <f>VLOOKUP(G1547,'01_MASTER_KODE_WILAYAH'!H$1437:I$1470,2,FALSE)</f>
        <v>JAWA TENGAH</v>
      </c>
      <c r="L1547" s="368" t="str">
        <f>VLOOKUP(H1547,'01_MASTER_KODE_WILAYAH'!D$5:F$1353,3,FALSE)</f>
        <v>WONOSOBO</v>
      </c>
      <c r="M1547" s="428" t="str">
        <f t="shared" si="78"/>
        <v/>
      </c>
      <c r="N1547" s="312">
        <f>COUNTIF(A1_Individu_Data_Keadaan_SDMK!A$4:A$149931,B1547)</f>
        <v>0</v>
      </c>
      <c r="O1547" s="312">
        <f t="shared" si="79"/>
        <v>0</v>
      </c>
      <c r="P1547" s="421" t="str">
        <f t="shared" si="80"/>
        <v>Tetap</v>
      </c>
    </row>
    <row r="1548" spans="1:16">
      <c r="A1548" s="7">
        <v>1546</v>
      </c>
      <c r="B1548" t="s">
        <v>15420</v>
      </c>
      <c r="C1548" t="s">
        <v>15421</v>
      </c>
      <c r="D1548" t="s">
        <v>1261</v>
      </c>
      <c r="G1548">
        <v>33</v>
      </c>
      <c r="H1548">
        <v>3307</v>
      </c>
      <c r="I1548" t="s">
        <v>268</v>
      </c>
      <c r="J1548">
        <v>0</v>
      </c>
      <c r="K1548" s="367" t="str">
        <f>VLOOKUP(G1548,'01_MASTER_KODE_WILAYAH'!H$1437:I$1470,2,FALSE)</f>
        <v>JAWA TENGAH</v>
      </c>
      <c r="L1548" s="368" t="str">
        <f>VLOOKUP(H1548,'01_MASTER_KODE_WILAYAH'!D$5:F$1353,3,FALSE)</f>
        <v>WONOSOBO</v>
      </c>
      <c r="M1548" s="428" t="str">
        <f t="shared" si="78"/>
        <v/>
      </c>
      <c r="N1548" s="312">
        <f>COUNTIF(A1_Individu_Data_Keadaan_SDMK!A$4:A$149931,B1548)</f>
        <v>0</v>
      </c>
      <c r="O1548" s="312">
        <f t="shared" si="79"/>
        <v>0</v>
      </c>
      <c r="P1548" s="421" t="str">
        <f t="shared" si="80"/>
        <v>Tetap</v>
      </c>
    </row>
    <row r="1549" spans="1:16">
      <c r="A1549" s="7">
        <v>1547</v>
      </c>
      <c r="B1549" t="s">
        <v>15422</v>
      </c>
      <c r="C1549" t="s">
        <v>15423</v>
      </c>
      <c r="D1549" t="s">
        <v>1261</v>
      </c>
      <c r="G1549">
        <v>33</v>
      </c>
      <c r="H1549">
        <v>3307</v>
      </c>
      <c r="I1549" t="s">
        <v>268</v>
      </c>
      <c r="J1549">
        <v>0</v>
      </c>
      <c r="K1549" s="367" t="str">
        <f>VLOOKUP(G1549,'01_MASTER_KODE_WILAYAH'!H$1437:I$1470,2,FALSE)</f>
        <v>JAWA TENGAH</v>
      </c>
      <c r="L1549" s="368" t="str">
        <f>VLOOKUP(H1549,'01_MASTER_KODE_WILAYAH'!D$5:F$1353,3,FALSE)</f>
        <v>WONOSOBO</v>
      </c>
      <c r="M1549" s="428" t="str">
        <f t="shared" si="78"/>
        <v/>
      </c>
      <c r="N1549" s="312">
        <f>COUNTIF(A1_Individu_Data_Keadaan_SDMK!A$4:A$149931,B1549)</f>
        <v>0</v>
      </c>
      <c r="O1549" s="312">
        <f t="shared" si="79"/>
        <v>0</v>
      </c>
      <c r="P1549" s="421" t="str">
        <f t="shared" si="80"/>
        <v>Tetap</v>
      </c>
    </row>
    <row r="1550" spans="1:16">
      <c r="A1550" s="7">
        <v>1548</v>
      </c>
      <c r="B1550" t="s">
        <v>15424</v>
      </c>
      <c r="C1550" t="s">
        <v>15425</v>
      </c>
      <c r="D1550" t="s">
        <v>1261</v>
      </c>
      <c r="G1550">
        <v>33</v>
      </c>
      <c r="H1550">
        <v>3307</v>
      </c>
      <c r="I1550" t="s">
        <v>268</v>
      </c>
      <c r="J1550">
        <v>0</v>
      </c>
      <c r="K1550" s="367" t="str">
        <f>VLOOKUP(G1550,'01_MASTER_KODE_WILAYAH'!H$1437:I$1470,2,FALSE)</f>
        <v>JAWA TENGAH</v>
      </c>
      <c r="L1550" s="368" t="str">
        <f>VLOOKUP(H1550,'01_MASTER_KODE_WILAYAH'!D$5:F$1353,3,FALSE)</f>
        <v>WONOSOBO</v>
      </c>
      <c r="M1550" s="428" t="str">
        <f t="shared" si="78"/>
        <v/>
      </c>
      <c r="N1550" s="312">
        <f>COUNTIF(A1_Individu_Data_Keadaan_SDMK!A$4:A$149931,B1550)</f>
        <v>0</v>
      </c>
      <c r="O1550" s="312">
        <f t="shared" si="79"/>
        <v>0</v>
      </c>
      <c r="P1550" s="421" t="str">
        <f t="shared" si="80"/>
        <v>Tetap</v>
      </c>
    </row>
    <row r="1551" spans="1:16">
      <c r="A1551" s="7">
        <v>1549</v>
      </c>
      <c r="B1551" t="s">
        <v>15426</v>
      </c>
      <c r="C1551" t="s">
        <v>15427</v>
      </c>
      <c r="D1551" t="s">
        <v>1261</v>
      </c>
      <c r="G1551">
        <v>33</v>
      </c>
      <c r="H1551">
        <v>3307</v>
      </c>
      <c r="I1551" t="s">
        <v>268</v>
      </c>
      <c r="J1551">
        <v>0</v>
      </c>
      <c r="K1551" s="367" t="str">
        <f>VLOOKUP(G1551,'01_MASTER_KODE_WILAYAH'!H$1437:I$1470,2,FALSE)</f>
        <v>JAWA TENGAH</v>
      </c>
      <c r="L1551" s="368" t="str">
        <f>VLOOKUP(H1551,'01_MASTER_KODE_WILAYAH'!D$5:F$1353,3,FALSE)</f>
        <v>WONOSOBO</v>
      </c>
      <c r="M1551" s="428" t="str">
        <f t="shared" si="78"/>
        <v/>
      </c>
      <c r="N1551" s="312">
        <f>COUNTIF(A1_Individu_Data_Keadaan_SDMK!A$4:A$149931,B1551)</f>
        <v>0</v>
      </c>
      <c r="O1551" s="312">
        <f t="shared" si="79"/>
        <v>0</v>
      </c>
      <c r="P1551" s="421" t="str">
        <f t="shared" si="80"/>
        <v>Tetap</v>
      </c>
    </row>
    <row r="1552" spans="1:16">
      <c r="A1552" s="7">
        <v>1550</v>
      </c>
      <c r="B1552" t="s">
        <v>15428</v>
      </c>
      <c r="C1552" t="s">
        <v>15429</v>
      </c>
      <c r="D1552" t="s">
        <v>1261</v>
      </c>
      <c r="G1552">
        <v>33</v>
      </c>
      <c r="H1552">
        <v>3307</v>
      </c>
      <c r="I1552" t="s">
        <v>268</v>
      </c>
      <c r="J1552">
        <v>0</v>
      </c>
      <c r="K1552" s="367" t="str">
        <f>VLOOKUP(G1552,'01_MASTER_KODE_WILAYAH'!H$1437:I$1470,2,FALSE)</f>
        <v>JAWA TENGAH</v>
      </c>
      <c r="L1552" s="368" t="str">
        <f>VLOOKUP(H1552,'01_MASTER_KODE_WILAYAH'!D$5:F$1353,3,FALSE)</f>
        <v>WONOSOBO</v>
      </c>
      <c r="M1552" s="428" t="str">
        <f t="shared" si="78"/>
        <v/>
      </c>
      <c r="N1552" s="312">
        <f>COUNTIF(A1_Individu_Data_Keadaan_SDMK!A$4:A$149931,B1552)</f>
        <v>0</v>
      </c>
      <c r="O1552" s="312">
        <f t="shared" si="79"/>
        <v>0</v>
      </c>
      <c r="P1552" s="421" t="str">
        <f t="shared" si="80"/>
        <v>Tetap</v>
      </c>
    </row>
    <row r="1553" spans="1:16">
      <c r="A1553" s="7">
        <v>1551</v>
      </c>
      <c r="B1553" t="s">
        <v>15430</v>
      </c>
      <c r="C1553" t="s">
        <v>15431</v>
      </c>
      <c r="D1553" t="s">
        <v>1261</v>
      </c>
      <c r="G1553">
        <v>33</v>
      </c>
      <c r="H1553">
        <v>3307</v>
      </c>
      <c r="I1553" t="s">
        <v>268</v>
      </c>
      <c r="J1553">
        <v>0</v>
      </c>
      <c r="K1553" s="367" t="str">
        <f>VLOOKUP(G1553,'01_MASTER_KODE_WILAYAH'!H$1437:I$1470,2,FALSE)</f>
        <v>JAWA TENGAH</v>
      </c>
      <c r="L1553" s="368" t="str">
        <f>VLOOKUP(H1553,'01_MASTER_KODE_WILAYAH'!D$5:F$1353,3,FALSE)</f>
        <v>WONOSOBO</v>
      </c>
      <c r="M1553" s="428" t="str">
        <f t="shared" si="78"/>
        <v/>
      </c>
      <c r="N1553" s="312">
        <f>COUNTIF(A1_Individu_Data_Keadaan_SDMK!A$4:A$149931,B1553)</f>
        <v>0</v>
      </c>
      <c r="O1553" s="312">
        <f t="shared" si="79"/>
        <v>0</v>
      </c>
      <c r="P1553" s="421" t="str">
        <f t="shared" si="80"/>
        <v>Tetap</v>
      </c>
    </row>
    <row r="1554" spans="1:16">
      <c r="A1554" s="7">
        <v>1552</v>
      </c>
      <c r="B1554" t="s">
        <v>15432</v>
      </c>
      <c r="C1554" t="s">
        <v>15433</v>
      </c>
      <c r="D1554" t="s">
        <v>1261</v>
      </c>
      <c r="G1554">
        <v>33</v>
      </c>
      <c r="H1554">
        <v>3307</v>
      </c>
      <c r="I1554" t="s">
        <v>268</v>
      </c>
      <c r="J1554">
        <v>0</v>
      </c>
      <c r="K1554" s="367" t="str">
        <f>VLOOKUP(G1554,'01_MASTER_KODE_WILAYAH'!H$1437:I$1470,2,FALSE)</f>
        <v>JAWA TENGAH</v>
      </c>
      <c r="L1554" s="368" t="str">
        <f>VLOOKUP(H1554,'01_MASTER_KODE_WILAYAH'!D$5:F$1353,3,FALSE)</f>
        <v>WONOSOBO</v>
      </c>
      <c r="M1554" s="428" t="str">
        <f t="shared" si="78"/>
        <v/>
      </c>
      <c r="N1554" s="312">
        <f>COUNTIF(A1_Individu_Data_Keadaan_SDMK!A$4:A$149931,B1554)</f>
        <v>0</v>
      </c>
      <c r="O1554" s="312">
        <f t="shared" si="79"/>
        <v>0</v>
      </c>
      <c r="P1554" s="421" t="str">
        <f t="shared" si="80"/>
        <v>Tetap</v>
      </c>
    </row>
    <row r="1555" spans="1:16">
      <c r="A1555" s="7">
        <v>1553</v>
      </c>
      <c r="B1555" t="s">
        <v>15434</v>
      </c>
      <c r="C1555" t="s">
        <v>15435</v>
      </c>
      <c r="D1555" t="s">
        <v>1261</v>
      </c>
      <c r="G1555">
        <v>33</v>
      </c>
      <c r="H1555">
        <v>3307</v>
      </c>
      <c r="I1555" t="s">
        <v>268</v>
      </c>
      <c r="J1555">
        <v>0</v>
      </c>
      <c r="K1555" s="367" t="str">
        <f>VLOOKUP(G1555,'01_MASTER_KODE_WILAYAH'!H$1437:I$1470,2,FALSE)</f>
        <v>JAWA TENGAH</v>
      </c>
      <c r="L1555" s="368" t="str">
        <f>VLOOKUP(H1555,'01_MASTER_KODE_WILAYAH'!D$5:F$1353,3,FALSE)</f>
        <v>WONOSOBO</v>
      </c>
      <c r="M1555" s="428" t="str">
        <f t="shared" si="78"/>
        <v/>
      </c>
      <c r="N1555" s="312">
        <f>COUNTIF(A1_Individu_Data_Keadaan_SDMK!A$4:A$149931,B1555)</f>
        <v>0</v>
      </c>
      <c r="O1555" s="312">
        <f t="shared" si="79"/>
        <v>0</v>
      </c>
      <c r="P1555" s="421" t="str">
        <f t="shared" si="80"/>
        <v>Tetap</v>
      </c>
    </row>
    <row r="1556" spans="1:16">
      <c r="A1556" s="7">
        <v>1554</v>
      </c>
      <c r="B1556" t="s">
        <v>15436</v>
      </c>
      <c r="C1556" t="s">
        <v>11895</v>
      </c>
      <c r="D1556" t="s">
        <v>1261</v>
      </c>
      <c r="G1556">
        <v>33</v>
      </c>
      <c r="H1556">
        <v>3307</v>
      </c>
      <c r="I1556" t="s">
        <v>268</v>
      </c>
      <c r="J1556">
        <v>0</v>
      </c>
      <c r="K1556" s="367" t="str">
        <f>VLOOKUP(G1556,'01_MASTER_KODE_WILAYAH'!H$1437:I$1470,2,FALSE)</f>
        <v>JAWA TENGAH</v>
      </c>
      <c r="L1556" s="368" t="str">
        <f>VLOOKUP(H1556,'01_MASTER_KODE_WILAYAH'!D$5:F$1353,3,FALSE)</f>
        <v>WONOSOBO</v>
      </c>
      <c r="M1556" s="428" t="str">
        <f t="shared" si="78"/>
        <v/>
      </c>
      <c r="N1556" s="312">
        <f>COUNTIF(A1_Individu_Data_Keadaan_SDMK!A$4:A$149931,B1556)</f>
        <v>0</v>
      </c>
      <c r="O1556" s="312">
        <f t="shared" si="79"/>
        <v>0</v>
      </c>
      <c r="P1556" s="421" t="str">
        <f t="shared" si="80"/>
        <v>Tetap</v>
      </c>
    </row>
    <row r="1557" spans="1:16">
      <c r="A1557" s="7">
        <v>1555</v>
      </c>
      <c r="B1557" t="s">
        <v>15437</v>
      </c>
      <c r="C1557" t="s">
        <v>15438</v>
      </c>
      <c r="D1557" t="s">
        <v>1261</v>
      </c>
      <c r="G1557">
        <v>33</v>
      </c>
      <c r="H1557">
        <v>3308</v>
      </c>
      <c r="I1557" t="s">
        <v>268</v>
      </c>
      <c r="J1557">
        <v>0</v>
      </c>
      <c r="K1557" s="367" t="str">
        <f>VLOOKUP(G1557,'01_MASTER_KODE_WILAYAH'!H$1437:I$1470,2,FALSE)</f>
        <v>JAWA TENGAH</v>
      </c>
      <c r="L1557" s="368" t="str">
        <f>VLOOKUP(H1557,'01_MASTER_KODE_WILAYAH'!D$5:F$1353,3,FALSE)</f>
        <v>MAGELANG</v>
      </c>
      <c r="M1557" s="428" t="str">
        <f t="shared" si="78"/>
        <v/>
      </c>
      <c r="N1557" s="312">
        <f>COUNTIF(A1_Individu_Data_Keadaan_SDMK!A$4:A$149931,B1557)</f>
        <v>0</v>
      </c>
      <c r="O1557" s="312">
        <f t="shared" si="79"/>
        <v>0</v>
      </c>
      <c r="P1557" s="421" t="str">
        <f t="shared" si="80"/>
        <v>Tetap</v>
      </c>
    </row>
    <row r="1558" spans="1:16">
      <c r="A1558" s="7">
        <v>1556</v>
      </c>
      <c r="B1558" t="s">
        <v>15439</v>
      </c>
      <c r="C1558" t="s">
        <v>15440</v>
      </c>
      <c r="D1558" t="s">
        <v>1261</v>
      </c>
      <c r="G1558">
        <v>33</v>
      </c>
      <c r="H1558">
        <v>3308</v>
      </c>
      <c r="I1558" t="s">
        <v>268</v>
      </c>
      <c r="J1558">
        <v>0</v>
      </c>
      <c r="K1558" s="367" t="str">
        <f>VLOOKUP(G1558,'01_MASTER_KODE_WILAYAH'!H$1437:I$1470,2,FALSE)</f>
        <v>JAWA TENGAH</v>
      </c>
      <c r="L1558" s="368" t="str">
        <f>VLOOKUP(H1558,'01_MASTER_KODE_WILAYAH'!D$5:F$1353,3,FALSE)</f>
        <v>MAGELANG</v>
      </c>
      <c r="M1558" s="428" t="str">
        <f t="shared" si="78"/>
        <v/>
      </c>
      <c r="N1558" s="312">
        <f>COUNTIF(A1_Individu_Data_Keadaan_SDMK!A$4:A$149931,B1558)</f>
        <v>0</v>
      </c>
      <c r="O1558" s="312">
        <f t="shared" si="79"/>
        <v>0</v>
      </c>
      <c r="P1558" s="421" t="str">
        <f t="shared" si="80"/>
        <v>Tetap</v>
      </c>
    </row>
    <row r="1559" spans="1:16">
      <c r="A1559" s="7">
        <v>1557</v>
      </c>
      <c r="B1559" t="s">
        <v>15441</v>
      </c>
      <c r="C1559" t="s">
        <v>15442</v>
      </c>
      <c r="D1559" t="s">
        <v>1261</v>
      </c>
      <c r="G1559">
        <v>33</v>
      </c>
      <c r="H1559">
        <v>3308</v>
      </c>
      <c r="I1559" t="s">
        <v>268</v>
      </c>
      <c r="J1559">
        <v>0</v>
      </c>
      <c r="K1559" s="367" t="str">
        <f>VLOOKUP(G1559,'01_MASTER_KODE_WILAYAH'!H$1437:I$1470,2,FALSE)</f>
        <v>JAWA TENGAH</v>
      </c>
      <c r="L1559" s="368" t="str">
        <f>VLOOKUP(H1559,'01_MASTER_KODE_WILAYAH'!D$5:F$1353,3,FALSE)</f>
        <v>MAGELANG</v>
      </c>
      <c r="M1559" s="428" t="str">
        <f t="shared" si="78"/>
        <v/>
      </c>
      <c r="N1559" s="312">
        <f>COUNTIF(A1_Individu_Data_Keadaan_SDMK!A$4:A$149931,B1559)</f>
        <v>0</v>
      </c>
      <c r="O1559" s="312">
        <f t="shared" si="79"/>
        <v>0</v>
      </c>
      <c r="P1559" s="421" t="str">
        <f t="shared" si="80"/>
        <v>Tetap</v>
      </c>
    </row>
    <row r="1560" spans="1:16">
      <c r="A1560" s="7">
        <v>1558</v>
      </c>
      <c r="B1560" t="s">
        <v>15443</v>
      </c>
      <c r="C1560" t="s">
        <v>15444</v>
      </c>
      <c r="D1560" t="s">
        <v>1261</v>
      </c>
      <c r="G1560">
        <v>33</v>
      </c>
      <c r="H1560">
        <v>3308</v>
      </c>
      <c r="I1560" t="s">
        <v>268</v>
      </c>
      <c r="J1560">
        <v>0</v>
      </c>
      <c r="K1560" s="367" t="str">
        <f>VLOOKUP(G1560,'01_MASTER_KODE_WILAYAH'!H$1437:I$1470,2,FALSE)</f>
        <v>JAWA TENGAH</v>
      </c>
      <c r="L1560" s="368" t="str">
        <f>VLOOKUP(H1560,'01_MASTER_KODE_WILAYAH'!D$5:F$1353,3,FALSE)</f>
        <v>MAGELANG</v>
      </c>
      <c r="M1560" s="428" t="str">
        <f t="shared" si="78"/>
        <v/>
      </c>
      <c r="N1560" s="312">
        <f>COUNTIF(A1_Individu_Data_Keadaan_SDMK!A$4:A$149931,B1560)</f>
        <v>0</v>
      </c>
      <c r="O1560" s="312">
        <f t="shared" si="79"/>
        <v>0</v>
      </c>
      <c r="P1560" s="421" t="str">
        <f t="shared" si="80"/>
        <v>Tetap</v>
      </c>
    </row>
    <row r="1561" spans="1:16">
      <c r="A1561" s="7">
        <v>1559</v>
      </c>
      <c r="B1561" t="s">
        <v>15445</v>
      </c>
      <c r="C1561" t="s">
        <v>15446</v>
      </c>
      <c r="D1561" t="s">
        <v>1261</v>
      </c>
      <c r="G1561">
        <v>33</v>
      </c>
      <c r="H1561">
        <v>3308</v>
      </c>
      <c r="I1561" t="s">
        <v>268</v>
      </c>
      <c r="J1561">
        <v>0</v>
      </c>
      <c r="K1561" s="367" t="str">
        <f>VLOOKUP(G1561,'01_MASTER_KODE_WILAYAH'!H$1437:I$1470,2,FALSE)</f>
        <v>JAWA TENGAH</v>
      </c>
      <c r="L1561" s="368" t="str">
        <f>VLOOKUP(H1561,'01_MASTER_KODE_WILAYAH'!D$5:F$1353,3,FALSE)</f>
        <v>MAGELANG</v>
      </c>
      <c r="M1561" s="428" t="str">
        <f t="shared" si="78"/>
        <v/>
      </c>
      <c r="N1561" s="312">
        <f>COUNTIF(A1_Individu_Data_Keadaan_SDMK!A$4:A$149931,B1561)</f>
        <v>0</v>
      </c>
      <c r="O1561" s="312">
        <f t="shared" si="79"/>
        <v>0</v>
      </c>
      <c r="P1561" s="421" t="str">
        <f t="shared" si="80"/>
        <v>Tetap</v>
      </c>
    </row>
    <row r="1562" spans="1:16">
      <c r="A1562" s="7">
        <v>1560</v>
      </c>
      <c r="B1562" t="s">
        <v>15447</v>
      </c>
      <c r="C1562" t="s">
        <v>15448</v>
      </c>
      <c r="D1562" t="s">
        <v>1261</v>
      </c>
      <c r="G1562">
        <v>33</v>
      </c>
      <c r="H1562">
        <v>3308</v>
      </c>
      <c r="I1562" t="s">
        <v>268</v>
      </c>
      <c r="J1562">
        <v>0</v>
      </c>
      <c r="K1562" s="367" t="str">
        <f>VLOOKUP(G1562,'01_MASTER_KODE_WILAYAH'!H$1437:I$1470,2,FALSE)</f>
        <v>JAWA TENGAH</v>
      </c>
      <c r="L1562" s="368" t="str">
        <f>VLOOKUP(H1562,'01_MASTER_KODE_WILAYAH'!D$5:F$1353,3,FALSE)</f>
        <v>MAGELANG</v>
      </c>
      <c r="M1562" s="428" t="str">
        <f t="shared" si="78"/>
        <v/>
      </c>
      <c r="N1562" s="312">
        <f>COUNTIF(A1_Individu_Data_Keadaan_SDMK!A$4:A$149931,B1562)</f>
        <v>0</v>
      </c>
      <c r="O1562" s="312">
        <f t="shared" si="79"/>
        <v>0</v>
      </c>
      <c r="P1562" s="421" t="str">
        <f t="shared" si="80"/>
        <v>Tetap</v>
      </c>
    </row>
    <row r="1563" spans="1:16">
      <c r="A1563" s="7">
        <v>1561</v>
      </c>
      <c r="B1563" t="s">
        <v>15449</v>
      </c>
      <c r="C1563" t="s">
        <v>15450</v>
      </c>
      <c r="D1563" t="s">
        <v>1261</v>
      </c>
      <c r="G1563">
        <v>33</v>
      </c>
      <c r="H1563">
        <v>3308</v>
      </c>
      <c r="I1563" t="s">
        <v>268</v>
      </c>
      <c r="J1563">
        <v>0</v>
      </c>
      <c r="K1563" s="367" t="str">
        <f>VLOOKUP(G1563,'01_MASTER_KODE_WILAYAH'!H$1437:I$1470,2,FALSE)</f>
        <v>JAWA TENGAH</v>
      </c>
      <c r="L1563" s="368" t="str">
        <f>VLOOKUP(H1563,'01_MASTER_KODE_WILAYAH'!D$5:F$1353,3,FALSE)</f>
        <v>MAGELANG</v>
      </c>
      <c r="M1563" s="428" t="str">
        <f t="shared" si="78"/>
        <v/>
      </c>
      <c r="N1563" s="312">
        <f>COUNTIF(A1_Individu_Data_Keadaan_SDMK!A$4:A$149931,B1563)</f>
        <v>0</v>
      </c>
      <c r="O1563" s="312">
        <f t="shared" si="79"/>
        <v>0</v>
      </c>
      <c r="P1563" s="421" t="str">
        <f t="shared" si="80"/>
        <v>Tetap</v>
      </c>
    </row>
    <row r="1564" spans="1:16">
      <c r="A1564" s="7">
        <v>1562</v>
      </c>
      <c r="B1564" t="s">
        <v>15451</v>
      </c>
      <c r="C1564" t="s">
        <v>15452</v>
      </c>
      <c r="D1564" t="s">
        <v>1261</v>
      </c>
      <c r="G1564">
        <v>33</v>
      </c>
      <c r="H1564">
        <v>3308</v>
      </c>
      <c r="I1564" t="s">
        <v>268</v>
      </c>
      <c r="J1564">
        <v>0</v>
      </c>
      <c r="K1564" s="367" t="str">
        <f>VLOOKUP(G1564,'01_MASTER_KODE_WILAYAH'!H$1437:I$1470,2,FALSE)</f>
        <v>JAWA TENGAH</v>
      </c>
      <c r="L1564" s="368" t="str">
        <f>VLOOKUP(H1564,'01_MASTER_KODE_WILAYAH'!D$5:F$1353,3,FALSE)</f>
        <v>MAGELANG</v>
      </c>
      <c r="M1564" s="428" t="str">
        <f t="shared" si="78"/>
        <v/>
      </c>
      <c r="N1564" s="312">
        <f>COUNTIF(A1_Individu_Data_Keadaan_SDMK!A$4:A$149931,B1564)</f>
        <v>0</v>
      </c>
      <c r="O1564" s="312">
        <f t="shared" si="79"/>
        <v>0</v>
      </c>
      <c r="P1564" s="421" t="str">
        <f t="shared" si="80"/>
        <v>Tetap</v>
      </c>
    </row>
    <row r="1565" spans="1:16">
      <c r="A1565" s="7">
        <v>1563</v>
      </c>
      <c r="B1565" t="s">
        <v>15453</v>
      </c>
      <c r="C1565" t="s">
        <v>15454</v>
      </c>
      <c r="D1565" t="s">
        <v>1261</v>
      </c>
      <c r="G1565">
        <v>33</v>
      </c>
      <c r="H1565">
        <v>3308</v>
      </c>
      <c r="I1565" t="s">
        <v>268</v>
      </c>
      <c r="J1565">
        <v>0</v>
      </c>
      <c r="K1565" s="367" t="str">
        <f>VLOOKUP(G1565,'01_MASTER_KODE_WILAYAH'!H$1437:I$1470,2,FALSE)</f>
        <v>JAWA TENGAH</v>
      </c>
      <c r="L1565" s="368" t="str">
        <f>VLOOKUP(H1565,'01_MASTER_KODE_WILAYAH'!D$5:F$1353,3,FALSE)</f>
        <v>MAGELANG</v>
      </c>
      <c r="M1565" s="428" t="str">
        <f t="shared" si="78"/>
        <v/>
      </c>
      <c r="N1565" s="312">
        <f>COUNTIF(A1_Individu_Data_Keadaan_SDMK!A$4:A$149931,B1565)</f>
        <v>0</v>
      </c>
      <c r="O1565" s="312">
        <f t="shared" si="79"/>
        <v>0</v>
      </c>
      <c r="P1565" s="421" t="str">
        <f t="shared" si="80"/>
        <v>Tetap</v>
      </c>
    </row>
    <row r="1566" spans="1:16">
      <c r="A1566" s="7">
        <v>1564</v>
      </c>
      <c r="B1566" t="s">
        <v>15455</v>
      </c>
      <c r="C1566" t="s">
        <v>15456</v>
      </c>
      <c r="D1566" t="s">
        <v>1261</v>
      </c>
      <c r="G1566">
        <v>33</v>
      </c>
      <c r="H1566">
        <v>3308</v>
      </c>
      <c r="I1566" t="s">
        <v>268</v>
      </c>
      <c r="J1566">
        <v>0</v>
      </c>
      <c r="K1566" s="367" t="str">
        <f>VLOOKUP(G1566,'01_MASTER_KODE_WILAYAH'!H$1437:I$1470,2,FALSE)</f>
        <v>JAWA TENGAH</v>
      </c>
      <c r="L1566" s="368" t="str">
        <f>VLOOKUP(H1566,'01_MASTER_KODE_WILAYAH'!D$5:F$1353,3,FALSE)</f>
        <v>MAGELANG</v>
      </c>
      <c r="M1566" s="428" t="str">
        <f t="shared" si="78"/>
        <v/>
      </c>
      <c r="N1566" s="312">
        <f>COUNTIF(A1_Individu_Data_Keadaan_SDMK!A$4:A$149931,B1566)</f>
        <v>0</v>
      </c>
      <c r="O1566" s="312">
        <f t="shared" si="79"/>
        <v>0</v>
      </c>
      <c r="P1566" s="421" t="str">
        <f t="shared" si="80"/>
        <v>Tetap</v>
      </c>
    </row>
    <row r="1567" spans="1:16">
      <c r="A1567" s="7">
        <v>1565</v>
      </c>
      <c r="B1567" t="s">
        <v>15457</v>
      </c>
      <c r="C1567" t="s">
        <v>15458</v>
      </c>
      <c r="D1567" t="s">
        <v>1261</v>
      </c>
      <c r="G1567">
        <v>33</v>
      </c>
      <c r="H1567">
        <v>3308</v>
      </c>
      <c r="I1567" t="s">
        <v>268</v>
      </c>
      <c r="J1567">
        <v>0</v>
      </c>
      <c r="K1567" s="367" t="str">
        <f>VLOOKUP(G1567,'01_MASTER_KODE_WILAYAH'!H$1437:I$1470,2,FALSE)</f>
        <v>JAWA TENGAH</v>
      </c>
      <c r="L1567" s="368" t="str">
        <f>VLOOKUP(H1567,'01_MASTER_KODE_WILAYAH'!D$5:F$1353,3,FALSE)</f>
        <v>MAGELANG</v>
      </c>
      <c r="M1567" s="428" t="str">
        <f t="shared" si="78"/>
        <v/>
      </c>
      <c r="N1567" s="312">
        <f>COUNTIF(A1_Individu_Data_Keadaan_SDMK!A$4:A$149931,B1567)</f>
        <v>0</v>
      </c>
      <c r="O1567" s="312">
        <f t="shared" si="79"/>
        <v>0</v>
      </c>
      <c r="P1567" s="421" t="str">
        <f t="shared" si="80"/>
        <v>Tetap</v>
      </c>
    </row>
    <row r="1568" spans="1:16">
      <c r="A1568" s="7">
        <v>1566</v>
      </c>
      <c r="B1568" t="s">
        <v>15459</v>
      </c>
      <c r="C1568" t="s">
        <v>15460</v>
      </c>
      <c r="D1568" t="s">
        <v>1261</v>
      </c>
      <c r="G1568">
        <v>33</v>
      </c>
      <c r="H1568">
        <v>3308</v>
      </c>
      <c r="I1568" t="s">
        <v>268</v>
      </c>
      <c r="J1568">
        <v>0</v>
      </c>
      <c r="K1568" s="367" t="str">
        <f>VLOOKUP(G1568,'01_MASTER_KODE_WILAYAH'!H$1437:I$1470,2,FALSE)</f>
        <v>JAWA TENGAH</v>
      </c>
      <c r="L1568" s="368" t="str">
        <f>VLOOKUP(H1568,'01_MASTER_KODE_WILAYAH'!D$5:F$1353,3,FALSE)</f>
        <v>MAGELANG</v>
      </c>
      <c r="M1568" s="428" t="str">
        <f t="shared" si="78"/>
        <v/>
      </c>
      <c r="N1568" s="312">
        <f>COUNTIF(A1_Individu_Data_Keadaan_SDMK!A$4:A$149931,B1568)</f>
        <v>0</v>
      </c>
      <c r="O1568" s="312">
        <f t="shared" si="79"/>
        <v>0</v>
      </c>
      <c r="P1568" s="421" t="str">
        <f t="shared" si="80"/>
        <v>Tetap</v>
      </c>
    </row>
    <row r="1569" spans="1:16">
      <c r="A1569" s="7">
        <v>1567</v>
      </c>
      <c r="B1569" t="s">
        <v>15461</v>
      </c>
      <c r="C1569" t="s">
        <v>15462</v>
      </c>
      <c r="D1569" t="s">
        <v>1261</v>
      </c>
      <c r="G1569">
        <v>33</v>
      </c>
      <c r="H1569">
        <v>3308</v>
      </c>
      <c r="I1569" t="s">
        <v>268</v>
      </c>
      <c r="J1569">
        <v>0</v>
      </c>
      <c r="K1569" s="367" t="str">
        <f>VLOOKUP(G1569,'01_MASTER_KODE_WILAYAH'!H$1437:I$1470,2,FALSE)</f>
        <v>JAWA TENGAH</v>
      </c>
      <c r="L1569" s="368" t="str">
        <f>VLOOKUP(H1569,'01_MASTER_KODE_WILAYAH'!D$5:F$1353,3,FALSE)</f>
        <v>MAGELANG</v>
      </c>
      <c r="M1569" s="428" t="str">
        <f t="shared" si="78"/>
        <v/>
      </c>
      <c r="N1569" s="312">
        <f>COUNTIF(A1_Individu_Data_Keadaan_SDMK!A$4:A$149931,B1569)</f>
        <v>0</v>
      </c>
      <c r="O1569" s="312">
        <f t="shared" si="79"/>
        <v>0</v>
      </c>
      <c r="P1569" s="421" t="str">
        <f t="shared" si="80"/>
        <v>Tetap</v>
      </c>
    </row>
    <row r="1570" spans="1:16">
      <c r="A1570" s="7">
        <v>1568</v>
      </c>
      <c r="B1570" t="s">
        <v>15463</v>
      </c>
      <c r="C1570" t="s">
        <v>15464</v>
      </c>
      <c r="D1570" t="s">
        <v>1261</v>
      </c>
      <c r="G1570">
        <v>33</v>
      </c>
      <c r="H1570">
        <v>3308</v>
      </c>
      <c r="I1570" t="s">
        <v>268</v>
      </c>
      <c r="J1570">
        <v>0</v>
      </c>
      <c r="K1570" s="367" t="str">
        <f>VLOOKUP(G1570,'01_MASTER_KODE_WILAYAH'!H$1437:I$1470,2,FALSE)</f>
        <v>JAWA TENGAH</v>
      </c>
      <c r="L1570" s="368" t="str">
        <f>VLOOKUP(H1570,'01_MASTER_KODE_WILAYAH'!D$5:F$1353,3,FALSE)</f>
        <v>MAGELANG</v>
      </c>
      <c r="M1570" s="428" t="str">
        <f t="shared" si="78"/>
        <v/>
      </c>
      <c r="N1570" s="312">
        <f>COUNTIF(A1_Individu_Data_Keadaan_SDMK!A$4:A$149931,B1570)</f>
        <v>0</v>
      </c>
      <c r="O1570" s="312">
        <f t="shared" si="79"/>
        <v>0</v>
      </c>
      <c r="P1570" s="421" t="str">
        <f t="shared" si="80"/>
        <v>Tetap</v>
      </c>
    </row>
    <row r="1571" spans="1:16">
      <c r="A1571" s="7">
        <v>1569</v>
      </c>
      <c r="B1571" t="s">
        <v>15465</v>
      </c>
      <c r="C1571" t="s">
        <v>15466</v>
      </c>
      <c r="D1571" t="s">
        <v>1261</v>
      </c>
      <c r="G1571">
        <v>33</v>
      </c>
      <c r="H1571">
        <v>3308</v>
      </c>
      <c r="I1571" t="s">
        <v>268</v>
      </c>
      <c r="J1571">
        <v>0</v>
      </c>
      <c r="K1571" s="367" t="str">
        <f>VLOOKUP(G1571,'01_MASTER_KODE_WILAYAH'!H$1437:I$1470,2,FALSE)</f>
        <v>JAWA TENGAH</v>
      </c>
      <c r="L1571" s="368" t="str">
        <f>VLOOKUP(H1571,'01_MASTER_KODE_WILAYAH'!D$5:F$1353,3,FALSE)</f>
        <v>MAGELANG</v>
      </c>
      <c r="M1571" s="428" t="str">
        <f t="shared" si="78"/>
        <v/>
      </c>
      <c r="N1571" s="312">
        <f>COUNTIF(A1_Individu_Data_Keadaan_SDMK!A$4:A$149931,B1571)</f>
        <v>0</v>
      </c>
      <c r="O1571" s="312">
        <f t="shared" si="79"/>
        <v>0</v>
      </c>
      <c r="P1571" s="421" t="str">
        <f t="shared" si="80"/>
        <v>Tetap</v>
      </c>
    </row>
    <row r="1572" spans="1:16">
      <c r="A1572" s="7">
        <v>1570</v>
      </c>
      <c r="B1572" t="s">
        <v>15467</v>
      </c>
      <c r="C1572" t="s">
        <v>15468</v>
      </c>
      <c r="D1572" t="s">
        <v>1261</v>
      </c>
      <c r="G1572">
        <v>33</v>
      </c>
      <c r="H1572">
        <v>3308</v>
      </c>
      <c r="I1572" t="s">
        <v>268</v>
      </c>
      <c r="J1572">
        <v>0</v>
      </c>
      <c r="K1572" s="367" t="str">
        <f>VLOOKUP(G1572,'01_MASTER_KODE_WILAYAH'!H$1437:I$1470,2,FALSE)</f>
        <v>JAWA TENGAH</v>
      </c>
      <c r="L1572" s="368" t="str">
        <f>VLOOKUP(H1572,'01_MASTER_KODE_WILAYAH'!D$5:F$1353,3,FALSE)</f>
        <v>MAGELANG</v>
      </c>
      <c r="M1572" s="428" t="str">
        <f t="shared" si="78"/>
        <v/>
      </c>
      <c r="N1572" s="312">
        <f>COUNTIF(A1_Individu_Data_Keadaan_SDMK!A$4:A$149931,B1572)</f>
        <v>0</v>
      </c>
      <c r="O1572" s="312">
        <f t="shared" si="79"/>
        <v>0</v>
      </c>
      <c r="P1572" s="421" t="str">
        <f t="shared" si="80"/>
        <v>Tetap</v>
      </c>
    </row>
    <row r="1573" spans="1:16">
      <c r="A1573" s="7">
        <v>1571</v>
      </c>
      <c r="B1573" t="s">
        <v>15469</v>
      </c>
      <c r="C1573" t="s">
        <v>15470</v>
      </c>
      <c r="D1573" t="s">
        <v>1261</v>
      </c>
      <c r="G1573">
        <v>33</v>
      </c>
      <c r="H1573">
        <v>3308</v>
      </c>
      <c r="I1573" t="s">
        <v>268</v>
      </c>
      <c r="J1573">
        <v>0</v>
      </c>
      <c r="K1573" s="367" t="str">
        <f>VLOOKUP(G1573,'01_MASTER_KODE_WILAYAH'!H$1437:I$1470,2,FALSE)</f>
        <v>JAWA TENGAH</v>
      </c>
      <c r="L1573" s="368" t="str">
        <f>VLOOKUP(H1573,'01_MASTER_KODE_WILAYAH'!D$5:F$1353,3,FALSE)</f>
        <v>MAGELANG</v>
      </c>
      <c r="M1573" s="428" t="str">
        <f t="shared" si="78"/>
        <v/>
      </c>
      <c r="N1573" s="312">
        <f>COUNTIF(A1_Individu_Data_Keadaan_SDMK!A$4:A$149931,B1573)</f>
        <v>0</v>
      </c>
      <c r="O1573" s="312">
        <f t="shared" si="79"/>
        <v>0</v>
      </c>
      <c r="P1573" s="421" t="str">
        <f t="shared" si="80"/>
        <v>Tetap</v>
      </c>
    </row>
    <row r="1574" spans="1:16">
      <c r="A1574" s="7">
        <v>1572</v>
      </c>
      <c r="B1574" t="s">
        <v>15471</v>
      </c>
      <c r="C1574" t="s">
        <v>15472</v>
      </c>
      <c r="D1574" t="s">
        <v>1261</v>
      </c>
      <c r="G1574">
        <v>33</v>
      </c>
      <c r="H1574">
        <v>3308</v>
      </c>
      <c r="I1574" t="s">
        <v>268</v>
      </c>
      <c r="J1574">
        <v>0</v>
      </c>
      <c r="K1574" s="367" t="str">
        <f>VLOOKUP(G1574,'01_MASTER_KODE_WILAYAH'!H$1437:I$1470,2,FALSE)</f>
        <v>JAWA TENGAH</v>
      </c>
      <c r="L1574" s="368" t="str">
        <f>VLOOKUP(H1574,'01_MASTER_KODE_WILAYAH'!D$5:F$1353,3,FALSE)</f>
        <v>MAGELANG</v>
      </c>
      <c r="M1574" s="428" t="str">
        <f t="shared" si="78"/>
        <v/>
      </c>
      <c r="N1574" s="312">
        <f>COUNTIF(A1_Individu_Data_Keadaan_SDMK!A$4:A$149931,B1574)</f>
        <v>0</v>
      </c>
      <c r="O1574" s="312">
        <f t="shared" si="79"/>
        <v>0</v>
      </c>
      <c r="P1574" s="421" t="str">
        <f t="shared" si="80"/>
        <v>Tetap</v>
      </c>
    </row>
    <row r="1575" spans="1:16">
      <c r="A1575" s="7">
        <v>1573</v>
      </c>
      <c r="B1575" t="s">
        <v>15473</v>
      </c>
      <c r="C1575" t="s">
        <v>15474</v>
      </c>
      <c r="D1575" t="s">
        <v>1261</v>
      </c>
      <c r="G1575">
        <v>33</v>
      </c>
      <c r="H1575">
        <v>3308</v>
      </c>
      <c r="I1575" t="s">
        <v>268</v>
      </c>
      <c r="J1575">
        <v>0</v>
      </c>
      <c r="K1575" s="367" t="str">
        <f>VLOOKUP(G1575,'01_MASTER_KODE_WILAYAH'!H$1437:I$1470,2,FALSE)</f>
        <v>JAWA TENGAH</v>
      </c>
      <c r="L1575" s="368" t="str">
        <f>VLOOKUP(H1575,'01_MASTER_KODE_WILAYAH'!D$5:F$1353,3,FALSE)</f>
        <v>MAGELANG</v>
      </c>
      <c r="M1575" s="428" t="str">
        <f t="shared" si="78"/>
        <v/>
      </c>
      <c r="N1575" s="312">
        <f>COUNTIF(A1_Individu_Data_Keadaan_SDMK!A$4:A$149931,B1575)</f>
        <v>0</v>
      </c>
      <c r="O1575" s="312">
        <f t="shared" si="79"/>
        <v>0</v>
      </c>
      <c r="P1575" s="421" t="str">
        <f t="shared" si="80"/>
        <v>Tetap</v>
      </c>
    </row>
    <row r="1576" spans="1:16">
      <c r="A1576" s="7">
        <v>1574</v>
      </c>
      <c r="B1576" t="s">
        <v>15475</v>
      </c>
      <c r="C1576" t="s">
        <v>15476</v>
      </c>
      <c r="D1576" t="s">
        <v>1261</v>
      </c>
      <c r="G1576">
        <v>33</v>
      </c>
      <c r="H1576">
        <v>3308</v>
      </c>
      <c r="I1576" t="s">
        <v>268</v>
      </c>
      <c r="J1576">
        <v>0</v>
      </c>
      <c r="K1576" s="367" t="str">
        <f>VLOOKUP(G1576,'01_MASTER_KODE_WILAYAH'!H$1437:I$1470,2,FALSE)</f>
        <v>JAWA TENGAH</v>
      </c>
      <c r="L1576" s="368" t="str">
        <f>VLOOKUP(H1576,'01_MASTER_KODE_WILAYAH'!D$5:F$1353,3,FALSE)</f>
        <v>MAGELANG</v>
      </c>
      <c r="M1576" s="428" t="str">
        <f t="shared" si="78"/>
        <v/>
      </c>
      <c r="N1576" s="312">
        <f>COUNTIF(A1_Individu_Data_Keadaan_SDMK!A$4:A$149931,B1576)</f>
        <v>0</v>
      </c>
      <c r="O1576" s="312">
        <f t="shared" si="79"/>
        <v>0</v>
      </c>
      <c r="P1576" s="421" t="str">
        <f t="shared" si="80"/>
        <v>Tetap</v>
      </c>
    </row>
    <row r="1577" spans="1:16">
      <c r="A1577" s="7">
        <v>1575</v>
      </c>
      <c r="B1577" t="s">
        <v>15477</v>
      </c>
      <c r="C1577" t="s">
        <v>15478</v>
      </c>
      <c r="D1577" t="s">
        <v>1261</v>
      </c>
      <c r="G1577">
        <v>33</v>
      </c>
      <c r="H1577">
        <v>3308</v>
      </c>
      <c r="I1577" t="s">
        <v>268</v>
      </c>
      <c r="J1577">
        <v>0</v>
      </c>
      <c r="K1577" s="367" t="str">
        <f>VLOOKUP(G1577,'01_MASTER_KODE_WILAYAH'!H$1437:I$1470,2,FALSE)</f>
        <v>JAWA TENGAH</v>
      </c>
      <c r="L1577" s="368" t="str">
        <f>VLOOKUP(H1577,'01_MASTER_KODE_WILAYAH'!D$5:F$1353,3,FALSE)</f>
        <v>MAGELANG</v>
      </c>
      <c r="M1577" s="428" t="str">
        <f t="shared" si="78"/>
        <v/>
      </c>
      <c r="N1577" s="312">
        <f>COUNTIF(A1_Individu_Data_Keadaan_SDMK!A$4:A$149931,B1577)</f>
        <v>0</v>
      </c>
      <c r="O1577" s="312">
        <f t="shared" si="79"/>
        <v>0</v>
      </c>
      <c r="P1577" s="421" t="str">
        <f t="shared" si="80"/>
        <v>Tetap</v>
      </c>
    </row>
    <row r="1578" spans="1:16">
      <c r="A1578" s="7">
        <v>1576</v>
      </c>
      <c r="B1578" t="s">
        <v>15479</v>
      </c>
      <c r="C1578" t="s">
        <v>15480</v>
      </c>
      <c r="D1578" t="s">
        <v>1261</v>
      </c>
      <c r="G1578">
        <v>33</v>
      </c>
      <c r="H1578">
        <v>3308</v>
      </c>
      <c r="I1578" t="s">
        <v>268</v>
      </c>
      <c r="J1578">
        <v>0</v>
      </c>
      <c r="K1578" s="367" t="str">
        <f>VLOOKUP(G1578,'01_MASTER_KODE_WILAYAH'!H$1437:I$1470,2,FALSE)</f>
        <v>JAWA TENGAH</v>
      </c>
      <c r="L1578" s="368" t="str">
        <f>VLOOKUP(H1578,'01_MASTER_KODE_WILAYAH'!D$5:F$1353,3,FALSE)</f>
        <v>MAGELANG</v>
      </c>
      <c r="M1578" s="428" t="str">
        <f t="shared" si="78"/>
        <v/>
      </c>
      <c r="N1578" s="312">
        <f>COUNTIF(A1_Individu_Data_Keadaan_SDMK!A$4:A$149931,B1578)</f>
        <v>0</v>
      </c>
      <c r="O1578" s="312">
        <f t="shared" si="79"/>
        <v>0</v>
      </c>
      <c r="P1578" s="421" t="str">
        <f t="shared" si="80"/>
        <v>Tetap</v>
      </c>
    </row>
    <row r="1579" spans="1:16">
      <c r="A1579" s="7">
        <v>1577</v>
      </c>
      <c r="B1579" t="s">
        <v>15481</v>
      </c>
      <c r="C1579" t="s">
        <v>15482</v>
      </c>
      <c r="D1579" t="s">
        <v>1261</v>
      </c>
      <c r="G1579">
        <v>33</v>
      </c>
      <c r="H1579">
        <v>3308</v>
      </c>
      <c r="I1579" t="s">
        <v>268</v>
      </c>
      <c r="J1579">
        <v>0</v>
      </c>
      <c r="K1579" s="367" t="str">
        <f>VLOOKUP(G1579,'01_MASTER_KODE_WILAYAH'!H$1437:I$1470,2,FALSE)</f>
        <v>JAWA TENGAH</v>
      </c>
      <c r="L1579" s="368" t="str">
        <f>VLOOKUP(H1579,'01_MASTER_KODE_WILAYAH'!D$5:F$1353,3,FALSE)</f>
        <v>MAGELANG</v>
      </c>
      <c r="M1579" s="428" t="str">
        <f t="shared" si="78"/>
        <v/>
      </c>
      <c r="N1579" s="312">
        <f>COUNTIF(A1_Individu_Data_Keadaan_SDMK!A$4:A$149931,B1579)</f>
        <v>0</v>
      </c>
      <c r="O1579" s="312">
        <f t="shared" si="79"/>
        <v>0</v>
      </c>
      <c r="P1579" s="421" t="str">
        <f t="shared" si="80"/>
        <v>Tetap</v>
      </c>
    </row>
    <row r="1580" spans="1:16">
      <c r="A1580" s="7">
        <v>1578</v>
      </c>
      <c r="B1580" t="s">
        <v>15483</v>
      </c>
      <c r="C1580" t="s">
        <v>15484</v>
      </c>
      <c r="D1580" t="s">
        <v>1261</v>
      </c>
      <c r="G1580">
        <v>33</v>
      </c>
      <c r="H1580">
        <v>3308</v>
      </c>
      <c r="I1580" t="s">
        <v>268</v>
      </c>
      <c r="J1580">
        <v>0</v>
      </c>
      <c r="K1580" s="367" t="str">
        <f>VLOOKUP(G1580,'01_MASTER_KODE_WILAYAH'!H$1437:I$1470,2,FALSE)</f>
        <v>JAWA TENGAH</v>
      </c>
      <c r="L1580" s="368" t="str">
        <f>VLOOKUP(H1580,'01_MASTER_KODE_WILAYAH'!D$5:F$1353,3,FALSE)</f>
        <v>MAGELANG</v>
      </c>
      <c r="M1580" s="428" t="str">
        <f t="shared" si="78"/>
        <v/>
      </c>
      <c r="N1580" s="312">
        <f>COUNTIF(A1_Individu_Data_Keadaan_SDMK!A$4:A$149931,B1580)</f>
        <v>0</v>
      </c>
      <c r="O1580" s="312">
        <f t="shared" si="79"/>
        <v>0</v>
      </c>
      <c r="P1580" s="421" t="str">
        <f t="shared" si="80"/>
        <v>Tetap</v>
      </c>
    </row>
    <row r="1581" spans="1:16">
      <c r="A1581" s="7">
        <v>1579</v>
      </c>
      <c r="B1581" t="s">
        <v>15485</v>
      </c>
      <c r="C1581" t="s">
        <v>15486</v>
      </c>
      <c r="D1581" t="s">
        <v>1261</v>
      </c>
      <c r="G1581">
        <v>33</v>
      </c>
      <c r="H1581">
        <v>3308</v>
      </c>
      <c r="I1581" t="s">
        <v>268</v>
      </c>
      <c r="J1581">
        <v>0</v>
      </c>
      <c r="K1581" s="367" t="str">
        <f>VLOOKUP(G1581,'01_MASTER_KODE_WILAYAH'!H$1437:I$1470,2,FALSE)</f>
        <v>JAWA TENGAH</v>
      </c>
      <c r="L1581" s="368" t="str">
        <f>VLOOKUP(H1581,'01_MASTER_KODE_WILAYAH'!D$5:F$1353,3,FALSE)</f>
        <v>MAGELANG</v>
      </c>
      <c r="M1581" s="428" t="str">
        <f t="shared" si="78"/>
        <v/>
      </c>
      <c r="N1581" s="312">
        <f>COUNTIF(A1_Individu_Data_Keadaan_SDMK!A$4:A$149931,B1581)</f>
        <v>0</v>
      </c>
      <c r="O1581" s="312">
        <f t="shared" si="79"/>
        <v>0</v>
      </c>
      <c r="P1581" s="421" t="str">
        <f t="shared" si="80"/>
        <v>Tetap</v>
      </c>
    </row>
    <row r="1582" spans="1:16">
      <c r="A1582" s="7">
        <v>1580</v>
      </c>
      <c r="B1582" t="s">
        <v>15487</v>
      </c>
      <c r="C1582" t="s">
        <v>15488</v>
      </c>
      <c r="D1582" t="s">
        <v>1261</v>
      </c>
      <c r="G1582">
        <v>33</v>
      </c>
      <c r="H1582">
        <v>3308</v>
      </c>
      <c r="I1582" t="s">
        <v>268</v>
      </c>
      <c r="J1582">
        <v>0</v>
      </c>
      <c r="K1582" s="367" t="str">
        <f>VLOOKUP(G1582,'01_MASTER_KODE_WILAYAH'!H$1437:I$1470,2,FALSE)</f>
        <v>JAWA TENGAH</v>
      </c>
      <c r="L1582" s="368" t="str">
        <f>VLOOKUP(H1582,'01_MASTER_KODE_WILAYAH'!D$5:F$1353,3,FALSE)</f>
        <v>MAGELANG</v>
      </c>
      <c r="M1582" s="428" t="str">
        <f t="shared" si="78"/>
        <v/>
      </c>
      <c r="N1582" s="312">
        <f>COUNTIF(A1_Individu_Data_Keadaan_SDMK!A$4:A$149931,B1582)</f>
        <v>0</v>
      </c>
      <c r="O1582" s="312">
        <f t="shared" si="79"/>
        <v>0</v>
      </c>
      <c r="P1582" s="421" t="str">
        <f t="shared" si="80"/>
        <v>Tetap</v>
      </c>
    </row>
    <row r="1583" spans="1:16">
      <c r="A1583" s="7">
        <v>1581</v>
      </c>
      <c r="B1583" t="s">
        <v>15489</v>
      </c>
      <c r="C1583" t="s">
        <v>15490</v>
      </c>
      <c r="D1583" t="s">
        <v>1261</v>
      </c>
      <c r="G1583">
        <v>33</v>
      </c>
      <c r="H1583">
        <v>3308</v>
      </c>
      <c r="I1583" t="s">
        <v>268</v>
      </c>
      <c r="J1583">
        <v>0</v>
      </c>
      <c r="K1583" s="367" t="str">
        <f>VLOOKUP(G1583,'01_MASTER_KODE_WILAYAH'!H$1437:I$1470,2,FALSE)</f>
        <v>JAWA TENGAH</v>
      </c>
      <c r="L1583" s="368" t="str">
        <f>VLOOKUP(H1583,'01_MASTER_KODE_WILAYAH'!D$5:F$1353,3,FALSE)</f>
        <v>MAGELANG</v>
      </c>
      <c r="M1583" s="428" t="str">
        <f t="shared" si="78"/>
        <v/>
      </c>
      <c r="N1583" s="312">
        <f>COUNTIF(A1_Individu_Data_Keadaan_SDMK!A$4:A$149931,B1583)</f>
        <v>0</v>
      </c>
      <c r="O1583" s="312">
        <f t="shared" si="79"/>
        <v>0</v>
      </c>
      <c r="P1583" s="421" t="str">
        <f t="shared" si="80"/>
        <v>Tetap</v>
      </c>
    </row>
    <row r="1584" spans="1:16">
      <c r="A1584" s="7">
        <v>1582</v>
      </c>
      <c r="B1584" t="s">
        <v>15491</v>
      </c>
      <c r="C1584" t="s">
        <v>15492</v>
      </c>
      <c r="D1584" t="s">
        <v>1261</v>
      </c>
      <c r="G1584">
        <v>33</v>
      </c>
      <c r="H1584">
        <v>3308</v>
      </c>
      <c r="I1584" t="s">
        <v>268</v>
      </c>
      <c r="J1584">
        <v>0</v>
      </c>
      <c r="K1584" s="367" t="str">
        <f>VLOOKUP(G1584,'01_MASTER_KODE_WILAYAH'!H$1437:I$1470,2,FALSE)</f>
        <v>JAWA TENGAH</v>
      </c>
      <c r="L1584" s="368" t="str">
        <f>VLOOKUP(H1584,'01_MASTER_KODE_WILAYAH'!D$5:F$1353,3,FALSE)</f>
        <v>MAGELANG</v>
      </c>
      <c r="M1584" s="428" t="str">
        <f t="shared" si="78"/>
        <v/>
      </c>
      <c r="N1584" s="312">
        <f>COUNTIF(A1_Individu_Data_Keadaan_SDMK!A$4:A$149931,B1584)</f>
        <v>0</v>
      </c>
      <c r="O1584" s="312">
        <f t="shared" si="79"/>
        <v>0</v>
      </c>
      <c r="P1584" s="421" t="str">
        <f t="shared" si="80"/>
        <v>Tetap</v>
      </c>
    </row>
    <row r="1585" spans="1:16">
      <c r="A1585" s="7">
        <v>1583</v>
      </c>
      <c r="B1585" t="s">
        <v>15493</v>
      </c>
      <c r="C1585" t="s">
        <v>15494</v>
      </c>
      <c r="D1585" t="s">
        <v>1261</v>
      </c>
      <c r="G1585">
        <v>33</v>
      </c>
      <c r="H1585">
        <v>3308</v>
      </c>
      <c r="I1585" t="s">
        <v>268</v>
      </c>
      <c r="J1585">
        <v>0</v>
      </c>
      <c r="K1585" s="367" t="str">
        <f>VLOOKUP(G1585,'01_MASTER_KODE_WILAYAH'!H$1437:I$1470,2,FALSE)</f>
        <v>JAWA TENGAH</v>
      </c>
      <c r="L1585" s="368" t="str">
        <f>VLOOKUP(H1585,'01_MASTER_KODE_WILAYAH'!D$5:F$1353,3,FALSE)</f>
        <v>MAGELANG</v>
      </c>
      <c r="M1585" s="428" t="str">
        <f t="shared" si="78"/>
        <v/>
      </c>
      <c r="N1585" s="312">
        <f>COUNTIF(A1_Individu_Data_Keadaan_SDMK!A$4:A$149931,B1585)</f>
        <v>0</v>
      </c>
      <c r="O1585" s="312">
        <f t="shared" si="79"/>
        <v>0</v>
      </c>
      <c r="P1585" s="421" t="str">
        <f t="shared" si="80"/>
        <v>Tetap</v>
      </c>
    </row>
    <row r="1586" spans="1:16">
      <c r="A1586" s="7">
        <v>1584</v>
      </c>
      <c r="B1586" t="s">
        <v>15495</v>
      </c>
      <c r="C1586" t="s">
        <v>15496</v>
      </c>
      <c r="D1586" t="s">
        <v>1261</v>
      </c>
      <c r="G1586">
        <v>33</v>
      </c>
      <c r="H1586">
        <v>3308</v>
      </c>
      <c r="I1586" t="s">
        <v>268</v>
      </c>
      <c r="J1586">
        <v>0</v>
      </c>
      <c r="K1586" s="367" t="str">
        <f>VLOOKUP(G1586,'01_MASTER_KODE_WILAYAH'!H$1437:I$1470,2,FALSE)</f>
        <v>JAWA TENGAH</v>
      </c>
      <c r="L1586" s="368" t="str">
        <f>VLOOKUP(H1586,'01_MASTER_KODE_WILAYAH'!D$5:F$1353,3,FALSE)</f>
        <v>MAGELANG</v>
      </c>
      <c r="M1586" s="428" t="str">
        <f t="shared" si="78"/>
        <v/>
      </c>
      <c r="N1586" s="312">
        <f>COUNTIF(A1_Individu_Data_Keadaan_SDMK!A$4:A$149931,B1586)</f>
        <v>0</v>
      </c>
      <c r="O1586" s="312">
        <f t="shared" si="79"/>
        <v>0</v>
      </c>
      <c r="P1586" s="421" t="str">
        <f t="shared" si="80"/>
        <v>Tetap</v>
      </c>
    </row>
    <row r="1587" spans="1:16">
      <c r="A1587" s="7">
        <v>1585</v>
      </c>
      <c r="B1587" t="s">
        <v>15497</v>
      </c>
      <c r="C1587" t="s">
        <v>15498</v>
      </c>
      <c r="D1587" t="s">
        <v>1261</v>
      </c>
      <c r="G1587">
        <v>33</v>
      </c>
      <c r="H1587">
        <v>3308</v>
      </c>
      <c r="I1587" t="s">
        <v>268</v>
      </c>
      <c r="J1587">
        <v>0</v>
      </c>
      <c r="K1587" s="367" t="str">
        <f>VLOOKUP(G1587,'01_MASTER_KODE_WILAYAH'!H$1437:I$1470,2,FALSE)</f>
        <v>JAWA TENGAH</v>
      </c>
      <c r="L1587" s="368" t="str">
        <f>VLOOKUP(H1587,'01_MASTER_KODE_WILAYAH'!D$5:F$1353,3,FALSE)</f>
        <v>MAGELANG</v>
      </c>
      <c r="M1587" s="428" t="str">
        <f t="shared" si="78"/>
        <v/>
      </c>
      <c r="N1587" s="312">
        <f>COUNTIF(A1_Individu_Data_Keadaan_SDMK!A$4:A$149931,B1587)</f>
        <v>0</v>
      </c>
      <c r="O1587" s="312">
        <f t="shared" si="79"/>
        <v>0</v>
      </c>
      <c r="P1587" s="421" t="str">
        <f t="shared" si="80"/>
        <v>Tetap</v>
      </c>
    </row>
    <row r="1588" spans="1:16">
      <c r="A1588" s="7">
        <v>1586</v>
      </c>
      <c r="B1588" t="s">
        <v>15499</v>
      </c>
      <c r="C1588" t="s">
        <v>15500</v>
      </c>
      <c r="D1588" t="s">
        <v>1261</v>
      </c>
      <c r="G1588">
        <v>33</v>
      </c>
      <c r="H1588">
        <v>3308</v>
      </c>
      <c r="I1588" t="s">
        <v>268</v>
      </c>
      <c r="J1588">
        <v>0</v>
      </c>
      <c r="K1588" s="367" t="str">
        <f>VLOOKUP(G1588,'01_MASTER_KODE_WILAYAH'!H$1437:I$1470,2,FALSE)</f>
        <v>JAWA TENGAH</v>
      </c>
      <c r="L1588" s="368" t="str">
        <f>VLOOKUP(H1588,'01_MASTER_KODE_WILAYAH'!D$5:F$1353,3,FALSE)</f>
        <v>MAGELANG</v>
      </c>
      <c r="M1588" s="428" t="str">
        <f t="shared" si="78"/>
        <v/>
      </c>
      <c r="N1588" s="312">
        <f>COUNTIF(A1_Individu_Data_Keadaan_SDMK!A$4:A$149931,B1588)</f>
        <v>0</v>
      </c>
      <c r="O1588" s="312">
        <f t="shared" si="79"/>
        <v>0</v>
      </c>
      <c r="P1588" s="421" t="str">
        <f t="shared" si="80"/>
        <v>Tetap</v>
      </c>
    </row>
    <row r="1589" spans="1:16">
      <c r="A1589" s="7">
        <v>1587</v>
      </c>
      <c r="B1589" t="s">
        <v>15501</v>
      </c>
      <c r="C1589" t="s">
        <v>15502</v>
      </c>
      <c r="D1589" t="s">
        <v>1261</v>
      </c>
      <c r="G1589">
        <v>33</v>
      </c>
      <c r="H1589">
        <v>3308</v>
      </c>
      <c r="I1589" t="s">
        <v>268</v>
      </c>
      <c r="J1589">
        <v>0</v>
      </c>
      <c r="K1589" s="367" t="str">
        <f>VLOOKUP(G1589,'01_MASTER_KODE_WILAYAH'!H$1437:I$1470,2,FALSE)</f>
        <v>JAWA TENGAH</v>
      </c>
      <c r="L1589" s="368" t="str">
        <f>VLOOKUP(H1589,'01_MASTER_KODE_WILAYAH'!D$5:F$1353,3,FALSE)</f>
        <v>MAGELANG</v>
      </c>
      <c r="M1589" s="428" t="str">
        <f t="shared" si="78"/>
        <v/>
      </c>
      <c r="N1589" s="312">
        <f>COUNTIF(A1_Individu_Data_Keadaan_SDMK!A$4:A$149931,B1589)</f>
        <v>0</v>
      </c>
      <c r="O1589" s="312">
        <f t="shared" si="79"/>
        <v>0</v>
      </c>
      <c r="P1589" s="421" t="str">
        <f t="shared" si="80"/>
        <v>Tetap</v>
      </c>
    </row>
    <row r="1590" spans="1:16">
      <c r="A1590" s="7">
        <v>1588</v>
      </c>
      <c r="B1590" t="s">
        <v>15503</v>
      </c>
      <c r="C1590" t="s">
        <v>15504</v>
      </c>
      <c r="D1590" t="s">
        <v>1261</v>
      </c>
      <c r="G1590">
        <v>33</v>
      </c>
      <c r="H1590">
        <v>3308</v>
      </c>
      <c r="I1590" t="s">
        <v>268</v>
      </c>
      <c r="J1590">
        <v>0</v>
      </c>
      <c r="K1590" s="367" t="str">
        <f>VLOOKUP(G1590,'01_MASTER_KODE_WILAYAH'!H$1437:I$1470,2,FALSE)</f>
        <v>JAWA TENGAH</v>
      </c>
      <c r="L1590" s="368" t="str">
        <f>VLOOKUP(H1590,'01_MASTER_KODE_WILAYAH'!D$5:F$1353,3,FALSE)</f>
        <v>MAGELANG</v>
      </c>
      <c r="M1590" s="428" t="str">
        <f t="shared" si="78"/>
        <v/>
      </c>
      <c r="N1590" s="312">
        <f>COUNTIF(A1_Individu_Data_Keadaan_SDMK!A$4:A$149931,B1590)</f>
        <v>0</v>
      </c>
      <c r="O1590" s="312">
        <f t="shared" si="79"/>
        <v>0</v>
      </c>
      <c r="P1590" s="421" t="str">
        <f t="shared" si="80"/>
        <v>Tetap</v>
      </c>
    </row>
    <row r="1591" spans="1:16">
      <c r="A1591" s="7">
        <v>1589</v>
      </c>
      <c r="B1591" t="s">
        <v>15505</v>
      </c>
      <c r="C1591" t="s">
        <v>15506</v>
      </c>
      <c r="D1591" t="s">
        <v>1261</v>
      </c>
      <c r="G1591">
        <v>33</v>
      </c>
      <c r="H1591">
        <v>3308</v>
      </c>
      <c r="I1591" t="s">
        <v>268</v>
      </c>
      <c r="J1591">
        <v>0</v>
      </c>
      <c r="K1591" s="367" t="str">
        <f>VLOOKUP(G1591,'01_MASTER_KODE_WILAYAH'!H$1437:I$1470,2,FALSE)</f>
        <v>JAWA TENGAH</v>
      </c>
      <c r="L1591" s="368" t="str">
        <f>VLOOKUP(H1591,'01_MASTER_KODE_WILAYAH'!D$5:F$1353,3,FALSE)</f>
        <v>MAGELANG</v>
      </c>
      <c r="M1591" s="428" t="str">
        <f t="shared" si="78"/>
        <v/>
      </c>
      <c r="N1591" s="312">
        <f>COUNTIF(A1_Individu_Data_Keadaan_SDMK!A$4:A$149931,B1591)</f>
        <v>0</v>
      </c>
      <c r="O1591" s="312">
        <f t="shared" si="79"/>
        <v>0</v>
      </c>
      <c r="P1591" s="421" t="str">
        <f t="shared" si="80"/>
        <v>Tetap</v>
      </c>
    </row>
    <row r="1592" spans="1:16">
      <c r="A1592" s="7">
        <v>1590</v>
      </c>
      <c r="B1592" t="s">
        <v>15507</v>
      </c>
      <c r="C1592" t="s">
        <v>15508</v>
      </c>
      <c r="D1592" t="s">
        <v>1261</v>
      </c>
      <c r="G1592">
        <v>33</v>
      </c>
      <c r="H1592">
        <v>3308</v>
      </c>
      <c r="I1592" t="s">
        <v>268</v>
      </c>
      <c r="J1592">
        <v>0</v>
      </c>
      <c r="K1592" s="367" t="str">
        <f>VLOOKUP(G1592,'01_MASTER_KODE_WILAYAH'!H$1437:I$1470,2,FALSE)</f>
        <v>JAWA TENGAH</v>
      </c>
      <c r="L1592" s="368" t="str">
        <f>VLOOKUP(H1592,'01_MASTER_KODE_WILAYAH'!D$5:F$1353,3,FALSE)</f>
        <v>MAGELANG</v>
      </c>
      <c r="M1592" s="428" t="str">
        <f t="shared" si="78"/>
        <v/>
      </c>
      <c r="N1592" s="312">
        <f>COUNTIF(A1_Individu_Data_Keadaan_SDMK!A$4:A$149931,B1592)</f>
        <v>0</v>
      </c>
      <c r="O1592" s="312">
        <f t="shared" si="79"/>
        <v>0</v>
      </c>
      <c r="P1592" s="421" t="str">
        <f t="shared" si="80"/>
        <v>Tetap</v>
      </c>
    </row>
    <row r="1593" spans="1:16">
      <c r="A1593" s="7">
        <v>1591</v>
      </c>
      <c r="B1593" t="s">
        <v>15509</v>
      </c>
      <c r="C1593" t="s">
        <v>15510</v>
      </c>
      <c r="D1593" t="s">
        <v>1261</v>
      </c>
      <c r="G1593">
        <v>33</v>
      </c>
      <c r="H1593">
        <v>3308</v>
      </c>
      <c r="I1593" t="s">
        <v>268</v>
      </c>
      <c r="J1593">
        <v>0</v>
      </c>
      <c r="K1593" s="367" t="str">
        <f>VLOOKUP(G1593,'01_MASTER_KODE_WILAYAH'!H$1437:I$1470,2,FALSE)</f>
        <v>JAWA TENGAH</v>
      </c>
      <c r="L1593" s="368" t="str">
        <f>VLOOKUP(H1593,'01_MASTER_KODE_WILAYAH'!D$5:F$1353,3,FALSE)</f>
        <v>MAGELANG</v>
      </c>
      <c r="M1593" s="428" t="str">
        <f t="shared" si="78"/>
        <v/>
      </c>
      <c r="N1593" s="312">
        <f>COUNTIF(A1_Individu_Data_Keadaan_SDMK!A$4:A$149931,B1593)</f>
        <v>0</v>
      </c>
      <c r="O1593" s="312">
        <f t="shared" si="79"/>
        <v>0</v>
      </c>
      <c r="P1593" s="421" t="str">
        <f t="shared" si="80"/>
        <v>Tetap</v>
      </c>
    </row>
    <row r="1594" spans="1:16">
      <c r="A1594" s="7">
        <v>1592</v>
      </c>
      <c r="B1594" t="s">
        <v>15511</v>
      </c>
      <c r="C1594" t="s">
        <v>15512</v>
      </c>
      <c r="D1594" t="s">
        <v>1261</v>
      </c>
      <c r="G1594">
        <v>33</v>
      </c>
      <c r="H1594">
        <v>3308</v>
      </c>
      <c r="I1594" t="s">
        <v>268</v>
      </c>
      <c r="J1594">
        <v>0</v>
      </c>
      <c r="K1594" s="367" t="str">
        <f>VLOOKUP(G1594,'01_MASTER_KODE_WILAYAH'!H$1437:I$1470,2,FALSE)</f>
        <v>JAWA TENGAH</v>
      </c>
      <c r="L1594" s="368" t="str">
        <f>VLOOKUP(H1594,'01_MASTER_KODE_WILAYAH'!D$5:F$1353,3,FALSE)</f>
        <v>MAGELANG</v>
      </c>
      <c r="M1594" s="428" t="str">
        <f t="shared" si="78"/>
        <v/>
      </c>
      <c r="N1594" s="312">
        <f>COUNTIF(A1_Individu_Data_Keadaan_SDMK!A$4:A$149931,B1594)</f>
        <v>0</v>
      </c>
      <c r="O1594" s="312">
        <f t="shared" si="79"/>
        <v>0</v>
      </c>
      <c r="P1594" s="421" t="str">
        <f t="shared" si="80"/>
        <v>Tetap</v>
      </c>
    </row>
    <row r="1595" spans="1:16">
      <c r="A1595" s="7">
        <v>1593</v>
      </c>
      <c r="B1595" t="s">
        <v>15513</v>
      </c>
      <c r="C1595" t="s">
        <v>15514</v>
      </c>
      <c r="D1595" t="s">
        <v>1261</v>
      </c>
      <c r="G1595">
        <v>33</v>
      </c>
      <c r="H1595">
        <v>3308</v>
      </c>
      <c r="I1595" t="s">
        <v>268</v>
      </c>
      <c r="J1595">
        <v>0</v>
      </c>
      <c r="K1595" s="367" t="str">
        <f>VLOOKUP(G1595,'01_MASTER_KODE_WILAYAH'!H$1437:I$1470,2,FALSE)</f>
        <v>JAWA TENGAH</v>
      </c>
      <c r="L1595" s="368" t="str">
        <f>VLOOKUP(H1595,'01_MASTER_KODE_WILAYAH'!D$5:F$1353,3,FALSE)</f>
        <v>MAGELANG</v>
      </c>
      <c r="M1595" s="428" t="str">
        <f t="shared" si="78"/>
        <v/>
      </c>
      <c r="N1595" s="312">
        <f>COUNTIF(A1_Individu_Data_Keadaan_SDMK!A$4:A$149931,B1595)</f>
        <v>0</v>
      </c>
      <c r="O1595" s="312">
        <f t="shared" si="79"/>
        <v>0</v>
      </c>
      <c r="P1595" s="421" t="str">
        <f t="shared" si="80"/>
        <v>Tetap</v>
      </c>
    </row>
    <row r="1596" spans="1:16">
      <c r="A1596" s="7">
        <v>1594</v>
      </c>
      <c r="B1596" t="s">
        <v>15515</v>
      </c>
      <c r="C1596" t="s">
        <v>15516</v>
      </c>
      <c r="D1596" t="s">
        <v>1261</v>
      </c>
      <c r="G1596">
        <v>33</v>
      </c>
      <c r="H1596">
        <v>3308</v>
      </c>
      <c r="I1596" t="s">
        <v>268</v>
      </c>
      <c r="J1596">
        <v>0</v>
      </c>
      <c r="K1596" s="367" t="str">
        <f>VLOOKUP(G1596,'01_MASTER_KODE_WILAYAH'!H$1437:I$1470,2,FALSE)</f>
        <v>JAWA TENGAH</v>
      </c>
      <c r="L1596" s="368" t="str">
        <f>VLOOKUP(H1596,'01_MASTER_KODE_WILAYAH'!D$5:F$1353,3,FALSE)</f>
        <v>MAGELANG</v>
      </c>
      <c r="M1596" s="428" t="str">
        <f t="shared" si="78"/>
        <v/>
      </c>
      <c r="N1596" s="312">
        <f>COUNTIF(A1_Individu_Data_Keadaan_SDMK!A$4:A$149931,B1596)</f>
        <v>0</v>
      </c>
      <c r="O1596" s="312">
        <f t="shared" si="79"/>
        <v>0</v>
      </c>
      <c r="P1596" s="421" t="str">
        <f t="shared" si="80"/>
        <v>Tetap</v>
      </c>
    </row>
    <row r="1597" spans="1:16">
      <c r="A1597" s="7">
        <v>1595</v>
      </c>
      <c r="B1597" t="s">
        <v>15517</v>
      </c>
      <c r="C1597" t="s">
        <v>15518</v>
      </c>
      <c r="D1597" t="s">
        <v>1261</v>
      </c>
      <c r="G1597">
        <v>33</v>
      </c>
      <c r="H1597">
        <v>3308</v>
      </c>
      <c r="I1597" t="s">
        <v>268</v>
      </c>
      <c r="J1597">
        <v>0</v>
      </c>
      <c r="K1597" s="367" t="str">
        <f>VLOOKUP(G1597,'01_MASTER_KODE_WILAYAH'!H$1437:I$1470,2,FALSE)</f>
        <v>JAWA TENGAH</v>
      </c>
      <c r="L1597" s="368" t="str">
        <f>VLOOKUP(H1597,'01_MASTER_KODE_WILAYAH'!D$5:F$1353,3,FALSE)</f>
        <v>MAGELANG</v>
      </c>
      <c r="M1597" s="428" t="str">
        <f t="shared" si="78"/>
        <v/>
      </c>
      <c r="N1597" s="312">
        <f>COUNTIF(A1_Individu_Data_Keadaan_SDMK!A$4:A$149931,B1597)</f>
        <v>0</v>
      </c>
      <c r="O1597" s="312">
        <f t="shared" si="79"/>
        <v>0</v>
      </c>
      <c r="P1597" s="421" t="str">
        <f t="shared" si="80"/>
        <v>Tetap</v>
      </c>
    </row>
    <row r="1598" spans="1:16">
      <c r="A1598" s="7">
        <v>1596</v>
      </c>
      <c r="B1598" t="s">
        <v>15519</v>
      </c>
      <c r="C1598" t="s">
        <v>15520</v>
      </c>
      <c r="D1598" t="s">
        <v>1261</v>
      </c>
      <c r="G1598">
        <v>33</v>
      </c>
      <c r="H1598">
        <v>3308</v>
      </c>
      <c r="I1598" t="s">
        <v>268</v>
      </c>
      <c r="J1598">
        <v>0</v>
      </c>
      <c r="K1598" s="367" t="str">
        <f>VLOOKUP(G1598,'01_MASTER_KODE_WILAYAH'!H$1437:I$1470,2,FALSE)</f>
        <v>JAWA TENGAH</v>
      </c>
      <c r="L1598" s="368" t="str">
        <f>VLOOKUP(H1598,'01_MASTER_KODE_WILAYAH'!D$5:F$1353,3,FALSE)</f>
        <v>MAGELANG</v>
      </c>
      <c r="M1598" s="428" t="str">
        <f t="shared" si="78"/>
        <v/>
      </c>
      <c r="N1598" s="312">
        <f>COUNTIF(A1_Individu_Data_Keadaan_SDMK!A$4:A$149931,B1598)</f>
        <v>0</v>
      </c>
      <c r="O1598" s="312">
        <f t="shared" si="79"/>
        <v>0</v>
      </c>
      <c r="P1598" s="421" t="str">
        <f t="shared" si="80"/>
        <v>Tetap</v>
      </c>
    </row>
    <row r="1599" spans="1:16">
      <c r="A1599" s="7">
        <v>1597</v>
      </c>
      <c r="B1599" t="s">
        <v>15521</v>
      </c>
      <c r="C1599" t="s">
        <v>15522</v>
      </c>
      <c r="D1599" t="s">
        <v>1261</v>
      </c>
      <c r="G1599">
        <v>33</v>
      </c>
      <c r="H1599">
        <v>3308</v>
      </c>
      <c r="I1599" t="s">
        <v>268</v>
      </c>
      <c r="J1599">
        <v>0</v>
      </c>
      <c r="K1599" s="367" t="str">
        <f>VLOOKUP(G1599,'01_MASTER_KODE_WILAYAH'!H$1437:I$1470,2,FALSE)</f>
        <v>JAWA TENGAH</v>
      </c>
      <c r="L1599" s="368" t="str">
        <f>VLOOKUP(H1599,'01_MASTER_KODE_WILAYAH'!D$5:F$1353,3,FALSE)</f>
        <v>MAGELANG</v>
      </c>
      <c r="M1599" s="428" t="str">
        <f t="shared" si="78"/>
        <v/>
      </c>
      <c r="N1599" s="312">
        <f>COUNTIF(A1_Individu_Data_Keadaan_SDMK!A$4:A$149931,B1599)</f>
        <v>0</v>
      </c>
      <c r="O1599" s="312">
        <f t="shared" si="79"/>
        <v>0</v>
      </c>
      <c r="P1599" s="421" t="str">
        <f t="shared" si="80"/>
        <v>Tetap</v>
      </c>
    </row>
    <row r="1600" spans="1:16">
      <c r="A1600" s="7">
        <v>1598</v>
      </c>
      <c r="B1600" t="s">
        <v>15523</v>
      </c>
      <c r="C1600" t="s">
        <v>15524</v>
      </c>
      <c r="D1600" t="s">
        <v>1261</v>
      </c>
      <c r="G1600">
        <v>33</v>
      </c>
      <c r="H1600">
        <v>3308</v>
      </c>
      <c r="I1600" t="s">
        <v>268</v>
      </c>
      <c r="J1600">
        <v>0</v>
      </c>
      <c r="K1600" s="367" t="str">
        <f>VLOOKUP(G1600,'01_MASTER_KODE_WILAYAH'!H$1437:I$1470,2,FALSE)</f>
        <v>JAWA TENGAH</v>
      </c>
      <c r="L1600" s="368" t="str">
        <f>VLOOKUP(H1600,'01_MASTER_KODE_WILAYAH'!D$5:F$1353,3,FALSE)</f>
        <v>MAGELANG</v>
      </c>
      <c r="M1600" s="428" t="str">
        <f t="shared" si="78"/>
        <v/>
      </c>
      <c r="N1600" s="312">
        <f>COUNTIF(A1_Individu_Data_Keadaan_SDMK!A$4:A$149931,B1600)</f>
        <v>0</v>
      </c>
      <c r="O1600" s="312">
        <f t="shared" si="79"/>
        <v>0</v>
      </c>
      <c r="P1600" s="421" t="str">
        <f t="shared" si="80"/>
        <v>Tetap</v>
      </c>
    </row>
    <row r="1601" spans="1:16">
      <c r="A1601" s="7">
        <v>1599</v>
      </c>
      <c r="B1601" t="s">
        <v>15525</v>
      </c>
      <c r="C1601" t="s">
        <v>15526</v>
      </c>
      <c r="D1601" t="s">
        <v>1261</v>
      </c>
      <c r="G1601">
        <v>33</v>
      </c>
      <c r="H1601">
        <v>3308</v>
      </c>
      <c r="I1601" t="s">
        <v>268</v>
      </c>
      <c r="J1601">
        <v>0</v>
      </c>
      <c r="K1601" s="367" t="str">
        <f>VLOOKUP(G1601,'01_MASTER_KODE_WILAYAH'!H$1437:I$1470,2,FALSE)</f>
        <v>JAWA TENGAH</v>
      </c>
      <c r="L1601" s="368" t="str">
        <f>VLOOKUP(H1601,'01_MASTER_KODE_WILAYAH'!D$5:F$1353,3,FALSE)</f>
        <v>MAGELANG</v>
      </c>
      <c r="M1601" s="428" t="str">
        <f t="shared" si="78"/>
        <v/>
      </c>
      <c r="N1601" s="312">
        <f>COUNTIF(A1_Individu_Data_Keadaan_SDMK!A$4:A$149931,B1601)</f>
        <v>0</v>
      </c>
      <c r="O1601" s="312">
        <f t="shared" si="79"/>
        <v>0</v>
      </c>
      <c r="P1601" s="421" t="str">
        <f t="shared" si="80"/>
        <v>Tetap</v>
      </c>
    </row>
    <row r="1602" spans="1:16">
      <c r="A1602" s="7">
        <v>1600</v>
      </c>
      <c r="B1602" t="s">
        <v>15527</v>
      </c>
      <c r="C1602" t="s">
        <v>15528</v>
      </c>
      <c r="D1602" t="s">
        <v>1261</v>
      </c>
      <c r="G1602">
        <v>33</v>
      </c>
      <c r="H1602">
        <v>3309</v>
      </c>
      <c r="I1602" t="s">
        <v>268</v>
      </c>
      <c r="J1602">
        <v>0</v>
      </c>
      <c r="K1602" s="367" t="str">
        <f>VLOOKUP(G1602,'01_MASTER_KODE_WILAYAH'!H$1437:I$1470,2,FALSE)</f>
        <v>JAWA TENGAH</v>
      </c>
      <c r="L1602" s="368" t="str">
        <f>VLOOKUP(H1602,'01_MASTER_KODE_WILAYAH'!D$5:F$1353,3,FALSE)</f>
        <v>BOYOLALI</v>
      </c>
      <c r="M1602" s="428" t="str">
        <f t="shared" si="78"/>
        <v/>
      </c>
      <c r="N1602" s="312">
        <f>COUNTIF(A1_Individu_Data_Keadaan_SDMK!A$4:A$149931,B1602)</f>
        <v>0</v>
      </c>
      <c r="O1602" s="312">
        <f t="shared" si="79"/>
        <v>0</v>
      </c>
      <c r="P1602" s="421" t="str">
        <f t="shared" si="80"/>
        <v>Tetap</v>
      </c>
    </row>
    <row r="1603" spans="1:16">
      <c r="A1603" s="7">
        <v>1601</v>
      </c>
      <c r="B1603" t="s">
        <v>15529</v>
      </c>
      <c r="C1603" t="s">
        <v>15530</v>
      </c>
      <c r="D1603" t="s">
        <v>1261</v>
      </c>
      <c r="G1603">
        <v>33</v>
      </c>
      <c r="H1603">
        <v>3309</v>
      </c>
      <c r="I1603" t="s">
        <v>268</v>
      </c>
      <c r="J1603">
        <v>0</v>
      </c>
      <c r="K1603" s="367" t="str">
        <f>VLOOKUP(G1603,'01_MASTER_KODE_WILAYAH'!H$1437:I$1470,2,FALSE)</f>
        <v>JAWA TENGAH</v>
      </c>
      <c r="L1603" s="368" t="str">
        <f>VLOOKUP(H1603,'01_MASTER_KODE_WILAYAH'!D$5:F$1353,3,FALSE)</f>
        <v>BOYOLALI</v>
      </c>
      <c r="M1603" s="428" t="str">
        <f t="shared" si="78"/>
        <v/>
      </c>
      <c r="N1603" s="312">
        <f>COUNTIF(A1_Individu_Data_Keadaan_SDMK!A$4:A$149931,B1603)</f>
        <v>0</v>
      </c>
      <c r="O1603" s="312">
        <f t="shared" si="79"/>
        <v>0</v>
      </c>
      <c r="P1603" s="421" t="str">
        <f t="shared" si="80"/>
        <v>Tetap</v>
      </c>
    </row>
    <row r="1604" spans="1:16">
      <c r="A1604" s="7">
        <v>1602</v>
      </c>
      <c r="B1604" t="s">
        <v>15531</v>
      </c>
      <c r="C1604" t="s">
        <v>15532</v>
      </c>
      <c r="D1604" t="s">
        <v>1261</v>
      </c>
      <c r="G1604">
        <v>33</v>
      </c>
      <c r="H1604">
        <v>3309</v>
      </c>
      <c r="I1604" t="s">
        <v>268</v>
      </c>
      <c r="J1604">
        <v>0</v>
      </c>
      <c r="K1604" s="367" t="str">
        <f>VLOOKUP(G1604,'01_MASTER_KODE_WILAYAH'!H$1437:I$1470,2,FALSE)</f>
        <v>JAWA TENGAH</v>
      </c>
      <c r="L1604" s="368" t="str">
        <f>VLOOKUP(H1604,'01_MASTER_KODE_WILAYAH'!D$5:F$1353,3,FALSE)</f>
        <v>BOYOLALI</v>
      </c>
      <c r="M1604" s="428" t="str">
        <f t="shared" ref="M1604:M1670" si="81">LEFT(F1604,10)</f>
        <v/>
      </c>
      <c r="N1604" s="312">
        <f>COUNTIF(A1_Individu_Data_Keadaan_SDMK!A$4:A$149931,B1604)</f>
        <v>0</v>
      </c>
      <c r="O1604" s="312">
        <f t="shared" ref="O1604:O1670" si="82">IF(N1604&gt;0,1,0)</f>
        <v>0</v>
      </c>
      <c r="P1604" s="421" t="str">
        <f t="shared" ref="P1604:P1670" si="83">IF(N1604&gt;J1604,"Bertambah",IF(N1604=J1604,"Tetap","Berkurang"))</f>
        <v>Tetap</v>
      </c>
    </row>
    <row r="1605" spans="1:16">
      <c r="A1605" s="7">
        <v>1603</v>
      </c>
      <c r="B1605" t="s">
        <v>15533</v>
      </c>
      <c r="C1605" t="s">
        <v>15534</v>
      </c>
      <c r="D1605" t="s">
        <v>1261</v>
      </c>
      <c r="G1605">
        <v>33</v>
      </c>
      <c r="H1605">
        <v>3309</v>
      </c>
      <c r="I1605" t="s">
        <v>268</v>
      </c>
      <c r="J1605">
        <v>0</v>
      </c>
      <c r="K1605" s="367" t="str">
        <f>VLOOKUP(G1605,'01_MASTER_KODE_WILAYAH'!H$1437:I$1470,2,FALSE)</f>
        <v>JAWA TENGAH</v>
      </c>
      <c r="L1605" s="368" t="str">
        <f>VLOOKUP(H1605,'01_MASTER_KODE_WILAYAH'!D$5:F$1353,3,FALSE)</f>
        <v>BOYOLALI</v>
      </c>
      <c r="M1605" s="428" t="str">
        <f t="shared" si="81"/>
        <v/>
      </c>
      <c r="N1605" s="312">
        <f>COUNTIF(A1_Individu_Data_Keadaan_SDMK!A$4:A$149931,B1605)</f>
        <v>0</v>
      </c>
      <c r="O1605" s="312">
        <f t="shared" si="82"/>
        <v>0</v>
      </c>
      <c r="P1605" s="421" t="str">
        <f t="shared" si="83"/>
        <v>Tetap</v>
      </c>
    </row>
    <row r="1606" spans="1:16">
      <c r="A1606" s="7">
        <v>1604</v>
      </c>
      <c r="B1606" t="s">
        <v>15535</v>
      </c>
      <c r="C1606" t="s">
        <v>15536</v>
      </c>
      <c r="D1606" t="s">
        <v>1261</v>
      </c>
      <c r="G1606">
        <v>33</v>
      </c>
      <c r="H1606">
        <v>3309</v>
      </c>
      <c r="I1606" t="s">
        <v>268</v>
      </c>
      <c r="J1606">
        <v>0</v>
      </c>
      <c r="K1606" s="367" t="str">
        <f>VLOOKUP(G1606,'01_MASTER_KODE_WILAYAH'!H$1437:I$1470,2,FALSE)</f>
        <v>JAWA TENGAH</v>
      </c>
      <c r="L1606" s="368" t="str">
        <f>VLOOKUP(H1606,'01_MASTER_KODE_WILAYAH'!D$5:F$1353,3,FALSE)</f>
        <v>BOYOLALI</v>
      </c>
      <c r="M1606" s="428" t="str">
        <f t="shared" si="81"/>
        <v/>
      </c>
      <c r="N1606" s="312">
        <f>COUNTIF(A1_Individu_Data_Keadaan_SDMK!A$4:A$149931,B1606)</f>
        <v>0</v>
      </c>
      <c r="O1606" s="312">
        <f t="shared" si="82"/>
        <v>0</v>
      </c>
      <c r="P1606" s="421" t="str">
        <f t="shared" si="83"/>
        <v>Tetap</v>
      </c>
    </row>
    <row r="1607" spans="1:16">
      <c r="A1607" s="7">
        <v>1605</v>
      </c>
      <c r="B1607" t="s">
        <v>15537</v>
      </c>
      <c r="C1607" t="s">
        <v>15538</v>
      </c>
      <c r="D1607" t="s">
        <v>1261</v>
      </c>
      <c r="G1607">
        <v>33</v>
      </c>
      <c r="H1607">
        <v>3311</v>
      </c>
      <c r="I1607" t="s">
        <v>268</v>
      </c>
      <c r="J1607">
        <v>0</v>
      </c>
      <c r="K1607" s="367" t="str">
        <f>VLOOKUP(G1607,'01_MASTER_KODE_WILAYAH'!H$1437:I$1470,2,FALSE)</f>
        <v>JAWA TENGAH</v>
      </c>
      <c r="L1607" s="368" t="str">
        <f>VLOOKUP(H1607,'01_MASTER_KODE_WILAYAH'!D$5:F$1353,3,FALSE)</f>
        <v>SUKOHARJO</v>
      </c>
      <c r="M1607" s="428" t="str">
        <f t="shared" si="81"/>
        <v/>
      </c>
      <c r="N1607" s="312">
        <f>COUNTIF(A1_Individu_Data_Keadaan_SDMK!A$4:A$149931,B1607)</f>
        <v>0</v>
      </c>
      <c r="O1607" s="312">
        <f t="shared" si="82"/>
        <v>0</v>
      </c>
      <c r="P1607" s="421" t="str">
        <f t="shared" si="83"/>
        <v>Tetap</v>
      </c>
    </row>
    <row r="1608" spans="1:16">
      <c r="A1608" s="7">
        <v>1606</v>
      </c>
      <c r="B1608" t="s">
        <v>15539</v>
      </c>
      <c r="C1608" t="s">
        <v>15540</v>
      </c>
      <c r="D1608" t="s">
        <v>1261</v>
      </c>
      <c r="G1608">
        <v>33</v>
      </c>
      <c r="H1608">
        <v>3315</v>
      </c>
      <c r="I1608" t="s">
        <v>268</v>
      </c>
      <c r="J1608">
        <v>0</v>
      </c>
      <c r="K1608" s="367" t="str">
        <f>VLOOKUP(G1608,'01_MASTER_KODE_WILAYAH'!H$1437:I$1470,2,FALSE)</f>
        <v>JAWA TENGAH</v>
      </c>
      <c r="L1608" s="368" t="str">
        <f>VLOOKUP(H1608,'01_MASTER_KODE_WILAYAH'!D$5:F$1353,3,FALSE)</f>
        <v>GROBOGAN</v>
      </c>
      <c r="M1608" s="428" t="str">
        <f t="shared" si="81"/>
        <v/>
      </c>
      <c r="N1608" s="312">
        <f>COUNTIF(A1_Individu_Data_Keadaan_SDMK!A$4:A$149931,B1608)</f>
        <v>0</v>
      </c>
      <c r="O1608" s="312">
        <f t="shared" si="82"/>
        <v>0</v>
      </c>
      <c r="P1608" s="421" t="str">
        <f t="shared" si="83"/>
        <v>Tetap</v>
      </c>
    </row>
    <row r="1609" spans="1:16">
      <c r="A1609" s="7">
        <v>1607</v>
      </c>
      <c r="B1609" t="s">
        <v>15541</v>
      </c>
      <c r="C1609" t="s">
        <v>15542</v>
      </c>
      <c r="D1609" t="s">
        <v>1261</v>
      </c>
      <c r="G1609">
        <v>33</v>
      </c>
      <c r="H1609">
        <v>3315</v>
      </c>
      <c r="I1609" t="s">
        <v>268</v>
      </c>
      <c r="J1609">
        <v>0</v>
      </c>
      <c r="K1609" s="367" t="str">
        <f>VLOOKUP(G1609,'01_MASTER_KODE_WILAYAH'!H$1437:I$1470,2,FALSE)</f>
        <v>JAWA TENGAH</v>
      </c>
      <c r="L1609" s="368" t="str">
        <f>VLOOKUP(H1609,'01_MASTER_KODE_WILAYAH'!D$5:F$1353,3,FALSE)</f>
        <v>GROBOGAN</v>
      </c>
      <c r="M1609" s="428" t="str">
        <f t="shared" si="81"/>
        <v/>
      </c>
      <c r="N1609" s="312">
        <f>COUNTIF(A1_Individu_Data_Keadaan_SDMK!A$4:A$149931,B1609)</f>
        <v>0</v>
      </c>
      <c r="O1609" s="312">
        <f t="shared" si="82"/>
        <v>0</v>
      </c>
      <c r="P1609" s="421" t="str">
        <f t="shared" si="83"/>
        <v>Tetap</v>
      </c>
    </row>
    <row r="1610" spans="1:16">
      <c r="A1610" s="7">
        <v>1608</v>
      </c>
      <c r="B1610" t="s">
        <v>15543</v>
      </c>
      <c r="C1610" t="s">
        <v>15544</v>
      </c>
      <c r="D1610" t="s">
        <v>1261</v>
      </c>
      <c r="G1610">
        <v>33</v>
      </c>
      <c r="H1610">
        <v>3315</v>
      </c>
      <c r="I1610" t="s">
        <v>268</v>
      </c>
      <c r="J1610">
        <v>0</v>
      </c>
      <c r="K1610" s="367" t="str">
        <f>VLOOKUP(G1610,'01_MASTER_KODE_WILAYAH'!H$1437:I$1470,2,FALSE)</f>
        <v>JAWA TENGAH</v>
      </c>
      <c r="L1610" s="368" t="str">
        <f>VLOOKUP(H1610,'01_MASTER_KODE_WILAYAH'!D$5:F$1353,3,FALSE)</f>
        <v>GROBOGAN</v>
      </c>
      <c r="M1610" s="428" t="str">
        <f t="shared" si="81"/>
        <v/>
      </c>
      <c r="N1610" s="312">
        <f>COUNTIF(A1_Individu_Data_Keadaan_SDMK!A$4:A$149931,B1610)</f>
        <v>0</v>
      </c>
      <c r="O1610" s="312">
        <f t="shared" si="82"/>
        <v>0</v>
      </c>
      <c r="P1610" s="421" t="str">
        <f t="shared" si="83"/>
        <v>Tetap</v>
      </c>
    </row>
    <row r="1611" spans="1:16">
      <c r="A1611" s="7">
        <v>1609</v>
      </c>
      <c r="B1611" t="s">
        <v>15545</v>
      </c>
      <c r="C1611" t="s">
        <v>15546</v>
      </c>
      <c r="D1611" t="s">
        <v>1261</v>
      </c>
      <c r="G1611">
        <v>33</v>
      </c>
      <c r="H1611">
        <v>3315</v>
      </c>
      <c r="I1611" t="s">
        <v>268</v>
      </c>
      <c r="J1611">
        <v>0</v>
      </c>
      <c r="K1611" s="367" t="str">
        <f>VLOOKUP(G1611,'01_MASTER_KODE_WILAYAH'!H$1437:I$1470,2,FALSE)</f>
        <v>JAWA TENGAH</v>
      </c>
      <c r="L1611" s="368" t="str">
        <f>VLOOKUP(H1611,'01_MASTER_KODE_WILAYAH'!D$5:F$1353,3,FALSE)</f>
        <v>GROBOGAN</v>
      </c>
      <c r="M1611" s="428" t="str">
        <f t="shared" si="81"/>
        <v/>
      </c>
      <c r="N1611" s="312">
        <f>COUNTIF(A1_Individu_Data_Keadaan_SDMK!A$4:A$149931,B1611)</f>
        <v>0</v>
      </c>
      <c r="O1611" s="312">
        <f t="shared" si="82"/>
        <v>0</v>
      </c>
      <c r="P1611" s="421" t="str">
        <f t="shared" si="83"/>
        <v>Tetap</v>
      </c>
    </row>
    <row r="1612" spans="1:16">
      <c r="A1612" s="7">
        <v>1610</v>
      </c>
      <c r="B1612" t="s">
        <v>15547</v>
      </c>
      <c r="C1612" t="s">
        <v>15548</v>
      </c>
      <c r="D1612" t="s">
        <v>1261</v>
      </c>
      <c r="G1612">
        <v>33</v>
      </c>
      <c r="H1612">
        <v>3315</v>
      </c>
      <c r="I1612" t="s">
        <v>268</v>
      </c>
      <c r="J1612">
        <v>0</v>
      </c>
      <c r="K1612" s="367" t="str">
        <f>VLOOKUP(G1612,'01_MASTER_KODE_WILAYAH'!H$1437:I$1470,2,FALSE)</f>
        <v>JAWA TENGAH</v>
      </c>
      <c r="L1612" s="368" t="str">
        <f>VLOOKUP(H1612,'01_MASTER_KODE_WILAYAH'!D$5:F$1353,3,FALSE)</f>
        <v>GROBOGAN</v>
      </c>
      <c r="M1612" s="428" t="str">
        <f t="shared" si="81"/>
        <v/>
      </c>
      <c r="N1612" s="312">
        <f>COUNTIF(A1_Individu_Data_Keadaan_SDMK!A$4:A$149931,B1612)</f>
        <v>0</v>
      </c>
      <c r="O1612" s="312">
        <f t="shared" si="82"/>
        <v>0</v>
      </c>
      <c r="P1612" s="421" t="str">
        <f t="shared" si="83"/>
        <v>Tetap</v>
      </c>
    </row>
    <row r="1613" spans="1:16">
      <c r="A1613" s="7">
        <v>1611</v>
      </c>
      <c r="B1613" t="s">
        <v>15549</v>
      </c>
      <c r="C1613" t="s">
        <v>15550</v>
      </c>
      <c r="D1613" t="s">
        <v>1261</v>
      </c>
      <c r="G1613">
        <v>33</v>
      </c>
      <c r="H1613">
        <v>3315</v>
      </c>
      <c r="I1613" t="s">
        <v>268</v>
      </c>
      <c r="J1613">
        <v>0</v>
      </c>
      <c r="K1613" s="367" t="str">
        <f>VLOOKUP(G1613,'01_MASTER_KODE_WILAYAH'!H$1437:I$1470,2,FALSE)</f>
        <v>JAWA TENGAH</v>
      </c>
      <c r="L1613" s="368" t="str">
        <f>VLOOKUP(H1613,'01_MASTER_KODE_WILAYAH'!D$5:F$1353,3,FALSE)</f>
        <v>GROBOGAN</v>
      </c>
      <c r="M1613" s="428" t="str">
        <f t="shared" si="81"/>
        <v/>
      </c>
      <c r="N1613" s="312">
        <f>COUNTIF(A1_Individu_Data_Keadaan_SDMK!A$4:A$149931,B1613)</f>
        <v>0</v>
      </c>
      <c r="O1613" s="312">
        <f t="shared" si="82"/>
        <v>0</v>
      </c>
      <c r="P1613" s="421" t="str">
        <f t="shared" si="83"/>
        <v>Tetap</v>
      </c>
    </row>
    <row r="1614" spans="1:16">
      <c r="A1614" s="7">
        <v>1612</v>
      </c>
      <c r="B1614" t="s">
        <v>15551</v>
      </c>
      <c r="C1614" t="s">
        <v>15552</v>
      </c>
      <c r="D1614" t="s">
        <v>1261</v>
      </c>
      <c r="G1614">
        <v>33</v>
      </c>
      <c r="H1614">
        <v>3315</v>
      </c>
      <c r="I1614" t="s">
        <v>268</v>
      </c>
      <c r="J1614">
        <v>0</v>
      </c>
      <c r="K1614" s="367" t="str">
        <f>VLOOKUP(G1614,'01_MASTER_KODE_WILAYAH'!H$1437:I$1470,2,FALSE)</f>
        <v>JAWA TENGAH</v>
      </c>
      <c r="L1614" s="368" t="str">
        <f>VLOOKUP(H1614,'01_MASTER_KODE_WILAYAH'!D$5:F$1353,3,FALSE)</f>
        <v>GROBOGAN</v>
      </c>
      <c r="M1614" s="428" t="str">
        <f t="shared" si="81"/>
        <v/>
      </c>
      <c r="N1614" s="312">
        <f>COUNTIF(A1_Individu_Data_Keadaan_SDMK!A$4:A$149931,B1614)</f>
        <v>0</v>
      </c>
      <c r="O1614" s="312">
        <f t="shared" si="82"/>
        <v>0</v>
      </c>
      <c r="P1614" s="421" t="str">
        <f t="shared" si="83"/>
        <v>Tetap</v>
      </c>
    </row>
    <row r="1615" spans="1:16">
      <c r="A1615" s="7">
        <v>1613</v>
      </c>
      <c r="B1615" t="s">
        <v>15553</v>
      </c>
      <c r="C1615" t="s">
        <v>15554</v>
      </c>
      <c r="D1615" t="s">
        <v>1261</v>
      </c>
      <c r="G1615">
        <v>33</v>
      </c>
      <c r="H1615">
        <v>3315</v>
      </c>
      <c r="I1615" t="s">
        <v>268</v>
      </c>
      <c r="J1615">
        <v>0</v>
      </c>
      <c r="K1615" s="367" t="str">
        <f>VLOOKUP(G1615,'01_MASTER_KODE_WILAYAH'!H$1437:I$1470,2,FALSE)</f>
        <v>JAWA TENGAH</v>
      </c>
      <c r="L1615" s="368" t="str">
        <f>VLOOKUP(H1615,'01_MASTER_KODE_WILAYAH'!D$5:F$1353,3,FALSE)</f>
        <v>GROBOGAN</v>
      </c>
      <c r="M1615" s="428" t="str">
        <f t="shared" si="81"/>
        <v/>
      </c>
      <c r="N1615" s="312">
        <f>COUNTIF(A1_Individu_Data_Keadaan_SDMK!A$4:A$149931,B1615)</f>
        <v>0</v>
      </c>
      <c r="O1615" s="312">
        <f t="shared" si="82"/>
        <v>0</v>
      </c>
      <c r="P1615" s="421" t="str">
        <f t="shared" si="83"/>
        <v>Tetap</v>
      </c>
    </row>
    <row r="1616" spans="1:16">
      <c r="A1616" s="7">
        <v>1614</v>
      </c>
      <c r="B1616" t="s">
        <v>15555</v>
      </c>
      <c r="C1616" t="s">
        <v>15556</v>
      </c>
      <c r="D1616" t="s">
        <v>1261</v>
      </c>
      <c r="G1616">
        <v>33</v>
      </c>
      <c r="H1616">
        <v>3315</v>
      </c>
      <c r="I1616" t="s">
        <v>268</v>
      </c>
      <c r="J1616">
        <v>0</v>
      </c>
      <c r="K1616" s="367" t="str">
        <f>VLOOKUP(G1616,'01_MASTER_KODE_WILAYAH'!H$1437:I$1470,2,FALSE)</f>
        <v>JAWA TENGAH</v>
      </c>
      <c r="L1616" s="368" t="str">
        <f>VLOOKUP(H1616,'01_MASTER_KODE_WILAYAH'!D$5:F$1353,3,FALSE)</f>
        <v>GROBOGAN</v>
      </c>
      <c r="M1616" s="428" t="str">
        <f t="shared" si="81"/>
        <v/>
      </c>
      <c r="N1616" s="312">
        <f>COUNTIF(A1_Individu_Data_Keadaan_SDMK!A$4:A$149931,B1616)</f>
        <v>0</v>
      </c>
      <c r="O1616" s="312">
        <f t="shared" si="82"/>
        <v>0</v>
      </c>
      <c r="P1616" s="421" t="str">
        <f t="shared" si="83"/>
        <v>Tetap</v>
      </c>
    </row>
    <row r="1617" spans="1:16">
      <c r="A1617" s="7">
        <v>1615</v>
      </c>
      <c r="B1617" t="s">
        <v>15557</v>
      </c>
      <c r="C1617" t="s">
        <v>15558</v>
      </c>
      <c r="D1617" t="s">
        <v>1261</v>
      </c>
      <c r="G1617">
        <v>33</v>
      </c>
      <c r="H1617">
        <v>3315</v>
      </c>
      <c r="I1617" t="s">
        <v>268</v>
      </c>
      <c r="J1617">
        <v>0</v>
      </c>
      <c r="K1617" s="367" t="str">
        <f>VLOOKUP(G1617,'01_MASTER_KODE_WILAYAH'!H$1437:I$1470,2,FALSE)</f>
        <v>JAWA TENGAH</v>
      </c>
      <c r="L1617" s="368" t="str">
        <f>VLOOKUP(H1617,'01_MASTER_KODE_WILAYAH'!D$5:F$1353,3,FALSE)</f>
        <v>GROBOGAN</v>
      </c>
      <c r="M1617" s="428" t="str">
        <f t="shared" si="81"/>
        <v/>
      </c>
      <c r="N1617" s="312">
        <f>COUNTIF(A1_Individu_Data_Keadaan_SDMK!A$4:A$149931,B1617)</f>
        <v>0</v>
      </c>
      <c r="O1617" s="312">
        <f t="shared" si="82"/>
        <v>0</v>
      </c>
      <c r="P1617" s="421" t="str">
        <f t="shared" si="83"/>
        <v>Tetap</v>
      </c>
    </row>
    <row r="1618" spans="1:16">
      <c r="A1618" s="7">
        <v>1616</v>
      </c>
      <c r="B1618" t="s">
        <v>15559</v>
      </c>
      <c r="C1618" t="s">
        <v>15560</v>
      </c>
      <c r="D1618" t="s">
        <v>1261</v>
      </c>
      <c r="G1618">
        <v>33</v>
      </c>
      <c r="H1618">
        <v>3315</v>
      </c>
      <c r="I1618" t="s">
        <v>268</v>
      </c>
      <c r="J1618">
        <v>0</v>
      </c>
      <c r="K1618" s="367" t="str">
        <f>VLOOKUP(G1618,'01_MASTER_KODE_WILAYAH'!H$1437:I$1470,2,FALSE)</f>
        <v>JAWA TENGAH</v>
      </c>
      <c r="L1618" s="368" t="str">
        <f>VLOOKUP(H1618,'01_MASTER_KODE_WILAYAH'!D$5:F$1353,3,FALSE)</f>
        <v>GROBOGAN</v>
      </c>
      <c r="M1618" s="428" t="str">
        <f t="shared" si="81"/>
        <v/>
      </c>
      <c r="N1618" s="312">
        <f>COUNTIF(A1_Individu_Data_Keadaan_SDMK!A$4:A$149931,B1618)</f>
        <v>0</v>
      </c>
      <c r="O1618" s="312">
        <f t="shared" si="82"/>
        <v>0</v>
      </c>
      <c r="P1618" s="421" t="str">
        <f t="shared" si="83"/>
        <v>Tetap</v>
      </c>
    </row>
    <row r="1619" spans="1:16">
      <c r="A1619" s="7">
        <v>1617</v>
      </c>
      <c r="B1619" t="s">
        <v>15561</v>
      </c>
      <c r="C1619" t="s">
        <v>15562</v>
      </c>
      <c r="D1619" t="s">
        <v>1261</v>
      </c>
      <c r="G1619">
        <v>33</v>
      </c>
      <c r="H1619">
        <v>3315</v>
      </c>
      <c r="I1619" t="s">
        <v>268</v>
      </c>
      <c r="J1619">
        <v>0</v>
      </c>
      <c r="K1619" s="367" t="str">
        <f>VLOOKUP(G1619,'01_MASTER_KODE_WILAYAH'!H$1437:I$1470,2,FALSE)</f>
        <v>JAWA TENGAH</v>
      </c>
      <c r="L1619" s="368" t="str">
        <f>VLOOKUP(H1619,'01_MASTER_KODE_WILAYAH'!D$5:F$1353,3,FALSE)</f>
        <v>GROBOGAN</v>
      </c>
      <c r="M1619" s="428" t="str">
        <f t="shared" si="81"/>
        <v/>
      </c>
      <c r="N1619" s="312">
        <f>COUNTIF(A1_Individu_Data_Keadaan_SDMK!A$4:A$149931,B1619)</f>
        <v>0</v>
      </c>
      <c r="O1619" s="312">
        <f t="shared" si="82"/>
        <v>0</v>
      </c>
      <c r="P1619" s="421" t="str">
        <f t="shared" si="83"/>
        <v>Tetap</v>
      </c>
    </row>
    <row r="1620" spans="1:16">
      <c r="A1620" s="7">
        <v>1618</v>
      </c>
      <c r="B1620" t="s">
        <v>15563</v>
      </c>
      <c r="C1620" t="s">
        <v>15564</v>
      </c>
      <c r="D1620" t="s">
        <v>1261</v>
      </c>
      <c r="G1620">
        <v>33</v>
      </c>
      <c r="H1620">
        <v>3315</v>
      </c>
      <c r="I1620" t="s">
        <v>268</v>
      </c>
      <c r="J1620">
        <v>0</v>
      </c>
      <c r="K1620" s="367" t="str">
        <f>VLOOKUP(G1620,'01_MASTER_KODE_WILAYAH'!H$1437:I$1470,2,FALSE)</f>
        <v>JAWA TENGAH</v>
      </c>
      <c r="L1620" s="368" t="str">
        <f>VLOOKUP(H1620,'01_MASTER_KODE_WILAYAH'!D$5:F$1353,3,FALSE)</f>
        <v>GROBOGAN</v>
      </c>
      <c r="M1620" s="428" t="str">
        <f t="shared" si="81"/>
        <v/>
      </c>
      <c r="N1620" s="312">
        <f>COUNTIF(A1_Individu_Data_Keadaan_SDMK!A$4:A$149931,B1620)</f>
        <v>0</v>
      </c>
      <c r="O1620" s="312">
        <f t="shared" si="82"/>
        <v>0</v>
      </c>
      <c r="P1620" s="421" t="str">
        <f t="shared" si="83"/>
        <v>Tetap</v>
      </c>
    </row>
    <row r="1621" spans="1:16">
      <c r="A1621" s="7">
        <v>1619</v>
      </c>
      <c r="B1621" t="s">
        <v>15565</v>
      </c>
      <c r="C1621" t="s">
        <v>15566</v>
      </c>
      <c r="D1621" t="s">
        <v>1261</v>
      </c>
      <c r="G1621">
        <v>33</v>
      </c>
      <c r="H1621">
        <v>3315</v>
      </c>
      <c r="I1621" t="s">
        <v>268</v>
      </c>
      <c r="J1621">
        <v>0</v>
      </c>
      <c r="K1621" s="367" t="str">
        <f>VLOOKUP(G1621,'01_MASTER_KODE_WILAYAH'!H$1437:I$1470,2,FALSE)</f>
        <v>JAWA TENGAH</v>
      </c>
      <c r="L1621" s="368" t="str">
        <f>VLOOKUP(H1621,'01_MASTER_KODE_WILAYAH'!D$5:F$1353,3,FALSE)</f>
        <v>GROBOGAN</v>
      </c>
      <c r="M1621" s="428" t="str">
        <f t="shared" si="81"/>
        <v/>
      </c>
      <c r="N1621" s="312">
        <f>COUNTIF(A1_Individu_Data_Keadaan_SDMK!A$4:A$149931,B1621)</f>
        <v>0</v>
      </c>
      <c r="O1621" s="312">
        <f t="shared" si="82"/>
        <v>0</v>
      </c>
      <c r="P1621" s="421" t="str">
        <f t="shared" si="83"/>
        <v>Tetap</v>
      </c>
    </row>
    <row r="1622" spans="1:16">
      <c r="A1622" s="7">
        <v>1620</v>
      </c>
      <c r="B1622" t="s">
        <v>15567</v>
      </c>
      <c r="C1622" t="s">
        <v>15568</v>
      </c>
      <c r="D1622" t="s">
        <v>1261</v>
      </c>
      <c r="G1622">
        <v>33</v>
      </c>
      <c r="H1622">
        <v>3315</v>
      </c>
      <c r="I1622" t="s">
        <v>268</v>
      </c>
      <c r="J1622">
        <v>0</v>
      </c>
      <c r="K1622" s="367" t="str">
        <f>VLOOKUP(G1622,'01_MASTER_KODE_WILAYAH'!H$1437:I$1470,2,FALSE)</f>
        <v>JAWA TENGAH</v>
      </c>
      <c r="L1622" s="368" t="str">
        <f>VLOOKUP(H1622,'01_MASTER_KODE_WILAYAH'!D$5:F$1353,3,FALSE)</f>
        <v>GROBOGAN</v>
      </c>
      <c r="M1622" s="428" t="str">
        <f t="shared" si="81"/>
        <v/>
      </c>
      <c r="N1622" s="312">
        <f>COUNTIF(A1_Individu_Data_Keadaan_SDMK!A$4:A$149931,B1622)</f>
        <v>0</v>
      </c>
      <c r="O1622" s="312">
        <f t="shared" si="82"/>
        <v>0</v>
      </c>
      <c r="P1622" s="421" t="str">
        <f t="shared" si="83"/>
        <v>Tetap</v>
      </c>
    </row>
    <row r="1623" spans="1:16">
      <c r="A1623" s="7">
        <v>1621</v>
      </c>
      <c r="B1623" t="s">
        <v>15569</v>
      </c>
      <c r="C1623" t="s">
        <v>15570</v>
      </c>
      <c r="D1623" t="s">
        <v>1261</v>
      </c>
      <c r="G1623">
        <v>33</v>
      </c>
      <c r="H1623">
        <v>3315</v>
      </c>
      <c r="I1623" t="s">
        <v>268</v>
      </c>
      <c r="J1623">
        <v>0</v>
      </c>
      <c r="K1623" s="367" t="str">
        <f>VLOOKUP(G1623,'01_MASTER_KODE_WILAYAH'!H$1437:I$1470,2,FALSE)</f>
        <v>JAWA TENGAH</v>
      </c>
      <c r="L1623" s="368" t="str">
        <f>VLOOKUP(H1623,'01_MASTER_KODE_WILAYAH'!D$5:F$1353,3,FALSE)</f>
        <v>GROBOGAN</v>
      </c>
      <c r="M1623" s="428" t="str">
        <f t="shared" si="81"/>
        <v/>
      </c>
      <c r="N1623" s="312">
        <f>COUNTIF(A1_Individu_Data_Keadaan_SDMK!A$4:A$149931,B1623)</f>
        <v>0</v>
      </c>
      <c r="O1623" s="312">
        <f t="shared" si="82"/>
        <v>0</v>
      </c>
      <c r="P1623" s="421" t="str">
        <f t="shared" si="83"/>
        <v>Tetap</v>
      </c>
    </row>
    <row r="1624" spans="1:16">
      <c r="A1624" s="7">
        <v>1622</v>
      </c>
      <c r="B1624" t="s">
        <v>15571</v>
      </c>
      <c r="C1624" t="s">
        <v>15572</v>
      </c>
      <c r="D1624" t="s">
        <v>1261</v>
      </c>
      <c r="G1624">
        <v>33</v>
      </c>
      <c r="H1624">
        <v>3315</v>
      </c>
      <c r="I1624" t="s">
        <v>268</v>
      </c>
      <c r="J1624">
        <v>0</v>
      </c>
      <c r="K1624" s="367" t="str">
        <f>VLOOKUP(G1624,'01_MASTER_KODE_WILAYAH'!H$1437:I$1470,2,FALSE)</f>
        <v>JAWA TENGAH</v>
      </c>
      <c r="L1624" s="368" t="str">
        <f>VLOOKUP(H1624,'01_MASTER_KODE_WILAYAH'!D$5:F$1353,3,FALSE)</f>
        <v>GROBOGAN</v>
      </c>
      <c r="M1624" s="428" t="str">
        <f t="shared" si="81"/>
        <v/>
      </c>
      <c r="N1624" s="312">
        <f>COUNTIF(A1_Individu_Data_Keadaan_SDMK!A$4:A$149931,B1624)</f>
        <v>0</v>
      </c>
      <c r="O1624" s="312">
        <f t="shared" si="82"/>
        <v>0</v>
      </c>
      <c r="P1624" s="421" t="str">
        <f t="shared" si="83"/>
        <v>Tetap</v>
      </c>
    </row>
    <row r="1625" spans="1:16">
      <c r="A1625" s="7">
        <v>1623</v>
      </c>
      <c r="B1625" t="s">
        <v>15573</v>
      </c>
      <c r="C1625" t="s">
        <v>15574</v>
      </c>
      <c r="D1625" t="s">
        <v>1261</v>
      </c>
      <c r="G1625">
        <v>33</v>
      </c>
      <c r="H1625">
        <v>3315</v>
      </c>
      <c r="I1625" t="s">
        <v>268</v>
      </c>
      <c r="J1625">
        <v>0</v>
      </c>
      <c r="K1625" s="367" t="str">
        <f>VLOOKUP(G1625,'01_MASTER_KODE_WILAYAH'!H$1437:I$1470,2,FALSE)</f>
        <v>JAWA TENGAH</v>
      </c>
      <c r="L1625" s="368" t="str">
        <f>VLOOKUP(H1625,'01_MASTER_KODE_WILAYAH'!D$5:F$1353,3,FALSE)</f>
        <v>GROBOGAN</v>
      </c>
      <c r="M1625" s="428" t="str">
        <f t="shared" si="81"/>
        <v/>
      </c>
      <c r="N1625" s="312">
        <f>COUNTIF(A1_Individu_Data_Keadaan_SDMK!A$4:A$149931,B1625)</f>
        <v>0</v>
      </c>
      <c r="O1625" s="312">
        <f t="shared" si="82"/>
        <v>0</v>
      </c>
      <c r="P1625" s="421" t="str">
        <f t="shared" si="83"/>
        <v>Tetap</v>
      </c>
    </row>
    <row r="1626" spans="1:16">
      <c r="A1626" s="7">
        <v>1624</v>
      </c>
      <c r="B1626" t="s">
        <v>15575</v>
      </c>
      <c r="C1626" t="s">
        <v>15576</v>
      </c>
      <c r="D1626" t="s">
        <v>1261</v>
      </c>
      <c r="G1626">
        <v>33</v>
      </c>
      <c r="H1626">
        <v>3315</v>
      </c>
      <c r="I1626" t="s">
        <v>268</v>
      </c>
      <c r="J1626">
        <v>0</v>
      </c>
      <c r="K1626" s="367" t="str">
        <f>VLOOKUP(G1626,'01_MASTER_KODE_WILAYAH'!H$1437:I$1470,2,FALSE)</f>
        <v>JAWA TENGAH</v>
      </c>
      <c r="L1626" s="368" t="str">
        <f>VLOOKUP(H1626,'01_MASTER_KODE_WILAYAH'!D$5:F$1353,3,FALSE)</f>
        <v>GROBOGAN</v>
      </c>
      <c r="M1626" s="428" t="str">
        <f t="shared" si="81"/>
        <v/>
      </c>
      <c r="N1626" s="312">
        <f>COUNTIF(A1_Individu_Data_Keadaan_SDMK!A$4:A$149931,B1626)</f>
        <v>0</v>
      </c>
      <c r="O1626" s="312">
        <f t="shared" si="82"/>
        <v>0</v>
      </c>
      <c r="P1626" s="421" t="str">
        <f t="shared" si="83"/>
        <v>Tetap</v>
      </c>
    </row>
    <row r="1627" spans="1:16">
      <c r="A1627" s="7">
        <v>1625</v>
      </c>
      <c r="B1627" t="s">
        <v>15577</v>
      </c>
      <c r="C1627" t="s">
        <v>15578</v>
      </c>
      <c r="D1627" t="s">
        <v>1261</v>
      </c>
      <c r="G1627">
        <v>33</v>
      </c>
      <c r="H1627">
        <v>3315</v>
      </c>
      <c r="I1627" t="s">
        <v>268</v>
      </c>
      <c r="J1627">
        <v>0</v>
      </c>
      <c r="K1627" s="367" t="str">
        <f>VLOOKUP(G1627,'01_MASTER_KODE_WILAYAH'!H$1437:I$1470,2,FALSE)</f>
        <v>JAWA TENGAH</v>
      </c>
      <c r="L1627" s="368" t="str">
        <f>VLOOKUP(H1627,'01_MASTER_KODE_WILAYAH'!D$5:F$1353,3,FALSE)</f>
        <v>GROBOGAN</v>
      </c>
      <c r="M1627" s="428" t="str">
        <f t="shared" si="81"/>
        <v/>
      </c>
      <c r="N1627" s="312">
        <f>COUNTIF(A1_Individu_Data_Keadaan_SDMK!A$4:A$149931,B1627)</f>
        <v>0</v>
      </c>
      <c r="O1627" s="312">
        <f t="shared" si="82"/>
        <v>0</v>
      </c>
      <c r="P1627" s="421" t="str">
        <f t="shared" si="83"/>
        <v>Tetap</v>
      </c>
    </row>
    <row r="1628" spans="1:16">
      <c r="A1628" s="7">
        <v>1626</v>
      </c>
      <c r="B1628" t="s">
        <v>15579</v>
      </c>
      <c r="C1628" t="s">
        <v>15580</v>
      </c>
      <c r="D1628" t="s">
        <v>1261</v>
      </c>
      <c r="G1628">
        <v>33</v>
      </c>
      <c r="H1628">
        <v>3315</v>
      </c>
      <c r="I1628" t="s">
        <v>268</v>
      </c>
      <c r="J1628">
        <v>0</v>
      </c>
      <c r="K1628" s="367" t="str">
        <f>VLOOKUP(G1628,'01_MASTER_KODE_WILAYAH'!H$1437:I$1470,2,FALSE)</f>
        <v>JAWA TENGAH</v>
      </c>
      <c r="L1628" s="368" t="str">
        <f>VLOOKUP(H1628,'01_MASTER_KODE_WILAYAH'!D$5:F$1353,3,FALSE)</f>
        <v>GROBOGAN</v>
      </c>
      <c r="M1628" s="428" t="str">
        <f t="shared" si="81"/>
        <v/>
      </c>
      <c r="N1628" s="312">
        <f>COUNTIF(A1_Individu_Data_Keadaan_SDMK!A$4:A$149931,B1628)</f>
        <v>0</v>
      </c>
      <c r="O1628" s="312">
        <f t="shared" si="82"/>
        <v>0</v>
      </c>
      <c r="P1628" s="421" t="str">
        <f t="shared" si="83"/>
        <v>Tetap</v>
      </c>
    </row>
    <row r="1629" spans="1:16">
      <c r="A1629" s="7">
        <v>1627</v>
      </c>
      <c r="B1629" t="s">
        <v>15581</v>
      </c>
      <c r="C1629" t="s">
        <v>15582</v>
      </c>
      <c r="D1629" t="s">
        <v>1261</v>
      </c>
      <c r="G1629">
        <v>33</v>
      </c>
      <c r="H1629">
        <v>3315</v>
      </c>
      <c r="I1629" t="s">
        <v>268</v>
      </c>
      <c r="J1629">
        <v>0</v>
      </c>
      <c r="K1629" s="367" t="str">
        <f>VLOOKUP(G1629,'01_MASTER_KODE_WILAYAH'!H$1437:I$1470,2,FALSE)</f>
        <v>JAWA TENGAH</v>
      </c>
      <c r="L1629" s="368" t="str">
        <f>VLOOKUP(H1629,'01_MASTER_KODE_WILAYAH'!D$5:F$1353,3,FALSE)</f>
        <v>GROBOGAN</v>
      </c>
      <c r="M1629" s="428" t="str">
        <f t="shared" si="81"/>
        <v/>
      </c>
      <c r="N1629" s="312">
        <f>COUNTIF(A1_Individu_Data_Keadaan_SDMK!A$4:A$149931,B1629)</f>
        <v>0</v>
      </c>
      <c r="O1629" s="312">
        <f t="shared" si="82"/>
        <v>0</v>
      </c>
      <c r="P1629" s="421" t="str">
        <f t="shared" si="83"/>
        <v>Tetap</v>
      </c>
    </row>
    <row r="1630" spans="1:16">
      <c r="A1630" s="7">
        <v>1628</v>
      </c>
      <c r="B1630" t="s">
        <v>15583</v>
      </c>
      <c r="C1630" t="s">
        <v>15584</v>
      </c>
      <c r="D1630" t="s">
        <v>1261</v>
      </c>
      <c r="G1630">
        <v>33</v>
      </c>
      <c r="H1630">
        <v>3315</v>
      </c>
      <c r="I1630" t="s">
        <v>268</v>
      </c>
      <c r="J1630">
        <v>0</v>
      </c>
      <c r="K1630" s="367" t="str">
        <f>VLOOKUP(G1630,'01_MASTER_KODE_WILAYAH'!H$1437:I$1470,2,FALSE)</f>
        <v>JAWA TENGAH</v>
      </c>
      <c r="L1630" s="368" t="str">
        <f>VLOOKUP(H1630,'01_MASTER_KODE_WILAYAH'!D$5:F$1353,3,FALSE)</f>
        <v>GROBOGAN</v>
      </c>
      <c r="M1630" s="428" t="str">
        <f t="shared" si="81"/>
        <v/>
      </c>
      <c r="N1630" s="312">
        <f>COUNTIF(A1_Individu_Data_Keadaan_SDMK!A$4:A$149931,B1630)</f>
        <v>0</v>
      </c>
      <c r="O1630" s="312">
        <f t="shared" si="82"/>
        <v>0</v>
      </c>
      <c r="P1630" s="421" t="str">
        <f t="shared" si="83"/>
        <v>Tetap</v>
      </c>
    </row>
    <row r="1631" spans="1:16">
      <c r="A1631" s="7">
        <v>1629</v>
      </c>
      <c r="B1631" t="s">
        <v>15585</v>
      </c>
      <c r="C1631" t="s">
        <v>15586</v>
      </c>
      <c r="D1631" t="s">
        <v>1261</v>
      </c>
      <c r="G1631">
        <v>33</v>
      </c>
      <c r="H1631">
        <v>3315</v>
      </c>
      <c r="I1631" t="s">
        <v>268</v>
      </c>
      <c r="J1631">
        <v>0</v>
      </c>
      <c r="K1631" s="367" t="str">
        <f>VLOOKUP(G1631,'01_MASTER_KODE_WILAYAH'!H$1437:I$1470,2,FALSE)</f>
        <v>JAWA TENGAH</v>
      </c>
      <c r="L1631" s="368" t="str">
        <f>VLOOKUP(H1631,'01_MASTER_KODE_WILAYAH'!D$5:F$1353,3,FALSE)</f>
        <v>GROBOGAN</v>
      </c>
      <c r="M1631" s="428" t="str">
        <f t="shared" si="81"/>
        <v/>
      </c>
      <c r="N1631" s="312">
        <f>COUNTIF(A1_Individu_Data_Keadaan_SDMK!A$4:A$149931,B1631)</f>
        <v>0</v>
      </c>
      <c r="O1631" s="312">
        <f t="shared" si="82"/>
        <v>0</v>
      </c>
      <c r="P1631" s="421" t="str">
        <f t="shared" si="83"/>
        <v>Tetap</v>
      </c>
    </row>
    <row r="1632" spans="1:16">
      <c r="A1632" s="7">
        <v>1630</v>
      </c>
      <c r="B1632" t="s">
        <v>15587</v>
      </c>
      <c r="C1632" t="s">
        <v>15588</v>
      </c>
      <c r="D1632" t="s">
        <v>1261</v>
      </c>
      <c r="G1632">
        <v>33</v>
      </c>
      <c r="H1632">
        <v>3315</v>
      </c>
      <c r="I1632" t="s">
        <v>268</v>
      </c>
      <c r="J1632">
        <v>0</v>
      </c>
      <c r="K1632" s="367" t="str">
        <f>VLOOKUP(G1632,'01_MASTER_KODE_WILAYAH'!H$1437:I$1470,2,FALSE)</f>
        <v>JAWA TENGAH</v>
      </c>
      <c r="L1632" s="368" t="str">
        <f>VLOOKUP(H1632,'01_MASTER_KODE_WILAYAH'!D$5:F$1353,3,FALSE)</f>
        <v>GROBOGAN</v>
      </c>
      <c r="M1632" s="428" t="str">
        <f t="shared" si="81"/>
        <v/>
      </c>
      <c r="N1632" s="312">
        <f>COUNTIF(A1_Individu_Data_Keadaan_SDMK!A$4:A$149931,B1632)</f>
        <v>0</v>
      </c>
      <c r="O1632" s="312">
        <f t="shared" si="82"/>
        <v>0</v>
      </c>
      <c r="P1632" s="421" t="str">
        <f t="shared" si="83"/>
        <v>Tetap</v>
      </c>
    </row>
    <row r="1633" spans="1:16">
      <c r="A1633" s="7">
        <v>1631</v>
      </c>
      <c r="B1633" t="s">
        <v>15589</v>
      </c>
      <c r="C1633" t="s">
        <v>15590</v>
      </c>
      <c r="D1633" t="s">
        <v>1261</v>
      </c>
      <c r="G1633">
        <v>33</v>
      </c>
      <c r="H1633">
        <v>3315</v>
      </c>
      <c r="I1633" t="s">
        <v>268</v>
      </c>
      <c r="J1633">
        <v>0</v>
      </c>
      <c r="K1633" s="367" t="str">
        <f>VLOOKUP(G1633,'01_MASTER_KODE_WILAYAH'!H$1437:I$1470,2,FALSE)</f>
        <v>JAWA TENGAH</v>
      </c>
      <c r="L1633" s="368" t="str">
        <f>VLOOKUP(H1633,'01_MASTER_KODE_WILAYAH'!D$5:F$1353,3,FALSE)</f>
        <v>GROBOGAN</v>
      </c>
      <c r="M1633" s="428" t="str">
        <f t="shared" si="81"/>
        <v/>
      </c>
      <c r="N1633" s="312">
        <f>COUNTIF(A1_Individu_Data_Keadaan_SDMK!A$4:A$149931,B1633)</f>
        <v>0</v>
      </c>
      <c r="O1633" s="312">
        <f t="shared" si="82"/>
        <v>0</v>
      </c>
      <c r="P1633" s="421" t="str">
        <f t="shared" si="83"/>
        <v>Tetap</v>
      </c>
    </row>
    <row r="1634" spans="1:16">
      <c r="A1634" s="7">
        <v>1632</v>
      </c>
      <c r="B1634" t="s">
        <v>15591</v>
      </c>
      <c r="C1634" t="s">
        <v>15592</v>
      </c>
      <c r="D1634" t="s">
        <v>1261</v>
      </c>
      <c r="G1634">
        <v>33</v>
      </c>
      <c r="H1634">
        <v>3315</v>
      </c>
      <c r="I1634" t="s">
        <v>268</v>
      </c>
      <c r="J1634">
        <v>0</v>
      </c>
      <c r="K1634" s="367" t="str">
        <f>VLOOKUP(G1634,'01_MASTER_KODE_WILAYAH'!H$1437:I$1470,2,FALSE)</f>
        <v>JAWA TENGAH</v>
      </c>
      <c r="L1634" s="368" t="str">
        <f>VLOOKUP(H1634,'01_MASTER_KODE_WILAYAH'!D$5:F$1353,3,FALSE)</f>
        <v>GROBOGAN</v>
      </c>
      <c r="M1634" s="428" t="str">
        <f t="shared" si="81"/>
        <v/>
      </c>
      <c r="N1634" s="312">
        <f>COUNTIF(A1_Individu_Data_Keadaan_SDMK!A$4:A$149931,B1634)</f>
        <v>0</v>
      </c>
      <c r="O1634" s="312">
        <f t="shared" si="82"/>
        <v>0</v>
      </c>
      <c r="P1634" s="421" t="str">
        <f t="shared" si="83"/>
        <v>Tetap</v>
      </c>
    </row>
    <row r="1635" spans="1:16">
      <c r="A1635" s="7">
        <v>1633</v>
      </c>
      <c r="B1635" t="s">
        <v>15593</v>
      </c>
      <c r="C1635" t="s">
        <v>15594</v>
      </c>
      <c r="D1635" t="s">
        <v>1261</v>
      </c>
      <c r="G1635">
        <v>33</v>
      </c>
      <c r="H1635">
        <v>3315</v>
      </c>
      <c r="I1635" t="s">
        <v>268</v>
      </c>
      <c r="J1635">
        <v>0</v>
      </c>
      <c r="K1635" s="367" t="str">
        <f>VLOOKUP(G1635,'01_MASTER_KODE_WILAYAH'!H$1437:I$1470,2,FALSE)</f>
        <v>JAWA TENGAH</v>
      </c>
      <c r="L1635" s="368" t="str">
        <f>VLOOKUP(H1635,'01_MASTER_KODE_WILAYAH'!D$5:F$1353,3,FALSE)</f>
        <v>GROBOGAN</v>
      </c>
      <c r="M1635" s="428" t="str">
        <f t="shared" si="81"/>
        <v/>
      </c>
      <c r="N1635" s="312">
        <f>COUNTIF(A1_Individu_Data_Keadaan_SDMK!A$4:A$149931,B1635)</f>
        <v>0</v>
      </c>
      <c r="O1635" s="312">
        <f t="shared" si="82"/>
        <v>0</v>
      </c>
      <c r="P1635" s="421" t="str">
        <f t="shared" si="83"/>
        <v>Tetap</v>
      </c>
    </row>
    <row r="1636" spans="1:16">
      <c r="A1636" s="7">
        <v>1634</v>
      </c>
      <c r="B1636" t="s">
        <v>15595</v>
      </c>
      <c r="C1636" t="s">
        <v>15596</v>
      </c>
      <c r="D1636" t="s">
        <v>1261</v>
      </c>
      <c r="G1636">
        <v>33</v>
      </c>
      <c r="H1636">
        <v>3315</v>
      </c>
      <c r="I1636" t="s">
        <v>268</v>
      </c>
      <c r="J1636">
        <v>0</v>
      </c>
      <c r="K1636" s="367" t="str">
        <f>VLOOKUP(G1636,'01_MASTER_KODE_WILAYAH'!H$1437:I$1470,2,FALSE)</f>
        <v>JAWA TENGAH</v>
      </c>
      <c r="L1636" s="368" t="str">
        <f>VLOOKUP(H1636,'01_MASTER_KODE_WILAYAH'!D$5:F$1353,3,FALSE)</f>
        <v>GROBOGAN</v>
      </c>
      <c r="M1636" s="428" t="str">
        <f t="shared" si="81"/>
        <v/>
      </c>
      <c r="N1636" s="312">
        <f>COUNTIF(A1_Individu_Data_Keadaan_SDMK!A$4:A$149931,B1636)</f>
        <v>0</v>
      </c>
      <c r="O1636" s="312">
        <f t="shared" si="82"/>
        <v>0</v>
      </c>
      <c r="P1636" s="421" t="str">
        <f t="shared" si="83"/>
        <v>Tetap</v>
      </c>
    </row>
    <row r="1637" spans="1:16">
      <c r="A1637" s="7">
        <v>1635</v>
      </c>
      <c r="B1637" t="s">
        <v>15597</v>
      </c>
      <c r="C1637" t="s">
        <v>15598</v>
      </c>
      <c r="D1637" t="s">
        <v>1261</v>
      </c>
      <c r="G1637">
        <v>33</v>
      </c>
      <c r="H1637">
        <v>3315</v>
      </c>
      <c r="I1637" t="s">
        <v>268</v>
      </c>
      <c r="J1637">
        <v>0</v>
      </c>
      <c r="K1637" s="367" t="str">
        <f>VLOOKUP(G1637,'01_MASTER_KODE_WILAYAH'!H$1437:I$1470,2,FALSE)</f>
        <v>JAWA TENGAH</v>
      </c>
      <c r="L1637" s="368" t="str">
        <f>VLOOKUP(H1637,'01_MASTER_KODE_WILAYAH'!D$5:F$1353,3,FALSE)</f>
        <v>GROBOGAN</v>
      </c>
      <c r="M1637" s="428" t="str">
        <f t="shared" si="81"/>
        <v/>
      </c>
      <c r="N1637" s="312">
        <f>COUNTIF(A1_Individu_Data_Keadaan_SDMK!A$4:A$149931,B1637)</f>
        <v>0</v>
      </c>
      <c r="O1637" s="312">
        <f t="shared" si="82"/>
        <v>0</v>
      </c>
      <c r="P1637" s="421" t="str">
        <f t="shared" si="83"/>
        <v>Tetap</v>
      </c>
    </row>
    <row r="1638" spans="1:16">
      <c r="A1638" s="7">
        <v>1636</v>
      </c>
      <c r="B1638" t="s">
        <v>15599</v>
      </c>
      <c r="C1638" t="s">
        <v>15600</v>
      </c>
      <c r="D1638" t="s">
        <v>1261</v>
      </c>
      <c r="G1638">
        <v>33</v>
      </c>
      <c r="H1638">
        <v>3318</v>
      </c>
      <c r="I1638" t="s">
        <v>268</v>
      </c>
      <c r="J1638">
        <v>0</v>
      </c>
      <c r="K1638" s="367" t="str">
        <f>VLOOKUP(G1638,'01_MASTER_KODE_WILAYAH'!H$1437:I$1470,2,FALSE)</f>
        <v>JAWA TENGAH</v>
      </c>
      <c r="L1638" s="368" t="str">
        <f>VLOOKUP(H1638,'01_MASTER_KODE_WILAYAH'!D$5:F$1353,3,FALSE)</f>
        <v>PATI</v>
      </c>
      <c r="M1638" s="428" t="str">
        <f t="shared" si="81"/>
        <v/>
      </c>
      <c r="N1638" s="312">
        <f>COUNTIF(A1_Individu_Data_Keadaan_SDMK!A$4:A$149931,B1638)</f>
        <v>0</v>
      </c>
      <c r="O1638" s="312">
        <f t="shared" si="82"/>
        <v>0</v>
      </c>
      <c r="P1638" s="421" t="str">
        <f t="shared" si="83"/>
        <v>Tetap</v>
      </c>
    </row>
    <row r="1639" spans="1:16">
      <c r="A1639" s="7">
        <v>1637</v>
      </c>
      <c r="B1639" t="s">
        <v>15601</v>
      </c>
      <c r="C1639" s="524" t="s">
        <v>15602</v>
      </c>
      <c r="D1639" t="s">
        <v>1261</v>
      </c>
      <c r="G1639">
        <v>33</v>
      </c>
      <c r="H1639">
        <v>3321</v>
      </c>
      <c r="I1639" t="s">
        <v>268</v>
      </c>
      <c r="J1639">
        <v>0</v>
      </c>
      <c r="K1639" s="367" t="str">
        <f>VLOOKUP(G1639,'01_MASTER_KODE_WILAYAH'!H$1437:I$1470,2,FALSE)</f>
        <v>JAWA TENGAH</v>
      </c>
      <c r="L1639" s="368" t="str">
        <f>VLOOKUP(H1639,'01_MASTER_KODE_WILAYAH'!D$5:F$1353,3,FALSE)</f>
        <v>DEMAK</v>
      </c>
      <c r="M1639" s="428" t="str">
        <f t="shared" si="81"/>
        <v/>
      </c>
      <c r="N1639" s="312">
        <f>COUNTIF(A1_Individu_Data_Keadaan_SDMK!A$4:A$149931,B1639)</f>
        <v>0</v>
      </c>
      <c r="O1639" s="312">
        <f t="shared" si="82"/>
        <v>0</v>
      </c>
      <c r="P1639" s="421" t="str">
        <f t="shared" si="83"/>
        <v>Tetap</v>
      </c>
    </row>
    <row r="1640" spans="1:16">
      <c r="A1640" s="7">
        <v>1638</v>
      </c>
      <c r="B1640" t="s">
        <v>15603</v>
      </c>
      <c r="C1640" s="524" t="s">
        <v>15604</v>
      </c>
      <c r="D1640" t="s">
        <v>1261</v>
      </c>
      <c r="G1640">
        <v>33</v>
      </c>
      <c r="H1640">
        <v>3321</v>
      </c>
      <c r="I1640" t="s">
        <v>268</v>
      </c>
      <c r="J1640">
        <v>0</v>
      </c>
      <c r="K1640" s="367" t="str">
        <f>VLOOKUP(G1640,'01_MASTER_KODE_WILAYAH'!H$1437:I$1470,2,FALSE)</f>
        <v>JAWA TENGAH</v>
      </c>
      <c r="L1640" s="368" t="str">
        <f>VLOOKUP(H1640,'01_MASTER_KODE_WILAYAH'!D$5:F$1353,3,FALSE)</f>
        <v>DEMAK</v>
      </c>
      <c r="M1640" s="428" t="str">
        <f t="shared" si="81"/>
        <v/>
      </c>
      <c r="N1640" s="312">
        <f>COUNTIF(A1_Individu_Data_Keadaan_SDMK!A$4:A$149931,B1640)</f>
        <v>0</v>
      </c>
      <c r="O1640" s="312">
        <f t="shared" si="82"/>
        <v>0</v>
      </c>
      <c r="P1640" s="421" t="str">
        <f t="shared" si="83"/>
        <v>Tetap</v>
      </c>
    </row>
    <row r="1641" spans="1:16">
      <c r="A1641" s="7">
        <v>1639</v>
      </c>
      <c r="B1641" t="s">
        <v>15605</v>
      </c>
      <c r="C1641" s="524" t="s">
        <v>15606</v>
      </c>
      <c r="D1641" t="s">
        <v>1261</v>
      </c>
      <c r="G1641">
        <v>33</v>
      </c>
      <c r="H1641">
        <v>3321</v>
      </c>
      <c r="I1641" t="s">
        <v>268</v>
      </c>
      <c r="J1641">
        <v>0</v>
      </c>
      <c r="K1641" s="367" t="str">
        <f>VLOOKUP(G1641,'01_MASTER_KODE_WILAYAH'!H$1437:I$1470,2,FALSE)</f>
        <v>JAWA TENGAH</v>
      </c>
      <c r="L1641" s="368" t="str">
        <f>VLOOKUP(H1641,'01_MASTER_KODE_WILAYAH'!D$5:F$1353,3,FALSE)</f>
        <v>DEMAK</v>
      </c>
      <c r="M1641" s="428" t="str">
        <f t="shared" si="81"/>
        <v/>
      </c>
      <c r="N1641" s="312">
        <f>COUNTIF(A1_Individu_Data_Keadaan_SDMK!A$4:A$149931,B1641)</f>
        <v>0</v>
      </c>
      <c r="O1641" s="312">
        <f t="shared" si="82"/>
        <v>0</v>
      </c>
      <c r="P1641" s="421" t="str">
        <f t="shared" si="83"/>
        <v>Tetap</v>
      </c>
    </row>
    <row r="1642" spans="1:16">
      <c r="A1642" s="7">
        <v>1640</v>
      </c>
      <c r="B1642" t="s">
        <v>15607</v>
      </c>
      <c r="C1642" s="524" t="s">
        <v>15608</v>
      </c>
      <c r="D1642" t="s">
        <v>1261</v>
      </c>
      <c r="G1642">
        <v>33</v>
      </c>
      <c r="H1642">
        <v>3321</v>
      </c>
      <c r="I1642" t="s">
        <v>268</v>
      </c>
      <c r="J1642">
        <v>0</v>
      </c>
      <c r="K1642" s="367" t="str">
        <f>VLOOKUP(G1642,'01_MASTER_KODE_WILAYAH'!H$1437:I$1470,2,FALSE)</f>
        <v>JAWA TENGAH</v>
      </c>
      <c r="L1642" s="368" t="str">
        <f>VLOOKUP(H1642,'01_MASTER_KODE_WILAYAH'!D$5:F$1353,3,FALSE)</f>
        <v>DEMAK</v>
      </c>
      <c r="M1642" s="428" t="str">
        <f t="shared" si="81"/>
        <v/>
      </c>
      <c r="N1642" s="312">
        <f>COUNTIF(A1_Individu_Data_Keadaan_SDMK!A$4:A$149931,B1642)</f>
        <v>0</v>
      </c>
      <c r="O1642" s="312">
        <f t="shared" si="82"/>
        <v>0</v>
      </c>
      <c r="P1642" s="421" t="str">
        <f t="shared" si="83"/>
        <v>Tetap</v>
      </c>
    </row>
    <row r="1643" spans="1:16">
      <c r="A1643" s="7">
        <v>1641</v>
      </c>
      <c r="B1643" t="s">
        <v>15609</v>
      </c>
      <c r="C1643" s="524" t="s">
        <v>15610</v>
      </c>
      <c r="D1643" t="s">
        <v>1261</v>
      </c>
      <c r="G1643">
        <v>33</v>
      </c>
      <c r="H1643">
        <v>3321</v>
      </c>
      <c r="I1643" t="s">
        <v>268</v>
      </c>
      <c r="J1643">
        <v>0</v>
      </c>
      <c r="K1643" s="367" t="str">
        <f>VLOOKUP(G1643,'01_MASTER_KODE_WILAYAH'!H$1437:I$1470,2,FALSE)</f>
        <v>JAWA TENGAH</v>
      </c>
      <c r="L1643" s="368" t="str">
        <f>VLOOKUP(H1643,'01_MASTER_KODE_WILAYAH'!D$5:F$1353,3,FALSE)</f>
        <v>DEMAK</v>
      </c>
      <c r="M1643" s="428" t="str">
        <f t="shared" si="81"/>
        <v/>
      </c>
      <c r="N1643" s="312">
        <f>COUNTIF(A1_Individu_Data_Keadaan_SDMK!A$4:A$149931,B1643)</f>
        <v>0</v>
      </c>
      <c r="O1643" s="312">
        <f t="shared" si="82"/>
        <v>0</v>
      </c>
      <c r="P1643" s="421" t="str">
        <f t="shared" si="83"/>
        <v>Tetap</v>
      </c>
    </row>
    <row r="1644" spans="1:16">
      <c r="A1644" s="7">
        <v>1642</v>
      </c>
      <c r="B1644" t="s">
        <v>15611</v>
      </c>
      <c r="C1644" s="524" t="s">
        <v>15612</v>
      </c>
      <c r="D1644" t="s">
        <v>1261</v>
      </c>
      <c r="G1644">
        <v>33</v>
      </c>
      <c r="H1644">
        <v>3321</v>
      </c>
      <c r="I1644" t="s">
        <v>268</v>
      </c>
      <c r="J1644">
        <v>0</v>
      </c>
      <c r="K1644" s="367" t="str">
        <f>VLOOKUP(G1644,'01_MASTER_KODE_WILAYAH'!H$1437:I$1470,2,FALSE)</f>
        <v>JAWA TENGAH</v>
      </c>
      <c r="L1644" s="368" t="str">
        <f>VLOOKUP(H1644,'01_MASTER_KODE_WILAYAH'!D$5:F$1353,3,FALSE)</f>
        <v>DEMAK</v>
      </c>
      <c r="M1644" s="428" t="str">
        <f t="shared" si="81"/>
        <v/>
      </c>
      <c r="N1644" s="312">
        <f>COUNTIF(A1_Individu_Data_Keadaan_SDMK!A$4:A$149931,B1644)</f>
        <v>0</v>
      </c>
      <c r="O1644" s="312">
        <f t="shared" si="82"/>
        <v>0</v>
      </c>
      <c r="P1644" s="421" t="str">
        <f t="shared" si="83"/>
        <v>Tetap</v>
      </c>
    </row>
    <row r="1645" spans="1:16">
      <c r="A1645" s="7">
        <v>1643</v>
      </c>
      <c r="B1645" t="s">
        <v>15613</v>
      </c>
      <c r="C1645" s="524" t="s">
        <v>15614</v>
      </c>
      <c r="D1645" t="s">
        <v>1261</v>
      </c>
      <c r="G1645">
        <v>33</v>
      </c>
      <c r="H1645">
        <v>3321</v>
      </c>
      <c r="I1645" t="s">
        <v>268</v>
      </c>
      <c r="J1645">
        <v>0</v>
      </c>
      <c r="K1645" s="367" t="str">
        <f>VLOOKUP(G1645,'01_MASTER_KODE_WILAYAH'!H$1437:I$1470,2,FALSE)</f>
        <v>JAWA TENGAH</v>
      </c>
      <c r="L1645" s="368" t="str">
        <f>VLOOKUP(H1645,'01_MASTER_KODE_WILAYAH'!D$5:F$1353,3,FALSE)</f>
        <v>DEMAK</v>
      </c>
      <c r="M1645" s="428" t="str">
        <f t="shared" si="81"/>
        <v/>
      </c>
      <c r="N1645" s="312">
        <f>COUNTIF(A1_Individu_Data_Keadaan_SDMK!A$4:A$149931,B1645)</f>
        <v>0</v>
      </c>
      <c r="O1645" s="312">
        <f t="shared" si="82"/>
        <v>0</v>
      </c>
      <c r="P1645" s="421" t="str">
        <f t="shared" si="83"/>
        <v>Tetap</v>
      </c>
    </row>
    <row r="1646" spans="1:16">
      <c r="A1646" s="7">
        <v>1644</v>
      </c>
      <c r="B1646" t="s">
        <v>15615</v>
      </c>
      <c r="C1646" s="524" t="s">
        <v>15616</v>
      </c>
      <c r="D1646" t="s">
        <v>1261</v>
      </c>
      <c r="G1646">
        <v>33</v>
      </c>
      <c r="H1646">
        <v>3321</v>
      </c>
      <c r="I1646" t="s">
        <v>268</v>
      </c>
      <c r="J1646">
        <v>0</v>
      </c>
      <c r="K1646" s="367" t="str">
        <f>VLOOKUP(G1646,'01_MASTER_KODE_WILAYAH'!H$1437:I$1470,2,FALSE)</f>
        <v>JAWA TENGAH</v>
      </c>
      <c r="L1646" s="368" t="str">
        <f>VLOOKUP(H1646,'01_MASTER_KODE_WILAYAH'!D$5:F$1353,3,FALSE)</f>
        <v>DEMAK</v>
      </c>
      <c r="M1646" s="428" t="str">
        <f t="shared" si="81"/>
        <v/>
      </c>
      <c r="N1646" s="312">
        <f>COUNTIF(A1_Individu_Data_Keadaan_SDMK!A$4:A$149931,B1646)</f>
        <v>0</v>
      </c>
      <c r="O1646" s="312">
        <f t="shared" si="82"/>
        <v>0</v>
      </c>
      <c r="P1646" s="421" t="str">
        <f t="shared" si="83"/>
        <v>Tetap</v>
      </c>
    </row>
    <row r="1647" spans="1:16">
      <c r="A1647" s="7">
        <v>1645</v>
      </c>
      <c r="B1647" t="s">
        <v>15617</v>
      </c>
      <c r="C1647" s="524" t="s">
        <v>15618</v>
      </c>
      <c r="D1647" t="s">
        <v>1261</v>
      </c>
      <c r="G1647">
        <v>33</v>
      </c>
      <c r="H1647">
        <v>3321</v>
      </c>
      <c r="I1647" t="s">
        <v>268</v>
      </c>
      <c r="J1647">
        <v>0</v>
      </c>
      <c r="K1647" s="367" t="str">
        <f>VLOOKUP(G1647,'01_MASTER_KODE_WILAYAH'!H$1437:I$1470,2,FALSE)</f>
        <v>JAWA TENGAH</v>
      </c>
      <c r="L1647" s="368" t="str">
        <f>VLOOKUP(H1647,'01_MASTER_KODE_WILAYAH'!D$5:F$1353,3,FALSE)</f>
        <v>DEMAK</v>
      </c>
      <c r="M1647" s="428" t="str">
        <f t="shared" si="81"/>
        <v/>
      </c>
      <c r="N1647" s="312">
        <f>COUNTIF(A1_Individu_Data_Keadaan_SDMK!A$4:A$149931,B1647)</f>
        <v>0</v>
      </c>
      <c r="O1647" s="312">
        <f t="shared" si="82"/>
        <v>0</v>
      </c>
      <c r="P1647" s="421" t="str">
        <f t="shared" si="83"/>
        <v>Tetap</v>
      </c>
    </row>
    <row r="1648" spans="1:16">
      <c r="A1648" s="7">
        <v>1646</v>
      </c>
      <c r="B1648" t="s">
        <v>15619</v>
      </c>
      <c r="C1648" s="524" t="s">
        <v>15620</v>
      </c>
      <c r="D1648" t="s">
        <v>1261</v>
      </c>
      <c r="G1648">
        <v>33</v>
      </c>
      <c r="H1648">
        <v>3321</v>
      </c>
      <c r="I1648" t="s">
        <v>268</v>
      </c>
      <c r="J1648">
        <v>0</v>
      </c>
      <c r="K1648" s="367" t="str">
        <f>VLOOKUP(G1648,'01_MASTER_KODE_WILAYAH'!H$1437:I$1470,2,FALSE)</f>
        <v>JAWA TENGAH</v>
      </c>
      <c r="L1648" s="368" t="str">
        <f>VLOOKUP(H1648,'01_MASTER_KODE_WILAYAH'!D$5:F$1353,3,FALSE)</f>
        <v>DEMAK</v>
      </c>
      <c r="M1648" s="428" t="str">
        <f t="shared" si="81"/>
        <v/>
      </c>
      <c r="N1648" s="312">
        <f>COUNTIF(A1_Individu_Data_Keadaan_SDMK!A$4:A$149931,B1648)</f>
        <v>0</v>
      </c>
      <c r="O1648" s="312">
        <f t="shared" si="82"/>
        <v>0</v>
      </c>
      <c r="P1648" s="421" t="str">
        <f t="shared" si="83"/>
        <v>Tetap</v>
      </c>
    </row>
    <row r="1649" spans="1:16">
      <c r="A1649" s="7">
        <v>1647</v>
      </c>
      <c r="B1649" t="s">
        <v>15619</v>
      </c>
      <c r="C1649" s="524" t="s">
        <v>15621</v>
      </c>
      <c r="D1649" t="s">
        <v>1261</v>
      </c>
      <c r="G1649">
        <v>33</v>
      </c>
      <c r="H1649">
        <v>3321</v>
      </c>
      <c r="I1649" t="s">
        <v>268</v>
      </c>
      <c r="J1649">
        <v>0</v>
      </c>
      <c r="K1649" s="367" t="str">
        <f>VLOOKUP(G1649,'01_MASTER_KODE_WILAYAH'!H$1437:I$1470,2,FALSE)</f>
        <v>JAWA TENGAH</v>
      </c>
      <c r="L1649" s="368" t="str">
        <f>VLOOKUP(H1649,'01_MASTER_KODE_WILAYAH'!D$5:F$1353,3,FALSE)</f>
        <v>DEMAK</v>
      </c>
      <c r="M1649" s="428" t="str">
        <f t="shared" si="81"/>
        <v/>
      </c>
      <c r="N1649" s="312">
        <f>COUNTIF(A1_Individu_Data_Keadaan_SDMK!A$4:A$149931,B1649)</f>
        <v>0</v>
      </c>
      <c r="O1649" s="312">
        <f t="shared" si="82"/>
        <v>0</v>
      </c>
      <c r="P1649" s="421" t="str">
        <f t="shared" si="83"/>
        <v>Tetap</v>
      </c>
    </row>
    <row r="1650" spans="1:16">
      <c r="A1650" s="522"/>
      <c r="B1650" s="523" t="s">
        <v>16569</v>
      </c>
      <c r="C1650" s="523"/>
      <c r="D1650" t="s">
        <v>1261</v>
      </c>
      <c r="G1650">
        <v>33</v>
      </c>
      <c r="H1650">
        <v>3321</v>
      </c>
      <c r="I1650" t="s">
        <v>268</v>
      </c>
      <c r="J1650">
        <v>0</v>
      </c>
      <c r="K1650" s="367" t="str">
        <f>VLOOKUP(G1650,'01_MASTER_KODE_WILAYAH'!H$1437:I$1470,2,FALSE)</f>
        <v>JAWA TENGAH</v>
      </c>
      <c r="L1650" s="368" t="str">
        <f>VLOOKUP(H1650,'01_MASTER_KODE_WILAYAH'!D$5:F$1353,3,FALSE)</f>
        <v>DEMAK</v>
      </c>
      <c r="M1650" s="428" t="str">
        <f t="shared" ref="M1650:M1652" si="84">LEFT(F1650,10)</f>
        <v/>
      </c>
      <c r="N1650" s="312">
        <f>COUNTIF(A1_Individu_Data_Keadaan_SDMK!A$4:A$149931,B1650)</f>
        <v>0</v>
      </c>
      <c r="O1650" s="312">
        <f t="shared" ref="O1650:O1652" si="85">IF(N1650&gt;0,1,0)</f>
        <v>0</v>
      </c>
      <c r="P1650" s="421" t="str">
        <f t="shared" ref="P1650:P1652" si="86">IF(N1650&gt;J1650,"Bertambah",IF(N1650=J1650,"Tetap","Berkurang"))</f>
        <v>Tetap</v>
      </c>
    </row>
    <row r="1651" spans="1:16">
      <c r="A1651" s="522"/>
      <c r="B1651" s="523" t="s">
        <v>16570</v>
      </c>
      <c r="C1651" s="523"/>
      <c r="D1651" t="s">
        <v>1261</v>
      </c>
      <c r="G1651">
        <v>33</v>
      </c>
      <c r="H1651">
        <v>3321</v>
      </c>
      <c r="I1651" t="s">
        <v>268</v>
      </c>
      <c r="J1651">
        <v>0</v>
      </c>
      <c r="K1651" s="367" t="str">
        <f>VLOOKUP(G1651,'01_MASTER_KODE_WILAYAH'!H$1437:I$1470,2,FALSE)</f>
        <v>JAWA TENGAH</v>
      </c>
      <c r="L1651" s="368" t="str">
        <f>VLOOKUP(H1651,'01_MASTER_KODE_WILAYAH'!D$5:F$1353,3,FALSE)</f>
        <v>DEMAK</v>
      </c>
      <c r="M1651" s="428" t="str">
        <f t="shared" si="84"/>
        <v/>
      </c>
      <c r="N1651" s="312">
        <f>COUNTIF(A1_Individu_Data_Keadaan_SDMK!A$4:A$149931,B1651)</f>
        <v>0</v>
      </c>
      <c r="O1651" s="312">
        <f t="shared" si="85"/>
        <v>0</v>
      </c>
      <c r="P1651" s="421" t="str">
        <f t="shared" si="86"/>
        <v>Tetap</v>
      </c>
    </row>
    <row r="1652" spans="1:16">
      <c r="A1652" s="522"/>
      <c r="D1652" t="s">
        <v>1261</v>
      </c>
      <c r="G1652">
        <v>33</v>
      </c>
      <c r="H1652">
        <v>3321</v>
      </c>
      <c r="I1652" t="s">
        <v>268</v>
      </c>
      <c r="J1652">
        <v>0</v>
      </c>
      <c r="K1652" s="367" t="str">
        <f>VLOOKUP(G1652,'01_MASTER_KODE_WILAYAH'!H$1437:I$1470,2,FALSE)</f>
        <v>JAWA TENGAH</v>
      </c>
      <c r="L1652" s="368" t="str">
        <f>VLOOKUP(H1652,'01_MASTER_KODE_WILAYAH'!D$5:F$1353,3,FALSE)</f>
        <v>DEMAK</v>
      </c>
      <c r="M1652" s="428" t="str">
        <f t="shared" si="84"/>
        <v/>
      </c>
      <c r="N1652" s="312">
        <f>COUNTIF(A1_Individu_Data_Keadaan_SDMK!A$4:A$149931,B1652)</f>
        <v>0</v>
      </c>
      <c r="O1652" s="312">
        <f t="shared" si="85"/>
        <v>0</v>
      </c>
      <c r="P1652" s="421" t="str">
        <f t="shared" si="86"/>
        <v>Tetap</v>
      </c>
    </row>
    <row r="1653" spans="1:16">
      <c r="A1653" s="7">
        <v>1648</v>
      </c>
      <c r="B1653" t="s">
        <v>15622</v>
      </c>
      <c r="C1653" t="s">
        <v>15623</v>
      </c>
      <c r="D1653" t="s">
        <v>1261</v>
      </c>
      <c r="G1653">
        <v>33</v>
      </c>
      <c r="H1653">
        <v>3323</v>
      </c>
      <c r="I1653" t="s">
        <v>268</v>
      </c>
      <c r="J1653">
        <v>0</v>
      </c>
      <c r="K1653" s="367" t="str">
        <f>VLOOKUP(G1653,'01_MASTER_KODE_WILAYAH'!H$1437:I$1470,2,FALSE)</f>
        <v>JAWA TENGAH</v>
      </c>
      <c r="L1653" s="368" t="str">
        <f>VLOOKUP(H1653,'01_MASTER_KODE_WILAYAH'!D$5:F$1353,3,FALSE)</f>
        <v>TEMANGGUNG</v>
      </c>
      <c r="M1653" s="428" t="str">
        <f t="shared" si="81"/>
        <v/>
      </c>
      <c r="N1653" s="312">
        <f>COUNTIF(A1_Individu_Data_Keadaan_SDMK!A$4:A$149931,B1653)</f>
        <v>0</v>
      </c>
      <c r="O1653" s="312">
        <f t="shared" si="82"/>
        <v>0</v>
      </c>
      <c r="P1653" s="421" t="str">
        <f t="shared" si="83"/>
        <v>Tetap</v>
      </c>
    </row>
    <row r="1654" spans="1:16">
      <c r="A1654" s="7">
        <v>1649</v>
      </c>
      <c r="B1654" t="s">
        <v>15624</v>
      </c>
      <c r="C1654" t="s">
        <v>15625</v>
      </c>
      <c r="D1654" t="s">
        <v>1261</v>
      </c>
      <c r="G1654">
        <v>33</v>
      </c>
      <c r="H1654">
        <v>3323</v>
      </c>
      <c r="I1654" t="s">
        <v>268</v>
      </c>
      <c r="J1654">
        <v>0</v>
      </c>
      <c r="K1654" s="367" t="str">
        <f>VLOOKUP(G1654,'01_MASTER_KODE_WILAYAH'!H$1437:I$1470,2,FALSE)</f>
        <v>JAWA TENGAH</v>
      </c>
      <c r="L1654" s="368" t="str">
        <f>VLOOKUP(H1654,'01_MASTER_KODE_WILAYAH'!D$5:F$1353,3,FALSE)</f>
        <v>TEMANGGUNG</v>
      </c>
      <c r="M1654" s="428" t="str">
        <f t="shared" si="81"/>
        <v/>
      </c>
      <c r="N1654" s="312">
        <f>COUNTIF(A1_Individu_Data_Keadaan_SDMK!A$4:A$149931,B1654)</f>
        <v>0</v>
      </c>
      <c r="O1654" s="312">
        <f t="shared" si="82"/>
        <v>0</v>
      </c>
      <c r="P1654" s="421" t="str">
        <f t="shared" si="83"/>
        <v>Tetap</v>
      </c>
    </row>
    <row r="1655" spans="1:16">
      <c r="A1655" s="7">
        <v>1650</v>
      </c>
      <c r="B1655" t="s">
        <v>15626</v>
      </c>
      <c r="C1655" t="s">
        <v>15627</v>
      </c>
      <c r="D1655" t="s">
        <v>1261</v>
      </c>
      <c r="G1655">
        <v>33</v>
      </c>
      <c r="H1655">
        <v>3323</v>
      </c>
      <c r="I1655" t="s">
        <v>268</v>
      </c>
      <c r="J1655">
        <v>0</v>
      </c>
      <c r="K1655" s="367" t="str">
        <f>VLOOKUP(G1655,'01_MASTER_KODE_WILAYAH'!H$1437:I$1470,2,FALSE)</f>
        <v>JAWA TENGAH</v>
      </c>
      <c r="L1655" s="368" t="str">
        <f>VLOOKUP(H1655,'01_MASTER_KODE_WILAYAH'!D$5:F$1353,3,FALSE)</f>
        <v>TEMANGGUNG</v>
      </c>
      <c r="M1655" s="428" t="str">
        <f t="shared" si="81"/>
        <v/>
      </c>
      <c r="N1655" s="312">
        <f>COUNTIF(A1_Individu_Data_Keadaan_SDMK!A$4:A$149931,B1655)</f>
        <v>0</v>
      </c>
      <c r="O1655" s="312">
        <f t="shared" si="82"/>
        <v>0</v>
      </c>
      <c r="P1655" s="421" t="str">
        <f t="shared" si="83"/>
        <v>Tetap</v>
      </c>
    </row>
    <row r="1656" spans="1:16">
      <c r="A1656" s="7">
        <v>1651</v>
      </c>
      <c r="B1656" t="s">
        <v>15628</v>
      </c>
      <c r="C1656" t="s">
        <v>15629</v>
      </c>
      <c r="D1656" t="s">
        <v>1261</v>
      </c>
      <c r="G1656">
        <v>33</v>
      </c>
      <c r="H1656">
        <v>3323</v>
      </c>
      <c r="I1656" t="s">
        <v>268</v>
      </c>
      <c r="J1656">
        <v>0</v>
      </c>
      <c r="K1656" s="367" t="str">
        <f>VLOOKUP(G1656,'01_MASTER_KODE_WILAYAH'!H$1437:I$1470,2,FALSE)</f>
        <v>JAWA TENGAH</v>
      </c>
      <c r="L1656" s="368" t="str">
        <f>VLOOKUP(H1656,'01_MASTER_KODE_WILAYAH'!D$5:F$1353,3,FALSE)</f>
        <v>TEMANGGUNG</v>
      </c>
      <c r="M1656" s="428" t="str">
        <f t="shared" si="81"/>
        <v/>
      </c>
      <c r="N1656" s="312">
        <f>COUNTIF(A1_Individu_Data_Keadaan_SDMK!A$4:A$149931,B1656)</f>
        <v>0</v>
      </c>
      <c r="O1656" s="312">
        <f t="shared" si="82"/>
        <v>0</v>
      </c>
      <c r="P1656" s="421" t="str">
        <f t="shared" si="83"/>
        <v>Tetap</v>
      </c>
    </row>
    <row r="1657" spans="1:16">
      <c r="A1657" s="7">
        <v>1652</v>
      </c>
      <c r="B1657" t="s">
        <v>15630</v>
      </c>
      <c r="C1657" t="s">
        <v>15631</v>
      </c>
      <c r="D1657" t="s">
        <v>1261</v>
      </c>
      <c r="G1657">
        <v>33</v>
      </c>
      <c r="H1657">
        <v>3323</v>
      </c>
      <c r="I1657" t="s">
        <v>268</v>
      </c>
      <c r="J1657">
        <v>0</v>
      </c>
      <c r="K1657" s="367" t="str">
        <f>VLOOKUP(G1657,'01_MASTER_KODE_WILAYAH'!H$1437:I$1470,2,FALSE)</f>
        <v>JAWA TENGAH</v>
      </c>
      <c r="L1657" s="368" t="str">
        <f>VLOOKUP(H1657,'01_MASTER_KODE_WILAYAH'!D$5:F$1353,3,FALSE)</f>
        <v>TEMANGGUNG</v>
      </c>
      <c r="M1657" s="428" t="str">
        <f t="shared" si="81"/>
        <v/>
      </c>
      <c r="N1657" s="312">
        <f>COUNTIF(A1_Individu_Data_Keadaan_SDMK!A$4:A$149931,B1657)</f>
        <v>0</v>
      </c>
      <c r="O1657" s="312">
        <f t="shared" si="82"/>
        <v>0</v>
      </c>
      <c r="P1657" s="421" t="str">
        <f t="shared" si="83"/>
        <v>Tetap</v>
      </c>
    </row>
    <row r="1658" spans="1:16">
      <c r="A1658" s="7">
        <v>1653</v>
      </c>
      <c r="B1658" t="s">
        <v>15632</v>
      </c>
      <c r="C1658" t="s">
        <v>15633</v>
      </c>
      <c r="D1658" t="s">
        <v>1261</v>
      </c>
      <c r="G1658">
        <v>33</v>
      </c>
      <c r="H1658">
        <v>3323</v>
      </c>
      <c r="I1658" t="s">
        <v>268</v>
      </c>
      <c r="J1658">
        <v>0</v>
      </c>
      <c r="K1658" s="367" t="str">
        <f>VLOOKUP(G1658,'01_MASTER_KODE_WILAYAH'!H$1437:I$1470,2,FALSE)</f>
        <v>JAWA TENGAH</v>
      </c>
      <c r="L1658" s="368" t="str">
        <f>VLOOKUP(H1658,'01_MASTER_KODE_WILAYAH'!D$5:F$1353,3,FALSE)</f>
        <v>TEMANGGUNG</v>
      </c>
      <c r="M1658" s="428" t="str">
        <f t="shared" si="81"/>
        <v/>
      </c>
      <c r="N1658" s="312">
        <f>COUNTIF(A1_Individu_Data_Keadaan_SDMK!A$4:A$149931,B1658)</f>
        <v>0</v>
      </c>
      <c r="O1658" s="312">
        <f t="shared" si="82"/>
        <v>0</v>
      </c>
      <c r="P1658" s="421" t="str">
        <f t="shared" si="83"/>
        <v>Tetap</v>
      </c>
    </row>
    <row r="1659" spans="1:16">
      <c r="A1659" s="7">
        <v>1654</v>
      </c>
      <c r="B1659" t="s">
        <v>15634</v>
      </c>
      <c r="C1659" t="s">
        <v>15635</v>
      </c>
      <c r="D1659" t="s">
        <v>1261</v>
      </c>
      <c r="G1659">
        <v>33</v>
      </c>
      <c r="H1659">
        <v>3323</v>
      </c>
      <c r="I1659" t="s">
        <v>268</v>
      </c>
      <c r="J1659">
        <v>0</v>
      </c>
      <c r="K1659" s="367" t="str">
        <f>VLOOKUP(G1659,'01_MASTER_KODE_WILAYAH'!H$1437:I$1470,2,FALSE)</f>
        <v>JAWA TENGAH</v>
      </c>
      <c r="L1659" s="368" t="str">
        <f>VLOOKUP(H1659,'01_MASTER_KODE_WILAYAH'!D$5:F$1353,3,FALSE)</f>
        <v>TEMANGGUNG</v>
      </c>
      <c r="M1659" s="428" t="str">
        <f t="shared" si="81"/>
        <v/>
      </c>
      <c r="N1659" s="312">
        <f>COUNTIF(A1_Individu_Data_Keadaan_SDMK!A$4:A$149931,B1659)</f>
        <v>0</v>
      </c>
      <c r="O1659" s="312">
        <f t="shared" si="82"/>
        <v>0</v>
      </c>
      <c r="P1659" s="421" t="str">
        <f t="shared" si="83"/>
        <v>Tetap</v>
      </c>
    </row>
    <row r="1660" spans="1:16">
      <c r="A1660" s="7">
        <v>1655</v>
      </c>
      <c r="B1660" t="s">
        <v>15636</v>
      </c>
      <c r="C1660" t="s">
        <v>15637</v>
      </c>
      <c r="D1660" t="s">
        <v>1261</v>
      </c>
      <c r="G1660">
        <v>33</v>
      </c>
      <c r="H1660">
        <v>3323</v>
      </c>
      <c r="I1660" t="s">
        <v>268</v>
      </c>
      <c r="J1660">
        <v>0</v>
      </c>
      <c r="K1660" s="367" t="str">
        <f>VLOOKUP(G1660,'01_MASTER_KODE_WILAYAH'!H$1437:I$1470,2,FALSE)</f>
        <v>JAWA TENGAH</v>
      </c>
      <c r="L1660" s="368" t="str">
        <f>VLOOKUP(H1660,'01_MASTER_KODE_WILAYAH'!D$5:F$1353,3,FALSE)</f>
        <v>TEMANGGUNG</v>
      </c>
      <c r="M1660" s="428" t="str">
        <f t="shared" si="81"/>
        <v/>
      </c>
      <c r="N1660" s="312">
        <f>COUNTIF(A1_Individu_Data_Keadaan_SDMK!A$4:A$149931,B1660)</f>
        <v>0</v>
      </c>
      <c r="O1660" s="312">
        <f t="shared" si="82"/>
        <v>0</v>
      </c>
      <c r="P1660" s="421" t="str">
        <f t="shared" si="83"/>
        <v>Tetap</v>
      </c>
    </row>
    <row r="1661" spans="1:16">
      <c r="A1661" s="7">
        <v>1656</v>
      </c>
      <c r="B1661" t="s">
        <v>15638</v>
      </c>
      <c r="C1661" t="s">
        <v>15639</v>
      </c>
      <c r="D1661" t="s">
        <v>1261</v>
      </c>
      <c r="G1661">
        <v>33</v>
      </c>
      <c r="H1661">
        <v>3323</v>
      </c>
      <c r="I1661" t="s">
        <v>268</v>
      </c>
      <c r="J1661">
        <v>0</v>
      </c>
      <c r="K1661" s="367" t="str">
        <f>VLOOKUP(G1661,'01_MASTER_KODE_WILAYAH'!H$1437:I$1470,2,FALSE)</f>
        <v>JAWA TENGAH</v>
      </c>
      <c r="L1661" s="368" t="str">
        <f>VLOOKUP(H1661,'01_MASTER_KODE_WILAYAH'!D$5:F$1353,3,FALSE)</f>
        <v>TEMANGGUNG</v>
      </c>
      <c r="M1661" s="428" t="str">
        <f t="shared" si="81"/>
        <v/>
      </c>
      <c r="N1661" s="312">
        <f>COUNTIF(A1_Individu_Data_Keadaan_SDMK!A$4:A$149931,B1661)</f>
        <v>0</v>
      </c>
      <c r="O1661" s="312">
        <f t="shared" si="82"/>
        <v>0</v>
      </c>
      <c r="P1661" s="421" t="str">
        <f t="shared" si="83"/>
        <v>Tetap</v>
      </c>
    </row>
    <row r="1662" spans="1:16">
      <c r="A1662" s="7">
        <v>1657</v>
      </c>
      <c r="B1662" t="s">
        <v>15640</v>
      </c>
      <c r="C1662" t="s">
        <v>15641</v>
      </c>
      <c r="D1662" t="s">
        <v>1261</v>
      </c>
      <c r="G1662">
        <v>33</v>
      </c>
      <c r="H1662">
        <v>3323</v>
      </c>
      <c r="I1662" t="s">
        <v>268</v>
      </c>
      <c r="J1662">
        <v>0</v>
      </c>
      <c r="K1662" s="367" t="str">
        <f>VLOOKUP(G1662,'01_MASTER_KODE_WILAYAH'!H$1437:I$1470,2,FALSE)</f>
        <v>JAWA TENGAH</v>
      </c>
      <c r="L1662" s="368" t="str">
        <f>VLOOKUP(H1662,'01_MASTER_KODE_WILAYAH'!D$5:F$1353,3,FALSE)</f>
        <v>TEMANGGUNG</v>
      </c>
      <c r="M1662" s="428" t="str">
        <f t="shared" si="81"/>
        <v/>
      </c>
      <c r="N1662" s="312">
        <f>COUNTIF(A1_Individu_Data_Keadaan_SDMK!A$4:A$149931,B1662)</f>
        <v>0</v>
      </c>
      <c r="O1662" s="312">
        <f t="shared" si="82"/>
        <v>0</v>
      </c>
      <c r="P1662" s="421" t="str">
        <f t="shared" si="83"/>
        <v>Tetap</v>
      </c>
    </row>
    <row r="1663" spans="1:16">
      <c r="A1663" s="7">
        <v>1658</v>
      </c>
      <c r="B1663" t="s">
        <v>15642</v>
      </c>
      <c r="C1663" t="s">
        <v>15643</v>
      </c>
      <c r="D1663" t="s">
        <v>1261</v>
      </c>
      <c r="G1663">
        <v>33</v>
      </c>
      <c r="H1663">
        <v>3323</v>
      </c>
      <c r="I1663" t="s">
        <v>268</v>
      </c>
      <c r="J1663">
        <v>0</v>
      </c>
      <c r="K1663" s="367" t="str">
        <f>VLOOKUP(G1663,'01_MASTER_KODE_WILAYAH'!H$1437:I$1470,2,FALSE)</f>
        <v>JAWA TENGAH</v>
      </c>
      <c r="L1663" s="368" t="str">
        <f>VLOOKUP(H1663,'01_MASTER_KODE_WILAYAH'!D$5:F$1353,3,FALSE)</f>
        <v>TEMANGGUNG</v>
      </c>
      <c r="M1663" s="428" t="str">
        <f t="shared" si="81"/>
        <v/>
      </c>
      <c r="N1663" s="312">
        <f>COUNTIF(A1_Individu_Data_Keadaan_SDMK!A$4:A$149931,B1663)</f>
        <v>0</v>
      </c>
      <c r="O1663" s="312">
        <f t="shared" si="82"/>
        <v>0</v>
      </c>
      <c r="P1663" s="421" t="str">
        <f t="shared" si="83"/>
        <v>Tetap</v>
      </c>
    </row>
    <row r="1664" spans="1:16">
      <c r="A1664" s="7">
        <v>1659</v>
      </c>
      <c r="B1664" t="s">
        <v>15644</v>
      </c>
      <c r="C1664" t="s">
        <v>15645</v>
      </c>
      <c r="D1664" t="s">
        <v>1261</v>
      </c>
      <c r="G1664">
        <v>33</v>
      </c>
      <c r="H1664">
        <v>3323</v>
      </c>
      <c r="I1664" t="s">
        <v>268</v>
      </c>
      <c r="J1664">
        <v>0</v>
      </c>
      <c r="K1664" s="367" t="str">
        <f>VLOOKUP(G1664,'01_MASTER_KODE_WILAYAH'!H$1437:I$1470,2,FALSE)</f>
        <v>JAWA TENGAH</v>
      </c>
      <c r="L1664" s="368" t="str">
        <f>VLOOKUP(H1664,'01_MASTER_KODE_WILAYAH'!D$5:F$1353,3,FALSE)</f>
        <v>TEMANGGUNG</v>
      </c>
      <c r="M1664" s="428" t="str">
        <f t="shared" si="81"/>
        <v/>
      </c>
      <c r="N1664" s="312">
        <f>COUNTIF(A1_Individu_Data_Keadaan_SDMK!A$4:A$149931,B1664)</f>
        <v>0</v>
      </c>
      <c r="O1664" s="312">
        <f t="shared" si="82"/>
        <v>0</v>
      </c>
      <c r="P1664" s="421" t="str">
        <f t="shared" si="83"/>
        <v>Tetap</v>
      </c>
    </row>
    <row r="1665" spans="1:16">
      <c r="A1665" s="7">
        <v>1660</v>
      </c>
      <c r="B1665" t="s">
        <v>15646</v>
      </c>
      <c r="C1665" t="s">
        <v>15647</v>
      </c>
      <c r="D1665" t="s">
        <v>1261</v>
      </c>
      <c r="G1665">
        <v>33</v>
      </c>
      <c r="H1665">
        <v>3323</v>
      </c>
      <c r="I1665" t="s">
        <v>268</v>
      </c>
      <c r="J1665">
        <v>0</v>
      </c>
      <c r="K1665" s="367" t="str">
        <f>VLOOKUP(G1665,'01_MASTER_KODE_WILAYAH'!H$1437:I$1470,2,FALSE)</f>
        <v>JAWA TENGAH</v>
      </c>
      <c r="L1665" s="368" t="str">
        <f>VLOOKUP(H1665,'01_MASTER_KODE_WILAYAH'!D$5:F$1353,3,FALSE)</f>
        <v>TEMANGGUNG</v>
      </c>
      <c r="M1665" s="428" t="str">
        <f t="shared" si="81"/>
        <v/>
      </c>
      <c r="N1665" s="312">
        <f>COUNTIF(A1_Individu_Data_Keadaan_SDMK!A$4:A$149931,B1665)</f>
        <v>0</v>
      </c>
      <c r="O1665" s="312">
        <f t="shared" si="82"/>
        <v>0</v>
      </c>
      <c r="P1665" s="421" t="str">
        <f t="shared" si="83"/>
        <v>Tetap</v>
      </c>
    </row>
    <row r="1666" spans="1:16">
      <c r="A1666" s="7">
        <v>1661</v>
      </c>
      <c r="B1666" t="s">
        <v>15648</v>
      </c>
      <c r="C1666" t="s">
        <v>15649</v>
      </c>
      <c r="D1666" t="s">
        <v>1261</v>
      </c>
      <c r="G1666">
        <v>33</v>
      </c>
      <c r="H1666">
        <v>3323</v>
      </c>
      <c r="I1666" t="s">
        <v>268</v>
      </c>
      <c r="J1666">
        <v>0</v>
      </c>
      <c r="K1666" s="367" t="str">
        <f>VLOOKUP(G1666,'01_MASTER_KODE_WILAYAH'!H$1437:I$1470,2,FALSE)</f>
        <v>JAWA TENGAH</v>
      </c>
      <c r="L1666" s="368" t="str">
        <f>VLOOKUP(H1666,'01_MASTER_KODE_WILAYAH'!D$5:F$1353,3,FALSE)</f>
        <v>TEMANGGUNG</v>
      </c>
      <c r="M1666" s="428" t="str">
        <f t="shared" si="81"/>
        <v/>
      </c>
      <c r="N1666" s="312">
        <f>COUNTIF(A1_Individu_Data_Keadaan_SDMK!A$4:A$149931,B1666)</f>
        <v>0</v>
      </c>
      <c r="O1666" s="312">
        <f t="shared" si="82"/>
        <v>0</v>
      </c>
      <c r="P1666" s="421" t="str">
        <f t="shared" si="83"/>
        <v>Tetap</v>
      </c>
    </row>
    <row r="1667" spans="1:16">
      <c r="A1667" s="7">
        <v>1662</v>
      </c>
      <c r="B1667" t="s">
        <v>15650</v>
      </c>
      <c r="C1667" t="s">
        <v>15651</v>
      </c>
      <c r="D1667" t="s">
        <v>1261</v>
      </c>
      <c r="G1667">
        <v>33</v>
      </c>
      <c r="H1667">
        <v>3323</v>
      </c>
      <c r="I1667" t="s">
        <v>268</v>
      </c>
      <c r="J1667">
        <v>0</v>
      </c>
      <c r="K1667" s="367" t="str">
        <f>VLOOKUP(G1667,'01_MASTER_KODE_WILAYAH'!H$1437:I$1470,2,FALSE)</f>
        <v>JAWA TENGAH</v>
      </c>
      <c r="L1667" s="368" t="str">
        <f>VLOOKUP(H1667,'01_MASTER_KODE_WILAYAH'!D$5:F$1353,3,FALSE)</f>
        <v>TEMANGGUNG</v>
      </c>
      <c r="M1667" s="428" t="str">
        <f t="shared" si="81"/>
        <v/>
      </c>
      <c r="N1667" s="312">
        <f>COUNTIF(A1_Individu_Data_Keadaan_SDMK!A$4:A$149931,B1667)</f>
        <v>0</v>
      </c>
      <c r="O1667" s="312">
        <f t="shared" si="82"/>
        <v>0</v>
      </c>
      <c r="P1667" s="421" t="str">
        <f t="shared" si="83"/>
        <v>Tetap</v>
      </c>
    </row>
    <row r="1668" spans="1:16">
      <c r="A1668" s="7">
        <v>1663</v>
      </c>
      <c r="B1668" t="s">
        <v>15652</v>
      </c>
      <c r="C1668" t="s">
        <v>15653</v>
      </c>
      <c r="D1668" t="s">
        <v>1261</v>
      </c>
      <c r="G1668">
        <v>33</v>
      </c>
      <c r="H1668">
        <v>3323</v>
      </c>
      <c r="I1668" t="s">
        <v>268</v>
      </c>
      <c r="J1668">
        <v>0</v>
      </c>
      <c r="K1668" s="367" t="str">
        <f>VLOOKUP(G1668,'01_MASTER_KODE_WILAYAH'!H$1437:I$1470,2,FALSE)</f>
        <v>JAWA TENGAH</v>
      </c>
      <c r="L1668" s="368" t="str">
        <f>VLOOKUP(H1668,'01_MASTER_KODE_WILAYAH'!D$5:F$1353,3,FALSE)</f>
        <v>TEMANGGUNG</v>
      </c>
      <c r="M1668" s="428" t="str">
        <f t="shared" si="81"/>
        <v/>
      </c>
      <c r="N1668" s="312">
        <f>COUNTIF(A1_Individu_Data_Keadaan_SDMK!A$4:A$149931,B1668)</f>
        <v>0</v>
      </c>
      <c r="O1668" s="312">
        <f t="shared" si="82"/>
        <v>0</v>
      </c>
      <c r="P1668" s="421" t="str">
        <f t="shared" si="83"/>
        <v>Tetap</v>
      </c>
    </row>
    <row r="1669" spans="1:16">
      <c r="A1669" s="7">
        <v>1664</v>
      </c>
      <c r="B1669" t="s">
        <v>15654</v>
      </c>
      <c r="C1669" t="s">
        <v>15655</v>
      </c>
      <c r="D1669" t="s">
        <v>1261</v>
      </c>
      <c r="G1669">
        <v>33</v>
      </c>
      <c r="H1669">
        <v>3323</v>
      </c>
      <c r="I1669" t="s">
        <v>268</v>
      </c>
      <c r="J1669">
        <v>0</v>
      </c>
      <c r="K1669" s="367" t="str">
        <f>VLOOKUP(G1669,'01_MASTER_KODE_WILAYAH'!H$1437:I$1470,2,FALSE)</f>
        <v>JAWA TENGAH</v>
      </c>
      <c r="L1669" s="368" t="str">
        <f>VLOOKUP(H1669,'01_MASTER_KODE_WILAYAH'!D$5:F$1353,3,FALSE)</f>
        <v>TEMANGGUNG</v>
      </c>
      <c r="M1669" s="428" t="str">
        <f t="shared" si="81"/>
        <v/>
      </c>
      <c r="N1669" s="312">
        <f>COUNTIF(A1_Individu_Data_Keadaan_SDMK!A$4:A$149931,B1669)</f>
        <v>0</v>
      </c>
      <c r="O1669" s="312">
        <f t="shared" si="82"/>
        <v>0</v>
      </c>
      <c r="P1669" s="421" t="str">
        <f t="shared" si="83"/>
        <v>Tetap</v>
      </c>
    </row>
    <row r="1670" spans="1:16">
      <c r="A1670" s="7">
        <v>1665</v>
      </c>
      <c r="B1670" t="s">
        <v>15656</v>
      </c>
      <c r="C1670" t="s">
        <v>15657</v>
      </c>
      <c r="D1670" t="s">
        <v>1261</v>
      </c>
      <c r="G1670">
        <v>33</v>
      </c>
      <c r="H1670">
        <v>3323</v>
      </c>
      <c r="I1670" t="s">
        <v>268</v>
      </c>
      <c r="J1670">
        <v>0</v>
      </c>
      <c r="K1670" s="367" t="str">
        <f>VLOOKUP(G1670,'01_MASTER_KODE_WILAYAH'!H$1437:I$1470,2,FALSE)</f>
        <v>JAWA TENGAH</v>
      </c>
      <c r="L1670" s="368" t="str">
        <f>VLOOKUP(H1670,'01_MASTER_KODE_WILAYAH'!D$5:F$1353,3,FALSE)</f>
        <v>TEMANGGUNG</v>
      </c>
      <c r="M1670" s="428" t="str">
        <f t="shared" si="81"/>
        <v/>
      </c>
      <c r="N1670" s="312">
        <f>COUNTIF(A1_Individu_Data_Keadaan_SDMK!A$4:A$149931,B1670)</f>
        <v>0</v>
      </c>
      <c r="O1670" s="312">
        <f t="shared" si="82"/>
        <v>0</v>
      </c>
      <c r="P1670" s="421" t="str">
        <f t="shared" si="83"/>
        <v>Tetap</v>
      </c>
    </row>
    <row r="1671" spans="1:16">
      <c r="A1671" s="7">
        <v>1666</v>
      </c>
      <c r="B1671" t="s">
        <v>15658</v>
      </c>
      <c r="C1671" t="s">
        <v>15659</v>
      </c>
      <c r="D1671" t="s">
        <v>1261</v>
      </c>
      <c r="G1671">
        <v>33</v>
      </c>
      <c r="H1671">
        <v>3323</v>
      </c>
      <c r="I1671" t="s">
        <v>268</v>
      </c>
      <c r="J1671">
        <v>0</v>
      </c>
      <c r="K1671" s="367" t="str">
        <f>VLOOKUP(G1671,'01_MASTER_KODE_WILAYAH'!H$1437:I$1470,2,FALSE)</f>
        <v>JAWA TENGAH</v>
      </c>
      <c r="L1671" s="368" t="str">
        <f>VLOOKUP(H1671,'01_MASTER_KODE_WILAYAH'!D$5:F$1353,3,FALSE)</f>
        <v>TEMANGGUNG</v>
      </c>
      <c r="M1671" s="428" t="str">
        <f t="shared" ref="M1671:M1734" si="87">LEFT(F1671,10)</f>
        <v/>
      </c>
      <c r="N1671" s="312">
        <f>COUNTIF(A1_Individu_Data_Keadaan_SDMK!A$4:A$149931,B1671)</f>
        <v>0</v>
      </c>
      <c r="O1671" s="312">
        <f t="shared" ref="O1671:O1734" si="88">IF(N1671&gt;0,1,0)</f>
        <v>0</v>
      </c>
      <c r="P1671" s="421" t="str">
        <f t="shared" ref="P1671:P1734" si="89">IF(N1671&gt;J1671,"Bertambah",IF(N1671=J1671,"Tetap","Berkurang"))</f>
        <v>Tetap</v>
      </c>
    </row>
    <row r="1672" spans="1:16">
      <c r="A1672" s="7">
        <v>1667</v>
      </c>
      <c r="B1672" t="s">
        <v>15660</v>
      </c>
      <c r="C1672" t="s">
        <v>15661</v>
      </c>
      <c r="D1672" t="s">
        <v>1261</v>
      </c>
      <c r="G1672">
        <v>33</v>
      </c>
      <c r="H1672">
        <v>3323</v>
      </c>
      <c r="I1672" t="s">
        <v>268</v>
      </c>
      <c r="J1672">
        <v>0</v>
      </c>
      <c r="K1672" s="367" t="str">
        <f>VLOOKUP(G1672,'01_MASTER_KODE_WILAYAH'!H$1437:I$1470,2,FALSE)</f>
        <v>JAWA TENGAH</v>
      </c>
      <c r="L1672" s="368" t="str">
        <f>VLOOKUP(H1672,'01_MASTER_KODE_WILAYAH'!D$5:F$1353,3,FALSE)</f>
        <v>TEMANGGUNG</v>
      </c>
      <c r="M1672" s="428" t="str">
        <f t="shared" si="87"/>
        <v/>
      </c>
      <c r="N1672" s="312">
        <f>COUNTIF(A1_Individu_Data_Keadaan_SDMK!A$4:A$149931,B1672)</f>
        <v>0</v>
      </c>
      <c r="O1672" s="312">
        <f t="shared" si="88"/>
        <v>0</v>
      </c>
      <c r="P1672" s="421" t="str">
        <f t="shared" si="89"/>
        <v>Tetap</v>
      </c>
    </row>
    <row r="1673" spans="1:16">
      <c r="A1673" s="7">
        <v>1668</v>
      </c>
      <c r="B1673" t="s">
        <v>15662</v>
      </c>
      <c r="C1673" t="s">
        <v>15663</v>
      </c>
      <c r="D1673" t="s">
        <v>1261</v>
      </c>
      <c r="G1673">
        <v>33</v>
      </c>
      <c r="H1673">
        <v>3323</v>
      </c>
      <c r="I1673" t="s">
        <v>268</v>
      </c>
      <c r="J1673">
        <v>0</v>
      </c>
      <c r="K1673" s="367" t="str">
        <f>VLOOKUP(G1673,'01_MASTER_KODE_WILAYAH'!H$1437:I$1470,2,FALSE)</f>
        <v>JAWA TENGAH</v>
      </c>
      <c r="L1673" s="368" t="str">
        <f>VLOOKUP(H1673,'01_MASTER_KODE_WILAYAH'!D$5:F$1353,3,FALSE)</f>
        <v>TEMANGGUNG</v>
      </c>
      <c r="M1673" s="428" t="str">
        <f t="shared" si="87"/>
        <v/>
      </c>
      <c r="N1673" s="312">
        <f>COUNTIF(A1_Individu_Data_Keadaan_SDMK!A$4:A$149931,B1673)</f>
        <v>0</v>
      </c>
      <c r="O1673" s="312">
        <f t="shared" si="88"/>
        <v>0</v>
      </c>
      <c r="P1673" s="421" t="str">
        <f t="shared" si="89"/>
        <v>Tetap</v>
      </c>
    </row>
    <row r="1674" spans="1:16">
      <c r="A1674" s="7">
        <v>1669</v>
      </c>
      <c r="B1674" t="s">
        <v>15664</v>
      </c>
      <c r="C1674" t="s">
        <v>15665</v>
      </c>
      <c r="D1674" t="s">
        <v>1261</v>
      </c>
      <c r="G1674">
        <v>33</v>
      </c>
      <c r="H1674">
        <v>3323</v>
      </c>
      <c r="I1674" t="s">
        <v>268</v>
      </c>
      <c r="J1674">
        <v>0</v>
      </c>
      <c r="K1674" s="367" t="str">
        <f>VLOOKUP(G1674,'01_MASTER_KODE_WILAYAH'!H$1437:I$1470,2,FALSE)</f>
        <v>JAWA TENGAH</v>
      </c>
      <c r="L1674" s="368" t="str">
        <f>VLOOKUP(H1674,'01_MASTER_KODE_WILAYAH'!D$5:F$1353,3,FALSE)</f>
        <v>TEMANGGUNG</v>
      </c>
      <c r="M1674" s="428" t="str">
        <f t="shared" si="87"/>
        <v/>
      </c>
      <c r="N1674" s="312">
        <f>COUNTIF(A1_Individu_Data_Keadaan_SDMK!A$4:A$149931,B1674)</f>
        <v>0</v>
      </c>
      <c r="O1674" s="312">
        <f t="shared" si="88"/>
        <v>0</v>
      </c>
      <c r="P1674" s="421" t="str">
        <f t="shared" si="89"/>
        <v>Tetap</v>
      </c>
    </row>
    <row r="1675" spans="1:16">
      <c r="A1675" s="7">
        <v>1670</v>
      </c>
      <c r="B1675" t="s">
        <v>15666</v>
      </c>
      <c r="C1675" t="s">
        <v>15667</v>
      </c>
      <c r="D1675" t="s">
        <v>1261</v>
      </c>
      <c r="G1675">
        <v>33</v>
      </c>
      <c r="H1675">
        <v>3323</v>
      </c>
      <c r="I1675" t="s">
        <v>268</v>
      </c>
      <c r="J1675">
        <v>0</v>
      </c>
      <c r="K1675" s="367" t="str">
        <f>VLOOKUP(G1675,'01_MASTER_KODE_WILAYAH'!H$1437:I$1470,2,FALSE)</f>
        <v>JAWA TENGAH</v>
      </c>
      <c r="L1675" s="368" t="str">
        <f>VLOOKUP(H1675,'01_MASTER_KODE_WILAYAH'!D$5:F$1353,3,FALSE)</f>
        <v>TEMANGGUNG</v>
      </c>
      <c r="M1675" s="428" t="str">
        <f t="shared" si="87"/>
        <v/>
      </c>
      <c r="N1675" s="312">
        <f>COUNTIF(A1_Individu_Data_Keadaan_SDMK!A$4:A$149931,B1675)</f>
        <v>0</v>
      </c>
      <c r="O1675" s="312">
        <f t="shared" si="88"/>
        <v>0</v>
      </c>
      <c r="P1675" s="421" t="str">
        <f t="shared" si="89"/>
        <v>Tetap</v>
      </c>
    </row>
    <row r="1676" spans="1:16">
      <c r="A1676" s="7">
        <v>1671</v>
      </c>
      <c r="B1676" t="s">
        <v>15668</v>
      </c>
      <c r="C1676" t="s">
        <v>15669</v>
      </c>
      <c r="D1676" t="s">
        <v>1261</v>
      </c>
      <c r="G1676">
        <v>33</v>
      </c>
      <c r="H1676">
        <v>3323</v>
      </c>
      <c r="I1676" t="s">
        <v>268</v>
      </c>
      <c r="J1676">
        <v>0</v>
      </c>
      <c r="K1676" s="367" t="str">
        <f>VLOOKUP(G1676,'01_MASTER_KODE_WILAYAH'!H$1437:I$1470,2,FALSE)</f>
        <v>JAWA TENGAH</v>
      </c>
      <c r="L1676" s="368" t="str">
        <f>VLOOKUP(H1676,'01_MASTER_KODE_WILAYAH'!D$5:F$1353,3,FALSE)</f>
        <v>TEMANGGUNG</v>
      </c>
      <c r="M1676" s="428" t="str">
        <f t="shared" si="87"/>
        <v/>
      </c>
      <c r="N1676" s="312">
        <f>COUNTIF(A1_Individu_Data_Keadaan_SDMK!A$4:A$149931,B1676)</f>
        <v>0</v>
      </c>
      <c r="O1676" s="312">
        <f t="shared" si="88"/>
        <v>0</v>
      </c>
      <c r="P1676" s="421" t="str">
        <f t="shared" si="89"/>
        <v>Tetap</v>
      </c>
    </row>
    <row r="1677" spans="1:16">
      <c r="A1677" s="7">
        <v>1672</v>
      </c>
      <c r="B1677" t="s">
        <v>15670</v>
      </c>
      <c r="C1677" t="s">
        <v>15671</v>
      </c>
      <c r="D1677" t="s">
        <v>1261</v>
      </c>
      <c r="G1677">
        <v>33</v>
      </c>
      <c r="H1677">
        <v>3323</v>
      </c>
      <c r="I1677" t="s">
        <v>268</v>
      </c>
      <c r="J1677">
        <v>0</v>
      </c>
      <c r="K1677" s="367" t="str">
        <f>VLOOKUP(G1677,'01_MASTER_KODE_WILAYAH'!H$1437:I$1470,2,FALSE)</f>
        <v>JAWA TENGAH</v>
      </c>
      <c r="L1677" s="368" t="str">
        <f>VLOOKUP(H1677,'01_MASTER_KODE_WILAYAH'!D$5:F$1353,3,FALSE)</f>
        <v>TEMANGGUNG</v>
      </c>
      <c r="M1677" s="428" t="str">
        <f t="shared" si="87"/>
        <v/>
      </c>
      <c r="N1677" s="312">
        <f>COUNTIF(A1_Individu_Data_Keadaan_SDMK!A$4:A$149931,B1677)</f>
        <v>0</v>
      </c>
      <c r="O1677" s="312">
        <f t="shared" si="88"/>
        <v>0</v>
      </c>
      <c r="P1677" s="421" t="str">
        <f t="shared" si="89"/>
        <v>Tetap</v>
      </c>
    </row>
    <row r="1678" spans="1:16">
      <c r="A1678" s="7">
        <v>1673</v>
      </c>
      <c r="B1678" t="s">
        <v>15672</v>
      </c>
      <c r="C1678" t="s">
        <v>15673</v>
      </c>
      <c r="D1678" t="s">
        <v>1261</v>
      </c>
      <c r="G1678">
        <v>33</v>
      </c>
      <c r="H1678">
        <v>3323</v>
      </c>
      <c r="I1678" t="s">
        <v>268</v>
      </c>
      <c r="J1678">
        <v>0</v>
      </c>
      <c r="K1678" s="367" t="str">
        <f>VLOOKUP(G1678,'01_MASTER_KODE_WILAYAH'!H$1437:I$1470,2,FALSE)</f>
        <v>JAWA TENGAH</v>
      </c>
      <c r="L1678" s="368" t="str">
        <f>VLOOKUP(H1678,'01_MASTER_KODE_WILAYAH'!D$5:F$1353,3,FALSE)</f>
        <v>TEMANGGUNG</v>
      </c>
      <c r="M1678" s="428" t="str">
        <f t="shared" si="87"/>
        <v/>
      </c>
      <c r="N1678" s="312">
        <f>COUNTIF(A1_Individu_Data_Keadaan_SDMK!A$4:A$149931,B1678)</f>
        <v>0</v>
      </c>
      <c r="O1678" s="312">
        <f t="shared" si="88"/>
        <v>0</v>
      </c>
      <c r="P1678" s="421" t="str">
        <f t="shared" si="89"/>
        <v>Tetap</v>
      </c>
    </row>
    <row r="1679" spans="1:16">
      <c r="A1679" s="7">
        <v>1674</v>
      </c>
      <c r="B1679" t="s">
        <v>15674</v>
      </c>
      <c r="C1679" t="s">
        <v>15675</v>
      </c>
      <c r="D1679" t="s">
        <v>1261</v>
      </c>
      <c r="G1679">
        <v>33</v>
      </c>
      <c r="H1679">
        <v>3326</v>
      </c>
      <c r="I1679" t="s">
        <v>268</v>
      </c>
      <c r="J1679">
        <v>0</v>
      </c>
      <c r="K1679" s="367" t="str">
        <f>VLOOKUP(G1679,'01_MASTER_KODE_WILAYAH'!H$1437:I$1470,2,FALSE)</f>
        <v>JAWA TENGAH</v>
      </c>
      <c r="L1679" s="368" t="str">
        <f>VLOOKUP(H1679,'01_MASTER_KODE_WILAYAH'!D$5:F$1353,3,FALSE)</f>
        <v>PEKALONGAN</v>
      </c>
      <c r="M1679" s="428" t="str">
        <f t="shared" si="87"/>
        <v/>
      </c>
      <c r="N1679" s="312">
        <f>COUNTIF(A1_Individu_Data_Keadaan_SDMK!A$4:A$149931,B1679)</f>
        <v>0</v>
      </c>
      <c r="O1679" s="312">
        <f t="shared" si="88"/>
        <v>0</v>
      </c>
      <c r="P1679" s="421" t="str">
        <f t="shared" si="89"/>
        <v>Tetap</v>
      </c>
    </row>
    <row r="1680" spans="1:16">
      <c r="A1680" s="7">
        <v>1675</v>
      </c>
      <c r="B1680" t="s">
        <v>15676</v>
      </c>
      <c r="C1680" t="s">
        <v>15677</v>
      </c>
      <c r="D1680" t="s">
        <v>1261</v>
      </c>
      <c r="G1680">
        <v>33</v>
      </c>
      <c r="H1680">
        <v>3326</v>
      </c>
      <c r="I1680" t="s">
        <v>268</v>
      </c>
      <c r="J1680">
        <v>0</v>
      </c>
      <c r="K1680" s="367" t="str">
        <f>VLOOKUP(G1680,'01_MASTER_KODE_WILAYAH'!H$1437:I$1470,2,FALSE)</f>
        <v>JAWA TENGAH</v>
      </c>
      <c r="L1680" s="368" t="str">
        <f>VLOOKUP(H1680,'01_MASTER_KODE_WILAYAH'!D$5:F$1353,3,FALSE)</f>
        <v>PEKALONGAN</v>
      </c>
      <c r="M1680" s="428" t="str">
        <f t="shared" si="87"/>
        <v/>
      </c>
      <c r="N1680" s="312">
        <f>COUNTIF(A1_Individu_Data_Keadaan_SDMK!A$4:A$149931,B1680)</f>
        <v>0</v>
      </c>
      <c r="O1680" s="312">
        <f t="shared" si="88"/>
        <v>0</v>
      </c>
      <c r="P1680" s="421" t="str">
        <f t="shared" si="89"/>
        <v>Tetap</v>
      </c>
    </row>
    <row r="1681" spans="1:16">
      <c r="A1681" s="7">
        <v>1676</v>
      </c>
      <c r="B1681" t="s">
        <v>15678</v>
      </c>
      <c r="C1681" t="s">
        <v>15679</v>
      </c>
      <c r="D1681" t="s">
        <v>1261</v>
      </c>
      <c r="G1681">
        <v>33</v>
      </c>
      <c r="H1681">
        <v>3326</v>
      </c>
      <c r="I1681" t="s">
        <v>268</v>
      </c>
      <c r="J1681">
        <v>0</v>
      </c>
      <c r="K1681" s="367" t="str">
        <f>VLOOKUP(G1681,'01_MASTER_KODE_WILAYAH'!H$1437:I$1470,2,FALSE)</f>
        <v>JAWA TENGAH</v>
      </c>
      <c r="L1681" s="368" t="str">
        <f>VLOOKUP(H1681,'01_MASTER_KODE_WILAYAH'!D$5:F$1353,3,FALSE)</f>
        <v>PEKALONGAN</v>
      </c>
      <c r="M1681" s="428" t="str">
        <f t="shared" si="87"/>
        <v/>
      </c>
      <c r="N1681" s="312">
        <f>COUNTIF(A1_Individu_Data_Keadaan_SDMK!A$4:A$149931,B1681)</f>
        <v>0</v>
      </c>
      <c r="O1681" s="312">
        <f t="shared" si="88"/>
        <v>0</v>
      </c>
      <c r="P1681" s="421" t="str">
        <f t="shared" si="89"/>
        <v>Tetap</v>
      </c>
    </row>
    <row r="1682" spans="1:16">
      <c r="A1682" s="7">
        <v>1677</v>
      </c>
      <c r="B1682" t="s">
        <v>15680</v>
      </c>
      <c r="C1682" t="s">
        <v>15681</v>
      </c>
      <c r="D1682" t="s">
        <v>1261</v>
      </c>
      <c r="G1682">
        <v>33</v>
      </c>
      <c r="H1682">
        <v>3326</v>
      </c>
      <c r="I1682" t="s">
        <v>268</v>
      </c>
      <c r="J1682">
        <v>0</v>
      </c>
      <c r="K1682" s="367" t="str">
        <f>VLOOKUP(G1682,'01_MASTER_KODE_WILAYAH'!H$1437:I$1470,2,FALSE)</f>
        <v>JAWA TENGAH</v>
      </c>
      <c r="L1682" s="368" t="str">
        <f>VLOOKUP(H1682,'01_MASTER_KODE_WILAYAH'!D$5:F$1353,3,FALSE)</f>
        <v>PEKALONGAN</v>
      </c>
      <c r="M1682" s="428" t="str">
        <f t="shared" si="87"/>
        <v/>
      </c>
      <c r="N1682" s="312">
        <f>COUNTIF(A1_Individu_Data_Keadaan_SDMK!A$4:A$149931,B1682)</f>
        <v>0</v>
      </c>
      <c r="O1682" s="312">
        <f t="shared" si="88"/>
        <v>0</v>
      </c>
      <c r="P1682" s="421" t="str">
        <f t="shared" si="89"/>
        <v>Tetap</v>
      </c>
    </row>
    <row r="1683" spans="1:16">
      <c r="A1683" s="7">
        <v>1678</v>
      </c>
      <c r="B1683" t="s">
        <v>15682</v>
      </c>
      <c r="C1683" t="s">
        <v>15683</v>
      </c>
      <c r="D1683" t="s">
        <v>1261</v>
      </c>
      <c r="G1683">
        <v>33</v>
      </c>
      <c r="H1683">
        <v>3326</v>
      </c>
      <c r="I1683" t="s">
        <v>268</v>
      </c>
      <c r="J1683">
        <v>0</v>
      </c>
      <c r="K1683" s="367" t="str">
        <f>VLOOKUP(G1683,'01_MASTER_KODE_WILAYAH'!H$1437:I$1470,2,FALSE)</f>
        <v>JAWA TENGAH</v>
      </c>
      <c r="L1683" s="368" t="str">
        <f>VLOOKUP(H1683,'01_MASTER_KODE_WILAYAH'!D$5:F$1353,3,FALSE)</f>
        <v>PEKALONGAN</v>
      </c>
      <c r="M1683" s="428" t="str">
        <f t="shared" si="87"/>
        <v/>
      </c>
      <c r="N1683" s="312">
        <f>COUNTIF(A1_Individu_Data_Keadaan_SDMK!A$4:A$149931,B1683)</f>
        <v>0</v>
      </c>
      <c r="O1683" s="312">
        <f t="shared" si="88"/>
        <v>0</v>
      </c>
      <c r="P1683" s="421" t="str">
        <f t="shared" si="89"/>
        <v>Tetap</v>
      </c>
    </row>
    <row r="1684" spans="1:16">
      <c r="A1684" s="7">
        <v>1679</v>
      </c>
      <c r="B1684" t="s">
        <v>15684</v>
      </c>
      <c r="C1684" t="s">
        <v>15685</v>
      </c>
      <c r="D1684" t="s">
        <v>1261</v>
      </c>
      <c r="G1684">
        <v>33</v>
      </c>
      <c r="H1684">
        <v>3326</v>
      </c>
      <c r="I1684" t="s">
        <v>268</v>
      </c>
      <c r="J1684">
        <v>0</v>
      </c>
      <c r="K1684" s="367" t="str">
        <f>VLOOKUP(G1684,'01_MASTER_KODE_WILAYAH'!H$1437:I$1470,2,FALSE)</f>
        <v>JAWA TENGAH</v>
      </c>
      <c r="L1684" s="368" t="str">
        <f>VLOOKUP(H1684,'01_MASTER_KODE_WILAYAH'!D$5:F$1353,3,FALSE)</f>
        <v>PEKALONGAN</v>
      </c>
      <c r="M1684" s="428" t="str">
        <f t="shared" si="87"/>
        <v/>
      </c>
      <c r="N1684" s="312">
        <f>COUNTIF(A1_Individu_Data_Keadaan_SDMK!A$4:A$149931,B1684)</f>
        <v>0</v>
      </c>
      <c r="O1684" s="312">
        <f t="shared" si="88"/>
        <v>0</v>
      </c>
      <c r="P1684" s="421" t="str">
        <f t="shared" si="89"/>
        <v>Tetap</v>
      </c>
    </row>
    <row r="1685" spans="1:16">
      <c r="A1685" s="7">
        <v>1680</v>
      </c>
      <c r="B1685" t="s">
        <v>15686</v>
      </c>
      <c r="C1685" t="s">
        <v>15687</v>
      </c>
      <c r="D1685" t="s">
        <v>1261</v>
      </c>
      <c r="G1685">
        <v>33</v>
      </c>
      <c r="H1685">
        <v>3326</v>
      </c>
      <c r="I1685" t="s">
        <v>268</v>
      </c>
      <c r="J1685">
        <v>0</v>
      </c>
      <c r="K1685" s="367" t="str">
        <f>VLOOKUP(G1685,'01_MASTER_KODE_WILAYAH'!H$1437:I$1470,2,FALSE)</f>
        <v>JAWA TENGAH</v>
      </c>
      <c r="L1685" s="368" t="str">
        <f>VLOOKUP(H1685,'01_MASTER_KODE_WILAYAH'!D$5:F$1353,3,FALSE)</f>
        <v>PEKALONGAN</v>
      </c>
      <c r="M1685" s="428" t="str">
        <f t="shared" si="87"/>
        <v/>
      </c>
      <c r="N1685" s="312">
        <f>COUNTIF(A1_Individu_Data_Keadaan_SDMK!A$4:A$149931,B1685)</f>
        <v>0</v>
      </c>
      <c r="O1685" s="312">
        <f t="shared" si="88"/>
        <v>0</v>
      </c>
      <c r="P1685" s="421" t="str">
        <f t="shared" si="89"/>
        <v>Tetap</v>
      </c>
    </row>
    <row r="1686" spans="1:16">
      <c r="A1686" s="7">
        <v>1681</v>
      </c>
      <c r="B1686" t="s">
        <v>15688</v>
      </c>
      <c r="C1686" t="s">
        <v>15689</v>
      </c>
      <c r="D1686" t="s">
        <v>1261</v>
      </c>
      <c r="G1686">
        <v>33</v>
      </c>
      <c r="H1686">
        <v>3326</v>
      </c>
      <c r="I1686" t="s">
        <v>268</v>
      </c>
      <c r="J1686">
        <v>0</v>
      </c>
      <c r="K1686" s="367" t="str">
        <f>VLOOKUP(G1686,'01_MASTER_KODE_WILAYAH'!H$1437:I$1470,2,FALSE)</f>
        <v>JAWA TENGAH</v>
      </c>
      <c r="L1686" s="368" t="str">
        <f>VLOOKUP(H1686,'01_MASTER_KODE_WILAYAH'!D$5:F$1353,3,FALSE)</f>
        <v>PEKALONGAN</v>
      </c>
      <c r="M1686" s="428" t="str">
        <f t="shared" si="87"/>
        <v/>
      </c>
      <c r="N1686" s="312">
        <f>COUNTIF(A1_Individu_Data_Keadaan_SDMK!A$4:A$149931,B1686)</f>
        <v>0</v>
      </c>
      <c r="O1686" s="312">
        <f t="shared" si="88"/>
        <v>0</v>
      </c>
      <c r="P1686" s="421" t="str">
        <f t="shared" si="89"/>
        <v>Tetap</v>
      </c>
    </row>
    <row r="1687" spans="1:16">
      <c r="A1687" s="7">
        <v>1682</v>
      </c>
      <c r="B1687" t="s">
        <v>15690</v>
      </c>
      <c r="C1687" t="s">
        <v>15691</v>
      </c>
      <c r="D1687" t="s">
        <v>1261</v>
      </c>
      <c r="G1687">
        <v>33</v>
      </c>
      <c r="H1687">
        <v>3326</v>
      </c>
      <c r="I1687" t="s">
        <v>268</v>
      </c>
      <c r="J1687">
        <v>0</v>
      </c>
      <c r="K1687" s="367" t="str">
        <f>VLOOKUP(G1687,'01_MASTER_KODE_WILAYAH'!H$1437:I$1470,2,FALSE)</f>
        <v>JAWA TENGAH</v>
      </c>
      <c r="L1687" s="368" t="str">
        <f>VLOOKUP(H1687,'01_MASTER_KODE_WILAYAH'!D$5:F$1353,3,FALSE)</f>
        <v>PEKALONGAN</v>
      </c>
      <c r="M1687" s="428" t="str">
        <f t="shared" si="87"/>
        <v/>
      </c>
      <c r="N1687" s="312">
        <f>COUNTIF(A1_Individu_Data_Keadaan_SDMK!A$4:A$149931,B1687)</f>
        <v>0</v>
      </c>
      <c r="O1687" s="312">
        <f t="shared" si="88"/>
        <v>0</v>
      </c>
      <c r="P1687" s="421" t="str">
        <f t="shared" si="89"/>
        <v>Tetap</v>
      </c>
    </row>
    <row r="1688" spans="1:16">
      <c r="A1688" s="7">
        <v>1683</v>
      </c>
      <c r="B1688" t="s">
        <v>15692</v>
      </c>
      <c r="C1688" t="s">
        <v>15693</v>
      </c>
      <c r="D1688" t="s">
        <v>1261</v>
      </c>
      <c r="G1688">
        <v>33</v>
      </c>
      <c r="H1688">
        <v>3326</v>
      </c>
      <c r="I1688" t="s">
        <v>268</v>
      </c>
      <c r="J1688">
        <v>0</v>
      </c>
      <c r="K1688" s="367" t="str">
        <f>VLOOKUP(G1688,'01_MASTER_KODE_WILAYAH'!H$1437:I$1470,2,FALSE)</f>
        <v>JAWA TENGAH</v>
      </c>
      <c r="L1688" s="368" t="str">
        <f>VLOOKUP(H1688,'01_MASTER_KODE_WILAYAH'!D$5:F$1353,3,FALSE)</f>
        <v>PEKALONGAN</v>
      </c>
      <c r="M1688" s="428" t="str">
        <f t="shared" si="87"/>
        <v/>
      </c>
      <c r="N1688" s="312">
        <f>COUNTIF(A1_Individu_Data_Keadaan_SDMK!A$4:A$149931,B1688)</f>
        <v>0</v>
      </c>
      <c r="O1688" s="312">
        <f t="shared" si="88"/>
        <v>0</v>
      </c>
      <c r="P1688" s="421" t="str">
        <f t="shared" si="89"/>
        <v>Tetap</v>
      </c>
    </row>
    <row r="1689" spans="1:16">
      <c r="A1689" s="7">
        <v>1684</v>
      </c>
      <c r="B1689" t="s">
        <v>15694</v>
      </c>
      <c r="C1689" t="s">
        <v>15695</v>
      </c>
      <c r="D1689" t="s">
        <v>1261</v>
      </c>
      <c r="G1689">
        <v>33</v>
      </c>
      <c r="H1689">
        <v>3326</v>
      </c>
      <c r="I1689" t="s">
        <v>268</v>
      </c>
      <c r="J1689">
        <v>0</v>
      </c>
      <c r="K1689" s="367" t="str">
        <f>VLOOKUP(G1689,'01_MASTER_KODE_WILAYAH'!H$1437:I$1470,2,FALSE)</f>
        <v>JAWA TENGAH</v>
      </c>
      <c r="L1689" s="368" t="str">
        <f>VLOOKUP(H1689,'01_MASTER_KODE_WILAYAH'!D$5:F$1353,3,FALSE)</f>
        <v>PEKALONGAN</v>
      </c>
      <c r="M1689" s="428" t="str">
        <f t="shared" si="87"/>
        <v/>
      </c>
      <c r="N1689" s="312">
        <f>COUNTIF(A1_Individu_Data_Keadaan_SDMK!A$4:A$149931,B1689)</f>
        <v>0</v>
      </c>
      <c r="O1689" s="312">
        <f t="shared" si="88"/>
        <v>0</v>
      </c>
      <c r="P1689" s="421" t="str">
        <f t="shared" si="89"/>
        <v>Tetap</v>
      </c>
    </row>
    <row r="1690" spans="1:16">
      <c r="A1690" s="7">
        <v>1685</v>
      </c>
      <c r="B1690" t="s">
        <v>15696</v>
      </c>
      <c r="C1690" t="s">
        <v>15697</v>
      </c>
      <c r="D1690" t="s">
        <v>1261</v>
      </c>
      <c r="G1690">
        <v>33</v>
      </c>
      <c r="H1690">
        <v>3329</v>
      </c>
      <c r="I1690" t="s">
        <v>268</v>
      </c>
      <c r="J1690">
        <v>0</v>
      </c>
      <c r="K1690" s="367" t="str">
        <f>VLOOKUP(G1690,'01_MASTER_KODE_WILAYAH'!H$1437:I$1470,2,FALSE)</f>
        <v>JAWA TENGAH</v>
      </c>
      <c r="L1690" s="368" t="str">
        <f>VLOOKUP(H1690,'01_MASTER_KODE_WILAYAH'!D$5:F$1353,3,FALSE)</f>
        <v>BREBES</v>
      </c>
      <c r="M1690" s="428" t="str">
        <f t="shared" si="87"/>
        <v/>
      </c>
      <c r="N1690" s="312">
        <f>COUNTIF(A1_Individu_Data_Keadaan_SDMK!A$4:A$149931,B1690)</f>
        <v>0</v>
      </c>
      <c r="O1690" s="312">
        <f t="shared" si="88"/>
        <v>0</v>
      </c>
      <c r="P1690" s="421" t="str">
        <f t="shared" si="89"/>
        <v>Tetap</v>
      </c>
    </row>
    <row r="1691" spans="1:16">
      <c r="A1691" s="7">
        <v>1686</v>
      </c>
      <c r="B1691" t="s">
        <v>15698</v>
      </c>
      <c r="C1691" t="s">
        <v>15699</v>
      </c>
      <c r="D1691" t="s">
        <v>1261</v>
      </c>
      <c r="G1691">
        <v>33</v>
      </c>
      <c r="H1691">
        <v>3372</v>
      </c>
      <c r="I1691" t="s">
        <v>268</v>
      </c>
      <c r="J1691">
        <v>0</v>
      </c>
      <c r="K1691" s="367" t="str">
        <f>VLOOKUP(G1691,'01_MASTER_KODE_WILAYAH'!H$1437:I$1470,2,FALSE)</f>
        <v>JAWA TENGAH</v>
      </c>
      <c r="L1691" s="368" t="str">
        <f>VLOOKUP(H1691,'01_MASTER_KODE_WILAYAH'!D$5:F$1353,3,FALSE)</f>
        <v>KOTA SURAKARTA</v>
      </c>
      <c r="M1691" s="428" t="str">
        <f t="shared" si="87"/>
        <v/>
      </c>
      <c r="N1691" s="312">
        <f>COUNTIF(A1_Individu_Data_Keadaan_SDMK!A$4:A$149931,B1691)</f>
        <v>0</v>
      </c>
      <c r="O1691" s="312">
        <f t="shared" si="88"/>
        <v>0</v>
      </c>
      <c r="P1691" s="421" t="str">
        <f t="shared" si="89"/>
        <v>Tetap</v>
      </c>
    </row>
    <row r="1692" spans="1:16">
      <c r="A1692" s="7">
        <v>1687</v>
      </c>
      <c r="B1692" t="s">
        <v>15700</v>
      </c>
      <c r="C1692" t="s">
        <v>15701</v>
      </c>
      <c r="D1692" t="s">
        <v>1261</v>
      </c>
      <c r="G1692">
        <v>33</v>
      </c>
      <c r="H1692">
        <v>3372</v>
      </c>
      <c r="I1692" t="s">
        <v>268</v>
      </c>
      <c r="J1692">
        <v>0</v>
      </c>
      <c r="K1692" s="367" t="str">
        <f>VLOOKUP(G1692,'01_MASTER_KODE_WILAYAH'!H$1437:I$1470,2,FALSE)</f>
        <v>JAWA TENGAH</v>
      </c>
      <c r="L1692" s="368" t="str">
        <f>VLOOKUP(H1692,'01_MASTER_KODE_WILAYAH'!D$5:F$1353,3,FALSE)</f>
        <v>KOTA SURAKARTA</v>
      </c>
      <c r="M1692" s="428" t="str">
        <f t="shared" si="87"/>
        <v/>
      </c>
      <c r="N1692" s="312">
        <f>COUNTIF(A1_Individu_Data_Keadaan_SDMK!A$4:A$149931,B1692)</f>
        <v>0</v>
      </c>
      <c r="O1692" s="312">
        <f t="shared" si="88"/>
        <v>0</v>
      </c>
      <c r="P1692" s="421" t="str">
        <f t="shared" si="89"/>
        <v>Tetap</v>
      </c>
    </row>
    <row r="1693" spans="1:16">
      <c r="A1693" s="7">
        <v>1688</v>
      </c>
      <c r="B1693" t="s">
        <v>15702</v>
      </c>
      <c r="C1693" t="s">
        <v>15703</v>
      </c>
      <c r="D1693" t="s">
        <v>1261</v>
      </c>
      <c r="G1693">
        <v>33</v>
      </c>
      <c r="H1693">
        <v>3372</v>
      </c>
      <c r="I1693" t="s">
        <v>268</v>
      </c>
      <c r="J1693">
        <v>0</v>
      </c>
      <c r="K1693" s="367" t="str">
        <f>VLOOKUP(G1693,'01_MASTER_KODE_WILAYAH'!H$1437:I$1470,2,FALSE)</f>
        <v>JAWA TENGAH</v>
      </c>
      <c r="L1693" s="368" t="str">
        <f>VLOOKUP(H1693,'01_MASTER_KODE_WILAYAH'!D$5:F$1353,3,FALSE)</f>
        <v>KOTA SURAKARTA</v>
      </c>
      <c r="M1693" s="428" t="str">
        <f t="shared" si="87"/>
        <v/>
      </c>
      <c r="N1693" s="312">
        <f>COUNTIF(A1_Individu_Data_Keadaan_SDMK!A$4:A$149931,B1693)</f>
        <v>0</v>
      </c>
      <c r="O1693" s="312">
        <f t="shared" si="88"/>
        <v>0</v>
      </c>
      <c r="P1693" s="421" t="str">
        <f t="shared" si="89"/>
        <v>Tetap</v>
      </c>
    </row>
    <row r="1694" spans="1:16">
      <c r="A1694" s="7">
        <v>1689</v>
      </c>
      <c r="B1694" t="s">
        <v>15704</v>
      </c>
      <c r="C1694" t="s">
        <v>15705</v>
      </c>
      <c r="D1694" t="s">
        <v>1261</v>
      </c>
      <c r="G1694">
        <v>33</v>
      </c>
      <c r="H1694">
        <v>3372</v>
      </c>
      <c r="I1694" t="s">
        <v>268</v>
      </c>
      <c r="J1694">
        <v>0</v>
      </c>
      <c r="K1694" s="367" t="str">
        <f>VLOOKUP(G1694,'01_MASTER_KODE_WILAYAH'!H$1437:I$1470,2,FALSE)</f>
        <v>JAWA TENGAH</v>
      </c>
      <c r="L1694" s="368" t="str">
        <f>VLOOKUP(H1694,'01_MASTER_KODE_WILAYAH'!D$5:F$1353,3,FALSE)</f>
        <v>KOTA SURAKARTA</v>
      </c>
      <c r="M1694" s="428" t="str">
        <f t="shared" si="87"/>
        <v/>
      </c>
      <c r="N1694" s="312">
        <f>COUNTIF(A1_Individu_Data_Keadaan_SDMK!A$4:A$149931,B1694)</f>
        <v>0</v>
      </c>
      <c r="O1694" s="312">
        <f t="shared" si="88"/>
        <v>0</v>
      </c>
      <c r="P1694" s="421" t="str">
        <f t="shared" si="89"/>
        <v>Tetap</v>
      </c>
    </row>
    <row r="1695" spans="1:16">
      <c r="A1695" s="7">
        <v>1690</v>
      </c>
      <c r="B1695" t="s">
        <v>15706</v>
      </c>
      <c r="C1695" t="s">
        <v>15707</v>
      </c>
      <c r="D1695" t="s">
        <v>1261</v>
      </c>
      <c r="G1695">
        <v>33</v>
      </c>
      <c r="H1695">
        <v>3372</v>
      </c>
      <c r="I1695" t="s">
        <v>268</v>
      </c>
      <c r="J1695">
        <v>0</v>
      </c>
      <c r="K1695" s="367" t="str">
        <f>VLOOKUP(G1695,'01_MASTER_KODE_WILAYAH'!H$1437:I$1470,2,FALSE)</f>
        <v>JAWA TENGAH</v>
      </c>
      <c r="L1695" s="368" t="str">
        <f>VLOOKUP(H1695,'01_MASTER_KODE_WILAYAH'!D$5:F$1353,3,FALSE)</f>
        <v>KOTA SURAKARTA</v>
      </c>
      <c r="M1695" s="428" t="str">
        <f t="shared" si="87"/>
        <v/>
      </c>
      <c r="N1695" s="312">
        <f>COUNTIF(A1_Individu_Data_Keadaan_SDMK!A$4:A$149931,B1695)</f>
        <v>0</v>
      </c>
      <c r="O1695" s="312">
        <f t="shared" si="88"/>
        <v>0</v>
      </c>
      <c r="P1695" s="421" t="str">
        <f t="shared" si="89"/>
        <v>Tetap</v>
      </c>
    </row>
    <row r="1696" spans="1:16">
      <c r="A1696" s="7">
        <v>1691</v>
      </c>
      <c r="B1696" t="s">
        <v>15708</v>
      </c>
      <c r="C1696" t="s">
        <v>15709</v>
      </c>
      <c r="D1696" t="s">
        <v>1261</v>
      </c>
      <c r="G1696">
        <v>33</v>
      </c>
      <c r="H1696">
        <v>3372</v>
      </c>
      <c r="I1696" t="s">
        <v>268</v>
      </c>
      <c r="J1696">
        <v>0</v>
      </c>
      <c r="K1696" s="367" t="str">
        <f>VLOOKUP(G1696,'01_MASTER_KODE_WILAYAH'!H$1437:I$1470,2,FALSE)</f>
        <v>JAWA TENGAH</v>
      </c>
      <c r="L1696" s="368" t="str">
        <f>VLOOKUP(H1696,'01_MASTER_KODE_WILAYAH'!D$5:F$1353,3,FALSE)</f>
        <v>KOTA SURAKARTA</v>
      </c>
      <c r="M1696" s="428" t="str">
        <f t="shared" si="87"/>
        <v/>
      </c>
      <c r="N1696" s="312">
        <f>COUNTIF(A1_Individu_Data_Keadaan_SDMK!A$4:A$149931,B1696)</f>
        <v>0</v>
      </c>
      <c r="O1696" s="312">
        <f t="shared" si="88"/>
        <v>0</v>
      </c>
      <c r="P1696" s="421" t="str">
        <f t="shared" si="89"/>
        <v>Tetap</v>
      </c>
    </row>
    <row r="1697" spans="1:16">
      <c r="A1697" s="7">
        <v>1692</v>
      </c>
      <c r="B1697" t="s">
        <v>15710</v>
      </c>
      <c r="C1697" t="s">
        <v>15711</v>
      </c>
      <c r="D1697" t="s">
        <v>1261</v>
      </c>
      <c r="G1697">
        <v>33</v>
      </c>
      <c r="H1697">
        <v>3372</v>
      </c>
      <c r="I1697" t="s">
        <v>268</v>
      </c>
      <c r="J1697">
        <v>0</v>
      </c>
      <c r="K1697" s="367" t="str">
        <f>VLOOKUP(G1697,'01_MASTER_KODE_WILAYAH'!H$1437:I$1470,2,FALSE)</f>
        <v>JAWA TENGAH</v>
      </c>
      <c r="L1697" s="368" t="str">
        <f>VLOOKUP(H1697,'01_MASTER_KODE_WILAYAH'!D$5:F$1353,3,FALSE)</f>
        <v>KOTA SURAKARTA</v>
      </c>
      <c r="M1697" s="428" t="str">
        <f t="shared" si="87"/>
        <v/>
      </c>
      <c r="N1697" s="312">
        <f>COUNTIF(A1_Individu_Data_Keadaan_SDMK!A$4:A$149931,B1697)</f>
        <v>0</v>
      </c>
      <c r="O1697" s="312">
        <f t="shared" si="88"/>
        <v>0</v>
      </c>
      <c r="P1697" s="421" t="str">
        <f t="shared" si="89"/>
        <v>Tetap</v>
      </c>
    </row>
    <row r="1698" spans="1:16">
      <c r="A1698" s="7">
        <v>1693</v>
      </c>
      <c r="B1698" t="s">
        <v>15712</v>
      </c>
      <c r="C1698" t="s">
        <v>15713</v>
      </c>
      <c r="D1698" t="s">
        <v>1261</v>
      </c>
      <c r="G1698">
        <v>33</v>
      </c>
      <c r="H1698">
        <v>3372</v>
      </c>
      <c r="I1698" t="s">
        <v>268</v>
      </c>
      <c r="J1698">
        <v>0</v>
      </c>
      <c r="K1698" s="367" t="str">
        <f>VLOOKUP(G1698,'01_MASTER_KODE_WILAYAH'!H$1437:I$1470,2,FALSE)</f>
        <v>JAWA TENGAH</v>
      </c>
      <c r="L1698" s="368" t="str">
        <f>VLOOKUP(H1698,'01_MASTER_KODE_WILAYAH'!D$5:F$1353,3,FALSE)</f>
        <v>KOTA SURAKARTA</v>
      </c>
      <c r="M1698" s="428" t="str">
        <f t="shared" si="87"/>
        <v/>
      </c>
      <c r="N1698" s="312">
        <f>COUNTIF(A1_Individu_Data_Keadaan_SDMK!A$4:A$149931,B1698)</f>
        <v>0</v>
      </c>
      <c r="O1698" s="312">
        <f t="shared" si="88"/>
        <v>0</v>
      </c>
      <c r="P1698" s="421" t="str">
        <f t="shared" si="89"/>
        <v>Tetap</v>
      </c>
    </row>
    <row r="1699" spans="1:16">
      <c r="A1699" s="7">
        <v>1694</v>
      </c>
      <c r="B1699" t="s">
        <v>15714</v>
      </c>
      <c r="C1699" t="s">
        <v>15715</v>
      </c>
      <c r="D1699" t="s">
        <v>1261</v>
      </c>
      <c r="G1699">
        <v>33</v>
      </c>
      <c r="H1699">
        <v>3372</v>
      </c>
      <c r="I1699" t="s">
        <v>268</v>
      </c>
      <c r="J1699">
        <v>0</v>
      </c>
      <c r="K1699" s="367" t="str">
        <f>VLOOKUP(G1699,'01_MASTER_KODE_WILAYAH'!H$1437:I$1470,2,FALSE)</f>
        <v>JAWA TENGAH</v>
      </c>
      <c r="L1699" s="368" t="str">
        <f>VLOOKUP(H1699,'01_MASTER_KODE_WILAYAH'!D$5:F$1353,3,FALSE)</f>
        <v>KOTA SURAKARTA</v>
      </c>
      <c r="M1699" s="428" t="str">
        <f t="shared" si="87"/>
        <v/>
      </c>
      <c r="N1699" s="312">
        <f>COUNTIF(A1_Individu_Data_Keadaan_SDMK!A$4:A$149931,B1699)</f>
        <v>0</v>
      </c>
      <c r="O1699" s="312">
        <f t="shared" si="88"/>
        <v>0</v>
      </c>
      <c r="P1699" s="421" t="str">
        <f t="shared" si="89"/>
        <v>Tetap</v>
      </c>
    </row>
    <row r="1700" spans="1:16">
      <c r="A1700" s="7">
        <v>1695</v>
      </c>
      <c r="B1700" t="s">
        <v>15716</v>
      </c>
      <c r="C1700" t="s">
        <v>15717</v>
      </c>
      <c r="D1700" t="s">
        <v>1261</v>
      </c>
      <c r="G1700">
        <v>33</v>
      </c>
      <c r="H1700">
        <v>3372</v>
      </c>
      <c r="I1700" t="s">
        <v>268</v>
      </c>
      <c r="J1700">
        <v>0</v>
      </c>
      <c r="K1700" s="367" t="str">
        <f>VLOOKUP(G1700,'01_MASTER_KODE_WILAYAH'!H$1437:I$1470,2,FALSE)</f>
        <v>JAWA TENGAH</v>
      </c>
      <c r="L1700" s="368" t="str">
        <f>VLOOKUP(H1700,'01_MASTER_KODE_WILAYAH'!D$5:F$1353,3,FALSE)</f>
        <v>KOTA SURAKARTA</v>
      </c>
      <c r="M1700" s="428" t="str">
        <f t="shared" si="87"/>
        <v/>
      </c>
      <c r="N1700" s="312">
        <f>COUNTIF(A1_Individu_Data_Keadaan_SDMK!A$4:A$149931,B1700)</f>
        <v>0</v>
      </c>
      <c r="O1700" s="312">
        <f t="shared" si="88"/>
        <v>0</v>
      </c>
      <c r="P1700" s="421" t="str">
        <f t="shared" si="89"/>
        <v>Tetap</v>
      </c>
    </row>
    <row r="1701" spans="1:16">
      <c r="A1701" s="7">
        <v>1696</v>
      </c>
      <c r="B1701" t="s">
        <v>15718</v>
      </c>
      <c r="C1701" t="s">
        <v>15719</v>
      </c>
      <c r="D1701" t="s">
        <v>1261</v>
      </c>
      <c r="G1701">
        <v>33</v>
      </c>
      <c r="H1701">
        <v>3372</v>
      </c>
      <c r="I1701" t="s">
        <v>268</v>
      </c>
      <c r="J1701">
        <v>0</v>
      </c>
      <c r="K1701" s="367" t="str">
        <f>VLOOKUP(G1701,'01_MASTER_KODE_WILAYAH'!H$1437:I$1470,2,FALSE)</f>
        <v>JAWA TENGAH</v>
      </c>
      <c r="L1701" s="368" t="str">
        <f>VLOOKUP(H1701,'01_MASTER_KODE_WILAYAH'!D$5:F$1353,3,FALSE)</f>
        <v>KOTA SURAKARTA</v>
      </c>
      <c r="M1701" s="428" t="str">
        <f t="shared" si="87"/>
        <v/>
      </c>
      <c r="N1701" s="312">
        <f>COUNTIF(A1_Individu_Data_Keadaan_SDMK!A$4:A$149931,B1701)</f>
        <v>0</v>
      </c>
      <c r="O1701" s="312">
        <f t="shared" si="88"/>
        <v>0</v>
      </c>
      <c r="P1701" s="421" t="str">
        <f t="shared" si="89"/>
        <v>Tetap</v>
      </c>
    </row>
    <row r="1702" spans="1:16">
      <c r="A1702" s="7">
        <v>1697</v>
      </c>
      <c r="B1702" t="s">
        <v>15720</v>
      </c>
      <c r="C1702" t="s">
        <v>15721</v>
      </c>
      <c r="D1702" t="s">
        <v>1261</v>
      </c>
      <c r="G1702">
        <v>33</v>
      </c>
      <c r="H1702">
        <v>3372</v>
      </c>
      <c r="I1702" t="s">
        <v>268</v>
      </c>
      <c r="J1702">
        <v>0</v>
      </c>
      <c r="K1702" s="367" t="str">
        <f>VLOOKUP(G1702,'01_MASTER_KODE_WILAYAH'!H$1437:I$1470,2,FALSE)</f>
        <v>JAWA TENGAH</v>
      </c>
      <c r="L1702" s="368" t="str">
        <f>VLOOKUP(H1702,'01_MASTER_KODE_WILAYAH'!D$5:F$1353,3,FALSE)</f>
        <v>KOTA SURAKARTA</v>
      </c>
      <c r="M1702" s="428" t="str">
        <f t="shared" si="87"/>
        <v/>
      </c>
      <c r="N1702" s="312">
        <f>COUNTIF(A1_Individu_Data_Keadaan_SDMK!A$4:A$149931,B1702)</f>
        <v>0</v>
      </c>
      <c r="O1702" s="312">
        <f t="shared" si="88"/>
        <v>0</v>
      </c>
      <c r="P1702" s="421" t="str">
        <f t="shared" si="89"/>
        <v>Tetap</v>
      </c>
    </row>
    <row r="1703" spans="1:16">
      <c r="A1703" s="7">
        <v>1698</v>
      </c>
      <c r="B1703" t="s">
        <v>15722</v>
      </c>
      <c r="C1703" t="s">
        <v>15723</v>
      </c>
      <c r="D1703" t="s">
        <v>1261</v>
      </c>
      <c r="G1703">
        <v>33</v>
      </c>
      <c r="H1703">
        <v>3372</v>
      </c>
      <c r="I1703" t="s">
        <v>268</v>
      </c>
      <c r="J1703">
        <v>0</v>
      </c>
      <c r="K1703" s="367" t="str">
        <f>VLOOKUP(G1703,'01_MASTER_KODE_WILAYAH'!H$1437:I$1470,2,FALSE)</f>
        <v>JAWA TENGAH</v>
      </c>
      <c r="L1703" s="368" t="str">
        <f>VLOOKUP(H1703,'01_MASTER_KODE_WILAYAH'!D$5:F$1353,3,FALSE)</f>
        <v>KOTA SURAKARTA</v>
      </c>
      <c r="M1703" s="428" t="str">
        <f t="shared" si="87"/>
        <v/>
      </c>
      <c r="N1703" s="312">
        <f>COUNTIF(A1_Individu_Data_Keadaan_SDMK!A$4:A$149931,B1703)</f>
        <v>0</v>
      </c>
      <c r="O1703" s="312">
        <f t="shared" si="88"/>
        <v>0</v>
      </c>
      <c r="P1703" s="421" t="str">
        <f t="shared" si="89"/>
        <v>Tetap</v>
      </c>
    </row>
    <row r="1704" spans="1:16">
      <c r="A1704" s="7">
        <v>1699</v>
      </c>
      <c r="B1704" t="s">
        <v>15724</v>
      </c>
      <c r="C1704" t="s">
        <v>15725</v>
      </c>
      <c r="D1704" t="s">
        <v>1261</v>
      </c>
      <c r="G1704">
        <v>33</v>
      </c>
      <c r="H1704">
        <v>3372</v>
      </c>
      <c r="I1704" t="s">
        <v>268</v>
      </c>
      <c r="J1704">
        <v>0</v>
      </c>
      <c r="K1704" s="367" t="str">
        <f>VLOOKUP(G1704,'01_MASTER_KODE_WILAYAH'!H$1437:I$1470,2,FALSE)</f>
        <v>JAWA TENGAH</v>
      </c>
      <c r="L1704" s="368" t="str">
        <f>VLOOKUP(H1704,'01_MASTER_KODE_WILAYAH'!D$5:F$1353,3,FALSE)</f>
        <v>KOTA SURAKARTA</v>
      </c>
      <c r="M1704" s="428" t="str">
        <f t="shared" si="87"/>
        <v/>
      </c>
      <c r="N1704" s="312">
        <f>COUNTIF(A1_Individu_Data_Keadaan_SDMK!A$4:A$149931,B1704)</f>
        <v>0</v>
      </c>
      <c r="O1704" s="312">
        <f t="shared" si="88"/>
        <v>0</v>
      </c>
      <c r="P1704" s="421" t="str">
        <f t="shared" si="89"/>
        <v>Tetap</v>
      </c>
    </row>
    <row r="1705" spans="1:16">
      <c r="A1705" s="7">
        <v>1700</v>
      </c>
      <c r="B1705" t="s">
        <v>15726</v>
      </c>
      <c r="C1705" t="s">
        <v>15727</v>
      </c>
      <c r="D1705" t="s">
        <v>1261</v>
      </c>
      <c r="G1705">
        <v>33</v>
      </c>
      <c r="H1705">
        <v>3372</v>
      </c>
      <c r="I1705" t="s">
        <v>268</v>
      </c>
      <c r="J1705">
        <v>0</v>
      </c>
      <c r="K1705" s="367" t="str">
        <f>VLOOKUP(G1705,'01_MASTER_KODE_WILAYAH'!H$1437:I$1470,2,FALSE)</f>
        <v>JAWA TENGAH</v>
      </c>
      <c r="L1705" s="368" t="str">
        <f>VLOOKUP(H1705,'01_MASTER_KODE_WILAYAH'!D$5:F$1353,3,FALSE)</f>
        <v>KOTA SURAKARTA</v>
      </c>
      <c r="M1705" s="428" t="str">
        <f t="shared" si="87"/>
        <v/>
      </c>
      <c r="N1705" s="312">
        <f>COUNTIF(A1_Individu_Data_Keadaan_SDMK!A$4:A$149931,B1705)</f>
        <v>0</v>
      </c>
      <c r="O1705" s="312">
        <f t="shared" si="88"/>
        <v>0</v>
      </c>
      <c r="P1705" s="421" t="str">
        <f t="shared" si="89"/>
        <v>Tetap</v>
      </c>
    </row>
    <row r="1706" spans="1:16">
      <c r="A1706" s="7">
        <v>1701</v>
      </c>
      <c r="B1706" t="s">
        <v>15728</v>
      </c>
      <c r="C1706" t="s">
        <v>15729</v>
      </c>
      <c r="D1706" t="s">
        <v>1261</v>
      </c>
      <c r="G1706">
        <v>33</v>
      </c>
      <c r="H1706">
        <v>3372</v>
      </c>
      <c r="I1706" t="s">
        <v>268</v>
      </c>
      <c r="J1706">
        <v>0</v>
      </c>
      <c r="K1706" s="367" t="str">
        <f>VLOOKUP(G1706,'01_MASTER_KODE_WILAYAH'!H$1437:I$1470,2,FALSE)</f>
        <v>JAWA TENGAH</v>
      </c>
      <c r="L1706" s="368" t="str">
        <f>VLOOKUP(H1706,'01_MASTER_KODE_WILAYAH'!D$5:F$1353,3,FALSE)</f>
        <v>KOTA SURAKARTA</v>
      </c>
      <c r="M1706" s="428" t="str">
        <f t="shared" si="87"/>
        <v/>
      </c>
      <c r="N1706" s="312">
        <f>COUNTIF(A1_Individu_Data_Keadaan_SDMK!A$4:A$149931,B1706)</f>
        <v>0</v>
      </c>
      <c r="O1706" s="312">
        <f t="shared" si="88"/>
        <v>0</v>
      </c>
      <c r="P1706" s="421" t="str">
        <f t="shared" si="89"/>
        <v>Tetap</v>
      </c>
    </row>
    <row r="1707" spans="1:16">
      <c r="A1707" s="7">
        <v>1702</v>
      </c>
      <c r="B1707" t="s">
        <v>15730</v>
      </c>
      <c r="C1707" t="s">
        <v>15731</v>
      </c>
      <c r="D1707" t="s">
        <v>1261</v>
      </c>
      <c r="G1707">
        <v>33</v>
      </c>
      <c r="H1707">
        <v>3372</v>
      </c>
      <c r="I1707" t="s">
        <v>268</v>
      </c>
      <c r="J1707">
        <v>0</v>
      </c>
      <c r="K1707" s="367" t="str">
        <f>VLOOKUP(G1707,'01_MASTER_KODE_WILAYAH'!H$1437:I$1470,2,FALSE)</f>
        <v>JAWA TENGAH</v>
      </c>
      <c r="L1707" s="368" t="str">
        <f>VLOOKUP(H1707,'01_MASTER_KODE_WILAYAH'!D$5:F$1353,3,FALSE)</f>
        <v>KOTA SURAKARTA</v>
      </c>
      <c r="M1707" s="428" t="str">
        <f t="shared" si="87"/>
        <v/>
      </c>
      <c r="N1707" s="312">
        <f>COUNTIF(A1_Individu_Data_Keadaan_SDMK!A$4:A$149931,B1707)</f>
        <v>0</v>
      </c>
      <c r="O1707" s="312">
        <f t="shared" si="88"/>
        <v>0</v>
      </c>
      <c r="P1707" s="421" t="str">
        <f t="shared" si="89"/>
        <v>Tetap</v>
      </c>
    </row>
    <row r="1708" spans="1:16">
      <c r="A1708" s="7">
        <v>1703</v>
      </c>
      <c r="B1708" t="s">
        <v>15732</v>
      </c>
      <c r="C1708" t="s">
        <v>15733</v>
      </c>
      <c r="D1708" t="s">
        <v>1261</v>
      </c>
      <c r="G1708">
        <v>33</v>
      </c>
      <c r="H1708">
        <v>3372</v>
      </c>
      <c r="I1708" t="s">
        <v>268</v>
      </c>
      <c r="J1708">
        <v>0</v>
      </c>
      <c r="K1708" s="367" t="str">
        <f>VLOOKUP(G1708,'01_MASTER_KODE_WILAYAH'!H$1437:I$1470,2,FALSE)</f>
        <v>JAWA TENGAH</v>
      </c>
      <c r="L1708" s="368" t="str">
        <f>VLOOKUP(H1708,'01_MASTER_KODE_WILAYAH'!D$5:F$1353,3,FALSE)</f>
        <v>KOTA SURAKARTA</v>
      </c>
      <c r="M1708" s="428" t="str">
        <f t="shared" si="87"/>
        <v/>
      </c>
      <c r="N1708" s="312">
        <f>COUNTIF(A1_Individu_Data_Keadaan_SDMK!A$4:A$149931,B1708)</f>
        <v>0</v>
      </c>
      <c r="O1708" s="312">
        <f t="shared" si="88"/>
        <v>0</v>
      </c>
      <c r="P1708" s="421" t="str">
        <f t="shared" si="89"/>
        <v>Tetap</v>
      </c>
    </row>
    <row r="1709" spans="1:16">
      <c r="A1709" s="7">
        <v>1704</v>
      </c>
      <c r="B1709" t="s">
        <v>15734</v>
      </c>
      <c r="C1709" t="s">
        <v>15735</v>
      </c>
      <c r="D1709" t="s">
        <v>1261</v>
      </c>
      <c r="G1709">
        <v>33</v>
      </c>
      <c r="H1709">
        <v>3372</v>
      </c>
      <c r="I1709" t="s">
        <v>268</v>
      </c>
      <c r="J1709">
        <v>0</v>
      </c>
      <c r="K1709" s="367" t="str">
        <f>VLOOKUP(G1709,'01_MASTER_KODE_WILAYAH'!H$1437:I$1470,2,FALSE)</f>
        <v>JAWA TENGAH</v>
      </c>
      <c r="L1709" s="368" t="str">
        <f>VLOOKUP(H1709,'01_MASTER_KODE_WILAYAH'!D$5:F$1353,3,FALSE)</f>
        <v>KOTA SURAKARTA</v>
      </c>
      <c r="M1709" s="428" t="str">
        <f t="shared" si="87"/>
        <v/>
      </c>
      <c r="N1709" s="312">
        <f>COUNTIF(A1_Individu_Data_Keadaan_SDMK!A$4:A$149931,B1709)</f>
        <v>0</v>
      </c>
      <c r="O1709" s="312">
        <f t="shared" si="88"/>
        <v>0</v>
      </c>
      <c r="P1709" s="421" t="str">
        <f t="shared" si="89"/>
        <v>Tetap</v>
      </c>
    </row>
    <row r="1710" spans="1:16">
      <c r="A1710" s="7">
        <v>1705</v>
      </c>
      <c r="B1710" t="s">
        <v>15736</v>
      </c>
      <c r="C1710" t="s">
        <v>15737</v>
      </c>
      <c r="D1710" t="s">
        <v>1261</v>
      </c>
      <c r="G1710">
        <v>33</v>
      </c>
      <c r="H1710">
        <v>3372</v>
      </c>
      <c r="I1710" t="s">
        <v>268</v>
      </c>
      <c r="J1710">
        <v>0</v>
      </c>
      <c r="K1710" s="367" t="str">
        <f>VLOOKUP(G1710,'01_MASTER_KODE_WILAYAH'!H$1437:I$1470,2,FALSE)</f>
        <v>JAWA TENGAH</v>
      </c>
      <c r="L1710" s="368" t="str">
        <f>VLOOKUP(H1710,'01_MASTER_KODE_WILAYAH'!D$5:F$1353,3,FALSE)</f>
        <v>KOTA SURAKARTA</v>
      </c>
      <c r="M1710" s="428" t="str">
        <f t="shared" si="87"/>
        <v/>
      </c>
      <c r="N1710" s="312">
        <f>COUNTIF(A1_Individu_Data_Keadaan_SDMK!A$4:A$149931,B1710)</f>
        <v>0</v>
      </c>
      <c r="O1710" s="312">
        <f t="shared" si="88"/>
        <v>0</v>
      </c>
      <c r="P1710" s="421" t="str">
        <f t="shared" si="89"/>
        <v>Tetap</v>
      </c>
    </row>
    <row r="1711" spans="1:16">
      <c r="A1711" s="7">
        <v>1706</v>
      </c>
      <c r="B1711" t="s">
        <v>15738</v>
      </c>
      <c r="C1711" t="s">
        <v>15739</v>
      </c>
      <c r="D1711" t="s">
        <v>1261</v>
      </c>
      <c r="G1711">
        <v>33</v>
      </c>
      <c r="H1711">
        <v>3372</v>
      </c>
      <c r="I1711" t="s">
        <v>268</v>
      </c>
      <c r="J1711">
        <v>0</v>
      </c>
      <c r="K1711" s="367" t="str">
        <f>VLOOKUP(G1711,'01_MASTER_KODE_WILAYAH'!H$1437:I$1470,2,FALSE)</f>
        <v>JAWA TENGAH</v>
      </c>
      <c r="L1711" s="368" t="str">
        <f>VLOOKUP(H1711,'01_MASTER_KODE_WILAYAH'!D$5:F$1353,3,FALSE)</f>
        <v>KOTA SURAKARTA</v>
      </c>
      <c r="M1711" s="428" t="str">
        <f t="shared" si="87"/>
        <v/>
      </c>
      <c r="N1711" s="312">
        <f>COUNTIF(A1_Individu_Data_Keadaan_SDMK!A$4:A$149931,B1711)</f>
        <v>0</v>
      </c>
      <c r="O1711" s="312">
        <f t="shared" si="88"/>
        <v>0</v>
      </c>
      <c r="P1711" s="421" t="str">
        <f t="shared" si="89"/>
        <v>Tetap</v>
      </c>
    </row>
    <row r="1712" spans="1:16">
      <c r="A1712" s="7">
        <v>1707</v>
      </c>
      <c r="B1712" t="s">
        <v>15740</v>
      </c>
      <c r="C1712" t="s">
        <v>15741</v>
      </c>
      <c r="D1712" t="s">
        <v>1261</v>
      </c>
      <c r="G1712">
        <v>33</v>
      </c>
      <c r="H1712">
        <v>3372</v>
      </c>
      <c r="I1712" t="s">
        <v>268</v>
      </c>
      <c r="J1712">
        <v>0</v>
      </c>
      <c r="K1712" s="367" t="str">
        <f>VLOOKUP(G1712,'01_MASTER_KODE_WILAYAH'!H$1437:I$1470,2,FALSE)</f>
        <v>JAWA TENGAH</v>
      </c>
      <c r="L1712" s="368" t="str">
        <f>VLOOKUP(H1712,'01_MASTER_KODE_WILAYAH'!D$5:F$1353,3,FALSE)</f>
        <v>KOTA SURAKARTA</v>
      </c>
      <c r="M1712" s="428" t="str">
        <f t="shared" si="87"/>
        <v/>
      </c>
      <c r="N1712" s="312">
        <f>COUNTIF(A1_Individu_Data_Keadaan_SDMK!A$4:A$149931,B1712)</f>
        <v>0</v>
      </c>
      <c r="O1712" s="312">
        <f t="shared" si="88"/>
        <v>0</v>
      </c>
      <c r="P1712" s="421" t="str">
        <f t="shared" si="89"/>
        <v>Tetap</v>
      </c>
    </row>
    <row r="1713" spans="1:16">
      <c r="A1713" s="7">
        <v>1708</v>
      </c>
      <c r="B1713" t="s">
        <v>15742</v>
      </c>
      <c r="C1713" t="s">
        <v>15743</v>
      </c>
      <c r="D1713" t="s">
        <v>1261</v>
      </c>
      <c r="G1713">
        <v>33</v>
      </c>
      <c r="H1713">
        <v>3372</v>
      </c>
      <c r="I1713" t="s">
        <v>268</v>
      </c>
      <c r="J1713">
        <v>0</v>
      </c>
      <c r="K1713" s="367" t="str">
        <f>VLOOKUP(G1713,'01_MASTER_KODE_WILAYAH'!H$1437:I$1470,2,FALSE)</f>
        <v>JAWA TENGAH</v>
      </c>
      <c r="L1713" s="368" t="str">
        <f>VLOOKUP(H1713,'01_MASTER_KODE_WILAYAH'!D$5:F$1353,3,FALSE)</f>
        <v>KOTA SURAKARTA</v>
      </c>
      <c r="M1713" s="428" t="str">
        <f t="shared" si="87"/>
        <v/>
      </c>
      <c r="N1713" s="312">
        <f>COUNTIF(A1_Individu_Data_Keadaan_SDMK!A$4:A$149931,B1713)</f>
        <v>0</v>
      </c>
      <c r="O1713" s="312">
        <f t="shared" si="88"/>
        <v>0</v>
      </c>
      <c r="P1713" s="421" t="str">
        <f t="shared" si="89"/>
        <v>Tetap</v>
      </c>
    </row>
    <row r="1714" spans="1:16">
      <c r="A1714" s="7">
        <v>1709</v>
      </c>
      <c r="B1714" t="s">
        <v>15744</v>
      </c>
      <c r="C1714" t="s">
        <v>15745</v>
      </c>
      <c r="D1714" t="s">
        <v>1261</v>
      </c>
      <c r="G1714">
        <v>33</v>
      </c>
      <c r="H1714">
        <v>3372</v>
      </c>
      <c r="I1714" t="s">
        <v>268</v>
      </c>
      <c r="J1714">
        <v>0</v>
      </c>
      <c r="K1714" s="367" t="str">
        <f>VLOOKUP(G1714,'01_MASTER_KODE_WILAYAH'!H$1437:I$1470,2,FALSE)</f>
        <v>JAWA TENGAH</v>
      </c>
      <c r="L1714" s="368" t="str">
        <f>VLOOKUP(H1714,'01_MASTER_KODE_WILAYAH'!D$5:F$1353,3,FALSE)</f>
        <v>KOTA SURAKARTA</v>
      </c>
      <c r="M1714" s="428" t="str">
        <f t="shared" si="87"/>
        <v/>
      </c>
      <c r="N1714" s="312">
        <f>COUNTIF(A1_Individu_Data_Keadaan_SDMK!A$4:A$149931,B1714)</f>
        <v>0</v>
      </c>
      <c r="O1714" s="312">
        <f t="shared" si="88"/>
        <v>0</v>
      </c>
      <c r="P1714" s="421" t="str">
        <f t="shared" si="89"/>
        <v>Tetap</v>
      </c>
    </row>
    <row r="1715" spans="1:16">
      <c r="A1715" s="7">
        <v>1710</v>
      </c>
      <c r="B1715" t="s">
        <v>15746</v>
      </c>
      <c r="C1715" t="s">
        <v>15747</v>
      </c>
      <c r="D1715" t="s">
        <v>1261</v>
      </c>
      <c r="G1715">
        <v>33</v>
      </c>
      <c r="H1715">
        <v>3372</v>
      </c>
      <c r="I1715" t="s">
        <v>268</v>
      </c>
      <c r="J1715">
        <v>0</v>
      </c>
      <c r="K1715" s="367" t="str">
        <f>VLOOKUP(G1715,'01_MASTER_KODE_WILAYAH'!H$1437:I$1470,2,FALSE)</f>
        <v>JAWA TENGAH</v>
      </c>
      <c r="L1715" s="368" t="str">
        <f>VLOOKUP(H1715,'01_MASTER_KODE_WILAYAH'!D$5:F$1353,3,FALSE)</f>
        <v>KOTA SURAKARTA</v>
      </c>
      <c r="M1715" s="428" t="str">
        <f t="shared" si="87"/>
        <v/>
      </c>
      <c r="N1715" s="312">
        <f>COUNTIF(A1_Individu_Data_Keadaan_SDMK!A$4:A$149931,B1715)</f>
        <v>0</v>
      </c>
      <c r="O1715" s="312">
        <f t="shared" si="88"/>
        <v>0</v>
      </c>
      <c r="P1715" s="421" t="str">
        <f t="shared" si="89"/>
        <v>Tetap</v>
      </c>
    </row>
    <row r="1716" spans="1:16">
      <c r="A1716" s="7">
        <v>1711</v>
      </c>
      <c r="B1716" t="s">
        <v>15748</v>
      </c>
      <c r="C1716" t="s">
        <v>15749</v>
      </c>
      <c r="D1716" t="s">
        <v>1261</v>
      </c>
      <c r="G1716">
        <v>33</v>
      </c>
      <c r="H1716">
        <v>3372</v>
      </c>
      <c r="I1716" t="s">
        <v>268</v>
      </c>
      <c r="J1716">
        <v>0</v>
      </c>
      <c r="K1716" s="367" t="str">
        <f>VLOOKUP(G1716,'01_MASTER_KODE_WILAYAH'!H$1437:I$1470,2,FALSE)</f>
        <v>JAWA TENGAH</v>
      </c>
      <c r="L1716" s="368" t="str">
        <f>VLOOKUP(H1716,'01_MASTER_KODE_WILAYAH'!D$5:F$1353,3,FALSE)</f>
        <v>KOTA SURAKARTA</v>
      </c>
      <c r="M1716" s="428" t="str">
        <f t="shared" si="87"/>
        <v/>
      </c>
      <c r="N1716" s="312">
        <f>COUNTIF(A1_Individu_Data_Keadaan_SDMK!A$4:A$149931,B1716)</f>
        <v>0</v>
      </c>
      <c r="O1716" s="312">
        <f t="shared" si="88"/>
        <v>0</v>
      </c>
      <c r="P1716" s="421" t="str">
        <f t="shared" si="89"/>
        <v>Tetap</v>
      </c>
    </row>
    <row r="1717" spans="1:16">
      <c r="A1717" s="7">
        <v>1712</v>
      </c>
      <c r="B1717" t="s">
        <v>15750</v>
      </c>
      <c r="C1717" t="s">
        <v>15751</v>
      </c>
      <c r="D1717" t="s">
        <v>1261</v>
      </c>
      <c r="G1717">
        <v>33</v>
      </c>
      <c r="H1717">
        <v>3372</v>
      </c>
      <c r="I1717" t="s">
        <v>268</v>
      </c>
      <c r="J1717">
        <v>0</v>
      </c>
      <c r="K1717" s="367" t="str">
        <f>VLOOKUP(G1717,'01_MASTER_KODE_WILAYAH'!H$1437:I$1470,2,FALSE)</f>
        <v>JAWA TENGAH</v>
      </c>
      <c r="L1717" s="368" t="str">
        <f>VLOOKUP(H1717,'01_MASTER_KODE_WILAYAH'!D$5:F$1353,3,FALSE)</f>
        <v>KOTA SURAKARTA</v>
      </c>
      <c r="M1717" s="428" t="str">
        <f t="shared" si="87"/>
        <v/>
      </c>
      <c r="N1717" s="312">
        <f>COUNTIF(A1_Individu_Data_Keadaan_SDMK!A$4:A$149931,B1717)</f>
        <v>0</v>
      </c>
      <c r="O1717" s="312">
        <f t="shared" si="88"/>
        <v>0</v>
      </c>
      <c r="P1717" s="421" t="str">
        <f t="shared" si="89"/>
        <v>Tetap</v>
      </c>
    </row>
    <row r="1718" spans="1:16">
      <c r="A1718" s="7">
        <v>1713</v>
      </c>
      <c r="B1718" t="s">
        <v>15752</v>
      </c>
      <c r="C1718" t="s">
        <v>15753</v>
      </c>
      <c r="D1718" t="s">
        <v>1261</v>
      </c>
      <c r="G1718">
        <v>33</v>
      </c>
      <c r="H1718">
        <v>3372</v>
      </c>
      <c r="I1718" t="s">
        <v>268</v>
      </c>
      <c r="J1718">
        <v>0</v>
      </c>
      <c r="K1718" s="367" t="str">
        <f>VLOOKUP(G1718,'01_MASTER_KODE_WILAYAH'!H$1437:I$1470,2,FALSE)</f>
        <v>JAWA TENGAH</v>
      </c>
      <c r="L1718" s="368" t="str">
        <f>VLOOKUP(H1718,'01_MASTER_KODE_WILAYAH'!D$5:F$1353,3,FALSE)</f>
        <v>KOTA SURAKARTA</v>
      </c>
      <c r="M1718" s="428" t="str">
        <f t="shared" si="87"/>
        <v/>
      </c>
      <c r="N1718" s="312">
        <f>COUNTIF(A1_Individu_Data_Keadaan_SDMK!A$4:A$149931,B1718)</f>
        <v>0</v>
      </c>
      <c r="O1718" s="312">
        <f t="shared" si="88"/>
        <v>0</v>
      </c>
      <c r="P1718" s="421" t="str">
        <f t="shared" si="89"/>
        <v>Tetap</v>
      </c>
    </row>
    <row r="1719" spans="1:16">
      <c r="A1719" s="7">
        <v>1714</v>
      </c>
      <c r="B1719" t="s">
        <v>15754</v>
      </c>
      <c r="C1719" t="s">
        <v>15755</v>
      </c>
      <c r="D1719" t="s">
        <v>1261</v>
      </c>
      <c r="G1719">
        <v>33</v>
      </c>
      <c r="H1719">
        <v>3372</v>
      </c>
      <c r="I1719" t="s">
        <v>268</v>
      </c>
      <c r="J1719">
        <v>0</v>
      </c>
      <c r="K1719" s="367" t="str">
        <f>VLOOKUP(G1719,'01_MASTER_KODE_WILAYAH'!H$1437:I$1470,2,FALSE)</f>
        <v>JAWA TENGAH</v>
      </c>
      <c r="L1719" s="368" t="str">
        <f>VLOOKUP(H1719,'01_MASTER_KODE_WILAYAH'!D$5:F$1353,3,FALSE)</f>
        <v>KOTA SURAKARTA</v>
      </c>
      <c r="M1719" s="428" t="str">
        <f t="shared" si="87"/>
        <v/>
      </c>
      <c r="N1719" s="312">
        <f>COUNTIF(A1_Individu_Data_Keadaan_SDMK!A$4:A$149931,B1719)</f>
        <v>0</v>
      </c>
      <c r="O1719" s="312">
        <f t="shared" si="88"/>
        <v>0</v>
      </c>
      <c r="P1719" s="421" t="str">
        <f t="shared" si="89"/>
        <v>Tetap</v>
      </c>
    </row>
    <row r="1720" spans="1:16">
      <c r="A1720" s="7">
        <v>1715</v>
      </c>
      <c r="B1720" t="s">
        <v>15756</v>
      </c>
      <c r="C1720" t="s">
        <v>15757</v>
      </c>
      <c r="D1720" t="s">
        <v>1261</v>
      </c>
      <c r="G1720">
        <v>33</v>
      </c>
      <c r="H1720">
        <v>3372</v>
      </c>
      <c r="I1720" t="s">
        <v>268</v>
      </c>
      <c r="J1720">
        <v>0</v>
      </c>
      <c r="K1720" s="367" t="str">
        <f>VLOOKUP(G1720,'01_MASTER_KODE_WILAYAH'!H$1437:I$1470,2,FALSE)</f>
        <v>JAWA TENGAH</v>
      </c>
      <c r="L1720" s="368" t="str">
        <f>VLOOKUP(H1720,'01_MASTER_KODE_WILAYAH'!D$5:F$1353,3,FALSE)</f>
        <v>KOTA SURAKARTA</v>
      </c>
      <c r="M1720" s="428" t="str">
        <f t="shared" si="87"/>
        <v/>
      </c>
      <c r="N1720" s="312">
        <f>COUNTIF(A1_Individu_Data_Keadaan_SDMK!A$4:A$149931,B1720)</f>
        <v>0</v>
      </c>
      <c r="O1720" s="312">
        <f t="shared" si="88"/>
        <v>0</v>
      </c>
      <c r="P1720" s="421" t="str">
        <f t="shared" si="89"/>
        <v>Tetap</v>
      </c>
    </row>
    <row r="1721" spans="1:16">
      <c r="A1721" s="7">
        <v>1716</v>
      </c>
      <c r="B1721" t="s">
        <v>15758</v>
      </c>
      <c r="C1721" t="s">
        <v>15759</v>
      </c>
      <c r="D1721" t="s">
        <v>1261</v>
      </c>
      <c r="G1721">
        <v>33</v>
      </c>
      <c r="H1721">
        <v>3372</v>
      </c>
      <c r="I1721" t="s">
        <v>268</v>
      </c>
      <c r="J1721">
        <v>0</v>
      </c>
      <c r="K1721" s="367" t="str">
        <f>VLOOKUP(G1721,'01_MASTER_KODE_WILAYAH'!H$1437:I$1470,2,FALSE)</f>
        <v>JAWA TENGAH</v>
      </c>
      <c r="L1721" s="368" t="str">
        <f>VLOOKUP(H1721,'01_MASTER_KODE_WILAYAH'!D$5:F$1353,3,FALSE)</f>
        <v>KOTA SURAKARTA</v>
      </c>
      <c r="M1721" s="428" t="str">
        <f t="shared" si="87"/>
        <v/>
      </c>
      <c r="N1721" s="312">
        <f>COUNTIF(A1_Individu_Data_Keadaan_SDMK!A$4:A$149931,B1721)</f>
        <v>0</v>
      </c>
      <c r="O1721" s="312">
        <f t="shared" si="88"/>
        <v>0</v>
      </c>
      <c r="P1721" s="421" t="str">
        <f t="shared" si="89"/>
        <v>Tetap</v>
      </c>
    </row>
    <row r="1722" spans="1:16">
      <c r="A1722" s="7">
        <v>1717</v>
      </c>
      <c r="B1722" t="s">
        <v>15760</v>
      </c>
      <c r="C1722" t="s">
        <v>15761</v>
      </c>
      <c r="D1722" t="s">
        <v>1261</v>
      </c>
      <c r="G1722">
        <v>33</v>
      </c>
      <c r="H1722">
        <v>3372</v>
      </c>
      <c r="I1722" t="s">
        <v>268</v>
      </c>
      <c r="J1722">
        <v>0</v>
      </c>
      <c r="K1722" s="367" t="str">
        <f>VLOOKUP(G1722,'01_MASTER_KODE_WILAYAH'!H$1437:I$1470,2,FALSE)</f>
        <v>JAWA TENGAH</v>
      </c>
      <c r="L1722" s="368" t="str">
        <f>VLOOKUP(H1722,'01_MASTER_KODE_WILAYAH'!D$5:F$1353,3,FALSE)</f>
        <v>KOTA SURAKARTA</v>
      </c>
      <c r="M1722" s="428" t="str">
        <f t="shared" si="87"/>
        <v/>
      </c>
      <c r="N1722" s="312">
        <f>COUNTIF(A1_Individu_Data_Keadaan_SDMK!A$4:A$149931,B1722)</f>
        <v>0</v>
      </c>
      <c r="O1722" s="312">
        <f t="shared" si="88"/>
        <v>0</v>
      </c>
      <c r="P1722" s="421" t="str">
        <f t="shared" si="89"/>
        <v>Tetap</v>
      </c>
    </row>
    <row r="1723" spans="1:16">
      <c r="A1723" s="7">
        <v>1718</v>
      </c>
      <c r="B1723" t="s">
        <v>15762</v>
      </c>
      <c r="C1723" t="s">
        <v>15763</v>
      </c>
      <c r="D1723" t="s">
        <v>1261</v>
      </c>
      <c r="G1723">
        <v>33</v>
      </c>
      <c r="H1723">
        <v>3372</v>
      </c>
      <c r="I1723" t="s">
        <v>268</v>
      </c>
      <c r="J1723">
        <v>0</v>
      </c>
      <c r="K1723" s="367" t="str">
        <f>VLOOKUP(G1723,'01_MASTER_KODE_WILAYAH'!H$1437:I$1470,2,FALSE)</f>
        <v>JAWA TENGAH</v>
      </c>
      <c r="L1723" s="368" t="str">
        <f>VLOOKUP(H1723,'01_MASTER_KODE_WILAYAH'!D$5:F$1353,3,FALSE)</f>
        <v>KOTA SURAKARTA</v>
      </c>
      <c r="M1723" s="428" t="str">
        <f t="shared" si="87"/>
        <v/>
      </c>
      <c r="N1723" s="312">
        <f>COUNTIF(A1_Individu_Data_Keadaan_SDMK!A$4:A$149931,B1723)</f>
        <v>0</v>
      </c>
      <c r="O1723" s="312">
        <f t="shared" si="88"/>
        <v>0</v>
      </c>
      <c r="P1723" s="421" t="str">
        <f t="shared" si="89"/>
        <v>Tetap</v>
      </c>
    </row>
    <row r="1724" spans="1:16">
      <c r="A1724" s="7">
        <v>1719</v>
      </c>
      <c r="B1724" t="s">
        <v>15764</v>
      </c>
      <c r="C1724" t="s">
        <v>15518</v>
      </c>
      <c r="D1724" t="s">
        <v>1261</v>
      </c>
      <c r="G1724">
        <v>33</v>
      </c>
      <c r="H1724">
        <v>3372</v>
      </c>
      <c r="I1724" t="s">
        <v>268</v>
      </c>
      <c r="J1724">
        <v>0</v>
      </c>
      <c r="K1724" s="367" t="str">
        <f>VLOOKUP(G1724,'01_MASTER_KODE_WILAYAH'!H$1437:I$1470,2,FALSE)</f>
        <v>JAWA TENGAH</v>
      </c>
      <c r="L1724" s="368" t="str">
        <f>VLOOKUP(H1724,'01_MASTER_KODE_WILAYAH'!D$5:F$1353,3,FALSE)</f>
        <v>KOTA SURAKARTA</v>
      </c>
      <c r="M1724" s="428" t="str">
        <f t="shared" si="87"/>
        <v/>
      </c>
      <c r="N1724" s="312">
        <f>COUNTIF(A1_Individu_Data_Keadaan_SDMK!A$4:A$149931,B1724)</f>
        <v>0</v>
      </c>
      <c r="O1724" s="312">
        <f t="shared" si="88"/>
        <v>0</v>
      </c>
      <c r="P1724" s="421" t="str">
        <f t="shared" si="89"/>
        <v>Tetap</v>
      </c>
    </row>
    <row r="1725" spans="1:16">
      <c r="A1725" s="7">
        <v>1720</v>
      </c>
      <c r="B1725" t="s">
        <v>15765</v>
      </c>
      <c r="C1725" t="s">
        <v>15766</v>
      </c>
      <c r="D1725" t="s">
        <v>1261</v>
      </c>
      <c r="G1725">
        <v>33</v>
      </c>
      <c r="H1725">
        <v>3372</v>
      </c>
      <c r="I1725" t="s">
        <v>268</v>
      </c>
      <c r="J1725">
        <v>0</v>
      </c>
      <c r="K1725" s="367" t="str">
        <f>VLOOKUP(G1725,'01_MASTER_KODE_WILAYAH'!H$1437:I$1470,2,FALSE)</f>
        <v>JAWA TENGAH</v>
      </c>
      <c r="L1725" s="368" t="str">
        <f>VLOOKUP(H1725,'01_MASTER_KODE_WILAYAH'!D$5:F$1353,3,FALSE)</f>
        <v>KOTA SURAKARTA</v>
      </c>
      <c r="M1725" s="428" t="str">
        <f t="shared" si="87"/>
        <v/>
      </c>
      <c r="N1725" s="312">
        <f>COUNTIF(A1_Individu_Data_Keadaan_SDMK!A$4:A$149931,B1725)</f>
        <v>0</v>
      </c>
      <c r="O1725" s="312">
        <f t="shared" si="88"/>
        <v>0</v>
      </c>
      <c r="P1725" s="421" t="str">
        <f t="shared" si="89"/>
        <v>Tetap</v>
      </c>
    </row>
    <row r="1726" spans="1:16">
      <c r="A1726" s="7">
        <v>1721</v>
      </c>
      <c r="B1726" t="s">
        <v>15767</v>
      </c>
      <c r="C1726" t="s">
        <v>15768</v>
      </c>
      <c r="D1726" t="s">
        <v>1261</v>
      </c>
      <c r="G1726">
        <v>33</v>
      </c>
      <c r="H1726">
        <v>3372</v>
      </c>
      <c r="I1726" t="s">
        <v>268</v>
      </c>
      <c r="J1726">
        <v>0</v>
      </c>
      <c r="K1726" s="367" t="str">
        <f>VLOOKUP(G1726,'01_MASTER_KODE_WILAYAH'!H$1437:I$1470,2,FALSE)</f>
        <v>JAWA TENGAH</v>
      </c>
      <c r="L1726" s="368" t="str">
        <f>VLOOKUP(H1726,'01_MASTER_KODE_WILAYAH'!D$5:F$1353,3,FALSE)</f>
        <v>KOTA SURAKARTA</v>
      </c>
      <c r="M1726" s="428" t="str">
        <f t="shared" si="87"/>
        <v/>
      </c>
      <c r="N1726" s="312">
        <f>COUNTIF(A1_Individu_Data_Keadaan_SDMK!A$4:A$149931,B1726)</f>
        <v>0</v>
      </c>
      <c r="O1726" s="312">
        <f t="shared" si="88"/>
        <v>0</v>
      </c>
      <c r="P1726" s="421" t="str">
        <f t="shared" si="89"/>
        <v>Tetap</v>
      </c>
    </row>
    <row r="1727" spans="1:16">
      <c r="A1727" s="7">
        <v>1722</v>
      </c>
      <c r="B1727" t="s">
        <v>15769</v>
      </c>
      <c r="C1727" t="s">
        <v>15770</v>
      </c>
      <c r="D1727" t="s">
        <v>1261</v>
      </c>
      <c r="G1727">
        <v>33</v>
      </c>
      <c r="H1727">
        <v>3372</v>
      </c>
      <c r="I1727" t="s">
        <v>268</v>
      </c>
      <c r="J1727">
        <v>0</v>
      </c>
      <c r="K1727" s="367" t="str">
        <f>VLOOKUP(G1727,'01_MASTER_KODE_WILAYAH'!H$1437:I$1470,2,FALSE)</f>
        <v>JAWA TENGAH</v>
      </c>
      <c r="L1727" s="368" t="str">
        <f>VLOOKUP(H1727,'01_MASTER_KODE_WILAYAH'!D$5:F$1353,3,FALSE)</f>
        <v>KOTA SURAKARTA</v>
      </c>
      <c r="M1727" s="428" t="str">
        <f t="shared" si="87"/>
        <v/>
      </c>
      <c r="N1727" s="312">
        <f>COUNTIF(A1_Individu_Data_Keadaan_SDMK!A$4:A$149931,B1727)</f>
        <v>0</v>
      </c>
      <c r="O1727" s="312">
        <f t="shared" si="88"/>
        <v>0</v>
      </c>
      <c r="P1727" s="421" t="str">
        <f t="shared" si="89"/>
        <v>Tetap</v>
      </c>
    </row>
    <row r="1728" spans="1:16">
      <c r="A1728" s="7">
        <v>1723</v>
      </c>
      <c r="B1728" t="s">
        <v>15771</v>
      </c>
      <c r="C1728" t="s">
        <v>15772</v>
      </c>
      <c r="D1728" t="s">
        <v>1261</v>
      </c>
      <c r="G1728">
        <v>33</v>
      </c>
      <c r="H1728">
        <v>3372</v>
      </c>
      <c r="I1728" t="s">
        <v>268</v>
      </c>
      <c r="J1728">
        <v>0</v>
      </c>
      <c r="K1728" s="367" t="str">
        <f>VLOOKUP(G1728,'01_MASTER_KODE_WILAYAH'!H$1437:I$1470,2,FALSE)</f>
        <v>JAWA TENGAH</v>
      </c>
      <c r="L1728" s="368" t="str">
        <f>VLOOKUP(H1728,'01_MASTER_KODE_WILAYAH'!D$5:F$1353,3,FALSE)</f>
        <v>KOTA SURAKARTA</v>
      </c>
      <c r="M1728" s="428" t="str">
        <f t="shared" si="87"/>
        <v/>
      </c>
      <c r="N1728" s="312">
        <f>COUNTIF(A1_Individu_Data_Keadaan_SDMK!A$4:A$149931,B1728)</f>
        <v>0</v>
      </c>
      <c r="O1728" s="312">
        <f t="shared" si="88"/>
        <v>0</v>
      </c>
      <c r="P1728" s="421" t="str">
        <f t="shared" si="89"/>
        <v>Tetap</v>
      </c>
    </row>
    <row r="1729" spans="1:16">
      <c r="A1729" s="7">
        <v>1724</v>
      </c>
      <c r="B1729" t="s">
        <v>15773</v>
      </c>
      <c r="C1729" t="s">
        <v>15774</v>
      </c>
      <c r="D1729" t="s">
        <v>1261</v>
      </c>
      <c r="G1729">
        <v>33</v>
      </c>
      <c r="H1729">
        <v>3372</v>
      </c>
      <c r="I1729" t="s">
        <v>268</v>
      </c>
      <c r="J1729">
        <v>0</v>
      </c>
      <c r="K1729" s="367" t="str">
        <f>VLOOKUP(G1729,'01_MASTER_KODE_WILAYAH'!H$1437:I$1470,2,FALSE)</f>
        <v>JAWA TENGAH</v>
      </c>
      <c r="L1729" s="368" t="str">
        <f>VLOOKUP(H1729,'01_MASTER_KODE_WILAYAH'!D$5:F$1353,3,FALSE)</f>
        <v>KOTA SURAKARTA</v>
      </c>
      <c r="M1729" s="428" t="str">
        <f t="shared" si="87"/>
        <v/>
      </c>
      <c r="N1729" s="312">
        <f>COUNTIF(A1_Individu_Data_Keadaan_SDMK!A$4:A$149931,B1729)</f>
        <v>0</v>
      </c>
      <c r="O1729" s="312">
        <f t="shared" si="88"/>
        <v>0</v>
      </c>
      <c r="P1729" s="421" t="str">
        <f t="shared" si="89"/>
        <v>Tetap</v>
      </c>
    </row>
    <row r="1730" spans="1:16">
      <c r="A1730" s="7">
        <v>1725</v>
      </c>
      <c r="B1730" t="s">
        <v>15775</v>
      </c>
      <c r="C1730" t="s">
        <v>15776</v>
      </c>
      <c r="D1730" t="s">
        <v>1261</v>
      </c>
      <c r="G1730">
        <v>33</v>
      </c>
      <c r="H1730">
        <v>3372</v>
      </c>
      <c r="I1730" t="s">
        <v>268</v>
      </c>
      <c r="J1730">
        <v>0</v>
      </c>
      <c r="K1730" s="367" t="str">
        <f>VLOOKUP(G1730,'01_MASTER_KODE_WILAYAH'!H$1437:I$1470,2,FALSE)</f>
        <v>JAWA TENGAH</v>
      </c>
      <c r="L1730" s="368" t="str">
        <f>VLOOKUP(H1730,'01_MASTER_KODE_WILAYAH'!D$5:F$1353,3,FALSE)</f>
        <v>KOTA SURAKARTA</v>
      </c>
      <c r="M1730" s="428" t="str">
        <f t="shared" si="87"/>
        <v/>
      </c>
      <c r="N1730" s="312">
        <f>COUNTIF(A1_Individu_Data_Keadaan_SDMK!A$4:A$149931,B1730)</f>
        <v>0</v>
      </c>
      <c r="O1730" s="312">
        <f t="shared" si="88"/>
        <v>0</v>
      </c>
      <c r="P1730" s="421" t="str">
        <f t="shared" si="89"/>
        <v>Tetap</v>
      </c>
    </row>
    <row r="1731" spans="1:16">
      <c r="A1731" s="7">
        <v>1726</v>
      </c>
      <c r="B1731" t="s">
        <v>15777</v>
      </c>
      <c r="C1731" t="s">
        <v>15778</v>
      </c>
      <c r="D1731" t="s">
        <v>1261</v>
      </c>
      <c r="G1731">
        <v>33</v>
      </c>
      <c r="H1731">
        <v>3372</v>
      </c>
      <c r="I1731" t="s">
        <v>268</v>
      </c>
      <c r="J1731">
        <v>0</v>
      </c>
      <c r="K1731" s="367" t="str">
        <f>VLOOKUP(G1731,'01_MASTER_KODE_WILAYAH'!H$1437:I$1470,2,FALSE)</f>
        <v>JAWA TENGAH</v>
      </c>
      <c r="L1731" s="368" t="str">
        <f>VLOOKUP(H1731,'01_MASTER_KODE_WILAYAH'!D$5:F$1353,3,FALSE)</f>
        <v>KOTA SURAKARTA</v>
      </c>
      <c r="M1731" s="428" t="str">
        <f t="shared" si="87"/>
        <v/>
      </c>
      <c r="N1731" s="312">
        <f>COUNTIF(A1_Individu_Data_Keadaan_SDMK!A$4:A$149931,B1731)</f>
        <v>0</v>
      </c>
      <c r="O1731" s="312">
        <f t="shared" si="88"/>
        <v>0</v>
      </c>
      <c r="P1731" s="421" t="str">
        <f t="shared" si="89"/>
        <v>Tetap</v>
      </c>
    </row>
    <row r="1732" spans="1:16">
      <c r="A1732" s="7">
        <v>1727</v>
      </c>
      <c r="B1732" t="s">
        <v>15779</v>
      </c>
      <c r="C1732" t="s">
        <v>15780</v>
      </c>
      <c r="D1732" t="s">
        <v>1261</v>
      </c>
      <c r="G1732">
        <v>33</v>
      </c>
      <c r="H1732">
        <v>3372</v>
      </c>
      <c r="I1732" t="s">
        <v>268</v>
      </c>
      <c r="J1732">
        <v>0</v>
      </c>
      <c r="K1732" s="367" t="str">
        <f>VLOOKUP(G1732,'01_MASTER_KODE_WILAYAH'!H$1437:I$1470,2,FALSE)</f>
        <v>JAWA TENGAH</v>
      </c>
      <c r="L1732" s="368" t="str">
        <f>VLOOKUP(H1732,'01_MASTER_KODE_WILAYAH'!D$5:F$1353,3,FALSE)</f>
        <v>KOTA SURAKARTA</v>
      </c>
      <c r="M1732" s="428" t="str">
        <f t="shared" si="87"/>
        <v/>
      </c>
      <c r="N1732" s="312">
        <f>COUNTIF(A1_Individu_Data_Keadaan_SDMK!A$4:A$149931,B1732)</f>
        <v>0</v>
      </c>
      <c r="O1732" s="312">
        <f t="shared" si="88"/>
        <v>0</v>
      </c>
      <c r="P1732" s="421" t="str">
        <f t="shared" si="89"/>
        <v>Tetap</v>
      </c>
    </row>
    <row r="1733" spans="1:16">
      <c r="A1733" s="7">
        <v>1728</v>
      </c>
      <c r="B1733" t="s">
        <v>15781</v>
      </c>
      <c r="C1733" t="s">
        <v>15782</v>
      </c>
      <c r="D1733" t="s">
        <v>1261</v>
      </c>
      <c r="G1733">
        <v>33</v>
      </c>
      <c r="H1733">
        <v>3372</v>
      </c>
      <c r="I1733" t="s">
        <v>268</v>
      </c>
      <c r="J1733">
        <v>0</v>
      </c>
      <c r="K1733" s="367" t="str">
        <f>VLOOKUP(G1733,'01_MASTER_KODE_WILAYAH'!H$1437:I$1470,2,FALSE)</f>
        <v>JAWA TENGAH</v>
      </c>
      <c r="L1733" s="368" t="str">
        <f>VLOOKUP(H1733,'01_MASTER_KODE_WILAYAH'!D$5:F$1353,3,FALSE)</f>
        <v>KOTA SURAKARTA</v>
      </c>
      <c r="M1733" s="428" t="str">
        <f t="shared" si="87"/>
        <v/>
      </c>
      <c r="N1733" s="312">
        <f>COUNTIF(A1_Individu_Data_Keadaan_SDMK!A$4:A$149931,B1733)</f>
        <v>0</v>
      </c>
      <c r="O1733" s="312">
        <f t="shared" si="88"/>
        <v>0</v>
      </c>
      <c r="P1733" s="421" t="str">
        <f t="shared" si="89"/>
        <v>Tetap</v>
      </c>
    </row>
    <row r="1734" spans="1:16">
      <c r="A1734" s="7">
        <v>1729</v>
      </c>
      <c r="B1734" t="s">
        <v>15783</v>
      </c>
      <c r="C1734" t="s">
        <v>15784</v>
      </c>
      <c r="D1734" t="s">
        <v>1261</v>
      </c>
      <c r="G1734">
        <v>33</v>
      </c>
      <c r="H1734">
        <v>3372</v>
      </c>
      <c r="I1734" t="s">
        <v>268</v>
      </c>
      <c r="J1734">
        <v>0</v>
      </c>
      <c r="K1734" s="367" t="str">
        <f>VLOOKUP(G1734,'01_MASTER_KODE_WILAYAH'!H$1437:I$1470,2,FALSE)</f>
        <v>JAWA TENGAH</v>
      </c>
      <c r="L1734" s="368" t="str">
        <f>VLOOKUP(H1734,'01_MASTER_KODE_WILAYAH'!D$5:F$1353,3,FALSE)</f>
        <v>KOTA SURAKARTA</v>
      </c>
      <c r="M1734" s="428" t="str">
        <f t="shared" si="87"/>
        <v/>
      </c>
      <c r="N1734" s="312">
        <f>COUNTIF(A1_Individu_Data_Keadaan_SDMK!A$4:A$149931,B1734)</f>
        <v>0</v>
      </c>
      <c r="O1734" s="312">
        <f t="shared" si="88"/>
        <v>0</v>
      </c>
      <c r="P1734" s="421" t="str">
        <f t="shared" si="89"/>
        <v>Tetap</v>
      </c>
    </row>
    <row r="1735" spans="1:16">
      <c r="A1735" s="7">
        <v>1730</v>
      </c>
      <c r="B1735" t="s">
        <v>15785</v>
      </c>
      <c r="C1735" t="s">
        <v>15786</v>
      </c>
      <c r="D1735" t="s">
        <v>1261</v>
      </c>
      <c r="G1735">
        <v>33</v>
      </c>
      <c r="H1735">
        <v>3372</v>
      </c>
      <c r="I1735" t="s">
        <v>268</v>
      </c>
      <c r="J1735">
        <v>0</v>
      </c>
      <c r="K1735" s="367" t="str">
        <f>VLOOKUP(G1735,'01_MASTER_KODE_WILAYAH'!H$1437:I$1470,2,FALSE)</f>
        <v>JAWA TENGAH</v>
      </c>
      <c r="L1735" s="368" t="str">
        <f>VLOOKUP(H1735,'01_MASTER_KODE_WILAYAH'!D$5:F$1353,3,FALSE)</f>
        <v>KOTA SURAKARTA</v>
      </c>
      <c r="M1735" s="428" t="str">
        <f t="shared" ref="M1735:M1798" si="90">LEFT(F1735,10)</f>
        <v/>
      </c>
      <c r="N1735" s="312">
        <f>COUNTIF(A1_Individu_Data_Keadaan_SDMK!A$4:A$149931,B1735)</f>
        <v>0</v>
      </c>
      <c r="O1735" s="312">
        <f t="shared" ref="O1735:O1798" si="91">IF(N1735&gt;0,1,0)</f>
        <v>0</v>
      </c>
      <c r="P1735" s="421" t="str">
        <f t="shared" ref="P1735:P1798" si="92">IF(N1735&gt;J1735,"Bertambah",IF(N1735=J1735,"Tetap","Berkurang"))</f>
        <v>Tetap</v>
      </c>
    </row>
    <row r="1736" spans="1:16">
      <c r="A1736" s="7">
        <v>1731</v>
      </c>
      <c r="B1736" t="s">
        <v>15787</v>
      </c>
      <c r="C1736" t="s">
        <v>15788</v>
      </c>
      <c r="D1736" t="s">
        <v>1261</v>
      </c>
      <c r="G1736">
        <v>33</v>
      </c>
      <c r="H1736">
        <v>3372</v>
      </c>
      <c r="I1736" t="s">
        <v>268</v>
      </c>
      <c r="J1736">
        <v>0</v>
      </c>
      <c r="K1736" s="367" t="str">
        <f>VLOOKUP(G1736,'01_MASTER_KODE_WILAYAH'!H$1437:I$1470,2,FALSE)</f>
        <v>JAWA TENGAH</v>
      </c>
      <c r="L1736" s="368" t="str">
        <f>VLOOKUP(H1736,'01_MASTER_KODE_WILAYAH'!D$5:F$1353,3,FALSE)</f>
        <v>KOTA SURAKARTA</v>
      </c>
      <c r="M1736" s="428" t="str">
        <f t="shared" si="90"/>
        <v/>
      </c>
      <c r="N1736" s="312">
        <f>COUNTIF(A1_Individu_Data_Keadaan_SDMK!A$4:A$149931,B1736)</f>
        <v>0</v>
      </c>
      <c r="O1736" s="312">
        <f t="shared" si="91"/>
        <v>0</v>
      </c>
      <c r="P1736" s="421" t="str">
        <f t="shared" si="92"/>
        <v>Tetap</v>
      </c>
    </row>
    <row r="1737" spans="1:16">
      <c r="A1737" s="7">
        <v>1732</v>
      </c>
      <c r="B1737" t="s">
        <v>15789</v>
      </c>
      <c r="C1737" t="s">
        <v>15790</v>
      </c>
      <c r="D1737" t="s">
        <v>1261</v>
      </c>
      <c r="G1737">
        <v>33</v>
      </c>
      <c r="H1737">
        <v>3372</v>
      </c>
      <c r="I1737" t="s">
        <v>268</v>
      </c>
      <c r="J1737">
        <v>0</v>
      </c>
      <c r="K1737" s="367" t="str">
        <f>VLOOKUP(G1737,'01_MASTER_KODE_WILAYAH'!H$1437:I$1470,2,FALSE)</f>
        <v>JAWA TENGAH</v>
      </c>
      <c r="L1737" s="368" t="str">
        <f>VLOOKUP(H1737,'01_MASTER_KODE_WILAYAH'!D$5:F$1353,3,FALSE)</f>
        <v>KOTA SURAKARTA</v>
      </c>
      <c r="M1737" s="428" t="str">
        <f t="shared" si="90"/>
        <v/>
      </c>
      <c r="N1737" s="312">
        <f>COUNTIF(A1_Individu_Data_Keadaan_SDMK!A$4:A$149931,B1737)</f>
        <v>0</v>
      </c>
      <c r="O1737" s="312">
        <f t="shared" si="91"/>
        <v>0</v>
      </c>
      <c r="P1737" s="421" t="str">
        <f t="shared" si="92"/>
        <v>Tetap</v>
      </c>
    </row>
    <row r="1738" spans="1:16">
      <c r="A1738" s="7">
        <v>1733</v>
      </c>
      <c r="B1738" t="s">
        <v>15791</v>
      </c>
      <c r="C1738" t="s">
        <v>15792</v>
      </c>
      <c r="D1738" t="s">
        <v>1261</v>
      </c>
      <c r="G1738">
        <v>33</v>
      </c>
      <c r="H1738">
        <v>3372</v>
      </c>
      <c r="I1738" t="s">
        <v>268</v>
      </c>
      <c r="J1738">
        <v>0</v>
      </c>
      <c r="K1738" s="367" t="str">
        <f>VLOOKUP(G1738,'01_MASTER_KODE_WILAYAH'!H$1437:I$1470,2,FALSE)</f>
        <v>JAWA TENGAH</v>
      </c>
      <c r="L1738" s="368" t="str">
        <f>VLOOKUP(H1738,'01_MASTER_KODE_WILAYAH'!D$5:F$1353,3,FALSE)</f>
        <v>KOTA SURAKARTA</v>
      </c>
      <c r="M1738" s="428" t="str">
        <f t="shared" si="90"/>
        <v/>
      </c>
      <c r="N1738" s="312">
        <f>COUNTIF(A1_Individu_Data_Keadaan_SDMK!A$4:A$149931,B1738)</f>
        <v>0</v>
      </c>
      <c r="O1738" s="312">
        <f t="shared" si="91"/>
        <v>0</v>
      </c>
      <c r="P1738" s="421" t="str">
        <f t="shared" si="92"/>
        <v>Tetap</v>
      </c>
    </row>
    <row r="1739" spans="1:16">
      <c r="A1739" s="7">
        <v>1734</v>
      </c>
      <c r="B1739" t="s">
        <v>15793</v>
      </c>
      <c r="C1739" t="s">
        <v>15794</v>
      </c>
      <c r="D1739" t="s">
        <v>1261</v>
      </c>
      <c r="G1739">
        <v>33</v>
      </c>
      <c r="H1739">
        <v>3372</v>
      </c>
      <c r="I1739" t="s">
        <v>268</v>
      </c>
      <c r="J1739">
        <v>0</v>
      </c>
      <c r="K1739" s="367" t="str">
        <f>VLOOKUP(G1739,'01_MASTER_KODE_WILAYAH'!H$1437:I$1470,2,FALSE)</f>
        <v>JAWA TENGAH</v>
      </c>
      <c r="L1739" s="368" t="str">
        <f>VLOOKUP(H1739,'01_MASTER_KODE_WILAYAH'!D$5:F$1353,3,FALSE)</f>
        <v>KOTA SURAKARTA</v>
      </c>
      <c r="M1739" s="428" t="str">
        <f t="shared" si="90"/>
        <v/>
      </c>
      <c r="N1739" s="312">
        <f>COUNTIF(A1_Individu_Data_Keadaan_SDMK!A$4:A$149931,B1739)</f>
        <v>0</v>
      </c>
      <c r="O1739" s="312">
        <f t="shared" si="91"/>
        <v>0</v>
      </c>
      <c r="P1739" s="421" t="str">
        <f t="shared" si="92"/>
        <v>Tetap</v>
      </c>
    </row>
    <row r="1740" spans="1:16">
      <c r="A1740" s="7">
        <v>1735</v>
      </c>
      <c r="B1740" t="s">
        <v>15795</v>
      </c>
      <c r="C1740" t="s">
        <v>15796</v>
      </c>
      <c r="D1740" t="s">
        <v>1261</v>
      </c>
      <c r="G1740">
        <v>33</v>
      </c>
      <c r="H1740">
        <v>3372</v>
      </c>
      <c r="I1740" t="s">
        <v>268</v>
      </c>
      <c r="J1740">
        <v>0</v>
      </c>
      <c r="K1740" s="367" t="str">
        <f>VLOOKUP(G1740,'01_MASTER_KODE_WILAYAH'!H$1437:I$1470,2,FALSE)</f>
        <v>JAWA TENGAH</v>
      </c>
      <c r="L1740" s="368" t="str">
        <f>VLOOKUP(H1740,'01_MASTER_KODE_WILAYAH'!D$5:F$1353,3,FALSE)</f>
        <v>KOTA SURAKARTA</v>
      </c>
      <c r="M1740" s="428" t="str">
        <f t="shared" si="90"/>
        <v/>
      </c>
      <c r="N1740" s="312">
        <f>COUNTIF(A1_Individu_Data_Keadaan_SDMK!A$4:A$149931,B1740)</f>
        <v>0</v>
      </c>
      <c r="O1740" s="312">
        <f t="shared" si="91"/>
        <v>0</v>
      </c>
      <c r="P1740" s="421" t="str">
        <f t="shared" si="92"/>
        <v>Tetap</v>
      </c>
    </row>
    <row r="1741" spans="1:16">
      <c r="A1741" s="7">
        <v>1736</v>
      </c>
      <c r="B1741" t="s">
        <v>15797</v>
      </c>
      <c r="C1741" t="s">
        <v>15798</v>
      </c>
      <c r="D1741" t="s">
        <v>1261</v>
      </c>
      <c r="G1741">
        <v>33</v>
      </c>
      <c r="H1741">
        <v>3372</v>
      </c>
      <c r="I1741" t="s">
        <v>268</v>
      </c>
      <c r="J1741">
        <v>0</v>
      </c>
      <c r="K1741" s="367" t="str">
        <f>VLOOKUP(G1741,'01_MASTER_KODE_WILAYAH'!H$1437:I$1470,2,FALSE)</f>
        <v>JAWA TENGAH</v>
      </c>
      <c r="L1741" s="368" t="str">
        <f>VLOOKUP(H1741,'01_MASTER_KODE_WILAYAH'!D$5:F$1353,3,FALSE)</f>
        <v>KOTA SURAKARTA</v>
      </c>
      <c r="M1741" s="428" t="str">
        <f t="shared" si="90"/>
        <v/>
      </c>
      <c r="N1741" s="312">
        <f>COUNTIF(A1_Individu_Data_Keadaan_SDMK!A$4:A$149931,B1741)</f>
        <v>0</v>
      </c>
      <c r="O1741" s="312">
        <f t="shared" si="91"/>
        <v>0</v>
      </c>
      <c r="P1741" s="421" t="str">
        <f t="shared" si="92"/>
        <v>Tetap</v>
      </c>
    </row>
    <row r="1742" spans="1:16">
      <c r="A1742" s="7">
        <v>1737</v>
      </c>
      <c r="B1742" t="s">
        <v>15799</v>
      </c>
      <c r="C1742" t="s">
        <v>15800</v>
      </c>
      <c r="D1742" t="s">
        <v>1261</v>
      </c>
      <c r="G1742">
        <v>33</v>
      </c>
      <c r="H1742">
        <v>3372</v>
      </c>
      <c r="I1742" t="s">
        <v>268</v>
      </c>
      <c r="J1742">
        <v>0</v>
      </c>
      <c r="K1742" s="367" t="str">
        <f>VLOOKUP(G1742,'01_MASTER_KODE_WILAYAH'!H$1437:I$1470,2,FALSE)</f>
        <v>JAWA TENGAH</v>
      </c>
      <c r="L1742" s="368" t="str">
        <f>VLOOKUP(H1742,'01_MASTER_KODE_WILAYAH'!D$5:F$1353,3,FALSE)</f>
        <v>KOTA SURAKARTA</v>
      </c>
      <c r="M1742" s="428" t="str">
        <f t="shared" si="90"/>
        <v/>
      </c>
      <c r="N1742" s="312">
        <f>COUNTIF(A1_Individu_Data_Keadaan_SDMK!A$4:A$149931,B1742)</f>
        <v>0</v>
      </c>
      <c r="O1742" s="312">
        <f t="shared" si="91"/>
        <v>0</v>
      </c>
      <c r="P1742" s="421" t="str">
        <f t="shared" si="92"/>
        <v>Tetap</v>
      </c>
    </row>
    <row r="1743" spans="1:16">
      <c r="A1743" s="7">
        <v>1738</v>
      </c>
      <c r="B1743" t="s">
        <v>15801</v>
      </c>
      <c r="C1743" t="s">
        <v>15802</v>
      </c>
      <c r="D1743" t="s">
        <v>1261</v>
      </c>
      <c r="G1743">
        <v>33</v>
      </c>
      <c r="H1743">
        <v>3372</v>
      </c>
      <c r="I1743" t="s">
        <v>268</v>
      </c>
      <c r="J1743">
        <v>0</v>
      </c>
      <c r="K1743" s="367" t="str">
        <f>VLOOKUP(G1743,'01_MASTER_KODE_WILAYAH'!H$1437:I$1470,2,FALSE)</f>
        <v>JAWA TENGAH</v>
      </c>
      <c r="L1743" s="368" t="str">
        <f>VLOOKUP(H1743,'01_MASTER_KODE_WILAYAH'!D$5:F$1353,3,FALSE)</f>
        <v>KOTA SURAKARTA</v>
      </c>
      <c r="M1743" s="428" t="str">
        <f t="shared" si="90"/>
        <v/>
      </c>
      <c r="N1743" s="312">
        <f>COUNTIF(A1_Individu_Data_Keadaan_SDMK!A$4:A$149931,B1743)</f>
        <v>0</v>
      </c>
      <c r="O1743" s="312">
        <f t="shared" si="91"/>
        <v>0</v>
      </c>
      <c r="P1743" s="421" t="str">
        <f t="shared" si="92"/>
        <v>Tetap</v>
      </c>
    </row>
    <row r="1744" spans="1:16">
      <c r="A1744" s="7">
        <v>1739</v>
      </c>
      <c r="B1744" t="s">
        <v>15803</v>
      </c>
      <c r="C1744" t="s">
        <v>15804</v>
      </c>
      <c r="D1744" t="s">
        <v>1261</v>
      </c>
      <c r="G1744">
        <v>33</v>
      </c>
      <c r="H1744">
        <v>3372</v>
      </c>
      <c r="I1744" t="s">
        <v>268</v>
      </c>
      <c r="J1744">
        <v>0</v>
      </c>
      <c r="K1744" s="367" t="str">
        <f>VLOOKUP(G1744,'01_MASTER_KODE_WILAYAH'!H$1437:I$1470,2,FALSE)</f>
        <v>JAWA TENGAH</v>
      </c>
      <c r="L1744" s="368" t="str">
        <f>VLOOKUP(H1744,'01_MASTER_KODE_WILAYAH'!D$5:F$1353,3,FALSE)</f>
        <v>KOTA SURAKARTA</v>
      </c>
      <c r="M1744" s="428" t="str">
        <f t="shared" si="90"/>
        <v/>
      </c>
      <c r="N1744" s="312">
        <f>COUNTIF(A1_Individu_Data_Keadaan_SDMK!A$4:A$149931,B1744)</f>
        <v>0</v>
      </c>
      <c r="O1744" s="312">
        <f t="shared" si="91"/>
        <v>0</v>
      </c>
      <c r="P1744" s="421" t="str">
        <f t="shared" si="92"/>
        <v>Tetap</v>
      </c>
    </row>
    <row r="1745" spans="1:16">
      <c r="A1745" s="7">
        <v>1740</v>
      </c>
      <c r="B1745" t="s">
        <v>15805</v>
      </c>
      <c r="C1745" t="s">
        <v>15806</v>
      </c>
      <c r="D1745" t="s">
        <v>1261</v>
      </c>
      <c r="G1745">
        <v>33</v>
      </c>
      <c r="H1745">
        <v>3372</v>
      </c>
      <c r="I1745" t="s">
        <v>268</v>
      </c>
      <c r="J1745">
        <v>0</v>
      </c>
      <c r="K1745" s="367" t="str">
        <f>VLOOKUP(G1745,'01_MASTER_KODE_WILAYAH'!H$1437:I$1470,2,FALSE)</f>
        <v>JAWA TENGAH</v>
      </c>
      <c r="L1745" s="368" t="str">
        <f>VLOOKUP(H1745,'01_MASTER_KODE_WILAYAH'!D$5:F$1353,3,FALSE)</f>
        <v>KOTA SURAKARTA</v>
      </c>
      <c r="M1745" s="428" t="str">
        <f t="shared" si="90"/>
        <v/>
      </c>
      <c r="N1745" s="312">
        <f>COUNTIF(A1_Individu_Data_Keadaan_SDMK!A$4:A$149931,B1745)</f>
        <v>0</v>
      </c>
      <c r="O1745" s="312">
        <f t="shared" si="91"/>
        <v>0</v>
      </c>
      <c r="P1745" s="421" t="str">
        <f t="shared" si="92"/>
        <v>Tetap</v>
      </c>
    </row>
    <row r="1746" spans="1:16">
      <c r="A1746" s="7">
        <v>1741</v>
      </c>
      <c r="B1746" t="s">
        <v>15807</v>
      </c>
      <c r="C1746" t="s">
        <v>15808</v>
      </c>
      <c r="D1746" t="s">
        <v>1261</v>
      </c>
      <c r="G1746">
        <v>33</v>
      </c>
      <c r="H1746">
        <v>3372</v>
      </c>
      <c r="I1746" t="s">
        <v>268</v>
      </c>
      <c r="J1746">
        <v>0</v>
      </c>
      <c r="K1746" s="367" t="str">
        <f>VLOOKUP(G1746,'01_MASTER_KODE_WILAYAH'!H$1437:I$1470,2,FALSE)</f>
        <v>JAWA TENGAH</v>
      </c>
      <c r="L1746" s="368" t="str">
        <f>VLOOKUP(H1746,'01_MASTER_KODE_WILAYAH'!D$5:F$1353,3,FALSE)</f>
        <v>KOTA SURAKARTA</v>
      </c>
      <c r="M1746" s="428" t="str">
        <f t="shared" si="90"/>
        <v/>
      </c>
      <c r="N1746" s="312">
        <f>COUNTIF(A1_Individu_Data_Keadaan_SDMK!A$4:A$149931,B1746)</f>
        <v>0</v>
      </c>
      <c r="O1746" s="312">
        <f t="shared" si="91"/>
        <v>0</v>
      </c>
      <c r="P1746" s="421" t="str">
        <f t="shared" si="92"/>
        <v>Tetap</v>
      </c>
    </row>
    <row r="1747" spans="1:16">
      <c r="A1747" s="7">
        <v>1742</v>
      </c>
      <c r="B1747" t="s">
        <v>15809</v>
      </c>
      <c r="C1747" t="s">
        <v>15810</v>
      </c>
      <c r="D1747" t="s">
        <v>1261</v>
      </c>
      <c r="G1747">
        <v>33</v>
      </c>
      <c r="H1747">
        <v>3372</v>
      </c>
      <c r="I1747" t="s">
        <v>268</v>
      </c>
      <c r="J1747">
        <v>0</v>
      </c>
      <c r="K1747" s="367" t="str">
        <f>VLOOKUP(G1747,'01_MASTER_KODE_WILAYAH'!H$1437:I$1470,2,FALSE)</f>
        <v>JAWA TENGAH</v>
      </c>
      <c r="L1747" s="368" t="str">
        <f>VLOOKUP(H1747,'01_MASTER_KODE_WILAYAH'!D$5:F$1353,3,FALSE)</f>
        <v>KOTA SURAKARTA</v>
      </c>
      <c r="M1747" s="428" t="str">
        <f t="shared" si="90"/>
        <v/>
      </c>
      <c r="N1747" s="312">
        <f>COUNTIF(A1_Individu_Data_Keadaan_SDMK!A$4:A$149931,B1747)</f>
        <v>0</v>
      </c>
      <c r="O1747" s="312">
        <f t="shared" si="91"/>
        <v>0</v>
      </c>
      <c r="P1747" s="421" t="str">
        <f t="shared" si="92"/>
        <v>Tetap</v>
      </c>
    </row>
    <row r="1748" spans="1:16">
      <c r="A1748" s="7">
        <v>1743</v>
      </c>
      <c r="B1748" t="s">
        <v>15811</v>
      </c>
      <c r="C1748" t="s">
        <v>15812</v>
      </c>
      <c r="D1748" t="s">
        <v>1261</v>
      </c>
      <c r="G1748">
        <v>33</v>
      </c>
      <c r="H1748">
        <v>3372</v>
      </c>
      <c r="I1748" t="s">
        <v>268</v>
      </c>
      <c r="J1748">
        <v>0</v>
      </c>
      <c r="K1748" s="367" t="str">
        <f>VLOOKUP(G1748,'01_MASTER_KODE_WILAYAH'!H$1437:I$1470,2,FALSE)</f>
        <v>JAWA TENGAH</v>
      </c>
      <c r="L1748" s="368" t="str">
        <f>VLOOKUP(H1748,'01_MASTER_KODE_WILAYAH'!D$5:F$1353,3,FALSE)</f>
        <v>KOTA SURAKARTA</v>
      </c>
      <c r="M1748" s="428" t="str">
        <f t="shared" si="90"/>
        <v/>
      </c>
      <c r="N1748" s="312">
        <f>COUNTIF(A1_Individu_Data_Keadaan_SDMK!A$4:A$149931,B1748)</f>
        <v>0</v>
      </c>
      <c r="O1748" s="312">
        <f t="shared" si="91"/>
        <v>0</v>
      </c>
      <c r="P1748" s="421" t="str">
        <f t="shared" si="92"/>
        <v>Tetap</v>
      </c>
    </row>
    <row r="1749" spans="1:16">
      <c r="A1749" s="7">
        <v>1744</v>
      </c>
      <c r="B1749" t="s">
        <v>15813</v>
      </c>
      <c r="C1749" t="s">
        <v>15814</v>
      </c>
      <c r="D1749" t="s">
        <v>1261</v>
      </c>
      <c r="G1749">
        <v>33</v>
      </c>
      <c r="H1749">
        <v>3372</v>
      </c>
      <c r="I1749" t="s">
        <v>268</v>
      </c>
      <c r="J1749">
        <v>0</v>
      </c>
      <c r="K1749" s="367" t="str">
        <f>VLOOKUP(G1749,'01_MASTER_KODE_WILAYAH'!H$1437:I$1470,2,FALSE)</f>
        <v>JAWA TENGAH</v>
      </c>
      <c r="L1749" s="368" t="str">
        <f>VLOOKUP(H1749,'01_MASTER_KODE_WILAYAH'!D$5:F$1353,3,FALSE)</f>
        <v>KOTA SURAKARTA</v>
      </c>
      <c r="M1749" s="428" t="str">
        <f t="shared" si="90"/>
        <v/>
      </c>
      <c r="N1749" s="312">
        <f>COUNTIF(A1_Individu_Data_Keadaan_SDMK!A$4:A$149931,B1749)</f>
        <v>0</v>
      </c>
      <c r="O1749" s="312">
        <f t="shared" si="91"/>
        <v>0</v>
      </c>
      <c r="P1749" s="421" t="str">
        <f t="shared" si="92"/>
        <v>Tetap</v>
      </c>
    </row>
    <row r="1750" spans="1:16">
      <c r="A1750" s="7">
        <v>1745</v>
      </c>
      <c r="B1750" t="s">
        <v>15815</v>
      </c>
      <c r="C1750" t="s">
        <v>15816</v>
      </c>
      <c r="D1750" t="s">
        <v>1261</v>
      </c>
      <c r="G1750">
        <v>33</v>
      </c>
      <c r="H1750">
        <v>3372</v>
      </c>
      <c r="I1750" t="s">
        <v>268</v>
      </c>
      <c r="J1750">
        <v>0</v>
      </c>
      <c r="K1750" s="367" t="str">
        <f>VLOOKUP(G1750,'01_MASTER_KODE_WILAYAH'!H$1437:I$1470,2,FALSE)</f>
        <v>JAWA TENGAH</v>
      </c>
      <c r="L1750" s="368" t="str">
        <f>VLOOKUP(H1750,'01_MASTER_KODE_WILAYAH'!D$5:F$1353,3,FALSE)</f>
        <v>KOTA SURAKARTA</v>
      </c>
      <c r="M1750" s="428" t="str">
        <f t="shared" si="90"/>
        <v/>
      </c>
      <c r="N1750" s="312">
        <f>COUNTIF(A1_Individu_Data_Keadaan_SDMK!A$4:A$149931,B1750)</f>
        <v>0</v>
      </c>
      <c r="O1750" s="312">
        <f t="shared" si="91"/>
        <v>0</v>
      </c>
      <c r="P1750" s="421" t="str">
        <f t="shared" si="92"/>
        <v>Tetap</v>
      </c>
    </row>
    <row r="1751" spans="1:16">
      <c r="A1751" s="7">
        <v>1746</v>
      </c>
      <c r="B1751" t="s">
        <v>15817</v>
      </c>
      <c r="C1751" t="s">
        <v>15818</v>
      </c>
      <c r="D1751" t="s">
        <v>1261</v>
      </c>
      <c r="G1751">
        <v>33</v>
      </c>
      <c r="H1751">
        <v>3372</v>
      </c>
      <c r="I1751" t="s">
        <v>268</v>
      </c>
      <c r="J1751">
        <v>0</v>
      </c>
      <c r="K1751" s="367" t="str">
        <f>VLOOKUP(G1751,'01_MASTER_KODE_WILAYAH'!H$1437:I$1470,2,FALSE)</f>
        <v>JAWA TENGAH</v>
      </c>
      <c r="L1751" s="368" t="str">
        <f>VLOOKUP(H1751,'01_MASTER_KODE_WILAYAH'!D$5:F$1353,3,FALSE)</f>
        <v>KOTA SURAKARTA</v>
      </c>
      <c r="M1751" s="428" t="str">
        <f t="shared" si="90"/>
        <v/>
      </c>
      <c r="N1751" s="312">
        <f>COUNTIF(A1_Individu_Data_Keadaan_SDMK!A$4:A$149931,B1751)</f>
        <v>0</v>
      </c>
      <c r="O1751" s="312">
        <f t="shared" si="91"/>
        <v>0</v>
      </c>
      <c r="P1751" s="421" t="str">
        <f t="shared" si="92"/>
        <v>Tetap</v>
      </c>
    </row>
    <row r="1752" spans="1:16">
      <c r="A1752" s="7">
        <v>1747</v>
      </c>
      <c r="B1752" t="s">
        <v>15819</v>
      </c>
      <c r="C1752" t="s">
        <v>15820</v>
      </c>
      <c r="D1752" t="s">
        <v>1261</v>
      </c>
      <c r="G1752">
        <v>33</v>
      </c>
      <c r="H1752">
        <v>3372</v>
      </c>
      <c r="I1752" t="s">
        <v>268</v>
      </c>
      <c r="J1752">
        <v>0</v>
      </c>
      <c r="K1752" s="367" t="str">
        <f>VLOOKUP(G1752,'01_MASTER_KODE_WILAYAH'!H$1437:I$1470,2,FALSE)</f>
        <v>JAWA TENGAH</v>
      </c>
      <c r="L1752" s="368" t="str">
        <f>VLOOKUP(H1752,'01_MASTER_KODE_WILAYAH'!D$5:F$1353,3,FALSE)</f>
        <v>KOTA SURAKARTA</v>
      </c>
      <c r="M1752" s="428" t="str">
        <f t="shared" si="90"/>
        <v/>
      </c>
      <c r="N1752" s="312">
        <f>COUNTIF(A1_Individu_Data_Keadaan_SDMK!A$4:A$149931,B1752)</f>
        <v>0</v>
      </c>
      <c r="O1752" s="312">
        <f t="shared" si="91"/>
        <v>0</v>
      </c>
      <c r="P1752" s="421" t="str">
        <f t="shared" si="92"/>
        <v>Tetap</v>
      </c>
    </row>
    <row r="1753" spans="1:16">
      <c r="A1753" s="7">
        <v>1748</v>
      </c>
      <c r="B1753" t="s">
        <v>15821</v>
      </c>
      <c r="C1753" t="s">
        <v>15822</v>
      </c>
      <c r="D1753" t="s">
        <v>1261</v>
      </c>
      <c r="G1753">
        <v>33</v>
      </c>
      <c r="H1753">
        <v>3372</v>
      </c>
      <c r="I1753" t="s">
        <v>268</v>
      </c>
      <c r="J1753">
        <v>0</v>
      </c>
      <c r="K1753" s="367" t="str">
        <f>VLOOKUP(G1753,'01_MASTER_KODE_WILAYAH'!H$1437:I$1470,2,FALSE)</f>
        <v>JAWA TENGAH</v>
      </c>
      <c r="L1753" s="368" t="str">
        <f>VLOOKUP(H1753,'01_MASTER_KODE_WILAYAH'!D$5:F$1353,3,FALSE)</f>
        <v>KOTA SURAKARTA</v>
      </c>
      <c r="M1753" s="428" t="str">
        <f t="shared" si="90"/>
        <v/>
      </c>
      <c r="N1753" s="312">
        <f>COUNTIF(A1_Individu_Data_Keadaan_SDMK!A$4:A$149931,B1753)</f>
        <v>0</v>
      </c>
      <c r="O1753" s="312">
        <f t="shared" si="91"/>
        <v>0</v>
      </c>
      <c r="P1753" s="421" t="str">
        <f t="shared" si="92"/>
        <v>Tetap</v>
      </c>
    </row>
    <row r="1754" spans="1:16">
      <c r="A1754" s="7">
        <v>1749</v>
      </c>
      <c r="B1754" t="s">
        <v>15823</v>
      </c>
      <c r="C1754" t="s">
        <v>15824</v>
      </c>
      <c r="D1754" t="s">
        <v>1261</v>
      </c>
      <c r="G1754">
        <v>33</v>
      </c>
      <c r="H1754">
        <v>3372</v>
      </c>
      <c r="I1754" t="s">
        <v>268</v>
      </c>
      <c r="J1754">
        <v>0</v>
      </c>
      <c r="K1754" s="367" t="str">
        <f>VLOOKUP(G1754,'01_MASTER_KODE_WILAYAH'!H$1437:I$1470,2,FALSE)</f>
        <v>JAWA TENGAH</v>
      </c>
      <c r="L1754" s="368" t="str">
        <f>VLOOKUP(H1754,'01_MASTER_KODE_WILAYAH'!D$5:F$1353,3,FALSE)</f>
        <v>KOTA SURAKARTA</v>
      </c>
      <c r="M1754" s="428" t="str">
        <f t="shared" si="90"/>
        <v/>
      </c>
      <c r="N1754" s="312">
        <f>COUNTIF(A1_Individu_Data_Keadaan_SDMK!A$4:A$149931,B1754)</f>
        <v>0</v>
      </c>
      <c r="O1754" s="312">
        <f t="shared" si="91"/>
        <v>0</v>
      </c>
      <c r="P1754" s="421" t="str">
        <f t="shared" si="92"/>
        <v>Tetap</v>
      </c>
    </row>
    <row r="1755" spans="1:16">
      <c r="A1755" s="7">
        <v>1750</v>
      </c>
      <c r="B1755" t="s">
        <v>15825</v>
      </c>
      <c r="C1755" t="s">
        <v>15826</v>
      </c>
      <c r="D1755" t="s">
        <v>1261</v>
      </c>
      <c r="G1755">
        <v>33</v>
      </c>
      <c r="H1755">
        <v>3372</v>
      </c>
      <c r="I1755" t="s">
        <v>268</v>
      </c>
      <c r="J1755">
        <v>0</v>
      </c>
      <c r="K1755" s="367" t="str">
        <f>VLOOKUP(G1755,'01_MASTER_KODE_WILAYAH'!H$1437:I$1470,2,FALSE)</f>
        <v>JAWA TENGAH</v>
      </c>
      <c r="L1755" s="368" t="str">
        <f>VLOOKUP(H1755,'01_MASTER_KODE_WILAYAH'!D$5:F$1353,3,FALSE)</f>
        <v>KOTA SURAKARTA</v>
      </c>
      <c r="M1755" s="428" t="str">
        <f t="shared" si="90"/>
        <v/>
      </c>
      <c r="N1755" s="312">
        <f>COUNTIF(A1_Individu_Data_Keadaan_SDMK!A$4:A$149931,B1755)</f>
        <v>0</v>
      </c>
      <c r="O1755" s="312">
        <f t="shared" si="91"/>
        <v>0</v>
      </c>
      <c r="P1755" s="421" t="str">
        <f t="shared" si="92"/>
        <v>Tetap</v>
      </c>
    </row>
    <row r="1756" spans="1:16">
      <c r="A1756" s="7">
        <v>1751</v>
      </c>
      <c r="B1756" t="s">
        <v>15827</v>
      </c>
      <c r="C1756" t="s">
        <v>15828</v>
      </c>
      <c r="D1756" t="s">
        <v>1261</v>
      </c>
      <c r="G1756">
        <v>33</v>
      </c>
      <c r="H1756">
        <v>3372</v>
      </c>
      <c r="I1756" t="s">
        <v>268</v>
      </c>
      <c r="J1756">
        <v>0</v>
      </c>
      <c r="K1756" s="367" t="str">
        <f>VLOOKUP(G1756,'01_MASTER_KODE_WILAYAH'!H$1437:I$1470,2,FALSE)</f>
        <v>JAWA TENGAH</v>
      </c>
      <c r="L1756" s="368" t="str">
        <f>VLOOKUP(H1756,'01_MASTER_KODE_WILAYAH'!D$5:F$1353,3,FALSE)</f>
        <v>KOTA SURAKARTA</v>
      </c>
      <c r="M1756" s="428" t="str">
        <f t="shared" si="90"/>
        <v/>
      </c>
      <c r="N1756" s="312">
        <f>COUNTIF(A1_Individu_Data_Keadaan_SDMK!A$4:A$149931,B1756)</f>
        <v>0</v>
      </c>
      <c r="O1756" s="312">
        <f t="shared" si="91"/>
        <v>0</v>
      </c>
      <c r="P1756" s="421" t="str">
        <f t="shared" si="92"/>
        <v>Tetap</v>
      </c>
    </row>
    <row r="1757" spans="1:16">
      <c r="A1757" s="7">
        <v>1752</v>
      </c>
      <c r="B1757" t="s">
        <v>15829</v>
      </c>
      <c r="C1757" t="s">
        <v>15830</v>
      </c>
      <c r="D1757" t="s">
        <v>1261</v>
      </c>
      <c r="G1757">
        <v>33</v>
      </c>
      <c r="H1757">
        <v>3372</v>
      </c>
      <c r="I1757" t="s">
        <v>268</v>
      </c>
      <c r="J1757">
        <v>0</v>
      </c>
      <c r="K1757" s="367" t="str">
        <f>VLOOKUP(G1757,'01_MASTER_KODE_WILAYAH'!H$1437:I$1470,2,FALSE)</f>
        <v>JAWA TENGAH</v>
      </c>
      <c r="L1757" s="368" t="str">
        <f>VLOOKUP(H1757,'01_MASTER_KODE_WILAYAH'!D$5:F$1353,3,FALSE)</f>
        <v>KOTA SURAKARTA</v>
      </c>
      <c r="M1757" s="428" t="str">
        <f t="shared" si="90"/>
        <v/>
      </c>
      <c r="N1757" s="312">
        <f>COUNTIF(A1_Individu_Data_Keadaan_SDMK!A$4:A$149931,B1757)</f>
        <v>0</v>
      </c>
      <c r="O1757" s="312">
        <f t="shared" si="91"/>
        <v>0</v>
      </c>
      <c r="P1757" s="421" t="str">
        <f t="shared" si="92"/>
        <v>Tetap</v>
      </c>
    </row>
    <row r="1758" spans="1:16">
      <c r="A1758" s="7">
        <v>1753</v>
      </c>
      <c r="B1758" t="s">
        <v>15831</v>
      </c>
      <c r="C1758" t="s">
        <v>15832</v>
      </c>
      <c r="D1758" t="s">
        <v>1261</v>
      </c>
      <c r="G1758">
        <v>33</v>
      </c>
      <c r="H1758">
        <v>3372</v>
      </c>
      <c r="I1758" t="s">
        <v>268</v>
      </c>
      <c r="J1758">
        <v>0</v>
      </c>
      <c r="K1758" s="367" t="str">
        <f>VLOOKUP(G1758,'01_MASTER_KODE_WILAYAH'!H$1437:I$1470,2,FALSE)</f>
        <v>JAWA TENGAH</v>
      </c>
      <c r="L1758" s="368" t="str">
        <f>VLOOKUP(H1758,'01_MASTER_KODE_WILAYAH'!D$5:F$1353,3,FALSE)</f>
        <v>KOTA SURAKARTA</v>
      </c>
      <c r="M1758" s="428" t="str">
        <f t="shared" si="90"/>
        <v/>
      </c>
      <c r="N1758" s="312">
        <f>COUNTIF(A1_Individu_Data_Keadaan_SDMK!A$4:A$149931,B1758)</f>
        <v>0</v>
      </c>
      <c r="O1758" s="312">
        <f t="shared" si="91"/>
        <v>0</v>
      </c>
      <c r="P1758" s="421" t="str">
        <f t="shared" si="92"/>
        <v>Tetap</v>
      </c>
    </row>
    <row r="1759" spans="1:16">
      <c r="A1759" s="7">
        <v>1754</v>
      </c>
      <c r="B1759" t="s">
        <v>15833</v>
      </c>
      <c r="C1759" t="s">
        <v>15834</v>
      </c>
      <c r="D1759" t="s">
        <v>1261</v>
      </c>
      <c r="G1759">
        <v>33</v>
      </c>
      <c r="H1759">
        <v>3372</v>
      </c>
      <c r="I1759" t="s">
        <v>268</v>
      </c>
      <c r="J1759">
        <v>0</v>
      </c>
      <c r="K1759" s="367" t="str">
        <f>VLOOKUP(G1759,'01_MASTER_KODE_WILAYAH'!H$1437:I$1470,2,FALSE)</f>
        <v>JAWA TENGAH</v>
      </c>
      <c r="L1759" s="368" t="str">
        <f>VLOOKUP(H1759,'01_MASTER_KODE_WILAYAH'!D$5:F$1353,3,FALSE)</f>
        <v>KOTA SURAKARTA</v>
      </c>
      <c r="M1759" s="428" t="str">
        <f t="shared" si="90"/>
        <v/>
      </c>
      <c r="N1759" s="312">
        <f>COUNTIF(A1_Individu_Data_Keadaan_SDMK!A$4:A$149931,B1759)</f>
        <v>0</v>
      </c>
      <c r="O1759" s="312">
        <f t="shared" si="91"/>
        <v>0</v>
      </c>
      <c r="P1759" s="421" t="str">
        <f t="shared" si="92"/>
        <v>Tetap</v>
      </c>
    </row>
    <row r="1760" spans="1:16">
      <c r="A1760" s="7">
        <v>1755</v>
      </c>
      <c r="B1760" t="s">
        <v>15835</v>
      </c>
      <c r="C1760" t="s">
        <v>15836</v>
      </c>
      <c r="D1760" t="s">
        <v>1261</v>
      </c>
      <c r="G1760">
        <v>33</v>
      </c>
      <c r="H1760">
        <v>3372</v>
      </c>
      <c r="I1760" t="s">
        <v>268</v>
      </c>
      <c r="J1760">
        <v>0</v>
      </c>
      <c r="K1760" s="367" t="str">
        <f>VLOOKUP(G1760,'01_MASTER_KODE_WILAYAH'!H$1437:I$1470,2,FALSE)</f>
        <v>JAWA TENGAH</v>
      </c>
      <c r="L1760" s="368" t="str">
        <f>VLOOKUP(H1760,'01_MASTER_KODE_WILAYAH'!D$5:F$1353,3,FALSE)</f>
        <v>KOTA SURAKARTA</v>
      </c>
      <c r="M1760" s="428" t="str">
        <f t="shared" si="90"/>
        <v/>
      </c>
      <c r="N1760" s="312">
        <f>COUNTIF(A1_Individu_Data_Keadaan_SDMK!A$4:A$149931,B1760)</f>
        <v>0</v>
      </c>
      <c r="O1760" s="312">
        <f t="shared" si="91"/>
        <v>0</v>
      </c>
      <c r="P1760" s="421" t="str">
        <f t="shared" si="92"/>
        <v>Tetap</v>
      </c>
    </row>
    <row r="1761" spans="1:16">
      <c r="A1761" s="7">
        <v>1756</v>
      </c>
      <c r="B1761" t="s">
        <v>15837</v>
      </c>
      <c r="C1761" t="s">
        <v>15838</v>
      </c>
      <c r="D1761" t="s">
        <v>1261</v>
      </c>
      <c r="G1761">
        <v>33</v>
      </c>
      <c r="H1761">
        <v>3372</v>
      </c>
      <c r="I1761" t="s">
        <v>268</v>
      </c>
      <c r="J1761">
        <v>0</v>
      </c>
      <c r="K1761" s="367" t="str">
        <f>VLOOKUP(G1761,'01_MASTER_KODE_WILAYAH'!H$1437:I$1470,2,FALSE)</f>
        <v>JAWA TENGAH</v>
      </c>
      <c r="L1761" s="368" t="str">
        <f>VLOOKUP(H1761,'01_MASTER_KODE_WILAYAH'!D$5:F$1353,3,FALSE)</f>
        <v>KOTA SURAKARTA</v>
      </c>
      <c r="M1761" s="428" t="str">
        <f t="shared" si="90"/>
        <v/>
      </c>
      <c r="N1761" s="312">
        <f>COUNTIF(A1_Individu_Data_Keadaan_SDMK!A$4:A$149931,B1761)</f>
        <v>0</v>
      </c>
      <c r="O1761" s="312">
        <f t="shared" si="91"/>
        <v>0</v>
      </c>
      <c r="P1761" s="421" t="str">
        <f t="shared" si="92"/>
        <v>Tetap</v>
      </c>
    </row>
    <row r="1762" spans="1:16">
      <c r="A1762" s="7">
        <v>1757</v>
      </c>
      <c r="B1762" t="s">
        <v>15839</v>
      </c>
      <c r="C1762" t="s">
        <v>15840</v>
      </c>
      <c r="D1762" t="s">
        <v>1261</v>
      </c>
      <c r="G1762">
        <v>33</v>
      </c>
      <c r="H1762">
        <v>3372</v>
      </c>
      <c r="I1762" t="s">
        <v>268</v>
      </c>
      <c r="J1762">
        <v>0</v>
      </c>
      <c r="K1762" s="367" t="str">
        <f>VLOOKUP(G1762,'01_MASTER_KODE_WILAYAH'!H$1437:I$1470,2,FALSE)</f>
        <v>JAWA TENGAH</v>
      </c>
      <c r="L1762" s="368" t="str">
        <f>VLOOKUP(H1762,'01_MASTER_KODE_WILAYAH'!D$5:F$1353,3,FALSE)</f>
        <v>KOTA SURAKARTA</v>
      </c>
      <c r="M1762" s="428" t="str">
        <f t="shared" si="90"/>
        <v/>
      </c>
      <c r="N1762" s="312">
        <f>COUNTIF(A1_Individu_Data_Keadaan_SDMK!A$4:A$149931,B1762)</f>
        <v>0</v>
      </c>
      <c r="O1762" s="312">
        <f t="shared" si="91"/>
        <v>0</v>
      </c>
      <c r="P1762" s="421" t="str">
        <f t="shared" si="92"/>
        <v>Tetap</v>
      </c>
    </row>
    <row r="1763" spans="1:16">
      <c r="A1763" s="7">
        <v>1758</v>
      </c>
      <c r="B1763" t="s">
        <v>15841</v>
      </c>
      <c r="C1763" t="s">
        <v>15842</v>
      </c>
      <c r="D1763" t="s">
        <v>1261</v>
      </c>
      <c r="G1763">
        <v>33</v>
      </c>
      <c r="H1763">
        <v>3372</v>
      </c>
      <c r="I1763" t="s">
        <v>268</v>
      </c>
      <c r="J1763">
        <v>0</v>
      </c>
      <c r="K1763" s="367" t="str">
        <f>VLOOKUP(G1763,'01_MASTER_KODE_WILAYAH'!H$1437:I$1470,2,FALSE)</f>
        <v>JAWA TENGAH</v>
      </c>
      <c r="L1763" s="368" t="str">
        <f>VLOOKUP(H1763,'01_MASTER_KODE_WILAYAH'!D$5:F$1353,3,FALSE)</f>
        <v>KOTA SURAKARTA</v>
      </c>
      <c r="M1763" s="428" t="str">
        <f t="shared" si="90"/>
        <v/>
      </c>
      <c r="N1763" s="312">
        <f>COUNTIF(A1_Individu_Data_Keadaan_SDMK!A$4:A$149931,B1763)</f>
        <v>0</v>
      </c>
      <c r="O1763" s="312">
        <f t="shared" si="91"/>
        <v>0</v>
      </c>
      <c r="P1763" s="421" t="str">
        <f t="shared" si="92"/>
        <v>Tetap</v>
      </c>
    </row>
    <row r="1764" spans="1:16">
      <c r="A1764" s="7">
        <v>1759</v>
      </c>
      <c r="B1764" t="s">
        <v>15843</v>
      </c>
      <c r="C1764" t="s">
        <v>15844</v>
      </c>
      <c r="D1764" t="s">
        <v>1261</v>
      </c>
      <c r="G1764">
        <v>33</v>
      </c>
      <c r="H1764">
        <v>3372</v>
      </c>
      <c r="I1764" t="s">
        <v>268</v>
      </c>
      <c r="J1764">
        <v>0</v>
      </c>
      <c r="K1764" s="367" t="str">
        <f>VLOOKUP(G1764,'01_MASTER_KODE_WILAYAH'!H$1437:I$1470,2,FALSE)</f>
        <v>JAWA TENGAH</v>
      </c>
      <c r="L1764" s="368" t="str">
        <f>VLOOKUP(H1764,'01_MASTER_KODE_WILAYAH'!D$5:F$1353,3,FALSE)</f>
        <v>KOTA SURAKARTA</v>
      </c>
      <c r="M1764" s="428" t="str">
        <f t="shared" si="90"/>
        <v/>
      </c>
      <c r="N1764" s="312">
        <f>COUNTIF(A1_Individu_Data_Keadaan_SDMK!A$4:A$149931,B1764)</f>
        <v>0</v>
      </c>
      <c r="O1764" s="312">
        <f t="shared" si="91"/>
        <v>0</v>
      </c>
      <c r="P1764" s="421" t="str">
        <f t="shared" si="92"/>
        <v>Tetap</v>
      </c>
    </row>
    <row r="1765" spans="1:16">
      <c r="A1765" s="7">
        <v>1760</v>
      </c>
      <c r="B1765" t="s">
        <v>15845</v>
      </c>
      <c r="C1765" t="s">
        <v>15846</v>
      </c>
      <c r="D1765" t="s">
        <v>1261</v>
      </c>
      <c r="G1765">
        <v>33</v>
      </c>
      <c r="H1765">
        <v>3372</v>
      </c>
      <c r="I1765" t="s">
        <v>268</v>
      </c>
      <c r="J1765">
        <v>0</v>
      </c>
      <c r="K1765" s="367" t="str">
        <f>VLOOKUP(G1765,'01_MASTER_KODE_WILAYAH'!H$1437:I$1470,2,FALSE)</f>
        <v>JAWA TENGAH</v>
      </c>
      <c r="L1765" s="368" t="str">
        <f>VLOOKUP(H1765,'01_MASTER_KODE_WILAYAH'!D$5:F$1353,3,FALSE)</f>
        <v>KOTA SURAKARTA</v>
      </c>
      <c r="M1765" s="428" t="str">
        <f t="shared" si="90"/>
        <v/>
      </c>
      <c r="N1765" s="312">
        <f>COUNTIF(A1_Individu_Data_Keadaan_SDMK!A$4:A$149931,B1765)</f>
        <v>0</v>
      </c>
      <c r="O1765" s="312">
        <f t="shared" si="91"/>
        <v>0</v>
      </c>
      <c r="P1765" s="421" t="str">
        <f t="shared" si="92"/>
        <v>Tetap</v>
      </c>
    </row>
    <row r="1766" spans="1:16">
      <c r="A1766" s="7">
        <v>1761</v>
      </c>
      <c r="B1766" t="s">
        <v>15847</v>
      </c>
      <c r="C1766" t="s">
        <v>15848</v>
      </c>
      <c r="D1766" t="s">
        <v>1261</v>
      </c>
      <c r="G1766">
        <v>33</v>
      </c>
      <c r="H1766">
        <v>3372</v>
      </c>
      <c r="I1766" t="s">
        <v>268</v>
      </c>
      <c r="J1766">
        <v>0</v>
      </c>
      <c r="K1766" s="367" t="str">
        <f>VLOOKUP(G1766,'01_MASTER_KODE_WILAYAH'!H$1437:I$1470,2,FALSE)</f>
        <v>JAWA TENGAH</v>
      </c>
      <c r="L1766" s="368" t="str">
        <f>VLOOKUP(H1766,'01_MASTER_KODE_WILAYAH'!D$5:F$1353,3,FALSE)</f>
        <v>KOTA SURAKARTA</v>
      </c>
      <c r="M1766" s="428" t="str">
        <f t="shared" si="90"/>
        <v/>
      </c>
      <c r="N1766" s="312">
        <f>COUNTIF(A1_Individu_Data_Keadaan_SDMK!A$4:A$149931,B1766)</f>
        <v>0</v>
      </c>
      <c r="O1766" s="312">
        <f t="shared" si="91"/>
        <v>0</v>
      </c>
      <c r="P1766" s="421" t="str">
        <f t="shared" si="92"/>
        <v>Tetap</v>
      </c>
    </row>
    <row r="1767" spans="1:16">
      <c r="A1767" s="7">
        <v>1762</v>
      </c>
      <c r="B1767" t="s">
        <v>15849</v>
      </c>
      <c r="C1767" t="s">
        <v>15850</v>
      </c>
      <c r="D1767" t="s">
        <v>1261</v>
      </c>
      <c r="G1767">
        <v>33</v>
      </c>
      <c r="H1767">
        <v>3372</v>
      </c>
      <c r="I1767" t="s">
        <v>268</v>
      </c>
      <c r="J1767">
        <v>0</v>
      </c>
      <c r="K1767" s="367" t="str">
        <f>VLOOKUP(G1767,'01_MASTER_KODE_WILAYAH'!H$1437:I$1470,2,FALSE)</f>
        <v>JAWA TENGAH</v>
      </c>
      <c r="L1767" s="368" t="str">
        <f>VLOOKUP(H1767,'01_MASTER_KODE_WILAYAH'!D$5:F$1353,3,FALSE)</f>
        <v>KOTA SURAKARTA</v>
      </c>
      <c r="M1767" s="428" t="str">
        <f t="shared" si="90"/>
        <v/>
      </c>
      <c r="N1767" s="312">
        <f>COUNTIF(A1_Individu_Data_Keadaan_SDMK!A$4:A$149931,B1767)</f>
        <v>0</v>
      </c>
      <c r="O1767" s="312">
        <f t="shared" si="91"/>
        <v>0</v>
      </c>
      <c r="P1767" s="421" t="str">
        <f t="shared" si="92"/>
        <v>Tetap</v>
      </c>
    </row>
    <row r="1768" spans="1:16">
      <c r="A1768" s="7">
        <v>1763</v>
      </c>
      <c r="B1768" t="s">
        <v>15851</v>
      </c>
      <c r="C1768" t="s">
        <v>15826</v>
      </c>
      <c r="D1768" t="s">
        <v>1261</v>
      </c>
      <c r="G1768">
        <v>33</v>
      </c>
      <c r="H1768">
        <v>3372</v>
      </c>
      <c r="I1768" t="s">
        <v>268</v>
      </c>
      <c r="J1768">
        <v>0</v>
      </c>
      <c r="K1768" s="367" t="str">
        <f>VLOOKUP(G1768,'01_MASTER_KODE_WILAYAH'!H$1437:I$1470,2,FALSE)</f>
        <v>JAWA TENGAH</v>
      </c>
      <c r="L1768" s="368" t="str">
        <f>VLOOKUP(H1768,'01_MASTER_KODE_WILAYAH'!D$5:F$1353,3,FALSE)</f>
        <v>KOTA SURAKARTA</v>
      </c>
      <c r="M1768" s="428" t="str">
        <f t="shared" si="90"/>
        <v/>
      </c>
      <c r="N1768" s="312">
        <f>COUNTIF(A1_Individu_Data_Keadaan_SDMK!A$4:A$149931,B1768)</f>
        <v>0</v>
      </c>
      <c r="O1768" s="312">
        <f t="shared" si="91"/>
        <v>0</v>
      </c>
      <c r="P1768" s="421" t="str">
        <f t="shared" si="92"/>
        <v>Tetap</v>
      </c>
    </row>
    <row r="1769" spans="1:16">
      <c r="A1769" s="7">
        <v>1764</v>
      </c>
      <c r="B1769" t="s">
        <v>15852</v>
      </c>
      <c r="C1769" t="s">
        <v>15853</v>
      </c>
      <c r="D1769" t="s">
        <v>1261</v>
      </c>
      <c r="G1769">
        <v>33</v>
      </c>
      <c r="H1769">
        <v>3372</v>
      </c>
      <c r="I1769" t="s">
        <v>268</v>
      </c>
      <c r="J1769">
        <v>0</v>
      </c>
      <c r="K1769" s="367" t="str">
        <f>VLOOKUP(G1769,'01_MASTER_KODE_WILAYAH'!H$1437:I$1470,2,FALSE)</f>
        <v>JAWA TENGAH</v>
      </c>
      <c r="L1769" s="368" t="str">
        <f>VLOOKUP(H1769,'01_MASTER_KODE_WILAYAH'!D$5:F$1353,3,FALSE)</f>
        <v>KOTA SURAKARTA</v>
      </c>
      <c r="M1769" s="428" t="str">
        <f t="shared" si="90"/>
        <v/>
      </c>
      <c r="N1769" s="312">
        <f>COUNTIF(A1_Individu_Data_Keadaan_SDMK!A$4:A$149931,B1769)</f>
        <v>0</v>
      </c>
      <c r="O1769" s="312">
        <f t="shared" si="91"/>
        <v>0</v>
      </c>
      <c r="P1769" s="421" t="str">
        <f t="shared" si="92"/>
        <v>Tetap</v>
      </c>
    </row>
    <row r="1770" spans="1:16">
      <c r="A1770" s="7">
        <v>1765</v>
      </c>
      <c r="B1770" t="s">
        <v>15854</v>
      </c>
      <c r="C1770" t="s">
        <v>15855</v>
      </c>
      <c r="D1770" t="s">
        <v>1261</v>
      </c>
      <c r="G1770">
        <v>33</v>
      </c>
      <c r="H1770">
        <v>3372</v>
      </c>
      <c r="I1770" t="s">
        <v>268</v>
      </c>
      <c r="J1770">
        <v>0</v>
      </c>
      <c r="K1770" s="367" t="str">
        <f>VLOOKUP(G1770,'01_MASTER_KODE_WILAYAH'!H$1437:I$1470,2,FALSE)</f>
        <v>JAWA TENGAH</v>
      </c>
      <c r="L1770" s="368" t="str">
        <f>VLOOKUP(H1770,'01_MASTER_KODE_WILAYAH'!D$5:F$1353,3,FALSE)</f>
        <v>KOTA SURAKARTA</v>
      </c>
      <c r="M1770" s="428" t="str">
        <f t="shared" si="90"/>
        <v/>
      </c>
      <c r="N1770" s="312">
        <f>COUNTIF(A1_Individu_Data_Keadaan_SDMK!A$4:A$149931,B1770)</f>
        <v>0</v>
      </c>
      <c r="O1770" s="312">
        <f t="shared" si="91"/>
        <v>0</v>
      </c>
      <c r="P1770" s="421" t="str">
        <f t="shared" si="92"/>
        <v>Tetap</v>
      </c>
    </row>
    <row r="1771" spans="1:16">
      <c r="A1771" s="7">
        <v>1766</v>
      </c>
      <c r="B1771" t="s">
        <v>15856</v>
      </c>
      <c r="C1771" t="s">
        <v>15857</v>
      </c>
      <c r="D1771" t="s">
        <v>1261</v>
      </c>
      <c r="G1771">
        <v>33</v>
      </c>
      <c r="H1771">
        <v>3372</v>
      </c>
      <c r="I1771" t="s">
        <v>268</v>
      </c>
      <c r="J1771">
        <v>0</v>
      </c>
      <c r="K1771" s="367" t="str">
        <f>VLOOKUP(G1771,'01_MASTER_KODE_WILAYAH'!H$1437:I$1470,2,FALSE)</f>
        <v>JAWA TENGAH</v>
      </c>
      <c r="L1771" s="368" t="str">
        <f>VLOOKUP(H1771,'01_MASTER_KODE_WILAYAH'!D$5:F$1353,3,FALSE)</f>
        <v>KOTA SURAKARTA</v>
      </c>
      <c r="M1771" s="428" t="str">
        <f t="shared" si="90"/>
        <v/>
      </c>
      <c r="N1771" s="312">
        <f>COUNTIF(A1_Individu_Data_Keadaan_SDMK!A$4:A$149931,B1771)</f>
        <v>0</v>
      </c>
      <c r="O1771" s="312">
        <f t="shared" si="91"/>
        <v>0</v>
      </c>
      <c r="P1771" s="421" t="str">
        <f t="shared" si="92"/>
        <v>Tetap</v>
      </c>
    </row>
    <row r="1772" spans="1:16">
      <c r="A1772" s="7">
        <v>1767</v>
      </c>
      <c r="B1772" t="s">
        <v>15858</v>
      </c>
      <c r="C1772" t="s">
        <v>15859</v>
      </c>
      <c r="D1772" t="s">
        <v>1261</v>
      </c>
      <c r="G1772">
        <v>33</v>
      </c>
      <c r="H1772">
        <v>3372</v>
      </c>
      <c r="I1772" t="s">
        <v>268</v>
      </c>
      <c r="J1772">
        <v>0</v>
      </c>
      <c r="K1772" s="367" t="str">
        <f>VLOOKUP(G1772,'01_MASTER_KODE_WILAYAH'!H$1437:I$1470,2,FALSE)</f>
        <v>JAWA TENGAH</v>
      </c>
      <c r="L1772" s="368" t="str">
        <f>VLOOKUP(H1772,'01_MASTER_KODE_WILAYAH'!D$5:F$1353,3,FALSE)</f>
        <v>KOTA SURAKARTA</v>
      </c>
      <c r="M1772" s="428" t="str">
        <f t="shared" si="90"/>
        <v/>
      </c>
      <c r="N1772" s="312">
        <f>COUNTIF(A1_Individu_Data_Keadaan_SDMK!A$4:A$149931,B1772)</f>
        <v>0</v>
      </c>
      <c r="O1772" s="312">
        <f t="shared" si="91"/>
        <v>0</v>
      </c>
      <c r="P1772" s="421" t="str">
        <f t="shared" si="92"/>
        <v>Tetap</v>
      </c>
    </row>
    <row r="1773" spans="1:16">
      <c r="A1773" s="7">
        <v>1768</v>
      </c>
      <c r="B1773" t="s">
        <v>15860</v>
      </c>
      <c r="C1773" t="s">
        <v>15861</v>
      </c>
      <c r="D1773" t="s">
        <v>1261</v>
      </c>
      <c r="G1773">
        <v>33</v>
      </c>
      <c r="H1773">
        <v>3372</v>
      </c>
      <c r="I1773" t="s">
        <v>268</v>
      </c>
      <c r="J1773">
        <v>0</v>
      </c>
      <c r="K1773" s="367" t="str">
        <f>VLOOKUP(G1773,'01_MASTER_KODE_WILAYAH'!H$1437:I$1470,2,FALSE)</f>
        <v>JAWA TENGAH</v>
      </c>
      <c r="L1773" s="368" t="str">
        <f>VLOOKUP(H1773,'01_MASTER_KODE_WILAYAH'!D$5:F$1353,3,FALSE)</f>
        <v>KOTA SURAKARTA</v>
      </c>
      <c r="M1773" s="428" t="str">
        <f t="shared" si="90"/>
        <v/>
      </c>
      <c r="N1773" s="312">
        <f>COUNTIF(A1_Individu_Data_Keadaan_SDMK!A$4:A$149931,B1773)</f>
        <v>0</v>
      </c>
      <c r="O1773" s="312">
        <f t="shared" si="91"/>
        <v>0</v>
      </c>
      <c r="P1773" s="421" t="str">
        <f t="shared" si="92"/>
        <v>Tetap</v>
      </c>
    </row>
    <row r="1774" spans="1:16">
      <c r="A1774" s="7">
        <v>1769</v>
      </c>
      <c r="B1774" t="s">
        <v>15862</v>
      </c>
      <c r="C1774" t="s">
        <v>15863</v>
      </c>
      <c r="D1774" t="s">
        <v>1261</v>
      </c>
      <c r="G1774">
        <v>33</v>
      </c>
      <c r="H1774">
        <v>3372</v>
      </c>
      <c r="I1774" t="s">
        <v>268</v>
      </c>
      <c r="J1774">
        <v>0</v>
      </c>
      <c r="K1774" s="367" t="str">
        <f>VLOOKUP(G1774,'01_MASTER_KODE_WILAYAH'!H$1437:I$1470,2,FALSE)</f>
        <v>JAWA TENGAH</v>
      </c>
      <c r="L1774" s="368" t="str">
        <f>VLOOKUP(H1774,'01_MASTER_KODE_WILAYAH'!D$5:F$1353,3,FALSE)</f>
        <v>KOTA SURAKARTA</v>
      </c>
      <c r="M1774" s="428" t="str">
        <f t="shared" si="90"/>
        <v/>
      </c>
      <c r="N1774" s="312">
        <f>COUNTIF(A1_Individu_Data_Keadaan_SDMK!A$4:A$149931,B1774)</f>
        <v>0</v>
      </c>
      <c r="O1774" s="312">
        <f t="shared" si="91"/>
        <v>0</v>
      </c>
      <c r="P1774" s="421" t="str">
        <f t="shared" si="92"/>
        <v>Tetap</v>
      </c>
    </row>
    <row r="1775" spans="1:16">
      <c r="A1775" s="7">
        <v>1770</v>
      </c>
      <c r="B1775" t="s">
        <v>15864</v>
      </c>
      <c r="C1775" t="s">
        <v>15865</v>
      </c>
      <c r="D1775" t="s">
        <v>1261</v>
      </c>
      <c r="G1775">
        <v>33</v>
      </c>
      <c r="H1775">
        <v>3372</v>
      </c>
      <c r="I1775" t="s">
        <v>268</v>
      </c>
      <c r="J1775">
        <v>0</v>
      </c>
      <c r="K1775" s="367" t="str">
        <f>VLOOKUP(G1775,'01_MASTER_KODE_WILAYAH'!H$1437:I$1470,2,FALSE)</f>
        <v>JAWA TENGAH</v>
      </c>
      <c r="L1775" s="368" t="str">
        <f>VLOOKUP(H1775,'01_MASTER_KODE_WILAYAH'!D$5:F$1353,3,FALSE)</f>
        <v>KOTA SURAKARTA</v>
      </c>
      <c r="M1775" s="428" t="str">
        <f t="shared" si="90"/>
        <v/>
      </c>
      <c r="N1775" s="312">
        <f>COUNTIF(A1_Individu_Data_Keadaan_SDMK!A$4:A$149931,B1775)</f>
        <v>0</v>
      </c>
      <c r="O1775" s="312">
        <f t="shared" si="91"/>
        <v>0</v>
      </c>
      <c r="P1775" s="421" t="str">
        <f t="shared" si="92"/>
        <v>Tetap</v>
      </c>
    </row>
    <row r="1776" spans="1:16">
      <c r="A1776" s="7">
        <v>1771</v>
      </c>
      <c r="B1776" t="s">
        <v>15866</v>
      </c>
      <c r="C1776" t="s">
        <v>15867</v>
      </c>
      <c r="D1776" t="s">
        <v>1261</v>
      </c>
      <c r="G1776">
        <v>33</v>
      </c>
      <c r="H1776">
        <v>3372</v>
      </c>
      <c r="I1776" t="s">
        <v>268</v>
      </c>
      <c r="J1776">
        <v>0</v>
      </c>
      <c r="K1776" s="367" t="str">
        <f>VLOOKUP(G1776,'01_MASTER_KODE_WILAYAH'!H$1437:I$1470,2,FALSE)</f>
        <v>JAWA TENGAH</v>
      </c>
      <c r="L1776" s="368" t="str">
        <f>VLOOKUP(H1776,'01_MASTER_KODE_WILAYAH'!D$5:F$1353,3,FALSE)</f>
        <v>KOTA SURAKARTA</v>
      </c>
      <c r="M1776" s="428" t="str">
        <f t="shared" si="90"/>
        <v/>
      </c>
      <c r="N1776" s="312">
        <f>COUNTIF(A1_Individu_Data_Keadaan_SDMK!A$4:A$149931,B1776)</f>
        <v>0</v>
      </c>
      <c r="O1776" s="312">
        <f t="shared" si="91"/>
        <v>0</v>
      </c>
      <c r="P1776" s="421" t="str">
        <f t="shared" si="92"/>
        <v>Tetap</v>
      </c>
    </row>
    <row r="1777" spans="1:16">
      <c r="A1777" s="7">
        <v>1772</v>
      </c>
      <c r="B1777" t="s">
        <v>15868</v>
      </c>
      <c r="C1777" t="s">
        <v>15869</v>
      </c>
      <c r="D1777" t="s">
        <v>1261</v>
      </c>
      <c r="G1777">
        <v>33</v>
      </c>
      <c r="H1777">
        <v>3372</v>
      </c>
      <c r="I1777" t="s">
        <v>268</v>
      </c>
      <c r="J1777">
        <v>0</v>
      </c>
      <c r="K1777" s="367" t="str">
        <f>VLOOKUP(G1777,'01_MASTER_KODE_WILAYAH'!H$1437:I$1470,2,FALSE)</f>
        <v>JAWA TENGAH</v>
      </c>
      <c r="L1777" s="368" t="str">
        <f>VLOOKUP(H1777,'01_MASTER_KODE_WILAYAH'!D$5:F$1353,3,FALSE)</f>
        <v>KOTA SURAKARTA</v>
      </c>
      <c r="M1777" s="428" t="str">
        <f t="shared" si="90"/>
        <v/>
      </c>
      <c r="N1777" s="312">
        <f>COUNTIF(A1_Individu_Data_Keadaan_SDMK!A$4:A$149931,B1777)</f>
        <v>0</v>
      </c>
      <c r="O1777" s="312">
        <f t="shared" si="91"/>
        <v>0</v>
      </c>
      <c r="P1777" s="421" t="str">
        <f t="shared" si="92"/>
        <v>Tetap</v>
      </c>
    </row>
    <row r="1778" spans="1:16">
      <c r="A1778" s="7">
        <v>1773</v>
      </c>
      <c r="B1778" t="s">
        <v>15870</v>
      </c>
      <c r="C1778" t="s">
        <v>15871</v>
      </c>
      <c r="D1778" t="s">
        <v>1261</v>
      </c>
      <c r="G1778">
        <v>33</v>
      </c>
      <c r="H1778">
        <v>3372</v>
      </c>
      <c r="I1778" t="s">
        <v>268</v>
      </c>
      <c r="J1778">
        <v>0</v>
      </c>
      <c r="K1778" s="367" t="str">
        <f>VLOOKUP(G1778,'01_MASTER_KODE_WILAYAH'!H$1437:I$1470,2,FALSE)</f>
        <v>JAWA TENGAH</v>
      </c>
      <c r="L1778" s="368" t="str">
        <f>VLOOKUP(H1778,'01_MASTER_KODE_WILAYAH'!D$5:F$1353,3,FALSE)</f>
        <v>KOTA SURAKARTA</v>
      </c>
      <c r="M1778" s="428" t="str">
        <f t="shared" si="90"/>
        <v/>
      </c>
      <c r="N1778" s="312">
        <f>COUNTIF(A1_Individu_Data_Keadaan_SDMK!A$4:A$149931,B1778)</f>
        <v>0</v>
      </c>
      <c r="O1778" s="312">
        <f t="shared" si="91"/>
        <v>0</v>
      </c>
      <c r="P1778" s="421" t="str">
        <f t="shared" si="92"/>
        <v>Tetap</v>
      </c>
    </row>
    <row r="1779" spans="1:16">
      <c r="A1779" s="7">
        <v>1774</v>
      </c>
      <c r="B1779" t="s">
        <v>15872</v>
      </c>
      <c r="C1779" t="s">
        <v>15873</v>
      </c>
      <c r="D1779" t="s">
        <v>1261</v>
      </c>
      <c r="G1779">
        <v>33</v>
      </c>
      <c r="H1779">
        <v>3372</v>
      </c>
      <c r="I1779" t="s">
        <v>268</v>
      </c>
      <c r="J1779">
        <v>0</v>
      </c>
      <c r="K1779" s="367" t="str">
        <f>VLOOKUP(G1779,'01_MASTER_KODE_WILAYAH'!H$1437:I$1470,2,FALSE)</f>
        <v>JAWA TENGAH</v>
      </c>
      <c r="L1779" s="368" t="str">
        <f>VLOOKUP(H1779,'01_MASTER_KODE_WILAYAH'!D$5:F$1353,3,FALSE)</f>
        <v>KOTA SURAKARTA</v>
      </c>
      <c r="M1779" s="428" t="str">
        <f t="shared" si="90"/>
        <v/>
      </c>
      <c r="N1779" s="312">
        <f>COUNTIF(A1_Individu_Data_Keadaan_SDMK!A$4:A$149931,B1779)</f>
        <v>0</v>
      </c>
      <c r="O1779" s="312">
        <f t="shared" si="91"/>
        <v>0</v>
      </c>
      <c r="P1779" s="421" t="str">
        <f t="shared" si="92"/>
        <v>Tetap</v>
      </c>
    </row>
    <row r="1780" spans="1:16">
      <c r="A1780" s="7">
        <v>1775</v>
      </c>
      <c r="B1780" t="s">
        <v>15874</v>
      </c>
      <c r="C1780" t="s">
        <v>15875</v>
      </c>
      <c r="D1780" t="s">
        <v>1261</v>
      </c>
      <c r="G1780">
        <v>33</v>
      </c>
      <c r="H1780">
        <v>3372</v>
      </c>
      <c r="I1780" t="s">
        <v>268</v>
      </c>
      <c r="J1780">
        <v>0</v>
      </c>
      <c r="K1780" s="367" t="str">
        <f>VLOOKUP(G1780,'01_MASTER_KODE_WILAYAH'!H$1437:I$1470,2,FALSE)</f>
        <v>JAWA TENGAH</v>
      </c>
      <c r="L1780" s="368" t="str">
        <f>VLOOKUP(H1780,'01_MASTER_KODE_WILAYAH'!D$5:F$1353,3,FALSE)</f>
        <v>KOTA SURAKARTA</v>
      </c>
      <c r="M1780" s="428" t="str">
        <f t="shared" si="90"/>
        <v/>
      </c>
      <c r="N1780" s="312">
        <f>COUNTIF(A1_Individu_Data_Keadaan_SDMK!A$4:A$149931,B1780)</f>
        <v>0</v>
      </c>
      <c r="O1780" s="312">
        <f t="shared" si="91"/>
        <v>0</v>
      </c>
      <c r="P1780" s="421" t="str">
        <f t="shared" si="92"/>
        <v>Tetap</v>
      </c>
    </row>
    <row r="1781" spans="1:16">
      <c r="A1781" s="7">
        <v>1776</v>
      </c>
      <c r="B1781" t="s">
        <v>15876</v>
      </c>
      <c r="C1781" t="s">
        <v>15877</v>
      </c>
      <c r="D1781" t="s">
        <v>1261</v>
      </c>
      <c r="G1781">
        <v>33</v>
      </c>
      <c r="H1781">
        <v>3372</v>
      </c>
      <c r="I1781" t="s">
        <v>268</v>
      </c>
      <c r="J1781">
        <v>0</v>
      </c>
      <c r="K1781" s="367" t="str">
        <f>VLOOKUP(G1781,'01_MASTER_KODE_WILAYAH'!H$1437:I$1470,2,FALSE)</f>
        <v>JAWA TENGAH</v>
      </c>
      <c r="L1781" s="368" t="str">
        <f>VLOOKUP(H1781,'01_MASTER_KODE_WILAYAH'!D$5:F$1353,3,FALSE)</f>
        <v>KOTA SURAKARTA</v>
      </c>
      <c r="M1781" s="428" t="str">
        <f t="shared" si="90"/>
        <v/>
      </c>
      <c r="N1781" s="312">
        <f>COUNTIF(A1_Individu_Data_Keadaan_SDMK!A$4:A$149931,B1781)</f>
        <v>0</v>
      </c>
      <c r="O1781" s="312">
        <f t="shared" si="91"/>
        <v>0</v>
      </c>
      <c r="P1781" s="421" t="str">
        <f t="shared" si="92"/>
        <v>Tetap</v>
      </c>
    </row>
    <row r="1782" spans="1:16">
      <c r="A1782" s="7">
        <v>1777</v>
      </c>
      <c r="B1782" t="s">
        <v>15878</v>
      </c>
      <c r="C1782" t="s">
        <v>15879</v>
      </c>
      <c r="D1782" t="s">
        <v>1261</v>
      </c>
      <c r="G1782">
        <v>33</v>
      </c>
      <c r="H1782">
        <v>3372</v>
      </c>
      <c r="I1782" t="s">
        <v>268</v>
      </c>
      <c r="J1782">
        <v>0</v>
      </c>
      <c r="K1782" s="367" t="str">
        <f>VLOOKUP(G1782,'01_MASTER_KODE_WILAYAH'!H$1437:I$1470,2,FALSE)</f>
        <v>JAWA TENGAH</v>
      </c>
      <c r="L1782" s="368" t="str">
        <f>VLOOKUP(H1782,'01_MASTER_KODE_WILAYAH'!D$5:F$1353,3,FALSE)</f>
        <v>KOTA SURAKARTA</v>
      </c>
      <c r="M1782" s="428" t="str">
        <f t="shared" si="90"/>
        <v/>
      </c>
      <c r="N1782" s="312">
        <f>COUNTIF(A1_Individu_Data_Keadaan_SDMK!A$4:A$149931,B1782)</f>
        <v>0</v>
      </c>
      <c r="O1782" s="312">
        <f t="shared" si="91"/>
        <v>0</v>
      </c>
      <c r="P1782" s="421" t="str">
        <f t="shared" si="92"/>
        <v>Tetap</v>
      </c>
    </row>
    <row r="1783" spans="1:16">
      <c r="A1783" s="7">
        <v>1778</v>
      </c>
      <c r="B1783" t="s">
        <v>15880</v>
      </c>
      <c r="C1783" t="s">
        <v>15881</v>
      </c>
      <c r="D1783" t="s">
        <v>1261</v>
      </c>
      <c r="G1783">
        <v>33</v>
      </c>
      <c r="H1783">
        <v>3372</v>
      </c>
      <c r="I1783" t="s">
        <v>268</v>
      </c>
      <c r="J1783">
        <v>0</v>
      </c>
      <c r="K1783" s="367" t="str">
        <f>VLOOKUP(G1783,'01_MASTER_KODE_WILAYAH'!H$1437:I$1470,2,FALSE)</f>
        <v>JAWA TENGAH</v>
      </c>
      <c r="L1783" s="368" t="str">
        <f>VLOOKUP(H1783,'01_MASTER_KODE_WILAYAH'!D$5:F$1353,3,FALSE)</f>
        <v>KOTA SURAKARTA</v>
      </c>
      <c r="M1783" s="428" t="str">
        <f t="shared" si="90"/>
        <v/>
      </c>
      <c r="N1783" s="312">
        <f>COUNTIF(A1_Individu_Data_Keadaan_SDMK!A$4:A$149931,B1783)</f>
        <v>0</v>
      </c>
      <c r="O1783" s="312">
        <f t="shared" si="91"/>
        <v>0</v>
      </c>
      <c r="P1783" s="421" t="str">
        <f t="shared" si="92"/>
        <v>Tetap</v>
      </c>
    </row>
    <row r="1784" spans="1:16">
      <c r="A1784" s="7">
        <v>1779</v>
      </c>
      <c r="B1784" t="s">
        <v>15882</v>
      </c>
      <c r="C1784" t="s">
        <v>15855</v>
      </c>
      <c r="D1784" t="s">
        <v>1261</v>
      </c>
      <c r="G1784">
        <v>33</v>
      </c>
      <c r="H1784">
        <v>3372</v>
      </c>
      <c r="I1784" t="s">
        <v>268</v>
      </c>
      <c r="J1784">
        <v>0</v>
      </c>
      <c r="K1784" s="367" t="str">
        <f>VLOOKUP(G1784,'01_MASTER_KODE_WILAYAH'!H$1437:I$1470,2,FALSE)</f>
        <v>JAWA TENGAH</v>
      </c>
      <c r="L1784" s="368" t="str">
        <f>VLOOKUP(H1784,'01_MASTER_KODE_WILAYAH'!D$5:F$1353,3,FALSE)</f>
        <v>KOTA SURAKARTA</v>
      </c>
      <c r="M1784" s="428" t="str">
        <f t="shared" si="90"/>
        <v/>
      </c>
      <c r="N1784" s="312">
        <f>COUNTIF(A1_Individu_Data_Keadaan_SDMK!A$4:A$149931,B1784)</f>
        <v>0</v>
      </c>
      <c r="O1784" s="312">
        <f t="shared" si="91"/>
        <v>0</v>
      </c>
      <c r="P1784" s="421" t="str">
        <f t="shared" si="92"/>
        <v>Tetap</v>
      </c>
    </row>
    <row r="1785" spans="1:16">
      <c r="A1785" s="7">
        <v>1780</v>
      </c>
      <c r="B1785" t="s">
        <v>15883</v>
      </c>
      <c r="C1785" t="s">
        <v>15884</v>
      </c>
      <c r="D1785" t="s">
        <v>1261</v>
      </c>
      <c r="G1785">
        <v>33</v>
      </c>
      <c r="H1785">
        <v>3372</v>
      </c>
      <c r="I1785" t="s">
        <v>268</v>
      </c>
      <c r="J1785">
        <v>0</v>
      </c>
      <c r="K1785" s="367" t="str">
        <f>VLOOKUP(G1785,'01_MASTER_KODE_WILAYAH'!H$1437:I$1470,2,FALSE)</f>
        <v>JAWA TENGAH</v>
      </c>
      <c r="L1785" s="368" t="str">
        <f>VLOOKUP(H1785,'01_MASTER_KODE_WILAYAH'!D$5:F$1353,3,FALSE)</f>
        <v>KOTA SURAKARTA</v>
      </c>
      <c r="M1785" s="428" t="str">
        <f t="shared" si="90"/>
        <v/>
      </c>
      <c r="N1785" s="312">
        <f>COUNTIF(A1_Individu_Data_Keadaan_SDMK!A$4:A$149931,B1785)</f>
        <v>0</v>
      </c>
      <c r="O1785" s="312">
        <f t="shared" si="91"/>
        <v>0</v>
      </c>
      <c r="P1785" s="421" t="str">
        <f t="shared" si="92"/>
        <v>Tetap</v>
      </c>
    </row>
    <row r="1786" spans="1:16">
      <c r="A1786" s="7">
        <v>1781</v>
      </c>
      <c r="B1786" t="s">
        <v>15885</v>
      </c>
      <c r="C1786" t="s">
        <v>15886</v>
      </c>
      <c r="D1786" t="s">
        <v>1261</v>
      </c>
      <c r="G1786">
        <v>33</v>
      </c>
      <c r="H1786">
        <v>3372</v>
      </c>
      <c r="I1786" t="s">
        <v>268</v>
      </c>
      <c r="J1786">
        <v>0</v>
      </c>
      <c r="K1786" s="367" t="str">
        <f>VLOOKUP(G1786,'01_MASTER_KODE_WILAYAH'!H$1437:I$1470,2,FALSE)</f>
        <v>JAWA TENGAH</v>
      </c>
      <c r="L1786" s="368" t="str">
        <f>VLOOKUP(H1786,'01_MASTER_KODE_WILAYAH'!D$5:F$1353,3,FALSE)</f>
        <v>KOTA SURAKARTA</v>
      </c>
      <c r="M1786" s="428" t="str">
        <f t="shared" si="90"/>
        <v/>
      </c>
      <c r="N1786" s="312">
        <f>COUNTIF(A1_Individu_Data_Keadaan_SDMK!A$4:A$149931,B1786)</f>
        <v>0</v>
      </c>
      <c r="O1786" s="312">
        <f t="shared" si="91"/>
        <v>0</v>
      </c>
      <c r="P1786" s="421" t="str">
        <f t="shared" si="92"/>
        <v>Tetap</v>
      </c>
    </row>
    <row r="1787" spans="1:16">
      <c r="A1787" s="7">
        <v>1782</v>
      </c>
      <c r="B1787" t="s">
        <v>15887</v>
      </c>
      <c r="C1787" t="s">
        <v>15888</v>
      </c>
      <c r="D1787" t="s">
        <v>1261</v>
      </c>
      <c r="G1787">
        <v>33</v>
      </c>
      <c r="H1787">
        <v>3372</v>
      </c>
      <c r="I1787" t="s">
        <v>268</v>
      </c>
      <c r="J1787">
        <v>0</v>
      </c>
      <c r="K1787" s="367" t="str">
        <f>VLOOKUP(G1787,'01_MASTER_KODE_WILAYAH'!H$1437:I$1470,2,FALSE)</f>
        <v>JAWA TENGAH</v>
      </c>
      <c r="L1787" s="368" t="str">
        <f>VLOOKUP(H1787,'01_MASTER_KODE_WILAYAH'!D$5:F$1353,3,FALSE)</f>
        <v>KOTA SURAKARTA</v>
      </c>
      <c r="M1787" s="428" t="str">
        <f t="shared" si="90"/>
        <v/>
      </c>
      <c r="N1787" s="312">
        <f>COUNTIF(A1_Individu_Data_Keadaan_SDMK!A$4:A$149931,B1787)</f>
        <v>0</v>
      </c>
      <c r="O1787" s="312">
        <f t="shared" si="91"/>
        <v>0</v>
      </c>
      <c r="P1787" s="421" t="str">
        <f t="shared" si="92"/>
        <v>Tetap</v>
      </c>
    </row>
    <row r="1788" spans="1:16">
      <c r="A1788" s="7">
        <v>1783</v>
      </c>
      <c r="B1788" t="s">
        <v>15889</v>
      </c>
      <c r="C1788" t="s">
        <v>15890</v>
      </c>
      <c r="D1788" t="s">
        <v>1261</v>
      </c>
      <c r="G1788">
        <v>33</v>
      </c>
      <c r="H1788">
        <v>3372</v>
      </c>
      <c r="I1788" t="s">
        <v>268</v>
      </c>
      <c r="J1788">
        <v>0</v>
      </c>
      <c r="K1788" s="367" t="str">
        <f>VLOOKUP(G1788,'01_MASTER_KODE_WILAYAH'!H$1437:I$1470,2,FALSE)</f>
        <v>JAWA TENGAH</v>
      </c>
      <c r="L1788" s="368" t="str">
        <f>VLOOKUP(H1788,'01_MASTER_KODE_WILAYAH'!D$5:F$1353,3,FALSE)</f>
        <v>KOTA SURAKARTA</v>
      </c>
      <c r="M1788" s="428" t="str">
        <f t="shared" si="90"/>
        <v/>
      </c>
      <c r="N1788" s="312">
        <f>COUNTIF(A1_Individu_Data_Keadaan_SDMK!A$4:A$149931,B1788)</f>
        <v>0</v>
      </c>
      <c r="O1788" s="312">
        <f t="shared" si="91"/>
        <v>0</v>
      </c>
      <c r="P1788" s="421" t="str">
        <f t="shared" si="92"/>
        <v>Tetap</v>
      </c>
    </row>
    <row r="1789" spans="1:16">
      <c r="A1789" s="7">
        <v>1784</v>
      </c>
      <c r="B1789" t="s">
        <v>15891</v>
      </c>
      <c r="C1789" t="s">
        <v>15892</v>
      </c>
      <c r="D1789" t="s">
        <v>1261</v>
      </c>
      <c r="G1789">
        <v>33</v>
      </c>
      <c r="H1789">
        <v>3372</v>
      </c>
      <c r="I1789" t="s">
        <v>268</v>
      </c>
      <c r="J1789">
        <v>0</v>
      </c>
      <c r="K1789" s="367" t="str">
        <f>VLOOKUP(G1789,'01_MASTER_KODE_WILAYAH'!H$1437:I$1470,2,FALSE)</f>
        <v>JAWA TENGAH</v>
      </c>
      <c r="L1789" s="368" t="str">
        <f>VLOOKUP(H1789,'01_MASTER_KODE_WILAYAH'!D$5:F$1353,3,FALSE)</f>
        <v>KOTA SURAKARTA</v>
      </c>
      <c r="M1789" s="428" t="str">
        <f t="shared" si="90"/>
        <v/>
      </c>
      <c r="N1789" s="312">
        <f>COUNTIF(A1_Individu_Data_Keadaan_SDMK!A$4:A$149931,B1789)</f>
        <v>0</v>
      </c>
      <c r="O1789" s="312">
        <f t="shared" si="91"/>
        <v>0</v>
      </c>
      <c r="P1789" s="421" t="str">
        <f t="shared" si="92"/>
        <v>Tetap</v>
      </c>
    </row>
    <row r="1790" spans="1:16">
      <c r="A1790" s="7">
        <v>1785</v>
      </c>
      <c r="B1790" t="s">
        <v>15893</v>
      </c>
      <c r="C1790" t="s">
        <v>15894</v>
      </c>
      <c r="D1790" t="s">
        <v>1261</v>
      </c>
      <c r="G1790">
        <v>33</v>
      </c>
      <c r="H1790">
        <v>3372</v>
      </c>
      <c r="I1790" t="s">
        <v>268</v>
      </c>
      <c r="J1790">
        <v>0</v>
      </c>
      <c r="K1790" s="367" t="str">
        <f>VLOOKUP(G1790,'01_MASTER_KODE_WILAYAH'!H$1437:I$1470,2,FALSE)</f>
        <v>JAWA TENGAH</v>
      </c>
      <c r="L1790" s="368" t="str">
        <f>VLOOKUP(H1790,'01_MASTER_KODE_WILAYAH'!D$5:F$1353,3,FALSE)</f>
        <v>KOTA SURAKARTA</v>
      </c>
      <c r="M1790" s="428" t="str">
        <f t="shared" si="90"/>
        <v/>
      </c>
      <c r="N1790" s="312">
        <f>COUNTIF(A1_Individu_Data_Keadaan_SDMK!A$4:A$149931,B1790)</f>
        <v>0</v>
      </c>
      <c r="O1790" s="312">
        <f t="shared" si="91"/>
        <v>0</v>
      </c>
      <c r="P1790" s="421" t="str">
        <f t="shared" si="92"/>
        <v>Tetap</v>
      </c>
    </row>
    <row r="1791" spans="1:16">
      <c r="A1791" s="7">
        <v>1786</v>
      </c>
      <c r="B1791" t="s">
        <v>15895</v>
      </c>
      <c r="C1791" t="s">
        <v>15896</v>
      </c>
      <c r="D1791" t="s">
        <v>1261</v>
      </c>
      <c r="G1791">
        <v>33</v>
      </c>
      <c r="H1791">
        <v>3372</v>
      </c>
      <c r="I1791" t="s">
        <v>268</v>
      </c>
      <c r="J1791">
        <v>0</v>
      </c>
      <c r="K1791" s="367" t="str">
        <f>VLOOKUP(G1791,'01_MASTER_KODE_WILAYAH'!H$1437:I$1470,2,FALSE)</f>
        <v>JAWA TENGAH</v>
      </c>
      <c r="L1791" s="368" t="str">
        <f>VLOOKUP(H1791,'01_MASTER_KODE_WILAYAH'!D$5:F$1353,3,FALSE)</f>
        <v>KOTA SURAKARTA</v>
      </c>
      <c r="M1791" s="428" t="str">
        <f t="shared" si="90"/>
        <v/>
      </c>
      <c r="N1791" s="312">
        <f>COUNTIF(A1_Individu_Data_Keadaan_SDMK!A$4:A$149931,B1791)</f>
        <v>0</v>
      </c>
      <c r="O1791" s="312">
        <f t="shared" si="91"/>
        <v>0</v>
      </c>
      <c r="P1791" s="421" t="str">
        <f t="shared" si="92"/>
        <v>Tetap</v>
      </c>
    </row>
    <row r="1792" spans="1:16">
      <c r="A1792" s="7">
        <v>1787</v>
      </c>
      <c r="B1792" t="s">
        <v>15897</v>
      </c>
      <c r="C1792" t="s">
        <v>15898</v>
      </c>
      <c r="D1792" t="s">
        <v>1261</v>
      </c>
      <c r="G1792">
        <v>33</v>
      </c>
      <c r="H1792">
        <v>3372</v>
      </c>
      <c r="I1792" t="s">
        <v>268</v>
      </c>
      <c r="J1792">
        <v>0</v>
      </c>
      <c r="K1792" s="367" t="str">
        <f>VLOOKUP(G1792,'01_MASTER_KODE_WILAYAH'!H$1437:I$1470,2,FALSE)</f>
        <v>JAWA TENGAH</v>
      </c>
      <c r="L1792" s="368" t="str">
        <f>VLOOKUP(H1792,'01_MASTER_KODE_WILAYAH'!D$5:F$1353,3,FALSE)</f>
        <v>KOTA SURAKARTA</v>
      </c>
      <c r="M1792" s="428" t="str">
        <f t="shared" si="90"/>
        <v/>
      </c>
      <c r="N1792" s="312">
        <f>COUNTIF(A1_Individu_Data_Keadaan_SDMK!A$4:A$149931,B1792)</f>
        <v>0</v>
      </c>
      <c r="O1792" s="312">
        <f t="shared" si="91"/>
        <v>0</v>
      </c>
      <c r="P1792" s="421" t="str">
        <f t="shared" si="92"/>
        <v>Tetap</v>
      </c>
    </row>
    <row r="1793" spans="1:16">
      <c r="A1793" s="7">
        <v>1788</v>
      </c>
      <c r="B1793" t="s">
        <v>15899</v>
      </c>
      <c r="C1793" t="s">
        <v>15900</v>
      </c>
      <c r="D1793" t="s">
        <v>1261</v>
      </c>
      <c r="G1793">
        <v>33</v>
      </c>
      <c r="H1793">
        <v>3372</v>
      </c>
      <c r="I1793" t="s">
        <v>268</v>
      </c>
      <c r="J1793">
        <v>0</v>
      </c>
      <c r="K1793" s="367" t="str">
        <f>VLOOKUP(G1793,'01_MASTER_KODE_WILAYAH'!H$1437:I$1470,2,FALSE)</f>
        <v>JAWA TENGAH</v>
      </c>
      <c r="L1793" s="368" t="str">
        <f>VLOOKUP(H1793,'01_MASTER_KODE_WILAYAH'!D$5:F$1353,3,FALSE)</f>
        <v>KOTA SURAKARTA</v>
      </c>
      <c r="M1793" s="428" t="str">
        <f t="shared" si="90"/>
        <v/>
      </c>
      <c r="N1793" s="312">
        <f>COUNTIF(A1_Individu_Data_Keadaan_SDMK!A$4:A$149931,B1793)</f>
        <v>0</v>
      </c>
      <c r="O1793" s="312">
        <f t="shared" si="91"/>
        <v>0</v>
      </c>
      <c r="P1793" s="421" t="str">
        <f t="shared" si="92"/>
        <v>Tetap</v>
      </c>
    </row>
    <row r="1794" spans="1:16">
      <c r="A1794" s="7">
        <v>1789</v>
      </c>
      <c r="B1794" t="s">
        <v>15901</v>
      </c>
      <c r="C1794" t="s">
        <v>15902</v>
      </c>
      <c r="D1794" t="s">
        <v>1261</v>
      </c>
      <c r="G1794">
        <v>33</v>
      </c>
      <c r="H1794">
        <v>3372</v>
      </c>
      <c r="I1794" t="s">
        <v>268</v>
      </c>
      <c r="J1794">
        <v>0</v>
      </c>
      <c r="K1794" s="367" t="str">
        <f>VLOOKUP(G1794,'01_MASTER_KODE_WILAYAH'!H$1437:I$1470,2,FALSE)</f>
        <v>JAWA TENGAH</v>
      </c>
      <c r="L1794" s="368" t="str">
        <f>VLOOKUP(H1794,'01_MASTER_KODE_WILAYAH'!D$5:F$1353,3,FALSE)</f>
        <v>KOTA SURAKARTA</v>
      </c>
      <c r="M1794" s="428" t="str">
        <f t="shared" si="90"/>
        <v/>
      </c>
      <c r="N1794" s="312">
        <f>COUNTIF(A1_Individu_Data_Keadaan_SDMK!A$4:A$149931,B1794)</f>
        <v>0</v>
      </c>
      <c r="O1794" s="312">
        <f t="shared" si="91"/>
        <v>0</v>
      </c>
      <c r="P1794" s="421" t="str">
        <f t="shared" si="92"/>
        <v>Tetap</v>
      </c>
    </row>
    <row r="1795" spans="1:16">
      <c r="A1795" s="7">
        <v>1790</v>
      </c>
      <c r="B1795" t="s">
        <v>15903</v>
      </c>
      <c r="C1795" t="s">
        <v>15904</v>
      </c>
      <c r="D1795" t="s">
        <v>1261</v>
      </c>
      <c r="G1795">
        <v>33</v>
      </c>
      <c r="H1795">
        <v>3372</v>
      </c>
      <c r="I1795" t="s">
        <v>268</v>
      </c>
      <c r="J1795">
        <v>0</v>
      </c>
      <c r="K1795" s="367" t="str">
        <f>VLOOKUP(G1795,'01_MASTER_KODE_WILAYAH'!H$1437:I$1470,2,FALSE)</f>
        <v>JAWA TENGAH</v>
      </c>
      <c r="L1795" s="368" t="str">
        <f>VLOOKUP(H1795,'01_MASTER_KODE_WILAYAH'!D$5:F$1353,3,FALSE)</f>
        <v>KOTA SURAKARTA</v>
      </c>
      <c r="M1795" s="428" t="str">
        <f t="shared" si="90"/>
        <v/>
      </c>
      <c r="N1795" s="312">
        <f>COUNTIF(A1_Individu_Data_Keadaan_SDMK!A$4:A$149931,B1795)</f>
        <v>0</v>
      </c>
      <c r="O1795" s="312">
        <f t="shared" si="91"/>
        <v>0</v>
      </c>
      <c r="P1795" s="421" t="str">
        <f t="shared" si="92"/>
        <v>Tetap</v>
      </c>
    </row>
    <row r="1796" spans="1:16">
      <c r="A1796" s="7">
        <v>1791</v>
      </c>
      <c r="B1796" t="s">
        <v>15905</v>
      </c>
      <c r="C1796" t="s">
        <v>15906</v>
      </c>
      <c r="D1796" t="s">
        <v>1261</v>
      </c>
      <c r="G1796">
        <v>33</v>
      </c>
      <c r="H1796">
        <v>3372</v>
      </c>
      <c r="I1796" t="s">
        <v>268</v>
      </c>
      <c r="J1796">
        <v>0</v>
      </c>
      <c r="K1796" s="367" t="str">
        <f>VLOOKUP(G1796,'01_MASTER_KODE_WILAYAH'!H$1437:I$1470,2,FALSE)</f>
        <v>JAWA TENGAH</v>
      </c>
      <c r="L1796" s="368" t="str">
        <f>VLOOKUP(H1796,'01_MASTER_KODE_WILAYAH'!D$5:F$1353,3,FALSE)</f>
        <v>KOTA SURAKARTA</v>
      </c>
      <c r="M1796" s="428" t="str">
        <f t="shared" si="90"/>
        <v/>
      </c>
      <c r="N1796" s="312">
        <f>COUNTIF(A1_Individu_Data_Keadaan_SDMK!A$4:A$149931,B1796)</f>
        <v>0</v>
      </c>
      <c r="O1796" s="312">
        <f t="shared" si="91"/>
        <v>0</v>
      </c>
      <c r="P1796" s="421" t="str">
        <f t="shared" si="92"/>
        <v>Tetap</v>
      </c>
    </row>
    <row r="1797" spans="1:16">
      <c r="A1797" s="7">
        <v>1792</v>
      </c>
      <c r="B1797" t="s">
        <v>15907</v>
      </c>
      <c r="C1797" t="s">
        <v>15908</v>
      </c>
      <c r="D1797" t="s">
        <v>1261</v>
      </c>
      <c r="G1797">
        <v>33</v>
      </c>
      <c r="H1797">
        <v>3372</v>
      </c>
      <c r="I1797" t="s">
        <v>268</v>
      </c>
      <c r="J1797">
        <v>0</v>
      </c>
      <c r="K1797" s="367" t="str">
        <f>VLOOKUP(G1797,'01_MASTER_KODE_WILAYAH'!H$1437:I$1470,2,FALSE)</f>
        <v>JAWA TENGAH</v>
      </c>
      <c r="L1797" s="368" t="str">
        <f>VLOOKUP(H1797,'01_MASTER_KODE_WILAYAH'!D$5:F$1353,3,FALSE)</f>
        <v>KOTA SURAKARTA</v>
      </c>
      <c r="M1797" s="428" t="str">
        <f t="shared" si="90"/>
        <v/>
      </c>
      <c r="N1797" s="312">
        <f>COUNTIF(A1_Individu_Data_Keadaan_SDMK!A$4:A$149931,B1797)</f>
        <v>0</v>
      </c>
      <c r="O1797" s="312">
        <f t="shared" si="91"/>
        <v>0</v>
      </c>
      <c r="P1797" s="421" t="str">
        <f t="shared" si="92"/>
        <v>Tetap</v>
      </c>
    </row>
    <row r="1798" spans="1:16">
      <c r="A1798" s="7">
        <v>1793</v>
      </c>
      <c r="B1798" t="s">
        <v>15909</v>
      </c>
      <c r="C1798" t="s">
        <v>15910</v>
      </c>
      <c r="D1798" t="s">
        <v>1261</v>
      </c>
      <c r="G1798">
        <v>33</v>
      </c>
      <c r="H1798">
        <v>3372</v>
      </c>
      <c r="I1798" t="s">
        <v>268</v>
      </c>
      <c r="J1798">
        <v>0</v>
      </c>
      <c r="K1798" s="367" t="str">
        <f>VLOOKUP(G1798,'01_MASTER_KODE_WILAYAH'!H$1437:I$1470,2,FALSE)</f>
        <v>JAWA TENGAH</v>
      </c>
      <c r="L1798" s="368" t="str">
        <f>VLOOKUP(H1798,'01_MASTER_KODE_WILAYAH'!D$5:F$1353,3,FALSE)</f>
        <v>KOTA SURAKARTA</v>
      </c>
      <c r="M1798" s="428" t="str">
        <f t="shared" si="90"/>
        <v/>
      </c>
      <c r="N1798" s="312">
        <f>COUNTIF(A1_Individu_Data_Keadaan_SDMK!A$4:A$149931,B1798)</f>
        <v>0</v>
      </c>
      <c r="O1798" s="312">
        <f t="shared" si="91"/>
        <v>0</v>
      </c>
      <c r="P1798" s="421" t="str">
        <f t="shared" si="92"/>
        <v>Tetap</v>
      </c>
    </row>
    <row r="1799" spans="1:16">
      <c r="A1799" s="7">
        <v>1794</v>
      </c>
      <c r="B1799" t="s">
        <v>15911</v>
      </c>
      <c r="C1799" t="s">
        <v>15912</v>
      </c>
      <c r="D1799" t="s">
        <v>1261</v>
      </c>
      <c r="G1799">
        <v>33</v>
      </c>
      <c r="H1799">
        <v>3372</v>
      </c>
      <c r="I1799" t="s">
        <v>268</v>
      </c>
      <c r="J1799">
        <v>0</v>
      </c>
      <c r="K1799" s="367" t="str">
        <f>VLOOKUP(G1799,'01_MASTER_KODE_WILAYAH'!H$1437:I$1470,2,FALSE)</f>
        <v>JAWA TENGAH</v>
      </c>
      <c r="L1799" s="368" t="str">
        <f>VLOOKUP(H1799,'01_MASTER_KODE_WILAYAH'!D$5:F$1353,3,FALSE)</f>
        <v>KOTA SURAKARTA</v>
      </c>
      <c r="M1799" s="428" t="str">
        <f t="shared" ref="M1799:M1862" si="93">LEFT(F1799,10)</f>
        <v/>
      </c>
      <c r="N1799" s="312">
        <f>COUNTIF(A1_Individu_Data_Keadaan_SDMK!A$4:A$149931,B1799)</f>
        <v>0</v>
      </c>
      <c r="O1799" s="312">
        <f t="shared" ref="O1799:O1862" si="94">IF(N1799&gt;0,1,0)</f>
        <v>0</v>
      </c>
      <c r="P1799" s="421" t="str">
        <f t="shared" ref="P1799:P1862" si="95">IF(N1799&gt;J1799,"Bertambah",IF(N1799=J1799,"Tetap","Berkurang"))</f>
        <v>Tetap</v>
      </c>
    </row>
    <row r="1800" spans="1:16">
      <c r="A1800" s="7">
        <v>1795</v>
      </c>
      <c r="B1800" t="s">
        <v>15913</v>
      </c>
      <c r="C1800" t="s">
        <v>15914</v>
      </c>
      <c r="D1800" t="s">
        <v>1261</v>
      </c>
      <c r="G1800">
        <v>33</v>
      </c>
      <c r="H1800">
        <v>3372</v>
      </c>
      <c r="I1800" t="s">
        <v>268</v>
      </c>
      <c r="J1800">
        <v>0</v>
      </c>
      <c r="K1800" s="367" t="str">
        <f>VLOOKUP(G1800,'01_MASTER_KODE_WILAYAH'!H$1437:I$1470,2,FALSE)</f>
        <v>JAWA TENGAH</v>
      </c>
      <c r="L1800" s="368" t="str">
        <f>VLOOKUP(H1800,'01_MASTER_KODE_WILAYAH'!D$5:F$1353,3,FALSE)</f>
        <v>KOTA SURAKARTA</v>
      </c>
      <c r="M1800" s="428" t="str">
        <f t="shared" si="93"/>
        <v/>
      </c>
      <c r="N1800" s="312">
        <f>COUNTIF(A1_Individu_Data_Keadaan_SDMK!A$4:A$149931,B1800)</f>
        <v>0</v>
      </c>
      <c r="O1800" s="312">
        <f t="shared" si="94"/>
        <v>0</v>
      </c>
      <c r="P1800" s="421" t="str">
        <f t="shared" si="95"/>
        <v>Tetap</v>
      </c>
    </row>
    <row r="1801" spans="1:16">
      <c r="A1801" s="7">
        <v>1796</v>
      </c>
      <c r="B1801" t="s">
        <v>15915</v>
      </c>
      <c r="C1801" t="s">
        <v>15916</v>
      </c>
      <c r="D1801" t="s">
        <v>1261</v>
      </c>
      <c r="G1801">
        <v>33</v>
      </c>
      <c r="H1801">
        <v>3372</v>
      </c>
      <c r="I1801" t="s">
        <v>268</v>
      </c>
      <c r="J1801">
        <v>0</v>
      </c>
      <c r="K1801" s="367" t="str">
        <f>VLOOKUP(G1801,'01_MASTER_KODE_WILAYAH'!H$1437:I$1470,2,FALSE)</f>
        <v>JAWA TENGAH</v>
      </c>
      <c r="L1801" s="368" t="str">
        <f>VLOOKUP(H1801,'01_MASTER_KODE_WILAYAH'!D$5:F$1353,3,FALSE)</f>
        <v>KOTA SURAKARTA</v>
      </c>
      <c r="M1801" s="428" t="str">
        <f t="shared" si="93"/>
        <v/>
      </c>
      <c r="N1801" s="312">
        <f>COUNTIF(A1_Individu_Data_Keadaan_SDMK!A$4:A$149931,B1801)</f>
        <v>0</v>
      </c>
      <c r="O1801" s="312">
        <f t="shared" si="94"/>
        <v>0</v>
      </c>
      <c r="P1801" s="421" t="str">
        <f t="shared" si="95"/>
        <v>Tetap</v>
      </c>
    </row>
    <row r="1802" spans="1:16">
      <c r="A1802" s="7">
        <v>1797</v>
      </c>
      <c r="B1802" t="s">
        <v>15917</v>
      </c>
      <c r="C1802" t="s">
        <v>15918</v>
      </c>
      <c r="D1802" t="s">
        <v>1261</v>
      </c>
      <c r="G1802">
        <v>33</v>
      </c>
      <c r="H1802">
        <v>3372</v>
      </c>
      <c r="I1802" t="s">
        <v>268</v>
      </c>
      <c r="J1802">
        <v>0</v>
      </c>
      <c r="K1802" s="367" t="str">
        <f>VLOOKUP(G1802,'01_MASTER_KODE_WILAYAH'!H$1437:I$1470,2,FALSE)</f>
        <v>JAWA TENGAH</v>
      </c>
      <c r="L1802" s="368" t="str">
        <f>VLOOKUP(H1802,'01_MASTER_KODE_WILAYAH'!D$5:F$1353,3,FALSE)</f>
        <v>KOTA SURAKARTA</v>
      </c>
      <c r="M1802" s="428" t="str">
        <f t="shared" si="93"/>
        <v/>
      </c>
      <c r="N1802" s="312">
        <f>COUNTIF(A1_Individu_Data_Keadaan_SDMK!A$4:A$149931,B1802)</f>
        <v>0</v>
      </c>
      <c r="O1802" s="312">
        <f t="shared" si="94"/>
        <v>0</v>
      </c>
      <c r="P1802" s="421" t="str">
        <f t="shared" si="95"/>
        <v>Tetap</v>
      </c>
    </row>
    <row r="1803" spans="1:16">
      <c r="A1803" s="7">
        <v>1798</v>
      </c>
      <c r="B1803" t="s">
        <v>15919</v>
      </c>
      <c r="C1803" t="s">
        <v>15920</v>
      </c>
      <c r="D1803" t="s">
        <v>1261</v>
      </c>
      <c r="G1803">
        <v>33</v>
      </c>
      <c r="H1803">
        <v>3372</v>
      </c>
      <c r="I1803" t="s">
        <v>268</v>
      </c>
      <c r="J1803">
        <v>0</v>
      </c>
      <c r="K1803" s="367" t="str">
        <f>VLOOKUP(G1803,'01_MASTER_KODE_WILAYAH'!H$1437:I$1470,2,FALSE)</f>
        <v>JAWA TENGAH</v>
      </c>
      <c r="L1803" s="368" t="str">
        <f>VLOOKUP(H1803,'01_MASTER_KODE_WILAYAH'!D$5:F$1353,3,FALSE)</f>
        <v>KOTA SURAKARTA</v>
      </c>
      <c r="M1803" s="428" t="str">
        <f t="shared" si="93"/>
        <v/>
      </c>
      <c r="N1803" s="312">
        <f>COUNTIF(A1_Individu_Data_Keadaan_SDMK!A$4:A$149931,B1803)</f>
        <v>0</v>
      </c>
      <c r="O1803" s="312">
        <f t="shared" si="94"/>
        <v>0</v>
      </c>
      <c r="P1803" s="421" t="str">
        <f t="shared" si="95"/>
        <v>Tetap</v>
      </c>
    </row>
    <row r="1804" spans="1:16">
      <c r="A1804" s="7">
        <v>1799</v>
      </c>
      <c r="B1804" t="s">
        <v>15921</v>
      </c>
      <c r="C1804" t="s">
        <v>15922</v>
      </c>
      <c r="D1804" t="s">
        <v>1261</v>
      </c>
      <c r="G1804">
        <v>33</v>
      </c>
      <c r="H1804">
        <v>3372</v>
      </c>
      <c r="I1804" t="s">
        <v>268</v>
      </c>
      <c r="J1804">
        <v>0</v>
      </c>
      <c r="K1804" s="367" t="str">
        <f>VLOOKUP(G1804,'01_MASTER_KODE_WILAYAH'!H$1437:I$1470,2,FALSE)</f>
        <v>JAWA TENGAH</v>
      </c>
      <c r="L1804" s="368" t="str">
        <f>VLOOKUP(H1804,'01_MASTER_KODE_WILAYAH'!D$5:F$1353,3,FALSE)</f>
        <v>KOTA SURAKARTA</v>
      </c>
      <c r="M1804" s="428" t="str">
        <f t="shared" si="93"/>
        <v/>
      </c>
      <c r="N1804" s="312">
        <f>COUNTIF(A1_Individu_Data_Keadaan_SDMK!A$4:A$149931,B1804)</f>
        <v>0</v>
      </c>
      <c r="O1804" s="312">
        <f t="shared" si="94"/>
        <v>0</v>
      </c>
      <c r="P1804" s="421" t="str">
        <f t="shared" si="95"/>
        <v>Tetap</v>
      </c>
    </row>
    <row r="1805" spans="1:16">
      <c r="A1805" s="7">
        <v>1800</v>
      </c>
      <c r="B1805" t="s">
        <v>15923</v>
      </c>
      <c r="C1805" t="s">
        <v>15924</v>
      </c>
      <c r="D1805" t="s">
        <v>1261</v>
      </c>
      <c r="G1805">
        <v>33</v>
      </c>
      <c r="H1805">
        <v>3372</v>
      </c>
      <c r="I1805" t="s">
        <v>268</v>
      </c>
      <c r="J1805">
        <v>0</v>
      </c>
      <c r="K1805" s="367" t="str">
        <f>VLOOKUP(G1805,'01_MASTER_KODE_WILAYAH'!H$1437:I$1470,2,FALSE)</f>
        <v>JAWA TENGAH</v>
      </c>
      <c r="L1805" s="368" t="str">
        <f>VLOOKUP(H1805,'01_MASTER_KODE_WILAYAH'!D$5:F$1353,3,FALSE)</f>
        <v>KOTA SURAKARTA</v>
      </c>
      <c r="M1805" s="428" t="str">
        <f t="shared" si="93"/>
        <v/>
      </c>
      <c r="N1805" s="312">
        <f>COUNTIF(A1_Individu_Data_Keadaan_SDMK!A$4:A$149931,B1805)</f>
        <v>0</v>
      </c>
      <c r="O1805" s="312">
        <f t="shared" si="94"/>
        <v>0</v>
      </c>
      <c r="P1805" s="421" t="str">
        <f t="shared" si="95"/>
        <v>Tetap</v>
      </c>
    </row>
    <row r="1806" spans="1:16">
      <c r="A1806" s="7">
        <v>1801</v>
      </c>
      <c r="B1806" t="s">
        <v>15925</v>
      </c>
      <c r="C1806" t="s">
        <v>15926</v>
      </c>
      <c r="D1806" t="s">
        <v>1261</v>
      </c>
      <c r="G1806">
        <v>33</v>
      </c>
      <c r="H1806">
        <v>3372</v>
      </c>
      <c r="I1806" t="s">
        <v>268</v>
      </c>
      <c r="J1806">
        <v>0</v>
      </c>
      <c r="K1806" s="367" t="str">
        <f>VLOOKUP(G1806,'01_MASTER_KODE_WILAYAH'!H$1437:I$1470,2,FALSE)</f>
        <v>JAWA TENGAH</v>
      </c>
      <c r="L1806" s="368" t="str">
        <f>VLOOKUP(H1806,'01_MASTER_KODE_WILAYAH'!D$5:F$1353,3,FALSE)</f>
        <v>KOTA SURAKARTA</v>
      </c>
      <c r="M1806" s="428" t="str">
        <f t="shared" si="93"/>
        <v/>
      </c>
      <c r="N1806" s="312">
        <f>COUNTIF(A1_Individu_Data_Keadaan_SDMK!A$4:A$149931,B1806)</f>
        <v>0</v>
      </c>
      <c r="O1806" s="312">
        <f t="shared" si="94"/>
        <v>0</v>
      </c>
      <c r="P1806" s="421" t="str">
        <f t="shared" si="95"/>
        <v>Tetap</v>
      </c>
    </row>
    <row r="1807" spans="1:16">
      <c r="A1807" s="7">
        <v>1802</v>
      </c>
      <c r="B1807" t="s">
        <v>15927</v>
      </c>
      <c r="C1807" t="s">
        <v>15928</v>
      </c>
      <c r="D1807" t="s">
        <v>1261</v>
      </c>
      <c r="G1807">
        <v>33</v>
      </c>
      <c r="H1807">
        <v>3372</v>
      </c>
      <c r="I1807" t="s">
        <v>268</v>
      </c>
      <c r="J1807">
        <v>0</v>
      </c>
      <c r="K1807" s="367" t="str">
        <f>VLOOKUP(G1807,'01_MASTER_KODE_WILAYAH'!H$1437:I$1470,2,FALSE)</f>
        <v>JAWA TENGAH</v>
      </c>
      <c r="L1807" s="368" t="str">
        <f>VLOOKUP(H1807,'01_MASTER_KODE_WILAYAH'!D$5:F$1353,3,FALSE)</f>
        <v>KOTA SURAKARTA</v>
      </c>
      <c r="M1807" s="428" t="str">
        <f t="shared" si="93"/>
        <v/>
      </c>
      <c r="N1807" s="312">
        <f>COUNTIF(A1_Individu_Data_Keadaan_SDMK!A$4:A$149931,B1807)</f>
        <v>0</v>
      </c>
      <c r="O1807" s="312">
        <f t="shared" si="94"/>
        <v>0</v>
      </c>
      <c r="P1807" s="421" t="str">
        <f t="shared" si="95"/>
        <v>Tetap</v>
      </c>
    </row>
    <row r="1808" spans="1:16">
      <c r="A1808" s="7">
        <v>1803</v>
      </c>
      <c r="B1808" t="s">
        <v>15929</v>
      </c>
      <c r="C1808" t="s">
        <v>15930</v>
      </c>
      <c r="D1808" t="s">
        <v>1261</v>
      </c>
      <c r="G1808">
        <v>33</v>
      </c>
      <c r="H1808">
        <v>3372</v>
      </c>
      <c r="I1808" t="s">
        <v>268</v>
      </c>
      <c r="J1808">
        <v>0</v>
      </c>
      <c r="K1808" s="367" t="str">
        <f>VLOOKUP(G1808,'01_MASTER_KODE_WILAYAH'!H$1437:I$1470,2,FALSE)</f>
        <v>JAWA TENGAH</v>
      </c>
      <c r="L1808" s="368" t="str">
        <f>VLOOKUP(H1808,'01_MASTER_KODE_WILAYAH'!D$5:F$1353,3,FALSE)</f>
        <v>KOTA SURAKARTA</v>
      </c>
      <c r="M1808" s="428" t="str">
        <f t="shared" si="93"/>
        <v/>
      </c>
      <c r="N1808" s="312">
        <f>COUNTIF(A1_Individu_Data_Keadaan_SDMK!A$4:A$149931,B1808)</f>
        <v>0</v>
      </c>
      <c r="O1808" s="312">
        <f t="shared" si="94"/>
        <v>0</v>
      </c>
      <c r="P1808" s="421" t="str">
        <f t="shared" si="95"/>
        <v>Tetap</v>
      </c>
    </row>
    <row r="1809" spans="1:16">
      <c r="A1809" s="7">
        <v>1804</v>
      </c>
      <c r="B1809" t="s">
        <v>15931</v>
      </c>
      <c r="C1809" t="s">
        <v>15932</v>
      </c>
      <c r="D1809" t="s">
        <v>1261</v>
      </c>
      <c r="G1809">
        <v>33</v>
      </c>
      <c r="H1809">
        <v>3372</v>
      </c>
      <c r="I1809" t="s">
        <v>268</v>
      </c>
      <c r="J1809">
        <v>0</v>
      </c>
      <c r="K1809" s="367" t="str">
        <f>VLOOKUP(G1809,'01_MASTER_KODE_WILAYAH'!H$1437:I$1470,2,FALSE)</f>
        <v>JAWA TENGAH</v>
      </c>
      <c r="L1809" s="368" t="str">
        <f>VLOOKUP(H1809,'01_MASTER_KODE_WILAYAH'!D$5:F$1353,3,FALSE)</f>
        <v>KOTA SURAKARTA</v>
      </c>
      <c r="M1809" s="428" t="str">
        <f t="shared" si="93"/>
        <v/>
      </c>
      <c r="N1809" s="312">
        <f>COUNTIF(A1_Individu_Data_Keadaan_SDMK!A$4:A$149931,B1809)</f>
        <v>0</v>
      </c>
      <c r="O1809" s="312">
        <f t="shared" si="94"/>
        <v>0</v>
      </c>
      <c r="P1809" s="421" t="str">
        <f t="shared" si="95"/>
        <v>Tetap</v>
      </c>
    </row>
    <row r="1810" spans="1:16">
      <c r="A1810" s="7">
        <v>1805</v>
      </c>
      <c r="B1810" t="s">
        <v>15933</v>
      </c>
      <c r="C1810" t="s">
        <v>15934</v>
      </c>
      <c r="D1810" t="s">
        <v>1261</v>
      </c>
      <c r="G1810">
        <v>33</v>
      </c>
      <c r="H1810">
        <v>3373</v>
      </c>
      <c r="I1810" t="s">
        <v>268</v>
      </c>
      <c r="J1810">
        <v>0</v>
      </c>
      <c r="K1810" s="367" t="str">
        <f>VLOOKUP(G1810,'01_MASTER_KODE_WILAYAH'!H$1437:I$1470,2,FALSE)</f>
        <v>JAWA TENGAH</v>
      </c>
      <c r="L1810" s="368" t="str">
        <f>VLOOKUP(H1810,'01_MASTER_KODE_WILAYAH'!D$5:F$1353,3,FALSE)</f>
        <v>KOTA SALATIGA</v>
      </c>
      <c r="M1810" s="428" t="str">
        <f t="shared" si="93"/>
        <v/>
      </c>
      <c r="N1810" s="312">
        <f>COUNTIF(A1_Individu_Data_Keadaan_SDMK!A$4:A$149931,B1810)</f>
        <v>0</v>
      </c>
      <c r="O1810" s="312">
        <f t="shared" si="94"/>
        <v>0</v>
      </c>
      <c r="P1810" s="421" t="str">
        <f t="shared" si="95"/>
        <v>Tetap</v>
      </c>
    </row>
    <row r="1811" spans="1:16">
      <c r="A1811" s="7">
        <v>1806</v>
      </c>
      <c r="B1811" t="s">
        <v>15935</v>
      </c>
      <c r="C1811" t="s">
        <v>15936</v>
      </c>
      <c r="D1811" t="s">
        <v>1261</v>
      </c>
      <c r="G1811">
        <v>33</v>
      </c>
      <c r="H1811">
        <v>3373</v>
      </c>
      <c r="I1811" t="s">
        <v>268</v>
      </c>
      <c r="J1811">
        <v>0</v>
      </c>
      <c r="K1811" s="367" t="str">
        <f>VLOOKUP(G1811,'01_MASTER_KODE_WILAYAH'!H$1437:I$1470,2,FALSE)</f>
        <v>JAWA TENGAH</v>
      </c>
      <c r="L1811" s="368" t="str">
        <f>VLOOKUP(H1811,'01_MASTER_KODE_WILAYAH'!D$5:F$1353,3,FALSE)</f>
        <v>KOTA SALATIGA</v>
      </c>
      <c r="M1811" s="428" t="str">
        <f t="shared" si="93"/>
        <v/>
      </c>
      <c r="N1811" s="312">
        <f>COUNTIF(A1_Individu_Data_Keadaan_SDMK!A$4:A$149931,B1811)</f>
        <v>0</v>
      </c>
      <c r="O1811" s="312">
        <f t="shared" si="94"/>
        <v>0</v>
      </c>
      <c r="P1811" s="421" t="str">
        <f t="shared" si="95"/>
        <v>Tetap</v>
      </c>
    </row>
    <row r="1812" spans="1:16">
      <c r="A1812" s="7">
        <v>1807</v>
      </c>
      <c r="B1812" t="s">
        <v>15937</v>
      </c>
      <c r="C1812" t="s">
        <v>15938</v>
      </c>
      <c r="D1812" t="s">
        <v>1261</v>
      </c>
      <c r="G1812">
        <v>33</v>
      </c>
      <c r="H1812">
        <v>3373</v>
      </c>
      <c r="I1812" t="s">
        <v>268</v>
      </c>
      <c r="J1812">
        <v>0</v>
      </c>
      <c r="K1812" s="367" t="str">
        <f>VLOOKUP(G1812,'01_MASTER_KODE_WILAYAH'!H$1437:I$1470,2,FALSE)</f>
        <v>JAWA TENGAH</v>
      </c>
      <c r="L1812" s="368" t="str">
        <f>VLOOKUP(H1812,'01_MASTER_KODE_WILAYAH'!D$5:F$1353,3,FALSE)</f>
        <v>KOTA SALATIGA</v>
      </c>
      <c r="M1812" s="428" t="str">
        <f t="shared" si="93"/>
        <v/>
      </c>
      <c r="N1812" s="312">
        <f>COUNTIF(A1_Individu_Data_Keadaan_SDMK!A$4:A$149931,B1812)</f>
        <v>0</v>
      </c>
      <c r="O1812" s="312">
        <f t="shared" si="94"/>
        <v>0</v>
      </c>
      <c r="P1812" s="421" t="str">
        <f t="shared" si="95"/>
        <v>Tetap</v>
      </c>
    </row>
    <row r="1813" spans="1:16">
      <c r="A1813" s="7">
        <v>1808</v>
      </c>
      <c r="B1813" t="s">
        <v>15939</v>
      </c>
      <c r="C1813" t="s">
        <v>15940</v>
      </c>
      <c r="D1813" t="s">
        <v>1261</v>
      </c>
      <c r="G1813">
        <v>33</v>
      </c>
      <c r="H1813">
        <v>3373</v>
      </c>
      <c r="I1813" t="s">
        <v>268</v>
      </c>
      <c r="J1813">
        <v>0</v>
      </c>
      <c r="K1813" s="367" t="str">
        <f>VLOOKUP(G1813,'01_MASTER_KODE_WILAYAH'!H$1437:I$1470,2,FALSE)</f>
        <v>JAWA TENGAH</v>
      </c>
      <c r="L1813" s="368" t="str">
        <f>VLOOKUP(H1813,'01_MASTER_KODE_WILAYAH'!D$5:F$1353,3,FALSE)</f>
        <v>KOTA SALATIGA</v>
      </c>
      <c r="M1813" s="428" t="str">
        <f t="shared" si="93"/>
        <v/>
      </c>
      <c r="N1813" s="312">
        <f>COUNTIF(A1_Individu_Data_Keadaan_SDMK!A$4:A$149931,B1813)</f>
        <v>0</v>
      </c>
      <c r="O1813" s="312">
        <f t="shared" si="94"/>
        <v>0</v>
      </c>
      <c r="P1813" s="421" t="str">
        <f t="shared" si="95"/>
        <v>Tetap</v>
      </c>
    </row>
    <row r="1814" spans="1:16">
      <c r="A1814" s="7">
        <v>1809</v>
      </c>
      <c r="B1814" t="s">
        <v>15941</v>
      </c>
      <c r="C1814" t="s">
        <v>15942</v>
      </c>
      <c r="D1814" t="s">
        <v>1261</v>
      </c>
      <c r="G1814">
        <v>33</v>
      </c>
      <c r="H1814">
        <v>3373</v>
      </c>
      <c r="I1814" t="s">
        <v>268</v>
      </c>
      <c r="J1814">
        <v>0</v>
      </c>
      <c r="K1814" s="367" t="str">
        <f>VLOOKUP(G1814,'01_MASTER_KODE_WILAYAH'!H$1437:I$1470,2,FALSE)</f>
        <v>JAWA TENGAH</v>
      </c>
      <c r="L1814" s="368" t="str">
        <f>VLOOKUP(H1814,'01_MASTER_KODE_WILAYAH'!D$5:F$1353,3,FALSE)</f>
        <v>KOTA SALATIGA</v>
      </c>
      <c r="M1814" s="428" t="str">
        <f t="shared" si="93"/>
        <v/>
      </c>
      <c r="N1814" s="312">
        <f>COUNTIF(A1_Individu_Data_Keadaan_SDMK!A$4:A$149931,B1814)</f>
        <v>0</v>
      </c>
      <c r="O1814" s="312">
        <f t="shared" si="94"/>
        <v>0</v>
      </c>
      <c r="P1814" s="421" t="str">
        <f t="shared" si="95"/>
        <v>Tetap</v>
      </c>
    </row>
    <row r="1815" spans="1:16">
      <c r="A1815" s="7">
        <v>1810</v>
      </c>
      <c r="B1815" t="s">
        <v>15943</v>
      </c>
      <c r="C1815" t="s">
        <v>15944</v>
      </c>
      <c r="D1815" t="s">
        <v>1261</v>
      </c>
      <c r="G1815">
        <v>33</v>
      </c>
      <c r="H1815">
        <v>3373</v>
      </c>
      <c r="I1815" t="s">
        <v>268</v>
      </c>
      <c r="J1815">
        <v>0</v>
      </c>
      <c r="K1815" s="367" t="str">
        <f>VLOOKUP(G1815,'01_MASTER_KODE_WILAYAH'!H$1437:I$1470,2,FALSE)</f>
        <v>JAWA TENGAH</v>
      </c>
      <c r="L1815" s="368" t="str">
        <f>VLOOKUP(H1815,'01_MASTER_KODE_WILAYAH'!D$5:F$1353,3,FALSE)</f>
        <v>KOTA SALATIGA</v>
      </c>
      <c r="M1815" s="428" t="str">
        <f t="shared" si="93"/>
        <v/>
      </c>
      <c r="N1815" s="312">
        <f>COUNTIF(A1_Individu_Data_Keadaan_SDMK!A$4:A$149931,B1815)</f>
        <v>0</v>
      </c>
      <c r="O1815" s="312">
        <f t="shared" si="94"/>
        <v>0</v>
      </c>
      <c r="P1815" s="421" t="str">
        <f t="shared" si="95"/>
        <v>Tetap</v>
      </c>
    </row>
    <row r="1816" spans="1:16">
      <c r="A1816" s="7">
        <v>1811</v>
      </c>
      <c r="B1816" t="s">
        <v>15945</v>
      </c>
      <c r="C1816" t="s">
        <v>15946</v>
      </c>
      <c r="D1816" t="s">
        <v>1261</v>
      </c>
      <c r="G1816">
        <v>33</v>
      </c>
      <c r="H1816">
        <v>3373</v>
      </c>
      <c r="I1816" t="s">
        <v>268</v>
      </c>
      <c r="J1816">
        <v>0</v>
      </c>
      <c r="K1816" s="367" t="str">
        <f>VLOOKUP(G1816,'01_MASTER_KODE_WILAYAH'!H$1437:I$1470,2,FALSE)</f>
        <v>JAWA TENGAH</v>
      </c>
      <c r="L1816" s="368" t="str">
        <f>VLOOKUP(H1816,'01_MASTER_KODE_WILAYAH'!D$5:F$1353,3,FALSE)</f>
        <v>KOTA SALATIGA</v>
      </c>
      <c r="M1816" s="428" t="str">
        <f t="shared" si="93"/>
        <v/>
      </c>
      <c r="N1816" s="312">
        <f>COUNTIF(A1_Individu_Data_Keadaan_SDMK!A$4:A$149931,B1816)</f>
        <v>0</v>
      </c>
      <c r="O1816" s="312">
        <f t="shared" si="94"/>
        <v>0</v>
      </c>
      <c r="P1816" s="421" t="str">
        <f t="shared" si="95"/>
        <v>Tetap</v>
      </c>
    </row>
    <row r="1817" spans="1:16">
      <c r="A1817" s="7">
        <v>1812</v>
      </c>
      <c r="B1817" t="s">
        <v>15947</v>
      </c>
      <c r="C1817" t="s">
        <v>15948</v>
      </c>
      <c r="D1817" t="s">
        <v>1261</v>
      </c>
      <c r="G1817">
        <v>33</v>
      </c>
      <c r="H1817">
        <v>3373</v>
      </c>
      <c r="I1817" t="s">
        <v>268</v>
      </c>
      <c r="J1817">
        <v>0</v>
      </c>
      <c r="K1817" s="367" t="str">
        <f>VLOOKUP(G1817,'01_MASTER_KODE_WILAYAH'!H$1437:I$1470,2,FALSE)</f>
        <v>JAWA TENGAH</v>
      </c>
      <c r="L1817" s="368" t="str">
        <f>VLOOKUP(H1817,'01_MASTER_KODE_WILAYAH'!D$5:F$1353,3,FALSE)</f>
        <v>KOTA SALATIGA</v>
      </c>
      <c r="M1817" s="428" t="str">
        <f t="shared" si="93"/>
        <v/>
      </c>
      <c r="N1817" s="312">
        <f>COUNTIF(A1_Individu_Data_Keadaan_SDMK!A$4:A$149931,B1817)</f>
        <v>0</v>
      </c>
      <c r="O1817" s="312">
        <f t="shared" si="94"/>
        <v>0</v>
      </c>
      <c r="P1817" s="421" t="str">
        <f t="shared" si="95"/>
        <v>Tetap</v>
      </c>
    </row>
    <row r="1818" spans="1:16">
      <c r="A1818" s="7">
        <v>1813</v>
      </c>
      <c r="B1818" t="s">
        <v>15949</v>
      </c>
      <c r="C1818" t="s">
        <v>15950</v>
      </c>
      <c r="D1818" t="s">
        <v>1261</v>
      </c>
      <c r="G1818">
        <v>33</v>
      </c>
      <c r="H1818">
        <v>3373</v>
      </c>
      <c r="I1818" t="s">
        <v>268</v>
      </c>
      <c r="J1818">
        <v>0</v>
      </c>
      <c r="K1818" s="367" t="str">
        <f>VLOOKUP(G1818,'01_MASTER_KODE_WILAYAH'!H$1437:I$1470,2,FALSE)</f>
        <v>JAWA TENGAH</v>
      </c>
      <c r="L1818" s="368" t="str">
        <f>VLOOKUP(H1818,'01_MASTER_KODE_WILAYAH'!D$5:F$1353,3,FALSE)</f>
        <v>KOTA SALATIGA</v>
      </c>
      <c r="M1818" s="428" t="str">
        <f t="shared" si="93"/>
        <v/>
      </c>
      <c r="N1818" s="312">
        <f>COUNTIF(A1_Individu_Data_Keadaan_SDMK!A$4:A$149931,B1818)</f>
        <v>0</v>
      </c>
      <c r="O1818" s="312">
        <f t="shared" si="94"/>
        <v>0</v>
      </c>
      <c r="P1818" s="421" t="str">
        <f t="shared" si="95"/>
        <v>Tetap</v>
      </c>
    </row>
    <row r="1819" spans="1:16">
      <c r="A1819" s="7">
        <v>1814</v>
      </c>
      <c r="B1819" t="s">
        <v>15951</v>
      </c>
      <c r="C1819" t="s">
        <v>15952</v>
      </c>
      <c r="D1819" t="s">
        <v>1261</v>
      </c>
      <c r="G1819">
        <v>33</v>
      </c>
      <c r="H1819">
        <v>3373</v>
      </c>
      <c r="I1819" t="s">
        <v>268</v>
      </c>
      <c r="J1819">
        <v>0</v>
      </c>
      <c r="K1819" s="367" t="str">
        <f>VLOOKUP(G1819,'01_MASTER_KODE_WILAYAH'!H$1437:I$1470,2,FALSE)</f>
        <v>JAWA TENGAH</v>
      </c>
      <c r="L1819" s="368" t="str">
        <f>VLOOKUP(H1819,'01_MASTER_KODE_WILAYAH'!D$5:F$1353,3,FALSE)</f>
        <v>KOTA SALATIGA</v>
      </c>
      <c r="M1819" s="428" t="str">
        <f t="shared" si="93"/>
        <v/>
      </c>
      <c r="N1819" s="312">
        <f>COUNTIF(A1_Individu_Data_Keadaan_SDMK!A$4:A$149931,B1819)</f>
        <v>0</v>
      </c>
      <c r="O1819" s="312">
        <f t="shared" si="94"/>
        <v>0</v>
      </c>
      <c r="P1819" s="421" t="str">
        <f t="shared" si="95"/>
        <v>Tetap</v>
      </c>
    </row>
    <row r="1820" spans="1:16">
      <c r="A1820" s="7">
        <v>1815</v>
      </c>
      <c r="B1820" t="s">
        <v>15953</v>
      </c>
      <c r="C1820" t="s">
        <v>15954</v>
      </c>
      <c r="D1820" t="s">
        <v>1261</v>
      </c>
      <c r="G1820">
        <v>33</v>
      </c>
      <c r="H1820">
        <v>3373</v>
      </c>
      <c r="I1820" t="s">
        <v>268</v>
      </c>
      <c r="J1820">
        <v>0</v>
      </c>
      <c r="K1820" s="367" t="str">
        <f>VLOOKUP(G1820,'01_MASTER_KODE_WILAYAH'!H$1437:I$1470,2,FALSE)</f>
        <v>JAWA TENGAH</v>
      </c>
      <c r="L1820" s="368" t="str">
        <f>VLOOKUP(H1820,'01_MASTER_KODE_WILAYAH'!D$5:F$1353,3,FALSE)</f>
        <v>KOTA SALATIGA</v>
      </c>
      <c r="M1820" s="428" t="str">
        <f t="shared" si="93"/>
        <v/>
      </c>
      <c r="N1820" s="312">
        <f>COUNTIF(A1_Individu_Data_Keadaan_SDMK!A$4:A$149931,B1820)</f>
        <v>0</v>
      </c>
      <c r="O1820" s="312">
        <f t="shared" si="94"/>
        <v>0</v>
      </c>
      <c r="P1820" s="421" t="str">
        <f t="shared" si="95"/>
        <v>Tetap</v>
      </c>
    </row>
    <row r="1821" spans="1:16">
      <c r="A1821" s="7">
        <v>1816</v>
      </c>
      <c r="B1821" t="s">
        <v>15955</v>
      </c>
      <c r="C1821" t="s">
        <v>15956</v>
      </c>
      <c r="D1821" t="s">
        <v>1261</v>
      </c>
      <c r="G1821">
        <v>33</v>
      </c>
      <c r="H1821">
        <v>3373</v>
      </c>
      <c r="I1821" t="s">
        <v>268</v>
      </c>
      <c r="J1821">
        <v>0</v>
      </c>
      <c r="K1821" s="367" t="str">
        <f>VLOOKUP(G1821,'01_MASTER_KODE_WILAYAH'!H$1437:I$1470,2,FALSE)</f>
        <v>JAWA TENGAH</v>
      </c>
      <c r="L1821" s="368" t="str">
        <f>VLOOKUP(H1821,'01_MASTER_KODE_WILAYAH'!D$5:F$1353,3,FALSE)</f>
        <v>KOTA SALATIGA</v>
      </c>
      <c r="M1821" s="428" t="str">
        <f t="shared" si="93"/>
        <v/>
      </c>
      <c r="N1821" s="312">
        <f>COUNTIF(A1_Individu_Data_Keadaan_SDMK!A$4:A$149931,B1821)</f>
        <v>0</v>
      </c>
      <c r="O1821" s="312">
        <f t="shared" si="94"/>
        <v>0</v>
      </c>
      <c r="P1821" s="421" t="str">
        <f t="shared" si="95"/>
        <v>Tetap</v>
      </c>
    </row>
    <row r="1822" spans="1:16">
      <c r="A1822" s="7">
        <v>1817</v>
      </c>
      <c r="B1822" t="s">
        <v>15957</v>
      </c>
      <c r="C1822" t="s">
        <v>15958</v>
      </c>
      <c r="D1822" t="s">
        <v>1261</v>
      </c>
      <c r="G1822">
        <v>33</v>
      </c>
      <c r="H1822">
        <v>3373</v>
      </c>
      <c r="I1822" t="s">
        <v>268</v>
      </c>
      <c r="J1822">
        <v>0</v>
      </c>
      <c r="K1822" s="367" t="str">
        <f>VLOOKUP(G1822,'01_MASTER_KODE_WILAYAH'!H$1437:I$1470,2,FALSE)</f>
        <v>JAWA TENGAH</v>
      </c>
      <c r="L1822" s="368" t="str">
        <f>VLOOKUP(H1822,'01_MASTER_KODE_WILAYAH'!D$5:F$1353,3,FALSE)</f>
        <v>KOTA SALATIGA</v>
      </c>
      <c r="M1822" s="428" t="str">
        <f t="shared" si="93"/>
        <v/>
      </c>
      <c r="N1822" s="312">
        <f>COUNTIF(A1_Individu_Data_Keadaan_SDMK!A$4:A$149931,B1822)</f>
        <v>0</v>
      </c>
      <c r="O1822" s="312">
        <f t="shared" si="94"/>
        <v>0</v>
      </c>
      <c r="P1822" s="421" t="str">
        <f t="shared" si="95"/>
        <v>Tetap</v>
      </c>
    </row>
    <row r="1823" spans="1:16">
      <c r="A1823" s="7">
        <v>1818</v>
      </c>
      <c r="B1823" t="s">
        <v>15959</v>
      </c>
      <c r="C1823" t="s">
        <v>15960</v>
      </c>
      <c r="D1823" t="s">
        <v>1261</v>
      </c>
      <c r="G1823">
        <v>33</v>
      </c>
      <c r="H1823">
        <v>3373</v>
      </c>
      <c r="I1823" t="s">
        <v>268</v>
      </c>
      <c r="J1823">
        <v>0</v>
      </c>
      <c r="K1823" s="367" t="str">
        <f>VLOOKUP(G1823,'01_MASTER_KODE_WILAYAH'!H$1437:I$1470,2,FALSE)</f>
        <v>JAWA TENGAH</v>
      </c>
      <c r="L1823" s="368" t="str">
        <f>VLOOKUP(H1823,'01_MASTER_KODE_WILAYAH'!D$5:F$1353,3,FALSE)</f>
        <v>KOTA SALATIGA</v>
      </c>
      <c r="M1823" s="428" t="str">
        <f t="shared" si="93"/>
        <v/>
      </c>
      <c r="N1823" s="312">
        <f>COUNTIF(A1_Individu_Data_Keadaan_SDMK!A$4:A$149931,B1823)</f>
        <v>0</v>
      </c>
      <c r="O1823" s="312">
        <f t="shared" si="94"/>
        <v>0</v>
      </c>
      <c r="P1823" s="421" t="str">
        <f t="shared" si="95"/>
        <v>Tetap</v>
      </c>
    </row>
    <row r="1824" spans="1:16">
      <c r="A1824" s="7">
        <v>1819</v>
      </c>
      <c r="B1824" t="s">
        <v>15961</v>
      </c>
      <c r="C1824" t="s">
        <v>15962</v>
      </c>
      <c r="D1824" t="s">
        <v>1261</v>
      </c>
      <c r="G1824">
        <v>33</v>
      </c>
      <c r="H1824">
        <v>3373</v>
      </c>
      <c r="I1824" t="s">
        <v>268</v>
      </c>
      <c r="J1824">
        <v>0</v>
      </c>
      <c r="K1824" s="367" t="str">
        <f>VLOOKUP(G1824,'01_MASTER_KODE_WILAYAH'!H$1437:I$1470,2,FALSE)</f>
        <v>JAWA TENGAH</v>
      </c>
      <c r="L1824" s="368" t="str">
        <f>VLOOKUP(H1824,'01_MASTER_KODE_WILAYAH'!D$5:F$1353,3,FALSE)</f>
        <v>KOTA SALATIGA</v>
      </c>
      <c r="M1824" s="428" t="str">
        <f t="shared" si="93"/>
        <v/>
      </c>
      <c r="N1824" s="312">
        <f>COUNTIF(A1_Individu_Data_Keadaan_SDMK!A$4:A$149931,B1824)</f>
        <v>0</v>
      </c>
      <c r="O1824" s="312">
        <f t="shared" si="94"/>
        <v>0</v>
      </c>
      <c r="P1824" s="421" t="str">
        <f t="shared" si="95"/>
        <v>Tetap</v>
      </c>
    </row>
    <row r="1825" spans="1:16">
      <c r="A1825" s="7">
        <v>1820</v>
      </c>
      <c r="B1825" t="s">
        <v>15963</v>
      </c>
      <c r="C1825" t="s">
        <v>15964</v>
      </c>
      <c r="D1825" t="s">
        <v>1261</v>
      </c>
      <c r="G1825">
        <v>33</v>
      </c>
      <c r="H1825">
        <v>3373</v>
      </c>
      <c r="I1825" t="s">
        <v>268</v>
      </c>
      <c r="J1825">
        <v>0</v>
      </c>
      <c r="K1825" s="367" t="str">
        <f>VLOOKUP(G1825,'01_MASTER_KODE_WILAYAH'!H$1437:I$1470,2,FALSE)</f>
        <v>JAWA TENGAH</v>
      </c>
      <c r="L1825" s="368" t="str">
        <f>VLOOKUP(H1825,'01_MASTER_KODE_WILAYAH'!D$5:F$1353,3,FALSE)</f>
        <v>KOTA SALATIGA</v>
      </c>
      <c r="M1825" s="428" t="str">
        <f t="shared" si="93"/>
        <v/>
      </c>
      <c r="N1825" s="312">
        <f>COUNTIF(A1_Individu_Data_Keadaan_SDMK!A$4:A$149931,B1825)</f>
        <v>0</v>
      </c>
      <c r="O1825" s="312">
        <f t="shared" si="94"/>
        <v>0</v>
      </c>
      <c r="P1825" s="421" t="str">
        <f t="shared" si="95"/>
        <v>Tetap</v>
      </c>
    </row>
    <row r="1826" spans="1:16">
      <c r="A1826" s="7">
        <v>1821</v>
      </c>
      <c r="B1826" t="s">
        <v>15965</v>
      </c>
      <c r="C1826" t="s">
        <v>15966</v>
      </c>
      <c r="D1826" t="s">
        <v>1261</v>
      </c>
      <c r="G1826">
        <v>33</v>
      </c>
      <c r="H1826">
        <v>3373</v>
      </c>
      <c r="I1826" t="s">
        <v>268</v>
      </c>
      <c r="J1826">
        <v>0</v>
      </c>
      <c r="K1826" s="367" t="str">
        <f>VLOOKUP(G1826,'01_MASTER_KODE_WILAYAH'!H$1437:I$1470,2,FALSE)</f>
        <v>JAWA TENGAH</v>
      </c>
      <c r="L1826" s="368" t="str">
        <f>VLOOKUP(H1826,'01_MASTER_KODE_WILAYAH'!D$5:F$1353,3,FALSE)</f>
        <v>KOTA SALATIGA</v>
      </c>
      <c r="M1826" s="428" t="str">
        <f t="shared" si="93"/>
        <v/>
      </c>
      <c r="N1826" s="312">
        <f>COUNTIF(A1_Individu_Data_Keadaan_SDMK!A$4:A$149931,B1826)</f>
        <v>0</v>
      </c>
      <c r="O1826" s="312">
        <f t="shared" si="94"/>
        <v>0</v>
      </c>
      <c r="P1826" s="421" t="str">
        <f t="shared" si="95"/>
        <v>Tetap</v>
      </c>
    </row>
    <row r="1827" spans="1:16">
      <c r="A1827" s="7">
        <v>1822</v>
      </c>
      <c r="B1827" t="s">
        <v>15967</v>
      </c>
      <c r="C1827" t="s">
        <v>15968</v>
      </c>
      <c r="D1827" t="s">
        <v>1261</v>
      </c>
      <c r="G1827">
        <v>33</v>
      </c>
      <c r="H1827">
        <v>3373</v>
      </c>
      <c r="I1827" t="s">
        <v>268</v>
      </c>
      <c r="J1827">
        <v>0</v>
      </c>
      <c r="K1827" s="367" t="str">
        <f>VLOOKUP(G1827,'01_MASTER_KODE_WILAYAH'!H$1437:I$1470,2,FALSE)</f>
        <v>JAWA TENGAH</v>
      </c>
      <c r="L1827" s="368" t="str">
        <f>VLOOKUP(H1827,'01_MASTER_KODE_WILAYAH'!D$5:F$1353,3,FALSE)</f>
        <v>KOTA SALATIGA</v>
      </c>
      <c r="M1827" s="428" t="str">
        <f t="shared" si="93"/>
        <v/>
      </c>
      <c r="N1827" s="312">
        <f>COUNTIF(A1_Individu_Data_Keadaan_SDMK!A$4:A$149931,B1827)</f>
        <v>0</v>
      </c>
      <c r="O1827" s="312">
        <f t="shared" si="94"/>
        <v>0</v>
      </c>
      <c r="P1827" s="421" t="str">
        <f t="shared" si="95"/>
        <v>Tetap</v>
      </c>
    </row>
    <row r="1828" spans="1:16">
      <c r="A1828" s="7">
        <v>1823</v>
      </c>
      <c r="B1828" t="s">
        <v>15969</v>
      </c>
      <c r="C1828" t="s">
        <v>15970</v>
      </c>
      <c r="D1828" t="s">
        <v>1261</v>
      </c>
      <c r="G1828">
        <v>33</v>
      </c>
      <c r="H1828">
        <v>3373</v>
      </c>
      <c r="I1828" t="s">
        <v>268</v>
      </c>
      <c r="J1828">
        <v>0</v>
      </c>
      <c r="K1828" s="367" t="str">
        <f>VLOOKUP(G1828,'01_MASTER_KODE_WILAYAH'!H$1437:I$1470,2,FALSE)</f>
        <v>JAWA TENGAH</v>
      </c>
      <c r="L1828" s="368" t="str">
        <f>VLOOKUP(H1828,'01_MASTER_KODE_WILAYAH'!D$5:F$1353,3,FALSE)</f>
        <v>KOTA SALATIGA</v>
      </c>
      <c r="M1828" s="428" t="str">
        <f t="shared" si="93"/>
        <v/>
      </c>
      <c r="N1828" s="312">
        <f>COUNTIF(A1_Individu_Data_Keadaan_SDMK!A$4:A$149931,B1828)</f>
        <v>0</v>
      </c>
      <c r="O1828" s="312">
        <f t="shared" si="94"/>
        <v>0</v>
      </c>
      <c r="P1828" s="421" t="str">
        <f t="shared" si="95"/>
        <v>Tetap</v>
      </c>
    </row>
    <row r="1829" spans="1:16">
      <c r="A1829" s="7">
        <v>1824</v>
      </c>
      <c r="B1829" t="s">
        <v>15971</v>
      </c>
      <c r="C1829" t="s">
        <v>15972</v>
      </c>
      <c r="D1829" t="s">
        <v>1261</v>
      </c>
      <c r="G1829">
        <v>33</v>
      </c>
      <c r="H1829">
        <v>3373</v>
      </c>
      <c r="I1829" t="s">
        <v>268</v>
      </c>
      <c r="J1829">
        <v>0</v>
      </c>
      <c r="K1829" s="367" t="str">
        <f>VLOOKUP(G1829,'01_MASTER_KODE_WILAYAH'!H$1437:I$1470,2,FALSE)</f>
        <v>JAWA TENGAH</v>
      </c>
      <c r="L1829" s="368" t="str">
        <f>VLOOKUP(H1829,'01_MASTER_KODE_WILAYAH'!D$5:F$1353,3,FALSE)</f>
        <v>KOTA SALATIGA</v>
      </c>
      <c r="M1829" s="428" t="str">
        <f t="shared" si="93"/>
        <v/>
      </c>
      <c r="N1829" s="312">
        <f>COUNTIF(A1_Individu_Data_Keadaan_SDMK!A$4:A$149931,B1829)</f>
        <v>0</v>
      </c>
      <c r="O1829" s="312">
        <f t="shared" si="94"/>
        <v>0</v>
      </c>
      <c r="P1829" s="421" t="str">
        <f t="shared" si="95"/>
        <v>Tetap</v>
      </c>
    </row>
    <row r="1830" spans="1:16">
      <c r="A1830" s="7">
        <v>1825</v>
      </c>
      <c r="B1830" t="s">
        <v>15973</v>
      </c>
      <c r="C1830" t="s">
        <v>15974</v>
      </c>
      <c r="D1830" t="s">
        <v>1261</v>
      </c>
      <c r="G1830">
        <v>33</v>
      </c>
      <c r="H1830">
        <v>3373</v>
      </c>
      <c r="I1830" t="s">
        <v>268</v>
      </c>
      <c r="J1830">
        <v>0</v>
      </c>
      <c r="K1830" s="367" t="str">
        <f>VLOOKUP(G1830,'01_MASTER_KODE_WILAYAH'!H$1437:I$1470,2,FALSE)</f>
        <v>JAWA TENGAH</v>
      </c>
      <c r="L1830" s="368" t="str">
        <f>VLOOKUP(H1830,'01_MASTER_KODE_WILAYAH'!D$5:F$1353,3,FALSE)</f>
        <v>KOTA SALATIGA</v>
      </c>
      <c r="M1830" s="428" t="str">
        <f t="shared" si="93"/>
        <v/>
      </c>
      <c r="N1830" s="312">
        <f>COUNTIF(A1_Individu_Data_Keadaan_SDMK!A$4:A$149931,B1830)</f>
        <v>0</v>
      </c>
      <c r="O1830" s="312">
        <f t="shared" si="94"/>
        <v>0</v>
      </c>
      <c r="P1830" s="421" t="str">
        <f t="shared" si="95"/>
        <v>Tetap</v>
      </c>
    </row>
    <row r="1831" spans="1:16">
      <c r="A1831" s="7">
        <v>1826</v>
      </c>
      <c r="B1831" t="s">
        <v>15975</v>
      </c>
      <c r="C1831" t="s">
        <v>15976</v>
      </c>
      <c r="D1831" t="s">
        <v>1261</v>
      </c>
      <c r="G1831">
        <v>33</v>
      </c>
      <c r="H1831">
        <v>3373</v>
      </c>
      <c r="I1831" t="s">
        <v>268</v>
      </c>
      <c r="J1831">
        <v>0</v>
      </c>
      <c r="K1831" s="367" t="str">
        <f>VLOOKUP(G1831,'01_MASTER_KODE_WILAYAH'!H$1437:I$1470,2,FALSE)</f>
        <v>JAWA TENGAH</v>
      </c>
      <c r="L1831" s="368" t="str">
        <f>VLOOKUP(H1831,'01_MASTER_KODE_WILAYAH'!D$5:F$1353,3,FALSE)</f>
        <v>KOTA SALATIGA</v>
      </c>
      <c r="M1831" s="428" t="str">
        <f t="shared" si="93"/>
        <v/>
      </c>
      <c r="N1831" s="312">
        <f>COUNTIF(A1_Individu_Data_Keadaan_SDMK!A$4:A$149931,B1831)</f>
        <v>0</v>
      </c>
      <c r="O1831" s="312">
        <f t="shared" si="94"/>
        <v>0</v>
      </c>
      <c r="P1831" s="421" t="str">
        <f t="shared" si="95"/>
        <v>Tetap</v>
      </c>
    </row>
    <row r="1832" spans="1:16">
      <c r="A1832" s="7">
        <v>1827</v>
      </c>
      <c r="B1832" t="s">
        <v>15977</v>
      </c>
      <c r="C1832" t="s">
        <v>15978</v>
      </c>
      <c r="D1832" t="s">
        <v>1261</v>
      </c>
      <c r="G1832">
        <v>33</v>
      </c>
      <c r="H1832">
        <v>3373</v>
      </c>
      <c r="I1832" t="s">
        <v>268</v>
      </c>
      <c r="J1832">
        <v>0</v>
      </c>
      <c r="K1832" s="367" t="str">
        <f>VLOOKUP(G1832,'01_MASTER_KODE_WILAYAH'!H$1437:I$1470,2,FALSE)</f>
        <v>JAWA TENGAH</v>
      </c>
      <c r="L1832" s="368" t="str">
        <f>VLOOKUP(H1832,'01_MASTER_KODE_WILAYAH'!D$5:F$1353,3,FALSE)</f>
        <v>KOTA SALATIGA</v>
      </c>
      <c r="M1832" s="428" t="str">
        <f t="shared" si="93"/>
        <v/>
      </c>
      <c r="N1832" s="312">
        <f>COUNTIF(A1_Individu_Data_Keadaan_SDMK!A$4:A$149931,B1832)</f>
        <v>0</v>
      </c>
      <c r="O1832" s="312">
        <f t="shared" si="94"/>
        <v>0</v>
      </c>
      <c r="P1832" s="421" t="str">
        <f t="shared" si="95"/>
        <v>Tetap</v>
      </c>
    </row>
    <row r="1833" spans="1:16">
      <c r="A1833" s="7">
        <v>1828</v>
      </c>
      <c r="B1833" t="s">
        <v>15979</v>
      </c>
      <c r="C1833" t="s">
        <v>15980</v>
      </c>
      <c r="D1833" t="s">
        <v>1261</v>
      </c>
      <c r="G1833">
        <v>33</v>
      </c>
      <c r="H1833">
        <v>3373</v>
      </c>
      <c r="I1833" t="s">
        <v>268</v>
      </c>
      <c r="J1833">
        <v>0</v>
      </c>
      <c r="K1833" s="367" t="str">
        <f>VLOOKUP(G1833,'01_MASTER_KODE_WILAYAH'!H$1437:I$1470,2,FALSE)</f>
        <v>JAWA TENGAH</v>
      </c>
      <c r="L1833" s="368" t="str">
        <f>VLOOKUP(H1833,'01_MASTER_KODE_WILAYAH'!D$5:F$1353,3,FALSE)</f>
        <v>KOTA SALATIGA</v>
      </c>
      <c r="M1833" s="428" t="str">
        <f t="shared" si="93"/>
        <v/>
      </c>
      <c r="N1833" s="312">
        <f>COUNTIF(A1_Individu_Data_Keadaan_SDMK!A$4:A$149931,B1833)</f>
        <v>0</v>
      </c>
      <c r="O1833" s="312">
        <f t="shared" si="94"/>
        <v>0</v>
      </c>
      <c r="P1833" s="421" t="str">
        <f t="shared" si="95"/>
        <v>Tetap</v>
      </c>
    </row>
    <row r="1834" spans="1:16">
      <c r="A1834" s="7">
        <v>1829</v>
      </c>
      <c r="B1834" t="s">
        <v>15981</v>
      </c>
      <c r="C1834" t="s">
        <v>15982</v>
      </c>
      <c r="D1834" t="s">
        <v>1261</v>
      </c>
      <c r="G1834">
        <v>33</v>
      </c>
      <c r="H1834">
        <v>3373</v>
      </c>
      <c r="I1834" t="s">
        <v>268</v>
      </c>
      <c r="J1834">
        <v>0</v>
      </c>
      <c r="K1834" s="367" t="str">
        <f>VLOOKUP(G1834,'01_MASTER_KODE_WILAYAH'!H$1437:I$1470,2,FALSE)</f>
        <v>JAWA TENGAH</v>
      </c>
      <c r="L1834" s="368" t="str">
        <f>VLOOKUP(H1834,'01_MASTER_KODE_WILAYAH'!D$5:F$1353,3,FALSE)</f>
        <v>KOTA SALATIGA</v>
      </c>
      <c r="M1834" s="428" t="str">
        <f t="shared" si="93"/>
        <v/>
      </c>
      <c r="N1834" s="312">
        <f>COUNTIF(A1_Individu_Data_Keadaan_SDMK!A$4:A$149931,B1834)</f>
        <v>0</v>
      </c>
      <c r="O1834" s="312">
        <f t="shared" si="94"/>
        <v>0</v>
      </c>
      <c r="P1834" s="421" t="str">
        <f t="shared" si="95"/>
        <v>Tetap</v>
      </c>
    </row>
    <row r="1835" spans="1:16">
      <c r="A1835" s="7">
        <v>1830</v>
      </c>
      <c r="B1835" t="s">
        <v>15983</v>
      </c>
      <c r="C1835" t="s">
        <v>15984</v>
      </c>
      <c r="D1835" t="s">
        <v>1261</v>
      </c>
      <c r="G1835">
        <v>33</v>
      </c>
      <c r="H1835">
        <v>3376</v>
      </c>
      <c r="I1835" t="s">
        <v>268</v>
      </c>
      <c r="J1835">
        <v>0</v>
      </c>
      <c r="K1835" s="367" t="str">
        <f>VLOOKUP(G1835,'01_MASTER_KODE_WILAYAH'!H$1437:I$1470,2,FALSE)</f>
        <v>JAWA TENGAH</v>
      </c>
      <c r="L1835" s="368" t="str">
        <f>VLOOKUP(H1835,'01_MASTER_KODE_WILAYAH'!D$5:F$1353,3,FALSE)</f>
        <v>KOTA TEGAL</v>
      </c>
      <c r="M1835" s="428" t="str">
        <f t="shared" si="93"/>
        <v/>
      </c>
      <c r="N1835" s="312">
        <f>COUNTIF(A1_Individu_Data_Keadaan_SDMK!A$4:A$149931,B1835)</f>
        <v>0</v>
      </c>
      <c r="O1835" s="312">
        <f t="shared" si="94"/>
        <v>0</v>
      </c>
      <c r="P1835" s="421" t="str">
        <f t="shared" si="95"/>
        <v>Tetap</v>
      </c>
    </row>
    <row r="1836" spans="1:16">
      <c r="A1836" s="7">
        <v>1831</v>
      </c>
      <c r="B1836" t="s">
        <v>15985</v>
      </c>
      <c r="C1836" t="s">
        <v>15986</v>
      </c>
      <c r="D1836" t="s">
        <v>1261</v>
      </c>
      <c r="G1836">
        <v>33</v>
      </c>
      <c r="H1836">
        <v>3376</v>
      </c>
      <c r="I1836" t="s">
        <v>268</v>
      </c>
      <c r="J1836">
        <v>0</v>
      </c>
      <c r="K1836" s="367" t="str">
        <f>VLOOKUP(G1836,'01_MASTER_KODE_WILAYAH'!H$1437:I$1470,2,FALSE)</f>
        <v>JAWA TENGAH</v>
      </c>
      <c r="L1836" s="368" t="str">
        <f>VLOOKUP(H1836,'01_MASTER_KODE_WILAYAH'!D$5:F$1353,3,FALSE)</f>
        <v>KOTA TEGAL</v>
      </c>
      <c r="M1836" s="428" t="str">
        <f t="shared" si="93"/>
        <v/>
      </c>
      <c r="N1836" s="312">
        <f>COUNTIF(A1_Individu_Data_Keadaan_SDMK!A$4:A$149931,B1836)</f>
        <v>0</v>
      </c>
      <c r="O1836" s="312">
        <f t="shared" si="94"/>
        <v>0</v>
      </c>
      <c r="P1836" s="421" t="str">
        <f t="shared" si="95"/>
        <v>Tetap</v>
      </c>
    </row>
    <row r="1837" spans="1:16">
      <c r="A1837" s="7">
        <v>1832</v>
      </c>
      <c r="B1837" t="s">
        <v>15987</v>
      </c>
      <c r="C1837" t="s">
        <v>15988</v>
      </c>
      <c r="D1837" t="s">
        <v>1261</v>
      </c>
      <c r="G1837">
        <v>33</v>
      </c>
      <c r="H1837">
        <v>3376</v>
      </c>
      <c r="I1837" t="s">
        <v>268</v>
      </c>
      <c r="J1837">
        <v>0</v>
      </c>
      <c r="K1837" s="367" t="str">
        <f>VLOOKUP(G1837,'01_MASTER_KODE_WILAYAH'!H$1437:I$1470,2,FALSE)</f>
        <v>JAWA TENGAH</v>
      </c>
      <c r="L1837" s="368" t="str">
        <f>VLOOKUP(H1837,'01_MASTER_KODE_WILAYAH'!D$5:F$1353,3,FALSE)</f>
        <v>KOTA TEGAL</v>
      </c>
      <c r="M1837" s="428" t="str">
        <f t="shared" si="93"/>
        <v/>
      </c>
      <c r="N1837" s="312">
        <f>COUNTIF(A1_Individu_Data_Keadaan_SDMK!A$4:A$149931,B1837)</f>
        <v>0</v>
      </c>
      <c r="O1837" s="312">
        <f t="shared" si="94"/>
        <v>0</v>
      </c>
      <c r="P1837" s="421" t="str">
        <f t="shared" si="95"/>
        <v>Tetap</v>
      </c>
    </row>
    <row r="1838" spans="1:16">
      <c r="A1838" s="7">
        <v>1833</v>
      </c>
      <c r="B1838" t="s">
        <v>15989</v>
      </c>
      <c r="C1838" t="s">
        <v>15990</v>
      </c>
      <c r="D1838" t="s">
        <v>1261</v>
      </c>
      <c r="G1838">
        <v>33</v>
      </c>
      <c r="H1838">
        <v>3376</v>
      </c>
      <c r="I1838" t="s">
        <v>268</v>
      </c>
      <c r="J1838">
        <v>0</v>
      </c>
      <c r="K1838" s="367" t="str">
        <f>VLOOKUP(G1838,'01_MASTER_KODE_WILAYAH'!H$1437:I$1470,2,FALSE)</f>
        <v>JAWA TENGAH</v>
      </c>
      <c r="L1838" s="368" t="str">
        <f>VLOOKUP(H1838,'01_MASTER_KODE_WILAYAH'!D$5:F$1353,3,FALSE)</f>
        <v>KOTA TEGAL</v>
      </c>
      <c r="M1838" s="428" t="str">
        <f t="shared" si="93"/>
        <v/>
      </c>
      <c r="N1838" s="312">
        <f>COUNTIF(A1_Individu_Data_Keadaan_SDMK!A$4:A$149931,B1838)</f>
        <v>0</v>
      </c>
      <c r="O1838" s="312">
        <f t="shared" si="94"/>
        <v>0</v>
      </c>
      <c r="P1838" s="421" t="str">
        <f t="shared" si="95"/>
        <v>Tetap</v>
      </c>
    </row>
    <row r="1839" spans="1:16">
      <c r="A1839" s="7">
        <v>1834</v>
      </c>
      <c r="B1839" t="s">
        <v>15991</v>
      </c>
      <c r="C1839" t="s">
        <v>15992</v>
      </c>
      <c r="D1839" t="s">
        <v>1261</v>
      </c>
      <c r="G1839">
        <v>33</v>
      </c>
      <c r="H1839">
        <v>3376</v>
      </c>
      <c r="I1839" t="s">
        <v>268</v>
      </c>
      <c r="J1839">
        <v>0</v>
      </c>
      <c r="K1839" s="367" t="str">
        <f>VLOOKUP(G1839,'01_MASTER_KODE_WILAYAH'!H$1437:I$1470,2,FALSE)</f>
        <v>JAWA TENGAH</v>
      </c>
      <c r="L1839" s="368" t="str">
        <f>VLOOKUP(H1839,'01_MASTER_KODE_WILAYAH'!D$5:F$1353,3,FALSE)</f>
        <v>KOTA TEGAL</v>
      </c>
      <c r="M1839" s="428" t="str">
        <f t="shared" si="93"/>
        <v/>
      </c>
      <c r="N1839" s="312">
        <f>COUNTIF(A1_Individu_Data_Keadaan_SDMK!A$4:A$149931,B1839)</f>
        <v>0</v>
      </c>
      <c r="O1839" s="312">
        <f t="shared" si="94"/>
        <v>0</v>
      </c>
      <c r="P1839" s="421" t="str">
        <f t="shared" si="95"/>
        <v>Tetap</v>
      </c>
    </row>
    <row r="1840" spans="1:16">
      <c r="A1840" s="7">
        <v>1835</v>
      </c>
      <c r="B1840" t="s">
        <v>15993</v>
      </c>
      <c r="C1840" t="s">
        <v>15994</v>
      </c>
      <c r="D1840" t="s">
        <v>1261</v>
      </c>
      <c r="G1840">
        <v>33</v>
      </c>
      <c r="H1840">
        <v>3376</v>
      </c>
      <c r="I1840" t="s">
        <v>268</v>
      </c>
      <c r="J1840">
        <v>0</v>
      </c>
      <c r="K1840" s="367" t="str">
        <f>VLOOKUP(G1840,'01_MASTER_KODE_WILAYAH'!H$1437:I$1470,2,FALSE)</f>
        <v>JAWA TENGAH</v>
      </c>
      <c r="L1840" s="368" t="str">
        <f>VLOOKUP(H1840,'01_MASTER_KODE_WILAYAH'!D$5:F$1353,3,FALSE)</f>
        <v>KOTA TEGAL</v>
      </c>
      <c r="M1840" s="428" t="str">
        <f t="shared" si="93"/>
        <v/>
      </c>
      <c r="N1840" s="312">
        <f>COUNTIF(A1_Individu_Data_Keadaan_SDMK!A$4:A$149931,B1840)</f>
        <v>0</v>
      </c>
      <c r="O1840" s="312">
        <f t="shared" si="94"/>
        <v>0</v>
      </c>
      <c r="P1840" s="421" t="str">
        <f t="shared" si="95"/>
        <v>Tetap</v>
      </c>
    </row>
    <row r="1841" spans="1:16">
      <c r="A1841" s="7">
        <v>1836</v>
      </c>
      <c r="B1841" t="s">
        <v>15995</v>
      </c>
      <c r="C1841" t="s">
        <v>15996</v>
      </c>
      <c r="D1841" t="s">
        <v>1261</v>
      </c>
      <c r="G1841">
        <v>33</v>
      </c>
      <c r="H1841">
        <v>3376</v>
      </c>
      <c r="I1841" t="s">
        <v>268</v>
      </c>
      <c r="J1841">
        <v>0</v>
      </c>
      <c r="K1841" s="367" t="str">
        <f>VLOOKUP(G1841,'01_MASTER_KODE_WILAYAH'!H$1437:I$1470,2,FALSE)</f>
        <v>JAWA TENGAH</v>
      </c>
      <c r="L1841" s="368" t="str">
        <f>VLOOKUP(H1841,'01_MASTER_KODE_WILAYAH'!D$5:F$1353,3,FALSE)</f>
        <v>KOTA TEGAL</v>
      </c>
      <c r="M1841" s="428" t="str">
        <f t="shared" si="93"/>
        <v/>
      </c>
      <c r="N1841" s="312">
        <f>COUNTIF(A1_Individu_Data_Keadaan_SDMK!A$4:A$149931,B1841)</f>
        <v>0</v>
      </c>
      <c r="O1841" s="312">
        <f t="shared" si="94"/>
        <v>0</v>
      </c>
      <c r="P1841" s="421" t="str">
        <f t="shared" si="95"/>
        <v>Tetap</v>
      </c>
    </row>
    <row r="1842" spans="1:16">
      <c r="A1842" s="7">
        <v>1837</v>
      </c>
      <c r="B1842" t="s">
        <v>15997</v>
      </c>
      <c r="C1842" t="s">
        <v>15998</v>
      </c>
      <c r="D1842" t="s">
        <v>1261</v>
      </c>
      <c r="G1842">
        <v>33</v>
      </c>
      <c r="H1842">
        <v>3376</v>
      </c>
      <c r="I1842" t="s">
        <v>268</v>
      </c>
      <c r="J1842">
        <v>0</v>
      </c>
      <c r="K1842" s="367" t="str">
        <f>VLOOKUP(G1842,'01_MASTER_KODE_WILAYAH'!H$1437:I$1470,2,FALSE)</f>
        <v>JAWA TENGAH</v>
      </c>
      <c r="L1842" s="368" t="str">
        <f>VLOOKUP(H1842,'01_MASTER_KODE_WILAYAH'!D$5:F$1353,3,FALSE)</f>
        <v>KOTA TEGAL</v>
      </c>
      <c r="M1842" s="428" t="str">
        <f t="shared" si="93"/>
        <v/>
      </c>
      <c r="N1842" s="312">
        <f>COUNTIF(A1_Individu_Data_Keadaan_SDMK!A$4:A$149931,B1842)</f>
        <v>0</v>
      </c>
      <c r="O1842" s="312">
        <f t="shared" si="94"/>
        <v>0</v>
      </c>
      <c r="P1842" s="421" t="str">
        <f t="shared" si="95"/>
        <v>Tetap</v>
      </c>
    </row>
    <row r="1843" spans="1:16">
      <c r="A1843" s="7">
        <v>1838</v>
      </c>
      <c r="B1843" t="s">
        <v>15999</v>
      </c>
      <c r="C1843" t="s">
        <v>16000</v>
      </c>
      <c r="D1843" t="s">
        <v>1261</v>
      </c>
      <c r="G1843">
        <v>33</v>
      </c>
      <c r="H1843">
        <v>3376</v>
      </c>
      <c r="I1843" t="s">
        <v>268</v>
      </c>
      <c r="J1843">
        <v>0</v>
      </c>
      <c r="K1843" s="367" t="str">
        <f>VLOOKUP(G1843,'01_MASTER_KODE_WILAYAH'!H$1437:I$1470,2,FALSE)</f>
        <v>JAWA TENGAH</v>
      </c>
      <c r="L1843" s="368" t="str">
        <f>VLOOKUP(H1843,'01_MASTER_KODE_WILAYAH'!D$5:F$1353,3,FALSE)</f>
        <v>KOTA TEGAL</v>
      </c>
      <c r="M1843" s="428" t="str">
        <f t="shared" si="93"/>
        <v/>
      </c>
      <c r="N1843" s="312">
        <f>COUNTIF(A1_Individu_Data_Keadaan_SDMK!A$4:A$149931,B1843)</f>
        <v>0</v>
      </c>
      <c r="O1843" s="312">
        <f t="shared" si="94"/>
        <v>0</v>
      </c>
      <c r="P1843" s="421" t="str">
        <f t="shared" si="95"/>
        <v>Tetap</v>
      </c>
    </row>
    <row r="1844" spans="1:16">
      <c r="A1844" s="7">
        <v>1839</v>
      </c>
      <c r="B1844" t="s">
        <v>16001</v>
      </c>
      <c r="C1844" t="s">
        <v>16002</v>
      </c>
      <c r="D1844" t="s">
        <v>1261</v>
      </c>
      <c r="G1844">
        <v>33</v>
      </c>
      <c r="H1844">
        <v>3376</v>
      </c>
      <c r="I1844" t="s">
        <v>268</v>
      </c>
      <c r="J1844">
        <v>0</v>
      </c>
      <c r="K1844" s="367" t="str">
        <f>VLOOKUP(G1844,'01_MASTER_KODE_WILAYAH'!H$1437:I$1470,2,FALSE)</f>
        <v>JAWA TENGAH</v>
      </c>
      <c r="L1844" s="368" t="str">
        <f>VLOOKUP(H1844,'01_MASTER_KODE_WILAYAH'!D$5:F$1353,3,FALSE)</f>
        <v>KOTA TEGAL</v>
      </c>
      <c r="M1844" s="428" t="str">
        <f t="shared" si="93"/>
        <v/>
      </c>
      <c r="N1844" s="312">
        <f>COUNTIF(A1_Individu_Data_Keadaan_SDMK!A$4:A$149931,B1844)</f>
        <v>0</v>
      </c>
      <c r="O1844" s="312">
        <f t="shared" si="94"/>
        <v>0</v>
      </c>
      <c r="P1844" s="421" t="str">
        <f t="shared" si="95"/>
        <v>Tetap</v>
      </c>
    </row>
    <row r="1845" spans="1:16">
      <c r="A1845" s="7">
        <v>1840</v>
      </c>
      <c r="B1845" t="s">
        <v>16003</v>
      </c>
      <c r="C1845" t="s">
        <v>16004</v>
      </c>
      <c r="D1845" t="s">
        <v>1261</v>
      </c>
      <c r="G1845">
        <v>33</v>
      </c>
      <c r="H1845">
        <v>3376</v>
      </c>
      <c r="I1845" t="s">
        <v>268</v>
      </c>
      <c r="J1845">
        <v>0</v>
      </c>
      <c r="K1845" s="367" t="str">
        <f>VLOOKUP(G1845,'01_MASTER_KODE_WILAYAH'!H$1437:I$1470,2,FALSE)</f>
        <v>JAWA TENGAH</v>
      </c>
      <c r="L1845" s="368" t="str">
        <f>VLOOKUP(H1845,'01_MASTER_KODE_WILAYAH'!D$5:F$1353,3,FALSE)</f>
        <v>KOTA TEGAL</v>
      </c>
      <c r="M1845" s="428" t="str">
        <f t="shared" si="93"/>
        <v/>
      </c>
      <c r="N1845" s="312">
        <f>COUNTIF(A1_Individu_Data_Keadaan_SDMK!A$4:A$149931,B1845)</f>
        <v>0</v>
      </c>
      <c r="O1845" s="312">
        <f t="shared" si="94"/>
        <v>0</v>
      </c>
      <c r="P1845" s="421" t="str">
        <f t="shared" si="95"/>
        <v>Tetap</v>
      </c>
    </row>
    <row r="1846" spans="1:16">
      <c r="A1846" s="7">
        <v>1841</v>
      </c>
      <c r="B1846" t="s">
        <v>16005</v>
      </c>
      <c r="C1846" t="s">
        <v>16006</v>
      </c>
      <c r="D1846" t="s">
        <v>1261</v>
      </c>
      <c r="G1846">
        <v>33</v>
      </c>
      <c r="H1846">
        <v>3376</v>
      </c>
      <c r="I1846" t="s">
        <v>268</v>
      </c>
      <c r="J1846">
        <v>0</v>
      </c>
      <c r="K1846" s="367" t="str">
        <f>VLOOKUP(G1846,'01_MASTER_KODE_WILAYAH'!H$1437:I$1470,2,FALSE)</f>
        <v>JAWA TENGAH</v>
      </c>
      <c r="L1846" s="368" t="str">
        <f>VLOOKUP(H1846,'01_MASTER_KODE_WILAYAH'!D$5:F$1353,3,FALSE)</f>
        <v>KOTA TEGAL</v>
      </c>
      <c r="M1846" s="428" t="str">
        <f t="shared" si="93"/>
        <v/>
      </c>
      <c r="N1846" s="312">
        <f>COUNTIF(A1_Individu_Data_Keadaan_SDMK!A$4:A$149931,B1846)</f>
        <v>0</v>
      </c>
      <c r="O1846" s="312">
        <f t="shared" si="94"/>
        <v>0</v>
      </c>
      <c r="P1846" s="421" t="str">
        <f t="shared" si="95"/>
        <v>Tetap</v>
      </c>
    </row>
    <row r="1847" spans="1:16">
      <c r="A1847" s="7">
        <v>1842</v>
      </c>
      <c r="B1847" t="s">
        <v>16007</v>
      </c>
      <c r="C1847" t="s">
        <v>16008</v>
      </c>
      <c r="D1847" t="s">
        <v>1261</v>
      </c>
      <c r="G1847">
        <v>33</v>
      </c>
      <c r="H1847">
        <v>3376</v>
      </c>
      <c r="I1847" t="s">
        <v>268</v>
      </c>
      <c r="J1847">
        <v>0</v>
      </c>
      <c r="K1847" s="367" t="str">
        <f>VLOOKUP(G1847,'01_MASTER_KODE_WILAYAH'!H$1437:I$1470,2,FALSE)</f>
        <v>JAWA TENGAH</v>
      </c>
      <c r="L1847" s="368" t="str">
        <f>VLOOKUP(H1847,'01_MASTER_KODE_WILAYAH'!D$5:F$1353,3,FALSE)</f>
        <v>KOTA TEGAL</v>
      </c>
      <c r="M1847" s="428" t="str">
        <f t="shared" si="93"/>
        <v/>
      </c>
      <c r="N1847" s="312">
        <f>COUNTIF(A1_Individu_Data_Keadaan_SDMK!A$4:A$149931,B1847)</f>
        <v>0</v>
      </c>
      <c r="O1847" s="312">
        <f t="shared" si="94"/>
        <v>0</v>
      </c>
      <c r="P1847" s="421" t="str">
        <f t="shared" si="95"/>
        <v>Tetap</v>
      </c>
    </row>
    <row r="1848" spans="1:16">
      <c r="A1848" s="7">
        <v>1843</v>
      </c>
      <c r="B1848" t="s">
        <v>16009</v>
      </c>
      <c r="C1848" t="s">
        <v>16010</v>
      </c>
      <c r="D1848" t="s">
        <v>1261</v>
      </c>
      <c r="G1848">
        <v>33</v>
      </c>
      <c r="H1848">
        <v>3376</v>
      </c>
      <c r="I1848" t="s">
        <v>268</v>
      </c>
      <c r="J1848">
        <v>0</v>
      </c>
      <c r="K1848" s="367" t="str">
        <f>VLOOKUP(G1848,'01_MASTER_KODE_WILAYAH'!H$1437:I$1470,2,FALSE)</f>
        <v>JAWA TENGAH</v>
      </c>
      <c r="L1848" s="368" t="str">
        <f>VLOOKUP(H1848,'01_MASTER_KODE_WILAYAH'!D$5:F$1353,3,FALSE)</f>
        <v>KOTA TEGAL</v>
      </c>
      <c r="M1848" s="428" t="str">
        <f t="shared" si="93"/>
        <v/>
      </c>
      <c r="N1848" s="312">
        <f>COUNTIF(A1_Individu_Data_Keadaan_SDMK!A$4:A$149931,B1848)</f>
        <v>0</v>
      </c>
      <c r="O1848" s="312">
        <f t="shared" si="94"/>
        <v>0</v>
      </c>
      <c r="P1848" s="421" t="str">
        <f t="shared" si="95"/>
        <v>Tetap</v>
      </c>
    </row>
    <row r="1849" spans="1:16">
      <c r="A1849" s="7">
        <v>1844</v>
      </c>
      <c r="B1849" t="s">
        <v>16011</v>
      </c>
      <c r="C1849" t="s">
        <v>16012</v>
      </c>
      <c r="D1849" t="s">
        <v>1261</v>
      </c>
      <c r="G1849">
        <v>33</v>
      </c>
      <c r="H1849">
        <v>3376</v>
      </c>
      <c r="I1849" t="s">
        <v>268</v>
      </c>
      <c r="J1849">
        <v>0</v>
      </c>
      <c r="K1849" s="367" t="str">
        <f>VLOOKUP(G1849,'01_MASTER_KODE_WILAYAH'!H$1437:I$1470,2,FALSE)</f>
        <v>JAWA TENGAH</v>
      </c>
      <c r="L1849" s="368" t="str">
        <f>VLOOKUP(H1849,'01_MASTER_KODE_WILAYAH'!D$5:F$1353,3,FALSE)</f>
        <v>KOTA TEGAL</v>
      </c>
      <c r="M1849" s="428" t="str">
        <f t="shared" si="93"/>
        <v/>
      </c>
      <c r="N1849" s="312">
        <f>COUNTIF(A1_Individu_Data_Keadaan_SDMK!A$4:A$149931,B1849)</f>
        <v>0</v>
      </c>
      <c r="O1849" s="312">
        <f t="shared" si="94"/>
        <v>0</v>
      </c>
      <c r="P1849" s="421" t="str">
        <f t="shared" si="95"/>
        <v>Tetap</v>
      </c>
    </row>
    <row r="1850" spans="1:16">
      <c r="A1850" s="7">
        <v>1845</v>
      </c>
      <c r="B1850" t="s">
        <v>16013</v>
      </c>
      <c r="C1850" t="s">
        <v>16014</v>
      </c>
      <c r="D1850" t="s">
        <v>1261</v>
      </c>
      <c r="G1850">
        <v>33</v>
      </c>
      <c r="H1850">
        <v>3376</v>
      </c>
      <c r="I1850" t="s">
        <v>268</v>
      </c>
      <c r="J1850">
        <v>0</v>
      </c>
      <c r="K1850" s="367" t="str">
        <f>VLOOKUP(G1850,'01_MASTER_KODE_WILAYAH'!H$1437:I$1470,2,FALSE)</f>
        <v>JAWA TENGAH</v>
      </c>
      <c r="L1850" s="368" t="str">
        <f>VLOOKUP(H1850,'01_MASTER_KODE_WILAYAH'!D$5:F$1353,3,FALSE)</f>
        <v>KOTA TEGAL</v>
      </c>
      <c r="M1850" s="428" t="str">
        <f t="shared" si="93"/>
        <v/>
      </c>
      <c r="N1850" s="312">
        <f>COUNTIF(A1_Individu_Data_Keadaan_SDMK!A$4:A$149931,B1850)</f>
        <v>0</v>
      </c>
      <c r="O1850" s="312">
        <f t="shared" si="94"/>
        <v>0</v>
      </c>
      <c r="P1850" s="421" t="str">
        <f t="shared" si="95"/>
        <v>Tetap</v>
      </c>
    </row>
    <row r="1851" spans="1:16">
      <c r="A1851" s="7">
        <v>1846</v>
      </c>
      <c r="B1851" t="s">
        <v>16015</v>
      </c>
      <c r="C1851" t="s">
        <v>16016</v>
      </c>
      <c r="D1851" t="s">
        <v>1261</v>
      </c>
      <c r="G1851">
        <v>33</v>
      </c>
      <c r="H1851">
        <v>3376</v>
      </c>
      <c r="I1851" t="s">
        <v>268</v>
      </c>
      <c r="J1851">
        <v>0</v>
      </c>
      <c r="K1851" s="367" t="str">
        <f>VLOOKUP(G1851,'01_MASTER_KODE_WILAYAH'!H$1437:I$1470,2,FALSE)</f>
        <v>JAWA TENGAH</v>
      </c>
      <c r="L1851" s="368" t="str">
        <f>VLOOKUP(H1851,'01_MASTER_KODE_WILAYAH'!D$5:F$1353,3,FALSE)</f>
        <v>KOTA TEGAL</v>
      </c>
      <c r="M1851" s="428" t="str">
        <f t="shared" si="93"/>
        <v/>
      </c>
      <c r="N1851" s="312">
        <f>COUNTIF(A1_Individu_Data_Keadaan_SDMK!A$4:A$149931,B1851)</f>
        <v>0</v>
      </c>
      <c r="O1851" s="312">
        <f t="shared" si="94"/>
        <v>0</v>
      </c>
      <c r="P1851" s="421" t="str">
        <f t="shared" si="95"/>
        <v>Tetap</v>
      </c>
    </row>
    <row r="1852" spans="1:16">
      <c r="A1852" s="7">
        <v>1847</v>
      </c>
      <c r="B1852" t="s">
        <v>16017</v>
      </c>
      <c r="C1852" t="s">
        <v>16018</v>
      </c>
      <c r="D1852" t="s">
        <v>1261</v>
      </c>
      <c r="G1852">
        <v>33</v>
      </c>
      <c r="H1852">
        <v>3376</v>
      </c>
      <c r="I1852" t="s">
        <v>268</v>
      </c>
      <c r="J1852">
        <v>0</v>
      </c>
      <c r="K1852" s="367" t="str">
        <f>VLOOKUP(G1852,'01_MASTER_KODE_WILAYAH'!H$1437:I$1470,2,FALSE)</f>
        <v>JAWA TENGAH</v>
      </c>
      <c r="L1852" s="368" t="str">
        <f>VLOOKUP(H1852,'01_MASTER_KODE_WILAYAH'!D$5:F$1353,3,FALSE)</f>
        <v>KOTA TEGAL</v>
      </c>
      <c r="M1852" s="428" t="str">
        <f t="shared" si="93"/>
        <v/>
      </c>
      <c r="N1852" s="312">
        <f>COUNTIF(A1_Individu_Data_Keadaan_SDMK!A$4:A$149931,B1852)</f>
        <v>0</v>
      </c>
      <c r="O1852" s="312">
        <f t="shared" si="94"/>
        <v>0</v>
      </c>
      <c r="P1852" s="421" t="str">
        <f t="shared" si="95"/>
        <v>Tetap</v>
      </c>
    </row>
    <row r="1853" spans="1:16">
      <c r="A1853" s="7">
        <v>1848</v>
      </c>
      <c r="B1853" t="s">
        <v>16019</v>
      </c>
      <c r="C1853" t="s">
        <v>16020</v>
      </c>
      <c r="D1853" t="s">
        <v>1261</v>
      </c>
      <c r="G1853">
        <v>33</v>
      </c>
      <c r="H1853">
        <v>3376</v>
      </c>
      <c r="I1853" t="s">
        <v>268</v>
      </c>
      <c r="J1853">
        <v>0</v>
      </c>
      <c r="K1853" s="367" t="str">
        <f>VLOOKUP(G1853,'01_MASTER_KODE_WILAYAH'!H$1437:I$1470,2,FALSE)</f>
        <v>JAWA TENGAH</v>
      </c>
      <c r="L1853" s="368" t="str">
        <f>VLOOKUP(H1853,'01_MASTER_KODE_WILAYAH'!D$5:F$1353,3,FALSE)</f>
        <v>KOTA TEGAL</v>
      </c>
      <c r="M1853" s="428" t="str">
        <f t="shared" si="93"/>
        <v/>
      </c>
      <c r="N1853" s="312">
        <f>COUNTIF(A1_Individu_Data_Keadaan_SDMK!A$4:A$149931,B1853)</f>
        <v>0</v>
      </c>
      <c r="O1853" s="312">
        <f t="shared" si="94"/>
        <v>0</v>
      </c>
      <c r="P1853" s="421" t="str">
        <f t="shared" si="95"/>
        <v>Tetap</v>
      </c>
    </row>
    <row r="1854" spans="1:16">
      <c r="A1854" s="7">
        <v>1849</v>
      </c>
      <c r="B1854" t="s">
        <v>16021</v>
      </c>
      <c r="C1854" t="s">
        <v>16022</v>
      </c>
      <c r="D1854" t="s">
        <v>1261</v>
      </c>
      <c r="G1854">
        <v>33</v>
      </c>
      <c r="H1854">
        <v>3376</v>
      </c>
      <c r="I1854" t="s">
        <v>268</v>
      </c>
      <c r="J1854">
        <v>0</v>
      </c>
      <c r="K1854" s="367" t="str">
        <f>VLOOKUP(G1854,'01_MASTER_KODE_WILAYAH'!H$1437:I$1470,2,FALSE)</f>
        <v>JAWA TENGAH</v>
      </c>
      <c r="L1854" s="368" t="str">
        <f>VLOOKUP(H1854,'01_MASTER_KODE_WILAYAH'!D$5:F$1353,3,FALSE)</f>
        <v>KOTA TEGAL</v>
      </c>
      <c r="M1854" s="428" t="str">
        <f t="shared" si="93"/>
        <v/>
      </c>
      <c r="N1854" s="312">
        <f>COUNTIF(A1_Individu_Data_Keadaan_SDMK!A$4:A$149931,B1854)</f>
        <v>0</v>
      </c>
      <c r="O1854" s="312">
        <f t="shared" si="94"/>
        <v>0</v>
      </c>
      <c r="P1854" s="421" t="str">
        <f t="shared" si="95"/>
        <v>Tetap</v>
      </c>
    </row>
    <row r="1855" spans="1:16">
      <c r="A1855" s="7">
        <v>1850</v>
      </c>
      <c r="B1855" t="s">
        <v>16023</v>
      </c>
      <c r="C1855" t="s">
        <v>16024</v>
      </c>
      <c r="D1855" t="s">
        <v>1261</v>
      </c>
      <c r="G1855">
        <v>33</v>
      </c>
      <c r="H1855">
        <v>3376</v>
      </c>
      <c r="I1855" t="s">
        <v>268</v>
      </c>
      <c r="J1855">
        <v>0</v>
      </c>
      <c r="K1855" s="367" t="str">
        <f>VLOOKUP(G1855,'01_MASTER_KODE_WILAYAH'!H$1437:I$1470,2,FALSE)</f>
        <v>JAWA TENGAH</v>
      </c>
      <c r="L1855" s="368" t="str">
        <f>VLOOKUP(H1855,'01_MASTER_KODE_WILAYAH'!D$5:F$1353,3,FALSE)</f>
        <v>KOTA TEGAL</v>
      </c>
      <c r="M1855" s="428" t="str">
        <f t="shared" si="93"/>
        <v/>
      </c>
      <c r="N1855" s="312">
        <f>COUNTIF(A1_Individu_Data_Keadaan_SDMK!A$4:A$149931,B1855)</f>
        <v>0</v>
      </c>
      <c r="O1855" s="312">
        <f t="shared" si="94"/>
        <v>0</v>
      </c>
      <c r="P1855" s="421" t="str">
        <f t="shared" si="95"/>
        <v>Tetap</v>
      </c>
    </row>
    <row r="1856" spans="1:16">
      <c r="A1856" s="7">
        <v>1851</v>
      </c>
      <c r="B1856" t="s">
        <v>16025</v>
      </c>
      <c r="C1856" t="s">
        <v>16026</v>
      </c>
      <c r="D1856" t="s">
        <v>1261</v>
      </c>
      <c r="G1856">
        <v>33</v>
      </c>
      <c r="H1856">
        <v>3376</v>
      </c>
      <c r="I1856" t="s">
        <v>268</v>
      </c>
      <c r="J1856">
        <v>0</v>
      </c>
      <c r="K1856" s="367" t="str">
        <f>VLOOKUP(G1856,'01_MASTER_KODE_WILAYAH'!H$1437:I$1470,2,FALSE)</f>
        <v>JAWA TENGAH</v>
      </c>
      <c r="L1856" s="368" t="str">
        <f>VLOOKUP(H1856,'01_MASTER_KODE_WILAYAH'!D$5:F$1353,3,FALSE)</f>
        <v>KOTA TEGAL</v>
      </c>
      <c r="M1856" s="428" t="str">
        <f t="shared" si="93"/>
        <v/>
      </c>
      <c r="N1856" s="312">
        <f>COUNTIF(A1_Individu_Data_Keadaan_SDMK!A$4:A$149931,B1856)</f>
        <v>0</v>
      </c>
      <c r="O1856" s="312">
        <f t="shared" si="94"/>
        <v>0</v>
      </c>
      <c r="P1856" s="421" t="str">
        <f t="shared" si="95"/>
        <v>Tetap</v>
      </c>
    </row>
    <row r="1857" spans="1:16">
      <c r="A1857" s="7">
        <v>1852</v>
      </c>
      <c r="B1857" t="s">
        <v>16027</v>
      </c>
      <c r="C1857" t="s">
        <v>16028</v>
      </c>
      <c r="D1857" t="s">
        <v>1261</v>
      </c>
      <c r="G1857">
        <v>33</v>
      </c>
      <c r="H1857">
        <v>3376</v>
      </c>
      <c r="I1857" t="s">
        <v>268</v>
      </c>
      <c r="J1857">
        <v>0</v>
      </c>
      <c r="K1857" s="367" t="str">
        <f>VLOOKUP(G1857,'01_MASTER_KODE_WILAYAH'!H$1437:I$1470,2,FALSE)</f>
        <v>JAWA TENGAH</v>
      </c>
      <c r="L1857" s="368" t="str">
        <f>VLOOKUP(H1857,'01_MASTER_KODE_WILAYAH'!D$5:F$1353,3,FALSE)</f>
        <v>KOTA TEGAL</v>
      </c>
      <c r="M1857" s="428" t="str">
        <f t="shared" si="93"/>
        <v/>
      </c>
      <c r="N1857" s="312">
        <f>COUNTIF(A1_Individu_Data_Keadaan_SDMK!A$4:A$149931,B1857)</f>
        <v>0</v>
      </c>
      <c r="O1857" s="312">
        <f t="shared" si="94"/>
        <v>0</v>
      </c>
      <c r="P1857" s="421" t="str">
        <f t="shared" si="95"/>
        <v>Tetap</v>
      </c>
    </row>
    <row r="1858" spans="1:16">
      <c r="A1858" s="7">
        <v>1853</v>
      </c>
      <c r="B1858" t="s">
        <v>16029</v>
      </c>
      <c r="C1858" t="s">
        <v>16030</v>
      </c>
      <c r="D1858" t="s">
        <v>1261</v>
      </c>
      <c r="G1858">
        <v>33</v>
      </c>
      <c r="H1858">
        <v>3376</v>
      </c>
      <c r="I1858" t="s">
        <v>268</v>
      </c>
      <c r="J1858">
        <v>0</v>
      </c>
      <c r="K1858" s="367" t="str">
        <f>VLOOKUP(G1858,'01_MASTER_KODE_WILAYAH'!H$1437:I$1470,2,FALSE)</f>
        <v>JAWA TENGAH</v>
      </c>
      <c r="L1858" s="368" t="str">
        <f>VLOOKUP(H1858,'01_MASTER_KODE_WILAYAH'!D$5:F$1353,3,FALSE)</f>
        <v>KOTA TEGAL</v>
      </c>
      <c r="M1858" s="428" t="str">
        <f t="shared" si="93"/>
        <v/>
      </c>
      <c r="N1858" s="312">
        <f>COUNTIF(A1_Individu_Data_Keadaan_SDMK!A$4:A$149931,B1858)</f>
        <v>0</v>
      </c>
      <c r="O1858" s="312">
        <f t="shared" si="94"/>
        <v>0</v>
      </c>
      <c r="P1858" s="421" t="str">
        <f t="shared" si="95"/>
        <v>Tetap</v>
      </c>
    </row>
    <row r="1859" spans="1:16">
      <c r="A1859" s="7">
        <v>1854</v>
      </c>
      <c r="B1859" t="s">
        <v>16031</v>
      </c>
      <c r="C1859" t="s">
        <v>16032</v>
      </c>
      <c r="D1859" t="s">
        <v>1261</v>
      </c>
      <c r="G1859">
        <v>33</v>
      </c>
      <c r="H1859">
        <v>3376</v>
      </c>
      <c r="I1859" t="s">
        <v>268</v>
      </c>
      <c r="J1859">
        <v>0</v>
      </c>
      <c r="K1859" s="367" t="str">
        <f>VLOOKUP(G1859,'01_MASTER_KODE_WILAYAH'!H$1437:I$1470,2,FALSE)</f>
        <v>JAWA TENGAH</v>
      </c>
      <c r="L1859" s="368" t="str">
        <f>VLOOKUP(H1859,'01_MASTER_KODE_WILAYAH'!D$5:F$1353,3,FALSE)</f>
        <v>KOTA TEGAL</v>
      </c>
      <c r="M1859" s="428" t="str">
        <f t="shared" si="93"/>
        <v/>
      </c>
      <c r="N1859" s="312">
        <f>COUNTIF(A1_Individu_Data_Keadaan_SDMK!A$4:A$149931,B1859)</f>
        <v>0</v>
      </c>
      <c r="O1859" s="312">
        <f t="shared" si="94"/>
        <v>0</v>
      </c>
      <c r="P1859" s="421" t="str">
        <f t="shared" si="95"/>
        <v>Tetap</v>
      </c>
    </row>
    <row r="1860" spans="1:16">
      <c r="A1860" s="7">
        <v>1855</v>
      </c>
      <c r="B1860" t="s">
        <v>16033</v>
      </c>
      <c r="C1860" t="s">
        <v>16034</v>
      </c>
      <c r="D1860" t="s">
        <v>1261</v>
      </c>
      <c r="G1860">
        <v>33</v>
      </c>
      <c r="H1860">
        <v>3376</v>
      </c>
      <c r="I1860" t="s">
        <v>268</v>
      </c>
      <c r="J1860">
        <v>0</v>
      </c>
      <c r="K1860" s="367" t="str">
        <f>VLOOKUP(G1860,'01_MASTER_KODE_WILAYAH'!H$1437:I$1470,2,FALSE)</f>
        <v>JAWA TENGAH</v>
      </c>
      <c r="L1860" s="368" t="str">
        <f>VLOOKUP(H1860,'01_MASTER_KODE_WILAYAH'!D$5:F$1353,3,FALSE)</f>
        <v>KOTA TEGAL</v>
      </c>
      <c r="M1860" s="428" t="str">
        <f t="shared" si="93"/>
        <v/>
      </c>
      <c r="N1860" s="312">
        <f>COUNTIF(A1_Individu_Data_Keadaan_SDMK!A$4:A$149931,B1860)</f>
        <v>0</v>
      </c>
      <c r="O1860" s="312">
        <f t="shared" si="94"/>
        <v>0</v>
      </c>
      <c r="P1860" s="421" t="str">
        <f t="shared" si="95"/>
        <v>Tetap</v>
      </c>
    </row>
    <row r="1861" spans="1:16">
      <c r="A1861" s="7">
        <v>1856</v>
      </c>
      <c r="B1861" t="s">
        <v>16035</v>
      </c>
      <c r="C1861" t="s">
        <v>16036</v>
      </c>
      <c r="D1861" t="s">
        <v>1261</v>
      </c>
      <c r="G1861">
        <v>33</v>
      </c>
      <c r="H1861">
        <v>3376</v>
      </c>
      <c r="I1861" t="s">
        <v>268</v>
      </c>
      <c r="J1861">
        <v>0</v>
      </c>
      <c r="K1861" s="367" t="str">
        <f>VLOOKUP(G1861,'01_MASTER_KODE_WILAYAH'!H$1437:I$1470,2,FALSE)</f>
        <v>JAWA TENGAH</v>
      </c>
      <c r="L1861" s="368" t="str">
        <f>VLOOKUP(H1861,'01_MASTER_KODE_WILAYAH'!D$5:F$1353,3,FALSE)</f>
        <v>KOTA TEGAL</v>
      </c>
      <c r="M1861" s="428" t="str">
        <f t="shared" si="93"/>
        <v/>
      </c>
      <c r="N1861" s="312">
        <f>COUNTIF(A1_Individu_Data_Keadaan_SDMK!A$4:A$149931,B1861)</f>
        <v>0</v>
      </c>
      <c r="O1861" s="312">
        <f t="shared" si="94"/>
        <v>0</v>
      </c>
      <c r="P1861" s="421" t="str">
        <f t="shared" si="95"/>
        <v>Tetap</v>
      </c>
    </row>
    <row r="1862" spans="1:16">
      <c r="A1862" s="7">
        <v>1857</v>
      </c>
      <c r="B1862" t="s">
        <v>16037</v>
      </c>
      <c r="C1862" t="s">
        <v>16038</v>
      </c>
      <c r="D1862" t="s">
        <v>1261</v>
      </c>
      <c r="G1862">
        <v>33</v>
      </c>
      <c r="H1862">
        <v>3376</v>
      </c>
      <c r="I1862" t="s">
        <v>268</v>
      </c>
      <c r="J1862">
        <v>0</v>
      </c>
      <c r="K1862" s="367" t="str">
        <f>VLOOKUP(G1862,'01_MASTER_KODE_WILAYAH'!H$1437:I$1470,2,FALSE)</f>
        <v>JAWA TENGAH</v>
      </c>
      <c r="L1862" s="368" t="str">
        <f>VLOOKUP(H1862,'01_MASTER_KODE_WILAYAH'!D$5:F$1353,3,FALSE)</f>
        <v>KOTA TEGAL</v>
      </c>
      <c r="M1862" s="428" t="str">
        <f t="shared" si="93"/>
        <v/>
      </c>
      <c r="N1862" s="312">
        <f>COUNTIF(A1_Individu_Data_Keadaan_SDMK!A$4:A$149931,B1862)</f>
        <v>0</v>
      </c>
      <c r="O1862" s="312">
        <f t="shared" si="94"/>
        <v>0</v>
      </c>
      <c r="P1862" s="421" t="str">
        <f t="shared" si="95"/>
        <v>Tetap</v>
      </c>
    </row>
    <row r="1863" spans="1:16">
      <c r="A1863" s="7">
        <v>1858</v>
      </c>
      <c r="B1863" t="s">
        <v>16039</v>
      </c>
      <c r="C1863" t="s">
        <v>16040</v>
      </c>
      <c r="D1863" t="s">
        <v>1261</v>
      </c>
      <c r="G1863">
        <v>33</v>
      </c>
      <c r="H1863">
        <v>3376</v>
      </c>
      <c r="I1863" t="s">
        <v>268</v>
      </c>
      <c r="J1863">
        <v>0</v>
      </c>
      <c r="K1863" s="367" t="str">
        <f>VLOOKUP(G1863,'01_MASTER_KODE_WILAYAH'!H$1437:I$1470,2,FALSE)</f>
        <v>JAWA TENGAH</v>
      </c>
      <c r="L1863" s="368" t="str">
        <f>VLOOKUP(H1863,'01_MASTER_KODE_WILAYAH'!D$5:F$1353,3,FALSE)</f>
        <v>KOTA TEGAL</v>
      </c>
      <c r="M1863" s="428" t="str">
        <f t="shared" ref="M1863:M1926" si="96">LEFT(F1863,10)</f>
        <v/>
      </c>
      <c r="N1863" s="312">
        <f>COUNTIF(A1_Individu_Data_Keadaan_SDMK!A$4:A$149931,B1863)</f>
        <v>0</v>
      </c>
      <c r="O1863" s="312">
        <f t="shared" ref="O1863:O1926" si="97">IF(N1863&gt;0,1,0)</f>
        <v>0</v>
      </c>
      <c r="P1863" s="421" t="str">
        <f t="shared" ref="P1863:P1926" si="98">IF(N1863&gt;J1863,"Bertambah",IF(N1863=J1863,"Tetap","Berkurang"))</f>
        <v>Tetap</v>
      </c>
    </row>
    <row r="1864" spans="1:16">
      <c r="A1864" s="7">
        <v>1859</v>
      </c>
      <c r="B1864" t="s">
        <v>16041</v>
      </c>
      <c r="C1864" t="s">
        <v>16042</v>
      </c>
      <c r="D1864" t="s">
        <v>1261</v>
      </c>
      <c r="G1864">
        <v>33</v>
      </c>
      <c r="H1864">
        <v>3376</v>
      </c>
      <c r="I1864" t="s">
        <v>268</v>
      </c>
      <c r="J1864">
        <v>0</v>
      </c>
      <c r="K1864" s="367" t="str">
        <f>VLOOKUP(G1864,'01_MASTER_KODE_WILAYAH'!H$1437:I$1470,2,FALSE)</f>
        <v>JAWA TENGAH</v>
      </c>
      <c r="L1864" s="368" t="str">
        <f>VLOOKUP(H1864,'01_MASTER_KODE_WILAYAH'!D$5:F$1353,3,FALSE)</f>
        <v>KOTA TEGAL</v>
      </c>
      <c r="M1864" s="428" t="str">
        <f t="shared" si="96"/>
        <v/>
      </c>
      <c r="N1864" s="312">
        <f>COUNTIF(A1_Individu_Data_Keadaan_SDMK!A$4:A$149931,B1864)</f>
        <v>0</v>
      </c>
      <c r="O1864" s="312">
        <f t="shared" si="97"/>
        <v>0</v>
      </c>
      <c r="P1864" s="421" t="str">
        <f t="shared" si="98"/>
        <v>Tetap</v>
      </c>
    </row>
    <row r="1865" spans="1:16">
      <c r="A1865" s="7">
        <v>1860</v>
      </c>
      <c r="B1865" t="s">
        <v>16043</v>
      </c>
      <c r="C1865" t="s">
        <v>16044</v>
      </c>
      <c r="D1865" t="s">
        <v>1261</v>
      </c>
      <c r="G1865">
        <v>33</v>
      </c>
      <c r="H1865">
        <v>3376</v>
      </c>
      <c r="I1865" t="s">
        <v>268</v>
      </c>
      <c r="J1865">
        <v>0</v>
      </c>
      <c r="K1865" s="367" t="str">
        <f>VLOOKUP(G1865,'01_MASTER_KODE_WILAYAH'!H$1437:I$1470,2,FALSE)</f>
        <v>JAWA TENGAH</v>
      </c>
      <c r="L1865" s="368" t="str">
        <f>VLOOKUP(H1865,'01_MASTER_KODE_WILAYAH'!D$5:F$1353,3,FALSE)</f>
        <v>KOTA TEGAL</v>
      </c>
      <c r="M1865" s="428" t="str">
        <f t="shared" si="96"/>
        <v/>
      </c>
      <c r="N1865" s="312">
        <f>COUNTIF(A1_Individu_Data_Keadaan_SDMK!A$4:A$149931,B1865)</f>
        <v>0</v>
      </c>
      <c r="O1865" s="312">
        <f t="shared" si="97"/>
        <v>0</v>
      </c>
      <c r="P1865" s="421" t="str">
        <f t="shared" si="98"/>
        <v>Tetap</v>
      </c>
    </row>
    <row r="1866" spans="1:16">
      <c r="A1866" s="7">
        <v>1861</v>
      </c>
      <c r="B1866" t="s">
        <v>16045</v>
      </c>
      <c r="C1866" t="s">
        <v>16046</v>
      </c>
      <c r="D1866" t="s">
        <v>1261</v>
      </c>
      <c r="G1866">
        <v>33</v>
      </c>
      <c r="H1866">
        <v>3376</v>
      </c>
      <c r="I1866" t="s">
        <v>268</v>
      </c>
      <c r="J1866">
        <v>0</v>
      </c>
      <c r="K1866" s="367" t="str">
        <f>VLOOKUP(G1866,'01_MASTER_KODE_WILAYAH'!H$1437:I$1470,2,FALSE)</f>
        <v>JAWA TENGAH</v>
      </c>
      <c r="L1866" s="368" t="str">
        <f>VLOOKUP(H1866,'01_MASTER_KODE_WILAYAH'!D$5:F$1353,3,FALSE)</f>
        <v>KOTA TEGAL</v>
      </c>
      <c r="M1866" s="428" t="str">
        <f t="shared" si="96"/>
        <v/>
      </c>
      <c r="N1866" s="312">
        <f>COUNTIF(A1_Individu_Data_Keadaan_SDMK!A$4:A$149931,B1866)</f>
        <v>0</v>
      </c>
      <c r="O1866" s="312">
        <f t="shared" si="97"/>
        <v>0</v>
      </c>
      <c r="P1866" s="421" t="str">
        <f t="shared" si="98"/>
        <v>Tetap</v>
      </c>
    </row>
    <row r="1867" spans="1:16">
      <c r="A1867" s="7">
        <v>1862</v>
      </c>
      <c r="B1867" t="s">
        <v>16047</v>
      </c>
      <c r="C1867" t="s">
        <v>16048</v>
      </c>
      <c r="D1867" t="s">
        <v>1261</v>
      </c>
      <c r="G1867">
        <v>33</v>
      </c>
      <c r="H1867">
        <v>3376</v>
      </c>
      <c r="I1867" t="s">
        <v>268</v>
      </c>
      <c r="J1867">
        <v>0</v>
      </c>
      <c r="K1867" s="367" t="str">
        <f>VLOOKUP(G1867,'01_MASTER_KODE_WILAYAH'!H$1437:I$1470,2,FALSE)</f>
        <v>JAWA TENGAH</v>
      </c>
      <c r="L1867" s="368" t="str">
        <f>VLOOKUP(H1867,'01_MASTER_KODE_WILAYAH'!D$5:F$1353,3,FALSE)</f>
        <v>KOTA TEGAL</v>
      </c>
      <c r="M1867" s="428" t="str">
        <f t="shared" si="96"/>
        <v/>
      </c>
      <c r="N1867" s="312">
        <f>COUNTIF(A1_Individu_Data_Keadaan_SDMK!A$4:A$149931,B1867)</f>
        <v>0</v>
      </c>
      <c r="O1867" s="312">
        <f t="shared" si="97"/>
        <v>0</v>
      </c>
      <c r="P1867" s="421" t="str">
        <f t="shared" si="98"/>
        <v>Tetap</v>
      </c>
    </row>
    <row r="1868" spans="1:16">
      <c r="A1868" s="7">
        <v>1863</v>
      </c>
      <c r="B1868" t="s">
        <v>16049</v>
      </c>
      <c r="C1868" t="s">
        <v>16050</v>
      </c>
      <c r="D1868" t="s">
        <v>1261</v>
      </c>
      <c r="G1868">
        <v>33</v>
      </c>
      <c r="H1868">
        <v>3376</v>
      </c>
      <c r="I1868" t="s">
        <v>268</v>
      </c>
      <c r="J1868">
        <v>0</v>
      </c>
      <c r="K1868" s="367" t="str">
        <f>VLOOKUP(G1868,'01_MASTER_KODE_WILAYAH'!H$1437:I$1470,2,FALSE)</f>
        <v>JAWA TENGAH</v>
      </c>
      <c r="L1868" s="368" t="str">
        <f>VLOOKUP(H1868,'01_MASTER_KODE_WILAYAH'!D$5:F$1353,3,FALSE)</f>
        <v>KOTA TEGAL</v>
      </c>
      <c r="M1868" s="428" t="str">
        <f t="shared" si="96"/>
        <v/>
      </c>
      <c r="N1868" s="312">
        <f>COUNTIF(A1_Individu_Data_Keadaan_SDMK!A$4:A$149931,B1868)</f>
        <v>0</v>
      </c>
      <c r="O1868" s="312">
        <f t="shared" si="97"/>
        <v>0</v>
      </c>
      <c r="P1868" s="421" t="str">
        <f t="shared" si="98"/>
        <v>Tetap</v>
      </c>
    </row>
    <row r="1869" spans="1:16">
      <c r="A1869" s="7">
        <v>1864</v>
      </c>
      <c r="B1869" t="s">
        <v>16051</v>
      </c>
      <c r="C1869" t="s">
        <v>16052</v>
      </c>
      <c r="D1869" t="s">
        <v>1261</v>
      </c>
      <c r="G1869">
        <v>33</v>
      </c>
      <c r="H1869">
        <v>3376</v>
      </c>
      <c r="I1869" t="s">
        <v>268</v>
      </c>
      <c r="J1869">
        <v>0</v>
      </c>
      <c r="K1869" s="367" t="str">
        <f>VLOOKUP(G1869,'01_MASTER_KODE_WILAYAH'!H$1437:I$1470,2,FALSE)</f>
        <v>JAWA TENGAH</v>
      </c>
      <c r="L1869" s="368" t="str">
        <f>VLOOKUP(H1869,'01_MASTER_KODE_WILAYAH'!D$5:F$1353,3,FALSE)</f>
        <v>KOTA TEGAL</v>
      </c>
      <c r="M1869" s="428" t="str">
        <f t="shared" si="96"/>
        <v/>
      </c>
      <c r="N1869" s="312">
        <f>COUNTIF(A1_Individu_Data_Keadaan_SDMK!A$4:A$149931,B1869)</f>
        <v>0</v>
      </c>
      <c r="O1869" s="312">
        <f t="shared" si="97"/>
        <v>0</v>
      </c>
      <c r="P1869" s="421" t="str">
        <f t="shared" si="98"/>
        <v>Tetap</v>
      </c>
    </row>
    <row r="1870" spans="1:16">
      <c r="A1870" s="7">
        <v>1865</v>
      </c>
      <c r="B1870" t="s">
        <v>16053</v>
      </c>
      <c r="C1870" t="s">
        <v>16054</v>
      </c>
      <c r="D1870" t="s">
        <v>1261</v>
      </c>
      <c r="G1870">
        <v>33</v>
      </c>
      <c r="H1870">
        <v>3376</v>
      </c>
      <c r="I1870" t="s">
        <v>268</v>
      </c>
      <c r="J1870">
        <v>0</v>
      </c>
      <c r="K1870" s="367" t="str">
        <f>VLOOKUP(G1870,'01_MASTER_KODE_WILAYAH'!H$1437:I$1470,2,FALSE)</f>
        <v>JAWA TENGAH</v>
      </c>
      <c r="L1870" s="368" t="str">
        <f>VLOOKUP(H1870,'01_MASTER_KODE_WILAYAH'!D$5:F$1353,3,FALSE)</f>
        <v>KOTA TEGAL</v>
      </c>
      <c r="M1870" s="428" t="str">
        <f t="shared" si="96"/>
        <v/>
      </c>
      <c r="N1870" s="312">
        <f>COUNTIF(A1_Individu_Data_Keadaan_SDMK!A$4:A$149931,B1870)</f>
        <v>0</v>
      </c>
      <c r="O1870" s="312">
        <f t="shared" si="97"/>
        <v>0</v>
      </c>
      <c r="P1870" s="421" t="str">
        <f t="shared" si="98"/>
        <v>Tetap</v>
      </c>
    </row>
    <row r="1871" spans="1:16">
      <c r="A1871" s="7">
        <v>1866</v>
      </c>
      <c r="B1871" t="s">
        <v>16055</v>
      </c>
      <c r="C1871" t="s">
        <v>16056</v>
      </c>
      <c r="D1871" t="s">
        <v>1261</v>
      </c>
      <c r="G1871">
        <v>33</v>
      </c>
      <c r="H1871">
        <v>3376</v>
      </c>
      <c r="I1871" t="s">
        <v>268</v>
      </c>
      <c r="J1871">
        <v>0</v>
      </c>
      <c r="K1871" s="367" t="str">
        <f>VLOOKUP(G1871,'01_MASTER_KODE_WILAYAH'!H$1437:I$1470,2,FALSE)</f>
        <v>JAWA TENGAH</v>
      </c>
      <c r="L1871" s="368" t="str">
        <f>VLOOKUP(H1871,'01_MASTER_KODE_WILAYAH'!D$5:F$1353,3,FALSE)</f>
        <v>KOTA TEGAL</v>
      </c>
      <c r="M1871" s="428" t="str">
        <f t="shared" si="96"/>
        <v/>
      </c>
      <c r="N1871" s="312">
        <f>COUNTIF(A1_Individu_Data_Keadaan_SDMK!A$4:A$149931,B1871)</f>
        <v>0</v>
      </c>
      <c r="O1871" s="312">
        <f t="shared" si="97"/>
        <v>0</v>
      </c>
      <c r="P1871" s="421" t="str">
        <f t="shared" si="98"/>
        <v>Tetap</v>
      </c>
    </row>
    <row r="1872" spans="1:16">
      <c r="A1872" s="7">
        <v>1867</v>
      </c>
      <c r="B1872" t="s">
        <v>16057</v>
      </c>
      <c r="C1872" t="s">
        <v>16058</v>
      </c>
      <c r="D1872" t="s">
        <v>1261</v>
      </c>
      <c r="G1872">
        <v>33</v>
      </c>
      <c r="H1872">
        <v>3376</v>
      </c>
      <c r="I1872" t="s">
        <v>268</v>
      </c>
      <c r="J1872">
        <v>0</v>
      </c>
      <c r="K1872" s="367" t="str">
        <f>VLOOKUP(G1872,'01_MASTER_KODE_WILAYAH'!H$1437:I$1470,2,FALSE)</f>
        <v>JAWA TENGAH</v>
      </c>
      <c r="L1872" s="368" t="str">
        <f>VLOOKUP(H1872,'01_MASTER_KODE_WILAYAH'!D$5:F$1353,3,FALSE)</f>
        <v>KOTA TEGAL</v>
      </c>
      <c r="M1872" s="428" t="str">
        <f t="shared" si="96"/>
        <v/>
      </c>
      <c r="N1872" s="312">
        <f>COUNTIF(A1_Individu_Data_Keadaan_SDMK!A$4:A$149931,B1872)</f>
        <v>0</v>
      </c>
      <c r="O1872" s="312">
        <f t="shared" si="97"/>
        <v>0</v>
      </c>
      <c r="P1872" s="421" t="str">
        <f t="shared" si="98"/>
        <v>Tetap</v>
      </c>
    </row>
    <row r="1873" spans="1:16">
      <c r="A1873" s="7">
        <v>1868</v>
      </c>
      <c r="B1873" t="s">
        <v>16059</v>
      </c>
      <c r="C1873" t="s">
        <v>16060</v>
      </c>
      <c r="D1873" t="s">
        <v>1261</v>
      </c>
      <c r="G1873">
        <v>33</v>
      </c>
      <c r="H1873">
        <v>3376</v>
      </c>
      <c r="I1873" t="s">
        <v>268</v>
      </c>
      <c r="J1873">
        <v>0</v>
      </c>
      <c r="K1873" s="367" t="str">
        <f>VLOOKUP(G1873,'01_MASTER_KODE_WILAYAH'!H$1437:I$1470,2,FALSE)</f>
        <v>JAWA TENGAH</v>
      </c>
      <c r="L1873" s="368" t="str">
        <f>VLOOKUP(H1873,'01_MASTER_KODE_WILAYAH'!D$5:F$1353,3,FALSE)</f>
        <v>KOTA TEGAL</v>
      </c>
      <c r="M1873" s="428" t="str">
        <f t="shared" si="96"/>
        <v/>
      </c>
      <c r="N1873" s="312">
        <f>COUNTIF(A1_Individu_Data_Keadaan_SDMK!A$4:A$149931,B1873)</f>
        <v>0</v>
      </c>
      <c r="O1873" s="312">
        <f t="shared" si="97"/>
        <v>0</v>
      </c>
      <c r="P1873" s="421" t="str">
        <f t="shared" si="98"/>
        <v>Tetap</v>
      </c>
    </row>
    <row r="1874" spans="1:16">
      <c r="A1874" s="7">
        <v>1869</v>
      </c>
      <c r="B1874" t="s">
        <v>16061</v>
      </c>
      <c r="C1874" t="s">
        <v>16062</v>
      </c>
      <c r="D1874" t="s">
        <v>1261</v>
      </c>
      <c r="G1874">
        <v>33</v>
      </c>
      <c r="H1874">
        <v>3376</v>
      </c>
      <c r="I1874" t="s">
        <v>268</v>
      </c>
      <c r="J1874">
        <v>0</v>
      </c>
      <c r="K1874" s="367" t="str">
        <f>VLOOKUP(G1874,'01_MASTER_KODE_WILAYAH'!H$1437:I$1470,2,FALSE)</f>
        <v>JAWA TENGAH</v>
      </c>
      <c r="L1874" s="368" t="str">
        <f>VLOOKUP(H1874,'01_MASTER_KODE_WILAYAH'!D$5:F$1353,3,FALSE)</f>
        <v>KOTA TEGAL</v>
      </c>
      <c r="M1874" s="428" t="str">
        <f t="shared" si="96"/>
        <v/>
      </c>
      <c r="N1874" s="312">
        <f>COUNTIF(A1_Individu_Data_Keadaan_SDMK!A$4:A$149931,B1874)</f>
        <v>0</v>
      </c>
      <c r="O1874" s="312">
        <f t="shared" si="97"/>
        <v>0</v>
      </c>
      <c r="P1874" s="421" t="str">
        <f t="shared" si="98"/>
        <v>Tetap</v>
      </c>
    </row>
    <row r="1875" spans="1:16">
      <c r="A1875" s="7">
        <v>1870</v>
      </c>
      <c r="B1875" t="s">
        <v>16063</v>
      </c>
      <c r="C1875" t="s">
        <v>16064</v>
      </c>
      <c r="D1875" t="s">
        <v>1261</v>
      </c>
      <c r="G1875">
        <v>33</v>
      </c>
      <c r="H1875">
        <v>3376</v>
      </c>
      <c r="I1875" t="s">
        <v>268</v>
      </c>
      <c r="J1875">
        <v>0</v>
      </c>
      <c r="K1875" s="367" t="str">
        <f>VLOOKUP(G1875,'01_MASTER_KODE_WILAYAH'!H$1437:I$1470,2,FALSE)</f>
        <v>JAWA TENGAH</v>
      </c>
      <c r="L1875" s="368" t="str">
        <f>VLOOKUP(H1875,'01_MASTER_KODE_WILAYAH'!D$5:F$1353,3,FALSE)</f>
        <v>KOTA TEGAL</v>
      </c>
      <c r="M1875" s="428" t="str">
        <f t="shared" si="96"/>
        <v/>
      </c>
      <c r="N1875" s="312">
        <f>COUNTIF(A1_Individu_Data_Keadaan_SDMK!A$4:A$149931,B1875)</f>
        <v>0</v>
      </c>
      <c r="O1875" s="312">
        <f t="shared" si="97"/>
        <v>0</v>
      </c>
      <c r="P1875" s="421" t="str">
        <f t="shared" si="98"/>
        <v>Tetap</v>
      </c>
    </row>
    <row r="1876" spans="1:16">
      <c r="A1876" s="7">
        <v>1871</v>
      </c>
      <c r="B1876" t="s">
        <v>16065</v>
      </c>
      <c r="C1876" t="s">
        <v>16066</v>
      </c>
      <c r="D1876" t="s">
        <v>1261</v>
      </c>
      <c r="G1876">
        <v>33</v>
      </c>
      <c r="H1876">
        <v>3376</v>
      </c>
      <c r="I1876" t="s">
        <v>268</v>
      </c>
      <c r="J1876">
        <v>0</v>
      </c>
      <c r="K1876" s="367" t="str">
        <f>VLOOKUP(G1876,'01_MASTER_KODE_WILAYAH'!H$1437:I$1470,2,FALSE)</f>
        <v>JAWA TENGAH</v>
      </c>
      <c r="L1876" s="368" t="str">
        <f>VLOOKUP(H1876,'01_MASTER_KODE_WILAYAH'!D$5:F$1353,3,FALSE)</f>
        <v>KOTA TEGAL</v>
      </c>
      <c r="M1876" s="428" t="str">
        <f t="shared" si="96"/>
        <v/>
      </c>
      <c r="N1876" s="312">
        <f>COUNTIF(A1_Individu_Data_Keadaan_SDMK!A$4:A$149931,B1876)</f>
        <v>0</v>
      </c>
      <c r="O1876" s="312">
        <f t="shared" si="97"/>
        <v>0</v>
      </c>
      <c r="P1876" s="421" t="str">
        <f t="shared" si="98"/>
        <v>Tetap</v>
      </c>
    </row>
    <row r="1877" spans="1:16">
      <c r="A1877" s="7">
        <v>1872</v>
      </c>
      <c r="B1877" t="s">
        <v>16067</v>
      </c>
      <c r="C1877" t="s">
        <v>16068</v>
      </c>
      <c r="D1877" t="s">
        <v>1261</v>
      </c>
      <c r="G1877">
        <v>33</v>
      </c>
      <c r="H1877">
        <v>3376</v>
      </c>
      <c r="I1877" t="s">
        <v>268</v>
      </c>
      <c r="J1877">
        <v>0</v>
      </c>
      <c r="K1877" s="367" t="str">
        <f>VLOOKUP(G1877,'01_MASTER_KODE_WILAYAH'!H$1437:I$1470,2,FALSE)</f>
        <v>JAWA TENGAH</v>
      </c>
      <c r="L1877" s="368" t="str">
        <f>VLOOKUP(H1877,'01_MASTER_KODE_WILAYAH'!D$5:F$1353,3,FALSE)</f>
        <v>KOTA TEGAL</v>
      </c>
      <c r="M1877" s="428" t="str">
        <f t="shared" si="96"/>
        <v/>
      </c>
      <c r="N1877" s="312">
        <f>COUNTIF(A1_Individu_Data_Keadaan_SDMK!A$4:A$149931,B1877)</f>
        <v>0</v>
      </c>
      <c r="O1877" s="312">
        <f t="shared" si="97"/>
        <v>0</v>
      </c>
      <c r="P1877" s="421" t="str">
        <f t="shared" si="98"/>
        <v>Tetap</v>
      </c>
    </row>
    <row r="1878" spans="1:16">
      <c r="A1878" s="7">
        <v>1873</v>
      </c>
      <c r="B1878" t="s">
        <v>16069</v>
      </c>
      <c r="C1878" t="s">
        <v>16070</v>
      </c>
      <c r="D1878" t="s">
        <v>1261</v>
      </c>
      <c r="G1878">
        <v>33</v>
      </c>
      <c r="H1878">
        <v>3376</v>
      </c>
      <c r="I1878" t="s">
        <v>268</v>
      </c>
      <c r="J1878">
        <v>0</v>
      </c>
      <c r="K1878" s="367" t="str">
        <f>VLOOKUP(G1878,'01_MASTER_KODE_WILAYAH'!H$1437:I$1470,2,FALSE)</f>
        <v>JAWA TENGAH</v>
      </c>
      <c r="L1878" s="368" t="str">
        <f>VLOOKUP(H1878,'01_MASTER_KODE_WILAYAH'!D$5:F$1353,3,FALSE)</f>
        <v>KOTA TEGAL</v>
      </c>
      <c r="M1878" s="428" t="str">
        <f t="shared" si="96"/>
        <v/>
      </c>
      <c r="N1878" s="312">
        <f>COUNTIF(A1_Individu_Data_Keadaan_SDMK!A$4:A$149931,B1878)</f>
        <v>0</v>
      </c>
      <c r="O1878" s="312">
        <f t="shared" si="97"/>
        <v>0</v>
      </c>
      <c r="P1878" s="421" t="str">
        <f t="shared" si="98"/>
        <v>Tetap</v>
      </c>
    </row>
    <row r="1879" spans="1:16">
      <c r="A1879" s="7">
        <v>1874</v>
      </c>
      <c r="B1879" t="s">
        <v>16071</v>
      </c>
      <c r="C1879" t="s">
        <v>16072</v>
      </c>
      <c r="D1879" t="s">
        <v>1261</v>
      </c>
      <c r="G1879">
        <v>33</v>
      </c>
      <c r="H1879">
        <v>3376</v>
      </c>
      <c r="I1879" t="s">
        <v>268</v>
      </c>
      <c r="J1879">
        <v>0</v>
      </c>
      <c r="K1879" s="367" t="str">
        <f>VLOOKUP(G1879,'01_MASTER_KODE_WILAYAH'!H$1437:I$1470,2,FALSE)</f>
        <v>JAWA TENGAH</v>
      </c>
      <c r="L1879" s="368" t="str">
        <f>VLOOKUP(H1879,'01_MASTER_KODE_WILAYAH'!D$5:F$1353,3,FALSE)</f>
        <v>KOTA TEGAL</v>
      </c>
      <c r="M1879" s="428" t="str">
        <f t="shared" si="96"/>
        <v/>
      </c>
      <c r="N1879" s="312">
        <f>COUNTIF(A1_Individu_Data_Keadaan_SDMK!A$4:A$149931,B1879)</f>
        <v>0</v>
      </c>
      <c r="O1879" s="312">
        <f t="shared" si="97"/>
        <v>0</v>
      </c>
      <c r="P1879" s="421" t="str">
        <f t="shared" si="98"/>
        <v>Tetap</v>
      </c>
    </row>
    <row r="1880" spans="1:16">
      <c r="A1880" s="7">
        <v>1875</v>
      </c>
      <c r="B1880" t="s">
        <v>16073</v>
      </c>
      <c r="C1880" t="s">
        <v>16074</v>
      </c>
      <c r="D1880" t="s">
        <v>1261</v>
      </c>
      <c r="G1880">
        <v>33</v>
      </c>
      <c r="H1880">
        <v>3376</v>
      </c>
      <c r="I1880" t="s">
        <v>268</v>
      </c>
      <c r="J1880">
        <v>0</v>
      </c>
      <c r="K1880" s="367" t="str">
        <f>VLOOKUP(G1880,'01_MASTER_KODE_WILAYAH'!H$1437:I$1470,2,FALSE)</f>
        <v>JAWA TENGAH</v>
      </c>
      <c r="L1880" s="368" t="str">
        <f>VLOOKUP(H1880,'01_MASTER_KODE_WILAYAH'!D$5:F$1353,3,FALSE)</f>
        <v>KOTA TEGAL</v>
      </c>
      <c r="M1880" s="428" t="str">
        <f t="shared" si="96"/>
        <v/>
      </c>
      <c r="N1880" s="312">
        <f>COUNTIF(A1_Individu_Data_Keadaan_SDMK!A$4:A$149931,B1880)</f>
        <v>0</v>
      </c>
      <c r="O1880" s="312">
        <f t="shared" si="97"/>
        <v>0</v>
      </c>
      <c r="P1880" s="421" t="str">
        <f t="shared" si="98"/>
        <v>Tetap</v>
      </c>
    </row>
    <row r="1881" spans="1:16">
      <c r="A1881" s="7">
        <v>1876</v>
      </c>
      <c r="B1881" t="s">
        <v>16075</v>
      </c>
      <c r="C1881" t="s">
        <v>16076</v>
      </c>
      <c r="D1881" t="s">
        <v>1261</v>
      </c>
      <c r="G1881">
        <v>33</v>
      </c>
      <c r="H1881">
        <v>3376</v>
      </c>
      <c r="I1881" t="s">
        <v>268</v>
      </c>
      <c r="J1881">
        <v>0</v>
      </c>
      <c r="K1881" s="367" t="str">
        <f>VLOOKUP(G1881,'01_MASTER_KODE_WILAYAH'!H$1437:I$1470,2,FALSE)</f>
        <v>JAWA TENGAH</v>
      </c>
      <c r="L1881" s="368" t="str">
        <f>VLOOKUP(H1881,'01_MASTER_KODE_WILAYAH'!D$5:F$1353,3,FALSE)</f>
        <v>KOTA TEGAL</v>
      </c>
      <c r="M1881" s="428" t="str">
        <f t="shared" si="96"/>
        <v/>
      </c>
      <c r="N1881" s="312">
        <f>COUNTIF(A1_Individu_Data_Keadaan_SDMK!A$4:A$149931,B1881)</f>
        <v>0</v>
      </c>
      <c r="O1881" s="312">
        <f t="shared" si="97"/>
        <v>0</v>
      </c>
      <c r="P1881" s="421" t="str">
        <f t="shared" si="98"/>
        <v>Tetap</v>
      </c>
    </row>
    <row r="1882" spans="1:16">
      <c r="A1882" s="7">
        <v>1877</v>
      </c>
      <c r="B1882" t="s">
        <v>16077</v>
      </c>
      <c r="C1882" t="s">
        <v>16078</v>
      </c>
      <c r="D1882" t="s">
        <v>1261</v>
      </c>
      <c r="G1882">
        <v>33</v>
      </c>
      <c r="H1882">
        <v>3376</v>
      </c>
      <c r="I1882" t="s">
        <v>268</v>
      </c>
      <c r="J1882">
        <v>0</v>
      </c>
      <c r="K1882" s="367" t="str">
        <f>VLOOKUP(G1882,'01_MASTER_KODE_WILAYAH'!H$1437:I$1470,2,FALSE)</f>
        <v>JAWA TENGAH</v>
      </c>
      <c r="L1882" s="368" t="str">
        <f>VLOOKUP(H1882,'01_MASTER_KODE_WILAYAH'!D$5:F$1353,3,FALSE)</f>
        <v>KOTA TEGAL</v>
      </c>
      <c r="M1882" s="428" t="str">
        <f t="shared" si="96"/>
        <v/>
      </c>
      <c r="N1882" s="312">
        <f>COUNTIF(A1_Individu_Data_Keadaan_SDMK!A$4:A$149931,B1882)</f>
        <v>0</v>
      </c>
      <c r="O1882" s="312">
        <f t="shared" si="97"/>
        <v>0</v>
      </c>
      <c r="P1882" s="421" t="str">
        <f t="shared" si="98"/>
        <v>Tetap</v>
      </c>
    </row>
    <row r="1883" spans="1:16">
      <c r="A1883" s="7">
        <v>1878</v>
      </c>
      <c r="B1883" t="s">
        <v>16079</v>
      </c>
      <c r="C1883" t="s">
        <v>16080</v>
      </c>
      <c r="D1883" t="s">
        <v>1261</v>
      </c>
      <c r="G1883">
        <v>33</v>
      </c>
      <c r="H1883">
        <v>3376</v>
      </c>
      <c r="I1883" t="s">
        <v>268</v>
      </c>
      <c r="J1883">
        <v>0</v>
      </c>
      <c r="K1883" s="367" t="str">
        <f>VLOOKUP(G1883,'01_MASTER_KODE_WILAYAH'!H$1437:I$1470,2,FALSE)</f>
        <v>JAWA TENGAH</v>
      </c>
      <c r="L1883" s="368" t="str">
        <f>VLOOKUP(H1883,'01_MASTER_KODE_WILAYAH'!D$5:F$1353,3,FALSE)</f>
        <v>KOTA TEGAL</v>
      </c>
      <c r="M1883" s="428" t="str">
        <f t="shared" si="96"/>
        <v/>
      </c>
      <c r="N1883" s="312">
        <f>COUNTIF(A1_Individu_Data_Keadaan_SDMK!A$4:A$149931,B1883)</f>
        <v>0</v>
      </c>
      <c r="O1883" s="312">
        <f t="shared" si="97"/>
        <v>0</v>
      </c>
      <c r="P1883" s="421" t="str">
        <f t="shared" si="98"/>
        <v>Tetap</v>
      </c>
    </row>
    <row r="1884" spans="1:16">
      <c r="A1884" s="7">
        <v>1879</v>
      </c>
      <c r="B1884" t="s">
        <v>16081</v>
      </c>
      <c r="C1884" t="s">
        <v>16082</v>
      </c>
      <c r="D1884" t="s">
        <v>1261</v>
      </c>
      <c r="G1884">
        <v>33</v>
      </c>
      <c r="H1884">
        <v>3376</v>
      </c>
      <c r="I1884" t="s">
        <v>268</v>
      </c>
      <c r="J1884">
        <v>0</v>
      </c>
      <c r="K1884" s="367" t="str">
        <f>VLOOKUP(G1884,'01_MASTER_KODE_WILAYAH'!H$1437:I$1470,2,FALSE)</f>
        <v>JAWA TENGAH</v>
      </c>
      <c r="L1884" s="368" t="str">
        <f>VLOOKUP(H1884,'01_MASTER_KODE_WILAYAH'!D$5:F$1353,3,FALSE)</f>
        <v>KOTA TEGAL</v>
      </c>
      <c r="M1884" s="428" t="str">
        <f t="shared" si="96"/>
        <v/>
      </c>
      <c r="N1884" s="312">
        <f>COUNTIF(A1_Individu_Data_Keadaan_SDMK!A$4:A$149931,B1884)</f>
        <v>0</v>
      </c>
      <c r="O1884" s="312">
        <f t="shared" si="97"/>
        <v>0</v>
      </c>
      <c r="P1884" s="421" t="str">
        <f t="shared" si="98"/>
        <v>Tetap</v>
      </c>
    </row>
    <row r="1885" spans="1:16">
      <c r="A1885" s="7">
        <v>1880</v>
      </c>
      <c r="B1885" t="s">
        <v>16083</v>
      </c>
      <c r="C1885" t="s">
        <v>16084</v>
      </c>
      <c r="D1885" t="s">
        <v>1261</v>
      </c>
      <c r="G1885">
        <v>33</v>
      </c>
      <c r="H1885">
        <v>3376</v>
      </c>
      <c r="I1885" t="s">
        <v>268</v>
      </c>
      <c r="J1885">
        <v>0</v>
      </c>
      <c r="K1885" s="367" t="str">
        <f>VLOOKUP(G1885,'01_MASTER_KODE_WILAYAH'!H$1437:I$1470,2,FALSE)</f>
        <v>JAWA TENGAH</v>
      </c>
      <c r="L1885" s="368" t="str">
        <f>VLOOKUP(H1885,'01_MASTER_KODE_WILAYAH'!D$5:F$1353,3,FALSE)</f>
        <v>KOTA TEGAL</v>
      </c>
      <c r="M1885" s="428" t="str">
        <f t="shared" si="96"/>
        <v/>
      </c>
      <c r="N1885" s="312">
        <f>COUNTIF(A1_Individu_Data_Keadaan_SDMK!A$4:A$149931,B1885)</f>
        <v>0</v>
      </c>
      <c r="O1885" s="312">
        <f t="shared" si="97"/>
        <v>0</v>
      </c>
      <c r="P1885" s="421" t="str">
        <f t="shared" si="98"/>
        <v>Tetap</v>
      </c>
    </row>
    <row r="1886" spans="1:16">
      <c r="A1886" s="7">
        <v>1881</v>
      </c>
      <c r="B1886" t="s">
        <v>16085</v>
      </c>
      <c r="C1886" t="s">
        <v>16086</v>
      </c>
      <c r="D1886" t="s">
        <v>1261</v>
      </c>
      <c r="G1886">
        <v>33</v>
      </c>
      <c r="H1886">
        <v>3376</v>
      </c>
      <c r="I1886" t="s">
        <v>268</v>
      </c>
      <c r="J1886">
        <v>0</v>
      </c>
      <c r="K1886" s="367" t="str">
        <f>VLOOKUP(G1886,'01_MASTER_KODE_WILAYAH'!H$1437:I$1470,2,FALSE)</f>
        <v>JAWA TENGAH</v>
      </c>
      <c r="L1886" s="368" t="str">
        <f>VLOOKUP(H1886,'01_MASTER_KODE_WILAYAH'!D$5:F$1353,3,FALSE)</f>
        <v>KOTA TEGAL</v>
      </c>
      <c r="M1886" s="428" t="str">
        <f t="shared" si="96"/>
        <v/>
      </c>
      <c r="N1886" s="312">
        <f>COUNTIF(A1_Individu_Data_Keadaan_SDMK!A$4:A$149931,B1886)</f>
        <v>0</v>
      </c>
      <c r="O1886" s="312">
        <f t="shared" si="97"/>
        <v>0</v>
      </c>
      <c r="P1886" s="421" t="str">
        <f t="shared" si="98"/>
        <v>Tetap</v>
      </c>
    </row>
    <row r="1887" spans="1:16">
      <c r="A1887" s="7">
        <v>1882</v>
      </c>
      <c r="B1887" t="s">
        <v>16087</v>
      </c>
      <c r="C1887" t="s">
        <v>16088</v>
      </c>
      <c r="D1887" t="s">
        <v>1261</v>
      </c>
      <c r="G1887">
        <v>33</v>
      </c>
      <c r="H1887">
        <v>3376</v>
      </c>
      <c r="I1887" t="s">
        <v>268</v>
      </c>
      <c r="J1887">
        <v>0</v>
      </c>
      <c r="K1887" s="367" t="str">
        <f>VLOOKUP(G1887,'01_MASTER_KODE_WILAYAH'!H$1437:I$1470,2,FALSE)</f>
        <v>JAWA TENGAH</v>
      </c>
      <c r="L1887" s="368" t="str">
        <f>VLOOKUP(H1887,'01_MASTER_KODE_WILAYAH'!D$5:F$1353,3,FALSE)</f>
        <v>KOTA TEGAL</v>
      </c>
      <c r="M1887" s="428" t="str">
        <f t="shared" si="96"/>
        <v/>
      </c>
      <c r="N1887" s="312">
        <f>COUNTIF(A1_Individu_Data_Keadaan_SDMK!A$4:A$149931,B1887)</f>
        <v>0</v>
      </c>
      <c r="O1887" s="312">
        <f t="shared" si="97"/>
        <v>0</v>
      </c>
      <c r="P1887" s="421" t="str">
        <f t="shared" si="98"/>
        <v>Tetap</v>
      </c>
    </row>
    <row r="1888" spans="1:16">
      <c r="A1888" s="7">
        <v>1883</v>
      </c>
      <c r="B1888" t="s">
        <v>16089</v>
      </c>
      <c r="C1888" t="s">
        <v>16090</v>
      </c>
      <c r="D1888" t="s">
        <v>1261</v>
      </c>
      <c r="G1888">
        <v>33</v>
      </c>
      <c r="H1888">
        <v>3376</v>
      </c>
      <c r="I1888" t="s">
        <v>268</v>
      </c>
      <c r="J1888">
        <v>0</v>
      </c>
      <c r="K1888" s="367" t="str">
        <f>VLOOKUP(G1888,'01_MASTER_KODE_WILAYAH'!H$1437:I$1470,2,FALSE)</f>
        <v>JAWA TENGAH</v>
      </c>
      <c r="L1888" s="368" t="str">
        <f>VLOOKUP(H1888,'01_MASTER_KODE_WILAYAH'!D$5:F$1353,3,FALSE)</f>
        <v>KOTA TEGAL</v>
      </c>
      <c r="M1888" s="428" t="str">
        <f t="shared" si="96"/>
        <v/>
      </c>
      <c r="N1888" s="312">
        <f>COUNTIF(A1_Individu_Data_Keadaan_SDMK!A$4:A$149931,B1888)</f>
        <v>0</v>
      </c>
      <c r="O1888" s="312">
        <f t="shared" si="97"/>
        <v>0</v>
      </c>
      <c r="P1888" s="421" t="str">
        <f t="shared" si="98"/>
        <v>Tetap</v>
      </c>
    </row>
    <row r="1889" spans="1:16">
      <c r="A1889" s="7">
        <v>1884</v>
      </c>
      <c r="B1889" t="s">
        <v>16091</v>
      </c>
      <c r="C1889" t="s">
        <v>16092</v>
      </c>
      <c r="D1889" t="s">
        <v>1261</v>
      </c>
      <c r="G1889">
        <v>33</v>
      </c>
      <c r="H1889">
        <v>3376</v>
      </c>
      <c r="I1889" t="s">
        <v>268</v>
      </c>
      <c r="J1889">
        <v>0</v>
      </c>
      <c r="K1889" s="367" t="str">
        <f>VLOOKUP(G1889,'01_MASTER_KODE_WILAYAH'!H$1437:I$1470,2,FALSE)</f>
        <v>JAWA TENGAH</v>
      </c>
      <c r="L1889" s="368" t="str">
        <f>VLOOKUP(H1889,'01_MASTER_KODE_WILAYAH'!D$5:F$1353,3,FALSE)</f>
        <v>KOTA TEGAL</v>
      </c>
      <c r="M1889" s="428" t="str">
        <f t="shared" si="96"/>
        <v/>
      </c>
      <c r="N1889" s="312">
        <f>COUNTIF(A1_Individu_Data_Keadaan_SDMK!A$4:A$149931,B1889)</f>
        <v>0</v>
      </c>
      <c r="O1889" s="312">
        <f t="shared" si="97"/>
        <v>0</v>
      </c>
      <c r="P1889" s="421" t="str">
        <f t="shared" si="98"/>
        <v>Tetap</v>
      </c>
    </row>
    <row r="1890" spans="1:16">
      <c r="A1890" s="7">
        <v>1885</v>
      </c>
      <c r="B1890" t="s">
        <v>16093</v>
      </c>
      <c r="C1890" t="s">
        <v>16094</v>
      </c>
      <c r="D1890" t="s">
        <v>1261</v>
      </c>
      <c r="G1890">
        <v>33</v>
      </c>
      <c r="H1890">
        <v>3376</v>
      </c>
      <c r="I1890" t="s">
        <v>268</v>
      </c>
      <c r="J1890">
        <v>0</v>
      </c>
      <c r="K1890" s="367" t="str">
        <f>VLOOKUP(G1890,'01_MASTER_KODE_WILAYAH'!H$1437:I$1470,2,FALSE)</f>
        <v>JAWA TENGAH</v>
      </c>
      <c r="L1890" s="368" t="str">
        <f>VLOOKUP(H1890,'01_MASTER_KODE_WILAYAH'!D$5:F$1353,3,FALSE)</f>
        <v>KOTA TEGAL</v>
      </c>
      <c r="M1890" s="428" t="str">
        <f t="shared" si="96"/>
        <v/>
      </c>
      <c r="N1890" s="312">
        <f>COUNTIF(A1_Individu_Data_Keadaan_SDMK!A$4:A$149931,B1890)</f>
        <v>0</v>
      </c>
      <c r="O1890" s="312">
        <f t="shared" si="97"/>
        <v>0</v>
      </c>
      <c r="P1890" s="421" t="str">
        <f t="shared" si="98"/>
        <v>Tetap</v>
      </c>
    </row>
    <row r="1891" spans="1:16">
      <c r="A1891" s="7">
        <v>1886</v>
      </c>
      <c r="B1891" t="s">
        <v>16095</v>
      </c>
      <c r="C1891" t="s">
        <v>16096</v>
      </c>
      <c r="D1891" t="s">
        <v>1261</v>
      </c>
      <c r="G1891">
        <v>33</v>
      </c>
      <c r="H1891">
        <v>3376</v>
      </c>
      <c r="I1891" t="s">
        <v>268</v>
      </c>
      <c r="J1891">
        <v>0</v>
      </c>
      <c r="K1891" s="367" t="str">
        <f>VLOOKUP(G1891,'01_MASTER_KODE_WILAYAH'!H$1437:I$1470,2,FALSE)</f>
        <v>JAWA TENGAH</v>
      </c>
      <c r="L1891" s="368" t="str">
        <f>VLOOKUP(H1891,'01_MASTER_KODE_WILAYAH'!D$5:F$1353,3,FALSE)</f>
        <v>KOTA TEGAL</v>
      </c>
      <c r="M1891" s="428" t="str">
        <f t="shared" si="96"/>
        <v/>
      </c>
      <c r="N1891" s="312">
        <f>COUNTIF(A1_Individu_Data_Keadaan_SDMK!A$4:A$149931,B1891)</f>
        <v>0</v>
      </c>
      <c r="O1891" s="312">
        <f t="shared" si="97"/>
        <v>0</v>
      </c>
      <c r="P1891" s="421" t="str">
        <f t="shared" si="98"/>
        <v>Tetap</v>
      </c>
    </row>
    <row r="1892" spans="1:16">
      <c r="A1892" s="7">
        <v>1887</v>
      </c>
      <c r="B1892" t="s">
        <v>16097</v>
      </c>
      <c r="C1892" t="s">
        <v>16098</v>
      </c>
      <c r="D1892" t="s">
        <v>1261</v>
      </c>
      <c r="G1892">
        <v>33</v>
      </c>
      <c r="H1892">
        <v>3376</v>
      </c>
      <c r="I1892" t="s">
        <v>268</v>
      </c>
      <c r="J1892">
        <v>0</v>
      </c>
      <c r="K1892" s="367" t="str">
        <f>VLOOKUP(G1892,'01_MASTER_KODE_WILAYAH'!H$1437:I$1470,2,FALSE)</f>
        <v>JAWA TENGAH</v>
      </c>
      <c r="L1892" s="368" t="str">
        <f>VLOOKUP(H1892,'01_MASTER_KODE_WILAYAH'!D$5:F$1353,3,FALSE)</f>
        <v>KOTA TEGAL</v>
      </c>
      <c r="M1892" s="428" t="str">
        <f t="shared" si="96"/>
        <v/>
      </c>
      <c r="N1892" s="312">
        <f>COUNTIF(A1_Individu_Data_Keadaan_SDMK!A$4:A$149931,B1892)</f>
        <v>0</v>
      </c>
      <c r="O1892" s="312">
        <f t="shared" si="97"/>
        <v>0</v>
      </c>
      <c r="P1892" s="421" t="str">
        <f t="shared" si="98"/>
        <v>Tetap</v>
      </c>
    </row>
    <row r="1893" spans="1:16">
      <c r="A1893" s="7">
        <v>1888</v>
      </c>
      <c r="B1893" t="s">
        <v>16099</v>
      </c>
      <c r="C1893" t="s">
        <v>16100</v>
      </c>
      <c r="D1893" t="s">
        <v>1261</v>
      </c>
      <c r="G1893">
        <v>33</v>
      </c>
      <c r="H1893">
        <v>3376</v>
      </c>
      <c r="I1893" t="s">
        <v>268</v>
      </c>
      <c r="J1893">
        <v>0</v>
      </c>
      <c r="K1893" s="367" t="str">
        <f>VLOOKUP(G1893,'01_MASTER_KODE_WILAYAH'!H$1437:I$1470,2,FALSE)</f>
        <v>JAWA TENGAH</v>
      </c>
      <c r="L1893" s="368" t="str">
        <f>VLOOKUP(H1893,'01_MASTER_KODE_WILAYAH'!D$5:F$1353,3,FALSE)</f>
        <v>KOTA TEGAL</v>
      </c>
      <c r="M1893" s="428" t="str">
        <f t="shared" si="96"/>
        <v/>
      </c>
      <c r="N1893" s="312">
        <f>COUNTIF(A1_Individu_Data_Keadaan_SDMK!A$4:A$149931,B1893)</f>
        <v>0</v>
      </c>
      <c r="O1893" s="312">
        <f t="shared" si="97"/>
        <v>0</v>
      </c>
      <c r="P1893" s="421" t="str">
        <f t="shared" si="98"/>
        <v>Tetap</v>
      </c>
    </row>
    <row r="1894" spans="1:16">
      <c r="A1894" s="7">
        <v>1889</v>
      </c>
      <c r="B1894" t="s">
        <v>16101</v>
      </c>
      <c r="C1894" t="s">
        <v>16102</v>
      </c>
      <c r="D1894" t="s">
        <v>1261</v>
      </c>
      <c r="G1894">
        <v>33</v>
      </c>
      <c r="H1894">
        <v>3376</v>
      </c>
      <c r="I1894" t="s">
        <v>268</v>
      </c>
      <c r="J1894">
        <v>0</v>
      </c>
      <c r="K1894" s="367" t="str">
        <f>VLOOKUP(G1894,'01_MASTER_KODE_WILAYAH'!H$1437:I$1470,2,FALSE)</f>
        <v>JAWA TENGAH</v>
      </c>
      <c r="L1894" s="368" t="str">
        <f>VLOOKUP(H1894,'01_MASTER_KODE_WILAYAH'!D$5:F$1353,3,FALSE)</f>
        <v>KOTA TEGAL</v>
      </c>
      <c r="M1894" s="428" t="str">
        <f t="shared" si="96"/>
        <v/>
      </c>
      <c r="N1894" s="312">
        <f>COUNTIF(A1_Individu_Data_Keadaan_SDMK!A$4:A$149931,B1894)</f>
        <v>0</v>
      </c>
      <c r="O1894" s="312">
        <f t="shared" si="97"/>
        <v>0</v>
      </c>
      <c r="P1894" s="421" t="str">
        <f t="shared" si="98"/>
        <v>Tetap</v>
      </c>
    </row>
    <row r="1895" spans="1:16">
      <c r="A1895" s="7">
        <v>1890</v>
      </c>
      <c r="B1895" t="s">
        <v>16103</v>
      </c>
      <c r="C1895" t="s">
        <v>16104</v>
      </c>
      <c r="D1895" t="s">
        <v>1261</v>
      </c>
      <c r="G1895">
        <v>33</v>
      </c>
      <c r="H1895">
        <v>3376</v>
      </c>
      <c r="I1895" t="s">
        <v>268</v>
      </c>
      <c r="J1895">
        <v>0</v>
      </c>
      <c r="K1895" s="367" t="str">
        <f>VLOOKUP(G1895,'01_MASTER_KODE_WILAYAH'!H$1437:I$1470,2,FALSE)</f>
        <v>JAWA TENGAH</v>
      </c>
      <c r="L1895" s="368" t="str">
        <f>VLOOKUP(H1895,'01_MASTER_KODE_WILAYAH'!D$5:F$1353,3,FALSE)</f>
        <v>KOTA TEGAL</v>
      </c>
      <c r="M1895" s="428" t="str">
        <f t="shared" si="96"/>
        <v/>
      </c>
      <c r="N1895" s="312">
        <f>COUNTIF(A1_Individu_Data_Keadaan_SDMK!A$4:A$149931,B1895)</f>
        <v>0</v>
      </c>
      <c r="O1895" s="312">
        <f t="shared" si="97"/>
        <v>0</v>
      </c>
      <c r="P1895" s="421" t="str">
        <f t="shared" si="98"/>
        <v>Tetap</v>
      </c>
    </row>
    <row r="1896" spans="1:16">
      <c r="A1896" s="7">
        <v>1891</v>
      </c>
      <c r="B1896" t="s">
        <v>16105</v>
      </c>
      <c r="C1896" t="s">
        <v>16106</v>
      </c>
      <c r="D1896" t="s">
        <v>1261</v>
      </c>
      <c r="G1896">
        <v>33</v>
      </c>
      <c r="H1896">
        <v>3376</v>
      </c>
      <c r="I1896" t="s">
        <v>268</v>
      </c>
      <c r="J1896">
        <v>0</v>
      </c>
      <c r="K1896" s="367" t="str">
        <f>VLOOKUP(G1896,'01_MASTER_KODE_WILAYAH'!H$1437:I$1470,2,FALSE)</f>
        <v>JAWA TENGAH</v>
      </c>
      <c r="L1896" s="368" t="str">
        <f>VLOOKUP(H1896,'01_MASTER_KODE_WILAYAH'!D$5:F$1353,3,FALSE)</f>
        <v>KOTA TEGAL</v>
      </c>
      <c r="M1896" s="428" t="str">
        <f t="shared" si="96"/>
        <v/>
      </c>
      <c r="N1896" s="312">
        <f>COUNTIF(A1_Individu_Data_Keadaan_SDMK!A$4:A$149931,B1896)</f>
        <v>0</v>
      </c>
      <c r="O1896" s="312">
        <f t="shared" si="97"/>
        <v>0</v>
      </c>
      <c r="P1896" s="421" t="str">
        <f t="shared" si="98"/>
        <v>Tetap</v>
      </c>
    </row>
    <row r="1897" spans="1:16" hidden="1">
      <c r="A1897" s="7">
        <v>1892</v>
      </c>
      <c r="B1897" t="s">
        <v>16107</v>
      </c>
      <c r="C1897" t="s">
        <v>16108</v>
      </c>
      <c r="D1897" t="s">
        <v>1582</v>
      </c>
      <c r="G1897">
        <v>33</v>
      </c>
      <c r="H1897">
        <v>3308</v>
      </c>
      <c r="I1897" t="s">
        <v>268</v>
      </c>
      <c r="J1897">
        <v>0</v>
      </c>
      <c r="K1897" s="367" t="str">
        <f>VLOOKUP(G1897,'01_MASTER_KODE_WILAYAH'!H$1437:I$1470,2,FALSE)</f>
        <v>JAWA TENGAH</v>
      </c>
      <c r="L1897" s="368" t="str">
        <f>VLOOKUP(H1897,'01_MASTER_KODE_WILAYAH'!D$5:F$1353,3,FALSE)</f>
        <v>MAGELANG</v>
      </c>
      <c r="M1897" s="428" t="str">
        <f t="shared" si="96"/>
        <v/>
      </c>
      <c r="N1897" s="312">
        <f>COUNTIF(A1_Individu_Data_Keadaan_SDMK!A$4:A$149931,B1897)</f>
        <v>0</v>
      </c>
      <c r="O1897" s="312">
        <f t="shared" si="97"/>
        <v>0</v>
      </c>
      <c r="P1897" s="421" t="str">
        <f t="shared" si="98"/>
        <v>Tetap</v>
      </c>
    </row>
    <row r="1898" spans="1:16" hidden="1">
      <c r="A1898" s="7">
        <v>1893</v>
      </c>
      <c r="B1898" t="s">
        <v>16109</v>
      </c>
      <c r="C1898" t="s">
        <v>16110</v>
      </c>
      <c r="D1898" t="s">
        <v>1582</v>
      </c>
      <c r="G1898">
        <v>33</v>
      </c>
      <c r="H1898">
        <v>3308</v>
      </c>
      <c r="I1898" t="s">
        <v>268</v>
      </c>
      <c r="J1898">
        <v>0</v>
      </c>
      <c r="K1898" s="367" t="str">
        <f>VLOOKUP(G1898,'01_MASTER_KODE_WILAYAH'!H$1437:I$1470,2,FALSE)</f>
        <v>JAWA TENGAH</v>
      </c>
      <c r="L1898" s="368" t="str">
        <f>VLOOKUP(H1898,'01_MASTER_KODE_WILAYAH'!D$5:F$1353,3,FALSE)</f>
        <v>MAGELANG</v>
      </c>
      <c r="M1898" s="428" t="str">
        <f t="shared" si="96"/>
        <v/>
      </c>
      <c r="N1898" s="312">
        <f>COUNTIF(A1_Individu_Data_Keadaan_SDMK!A$4:A$149931,B1898)</f>
        <v>0</v>
      </c>
      <c r="O1898" s="312">
        <f t="shared" si="97"/>
        <v>0</v>
      </c>
      <c r="P1898" s="421" t="str">
        <f t="shared" si="98"/>
        <v>Tetap</v>
      </c>
    </row>
    <row r="1899" spans="1:16" hidden="1">
      <c r="A1899" s="7">
        <v>1894</v>
      </c>
      <c r="B1899" t="s">
        <v>16111</v>
      </c>
      <c r="C1899" t="s">
        <v>16112</v>
      </c>
      <c r="D1899" t="s">
        <v>1582</v>
      </c>
      <c r="G1899">
        <v>33</v>
      </c>
      <c r="H1899">
        <v>3308</v>
      </c>
      <c r="I1899" t="s">
        <v>268</v>
      </c>
      <c r="J1899">
        <v>0</v>
      </c>
      <c r="K1899" s="367" t="str">
        <f>VLOOKUP(G1899,'01_MASTER_KODE_WILAYAH'!H$1437:I$1470,2,FALSE)</f>
        <v>JAWA TENGAH</v>
      </c>
      <c r="L1899" s="368" t="str">
        <f>VLOOKUP(H1899,'01_MASTER_KODE_WILAYAH'!D$5:F$1353,3,FALSE)</f>
        <v>MAGELANG</v>
      </c>
      <c r="M1899" s="428" t="str">
        <f t="shared" si="96"/>
        <v/>
      </c>
      <c r="N1899" s="312">
        <f>COUNTIF(A1_Individu_Data_Keadaan_SDMK!A$4:A$149931,B1899)</f>
        <v>0</v>
      </c>
      <c r="O1899" s="312">
        <f t="shared" si="97"/>
        <v>0</v>
      </c>
      <c r="P1899" s="421" t="str">
        <f t="shared" si="98"/>
        <v>Tetap</v>
      </c>
    </row>
    <row r="1900" spans="1:16" hidden="1">
      <c r="A1900" s="7">
        <v>1895</v>
      </c>
      <c r="B1900" t="s">
        <v>16113</v>
      </c>
      <c r="C1900" t="s">
        <v>16114</v>
      </c>
      <c r="D1900" t="s">
        <v>1582</v>
      </c>
      <c r="G1900">
        <v>33</v>
      </c>
      <c r="H1900">
        <v>3308</v>
      </c>
      <c r="I1900" t="s">
        <v>268</v>
      </c>
      <c r="J1900">
        <v>0</v>
      </c>
      <c r="K1900" s="367" t="str">
        <f>VLOOKUP(G1900,'01_MASTER_KODE_WILAYAH'!H$1437:I$1470,2,FALSE)</f>
        <v>JAWA TENGAH</v>
      </c>
      <c r="L1900" s="368" t="str">
        <f>VLOOKUP(H1900,'01_MASTER_KODE_WILAYAH'!D$5:F$1353,3,FALSE)</f>
        <v>MAGELANG</v>
      </c>
      <c r="M1900" s="428" t="str">
        <f t="shared" si="96"/>
        <v/>
      </c>
      <c r="N1900" s="312">
        <f>COUNTIF(A1_Individu_Data_Keadaan_SDMK!A$4:A$149931,B1900)</f>
        <v>0</v>
      </c>
      <c r="O1900" s="312">
        <f t="shared" si="97"/>
        <v>0</v>
      </c>
      <c r="P1900" s="421" t="str">
        <f t="shared" si="98"/>
        <v>Tetap</v>
      </c>
    </row>
    <row r="1901" spans="1:16" hidden="1">
      <c r="A1901" s="7">
        <v>1896</v>
      </c>
      <c r="B1901" t="s">
        <v>16115</v>
      </c>
      <c r="C1901" t="s">
        <v>16116</v>
      </c>
      <c r="D1901" t="s">
        <v>1582</v>
      </c>
      <c r="G1901">
        <v>33</v>
      </c>
      <c r="H1901">
        <v>3323</v>
      </c>
      <c r="I1901" t="s">
        <v>268</v>
      </c>
      <c r="J1901">
        <v>0</v>
      </c>
      <c r="K1901" s="367" t="str">
        <f>VLOOKUP(G1901,'01_MASTER_KODE_WILAYAH'!H$1437:I$1470,2,FALSE)</f>
        <v>JAWA TENGAH</v>
      </c>
      <c r="L1901" s="368" t="str">
        <f>VLOOKUP(H1901,'01_MASTER_KODE_WILAYAH'!D$5:F$1353,3,FALSE)</f>
        <v>TEMANGGUNG</v>
      </c>
      <c r="M1901" s="428" t="str">
        <f t="shared" si="96"/>
        <v/>
      </c>
      <c r="N1901" s="312">
        <f>COUNTIF(A1_Individu_Data_Keadaan_SDMK!A$4:A$149931,B1901)</f>
        <v>0</v>
      </c>
      <c r="O1901" s="312">
        <f t="shared" si="97"/>
        <v>0</v>
      </c>
      <c r="P1901" s="421" t="str">
        <f t="shared" si="98"/>
        <v>Tetap</v>
      </c>
    </row>
    <row r="1902" spans="1:16" hidden="1">
      <c r="A1902" s="7">
        <v>1897</v>
      </c>
      <c r="B1902" t="s">
        <v>16117</v>
      </c>
      <c r="C1902" t="s">
        <v>16118</v>
      </c>
      <c r="D1902" t="s">
        <v>1582</v>
      </c>
      <c r="G1902">
        <v>33</v>
      </c>
      <c r="H1902">
        <v>3323</v>
      </c>
      <c r="I1902" t="s">
        <v>268</v>
      </c>
      <c r="J1902">
        <v>0</v>
      </c>
      <c r="K1902" s="367" t="str">
        <f>VLOOKUP(G1902,'01_MASTER_KODE_WILAYAH'!H$1437:I$1470,2,FALSE)</f>
        <v>JAWA TENGAH</v>
      </c>
      <c r="L1902" s="368" t="str">
        <f>VLOOKUP(H1902,'01_MASTER_KODE_WILAYAH'!D$5:F$1353,3,FALSE)</f>
        <v>TEMANGGUNG</v>
      </c>
      <c r="M1902" s="428" t="str">
        <f t="shared" si="96"/>
        <v/>
      </c>
      <c r="N1902" s="312">
        <f>COUNTIF(A1_Individu_Data_Keadaan_SDMK!A$4:A$149931,B1902)</f>
        <v>0</v>
      </c>
      <c r="O1902" s="312">
        <f t="shared" si="97"/>
        <v>0</v>
      </c>
      <c r="P1902" s="421" t="str">
        <f t="shared" si="98"/>
        <v>Tetap</v>
      </c>
    </row>
    <row r="1903" spans="1:16" hidden="1">
      <c r="A1903" s="7">
        <v>1898</v>
      </c>
      <c r="B1903" t="s">
        <v>16119</v>
      </c>
      <c r="C1903" t="s">
        <v>16120</v>
      </c>
      <c r="D1903" t="s">
        <v>1582</v>
      </c>
      <c r="G1903">
        <v>33</v>
      </c>
      <c r="H1903">
        <v>3323</v>
      </c>
      <c r="I1903" t="s">
        <v>268</v>
      </c>
      <c r="J1903">
        <v>0</v>
      </c>
      <c r="K1903" s="367" t="str">
        <f>VLOOKUP(G1903,'01_MASTER_KODE_WILAYAH'!H$1437:I$1470,2,FALSE)</f>
        <v>JAWA TENGAH</v>
      </c>
      <c r="L1903" s="368" t="str">
        <f>VLOOKUP(H1903,'01_MASTER_KODE_WILAYAH'!D$5:F$1353,3,FALSE)</f>
        <v>TEMANGGUNG</v>
      </c>
      <c r="M1903" s="428" t="str">
        <f t="shared" si="96"/>
        <v/>
      </c>
      <c r="N1903" s="312">
        <f>COUNTIF(A1_Individu_Data_Keadaan_SDMK!A$4:A$149931,B1903)</f>
        <v>0</v>
      </c>
      <c r="O1903" s="312">
        <f t="shared" si="97"/>
        <v>0</v>
      </c>
      <c r="P1903" s="421" t="str">
        <f t="shared" si="98"/>
        <v>Tetap</v>
      </c>
    </row>
    <row r="1904" spans="1:16" hidden="1">
      <c r="A1904" s="7">
        <v>1899</v>
      </c>
      <c r="B1904" t="s">
        <v>16121</v>
      </c>
      <c r="C1904" t="s">
        <v>16122</v>
      </c>
      <c r="D1904" t="s">
        <v>1582</v>
      </c>
      <c r="G1904">
        <v>33</v>
      </c>
      <c r="H1904">
        <v>3323</v>
      </c>
      <c r="I1904" t="s">
        <v>268</v>
      </c>
      <c r="J1904">
        <v>0</v>
      </c>
      <c r="K1904" s="367" t="str">
        <f>VLOOKUP(G1904,'01_MASTER_KODE_WILAYAH'!H$1437:I$1470,2,FALSE)</f>
        <v>JAWA TENGAH</v>
      </c>
      <c r="L1904" s="368" t="str">
        <f>VLOOKUP(H1904,'01_MASTER_KODE_WILAYAH'!D$5:F$1353,3,FALSE)</f>
        <v>TEMANGGUNG</v>
      </c>
      <c r="M1904" s="428" t="str">
        <f t="shared" si="96"/>
        <v/>
      </c>
      <c r="N1904" s="312">
        <f>COUNTIF(A1_Individu_Data_Keadaan_SDMK!A$4:A$149931,B1904)</f>
        <v>0</v>
      </c>
      <c r="O1904" s="312">
        <f t="shared" si="97"/>
        <v>0</v>
      </c>
      <c r="P1904" s="421" t="str">
        <f t="shared" si="98"/>
        <v>Tetap</v>
      </c>
    </row>
    <row r="1905" spans="1:16" hidden="1">
      <c r="A1905" s="7">
        <v>1900</v>
      </c>
      <c r="B1905" t="s">
        <v>16123</v>
      </c>
      <c r="C1905" t="s">
        <v>16124</v>
      </c>
      <c r="D1905" t="s">
        <v>1302</v>
      </c>
      <c r="G1905">
        <v>33</v>
      </c>
      <c r="H1905">
        <v>3304</v>
      </c>
      <c r="I1905" t="s">
        <v>268</v>
      </c>
      <c r="J1905">
        <v>0</v>
      </c>
      <c r="K1905" s="367" t="str">
        <f>VLOOKUP(G1905,'01_MASTER_KODE_WILAYAH'!H$1437:I$1470,2,FALSE)</f>
        <v>JAWA TENGAH</v>
      </c>
      <c r="L1905" s="368" t="str">
        <f>VLOOKUP(H1905,'01_MASTER_KODE_WILAYAH'!D$5:F$1353,3,FALSE)</f>
        <v>BANJARNEGARA</v>
      </c>
      <c r="M1905" s="428" t="str">
        <f t="shared" si="96"/>
        <v/>
      </c>
      <c r="N1905" s="312">
        <f>COUNTIF(A1_Individu_Data_Keadaan_SDMK!A$4:A$149931,B1905)</f>
        <v>0</v>
      </c>
      <c r="O1905" s="312">
        <f t="shared" si="97"/>
        <v>0</v>
      </c>
      <c r="P1905" s="421" t="str">
        <f t="shared" si="98"/>
        <v>Tetap</v>
      </c>
    </row>
    <row r="1906" spans="1:16" hidden="1">
      <c r="A1906" s="7">
        <v>1901</v>
      </c>
      <c r="B1906" t="s">
        <v>16125</v>
      </c>
      <c r="C1906" t="s">
        <v>16126</v>
      </c>
      <c r="D1906" t="s">
        <v>1302</v>
      </c>
      <c r="G1906">
        <v>33</v>
      </c>
      <c r="H1906">
        <v>3307</v>
      </c>
      <c r="I1906" t="s">
        <v>268</v>
      </c>
      <c r="J1906">
        <v>0</v>
      </c>
      <c r="K1906" s="367" t="str">
        <f>VLOOKUP(G1906,'01_MASTER_KODE_WILAYAH'!H$1437:I$1470,2,FALSE)</f>
        <v>JAWA TENGAH</v>
      </c>
      <c r="L1906" s="368" t="str">
        <f>VLOOKUP(H1906,'01_MASTER_KODE_WILAYAH'!D$5:F$1353,3,FALSE)</f>
        <v>WONOSOBO</v>
      </c>
      <c r="M1906" s="428" t="str">
        <f t="shared" si="96"/>
        <v/>
      </c>
      <c r="N1906" s="312">
        <f>COUNTIF(A1_Individu_Data_Keadaan_SDMK!A$4:A$149931,B1906)</f>
        <v>0</v>
      </c>
      <c r="O1906" s="312">
        <f t="shared" si="97"/>
        <v>0</v>
      </c>
      <c r="P1906" s="421" t="str">
        <f t="shared" si="98"/>
        <v>Tetap</v>
      </c>
    </row>
    <row r="1907" spans="1:16" hidden="1">
      <c r="A1907" s="7">
        <v>1902</v>
      </c>
      <c r="B1907" t="s">
        <v>16127</v>
      </c>
      <c r="C1907" t="s">
        <v>16128</v>
      </c>
      <c r="D1907" t="s">
        <v>1302</v>
      </c>
      <c r="G1907">
        <v>33</v>
      </c>
      <c r="H1907">
        <v>3308</v>
      </c>
      <c r="I1907" t="s">
        <v>268</v>
      </c>
      <c r="J1907">
        <v>0</v>
      </c>
      <c r="K1907" s="367" t="str">
        <f>VLOOKUP(G1907,'01_MASTER_KODE_WILAYAH'!H$1437:I$1470,2,FALSE)</f>
        <v>JAWA TENGAH</v>
      </c>
      <c r="L1907" s="368" t="str">
        <f>VLOOKUP(H1907,'01_MASTER_KODE_WILAYAH'!D$5:F$1353,3,FALSE)</f>
        <v>MAGELANG</v>
      </c>
      <c r="M1907" s="428" t="str">
        <f t="shared" si="96"/>
        <v/>
      </c>
      <c r="N1907" s="312">
        <f>COUNTIF(A1_Individu_Data_Keadaan_SDMK!A$4:A$149931,B1907)</f>
        <v>0</v>
      </c>
      <c r="O1907" s="312">
        <f t="shared" si="97"/>
        <v>0</v>
      </c>
      <c r="P1907" s="421" t="str">
        <f t="shared" si="98"/>
        <v>Tetap</v>
      </c>
    </row>
    <row r="1908" spans="1:16" hidden="1">
      <c r="A1908" s="7">
        <v>1903</v>
      </c>
      <c r="B1908" t="s">
        <v>16129</v>
      </c>
      <c r="C1908" t="s">
        <v>16130</v>
      </c>
      <c r="D1908" t="s">
        <v>1302</v>
      </c>
      <c r="G1908">
        <v>33</v>
      </c>
      <c r="H1908">
        <v>3308</v>
      </c>
      <c r="I1908" t="s">
        <v>268</v>
      </c>
      <c r="J1908">
        <v>0</v>
      </c>
      <c r="K1908" s="367" t="str">
        <f>VLOOKUP(G1908,'01_MASTER_KODE_WILAYAH'!H$1437:I$1470,2,FALSE)</f>
        <v>JAWA TENGAH</v>
      </c>
      <c r="L1908" s="368" t="str">
        <f>VLOOKUP(H1908,'01_MASTER_KODE_WILAYAH'!D$5:F$1353,3,FALSE)</f>
        <v>MAGELANG</v>
      </c>
      <c r="M1908" s="428" t="str">
        <f t="shared" si="96"/>
        <v/>
      </c>
      <c r="N1908" s="312">
        <f>COUNTIF(A1_Individu_Data_Keadaan_SDMK!A$4:A$149931,B1908)</f>
        <v>0</v>
      </c>
      <c r="O1908" s="312">
        <f t="shared" si="97"/>
        <v>0</v>
      </c>
      <c r="P1908" s="421" t="str">
        <f t="shared" si="98"/>
        <v>Tetap</v>
      </c>
    </row>
    <row r="1909" spans="1:16" hidden="1">
      <c r="A1909" s="7">
        <v>1904</v>
      </c>
      <c r="B1909" t="s">
        <v>16131</v>
      </c>
      <c r="C1909" t="s">
        <v>16132</v>
      </c>
      <c r="D1909" t="s">
        <v>1302</v>
      </c>
      <c r="G1909">
        <v>33</v>
      </c>
      <c r="H1909">
        <v>3308</v>
      </c>
      <c r="I1909" t="s">
        <v>268</v>
      </c>
      <c r="J1909">
        <v>0</v>
      </c>
      <c r="K1909" s="367" t="str">
        <f>VLOOKUP(G1909,'01_MASTER_KODE_WILAYAH'!H$1437:I$1470,2,FALSE)</f>
        <v>JAWA TENGAH</v>
      </c>
      <c r="L1909" s="368" t="str">
        <f>VLOOKUP(H1909,'01_MASTER_KODE_WILAYAH'!D$5:F$1353,3,FALSE)</f>
        <v>MAGELANG</v>
      </c>
      <c r="M1909" s="428" t="str">
        <f t="shared" si="96"/>
        <v/>
      </c>
      <c r="N1909" s="312">
        <f>COUNTIF(A1_Individu_Data_Keadaan_SDMK!A$4:A$149931,B1909)</f>
        <v>0</v>
      </c>
      <c r="O1909" s="312">
        <f t="shared" si="97"/>
        <v>0</v>
      </c>
      <c r="P1909" s="421" t="str">
        <f t="shared" si="98"/>
        <v>Tetap</v>
      </c>
    </row>
    <row r="1910" spans="1:16" hidden="1">
      <c r="A1910" s="7">
        <v>1905</v>
      </c>
      <c r="B1910" t="s">
        <v>16133</v>
      </c>
      <c r="C1910" t="s">
        <v>16134</v>
      </c>
      <c r="D1910" t="s">
        <v>1302</v>
      </c>
      <c r="G1910">
        <v>33</v>
      </c>
      <c r="H1910">
        <v>3308</v>
      </c>
      <c r="I1910" t="s">
        <v>268</v>
      </c>
      <c r="J1910">
        <v>0</v>
      </c>
      <c r="K1910" s="367" t="str">
        <f>VLOOKUP(G1910,'01_MASTER_KODE_WILAYAH'!H$1437:I$1470,2,FALSE)</f>
        <v>JAWA TENGAH</v>
      </c>
      <c r="L1910" s="368" t="str">
        <f>VLOOKUP(H1910,'01_MASTER_KODE_WILAYAH'!D$5:F$1353,3,FALSE)</f>
        <v>MAGELANG</v>
      </c>
      <c r="M1910" s="428" t="str">
        <f t="shared" si="96"/>
        <v/>
      </c>
      <c r="N1910" s="312">
        <f>COUNTIF(A1_Individu_Data_Keadaan_SDMK!A$4:A$149931,B1910)</f>
        <v>0</v>
      </c>
      <c r="O1910" s="312">
        <f t="shared" si="97"/>
        <v>0</v>
      </c>
      <c r="P1910" s="421" t="str">
        <f t="shared" si="98"/>
        <v>Tetap</v>
      </c>
    </row>
    <row r="1911" spans="1:16" hidden="1">
      <c r="A1911" s="7">
        <v>1906</v>
      </c>
      <c r="B1911" t="s">
        <v>16135</v>
      </c>
      <c r="C1911" t="s">
        <v>16136</v>
      </c>
      <c r="D1911" t="s">
        <v>1302</v>
      </c>
      <c r="G1911">
        <v>33</v>
      </c>
      <c r="H1911">
        <v>3308</v>
      </c>
      <c r="I1911" t="s">
        <v>268</v>
      </c>
      <c r="J1911">
        <v>0</v>
      </c>
      <c r="K1911" s="367" t="str">
        <f>VLOOKUP(G1911,'01_MASTER_KODE_WILAYAH'!H$1437:I$1470,2,FALSE)</f>
        <v>JAWA TENGAH</v>
      </c>
      <c r="L1911" s="368" t="str">
        <f>VLOOKUP(H1911,'01_MASTER_KODE_WILAYAH'!D$5:F$1353,3,FALSE)</f>
        <v>MAGELANG</v>
      </c>
      <c r="M1911" s="428" t="str">
        <f t="shared" si="96"/>
        <v/>
      </c>
      <c r="N1911" s="312">
        <f>COUNTIF(A1_Individu_Data_Keadaan_SDMK!A$4:A$149931,B1911)</f>
        <v>0</v>
      </c>
      <c r="O1911" s="312">
        <f t="shared" si="97"/>
        <v>0</v>
      </c>
      <c r="P1911" s="421" t="str">
        <f t="shared" si="98"/>
        <v>Tetap</v>
      </c>
    </row>
    <row r="1912" spans="1:16" hidden="1">
      <c r="A1912" s="7">
        <v>1907</v>
      </c>
      <c r="B1912" t="s">
        <v>16137</v>
      </c>
      <c r="C1912" t="s">
        <v>16138</v>
      </c>
      <c r="D1912" t="s">
        <v>1302</v>
      </c>
      <c r="G1912">
        <v>33</v>
      </c>
      <c r="H1912">
        <v>3308</v>
      </c>
      <c r="I1912" t="s">
        <v>268</v>
      </c>
      <c r="J1912">
        <v>0</v>
      </c>
      <c r="K1912" s="367" t="str">
        <f>VLOOKUP(G1912,'01_MASTER_KODE_WILAYAH'!H$1437:I$1470,2,FALSE)</f>
        <v>JAWA TENGAH</v>
      </c>
      <c r="L1912" s="368" t="str">
        <f>VLOOKUP(H1912,'01_MASTER_KODE_WILAYAH'!D$5:F$1353,3,FALSE)</f>
        <v>MAGELANG</v>
      </c>
      <c r="M1912" s="428" t="str">
        <f t="shared" si="96"/>
        <v/>
      </c>
      <c r="N1912" s="312">
        <f>COUNTIF(A1_Individu_Data_Keadaan_SDMK!A$4:A$149931,B1912)</f>
        <v>0</v>
      </c>
      <c r="O1912" s="312">
        <f t="shared" si="97"/>
        <v>0</v>
      </c>
      <c r="P1912" s="421" t="str">
        <f t="shared" si="98"/>
        <v>Tetap</v>
      </c>
    </row>
    <row r="1913" spans="1:16" hidden="1">
      <c r="A1913" s="7">
        <v>1908</v>
      </c>
      <c r="B1913" t="s">
        <v>16139</v>
      </c>
      <c r="C1913" t="s">
        <v>16140</v>
      </c>
      <c r="D1913" t="s">
        <v>1302</v>
      </c>
      <c r="G1913">
        <v>33</v>
      </c>
      <c r="H1913">
        <v>3308</v>
      </c>
      <c r="I1913" t="s">
        <v>268</v>
      </c>
      <c r="J1913">
        <v>0</v>
      </c>
      <c r="K1913" s="367" t="str">
        <f>VLOOKUP(G1913,'01_MASTER_KODE_WILAYAH'!H$1437:I$1470,2,FALSE)</f>
        <v>JAWA TENGAH</v>
      </c>
      <c r="L1913" s="368" t="str">
        <f>VLOOKUP(H1913,'01_MASTER_KODE_WILAYAH'!D$5:F$1353,3,FALSE)</f>
        <v>MAGELANG</v>
      </c>
      <c r="M1913" s="428" t="str">
        <f t="shared" si="96"/>
        <v/>
      </c>
      <c r="N1913" s="312">
        <f>COUNTIF(A1_Individu_Data_Keadaan_SDMK!A$4:A$149931,B1913)</f>
        <v>0</v>
      </c>
      <c r="O1913" s="312">
        <f t="shared" si="97"/>
        <v>0</v>
      </c>
      <c r="P1913" s="421" t="str">
        <f t="shared" si="98"/>
        <v>Tetap</v>
      </c>
    </row>
    <row r="1914" spans="1:16" hidden="1">
      <c r="A1914" s="7">
        <v>1909</v>
      </c>
      <c r="B1914" t="s">
        <v>16141</v>
      </c>
      <c r="C1914" t="s">
        <v>16142</v>
      </c>
      <c r="D1914" t="s">
        <v>1302</v>
      </c>
      <c r="G1914">
        <v>33</v>
      </c>
      <c r="H1914">
        <v>3308</v>
      </c>
      <c r="I1914" t="s">
        <v>268</v>
      </c>
      <c r="J1914">
        <v>0</v>
      </c>
      <c r="K1914" s="367" t="str">
        <f>VLOOKUP(G1914,'01_MASTER_KODE_WILAYAH'!H$1437:I$1470,2,FALSE)</f>
        <v>JAWA TENGAH</v>
      </c>
      <c r="L1914" s="368" t="str">
        <f>VLOOKUP(H1914,'01_MASTER_KODE_WILAYAH'!D$5:F$1353,3,FALSE)</f>
        <v>MAGELANG</v>
      </c>
      <c r="M1914" s="428" t="str">
        <f t="shared" si="96"/>
        <v/>
      </c>
      <c r="N1914" s="312">
        <f>COUNTIF(A1_Individu_Data_Keadaan_SDMK!A$4:A$149931,B1914)</f>
        <v>0</v>
      </c>
      <c r="O1914" s="312">
        <f t="shared" si="97"/>
        <v>0</v>
      </c>
      <c r="P1914" s="421" t="str">
        <f t="shared" si="98"/>
        <v>Tetap</v>
      </c>
    </row>
    <row r="1915" spans="1:16" hidden="1">
      <c r="A1915" s="7">
        <v>1910</v>
      </c>
      <c r="B1915" t="s">
        <v>16143</v>
      </c>
      <c r="C1915" t="s">
        <v>16144</v>
      </c>
      <c r="D1915" t="s">
        <v>1302</v>
      </c>
      <c r="G1915">
        <v>33</v>
      </c>
      <c r="H1915">
        <v>3308</v>
      </c>
      <c r="I1915" t="s">
        <v>268</v>
      </c>
      <c r="J1915">
        <v>0</v>
      </c>
      <c r="K1915" s="367" t="str">
        <f>VLOOKUP(G1915,'01_MASTER_KODE_WILAYAH'!H$1437:I$1470,2,FALSE)</f>
        <v>JAWA TENGAH</v>
      </c>
      <c r="L1915" s="368" t="str">
        <f>VLOOKUP(H1915,'01_MASTER_KODE_WILAYAH'!D$5:F$1353,3,FALSE)</f>
        <v>MAGELANG</v>
      </c>
      <c r="M1915" s="428" t="str">
        <f t="shared" si="96"/>
        <v/>
      </c>
      <c r="N1915" s="312">
        <f>COUNTIF(A1_Individu_Data_Keadaan_SDMK!A$4:A$149931,B1915)</f>
        <v>0</v>
      </c>
      <c r="O1915" s="312">
        <f t="shared" si="97"/>
        <v>0</v>
      </c>
      <c r="P1915" s="421" t="str">
        <f t="shared" si="98"/>
        <v>Tetap</v>
      </c>
    </row>
    <row r="1916" spans="1:16" hidden="1">
      <c r="A1916" s="7">
        <v>1911</v>
      </c>
      <c r="B1916" t="s">
        <v>16145</v>
      </c>
      <c r="C1916" t="s">
        <v>16146</v>
      </c>
      <c r="D1916" t="s">
        <v>1302</v>
      </c>
      <c r="G1916">
        <v>33</v>
      </c>
      <c r="H1916">
        <v>3309</v>
      </c>
      <c r="I1916" t="s">
        <v>268</v>
      </c>
      <c r="J1916">
        <v>0</v>
      </c>
      <c r="K1916" s="367" t="str">
        <f>VLOOKUP(G1916,'01_MASTER_KODE_WILAYAH'!H$1437:I$1470,2,FALSE)</f>
        <v>JAWA TENGAH</v>
      </c>
      <c r="L1916" s="368" t="str">
        <f>VLOOKUP(H1916,'01_MASTER_KODE_WILAYAH'!D$5:F$1353,3,FALSE)</f>
        <v>BOYOLALI</v>
      </c>
      <c r="M1916" s="428" t="str">
        <f t="shared" si="96"/>
        <v/>
      </c>
      <c r="N1916" s="312">
        <f>COUNTIF(A1_Individu_Data_Keadaan_SDMK!A$4:A$149931,B1916)</f>
        <v>0</v>
      </c>
      <c r="O1916" s="312">
        <f t="shared" si="97"/>
        <v>0</v>
      </c>
      <c r="P1916" s="421" t="str">
        <f t="shared" si="98"/>
        <v>Tetap</v>
      </c>
    </row>
    <row r="1917" spans="1:16" hidden="1">
      <c r="A1917" s="7">
        <v>1912</v>
      </c>
      <c r="B1917" t="s">
        <v>16147</v>
      </c>
      <c r="C1917" t="s">
        <v>16148</v>
      </c>
      <c r="D1917" t="s">
        <v>1302</v>
      </c>
      <c r="G1917">
        <v>33</v>
      </c>
      <c r="H1917">
        <v>3309</v>
      </c>
      <c r="I1917" t="s">
        <v>268</v>
      </c>
      <c r="J1917">
        <v>0</v>
      </c>
      <c r="K1917" s="367" t="str">
        <f>VLOOKUP(G1917,'01_MASTER_KODE_WILAYAH'!H$1437:I$1470,2,FALSE)</f>
        <v>JAWA TENGAH</v>
      </c>
      <c r="L1917" s="368" t="str">
        <f>VLOOKUP(H1917,'01_MASTER_KODE_WILAYAH'!D$5:F$1353,3,FALSE)</f>
        <v>BOYOLALI</v>
      </c>
      <c r="M1917" s="428" t="str">
        <f t="shared" si="96"/>
        <v/>
      </c>
      <c r="N1917" s="312">
        <f>COUNTIF(A1_Individu_Data_Keadaan_SDMK!A$4:A$149931,B1917)</f>
        <v>0</v>
      </c>
      <c r="O1917" s="312">
        <f t="shared" si="97"/>
        <v>0</v>
      </c>
      <c r="P1917" s="421" t="str">
        <f t="shared" si="98"/>
        <v>Tetap</v>
      </c>
    </row>
    <row r="1918" spans="1:16" hidden="1">
      <c r="A1918" s="7">
        <v>1913</v>
      </c>
      <c r="B1918" t="s">
        <v>16149</v>
      </c>
      <c r="C1918" t="s">
        <v>16150</v>
      </c>
      <c r="D1918" t="s">
        <v>1302</v>
      </c>
      <c r="G1918">
        <v>33</v>
      </c>
      <c r="H1918">
        <v>3309</v>
      </c>
      <c r="I1918" t="s">
        <v>268</v>
      </c>
      <c r="J1918">
        <v>0</v>
      </c>
      <c r="K1918" s="367" t="str">
        <f>VLOOKUP(G1918,'01_MASTER_KODE_WILAYAH'!H$1437:I$1470,2,FALSE)</f>
        <v>JAWA TENGAH</v>
      </c>
      <c r="L1918" s="368" t="str">
        <f>VLOOKUP(H1918,'01_MASTER_KODE_WILAYAH'!D$5:F$1353,3,FALSE)</f>
        <v>BOYOLALI</v>
      </c>
      <c r="M1918" s="428" t="str">
        <f t="shared" si="96"/>
        <v/>
      </c>
      <c r="N1918" s="312">
        <f>COUNTIF(A1_Individu_Data_Keadaan_SDMK!A$4:A$149931,B1918)</f>
        <v>0</v>
      </c>
      <c r="O1918" s="312">
        <f t="shared" si="97"/>
        <v>0</v>
      </c>
      <c r="P1918" s="421" t="str">
        <f t="shared" si="98"/>
        <v>Tetap</v>
      </c>
    </row>
    <row r="1919" spans="1:16" hidden="1">
      <c r="A1919" s="7">
        <v>1914</v>
      </c>
      <c r="B1919" t="s">
        <v>16151</v>
      </c>
      <c r="C1919" t="s">
        <v>16152</v>
      </c>
      <c r="D1919" t="s">
        <v>1302</v>
      </c>
      <c r="G1919">
        <v>33</v>
      </c>
      <c r="H1919">
        <v>3309</v>
      </c>
      <c r="I1919" t="s">
        <v>268</v>
      </c>
      <c r="J1919">
        <v>0</v>
      </c>
      <c r="K1919" s="367" t="str">
        <f>VLOOKUP(G1919,'01_MASTER_KODE_WILAYAH'!H$1437:I$1470,2,FALSE)</f>
        <v>JAWA TENGAH</v>
      </c>
      <c r="L1919" s="368" t="str">
        <f>VLOOKUP(H1919,'01_MASTER_KODE_WILAYAH'!D$5:F$1353,3,FALSE)</f>
        <v>BOYOLALI</v>
      </c>
      <c r="M1919" s="428" t="str">
        <f t="shared" si="96"/>
        <v/>
      </c>
      <c r="N1919" s="312">
        <f>COUNTIF(A1_Individu_Data_Keadaan_SDMK!A$4:A$149931,B1919)</f>
        <v>0</v>
      </c>
      <c r="O1919" s="312">
        <f t="shared" si="97"/>
        <v>0</v>
      </c>
      <c r="P1919" s="421" t="str">
        <f t="shared" si="98"/>
        <v>Tetap</v>
      </c>
    </row>
    <row r="1920" spans="1:16" hidden="1">
      <c r="A1920" s="7">
        <v>1915</v>
      </c>
      <c r="B1920" t="s">
        <v>16153</v>
      </c>
      <c r="C1920" t="s">
        <v>16154</v>
      </c>
      <c r="D1920" t="s">
        <v>1302</v>
      </c>
      <c r="G1920">
        <v>33</v>
      </c>
      <c r="H1920">
        <v>3309</v>
      </c>
      <c r="I1920" t="s">
        <v>268</v>
      </c>
      <c r="J1920">
        <v>0</v>
      </c>
      <c r="K1920" s="367" t="str">
        <f>VLOOKUP(G1920,'01_MASTER_KODE_WILAYAH'!H$1437:I$1470,2,FALSE)</f>
        <v>JAWA TENGAH</v>
      </c>
      <c r="L1920" s="368" t="str">
        <f>VLOOKUP(H1920,'01_MASTER_KODE_WILAYAH'!D$5:F$1353,3,FALSE)</f>
        <v>BOYOLALI</v>
      </c>
      <c r="M1920" s="428" t="str">
        <f t="shared" si="96"/>
        <v/>
      </c>
      <c r="N1920" s="312">
        <f>COUNTIF(A1_Individu_Data_Keadaan_SDMK!A$4:A$149931,B1920)</f>
        <v>0</v>
      </c>
      <c r="O1920" s="312">
        <f t="shared" si="97"/>
        <v>0</v>
      </c>
      <c r="P1920" s="421" t="str">
        <f t="shared" si="98"/>
        <v>Tetap</v>
      </c>
    </row>
    <row r="1921" spans="1:16" hidden="1">
      <c r="A1921" s="7">
        <v>1916</v>
      </c>
      <c r="B1921" t="s">
        <v>16155</v>
      </c>
      <c r="C1921" t="s">
        <v>16156</v>
      </c>
      <c r="D1921" t="s">
        <v>1302</v>
      </c>
      <c r="G1921">
        <v>33</v>
      </c>
      <c r="H1921">
        <v>3309</v>
      </c>
      <c r="I1921" t="s">
        <v>268</v>
      </c>
      <c r="J1921">
        <v>0</v>
      </c>
      <c r="K1921" s="367" t="str">
        <f>VLOOKUP(G1921,'01_MASTER_KODE_WILAYAH'!H$1437:I$1470,2,FALSE)</f>
        <v>JAWA TENGAH</v>
      </c>
      <c r="L1921" s="368" t="str">
        <f>VLOOKUP(H1921,'01_MASTER_KODE_WILAYAH'!D$5:F$1353,3,FALSE)</f>
        <v>BOYOLALI</v>
      </c>
      <c r="M1921" s="428" t="str">
        <f t="shared" si="96"/>
        <v/>
      </c>
      <c r="N1921" s="312">
        <f>COUNTIF(A1_Individu_Data_Keadaan_SDMK!A$4:A$149931,B1921)</f>
        <v>0</v>
      </c>
      <c r="O1921" s="312">
        <f t="shared" si="97"/>
        <v>0</v>
      </c>
      <c r="P1921" s="421" t="str">
        <f t="shared" si="98"/>
        <v>Tetap</v>
      </c>
    </row>
    <row r="1922" spans="1:16" hidden="1">
      <c r="A1922" s="7">
        <v>1917</v>
      </c>
      <c r="B1922" t="s">
        <v>16157</v>
      </c>
      <c r="C1922" t="s">
        <v>16158</v>
      </c>
      <c r="D1922" t="s">
        <v>1302</v>
      </c>
      <c r="G1922">
        <v>33</v>
      </c>
      <c r="H1922">
        <v>3316</v>
      </c>
      <c r="I1922" t="s">
        <v>268</v>
      </c>
      <c r="J1922">
        <v>0</v>
      </c>
      <c r="K1922" s="367" t="str">
        <f>VLOOKUP(G1922,'01_MASTER_KODE_WILAYAH'!H$1437:I$1470,2,FALSE)</f>
        <v>JAWA TENGAH</v>
      </c>
      <c r="L1922" s="368" t="str">
        <f>VLOOKUP(H1922,'01_MASTER_KODE_WILAYAH'!D$5:F$1353,3,FALSE)</f>
        <v>BLORA</v>
      </c>
      <c r="M1922" s="428" t="str">
        <f t="shared" si="96"/>
        <v/>
      </c>
      <c r="N1922" s="312">
        <f>COUNTIF(A1_Individu_Data_Keadaan_SDMK!A$4:A$149931,B1922)</f>
        <v>0</v>
      </c>
      <c r="O1922" s="312">
        <f t="shared" si="97"/>
        <v>0</v>
      </c>
      <c r="P1922" s="421" t="str">
        <f t="shared" si="98"/>
        <v>Tetap</v>
      </c>
    </row>
    <row r="1923" spans="1:16" hidden="1">
      <c r="A1923" s="7">
        <v>1918</v>
      </c>
      <c r="B1923" t="s">
        <v>16159</v>
      </c>
      <c r="C1923" t="s">
        <v>16160</v>
      </c>
      <c r="D1923" t="s">
        <v>1302</v>
      </c>
      <c r="G1923">
        <v>33</v>
      </c>
      <c r="H1923">
        <v>3316</v>
      </c>
      <c r="I1923" t="s">
        <v>268</v>
      </c>
      <c r="J1923">
        <v>0</v>
      </c>
      <c r="K1923" s="367" t="str">
        <f>VLOOKUP(G1923,'01_MASTER_KODE_WILAYAH'!H$1437:I$1470,2,FALSE)</f>
        <v>JAWA TENGAH</v>
      </c>
      <c r="L1923" s="368" t="str">
        <f>VLOOKUP(H1923,'01_MASTER_KODE_WILAYAH'!D$5:F$1353,3,FALSE)</f>
        <v>BLORA</v>
      </c>
      <c r="M1923" s="428" t="str">
        <f t="shared" si="96"/>
        <v/>
      </c>
      <c r="N1923" s="312">
        <f>COUNTIF(A1_Individu_Data_Keadaan_SDMK!A$4:A$149931,B1923)</f>
        <v>0</v>
      </c>
      <c r="O1923" s="312">
        <f t="shared" si="97"/>
        <v>0</v>
      </c>
      <c r="P1923" s="421" t="str">
        <f t="shared" si="98"/>
        <v>Tetap</v>
      </c>
    </row>
    <row r="1924" spans="1:16" hidden="1">
      <c r="A1924" s="7">
        <v>1919</v>
      </c>
      <c r="B1924" t="s">
        <v>16161</v>
      </c>
      <c r="C1924" t="s">
        <v>16162</v>
      </c>
      <c r="D1924" t="s">
        <v>1302</v>
      </c>
      <c r="G1924">
        <v>33</v>
      </c>
      <c r="H1924">
        <v>3317</v>
      </c>
      <c r="I1924" t="s">
        <v>268</v>
      </c>
      <c r="J1924">
        <v>0</v>
      </c>
      <c r="K1924" s="367" t="str">
        <f>VLOOKUP(G1924,'01_MASTER_KODE_WILAYAH'!H$1437:I$1470,2,FALSE)</f>
        <v>JAWA TENGAH</v>
      </c>
      <c r="L1924" s="368" t="str">
        <f>VLOOKUP(H1924,'01_MASTER_KODE_WILAYAH'!D$5:F$1353,3,FALSE)</f>
        <v>REMBANG</v>
      </c>
      <c r="M1924" s="428" t="str">
        <f t="shared" si="96"/>
        <v/>
      </c>
      <c r="N1924" s="312">
        <f>COUNTIF(A1_Individu_Data_Keadaan_SDMK!A$4:A$149931,B1924)</f>
        <v>0</v>
      </c>
      <c r="O1924" s="312">
        <f t="shared" si="97"/>
        <v>0</v>
      </c>
      <c r="P1924" s="421" t="str">
        <f t="shared" si="98"/>
        <v>Tetap</v>
      </c>
    </row>
    <row r="1925" spans="1:16" hidden="1">
      <c r="A1925" s="7">
        <v>1920</v>
      </c>
      <c r="B1925" t="s">
        <v>16163</v>
      </c>
      <c r="C1925" t="s">
        <v>16164</v>
      </c>
      <c r="D1925" t="s">
        <v>1302</v>
      </c>
      <c r="G1925">
        <v>33</v>
      </c>
      <c r="H1925">
        <v>3317</v>
      </c>
      <c r="I1925" t="s">
        <v>268</v>
      </c>
      <c r="J1925">
        <v>0</v>
      </c>
      <c r="K1925" s="367" t="str">
        <f>VLOOKUP(G1925,'01_MASTER_KODE_WILAYAH'!H$1437:I$1470,2,FALSE)</f>
        <v>JAWA TENGAH</v>
      </c>
      <c r="L1925" s="368" t="str">
        <f>VLOOKUP(H1925,'01_MASTER_KODE_WILAYAH'!D$5:F$1353,3,FALSE)</f>
        <v>REMBANG</v>
      </c>
      <c r="M1925" s="428" t="str">
        <f t="shared" si="96"/>
        <v/>
      </c>
      <c r="N1925" s="312">
        <f>COUNTIF(A1_Individu_Data_Keadaan_SDMK!A$4:A$149931,B1925)</f>
        <v>0</v>
      </c>
      <c r="O1925" s="312">
        <f t="shared" si="97"/>
        <v>0</v>
      </c>
      <c r="P1925" s="421" t="str">
        <f t="shared" si="98"/>
        <v>Tetap</v>
      </c>
    </row>
    <row r="1926" spans="1:16" hidden="1">
      <c r="A1926" s="7">
        <v>1921</v>
      </c>
      <c r="B1926" t="s">
        <v>16165</v>
      </c>
      <c r="C1926" t="s">
        <v>16166</v>
      </c>
      <c r="D1926" t="s">
        <v>1302</v>
      </c>
      <c r="G1926">
        <v>33</v>
      </c>
      <c r="H1926">
        <v>3318</v>
      </c>
      <c r="I1926" t="s">
        <v>268</v>
      </c>
      <c r="J1926">
        <v>0</v>
      </c>
      <c r="K1926" s="367" t="str">
        <f>VLOOKUP(G1926,'01_MASTER_KODE_WILAYAH'!H$1437:I$1470,2,FALSE)</f>
        <v>JAWA TENGAH</v>
      </c>
      <c r="L1926" s="368" t="str">
        <f>VLOOKUP(H1926,'01_MASTER_KODE_WILAYAH'!D$5:F$1353,3,FALSE)</f>
        <v>PATI</v>
      </c>
      <c r="M1926" s="428" t="str">
        <f t="shared" si="96"/>
        <v/>
      </c>
      <c r="N1926" s="312">
        <f>COUNTIF(A1_Individu_Data_Keadaan_SDMK!A$4:A$149931,B1926)</f>
        <v>0</v>
      </c>
      <c r="O1926" s="312">
        <f t="shared" si="97"/>
        <v>0</v>
      </c>
      <c r="P1926" s="421" t="str">
        <f t="shared" si="98"/>
        <v>Tetap</v>
      </c>
    </row>
    <row r="1927" spans="1:16" hidden="1">
      <c r="A1927" s="7">
        <v>1922</v>
      </c>
      <c r="B1927" t="s">
        <v>16167</v>
      </c>
      <c r="C1927" t="s">
        <v>16168</v>
      </c>
      <c r="D1927" t="s">
        <v>1302</v>
      </c>
      <c r="G1927">
        <v>33</v>
      </c>
      <c r="H1927">
        <v>3319</v>
      </c>
      <c r="I1927" t="s">
        <v>268</v>
      </c>
      <c r="J1927">
        <v>0</v>
      </c>
      <c r="K1927" s="367" t="str">
        <f>VLOOKUP(G1927,'01_MASTER_KODE_WILAYAH'!H$1437:I$1470,2,FALSE)</f>
        <v>JAWA TENGAH</v>
      </c>
      <c r="L1927" s="368" t="str">
        <f>VLOOKUP(H1927,'01_MASTER_KODE_WILAYAH'!D$5:F$1353,3,FALSE)</f>
        <v>KUDUS</v>
      </c>
      <c r="M1927" s="428" t="str">
        <f t="shared" ref="M1927:M1990" si="99">LEFT(F1927,10)</f>
        <v/>
      </c>
      <c r="N1927" s="312">
        <f>COUNTIF(A1_Individu_Data_Keadaan_SDMK!A$4:A$149931,B1927)</f>
        <v>0</v>
      </c>
      <c r="O1927" s="312">
        <f t="shared" ref="O1927:O1990" si="100">IF(N1927&gt;0,1,0)</f>
        <v>0</v>
      </c>
      <c r="P1927" s="421" t="str">
        <f t="shared" ref="P1927:P1990" si="101">IF(N1927&gt;J1927,"Bertambah",IF(N1927=J1927,"Tetap","Berkurang"))</f>
        <v>Tetap</v>
      </c>
    </row>
    <row r="1928" spans="1:16" hidden="1">
      <c r="A1928" s="7">
        <v>1923</v>
      </c>
      <c r="B1928" t="s">
        <v>16169</v>
      </c>
      <c r="C1928" t="s">
        <v>16170</v>
      </c>
      <c r="D1928" t="s">
        <v>1302</v>
      </c>
      <c r="G1928">
        <v>33</v>
      </c>
      <c r="H1928">
        <v>3319</v>
      </c>
      <c r="I1928" t="s">
        <v>268</v>
      </c>
      <c r="J1928">
        <v>0</v>
      </c>
      <c r="K1928" s="367" t="str">
        <f>VLOOKUP(G1928,'01_MASTER_KODE_WILAYAH'!H$1437:I$1470,2,FALSE)</f>
        <v>JAWA TENGAH</v>
      </c>
      <c r="L1928" s="368" t="str">
        <f>VLOOKUP(H1928,'01_MASTER_KODE_WILAYAH'!D$5:F$1353,3,FALSE)</f>
        <v>KUDUS</v>
      </c>
      <c r="M1928" s="428" t="str">
        <f t="shared" si="99"/>
        <v/>
      </c>
      <c r="N1928" s="312">
        <f>COUNTIF(A1_Individu_Data_Keadaan_SDMK!A$4:A$149931,B1928)</f>
        <v>0</v>
      </c>
      <c r="O1928" s="312">
        <f t="shared" si="100"/>
        <v>0</v>
      </c>
      <c r="P1928" s="421" t="str">
        <f t="shared" si="101"/>
        <v>Tetap</v>
      </c>
    </row>
    <row r="1929" spans="1:16" hidden="1">
      <c r="A1929" s="7">
        <v>1924</v>
      </c>
      <c r="B1929" t="s">
        <v>16171</v>
      </c>
      <c r="C1929" t="s">
        <v>16172</v>
      </c>
      <c r="D1929" t="s">
        <v>1302</v>
      </c>
      <c r="G1929">
        <v>33</v>
      </c>
      <c r="H1929">
        <v>3319</v>
      </c>
      <c r="I1929" t="s">
        <v>268</v>
      </c>
      <c r="J1929">
        <v>0</v>
      </c>
      <c r="K1929" s="367" t="str">
        <f>VLOOKUP(G1929,'01_MASTER_KODE_WILAYAH'!H$1437:I$1470,2,FALSE)</f>
        <v>JAWA TENGAH</v>
      </c>
      <c r="L1929" s="368" t="str">
        <f>VLOOKUP(H1929,'01_MASTER_KODE_WILAYAH'!D$5:F$1353,3,FALSE)</f>
        <v>KUDUS</v>
      </c>
      <c r="M1929" s="428" t="str">
        <f t="shared" si="99"/>
        <v/>
      </c>
      <c r="N1929" s="312">
        <f>COUNTIF(A1_Individu_Data_Keadaan_SDMK!A$4:A$149931,B1929)</f>
        <v>0</v>
      </c>
      <c r="O1929" s="312">
        <f t="shared" si="100"/>
        <v>0</v>
      </c>
      <c r="P1929" s="421" t="str">
        <f t="shared" si="101"/>
        <v>Tetap</v>
      </c>
    </row>
    <row r="1930" spans="1:16" hidden="1">
      <c r="A1930" s="7">
        <v>1925</v>
      </c>
      <c r="B1930" t="s">
        <v>16173</v>
      </c>
      <c r="C1930" t="s">
        <v>16174</v>
      </c>
      <c r="D1930" t="s">
        <v>1302</v>
      </c>
      <c r="G1930">
        <v>33</v>
      </c>
      <c r="H1930">
        <v>3319</v>
      </c>
      <c r="I1930" t="s">
        <v>268</v>
      </c>
      <c r="J1930">
        <v>0</v>
      </c>
      <c r="K1930" s="367" t="str">
        <f>VLOOKUP(G1930,'01_MASTER_KODE_WILAYAH'!H$1437:I$1470,2,FALSE)</f>
        <v>JAWA TENGAH</v>
      </c>
      <c r="L1930" s="368" t="str">
        <f>VLOOKUP(H1930,'01_MASTER_KODE_WILAYAH'!D$5:F$1353,3,FALSE)</f>
        <v>KUDUS</v>
      </c>
      <c r="M1930" s="428" t="str">
        <f t="shared" si="99"/>
        <v/>
      </c>
      <c r="N1930" s="312">
        <f>COUNTIF(A1_Individu_Data_Keadaan_SDMK!A$4:A$149931,B1930)</f>
        <v>0</v>
      </c>
      <c r="O1930" s="312">
        <f t="shared" si="100"/>
        <v>0</v>
      </c>
      <c r="P1930" s="421" t="str">
        <f t="shared" si="101"/>
        <v>Tetap</v>
      </c>
    </row>
    <row r="1931" spans="1:16" hidden="1">
      <c r="A1931" s="7">
        <v>1926</v>
      </c>
      <c r="B1931" t="s">
        <v>16175</v>
      </c>
      <c r="C1931" t="s">
        <v>16176</v>
      </c>
      <c r="D1931" t="s">
        <v>1302</v>
      </c>
      <c r="G1931">
        <v>33</v>
      </c>
      <c r="H1931">
        <v>3319</v>
      </c>
      <c r="I1931" t="s">
        <v>268</v>
      </c>
      <c r="J1931">
        <v>0</v>
      </c>
      <c r="K1931" s="367" t="str">
        <f>VLOOKUP(G1931,'01_MASTER_KODE_WILAYAH'!H$1437:I$1470,2,FALSE)</f>
        <v>JAWA TENGAH</v>
      </c>
      <c r="L1931" s="368" t="str">
        <f>VLOOKUP(H1931,'01_MASTER_KODE_WILAYAH'!D$5:F$1353,3,FALSE)</f>
        <v>KUDUS</v>
      </c>
      <c r="M1931" s="428" t="str">
        <f t="shared" si="99"/>
        <v/>
      </c>
      <c r="N1931" s="312">
        <f>COUNTIF(A1_Individu_Data_Keadaan_SDMK!A$4:A$149931,B1931)</f>
        <v>0</v>
      </c>
      <c r="O1931" s="312">
        <f t="shared" si="100"/>
        <v>0</v>
      </c>
      <c r="P1931" s="421" t="str">
        <f t="shared" si="101"/>
        <v>Tetap</v>
      </c>
    </row>
    <row r="1932" spans="1:16" hidden="1">
      <c r="A1932" s="7">
        <v>1927</v>
      </c>
      <c r="B1932" t="s">
        <v>16177</v>
      </c>
      <c r="C1932" t="s">
        <v>16178</v>
      </c>
      <c r="D1932" t="s">
        <v>1302</v>
      </c>
      <c r="G1932">
        <v>33</v>
      </c>
      <c r="H1932">
        <v>3319</v>
      </c>
      <c r="I1932" t="s">
        <v>268</v>
      </c>
      <c r="J1932">
        <v>0</v>
      </c>
      <c r="K1932" s="367" t="str">
        <f>VLOOKUP(G1932,'01_MASTER_KODE_WILAYAH'!H$1437:I$1470,2,FALSE)</f>
        <v>JAWA TENGAH</v>
      </c>
      <c r="L1932" s="368" t="str">
        <f>VLOOKUP(H1932,'01_MASTER_KODE_WILAYAH'!D$5:F$1353,3,FALSE)</f>
        <v>KUDUS</v>
      </c>
      <c r="M1932" s="428" t="str">
        <f t="shared" si="99"/>
        <v/>
      </c>
      <c r="N1932" s="312">
        <f>COUNTIF(A1_Individu_Data_Keadaan_SDMK!A$4:A$149931,B1932)</f>
        <v>0</v>
      </c>
      <c r="O1932" s="312">
        <f t="shared" si="100"/>
        <v>0</v>
      </c>
      <c r="P1932" s="421" t="str">
        <f t="shared" si="101"/>
        <v>Tetap</v>
      </c>
    </row>
    <row r="1933" spans="1:16" hidden="1">
      <c r="A1933" s="7">
        <v>1928</v>
      </c>
      <c r="B1933" t="s">
        <v>16179</v>
      </c>
      <c r="C1933" t="s">
        <v>16180</v>
      </c>
      <c r="D1933" t="s">
        <v>1302</v>
      </c>
      <c r="G1933">
        <v>33</v>
      </c>
      <c r="H1933">
        <v>3319</v>
      </c>
      <c r="I1933" t="s">
        <v>268</v>
      </c>
      <c r="J1933">
        <v>0</v>
      </c>
      <c r="K1933" s="367" t="str">
        <f>VLOOKUP(G1933,'01_MASTER_KODE_WILAYAH'!H$1437:I$1470,2,FALSE)</f>
        <v>JAWA TENGAH</v>
      </c>
      <c r="L1933" s="368" t="str">
        <f>VLOOKUP(H1933,'01_MASTER_KODE_WILAYAH'!D$5:F$1353,3,FALSE)</f>
        <v>KUDUS</v>
      </c>
      <c r="M1933" s="428" t="str">
        <f t="shared" si="99"/>
        <v/>
      </c>
      <c r="N1933" s="312">
        <f>COUNTIF(A1_Individu_Data_Keadaan_SDMK!A$4:A$149931,B1933)</f>
        <v>0</v>
      </c>
      <c r="O1933" s="312">
        <f t="shared" si="100"/>
        <v>0</v>
      </c>
      <c r="P1933" s="421" t="str">
        <f t="shared" si="101"/>
        <v>Tetap</v>
      </c>
    </row>
    <row r="1934" spans="1:16" hidden="1">
      <c r="A1934" s="7">
        <v>1929</v>
      </c>
      <c r="B1934" t="s">
        <v>16181</v>
      </c>
      <c r="C1934" t="s">
        <v>16182</v>
      </c>
      <c r="D1934" t="s">
        <v>1302</v>
      </c>
      <c r="G1934">
        <v>33</v>
      </c>
      <c r="H1934">
        <v>3319</v>
      </c>
      <c r="I1934" t="s">
        <v>268</v>
      </c>
      <c r="J1934">
        <v>0</v>
      </c>
      <c r="K1934" s="367" t="str">
        <f>VLOOKUP(G1934,'01_MASTER_KODE_WILAYAH'!H$1437:I$1470,2,FALSE)</f>
        <v>JAWA TENGAH</v>
      </c>
      <c r="L1934" s="368" t="str">
        <f>VLOOKUP(H1934,'01_MASTER_KODE_WILAYAH'!D$5:F$1353,3,FALSE)</f>
        <v>KUDUS</v>
      </c>
      <c r="M1934" s="428" t="str">
        <f t="shared" si="99"/>
        <v/>
      </c>
      <c r="N1934" s="312">
        <f>COUNTIF(A1_Individu_Data_Keadaan_SDMK!A$4:A$149931,B1934)</f>
        <v>0</v>
      </c>
      <c r="O1934" s="312">
        <f t="shared" si="100"/>
        <v>0</v>
      </c>
      <c r="P1934" s="421" t="str">
        <f t="shared" si="101"/>
        <v>Tetap</v>
      </c>
    </row>
    <row r="1935" spans="1:16" hidden="1">
      <c r="A1935" s="7">
        <v>1930</v>
      </c>
      <c r="B1935" t="s">
        <v>16183</v>
      </c>
      <c r="C1935" t="s">
        <v>16184</v>
      </c>
      <c r="D1935" t="s">
        <v>1302</v>
      </c>
      <c r="G1935">
        <v>33</v>
      </c>
      <c r="H1935">
        <v>3319</v>
      </c>
      <c r="I1935" t="s">
        <v>268</v>
      </c>
      <c r="J1935">
        <v>0</v>
      </c>
      <c r="K1935" s="367" t="str">
        <f>VLOOKUP(G1935,'01_MASTER_KODE_WILAYAH'!H$1437:I$1470,2,FALSE)</f>
        <v>JAWA TENGAH</v>
      </c>
      <c r="L1935" s="368" t="str">
        <f>VLOOKUP(H1935,'01_MASTER_KODE_WILAYAH'!D$5:F$1353,3,FALSE)</f>
        <v>KUDUS</v>
      </c>
      <c r="M1935" s="428" t="str">
        <f t="shared" si="99"/>
        <v/>
      </c>
      <c r="N1935" s="312">
        <f>COUNTIF(A1_Individu_Data_Keadaan_SDMK!A$4:A$149931,B1935)</f>
        <v>0</v>
      </c>
      <c r="O1935" s="312">
        <f t="shared" si="100"/>
        <v>0</v>
      </c>
      <c r="P1935" s="421" t="str">
        <f t="shared" si="101"/>
        <v>Tetap</v>
      </c>
    </row>
    <row r="1936" spans="1:16" hidden="1">
      <c r="A1936" s="7">
        <v>1931</v>
      </c>
      <c r="B1936" t="s">
        <v>16185</v>
      </c>
      <c r="C1936" t="s">
        <v>16186</v>
      </c>
      <c r="D1936" t="s">
        <v>1302</v>
      </c>
      <c r="G1936">
        <v>33</v>
      </c>
      <c r="H1936">
        <v>3319</v>
      </c>
      <c r="I1936" t="s">
        <v>268</v>
      </c>
      <c r="J1936">
        <v>0</v>
      </c>
      <c r="K1936" s="367" t="str">
        <f>VLOOKUP(G1936,'01_MASTER_KODE_WILAYAH'!H$1437:I$1470,2,FALSE)</f>
        <v>JAWA TENGAH</v>
      </c>
      <c r="L1936" s="368" t="str">
        <f>VLOOKUP(H1936,'01_MASTER_KODE_WILAYAH'!D$5:F$1353,3,FALSE)</f>
        <v>KUDUS</v>
      </c>
      <c r="M1936" s="428" t="str">
        <f t="shared" si="99"/>
        <v/>
      </c>
      <c r="N1936" s="312">
        <f>COUNTIF(A1_Individu_Data_Keadaan_SDMK!A$4:A$149931,B1936)</f>
        <v>0</v>
      </c>
      <c r="O1936" s="312">
        <f t="shared" si="100"/>
        <v>0</v>
      </c>
      <c r="P1936" s="421" t="str">
        <f t="shared" si="101"/>
        <v>Tetap</v>
      </c>
    </row>
    <row r="1937" spans="1:16" hidden="1">
      <c r="A1937" s="7">
        <v>1932</v>
      </c>
      <c r="B1937" t="s">
        <v>16187</v>
      </c>
      <c r="C1937" t="s">
        <v>16188</v>
      </c>
      <c r="D1937" t="s">
        <v>1302</v>
      </c>
      <c r="G1937">
        <v>33</v>
      </c>
      <c r="H1937">
        <v>3323</v>
      </c>
      <c r="I1937" t="s">
        <v>268</v>
      </c>
      <c r="J1937">
        <v>0</v>
      </c>
      <c r="K1937" s="367" t="str">
        <f>VLOOKUP(G1937,'01_MASTER_KODE_WILAYAH'!H$1437:I$1470,2,FALSE)</f>
        <v>JAWA TENGAH</v>
      </c>
      <c r="L1937" s="368" t="str">
        <f>VLOOKUP(H1937,'01_MASTER_KODE_WILAYAH'!D$5:F$1353,3,FALSE)</f>
        <v>TEMANGGUNG</v>
      </c>
      <c r="M1937" s="428" t="str">
        <f t="shared" si="99"/>
        <v/>
      </c>
      <c r="N1937" s="312">
        <f>COUNTIF(A1_Individu_Data_Keadaan_SDMK!A$4:A$149931,B1937)</f>
        <v>0</v>
      </c>
      <c r="O1937" s="312">
        <f t="shared" si="100"/>
        <v>0</v>
      </c>
      <c r="P1937" s="421" t="str">
        <f t="shared" si="101"/>
        <v>Tetap</v>
      </c>
    </row>
    <row r="1938" spans="1:16" hidden="1">
      <c r="A1938" s="7">
        <v>1933</v>
      </c>
      <c r="B1938" t="s">
        <v>16189</v>
      </c>
      <c r="C1938" t="s">
        <v>16190</v>
      </c>
      <c r="D1938" t="s">
        <v>1302</v>
      </c>
      <c r="G1938">
        <v>33</v>
      </c>
      <c r="H1938">
        <v>3326</v>
      </c>
      <c r="I1938" t="s">
        <v>268</v>
      </c>
      <c r="J1938">
        <v>0</v>
      </c>
      <c r="K1938" s="367" t="str">
        <f>VLOOKUP(G1938,'01_MASTER_KODE_WILAYAH'!H$1437:I$1470,2,FALSE)</f>
        <v>JAWA TENGAH</v>
      </c>
      <c r="L1938" s="368" t="str">
        <f>VLOOKUP(H1938,'01_MASTER_KODE_WILAYAH'!D$5:F$1353,3,FALSE)</f>
        <v>PEKALONGAN</v>
      </c>
      <c r="M1938" s="428" t="str">
        <f t="shared" si="99"/>
        <v/>
      </c>
      <c r="N1938" s="312">
        <f>COUNTIF(A1_Individu_Data_Keadaan_SDMK!A$4:A$149931,B1938)</f>
        <v>0</v>
      </c>
      <c r="O1938" s="312">
        <f t="shared" si="100"/>
        <v>0</v>
      </c>
      <c r="P1938" s="421" t="str">
        <f t="shared" si="101"/>
        <v>Tetap</v>
      </c>
    </row>
    <row r="1939" spans="1:16" hidden="1">
      <c r="A1939" s="7">
        <v>1934</v>
      </c>
      <c r="B1939" t="s">
        <v>16191</v>
      </c>
      <c r="C1939" t="s">
        <v>16192</v>
      </c>
      <c r="D1939" t="s">
        <v>1302</v>
      </c>
      <c r="G1939">
        <v>33</v>
      </c>
      <c r="H1939">
        <v>3326</v>
      </c>
      <c r="I1939" t="s">
        <v>268</v>
      </c>
      <c r="J1939">
        <v>0</v>
      </c>
      <c r="K1939" s="367" t="str">
        <f>VLOOKUP(G1939,'01_MASTER_KODE_WILAYAH'!H$1437:I$1470,2,FALSE)</f>
        <v>JAWA TENGAH</v>
      </c>
      <c r="L1939" s="368" t="str">
        <f>VLOOKUP(H1939,'01_MASTER_KODE_WILAYAH'!D$5:F$1353,3,FALSE)</f>
        <v>PEKALONGAN</v>
      </c>
      <c r="M1939" s="428" t="str">
        <f t="shared" si="99"/>
        <v/>
      </c>
      <c r="N1939" s="312">
        <f>COUNTIF(A1_Individu_Data_Keadaan_SDMK!A$4:A$149931,B1939)</f>
        <v>0</v>
      </c>
      <c r="O1939" s="312">
        <f t="shared" si="100"/>
        <v>0</v>
      </c>
      <c r="P1939" s="421" t="str">
        <f t="shared" si="101"/>
        <v>Tetap</v>
      </c>
    </row>
    <row r="1940" spans="1:16" hidden="1">
      <c r="A1940" s="7">
        <v>1935</v>
      </c>
      <c r="B1940" t="s">
        <v>16193</v>
      </c>
      <c r="C1940" t="s">
        <v>16194</v>
      </c>
      <c r="D1940" t="s">
        <v>1302</v>
      </c>
      <c r="G1940">
        <v>33</v>
      </c>
      <c r="H1940">
        <v>3326</v>
      </c>
      <c r="I1940" t="s">
        <v>268</v>
      </c>
      <c r="J1940">
        <v>0</v>
      </c>
      <c r="K1940" s="367" t="str">
        <f>VLOOKUP(G1940,'01_MASTER_KODE_WILAYAH'!H$1437:I$1470,2,FALSE)</f>
        <v>JAWA TENGAH</v>
      </c>
      <c r="L1940" s="368" t="str">
        <f>VLOOKUP(H1940,'01_MASTER_KODE_WILAYAH'!D$5:F$1353,3,FALSE)</f>
        <v>PEKALONGAN</v>
      </c>
      <c r="M1940" s="428" t="str">
        <f t="shared" si="99"/>
        <v/>
      </c>
      <c r="N1940" s="312">
        <f>COUNTIF(A1_Individu_Data_Keadaan_SDMK!A$4:A$149931,B1940)</f>
        <v>0</v>
      </c>
      <c r="O1940" s="312">
        <f t="shared" si="100"/>
        <v>0</v>
      </c>
      <c r="P1940" s="421" t="str">
        <f t="shared" si="101"/>
        <v>Tetap</v>
      </c>
    </row>
    <row r="1941" spans="1:16" hidden="1">
      <c r="A1941" s="7">
        <v>1936</v>
      </c>
      <c r="B1941" t="s">
        <v>16195</v>
      </c>
      <c r="C1941" t="s">
        <v>16196</v>
      </c>
      <c r="D1941" t="s">
        <v>1302</v>
      </c>
      <c r="G1941">
        <v>33</v>
      </c>
      <c r="H1941">
        <v>3326</v>
      </c>
      <c r="I1941" t="s">
        <v>268</v>
      </c>
      <c r="J1941">
        <v>0</v>
      </c>
      <c r="K1941" s="367" t="str">
        <f>VLOOKUP(G1941,'01_MASTER_KODE_WILAYAH'!H$1437:I$1470,2,FALSE)</f>
        <v>JAWA TENGAH</v>
      </c>
      <c r="L1941" s="368" t="str">
        <f>VLOOKUP(H1941,'01_MASTER_KODE_WILAYAH'!D$5:F$1353,3,FALSE)</f>
        <v>PEKALONGAN</v>
      </c>
      <c r="M1941" s="428" t="str">
        <f t="shared" si="99"/>
        <v/>
      </c>
      <c r="N1941" s="312">
        <f>COUNTIF(A1_Individu_Data_Keadaan_SDMK!A$4:A$149931,B1941)</f>
        <v>0</v>
      </c>
      <c r="O1941" s="312">
        <f t="shared" si="100"/>
        <v>0</v>
      </c>
      <c r="P1941" s="421" t="str">
        <f t="shared" si="101"/>
        <v>Tetap</v>
      </c>
    </row>
    <row r="1942" spans="1:16" hidden="1">
      <c r="A1942" s="7">
        <v>1937</v>
      </c>
      <c r="B1942" t="s">
        <v>16197</v>
      </c>
      <c r="C1942" t="s">
        <v>16198</v>
      </c>
      <c r="D1942" t="s">
        <v>1302</v>
      </c>
      <c r="G1942">
        <v>33</v>
      </c>
      <c r="H1942">
        <v>3326</v>
      </c>
      <c r="I1942" t="s">
        <v>268</v>
      </c>
      <c r="J1942">
        <v>0</v>
      </c>
      <c r="K1942" s="367" t="str">
        <f>VLOOKUP(G1942,'01_MASTER_KODE_WILAYAH'!H$1437:I$1470,2,FALSE)</f>
        <v>JAWA TENGAH</v>
      </c>
      <c r="L1942" s="368" t="str">
        <f>VLOOKUP(H1942,'01_MASTER_KODE_WILAYAH'!D$5:F$1353,3,FALSE)</f>
        <v>PEKALONGAN</v>
      </c>
      <c r="M1942" s="428" t="str">
        <f t="shared" si="99"/>
        <v/>
      </c>
      <c r="N1942" s="312">
        <f>COUNTIF(A1_Individu_Data_Keadaan_SDMK!A$4:A$149931,B1942)</f>
        <v>0</v>
      </c>
      <c r="O1942" s="312">
        <f t="shared" si="100"/>
        <v>0</v>
      </c>
      <c r="P1942" s="421" t="str">
        <f t="shared" si="101"/>
        <v>Tetap</v>
      </c>
    </row>
    <row r="1943" spans="1:16" hidden="1">
      <c r="A1943" s="7">
        <v>1938</v>
      </c>
      <c r="B1943" t="s">
        <v>16199</v>
      </c>
      <c r="C1943" t="s">
        <v>16200</v>
      </c>
      <c r="D1943" t="s">
        <v>1302</v>
      </c>
      <c r="G1943">
        <v>33</v>
      </c>
      <c r="H1943">
        <v>3326</v>
      </c>
      <c r="I1943" t="s">
        <v>268</v>
      </c>
      <c r="J1943">
        <v>0</v>
      </c>
      <c r="K1943" s="367" t="str">
        <f>VLOOKUP(G1943,'01_MASTER_KODE_WILAYAH'!H$1437:I$1470,2,FALSE)</f>
        <v>JAWA TENGAH</v>
      </c>
      <c r="L1943" s="368" t="str">
        <f>VLOOKUP(H1943,'01_MASTER_KODE_WILAYAH'!D$5:F$1353,3,FALSE)</f>
        <v>PEKALONGAN</v>
      </c>
      <c r="M1943" s="428" t="str">
        <f t="shared" si="99"/>
        <v/>
      </c>
      <c r="N1943" s="312">
        <f>COUNTIF(A1_Individu_Data_Keadaan_SDMK!A$4:A$149931,B1943)</f>
        <v>0</v>
      </c>
      <c r="O1943" s="312">
        <f t="shared" si="100"/>
        <v>0</v>
      </c>
      <c r="P1943" s="421" t="str">
        <f t="shared" si="101"/>
        <v>Tetap</v>
      </c>
    </row>
    <row r="1944" spans="1:16" hidden="1">
      <c r="A1944" s="7">
        <v>1939</v>
      </c>
      <c r="B1944" t="s">
        <v>16201</v>
      </c>
      <c r="C1944" t="s">
        <v>16202</v>
      </c>
      <c r="D1944" t="s">
        <v>1302</v>
      </c>
      <c r="G1944">
        <v>33</v>
      </c>
      <c r="H1944">
        <v>3327</v>
      </c>
      <c r="I1944" t="s">
        <v>268</v>
      </c>
      <c r="J1944">
        <v>0</v>
      </c>
      <c r="K1944" s="367" t="str">
        <f>VLOOKUP(G1944,'01_MASTER_KODE_WILAYAH'!H$1437:I$1470,2,FALSE)</f>
        <v>JAWA TENGAH</v>
      </c>
      <c r="L1944" s="368" t="str">
        <f>VLOOKUP(H1944,'01_MASTER_KODE_WILAYAH'!D$5:F$1353,3,FALSE)</f>
        <v>PEMALANG</v>
      </c>
      <c r="M1944" s="428" t="str">
        <f t="shared" si="99"/>
        <v/>
      </c>
      <c r="N1944" s="312">
        <f>COUNTIF(A1_Individu_Data_Keadaan_SDMK!A$4:A$149931,B1944)</f>
        <v>0</v>
      </c>
      <c r="O1944" s="312">
        <f t="shared" si="100"/>
        <v>0</v>
      </c>
      <c r="P1944" s="421" t="str">
        <f t="shared" si="101"/>
        <v>Tetap</v>
      </c>
    </row>
    <row r="1945" spans="1:16" hidden="1">
      <c r="A1945" s="7">
        <v>1940</v>
      </c>
      <c r="B1945" t="s">
        <v>16203</v>
      </c>
      <c r="C1945" t="s">
        <v>16204</v>
      </c>
      <c r="D1945" t="s">
        <v>1302</v>
      </c>
      <c r="G1945">
        <v>33</v>
      </c>
      <c r="H1945">
        <v>3327</v>
      </c>
      <c r="I1945" t="s">
        <v>268</v>
      </c>
      <c r="J1945">
        <v>0</v>
      </c>
      <c r="K1945" s="367" t="str">
        <f>VLOOKUP(G1945,'01_MASTER_KODE_WILAYAH'!H$1437:I$1470,2,FALSE)</f>
        <v>JAWA TENGAH</v>
      </c>
      <c r="L1945" s="368" t="str">
        <f>VLOOKUP(H1945,'01_MASTER_KODE_WILAYAH'!D$5:F$1353,3,FALSE)</f>
        <v>PEMALANG</v>
      </c>
      <c r="M1945" s="428" t="str">
        <f t="shared" si="99"/>
        <v/>
      </c>
      <c r="N1945" s="312">
        <f>COUNTIF(A1_Individu_Data_Keadaan_SDMK!A$4:A$149931,B1945)</f>
        <v>0</v>
      </c>
      <c r="O1945" s="312">
        <f t="shared" si="100"/>
        <v>0</v>
      </c>
      <c r="P1945" s="421" t="str">
        <f t="shared" si="101"/>
        <v>Tetap</v>
      </c>
    </row>
    <row r="1946" spans="1:16" hidden="1">
      <c r="A1946" s="7">
        <v>1941</v>
      </c>
      <c r="B1946" t="s">
        <v>16205</v>
      </c>
      <c r="C1946" t="s">
        <v>16206</v>
      </c>
      <c r="D1946" t="s">
        <v>1302</v>
      </c>
      <c r="G1946">
        <v>33</v>
      </c>
      <c r="H1946">
        <v>3327</v>
      </c>
      <c r="I1946" t="s">
        <v>268</v>
      </c>
      <c r="J1946">
        <v>0</v>
      </c>
      <c r="K1946" s="367" t="str">
        <f>VLOOKUP(G1946,'01_MASTER_KODE_WILAYAH'!H$1437:I$1470,2,FALSE)</f>
        <v>JAWA TENGAH</v>
      </c>
      <c r="L1946" s="368" t="str">
        <f>VLOOKUP(H1946,'01_MASTER_KODE_WILAYAH'!D$5:F$1353,3,FALSE)</f>
        <v>PEMALANG</v>
      </c>
      <c r="M1946" s="428" t="str">
        <f t="shared" si="99"/>
        <v/>
      </c>
      <c r="N1946" s="312">
        <f>COUNTIF(A1_Individu_Data_Keadaan_SDMK!A$4:A$149931,B1946)</f>
        <v>0</v>
      </c>
      <c r="O1946" s="312">
        <f t="shared" si="100"/>
        <v>0</v>
      </c>
      <c r="P1946" s="421" t="str">
        <f t="shared" si="101"/>
        <v>Tetap</v>
      </c>
    </row>
    <row r="1947" spans="1:16" hidden="1">
      <c r="A1947" s="7">
        <v>1942</v>
      </c>
      <c r="B1947" t="s">
        <v>16207</v>
      </c>
      <c r="C1947" t="s">
        <v>15136</v>
      </c>
      <c r="D1947" t="s">
        <v>1302</v>
      </c>
      <c r="G1947">
        <v>33</v>
      </c>
      <c r="H1947">
        <v>3327</v>
      </c>
      <c r="I1947" t="s">
        <v>268</v>
      </c>
      <c r="J1947">
        <v>0</v>
      </c>
      <c r="K1947" s="367" t="str">
        <f>VLOOKUP(G1947,'01_MASTER_KODE_WILAYAH'!H$1437:I$1470,2,FALSE)</f>
        <v>JAWA TENGAH</v>
      </c>
      <c r="L1947" s="368" t="str">
        <f>VLOOKUP(H1947,'01_MASTER_KODE_WILAYAH'!D$5:F$1353,3,FALSE)</f>
        <v>PEMALANG</v>
      </c>
      <c r="M1947" s="428" t="str">
        <f t="shared" si="99"/>
        <v/>
      </c>
      <c r="N1947" s="312">
        <f>COUNTIF(A1_Individu_Data_Keadaan_SDMK!A$4:A$149931,B1947)</f>
        <v>0</v>
      </c>
      <c r="O1947" s="312">
        <f t="shared" si="100"/>
        <v>0</v>
      </c>
      <c r="P1947" s="421" t="str">
        <f t="shared" si="101"/>
        <v>Tetap</v>
      </c>
    </row>
    <row r="1948" spans="1:16" hidden="1">
      <c r="A1948" s="7">
        <v>1943</v>
      </c>
      <c r="B1948" t="s">
        <v>16208</v>
      </c>
      <c r="C1948" t="s">
        <v>16209</v>
      </c>
      <c r="D1948" t="s">
        <v>1302</v>
      </c>
      <c r="G1948">
        <v>33</v>
      </c>
      <c r="H1948">
        <v>3327</v>
      </c>
      <c r="I1948" t="s">
        <v>268</v>
      </c>
      <c r="J1948">
        <v>0</v>
      </c>
      <c r="K1948" s="367" t="str">
        <f>VLOOKUP(G1948,'01_MASTER_KODE_WILAYAH'!H$1437:I$1470,2,FALSE)</f>
        <v>JAWA TENGAH</v>
      </c>
      <c r="L1948" s="368" t="str">
        <f>VLOOKUP(H1948,'01_MASTER_KODE_WILAYAH'!D$5:F$1353,3,FALSE)</f>
        <v>PEMALANG</v>
      </c>
      <c r="M1948" s="428" t="str">
        <f t="shared" si="99"/>
        <v/>
      </c>
      <c r="N1948" s="312">
        <f>COUNTIF(A1_Individu_Data_Keadaan_SDMK!A$4:A$149931,B1948)</f>
        <v>0</v>
      </c>
      <c r="O1948" s="312">
        <f t="shared" si="100"/>
        <v>0</v>
      </c>
      <c r="P1948" s="421" t="str">
        <f t="shared" si="101"/>
        <v>Tetap</v>
      </c>
    </row>
    <row r="1949" spans="1:16" hidden="1">
      <c r="A1949" s="7">
        <v>1944</v>
      </c>
      <c r="B1949" t="s">
        <v>16210</v>
      </c>
      <c r="C1949" t="s">
        <v>16211</v>
      </c>
      <c r="D1949" t="s">
        <v>1302</v>
      </c>
      <c r="G1949">
        <v>33</v>
      </c>
      <c r="H1949">
        <v>3327</v>
      </c>
      <c r="I1949" t="s">
        <v>268</v>
      </c>
      <c r="J1949">
        <v>0</v>
      </c>
      <c r="K1949" s="367" t="str">
        <f>VLOOKUP(G1949,'01_MASTER_KODE_WILAYAH'!H$1437:I$1470,2,FALSE)</f>
        <v>JAWA TENGAH</v>
      </c>
      <c r="L1949" s="368" t="str">
        <f>VLOOKUP(H1949,'01_MASTER_KODE_WILAYAH'!D$5:F$1353,3,FALSE)</f>
        <v>PEMALANG</v>
      </c>
      <c r="M1949" s="428" t="str">
        <f t="shared" si="99"/>
        <v/>
      </c>
      <c r="N1949" s="312">
        <f>COUNTIF(A1_Individu_Data_Keadaan_SDMK!A$4:A$149931,B1949)</f>
        <v>0</v>
      </c>
      <c r="O1949" s="312">
        <f t="shared" si="100"/>
        <v>0</v>
      </c>
      <c r="P1949" s="421" t="str">
        <f t="shared" si="101"/>
        <v>Tetap</v>
      </c>
    </row>
    <row r="1950" spans="1:16" hidden="1">
      <c r="A1950" s="7">
        <v>1945</v>
      </c>
      <c r="B1950" t="s">
        <v>16212</v>
      </c>
      <c r="C1950" t="s">
        <v>16213</v>
      </c>
      <c r="D1950" t="s">
        <v>1302</v>
      </c>
      <c r="G1950">
        <v>33</v>
      </c>
      <c r="H1950">
        <v>3327</v>
      </c>
      <c r="I1950" t="s">
        <v>268</v>
      </c>
      <c r="J1950">
        <v>0</v>
      </c>
      <c r="K1950" s="367" t="str">
        <f>VLOOKUP(G1950,'01_MASTER_KODE_WILAYAH'!H$1437:I$1470,2,FALSE)</f>
        <v>JAWA TENGAH</v>
      </c>
      <c r="L1950" s="368" t="str">
        <f>VLOOKUP(H1950,'01_MASTER_KODE_WILAYAH'!D$5:F$1353,3,FALSE)</f>
        <v>PEMALANG</v>
      </c>
      <c r="M1950" s="428" t="str">
        <f t="shared" si="99"/>
        <v/>
      </c>
      <c r="N1950" s="312">
        <f>COUNTIF(A1_Individu_Data_Keadaan_SDMK!A$4:A$149931,B1950)</f>
        <v>0</v>
      </c>
      <c r="O1950" s="312">
        <f t="shared" si="100"/>
        <v>0</v>
      </c>
      <c r="P1950" s="421" t="str">
        <f t="shared" si="101"/>
        <v>Tetap</v>
      </c>
    </row>
    <row r="1951" spans="1:16" hidden="1">
      <c r="A1951" s="7">
        <v>1946</v>
      </c>
      <c r="B1951" t="s">
        <v>16214</v>
      </c>
      <c r="C1951" t="s">
        <v>16215</v>
      </c>
      <c r="D1951" t="s">
        <v>1302</v>
      </c>
      <c r="G1951">
        <v>33</v>
      </c>
      <c r="H1951">
        <v>3327</v>
      </c>
      <c r="I1951" t="s">
        <v>268</v>
      </c>
      <c r="J1951">
        <v>0</v>
      </c>
      <c r="K1951" s="367" t="str">
        <f>VLOOKUP(G1951,'01_MASTER_KODE_WILAYAH'!H$1437:I$1470,2,FALSE)</f>
        <v>JAWA TENGAH</v>
      </c>
      <c r="L1951" s="368" t="str">
        <f>VLOOKUP(H1951,'01_MASTER_KODE_WILAYAH'!D$5:F$1353,3,FALSE)</f>
        <v>PEMALANG</v>
      </c>
      <c r="M1951" s="428" t="str">
        <f t="shared" si="99"/>
        <v/>
      </c>
      <c r="N1951" s="312">
        <f>COUNTIF(A1_Individu_Data_Keadaan_SDMK!A$4:A$149931,B1951)</f>
        <v>0</v>
      </c>
      <c r="O1951" s="312">
        <f t="shared" si="100"/>
        <v>0</v>
      </c>
      <c r="P1951" s="421" t="str">
        <f t="shared" si="101"/>
        <v>Tetap</v>
      </c>
    </row>
    <row r="1952" spans="1:16" hidden="1">
      <c r="A1952" s="7">
        <v>1947</v>
      </c>
      <c r="B1952" t="s">
        <v>16216</v>
      </c>
      <c r="C1952" t="s">
        <v>16217</v>
      </c>
      <c r="D1952" t="s">
        <v>1302</v>
      </c>
      <c r="G1952">
        <v>33</v>
      </c>
      <c r="H1952">
        <v>3327</v>
      </c>
      <c r="I1952" t="s">
        <v>268</v>
      </c>
      <c r="J1952">
        <v>0</v>
      </c>
      <c r="K1952" s="367" t="str">
        <f>VLOOKUP(G1952,'01_MASTER_KODE_WILAYAH'!H$1437:I$1470,2,FALSE)</f>
        <v>JAWA TENGAH</v>
      </c>
      <c r="L1952" s="368" t="str">
        <f>VLOOKUP(H1952,'01_MASTER_KODE_WILAYAH'!D$5:F$1353,3,FALSE)</f>
        <v>PEMALANG</v>
      </c>
      <c r="M1952" s="428" t="str">
        <f t="shared" si="99"/>
        <v/>
      </c>
      <c r="N1952" s="312">
        <f>COUNTIF(A1_Individu_Data_Keadaan_SDMK!A$4:A$149931,B1952)</f>
        <v>0</v>
      </c>
      <c r="O1952" s="312">
        <f t="shared" si="100"/>
        <v>0</v>
      </c>
      <c r="P1952" s="421" t="str">
        <f t="shared" si="101"/>
        <v>Tetap</v>
      </c>
    </row>
    <row r="1953" spans="1:16" hidden="1">
      <c r="A1953" s="7">
        <v>1948</v>
      </c>
      <c r="B1953" t="s">
        <v>16218</v>
      </c>
      <c r="C1953" t="s">
        <v>16219</v>
      </c>
      <c r="D1953" t="s">
        <v>1302</v>
      </c>
      <c r="G1953">
        <v>33</v>
      </c>
      <c r="H1953">
        <v>3372</v>
      </c>
      <c r="I1953" t="s">
        <v>268</v>
      </c>
      <c r="J1953">
        <v>0</v>
      </c>
      <c r="K1953" s="367" t="str">
        <f>VLOOKUP(G1953,'01_MASTER_KODE_WILAYAH'!H$1437:I$1470,2,FALSE)</f>
        <v>JAWA TENGAH</v>
      </c>
      <c r="L1953" s="368" t="str">
        <f>VLOOKUP(H1953,'01_MASTER_KODE_WILAYAH'!D$5:F$1353,3,FALSE)</f>
        <v>KOTA SURAKARTA</v>
      </c>
      <c r="M1953" s="428" t="str">
        <f t="shared" si="99"/>
        <v/>
      </c>
      <c r="N1953" s="312">
        <f>COUNTIF(A1_Individu_Data_Keadaan_SDMK!A$4:A$149931,B1953)</f>
        <v>0</v>
      </c>
      <c r="O1953" s="312">
        <f t="shared" si="100"/>
        <v>0</v>
      </c>
      <c r="P1953" s="421" t="str">
        <f t="shared" si="101"/>
        <v>Tetap</v>
      </c>
    </row>
    <row r="1954" spans="1:16" hidden="1">
      <c r="A1954" s="7">
        <v>1949</v>
      </c>
      <c r="B1954" t="s">
        <v>16220</v>
      </c>
      <c r="C1954" t="s">
        <v>16221</v>
      </c>
      <c r="D1954" t="s">
        <v>1302</v>
      </c>
      <c r="G1954">
        <v>33</v>
      </c>
      <c r="H1954">
        <v>3372</v>
      </c>
      <c r="I1954" t="s">
        <v>268</v>
      </c>
      <c r="J1954">
        <v>0</v>
      </c>
      <c r="K1954" s="367" t="str">
        <f>VLOOKUP(G1954,'01_MASTER_KODE_WILAYAH'!H$1437:I$1470,2,FALSE)</f>
        <v>JAWA TENGAH</v>
      </c>
      <c r="L1954" s="368" t="str">
        <f>VLOOKUP(H1954,'01_MASTER_KODE_WILAYAH'!D$5:F$1353,3,FALSE)</f>
        <v>KOTA SURAKARTA</v>
      </c>
      <c r="M1954" s="428" t="str">
        <f t="shared" si="99"/>
        <v/>
      </c>
      <c r="N1954" s="312">
        <f>COUNTIF(A1_Individu_Data_Keadaan_SDMK!A$4:A$149931,B1954)</f>
        <v>0</v>
      </c>
      <c r="O1954" s="312">
        <f t="shared" si="100"/>
        <v>0</v>
      </c>
      <c r="P1954" s="421" t="str">
        <f t="shared" si="101"/>
        <v>Tetap</v>
      </c>
    </row>
    <row r="1955" spans="1:16" hidden="1">
      <c r="A1955" s="7">
        <v>1950</v>
      </c>
      <c r="B1955" t="s">
        <v>16222</v>
      </c>
      <c r="C1955" t="s">
        <v>16223</v>
      </c>
      <c r="D1955" t="s">
        <v>1302</v>
      </c>
      <c r="G1955">
        <v>33</v>
      </c>
      <c r="H1955">
        <v>3372</v>
      </c>
      <c r="I1955" t="s">
        <v>268</v>
      </c>
      <c r="J1955">
        <v>0</v>
      </c>
      <c r="K1955" s="367" t="str">
        <f>VLOOKUP(G1955,'01_MASTER_KODE_WILAYAH'!H$1437:I$1470,2,FALSE)</f>
        <v>JAWA TENGAH</v>
      </c>
      <c r="L1955" s="368" t="str">
        <f>VLOOKUP(H1955,'01_MASTER_KODE_WILAYAH'!D$5:F$1353,3,FALSE)</f>
        <v>KOTA SURAKARTA</v>
      </c>
      <c r="M1955" s="428" t="str">
        <f t="shared" si="99"/>
        <v/>
      </c>
      <c r="N1955" s="312">
        <f>COUNTIF(A1_Individu_Data_Keadaan_SDMK!A$4:A$149931,B1955)</f>
        <v>0</v>
      </c>
      <c r="O1955" s="312">
        <f t="shared" si="100"/>
        <v>0</v>
      </c>
      <c r="P1955" s="421" t="str">
        <f t="shared" si="101"/>
        <v>Tetap</v>
      </c>
    </row>
    <row r="1956" spans="1:16" hidden="1">
      <c r="A1956" s="7">
        <v>1951</v>
      </c>
      <c r="B1956" t="s">
        <v>16224</v>
      </c>
      <c r="C1956" t="s">
        <v>16225</v>
      </c>
      <c r="D1956" t="s">
        <v>1302</v>
      </c>
      <c r="G1956">
        <v>33</v>
      </c>
      <c r="H1956">
        <v>3372</v>
      </c>
      <c r="I1956" t="s">
        <v>268</v>
      </c>
      <c r="J1956">
        <v>0</v>
      </c>
      <c r="K1956" s="367" t="str">
        <f>VLOOKUP(G1956,'01_MASTER_KODE_WILAYAH'!H$1437:I$1470,2,FALSE)</f>
        <v>JAWA TENGAH</v>
      </c>
      <c r="L1956" s="368" t="str">
        <f>VLOOKUP(H1956,'01_MASTER_KODE_WILAYAH'!D$5:F$1353,3,FALSE)</f>
        <v>KOTA SURAKARTA</v>
      </c>
      <c r="M1956" s="428" t="str">
        <f t="shared" si="99"/>
        <v/>
      </c>
      <c r="N1956" s="312">
        <f>COUNTIF(A1_Individu_Data_Keadaan_SDMK!A$4:A$149931,B1956)</f>
        <v>0</v>
      </c>
      <c r="O1956" s="312">
        <f t="shared" si="100"/>
        <v>0</v>
      </c>
      <c r="P1956" s="421" t="str">
        <f t="shared" si="101"/>
        <v>Tetap</v>
      </c>
    </row>
    <row r="1957" spans="1:16" hidden="1">
      <c r="A1957" s="7">
        <v>1952</v>
      </c>
      <c r="B1957" t="s">
        <v>16226</v>
      </c>
      <c r="C1957" t="s">
        <v>16227</v>
      </c>
      <c r="D1957" t="s">
        <v>1302</v>
      </c>
      <c r="G1957">
        <v>33</v>
      </c>
      <c r="H1957">
        <v>3372</v>
      </c>
      <c r="I1957" t="s">
        <v>268</v>
      </c>
      <c r="J1957">
        <v>0</v>
      </c>
      <c r="K1957" s="367" t="str">
        <f>VLOOKUP(G1957,'01_MASTER_KODE_WILAYAH'!H$1437:I$1470,2,FALSE)</f>
        <v>JAWA TENGAH</v>
      </c>
      <c r="L1957" s="368" t="str">
        <f>VLOOKUP(H1957,'01_MASTER_KODE_WILAYAH'!D$5:F$1353,3,FALSE)</f>
        <v>KOTA SURAKARTA</v>
      </c>
      <c r="M1957" s="428" t="str">
        <f t="shared" si="99"/>
        <v/>
      </c>
      <c r="N1957" s="312">
        <f>COUNTIF(A1_Individu_Data_Keadaan_SDMK!A$4:A$149931,B1957)</f>
        <v>0</v>
      </c>
      <c r="O1957" s="312">
        <f t="shared" si="100"/>
        <v>0</v>
      </c>
      <c r="P1957" s="421" t="str">
        <f t="shared" si="101"/>
        <v>Tetap</v>
      </c>
    </row>
    <row r="1958" spans="1:16" hidden="1">
      <c r="A1958" s="7">
        <v>1953</v>
      </c>
      <c r="B1958" t="s">
        <v>16228</v>
      </c>
      <c r="C1958" t="s">
        <v>16229</v>
      </c>
      <c r="D1958" t="s">
        <v>1302</v>
      </c>
      <c r="G1958">
        <v>33</v>
      </c>
      <c r="H1958">
        <v>3372</v>
      </c>
      <c r="I1958" t="s">
        <v>268</v>
      </c>
      <c r="J1958">
        <v>0</v>
      </c>
      <c r="K1958" s="367" t="str">
        <f>VLOOKUP(G1958,'01_MASTER_KODE_WILAYAH'!H$1437:I$1470,2,FALSE)</f>
        <v>JAWA TENGAH</v>
      </c>
      <c r="L1958" s="368" t="str">
        <f>VLOOKUP(H1958,'01_MASTER_KODE_WILAYAH'!D$5:F$1353,3,FALSE)</f>
        <v>KOTA SURAKARTA</v>
      </c>
      <c r="M1958" s="428" t="str">
        <f t="shared" si="99"/>
        <v/>
      </c>
      <c r="N1958" s="312">
        <f>COUNTIF(A1_Individu_Data_Keadaan_SDMK!A$4:A$149931,B1958)</f>
        <v>0</v>
      </c>
      <c r="O1958" s="312">
        <f t="shared" si="100"/>
        <v>0</v>
      </c>
      <c r="P1958" s="421" t="str">
        <f t="shared" si="101"/>
        <v>Tetap</v>
      </c>
    </row>
    <row r="1959" spans="1:16" hidden="1">
      <c r="A1959" s="7">
        <v>1954</v>
      </c>
      <c r="B1959" t="s">
        <v>16230</v>
      </c>
      <c r="C1959" t="s">
        <v>16231</v>
      </c>
      <c r="D1959" t="s">
        <v>1302</v>
      </c>
      <c r="G1959">
        <v>33</v>
      </c>
      <c r="H1959">
        <v>3372</v>
      </c>
      <c r="I1959" t="s">
        <v>268</v>
      </c>
      <c r="J1959">
        <v>0</v>
      </c>
      <c r="K1959" s="367" t="str">
        <f>VLOOKUP(G1959,'01_MASTER_KODE_WILAYAH'!H$1437:I$1470,2,FALSE)</f>
        <v>JAWA TENGAH</v>
      </c>
      <c r="L1959" s="368" t="str">
        <f>VLOOKUP(H1959,'01_MASTER_KODE_WILAYAH'!D$5:F$1353,3,FALSE)</f>
        <v>KOTA SURAKARTA</v>
      </c>
      <c r="M1959" s="428" t="str">
        <f t="shared" si="99"/>
        <v/>
      </c>
      <c r="N1959" s="312">
        <f>COUNTIF(A1_Individu_Data_Keadaan_SDMK!A$4:A$149931,B1959)</f>
        <v>0</v>
      </c>
      <c r="O1959" s="312">
        <f t="shared" si="100"/>
        <v>0</v>
      </c>
      <c r="P1959" s="421" t="str">
        <f t="shared" si="101"/>
        <v>Tetap</v>
      </c>
    </row>
    <row r="1960" spans="1:16" hidden="1">
      <c r="A1960" s="7">
        <v>1955</v>
      </c>
      <c r="B1960" t="s">
        <v>16232</v>
      </c>
      <c r="C1960" t="s">
        <v>16233</v>
      </c>
      <c r="D1960" t="s">
        <v>1302</v>
      </c>
      <c r="G1960">
        <v>33</v>
      </c>
      <c r="H1960">
        <v>3372</v>
      </c>
      <c r="I1960" t="s">
        <v>268</v>
      </c>
      <c r="J1960">
        <v>0</v>
      </c>
      <c r="K1960" s="367" t="str">
        <f>VLOOKUP(G1960,'01_MASTER_KODE_WILAYAH'!H$1437:I$1470,2,FALSE)</f>
        <v>JAWA TENGAH</v>
      </c>
      <c r="L1960" s="368" t="str">
        <f>VLOOKUP(H1960,'01_MASTER_KODE_WILAYAH'!D$5:F$1353,3,FALSE)</f>
        <v>KOTA SURAKARTA</v>
      </c>
      <c r="M1960" s="428" t="str">
        <f t="shared" si="99"/>
        <v/>
      </c>
      <c r="N1960" s="312">
        <f>COUNTIF(A1_Individu_Data_Keadaan_SDMK!A$4:A$149931,B1960)</f>
        <v>0</v>
      </c>
      <c r="O1960" s="312">
        <f t="shared" si="100"/>
        <v>0</v>
      </c>
      <c r="P1960" s="421" t="str">
        <f t="shared" si="101"/>
        <v>Tetap</v>
      </c>
    </row>
    <row r="1961" spans="1:16" hidden="1">
      <c r="A1961" s="7">
        <v>1956</v>
      </c>
      <c r="B1961" t="s">
        <v>16234</v>
      </c>
      <c r="C1961" t="s">
        <v>16235</v>
      </c>
      <c r="D1961" t="s">
        <v>1302</v>
      </c>
      <c r="G1961">
        <v>33</v>
      </c>
      <c r="H1961">
        <v>3372</v>
      </c>
      <c r="I1961" t="s">
        <v>268</v>
      </c>
      <c r="J1961">
        <v>0</v>
      </c>
      <c r="K1961" s="367" t="str">
        <f>VLOOKUP(G1961,'01_MASTER_KODE_WILAYAH'!H$1437:I$1470,2,FALSE)</f>
        <v>JAWA TENGAH</v>
      </c>
      <c r="L1961" s="368" t="str">
        <f>VLOOKUP(H1961,'01_MASTER_KODE_WILAYAH'!D$5:F$1353,3,FALSE)</f>
        <v>KOTA SURAKARTA</v>
      </c>
      <c r="M1961" s="428" t="str">
        <f t="shared" si="99"/>
        <v/>
      </c>
      <c r="N1961" s="312">
        <f>COUNTIF(A1_Individu_Data_Keadaan_SDMK!A$4:A$149931,B1961)</f>
        <v>0</v>
      </c>
      <c r="O1961" s="312">
        <f t="shared" si="100"/>
        <v>0</v>
      </c>
      <c r="P1961" s="421" t="str">
        <f t="shared" si="101"/>
        <v>Tetap</v>
      </c>
    </row>
    <row r="1962" spans="1:16" hidden="1">
      <c r="A1962" s="7">
        <v>1957</v>
      </c>
      <c r="B1962" t="s">
        <v>16236</v>
      </c>
      <c r="C1962" t="s">
        <v>16237</v>
      </c>
      <c r="D1962" t="s">
        <v>1302</v>
      </c>
      <c r="G1962">
        <v>33</v>
      </c>
      <c r="H1962">
        <v>3372</v>
      </c>
      <c r="I1962" t="s">
        <v>268</v>
      </c>
      <c r="J1962">
        <v>0</v>
      </c>
      <c r="K1962" s="367" t="str">
        <f>VLOOKUP(G1962,'01_MASTER_KODE_WILAYAH'!H$1437:I$1470,2,FALSE)</f>
        <v>JAWA TENGAH</v>
      </c>
      <c r="L1962" s="368" t="str">
        <f>VLOOKUP(H1962,'01_MASTER_KODE_WILAYAH'!D$5:F$1353,3,FALSE)</f>
        <v>KOTA SURAKARTA</v>
      </c>
      <c r="M1962" s="428" t="str">
        <f t="shared" si="99"/>
        <v/>
      </c>
      <c r="N1962" s="312">
        <f>COUNTIF(A1_Individu_Data_Keadaan_SDMK!A$4:A$149931,B1962)</f>
        <v>0</v>
      </c>
      <c r="O1962" s="312">
        <f t="shared" si="100"/>
        <v>0</v>
      </c>
      <c r="P1962" s="421" t="str">
        <f t="shared" si="101"/>
        <v>Tetap</v>
      </c>
    </row>
    <row r="1963" spans="1:16" hidden="1">
      <c r="A1963" s="7">
        <v>1958</v>
      </c>
      <c r="B1963" t="s">
        <v>16238</v>
      </c>
      <c r="C1963" t="s">
        <v>16239</v>
      </c>
      <c r="D1963" t="s">
        <v>1302</v>
      </c>
      <c r="G1963">
        <v>33</v>
      </c>
      <c r="H1963">
        <v>3372</v>
      </c>
      <c r="I1963" t="s">
        <v>268</v>
      </c>
      <c r="J1963">
        <v>0</v>
      </c>
      <c r="K1963" s="367" t="str">
        <f>VLOOKUP(G1963,'01_MASTER_KODE_WILAYAH'!H$1437:I$1470,2,FALSE)</f>
        <v>JAWA TENGAH</v>
      </c>
      <c r="L1963" s="368" t="str">
        <f>VLOOKUP(H1963,'01_MASTER_KODE_WILAYAH'!D$5:F$1353,3,FALSE)</f>
        <v>KOTA SURAKARTA</v>
      </c>
      <c r="M1963" s="428" t="str">
        <f t="shared" si="99"/>
        <v/>
      </c>
      <c r="N1963" s="312">
        <f>COUNTIF(A1_Individu_Data_Keadaan_SDMK!A$4:A$149931,B1963)</f>
        <v>0</v>
      </c>
      <c r="O1963" s="312">
        <f t="shared" si="100"/>
        <v>0</v>
      </c>
      <c r="P1963" s="421" t="str">
        <f t="shared" si="101"/>
        <v>Tetap</v>
      </c>
    </row>
    <row r="1964" spans="1:16" hidden="1">
      <c r="A1964" s="7">
        <v>1959</v>
      </c>
      <c r="B1964" t="s">
        <v>16240</v>
      </c>
      <c r="C1964" t="s">
        <v>16241</v>
      </c>
      <c r="D1964" t="s">
        <v>1302</v>
      </c>
      <c r="G1964">
        <v>33</v>
      </c>
      <c r="H1964">
        <v>3372</v>
      </c>
      <c r="I1964" t="s">
        <v>268</v>
      </c>
      <c r="J1964">
        <v>0</v>
      </c>
      <c r="K1964" s="367" t="str">
        <f>VLOOKUP(G1964,'01_MASTER_KODE_WILAYAH'!H$1437:I$1470,2,FALSE)</f>
        <v>JAWA TENGAH</v>
      </c>
      <c r="L1964" s="368" t="str">
        <f>VLOOKUP(H1964,'01_MASTER_KODE_WILAYAH'!D$5:F$1353,3,FALSE)</f>
        <v>KOTA SURAKARTA</v>
      </c>
      <c r="M1964" s="428" t="str">
        <f t="shared" si="99"/>
        <v/>
      </c>
      <c r="N1964" s="312">
        <f>COUNTIF(A1_Individu_Data_Keadaan_SDMK!A$4:A$149931,B1964)</f>
        <v>0</v>
      </c>
      <c r="O1964" s="312">
        <f t="shared" si="100"/>
        <v>0</v>
      </c>
      <c r="P1964" s="421" t="str">
        <f t="shared" si="101"/>
        <v>Tetap</v>
      </c>
    </row>
    <row r="1965" spans="1:16" hidden="1">
      <c r="A1965" s="7">
        <v>1960</v>
      </c>
      <c r="B1965" t="s">
        <v>16242</v>
      </c>
      <c r="C1965" t="s">
        <v>16243</v>
      </c>
      <c r="D1965" t="s">
        <v>1302</v>
      </c>
      <c r="G1965">
        <v>33</v>
      </c>
      <c r="H1965">
        <v>3373</v>
      </c>
      <c r="I1965" t="s">
        <v>268</v>
      </c>
      <c r="J1965">
        <v>0</v>
      </c>
      <c r="K1965" s="367" t="str">
        <f>VLOOKUP(G1965,'01_MASTER_KODE_WILAYAH'!H$1437:I$1470,2,FALSE)</f>
        <v>JAWA TENGAH</v>
      </c>
      <c r="L1965" s="368" t="str">
        <f>VLOOKUP(H1965,'01_MASTER_KODE_WILAYAH'!D$5:F$1353,3,FALSE)</f>
        <v>KOTA SALATIGA</v>
      </c>
      <c r="M1965" s="428" t="str">
        <f t="shared" si="99"/>
        <v/>
      </c>
      <c r="N1965" s="312">
        <f>COUNTIF(A1_Individu_Data_Keadaan_SDMK!A$4:A$149931,B1965)</f>
        <v>0</v>
      </c>
      <c r="O1965" s="312">
        <f t="shared" si="100"/>
        <v>0</v>
      </c>
      <c r="P1965" s="421" t="str">
        <f t="shared" si="101"/>
        <v>Tetap</v>
      </c>
    </row>
    <row r="1966" spans="1:16" hidden="1">
      <c r="A1966" s="7">
        <v>1961</v>
      </c>
      <c r="B1966" t="s">
        <v>16244</v>
      </c>
      <c r="C1966" t="s">
        <v>16245</v>
      </c>
      <c r="D1966" t="s">
        <v>1302</v>
      </c>
      <c r="G1966">
        <v>33</v>
      </c>
      <c r="H1966">
        <v>3373</v>
      </c>
      <c r="I1966" t="s">
        <v>268</v>
      </c>
      <c r="J1966">
        <v>0</v>
      </c>
      <c r="K1966" s="367" t="str">
        <f>VLOOKUP(G1966,'01_MASTER_KODE_WILAYAH'!H$1437:I$1470,2,FALSE)</f>
        <v>JAWA TENGAH</v>
      </c>
      <c r="L1966" s="368" t="str">
        <f>VLOOKUP(H1966,'01_MASTER_KODE_WILAYAH'!D$5:F$1353,3,FALSE)</f>
        <v>KOTA SALATIGA</v>
      </c>
      <c r="M1966" s="428" t="str">
        <f t="shared" si="99"/>
        <v/>
      </c>
      <c r="N1966" s="312">
        <f>COUNTIF(A1_Individu_Data_Keadaan_SDMK!A$4:A$149931,B1966)</f>
        <v>0</v>
      </c>
      <c r="O1966" s="312">
        <f t="shared" si="100"/>
        <v>0</v>
      </c>
      <c r="P1966" s="421" t="str">
        <f t="shared" si="101"/>
        <v>Tetap</v>
      </c>
    </row>
    <row r="1967" spans="1:16" hidden="1">
      <c r="A1967" s="7">
        <v>1962</v>
      </c>
      <c r="B1967" t="s">
        <v>16246</v>
      </c>
      <c r="C1967" t="s">
        <v>16247</v>
      </c>
      <c r="D1967" t="s">
        <v>1302</v>
      </c>
      <c r="G1967">
        <v>33</v>
      </c>
      <c r="H1967">
        <v>3376</v>
      </c>
      <c r="I1967" t="s">
        <v>268</v>
      </c>
      <c r="J1967">
        <v>0</v>
      </c>
      <c r="K1967" s="367" t="str">
        <f>VLOOKUP(G1967,'01_MASTER_KODE_WILAYAH'!H$1437:I$1470,2,FALSE)</f>
        <v>JAWA TENGAH</v>
      </c>
      <c r="L1967" s="368" t="str">
        <f>VLOOKUP(H1967,'01_MASTER_KODE_WILAYAH'!D$5:F$1353,3,FALSE)</f>
        <v>KOTA TEGAL</v>
      </c>
      <c r="M1967" s="428" t="str">
        <f t="shared" si="99"/>
        <v/>
      </c>
      <c r="N1967" s="312">
        <f>COUNTIF(A1_Individu_Data_Keadaan_SDMK!A$4:A$149931,B1967)</f>
        <v>0</v>
      </c>
      <c r="O1967" s="312">
        <f t="shared" si="100"/>
        <v>0</v>
      </c>
      <c r="P1967" s="421" t="str">
        <f t="shared" si="101"/>
        <v>Tetap</v>
      </c>
    </row>
    <row r="1968" spans="1:16" hidden="1">
      <c r="A1968" s="7">
        <v>1963</v>
      </c>
      <c r="B1968" t="s">
        <v>16248</v>
      </c>
      <c r="C1968" t="s">
        <v>16249</v>
      </c>
      <c r="D1968" t="s">
        <v>1302</v>
      </c>
      <c r="G1968">
        <v>33</v>
      </c>
      <c r="H1968">
        <v>3376</v>
      </c>
      <c r="I1968" t="s">
        <v>268</v>
      </c>
      <c r="J1968">
        <v>0</v>
      </c>
      <c r="K1968" s="367" t="str">
        <f>VLOOKUP(G1968,'01_MASTER_KODE_WILAYAH'!H$1437:I$1470,2,FALSE)</f>
        <v>JAWA TENGAH</v>
      </c>
      <c r="L1968" s="368" t="str">
        <f>VLOOKUP(H1968,'01_MASTER_KODE_WILAYAH'!D$5:F$1353,3,FALSE)</f>
        <v>KOTA TEGAL</v>
      </c>
      <c r="M1968" s="428" t="str">
        <f t="shared" si="99"/>
        <v/>
      </c>
      <c r="N1968" s="312">
        <f>COUNTIF(A1_Individu_Data_Keadaan_SDMK!A$4:A$149931,B1968)</f>
        <v>0</v>
      </c>
      <c r="O1968" s="312">
        <f t="shared" si="100"/>
        <v>0</v>
      </c>
      <c r="P1968" s="421" t="str">
        <f t="shared" si="101"/>
        <v>Tetap</v>
      </c>
    </row>
    <row r="1969" spans="1:16" hidden="1">
      <c r="A1969" s="7">
        <v>1964</v>
      </c>
      <c r="B1969" t="s">
        <v>16250</v>
      </c>
      <c r="C1969" t="s">
        <v>16251</v>
      </c>
      <c r="D1969" t="s">
        <v>1302</v>
      </c>
      <c r="G1969">
        <v>33</v>
      </c>
      <c r="H1969">
        <v>3376</v>
      </c>
      <c r="I1969" t="s">
        <v>268</v>
      </c>
      <c r="J1969">
        <v>0</v>
      </c>
      <c r="K1969" s="367" t="str">
        <f>VLOOKUP(G1969,'01_MASTER_KODE_WILAYAH'!H$1437:I$1470,2,FALSE)</f>
        <v>JAWA TENGAH</v>
      </c>
      <c r="L1969" s="368" t="str">
        <f>VLOOKUP(H1969,'01_MASTER_KODE_WILAYAH'!D$5:F$1353,3,FALSE)</f>
        <v>KOTA TEGAL</v>
      </c>
      <c r="M1969" s="428" t="str">
        <f t="shared" si="99"/>
        <v/>
      </c>
      <c r="N1969" s="312">
        <f>COUNTIF(A1_Individu_Data_Keadaan_SDMK!A$4:A$149931,B1969)</f>
        <v>0</v>
      </c>
      <c r="O1969" s="312">
        <f t="shared" si="100"/>
        <v>0</v>
      </c>
      <c r="P1969" s="421" t="str">
        <f t="shared" si="101"/>
        <v>Tetap</v>
      </c>
    </row>
    <row r="1970" spans="1:16" hidden="1">
      <c r="A1970" s="7">
        <v>1965</v>
      </c>
      <c r="B1970" t="s">
        <v>16252</v>
      </c>
      <c r="C1970" t="s">
        <v>16253</v>
      </c>
      <c r="D1970" t="s">
        <v>1302</v>
      </c>
      <c r="G1970">
        <v>33</v>
      </c>
      <c r="H1970">
        <v>3376</v>
      </c>
      <c r="I1970" t="s">
        <v>268</v>
      </c>
      <c r="J1970">
        <v>0</v>
      </c>
      <c r="K1970" s="367" t="str">
        <f>VLOOKUP(G1970,'01_MASTER_KODE_WILAYAH'!H$1437:I$1470,2,FALSE)</f>
        <v>JAWA TENGAH</v>
      </c>
      <c r="L1970" s="368" t="str">
        <f>VLOOKUP(H1970,'01_MASTER_KODE_WILAYAH'!D$5:F$1353,3,FALSE)</f>
        <v>KOTA TEGAL</v>
      </c>
      <c r="M1970" s="428" t="str">
        <f t="shared" si="99"/>
        <v/>
      </c>
      <c r="N1970" s="312">
        <f>COUNTIF(A1_Individu_Data_Keadaan_SDMK!A$4:A$149931,B1970)</f>
        <v>0</v>
      </c>
      <c r="O1970" s="312">
        <f t="shared" si="100"/>
        <v>0</v>
      </c>
      <c r="P1970" s="421" t="str">
        <f t="shared" si="101"/>
        <v>Tetap</v>
      </c>
    </row>
    <row r="1971" spans="1:16" hidden="1">
      <c r="A1971" s="7">
        <v>1966</v>
      </c>
      <c r="B1971" t="s">
        <v>16254</v>
      </c>
      <c r="C1971" t="s">
        <v>16255</v>
      </c>
      <c r="D1971" t="s">
        <v>1302</v>
      </c>
      <c r="G1971">
        <v>33</v>
      </c>
      <c r="H1971">
        <v>3376</v>
      </c>
      <c r="I1971" t="s">
        <v>268</v>
      </c>
      <c r="J1971">
        <v>0</v>
      </c>
      <c r="K1971" s="367" t="str">
        <f>VLOOKUP(G1971,'01_MASTER_KODE_WILAYAH'!H$1437:I$1470,2,FALSE)</f>
        <v>JAWA TENGAH</v>
      </c>
      <c r="L1971" s="368" t="str">
        <f>VLOOKUP(H1971,'01_MASTER_KODE_WILAYAH'!D$5:F$1353,3,FALSE)</f>
        <v>KOTA TEGAL</v>
      </c>
      <c r="M1971" s="428" t="str">
        <f t="shared" si="99"/>
        <v/>
      </c>
      <c r="N1971" s="312">
        <f>COUNTIF(A1_Individu_Data_Keadaan_SDMK!A$4:A$149931,B1971)</f>
        <v>0</v>
      </c>
      <c r="O1971" s="312">
        <f t="shared" si="100"/>
        <v>0</v>
      </c>
      <c r="P1971" s="421" t="str">
        <f t="shared" si="101"/>
        <v>Tetap</v>
      </c>
    </row>
    <row r="1972" spans="1:16" hidden="1">
      <c r="A1972" s="7">
        <v>1967</v>
      </c>
      <c r="B1972" t="s">
        <v>16256</v>
      </c>
      <c r="C1972" t="s">
        <v>16257</v>
      </c>
      <c r="D1972" t="s">
        <v>1302</v>
      </c>
      <c r="G1972">
        <v>33</v>
      </c>
      <c r="H1972">
        <v>3376</v>
      </c>
      <c r="I1972" t="s">
        <v>268</v>
      </c>
      <c r="J1972">
        <v>0</v>
      </c>
      <c r="K1972" s="367" t="str">
        <f>VLOOKUP(G1972,'01_MASTER_KODE_WILAYAH'!H$1437:I$1470,2,FALSE)</f>
        <v>JAWA TENGAH</v>
      </c>
      <c r="L1972" s="368" t="str">
        <f>VLOOKUP(H1972,'01_MASTER_KODE_WILAYAH'!D$5:F$1353,3,FALSE)</f>
        <v>KOTA TEGAL</v>
      </c>
      <c r="M1972" s="428" t="str">
        <f t="shared" si="99"/>
        <v/>
      </c>
      <c r="N1972" s="312">
        <f>COUNTIF(A1_Individu_Data_Keadaan_SDMK!A$4:A$149931,B1972)</f>
        <v>0</v>
      </c>
      <c r="O1972" s="312">
        <f t="shared" si="100"/>
        <v>0</v>
      </c>
      <c r="P1972" s="421" t="str">
        <f t="shared" si="101"/>
        <v>Tetap</v>
      </c>
    </row>
    <row r="1973" spans="1:16" hidden="1">
      <c r="A1973" s="7">
        <v>1968</v>
      </c>
      <c r="B1973" t="s">
        <v>16258</v>
      </c>
      <c r="C1973" t="s">
        <v>16259</v>
      </c>
      <c r="D1973" t="s">
        <v>1260</v>
      </c>
      <c r="G1973">
        <v>33</v>
      </c>
      <c r="H1973">
        <v>3303</v>
      </c>
      <c r="I1973" t="s">
        <v>268</v>
      </c>
      <c r="J1973">
        <v>0</v>
      </c>
      <c r="K1973" s="367" t="str">
        <f>VLOOKUP(G1973,'01_MASTER_KODE_WILAYAH'!H$1437:I$1470,2,FALSE)</f>
        <v>JAWA TENGAH</v>
      </c>
      <c r="L1973" s="368" t="str">
        <f>VLOOKUP(H1973,'01_MASTER_KODE_WILAYAH'!D$5:F$1353,3,FALSE)</f>
        <v>PURBALINGGA</v>
      </c>
      <c r="M1973" s="428" t="str">
        <f t="shared" si="99"/>
        <v/>
      </c>
      <c r="N1973" s="312">
        <f>COUNTIF(A1_Individu_Data_Keadaan_SDMK!A$4:A$149931,B1973)</f>
        <v>0</v>
      </c>
      <c r="O1973" s="312">
        <f t="shared" si="100"/>
        <v>0</v>
      </c>
      <c r="P1973" s="421" t="str">
        <f t="shared" si="101"/>
        <v>Tetap</v>
      </c>
    </row>
    <row r="1974" spans="1:16" hidden="1">
      <c r="A1974" s="7">
        <v>1969</v>
      </c>
      <c r="B1974" t="s">
        <v>16260</v>
      </c>
      <c r="C1974" t="s">
        <v>16261</v>
      </c>
      <c r="D1974" t="s">
        <v>1260</v>
      </c>
      <c r="G1974">
        <v>33</v>
      </c>
      <c r="H1974">
        <v>3303</v>
      </c>
      <c r="I1974" t="s">
        <v>268</v>
      </c>
      <c r="J1974">
        <v>0</v>
      </c>
      <c r="K1974" s="367" t="str">
        <f>VLOOKUP(G1974,'01_MASTER_KODE_WILAYAH'!H$1437:I$1470,2,FALSE)</f>
        <v>JAWA TENGAH</v>
      </c>
      <c r="L1974" s="368" t="str">
        <f>VLOOKUP(H1974,'01_MASTER_KODE_WILAYAH'!D$5:F$1353,3,FALSE)</f>
        <v>PURBALINGGA</v>
      </c>
      <c r="M1974" s="428" t="str">
        <f t="shared" si="99"/>
        <v/>
      </c>
      <c r="N1974" s="312">
        <f>COUNTIF(A1_Individu_Data_Keadaan_SDMK!A$4:A$149931,B1974)</f>
        <v>0</v>
      </c>
      <c r="O1974" s="312">
        <f t="shared" si="100"/>
        <v>0</v>
      </c>
      <c r="P1974" s="421" t="str">
        <f t="shared" si="101"/>
        <v>Tetap</v>
      </c>
    </row>
    <row r="1975" spans="1:16" hidden="1">
      <c r="A1975" s="7">
        <v>1970</v>
      </c>
      <c r="B1975" t="s">
        <v>16262</v>
      </c>
      <c r="C1975" t="s">
        <v>16263</v>
      </c>
      <c r="D1975" t="s">
        <v>1260</v>
      </c>
      <c r="G1975">
        <v>33</v>
      </c>
      <c r="H1975">
        <v>3303</v>
      </c>
      <c r="I1975" t="s">
        <v>268</v>
      </c>
      <c r="J1975">
        <v>0</v>
      </c>
      <c r="K1975" s="367" t="str">
        <f>VLOOKUP(G1975,'01_MASTER_KODE_WILAYAH'!H$1437:I$1470,2,FALSE)</f>
        <v>JAWA TENGAH</v>
      </c>
      <c r="L1975" s="368" t="str">
        <f>VLOOKUP(H1975,'01_MASTER_KODE_WILAYAH'!D$5:F$1353,3,FALSE)</f>
        <v>PURBALINGGA</v>
      </c>
      <c r="M1975" s="428" t="str">
        <f t="shared" si="99"/>
        <v/>
      </c>
      <c r="N1975" s="312">
        <f>COUNTIF(A1_Individu_Data_Keadaan_SDMK!A$4:A$149931,B1975)</f>
        <v>0</v>
      </c>
      <c r="O1975" s="312">
        <f t="shared" si="100"/>
        <v>0</v>
      </c>
      <c r="P1975" s="421" t="str">
        <f t="shared" si="101"/>
        <v>Tetap</v>
      </c>
    </row>
    <row r="1976" spans="1:16" hidden="1">
      <c r="A1976" s="7">
        <v>1971</v>
      </c>
      <c r="B1976" t="s">
        <v>16264</v>
      </c>
      <c r="C1976" t="s">
        <v>16265</v>
      </c>
      <c r="D1976" t="s">
        <v>1260</v>
      </c>
      <c r="G1976">
        <v>33</v>
      </c>
      <c r="H1976">
        <v>3303</v>
      </c>
      <c r="I1976" t="s">
        <v>268</v>
      </c>
      <c r="J1976">
        <v>0</v>
      </c>
      <c r="K1976" s="367" t="str">
        <f>VLOOKUP(G1976,'01_MASTER_KODE_WILAYAH'!H$1437:I$1470,2,FALSE)</f>
        <v>JAWA TENGAH</v>
      </c>
      <c r="L1976" s="368" t="str">
        <f>VLOOKUP(H1976,'01_MASTER_KODE_WILAYAH'!D$5:F$1353,3,FALSE)</f>
        <v>PURBALINGGA</v>
      </c>
      <c r="M1976" s="428" t="str">
        <f t="shared" si="99"/>
        <v/>
      </c>
      <c r="N1976" s="312">
        <f>COUNTIF(A1_Individu_Data_Keadaan_SDMK!A$4:A$149931,B1976)</f>
        <v>0</v>
      </c>
      <c r="O1976" s="312">
        <f t="shared" si="100"/>
        <v>0</v>
      </c>
      <c r="P1976" s="421" t="str">
        <f t="shared" si="101"/>
        <v>Tetap</v>
      </c>
    </row>
    <row r="1977" spans="1:16" hidden="1">
      <c r="A1977" s="7">
        <v>1972</v>
      </c>
      <c r="B1977" t="s">
        <v>16266</v>
      </c>
      <c r="C1977" t="s">
        <v>16267</v>
      </c>
      <c r="D1977" t="s">
        <v>1260</v>
      </c>
      <c r="G1977">
        <v>33</v>
      </c>
      <c r="H1977">
        <v>3304</v>
      </c>
      <c r="I1977" t="s">
        <v>268</v>
      </c>
      <c r="J1977">
        <v>0</v>
      </c>
      <c r="K1977" s="367" t="str">
        <f>VLOOKUP(G1977,'01_MASTER_KODE_WILAYAH'!H$1437:I$1470,2,FALSE)</f>
        <v>JAWA TENGAH</v>
      </c>
      <c r="L1977" s="368" t="str">
        <f>VLOOKUP(H1977,'01_MASTER_KODE_WILAYAH'!D$5:F$1353,3,FALSE)</f>
        <v>BANJARNEGARA</v>
      </c>
      <c r="M1977" s="428" t="str">
        <f t="shared" si="99"/>
        <v/>
      </c>
      <c r="N1977" s="312">
        <f>COUNTIF(A1_Individu_Data_Keadaan_SDMK!A$4:A$149931,B1977)</f>
        <v>0</v>
      </c>
      <c r="O1977" s="312">
        <f t="shared" si="100"/>
        <v>0</v>
      </c>
      <c r="P1977" s="421" t="str">
        <f t="shared" si="101"/>
        <v>Tetap</v>
      </c>
    </row>
    <row r="1978" spans="1:16" hidden="1">
      <c r="A1978" s="7">
        <v>1973</v>
      </c>
      <c r="B1978" t="s">
        <v>16268</v>
      </c>
      <c r="C1978" t="s">
        <v>16269</v>
      </c>
      <c r="D1978" t="s">
        <v>1260</v>
      </c>
      <c r="G1978">
        <v>33</v>
      </c>
      <c r="H1978">
        <v>3308</v>
      </c>
      <c r="I1978" t="s">
        <v>268</v>
      </c>
      <c r="J1978">
        <v>0</v>
      </c>
      <c r="K1978" s="367" t="str">
        <f>VLOOKUP(G1978,'01_MASTER_KODE_WILAYAH'!H$1437:I$1470,2,FALSE)</f>
        <v>JAWA TENGAH</v>
      </c>
      <c r="L1978" s="368" t="str">
        <f>VLOOKUP(H1978,'01_MASTER_KODE_WILAYAH'!D$5:F$1353,3,FALSE)</f>
        <v>MAGELANG</v>
      </c>
      <c r="M1978" s="428" t="str">
        <f t="shared" si="99"/>
        <v/>
      </c>
      <c r="N1978" s="312">
        <f>COUNTIF(A1_Individu_Data_Keadaan_SDMK!A$4:A$149931,B1978)</f>
        <v>0</v>
      </c>
      <c r="O1978" s="312">
        <f t="shared" si="100"/>
        <v>0</v>
      </c>
      <c r="P1978" s="421" t="str">
        <f t="shared" si="101"/>
        <v>Tetap</v>
      </c>
    </row>
    <row r="1979" spans="1:16" hidden="1">
      <c r="A1979" s="7">
        <v>1974</v>
      </c>
      <c r="B1979" t="s">
        <v>16270</v>
      </c>
      <c r="C1979" t="s">
        <v>16271</v>
      </c>
      <c r="D1979" t="s">
        <v>1260</v>
      </c>
      <c r="G1979">
        <v>33</v>
      </c>
      <c r="H1979">
        <v>3308</v>
      </c>
      <c r="I1979" t="s">
        <v>268</v>
      </c>
      <c r="J1979">
        <v>0</v>
      </c>
      <c r="K1979" s="367" t="str">
        <f>VLOOKUP(G1979,'01_MASTER_KODE_WILAYAH'!H$1437:I$1470,2,FALSE)</f>
        <v>JAWA TENGAH</v>
      </c>
      <c r="L1979" s="368" t="str">
        <f>VLOOKUP(H1979,'01_MASTER_KODE_WILAYAH'!D$5:F$1353,3,FALSE)</f>
        <v>MAGELANG</v>
      </c>
      <c r="M1979" s="428" t="str">
        <f t="shared" si="99"/>
        <v/>
      </c>
      <c r="N1979" s="312">
        <f>COUNTIF(A1_Individu_Data_Keadaan_SDMK!A$4:A$149931,B1979)</f>
        <v>0</v>
      </c>
      <c r="O1979" s="312">
        <f t="shared" si="100"/>
        <v>0</v>
      </c>
      <c r="P1979" s="421" t="str">
        <f t="shared" si="101"/>
        <v>Tetap</v>
      </c>
    </row>
    <row r="1980" spans="1:16" hidden="1">
      <c r="A1980" s="7">
        <v>1975</v>
      </c>
      <c r="B1980" t="s">
        <v>16272</v>
      </c>
      <c r="C1980" t="s">
        <v>16273</v>
      </c>
      <c r="D1980" t="s">
        <v>1260</v>
      </c>
      <c r="G1980">
        <v>33</v>
      </c>
      <c r="H1980">
        <v>3316</v>
      </c>
      <c r="I1980" t="s">
        <v>268</v>
      </c>
      <c r="J1980">
        <v>0</v>
      </c>
      <c r="K1980" s="367" t="str">
        <f>VLOOKUP(G1980,'01_MASTER_KODE_WILAYAH'!H$1437:I$1470,2,FALSE)</f>
        <v>JAWA TENGAH</v>
      </c>
      <c r="L1980" s="368" t="str">
        <f>VLOOKUP(H1980,'01_MASTER_KODE_WILAYAH'!D$5:F$1353,3,FALSE)</f>
        <v>BLORA</v>
      </c>
      <c r="M1980" s="428" t="str">
        <f t="shared" si="99"/>
        <v/>
      </c>
      <c r="N1980" s="312">
        <f>COUNTIF(A1_Individu_Data_Keadaan_SDMK!A$4:A$149931,B1980)</f>
        <v>0</v>
      </c>
      <c r="O1980" s="312">
        <f t="shared" si="100"/>
        <v>0</v>
      </c>
      <c r="P1980" s="421" t="str">
        <f t="shared" si="101"/>
        <v>Tetap</v>
      </c>
    </row>
    <row r="1981" spans="1:16" hidden="1">
      <c r="A1981" s="7">
        <v>1976</v>
      </c>
      <c r="B1981" t="s">
        <v>16274</v>
      </c>
      <c r="C1981" t="s">
        <v>16275</v>
      </c>
      <c r="D1981" t="s">
        <v>1260</v>
      </c>
      <c r="G1981">
        <v>33</v>
      </c>
      <c r="H1981">
        <v>3376</v>
      </c>
      <c r="I1981" t="s">
        <v>268</v>
      </c>
      <c r="J1981">
        <v>0</v>
      </c>
      <c r="K1981" s="367" t="str">
        <f>VLOOKUP(G1981,'01_MASTER_KODE_WILAYAH'!H$1437:I$1470,2,FALSE)</f>
        <v>JAWA TENGAH</v>
      </c>
      <c r="L1981" s="368" t="str">
        <f>VLOOKUP(H1981,'01_MASTER_KODE_WILAYAH'!D$5:F$1353,3,FALSE)</f>
        <v>KOTA TEGAL</v>
      </c>
      <c r="M1981" s="428" t="str">
        <f t="shared" si="99"/>
        <v/>
      </c>
      <c r="N1981" s="312">
        <f>COUNTIF(A1_Individu_Data_Keadaan_SDMK!A$4:A$149931,B1981)</f>
        <v>0</v>
      </c>
      <c r="O1981" s="312">
        <f t="shared" si="100"/>
        <v>0</v>
      </c>
      <c r="P1981" s="421" t="str">
        <f t="shared" si="101"/>
        <v>Tetap</v>
      </c>
    </row>
    <row r="1982" spans="1:16" hidden="1">
      <c r="A1982" s="7">
        <v>1977</v>
      </c>
      <c r="B1982" t="s">
        <v>16276</v>
      </c>
      <c r="C1982" t="s">
        <v>16277</v>
      </c>
      <c r="D1982" t="s">
        <v>1260</v>
      </c>
      <c r="G1982">
        <v>33</v>
      </c>
      <c r="H1982">
        <v>3376</v>
      </c>
      <c r="I1982" t="s">
        <v>268</v>
      </c>
      <c r="J1982">
        <v>0</v>
      </c>
      <c r="K1982" s="367" t="str">
        <f>VLOOKUP(G1982,'01_MASTER_KODE_WILAYAH'!H$1437:I$1470,2,FALSE)</f>
        <v>JAWA TENGAH</v>
      </c>
      <c r="L1982" s="368" t="str">
        <f>VLOOKUP(H1982,'01_MASTER_KODE_WILAYAH'!D$5:F$1353,3,FALSE)</f>
        <v>KOTA TEGAL</v>
      </c>
      <c r="M1982" s="428" t="str">
        <f t="shared" si="99"/>
        <v/>
      </c>
      <c r="N1982" s="312">
        <f>COUNTIF(A1_Individu_Data_Keadaan_SDMK!A$4:A$149931,B1982)</f>
        <v>0</v>
      </c>
      <c r="O1982" s="312">
        <f t="shared" si="100"/>
        <v>0</v>
      </c>
      <c r="P1982" s="421" t="str">
        <f t="shared" si="101"/>
        <v>Tetap</v>
      </c>
    </row>
    <row r="1983" spans="1:16" hidden="1">
      <c r="A1983" s="7">
        <v>1978</v>
      </c>
      <c r="B1983" t="s">
        <v>16278</v>
      </c>
      <c r="C1983" t="s">
        <v>16279</v>
      </c>
      <c r="D1983" t="s">
        <v>1260</v>
      </c>
      <c r="G1983">
        <v>33</v>
      </c>
      <c r="H1983">
        <v>3376</v>
      </c>
      <c r="I1983" t="s">
        <v>268</v>
      </c>
      <c r="J1983">
        <v>0</v>
      </c>
      <c r="K1983" s="367" t="str">
        <f>VLOOKUP(G1983,'01_MASTER_KODE_WILAYAH'!H$1437:I$1470,2,FALSE)</f>
        <v>JAWA TENGAH</v>
      </c>
      <c r="L1983" s="368" t="str">
        <f>VLOOKUP(H1983,'01_MASTER_KODE_WILAYAH'!D$5:F$1353,3,FALSE)</f>
        <v>KOTA TEGAL</v>
      </c>
      <c r="M1983" s="428" t="str">
        <f t="shared" si="99"/>
        <v/>
      </c>
      <c r="N1983" s="312">
        <f>COUNTIF(A1_Individu_Data_Keadaan_SDMK!A$4:A$149931,B1983)</f>
        <v>0</v>
      </c>
      <c r="O1983" s="312">
        <f t="shared" si="100"/>
        <v>0</v>
      </c>
      <c r="P1983" s="421" t="str">
        <f t="shared" si="101"/>
        <v>Tetap</v>
      </c>
    </row>
    <row r="1984" spans="1:16" hidden="1">
      <c r="A1984" s="7">
        <v>1979</v>
      </c>
      <c r="B1984" t="s">
        <v>16280</v>
      </c>
      <c r="C1984" t="s">
        <v>16281</v>
      </c>
      <c r="D1984" t="s">
        <v>1260</v>
      </c>
      <c r="G1984">
        <v>33</v>
      </c>
      <c r="H1984">
        <v>3376</v>
      </c>
      <c r="I1984" t="s">
        <v>268</v>
      </c>
      <c r="J1984">
        <v>0</v>
      </c>
      <c r="K1984" s="367" t="str">
        <f>VLOOKUP(G1984,'01_MASTER_KODE_WILAYAH'!H$1437:I$1470,2,FALSE)</f>
        <v>JAWA TENGAH</v>
      </c>
      <c r="L1984" s="368" t="str">
        <f>VLOOKUP(H1984,'01_MASTER_KODE_WILAYAH'!D$5:F$1353,3,FALSE)</f>
        <v>KOTA TEGAL</v>
      </c>
      <c r="M1984" s="428" t="str">
        <f t="shared" si="99"/>
        <v/>
      </c>
      <c r="N1984" s="312">
        <f>COUNTIF(A1_Individu_Data_Keadaan_SDMK!A$4:A$149931,B1984)</f>
        <v>0</v>
      </c>
      <c r="O1984" s="312">
        <f t="shared" si="100"/>
        <v>0</v>
      </c>
      <c r="P1984" s="421" t="str">
        <f t="shared" si="101"/>
        <v>Tetap</v>
      </c>
    </row>
    <row r="1985" spans="1:16" hidden="1">
      <c r="A1985" s="7">
        <v>1980</v>
      </c>
      <c r="B1985" t="s">
        <v>16282</v>
      </c>
      <c r="C1985" t="s">
        <v>16283</v>
      </c>
      <c r="D1985" t="s">
        <v>1264</v>
      </c>
      <c r="G1985">
        <v>33</v>
      </c>
      <c r="H1985">
        <v>3308</v>
      </c>
      <c r="I1985" t="s">
        <v>268</v>
      </c>
      <c r="J1985">
        <v>0</v>
      </c>
      <c r="K1985" s="367" t="str">
        <f>VLOOKUP(G1985,'01_MASTER_KODE_WILAYAH'!H$1437:I$1470,2,FALSE)</f>
        <v>JAWA TENGAH</v>
      </c>
      <c r="L1985" s="368" t="str">
        <f>VLOOKUP(H1985,'01_MASTER_KODE_WILAYAH'!D$5:F$1353,3,FALSE)</f>
        <v>MAGELANG</v>
      </c>
      <c r="M1985" s="428" t="str">
        <f t="shared" si="99"/>
        <v/>
      </c>
      <c r="N1985" s="312">
        <f>COUNTIF(A1_Individu_Data_Keadaan_SDMK!A$4:A$149931,B1985)</f>
        <v>0</v>
      </c>
      <c r="O1985" s="312">
        <f t="shared" si="100"/>
        <v>0</v>
      </c>
      <c r="P1985" s="421" t="str">
        <f t="shared" si="101"/>
        <v>Tetap</v>
      </c>
    </row>
    <row r="1986" spans="1:16" hidden="1">
      <c r="A1986" s="7">
        <v>1981</v>
      </c>
      <c r="B1986" t="s">
        <v>16284</v>
      </c>
      <c r="C1986" t="s">
        <v>16285</v>
      </c>
      <c r="D1986" t="s">
        <v>1264</v>
      </c>
      <c r="G1986">
        <v>33</v>
      </c>
      <c r="H1986">
        <v>3308</v>
      </c>
      <c r="I1986" t="s">
        <v>268</v>
      </c>
      <c r="J1986">
        <v>0</v>
      </c>
      <c r="K1986" s="367" t="str">
        <f>VLOOKUP(G1986,'01_MASTER_KODE_WILAYAH'!H$1437:I$1470,2,FALSE)</f>
        <v>JAWA TENGAH</v>
      </c>
      <c r="L1986" s="368" t="str">
        <f>VLOOKUP(H1986,'01_MASTER_KODE_WILAYAH'!D$5:F$1353,3,FALSE)</f>
        <v>MAGELANG</v>
      </c>
      <c r="M1986" s="428" t="str">
        <f t="shared" si="99"/>
        <v/>
      </c>
      <c r="N1986" s="312">
        <f>COUNTIF(A1_Individu_Data_Keadaan_SDMK!A$4:A$149931,B1986)</f>
        <v>0</v>
      </c>
      <c r="O1986" s="312">
        <f t="shared" si="100"/>
        <v>0</v>
      </c>
      <c r="P1986" s="421" t="str">
        <f t="shared" si="101"/>
        <v>Tetap</v>
      </c>
    </row>
    <row r="1987" spans="1:16" hidden="1">
      <c r="A1987" s="7">
        <v>1982</v>
      </c>
      <c r="B1987" t="s">
        <v>16286</v>
      </c>
      <c r="C1987" t="s">
        <v>16287</v>
      </c>
      <c r="D1987" t="s">
        <v>1264</v>
      </c>
      <c r="G1987">
        <v>33</v>
      </c>
      <c r="H1987">
        <v>3308</v>
      </c>
      <c r="I1987" t="s">
        <v>268</v>
      </c>
      <c r="J1987">
        <v>0</v>
      </c>
      <c r="K1987" s="367" t="str">
        <f>VLOOKUP(G1987,'01_MASTER_KODE_WILAYAH'!H$1437:I$1470,2,FALSE)</f>
        <v>JAWA TENGAH</v>
      </c>
      <c r="L1987" s="368" t="str">
        <f>VLOOKUP(H1987,'01_MASTER_KODE_WILAYAH'!D$5:F$1353,3,FALSE)</f>
        <v>MAGELANG</v>
      </c>
      <c r="M1987" s="428" t="str">
        <f t="shared" si="99"/>
        <v/>
      </c>
      <c r="N1987" s="312">
        <f>COUNTIF(A1_Individu_Data_Keadaan_SDMK!A$4:A$149931,B1987)</f>
        <v>0</v>
      </c>
      <c r="O1987" s="312">
        <f t="shared" si="100"/>
        <v>0</v>
      </c>
      <c r="P1987" s="421" t="str">
        <f t="shared" si="101"/>
        <v>Tetap</v>
      </c>
    </row>
    <row r="1988" spans="1:16" hidden="1">
      <c r="A1988" s="7">
        <v>1983</v>
      </c>
      <c r="B1988" t="s">
        <v>16288</v>
      </c>
      <c r="C1988" t="s">
        <v>16289</v>
      </c>
      <c r="D1988" t="s">
        <v>1264</v>
      </c>
      <c r="G1988">
        <v>33</v>
      </c>
      <c r="H1988">
        <v>3308</v>
      </c>
      <c r="I1988" t="s">
        <v>268</v>
      </c>
      <c r="J1988">
        <v>0</v>
      </c>
      <c r="K1988" s="367" t="str">
        <f>VLOOKUP(G1988,'01_MASTER_KODE_WILAYAH'!H$1437:I$1470,2,FALSE)</f>
        <v>JAWA TENGAH</v>
      </c>
      <c r="L1988" s="368" t="str">
        <f>VLOOKUP(H1988,'01_MASTER_KODE_WILAYAH'!D$5:F$1353,3,FALSE)</f>
        <v>MAGELANG</v>
      </c>
      <c r="M1988" s="428" t="str">
        <f t="shared" si="99"/>
        <v/>
      </c>
      <c r="N1988" s="312">
        <f>COUNTIF(A1_Individu_Data_Keadaan_SDMK!A$4:A$149931,B1988)</f>
        <v>0</v>
      </c>
      <c r="O1988" s="312">
        <f t="shared" si="100"/>
        <v>0</v>
      </c>
      <c r="P1988" s="421" t="str">
        <f t="shared" si="101"/>
        <v>Tetap</v>
      </c>
    </row>
    <row r="1989" spans="1:16" hidden="1">
      <c r="A1989" s="7">
        <v>1984</v>
      </c>
      <c r="B1989" t="s">
        <v>16290</v>
      </c>
      <c r="C1989" t="s">
        <v>16291</v>
      </c>
      <c r="D1989" t="s">
        <v>1264</v>
      </c>
      <c r="G1989">
        <v>33</v>
      </c>
      <c r="H1989">
        <v>3316</v>
      </c>
      <c r="I1989" t="s">
        <v>268</v>
      </c>
      <c r="J1989">
        <v>0</v>
      </c>
      <c r="K1989" s="367" t="str">
        <f>VLOOKUP(G1989,'01_MASTER_KODE_WILAYAH'!H$1437:I$1470,2,FALSE)</f>
        <v>JAWA TENGAH</v>
      </c>
      <c r="L1989" s="368" t="str">
        <f>VLOOKUP(H1989,'01_MASTER_KODE_WILAYAH'!D$5:F$1353,3,FALSE)</f>
        <v>BLORA</v>
      </c>
      <c r="M1989" s="428" t="str">
        <f t="shared" si="99"/>
        <v/>
      </c>
      <c r="N1989" s="312">
        <f>COUNTIF(A1_Individu_Data_Keadaan_SDMK!A$4:A$149931,B1989)</f>
        <v>0</v>
      </c>
      <c r="O1989" s="312">
        <f t="shared" si="100"/>
        <v>0</v>
      </c>
      <c r="P1989" s="421" t="str">
        <f t="shared" si="101"/>
        <v>Tetap</v>
      </c>
    </row>
    <row r="1990" spans="1:16" hidden="1">
      <c r="A1990" s="7">
        <v>1985</v>
      </c>
      <c r="B1990" t="s">
        <v>16292</v>
      </c>
      <c r="C1990" t="s">
        <v>16293</v>
      </c>
      <c r="D1990" t="s">
        <v>1264</v>
      </c>
      <c r="G1990">
        <v>33</v>
      </c>
      <c r="H1990">
        <v>3372</v>
      </c>
      <c r="I1990" t="s">
        <v>268</v>
      </c>
      <c r="J1990">
        <v>0</v>
      </c>
      <c r="K1990" s="367" t="str">
        <f>VLOOKUP(G1990,'01_MASTER_KODE_WILAYAH'!H$1437:I$1470,2,FALSE)</f>
        <v>JAWA TENGAH</v>
      </c>
      <c r="L1990" s="368" t="str">
        <f>VLOOKUP(H1990,'01_MASTER_KODE_WILAYAH'!D$5:F$1353,3,FALSE)</f>
        <v>KOTA SURAKARTA</v>
      </c>
      <c r="M1990" s="428" t="str">
        <f t="shared" si="99"/>
        <v/>
      </c>
      <c r="N1990" s="312">
        <f>COUNTIF(A1_Individu_Data_Keadaan_SDMK!A$4:A$149931,B1990)</f>
        <v>0</v>
      </c>
      <c r="O1990" s="312">
        <f t="shared" si="100"/>
        <v>0</v>
      </c>
      <c r="P1990" s="421" t="str">
        <f t="shared" si="101"/>
        <v>Tetap</v>
      </c>
    </row>
    <row r="1991" spans="1:16" hidden="1">
      <c r="A1991" s="7">
        <v>1986</v>
      </c>
      <c r="B1991" t="s">
        <v>16294</v>
      </c>
      <c r="C1991" t="s">
        <v>16295</v>
      </c>
      <c r="D1991" t="s">
        <v>1264</v>
      </c>
      <c r="G1991">
        <v>33</v>
      </c>
      <c r="H1991">
        <v>3376</v>
      </c>
      <c r="I1991" t="s">
        <v>268</v>
      </c>
      <c r="J1991">
        <v>0</v>
      </c>
      <c r="K1991" s="367" t="str">
        <f>VLOOKUP(G1991,'01_MASTER_KODE_WILAYAH'!H$1437:I$1470,2,FALSE)</f>
        <v>JAWA TENGAH</v>
      </c>
      <c r="L1991" s="368" t="str">
        <f>VLOOKUP(H1991,'01_MASTER_KODE_WILAYAH'!D$5:F$1353,3,FALSE)</f>
        <v>KOTA TEGAL</v>
      </c>
      <c r="M1991" s="428" t="str">
        <f t="shared" ref="M1991:M2054" si="102">LEFT(F1991,10)</f>
        <v/>
      </c>
      <c r="N1991" s="312">
        <f>COUNTIF(A1_Individu_Data_Keadaan_SDMK!A$4:A$149931,B1991)</f>
        <v>0</v>
      </c>
      <c r="O1991" s="312">
        <f t="shared" ref="O1991:O2054" si="103">IF(N1991&gt;0,1,0)</f>
        <v>0</v>
      </c>
      <c r="P1991" s="421" t="str">
        <f t="shared" ref="P1991:P2054" si="104">IF(N1991&gt;J1991,"Bertambah",IF(N1991=J1991,"Tetap","Berkurang"))</f>
        <v>Tetap</v>
      </c>
    </row>
    <row r="1992" spans="1:16" hidden="1">
      <c r="A1992" s="7">
        <v>1987</v>
      </c>
      <c r="B1992" t="s">
        <v>16296</v>
      </c>
      <c r="C1992" t="s">
        <v>16297</v>
      </c>
      <c r="D1992" t="s">
        <v>1265</v>
      </c>
      <c r="G1992">
        <v>33</v>
      </c>
      <c r="H1992">
        <v>3302</v>
      </c>
      <c r="I1992" t="s">
        <v>268</v>
      </c>
      <c r="J1992">
        <v>0</v>
      </c>
      <c r="K1992" s="367" t="str">
        <f>VLOOKUP(G1992,'01_MASTER_KODE_WILAYAH'!H$1437:I$1470,2,FALSE)</f>
        <v>JAWA TENGAH</v>
      </c>
      <c r="L1992" s="368" t="str">
        <f>VLOOKUP(H1992,'01_MASTER_KODE_WILAYAH'!D$5:F$1353,3,FALSE)</f>
        <v>BANYUMAS</v>
      </c>
      <c r="M1992" s="428" t="str">
        <f t="shared" si="102"/>
        <v/>
      </c>
      <c r="N1992" s="312">
        <f>COUNTIF(A1_Individu_Data_Keadaan_SDMK!A$4:A$149931,B1992)</f>
        <v>0</v>
      </c>
      <c r="O1992" s="312">
        <f t="shared" si="103"/>
        <v>0</v>
      </c>
      <c r="P1992" s="421" t="str">
        <f t="shared" si="104"/>
        <v>Tetap</v>
      </c>
    </row>
    <row r="1993" spans="1:16" hidden="1">
      <c r="A1993" s="7">
        <v>1988</v>
      </c>
      <c r="B1993" t="s">
        <v>16298</v>
      </c>
      <c r="C1993" t="s">
        <v>16299</v>
      </c>
      <c r="D1993" t="s">
        <v>1265</v>
      </c>
      <c r="G1993">
        <v>33</v>
      </c>
      <c r="H1993">
        <v>3302</v>
      </c>
      <c r="I1993" t="s">
        <v>268</v>
      </c>
      <c r="J1993">
        <v>0</v>
      </c>
      <c r="K1993" s="367" t="str">
        <f>VLOOKUP(G1993,'01_MASTER_KODE_WILAYAH'!H$1437:I$1470,2,FALSE)</f>
        <v>JAWA TENGAH</v>
      </c>
      <c r="L1993" s="368" t="str">
        <f>VLOOKUP(H1993,'01_MASTER_KODE_WILAYAH'!D$5:F$1353,3,FALSE)</f>
        <v>BANYUMAS</v>
      </c>
      <c r="M1993" s="428" t="str">
        <f t="shared" si="102"/>
        <v/>
      </c>
      <c r="N1993" s="312">
        <f>COUNTIF(A1_Individu_Data_Keadaan_SDMK!A$4:A$149931,B1993)</f>
        <v>0</v>
      </c>
      <c r="O1993" s="312">
        <f t="shared" si="103"/>
        <v>0</v>
      </c>
      <c r="P1993" s="421" t="str">
        <f t="shared" si="104"/>
        <v>Tetap</v>
      </c>
    </row>
    <row r="1994" spans="1:16" hidden="1">
      <c r="A1994" s="7">
        <v>1989</v>
      </c>
      <c r="B1994" t="s">
        <v>16300</v>
      </c>
      <c r="C1994" t="s">
        <v>16301</v>
      </c>
      <c r="D1994" t="s">
        <v>1265</v>
      </c>
      <c r="G1994">
        <v>33</v>
      </c>
      <c r="H1994">
        <v>3303</v>
      </c>
      <c r="I1994" t="s">
        <v>268</v>
      </c>
      <c r="J1994">
        <v>0</v>
      </c>
      <c r="K1994" s="367" t="str">
        <f>VLOOKUP(G1994,'01_MASTER_KODE_WILAYAH'!H$1437:I$1470,2,FALSE)</f>
        <v>JAWA TENGAH</v>
      </c>
      <c r="L1994" s="368" t="str">
        <f>VLOOKUP(H1994,'01_MASTER_KODE_WILAYAH'!D$5:F$1353,3,FALSE)</f>
        <v>PURBALINGGA</v>
      </c>
      <c r="M1994" s="428" t="str">
        <f t="shared" si="102"/>
        <v/>
      </c>
      <c r="N1994" s="312">
        <f>COUNTIF(A1_Individu_Data_Keadaan_SDMK!A$4:A$149931,B1994)</f>
        <v>0</v>
      </c>
      <c r="O1994" s="312">
        <f t="shared" si="103"/>
        <v>0</v>
      </c>
      <c r="P1994" s="421" t="str">
        <f t="shared" si="104"/>
        <v>Tetap</v>
      </c>
    </row>
    <row r="1995" spans="1:16" hidden="1">
      <c r="A1995" s="7">
        <v>1990</v>
      </c>
      <c r="B1995" t="s">
        <v>16302</v>
      </c>
      <c r="C1995" t="s">
        <v>16303</v>
      </c>
      <c r="D1995" t="s">
        <v>1265</v>
      </c>
      <c r="G1995">
        <v>33</v>
      </c>
      <c r="H1995">
        <v>3307</v>
      </c>
      <c r="I1995" t="s">
        <v>268</v>
      </c>
      <c r="J1995">
        <v>0</v>
      </c>
      <c r="K1995" s="367" t="str">
        <f>VLOOKUP(G1995,'01_MASTER_KODE_WILAYAH'!H$1437:I$1470,2,FALSE)</f>
        <v>JAWA TENGAH</v>
      </c>
      <c r="L1995" s="368" t="str">
        <f>VLOOKUP(H1995,'01_MASTER_KODE_WILAYAH'!D$5:F$1353,3,FALSE)</f>
        <v>WONOSOBO</v>
      </c>
      <c r="M1995" s="428" t="str">
        <f t="shared" si="102"/>
        <v/>
      </c>
      <c r="N1995" s="312">
        <f>COUNTIF(A1_Individu_Data_Keadaan_SDMK!A$4:A$149931,B1995)</f>
        <v>0</v>
      </c>
      <c r="O1995" s="312">
        <f t="shared" si="103"/>
        <v>0</v>
      </c>
      <c r="P1995" s="421" t="str">
        <f t="shared" si="104"/>
        <v>Tetap</v>
      </c>
    </row>
    <row r="1996" spans="1:16" hidden="1">
      <c r="A1996" s="7">
        <v>1991</v>
      </c>
      <c r="B1996" t="s">
        <v>16304</v>
      </c>
      <c r="C1996" t="s">
        <v>16305</v>
      </c>
      <c r="D1996" t="s">
        <v>1265</v>
      </c>
      <c r="G1996">
        <v>33</v>
      </c>
      <c r="H1996">
        <v>3307</v>
      </c>
      <c r="I1996" t="s">
        <v>268</v>
      </c>
      <c r="J1996">
        <v>0</v>
      </c>
      <c r="K1996" s="367" t="str">
        <f>VLOOKUP(G1996,'01_MASTER_KODE_WILAYAH'!H$1437:I$1470,2,FALSE)</f>
        <v>JAWA TENGAH</v>
      </c>
      <c r="L1996" s="368" t="str">
        <f>VLOOKUP(H1996,'01_MASTER_KODE_WILAYAH'!D$5:F$1353,3,FALSE)</f>
        <v>WONOSOBO</v>
      </c>
      <c r="M1996" s="428" t="str">
        <f t="shared" si="102"/>
        <v/>
      </c>
      <c r="N1996" s="312">
        <f>COUNTIF(A1_Individu_Data_Keadaan_SDMK!A$4:A$149931,B1996)</f>
        <v>0</v>
      </c>
      <c r="O1996" s="312">
        <f t="shared" si="103"/>
        <v>0</v>
      </c>
      <c r="P1996" s="421" t="str">
        <f t="shared" si="104"/>
        <v>Tetap</v>
      </c>
    </row>
    <row r="1997" spans="1:16" hidden="1">
      <c r="A1997" s="7">
        <v>1992</v>
      </c>
      <c r="B1997" t="s">
        <v>16306</v>
      </c>
      <c r="C1997" t="s">
        <v>16307</v>
      </c>
      <c r="D1997" t="s">
        <v>1265</v>
      </c>
      <c r="G1997">
        <v>33</v>
      </c>
      <c r="H1997">
        <v>3308</v>
      </c>
      <c r="I1997" t="s">
        <v>268</v>
      </c>
      <c r="J1997">
        <v>0</v>
      </c>
      <c r="K1997" s="367" t="str">
        <f>VLOOKUP(G1997,'01_MASTER_KODE_WILAYAH'!H$1437:I$1470,2,FALSE)</f>
        <v>JAWA TENGAH</v>
      </c>
      <c r="L1997" s="368" t="str">
        <f>VLOOKUP(H1997,'01_MASTER_KODE_WILAYAH'!D$5:F$1353,3,FALSE)</f>
        <v>MAGELANG</v>
      </c>
      <c r="M1997" s="428" t="str">
        <f t="shared" si="102"/>
        <v/>
      </c>
      <c r="N1997" s="312">
        <f>COUNTIF(A1_Individu_Data_Keadaan_SDMK!A$4:A$149931,B1997)</f>
        <v>0</v>
      </c>
      <c r="O1997" s="312">
        <f t="shared" si="103"/>
        <v>0</v>
      </c>
      <c r="P1997" s="421" t="str">
        <f t="shared" si="104"/>
        <v>Tetap</v>
      </c>
    </row>
    <row r="1998" spans="1:16" hidden="1">
      <c r="A1998" s="7">
        <v>1993</v>
      </c>
      <c r="B1998" t="s">
        <v>16308</v>
      </c>
      <c r="C1998" t="s">
        <v>16309</v>
      </c>
      <c r="D1998" t="s">
        <v>1265</v>
      </c>
      <c r="G1998">
        <v>33</v>
      </c>
      <c r="H1998">
        <v>3308</v>
      </c>
      <c r="I1998" t="s">
        <v>268</v>
      </c>
      <c r="J1998">
        <v>0</v>
      </c>
      <c r="K1998" s="367" t="str">
        <f>VLOOKUP(G1998,'01_MASTER_KODE_WILAYAH'!H$1437:I$1470,2,FALSE)</f>
        <v>JAWA TENGAH</v>
      </c>
      <c r="L1998" s="368" t="str">
        <f>VLOOKUP(H1998,'01_MASTER_KODE_WILAYAH'!D$5:F$1353,3,FALSE)</f>
        <v>MAGELANG</v>
      </c>
      <c r="M1998" s="428" t="str">
        <f t="shared" si="102"/>
        <v/>
      </c>
      <c r="N1998" s="312">
        <f>COUNTIF(A1_Individu_Data_Keadaan_SDMK!A$4:A$149931,B1998)</f>
        <v>0</v>
      </c>
      <c r="O1998" s="312">
        <f t="shared" si="103"/>
        <v>0</v>
      </c>
      <c r="P1998" s="421" t="str">
        <f t="shared" si="104"/>
        <v>Tetap</v>
      </c>
    </row>
    <row r="1999" spans="1:16" hidden="1">
      <c r="A1999" s="7">
        <v>1994</v>
      </c>
      <c r="B1999" t="s">
        <v>16310</v>
      </c>
      <c r="C1999" t="s">
        <v>16311</v>
      </c>
      <c r="D1999" t="s">
        <v>1265</v>
      </c>
      <c r="G1999">
        <v>33</v>
      </c>
      <c r="H1999">
        <v>3309</v>
      </c>
      <c r="I1999" t="s">
        <v>268</v>
      </c>
      <c r="J1999">
        <v>0</v>
      </c>
      <c r="K1999" s="367" t="str">
        <f>VLOOKUP(G1999,'01_MASTER_KODE_WILAYAH'!H$1437:I$1470,2,FALSE)</f>
        <v>JAWA TENGAH</v>
      </c>
      <c r="L1999" s="368" t="str">
        <f>VLOOKUP(H1999,'01_MASTER_KODE_WILAYAH'!D$5:F$1353,3,FALSE)</f>
        <v>BOYOLALI</v>
      </c>
      <c r="M1999" s="428" t="str">
        <f t="shared" si="102"/>
        <v/>
      </c>
      <c r="N1999" s="312">
        <f>COUNTIF(A1_Individu_Data_Keadaan_SDMK!A$4:A$149931,B1999)</f>
        <v>0</v>
      </c>
      <c r="O1999" s="312">
        <f t="shared" si="103"/>
        <v>0</v>
      </c>
      <c r="P1999" s="421" t="str">
        <f t="shared" si="104"/>
        <v>Tetap</v>
      </c>
    </row>
    <row r="2000" spans="1:16" hidden="1">
      <c r="A2000" s="7">
        <v>1995</v>
      </c>
      <c r="B2000" t="s">
        <v>16312</v>
      </c>
      <c r="C2000" t="s">
        <v>16313</v>
      </c>
      <c r="D2000" t="s">
        <v>1265</v>
      </c>
      <c r="G2000">
        <v>33</v>
      </c>
      <c r="H2000">
        <v>3316</v>
      </c>
      <c r="I2000" t="s">
        <v>268</v>
      </c>
      <c r="J2000">
        <v>0</v>
      </c>
      <c r="K2000" s="367" t="str">
        <f>VLOOKUP(G2000,'01_MASTER_KODE_WILAYAH'!H$1437:I$1470,2,FALSE)</f>
        <v>JAWA TENGAH</v>
      </c>
      <c r="L2000" s="368" t="str">
        <f>VLOOKUP(H2000,'01_MASTER_KODE_WILAYAH'!D$5:F$1353,3,FALSE)</f>
        <v>BLORA</v>
      </c>
      <c r="M2000" s="428" t="str">
        <f t="shared" si="102"/>
        <v/>
      </c>
      <c r="N2000" s="312">
        <f>COUNTIF(A1_Individu_Data_Keadaan_SDMK!A$4:A$149931,B2000)</f>
        <v>0</v>
      </c>
      <c r="O2000" s="312">
        <f t="shared" si="103"/>
        <v>0</v>
      </c>
      <c r="P2000" s="421" t="str">
        <f t="shared" si="104"/>
        <v>Tetap</v>
      </c>
    </row>
    <row r="2001" spans="1:16" hidden="1">
      <c r="A2001" s="7">
        <v>1996</v>
      </c>
      <c r="B2001" t="s">
        <v>16314</v>
      </c>
      <c r="C2001" t="s">
        <v>16315</v>
      </c>
      <c r="D2001" t="s">
        <v>1265</v>
      </c>
      <c r="G2001">
        <v>33</v>
      </c>
      <c r="H2001">
        <v>3317</v>
      </c>
      <c r="I2001" t="s">
        <v>268</v>
      </c>
      <c r="J2001">
        <v>0</v>
      </c>
      <c r="K2001" s="367" t="str">
        <f>VLOOKUP(G2001,'01_MASTER_KODE_WILAYAH'!H$1437:I$1470,2,FALSE)</f>
        <v>JAWA TENGAH</v>
      </c>
      <c r="L2001" s="368" t="str">
        <f>VLOOKUP(H2001,'01_MASTER_KODE_WILAYAH'!D$5:F$1353,3,FALSE)</f>
        <v>REMBANG</v>
      </c>
      <c r="M2001" s="428" t="str">
        <f t="shared" si="102"/>
        <v/>
      </c>
      <c r="N2001" s="312">
        <f>COUNTIF(A1_Individu_Data_Keadaan_SDMK!A$4:A$149931,B2001)</f>
        <v>0</v>
      </c>
      <c r="O2001" s="312">
        <f t="shared" si="103"/>
        <v>0</v>
      </c>
      <c r="P2001" s="421" t="str">
        <f t="shared" si="104"/>
        <v>Tetap</v>
      </c>
    </row>
    <row r="2002" spans="1:16" hidden="1">
      <c r="A2002" s="7">
        <v>1997</v>
      </c>
      <c r="B2002" t="s">
        <v>16316</v>
      </c>
      <c r="C2002" t="s">
        <v>16317</v>
      </c>
      <c r="D2002" t="s">
        <v>1265</v>
      </c>
      <c r="G2002">
        <v>33</v>
      </c>
      <c r="H2002">
        <v>3317</v>
      </c>
      <c r="I2002" t="s">
        <v>268</v>
      </c>
      <c r="J2002">
        <v>0</v>
      </c>
      <c r="K2002" s="367" t="str">
        <f>VLOOKUP(G2002,'01_MASTER_KODE_WILAYAH'!H$1437:I$1470,2,FALSE)</f>
        <v>JAWA TENGAH</v>
      </c>
      <c r="L2002" s="368" t="str">
        <f>VLOOKUP(H2002,'01_MASTER_KODE_WILAYAH'!D$5:F$1353,3,FALSE)</f>
        <v>REMBANG</v>
      </c>
      <c r="M2002" s="428" t="str">
        <f t="shared" si="102"/>
        <v/>
      </c>
      <c r="N2002" s="312">
        <f>COUNTIF(A1_Individu_Data_Keadaan_SDMK!A$4:A$149931,B2002)</f>
        <v>0</v>
      </c>
      <c r="O2002" s="312">
        <f t="shared" si="103"/>
        <v>0</v>
      </c>
      <c r="P2002" s="421" t="str">
        <f t="shared" si="104"/>
        <v>Tetap</v>
      </c>
    </row>
    <row r="2003" spans="1:16" hidden="1">
      <c r="A2003" s="7">
        <v>1998</v>
      </c>
      <c r="B2003" t="s">
        <v>16318</v>
      </c>
      <c r="C2003" t="s">
        <v>16319</v>
      </c>
      <c r="D2003" t="s">
        <v>1265</v>
      </c>
      <c r="G2003">
        <v>33</v>
      </c>
      <c r="H2003">
        <v>3326</v>
      </c>
      <c r="I2003" t="s">
        <v>268</v>
      </c>
      <c r="J2003">
        <v>0</v>
      </c>
      <c r="K2003" s="367" t="str">
        <f>VLOOKUP(G2003,'01_MASTER_KODE_WILAYAH'!H$1437:I$1470,2,FALSE)</f>
        <v>JAWA TENGAH</v>
      </c>
      <c r="L2003" s="368" t="str">
        <f>VLOOKUP(H2003,'01_MASTER_KODE_WILAYAH'!D$5:F$1353,3,FALSE)</f>
        <v>PEKALONGAN</v>
      </c>
      <c r="M2003" s="428" t="str">
        <f t="shared" si="102"/>
        <v/>
      </c>
      <c r="N2003" s="312">
        <f>COUNTIF(A1_Individu_Data_Keadaan_SDMK!A$4:A$149931,B2003)</f>
        <v>0</v>
      </c>
      <c r="O2003" s="312">
        <f t="shared" si="103"/>
        <v>0</v>
      </c>
      <c r="P2003" s="421" t="str">
        <f t="shared" si="104"/>
        <v>Tetap</v>
      </c>
    </row>
    <row r="2004" spans="1:16" hidden="1">
      <c r="A2004" s="7">
        <v>1999</v>
      </c>
      <c r="B2004" t="s">
        <v>16320</v>
      </c>
      <c r="C2004" t="s">
        <v>16321</v>
      </c>
      <c r="D2004" t="s">
        <v>1265</v>
      </c>
      <c r="G2004">
        <v>33</v>
      </c>
      <c r="H2004">
        <v>3326</v>
      </c>
      <c r="I2004" t="s">
        <v>268</v>
      </c>
      <c r="J2004">
        <v>0</v>
      </c>
      <c r="K2004" s="367" t="str">
        <f>VLOOKUP(G2004,'01_MASTER_KODE_WILAYAH'!H$1437:I$1470,2,FALSE)</f>
        <v>JAWA TENGAH</v>
      </c>
      <c r="L2004" s="368" t="str">
        <f>VLOOKUP(H2004,'01_MASTER_KODE_WILAYAH'!D$5:F$1353,3,FALSE)</f>
        <v>PEKALONGAN</v>
      </c>
      <c r="M2004" s="428" t="str">
        <f t="shared" si="102"/>
        <v/>
      </c>
      <c r="N2004" s="312">
        <f>COUNTIF(A1_Individu_Data_Keadaan_SDMK!A$4:A$149931,B2004)</f>
        <v>0</v>
      </c>
      <c r="O2004" s="312">
        <f t="shared" si="103"/>
        <v>0</v>
      </c>
      <c r="P2004" s="421" t="str">
        <f t="shared" si="104"/>
        <v>Tetap</v>
      </c>
    </row>
    <row r="2005" spans="1:16" hidden="1">
      <c r="A2005" s="7">
        <v>2000</v>
      </c>
      <c r="B2005" t="s">
        <v>16322</v>
      </c>
      <c r="C2005" t="s">
        <v>16323</v>
      </c>
      <c r="D2005" t="s">
        <v>1265</v>
      </c>
      <c r="G2005">
        <v>33</v>
      </c>
      <c r="H2005">
        <v>3327</v>
      </c>
      <c r="I2005" t="s">
        <v>268</v>
      </c>
      <c r="J2005">
        <v>0</v>
      </c>
      <c r="K2005" s="367" t="str">
        <f>VLOOKUP(G2005,'01_MASTER_KODE_WILAYAH'!H$1437:I$1470,2,FALSE)</f>
        <v>JAWA TENGAH</v>
      </c>
      <c r="L2005" s="368" t="str">
        <f>VLOOKUP(H2005,'01_MASTER_KODE_WILAYAH'!D$5:F$1353,3,FALSE)</f>
        <v>PEMALANG</v>
      </c>
      <c r="M2005" s="428" t="str">
        <f t="shared" si="102"/>
        <v/>
      </c>
      <c r="N2005" s="312">
        <f>COUNTIF(A1_Individu_Data_Keadaan_SDMK!A$4:A$149931,B2005)</f>
        <v>0</v>
      </c>
      <c r="O2005" s="312">
        <f t="shared" si="103"/>
        <v>0</v>
      </c>
      <c r="P2005" s="421" t="str">
        <f t="shared" si="104"/>
        <v>Tetap</v>
      </c>
    </row>
    <row r="2006" spans="1:16" hidden="1">
      <c r="A2006" s="7">
        <v>2001</v>
      </c>
      <c r="B2006" t="s">
        <v>16324</v>
      </c>
      <c r="C2006" t="s">
        <v>16325</v>
      </c>
      <c r="D2006" t="s">
        <v>1265</v>
      </c>
      <c r="G2006">
        <v>33</v>
      </c>
      <c r="H2006">
        <v>3329</v>
      </c>
      <c r="I2006" t="s">
        <v>268</v>
      </c>
      <c r="J2006">
        <v>0</v>
      </c>
      <c r="K2006" s="367" t="str">
        <f>VLOOKUP(G2006,'01_MASTER_KODE_WILAYAH'!H$1437:I$1470,2,FALSE)</f>
        <v>JAWA TENGAH</v>
      </c>
      <c r="L2006" s="368" t="str">
        <f>VLOOKUP(H2006,'01_MASTER_KODE_WILAYAH'!D$5:F$1353,3,FALSE)</f>
        <v>BREBES</v>
      </c>
      <c r="M2006" s="428" t="str">
        <f t="shared" si="102"/>
        <v/>
      </c>
      <c r="N2006" s="312">
        <f>COUNTIF(A1_Individu_Data_Keadaan_SDMK!A$4:A$149931,B2006)</f>
        <v>0</v>
      </c>
      <c r="O2006" s="312">
        <f t="shared" si="103"/>
        <v>0</v>
      </c>
      <c r="P2006" s="421" t="str">
        <f t="shared" si="104"/>
        <v>Tetap</v>
      </c>
    </row>
    <row r="2007" spans="1:16" hidden="1">
      <c r="A2007" s="7">
        <v>2002</v>
      </c>
      <c r="B2007" t="s">
        <v>16326</v>
      </c>
      <c r="C2007" t="s">
        <v>16327</v>
      </c>
      <c r="D2007" t="s">
        <v>1265</v>
      </c>
      <c r="G2007">
        <v>33</v>
      </c>
      <c r="H2007">
        <v>3372</v>
      </c>
      <c r="I2007" t="s">
        <v>268</v>
      </c>
      <c r="J2007">
        <v>0</v>
      </c>
      <c r="K2007" s="367" t="str">
        <f>VLOOKUP(G2007,'01_MASTER_KODE_WILAYAH'!H$1437:I$1470,2,FALSE)</f>
        <v>JAWA TENGAH</v>
      </c>
      <c r="L2007" s="368" t="str">
        <f>VLOOKUP(H2007,'01_MASTER_KODE_WILAYAH'!D$5:F$1353,3,FALSE)</f>
        <v>KOTA SURAKARTA</v>
      </c>
      <c r="M2007" s="428" t="str">
        <f t="shared" si="102"/>
        <v/>
      </c>
      <c r="N2007" s="312">
        <f>COUNTIF(A1_Individu_Data_Keadaan_SDMK!A$4:A$149931,B2007)</f>
        <v>0</v>
      </c>
      <c r="O2007" s="312">
        <f t="shared" si="103"/>
        <v>0</v>
      </c>
      <c r="P2007" s="421" t="str">
        <f t="shared" si="104"/>
        <v>Tetap</v>
      </c>
    </row>
    <row r="2008" spans="1:16" hidden="1">
      <c r="A2008" s="7">
        <v>2003</v>
      </c>
      <c r="B2008" t="s">
        <v>16328</v>
      </c>
      <c r="C2008" t="s">
        <v>16329</v>
      </c>
      <c r="D2008" t="s">
        <v>1265</v>
      </c>
      <c r="G2008">
        <v>33</v>
      </c>
      <c r="H2008">
        <v>3372</v>
      </c>
      <c r="I2008" t="s">
        <v>268</v>
      </c>
      <c r="J2008">
        <v>0</v>
      </c>
      <c r="K2008" s="367" t="str">
        <f>VLOOKUP(G2008,'01_MASTER_KODE_WILAYAH'!H$1437:I$1470,2,FALSE)</f>
        <v>JAWA TENGAH</v>
      </c>
      <c r="L2008" s="368" t="str">
        <f>VLOOKUP(H2008,'01_MASTER_KODE_WILAYAH'!D$5:F$1353,3,FALSE)</f>
        <v>KOTA SURAKARTA</v>
      </c>
      <c r="M2008" s="428" t="str">
        <f t="shared" si="102"/>
        <v/>
      </c>
      <c r="N2008" s="312">
        <f>COUNTIF(A1_Individu_Data_Keadaan_SDMK!A$4:A$149931,B2008)</f>
        <v>0</v>
      </c>
      <c r="O2008" s="312">
        <f t="shared" si="103"/>
        <v>0</v>
      </c>
      <c r="P2008" s="421" t="str">
        <f t="shared" si="104"/>
        <v>Tetap</v>
      </c>
    </row>
    <row r="2009" spans="1:16" hidden="1">
      <c r="A2009" s="7">
        <v>2004</v>
      </c>
      <c r="B2009" t="s">
        <v>16330</v>
      </c>
      <c r="C2009" t="s">
        <v>16331</v>
      </c>
      <c r="D2009" t="s">
        <v>1265</v>
      </c>
      <c r="G2009">
        <v>33</v>
      </c>
      <c r="H2009">
        <v>3372</v>
      </c>
      <c r="I2009" t="s">
        <v>268</v>
      </c>
      <c r="J2009">
        <v>0</v>
      </c>
      <c r="K2009" s="367" t="str">
        <f>VLOOKUP(G2009,'01_MASTER_KODE_WILAYAH'!H$1437:I$1470,2,FALSE)</f>
        <v>JAWA TENGAH</v>
      </c>
      <c r="L2009" s="368" t="str">
        <f>VLOOKUP(H2009,'01_MASTER_KODE_WILAYAH'!D$5:F$1353,3,FALSE)</f>
        <v>KOTA SURAKARTA</v>
      </c>
      <c r="M2009" s="428" t="str">
        <f t="shared" si="102"/>
        <v/>
      </c>
      <c r="N2009" s="312">
        <f>COUNTIF(A1_Individu_Data_Keadaan_SDMK!A$4:A$149931,B2009)</f>
        <v>0</v>
      </c>
      <c r="O2009" s="312">
        <f t="shared" si="103"/>
        <v>0</v>
      </c>
      <c r="P2009" s="421" t="str">
        <f t="shared" si="104"/>
        <v>Tetap</v>
      </c>
    </row>
    <row r="2010" spans="1:16" hidden="1">
      <c r="A2010" s="7">
        <v>2005</v>
      </c>
      <c r="B2010" t="s">
        <v>16332</v>
      </c>
      <c r="C2010" t="s">
        <v>16333</v>
      </c>
      <c r="D2010" t="s">
        <v>1265</v>
      </c>
      <c r="G2010">
        <v>33</v>
      </c>
      <c r="H2010">
        <v>3372</v>
      </c>
      <c r="I2010" t="s">
        <v>268</v>
      </c>
      <c r="J2010">
        <v>0</v>
      </c>
      <c r="K2010" s="367" t="str">
        <f>VLOOKUP(G2010,'01_MASTER_KODE_WILAYAH'!H$1437:I$1470,2,FALSE)</f>
        <v>JAWA TENGAH</v>
      </c>
      <c r="L2010" s="368" t="str">
        <f>VLOOKUP(H2010,'01_MASTER_KODE_WILAYAH'!D$5:F$1353,3,FALSE)</f>
        <v>KOTA SURAKARTA</v>
      </c>
      <c r="M2010" s="428" t="str">
        <f t="shared" si="102"/>
        <v/>
      </c>
      <c r="N2010" s="312">
        <f>COUNTIF(A1_Individu_Data_Keadaan_SDMK!A$4:A$149931,B2010)</f>
        <v>0</v>
      </c>
      <c r="O2010" s="312">
        <f t="shared" si="103"/>
        <v>0</v>
      </c>
      <c r="P2010" s="421" t="str">
        <f t="shared" si="104"/>
        <v>Tetap</v>
      </c>
    </row>
    <row r="2011" spans="1:16" hidden="1">
      <c r="A2011" s="7">
        <v>2006</v>
      </c>
      <c r="B2011" t="s">
        <v>16334</v>
      </c>
      <c r="C2011" t="s">
        <v>16335</v>
      </c>
      <c r="D2011" t="s">
        <v>1265</v>
      </c>
      <c r="G2011">
        <v>33</v>
      </c>
      <c r="H2011">
        <v>3372</v>
      </c>
      <c r="I2011" t="s">
        <v>268</v>
      </c>
      <c r="J2011">
        <v>0</v>
      </c>
      <c r="K2011" s="367" t="str">
        <f>VLOOKUP(G2011,'01_MASTER_KODE_WILAYAH'!H$1437:I$1470,2,FALSE)</f>
        <v>JAWA TENGAH</v>
      </c>
      <c r="L2011" s="368" t="str">
        <f>VLOOKUP(H2011,'01_MASTER_KODE_WILAYAH'!D$5:F$1353,3,FALSE)</f>
        <v>KOTA SURAKARTA</v>
      </c>
      <c r="M2011" s="428" t="str">
        <f t="shared" si="102"/>
        <v/>
      </c>
      <c r="N2011" s="312">
        <f>COUNTIF(A1_Individu_Data_Keadaan_SDMK!A$4:A$149931,B2011)</f>
        <v>0</v>
      </c>
      <c r="O2011" s="312">
        <f t="shared" si="103"/>
        <v>0</v>
      </c>
      <c r="P2011" s="421" t="str">
        <f t="shared" si="104"/>
        <v>Tetap</v>
      </c>
    </row>
    <row r="2012" spans="1:16" hidden="1">
      <c r="A2012" s="7">
        <v>2007</v>
      </c>
      <c r="B2012" t="s">
        <v>16336</v>
      </c>
      <c r="C2012" t="s">
        <v>16337</v>
      </c>
      <c r="D2012" t="s">
        <v>1265</v>
      </c>
      <c r="G2012">
        <v>33</v>
      </c>
      <c r="H2012">
        <v>3372</v>
      </c>
      <c r="I2012" t="s">
        <v>268</v>
      </c>
      <c r="J2012">
        <v>0</v>
      </c>
      <c r="K2012" s="367" t="str">
        <f>VLOOKUP(G2012,'01_MASTER_KODE_WILAYAH'!H$1437:I$1470,2,FALSE)</f>
        <v>JAWA TENGAH</v>
      </c>
      <c r="L2012" s="368" t="str">
        <f>VLOOKUP(H2012,'01_MASTER_KODE_WILAYAH'!D$5:F$1353,3,FALSE)</f>
        <v>KOTA SURAKARTA</v>
      </c>
      <c r="M2012" s="428" t="str">
        <f t="shared" si="102"/>
        <v/>
      </c>
      <c r="N2012" s="312">
        <f>COUNTIF(A1_Individu_Data_Keadaan_SDMK!A$4:A$149931,B2012)</f>
        <v>0</v>
      </c>
      <c r="O2012" s="312">
        <f t="shared" si="103"/>
        <v>0</v>
      </c>
      <c r="P2012" s="421" t="str">
        <f t="shared" si="104"/>
        <v>Tetap</v>
      </c>
    </row>
    <row r="2013" spans="1:16" hidden="1">
      <c r="A2013" s="7">
        <v>2008</v>
      </c>
      <c r="B2013" t="s">
        <v>16338</v>
      </c>
      <c r="C2013" t="s">
        <v>16339</v>
      </c>
      <c r="D2013" t="s">
        <v>1265</v>
      </c>
      <c r="G2013">
        <v>33</v>
      </c>
      <c r="H2013">
        <v>3372</v>
      </c>
      <c r="I2013" t="s">
        <v>268</v>
      </c>
      <c r="J2013">
        <v>0</v>
      </c>
      <c r="K2013" s="367" t="str">
        <f>VLOOKUP(G2013,'01_MASTER_KODE_WILAYAH'!H$1437:I$1470,2,FALSE)</f>
        <v>JAWA TENGAH</v>
      </c>
      <c r="L2013" s="368" t="str">
        <f>VLOOKUP(H2013,'01_MASTER_KODE_WILAYAH'!D$5:F$1353,3,FALSE)</f>
        <v>KOTA SURAKARTA</v>
      </c>
      <c r="M2013" s="428" t="str">
        <f t="shared" si="102"/>
        <v/>
      </c>
      <c r="N2013" s="312">
        <f>COUNTIF(A1_Individu_Data_Keadaan_SDMK!A$4:A$149931,B2013)</f>
        <v>0</v>
      </c>
      <c r="O2013" s="312">
        <f t="shared" si="103"/>
        <v>0</v>
      </c>
      <c r="P2013" s="421" t="str">
        <f t="shared" si="104"/>
        <v>Tetap</v>
      </c>
    </row>
    <row r="2014" spans="1:16" hidden="1">
      <c r="A2014" s="7">
        <v>2009</v>
      </c>
      <c r="B2014" t="s">
        <v>16340</v>
      </c>
      <c r="C2014" t="s">
        <v>16341</v>
      </c>
      <c r="D2014" t="s">
        <v>1265</v>
      </c>
      <c r="G2014">
        <v>33</v>
      </c>
      <c r="H2014">
        <v>3372</v>
      </c>
      <c r="I2014" t="s">
        <v>268</v>
      </c>
      <c r="J2014">
        <v>0</v>
      </c>
      <c r="K2014" s="367" t="str">
        <f>VLOOKUP(G2014,'01_MASTER_KODE_WILAYAH'!H$1437:I$1470,2,FALSE)</f>
        <v>JAWA TENGAH</v>
      </c>
      <c r="L2014" s="368" t="str">
        <f>VLOOKUP(H2014,'01_MASTER_KODE_WILAYAH'!D$5:F$1353,3,FALSE)</f>
        <v>KOTA SURAKARTA</v>
      </c>
      <c r="M2014" s="428" t="str">
        <f t="shared" si="102"/>
        <v/>
      </c>
      <c r="N2014" s="312">
        <f>COUNTIF(A1_Individu_Data_Keadaan_SDMK!A$4:A$149931,B2014)</f>
        <v>0</v>
      </c>
      <c r="O2014" s="312">
        <f t="shared" si="103"/>
        <v>0</v>
      </c>
      <c r="P2014" s="421" t="str">
        <f t="shared" si="104"/>
        <v>Tetap</v>
      </c>
    </row>
    <row r="2015" spans="1:16" hidden="1">
      <c r="A2015" s="7">
        <v>2010</v>
      </c>
      <c r="B2015" t="s">
        <v>16342</v>
      </c>
      <c r="C2015" t="s">
        <v>16343</v>
      </c>
      <c r="D2015" t="s">
        <v>1265</v>
      </c>
      <c r="G2015">
        <v>33</v>
      </c>
      <c r="H2015">
        <v>3373</v>
      </c>
      <c r="I2015" t="s">
        <v>268</v>
      </c>
      <c r="J2015">
        <v>0</v>
      </c>
      <c r="K2015" s="367" t="str">
        <f>VLOOKUP(G2015,'01_MASTER_KODE_WILAYAH'!H$1437:I$1470,2,FALSE)</f>
        <v>JAWA TENGAH</v>
      </c>
      <c r="L2015" s="368" t="str">
        <f>VLOOKUP(H2015,'01_MASTER_KODE_WILAYAH'!D$5:F$1353,3,FALSE)</f>
        <v>KOTA SALATIGA</v>
      </c>
      <c r="M2015" s="428" t="str">
        <f t="shared" si="102"/>
        <v/>
      </c>
      <c r="N2015" s="312">
        <f>COUNTIF(A1_Individu_Data_Keadaan_SDMK!A$4:A$149931,B2015)</f>
        <v>0</v>
      </c>
      <c r="O2015" s="312">
        <f t="shared" si="103"/>
        <v>0</v>
      </c>
      <c r="P2015" s="421" t="str">
        <f t="shared" si="104"/>
        <v>Tetap</v>
      </c>
    </row>
    <row r="2016" spans="1:16" hidden="1">
      <c r="A2016" s="7">
        <v>2011</v>
      </c>
      <c r="B2016" t="s">
        <v>16344</v>
      </c>
      <c r="C2016" t="s">
        <v>16345</v>
      </c>
      <c r="D2016" t="s">
        <v>1265</v>
      </c>
      <c r="G2016">
        <v>33</v>
      </c>
      <c r="H2016">
        <v>3373</v>
      </c>
      <c r="I2016" t="s">
        <v>268</v>
      </c>
      <c r="J2016">
        <v>0</v>
      </c>
      <c r="K2016" s="367" t="str">
        <f>VLOOKUP(G2016,'01_MASTER_KODE_WILAYAH'!H$1437:I$1470,2,FALSE)</f>
        <v>JAWA TENGAH</v>
      </c>
      <c r="L2016" s="368" t="str">
        <f>VLOOKUP(H2016,'01_MASTER_KODE_WILAYAH'!D$5:F$1353,3,FALSE)</f>
        <v>KOTA SALATIGA</v>
      </c>
      <c r="M2016" s="428" t="str">
        <f t="shared" si="102"/>
        <v/>
      </c>
      <c r="N2016" s="312">
        <f>COUNTIF(A1_Individu_Data_Keadaan_SDMK!A$4:A$149931,B2016)</f>
        <v>0</v>
      </c>
      <c r="O2016" s="312">
        <f t="shared" si="103"/>
        <v>0</v>
      </c>
      <c r="P2016" s="421" t="str">
        <f t="shared" si="104"/>
        <v>Tetap</v>
      </c>
    </row>
    <row r="2017" spans="1:16" hidden="1">
      <c r="A2017" s="7">
        <v>2012</v>
      </c>
      <c r="B2017" t="s">
        <v>16346</v>
      </c>
      <c r="C2017" t="s">
        <v>16347</v>
      </c>
      <c r="D2017" t="s">
        <v>1265</v>
      </c>
      <c r="G2017">
        <v>33</v>
      </c>
      <c r="H2017">
        <v>3376</v>
      </c>
      <c r="I2017" t="s">
        <v>268</v>
      </c>
      <c r="J2017">
        <v>0</v>
      </c>
      <c r="K2017" s="367" t="str">
        <f>VLOOKUP(G2017,'01_MASTER_KODE_WILAYAH'!H$1437:I$1470,2,FALSE)</f>
        <v>JAWA TENGAH</v>
      </c>
      <c r="L2017" s="368" t="str">
        <f>VLOOKUP(H2017,'01_MASTER_KODE_WILAYAH'!D$5:F$1353,3,FALSE)</f>
        <v>KOTA TEGAL</v>
      </c>
      <c r="M2017" s="428" t="str">
        <f t="shared" si="102"/>
        <v/>
      </c>
      <c r="N2017" s="312">
        <f>COUNTIF(A1_Individu_Data_Keadaan_SDMK!A$4:A$149931,B2017)</f>
        <v>0</v>
      </c>
      <c r="O2017" s="312">
        <f t="shared" si="103"/>
        <v>0</v>
      </c>
      <c r="P2017" s="421" t="str">
        <f t="shared" si="104"/>
        <v>Tetap</v>
      </c>
    </row>
    <row r="2018" spans="1:16" hidden="1">
      <c r="A2018" s="7">
        <v>2013</v>
      </c>
      <c r="B2018" t="s">
        <v>16348</v>
      </c>
      <c r="C2018" t="s">
        <v>16349</v>
      </c>
      <c r="D2018" t="s">
        <v>1265</v>
      </c>
      <c r="G2018">
        <v>33</v>
      </c>
      <c r="H2018">
        <v>3376</v>
      </c>
      <c r="I2018" t="s">
        <v>268</v>
      </c>
      <c r="J2018">
        <v>0</v>
      </c>
      <c r="K2018" s="367" t="str">
        <f>VLOOKUP(G2018,'01_MASTER_KODE_WILAYAH'!H$1437:I$1470,2,FALSE)</f>
        <v>JAWA TENGAH</v>
      </c>
      <c r="L2018" s="368" t="str">
        <f>VLOOKUP(H2018,'01_MASTER_KODE_WILAYAH'!D$5:F$1353,3,FALSE)</f>
        <v>KOTA TEGAL</v>
      </c>
      <c r="M2018" s="428" t="str">
        <f t="shared" si="102"/>
        <v/>
      </c>
      <c r="N2018" s="312">
        <f>COUNTIF(A1_Individu_Data_Keadaan_SDMK!A$4:A$149931,B2018)</f>
        <v>0</v>
      </c>
      <c r="O2018" s="312">
        <f t="shared" si="103"/>
        <v>0</v>
      </c>
      <c r="P2018" s="421" t="str">
        <f t="shared" si="104"/>
        <v>Tetap</v>
      </c>
    </row>
    <row r="2019" spans="1:16" hidden="1">
      <c r="A2019" s="7">
        <v>2014</v>
      </c>
      <c r="B2019" t="s">
        <v>16350</v>
      </c>
      <c r="C2019" t="s">
        <v>16351</v>
      </c>
      <c r="D2019" t="s">
        <v>1265</v>
      </c>
      <c r="G2019">
        <v>33</v>
      </c>
      <c r="H2019">
        <v>3376</v>
      </c>
      <c r="I2019" t="s">
        <v>268</v>
      </c>
      <c r="J2019">
        <v>0</v>
      </c>
      <c r="K2019" s="367" t="str">
        <f>VLOOKUP(G2019,'01_MASTER_KODE_WILAYAH'!H$1437:I$1470,2,FALSE)</f>
        <v>JAWA TENGAH</v>
      </c>
      <c r="L2019" s="368" t="str">
        <f>VLOOKUP(H2019,'01_MASTER_KODE_WILAYAH'!D$5:F$1353,3,FALSE)</f>
        <v>KOTA TEGAL</v>
      </c>
      <c r="M2019" s="428" t="str">
        <f t="shared" si="102"/>
        <v/>
      </c>
      <c r="N2019" s="312">
        <f>COUNTIF(A1_Individu_Data_Keadaan_SDMK!A$4:A$149931,B2019)</f>
        <v>0</v>
      </c>
      <c r="O2019" s="312">
        <f t="shared" si="103"/>
        <v>0</v>
      </c>
      <c r="P2019" s="421" t="str">
        <f t="shared" si="104"/>
        <v>Tetap</v>
      </c>
    </row>
    <row r="2020" spans="1:16" hidden="1">
      <c r="A2020" s="7">
        <v>2015</v>
      </c>
      <c r="B2020" t="s">
        <v>16352</v>
      </c>
      <c r="C2020" t="s">
        <v>16353</v>
      </c>
      <c r="D2020" t="s">
        <v>1265</v>
      </c>
      <c r="G2020">
        <v>33</v>
      </c>
      <c r="H2020">
        <v>3376</v>
      </c>
      <c r="I2020" t="s">
        <v>268</v>
      </c>
      <c r="J2020">
        <v>0</v>
      </c>
      <c r="K2020" s="367" t="str">
        <f>VLOOKUP(G2020,'01_MASTER_KODE_WILAYAH'!H$1437:I$1470,2,FALSE)</f>
        <v>JAWA TENGAH</v>
      </c>
      <c r="L2020" s="368" t="str">
        <f>VLOOKUP(H2020,'01_MASTER_KODE_WILAYAH'!D$5:F$1353,3,FALSE)</f>
        <v>KOTA TEGAL</v>
      </c>
      <c r="M2020" s="428" t="str">
        <f t="shared" si="102"/>
        <v/>
      </c>
      <c r="N2020" s="312">
        <f>COUNTIF(A1_Individu_Data_Keadaan_SDMK!A$4:A$149931,B2020)</f>
        <v>0</v>
      </c>
      <c r="O2020" s="312">
        <f t="shared" si="103"/>
        <v>0</v>
      </c>
      <c r="P2020" s="421" t="str">
        <f t="shared" si="104"/>
        <v>Tetap</v>
      </c>
    </row>
    <row r="2021" spans="1:16" hidden="1">
      <c r="A2021" s="7">
        <v>2016</v>
      </c>
      <c r="B2021" t="s">
        <v>16354</v>
      </c>
      <c r="C2021" t="s">
        <v>16355</v>
      </c>
      <c r="D2021" t="s">
        <v>1265</v>
      </c>
      <c r="G2021">
        <v>33</v>
      </c>
      <c r="H2021">
        <v>3376</v>
      </c>
      <c r="I2021" t="s">
        <v>268</v>
      </c>
      <c r="J2021">
        <v>0</v>
      </c>
      <c r="K2021" s="367" t="str">
        <f>VLOOKUP(G2021,'01_MASTER_KODE_WILAYAH'!H$1437:I$1470,2,FALSE)</f>
        <v>JAWA TENGAH</v>
      </c>
      <c r="L2021" s="368" t="str">
        <f>VLOOKUP(H2021,'01_MASTER_KODE_WILAYAH'!D$5:F$1353,3,FALSE)</f>
        <v>KOTA TEGAL</v>
      </c>
      <c r="M2021" s="428" t="str">
        <f t="shared" si="102"/>
        <v/>
      </c>
      <c r="N2021" s="312">
        <f>COUNTIF(A1_Individu_Data_Keadaan_SDMK!A$4:A$149931,B2021)</f>
        <v>0</v>
      </c>
      <c r="O2021" s="312">
        <f t="shared" si="103"/>
        <v>0</v>
      </c>
      <c r="P2021" s="421" t="str">
        <f t="shared" si="104"/>
        <v>Tetap</v>
      </c>
    </row>
    <row r="2022" spans="1:16" hidden="1">
      <c r="A2022" s="7">
        <v>2017</v>
      </c>
      <c r="B2022" t="s">
        <v>16356</v>
      </c>
      <c r="C2022" t="s">
        <v>16357</v>
      </c>
      <c r="D2022" t="s">
        <v>1265</v>
      </c>
      <c r="G2022">
        <v>33</v>
      </c>
      <c r="H2022">
        <v>3376</v>
      </c>
      <c r="I2022" t="s">
        <v>268</v>
      </c>
      <c r="J2022">
        <v>0</v>
      </c>
      <c r="K2022" s="367" t="str">
        <f>VLOOKUP(G2022,'01_MASTER_KODE_WILAYAH'!H$1437:I$1470,2,FALSE)</f>
        <v>JAWA TENGAH</v>
      </c>
      <c r="L2022" s="368" t="str">
        <f>VLOOKUP(H2022,'01_MASTER_KODE_WILAYAH'!D$5:F$1353,3,FALSE)</f>
        <v>KOTA TEGAL</v>
      </c>
      <c r="M2022" s="428" t="str">
        <f t="shared" si="102"/>
        <v/>
      </c>
      <c r="N2022" s="312">
        <f>COUNTIF(A1_Individu_Data_Keadaan_SDMK!A$4:A$149931,B2022)</f>
        <v>0</v>
      </c>
      <c r="O2022" s="312">
        <f t="shared" si="103"/>
        <v>0</v>
      </c>
      <c r="P2022" s="421" t="str">
        <f t="shared" si="104"/>
        <v>Tetap</v>
      </c>
    </row>
    <row r="2023" spans="1:16" hidden="1">
      <c r="A2023" s="7">
        <v>2018</v>
      </c>
      <c r="B2023" t="s">
        <v>16358</v>
      </c>
      <c r="C2023" t="s">
        <v>16359</v>
      </c>
      <c r="D2023" t="s">
        <v>1265</v>
      </c>
      <c r="G2023">
        <v>33</v>
      </c>
      <c r="H2023">
        <v>3376</v>
      </c>
      <c r="I2023" t="s">
        <v>268</v>
      </c>
      <c r="J2023">
        <v>0</v>
      </c>
      <c r="K2023" s="367" t="str">
        <f>VLOOKUP(G2023,'01_MASTER_KODE_WILAYAH'!H$1437:I$1470,2,FALSE)</f>
        <v>JAWA TENGAH</v>
      </c>
      <c r="L2023" s="368" t="str">
        <f>VLOOKUP(H2023,'01_MASTER_KODE_WILAYAH'!D$5:F$1353,3,FALSE)</f>
        <v>KOTA TEGAL</v>
      </c>
      <c r="M2023" s="428" t="str">
        <f t="shared" si="102"/>
        <v/>
      </c>
      <c r="N2023" s="312">
        <f>COUNTIF(A1_Individu_Data_Keadaan_SDMK!A$4:A$149931,B2023)</f>
        <v>0</v>
      </c>
      <c r="O2023" s="312">
        <f t="shared" si="103"/>
        <v>0</v>
      </c>
      <c r="P2023" s="421" t="str">
        <f t="shared" si="104"/>
        <v>Tetap</v>
      </c>
    </row>
    <row r="2024" spans="1:16" hidden="1">
      <c r="A2024" s="7">
        <v>2019</v>
      </c>
      <c r="B2024" t="s">
        <v>16360</v>
      </c>
      <c r="C2024" t="s">
        <v>16361</v>
      </c>
      <c r="D2024" t="s">
        <v>1265</v>
      </c>
      <c r="G2024">
        <v>33</v>
      </c>
      <c r="H2024">
        <v>3376</v>
      </c>
      <c r="I2024" t="s">
        <v>268</v>
      </c>
      <c r="J2024">
        <v>0</v>
      </c>
      <c r="K2024" s="367" t="str">
        <f>VLOOKUP(G2024,'01_MASTER_KODE_WILAYAH'!H$1437:I$1470,2,FALSE)</f>
        <v>JAWA TENGAH</v>
      </c>
      <c r="L2024" s="368" t="str">
        <f>VLOOKUP(H2024,'01_MASTER_KODE_WILAYAH'!D$5:F$1353,3,FALSE)</f>
        <v>KOTA TEGAL</v>
      </c>
      <c r="M2024" s="428" t="str">
        <f t="shared" si="102"/>
        <v/>
      </c>
      <c r="N2024" s="312">
        <f>COUNTIF(A1_Individu_Data_Keadaan_SDMK!A$4:A$149931,B2024)</f>
        <v>0</v>
      </c>
      <c r="O2024" s="312">
        <f t="shared" si="103"/>
        <v>0</v>
      </c>
      <c r="P2024" s="421" t="str">
        <f t="shared" si="104"/>
        <v>Tetap</v>
      </c>
    </row>
    <row r="2025" spans="1:16" hidden="1">
      <c r="A2025" s="7">
        <v>2020</v>
      </c>
      <c r="B2025" t="s">
        <v>16362</v>
      </c>
      <c r="C2025" t="s">
        <v>16363</v>
      </c>
      <c r="D2025" t="s">
        <v>1259</v>
      </c>
      <c r="G2025">
        <v>33</v>
      </c>
      <c r="H2025">
        <v>3303</v>
      </c>
      <c r="I2025" t="s">
        <v>268</v>
      </c>
      <c r="J2025">
        <v>0</v>
      </c>
      <c r="K2025" s="367" t="str">
        <f>VLOOKUP(G2025,'01_MASTER_KODE_WILAYAH'!H$1437:I$1470,2,FALSE)</f>
        <v>JAWA TENGAH</v>
      </c>
      <c r="L2025" s="368" t="str">
        <f>VLOOKUP(H2025,'01_MASTER_KODE_WILAYAH'!D$5:F$1353,3,FALSE)</f>
        <v>PURBALINGGA</v>
      </c>
      <c r="M2025" s="428" t="str">
        <f t="shared" si="102"/>
        <v/>
      </c>
      <c r="N2025" s="312">
        <f>COUNTIF(A1_Individu_Data_Keadaan_SDMK!A$4:A$149931,B2025)</f>
        <v>0</v>
      </c>
      <c r="O2025" s="312">
        <f t="shared" si="103"/>
        <v>0</v>
      </c>
      <c r="P2025" s="421" t="str">
        <f t="shared" si="104"/>
        <v>Tetap</v>
      </c>
    </row>
    <row r="2026" spans="1:16" hidden="1">
      <c r="A2026" s="7">
        <v>2021</v>
      </c>
      <c r="B2026" t="s">
        <v>16364</v>
      </c>
      <c r="C2026" t="s">
        <v>16365</v>
      </c>
      <c r="D2026" t="s">
        <v>1259</v>
      </c>
      <c r="G2026">
        <v>33</v>
      </c>
      <c r="H2026">
        <v>3304</v>
      </c>
      <c r="I2026" t="s">
        <v>268</v>
      </c>
      <c r="J2026">
        <v>0</v>
      </c>
      <c r="K2026" s="367" t="str">
        <f>VLOOKUP(G2026,'01_MASTER_KODE_WILAYAH'!H$1437:I$1470,2,FALSE)</f>
        <v>JAWA TENGAH</v>
      </c>
      <c r="L2026" s="368" t="str">
        <f>VLOOKUP(H2026,'01_MASTER_KODE_WILAYAH'!D$5:F$1353,3,FALSE)</f>
        <v>BANJARNEGARA</v>
      </c>
      <c r="M2026" s="428" t="str">
        <f t="shared" si="102"/>
        <v/>
      </c>
      <c r="N2026" s="312">
        <f>COUNTIF(A1_Individu_Data_Keadaan_SDMK!A$4:A$149931,B2026)</f>
        <v>0</v>
      </c>
      <c r="O2026" s="312">
        <f t="shared" si="103"/>
        <v>0</v>
      </c>
      <c r="P2026" s="421" t="str">
        <f t="shared" si="104"/>
        <v>Tetap</v>
      </c>
    </row>
    <row r="2027" spans="1:16" hidden="1">
      <c r="A2027" s="7">
        <v>2022</v>
      </c>
      <c r="B2027" t="s">
        <v>16366</v>
      </c>
      <c r="C2027" t="s">
        <v>16367</v>
      </c>
      <c r="D2027" t="s">
        <v>1259</v>
      </c>
      <c r="G2027">
        <v>33</v>
      </c>
      <c r="H2027">
        <v>3304</v>
      </c>
      <c r="I2027" t="s">
        <v>268</v>
      </c>
      <c r="J2027">
        <v>0</v>
      </c>
      <c r="K2027" s="367" t="str">
        <f>VLOOKUP(G2027,'01_MASTER_KODE_WILAYAH'!H$1437:I$1470,2,FALSE)</f>
        <v>JAWA TENGAH</v>
      </c>
      <c r="L2027" s="368" t="str">
        <f>VLOOKUP(H2027,'01_MASTER_KODE_WILAYAH'!D$5:F$1353,3,FALSE)</f>
        <v>BANJARNEGARA</v>
      </c>
      <c r="M2027" s="428" t="str">
        <f t="shared" si="102"/>
        <v/>
      </c>
      <c r="N2027" s="312">
        <f>COUNTIF(A1_Individu_Data_Keadaan_SDMK!A$4:A$149931,B2027)</f>
        <v>0</v>
      </c>
      <c r="O2027" s="312">
        <f t="shared" si="103"/>
        <v>0</v>
      </c>
      <c r="P2027" s="421" t="str">
        <f t="shared" si="104"/>
        <v>Tetap</v>
      </c>
    </row>
    <row r="2028" spans="1:16" hidden="1">
      <c r="A2028" s="7">
        <v>2023</v>
      </c>
      <c r="B2028" t="s">
        <v>16368</v>
      </c>
      <c r="C2028" t="s">
        <v>16369</v>
      </c>
      <c r="D2028" t="s">
        <v>1259</v>
      </c>
      <c r="G2028">
        <v>33</v>
      </c>
      <c r="H2028">
        <v>3304</v>
      </c>
      <c r="I2028" t="s">
        <v>268</v>
      </c>
      <c r="J2028">
        <v>0</v>
      </c>
      <c r="K2028" s="367" t="str">
        <f>VLOOKUP(G2028,'01_MASTER_KODE_WILAYAH'!H$1437:I$1470,2,FALSE)</f>
        <v>JAWA TENGAH</v>
      </c>
      <c r="L2028" s="368" t="str">
        <f>VLOOKUP(H2028,'01_MASTER_KODE_WILAYAH'!D$5:F$1353,3,FALSE)</f>
        <v>BANJARNEGARA</v>
      </c>
      <c r="M2028" s="428" t="str">
        <f t="shared" si="102"/>
        <v/>
      </c>
      <c r="N2028" s="312">
        <f>COUNTIF(A1_Individu_Data_Keadaan_SDMK!A$4:A$149931,B2028)</f>
        <v>0</v>
      </c>
      <c r="O2028" s="312">
        <f t="shared" si="103"/>
        <v>0</v>
      </c>
      <c r="P2028" s="421" t="str">
        <f t="shared" si="104"/>
        <v>Tetap</v>
      </c>
    </row>
    <row r="2029" spans="1:16" hidden="1">
      <c r="A2029" s="7">
        <v>2024</v>
      </c>
      <c r="B2029" t="s">
        <v>16370</v>
      </c>
      <c r="C2029" t="s">
        <v>16371</v>
      </c>
      <c r="D2029" t="s">
        <v>1259</v>
      </c>
      <c r="G2029">
        <v>33</v>
      </c>
      <c r="H2029">
        <v>3306</v>
      </c>
      <c r="I2029" t="s">
        <v>268</v>
      </c>
      <c r="J2029">
        <v>0</v>
      </c>
      <c r="K2029" s="367" t="str">
        <f>VLOOKUP(G2029,'01_MASTER_KODE_WILAYAH'!H$1437:I$1470,2,FALSE)</f>
        <v>JAWA TENGAH</v>
      </c>
      <c r="L2029" s="368" t="str">
        <f>VLOOKUP(H2029,'01_MASTER_KODE_WILAYAH'!D$5:F$1353,3,FALSE)</f>
        <v>PURWOREJO</v>
      </c>
      <c r="M2029" s="428" t="str">
        <f t="shared" si="102"/>
        <v/>
      </c>
      <c r="N2029" s="312">
        <f>COUNTIF(A1_Individu_Data_Keadaan_SDMK!A$4:A$149931,B2029)</f>
        <v>0</v>
      </c>
      <c r="O2029" s="312">
        <f t="shared" si="103"/>
        <v>0</v>
      </c>
      <c r="P2029" s="421" t="str">
        <f t="shared" si="104"/>
        <v>Tetap</v>
      </c>
    </row>
    <row r="2030" spans="1:16" hidden="1">
      <c r="A2030" s="7">
        <v>2025</v>
      </c>
      <c r="B2030" t="s">
        <v>16372</v>
      </c>
      <c r="C2030" t="s">
        <v>16373</v>
      </c>
      <c r="D2030" t="s">
        <v>1259</v>
      </c>
      <c r="G2030">
        <v>33</v>
      </c>
      <c r="H2030">
        <v>3306</v>
      </c>
      <c r="I2030" t="s">
        <v>268</v>
      </c>
      <c r="J2030">
        <v>0</v>
      </c>
      <c r="K2030" s="367" t="str">
        <f>VLOOKUP(G2030,'01_MASTER_KODE_WILAYAH'!H$1437:I$1470,2,FALSE)</f>
        <v>JAWA TENGAH</v>
      </c>
      <c r="L2030" s="368" t="str">
        <f>VLOOKUP(H2030,'01_MASTER_KODE_WILAYAH'!D$5:F$1353,3,FALSE)</f>
        <v>PURWOREJO</v>
      </c>
      <c r="M2030" s="428" t="str">
        <f t="shared" si="102"/>
        <v/>
      </c>
      <c r="N2030" s="312">
        <f>COUNTIF(A1_Individu_Data_Keadaan_SDMK!A$4:A$149931,B2030)</f>
        <v>0</v>
      </c>
      <c r="O2030" s="312">
        <f t="shared" si="103"/>
        <v>0</v>
      </c>
      <c r="P2030" s="421" t="str">
        <f t="shared" si="104"/>
        <v>Tetap</v>
      </c>
    </row>
    <row r="2031" spans="1:16" hidden="1">
      <c r="A2031" s="7">
        <v>2026</v>
      </c>
      <c r="B2031" t="s">
        <v>16374</v>
      </c>
      <c r="C2031" t="s">
        <v>16375</v>
      </c>
      <c r="D2031" t="s">
        <v>1259</v>
      </c>
      <c r="G2031">
        <v>33</v>
      </c>
      <c r="H2031">
        <v>3323</v>
      </c>
      <c r="I2031" t="s">
        <v>268</v>
      </c>
      <c r="J2031">
        <v>0</v>
      </c>
      <c r="K2031" s="367" t="str">
        <f>VLOOKUP(G2031,'01_MASTER_KODE_WILAYAH'!H$1437:I$1470,2,FALSE)</f>
        <v>JAWA TENGAH</v>
      </c>
      <c r="L2031" s="368" t="str">
        <f>VLOOKUP(H2031,'01_MASTER_KODE_WILAYAH'!D$5:F$1353,3,FALSE)</f>
        <v>TEMANGGUNG</v>
      </c>
      <c r="M2031" s="428" t="str">
        <f t="shared" si="102"/>
        <v/>
      </c>
      <c r="N2031" s="312">
        <f>COUNTIF(A1_Individu_Data_Keadaan_SDMK!A$4:A$149931,B2031)</f>
        <v>0</v>
      </c>
      <c r="O2031" s="312">
        <f t="shared" si="103"/>
        <v>0</v>
      </c>
      <c r="P2031" s="421" t="str">
        <f t="shared" si="104"/>
        <v>Tetap</v>
      </c>
    </row>
    <row r="2032" spans="1:16" hidden="1">
      <c r="A2032" s="7">
        <v>2027</v>
      </c>
      <c r="B2032" t="s">
        <v>16376</v>
      </c>
      <c r="C2032" t="s">
        <v>16377</v>
      </c>
      <c r="D2032" t="s">
        <v>1259</v>
      </c>
      <c r="G2032">
        <v>33</v>
      </c>
      <c r="H2032">
        <v>3323</v>
      </c>
      <c r="I2032" t="s">
        <v>268</v>
      </c>
      <c r="J2032">
        <v>0</v>
      </c>
      <c r="K2032" s="367" t="str">
        <f>VLOOKUP(G2032,'01_MASTER_KODE_WILAYAH'!H$1437:I$1470,2,FALSE)</f>
        <v>JAWA TENGAH</v>
      </c>
      <c r="L2032" s="368" t="str">
        <f>VLOOKUP(H2032,'01_MASTER_KODE_WILAYAH'!D$5:F$1353,3,FALSE)</f>
        <v>TEMANGGUNG</v>
      </c>
      <c r="M2032" s="428" t="str">
        <f t="shared" si="102"/>
        <v/>
      </c>
      <c r="N2032" s="312">
        <f>COUNTIF(A1_Individu_Data_Keadaan_SDMK!A$4:A$149931,B2032)</f>
        <v>0</v>
      </c>
      <c r="O2032" s="312">
        <f t="shared" si="103"/>
        <v>0</v>
      </c>
      <c r="P2032" s="421" t="str">
        <f t="shared" si="104"/>
        <v>Tetap</v>
      </c>
    </row>
    <row r="2033" spans="1:16" hidden="1">
      <c r="A2033" s="7">
        <v>2028</v>
      </c>
      <c r="B2033" t="s">
        <v>16378</v>
      </c>
      <c r="C2033" t="s">
        <v>16379</v>
      </c>
      <c r="D2033" t="s">
        <v>1259</v>
      </c>
      <c r="G2033">
        <v>33</v>
      </c>
      <c r="H2033">
        <v>3323</v>
      </c>
      <c r="I2033" t="s">
        <v>268</v>
      </c>
      <c r="J2033">
        <v>0</v>
      </c>
      <c r="K2033" s="367" t="str">
        <f>VLOOKUP(G2033,'01_MASTER_KODE_WILAYAH'!H$1437:I$1470,2,FALSE)</f>
        <v>JAWA TENGAH</v>
      </c>
      <c r="L2033" s="368" t="str">
        <f>VLOOKUP(H2033,'01_MASTER_KODE_WILAYAH'!D$5:F$1353,3,FALSE)</f>
        <v>TEMANGGUNG</v>
      </c>
      <c r="M2033" s="428" t="str">
        <f t="shared" si="102"/>
        <v/>
      </c>
      <c r="N2033" s="312">
        <f>COUNTIF(A1_Individu_Data_Keadaan_SDMK!A$4:A$149931,B2033)</f>
        <v>0</v>
      </c>
      <c r="O2033" s="312">
        <f t="shared" si="103"/>
        <v>0</v>
      </c>
      <c r="P2033" s="421" t="str">
        <f t="shared" si="104"/>
        <v>Tetap</v>
      </c>
    </row>
    <row r="2034" spans="1:16" hidden="1">
      <c r="A2034" s="7">
        <v>2029</v>
      </c>
      <c r="B2034" t="s">
        <v>16380</v>
      </c>
      <c r="C2034" t="s">
        <v>16381</v>
      </c>
      <c r="D2034" t="s">
        <v>1259</v>
      </c>
      <c r="G2034">
        <v>33</v>
      </c>
      <c r="H2034">
        <v>3373</v>
      </c>
      <c r="I2034" t="s">
        <v>268</v>
      </c>
      <c r="J2034">
        <v>0</v>
      </c>
      <c r="K2034" s="367" t="str">
        <f>VLOOKUP(G2034,'01_MASTER_KODE_WILAYAH'!H$1437:I$1470,2,FALSE)</f>
        <v>JAWA TENGAH</v>
      </c>
      <c r="L2034" s="368" t="str">
        <f>VLOOKUP(H2034,'01_MASTER_KODE_WILAYAH'!D$5:F$1353,3,FALSE)</f>
        <v>KOTA SALATIGA</v>
      </c>
      <c r="M2034" s="428" t="str">
        <f t="shared" si="102"/>
        <v/>
      </c>
      <c r="N2034" s="312">
        <f>COUNTIF(A1_Individu_Data_Keadaan_SDMK!A$4:A$149931,B2034)</f>
        <v>0</v>
      </c>
      <c r="O2034" s="312">
        <f t="shared" si="103"/>
        <v>0</v>
      </c>
      <c r="P2034" s="421" t="str">
        <f t="shared" si="104"/>
        <v>Tetap</v>
      </c>
    </row>
    <row r="2035" spans="1:16" hidden="1">
      <c r="A2035" s="7">
        <v>2030</v>
      </c>
      <c r="B2035" t="s">
        <v>16382</v>
      </c>
      <c r="C2035" t="s">
        <v>16383</v>
      </c>
      <c r="D2035" t="s">
        <v>1266</v>
      </c>
      <c r="G2035">
        <v>33</v>
      </c>
      <c r="H2035">
        <v>3374</v>
      </c>
      <c r="I2035" t="s">
        <v>16382</v>
      </c>
      <c r="J2035">
        <v>0</v>
      </c>
      <c r="K2035" s="367" t="str">
        <f>VLOOKUP(G2035,'01_MASTER_KODE_WILAYAH'!H$1437:I$1470,2,FALSE)</f>
        <v>JAWA TENGAH</v>
      </c>
      <c r="L2035" s="368" t="str">
        <f>VLOOKUP(H2035,'01_MASTER_KODE_WILAYAH'!D$5:F$1353,3,FALSE)</f>
        <v>KOTA SEMARANG</v>
      </c>
      <c r="M2035" s="428" t="str">
        <f t="shared" si="102"/>
        <v/>
      </c>
      <c r="N2035" s="312">
        <f>COUNTIF(A1_Individu_Data_Keadaan_SDMK!A$4:A$149931,B2035)</f>
        <v>0</v>
      </c>
      <c r="O2035" s="312">
        <f t="shared" si="103"/>
        <v>0</v>
      </c>
      <c r="P2035" s="421" t="str">
        <f t="shared" si="104"/>
        <v>Tetap</v>
      </c>
    </row>
    <row r="2036" spans="1:16" hidden="1">
      <c r="A2036" s="7">
        <v>2031</v>
      </c>
      <c r="B2036" t="s">
        <v>16384</v>
      </c>
      <c r="C2036" t="s">
        <v>16385</v>
      </c>
      <c r="D2036" t="s">
        <v>1266</v>
      </c>
      <c r="G2036">
        <v>33</v>
      </c>
      <c r="H2036">
        <v>3301</v>
      </c>
      <c r="I2036" t="s">
        <v>268</v>
      </c>
      <c r="J2036">
        <v>0</v>
      </c>
      <c r="K2036" s="367" t="str">
        <f>VLOOKUP(G2036,'01_MASTER_KODE_WILAYAH'!H$1437:I$1470,2,FALSE)</f>
        <v>JAWA TENGAH</v>
      </c>
      <c r="L2036" s="368" t="str">
        <f>VLOOKUP(H2036,'01_MASTER_KODE_WILAYAH'!D$5:F$1353,3,FALSE)</f>
        <v>CILACAP</v>
      </c>
      <c r="M2036" s="428" t="str">
        <f t="shared" si="102"/>
        <v/>
      </c>
      <c r="N2036" s="312">
        <f>COUNTIF(A1_Individu_Data_Keadaan_SDMK!A$4:A$149931,B2036)</f>
        <v>0</v>
      </c>
      <c r="O2036" s="312">
        <f t="shared" si="103"/>
        <v>0</v>
      </c>
      <c r="P2036" s="421" t="str">
        <f t="shared" si="104"/>
        <v>Tetap</v>
      </c>
    </row>
    <row r="2037" spans="1:16" hidden="1">
      <c r="A2037" s="7">
        <v>2032</v>
      </c>
      <c r="B2037" t="s">
        <v>16386</v>
      </c>
      <c r="C2037" t="s">
        <v>16387</v>
      </c>
      <c r="D2037" t="s">
        <v>1266</v>
      </c>
      <c r="G2037">
        <v>33</v>
      </c>
      <c r="H2037">
        <v>3302</v>
      </c>
      <c r="I2037" t="s">
        <v>268</v>
      </c>
      <c r="J2037">
        <v>0</v>
      </c>
      <c r="K2037" s="367" t="str">
        <f>VLOOKUP(G2037,'01_MASTER_KODE_WILAYAH'!H$1437:I$1470,2,FALSE)</f>
        <v>JAWA TENGAH</v>
      </c>
      <c r="L2037" s="368" t="str">
        <f>VLOOKUP(H2037,'01_MASTER_KODE_WILAYAH'!D$5:F$1353,3,FALSE)</f>
        <v>BANYUMAS</v>
      </c>
      <c r="M2037" s="428" t="str">
        <f t="shared" si="102"/>
        <v/>
      </c>
      <c r="N2037" s="312">
        <f>COUNTIF(A1_Individu_Data_Keadaan_SDMK!A$4:A$149931,B2037)</f>
        <v>0</v>
      </c>
      <c r="O2037" s="312">
        <f t="shared" si="103"/>
        <v>0</v>
      </c>
      <c r="P2037" s="421" t="str">
        <f t="shared" si="104"/>
        <v>Tetap</v>
      </c>
    </row>
    <row r="2038" spans="1:16" hidden="1">
      <c r="A2038" s="7">
        <v>2033</v>
      </c>
      <c r="B2038" t="s">
        <v>16388</v>
      </c>
      <c r="C2038" t="s">
        <v>16389</v>
      </c>
      <c r="D2038" t="s">
        <v>1266</v>
      </c>
      <c r="G2038">
        <v>33</v>
      </c>
      <c r="H2038">
        <v>3303</v>
      </c>
      <c r="I2038" t="s">
        <v>268</v>
      </c>
      <c r="J2038">
        <v>0</v>
      </c>
      <c r="K2038" s="367" t="str">
        <f>VLOOKUP(G2038,'01_MASTER_KODE_WILAYAH'!H$1437:I$1470,2,FALSE)</f>
        <v>JAWA TENGAH</v>
      </c>
      <c r="L2038" s="368" t="str">
        <f>VLOOKUP(H2038,'01_MASTER_KODE_WILAYAH'!D$5:F$1353,3,FALSE)</f>
        <v>PURBALINGGA</v>
      </c>
      <c r="M2038" s="428" t="str">
        <f t="shared" si="102"/>
        <v/>
      </c>
      <c r="N2038" s="312">
        <f>COUNTIF(A1_Individu_Data_Keadaan_SDMK!A$4:A$149931,B2038)</f>
        <v>0</v>
      </c>
      <c r="O2038" s="312">
        <f t="shared" si="103"/>
        <v>0</v>
      </c>
      <c r="P2038" s="421" t="str">
        <f t="shared" si="104"/>
        <v>Tetap</v>
      </c>
    </row>
    <row r="2039" spans="1:16" hidden="1">
      <c r="A2039" s="7">
        <v>2034</v>
      </c>
      <c r="B2039" t="s">
        <v>16390</v>
      </c>
      <c r="C2039" t="s">
        <v>16391</v>
      </c>
      <c r="D2039" t="s">
        <v>1266</v>
      </c>
      <c r="G2039">
        <v>33</v>
      </c>
      <c r="H2039">
        <v>3304</v>
      </c>
      <c r="I2039" t="s">
        <v>268</v>
      </c>
      <c r="J2039">
        <v>0</v>
      </c>
      <c r="K2039" s="367" t="str">
        <f>VLOOKUP(G2039,'01_MASTER_KODE_WILAYAH'!H$1437:I$1470,2,FALSE)</f>
        <v>JAWA TENGAH</v>
      </c>
      <c r="L2039" s="368" t="str">
        <f>VLOOKUP(H2039,'01_MASTER_KODE_WILAYAH'!D$5:F$1353,3,FALSE)</f>
        <v>BANJARNEGARA</v>
      </c>
      <c r="M2039" s="428" t="str">
        <f t="shared" si="102"/>
        <v/>
      </c>
      <c r="N2039" s="312">
        <f>COUNTIF(A1_Individu_Data_Keadaan_SDMK!A$4:A$149931,B2039)</f>
        <v>0</v>
      </c>
      <c r="O2039" s="312">
        <f t="shared" si="103"/>
        <v>0</v>
      </c>
      <c r="P2039" s="421" t="str">
        <f t="shared" si="104"/>
        <v>Tetap</v>
      </c>
    </row>
    <row r="2040" spans="1:16" hidden="1">
      <c r="A2040" s="7">
        <v>2035</v>
      </c>
      <c r="B2040" t="s">
        <v>16392</v>
      </c>
      <c r="C2040" t="s">
        <v>16393</v>
      </c>
      <c r="D2040" t="s">
        <v>1266</v>
      </c>
      <c r="G2040">
        <v>33</v>
      </c>
      <c r="H2040">
        <v>3305</v>
      </c>
      <c r="I2040" t="s">
        <v>268</v>
      </c>
      <c r="J2040">
        <v>0</v>
      </c>
      <c r="K2040" s="367" t="str">
        <f>VLOOKUP(G2040,'01_MASTER_KODE_WILAYAH'!H$1437:I$1470,2,FALSE)</f>
        <v>JAWA TENGAH</v>
      </c>
      <c r="L2040" s="368" t="str">
        <f>VLOOKUP(H2040,'01_MASTER_KODE_WILAYAH'!D$5:F$1353,3,FALSE)</f>
        <v>KEBUMEN</v>
      </c>
      <c r="M2040" s="428" t="str">
        <f t="shared" si="102"/>
        <v/>
      </c>
      <c r="N2040" s="312">
        <f>COUNTIF(A1_Individu_Data_Keadaan_SDMK!A$4:A$149931,B2040)</f>
        <v>0</v>
      </c>
      <c r="O2040" s="312">
        <f t="shared" si="103"/>
        <v>0</v>
      </c>
      <c r="P2040" s="421" t="str">
        <f t="shared" si="104"/>
        <v>Tetap</v>
      </c>
    </row>
    <row r="2041" spans="1:16" hidden="1">
      <c r="A2041" s="7">
        <v>2036</v>
      </c>
      <c r="B2041" t="s">
        <v>16394</v>
      </c>
      <c r="C2041" t="s">
        <v>16395</v>
      </c>
      <c r="D2041" t="s">
        <v>1266</v>
      </c>
      <c r="G2041">
        <v>33</v>
      </c>
      <c r="H2041">
        <v>3306</v>
      </c>
      <c r="I2041" t="s">
        <v>268</v>
      </c>
      <c r="J2041">
        <v>0</v>
      </c>
      <c r="K2041" s="367" t="str">
        <f>VLOOKUP(G2041,'01_MASTER_KODE_WILAYAH'!H$1437:I$1470,2,FALSE)</f>
        <v>JAWA TENGAH</v>
      </c>
      <c r="L2041" s="368" t="str">
        <f>VLOOKUP(H2041,'01_MASTER_KODE_WILAYAH'!D$5:F$1353,3,FALSE)</f>
        <v>PURWOREJO</v>
      </c>
      <c r="M2041" s="428" t="str">
        <f t="shared" si="102"/>
        <v/>
      </c>
      <c r="N2041" s="312">
        <f>COUNTIF(A1_Individu_Data_Keadaan_SDMK!A$4:A$149931,B2041)</f>
        <v>0</v>
      </c>
      <c r="O2041" s="312">
        <f t="shared" si="103"/>
        <v>0</v>
      </c>
      <c r="P2041" s="421" t="str">
        <f t="shared" si="104"/>
        <v>Tetap</v>
      </c>
    </row>
    <row r="2042" spans="1:16" hidden="1">
      <c r="A2042" s="7">
        <v>2037</v>
      </c>
      <c r="B2042" t="s">
        <v>16396</v>
      </c>
      <c r="C2042" t="s">
        <v>16397</v>
      </c>
      <c r="D2042" t="s">
        <v>1266</v>
      </c>
      <c r="G2042">
        <v>33</v>
      </c>
      <c r="H2042">
        <v>3307</v>
      </c>
      <c r="I2042" t="s">
        <v>268</v>
      </c>
      <c r="J2042">
        <v>0</v>
      </c>
      <c r="K2042" s="367" t="str">
        <f>VLOOKUP(G2042,'01_MASTER_KODE_WILAYAH'!H$1437:I$1470,2,FALSE)</f>
        <v>JAWA TENGAH</v>
      </c>
      <c r="L2042" s="368" t="str">
        <f>VLOOKUP(H2042,'01_MASTER_KODE_WILAYAH'!D$5:F$1353,3,FALSE)</f>
        <v>WONOSOBO</v>
      </c>
      <c r="M2042" s="428" t="str">
        <f t="shared" si="102"/>
        <v/>
      </c>
      <c r="N2042" s="312">
        <f>COUNTIF(A1_Individu_Data_Keadaan_SDMK!A$4:A$149931,B2042)</f>
        <v>0</v>
      </c>
      <c r="O2042" s="312">
        <f t="shared" si="103"/>
        <v>0</v>
      </c>
      <c r="P2042" s="421" t="str">
        <f t="shared" si="104"/>
        <v>Tetap</v>
      </c>
    </row>
    <row r="2043" spans="1:16" hidden="1">
      <c r="A2043" s="7">
        <v>2038</v>
      </c>
      <c r="B2043" t="s">
        <v>16398</v>
      </c>
      <c r="C2043" t="s">
        <v>16399</v>
      </c>
      <c r="D2043" t="s">
        <v>1266</v>
      </c>
      <c r="G2043">
        <v>33</v>
      </c>
      <c r="H2043">
        <v>3308</v>
      </c>
      <c r="I2043" t="s">
        <v>268</v>
      </c>
      <c r="J2043">
        <v>0</v>
      </c>
      <c r="K2043" s="367" t="str">
        <f>VLOOKUP(G2043,'01_MASTER_KODE_WILAYAH'!H$1437:I$1470,2,FALSE)</f>
        <v>JAWA TENGAH</v>
      </c>
      <c r="L2043" s="368" t="str">
        <f>VLOOKUP(H2043,'01_MASTER_KODE_WILAYAH'!D$5:F$1353,3,FALSE)</f>
        <v>MAGELANG</v>
      </c>
      <c r="M2043" s="428" t="str">
        <f t="shared" si="102"/>
        <v/>
      </c>
      <c r="N2043" s="312">
        <f>COUNTIF(A1_Individu_Data_Keadaan_SDMK!A$4:A$149931,B2043)</f>
        <v>0</v>
      </c>
      <c r="O2043" s="312">
        <f t="shared" si="103"/>
        <v>0</v>
      </c>
      <c r="P2043" s="421" t="str">
        <f t="shared" si="104"/>
        <v>Tetap</v>
      </c>
    </row>
    <row r="2044" spans="1:16" hidden="1">
      <c r="A2044" s="7">
        <v>2039</v>
      </c>
      <c r="B2044" t="s">
        <v>16400</v>
      </c>
      <c r="C2044" t="s">
        <v>16401</v>
      </c>
      <c r="D2044" t="s">
        <v>1266</v>
      </c>
      <c r="G2044">
        <v>33</v>
      </c>
      <c r="H2044">
        <v>3309</v>
      </c>
      <c r="I2044" t="s">
        <v>268</v>
      </c>
      <c r="J2044">
        <v>0</v>
      </c>
      <c r="K2044" s="367" t="str">
        <f>VLOOKUP(G2044,'01_MASTER_KODE_WILAYAH'!H$1437:I$1470,2,FALSE)</f>
        <v>JAWA TENGAH</v>
      </c>
      <c r="L2044" s="368" t="str">
        <f>VLOOKUP(H2044,'01_MASTER_KODE_WILAYAH'!D$5:F$1353,3,FALSE)</f>
        <v>BOYOLALI</v>
      </c>
      <c r="M2044" s="428" t="str">
        <f t="shared" si="102"/>
        <v/>
      </c>
      <c r="N2044" s="312">
        <f>COUNTIF(A1_Individu_Data_Keadaan_SDMK!A$4:A$149931,B2044)</f>
        <v>0</v>
      </c>
      <c r="O2044" s="312">
        <f t="shared" si="103"/>
        <v>0</v>
      </c>
      <c r="P2044" s="421" t="str">
        <f t="shared" si="104"/>
        <v>Tetap</v>
      </c>
    </row>
    <row r="2045" spans="1:16" hidden="1">
      <c r="A2045" s="7">
        <v>2040</v>
      </c>
      <c r="B2045" t="s">
        <v>16402</v>
      </c>
      <c r="C2045" t="s">
        <v>16403</v>
      </c>
      <c r="D2045" t="s">
        <v>1266</v>
      </c>
      <c r="G2045">
        <v>33</v>
      </c>
      <c r="H2045">
        <v>3310</v>
      </c>
      <c r="I2045" t="s">
        <v>268</v>
      </c>
      <c r="J2045">
        <v>0</v>
      </c>
      <c r="K2045" s="367" t="str">
        <f>VLOOKUP(G2045,'01_MASTER_KODE_WILAYAH'!H$1437:I$1470,2,FALSE)</f>
        <v>JAWA TENGAH</v>
      </c>
      <c r="L2045" s="368" t="str">
        <f>VLOOKUP(H2045,'01_MASTER_KODE_WILAYAH'!D$5:F$1353,3,FALSE)</f>
        <v>KLATEN</v>
      </c>
      <c r="M2045" s="428" t="str">
        <f t="shared" si="102"/>
        <v/>
      </c>
      <c r="N2045" s="312">
        <f>COUNTIF(A1_Individu_Data_Keadaan_SDMK!A$4:A$149931,B2045)</f>
        <v>0</v>
      </c>
      <c r="O2045" s="312">
        <f t="shared" si="103"/>
        <v>0</v>
      </c>
      <c r="P2045" s="421" t="str">
        <f t="shared" si="104"/>
        <v>Tetap</v>
      </c>
    </row>
    <row r="2046" spans="1:16" hidden="1">
      <c r="A2046" s="7">
        <v>2041</v>
      </c>
      <c r="B2046" t="s">
        <v>16404</v>
      </c>
      <c r="C2046" t="s">
        <v>16405</v>
      </c>
      <c r="D2046" t="s">
        <v>1266</v>
      </c>
      <c r="G2046">
        <v>33</v>
      </c>
      <c r="H2046">
        <v>3311</v>
      </c>
      <c r="I2046" t="s">
        <v>268</v>
      </c>
      <c r="J2046">
        <v>0</v>
      </c>
      <c r="K2046" s="367" t="str">
        <f>VLOOKUP(G2046,'01_MASTER_KODE_WILAYAH'!H$1437:I$1470,2,FALSE)</f>
        <v>JAWA TENGAH</v>
      </c>
      <c r="L2046" s="368" t="str">
        <f>VLOOKUP(H2046,'01_MASTER_KODE_WILAYAH'!D$5:F$1353,3,FALSE)</f>
        <v>SUKOHARJO</v>
      </c>
      <c r="M2046" s="428" t="str">
        <f t="shared" si="102"/>
        <v/>
      </c>
      <c r="N2046" s="312">
        <f>COUNTIF(A1_Individu_Data_Keadaan_SDMK!A$4:A$149931,B2046)</f>
        <v>0</v>
      </c>
      <c r="O2046" s="312">
        <f t="shared" si="103"/>
        <v>0</v>
      </c>
      <c r="P2046" s="421" t="str">
        <f t="shared" si="104"/>
        <v>Tetap</v>
      </c>
    </row>
    <row r="2047" spans="1:16" hidden="1">
      <c r="A2047" s="7">
        <v>2042</v>
      </c>
      <c r="B2047" t="s">
        <v>16406</v>
      </c>
      <c r="C2047" t="s">
        <v>16407</v>
      </c>
      <c r="D2047" t="s">
        <v>1266</v>
      </c>
      <c r="G2047">
        <v>33</v>
      </c>
      <c r="H2047">
        <v>3312</v>
      </c>
      <c r="I2047" t="s">
        <v>268</v>
      </c>
      <c r="J2047">
        <v>0</v>
      </c>
      <c r="K2047" s="367" t="str">
        <f>VLOOKUP(G2047,'01_MASTER_KODE_WILAYAH'!H$1437:I$1470,2,FALSE)</f>
        <v>JAWA TENGAH</v>
      </c>
      <c r="L2047" s="368" t="str">
        <f>VLOOKUP(H2047,'01_MASTER_KODE_WILAYAH'!D$5:F$1353,3,FALSE)</f>
        <v>WONOGIRI</v>
      </c>
      <c r="M2047" s="428" t="str">
        <f t="shared" si="102"/>
        <v/>
      </c>
      <c r="N2047" s="312">
        <f>COUNTIF(A1_Individu_Data_Keadaan_SDMK!A$4:A$149931,B2047)</f>
        <v>0</v>
      </c>
      <c r="O2047" s="312">
        <f t="shared" si="103"/>
        <v>0</v>
      </c>
      <c r="P2047" s="421" t="str">
        <f t="shared" si="104"/>
        <v>Tetap</v>
      </c>
    </row>
    <row r="2048" spans="1:16" hidden="1">
      <c r="A2048" s="7">
        <v>2043</v>
      </c>
      <c r="B2048" t="s">
        <v>16408</v>
      </c>
      <c r="C2048" t="s">
        <v>16409</v>
      </c>
      <c r="D2048" t="s">
        <v>1266</v>
      </c>
      <c r="G2048">
        <v>33</v>
      </c>
      <c r="H2048">
        <v>3313</v>
      </c>
      <c r="I2048" t="s">
        <v>268</v>
      </c>
      <c r="J2048">
        <v>0</v>
      </c>
      <c r="K2048" s="367" t="str">
        <f>VLOOKUP(G2048,'01_MASTER_KODE_WILAYAH'!H$1437:I$1470,2,FALSE)</f>
        <v>JAWA TENGAH</v>
      </c>
      <c r="L2048" s="368" t="str">
        <f>VLOOKUP(H2048,'01_MASTER_KODE_WILAYAH'!D$5:F$1353,3,FALSE)</f>
        <v>KARANGANYAR</v>
      </c>
      <c r="M2048" s="428" t="str">
        <f t="shared" si="102"/>
        <v/>
      </c>
      <c r="N2048" s="312">
        <f>COUNTIF(A1_Individu_Data_Keadaan_SDMK!A$4:A$149931,B2048)</f>
        <v>0</v>
      </c>
      <c r="O2048" s="312">
        <f t="shared" si="103"/>
        <v>0</v>
      </c>
      <c r="P2048" s="421" t="str">
        <f t="shared" si="104"/>
        <v>Tetap</v>
      </c>
    </row>
    <row r="2049" spans="1:16" hidden="1">
      <c r="A2049" s="7">
        <v>2044</v>
      </c>
      <c r="B2049" t="s">
        <v>16410</v>
      </c>
      <c r="C2049" t="s">
        <v>16411</v>
      </c>
      <c r="D2049" t="s">
        <v>1266</v>
      </c>
      <c r="G2049">
        <v>33</v>
      </c>
      <c r="H2049">
        <v>3314</v>
      </c>
      <c r="I2049" t="s">
        <v>268</v>
      </c>
      <c r="J2049">
        <v>0</v>
      </c>
      <c r="K2049" s="367" t="str">
        <f>VLOOKUP(G2049,'01_MASTER_KODE_WILAYAH'!H$1437:I$1470,2,FALSE)</f>
        <v>JAWA TENGAH</v>
      </c>
      <c r="L2049" s="368" t="str">
        <f>VLOOKUP(H2049,'01_MASTER_KODE_WILAYAH'!D$5:F$1353,3,FALSE)</f>
        <v>SRAGEN</v>
      </c>
      <c r="M2049" s="428" t="str">
        <f t="shared" si="102"/>
        <v/>
      </c>
      <c r="N2049" s="312">
        <f>COUNTIF(A1_Individu_Data_Keadaan_SDMK!A$4:A$149931,B2049)</f>
        <v>0</v>
      </c>
      <c r="O2049" s="312">
        <f t="shared" si="103"/>
        <v>0</v>
      </c>
      <c r="P2049" s="421" t="str">
        <f t="shared" si="104"/>
        <v>Tetap</v>
      </c>
    </row>
    <row r="2050" spans="1:16" hidden="1">
      <c r="A2050" s="7">
        <v>2045</v>
      </c>
      <c r="B2050" t="s">
        <v>16412</v>
      </c>
      <c r="C2050" t="s">
        <v>16413</v>
      </c>
      <c r="D2050" t="s">
        <v>1266</v>
      </c>
      <c r="G2050">
        <v>33</v>
      </c>
      <c r="H2050">
        <v>3315</v>
      </c>
      <c r="I2050" t="s">
        <v>268</v>
      </c>
      <c r="J2050">
        <v>0</v>
      </c>
      <c r="K2050" s="367" t="str">
        <f>VLOOKUP(G2050,'01_MASTER_KODE_WILAYAH'!H$1437:I$1470,2,FALSE)</f>
        <v>JAWA TENGAH</v>
      </c>
      <c r="L2050" s="368" t="str">
        <f>VLOOKUP(H2050,'01_MASTER_KODE_WILAYAH'!D$5:F$1353,3,FALSE)</f>
        <v>GROBOGAN</v>
      </c>
      <c r="M2050" s="428" t="str">
        <f t="shared" si="102"/>
        <v/>
      </c>
      <c r="N2050" s="312">
        <f>COUNTIF(A1_Individu_Data_Keadaan_SDMK!A$4:A$149931,B2050)</f>
        <v>0</v>
      </c>
      <c r="O2050" s="312">
        <f t="shared" si="103"/>
        <v>0</v>
      </c>
      <c r="P2050" s="421" t="str">
        <f t="shared" si="104"/>
        <v>Tetap</v>
      </c>
    </row>
    <row r="2051" spans="1:16" hidden="1">
      <c r="A2051" s="7">
        <v>2046</v>
      </c>
      <c r="B2051" t="s">
        <v>16414</v>
      </c>
      <c r="C2051" t="s">
        <v>16415</v>
      </c>
      <c r="D2051" t="s">
        <v>1266</v>
      </c>
      <c r="G2051">
        <v>33</v>
      </c>
      <c r="H2051">
        <v>3316</v>
      </c>
      <c r="I2051" t="s">
        <v>268</v>
      </c>
      <c r="J2051">
        <v>0</v>
      </c>
      <c r="K2051" s="367" t="str">
        <f>VLOOKUP(G2051,'01_MASTER_KODE_WILAYAH'!H$1437:I$1470,2,FALSE)</f>
        <v>JAWA TENGAH</v>
      </c>
      <c r="L2051" s="368" t="str">
        <f>VLOOKUP(H2051,'01_MASTER_KODE_WILAYAH'!D$5:F$1353,3,FALSE)</f>
        <v>BLORA</v>
      </c>
      <c r="M2051" s="428" t="str">
        <f t="shared" si="102"/>
        <v/>
      </c>
      <c r="N2051" s="312">
        <f>COUNTIF(A1_Individu_Data_Keadaan_SDMK!A$4:A$149931,B2051)</f>
        <v>0</v>
      </c>
      <c r="O2051" s="312">
        <f t="shared" si="103"/>
        <v>0</v>
      </c>
      <c r="P2051" s="421" t="str">
        <f t="shared" si="104"/>
        <v>Tetap</v>
      </c>
    </row>
    <row r="2052" spans="1:16" hidden="1">
      <c r="A2052" s="7">
        <v>2047</v>
      </c>
      <c r="B2052" t="s">
        <v>16416</v>
      </c>
      <c r="C2052" t="s">
        <v>16417</v>
      </c>
      <c r="D2052" t="s">
        <v>1266</v>
      </c>
      <c r="G2052">
        <v>33</v>
      </c>
      <c r="H2052">
        <v>3317</v>
      </c>
      <c r="I2052" t="s">
        <v>268</v>
      </c>
      <c r="J2052">
        <v>0</v>
      </c>
      <c r="K2052" s="367" t="str">
        <f>VLOOKUP(G2052,'01_MASTER_KODE_WILAYAH'!H$1437:I$1470,2,FALSE)</f>
        <v>JAWA TENGAH</v>
      </c>
      <c r="L2052" s="368" t="str">
        <f>VLOOKUP(H2052,'01_MASTER_KODE_WILAYAH'!D$5:F$1353,3,FALSE)</f>
        <v>REMBANG</v>
      </c>
      <c r="M2052" s="428" t="str">
        <f t="shared" si="102"/>
        <v/>
      </c>
      <c r="N2052" s="312">
        <f>COUNTIF(A1_Individu_Data_Keadaan_SDMK!A$4:A$149931,B2052)</f>
        <v>0</v>
      </c>
      <c r="O2052" s="312">
        <f t="shared" si="103"/>
        <v>0</v>
      </c>
      <c r="P2052" s="421" t="str">
        <f t="shared" si="104"/>
        <v>Tetap</v>
      </c>
    </row>
    <row r="2053" spans="1:16" hidden="1">
      <c r="A2053" s="7">
        <v>2048</v>
      </c>
      <c r="B2053" t="s">
        <v>16418</v>
      </c>
      <c r="C2053" t="s">
        <v>16419</v>
      </c>
      <c r="D2053" t="s">
        <v>1266</v>
      </c>
      <c r="G2053">
        <v>33</v>
      </c>
      <c r="H2053">
        <v>3318</v>
      </c>
      <c r="I2053" t="s">
        <v>268</v>
      </c>
      <c r="J2053">
        <v>0</v>
      </c>
      <c r="K2053" s="367" t="str">
        <f>VLOOKUP(G2053,'01_MASTER_KODE_WILAYAH'!H$1437:I$1470,2,FALSE)</f>
        <v>JAWA TENGAH</v>
      </c>
      <c r="L2053" s="368" t="str">
        <f>VLOOKUP(H2053,'01_MASTER_KODE_WILAYAH'!D$5:F$1353,3,FALSE)</f>
        <v>PATI</v>
      </c>
      <c r="M2053" s="428" t="str">
        <f t="shared" si="102"/>
        <v/>
      </c>
      <c r="N2053" s="312">
        <f>COUNTIF(A1_Individu_Data_Keadaan_SDMK!A$4:A$149931,B2053)</f>
        <v>0</v>
      </c>
      <c r="O2053" s="312">
        <f t="shared" si="103"/>
        <v>0</v>
      </c>
      <c r="P2053" s="421" t="str">
        <f t="shared" si="104"/>
        <v>Tetap</v>
      </c>
    </row>
    <row r="2054" spans="1:16" hidden="1">
      <c r="A2054" s="7">
        <v>2049</v>
      </c>
      <c r="B2054" t="s">
        <v>16420</v>
      </c>
      <c r="C2054" t="s">
        <v>16421</v>
      </c>
      <c r="D2054" t="s">
        <v>1266</v>
      </c>
      <c r="G2054">
        <v>33</v>
      </c>
      <c r="H2054">
        <v>3318</v>
      </c>
      <c r="I2054" t="s">
        <v>268</v>
      </c>
      <c r="J2054">
        <v>0</v>
      </c>
      <c r="K2054" s="367" t="str">
        <f>VLOOKUP(G2054,'01_MASTER_KODE_WILAYAH'!H$1437:I$1470,2,FALSE)</f>
        <v>JAWA TENGAH</v>
      </c>
      <c r="L2054" s="368" t="str">
        <f>VLOOKUP(H2054,'01_MASTER_KODE_WILAYAH'!D$5:F$1353,3,FALSE)</f>
        <v>PATI</v>
      </c>
      <c r="M2054" s="428" t="str">
        <f t="shared" si="102"/>
        <v/>
      </c>
      <c r="N2054" s="312">
        <f>COUNTIF(A1_Individu_Data_Keadaan_SDMK!A$4:A$149931,B2054)</f>
        <v>0</v>
      </c>
      <c r="O2054" s="312">
        <f t="shared" si="103"/>
        <v>0</v>
      </c>
      <c r="P2054" s="421" t="str">
        <f t="shared" si="104"/>
        <v>Tetap</v>
      </c>
    </row>
    <row r="2055" spans="1:16" hidden="1">
      <c r="A2055" s="7">
        <v>2050</v>
      </c>
      <c r="B2055" t="s">
        <v>16422</v>
      </c>
      <c r="C2055" t="s">
        <v>16423</v>
      </c>
      <c r="D2055" t="s">
        <v>1266</v>
      </c>
      <c r="G2055">
        <v>33</v>
      </c>
      <c r="H2055">
        <v>3319</v>
      </c>
      <c r="I2055" t="s">
        <v>268</v>
      </c>
      <c r="J2055">
        <v>0</v>
      </c>
      <c r="K2055" s="367" t="str">
        <f>VLOOKUP(G2055,'01_MASTER_KODE_WILAYAH'!H$1437:I$1470,2,FALSE)</f>
        <v>JAWA TENGAH</v>
      </c>
      <c r="L2055" s="368" t="str">
        <f>VLOOKUP(H2055,'01_MASTER_KODE_WILAYAH'!D$5:F$1353,3,FALSE)</f>
        <v>KUDUS</v>
      </c>
      <c r="M2055" s="428" t="str">
        <f t="shared" ref="M2055:M2118" si="105">LEFT(F2055,10)</f>
        <v/>
      </c>
      <c r="N2055" s="312">
        <f>COUNTIF(A1_Individu_Data_Keadaan_SDMK!A$4:A$149931,B2055)</f>
        <v>0</v>
      </c>
      <c r="O2055" s="312">
        <f t="shared" ref="O2055:O2118" si="106">IF(N2055&gt;0,1,0)</f>
        <v>0</v>
      </c>
      <c r="P2055" s="421" t="str">
        <f t="shared" ref="P2055:P2118" si="107">IF(N2055&gt;J2055,"Bertambah",IF(N2055=J2055,"Tetap","Berkurang"))</f>
        <v>Tetap</v>
      </c>
    </row>
    <row r="2056" spans="1:16" hidden="1">
      <c r="A2056" s="7">
        <v>2051</v>
      </c>
      <c r="B2056" t="s">
        <v>16424</v>
      </c>
      <c r="C2056" t="s">
        <v>16425</v>
      </c>
      <c r="D2056" t="s">
        <v>1266</v>
      </c>
      <c r="G2056">
        <v>33</v>
      </c>
      <c r="H2056">
        <v>3320</v>
      </c>
      <c r="I2056" t="s">
        <v>268</v>
      </c>
      <c r="J2056">
        <v>0</v>
      </c>
      <c r="K2056" s="367" t="str">
        <f>VLOOKUP(G2056,'01_MASTER_KODE_WILAYAH'!H$1437:I$1470,2,FALSE)</f>
        <v>JAWA TENGAH</v>
      </c>
      <c r="L2056" s="368" t="str">
        <f>VLOOKUP(H2056,'01_MASTER_KODE_WILAYAH'!D$5:F$1353,3,FALSE)</f>
        <v>JEPARA</v>
      </c>
      <c r="M2056" s="428" t="str">
        <f t="shared" si="105"/>
        <v/>
      </c>
      <c r="N2056" s="312">
        <f>COUNTIF(A1_Individu_Data_Keadaan_SDMK!A$4:A$149931,B2056)</f>
        <v>0</v>
      </c>
      <c r="O2056" s="312">
        <f t="shared" si="106"/>
        <v>0</v>
      </c>
      <c r="P2056" s="421" t="str">
        <f t="shared" si="107"/>
        <v>Tetap</v>
      </c>
    </row>
    <row r="2057" spans="1:16" hidden="1">
      <c r="A2057" s="7">
        <v>2052</v>
      </c>
      <c r="B2057" t="s">
        <v>16426</v>
      </c>
      <c r="C2057" t="s">
        <v>16427</v>
      </c>
      <c r="D2057" t="s">
        <v>1266</v>
      </c>
      <c r="G2057">
        <v>33</v>
      </c>
      <c r="H2057">
        <v>3321</v>
      </c>
      <c r="I2057" t="s">
        <v>268</v>
      </c>
      <c r="J2057">
        <v>0</v>
      </c>
      <c r="K2057" s="367" t="str">
        <f>VLOOKUP(G2057,'01_MASTER_KODE_WILAYAH'!H$1437:I$1470,2,FALSE)</f>
        <v>JAWA TENGAH</v>
      </c>
      <c r="L2057" s="368" t="str">
        <f>VLOOKUP(H2057,'01_MASTER_KODE_WILAYAH'!D$5:F$1353,3,FALSE)</f>
        <v>DEMAK</v>
      </c>
      <c r="M2057" s="428" t="str">
        <f t="shared" si="105"/>
        <v/>
      </c>
      <c r="N2057" s="312">
        <f>COUNTIF(A1_Individu_Data_Keadaan_SDMK!A$4:A$149931,B2057)</f>
        <v>0</v>
      </c>
      <c r="O2057" s="312">
        <f t="shared" si="106"/>
        <v>0</v>
      </c>
      <c r="P2057" s="421" t="str">
        <f t="shared" si="107"/>
        <v>Tetap</v>
      </c>
    </row>
    <row r="2058" spans="1:16" hidden="1">
      <c r="A2058" s="7">
        <v>2053</v>
      </c>
      <c r="B2058" t="s">
        <v>16428</v>
      </c>
      <c r="C2058" t="s">
        <v>16429</v>
      </c>
      <c r="D2058" t="s">
        <v>1266</v>
      </c>
      <c r="G2058">
        <v>33</v>
      </c>
      <c r="H2058">
        <v>3322</v>
      </c>
      <c r="I2058" t="s">
        <v>268</v>
      </c>
      <c r="J2058">
        <v>0</v>
      </c>
      <c r="K2058" s="367" t="str">
        <f>VLOOKUP(G2058,'01_MASTER_KODE_WILAYAH'!H$1437:I$1470,2,FALSE)</f>
        <v>JAWA TENGAH</v>
      </c>
      <c r="L2058" s="368" t="str">
        <f>VLOOKUP(H2058,'01_MASTER_KODE_WILAYAH'!D$5:F$1353,3,FALSE)</f>
        <v>SEMARANG</v>
      </c>
      <c r="M2058" s="428" t="str">
        <f t="shared" si="105"/>
        <v/>
      </c>
      <c r="N2058" s="312">
        <f>COUNTIF(A1_Individu_Data_Keadaan_SDMK!A$4:A$149931,B2058)</f>
        <v>0</v>
      </c>
      <c r="O2058" s="312">
        <f t="shared" si="106"/>
        <v>0</v>
      </c>
      <c r="P2058" s="421" t="str">
        <f t="shared" si="107"/>
        <v>Tetap</v>
      </c>
    </row>
    <row r="2059" spans="1:16" hidden="1">
      <c r="A2059" s="7">
        <v>2054</v>
      </c>
      <c r="B2059" t="s">
        <v>16430</v>
      </c>
      <c r="C2059" t="s">
        <v>16431</v>
      </c>
      <c r="D2059" t="s">
        <v>1266</v>
      </c>
      <c r="G2059">
        <v>33</v>
      </c>
      <c r="H2059">
        <v>3323</v>
      </c>
      <c r="I2059" t="s">
        <v>268</v>
      </c>
      <c r="J2059">
        <v>0</v>
      </c>
      <c r="K2059" s="367" t="str">
        <f>VLOOKUP(G2059,'01_MASTER_KODE_WILAYAH'!H$1437:I$1470,2,FALSE)</f>
        <v>JAWA TENGAH</v>
      </c>
      <c r="L2059" s="368" t="str">
        <f>VLOOKUP(H2059,'01_MASTER_KODE_WILAYAH'!D$5:F$1353,3,FALSE)</f>
        <v>TEMANGGUNG</v>
      </c>
      <c r="M2059" s="428" t="str">
        <f t="shared" si="105"/>
        <v/>
      </c>
      <c r="N2059" s="312">
        <f>COUNTIF(A1_Individu_Data_Keadaan_SDMK!A$4:A$149931,B2059)</f>
        <v>0</v>
      </c>
      <c r="O2059" s="312">
        <f t="shared" si="106"/>
        <v>0</v>
      </c>
      <c r="P2059" s="421" t="str">
        <f t="shared" si="107"/>
        <v>Tetap</v>
      </c>
    </row>
    <row r="2060" spans="1:16" hidden="1">
      <c r="A2060" s="7">
        <v>2055</v>
      </c>
      <c r="B2060" t="s">
        <v>16432</v>
      </c>
      <c r="C2060" t="s">
        <v>16433</v>
      </c>
      <c r="D2060" t="s">
        <v>1266</v>
      </c>
      <c r="G2060">
        <v>33</v>
      </c>
      <c r="H2060">
        <v>3324</v>
      </c>
      <c r="I2060" t="s">
        <v>268</v>
      </c>
      <c r="J2060">
        <v>0</v>
      </c>
      <c r="K2060" s="367" t="str">
        <f>VLOOKUP(G2060,'01_MASTER_KODE_WILAYAH'!H$1437:I$1470,2,FALSE)</f>
        <v>JAWA TENGAH</v>
      </c>
      <c r="L2060" s="368" t="str">
        <f>VLOOKUP(H2060,'01_MASTER_KODE_WILAYAH'!D$5:F$1353,3,FALSE)</f>
        <v>KENDAL</v>
      </c>
      <c r="M2060" s="428" t="str">
        <f t="shared" si="105"/>
        <v/>
      </c>
      <c r="N2060" s="312">
        <f>COUNTIF(A1_Individu_Data_Keadaan_SDMK!A$4:A$149931,B2060)</f>
        <v>0</v>
      </c>
      <c r="O2060" s="312">
        <f t="shared" si="106"/>
        <v>0</v>
      </c>
      <c r="P2060" s="421" t="str">
        <f t="shared" si="107"/>
        <v>Tetap</v>
      </c>
    </row>
    <row r="2061" spans="1:16" hidden="1">
      <c r="A2061" s="7">
        <v>2056</v>
      </c>
      <c r="B2061" t="s">
        <v>16434</v>
      </c>
      <c r="C2061" t="s">
        <v>16435</v>
      </c>
      <c r="D2061" t="s">
        <v>1266</v>
      </c>
      <c r="G2061">
        <v>33</v>
      </c>
      <c r="H2061">
        <v>3325</v>
      </c>
      <c r="I2061" t="s">
        <v>268</v>
      </c>
      <c r="J2061">
        <v>0</v>
      </c>
      <c r="K2061" s="367" t="str">
        <f>VLOOKUP(G2061,'01_MASTER_KODE_WILAYAH'!H$1437:I$1470,2,FALSE)</f>
        <v>JAWA TENGAH</v>
      </c>
      <c r="L2061" s="368" t="str">
        <f>VLOOKUP(H2061,'01_MASTER_KODE_WILAYAH'!D$5:F$1353,3,FALSE)</f>
        <v>BATANG</v>
      </c>
      <c r="M2061" s="428" t="str">
        <f t="shared" si="105"/>
        <v/>
      </c>
      <c r="N2061" s="312">
        <f>COUNTIF(A1_Individu_Data_Keadaan_SDMK!A$4:A$149931,B2061)</f>
        <v>0</v>
      </c>
      <c r="O2061" s="312">
        <f t="shared" si="106"/>
        <v>0</v>
      </c>
      <c r="P2061" s="421" t="str">
        <f t="shared" si="107"/>
        <v>Tetap</v>
      </c>
    </row>
    <row r="2062" spans="1:16" hidden="1">
      <c r="A2062" s="7">
        <v>2057</v>
      </c>
      <c r="B2062" t="s">
        <v>16436</v>
      </c>
      <c r="C2062" t="s">
        <v>16437</v>
      </c>
      <c r="D2062" t="s">
        <v>1266</v>
      </c>
      <c r="G2062">
        <v>33</v>
      </c>
      <c r="H2062">
        <v>3326</v>
      </c>
      <c r="I2062" t="s">
        <v>268</v>
      </c>
      <c r="J2062">
        <v>0</v>
      </c>
      <c r="K2062" s="367" t="str">
        <f>VLOOKUP(G2062,'01_MASTER_KODE_WILAYAH'!H$1437:I$1470,2,FALSE)</f>
        <v>JAWA TENGAH</v>
      </c>
      <c r="L2062" s="368" t="str">
        <f>VLOOKUP(H2062,'01_MASTER_KODE_WILAYAH'!D$5:F$1353,3,FALSE)</f>
        <v>PEKALONGAN</v>
      </c>
      <c r="M2062" s="428" t="str">
        <f t="shared" si="105"/>
        <v/>
      </c>
      <c r="N2062" s="312">
        <f>COUNTIF(A1_Individu_Data_Keadaan_SDMK!A$4:A$149931,B2062)</f>
        <v>0</v>
      </c>
      <c r="O2062" s="312">
        <f t="shared" si="106"/>
        <v>0</v>
      </c>
      <c r="P2062" s="421" t="str">
        <f t="shared" si="107"/>
        <v>Tetap</v>
      </c>
    </row>
    <row r="2063" spans="1:16" hidden="1">
      <c r="A2063" s="7">
        <v>2058</v>
      </c>
      <c r="B2063" t="s">
        <v>16438</v>
      </c>
      <c r="C2063" t="s">
        <v>16439</v>
      </c>
      <c r="D2063" t="s">
        <v>1266</v>
      </c>
      <c r="G2063">
        <v>33</v>
      </c>
      <c r="H2063">
        <v>3327</v>
      </c>
      <c r="I2063" t="s">
        <v>268</v>
      </c>
      <c r="J2063">
        <v>0</v>
      </c>
      <c r="K2063" s="367" t="str">
        <f>VLOOKUP(G2063,'01_MASTER_KODE_WILAYAH'!H$1437:I$1470,2,FALSE)</f>
        <v>JAWA TENGAH</v>
      </c>
      <c r="L2063" s="368" t="str">
        <f>VLOOKUP(H2063,'01_MASTER_KODE_WILAYAH'!D$5:F$1353,3,FALSE)</f>
        <v>PEMALANG</v>
      </c>
      <c r="M2063" s="428" t="str">
        <f t="shared" si="105"/>
        <v/>
      </c>
      <c r="N2063" s="312">
        <f>COUNTIF(A1_Individu_Data_Keadaan_SDMK!A$4:A$149931,B2063)</f>
        <v>0</v>
      </c>
      <c r="O2063" s="312">
        <f t="shared" si="106"/>
        <v>0</v>
      </c>
      <c r="P2063" s="421" t="str">
        <f t="shared" si="107"/>
        <v>Tetap</v>
      </c>
    </row>
    <row r="2064" spans="1:16" hidden="1">
      <c r="A2064" s="7">
        <v>2059</v>
      </c>
      <c r="B2064" t="s">
        <v>16440</v>
      </c>
      <c r="C2064" t="s">
        <v>16441</v>
      </c>
      <c r="D2064" t="s">
        <v>1266</v>
      </c>
      <c r="G2064">
        <v>33</v>
      </c>
      <c r="H2064">
        <v>3328</v>
      </c>
      <c r="I2064" t="s">
        <v>268</v>
      </c>
      <c r="J2064">
        <v>0</v>
      </c>
      <c r="K2064" s="367" t="str">
        <f>VLOOKUP(G2064,'01_MASTER_KODE_WILAYAH'!H$1437:I$1470,2,FALSE)</f>
        <v>JAWA TENGAH</v>
      </c>
      <c r="L2064" s="368" t="str">
        <f>VLOOKUP(H2064,'01_MASTER_KODE_WILAYAH'!D$5:F$1353,3,FALSE)</f>
        <v>TEGAL</v>
      </c>
      <c r="M2064" s="428" t="str">
        <f t="shared" si="105"/>
        <v/>
      </c>
      <c r="N2064" s="312">
        <f>COUNTIF(A1_Individu_Data_Keadaan_SDMK!A$4:A$149931,B2064)</f>
        <v>0</v>
      </c>
      <c r="O2064" s="312">
        <f t="shared" si="106"/>
        <v>0</v>
      </c>
      <c r="P2064" s="421" t="str">
        <f t="shared" si="107"/>
        <v>Tetap</v>
      </c>
    </row>
    <row r="2065" spans="1:16" hidden="1">
      <c r="A2065" s="7">
        <v>2060</v>
      </c>
      <c r="B2065" t="s">
        <v>16442</v>
      </c>
      <c r="C2065" t="s">
        <v>16443</v>
      </c>
      <c r="D2065" t="s">
        <v>1266</v>
      </c>
      <c r="G2065">
        <v>33</v>
      </c>
      <c r="H2065">
        <v>3329</v>
      </c>
      <c r="I2065" t="s">
        <v>268</v>
      </c>
      <c r="J2065">
        <v>0</v>
      </c>
      <c r="K2065" s="367" t="str">
        <f>VLOOKUP(G2065,'01_MASTER_KODE_WILAYAH'!H$1437:I$1470,2,FALSE)</f>
        <v>JAWA TENGAH</v>
      </c>
      <c r="L2065" s="368" t="str">
        <f>VLOOKUP(H2065,'01_MASTER_KODE_WILAYAH'!D$5:F$1353,3,FALSE)</f>
        <v>BREBES</v>
      </c>
      <c r="M2065" s="428" t="str">
        <f t="shared" si="105"/>
        <v/>
      </c>
      <c r="N2065" s="312">
        <f>COUNTIF(A1_Individu_Data_Keadaan_SDMK!A$4:A$149931,B2065)</f>
        <v>0</v>
      </c>
      <c r="O2065" s="312">
        <f t="shared" si="106"/>
        <v>0</v>
      </c>
      <c r="P2065" s="421" t="str">
        <f t="shared" si="107"/>
        <v>Tetap</v>
      </c>
    </row>
    <row r="2066" spans="1:16" hidden="1">
      <c r="A2066" s="7">
        <v>2061</v>
      </c>
      <c r="B2066" t="s">
        <v>16444</v>
      </c>
      <c r="C2066" t="s">
        <v>16445</v>
      </c>
      <c r="D2066" t="s">
        <v>1266</v>
      </c>
      <c r="G2066">
        <v>33</v>
      </c>
      <c r="H2066">
        <v>3329</v>
      </c>
      <c r="I2066" t="s">
        <v>268</v>
      </c>
      <c r="J2066">
        <v>0</v>
      </c>
      <c r="K2066" s="367" t="str">
        <f>VLOOKUP(G2066,'01_MASTER_KODE_WILAYAH'!H$1437:I$1470,2,FALSE)</f>
        <v>JAWA TENGAH</v>
      </c>
      <c r="L2066" s="368" t="str">
        <f>VLOOKUP(H2066,'01_MASTER_KODE_WILAYAH'!D$5:F$1353,3,FALSE)</f>
        <v>BREBES</v>
      </c>
      <c r="M2066" s="428" t="str">
        <f t="shared" si="105"/>
        <v/>
      </c>
      <c r="N2066" s="312">
        <f>COUNTIF(A1_Individu_Data_Keadaan_SDMK!A$4:A$149931,B2066)</f>
        <v>0</v>
      </c>
      <c r="O2066" s="312">
        <f t="shared" si="106"/>
        <v>0</v>
      </c>
      <c r="P2066" s="421" t="str">
        <f t="shared" si="107"/>
        <v>Tetap</v>
      </c>
    </row>
    <row r="2067" spans="1:16" hidden="1">
      <c r="A2067" s="7">
        <v>2062</v>
      </c>
      <c r="B2067" t="s">
        <v>16446</v>
      </c>
      <c r="C2067" t="s">
        <v>16447</v>
      </c>
      <c r="D2067" t="s">
        <v>1266</v>
      </c>
      <c r="G2067">
        <v>33</v>
      </c>
      <c r="H2067">
        <v>3371</v>
      </c>
      <c r="I2067" t="s">
        <v>268</v>
      </c>
      <c r="J2067">
        <v>0</v>
      </c>
      <c r="K2067" s="367" t="str">
        <f>VLOOKUP(G2067,'01_MASTER_KODE_WILAYAH'!H$1437:I$1470,2,FALSE)</f>
        <v>JAWA TENGAH</v>
      </c>
      <c r="L2067" s="368" t="str">
        <f>VLOOKUP(H2067,'01_MASTER_KODE_WILAYAH'!D$5:F$1353,3,FALSE)</f>
        <v>KOTA MAGELANG</v>
      </c>
      <c r="M2067" s="428" t="str">
        <f t="shared" si="105"/>
        <v/>
      </c>
      <c r="N2067" s="312">
        <f>COUNTIF(A1_Individu_Data_Keadaan_SDMK!A$4:A$149931,B2067)</f>
        <v>0</v>
      </c>
      <c r="O2067" s="312">
        <f t="shared" si="106"/>
        <v>0</v>
      </c>
      <c r="P2067" s="421" t="str">
        <f t="shared" si="107"/>
        <v>Tetap</v>
      </c>
    </row>
    <row r="2068" spans="1:16" hidden="1">
      <c r="A2068" s="7">
        <v>2063</v>
      </c>
      <c r="B2068" t="s">
        <v>16448</v>
      </c>
      <c r="C2068" t="s">
        <v>16449</v>
      </c>
      <c r="D2068" t="s">
        <v>1266</v>
      </c>
      <c r="G2068">
        <v>33</v>
      </c>
      <c r="H2068">
        <v>3372</v>
      </c>
      <c r="I2068" t="s">
        <v>268</v>
      </c>
      <c r="J2068">
        <v>0</v>
      </c>
      <c r="K2068" s="367" t="str">
        <f>VLOOKUP(G2068,'01_MASTER_KODE_WILAYAH'!H$1437:I$1470,2,FALSE)</f>
        <v>JAWA TENGAH</v>
      </c>
      <c r="L2068" s="368" t="str">
        <f>VLOOKUP(H2068,'01_MASTER_KODE_WILAYAH'!D$5:F$1353,3,FALSE)</f>
        <v>KOTA SURAKARTA</v>
      </c>
      <c r="M2068" s="428" t="str">
        <f t="shared" si="105"/>
        <v/>
      </c>
      <c r="N2068" s="312">
        <f>COUNTIF(A1_Individu_Data_Keadaan_SDMK!A$4:A$149931,B2068)</f>
        <v>0</v>
      </c>
      <c r="O2068" s="312">
        <f t="shared" si="106"/>
        <v>0</v>
      </c>
      <c r="P2068" s="421" t="str">
        <f t="shared" si="107"/>
        <v>Tetap</v>
      </c>
    </row>
    <row r="2069" spans="1:16" hidden="1">
      <c r="A2069" s="7">
        <v>2064</v>
      </c>
      <c r="B2069" t="s">
        <v>16450</v>
      </c>
      <c r="C2069" t="s">
        <v>16451</v>
      </c>
      <c r="D2069" t="s">
        <v>1266</v>
      </c>
      <c r="G2069">
        <v>33</v>
      </c>
      <c r="H2069">
        <v>3372</v>
      </c>
      <c r="I2069" t="s">
        <v>268</v>
      </c>
      <c r="J2069">
        <v>0</v>
      </c>
      <c r="K2069" s="367" t="str">
        <f>VLOOKUP(G2069,'01_MASTER_KODE_WILAYAH'!H$1437:I$1470,2,FALSE)</f>
        <v>JAWA TENGAH</v>
      </c>
      <c r="L2069" s="368" t="str">
        <f>VLOOKUP(H2069,'01_MASTER_KODE_WILAYAH'!D$5:F$1353,3,FALSE)</f>
        <v>KOTA SURAKARTA</v>
      </c>
      <c r="M2069" s="428" t="str">
        <f t="shared" si="105"/>
        <v/>
      </c>
      <c r="N2069" s="312">
        <f>COUNTIF(A1_Individu_Data_Keadaan_SDMK!A$4:A$149931,B2069)</f>
        <v>0</v>
      </c>
      <c r="O2069" s="312">
        <f t="shared" si="106"/>
        <v>0</v>
      </c>
      <c r="P2069" s="421" t="str">
        <f t="shared" si="107"/>
        <v>Tetap</v>
      </c>
    </row>
    <row r="2070" spans="1:16" hidden="1">
      <c r="A2070" s="7">
        <v>2065</v>
      </c>
      <c r="B2070" t="s">
        <v>16452</v>
      </c>
      <c r="C2070" t="s">
        <v>16453</v>
      </c>
      <c r="D2070" t="s">
        <v>1266</v>
      </c>
      <c r="G2070">
        <v>33</v>
      </c>
      <c r="H2070">
        <v>3372</v>
      </c>
      <c r="I2070" t="s">
        <v>268</v>
      </c>
      <c r="J2070">
        <v>0</v>
      </c>
      <c r="K2070" s="367" t="str">
        <f>VLOOKUP(G2070,'01_MASTER_KODE_WILAYAH'!H$1437:I$1470,2,FALSE)</f>
        <v>JAWA TENGAH</v>
      </c>
      <c r="L2070" s="368" t="str">
        <f>VLOOKUP(H2070,'01_MASTER_KODE_WILAYAH'!D$5:F$1353,3,FALSE)</f>
        <v>KOTA SURAKARTA</v>
      </c>
      <c r="M2070" s="428" t="str">
        <f t="shared" si="105"/>
        <v/>
      </c>
      <c r="N2070" s="312">
        <f>COUNTIF(A1_Individu_Data_Keadaan_SDMK!A$4:A$149931,B2070)</f>
        <v>0</v>
      </c>
      <c r="O2070" s="312">
        <f t="shared" si="106"/>
        <v>0</v>
      </c>
      <c r="P2070" s="421" t="str">
        <f t="shared" si="107"/>
        <v>Tetap</v>
      </c>
    </row>
    <row r="2071" spans="1:16" hidden="1">
      <c r="A2071" s="7">
        <v>2066</v>
      </c>
      <c r="B2071" t="s">
        <v>16454</v>
      </c>
      <c r="C2071" t="s">
        <v>16455</v>
      </c>
      <c r="D2071" t="s">
        <v>1266</v>
      </c>
      <c r="G2071">
        <v>33</v>
      </c>
      <c r="H2071">
        <v>3372</v>
      </c>
      <c r="I2071" t="s">
        <v>268</v>
      </c>
      <c r="J2071">
        <v>0</v>
      </c>
      <c r="K2071" s="367" t="str">
        <f>VLOOKUP(G2071,'01_MASTER_KODE_WILAYAH'!H$1437:I$1470,2,FALSE)</f>
        <v>JAWA TENGAH</v>
      </c>
      <c r="L2071" s="368" t="str">
        <f>VLOOKUP(H2071,'01_MASTER_KODE_WILAYAH'!D$5:F$1353,3,FALSE)</f>
        <v>KOTA SURAKARTA</v>
      </c>
      <c r="M2071" s="428" t="str">
        <f t="shared" si="105"/>
        <v/>
      </c>
      <c r="N2071" s="312">
        <f>COUNTIF(A1_Individu_Data_Keadaan_SDMK!A$4:A$149931,B2071)</f>
        <v>0</v>
      </c>
      <c r="O2071" s="312">
        <f t="shared" si="106"/>
        <v>0</v>
      </c>
      <c r="P2071" s="421" t="str">
        <f t="shared" si="107"/>
        <v>Tetap</v>
      </c>
    </row>
    <row r="2072" spans="1:16" hidden="1">
      <c r="A2072" s="7">
        <v>2067</v>
      </c>
      <c r="B2072" t="s">
        <v>16456</v>
      </c>
      <c r="C2072" t="s">
        <v>16457</v>
      </c>
      <c r="D2072" t="s">
        <v>1266</v>
      </c>
      <c r="G2072">
        <v>33</v>
      </c>
      <c r="H2072">
        <v>3372</v>
      </c>
      <c r="I2072" t="s">
        <v>268</v>
      </c>
      <c r="J2072">
        <v>0</v>
      </c>
      <c r="K2072" s="367" t="str">
        <f>VLOOKUP(G2072,'01_MASTER_KODE_WILAYAH'!H$1437:I$1470,2,FALSE)</f>
        <v>JAWA TENGAH</v>
      </c>
      <c r="L2072" s="368" t="str">
        <f>VLOOKUP(H2072,'01_MASTER_KODE_WILAYAH'!D$5:F$1353,3,FALSE)</f>
        <v>KOTA SURAKARTA</v>
      </c>
      <c r="M2072" s="428" t="str">
        <f t="shared" si="105"/>
        <v/>
      </c>
      <c r="N2072" s="312">
        <f>COUNTIF(A1_Individu_Data_Keadaan_SDMK!A$4:A$149931,B2072)</f>
        <v>0</v>
      </c>
      <c r="O2072" s="312">
        <f t="shared" si="106"/>
        <v>0</v>
      </c>
      <c r="P2072" s="421" t="str">
        <f t="shared" si="107"/>
        <v>Tetap</v>
      </c>
    </row>
    <row r="2073" spans="1:16" hidden="1">
      <c r="A2073" s="7">
        <v>2068</v>
      </c>
      <c r="B2073" t="s">
        <v>16458</v>
      </c>
      <c r="C2073" t="s">
        <v>16459</v>
      </c>
      <c r="D2073" t="s">
        <v>1266</v>
      </c>
      <c r="G2073">
        <v>33</v>
      </c>
      <c r="H2073">
        <v>3372</v>
      </c>
      <c r="I2073" t="s">
        <v>268</v>
      </c>
      <c r="J2073">
        <v>0</v>
      </c>
      <c r="K2073" s="367" t="str">
        <f>VLOOKUP(G2073,'01_MASTER_KODE_WILAYAH'!H$1437:I$1470,2,FALSE)</f>
        <v>JAWA TENGAH</v>
      </c>
      <c r="L2073" s="368" t="str">
        <f>VLOOKUP(H2073,'01_MASTER_KODE_WILAYAH'!D$5:F$1353,3,FALSE)</f>
        <v>KOTA SURAKARTA</v>
      </c>
      <c r="M2073" s="428" t="str">
        <f t="shared" si="105"/>
        <v/>
      </c>
      <c r="N2073" s="312">
        <f>COUNTIF(A1_Individu_Data_Keadaan_SDMK!A$4:A$149931,B2073)</f>
        <v>0</v>
      </c>
      <c r="O2073" s="312">
        <f t="shared" si="106"/>
        <v>0</v>
      </c>
      <c r="P2073" s="421" t="str">
        <f t="shared" si="107"/>
        <v>Tetap</v>
      </c>
    </row>
    <row r="2074" spans="1:16" hidden="1">
      <c r="A2074" s="7">
        <v>2069</v>
      </c>
      <c r="B2074" t="s">
        <v>16460</v>
      </c>
      <c r="C2074" t="s">
        <v>16461</v>
      </c>
      <c r="D2074" t="s">
        <v>1266</v>
      </c>
      <c r="G2074">
        <v>33</v>
      </c>
      <c r="H2074">
        <v>3372</v>
      </c>
      <c r="I2074" t="s">
        <v>268</v>
      </c>
      <c r="J2074">
        <v>0</v>
      </c>
      <c r="K2074" s="367" t="str">
        <f>VLOOKUP(G2074,'01_MASTER_KODE_WILAYAH'!H$1437:I$1470,2,FALSE)</f>
        <v>JAWA TENGAH</v>
      </c>
      <c r="L2074" s="368" t="str">
        <f>VLOOKUP(H2074,'01_MASTER_KODE_WILAYAH'!D$5:F$1353,3,FALSE)</f>
        <v>KOTA SURAKARTA</v>
      </c>
      <c r="M2074" s="428" t="str">
        <f t="shared" si="105"/>
        <v/>
      </c>
      <c r="N2074" s="312">
        <f>COUNTIF(A1_Individu_Data_Keadaan_SDMK!A$4:A$149931,B2074)</f>
        <v>0</v>
      </c>
      <c r="O2074" s="312">
        <f t="shared" si="106"/>
        <v>0</v>
      </c>
      <c r="P2074" s="421" t="str">
        <f t="shared" si="107"/>
        <v>Tetap</v>
      </c>
    </row>
    <row r="2075" spans="1:16" hidden="1">
      <c r="A2075" s="7">
        <v>2070</v>
      </c>
      <c r="B2075" t="s">
        <v>16462</v>
      </c>
      <c r="C2075" t="s">
        <v>16463</v>
      </c>
      <c r="D2075" t="s">
        <v>1266</v>
      </c>
      <c r="G2075">
        <v>33</v>
      </c>
      <c r="H2075">
        <v>3372</v>
      </c>
      <c r="I2075" t="s">
        <v>268</v>
      </c>
      <c r="J2075">
        <v>0</v>
      </c>
      <c r="K2075" s="367" t="str">
        <f>VLOOKUP(G2075,'01_MASTER_KODE_WILAYAH'!H$1437:I$1470,2,FALSE)</f>
        <v>JAWA TENGAH</v>
      </c>
      <c r="L2075" s="368" t="str">
        <f>VLOOKUP(H2075,'01_MASTER_KODE_WILAYAH'!D$5:F$1353,3,FALSE)</f>
        <v>KOTA SURAKARTA</v>
      </c>
      <c r="M2075" s="428" t="str">
        <f t="shared" si="105"/>
        <v/>
      </c>
      <c r="N2075" s="312">
        <f>COUNTIF(A1_Individu_Data_Keadaan_SDMK!A$4:A$149931,B2075)</f>
        <v>0</v>
      </c>
      <c r="O2075" s="312">
        <f t="shared" si="106"/>
        <v>0</v>
      </c>
      <c r="P2075" s="421" t="str">
        <f t="shared" si="107"/>
        <v>Tetap</v>
      </c>
    </row>
    <row r="2076" spans="1:16" hidden="1">
      <c r="A2076" s="7">
        <v>2071</v>
      </c>
      <c r="B2076" t="s">
        <v>16464</v>
      </c>
      <c r="C2076" t="s">
        <v>16461</v>
      </c>
      <c r="D2076" t="s">
        <v>1266</v>
      </c>
      <c r="G2076">
        <v>33</v>
      </c>
      <c r="H2076">
        <v>3372</v>
      </c>
      <c r="I2076" t="s">
        <v>268</v>
      </c>
      <c r="J2076">
        <v>0</v>
      </c>
      <c r="K2076" s="367" t="str">
        <f>VLOOKUP(G2076,'01_MASTER_KODE_WILAYAH'!H$1437:I$1470,2,FALSE)</f>
        <v>JAWA TENGAH</v>
      </c>
      <c r="L2076" s="368" t="str">
        <f>VLOOKUP(H2076,'01_MASTER_KODE_WILAYAH'!D$5:F$1353,3,FALSE)</f>
        <v>KOTA SURAKARTA</v>
      </c>
      <c r="M2076" s="428" t="str">
        <f t="shared" si="105"/>
        <v/>
      </c>
      <c r="N2076" s="312">
        <f>COUNTIF(A1_Individu_Data_Keadaan_SDMK!A$4:A$149931,B2076)</f>
        <v>0</v>
      </c>
      <c r="O2076" s="312">
        <f t="shared" si="106"/>
        <v>0</v>
      </c>
      <c r="P2076" s="421" t="str">
        <f t="shared" si="107"/>
        <v>Tetap</v>
      </c>
    </row>
    <row r="2077" spans="1:16" hidden="1">
      <c r="A2077" s="7">
        <v>2072</v>
      </c>
      <c r="B2077" t="s">
        <v>16465</v>
      </c>
      <c r="C2077" t="s">
        <v>16466</v>
      </c>
      <c r="D2077" t="s">
        <v>1266</v>
      </c>
      <c r="G2077">
        <v>33</v>
      </c>
      <c r="H2077">
        <v>3372</v>
      </c>
      <c r="I2077" t="s">
        <v>268</v>
      </c>
      <c r="J2077">
        <v>0</v>
      </c>
      <c r="K2077" s="367" t="str">
        <f>VLOOKUP(G2077,'01_MASTER_KODE_WILAYAH'!H$1437:I$1470,2,FALSE)</f>
        <v>JAWA TENGAH</v>
      </c>
      <c r="L2077" s="368" t="str">
        <f>VLOOKUP(H2077,'01_MASTER_KODE_WILAYAH'!D$5:F$1353,3,FALSE)</f>
        <v>KOTA SURAKARTA</v>
      </c>
      <c r="M2077" s="428" t="str">
        <f t="shared" si="105"/>
        <v/>
      </c>
      <c r="N2077" s="312">
        <f>COUNTIF(A1_Individu_Data_Keadaan_SDMK!A$4:A$149931,B2077)</f>
        <v>0</v>
      </c>
      <c r="O2077" s="312">
        <f t="shared" si="106"/>
        <v>0</v>
      </c>
      <c r="P2077" s="421" t="str">
        <f t="shared" si="107"/>
        <v>Tetap</v>
      </c>
    </row>
    <row r="2078" spans="1:16" hidden="1">
      <c r="A2078" s="7">
        <v>2073</v>
      </c>
      <c r="B2078" t="s">
        <v>16467</v>
      </c>
      <c r="C2078" t="s">
        <v>16468</v>
      </c>
      <c r="D2078" t="s">
        <v>1266</v>
      </c>
      <c r="G2078">
        <v>33</v>
      </c>
      <c r="H2078">
        <v>3372</v>
      </c>
      <c r="I2078" t="s">
        <v>268</v>
      </c>
      <c r="J2078">
        <v>0</v>
      </c>
      <c r="K2078" s="367" t="str">
        <f>VLOOKUP(G2078,'01_MASTER_KODE_WILAYAH'!H$1437:I$1470,2,FALSE)</f>
        <v>JAWA TENGAH</v>
      </c>
      <c r="L2078" s="368" t="str">
        <f>VLOOKUP(H2078,'01_MASTER_KODE_WILAYAH'!D$5:F$1353,3,FALSE)</f>
        <v>KOTA SURAKARTA</v>
      </c>
      <c r="M2078" s="428" t="str">
        <f t="shared" si="105"/>
        <v/>
      </c>
      <c r="N2078" s="312">
        <f>COUNTIF(A1_Individu_Data_Keadaan_SDMK!A$4:A$149931,B2078)</f>
        <v>0</v>
      </c>
      <c r="O2078" s="312">
        <f t="shared" si="106"/>
        <v>0</v>
      </c>
      <c r="P2078" s="421" t="str">
        <f t="shared" si="107"/>
        <v>Tetap</v>
      </c>
    </row>
    <row r="2079" spans="1:16" hidden="1">
      <c r="A2079" s="7">
        <v>2074</v>
      </c>
      <c r="B2079" t="s">
        <v>16469</v>
      </c>
      <c r="C2079" t="s">
        <v>16470</v>
      </c>
      <c r="D2079" t="s">
        <v>1266</v>
      </c>
      <c r="G2079">
        <v>33</v>
      </c>
      <c r="H2079">
        <v>3373</v>
      </c>
      <c r="I2079" t="s">
        <v>268</v>
      </c>
      <c r="J2079">
        <v>0</v>
      </c>
      <c r="K2079" s="367" t="str">
        <f>VLOOKUP(G2079,'01_MASTER_KODE_WILAYAH'!H$1437:I$1470,2,FALSE)</f>
        <v>JAWA TENGAH</v>
      </c>
      <c r="L2079" s="368" t="str">
        <f>VLOOKUP(H2079,'01_MASTER_KODE_WILAYAH'!D$5:F$1353,3,FALSE)</f>
        <v>KOTA SALATIGA</v>
      </c>
      <c r="M2079" s="428" t="str">
        <f t="shared" si="105"/>
        <v/>
      </c>
      <c r="N2079" s="312">
        <f>COUNTIF(A1_Individu_Data_Keadaan_SDMK!A$4:A$149931,B2079)</f>
        <v>0</v>
      </c>
      <c r="O2079" s="312">
        <f t="shared" si="106"/>
        <v>0</v>
      </c>
      <c r="P2079" s="421" t="str">
        <f t="shared" si="107"/>
        <v>Tetap</v>
      </c>
    </row>
    <row r="2080" spans="1:16" hidden="1">
      <c r="A2080" s="7">
        <v>2075</v>
      </c>
      <c r="B2080" t="s">
        <v>16471</v>
      </c>
      <c r="C2080" t="s">
        <v>16472</v>
      </c>
      <c r="D2080" t="s">
        <v>1266</v>
      </c>
      <c r="G2080">
        <v>33</v>
      </c>
      <c r="H2080">
        <v>3373</v>
      </c>
      <c r="I2080" t="s">
        <v>268</v>
      </c>
      <c r="J2080">
        <v>0</v>
      </c>
      <c r="K2080" s="367" t="str">
        <f>VLOOKUP(G2080,'01_MASTER_KODE_WILAYAH'!H$1437:I$1470,2,FALSE)</f>
        <v>JAWA TENGAH</v>
      </c>
      <c r="L2080" s="368" t="str">
        <f>VLOOKUP(H2080,'01_MASTER_KODE_WILAYAH'!D$5:F$1353,3,FALSE)</f>
        <v>KOTA SALATIGA</v>
      </c>
      <c r="M2080" s="428" t="str">
        <f t="shared" si="105"/>
        <v/>
      </c>
      <c r="N2080" s="312">
        <f>COUNTIF(A1_Individu_Data_Keadaan_SDMK!A$4:A$149931,B2080)</f>
        <v>0</v>
      </c>
      <c r="O2080" s="312">
        <f t="shared" si="106"/>
        <v>0</v>
      </c>
      <c r="P2080" s="421" t="str">
        <f t="shared" si="107"/>
        <v>Tetap</v>
      </c>
    </row>
    <row r="2081" spans="1:16" hidden="1">
      <c r="A2081" s="7">
        <v>2076</v>
      </c>
      <c r="B2081" t="s">
        <v>16473</v>
      </c>
      <c r="C2081" t="s">
        <v>16474</v>
      </c>
      <c r="D2081" t="s">
        <v>1266</v>
      </c>
      <c r="G2081">
        <v>33</v>
      </c>
      <c r="H2081">
        <v>3373</v>
      </c>
      <c r="I2081" t="s">
        <v>268</v>
      </c>
      <c r="J2081">
        <v>0</v>
      </c>
      <c r="K2081" s="367" t="str">
        <f>VLOOKUP(G2081,'01_MASTER_KODE_WILAYAH'!H$1437:I$1470,2,FALSE)</f>
        <v>JAWA TENGAH</v>
      </c>
      <c r="L2081" s="368" t="str">
        <f>VLOOKUP(H2081,'01_MASTER_KODE_WILAYAH'!D$5:F$1353,3,FALSE)</f>
        <v>KOTA SALATIGA</v>
      </c>
      <c r="M2081" s="428" t="str">
        <f t="shared" si="105"/>
        <v/>
      </c>
      <c r="N2081" s="312">
        <f>COUNTIF(A1_Individu_Data_Keadaan_SDMK!A$4:A$149931,B2081)</f>
        <v>0</v>
      </c>
      <c r="O2081" s="312">
        <f t="shared" si="106"/>
        <v>0</v>
      </c>
      <c r="P2081" s="421" t="str">
        <f t="shared" si="107"/>
        <v>Tetap</v>
      </c>
    </row>
    <row r="2082" spans="1:16" hidden="1">
      <c r="A2082" s="7">
        <v>2077</v>
      </c>
      <c r="B2082" t="s">
        <v>16475</v>
      </c>
      <c r="C2082" t="s">
        <v>16476</v>
      </c>
      <c r="D2082" t="s">
        <v>1266</v>
      </c>
      <c r="G2082">
        <v>33</v>
      </c>
      <c r="H2082">
        <v>3373</v>
      </c>
      <c r="I2082" t="s">
        <v>268</v>
      </c>
      <c r="J2082">
        <v>0</v>
      </c>
      <c r="K2082" s="367" t="str">
        <f>VLOOKUP(G2082,'01_MASTER_KODE_WILAYAH'!H$1437:I$1470,2,FALSE)</f>
        <v>JAWA TENGAH</v>
      </c>
      <c r="L2082" s="368" t="str">
        <f>VLOOKUP(H2082,'01_MASTER_KODE_WILAYAH'!D$5:F$1353,3,FALSE)</f>
        <v>KOTA SALATIGA</v>
      </c>
      <c r="M2082" s="428" t="str">
        <f t="shared" si="105"/>
        <v/>
      </c>
      <c r="N2082" s="312">
        <f>COUNTIF(A1_Individu_Data_Keadaan_SDMK!A$4:A$149931,B2082)</f>
        <v>0</v>
      </c>
      <c r="O2082" s="312">
        <f t="shared" si="106"/>
        <v>0</v>
      </c>
      <c r="P2082" s="421" t="str">
        <f t="shared" si="107"/>
        <v>Tetap</v>
      </c>
    </row>
    <row r="2083" spans="1:16" hidden="1">
      <c r="A2083" s="7">
        <v>2078</v>
      </c>
      <c r="B2083" t="s">
        <v>16477</v>
      </c>
      <c r="C2083" t="s">
        <v>16478</v>
      </c>
      <c r="D2083" t="s">
        <v>1266</v>
      </c>
      <c r="G2083">
        <v>33</v>
      </c>
      <c r="H2083">
        <v>3374</v>
      </c>
      <c r="I2083" t="s">
        <v>268</v>
      </c>
      <c r="J2083">
        <v>0</v>
      </c>
      <c r="K2083" s="367" t="str">
        <f>VLOOKUP(G2083,'01_MASTER_KODE_WILAYAH'!H$1437:I$1470,2,FALSE)</f>
        <v>JAWA TENGAH</v>
      </c>
      <c r="L2083" s="368" t="str">
        <f>VLOOKUP(H2083,'01_MASTER_KODE_WILAYAH'!D$5:F$1353,3,FALSE)</f>
        <v>KOTA SEMARANG</v>
      </c>
      <c r="M2083" s="428" t="str">
        <f t="shared" si="105"/>
        <v/>
      </c>
      <c r="N2083" s="312">
        <f>COUNTIF(A1_Individu_Data_Keadaan_SDMK!A$4:A$149931,B2083)</f>
        <v>0</v>
      </c>
      <c r="O2083" s="312">
        <f t="shared" si="106"/>
        <v>0</v>
      </c>
      <c r="P2083" s="421" t="str">
        <f t="shared" si="107"/>
        <v>Tetap</v>
      </c>
    </row>
    <row r="2084" spans="1:16" hidden="1">
      <c r="A2084" s="7">
        <v>2079</v>
      </c>
      <c r="B2084" t="s">
        <v>16479</v>
      </c>
      <c r="C2084" t="s">
        <v>16480</v>
      </c>
      <c r="D2084" t="s">
        <v>1266</v>
      </c>
      <c r="G2084">
        <v>33</v>
      </c>
      <c r="H2084">
        <v>3375</v>
      </c>
      <c r="I2084" t="s">
        <v>268</v>
      </c>
      <c r="J2084">
        <v>0</v>
      </c>
      <c r="K2084" s="367" t="str">
        <f>VLOOKUP(G2084,'01_MASTER_KODE_WILAYAH'!H$1437:I$1470,2,FALSE)</f>
        <v>JAWA TENGAH</v>
      </c>
      <c r="L2084" s="368" t="str">
        <f>VLOOKUP(H2084,'01_MASTER_KODE_WILAYAH'!D$5:F$1353,3,FALSE)</f>
        <v>KOTA PEKALONGAN</v>
      </c>
      <c r="M2084" s="428" t="str">
        <f t="shared" si="105"/>
        <v/>
      </c>
      <c r="N2084" s="312">
        <f>COUNTIF(A1_Individu_Data_Keadaan_SDMK!A$4:A$149931,B2084)</f>
        <v>0</v>
      </c>
      <c r="O2084" s="312">
        <f t="shared" si="106"/>
        <v>0</v>
      </c>
      <c r="P2084" s="421" t="str">
        <f t="shared" si="107"/>
        <v>Tetap</v>
      </c>
    </row>
    <row r="2085" spans="1:16" hidden="1">
      <c r="A2085" s="7">
        <v>2080</v>
      </c>
      <c r="B2085" t="s">
        <v>16481</v>
      </c>
      <c r="C2085" t="s">
        <v>16482</v>
      </c>
      <c r="D2085" t="s">
        <v>1266</v>
      </c>
      <c r="G2085">
        <v>33</v>
      </c>
      <c r="H2085">
        <v>3376</v>
      </c>
      <c r="I2085" t="s">
        <v>268</v>
      </c>
      <c r="J2085">
        <v>0</v>
      </c>
      <c r="K2085" s="367" t="str">
        <f>VLOOKUP(G2085,'01_MASTER_KODE_WILAYAH'!H$1437:I$1470,2,FALSE)</f>
        <v>JAWA TENGAH</v>
      </c>
      <c r="L2085" s="368" t="str">
        <f>VLOOKUP(H2085,'01_MASTER_KODE_WILAYAH'!D$5:F$1353,3,FALSE)</f>
        <v>KOTA TEGAL</v>
      </c>
      <c r="M2085" s="428" t="str">
        <f t="shared" si="105"/>
        <v/>
      </c>
      <c r="N2085" s="312">
        <f>COUNTIF(A1_Individu_Data_Keadaan_SDMK!A$4:A$149931,B2085)</f>
        <v>0</v>
      </c>
      <c r="O2085" s="312">
        <f t="shared" si="106"/>
        <v>0</v>
      </c>
      <c r="P2085" s="421" t="str">
        <f t="shared" si="107"/>
        <v>Tetap</v>
      </c>
    </row>
    <row r="2086" spans="1:16" hidden="1">
      <c r="A2086" s="7">
        <v>2081</v>
      </c>
      <c r="B2086" t="s">
        <v>16483</v>
      </c>
      <c r="C2086" t="s">
        <v>16468</v>
      </c>
      <c r="D2086" t="s">
        <v>1266</v>
      </c>
      <c r="G2086">
        <v>33</v>
      </c>
      <c r="H2086">
        <v>3376</v>
      </c>
      <c r="I2086" t="s">
        <v>268</v>
      </c>
      <c r="J2086">
        <v>0</v>
      </c>
      <c r="K2086" s="367" t="str">
        <f>VLOOKUP(G2086,'01_MASTER_KODE_WILAYAH'!H$1437:I$1470,2,FALSE)</f>
        <v>JAWA TENGAH</v>
      </c>
      <c r="L2086" s="368" t="str">
        <f>VLOOKUP(H2086,'01_MASTER_KODE_WILAYAH'!D$5:F$1353,3,FALSE)</f>
        <v>KOTA TEGAL</v>
      </c>
      <c r="M2086" s="428" t="str">
        <f t="shared" si="105"/>
        <v/>
      </c>
      <c r="N2086" s="312">
        <f>COUNTIF(A1_Individu_Data_Keadaan_SDMK!A$4:A$149931,B2086)</f>
        <v>0</v>
      </c>
      <c r="O2086" s="312">
        <f t="shared" si="106"/>
        <v>0</v>
      </c>
      <c r="P2086" s="421" t="str">
        <f t="shared" si="107"/>
        <v>Tetap</v>
      </c>
    </row>
    <row r="2087" spans="1:16" hidden="1">
      <c r="A2087" s="7">
        <v>2082</v>
      </c>
      <c r="B2087" t="s">
        <v>16484</v>
      </c>
      <c r="C2087" t="s">
        <v>16485</v>
      </c>
      <c r="D2087" t="s">
        <v>1266</v>
      </c>
      <c r="G2087">
        <v>33</v>
      </c>
      <c r="H2087">
        <v>3376</v>
      </c>
      <c r="I2087" t="s">
        <v>268</v>
      </c>
      <c r="J2087">
        <v>0</v>
      </c>
      <c r="K2087" s="367" t="str">
        <f>VLOOKUP(G2087,'01_MASTER_KODE_WILAYAH'!H$1437:I$1470,2,FALSE)</f>
        <v>JAWA TENGAH</v>
      </c>
      <c r="L2087" s="368" t="str">
        <f>VLOOKUP(H2087,'01_MASTER_KODE_WILAYAH'!D$5:F$1353,3,FALSE)</f>
        <v>KOTA TEGAL</v>
      </c>
      <c r="M2087" s="428" t="str">
        <f t="shared" si="105"/>
        <v/>
      </c>
      <c r="N2087" s="312">
        <f>COUNTIF(A1_Individu_Data_Keadaan_SDMK!A$4:A$149931,B2087)</f>
        <v>0</v>
      </c>
      <c r="O2087" s="312">
        <f t="shared" si="106"/>
        <v>0</v>
      </c>
      <c r="P2087" s="421" t="str">
        <f t="shared" si="107"/>
        <v>Tetap</v>
      </c>
    </row>
    <row r="2088" spans="1:16" hidden="1">
      <c r="A2088" s="7">
        <v>2083</v>
      </c>
      <c r="B2088" t="s">
        <v>16486</v>
      </c>
      <c r="C2088" t="s">
        <v>16487</v>
      </c>
      <c r="D2088" t="s">
        <v>1266</v>
      </c>
      <c r="G2088">
        <v>33</v>
      </c>
      <c r="H2088">
        <v>3376</v>
      </c>
      <c r="I2088" t="s">
        <v>268</v>
      </c>
      <c r="J2088">
        <v>0</v>
      </c>
      <c r="K2088" s="367" t="str">
        <f>VLOOKUP(G2088,'01_MASTER_KODE_WILAYAH'!H$1437:I$1470,2,FALSE)</f>
        <v>JAWA TENGAH</v>
      </c>
      <c r="L2088" s="368" t="str">
        <f>VLOOKUP(H2088,'01_MASTER_KODE_WILAYAH'!D$5:F$1353,3,FALSE)</f>
        <v>KOTA TEGAL</v>
      </c>
      <c r="M2088" s="428" t="str">
        <f t="shared" si="105"/>
        <v/>
      </c>
      <c r="N2088" s="312">
        <f>COUNTIF(A1_Individu_Data_Keadaan_SDMK!A$4:A$149931,B2088)</f>
        <v>0</v>
      </c>
      <c r="O2088" s="312">
        <f t="shared" si="106"/>
        <v>0</v>
      </c>
      <c r="P2088" s="421" t="str">
        <f t="shared" si="107"/>
        <v>Tetap</v>
      </c>
    </row>
    <row r="2089" spans="1:16" hidden="1">
      <c r="A2089" s="7">
        <v>2084</v>
      </c>
      <c r="B2089" t="s">
        <v>16488</v>
      </c>
      <c r="C2089" t="s">
        <v>15246</v>
      </c>
      <c r="D2089" t="s">
        <v>1263</v>
      </c>
      <c r="G2089">
        <v>33</v>
      </c>
      <c r="H2089">
        <v>3303</v>
      </c>
      <c r="I2089" t="s">
        <v>268</v>
      </c>
      <c r="K2089" s="367" t="str">
        <f>VLOOKUP(G2089,'01_MASTER_KODE_WILAYAH'!H$1437:I$1470,2,FALSE)</f>
        <v>JAWA TENGAH</v>
      </c>
      <c r="L2089" s="368" t="str">
        <f>VLOOKUP(H2089,'01_MASTER_KODE_WILAYAH'!D$5:F$1353,3,FALSE)</f>
        <v>PURBALINGGA</v>
      </c>
      <c r="M2089" s="428" t="str">
        <f t="shared" si="105"/>
        <v/>
      </c>
      <c r="N2089" s="312">
        <f>COUNTIF(A1_Individu_Data_Keadaan_SDMK!A$4:A$149931,B2089)</f>
        <v>0</v>
      </c>
      <c r="O2089" s="312">
        <f t="shared" si="106"/>
        <v>0</v>
      </c>
      <c r="P2089" s="421" t="str">
        <f t="shared" si="107"/>
        <v>Tetap</v>
      </c>
    </row>
    <row r="2090" spans="1:16" hidden="1">
      <c r="A2090" s="7">
        <v>2085</v>
      </c>
      <c r="B2090" t="s">
        <v>16489</v>
      </c>
      <c r="C2090" t="s">
        <v>16490</v>
      </c>
      <c r="D2090" t="s">
        <v>1263</v>
      </c>
      <c r="G2090">
        <v>33</v>
      </c>
      <c r="H2090">
        <v>3303</v>
      </c>
      <c r="I2090" t="s">
        <v>268</v>
      </c>
      <c r="K2090" s="367" t="str">
        <f>VLOOKUP(G2090,'01_MASTER_KODE_WILAYAH'!H$1437:I$1470,2,FALSE)</f>
        <v>JAWA TENGAH</v>
      </c>
      <c r="L2090" s="368" t="str">
        <f>VLOOKUP(H2090,'01_MASTER_KODE_WILAYAH'!D$5:F$1353,3,FALSE)</f>
        <v>PURBALINGGA</v>
      </c>
      <c r="M2090" s="428" t="str">
        <f t="shared" si="105"/>
        <v/>
      </c>
      <c r="N2090" s="312">
        <f>COUNTIF(A1_Individu_Data_Keadaan_SDMK!A$4:A$149931,B2090)</f>
        <v>0</v>
      </c>
      <c r="O2090" s="312">
        <f t="shared" si="106"/>
        <v>0</v>
      </c>
      <c r="P2090" s="421" t="str">
        <f t="shared" si="107"/>
        <v>Tetap</v>
      </c>
    </row>
    <row r="2091" spans="1:16" hidden="1">
      <c r="A2091" s="7">
        <v>2086</v>
      </c>
      <c r="B2091" t="s">
        <v>16491</v>
      </c>
      <c r="C2091" t="s">
        <v>16492</v>
      </c>
      <c r="D2091" t="s">
        <v>1263</v>
      </c>
      <c r="G2091">
        <v>33</v>
      </c>
      <c r="H2091">
        <v>3304</v>
      </c>
      <c r="I2091" t="s">
        <v>268</v>
      </c>
      <c r="K2091" s="367" t="str">
        <f>VLOOKUP(G2091,'01_MASTER_KODE_WILAYAH'!H$1437:I$1470,2,FALSE)</f>
        <v>JAWA TENGAH</v>
      </c>
      <c r="L2091" s="368" t="str">
        <f>VLOOKUP(H2091,'01_MASTER_KODE_WILAYAH'!D$5:F$1353,3,FALSE)</f>
        <v>BANJARNEGARA</v>
      </c>
      <c r="M2091" s="428" t="str">
        <f t="shared" si="105"/>
        <v/>
      </c>
      <c r="N2091" s="312">
        <f>COUNTIF(A1_Individu_Data_Keadaan_SDMK!A$4:A$149931,B2091)</f>
        <v>0</v>
      </c>
      <c r="O2091" s="312">
        <f t="shared" si="106"/>
        <v>0</v>
      </c>
      <c r="P2091" s="421" t="str">
        <f t="shared" si="107"/>
        <v>Tetap</v>
      </c>
    </row>
    <row r="2092" spans="1:16" hidden="1">
      <c r="A2092" s="7">
        <v>2087</v>
      </c>
      <c r="B2092" t="s">
        <v>16493</v>
      </c>
      <c r="C2092" t="s">
        <v>16494</v>
      </c>
      <c r="D2092" t="s">
        <v>1263</v>
      </c>
      <c r="G2092">
        <v>33</v>
      </c>
      <c r="H2092">
        <v>3307</v>
      </c>
      <c r="I2092" t="s">
        <v>268</v>
      </c>
      <c r="K2092" s="367" t="str">
        <f>VLOOKUP(G2092,'01_MASTER_KODE_WILAYAH'!H$1437:I$1470,2,FALSE)</f>
        <v>JAWA TENGAH</v>
      </c>
      <c r="L2092" s="368" t="str">
        <f>VLOOKUP(H2092,'01_MASTER_KODE_WILAYAH'!D$5:F$1353,3,FALSE)</f>
        <v>WONOSOBO</v>
      </c>
      <c r="M2092" s="428" t="str">
        <f t="shared" si="105"/>
        <v/>
      </c>
      <c r="N2092" s="312">
        <f>COUNTIF(A1_Individu_Data_Keadaan_SDMK!A$4:A$149931,B2092)</f>
        <v>0</v>
      </c>
      <c r="O2092" s="312">
        <f t="shared" si="106"/>
        <v>0</v>
      </c>
      <c r="P2092" s="421" t="str">
        <f t="shared" si="107"/>
        <v>Tetap</v>
      </c>
    </row>
    <row r="2093" spans="1:16" hidden="1">
      <c r="A2093" s="7">
        <v>2088</v>
      </c>
      <c r="B2093" t="s">
        <v>16495</v>
      </c>
      <c r="C2093" t="s">
        <v>16496</v>
      </c>
      <c r="D2093" t="s">
        <v>1258</v>
      </c>
      <c r="G2093">
        <v>33</v>
      </c>
      <c r="H2093">
        <v>3374</v>
      </c>
      <c r="I2093" t="s">
        <v>268</v>
      </c>
      <c r="K2093" s="367" t="str">
        <f>VLOOKUP(G2093,'01_MASTER_KODE_WILAYAH'!H$1437:I$1470,2,FALSE)</f>
        <v>JAWA TENGAH</v>
      </c>
      <c r="L2093" s="368" t="str">
        <f>VLOOKUP(H2093,'01_MASTER_KODE_WILAYAH'!D$5:F$1353,3,FALSE)</f>
        <v>KOTA SEMARANG</v>
      </c>
      <c r="M2093" s="428" t="str">
        <f t="shared" si="105"/>
        <v/>
      </c>
      <c r="N2093" s="312">
        <f>COUNTIF(A1_Individu_Data_Keadaan_SDMK!A$4:A$149931,B2093)</f>
        <v>0</v>
      </c>
      <c r="O2093" s="312">
        <f t="shared" si="106"/>
        <v>0</v>
      </c>
      <c r="P2093" s="421" t="str">
        <f t="shared" si="107"/>
        <v>Tetap</v>
      </c>
    </row>
    <row r="2094" spans="1:16" hidden="1">
      <c r="A2094" s="7">
        <v>2089</v>
      </c>
      <c r="B2094" t="s">
        <v>16497</v>
      </c>
      <c r="C2094" t="s">
        <v>16498</v>
      </c>
      <c r="D2094" t="s">
        <v>1258</v>
      </c>
      <c r="G2094">
        <v>33</v>
      </c>
      <c r="H2094">
        <v>3301</v>
      </c>
      <c r="I2094" t="s">
        <v>268</v>
      </c>
      <c r="K2094" s="367" t="str">
        <f>VLOOKUP(G2094,'01_MASTER_KODE_WILAYAH'!H$1437:I$1470,2,FALSE)</f>
        <v>JAWA TENGAH</v>
      </c>
      <c r="L2094" s="368" t="str">
        <f>VLOOKUP(H2094,'01_MASTER_KODE_WILAYAH'!D$5:F$1353,3,FALSE)</f>
        <v>CILACAP</v>
      </c>
      <c r="M2094" s="428" t="str">
        <f t="shared" si="105"/>
        <v/>
      </c>
      <c r="N2094" s="312">
        <f>COUNTIF(A1_Individu_Data_Keadaan_SDMK!A$4:A$149931,B2094)</f>
        <v>0</v>
      </c>
      <c r="O2094" s="312">
        <f t="shared" si="106"/>
        <v>0</v>
      </c>
      <c r="P2094" s="421" t="str">
        <f t="shared" si="107"/>
        <v>Tetap</v>
      </c>
    </row>
    <row r="2095" spans="1:16" hidden="1">
      <c r="A2095" s="7">
        <v>2090</v>
      </c>
      <c r="B2095" t="s">
        <v>16499</v>
      </c>
      <c r="C2095" t="s">
        <v>16500</v>
      </c>
      <c r="D2095" t="s">
        <v>1258</v>
      </c>
      <c r="G2095">
        <v>33</v>
      </c>
      <c r="H2095">
        <v>3302</v>
      </c>
      <c r="I2095" t="s">
        <v>268</v>
      </c>
      <c r="K2095" s="367" t="str">
        <f>VLOOKUP(G2095,'01_MASTER_KODE_WILAYAH'!H$1437:I$1470,2,FALSE)</f>
        <v>JAWA TENGAH</v>
      </c>
      <c r="L2095" s="368" t="str">
        <f>VLOOKUP(H2095,'01_MASTER_KODE_WILAYAH'!D$5:F$1353,3,FALSE)</f>
        <v>BANYUMAS</v>
      </c>
      <c r="M2095" s="428" t="str">
        <f t="shared" si="105"/>
        <v/>
      </c>
      <c r="N2095" s="312">
        <f>COUNTIF(A1_Individu_Data_Keadaan_SDMK!A$4:A$149931,B2095)</f>
        <v>0</v>
      </c>
      <c r="O2095" s="312">
        <f t="shared" si="106"/>
        <v>0</v>
      </c>
      <c r="P2095" s="421" t="str">
        <f t="shared" si="107"/>
        <v>Tetap</v>
      </c>
    </row>
    <row r="2096" spans="1:16" hidden="1">
      <c r="A2096" s="7">
        <v>2091</v>
      </c>
      <c r="B2096" t="s">
        <v>16501</v>
      </c>
      <c r="C2096" t="s">
        <v>16502</v>
      </c>
      <c r="D2096" t="s">
        <v>1258</v>
      </c>
      <c r="G2096">
        <v>33</v>
      </c>
      <c r="H2096">
        <v>3303</v>
      </c>
      <c r="I2096" t="s">
        <v>268</v>
      </c>
      <c r="K2096" s="367" t="str">
        <f>VLOOKUP(G2096,'01_MASTER_KODE_WILAYAH'!H$1437:I$1470,2,FALSE)</f>
        <v>JAWA TENGAH</v>
      </c>
      <c r="L2096" s="368" t="str">
        <f>VLOOKUP(H2096,'01_MASTER_KODE_WILAYAH'!D$5:F$1353,3,FALSE)</f>
        <v>PURBALINGGA</v>
      </c>
      <c r="M2096" s="428" t="str">
        <f t="shared" si="105"/>
        <v/>
      </c>
      <c r="N2096" s="312">
        <f>COUNTIF(A1_Individu_Data_Keadaan_SDMK!A$4:A$149931,B2096)</f>
        <v>0</v>
      </c>
      <c r="O2096" s="312">
        <f t="shared" si="106"/>
        <v>0</v>
      </c>
      <c r="P2096" s="421" t="str">
        <f t="shared" si="107"/>
        <v>Tetap</v>
      </c>
    </row>
    <row r="2097" spans="1:16" hidden="1">
      <c r="A2097" s="7">
        <v>2092</v>
      </c>
      <c r="B2097" t="s">
        <v>16503</v>
      </c>
      <c r="C2097" t="s">
        <v>16504</v>
      </c>
      <c r="D2097" t="s">
        <v>1258</v>
      </c>
      <c r="G2097">
        <v>33</v>
      </c>
      <c r="H2097">
        <v>3304</v>
      </c>
      <c r="I2097" t="s">
        <v>268</v>
      </c>
      <c r="K2097" s="367" t="str">
        <f>VLOOKUP(G2097,'01_MASTER_KODE_WILAYAH'!H$1437:I$1470,2,FALSE)</f>
        <v>JAWA TENGAH</v>
      </c>
      <c r="L2097" s="368" t="str">
        <f>VLOOKUP(H2097,'01_MASTER_KODE_WILAYAH'!D$5:F$1353,3,FALSE)</f>
        <v>BANJARNEGARA</v>
      </c>
      <c r="M2097" s="428" t="str">
        <f t="shared" si="105"/>
        <v/>
      </c>
      <c r="N2097" s="312">
        <f>COUNTIF(A1_Individu_Data_Keadaan_SDMK!A$4:A$149931,B2097)</f>
        <v>0</v>
      </c>
      <c r="O2097" s="312">
        <f t="shared" si="106"/>
        <v>0</v>
      </c>
      <c r="P2097" s="421" t="str">
        <f t="shared" si="107"/>
        <v>Tetap</v>
      </c>
    </row>
    <row r="2098" spans="1:16" hidden="1">
      <c r="A2098" s="7">
        <v>2093</v>
      </c>
      <c r="B2098" t="s">
        <v>16505</v>
      </c>
      <c r="C2098" t="s">
        <v>16506</v>
      </c>
      <c r="D2098" t="s">
        <v>1258</v>
      </c>
      <c r="G2098">
        <v>33</v>
      </c>
      <c r="H2098">
        <v>3305</v>
      </c>
      <c r="I2098" t="s">
        <v>268</v>
      </c>
      <c r="K2098" s="367" t="str">
        <f>VLOOKUP(G2098,'01_MASTER_KODE_WILAYAH'!H$1437:I$1470,2,FALSE)</f>
        <v>JAWA TENGAH</v>
      </c>
      <c r="L2098" s="368" t="str">
        <f>VLOOKUP(H2098,'01_MASTER_KODE_WILAYAH'!D$5:F$1353,3,FALSE)</f>
        <v>KEBUMEN</v>
      </c>
      <c r="M2098" s="428" t="str">
        <f t="shared" si="105"/>
        <v/>
      </c>
      <c r="N2098" s="312">
        <f>COUNTIF(A1_Individu_Data_Keadaan_SDMK!A$4:A$149931,B2098)</f>
        <v>0</v>
      </c>
      <c r="O2098" s="312">
        <f t="shared" si="106"/>
        <v>0</v>
      </c>
      <c r="P2098" s="421" t="str">
        <f t="shared" si="107"/>
        <v>Tetap</v>
      </c>
    </row>
    <row r="2099" spans="1:16" hidden="1">
      <c r="A2099" s="7">
        <v>2094</v>
      </c>
      <c r="B2099" t="s">
        <v>16507</v>
      </c>
      <c r="C2099" t="s">
        <v>16508</v>
      </c>
      <c r="D2099" t="s">
        <v>1258</v>
      </c>
      <c r="G2099">
        <v>33</v>
      </c>
      <c r="H2099">
        <v>3306</v>
      </c>
      <c r="I2099" t="s">
        <v>268</v>
      </c>
      <c r="K2099" s="367" t="str">
        <f>VLOOKUP(G2099,'01_MASTER_KODE_WILAYAH'!H$1437:I$1470,2,FALSE)</f>
        <v>JAWA TENGAH</v>
      </c>
      <c r="L2099" s="368" t="str">
        <f>VLOOKUP(H2099,'01_MASTER_KODE_WILAYAH'!D$5:F$1353,3,FALSE)</f>
        <v>PURWOREJO</v>
      </c>
      <c r="M2099" s="428" t="str">
        <f t="shared" si="105"/>
        <v/>
      </c>
      <c r="N2099" s="312">
        <f>COUNTIF(A1_Individu_Data_Keadaan_SDMK!A$4:A$149931,B2099)</f>
        <v>0</v>
      </c>
      <c r="O2099" s="312">
        <f t="shared" si="106"/>
        <v>0</v>
      </c>
      <c r="P2099" s="421" t="str">
        <f t="shared" si="107"/>
        <v>Tetap</v>
      </c>
    </row>
    <row r="2100" spans="1:16" hidden="1">
      <c r="A2100" s="7">
        <v>2095</v>
      </c>
      <c r="B2100" t="s">
        <v>16509</v>
      </c>
      <c r="C2100" t="s">
        <v>16510</v>
      </c>
      <c r="D2100" t="s">
        <v>1258</v>
      </c>
      <c r="G2100">
        <v>33</v>
      </c>
      <c r="H2100">
        <v>3307</v>
      </c>
      <c r="I2100" t="s">
        <v>268</v>
      </c>
      <c r="K2100" s="367" t="str">
        <f>VLOOKUP(G2100,'01_MASTER_KODE_WILAYAH'!H$1437:I$1470,2,FALSE)</f>
        <v>JAWA TENGAH</v>
      </c>
      <c r="L2100" s="368" t="str">
        <f>VLOOKUP(H2100,'01_MASTER_KODE_WILAYAH'!D$5:F$1353,3,FALSE)</f>
        <v>WONOSOBO</v>
      </c>
      <c r="M2100" s="428" t="str">
        <f t="shared" si="105"/>
        <v/>
      </c>
      <c r="N2100" s="312">
        <f>COUNTIF(A1_Individu_Data_Keadaan_SDMK!A$4:A$149931,B2100)</f>
        <v>0</v>
      </c>
      <c r="O2100" s="312">
        <f t="shared" si="106"/>
        <v>0</v>
      </c>
      <c r="P2100" s="421" t="str">
        <f t="shared" si="107"/>
        <v>Tetap</v>
      </c>
    </row>
    <row r="2101" spans="1:16" hidden="1">
      <c r="A2101" s="7">
        <v>2096</v>
      </c>
      <c r="B2101" t="s">
        <v>16511</v>
      </c>
      <c r="C2101" t="s">
        <v>16512</v>
      </c>
      <c r="D2101" t="s">
        <v>1258</v>
      </c>
      <c r="G2101">
        <v>33</v>
      </c>
      <c r="H2101">
        <v>3308</v>
      </c>
      <c r="I2101" t="s">
        <v>268</v>
      </c>
      <c r="K2101" s="367" t="str">
        <f>VLOOKUP(G2101,'01_MASTER_KODE_WILAYAH'!H$1437:I$1470,2,FALSE)</f>
        <v>JAWA TENGAH</v>
      </c>
      <c r="L2101" s="368" t="str">
        <f>VLOOKUP(H2101,'01_MASTER_KODE_WILAYAH'!D$5:F$1353,3,FALSE)</f>
        <v>MAGELANG</v>
      </c>
      <c r="M2101" s="428" t="str">
        <f t="shared" si="105"/>
        <v/>
      </c>
      <c r="N2101" s="312">
        <f>COUNTIF(A1_Individu_Data_Keadaan_SDMK!A$4:A$149931,B2101)</f>
        <v>0</v>
      </c>
      <c r="O2101" s="312">
        <f t="shared" si="106"/>
        <v>0</v>
      </c>
      <c r="P2101" s="421" t="str">
        <f t="shared" si="107"/>
        <v>Tetap</v>
      </c>
    </row>
    <row r="2102" spans="1:16" hidden="1">
      <c r="A2102" s="7">
        <v>2097</v>
      </c>
      <c r="B2102" t="s">
        <v>16513</v>
      </c>
      <c r="C2102" t="s">
        <v>16514</v>
      </c>
      <c r="D2102" t="s">
        <v>1258</v>
      </c>
      <c r="G2102">
        <v>33</v>
      </c>
      <c r="H2102">
        <v>3309</v>
      </c>
      <c r="I2102" t="s">
        <v>268</v>
      </c>
      <c r="K2102" s="367" t="str">
        <f>VLOOKUP(G2102,'01_MASTER_KODE_WILAYAH'!H$1437:I$1470,2,FALSE)</f>
        <v>JAWA TENGAH</v>
      </c>
      <c r="L2102" s="368" t="str">
        <f>VLOOKUP(H2102,'01_MASTER_KODE_WILAYAH'!D$5:F$1353,3,FALSE)</f>
        <v>BOYOLALI</v>
      </c>
      <c r="M2102" s="428" t="str">
        <f t="shared" si="105"/>
        <v/>
      </c>
      <c r="N2102" s="312">
        <f>COUNTIF(A1_Individu_Data_Keadaan_SDMK!A$4:A$149931,B2102)</f>
        <v>0</v>
      </c>
      <c r="O2102" s="312">
        <f t="shared" si="106"/>
        <v>0</v>
      </c>
      <c r="P2102" s="421" t="str">
        <f t="shared" si="107"/>
        <v>Tetap</v>
      </c>
    </row>
    <row r="2103" spans="1:16" hidden="1">
      <c r="A2103" s="7">
        <v>2098</v>
      </c>
      <c r="B2103" t="s">
        <v>16515</v>
      </c>
      <c r="C2103" t="s">
        <v>16516</v>
      </c>
      <c r="D2103" t="s">
        <v>1258</v>
      </c>
      <c r="G2103">
        <v>33</v>
      </c>
      <c r="H2103">
        <v>3310</v>
      </c>
      <c r="I2103" t="s">
        <v>268</v>
      </c>
      <c r="K2103" s="367" t="str">
        <f>VLOOKUP(G2103,'01_MASTER_KODE_WILAYAH'!H$1437:I$1470,2,FALSE)</f>
        <v>JAWA TENGAH</v>
      </c>
      <c r="L2103" s="368" t="str">
        <f>VLOOKUP(H2103,'01_MASTER_KODE_WILAYAH'!D$5:F$1353,3,FALSE)</f>
        <v>KLATEN</v>
      </c>
      <c r="M2103" s="428" t="str">
        <f t="shared" si="105"/>
        <v/>
      </c>
      <c r="N2103" s="312">
        <f>COUNTIF(A1_Individu_Data_Keadaan_SDMK!A$4:A$149931,B2103)</f>
        <v>0</v>
      </c>
      <c r="O2103" s="312">
        <f t="shared" si="106"/>
        <v>0</v>
      </c>
      <c r="P2103" s="421" t="str">
        <f t="shared" si="107"/>
        <v>Tetap</v>
      </c>
    </row>
    <row r="2104" spans="1:16" hidden="1">
      <c r="A2104" s="7">
        <v>2099</v>
      </c>
      <c r="B2104" t="s">
        <v>16517</v>
      </c>
      <c r="C2104" t="s">
        <v>16518</v>
      </c>
      <c r="D2104" t="s">
        <v>1258</v>
      </c>
      <c r="G2104">
        <v>33</v>
      </c>
      <c r="H2104">
        <v>3311</v>
      </c>
      <c r="I2104" t="s">
        <v>268</v>
      </c>
      <c r="K2104" s="367" t="str">
        <f>VLOOKUP(G2104,'01_MASTER_KODE_WILAYAH'!H$1437:I$1470,2,FALSE)</f>
        <v>JAWA TENGAH</v>
      </c>
      <c r="L2104" s="368" t="str">
        <f>VLOOKUP(H2104,'01_MASTER_KODE_WILAYAH'!D$5:F$1353,3,FALSE)</f>
        <v>SUKOHARJO</v>
      </c>
      <c r="M2104" s="428" t="str">
        <f t="shared" si="105"/>
        <v/>
      </c>
      <c r="N2104" s="312">
        <f>COUNTIF(A1_Individu_Data_Keadaan_SDMK!A$4:A$149931,B2104)</f>
        <v>0</v>
      </c>
      <c r="O2104" s="312">
        <f t="shared" si="106"/>
        <v>0</v>
      </c>
      <c r="P2104" s="421" t="str">
        <f t="shared" si="107"/>
        <v>Tetap</v>
      </c>
    </row>
    <row r="2105" spans="1:16" hidden="1">
      <c r="A2105" s="7">
        <v>2100</v>
      </c>
      <c r="B2105" t="s">
        <v>16519</v>
      </c>
      <c r="C2105" t="s">
        <v>16520</v>
      </c>
      <c r="D2105" t="s">
        <v>1258</v>
      </c>
      <c r="G2105">
        <v>33</v>
      </c>
      <c r="H2105">
        <v>3312</v>
      </c>
      <c r="I2105" t="s">
        <v>268</v>
      </c>
      <c r="K2105" s="367" t="str">
        <f>VLOOKUP(G2105,'01_MASTER_KODE_WILAYAH'!H$1437:I$1470,2,FALSE)</f>
        <v>JAWA TENGAH</v>
      </c>
      <c r="L2105" s="368" t="str">
        <f>VLOOKUP(H2105,'01_MASTER_KODE_WILAYAH'!D$5:F$1353,3,FALSE)</f>
        <v>WONOGIRI</v>
      </c>
      <c r="M2105" s="428" t="str">
        <f t="shared" si="105"/>
        <v/>
      </c>
      <c r="N2105" s="312">
        <f>COUNTIF(A1_Individu_Data_Keadaan_SDMK!A$4:A$149931,B2105)</f>
        <v>0</v>
      </c>
      <c r="O2105" s="312">
        <f t="shared" si="106"/>
        <v>0</v>
      </c>
      <c r="P2105" s="421" t="str">
        <f t="shared" si="107"/>
        <v>Tetap</v>
      </c>
    </row>
    <row r="2106" spans="1:16" hidden="1">
      <c r="A2106" s="7">
        <v>2101</v>
      </c>
      <c r="B2106" t="s">
        <v>16521</v>
      </c>
      <c r="C2106" t="s">
        <v>16522</v>
      </c>
      <c r="D2106" t="s">
        <v>1258</v>
      </c>
      <c r="G2106">
        <v>33</v>
      </c>
      <c r="H2106">
        <v>3313</v>
      </c>
      <c r="I2106" t="s">
        <v>268</v>
      </c>
      <c r="K2106" s="367" t="str">
        <f>VLOOKUP(G2106,'01_MASTER_KODE_WILAYAH'!H$1437:I$1470,2,FALSE)</f>
        <v>JAWA TENGAH</v>
      </c>
      <c r="L2106" s="368" t="str">
        <f>VLOOKUP(H2106,'01_MASTER_KODE_WILAYAH'!D$5:F$1353,3,FALSE)</f>
        <v>KARANGANYAR</v>
      </c>
      <c r="M2106" s="428" t="str">
        <f t="shared" si="105"/>
        <v/>
      </c>
      <c r="N2106" s="312">
        <f>COUNTIF(A1_Individu_Data_Keadaan_SDMK!A$4:A$149931,B2106)</f>
        <v>0</v>
      </c>
      <c r="O2106" s="312">
        <f t="shared" si="106"/>
        <v>0</v>
      </c>
      <c r="P2106" s="421" t="str">
        <f t="shared" si="107"/>
        <v>Tetap</v>
      </c>
    </row>
    <row r="2107" spans="1:16" hidden="1">
      <c r="A2107" s="7">
        <v>2102</v>
      </c>
      <c r="B2107" t="s">
        <v>16523</v>
      </c>
      <c r="C2107" t="s">
        <v>16524</v>
      </c>
      <c r="D2107" t="s">
        <v>1258</v>
      </c>
      <c r="G2107">
        <v>33</v>
      </c>
      <c r="H2107">
        <v>3314</v>
      </c>
      <c r="I2107" t="s">
        <v>268</v>
      </c>
      <c r="K2107" s="367" t="str">
        <f>VLOOKUP(G2107,'01_MASTER_KODE_WILAYAH'!H$1437:I$1470,2,FALSE)</f>
        <v>JAWA TENGAH</v>
      </c>
      <c r="L2107" s="368" t="str">
        <f>VLOOKUP(H2107,'01_MASTER_KODE_WILAYAH'!D$5:F$1353,3,FALSE)</f>
        <v>SRAGEN</v>
      </c>
      <c r="M2107" s="428" t="str">
        <f t="shared" si="105"/>
        <v/>
      </c>
      <c r="N2107" s="312">
        <f>COUNTIF(A1_Individu_Data_Keadaan_SDMK!A$4:A$149931,B2107)</f>
        <v>0</v>
      </c>
      <c r="O2107" s="312">
        <f t="shared" si="106"/>
        <v>0</v>
      </c>
      <c r="P2107" s="421" t="str">
        <f t="shared" si="107"/>
        <v>Tetap</v>
      </c>
    </row>
    <row r="2108" spans="1:16" hidden="1">
      <c r="A2108" s="7">
        <v>2103</v>
      </c>
      <c r="B2108" t="s">
        <v>16525</v>
      </c>
      <c r="C2108" t="s">
        <v>16526</v>
      </c>
      <c r="D2108" t="s">
        <v>1258</v>
      </c>
      <c r="G2108">
        <v>33</v>
      </c>
      <c r="H2108">
        <v>3315</v>
      </c>
      <c r="I2108" t="s">
        <v>268</v>
      </c>
      <c r="K2108" s="367" t="str">
        <f>VLOOKUP(G2108,'01_MASTER_KODE_WILAYAH'!H$1437:I$1470,2,FALSE)</f>
        <v>JAWA TENGAH</v>
      </c>
      <c r="L2108" s="368" t="str">
        <f>VLOOKUP(H2108,'01_MASTER_KODE_WILAYAH'!D$5:F$1353,3,FALSE)</f>
        <v>GROBOGAN</v>
      </c>
      <c r="M2108" s="428" t="str">
        <f t="shared" si="105"/>
        <v/>
      </c>
      <c r="N2108" s="312">
        <f>COUNTIF(A1_Individu_Data_Keadaan_SDMK!A$4:A$149931,B2108)</f>
        <v>0</v>
      </c>
      <c r="O2108" s="312">
        <f t="shared" si="106"/>
        <v>0</v>
      </c>
      <c r="P2108" s="421" t="str">
        <f t="shared" si="107"/>
        <v>Tetap</v>
      </c>
    </row>
    <row r="2109" spans="1:16" hidden="1">
      <c r="A2109" s="7">
        <v>2104</v>
      </c>
      <c r="B2109" t="s">
        <v>16527</v>
      </c>
      <c r="C2109" t="s">
        <v>16528</v>
      </c>
      <c r="D2109" t="s">
        <v>1258</v>
      </c>
      <c r="G2109">
        <v>33</v>
      </c>
      <c r="H2109">
        <v>3316</v>
      </c>
      <c r="I2109" t="s">
        <v>268</v>
      </c>
      <c r="K2109" s="367" t="str">
        <f>VLOOKUP(G2109,'01_MASTER_KODE_WILAYAH'!H$1437:I$1470,2,FALSE)</f>
        <v>JAWA TENGAH</v>
      </c>
      <c r="L2109" s="368" t="str">
        <f>VLOOKUP(H2109,'01_MASTER_KODE_WILAYAH'!D$5:F$1353,3,FALSE)</f>
        <v>BLORA</v>
      </c>
      <c r="M2109" s="428" t="str">
        <f t="shared" si="105"/>
        <v/>
      </c>
      <c r="N2109" s="312">
        <f>COUNTIF(A1_Individu_Data_Keadaan_SDMK!A$4:A$149931,B2109)</f>
        <v>0</v>
      </c>
      <c r="O2109" s="312">
        <f t="shared" si="106"/>
        <v>0</v>
      </c>
      <c r="P2109" s="421" t="str">
        <f t="shared" si="107"/>
        <v>Tetap</v>
      </c>
    </row>
    <row r="2110" spans="1:16" hidden="1">
      <c r="A2110" s="7">
        <v>2105</v>
      </c>
      <c r="B2110" t="s">
        <v>16529</v>
      </c>
      <c r="C2110" t="s">
        <v>16530</v>
      </c>
      <c r="D2110" t="s">
        <v>1258</v>
      </c>
      <c r="G2110">
        <v>33</v>
      </c>
      <c r="H2110">
        <v>3317</v>
      </c>
      <c r="I2110" t="s">
        <v>268</v>
      </c>
      <c r="K2110" s="367" t="str">
        <f>VLOOKUP(G2110,'01_MASTER_KODE_WILAYAH'!H$1437:I$1470,2,FALSE)</f>
        <v>JAWA TENGAH</v>
      </c>
      <c r="L2110" s="368" t="str">
        <f>VLOOKUP(H2110,'01_MASTER_KODE_WILAYAH'!D$5:F$1353,3,FALSE)</f>
        <v>REMBANG</v>
      </c>
      <c r="M2110" s="428" t="str">
        <f t="shared" si="105"/>
        <v/>
      </c>
      <c r="N2110" s="312">
        <f>COUNTIF(A1_Individu_Data_Keadaan_SDMK!A$4:A$149931,B2110)</f>
        <v>0</v>
      </c>
      <c r="O2110" s="312">
        <f t="shared" si="106"/>
        <v>0</v>
      </c>
      <c r="P2110" s="421" t="str">
        <f t="shared" si="107"/>
        <v>Tetap</v>
      </c>
    </row>
    <row r="2111" spans="1:16" hidden="1">
      <c r="A2111" s="7">
        <v>2106</v>
      </c>
      <c r="B2111" t="s">
        <v>16531</v>
      </c>
      <c r="C2111" t="s">
        <v>16532</v>
      </c>
      <c r="D2111" t="s">
        <v>1258</v>
      </c>
      <c r="G2111">
        <v>33</v>
      </c>
      <c r="H2111">
        <v>3318</v>
      </c>
      <c r="I2111" t="s">
        <v>268</v>
      </c>
      <c r="K2111" s="367" t="str">
        <f>VLOOKUP(G2111,'01_MASTER_KODE_WILAYAH'!H$1437:I$1470,2,FALSE)</f>
        <v>JAWA TENGAH</v>
      </c>
      <c r="L2111" s="368" t="str">
        <f>VLOOKUP(H2111,'01_MASTER_KODE_WILAYAH'!D$5:F$1353,3,FALSE)</f>
        <v>PATI</v>
      </c>
      <c r="M2111" s="428" t="str">
        <f t="shared" si="105"/>
        <v/>
      </c>
      <c r="N2111" s="312">
        <f>COUNTIF(A1_Individu_Data_Keadaan_SDMK!A$4:A$149931,B2111)</f>
        <v>0</v>
      </c>
      <c r="O2111" s="312">
        <f t="shared" si="106"/>
        <v>0</v>
      </c>
      <c r="P2111" s="421" t="str">
        <f t="shared" si="107"/>
        <v>Tetap</v>
      </c>
    </row>
    <row r="2112" spans="1:16" hidden="1">
      <c r="A2112" s="7">
        <v>2107</v>
      </c>
      <c r="B2112" t="s">
        <v>16533</v>
      </c>
      <c r="C2112" t="s">
        <v>16534</v>
      </c>
      <c r="D2112" t="s">
        <v>1258</v>
      </c>
      <c r="G2112">
        <v>33</v>
      </c>
      <c r="H2112">
        <v>3319</v>
      </c>
      <c r="I2112" t="s">
        <v>268</v>
      </c>
      <c r="K2112" s="367" t="str">
        <f>VLOOKUP(G2112,'01_MASTER_KODE_WILAYAH'!H$1437:I$1470,2,FALSE)</f>
        <v>JAWA TENGAH</v>
      </c>
      <c r="L2112" s="368" t="str">
        <f>VLOOKUP(H2112,'01_MASTER_KODE_WILAYAH'!D$5:F$1353,3,FALSE)</f>
        <v>KUDUS</v>
      </c>
      <c r="M2112" s="428" t="str">
        <f t="shared" si="105"/>
        <v/>
      </c>
      <c r="N2112" s="312">
        <f>COUNTIF(A1_Individu_Data_Keadaan_SDMK!A$4:A$149931,B2112)</f>
        <v>0</v>
      </c>
      <c r="O2112" s="312">
        <f t="shared" si="106"/>
        <v>0</v>
      </c>
      <c r="P2112" s="421" t="str">
        <f t="shared" si="107"/>
        <v>Tetap</v>
      </c>
    </row>
    <row r="2113" spans="1:16" hidden="1">
      <c r="A2113" s="7">
        <v>2108</v>
      </c>
      <c r="B2113" t="s">
        <v>16535</v>
      </c>
      <c r="C2113" t="s">
        <v>16536</v>
      </c>
      <c r="D2113" t="s">
        <v>1258</v>
      </c>
      <c r="G2113">
        <v>33</v>
      </c>
      <c r="H2113">
        <v>3320</v>
      </c>
      <c r="I2113" t="s">
        <v>268</v>
      </c>
      <c r="K2113" s="367" t="str">
        <f>VLOOKUP(G2113,'01_MASTER_KODE_WILAYAH'!H$1437:I$1470,2,FALSE)</f>
        <v>JAWA TENGAH</v>
      </c>
      <c r="L2113" s="368" t="str">
        <f>VLOOKUP(H2113,'01_MASTER_KODE_WILAYAH'!D$5:F$1353,3,FALSE)</f>
        <v>JEPARA</v>
      </c>
      <c r="M2113" s="428" t="str">
        <f t="shared" si="105"/>
        <v/>
      </c>
      <c r="N2113" s="312">
        <f>COUNTIF(A1_Individu_Data_Keadaan_SDMK!A$4:A$149931,B2113)</f>
        <v>0</v>
      </c>
      <c r="O2113" s="312">
        <f t="shared" si="106"/>
        <v>0</v>
      </c>
      <c r="P2113" s="421" t="str">
        <f t="shared" si="107"/>
        <v>Tetap</v>
      </c>
    </row>
    <row r="2114" spans="1:16" hidden="1">
      <c r="A2114" s="7">
        <v>2109</v>
      </c>
      <c r="B2114" t="s">
        <v>16537</v>
      </c>
      <c r="C2114" t="s">
        <v>16538</v>
      </c>
      <c r="D2114" t="s">
        <v>1258</v>
      </c>
      <c r="G2114">
        <v>33</v>
      </c>
      <c r="H2114">
        <v>3321</v>
      </c>
      <c r="I2114" t="s">
        <v>268</v>
      </c>
      <c r="K2114" s="367" t="str">
        <f>VLOOKUP(G2114,'01_MASTER_KODE_WILAYAH'!H$1437:I$1470,2,FALSE)</f>
        <v>JAWA TENGAH</v>
      </c>
      <c r="L2114" s="368" t="str">
        <f>VLOOKUP(H2114,'01_MASTER_KODE_WILAYAH'!D$5:F$1353,3,FALSE)</f>
        <v>DEMAK</v>
      </c>
      <c r="M2114" s="428" t="str">
        <f t="shared" si="105"/>
        <v/>
      </c>
      <c r="N2114" s="312">
        <f>COUNTIF(A1_Individu_Data_Keadaan_SDMK!A$4:A$149931,B2114)</f>
        <v>0</v>
      </c>
      <c r="O2114" s="312">
        <f t="shared" si="106"/>
        <v>0</v>
      </c>
      <c r="P2114" s="421" t="str">
        <f t="shared" si="107"/>
        <v>Tetap</v>
      </c>
    </row>
    <row r="2115" spans="1:16" hidden="1">
      <c r="A2115" s="7">
        <v>2110</v>
      </c>
      <c r="B2115" t="s">
        <v>16539</v>
      </c>
      <c r="C2115" t="s">
        <v>16540</v>
      </c>
      <c r="D2115" t="s">
        <v>1258</v>
      </c>
      <c r="G2115">
        <v>33</v>
      </c>
      <c r="H2115">
        <v>3322</v>
      </c>
      <c r="I2115" t="s">
        <v>268</v>
      </c>
      <c r="K2115" s="367" t="str">
        <f>VLOOKUP(G2115,'01_MASTER_KODE_WILAYAH'!H$1437:I$1470,2,FALSE)</f>
        <v>JAWA TENGAH</v>
      </c>
      <c r="L2115" s="368" t="str">
        <f>VLOOKUP(H2115,'01_MASTER_KODE_WILAYAH'!D$5:F$1353,3,FALSE)</f>
        <v>SEMARANG</v>
      </c>
      <c r="M2115" s="428" t="str">
        <f t="shared" si="105"/>
        <v/>
      </c>
      <c r="N2115" s="312">
        <f>COUNTIF(A1_Individu_Data_Keadaan_SDMK!A$4:A$149931,B2115)</f>
        <v>0</v>
      </c>
      <c r="O2115" s="312">
        <f t="shared" si="106"/>
        <v>0</v>
      </c>
      <c r="P2115" s="421" t="str">
        <f t="shared" si="107"/>
        <v>Tetap</v>
      </c>
    </row>
    <row r="2116" spans="1:16" hidden="1">
      <c r="A2116" s="7">
        <v>2111</v>
      </c>
      <c r="B2116" t="s">
        <v>16541</v>
      </c>
      <c r="C2116" t="s">
        <v>16542</v>
      </c>
      <c r="D2116" t="s">
        <v>1258</v>
      </c>
      <c r="G2116">
        <v>33</v>
      </c>
      <c r="H2116">
        <v>3323</v>
      </c>
      <c r="I2116" t="s">
        <v>268</v>
      </c>
      <c r="K2116" s="367" t="str">
        <f>VLOOKUP(G2116,'01_MASTER_KODE_WILAYAH'!H$1437:I$1470,2,FALSE)</f>
        <v>JAWA TENGAH</v>
      </c>
      <c r="L2116" s="368" t="str">
        <f>VLOOKUP(H2116,'01_MASTER_KODE_WILAYAH'!D$5:F$1353,3,FALSE)</f>
        <v>TEMANGGUNG</v>
      </c>
      <c r="M2116" s="428" t="str">
        <f t="shared" si="105"/>
        <v/>
      </c>
      <c r="N2116" s="312">
        <f>COUNTIF(A1_Individu_Data_Keadaan_SDMK!A$4:A$149931,B2116)</f>
        <v>0</v>
      </c>
      <c r="O2116" s="312">
        <f t="shared" si="106"/>
        <v>0</v>
      </c>
      <c r="P2116" s="421" t="str">
        <f t="shared" si="107"/>
        <v>Tetap</v>
      </c>
    </row>
    <row r="2117" spans="1:16" hidden="1">
      <c r="A2117" s="7">
        <v>2112</v>
      </c>
      <c r="B2117" t="s">
        <v>16543</v>
      </c>
      <c r="C2117" t="s">
        <v>16544</v>
      </c>
      <c r="D2117" t="s">
        <v>1258</v>
      </c>
      <c r="G2117">
        <v>33</v>
      </c>
      <c r="H2117">
        <v>3324</v>
      </c>
      <c r="I2117" t="s">
        <v>268</v>
      </c>
      <c r="K2117" s="367" t="str">
        <f>VLOOKUP(G2117,'01_MASTER_KODE_WILAYAH'!H$1437:I$1470,2,FALSE)</f>
        <v>JAWA TENGAH</v>
      </c>
      <c r="L2117" s="368" t="str">
        <f>VLOOKUP(H2117,'01_MASTER_KODE_WILAYAH'!D$5:F$1353,3,FALSE)</f>
        <v>KENDAL</v>
      </c>
      <c r="M2117" s="428" t="str">
        <f t="shared" si="105"/>
        <v/>
      </c>
      <c r="N2117" s="312">
        <f>COUNTIF(A1_Individu_Data_Keadaan_SDMK!A$4:A$149931,B2117)</f>
        <v>0</v>
      </c>
      <c r="O2117" s="312">
        <f t="shared" si="106"/>
        <v>0</v>
      </c>
      <c r="P2117" s="421" t="str">
        <f t="shared" si="107"/>
        <v>Tetap</v>
      </c>
    </row>
    <row r="2118" spans="1:16" hidden="1">
      <c r="A2118" s="7">
        <v>2113</v>
      </c>
      <c r="B2118" t="s">
        <v>16545</v>
      </c>
      <c r="C2118" t="s">
        <v>16546</v>
      </c>
      <c r="D2118" t="s">
        <v>1258</v>
      </c>
      <c r="G2118">
        <v>33</v>
      </c>
      <c r="H2118">
        <v>3325</v>
      </c>
      <c r="I2118" t="s">
        <v>268</v>
      </c>
      <c r="K2118" s="367" t="str">
        <f>VLOOKUP(G2118,'01_MASTER_KODE_WILAYAH'!H$1437:I$1470,2,FALSE)</f>
        <v>JAWA TENGAH</v>
      </c>
      <c r="L2118" s="368" t="str">
        <f>VLOOKUP(H2118,'01_MASTER_KODE_WILAYAH'!D$5:F$1353,3,FALSE)</f>
        <v>BATANG</v>
      </c>
      <c r="M2118" s="428" t="str">
        <f t="shared" si="105"/>
        <v/>
      </c>
      <c r="N2118" s="312">
        <f>COUNTIF(A1_Individu_Data_Keadaan_SDMK!A$4:A$149931,B2118)</f>
        <v>0</v>
      </c>
      <c r="O2118" s="312">
        <f t="shared" si="106"/>
        <v>0</v>
      </c>
      <c r="P2118" s="421" t="str">
        <f t="shared" si="107"/>
        <v>Tetap</v>
      </c>
    </row>
    <row r="2119" spans="1:16" hidden="1">
      <c r="A2119" s="7">
        <v>2114</v>
      </c>
      <c r="B2119" t="s">
        <v>16547</v>
      </c>
      <c r="C2119" t="s">
        <v>16548</v>
      </c>
      <c r="D2119" t="s">
        <v>1258</v>
      </c>
      <c r="G2119">
        <v>33</v>
      </c>
      <c r="H2119">
        <v>3326</v>
      </c>
      <c r="I2119" t="s">
        <v>268</v>
      </c>
      <c r="K2119" s="367" t="str">
        <f>VLOOKUP(G2119,'01_MASTER_KODE_WILAYAH'!H$1437:I$1470,2,FALSE)</f>
        <v>JAWA TENGAH</v>
      </c>
      <c r="L2119" s="368" t="str">
        <f>VLOOKUP(H2119,'01_MASTER_KODE_WILAYAH'!D$5:F$1353,3,FALSE)</f>
        <v>PEKALONGAN</v>
      </c>
      <c r="M2119" s="428" t="str">
        <f t="shared" ref="M2119:M2128" si="108">LEFT(F2119,10)</f>
        <v/>
      </c>
      <c r="N2119" s="312">
        <f>COUNTIF(A1_Individu_Data_Keadaan_SDMK!A$4:A$149931,B2119)</f>
        <v>0</v>
      </c>
      <c r="O2119" s="312">
        <f t="shared" ref="O2119:O2128" si="109">IF(N2119&gt;0,1,0)</f>
        <v>0</v>
      </c>
      <c r="P2119" s="421" t="str">
        <f t="shared" ref="P2119:P2128" si="110">IF(N2119&gt;J2119,"Bertambah",IF(N2119=J2119,"Tetap","Berkurang"))</f>
        <v>Tetap</v>
      </c>
    </row>
    <row r="2120" spans="1:16" hidden="1">
      <c r="A2120" s="7">
        <v>2115</v>
      </c>
      <c r="B2120" t="s">
        <v>16549</v>
      </c>
      <c r="C2120" t="s">
        <v>16550</v>
      </c>
      <c r="D2120" t="s">
        <v>1258</v>
      </c>
      <c r="G2120">
        <v>33</v>
      </c>
      <c r="H2120">
        <v>3327</v>
      </c>
      <c r="I2120" t="s">
        <v>268</v>
      </c>
      <c r="K2120" s="367" t="str">
        <f>VLOOKUP(G2120,'01_MASTER_KODE_WILAYAH'!H$1437:I$1470,2,FALSE)</f>
        <v>JAWA TENGAH</v>
      </c>
      <c r="L2120" s="368" t="str">
        <f>VLOOKUP(H2120,'01_MASTER_KODE_WILAYAH'!D$5:F$1353,3,FALSE)</f>
        <v>PEMALANG</v>
      </c>
      <c r="M2120" s="428" t="str">
        <f t="shared" si="108"/>
        <v/>
      </c>
      <c r="N2120" s="312">
        <f>COUNTIF(A1_Individu_Data_Keadaan_SDMK!A$4:A$149931,B2120)</f>
        <v>0</v>
      </c>
      <c r="O2120" s="312">
        <f t="shared" si="109"/>
        <v>0</v>
      </c>
      <c r="P2120" s="421" t="str">
        <f t="shared" si="110"/>
        <v>Tetap</v>
      </c>
    </row>
    <row r="2121" spans="1:16" hidden="1">
      <c r="A2121" s="7">
        <v>2116</v>
      </c>
      <c r="B2121" t="s">
        <v>16551</v>
      </c>
      <c r="C2121" t="s">
        <v>16552</v>
      </c>
      <c r="D2121" t="s">
        <v>1258</v>
      </c>
      <c r="G2121">
        <v>33</v>
      </c>
      <c r="H2121">
        <v>3328</v>
      </c>
      <c r="I2121" t="s">
        <v>268</v>
      </c>
      <c r="K2121" s="367" t="str">
        <f>VLOOKUP(G2121,'01_MASTER_KODE_WILAYAH'!H$1437:I$1470,2,FALSE)</f>
        <v>JAWA TENGAH</v>
      </c>
      <c r="L2121" s="368" t="str">
        <f>VLOOKUP(H2121,'01_MASTER_KODE_WILAYAH'!D$5:F$1353,3,FALSE)</f>
        <v>TEGAL</v>
      </c>
      <c r="M2121" s="428" t="str">
        <f t="shared" si="108"/>
        <v/>
      </c>
      <c r="N2121" s="312">
        <f>COUNTIF(A1_Individu_Data_Keadaan_SDMK!A$4:A$149931,B2121)</f>
        <v>0</v>
      </c>
      <c r="O2121" s="312">
        <f t="shared" si="109"/>
        <v>0</v>
      </c>
      <c r="P2121" s="421" t="str">
        <f t="shared" si="110"/>
        <v>Tetap</v>
      </c>
    </row>
    <row r="2122" spans="1:16" hidden="1">
      <c r="A2122" s="7">
        <v>2117</v>
      </c>
      <c r="B2122" t="s">
        <v>16553</v>
      </c>
      <c r="C2122" t="s">
        <v>16554</v>
      </c>
      <c r="D2122" t="s">
        <v>1258</v>
      </c>
      <c r="G2122">
        <v>33</v>
      </c>
      <c r="H2122">
        <v>3329</v>
      </c>
      <c r="I2122" t="s">
        <v>268</v>
      </c>
      <c r="K2122" s="367" t="str">
        <f>VLOOKUP(G2122,'01_MASTER_KODE_WILAYAH'!H$1437:I$1470,2,FALSE)</f>
        <v>JAWA TENGAH</v>
      </c>
      <c r="L2122" s="368" t="str">
        <f>VLOOKUP(H2122,'01_MASTER_KODE_WILAYAH'!D$5:F$1353,3,FALSE)</f>
        <v>BREBES</v>
      </c>
      <c r="M2122" s="428" t="str">
        <f t="shared" si="108"/>
        <v/>
      </c>
      <c r="N2122" s="312">
        <f>COUNTIF(A1_Individu_Data_Keadaan_SDMK!A$4:A$149931,B2122)</f>
        <v>0</v>
      </c>
      <c r="O2122" s="312">
        <f t="shared" si="109"/>
        <v>0</v>
      </c>
      <c r="P2122" s="421" t="str">
        <f t="shared" si="110"/>
        <v>Tetap</v>
      </c>
    </row>
    <row r="2123" spans="1:16" hidden="1">
      <c r="A2123" s="7">
        <v>2118</v>
      </c>
      <c r="B2123" t="s">
        <v>16555</v>
      </c>
      <c r="C2123" t="s">
        <v>16556</v>
      </c>
      <c r="D2123" t="s">
        <v>1258</v>
      </c>
      <c r="G2123">
        <v>33</v>
      </c>
      <c r="H2123">
        <v>3371</v>
      </c>
      <c r="I2123" t="s">
        <v>268</v>
      </c>
      <c r="K2123" s="367" t="str">
        <f>VLOOKUP(G2123,'01_MASTER_KODE_WILAYAH'!H$1437:I$1470,2,FALSE)</f>
        <v>JAWA TENGAH</v>
      </c>
      <c r="L2123" s="368" t="str">
        <f>VLOOKUP(H2123,'01_MASTER_KODE_WILAYAH'!D$5:F$1353,3,FALSE)</f>
        <v>KOTA MAGELANG</v>
      </c>
      <c r="M2123" s="428" t="str">
        <f t="shared" si="108"/>
        <v/>
      </c>
      <c r="N2123" s="312">
        <f>COUNTIF(A1_Individu_Data_Keadaan_SDMK!A$4:A$149931,B2123)</f>
        <v>0</v>
      </c>
      <c r="O2123" s="312">
        <f t="shared" si="109"/>
        <v>0</v>
      </c>
      <c r="P2123" s="421" t="str">
        <f t="shared" si="110"/>
        <v>Tetap</v>
      </c>
    </row>
    <row r="2124" spans="1:16" hidden="1">
      <c r="A2124" s="7">
        <v>2119</v>
      </c>
      <c r="B2124" t="s">
        <v>16557</v>
      </c>
      <c r="C2124" t="s">
        <v>16558</v>
      </c>
      <c r="D2124" t="s">
        <v>1258</v>
      </c>
      <c r="G2124">
        <v>33</v>
      </c>
      <c r="H2124">
        <v>3372</v>
      </c>
      <c r="I2124" t="s">
        <v>268</v>
      </c>
      <c r="K2124" s="367" t="str">
        <f>VLOOKUP(G2124,'01_MASTER_KODE_WILAYAH'!H$1437:I$1470,2,FALSE)</f>
        <v>JAWA TENGAH</v>
      </c>
      <c r="L2124" s="368" t="str">
        <f>VLOOKUP(H2124,'01_MASTER_KODE_WILAYAH'!D$5:F$1353,3,FALSE)</f>
        <v>KOTA SURAKARTA</v>
      </c>
      <c r="M2124" s="428" t="str">
        <f t="shared" si="108"/>
        <v/>
      </c>
      <c r="N2124" s="312">
        <f>COUNTIF(A1_Individu_Data_Keadaan_SDMK!A$4:A$149931,B2124)</f>
        <v>0</v>
      </c>
      <c r="O2124" s="312">
        <f t="shared" si="109"/>
        <v>0</v>
      </c>
      <c r="P2124" s="421" t="str">
        <f t="shared" si="110"/>
        <v>Tetap</v>
      </c>
    </row>
    <row r="2125" spans="1:16" hidden="1">
      <c r="A2125" s="7">
        <v>2120</v>
      </c>
      <c r="B2125" t="s">
        <v>16559</v>
      </c>
      <c r="C2125" t="s">
        <v>16560</v>
      </c>
      <c r="D2125" t="s">
        <v>1258</v>
      </c>
      <c r="G2125">
        <v>33</v>
      </c>
      <c r="H2125">
        <v>3373</v>
      </c>
      <c r="I2125" t="s">
        <v>268</v>
      </c>
      <c r="K2125" s="367" t="str">
        <f>VLOOKUP(G2125,'01_MASTER_KODE_WILAYAH'!H$1437:I$1470,2,FALSE)</f>
        <v>JAWA TENGAH</v>
      </c>
      <c r="L2125" s="368" t="str">
        <f>VLOOKUP(H2125,'01_MASTER_KODE_WILAYAH'!D$5:F$1353,3,FALSE)</f>
        <v>KOTA SALATIGA</v>
      </c>
      <c r="M2125" s="428" t="str">
        <f t="shared" si="108"/>
        <v/>
      </c>
      <c r="N2125" s="312">
        <f>COUNTIF(A1_Individu_Data_Keadaan_SDMK!A$4:A$149931,B2125)</f>
        <v>0</v>
      </c>
      <c r="O2125" s="312">
        <f t="shared" si="109"/>
        <v>0</v>
      </c>
      <c r="P2125" s="421" t="str">
        <f t="shared" si="110"/>
        <v>Tetap</v>
      </c>
    </row>
    <row r="2126" spans="1:16" hidden="1">
      <c r="A2126" s="7">
        <v>2121</v>
      </c>
      <c r="B2126" t="s">
        <v>16561</v>
      </c>
      <c r="C2126" t="s">
        <v>16562</v>
      </c>
      <c r="D2126" t="s">
        <v>1258</v>
      </c>
      <c r="G2126">
        <v>33</v>
      </c>
      <c r="H2126">
        <v>3374</v>
      </c>
      <c r="I2126" t="s">
        <v>268</v>
      </c>
      <c r="K2126" s="367" t="str">
        <f>VLOOKUP(G2126,'01_MASTER_KODE_WILAYAH'!H$1437:I$1470,2,FALSE)</f>
        <v>JAWA TENGAH</v>
      </c>
      <c r="L2126" s="368" t="str">
        <f>VLOOKUP(H2126,'01_MASTER_KODE_WILAYAH'!D$5:F$1353,3,FALSE)</f>
        <v>KOTA SEMARANG</v>
      </c>
      <c r="M2126" s="428" t="str">
        <f t="shared" si="108"/>
        <v/>
      </c>
      <c r="N2126" s="312">
        <f>COUNTIF(A1_Individu_Data_Keadaan_SDMK!A$4:A$149931,B2126)</f>
        <v>0</v>
      </c>
      <c r="O2126" s="312">
        <f t="shared" si="109"/>
        <v>0</v>
      </c>
      <c r="P2126" s="421" t="str">
        <f t="shared" si="110"/>
        <v>Tetap</v>
      </c>
    </row>
    <row r="2127" spans="1:16" hidden="1">
      <c r="A2127" s="7">
        <v>2122</v>
      </c>
      <c r="B2127" t="s">
        <v>16563</v>
      </c>
      <c r="C2127" t="s">
        <v>16564</v>
      </c>
      <c r="D2127" t="s">
        <v>1258</v>
      </c>
      <c r="G2127">
        <v>33</v>
      </c>
      <c r="H2127">
        <v>3375</v>
      </c>
      <c r="I2127" t="s">
        <v>268</v>
      </c>
      <c r="K2127" s="367" t="str">
        <f>VLOOKUP(G2127,'01_MASTER_KODE_WILAYAH'!H$1437:I$1470,2,FALSE)</f>
        <v>JAWA TENGAH</v>
      </c>
      <c r="L2127" s="368" t="str">
        <f>VLOOKUP(H2127,'01_MASTER_KODE_WILAYAH'!D$5:F$1353,3,FALSE)</f>
        <v>KOTA PEKALONGAN</v>
      </c>
      <c r="M2127" s="428" t="str">
        <f t="shared" si="108"/>
        <v/>
      </c>
      <c r="N2127" s="312">
        <f>COUNTIF(A1_Individu_Data_Keadaan_SDMK!A$4:A$149931,B2127)</f>
        <v>0</v>
      </c>
      <c r="O2127" s="312">
        <f t="shared" si="109"/>
        <v>0</v>
      </c>
      <c r="P2127" s="421" t="str">
        <f t="shared" si="110"/>
        <v>Tetap</v>
      </c>
    </row>
    <row r="2128" spans="1:16" hidden="1">
      <c r="A2128" s="7">
        <v>2123</v>
      </c>
      <c r="B2128" t="s">
        <v>16565</v>
      </c>
      <c r="C2128" t="s">
        <v>16566</v>
      </c>
      <c r="D2128" t="s">
        <v>1258</v>
      </c>
      <c r="G2128">
        <v>33</v>
      </c>
      <c r="H2128">
        <v>3376</v>
      </c>
      <c r="I2128" t="s">
        <v>268</v>
      </c>
      <c r="K2128" s="367" t="str">
        <f>VLOOKUP(G2128,'01_MASTER_KODE_WILAYAH'!H$1437:I$1470,2,FALSE)</f>
        <v>JAWA TENGAH</v>
      </c>
      <c r="L2128" s="368" t="str">
        <f>VLOOKUP(H2128,'01_MASTER_KODE_WILAYAH'!D$5:F$1353,3,FALSE)</f>
        <v>KOTA TEGAL</v>
      </c>
      <c r="M2128" s="428" t="str">
        <f t="shared" si="108"/>
        <v/>
      </c>
      <c r="N2128" s="312">
        <f>COUNTIF(A1_Individu_Data_Keadaan_SDMK!A$4:A$149931,B2128)</f>
        <v>0</v>
      </c>
      <c r="O2128" s="312">
        <f t="shared" si="109"/>
        <v>0</v>
      </c>
      <c r="P2128" s="421" t="str">
        <f t="shared" si="110"/>
        <v>Tetap</v>
      </c>
    </row>
  </sheetData>
  <autoFilter ref="A2:P2128">
    <filterColumn colId="3">
      <filters>
        <filter val="Apotik"/>
      </filters>
    </filterColumn>
  </autoFilter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19" filterMode="1">
    <tabColor rgb="FFFFFF00"/>
  </sheetPr>
  <dimension ref="A1:F4986"/>
  <sheetViews>
    <sheetView zoomScale="90" zoomScaleNormal="90" workbookViewId="0">
      <pane ySplit="4" topLeftCell="A1949" activePane="bottomLeft" state="frozen"/>
      <selection pane="bottomLeft" activeCell="B1954" sqref="B1954"/>
    </sheetView>
  </sheetViews>
  <sheetFormatPr defaultRowHeight="15"/>
  <cols>
    <col min="2" max="2" width="14.7109375" style="25" customWidth="1"/>
    <col min="3" max="3" width="56.42578125" customWidth="1"/>
    <col min="4" max="4" width="24.140625" customWidth="1"/>
    <col min="5" max="5" width="9.5703125" customWidth="1"/>
    <col min="6" max="6" width="15.28515625" customWidth="1"/>
  </cols>
  <sheetData>
    <row r="1" spans="1:6" ht="20.25" customHeight="1">
      <c r="A1" s="324" t="s">
        <v>11635</v>
      </c>
    </row>
    <row r="2" spans="1:6" ht="20.25" customHeight="1">
      <c r="A2" s="20"/>
    </row>
    <row r="3" spans="1:6" ht="20.25" customHeight="1">
      <c r="A3" s="20"/>
    </row>
    <row r="4" spans="1:6" ht="38.25" customHeight="1">
      <c r="A4" s="102" t="s">
        <v>2416</v>
      </c>
      <c r="B4" s="235" t="s">
        <v>9152</v>
      </c>
      <c r="C4" s="102" t="s">
        <v>9153</v>
      </c>
      <c r="D4" s="102" t="s">
        <v>635</v>
      </c>
      <c r="E4" s="102" t="s">
        <v>2417</v>
      </c>
      <c r="F4" s="102" t="s">
        <v>2418</v>
      </c>
    </row>
    <row r="5" spans="1:6" ht="15" hidden="1" customHeight="1">
      <c r="A5" s="26">
        <v>1</v>
      </c>
      <c r="B5" s="316" t="s">
        <v>9504</v>
      </c>
      <c r="C5" s="318" t="s">
        <v>730</v>
      </c>
      <c r="D5" s="318" t="s">
        <v>2421</v>
      </c>
      <c r="E5" s="318" t="s">
        <v>2453</v>
      </c>
      <c r="F5" s="318" t="s">
        <v>2423</v>
      </c>
    </row>
    <row r="6" spans="1:6" ht="15" hidden="1" customHeight="1">
      <c r="A6" s="26">
        <v>2</v>
      </c>
      <c r="B6" s="316" t="s">
        <v>9507</v>
      </c>
      <c r="C6" s="318" t="s">
        <v>2449</v>
      </c>
      <c r="D6" s="318" t="s">
        <v>2421</v>
      </c>
      <c r="E6" s="318" t="s">
        <v>2422</v>
      </c>
      <c r="F6" s="318" t="s">
        <v>2423</v>
      </c>
    </row>
    <row r="7" spans="1:6" ht="15" hidden="1" customHeight="1">
      <c r="A7" s="26">
        <v>3</v>
      </c>
      <c r="B7" s="316" t="s">
        <v>9533</v>
      </c>
      <c r="C7" s="318" t="s">
        <v>2450</v>
      </c>
      <c r="D7" s="318" t="s">
        <v>2421</v>
      </c>
      <c r="E7" s="318" t="s">
        <v>2422</v>
      </c>
      <c r="F7" s="318" t="s">
        <v>2423</v>
      </c>
    </row>
    <row r="8" spans="1:6" ht="15" hidden="1" customHeight="1">
      <c r="A8" s="26">
        <v>4</v>
      </c>
      <c r="B8" s="316" t="s">
        <v>9540</v>
      </c>
      <c r="C8" s="318" t="s">
        <v>747</v>
      </c>
      <c r="D8" s="318" t="s">
        <v>2421</v>
      </c>
      <c r="E8" s="318" t="s">
        <v>2453</v>
      </c>
      <c r="F8" s="318" t="s">
        <v>2423</v>
      </c>
    </row>
    <row r="9" spans="1:6" ht="15" hidden="1" customHeight="1">
      <c r="A9" s="26">
        <v>5</v>
      </c>
      <c r="B9" s="316" t="s">
        <v>9542</v>
      </c>
      <c r="C9" s="318" t="s">
        <v>729</v>
      </c>
      <c r="D9" s="318" t="s">
        <v>2421</v>
      </c>
      <c r="E9" s="318" t="s">
        <v>2453</v>
      </c>
      <c r="F9" s="318" t="s">
        <v>2423</v>
      </c>
    </row>
    <row r="10" spans="1:6" ht="15" hidden="1" customHeight="1">
      <c r="A10" s="26">
        <v>6</v>
      </c>
      <c r="B10" s="316" t="s">
        <v>9543</v>
      </c>
      <c r="C10" s="318" t="s">
        <v>2517</v>
      </c>
      <c r="D10" s="318" t="s">
        <v>2421</v>
      </c>
      <c r="E10" s="318" t="s">
        <v>2453</v>
      </c>
      <c r="F10" s="318" t="s">
        <v>2423</v>
      </c>
    </row>
    <row r="11" spans="1:6" ht="15" hidden="1" customHeight="1">
      <c r="A11" s="26">
        <v>7</v>
      </c>
      <c r="B11" s="316" t="s">
        <v>9573</v>
      </c>
      <c r="C11" s="318" t="s">
        <v>737</v>
      </c>
      <c r="D11" s="318" t="s">
        <v>2421</v>
      </c>
      <c r="E11" s="318" t="s">
        <v>2453</v>
      </c>
      <c r="F11" s="318" t="s">
        <v>2423</v>
      </c>
    </row>
    <row r="12" spans="1:6" ht="15" hidden="1" customHeight="1">
      <c r="A12" s="26">
        <v>8</v>
      </c>
      <c r="B12" s="316" t="s">
        <v>9595</v>
      </c>
      <c r="C12" s="318" t="s">
        <v>741</v>
      </c>
      <c r="D12" s="318" t="s">
        <v>2421</v>
      </c>
      <c r="E12" s="318" t="s">
        <v>2453</v>
      </c>
      <c r="F12" s="318" t="s">
        <v>2423</v>
      </c>
    </row>
    <row r="13" spans="1:6" ht="15" hidden="1" customHeight="1">
      <c r="A13" s="26">
        <v>9</v>
      </c>
      <c r="B13" s="316" t="s">
        <v>9598</v>
      </c>
      <c r="C13" s="318" t="s">
        <v>711</v>
      </c>
      <c r="D13" s="318" t="s">
        <v>2421</v>
      </c>
      <c r="E13" s="318" t="s">
        <v>2453</v>
      </c>
      <c r="F13" s="318" t="s">
        <v>2423</v>
      </c>
    </row>
    <row r="14" spans="1:6" ht="15" hidden="1" customHeight="1">
      <c r="A14" s="26">
        <v>10</v>
      </c>
      <c r="B14" s="316" t="s">
        <v>9600</v>
      </c>
      <c r="C14" s="318" t="s">
        <v>9601</v>
      </c>
      <c r="D14" s="318" t="s">
        <v>2421</v>
      </c>
      <c r="E14" s="318" t="s">
        <v>2453</v>
      </c>
      <c r="F14" s="318" t="s">
        <v>2423</v>
      </c>
    </row>
    <row r="15" spans="1:6" ht="15" hidden="1" customHeight="1">
      <c r="A15" s="26">
        <v>11</v>
      </c>
      <c r="B15" s="316" t="s">
        <v>9603</v>
      </c>
      <c r="C15" s="318" t="s">
        <v>2513</v>
      </c>
      <c r="D15" s="318" t="s">
        <v>2421</v>
      </c>
      <c r="E15" s="318" t="s">
        <v>2453</v>
      </c>
      <c r="F15" s="318" t="s">
        <v>2423</v>
      </c>
    </row>
    <row r="16" spans="1:6" ht="15" hidden="1" customHeight="1">
      <c r="A16" s="26">
        <v>12</v>
      </c>
      <c r="B16" s="316" t="s">
        <v>9605</v>
      </c>
      <c r="C16" s="318" t="s">
        <v>754</v>
      </c>
      <c r="D16" s="318" t="s">
        <v>2421</v>
      </c>
      <c r="E16" s="318" t="s">
        <v>2453</v>
      </c>
      <c r="F16" s="318" t="s">
        <v>2423</v>
      </c>
    </row>
    <row r="17" spans="1:6" ht="15" hidden="1" customHeight="1">
      <c r="A17" s="26">
        <v>13</v>
      </c>
      <c r="B17" s="316" t="s">
        <v>9607</v>
      </c>
      <c r="C17" s="318" t="s">
        <v>726</v>
      </c>
      <c r="D17" s="318" t="s">
        <v>2421</v>
      </c>
      <c r="E17" s="318" t="s">
        <v>2453</v>
      </c>
      <c r="F17" s="318" t="s">
        <v>2423</v>
      </c>
    </row>
    <row r="18" spans="1:6" ht="15" hidden="1" customHeight="1">
      <c r="A18" s="26">
        <v>14</v>
      </c>
      <c r="B18" s="316" t="s">
        <v>9616</v>
      </c>
      <c r="C18" s="318" t="s">
        <v>2448</v>
      </c>
      <c r="D18" s="318" t="s">
        <v>2421</v>
      </c>
      <c r="E18" s="318" t="s">
        <v>2422</v>
      </c>
      <c r="F18" s="318" t="s">
        <v>2423</v>
      </c>
    </row>
    <row r="19" spans="1:6" ht="15" hidden="1" customHeight="1">
      <c r="A19" s="26">
        <v>15</v>
      </c>
      <c r="B19" s="316" t="s">
        <v>9617</v>
      </c>
      <c r="C19" s="318" t="s">
        <v>2447</v>
      </c>
      <c r="D19" s="318" t="s">
        <v>2421</v>
      </c>
      <c r="E19" s="318" t="s">
        <v>2422</v>
      </c>
      <c r="F19" s="318" t="s">
        <v>2423</v>
      </c>
    </row>
    <row r="20" spans="1:6" ht="15" hidden="1" customHeight="1">
      <c r="A20" s="26">
        <v>16</v>
      </c>
      <c r="B20" s="316" t="s">
        <v>9633</v>
      </c>
      <c r="C20" s="318" t="s">
        <v>746</v>
      </c>
      <c r="D20" s="318" t="s">
        <v>2421</v>
      </c>
      <c r="E20" s="318" t="s">
        <v>2453</v>
      </c>
      <c r="F20" s="318" t="s">
        <v>2423</v>
      </c>
    </row>
    <row r="21" spans="1:6" ht="15" hidden="1" customHeight="1">
      <c r="A21" s="26">
        <v>17</v>
      </c>
      <c r="B21" s="316" t="s">
        <v>9636</v>
      </c>
      <c r="C21" s="318" t="s">
        <v>697</v>
      </c>
      <c r="D21" s="318" t="s">
        <v>2421</v>
      </c>
      <c r="E21" s="318" t="s">
        <v>2453</v>
      </c>
      <c r="F21" s="318" t="s">
        <v>2423</v>
      </c>
    </row>
    <row r="22" spans="1:6" ht="15" hidden="1" customHeight="1">
      <c r="A22" s="26">
        <v>18</v>
      </c>
      <c r="B22" s="316" t="s">
        <v>9641</v>
      </c>
      <c r="C22" s="318" t="s">
        <v>702</v>
      </c>
      <c r="D22" s="318" t="s">
        <v>2421</v>
      </c>
      <c r="E22" s="318" t="s">
        <v>2453</v>
      </c>
      <c r="F22" s="318" t="s">
        <v>2423</v>
      </c>
    </row>
    <row r="23" spans="1:6" ht="15" hidden="1" customHeight="1">
      <c r="A23" s="26">
        <v>19</v>
      </c>
      <c r="B23" s="316" t="s">
        <v>9656</v>
      </c>
      <c r="C23" s="318" t="s">
        <v>710</v>
      </c>
      <c r="D23" s="318" t="s">
        <v>2421</v>
      </c>
      <c r="E23" s="318" t="s">
        <v>2453</v>
      </c>
      <c r="F23" s="318" t="s">
        <v>2423</v>
      </c>
    </row>
    <row r="24" spans="1:6" ht="15" hidden="1" customHeight="1">
      <c r="A24" s="26">
        <v>20</v>
      </c>
      <c r="B24" s="316" t="s">
        <v>9658</v>
      </c>
      <c r="C24" s="318" t="s">
        <v>758</v>
      </c>
      <c r="D24" s="318" t="s">
        <v>2421</v>
      </c>
      <c r="E24" s="318" t="s">
        <v>2453</v>
      </c>
      <c r="F24" s="318" t="s">
        <v>2423</v>
      </c>
    </row>
    <row r="25" spans="1:6" ht="15" hidden="1" customHeight="1">
      <c r="A25" s="26">
        <v>21</v>
      </c>
      <c r="B25" s="316" t="s">
        <v>9672</v>
      </c>
      <c r="C25" s="318" t="s">
        <v>743</v>
      </c>
      <c r="D25" s="318" t="s">
        <v>2421</v>
      </c>
      <c r="E25" s="318" t="s">
        <v>2453</v>
      </c>
      <c r="F25" s="318" t="s">
        <v>2423</v>
      </c>
    </row>
    <row r="26" spans="1:6" ht="15" hidden="1" customHeight="1">
      <c r="A26" s="26">
        <v>22</v>
      </c>
      <c r="B26" s="316" t="s">
        <v>9674</v>
      </c>
      <c r="C26" s="318" t="s">
        <v>2512</v>
      </c>
      <c r="D26" s="318" t="s">
        <v>2421</v>
      </c>
      <c r="E26" s="318" t="s">
        <v>2453</v>
      </c>
      <c r="F26" s="318" t="s">
        <v>2423</v>
      </c>
    </row>
    <row r="27" spans="1:6" ht="15" hidden="1" customHeight="1">
      <c r="A27" s="26">
        <v>23</v>
      </c>
      <c r="B27" s="316" t="s">
        <v>9681</v>
      </c>
      <c r="C27" s="318" t="s">
        <v>762</v>
      </c>
      <c r="D27" s="318" t="s">
        <v>2421</v>
      </c>
      <c r="E27" s="318" t="s">
        <v>2453</v>
      </c>
      <c r="F27" s="318" t="s">
        <v>2423</v>
      </c>
    </row>
    <row r="28" spans="1:6" ht="15" hidden="1" customHeight="1">
      <c r="A28" s="26">
        <v>24</v>
      </c>
      <c r="B28" s="316" t="s">
        <v>9682</v>
      </c>
      <c r="C28" s="318" t="s">
        <v>759</v>
      </c>
      <c r="D28" s="318" t="s">
        <v>2421</v>
      </c>
      <c r="E28" s="318" t="s">
        <v>2453</v>
      </c>
      <c r="F28" s="318" t="s">
        <v>2423</v>
      </c>
    </row>
    <row r="29" spans="1:6" ht="15" hidden="1" customHeight="1">
      <c r="A29" s="26">
        <v>25</v>
      </c>
      <c r="B29" s="316" t="s">
        <v>9689</v>
      </c>
      <c r="C29" s="318" t="s">
        <v>2518</v>
      </c>
      <c r="D29" s="318" t="s">
        <v>2421</v>
      </c>
      <c r="E29" s="318" t="s">
        <v>2453</v>
      </c>
      <c r="F29" s="318" t="s">
        <v>2423</v>
      </c>
    </row>
    <row r="30" spans="1:6" ht="15" hidden="1" customHeight="1">
      <c r="A30" s="26">
        <v>26</v>
      </c>
      <c r="B30" s="316" t="s">
        <v>9700</v>
      </c>
      <c r="C30" s="318" t="s">
        <v>2444</v>
      </c>
      <c r="D30" s="318" t="s">
        <v>2421</v>
      </c>
      <c r="E30" s="318" t="s">
        <v>2422</v>
      </c>
      <c r="F30" s="318" t="s">
        <v>2423</v>
      </c>
    </row>
    <row r="31" spans="1:6" ht="15" hidden="1" customHeight="1">
      <c r="A31" s="26">
        <v>27</v>
      </c>
      <c r="B31" s="316" t="s">
        <v>9701</v>
      </c>
      <c r="C31" s="318" t="s">
        <v>2446</v>
      </c>
      <c r="D31" s="318" t="s">
        <v>2421</v>
      </c>
      <c r="E31" s="318" t="s">
        <v>2422</v>
      </c>
      <c r="F31" s="318" t="s">
        <v>2423</v>
      </c>
    </row>
    <row r="32" spans="1:6" ht="15" hidden="1" customHeight="1">
      <c r="A32" s="26">
        <v>28</v>
      </c>
      <c r="B32" s="316" t="s">
        <v>9749</v>
      </c>
      <c r="C32" s="318" t="s">
        <v>2443</v>
      </c>
      <c r="D32" s="318" t="s">
        <v>2421</v>
      </c>
      <c r="E32" s="318" t="s">
        <v>2422</v>
      </c>
      <c r="F32" s="318" t="s">
        <v>2423</v>
      </c>
    </row>
    <row r="33" spans="1:6" ht="15" hidden="1" customHeight="1">
      <c r="A33" s="26">
        <v>29</v>
      </c>
      <c r="B33" s="316" t="s">
        <v>9779</v>
      </c>
      <c r="C33" s="318" t="s">
        <v>692</v>
      </c>
      <c r="D33" s="318" t="s">
        <v>2421</v>
      </c>
      <c r="E33" s="318" t="s">
        <v>2453</v>
      </c>
      <c r="F33" s="318" t="s">
        <v>2423</v>
      </c>
    </row>
    <row r="34" spans="1:6" ht="15" hidden="1" customHeight="1">
      <c r="A34" s="26">
        <v>30</v>
      </c>
      <c r="B34" s="316" t="s">
        <v>9780</v>
      </c>
      <c r="C34" s="318" t="s">
        <v>2445</v>
      </c>
      <c r="D34" s="318" t="s">
        <v>2421</v>
      </c>
      <c r="E34" s="318" t="s">
        <v>2422</v>
      </c>
      <c r="F34" s="318" t="s">
        <v>2423</v>
      </c>
    </row>
    <row r="35" spans="1:6" ht="15" hidden="1" customHeight="1">
      <c r="A35" s="26">
        <v>31</v>
      </c>
      <c r="B35" s="316" t="s">
        <v>9784</v>
      </c>
      <c r="C35" s="318" t="s">
        <v>688</v>
      </c>
      <c r="D35" s="318" t="s">
        <v>2421</v>
      </c>
      <c r="E35" s="318" t="s">
        <v>2453</v>
      </c>
      <c r="F35" s="318" t="s">
        <v>2423</v>
      </c>
    </row>
    <row r="36" spans="1:6" ht="15" hidden="1" customHeight="1">
      <c r="A36" s="26">
        <v>32</v>
      </c>
      <c r="B36" s="316" t="s">
        <v>9795</v>
      </c>
      <c r="C36" s="318" t="s">
        <v>764</v>
      </c>
      <c r="D36" s="318" t="s">
        <v>2421</v>
      </c>
      <c r="E36" s="318" t="s">
        <v>2453</v>
      </c>
      <c r="F36" s="318" t="s">
        <v>2423</v>
      </c>
    </row>
    <row r="37" spans="1:6" ht="15" hidden="1" customHeight="1">
      <c r="A37" s="26">
        <v>33</v>
      </c>
      <c r="B37" s="316" t="s">
        <v>9805</v>
      </c>
      <c r="C37" s="318" t="s">
        <v>2508</v>
      </c>
      <c r="D37" s="318" t="s">
        <v>2421</v>
      </c>
      <c r="E37" s="318" t="s">
        <v>2453</v>
      </c>
      <c r="F37" s="318" t="s">
        <v>2423</v>
      </c>
    </row>
    <row r="38" spans="1:6" ht="15" hidden="1" customHeight="1">
      <c r="A38" s="26">
        <v>34</v>
      </c>
      <c r="B38" s="316" t="s">
        <v>2433</v>
      </c>
      <c r="C38" s="318" t="s">
        <v>2434</v>
      </c>
      <c r="D38" s="318" t="s">
        <v>2421</v>
      </c>
      <c r="E38" s="318" t="s">
        <v>2422</v>
      </c>
      <c r="F38" s="318" t="s">
        <v>2423</v>
      </c>
    </row>
    <row r="39" spans="1:6" ht="15" hidden="1" customHeight="1">
      <c r="A39" s="26">
        <v>35</v>
      </c>
      <c r="B39" s="316" t="s">
        <v>9812</v>
      </c>
      <c r="C39" s="318" t="s">
        <v>2503</v>
      </c>
      <c r="D39" s="318" t="s">
        <v>2421</v>
      </c>
      <c r="E39" s="318" t="s">
        <v>2453</v>
      </c>
      <c r="F39" s="318" t="s">
        <v>2423</v>
      </c>
    </row>
    <row r="40" spans="1:6" ht="15" hidden="1" customHeight="1">
      <c r="A40" s="26">
        <v>36</v>
      </c>
      <c r="B40" s="316" t="s">
        <v>9815</v>
      </c>
      <c r="C40" s="318" t="s">
        <v>2519</v>
      </c>
      <c r="D40" s="318" t="s">
        <v>2421</v>
      </c>
      <c r="E40" s="318" t="s">
        <v>2453</v>
      </c>
      <c r="F40" s="318" t="s">
        <v>2423</v>
      </c>
    </row>
    <row r="41" spans="1:6" ht="15" hidden="1" customHeight="1">
      <c r="A41" s="26">
        <v>37</v>
      </c>
      <c r="B41" s="316" t="s">
        <v>9826</v>
      </c>
      <c r="C41" s="318" t="s">
        <v>2511</v>
      </c>
      <c r="D41" s="318" t="s">
        <v>2421</v>
      </c>
      <c r="E41" s="318" t="s">
        <v>2453</v>
      </c>
      <c r="F41" s="318" t="s">
        <v>2423</v>
      </c>
    </row>
    <row r="42" spans="1:6" ht="14.25" hidden="1" customHeight="1">
      <c r="A42" s="26">
        <v>38</v>
      </c>
      <c r="B42" s="316" t="s">
        <v>9830</v>
      </c>
      <c r="C42" s="318" t="s">
        <v>2510</v>
      </c>
      <c r="D42" s="318" t="s">
        <v>2421</v>
      </c>
      <c r="E42" s="318" t="s">
        <v>2453</v>
      </c>
      <c r="F42" s="318" t="s">
        <v>2423</v>
      </c>
    </row>
    <row r="43" spans="1:6" hidden="1">
      <c r="A43" s="26">
        <v>39</v>
      </c>
      <c r="B43" s="316" t="s">
        <v>9844</v>
      </c>
      <c r="C43" s="318" t="s">
        <v>2507</v>
      </c>
      <c r="D43" s="318" t="s">
        <v>2421</v>
      </c>
      <c r="E43" s="318" t="s">
        <v>2453</v>
      </c>
      <c r="F43" s="318" t="s">
        <v>2423</v>
      </c>
    </row>
    <row r="44" spans="1:6" hidden="1">
      <c r="A44" s="26">
        <v>40</v>
      </c>
      <c r="B44" s="316" t="s">
        <v>9852</v>
      </c>
      <c r="C44" s="318" t="s">
        <v>2514</v>
      </c>
      <c r="D44" s="318" t="s">
        <v>2421</v>
      </c>
      <c r="E44" s="318" t="s">
        <v>2453</v>
      </c>
      <c r="F44" s="318" t="s">
        <v>2423</v>
      </c>
    </row>
    <row r="45" spans="1:6" hidden="1">
      <c r="A45" s="26">
        <v>41</v>
      </c>
      <c r="B45" s="316" t="s">
        <v>9875</v>
      </c>
      <c r="C45" s="318" t="s">
        <v>2505</v>
      </c>
      <c r="D45" s="318" t="s">
        <v>2421</v>
      </c>
      <c r="E45" s="318" t="s">
        <v>2453</v>
      </c>
      <c r="F45" s="318" t="s">
        <v>2423</v>
      </c>
    </row>
    <row r="46" spans="1:6" hidden="1">
      <c r="A46" s="26">
        <v>42</v>
      </c>
      <c r="B46" s="316" t="s">
        <v>9876</v>
      </c>
      <c r="C46" s="318" t="s">
        <v>2504</v>
      </c>
      <c r="D46" s="318" t="s">
        <v>2421</v>
      </c>
      <c r="E46" s="318" t="s">
        <v>2453</v>
      </c>
      <c r="F46" s="318" t="s">
        <v>2423</v>
      </c>
    </row>
    <row r="47" spans="1:6" hidden="1">
      <c r="A47" s="26">
        <v>43</v>
      </c>
      <c r="B47" s="316" t="s">
        <v>9885</v>
      </c>
      <c r="C47" s="318" t="s">
        <v>2515</v>
      </c>
      <c r="D47" s="318" t="s">
        <v>2421</v>
      </c>
      <c r="E47" s="318" t="s">
        <v>2453</v>
      </c>
      <c r="F47" s="318" t="s">
        <v>2423</v>
      </c>
    </row>
    <row r="48" spans="1:6" hidden="1">
      <c r="A48" s="26">
        <v>44</v>
      </c>
      <c r="B48" s="316" t="s">
        <v>9891</v>
      </c>
      <c r="C48" s="318" t="s">
        <v>2516</v>
      </c>
      <c r="D48" s="318" t="s">
        <v>2421</v>
      </c>
      <c r="E48" s="318" t="s">
        <v>2453</v>
      </c>
      <c r="F48" s="318" t="s">
        <v>2423</v>
      </c>
    </row>
    <row r="49" spans="1:6" hidden="1">
      <c r="A49" s="26">
        <v>45</v>
      </c>
      <c r="B49" s="316" t="s">
        <v>9910</v>
      </c>
      <c r="C49" s="318" t="s">
        <v>2506</v>
      </c>
      <c r="D49" s="318" t="s">
        <v>2421</v>
      </c>
      <c r="E49" s="318" t="s">
        <v>2453</v>
      </c>
      <c r="F49" s="318" t="s">
        <v>2423</v>
      </c>
    </row>
    <row r="50" spans="1:6" hidden="1">
      <c r="A50" s="26">
        <v>46</v>
      </c>
      <c r="B50" s="316" t="s">
        <v>9911</v>
      </c>
      <c r="C50" s="318" t="s">
        <v>2509</v>
      </c>
      <c r="D50" s="318" t="s">
        <v>2421</v>
      </c>
      <c r="E50" s="318" t="s">
        <v>2453</v>
      </c>
      <c r="F50" s="318" t="s">
        <v>2423</v>
      </c>
    </row>
    <row r="51" spans="1:6" hidden="1">
      <c r="A51" s="26">
        <v>47</v>
      </c>
      <c r="B51" s="316" t="s">
        <v>9927</v>
      </c>
      <c r="C51" s="318" t="s">
        <v>2436</v>
      </c>
      <c r="D51" s="318" t="s">
        <v>2421</v>
      </c>
      <c r="E51" s="318" t="s">
        <v>2422</v>
      </c>
      <c r="F51" s="318" t="s">
        <v>2423</v>
      </c>
    </row>
    <row r="52" spans="1:6" hidden="1">
      <c r="A52" s="26">
        <v>48</v>
      </c>
      <c r="B52" s="316" t="s">
        <v>2429</v>
      </c>
      <c r="C52" s="318" t="s">
        <v>2430</v>
      </c>
      <c r="D52" s="318" t="s">
        <v>2421</v>
      </c>
      <c r="E52" s="318" t="s">
        <v>2422</v>
      </c>
      <c r="F52" s="318" t="s">
        <v>2423</v>
      </c>
    </row>
    <row r="53" spans="1:6" hidden="1">
      <c r="A53" s="26">
        <v>49</v>
      </c>
      <c r="B53" s="316" t="s">
        <v>10027</v>
      </c>
      <c r="C53" s="318" t="s">
        <v>2520</v>
      </c>
      <c r="D53" s="318" t="s">
        <v>2421</v>
      </c>
      <c r="E53" s="318" t="s">
        <v>2453</v>
      </c>
      <c r="F53" s="318" t="s">
        <v>2423</v>
      </c>
    </row>
    <row r="54" spans="1:6" hidden="1">
      <c r="A54" s="26">
        <v>50</v>
      </c>
      <c r="B54" s="316" t="s">
        <v>10028</v>
      </c>
      <c r="C54" s="318" t="s">
        <v>2522</v>
      </c>
      <c r="D54" s="318" t="s">
        <v>2421</v>
      </c>
      <c r="E54" s="318" t="s">
        <v>2453</v>
      </c>
      <c r="F54" s="318" t="s">
        <v>2423</v>
      </c>
    </row>
    <row r="55" spans="1:6" hidden="1">
      <c r="A55" s="26">
        <v>51</v>
      </c>
      <c r="B55" s="316" t="s">
        <v>10059</v>
      </c>
      <c r="C55" s="318" t="s">
        <v>2521</v>
      </c>
      <c r="D55" s="318" t="s">
        <v>2421</v>
      </c>
      <c r="E55" s="318" t="s">
        <v>2453</v>
      </c>
      <c r="F55" s="318" t="s">
        <v>2423</v>
      </c>
    </row>
    <row r="56" spans="1:6" hidden="1">
      <c r="A56" s="26">
        <v>52</v>
      </c>
      <c r="B56" s="316" t="s">
        <v>2431</v>
      </c>
      <c r="C56" s="318" t="s">
        <v>2432</v>
      </c>
      <c r="D56" s="318" t="s">
        <v>2421</v>
      </c>
      <c r="E56" s="318" t="s">
        <v>2422</v>
      </c>
      <c r="F56" s="318" t="s">
        <v>2423</v>
      </c>
    </row>
    <row r="57" spans="1:6" hidden="1">
      <c r="A57" s="26">
        <v>53</v>
      </c>
      <c r="B57" s="316" t="s">
        <v>9164</v>
      </c>
      <c r="C57" s="318" t="s">
        <v>10106</v>
      </c>
      <c r="D57" s="318" t="s">
        <v>2421</v>
      </c>
      <c r="E57" s="318" t="s">
        <v>2422</v>
      </c>
      <c r="F57" s="318" t="s">
        <v>2423</v>
      </c>
    </row>
    <row r="58" spans="1:6" hidden="1">
      <c r="A58" s="26">
        <v>54</v>
      </c>
      <c r="B58" s="316" t="s">
        <v>10201</v>
      </c>
      <c r="C58" s="318" t="s">
        <v>2477</v>
      </c>
      <c r="D58" s="318" t="s">
        <v>2421</v>
      </c>
      <c r="E58" s="318" t="s">
        <v>2453</v>
      </c>
      <c r="F58" s="318" t="s">
        <v>2423</v>
      </c>
    </row>
    <row r="59" spans="1:6" hidden="1">
      <c r="A59" s="26">
        <v>55</v>
      </c>
      <c r="B59" s="316" t="s">
        <v>10206</v>
      </c>
      <c r="C59" s="318" t="s">
        <v>2484</v>
      </c>
      <c r="D59" s="318" t="s">
        <v>2421</v>
      </c>
      <c r="E59" s="318" t="s">
        <v>2453</v>
      </c>
      <c r="F59" s="318" t="s">
        <v>2423</v>
      </c>
    </row>
    <row r="60" spans="1:6" hidden="1">
      <c r="A60" s="26">
        <v>56</v>
      </c>
      <c r="B60" s="316" t="s">
        <v>10208</v>
      </c>
      <c r="C60" s="318" t="s">
        <v>2493</v>
      </c>
      <c r="D60" s="318" t="s">
        <v>2421</v>
      </c>
      <c r="E60" s="318" t="s">
        <v>2453</v>
      </c>
      <c r="F60" s="318" t="s">
        <v>2423</v>
      </c>
    </row>
    <row r="61" spans="1:6" hidden="1">
      <c r="A61" s="26">
        <v>57</v>
      </c>
      <c r="B61" s="316" t="s">
        <v>10222</v>
      </c>
      <c r="C61" s="318" t="s">
        <v>2543</v>
      </c>
      <c r="D61" s="318" t="s">
        <v>2421</v>
      </c>
      <c r="E61" s="318" t="s">
        <v>2453</v>
      </c>
      <c r="F61" s="318" t="s">
        <v>2423</v>
      </c>
    </row>
    <row r="62" spans="1:6" hidden="1">
      <c r="A62" s="26">
        <v>58</v>
      </c>
      <c r="B62" s="316" t="s">
        <v>10244</v>
      </c>
      <c r="C62" s="318" t="s">
        <v>2472</v>
      </c>
      <c r="D62" s="318" t="s">
        <v>2421</v>
      </c>
      <c r="E62" s="318" t="s">
        <v>2453</v>
      </c>
      <c r="F62" s="318" t="s">
        <v>2423</v>
      </c>
    </row>
    <row r="63" spans="1:6" hidden="1">
      <c r="A63" s="26">
        <v>59</v>
      </c>
      <c r="B63" s="316" t="s">
        <v>10251</v>
      </c>
      <c r="C63" s="318" t="s">
        <v>2494</v>
      </c>
      <c r="D63" s="318" t="s">
        <v>2421</v>
      </c>
      <c r="E63" s="318" t="s">
        <v>2453</v>
      </c>
      <c r="F63" s="318" t="s">
        <v>2423</v>
      </c>
    </row>
    <row r="64" spans="1:6" hidden="1">
      <c r="A64" s="26">
        <v>60</v>
      </c>
      <c r="B64" s="316" t="s">
        <v>10253</v>
      </c>
      <c r="C64" s="318" t="s">
        <v>2491</v>
      </c>
      <c r="D64" s="318" t="s">
        <v>2421</v>
      </c>
      <c r="E64" s="318" t="s">
        <v>2453</v>
      </c>
      <c r="F64" s="318" t="s">
        <v>2423</v>
      </c>
    </row>
    <row r="65" spans="1:6" hidden="1">
      <c r="A65" s="26">
        <v>61</v>
      </c>
      <c r="B65" s="316" t="s">
        <v>10276</v>
      </c>
      <c r="C65" s="318" t="s">
        <v>2474</v>
      </c>
      <c r="D65" s="318" t="s">
        <v>2421</v>
      </c>
      <c r="E65" s="318" t="s">
        <v>2453</v>
      </c>
      <c r="F65" s="318" t="s">
        <v>2423</v>
      </c>
    </row>
    <row r="66" spans="1:6" hidden="1">
      <c r="A66" s="26">
        <v>62</v>
      </c>
      <c r="B66" s="316" t="s">
        <v>10300</v>
      </c>
      <c r="C66" s="318" t="s">
        <v>2481</v>
      </c>
      <c r="D66" s="318" t="s">
        <v>2421</v>
      </c>
      <c r="E66" s="318" t="s">
        <v>2453</v>
      </c>
      <c r="F66" s="318" t="s">
        <v>2423</v>
      </c>
    </row>
    <row r="67" spans="1:6" hidden="1">
      <c r="A67" s="26">
        <v>63</v>
      </c>
      <c r="B67" s="316" t="s">
        <v>10309</v>
      </c>
      <c r="C67" s="318" t="s">
        <v>2476</v>
      </c>
      <c r="D67" s="318" t="s">
        <v>2421</v>
      </c>
      <c r="E67" s="318" t="s">
        <v>2453</v>
      </c>
      <c r="F67" s="318" t="s">
        <v>2423</v>
      </c>
    </row>
    <row r="68" spans="1:6" hidden="1">
      <c r="A68" s="26">
        <v>64</v>
      </c>
      <c r="B68" s="316" t="s">
        <v>10320</v>
      </c>
      <c r="C68" s="318" t="s">
        <v>1331</v>
      </c>
      <c r="D68" s="318" t="s">
        <v>2421</v>
      </c>
      <c r="E68" s="318" t="s">
        <v>2453</v>
      </c>
      <c r="F68" s="318" t="s">
        <v>2423</v>
      </c>
    </row>
    <row r="69" spans="1:6" hidden="1">
      <c r="A69" s="26">
        <v>65</v>
      </c>
      <c r="B69" s="316" t="s">
        <v>10340</v>
      </c>
      <c r="C69" s="318" t="s">
        <v>2473</v>
      </c>
      <c r="D69" s="318" t="s">
        <v>2421</v>
      </c>
      <c r="E69" s="318" t="s">
        <v>2453</v>
      </c>
      <c r="F69" s="318" t="s">
        <v>2423</v>
      </c>
    </row>
    <row r="70" spans="1:6" hidden="1">
      <c r="A70" s="26">
        <v>66</v>
      </c>
      <c r="B70" s="316" t="s">
        <v>10341</v>
      </c>
      <c r="C70" s="318" t="s">
        <v>2483</v>
      </c>
      <c r="D70" s="318" t="s">
        <v>2421</v>
      </c>
      <c r="E70" s="318" t="s">
        <v>2453</v>
      </c>
      <c r="F70" s="318" t="s">
        <v>2423</v>
      </c>
    </row>
    <row r="71" spans="1:6" hidden="1">
      <c r="A71" s="26">
        <v>67</v>
      </c>
      <c r="B71" s="316" t="s">
        <v>10342</v>
      </c>
      <c r="C71" s="318" t="s">
        <v>2479</v>
      </c>
      <c r="D71" s="318" t="s">
        <v>2421</v>
      </c>
      <c r="E71" s="318" t="s">
        <v>2453</v>
      </c>
      <c r="F71" s="318" t="s">
        <v>2423</v>
      </c>
    </row>
    <row r="72" spans="1:6" hidden="1">
      <c r="A72" s="26">
        <v>68</v>
      </c>
      <c r="B72" s="316" t="s">
        <v>10353</v>
      </c>
      <c r="C72" s="318" t="s">
        <v>2488</v>
      </c>
      <c r="D72" s="318" t="s">
        <v>2421</v>
      </c>
      <c r="E72" s="318" t="s">
        <v>2453</v>
      </c>
      <c r="F72" s="318" t="s">
        <v>2423</v>
      </c>
    </row>
    <row r="73" spans="1:6" hidden="1">
      <c r="A73" s="26">
        <v>69</v>
      </c>
      <c r="B73" s="316" t="s">
        <v>10361</v>
      </c>
      <c r="C73" s="318" t="s">
        <v>2540</v>
      </c>
      <c r="D73" s="318" t="s">
        <v>2421</v>
      </c>
      <c r="E73" s="318" t="s">
        <v>2453</v>
      </c>
      <c r="F73" s="318" t="s">
        <v>2423</v>
      </c>
    </row>
    <row r="74" spans="1:6" hidden="1">
      <c r="A74" s="26">
        <v>70</v>
      </c>
      <c r="B74" s="316" t="s">
        <v>10364</v>
      </c>
      <c r="C74" s="318" t="s">
        <v>2539</v>
      </c>
      <c r="D74" s="318" t="s">
        <v>2421</v>
      </c>
      <c r="E74" s="318" t="s">
        <v>2453</v>
      </c>
      <c r="F74" s="318" t="s">
        <v>2423</v>
      </c>
    </row>
    <row r="75" spans="1:6" hidden="1">
      <c r="A75" s="26">
        <v>71</v>
      </c>
      <c r="B75" s="316" t="s">
        <v>10366</v>
      </c>
      <c r="C75" s="318" t="s">
        <v>2542</v>
      </c>
      <c r="D75" s="318" t="s">
        <v>2421</v>
      </c>
      <c r="E75" s="318" t="s">
        <v>2453</v>
      </c>
      <c r="F75" s="318" t="s">
        <v>2423</v>
      </c>
    </row>
    <row r="76" spans="1:6" hidden="1">
      <c r="A76" s="26">
        <v>72</v>
      </c>
      <c r="B76" s="316" t="s">
        <v>10368</v>
      </c>
      <c r="C76" s="318" t="s">
        <v>2541</v>
      </c>
      <c r="D76" s="318" t="s">
        <v>2421</v>
      </c>
      <c r="E76" s="318" t="s">
        <v>2453</v>
      </c>
      <c r="F76" s="318" t="s">
        <v>2423</v>
      </c>
    </row>
    <row r="77" spans="1:6" hidden="1">
      <c r="A77" s="26">
        <v>73</v>
      </c>
      <c r="B77" s="316" t="s">
        <v>10439</v>
      </c>
      <c r="C77" s="318" t="s">
        <v>2480</v>
      </c>
      <c r="D77" s="318" t="s">
        <v>2421</v>
      </c>
      <c r="E77" s="318" t="s">
        <v>2453</v>
      </c>
      <c r="F77" s="318" t="s">
        <v>2423</v>
      </c>
    </row>
    <row r="78" spans="1:6" hidden="1">
      <c r="A78" s="26">
        <v>74</v>
      </c>
      <c r="B78" s="316" t="s">
        <v>10441</v>
      </c>
      <c r="C78" s="318" t="s">
        <v>2478</v>
      </c>
      <c r="D78" s="318" t="s">
        <v>2421</v>
      </c>
      <c r="E78" s="318" t="s">
        <v>2453</v>
      </c>
      <c r="F78" s="318" t="s">
        <v>2423</v>
      </c>
    </row>
    <row r="79" spans="1:6" hidden="1">
      <c r="A79" s="26">
        <v>75</v>
      </c>
      <c r="B79" s="316" t="s">
        <v>10701</v>
      </c>
      <c r="C79" s="318" t="s">
        <v>2524</v>
      </c>
      <c r="D79" s="318" t="s">
        <v>2421</v>
      </c>
      <c r="E79" s="318" t="s">
        <v>2453</v>
      </c>
      <c r="F79" s="318" t="s">
        <v>2423</v>
      </c>
    </row>
    <row r="80" spans="1:6" hidden="1">
      <c r="A80" s="26">
        <v>76</v>
      </c>
      <c r="B80" s="316" t="s">
        <v>10752</v>
      </c>
      <c r="C80" s="318" t="s">
        <v>10753</v>
      </c>
      <c r="D80" s="318" t="s">
        <v>2421</v>
      </c>
      <c r="E80" s="318" t="s">
        <v>2453</v>
      </c>
      <c r="F80" s="318" t="s">
        <v>2423</v>
      </c>
    </row>
    <row r="81" spans="1:6" hidden="1">
      <c r="A81" s="26">
        <v>77</v>
      </c>
      <c r="B81" s="316" t="s">
        <v>10757</v>
      </c>
      <c r="C81" s="318" t="s">
        <v>10758</v>
      </c>
      <c r="D81" s="318" t="s">
        <v>2421</v>
      </c>
      <c r="E81" s="318" t="s">
        <v>2453</v>
      </c>
      <c r="F81" s="318" t="s">
        <v>2423</v>
      </c>
    </row>
    <row r="82" spans="1:6" hidden="1">
      <c r="A82" s="26">
        <v>78</v>
      </c>
      <c r="B82" s="316" t="s">
        <v>10765</v>
      </c>
      <c r="C82" s="318" t="s">
        <v>10766</v>
      </c>
      <c r="D82" s="318" t="s">
        <v>2421</v>
      </c>
      <c r="E82" s="318" t="s">
        <v>2453</v>
      </c>
      <c r="F82" s="318" t="s">
        <v>2423</v>
      </c>
    </row>
    <row r="83" spans="1:6" hidden="1">
      <c r="A83" s="26">
        <v>79</v>
      </c>
      <c r="B83" s="316" t="s">
        <v>10805</v>
      </c>
      <c r="C83" s="318" t="s">
        <v>2525</v>
      </c>
      <c r="D83" s="318" t="s">
        <v>2421</v>
      </c>
      <c r="E83" s="318" t="s">
        <v>2453</v>
      </c>
      <c r="F83" s="318" t="s">
        <v>2423</v>
      </c>
    </row>
    <row r="84" spans="1:6" hidden="1">
      <c r="A84" s="26">
        <v>80</v>
      </c>
      <c r="B84" s="316" t="s">
        <v>10853</v>
      </c>
      <c r="C84" s="318" t="s">
        <v>2534</v>
      </c>
      <c r="D84" s="318" t="s">
        <v>2421</v>
      </c>
      <c r="E84" s="318" t="s">
        <v>2453</v>
      </c>
      <c r="F84" s="318" t="s">
        <v>2423</v>
      </c>
    </row>
    <row r="85" spans="1:6" hidden="1">
      <c r="A85" s="26">
        <v>81</v>
      </c>
      <c r="B85" s="316" t="s">
        <v>10923</v>
      </c>
      <c r="C85" s="318" t="s">
        <v>2536</v>
      </c>
      <c r="D85" s="318" t="s">
        <v>2421</v>
      </c>
      <c r="E85" s="318" t="s">
        <v>2453</v>
      </c>
      <c r="F85" s="318" t="s">
        <v>2423</v>
      </c>
    </row>
    <row r="86" spans="1:6" hidden="1">
      <c r="A86" s="26">
        <v>82</v>
      </c>
      <c r="B86" s="316" t="s">
        <v>10936</v>
      </c>
      <c r="C86" s="318" t="s">
        <v>2528</v>
      </c>
      <c r="D86" s="318" t="s">
        <v>2421</v>
      </c>
      <c r="E86" s="318" t="s">
        <v>2453</v>
      </c>
      <c r="F86" s="318" t="s">
        <v>2423</v>
      </c>
    </row>
    <row r="87" spans="1:6" hidden="1">
      <c r="A87" s="26">
        <v>83</v>
      </c>
      <c r="B87" s="316" t="s">
        <v>10955</v>
      </c>
      <c r="C87" s="318" t="s">
        <v>2529</v>
      </c>
      <c r="D87" s="318" t="s">
        <v>2421</v>
      </c>
      <c r="E87" s="318" t="s">
        <v>2453</v>
      </c>
      <c r="F87" s="318" t="s">
        <v>2423</v>
      </c>
    </row>
    <row r="88" spans="1:6" hidden="1">
      <c r="A88" s="26">
        <v>84</v>
      </c>
      <c r="B88" s="316" t="s">
        <v>10977</v>
      </c>
      <c r="C88" s="318" t="s">
        <v>2530</v>
      </c>
      <c r="D88" s="318" t="s">
        <v>2421</v>
      </c>
      <c r="E88" s="318" t="s">
        <v>2453</v>
      </c>
      <c r="F88" s="318" t="s">
        <v>2423</v>
      </c>
    </row>
    <row r="89" spans="1:6" hidden="1">
      <c r="A89" s="26">
        <v>85</v>
      </c>
      <c r="B89" s="316" t="s">
        <v>10982</v>
      </c>
      <c r="C89" s="318" t="s">
        <v>2526</v>
      </c>
      <c r="D89" s="318" t="s">
        <v>2421</v>
      </c>
      <c r="E89" s="318" t="s">
        <v>2453</v>
      </c>
      <c r="F89" s="318" t="s">
        <v>2423</v>
      </c>
    </row>
    <row r="90" spans="1:6" hidden="1">
      <c r="A90" s="26">
        <v>86</v>
      </c>
      <c r="B90" s="316" t="s">
        <v>10990</v>
      </c>
      <c r="C90" s="318" t="s">
        <v>2531</v>
      </c>
      <c r="D90" s="318" t="s">
        <v>2421</v>
      </c>
      <c r="E90" s="318" t="s">
        <v>2453</v>
      </c>
      <c r="F90" s="318" t="s">
        <v>2423</v>
      </c>
    </row>
    <row r="91" spans="1:6" hidden="1">
      <c r="A91" s="26">
        <v>87</v>
      </c>
      <c r="B91" s="316" t="s">
        <v>10991</v>
      </c>
      <c r="C91" s="318" t="s">
        <v>2532</v>
      </c>
      <c r="D91" s="318" t="s">
        <v>2421</v>
      </c>
      <c r="E91" s="318" t="s">
        <v>2453</v>
      </c>
      <c r="F91" s="318" t="s">
        <v>2423</v>
      </c>
    </row>
    <row r="92" spans="1:6" hidden="1">
      <c r="A92" s="26">
        <v>88</v>
      </c>
      <c r="B92" s="316" t="s">
        <v>11024</v>
      </c>
      <c r="C92" s="318" t="s">
        <v>2441</v>
      </c>
      <c r="D92" s="318" t="s">
        <v>2421</v>
      </c>
      <c r="E92" s="318" t="s">
        <v>2422</v>
      </c>
      <c r="F92" s="318" t="s">
        <v>2423</v>
      </c>
    </row>
    <row r="93" spans="1:6" hidden="1">
      <c r="A93" s="26">
        <v>89</v>
      </c>
      <c r="B93" s="316" t="s">
        <v>11030</v>
      </c>
      <c r="C93" s="318" t="s">
        <v>2439</v>
      </c>
      <c r="D93" s="318" t="s">
        <v>2421</v>
      </c>
      <c r="E93" s="318" t="s">
        <v>2422</v>
      </c>
      <c r="F93" s="318" t="s">
        <v>2423</v>
      </c>
    </row>
    <row r="94" spans="1:6" hidden="1">
      <c r="A94" s="26">
        <v>90</v>
      </c>
      <c r="B94" s="316" t="s">
        <v>11048</v>
      </c>
      <c r="C94" s="318" t="s">
        <v>2442</v>
      </c>
      <c r="D94" s="318" t="s">
        <v>2421</v>
      </c>
      <c r="E94" s="318" t="s">
        <v>2422</v>
      </c>
      <c r="F94" s="318" t="s">
        <v>2423</v>
      </c>
    </row>
    <row r="95" spans="1:6" hidden="1">
      <c r="A95" s="26">
        <v>91</v>
      </c>
      <c r="B95" s="316" t="s">
        <v>11052</v>
      </c>
      <c r="C95" s="318" t="s">
        <v>2440</v>
      </c>
      <c r="D95" s="318" t="s">
        <v>2421</v>
      </c>
      <c r="E95" s="318" t="s">
        <v>2422</v>
      </c>
      <c r="F95" s="318" t="s">
        <v>2423</v>
      </c>
    </row>
    <row r="96" spans="1:6" hidden="1">
      <c r="A96" s="26">
        <v>92</v>
      </c>
      <c r="B96" s="316" t="s">
        <v>11080</v>
      </c>
      <c r="C96" s="318" t="s">
        <v>2538</v>
      </c>
      <c r="D96" s="318" t="s">
        <v>2421</v>
      </c>
      <c r="E96" s="318" t="s">
        <v>2453</v>
      </c>
      <c r="F96" s="318" t="s">
        <v>2423</v>
      </c>
    </row>
    <row r="97" spans="1:6" hidden="1">
      <c r="A97" s="26">
        <v>93</v>
      </c>
      <c r="B97" s="316" t="s">
        <v>11103</v>
      </c>
      <c r="C97" s="318" t="s">
        <v>2490</v>
      </c>
      <c r="D97" s="318" t="s">
        <v>2421</v>
      </c>
      <c r="E97" s="318" t="s">
        <v>2453</v>
      </c>
      <c r="F97" s="318" t="s">
        <v>2423</v>
      </c>
    </row>
    <row r="98" spans="1:6" hidden="1">
      <c r="A98" s="26">
        <v>94</v>
      </c>
      <c r="B98" s="316" t="s">
        <v>11127</v>
      </c>
      <c r="C98" s="318" t="s">
        <v>1345</v>
      </c>
      <c r="D98" s="318" t="s">
        <v>2421</v>
      </c>
      <c r="E98" s="318" t="s">
        <v>2453</v>
      </c>
      <c r="F98" s="318" t="s">
        <v>2423</v>
      </c>
    </row>
    <row r="99" spans="1:6" hidden="1">
      <c r="A99" s="26">
        <v>95</v>
      </c>
      <c r="B99" s="316" t="s">
        <v>11128</v>
      </c>
      <c r="C99" s="318" t="s">
        <v>1344</v>
      </c>
      <c r="D99" s="318" t="s">
        <v>2421</v>
      </c>
      <c r="E99" s="318" t="s">
        <v>2453</v>
      </c>
      <c r="F99" s="318" t="s">
        <v>2423</v>
      </c>
    </row>
    <row r="100" spans="1:6" hidden="1">
      <c r="A100" s="26">
        <v>96</v>
      </c>
      <c r="B100" s="316" t="s">
        <v>11130</v>
      </c>
      <c r="C100" s="318" t="s">
        <v>1342</v>
      </c>
      <c r="D100" s="318" t="s">
        <v>2421</v>
      </c>
      <c r="E100" s="318" t="s">
        <v>2453</v>
      </c>
      <c r="F100" s="318" t="s">
        <v>2423</v>
      </c>
    </row>
    <row r="101" spans="1:6" hidden="1">
      <c r="A101" s="26">
        <v>97</v>
      </c>
      <c r="B101" s="316" t="s">
        <v>11131</v>
      </c>
      <c r="C101" s="318" t="s">
        <v>2500</v>
      </c>
      <c r="D101" s="318" t="s">
        <v>2421</v>
      </c>
      <c r="E101" s="318" t="s">
        <v>2453</v>
      </c>
      <c r="F101" s="318" t="s">
        <v>2423</v>
      </c>
    </row>
    <row r="102" spans="1:6" hidden="1">
      <c r="A102" s="26">
        <v>98</v>
      </c>
      <c r="B102" s="316" t="s">
        <v>11132</v>
      </c>
      <c r="C102" s="318" t="s">
        <v>1334</v>
      </c>
      <c r="D102" s="318" t="s">
        <v>2421</v>
      </c>
      <c r="E102" s="318" t="s">
        <v>2453</v>
      </c>
      <c r="F102" s="318" t="s">
        <v>2423</v>
      </c>
    </row>
    <row r="103" spans="1:6" hidden="1">
      <c r="A103" s="26">
        <v>99</v>
      </c>
      <c r="B103" s="316" t="s">
        <v>11134</v>
      </c>
      <c r="C103" s="318" t="s">
        <v>1336</v>
      </c>
      <c r="D103" s="318" t="s">
        <v>2421</v>
      </c>
      <c r="E103" s="318" t="s">
        <v>2453</v>
      </c>
      <c r="F103" s="318" t="s">
        <v>2423</v>
      </c>
    </row>
    <row r="104" spans="1:6" hidden="1">
      <c r="A104" s="26">
        <v>100</v>
      </c>
      <c r="B104" s="316" t="s">
        <v>11139</v>
      </c>
      <c r="C104" s="318" t="s">
        <v>1343</v>
      </c>
      <c r="D104" s="318" t="s">
        <v>2421</v>
      </c>
      <c r="E104" s="318" t="s">
        <v>2453</v>
      </c>
      <c r="F104" s="318" t="s">
        <v>2423</v>
      </c>
    </row>
    <row r="105" spans="1:6" hidden="1">
      <c r="A105" s="26">
        <v>101</v>
      </c>
      <c r="B105" s="316" t="s">
        <v>11146</v>
      </c>
      <c r="C105" s="318" t="s">
        <v>1341</v>
      </c>
      <c r="D105" s="318" t="s">
        <v>2421</v>
      </c>
      <c r="E105" s="318" t="s">
        <v>2453</v>
      </c>
      <c r="F105" s="318" t="s">
        <v>2423</v>
      </c>
    </row>
    <row r="106" spans="1:6" hidden="1">
      <c r="A106" s="26">
        <v>102</v>
      </c>
      <c r="B106" s="316" t="s">
        <v>11147</v>
      </c>
      <c r="C106" s="318" t="s">
        <v>1340</v>
      </c>
      <c r="D106" s="318" t="s">
        <v>2421</v>
      </c>
      <c r="E106" s="318" t="s">
        <v>2453</v>
      </c>
      <c r="F106" s="318" t="s">
        <v>2423</v>
      </c>
    </row>
    <row r="107" spans="1:6" hidden="1">
      <c r="A107" s="26">
        <v>103</v>
      </c>
      <c r="B107" s="316" t="s">
        <v>11148</v>
      </c>
      <c r="C107" s="318" t="s">
        <v>2499</v>
      </c>
      <c r="D107" s="318" t="s">
        <v>2421</v>
      </c>
      <c r="E107" s="318" t="s">
        <v>2453</v>
      </c>
      <c r="F107" s="318" t="s">
        <v>2423</v>
      </c>
    </row>
    <row r="108" spans="1:6" hidden="1">
      <c r="A108" s="26">
        <v>104</v>
      </c>
      <c r="B108" s="316" t="s">
        <v>11153</v>
      </c>
      <c r="C108" s="318" t="s">
        <v>1339</v>
      </c>
      <c r="D108" s="318" t="s">
        <v>2421</v>
      </c>
      <c r="E108" s="318" t="s">
        <v>2453</v>
      </c>
      <c r="F108" s="318" t="s">
        <v>2423</v>
      </c>
    </row>
    <row r="109" spans="1:6" hidden="1">
      <c r="A109" s="26">
        <v>105</v>
      </c>
      <c r="B109" s="316" t="s">
        <v>11158</v>
      </c>
      <c r="C109" s="318" t="s">
        <v>1332</v>
      </c>
      <c r="D109" s="318" t="s">
        <v>2421</v>
      </c>
      <c r="E109" s="318" t="s">
        <v>2453</v>
      </c>
      <c r="F109" s="318" t="s">
        <v>2423</v>
      </c>
    </row>
    <row r="110" spans="1:6" hidden="1">
      <c r="A110" s="26">
        <v>106</v>
      </c>
      <c r="B110" s="316" t="s">
        <v>11190</v>
      </c>
      <c r="C110" s="318" t="s">
        <v>2533</v>
      </c>
      <c r="D110" s="318" t="s">
        <v>2421</v>
      </c>
      <c r="E110" s="318" t="s">
        <v>2453</v>
      </c>
      <c r="F110" s="318" t="s">
        <v>2423</v>
      </c>
    </row>
    <row r="111" spans="1:6" hidden="1">
      <c r="A111" s="26">
        <v>107</v>
      </c>
      <c r="B111" s="316" t="s">
        <v>11255</v>
      </c>
      <c r="C111" s="318" t="s">
        <v>2544</v>
      </c>
      <c r="D111" s="318" t="s">
        <v>2421</v>
      </c>
      <c r="E111" s="318" t="s">
        <v>2453</v>
      </c>
      <c r="F111" s="318" t="s">
        <v>2423</v>
      </c>
    </row>
    <row r="112" spans="1:6" hidden="1">
      <c r="A112" s="26">
        <v>108</v>
      </c>
      <c r="B112" s="316" t="s">
        <v>11280</v>
      </c>
      <c r="C112" s="318" t="s">
        <v>2527</v>
      </c>
      <c r="D112" s="318" t="s">
        <v>2421</v>
      </c>
      <c r="E112" s="318" t="s">
        <v>2453</v>
      </c>
      <c r="F112" s="318" t="s">
        <v>2423</v>
      </c>
    </row>
    <row r="113" spans="1:6" hidden="1">
      <c r="A113" s="26">
        <v>109</v>
      </c>
      <c r="B113" s="316" t="s">
        <v>11314</v>
      </c>
      <c r="C113" s="318" t="s">
        <v>2535</v>
      </c>
      <c r="D113" s="318" t="s">
        <v>2421</v>
      </c>
      <c r="E113" s="318" t="s">
        <v>2453</v>
      </c>
      <c r="F113" s="318" t="s">
        <v>2423</v>
      </c>
    </row>
    <row r="114" spans="1:6" hidden="1">
      <c r="A114" s="26">
        <v>110</v>
      </c>
      <c r="B114" s="316" t="s">
        <v>11329</v>
      </c>
      <c r="C114" s="318" t="s">
        <v>2537</v>
      </c>
      <c r="D114" s="318" t="s">
        <v>2421</v>
      </c>
      <c r="E114" s="318" t="s">
        <v>2453</v>
      </c>
      <c r="F114" s="318" t="s">
        <v>2423</v>
      </c>
    </row>
    <row r="115" spans="1:6" hidden="1">
      <c r="A115" s="26">
        <v>111</v>
      </c>
      <c r="B115" s="316" t="s">
        <v>11356</v>
      </c>
      <c r="C115" s="318" t="s">
        <v>2485</v>
      </c>
      <c r="D115" s="318" t="s">
        <v>2421</v>
      </c>
      <c r="E115" s="318" t="s">
        <v>2453</v>
      </c>
      <c r="F115" s="318" t="s">
        <v>2423</v>
      </c>
    </row>
    <row r="116" spans="1:6" hidden="1">
      <c r="A116" s="26">
        <v>112</v>
      </c>
      <c r="B116" s="316" t="s">
        <v>11357</v>
      </c>
      <c r="C116" s="318" t="s">
        <v>2486</v>
      </c>
      <c r="D116" s="318" t="s">
        <v>2421</v>
      </c>
      <c r="E116" s="318" t="s">
        <v>2453</v>
      </c>
      <c r="F116" s="318" t="s">
        <v>2423</v>
      </c>
    </row>
    <row r="117" spans="1:6" hidden="1">
      <c r="A117" s="26">
        <v>113</v>
      </c>
      <c r="B117" s="316" t="s">
        <v>11358</v>
      </c>
      <c r="C117" s="318" t="s">
        <v>2487</v>
      </c>
      <c r="D117" s="318" t="s">
        <v>2421</v>
      </c>
      <c r="E117" s="318" t="s">
        <v>2453</v>
      </c>
      <c r="F117" s="318" t="s">
        <v>2423</v>
      </c>
    </row>
    <row r="118" spans="1:6" hidden="1">
      <c r="A118" s="26">
        <v>114</v>
      </c>
      <c r="B118" s="316" t="s">
        <v>11359</v>
      </c>
      <c r="C118" s="318" t="s">
        <v>2496</v>
      </c>
      <c r="D118" s="318" t="s">
        <v>2421</v>
      </c>
      <c r="E118" s="318" t="s">
        <v>2453</v>
      </c>
      <c r="F118" s="318" t="s">
        <v>2423</v>
      </c>
    </row>
    <row r="119" spans="1:6" hidden="1">
      <c r="A119" s="26">
        <v>115</v>
      </c>
      <c r="B119" s="316" t="s">
        <v>11360</v>
      </c>
      <c r="C119" s="318" t="s">
        <v>2498</v>
      </c>
      <c r="D119" s="318" t="s">
        <v>2421</v>
      </c>
      <c r="E119" s="318" t="s">
        <v>2453</v>
      </c>
      <c r="F119" s="318" t="s">
        <v>2423</v>
      </c>
    </row>
    <row r="120" spans="1:6" hidden="1">
      <c r="A120" s="26">
        <v>116</v>
      </c>
      <c r="B120" s="316" t="s">
        <v>11361</v>
      </c>
      <c r="C120" s="318" t="s">
        <v>2502</v>
      </c>
      <c r="D120" s="318" t="s">
        <v>2421</v>
      </c>
      <c r="E120" s="318" t="s">
        <v>2453</v>
      </c>
      <c r="F120" s="318" t="s">
        <v>2423</v>
      </c>
    </row>
    <row r="121" spans="1:6" hidden="1">
      <c r="A121" s="26">
        <v>117</v>
      </c>
      <c r="B121" s="316" t="s">
        <v>11371</v>
      </c>
      <c r="C121" s="318" t="s">
        <v>2495</v>
      </c>
      <c r="D121" s="318" t="s">
        <v>2421</v>
      </c>
      <c r="E121" s="318" t="s">
        <v>2453</v>
      </c>
      <c r="F121" s="318" t="s">
        <v>2423</v>
      </c>
    </row>
    <row r="122" spans="1:6" hidden="1">
      <c r="A122" s="26">
        <v>118</v>
      </c>
      <c r="B122" s="316" t="s">
        <v>11372</v>
      </c>
      <c r="C122" s="318" t="s">
        <v>2489</v>
      </c>
      <c r="D122" s="318" t="s">
        <v>2421</v>
      </c>
      <c r="E122" s="318" t="s">
        <v>2453</v>
      </c>
      <c r="F122" s="318" t="s">
        <v>2423</v>
      </c>
    </row>
    <row r="123" spans="1:6" hidden="1">
      <c r="A123" s="26">
        <v>119</v>
      </c>
      <c r="B123" s="316" t="s">
        <v>11391</v>
      </c>
      <c r="C123" s="318" t="s">
        <v>2497</v>
      </c>
      <c r="D123" s="318" t="s">
        <v>2421</v>
      </c>
      <c r="E123" s="318" t="s">
        <v>2453</v>
      </c>
      <c r="F123" s="318" t="s">
        <v>2423</v>
      </c>
    </row>
    <row r="124" spans="1:6" hidden="1">
      <c r="A124" s="26">
        <v>120</v>
      </c>
      <c r="B124" s="316" t="s">
        <v>11397</v>
      </c>
      <c r="C124" s="318" t="s">
        <v>2475</v>
      </c>
      <c r="D124" s="318" t="s">
        <v>2421</v>
      </c>
      <c r="E124" s="318" t="s">
        <v>2453</v>
      </c>
      <c r="F124" s="318" t="s">
        <v>2423</v>
      </c>
    </row>
    <row r="125" spans="1:6" hidden="1">
      <c r="A125" s="26">
        <v>121</v>
      </c>
      <c r="B125" s="316" t="s">
        <v>11402</v>
      </c>
      <c r="C125" s="318" t="s">
        <v>2482</v>
      </c>
      <c r="D125" s="318" t="s">
        <v>2421</v>
      </c>
      <c r="E125" s="318" t="s">
        <v>2453</v>
      </c>
      <c r="F125" s="318" t="s">
        <v>2423</v>
      </c>
    </row>
    <row r="126" spans="1:6" hidden="1">
      <c r="A126" s="26">
        <v>122</v>
      </c>
      <c r="B126" s="316" t="s">
        <v>11408</v>
      </c>
      <c r="C126" s="318" t="s">
        <v>2501</v>
      </c>
      <c r="D126" s="318" t="s">
        <v>2421</v>
      </c>
      <c r="E126" s="318" t="s">
        <v>2453</v>
      </c>
      <c r="F126" s="318" t="s">
        <v>2423</v>
      </c>
    </row>
    <row r="127" spans="1:6" hidden="1">
      <c r="A127" s="26">
        <v>123</v>
      </c>
      <c r="B127" s="316" t="s">
        <v>11532</v>
      </c>
      <c r="C127" s="318" t="s">
        <v>2467</v>
      </c>
      <c r="D127" s="318" t="s">
        <v>2421</v>
      </c>
      <c r="E127" s="318" t="s">
        <v>2453</v>
      </c>
      <c r="F127" s="318" t="s">
        <v>2423</v>
      </c>
    </row>
    <row r="128" spans="1:6" hidden="1">
      <c r="A128" s="26">
        <v>124</v>
      </c>
      <c r="B128" s="316" t="s">
        <v>11549</v>
      </c>
      <c r="C128" s="318" t="s">
        <v>2469</v>
      </c>
      <c r="D128" s="318" t="s">
        <v>2421</v>
      </c>
      <c r="E128" s="318" t="s">
        <v>2453</v>
      </c>
      <c r="F128" s="318" t="s">
        <v>2423</v>
      </c>
    </row>
    <row r="129" spans="1:6" hidden="1">
      <c r="A129" s="26">
        <v>125</v>
      </c>
      <c r="B129" s="316" t="s">
        <v>11550</v>
      </c>
      <c r="C129" s="318" t="s">
        <v>2470</v>
      </c>
      <c r="D129" s="318" t="s">
        <v>2421</v>
      </c>
      <c r="E129" s="318" t="s">
        <v>2453</v>
      </c>
      <c r="F129" s="318" t="s">
        <v>2423</v>
      </c>
    </row>
    <row r="130" spans="1:6" hidden="1">
      <c r="A130" s="26">
        <v>126</v>
      </c>
      <c r="B130" s="316" t="s">
        <v>11556</v>
      </c>
      <c r="C130" s="318" t="s">
        <v>2464</v>
      </c>
      <c r="D130" s="318" t="s">
        <v>2421</v>
      </c>
      <c r="E130" s="318" t="s">
        <v>2453</v>
      </c>
      <c r="F130" s="318" t="s">
        <v>2423</v>
      </c>
    </row>
    <row r="131" spans="1:6" hidden="1">
      <c r="A131" s="26">
        <v>127</v>
      </c>
      <c r="B131" s="316" t="s">
        <v>11561</v>
      </c>
      <c r="C131" s="318" t="s">
        <v>2435</v>
      </c>
      <c r="D131" s="318" t="s">
        <v>2421</v>
      </c>
      <c r="E131" s="318" t="s">
        <v>2422</v>
      </c>
      <c r="F131" s="318" t="s">
        <v>2423</v>
      </c>
    </row>
    <row r="132" spans="1:6" hidden="1">
      <c r="A132" s="26">
        <v>128</v>
      </c>
      <c r="B132" s="316" t="s">
        <v>11573</v>
      </c>
      <c r="C132" s="318" t="s">
        <v>2463</v>
      </c>
      <c r="D132" s="318" t="s">
        <v>2421</v>
      </c>
      <c r="E132" s="318" t="s">
        <v>2453</v>
      </c>
      <c r="F132" s="318" t="s">
        <v>2423</v>
      </c>
    </row>
    <row r="133" spans="1:6" hidden="1">
      <c r="A133" s="26">
        <v>129</v>
      </c>
      <c r="B133" s="316" t="s">
        <v>2424</v>
      </c>
      <c r="C133" s="318" t="s">
        <v>1625</v>
      </c>
      <c r="D133" s="318" t="s">
        <v>2421</v>
      </c>
      <c r="E133" s="318" t="s">
        <v>2422</v>
      </c>
      <c r="F133" s="320" t="s">
        <v>2423</v>
      </c>
    </row>
    <row r="134" spans="1:6" hidden="1">
      <c r="A134" s="26">
        <v>130</v>
      </c>
      <c r="B134" s="316" t="s">
        <v>11587</v>
      </c>
      <c r="C134" s="318" t="s">
        <v>2465</v>
      </c>
      <c r="D134" s="318" t="s">
        <v>2421</v>
      </c>
      <c r="E134" s="318" t="s">
        <v>2453</v>
      </c>
      <c r="F134" s="320" t="s">
        <v>2423</v>
      </c>
    </row>
    <row r="135" spans="1:6" hidden="1">
      <c r="A135" s="26">
        <v>131</v>
      </c>
      <c r="B135" s="316" t="s">
        <v>11615</v>
      </c>
      <c r="C135" s="318" t="s">
        <v>2471</v>
      </c>
      <c r="D135" s="318" t="s">
        <v>2421</v>
      </c>
      <c r="E135" s="318" t="s">
        <v>2453</v>
      </c>
      <c r="F135" s="320" t="s">
        <v>2423</v>
      </c>
    </row>
    <row r="136" spans="1:6" hidden="1">
      <c r="A136" s="26">
        <v>132</v>
      </c>
      <c r="B136" s="316" t="s">
        <v>2425</v>
      </c>
      <c r="C136" s="318" t="s">
        <v>2426</v>
      </c>
      <c r="D136" s="318" t="s">
        <v>2421</v>
      </c>
      <c r="E136" s="318" t="s">
        <v>2422</v>
      </c>
      <c r="F136" s="320" t="s">
        <v>2423</v>
      </c>
    </row>
    <row r="137" spans="1:6" hidden="1">
      <c r="A137" s="26">
        <v>133</v>
      </c>
      <c r="B137" s="316" t="s">
        <v>11618</v>
      </c>
      <c r="C137" s="318" t="s">
        <v>2466</v>
      </c>
      <c r="D137" s="318" t="s">
        <v>2421</v>
      </c>
      <c r="E137" s="318" t="s">
        <v>2453</v>
      </c>
      <c r="F137" s="320" t="s">
        <v>2423</v>
      </c>
    </row>
    <row r="138" spans="1:6" hidden="1">
      <c r="A138" s="26">
        <v>134</v>
      </c>
      <c r="B138" s="316" t="s">
        <v>2419</v>
      </c>
      <c r="C138" s="318" t="s">
        <v>2420</v>
      </c>
      <c r="D138" s="318" t="s">
        <v>2421</v>
      </c>
      <c r="E138" s="318" t="s">
        <v>2422</v>
      </c>
      <c r="F138" s="320" t="s">
        <v>2423</v>
      </c>
    </row>
    <row r="139" spans="1:6" hidden="1">
      <c r="A139" s="26">
        <v>135</v>
      </c>
      <c r="B139" s="316" t="s">
        <v>2427</v>
      </c>
      <c r="C139" s="318" t="s">
        <v>2428</v>
      </c>
      <c r="D139" s="318" t="s">
        <v>2421</v>
      </c>
      <c r="E139" s="318" t="s">
        <v>2422</v>
      </c>
      <c r="F139" s="320" t="s">
        <v>2423</v>
      </c>
    </row>
    <row r="140" spans="1:6" hidden="1">
      <c r="A140" s="26">
        <v>136</v>
      </c>
      <c r="B140" s="316" t="s">
        <v>11624</v>
      </c>
      <c r="C140" s="318" t="s">
        <v>11625</v>
      </c>
      <c r="D140" s="318" t="s">
        <v>2421</v>
      </c>
      <c r="E140" s="318" t="s">
        <v>2453</v>
      </c>
      <c r="F140" s="320" t="s">
        <v>2423</v>
      </c>
    </row>
    <row r="141" spans="1:6" hidden="1">
      <c r="A141" s="26">
        <v>137</v>
      </c>
      <c r="B141" s="316" t="s">
        <v>9572</v>
      </c>
      <c r="C141" s="318" t="s">
        <v>694</v>
      </c>
      <c r="D141" s="318" t="s">
        <v>2421</v>
      </c>
      <c r="E141" s="318" t="s">
        <v>2453</v>
      </c>
      <c r="F141" s="318" t="s">
        <v>2438</v>
      </c>
    </row>
    <row r="142" spans="1:6" hidden="1">
      <c r="A142" s="26">
        <v>138</v>
      </c>
      <c r="B142" s="316" t="s">
        <v>9933</v>
      </c>
      <c r="C142" s="318" t="s">
        <v>2437</v>
      </c>
      <c r="D142" s="318" t="s">
        <v>2421</v>
      </c>
      <c r="E142" s="318" t="s">
        <v>2422</v>
      </c>
      <c r="F142" s="318" t="s">
        <v>2438</v>
      </c>
    </row>
    <row r="143" spans="1:6" hidden="1">
      <c r="A143" s="26">
        <v>139</v>
      </c>
      <c r="B143" s="316" t="s">
        <v>9961</v>
      </c>
      <c r="C143" s="318" t="s">
        <v>2523</v>
      </c>
      <c r="D143" s="318" t="s">
        <v>2421</v>
      </c>
      <c r="E143" s="318" t="s">
        <v>2453</v>
      </c>
      <c r="F143" s="318" t="s">
        <v>2438</v>
      </c>
    </row>
    <row r="144" spans="1:6" hidden="1">
      <c r="A144" s="26">
        <v>140</v>
      </c>
      <c r="B144" s="316" t="s">
        <v>9963</v>
      </c>
      <c r="C144" s="318" t="s">
        <v>9964</v>
      </c>
      <c r="D144" s="318" t="s">
        <v>2421</v>
      </c>
      <c r="E144" s="318" t="s">
        <v>2453</v>
      </c>
      <c r="F144" s="318" t="s">
        <v>2438</v>
      </c>
    </row>
    <row r="145" spans="1:6" hidden="1">
      <c r="A145" s="26">
        <v>141</v>
      </c>
      <c r="B145" s="316" t="s">
        <v>10332</v>
      </c>
      <c r="C145" s="318" t="s">
        <v>1333</v>
      </c>
      <c r="D145" s="318" t="s">
        <v>2421</v>
      </c>
      <c r="E145" s="318" t="s">
        <v>2453</v>
      </c>
      <c r="F145" s="318" t="s">
        <v>2438</v>
      </c>
    </row>
    <row r="146" spans="1:6" hidden="1">
      <c r="A146" s="26">
        <v>142</v>
      </c>
      <c r="B146" s="316" t="s">
        <v>11423</v>
      </c>
      <c r="C146" s="318" t="s">
        <v>2492</v>
      </c>
      <c r="D146" s="318" t="s">
        <v>2421</v>
      </c>
      <c r="E146" s="318" t="s">
        <v>2453</v>
      </c>
      <c r="F146" s="318" t="s">
        <v>2438</v>
      </c>
    </row>
    <row r="147" spans="1:6" hidden="1">
      <c r="A147" s="26">
        <v>143</v>
      </c>
      <c r="B147" s="316" t="s">
        <v>2451</v>
      </c>
      <c r="C147" s="318" t="s">
        <v>2452</v>
      </c>
      <c r="D147" s="318" t="s">
        <v>2421</v>
      </c>
      <c r="E147" s="318" t="s">
        <v>2453</v>
      </c>
      <c r="F147" s="320" t="s">
        <v>2438</v>
      </c>
    </row>
    <row r="148" spans="1:6" hidden="1">
      <c r="A148" s="26">
        <v>144</v>
      </c>
      <c r="B148" s="316" t="s">
        <v>11620</v>
      </c>
      <c r="C148" s="318" t="s">
        <v>2468</v>
      </c>
      <c r="D148" s="318" t="s">
        <v>2421</v>
      </c>
      <c r="E148" s="318" t="s">
        <v>2453</v>
      </c>
      <c r="F148" s="320" t="s">
        <v>2438</v>
      </c>
    </row>
    <row r="149" spans="1:6" hidden="1">
      <c r="A149" s="26">
        <v>145</v>
      </c>
      <c r="B149" s="316" t="s">
        <v>9596</v>
      </c>
      <c r="C149" s="318" t="s">
        <v>745</v>
      </c>
      <c r="D149" s="318" t="s">
        <v>2421</v>
      </c>
      <c r="E149" s="318" t="s">
        <v>2453</v>
      </c>
      <c r="F149" s="318" t="s">
        <v>2456</v>
      </c>
    </row>
    <row r="150" spans="1:6" hidden="1">
      <c r="A150" s="26">
        <v>146</v>
      </c>
      <c r="B150" s="316" t="s">
        <v>2457</v>
      </c>
      <c r="C150" s="318" t="s">
        <v>2458</v>
      </c>
      <c r="D150" s="318" t="s">
        <v>2421</v>
      </c>
      <c r="E150" s="318" t="s">
        <v>2453</v>
      </c>
      <c r="F150" s="318" t="s">
        <v>2456</v>
      </c>
    </row>
    <row r="151" spans="1:6" hidden="1">
      <c r="A151" s="26">
        <v>147</v>
      </c>
      <c r="B151" s="316" t="s">
        <v>2461</v>
      </c>
      <c r="C151" s="318" t="s">
        <v>2462</v>
      </c>
      <c r="D151" s="318" t="s">
        <v>2421</v>
      </c>
      <c r="E151" s="318" t="s">
        <v>2453</v>
      </c>
      <c r="F151" s="318" t="s">
        <v>2456</v>
      </c>
    </row>
    <row r="152" spans="1:6" hidden="1">
      <c r="A152" s="26">
        <v>148</v>
      </c>
      <c r="B152" s="316" t="s">
        <v>2454</v>
      </c>
      <c r="C152" s="318" t="s">
        <v>2455</v>
      </c>
      <c r="D152" s="318" t="s">
        <v>2421</v>
      </c>
      <c r="E152" s="318" t="s">
        <v>2453</v>
      </c>
      <c r="F152" s="318" t="s">
        <v>2456</v>
      </c>
    </row>
    <row r="153" spans="1:6" hidden="1">
      <c r="A153" s="26">
        <v>149</v>
      </c>
      <c r="B153" s="316" t="s">
        <v>2459</v>
      </c>
      <c r="C153" s="318" t="s">
        <v>2460</v>
      </c>
      <c r="D153" s="318" t="s">
        <v>2421</v>
      </c>
      <c r="E153" s="318" t="s">
        <v>2453</v>
      </c>
      <c r="F153" s="318" t="s">
        <v>2456</v>
      </c>
    </row>
    <row r="154" spans="1:6" hidden="1">
      <c r="A154" s="26">
        <v>150</v>
      </c>
      <c r="B154" s="27" t="s">
        <v>2636</v>
      </c>
      <c r="C154" s="28" t="s">
        <v>2637</v>
      </c>
      <c r="D154" s="28" t="s">
        <v>2546</v>
      </c>
      <c r="E154" s="318" t="s">
        <v>2453</v>
      </c>
      <c r="F154" s="318" t="s">
        <v>2423</v>
      </c>
    </row>
    <row r="155" spans="1:6" hidden="1">
      <c r="A155" s="26">
        <v>151</v>
      </c>
      <c r="B155" s="316" t="s">
        <v>2648</v>
      </c>
      <c r="C155" s="318" t="s">
        <v>2649</v>
      </c>
      <c r="D155" s="318" t="s">
        <v>2546</v>
      </c>
      <c r="E155" s="318" t="s">
        <v>2453</v>
      </c>
      <c r="F155" s="318" t="s">
        <v>2423</v>
      </c>
    </row>
    <row r="156" spans="1:6" hidden="1">
      <c r="A156" s="26">
        <v>152</v>
      </c>
      <c r="B156" s="316" t="s">
        <v>2651</v>
      </c>
      <c r="C156" s="318" t="s">
        <v>1077</v>
      </c>
      <c r="D156" s="318" t="s">
        <v>2546</v>
      </c>
      <c r="E156" s="318" t="s">
        <v>2453</v>
      </c>
      <c r="F156" s="318" t="s">
        <v>2423</v>
      </c>
    </row>
    <row r="157" spans="1:6" hidden="1">
      <c r="A157" s="26">
        <v>153</v>
      </c>
      <c r="B157" s="316" t="s">
        <v>2643</v>
      </c>
      <c r="C157" s="318" t="s">
        <v>1070</v>
      </c>
      <c r="D157" s="318" t="s">
        <v>2546</v>
      </c>
      <c r="E157" s="318" t="s">
        <v>2453</v>
      </c>
      <c r="F157" s="318" t="s">
        <v>2423</v>
      </c>
    </row>
    <row r="158" spans="1:6" hidden="1">
      <c r="A158" s="26">
        <v>154</v>
      </c>
      <c r="B158" s="316" t="s">
        <v>2642</v>
      </c>
      <c r="C158" s="318" t="s">
        <v>1068</v>
      </c>
      <c r="D158" s="318" t="s">
        <v>2546</v>
      </c>
      <c r="E158" s="318" t="s">
        <v>2453</v>
      </c>
      <c r="F158" s="318" t="s">
        <v>2423</v>
      </c>
    </row>
    <row r="159" spans="1:6" hidden="1">
      <c r="A159" s="26">
        <v>155</v>
      </c>
      <c r="B159" s="316" t="s">
        <v>9627</v>
      </c>
      <c r="C159" s="318" t="s">
        <v>9628</v>
      </c>
      <c r="D159" s="318" t="s">
        <v>2546</v>
      </c>
      <c r="E159" s="318" t="s">
        <v>2422</v>
      </c>
      <c r="F159" s="318" t="s">
        <v>2423</v>
      </c>
    </row>
    <row r="160" spans="1:6" hidden="1">
      <c r="A160" s="26">
        <v>156</v>
      </c>
      <c r="B160" s="316" t="s">
        <v>2650</v>
      </c>
      <c r="C160" s="318" t="s">
        <v>1076</v>
      </c>
      <c r="D160" s="318" t="s">
        <v>2546</v>
      </c>
      <c r="E160" s="318" t="s">
        <v>2453</v>
      </c>
      <c r="F160" s="318" t="s">
        <v>2423</v>
      </c>
    </row>
    <row r="161" spans="1:6" hidden="1">
      <c r="A161" s="26">
        <v>157</v>
      </c>
      <c r="B161" s="316" t="s">
        <v>2644</v>
      </c>
      <c r="C161" s="318" t="s">
        <v>1072</v>
      </c>
      <c r="D161" s="318" t="s">
        <v>2546</v>
      </c>
      <c r="E161" s="318" t="s">
        <v>2453</v>
      </c>
      <c r="F161" s="318" t="s">
        <v>2423</v>
      </c>
    </row>
    <row r="162" spans="1:6" hidden="1">
      <c r="A162" s="26">
        <v>158</v>
      </c>
      <c r="B162" s="316" t="s">
        <v>2640</v>
      </c>
      <c r="C162" s="318" t="s">
        <v>2641</v>
      </c>
      <c r="D162" s="318" t="s">
        <v>2546</v>
      </c>
      <c r="E162" s="318" t="s">
        <v>2453</v>
      </c>
      <c r="F162" s="318" t="s">
        <v>2423</v>
      </c>
    </row>
    <row r="163" spans="1:6" hidden="1">
      <c r="A163" s="26">
        <v>159</v>
      </c>
      <c r="B163" s="316" t="s">
        <v>2638</v>
      </c>
      <c r="C163" s="318" t="s">
        <v>2639</v>
      </c>
      <c r="D163" s="318" t="s">
        <v>2546</v>
      </c>
      <c r="E163" s="318" t="s">
        <v>2453</v>
      </c>
      <c r="F163" s="318" t="s">
        <v>2423</v>
      </c>
    </row>
    <row r="164" spans="1:6" hidden="1">
      <c r="A164" s="26">
        <v>160</v>
      </c>
      <c r="B164" s="316" t="s">
        <v>2645</v>
      </c>
      <c r="C164" s="318" t="s">
        <v>1073</v>
      </c>
      <c r="D164" s="318" t="s">
        <v>2546</v>
      </c>
      <c r="E164" s="318" t="s">
        <v>2453</v>
      </c>
      <c r="F164" s="318" t="s">
        <v>2423</v>
      </c>
    </row>
    <row r="165" spans="1:6" hidden="1">
      <c r="A165" s="26">
        <v>161</v>
      </c>
      <c r="B165" s="316" t="s">
        <v>2646</v>
      </c>
      <c r="C165" s="318" t="s">
        <v>2647</v>
      </c>
      <c r="D165" s="318" t="s">
        <v>2546</v>
      </c>
      <c r="E165" s="318" t="s">
        <v>2453</v>
      </c>
      <c r="F165" s="318" t="s">
        <v>2423</v>
      </c>
    </row>
    <row r="166" spans="1:6" hidden="1">
      <c r="A166" s="26">
        <v>162</v>
      </c>
      <c r="B166" s="316" t="s">
        <v>2577</v>
      </c>
      <c r="C166" s="318" t="s">
        <v>2578</v>
      </c>
      <c r="D166" s="318" t="s">
        <v>2546</v>
      </c>
      <c r="E166" s="318" t="s">
        <v>2453</v>
      </c>
      <c r="F166" s="318" t="s">
        <v>2423</v>
      </c>
    </row>
    <row r="167" spans="1:6" hidden="1">
      <c r="A167" s="26">
        <v>163</v>
      </c>
      <c r="B167" s="316" t="s">
        <v>2575</v>
      </c>
      <c r="C167" s="318" t="s">
        <v>2576</v>
      </c>
      <c r="D167" s="318" t="s">
        <v>2546</v>
      </c>
      <c r="E167" s="318" t="s">
        <v>2453</v>
      </c>
      <c r="F167" s="318" t="s">
        <v>2423</v>
      </c>
    </row>
    <row r="168" spans="1:6" hidden="1">
      <c r="A168" s="26">
        <v>164</v>
      </c>
      <c r="B168" s="316" t="s">
        <v>10005</v>
      </c>
      <c r="C168" s="318" t="s">
        <v>2552</v>
      </c>
      <c r="D168" s="318" t="s">
        <v>2546</v>
      </c>
      <c r="E168" s="318" t="s">
        <v>2422</v>
      </c>
      <c r="F168" s="318" t="s">
        <v>2423</v>
      </c>
    </row>
    <row r="169" spans="1:6" hidden="1">
      <c r="A169" s="26">
        <v>165</v>
      </c>
      <c r="B169" s="316" t="s">
        <v>2579</v>
      </c>
      <c r="C169" s="318" t="s">
        <v>2580</v>
      </c>
      <c r="D169" s="318" t="s">
        <v>2546</v>
      </c>
      <c r="E169" s="318" t="s">
        <v>2453</v>
      </c>
      <c r="F169" s="318" t="s">
        <v>2423</v>
      </c>
    </row>
    <row r="170" spans="1:6" hidden="1">
      <c r="A170" s="26">
        <v>166</v>
      </c>
      <c r="B170" s="316" t="s">
        <v>2548</v>
      </c>
      <c r="C170" s="318" t="s">
        <v>2549</v>
      </c>
      <c r="D170" s="318" t="s">
        <v>2546</v>
      </c>
      <c r="E170" s="318" t="s">
        <v>2422</v>
      </c>
      <c r="F170" s="318" t="s">
        <v>2423</v>
      </c>
    </row>
    <row r="171" spans="1:6" hidden="1">
      <c r="A171" s="26">
        <v>167</v>
      </c>
      <c r="B171" s="316" t="s">
        <v>2654</v>
      </c>
      <c r="C171" s="318" t="s">
        <v>2655</v>
      </c>
      <c r="D171" s="318" t="s">
        <v>2546</v>
      </c>
      <c r="E171" s="318" t="s">
        <v>2453</v>
      </c>
      <c r="F171" s="318" t="s">
        <v>2423</v>
      </c>
    </row>
    <row r="172" spans="1:6" hidden="1">
      <c r="A172" s="26">
        <v>168</v>
      </c>
      <c r="B172" s="316" t="s">
        <v>2652</v>
      </c>
      <c r="C172" s="318" t="s">
        <v>2653</v>
      </c>
      <c r="D172" s="318" t="s">
        <v>2546</v>
      </c>
      <c r="E172" s="318" t="s">
        <v>2453</v>
      </c>
      <c r="F172" s="318" t="s">
        <v>2423</v>
      </c>
    </row>
    <row r="173" spans="1:6" hidden="1">
      <c r="A173" s="26">
        <v>169</v>
      </c>
      <c r="B173" s="316" t="s">
        <v>2550</v>
      </c>
      <c r="C173" s="318" t="s">
        <v>2551</v>
      </c>
      <c r="D173" s="318" t="s">
        <v>2546</v>
      </c>
      <c r="E173" s="318" t="s">
        <v>2422</v>
      </c>
      <c r="F173" s="318" t="s">
        <v>2423</v>
      </c>
    </row>
    <row r="174" spans="1:6" hidden="1">
      <c r="A174" s="26">
        <v>170</v>
      </c>
      <c r="B174" s="316" t="s">
        <v>2656</v>
      </c>
      <c r="C174" s="318" t="s">
        <v>2657</v>
      </c>
      <c r="D174" s="318" t="s">
        <v>2546</v>
      </c>
      <c r="E174" s="318" t="s">
        <v>2453</v>
      </c>
      <c r="F174" s="318" t="s">
        <v>2423</v>
      </c>
    </row>
    <row r="175" spans="1:6" hidden="1">
      <c r="A175" s="26">
        <v>171</v>
      </c>
      <c r="B175" s="316" t="s">
        <v>9173</v>
      </c>
      <c r="C175" s="318" t="s">
        <v>1283</v>
      </c>
      <c r="D175" s="318" t="s">
        <v>2546</v>
      </c>
      <c r="E175" s="318" t="s">
        <v>2422</v>
      </c>
      <c r="F175" s="318" t="s">
        <v>2423</v>
      </c>
    </row>
    <row r="176" spans="1:6" hidden="1">
      <c r="A176" s="26">
        <v>172</v>
      </c>
      <c r="B176" s="316" t="s">
        <v>2604</v>
      </c>
      <c r="C176" s="318" t="s">
        <v>2605</v>
      </c>
      <c r="D176" s="318" t="s">
        <v>2546</v>
      </c>
      <c r="E176" s="318" t="s">
        <v>2453</v>
      </c>
      <c r="F176" s="318" t="s">
        <v>2423</v>
      </c>
    </row>
    <row r="177" spans="1:6" hidden="1">
      <c r="A177" s="26">
        <v>173</v>
      </c>
      <c r="B177" s="316" t="s">
        <v>2626</v>
      </c>
      <c r="C177" s="318" t="s">
        <v>2627</v>
      </c>
      <c r="D177" s="318" t="s">
        <v>2546</v>
      </c>
      <c r="E177" s="318" t="s">
        <v>2453</v>
      </c>
      <c r="F177" s="318" t="s">
        <v>2423</v>
      </c>
    </row>
    <row r="178" spans="1:6" hidden="1">
      <c r="A178" s="26">
        <v>174</v>
      </c>
      <c r="B178" s="316" t="s">
        <v>2581</v>
      </c>
      <c r="C178" s="318" t="s">
        <v>2582</v>
      </c>
      <c r="D178" s="318" t="s">
        <v>2546</v>
      </c>
      <c r="E178" s="318" t="s">
        <v>2453</v>
      </c>
      <c r="F178" s="318" t="s">
        <v>2423</v>
      </c>
    </row>
    <row r="179" spans="1:6" hidden="1">
      <c r="A179" s="26">
        <v>175</v>
      </c>
      <c r="B179" s="316" t="s">
        <v>2602</v>
      </c>
      <c r="C179" s="318" t="s">
        <v>2603</v>
      </c>
      <c r="D179" s="318" t="s">
        <v>2546</v>
      </c>
      <c r="E179" s="318" t="s">
        <v>2453</v>
      </c>
      <c r="F179" s="318" t="s">
        <v>2423</v>
      </c>
    </row>
    <row r="180" spans="1:6" hidden="1">
      <c r="A180" s="26">
        <v>176</v>
      </c>
      <c r="B180" s="316" t="s">
        <v>2595</v>
      </c>
      <c r="C180" s="318" t="s">
        <v>2596</v>
      </c>
      <c r="D180" s="318" t="s">
        <v>2546</v>
      </c>
      <c r="E180" s="318" t="s">
        <v>2453</v>
      </c>
      <c r="F180" s="318" t="s">
        <v>2423</v>
      </c>
    </row>
    <row r="181" spans="1:6" hidden="1">
      <c r="A181" s="26">
        <v>177</v>
      </c>
      <c r="B181" s="316" t="s">
        <v>2597</v>
      </c>
      <c r="C181" s="318" t="s">
        <v>2598</v>
      </c>
      <c r="D181" s="318" t="s">
        <v>2546</v>
      </c>
      <c r="E181" s="318" t="s">
        <v>2453</v>
      </c>
      <c r="F181" s="318" t="s">
        <v>2423</v>
      </c>
    </row>
    <row r="182" spans="1:6" hidden="1">
      <c r="A182" s="26">
        <v>178</v>
      </c>
      <c r="B182" s="316" t="s">
        <v>2610</v>
      </c>
      <c r="C182" s="318" t="s">
        <v>1490</v>
      </c>
      <c r="D182" s="318" t="s">
        <v>2546</v>
      </c>
      <c r="E182" s="318" t="s">
        <v>2453</v>
      </c>
      <c r="F182" s="318" t="s">
        <v>2423</v>
      </c>
    </row>
    <row r="183" spans="1:6" hidden="1">
      <c r="A183" s="26">
        <v>179</v>
      </c>
      <c r="B183" s="316" t="s">
        <v>2632</v>
      </c>
      <c r="C183" s="318" t="s">
        <v>2633</v>
      </c>
      <c r="D183" s="318" t="s">
        <v>2546</v>
      </c>
      <c r="E183" s="318" t="s">
        <v>2453</v>
      </c>
      <c r="F183" s="318" t="s">
        <v>2423</v>
      </c>
    </row>
    <row r="184" spans="1:6" hidden="1">
      <c r="A184" s="26">
        <v>180</v>
      </c>
      <c r="B184" s="316" t="s">
        <v>2617</v>
      </c>
      <c r="C184" s="318" t="s">
        <v>1495</v>
      </c>
      <c r="D184" s="318" t="s">
        <v>2546</v>
      </c>
      <c r="E184" s="318" t="s">
        <v>2453</v>
      </c>
      <c r="F184" s="318" t="s">
        <v>2423</v>
      </c>
    </row>
    <row r="185" spans="1:6" hidden="1">
      <c r="A185" s="26">
        <v>181</v>
      </c>
      <c r="B185" s="316" t="s">
        <v>2583</v>
      </c>
      <c r="C185" s="318" t="s">
        <v>2584</v>
      </c>
      <c r="D185" s="318" t="s">
        <v>2546</v>
      </c>
      <c r="E185" s="318" t="s">
        <v>2453</v>
      </c>
      <c r="F185" s="318" t="s">
        <v>2423</v>
      </c>
    </row>
    <row r="186" spans="1:6" hidden="1">
      <c r="A186" s="26">
        <v>182</v>
      </c>
      <c r="B186" s="316" t="s">
        <v>2585</v>
      </c>
      <c r="C186" s="318" t="s">
        <v>2586</v>
      </c>
      <c r="D186" s="318" t="s">
        <v>2546</v>
      </c>
      <c r="E186" s="318" t="s">
        <v>2453</v>
      </c>
      <c r="F186" s="318" t="s">
        <v>2423</v>
      </c>
    </row>
    <row r="187" spans="1:6" hidden="1">
      <c r="A187" s="26">
        <v>183</v>
      </c>
      <c r="B187" s="316" t="s">
        <v>2608</v>
      </c>
      <c r="C187" s="318" t="s">
        <v>2609</v>
      </c>
      <c r="D187" s="318" t="s">
        <v>2546</v>
      </c>
      <c r="E187" s="318" t="s">
        <v>2453</v>
      </c>
      <c r="F187" s="318" t="s">
        <v>2423</v>
      </c>
    </row>
    <row r="188" spans="1:6" hidden="1">
      <c r="A188" s="26">
        <v>184</v>
      </c>
      <c r="B188" s="316" t="s">
        <v>2593</v>
      </c>
      <c r="C188" s="318" t="s">
        <v>2594</v>
      </c>
      <c r="D188" s="318" t="s">
        <v>2546</v>
      </c>
      <c r="E188" s="318" t="s">
        <v>2453</v>
      </c>
      <c r="F188" s="318" t="s">
        <v>2423</v>
      </c>
    </row>
    <row r="189" spans="1:6" hidden="1">
      <c r="A189" s="26">
        <v>185</v>
      </c>
      <c r="B189" s="316" t="s">
        <v>2614</v>
      </c>
      <c r="C189" s="318" t="s">
        <v>2615</v>
      </c>
      <c r="D189" s="318" t="s">
        <v>2546</v>
      </c>
      <c r="E189" s="318" t="s">
        <v>2453</v>
      </c>
      <c r="F189" s="318" t="s">
        <v>2423</v>
      </c>
    </row>
    <row r="190" spans="1:6" hidden="1">
      <c r="A190" s="26">
        <v>186</v>
      </c>
      <c r="B190" s="316" t="s">
        <v>10402</v>
      </c>
      <c r="C190" s="318" t="s">
        <v>10403</v>
      </c>
      <c r="D190" s="318" t="s">
        <v>2546</v>
      </c>
      <c r="E190" s="318" t="s">
        <v>2422</v>
      </c>
      <c r="F190" s="318" t="s">
        <v>2423</v>
      </c>
    </row>
    <row r="191" spans="1:6" hidden="1">
      <c r="A191" s="26">
        <v>187</v>
      </c>
      <c r="B191" s="316" t="s">
        <v>2620</v>
      </c>
      <c r="C191" s="318" t="s">
        <v>2621</v>
      </c>
      <c r="D191" s="318" t="s">
        <v>2546</v>
      </c>
      <c r="E191" s="318" t="s">
        <v>2453</v>
      </c>
      <c r="F191" s="318" t="s">
        <v>2423</v>
      </c>
    </row>
    <row r="192" spans="1:6" hidden="1">
      <c r="A192" s="26">
        <v>188</v>
      </c>
      <c r="B192" s="316" t="s">
        <v>10557</v>
      </c>
      <c r="C192" s="318" t="s">
        <v>2662</v>
      </c>
      <c r="D192" s="318" t="s">
        <v>2546</v>
      </c>
      <c r="E192" s="318" t="s">
        <v>2453</v>
      </c>
      <c r="F192" s="318" t="s">
        <v>2423</v>
      </c>
    </row>
    <row r="193" spans="1:6" hidden="1">
      <c r="A193" s="26">
        <v>189</v>
      </c>
      <c r="B193" s="316" t="s">
        <v>10575</v>
      </c>
      <c r="C193" s="318" t="s">
        <v>2661</v>
      </c>
      <c r="D193" s="318" t="s">
        <v>2546</v>
      </c>
      <c r="E193" s="318" t="s">
        <v>2453</v>
      </c>
      <c r="F193" s="318" t="s">
        <v>2423</v>
      </c>
    </row>
    <row r="194" spans="1:6" hidden="1">
      <c r="A194" s="26">
        <v>190</v>
      </c>
      <c r="B194" s="316" t="s">
        <v>10587</v>
      </c>
      <c r="C194" s="318" t="s">
        <v>2663</v>
      </c>
      <c r="D194" s="318" t="s">
        <v>2546</v>
      </c>
      <c r="E194" s="318" t="s">
        <v>2453</v>
      </c>
      <c r="F194" s="318" t="s">
        <v>2423</v>
      </c>
    </row>
    <row r="195" spans="1:6" hidden="1">
      <c r="A195" s="26">
        <v>191</v>
      </c>
      <c r="B195" s="316" t="s">
        <v>10831</v>
      </c>
      <c r="C195" s="318" t="s">
        <v>2658</v>
      </c>
      <c r="D195" s="318" t="s">
        <v>2546</v>
      </c>
      <c r="E195" s="318" t="s">
        <v>2453</v>
      </c>
      <c r="F195" s="318" t="s">
        <v>2423</v>
      </c>
    </row>
    <row r="196" spans="1:6" hidden="1">
      <c r="A196" s="26">
        <v>192</v>
      </c>
      <c r="B196" s="316" t="s">
        <v>10851</v>
      </c>
      <c r="C196" s="318" t="s">
        <v>2659</v>
      </c>
      <c r="D196" s="318" t="s">
        <v>2546</v>
      </c>
      <c r="E196" s="318" t="s">
        <v>2453</v>
      </c>
      <c r="F196" s="318" t="s">
        <v>2423</v>
      </c>
    </row>
    <row r="197" spans="1:6" hidden="1">
      <c r="A197" s="26">
        <v>193</v>
      </c>
      <c r="B197" s="316" t="s">
        <v>2599</v>
      </c>
      <c r="C197" s="318" t="s">
        <v>11102</v>
      </c>
      <c r="D197" s="318" t="s">
        <v>2546</v>
      </c>
      <c r="E197" s="318" t="s">
        <v>2453</v>
      </c>
      <c r="F197" s="318" t="s">
        <v>2423</v>
      </c>
    </row>
    <row r="198" spans="1:6" hidden="1">
      <c r="A198" s="26">
        <v>194</v>
      </c>
      <c r="B198" s="316" t="s">
        <v>2625</v>
      </c>
      <c r="C198" s="318" t="s">
        <v>1498</v>
      </c>
      <c r="D198" s="318" t="s">
        <v>2546</v>
      </c>
      <c r="E198" s="318" t="s">
        <v>2453</v>
      </c>
      <c r="F198" s="318" t="s">
        <v>2423</v>
      </c>
    </row>
    <row r="199" spans="1:6" hidden="1">
      <c r="A199" s="26">
        <v>195</v>
      </c>
      <c r="B199" s="316" t="s">
        <v>2613</v>
      </c>
      <c r="C199" s="318" t="s">
        <v>1493</v>
      </c>
      <c r="D199" s="318" t="s">
        <v>2546</v>
      </c>
      <c r="E199" s="318" t="s">
        <v>2453</v>
      </c>
      <c r="F199" s="318" t="s">
        <v>2423</v>
      </c>
    </row>
    <row r="200" spans="1:6" hidden="1">
      <c r="A200" s="26">
        <v>196</v>
      </c>
      <c r="B200" s="316" t="s">
        <v>2630</v>
      </c>
      <c r="C200" s="318" t="s">
        <v>2631</v>
      </c>
      <c r="D200" s="318" t="s">
        <v>2546</v>
      </c>
      <c r="E200" s="318" t="s">
        <v>2453</v>
      </c>
      <c r="F200" s="318" t="s">
        <v>2423</v>
      </c>
    </row>
    <row r="201" spans="1:6" hidden="1">
      <c r="A201" s="26">
        <v>197</v>
      </c>
      <c r="B201" s="316" t="s">
        <v>2616</v>
      </c>
      <c r="C201" s="318" t="s">
        <v>1494</v>
      </c>
      <c r="D201" s="318" t="s">
        <v>2546</v>
      </c>
      <c r="E201" s="318" t="s">
        <v>2453</v>
      </c>
      <c r="F201" s="318" t="s">
        <v>2423</v>
      </c>
    </row>
    <row r="202" spans="1:6" hidden="1">
      <c r="A202" s="26">
        <v>198</v>
      </c>
      <c r="B202" s="316" t="s">
        <v>2600</v>
      </c>
      <c r="C202" s="318" t="s">
        <v>2601</v>
      </c>
      <c r="D202" s="318" t="s">
        <v>2546</v>
      </c>
      <c r="E202" s="318" t="s">
        <v>2453</v>
      </c>
      <c r="F202" s="318" t="s">
        <v>2423</v>
      </c>
    </row>
    <row r="203" spans="1:6" hidden="1">
      <c r="A203" s="26">
        <v>199</v>
      </c>
      <c r="B203" s="316" t="s">
        <v>2589</v>
      </c>
      <c r="C203" s="318" t="s">
        <v>2590</v>
      </c>
      <c r="D203" s="318" t="s">
        <v>2546</v>
      </c>
      <c r="E203" s="318" t="s">
        <v>2453</v>
      </c>
      <c r="F203" s="318" t="s">
        <v>2423</v>
      </c>
    </row>
    <row r="204" spans="1:6" hidden="1">
      <c r="A204" s="26">
        <v>200</v>
      </c>
      <c r="B204" s="316" t="s">
        <v>11269</v>
      </c>
      <c r="C204" s="318" t="s">
        <v>2660</v>
      </c>
      <c r="D204" s="318" t="s">
        <v>2546</v>
      </c>
      <c r="E204" s="318" t="s">
        <v>2453</v>
      </c>
      <c r="F204" s="318" t="s">
        <v>2423</v>
      </c>
    </row>
    <row r="205" spans="1:6" hidden="1">
      <c r="A205" s="26">
        <v>201</v>
      </c>
      <c r="B205" s="316" t="s">
        <v>2591</v>
      </c>
      <c r="C205" s="318" t="s">
        <v>2592</v>
      </c>
      <c r="D205" s="318" t="s">
        <v>2546</v>
      </c>
      <c r="E205" s="318" t="s">
        <v>2453</v>
      </c>
      <c r="F205" s="318" t="s">
        <v>2423</v>
      </c>
    </row>
    <row r="206" spans="1:6" hidden="1">
      <c r="A206" s="26">
        <v>202</v>
      </c>
      <c r="B206" s="316" t="s">
        <v>2587</v>
      </c>
      <c r="C206" s="318" t="s">
        <v>2588</v>
      </c>
      <c r="D206" s="318" t="s">
        <v>2546</v>
      </c>
      <c r="E206" s="318" t="s">
        <v>2453</v>
      </c>
      <c r="F206" s="318" t="s">
        <v>2423</v>
      </c>
    </row>
    <row r="207" spans="1:6" hidden="1">
      <c r="A207" s="26">
        <v>203</v>
      </c>
      <c r="B207" s="316" t="s">
        <v>2634</v>
      </c>
      <c r="C207" s="318" t="s">
        <v>2635</v>
      </c>
      <c r="D207" s="318" t="s">
        <v>2546</v>
      </c>
      <c r="E207" s="318" t="s">
        <v>2453</v>
      </c>
      <c r="F207" s="318" t="s">
        <v>2423</v>
      </c>
    </row>
    <row r="208" spans="1:6" hidden="1">
      <c r="A208" s="26">
        <v>204</v>
      </c>
      <c r="B208" s="316" t="s">
        <v>2623</v>
      </c>
      <c r="C208" s="318" t="s">
        <v>2624</v>
      </c>
      <c r="D208" s="318" t="s">
        <v>2546</v>
      </c>
      <c r="E208" s="318" t="s">
        <v>2453</v>
      </c>
      <c r="F208" s="318" t="s">
        <v>2423</v>
      </c>
    </row>
    <row r="209" spans="1:6" hidden="1">
      <c r="A209" s="26">
        <v>205</v>
      </c>
      <c r="B209" s="316" t="s">
        <v>2606</v>
      </c>
      <c r="C209" s="318" t="s">
        <v>2607</v>
      </c>
      <c r="D209" s="318" t="s">
        <v>2546</v>
      </c>
      <c r="E209" s="318" t="s">
        <v>2453</v>
      </c>
      <c r="F209" s="318" t="s">
        <v>2423</v>
      </c>
    </row>
    <row r="210" spans="1:6" hidden="1">
      <c r="A210" s="26">
        <v>206</v>
      </c>
      <c r="B210" s="316" t="s">
        <v>2611</v>
      </c>
      <c r="C210" s="318" t="s">
        <v>2612</v>
      </c>
      <c r="D210" s="318" t="s">
        <v>2546</v>
      </c>
      <c r="E210" s="318" t="s">
        <v>2453</v>
      </c>
      <c r="F210" s="318" t="s">
        <v>2423</v>
      </c>
    </row>
    <row r="211" spans="1:6" hidden="1">
      <c r="A211" s="26">
        <v>207</v>
      </c>
      <c r="B211" s="316" t="s">
        <v>2628</v>
      </c>
      <c r="C211" s="318" t="s">
        <v>2629</v>
      </c>
      <c r="D211" s="318" t="s">
        <v>2546</v>
      </c>
      <c r="E211" s="318" t="s">
        <v>2453</v>
      </c>
      <c r="F211" s="318" t="s">
        <v>2423</v>
      </c>
    </row>
    <row r="212" spans="1:6" hidden="1">
      <c r="A212" s="26">
        <v>208</v>
      </c>
      <c r="B212" s="316" t="s">
        <v>2618</v>
      </c>
      <c r="C212" s="318" t="s">
        <v>2619</v>
      </c>
      <c r="D212" s="318" t="s">
        <v>2546</v>
      </c>
      <c r="E212" s="318" t="s">
        <v>2453</v>
      </c>
      <c r="F212" s="318" t="s">
        <v>2423</v>
      </c>
    </row>
    <row r="213" spans="1:6" hidden="1">
      <c r="A213" s="26">
        <v>209</v>
      </c>
      <c r="B213" s="316" t="s">
        <v>11502</v>
      </c>
      <c r="C213" s="318" t="s">
        <v>2664</v>
      </c>
      <c r="D213" s="318" t="s">
        <v>2546</v>
      </c>
      <c r="E213" s="318" t="s">
        <v>2453</v>
      </c>
      <c r="F213" s="318" t="s">
        <v>2423</v>
      </c>
    </row>
    <row r="214" spans="1:6" hidden="1">
      <c r="A214" s="26">
        <v>210</v>
      </c>
      <c r="B214" s="316" t="s">
        <v>2573</v>
      </c>
      <c r="C214" s="318" t="s">
        <v>2574</v>
      </c>
      <c r="D214" s="318" t="s">
        <v>2546</v>
      </c>
      <c r="E214" s="318" t="s">
        <v>2453</v>
      </c>
      <c r="F214" s="318" t="s">
        <v>2423</v>
      </c>
    </row>
    <row r="215" spans="1:6" hidden="1">
      <c r="A215" s="26">
        <v>211</v>
      </c>
      <c r="B215" s="316" t="s">
        <v>2561</v>
      </c>
      <c r="C215" s="318" t="s">
        <v>2562</v>
      </c>
      <c r="D215" s="318" t="s">
        <v>2546</v>
      </c>
      <c r="E215" s="318" t="s">
        <v>2453</v>
      </c>
      <c r="F215" s="318" t="s">
        <v>2423</v>
      </c>
    </row>
    <row r="216" spans="1:6" hidden="1">
      <c r="A216" s="26">
        <v>212</v>
      </c>
      <c r="B216" s="316" t="s">
        <v>2569</v>
      </c>
      <c r="C216" s="318" t="s">
        <v>2570</v>
      </c>
      <c r="D216" s="318" t="s">
        <v>2546</v>
      </c>
      <c r="E216" s="318" t="s">
        <v>2453</v>
      </c>
      <c r="F216" s="318" t="s">
        <v>2423</v>
      </c>
    </row>
    <row r="217" spans="1:6" hidden="1">
      <c r="A217" s="26">
        <v>213</v>
      </c>
      <c r="B217" s="316" t="s">
        <v>2557</v>
      </c>
      <c r="C217" s="318" t="s">
        <v>2558</v>
      </c>
      <c r="D217" s="318" t="s">
        <v>2546</v>
      </c>
      <c r="E217" s="318" t="s">
        <v>2453</v>
      </c>
      <c r="F217" s="318" t="s">
        <v>2423</v>
      </c>
    </row>
    <row r="218" spans="1:6" hidden="1">
      <c r="A218" s="26">
        <v>214</v>
      </c>
      <c r="B218" s="316" t="s">
        <v>2553</v>
      </c>
      <c r="C218" s="318" t="s">
        <v>2554</v>
      </c>
      <c r="D218" s="318" t="s">
        <v>2546</v>
      </c>
      <c r="E218" s="318" t="s">
        <v>2453</v>
      </c>
      <c r="F218" s="320" t="s">
        <v>2423</v>
      </c>
    </row>
    <row r="219" spans="1:6" hidden="1">
      <c r="A219" s="26">
        <v>215</v>
      </c>
      <c r="B219" s="316" t="s">
        <v>2555</v>
      </c>
      <c r="C219" s="318" t="s">
        <v>2556</v>
      </c>
      <c r="D219" s="318" t="s">
        <v>2546</v>
      </c>
      <c r="E219" s="318" t="s">
        <v>2453</v>
      </c>
      <c r="F219" s="320" t="s">
        <v>2423</v>
      </c>
    </row>
    <row r="220" spans="1:6" hidden="1">
      <c r="A220" s="26">
        <v>216</v>
      </c>
      <c r="B220" s="316" t="s">
        <v>2567</v>
      </c>
      <c r="C220" s="318" t="s">
        <v>2568</v>
      </c>
      <c r="D220" s="318" t="s">
        <v>2546</v>
      </c>
      <c r="E220" s="318" t="s">
        <v>2453</v>
      </c>
      <c r="F220" s="320" t="s">
        <v>2423</v>
      </c>
    </row>
    <row r="221" spans="1:6" hidden="1">
      <c r="A221" s="26">
        <v>217</v>
      </c>
      <c r="B221" s="316" t="s">
        <v>2547</v>
      </c>
      <c r="C221" s="318" t="s">
        <v>1627</v>
      </c>
      <c r="D221" s="318" t="s">
        <v>2546</v>
      </c>
      <c r="E221" s="318" t="s">
        <v>2422</v>
      </c>
      <c r="F221" s="320" t="s">
        <v>2423</v>
      </c>
    </row>
    <row r="222" spans="1:6" hidden="1">
      <c r="A222" s="26">
        <v>218</v>
      </c>
      <c r="B222" s="316" t="s">
        <v>2559</v>
      </c>
      <c r="C222" s="318" t="s">
        <v>2560</v>
      </c>
      <c r="D222" s="318" t="s">
        <v>2546</v>
      </c>
      <c r="E222" s="318" t="s">
        <v>2453</v>
      </c>
      <c r="F222" s="320" t="s">
        <v>2423</v>
      </c>
    </row>
    <row r="223" spans="1:6" hidden="1">
      <c r="A223" s="26">
        <v>219</v>
      </c>
      <c r="B223" s="316" t="s">
        <v>2563</v>
      </c>
      <c r="C223" s="318" t="s">
        <v>2564</v>
      </c>
      <c r="D223" s="318" t="s">
        <v>2546</v>
      </c>
      <c r="E223" s="318" t="s">
        <v>2453</v>
      </c>
      <c r="F223" s="320" t="s">
        <v>2423</v>
      </c>
    </row>
    <row r="224" spans="1:6" hidden="1">
      <c r="A224" s="26">
        <v>220</v>
      </c>
      <c r="B224" s="316" t="s">
        <v>2571</v>
      </c>
      <c r="C224" s="318" t="s">
        <v>2572</v>
      </c>
      <c r="D224" s="318" t="s">
        <v>2546</v>
      </c>
      <c r="E224" s="318" t="s">
        <v>2453</v>
      </c>
      <c r="F224" s="320" t="s">
        <v>2423</v>
      </c>
    </row>
    <row r="225" spans="1:6" hidden="1">
      <c r="A225" s="26">
        <v>221</v>
      </c>
      <c r="B225" s="316" t="s">
        <v>2545</v>
      </c>
      <c r="C225" s="318" t="s">
        <v>1594</v>
      </c>
      <c r="D225" s="318" t="s">
        <v>2546</v>
      </c>
      <c r="E225" s="318" t="s">
        <v>2422</v>
      </c>
      <c r="F225" s="320" t="s">
        <v>2423</v>
      </c>
    </row>
    <row r="226" spans="1:6" hidden="1">
      <c r="A226" s="26">
        <v>222</v>
      </c>
      <c r="B226" s="316" t="s">
        <v>2565</v>
      </c>
      <c r="C226" s="318" t="s">
        <v>2566</v>
      </c>
      <c r="D226" s="318" t="s">
        <v>2546</v>
      </c>
      <c r="E226" s="318" t="s">
        <v>2453</v>
      </c>
      <c r="F226" s="320" t="s">
        <v>2423</v>
      </c>
    </row>
    <row r="227" spans="1:6" hidden="1">
      <c r="A227" s="26">
        <v>223</v>
      </c>
      <c r="B227" s="316" t="s">
        <v>2622</v>
      </c>
      <c r="C227" s="318" t="s">
        <v>1496</v>
      </c>
      <c r="D227" s="318" t="s">
        <v>2546</v>
      </c>
      <c r="E227" s="318" t="s">
        <v>2453</v>
      </c>
      <c r="F227" s="318" t="s">
        <v>2456</v>
      </c>
    </row>
    <row r="228" spans="1:6" hidden="1">
      <c r="A228" s="26">
        <v>224</v>
      </c>
      <c r="B228" s="316" t="s">
        <v>2692</v>
      </c>
      <c r="C228" s="318" t="s">
        <v>789</v>
      </c>
      <c r="D228" s="318" t="s">
        <v>2666</v>
      </c>
      <c r="E228" s="318" t="s">
        <v>2453</v>
      </c>
      <c r="F228" s="318" t="s">
        <v>2423</v>
      </c>
    </row>
    <row r="229" spans="1:6" hidden="1">
      <c r="A229" s="26">
        <v>225</v>
      </c>
      <c r="B229" s="316" t="s">
        <v>2694</v>
      </c>
      <c r="C229" s="318" t="s">
        <v>800</v>
      </c>
      <c r="D229" s="318" t="s">
        <v>2666</v>
      </c>
      <c r="E229" s="318" t="s">
        <v>2453</v>
      </c>
      <c r="F229" s="318" t="s">
        <v>2423</v>
      </c>
    </row>
    <row r="230" spans="1:6" hidden="1">
      <c r="A230" s="26">
        <v>226</v>
      </c>
      <c r="B230" s="316" t="s">
        <v>2693</v>
      </c>
      <c r="C230" s="318" t="s">
        <v>798</v>
      </c>
      <c r="D230" s="318" t="s">
        <v>2666</v>
      </c>
      <c r="E230" s="318" t="s">
        <v>2453</v>
      </c>
      <c r="F230" s="318" t="s">
        <v>2423</v>
      </c>
    </row>
    <row r="231" spans="1:6" hidden="1">
      <c r="A231" s="26">
        <v>227</v>
      </c>
      <c r="B231" s="316" t="s">
        <v>2695</v>
      </c>
      <c r="C231" s="318" t="s">
        <v>808</v>
      </c>
      <c r="D231" s="318" t="s">
        <v>2666</v>
      </c>
      <c r="E231" s="318" t="s">
        <v>2453</v>
      </c>
      <c r="F231" s="318" t="s">
        <v>2423</v>
      </c>
    </row>
    <row r="232" spans="1:6" hidden="1">
      <c r="A232" s="26">
        <v>228</v>
      </c>
      <c r="B232" s="316" t="s">
        <v>9704</v>
      </c>
      <c r="C232" s="318" t="s">
        <v>9705</v>
      </c>
      <c r="D232" s="318" t="s">
        <v>2666</v>
      </c>
      <c r="E232" s="318" t="s">
        <v>2422</v>
      </c>
      <c r="F232" s="318" t="s">
        <v>2423</v>
      </c>
    </row>
    <row r="233" spans="1:6" hidden="1">
      <c r="A233" s="26">
        <v>229</v>
      </c>
      <c r="B233" s="316" t="s">
        <v>2688</v>
      </c>
      <c r="C233" s="318" t="s">
        <v>2689</v>
      </c>
      <c r="D233" s="318" t="s">
        <v>2666</v>
      </c>
      <c r="E233" s="318" t="s">
        <v>2453</v>
      </c>
      <c r="F233" s="318" t="s">
        <v>2423</v>
      </c>
    </row>
    <row r="234" spans="1:6" hidden="1">
      <c r="A234" s="26">
        <v>230</v>
      </c>
      <c r="B234" s="316" t="s">
        <v>2698</v>
      </c>
      <c r="C234" s="318" t="s">
        <v>2699</v>
      </c>
      <c r="D234" s="318" t="s">
        <v>2666</v>
      </c>
      <c r="E234" s="318" t="s">
        <v>2453</v>
      </c>
      <c r="F234" s="318" t="s">
        <v>2423</v>
      </c>
    </row>
    <row r="235" spans="1:6" hidden="1">
      <c r="A235" s="26">
        <v>231</v>
      </c>
      <c r="B235" s="316" t="s">
        <v>2667</v>
      </c>
      <c r="C235" s="318" t="s">
        <v>2668</v>
      </c>
      <c r="D235" s="318" t="s">
        <v>2666</v>
      </c>
      <c r="E235" s="318" t="s">
        <v>2422</v>
      </c>
      <c r="F235" s="318" t="s">
        <v>2423</v>
      </c>
    </row>
    <row r="236" spans="1:6" hidden="1">
      <c r="A236" s="26">
        <v>232</v>
      </c>
      <c r="B236" s="316" t="s">
        <v>9195</v>
      </c>
      <c r="C236" s="318" t="s">
        <v>1297</v>
      </c>
      <c r="D236" s="318" t="s">
        <v>2666</v>
      </c>
      <c r="E236" s="318" t="s">
        <v>2422</v>
      </c>
      <c r="F236" s="318" t="s">
        <v>2423</v>
      </c>
    </row>
    <row r="237" spans="1:6" hidden="1">
      <c r="A237" s="26">
        <v>233</v>
      </c>
      <c r="B237" s="316" t="s">
        <v>2671</v>
      </c>
      <c r="C237" s="318" t="s">
        <v>2672</v>
      </c>
      <c r="D237" s="318" t="s">
        <v>2666</v>
      </c>
      <c r="E237" s="318" t="s">
        <v>2453</v>
      </c>
      <c r="F237" s="318" t="s">
        <v>2423</v>
      </c>
    </row>
    <row r="238" spans="1:6" hidden="1">
      <c r="A238" s="26">
        <v>234</v>
      </c>
      <c r="B238" s="316" t="s">
        <v>2673</v>
      </c>
      <c r="C238" s="318" t="s">
        <v>2674</v>
      </c>
      <c r="D238" s="318" t="s">
        <v>2666</v>
      </c>
      <c r="E238" s="318" t="s">
        <v>2453</v>
      </c>
      <c r="F238" s="318" t="s">
        <v>2423</v>
      </c>
    </row>
    <row r="239" spans="1:6" hidden="1">
      <c r="A239" s="26">
        <v>235</v>
      </c>
      <c r="B239" s="316" t="s">
        <v>2677</v>
      </c>
      <c r="C239" s="318" t="s">
        <v>1357</v>
      </c>
      <c r="D239" s="318" t="s">
        <v>2666</v>
      </c>
      <c r="E239" s="318" t="s">
        <v>2453</v>
      </c>
      <c r="F239" s="318" t="s">
        <v>2423</v>
      </c>
    </row>
    <row r="240" spans="1:6" hidden="1">
      <c r="A240" s="26">
        <v>236</v>
      </c>
      <c r="B240" s="316" t="s">
        <v>2680</v>
      </c>
      <c r="C240" s="318" t="s">
        <v>1368</v>
      </c>
      <c r="D240" s="318" t="s">
        <v>2666</v>
      </c>
      <c r="E240" s="318" t="s">
        <v>2453</v>
      </c>
      <c r="F240" s="318" t="s">
        <v>2423</v>
      </c>
    </row>
    <row r="241" spans="1:6" hidden="1">
      <c r="A241" s="26">
        <v>237</v>
      </c>
      <c r="B241" s="316" t="s">
        <v>10630</v>
      </c>
      <c r="C241" s="318" t="s">
        <v>2700</v>
      </c>
      <c r="D241" s="318" t="s">
        <v>2666</v>
      </c>
      <c r="E241" s="318" t="s">
        <v>2453</v>
      </c>
      <c r="F241" s="318" t="s">
        <v>2423</v>
      </c>
    </row>
    <row r="242" spans="1:6" hidden="1">
      <c r="A242" s="26">
        <v>238</v>
      </c>
      <c r="B242" s="316" t="s">
        <v>11047</v>
      </c>
      <c r="C242" s="318" t="s">
        <v>2669</v>
      </c>
      <c r="D242" s="318" t="s">
        <v>2666</v>
      </c>
      <c r="E242" s="318" t="s">
        <v>2422</v>
      </c>
      <c r="F242" s="318" t="s">
        <v>2423</v>
      </c>
    </row>
    <row r="243" spans="1:6" hidden="1">
      <c r="A243" s="26">
        <v>239</v>
      </c>
      <c r="B243" s="316" t="s">
        <v>2675</v>
      </c>
      <c r="C243" s="318" t="s">
        <v>2676</v>
      </c>
      <c r="D243" s="318" t="s">
        <v>2666</v>
      </c>
      <c r="E243" s="318" t="s">
        <v>2453</v>
      </c>
      <c r="F243" s="318" t="s">
        <v>2423</v>
      </c>
    </row>
    <row r="244" spans="1:6" hidden="1">
      <c r="A244" s="26">
        <v>240</v>
      </c>
      <c r="B244" s="316" t="s">
        <v>2681</v>
      </c>
      <c r="C244" s="318" t="s">
        <v>1370</v>
      </c>
      <c r="D244" s="318" t="s">
        <v>2666</v>
      </c>
      <c r="E244" s="318" t="s">
        <v>2453</v>
      </c>
      <c r="F244" s="318" t="s">
        <v>2423</v>
      </c>
    </row>
    <row r="245" spans="1:6" hidden="1">
      <c r="A245" s="26">
        <v>241</v>
      </c>
      <c r="B245" s="316" t="s">
        <v>2678</v>
      </c>
      <c r="C245" s="318" t="s">
        <v>2679</v>
      </c>
      <c r="D245" s="318" t="s">
        <v>2666</v>
      </c>
      <c r="E245" s="318" t="s">
        <v>2453</v>
      </c>
      <c r="F245" s="318" t="s">
        <v>2423</v>
      </c>
    </row>
    <row r="246" spans="1:6" hidden="1">
      <c r="A246" s="26">
        <v>242</v>
      </c>
      <c r="B246" s="316" t="s">
        <v>2684</v>
      </c>
      <c r="C246" s="318" t="s">
        <v>2685</v>
      </c>
      <c r="D246" s="318" t="s">
        <v>2666</v>
      </c>
      <c r="E246" s="318" t="s">
        <v>2453</v>
      </c>
      <c r="F246" s="318" t="s">
        <v>2423</v>
      </c>
    </row>
    <row r="247" spans="1:6" hidden="1">
      <c r="A247" s="26">
        <v>243</v>
      </c>
      <c r="B247" s="316" t="s">
        <v>2682</v>
      </c>
      <c r="C247" s="318" t="s">
        <v>2683</v>
      </c>
      <c r="D247" s="318" t="s">
        <v>2666</v>
      </c>
      <c r="E247" s="318" t="s">
        <v>2453</v>
      </c>
      <c r="F247" s="318" t="s">
        <v>2423</v>
      </c>
    </row>
    <row r="248" spans="1:6" hidden="1">
      <c r="A248" s="26">
        <v>244</v>
      </c>
      <c r="B248" s="316" t="s">
        <v>2665</v>
      </c>
      <c r="C248" s="318" t="s">
        <v>1628</v>
      </c>
      <c r="D248" s="318" t="s">
        <v>2666</v>
      </c>
      <c r="E248" s="318" t="s">
        <v>2422</v>
      </c>
      <c r="F248" s="318" t="s">
        <v>2423</v>
      </c>
    </row>
    <row r="249" spans="1:6" hidden="1">
      <c r="A249" s="26">
        <v>245</v>
      </c>
      <c r="B249" s="316" t="s">
        <v>2690</v>
      </c>
      <c r="C249" s="318" t="s">
        <v>2691</v>
      </c>
      <c r="D249" s="318" t="s">
        <v>2666</v>
      </c>
      <c r="E249" s="318" t="s">
        <v>2453</v>
      </c>
      <c r="F249" s="318" t="s">
        <v>2438</v>
      </c>
    </row>
    <row r="250" spans="1:6" hidden="1">
      <c r="A250" s="26">
        <v>246</v>
      </c>
      <c r="B250" s="27" t="s">
        <v>2686</v>
      </c>
      <c r="C250" s="28" t="s">
        <v>2687</v>
      </c>
      <c r="D250" s="28" t="s">
        <v>2666</v>
      </c>
      <c r="E250" s="318" t="s">
        <v>2453</v>
      </c>
      <c r="F250" s="318" t="s">
        <v>2456</v>
      </c>
    </row>
    <row r="251" spans="1:6" hidden="1">
      <c r="A251" s="26">
        <v>247</v>
      </c>
      <c r="B251" s="316" t="s">
        <v>2696</v>
      </c>
      <c r="C251" s="318" t="s">
        <v>2697</v>
      </c>
      <c r="D251" s="318" t="s">
        <v>2666</v>
      </c>
      <c r="E251" s="318" t="s">
        <v>2453</v>
      </c>
      <c r="F251" s="318" t="s">
        <v>2456</v>
      </c>
    </row>
    <row r="252" spans="1:6" hidden="1">
      <c r="A252" s="26">
        <v>248</v>
      </c>
      <c r="B252" s="316" t="s">
        <v>2670</v>
      </c>
      <c r="C252" s="318" t="s">
        <v>1628</v>
      </c>
      <c r="D252" s="318" t="s">
        <v>2666</v>
      </c>
      <c r="E252" s="318" t="s">
        <v>2453</v>
      </c>
      <c r="F252" s="318" t="s">
        <v>2456</v>
      </c>
    </row>
    <row r="253" spans="1:6" hidden="1">
      <c r="A253" s="26">
        <v>249</v>
      </c>
      <c r="B253" s="27" t="s">
        <v>2915</v>
      </c>
      <c r="C253" s="28" t="s">
        <v>2916</v>
      </c>
      <c r="D253" s="28" t="s">
        <v>2702</v>
      </c>
      <c r="E253" s="318" t="s">
        <v>2453</v>
      </c>
      <c r="F253" s="318" t="s">
        <v>2423</v>
      </c>
    </row>
    <row r="254" spans="1:6" hidden="1">
      <c r="A254" s="26">
        <v>250</v>
      </c>
      <c r="B254" s="316" t="s">
        <v>2903</v>
      </c>
      <c r="C254" s="318" t="s">
        <v>896</v>
      </c>
      <c r="D254" s="318" t="s">
        <v>2702</v>
      </c>
      <c r="E254" s="318" t="s">
        <v>2453</v>
      </c>
      <c r="F254" s="318" t="s">
        <v>2423</v>
      </c>
    </row>
    <row r="255" spans="1:6" hidden="1">
      <c r="A255" s="26">
        <v>251</v>
      </c>
      <c r="B255" s="316" t="s">
        <v>2896</v>
      </c>
      <c r="C255" s="318" t="s">
        <v>876</v>
      </c>
      <c r="D255" s="318" t="s">
        <v>2702</v>
      </c>
      <c r="E255" s="318" t="s">
        <v>2453</v>
      </c>
      <c r="F255" s="318" t="s">
        <v>2423</v>
      </c>
    </row>
    <row r="256" spans="1:6" hidden="1">
      <c r="A256" s="26">
        <v>252</v>
      </c>
      <c r="B256" s="316" t="s">
        <v>2891</v>
      </c>
      <c r="C256" s="318" t="s">
        <v>872</v>
      </c>
      <c r="D256" s="318" t="s">
        <v>2702</v>
      </c>
      <c r="E256" s="318" t="s">
        <v>2453</v>
      </c>
      <c r="F256" s="318" t="s">
        <v>2423</v>
      </c>
    </row>
    <row r="257" spans="1:6" hidden="1">
      <c r="A257" s="26">
        <v>253</v>
      </c>
      <c r="B257" s="316" t="s">
        <v>2911</v>
      </c>
      <c r="C257" s="318" t="s">
        <v>929</v>
      </c>
      <c r="D257" s="318" t="s">
        <v>2702</v>
      </c>
      <c r="E257" s="318" t="s">
        <v>2453</v>
      </c>
      <c r="F257" s="318" t="s">
        <v>2423</v>
      </c>
    </row>
    <row r="258" spans="1:6" hidden="1">
      <c r="A258" s="26">
        <v>254</v>
      </c>
      <c r="B258" s="316" t="s">
        <v>2906</v>
      </c>
      <c r="C258" s="318" t="s">
        <v>907</v>
      </c>
      <c r="D258" s="318" t="s">
        <v>2702</v>
      </c>
      <c r="E258" s="318" t="s">
        <v>2453</v>
      </c>
      <c r="F258" s="318" t="s">
        <v>2423</v>
      </c>
    </row>
    <row r="259" spans="1:6" hidden="1">
      <c r="A259" s="26">
        <v>255</v>
      </c>
      <c r="B259" s="316" t="s">
        <v>2904</v>
      </c>
      <c r="C259" s="318" t="s">
        <v>899</v>
      </c>
      <c r="D259" s="318" t="s">
        <v>2702</v>
      </c>
      <c r="E259" s="318" t="s">
        <v>2453</v>
      </c>
      <c r="F259" s="318" t="s">
        <v>2423</v>
      </c>
    </row>
    <row r="260" spans="1:6" hidden="1">
      <c r="A260" s="26">
        <v>256</v>
      </c>
      <c r="B260" s="316" t="s">
        <v>2910</v>
      </c>
      <c r="C260" s="318" t="s">
        <v>920</v>
      </c>
      <c r="D260" s="318" t="s">
        <v>2702</v>
      </c>
      <c r="E260" s="318" t="s">
        <v>2453</v>
      </c>
      <c r="F260" s="318" t="s">
        <v>2423</v>
      </c>
    </row>
    <row r="261" spans="1:6" hidden="1">
      <c r="A261" s="26">
        <v>257</v>
      </c>
      <c r="B261" s="316" t="s">
        <v>2890</v>
      </c>
      <c r="C261" s="318" t="s">
        <v>871</v>
      </c>
      <c r="D261" s="318" t="s">
        <v>2702</v>
      </c>
      <c r="E261" s="318" t="s">
        <v>2453</v>
      </c>
      <c r="F261" s="318" t="s">
        <v>2423</v>
      </c>
    </row>
    <row r="262" spans="1:6" hidden="1">
      <c r="A262" s="26">
        <v>258</v>
      </c>
      <c r="B262" s="316" t="s">
        <v>2912</v>
      </c>
      <c r="C262" s="318" t="s">
        <v>931</v>
      </c>
      <c r="D262" s="318" t="s">
        <v>2702</v>
      </c>
      <c r="E262" s="318" t="s">
        <v>2453</v>
      </c>
      <c r="F262" s="318" t="s">
        <v>2423</v>
      </c>
    </row>
    <row r="263" spans="1:6" hidden="1">
      <c r="A263" s="26">
        <v>259</v>
      </c>
      <c r="B263" s="316" t="s">
        <v>2894</v>
      </c>
      <c r="C263" s="318" t="s">
        <v>874</v>
      </c>
      <c r="D263" s="318" t="s">
        <v>2702</v>
      </c>
      <c r="E263" s="318" t="s">
        <v>2453</v>
      </c>
      <c r="F263" s="318" t="s">
        <v>2423</v>
      </c>
    </row>
    <row r="264" spans="1:6" hidden="1">
      <c r="A264" s="26">
        <v>260</v>
      </c>
      <c r="B264" s="316" t="s">
        <v>2905</v>
      </c>
      <c r="C264" s="318" t="s">
        <v>901</v>
      </c>
      <c r="D264" s="318" t="s">
        <v>2702</v>
      </c>
      <c r="E264" s="318" t="s">
        <v>2453</v>
      </c>
      <c r="F264" s="318" t="s">
        <v>2423</v>
      </c>
    </row>
    <row r="265" spans="1:6" hidden="1">
      <c r="A265" s="26">
        <v>261</v>
      </c>
      <c r="B265" s="316" t="s">
        <v>2895</v>
      </c>
      <c r="C265" s="318" t="s">
        <v>875</v>
      </c>
      <c r="D265" s="318" t="s">
        <v>2702</v>
      </c>
      <c r="E265" s="318" t="s">
        <v>2453</v>
      </c>
      <c r="F265" s="318" t="s">
        <v>2423</v>
      </c>
    </row>
    <row r="266" spans="1:6" hidden="1">
      <c r="A266" s="26">
        <v>262</v>
      </c>
      <c r="B266" s="316" t="s">
        <v>2909</v>
      </c>
      <c r="C266" s="318" t="s">
        <v>918</v>
      </c>
      <c r="D266" s="318" t="s">
        <v>2702</v>
      </c>
      <c r="E266" s="318" t="s">
        <v>2453</v>
      </c>
      <c r="F266" s="318" t="s">
        <v>2423</v>
      </c>
    </row>
    <row r="267" spans="1:6" hidden="1">
      <c r="A267" s="26">
        <v>263</v>
      </c>
      <c r="B267" s="316" t="s">
        <v>2887</v>
      </c>
      <c r="C267" s="318" t="s">
        <v>870</v>
      </c>
      <c r="D267" s="318" t="s">
        <v>2702</v>
      </c>
      <c r="E267" s="318" t="s">
        <v>2453</v>
      </c>
      <c r="F267" s="318" t="s">
        <v>2423</v>
      </c>
    </row>
    <row r="268" spans="1:6" hidden="1">
      <c r="A268" s="26">
        <v>264</v>
      </c>
      <c r="B268" s="316" t="s">
        <v>2900</v>
      </c>
      <c r="C268" s="318" t="s">
        <v>889</v>
      </c>
      <c r="D268" s="318" t="s">
        <v>2702</v>
      </c>
      <c r="E268" s="318" t="s">
        <v>2453</v>
      </c>
      <c r="F268" s="318" t="s">
        <v>2423</v>
      </c>
    </row>
    <row r="269" spans="1:6" hidden="1">
      <c r="A269" s="26">
        <v>265</v>
      </c>
      <c r="B269" s="316" t="s">
        <v>9696</v>
      </c>
      <c r="C269" s="318" t="s">
        <v>9697</v>
      </c>
      <c r="D269" s="318" t="s">
        <v>2702</v>
      </c>
      <c r="E269" s="318" t="s">
        <v>2422</v>
      </c>
      <c r="F269" s="318" t="s">
        <v>2423</v>
      </c>
    </row>
    <row r="270" spans="1:6" hidden="1">
      <c r="A270" s="26">
        <v>266</v>
      </c>
      <c r="B270" s="316" t="s">
        <v>2899</v>
      </c>
      <c r="C270" s="318" t="s">
        <v>888</v>
      </c>
      <c r="D270" s="318" t="s">
        <v>2702</v>
      </c>
      <c r="E270" s="318" t="s">
        <v>2453</v>
      </c>
      <c r="F270" s="318" t="s">
        <v>2423</v>
      </c>
    </row>
    <row r="271" spans="1:6" hidden="1">
      <c r="A271" s="26">
        <v>267</v>
      </c>
      <c r="B271" s="316" t="s">
        <v>2877</v>
      </c>
      <c r="C271" s="318" t="s">
        <v>2878</v>
      </c>
      <c r="D271" s="318" t="s">
        <v>2702</v>
      </c>
      <c r="E271" s="318" t="s">
        <v>2453</v>
      </c>
      <c r="F271" s="318" t="s">
        <v>2423</v>
      </c>
    </row>
    <row r="272" spans="1:6" hidden="1">
      <c r="A272" s="26">
        <v>268</v>
      </c>
      <c r="B272" s="316" t="s">
        <v>2907</v>
      </c>
      <c r="C272" s="318" t="s">
        <v>2908</v>
      </c>
      <c r="D272" s="318" t="s">
        <v>2702</v>
      </c>
      <c r="E272" s="318" t="s">
        <v>2453</v>
      </c>
      <c r="F272" s="318" t="s">
        <v>2423</v>
      </c>
    </row>
    <row r="273" spans="1:6" hidden="1">
      <c r="A273" s="26">
        <v>269</v>
      </c>
      <c r="B273" s="316" t="s">
        <v>2901</v>
      </c>
      <c r="C273" s="318" t="s">
        <v>2902</v>
      </c>
      <c r="D273" s="318" t="s">
        <v>2702</v>
      </c>
      <c r="E273" s="318" t="s">
        <v>2453</v>
      </c>
      <c r="F273" s="318" t="s">
        <v>2423</v>
      </c>
    </row>
    <row r="274" spans="1:6" hidden="1">
      <c r="A274" s="26">
        <v>270</v>
      </c>
      <c r="B274" s="316" t="s">
        <v>2723</v>
      </c>
      <c r="C274" s="318" t="s">
        <v>2724</v>
      </c>
      <c r="D274" s="318" t="s">
        <v>2702</v>
      </c>
      <c r="E274" s="318" t="s">
        <v>2453</v>
      </c>
      <c r="F274" s="318" t="s">
        <v>2423</v>
      </c>
    </row>
    <row r="275" spans="1:6" hidden="1">
      <c r="A275" s="26">
        <v>271</v>
      </c>
      <c r="B275" s="316" t="s">
        <v>2879</v>
      </c>
      <c r="C275" s="318" t="s">
        <v>2880</v>
      </c>
      <c r="D275" s="318" t="s">
        <v>2702</v>
      </c>
      <c r="E275" s="318" t="s">
        <v>2453</v>
      </c>
      <c r="F275" s="318" t="s">
        <v>2423</v>
      </c>
    </row>
    <row r="276" spans="1:6" hidden="1">
      <c r="A276" s="26">
        <v>272</v>
      </c>
      <c r="B276" s="316" t="s">
        <v>2897</v>
      </c>
      <c r="C276" s="318" t="s">
        <v>2898</v>
      </c>
      <c r="D276" s="318" t="s">
        <v>2702</v>
      </c>
      <c r="E276" s="318" t="s">
        <v>2453</v>
      </c>
      <c r="F276" s="318" t="s">
        <v>2423</v>
      </c>
    </row>
    <row r="277" spans="1:6" hidden="1">
      <c r="A277" s="26">
        <v>273</v>
      </c>
      <c r="B277" s="316" t="s">
        <v>2913</v>
      </c>
      <c r="C277" s="318" t="s">
        <v>2914</v>
      </c>
      <c r="D277" s="318" t="s">
        <v>2702</v>
      </c>
      <c r="E277" s="318" t="s">
        <v>2453</v>
      </c>
      <c r="F277" s="318" t="s">
        <v>2423</v>
      </c>
    </row>
    <row r="278" spans="1:6" hidden="1">
      <c r="A278" s="26">
        <v>274</v>
      </c>
      <c r="B278" s="316" t="s">
        <v>2888</v>
      </c>
      <c r="C278" s="318" t="s">
        <v>2889</v>
      </c>
      <c r="D278" s="318" t="s">
        <v>2702</v>
      </c>
      <c r="E278" s="318" t="s">
        <v>2453</v>
      </c>
      <c r="F278" s="318" t="s">
        <v>2423</v>
      </c>
    </row>
    <row r="279" spans="1:6" hidden="1">
      <c r="A279" s="26">
        <v>275</v>
      </c>
      <c r="B279" s="316" t="s">
        <v>2881</v>
      </c>
      <c r="C279" s="318" t="s">
        <v>2882</v>
      </c>
      <c r="D279" s="318" t="s">
        <v>2702</v>
      </c>
      <c r="E279" s="318" t="s">
        <v>2453</v>
      </c>
      <c r="F279" s="318" t="s">
        <v>2423</v>
      </c>
    </row>
    <row r="280" spans="1:6" hidden="1">
      <c r="A280" s="26">
        <v>276</v>
      </c>
      <c r="B280" s="316" t="s">
        <v>2883</v>
      </c>
      <c r="C280" s="318" t="s">
        <v>2884</v>
      </c>
      <c r="D280" s="318" t="s">
        <v>2702</v>
      </c>
      <c r="E280" s="318" t="s">
        <v>2453</v>
      </c>
      <c r="F280" s="318" t="s">
        <v>2423</v>
      </c>
    </row>
    <row r="281" spans="1:6" hidden="1">
      <c r="A281" s="26">
        <v>277</v>
      </c>
      <c r="B281" s="316" t="s">
        <v>2873</v>
      </c>
      <c r="C281" s="318" t="s">
        <v>2874</v>
      </c>
      <c r="D281" s="318" t="s">
        <v>2702</v>
      </c>
      <c r="E281" s="318" t="s">
        <v>2453</v>
      </c>
      <c r="F281" s="318" t="s">
        <v>2423</v>
      </c>
    </row>
    <row r="282" spans="1:6" hidden="1">
      <c r="A282" s="26">
        <v>278</v>
      </c>
      <c r="B282" s="316" t="s">
        <v>9947</v>
      </c>
      <c r="C282" s="318" t="s">
        <v>2703</v>
      </c>
      <c r="D282" s="318" t="s">
        <v>2702</v>
      </c>
      <c r="E282" s="318" t="s">
        <v>2422</v>
      </c>
      <c r="F282" s="318" t="s">
        <v>2423</v>
      </c>
    </row>
    <row r="283" spans="1:6" hidden="1">
      <c r="A283" s="26">
        <v>279</v>
      </c>
      <c r="B283" s="316" t="s">
        <v>9974</v>
      </c>
      <c r="C283" s="318" t="s">
        <v>2926</v>
      </c>
      <c r="D283" s="318" t="s">
        <v>2702</v>
      </c>
      <c r="E283" s="318" t="s">
        <v>2453</v>
      </c>
      <c r="F283" s="318" t="s">
        <v>2423</v>
      </c>
    </row>
    <row r="284" spans="1:6" hidden="1">
      <c r="A284" s="26">
        <v>280</v>
      </c>
      <c r="B284" s="316" t="s">
        <v>10006</v>
      </c>
      <c r="C284" s="318" t="s">
        <v>2925</v>
      </c>
      <c r="D284" s="318" t="s">
        <v>2702</v>
      </c>
      <c r="E284" s="318" t="s">
        <v>2453</v>
      </c>
      <c r="F284" s="318" t="s">
        <v>2423</v>
      </c>
    </row>
    <row r="285" spans="1:6" hidden="1">
      <c r="A285" s="26">
        <v>281</v>
      </c>
      <c r="B285" s="316" t="s">
        <v>2917</v>
      </c>
      <c r="C285" s="318" t="s">
        <v>2918</v>
      </c>
      <c r="D285" s="318" t="s">
        <v>2702</v>
      </c>
      <c r="E285" s="318" t="s">
        <v>2453</v>
      </c>
      <c r="F285" s="318" t="s">
        <v>2423</v>
      </c>
    </row>
    <row r="286" spans="1:6" hidden="1">
      <c r="A286" s="26">
        <v>282</v>
      </c>
      <c r="B286" s="316" t="s">
        <v>10074</v>
      </c>
      <c r="C286" s="318" t="s">
        <v>10075</v>
      </c>
      <c r="D286" s="318" t="s">
        <v>2702</v>
      </c>
      <c r="E286" s="318" t="s">
        <v>2422</v>
      </c>
      <c r="F286" s="318" t="s">
        <v>2423</v>
      </c>
    </row>
    <row r="287" spans="1:6" hidden="1">
      <c r="A287" s="26">
        <v>283</v>
      </c>
      <c r="B287" s="316" t="s">
        <v>2919</v>
      </c>
      <c r="C287" s="318" t="s">
        <v>2920</v>
      </c>
      <c r="D287" s="318" t="s">
        <v>2702</v>
      </c>
      <c r="E287" s="318" t="s">
        <v>2453</v>
      </c>
      <c r="F287" s="318" t="s">
        <v>2423</v>
      </c>
    </row>
    <row r="288" spans="1:6" hidden="1">
      <c r="A288" s="26">
        <v>284</v>
      </c>
      <c r="B288" s="316" t="s">
        <v>2923</v>
      </c>
      <c r="C288" s="318" t="s">
        <v>2924</v>
      </c>
      <c r="D288" s="318" t="s">
        <v>2702</v>
      </c>
      <c r="E288" s="318" t="s">
        <v>2453</v>
      </c>
      <c r="F288" s="318" t="s">
        <v>2423</v>
      </c>
    </row>
    <row r="289" spans="1:6" hidden="1">
      <c r="A289" s="26">
        <v>285</v>
      </c>
      <c r="B289" s="316" t="s">
        <v>2921</v>
      </c>
      <c r="C289" s="318" t="s">
        <v>2922</v>
      </c>
      <c r="D289" s="318" t="s">
        <v>2702</v>
      </c>
      <c r="E289" s="318" t="s">
        <v>2453</v>
      </c>
      <c r="F289" s="318" t="s">
        <v>2423</v>
      </c>
    </row>
    <row r="290" spans="1:6" hidden="1">
      <c r="A290" s="26">
        <v>286</v>
      </c>
      <c r="B290" s="316" t="s">
        <v>2725</v>
      </c>
      <c r="C290" s="318" t="s">
        <v>2726</v>
      </c>
      <c r="D290" s="318" t="s">
        <v>2702</v>
      </c>
      <c r="E290" s="318" t="s">
        <v>2453</v>
      </c>
      <c r="F290" s="318" t="s">
        <v>2423</v>
      </c>
    </row>
    <row r="291" spans="1:6" hidden="1">
      <c r="A291" s="26">
        <v>287</v>
      </c>
      <c r="B291" s="316" t="s">
        <v>9194</v>
      </c>
      <c r="C291" s="318" t="s">
        <v>1296</v>
      </c>
      <c r="D291" s="318" t="s">
        <v>2702</v>
      </c>
      <c r="E291" s="318" t="s">
        <v>2422</v>
      </c>
      <c r="F291" s="318" t="s">
        <v>2423</v>
      </c>
    </row>
    <row r="292" spans="1:6" hidden="1">
      <c r="A292" s="26">
        <v>288</v>
      </c>
      <c r="B292" s="316" t="s">
        <v>10110</v>
      </c>
      <c r="C292" s="318" t="s">
        <v>2955</v>
      </c>
      <c r="D292" s="318" t="s">
        <v>2702</v>
      </c>
      <c r="E292" s="318" t="s">
        <v>2453</v>
      </c>
      <c r="F292" s="318" t="s">
        <v>2423</v>
      </c>
    </row>
    <row r="293" spans="1:6" hidden="1">
      <c r="A293" s="26">
        <v>289</v>
      </c>
      <c r="B293" s="316" t="s">
        <v>10118</v>
      </c>
      <c r="C293" s="318" t="s">
        <v>2704</v>
      </c>
      <c r="D293" s="318" t="s">
        <v>2702</v>
      </c>
      <c r="E293" s="318" t="s">
        <v>2422</v>
      </c>
      <c r="F293" s="318" t="s">
        <v>2423</v>
      </c>
    </row>
    <row r="294" spans="1:6" hidden="1">
      <c r="A294" s="26">
        <v>290</v>
      </c>
      <c r="B294" s="316" t="s">
        <v>2819</v>
      </c>
      <c r="C294" s="318" t="s">
        <v>2820</v>
      </c>
      <c r="D294" s="318" t="s">
        <v>2702</v>
      </c>
      <c r="E294" s="318" t="s">
        <v>2453</v>
      </c>
      <c r="F294" s="318" t="s">
        <v>2423</v>
      </c>
    </row>
    <row r="295" spans="1:6" hidden="1">
      <c r="A295" s="26">
        <v>291</v>
      </c>
      <c r="B295" s="316" t="s">
        <v>2786</v>
      </c>
      <c r="C295" s="318" t="s">
        <v>2787</v>
      </c>
      <c r="D295" s="318" t="s">
        <v>2702</v>
      </c>
      <c r="E295" s="318" t="s">
        <v>2453</v>
      </c>
      <c r="F295" s="318" t="s">
        <v>2423</v>
      </c>
    </row>
    <row r="296" spans="1:6" hidden="1">
      <c r="A296" s="26">
        <v>292</v>
      </c>
      <c r="B296" s="316" t="s">
        <v>2823</v>
      </c>
      <c r="C296" s="318" t="s">
        <v>1409</v>
      </c>
      <c r="D296" s="318" t="s">
        <v>2702</v>
      </c>
      <c r="E296" s="318" t="s">
        <v>2453</v>
      </c>
      <c r="F296" s="318" t="s">
        <v>2423</v>
      </c>
    </row>
    <row r="297" spans="1:6" hidden="1">
      <c r="A297" s="26">
        <v>293</v>
      </c>
      <c r="B297" s="316" t="s">
        <v>2792</v>
      </c>
      <c r="C297" s="318" t="s">
        <v>2793</v>
      </c>
      <c r="D297" s="318" t="s">
        <v>2702</v>
      </c>
      <c r="E297" s="318" t="s">
        <v>2453</v>
      </c>
      <c r="F297" s="318" t="s">
        <v>2423</v>
      </c>
    </row>
    <row r="298" spans="1:6" hidden="1">
      <c r="A298" s="26">
        <v>294</v>
      </c>
      <c r="B298" s="316" t="s">
        <v>2753</v>
      </c>
      <c r="C298" s="318" t="s">
        <v>2754</v>
      </c>
      <c r="D298" s="318" t="s">
        <v>2702</v>
      </c>
      <c r="E298" s="318" t="s">
        <v>2453</v>
      </c>
      <c r="F298" s="318" t="s">
        <v>2423</v>
      </c>
    </row>
    <row r="299" spans="1:6" hidden="1">
      <c r="A299" s="26">
        <v>295</v>
      </c>
      <c r="B299" s="316" t="s">
        <v>2835</v>
      </c>
      <c r="C299" s="318" t="s">
        <v>2836</v>
      </c>
      <c r="D299" s="318" t="s">
        <v>2702</v>
      </c>
      <c r="E299" s="318" t="s">
        <v>2453</v>
      </c>
      <c r="F299" s="318" t="s">
        <v>2423</v>
      </c>
    </row>
    <row r="300" spans="1:6" hidden="1">
      <c r="A300" s="26">
        <v>296</v>
      </c>
      <c r="B300" s="316" t="s">
        <v>2759</v>
      </c>
      <c r="C300" s="318" t="s">
        <v>2760</v>
      </c>
      <c r="D300" s="318" t="s">
        <v>2702</v>
      </c>
      <c r="E300" s="318" t="s">
        <v>2453</v>
      </c>
      <c r="F300" s="318" t="s">
        <v>2423</v>
      </c>
    </row>
    <row r="301" spans="1:6" hidden="1">
      <c r="A301" s="26">
        <v>297</v>
      </c>
      <c r="B301" s="316" t="s">
        <v>2788</v>
      </c>
      <c r="C301" s="318" t="s">
        <v>2789</v>
      </c>
      <c r="D301" s="318" t="s">
        <v>2702</v>
      </c>
      <c r="E301" s="318" t="s">
        <v>2453</v>
      </c>
      <c r="F301" s="318" t="s">
        <v>2423</v>
      </c>
    </row>
    <row r="302" spans="1:6" hidden="1">
      <c r="A302" s="26">
        <v>298</v>
      </c>
      <c r="B302" s="316" t="s">
        <v>2821</v>
      </c>
      <c r="C302" s="318" t="s">
        <v>2822</v>
      </c>
      <c r="D302" s="318" t="s">
        <v>2702</v>
      </c>
      <c r="E302" s="318" t="s">
        <v>2453</v>
      </c>
      <c r="F302" s="318" t="s">
        <v>2423</v>
      </c>
    </row>
    <row r="303" spans="1:6" hidden="1">
      <c r="A303" s="26">
        <v>299</v>
      </c>
      <c r="B303" s="316" t="s">
        <v>2837</v>
      </c>
      <c r="C303" s="318" t="s">
        <v>2838</v>
      </c>
      <c r="D303" s="318" t="s">
        <v>2702</v>
      </c>
      <c r="E303" s="318" t="s">
        <v>2453</v>
      </c>
      <c r="F303" s="318" t="s">
        <v>2423</v>
      </c>
    </row>
    <row r="304" spans="1:6" hidden="1">
      <c r="A304" s="26">
        <v>300</v>
      </c>
      <c r="B304" s="316" t="s">
        <v>2778</v>
      </c>
      <c r="C304" s="318" t="s">
        <v>2779</v>
      </c>
      <c r="D304" s="318" t="s">
        <v>2702</v>
      </c>
      <c r="E304" s="318" t="s">
        <v>2453</v>
      </c>
      <c r="F304" s="318" t="s">
        <v>2423</v>
      </c>
    </row>
    <row r="305" spans="1:6" hidden="1">
      <c r="A305" s="26">
        <v>301</v>
      </c>
      <c r="B305" s="316" t="s">
        <v>2846</v>
      </c>
      <c r="C305" s="318" t="s">
        <v>2847</v>
      </c>
      <c r="D305" s="318" t="s">
        <v>2702</v>
      </c>
      <c r="E305" s="318" t="s">
        <v>2453</v>
      </c>
      <c r="F305" s="318" t="s">
        <v>2423</v>
      </c>
    </row>
    <row r="306" spans="1:6" hidden="1">
      <c r="A306" s="26">
        <v>302</v>
      </c>
      <c r="B306" s="316" t="s">
        <v>2867</v>
      </c>
      <c r="C306" s="318" t="s">
        <v>2868</v>
      </c>
      <c r="D306" s="318" t="s">
        <v>2702</v>
      </c>
      <c r="E306" s="318" t="s">
        <v>2453</v>
      </c>
      <c r="F306" s="318" t="s">
        <v>2423</v>
      </c>
    </row>
    <row r="307" spans="1:6" hidden="1">
      <c r="A307" s="26">
        <v>303</v>
      </c>
      <c r="B307" s="316" t="s">
        <v>2780</v>
      </c>
      <c r="C307" s="318" t="s">
        <v>2781</v>
      </c>
      <c r="D307" s="318" t="s">
        <v>2702</v>
      </c>
      <c r="E307" s="318" t="s">
        <v>2453</v>
      </c>
      <c r="F307" s="318" t="s">
        <v>2423</v>
      </c>
    </row>
    <row r="308" spans="1:6" hidden="1">
      <c r="A308" s="26">
        <v>304</v>
      </c>
      <c r="B308" s="316" t="s">
        <v>2811</v>
      </c>
      <c r="C308" s="318" t="s">
        <v>2812</v>
      </c>
      <c r="D308" s="318" t="s">
        <v>2702</v>
      </c>
      <c r="E308" s="318" t="s">
        <v>2453</v>
      </c>
      <c r="F308" s="318" t="s">
        <v>2423</v>
      </c>
    </row>
    <row r="309" spans="1:6" hidden="1">
      <c r="A309" s="26">
        <v>305</v>
      </c>
      <c r="B309" s="316" t="s">
        <v>2757</v>
      </c>
      <c r="C309" s="318" t="s">
        <v>2758</v>
      </c>
      <c r="D309" s="318" t="s">
        <v>2702</v>
      </c>
      <c r="E309" s="318" t="s">
        <v>2453</v>
      </c>
      <c r="F309" s="318" t="s">
        <v>2423</v>
      </c>
    </row>
    <row r="310" spans="1:6" hidden="1">
      <c r="A310" s="26">
        <v>306</v>
      </c>
      <c r="B310" s="316" t="s">
        <v>2784</v>
      </c>
      <c r="C310" s="318" t="s">
        <v>2785</v>
      </c>
      <c r="D310" s="318" t="s">
        <v>2702</v>
      </c>
      <c r="E310" s="318" t="s">
        <v>2453</v>
      </c>
      <c r="F310" s="318" t="s">
        <v>2423</v>
      </c>
    </row>
    <row r="311" spans="1:6" hidden="1">
      <c r="A311" s="26">
        <v>307</v>
      </c>
      <c r="B311" s="316" t="s">
        <v>2782</v>
      </c>
      <c r="C311" s="318" t="s">
        <v>2783</v>
      </c>
      <c r="D311" s="318" t="s">
        <v>2702</v>
      </c>
      <c r="E311" s="318" t="s">
        <v>2453</v>
      </c>
      <c r="F311" s="318" t="s">
        <v>2423</v>
      </c>
    </row>
    <row r="312" spans="1:6" hidden="1">
      <c r="A312" s="26">
        <v>308</v>
      </c>
      <c r="B312" s="316" t="s">
        <v>2713</v>
      </c>
      <c r="C312" s="318" t="s">
        <v>2714</v>
      </c>
      <c r="D312" s="318" t="s">
        <v>2702</v>
      </c>
      <c r="E312" s="318" t="s">
        <v>2453</v>
      </c>
      <c r="F312" s="318" t="s">
        <v>2423</v>
      </c>
    </row>
    <row r="313" spans="1:6" hidden="1">
      <c r="A313" s="26">
        <v>309</v>
      </c>
      <c r="B313" s="316" t="s">
        <v>2767</v>
      </c>
      <c r="C313" s="318" t="s">
        <v>2768</v>
      </c>
      <c r="D313" s="318" t="s">
        <v>2702</v>
      </c>
      <c r="E313" s="318" t="s">
        <v>2453</v>
      </c>
      <c r="F313" s="318" t="s">
        <v>2423</v>
      </c>
    </row>
    <row r="314" spans="1:6" hidden="1">
      <c r="A314" s="26">
        <v>310</v>
      </c>
      <c r="B314" s="316" t="s">
        <v>2771</v>
      </c>
      <c r="C314" s="318" t="s">
        <v>2772</v>
      </c>
      <c r="D314" s="318" t="s">
        <v>2702</v>
      </c>
      <c r="E314" s="318" t="s">
        <v>2453</v>
      </c>
      <c r="F314" s="318" t="s">
        <v>2423</v>
      </c>
    </row>
    <row r="315" spans="1:6" hidden="1">
      <c r="A315" s="26">
        <v>311</v>
      </c>
      <c r="B315" s="316" t="s">
        <v>2851</v>
      </c>
      <c r="C315" s="318" t="s">
        <v>2852</v>
      </c>
      <c r="D315" s="318" t="s">
        <v>2702</v>
      </c>
      <c r="E315" s="318" t="s">
        <v>2453</v>
      </c>
      <c r="F315" s="318" t="s">
        <v>2423</v>
      </c>
    </row>
    <row r="316" spans="1:6" hidden="1">
      <c r="A316" s="26">
        <v>312</v>
      </c>
      <c r="B316" s="316" t="s">
        <v>2800</v>
      </c>
      <c r="C316" s="318" t="s">
        <v>1403</v>
      </c>
      <c r="D316" s="318" t="s">
        <v>2702</v>
      </c>
      <c r="E316" s="318" t="s">
        <v>2453</v>
      </c>
      <c r="F316" s="318" t="s">
        <v>2423</v>
      </c>
    </row>
    <row r="317" spans="1:6" hidden="1">
      <c r="A317" s="26">
        <v>313</v>
      </c>
      <c r="B317" s="316" t="s">
        <v>2775</v>
      </c>
      <c r="C317" s="318" t="s">
        <v>1388</v>
      </c>
      <c r="D317" s="318" t="s">
        <v>2702</v>
      </c>
      <c r="E317" s="318" t="s">
        <v>2453</v>
      </c>
      <c r="F317" s="318" t="s">
        <v>2423</v>
      </c>
    </row>
    <row r="318" spans="1:6" hidden="1">
      <c r="A318" s="26">
        <v>314</v>
      </c>
      <c r="B318" s="316" t="s">
        <v>2826</v>
      </c>
      <c r="C318" s="318" t="s">
        <v>1410</v>
      </c>
      <c r="D318" s="318" t="s">
        <v>2702</v>
      </c>
      <c r="E318" s="318" t="s">
        <v>2453</v>
      </c>
      <c r="F318" s="318" t="s">
        <v>2423</v>
      </c>
    </row>
    <row r="319" spans="1:6" hidden="1">
      <c r="A319" s="26">
        <v>315</v>
      </c>
      <c r="B319" s="316" t="s">
        <v>2827</v>
      </c>
      <c r="C319" s="318" t="s">
        <v>2828</v>
      </c>
      <c r="D319" s="318" t="s">
        <v>2702</v>
      </c>
      <c r="E319" s="318" t="s">
        <v>2453</v>
      </c>
      <c r="F319" s="318" t="s">
        <v>2423</v>
      </c>
    </row>
    <row r="320" spans="1:6" hidden="1">
      <c r="A320" s="26">
        <v>316</v>
      </c>
      <c r="B320" s="316" t="s">
        <v>2817</v>
      </c>
      <c r="C320" s="318" t="s">
        <v>2818</v>
      </c>
      <c r="D320" s="318" t="s">
        <v>2702</v>
      </c>
      <c r="E320" s="318" t="s">
        <v>2453</v>
      </c>
      <c r="F320" s="318" t="s">
        <v>2423</v>
      </c>
    </row>
    <row r="321" spans="1:6" hidden="1">
      <c r="A321" s="26">
        <v>317</v>
      </c>
      <c r="B321" s="316" t="s">
        <v>2839</v>
      </c>
      <c r="C321" s="318" t="s">
        <v>2840</v>
      </c>
      <c r="D321" s="318" t="s">
        <v>2702</v>
      </c>
      <c r="E321" s="318" t="s">
        <v>2453</v>
      </c>
      <c r="F321" s="318" t="s">
        <v>2423</v>
      </c>
    </row>
    <row r="322" spans="1:6" hidden="1">
      <c r="A322" s="26">
        <v>318</v>
      </c>
      <c r="B322" s="316" t="s">
        <v>10369</v>
      </c>
      <c r="C322" s="318" t="s">
        <v>2947</v>
      </c>
      <c r="D322" s="318" t="s">
        <v>2702</v>
      </c>
      <c r="E322" s="318" t="s">
        <v>2453</v>
      </c>
      <c r="F322" s="318" t="s">
        <v>2423</v>
      </c>
    </row>
    <row r="323" spans="1:6" hidden="1">
      <c r="A323" s="26">
        <v>319</v>
      </c>
      <c r="B323" s="316" t="s">
        <v>2721</v>
      </c>
      <c r="C323" s="318" t="s">
        <v>2722</v>
      </c>
      <c r="D323" s="318" t="s">
        <v>2702</v>
      </c>
      <c r="E323" s="318" t="s">
        <v>2453</v>
      </c>
      <c r="F323" s="318" t="s">
        <v>2423</v>
      </c>
    </row>
    <row r="324" spans="1:6" hidden="1">
      <c r="A324" s="26">
        <v>320</v>
      </c>
      <c r="B324" s="316" t="s">
        <v>10397</v>
      </c>
      <c r="C324" s="318" t="s">
        <v>2705</v>
      </c>
      <c r="D324" s="318" t="s">
        <v>2702</v>
      </c>
      <c r="E324" s="318" t="s">
        <v>2422</v>
      </c>
      <c r="F324" s="318" t="s">
        <v>2423</v>
      </c>
    </row>
    <row r="325" spans="1:6" hidden="1">
      <c r="A325" s="26">
        <v>321</v>
      </c>
      <c r="B325" s="316" t="s">
        <v>2719</v>
      </c>
      <c r="C325" s="318" t="s">
        <v>2720</v>
      </c>
      <c r="D325" s="318" t="s">
        <v>2702</v>
      </c>
      <c r="E325" s="318" t="s">
        <v>2453</v>
      </c>
      <c r="F325" s="318" t="s">
        <v>2423</v>
      </c>
    </row>
    <row r="326" spans="1:6" hidden="1">
      <c r="A326" s="26">
        <v>322</v>
      </c>
      <c r="B326" s="316" t="s">
        <v>10408</v>
      </c>
      <c r="C326" s="318" t="s">
        <v>10409</v>
      </c>
      <c r="D326" s="318" t="s">
        <v>2702</v>
      </c>
      <c r="E326" s="318" t="s">
        <v>2422</v>
      </c>
      <c r="F326" s="318" t="s">
        <v>2423</v>
      </c>
    </row>
    <row r="327" spans="1:6" hidden="1">
      <c r="A327" s="26">
        <v>323</v>
      </c>
      <c r="B327" s="316" t="s">
        <v>2801</v>
      </c>
      <c r="C327" s="318" t="s">
        <v>2802</v>
      </c>
      <c r="D327" s="318" t="s">
        <v>2702</v>
      </c>
      <c r="E327" s="318" t="s">
        <v>2453</v>
      </c>
      <c r="F327" s="318" t="s">
        <v>2423</v>
      </c>
    </row>
    <row r="328" spans="1:6" hidden="1">
      <c r="A328" s="26">
        <v>324</v>
      </c>
      <c r="B328" s="316" t="s">
        <v>2809</v>
      </c>
      <c r="C328" s="318" t="s">
        <v>2810</v>
      </c>
      <c r="D328" s="318" t="s">
        <v>2702</v>
      </c>
      <c r="E328" s="318" t="s">
        <v>2453</v>
      </c>
      <c r="F328" s="318" t="s">
        <v>2423</v>
      </c>
    </row>
    <row r="329" spans="1:6" hidden="1">
      <c r="A329" s="26">
        <v>325</v>
      </c>
      <c r="B329" s="316" t="s">
        <v>2805</v>
      </c>
      <c r="C329" s="318" t="s">
        <v>2806</v>
      </c>
      <c r="D329" s="318" t="s">
        <v>2702</v>
      </c>
      <c r="E329" s="318" t="s">
        <v>2453</v>
      </c>
      <c r="F329" s="318" t="s">
        <v>2423</v>
      </c>
    </row>
    <row r="330" spans="1:6" hidden="1">
      <c r="A330" s="26">
        <v>326</v>
      </c>
      <c r="B330" s="316" t="s">
        <v>2790</v>
      </c>
      <c r="C330" s="318" t="s">
        <v>2791</v>
      </c>
      <c r="D330" s="318" t="s">
        <v>2702</v>
      </c>
      <c r="E330" s="318" t="s">
        <v>2453</v>
      </c>
      <c r="F330" s="318" t="s">
        <v>2423</v>
      </c>
    </row>
    <row r="331" spans="1:6" hidden="1">
      <c r="A331" s="26">
        <v>327</v>
      </c>
      <c r="B331" s="316" t="s">
        <v>2794</v>
      </c>
      <c r="C331" s="318" t="s">
        <v>2795</v>
      </c>
      <c r="D331" s="318" t="s">
        <v>2702</v>
      </c>
      <c r="E331" s="318" t="s">
        <v>2453</v>
      </c>
      <c r="F331" s="318" t="s">
        <v>2423</v>
      </c>
    </row>
    <row r="332" spans="1:6" hidden="1">
      <c r="A332" s="26">
        <v>328</v>
      </c>
      <c r="B332" s="316" t="s">
        <v>2765</v>
      </c>
      <c r="C332" s="318" t="s">
        <v>2766</v>
      </c>
      <c r="D332" s="318" t="s">
        <v>2702</v>
      </c>
      <c r="E332" s="318" t="s">
        <v>2453</v>
      </c>
      <c r="F332" s="318" t="s">
        <v>2423</v>
      </c>
    </row>
    <row r="333" spans="1:6" hidden="1">
      <c r="A333" s="26">
        <v>329</v>
      </c>
      <c r="B333" s="316" t="s">
        <v>2755</v>
      </c>
      <c r="C333" s="318" t="s">
        <v>2756</v>
      </c>
      <c r="D333" s="318" t="s">
        <v>2702</v>
      </c>
      <c r="E333" s="318" t="s">
        <v>2453</v>
      </c>
      <c r="F333" s="318" t="s">
        <v>2423</v>
      </c>
    </row>
    <row r="334" spans="1:6" hidden="1">
      <c r="A334" s="26">
        <v>330</v>
      </c>
      <c r="B334" s="316" t="s">
        <v>10602</v>
      </c>
      <c r="C334" s="318" t="s">
        <v>2952</v>
      </c>
      <c r="D334" s="318" t="s">
        <v>2702</v>
      </c>
      <c r="E334" s="318" t="s">
        <v>2453</v>
      </c>
      <c r="F334" s="318" t="s">
        <v>2423</v>
      </c>
    </row>
    <row r="335" spans="1:6" hidden="1">
      <c r="A335" s="26">
        <v>331</v>
      </c>
      <c r="B335" s="316" t="s">
        <v>10657</v>
      </c>
      <c r="C335" s="318" t="s">
        <v>2953</v>
      </c>
      <c r="D335" s="318" t="s">
        <v>2702</v>
      </c>
      <c r="E335" s="318" t="s">
        <v>2453</v>
      </c>
      <c r="F335" s="318" t="s">
        <v>2423</v>
      </c>
    </row>
    <row r="336" spans="1:6" hidden="1">
      <c r="A336" s="26">
        <v>332</v>
      </c>
      <c r="B336" s="316" t="s">
        <v>10680</v>
      </c>
      <c r="C336" s="318" t="s">
        <v>2948</v>
      </c>
      <c r="D336" s="318" t="s">
        <v>2702</v>
      </c>
      <c r="E336" s="318" t="s">
        <v>2453</v>
      </c>
      <c r="F336" s="318" t="s">
        <v>2423</v>
      </c>
    </row>
    <row r="337" spans="1:6" hidden="1">
      <c r="A337" s="26">
        <v>333</v>
      </c>
      <c r="B337" s="316" t="s">
        <v>10771</v>
      </c>
      <c r="C337" s="318" t="s">
        <v>2939</v>
      </c>
      <c r="D337" s="318" t="s">
        <v>2702</v>
      </c>
      <c r="E337" s="318" t="s">
        <v>2453</v>
      </c>
      <c r="F337" s="318" t="s">
        <v>2423</v>
      </c>
    </row>
    <row r="338" spans="1:6" hidden="1">
      <c r="A338" s="26">
        <v>334</v>
      </c>
      <c r="B338" s="316" t="s">
        <v>10783</v>
      </c>
      <c r="C338" s="318" t="s">
        <v>2935</v>
      </c>
      <c r="D338" s="318" t="s">
        <v>2702</v>
      </c>
      <c r="E338" s="318" t="s">
        <v>2453</v>
      </c>
      <c r="F338" s="318" t="s">
        <v>2423</v>
      </c>
    </row>
    <row r="339" spans="1:6" hidden="1">
      <c r="A339" s="26">
        <v>335</v>
      </c>
      <c r="B339" s="316" t="s">
        <v>10794</v>
      </c>
      <c r="C339" s="318" t="s">
        <v>2943</v>
      </c>
      <c r="D339" s="318" t="s">
        <v>2702</v>
      </c>
      <c r="E339" s="318" t="s">
        <v>2453</v>
      </c>
      <c r="F339" s="318" t="s">
        <v>2423</v>
      </c>
    </row>
    <row r="340" spans="1:6" hidden="1">
      <c r="A340" s="26">
        <v>336</v>
      </c>
      <c r="B340" s="316" t="s">
        <v>10836</v>
      </c>
      <c r="C340" s="318" t="s">
        <v>2936</v>
      </c>
      <c r="D340" s="318" t="s">
        <v>2702</v>
      </c>
      <c r="E340" s="318" t="s">
        <v>2453</v>
      </c>
      <c r="F340" s="318" t="s">
        <v>2423</v>
      </c>
    </row>
    <row r="341" spans="1:6" hidden="1">
      <c r="A341" s="26">
        <v>337</v>
      </c>
      <c r="B341" s="316" t="s">
        <v>10854</v>
      </c>
      <c r="C341" s="318" t="s">
        <v>2941</v>
      </c>
      <c r="D341" s="318" t="s">
        <v>2702</v>
      </c>
      <c r="E341" s="318" t="s">
        <v>2453</v>
      </c>
      <c r="F341" s="318" t="s">
        <v>2423</v>
      </c>
    </row>
    <row r="342" spans="1:6" hidden="1">
      <c r="A342" s="26">
        <v>338</v>
      </c>
      <c r="B342" s="316" t="s">
        <v>10855</v>
      </c>
      <c r="C342" s="318" t="s">
        <v>2931</v>
      </c>
      <c r="D342" s="318" t="s">
        <v>2702</v>
      </c>
      <c r="E342" s="318" t="s">
        <v>2453</v>
      </c>
      <c r="F342" s="318" t="s">
        <v>2423</v>
      </c>
    </row>
    <row r="343" spans="1:6" hidden="1">
      <c r="A343" s="26">
        <v>339</v>
      </c>
      <c r="B343" s="316" t="s">
        <v>10860</v>
      </c>
      <c r="C343" s="318" t="s">
        <v>2932</v>
      </c>
      <c r="D343" s="318" t="s">
        <v>2702</v>
      </c>
      <c r="E343" s="318" t="s">
        <v>2453</v>
      </c>
      <c r="F343" s="318" t="s">
        <v>2423</v>
      </c>
    </row>
    <row r="344" spans="1:6" hidden="1">
      <c r="A344" s="26">
        <v>340</v>
      </c>
      <c r="B344" s="316" t="s">
        <v>10979</v>
      </c>
      <c r="C344" s="318" t="s">
        <v>2933</v>
      </c>
      <c r="D344" s="318" t="s">
        <v>2702</v>
      </c>
      <c r="E344" s="318" t="s">
        <v>2453</v>
      </c>
      <c r="F344" s="318" t="s">
        <v>2423</v>
      </c>
    </row>
    <row r="345" spans="1:6" hidden="1">
      <c r="A345" s="26">
        <v>341</v>
      </c>
      <c r="B345" s="316" t="s">
        <v>10998</v>
      </c>
      <c r="C345" s="318" t="s">
        <v>2940</v>
      </c>
      <c r="D345" s="318" t="s">
        <v>2702</v>
      </c>
      <c r="E345" s="318" t="s">
        <v>2453</v>
      </c>
      <c r="F345" s="318" t="s">
        <v>2423</v>
      </c>
    </row>
    <row r="346" spans="1:6" hidden="1">
      <c r="A346" s="26">
        <v>342</v>
      </c>
      <c r="B346" s="316" t="s">
        <v>11076</v>
      </c>
      <c r="C346" s="318" t="s">
        <v>2927</v>
      </c>
      <c r="D346" s="318" t="s">
        <v>2702</v>
      </c>
      <c r="E346" s="318" t="s">
        <v>2453</v>
      </c>
      <c r="F346" s="318" t="s">
        <v>2423</v>
      </c>
    </row>
    <row r="347" spans="1:6" hidden="1">
      <c r="A347" s="26">
        <v>343</v>
      </c>
      <c r="B347" s="316" t="s">
        <v>2862</v>
      </c>
      <c r="C347" s="318" t="s">
        <v>2863</v>
      </c>
      <c r="D347" s="318" t="s">
        <v>2702</v>
      </c>
      <c r="E347" s="318" t="s">
        <v>2453</v>
      </c>
      <c r="F347" s="318" t="s">
        <v>2423</v>
      </c>
    </row>
    <row r="348" spans="1:6" hidden="1">
      <c r="A348" s="26">
        <v>344</v>
      </c>
      <c r="B348" s="316" t="s">
        <v>2850</v>
      </c>
      <c r="C348" s="318" t="s">
        <v>1425</v>
      </c>
      <c r="D348" s="318" t="s">
        <v>2702</v>
      </c>
      <c r="E348" s="318" t="s">
        <v>2453</v>
      </c>
      <c r="F348" s="318" t="s">
        <v>2423</v>
      </c>
    </row>
    <row r="349" spans="1:6" hidden="1">
      <c r="A349" s="26">
        <v>345</v>
      </c>
      <c r="B349" s="316" t="s">
        <v>2834</v>
      </c>
      <c r="C349" s="318" t="s">
        <v>1418</v>
      </c>
      <c r="D349" s="318" t="s">
        <v>2702</v>
      </c>
      <c r="E349" s="318" t="s">
        <v>2453</v>
      </c>
      <c r="F349" s="318" t="s">
        <v>2423</v>
      </c>
    </row>
    <row r="350" spans="1:6" hidden="1">
      <c r="A350" s="26">
        <v>346</v>
      </c>
      <c r="B350" s="316" t="s">
        <v>2845</v>
      </c>
      <c r="C350" s="318" t="s">
        <v>1424</v>
      </c>
      <c r="D350" s="318" t="s">
        <v>2702</v>
      </c>
      <c r="E350" s="318" t="s">
        <v>2453</v>
      </c>
      <c r="F350" s="318" t="s">
        <v>2423</v>
      </c>
    </row>
    <row r="351" spans="1:6" hidden="1">
      <c r="A351" s="26">
        <v>347</v>
      </c>
      <c r="B351" s="316" t="s">
        <v>2829</v>
      </c>
      <c r="C351" s="318" t="s">
        <v>1414</v>
      </c>
      <c r="D351" s="318" t="s">
        <v>2702</v>
      </c>
      <c r="E351" s="318" t="s">
        <v>2453</v>
      </c>
      <c r="F351" s="318" t="s">
        <v>2423</v>
      </c>
    </row>
    <row r="352" spans="1:6" hidden="1">
      <c r="A352" s="26">
        <v>348</v>
      </c>
      <c r="B352" s="316" t="s">
        <v>2803</v>
      </c>
      <c r="C352" s="318" t="s">
        <v>2804</v>
      </c>
      <c r="D352" s="318" t="s">
        <v>2702</v>
      </c>
      <c r="E352" s="318" t="s">
        <v>2453</v>
      </c>
      <c r="F352" s="318" t="s">
        <v>2423</v>
      </c>
    </row>
    <row r="353" spans="1:6" hidden="1">
      <c r="A353" s="26">
        <v>349</v>
      </c>
      <c r="B353" s="316" t="s">
        <v>2815</v>
      </c>
      <c r="C353" s="318" t="s">
        <v>2816</v>
      </c>
      <c r="D353" s="318" t="s">
        <v>2702</v>
      </c>
      <c r="E353" s="318" t="s">
        <v>2453</v>
      </c>
      <c r="F353" s="318" t="s">
        <v>2423</v>
      </c>
    </row>
    <row r="354" spans="1:6" hidden="1">
      <c r="A354" s="26">
        <v>350</v>
      </c>
      <c r="B354" s="316" t="s">
        <v>2860</v>
      </c>
      <c r="C354" s="318" t="s">
        <v>2861</v>
      </c>
      <c r="D354" s="318" t="s">
        <v>2702</v>
      </c>
      <c r="E354" s="318" t="s">
        <v>2453</v>
      </c>
      <c r="F354" s="318" t="s">
        <v>2423</v>
      </c>
    </row>
    <row r="355" spans="1:6" hidden="1">
      <c r="A355" s="26">
        <v>351</v>
      </c>
      <c r="B355" s="316" t="s">
        <v>2763</v>
      </c>
      <c r="C355" s="318" t="s">
        <v>2764</v>
      </c>
      <c r="D355" s="318" t="s">
        <v>2702</v>
      </c>
      <c r="E355" s="318" t="s">
        <v>2453</v>
      </c>
      <c r="F355" s="318" t="s">
        <v>2423</v>
      </c>
    </row>
    <row r="356" spans="1:6" hidden="1">
      <c r="A356" s="26">
        <v>352</v>
      </c>
      <c r="B356" s="316" t="s">
        <v>11214</v>
      </c>
      <c r="C356" s="318" t="s">
        <v>2942</v>
      </c>
      <c r="D356" s="318" t="s">
        <v>2702</v>
      </c>
      <c r="E356" s="318" t="s">
        <v>2453</v>
      </c>
      <c r="F356" s="318" t="s">
        <v>2423</v>
      </c>
    </row>
    <row r="357" spans="1:6" hidden="1">
      <c r="A357" s="26">
        <v>353</v>
      </c>
      <c r="B357" s="316" t="s">
        <v>11220</v>
      </c>
      <c r="C357" s="318" t="s">
        <v>2929</v>
      </c>
      <c r="D357" s="318" t="s">
        <v>2702</v>
      </c>
      <c r="E357" s="318" t="s">
        <v>2453</v>
      </c>
      <c r="F357" s="318" t="s">
        <v>2423</v>
      </c>
    </row>
    <row r="358" spans="1:6" hidden="1">
      <c r="A358" s="26">
        <v>354</v>
      </c>
      <c r="B358" s="316" t="s">
        <v>11231</v>
      </c>
      <c r="C358" s="318" t="s">
        <v>2934</v>
      </c>
      <c r="D358" s="318" t="s">
        <v>2702</v>
      </c>
      <c r="E358" s="318" t="s">
        <v>2453</v>
      </c>
      <c r="F358" s="318" t="s">
        <v>2423</v>
      </c>
    </row>
    <row r="359" spans="1:6" hidden="1">
      <c r="A359" s="26">
        <v>355</v>
      </c>
      <c r="B359" s="316" t="s">
        <v>11250</v>
      </c>
      <c r="C359" s="318" t="s">
        <v>2930</v>
      </c>
      <c r="D359" s="318" t="s">
        <v>2702</v>
      </c>
      <c r="E359" s="318" t="s">
        <v>2453</v>
      </c>
      <c r="F359" s="318" t="s">
        <v>2423</v>
      </c>
    </row>
    <row r="360" spans="1:6" hidden="1">
      <c r="A360" s="26">
        <v>356</v>
      </c>
      <c r="B360" s="316" t="s">
        <v>11267</v>
      </c>
      <c r="C360" s="318" t="s">
        <v>2938</v>
      </c>
      <c r="D360" s="318" t="s">
        <v>2702</v>
      </c>
      <c r="E360" s="318" t="s">
        <v>2453</v>
      </c>
      <c r="F360" s="318" t="s">
        <v>2423</v>
      </c>
    </row>
    <row r="361" spans="1:6" hidden="1">
      <c r="A361" s="26">
        <v>357</v>
      </c>
      <c r="B361" s="316" t="s">
        <v>11305</v>
      </c>
      <c r="C361" s="318" t="s">
        <v>2944</v>
      </c>
      <c r="D361" s="318" t="s">
        <v>2702</v>
      </c>
      <c r="E361" s="318" t="s">
        <v>2453</v>
      </c>
      <c r="F361" s="318" t="s">
        <v>2423</v>
      </c>
    </row>
    <row r="362" spans="1:6" hidden="1">
      <c r="A362" s="26">
        <v>358</v>
      </c>
      <c r="B362" s="316" t="s">
        <v>11320</v>
      </c>
      <c r="C362" s="318" t="s">
        <v>2937</v>
      </c>
      <c r="D362" s="318" t="s">
        <v>2702</v>
      </c>
      <c r="E362" s="318" t="s">
        <v>2453</v>
      </c>
      <c r="F362" s="318" t="s">
        <v>2423</v>
      </c>
    </row>
    <row r="363" spans="1:6" hidden="1">
      <c r="A363" s="26">
        <v>359</v>
      </c>
      <c r="B363" s="316" t="s">
        <v>11334</v>
      </c>
      <c r="C363" s="318" t="s">
        <v>2946</v>
      </c>
      <c r="D363" s="318" t="s">
        <v>2702</v>
      </c>
      <c r="E363" s="318" t="s">
        <v>2453</v>
      </c>
      <c r="F363" s="318" t="s">
        <v>2423</v>
      </c>
    </row>
    <row r="364" spans="1:6" hidden="1">
      <c r="A364" s="26">
        <v>360</v>
      </c>
      <c r="B364" s="316" t="s">
        <v>2869</v>
      </c>
      <c r="C364" s="318" t="s">
        <v>2870</v>
      </c>
      <c r="D364" s="318" t="s">
        <v>2702</v>
      </c>
      <c r="E364" s="318" t="s">
        <v>2453</v>
      </c>
      <c r="F364" s="318" t="s">
        <v>2423</v>
      </c>
    </row>
    <row r="365" spans="1:6" hidden="1">
      <c r="A365" s="26">
        <v>361</v>
      </c>
      <c r="B365" s="316" t="s">
        <v>2832</v>
      </c>
      <c r="C365" s="318" t="s">
        <v>2833</v>
      </c>
      <c r="D365" s="318" t="s">
        <v>2702</v>
      </c>
      <c r="E365" s="318" t="s">
        <v>2453</v>
      </c>
      <c r="F365" s="318" t="s">
        <v>2423</v>
      </c>
    </row>
    <row r="366" spans="1:6" hidden="1">
      <c r="A366" s="26">
        <v>362</v>
      </c>
      <c r="B366" s="316" t="s">
        <v>2853</v>
      </c>
      <c r="C366" s="318" t="s">
        <v>2854</v>
      </c>
      <c r="D366" s="318" t="s">
        <v>2702</v>
      </c>
      <c r="E366" s="318" t="s">
        <v>2453</v>
      </c>
      <c r="F366" s="318" t="s">
        <v>2423</v>
      </c>
    </row>
    <row r="367" spans="1:6" hidden="1">
      <c r="A367" s="26">
        <v>363</v>
      </c>
      <c r="B367" s="316" t="s">
        <v>2859</v>
      </c>
      <c r="C367" s="318" t="s">
        <v>11381</v>
      </c>
      <c r="D367" s="318" t="s">
        <v>2702</v>
      </c>
      <c r="E367" s="318" t="s">
        <v>2453</v>
      </c>
      <c r="F367" s="318" t="s">
        <v>2423</v>
      </c>
    </row>
    <row r="368" spans="1:6" hidden="1">
      <c r="A368" s="26">
        <v>364</v>
      </c>
      <c r="B368" s="316" t="s">
        <v>2864</v>
      </c>
      <c r="C368" s="318" t="s">
        <v>2865</v>
      </c>
      <c r="D368" s="318" t="s">
        <v>2702</v>
      </c>
      <c r="E368" s="318" t="s">
        <v>2453</v>
      </c>
      <c r="F368" s="318" t="s">
        <v>2423</v>
      </c>
    </row>
    <row r="369" spans="1:6" hidden="1">
      <c r="A369" s="26">
        <v>365</v>
      </c>
      <c r="B369" s="316" t="s">
        <v>2796</v>
      </c>
      <c r="C369" s="318" t="s">
        <v>2797</v>
      </c>
      <c r="D369" s="318" t="s">
        <v>2702</v>
      </c>
      <c r="E369" s="318" t="s">
        <v>2453</v>
      </c>
      <c r="F369" s="318" t="s">
        <v>2423</v>
      </c>
    </row>
    <row r="370" spans="1:6" hidden="1">
      <c r="A370" s="26">
        <v>366</v>
      </c>
      <c r="B370" s="316" t="s">
        <v>2857</v>
      </c>
      <c r="C370" s="318" t="s">
        <v>2858</v>
      </c>
      <c r="D370" s="318" t="s">
        <v>2702</v>
      </c>
      <c r="E370" s="318" t="s">
        <v>2453</v>
      </c>
      <c r="F370" s="318" t="s">
        <v>2423</v>
      </c>
    </row>
    <row r="371" spans="1:6" hidden="1">
      <c r="A371" s="26">
        <v>367</v>
      </c>
      <c r="B371" s="316" t="s">
        <v>2848</v>
      </c>
      <c r="C371" s="318" t="s">
        <v>2849</v>
      </c>
      <c r="D371" s="318" t="s">
        <v>2702</v>
      </c>
      <c r="E371" s="318" t="s">
        <v>2453</v>
      </c>
      <c r="F371" s="318" t="s">
        <v>2423</v>
      </c>
    </row>
    <row r="372" spans="1:6" hidden="1">
      <c r="A372" s="26">
        <v>368</v>
      </c>
      <c r="B372" s="316" t="s">
        <v>2866</v>
      </c>
      <c r="C372" s="318" t="s">
        <v>11390</v>
      </c>
      <c r="D372" s="318" t="s">
        <v>2702</v>
      </c>
      <c r="E372" s="318" t="s">
        <v>2453</v>
      </c>
      <c r="F372" s="318" t="s">
        <v>2423</v>
      </c>
    </row>
    <row r="373" spans="1:6" hidden="1">
      <c r="A373" s="26">
        <v>369</v>
      </c>
      <c r="B373" s="316" t="s">
        <v>2843</v>
      </c>
      <c r="C373" s="318" t="s">
        <v>2844</v>
      </c>
      <c r="D373" s="318" t="s">
        <v>2702</v>
      </c>
      <c r="E373" s="318" t="s">
        <v>2453</v>
      </c>
      <c r="F373" s="318" t="s">
        <v>2423</v>
      </c>
    </row>
    <row r="374" spans="1:6" hidden="1">
      <c r="A374" s="26">
        <v>370</v>
      </c>
      <c r="B374" s="316" t="s">
        <v>2830</v>
      </c>
      <c r="C374" s="318" t="s">
        <v>2831</v>
      </c>
      <c r="D374" s="318" t="s">
        <v>2702</v>
      </c>
      <c r="E374" s="318" t="s">
        <v>2453</v>
      </c>
      <c r="F374" s="318" t="s">
        <v>2423</v>
      </c>
    </row>
    <row r="375" spans="1:6" hidden="1">
      <c r="A375" s="26">
        <v>371</v>
      </c>
      <c r="B375" s="316" t="s">
        <v>2773</v>
      </c>
      <c r="C375" s="318" t="s">
        <v>2774</v>
      </c>
      <c r="D375" s="318" t="s">
        <v>2702</v>
      </c>
      <c r="E375" s="318" t="s">
        <v>2453</v>
      </c>
      <c r="F375" s="318" t="s">
        <v>2423</v>
      </c>
    </row>
    <row r="376" spans="1:6" hidden="1">
      <c r="A376" s="26">
        <v>372</v>
      </c>
      <c r="B376" s="316" t="s">
        <v>2798</v>
      </c>
      <c r="C376" s="318" t="s">
        <v>2799</v>
      </c>
      <c r="D376" s="318" t="s">
        <v>2702</v>
      </c>
      <c r="E376" s="318" t="s">
        <v>2453</v>
      </c>
      <c r="F376" s="318" t="s">
        <v>2423</v>
      </c>
    </row>
    <row r="377" spans="1:6" hidden="1">
      <c r="A377" s="26">
        <v>373</v>
      </c>
      <c r="B377" s="316" t="s">
        <v>2813</v>
      </c>
      <c r="C377" s="318" t="s">
        <v>2814</v>
      </c>
      <c r="D377" s="318" t="s">
        <v>2702</v>
      </c>
      <c r="E377" s="318" t="s">
        <v>2453</v>
      </c>
      <c r="F377" s="318" t="s">
        <v>2423</v>
      </c>
    </row>
    <row r="378" spans="1:6" hidden="1">
      <c r="A378" s="26">
        <v>374</v>
      </c>
      <c r="B378" s="316" t="s">
        <v>2841</v>
      </c>
      <c r="C378" s="318" t="s">
        <v>2842</v>
      </c>
      <c r="D378" s="318" t="s">
        <v>2702</v>
      </c>
      <c r="E378" s="318" t="s">
        <v>2453</v>
      </c>
      <c r="F378" s="318" t="s">
        <v>2423</v>
      </c>
    </row>
    <row r="379" spans="1:6" hidden="1">
      <c r="A379" s="26">
        <v>375</v>
      </c>
      <c r="B379" s="316" t="s">
        <v>2807</v>
      </c>
      <c r="C379" s="318" t="s">
        <v>2808</v>
      </c>
      <c r="D379" s="318" t="s">
        <v>2702</v>
      </c>
      <c r="E379" s="318" t="s">
        <v>2453</v>
      </c>
      <c r="F379" s="318" t="s">
        <v>2423</v>
      </c>
    </row>
    <row r="380" spans="1:6" hidden="1">
      <c r="A380" s="26">
        <v>376</v>
      </c>
      <c r="B380" s="316" t="s">
        <v>2776</v>
      </c>
      <c r="C380" s="318" t="s">
        <v>2777</v>
      </c>
      <c r="D380" s="318" t="s">
        <v>2702</v>
      </c>
      <c r="E380" s="318" t="s">
        <v>2453</v>
      </c>
      <c r="F380" s="318" t="s">
        <v>2423</v>
      </c>
    </row>
    <row r="381" spans="1:6" hidden="1">
      <c r="A381" s="26">
        <v>377</v>
      </c>
      <c r="B381" s="316" t="s">
        <v>11457</v>
      </c>
      <c r="C381" s="318" t="s">
        <v>2951</v>
      </c>
      <c r="D381" s="318" t="s">
        <v>2702</v>
      </c>
      <c r="E381" s="318" t="s">
        <v>2453</v>
      </c>
      <c r="F381" s="318" t="s">
        <v>2423</v>
      </c>
    </row>
    <row r="382" spans="1:6" hidden="1">
      <c r="A382" s="26">
        <v>378</v>
      </c>
      <c r="B382" s="316" t="s">
        <v>11483</v>
      </c>
      <c r="C382" s="318" t="s">
        <v>2949</v>
      </c>
      <c r="D382" s="318" t="s">
        <v>2702</v>
      </c>
      <c r="E382" s="318" t="s">
        <v>2453</v>
      </c>
      <c r="F382" s="318" t="s">
        <v>2423</v>
      </c>
    </row>
    <row r="383" spans="1:6" hidden="1">
      <c r="A383" s="26">
        <v>379</v>
      </c>
      <c r="B383" s="316" t="s">
        <v>11501</v>
      </c>
      <c r="C383" s="318" t="s">
        <v>2954</v>
      </c>
      <c r="D383" s="318" t="s">
        <v>2702</v>
      </c>
      <c r="E383" s="318" t="s">
        <v>2453</v>
      </c>
      <c r="F383" s="318" t="s">
        <v>2423</v>
      </c>
    </row>
    <row r="384" spans="1:6" hidden="1">
      <c r="A384" s="26">
        <v>380</v>
      </c>
      <c r="B384" s="316" t="s">
        <v>11507</v>
      </c>
      <c r="C384" s="318" t="s">
        <v>2950</v>
      </c>
      <c r="D384" s="318" t="s">
        <v>2702</v>
      </c>
      <c r="E384" s="318" t="s">
        <v>2453</v>
      </c>
      <c r="F384" s="318" t="s">
        <v>2423</v>
      </c>
    </row>
    <row r="385" spans="1:6" hidden="1">
      <c r="A385" s="26">
        <v>381</v>
      </c>
      <c r="B385" s="316" t="s">
        <v>2745</v>
      </c>
      <c r="C385" s="318" t="s">
        <v>2746</v>
      </c>
      <c r="D385" s="318" t="s">
        <v>2702</v>
      </c>
      <c r="E385" s="318" t="s">
        <v>2453</v>
      </c>
      <c r="F385" s="318" t="s">
        <v>2423</v>
      </c>
    </row>
    <row r="386" spans="1:6" hidden="1">
      <c r="A386" s="26">
        <v>382</v>
      </c>
      <c r="B386" s="316" t="s">
        <v>2751</v>
      </c>
      <c r="C386" s="318" t="s">
        <v>2752</v>
      </c>
      <c r="D386" s="318" t="s">
        <v>2702</v>
      </c>
      <c r="E386" s="318" t="s">
        <v>2453</v>
      </c>
      <c r="F386" s="318" t="s">
        <v>2423</v>
      </c>
    </row>
    <row r="387" spans="1:6" hidden="1">
      <c r="A387" s="26">
        <v>383</v>
      </c>
      <c r="B387" s="316" t="s">
        <v>2727</v>
      </c>
      <c r="C387" s="318" t="s">
        <v>2728</v>
      </c>
      <c r="D387" s="318" t="s">
        <v>2702</v>
      </c>
      <c r="E387" s="318" t="s">
        <v>2453</v>
      </c>
      <c r="F387" s="318" t="s">
        <v>2423</v>
      </c>
    </row>
    <row r="388" spans="1:6" hidden="1">
      <c r="A388" s="26">
        <v>384</v>
      </c>
      <c r="B388" s="316" t="s">
        <v>2749</v>
      </c>
      <c r="C388" s="318" t="s">
        <v>2750</v>
      </c>
      <c r="D388" s="318" t="s">
        <v>2702</v>
      </c>
      <c r="E388" s="318" t="s">
        <v>2453</v>
      </c>
      <c r="F388" s="318" t="s">
        <v>2423</v>
      </c>
    </row>
    <row r="389" spans="1:6" hidden="1">
      <c r="A389" s="26">
        <v>385</v>
      </c>
      <c r="B389" s="316" t="s">
        <v>2711</v>
      </c>
      <c r="C389" s="318" t="s">
        <v>2712</v>
      </c>
      <c r="D389" s="318" t="s">
        <v>2702</v>
      </c>
      <c r="E389" s="318" t="s">
        <v>2453</v>
      </c>
      <c r="F389" s="320" t="s">
        <v>2423</v>
      </c>
    </row>
    <row r="390" spans="1:6" hidden="1">
      <c r="A390" s="26">
        <v>386</v>
      </c>
      <c r="B390" s="316" t="s">
        <v>2731</v>
      </c>
      <c r="C390" s="318" t="s">
        <v>2732</v>
      </c>
      <c r="D390" s="318" t="s">
        <v>2702</v>
      </c>
      <c r="E390" s="318" t="s">
        <v>2453</v>
      </c>
      <c r="F390" s="320" t="s">
        <v>2423</v>
      </c>
    </row>
    <row r="391" spans="1:6" hidden="1">
      <c r="A391" s="26">
        <v>387</v>
      </c>
      <c r="B391" s="316" t="s">
        <v>2741</v>
      </c>
      <c r="C391" s="318" t="s">
        <v>2742</v>
      </c>
      <c r="D391" s="318" t="s">
        <v>2702</v>
      </c>
      <c r="E391" s="318" t="s">
        <v>2453</v>
      </c>
      <c r="F391" s="320" t="s">
        <v>2423</v>
      </c>
    </row>
    <row r="392" spans="1:6" hidden="1">
      <c r="A392" s="26">
        <v>388</v>
      </c>
      <c r="B392" s="316" t="s">
        <v>2709</v>
      </c>
      <c r="C392" s="318" t="s">
        <v>2710</v>
      </c>
      <c r="D392" s="318" t="s">
        <v>2702</v>
      </c>
      <c r="E392" s="318" t="s">
        <v>2453</v>
      </c>
      <c r="F392" s="320" t="s">
        <v>2423</v>
      </c>
    </row>
    <row r="393" spans="1:6" hidden="1">
      <c r="A393" s="26">
        <v>389</v>
      </c>
      <c r="B393" s="316" t="s">
        <v>2733</v>
      </c>
      <c r="C393" s="318" t="s">
        <v>2734</v>
      </c>
      <c r="D393" s="318" t="s">
        <v>2702</v>
      </c>
      <c r="E393" s="318" t="s">
        <v>2453</v>
      </c>
      <c r="F393" s="320" t="s">
        <v>2423</v>
      </c>
    </row>
    <row r="394" spans="1:6" hidden="1">
      <c r="A394" s="26">
        <v>390</v>
      </c>
      <c r="B394" s="316" t="s">
        <v>2707</v>
      </c>
      <c r="C394" s="318" t="s">
        <v>2708</v>
      </c>
      <c r="D394" s="318" t="s">
        <v>2702</v>
      </c>
      <c r="E394" s="318" t="s">
        <v>2453</v>
      </c>
      <c r="F394" s="320" t="s">
        <v>2423</v>
      </c>
    </row>
    <row r="395" spans="1:6" hidden="1">
      <c r="A395" s="26">
        <v>391</v>
      </c>
      <c r="B395" s="316" t="s">
        <v>2743</v>
      </c>
      <c r="C395" s="318" t="s">
        <v>2744</v>
      </c>
      <c r="D395" s="318" t="s">
        <v>2702</v>
      </c>
      <c r="E395" s="318" t="s">
        <v>2453</v>
      </c>
      <c r="F395" s="320" t="s">
        <v>2423</v>
      </c>
    </row>
    <row r="396" spans="1:6" hidden="1">
      <c r="A396" s="26">
        <v>392</v>
      </c>
      <c r="B396" s="316" t="s">
        <v>2735</v>
      </c>
      <c r="C396" s="318" t="s">
        <v>2736</v>
      </c>
      <c r="D396" s="318" t="s">
        <v>2702</v>
      </c>
      <c r="E396" s="318" t="s">
        <v>2453</v>
      </c>
      <c r="F396" s="320" t="s">
        <v>2423</v>
      </c>
    </row>
    <row r="397" spans="1:6" hidden="1">
      <c r="A397" s="26">
        <v>393</v>
      </c>
      <c r="B397" s="316" t="s">
        <v>2737</v>
      </c>
      <c r="C397" s="318" t="s">
        <v>2738</v>
      </c>
      <c r="D397" s="318" t="s">
        <v>2702</v>
      </c>
      <c r="E397" s="318" t="s">
        <v>2453</v>
      </c>
      <c r="F397" s="320" t="s">
        <v>2423</v>
      </c>
    </row>
    <row r="398" spans="1:6" hidden="1">
      <c r="A398" s="26">
        <v>394</v>
      </c>
      <c r="B398" s="316" t="s">
        <v>2701</v>
      </c>
      <c r="C398" s="318" t="s">
        <v>1622</v>
      </c>
      <c r="D398" s="318" t="s">
        <v>2702</v>
      </c>
      <c r="E398" s="318" t="s">
        <v>2422</v>
      </c>
      <c r="F398" s="320" t="s">
        <v>2423</v>
      </c>
    </row>
    <row r="399" spans="1:6" hidden="1">
      <c r="A399" s="26">
        <v>395</v>
      </c>
      <c r="B399" s="316" t="s">
        <v>2747</v>
      </c>
      <c r="C399" s="318" t="s">
        <v>2748</v>
      </c>
      <c r="D399" s="318" t="s">
        <v>2702</v>
      </c>
      <c r="E399" s="318" t="s">
        <v>2453</v>
      </c>
      <c r="F399" s="320" t="s">
        <v>2423</v>
      </c>
    </row>
    <row r="400" spans="1:6" hidden="1">
      <c r="A400" s="26">
        <v>396</v>
      </c>
      <c r="B400" s="316" t="s">
        <v>2729</v>
      </c>
      <c r="C400" s="318" t="s">
        <v>2730</v>
      </c>
      <c r="D400" s="318" t="s">
        <v>2702</v>
      </c>
      <c r="E400" s="318" t="s">
        <v>2453</v>
      </c>
      <c r="F400" s="320" t="s">
        <v>2423</v>
      </c>
    </row>
    <row r="401" spans="1:6" hidden="1">
      <c r="A401" s="26">
        <v>397</v>
      </c>
      <c r="B401" s="316" t="s">
        <v>2739</v>
      </c>
      <c r="C401" s="318" t="s">
        <v>2740</v>
      </c>
      <c r="D401" s="318" t="s">
        <v>2702</v>
      </c>
      <c r="E401" s="318" t="s">
        <v>2453</v>
      </c>
      <c r="F401" s="320" t="s">
        <v>2423</v>
      </c>
    </row>
    <row r="402" spans="1:6" hidden="1">
      <c r="A402" s="26">
        <v>398</v>
      </c>
      <c r="B402" s="316" t="s">
        <v>9832</v>
      </c>
      <c r="C402" s="318" t="s">
        <v>2706</v>
      </c>
      <c r="D402" s="318" t="s">
        <v>2702</v>
      </c>
      <c r="E402" s="318" t="s">
        <v>2422</v>
      </c>
      <c r="F402" s="318" t="s">
        <v>2438</v>
      </c>
    </row>
    <row r="403" spans="1:6" hidden="1">
      <c r="A403" s="26">
        <v>399</v>
      </c>
      <c r="B403" s="316" t="s">
        <v>2875</v>
      </c>
      <c r="C403" s="318" t="s">
        <v>2876</v>
      </c>
      <c r="D403" s="318" t="s">
        <v>2702</v>
      </c>
      <c r="E403" s="318" t="s">
        <v>2453</v>
      </c>
      <c r="F403" s="318" t="s">
        <v>2438</v>
      </c>
    </row>
    <row r="404" spans="1:6" hidden="1">
      <c r="A404" s="26">
        <v>400</v>
      </c>
      <c r="B404" s="316" t="s">
        <v>2824</v>
      </c>
      <c r="C404" s="318" t="s">
        <v>2825</v>
      </c>
      <c r="D404" s="318" t="s">
        <v>2702</v>
      </c>
      <c r="E404" s="318" t="s">
        <v>2453</v>
      </c>
      <c r="F404" s="318" t="s">
        <v>2438</v>
      </c>
    </row>
    <row r="405" spans="1:6" hidden="1">
      <c r="A405" s="26">
        <v>401</v>
      </c>
      <c r="B405" s="316" t="s">
        <v>2761</v>
      </c>
      <c r="C405" s="318" t="s">
        <v>2762</v>
      </c>
      <c r="D405" s="318" t="s">
        <v>2702</v>
      </c>
      <c r="E405" s="318" t="s">
        <v>2453</v>
      </c>
      <c r="F405" s="318" t="s">
        <v>2438</v>
      </c>
    </row>
    <row r="406" spans="1:6" hidden="1">
      <c r="A406" s="26">
        <v>402</v>
      </c>
      <c r="B406" s="316" t="s">
        <v>2769</v>
      </c>
      <c r="C406" s="318" t="s">
        <v>2770</v>
      </c>
      <c r="D406" s="318" t="s">
        <v>2702</v>
      </c>
      <c r="E406" s="318" t="s">
        <v>2453</v>
      </c>
      <c r="F406" s="318" t="s">
        <v>2438</v>
      </c>
    </row>
    <row r="407" spans="1:6" hidden="1">
      <c r="A407" s="26">
        <v>403</v>
      </c>
      <c r="B407" s="316" t="s">
        <v>2715</v>
      </c>
      <c r="C407" s="318" t="s">
        <v>2716</v>
      </c>
      <c r="D407" s="318" t="s">
        <v>2702</v>
      </c>
      <c r="E407" s="318" t="s">
        <v>2453</v>
      </c>
      <c r="F407" s="318" t="s">
        <v>2438</v>
      </c>
    </row>
    <row r="408" spans="1:6" hidden="1">
      <c r="A408" s="26">
        <v>404</v>
      </c>
      <c r="B408" s="316" t="s">
        <v>2892</v>
      </c>
      <c r="C408" s="318" t="s">
        <v>873</v>
      </c>
      <c r="D408" s="318" t="s">
        <v>2702</v>
      </c>
      <c r="E408" s="318" t="s">
        <v>2453</v>
      </c>
      <c r="F408" s="318" t="s">
        <v>2893</v>
      </c>
    </row>
    <row r="409" spans="1:6" hidden="1">
      <c r="A409" s="26">
        <v>405</v>
      </c>
      <c r="B409" s="316" t="s">
        <v>10920</v>
      </c>
      <c r="C409" s="318" t="s">
        <v>2928</v>
      </c>
      <c r="D409" s="318" t="s">
        <v>2702</v>
      </c>
      <c r="E409" s="318" t="s">
        <v>2453</v>
      </c>
      <c r="F409" s="318" t="s">
        <v>2893</v>
      </c>
    </row>
    <row r="410" spans="1:6" hidden="1">
      <c r="A410" s="26">
        <v>406</v>
      </c>
      <c r="B410" s="316" t="s">
        <v>11330</v>
      </c>
      <c r="C410" s="318" t="s">
        <v>2945</v>
      </c>
      <c r="D410" s="318" t="s">
        <v>2702</v>
      </c>
      <c r="E410" s="318" t="s">
        <v>2453</v>
      </c>
      <c r="F410" s="318" t="s">
        <v>2893</v>
      </c>
    </row>
    <row r="411" spans="1:6" hidden="1">
      <c r="A411" s="26">
        <v>407</v>
      </c>
      <c r="B411" s="316" t="s">
        <v>2871</v>
      </c>
      <c r="C411" s="318" t="s">
        <v>2872</v>
      </c>
      <c r="D411" s="318" t="s">
        <v>2702</v>
      </c>
      <c r="E411" s="318" t="s">
        <v>2453</v>
      </c>
      <c r="F411" s="318" t="s">
        <v>2456</v>
      </c>
    </row>
    <row r="412" spans="1:6" hidden="1">
      <c r="A412" s="26">
        <v>408</v>
      </c>
      <c r="B412" s="316" t="s">
        <v>2885</v>
      </c>
      <c r="C412" s="318" t="s">
        <v>2886</v>
      </c>
      <c r="D412" s="318" t="s">
        <v>2702</v>
      </c>
      <c r="E412" s="318" t="s">
        <v>2453</v>
      </c>
      <c r="F412" s="318" t="s">
        <v>2456</v>
      </c>
    </row>
    <row r="413" spans="1:6" hidden="1">
      <c r="A413" s="26">
        <v>409</v>
      </c>
      <c r="B413" s="316" t="s">
        <v>2855</v>
      </c>
      <c r="C413" s="318" t="s">
        <v>2856</v>
      </c>
      <c r="D413" s="318" t="s">
        <v>2702</v>
      </c>
      <c r="E413" s="318" t="s">
        <v>2453</v>
      </c>
      <c r="F413" s="318" t="s">
        <v>2456</v>
      </c>
    </row>
    <row r="414" spans="1:6" hidden="1">
      <c r="A414" s="26">
        <v>410</v>
      </c>
      <c r="B414" s="316" t="s">
        <v>2717</v>
      </c>
      <c r="C414" s="318" t="s">
        <v>2718</v>
      </c>
      <c r="D414" s="318" t="s">
        <v>2702</v>
      </c>
      <c r="E414" s="318" t="s">
        <v>2453</v>
      </c>
      <c r="F414" s="318" t="s">
        <v>2456</v>
      </c>
    </row>
    <row r="415" spans="1:6" hidden="1">
      <c r="A415" s="26">
        <v>411</v>
      </c>
      <c r="B415" s="316" t="s">
        <v>2977</v>
      </c>
      <c r="C415" s="318" t="s">
        <v>770</v>
      </c>
      <c r="D415" s="318" t="s">
        <v>2957</v>
      </c>
      <c r="E415" s="318" t="s">
        <v>2453</v>
      </c>
      <c r="F415" s="318" t="s">
        <v>2423</v>
      </c>
    </row>
    <row r="416" spans="1:6" hidden="1">
      <c r="A416" s="26">
        <v>412</v>
      </c>
      <c r="B416" s="316" t="s">
        <v>2979</v>
      </c>
      <c r="C416" s="318" t="s">
        <v>797</v>
      </c>
      <c r="D416" s="318" t="s">
        <v>2957</v>
      </c>
      <c r="E416" s="318" t="s">
        <v>2453</v>
      </c>
      <c r="F416" s="318" t="s">
        <v>2423</v>
      </c>
    </row>
    <row r="417" spans="1:6" hidden="1">
      <c r="A417" s="26">
        <v>413</v>
      </c>
      <c r="B417" s="316" t="s">
        <v>2980</v>
      </c>
      <c r="C417" s="318" t="s">
        <v>799</v>
      </c>
      <c r="D417" s="318" t="s">
        <v>2957</v>
      </c>
      <c r="E417" s="318" t="s">
        <v>2453</v>
      </c>
      <c r="F417" s="318" t="s">
        <v>2423</v>
      </c>
    </row>
    <row r="418" spans="1:6" hidden="1">
      <c r="A418" s="26">
        <v>414</v>
      </c>
      <c r="B418" s="316" t="s">
        <v>2978</v>
      </c>
      <c r="C418" s="318" t="s">
        <v>791</v>
      </c>
      <c r="D418" s="318" t="s">
        <v>2957</v>
      </c>
      <c r="E418" s="318" t="s">
        <v>2453</v>
      </c>
      <c r="F418" s="318" t="s">
        <v>2423</v>
      </c>
    </row>
    <row r="419" spans="1:6" hidden="1">
      <c r="A419" s="26">
        <v>415</v>
      </c>
      <c r="B419" s="316" t="s">
        <v>9629</v>
      </c>
      <c r="C419" s="318" t="s">
        <v>9630</v>
      </c>
      <c r="D419" s="318" t="s">
        <v>2957</v>
      </c>
      <c r="E419" s="318" t="s">
        <v>2422</v>
      </c>
      <c r="F419" s="318" t="s">
        <v>2423</v>
      </c>
    </row>
    <row r="420" spans="1:6" hidden="1">
      <c r="A420" s="26">
        <v>416</v>
      </c>
      <c r="B420" s="316" t="s">
        <v>9766</v>
      </c>
      <c r="C420" s="318" t="s">
        <v>9767</v>
      </c>
      <c r="D420" s="318" t="s">
        <v>2957</v>
      </c>
      <c r="E420" s="318" t="s">
        <v>2422</v>
      </c>
      <c r="F420" s="318" t="s">
        <v>2423</v>
      </c>
    </row>
    <row r="421" spans="1:6" hidden="1">
      <c r="A421" s="26">
        <v>417</v>
      </c>
      <c r="B421" s="316" t="s">
        <v>2981</v>
      </c>
      <c r="C421" s="318" t="s">
        <v>803</v>
      </c>
      <c r="D421" s="318" t="s">
        <v>2957</v>
      </c>
      <c r="E421" s="318" t="s">
        <v>2453</v>
      </c>
      <c r="F421" s="318" t="s">
        <v>2423</v>
      </c>
    </row>
    <row r="422" spans="1:6" hidden="1">
      <c r="A422" s="26">
        <v>418</v>
      </c>
      <c r="B422" s="316" t="s">
        <v>9928</v>
      </c>
      <c r="C422" s="318" t="s">
        <v>2958</v>
      </c>
      <c r="D422" s="318" t="s">
        <v>2957</v>
      </c>
      <c r="E422" s="318" t="s">
        <v>2422</v>
      </c>
      <c r="F422" s="318" t="s">
        <v>2423</v>
      </c>
    </row>
    <row r="423" spans="1:6" hidden="1">
      <c r="A423" s="26">
        <v>419</v>
      </c>
      <c r="B423" s="316" t="s">
        <v>2982</v>
      </c>
      <c r="C423" s="318" t="s">
        <v>2983</v>
      </c>
      <c r="D423" s="318" t="s">
        <v>2957</v>
      </c>
      <c r="E423" s="318" t="s">
        <v>2453</v>
      </c>
      <c r="F423" s="318" t="s">
        <v>2423</v>
      </c>
    </row>
    <row r="424" spans="1:6" hidden="1">
      <c r="A424" s="26">
        <v>420</v>
      </c>
      <c r="B424" s="316" t="s">
        <v>9168</v>
      </c>
      <c r="C424" s="318" t="s">
        <v>1271</v>
      </c>
      <c r="D424" s="318" t="s">
        <v>2957</v>
      </c>
      <c r="E424" s="318" t="s">
        <v>2422</v>
      </c>
      <c r="F424" s="318" t="s">
        <v>2423</v>
      </c>
    </row>
    <row r="425" spans="1:6" hidden="1">
      <c r="A425" s="26">
        <v>421</v>
      </c>
      <c r="B425" s="316" t="s">
        <v>2968</v>
      </c>
      <c r="C425" s="318" t="s">
        <v>2969</v>
      </c>
      <c r="D425" s="318" t="s">
        <v>2957</v>
      </c>
      <c r="E425" s="318" t="s">
        <v>2453</v>
      </c>
      <c r="F425" s="318" t="s">
        <v>2423</v>
      </c>
    </row>
    <row r="426" spans="1:6" hidden="1">
      <c r="A426" s="26">
        <v>422</v>
      </c>
      <c r="B426" s="316" t="s">
        <v>2976</v>
      </c>
      <c r="C426" s="318" t="s">
        <v>1365</v>
      </c>
      <c r="D426" s="318" t="s">
        <v>2957</v>
      </c>
      <c r="E426" s="318" t="s">
        <v>2453</v>
      </c>
      <c r="F426" s="318" t="s">
        <v>2423</v>
      </c>
    </row>
    <row r="427" spans="1:6" hidden="1">
      <c r="A427" s="26">
        <v>423</v>
      </c>
      <c r="B427" s="316" t="s">
        <v>2974</v>
      </c>
      <c r="C427" s="318" t="s">
        <v>2975</v>
      </c>
      <c r="D427" s="318" t="s">
        <v>2957</v>
      </c>
      <c r="E427" s="318" t="s">
        <v>2453</v>
      </c>
      <c r="F427" s="318" t="s">
        <v>2423</v>
      </c>
    </row>
    <row r="428" spans="1:6" hidden="1">
      <c r="A428" s="26">
        <v>424</v>
      </c>
      <c r="B428" s="316" t="s">
        <v>2971</v>
      </c>
      <c r="C428" s="318" t="s">
        <v>2972</v>
      </c>
      <c r="D428" s="318" t="s">
        <v>2957</v>
      </c>
      <c r="E428" s="318" t="s">
        <v>2453</v>
      </c>
      <c r="F428" s="318" t="s">
        <v>2423</v>
      </c>
    </row>
    <row r="429" spans="1:6" hidden="1">
      <c r="A429" s="26">
        <v>425</v>
      </c>
      <c r="B429" s="316" t="s">
        <v>10550</v>
      </c>
      <c r="C429" s="318" t="s">
        <v>2986</v>
      </c>
      <c r="D429" s="318" t="s">
        <v>2957</v>
      </c>
      <c r="E429" s="318" t="s">
        <v>2453</v>
      </c>
      <c r="F429" s="318" t="s">
        <v>2423</v>
      </c>
    </row>
    <row r="430" spans="1:6" hidden="1">
      <c r="A430" s="26">
        <v>426</v>
      </c>
      <c r="B430" s="316" t="s">
        <v>11022</v>
      </c>
      <c r="C430" s="318" t="s">
        <v>2959</v>
      </c>
      <c r="D430" s="318" t="s">
        <v>2957</v>
      </c>
      <c r="E430" s="318" t="s">
        <v>2422</v>
      </c>
      <c r="F430" s="318" t="s">
        <v>2423</v>
      </c>
    </row>
    <row r="431" spans="1:6" hidden="1">
      <c r="A431" s="26">
        <v>427</v>
      </c>
      <c r="B431" s="316" t="s">
        <v>2973</v>
      </c>
      <c r="C431" s="318" t="s">
        <v>1359</v>
      </c>
      <c r="D431" s="318" t="s">
        <v>2957</v>
      </c>
      <c r="E431" s="318" t="s">
        <v>2453</v>
      </c>
      <c r="F431" s="318" t="s">
        <v>2423</v>
      </c>
    </row>
    <row r="432" spans="1:6" hidden="1">
      <c r="A432" s="26">
        <v>428</v>
      </c>
      <c r="B432" s="316" t="s">
        <v>2970</v>
      </c>
      <c r="C432" s="318" t="s">
        <v>1356</v>
      </c>
      <c r="D432" s="318" t="s">
        <v>2957</v>
      </c>
      <c r="E432" s="318" t="s">
        <v>2453</v>
      </c>
      <c r="F432" s="318" t="s">
        <v>2423</v>
      </c>
    </row>
    <row r="433" spans="1:6" hidden="1">
      <c r="A433" s="26">
        <v>429</v>
      </c>
      <c r="B433" s="316" t="s">
        <v>11235</v>
      </c>
      <c r="C433" s="318" t="s">
        <v>2985</v>
      </c>
      <c r="D433" s="318" t="s">
        <v>2957</v>
      </c>
      <c r="E433" s="318" t="s">
        <v>2453</v>
      </c>
      <c r="F433" s="318" t="s">
        <v>2423</v>
      </c>
    </row>
    <row r="434" spans="1:6" hidden="1">
      <c r="A434" s="26">
        <v>430</v>
      </c>
      <c r="B434" s="316" t="s">
        <v>2956</v>
      </c>
      <c r="C434" s="318" t="s">
        <v>1610</v>
      </c>
      <c r="D434" s="318" t="s">
        <v>2957</v>
      </c>
      <c r="E434" s="318" t="s">
        <v>2422</v>
      </c>
      <c r="F434" s="318" t="s">
        <v>2423</v>
      </c>
    </row>
    <row r="435" spans="1:6" hidden="1">
      <c r="A435" s="26">
        <v>431</v>
      </c>
      <c r="B435" s="316" t="s">
        <v>2966</v>
      </c>
      <c r="C435" s="318" t="s">
        <v>2967</v>
      </c>
      <c r="D435" s="318" t="s">
        <v>2957</v>
      </c>
      <c r="E435" s="318" t="s">
        <v>2453</v>
      </c>
      <c r="F435" s="318" t="s">
        <v>2423</v>
      </c>
    </row>
    <row r="436" spans="1:6" hidden="1">
      <c r="A436" s="26">
        <v>432</v>
      </c>
      <c r="B436" s="316" t="s">
        <v>2962</v>
      </c>
      <c r="C436" s="318" t="s">
        <v>2963</v>
      </c>
      <c r="D436" s="318" t="s">
        <v>2957</v>
      </c>
      <c r="E436" s="318" t="s">
        <v>2453</v>
      </c>
      <c r="F436" s="320" t="s">
        <v>2423</v>
      </c>
    </row>
    <row r="437" spans="1:6" hidden="1">
      <c r="A437" s="26">
        <v>433</v>
      </c>
      <c r="B437" s="316" t="s">
        <v>2960</v>
      </c>
      <c r="C437" s="318" t="s">
        <v>2961</v>
      </c>
      <c r="D437" s="318" t="s">
        <v>2957</v>
      </c>
      <c r="E437" s="318" t="s">
        <v>2453</v>
      </c>
      <c r="F437" s="320" t="s">
        <v>2423</v>
      </c>
    </row>
    <row r="438" spans="1:6" hidden="1">
      <c r="A438" s="26">
        <v>434</v>
      </c>
      <c r="B438" s="316" t="s">
        <v>2964</v>
      </c>
      <c r="C438" s="318" t="s">
        <v>2965</v>
      </c>
      <c r="D438" s="318" t="s">
        <v>2957</v>
      </c>
      <c r="E438" s="318" t="s">
        <v>2453</v>
      </c>
      <c r="F438" s="320" t="s">
        <v>2423</v>
      </c>
    </row>
    <row r="439" spans="1:6" hidden="1">
      <c r="A439" s="26">
        <v>435</v>
      </c>
      <c r="B439" s="316" t="s">
        <v>10887</v>
      </c>
      <c r="C439" s="318" t="s">
        <v>2984</v>
      </c>
      <c r="D439" s="318" t="s">
        <v>2957</v>
      </c>
      <c r="E439" s="318" t="s">
        <v>2453</v>
      </c>
      <c r="F439" s="318" t="s">
        <v>2893</v>
      </c>
    </row>
    <row r="440" spans="1:6" hidden="1">
      <c r="A440" s="26">
        <v>436</v>
      </c>
      <c r="B440" s="27" t="s">
        <v>3118</v>
      </c>
      <c r="C440" s="28" t="s">
        <v>3119</v>
      </c>
      <c r="D440" s="28" t="s">
        <v>2988</v>
      </c>
      <c r="E440" s="318" t="s">
        <v>2453</v>
      </c>
      <c r="F440" s="318" t="s">
        <v>2423</v>
      </c>
    </row>
    <row r="441" spans="1:6" hidden="1">
      <c r="A441" s="26">
        <v>437</v>
      </c>
      <c r="B441" s="316" t="s">
        <v>3200</v>
      </c>
      <c r="C441" s="318" t="s">
        <v>935</v>
      </c>
      <c r="D441" s="318" t="s">
        <v>2988</v>
      </c>
      <c r="E441" s="318" t="s">
        <v>2453</v>
      </c>
      <c r="F441" s="318" t="s">
        <v>2423</v>
      </c>
    </row>
    <row r="442" spans="1:6" hidden="1">
      <c r="A442" s="26">
        <v>438</v>
      </c>
      <c r="B442" s="316" t="s">
        <v>3221</v>
      </c>
      <c r="C442" s="318" t="s">
        <v>940</v>
      </c>
      <c r="D442" s="318" t="s">
        <v>2988</v>
      </c>
      <c r="E442" s="318" t="s">
        <v>2453</v>
      </c>
      <c r="F442" s="318" t="s">
        <v>2423</v>
      </c>
    </row>
    <row r="443" spans="1:6" hidden="1">
      <c r="A443" s="26">
        <v>439</v>
      </c>
      <c r="B443" s="316" t="s">
        <v>9514</v>
      </c>
      <c r="C443" s="318" t="s">
        <v>9515</v>
      </c>
      <c r="D443" s="318" t="s">
        <v>2988</v>
      </c>
      <c r="E443" s="318" t="s">
        <v>2422</v>
      </c>
      <c r="F443" s="318" t="s">
        <v>2423</v>
      </c>
    </row>
    <row r="444" spans="1:6" hidden="1">
      <c r="A444" s="26">
        <v>440</v>
      </c>
      <c r="B444" s="316" t="s">
        <v>3226</v>
      </c>
      <c r="C444" s="318" t="s">
        <v>3227</v>
      </c>
      <c r="D444" s="318" t="s">
        <v>2988</v>
      </c>
      <c r="E444" s="318" t="s">
        <v>2453</v>
      </c>
      <c r="F444" s="318" t="s">
        <v>2423</v>
      </c>
    </row>
    <row r="445" spans="1:6" hidden="1">
      <c r="A445" s="26">
        <v>441</v>
      </c>
      <c r="B445" s="316" t="s">
        <v>3229</v>
      </c>
      <c r="C445" s="318" t="s">
        <v>944</v>
      </c>
      <c r="D445" s="318" t="s">
        <v>2988</v>
      </c>
      <c r="E445" s="318" t="s">
        <v>2453</v>
      </c>
      <c r="F445" s="318" t="s">
        <v>2423</v>
      </c>
    </row>
    <row r="446" spans="1:6" hidden="1">
      <c r="A446" s="26">
        <v>442</v>
      </c>
      <c r="B446" s="316" t="s">
        <v>3195</v>
      </c>
      <c r="C446" s="318" t="s">
        <v>934</v>
      </c>
      <c r="D446" s="318" t="s">
        <v>2988</v>
      </c>
      <c r="E446" s="318" t="s">
        <v>2453</v>
      </c>
      <c r="F446" s="318" t="s">
        <v>2423</v>
      </c>
    </row>
    <row r="447" spans="1:6" hidden="1">
      <c r="A447" s="26">
        <v>443</v>
      </c>
      <c r="B447" s="316" t="s">
        <v>3225</v>
      </c>
      <c r="C447" s="318" t="s">
        <v>942</v>
      </c>
      <c r="D447" s="318" t="s">
        <v>2988</v>
      </c>
      <c r="E447" s="318" t="s">
        <v>2453</v>
      </c>
      <c r="F447" s="318" t="s">
        <v>2423</v>
      </c>
    </row>
    <row r="448" spans="1:6" hidden="1">
      <c r="A448" s="26">
        <v>444</v>
      </c>
      <c r="B448" s="316" t="s">
        <v>3222</v>
      </c>
      <c r="C448" s="318" t="s">
        <v>941</v>
      </c>
      <c r="D448" s="318" t="s">
        <v>2988</v>
      </c>
      <c r="E448" s="318" t="s">
        <v>2453</v>
      </c>
      <c r="F448" s="318" t="s">
        <v>2423</v>
      </c>
    </row>
    <row r="449" spans="1:6" hidden="1">
      <c r="A449" s="26">
        <v>445</v>
      </c>
      <c r="B449" s="316" t="s">
        <v>3203</v>
      </c>
      <c r="C449" s="318" t="s">
        <v>936</v>
      </c>
      <c r="D449" s="318" t="s">
        <v>2988</v>
      </c>
      <c r="E449" s="318" t="s">
        <v>2453</v>
      </c>
      <c r="F449" s="318" t="s">
        <v>2423</v>
      </c>
    </row>
    <row r="450" spans="1:6" hidden="1">
      <c r="A450" s="26">
        <v>446</v>
      </c>
      <c r="B450" s="316" t="s">
        <v>3220</v>
      </c>
      <c r="C450" s="318" t="s">
        <v>939</v>
      </c>
      <c r="D450" s="318" t="s">
        <v>2988</v>
      </c>
      <c r="E450" s="318" t="s">
        <v>2453</v>
      </c>
      <c r="F450" s="318" t="s">
        <v>2423</v>
      </c>
    </row>
    <row r="451" spans="1:6" hidden="1">
      <c r="A451" s="26">
        <v>447</v>
      </c>
      <c r="B451" s="316" t="s">
        <v>3215</v>
      </c>
      <c r="C451" s="318" t="s">
        <v>938</v>
      </c>
      <c r="D451" s="318" t="s">
        <v>2988</v>
      </c>
      <c r="E451" s="318" t="s">
        <v>2453</v>
      </c>
      <c r="F451" s="318" t="s">
        <v>2423</v>
      </c>
    </row>
    <row r="452" spans="1:6" hidden="1">
      <c r="A452" s="26">
        <v>448</v>
      </c>
      <c r="B452" s="316" t="s">
        <v>3212</v>
      </c>
      <c r="C452" s="318" t="s">
        <v>937</v>
      </c>
      <c r="D452" s="318" t="s">
        <v>2988</v>
      </c>
      <c r="E452" s="318" t="s">
        <v>2453</v>
      </c>
      <c r="F452" s="318" t="s">
        <v>2423</v>
      </c>
    </row>
    <row r="453" spans="1:6" hidden="1">
      <c r="A453" s="26">
        <v>449</v>
      </c>
      <c r="B453" s="316" t="s">
        <v>3228</v>
      </c>
      <c r="C453" s="318" t="s">
        <v>943</v>
      </c>
      <c r="D453" s="318" t="s">
        <v>2988</v>
      </c>
      <c r="E453" s="318" t="s">
        <v>2453</v>
      </c>
      <c r="F453" s="318" t="s">
        <v>2423</v>
      </c>
    </row>
    <row r="454" spans="1:6" hidden="1">
      <c r="A454" s="26">
        <v>450</v>
      </c>
      <c r="B454" s="316" t="s">
        <v>3130</v>
      </c>
      <c r="C454" s="318" t="s">
        <v>3131</v>
      </c>
      <c r="D454" s="318" t="s">
        <v>2988</v>
      </c>
      <c r="E454" s="318" t="s">
        <v>2453</v>
      </c>
      <c r="F454" s="318" t="s">
        <v>2423</v>
      </c>
    </row>
    <row r="455" spans="1:6" hidden="1">
      <c r="A455" s="26">
        <v>451</v>
      </c>
      <c r="B455" s="316" t="s">
        <v>3142</v>
      </c>
      <c r="C455" s="318" t="s">
        <v>3143</v>
      </c>
      <c r="D455" s="318" t="s">
        <v>2988</v>
      </c>
      <c r="E455" s="318" t="s">
        <v>2453</v>
      </c>
      <c r="F455" s="318" t="s">
        <v>2423</v>
      </c>
    </row>
    <row r="456" spans="1:6" hidden="1">
      <c r="A456" s="26">
        <v>452</v>
      </c>
      <c r="B456" s="316" t="s">
        <v>3167</v>
      </c>
      <c r="C456" s="318" t="s">
        <v>3168</v>
      </c>
      <c r="D456" s="318" t="s">
        <v>2988</v>
      </c>
      <c r="E456" s="318" t="s">
        <v>2453</v>
      </c>
      <c r="F456" s="318" t="s">
        <v>2423</v>
      </c>
    </row>
    <row r="457" spans="1:6" hidden="1">
      <c r="A457" s="26">
        <v>453</v>
      </c>
      <c r="B457" s="316" t="s">
        <v>3181</v>
      </c>
      <c r="C457" s="318" t="s">
        <v>3182</v>
      </c>
      <c r="D457" s="318" t="s">
        <v>2988</v>
      </c>
      <c r="E457" s="318" t="s">
        <v>2453</v>
      </c>
      <c r="F457" s="318" t="s">
        <v>2423</v>
      </c>
    </row>
    <row r="458" spans="1:6" hidden="1">
      <c r="A458" s="26">
        <v>454</v>
      </c>
      <c r="B458" s="316" t="s">
        <v>3140</v>
      </c>
      <c r="C458" s="318" t="s">
        <v>3141</v>
      </c>
      <c r="D458" s="318" t="s">
        <v>2988</v>
      </c>
      <c r="E458" s="318" t="s">
        <v>2453</v>
      </c>
      <c r="F458" s="318" t="s">
        <v>2423</v>
      </c>
    </row>
    <row r="459" spans="1:6" hidden="1">
      <c r="A459" s="26">
        <v>455</v>
      </c>
      <c r="B459" s="316" t="s">
        <v>3196</v>
      </c>
      <c r="C459" s="318" t="s">
        <v>3197</v>
      </c>
      <c r="D459" s="318" t="s">
        <v>2988</v>
      </c>
      <c r="E459" s="318" t="s">
        <v>2453</v>
      </c>
      <c r="F459" s="318" t="s">
        <v>2423</v>
      </c>
    </row>
    <row r="460" spans="1:6" hidden="1">
      <c r="A460" s="26">
        <v>456</v>
      </c>
      <c r="B460" s="316" t="s">
        <v>3187</v>
      </c>
      <c r="C460" s="318" t="s">
        <v>3188</v>
      </c>
      <c r="D460" s="318" t="s">
        <v>2988</v>
      </c>
      <c r="E460" s="318" t="s">
        <v>2453</v>
      </c>
      <c r="F460" s="318" t="s">
        <v>2423</v>
      </c>
    </row>
    <row r="461" spans="1:6" hidden="1">
      <c r="A461" s="26">
        <v>457</v>
      </c>
      <c r="B461" s="316" t="s">
        <v>3193</v>
      </c>
      <c r="C461" s="318" t="s">
        <v>3194</v>
      </c>
      <c r="D461" s="318" t="s">
        <v>2988</v>
      </c>
      <c r="E461" s="318" t="s">
        <v>2453</v>
      </c>
      <c r="F461" s="318" t="s">
        <v>2423</v>
      </c>
    </row>
    <row r="462" spans="1:6" hidden="1">
      <c r="A462" s="26">
        <v>458</v>
      </c>
      <c r="B462" s="316" t="s">
        <v>3128</v>
      </c>
      <c r="C462" s="318" t="s">
        <v>3129</v>
      </c>
      <c r="D462" s="318" t="s">
        <v>2988</v>
      </c>
      <c r="E462" s="318" t="s">
        <v>2453</v>
      </c>
      <c r="F462" s="318" t="s">
        <v>2423</v>
      </c>
    </row>
    <row r="463" spans="1:6" hidden="1">
      <c r="A463" s="26">
        <v>459</v>
      </c>
      <c r="B463" s="316" t="s">
        <v>3175</v>
      </c>
      <c r="C463" s="318" t="s">
        <v>3176</v>
      </c>
      <c r="D463" s="318" t="s">
        <v>2988</v>
      </c>
      <c r="E463" s="318" t="s">
        <v>2453</v>
      </c>
      <c r="F463" s="318" t="s">
        <v>2423</v>
      </c>
    </row>
    <row r="464" spans="1:6" hidden="1">
      <c r="A464" s="26">
        <v>460</v>
      </c>
      <c r="B464" s="316" t="s">
        <v>3138</v>
      </c>
      <c r="C464" s="318" t="s">
        <v>3139</v>
      </c>
      <c r="D464" s="318" t="s">
        <v>2988</v>
      </c>
      <c r="E464" s="318" t="s">
        <v>2453</v>
      </c>
      <c r="F464" s="318" t="s">
        <v>2423</v>
      </c>
    </row>
    <row r="465" spans="1:6" hidden="1">
      <c r="A465" s="26">
        <v>461</v>
      </c>
      <c r="B465" s="316" t="s">
        <v>3213</v>
      </c>
      <c r="C465" s="318" t="s">
        <v>3214</v>
      </c>
      <c r="D465" s="318" t="s">
        <v>2988</v>
      </c>
      <c r="E465" s="318" t="s">
        <v>2453</v>
      </c>
      <c r="F465" s="318" t="s">
        <v>2423</v>
      </c>
    </row>
    <row r="466" spans="1:6" hidden="1">
      <c r="A466" s="26">
        <v>462</v>
      </c>
      <c r="B466" s="316" t="s">
        <v>3134</v>
      </c>
      <c r="C466" s="318" t="s">
        <v>3135</v>
      </c>
      <c r="D466" s="318" t="s">
        <v>2988</v>
      </c>
      <c r="E466" s="318" t="s">
        <v>2453</v>
      </c>
      <c r="F466" s="318" t="s">
        <v>2423</v>
      </c>
    </row>
    <row r="467" spans="1:6" hidden="1">
      <c r="A467" s="26">
        <v>463</v>
      </c>
      <c r="B467" s="316" t="s">
        <v>3169</v>
      </c>
      <c r="C467" s="318" t="s">
        <v>3170</v>
      </c>
      <c r="D467" s="318" t="s">
        <v>2988</v>
      </c>
      <c r="E467" s="318" t="s">
        <v>2453</v>
      </c>
      <c r="F467" s="318" t="s">
        <v>2423</v>
      </c>
    </row>
    <row r="468" spans="1:6" hidden="1">
      <c r="A468" s="26">
        <v>464</v>
      </c>
      <c r="B468" s="316" t="s">
        <v>3153</v>
      </c>
      <c r="C468" s="318" t="s">
        <v>3154</v>
      </c>
      <c r="D468" s="318" t="s">
        <v>2988</v>
      </c>
      <c r="E468" s="318" t="s">
        <v>2453</v>
      </c>
      <c r="F468" s="318" t="s">
        <v>2423</v>
      </c>
    </row>
    <row r="469" spans="1:6" hidden="1">
      <c r="A469" s="26">
        <v>465</v>
      </c>
      <c r="B469" s="316" t="s">
        <v>3173</v>
      </c>
      <c r="C469" s="318" t="s">
        <v>3174</v>
      </c>
      <c r="D469" s="318" t="s">
        <v>2988</v>
      </c>
      <c r="E469" s="318" t="s">
        <v>2453</v>
      </c>
      <c r="F469" s="318" t="s">
        <v>2423</v>
      </c>
    </row>
    <row r="470" spans="1:6" hidden="1">
      <c r="A470" s="26">
        <v>466</v>
      </c>
      <c r="B470" s="316" t="s">
        <v>3165</v>
      </c>
      <c r="C470" s="318" t="s">
        <v>3166</v>
      </c>
      <c r="D470" s="318" t="s">
        <v>2988</v>
      </c>
      <c r="E470" s="318" t="s">
        <v>2453</v>
      </c>
      <c r="F470" s="318" t="s">
        <v>2423</v>
      </c>
    </row>
    <row r="471" spans="1:6" hidden="1">
      <c r="A471" s="26">
        <v>467</v>
      </c>
      <c r="B471" s="316" t="s">
        <v>3223</v>
      </c>
      <c r="C471" s="318" t="s">
        <v>3224</v>
      </c>
      <c r="D471" s="318" t="s">
        <v>2988</v>
      </c>
      <c r="E471" s="318" t="s">
        <v>2453</v>
      </c>
      <c r="F471" s="318" t="s">
        <v>2423</v>
      </c>
    </row>
    <row r="472" spans="1:6" hidden="1">
      <c r="A472" s="26">
        <v>468</v>
      </c>
      <c r="B472" s="316" t="s">
        <v>3148</v>
      </c>
      <c r="C472" s="318" t="s">
        <v>3149</v>
      </c>
      <c r="D472" s="318" t="s">
        <v>2988</v>
      </c>
      <c r="E472" s="318" t="s">
        <v>2453</v>
      </c>
      <c r="F472" s="318" t="s">
        <v>2423</v>
      </c>
    </row>
    <row r="473" spans="1:6" hidden="1">
      <c r="A473" s="26">
        <v>469</v>
      </c>
      <c r="B473" s="316" t="s">
        <v>3144</v>
      </c>
      <c r="C473" s="318" t="s">
        <v>3145</v>
      </c>
      <c r="D473" s="318" t="s">
        <v>2988</v>
      </c>
      <c r="E473" s="318" t="s">
        <v>2453</v>
      </c>
      <c r="F473" s="318" t="s">
        <v>2423</v>
      </c>
    </row>
    <row r="474" spans="1:6" hidden="1">
      <c r="A474" s="26">
        <v>470</v>
      </c>
      <c r="B474" s="316" t="s">
        <v>3136</v>
      </c>
      <c r="C474" s="318" t="s">
        <v>3137</v>
      </c>
      <c r="D474" s="318" t="s">
        <v>2988</v>
      </c>
      <c r="E474" s="318" t="s">
        <v>2453</v>
      </c>
      <c r="F474" s="318" t="s">
        <v>2423</v>
      </c>
    </row>
    <row r="475" spans="1:6" hidden="1">
      <c r="A475" s="26">
        <v>471</v>
      </c>
      <c r="B475" s="316" t="s">
        <v>3157</v>
      </c>
      <c r="C475" s="318" t="s">
        <v>3158</v>
      </c>
      <c r="D475" s="318" t="s">
        <v>2988</v>
      </c>
      <c r="E475" s="318" t="s">
        <v>2453</v>
      </c>
      <c r="F475" s="318" t="s">
        <v>2423</v>
      </c>
    </row>
    <row r="476" spans="1:6" hidden="1">
      <c r="A476" s="26">
        <v>472</v>
      </c>
      <c r="B476" s="316" t="s">
        <v>3191</v>
      </c>
      <c r="C476" s="318" t="s">
        <v>3192</v>
      </c>
      <c r="D476" s="318" t="s">
        <v>2988</v>
      </c>
      <c r="E476" s="318" t="s">
        <v>2453</v>
      </c>
      <c r="F476" s="318" t="s">
        <v>2423</v>
      </c>
    </row>
    <row r="477" spans="1:6" hidden="1">
      <c r="A477" s="26">
        <v>473</v>
      </c>
      <c r="B477" s="316" t="s">
        <v>3159</v>
      </c>
      <c r="C477" s="318" t="s">
        <v>3160</v>
      </c>
      <c r="D477" s="318" t="s">
        <v>2988</v>
      </c>
      <c r="E477" s="318" t="s">
        <v>2453</v>
      </c>
      <c r="F477" s="318" t="s">
        <v>2423</v>
      </c>
    </row>
    <row r="478" spans="1:6" hidden="1">
      <c r="A478" s="26">
        <v>474</v>
      </c>
      <c r="B478" s="316" t="s">
        <v>3230</v>
      </c>
      <c r="C478" s="318" t="s">
        <v>3231</v>
      </c>
      <c r="D478" s="318" t="s">
        <v>2988</v>
      </c>
      <c r="E478" s="318" t="s">
        <v>2453</v>
      </c>
      <c r="F478" s="318" t="s">
        <v>2423</v>
      </c>
    </row>
    <row r="479" spans="1:6" hidden="1">
      <c r="A479" s="26">
        <v>475</v>
      </c>
      <c r="B479" s="316" t="s">
        <v>3126</v>
      </c>
      <c r="C479" s="318" t="s">
        <v>3127</v>
      </c>
      <c r="D479" s="318" t="s">
        <v>2988</v>
      </c>
      <c r="E479" s="318" t="s">
        <v>2453</v>
      </c>
      <c r="F479" s="318" t="s">
        <v>2423</v>
      </c>
    </row>
    <row r="480" spans="1:6" hidden="1">
      <c r="A480" s="26">
        <v>476</v>
      </c>
      <c r="B480" s="316" t="s">
        <v>9897</v>
      </c>
      <c r="C480" s="318" t="s">
        <v>9898</v>
      </c>
      <c r="D480" s="318" t="s">
        <v>2988</v>
      </c>
      <c r="E480" s="318" t="s">
        <v>2422</v>
      </c>
      <c r="F480" s="318" t="s">
        <v>2423</v>
      </c>
    </row>
    <row r="481" spans="1:6" hidden="1">
      <c r="A481" s="26">
        <v>477</v>
      </c>
      <c r="B481" s="316" t="s">
        <v>3198</v>
      </c>
      <c r="C481" s="318" t="s">
        <v>3199</v>
      </c>
      <c r="D481" s="318" t="s">
        <v>2988</v>
      </c>
      <c r="E481" s="318" t="s">
        <v>2453</v>
      </c>
      <c r="F481" s="318" t="s">
        <v>2423</v>
      </c>
    </row>
    <row r="482" spans="1:6" hidden="1">
      <c r="A482" s="26">
        <v>478</v>
      </c>
      <c r="B482" s="316" t="s">
        <v>3146</v>
      </c>
      <c r="C482" s="318" t="s">
        <v>3147</v>
      </c>
      <c r="D482" s="318" t="s">
        <v>2988</v>
      </c>
      <c r="E482" s="318" t="s">
        <v>2453</v>
      </c>
      <c r="F482" s="318" t="s">
        <v>2423</v>
      </c>
    </row>
    <row r="483" spans="1:6" hidden="1">
      <c r="A483" s="26">
        <v>479</v>
      </c>
      <c r="B483" s="316" t="s">
        <v>3035</v>
      </c>
      <c r="C483" s="318" t="s">
        <v>3036</v>
      </c>
      <c r="D483" s="318" t="s">
        <v>2988</v>
      </c>
      <c r="E483" s="318" t="s">
        <v>2453</v>
      </c>
      <c r="F483" s="318" t="s">
        <v>2423</v>
      </c>
    </row>
    <row r="484" spans="1:6" hidden="1">
      <c r="A484" s="26">
        <v>480</v>
      </c>
      <c r="B484" s="316" t="s">
        <v>3037</v>
      </c>
      <c r="C484" s="318" t="s">
        <v>3038</v>
      </c>
      <c r="D484" s="318" t="s">
        <v>2988</v>
      </c>
      <c r="E484" s="318" t="s">
        <v>2453</v>
      </c>
      <c r="F484" s="318" t="s">
        <v>2423</v>
      </c>
    </row>
    <row r="485" spans="1:6" hidden="1">
      <c r="A485" s="26">
        <v>481</v>
      </c>
      <c r="B485" s="316" t="s">
        <v>3041</v>
      </c>
      <c r="C485" s="318" t="s">
        <v>3042</v>
      </c>
      <c r="D485" s="318" t="s">
        <v>2988</v>
      </c>
      <c r="E485" s="318" t="s">
        <v>2453</v>
      </c>
      <c r="F485" s="318" t="s">
        <v>2423</v>
      </c>
    </row>
    <row r="486" spans="1:6" hidden="1">
      <c r="A486" s="26">
        <v>482</v>
      </c>
      <c r="B486" s="316" t="s">
        <v>3039</v>
      </c>
      <c r="C486" s="318" t="s">
        <v>3040</v>
      </c>
      <c r="D486" s="318" t="s">
        <v>2988</v>
      </c>
      <c r="E486" s="318" t="s">
        <v>2453</v>
      </c>
      <c r="F486" s="318" t="s">
        <v>2423</v>
      </c>
    </row>
    <row r="487" spans="1:6" hidden="1">
      <c r="A487" s="26">
        <v>483</v>
      </c>
      <c r="B487" s="316" t="s">
        <v>2992</v>
      </c>
      <c r="C487" s="318" t="s">
        <v>2993</v>
      </c>
      <c r="D487" s="318" t="s">
        <v>2988</v>
      </c>
      <c r="E487" s="318" t="s">
        <v>2422</v>
      </c>
      <c r="F487" s="318" t="s">
        <v>2423</v>
      </c>
    </row>
    <row r="488" spans="1:6" hidden="1">
      <c r="A488" s="26">
        <v>484</v>
      </c>
      <c r="B488" s="316" t="s">
        <v>3043</v>
      </c>
      <c r="C488" s="318" t="s">
        <v>3044</v>
      </c>
      <c r="D488" s="318" t="s">
        <v>2988</v>
      </c>
      <c r="E488" s="318" t="s">
        <v>2453</v>
      </c>
      <c r="F488" s="318" t="s">
        <v>2423</v>
      </c>
    </row>
    <row r="489" spans="1:6" hidden="1">
      <c r="A489" s="26">
        <v>485</v>
      </c>
      <c r="B489" s="316" t="s">
        <v>3232</v>
      </c>
      <c r="C489" s="318" t="s">
        <v>3233</v>
      </c>
      <c r="D489" s="318" t="s">
        <v>2988</v>
      </c>
      <c r="E489" s="318" t="s">
        <v>2453</v>
      </c>
      <c r="F489" s="318" t="s">
        <v>2423</v>
      </c>
    </row>
    <row r="490" spans="1:6" hidden="1">
      <c r="A490" s="26">
        <v>486</v>
      </c>
      <c r="B490" s="316" t="s">
        <v>10038</v>
      </c>
      <c r="C490" s="318" t="s">
        <v>10039</v>
      </c>
      <c r="D490" s="318" t="s">
        <v>2988</v>
      </c>
      <c r="E490" s="318" t="s">
        <v>2422</v>
      </c>
      <c r="F490" s="318" t="s">
        <v>2423</v>
      </c>
    </row>
    <row r="491" spans="1:6" hidden="1">
      <c r="A491" s="26">
        <v>487</v>
      </c>
      <c r="B491" s="316" t="s">
        <v>3244</v>
      </c>
      <c r="C491" s="318" t="s">
        <v>3245</v>
      </c>
      <c r="D491" s="318" t="s">
        <v>2988</v>
      </c>
      <c r="E491" s="318" t="s">
        <v>2453</v>
      </c>
      <c r="F491" s="318" t="s">
        <v>2423</v>
      </c>
    </row>
    <row r="492" spans="1:6" hidden="1">
      <c r="A492" s="26">
        <v>488</v>
      </c>
      <c r="B492" s="316" t="s">
        <v>3246</v>
      </c>
      <c r="C492" s="318" t="s">
        <v>3247</v>
      </c>
      <c r="D492" s="318" t="s">
        <v>2988</v>
      </c>
      <c r="E492" s="318" t="s">
        <v>2453</v>
      </c>
      <c r="F492" s="318" t="s">
        <v>2423</v>
      </c>
    </row>
    <row r="493" spans="1:6" hidden="1">
      <c r="A493" s="26">
        <v>489</v>
      </c>
      <c r="B493" s="316" t="s">
        <v>3234</v>
      </c>
      <c r="C493" s="318" t="s">
        <v>3235</v>
      </c>
      <c r="D493" s="318" t="s">
        <v>2988</v>
      </c>
      <c r="E493" s="318" t="s">
        <v>2453</v>
      </c>
      <c r="F493" s="318" t="s">
        <v>2423</v>
      </c>
    </row>
    <row r="494" spans="1:6" hidden="1">
      <c r="A494" s="26">
        <v>490</v>
      </c>
      <c r="B494" s="316" t="s">
        <v>3248</v>
      </c>
      <c r="C494" s="318" t="s">
        <v>3249</v>
      </c>
      <c r="D494" s="318" t="s">
        <v>2988</v>
      </c>
      <c r="E494" s="318" t="s">
        <v>2453</v>
      </c>
      <c r="F494" s="318" t="s">
        <v>2423</v>
      </c>
    </row>
    <row r="495" spans="1:6" hidden="1">
      <c r="A495" s="26">
        <v>491</v>
      </c>
      <c r="B495" s="316" t="s">
        <v>3242</v>
      </c>
      <c r="C495" s="318" t="s">
        <v>3243</v>
      </c>
      <c r="D495" s="318" t="s">
        <v>2988</v>
      </c>
      <c r="E495" s="318" t="s">
        <v>2453</v>
      </c>
      <c r="F495" s="318" t="s">
        <v>2423</v>
      </c>
    </row>
    <row r="496" spans="1:6" hidden="1">
      <c r="A496" s="26">
        <v>492</v>
      </c>
      <c r="B496" s="316" t="s">
        <v>3240</v>
      </c>
      <c r="C496" s="318" t="s">
        <v>3241</v>
      </c>
      <c r="D496" s="318" t="s">
        <v>2988</v>
      </c>
      <c r="E496" s="318" t="s">
        <v>2453</v>
      </c>
      <c r="F496" s="318" t="s">
        <v>2423</v>
      </c>
    </row>
    <row r="497" spans="1:6" hidden="1">
      <c r="A497" s="26">
        <v>493</v>
      </c>
      <c r="B497" s="316" t="s">
        <v>9179</v>
      </c>
      <c r="C497" s="318" t="s">
        <v>1280</v>
      </c>
      <c r="D497" s="318" t="s">
        <v>2988</v>
      </c>
      <c r="E497" s="318" t="s">
        <v>2422</v>
      </c>
      <c r="F497" s="318" t="s">
        <v>2423</v>
      </c>
    </row>
    <row r="498" spans="1:6" hidden="1">
      <c r="A498" s="26">
        <v>494</v>
      </c>
      <c r="B498" s="316" t="s">
        <v>10143</v>
      </c>
      <c r="C498" s="318" t="s">
        <v>3262</v>
      </c>
      <c r="D498" s="318" t="s">
        <v>2988</v>
      </c>
      <c r="E498" s="318" t="s">
        <v>2453</v>
      </c>
      <c r="F498" s="318" t="s">
        <v>2423</v>
      </c>
    </row>
    <row r="499" spans="1:6" hidden="1">
      <c r="A499" s="26">
        <v>495</v>
      </c>
      <c r="B499" s="316" t="s">
        <v>10151</v>
      </c>
      <c r="C499" s="318" t="s">
        <v>3268</v>
      </c>
      <c r="D499" s="318" t="s">
        <v>2988</v>
      </c>
      <c r="E499" s="318" t="s">
        <v>2453</v>
      </c>
      <c r="F499" s="318" t="s">
        <v>2423</v>
      </c>
    </row>
    <row r="500" spans="1:6" hidden="1">
      <c r="A500" s="26">
        <v>496</v>
      </c>
      <c r="B500" s="316" t="s">
        <v>3085</v>
      </c>
      <c r="C500" s="318" t="s">
        <v>3086</v>
      </c>
      <c r="D500" s="318" t="s">
        <v>2988</v>
      </c>
      <c r="E500" s="318" t="s">
        <v>2453</v>
      </c>
      <c r="F500" s="318" t="s">
        <v>2423</v>
      </c>
    </row>
    <row r="501" spans="1:6" hidden="1">
      <c r="A501" s="26">
        <v>497</v>
      </c>
      <c r="B501" s="316" t="s">
        <v>10177</v>
      </c>
      <c r="C501" s="318" t="s">
        <v>3252</v>
      </c>
      <c r="D501" s="318" t="s">
        <v>2988</v>
      </c>
      <c r="E501" s="318" t="s">
        <v>2453</v>
      </c>
      <c r="F501" s="318" t="s">
        <v>2423</v>
      </c>
    </row>
    <row r="502" spans="1:6" hidden="1">
      <c r="A502" s="26">
        <v>498</v>
      </c>
      <c r="B502" s="316" t="s">
        <v>10180</v>
      </c>
      <c r="C502" s="318" t="s">
        <v>3253</v>
      </c>
      <c r="D502" s="318" t="s">
        <v>2988</v>
      </c>
      <c r="E502" s="318" t="s">
        <v>2453</v>
      </c>
      <c r="F502" s="318" t="s">
        <v>2423</v>
      </c>
    </row>
    <row r="503" spans="1:6" hidden="1">
      <c r="A503" s="26">
        <v>499</v>
      </c>
      <c r="B503" s="316" t="s">
        <v>3077</v>
      </c>
      <c r="C503" s="318" t="s">
        <v>3078</v>
      </c>
      <c r="D503" s="318" t="s">
        <v>2988</v>
      </c>
      <c r="E503" s="318" t="s">
        <v>2453</v>
      </c>
      <c r="F503" s="318" t="s">
        <v>2423</v>
      </c>
    </row>
    <row r="504" spans="1:6" hidden="1">
      <c r="A504" s="26">
        <v>500</v>
      </c>
      <c r="B504" s="316" t="s">
        <v>10217</v>
      </c>
      <c r="C504" s="318" t="s">
        <v>3254</v>
      </c>
      <c r="D504" s="318" t="s">
        <v>2988</v>
      </c>
      <c r="E504" s="318" t="s">
        <v>2453</v>
      </c>
      <c r="F504" s="318" t="s">
        <v>2423</v>
      </c>
    </row>
    <row r="505" spans="1:6" hidden="1">
      <c r="A505" s="26">
        <v>501</v>
      </c>
      <c r="B505" s="316" t="s">
        <v>3069</v>
      </c>
      <c r="C505" s="318" t="s">
        <v>3070</v>
      </c>
      <c r="D505" s="318" t="s">
        <v>2988</v>
      </c>
      <c r="E505" s="318" t="s">
        <v>2453</v>
      </c>
      <c r="F505" s="318" t="s">
        <v>2423</v>
      </c>
    </row>
    <row r="506" spans="1:6" hidden="1">
      <c r="A506" s="26">
        <v>502</v>
      </c>
      <c r="B506" s="316" t="s">
        <v>3073</v>
      </c>
      <c r="C506" s="318" t="s">
        <v>3074</v>
      </c>
      <c r="D506" s="318" t="s">
        <v>2988</v>
      </c>
      <c r="E506" s="318" t="s">
        <v>2453</v>
      </c>
      <c r="F506" s="318" t="s">
        <v>2423</v>
      </c>
    </row>
    <row r="507" spans="1:6" hidden="1">
      <c r="A507" s="26">
        <v>503</v>
      </c>
      <c r="B507" s="316" t="s">
        <v>3067</v>
      </c>
      <c r="C507" s="318" t="s">
        <v>3068</v>
      </c>
      <c r="D507" s="318" t="s">
        <v>2988</v>
      </c>
      <c r="E507" s="318" t="s">
        <v>2453</v>
      </c>
      <c r="F507" s="318" t="s">
        <v>2423</v>
      </c>
    </row>
    <row r="508" spans="1:6" hidden="1">
      <c r="A508" s="26">
        <v>504</v>
      </c>
      <c r="B508" s="316" t="s">
        <v>3053</v>
      </c>
      <c r="C508" s="318" t="s">
        <v>3054</v>
      </c>
      <c r="D508" s="318" t="s">
        <v>2988</v>
      </c>
      <c r="E508" s="318" t="s">
        <v>2453</v>
      </c>
      <c r="F508" s="318" t="s">
        <v>2423</v>
      </c>
    </row>
    <row r="509" spans="1:6" hidden="1">
      <c r="A509" s="26">
        <v>505</v>
      </c>
      <c r="B509" s="316" t="s">
        <v>3083</v>
      </c>
      <c r="C509" s="318" t="s">
        <v>3084</v>
      </c>
      <c r="D509" s="318" t="s">
        <v>2988</v>
      </c>
      <c r="E509" s="318" t="s">
        <v>2453</v>
      </c>
      <c r="F509" s="318" t="s">
        <v>2423</v>
      </c>
    </row>
    <row r="510" spans="1:6" hidden="1">
      <c r="A510" s="26">
        <v>506</v>
      </c>
      <c r="B510" s="316" t="s">
        <v>3065</v>
      </c>
      <c r="C510" s="318" t="s">
        <v>3066</v>
      </c>
      <c r="D510" s="318" t="s">
        <v>2988</v>
      </c>
      <c r="E510" s="318" t="s">
        <v>2453</v>
      </c>
      <c r="F510" s="318" t="s">
        <v>2423</v>
      </c>
    </row>
    <row r="511" spans="1:6" hidden="1">
      <c r="A511" s="26">
        <v>507</v>
      </c>
      <c r="B511" s="316" t="s">
        <v>3051</v>
      </c>
      <c r="C511" s="318" t="s">
        <v>3052</v>
      </c>
      <c r="D511" s="318" t="s">
        <v>2988</v>
      </c>
      <c r="E511" s="318" t="s">
        <v>2453</v>
      </c>
      <c r="F511" s="318" t="s">
        <v>2423</v>
      </c>
    </row>
    <row r="512" spans="1:6" hidden="1">
      <c r="A512" s="26">
        <v>508</v>
      </c>
      <c r="B512" s="316" t="s">
        <v>3071</v>
      </c>
      <c r="C512" s="318" t="s">
        <v>3072</v>
      </c>
      <c r="D512" s="318" t="s">
        <v>2988</v>
      </c>
      <c r="E512" s="318" t="s">
        <v>2453</v>
      </c>
      <c r="F512" s="318" t="s">
        <v>2423</v>
      </c>
    </row>
    <row r="513" spans="1:6" hidden="1">
      <c r="A513" s="26">
        <v>509</v>
      </c>
      <c r="B513" s="316" t="s">
        <v>3049</v>
      </c>
      <c r="C513" s="318" t="s">
        <v>3050</v>
      </c>
      <c r="D513" s="318" t="s">
        <v>2988</v>
      </c>
      <c r="E513" s="318" t="s">
        <v>2453</v>
      </c>
      <c r="F513" s="318" t="s">
        <v>2423</v>
      </c>
    </row>
    <row r="514" spans="1:6" hidden="1">
      <c r="A514" s="26">
        <v>510</v>
      </c>
      <c r="B514" s="316" t="s">
        <v>3105</v>
      </c>
      <c r="C514" s="318" t="s">
        <v>1430</v>
      </c>
      <c r="D514" s="318" t="s">
        <v>2988</v>
      </c>
      <c r="E514" s="318" t="s">
        <v>2453</v>
      </c>
      <c r="F514" s="318" t="s">
        <v>2423</v>
      </c>
    </row>
    <row r="515" spans="1:6" hidden="1">
      <c r="A515" s="26">
        <v>511</v>
      </c>
      <c r="B515" s="316" t="s">
        <v>3102</v>
      </c>
      <c r="C515" s="318" t="s">
        <v>1429</v>
      </c>
      <c r="D515" s="318" t="s">
        <v>2988</v>
      </c>
      <c r="E515" s="318" t="s">
        <v>2453</v>
      </c>
      <c r="F515" s="318" t="s">
        <v>2423</v>
      </c>
    </row>
    <row r="516" spans="1:6" hidden="1">
      <c r="A516" s="26">
        <v>512</v>
      </c>
      <c r="B516" s="316" t="s">
        <v>3106</v>
      </c>
      <c r="C516" s="318" t="s">
        <v>1431</v>
      </c>
      <c r="D516" s="318" t="s">
        <v>2988</v>
      </c>
      <c r="E516" s="318" t="s">
        <v>2453</v>
      </c>
      <c r="F516" s="318" t="s">
        <v>2423</v>
      </c>
    </row>
    <row r="517" spans="1:6" hidden="1">
      <c r="A517" s="26">
        <v>513</v>
      </c>
      <c r="B517" s="316" t="s">
        <v>3113</v>
      </c>
      <c r="C517" s="318" t="s">
        <v>1432</v>
      </c>
      <c r="D517" s="318" t="s">
        <v>2988</v>
      </c>
      <c r="E517" s="318" t="s">
        <v>2453</v>
      </c>
      <c r="F517" s="318" t="s">
        <v>2423</v>
      </c>
    </row>
    <row r="518" spans="1:6" hidden="1">
      <c r="A518" s="26">
        <v>514</v>
      </c>
      <c r="B518" s="316" t="s">
        <v>3117</v>
      </c>
      <c r="C518" s="318" t="s">
        <v>1436</v>
      </c>
      <c r="D518" s="318" t="s">
        <v>2988</v>
      </c>
      <c r="E518" s="318" t="s">
        <v>2453</v>
      </c>
      <c r="F518" s="318" t="s">
        <v>2423</v>
      </c>
    </row>
    <row r="519" spans="1:6" hidden="1">
      <c r="A519" s="26">
        <v>515</v>
      </c>
      <c r="B519" s="316" t="s">
        <v>3098</v>
      </c>
      <c r="C519" s="318" t="s">
        <v>1428</v>
      </c>
      <c r="D519" s="318" t="s">
        <v>2988</v>
      </c>
      <c r="E519" s="318" t="s">
        <v>2453</v>
      </c>
      <c r="F519" s="318" t="s">
        <v>2423</v>
      </c>
    </row>
    <row r="520" spans="1:6" hidden="1">
      <c r="A520" s="26">
        <v>516</v>
      </c>
      <c r="B520" s="316" t="s">
        <v>3093</v>
      </c>
      <c r="C520" s="318" t="s">
        <v>1427</v>
      </c>
      <c r="D520" s="318" t="s">
        <v>2988</v>
      </c>
      <c r="E520" s="318" t="s">
        <v>2453</v>
      </c>
      <c r="F520" s="318" t="s">
        <v>2423</v>
      </c>
    </row>
    <row r="521" spans="1:6" hidden="1">
      <c r="A521" s="26">
        <v>517</v>
      </c>
      <c r="B521" s="316" t="s">
        <v>3103</v>
      </c>
      <c r="C521" s="318" t="s">
        <v>3104</v>
      </c>
      <c r="D521" s="318" t="s">
        <v>2988</v>
      </c>
      <c r="E521" s="318" t="s">
        <v>2453</v>
      </c>
      <c r="F521" s="318" t="s">
        <v>2423</v>
      </c>
    </row>
    <row r="522" spans="1:6" hidden="1">
      <c r="A522" s="26">
        <v>518</v>
      </c>
      <c r="B522" s="316" t="s">
        <v>10398</v>
      </c>
      <c r="C522" s="318" t="s">
        <v>10399</v>
      </c>
      <c r="D522" s="318" t="s">
        <v>2988</v>
      </c>
      <c r="E522" s="318" t="s">
        <v>2422</v>
      </c>
      <c r="F522" s="318" t="s">
        <v>2423</v>
      </c>
    </row>
    <row r="523" spans="1:6" hidden="1">
      <c r="A523" s="26">
        <v>519</v>
      </c>
      <c r="B523" s="316" t="s">
        <v>3107</v>
      </c>
      <c r="C523" s="318" t="s">
        <v>3108</v>
      </c>
      <c r="D523" s="318" t="s">
        <v>2988</v>
      </c>
      <c r="E523" s="318" t="s">
        <v>2453</v>
      </c>
      <c r="F523" s="318" t="s">
        <v>2423</v>
      </c>
    </row>
    <row r="524" spans="1:6" hidden="1">
      <c r="A524" s="26">
        <v>520</v>
      </c>
      <c r="B524" s="316" t="s">
        <v>3079</v>
      </c>
      <c r="C524" s="318" t="s">
        <v>3080</v>
      </c>
      <c r="D524" s="318" t="s">
        <v>2988</v>
      </c>
      <c r="E524" s="318" t="s">
        <v>2453</v>
      </c>
      <c r="F524" s="318" t="s">
        <v>2423</v>
      </c>
    </row>
    <row r="525" spans="1:6" hidden="1">
      <c r="A525" s="26">
        <v>521</v>
      </c>
      <c r="B525" s="316" t="s">
        <v>3061</v>
      </c>
      <c r="C525" s="318" t="s">
        <v>3062</v>
      </c>
      <c r="D525" s="318" t="s">
        <v>2988</v>
      </c>
      <c r="E525" s="318" t="s">
        <v>2453</v>
      </c>
      <c r="F525" s="318" t="s">
        <v>2423</v>
      </c>
    </row>
    <row r="526" spans="1:6" hidden="1">
      <c r="A526" s="26">
        <v>522</v>
      </c>
      <c r="B526" s="316" t="s">
        <v>10407</v>
      </c>
      <c r="C526" s="318" t="s">
        <v>3255</v>
      </c>
      <c r="D526" s="318" t="s">
        <v>2988</v>
      </c>
      <c r="E526" s="318" t="s">
        <v>2453</v>
      </c>
      <c r="F526" s="318" t="s">
        <v>2423</v>
      </c>
    </row>
    <row r="527" spans="1:6" hidden="1">
      <c r="A527" s="26">
        <v>523</v>
      </c>
      <c r="B527" s="316" t="s">
        <v>10426</v>
      </c>
      <c r="C527" s="318" t="s">
        <v>2995</v>
      </c>
      <c r="D527" s="318" t="s">
        <v>2988</v>
      </c>
      <c r="E527" s="318" t="s">
        <v>2422</v>
      </c>
      <c r="F527" s="318" t="s">
        <v>2423</v>
      </c>
    </row>
    <row r="528" spans="1:6" hidden="1">
      <c r="A528" s="26">
        <v>524</v>
      </c>
      <c r="B528" s="316" t="s">
        <v>3094</v>
      </c>
      <c r="C528" s="318" t="s">
        <v>3095</v>
      </c>
      <c r="D528" s="318" t="s">
        <v>2988</v>
      </c>
      <c r="E528" s="318" t="s">
        <v>2453</v>
      </c>
      <c r="F528" s="318" t="s">
        <v>2423</v>
      </c>
    </row>
    <row r="529" spans="1:6" hidden="1">
      <c r="A529" s="26">
        <v>525</v>
      </c>
      <c r="B529" s="316" t="s">
        <v>3111</v>
      </c>
      <c r="C529" s="318" t="s">
        <v>3112</v>
      </c>
      <c r="D529" s="318" t="s">
        <v>2988</v>
      </c>
      <c r="E529" s="318" t="s">
        <v>2453</v>
      </c>
      <c r="F529" s="318" t="s">
        <v>2423</v>
      </c>
    </row>
    <row r="530" spans="1:6" hidden="1">
      <c r="A530" s="26">
        <v>526</v>
      </c>
      <c r="B530" s="316" t="s">
        <v>3087</v>
      </c>
      <c r="C530" s="318" t="s">
        <v>3088</v>
      </c>
      <c r="D530" s="318" t="s">
        <v>2988</v>
      </c>
      <c r="E530" s="318" t="s">
        <v>2453</v>
      </c>
      <c r="F530" s="318" t="s">
        <v>2423</v>
      </c>
    </row>
    <row r="531" spans="1:6" hidden="1">
      <c r="A531" s="26">
        <v>527</v>
      </c>
      <c r="B531" s="316" t="s">
        <v>3075</v>
      </c>
      <c r="C531" s="318" t="s">
        <v>3076</v>
      </c>
      <c r="D531" s="318" t="s">
        <v>2988</v>
      </c>
      <c r="E531" s="318" t="s">
        <v>2453</v>
      </c>
      <c r="F531" s="318" t="s">
        <v>2423</v>
      </c>
    </row>
    <row r="532" spans="1:6" hidden="1">
      <c r="A532" s="26">
        <v>528</v>
      </c>
      <c r="B532" s="316" t="s">
        <v>3047</v>
      </c>
      <c r="C532" s="318" t="s">
        <v>3048</v>
      </c>
      <c r="D532" s="318" t="s">
        <v>2988</v>
      </c>
      <c r="E532" s="318" t="s">
        <v>2453</v>
      </c>
      <c r="F532" s="318" t="s">
        <v>2423</v>
      </c>
    </row>
    <row r="533" spans="1:6" hidden="1">
      <c r="A533" s="26">
        <v>529</v>
      </c>
      <c r="B533" s="316" t="s">
        <v>10454</v>
      </c>
      <c r="C533" s="318" t="s">
        <v>2996</v>
      </c>
      <c r="D533" s="318" t="s">
        <v>2988</v>
      </c>
      <c r="E533" s="318" t="s">
        <v>2422</v>
      </c>
      <c r="F533" s="318" t="s">
        <v>2423</v>
      </c>
    </row>
    <row r="534" spans="1:6" hidden="1">
      <c r="A534" s="26">
        <v>530</v>
      </c>
      <c r="B534" s="316" t="s">
        <v>10503</v>
      </c>
      <c r="C534" s="318" t="s">
        <v>3267</v>
      </c>
      <c r="D534" s="318" t="s">
        <v>2988</v>
      </c>
      <c r="E534" s="318" t="s">
        <v>2453</v>
      </c>
      <c r="F534" s="318" t="s">
        <v>2423</v>
      </c>
    </row>
    <row r="535" spans="1:6" hidden="1">
      <c r="A535" s="26">
        <v>531</v>
      </c>
      <c r="B535" s="316" t="s">
        <v>10525</v>
      </c>
      <c r="C535" s="318" t="s">
        <v>3269</v>
      </c>
      <c r="D535" s="318" t="s">
        <v>2988</v>
      </c>
      <c r="E535" s="318" t="s">
        <v>2453</v>
      </c>
      <c r="F535" s="318" t="s">
        <v>2423</v>
      </c>
    </row>
    <row r="536" spans="1:6" hidden="1">
      <c r="A536" s="26">
        <v>532</v>
      </c>
      <c r="B536" s="316" t="s">
        <v>10566</v>
      </c>
      <c r="C536" s="318" t="s">
        <v>3261</v>
      </c>
      <c r="D536" s="318" t="s">
        <v>2988</v>
      </c>
      <c r="E536" s="318" t="s">
        <v>2453</v>
      </c>
      <c r="F536" s="318" t="s">
        <v>2423</v>
      </c>
    </row>
    <row r="537" spans="1:6" hidden="1">
      <c r="A537" s="26">
        <v>533</v>
      </c>
      <c r="B537" s="316" t="s">
        <v>10577</v>
      </c>
      <c r="C537" s="318" t="s">
        <v>3264</v>
      </c>
      <c r="D537" s="318" t="s">
        <v>2988</v>
      </c>
      <c r="E537" s="318" t="s">
        <v>2453</v>
      </c>
      <c r="F537" s="318" t="s">
        <v>2423</v>
      </c>
    </row>
    <row r="538" spans="1:6" hidden="1">
      <c r="A538" s="26">
        <v>534</v>
      </c>
      <c r="B538" s="316" t="s">
        <v>10591</v>
      </c>
      <c r="C538" s="318" t="s">
        <v>3265</v>
      </c>
      <c r="D538" s="318" t="s">
        <v>2988</v>
      </c>
      <c r="E538" s="318" t="s">
        <v>2453</v>
      </c>
      <c r="F538" s="318" t="s">
        <v>2423</v>
      </c>
    </row>
    <row r="539" spans="1:6" hidden="1">
      <c r="A539" s="26">
        <v>535</v>
      </c>
      <c r="B539" s="316" t="s">
        <v>10603</v>
      </c>
      <c r="C539" s="318" t="s">
        <v>3263</v>
      </c>
      <c r="D539" s="318" t="s">
        <v>2988</v>
      </c>
      <c r="E539" s="318" t="s">
        <v>2453</v>
      </c>
      <c r="F539" s="318" t="s">
        <v>2423</v>
      </c>
    </row>
    <row r="540" spans="1:6" hidden="1">
      <c r="A540" s="26">
        <v>536</v>
      </c>
      <c r="B540" s="316" t="s">
        <v>10736</v>
      </c>
      <c r="C540" s="318" t="s">
        <v>3256</v>
      </c>
      <c r="D540" s="318" t="s">
        <v>2988</v>
      </c>
      <c r="E540" s="318" t="s">
        <v>2453</v>
      </c>
      <c r="F540" s="318" t="s">
        <v>2423</v>
      </c>
    </row>
    <row r="541" spans="1:6" hidden="1">
      <c r="A541" s="26">
        <v>537</v>
      </c>
      <c r="B541" s="316" t="s">
        <v>10747</v>
      </c>
      <c r="C541" s="318" t="s">
        <v>3250</v>
      </c>
      <c r="D541" s="318" t="s">
        <v>2988</v>
      </c>
      <c r="E541" s="318" t="s">
        <v>2453</v>
      </c>
      <c r="F541" s="318" t="s">
        <v>2423</v>
      </c>
    </row>
    <row r="542" spans="1:6" hidden="1">
      <c r="A542" s="26">
        <v>538</v>
      </c>
      <c r="B542" s="316" t="s">
        <v>10880</v>
      </c>
      <c r="C542" s="318" t="s">
        <v>3257</v>
      </c>
      <c r="D542" s="318" t="s">
        <v>2988</v>
      </c>
      <c r="E542" s="318" t="s">
        <v>2453</v>
      </c>
      <c r="F542" s="318" t="s">
        <v>2423</v>
      </c>
    </row>
    <row r="543" spans="1:6" hidden="1">
      <c r="A543" s="26">
        <v>539</v>
      </c>
      <c r="B543" s="316" t="s">
        <v>10972</v>
      </c>
      <c r="C543" s="318" t="s">
        <v>3258</v>
      </c>
      <c r="D543" s="318" t="s">
        <v>2988</v>
      </c>
      <c r="E543" s="318" t="s">
        <v>2453</v>
      </c>
      <c r="F543" s="318" t="s">
        <v>2423</v>
      </c>
    </row>
    <row r="544" spans="1:6" hidden="1">
      <c r="A544" s="26">
        <v>540</v>
      </c>
      <c r="B544" s="316" t="s">
        <v>10989</v>
      </c>
      <c r="C544" s="318" t="s">
        <v>3251</v>
      </c>
      <c r="D544" s="318" t="s">
        <v>2988</v>
      </c>
      <c r="E544" s="318" t="s">
        <v>2453</v>
      </c>
      <c r="F544" s="318" t="s">
        <v>2423</v>
      </c>
    </row>
    <row r="545" spans="1:6" hidden="1">
      <c r="A545" s="26">
        <v>541</v>
      </c>
      <c r="B545" s="316" t="s">
        <v>11010</v>
      </c>
      <c r="C545" s="318" t="s">
        <v>3259</v>
      </c>
      <c r="D545" s="318" t="s">
        <v>2988</v>
      </c>
      <c r="E545" s="318" t="s">
        <v>2453</v>
      </c>
      <c r="F545" s="318" t="s">
        <v>2423</v>
      </c>
    </row>
    <row r="546" spans="1:6" hidden="1">
      <c r="A546" s="26">
        <v>542</v>
      </c>
      <c r="B546" s="316" t="s">
        <v>3116</v>
      </c>
      <c r="C546" s="318" t="s">
        <v>1435</v>
      </c>
      <c r="D546" s="318" t="s">
        <v>2988</v>
      </c>
      <c r="E546" s="318" t="s">
        <v>2453</v>
      </c>
      <c r="F546" s="318" t="s">
        <v>2423</v>
      </c>
    </row>
    <row r="547" spans="1:6" hidden="1">
      <c r="A547" s="26">
        <v>543</v>
      </c>
      <c r="B547" s="316" t="s">
        <v>3115</v>
      </c>
      <c r="C547" s="318" t="s">
        <v>1434</v>
      </c>
      <c r="D547" s="318" t="s">
        <v>2988</v>
      </c>
      <c r="E547" s="318" t="s">
        <v>2453</v>
      </c>
      <c r="F547" s="318" t="s">
        <v>2423</v>
      </c>
    </row>
    <row r="548" spans="1:6" hidden="1">
      <c r="A548" s="26">
        <v>544</v>
      </c>
      <c r="B548" s="316" t="s">
        <v>3114</v>
      </c>
      <c r="C548" s="318" t="s">
        <v>1433</v>
      </c>
      <c r="D548" s="318" t="s">
        <v>2988</v>
      </c>
      <c r="E548" s="318" t="s">
        <v>2453</v>
      </c>
      <c r="F548" s="318" t="s">
        <v>2423</v>
      </c>
    </row>
    <row r="549" spans="1:6" hidden="1">
      <c r="A549" s="26">
        <v>545</v>
      </c>
      <c r="B549" s="316" t="s">
        <v>3045</v>
      </c>
      <c r="C549" s="318" t="s">
        <v>3046</v>
      </c>
      <c r="D549" s="318" t="s">
        <v>2988</v>
      </c>
      <c r="E549" s="318" t="s">
        <v>2453</v>
      </c>
      <c r="F549" s="318" t="s">
        <v>2423</v>
      </c>
    </row>
    <row r="550" spans="1:6" hidden="1">
      <c r="A550" s="26">
        <v>546</v>
      </c>
      <c r="B550" s="316" t="s">
        <v>3055</v>
      </c>
      <c r="C550" s="318" t="s">
        <v>3056</v>
      </c>
      <c r="D550" s="318" t="s">
        <v>2988</v>
      </c>
      <c r="E550" s="318" t="s">
        <v>2453</v>
      </c>
      <c r="F550" s="318" t="s">
        <v>2423</v>
      </c>
    </row>
    <row r="551" spans="1:6" hidden="1">
      <c r="A551" s="26">
        <v>547</v>
      </c>
      <c r="B551" s="316" t="s">
        <v>11302</v>
      </c>
      <c r="C551" s="318" t="s">
        <v>3260</v>
      </c>
      <c r="D551" s="318" t="s">
        <v>2988</v>
      </c>
      <c r="E551" s="318" t="s">
        <v>2453</v>
      </c>
      <c r="F551" s="318" t="s">
        <v>2423</v>
      </c>
    </row>
    <row r="552" spans="1:6" hidden="1">
      <c r="A552" s="26">
        <v>548</v>
      </c>
      <c r="B552" s="316" t="s">
        <v>3063</v>
      </c>
      <c r="C552" s="318" t="s">
        <v>3064</v>
      </c>
      <c r="D552" s="318" t="s">
        <v>2988</v>
      </c>
      <c r="E552" s="318" t="s">
        <v>2453</v>
      </c>
      <c r="F552" s="318" t="s">
        <v>2423</v>
      </c>
    </row>
    <row r="553" spans="1:6" hidden="1">
      <c r="A553" s="26">
        <v>549</v>
      </c>
      <c r="B553" s="316" t="s">
        <v>3081</v>
      </c>
      <c r="C553" s="318" t="s">
        <v>3082</v>
      </c>
      <c r="D553" s="318" t="s">
        <v>2988</v>
      </c>
      <c r="E553" s="318" t="s">
        <v>2453</v>
      </c>
      <c r="F553" s="318" t="s">
        <v>2423</v>
      </c>
    </row>
    <row r="554" spans="1:6" hidden="1">
      <c r="A554" s="26">
        <v>550</v>
      </c>
      <c r="B554" s="316" t="s">
        <v>3089</v>
      </c>
      <c r="C554" s="318" t="s">
        <v>3090</v>
      </c>
      <c r="D554" s="318" t="s">
        <v>2988</v>
      </c>
      <c r="E554" s="318" t="s">
        <v>2453</v>
      </c>
      <c r="F554" s="318" t="s">
        <v>2423</v>
      </c>
    </row>
    <row r="555" spans="1:6" hidden="1">
      <c r="A555" s="26">
        <v>551</v>
      </c>
      <c r="B555" s="316" t="s">
        <v>3109</v>
      </c>
      <c r="C555" s="318" t="s">
        <v>3110</v>
      </c>
      <c r="D555" s="318" t="s">
        <v>2988</v>
      </c>
      <c r="E555" s="318" t="s">
        <v>2453</v>
      </c>
      <c r="F555" s="318" t="s">
        <v>2423</v>
      </c>
    </row>
    <row r="556" spans="1:6" hidden="1">
      <c r="A556" s="26">
        <v>552</v>
      </c>
      <c r="B556" s="316" t="s">
        <v>11452</v>
      </c>
      <c r="C556" s="318" t="s">
        <v>3266</v>
      </c>
      <c r="D556" s="318" t="s">
        <v>2988</v>
      </c>
      <c r="E556" s="318" t="s">
        <v>2453</v>
      </c>
      <c r="F556" s="318" t="s">
        <v>2423</v>
      </c>
    </row>
    <row r="557" spans="1:6" hidden="1">
      <c r="A557" s="26">
        <v>553</v>
      </c>
      <c r="B557" s="316" t="s">
        <v>3019</v>
      </c>
      <c r="C557" s="318" t="s">
        <v>3020</v>
      </c>
      <c r="D557" s="318" t="s">
        <v>2988</v>
      </c>
      <c r="E557" s="318" t="s">
        <v>2453</v>
      </c>
      <c r="F557" s="318" t="s">
        <v>2423</v>
      </c>
    </row>
    <row r="558" spans="1:6" hidden="1">
      <c r="A558" s="26">
        <v>554</v>
      </c>
      <c r="B558" s="316" t="s">
        <v>3033</v>
      </c>
      <c r="C558" s="318" t="s">
        <v>3034</v>
      </c>
      <c r="D558" s="318" t="s">
        <v>2988</v>
      </c>
      <c r="E558" s="318" t="s">
        <v>2453</v>
      </c>
      <c r="F558" s="318" t="s">
        <v>2423</v>
      </c>
    </row>
    <row r="559" spans="1:6" hidden="1">
      <c r="A559" s="26">
        <v>555</v>
      </c>
      <c r="B559" s="316" t="s">
        <v>3005</v>
      </c>
      <c r="C559" s="318" t="s">
        <v>3006</v>
      </c>
      <c r="D559" s="318" t="s">
        <v>2988</v>
      </c>
      <c r="E559" s="318" t="s">
        <v>2453</v>
      </c>
      <c r="F559" s="318" t="s">
        <v>2423</v>
      </c>
    </row>
    <row r="560" spans="1:6" hidden="1">
      <c r="A560" s="26">
        <v>556</v>
      </c>
      <c r="B560" s="316" t="s">
        <v>3007</v>
      </c>
      <c r="C560" s="318" t="s">
        <v>3008</v>
      </c>
      <c r="D560" s="318" t="s">
        <v>2988</v>
      </c>
      <c r="E560" s="318" t="s">
        <v>2453</v>
      </c>
      <c r="F560" s="318" t="s">
        <v>2423</v>
      </c>
    </row>
    <row r="561" spans="1:6" hidden="1">
      <c r="A561" s="26">
        <v>557</v>
      </c>
      <c r="B561" s="316" t="s">
        <v>2987</v>
      </c>
      <c r="C561" s="318" t="s">
        <v>1583</v>
      </c>
      <c r="D561" s="318" t="s">
        <v>2988</v>
      </c>
      <c r="E561" s="318" t="s">
        <v>2422</v>
      </c>
      <c r="F561" s="318" t="s">
        <v>2423</v>
      </c>
    </row>
    <row r="562" spans="1:6" hidden="1">
      <c r="A562" s="26">
        <v>558</v>
      </c>
      <c r="B562" s="316" t="s">
        <v>3025</v>
      </c>
      <c r="C562" s="318" t="s">
        <v>3026</v>
      </c>
      <c r="D562" s="318" t="s">
        <v>2988</v>
      </c>
      <c r="E562" s="318" t="s">
        <v>2453</v>
      </c>
      <c r="F562" s="318" t="s">
        <v>2423</v>
      </c>
    </row>
    <row r="563" spans="1:6" hidden="1">
      <c r="A563" s="26">
        <v>559</v>
      </c>
      <c r="B563" s="316" t="s">
        <v>2997</v>
      </c>
      <c r="C563" s="318" t="s">
        <v>2998</v>
      </c>
      <c r="D563" s="318" t="s">
        <v>2988</v>
      </c>
      <c r="E563" s="318" t="s">
        <v>2453</v>
      </c>
      <c r="F563" s="318" t="s">
        <v>2423</v>
      </c>
    </row>
    <row r="564" spans="1:6" hidden="1">
      <c r="A564" s="26">
        <v>560</v>
      </c>
      <c r="B564" s="316" t="s">
        <v>11568</v>
      </c>
      <c r="C564" s="318" t="s">
        <v>2994</v>
      </c>
      <c r="D564" s="318" t="s">
        <v>2988</v>
      </c>
      <c r="E564" s="318" t="s">
        <v>2422</v>
      </c>
      <c r="F564" s="318" t="s">
        <v>2423</v>
      </c>
    </row>
    <row r="565" spans="1:6" hidden="1">
      <c r="A565" s="26">
        <v>561</v>
      </c>
      <c r="B565" s="316" t="s">
        <v>3001</v>
      </c>
      <c r="C565" s="318" t="s">
        <v>3002</v>
      </c>
      <c r="D565" s="318" t="s">
        <v>2988</v>
      </c>
      <c r="E565" s="318" t="s">
        <v>2453</v>
      </c>
      <c r="F565" s="318" t="s">
        <v>2423</v>
      </c>
    </row>
    <row r="566" spans="1:6" hidden="1">
      <c r="A566" s="26">
        <v>562</v>
      </c>
      <c r="B566" s="316" t="s">
        <v>3015</v>
      </c>
      <c r="C566" s="318" t="s">
        <v>3016</v>
      </c>
      <c r="D566" s="318" t="s">
        <v>2988</v>
      </c>
      <c r="E566" s="318" t="s">
        <v>2453</v>
      </c>
      <c r="F566" s="318" t="s">
        <v>2423</v>
      </c>
    </row>
    <row r="567" spans="1:6" hidden="1">
      <c r="A567" s="26">
        <v>563</v>
      </c>
      <c r="B567" s="316" t="s">
        <v>3013</v>
      </c>
      <c r="C567" s="318" t="s">
        <v>3014</v>
      </c>
      <c r="D567" s="318" t="s">
        <v>2988</v>
      </c>
      <c r="E567" s="318" t="s">
        <v>2453</v>
      </c>
      <c r="F567" s="318" t="s">
        <v>2423</v>
      </c>
    </row>
    <row r="568" spans="1:6" hidden="1">
      <c r="A568" s="26">
        <v>564</v>
      </c>
      <c r="B568" s="316" t="s">
        <v>3029</v>
      </c>
      <c r="C568" s="318" t="s">
        <v>3030</v>
      </c>
      <c r="D568" s="318" t="s">
        <v>2988</v>
      </c>
      <c r="E568" s="318" t="s">
        <v>2453</v>
      </c>
      <c r="F568" s="320" t="s">
        <v>2423</v>
      </c>
    </row>
    <row r="569" spans="1:6" hidden="1">
      <c r="A569" s="26">
        <v>565</v>
      </c>
      <c r="B569" s="316" t="s">
        <v>3009</v>
      </c>
      <c r="C569" s="318" t="s">
        <v>3010</v>
      </c>
      <c r="D569" s="318" t="s">
        <v>2988</v>
      </c>
      <c r="E569" s="318" t="s">
        <v>2453</v>
      </c>
      <c r="F569" s="320" t="s">
        <v>2423</v>
      </c>
    </row>
    <row r="570" spans="1:6" hidden="1">
      <c r="A570" s="26">
        <v>566</v>
      </c>
      <c r="B570" s="316" t="s">
        <v>2989</v>
      </c>
      <c r="C570" s="318" t="s">
        <v>1618</v>
      </c>
      <c r="D570" s="318" t="s">
        <v>2988</v>
      </c>
      <c r="E570" s="318" t="s">
        <v>2422</v>
      </c>
      <c r="F570" s="320" t="s">
        <v>2423</v>
      </c>
    </row>
    <row r="571" spans="1:6" hidden="1">
      <c r="A571" s="26">
        <v>567</v>
      </c>
      <c r="B571" s="316" t="s">
        <v>2990</v>
      </c>
      <c r="C571" s="318" t="s">
        <v>2991</v>
      </c>
      <c r="D571" s="318" t="s">
        <v>2988</v>
      </c>
      <c r="E571" s="318" t="s">
        <v>2422</v>
      </c>
      <c r="F571" s="320" t="s">
        <v>2423</v>
      </c>
    </row>
    <row r="572" spans="1:6" hidden="1">
      <c r="A572" s="26">
        <v>568</v>
      </c>
      <c r="B572" s="316" t="s">
        <v>3023</v>
      </c>
      <c r="C572" s="318" t="s">
        <v>3024</v>
      </c>
      <c r="D572" s="318" t="s">
        <v>2988</v>
      </c>
      <c r="E572" s="318" t="s">
        <v>2453</v>
      </c>
      <c r="F572" s="320" t="s">
        <v>2423</v>
      </c>
    </row>
    <row r="573" spans="1:6" hidden="1">
      <c r="A573" s="26">
        <v>569</v>
      </c>
      <c r="B573" s="316" t="s">
        <v>3003</v>
      </c>
      <c r="C573" s="318" t="s">
        <v>3004</v>
      </c>
      <c r="D573" s="318" t="s">
        <v>2988</v>
      </c>
      <c r="E573" s="318" t="s">
        <v>2453</v>
      </c>
      <c r="F573" s="320" t="s">
        <v>2423</v>
      </c>
    </row>
    <row r="574" spans="1:6" hidden="1">
      <c r="A574" s="26">
        <v>570</v>
      </c>
      <c r="B574" s="316" t="s">
        <v>3031</v>
      </c>
      <c r="C574" s="318" t="s">
        <v>3032</v>
      </c>
      <c r="D574" s="318" t="s">
        <v>2988</v>
      </c>
      <c r="E574" s="318" t="s">
        <v>2453</v>
      </c>
      <c r="F574" s="320" t="s">
        <v>2423</v>
      </c>
    </row>
    <row r="575" spans="1:6" hidden="1">
      <c r="A575" s="26">
        <v>571</v>
      </c>
      <c r="B575" s="316" t="s">
        <v>3017</v>
      </c>
      <c r="C575" s="318" t="s">
        <v>3018</v>
      </c>
      <c r="D575" s="318" t="s">
        <v>2988</v>
      </c>
      <c r="E575" s="318" t="s">
        <v>2453</v>
      </c>
      <c r="F575" s="320" t="s">
        <v>2423</v>
      </c>
    </row>
    <row r="576" spans="1:6" hidden="1">
      <c r="A576" s="26">
        <v>572</v>
      </c>
      <c r="B576" s="316" t="s">
        <v>2999</v>
      </c>
      <c r="C576" s="318" t="s">
        <v>3000</v>
      </c>
      <c r="D576" s="318" t="s">
        <v>2988</v>
      </c>
      <c r="E576" s="318" t="s">
        <v>2453</v>
      </c>
      <c r="F576" s="320" t="s">
        <v>2423</v>
      </c>
    </row>
    <row r="577" spans="1:6" hidden="1">
      <c r="A577" s="26">
        <v>573</v>
      </c>
      <c r="B577" s="316" t="s">
        <v>3027</v>
      </c>
      <c r="C577" s="318" t="s">
        <v>3028</v>
      </c>
      <c r="D577" s="318" t="s">
        <v>2988</v>
      </c>
      <c r="E577" s="318" t="s">
        <v>2453</v>
      </c>
      <c r="F577" s="320" t="s">
        <v>2423</v>
      </c>
    </row>
    <row r="578" spans="1:6" hidden="1">
      <c r="A578" s="26">
        <v>574</v>
      </c>
      <c r="B578" s="316" t="s">
        <v>3011</v>
      </c>
      <c r="C578" s="318" t="s">
        <v>3012</v>
      </c>
      <c r="D578" s="318" t="s">
        <v>2988</v>
      </c>
      <c r="E578" s="318" t="s">
        <v>2453</v>
      </c>
      <c r="F578" s="320" t="s">
        <v>2423</v>
      </c>
    </row>
    <row r="579" spans="1:6" hidden="1">
      <c r="A579" s="26">
        <v>575</v>
      </c>
      <c r="B579" s="316" t="s">
        <v>3179</v>
      </c>
      <c r="C579" s="318" t="s">
        <v>3180</v>
      </c>
      <c r="D579" s="318" t="s">
        <v>2988</v>
      </c>
      <c r="E579" s="318" t="s">
        <v>2453</v>
      </c>
      <c r="F579" s="318" t="s">
        <v>2438</v>
      </c>
    </row>
    <row r="580" spans="1:6" hidden="1">
      <c r="A580" s="26">
        <v>576</v>
      </c>
      <c r="B580" s="316" t="s">
        <v>3204</v>
      </c>
      <c r="C580" s="318" t="s">
        <v>3205</v>
      </c>
      <c r="D580" s="318" t="s">
        <v>2988</v>
      </c>
      <c r="E580" s="318" t="s">
        <v>2453</v>
      </c>
      <c r="F580" s="318" t="s">
        <v>2438</v>
      </c>
    </row>
    <row r="581" spans="1:6" hidden="1">
      <c r="A581" s="26">
        <v>577</v>
      </c>
      <c r="B581" s="316" t="s">
        <v>3218</v>
      </c>
      <c r="C581" s="318" t="s">
        <v>3219</v>
      </c>
      <c r="D581" s="318" t="s">
        <v>2988</v>
      </c>
      <c r="E581" s="318" t="s">
        <v>2453</v>
      </c>
      <c r="F581" s="318" t="s">
        <v>2438</v>
      </c>
    </row>
    <row r="582" spans="1:6" hidden="1">
      <c r="A582" s="26">
        <v>578</v>
      </c>
      <c r="B582" s="316" t="s">
        <v>3177</v>
      </c>
      <c r="C582" s="318" t="s">
        <v>3178</v>
      </c>
      <c r="D582" s="318" t="s">
        <v>2988</v>
      </c>
      <c r="E582" s="318" t="s">
        <v>2453</v>
      </c>
      <c r="F582" s="318" t="s">
        <v>2438</v>
      </c>
    </row>
    <row r="583" spans="1:6" hidden="1">
      <c r="A583" s="26">
        <v>579</v>
      </c>
      <c r="B583" s="316" t="s">
        <v>3057</v>
      </c>
      <c r="C583" s="318" t="s">
        <v>3058</v>
      </c>
      <c r="D583" s="318" t="s">
        <v>2988</v>
      </c>
      <c r="E583" s="318" t="s">
        <v>2453</v>
      </c>
      <c r="F583" s="318" t="s">
        <v>2438</v>
      </c>
    </row>
    <row r="584" spans="1:6" hidden="1">
      <c r="A584" s="26">
        <v>580</v>
      </c>
      <c r="B584" s="316" t="s">
        <v>3021</v>
      </c>
      <c r="C584" s="318" t="s">
        <v>3022</v>
      </c>
      <c r="D584" s="318" t="s">
        <v>2988</v>
      </c>
      <c r="E584" s="318" t="s">
        <v>2453</v>
      </c>
      <c r="F584" s="320" t="s">
        <v>2438</v>
      </c>
    </row>
    <row r="585" spans="1:6" hidden="1">
      <c r="A585" s="26">
        <v>581</v>
      </c>
      <c r="B585" s="316" t="s">
        <v>3189</v>
      </c>
      <c r="C585" s="318" t="s">
        <v>3190</v>
      </c>
      <c r="D585" s="318" t="s">
        <v>2988</v>
      </c>
      <c r="E585" s="318" t="s">
        <v>2453</v>
      </c>
      <c r="F585" s="318" t="s">
        <v>3152</v>
      </c>
    </row>
    <row r="586" spans="1:6" hidden="1">
      <c r="A586" s="26">
        <v>582</v>
      </c>
      <c r="B586" s="316" t="s">
        <v>3150</v>
      </c>
      <c r="C586" s="318" t="s">
        <v>3151</v>
      </c>
      <c r="D586" s="318" t="s">
        <v>2988</v>
      </c>
      <c r="E586" s="318" t="s">
        <v>2453</v>
      </c>
      <c r="F586" s="318" t="s">
        <v>3152</v>
      </c>
    </row>
    <row r="587" spans="1:6" hidden="1">
      <c r="A587" s="26">
        <v>583</v>
      </c>
      <c r="B587" s="316" t="s">
        <v>3185</v>
      </c>
      <c r="C587" s="318" t="s">
        <v>3186</v>
      </c>
      <c r="D587" s="318" t="s">
        <v>2988</v>
      </c>
      <c r="E587" s="318" t="s">
        <v>2453</v>
      </c>
      <c r="F587" s="318" t="s">
        <v>3152</v>
      </c>
    </row>
    <row r="588" spans="1:6" hidden="1">
      <c r="A588" s="26">
        <v>584</v>
      </c>
      <c r="B588" s="316" t="s">
        <v>3155</v>
      </c>
      <c r="C588" s="318" t="s">
        <v>3156</v>
      </c>
      <c r="D588" s="318" t="s">
        <v>2988</v>
      </c>
      <c r="E588" s="318" t="s">
        <v>2453</v>
      </c>
      <c r="F588" s="318" t="s">
        <v>3152</v>
      </c>
    </row>
    <row r="589" spans="1:6" hidden="1">
      <c r="A589" s="26">
        <v>585</v>
      </c>
      <c r="B589" s="316" t="s">
        <v>3238</v>
      </c>
      <c r="C589" s="318" t="s">
        <v>3239</v>
      </c>
      <c r="D589" s="318" t="s">
        <v>2988</v>
      </c>
      <c r="E589" s="318" t="s">
        <v>2453</v>
      </c>
      <c r="F589" s="318" t="s">
        <v>3152</v>
      </c>
    </row>
    <row r="590" spans="1:6" hidden="1">
      <c r="A590" s="26">
        <v>586</v>
      </c>
      <c r="B590" s="27" t="s">
        <v>3163</v>
      </c>
      <c r="C590" s="28" t="s">
        <v>3164</v>
      </c>
      <c r="D590" s="28" t="s">
        <v>2988</v>
      </c>
      <c r="E590" s="318" t="s">
        <v>2453</v>
      </c>
      <c r="F590" s="318" t="s">
        <v>2456</v>
      </c>
    </row>
    <row r="591" spans="1:6" hidden="1">
      <c r="A591" s="26">
        <v>587</v>
      </c>
      <c r="B591" s="316" t="s">
        <v>3122</v>
      </c>
      <c r="C591" s="318" t="s">
        <v>3123</v>
      </c>
      <c r="D591" s="318" t="s">
        <v>2988</v>
      </c>
      <c r="E591" s="318" t="s">
        <v>2453</v>
      </c>
      <c r="F591" s="318" t="s">
        <v>2456</v>
      </c>
    </row>
    <row r="592" spans="1:6" hidden="1">
      <c r="A592" s="26">
        <v>588</v>
      </c>
      <c r="B592" s="316" t="s">
        <v>3216</v>
      </c>
      <c r="C592" s="318" t="s">
        <v>3217</v>
      </c>
      <c r="D592" s="318" t="s">
        <v>2988</v>
      </c>
      <c r="E592" s="318" t="s">
        <v>2453</v>
      </c>
      <c r="F592" s="318" t="s">
        <v>2456</v>
      </c>
    </row>
    <row r="593" spans="1:6" hidden="1">
      <c r="A593" s="26">
        <v>589</v>
      </c>
      <c r="B593" s="316" t="s">
        <v>3208</v>
      </c>
      <c r="C593" s="318" t="s">
        <v>3209</v>
      </c>
      <c r="D593" s="318" t="s">
        <v>2988</v>
      </c>
      <c r="E593" s="318" t="s">
        <v>2453</v>
      </c>
      <c r="F593" s="318" t="s">
        <v>2456</v>
      </c>
    </row>
    <row r="594" spans="1:6" hidden="1">
      <c r="A594" s="26">
        <v>590</v>
      </c>
      <c r="B594" s="316" t="s">
        <v>3120</v>
      </c>
      <c r="C594" s="318" t="s">
        <v>3121</v>
      </c>
      <c r="D594" s="318" t="s">
        <v>2988</v>
      </c>
      <c r="E594" s="318" t="s">
        <v>2453</v>
      </c>
      <c r="F594" s="318" t="s">
        <v>2456</v>
      </c>
    </row>
    <row r="595" spans="1:6" hidden="1">
      <c r="A595" s="26">
        <v>591</v>
      </c>
      <c r="B595" s="316" t="s">
        <v>3124</v>
      </c>
      <c r="C595" s="318" t="s">
        <v>3125</v>
      </c>
      <c r="D595" s="318" t="s">
        <v>2988</v>
      </c>
      <c r="E595" s="318" t="s">
        <v>2453</v>
      </c>
      <c r="F595" s="318" t="s">
        <v>2456</v>
      </c>
    </row>
    <row r="596" spans="1:6" hidden="1">
      <c r="A596" s="26">
        <v>592</v>
      </c>
      <c r="B596" s="316" t="s">
        <v>3132</v>
      </c>
      <c r="C596" s="318" t="s">
        <v>3133</v>
      </c>
      <c r="D596" s="318" t="s">
        <v>2988</v>
      </c>
      <c r="E596" s="318" t="s">
        <v>2453</v>
      </c>
      <c r="F596" s="318" t="s">
        <v>2456</v>
      </c>
    </row>
    <row r="597" spans="1:6" hidden="1">
      <c r="A597" s="26">
        <v>593</v>
      </c>
      <c r="B597" s="316" t="s">
        <v>3201</v>
      </c>
      <c r="C597" s="318" t="s">
        <v>3202</v>
      </c>
      <c r="D597" s="318" t="s">
        <v>2988</v>
      </c>
      <c r="E597" s="318" t="s">
        <v>2453</v>
      </c>
      <c r="F597" s="318" t="s">
        <v>2456</v>
      </c>
    </row>
    <row r="598" spans="1:6" hidden="1">
      <c r="A598" s="26">
        <v>594</v>
      </c>
      <c r="B598" s="316" t="s">
        <v>3183</v>
      </c>
      <c r="C598" s="318" t="s">
        <v>3184</v>
      </c>
      <c r="D598" s="318" t="s">
        <v>2988</v>
      </c>
      <c r="E598" s="318" t="s">
        <v>2453</v>
      </c>
      <c r="F598" s="318" t="s">
        <v>2456</v>
      </c>
    </row>
    <row r="599" spans="1:6" hidden="1">
      <c r="A599" s="26">
        <v>595</v>
      </c>
      <c r="B599" s="316" t="s">
        <v>3171</v>
      </c>
      <c r="C599" s="318" t="s">
        <v>3172</v>
      </c>
      <c r="D599" s="318" t="s">
        <v>2988</v>
      </c>
      <c r="E599" s="318" t="s">
        <v>2453</v>
      </c>
      <c r="F599" s="318" t="s">
        <v>2456</v>
      </c>
    </row>
    <row r="600" spans="1:6" hidden="1">
      <c r="A600" s="26">
        <v>596</v>
      </c>
      <c r="B600" s="316" t="s">
        <v>3161</v>
      </c>
      <c r="C600" s="318" t="s">
        <v>3162</v>
      </c>
      <c r="D600" s="318" t="s">
        <v>2988</v>
      </c>
      <c r="E600" s="318" t="s">
        <v>2453</v>
      </c>
      <c r="F600" s="318" t="s">
        <v>2456</v>
      </c>
    </row>
    <row r="601" spans="1:6" hidden="1">
      <c r="A601" s="26">
        <v>597</v>
      </c>
      <c r="B601" s="316" t="s">
        <v>3236</v>
      </c>
      <c r="C601" s="318" t="s">
        <v>3237</v>
      </c>
      <c r="D601" s="318" t="s">
        <v>2988</v>
      </c>
      <c r="E601" s="318" t="s">
        <v>2453</v>
      </c>
      <c r="F601" s="318" t="s">
        <v>2456</v>
      </c>
    </row>
    <row r="602" spans="1:6" hidden="1">
      <c r="A602" s="26">
        <v>598</v>
      </c>
      <c r="B602" s="316" t="s">
        <v>3059</v>
      </c>
      <c r="C602" s="318" t="s">
        <v>3060</v>
      </c>
      <c r="D602" s="318" t="s">
        <v>2988</v>
      </c>
      <c r="E602" s="318" t="s">
        <v>2453</v>
      </c>
      <c r="F602" s="318" t="s">
        <v>2456</v>
      </c>
    </row>
    <row r="603" spans="1:6" hidden="1">
      <c r="A603" s="26">
        <v>599</v>
      </c>
      <c r="B603" s="316" t="s">
        <v>3096</v>
      </c>
      <c r="C603" s="318" t="s">
        <v>3097</v>
      </c>
      <c r="D603" s="318" t="s">
        <v>2988</v>
      </c>
      <c r="E603" s="318" t="s">
        <v>2453</v>
      </c>
      <c r="F603" s="318" t="s">
        <v>2456</v>
      </c>
    </row>
    <row r="604" spans="1:6" hidden="1">
      <c r="A604" s="26">
        <v>600</v>
      </c>
      <c r="B604" s="316" t="s">
        <v>3091</v>
      </c>
      <c r="C604" s="318" t="s">
        <v>3092</v>
      </c>
      <c r="D604" s="318" t="s">
        <v>2988</v>
      </c>
      <c r="E604" s="318" t="s">
        <v>2453</v>
      </c>
      <c r="F604" s="318" t="s">
        <v>2456</v>
      </c>
    </row>
    <row r="605" spans="1:6" hidden="1">
      <c r="A605" s="26">
        <v>601</v>
      </c>
      <c r="B605" s="316" t="s">
        <v>3210</v>
      </c>
      <c r="C605" s="318" t="s">
        <v>3211</v>
      </c>
      <c r="D605" s="318" t="s">
        <v>2988</v>
      </c>
      <c r="E605" s="318" t="s">
        <v>2453</v>
      </c>
      <c r="F605" s="318"/>
    </row>
    <row r="606" spans="1:6" hidden="1">
      <c r="A606" s="26">
        <v>602</v>
      </c>
      <c r="B606" s="316" t="s">
        <v>3206</v>
      </c>
      <c r="C606" s="318" t="s">
        <v>3207</v>
      </c>
      <c r="D606" s="318" t="s">
        <v>2988</v>
      </c>
      <c r="E606" s="318" t="s">
        <v>2453</v>
      </c>
      <c r="F606" s="318"/>
    </row>
    <row r="607" spans="1:6" hidden="1">
      <c r="A607" s="26">
        <v>603</v>
      </c>
      <c r="B607" s="316" t="s">
        <v>3101</v>
      </c>
      <c r="C607" s="318" t="s">
        <v>1401</v>
      </c>
      <c r="D607" s="318" t="s">
        <v>2988</v>
      </c>
      <c r="E607" s="318" t="s">
        <v>2453</v>
      </c>
      <c r="F607" s="318"/>
    </row>
    <row r="608" spans="1:6" hidden="1">
      <c r="A608" s="26">
        <v>604</v>
      </c>
      <c r="B608" s="316" t="s">
        <v>3099</v>
      </c>
      <c r="C608" s="318" t="s">
        <v>3100</v>
      </c>
      <c r="D608" s="318" t="s">
        <v>2988</v>
      </c>
      <c r="E608" s="318" t="s">
        <v>2453</v>
      </c>
      <c r="F608" s="318"/>
    </row>
    <row r="609" spans="1:6" hidden="1">
      <c r="A609" s="26">
        <v>605</v>
      </c>
      <c r="B609" s="27" t="s">
        <v>3666</v>
      </c>
      <c r="C609" s="28" t="s">
        <v>3667</v>
      </c>
      <c r="D609" s="28" t="s">
        <v>3271</v>
      </c>
      <c r="E609" s="318" t="s">
        <v>2453</v>
      </c>
      <c r="F609" s="318" t="s">
        <v>2423</v>
      </c>
    </row>
    <row r="610" spans="1:6" hidden="1">
      <c r="A610" s="26">
        <v>606</v>
      </c>
      <c r="B610" s="27" t="s">
        <v>3664</v>
      </c>
      <c r="C610" s="28" t="s">
        <v>3665</v>
      </c>
      <c r="D610" s="28" t="s">
        <v>3271</v>
      </c>
      <c r="E610" s="318" t="s">
        <v>2453</v>
      </c>
      <c r="F610" s="318" t="s">
        <v>2423</v>
      </c>
    </row>
    <row r="611" spans="1:6" hidden="1">
      <c r="A611" s="26">
        <v>607</v>
      </c>
      <c r="B611" s="27" t="s">
        <v>3668</v>
      </c>
      <c r="C611" s="28" t="s">
        <v>3669</v>
      </c>
      <c r="D611" s="28" t="s">
        <v>3271</v>
      </c>
      <c r="E611" s="318" t="s">
        <v>2453</v>
      </c>
      <c r="F611" s="318" t="s">
        <v>2423</v>
      </c>
    </row>
    <row r="612" spans="1:6" hidden="1">
      <c r="A612" s="26">
        <v>608</v>
      </c>
      <c r="B612" s="27" t="s">
        <v>3670</v>
      </c>
      <c r="C612" s="28" t="s">
        <v>3671</v>
      </c>
      <c r="D612" s="28" t="s">
        <v>3271</v>
      </c>
      <c r="E612" s="318" t="s">
        <v>2453</v>
      </c>
      <c r="F612" s="318" t="s">
        <v>2423</v>
      </c>
    </row>
    <row r="613" spans="1:6" hidden="1">
      <c r="A613" s="26">
        <v>609</v>
      </c>
      <c r="B613" s="27" t="s">
        <v>3695</v>
      </c>
      <c r="C613" s="28" t="s">
        <v>3696</v>
      </c>
      <c r="D613" s="28" t="s">
        <v>3271</v>
      </c>
      <c r="E613" s="318" t="s">
        <v>2453</v>
      </c>
      <c r="F613" s="318" t="s">
        <v>2423</v>
      </c>
    </row>
    <row r="614" spans="1:6" hidden="1">
      <c r="A614" s="26">
        <v>610</v>
      </c>
      <c r="B614" s="27" t="s">
        <v>3672</v>
      </c>
      <c r="C614" s="28" t="s">
        <v>3673</v>
      </c>
      <c r="D614" s="28" t="s">
        <v>3271</v>
      </c>
      <c r="E614" s="318" t="s">
        <v>2453</v>
      </c>
      <c r="F614" s="318" t="s">
        <v>2423</v>
      </c>
    </row>
    <row r="615" spans="1:6" hidden="1">
      <c r="A615" s="26">
        <v>611</v>
      </c>
      <c r="B615" s="316" t="s">
        <v>3807</v>
      </c>
      <c r="C615" s="318" t="s">
        <v>3808</v>
      </c>
      <c r="D615" s="318" t="s">
        <v>3271</v>
      </c>
      <c r="E615" s="318" t="s">
        <v>2453</v>
      </c>
      <c r="F615" s="318" t="s">
        <v>2423</v>
      </c>
    </row>
    <row r="616" spans="1:6" hidden="1">
      <c r="A616" s="26">
        <v>612</v>
      </c>
      <c r="B616" s="316" t="s">
        <v>3674</v>
      </c>
      <c r="C616" s="318" t="s">
        <v>3675</v>
      </c>
      <c r="D616" s="318" t="s">
        <v>3271</v>
      </c>
      <c r="E616" s="318" t="s">
        <v>2453</v>
      </c>
      <c r="F616" s="318" t="s">
        <v>2423</v>
      </c>
    </row>
    <row r="617" spans="1:6" hidden="1">
      <c r="A617" s="26">
        <v>613</v>
      </c>
      <c r="B617" s="316" t="s">
        <v>3765</v>
      </c>
      <c r="C617" s="318" t="s">
        <v>3766</v>
      </c>
      <c r="D617" s="318" t="s">
        <v>3271</v>
      </c>
      <c r="E617" s="318" t="s">
        <v>2453</v>
      </c>
      <c r="F617" s="318" t="s">
        <v>2423</v>
      </c>
    </row>
    <row r="618" spans="1:6" hidden="1">
      <c r="A618" s="26">
        <v>614</v>
      </c>
      <c r="B618" s="316" t="s">
        <v>3733</v>
      </c>
      <c r="C618" s="318" t="s">
        <v>3734</v>
      </c>
      <c r="D618" s="318" t="s">
        <v>3271</v>
      </c>
      <c r="E618" s="318" t="s">
        <v>2453</v>
      </c>
      <c r="F618" s="318" t="s">
        <v>2423</v>
      </c>
    </row>
    <row r="619" spans="1:6" hidden="1">
      <c r="A619" s="26">
        <v>615</v>
      </c>
      <c r="B619" s="316" t="s">
        <v>3701</v>
      </c>
      <c r="C619" s="318" t="s">
        <v>3702</v>
      </c>
      <c r="D619" s="318" t="s">
        <v>3271</v>
      </c>
      <c r="E619" s="318" t="s">
        <v>2453</v>
      </c>
      <c r="F619" s="318" t="s">
        <v>2423</v>
      </c>
    </row>
    <row r="620" spans="1:6" hidden="1">
      <c r="A620" s="26">
        <v>616</v>
      </c>
      <c r="B620" s="316" t="s">
        <v>3705</v>
      </c>
      <c r="C620" s="318" t="s">
        <v>3706</v>
      </c>
      <c r="D620" s="318" t="s">
        <v>3271</v>
      </c>
      <c r="E620" s="318" t="s">
        <v>2453</v>
      </c>
      <c r="F620" s="318" t="s">
        <v>2423</v>
      </c>
    </row>
    <row r="621" spans="1:6" hidden="1">
      <c r="A621" s="26">
        <v>617</v>
      </c>
      <c r="B621" s="316" t="s">
        <v>3799</v>
      </c>
      <c r="C621" s="318" t="s">
        <v>839</v>
      </c>
      <c r="D621" s="318" t="s">
        <v>3271</v>
      </c>
      <c r="E621" s="318" t="s">
        <v>2453</v>
      </c>
      <c r="F621" s="318" t="s">
        <v>2423</v>
      </c>
    </row>
    <row r="622" spans="1:6" hidden="1">
      <c r="A622" s="26">
        <v>618</v>
      </c>
      <c r="B622" s="316" t="s">
        <v>3788</v>
      </c>
      <c r="C622" s="318" t="s">
        <v>832</v>
      </c>
      <c r="D622" s="318" t="s">
        <v>3271</v>
      </c>
      <c r="E622" s="318" t="s">
        <v>2453</v>
      </c>
      <c r="F622" s="318" t="s">
        <v>2423</v>
      </c>
    </row>
    <row r="623" spans="1:6" hidden="1">
      <c r="A623" s="26">
        <v>619</v>
      </c>
      <c r="B623" s="316" t="s">
        <v>3824</v>
      </c>
      <c r="C623" s="318" t="s">
        <v>858</v>
      </c>
      <c r="D623" s="318" t="s">
        <v>3271</v>
      </c>
      <c r="E623" s="318" t="s">
        <v>2453</v>
      </c>
      <c r="F623" s="318" t="s">
        <v>2423</v>
      </c>
    </row>
    <row r="624" spans="1:6" hidden="1">
      <c r="A624" s="26">
        <v>620</v>
      </c>
      <c r="B624" s="316" t="s">
        <v>3803</v>
      </c>
      <c r="C624" s="318" t="s">
        <v>843</v>
      </c>
      <c r="D624" s="318" t="s">
        <v>3271</v>
      </c>
      <c r="E624" s="318" t="s">
        <v>2453</v>
      </c>
      <c r="F624" s="318" t="s">
        <v>2423</v>
      </c>
    </row>
    <row r="625" spans="1:6" hidden="1">
      <c r="A625" s="26">
        <v>621</v>
      </c>
      <c r="B625" s="316" t="s">
        <v>8763</v>
      </c>
      <c r="C625" s="318" t="s">
        <v>8764</v>
      </c>
      <c r="D625" s="318" t="s">
        <v>3271</v>
      </c>
      <c r="E625" s="318" t="s">
        <v>2453</v>
      </c>
      <c r="F625" s="318" t="s">
        <v>2423</v>
      </c>
    </row>
    <row r="626" spans="1:6" hidden="1">
      <c r="A626" s="26">
        <v>622</v>
      </c>
      <c r="B626" s="316" t="s">
        <v>3820</v>
      </c>
      <c r="C626" s="318" t="s">
        <v>854</v>
      </c>
      <c r="D626" s="318" t="s">
        <v>3271</v>
      </c>
      <c r="E626" s="318" t="s">
        <v>2453</v>
      </c>
      <c r="F626" s="318" t="s">
        <v>2423</v>
      </c>
    </row>
    <row r="627" spans="1:6" hidden="1">
      <c r="A627" s="26">
        <v>623</v>
      </c>
      <c r="B627" s="316" t="s">
        <v>3830</v>
      </c>
      <c r="C627" s="318" t="s">
        <v>864</v>
      </c>
      <c r="D627" s="318" t="s">
        <v>3271</v>
      </c>
      <c r="E627" s="318" t="s">
        <v>2453</v>
      </c>
      <c r="F627" s="318" t="s">
        <v>2423</v>
      </c>
    </row>
    <row r="628" spans="1:6" hidden="1">
      <c r="A628" s="26">
        <v>624</v>
      </c>
      <c r="B628" s="316" t="s">
        <v>3755</v>
      </c>
      <c r="C628" s="318" t="s">
        <v>814</v>
      </c>
      <c r="D628" s="318" t="s">
        <v>3271</v>
      </c>
      <c r="E628" s="318" t="s">
        <v>2453</v>
      </c>
      <c r="F628" s="318" t="s">
        <v>2423</v>
      </c>
    </row>
    <row r="629" spans="1:6" hidden="1">
      <c r="A629" s="26">
        <v>625</v>
      </c>
      <c r="B629" s="316" t="s">
        <v>3800</v>
      </c>
      <c r="C629" s="318" t="s">
        <v>840</v>
      </c>
      <c r="D629" s="318" t="s">
        <v>3271</v>
      </c>
      <c r="E629" s="318" t="s">
        <v>2453</v>
      </c>
      <c r="F629" s="318" t="s">
        <v>2423</v>
      </c>
    </row>
    <row r="630" spans="1:6" hidden="1">
      <c r="A630" s="26">
        <v>626</v>
      </c>
      <c r="B630" s="316" t="s">
        <v>3822</v>
      </c>
      <c r="C630" s="318" t="s">
        <v>856</v>
      </c>
      <c r="D630" s="318" t="s">
        <v>3271</v>
      </c>
      <c r="E630" s="318" t="s">
        <v>2453</v>
      </c>
      <c r="F630" s="318" t="s">
        <v>2423</v>
      </c>
    </row>
    <row r="631" spans="1:6" hidden="1">
      <c r="A631" s="26">
        <v>627</v>
      </c>
      <c r="B631" s="316" t="s">
        <v>3809</v>
      </c>
      <c r="C631" s="318" t="s">
        <v>845</v>
      </c>
      <c r="D631" s="318" t="s">
        <v>3271</v>
      </c>
      <c r="E631" s="318" t="s">
        <v>2453</v>
      </c>
      <c r="F631" s="318" t="s">
        <v>2423</v>
      </c>
    </row>
    <row r="632" spans="1:6" hidden="1">
      <c r="A632" s="26">
        <v>628</v>
      </c>
      <c r="B632" s="316" t="s">
        <v>3768</v>
      </c>
      <c r="C632" s="318" t="s">
        <v>817</v>
      </c>
      <c r="D632" s="318" t="s">
        <v>3271</v>
      </c>
      <c r="E632" s="318" t="s">
        <v>2453</v>
      </c>
      <c r="F632" s="318" t="s">
        <v>2423</v>
      </c>
    </row>
    <row r="633" spans="1:6" hidden="1">
      <c r="A633" s="26">
        <v>629</v>
      </c>
      <c r="B633" s="316" t="s">
        <v>3814</v>
      </c>
      <c r="C633" s="318" t="s">
        <v>850</v>
      </c>
      <c r="D633" s="318" t="s">
        <v>3271</v>
      </c>
      <c r="E633" s="318" t="s">
        <v>2453</v>
      </c>
      <c r="F633" s="318" t="s">
        <v>2423</v>
      </c>
    </row>
    <row r="634" spans="1:6" hidden="1">
      <c r="A634" s="26">
        <v>630</v>
      </c>
      <c r="B634" s="316" t="s">
        <v>3751</v>
      </c>
      <c r="C634" s="318" t="s">
        <v>812</v>
      </c>
      <c r="D634" s="318" t="s">
        <v>3271</v>
      </c>
      <c r="E634" s="318" t="s">
        <v>2453</v>
      </c>
      <c r="F634" s="318" t="s">
        <v>2423</v>
      </c>
    </row>
    <row r="635" spans="1:6" hidden="1">
      <c r="A635" s="26">
        <v>631</v>
      </c>
      <c r="B635" s="316" t="s">
        <v>3778</v>
      </c>
      <c r="C635" s="318" t="s">
        <v>821</v>
      </c>
      <c r="D635" s="318" t="s">
        <v>3271</v>
      </c>
      <c r="E635" s="318" t="s">
        <v>2453</v>
      </c>
      <c r="F635" s="318" t="s">
        <v>2423</v>
      </c>
    </row>
    <row r="636" spans="1:6" hidden="1">
      <c r="A636" s="26">
        <v>632</v>
      </c>
      <c r="B636" s="316" t="s">
        <v>3764</v>
      </c>
      <c r="C636" s="318" t="s">
        <v>815</v>
      </c>
      <c r="D636" s="318" t="s">
        <v>3271</v>
      </c>
      <c r="E636" s="318" t="s">
        <v>2453</v>
      </c>
      <c r="F636" s="318" t="s">
        <v>2423</v>
      </c>
    </row>
    <row r="637" spans="1:6" hidden="1">
      <c r="A637" s="26">
        <v>633</v>
      </c>
      <c r="B637" s="316" t="s">
        <v>3775</v>
      </c>
      <c r="C637" s="318" t="s">
        <v>820</v>
      </c>
      <c r="D637" s="318" t="s">
        <v>3271</v>
      </c>
      <c r="E637" s="318" t="s">
        <v>2453</v>
      </c>
      <c r="F637" s="318" t="s">
        <v>2423</v>
      </c>
    </row>
    <row r="638" spans="1:6" hidden="1">
      <c r="A638" s="26">
        <v>634</v>
      </c>
      <c r="B638" s="316" t="s">
        <v>3823</v>
      </c>
      <c r="C638" s="318" t="s">
        <v>857</v>
      </c>
      <c r="D638" s="318" t="s">
        <v>3271</v>
      </c>
      <c r="E638" s="318" t="s">
        <v>2453</v>
      </c>
      <c r="F638" s="318" t="s">
        <v>2423</v>
      </c>
    </row>
    <row r="639" spans="1:6" hidden="1">
      <c r="A639" s="26">
        <v>635</v>
      </c>
      <c r="B639" s="316" t="s">
        <v>3769</v>
      </c>
      <c r="C639" s="318" t="s">
        <v>818</v>
      </c>
      <c r="D639" s="318" t="s">
        <v>3271</v>
      </c>
      <c r="E639" s="318" t="s">
        <v>2453</v>
      </c>
      <c r="F639" s="318" t="s">
        <v>2423</v>
      </c>
    </row>
    <row r="640" spans="1:6" hidden="1">
      <c r="A640" s="26">
        <v>636</v>
      </c>
      <c r="B640" s="316" t="s">
        <v>3767</v>
      </c>
      <c r="C640" s="318" t="s">
        <v>816</v>
      </c>
      <c r="D640" s="318" t="s">
        <v>3271</v>
      </c>
      <c r="E640" s="318" t="s">
        <v>2453</v>
      </c>
      <c r="F640" s="318" t="s">
        <v>2423</v>
      </c>
    </row>
    <row r="641" spans="1:6" hidden="1">
      <c r="A641" s="26">
        <v>637</v>
      </c>
      <c r="B641" s="316" t="s">
        <v>3770</v>
      </c>
      <c r="C641" s="318" t="s">
        <v>3771</v>
      </c>
      <c r="D641" s="318" t="s">
        <v>3271</v>
      </c>
      <c r="E641" s="318" t="s">
        <v>2453</v>
      </c>
      <c r="F641" s="318" t="s">
        <v>2423</v>
      </c>
    </row>
    <row r="642" spans="1:6" hidden="1">
      <c r="A642" s="26">
        <v>638</v>
      </c>
      <c r="B642" s="316" t="s">
        <v>3779</v>
      </c>
      <c r="C642" s="318" t="s">
        <v>822</v>
      </c>
      <c r="D642" s="318" t="s">
        <v>3271</v>
      </c>
      <c r="E642" s="318" t="s">
        <v>2453</v>
      </c>
      <c r="F642" s="318" t="s">
        <v>2423</v>
      </c>
    </row>
    <row r="643" spans="1:6" hidden="1">
      <c r="A643" s="26">
        <v>639</v>
      </c>
      <c r="B643" s="316" t="s">
        <v>3802</v>
      </c>
      <c r="C643" s="318" t="s">
        <v>842</v>
      </c>
      <c r="D643" s="318" t="s">
        <v>3271</v>
      </c>
      <c r="E643" s="318" t="s">
        <v>2453</v>
      </c>
      <c r="F643" s="318" t="s">
        <v>2423</v>
      </c>
    </row>
    <row r="644" spans="1:6" hidden="1">
      <c r="A644" s="26">
        <v>640</v>
      </c>
      <c r="B644" s="316" t="s">
        <v>3774</v>
      </c>
      <c r="C644" s="318" t="s">
        <v>819</v>
      </c>
      <c r="D644" s="318" t="s">
        <v>3271</v>
      </c>
      <c r="E644" s="318" t="s">
        <v>2453</v>
      </c>
      <c r="F644" s="318" t="s">
        <v>2423</v>
      </c>
    </row>
    <row r="645" spans="1:6" hidden="1">
      <c r="A645" s="26">
        <v>641</v>
      </c>
      <c r="B645" s="316" t="s">
        <v>3836</v>
      </c>
      <c r="C645" s="318" t="s">
        <v>3837</v>
      </c>
      <c r="D645" s="318" t="s">
        <v>3271</v>
      </c>
      <c r="E645" s="318" t="s">
        <v>2453</v>
      </c>
      <c r="F645" s="318" t="s">
        <v>2423</v>
      </c>
    </row>
    <row r="646" spans="1:6" hidden="1">
      <c r="A646" s="26">
        <v>642</v>
      </c>
      <c r="B646" s="316" t="s">
        <v>3828</v>
      </c>
      <c r="C646" s="318" t="s">
        <v>862</v>
      </c>
      <c r="D646" s="318" t="s">
        <v>3271</v>
      </c>
      <c r="E646" s="318" t="s">
        <v>2453</v>
      </c>
      <c r="F646" s="318" t="s">
        <v>2423</v>
      </c>
    </row>
    <row r="647" spans="1:6" hidden="1">
      <c r="A647" s="26">
        <v>643</v>
      </c>
      <c r="B647" s="316" t="s">
        <v>3782</v>
      </c>
      <c r="C647" s="318" t="s">
        <v>825</v>
      </c>
      <c r="D647" s="318" t="s">
        <v>3271</v>
      </c>
      <c r="E647" s="318" t="s">
        <v>2453</v>
      </c>
      <c r="F647" s="318" t="s">
        <v>2423</v>
      </c>
    </row>
    <row r="648" spans="1:6" hidden="1">
      <c r="A648" s="26">
        <v>644</v>
      </c>
      <c r="B648" s="316" t="s">
        <v>3791</v>
      </c>
      <c r="C648" s="318" t="s">
        <v>835</v>
      </c>
      <c r="D648" s="318" t="s">
        <v>3271</v>
      </c>
      <c r="E648" s="318" t="s">
        <v>2453</v>
      </c>
      <c r="F648" s="318" t="s">
        <v>2423</v>
      </c>
    </row>
    <row r="649" spans="1:6" hidden="1">
      <c r="A649" s="26">
        <v>645</v>
      </c>
      <c r="B649" s="316" t="s">
        <v>3811</v>
      </c>
      <c r="C649" s="318" t="s">
        <v>847</v>
      </c>
      <c r="D649" s="318" t="s">
        <v>3271</v>
      </c>
      <c r="E649" s="318" t="s">
        <v>2453</v>
      </c>
      <c r="F649" s="318" t="s">
        <v>2423</v>
      </c>
    </row>
    <row r="650" spans="1:6" hidden="1">
      <c r="A650" s="26">
        <v>646</v>
      </c>
      <c r="B650" s="316" t="s">
        <v>3817</v>
      </c>
      <c r="C650" s="318" t="s">
        <v>851</v>
      </c>
      <c r="D650" s="318" t="s">
        <v>3271</v>
      </c>
      <c r="E650" s="318" t="s">
        <v>2453</v>
      </c>
      <c r="F650" s="318" t="s">
        <v>2423</v>
      </c>
    </row>
    <row r="651" spans="1:6" hidden="1">
      <c r="A651" s="26">
        <v>647</v>
      </c>
      <c r="B651" s="316" t="s">
        <v>3783</v>
      </c>
      <c r="C651" s="318" t="s">
        <v>827</v>
      </c>
      <c r="D651" s="318" t="s">
        <v>3271</v>
      </c>
      <c r="E651" s="318" t="s">
        <v>2453</v>
      </c>
      <c r="F651" s="318" t="s">
        <v>2423</v>
      </c>
    </row>
    <row r="652" spans="1:6" hidden="1">
      <c r="A652" s="26">
        <v>648</v>
      </c>
      <c r="B652" s="316" t="s">
        <v>3793</v>
      </c>
      <c r="C652" s="318" t="s">
        <v>837</v>
      </c>
      <c r="D652" s="318" t="s">
        <v>3271</v>
      </c>
      <c r="E652" s="318" t="s">
        <v>2453</v>
      </c>
      <c r="F652" s="318" t="s">
        <v>2423</v>
      </c>
    </row>
    <row r="653" spans="1:6" hidden="1">
      <c r="A653" s="26">
        <v>649</v>
      </c>
      <c r="B653" s="316" t="s">
        <v>3813</v>
      </c>
      <c r="C653" s="318" t="s">
        <v>849</v>
      </c>
      <c r="D653" s="318" t="s">
        <v>3271</v>
      </c>
      <c r="E653" s="318" t="s">
        <v>2453</v>
      </c>
      <c r="F653" s="318" t="s">
        <v>2423</v>
      </c>
    </row>
    <row r="654" spans="1:6" hidden="1">
      <c r="A654" s="26">
        <v>650</v>
      </c>
      <c r="B654" s="316" t="s">
        <v>9676</v>
      </c>
      <c r="C654" s="318" t="s">
        <v>9677</v>
      </c>
      <c r="D654" s="318" t="s">
        <v>3271</v>
      </c>
      <c r="E654" s="318" t="s">
        <v>2422</v>
      </c>
      <c r="F654" s="318" t="s">
        <v>2423</v>
      </c>
    </row>
    <row r="655" spans="1:6" hidden="1">
      <c r="A655" s="26">
        <v>651</v>
      </c>
      <c r="B655" s="316" t="s">
        <v>3752</v>
      </c>
      <c r="C655" s="318" t="s">
        <v>813</v>
      </c>
      <c r="D655" s="318" t="s">
        <v>3271</v>
      </c>
      <c r="E655" s="318" t="s">
        <v>2453</v>
      </c>
      <c r="F655" s="318" t="s">
        <v>2423</v>
      </c>
    </row>
    <row r="656" spans="1:6" hidden="1">
      <c r="A656" s="26">
        <v>652</v>
      </c>
      <c r="B656" s="316" t="s">
        <v>3790</v>
      </c>
      <c r="C656" s="318" t="s">
        <v>834</v>
      </c>
      <c r="D656" s="318" t="s">
        <v>3271</v>
      </c>
      <c r="E656" s="318" t="s">
        <v>2453</v>
      </c>
      <c r="F656" s="318" t="s">
        <v>2423</v>
      </c>
    </row>
    <row r="657" spans="1:6" hidden="1">
      <c r="A657" s="26">
        <v>653</v>
      </c>
      <c r="B657" s="316" t="s">
        <v>3784</v>
      </c>
      <c r="C657" s="318" t="s">
        <v>828</v>
      </c>
      <c r="D657" s="318" t="s">
        <v>3271</v>
      </c>
      <c r="E657" s="318" t="s">
        <v>2453</v>
      </c>
      <c r="F657" s="318" t="s">
        <v>2423</v>
      </c>
    </row>
    <row r="658" spans="1:6" hidden="1">
      <c r="A658" s="26">
        <v>654</v>
      </c>
      <c r="B658" s="316" t="s">
        <v>3825</v>
      </c>
      <c r="C658" s="318" t="s">
        <v>859</v>
      </c>
      <c r="D658" s="318" t="s">
        <v>3271</v>
      </c>
      <c r="E658" s="318" t="s">
        <v>2453</v>
      </c>
      <c r="F658" s="318" t="s">
        <v>2423</v>
      </c>
    </row>
    <row r="659" spans="1:6" hidden="1">
      <c r="A659" s="26">
        <v>655</v>
      </c>
      <c r="B659" s="316" t="s">
        <v>3812</v>
      </c>
      <c r="C659" s="318" t="s">
        <v>848</v>
      </c>
      <c r="D659" s="318" t="s">
        <v>3271</v>
      </c>
      <c r="E659" s="318" t="s">
        <v>2453</v>
      </c>
      <c r="F659" s="318" t="s">
        <v>2423</v>
      </c>
    </row>
    <row r="660" spans="1:6" hidden="1">
      <c r="A660" s="26">
        <v>656</v>
      </c>
      <c r="B660" s="316" t="s">
        <v>3787</v>
      </c>
      <c r="C660" s="318" t="s">
        <v>831</v>
      </c>
      <c r="D660" s="318" t="s">
        <v>3271</v>
      </c>
      <c r="E660" s="318" t="s">
        <v>2453</v>
      </c>
      <c r="F660" s="318" t="s">
        <v>2423</v>
      </c>
    </row>
    <row r="661" spans="1:6" hidden="1">
      <c r="A661" s="26">
        <v>657</v>
      </c>
      <c r="B661" s="316" t="s">
        <v>3682</v>
      </c>
      <c r="C661" s="318" t="s">
        <v>811</v>
      </c>
      <c r="D661" s="318" t="s">
        <v>3271</v>
      </c>
      <c r="E661" s="318" t="s">
        <v>2453</v>
      </c>
      <c r="F661" s="318" t="s">
        <v>2423</v>
      </c>
    </row>
    <row r="662" spans="1:6" hidden="1">
      <c r="A662" s="26">
        <v>658</v>
      </c>
      <c r="B662" s="316" t="s">
        <v>3804</v>
      </c>
      <c r="C662" s="318" t="s">
        <v>844</v>
      </c>
      <c r="D662" s="318" t="s">
        <v>3271</v>
      </c>
      <c r="E662" s="318" t="s">
        <v>2453</v>
      </c>
      <c r="F662" s="318" t="s">
        <v>2423</v>
      </c>
    </row>
    <row r="663" spans="1:6" hidden="1">
      <c r="A663" s="26">
        <v>659</v>
      </c>
      <c r="B663" s="316" t="s">
        <v>3786</v>
      </c>
      <c r="C663" s="318" t="s">
        <v>830</v>
      </c>
      <c r="D663" s="318" t="s">
        <v>3271</v>
      </c>
      <c r="E663" s="318" t="s">
        <v>2453</v>
      </c>
      <c r="F663" s="318" t="s">
        <v>2423</v>
      </c>
    </row>
    <row r="664" spans="1:6" hidden="1">
      <c r="A664" s="26">
        <v>660</v>
      </c>
      <c r="B664" s="316" t="s">
        <v>3826</v>
      </c>
      <c r="C664" s="318" t="s">
        <v>860</v>
      </c>
      <c r="D664" s="318" t="s">
        <v>3271</v>
      </c>
      <c r="E664" s="318" t="s">
        <v>2453</v>
      </c>
      <c r="F664" s="318" t="s">
        <v>2423</v>
      </c>
    </row>
    <row r="665" spans="1:6" hidden="1">
      <c r="A665" s="26">
        <v>661</v>
      </c>
      <c r="B665" s="316" t="s">
        <v>3792</v>
      </c>
      <c r="C665" s="318" t="s">
        <v>836</v>
      </c>
      <c r="D665" s="318" t="s">
        <v>3271</v>
      </c>
      <c r="E665" s="318" t="s">
        <v>2453</v>
      </c>
      <c r="F665" s="318" t="s">
        <v>2423</v>
      </c>
    </row>
    <row r="666" spans="1:6" hidden="1">
      <c r="A666" s="26">
        <v>662</v>
      </c>
      <c r="B666" s="316" t="s">
        <v>3781</v>
      </c>
      <c r="C666" s="318" t="s">
        <v>824</v>
      </c>
      <c r="D666" s="318" t="s">
        <v>3271</v>
      </c>
      <c r="E666" s="318" t="s">
        <v>2453</v>
      </c>
      <c r="F666" s="318" t="s">
        <v>2423</v>
      </c>
    </row>
    <row r="667" spans="1:6" hidden="1">
      <c r="A667" s="26">
        <v>663</v>
      </c>
      <c r="B667" s="316" t="s">
        <v>3821</v>
      </c>
      <c r="C667" s="318" t="s">
        <v>855</v>
      </c>
      <c r="D667" s="318" t="s">
        <v>3271</v>
      </c>
      <c r="E667" s="318" t="s">
        <v>2453</v>
      </c>
      <c r="F667" s="318" t="s">
        <v>2423</v>
      </c>
    </row>
    <row r="668" spans="1:6" hidden="1">
      <c r="A668" s="26">
        <v>664</v>
      </c>
      <c r="B668" s="316" t="s">
        <v>3819</v>
      </c>
      <c r="C668" s="318" t="s">
        <v>853</v>
      </c>
      <c r="D668" s="318" t="s">
        <v>3271</v>
      </c>
      <c r="E668" s="318" t="s">
        <v>2453</v>
      </c>
      <c r="F668" s="318" t="s">
        <v>2423</v>
      </c>
    </row>
    <row r="669" spans="1:6" hidden="1">
      <c r="A669" s="26">
        <v>665</v>
      </c>
      <c r="B669" s="316" t="s">
        <v>3785</v>
      </c>
      <c r="C669" s="318" t="s">
        <v>829</v>
      </c>
      <c r="D669" s="318" t="s">
        <v>3271</v>
      </c>
      <c r="E669" s="318" t="s">
        <v>2453</v>
      </c>
      <c r="F669" s="318" t="s">
        <v>2423</v>
      </c>
    </row>
    <row r="670" spans="1:6" hidden="1">
      <c r="A670" s="26">
        <v>666</v>
      </c>
      <c r="B670" s="316" t="s">
        <v>3834</v>
      </c>
      <c r="C670" s="318" t="s">
        <v>3835</v>
      </c>
      <c r="D670" s="318" t="s">
        <v>3271</v>
      </c>
      <c r="E670" s="318" t="s">
        <v>2453</v>
      </c>
      <c r="F670" s="318" t="s">
        <v>2423</v>
      </c>
    </row>
    <row r="671" spans="1:6" hidden="1">
      <c r="A671" s="26">
        <v>667</v>
      </c>
      <c r="B671" s="316" t="s">
        <v>3780</v>
      </c>
      <c r="C671" s="318" t="s">
        <v>823</v>
      </c>
      <c r="D671" s="318" t="s">
        <v>3271</v>
      </c>
      <c r="E671" s="318" t="s">
        <v>2453</v>
      </c>
      <c r="F671" s="318" t="s">
        <v>2423</v>
      </c>
    </row>
    <row r="672" spans="1:6" hidden="1">
      <c r="A672" s="26">
        <v>668</v>
      </c>
      <c r="B672" s="316" t="s">
        <v>3831</v>
      </c>
      <c r="C672" s="318" t="s">
        <v>865</v>
      </c>
      <c r="D672" s="318" t="s">
        <v>3271</v>
      </c>
      <c r="E672" s="318" t="s">
        <v>2453</v>
      </c>
      <c r="F672" s="318" t="s">
        <v>2423</v>
      </c>
    </row>
    <row r="673" spans="1:6" hidden="1">
      <c r="A673" s="26">
        <v>669</v>
      </c>
      <c r="B673" s="316" t="s">
        <v>3827</v>
      </c>
      <c r="C673" s="318" t="s">
        <v>861</v>
      </c>
      <c r="D673" s="318" t="s">
        <v>3271</v>
      </c>
      <c r="E673" s="318" t="s">
        <v>2453</v>
      </c>
      <c r="F673" s="318" t="s">
        <v>2423</v>
      </c>
    </row>
    <row r="674" spans="1:6" hidden="1">
      <c r="A674" s="26">
        <v>670</v>
      </c>
      <c r="B674" s="316" t="s">
        <v>3829</v>
      </c>
      <c r="C674" s="318" t="s">
        <v>863</v>
      </c>
      <c r="D674" s="318" t="s">
        <v>3271</v>
      </c>
      <c r="E674" s="318" t="s">
        <v>2453</v>
      </c>
      <c r="F674" s="318" t="s">
        <v>2423</v>
      </c>
    </row>
    <row r="675" spans="1:6" hidden="1">
      <c r="A675" s="26">
        <v>671</v>
      </c>
      <c r="B675" s="316" t="s">
        <v>3798</v>
      </c>
      <c r="C675" s="318" t="s">
        <v>838</v>
      </c>
      <c r="D675" s="318" t="s">
        <v>3271</v>
      </c>
      <c r="E675" s="318" t="s">
        <v>2453</v>
      </c>
      <c r="F675" s="318" t="s">
        <v>2423</v>
      </c>
    </row>
    <row r="676" spans="1:6" hidden="1">
      <c r="A676" s="26">
        <v>672</v>
      </c>
      <c r="B676" s="316" t="s">
        <v>3772</v>
      </c>
      <c r="C676" s="318" t="s">
        <v>3773</v>
      </c>
      <c r="D676" s="318" t="s">
        <v>3271</v>
      </c>
      <c r="E676" s="318" t="s">
        <v>2453</v>
      </c>
      <c r="F676" s="318" t="s">
        <v>2423</v>
      </c>
    </row>
    <row r="677" spans="1:6" hidden="1">
      <c r="A677" s="26">
        <v>673</v>
      </c>
      <c r="B677" s="316" t="s">
        <v>3719</v>
      </c>
      <c r="C677" s="318" t="s">
        <v>3720</v>
      </c>
      <c r="D677" s="318" t="s">
        <v>3271</v>
      </c>
      <c r="E677" s="318" t="s">
        <v>2453</v>
      </c>
      <c r="F677" s="318" t="s">
        <v>2423</v>
      </c>
    </row>
    <row r="678" spans="1:6" hidden="1">
      <c r="A678" s="26">
        <v>674</v>
      </c>
      <c r="B678" s="316" t="s">
        <v>3776</v>
      </c>
      <c r="C678" s="318" t="s">
        <v>3777</v>
      </c>
      <c r="D678" s="318" t="s">
        <v>3271</v>
      </c>
      <c r="E678" s="318" t="s">
        <v>2453</v>
      </c>
      <c r="F678" s="318" t="s">
        <v>2423</v>
      </c>
    </row>
    <row r="679" spans="1:6" hidden="1">
      <c r="A679" s="26">
        <v>675</v>
      </c>
      <c r="B679" s="316" t="s">
        <v>3854</v>
      </c>
      <c r="C679" s="318" t="s">
        <v>3855</v>
      </c>
      <c r="D679" s="318" t="s">
        <v>3271</v>
      </c>
      <c r="E679" s="318" t="s">
        <v>2453</v>
      </c>
      <c r="F679" s="318" t="s">
        <v>2423</v>
      </c>
    </row>
    <row r="680" spans="1:6" hidden="1">
      <c r="A680" s="26">
        <v>676</v>
      </c>
      <c r="B680" s="316" t="s">
        <v>3805</v>
      </c>
      <c r="C680" s="318" t="s">
        <v>3806</v>
      </c>
      <c r="D680" s="318" t="s">
        <v>3271</v>
      </c>
      <c r="E680" s="318" t="s">
        <v>2453</v>
      </c>
      <c r="F680" s="318" t="s">
        <v>2423</v>
      </c>
    </row>
    <row r="681" spans="1:6" hidden="1">
      <c r="A681" s="26">
        <v>677</v>
      </c>
      <c r="B681" s="316" t="s">
        <v>3683</v>
      </c>
      <c r="C681" s="318" t="s">
        <v>3684</v>
      </c>
      <c r="D681" s="318" t="s">
        <v>3271</v>
      </c>
      <c r="E681" s="318" t="s">
        <v>2453</v>
      </c>
      <c r="F681" s="318" t="s">
        <v>2423</v>
      </c>
    </row>
    <row r="682" spans="1:6" hidden="1">
      <c r="A682" s="26">
        <v>678</v>
      </c>
      <c r="B682" s="316" t="s">
        <v>3680</v>
      </c>
      <c r="C682" s="318" t="s">
        <v>3681</v>
      </c>
      <c r="D682" s="318" t="s">
        <v>3271</v>
      </c>
      <c r="E682" s="318" t="s">
        <v>2453</v>
      </c>
      <c r="F682" s="318" t="s">
        <v>2423</v>
      </c>
    </row>
    <row r="683" spans="1:6" hidden="1">
      <c r="A683" s="26">
        <v>679</v>
      </c>
      <c r="B683" s="316" t="s">
        <v>3729</v>
      </c>
      <c r="C683" s="318" t="s">
        <v>3730</v>
      </c>
      <c r="D683" s="318" t="s">
        <v>3271</v>
      </c>
      <c r="E683" s="318" t="s">
        <v>2453</v>
      </c>
      <c r="F683" s="318" t="s">
        <v>2423</v>
      </c>
    </row>
    <row r="684" spans="1:6" hidden="1">
      <c r="A684" s="26">
        <v>680</v>
      </c>
      <c r="B684" s="316" t="s">
        <v>3815</v>
      </c>
      <c r="C684" s="318" t="s">
        <v>3816</v>
      </c>
      <c r="D684" s="318" t="s">
        <v>3271</v>
      </c>
      <c r="E684" s="318" t="s">
        <v>2453</v>
      </c>
      <c r="F684" s="318" t="s">
        <v>2423</v>
      </c>
    </row>
    <row r="685" spans="1:6" hidden="1">
      <c r="A685" s="26">
        <v>681</v>
      </c>
      <c r="B685" s="316" t="s">
        <v>3762</v>
      </c>
      <c r="C685" s="318" t="s">
        <v>3763</v>
      </c>
      <c r="D685" s="318" t="s">
        <v>3271</v>
      </c>
      <c r="E685" s="318" t="s">
        <v>2453</v>
      </c>
      <c r="F685" s="318" t="s">
        <v>2423</v>
      </c>
    </row>
    <row r="686" spans="1:6" hidden="1">
      <c r="A686" s="26">
        <v>682</v>
      </c>
      <c r="B686" s="316" t="s">
        <v>3739</v>
      </c>
      <c r="C686" s="318" t="s">
        <v>3740</v>
      </c>
      <c r="D686" s="318" t="s">
        <v>3271</v>
      </c>
      <c r="E686" s="318" t="s">
        <v>2453</v>
      </c>
      <c r="F686" s="318" t="s">
        <v>2423</v>
      </c>
    </row>
    <row r="687" spans="1:6" hidden="1">
      <c r="A687" s="26">
        <v>683</v>
      </c>
      <c r="B687" s="316" t="s">
        <v>3685</v>
      </c>
      <c r="C687" s="318" t="s">
        <v>3686</v>
      </c>
      <c r="D687" s="318" t="s">
        <v>3271</v>
      </c>
      <c r="E687" s="318" t="s">
        <v>2453</v>
      </c>
      <c r="F687" s="318" t="s">
        <v>2423</v>
      </c>
    </row>
    <row r="688" spans="1:6" hidden="1">
      <c r="A688" s="26">
        <v>684</v>
      </c>
      <c r="B688" s="316" t="s">
        <v>3727</v>
      </c>
      <c r="C688" s="318" t="s">
        <v>3728</v>
      </c>
      <c r="D688" s="318" t="s">
        <v>3271</v>
      </c>
      <c r="E688" s="318" t="s">
        <v>2453</v>
      </c>
      <c r="F688" s="318" t="s">
        <v>2423</v>
      </c>
    </row>
    <row r="689" spans="1:6" hidden="1">
      <c r="A689" s="26">
        <v>685</v>
      </c>
      <c r="B689" s="316" t="s">
        <v>3713</v>
      </c>
      <c r="C689" s="318" t="s">
        <v>3714</v>
      </c>
      <c r="D689" s="318" t="s">
        <v>3271</v>
      </c>
      <c r="E689" s="318" t="s">
        <v>2453</v>
      </c>
      <c r="F689" s="318" t="s">
        <v>2423</v>
      </c>
    </row>
    <row r="690" spans="1:6" hidden="1">
      <c r="A690" s="26">
        <v>686</v>
      </c>
      <c r="B690" s="316" t="s">
        <v>3760</v>
      </c>
      <c r="C690" s="318" t="s">
        <v>3761</v>
      </c>
      <c r="D690" s="318" t="s">
        <v>3271</v>
      </c>
      <c r="E690" s="318" t="s">
        <v>2453</v>
      </c>
      <c r="F690" s="318" t="s">
        <v>2423</v>
      </c>
    </row>
    <row r="691" spans="1:6" hidden="1">
      <c r="A691" s="26">
        <v>687</v>
      </c>
      <c r="B691" s="316" t="s">
        <v>3735</v>
      </c>
      <c r="C691" s="318" t="s">
        <v>3736</v>
      </c>
      <c r="D691" s="318" t="s">
        <v>3271</v>
      </c>
      <c r="E691" s="318" t="s">
        <v>2453</v>
      </c>
      <c r="F691" s="318" t="s">
        <v>2423</v>
      </c>
    </row>
    <row r="692" spans="1:6" hidden="1">
      <c r="A692" s="26">
        <v>688</v>
      </c>
      <c r="B692" s="316" t="s">
        <v>3707</v>
      </c>
      <c r="C692" s="318" t="s">
        <v>3708</v>
      </c>
      <c r="D692" s="318" t="s">
        <v>3271</v>
      </c>
      <c r="E692" s="318" t="s">
        <v>2453</v>
      </c>
      <c r="F692" s="318" t="s">
        <v>2423</v>
      </c>
    </row>
    <row r="693" spans="1:6" hidden="1">
      <c r="A693" s="26">
        <v>689</v>
      </c>
      <c r="B693" s="316" t="s">
        <v>3715</v>
      </c>
      <c r="C693" s="318" t="s">
        <v>3716</v>
      </c>
      <c r="D693" s="318" t="s">
        <v>3271</v>
      </c>
      <c r="E693" s="318" t="s">
        <v>2453</v>
      </c>
      <c r="F693" s="318" t="s">
        <v>2423</v>
      </c>
    </row>
    <row r="694" spans="1:6" hidden="1">
      <c r="A694" s="26">
        <v>690</v>
      </c>
      <c r="B694" s="316" t="s">
        <v>3731</v>
      </c>
      <c r="C694" s="318" t="s">
        <v>3732</v>
      </c>
      <c r="D694" s="318" t="s">
        <v>3271</v>
      </c>
      <c r="E694" s="318" t="s">
        <v>2453</v>
      </c>
      <c r="F694" s="318" t="s">
        <v>2423</v>
      </c>
    </row>
    <row r="695" spans="1:6" hidden="1">
      <c r="A695" s="26">
        <v>691</v>
      </c>
      <c r="B695" s="316" t="s">
        <v>3741</v>
      </c>
      <c r="C695" s="318" t="s">
        <v>3742</v>
      </c>
      <c r="D695" s="318" t="s">
        <v>3271</v>
      </c>
      <c r="E695" s="318" t="s">
        <v>2453</v>
      </c>
      <c r="F695" s="318" t="s">
        <v>2423</v>
      </c>
    </row>
    <row r="696" spans="1:6" hidden="1">
      <c r="A696" s="26">
        <v>692</v>
      </c>
      <c r="B696" s="316" t="s">
        <v>3794</v>
      </c>
      <c r="C696" s="318" t="s">
        <v>3795</v>
      </c>
      <c r="D696" s="318" t="s">
        <v>3271</v>
      </c>
      <c r="E696" s="318" t="s">
        <v>2453</v>
      </c>
      <c r="F696" s="318" t="s">
        <v>2423</v>
      </c>
    </row>
    <row r="697" spans="1:6" hidden="1">
      <c r="A697" s="26">
        <v>693</v>
      </c>
      <c r="B697" s="316" t="s">
        <v>3693</v>
      </c>
      <c r="C697" s="318" t="s">
        <v>3694</v>
      </c>
      <c r="D697" s="318" t="s">
        <v>3271</v>
      </c>
      <c r="E697" s="318" t="s">
        <v>2453</v>
      </c>
      <c r="F697" s="318" t="s">
        <v>2423</v>
      </c>
    </row>
    <row r="698" spans="1:6" hidden="1">
      <c r="A698" s="26">
        <v>694</v>
      </c>
      <c r="B698" s="316" t="s">
        <v>3703</v>
      </c>
      <c r="C698" s="318" t="s">
        <v>3704</v>
      </c>
      <c r="D698" s="318" t="s">
        <v>3271</v>
      </c>
      <c r="E698" s="318" t="s">
        <v>2453</v>
      </c>
      <c r="F698" s="318" t="s">
        <v>2423</v>
      </c>
    </row>
    <row r="699" spans="1:6" hidden="1">
      <c r="A699" s="26">
        <v>695</v>
      </c>
      <c r="B699" s="316" t="s">
        <v>3796</v>
      </c>
      <c r="C699" s="318" t="s">
        <v>3797</v>
      </c>
      <c r="D699" s="318" t="s">
        <v>3271</v>
      </c>
      <c r="E699" s="318" t="s">
        <v>2453</v>
      </c>
      <c r="F699" s="318" t="s">
        <v>2423</v>
      </c>
    </row>
    <row r="700" spans="1:6" hidden="1">
      <c r="A700" s="26">
        <v>696</v>
      </c>
      <c r="B700" s="316" t="s">
        <v>9866</v>
      </c>
      <c r="C700" s="318" t="s">
        <v>9867</v>
      </c>
      <c r="D700" s="318" t="s">
        <v>3271</v>
      </c>
      <c r="E700" s="318" t="s">
        <v>2422</v>
      </c>
      <c r="F700" s="318" t="s">
        <v>2423</v>
      </c>
    </row>
    <row r="701" spans="1:6" hidden="1">
      <c r="A701" s="26">
        <v>697</v>
      </c>
      <c r="B701" s="316" t="s">
        <v>3832</v>
      </c>
      <c r="C701" s="318" t="s">
        <v>866</v>
      </c>
      <c r="D701" s="318" t="s">
        <v>3271</v>
      </c>
      <c r="E701" s="318" t="s">
        <v>2453</v>
      </c>
      <c r="F701" s="318" t="s">
        <v>2423</v>
      </c>
    </row>
    <row r="702" spans="1:6" hidden="1">
      <c r="A702" s="26">
        <v>698</v>
      </c>
      <c r="B702" s="316" t="s">
        <v>3801</v>
      </c>
      <c r="C702" s="318" t="s">
        <v>841</v>
      </c>
      <c r="D702" s="318" t="s">
        <v>3271</v>
      </c>
      <c r="E702" s="318" t="s">
        <v>2453</v>
      </c>
      <c r="F702" s="318" t="s">
        <v>2423</v>
      </c>
    </row>
    <row r="703" spans="1:6" hidden="1">
      <c r="A703" s="26">
        <v>699</v>
      </c>
      <c r="B703" s="316" t="s">
        <v>3745</v>
      </c>
      <c r="C703" s="318" t="s">
        <v>3746</v>
      </c>
      <c r="D703" s="318" t="s">
        <v>3271</v>
      </c>
      <c r="E703" s="318" t="s">
        <v>2453</v>
      </c>
      <c r="F703" s="318" t="s">
        <v>2423</v>
      </c>
    </row>
    <row r="704" spans="1:6" hidden="1">
      <c r="A704" s="26">
        <v>700</v>
      </c>
      <c r="B704" s="316" t="s">
        <v>3709</v>
      </c>
      <c r="C704" s="318" t="s">
        <v>3710</v>
      </c>
      <c r="D704" s="318" t="s">
        <v>3271</v>
      </c>
      <c r="E704" s="318" t="s">
        <v>2453</v>
      </c>
      <c r="F704" s="318" t="s">
        <v>2423</v>
      </c>
    </row>
    <row r="705" spans="1:6" hidden="1">
      <c r="A705" s="26">
        <v>701</v>
      </c>
      <c r="B705" s="316" t="s">
        <v>3747</v>
      </c>
      <c r="C705" s="318" t="s">
        <v>3748</v>
      </c>
      <c r="D705" s="318" t="s">
        <v>3271</v>
      </c>
      <c r="E705" s="318" t="s">
        <v>2453</v>
      </c>
      <c r="F705" s="318" t="s">
        <v>2423</v>
      </c>
    </row>
    <row r="706" spans="1:6" hidden="1">
      <c r="A706" s="26">
        <v>702</v>
      </c>
      <c r="B706" s="316" t="s">
        <v>3711</v>
      </c>
      <c r="C706" s="318" t="s">
        <v>3712</v>
      </c>
      <c r="D706" s="318" t="s">
        <v>3271</v>
      </c>
      <c r="E706" s="318" t="s">
        <v>2453</v>
      </c>
      <c r="F706" s="318" t="s">
        <v>2423</v>
      </c>
    </row>
    <row r="707" spans="1:6" hidden="1">
      <c r="A707" s="26">
        <v>703</v>
      </c>
      <c r="B707" s="316" t="s">
        <v>3749</v>
      </c>
      <c r="C707" s="318" t="s">
        <v>3750</v>
      </c>
      <c r="D707" s="318" t="s">
        <v>3271</v>
      </c>
      <c r="E707" s="318" t="s">
        <v>2453</v>
      </c>
      <c r="F707" s="318" t="s">
        <v>2423</v>
      </c>
    </row>
    <row r="708" spans="1:6" hidden="1">
      <c r="A708" s="26">
        <v>704</v>
      </c>
      <c r="B708" s="316" t="s">
        <v>3743</v>
      </c>
      <c r="C708" s="318" t="s">
        <v>3744</v>
      </c>
      <c r="D708" s="318" t="s">
        <v>3271</v>
      </c>
      <c r="E708" s="318" t="s">
        <v>2453</v>
      </c>
      <c r="F708" s="318" t="s">
        <v>2423</v>
      </c>
    </row>
    <row r="709" spans="1:6" hidden="1">
      <c r="A709" s="26">
        <v>705</v>
      </c>
      <c r="B709" s="316" t="s">
        <v>8750</v>
      </c>
      <c r="C709" s="318" t="s">
        <v>8751</v>
      </c>
      <c r="D709" s="318" t="s">
        <v>3271</v>
      </c>
      <c r="E709" s="318" t="s">
        <v>2453</v>
      </c>
      <c r="F709" s="318" t="s">
        <v>2423</v>
      </c>
    </row>
    <row r="710" spans="1:6" hidden="1">
      <c r="A710" s="26">
        <v>706</v>
      </c>
      <c r="B710" s="316" t="s">
        <v>3838</v>
      </c>
      <c r="C710" s="318" t="s">
        <v>3839</v>
      </c>
      <c r="D710" s="318" t="s">
        <v>3271</v>
      </c>
      <c r="E710" s="318" t="s">
        <v>2453</v>
      </c>
      <c r="F710" s="318" t="s">
        <v>2423</v>
      </c>
    </row>
    <row r="711" spans="1:6" hidden="1">
      <c r="A711" s="26">
        <v>707</v>
      </c>
      <c r="B711" s="316" t="s">
        <v>3789</v>
      </c>
      <c r="C711" s="318" t="s">
        <v>833</v>
      </c>
      <c r="D711" s="318" t="s">
        <v>3271</v>
      </c>
      <c r="E711" s="318" t="s">
        <v>2453</v>
      </c>
      <c r="F711" s="318" t="s">
        <v>2423</v>
      </c>
    </row>
    <row r="712" spans="1:6" hidden="1">
      <c r="A712" s="26">
        <v>708</v>
      </c>
      <c r="B712" s="316" t="s">
        <v>3756</v>
      </c>
      <c r="C712" s="318" t="s">
        <v>3757</v>
      </c>
      <c r="D712" s="318" t="s">
        <v>3271</v>
      </c>
      <c r="E712" s="318" t="s">
        <v>2453</v>
      </c>
      <c r="F712" s="318" t="s">
        <v>2423</v>
      </c>
    </row>
    <row r="713" spans="1:6" hidden="1">
      <c r="A713" s="26">
        <v>709</v>
      </c>
      <c r="B713" s="316" t="s">
        <v>3833</v>
      </c>
      <c r="C713" s="318" t="s">
        <v>868</v>
      </c>
      <c r="D713" s="318" t="s">
        <v>3271</v>
      </c>
      <c r="E713" s="318" t="s">
        <v>2453</v>
      </c>
      <c r="F713" s="318" t="s">
        <v>2423</v>
      </c>
    </row>
    <row r="714" spans="1:6" hidden="1">
      <c r="A714" s="26">
        <v>710</v>
      </c>
      <c r="B714" s="316" t="s">
        <v>3758</v>
      </c>
      <c r="C714" s="318" t="s">
        <v>3759</v>
      </c>
      <c r="D714" s="318" t="s">
        <v>3271</v>
      </c>
      <c r="E714" s="318" t="s">
        <v>2453</v>
      </c>
      <c r="F714" s="318" t="s">
        <v>2423</v>
      </c>
    </row>
    <row r="715" spans="1:6" hidden="1">
      <c r="A715" s="26">
        <v>711</v>
      </c>
      <c r="B715" s="316" t="s">
        <v>3678</v>
      </c>
      <c r="C715" s="318" t="s">
        <v>3679</v>
      </c>
      <c r="D715" s="318" t="s">
        <v>3271</v>
      </c>
      <c r="E715" s="318" t="s">
        <v>2453</v>
      </c>
      <c r="F715" s="318" t="s">
        <v>2423</v>
      </c>
    </row>
    <row r="716" spans="1:6" hidden="1">
      <c r="A716" s="26">
        <v>712</v>
      </c>
      <c r="B716" s="316" t="s">
        <v>3725</v>
      </c>
      <c r="C716" s="318" t="s">
        <v>3726</v>
      </c>
      <c r="D716" s="318" t="s">
        <v>3271</v>
      </c>
      <c r="E716" s="318" t="s">
        <v>2453</v>
      </c>
      <c r="F716" s="318" t="s">
        <v>2423</v>
      </c>
    </row>
    <row r="717" spans="1:6" hidden="1">
      <c r="A717" s="26">
        <v>713</v>
      </c>
      <c r="B717" s="316" t="s">
        <v>3723</v>
      </c>
      <c r="C717" s="318" t="s">
        <v>3724</v>
      </c>
      <c r="D717" s="318" t="s">
        <v>3271</v>
      </c>
      <c r="E717" s="318" t="s">
        <v>2453</v>
      </c>
      <c r="F717" s="318" t="s">
        <v>2423</v>
      </c>
    </row>
    <row r="718" spans="1:6" hidden="1">
      <c r="A718" s="26">
        <v>714</v>
      </c>
      <c r="B718" s="316" t="s">
        <v>3810</v>
      </c>
      <c r="C718" s="318" t="s">
        <v>846</v>
      </c>
      <c r="D718" s="318" t="s">
        <v>3271</v>
      </c>
      <c r="E718" s="318" t="s">
        <v>2453</v>
      </c>
      <c r="F718" s="318" t="s">
        <v>2423</v>
      </c>
    </row>
    <row r="719" spans="1:6" hidden="1">
      <c r="A719" s="26">
        <v>715</v>
      </c>
      <c r="B719" s="316" t="s">
        <v>3699</v>
      </c>
      <c r="C719" s="318" t="s">
        <v>3700</v>
      </c>
      <c r="D719" s="318" t="s">
        <v>3271</v>
      </c>
      <c r="E719" s="318" t="s">
        <v>2453</v>
      </c>
      <c r="F719" s="318" t="s">
        <v>2423</v>
      </c>
    </row>
    <row r="720" spans="1:6" hidden="1">
      <c r="A720" s="26">
        <v>716</v>
      </c>
      <c r="B720" s="316" t="s">
        <v>3717</v>
      </c>
      <c r="C720" s="318" t="s">
        <v>3718</v>
      </c>
      <c r="D720" s="318" t="s">
        <v>3271</v>
      </c>
      <c r="E720" s="318" t="s">
        <v>2453</v>
      </c>
      <c r="F720" s="318" t="s">
        <v>2423</v>
      </c>
    </row>
    <row r="721" spans="1:6" hidden="1">
      <c r="A721" s="26">
        <v>717</v>
      </c>
      <c r="B721" s="316" t="s">
        <v>3753</v>
      </c>
      <c r="C721" s="318" t="s">
        <v>3754</v>
      </c>
      <c r="D721" s="318" t="s">
        <v>3271</v>
      </c>
      <c r="E721" s="318" t="s">
        <v>2453</v>
      </c>
      <c r="F721" s="318" t="s">
        <v>2423</v>
      </c>
    </row>
    <row r="722" spans="1:6" hidden="1">
      <c r="A722" s="26">
        <v>718</v>
      </c>
      <c r="B722" s="316" t="s">
        <v>3737</v>
      </c>
      <c r="C722" s="318" t="s">
        <v>3738</v>
      </c>
      <c r="D722" s="318" t="s">
        <v>3271</v>
      </c>
      <c r="E722" s="318" t="s">
        <v>2453</v>
      </c>
      <c r="F722" s="318" t="s">
        <v>2423</v>
      </c>
    </row>
    <row r="723" spans="1:6" hidden="1">
      <c r="A723" s="26">
        <v>719</v>
      </c>
      <c r="B723" s="316" t="s">
        <v>9989</v>
      </c>
      <c r="C723" s="318" t="s">
        <v>3857</v>
      </c>
      <c r="D723" s="318" t="s">
        <v>3271</v>
      </c>
      <c r="E723" s="318" t="s">
        <v>2453</v>
      </c>
      <c r="F723" s="318" t="s">
        <v>2423</v>
      </c>
    </row>
    <row r="724" spans="1:6" hidden="1">
      <c r="A724" s="26">
        <v>720</v>
      </c>
      <c r="B724" s="316" t="s">
        <v>3409</v>
      </c>
      <c r="C724" s="318" t="s">
        <v>3410</v>
      </c>
      <c r="D724" s="318" t="s">
        <v>3271</v>
      </c>
      <c r="E724" s="318" t="s">
        <v>2453</v>
      </c>
      <c r="F724" s="318" t="s">
        <v>2423</v>
      </c>
    </row>
    <row r="725" spans="1:6" hidden="1">
      <c r="A725" s="26">
        <v>721</v>
      </c>
      <c r="B725" s="316" t="s">
        <v>3407</v>
      </c>
      <c r="C725" s="318" t="s">
        <v>3408</v>
      </c>
      <c r="D725" s="318" t="s">
        <v>3271</v>
      </c>
      <c r="E725" s="318" t="s">
        <v>2453</v>
      </c>
      <c r="F725" s="318" t="s">
        <v>2423</v>
      </c>
    </row>
    <row r="726" spans="1:6" hidden="1">
      <c r="A726" s="26">
        <v>722</v>
      </c>
      <c r="B726" s="316" t="s">
        <v>3397</v>
      </c>
      <c r="C726" s="318" t="s">
        <v>3398</v>
      </c>
      <c r="D726" s="318" t="s">
        <v>3271</v>
      </c>
      <c r="E726" s="318" t="s">
        <v>2453</v>
      </c>
      <c r="F726" s="318" t="s">
        <v>2423</v>
      </c>
    </row>
    <row r="727" spans="1:6" hidden="1">
      <c r="A727" s="26">
        <v>723</v>
      </c>
      <c r="B727" s="316" t="s">
        <v>3405</v>
      </c>
      <c r="C727" s="318" t="s">
        <v>3406</v>
      </c>
      <c r="D727" s="318" t="s">
        <v>3271</v>
      </c>
      <c r="E727" s="318" t="s">
        <v>2453</v>
      </c>
      <c r="F727" s="318" t="s">
        <v>2423</v>
      </c>
    </row>
    <row r="728" spans="1:6" hidden="1">
      <c r="A728" s="26">
        <v>724</v>
      </c>
      <c r="B728" s="316" t="s">
        <v>3401</v>
      </c>
      <c r="C728" s="318" t="s">
        <v>3402</v>
      </c>
      <c r="D728" s="318" t="s">
        <v>3271</v>
      </c>
      <c r="E728" s="318" t="s">
        <v>2453</v>
      </c>
      <c r="F728" s="318" t="s">
        <v>2423</v>
      </c>
    </row>
    <row r="729" spans="1:6" hidden="1">
      <c r="A729" s="26">
        <v>725</v>
      </c>
      <c r="B729" s="316" t="s">
        <v>3389</v>
      </c>
      <c r="C729" s="318" t="s">
        <v>3390</v>
      </c>
      <c r="D729" s="318" t="s">
        <v>3271</v>
      </c>
      <c r="E729" s="318" t="s">
        <v>2453</v>
      </c>
      <c r="F729" s="318" t="s">
        <v>2423</v>
      </c>
    </row>
    <row r="730" spans="1:6" hidden="1">
      <c r="A730" s="26">
        <v>726</v>
      </c>
      <c r="B730" s="316" t="s">
        <v>3411</v>
      </c>
      <c r="C730" s="318" t="s">
        <v>3412</v>
      </c>
      <c r="D730" s="318" t="s">
        <v>3271</v>
      </c>
      <c r="E730" s="318" t="s">
        <v>2453</v>
      </c>
      <c r="F730" s="318" t="s">
        <v>2423</v>
      </c>
    </row>
    <row r="731" spans="1:6" hidden="1">
      <c r="A731" s="26">
        <v>727</v>
      </c>
      <c r="B731" s="316" t="s">
        <v>3413</v>
      </c>
      <c r="C731" s="318" t="s">
        <v>3414</v>
      </c>
      <c r="D731" s="318" t="s">
        <v>3271</v>
      </c>
      <c r="E731" s="318" t="s">
        <v>2453</v>
      </c>
      <c r="F731" s="318" t="s">
        <v>2423</v>
      </c>
    </row>
    <row r="732" spans="1:6" hidden="1">
      <c r="A732" s="26">
        <v>728</v>
      </c>
      <c r="B732" s="316" t="s">
        <v>3385</v>
      </c>
      <c r="C732" s="318" t="s">
        <v>3386</v>
      </c>
      <c r="D732" s="318" t="s">
        <v>3271</v>
      </c>
      <c r="E732" s="318" t="s">
        <v>2453</v>
      </c>
      <c r="F732" s="318" t="s">
        <v>2423</v>
      </c>
    </row>
    <row r="733" spans="1:6" hidden="1">
      <c r="A733" s="26">
        <v>729</v>
      </c>
      <c r="B733" s="316" t="s">
        <v>3399</v>
      </c>
      <c r="C733" s="318" t="s">
        <v>3400</v>
      </c>
      <c r="D733" s="318" t="s">
        <v>3271</v>
      </c>
      <c r="E733" s="318" t="s">
        <v>2453</v>
      </c>
      <c r="F733" s="318" t="s">
        <v>2423</v>
      </c>
    </row>
    <row r="734" spans="1:6" hidden="1">
      <c r="A734" s="26">
        <v>730</v>
      </c>
      <c r="B734" s="316" t="s">
        <v>10014</v>
      </c>
      <c r="C734" s="318" t="s">
        <v>3858</v>
      </c>
      <c r="D734" s="318" t="s">
        <v>3271</v>
      </c>
      <c r="E734" s="318" t="s">
        <v>2453</v>
      </c>
      <c r="F734" s="318" t="s">
        <v>2423</v>
      </c>
    </row>
    <row r="735" spans="1:6" hidden="1">
      <c r="A735" s="26">
        <v>731</v>
      </c>
      <c r="B735" s="316" t="s">
        <v>10018</v>
      </c>
      <c r="C735" s="318" t="s">
        <v>3859</v>
      </c>
      <c r="D735" s="318" t="s">
        <v>3271</v>
      </c>
      <c r="E735" s="318" t="s">
        <v>2453</v>
      </c>
      <c r="F735" s="318" t="s">
        <v>2423</v>
      </c>
    </row>
    <row r="736" spans="1:6" hidden="1">
      <c r="A736" s="26">
        <v>732</v>
      </c>
      <c r="B736" s="316" t="s">
        <v>3395</v>
      </c>
      <c r="C736" s="318" t="s">
        <v>3396</v>
      </c>
      <c r="D736" s="318" t="s">
        <v>3271</v>
      </c>
      <c r="E736" s="318" t="s">
        <v>2453</v>
      </c>
      <c r="F736" s="318" t="s">
        <v>2423</v>
      </c>
    </row>
    <row r="737" spans="1:6" hidden="1">
      <c r="A737" s="26">
        <v>733</v>
      </c>
      <c r="B737" s="316" t="s">
        <v>3387</v>
      </c>
      <c r="C737" s="318" t="s">
        <v>3388</v>
      </c>
      <c r="D737" s="318" t="s">
        <v>3271</v>
      </c>
      <c r="E737" s="318" t="s">
        <v>2453</v>
      </c>
      <c r="F737" s="318" t="s">
        <v>2423</v>
      </c>
    </row>
    <row r="738" spans="1:6" hidden="1">
      <c r="A738" s="26">
        <v>734</v>
      </c>
      <c r="B738" s="316" t="s">
        <v>3393</v>
      </c>
      <c r="C738" s="318" t="s">
        <v>3394</v>
      </c>
      <c r="D738" s="318" t="s">
        <v>3271</v>
      </c>
      <c r="E738" s="318" t="s">
        <v>2453</v>
      </c>
      <c r="F738" s="318" t="s">
        <v>2423</v>
      </c>
    </row>
    <row r="739" spans="1:6" hidden="1">
      <c r="A739" s="26">
        <v>735</v>
      </c>
      <c r="B739" s="316" t="s">
        <v>3403</v>
      </c>
      <c r="C739" s="318" t="s">
        <v>3404</v>
      </c>
      <c r="D739" s="318" t="s">
        <v>3271</v>
      </c>
      <c r="E739" s="318" t="s">
        <v>2453</v>
      </c>
      <c r="F739" s="318" t="s">
        <v>2423</v>
      </c>
    </row>
    <row r="740" spans="1:6" hidden="1">
      <c r="A740" s="26">
        <v>736</v>
      </c>
      <c r="B740" s="316" t="s">
        <v>3391</v>
      </c>
      <c r="C740" s="318" t="s">
        <v>3392</v>
      </c>
      <c r="D740" s="318" t="s">
        <v>3271</v>
      </c>
      <c r="E740" s="318" t="s">
        <v>2453</v>
      </c>
      <c r="F740" s="318" t="s">
        <v>2423</v>
      </c>
    </row>
    <row r="741" spans="1:6" hidden="1">
      <c r="A741" s="26">
        <v>737</v>
      </c>
      <c r="B741" s="316" t="s">
        <v>9327</v>
      </c>
      <c r="C741" s="318" t="s">
        <v>3278</v>
      </c>
      <c r="D741" s="318" t="s">
        <v>3271</v>
      </c>
      <c r="E741" s="318" t="s">
        <v>2422</v>
      </c>
      <c r="F741" s="318" t="s">
        <v>2423</v>
      </c>
    </row>
    <row r="742" spans="1:6" hidden="1">
      <c r="A742" s="26">
        <v>738</v>
      </c>
      <c r="B742" s="316" t="s">
        <v>10026</v>
      </c>
      <c r="C742" s="318" t="s">
        <v>3926</v>
      </c>
      <c r="D742" s="318" t="s">
        <v>3271</v>
      </c>
      <c r="E742" s="318" t="s">
        <v>2453</v>
      </c>
      <c r="F742" s="318" t="s">
        <v>2423</v>
      </c>
    </row>
    <row r="743" spans="1:6" hidden="1">
      <c r="A743" s="26">
        <v>739</v>
      </c>
      <c r="B743" s="316" t="s">
        <v>10032</v>
      </c>
      <c r="C743" s="318" t="s">
        <v>10033</v>
      </c>
      <c r="D743" s="318" t="s">
        <v>3271</v>
      </c>
      <c r="E743" s="318" t="s">
        <v>2422</v>
      </c>
      <c r="F743" s="318" t="s">
        <v>2423</v>
      </c>
    </row>
    <row r="744" spans="1:6" hidden="1">
      <c r="A744" s="26">
        <v>740</v>
      </c>
      <c r="B744" s="316" t="s">
        <v>3842</v>
      </c>
      <c r="C744" s="318" t="s">
        <v>3843</v>
      </c>
      <c r="D744" s="318" t="s">
        <v>3271</v>
      </c>
      <c r="E744" s="318" t="s">
        <v>2453</v>
      </c>
      <c r="F744" s="318" t="s">
        <v>2423</v>
      </c>
    </row>
    <row r="745" spans="1:6" hidden="1">
      <c r="A745" s="26">
        <v>741</v>
      </c>
      <c r="B745" s="316" t="s">
        <v>3848</v>
      </c>
      <c r="C745" s="318" t="s">
        <v>3849</v>
      </c>
      <c r="D745" s="318" t="s">
        <v>3271</v>
      </c>
      <c r="E745" s="318" t="s">
        <v>2453</v>
      </c>
      <c r="F745" s="318" t="s">
        <v>2423</v>
      </c>
    </row>
    <row r="746" spans="1:6" hidden="1">
      <c r="A746" s="26">
        <v>742</v>
      </c>
      <c r="B746" s="316" t="s">
        <v>10057</v>
      </c>
      <c r="C746" s="318" t="s">
        <v>10058</v>
      </c>
      <c r="D746" s="318" t="s">
        <v>3271</v>
      </c>
      <c r="E746" s="318" t="s">
        <v>2422</v>
      </c>
      <c r="F746" s="318" t="s">
        <v>2423</v>
      </c>
    </row>
    <row r="747" spans="1:6" hidden="1">
      <c r="A747" s="26">
        <v>743</v>
      </c>
      <c r="B747" s="316" t="s">
        <v>3850</v>
      </c>
      <c r="C747" s="318" t="s">
        <v>3851</v>
      </c>
      <c r="D747" s="318" t="s">
        <v>3271</v>
      </c>
      <c r="E747" s="318" t="s">
        <v>2453</v>
      </c>
      <c r="F747" s="318" t="s">
        <v>2423</v>
      </c>
    </row>
    <row r="748" spans="1:6" hidden="1">
      <c r="A748" s="26">
        <v>744</v>
      </c>
      <c r="B748" s="316" t="s">
        <v>3846</v>
      </c>
      <c r="C748" s="318" t="s">
        <v>3847</v>
      </c>
      <c r="D748" s="318" t="s">
        <v>3271</v>
      </c>
      <c r="E748" s="318" t="s">
        <v>2453</v>
      </c>
      <c r="F748" s="318" t="s">
        <v>2423</v>
      </c>
    </row>
    <row r="749" spans="1:6" hidden="1">
      <c r="A749" s="26">
        <v>745</v>
      </c>
      <c r="B749" s="316" t="s">
        <v>3840</v>
      </c>
      <c r="C749" s="318" t="s">
        <v>3841</v>
      </c>
      <c r="D749" s="318" t="s">
        <v>3271</v>
      </c>
      <c r="E749" s="318" t="s">
        <v>2453</v>
      </c>
      <c r="F749" s="318" t="s">
        <v>2423</v>
      </c>
    </row>
    <row r="750" spans="1:6" hidden="1">
      <c r="A750" s="26">
        <v>746</v>
      </c>
      <c r="B750" s="316" t="s">
        <v>3276</v>
      </c>
      <c r="C750" s="318" t="s">
        <v>3277</v>
      </c>
      <c r="D750" s="318" t="s">
        <v>3271</v>
      </c>
      <c r="E750" s="318" t="s">
        <v>2422</v>
      </c>
      <c r="F750" s="318" t="s">
        <v>2423</v>
      </c>
    </row>
    <row r="751" spans="1:6" hidden="1">
      <c r="A751" s="26">
        <v>747</v>
      </c>
      <c r="B751" s="316" t="s">
        <v>3852</v>
      </c>
      <c r="C751" s="318" t="s">
        <v>3853</v>
      </c>
      <c r="D751" s="318" t="s">
        <v>3271</v>
      </c>
      <c r="E751" s="318" t="s">
        <v>2453</v>
      </c>
      <c r="F751" s="318" t="s">
        <v>2423</v>
      </c>
    </row>
    <row r="752" spans="1:6" hidden="1">
      <c r="A752" s="26">
        <v>748</v>
      </c>
      <c r="B752" s="316" t="s">
        <v>10093</v>
      </c>
      <c r="C752" s="318" t="s">
        <v>10094</v>
      </c>
      <c r="D752" s="318" t="s">
        <v>3271</v>
      </c>
      <c r="E752" s="318" t="s">
        <v>2422</v>
      </c>
      <c r="F752" s="318" t="s">
        <v>2423</v>
      </c>
    </row>
    <row r="753" spans="1:6" hidden="1">
      <c r="A753" s="26">
        <v>749</v>
      </c>
      <c r="B753" s="316" t="s">
        <v>3844</v>
      </c>
      <c r="C753" s="318" t="s">
        <v>3845</v>
      </c>
      <c r="D753" s="318" t="s">
        <v>3271</v>
      </c>
      <c r="E753" s="318" t="s">
        <v>2453</v>
      </c>
      <c r="F753" s="318" t="s">
        <v>2423</v>
      </c>
    </row>
    <row r="754" spans="1:6" hidden="1">
      <c r="A754" s="26">
        <v>750</v>
      </c>
      <c r="B754" s="316" t="s">
        <v>9169</v>
      </c>
      <c r="C754" s="318" t="s">
        <v>1273</v>
      </c>
      <c r="D754" s="318" t="s">
        <v>3271</v>
      </c>
      <c r="E754" s="318" t="s">
        <v>2422</v>
      </c>
      <c r="F754" s="318" t="s">
        <v>2423</v>
      </c>
    </row>
    <row r="755" spans="1:6" hidden="1">
      <c r="A755" s="26">
        <v>751</v>
      </c>
      <c r="B755" s="316" t="s">
        <v>9170</v>
      </c>
      <c r="C755" s="318" t="s">
        <v>1274</v>
      </c>
      <c r="D755" s="318" t="s">
        <v>3271</v>
      </c>
      <c r="E755" s="318" t="s">
        <v>2422</v>
      </c>
      <c r="F755" s="318" t="s">
        <v>2423</v>
      </c>
    </row>
    <row r="756" spans="1:6" hidden="1">
      <c r="A756" s="26">
        <v>752</v>
      </c>
      <c r="B756" s="316" t="s">
        <v>10112</v>
      </c>
      <c r="C756" s="318" t="s">
        <v>3927</v>
      </c>
      <c r="D756" s="318" t="s">
        <v>3271</v>
      </c>
      <c r="E756" s="318" t="s">
        <v>2453</v>
      </c>
      <c r="F756" s="318" t="s">
        <v>2423</v>
      </c>
    </row>
    <row r="757" spans="1:6" hidden="1">
      <c r="A757" s="26">
        <v>753</v>
      </c>
      <c r="B757" s="316" t="s">
        <v>10114</v>
      </c>
      <c r="C757" s="318" t="s">
        <v>3929</v>
      </c>
      <c r="D757" s="318" t="s">
        <v>3271</v>
      </c>
      <c r="E757" s="318" t="s">
        <v>2453</v>
      </c>
      <c r="F757" s="318" t="s">
        <v>2423</v>
      </c>
    </row>
    <row r="758" spans="1:6" hidden="1">
      <c r="A758" s="26">
        <v>754</v>
      </c>
      <c r="B758" s="316" t="s">
        <v>10115</v>
      </c>
      <c r="C758" s="318" t="s">
        <v>3930</v>
      </c>
      <c r="D758" s="318" t="s">
        <v>3271</v>
      </c>
      <c r="E758" s="318" t="s">
        <v>2453</v>
      </c>
      <c r="F758" s="318" t="s">
        <v>2423</v>
      </c>
    </row>
    <row r="759" spans="1:6" hidden="1">
      <c r="A759" s="26">
        <v>755</v>
      </c>
      <c r="B759" s="316" t="s">
        <v>10116</v>
      </c>
      <c r="C759" s="318" t="s">
        <v>3931</v>
      </c>
      <c r="D759" s="318" t="s">
        <v>3271</v>
      </c>
      <c r="E759" s="318" t="s">
        <v>2453</v>
      </c>
      <c r="F759" s="318" t="s">
        <v>2423</v>
      </c>
    </row>
    <row r="760" spans="1:6" hidden="1">
      <c r="A760" s="26">
        <v>756</v>
      </c>
      <c r="B760" s="316" t="s">
        <v>10119</v>
      </c>
      <c r="C760" s="318" t="s">
        <v>3928</v>
      </c>
      <c r="D760" s="318" t="s">
        <v>3271</v>
      </c>
      <c r="E760" s="318" t="s">
        <v>2453</v>
      </c>
      <c r="F760" s="318" t="s">
        <v>2423</v>
      </c>
    </row>
    <row r="761" spans="1:6" hidden="1">
      <c r="A761" s="26">
        <v>757</v>
      </c>
      <c r="B761" s="316" t="s">
        <v>10121</v>
      </c>
      <c r="C761" s="318" t="s">
        <v>3280</v>
      </c>
      <c r="D761" s="318" t="s">
        <v>3271</v>
      </c>
      <c r="E761" s="318" t="s">
        <v>2422</v>
      </c>
      <c r="F761" s="318" t="s">
        <v>2423</v>
      </c>
    </row>
    <row r="762" spans="1:6" hidden="1">
      <c r="A762" s="26">
        <v>758</v>
      </c>
      <c r="B762" s="316" t="s">
        <v>10159</v>
      </c>
      <c r="C762" s="318" t="s">
        <v>3924</v>
      </c>
      <c r="D762" s="318" t="s">
        <v>3271</v>
      </c>
      <c r="E762" s="318" t="s">
        <v>2453</v>
      </c>
      <c r="F762" s="318" t="s">
        <v>2423</v>
      </c>
    </row>
    <row r="763" spans="1:6" hidden="1">
      <c r="A763" s="26">
        <v>759</v>
      </c>
      <c r="B763" s="316" t="s">
        <v>3568</v>
      </c>
      <c r="C763" s="318" t="s">
        <v>3569</v>
      </c>
      <c r="D763" s="318" t="s">
        <v>3271</v>
      </c>
      <c r="E763" s="318" t="s">
        <v>2453</v>
      </c>
      <c r="F763" s="318" t="s">
        <v>2423</v>
      </c>
    </row>
    <row r="764" spans="1:6" hidden="1">
      <c r="A764" s="26">
        <v>760</v>
      </c>
      <c r="B764" s="316" t="s">
        <v>3537</v>
      </c>
      <c r="C764" s="318" t="s">
        <v>3538</v>
      </c>
      <c r="D764" s="318" t="s">
        <v>3271</v>
      </c>
      <c r="E764" s="318" t="s">
        <v>2453</v>
      </c>
      <c r="F764" s="318" t="s">
        <v>2423</v>
      </c>
    </row>
    <row r="765" spans="1:6" hidden="1">
      <c r="A765" s="26">
        <v>761</v>
      </c>
      <c r="B765" s="316" t="s">
        <v>3545</v>
      </c>
      <c r="C765" s="318" t="s">
        <v>3546</v>
      </c>
      <c r="D765" s="318" t="s">
        <v>3271</v>
      </c>
      <c r="E765" s="318" t="s">
        <v>2453</v>
      </c>
      <c r="F765" s="318" t="s">
        <v>2423</v>
      </c>
    </row>
    <row r="766" spans="1:6" hidden="1">
      <c r="A766" s="26">
        <v>762</v>
      </c>
      <c r="B766" s="316" t="s">
        <v>3622</v>
      </c>
      <c r="C766" s="318" t="s">
        <v>3623</v>
      </c>
      <c r="D766" s="318" t="s">
        <v>3271</v>
      </c>
      <c r="E766" s="318" t="s">
        <v>2453</v>
      </c>
      <c r="F766" s="318" t="s">
        <v>2423</v>
      </c>
    </row>
    <row r="767" spans="1:6" hidden="1">
      <c r="A767" s="26">
        <v>763</v>
      </c>
      <c r="B767" s="316" t="s">
        <v>3642</v>
      </c>
      <c r="C767" s="318" t="s">
        <v>3643</v>
      </c>
      <c r="D767" s="318" t="s">
        <v>3271</v>
      </c>
      <c r="E767" s="318" t="s">
        <v>2453</v>
      </c>
      <c r="F767" s="318" t="s">
        <v>2423</v>
      </c>
    </row>
    <row r="768" spans="1:6" hidden="1">
      <c r="A768" s="26">
        <v>764</v>
      </c>
      <c r="B768" s="316" t="s">
        <v>10176</v>
      </c>
      <c r="C768" s="318" t="s">
        <v>3878</v>
      </c>
      <c r="D768" s="318" t="s">
        <v>3271</v>
      </c>
      <c r="E768" s="318" t="s">
        <v>2453</v>
      </c>
      <c r="F768" s="318" t="s">
        <v>2423</v>
      </c>
    </row>
    <row r="769" spans="1:6" hidden="1">
      <c r="A769" s="26">
        <v>765</v>
      </c>
      <c r="B769" s="316" t="s">
        <v>10181</v>
      </c>
      <c r="C769" s="318" t="s">
        <v>3866</v>
      </c>
      <c r="D769" s="318" t="s">
        <v>3271</v>
      </c>
      <c r="E769" s="318" t="s">
        <v>2453</v>
      </c>
      <c r="F769" s="318" t="s">
        <v>2423</v>
      </c>
    </row>
    <row r="770" spans="1:6" hidden="1">
      <c r="A770" s="26">
        <v>766</v>
      </c>
      <c r="B770" s="316" t="s">
        <v>3415</v>
      </c>
      <c r="C770" s="318" t="s">
        <v>3416</v>
      </c>
      <c r="D770" s="318" t="s">
        <v>3271</v>
      </c>
      <c r="E770" s="318" t="s">
        <v>2453</v>
      </c>
      <c r="F770" s="318" t="s">
        <v>2423</v>
      </c>
    </row>
    <row r="771" spans="1:6" hidden="1">
      <c r="A771" s="26">
        <v>767</v>
      </c>
      <c r="B771" s="316" t="s">
        <v>10191</v>
      </c>
      <c r="C771" s="318" t="s">
        <v>3862</v>
      </c>
      <c r="D771" s="318" t="s">
        <v>3271</v>
      </c>
      <c r="E771" s="318" t="s">
        <v>2453</v>
      </c>
      <c r="F771" s="318" t="s">
        <v>2423</v>
      </c>
    </row>
    <row r="772" spans="1:6" hidden="1">
      <c r="A772" s="26">
        <v>768</v>
      </c>
      <c r="B772" s="316" t="s">
        <v>3421</v>
      </c>
      <c r="C772" s="318" t="s">
        <v>3422</v>
      </c>
      <c r="D772" s="318" t="s">
        <v>3271</v>
      </c>
      <c r="E772" s="318" t="s">
        <v>2453</v>
      </c>
      <c r="F772" s="318" t="s">
        <v>2423</v>
      </c>
    </row>
    <row r="773" spans="1:6" hidden="1">
      <c r="A773" s="26">
        <v>769</v>
      </c>
      <c r="B773" s="316" t="s">
        <v>3469</v>
      </c>
      <c r="C773" s="318" t="s">
        <v>3470</v>
      </c>
      <c r="D773" s="318" t="s">
        <v>3271</v>
      </c>
      <c r="E773" s="318" t="s">
        <v>2453</v>
      </c>
      <c r="F773" s="318" t="s">
        <v>2423</v>
      </c>
    </row>
    <row r="774" spans="1:6" hidden="1">
      <c r="A774" s="26">
        <v>770</v>
      </c>
      <c r="B774" s="316" t="s">
        <v>10194</v>
      </c>
      <c r="C774" s="318" t="s">
        <v>10195</v>
      </c>
      <c r="D774" s="318" t="s">
        <v>3271</v>
      </c>
      <c r="E774" s="318" t="s">
        <v>2422</v>
      </c>
      <c r="F774" s="318" t="s">
        <v>2423</v>
      </c>
    </row>
    <row r="775" spans="1:6" hidden="1">
      <c r="A775" s="26">
        <v>771</v>
      </c>
      <c r="B775" s="316" t="s">
        <v>3435</v>
      </c>
      <c r="C775" s="318" t="s">
        <v>3436</v>
      </c>
      <c r="D775" s="318" t="s">
        <v>3271</v>
      </c>
      <c r="E775" s="318" t="s">
        <v>2453</v>
      </c>
      <c r="F775" s="318" t="s">
        <v>2423</v>
      </c>
    </row>
    <row r="776" spans="1:6" hidden="1">
      <c r="A776" s="26">
        <v>772</v>
      </c>
      <c r="B776" s="316" t="s">
        <v>3523</v>
      </c>
      <c r="C776" s="318" t="s">
        <v>3524</v>
      </c>
      <c r="D776" s="318" t="s">
        <v>3271</v>
      </c>
      <c r="E776" s="318" t="s">
        <v>2453</v>
      </c>
      <c r="F776" s="318" t="s">
        <v>2423</v>
      </c>
    </row>
    <row r="777" spans="1:6" hidden="1">
      <c r="A777" s="26">
        <v>773</v>
      </c>
      <c r="B777" s="316" t="s">
        <v>3447</v>
      </c>
      <c r="C777" s="318" t="s">
        <v>3448</v>
      </c>
      <c r="D777" s="318" t="s">
        <v>3271</v>
      </c>
      <c r="E777" s="318" t="s">
        <v>2453</v>
      </c>
      <c r="F777" s="318" t="s">
        <v>2423</v>
      </c>
    </row>
    <row r="778" spans="1:6" hidden="1">
      <c r="A778" s="26">
        <v>774</v>
      </c>
      <c r="B778" s="316" t="s">
        <v>3467</v>
      </c>
      <c r="C778" s="318" t="s">
        <v>3468</v>
      </c>
      <c r="D778" s="318" t="s">
        <v>3271</v>
      </c>
      <c r="E778" s="318" t="s">
        <v>2453</v>
      </c>
      <c r="F778" s="318" t="s">
        <v>2423</v>
      </c>
    </row>
    <row r="779" spans="1:6" hidden="1">
      <c r="A779" s="26">
        <v>775</v>
      </c>
      <c r="B779" s="316" t="s">
        <v>3648</v>
      </c>
      <c r="C779" s="318" t="s">
        <v>3649</v>
      </c>
      <c r="D779" s="318" t="s">
        <v>3271</v>
      </c>
      <c r="E779" s="318" t="s">
        <v>2453</v>
      </c>
      <c r="F779" s="318" t="s">
        <v>2423</v>
      </c>
    </row>
    <row r="780" spans="1:6" hidden="1">
      <c r="A780" s="26">
        <v>776</v>
      </c>
      <c r="B780" s="316" t="s">
        <v>3552</v>
      </c>
      <c r="C780" s="318" t="s">
        <v>3553</v>
      </c>
      <c r="D780" s="318" t="s">
        <v>3271</v>
      </c>
      <c r="E780" s="318" t="s">
        <v>2453</v>
      </c>
      <c r="F780" s="318" t="s">
        <v>2423</v>
      </c>
    </row>
    <row r="781" spans="1:6" hidden="1">
      <c r="A781" s="26">
        <v>777</v>
      </c>
      <c r="B781" s="316" t="s">
        <v>3519</v>
      </c>
      <c r="C781" s="318" t="s">
        <v>3520</v>
      </c>
      <c r="D781" s="318" t="s">
        <v>3271</v>
      </c>
      <c r="E781" s="318" t="s">
        <v>2453</v>
      </c>
      <c r="F781" s="318" t="s">
        <v>2423</v>
      </c>
    </row>
    <row r="782" spans="1:6" hidden="1">
      <c r="A782" s="26">
        <v>778</v>
      </c>
      <c r="B782" s="316" t="s">
        <v>3515</v>
      </c>
      <c r="C782" s="318" t="s">
        <v>3516</v>
      </c>
      <c r="D782" s="318" t="s">
        <v>3271</v>
      </c>
      <c r="E782" s="318" t="s">
        <v>2453</v>
      </c>
      <c r="F782" s="318" t="s">
        <v>2423</v>
      </c>
    </row>
    <row r="783" spans="1:6" hidden="1">
      <c r="A783" s="26">
        <v>779</v>
      </c>
      <c r="B783" s="316" t="s">
        <v>3588</v>
      </c>
      <c r="C783" s="318" t="s">
        <v>3589</v>
      </c>
      <c r="D783" s="318" t="s">
        <v>3271</v>
      </c>
      <c r="E783" s="318" t="s">
        <v>2453</v>
      </c>
      <c r="F783" s="318" t="s">
        <v>2423</v>
      </c>
    </row>
    <row r="784" spans="1:6" hidden="1">
      <c r="A784" s="26">
        <v>780</v>
      </c>
      <c r="B784" s="316" t="s">
        <v>3491</v>
      </c>
      <c r="C784" s="318" t="s">
        <v>3492</v>
      </c>
      <c r="D784" s="318" t="s">
        <v>3271</v>
      </c>
      <c r="E784" s="318" t="s">
        <v>2453</v>
      </c>
      <c r="F784" s="318" t="s">
        <v>2423</v>
      </c>
    </row>
    <row r="785" spans="1:6" hidden="1">
      <c r="A785" s="26">
        <v>781</v>
      </c>
      <c r="B785" s="316" t="s">
        <v>3471</v>
      </c>
      <c r="C785" s="318" t="s">
        <v>3472</v>
      </c>
      <c r="D785" s="318" t="s">
        <v>3271</v>
      </c>
      <c r="E785" s="318" t="s">
        <v>2453</v>
      </c>
      <c r="F785" s="318" t="s">
        <v>2423</v>
      </c>
    </row>
    <row r="786" spans="1:6" hidden="1">
      <c r="A786" s="26">
        <v>782</v>
      </c>
      <c r="B786" s="316" t="s">
        <v>3485</v>
      </c>
      <c r="C786" s="318" t="s">
        <v>3486</v>
      </c>
      <c r="D786" s="318" t="s">
        <v>3271</v>
      </c>
      <c r="E786" s="318" t="s">
        <v>2453</v>
      </c>
      <c r="F786" s="318" t="s">
        <v>2423</v>
      </c>
    </row>
    <row r="787" spans="1:6" hidden="1">
      <c r="A787" s="26">
        <v>783</v>
      </c>
      <c r="B787" s="316" t="s">
        <v>3425</v>
      </c>
      <c r="C787" s="318" t="s">
        <v>3426</v>
      </c>
      <c r="D787" s="318" t="s">
        <v>3271</v>
      </c>
      <c r="E787" s="318" t="s">
        <v>2453</v>
      </c>
      <c r="F787" s="318" t="s">
        <v>2423</v>
      </c>
    </row>
    <row r="788" spans="1:6" hidden="1">
      <c r="A788" s="26">
        <v>784</v>
      </c>
      <c r="B788" s="316" t="s">
        <v>3487</v>
      </c>
      <c r="C788" s="318" t="s">
        <v>3488</v>
      </c>
      <c r="D788" s="318" t="s">
        <v>3271</v>
      </c>
      <c r="E788" s="318" t="s">
        <v>2453</v>
      </c>
      <c r="F788" s="318" t="s">
        <v>2423</v>
      </c>
    </row>
    <row r="789" spans="1:6" hidden="1">
      <c r="A789" s="26">
        <v>785</v>
      </c>
      <c r="B789" s="316" t="s">
        <v>3465</v>
      </c>
      <c r="C789" s="318" t="s">
        <v>3466</v>
      </c>
      <c r="D789" s="318" t="s">
        <v>3271</v>
      </c>
      <c r="E789" s="318" t="s">
        <v>2453</v>
      </c>
      <c r="F789" s="318" t="s">
        <v>2423</v>
      </c>
    </row>
    <row r="790" spans="1:6" hidden="1">
      <c r="A790" s="26">
        <v>786</v>
      </c>
      <c r="B790" s="316" t="s">
        <v>3548</v>
      </c>
      <c r="C790" s="318" t="s">
        <v>3549</v>
      </c>
      <c r="D790" s="318" t="s">
        <v>3271</v>
      </c>
      <c r="E790" s="318" t="s">
        <v>2453</v>
      </c>
      <c r="F790" s="318" t="s">
        <v>2423</v>
      </c>
    </row>
    <row r="791" spans="1:6" hidden="1">
      <c r="A791" s="26">
        <v>787</v>
      </c>
      <c r="B791" s="316" t="s">
        <v>3550</v>
      </c>
      <c r="C791" s="318" t="s">
        <v>3551</v>
      </c>
      <c r="D791" s="318" t="s">
        <v>3271</v>
      </c>
      <c r="E791" s="318" t="s">
        <v>2453</v>
      </c>
      <c r="F791" s="318" t="s">
        <v>2423</v>
      </c>
    </row>
    <row r="792" spans="1:6" hidden="1">
      <c r="A792" s="26">
        <v>788</v>
      </c>
      <c r="B792" s="316" t="s">
        <v>3441</v>
      </c>
      <c r="C792" s="318" t="s">
        <v>3442</v>
      </c>
      <c r="D792" s="318" t="s">
        <v>3271</v>
      </c>
      <c r="E792" s="318" t="s">
        <v>2453</v>
      </c>
      <c r="F792" s="318" t="s">
        <v>2423</v>
      </c>
    </row>
    <row r="793" spans="1:6" hidden="1">
      <c r="A793" s="26">
        <v>789</v>
      </c>
      <c r="B793" s="316" t="s">
        <v>3556</v>
      </c>
      <c r="C793" s="318" t="s">
        <v>3557</v>
      </c>
      <c r="D793" s="318" t="s">
        <v>3271</v>
      </c>
      <c r="E793" s="318" t="s">
        <v>2453</v>
      </c>
      <c r="F793" s="318" t="s">
        <v>2423</v>
      </c>
    </row>
    <row r="794" spans="1:6" hidden="1">
      <c r="A794" s="26">
        <v>790</v>
      </c>
      <c r="B794" s="316" t="s">
        <v>3517</v>
      </c>
      <c r="C794" s="318" t="s">
        <v>3518</v>
      </c>
      <c r="D794" s="318" t="s">
        <v>3271</v>
      </c>
      <c r="E794" s="318" t="s">
        <v>2453</v>
      </c>
      <c r="F794" s="318" t="s">
        <v>2423</v>
      </c>
    </row>
    <row r="795" spans="1:6" hidden="1">
      <c r="A795" s="26">
        <v>791</v>
      </c>
      <c r="B795" s="316" t="s">
        <v>3453</v>
      </c>
      <c r="C795" s="318" t="s">
        <v>3454</v>
      </c>
      <c r="D795" s="318" t="s">
        <v>3271</v>
      </c>
      <c r="E795" s="318" t="s">
        <v>2453</v>
      </c>
      <c r="F795" s="318" t="s">
        <v>2423</v>
      </c>
    </row>
    <row r="796" spans="1:6" hidden="1">
      <c r="A796" s="26">
        <v>792</v>
      </c>
      <c r="B796" s="316" t="s">
        <v>3554</v>
      </c>
      <c r="C796" s="318" t="s">
        <v>3555</v>
      </c>
      <c r="D796" s="318" t="s">
        <v>3271</v>
      </c>
      <c r="E796" s="318" t="s">
        <v>2453</v>
      </c>
      <c r="F796" s="318" t="s">
        <v>2423</v>
      </c>
    </row>
    <row r="797" spans="1:6" hidden="1">
      <c r="A797" s="26">
        <v>793</v>
      </c>
      <c r="B797" s="316" t="s">
        <v>3620</v>
      </c>
      <c r="C797" s="318" t="s">
        <v>3621</v>
      </c>
      <c r="D797" s="318" t="s">
        <v>3271</v>
      </c>
      <c r="E797" s="318" t="s">
        <v>2453</v>
      </c>
      <c r="F797" s="318" t="s">
        <v>2423</v>
      </c>
    </row>
    <row r="798" spans="1:6" hidden="1">
      <c r="A798" s="26">
        <v>794</v>
      </c>
      <c r="B798" s="316" t="s">
        <v>3429</v>
      </c>
      <c r="C798" s="318" t="s">
        <v>3430</v>
      </c>
      <c r="D798" s="318" t="s">
        <v>3271</v>
      </c>
      <c r="E798" s="318" t="s">
        <v>2453</v>
      </c>
      <c r="F798" s="318" t="s">
        <v>2423</v>
      </c>
    </row>
    <row r="799" spans="1:6" hidden="1">
      <c r="A799" s="26">
        <v>795</v>
      </c>
      <c r="B799" s="316" t="s">
        <v>3503</v>
      </c>
      <c r="C799" s="318" t="s">
        <v>3504</v>
      </c>
      <c r="D799" s="318" t="s">
        <v>3271</v>
      </c>
      <c r="E799" s="318" t="s">
        <v>2453</v>
      </c>
      <c r="F799" s="318" t="s">
        <v>2423</v>
      </c>
    </row>
    <row r="800" spans="1:6" hidden="1">
      <c r="A800" s="26">
        <v>796</v>
      </c>
      <c r="B800" s="316" t="s">
        <v>3449</v>
      </c>
      <c r="C800" s="318" t="s">
        <v>3450</v>
      </c>
      <c r="D800" s="318" t="s">
        <v>3271</v>
      </c>
      <c r="E800" s="318" t="s">
        <v>2453</v>
      </c>
      <c r="F800" s="318" t="s">
        <v>2423</v>
      </c>
    </row>
    <row r="801" spans="1:6" hidden="1">
      <c r="A801" s="26">
        <v>797</v>
      </c>
      <c r="B801" s="316" t="s">
        <v>3505</v>
      </c>
      <c r="C801" s="318" t="s">
        <v>3506</v>
      </c>
      <c r="D801" s="318" t="s">
        <v>3271</v>
      </c>
      <c r="E801" s="318" t="s">
        <v>2453</v>
      </c>
      <c r="F801" s="318" t="s">
        <v>2423</v>
      </c>
    </row>
    <row r="802" spans="1:6" hidden="1">
      <c r="A802" s="26">
        <v>798</v>
      </c>
      <c r="B802" s="316" t="s">
        <v>3527</v>
      </c>
      <c r="C802" s="318" t="s">
        <v>3528</v>
      </c>
      <c r="D802" s="318" t="s">
        <v>3271</v>
      </c>
      <c r="E802" s="318" t="s">
        <v>2453</v>
      </c>
      <c r="F802" s="318" t="s">
        <v>2423</v>
      </c>
    </row>
    <row r="803" spans="1:6" hidden="1">
      <c r="A803" s="26">
        <v>799</v>
      </c>
      <c r="B803" s="316" t="s">
        <v>3477</v>
      </c>
      <c r="C803" s="318" t="s">
        <v>3478</v>
      </c>
      <c r="D803" s="318" t="s">
        <v>3271</v>
      </c>
      <c r="E803" s="318" t="s">
        <v>2453</v>
      </c>
      <c r="F803" s="318" t="s">
        <v>2423</v>
      </c>
    </row>
    <row r="804" spans="1:6" hidden="1">
      <c r="A804" s="26">
        <v>800</v>
      </c>
      <c r="B804" s="316" t="s">
        <v>3531</v>
      </c>
      <c r="C804" s="318" t="s">
        <v>3532</v>
      </c>
      <c r="D804" s="318" t="s">
        <v>3271</v>
      </c>
      <c r="E804" s="318" t="s">
        <v>2453</v>
      </c>
      <c r="F804" s="318" t="s">
        <v>2423</v>
      </c>
    </row>
    <row r="805" spans="1:6" hidden="1">
      <c r="A805" s="26">
        <v>801</v>
      </c>
      <c r="B805" s="316" t="s">
        <v>3499</v>
      </c>
      <c r="C805" s="318" t="s">
        <v>3500</v>
      </c>
      <c r="D805" s="318" t="s">
        <v>3271</v>
      </c>
      <c r="E805" s="318" t="s">
        <v>2453</v>
      </c>
      <c r="F805" s="318" t="s">
        <v>2423</v>
      </c>
    </row>
    <row r="806" spans="1:6" hidden="1">
      <c r="A806" s="26">
        <v>802</v>
      </c>
      <c r="B806" s="316" t="s">
        <v>3586</v>
      </c>
      <c r="C806" s="318" t="s">
        <v>3587</v>
      </c>
      <c r="D806" s="318" t="s">
        <v>3271</v>
      </c>
      <c r="E806" s="318" t="s">
        <v>2453</v>
      </c>
      <c r="F806" s="318" t="s">
        <v>2423</v>
      </c>
    </row>
    <row r="807" spans="1:6" hidden="1">
      <c r="A807" s="26">
        <v>803</v>
      </c>
      <c r="B807" s="316" t="s">
        <v>10310</v>
      </c>
      <c r="C807" s="318" t="s">
        <v>10311</v>
      </c>
      <c r="D807" s="318" t="s">
        <v>3271</v>
      </c>
      <c r="E807" s="318" t="s">
        <v>2422</v>
      </c>
      <c r="F807" s="318" t="s">
        <v>2423</v>
      </c>
    </row>
    <row r="808" spans="1:6" hidden="1">
      <c r="A808" s="26">
        <v>804</v>
      </c>
      <c r="B808" s="316" t="s">
        <v>3606</v>
      </c>
      <c r="C808" s="318" t="s">
        <v>1381</v>
      </c>
      <c r="D808" s="318" t="s">
        <v>3271</v>
      </c>
      <c r="E808" s="318" t="s">
        <v>2453</v>
      </c>
      <c r="F808" s="318" t="s">
        <v>2423</v>
      </c>
    </row>
    <row r="809" spans="1:6" hidden="1">
      <c r="A809" s="26">
        <v>805</v>
      </c>
      <c r="B809" s="316" t="s">
        <v>3565</v>
      </c>
      <c r="C809" s="318" t="s">
        <v>1373</v>
      </c>
      <c r="D809" s="318" t="s">
        <v>3271</v>
      </c>
      <c r="E809" s="318" t="s">
        <v>2453</v>
      </c>
      <c r="F809" s="318" t="s">
        <v>2423</v>
      </c>
    </row>
    <row r="810" spans="1:6" hidden="1">
      <c r="A810" s="26">
        <v>806</v>
      </c>
      <c r="B810" s="316" t="s">
        <v>3560</v>
      </c>
      <c r="C810" s="318" t="s">
        <v>1372</v>
      </c>
      <c r="D810" s="318" t="s">
        <v>3271</v>
      </c>
      <c r="E810" s="318" t="s">
        <v>2453</v>
      </c>
      <c r="F810" s="318" t="s">
        <v>2423</v>
      </c>
    </row>
    <row r="811" spans="1:6" hidden="1">
      <c r="A811" s="26">
        <v>807</v>
      </c>
      <c r="B811" s="316" t="s">
        <v>3577</v>
      </c>
      <c r="C811" s="318" t="s">
        <v>1375</v>
      </c>
      <c r="D811" s="318" t="s">
        <v>3271</v>
      </c>
      <c r="E811" s="318" t="s">
        <v>2453</v>
      </c>
      <c r="F811" s="318" t="s">
        <v>2423</v>
      </c>
    </row>
    <row r="812" spans="1:6" hidden="1">
      <c r="A812" s="26">
        <v>808</v>
      </c>
      <c r="B812" s="316" t="s">
        <v>3615</v>
      </c>
      <c r="C812" s="318" t="s">
        <v>1382</v>
      </c>
      <c r="D812" s="318" t="s">
        <v>3271</v>
      </c>
      <c r="E812" s="318" t="s">
        <v>2453</v>
      </c>
      <c r="F812" s="318" t="s">
        <v>2423</v>
      </c>
    </row>
    <row r="813" spans="1:6" hidden="1">
      <c r="A813" s="26">
        <v>809</v>
      </c>
      <c r="B813" s="316" t="s">
        <v>3604</v>
      </c>
      <c r="C813" s="318" t="s">
        <v>1379</v>
      </c>
      <c r="D813" s="318" t="s">
        <v>3271</v>
      </c>
      <c r="E813" s="318" t="s">
        <v>2453</v>
      </c>
      <c r="F813" s="318" t="s">
        <v>2423</v>
      </c>
    </row>
    <row r="814" spans="1:6" hidden="1">
      <c r="A814" s="26">
        <v>810</v>
      </c>
      <c r="B814" s="316" t="s">
        <v>3572</v>
      </c>
      <c r="C814" s="318" t="s">
        <v>1374</v>
      </c>
      <c r="D814" s="318" t="s">
        <v>3271</v>
      </c>
      <c r="E814" s="318" t="s">
        <v>2453</v>
      </c>
      <c r="F814" s="318" t="s">
        <v>2423</v>
      </c>
    </row>
    <row r="815" spans="1:6" hidden="1">
      <c r="A815" s="26">
        <v>811</v>
      </c>
      <c r="B815" s="316" t="s">
        <v>3628</v>
      </c>
      <c r="C815" s="318" t="s">
        <v>1383</v>
      </c>
      <c r="D815" s="318" t="s">
        <v>3271</v>
      </c>
      <c r="E815" s="318" t="s">
        <v>2453</v>
      </c>
      <c r="F815" s="318" t="s">
        <v>2423</v>
      </c>
    </row>
    <row r="816" spans="1:6" hidden="1">
      <c r="A816" s="26">
        <v>812</v>
      </c>
      <c r="B816" s="316" t="s">
        <v>3547</v>
      </c>
      <c r="C816" s="318" t="s">
        <v>1371</v>
      </c>
      <c r="D816" s="318" t="s">
        <v>3271</v>
      </c>
      <c r="E816" s="318" t="s">
        <v>2453</v>
      </c>
      <c r="F816" s="318" t="s">
        <v>2423</v>
      </c>
    </row>
    <row r="817" spans="1:6" hidden="1">
      <c r="A817" s="26">
        <v>813</v>
      </c>
      <c r="B817" s="316" t="s">
        <v>3629</v>
      </c>
      <c r="C817" s="318" t="s">
        <v>1384</v>
      </c>
      <c r="D817" s="318" t="s">
        <v>3271</v>
      </c>
      <c r="E817" s="318" t="s">
        <v>2453</v>
      </c>
      <c r="F817" s="318" t="s">
        <v>2423</v>
      </c>
    </row>
    <row r="818" spans="1:6" hidden="1">
      <c r="A818" s="26">
        <v>814</v>
      </c>
      <c r="B818" s="316" t="s">
        <v>3594</v>
      </c>
      <c r="C818" s="318" t="s">
        <v>3595</v>
      </c>
      <c r="D818" s="318" t="s">
        <v>3271</v>
      </c>
      <c r="E818" s="318" t="s">
        <v>2453</v>
      </c>
      <c r="F818" s="318" t="s">
        <v>2423</v>
      </c>
    </row>
    <row r="819" spans="1:6" hidden="1">
      <c r="A819" s="26">
        <v>815</v>
      </c>
      <c r="B819" s="316" t="s">
        <v>3529</v>
      </c>
      <c r="C819" s="318" t="s">
        <v>3530</v>
      </c>
      <c r="D819" s="318" t="s">
        <v>3271</v>
      </c>
      <c r="E819" s="318" t="s">
        <v>2453</v>
      </c>
      <c r="F819" s="318" t="s">
        <v>2423</v>
      </c>
    </row>
    <row r="820" spans="1:6" hidden="1">
      <c r="A820" s="26">
        <v>816</v>
      </c>
      <c r="B820" s="316" t="s">
        <v>3580</v>
      </c>
      <c r="C820" s="318" t="s">
        <v>3581</v>
      </c>
      <c r="D820" s="318" t="s">
        <v>3271</v>
      </c>
      <c r="E820" s="318" t="s">
        <v>2453</v>
      </c>
      <c r="F820" s="318" t="s">
        <v>2423</v>
      </c>
    </row>
    <row r="821" spans="1:6" hidden="1">
      <c r="A821" s="26">
        <v>817</v>
      </c>
      <c r="B821" s="316" t="s">
        <v>3539</v>
      </c>
      <c r="C821" s="318" t="s">
        <v>3540</v>
      </c>
      <c r="D821" s="318" t="s">
        <v>3271</v>
      </c>
      <c r="E821" s="318" t="s">
        <v>2453</v>
      </c>
      <c r="F821" s="318" t="s">
        <v>2423</v>
      </c>
    </row>
    <row r="822" spans="1:6" hidden="1">
      <c r="A822" s="26">
        <v>818</v>
      </c>
      <c r="B822" s="316" t="s">
        <v>3584</v>
      </c>
      <c r="C822" s="318" t="s">
        <v>3585</v>
      </c>
      <c r="D822" s="318" t="s">
        <v>3271</v>
      </c>
      <c r="E822" s="318" t="s">
        <v>2453</v>
      </c>
      <c r="F822" s="318" t="s">
        <v>2423</v>
      </c>
    </row>
    <row r="823" spans="1:6" hidden="1">
      <c r="A823" s="26">
        <v>819</v>
      </c>
      <c r="B823" s="316" t="s">
        <v>3654</v>
      </c>
      <c r="C823" s="318" t="s">
        <v>3655</v>
      </c>
      <c r="D823" s="318" t="s">
        <v>3271</v>
      </c>
      <c r="E823" s="318" t="s">
        <v>2453</v>
      </c>
      <c r="F823" s="318" t="s">
        <v>2423</v>
      </c>
    </row>
    <row r="824" spans="1:6" hidden="1">
      <c r="A824" s="26">
        <v>820</v>
      </c>
      <c r="B824" s="316" t="s">
        <v>3501</v>
      </c>
      <c r="C824" s="318" t="s">
        <v>3502</v>
      </c>
      <c r="D824" s="318" t="s">
        <v>3271</v>
      </c>
      <c r="E824" s="318" t="s">
        <v>2453</v>
      </c>
      <c r="F824" s="318" t="s">
        <v>2423</v>
      </c>
    </row>
    <row r="825" spans="1:6" hidden="1">
      <c r="A825" s="26">
        <v>821</v>
      </c>
      <c r="B825" s="316" t="s">
        <v>3662</v>
      </c>
      <c r="C825" s="318" t="s">
        <v>3663</v>
      </c>
      <c r="D825" s="318" t="s">
        <v>3271</v>
      </c>
      <c r="E825" s="318" t="s">
        <v>2453</v>
      </c>
      <c r="F825" s="318" t="s">
        <v>2423</v>
      </c>
    </row>
    <row r="826" spans="1:6" hidden="1">
      <c r="A826" s="26">
        <v>822</v>
      </c>
      <c r="B826" s="316" t="s">
        <v>3570</v>
      </c>
      <c r="C826" s="318" t="s">
        <v>3571</v>
      </c>
      <c r="D826" s="318" t="s">
        <v>3271</v>
      </c>
      <c r="E826" s="318" t="s">
        <v>2453</v>
      </c>
      <c r="F826" s="318" t="s">
        <v>2423</v>
      </c>
    </row>
    <row r="827" spans="1:6" hidden="1">
      <c r="A827" s="26">
        <v>823</v>
      </c>
      <c r="B827" s="316" t="s">
        <v>10344</v>
      </c>
      <c r="C827" s="318" t="s">
        <v>10345</v>
      </c>
      <c r="D827" s="318" t="s">
        <v>3271</v>
      </c>
      <c r="E827" s="318" t="s">
        <v>2422</v>
      </c>
      <c r="F827" s="318" t="s">
        <v>2423</v>
      </c>
    </row>
    <row r="828" spans="1:6" hidden="1">
      <c r="A828" s="26">
        <v>824</v>
      </c>
      <c r="B828" s="316" t="s">
        <v>3611</v>
      </c>
      <c r="C828" s="318" t="s">
        <v>3612</v>
      </c>
      <c r="D828" s="318" t="s">
        <v>3271</v>
      </c>
      <c r="E828" s="318" t="s">
        <v>2453</v>
      </c>
      <c r="F828" s="318" t="s">
        <v>2423</v>
      </c>
    </row>
    <row r="829" spans="1:6" hidden="1">
      <c r="A829" s="26">
        <v>825</v>
      </c>
      <c r="B829" s="316" t="s">
        <v>10359</v>
      </c>
      <c r="C829" s="318" t="s">
        <v>3281</v>
      </c>
      <c r="D829" s="318" t="s">
        <v>3271</v>
      </c>
      <c r="E829" s="318" t="s">
        <v>2422</v>
      </c>
      <c r="F829" s="318" t="s">
        <v>2423</v>
      </c>
    </row>
    <row r="830" spans="1:6" hidden="1">
      <c r="A830" s="26">
        <v>826</v>
      </c>
      <c r="B830" s="316" t="s">
        <v>10362</v>
      </c>
      <c r="C830" s="318" t="s">
        <v>3879</v>
      </c>
      <c r="D830" s="318" t="s">
        <v>3271</v>
      </c>
      <c r="E830" s="318" t="s">
        <v>2453</v>
      </c>
      <c r="F830" s="318" t="s">
        <v>2423</v>
      </c>
    </row>
    <row r="831" spans="1:6" hidden="1">
      <c r="A831" s="26">
        <v>827</v>
      </c>
      <c r="B831" s="316" t="s">
        <v>3652</v>
      </c>
      <c r="C831" s="318" t="s">
        <v>3653</v>
      </c>
      <c r="D831" s="318" t="s">
        <v>3271</v>
      </c>
      <c r="E831" s="318" t="s">
        <v>2453</v>
      </c>
      <c r="F831" s="318" t="s">
        <v>2423</v>
      </c>
    </row>
    <row r="832" spans="1:6" hidden="1">
      <c r="A832" s="26">
        <v>828</v>
      </c>
      <c r="B832" s="316" t="s">
        <v>3451</v>
      </c>
      <c r="C832" s="318" t="s">
        <v>3452</v>
      </c>
      <c r="D832" s="318" t="s">
        <v>3271</v>
      </c>
      <c r="E832" s="318" t="s">
        <v>2453</v>
      </c>
      <c r="F832" s="318" t="s">
        <v>2423</v>
      </c>
    </row>
    <row r="833" spans="1:6" hidden="1">
      <c r="A833" s="26">
        <v>829</v>
      </c>
      <c r="B833" s="316" t="s">
        <v>3582</v>
      </c>
      <c r="C833" s="318" t="s">
        <v>3583</v>
      </c>
      <c r="D833" s="318" t="s">
        <v>3271</v>
      </c>
      <c r="E833" s="318" t="s">
        <v>2453</v>
      </c>
      <c r="F833" s="318" t="s">
        <v>2423</v>
      </c>
    </row>
    <row r="834" spans="1:6" hidden="1">
      <c r="A834" s="26">
        <v>830</v>
      </c>
      <c r="B834" s="316" t="s">
        <v>3493</v>
      </c>
      <c r="C834" s="318" t="s">
        <v>3494</v>
      </c>
      <c r="D834" s="318" t="s">
        <v>3271</v>
      </c>
      <c r="E834" s="318" t="s">
        <v>2453</v>
      </c>
      <c r="F834" s="318" t="s">
        <v>2423</v>
      </c>
    </row>
    <row r="835" spans="1:6" hidden="1">
      <c r="A835" s="26">
        <v>831</v>
      </c>
      <c r="B835" s="316" t="s">
        <v>10393</v>
      </c>
      <c r="C835" s="318" t="s">
        <v>10394</v>
      </c>
      <c r="D835" s="318" t="s">
        <v>3271</v>
      </c>
      <c r="E835" s="318" t="s">
        <v>2422</v>
      </c>
      <c r="F835" s="318" t="s">
        <v>2423</v>
      </c>
    </row>
    <row r="836" spans="1:6" hidden="1">
      <c r="A836" s="26">
        <v>832</v>
      </c>
      <c r="B836" s="316" t="s">
        <v>3479</v>
      </c>
      <c r="C836" s="318" t="s">
        <v>3480</v>
      </c>
      <c r="D836" s="318" t="s">
        <v>3271</v>
      </c>
      <c r="E836" s="318" t="s">
        <v>2453</v>
      </c>
      <c r="F836" s="318" t="s">
        <v>2423</v>
      </c>
    </row>
    <row r="837" spans="1:6" hidden="1">
      <c r="A837" s="26">
        <v>833</v>
      </c>
      <c r="B837" s="316" t="s">
        <v>3475</v>
      </c>
      <c r="C837" s="318" t="s">
        <v>3476</v>
      </c>
      <c r="D837" s="318" t="s">
        <v>3271</v>
      </c>
      <c r="E837" s="318" t="s">
        <v>2453</v>
      </c>
      <c r="F837" s="318" t="s">
        <v>2423</v>
      </c>
    </row>
    <row r="838" spans="1:6" hidden="1">
      <c r="A838" s="26">
        <v>834</v>
      </c>
      <c r="B838" s="316" t="s">
        <v>3481</v>
      </c>
      <c r="C838" s="318" t="s">
        <v>3482</v>
      </c>
      <c r="D838" s="318" t="s">
        <v>3271</v>
      </c>
      <c r="E838" s="318" t="s">
        <v>2453</v>
      </c>
      <c r="F838" s="318" t="s">
        <v>2423</v>
      </c>
    </row>
    <row r="839" spans="1:6" hidden="1">
      <c r="A839" s="26">
        <v>835</v>
      </c>
      <c r="B839" s="316" t="s">
        <v>3609</v>
      </c>
      <c r="C839" s="318" t="s">
        <v>3610</v>
      </c>
      <c r="D839" s="318" t="s">
        <v>3271</v>
      </c>
      <c r="E839" s="318" t="s">
        <v>2453</v>
      </c>
      <c r="F839" s="318" t="s">
        <v>2423</v>
      </c>
    </row>
    <row r="840" spans="1:6" hidden="1">
      <c r="A840" s="26">
        <v>836</v>
      </c>
      <c r="B840" s="316" t="s">
        <v>3437</v>
      </c>
      <c r="C840" s="318" t="s">
        <v>3438</v>
      </c>
      <c r="D840" s="318" t="s">
        <v>3271</v>
      </c>
      <c r="E840" s="318" t="s">
        <v>2453</v>
      </c>
      <c r="F840" s="318" t="s">
        <v>2423</v>
      </c>
    </row>
    <row r="841" spans="1:6" hidden="1">
      <c r="A841" s="26">
        <v>837</v>
      </c>
      <c r="B841" s="316" t="s">
        <v>3575</v>
      </c>
      <c r="C841" s="318" t="s">
        <v>3576</v>
      </c>
      <c r="D841" s="318" t="s">
        <v>3271</v>
      </c>
      <c r="E841" s="318" t="s">
        <v>2453</v>
      </c>
      <c r="F841" s="318" t="s">
        <v>2423</v>
      </c>
    </row>
    <row r="842" spans="1:6" hidden="1">
      <c r="A842" s="26">
        <v>838</v>
      </c>
      <c r="B842" s="316" t="s">
        <v>3634</v>
      </c>
      <c r="C842" s="318" t="s">
        <v>3635</v>
      </c>
      <c r="D842" s="318" t="s">
        <v>3271</v>
      </c>
      <c r="E842" s="318" t="s">
        <v>2453</v>
      </c>
      <c r="F842" s="318" t="s">
        <v>2423</v>
      </c>
    </row>
    <row r="843" spans="1:6" hidden="1">
      <c r="A843" s="26">
        <v>839</v>
      </c>
      <c r="B843" s="316" t="s">
        <v>3563</v>
      </c>
      <c r="C843" s="318" t="s">
        <v>3564</v>
      </c>
      <c r="D843" s="318" t="s">
        <v>3271</v>
      </c>
      <c r="E843" s="318" t="s">
        <v>2453</v>
      </c>
      <c r="F843" s="318" t="s">
        <v>2423</v>
      </c>
    </row>
    <row r="844" spans="1:6" hidden="1">
      <c r="A844" s="26">
        <v>840</v>
      </c>
      <c r="B844" s="316" t="s">
        <v>3541</v>
      </c>
      <c r="C844" s="318" t="s">
        <v>3542</v>
      </c>
      <c r="D844" s="318" t="s">
        <v>3271</v>
      </c>
      <c r="E844" s="318" t="s">
        <v>2453</v>
      </c>
      <c r="F844" s="318" t="s">
        <v>2423</v>
      </c>
    </row>
    <row r="845" spans="1:6" hidden="1">
      <c r="A845" s="26">
        <v>841</v>
      </c>
      <c r="B845" s="316" t="s">
        <v>3483</v>
      </c>
      <c r="C845" s="318" t="s">
        <v>3484</v>
      </c>
      <c r="D845" s="318" t="s">
        <v>3271</v>
      </c>
      <c r="E845" s="318" t="s">
        <v>2453</v>
      </c>
      <c r="F845" s="318" t="s">
        <v>2423</v>
      </c>
    </row>
    <row r="846" spans="1:6" hidden="1">
      <c r="A846" s="26">
        <v>842</v>
      </c>
      <c r="B846" s="316" t="s">
        <v>10422</v>
      </c>
      <c r="C846" s="318" t="s">
        <v>10423</v>
      </c>
      <c r="D846" s="318" t="s">
        <v>3271</v>
      </c>
      <c r="E846" s="318" t="s">
        <v>2422</v>
      </c>
      <c r="F846" s="318" t="s">
        <v>2423</v>
      </c>
    </row>
    <row r="847" spans="1:6" hidden="1">
      <c r="A847" s="26">
        <v>843</v>
      </c>
      <c r="B847" s="316" t="s">
        <v>3513</v>
      </c>
      <c r="C847" s="318" t="s">
        <v>3514</v>
      </c>
      <c r="D847" s="318" t="s">
        <v>3271</v>
      </c>
      <c r="E847" s="318" t="s">
        <v>2453</v>
      </c>
      <c r="F847" s="318" t="s">
        <v>2423</v>
      </c>
    </row>
    <row r="848" spans="1:6" hidden="1">
      <c r="A848" s="26">
        <v>844</v>
      </c>
      <c r="B848" s="316" t="s">
        <v>10436</v>
      </c>
      <c r="C848" s="318" t="s">
        <v>3914</v>
      </c>
      <c r="D848" s="318" t="s">
        <v>3271</v>
      </c>
      <c r="E848" s="318" t="s">
        <v>2453</v>
      </c>
      <c r="F848" s="318" t="s">
        <v>2423</v>
      </c>
    </row>
    <row r="849" spans="1:6" hidden="1">
      <c r="A849" s="26">
        <v>845</v>
      </c>
      <c r="B849" s="316" t="s">
        <v>3525</v>
      </c>
      <c r="C849" s="318" t="s">
        <v>3526</v>
      </c>
      <c r="D849" s="318" t="s">
        <v>3271</v>
      </c>
      <c r="E849" s="318" t="s">
        <v>2453</v>
      </c>
      <c r="F849" s="318" t="s">
        <v>2423</v>
      </c>
    </row>
    <row r="850" spans="1:6" hidden="1">
      <c r="A850" s="26">
        <v>846</v>
      </c>
      <c r="B850" s="316" t="s">
        <v>3566</v>
      </c>
      <c r="C850" s="318" t="s">
        <v>3567</v>
      </c>
      <c r="D850" s="318" t="s">
        <v>3271</v>
      </c>
      <c r="E850" s="318" t="s">
        <v>2453</v>
      </c>
      <c r="F850" s="318" t="s">
        <v>2423</v>
      </c>
    </row>
    <row r="851" spans="1:6" hidden="1">
      <c r="A851" s="26">
        <v>847</v>
      </c>
      <c r="B851" s="316" t="s">
        <v>3455</v>
      </c>
      <c r="C851" s="318" t="s">
        <v>3456</v>
      </c>
      <c r="D851" s="318" t="s">
        <v>3271</v>
      </c>
      <c r="E851" s="318" t="s">
        <v>2453</v>
      </c>
      <c r="F851" s="318" t="s">
        <v>2423</v>
      </c>
    </row>
    <row r="852" spans="1:6" hidden="1">
      <c r="A852" s="26">
        <v>848</v>
      </c>
      <c r="B852" s="316" t="s">
        <v>3607</v>
      </c>
      <c r="C852" s="318" t="s">
        <v>3608</v>
      </c>
      <c r="D852" s="318" t="s">
        <v>3271</v>
      </c>
      <c r="E852" s="318" t="s">
        <v>2453</v>
      </c>
      <c r="F852" s="318" t="s">
        <v>2423</v>
      </c>
    </row>
    <row r="853" spans="1:6" hidden="1">
      <c r="A853" s="26">
        <v>849</v>
      </c>
      <c r="B853" s="316" t="s">
        <v>3419</v>
      </c>
      <c r="C853" s="318" t="s">
        <v>3420</v>
      </c>
      <c r="D853" s="318" t="s">
        <v>3271</v>
      </c>
      <c r="E853" s="318" t="s">
        <v>2453</v>
      </c>
      <c r="F853" s="318" t="s">
        <v>2423</v>
      </c>
    </row>
    <row r="854" spans="1:6" hidden="1">
      <c r="A854" s="26">
        <v>850</v>
      </c>
      <c r="B854" s="316" t="s">
        <v>3590</v>
      </c>
      <c r="C854" s="318" t="s">
        <v>3591</v>
      </c>
      <c r="D854" s="318" t="s">
        <v>3271</v>
      </c>
      <c r="E854" s="318" t="s">
        <v>2453</v>
      </c>
      <c r="F854" s="318" t="s">
        <v>2423</v>
      </c>
    </row>
    <row r="855" spans="1:6" hidden="1">
      <c r="A855" s="26">
        <v>851</v>
      </c>
      <c r="B855" s="316" t="s">
        <v>10460</v>
      </c>
      <c r="C855" s="318" t="s">
        <v>3905</v>
      </c>
      <c r="D855" s="318" t="s">
        <v>3271</v>
      </c>
      <c r="E855" s="318" t="s">
        <v>2453</v>
      </c>
      <c r="F855" s="318" t="s">
        <v>2423</v>
      </c>
    </row>
    <row r="856" spans="1:6" hidden="1">
      <c r="A856" s="26">
        <v>852</v>
      </c>
      <c r="B856" s="316" t="s">
        <v>10467</v>
      </c>
      <c r="C856" s="318" t="s">
        <v>3899</v>
      </c>
      <c r="D856" s="318" t="s">
        <v>3271</v>
      </c>
      <c r="E856" s="318" t="s">
        <v>2453</v>
      </c>
      <c r="F856" s="318" t="s">
        <v>2423</v>
      </c>
    </row>
    <row r="857" spans="1:6" hidden="1">
      <c r="A857" s="26">
        <v>853</v>
      </c>
      <c r="B857" s="316" t="s">
        <v>10472</v>
      </c>
      <c r="C857" s="318" t="s">
        <v>3923</v>
      </c>
      <c r="D857" s="318" t="s">
        <v>3271</v>
      </c>
      <c r="E857" s="318" t="s">
        <v>2453</v>
      </c>
      <c r="F857" s="318" t="s">
        <v>2423</v>
      </c>
    </row>
    <row r="858" spans="1:6" hidden="1">
      <c r="A858" s="26">
        <v>854</v>
      </c>
      <c r="B858" s="316" t="s">
        <v>10474</v>
      </c>
      <c r="C858" s="318" t="s">
        <v>3895</v>
      </c>
      <c r="D858" s="318" t="s">
        <v>3271</v>
      </c>
      <c r="E858" s="318" t="s">
        <v>2453</v>
      </c>
      <c r="F858" s="318" t="s">
        <v>2423</v>
      </c>
    </row>
    <row r="859" spans="1:6" hidden="1">
      <c r="A859" s="26">
        <v>855</v>
      </c>
      <c r="B859" s="316" t="s">
        <v>10485</v>
      </c>
      <c r="C859" s="318" t="s">
        <v>3896</v>
      </c>
      <c r="D859" s="318" t="s">
        <v>3271</v>
      </c>
      <c r="E859" s="318" t="s">
        <v>2453</v>
      </c>
      <c r="F859" s="318" t="s">
        <v>2423</v>
      </c>
    </row>
    <row r="860" spans="1:6" hidden="1">
      <c r="A860" s="26">
        <v>856</v>
      </c>
      <c r="B860" s="316" t="s">
        <v>10486</v>
      </c>
      <c r="C860" s="318" t="s">
        <v>3925</v>
      </c>
      <c r="D860" s="318" t="s">
        <v>3271</v>
      </c>
      <c r="E860" s="318" t="s">
        <v>2453</v>
      </c>
      <c r="F860" s="318" t="s">
        <v>2423</v>
      </c>
    </row>
    <row r="861" spans="1:6" hidden="1">
      <c r="A861" s="26">
        <v>857</v>
      </c>
      <c r="B861" s="316" t="s">
        <v>10498</v>
      </c>
      <c r="C861" s="318" t="s">
        <v>3893</v>
      </c>
      <c r="D861" s="318" t="s">
        <v>3271</v>
      </c>
      <c r="E861" s="318" t="s">
        <v>2453</v>
      </c>
      <c r="F861" s="318" t="s">
        <v>2423</v>
      </c>
    </row>
    <row r="862" spans="1:6" hidden="1">
      <c r="A862" s="26">
        <v>858</v>
      </c>
      <c r="B862" s="316" t="s">
        <v>10514</v>
      </c>
      <c r="C862" s="318" t="s">
        <v>3900</v>
      </c>
      <c r="D862" s="318" t="s">
        <v>3271</v>
      </c>
      <c r="E862" s="318" t="s">
        <v>2453</v>
      </c>
      <c r="F862" s="318" t="s">
        <v>2423</v>
      </c>
    </row>
    <row r="863" spans="1:6" hidden="1">
      <c r="A863" s="26">
        <v>859</v>
      </c>
      <c r="B863" s="316" t="s">
        <v>10528</v>
      </c>
      <c r="C863" s="318" t="s">
        <v>3913</v>
      </c>
      <c r="D863" s="318" t="s">
        <v>3271</v>
      </c>
      <c r="E863" s="318" t="s">
        <v>2453</v>
      </c>
      <c r="F863" s="318" t="s">
        <v>2423</v>
      </c>
    </row>
    <row r="864" spans="1:6" hidden="1">
      <c r="A864" s="26">
        <v>860</v>
      </c>
      <c r="B864" s="316" t="s">
        <v>10537</v>
      </c>
      <c r="C864" s="318" t="s">
        <v>3897</v>
      </c>
      <c r="D864" s="318" t="s">
        <v>3271</v>
      </c>
      <c r="E864" s="318" t="s">
        <v>2453</v>
      </c>
      <c r="F864" s="318" t="s">
        <v>2423</v>
      </c>
    </row>
    <row r="865" spans="1:6" hidden="1">
      <c r="A865" s="26">
        <v>861</v>
      </c>
      <c r="B865" s="316" t="s">
        <v>10539</v>
      </c>
      <c r="C865" s="318" t="s">
        <v>3885</v>
      </c>
      <c r="D865" s="318" t="s">
        <v>3271</v>
      </c>
      <c r="E865" s="318" t="s">
        <v>2453</v>
      </c>
      <c r="F865" s="318" t="s">
        <v>2423</v>
      </c>
    </row>
    <row r="866" spans="1:6" hidden="1">
      <c r="A866" s="26">
        <v>862</v>
      </c>
      <c r="B866" s="316" t="s">
        <v>10544</v>
      </c>
      <c r="C866" s="318" t="s">
        <v>3898</v>
      </c>
      <c r="D866" s="318" t="s">
        <v>3271</v>
      </c>
      <c r="E866" s="318" t="s">
        <v>2453</v>
      </c>
      <c r="F866" s="318" t="s">
        <v>2423</v>
      </c>
    </row>
    <row r="867" spans="1:6" hidden="1">
      <c r="A867" s="26">
        <v>863</v>
      </c>
      <c r="B867" s="316" t="s">
        <v>10546</v>
      </c>
      <c r="C867" s="318" t="s">
        <v>3886</v>
      </c>
      <c r="D867" s="318" t="s">
        <v>3271</v>
      </c>
      <c r="E867" s="318" t="s">
        <v>2453</v>
      </c>
      <c r="F867" s="318" t="s">
        <v>2423</v>
      </c>
    </row>
    <row r="868" spans="1:6" hidden="1">
      <c r="A868" s="26">
        <v>864</v>
      </c>
      <c r="B868" s="316" t="s">
        <v>10547</v>
      </c>
      <c r="C868" s="318" t="s">
        <v>3910</v>
      </c>
      <c r="D868" s="318" t="s">
        <v>3271</v>
      </c>
      <c r="E868" s="318" t="s">
        <v>2453</v>
      </c>
      <c r="F868" s="318" t="s">
        <v>2423</v>
      </c>
    </row>
    <row r="869" spans="1:6" hidden="1">
      <c r="A869" s="26">
        <v>865</v>
      </c>
      <c r="B869" s="316" t="s">
        <v>10559</v>
      </c>
      <c r="C869" s="318" t="s">
        <v>3880</v>
      </c>
      <c r="D869" s="318" t="s">
        <v>3271</v>
      </c>
      <c r="E869" s="318" t="s">
        <v>2453</v>
      </c>
      <c r="F869" s="318" t="s">
        <v>2423</v>
      </c>
    </row>
    <row r="870" spans="1:6" hidden="1">
      <c r="A870" s="26">
        <v>866</v>
      </c>
      <c r="B870" s="316" t="s">
        <v>10573</v>
      </c>
      <c r="C870" s="318" t="s">
        <v>3883</v>
      </c>
      <c r="D870" s="318" t="s">
        <v>3271</v>
      </c>
      <c r="E870" s="318" t="s">
        <v>2453</v>
      </c>
      <c r="F870" s="318" t="s">
        <v>2423</v>
      </c>
    </row>
    <row r="871" spans="1:6" hidden="1">
      <c r="A871" s="26">
        <v>867</v>
      </c>
      <c r="B871" s="316" t="s">
        <v>10574</v>
      </c>
      <c r="C871" s="318" t="s">
        <v>3881</v>
      </c>
      <c r="D871" s="318" t="s">
        <v>3271</v>
      </c>
      <c r="E871" s="318" t="s">
        <v>2453</v>
      </c>
      <c r="F871" s="318" t="s">
        <v>2423</v>
      </c>
    </row>
    <row r="872" spans="1:6" hidden="1">
      <c r="A872" s="26">
        <v>868</v>
      </c>
      <c r="B872" s="316" t="s">
        <v>10590</v>
      </c>
      <c r="C872" s="318" t="s">
        <v>3890</v>
      </c>
      <c r="D872" s="318" t="s">
        <v>3271</v>
      </c>
      <c r="E872" s="318" t="s">
        <v>2453</v>
      </c>
      <c r="F872" s="318" t="s">
        <v>2423</v>
      </c>
    </row>
    <row r="873" spans="1:6" hidden="1">
      <c r="A873" s="26">
        <v>869</v>
      </c>
      <c r="B873" s="316" t="s">
        <v>10606</v>
      </c>
      <c r="C873" s="318" t="s">
        <v>3911</v>
      </c>
      <c r="D873" s="318" t="s">
        <v>3271</v>
      </c>
      <c r="E873" s="318" t="s">
        <v>2453</v>
      </c>
      <c r="F873" s="318" t="s">
        <v>2423</v>
      </c>
    </row>
    <row r="874" spans="1:6" hidden="1">
      <c r="A874" s="26">
        <v>870</v>
      </c>
      <c r="B874" s="316" t="s">
        <v>10610</v>
      </c>
      <c r="C874" s="318" t="s">
        <v>3901</v>
      </c>
      <c r="D874" s="318" t="s">
        <v>3271</v>
      </c>
      <c r="E874" s="318" t="s">
        <v>2453</v>
      </c>
      <c r="F874" s="318" t="s">
        <v>2423</v>
      </c>
    </row>
    <row r="875" spans="1:6" hidden="1">
      <c r="A875" s="26">
        <v>871</v>
      </c>
      <c r="B875" s="316" t="s">
        <v>10615</v>
      </c>
      <c r="C875" s="318" t="s">
        <v>3912</v>
      </c>
      <c r="D875" s="318" t="s">
        <v>3271</v>
      </c>
      <c r="E875" s="318" t="s">
        <v>2453</v>
      </c>
      <c r="F875" s="318" t="s">
        <v>2423</v>
      </c>
    </row>
    <row r="876" spans="1:6" hidden="1">
      <c r="A876" s="26">
        <v>872</v>
      </c>
      <c r="B876" s="316" t="s">
        <v>10617</v>
      </c>
      <c r="C876" s="318" t="s">
        <v>3894</v>
      </c>
      <c r="D876" s="318" t="s">
        <v>3271</v>
      </c>
      <c r="E876" s="318" t="s">
        <v>2453</v>
      </c>
      <c r="F876" s="318" t="s">
        <v>2423</v>
      </c>
    </row>
    <row r="877" spans="1:6" hidden="1">
      <c r="A877" s="26">
        <v>873</v>
      </c>
      <c r="B877" s="316" t="s">
        <v>10619</v>
      </c>
      <c r="C877" s="318" t="s">
        <v>3887</v>
      </c>
      <c r="D877" s="318" t="s">
        <v>3271</v>
      </c>
      <c r="E877" s="318" t="s">
        <v>2453</v>
      </c>
      <c r="F877" s="318" t="s">
        <v>2423</v>
      </c>
    </row>
    <row r="878" spans="1:6" hidden="1">
      <c r="A878" s="26">
        <v>874</v>
      </c>
      <c r="B878" s="316" t="s">
        <v>10629</v>
      </c>
      <c r="C878" s="318" t="s">
        <v>3903</v>
      </c>
      <c r="D878" s="318" t="s">
        <v>3271</v>
      </c>
      <c r="E878" s="318" t="s">
        <v>2453</v>
      </c>
      <c r="F878" s="318" t="s">
        <v>2423</v>
      </c>
    </row>
    <row r="879" spans="1:6" hidden="1">
      <c r="A879" s="26">
        <v>875</v>
      </c>
      <c r="B879" s="316" t="s">
        <v>10633</v>
      </c>
      <c r="C879" s="318" t="s">
        <v>3888</v>
      </c>
      <c r="D879" s="318" t="s">
        <v>3271</v>
      </c>
      <c r="E879" s="318" t="s">
        <v>2453</v>
      </c>
      <c r="F879" s="318" t="s">
        <v>2423</v>
      </c>
    </row>
    <row r="880" spans="1:6" hidden="1">
      <c r="A880" s="26">
        <v>876</v>
      </c>
      <c r="B880" s="316" t="s">
        <v>10634</v>
      </c>
      <c r="C880" s="318" t="s">
        <v>3909</v>
      </c>
      <c r="D880" s="318" t="s">
        <v>3271</v>
      </c>
      <c r="E880" s="318" t="s">
        <v>2453</v>
      </c>
      <c r="F880" s="318" t="s">
        <v>2423</v>
      </c>
    </row>
    <row r="881" spans="1:6" hidden="1">
      <c r="A881" s="26">
        <v>877</v>
      </c>
      <c r="B881" s="316" t="s">
        <v>10658</v>
      </c>
      <c r="C881" s="318" t="s">
        <v>3904</v>
      </c>
      <c r="D881" s="318" t="s">
        <v>3271</v>
      </c>
      <c r="E881" s="318" t="s">
        <v>2453</v>
      </c>
      <c r="F881" s="318" t="s">
        <v>2423</v>
      </c>
    </row>
    <row r="882" spans="1:6" hidden="1">
      <c r="A882" s="26">
        <v>878</v>
      </c>
      <c r="B882" s="316" t="s">
        <v>10666</v>
      </c>
      <c r="C882" s="318" t="s">
        <v>3891</v>
      </c>
      <c r="D882" s="318" t="s">
        <v>3271</v>
      </c>
      <c r="E882" s="318" t="s">
        <v>2453</v>
      </c>
      <c r="F882" s="318" t="s">
        <v>2423</v>
      </c>
    </row>
    <row r="883" spans="1:6" hidden="1">
      <c r="A883" s="26">
        <v>879</v>
      </c>
      <c r="B883" s="316" t="s">
        <v>10671</v>
      </c>
      <c r="C883" s="318" t="s">
        <v>3892</v>
      </c>
      <c r="D883" s="318" t="s">
        <v>3271</v>
      </c>
      <c r="E883" s="318" t="s">
        <v>2453</v>
      </c>
      <c r="F883" s="318" t="s">
        <v>2423</v>
      </c>
    </row>
    <row r="884" spans="1:6" hidden="1">
      <c r="A884" s="26">
        <v>880</v>
      </c>
      <c r="B884" s="316" t="s">
        <v>3578</v>
      </c>
      <c r="C884" s="318" t="s">
        <v>3579</v>
      </c>
      <c r="D884" s="318" t="s">
        <v>3271</v>
      </c>
      <c r="E884" s="318" t="s">
        <v>2453</v>
      </c>
      <c r="F884" s="318" t="s">
        <v>2423</v>
      </c>
    </row>
    <row r="885" spans="1:6" hidden="1">
      <c r="A885" s="26">
        <v>881</v>
      </c>
      <c r="B885" s="316" t="s">
        <v>10693</v>
      </c>
      <c r="C885" s="318" t="s">
        <v>3863</v>
      </c>
      <c r="D885" s="318" t="s">
        <v>3271</v>
      </c>
      <c r="E885" s="318" t="s">
        <v>2453</v>
      </c>
      <c r="F885" s="318" t="s">
        <v>2423</v>
      </c>
    </row>
    <row r="886" spans="1:6" hidden="1">
      <c r="A886" s="26">
        <v>882</v>
      </c>
      <c r="B886" s="316" t="s">
        <v>10719</v>
      </c>
      <c r="C886" s="318" t="s">
        <v>3864</v>
      </c>
      <c r="D886" s="318" t="s">
        <v>3271</v>
      </c>
      <c r="E886" s="318" t="s">
        <v>2453</v>
      </c>
      <c r="F886" s="318" t="s">
        <v>2423</v>
      </c>
    </row>
    <row r="887" spans="1:6" hidden="1">
      <c r="A887" s="26">
        <v>883</v>
      </c>
      <c r="B887" s="316" t="s">
        <v>10782</v>
      </c>
      <c r="C887" s="318" t="s">
        <v>3867</v>
      </c>
      <c r="D887" s="318" t="s">
        <v>3271</v>
      </c>
      <c r="E887" s="318" t="s">
        <v>2453</v>
      </c>
      <c r="F887" s="318" t="s">
        <v>2423</v>
      </c>
    </row>
    <row r="888" spans="1:6" hidden="1">
      <c r="A888" s="26">
        <v>884</v>
      </c>
      <c r="B888" s="316" t="s">
        <v>10814</v>
      </c>
      <c r="C888" s="318" t="s">
        <v>3869</v>
      </c>
      <c r="D888" s="318" t="s">
        <v>3271</v>
      </c>
      <c r="E888" s="318" t="s">
        <v>2453</v>
      </c>
      <c r="F888" s="318" t="s">
        <v>2423</v>
      </c>
    </row>
    <row r="889" spans="1:6" hidden="1">
      <c r="A889" s="26">
        <v>885</v>
      </c>
      <c r="B889" s="316" t="s">
        <v>10848</v>
      </c>
      <c r="C889" s="318" t="s">
        <v>3870</v>
      </c>
      <c r="D889" s="318" t="s">
        <v>3271</v>
      </c>
      <c r="E889" s="318" t="s">
        <v>2453</v>
      </c>
      <c r="F889" s="318" t="s">
        <v>2423</v>
      </c>
    </row>
    <row r="890" spans="1:6" hidden="1">
      <c r="A890" s="26">
        <v>886</v>
      </c>
      <c r="B890" s="316" t="s">
        <v>10849</v>
      </c>
      <c r="C890" s="318" t="s">
        <v>3871</v>
      </c>
      <c r="D890" s="318" t="s">
        <v>3271</v>
      </c>
      <c r="E890" s="318" t="s">
        <v>2453</v>
      </c>
      <c r="F890" s="318" t="s">
        <v>2423</v>
      </c>
    </row>
    <row r="891" spans="1:6" hidden="1">
      <c r="A891" s="26">
        <v>887</v>
      </c>
      <c r="B891" s="316" t="s">
        <v>10850</v>
      </c>
      <c r="C891" s="318" t="s">
        <v>3872</v>
      </c>
      <c r="D891" s="318" t="s">
        <v>3271</v>
      </c>
      <c r="E891" s="318" t="s">
        <v>2453</v>
      </c>
      <c r="F891" s="318" t="s">
        <v>2423</v>
      </c>
    </row>
    <row r="892" spans="1:6" hidden="1">
      <c r="A892" s="26">
        <v>888</v>
      </c>
      <c r="B892" s="316" t="s">
        <v>10862</v>
      </c>
      <c r="C892" s="318" t="s">
        <v>3873</v>
      </c>
      <c r="D892" s="318" t="s">
        <v>3271</v>
      </c>
      <c r="E892" s="318" t="s">
        <v>2453</v>
      </c>
      <c r="F892" s="318" t="s">
        <v>2423</v>
      </c>
    </row>
    <row r="893" spans="1:6" hidden="1">
      <c r="A893" s="26">
        <v>889</v>
      </c>
      <c r="B893" s="316" t="s">
        <v>10902</v>
      </c>
      <c r="C893" s="318" t="s">
        <v>3865</v>
      </c>
      <c r="D893" s="318" t="s">
        <v>3271</v>
      </c>
      <c r="E893" s="318" t="s">
        <v>2453</v>
      </c>
      <c r="F893" s="318" t="s">
        <v>2423</v>
      </c>
    </row>
    <row r="894" spans="1:6" hidden="1">
      <c r="A894" s="26">
        <v>890</v>
      </c>
      <c r="B894" s="316" t="s">
        <v>10935</v>
      </c>
      <c r="C894" s="318" t="s">
        <v>3874</v>
      </c>
      <c r="D894" s="318" t="s">
        <v>3271</v>
      </c>
      <c r="E894" s="318" t="s">
        <v>2453</v>
      </c>
      <c r="F894" s="318" t="s">
        <v>2423</v>
      </c>
    </row>
    <row r="895" spans="1:6" hidden="1">
      <c r="A895" s="26">
        <v>891</v>
      </c>
      <c r="B895" s="316" t="s">
        <v>10958</v>
      </c>
      <c r="C895" s="318" t="s">
        <v>3875</v>
      </c>
      <c r="D895" s="318" t="s">
        <v>3271</v>
      </c>
      <c r="E895" s="318" t="s">
        <v>2453</v>
      </c>
      <c r="F895" s="318" t="s">
        <v>2423</v>
      </c>
    </row>
    <row r="896" spans="1:6" hidden="1">
      <c r="A896" s="26">
        <v>892</v>
      </c>
      <c r="B896" s="316" t="s">
        <v>11063</v>
      </c>
      <c r="C896" s="318" t="s">
        <v>3902</v>
      </c>
      <c r="D896" s="318" t="s">
        <v>3271</v>
      </c>
      <c r="E896" s="318" t="s">
        <v>2453</v>
      </c>
      <c r="F896" s="318" t="s">
        <v>2423</v>
      </c>
    </row>
    <row r="897" spans="1:6" hidden="1">
      <c r="A897" s="26">
        <v>893</v>
      </c>
      <c r="B897" s="316" t="s">
        <v>11073</v>
      </c>
      <c r="C897" s="318" t="s">
        <v>3860</v>
      </c>
      <c r="D897" s="318" t="s">
        <v>3271</v>
      </c>
      <c r="E897" s="318" t="s">
        <v>2453</v>
      </c>
      <c r="F897" s="318" t="s">
        <v>2423</v>
      </c>
    </row>
    <row r="898" spans="1:6" hidden="1">
      <c r="A898" s="26">
        <v>894</v>
      </c>
      <c r="B898" s="316" t="s">
        <v>11090</v>
      </c>
      <c r="C898" s="318" t="s">
        <v>9370</v>
      </c>
      <c r="D898" s="318" t="s">
        <v>3271</v>
      </c>
      <c r="E898" s="318" t="s">
        <v>2422</v>
      </c>
      <c r="F898" s="318" t="s">
        <v>2423</v>
      </c>
    </row>
    <row r="899" spans="1:6" hidden="1">
      <c r="A899" s="26">
        <v>895</v>
      </c>
      <c r="B899" s="316" t="s">
        <v>3618</v>
      </c>
      <c r="C899" s="318" t="s">
        <v>3619</v>
      </c>
      <c r="D899" s="318" t="s">
        <v>3271</v>
      </c>
      <c r="E899" s="318" t="s">
        <v>2453</v>
      </c>
      <c r="F899" s="318" t="s">
        <v>2423</v>
      </c>
    </row>
    <row r="900" spans="1:6" hidden="1">
      <c r="A900" s="26">
        <v>896</v>
      </c>
      <c r="B900" s="316" t="s">
        <v>11096</v>
      </c>
      <c r="C900" s="318" t="s">
        <v>3876</v>
      </c>
      <c r="D900" s="318" t="s">
        <v>3271</v>
      </c>
      <c r="E900" s="318" t="s">
        <v>2453</v>
      </c>
      <c r="F900" s="318" t="s">
        <v>2423</v>
      </c>
    </row>
    <row r="901" spans="1:6" hidden="1">
      <c r="A901" s="26">
        <v>897</v>
      </c>
      <c r="B901" s="316" t="s">
        <v>3601</v>
      </c>
      <c r="C901" s="318" t="s">
        <v>3602</v>
      </c>
      <c r="D901" s="318" t="s">
        <v>3271</v>
      </c>
      <c r="E901" s="318" t="s">
        <v>2453</v>
      </c>
      <c r="F901" s="318" t="s">
        <v>2423</v>
      </c>
    </row>
    <row r="902" spans="1:6" hidden="1">
      <c r="A902" s="26">
        <v>898</v>
      </c>
      <c r="B902" s="316" t="s">
        <v>3497</v>
      </c>
      <c r="C902" s="318" t="s">
        <v>3498</v>
      </c>
      <c r="D902" s="318" t="s">
        <v>3271</v>
      </c>
      <c r="E902" s="318" t="s">
        <v>2453</v>
      </c>
      <c r="F902" s="318" t="s">
        <v>2423</v>
      </c>
    </row>
    <row r="903" spans="1:6" hidden="1">
      <c r="A903" s="26">
        <v>899</v>
      </c>
      <c r="B903" s="316" t="s">
        <v>3638</v>
      </c>
      <c r="C903" s="318" t="s">
        <v>3639</v>
      </c>
      <c r="D903" s="318" t="s">
        <v>3271</v>
      </c>
      <c r="E903" s="318" t="s">
        <v>2453</v>
      </c>
      <c r="F903" s="318" t="s">
        <v>2423</v>
      </c>
    </row>
    <row r="904" spans="1:6" hidden="1">
      <c r="A904" s="26">
        <v>900</v>
      </c>
      <c r="B904" s="316" t="s">
        <v>3561</v>
      </c>
      <c r="C904" s="318" t="s">
        <v>3562</v>
      </c>
      <c r="D904" s="318" t="s">
        <v>3271</v>
      </c>
      <c r="E904" s="318" t="s">
        <v>2453</v>
      </c>
      <c r="F904" s="318" t="s">
        <v>2423</v>
      </c>
    </row>
    <row r="905" spans="1:6" hidden="1">
      <c r="A905" s="26">
        <v>901</v>
      </c>
      <c r="B905" s="316" t="s">
        <v>3543</v>
      </c>
      <c r="C905" s="318" t="s">
        <v>3544</v>
      </c>
      <c r="D905" s="318" t="s">
        <v>3271</v>
      </c>
      <c r="E905" s="318" t="s">
        <v>2453</v>
      </c>
      <c r="F905" s="318" t="s">
        <v>2423</v>
      </c>
    </row>
    <row r="906" spans="1:6" hidden="1">
      <c r="A906" s="26">
        <v>902</v>
      </c>
      <c r="B906" s="316" t="s">
        <v>3650</v>
      </c>
      <c r="C906" s="318" t="s">
        <v>3651</v>
      </c>
      <c r="D906" s="318" t="s">
        <v>3271</v>
      </c>
      <c r="E906" s="318" t="s">
        <v>2453</v>
      </c>
      <c r="F906" s="318" t="s">
        <v>2423</v>
      </c>
    </row>
    <row r="907" spans="1:6" hidden="1">
      <c r="A907" s="26">
        <v>903</v>
      </c>
      <c r="B907" s="316" t="s">
        <v>3646</v>
      </c>
      <c r="C907" s="318" t="s">
        <v>3647</v>
      </c>
      <c r="D907" s="318" t="s">
        <v>3271</v>
      </c>
      <c r="E907" s="318" t="s">
        <v>2453</v>
      </c>
      <c r="F907" s="318" t="s">
        <v>2423</v>
      </c>
    </row>
    <row r="908" spans="1:6" hidden="1">
      <c r="A908" s="26">
        <v>904</v>
      </c>
      <c r="B908" s="316" t="s">
        <v>3626</v>
      </c>
      <c r="C908" s="318" t="s">
        <v>3627</v>
      </c>
      <c r="D908" s="318" t="s">
        <v>3271</v>
      </c>
      <c r="E908" s="318" t="s">
        <v>2453</v>
      </c>
      <c r="F908" s="318" t="s">
        <v>2423</v>
      </c>
    </row>
    <row r="909" spans="1:6" hidden="1">
      <c r="A909" s="26">
        <v>905</v>
      </c>
      <c r="B909" s="316" t="s">
        <v>3658</v>
      </c>
      <c r="C909" s="318" t="s">
        <v>3659</v>
      </c>
      <c r="D909" s="318" t="s">
        <v>3271</v>
      </c>
      <c r="E909" s="318" t="s">
        <v>2453</v>
      </c>
      <c r="F909" s="318" t="s">
        <v>2423</v>
      </c>
    </row>
    <row r="910" spans="1:6" hidden="1">
      <c r="A910" s="26">
        <v>906</v>
      </c>
      <c r="B910" s="316" t="s">
        <v>3660</v>
      </c>
      <c r="C910" s="318" t="s">
        <v>3661</v>
      </c>
      <c r="D910" s="318" t="s">
        <v>3271</v>
      </c>
      <c r="E910" s="318" t="s">
        <v>2453</v>
      </c>
      <c r="F910" s="318" t="s">
        <v>2423</v>
      </c>
    </row>
    <row r="911" spans="1:6" hidden="1">
      <c r="A911" s="26">
        <v>907</v>
      </c>
      <c r="B911" s="316" t="s">
        <v>3644</v>
      </c>
      <c r="C911" s="318" t="s">
        <v>1385</v>
      </c>
      <c r="D911" s="318" t="s">
        <v>3271</v>
      </c>
      <c r="E911" s="318" t="s">
        <v>2453</v>
      </c>
      <c r="F911" s="318" t="s">
        <v>2423</v>
      </c>
    </row>
    <row r="912" spans="1:6" hidden="1">
      <c r="A912" s="26">
        <v>908</v>
      </c>
      <c r="B912" s="316" t="s">
        <v>3600</v>
      </c>
      <c r="C912" s="318" t="s">
        <v>1377</v>
      </c>
      <c r="D912" s="318" t="s">
        <v>3271</v>
      </c>
      <c r="E912" s="318" t="s">
        <v>2453</v>
      </c>
      <c r="F912" s="318" t="s">
        <v>2423</v>
      </c>
    </row>
    <row r="913" spans="1:6" hidden="1">
      <c r="A913" s="26">
        <v>909</v>
      </c>
      <c r="B913" s="316" t="s">
        <v>3645</v>
      </c>
      <c r="C913" s="318" t="s">
        <v>1386</v>
      </c>
      <c r="D913" s="318" t="s">
        <v>3271</v>
      </c>
      <c r="E913" s="318" t="s">
        <v>2453</v>
      </c>
      <c r="F913" s="318" t="s">
        <v>2423</v>
      </c>
    </row>
    <row r="914" spans="1:6" hidden="1">
      <c r="A914" s="26">
        <v>910</v>
      </c>
      <c r="B914" s="316" t="s">
        <v>3603</v>
      </c>
      <c r="C914" s="318" t="s">
        <v>1378</v>
      </c>
      <c r="D914" s="318" t="s">
        <v>3271</v>
      </c>
      <c r="E914" s="318" t="s">
        <v>2453</v>
      </c>
      <c r="F914" s="318" t="s">
        <v>2423</v>
      </c>
    </row>
    <row r="915" spans="1:6" hidden="1">
      <c r="A915" s="26">
        <v>911</v>
      </c>
      <c r="B915" s="316" t="s">
        <v>3632</v>
      </c>
      <c r="C915" s="318" t="s">
        <v>3633</v>
      </c>
      <c r="D915" s="318" t="s">
        <v>3271</v>
      </c>
      <c r="E915" s="318" t="s">
        <v>2453</v>
      </c>
      <c r="F915" s="318" t="s">
        <v>2423</v>
      </c>
    </row>
    <row r="916" spans="1:6" hidden="1">
      <c r="A916" s="26">
        <v>912</v>
      </c>
      <c r="B916" s="316" t="s">
        <v>3613</v>
      </c>
      <c r="C916" s="318" t="s">
        <v>3614</v>
      </c>
      <c r="D916" s="318" t="s">
        <v>3271</v>
      </c>
      <c r="E916" s="318" t="s">
        <v>2453</v>
      </c>
      <c r="F916" s="318" t="s">
        <v>2423</v>
      </c>
    </row>
    <row r="917" spans="1:6" hidden="1">
      <c r="A917" s="26">
        <v>913</v>
      </c>
      <c r="B917" s="316" t="s">
        <v>3461</v>
      </c>
      <c r="C917" s="318" t="s">
        <v>3462</v>
      </c>
      <c r="D917" s="318" t="s">
        <v>3271</v>
      </c>
      <c r="E917" s="318" t="s">
        <v>2453</v>
      </c>
      <c r="F917" s="318" t="s">
        <v>2423</v>
      </c>
    </row>
    <row r="918" spans="1:6" hidden="1">
      <c r="A918" s="26">
        <v>914</v>
      </c>
      <c r="B918" s="316" t="s">
        <v>3417</v>
      </c>
      <c r="C918" s="318" t="s">
        <v>3418</v>
      </c>
      <c r="D918" s="318" t="s">
        <v>3271</v>
      </c>
      <c r="E918" s="318" t="s">
        <v>2453</v>
      </c>
      <c r="F918" s="318" t="s">
        <v>2423</v>
      </c>
    </row>
    <row r="919" spans="1:6" hidden="1">
      <c r="A919" s="26">
        <v>915</v>
      </c>
      <c r="B919" s="316" t="s">
        <v>11348</v>
      </c>
      <c r="C919" s="318" t="s">
        <v>3877</v>
      </c>
      <c r="D919" s="318" t="s">
        <v>3271</v>
      </c>
      <c r="E919" s="318" t="s">
        <v>2453</v>
      </c>
      <c r="F919" s="318" t="s">
        <v>2423</v>
      </c>
    </row>
    <row r="920" spans="1:6" hidden="1">
      <c r="A920" s="26">
        <v>916</v>
      </c>
      <c r="B920" s="316" t="s">
        <v>3509</v>
      </c>
      <c r="C920" s="318" t="s">
        <v>3510</v>
      </c>
      <c r="D920" s="318" t="s">
        <v>3271</v>
      </c>
      <c r="E920" s="318" t="s">
        <v>2453</v>
      </c>
      <c r="F920" s="318" t="s">
        <v>2423</v>
      </c>
    </row>
    <row r="921" spans="1:6" hidden="1">
      <c r="A921" s="26">
        <v>917</v>
      </c>
      <c r="B921" s="316" t="s">
        <v>3630</v>
      </c>
      <c r="C921" s="318" t="s">
        <v>3631</v>
      </c>
      <c r="D921" s="318" t="s">
        <v>3271</v>
      </c>
      <c r="E921" s="318" t="s">
        <v>2453</v>
      </c>
      <c r="F921" s="318" t="s">
        <v>2423</v>
      </c>
    </row>
    <row r="922" spans="1:6" hidden="1">
      <c r="A922" s="26">
        <v>918</v>
      </c>
      <c r="B922" s="316" t="s">
        <v>3427</v>
      </c>
      <c r="C922" s="318" t="s">
        <v>3428</v>
      </c>
      <c r="D922" s="318" t="s">
        <v>3271</v>
      </c>
      <c r="E922" s="318" t="s">
        <v>2453</v>
      </c>
      <c r="F922" s="318" t="s">
        <v>2423</v>
      </c>
    </row>
    <row r="923" spans="1:6" hidden="1">
      <c r="A923" s="26">
        <v>919</v>
      </c>
      <c r="B923" s="316" t="s">
        <v>3423</v>
      </c>
      <c r="C923" s="318" t="s">
        <v>3424</v>
      </c>
      <c r="D923" s="318" t="s">
        <v>3271</v>
      </c>
      <c r="E923" s="318" t="s">
        <v>2453</v>
      </c>
      <c r="F923" s="318" t="s">
        <v>2423</v>
      </c>
    </row>
    <row r="924" spans="1:6" hidden="1">
      <c r="A924" s="26">
        <v>920</v>
      </c>
      <c r="B924" s="316" t="s">
        <v>3624</v>
      </c>
      <c r="C924" s="318" t="s">
        <v>3625</v>
      </c>
      <c r="D924" s="318" t="s">
        <v>3271</v>
      </c>
      <c r="E924" s="318" t="s">
        <v>2453</v>
      </c>
      <c r="F924" s="318" t="s">
        <v>2423</v>
      </c>
    </row>
    <row r="925" spans="1:6" hidden="1">
      <c r="A925" s="26">
        <v>921</v>
      </c>
      <c r="B925" s="316" t="s">
        <v>3636</v>
      </c>
      <c r="C925" s="318" t="s">
        <v>3637</v>
      </c>
      <c r="D925" s="318" t="s">
        <v>3271</v>
      </c>
      <c r="E925" s="318" t="s">
        <v>2453</v>
      </c>
      <c r="F925" s="318" t="s">
        <v>2423</v>
      </c>
    </row>
    <row r="926" spans="1:6" hidden="1">
      <c r="A926" s="26">
        <v>922</v>
      </c>
      <c r="B926" s="316" t="s">
        <v>3439</v>
      </c>
      <c r="C926" s="318" t="s">
        <v>3440</v>
      </c>
      <c r="D926" s="318" t="s">
        <v>3271</v>
      </c>
      <c r="E926" s="318" t="s">
        <v>2453</v>
      </c>
      <c r="F926" s="318" t="s">
        <v>2423</v>
      </c>
    </row>
    <row r="927" spans="1:6" hidden="1">
      <c r="A927" s="26">
        <v>923</v>
      </c>
      <c r="B927" s="316" t="s">
        <v>3616</v>
      </c>
      <c r="C927" s="318" t="s">
        <v>3617</v>
      </c>
      <c r="D927" s="318" t="s">
        <v>3271</v>
      </c>
      <c r="E927" s="318" t="s">
        <v>2453</v>
      </c>
      <c r="F927" s="318" t="s">
        <v>2423</v>
      </c>
    </row>
    <row r="928" spans="1:6" hidden="1">
      <c r="A928" s="26">
        <v>924</v>
      </c>
      <c r="B928" s="316" t="s">
        <v>3640</v>
      </c>
      <c r="C928" s="318" t="s">
        <v>3641</v>
      </c>
      <c r="D928" s="318" t="s">
        <v>3271</v>
      </c>
      <c r="E928" s="318" t="s">
        <v>2453</v>
      </c>
      <c r="F928" s="318" t="s">
        <v>2423</v>
      </c>
    </row>
    <row r="929" spans="1:6" hidden="1">
      <c r="A929" s="26">
        <v>925</v>
      </c>
      <c r="B929" s="316" t="s">
        <v>3433</v>
      </c>
      <c r="C929" s="318" t="s">
        <v>3434</v>
      </c>
      <c r="D929" s="318" t="s">
        <v>3271</v>
      </c>
      <c r="E929" s="318" t="s">
        <v>2453</v>
      </c>
      <c r="F929" s="318" t="s">
        <v>2423</v>
      </c>
    </row>
    <row r="930" spans="1:6" hidden="1">
      <c r="A930" s="26">
        <v>926</v>
      </c>
      <c r="B930" s="316" t="s">
        <v>3495</v>
      </c>
      <c r="C930" s="318" t="s">
        <v>3496</v>
      </c>
      <c r="D930" s="318" t="s">
        <v>3271</v>
      </c>
      <c r="E930" s="318" t="s">
        <v>2453</v>
      </c>
      <c r="F930" s="318" t="s">
        <v>2423</v>
      </c>
    </row>
    <row r="931" spans="1:6" hidden="1">
      <c r="A931" s="26">
        <v>927</v>
      </c>
      <c r="B931" s="316" t="s">
        <v>3443</v>
      </c>
      <c r="C931" s="318" t="s">
        <v>3444</v>
      </c>
      <c r="D931" s="318" t="s">
        <v>3271</v>
      </c>
      <c r="E931" s="318" t="s">
        <v>2453</v>
      </c>
      <c r="F931" s="318" t="s">
        <v>2423</v>
      </c>
    </row>
    <row r="932" spans="1:6" hidden="1">
      <c r="A932" s="26">
        <v>928</v>
      </c>
      <c r="B932" s="316" t="s">
        <v>3596</v>
      </c>
      <c r="C932" s="318" t="s">
        <v>3597</v>
      </c>
      <c r="D932" s="318" t="s">
        <v>3271</v>
      </c>
      <c r="E932" s="318" t="s">
        <v>2453</v>
      </c>
      <c r="F932" s="318" t="s">
        <v>2423</v>
      </c>
    </row>
    <row r="933" spans="1:6" hidden="1">
      <c r="A933" s="26">
        <v>929</v>
      </c>
      <c r="B933" s="316" t="s">
        <v>3507</v>
      </c>
      <c r="C933" s="318" t="s">
        <v>3508</v>
      </c>
      <c r="D933" s="318" t="s">
        <v>3271</v>
      </c>
      <c r="E933" s="318" t="s">
        <v>2453</v>
      </c>
      <c r="F933" s="318" t="s">
        <v>2423</v>
      </c>
    </row>
    <row r="934" spans="1:6" hidden="1">
      <c r="A934" s="26">
        <v>930</v>
      </c>
      <c r="B934" s="316" t="s">
        <v>3598</v>
      </c>
      <c r="C934" s="318" t="s">
        <v>3599</v>
      </c>
      <c r="D934" s="318" t="s">
        <v>3271</v>
      </c>
      <c r="E934" s="318" t="s">
        <v>2453</v>
      </c>
      <c r="F934" s="318" t="s">
        <v>2423</v>
      </c>
    </row>
    <row r="935" spans="1:6" hidden="1">
      <c r="A935" s="26">
        <v>931</v>
      </c>
      <c r="B935" s="316" t="s">
        <v>3521</v>
      </c>
      <c r="C935" s="318" t="s">
        <v>3522</v>
      </c>
      <c r="D935" s="318" t="s">
        <v>3271</v>
      </c>
      <c r="E935" s="318" t="s">
        <v>2453</v>
      </c>
      <c r="F935" s="318" t="s">
        <v>2423</v>
      </c>
    </row>
    <row r="936" spans="1:6" hidden="1">
      <c r="A936" s="26">
        <v>932</v>
      </c>
      <c r="B936" s="316" t="s">
        <v>3473</v>
      </c>
      <c r="C936" s="318" t="s">
        <v>3474</v>
      </c>
      <c r="D936" s="318" t="s">
        <v>3271</v>
      </c>
      <c r="E936" s="318" t="s">
        <v>2453</v>
      </c>
      <c r="F936" s="318" t="s">
        <v>2423</v>
      </c>
    </row>
    <row r="937" spans="1:6" hidden="1">
      <c r="A937" s="26">
        <v>933</v>
      </c>
      <c r="B937" s="316" t="s">
        <v>3573</v>
      </c>
      <c r="C937" s="318" t="s">
        <v>3574</v>
      </c>
      <c r="D937" s="318" t="s">
        <v>3271</v>
      </c>
      <c r="E937" s="318" t="s">
        <v>2453</v>
      </c>
      <c r="F937" s="318" t="s">
        <v>2423</v>
      </c>
    </row>
    <row r="938" spans="1:6" hidden="1">
      <c r="A938" s="26">
        <v>934</v>
      </c>
      <c r="B938" s="316" t="s">
        <v>11451</v>
      </c>
      <c r="C938" s="318" t="s">
        <v>3889</v>
      </c>
      <c r="D938" s="318" t="s">
        <v>3271</v>
      </c>
      <c r="E938" s="318" t="s">
        <v>2453</v>
      </c>
      <c r="F938" s="318" t="s">
        <v>2423</v>
      </c>
    </row>
    <row r="939" spans="1:6" hidden="1">
      <c r="A939" s="26">
        <v>935</v>
      </c>
      <c r="B939" s="316" t="s">
        <v>11455</v>
      </c>
      <c r="C939" s="318" t="s">
        <v>3882</v>
      </c>
      <c r="D939" s="318" t="s">
        <v>3271</v>
      </c>
      <c r="E939" s="318" t="s">
        <v>2453</v>
      </c>
      <c r="F939" s="318" t="s">
        <v>2423</v>
      </c>
    </row>
    <row r="940" spans="1:6" hidden="1">
      <c r="A940" s="26">
        <v>936</v>
      </c>
      <c r="B940" s="316" t="s">
        <v>11460</v>
      </c>
      <c r="C940" s="318" t="s">
        <v>3907</v>
      </c>
      <c r="D940" s="318" t="s">
        <v>3271</v>
      </c>
      <c r="E940" s="318" t="s">
        <v>2453</v>
      </c>
      <c r="F940" s="318" t="s">
        <v>2423</v>
      </c>
    </row>
    <row r="941" spans="1:6" hidden="1">
      <c r="A941" s="26">
        <v>937</v>
      </c>
      <c r="B941" s="316" t="s">
        <v>11490</v>
      </c>
      <c r="C941" s="318" t="s">
        <v>3918</v>
      </c>
      <c r="D941" s="318" t="s">
        <v>3271</v>
      </c>
      <c r="E941" s="318" t="s">
        <v>2453</v>
      </c>
      <c r="F941" s="318" t="s">
        <v>2423</v>
      </c>
    </row>
    <row r="942" spans="1:6" hidden="1">
      <c r="A942" s="26">
        <v>938</v>
      </c>
      <c r="B942" s="316" t="s">
        <v>11496</v>
      </c>
      <c r="C942" s="318" t="s">
        <v>3922</v>
      </c>
      <c r="D942" s="318" t="s">
        <v>3271</v>
      </c>
      <c r="E942" s="318" t="s">
        <v>2453</v>
      </c>
      <c r="F942" s="318" t="s">
        <v>2423</v>
      </c>
    </row>
    <row r="943" spans="1:6" hidden="1">
      <c r="A943" s="26">
        <v>939</v>
      </c>
      <c r="B943" s="316" t="s">
        <v>11497</v>
      </c>
      <c r="C943" s="318" t="s">
        <v>3908</v>
      </c>
      <c r="D943" s="318" t="s">
        <v>3271</v>
      </c>
      <c r="E943" s="318" t="s">
        <v>2453</v>
      </c>
      <c r="F943" s="318" t="s">
        <v>2423</v>
      </c>
    </row>
    <row r="944" spans="1:6" hidden="1">
      <c r="A944" s="26">
        <v>940</v>
      </c>
      <c r="B944" s="316" t="s">
        <v>11499</v>
      </c>
      <c r="C944" s="318" t="s">
        <v>3921</v>
      </c>
      <c r="D944" s="318" t="s">
        <v>3271</v>
      </c>
      <c r="E944" s="318" t="s">
        <v>2453</v>
      </c>
      <c r="F944" s="318" t="s">
        <v>2423</v>
      </c>
    </row>
    <row r="945" spans="1:6" hidden="1">
      <c r="A945" s="26">
        <v>941</v>
      </c>
      <c r="B945" s="316" t="s">
        <v>11503</v>
      </c>
      <c r="C945" s="318" t="s">
        <v>3884</v>
      </c>
      <c r="D945" s="318" t="s">
        <v>3271</v>
      </c>
      <c r="E945" s="318" t="s">
        <v>2453</v>
      </c>
      <c r="F945" s="318" t="s">
        <v>2423</v>
      </c>
    </row>
    <row r="946" spans="1:6" hidden="1">
      <c r="A946" s="26">
        <v>942</v>
      </c>
      <c r="B946" s="316" t="s">
        <v>11504</v>
      </c>
      <c r="C946" s="318" t="s">
        <v>3919</v>
      </c>
      <c r="D946" s="318" t="s">
        <v>3271</v>
      </c>
      <c r="E946" s="318" t="s">
        <v>2453</v>
      </c>
      <c r="F946" s="318" t="s">
        <v>2423</v>
      </c>
    </row>
    <row r="947" spans="1:6" hidden="1">
      <c r="A947" s="26">
        <v>943</v>
      </c>
      <c r="B947" s="316" t="s">
        <v>11506</v>
      </c>
      <c r="C947" s="318" t="s">
        <v>3917</v>
      </c>
      <c r="D947" s="318" t="s">
        <v>3271</v>
      </c>
      <c r="E947" s="318" t="s">
        <v>2453</v>
      </c>
      <c r="F947" s="318" t="s">
        <v>2423</v>
      </c>
    </row>
    <row r="948" spans="1:6" hidden="1">
      <c r="A948" s="26">
        <v>944</v>
      </c>
      <c r="B948" s="316" t="s">
        <v>11508</v>
      </c>
      <c r="C948" s="318" t="s">
        <v>3916</v>
      </c>
      <c r="D948" s="318" t="s">
        <v>3271</v>
      </c>
      <c r="E948" s="318" t="s">
        <v>2453</v>
      </c>
      <c r="F948" s="318" t="s">
        <v>2423</v>
      </c>
    </row>
    <row r="949" spans="1:6" hidden="1">
      <c r="A949" s="26">
        <v>945</v>
      </c>
      <c r="B949" s="316" t="s">
        <v>11512</v>
      </c>
      <c r="C949" s="318" t="s">
        <v>3906</v>
      </c>
      <c r="D949" s="318" t="s">
        <v>3271</v>
      </c>
      <c r="E949" s="318" t="s">
        <v>2453</v>
      </c>
      <c r="F949" s="318" t="s">
        <v>2423</v>
      </c>
    </row>
    <row r="950" spans="1:6" hidden="1">
      <c r="A950" s="26">
        <v>946</v>
      </c>
      <c r="B950" s="316" t="s">
        <v>11513</v>
      </c>
      <c r="C950" s="318" t="s">
        <v>3915</v>
      </c>
      <c r="D950" s="318" t="s">
        <v>3271</v>
      </c>
      <c r="E950" s="318" t="s">
        <v>2453</v>
      </c>
      <c r="F950" s="318" t="s">
        <v>2423</v>
      </c>
    </row>
    <row r="951" spans="1:6" hidden="1">
      <c r="A951" s="26">
        <v>947</v>
      </c>
      <c r="B951" s="316" t="s">
        <v>11524</v>
      </c>
      <c r="C951" s="318" t="s">
        <v>3920</v>
      </c>
      <c r="D951" s="318" t="s">
        <v>3271</v>
      </c>
      <c r="E951" s="318" t="s">
        <v>2453</v>
      </c>
      <c r="F951" s="318" t="s">
        <v>2423</v>
      </c>
    </row>
    <row r="952" spans="1:6" hidden="1">
      <c r="A952" s="26">
        <v>948</v>
      </c>
      <c r="B952" s="316" t="s">
        <v>3310</v>
      </c>
      <c r="C952" s="318" t="s">
        <v>3311</v>
      </c>
      <c r="D952" s="318" t="s">
        <v>3271</v>
      </c>
      <c r="E952" s="318" t="s">
        <v>2453</v>
      </c>
      <c r="F952" s="318" t="s">
        <v>2423</v>
      </c>
    </row>
    <row r="953" spans="1:6" hidden="1">
      <c r="A953" s="26">
        <v>949</v>
      </c>
      <c r="B953" s="316" t="s">
        <v>3379</v>
      </c>
      <c r="C953" s="318" t="s">
        <v>3380</v>
      </c>
      <c r="D953" s="318" t="s">
        <v>3271</v>
      </c>
      <c r="E953" s="318" t="s">
        <v>2453</v>
      </c>
      <c r="F953" s="318" t="s">
        <v>2423</v>
      </c>
    </row>
    <row r="954" spans="1:6" hidden="1">
      <c r="A954" s="26">
        <v>950</v>
      </c>
      <c r="B954" s="316" t="s">
        <v>3357</v>
      </c>
      <c r="C954" s="318" t="s">
        <v>3358</v>
      </c>
      <c r="D954" s="318" t="s">
        <v>3271</v>
      </c>
      <c r="E954" s="318" t="s">
        <v>2453</v>
      </c>
      <c r="F954" s="318" t="s">
        <v>2423</v>
      </c>
    </row>
    <row r="955" spans="1:6" hidden="1">
      <c r="A955" s="26">
        <v>951</v>
      </c>
      <c r="B955" s="316" t="s">
        <v>3349</v>
      </c>
      <c r="C955" s="318" t="s">
        <v>3350</v>
      </c>
      <c r="D955" s="318" t="s">
        <v>3271</v>
      </c>
      <c r="E955" s="318" t="s">
        <v>2453</v>
      </c>
      <c r="F955" s="318" t="s">
        <v>2423</v>
      </c>
    </row>
    <row r="956" spans="1:6" hidden="1">
      <c r="A956" s="26">
        <v>952</v>
      </c>
      <c r="B956" s="316" t="s">
        <v>3371</v>
      </c>
      <c r="C956" s="318" t="s">
        <v>3372</v>
      </c>
      <c r="D956" s="318" t="s">
        <v>3271</v>
      </c>
      <c r="E956" s="318" t="s">
        <v>2453</v>
      </c>
      <c r="F956" s="318" t="s">
        <v>2423</v>
      </c>
    </row>
    <row r="957" spans="1:6" hidden="1">
      <c r="A957" s="26">
        <v>953</v>
      </c>
      <c r="B957" s="316" t="s">
        <v>3343</v>
      </c>
      <c r="C957" s="318" t="s">
        <v>3344</v>
      </c>
      <c r="D957" s="318" t="s">
        <v>3271</v>
      </c>
      <c r="E957" s="318" t="s">
        <v>2453</v>
      </c>
      <c r="F957" s="318" t="s">
        <v>2423</v>
      </c>
    </row>
    <row r="958" spans="1:6" hidden="1">
      <c r="A958" s="26">
        <v>954</v>
      </c>
      <c r="B958" s="316" t="s">
        <v>3345</v>
      </c>
      <c r="C958" s="318" t="s">
        <v>3346</v>
      </c>
      <c r="D958" s="318" t="s">
        <v>3271</v>
      </c>
      <c r="E958" s="318" t="s">
        <v>2453</v>
      </c>
      <c r="F958" s="318" t="s">
        <v>2423</v>
      </c>
    </row>
    <row r="959" spans="1:6" hidden="1">
      <c r="A959" s="26">
        <v>955</v>
      </c>
      <c r="B959" s="316" t="s">
        <v>3312</v>
      </c>
      <c r="C959" s="318" t="s">
        <v>3313</v>
      </c>
      <c r="D959" s="318" t="s">
        <v>3271</v>
      </c>
      <c r="E959" s="318" t="s">
        <v>2453</v>
      </c>
      <c r="F959" s="318" t="s">
        <v>2423</v>
      </c>
    </row>
    <row r="960" spans="1:6" hidden="1">
      <c r="A960" s="26">
        <v>956</v>
      </c>
      <c r="B960" s="316" t="s">
        <v>3359</v>
      </c>
      <c r="C960" s="318" t="s">
        <v>3360</v>
      </c>
      <c r="D960" s="318" t="s">
        <v>3271</v>
      </c>
      <c r="E960" s="318" t="s">
        <v>2453</v>
      </c>
      <c r="F960" s="318" t="s">
        <v>2423</v>
      </c>
    </row>
    <row r="961" spans="1:6" hidden="1">
      <c r="A961" s="26">
        <v>957</v>
      </c>
      <c r="B961" s="316" t="s">
        <v>3363</v>
      </c>
      <c r="C961" s="318" t="s">
        <v>3364</v>
      </c>
      <c r="D961" s="318" t="s">
        <v>3271</v>
      </c>
      <c r="E961" s="318" t="s">
        <v>2453</v>
      </c>
      <c r="F961" s="318" t="s">
        <v>2423</v>
      </c>
    </row>
    <row r="962" spans="1:6" hidden="1">
      <c r="A962" s="26">
        <v>958</v>
      </c>
      <c r="B962" s="316" t="s">
        <v>3353</v>
      </c>
      <c r="C962" s="318" t="s">
        <v>3354</v>
      </c>
      <c r="D962" s="318" t="s">
        <v>3271</v>
      </c>
      <c r="E962" s="318" t="s">
        <v>2453</v>
      </c>
      <c r="F962" s="318" t="s">
        <v>2423</v>
      </c>
    </row>
    <row r="963" spans="1:6" hidden="1">
      <c r="A963" s="26">
        <v>959</v>
      </c>
      <c r="B963" s="316" t="s">
        <v>3322</v>
      </c>
      <c r="C963" s="318" t="s">
        <v>3323</v>
      </c>
      <c r="D963" s="318" t="s">
        <v>3271</v>
      </c>
      <c r="E963" s="318" t="s">
        <v>2453</v>
      </c>
      <c r="F963" s="318" t="s">
        <v>2423</v>
      </c>
    </row>
    <row r="964" spans="1:6" hidden="1">
      <c r="A964" s="26">
        <v>960</v>
      </c>
      <c r="B964" s="316" t="s">
        <v>3340</v>
      </c>
      <c r="C964" s="318" t="s">
        <v>3341</v>
      </c>
      <c r="D964" s="318" t="s">
        <v>3271</v>
      </c>
      <c r="E964" s="318" t="s">
        <v>2453</v>
      </c>
      <c r="F964" s="318" t="s">
        <v>2423</v>
      </c>
    </row>
    <row r="965" spans="1:6" hidden="1">
      <c r="A965" s="26">
        <v>961</v>
      </c>
      <c r="B965" s="316" t="s">
        <v>3282</v>
      </c>
      <c r="C965" s="318" t="s">
        <v>3283</v>
      </c>
      <c r="D965" s="318" t="s">
        <v>3271</v>
      </c>
      <c r="E965" s="318" t="s">
        <v>2453</v>
      </c>
      <c r="F965" s="318" t="s">
        <v>2423</v>
      </c>
    </row>
    <row r="966" spans="1:6" hidden="1">
      <c r="A966" s="26">
        <v>962</v>
      </c>
      <c r="B966" s="316" t="s">
        <v>3270</v>
      </c>
      <c r="C966" s="318" t="s">
        <v>1584</v>
      </c>
      <c r="D966" s="318" t="s">
        <v>3271</v>
      </c>
      <c r="E966" s="318" t="s">
        <v>2422</v>
      </c>
      <c r="F966" s="318" t="s">
        <v>2423</v>
      </c>
    </row>
    <row r="967" spans="1:6" hidden="1">
      <c r="A967" s="26">
        <v>963</v>
      </c>
      <c r="B967" s="316" t="s">
        <v>3365</v>
      </c>
      <c r="C967" s="318" t="s">
        <v>3366</v>
      </c>
      <c r="D967" s="318" t="s">
        <v>3271</v>
      </c>
      <c r="E967" s="318" t="s">
        <v>2453</v>
      </c>
      <c r="F967" s="318" t="s">
        <v>2423</v>
      </c>
    </row>
    <row r="968" spans="1:6" hidden="1">
      <c r="A968" s="26">
        <v>964</v>
      </c>
      <c r="B968" s="316" t="s">
        <v>3318</v>
      </c>
      <c r="C968" s="318" t="s">
        <v>3319</v>
      </c>
      <c r="D968" s="318" t="s">
        <v>3271</v>
      </c>
      <c r="E968" s="318" t="s">
        <v>2453</v>
      </c>
      <c r="F968" s="318" t="s">
        <v>2423</v>
      </c>
    </row>
    <row r="969" spans="1:6" hidden="1">
      <c r="A969" s="26">
        <v>965</v>
      </c>
      <c r="B969" s="316" t="s">
        <v>3338</v>
      </c>
      <c r="C969" s="318" t="s">
        <v>3339</v>
      </c>
      <c r="D969" s="318" t="s">
        <v>3271</v>
      </c>
      <c r="E969" s="318" t="s">
        <v>2453</v>
      </c>
      <c r="F969" s="318" t="s">
        <v>2423</v>
      </c>
    </row>
    <row r="970" spans="1:6" hidden="1">
      <c r="A970" s="26">
        <v>966</v>
      </c>
      <c r="B970" s="316" t="s">
        <v>3284</v>
      </c>
      <c r="C970" s="318" t="s">
        <v>3285</v>
      </c>
      <c r="D970" s="318" t="s">
        <v>3271</v>
      </c>
      <c r="E970" s="318" t="s">
        <v>2453</v>
      </c>
      <c r="F970" s="318" t="s">
        <v>2423</v>
      </c>
    </row>
    <row r="971" spans="1:6" hidden="1">
      <c r="A971" s="26">
        <v>967</v>
      </c>
      <c r="B971" s="316" t="s">
        <v>11569</v>
      </c>
      <c r="C971" s="318" t="s">
        <v>3279</v>
      </c>
      <c r="D971" s="318" t="s">
        <v>3271</v>
      </c>
      <c r="E971" s="318" t="s">
        <v>2422</v>
      </c>
      <c r="F971" s="318" t="s">
        <v>2423</v>
      </c>
    </row>
    <row r="972" spans="1:6" hidden="1">
      <c r="A972" s="26">
        <v>968</v>
      </c>
      <c r="B972" s="316" t="s">
        <v>3286</v>
      </c>
      <c r="C972" s="318" t="s">
        <v>3287</v>
      </c>
      <c r="D972" s="318" t="s">
        <v>3271</v>
      </c>
      <c r="E972" s="318" t="s">
        <v>2453</v>
      </c>
      <c r="F972" s="318" t="s">
        <v>2423</v>
      </c>
    </row>
    <row r="973" spans="1:6" hidden="1">
      <c r="A973" s="26">
        <v>969</v>
      </c>
      <c r="B973" s="316" t="s">
        <v>3288</v>
      </c>
      <c r="C973" s="318" t="s">
        <v>3289</v>
      </c>
      <c r="D973" s="318" t="s">
        <v>3271</v>
      </c>
      <c r="E973" s="318" t="s">
        <v>2453</v>
      </c>
      <c r="F973" s="318" t="s">
        <v>2423</v>
      </c>
    </row>
    <row r="974" spans="1:6" hidden="1">
      <c r="A974" s="26">
        <v>970</v>
      </c>
      <c r="B974" s="316" t="s">
        <v>3290</v>
      </c>
      <c r="C974" s="318" t="s">
        <v>3291</v>
      </c>
      <c r="D974" s="318" t="s">
        <v>3271</v>
      </c>
      <c r="E974" s="318" t="s">
        <v>2453</v>
      </c>
      <c r="F974" s="318" t="s">
        <v>2423</v>
      </c>
    </row>
    <row r="975" spans="1:6" hidden="1">
      <c r="A975" s="26">
        <v>971</v>
      </c>
      <c r="B975" s="316" t="s">
        <v>3292</v>
      </c>
      <c r="C975" s="318" t="s">
        <v>3293</v>
      </c>
      <c r="D975" s="318" t="s">
        <v>3271</v>
      </c>
      <c r="E975" s="318" t="s">
        <v>2453</v>
      </c>
      <c r="F975" s="318" t="s">
        <v>2423</v>
      </c>
    </row>
    <row r="976" spans="1:6" hidden="1">
      <c r="A976" s="26">
        <v>972</v>
      </c>
      <c r="B976" s="316" t="s">
        <v>3294</v>
      </c>
      <c r="C976" s="318" t="s">
        <v>3295</v>
      </c>
      <c r="D976" s="318" t="s">
        <v>3271</v>
      </c>
      <c r="E976" s="318" t="s">
        <v>2453</v>
      </c>
      <c r="F976" s="318" t="s">
        <v>2423</v>
      </c>
    </row>
    <row r="977" spans="1:6" hidden="1">
      <c r="A977" s="26">
        <v>973</v>
      </c>
      <c r="B977" s="316" t="s">
        <v>3296</v>
      </c>
      <c r="C977" s="318" t="s">
        <v>3297</v>
      </c>
      <c r="D977" s="318" t="s">
        <v>3271</v>
      </c>
      <c r="E977" s="318" t="s">
        <v>2453</v>
      </c>
      <c r="F977" s="318" t="s">
        <v>2423</v>
      </c>
    </row>
    <row r="978" spans="1:6" hidden="1">
      <c r="A978" s="26">
        <v>974</v>
      </c>
      <c r="B978" s="316" t="s">
        <v>3314</v>
      </c>
      <c r="C978" s="318" t="s">
        <v>3315</v>
      </c>
      <c r="D978" s="318" t="s">
        <v>3271</v>
      </c>
      <c r="E978" s="318" t="s">
        <v>2453</v>
      </c>
      <c r="F978" s="320" t="s">
        <v>2423</v>
      </c>
    </row>
    <row r="979" spans="1:6" hidden="1">
      <c r="A979" s="26">
        <v>975</v>
      </c>
      <c r="B979" s="316" t="s">
        <v>3381</v>
      </c>
      <c r="C979" s="318" t="s">
        <v>3382</v>
      </c>
      <c r="D979" s="318" t="s">
        <v>3271</v>
      </c>
      <c r="E979" s="318" t="s">
        <v>2453</v>
      </c>
      <c r="F979" s="320" t="s">
        <v>2423</v>
      </c>
    </row>
    <row r="980" spans="1:6" hidden="1">
      <c r="A980" s="26">
        <v>976</v>
      </c>
      <c r="B980" s="316" t="s">
        <v>3324</v>
      </c>
      <c r="C980" s="318" t="s">
        <v>3325</v>
      </c>
      <c r="D980" s="318" t="s">
        <v>3271</v>
      </c>
      <c r="E980" s="318" t="s">
        <v>2453</v>
      </c>
      <c r="F980" s="320" t="s">
        <v>2423</v>
      </c>
    </row>
    <row r="981" spans="1:6" hidden="1">
      <c r="A981" s="26">
        <v>977</v>
      </c>
      <c r="B981" s="316" t="s">
        <v>3298</v>
      </c>
      <c r="C981" s="318" t="s">
        <v>3299</v>
      </c>
      <c r="D981" s="318" t="s">
        <v>3271</v>
      </c>
      <c r="E981" s="318" t="s">
        <v>2453</v>
      </c>
      <c r="F981" s="320" t="s">
        <v>2423</v>
      </c>
    </row>
    <row r="982" spans="1:6" hidden="1">
      <c r="A982" s="26">
        <v>978</v>
      </c>
      <c r="B982" s="316" t="s">
        <v>3347</v>
      </c>
      <c r="C982" s="318" t="s">
        <v>3348</v>
      </c>
      <c r="D982" s="318" t="s">
        <v>3271</v>
      </c>
      <c r="E982" s="318" t="s">
        <v>2453</v>
      </c>
      <c r="F982" s="320" t="s">
        <v>2423</v>
      </c>
    </row>
    <row r="983" spans="1:6" hidden="1">
      <c r="A983" s="26">
        <v>979</v>
      </c>
      <c r="B983" s="316" t="s">
        <v>3383</v>
      </c>
      <c r="C983" s="318" t="s">
        <v>3384</v>
      </c>
      <c r="D983" s="318" t="s">
        <v>3271</v>
      </c>
      <c r="E983" s="318" t="s">
        <v>2453</v>
      </c>
      <c r="F983" s="320" t="s">
        <v>2423</v>
      </c>
    </row>
    <row r="984" spans="1:6" hidden="1">
      <c r="A984" s="26">
        <v>980</v>
      </c>
      <c r="B984" s="316" t="s">
        <v>3300</v>
      </c>
      <c r="C984" s="318" t="s">
        <v>3301</v>
      </c>
      <c r="D984" s="318" t="s">
        <v>3271</v>
      </c>
      <c r="E984" s="318" t="s">
        <v>2453</v>
      </c>
      <c r="F984" s="320" t="s">
        <v>2423</v>
      </c>
    </row>
    <row r="985" spans="1:6" hidden="1">
      <c r="A985" s="26">
        <v>981</v>
      </c>
      <c r="B985" s="316" t="s">
        <v>3273</v>
      </c>
      <c r="C985" s="318" t="s">
        <v>1617</v>
      </c>
      <c r="D985" s="318" t="s">
        <v>3271</v>
      </c>
      <c r="E985" s="318" t="s">
        <v>2422</v>
      </c>
      <c r="F985" s="320" t="s">
        <v>2423</v>
      </c>
    </row>
    <row r="986" spans="1:6" hidden="1">
      <c r="A986" s="26">
        <v>982</v>
      </c>
      <c r="B986" s="316" t="s">
        <v>3302</v>
      </c>
      <c r="C986" s="318" t="s">
        <v>3303</v>
      </c>
      <c r="D986" s="318" t="s">
        <v>3271</v>
      </c>
      <c r="E986" s="318" t="s">
        <v>2453</v>
      </c>
      <c r="F986" s="320" t="s">
        <v>2423</v>
      </c>
    </row>
    <row r="987" spans="1:6" hidden="1">
      <c r="A987" s="26">
        <v>983</v>
      </c>
      <c r="B987" s="316" t="s">
        <v>3351</v>
      </c>
      <c r="C987" s="318" t="s">
        <v>3352</v>
      </c>
      <c r="D987" s="318" t="s">
        <v>3271</v>
      </c>
      <c r="E987" s="318" t="s">
        <v>2453</v>
      </c>
      <c r="F987" s="320" t="s">
        <v>2423</v>
      </c>
    </row>
    <row r="988" spans="1:6" hidden="1">
      <c r="A988" s="26">
        <v>984</v>
      </c>
      <c r="B988" s="316" t="s">
        <v>3274</v>
      </c>
      <c r="C988" s="318" t="s">
        <v>3275</v>
      </c>
      <c r="D988" s="318" t="s">
        <v>3271</v>
      </c>
      <c r="E988" s="318" t="s">
        <v>2422</v>
      </c>
      <c r="F988" s="320" t="s">
        <v>2423</v>
      </c>
    </row>
    <row r="989" spans="1:6" hidden="1">
      <c r="A989" s="26">
        <v>985</v>
      </c>
      <c r="B989" s="316" t="s">
        <v>3316</v>
      </c>
      <c r="C989" s="318" t="s">
        <v>3317</v>
      </c>
      <c r="D989" s="318" t="s">
        <v>3271</v>
      </c>
      <c r="E989" s="318" t="s">
        <v>2453</v>
      </c>
      <c r="F989" s="320" t="s">
        <v>2423</v>
      </c>
    </row>
    <row r="990" spans="1:6" hidden="1">
      <c r="A990" s="26">
        <v>986</v>
      </c>
      <c r="B990" s="316" t="s">
        <v>3304</v>
      </c>
      <c r="C990" s="318" t="s">
        <v>3305</v>
      </c>
      <c r="D990" s="318" t="s">
        <v>3271</v>
      </c>
      <c r="E990" s="318" t="s">
        <v>2453</v>
      </c>
      <c r="F990" s="320" t="s">
        <v>2423</v>
      </c>
    </row>
    <row r="991" spans="1:6" hidden="1">
      <c r="A991" s="26">
        <v>987</v>
      </c>
      <c r="B991" s="316" t="s">
        <v>3330</v>
      </c>
      <c r="C991" s="318" t="s">
        <v>3331</v>
      </c>
      <c r="D991" s="318" t="s">
        <v>3271</v>
      </c>
      <c r="E991" s="318" t="s">
        <v>2453</v>
      </c>
      <c r="F991" s="320" t="s">
        <v>2423</v>
      </c>
    </row>
    <row r="992" spans="1:6" hidden="1">
      <c r="A992" s="26">
        <v>988</v>
      </c>
      <c r="B992" s="316" t="s">
        <v>3334</v>
      </c>
      <c r="C992" s="318" t="s">
        <v>3335</v>
      </c>
      <c r="D992" s="318" t="s">
        <v>3271</v>
      </c>
      <c r="E992" s="318" t="s">
        <v>2453</v>
      </c>
      <c r="F992" s="320" t="s">
        <v>2423</v>
      </c>
    </row>
    <row r="993" spans="1:6" hidden="1">
      <c r="A993" s="26">
        <v>989</v>
      </c>
      <c r="B993" s="316" t="s">
        <v>3326</v>
      </c>
      <c r="C993" s="318" t="s">
        <v>3327</v>
      </c>
      <c r="D993" s="318" t="s">
        <v>3271</v>
      </c>
      <c r="E993" s="318" t="s">
        <v>2453</v>
      </c>
      <c r="F993" s="320" t="s">
        <v>2423</v>
      </c>
    </row>
    <row r="994" spans="1:6" hidden="1">
      <c r="A994" s="26">
        <v>990</v>
      </c>
      <c r="B994" s="316" t="s">
        <v>3336</v>
      </c>
      <c r="C994" s="318" t="s">
        <v>3337</v>
      </c>
      <c r="D994" s="318" t="s">
        <v>3271</v>
      </c>
      <c r="E994" s="318" t="s">
        <v>2453</v>
      </c>
      <c r="F994" s="320" t="s">
        <v>2423</v>
      </c>
    </row>
    <row r="995" spans="1:6" hidden="1">
      <c r="A995" s="26">
        <v>991</v>
      </c>
      <c r="B995" s="316" t="s">
        <v>3377</v>
      </c>
      <c r="C995" s="318" t="s">
        <v>3378</v>
      </c>
      <c r="D995" s="318" t="s">
        <v>3271</v>
      </c>
      <c r="E995" s="318" t="s">
        <v>2453</v>
      </c>
      <c r="F995" s="320" t="s">
        <v>2423</v>
      </c>
    </row>
    <row r="996" spans="1:6" hidden="1">
      <c r="A996" s="26">
        <v>992</v>
      </c>
      <c r="B996" s="316" t="s">
        <v>3332</v>
      </c>
      <c r="C996" s="318" t="s">
        <v>3333</v>
      </c>
      <c r="D996" s="318" t="s">
        <v>3271</v>
      </c>
      <c r="E996" s="318" t="s">
        <v>2453</v>
      </c>
      <c r="F996" s="320" t="s">
        <v>2423</v>
      </c>
    </row>
    <row r="997" spans="1:6" hidden="1">
      <c r="A997" s="26">
        <v>993</v>
      </c>
      <c r="B997" s="316" t="s">
        <v>3355</v>
      </c>
      <c r="C997" s="318" t="s">
        <v>3356</v>
      </c>
      <c r="D997" s="318" t="s">
        <v>3271</v>
      </c>
      <c r="E997" s="318" t="s">
        <v>2453</v>
      </c>
      <c r="F997" s="320" t="s">
        <v>2423</v>
      </c>
    </row>
    <row r="998" spans="1:6" hidden="1">
      <c r="A998" s="26">
        <v>994</v>
      </c>
      <c r="B998" s="316" t="s">
        <v>3367</v>
      </c>
      <c r="C998" s="318" t="s">
        <v>3368</v>
      </c>
      <c r="D998" s="318" t="s">
        <v>3271</v>
      </c>
      <c r="E998" s="318" t="s">
        <v>2453</v>
      </c>
      <c r="F998" s="320" t="s">
        <v>2423</v>
      </c>
    </row>
    <row r="999" spans="1:6" hidden="1">
      <c r="A999" s="26">
        <v>995</v>
      </c>
      <c r="B999" s="316" t="s">
        <v>3373</v>
      </c>
      <c r="C999" s="318" t="s">
        <v>3374</v>
      </c>
      <c r="D999" s="318" t="s">
        <v>3271</v>
      </c>
      <c r="E999" s="318" t="s">
        <v>2453</v>
      </c>
      <c r="F999" s="320" t="s">
        <v>2423</v>
      </c>
    </row>
    <row r="1000" spans="1:6" hidden="1">
      <c r="A1000" s="26">
        <v>996</v>
      </c>
      <c r="B1000" s="316" t="s">
        <v>3306</v>
      </c>
      <c r="C1000" s="318" t="s">
        <v>3307</v>
      </c>
      <c r="D1000" s="318" t="s">
        <v>3271</v>
      </c>
      <c r="E1000" s="318" t="s">
        <v>2453</v>
      </c>
      <c r="F1000" s="320" t="s">
        <v>2423</v>
      </c>
    </row>
    <row r="1001" spans="1:6" hidden="1">
      <c r="A1001" s="26">
        <v>997</v>
      </c>
      <c r="B1001" s="316" t="s">
        <v>3272</v>
      </c>
      <c r="C1001" s="318" t="s">
        <v>1611</v>
      </c>
      <c r="D1001" s="318" t="s">
        <v>3271</v>
      </c>
      <c r="E1001" s="318" t="s">
        <v>2422</v>
      </c>
      <c r="F1001" s="320" t="s">
        <v>2423</v>
      </c>
    </row>
    <row r="1002" spans="1:6" hidden="1">
      <c r="A1002" s="26">
        <v>998</v>
      </c>
      <c r="B1002" s="316" t="s">
        <v>3369</v>
      </c>
      <c r="C1002" s="318" t="s">
        <v>3370</v>
      </c>
      <c r="D1002" s="318" t="s">
        <v>3271</v>
      </c>
      <c r="E1002" s="318" t="s">
        <v>2453</v>
      </c>
      <c r="F1002" s="320" t="s">
        <v>2423</v>
      </c>
    </row>
    <row r="1003" spans="1:6" hidden="1">
      <c r="A1003" s="26">
        <v>999</v>
      </c>
      <c r="B1003" s="316" t="s">
        <v>3375</v>
      </c>
      <c r="C1003" s="318" t="s">
        <v>3376</v>
      </c>
      <c r="D1003" s="318" t="s">
        <v>3271</v>
      </c>
      <c r="E1003" s="318" t="s">
        <v>2453</v>
      </c>
      <c r="F1003" s="320" t="s">
        <v>2423</v>
      </c>
    </row>
    <row r="1004" spans="1:6" hidden="1">
      <c r="A1004" s="26">
        <v>1000</v>
      </c>
      <c r="B1004" s="316" t="s">
        <v>3308</v>
      </c>
      <c r="C1004" s="318" t="s">
        <v>3309</v>
      </c>
      <c r="D1004" s="318" t="s">
        <v>3271</v>
      </c>
      <c r="E1004" s="318" t="s">
        <v>2453</v>
      </c>
      <c r="F1004" s="320" t="s">
        <v>2423</v>
      </c>
    </row>
    <row r="1005" spans="1:6" hidden="1">
      <c r="A1005" s="26">
        <v>1001</v>
      </c>
      <c r="B1005" s="316" t="s">
        <v>3320</v>
      </c>
      <c r="C1005" s="318" t="s">
        <v>3321</v>
      </c>
      <c r="D1005" s="318" t="s">
        <v>3271</v>
      </c>
      <c r="E1005" s="318" t="s">
        <v>2453</v>
      </c>
      <c r="F1005" s="320" t="s">
        <v>2423</v>
      </c>
    </row>
    <row r="1006" spans="1:6" hidden="1">
      <c r="A1006" s="26">
        <v>1002</v>
      </c>
      <c r="B1006" s="316" t="s">
        <v>3328</v>
      </c>
      <c r="C1006" s="318" t="s">
        <v>3329</v>
      </c>
      <c r="D1006" s="318" t="s">
        <v>3271</v>
      </c>
      <c r="E1006" s="318" t="s">
        <v>2453</v>
      </c>
      <c r="F1006" s="320" t="s">
        <v>2423</v>
      </c>
    </row>
    <row r="1007" spans="1:6" hidden="1">
      <c r="A1007" s="26">
        <v>1003</v>
      </c>
      <c r="B1007" s="316" t="s">
        <v>3818</v>
      </c>
      <c r="C1007" s="318" t="s">
        <v>852</v>
      </c>
      <c r="D1007" s="318" t="s">
        <v>3271</v>
      </c>
      <c r="E1007" s="318" t="s">
        <v>2453</v>
      </c>
      <c r="F1007" s="318" t="s">
        <v>2438</v>
      </c>
    </row>
    <row r="1008" spans="1:6" hidden="1">
      <c r="A1008" s="26">
        <v>1004</v>
      </c>
      <c r="B1008" s="316" t="s">
        <v>3691</v>
      </c>
      <c r="C1008" s="318" t="s">
        <v>3692</v>
      </c>
      <c r="D1008" s="318" t="s">
        <v>3271</v>
      </c>
      <c r="E1008" s="318" t="s">
        <v>2453</v>
      </c>
      <c r="F1008" s="318" t="s">
        <v>2438</v>
      </c>
    </row>
    <row r="1009" spans="1:6" hidden="1">
      <c r="A1009" s="26">
        <v>1005</v>
      </c>
      <c r="B1009" s="316" t="s">
        <v>3689</v>
      </c>
      <c r="C1009" s="318" t="s">
        <v>3690</v>
      </c>
      <c r="D1009" s="318" t="s">
        <v>3271</v>
      </c>
      <c r="E1009" s="318" t="s">
        <v>2453</v>
      </c>
      <c r="F1009" s="318" t="s">
        <v>2438</v>
      </c>
    </row>
    <row r="1010" spans="1:6" hidden="1">
      <c r="A1010" s="26">
        <v>1006</v>
      </c>
      <c r="B1010" s="316" t="s">
        <v>3687</v>
      </c>
      <c r="C1010" s="318" t="s">
        <v>3688</v>
      </c>
      <c r="D1010" s="318" t="s">
        <v>3271</v>
      </c>
      <c r="E1010" s="318" t="s">
        <v>2453</v>
      </c>
      <c r="F1010" s="318" t="s">
        <v>2438</v>
      </c>
    </row>
    <row r="1011" spans="1:6" hidden="1">
      <c r="A1011" s="26">
        <v>1007</v>
      </c>
      <c r="B1011" s="316" t="s">
        <v>3445</v>
      </c>
      <c r="C1011" s="318" t="s">
        <v>3446</v>
      </c>
      <c r="D1011" s="318" t="s">
        <v>3271</v>
      </c>
      <c r="E1011" s="318" t="s">
        <v>2453</v>
      </c>
      <c r="F1011" s="318" t="s">
        <v>2438</v>
      </c>
    </row>
    <row r="1012" spans="1:6" hidden="1">
      <c r="A1012" s="26">
        <v>1008</v>
      </c>
      <c r="B1012" s="316" t="s">
        <v>3511</v>
      </c>
      <c r="C1012" s="318" t="s">
        <v>3512</v>
      </c>
      <c r="D1012" s="318" t="s">
        <v>3271</v>
      </c>
      <c r="E1012" s="318" t="s">
        <v>2453</v>
      </c>
      <c r="F1012" s="318" t="s">
        <v>2438</v>
      </c>
    </row>
    <row r="1013" spans="1:6" hidden="1">
      <c r="A1013" s="26">
        <v>1009</v>
      </c>
      <c r="B1013" s="316" t="s">
        <v>3463</v>
      </c>
      <c r="C1013" s="318" t="s">
        <v>3464</v>
      </c>
      <c r="D1013" s="318" t="s">
        <v>3271</v>
      </c>
      <c r="E1013" s="318" t="s">
        <v>2453</v>
      </c>
      <c r="F1013" s="318" t="s">
        <v>2438</v>
      </c>
    </row>
    <row r="1014" spans="1:6" hidden="1">
      <c r="A1014" s="26">
        <v>1010</v>
      </c>
      <c r="B1014" s="316" t="s">
        <v>3656</v>
      </c>
      <c r="C1014" s="318" t="s">
        <v>3657</v>
      </c>
      <c r="D1014" s="318" t="s">
        <v>3271</v>
      </c>
      <c r="E1014" s="318" t="s">
        <v>2453</v>
      </c>
      <c r="F1014" s="318" t="s">
        <v>2438</v>
      </c>
    </row>
    <row r="1015" spans="1:6" hidden="1">
      <c r="A1015" s="26">
        <v>1011</v>
      </c>
      <c r="B1015" s="316" t="s">
        <v>3605</v>
      </c>
      <c r="C1015" s="318" t="s">
        <v>1380</v>
      </c>
      <c r="D1015" s="318" t="s">
        <v>3271</v>
      </c>
      <c r="E1015" s="318" t="s">
        <v>2453</v>
      </c>
      <c r="F1015" s="318" t="s">
        <v>2438</v>
      </c>
    </row>
    <row r="1016" spans="1:6" hidden="1">
      <c r="A1016" s="26">
        <v>1012</v>
      </c>
      <c r="B1016" s="316" t="s">
        <v>3558</v>
      </c>
      <c r="C1016" s="318" t="s">
        <v>3559</v>
      </c>
      <c r="D1016" s="318" t="s">
        <v>3271</v>
      </c>
      <c r="E1016" s="318" t="s">
        <v>2453</v>
      </c>
      <c r="F1016" s="318" t="s">
        <v>2438</v>
      </c>
    </row>
    <row r="1017" spans="1:6" hidden="1">
      <c r="A1017" s="26">
        <v>1013</v>
      </c>
      <c r="B1017" s="316" t="s">
        <v>3342</v>
      </c>
      <c r="C1017" s="318" t="s">
        <v>3275</v>
      </c>
      <c r="D1017" s="318" t="s">
        <v>3271</v>
      </c>
      <c r="E1017" s="318" t="s">
        <v>2453</v>
      </c>
      <c r="F1017" s="320" t="s">
        <v>2438</v>
      </c>
    </row>
    <row r="1018" spans="1:6" hidden="1">
      <c r="A1018" s="26">
        <v>1014</v>
      </c>
      <c r="B1018" s="316" t="s">
        <v>9973</v>
      </c>
      <c r="C1018" s="318" t="s">
        <v>3856</v>
      </c>
      <c r="D1018" s="318" t="s">
        <v>3271</v>
      </c>
      <c r="E1018" s="318" t="s">
        <v>2453</v>
      </c>
      <c r="F1018" s="318" t="s">
        <v>2893</v>
      </c>
    </row>
    <row r="1019" spans="1:6" hidden="1">
      <c r="A1019" s="26">
        <v>1015</v>
      </c>
      <c r="B1019" s="316" t="s">
        <v>3489</v>
      </c>
      <c r="C1019" s="318" t="s">
        <v>3490</v>
      </c>
      <c r="D1019" s="318" t="s">
        <v>3271</v>
      </c>
      <c r="E1019" s="318" t="s">
        <v>2453</v>
      </c>
      <c r="F1019" s="318" t="s">
        <v>2893</v>
      </c>
    </row>
    <row r="1020" spans="1:6" hidden="1">
      <c r="A1020" s="26">
        <v>1016</v>
      </c>
      <c r="B1020" s="316" t="s">
        <v>3361</v>
      </c>
      <c r="C1020" s="318" t="s">
        <v>3362</v>
      </c>
      <c r="D1020" s="318" t="s">
        <v>3271</v>
      </c>
      <c r="E1020" s="318" t="s">
        <v>2453</v>
      </c>
      <c r="F1020" s="318" t="s">
        <v>2893</v>
      </c>
    </row>
    <row r="1021" spans="1:6" hidden="1">
      <c r="A1021" s="26">
        <v>1017</v>
      </c>
      <c r="B1021" s="27" t="s">
        <v>3721</v>
      </c>
      <c r="C1021" s="28" t="s">
        <v>3722</v>
      </c>
      <c r="D1021" s="28" t="s">
        <v>3271</v>
      </c>
      <c r="E1021" s="318" t="s">
        <v>2453</v>
      </c>
      <c r="F1021" s="318" t="s">
        <v>2456</v>
      </c>
    </row>
    <row r="1022" spans="1:6" hidden="1">
      <c r="A1022" s="26">
        <v>1018</v>
      </c>
      <c r="B1022" s="316" t="s">
        <v>3676</v>
      </c>
      <c r="C1022" s="318" t="s">
        <v>3677</v>
      </c>
      <c r="D1022" s="318" t="s">
        <v>3271</v>
      </c>
      <c r="E1022" s="318" t="s">
        <v>2453</v>
      </c>
      <c r="F1022" s="318" t="s">
        <v>2456</v>
      </c>
    </row>
    <row r="1023" spans="1:6" hidden="1">
      <c r="A1023" s="26">
        <v>1019</v>
      </c>
      <c r="B1023" s="316" t="s">
        <v>3697</v>
      </c>
      <c r="C1023" s="318" t="s">
        <v>3698</v>
      </c>
      <c r="D1023" s="318" t="s">
        <v>3271</v>
      </c>
      <c r="E1023" s="318" t="s">
        <v>2453</v>
      </c>
      <c r="F1023" s="318" t="s">
        <v>2456</v>
      </c>
    </row>
    <row r="1024" spans="1:6" hidden="1">
      <c r="A1024" s="26">
        <v>1020</v>
      </c>
      <c r="B1024" s="316" t="s">
        <v>3431</v>
      </c>
      <c r="C1024" s="318" t="s">
        <v>3432</v>
      </c>
      <c r="D1024" s="318" t="s">
        <v>3271</v>
      </c>
      <c r="E1024" s="318" t="s">
        <v>2453</v>
      </c>
      <c r="F1024" s="318" t="s">
        <v>2456</v>
      </c>
    </row>
    <row r="1025" spans="1:6" hidden="1">
      <c r="A1025" s="26">
        <v>1021</v>
      </c>
      <c r="B1025" s="316" t="s">
        <v>3533</v>
      </c>
      <c r="C1025" s="318" t="s">
        <v>3534</v>
      </c>
      <c r="D1025" s="318" t="s">
        <v>3271</v>
      </c>
      <c r="E1025" s="318" t="s">
        <v>2453</v>
      </c>
      <c r="F1025" s="318" t="s">
        <v>2456</v>
      </c>
    </row>
    <row r="1026" spans="1:6" hidden="1">
      <c r="A1026" s="26">
        <v>1022</v>
      </c>
      <c r="B1026" s="316" t="s">
        <v>3457</v>
      </c>
      <c r="C1026" s="318" t="s">
        <v>3458</v>
      </c>
      <c r="D1026" s="318" t="s">
        <v>3271</v>
      </c>
      <c r="E1026" s="318" t="s">
        <v>2453</v>
      </c>
      <c r="F1026" s="318" t="s">
        <v>2456</v>
      </c>
    </row>
    <row r="1027" spans="1:6" hidden="1">
      <c r="A1027" s="26">
        <v>1023</v>
      </c>
      <c r="B1027" s="316" t="s">
        <v>3459</v>
      </c>
      <c r="C1027" s="318" t="s">
        <v>3460</v>
      </c>
      <c r="D1027" s="318" t="s">
        <v>3271</v>
      </c>
      <c r="E1027" s="318" t="s">
        <v>2453</v>
      </c>
      <c r="F1027" s="318" t="s">
        <v>2456</v>
      </c>
    </row>
    <row r="1028" spans="1:6" hidden="1">
      <c r="A1028" s="26">
        <v>1024</v>
      </c>
      <c r="B1028" s="316" t="s">
        <v>10685</v>
      </c>
      <c r="C1028" s="318" t="s">
        <v>3861</v>
      </c>
      <c r="D1028" s="318" t="s">
        <v>3271</v>
      </c>
      <c r="E1028" s="318" t="s">
        <v>2453</v>
      </c>
      <c r="F1028" s="318" t="s">
        <v>2456</v>
      </c>
    </row>
    <row r="1029" spans="1:6" hidden="1">
      <c r="A1029" s="26">
        <v>1025</v>
      </c>
      <c r="B1029" s="316" t="s">
        <v>10808</v>
      </c>
      <c r="C1029" s="318" t="s">
        <v>3868</v>
      </c>
      <c r="D1029" s="318" t="s">
        <v>3271</v>
      </c>
      <c r="E1029" s="318" t="s">
        <v>2453</v>
      </c>
      <c r="F1029" s="318" t="s">
        <v>2456</v>
      </c>
    </row>
    <row r="1030" spans="1:6" hidden="1">
      <c r="A1030" s="26">
        <v>1026</v>
      </c>
      <c r="B1030" s="316" t="s">
        <v>3535</v>
      </c>
      <c r="C1030" s="318" t="s">
        <v>3536</v>
      </c>
      <c r="D1030" s="318" t="s">
        <v>3271</v>
      </c>
      <c r="E1030" s="318" t="s">
        <v>2453</v>
      </c>
      <c r="F1030" s="318" t="s">
        <v>2456</v>
      </c>
    </row>
    <row r="1031" spans="1:6" hidden="1">
      <c r="A1031" s="26">
        <v>1027</v>
      </c>
      <c r="B1031" s="316" t="s">
        <v>3592</v>
      </c>
      <c r="C1031" s="318" t="s">
        <v>3593</v>
      </c>
      <c r="D1031" s="318" t="s">
        <v>3271</v>
      </c>
      <c r="E1031" s="318" t="s">
        <v>2453</v>
      </c>
      <c r="F1031" s="318" t="s">
        <v>2456</v>
      </c>
    </row>
    <row r="1032" spans="1:6" hidden="1">
      <c r="A1032" s="26">
        <v>1028</v>
      </c>
      <c r="B1032" s="316" t="s">
        <v>3959</v>
      </c>
      <c r="C1032" s="318" t="s">
        <v>3960</v>
      </c>
      <c r="D1032" s="318" t="s">
        <v>3933</v>
      </c>
      <c r="E1032" s="318" t="s">
        <v>2453</v>
      </c>
      <c r="F1032" s="318" t="s">
        <v>2423</v>
      </c>
    </row>
    <row r="1033" spans="1:6" hidden="1">
      <c r="A1033" s="26">
        <v>1029</v>
      </c>
      <c r="B1033" s="316" t="s">
        <v>9946</v>
      </c>
      <c r="C1033" s="318" t="s">
        <v>3934</v>
      </c>
      <c r="D1033" s="318" t="s">
        <v>3933</v>
      </c>
      <c r="E1033" s="318" t="s">
        <v>2422</v>
      </c>
      <c r="F1033" s="318" t="s">
        <v>2423</v>
      </c>
    </row>
    <row r="1034" spans="1:6" hidden="1">
      <c r="A1034" s="26">
        <v>1030</v>
      </c>
      <c r="B1034" s="316" t="s">
        <v>3961</v>
      </c>
      <c r="C1034" s="318" t="s">
        <v>3962</v>
      </c>
      <c r="D1034" s="318" t="s">
        <v>3933</v>
      </c>
      <c r="E1034" s="318" t="s">
        <v>2453</v>
      </c>
      <c r="F1034" s="318" t="s">
        <v>2423</v>
      </c>
    </row>
    <row r="1035" spans="1:6" hidden="1">
      <c r="A1035" s="26">
        <v>1031</v>
      </c>
      <c r="B1035" s="316" t="s">
        <v>9187</v>
      </c>
      <c r="C1035" s="318" t="s">
        <v>1295</v>
      </c>
      <c r="D1035" s="318" t="s">
        <v>3933</v>
      </c>
      <c r="E1035" s="318" t="s">
        <v>2422</v>
      </c>
      <c r="F1035" s="318" t="s">
        <v>2423</v>
      </c>
    </row>
    <row r="1036" spans="1:6" hidden="1">
      <c r="A1036" s="26">
        <v>1032</v>
      </c>
      <c r="B1036" s="316" t="s">
        <v>3941</v>
      </c>
      <c r="C1036" s="318" t="s">
        <v>3942</v>
      </c>
      <c r="D1036" s="318" t="s">
        <v>3933</v>
      </c>
      <c r="E1036" s="318" t="s">
        <v>2453</v>
      </c>
      <c r="F1036" s="318" t="s">
        <v>2423</v>
      </c>
    </row>
    <row r="1037" spans="1:6" hidden="1">
      <c r="A1037" s="26">
        <v>1033</v>
      </c>
      <c r="B1037" s="316" t="s">
        <v>3947</v>
      </c>
      <c r="C1037" s="318" t="s">
        <v>3948</v>
      </c>
      <c r="D1037" s="318" t="s">
        <v>3933</v>
      </c>
      <c r="E1037" s="318" t="s">
        <v>2453</v>
      </c>
      <c r="F1037" s="318" t="s">
        <v>2423</v>
      </c>
    </row>
    <row r="1038" spans="1:6" hidden="1">
      <c r="A1038" s="26">
        <v>1034</v>
      </c>
      <c r="B1038" s="316" t="s">
        <v>3951</v>
      </c>
      <c r="C1038" s="318" t="s">
        <v>3952</v>
      </c>
      <c r="D1038" s="318" t="s">
        <v>3933</v>
      </c>
      <c r="E1038" s="318" t="s">
        <v>2453</v>
      </c>
      <c r="F1038" s="318" t="s">
        <v>2423</v>
      </c>
    </row>
    <row r="1039" spans="1:6" hidden="1">
      <c r="A1039" s="26">
        <v>1035</v>
      </c>
      <c r="B1039" s="316" t="s">
        <v>3957</v>
      </c>
      <c r="C1039" s="318" t="s">
        <v>3958</v>
      </c>
      <c r="D1039" s="318" t="s">
        <v>3933</v>
      </c>
      <c r="E1039" s="318" t="s">
        <v>2453</v>
      </c>
      <c r="F1039" s="318" t="s">
        <v>2423</v>
      </c>
    </row>
    <row r="1040" spans="1:6" hidden="1">
      <c r="A1040" s="26">
        <v>1036</v>
      </c>
      <c r="B1040" s="316" t="s">
        <v>3955</v>
      </c>
      <c r="C1040" s="318" t="s">
        <v>3956</v>
      </c>
      <c r="D1040" s="318" t="s">
        <v>3933</v>
      </c>
      <c r="E1040" s="318" t="s">
        <v>2453</v>
      </c>
      <c r="F1040" s="318" t="s">
        <v>2423</v>
      </c>
    </row>
    <row r="1041" spans="1:6" hidden="1">
      <c r="A1041" s="26">
        <v>1037</v>
      </c>
      <c r="B1041" s="316" t="s">
        <v>3953</v>
      </c>
      <c r="C1041" s="318" t="s">
        <v>3954</v>
      </c>
      <c r="D1041" s="318" t="s">
        <v>3933</v>
      </c>
      <c r="E1041" s="318" t="s">
        <v>2453</v>
      </c>
      <c r="F1041" s="318" t="s">
        <v>2423</v>
      </c>
    </row>
    <row r="1042" spans="1:6" hidden="1">
      <c r="A1042" s="26">
        <v>1038</v>
      </c>
      <c r="B1042" s="316" t="s">
        <v>3943</v>
      </c>
      <c r="C1042" s="318" t="s">
        <v>3944</v>
      </c>
      <c r="D1042" s="318" t="s">
        <v>3933</v>
      </c>
      <c r="E1042" s="318" t="s">
        <v>2453</v>
      </c>
      <c r="F1042" s="318" t="s">
        <v>2423</v>
      </c>
    </row>
    <row r="1043" spans="1:6" hidden="1">
      <c r="A1043" s="26">
        <v>1039</v>
      </c>
      <c r="B1043" s="316" t="s">
        <v>3945</v>
      </c>
      <c r="C1043" s="318" t="s">
        <v>3946</v>
      </c>
      <c r="D1043" s="318" t="s">
        <v>3933</v>
      </c>
      <c r="E1043" s="318" t="s">
        <v>2453</v>
      </c>
      <c r="F1043" s="318" t="s">
        <v>2423</v>
      </c>
    </row>
    <row r="1044" spans="1:6" hidden="1">
      <c r="A1044" s="26">
        <v>1040</v>
      </c>
      <c r="B1044" s="316" t="s">
        <v>3935</v>
      </c>
      <c r="C1044" s="318" t="s">
        <v>3936</v>
      </c>
      <c r="D1044" s="318" t="s">
        <v>3933</v>
      </c>
      <c r="E1044" s="318" t="s">
        <v>2453</v>
      </c>
      <c r="F1044" s="318" t="s">
        <v>2423</v>
      </c>
    </row>
    <row r="1045" spans="1:6" hidden="1">
      <c r="A1045" s="26">
        <v>1041</v>
      </c>
      <c r="B1045" s="316" t="s">
        <v>3937</v>
      </c>
      <c r="C1045" s="318" t="s">
        <v>3938</v>
      </c>
      <c r="D1045" s="318" t="s">
        <v>3933</v>
      </c>
      <c r="E1045" s="318" t="s">
        <v>2453</v>
      </c>
      <c r="F1045" s="318" t="s">
        <v>2423</v>
      </c>
    </row>
    <row r="1046" spans="1:6" hidden="1">
      <c r="A1046" s="26">
        <v>1042</v>
      </c>
      <c r="B1046" s="316" t="s">
        <v>3939</v>
      </c>
      <c r="C1046" s="318" t="s">
        <v>3940</v>
      </c>
      <c r="D1046" s="318" t="s">
        <v>3933</v>
      </c>
      <c r="E1046" s="318" t="s">
        <v>2453</v>
      </c>
      <c r="F1046" s="320" t="s">
        <v>2423</v>
      </c>
    </row>
    <row r="1047" spans="1:6" hidden="1">
      <c r="A1047" s="26">
        <v>1043</v>
      </c>
      <c r="B1047" s="316" t="s">
        <v>3932</v>
      </c>
      <c r="C1047" s="318" t="s">
        <v>1626</v>
      </c>
      <c r="D1047" s="318" t="s">
        <v>3933</v>
      </c>
      <c r="E1047" s="318" t="s">
        <v>2422</v>
      </c>
      <c r="F1047" s="320" t="s">
        <v>2423</v>
      </c>
    </row>
    <row r="1048" spans="1:6" hidden="1">
      <c r="A1048" s="26">
        <v>1044</v>
      </c>
      <c r="B1048" s="316" t="s">
        <v>3949</v>
      </c>
      <c r="C1048" s="318" t="s">
        <v>3950</v>
      </c>
      <c r="D1048" s="318" t="s">
        <v>3933</v>
      </c>
      <c r="E1048" s="318" t="s">
        <v>2453</v>
      </c>
      <c r="F1048" s="318" t="s">
        <v>3152</v>
      </c>
    </row>
    <row r="1049" spans="1:6" hidden="1">
      <c r="A1049" s="26">
        <v>1045</v>
      </c>
      <c r="B1049" s="27" t="s">
        <v>9497</v>
      </c>
      <c r="C1049" s="28" t="s">
        <v>3987</v>
      </c>
      <c r="D1049" s="28" t="s">
        <v>3964</v>
      </c>
      <c r="E1049" s="318" t="s">
        <v>2453</v>
      </c>
      <c r="F1049" s="318" t="s">
        <v>2423</v>
      </c>
    </row>
    <row r="1050" spans="1:6" hidden="1">
      <c r="A1050" s="26">
        <v>1046</v>
      </c>
      <c r="B1050" s="316" t="s">
        <v>9508</v>
      </c>
      <c r="C1050" s="318" t="s">
        <v>9509</v>
      </c>
      <c r="D1050" s="318" t="s">
        <v>3964</v>
      </c>
      <c r="E1050" s="318" t="s">
        <v>2422</v>
      </c>
      <c r="F1050" s="318" t="s">
        <v>2423</v>
      </c>
    </row>
    <row r="1051" spans="1:6" hidden="1">
      <c r="A1051" s="26">
        <v>1047</v>
      </c>
      <c r="B1051" s="316" t="s">
        <v>9521</v>
      </c>
      <c r="C1051" s="318" t="s">
        <v>3985</v>
      </c>
      <c r="D1051" s="318" t="s">
        <v>3964</v>
      </c>
      <c r="E1051" s="318" t="s">
        <v>2453</v>
      </c>
      <c r="F1051" s="318" t="s">
        <v>2423</v>
      </c>
    </row>
    <row r="1052" spans="1:6" hidden="1">
      <c r="A1052" s="26">
        <v>1048</v>
      </c>
      <c r="B1052" s="316" t="s">
        <v>9535</v>
      </c>
      <c r="C1052" s="318" t="s">
        <v>9536</v>
      </c>
      <c r="D1052" s="318" t="s">
        <v>3964</v>
      </c>
      <c r="E1052" s="318" t="s">
        <v>2422</v>
      </c>
      <c r="F1052" s="318" t="s">
        <v>2423</v>
      </c>
    </row>
    <row r="1053" spans="1:6" hidden="1">
      <c r="A1053" s="26">
        <v>1049</v>
      </c>
      <c r="B1053" s="316" t="s">
        <v>9557</v>
      </c>
      <c r="C1053" s="318" t="s">
        <v>1196</v>
      </c>
      <c r="D1053" s="318" t="s">
        <v>3964</v>
      </c>
      <c r="E1053" s="318" t="s">
        <v>2453</v>
      </c>
      <c r="F1053" s="318" t="s">
        <v>2423</v>
      </c>
    </row>
    <row r="1054" spans="1:6" hidden="1">
      <c r="A1054" s="26">
        <v>1050</v>
      </c>
      <c r="B1054" s="316" t="s">
        <v>9567</v>
      </c>
      <c r="C1054" s="318" t="s">
        <v>1209</v>
      </c>
      <c r="D1054" s="318" t="s">
        <v>3964</v>
      </c>
      <c r="E1054" s="318" t="s">
        <v>2453</v>
      </c>
      <c r="F1054" s="318" t="s">
        <v>2423</v>
      </c>
    </row>
    <row r="1055" spans="1:6" hidden="1">
      <c r="A1055" s="26">
        <v>1051</v>
      </c>
      <c r="B1055" s="316" t="s">
        <v>9588</v>
      </c>
      <c r="C1055" s="318" t="s">
        <v>1218</v>
      </c>
      <c r="D1055" s="318" t="s">
        <v>3964</v>
      </c>
      <c r="E1055" s="318" t="s">
        <v>2453</v>
      </c>
      <c r="F1055" s="318" t="s">
        <v>2423</v>
      </c>
    </row>
    <row r="1056" spans="1:6" hidden="1">
      <c r="A1056" s="26">
        <v>1052</v>
      </c>
      <c r="B1056" s="316" t="s">
        <v>9590</v>
      </c>
      <c r="C1056" s="318" t="s">
        <v>1197</v>
      </c>
      <c r="D1056" s="318" t="s">
        <v>3964</v>
      </c>
      <c r="E1056" s="318" t="s">
        <v>2453</v>
      </c>
      <c r="F1056" s="318" t="s">
        <v>2423</v>
      </c>
    </row>
    <row r="1057" spans="1:6" hidden="1">
      <c r="A1057" s="26">
        <v>1053</v>
      </c>
      <c r="B1057" s="316" t="s">
        <v>9634</v>
      </c>
      <c r="C1057" s="318" t="s">
        <v>1179</v>
      </c>
      <c r="D1057" s="318" t="s">
        <v>3964</v>
      </c>
      <c r="E1057" s="318" t="s">
        <v>2453</v>
      </c>
      <c r="F1057" s="318" t="s">
        <v>2423</v>
      </c>
    </row>
    <row r="1058" spans="1:6" hidden="1">
      <c r="A1058" s="26">
        <v>1054</v>
      </c>
      <c r="B1058" s="316" t="s">
        <v>9664</v>
      </c>
      <c r="C1058" s="318" t="s">
        <v>1174</v>
      </c>
      <c r="D1058" s="318" t="s">
        <v>3964</v>
      </c>
      <c r="E1058" s="318" t="s">
        <v>2453</v>
      </c>
      <c r="F1058" s="318" t="s">
        <v>2423</v>
      </c>
    </row>
    <row r="1059" spans="1:6" hidden="1">
      <c r="A1059" s="26">
        <v>1055</v>
      </c>
      <c r="B1059" s="316" t="s">
        <v>9670</v>
      </c>
      <c r="C1059" s="318" t="s">
        <v>3988</v>
      </c>
      <c r="D1059" s="318" t="s">
        <v>3964</v>
      </c>
      <c r="E1059" s="318" t="s">
        <v>2453</v>
      </c>
      <c r="F1059" s="318" t="s">
        <v>2423</v>
      </c>
    </row>
    <row r="1060" spans="1:6" hidden="1">
      <c r="A1060" s="26">
        <v>1056</v>
      </c>
      <c r="B1060" s="316" t="s">
        <v>9675</v>
      </c>
      <c r="C1060" s="318" t="s">
        <v>1171</v>
      </c>
      <c r="D1060" s="318" t="s">
        <v>3964</v>
      </c>
      <c r="E1060" s="318" t="s">
        <v>2453</v>
      </c>
      <c r="F1060" s="318" t="s">
        <v>2423</v>
      </c>
    </row>
    <row r="1061" spans="1:6" hidden="1">
      <c r="A1061" s="26">
        <v>1057</v>
      </c>
      <c r="B1061" s="316" t="s">
        <v>9774</v>
      </c>
      <c r="C1061" s="318" t="s">
        <v>1178</v>
      </c>
      <c r="D1061" s="318" t="s">
        <v>3964</v>
      </c>
      <c r="E1061" s="318" t="s">
        <v>2453</v>
      </c>
      <c r="F1061" s="318" t="s">
        <v>2423</v>
      </c>
    </row>
    <row r="1062" spans="1:6" hidden="1">
      <c r="A1062" s="26">
        <v>1058</v>
      </c>
      <c r="B1062" s="316" t="s">
        <v>9777</v>
      </c>
      <c r="C1062" s="318" t="s">
        <v>1184</v>
      </c>
      <c r="D1062" s="318" t="s">
        <v>3964</v>
      </c>
      <c r="E1062" s="318" t="s">
        <v>2453</v>
      </c>
      <c r="F1062" s="318" t="s">
        <v>2423</v>
      </c>
    </row>
    <row r="1063" spans="1:6" hidden="1">
      <c r="A1063" s="26">
        <v>1059</v>
      </c>
      <c r="B1063" s="316" t="s">
        <v>9787</v>
      </c>
      <c r="C1063" s="318" t="s">
        <v>1210</v>
      </c>
      <c r="D1063" s="318" t="s">
        <v>3964</v>
      </c>
      <c r="E1063" s="318" t="s">
        <v>2453</v>
      </c>
      <c r="F1063" s="318" t="s">
        <v>2423</v>
      </c>
    </row>
    <row r="1064" spans="1:6" hidden="1">
      <c r="A1064" s="26">
        <v>1060</v>
      </c>
      <c r="B1064" s="316" t="s">
        <v>9877</v>
      </c>
      <c r="C1064" s="318" t="s">
        <v>3984</v>
      </c>
      <c r="D1064" s="318" t="s">
        <v>3964</v>
      </c>
      <c r="E1064" s="318" t="s">
        <v>2453</v>
      </c>
      <c r="F1064" s="318" t="s">
        <v>2423</v>
      </c>
    </row>
    <row r="1065" spans="1:6" hidden="1">
      <c r="A1065" s="26">
        <v>1061</v>
      </c>
      <c r="B1065" s="316" t="s">
        <v>9909</v>
      </c>
      <c r="C1065" s="318" t="s">
        <v>3986</v>
      </c>
      <c r="D1065" s="318" t="s">
        <v>3964</v>
      </c>
      <c r="E1065" s="318" t="s">
        <v>2453</v>
      </c>
      <c r="F1065" s="318" t="s">
        <v>2423</v>
      </c>
    </row>
    <row r="1066" spans="1:6" hidden="1">
      <c r="A1066" s="26">
        <v>1062</v>
      </c>
      <c r="B1066" s="316" t="s">
        <v>9948</v>
      </c>
      <c r="C1066" s="318" t="s">
        <v>3965</v>
      </c>
      <c r="D1066" s="318" t="s">
        <v>3964</v>
      </c>
      <c r="E1066" s="318" t="s">
        <v>2422</v>
      </c>
      <c r="F1066" s="318" t="s">
        <v>2423</v>
      </c>
    </row>
    <row r="1067" spans="1:6" hidden="1">
      <c r="A1067" s="26">
        <v>1063</v>
      </c>
      <c r="B1067" s="316" t="s">
        <v>10061</v>
      </c>
      <c r="C1067" s="318" t="s">
        <v>3989</v>
      </c>
      <c r="D1067" s="318" t="s">
        <v>3964</v>
      </c>
      <c r="E1067" s="318" t="s">
        <v>2453</v>
      </c>
      <c r="F1067" s="318" t="s">
        <v>2423</v>
      </c>
    </row>
    <row r="1068" spans="1:6" hidden="1">
      <c r="A1068" s="26">
        <v>1064</v>
      </c>
      <c r="B1068" s="316" t="s">
        <v>9167</v>
      </c>
      <c r="C1068" s="318" t="s">
        <v>1270</v>
      </c>
      <c r="D1068" s="318" t="s">
        <v>3964</v>
      </c>
      <c r="E1068" s="318" t="s">
        <v>2422</v>
      </c>
      <c r="F1068" s="318" t="s">
        <v>2423</v>
      </c>
    </row>
    <row r="1069" spans="1:6" hidden="1">
      <c r="A1069" s="26">
        <v>1065</v>
      </c>
      <c r="B1069" s="316" t="s">
        <v>10211</v>
      </c>
      <c r="C1069" s="318" t="s">
        <v>3977</v>
      </c>
      <c r="D1069" s="318" t="s">
        <v>3964</v>
      </c>
      <c r="E1069" s="318" t="s">
        <v>2453</v>
      </c>
      <c r="F1069" s="318" t="s">
        <v>2423</v>
      </c>
    </row>
    <row r="1070" spans="1:6" hidden="1">
      <c r="A1070" s="26">
        <v>1066</v>
      </c>
      <c r="B1070" s="316" t="s">
        <v>10248</v>
      </c>
      <c r="C1070" s="318" t="s">
        <v>3972</v>
      </c>
      <c r="D1070" s="318" t="s">
        <v>3964</v>
      </c>
      <c r="E1070" s="318" t="s">
        <v>2453</v>
      </c>
      <c r="F1070" s="318" t="s">
        <v>2423</v>
      </c>
    </row>
    <row r="1071" spans="1:6" hidden="1">
      <c r="A1071" s="26">
        <v>1067</v>
      </c>
      <c r="B1071" s="316" t="s">
        <v>10257</v>
      </c>
      <c r="C1071" s="318" t="s">
        <v>3979</v>
      </c>
      <c r="D1071" s="318" t="s">
        <v>3964</v>
      </c>
      <c r="E1071" s="318" t="s">
        <v>2453</v>
      </c>
      <c r="F1071" s="318" t="s">
        <v>2423</v>
      </c>
    </row>
    <row r="1072" spans="1:6" hidden="1">
      <c r="A1072" s="26">
        <v>1068</v>
      </c>
      <c r="B1072" s="316" t="s">
        <v>10277</v>
      </c>
      <c r="C1072" s="318" t="s">
        <v>3974</v>
      </c>
      <c r="D1072" s="318" t="s">
        <v>3964</v>
      </c>
      <c r="E1072" s="318" t="s">
        <v>2453</v>
      </c>
      <c r="F1072" s="318" t="s">
        <v>2423</v>
      </c>
    </row>
    <row r="1073" spans="1:6" hidden="1">
      <c r="A1073" s="26">
        <v>1069</v>
      </c>
      <c r="B1073" s="316" t="s">
        <v>10314</v>
      </c>
      <c r="C1073" s="318" t="s">
        <v>1542</v>
      </c>
      <c r="D1073" s="318" t="s">
        <v>3964</v>
      </c>
      <c r="E1073" s="318" t="s">
        <v>2453</v>
      </c>
      <c r="F1073" s="318" t="s">
        <v>2423</v>
      </c>
    </row>
    <row r="1074" spans="1:6" hidden="1">
      <c r="A1074" s="26">
        <v>1070</v>
      </c>
      <c r="B1074" s="316" t="s">
        <v>10321</v>
      </c>
      <c r="C1074" s="318" t="s">
        <v>1539</v>
      </c>
      <c r="D1074" s="318" t="s">
        <v>3964</v>
      </c>
      <c r="E1074" s="318" t="s">
        <v>2453</v>
      </c>
      <c r="F1074" s="318" t="s">
        <v>2423</v>
      </c>
    </row>
    <row r="1075" spans="1:6" hidden="1">
      <c r="A1075" s="26">
        <v>1071</v>
      </c>
      <c r="B1075" s="316" t="s">
        <v>10327</v>
      </c>
      <c r="C1075" s="318" t="s">
        <v>1566</v>
      </c>
      <c r="D1075" s="318" t="s">
        <v>3964</v>
      </c>
      <c r="E1075" s="318" t="s">
        <v>2453</v>
      </c>
      <c r="F1075" s="318" t="s">
        <v>2423</v>
      </c>
    </row>
    <row r="1076" spans="1:6" hidden="1">
      <c r="A1076" s="26">
        <v>1072</v>
      </c>
      <c r="B1076" s="316" t="s">
        <v>10330</v>
      </c>
      <c r="C1076" s="318" t="s">
        <v>1565</v>
      </c>
      <c r="D1076" s="318" t="s">
        <v>3964</v>
      </c>
      <c r="E1076" s="318" t="s">
        <v>2453</v>
      </c>
      <c r="F1076" s="318" t="s">
        <v>2423</v>
      </c>
    </row>
    <row r="1077" spans="1:6" hidden="1">
      <c r="A1077" s="26">
        <v>1073</v>
      </c>
      <c r="B1077" s="316" t="s">
        <v>10335</v>
      </c>
      <c r="C1077" s="318" t="s">
        <v>3976</v>
      </c>
      <c r="D1077" s="318" t="s">
        <v>3964</v>
      </c>
      <c r="E1077" s="318" t="s">
        <v>2453</v>
      </c>
      <c r="F1077" s="318" t="s">
        <v>2423</v>
      </c>
    </row>
    <row r="1078" spans="1:6" hidden="1">
      <c r="A1078" s="26">
        <v>1074</v>
      </c>
      <c r="B1078" s="316" t="s">
        <v>10453</v>
      </c>
      <c r="C1078" s="318" t="s">
        <v>3048</v>
      </c>
      <c r="D1078" s="318" t="s">
        <v>3964</v>
      </c>
      <c r="E1078" s="318" t="s">
        <v>2453</v>
      </c>
      <c r="F1078" s="318" t="s">
        <v>2423</v>
      </c>
    </row>
    <row r="1079" spans="1:6" hidden="1">
      <c r="A1079" s="26">
        <v>1075</v>
      </c>
      <c r="B1079" s="316" t="s">
        <v>10686</v>
      </c>
      <c r="C1079" s="318" t="s">
        <v>3990</v>
      </c>
      <c r="D1079" s="318" t="s">
        <v>3964</v>
      </c>
      <c r="E1079" s="318" t="s">
        <v>2453</v>
      </c>
      <c r="F1079" s="318" t="s">
        <v>2423</v>
      </c>
    </row>
    <row r="1080" spans="1:6" hidden="1">
      <c r="A1080" s="26">
        <v>1076</v>
      </c>
      <c r="B1080" s="316" t="s">
        <v>10761</v>
      </c>
      <c r="C1080" s="318" t="s">
        <v>3994</v>
      </c>
      <c r="D1080" s="318" t="s">
        <v>3964</v>
      </c>
      <c r="E1080" s="318" t="s">
        <v>2453</v>
      </c>
      <c r="F1080" s="318" t="s">
        <v>2423</v>
      </c>
    </row>
    <row r="1081" spans="1:6" hidden="1">
      <c r="A1081" s="26">
        <v>1077</v>
      </c>
      <c r="B1081" s="316" t="s">
        <v>10869</v>
      </c>
      <c r="C1081" s="318" t="s">
        <v>3992</v>
      </c>
      <c r="D1081" s="318" t="s">
        <v>3964</v>
      </c>
      <c r="E1081" s="318" t="s">
        <v>2453</v>
      </c>
      <c r="F1081" s="318" t="s">
        <v>2423</v>
      </c>
    </row>
    <row r="1082" spans="1:6" hidden="1">
      <c r="A1082" s="26">
        <v>1078</v>
      </c>
      <c r="B1082" s="316" t="s">
        <v>10871</v>
      </c>
      <c r="C1082" s="318" t="s">
        <v>3995</v>
      </c>
      <c r="D1082" s="318" t="s">
        <v>3964</v>
      </c>
      <c r="E1082" s="318" t="s">
        <v>2453</v>
      </c>
      <c r="F1082" s="318" t="s">
        <v>2423</v>
      </c>
    </row>
    <row r="1083" spans="1:6" hidden="1">
      <c r="A1083" s="26">
        <v>1079</v>
      </c>
      <c r="B1083" s="316" t="s">
        <v>10882</v>
      </c>
      <c r="C1083" s="318" t="s">
        <v>3993</v>
      </c>
      <c r="D1083" s="318" t="s">
        <v>3964</v>
      </c>
      <c r="E1083" s="318" t="s">
        <v>2453</v>
      </c>
      <c r="F1083" s="318" t="s">
        <v>2423</v>
      </c>
    </row>
    <row r="1084" spans="1:6" hidden="1">
      <c r="A1084" s="26">
        <v>1080</v>
      </c>
      <c r="B1084" s="316" t="s">
        <v>10892</v>
      </c>
      <c r="C1084" s="318" t="s">
        <v>3996</v>
      </c>
      <c r="D1084" s="318" t="s">
        <v>3964</v>
      </c>
      <c r="E1084" s="318" t="s">
        <v>2453</v>
      </c>
      <c r="F1084" s="318" t="s">
        <v>2423</v>
      </c>
    </row>
    <row r="1085" spans="1:6" hidden="1">
      <c r="A1085" s="26">
        <v>1081</v>
      </c>
      <c r="B1085" s="316" t="s">
        <v>10980</v>
      </c>
      <c r="C1085" s="318" t="s">
        <v>3997</v>
      </c>
      <c r="D1085" s="318" t="s">
        <v>3964</v>
      </c>
      <c r="E1085" s="318" t="s">
        <v>2453</v>
      </c>
      <c r="F1085" s="318" t="s">
        <v>2423</v>
      </c>
    </row>
    <row r="1086" spans="1:6" hidden="1">
      <c r="A1086" s="26">
        <v>1082</v>
      </c>
      <c r="B1086" s="316" t="s">
        <v>11007</v>
      </c>
      <c r="C1086" s="318" t="s">
        <v>3998</v>
      </c>
      <c r="D1086" s="318" t="s">
        <v>3964</v>
      </c>
      <c r="E1086" s="318" t="s">
        <v>2453</v>
      </c>
      <c r="F1086" s="318" t="s">
        <v>2423</v>
      </c>
    </row>
    <row r="1087" spans="1:6" hidden="1">
      <c r="A1087" s="26">
        <v>1083</v>
      </c>
      <c r="B1087" s="316" t="s">
        <v>11028</v>
      </c>
      <c r="C1087" s="318" t="s">
        <v>3966</v>
      </c>
      <c r="D1087" s="318" t="s">
        <v>3964</v>
      </c>
      <c r="E1087" s="318" t="s">
        <v>2422</v>
      </c>
      <c r="F1087" s="318" t="s">
        <v>2423</v>
      </c>
    </row>
    <row r="1088" spans="1:6" hidden="1">
      <c r="A1088" s="26">
        <v>1084</v>
      </c>
      <c r="B1088" s="316" t="s">
        <v>11086</v>
      </c>
      <c r="C1088" s="318" t="s">
        <v>3980</v>
      </c>
      <c r="D1088" s="318" t="s">
        <v>3964</v>
      </c>
      <c r="E1088" s="318" t="s">
        <v>2453</v>
      </c>
      <c r="F1088" s="318" t="s">
        <v>2423</v>
      </c>
    </row>
    <row r="1089" spans="1:6" hidden="1">
      <c r="A1089" s="26">
        <v>1085</v>
      </c>
      <c r="B1089" s="316" t="s">
        <v>11104</v>
      </c>
      <c r="C1089" s="318" t="s">
        <v>3975</v>
      </c>
      <c r="D1089" s="318" t="s">
        <v>3964</v>
      </c>
      <c r="E1089" s="318" t="s">
        <v>2453</v>
      </c>
      <c r="F1089" s="318" t="s">
        <v>2423</v>
      </c>
    </row>
    <row r="1090" spans="1:6" hidden="1">
      <c r="A1090" s="26">
        <v>1086</v>
      </c>
      <c r="B1090" s="316" t="s">
        <v>11115</v>
      </c>
      <c r="C1090" s="318" t="s">
        <v>4004</v>
      </c>
      <c r="D1090" s="318" t="s">
        <v>3964</v>
      </c>
      <c r="E1090" s="318" t="s">
        <v>2453</v>
      </c>
      <c r="F1090" s="318" t="s">
        <v>2423</v>
      </c>
    </row>
    <row r="1091" spans="1:6" hidden="1">
      <c r="A1091" s="26">
        <v>1087</v>
      </c>
      <c r="B1091" s="316" t="s">
        <v>11180</v>
      </c>
      <c r="C1091" s="318" t="s">
        <v>3970</v>
      </c>
      <c r="D1091" s="318" t="s">
        <v>3964</v>
      </c>
      <c r="E1091" s="318" t="s">
        <v>2453</v>
      </c>
      <c r="F1091" s="318" t="s">
        <v>2423</v>
      </c>
    </row>
    <row r="1092" spans="1:6" hidden="1">
      <c r="A1092" s="26">
        <v>1088</v>
      </c>
      <c r="B1092" s="316" t="s">
        <v>11207</v>
      </c>
      <c r="C1092" s="318" t="s">
        <v>3978</v>
      </c>
      <c r="D1092" s="318" t="s">
        <v>3964</v>
      </c>
      <c r="E1092" s="318" t="s">
        <v>2453</v>
      </c>
      <c r="F1092" s="318" t="s">
        <v>2423</v>
      </c>
    </row>
    <row r="1093" spans="1:6" hidden="1">
      <c r="A1093" s="26">
        <v>1089</v>
      </c>
      <c r="B1093" s="316" t="s">
        <v>11222</v>
      </c>
      <c r="C1093" s="318" t="s">
        <v>3999</v>
      </c>
      <c r="D1093" s="318" t="s">
        <v>3964</v>
      </c>
      <c r="E1093" s="318" t="s">
        <v>2453</v>
      </c>
      <c r="F1093" s="318" t="s">
        <v>2423</v>
      </c>
    </row>
    <row r="1094" spans="1:6" hidden="1">
      <c r="A1094" s="26">
        <v>1090</v>
      </c>
      <c r="B1094" s="316" t="s">
        <v>11225</v>
      </c>
      <c r="C1094" s="318" t="s">
        <v>4000</v>
      </c>
      <c r="D1094" s="318" t="s">
        <v>3964</v>
      </c>
      <c r="E1094" s="318" t="s">
        <v>2453</v>
      </c>
      <c r="F1094" s="318" t="s">
        <v>2423</v>
      </c>
    </row>
    <row r="1095" spans="1:6" hidden="1">
      <c r="A1095" s="26">
        <v>1091</v>
      </c>
      <c r="B1095" s="316" t="s">
        <v>11254</v>
      </c>
      <c r="C1095" s="318" t="s">
        <v>4001</v>
      </c>
      <c r="D1095" s="318" t="s">
        <v>3964</v>
      </c>
      <c r="E1095" s="318" t="s">
        <v>2453</v>
      </c>
      <c r="F1095" s="318" t="s">
        <v>2423</v>
      </c>
    </row>
    <row r="1096" spans="1:6" hidden="1">
      <c r="A1096" s="26">
        <v>1092</v>
      </c>
      <c r="B1096" s="316" t="s">
        <v>11270</v>
      </c>
      <c r="C1096" s="318" t="s">
        <v>4005</v>
      </c>
      <c r="D1096" s="318" t="s">
        <v>3964</v>
      </c>
      <c r="E1096" s="318" t="s">
        <v>2453</v>
      </c>
      <c r="F1096" s="318" t="s">
        <v>2423</v>
      </c>
    </row>
    <row r="1097" spans="1:6" hidden="1">
      <c r="A1097" s="26">
        <v>1093</v>
      </c>
      <c r="B1097" s="316" t="s">
        <v>11335</v>
      </c>
      <c r="C1097" s="318" t="s">
        <v>4002</v>
      </c>
      <c r="D1097" s="318" t="s">
        <v>3964</v>
      </c>
      <c r="E1097" s="318" t="s">
        <v>2453</v>
      </c>
      <c r="F1097" s="318" t="s">
        <v>2423</v>
      </c>
    </row>
    <row r="1098" spans="1:6" hidden="1">
      <c r="A1098" s="26">
        <v>1094</v>
      </c>
      <c r="B1098" s="316" t="s">
        <v>11339</v>
      </c>
      <c r="C1098" s="318" t="s">
        <v>4003</v>
      </c>
      <c r="D1098" s="318" t="s">
        <v>3964</v>
      </c>
      <c r="E1098" s="318" t="s">
        <v>2453</v>
      </c>
      <c r="F1098" s="318" t="s">
        <v>2423</v>
      </c>
    </row>
    <row r="1099" spans="1:6" hidden="1">
      <c r="A1099" s="26">
        <v>1095</v>
      </c>
      <c r="B1099" s="316" t="s">
        <v>11355</v>
      </c>
      <c r="C1099" s="318" t="s">
        <v>3981</v>
      </c>
      <c r="D1099" s="318" t="s">
        <v>3964</v>
      </c>
      <c r="E1099" s="318" t="s">
        <v>2453</v>
      </c>
      <c r="F1099" s="318" t="s">
        <v>2423</v>
      </c>
    </row>
    <row r="1100" spans="1:6" hidden="1">
      <c r="A1100" s="26">
        <v>1096</v>
      </c>
      <c r="B1100" s="316" t="s">
        <v>11374</v>
      </c>
      <c r="C1100" s="318" t="s">
        <v>3982</v>
      </c>
      <c r="D1100" s="318" t="s">
        <v>3964</v>
      </c>
      <c r="E1100" s="318" t="s">
        <v>2453</v>
      </c>
      <c r="F1100" s="318" t="s">
        <v>2423</v>
      </c>
    </row>
    <row r="1101" spans="1:6" hidden="1">
      <c r="A1101" s="26">
        <v>1097</v>
      </c>
      <c r="B1101" s="316" t="s">
        <v>11377</v>
      </c>
      <c r="C1101" s="318" t="s">
        <v>3971</v>
      </c>
      <c r="D1101" s="318" t="s">
        <v>3964</v>
      </c>
      <c r="E1101" s="318" t="s">
        <v>2453</v>
      </c>
      <c r="F1101" s="318" t="s">
        <v>2423</v>
      </c>
    </row>
    <row r="1102" spans="1:6" hidden="1">
      <c r="A1102" s="26">
        <v>1098</v>
      </c>
      <c r="B1102" s="316" t="s">
        <v>11395</v>
      </c>
      <c r="C1102" s="318" t="s">
        <v>3969</v>
      </c>
      <c r="D1102" s="318" t="s">
        <v>3964</v>
      </c>
      <c r="E1102" s="318" t="s">
        <v>2453</v>
      </c>
      <c r="F1102" s="318" t="s">
        <v>2423</v>
      </c>
    </row>
    <row r="1103" spans="1:6" hidden="1">
      <c r="A1103" s="26">
        <v>1099</v>
      </c>
      <c r="B1103" s="316" t="s">
        <v>11414</v>
      </c>
      <c r="C1103" s="318" t="s">
        <v>3973</v>
      </c>
      <c r="D1103" s="318" t="s">
        <v>3964</v>
      </c>
      <c r="E1103" s="318" t="s">
        <v>2453</v>
      </c>
      <c r="F1103" s="318" t="s">
        <v>2423</v>
      </c>
    </row>
    <row r="1104" spans="1:6" hidden="1">
      <c r="A1104" s="26">
        <v>1100</v>
      </c>
      <c r="B1104" s="316" t="s">
        <v>11538</v>
      </c>
      <c r="C1104" s="318" t="s">
        <v>3967</v>
      </c>
      <c r="D1104" s="318" t="s">
        <v>3964</v>
      </c>
      <c r="E1104" s="318" t="s">
        <v>2453</v>
      </c>
      <c r="F1104" s="318" t="s">
        <v>2423</v>
      </c>
    </row>
    <row r="1105" spans="1:6" hidden="1">
      <c r="A1105" s="26">
        <v>1101</v>
      </c>
      <c r="B1105" s="316" t="s">
        <v>3963</v>
      </c>
      <c r="C1105" s="318" t="s">
        <v>1601</v>
      </c>
      <c r="D1105" s="318" t="s">
        <v>3964</v>
      </c>
      <c r="E1105" s="318" t="s">
        <v>2422</v>
      </c>
      <c r="F1105" s="318" t="s">
        <v>2423</v>
      </c>
    </row>
    <row r="1106" spans="1:6" hidden="1">
      <c r="A1106" s="26">
        <v>1102</v>
      </c>
      <c r="B1106" s="316" t="s">
        <v>11586</v>
      </c>
      <c r="C1106" s="318" t="s">
        <v>3968</v>
      </c>
      <c r="D1106" s="318" t="s">
        <v>3964</v>
      </c>
      <c r="E1106" s="318" t="s">
        <v>2453</v>
      </c>
      <c r="F1106" s="320" t="s">
        <v>2423</v>
      </c>
    </row>
    <row r="1107" spans="1:6" hidden="1">
      <c r="A1107" s="26">
        <v>1103</v>
      </c>
      <c r="B1107" s="316" t="s">
        <v>10691</v>
      </c>
      <c r="C1107" s="318" t="s">
        <v>3991</v>
      </c>
      <c r="D1107" s="318" t="s">
        <v>3964</v>
      </c>
      <c r="E1107" s="318" t="s">
        <v>2453</v>
      </c>
      <c r="F1107" s="318" t="s">
        <v>2893</v>
      </c>
    </row>
    <row r="1108" spans="1:6" hidden="1">
      <c r="A1108" s="26">
        <v>1104</v>
      </c>
      <c r="B1108" s="316" t="s">
        <v>9823</v>
      </c>
      <c r="C1108" s="318" t="s">
        <v>3983</v>
      </c>
      <c r="D1108" s="318" t="s">
        <v>3964</v>
      </c>
      <c r="E1108" s="318" t="s">
        <v>2453</v>
      </c>
      <c r="F1108" s="318" t="s">
        <v>2456</v>
      </c>
    </row>
    <row r="1109" spans="1:6" hidden="1">
      <c r="A1109" s="26">
        <v>1105</v>
      </c>
      <c r="B1109" s="27" t="s">
        <v>4509</v>
      </c>
      <c r="C1109" s="28" t="s">
        <v>4510</v>
      </c>
      <c r="D1109" s="28" t="s">
        <v>4007</v>
      </c>
      <c r="E1109" s="318" t="s">
        <v>2453</v>
      </c>
      <c r="F1109" s="318" t="s">
        <v>2423</v>
      </c>
    </row>
    <row r="1110" spans="1:6" hidden="1">
      <c r="A1110" s="26">
        <v>1106</v>
      </c>
      <c r="B1110" s="27" t="s">
        <v>4511</v>
      </c>
      <c r="C1110" s="28" t="s">
        <v>4512</v>
      </c>
      <c r="D1110" s="28" t="s">
        <v>4007</v>
      </c>
      <c r="E1110" s="318" t="s">
        <v>2453</v>
      </c>
      <c r="F1110" s="318" t="s">
        <v>2423</v>
      </c>
    </row>
    <row r="1111" spans="1:6" hidden="1">
      <c r="A1111" s="26">
        <v>1107</v>
      </c>
      <c r="B1111" s="316" t="s">
        <v>4586</v>
      </c>
      <c r="C1111" s="318" t="s">
        <v>4587</v>
      </c>
      <c r="D1111" s="318" t="s">
        <v>4007</v>
      </c>
      <c r="E1111" s="318" t="s">
        <v>2453</v>
      </c>
      <c r="F1111" s="318" t="s">
        <v>2423</v>
      </c>
    </row>
    <row r="1112" spans="1:6" hidden="1">
      <c r="A1112" s="26">
        <v>1108</v>
      </c>
      <c r="B1112" s="316" t="s">
        <v>4588</v>
      </c>
      <c r="C1112" s="318" t="s">
        <v>4589</v>
      </c>
      <c r="D1112" s="318" t="s">
        <v>4007</v>
      </c>
      <c r="E1112" s="318" t="s">
        <v>2453</v>
      </c>
      <c r="F1112" s="318" t="s">
        <v>2423</v>
      </c>
    </row>
    <row r="1113" spans="1:6" hidden="1">
      <c r="A1113" s="26">
        <v>1109</v>
      </c>
      <c r="B1113" s="316" t="s">
        <v>4659</v>
      </c>
      <c r="C1113" s="318" t="s">
        <v>4660</v>
      </c>
      <c r="D1113" s="318" t="s">
        <v>4007</v>
      </c>
      <c r="E1113" s="318" t="s">
        <v>2453</v>
      </c>
      <c r="F1113" s="318" t="s">
        <v>2423</v>
      </c>
    </row>
    <row r="1114" spans="1:6" hidden="1">
      <c r="A1114" s="26">
        <v>1110</v>
      </c>
      <c r="B1114" s="316" t="s">
        <v>4636</v>
      </c>
      <c r="C1114" s="318" t="s">
        <v>915</v>
      </c>
      <c r="D1114" s="318" t="s">
        <v>4007</v>
      </c>
      <c r="E1114" s="318" t="s">
        <v>2453</v>
      </c>
      <c r="F1114" s="318" t="s">
        <v>2423</v>
      </c>
    </row>
    <row r="1115" spans="1:6" hidden="1">
      <c r="A1115" s="26">
        <v>1111</v>
      </c>
      <c r="B1115" s="316" t="s">
        <v>4648</v>
      </c>
      <c r="C1115" s="318" t="s">
        <v>927</v>
      </c>
      <c r="D1115" s="318" t="s">
        <v>4007</v>
      </c>
      <c r="E1115" s="318" t="s">
        <v>2453</v>
      </c>
      <c r="F1115" s="318" t="s">
        <v>2423</v>
      </c>
    </row>
    <row r="1116" spans="1:6" hidden="1">
      <c r="A1116" s="26">
        <v>1112</v>
      </c>
      <c r="B1116" s="316" t="s">
        <v>4658</v>
      </c>
      <c r="C1116" s="318" t="s">
        <v>933</v>
      </c>
      <c r="D1116" s="318" t="s">
        <v>4007</v>
      </c>
      <c r="E1116" s="318" t="s">
        <v>2453</v>
      </c>
      <c r="F1116" s="318" t="s">
        <v>2423</v>
      </c>
    </row>
    <row r="1117" spans="1:6" hidden="1">
      <c r="A1117" s="26">
        <v>1113</v>
      </c>
      <c r="B1117" s="316" t="s">
        <v>4577</v>
      </c>
      <c r="C1117" s="318" t="s">
        <v>869</v>
      </c>
      <c r="D1117" s="318" t="s">
        <v>4007</v>
      </c>
      <c r="E1117" s="318" t="s">
        <v>2453</v>
      </c>
      <c r="F1117" s="318" t="s">
        <v>2423</v>
      </c>
    </row>
    <row r="1118" spans="1:6" hidden="1">
      <c r="A1118" s="26">
        <v>1114</v>
      </c>
      <c r="B1118" s="316" t="s">
        <v>9549</v>
      </c>
      <c r="C1118" s="318" t="s">
        <v>9550</v>
      </c>
      <c r="D1118" s="318" t="s">
        <v>4007</v>
      </c>
      <c r="E1118" s="318" t="s">
        <v>2422</v>
      </c>
      <c r="F1118" s="318" t="s">
        <v>2423</v>
      </c>
    </row>
    <row r="1119" spans="1:6" hidden="1">
      <c r="A1119" s="26">
        <v>1115</v>
      </c>
      <c r="B1119" s="316" t="s">
        <v>4551</v>
      </c>
      <c r="C1119" s="318" t="s">
        <v>4552</v>
      </c>
      <c r="D1119" s="318" t="s">
        <v>4007</v>
      </c>
      <c r="E1119" s="318" t="s">
        <v>2453</v>
      </c>
      <c r="F1119" s="318" t="s">
        <v>2423</v>
      </c>
    </row>
    <row r="1120" spans="1:6" hidden="1">
      <c r="A1120" s="26">
        <v>1116</v>
      </c>
      <c r="B1120" s="316" t="s">
        <v>4635</v>
      </c>
      <c r="C1120" s="318" t="s">
        <v>914</v>
      </c>
      <c r="D1120" s="318" t="s">
        <v>4007</v>
      </c>
      <c r="E1120" s="318" t="s">
        <v>2453</v>
      </c>
      <c r="F1120" s="318" t="s">
        <v>2423</v>
      </c>
    </row>
    <row r="1121" spans="1:6" hidden="1">
      <c r="A1121" s="26">
        <v>1117</v>
      </c>
      <c r="B1121" s="316" t="s">
        <v>4620</v>
      </c>
      <c r="C1121" s="318" t="s">
        <v>898</v>
      </c>
      <c r="D1121" s="318" t="s">
        <v>4007</v>
      </c>
      <c r="E1121" s="318" t="s">
        <v>2453</v>
      </c>
      <c r="F1121" s="318" t="s">
        <v>2423</v>
      </c>
    </row>
    <row r="1122" spans="1:6" hidden="1">
      <c r="A1122" s="26">
        <v>1118</v>
      </c>
      <c r="B1122" s="316" t="s">
        <v>4637</v>
      </c>
      <c r="C1122" s="318" t="s">
        <v>916</v>
      </c>
      <c r="D1122" s="318" t="s">
        <v>4007</v>
      </c>
      <c r="E1122" s="318" t="s">
        <v>2453</v>
      </c>
      <c r="F1122" s="318" t="s">
        <v>2423</v>
      </c>
    </row>
    <row r="1123" spans="1:6" hidden="1">
      <c r="A1123" s="26">
        <v>1119</v>
      </c>
      <c r="B1123" s="316" t="s">
        <v>4649</v>
      </c>
      <c r="C1123" s="318" t="s">
        <v>928</v>
      </c>
      <c r="D1123" s="318" t="s">
        <v>4007</v>
      </c>
      <c r="E1123" s="318" t="s">
        <v>2453</v>
      </c>
      <c r="F1123" s="318" t="s">
        <v>2423</v>
      </c>
    </row>
    <row r="1124" spans="1:6" hidden="1">
      <c r="A1124" s="26">
        <v>1120</v>
      </c>
      <c r="B1124" s="316" t="s">
        <v>4612</v>
      </c>
      <c r="C1124" s="318" t="s">
        <v>891</v>
      </c>
      <c r="D1124" s="318" t="s">
        <v>4007</v>
      </c>
      <c r="E1124" s="318" t="s">
        <v>2453</v>
      </c>
      <c r="F1124" s="318" t="s">
        <v>2423</v>
      </c>
    </row>
    <row r="1125" spans="1:6" hidden="1">
      <c r="A1125" s="26">
        <v>1121</v>
      </c>
      <c r="B1125" s="316" t="s">
        <v>4600</v>
      </c>
      <c r="C1125" s="318" t="s">
        <v>885</v>
      </c>
      <c r="D1125" s="318" t="s">
        <v>4007</v>
      </c>
      <c r="E1125" s="318" t="s">
        <v>2453</v>
      </c>
      <c r="F1125" s="318" t="s">
        <v>2423</v>
      </c>
    </row>
    <row r="1126" spans="1:6" hidden="1">
      <c r="A1126" s="26">
        <v>1122</v>
      </c>
      <c r="B1126" s="316" t="s">
        <v>4613</v>
      </c>
      <c r="C1126" s="318" t="s">
        <v>892</v>
      </c>
      <c r="D1126" s="318" t="s">
        <v>4007</v>
      </c>
      <c r="E1126" s="318" t="s">
        <v>2453</v>
      </c>
      <c r="F1126" s="318" t="s">
        <v>2423</v>
      </c>
    </row>
    <row r="1127" spans="1:6" hidden="1">
      <c r="A1127" s="26">
        <v>1123</v>
      </c>
      <c r="B1127" s="316" t="s">
        <v>4629</v>
      </c>
      <c r="C1127" s="318" t="s">
        <v>910</v>
      </c>
      <c r="D1127" s="318" t="s">
        <v>4007</v>
      </c>
      <c r="E1127" s="318" t="s">
        <v>2453</v>
      </c>
      <c r="F1127" s="318" t="s">
        <v>2423</v>
      </c>
    </row>
    <row r="1128" spans="1:6" hidden="1">
      <c r="A1128" s="26">
        <v>1124</v>
      </c>
      <c r="B1128" s="316" t="s">
        <v>4638</v>
      </c>
      <c r="C1128" s="318" t="s">
        <v>917</v>
      </c>
      <c r="D1128" s="318" t="s">
        <v>4007</v>
      </c>
      <c r="E1128" s="318" t="s">
        <v>2453</v>
      </c>
      <c r="F1128" s="318" t="s">
        <v>2423</v>
      </c>
    </row>
    <row r="1129" spans="1:6" hidden="1">
      <c r="A1129" s="26">
        <v>1125</v>
      </c>
      <c r="B1129" s="316" t="s">
        <v>4630</v>
      </c>
      <c r="C1129" s="318" t="s">
        <v>911</v>
      </c>
      <c r="D1129" s="318" t="s">
        <v>4007</v>
      </c>
      <c r="E1129" s="318" t="s">
        <v>2453</v>
      </c>
      <c r="F1129" s="318" t="s">
        <v>2423</v>
      </c>
    </row>
    <row r="1130" spans="1:6" hidden="1">
      <c r="A1130" s="26">
        <v>1126</v>
      </c>
      <c r="B1130" s="316" t="s">
        <v>4624</v>
      </c>
      <c r="C1130" s="318" t="s">
        <v>902</v>
      </c>
      <c r="D1130" s="318" t="s">
        <v>4007</v>
      </c>
      <c r="E1130" s="318" t="s">
        <v>2453</v>
      </c>
      <c r="F1130" s="318" t="s">
        <v>2423</v>
      </c>
    </row>
    <row r="1131" spans="1:6" hidden="1">
      <c r="A1131" s="26">
        <v>1127</v>
      </c>
      <c r="B1131" s="316" t="s">
        <v>4639</v>
      </c>
      <c r="C1131" s="318" t="s">
        <v>919</v>
      </c>
      <c r="D1131" s="318" t="s">
        <v>4007</v>
      </c>
      <c r="E1131" s="318" t="s">
        <v>2453</v>
      </c>
      <c r="F1131" s="318" t="s">
        <v>2423</v>
      </c>
    </row>
    <row r="1132" spans="1:6" hidden="1">
      <c r="A1132" s="26">
        <v>1128</v>
      </c>
      <c r="B1132" s="316" t="s">
        <v>4042</v>
      </c>
      <c r="C1132" s="318" t="s">
        <v>826</v>
      </c>
      <c r="D1132" s="318" t="s">
        <v>4007</v>
      </c>
      <c r="E1132" s="318" t="s">
        <v>2453</v>
      </c>
      <c r="F1132" s="318" t="s">
        <v>2423</v>
      </c>
    </row>
    <row r="1133" spans="1:6" hidden="1">
      <c r="A1133" s="26">
        <v>1129</v>
      </c>
      <c r="B1133" s="316" t="s">
        <v>4615</v>
      </c>
      <c r="C1133" s="318" t="s">
        <v>894</v>
      </c>
      <c r="D1133" s="318" t="s">
        <v>4007</v>
      </c>
      <c r="E1133" s="318" t="s">
        <v>2453</v>
      </c>
      <c r="F1133" s="318" t="s">
        <v>2423</v>
      </c>
    </row>
    <row r="1134" spans="1:6" hidden="1">
      <c r="A1134" s="26">
        <v>1130</v>
      </c>
      <c r="B1134" s="316" t="s">
        <v>4646</v>
      </c>
      <c r="C1134" s="318" t="s">
        <v>925</v>
      </c>
      <c r="D1134" s="318" t="s">
        <v>4007</v>
      </c>
      <c r="E1134" s="318" t="s">
        <v>2453</v>
      </c>
      <c r="F1134" s="318" t="s">
        <v>2423</v>
      </c>
    </row>
    <row r="1135" spans="1:6" hidden="1">
      <c r="A1135" s="26">
        <v>1131</v>
      </c>
      <c r="B1135" s="316" t="s">
        <v>4611</v>
      </c>
      <c r="C1135" s="318" t="s">
        <v>890</v>
      </c>
      <c r="D1135" s="318" t="s">
        <v>4007</v>
      </c>
      <c r="E1135" s="318" t="s">
        <v>2453</v>
      </c>
      <c r="F1135" s="318" t="s">
        <v>2423</v>
      </c>
    </row>
    <row r="1136" spans="1:6" hidden="1">
      <c r="A1136" s="26">
        <v>1132</v>
      </c>
      <c r="B1136" s="316" t="s">
        <v>4645</v>
      </c>
      <c r="C1136" s="318" t="s">
        <v>924</v>
      </c>
      <c r="D1136" s="318" t="s">
        <v>4007</v>
      </c>
      <c r="E1136" s="318" t="s">
        <v>2453</v>
      </c>
      <c r="F1136" s="318" t="s">
        <v>2423</v>
      </c>
    </row>
    <row r="1137" spans="1:6" hidden="1">
      <c r="A1137" s="26">
        <v>1133</v>
      </c>
      <c r="B1137" s="316" t="s">
        <v>4625</v>
      </c>
      <c r="C1137" s="318" t="s">
        <v>904</v>
      </c>
      <c r="D1137" s="318" t="s">
        <v>4007</v>
      </c>
      <c r="E1137" s="318" t="s">
        <v>2453</v>
      </c>
      <c r="F1137" s="318" t="s">
        <v>2423</v>
      </c>
    </row>
    <row r="1138" spans="1:6" hidden="1">
      <c r="A1138" s="26">
        <v>1134</v>
      </c>
      <c r="B1138" s="316" t="s">
        <v>4623</v>
      </c>
      <c r="C1138" s="318" t="s">
        <v>900</v>
      </c>
      <c r="D1138" s="318" t="s">
        <v>4007</v>
      </c>
      <c r="E1138" s="318" t="s">
        <v>2453</v>
      </c>
      <c r="F1138" s="318" t="s">
        <v>2423</v>
      </c>
    </row>
    <row r="1139" spans="1:6" hidden="1">
      <c r="A1139" s="26">
        <v>1135</v>
      </c>
      <c r="B1139" s="316" t="s">
        <v>4626</v>
      </c>
      <c r="C1139" s="318" t="s">
        <v>905</v>
      </c>
      <c r="D1139" s="318" t="s">
        <v>4007</v>
      </c>
      <c r="E1139" s="318" t="s">
        <v>2453</v>
      </c>
      <c r="F1139" s="318" t="s">
        <v>2423</v>
      </c>
    </row>
    <row r="1140" spans="1:6" hidden="1">
      <c r="A1140" s="26">
        <v>1136</v>
      </c>
      <c r="B1140" s="316" t="s">
        <v>4633</v>
      </c>
      <c r="C1140" s="318" t="s">
        <v>912</v>
      </c>
      <c r="D1140" s="318" t="s">
        <v>4007</v>
      </c>
      <c r="E1140" s="318" t="s">
        <v>2453</v>
      </c>
      <c r="F1140" s="318" t="s">
        <v>2423</v>
      </c>
    </row>
    <row r="1141" spans="1:6" hidden="1">
      <c r="A1141" s="26">
        <v>1137</v>
      </c>
      <c r="B1141" s="316" t="s">
        <v>4641</v>
      </c>
      <c r="C1141" s="318" t="s">
        <v>922</v>
      </c>
      <c r="D1141" s="318" t="s">
        <v>4007</v>
      </c>
      <c r="E1141" s="318" t="s">
        <v>2453</v>
      </c>
      <c r="F1141" s="318" t="s">
        <v>2423</v>
      </c>
    </row>
    <row r="1142" spans="1:6" hidden="1">
      <c r="A1142" s="26">
        <v>1138</v>
      </c>
      <c r="B1142" s="316" t="s">
        <v>4644</v>
      </c>
      <c r="C1142" s="318" t="s">
        <v>923</v>
      </c>
      <c r="D1142" s="318" t="s">
        <v>4007</v>
      </c>
      <c r="E1142" s="318" t="s">
        <v>2453</v>
      </c>
      <c r="F1142" s="318" t="s">
        <v>2423</v>
      </c>
    </row>
    <row r="1143" spans="1:6" hidden="1">
      <c r="A1143" s="26">
        <v>1139</v>
      </c>
      <c r="B1143" s="316" t="s">
        <v>4627</v>
      </c>
      <c r="C1143" s="318" t="s">
        <v>908</v>
      </c>
      <c r="D1143" s="318" t="s">
        <v>4007</v>
      </c>
      <c r="E1143" s="318" t="s">
        <v>2453</v>
      </c>
      <c r="F1143" s="318" t="s">
        <v>2423</v>
      </c>
    </row>
    <row r="1144" spans="1:6" hidden="1">
      <c r="A1144" s="26">
        <v>1140</v>
      </c>
      <c r="B1144" s="316" t="s">
        <v>4628</v>
      </c>
      <c r="C1144" s="318" t="s">
        <v>909</v>
      </c>
      <c r="D1144" s="318" t="s">
        <v>4007</v>
      </c>
      <c r="E1144" s="318" t="s">
        <v>2453</v>
      </c>
      <c r="F1144" s="318" t="s">
        <v>2423</v>
      </c>
    </row>
    <row r="1145" spans="1:6" hidden="1">
      <c r="A1145" s="26">
        <v>1141</v>
      </c>
      <c r="B1145" s="316" t="s">
        <v>4640</v>
      </c>
      <c r="C1145" s="318" t="s">
        <v>921</v>
      </c>
      <c r="D1145" s="318" t="s">
        <v>4007</v>
      </c>
      <c r="E1145" s="318" t="s">
        <v>2453</v>
      </c>
      <c r="F1145" s="318" t="s">
        <v>2423</v>
      </c>
    </row>
    <row r="1146" spans="1:6" hidden="1">
      <c r="A1146" s="26">
        <v>1142</v>
      </c>
      <c r="B1146" s="316" t="s">
        <v>4610</v>
      </c>
      <c r="C1146" s="318" t="s">
        <v>887</v>
      </c>
      <c r="D1146" s="318" t="s">
        <v>4007</v>
      </c>
      <c r="E1146" s="318" t="s">
        <v>2453</v>
      </c>
      <c r="F1146" s="318" t="s">
        <v>2423</v>
      </c>
    </row>
    <row r="1147" spans="1:6" hidden="1">
      <c r="A1147" s="26">
        <v>1143</v>
      </c>
      <c r="B1147" s="316" t="s">
        <v>4647</v>
      </c>
      <c r="C1147" s="318" t="s">
        <v>926</v>
      </c>
      <c r="D1147" s="318" t="s">
        <v>4007</v>
      </c>
      <c r="E1147" s="318" t="s">
        <v>2453</v>
      </c>
      <c r="F1147" s="318" t="s">
        <v>2423</v>
      </c>
    </row>
    <row r="1148" spans="1:6" hidden="1">
      <c r="A1148" s="26">
        <v>1144</v>
      </c>
      <c r="B1148" s="316" t="s">
        <v>4605</v>
      </c>
      <c r="C1148" s="318" t="s">
        <v>886</v>
      </c>
      <c r="D1148" s="318" t="s">
        <v>4007</v>
      </c>
      <c r="E1148" s="318" t="s">
        <v>2453</v>
      </c>
      <c r="F1148" s="318" t="s">
        <v>2423</v>
      </c>
    </row>
    <row r="1149" spans="1:6" hidden="1">
      <c r="A1149" s="26">
        <v>1145</v>
      </c>
      <c r="B1149" s="316" t="s">
        <v>4634</v>
      </c>
      <c r="C1149" s="318" t="s">
        <v>913</v>
      </c>
      <c r="D1149" s="318" t="s">
        <v>4007</v>
      </c>
      <c r="E1149" s="318" t="s">
        <v>2453</v>
      </c>
      <c r="F1149" s="318" t="s">
        <v>2423</v>
      </c>
    </row>
    <row r="1150" spans="1:6" hidden="1">
      <c r="A1150" s="26">
        <v>1146</v>
      </c>
      <c r="B1150" s="316" t="s">
        <v>4043</v>
      </c>
      <c r="C1150" s="318" t="s">
        <v>867</v>
      </c>
      <c r="D1150" s="318" t="s">
        <v>4007</v>
      </c>
      <c r="E1150" s="318" t="s">
        <v>2453</v>
      </c>
      <c r="F1150" s="318" t="s">
        <v>2423</v>
      </c>
    </row>
    <row r="1151" spans="1:6" hidden="1">
      <c r="A1151" s="26">
        <v>1147</v>
      </c>
      <c r="B1151" s="316" t="s">
        <v>4593</v>
      </c>
      <c r="C1151" s="318" t="s">
        <v>878</v>
      </c>
      <c r="D1151" s="318" t="s">
        <v>4007</v>
      </c>
      <c r="E1151" s="318" t="s">
        <v>2453</v>
      </c>
      <c r="F1151" s="318" t="s">
        <v>2423</v>
      </c>
    </row>
    <row r="1152" spans="1:6" hidden="1">
      <c r="A1152" s="26">
        <v>1148</v>
      </c>
      <c r="B1152" s="316" t="s">
        <v>4614</v>
      </c>
      <c r="C1152" s="318" t="s">
        <v>893</v>
      </c>
      <c r="D1152" s="318" t="s">
        <v>4007</v>
      </c>
      <c r="E1152" s="318" t="s">
        <v>2453</v>
      </c>
      <c r="F1152" s="318" t="s">
        <v>2423</v>
      </c>
    </row>
    <row r="1153" spans="1:6" hidden="1">
      <c r="A1153" s="26">
        <v>1149</v>
      </c>
      <c r="B1153" s="316" t="s">
        <v>4653</v>
      </c>
      <c r="C1153" s="318" t="s">
        <v>932</v>
      </c>
      <c r="D1153" s="318" t="s">
        <v>4007</v>
      </c>
      <c r="E1153" s="318" t="s">
        <v>2453</v>
      </c>
      <c r="F1153" s="318" t="s">
        <v>2423</v>
      </c>
    </row>
    <row r="1154" spans="1:6" hidden="1">
      <c r="A1154" s="26">
        <v>1150</v>
      </c>
      <c r="B1154" s="316" t="s">
        <v>4599</v>
      </c>
      <c r="C1154" s="318" t="s">
        <v>884</v>
      </c>
      <c r="D1154" s="318" t="s">
        <v>4007</v>
      </c>
      <c r="E1154" s="318" t="s">
        <v>2453</v>
      </c>
      <c r="F1154" s="318" t="s">
        <v>2423</v>
      </c>
    </row>
    <row r="1155" spans="1:6" hidden="1">
      <c r="A1155" s="26">
        <v>1151</v>
      </c>
      <c r="B1155" s="316" t="s">
        <v>4618</v>
      </c>
      <c r="C1155" s="318" t="s">
        <v>895</v>
      </c>
      <c r="D1155" s="318" t="s">
        <v>4007</v>
      </c>
      <c r="E1155" s="318" t="s">
        <v>2453</v>
      </c>
      <c r="F1155" s="318" t="s">
        <v>2423</v>
      </c>
    </row>
    <row r="1156" spans="1:6" hidden="1">
      <c r="A1156" s="26">
        <v>1152</v>
      </c>
      <c r="B1156" s="316" t="s">
        <v>4592</v>
      </c>
      <c r="C1156" s="318" t="s">
        <v>877</v>
      </c>
      <c r="D1156" s="318" t="s">
        <v>4007</v>
      </c>
      <c r="E1156" s="318" t="s">
        <v>2453</v>
      </c>
      <c r="F1156" s="318" t="s">
        <v>2423</v>
      </c>
    </row>
    <row r="1157" spans="1:6" hidden="1">
      <c r="A1157" s="26">
        <v>1153</v>
      </c>
      <c r="B1157" s="316" t="s">
        <v>4598</v>
      </c>
      <c r="C1157" s="318" t="s">
        <v>883</v>
      </c>
      <c r="D1157" s="318" t="s">
        <v>4007</v>
      </c>
      <c r="E1157" s="318" t="s">
        <v>2453</v>
      </c>
      <c r="F1157" s="318" t="s">
        <v>2423</v>
      </c>
    </row>
    <row r="1158" spans="1:6" hidden="1">
      <c r="A1158" s="26">
        <v>1154</v>
      </c>
      <c r="B1158" s="316" t="s">
        <v>9712</v>
      </c>
      <c r="C1158" s="318" t="s">
        <v>9713</v>
      </c>
      <c r="D1158" s="318" t="s">
        <v>4007</v>
      </c>
      <c r="E1158" s="318" t="s">
        <v>2422</v>
      </c>
      <c r="F1158" s="318" t="s">
        <v>2423</v>
      </c>
    </row>
    <row r="1159" spans="1:6" hidden="1">
      <c r="A1159" s="26">
        <v>1155</v>
      </c>
      <c r="B1159" s="316" t="s">
        <v>9717</v>
      </c>
      <c r="C1159" s="318" t="s">
        <v>9718</v>
      </c>
      <c r="D1159" s="318" t="s">
        <v>4007</v>
      </c>
      <c r="E1159" s="318" t="s">
        <v>2422</v>
      </c>
      <c r="F1159" s="318" t="s">
        <v>2423</v>
      </c>
    </row>
    <row r="1160" spans="1:6" hidden="1">
      <c r="A1160" s="26">
        <v>1156</v>
      </c>
      <c r="B1160" s="316" t="s">
        <v>9752</v>
      </c>
      <c r="C1160" s="318" t="s">
        <v>9753</v>
      </c>
      <c r="D1160" s="318" t="s">
        <v>4007</v>
      </c>
      <c r="E1160" s="318" t="s">
        <v>2422</v>
      </c>
      <c r="F1160" s="318" t="s">
        <v>2423</v>
      </c>
    </row>
    <row r="1161" spans="1:6" hidden="1">
      <c r="A1161" s="26">
        <v>1157</v>
      </c>
      <c r="B1161" s="316" t="s">
        <v>9754</v>
      </c>
      <c r="C1161" s="318" t="s">
        <v>9755</v>
      </c>
      <c r="D1161" s="318" t="s">
        <v>4007</v>
      </c>
      <c r="E1161" s="318" t="s">
        <v>2422</v>
      </c>
      <c r="F1161" s="318" t="s">
        <v>2423</v>
      </c>
    </row>
    <row r="1162" spans="1:6" hidden="1">
      <c r="A1162" s="26">
        <v>1158</v>
      </c>
      <c r="B1162" s="316" t="s">
        <v>4596</v>
      </c>
      <c r="C1162" s="318" t="s">
        <v>881</v>
      </c>
      <c r="D1162" s="318" t="s">
        <v>4007</v>
      </c>
      <c r="E1162" s="318" t="s">
        <v>2453</v>
      </c>
      <c r="F1162" s="318" t="s">
        <v>2423</v>
      </c>
    </row>
    <row r="1163" spans="1:6" hidden="1">
      <c r="A1163" s="26">
        <v>1159</v>
      </c>
      <c r="B1163" s="316" t="s">
        <v>4595</v>
      </c>
      <c r="C1163" s="318" t="s">
        <v>880</v>
      </c>
      <c r="D1163" s="318" t="s">
        <v>4007</v>
      </c>
      <c r="E1163" s="318" t="s">
        <v>2453</v>
      </c>
      <c r="F1163" s="318" t="s">
        <v>2423</v>
      </c>
    </row>
    <row r="1164" spans="1:6" hidden="1">
      <c r="A1164" s="26">
        <v>1160</v>
      </c>
      <c r="B1164" s="316" t="s">
        <v>4650</v>
      </c>
      <c r="C1164" s="318" t="s">
        <v>930</v>
      </c>
      <c r="D1164" s="318" t="s">
        <v>4007</v>
      </c>
      <c r="E1164" s="318" t="s">
        <v>2453</v>
      </c>
      <c r="F1164" s="318" t="s">
        <v>2423</v>
      </c>
    </row>
    <row r="1165" spans="1:6" hidden="1">
      <c r="A1165" s="26">
        <v>1161</v>
      </c>
      <c r="B1165" s="316" t="s">
        <v>4597</v>
      </c>
      <c r="C1165" s="318" t="s">
        <v>882</v>
      </c>
      <c r="D1165" s="318" t="s">
        <v>4007</v>
      </c>
      <c r="E1165" s="318" t="s">
        <v>2453</v>
      </c>
      <c r="F1165" s="318" t="s">
        <v>2423</v>
      </c>
    </row>
    <row r="1166" spans="1:6" hidden="1">
      <c r="A1166" s="26">
        <v>1162</v>
      </c>
      <c r="B1166" s="316" t="s">
        <v>4594</v>
      </c>
      <c r="C1166" s="318" t="s">
        <v>879</v>
      </c>
      <c r="D1166" s="318" t="s">
        <v>4007</v>
      </c>
      <c r="E1166" s="318" t="s">
        <v>2453</v>
      </c>
      <c r="F1166" s="318" t="s">
        <v>2423</v>
      </c>
    </row>
    <row r="1167" spans="1:6" hidden="1">
      <c r="A1167" s="26">
        <v>1163</v>
      </c>
      <c r="B1167" s="316" t="s">
        <v>4038</v>
      </c>
      <c r="C1167" s="318" t="s">
        <v>4039</v>
      </c>
      <c r="D1167" s="318" t="s">
        <v>4007</v>
      </c>
      <c r="E1167" s="318" t="s">
        <v>2453</v>
      </c>
      <c r="F1167" s="318" t="s">
        <v>2423</v>
      </c>
    </row>
    <row r="1168" spans="1:6" hidden="1">
      <c r="A1168" s="26">
        <v>1164</v>
      </c>
      <c r="B1168" s="316" t="s">
        <v>9806</v>
      </c>
      <c r="C1168" s="318" t="s">
        <v>9807</v>
      </c>
      <c r="D1168" s="318" t="s">
        <v>4007</v>
      </c>
      <c r="E1168" s="318" t="s">
        <v>2422</v>
      </c>
      <c r="F1168" s="318" t="s">
        <v>2423</v>
      </c>
    </row>
    <row r="1169" spans="1:6" hidden="1">
      <c r="A1169" s="26">
        <v>1165</v>
      </c>
      <c r="B1169" s="316" t="s">
        <v>4713</v>
      </c>
      <c r="C1169" s="318" t="s">
        <v>4714</v>
      </c>
      <c r="D1169" s="318" t="s">
        <v>4007</v>
      </c>
      <c r="E1169" s="318" t="s">
        <v>2453</v>
      </c>
      <c r="F1169" s="318" t="s">
        <v>2423</v>
      </c>
    </row>
    <row r="1170" spans="1:6" hidden="1">
      <c r="A1170" s="26">
        <v>1166</v>
      </c>
      <c r="B1170" s="316" t="s">
        <v>9809</v>
      </c>
      <c r="C1170" s="318" t="s">
        <v>9810</v>
      </c>
      <c r="D1170" s="318" t="s">
        <v>4007</v>
      </c>
      <c r="E1170" s="318" t="s">
        <v>2453</v>
      </c>
      <c r="F1170" s="318" t="s">
        <v>2423</v>
      </c>
    </row>
    <row r="1171" spans="1:6" hidden="1">
      <c r="A1171" s="26">
        <v>1167</v>
      </c>
      <c r="B1171" s="316" t="s">
        <v>4616</v>
      </c>
      <c r="C1171" s="318" t="s">
        <v>4617</v>
      </c>
      <c r="D1171" s="318" t="s">
        <v>4007</v>
      </c>
      <c r="E1171" s="318" t="s">
        <v>2453</v>
      </c>
      <c r="F1171" s="318" t="s">
        <v>2423</v>
      </c>
    </row>
    <row r="1172" spans="1:6" hidden="1">
      <c r="A1172" s="26">
        <v>1168</v>
      </c>
      <c r="B1172" s="316" t="s">
        <v>4537</v>
      </c>
      <c r="C1172" s="318" t="s">
        <v>4538</v>
      </c>
      <c r="D1172" s="318" t="s">
        <v>4007</v>
      </c>
      <c r="E1172" s="318" t="s">
        <v>2453</v>
      </c>
      <c r="F1172" s="318" t="s">
        <v>2423</v>
      </c>
    </row>
    <row r="1173" spans="1:6" hidden="1">
      <c r="A1173" s="26">
        <v>1169</v>
      </c>
      <c r="B1173" s="316" t="s">
        <v>4517</v>
      </c>
      <c r="C1173" s="318" t="s">
        <v>4518</v>
      </c>
      <c r="D1173" s="318" t="s">
        <v>4007</v>
      </c>
      <c r="E1173" s="318" t="s">
        <v>2453</v>
      </c>
      <c r="F1173" s="318" t="s">
        <v>2423</v>
      </c>
    </row>
    <row r="1174" spans="1:6" hidden="1">
      <c r="A1174" s="26">
        <v>1170</v>
      </c>
      <c r="B1174" s="316" t="s">
        <v>4559</v>
      </c>
      <c r="C1174" s="318" t="s">
        <v>4560</v>
      </c>
      <c r="D1174" s="318" t="s">
        <v>4007</v>
      </c>
      <c r="E1174" s="318" t="s">
        <v>2453</v>
      </c>
      <c r="F1174" s="318" t="s">
        <v>2423</v>
      </c>
    </row>
    <row r="1175" spans="1:6" hidden="1">
      <c r="A1175" s="26">
        <v>1171</v>
      </c>
      <c r="B1175" s="316" t="s">
        <v>4529</v>
      </c>
      <c r="C1175" s="318" t="s">
        <v>4530</v>
      </c>
      <c r="D1175" s="318" t="s">
        <v>4007</v>
      </c>
      <c r="E1175" s="318" t="s">
        <v>2453</v>
      </c>
      <c r="F1175" s="318" t="s">
        <v>2423</v>
      </c>
    </row>
    <row r="1176" spans="1:6" hidden="1">
      <c r="A1176" s="26">
        <v>1172</v>
      </c>
      <c r="B1176" s="316" t="s">
        <v>4519</v>
      </c>
      <c r="C1176" s="318" t="s">
        <v>4520</v>
      </c>
      <c r="D1176" s="318" t="s">
        <v>4007</v>
      </c>
      <c r="E1176" s="318" t="s">
        <v>2453</v>
      </c>
      <c r="F1176" s="318" t="s">
        <v>2423</v>
      </c>
    </row>
    <row r="1177" spans="1:6" hidden="1">
      <c r="A1177" s="26">
        <v>1173</v>
      </c>
      <c r="B1177" s="316" t="s">
        <v>4578</v>
      </c>
      <c r="C1177" s="318" t="s">
        <v>4579</v>
      </c>
      <c r="D1177" s="318" t="s">
        <v>4007</v>
      </c>
      <c r="E1177" s="318" t="s">
        <v>2453</v>
      </c>
      <c r="F1177" s="318" t="s">
        <v>2423</v>
      </c>
    </row>
    <row r="1178" spans="1:6" hidden="1">
      <c r="A1178" s="26">
        <v>1174</v>
      </c>
      <c r="B1178" s="316" t="s">
        <v>4525</v>
      </c>
      <c r="C1178" s="318" t="s">
        <v>4526</v>
      </c>
      <c r="D1178" s="318" t="s">
        <v>4007</v>
      </c>
      <c r="E1178" s="318" t="s">
        <v>2453</v>
      </c>
      <c r="F1178" s="318" t="s">
        <v>2423</v>
      </c>
    </row>
    <row r="1179" spans="1:6" hidden="1">
      <c r="A1179" s="26">
        <v>1175</v>
      </c>
      <c r="B1179" s="316" t="s">
        <v>4656</v>
      </c>
      <c r="C1179" s="318" t="s">
        <v>4657</v>
      </c>
      <c r="D1179" s="318" t="s">
        <v>4007</v>
      </c>
      <c r="E1179" s="318" t="s">
        <v>2453</v>
      </c>
      <c r="F1179" s="318" t="s">
        <v>2423</v>
      </c>
    </row>
    <row r="1180" spans="1:6" hidden="1">
      <c r="A1180" s="26">
        <v>1176</v>
      </c>
      <c r="B1180" s="316" t="s">
        <v>4569</v>
      </c>
      <c r="C1180" s="318" t="s">
        <v>4570</v>
      </c>
      <c r="D1180" s="318" t="s">
        <v>4007</v>
      </c>
      <c r="E1180" s="318" t="s">
        <v>2453</v>
      </c>
      <c r="F1180" s="318" t="s">
        <v>2423</v>
      </c>
    </row>
    <row r="1181" spans="1:6" hidden="1">
      <c r="A1181" s="26">
        <v>1177</v>
      </c>
      <c r="B1181" s="316" t="s">
        <v>4561</v>
      </c>
      <c r="C1181" s="318" t="s">
        <v>4562</v>
      </c>
      <c r="D1181" s="318" t="s">
        <v>4007</v>
      </c>
      <c r="E1181" s="318" t="s">
        <v>2453</v>
      </c>
      <c r="F1181" s="318" t="s">
        <v>2423</v>
      </c>
    </row>
    <row r="1182" spans="1:6" hidden="1">
      <c r="A1182" s="26">
        <v>1178</v>
      </c>
      <c r="B1182" s="316" t="s">
        <v>4575</v>
      </c>
      <c r="C1182" s="318" t="s">
        <v>4576</v>
      </c>
      <c r="D1182" s="318" t="s">
        <v>4007</v>
      </c>
      <c r="E1182" s="318" t="s">
        <v>2453</v>
      </c>
      <c r="F1182" s="318" t="s">
        <v>2423</v>
      </c>
    </row>
    <row r="1183" spans="1:6" hidden="1">
      <c r="A1183" s="26">
        <v>1179</v>
      </c>
      <c r="B1183" s="316" t="s">
        <v>4040</v>
      </c>
      <c r="C1183" s="318" t="s">
        <v>4041</v>
      </c>
      <c r="D1183" s="318" t="s">
        <v>4007</v>
      </c>
      <c r="E1183" s="318" t="s">
        <v>2453</v>
      </c>
      <c r="F1183" s="318" t="s">
        <v>2423</v>
      </c>
    </row>
    <row r="1184" spans="1:6" hidden="1">
      <c r="A1184" s="26">
        <v>1180</v>
      </c>
      <c r="B1184" s="316" t="s">
        <v>4557</v>
      </c>
      <c r="C1184" s="318" t="s">
        <v>4558</v>
      </c>
      <c r="D1184" s="318" t="s">
        <v>4007</v>
      </c>
      <c r="E1184" s="318" t="s">
        <v>2453</v>
      </c>
      <c r="F1184" s="318" t="s">
        <v>2423</v>
      </c>
    </row>
    <row r="1185" spans="1:6" hidden="1">
      <c r="A1185" s="26">
        <v>1181</v>
      </c>
      <c r="B1185" s="316" t="s">
        <v>4539</v>
      </c>
      <c r="C1185" s="318" t="s">
        <v>4540</v>
      </c>
      <c r="D1185" s="318" t="s">
        <v>4007</v>
      </c>
      <c r="E1185" s="318" t="s">
        <v>2453</v>
      </c>
      <c r="F1185" s="318" t="s">
        <v>2423</v>
      </c>
    </row>
    <row r="1186" spans="1:6" hidden="1">
      <c r="A1186" s="26">
        <v>1182</v>
      </c>
      <c r="B1186" s="316" t="s">
        <v>4533</v>
      </c>
      <c r="C1186" s="318" t="s">
        <v>4534</v>
      </c>
      <c r="D1186" s="318" t="s">
        <v>4007</v>
      </c>
      <c r="E1186" s="318" t="s">
        <v>2453</v>
      </c>
      <c r="F1186" s="318" t="s">
        <v>2423</v>
      </c>
    </row>
    <row r="1187" spans="1:6" hidden="1">
      <c r="A1187" s="26">
        <v>1183</v>
      </c>
      <c r="B1187" s="316" t="s">
        <v>4527</v>
      </c>
      <c r="C1187" s="318" t="s">
        <v>4528</v>
      </c>
      <c r="D1187" s="318" t="s">
        <v>4007</v>
      </c>
      <c r="E1187" s="318" t="s">
        <v>2453</v>
      </c>
      <c r="F1187" s="318" t="s">
        <v>2423</v>
      </c>
    </row>
    <row r="1188" spans="1:6" hidden="1">
      <c r="A1188" s="26">
        <v>1184</v>
      </c>
      <c r="B1188" s="316" t="s">
        <v>4631</v>
      </c>
      <c r="C1188" s="318" t="s">
        <v>4632</v>
      </c>
      <c r="D1188" s="318" t="s">
        <v>4007</v>
      </c>
      <c r="E1188" s="318" t="s">
        <v>2453</v>
      </c>
      <c r="F1188" s="318" t="s">
        <v>2423</v>
      </c>
    </row>
    <row r="1189" spans="1:6" hidden="1">
      <c r="A1189" s="26">
        <v>1185</v>
      </c>
      <c r="B1189" s="316" t="s">
        <v>4573</v>
      </c>
      <c r="C1189" s="318" t="s">
        <v>4574</v>
      </c>
      <c r="D1189" s="318" t="s">
        <v>4007</v>
      </c>
      <c r="E1189" s="318" t="s">
        <v>2453</v>
      </c>
      <c r="F1189" s="318" t="s">
        <v>2423</v>
      </c>
    </row>
    <row r="1190" spans="1:6" hidden="1">
      <c r="A1190" s="26">
        <v>1186</v>
      </c>
      <c r="B1190" s="316" t="s">
        <v>4654</v>
      </c>
      <c r="C1190" s="318" t="s">
        <v>4655</v>
      </c>
      <c r="D1190" s="318" t="s">
        <v>4007</v>
      </c>
      <c r="E1190" s="318" t="s">
        <v>2453</v>
      </c>
      <c r="F1190" s="318" t="s">
        <v>2423</v>
      </c>
    </row>
    <row r="1191" spans="1:6" hidden="1">
      <c r="A1191" s="26">
        <v>1187</v>
      </c>
      <c r="B1191" s="316" t="s">
        <v>4619</v>
      </c>
      <c r="C1191" s="318" t="s">
        <v>897</v>
      </c>
      <c r="D1191" s="318" t="s">
        <v>4007</v>
      </c>
      <c r="E1191" s="318" t="s">
        <v>2453</v>
      </c>
      <c r="F1191" s="318" t="s">
        <v>2423</v>
      </c>
    </row>
    <row r="1192" spans="1:6" hidden="1">
      <c r="A1192" s="26">
        <v>1188</v>
      </c>
      <c r="B1192" s="316" t="s">
        <v>4545</v>
      </c>
      <c r="C1192" s="318" t="s">
        <v>4546</v>
      </c>
      <c r="D1192" s="318" t="s">
        <v>4007</v>
      </c>
      <c r="E1192" s="318" t="s">
        <v>2453</v>
      </c>
      <c r="F1192" s="318" t="s">
        <v>2423</v>
      </c>
    </row>
    <row r="1193" spans="1:6" hidden="1">
      <c r="A1193" s="26">
        <v>1189</v>
      </c>
      <c r="B1193" s="316" t="s">
        <v>4513</v>
      </c>
      <c r="C1193" s="318" t="s">
        <v>4514</v>
      </c>
      <c r="D1193" s="318" t="s">
        <v>4007</v>
      </c>
      <c r="E1193" s="318" t="s">
        <v>2453</v>
      </c>
      <c r="F1193" s="318" t="s">
        <v>2423</v>
      </c>
    </row>
    <row r="1194" spans="1:6" hidden="1">
      <c r="A1194" s="26">
        <v>1190</v>
      </c>
      <c r="B1194" s="316" t="s">
        <v>4606</v>
      </c>
      <c r="C1194" s="318" t="s">
        <v>4607</v>
      </c>
      <c r="D1194" s="318" t="s">
        <v>4007</v>
      </c>
      <c r="E1194" s="318" t="s">
        <v>2453</v>
      </c>
      <c r="F1194" s="318" t="s">
        <v>2423</v>
      </c>
    </row>
    <row r="1195" spans="1:6" hidden="1">
      <c r="A1195" s="26">
        <v>1191</v>
      </c>
      <c r="B1195" s="316" t="s">
        <v>4563</v>
      </c>
      <c r="C1195" s="318" t="s">
        <v>4564</v>
      </c>
      <c r="D1195" s="318" t="s">
        <v>4007</v>
      </c>
      <c r="E1195" s="318" t="s">
        <v>2453</v>
      </c>
      <c r="F1195" s="318" t="s">
        <v>2423</v>
      </c>
    </row>
    <row r="1196" spans="1:6" hidden="1">
      <c r="A1196" s="26">
        <v>1192</v>
      </c>
      <c r="B1196" s="316" t="s">
        <v>4523</v>
      </c>
      <c r="C1196" s="318" t="s">
        <v>4524</v>
      </c>
      <c r="D1196" s="318" t="s">
        <v>4007</v>
      </c>
      <c r="E1196" s="318" t="s">
        <v>2453</v>
      </c>
      <c r="F1196" s="318" t="s">
        <v>2423</v>
      </c>
    </row>
    <row r="1197" spans="1:6" hidden="1">
      <c r="A1197" s="26">
        <v>1193</v>
      </c>
      <c r="B1197" s="316" t="s">
        <v>4535</v>
      </c>
      <c r="C1197" s="318" t="s">
        <v>4536</v>
      </c>
      <c r="D1197" s="318" t="s">
        <v>4007</v>
      </c>
      <c r="E1197" s="318" t="s">
        <v>2453</v>
      </c>
      <c r="F1197" s="318" t="s">
        <v>2423</v>
      </c>
    </row>
    <row r="1198" spans="1:6" hidden="1">
      <c r="A1198" s="26">
        <v>1194</v>
      </c>
      <c r="B1198" s="316" t="s">
        <v>4515</v>
      </c>
      <c r="C1198" s="318" t="s">
        <v>4516</v>
      </c>
      <c r="D1198" s="318" t="s">
        <v>4007</v>
      </c>
      <c r="E1198" s="318" t="s">
        <v>2453</v>
      </c>
      <c r="F1198" s="318" t="s">
        <v>2423</v>
      </c>
    </row>
    <row r="1199" spans="1:6" hidden="1">
      <c r="A1199" s="26">
        <v>1195</v>
      </c>
      <c r="B1199" s="316" t="s">
        <v>4543</v>
      </c>
      <c r="C1199" s="318" t="s">
        <v>4544</v>
      </c>
      <c r="D1199" s="318" t="s">
        <v>4007</v>
      </c>
      <c r="E1199" s="318" t="s">
        <v>2453</v>
      </c>
      <c r="F1199" s="318" t="s">
        <v>2423</v>
      </c>
    </row>
    <row r="1200" spans="1:6" hidden="1">
      <c r="A1200" s="26">
        <v>1196</v>
      </c>
      <c r="B1200" s="316" t="s">
        <v>4547</v>
      </c>
      <c r="C1200" s="318" t="s">
        <v>4548</v>
      </c>
      <c r="D1200" s="318" t="s">
        <v>4007</v>
      </c>
      <c r="E1200" s="318" t="s">
        <v>2453</v>
      </c>
      <c r="F1200" s="318" t="s">
        <v>2423</v>
      </c>
    </row>
    <row r="1201" spans="1:6" hidden="1">
      <c r="A1201" s="26">
        <v>1197</v>
      </c>
      <c r="B1201" s="316" t="s">
        <v>4590</v>
      </c>
      <c r="C1201" s="318" t="s">
        <v>4591</v>
      </c>
      <c r="D1201" s="318" t="s">
        <v>4007</v>
      </c>
      <c r="E1201" s="318" t="s">
        <v>2453</v>
      </c>
      <c r="F1201" s="318" t="s">
        <v>2423</v>
      </c>
    </row>
    <row r="1202" spans="1:6" hidden="1">
      <c r="A1202" s="26">
        <v>1198</v>
      </c>
      <c r="B1202" s="316" t="s">
        <v>4549</v>
      </c>
      <c r="C1202" s="318" t="s">
        <v>4550</v>
      </c>
      <c r="D1202" s="318" t="s">
        <v>4007</v>
      </c>
      <c r="E1202" s="318" t="s">
        <v>2453</v>
      </c>
      <c r="F1202" s="318" t="s">
        <v>2423</v>
      </c>
    </row>
    <row r="1203" spans="1:6" hidden="1">
      <c r="A1203" s="26">
        <v>1199</v>
      </c>
      <c r="B1203" s="316" t="s">
        <v>4553</v>
      </c>
      <c r="C1203" s="318" t="s">
        <v>4554</v>
      </c>
      <c r="D1203" s="318" t="s">
        <v>4007</v>
      </c>
      <c r="E1203" s="318" t="s">
        <v>2453</v>
      </c>
      <c r="F1203" s="318" t="s">
        <v>2423</v>
      </c>
    </row>
    <row r="1204" spans="1:6" hidden="1">
      <c r="A1204" s="26">
        <v>1200</v>
      </c>
      <c r="B1204" s="316" t="s">
        <v>4567</v>
      </c>
      <c r="C1204" s="318" t="s">
        <v>4568</v>
      </c>
      <c r="D1204" s="318" t="s">
        <v>4007</v>
      </c>
      <c r="E1204" s="318" t="s">
        <v>2453</v>
      </c>
      <c r="F1204" s="318" t="s">
        <v>2423</v>
      </c>
    </row>
    <row r="1205" spans="1:6" hidden="1">
      <c r="A1205" s="26">
        <v>1201</v>
      </c>
      <c r="B1205" s="316" t="s">
        <v>4582</v>
      </c>
      <c r="C1205" s="318" t="s">
        <v>4583</v>
      </c>
      <c r="D1205" s="318" t="s">
        <v>4007</v>
      </c>
      <c r="E1205" s="318" t="s">
        <v>2453</v>
      </c>
      <c r="F1205" s="318" t="s">
        <v>2423</v>
      </c>
    </row>
    <row r="1206" spans="1:6" hidden="1">
      <c r="A1206" s="26">
        <v>1202</v>
      </c>
      <c r="B1206" s="316" t="s">
        <v>4555</v>
      </c>
      <c r="C1206" s="318" t="s">
        <v>4556</v>
      </c>
      <c r="D1206" s="318" t="s">
        <v>4007</v>
      </c>
      <c r="E1206" s="318" t="s">
        <v>2453</v>
      </c>
      <c r="F1206" s="318" t="s">
        <v>2423</v>
      </c>
    </row>
    <row r="1207" spans="1:6" hidden="1">
      <c r="A1207" s="26">
        <v>1203</v>
      </c>
      <c r="B1207" s="316" t="s">
        <v>4580</v>
      </c>
      <c r="C1207" s="318" t="s">
        <v>4581</v>
      </c>
      <c r="D1207" s="318" t="s">
        <v>4007</v>
      </c>
      <c r="E1207" s="318" t="s">
        <v>2453</v>
      </c>
      <c r="F1207" s="318" t="s">
        <v>2423</v>
      </c>
    </row>
    <row r="1208" spans="1:6" hidden="1">
      <c r="A1208" s="26">
        <v>1204</v>
      </c>
      <c r="B1208" s="316" t="s">
        <v>4601</v>
      </c>
      <c r="C1208" s="318" t="s">
        <v>4602</v>
      </c>
      <c r="D1208" s="318" t="s">
        <v>4007</v>
      </c>
      <c r="E1208" s="318" t="s">
        <v>2453</v>
      </c>
      <c r="F1208" s="318" t="s">
        <v>2423</v>
      </c>
    </row>
    <row r="1209" spans="1:6" hidden="1">
      <c r="A1209" s="26">
        <v>1205</v>
      </c>
      <c r="B1209" s="316" t="s">
        <v>4584</v>
      </c>
      <c r="C1209" s="318" t="s">
        <v>4585</v>
      </c>
      <c r="D1209" s="318" t="s">
        <v>4007</v>
      </c>
      <c r="E1209" s="318" t="s">
        <v>2453</v>
      </c>
      <c r="F1209" s="318" t="s">
        <v>2423</v>
      </c>
    </row>
    <row r="1210" spans="1:6" hidden="1">
      <c r="A1210" s="26">
        <v>1206</v>
      </c>
      <c r="B1210" s="316" t="s">
        <v>4603</v>
      </c>
      <c r="C1210" s="318" t="s">
        <v>4604</v>
      </c>
      <c r="D1210" s="318" t="s">
        <v>4007</v>
      </c>
      <c r="E1210" s="318" t="s">
        <v>2453</v>
      </c>
      <c r="F1210" s="318" t="s">
        <v>2423</v>
      </c>
    </row>
    <row r="1211" spans="1:6" hidden="1">
      <c r="A1211" s="26">
        <v>1207</v>
      </c>
      <c r="B1211" s="316" t="s">
        <v>4651</v>
      </c>
      <c r="C1211" s="318" t="s">
        <v>4652</v>
      </c>
      <c r="D1211" s="318" t="s">
        <v>4007</v>
      </c>
      <c r="E1211" s="318" t="s">
        <v>2453</v>
      </c>
      <c r="F1211" s="318" t="s">
        <v>2423</v>
      </c>
    </row>
    <row r="1212" spans="1:6" hidden="1">
      <c r="A1212" s="26">
        <v>1208</v>
      </c>
      <c r="B1212" s="316" t="s">
        <v>4642</v>
      </c>
      <c r="C1212" s="318" t="s">
        <v>4643</v>
      </c>
      <c r="D1212" s="318" t="s">
        <v>4007</v>
      </c>
      <c r="E1212" s="318" t="s">
        <v>2453</v>
      </c>
      <c r="F1212" s="318" t="s">
        <v>2423</v>
      </c>
    </row>
    <row r="1213" spans="1:6" hidden="1">
      <c r="A1213" s="26">
        <v>1209</v>
      </c>
      <c r="B1213" s="316" t="s">
        <v>4608</v>
      </c>
      <c r="C1213" s="318" t="s">
        <v>4609</v>
      </c>
      <c r="D1213" s="318" t="s">
        <v>4007</v>
      </c>
      <c r="E1213" s="318" t="s">
        <v>2453</v>
      </c>
      <c r="F1213" s="318" t="s">
        <v>2423</v>
      </c>
    </row>
    <row r="1214" spans="1:6" hidden="1">
      <c r="A1214" s="26">
        <v>1210</v>
      </c>
      <c r="B1214" s="316" t="s">
        <v>4521</v>
      </c>
      <c r="C1214" s="318" t="s">
        <v>4522</v>
      </c>
      <c r="D1214" s="318" t="s">
        <v>4007</v>
      </c>
      <c r="E1214" s="318" t="s">
        <v>2453</v>
      </c>
      <c r="F1214" s="318" t="s">
        <v>2423</v>
      </c>
    </row>
    <row r="1215" spans="1:6" hidden="1">
      <c r="A1215" s="26">
        <v>1211</v>
      </c>
      <c r="B1215" s="316" t="s">
        <v>4571</v>
      </c>
      <c r="C1215" s="318" t="s">
        <v>4572</v>
      </c>
      <c r="D1215" s="318" t="s">
        <v>4007</v>
      </c>
      <c r="E1215" s="318" t="s">
        <v>2453</v>
      </c>
      <c r="F1215" s="318" t="s">
        <v>2423</v>
      </c>
    </row>
    <row r="1216" spans="1:6" hidden="1">
      <c r="A1216" s="26">
        <v>1212</v>
      </c>
      <c r="B1216" s="316" t="s">
        <v>4565</v>
      </c>
      <c r="C1216" s="318" t="s">
        <v>4566</v>
      </c>
      <c r="D1216" s="318" t="s">
        <v>4007</v>
      </c>
      <c r="E1216" s="318" t="s">
        <v>2453</v>
      </c>
      <c r="F1216" s="318" t="s">
        <v>2423</v>
      </c>
    </row>
    <row r="1217" spans="1:6" hidden="1">
      <c r="A1217" s="26">
        <v>1213</v>
      </c>
      <c r="B1217" s="316" t="s">
        <v>4541</v>
      </c>
      <c r="C1217" s="318" t="s">
        <v>4542</v>
      </c>
      <c r="D1217" s="318" t="s">
        <v>4007</v>
      </c>
      <c r="E1217" s="318" t="s">
        <v>2453</v>
      </c>
      <c r="F1217" s="318" t="s">
        <v>2423</v>
      </c>
    </row>
    <row r="1218" spans="1:6" hidden="1">
      <c r="A1218" s="26">
        <v>1214</v>
      </c>
      <c r="B1218" s="316" t="s">
        <v>9952</v>
      </c>
      <c r="C1218" s="318" t="s">
        <v>4030</v>
      </c>
      <c r="D1218" s="318" t="s">
        <v>4007</v>
      </c>
      <c r="E1218" s="318" t="s">
        <v>2422</v>
      </c>
      <c r="F1218" s="318" t="s">
        <v>2423</v>
      </c>
    </row>
    <row r="1219" spans="1:6" hidden="1">
      <c r="A1219" s="26">
        <v>1215</v>
      </c>
      <c r="B1219" s="316" t="s">
        <v>9972</v>
      </c>
      <c r="C1219" s="318" t="s">
        <v>4720</v>
      </c>
      <c r="D1219" s="318" t="s">
        <v>4007</v>
      </c>
      <c r="E1219" s="318" t="s">
        <v>2453</v>
      </c>
      <c r="F1219" s="318" t="s">
        <v>2423</v>
      </c>
    </row>
    <row r="1220" spans="1:6" hidden="1">
      <c r="A1220" s="26">
        <v>1216</v>
      </c>
      <c r="B1220" s="316" t="s">
        <v>9976</v>
      </c>
      <c r="C1220" s="318" t="s">
        <v>4717</v>
      </c>
      <c r="D1220" s="318" t="s">
        <v>4007</v>
      </c>
      <c r="E1220" s="318" t="s">
        <v>2453</v>
      </c>
      <c r="F1220" s="318" t="s">
        <v>2423</v>
      </c>
    </row>
    <row r="1221" spans="1:6" hidden="1">
      <c r="A1221" s="26">
        <v>1217</v>
      </c>
      <c r="B1221" s="316" t="s">
        <v>9980</v>
      </c>
      <c r="C1221" s="318" t="s">
        <v>4718</v>
      </c>
      <c r="D1221" s="318" t="s">
        <v>4007</v>
      </c>
      <c r="E1221" s="318" t="s">
        <v>2453</v>
      </c>
      <c r="F1221" s="318" t="s">
        <v>2423</v>
      </c>
    </row>
    <row r="1222" spans="1:6" hidden="1">
      <c r="A1222" s="26">
        <v>1218</v>
      </c>
      <c r="B1222" s="316" t="s">
        <v>9990</v>
      </c>
      <c r="C1222" s="318" t="s">
        <v>4716</v>
      </c>
      <c r="D1222" s="318" t="s">
        <v>4007</v>
      </c>
      <c r="E1222" s="318" t="s">
        <v>2453</v>
      </c>
      <c r="F1222" s="318" t="s">
        <v>2423</v>
      </c>
    </row>
    <row r="1223" spans="1:6" hidden="1">
      <c r="A1223" s="26">
        <v>1219</v>
      </c>
      <c r="B1223" s="316" t="s">
        <v>9997</v>
      </c>
      <c r="C1223" s="318" t="s">
        <v>4719</v>
      </c>
      <c r="D1223" s="318" t="s">
        <v>4007</v>
      </c>
      <c r="E1223" s="318" t="s">
        <v>2453</v>
      </c>
      <c r="F1223" s="318" t="s">
        <v>2423</v>
      </c>
    </row>
    <row r="1224" spans="1:6" hidden="1">
      <c r="A1224" s="26">
        <v>1220</v>
      </c>
      <c r="B1224" s="316" t="s">
        <v>10000</v>
      </c>
      <c r="C1224" s="318" t="s">
        <v>4722</v>
      </c>
      <c r="D1224" s="318" t="s">
        <v>4007</v>
      </c>
      <c r="E1224" s="318" t="s">
        <v>2453</v>
      </c>
      <c r="F1224" s="318" t="s">
        <v>2423</v>
      </c>
    </row>
    <row r="1225" spans="1:6" hidden="1">
      <c r="A1225" s="26">
        <v>1221</v>
      </c>
      <c r="B1225" s="316" t="s">
        <v>4148</v>
      </c>
      <c r="C1225" s="318" t="s">
        <v>4149</v>
      </c>
      <c r="D1225" s="318" t="s">
        <v>4007</v>
      </c>
      <c r="E1225" s="318" t="s">
        <v>2453</v>
      </c>
      <c r="F1225" s="318" t="s">
        <v>2423</v>
      </c>
    </row>
    <row r="1226" spans="1:6" hidden="1">
      <c r="A1226" s="26">
        <v>1222</v>
      </c>
      <c r="B1226" s="316" t="s">
        <v>4136</v>
      </c>
      <c r="C1226" s="318" t="s">
        <v>4137</v>
      </c>
      <c r="D1226" s="318" t="s">
        <v>4007</v>
      </c>
      <c r="E1226" s="318" t="s">
        <v>2453</v>
      </c>
      <c r="F1226" s="318" t="s">
        <v>2423</v>
      </c>
    </row>
    <row r="1227" spans="1:6" hidden="1">
      <c r="A1227" s="26">
        <v>1223</v>
      </c>
      <c r="B1227" s="316" t="s">
        <v>4150</v>
      </c>
      <c r="C1227" s="318" t="s">
        <v>4151</v>
      </c>
      <c r="D1227" s="318" t="s">
        <v>4007</v>
      </c>
      <c r="E1227" s="318" t="s">
        <v>2453</v>
      </c>
      <c r="F1227" s="318" t="s">
        <v>2423</v>
      </c>
    </row>
    <row r="1228" spans="1:6" hidden="1">
      <c r="A1228" s="26">
        <v>1224</v>
      </c>
      <c r="B1228" s="316" t="s">
        <v>10015</v>
      </c>
      <c r="C1228" s="318" t="s">
        <v>4031</v>
      </c>
      <c r="D1228" s="318" t="s">
        <v>4007</v>
      </c>
      <c r="E1228" s="318" t="s">
        <v>2422</v>
      </c>
      <c r="F1228" s="318" t="s">
        <v>2423</v>
      </c>
    </row>
    <row r="1229" spans="1:6" hidden="1">
      <c r="A1229" s="26">
        <v>1225</v>
      </c>
      <c r="B1229" s="316" t="s">
        <v>4015</v>
      </c>
      <c r="C1229" s="318" t="s">
        <v>4016</v>
      </c>
      <c r="D1229" s="318" t="s">
        <v>4007</v>
      </c>
      <c r="E1229" s="318" t="s">
        <v>2422</v>
      </c>
      <c r="F1229" s="318" t="s">
        <v>2423</v>
      </c>
    </row>
    <row r="1230" spans="1:6" hidden="1">
      <c r="A1230" s="26">
        <v>1226</v>
      </c>
      <c r="B1230" s="316" t="s">
        <v>4017</v>
      </c>
      <c r="C1230" s="318" t="s">
        <v>4018</v>
      </c>
      <c r="D1230" s="318" t="s">
        <v>4007</v>
      </c>
      <c r="E1230" s="318" t="s">
        <v>2422</v>
      </c>
      <c r="F1230" s="318" t="s">
        <v>2423</v>
      </c>
    </row>
    <row r="1231" spans="1:6" hidden="1">
      <c r="A1231" s="26">
        <v>1227</v>
      </c>
      <c r="B1231" s="316" t="s">
        <v>10023</v>
      </c>
      <c r="C1231" s="318" t="s">
        <v>4715</v>
      </c>
      <c r="D1231" s="318" t="s">
        <v>4007</v>
      </c>
      <c r="E1231" s="318" t="s">
        <v>2453</v>
      </c>
      <c r="F1231" s="318" t="s">
        <v>2423</v>
      </c>
    </row>
    <row r="1232" spans="1:6" hidden="1">
      <c r="A1232" s="26">
        <v>1228</v>
      </c>
      <c r="B1232" s="316" t="s">
        <v>4013</v>
      </c>
      <c r="C1232" s="318" t="s">
        <v>4014</v>
      </c>
      <c r="D1232" s="318" t="s">
        <v>4007</v>
      </c>
      <c r="E1232" s="318" t="s">
        <v>2422</v>
      </c>
      <c r="F1232" s="318" t="s">
        <v>2423</v>
      </c>
    </row>
    <row r="1233" spans="1:6" hidden="1">
      <c r="A1233" s="26">
        <v>1229</v>
      </c>
      <c r="B1233" s="316" t="s">
        <v>4142</v>
      </c>
      <c r="C1233" s="318" t="s">
        <v>4143</v>
      </c>
      <c r="D1233" s="318" t="s">
        <v>4007</v>
      </c>
      <c r="E1233" s="318" t="s">
        <v>2453</v>
      </c>
      <c r="F1233" s="318" t="s">
        <v>2423</v>
      </c>
    </row>
    <row r="1234" spans="1:6" hidden="1">
      <c r="A1234" s="26">
        <v>1230</v>
      </c>
      <c r="B1234" s="316" t="s">
        <v>4138</v>
      </c>
      <c r="C1234" s="318" t="s">
        <v>4139</v>
      </c>
      <c r="D1234" s="318" t="s">
        <v>4007</v>
      </c>
      <c r="E1234" s="318" t="s">
        <v>2453</v>
      </c>
      <c r="F1234" s="318" t="s">
        <v>2423</v>
      </c>
    </row>
    <row r="1235" spans="1:6" hidden="1">
      <c r="A1235" s="26">
        <v>1231</v>
      </c>
      <c r="B1235" s="316" t="s">
        <v>4140</v>
      </c>
      <c r="C1235" s="318" t="s">
        <v>4141</v>
      </c>
      <c r="D1235" s="318" t="s">
        <v>4007</v>
      </c>
      <c r="E1235" s="318" t="s">
        <v>2453</v>
      </c>
      <c r="F1235" s="318" t="s">
        <v>2423</v>
      </c>
    </row>
    <row r="1236" spans="1:6" hidden="1">
      <c r="A1236" s="26">
        <v>1232</v>
      </c>
      <c r="B1236" s="316" t="s">
        <v>4681</v>
      </c>
      <c r="C1236" s="318" t="s">
        <v>4682</v>
      </c>
      <c r="D1236" s="318" t="s">
        <v>4007</v>
      </c>
      <c r="E1236" s="318" t="s">
        <v>2453</v>
      </c>
      <c r="F1236" s="318" t="s">
        <v>2423</v>
      </c>
    </row>
    <row r="1237" spans="1:6" hidden="1">
      <c r="A1237" s="26">
        <v>1233</v>
      </c>
      <c r="B1237" s="316" t="s">
        <v>10029</v>
      </c>
      <c r="C1237" s="318" t="s">
        <v>10030</v>
      </c>
      <c r="D1237" s="318" t="s">
        <v>4007</v>
      </c>
      <c r="E1237" s="318" t="s">
        <v>2422</v>
      </c>
      <c r="F1237" s="318" t="s">
        <v>2423</v>
      </c>
    </row>
    <row r="1238" spans="1:6" hidden="1">
      <c r="A1238" s="26">
        <v>1234</v>
      </c>
      <c r="B1238" s="316" t="s">
        <v>4691</v>
      </c>
      <c r="C1238" s="318" t="s">
        <v>4692</v>
      </c>
      <c r="D1238" s="318" t="s">
        <v>4007</v>
      </c>
      <c r="E1238" s="318" t="s">
        <v>2453</v>
      </c>
      <c r="F1238" s="318" t="s">
        <v>2423</v>
      </c>
    </row>
    <row r="1239" spans="1:6" hidden="1">
      <c r="A1239" s="26">
        <v>1235</v>
      </c>
      <c r="B1239" s="316" t="s">
        <v>4663</v>
      </c>
      <c r="C1239" s="318" t="s">
        <v>4664</v>
      </c>
      <c r="D1239" s="318" t="s">
        <v>4007</v>
      </c>
      <c r="E1239" s="318" t="s">
        <v>2453</v>
      </c>
      <c r="F1239" s="318" t="s">
        <v>2423</v>
      </c>
    </row>
    <row r="1240" spans="1:6" hidden="1">
      <c r="A1240" s="26">
        <v>1236</v>
      </c>
      <c r="B1240" s="316" t="s">
        <v>4709</v>
      </c>
      <c r="C1240" s="318" t="s">
        <v>4710</v>
      </c>
      <c r="D1240" s="318" t="s">
        <v>4007</v>
      </c>
      <c r="E1240" s="318" t="s">
        <v>2453</v>
      </c>
      <c r="F1240" s="318" t="s">
        <v>2423</v>
      </c>
    </row>
    <row r="1241" spans="1:6" hidden="1">
      <c r="A1241" s="26">
        <v>1237</v>
      </c>
      <c r="B1241" s="316" t="s">
        <v>4701</v>
      </c>
      <c r="C1241" s="318" t="s">
        <v>4702</v>
      </c>
      <c r="D1241" s="318" t="s">
        <v>4007</v>
      </c>
      <c r="E1241" s="318" t="s">
        <v>2453</v>
      </c>
      <c r="F1241" s="318" t="s">
        <v>2423</v>
      </c>
    </row>
    <row r="1242" spans="1:6" hidden="1">
      <c r="A1242" s="26">
        <v>1238</v>
      </c>
      <c r="B1242" s="316" t="s">
        <v>4677</v>
      </c>
      <c r="C1242" s="318" t="s">
        <v>4678</v>
      </c>
      <c r="D1242" s="318" t="s">
        <v>4007</v>
      </c>
      <c r="E1242" s="318" t="s">
        <v>2453</v>
      </c>
      <c r="F1242" s="318" t="s">
        <v>2423</v>
      </c>
    </row>
    <row r="1243" spans="1:6" hidden="1">
      <c r="A1243" s="26">
        <v>1239</v>
      </c>
      <c r="B1243" s="316" t="s">
        <v>4693</v>
      </c>
      <c r="C1243" s="318" t="s">
        <v>4694</v>
      </c>
      <c r="D1243" s="318" t="s">
        <v>4007</v>
      </c>
      <c r="E1243" s="318" t="s">
        <v>2453</v>
      </c>
      <c r="F1243" s="318" t="s">
        <v>2423</v>
      </c>
    </row>
    <row r="1244" spans="1:6" hidden="1">
      <c r="A1244" s="26">
        <v>1240</v>
      </c>
      <c r="B1244" s="316" t="s">
        <v>4685</v>
      </c>
      <c r="C1244" s="318" t="s">
        <v>4686</v>
      </c>
      <c r="D1244" s="318" t="s">
        <v>4007</v>
      </c>
      <c r="E1244" s="318" t="s">
        <v>2453</v>
      </c>
      <c r="F1244" s="318" t="s">
        <v>2423</v>
      </c>
    </row>
    <row r="1245" spans="1:6" hidden="1">
      <c r="A1245" s="26">
        <v>1241</v>
      </c>
      <c r="B1245" s="316" t="s">
        <v>4695</v>
      </c>
      <c r="C1245" s="318" t="s">
        <v>4696</v>
      </c>
      <c r="D1245" s="318" t="s">
        <v>4007</v>
      </c>
      <c r="E1245" s="318" t="s">
        <v>2453</v>
      </c>
      <c r="F1245" s="318" t="s">
        <v>2423</v>
      </c>
    </row>
    <row r="1246" spans="1:6" hidden="1">
      <c r="A1246" s="26">
        <v>1242</v>
      </c>
      <c r="B1246" s="316" t="s">
        <v>4697</v>
      </c>
      <c r="C1246" s="318" t="s">
        <v>4698</v>
      </c>
      <c r="D1246" s="318" t="s">
        <v>4007</v>
      </c>
      <c r="E1246" s="318" t="s">
        <v>2453</v>
      </c>
      <c r="F1246" s="318" t="s">
        <v>2423</v>
      </c>
    </row>
    <row r="1247" spans="1:6" hidden="1">
      <c r="A1247" s="26">
        <v>1243</v>
      </c>
      <c r="B1247" s="316" t="s">
        <v>4665</v>
      </c>
      <c r="C1247" s="318" t="s">
        <v>4666</v>
      </c>
      <c r="D1247" s="318" t="s">
        <v>4007</v>
      </c>
      <c r="E1247" s="318" t="s">
        <v>2453</v>
      </c>
      <c r="F1247" s="318" t="s">
        <v>2423</v>
      </c>
    </row>
    <row r="1248" spans="1:6" hidden="1">
      <c r="A1248" s="26">
        <v>1244</v>
      </c>
      <c r="B1248" s="316" t="s">
        <v>4671</v>
      </c>
      <c r="C1248" s="318" t="s">
        <v>4672</v>
      </c>
      <c r="D1248" s="318" t="s">
        <v>4007</v>
      </c>
      <c r="E1248" s="318" t="s">
        <v>2453</v>
      </c>
      <c r="F1248" s="318" t="s">
        <v>2423</v>
      </c>
    </row>
    <row r="1249" spans="1:6" hidden="1">
      <c r="A1249" s="26">
        <v>1245</v>
      </c>
      <c r="B1249" s="316" t="s">
        <v>4021</v>
      </c>
      <c r="C1249" s="318" t="s">
        <v>4022</v>
      </c>
      <c r="D1249" s="318" t="s">
        <v>4007</v>
      </c>
      <c r="E1249" s="318" t="s">
        <v>2422</v>
      </c>
      <c r="F1249" s="318" t="s">
        <v>2423</v>
      </c>
    </row>
    <row r="1250" spans="1:6" hidden="1">
      <c r="A1250" s="26">
        <v>1246</v>
      </c>
      <c r="B1250" s="316" t="s">
        <v>4711</v>
      </c>
      <c r="C1250" s="318" t="s">
        <v>4712</v>
      </c>
      <c r="D1250" s="318" t="s">
        <v>4007</v>
      </c>
      <c r="E1250" s="318" t="s">
        <v>2453</v>
      </c>
      <c r="F1250" s="318" t="s">
        <v>2423</v>
      </c>
    </row>
    <row r="1251" spans="1:6" hidden="1">
      <c r="A1251" s="26">
        <v>1247</v>
      </c>
      <c r="B1251" s="316" t="s">
        <v>4025</v>
      </c>
      <c r="C1251" s="318" t="s">
        <v>4026</v>
      </c>
      <c r="D1251" s="318" t="s">
        <v>4007</v>
      </c>
      <c r="E1251" s="318" t="s">
        <v>2422</v>
      </c>
      <c r="F1251" s="318" t="s">
        <v>2423</v>
      </c>
    </row>
    <row r="1252" spans="1:6" hidden="1">
      <c r="A1252" s="26">
        <v>1248</v>
      </c>
      <c r="B1252" s="316" t="s">
        <v>10079</v>
      </c>
      <c r="C1252" s="318" t="s">
        <v>10080</v>
      </c>
      <c r="D1252" s="318" t="s">
        <v>4007</v>
      </c>
      <c r="E1252" s="318" t="s">
        <v>2422</v>
      </c>
      <c r="F1252" s="318" t="s">
        <v>2423</v>
      </c>
    </row>
    <row r="1253" spans="1:6" hidden="1">
      <c r="A1253" s="26">
        <v>1249</v>
      </c>
      <c r="B1253" s="316" t="s">
        <v>4023</v>
      </c>
      <c r="C1253" s="318" t="s">
        <v>4024</v>
      </c>
      <c r="D1253" s="318" t="s">
        <v>4007</v>
      </c>
      <c r="E1253" s="318" t="s">
        <v>2422</v>
      </c>
      <c r="F1253" s="318" t="s">
        <v>2423</v>
      </c>
    </row>
    <row r="1254" spans="1:6" hidden="1">
      <c r="A1254" s="26">
        <v>1250</v>
      </c>
      <c r="B1254" s="316" t="s">
        <v>4027</v>
      </c>
      <c r="C1254" s="318" t="s">
        <v>4028</v>
      </c>
      <c r="D1254" s="318" t="s">
        <v>4007</v>
      </c>
      <c r="E1254" s="318" t="s">
        <v>2422</v>
      </c>
      <c r="F1254" s="318" t="s">
        <v>2423</v>
      </c>
    </row>
    <row r="1255" spans="1:6" hidden="1">
      <c r="A1255" s="26">
        <v>1251</v>
      </c>
      <c r="B1255" s="316" t="s">
        <v>4661</v>
      </c>
      <c r="C1255" s="318" t="s">
        <v>4662</v>
      </c>
      <c r="D1255" s="318" t="s">
        <v>4007</v>
      </c>
      <c r="E1255" s="318" t="s">
        <v>2453</v>
      </c>
      <c r="F1255" s="318" t="s">
        <v>2423</v>
      </c>
    </row>
    <row r="1256" spans="1:6" hidden="1">
      <c r="A1256" s="26">
        <v>1252</v>
      </c>
      <c r="B1256" s="316" t="s">
        <v>4683</v>
      </c>
      <c r="C1256" s="318" t="s">
        <v>4684</v>
      </c>
      <c r="D1256" s="318" t="s">
        <v>4007</v>
      </c>
      <c r="E1256" s="318" t="s">
        <v>2453</v>
      </c>
      <c r="F1256" s="318" t="s">
        <v>2423</v>
      </c>
    </row>
    <row r="1257" spans="1:6" hidden="1">
      <c r="A1257" s="26">
        <v>1253</v>
      </c>
      <c r="B1257" s="316" t="s">
        <v>4687</v>
      </c>
      <c r="C1257" s="318" t="s">
        <v>4688</v>
      </c>
      <c r="D1257" s="318" t="s">
        <v>4007</v>
      </c>
      <c r="E1257" s="318" t="s">
        <v>2453</v>
      </c>
      <c r="F1257" s="318" t="s">
        <v>2423</v>
      </c>
    </row>
    <row r="1258" spans="1:6" hidden="1">
      <c r="A1258" s="26">
        <v>1254</v>
      </c>
      <c r="B1258" s="316" t="s">
        <v>4667</v>
      </c>
      <c r="C1258" s="318" t="s">
        <v>4668</v>
      </c>
      <c r="D1258" s="318" t="s">
        <v>4007</v>
      </c>
      <c r="E1258" s="318" t="s">
        <v>2453</v>
      </c>
      <c r="F1258" s="318" t="s">
        <v>2423</v>
      </c>
    </row>
    <row r="1259" spans="1:6" hidden="1">
      <c r="A1259" s="26">
        <v>1255</v>
      </c>
      <c r="B1259" s="316" t="s">
        <v>4675</v>
      </c>
      <c r="C1259" s="318" t="s">
        <v>4676</v>
      </c>
      <c r="D1259" s="318" t="s">
        <v>4007</v>
      </c>
      <c r="E1259" s="318" t="s">
        <v>2453</v>
      </c>
      <c r="F1259" s="318" t="s">
        <v>2423</v>
      </c>
    </row>
    <row r="1260" spans="1:6" hidden="1">
      <c r="A1260" s="26">
        <v>1256</v>
      </c>
      <c r="B1260" s="316" t="s">
        <v>10095</v>
      </c>
      <c r="C1260" s="318" t="s">
        <v>10096</v>
      </c>
      <c r="D1260" s="318" t="s">
        <v>4007</v>
      </c>
      <c r="E1260" s="318" t="s">
        <v>2422</v>
      </c>
      <c r="F1260" s="318" t="s">
        <v>2423</v>
      </c>
    </row>
    <row r="1261" spans="1:6" hidden="1">
      <c r="A1261" s="26">
        <v>1257</v>
      </c>
      <c r="B1261" s="316" t="s">
        <v>4679</v>
      </c>
      <c r="C1261" s="318" t="s">
        <v>4680</v>
      </c>
      <c r="D1261" s="318" t="s">
        <v>4007</v>
      </c>
      <c r="E1261" s="318" t="s">
        <v>2453</v>
      </c>
      <c r="F1261" s="318" t="s">
        <v>2423</v>
      </c>
    </row>
    <row r="1262" spans="1:6" hidden="1">
      <c r="A1262" s="26">
        <v>1258</v>
      </c>
      <c r="B1262" s="316" t="s">
        <v>4673</v>
      </c>
      <c r="C1262" s="318" t="s">
        <v>4674</v>
      </c>
      <c r="D1262" s="318" t="s">
        <v>4007</v>
      </c>
      <c r="E1262" s="318" t="s">
        <v>2453</v>
      </c>
      <c r="F1262" s="318" t="s">
        <v>2423</v>
      </c>
    </row>
    <row r="1263" spans="1:6" hidden="1">
      <c r="A1263" s="26">
        <v>1259</v>
      </c>
      <c r="B1263" s="316" t="s">
        <v>4669</v>
      </c>
      <c r="C1263" s="318" t="s">
        <v>4670</v>
      </c>
      <c r="D1263" s="318" t="s">
        <v>4007</v>
      </c>
      <c r="E1263" s="318" t="s">
        <v>2453</v>
      </c>
      <c r="F1263" s="318" t="s">
        <v>2423</v>
      </c>
    </row>
    <row r="1264" spans="1:6" hidden="1">
      <c r="A1264" s="26">
        <v>1260</v>
      </c>
      <c r="B1264" s="316" t="s">
        <v>4703</v>
      </c>
      <c r="C1264" s="318" t="s">
        <v>4704</v>
      </c>
      <c r="D1264" s="318" t="s">
        <v>4007</v>
      </c>
      <c r="E1264" s="318" t="s">
        <v>2453</v>
      </c>
      <c r="F1264" s="318" t="s">
        <v>2423</v>
      </c>
    </row>
    <row r="1265" spans="1:6" hidden="1">
      <c r="A1265" s="26">
        <v>1261</v>
      </c>
      <c r="B1265" s="316" t="s">
        <v>4689</v>
      </c>
      <c r="C1265" s="318" t="s">
        <v>4690</v>
      </c>
      <c r="D1265" s="318" t="s">
        <v>4007</v>
      </c>
      <c r="E1265" s="318" t="s">
        <v>2453</v>
      </c>
      <c r="F1265" s="318" t="s">
        <v>2423</v>
      </c>
    </row>
    <row r="1266" spans="1:6" hidden="1">
      <c r="A1266" s="26">
        <v>1262</v>
      </c>
      <c r="B1266" s="316" t="s">
        <v>9171</v>
      </c>
      <c r="C1266" s="318" t="s">
        <v>1276</v>
      </c>
      <c r="D1266" s="318" t="s">
        <v>4007</v>
      </c>
      <c r="E1266" s="318" t="s">
        <v>2422</v>
      </c>
      <c r="F1266" s="318" t="s">
        <v>2423</v>
      </c>
    </row>
    <row r="1267" spans="1:6" hidden="1">
      <c r="A1267" s="26">
        <v>1263</v>
      </c>
      <c r="B1267" s="316" t="s">
        <v>9177</v>
      </c>
      <c r="C1267" s="318" t="s">
        <v>1275</v>
      </c>
      <c r="D1267" s="318" t="s">
        <v>4007</v>
      </c>
      <c r="E1267" s="318" t="s">
        <v>2422</v>
      </c>
      <c r="F1267" s="318" t="s">
        <v>2423</v>
      </c>
    </row>
    <row r="1268" spans="1:6" hidden="1">
      <c r="A1268" s="26">
        <v>1264</v>
      </c>
      <c r="B1268" s="316" t="s">
        <v>9172</v>
      </c>
      <c r="C1268" s="318" t="s">
        <v>1277</v>
      </c>
      <c r="D1268" s="318" t="s">
        <v>4007</v>
      </c>
      <c r="E1268" s="318" t="s">
        <v>2422</v>
      </c>
      <c r="F1268" s="318" t="s">
        <v>2423</v>
      </c>
    </row>
    <row r="1269" spans="1:6" hidden="1">
      <c r="A1269" s="26">
        <v>1265</v>
      </c>
      <c r="B1269" s="316" t="s">
        <v>10161</v>
      </c>
      <c r="C1269" s="318" t="s">
        <v>4838</v>
      </c>
      <c r="D1269" s="318" t="s">
        <v>4007</v>
      </c>
      <c r="E1269" s="318" t="s">
        <v>2453</v>
      </c>
      <c r="F1269" s="318" t="s">
        <v>2423</v>
      </c>
    </row>
    <row r="1270" spans="1:6" hidden="1">
      <c r="A1270" s="26">
        <v>1266</v>
      </c>
      <c r="B1270" s="316" t="s">
        <v>10163</v>
      </c>
      <c r="C1270" s="318" t="s">
        <v>4822</v>
      </c>
      <c r="D1270" s="318" t="s">
        <v>4007</v>
      </c>
      <c r="E1270" s="318" t="s">
        <v>2453</v>
      </c>
      <c r="F1270" s="318" t="s">
        <v>2423</v>
      </c>
    </row>
    <row r="1271" spans="1:6" hidden="1">
      <c r="A1271" s="26">
        <v>1267</v>
      </c>
      <c r="B1271" s="316" t="s">
        <v>4466</v>
      </c>
      <c r="C1271" s="318" t="s">
        <v>4467</v>
      </c>
      <c r="D1271" s="318" t="s">
        <v>4007</v>
      </c>
      <c r="E1271" s="318" t="s">
        <v>2453</v>
      </c>
      <c r="F1271" s="318" t="s">
        <v>2423</v>
      </c>
    </row>
    <row r="1272" spans="1:6" hidden="1">
      <c r="A1272" s="26">
        <v>1268</v>
      </c>
      <c r="B1272" s="316" t="s">
        <v>4429</v>
      </c>
      <c r="C1272" s="318" t="s">
        <v>4430</v>
      </c>
      <c r="D1272" s="318" t="s">
        <v>4007</v>
      </c>
      <c r="E1272" s="318" t="s">
        <v>2453</v>
      </c>
      <c r="F1272" s="318" t="s">
        <v>2423</v>
      </c>
    </row>
    <row r="1273" spans="1:6" hidden="1">
      <c r="A1273" s="26">
        <v>1269</v>
      </c>
      <c r="B1273" s="316" t="s">
        <v>4399</v>
      </c>
      <c r="C1273" s="318" t="s">
        <v>4400</v>
      </c>
      <c r="D1273" s="318" t="s">
        <v>4007</v>
      </c>
      <c r="E1273" s="318" t="s">
        <v>2453</v>
      </c>
      <c r="F1273" s="318" t="s">
        <v>2423</v>
      </c>
    </row>
    <row r="1274" spans="1:6" hidden="1">
      <c r="A1274" s="26">
        <v>1270</v>
      </c>
      <c r="B1274" s="316" t="s">
        <v>4461</v>
      </c>
      <c r="C1274" s="318" t="s">
        <v>4462</v>
      </c>
      <c r="D1274" s="318" t="s">
        <v>4007</v>
      </c>
      <c r="E1274" s="318" t="s">
        <v>2453</v>
      </c>
      <c r="F1274" s="318" t="s">
        <v>2423</v>
      </c>
    </row>
    <row r="1275" spans="1:6" hidden="1">
      <c r="A1275" s="26">
        <v>1271</v>
      </c>
      <c r="B1275" s="316" t="s">
        <v>4288</v>
      </c>
      <c r="C1275" s="318" t="s">
        <v>4289</v>
      </c>
      <c r="D1275" s="318" t="s">
        <v>4007</v>
      </c>
      <c r="E1275" s="318" t="s">
        <v>2453</v>
      </c>
      <c r="F1275" s="318" t="s">
        <v>2423</v>
      </c>
    </row>
    <row r="1276" spans="1:6" hidden="1">
      <c r="A1276" s="26">
        <v>1272</v>
      </c>
      <c r="B1276" s="316" t="s">
        <v>4322</v>
      </c>
      <c r="C1276" s="318" t="s">
        <v>4323</v>
      </c>
      <c r="D1276" s="318" t="s">
        <v>4007</v>
      </c>
      <c r="E1276" s="318" t="s">
        <v>2453</v>
      </c>
      <c r="F1276" s="318" t="s">
        <v>2423</v>
      </c>
    </row>
    <row r="1277" spans="1:6" hidden="1">
      <c r="A1277" s="26">
        <v>1273</v>
      </c>
      <c r="B1277" s="316" t="s">
        <v>4182</v>
      </c>
      <c r="C1277" s="318" t="s">
        <v>4183</v>
      </c>
      <c r="D1277" s="318" t="s">
        <v>4007</v>
      </c>
      <c r="E1277" s="318" t="s">
        <v>2453</v>
      </c>
      <c r="F1277" s="318" t="s">
        <v>2423</v>
      </c>
    </row>
    <row r="1278" spans="1:6" hidden="1">
      <c r="A1278" s="26">
        <v>1274</v>
      </c>
      <c r="B1278" s="316" t="s">
        <v>4227</v>
      </c>
      <c r="C1278" s="318" t="s">
        <v>4228</v>
      </c>
      <c r="D1278" s="318" t="s">
        <v>4007</v>
      </c>
      <c r="E1278" s="318" t="s">
        <v>2453</v>
      </c>
      <c r="F1278" s="318" t="s">
        <v>2423</v>
      </c>
    </row>
    <row r="1279" spans="1:6" hidden="1">
      <c r="A1279" s="26">
        <v>1275</v>
      </c>
      <c r="B1279" s="316" t="s">
        <v>10171</v>
      </c>
      <c r="C1279" s="318" t="s">
        <v>4816</v>
      </c>
      <c r="D1279" s="318" t="s">
        <v>4007</v>
      </c>
      <c r="E1279" s="318" t="s">
        <v>2453</v>
      </c>
      <c r="F1279" s="318" t="s">
        <v>2423</v>
      </c>
    </row>
    <row r="1280" spans="1:6" hidden="1">
      <c r="A1280" s="26">
        <v>1276</v>
      </c>
      <c r="B1280" s="316" t="s">
        <v>10183</v>
      </c>
      <c r="C1280" s="318" t="s">
        <v>4797</v>
      </c>
      <c r="D1280" s="318" t="s">
        <v>4007</v>
      </c>
      <c r="E1280" s="318" t="s">
        <v>2453</v>
      </c>
      <c r="F1280" s="318" t="s">
        <v>2423</v>
      </c>
    </row>
    <row r="1281" spans="1:6" hidden="1">
      <c r="A1281" s="26">
        <v>1277</v>
      </c>
      <c r="B1281" s="316" t="s">
        <v>10184</v>
      </c>
      <c r="C1281" s="318" t="s">
        <v>4802</v>
      </c>
      <c r="D1281" s="318" t="s">
        <v>4007</v>
      </c>
      <c r="E1281" s="318" t="s">
        <v>2453</v>
      </c>
      <c r="F1281" s="318" t="s">
        <v>2423</v>
      </c>
    </row>
    <row r="1282" spans="1:6" hidden="1">
      <c r="A1282" s="26">
        <v>1278</v>
      </c>
      <c r="B1282" s="316" t="s">
        <v>10185</v>
      </c>
      <c r="C1282" s="318" t="s">
        <v>4814</v>
      </c>
      <c r="D1282" s="318" t="s">
        <v>4007</v>
      </c>
      <c r="E1282" s="318" t="s">
        <v>2453</v>
      </c>
      <c r="F1282" s="318" t="s">
        <v>2423</v>
      </c>
    </row>
    <row r="1283" spans="1:6" hidden="1">
      <c r="A1283" s="26">
        <v>1279</v>
      </c>
      <c r="B1283" s="316" t="s">
        <v>4271</v>
      </c>
      <c r="C1283" s="318" t="s">
        <v>1387</v>
      </c>
      <c r="D1283" s="318" t="s">
        <v>4007</v>
      </c>
      <c r="E1283" s="318" t="s">
        <v>2453</v>
      </c>
      <c r="F1283" s="318" t="s">
        <v>2423</v>
      </c>
    </row>
    <row r="1284" spans="1:6" hidden="1">
      <c r="A1284" s="26">
        <v>1280</v>
      </c>
      <c r="B1284" s="316" t="s">
        <v>4353</v>
      </c>
      <c r="C1284" s="318" t="s">
        <v>1392</v>
      </c>
      <c r="D1284" s="318" t="s">
        <v>4007</v>
      </c>
      <c r="E1284" s="318" t="s">
        <v>2453</v>
      </c>
      <c r="F1284" s="318" t="s">
        <v>2423</v>
      </c>
    </row>
    <row r="1285" spans="1:6" hidden="1">
      <c r="A1285" s="26">
        <v>1281</v>
      </c>
      <c r="B1285" s="316" t="s">
        <v>4362</v>
      </c>
      <c r="C1285" s="318" t="s">
        <v>1393</v>
      </c>
      <c r="D1285" s="318" t="s">
        <v>4007</v>
      </c>
      <c r="E1285" s="318" t="s">
        <v>2453</v>
      </c>
      <c r="F1285" s="318" t="s">
        <v>2423</v>
      </c>
    </row>
    <row r="1286" spans="1:6" hidden="1">
      <c r="A1286" s="26">
        <v>1282</v>
      </c>
      <c r="B1286" s="316" t="s">
        <v>4152</v>
      </c>
      <c r="C1286" s="318" t="s">
        <v>4153</v>
      </c>
      <c r="D1286" s="318" t="s">
        <v>4007</v>
      </c>
      <c r="E1286" s="318" t="s">
        <v>2453</v>
      </c>
      <c r="F1286" s="318" t="s">
        <v>2423</v>
      </c>
    </row>
    <row r="1287" spans="1:6" hidden="1">
      <c r="A1287" s="26">
        <v>1283</v>
      </c>
      <c r="B1287" s="316" t="s">
        <v>4154</v>
      </c>
      <c r="C1287" s="318" t="s">
        <v>4155</v>
      </c>
      <c r="D1287" s="318" t="s">
        <v>4007</v>
      </c>
      <c r="E1287" s="318" t="s">
        <v>2453</v>
      </c>
      <c r="F1287" s="318" t="s">
        <v>2423</v>
      </c>
    </row>
    <row r="1288" spans="1:6" hidden="1">
      <c r="A1288" s="26">
        <v>1284</v>
      </c>
      <c r="B1288" s="316" t="s">
        <v>4174</v>
      </c>
      <c r="C1288" s="318" t="s">
        <v>4175</v>
      </c>
      <c r="D1288" s="318" t="s">
        <v>4007</v>
      </c>
      <c r="E1288" s="318" t="s">
        <v>2453</v>
      </c>
      <c r="F1288" s="318" t="s">
        <v>2423</v>
      </c>
    </row>
    <row r="1289" spans="1:6" hidden="1">
      <c r="A1289" s="26">
        <v>1285</v>
      </c>
      <c r="B1289" s="316" t="s">
        <v>4156</v>
      </c>
      <c r="C1289" s="318" t="s">
        <v>4157</v>
      </c>
      <c r="D1289" s="318" t="s">
        <v>4007</v>
      </c>
      <c r="E1289" s="318" t="s">
        <v>2453</v>
      </c>
      <c r="F1289" s="318" t="s">
        <v>2423</v>
      </c>
    </row>
    <row r="1290" spans="1:6" hidden="1">
      <c r="A1290" s="26">
        <v>1286</v>
      </c>
      <c r="B1290" s="316" t="s">
        <v>4192</v>
      </c>
      <c r="C1290" s="318" t="s">
        <v>4193</v>
      </c>
      <c r="D1290" s="318" t="s">
        <v>4007</v>
      </c>
      <c r="E1290" s="318" t="s">
        <v>2453</v>
      </c>
      <c r="F1290" s="318" t="s">
        <v>2423</v>
      </c>
    </row>
    <row r="1291" spans="1:6" hidden="1">
      <c r="A1291" s="26">
        <v>1287</v>
      </c>
      <c r="B1291" s="316" t="s">
        <v>4302</v>
      </c>
      <c r="C1291" s="318" t="s">
        <v>4303</v>
      </c>
      <c r="D1291" s="318" t="s">
        <v>4007</v>
      </c>
      <c r="E1291" s="318" t="s">
        <v>2453</v>
      </c>
      <c r="F1291" s="318" t="s">
        <v>2423</v>
      </c>
    </row>
    <row r="1292" spans="1:6" hidden="1">
      <c r="A1292" s="26">
        <v>1288</v>
      </c>
      <c r="B1292" s="316" t="s">
        <v>4409</v>
      </c>
      <c r="C1292" s="318" t="s">
        <v>4410</v>
      </c>
      <c r="D1292" s="318" t="s">
        <v>4007</v>
      </c>
      <c r="E1292" s="318" t="s">
        <v>2453</v>
      </c>
      <c r="F1292" s="318" t="s">
        <v>2423</v>
      </c>
    </row>
    <row r="1293" spans="1:6" hidden="1">
      <c r="A1293" s="26">
        <v>1289</v>
      </c>
      <c r="B1293" s="316" t="s">
        <v>4178</v>
      </c>
      <c r="C1293" s="318" t="s">
        <v>4179</v>
      </c>
      <c r="D1293" s="318" t="s">
        <v>4007</v>
      </c>
      <c r="E1293" s="318" t="s">
        <v>2453</v>
      </c>
      <c r="F1293" s="318" t="s">
        <v>2423</v>
      </c>
    </row>
    <row r="1294" spans="1:6" hidden="1">
      <c r="A1294" s="26">
        <v>1290</v>
      </c>
      <c r="B1294" s="316" t="s">
        <v>4370</v>
      </c>
      <c r="C1294" s="318" t="s">
        <v>4371</v>
      </c>
      <c r="D1294" s="318" t="s">
        <v>4007</v>
      </c>
      <c r="E1294" s="318" t="s">
        <v>2453</v>
      </c>
      <c r="F1294" s="318" t="s">
        <v>2423</v>
      </c>
    </row>
    <row r="1295" spans="1:6" hidden="1">
      <c r="A1295" s="26">
        <v>1291</v>
      </c>
      <c r="B1295" s="316" t="s">
        <v>4241</v>
      </c>
      <c r="C1295" s="318" t="s">
        <v>4242</v>
      </c>
      <c r="D1295" s="318" t="s">
        <v>4007</v>
      </c>
      <c r="E1295" s="318" t="s">
        <v>2453</v>
      </c>
      <c r="F1295" s="318" t="s">
        <v>2423</v>
      </c>
    </row>
    <row r="1296" spans="1:6" hidden="1">
      <c r="A1296" s="26">
        <v>1292</v>
      </c>
      <c r="B1296" s="316" t="s">
        <v>4158</v>
      </c>
      <c r="C1296" s="318" t="s">
        <v>4159</v>
      </c>
      <c r="D1296" s="318" t="s">
        <v>4007</v>
      </c>
      <c r="E1296" s="318" t="s">
        <v>2453</v>
      </c>
      <c r="F1296" s="318" t="s">
        <v>2423</v>
      </c>
    </row>
    <row r="1297" spans="1:6" hidden="1">
      <c r="A1297" s="26">
        <v>1293</v>
      </c>
      <c r="B1297" s="316" t="s">
        <v>4412</v>
      </c>
      <c r="C1297" s="318" t="s">
        <v>4413</v>
      </c>
      <c r="D1297" s="318" t="s">
        <v>4007</v>
      </c>
      <c r="E1297" s="318" t="s">
        <v>2453</v>
      </c>
      <c r="F1297" s="318" t="s">
        <v>2423</v>
      </c>
    </row>
    <row r="1298" spans="1:6" hidden="1">
      <c r="A1298" s="26">
        <v>1294</v>
      </c>
      <c r="B1298" s="316" t="s">
        <v>10227</v>
      </c>
      <c r="C1298" s="318" t="s">
        <v>4813</v>
      </c>
      <c r="D1298" s="318" t="s">
        <v>4007</v>
      </c>
      <c r="E1298" s="318" t="s">
        <v>2453</v>
      </c>
      <c r="F1298" s="318" t="s">
        <v>2423</v>
      </c>
    </row>
    <row r="1299" spans="1:6" hidden="1">
      <c r="A1299" s="26">
        <v>1295</v>
      </c>
      <c r="B1299" s="316" t="s">
        <v>4382</v>
      </c>
      <c r="C1299" s="318" t="s">
        <v>4383</v>
      </c>
      <c r="D1299" s="318" t="s">
        <v>4007</v>
      </c>
      <c r="E1299" s="318" t="s">
        <v>2453</v>
      </c>
      <c r="F1299" s="318" t="s">
        <v>2423</v>
      </c>
    </row>
    <row r="1300" spans="1:6" hidden="1">
      <c r="A1300" s="26">
        <v>1296</v>
      </c>
      <c r="B1300" s="316" t="s">
        <v>4214</v>
      </c>
      <c r="C1300" s="318" t="s">
        <v>4215</v>
      </c>
      <c r="D1300" s="318" t="s">
        <v>4007</v>
      </c>
      <c r="E1300" s="318" t="s">
        <v>2453</v>
      </c>
      <c r="F1300" s="318" t="s">
        <v>2423</v>
      </c>
    </row>
    <row r="1301" spans="1:6" hidden="1">
      <c r="A1301" s="26">
        <v>1297</v>
      </c>
      <c r="B1301" s="316" t="s">
        <v>4390</v>
      </c>
      <c r="C1301" s="318" t="s">
        <v>4391</v>
      </c>
      <c r="D1301" s="318" t="s">
        <v>4007</v>
      </c>
      <c r="E1301" s="318" t="s">
        <v>2453</v>
      </c>
      <c r="F1301" s="318" t="s">
        <v>2423</v>
      </c>
    </row>
    <row r="1302" spans="1:6" hidden="1">
      <c r="A1302" s="26">
        <v>1298</v>
      </c>
      <c r="B1302" s="316" t="s">
        <v>4286</v>
      </c>
      <c r="C1302" s="318" t="s">
        <v>4287</v>
      </c>
      <c r="D1302" s="318" t="s">
        <v>4007</v>
      </c>
      <c r="E1302" s="318" t="s">
        <v>2453</v>
      </c>
      <c r="F1302" s="318" t="s">
        <v>2423</v>
      </c>
    </row>
    <row r="1303" spans="1:6" hidden="1">
      <c r="A1303" s="26">
        <v>1299</v>
      </c>
      <c r="B1303" s="316" t="s">
        <v>4243</v>
      </c>
      <c r="C1303" s="318" t="s">
        <v>4244</v>
      </c>
      <c r="D1303" s="318" t="s">
        <v>4007</v>
      </c>
      <c r="E1303" s="318" t="s">
        <v>2453</v>
      </c>
      <c r="F1303" s="318" t="s">
        <v>2423</v>
      </c>
    </row>
    <row r="1304" spans="1:6" hidden="1">
      <c r="A1304" s="26">
        <v>1300</v>
      </c>
      <c r="B1304" s="316" t="s">
        <v>4330</v>
      </c>
      <c r="C1304" s="318" t="s">
        <v>4331</v>
      </c>
      <c r="D1304" s="318" t="s">
        <v>4007</v>
      </c>
      <c r="E1304" s="318" t="s">
        <v>2453</v>
      </c>
      <c r="F1304" s="318" t="s">
        <v>2423</v>
      </c>
    </row>
    <row r="1305" spans="1:6" hidden="1">
      <c r="A1305" s="26">
        <v>1301</v>
      </c>
      <c r="B1305" s="316" t="s">
        <v>4320</v>
      </c>
      <c r="C1305" s="318" t="s">
        <v>4321</v>
      </c>
      <c r="D1305" s="318" t="s">
        <v>4007</v>
      </c>
      <c r="E1305" s="318" t="s">
        <v>2453</v>
      </c>
      <c r="F1305" s="318" t="s">
        <v>2423</v>
      </c>
    </row>
    <row r="1306" spans="1:6" hidden="1">
      <c r="A1306" s="26">
        <v>1302</v>
      </c>
      <c r="B1306" s="316" t="s">
        <v>4358</v>
      </c>
      <c r="C1306" s="318" t="s">
        <v>4359</v>
      </c>
      <c r="D1306" s="318" t="s">
        <v>4007</v>
      </c>
      <c r="E1306" s="318" t="s">
        <v>2453</v>
      </c>
      <c r="F1306" s="318" t="s">
        <v>2423</v>
      </c>
    </row>
    <row r="1307" spans="1:6" hidden="1">
      <c r="A1307" s="26">
        <v>1303</v>
      </c>
      <c r="B1307" s="316" t="s">
        <v>4166</v>
      </c>
      <c r="C1307" s="318" t="s">
        <v>4167</v>
      </c>
      <c r="D1307" s="318" t="s">
        <v>4007</v>
      </c>
      <c r="E1307" s="318" t="s">
        <v>2453</v>
      </c>
      <c r="F1307" s="318" t="s">
        <v>2423</v>
      </c>
    </row>
    <row r="1308" spans="1:6" hidden="1">
      <c r="A1308" s="26">
        <v>1304</v>
      </c>
      <c r="B1308" s="316" t="s">
        <v>4282</v>
      </c>
      <c r="C1308" s="318" t="s">
        <v>4283</v>
      </c>
      <c r="D1308" s="318" t="s">
        <v>4007</v>
      </c>
      <c r="E1308" s="318" t="s">
        <v>2453</v>
      </c>
      <c r="F1308" s="318" t="s">
        <v>2423</v>
      </c>
    </row>
    <row r="1309" spans="1:6" hidden="1">
      <c r="A1309" s="26">
        <v>1305</v>
      </c>
      <c r="B1309" s="316" t="s">
        <v>4284</v>
      </c>
      <c r="C1309" s="318" t="s">
        <v>4285</v>
      </c>
      <c r="D1309" s="318" t="s">
        <v>4007</v>
      </c>
      <c r="E1309" s="318" t="s">
        <v>2453</v>
      </c>
      <c r="F1309" s="318" t="s">
        <v>2423</v>
      </c>
    </row>
    <row r="1310" spans="1:6" hidden="1">
      <c r="A1310" s="26">
        <v>1306</v>
      </c>
      <c r="B1310" s="316" t="s">
        <v>4431</v>
      </c>
      <c r="C1310" s="318" t="s">
        <v>4432</v>
      </c>
      <c r="D1310" s="318" t="s">
        <v>4007</v>
      </c>
      <c r="E1310" s="318" t="s">
        <v>2453</v>
      </c>
      <c r="F1310" s="318" t="s">
        <v>2423</v>
      </c>
    </row>
    <row r="1311" spans="1:6" hidden="1">
      <c r="A1311" s="26">
        <v>1307</v>
      </c>
      <c r="B1311" s="316" t="s">
        <v>4446</v>
      </c>
      <c r="C1311" s="318" t="s">
        <v>4447</v>
      </c>
      <c r="D1311" s="318" t="s">
        <v>4007</v>
      </c>
      <c r="E1311" s="318" t="s">
        <v>2453</v>
      </c>
      <c r="F1311" s="318" t="s">
        <v>2423</v>
      </c>
    </row>
    <row r="1312" spans="1:6" hidden="1">
      <c r="A1312" s="26">
        <v>1308</v>
      </c>
      <c r="B1312" s="316" t="s">
        <v>4459</v>
      </c>
      <c r="C1312" s="318" t="s">
        <v>4460</v>
      </c>
      <c r="D1312" s="318" t="s">
        <v>4007</v>
      </c>
      <c r="E1312" s="318" t="s">
        <v>2453</v>
      </c>
      <c r="F1312" s="318" t="s">
        <v>2423</v>
      </c>
    </row>
    <row r="1313" spans="1:6" hidden="1">
      <c r="A1313" s="26">
        <v>1309</v>
      </c>
      <c r="B1313" s="316" t="s">
        <v>4164</v>
      </c>
      <c r="C1313" s="318" t="s">
        <v>4165</v>
      </c>
      <c r="D1313" s="318" t="s">
        <v>4007</v>
      </c>
      <c r="E1313" s="318" t="s">
        <v>2453</v>
      </c>
      <c r="F1313" s="318" t="s">
        <v>2423</v>
      </c>
    </row>
    <row r="1314" spans="1:6" hidden="1">
      <c r="A1314" s="26">
        <v>1310</v>
      </c>
      <c r="B1314" s="316" t="s">
        <v>4334</v>
      </c>
      <c r="C1314" s="318" t="s">
        <v>4335</v>
      </c>
      <c r="D1314" s="318" t="s">
        <v>4007</v>
      </c>
      <c r="E1314" s="318" t="s">
        <v>2453</v>
      </c>
      <c r="F1314" s="318" t="s">
        <v>2423</v>
      </c>
    </row>
    <row r="1315" spans="1:6" hidden="1">
      <c r="A1315" s="26">
        <v>1311</v>
      </c>
      <c r="B1315" s="316" t="s">
        <v>4247</v>
      </c>
      <c r="C1315" s="318" t="s">
        <v>4248</v>
      </c>
      <c r="D1315" s="318" t="s">
        <v>4007</v>
      </c>
      <c r="E1315" s="318" t="s">
        <v>2453</v>
      </c>
      <c r="F1315" s="318" t="s">
        <v>2423</v>
      </c>
    </row>
    <row r="1316" spans="1:6" hidden="1">
      <c r="A1316" s="26">
        <v>1312</v>
      </c>
      <c r="B1316" s="316" t="s">
        <v>4433</v>
      </c>
      <c r="C1316" s="318" t="s">
        <v>4434</v>
      </c>
      <c r="D1316" s="318" t="s">
        <v>4007</v>
      </c>
      <c r="E1316" s="318" t="s">
        <v>2453</v>
      </c>
      <c r="F1316" s="318" t="s">
        <v>2423</v>
      </c>
    </row>
    <row r="1317" spans="1:6" hidden="1">
      <c r="A1317" s="26">
        <v>1313</v>
      </c>
      <c r="B1317" s="316" t="s">
        <v>4328</v>
      </c>
      <c r="C1317" s="318" t="s">
        <v>4329</v>
      </c>
      <c r="D1317" s="318" t="s">
        <v>4007</v>
      </c>
      <c r="E1317" s="318" t="s">
        <v>2453</v>
      </c>
      <c r="F1317" s="318" t="s">
        <v>2423</v>
      </c>
    </row>
    <row r="1318" spans="1:6" hidden="1">
      <c r="A1318" s="26">
        <v>1314</v>
      </c>
      <c r="B1318" s="316" t="s">
        <v>4237</v>
      </c>
      <c r="C1318" s="318" t="s">
        <v>4238</v>
      </c>
      <c r="D1318" s="318" t="s">
        <v>4007</v>
      </c>
      <c r="E1318" s="318" t="s">
        <v>2453</v>
      </c>
      <c r="F1318" s="318" t="s">
        <v>2423</v>
      </c>
    </row>
    <row r="1319" spans="1:6" hidden="1">
      <c r="A1319" s="26">
        <v>1315</v>
      </c>
      <c r="B1319" s="316" t="s">
        <v>4294</v>
      </c>
      <c r="C1319" s="318" t="s">
        <v>4295</v>
      </c>
      <c r="D1319" s="318" t="s">
        <v>4007</v>
      </c>
      <c r="E1319" s="318" t="s">
        <v>2453</v>
      </c>
      <c r="F1319" s="318" t="s">
        <v>2423</v>
      </c>
    </row>
    <row r="1320" spans="1:6" hidden="1">
      <c r="A1320" s="26">
        <v>1316</v>
      </c>
      <c r="B1320" s="316" t="s">
        <v>4239</v>
      </c>
      <c r="C1320" s="318" t="s">
        <v>4240</v>
      </c>
      <c r="D1320" s="318" t="s">
        <v>4007</v>
      </c>
      <c r="E1320" s="318" t="s">
        <v>2453</v>
      </c>
      <c r="F1320" s="318" t="s">
        <v>2423</v>
      </c>
    </row>
    <row r="1321" spans="1:6" hidden="1">
      <c r="A1321" s="26">
        <v>1317</v>
      </c>
      <c r="B1321" s="316" t="s">
        <v>4312</v>
      </c>
      <c r="C1321" s="318" t="s">
        <v>4313</v>
      </c>
      <c r="D1321" s="318" t="s">
        <v>4007</v>
      </c>
      <c r="E1321" s="318" t="s">
        <v>2453</v>
      </c>
      <c r="F1321" s="318" t="s">
        <v>2423</v>
      </c>
    </row>
    <row r="1322" spans="1:6" hidden="1">
      <c r="A1322" s="26">
        <v>1318</v>
      </c>
      <c r="B1322" s="316" t="s">
        <v>4208</v>
      </c>
      <c r="C1322" s="318" t="s">
        <v>4209</v>
      </c>
      <c r="D1322" s="318" t="s">
        <v>4007</v>
      </c>
      <c r="E1322" s="318" t="s">
        <v>2453</v>
      </c>
      <c r="F1322" s="318" t="s">
        <v>2423</v>
      </c>
    </row>
    <row r="1323" spans="1:6" hidden="1">
      <c r="A1323" s="26">
        <v>1319</v>
      </c>
      <c r="B1323" s="316" t="s">
        <v>4194</v>
      </c>
      <c r="C1323" s="318" t="s">
        <v>4195</v>
      </c>
      <c r="D1323" s="318" t="s">
        <v>4007</v>
      </c>
      <c r="E1323" s="318" t="s">
        <v>2453</v>
      </c>
      <c r="F1323" s="318" t="s">
        <v>2423</v>
      </c>
    </row>
    <row r="1324" spans="1:6" hidden="1">
      <c r="A1324" s="26">
        <v>1320</v>
      </c>
      <c r="B1324" s="316" t="s">
        <v>4231</v>
      </c>
      <c r="C1324" s="318" t="s">
        <v>4232</v>
      </c>
      <c r="D1324" s="318" t="s">
        <v>4007</v>
      </c>
      <c r="E1324" s="318" t="s">
        <v>2453</v>
      </c>
      <c r="F1324" s="318" t="s">
        <v>2423</v>
      </c>
    </row>
    <row r="1325" spans="1:6" hidden="1">
      <c r="A1325" s="26">
        <v>1321</v>
      </c>
      <c r="B1325" s="316" t="s">
        <v>4168</v>
      </c>
      <c r="C1325" s="318" t="s">
        <v>4169</v>
      </c>
      <c r="D1325" s="318" t="s">
        <v>4007</v>
      </c>
      <c r="E1325" s="318" t="s">
        <v>2453</v>
      </c>
      <c r="F1325" s="318" t="s">
        <v>2423</v>
      </c>
    </row>
    <row r="1326" spans="1:6" hidden="1">
      <c r="A1326" s="26">
        <v>1322</v>
      </c>
      <c r="B1326" s="316" t="s">
        <v>4233</v>
      </c>
      <c r="C1326" s="318" t="s">
        <v>4234</v>
      </c>
      <c r="D1326" s="318" t="s">
        <v>4007</v>
      </c>
      <c r="E1326" s="318" t="s">
        <v>2453</v>
      </c>
      <c r="F1326" s="318" t="s">
        <v>2423</v>
      </c>
    </row>
    <row r="1327" spans="1:6" hidden="1">
      <c r="A1327" s="26">
        <v>1323</v>
      </c>
      <c r="B1327" s="316" t="s">
        <v>4229</v>
      </c>
      <c r="C1327" s="318" t="s">
        <v>4230</v>
      </c>
      <c r="D1327" s="318" t="s">
        <v>4007</v>
      </c>
      <c r="E1327" s="318" t="s">
        <v>2453</v>
      </c>
      <c r="F1327" s="318" t="s">
        <v>2423</v>
      </c>
    </row>
    <row r="1328" spans="1:6" hidden="1">
      <c r="A1328" s="26">
        <v>1324</v>
      </c>
      <c r="B1328" s="316" t="s">
        <v>4314</v>
      </c>
      <c r="C1328" s="318" t="s">
        <v>4315</v>
      </c>
      <c r="D1328" s="318" t="s">
        <v>4007</v>
      </c>
      <c r="E1328" s="318" t="s">
        <v>2453</v>
      </c>
      <c r="F1328" s="318" t="s">
        <v>2423</v>
      </c>
    </row>
    <row r="1329" spans="1:6" hidden="1">
      <c r="A1329" s="26">
        <v>1325</v>
      </c>
      <c r="B1329" s="316" t="s">
        <v>4170</v>
      </c>
      <c r="C1329" s="318" t="s">
        <v>4171</v>
      </c>
      <c r="D1329" s="318" t="s">
        <v>4007</v>
      </c>
      <c r="E1329" s="318" t="s">
        <v>2453</v>
      </c>
      <c r="F1329" s="318" t="s">
        <v>2423</v>
      </c>
    </row>
    <row r="1330" spans="1:6" hidden="1">
      <c r="A1330" s="26">
        <v>1326</v>
      </c>
      <c r="B1330" s="316" t="s">
        <v>4318</v>
      </c>
      <c r="C1330" s="318" t="s">
        <v>4319</v>
      </c>
      <c r="D1330" s="318" t="s">
        <v>4007</v>
      </c>
      <c r="E1330" s="318" t="s">
        <v>2453</v>
      </c>
      <c r="F1330" s="318" t="s">
        <v>2423</v>
      </c>
    </row>
    <row r="1331" spans="1:6" hidden="1">
      <c r="A1331" s="26">
        <v>1327</v>
      </c>
      <c r="B1331" s="316" t="s">
        <v>4274</v>
      </c>
      <c r="C1331" s="318" t="s">
        <v>4275</v>
      </c>
      <c r="D1331" s="318" t="s">
        <v>4007</v>
      </c>
      <c r="E1331" s="318" t="s">
        <v>2453</v>
      </c>
      <c r="F1331" s="318" t="s">
        <v>2423</v>
      </c>
    </row>
    <row r="1332" spans="1:6" hidden="1">
      <c r="A1332" s="26">
        <v>1328</v>
      </c>
      <c r="B1332" s="316" t="s">
        <v>10283</v>
      </c>
      <c r="C1332" s="318" t="s">
        <v>4815</v>
      </c>
      <c r="D1332" s="318" t="s">
        <v>4007</v>
      </c>
      <c r="E1332" s="318" t="s">
        <v>2453</v>
      </c>
      <c r="F1332" s="318" t="s">
        <v>2423</v>
      </c>
    </row>
    <row r="1333" spans="1:6" hidden="1">
      <c r="A1333" s="26">
        <v>1329</v>
      </c>
      <c r="B1333" s="316" t="s">
        <v>4245</v>
      </c>
      <c r="C1333" s="318" t="s">
        <v>4246</v>
      </c>
      <c r="D1333" s="318" t="s">
        <v>4007</v>
      </c>
      <c r="E1333" s="318" t="s">
        <v>2453</v>
      </c>
      <c r="F1333" s="318" t="s">
        <v>2423</v>
      </c>
    </row>
    <row r="1334" spans="1:6" hidden="1">
      <c r="A1334" s="26">
        <v>1330</v>
      </c>
      <c r="B1334" s="316" t="s">
        <v>4339</v>
      </c>
      <c r="C1334" s="318" t="s">
        <v>4340</v>
      </c>
      <c r="D1334" s="318" t="s">
        <v>4007</v>
      </c>
      <c r="E1334" s="318" t="s">
        <v>2453</v>
      </c>
      <c r="F1334" s="318" t="s">
        <v>2423</v>
      </c>
    </row>
    <row r="1335" spans="1:6" hidden="1">
      <c r="A1335" s="26">
        <v>1331</v>
      </c>
      <c r="B1335" s="316" t="s">
        <v>4160</v>
      </c>
      <c r="C1335" s="318" t="s">
        <v>4161</v>
      </c>
      <c r="D1335" s="318" t="s">
        <v>4007</v>
      </c>
      <c r="E1335" s="318" t="s">
        <v>2453</v>
      </c>
      <c r="F1335" s="318" t="s">
        <v>2423</v>
      </c>
    </row>
    <row r="1336" spans="1:6" hidden="1">
      <c r="A1336" s="26">
        <v>1332</v>
      </c>
      <c r="B1336" s="316" t="s">
        <v>4224</v>
      </c>
      <c r="C1336" s="318" t="s">
        <v>3528</v>
      </c>
      <c r="D1336" s="318" t="s">
        <v>4007</v>
      </c>
      <c r="E1336" s="318" t="s">
        <v>2453</v>
      </c>
      <c r="F1336" s="318" t="s">
        <v>2423</v>
      </c>
    </row>
    <row r="1337" spans="1:6" hidden="1">
      <c r="A1337" s="26">
        <v>1333</v>
      </c>
      <c r="B1337" s="316" t="s">
        <v>4332</v>
      </c>
      <c r="C1337" s="318" t="s">
        <v>4333</v>
      </c>
      <c r="D1337" s="318" t="s">
        <v>4007</v>
      </c>
      <c r="E1337" s="318" t="s">
        <v>2453</v>
      </c>
      <c r="F1337" s="318" t="s">
        <v>2423</v>
      </c>
    </row>
    <row r="1338" spans="1:6" hidden="1">
      <c r="A1338" s="26">
        <v>1334</v>
      </c>
      <c r="B1338" s="316" t="s">
        <v>4222</v>
      </c>
      <c r="C1338" s="318" t="s">
        <v>4223</v>
      </c>
      <c r="D1338" s="318" t="s">
        <v>4007</v>
      </c>
      <c r="E1338" s="318" t="s">
        <v>2453</v>
      </c>
      <c r="F1338" s="318" t="s">
        <v>2423</v>
      </c>
    </row>
    <row r="1339" spans="1:6" hidden="1">
      <c r="A1339" s="26">
        <v>1335</v>
      </c>
      <c r="B1339" s="316" t="s">
        <v>4269</v>
      </c>
      <c r="C1339" s="318" t="s">
        <v>4270</v>
      </c>
      <c r="D1339" s="318" t="s">
        <v>4007</v>
      </c>
      <c r="E1339" s="318" t="s">
        <v>2453</v>
      </c>
      <c r="F1339" s="318" t="s">
        <v>2423</v>
      </c>
    </row>
    <row r="1340" spans="1:6" hidden="1">
      <c r="A1340" s="26">
        <v>1336</v>
      </c>
      <c r="B1340" s="316" t="s">
        <v>4292</v>
      </c>
      <c r="C1340" s="318" t="s">
        <v>4293</v>
      </c>
      <c r="D1340" s="318" t="s">
        <v>4007</v>
      </c>
      <c r="E1340" s="318" t="s">
        <v>2453</v>
      </c>
      <c r="F1340" s="318" t="s">
        <v>2423</v>
      </c>
    </row>
    <row r="1341" spans="1:6" hidden="1">
      <c r="A1341" s="26">
        <v>1337</v>
      </c>
      <c r="B1341" s="316" t="s">
        <v>4034</v>
      </c>
      <c r="C1341" s="318" t="s">
        <v>4035</v>
      </c>
      <c r="D1341" s="318" t="s">
        <v>4007</v>
      </c>
      <c r="E1341" s="318" t="s">
        <v>2453</v>
      </c>
      <c r="F1341" s="318" t="s">
        <v>2423</v>
      </c>
    </row>
    <row r="1342" spans="1:6" hidden="1">
      <c r="A1342" s="26">
        <v>1338</v>
      </c>
      <c r="B1342" s="316" t="s">
        <v>4464</v>
      </c>
      <c r="C1342" s="318" t="s">
        <v>4465</v>
      </c>
      <c r="D1342" s="318" t="s">
        <v>4007</v>
      </c>
      <c r="E1342" s="318" t="s">
        <v>2453</v>
      </c>
      <c r="F1342" s="318" t="s">
        <v>2423</v>
      </c>
    </row>
    <row r="1343" spans="1:6" hidden="1">
      <c r="A1343" s="26">
        <v>1339</v>
      </c>
      <c r="B1343" s="316" t="s">
        <v>4486</v>
      </c>
      <c r="C1343" s="318" t="s">
        <v>1426</v>
      </c>
      <c r="D1343" s="318" t="s">
        <v>4007</v>
      </c>
      <c r="E1343" s="318" t="s">
        <v>2453</v>
      </c>
      <c r="F1343" s="318" t="s">
        <v>2423</v>
      </c>
    </row>
    <row r="1344" spans="1:6" hidden="1">
      <c r="A1344" s="26">
        <v>1340</v>
      </c>
      <c r="B1344" s="316" t="s">
        <v>4398</v>
      </c>
      <c r="C1344" s="318" t="s">
        <v>1404</v>
      </c>
      <c r="D1344" s="318" t="s">
        <v>4007</v>
      </c>
      <c r="E1344" s="318" t="s">
        <v>2453</v>
      </c>
      <c r="F1344" s="318" t="s">
        <v>2423</v>
      </c>
    </row>
    <row r="1345" spans="1:6" hidden="1">
      <c r="A1345" s="26">
        <v>1341</v>
      </c>
      <c r="B1345" s="316" t="s">
        <v>4445</v>
      </c>
      <c r="C1345" s="318" t="s">
        <v>1419</v>
      </c>
      <c r="D1345" s="318" t="s">
        <v>4007</v>
      </c>
      <c r="E1345" s="318" t="s">
        <v>2453</v>
      </c>
      <c r="F1345" s="318" t="s">
        <v>2423</v>
      </c>
    </row>
    <row r="1346" spans="1:6" hidden="1">
      <c r="A1346" s="26">
        <v>1342</v>
      </c>
      <c r="B1346" s="316" t="s">
        <v>4363</v>
      </c>
      <c r="C1346" s="318" t="s">
        <v>1394</v>
      </c>
      <c r="D1346" s="318" t="s">
        <v>4007</v>
      </c>
      <c r="E1346" s="318" t="s">
        <v>2453</v>
      </c>
      <c r="F1346" s="318" t="s">
        <v>2423</v>
      </c>
    </row>
    <row r="1347" spans="1:6" hidden="1">
      <c r="A1347" s="26">
        <v>1343</v>
      </c>
      <c r="B1347" s="316" t="s">
        <v>4350</v>
      </c>
      <c r="C1347" s="318" t="s">
        <v>1391</v>
      </c>
      <c r="D1347" s="318" t="s">
        <v>4007</v>
      </c>
      <c r="E1347" s="318" t="s">
        <v>2453</v>
      </c>
      <c r="F1347" s="318" t="s">
        <v>2423</v>
      </c>
    </row>
    <row r="1348" spans="1:6" hidden="1">
      <c r="A1348" s="26">
        <v>1344</v>
      </c>
      <c r="B1348" s="316" t="s">
        <v>4438</v>
      </c>
      <c r="C1348" s="318" t="s">
        <v>1415</v>
      </c>
      <c r="D1348" s="318" t="s">
        <v>4007</v>
      </c>
      <c r="E1348" s="318" t="s">
        <v>2453</v>
      </c>
      <c r="F1348" s="318" t="s">
        <v>2423</v>
      </c>
    </row>
    <row r="1349" spans="1:6" hidden="1">
      <c r="A1349" s="26">
        <v>1345</v>
      </c>
      <c r="B1349" s="316" t="s">
        <v>4338</v>
      </c>
      <c r="C1349" s="318" t="s">
        <v>1389</v>
      </c>
      <c r="D1349" s="318" t="s">
        <v>4007</v>
      </c>
      <c r="E1349" s="318" t="s">
        <v>2453</v>
      </c>
      <c r="F1349" s="318" t="s">
        <v>2423</v>
      </c>
    </row>
    <row r="1350" spans="1:6" hidden="1">
      <c r="A1350" s="26">
        <v>1346</v>
      </c>
      <c r="B1350" s="316" t="s">
        <v>4368</v>
      </c>
      <c r="C1350" s="318" t="s">
        <v>1397</v>
      </c>
      <c r="D1350" s="318" t="s">
        <v>4007</v>
      </c>
      <c r="E1350" s="318" t="s">
        <v>2453</v>
      </c>
      <c r="F1350" s="318" t="s">
        <v>2423</v>
      </c>
    </row>
    <row r="1351" spans="1:6" hidden="1">
      <c r="A1351" s="26">
        <v>1347</v>
      </c>
      <c r="B1351" s="316" t="s">
        <v>4367</v>
      </c>
      <c r="C1351" s="318" t="s">
        <v>1396</v>
      </c>
      <c r="D1351" s="318" t="s">
        <v>4007</v>
      </c>
      <c r="E1351" s="318" t="s">
        <v>2453</v>
      </c>
      <c r="F1351" s="318" t="s">
        <v>2423</v>
      </c>
    </row>
    <row r="1352" spans="1:6" hidden="1">
      <c r="A1352" s="26">
        <v>1348</v>
      </c>
      <c r="B1352" s="316" t="s">
        <v>4489</v>
      </c>
      <c r="C1352" s="318" t="s">
        <v>4490</v>
      </c>
      <c r="D1352" s="318" t="s">
        <v>4007</v>
      </c>
      <c r="E1352" s="318" t="s">
        <v>2453</v>
      </c>
      <c r="F1352" s="318" t="s">
        <v>2423</v>
      </c>
    </row>
    <row r="1353" spans="1:6" hidden="1">
      <c r="A1353" s="26">
        <v>1349</v>
      </c>
      <c r="B1353" s="316" t="s">
        <v>4364</v>
      </c>
      <c r="C1353" s="318" t="s">
        <v>1395</v>
      </c>
      <c r="D1353" s="318" t="s">
        <v>4007</v>
      </c>
      <c r="E1353" s="318" t="s">
        <v>2453</v>
      </c>
      <c r="F1353" s="318" t="s">
        <v>2423</v>
      </c>
    </row>
    <row r="1354" spans="1:6" hidden="1">
      <c r="A1354" s="26">
        <v>1350</v>
      </c>
      <c r="B1354" s="316" t="s">
        <v>4369</v>
      </c>
      <c r="C1354" s="318" t="s">
        <v>1398</v>
      </c>
      <c r="D1354" s="318" t="s">
        <v>4007</v>
      </c>
      <c r="E1354" s="318" t="s">
        <v>2453</v>
      </c>
      <c r="F1354" s="318" t="s">
        <v>2423</v>
      </c>
    </row>
    <row r="1355" spans="1:6" hidden="1">
      <c r="A1355" s="26">
        <v>1351</v>
      </c>
      <c r="B1355" s="316" t="s">
        <v>4375</v>
      </c>
      <c r="C1355" s="318" t="s">
        <v>1400</v>
      </c>
      <c r="D1355" s="318" t="s">
        <v>4007</v>
      </c>
      <c r="E1355" s="318" t="s">
        <v>2453</v>
      </c>
      <c r="F1355" s="318" t="s">
        <v>2423</v>
      </c>
    </row>
    <row r="1356" spans="1:6" hidden="1">
      <c r="A1356" s="26">
        <v>1352</v>
      </c>
      <c r="B1356" s="316" t="s">
        <v>4440</v>
      </c>
      <c r="C1356" s="318" t="s">
        <v>1417</v>
      </c>
      <c r="D1356" s="318" t="s">
        <v>4007</v>
      </c>
      <c r="E1356" s="318" t="s">
        <v>2453</v>
      </c>
      <c r="F1356" s="318" t="s">
        <v>2423</v>
      </c>
    </row>
    <row r="1357" spans="1:6" hidden="1">
      <c r="A1357" s="26">
        <v>1353</v>
      </c>
      <c r="B1357" s="316" t="s">
        <v>4372</v>
      </c>
      <c r="C1357" s="318" t="s">
        <v>1399</v>
      </c>
      <c r="D1357" s="318" t="s">
        <v>4007</v>
      </c>
      <c r="E1357" s="318" t="s">
        <v>2453</v>
      </c>
      <c r="F1357" s="318" t="s">
        <v>2423</v>
      </c>
    </row>
    <row r="1358" spans="1:6" hidden="1">
      <c r="A1358" s="26">
        <v>1354</v>
      </c>
      <c r="B1358" s="316" t="s">
        <v>4423</v>
      </c>
      <c r="C1358" s="318" t="s">
        <v>1407</v>
      </c>
      <c r="D1358" s="318" t="s">
        <v>4007</v>
      </c>
      <c r="E1358" s="318" t="s">
        <v>2453</v>
      </c>
      <c r="F1358" s="318" t="s">
        <v>2423</v>
      </c>
    </row>
    <row r="1359" spans="1:6" hidden="1">
      <c r="A1359" s="26">
        <v>1355</v>
      </c>
      <c r="B1359" s="316" t="s">
        <v>4036</v>
      </c>
      <c r="C1359" s="318" t="s">
        <v>1376</v>
      </c>
      <c r="D1359" s="318" t="s">
        <v>4007</v>
      </c>
      <c r="E1359" s="318" t="s">
        <v>2453</v>
      </c>
      <c r="F1359" s="318" t="s">
        <v>2423</v>
      </c>
    </row>
    <row r="1360" spans="1:6" hidden="1">
      <c r="A1360" s="26">
        <v>1356</v>
      </c>
      <c r="B1360" s="316" t="s">
        <v>4436</v>
      </c>
      <c r="C1360" s="318" t="s">
        <v>1412</v>
      </c>
      <c r="D1360" s="318" t="s">
        <v>4007</v>
      </c>
      <c r="E1360" s="318" t="s">
        <v>2453</v>
      </c>
      <c r="F1360" s="318" t="s">
        <v>2423</v>
      </c>
    </row>
    <row r="1361" spans="1:6" hidden="1">
      <c r="A1361" s="26">
        <v>1357</v>
      </c>
      <c r="B1361" s="316" t="s">
        <v>4458</v>
      </c>
      <c r="C1361" s="318" t="s">
        <v>1422</v>
      </c>
      <c r="D1361" s="318" t="s">
        <v>4007</v>
      </c>
      <c r="E1361" s="318" t="s">
        <v>2453</v>
      </c>
      <c r="F1361" s="318" t="s">
        <v>2423</v>
      </c>
    </row>
    <row r="1362" spans="1:6" hidden="1">
      <c r="A1362" s="26">
        <v>1358</v>
      </c>
      <c r="B1362" s="316" t="s">
        <v>4376</v>
      </c>
      <c r="C1362" s="318" t="s">
        <v>1401</v>
      </c>
      <c r="D1362" s="318" t="s">
        <v>4007</v>
      </c>
      <c r="E1362" s="318" t="s">
        <v>2453</v>
      </c>
      <c r="F1362" s="318" t="s">
        <v>2423</v>
      </c>
    </row>
    <row r="1363" spans="1:6" hidden="1">
      <c r="A1363" s="26">
        <v>1359</v>
      </c>
      <c r="B1363" s="316" t="s">
        <v>4451</v>
      </c>
      <c r="C1363" s="318" t="s">
        <v>1421</v>
      </c>
      <c r="D1363" s="318" t="s">
        <v>4007</v>
      </c>
      <c r="E1363" s="318" t="s">
        <v>2453</v>
      </c>
      <c r="F1363" s="318" t="s">
        <v>2423</v>
      </c>
    </row>
    <row r="1364" spans="1:6" hidden="1">
      <c r="A1364" s="26">
        <v>1360</v>
      </c>
      <c r="B1364" s="316" t="s">
        <v>4439</v>
      </c>
      <c r="C1364" s="318" t="s">
        <v>1416</v>
      </c>
      <c r="D1364" s="318" t="s">
        <v>4007</v>
      </c>
      <c r="E1364" s="318" t="s">
        <v>2453</v>
      </c>
      <c r="F1364" s="318" t="s">
        <v>2423</v>
      </c>
    </row>
    <row r="1365" spans="1:6" hidden="1">
      <c r="A1365" s="26">
        <v>1361</v>
      </c>
      <c r="B1365" s="316" t="s">
        <v>4416</v>
      </c>
      <c r="C1365" s="318" t="s">
        <v>1406</v>
      </c>
      <c r="D1365" s="318" t="s">
        <v>4007</v>
      </c>
      <c r="E1365" s="318" t="s">
        <v>2453</v>
      </c>
      <c r="F1365" s="318" t="s">
        <v>2423</v>
      </c>
    </row>
    <row r="1366" spans="1:6" hidden="1">
      <c r="A1366" s="26">
        <v>1362</v>
      </c>
      <c r="B1366" s="316" t="s">
        <v>4403</v>
      </c>
      <c r="C1366" s="318" t="s">
        <v>4404</v>
      </c>
      <c r="D1366" s="318" t="s">
        <v>4007</v>
      </c>
      <c r="E1366" s="318" t="s">
        <v>2453</v>
      </c>
      <c r="F1366" s="318" t="s">
        <v>2423</v>
      </c>
    </row>
    <row r="1367" spans="1:6" hidden="1">
      <c r="A1367" s="26">
        <v>1363</v>
      </c>
      <c r="B1367" s="316" t="s">
        <v>4336</v>
      </c>
      <c r="C1367" s="318" t="s">
        <v>4337</v>
      </c>
      <c r="D1367" s="318" t="s">
        <v>4007</v>
      </c>
      <c r="E1367" s="318" t="s">
        <v>2453</v>
      </c>
      <c r="F1367" s="318" t="s">
        <v>2423</v>
      </c>
    </row>
    <row r="1368" spans="1:6" hidden="1">
      <c r="A1368" s="26">
        <v>1364</v>
      </c>
      <c r="B1368" s="316" t="s">
        <v>4198</v>
      </c>
      <c r="C1368" s="318" t="s">
        <v>4199</v>
      </c>
      <c r="D1368" s="318" t="s">
        <v>4007</v>
      </c>
      <c r="E1368" s="318" t="s">
        <v>2453</v>
      </c>
      <c r="F1368" s="318" t="s">
        <v>2423</v>
      </c>
    </row>
    <row r="1369" spans="1:6" hidden="1">
      <c r="A1369" s="26">
        <v>1365</v>
      </c>
      <c r="B1369" s="316" t="s">
        <v>4365</v>
      </c>
      <c r="C1369" s="318" t="s">
        <v>4366</v>
      </c>
      <c r="D1369" s="318" t="s">
        <v>4007</v>
      </c>
      <c r="E1369" s="318" t="s">
        <v>2453</v>
      </c>
      <c r="F1369" s="318" t="s">
        <v>2423</v>
      </c>
    </row>
    <row r="1370" spans="1:6" hidden="1">
      <c r="A1370" s="26">
        <v>1366</v>
      </c>
      <c r="B1370" s="316" t="s">
        <v>10347</v>
      </c>
      <c r="C1370" s="318" t="s">
        <v>4820</v>
      </c>
      <c r="D1370" s="318" t="s">
        <v>4007</v>
      </c>
      <c r="E1370" s="318" t="s">
        <v>2453</v>
      </c>
      <c r="F1370" s="318" t="s">
        <v>2423</v>
      </c>
    </row>
    <row r="1371" spans="1:6" hidden="1">
      <c r="A1371" s="26">
        <v>1367</v>
      </c>
      <c r="B1371" s="316" t="s">
        <v>4394</v>
      </c>
      <c r="C1371" s="318" t="s">
        <v>4395</v>
      </c>
      <c r="D1371" s="318" t="s">
        <v>4007</v>
      </c>
      <c r="E1371" s="318" t="s">
        <v>2453</v>
      </c>
      <c r="F1371" s="318" t="s">
        <v>2423</v>
      </c>
    </row>
    <row r="1372" spans="1:6" hidden="1">
      <c r="A1372" s="26">
        <v>1368</v>
      </c>
      <c r="B1372" s="316" t="s">
        <v>10370</v>
      </c>
      <c r="C1372" s="318" t="s">
        <v>4812</v>
      </c>
      <c r="D1372" s="318" t="s">
        <v>4007</v>
      </c>
      <c r="E1372" s="318" t="s">
        <v>2453</v>
      </c>
      <c r="F1372" s="318" t="s">
        <v>2423</v>
      </c>
    </row>
    <row r="1373" spans="1:6" hidden="1">
      <c r="A1373" s="26">
        <v>1369</v>
      </c>
      <c r="B1373" s="316" t="s">
        <v>10377</v>
      </c>
      <c r="C1373" s="318" t="s">
        <v>4817</v>
      </c>
      <c r="D1373" s="318" t="s">
        <v>4007</v>
      </c>
      <c r="E1373" s="318" t="s">
        <v>2453</v>
      </c>
      <c r="F1373" s="318" t="s">
        <v>2423</v>
      </c>
    </row>
    <row r="1374" spans="1:6" hidden="1">
      <c r="A1374" s="26">
        <v>1370</v>
      </c>
      <c r="B1374" s="316" t="s">
        <v>4341</v>
      </c>
      <c r="C1374" s="318" t="s">
        <v>4342</v>
      </c>
      <c r="D1374" s="318" t="s">
        <v>4007</v>
      </c>
      <c r="E1374" s="318" t="s">
        <v>2453</v>
      </c>
      <c r="F1374" s="318" t="s">
        <v>2423</v>
      </c>
    </row>
    <row r="1375" spans="1:6" hidden="1">
      <c r="A1375" s="26">
        <v>1371</v>
      </c>
      <c r="B1375" s="316" t="s">
        <v>10378</v>
      </c>
      <c r="C1375" s="318" t="s">
        <v>10379</v>
      </c>
      <c r="D1375" s="318" t="s">
        <v>4007</v>
      </c>
      <c r="E1375" s="318" t="s">
        <v>2422</v>
      </c>
      <c r="F1375" s="318" t="s">
        <v>2423</v>
      </c>
    </row>
    <row r="1376" spans="1:6" hidden="1">
      <c r="A1376" s="26">
        <v>1372</v>
      </c>
      <c r="B1376" s="316" t="s">
        <v>4501</v>
      </c>
      <c r="C1376" s="318" t="s">
        <v>4502</v>
      </c>
      <c r="D1376" s="318" t="s">
        <v>4007</v>
      </c>
      <c r="E1376" s="318" t="s">
        <v>2453</v>
      </c>
      <c r="F1376" s="318" t="s">
        <v>2423</v>
      </c>
    </row>
    <row r="1377" spans="1:6" hidden="1">
      <c r="A1377" s="26">
        <v>1373</v>
      </c>
      <c r="B1377" s="316" t="s">
        <v>4482</v>
      </c>
      <c r="C1377" s="318" t="s">
        <v>4483</v>
      </c>
      <c r="D1377" s="318" t="s">
        <v>4007</v>
      </c>
      <c r="E1377" s="318" t="s">
        <v>2453</v>
      </c>
      <c r="F1377" s="318" t="s">
        <v>2423</v>
      </c>
    </row>
    <row r="1378" spans="1:6" hidden="1">
      <c r="A1378" s="26">
        <v>1374</v>
      </c>
      <c r="B1378" s="316" t="s">
        <v>4499</v>
      </c>
      <c r="C1378" s="318" t="s">
        <v>4500</v>
      </c>
      <c r="D1378" s="318" t="s">
        <v>4007</v>
      </c>
      <c r="E1378" s="318" t="s">
        <v>2453</v>
      </c>
      <c r="F1378" s="318" t="s">
        <v>2423</v>
      </c>
    </row>
    <row r="1379" spans="1:6" hidden="1">
      <c r="A1379" s="26">
        <v>1375</v>
      </c>
      <c r="B1379" s="316" t="s">
        <v>4347</v>
      </c>
      <c r="C1379" s="318" t="s">
        <v>1390</v>
      </c>
      <c r="D1379" s="318" t="s">
        <v>4007</v>
      </c>
      <c r="E1379" s="318" t="s">
        <v>2453</v>
      </c>
      <c r="F1379" s="318" t="s">
        <v>2423</v>
      </c>
    </row>
    <row r="1380" spans="1:6" hidden="1">
      <c r="A1380" s="26">
        <v>1376</v>
      </c>
      <c r="B1380" s="316" t="s">
        <v>10390</v>
      </c>
      <c r="C1380" s="318" t="s">
        <v>10391</v>
      </c>
      <c r="D1380" s="318" t="s">
        <v>4007</v>
      </c>
      <c r="E1380" s="318" t="s">
        <v>2422</v>
      </c>
      <c r="F1380" s="318" t="s">
        <v>2423</v>
      </c>
    </row>
    <row r="1381" spans="1:6" hidden="1">
      <c r="A1381" s="26">
        <v>1377</v>
      </c>
      <c r="B1381" s="316" t="s">
        <v>10392</v>
      </c>
      <c r="C1381" s="318" t="s">
        <v>4799</v>
      </c>
      <c r="D1381" s="318" t="s">
        <v>4007</v>
      </c>
      <c r="E1381" s="318" t="s">
        <v>2453</v>
      </c>
      <c r="F1381" s="318" t="s">
        <v>2423</v>
      </c>
    </row>
    <row r="1382" spans="1:6" hidden="1">
      <c r="A1382" s="26">
        <v>1378</v>
      </c>
      <c r="B1382" s="316" t="s">
        <v>4497</v>
      </c>
      <c r="C1382" s="318" t="s">
        <v>4498</v>
      </c>
      <c r="D1382" s="318" t="s">
        <v>4007</v>
      </c>
      <c r="E1382" s="318" t="s">
        <v>2453</v>
      </c>
      <c r="F1382" s="318" t="s">
        <v>2423</v>
      </c>
    </row>
    <row r="1383" spans="1:6" hidden="1">
      <c r="A1383" s="26">
        <v>1379</v>
      </c>
      <c r="B1383" s="316" t="s">
        <v>4210</v>
      </c>
      <c r="C1383" s="318" t="s">
        <v>4211</v>
      </c>
      <c r="D1383" s="318" t="s">
        <v>4007</v>
      </c>
      <c r="E1383" s="318" t="s">
        <v>2453</v>
      </c>
      <c r="F1383" s="318" t="s">
        <v>2423</v>
      </c>
    </row>
    <row r="1384" spans="1:6" hidden="1">
      <c r="A1384" s="26">
        <v>1380</v>
      </c>
      <c r="B1384" s="316" t="s">
        <v>4225</v>
      </c>
      <c r="C1384" s="318" t="s">
        <v>4226</v>
      </c>
      <c r="D1384" s="318" t="s">
        <v>4007</v>
      </c>
      <c r="E1384" s="318" t="s">
        <v>2453</v>
      </c>
      <c r="F1384" s="318" t="s">
        <v>2423</v>
      </c>
    </row>
    <row r="1385" spans="1:6" hidden="1">
      <c r="A1385" s="26">
        <v>1381</v>
      </c>
      <c r="B1385" s="316" t="s">
        <v>10400</v>
      </c>
      <c r="C1385" s="318" t="s">
        <v>10401</v>
      </c>
      <c r="D1385" s="318" t="s">
        <v>4007</v>
      </c>
      <c r="E1385" s="318" t="s">
        <v>2422</v>
      </c>
      <c r="F1385" s="318" t="s">
        <v>2423</v>
      </c>
    </row>
    <row r="1386" spans="1:6" hidden="1">
      <c r="A1386" s="26">
        <v>1382</v>
      </c>
      <c r="B1386" s="316" t="s">
        <v>4470</v>
      </c>
      <c r="C1386" s="318" t="s">
        <v>4471</v>
      </c>
      <c r="D1386" s="318" t="s">
        <v>4007</v>
      </c>
      <c r="E1386" s="318" t="s">
        <v>2453</v>
      </c>
      <c r="F1386" s="318" t="s">
        <v>2423</v>
      </c>
    </row>
    <row r="1387" spans="1:6" hidden="1">
      <c r="A1387" s="26">
        <v>1383</v>
      </c>
      <c r="B1387" s="316" t="s">
        <v>10412</v>
      </c>
      <c r="C1387" s="318" t="s">
        <v>10413</v>
      </c>
      <c r="D1387" s="318" t="s">
        <v>4007</v>
      </c>
      <c r="E1387" s="318" t="s">
        <v>2422</v>
      </c>
      <c r="F1387" s="318" t="s">
        <v>2423</v>
      </c>
    </row>
    <row r="1388" spans="1:6" hidden="1">
      <c r="A1388" s="26">
        <v>1384</v>
      </c>
      <c r="B1388" s="316" t="s">
        <v>4200</v>
      </c>
      <c r="C1388" s="318" t="s">
        <v>4201</v>
      </c>
      <c r="D1388" s="318" t="s">
        <v>4007</v>
      </c>
      <c r="E1388" s="318" t="s">
        <v>2453</v>
      </c>
      <c r="F1388" s="318" t="s">
        <v>2423</v>
      </c>
    </row>
    <row r="1389" spans="1:6" hidden="1">
      <c r="A1389" s="26">
        <v>1385</v>
      </c>
      <c r="B1389" s="316" t="s">
        <v>4186</v>
      </c>
      <c r="C1389" s="318" t="s">
        <v>4187</v>
      </c>
      <c r="D1389" s="318" t="s">
        <v>4007</v>
      </c>
      <c r="E1389" s="318" t="s">
        <v>2453</v>
      </c>
      <c r="F1389" s="318" t="s">
        <v>2423</v>
      </c>
    </row>
    <row r="1390" spans="1:6" hidden="1">
      <c r="A1390" s="26">
        <v>1386</v>
      </c>
      <c r="B1390" s="316" t="s">
        <v>10433</v>
      </c>
      <c r="C1390" s="318" t="s">
        <v>4821</v>
      </c>
      <c r="D1390" s="318" t="s">
        <v>4007</v>
      </c>
      <c r="E1390" s="318" t="s">
        <v>2453</v>
      </c>
      <c r="F1390" s="318" t="s">
        <v>2423</v>
      </c>
    </row>
    <row r="1391" spans="1:6" hidden="1">
      <c r="A1391" s="26">
        <v>1387</v>
      </c>
      <c r="B1391" s="316" t="s">
        <v>10434</v>
      </c>
      <c r="C1391" s="318" t="s">
        <v>10435</v>
      </c>
      <c r="D1391" s="318" t="s">
        <v>4007</v>
      </c>
      <c r="E1391" s="318" t="s">
        <v>2422</v>
      </c>
      <c r="F1391" s="318" t="s">
        <v>2423</v>
      </c>
    </row>
    <row r="1392" spans="1:6" hidden="1">
      <c r="A1392" s="26">
        <v>1388</v>
      </c>
      <c r="B1392" s="316" t="s">
        <v>4348</v>
      </c>
      <c r="C1392" s="318" t="s">
        <v>4349</v>
      </c>
      <c r="D1392" s="318" t="s">
        <v>4007</v>
      </c>
      <c r="E1392" s="318" t="s">
        <v>2453</v>
      </c>
      <c r="F1392" s="318" t="s">
        <v>2423</v>
      </c>
    </row>
    <row r="1393" spans="1:6" hidden="1">
      <c r="A1393" s="26">
        <v>1389</v>
      </c>
      <c r="B1393" s="316" t="s">
        <v>4373</v>
      </c>
      <c r="C1393" s="318" t="s">
        <v>4374</v>
      </c>
      <c r="D1393" s="318" t="s">
        <v>4007</v>
      </c>
      <c r="E1393" s="318" t="s">
        <v>2453</v>
      </c>
      <c r="F1393" s="318" t="s">
        <v>2423</v>
      </c>
    </row>
    <row r="1394" spans="1:6" hidden="1">
      <c r="A1394" s="26">
        <v>1390</v>
      </c>
      <c r="B1394" s="316" t="s">
        <v>4212</v>
      </c>
      <c r="C1394" s="318" t="s">
        <v>4213</v>
      </c>
      <c r="D1394" s="318" t="s">
        <v>4007</v>
      </c>
      <c r="E1394" s="318" t="s">
        <v>2453</v>
      </c>
      <c r="F1394" s="318" t="s">
        <v>2423</v>
      </c>
    </row>
    <row r="1395" spans="1:6" hidden="1">
      <c r="A1395" s="26">
        <v>1391</v>
      </c>
      <c r="B1395" s="316" t="s">
        <v>4196</v>
      </c>
      <c r="C1395" s="318" t="s">
        <v>4197</v>
      </c>
      <c r="D1395" s="318" t="s">
        <v>4007</v>
      </c>
      <c r="E1395" s="318" t="s">
        <v>2453</v>
      </c>
      <c r="F1395" s="318" t="s">
        <v>2423</v>
      </c>
    </row>
    <row r="1396" spans="1:6" hidden="1">
      <c r="A1396" s="26">
        <v>1392</v>
      </c>
      <c r="B1396" s="316" t="s">
        <v>4249</v>
      </c>
      <c r="C1396" s="318" t="s">
        <v>4250</v>
      </c>
      <c r="D1396" s="318" t="s">
        <v>4007</v>
      </c>
      <c r="E1396" s="318" t="s">
        <v>2453</v>
      </c>
      <c r="F1396" s="318" t="s">
        <v>2423</v>
      </c>
    </row>
    <row r="1397" spans="1:6" hidden="1">
      <c r="A1397" s="26">
        <v>1393</v>
      </c>
      <c r="B1397" s="316" t="s">
        <v>4204</v>
      </c>
      <c r="C1397" s="318" t="s">
        <v>4205</v>
      </c>
      <c r="D1397" s="318" t="s">
        <v>4007</v>
      </c>
      <c r="E1397" s="318" t="s">
        <v>2453</v>
      </c>
      <c r="F1397" s="318" t="s">
        <v>2423</v>
      </c>
    </row>
    <row r="1398" spans="1:6" hidden="1">
      <c r="A1398" s="26">
        <v>1394</v>
      </c>
      <c r="B1398" s="316" t="s">
        <v>4351</v>
      </c>
      <c r="C1398" s="318" t="s">
        <v>4352</v>
      </c>
      <c r="D1398" s="318" t="s">
        <v>4007</v>
      </c>
      <c r="E1398" s="318" t="s">
        <v>2453</v>
      </c>
      <c r="F1398" s="318" t="s">
        <v>2423</v>
      </c>
    </row>
    <row r="1399" spans="1:6" hidden="1">
      <c r="A1399" s="26">
        <v>1395</v>
      </c>
      <c r="B1399" s="316" t="s">
        <v>4441</v>
      </c>
      <c r="C1399" s="318" t="s">
        <v>4442</v>
      </c>
      <c r="D1399" s="318" t="s">
        <v>4007</v>
      </c>
      <c r="E1399" s="318" t="s">
        <v>2453</v>
      </c>
      <c r="F1399" s="318" t="s">
        <v>2423</v>
      </c>
    </row>
    <row r="1400" spans="1:6" hidden="1">
      <c r="A1400" s="26">
        <v>1396</v>
      </c>
      <c r="B1400" s="316" t="s">
        <v>4206</v>
      </c>
      <c r="C1400" s="318" t="s">
        <v>4207</v>
      </c>
      <c r="D1400" s="318" t="s">
        <v>4007</v>
      </c>
      <c r="E1400" s="318" t="s">
        <v>2453</v>
      </c>
      <c r="F1400" s="318" t="s">
        <v>2423</v>
      </c>
    </row>
    <row r="1401" spans="1:6" hidden="1">
      <c r="A1401" s="26">
        <v>1397</v>
      </c>
      <c r="B1401" s="316" t="s">
        <v>4290</v>
      </c>
      <c r="C1401" s="318" t="s">
        <v>4291</v>
      </c>
      <c r="D1401" s="318" t="s">
        <v>4007</v>
      </c>
      <c r="E1401" s="318" t="s">
        <v>2453</v>
      </c>
      <c r="F1401" s="318" t="s">
        <v>2423</v>
      </c>
    </row>
    <row r="1402" spans="1:6" hidden="1">
      <c r="A1402" s="26">
        <v>1398</v>
      </c>
      <c r="B1402" s="316" t="s">
        <v>4354</v>
      </c>
      <c r="C1402" s="318" t="s">
        <v>4355</v>
      </c>
      <c r="D1402" s="318" t="s">
        <v>4007</v>
      </c>
      <c r="E1402" s="318" t="s">
        <v>2453</v>
      </c>
      <c r="F1402" s="318" t="s">
        <v>2423</v>
      </c>
    </row>
    <row r="1403" spans="1:6" hidden="1">
      <c r="A1403" s="26">
        <v>1399</v>
      </c>
      <c r="B1403" s="316" t="s">
        <v>4267</v>
      </c>
      <c r="C1403" s="318" t="s">
        <v>4268</v>
      </c>
      <c r="D1403" s="318" t="s">
        <v>4007</v>
      </c>
      <c r="E1403" s="318" t="s">
        <v>2453</v>
      </c>
      <c r="F1403" s="318" t="s">
        <v>2423</v>
      </c>
    </row>
    <row r="1404" spans="1:6" hidden="1">
      <c r="A1404" s="26">
        <v>1400</v>
      </c>
      <c r="B1404" s="316" t="s">
        <v>4188</v>
      </c>
      <c r="C1404" s="318" t="s">
        <v>4189</v>
      </c>
      <c r="D1404" s="318" t="s">
        <v>4007</v>
      </c>
      <c r="E1404" s="318" t="s">
        <v>2453</v>
      </c>
      <c r="F1404" s="318" t="s">
        <v>2423</v>
      </c>
    </row>
    <row r="1405" spans="1:6" hidden="1">
      <c r="A1405" s="26">
        <v>1401</v>
      </c>
      <c r="B1405" s="316" t="s">
        <v>4202</v>
      </c>
      <c r="C1405" s="318" t="s">
        <v>4203</v>
      </c>
      <c r="D1405" s="318" t="s">
        <v>4007</v>
      </c>
      <c r="E1405" s="318" t="s">
        <v>2453</v>
      </c>
      <c r="F1405" s="318" t="s">
        <v>2423</v>
      </c>
    </row>
    <row r="1406" spans="1:6" hidden="1">
      <c r="A1406" s="26">
        <v>1402</v>
      </c>
      <c r="B1406" s="316" t="s">
        <v>4384</v>
      </c>
      <c r="C1406" s="318" t="s">
        <v>4385</v>
      </c>
      <c r="D1406" s="318" t="s">
        <v>4007</v>
      </c>
      <c r="E1406" s="318" t="s">
        <v>2453</v>
      </c>
      <c r="F1406" s="318" t="s">
        <v>2423</v>
      </c>
    </row>
    <row r="1407" spans="1:6" hidden="1">
      <c r="A1407" s="26">
        <v>1403</v>
      </c>
      <c r="B1407" s="316" t="s">
        <v>4405</v>
      </c>
      <c r="C1407" s="318" t="s">
        <v>4406</v>
      </c>
      <c r="D1407" s="318" t="s">
        <v>4007</v>
      </c>
      <c r="E1407" s="318" t="s">
        <v>2453</v>
      </c>
      <c r="F1407" s="318" t="s">
        <v>2423</v>
      </c>
    </row>
    <row r="1408" spans="1:6" hidden="1">
      <c r="A1408" s="26">
        <v>1404</v>
      </c>
      <c r="B1408" s="316" t="s">
        <v>4452</v>
      </c>
      <c r="C1408" s="318" t="s">
        <v>4453</v>
      </c>
      <c r="D1408" s="318" t="s">
        <v>4007</v>
      </c>
      <c r="E1408" s="318" t="s">
        <v>2453</v>
      </c>
      <c r="F1408" s="318" t="s">
        <v>2423</v>
      </c>
    </row>
    <row r="1409" spans="1:6" hidden="1">
      <c r="A1409" s="26">
        <v>1405</v>
      </c>
      <c r="B1409" s="316" t="s">
        <v>4421</v>
      </c>
      <c r="C1409" s="318" t="s">
        <v>4422</v>
      </c>
      <c r="D1409" s="318" t="s">
        <v>4007</v>
      </c>
      <c r="E1409" s="318" t="s">
        <v>2453</v>
      </c>
      <c r="F1409" s="318" t="s">
        <v>2423</v>
      </c>
    </row>
    <row r="1410" spans="1:6" hidden="1">
      <c r="A1410" s="26">
        <v>1406</v>
      </c>
      <c r="B1410" s="316" t="s">
        <v>4417</v>
      </c>
      <c r="C1410" s="318" t="s">
        <v>4418</v>
      </c>
      <c r="D1410" s="318" t="s">
        <v>4007</v>
      </c>
      <c r="E1410" s="318" t="s">
        <v>2453</v>
      </c>
      <c r="F1410" s="318" t="s">
        <v>2423</v>
      </c>
    </row>
    <row r="1411" spans="1:6" hidden="1">
      <c r="A1411" s="26">
        <v>1407</v>
      </c>
      <c r="B1411" s="316" t="s">
        <v>10457</v>
      </c>
      <c r="C1411" s="318" t="s">
        <v>10458</v>
      </c>
      <c r="D1411" s="318" t="s">
        <v>4007</v>
      </c>
      <c r="E1411" s="318" t="s">
        <v>2422</v>
      </c>
      <c r="F1411" s="318" t="s">
        <v>2423</v>
      </c>
    </row>
    <row r="1412" spans="1:6" hidden="1">
      <c r="A1412" s="26">
        <v>1408</v>
      </c>
      <c r="B1412" s="316" t="s">
        <v>4487</v>
      </c>
      <c r="C1412" s="318" t="s">
        <v>4488</v>
      </c>
      <c r="D1412" s="318" t="s">
        <v>4007</v>
      </c>
      <c r="E1412" s="318" t="s">
        <v>2453</v>
      </c>
      <c r="F1412" s="318" t="s">
        <v>2423</v>
      </c>
    </row>
    <row r="1413" spans="1:6" hidden="1">
      <c r="A1413" s="26">
        <v>1409</v>
      </c>
      <c r="B1413" s="316" t="s">
        <v>4257</v>
      </c>
      <c r="C1413" s="318" t="s">
        <v>4258</v>
      </c>
      <c r="D1413" s="318" t="s">
        <v>4007</v>
      </c>
      <c r="E1413" s="318" t="s">
        <v>2453</v>
      </c>
      <c r="F1413" s="318" t="s">
        <v>2423</v>
      </c>
    </row>
    <row r="1414" spans="1:6" hidden="1">
      <c r="A1414" s="26">
        <v>1410</v>
      </c>
      <c r="B1414" s="316" t="s">
        <v>4326</v>
      </c>
      <c r="C1414" s="318" t="s">
        <v>4327</v>
      </c>
      <c r="D1414" s="318" t="s">
        <v>4007</v>
      </c>
      <c r="E1414" s="318" t="s">
        <v>2453</v>
      </c>
      <c r="F1414" s="318" t="s">
        <v>2423</v>
      </c>
    </row>
    <row r="1415" spans="1:6" hidden="1">
      <c r="A1415" s="26">
        <v>1411</v>
      </c>
      <c r="B1415" s="316" t="s">
        <v>4480</v>
      </c>
      <c r="C1415" s="318" t="s">
        <v>4481</v>
      </c>
      <c r="D1415" s="318" t="s">
        <v>4007</v>
      </c>
      <c r="E1415" s="318" t="s">
        <v>2453</v>
      </c>
      <c r="F1415" s="318" t="s">
        <v>2423</v>
      </c>
    </row>
    <row r="1416" spans="1:6" hidden="1">
      <c r="A1416" s="26">
        <v>1412</v>
      </c>
      <c r="B1416" s="316" t="s">
        <v>10479</v>
      </c>
      <c r="C1416" s="318" t="s">
        <v>4837</v>
      </c>
      <c r="D1416" s="318" t="s">
        <v>4007</v>
      </c>
      <c r="E1416" s="318" t="s">
        <v>2453</v>
      </c>
      <c r="F1416" s="318" t="s">
        <v>2423</v>
      </c>
    </row>
    <row r="1417" spans="1:6" hidden="1">
      <c r="A1417" s="26">
        <v>1413</v>
      </c>
      <c r="B1417" s="316" t="s">
        <v>10482</v>
      </c>
      <c r="C1417" s="318" t="s">
        <v>4829</v>
      </c>
      <c r="D1417" s="318" t="s">
        <v>4007</v>
      </c>
      <c r="E1417" s="318" t="s">
        <v>2453</v>
      </c>
      <c r="F1417" s="318" t="s">
        <v>2423</v>
      </c>
    </row>
    <row r="1418" spans="1:6" hidden="1">
      <c r="A1418" s="26">
        <v>1414</v>
      </c>
      <c r="B1418" s="316" t="s">
        <v>10483</v>
      </c>
      <c r="C1418" s="318" t="s">
        <v>4823</v>
      </c>
      <c r="D1418" s="318" t="s">
        <v>4007</v>
      </c>
      <c r="E1418" s="318" t="s">
        <v>2453</v>
      </c>
      <c r="F1418" s="318" t="s">
        <v>2423</v>
      </c>
    </row>
    <row r="1419" spans="1:6" hidden="1">
      <c r="A1419" s="26">
        <v>1415</v>
      </c>
      <c r="B1419" s="316" t="s">
        <v>10499</v>
      </c>
      <c r="C1419" s="318" t="s">
        <v>4825</v>
      </c>
      <c r="D1419" s="318" t="s">
        <v>4007</v>
      </c>
      <c r="E1419" s="318" t="s">
        <v>2453</v>
      </c>
      <c r="F1419" s="318" t="s">
        <v>2423</v>
      </c>
    </row>
    <row r="1420" spans="1:6" hidden="1">
      <c r="A1420" s="26">
        <v>1416</v>
      </c>
      <c r="B1420" s="316" t="s">
        <v>10507</v>
      </c>
      <c r="C1420" s="318" t="s">
        <v>4827</v>
      </c>
      <c r="D1420" s="318" t="s">
        <v>4007</v>
      </c>
      <c r="E1420" s="318" t="s">
        <v>2453</v>
      </c>
      <c r="F1420" s="318" t="s">
        <v>2423</v>
      </c>
    </row>
    <row r="1421" spans="1:6" hidden="1">
      <c r="A1421" s="26">
        <v>1417</v>
      </c>
      <c r="B1421" s="316" t="s">
        <v>10508</v>
      </c>
      <c r="C1421" s="318" t="s">
        <v>4828</v>
      </c>
      <c r="D1421" s="318" t="s">
        <v>4007</v>
      </c>
      <c r="E1421" s="318" t="s">
        <v>2453</v>
      </c>
      <c r="F1421" s="318" t="s">
        <v>2423</v>
      </c>
    </row>
    <row r="1422" spans="1:6" hidden="1">
      <c r="A1422" s="26">
        <v>1418</v>
      </c>
      <c r="B1422" s="316" t="s">
        <v>10570</v>
      </c>
      <c r="C1422" s="318" t="s">
        <v>4834</v>
      </c>
      <c r="D1422" s="318" t="s">
        <v>4007</v>
      </c>
      <c r="E1422" s="318" t="s">
        <v>2453</v>
      </c>
      <c r="F1422" s="318" t="s">
        <v>2423</v>
      </c>
    </row>
    <row r="1423" spans="1:6" hidden="1">
      <c r="A1423" s="26">
        <v>1419</v>
      </c>
      <c r="B1423" s="316" t="s">
        <v>10576</v>
      </c>
      <c r="C1423" s="318" t="s">
        <v>4826</v>
      </c>
      <c r="D1423" s="318" t="s">
        <v>4007</v>
      </c>
      <c r="E1423" s="318" t="s">
        <v>2453</v>
      </c>
      <c r="F1423" s="318" t="s">
        <v>2423</v>
      </c>
    </row>
    <row r="1424" spans="1:6" hidden="1">
      <c r="A1424" s="26">
        <v>1420</v>
      </c>
      <c r="B1424" s="316" t="s">
        <v>10582</v>
      </c>
      <c r="C1424" s="318" t="s">
        <v>4839</v>
      </c>
      <c r="D1424" s="318" t="s">
        <v>4007</v>
      </c>
      <c r="E1424" s="318" t="s">
        <v>2453</v>
      </c>
      <c r="F1424" s="318" t="s">
        <v>2423</v>
      </c>
    </row>
    <row r="1425" spans="1:6" hidden="1">
      <c r="A1425" s="26">
        <v>1421</v>
      </c>
      <c r="B1425" s="316" t="s">
        <v>10584</v>
      </c>
      <c r="C1425" s="318" t="s">
        <v>4824</v>
      </c>
      <c r="D1425" s="318" t="s">
        <v>4007</v>
      </c>
      <c r="E1425" s="318" t="s">
        <v>2453</v>
      </c>
      <c r="F1425" s="318" t="s">
        <v>2423</v>
      </c>
    </row>
    <row r="1426" spans="1:6" hidden="1">
      <c r="A1426" s="26">
        <v>1422</v>
      </c>
      <c r="B1426" s="316" t="s">
        <v>10600</v>
      </c>
      <c r="C1426" s="318" t="s">
        <v>4835</v>
      </c>
      <c r="D1426" s="318" t="s">
        <v>4007</v>
      </c>
      <c r="E1426" s="318" t="s">
        <v>2453</v>
      </c>
      <c r="F1426" s="318" t="s">
        <v>2423</v>
      </c>
    </row>
    <row r="1427" spans="1:6" hidden="1">
      <c r="A1427" s="26">
        <v>1423</v>
      </c>
      <c r="B1427" s="316" t="s">
        <v>10626</v>
      </c>
      <c r="C1427" s="318" t="s">
        <v>4836</v>
      </c>
      <c r="D1427" s="318" t="s">
        <v>4007</v>
      </c>
      <c r="E1427" s="318" t="s">
        <v>2453</v>
      </c>
      <c r="F1427" s="318" t="s">
        <v>2423</v>
      </c>
    </row>
    <row r="1428" spans="1:6" hidden="1">
      <c r="A1428" s="26">
        <v>1424</v>
      </c>
      <c r="B1428" s="316" t="s">
        <v>10645</v>
      </c>
      <c r="C1428" s="318" t="s">
        <v>4830</v>
      </c>
      <c r="D1428" s="318" t="s">
        <v>4007</v>
      </c>
      <c r="E1428" s="318" t="s">
        <v>2453</v>
      </c>
      <c r="F1428" s="318" t="s">
        <v>2423</v>
      </c>
    </row>
    <row r="1429" spans="1:6" hidden="1">
      <c r="A1429" s="26">
        <v>1425</v>
      </c>
      <c r="B1429" s="316" t="s">
        <v>10669</v>
      </c>
      <c r="C1429" s="318" t="s">
        <v>4832</v>
      </c>
      <c r="D1429" s="318" t="s">
        <v>4007</v>
      </c>
      <c r="E1429" s="318" t="s">
        <v>2453</v>
      </c>
      <c r="F1429" s="318" t="s">
        <v>2423</v>
      </c>
    </row>
    <row r="1430" spans="1:6" hidden="1">
      <c r="A1430" s="26">
        <v>1426</v>
      </c>
      <c r="B1430" s="316" t="s">
        <v>10678</v>
      </c>
      <c r="C1430" s="318" t="s">
        <v>4833</v>
      </c>
      <c r="D1430" s="318" t="s">
        <v>4007</v>
      </c>
      <c r="E1430" s="318" t="s">
        <v>2453</v>
      </c>
      <c r="F1430" s="318" t="s">
        <v>2423</v>
      </c>
    </row>
    <row r="1431" spans="1:6" hidden="1">
      <c r="A1431" s="26">
        <v>1427</v>
      </c>
      <c r="B1431" s="316" t="s">
        <v>10683</v>
      </c>
      <c r="C1431" s="318" t="s">
        <v>10684</v>
      </c>
      <c r="D1431" s="318" t="s">
        <v>4007</v>
      </c>
      <c r="E1431" s="318" t="s">
        <v>2422</v>
      </c>
      <c r="F1431" s="318" t="s">
        <v>2423</v>
      </c>
    </row>
    <row r="1432" spans="1:6" hidden="1">
      <c r="A1432" s="26">
        <v>1428</v>
      </c>
      <c r="B1432" s="316" t="s">
        <v>10690</v>
      </c>
      <c r="C1432" s="318" t="s">
        <v>4736</v>
      </c>
      <c r="D1432" s="318" t="s">
        <v>4007</v>
      </c>
      <c r="E1432" s="318" t="s">
        <v>2453</v>
      </c>
      <c r="F1432" s="318" t="s">
        <v>2423</v>
      </c>
    </row>
    <row r="1433" spans="1:6" hidden="1">
      <c r="A1433" s="26">
        <v>1429</v>
      </c>
      <c r="B1433" s="316" t="s">
        <v>10694</v>
      </c>
      <c r="C1433" s="318" t="s">
        <v>4737</v>
      </c>
      <c r="D1433" s="318" t="s">
        <v>4007</v>
      </c>
      <c r="E1433" s="318" t="s">
        <v>2453</v>
      </c>
      <c r="F1433" s="318" t="s">
        <v>2423</v>
      </c>
    </row>
    <row r="1434" spans="1:6" hidden="1">
      <c r="A1434" s="26">
        <v>1430</v>
      </c>
      <c r="B1434" s="316" t="s">
        <v>10699</v>
      </c>
      <c r="C1434" s="318" t="s">
        <v>4776</v>
      </c>
      <c r="D1434" s="318" t="s">
        <v>4007</v>
      </c>
      <c r="E1434" s="318" t="s">
        <v>2453</v>
      </c>
      <c r="F1434" s="318" t="s">
        <v>2423</v>
      </c>
    </row>
    <row r="1435" spans="1:6" hidden="1">
      <c r="A1435" s="26">
        <v>1431</v>
      </c>
      <c r="B1435" s="316" t="s">
        <v>10702</v>
      </c>
      <c r="C1435" s="318" t="s">
        <v>4738</v>
      </c>
      <c r="D1435" s="318" t="s">
        <v>4007</v>
      </c>
      <c r="E1435" s="318" t="s">
        <v>2453</v>
      </c>
      <c r="F1435" s="318" t="s">
        <v>2423</v>
      </c>
    </row>
    <row r="1436" spans="1:6" hidden="1">
      <c r="A1436" s="26">
        <v>1432</v>
      </c>
      <c r="B1436" s="316" t="s">
        <v>10705</v>
      </c>
      <c r="C1436" s="318" t="s">
        <v>4739</v>
      </c>
      <c r="D1436" s="318" t="s">
        <v>4007</v>
      </c>
      <c r="E1436" s="318" t="s">
        <v>2453</v>
      </c>
      <c r="F1436" s="318" t="s">
        <v>2423</v>
      </c>
    </row>
    <row r="1437" spans="1:6" hidden="1">
      <c r="A1437" s="26">
        <v>1433</v>
      </c>
      <c r="B1437" s="316" t="s">
        <v>10706</v>
      </c>
      <c r="C1437" s="318" t="s">
        <v>4740</v>
      </c>
      <c r="D1437" s="318" t="s">
        <v>4007</v>
      </c>
      <c r="E1437" s="318" t="s">
        <v>2453</v>
      </c>
      <c r="F1437" s="318" t="s">
        <v>2423</v>
      </c>
    </row>
    <row r="1438" spans="1:6" hidden="1">
      <c r="A1438" s="26">
        <v>1434</v>
      </c>
      <c r="B1438" s="316" t="s">
        <v>10715</v>
      </c>
      <c r="C1438" s="318" t="s">
        <v>4803</v>
      </c>
      <c r="D1438" s="318" t="s">
        <v>4007</v>
      </c>
      <c r="E1438" s="318" t="s">
        <v>2453</v>
      </c>
      <c r="F1438" s="318" t="s">
        <v>2423</v>
      </c>
    </row>
    <row r="1439" spans="1:6" hidden="1">
      <c r="A1439" s="26">
        <v>1435</v>
      </c>
      <c r="B1439" s="316" t="s">
        <v>10717</v>
      </c>
      <c r="C1439" s="318" t="s">
        <v>4781</v>
      </c>
      <c r="D1439" s="318" t="s">
        <v>4007</v>
      </c>
      <c r="E1439" s="318" t="s">
        <v>2453</v>
      </c>
      <c r="F1439" s="318" t="s">
        <v>2423</v>
      </c>
    </row>
    <row r="1440" spans="1:6" hidden="1">
      <c r="A1440" s="26">
        <v>1436</v>
      </c>
      <c r="B1440" s="316" t="s">
        <v>10726</v>
      </c>
      <c r="C1440" s="318" t="s">
        <v>4782</v>
      </c>
      <c r="D1440" s="318" t="s">
        <v>4007</v>
      </c>
      <c r="E1440" s="318" t="s">
        <v>2453</v>
      </c>
      <c r="F1440" s="318" t="s">
        <v>2423</v>
      </c>
    </row>
    <row r="1441" spans="1:6" hidden="1">
      <c r="A1441" s="26">
        <v>1437</v>
      </c>
      <c r="B1441" s="316" t="s">
        <v>10731</v>
      </c>
      <c r="C1441" s="318" t="s">
        <v>4783</v>
      </c>
      <c r="D1441" s="318" t="s">
        <v>4007</v>
      </c>
      <c r="E1441" s="318" t="s">
        <v>2453</v>
      </c>
      <c r="F1441" s="318" t="s">
        <v>2423</v>
      </c>
    </row>
    <row r="1442" spans="1:6" hidden="1">
      <c r="A1442" s="26">
        <v>1438</v>
      </c>
      <c r="B1442" s="316" t="s">
        <v>10738</v>
      </c>
      <c r="C1442" s="318" t="s">
        <v>4731</v>
      </c>
      <c r="D1442" s="318" t="s">
        <v>4007</v>
      </c>
      <c r="E1442" s="318" t="s">
        <v>2453</v>
      </c>
      <c r="F1442" s="318" t="s">
        <v>2423</v>
      </c>
    </row>
    <row r="1443" spans="1:6" hidden="1">
      <c r="A1443" s="26">
        <v>1439</v>
      </c>
      <c r="B1443" s="316" t="s">
        <v>10742</v>
      </c>
      <c r="C1443" s="318" t="s">
        <v>4784</v>
      </c>
      <c r="D1443" s="318" t="s">
        <v>4007</v>
      </c>
      <c r="E1443" s="318" t="s">
        <v>2453</v>
      </c>
      <c r="F1443" s="318" t="s">
        <v>2423</v>
      </c>
    </row>
    <row r="1444" spans="1:6" hidden="1">
      <c r="A1444" s="26">
        <v>1440</v>
      </c>
      <c r="B1444" s="316" t="s">
        <v>10745</v>
      </c>
      <c r="C1444" s="318" t="s">
        <v>4741</v>
      </c>
      <c r="D1444" s="318" t="s">
        <v>4007</v>
      </c>
      <c r="E1444" s="318" t="s">
        <v>2453</v>
      </c>
      <c r="F1444" s="318" t="s">
        <v>2423</v>
      </c>
    </row>
    <row r="1445" spans="1:6" hidden="1">
      <c r="A1445" s="26">
        <v>1441</v>
      </c>
      <c r="B1445" s="316" t="s">
        <v>10748</v>
      </c>
      <c r="C1445" s="318" t="s">
        <v>4785</v>
      </c>
      <c r="D1445" s="318" t="s">
        <v>4007</v>
      </c>
      <c r="E1445" s="318" t="s">
        <v>2453</v>
      </c>
      <c r="F1445" s="318" t="s">
        <v>2423</v>
      </c>
    </row>
    <row r="1446" spans="1:6" hidden="1">
      <c r="A1446" s="26">
        <v>1442</v>
      </c>
      <c r="B1446" s="316" t="s">
        <v>10750</v>
      </c>
      <c r="C1446" s="318" t="s">
        <v>4809</v>
      </c>
      <c r="D1446" s="318" t="s">
        <v>4007</v>
      </c>
      <c r="E1446" s="318" t="s">
        <v>2453</v>
      </c>
      <c r="F1446" s="318" t="s">
        <v>2423</v>
      </c>
    </row>
    <row r="1447" spans="1:6" hidden="1">
      <c r="A1447" s="26">
        <v>1443</v>
      </c>
      <c r="B1447" s="316" t="s">
        <v>10751</v>
      </c>
      <c r="C1447" s="318" t="s">
        <v>4742</v>
      </c>
      <c r="D1447" s="318" t="s">
        <v>4007</v>
      </c>
      <c r="E1447" s="318" t="s">
        <v>2453</v>
      </c>
      <c r="F1447" s="318" t="s">
        <v>2423</v>
      </c>
    </row>
    <row r="1448" spans="1:6" hidden="1">
      <c r="A1448" s="26">
        <v>1444</v>
      </c>
      <c r="B1448" s="316" t="s">
        <v>10756</v>
      </c>
      <c r="C1448" s="318" t="s">
        <v>4811</v>
      </c>
      <c r="D1448" s="318" t="s">
        <v>4007</v>
      </c>
      <c r="E1448" s="318" t="s">
        <v>2453</v>
      </c>
      <c r="F1448" s="318" t="s">
        <v>2423</v>
      </c>
    </row>
    <row r="1449" spans="1:6" hidden="1">
      <c r="A1449" s="26">
        <v>1445</v>
      </c>
      <c r="B1449" s="316" t="s">
        <v>10772</v>
      </c>
      <c r="C1449" s="318" t="s">
        <v>4743</v>
      </c>
      <c r="D1449" s="318" t="s">
        <v>4007</v>
      </c>
      <c r="E1449" s="318" t="s">
        <v>2453</v>
      </c>
      <c r="F1449" s="318" t="s">
        <v>2423</v>
      </c>
    </row>
    <row r="1450" spans="1:6" hidden="1">
      <c r="A1450" s="26">
        <v>1446</v>
      </c>
      <c r="B1450" s="316" t="s">
        <v>10778</v>
      </c>
      <c r="C1450" s="318" t="s">
        <v>4804</v>
      </c>
      <c r="D1450" s="318" t="s">
        <v>4007</v>
      </c>
      <c r="E1450" s="318" t="s">
        <v>2453</v>
      </c>
      <c r="F1450" s="318" t="s">
        <v>2423</v>
      </c>
    </row>
    <row r="1451" spans="1:6" hidden="1">
      <c r="A1451" s="26">
        <v>1447</v>
      </c>
      <c r="B1451" s="316" t="s">
        <v>10788</v>
      </c>
      <c r="C1451" s="318" t="s">
        <v>4786</v>
      </c>
      <c r="D1451" s="318" t="s">
        <v>4007</v>
      </c>
      <c r="E1451" s="318" t="s">
        <v>2453</v>
      </c>
      <c r="F1451" s="318" t="s">
        <v>2423</v>
      </c>
    </row>
    <row r="1452" spans="1:6" hidden="1">
      <c r="A1452" s="26">
        <v>1448</v>
      </c>
      <c r="B1452" s="316" t="s">
        <v>10791</v>
      </c>
      <c r="C1452" s="318" t="s">
        <v>4796</v>
      </c>
      <c r="D1452" s="318" t="s">
        <v>4007</v>
      </c>
      <c r="E1452" s="318" t="s">
        <v>2453</v>
      </c>
      <c r="F1452" s="318" t="s">
        <v>2423</v>
      </c>
    </row>
    <row r="1453" spans="1:6" hidden="1">
      <c r="A1453" s="26">
        <v>1449</v>
      </c>
      <c r="B1453" s="316" t="s">
        <v>10793</v>
      </c>
      <c r="C1453" s="318" t="s">
        <v>4723</v>
      </c>
      <c r="D1453" s="318" t="s">
        <v>4007</v>
      </c>
      <c r="E1453" s="318" t="s">
        <v>2453</v>
      </c>
      <c r="F1453" s="318" t="s">
        <v>2423</v>
      </c>
    </row>
    <row r="1454" spans="1:6" hidden="1">
      <c r="A1454" s="26">
        <v>1450</v>
      </c>
      <c r="B1454" s="316" t="s">
        <v>10797</v>
      </c>
      <c r="C1454" s="318" t="s">
        <v>4787</v>
      </c>
      <c r="D1454" s="318" t="s">
        <v>4007</v>
      </c>
      <c r="E1454" s="318" t="s">
        <v>2453</v>
      </c>
      <c r="F1454" s="318" t="s">
        <v>2423</v>
      </c>
    </row>
    <row r="1455" spans="1:6" hidden="1">
      <c r="A1455" s="26">
        <v>1451</v>
      </c>
      <c r="B1455" s="316" t="s">
        <v>10801</v>
      </c>
      <c r="C1455" s="318" t="s">
        <v>4788</v>
      </c>
      <c r="D1455" s="318" t="s">
        <v>4007</v>
      </c>
      <c r="E1455" s="318" t="s">
        <v>2453</v>
      </c>
      <c r="F1455" s="318" t="s">
        <v>2423</v>
      </c>
    </row>
    <row r="1456" spans="1:6" hidden="1">
      <c r="A1456" s="26">
        <v>1452</v>
      </c>
      <c r="B1456" s="316" t="s">
        <v>10803</v>
      </c>
      <c r="C1456" s="318" t="s">
        <v>4789</v>
      </c>
      <c r="D1456" s="318" t="s">
        <v>4007</v>
      </c>
      <c r="E1456" s="318" t="s">
        <v>2453</v>
      </c>
      <c r="F1456" s="318" t="s">
        <v>2423</v>
      </c>
    </row>
    <row r="1457" spans="1:6" hidden="1">
      <c r="A1457" s="26">
        <v>1453</v>
      </c>
      <c r="B1457" s="316" t="s">
        <v>10804</v>
      </c>
      <c r="C1457" s="318" t="s">
        <v>4745</v>
      </c>
      <c r="D1457" s="318" t="s">
        <v>4007</v>
      </c>
      <c r="E1457" s="318" t="s">
        <v>2453</v>
      </c>
      <c r="F1457" s="318" t="s">
        <v>2423</v>
      </c>
    </row>
    <row r="1458" spans="1:6" hidden="1">
      <c r="A1458" s="26">
        <v>1454</v>
      </c>
      <c r="B1458" s="316" t="s">
        <v>10819</v>
      </c>
      <c r="C1458" s="318" t="s">
        <v>4746</v>
      </c>
      <c r="D1458" s="318" t="s">
        <v>4007</v>
      </c>
      <c r="E1458" s="318" t="s">
        <v>2453</v>
      </c>
      <c r="F1458" s="318" t="s">
        <v>2423</v>
      </c>
    </row>
    <row r="1459" spans="1:6" hidden="1">
      <c r="A1459" s="26">
        <v>1455</v>
      </c>
      <c r="B1459" s="316" t="s">
        <v>10834</v>
      </c>
      <c r="C1459" s="318" t="s">
        <v>4795</v>
      </c>
      <c r="D1459" s="318" t="s">
        <v>4007</v>
      </c>
      <c r="E1459" s="318" t="s">
        <v>2453</v>
      </c>
      <c r="F1459" s="318" t="s">
        <v>2423</v>
      </c>
    </row>
    <row r="1460" spans="1:6" hidden="1">
      <c r="A1460" s="26">
        <v>1456</v>
      </c>
      <c r="B1460" s="316" t="s">
        <v>10835</v>
      </c>
      <c r="C1460" s="318" t="s">
        <v>4725</v>
      </c>
      <c r="D1460" s="318" t="s">
        <v>4007</v>
      </c>
      <c r="E1460" s="318" t="s">
        <v>2453</v>
      </c>
      <c r="F1460" s="318" t="s">
        <v>2423</v>
      </c>
    </row>
    <row r="1461" spans="1:6" hidden="1">
      <c r="A1461" s="26">
        <v>1457</v>
      </c>
      <c r="B1461" s="316" t="s">
        <v>10838</v>
      </c>
      <c r="C1461" s="318" t="s">
        <v>4769</v>
      </c>
      <c r="D1461" s="318" t="s">
        <v>4007</v>
      </c>
      <c r="E1461" s="318" t="s">
        <v>2453</v>
      </c>
      <c r="F1461" s="318" t="s">
        <v>2423</v>
      </c>
    </row>
    <row r="1462" spans="1:6" hidden="1">
      <c r="A1462" s="26">
        <v>1458</v>
      </c>
      <c r="B1462" s="316" t="s">
        <v>10856</v>
      </c>
      <c r="C1462" s="318" t="s">
        <v>4800</v>
      </c>
      <c r="D1462" s="318" t="s">
        <v>4007</v>
      </c>
      <c r="E1462" s="318" t="s">
        <v>2453</v>
      </c>
      <c r="F1462" s="318" t="s">
        <v>2423</v>
      </c>
    </row>
    <row r="1463" spans="1:6" hidden="1">
      <c r="A1463" s="26">
        <v>1459</v>
      </c>
      <c r="B1463" s="316" t="s">
        <v>10861</v>
      </c>
      <c r="C1463" s="318" t="s">
        <v>4747</v>
      </c>
      <c r="D1463" s="318" t="s">
        <v>4007</v>
      </c>
      <c r="E1463" s="318" t="s">
        <v>2453</v>
      </c>
      <c r="F1463" s="318" t="s">
        <v>2423</v>
      </c>
    </row>
    <row r="1464" spans="1:6" hidden="1">
      <c r="A1464" s="26">
        <v>1460</v>
      </c>
      <c r="B1464" s="316" t="s">
        <v>10872</v>
      </c>
      <c r="C1464" s="318" t="s">
        <v>4749</v>
      </c>
      <c r="D1464" s="318" t="s">
        <v>4007</v>
      </c>
      <c r="E1464" s="318" t="s">
        <v>2453</v>
      </c>
      <c r="F1464" s="318" t="s">
        <v>2423</v>
      </c>
    </row>
    <row r="1465" spans="1:6" hidden="1">
      <c r="A1465" s="26">
        <v>1461</v>
      </c>
      <c r="B1465" s="316" t="s">
        <v>10875</v>
      </c>
      <c r="C1465" s="318" t="s">
        <v>4748</v>
      </c>
      <c r="D1465" s="318" t="s">
        <v>4007</v>
      </c>
      <c r="E1465" s="318" t="s">
        <v>2453</v>
      </c>
      <c r="F1465" s="318" t="s">
        <v>2423</v>
      </c>
    </row>
    <row r="1466" spans="1:6" hidden="1">
      <c r="A1466" s="26">
        <v>1462</v>
      </c>
      <c r="B1466" s="316" t="s">
        <v>10884</v>
      </c>
      <c r="C1466" s="318" t="s">
        <v>4750</v>
      </c>
      <c r="D1466" s="318" t="s">
        <v>4007</v>
      </c>
      <c r="E1466" s="318" t="s">
        <v>2453</v>
      </c>
      <c r="F1466" s="318" t="s">
        <v>2423</v>
      </c>
    </row>
    <row r="1467" spans="1:6" hidden="1">
      <c r="A1467" s="26">
        <v>1463</v>
      </c>
      <c r="B1467" s="316" t="s">
        <v>10885</v>
      </c>
      <c r="C1467" s="318" t="s">
        <v>4770</v>
      </c>
      <c r="D1467" s="318" t="s">
        <v>4007</v>
      </c>
      <c r="E1467" s="318" t="s">
        <v>2453</v>
      </c>
      <c r="F1467" s="318" t="s">
        <v>2423</v>
      </c>
    </row>
    <row r="1468" spans="1:6" hidden="1">
      <c r="A1468" s="26">
        <v>1464</v>
      </c>
      <c r="B1468" s="316" t="s">
        <v>10891</v>
      </c>
      <c r="C1468" s="318" t="s">
        <v>4751</v>
      </c>
      <c r="D1468" s="318" t="s">
        <v>4007</v>
      </c>
      <c r="E1468" s="318" t="s">
        <v>2453</v>
      </c>
      <c r="F1468" s="318" t="s">
        <v>2423</v>
      </c>
    </row>
    <row r="1469" spans="1:6" hidden="1">
      <c r="A1469" s="26">
        <v>1465</v>
      </c>
      <c r="B1469" s="316" t="s">
        <v>10896</v>
      </c>
      <c r="C1469" s="318" t="s">
        <v>4752</v>
      </c>
      <c r="D1469" s="318" t="s">
        <v>4007</v>
      </c>
      <c r="E1469" s="318" t="s">
        <v>2453</v>
      </c>
      <c r="F1469" s="318" t="s">
        <v>2423</v>
      </c>
    </row>
    <row r="1470" spans="1:6" hidden="1">
      <c r="A1470" s="26">
        <v>1466</v>
      </c>
      <c r="B1470" s="316" t="s">
        <v>10897</v>
      </c>
      <c r="C1470" s="318" t="s">
        <v>4727</v>
      </c>
      <c r="D1470" s="318" t="s">
        <v>4007</v>
      </c>
      <c r="E1470" s="318" t="s">
        <v>2453</v>
      </c>
      <c r="F1470" s="318" t="s">
        <v>2423</v>
      </c>
    </row>
    <row r="1471" spans="1:6" hidden="1">
      <c r="A1471" s="26">
        <v>1467</v>
      </c>
      <c r="B1471" s="316" t="s">
        <v>10907</v>
      </c>
      <c r="C1471" s="318" t="s">
        <v>4728</v>
      </c>
      <c r="D1471" s="318" t="s">
        <v>4007</v>
      </c>
      <c r="E1471" s="318" t="s">
        <v>2453</v>
      </c>
      <c r="F1471" s="318" t="s">
        <v>2423</v>
      </c>
    </row>
    <row r="1472" spans="1:6" hidden="1">
      <c r="A1472" s="26">
        <v>1468</v>
      </c>
      <c r="B1472" s="316" t="s">
        <v>10915</v>
      </c>
      <c r="C1472" s="318" t="s">
        <v>4771</v>
      </c>
      <c r="D1472" s="318" t="s">
        <v>4007</v>
      </c>
      <c r="E1472" s="318" t="s">
        <v>2453</v>
      </c>
      <c r="F1472" s="318" t="s">
        <v>2423</v>
      </c>
    </row>
    <row r="1473" spans="1:6" hidden="1">
      <c r="A1473" s="26">
        <v>1469</v>
      </c>
      <c r="B1473" s="316" t="s">
        <v>10916</v>
      </c>
      <c r="C1473" s="318" t="s">
        <v>4805</v>
      </c>
      <c r="D1473" s="318" t="s">
        <v>4007</v>
      </c>
      <c r="E1473" s="318" t="s">
        <v>2453</v>
      </c>
      <c r="F1473" s="318" t="s">
        <v>2423</v>
      </c>
    </row>
    <row r="1474" spans="1:6" hidden="1">
      <c r="A1474" s="26">
        <v>1470</v>
      </c>
      <c r="B1474" s="316" t="s">
        <v>10922</v>
      </c>
      <c r="C1474" s="318" t="s">
        <v>4729</v>
      </c>
      <c r="D1474" s="318" t="s">
        <v>4007</v>
      </c>
      <c r="E1474" s="318" t="s">
        <v>2453</v>
      </c>
      <c r="F1474" s="318" t="s">
        <v>2423</v>
      </c>
    </row>
    <row r="1475" spans="1:6" hidden="1">
      <c r="A1475" s="26">
        <v>1471</v>
      </c>
      <c r="B1475" s="316" t="s">
        <v>10926</v>
      </c>
      <c r="C1475" s="318" t="s">
        <v>4753</v>
      </c>
      <c r="D1475" s="318" t="s">
        <v>4007</v>
      </c>
      <c r="E1475" s="318" t="s">
        <v>2453</v>
      </c>
      <c r="F1475" s="318" t="s">
        <v>2423</v>
      </c>
    </row>
    <row r="1476" spans="1:6" hidden="1">
      <c r="A1476" s="26">
        <v>1472</v>
      </c>
      <c r="B1476" s="316" t="s">
        <v>10929</v>
      </c>
      <c r="C1476" s="318" t="s">
        <v>4754</v>
      </c>
      <c r="D1476" s="318" t="s">
        <v>4007</v>
      </c>
      <c r="E1476" s="318" t="s">
        <v>2453</v>
      </c>
      <c r="F1476" s="318" t="s">
        <v>2423</v>
      </c>
    </row>
    <row r="1477" spans="1:6" hidden="1">
      <c r="A1477" s="26">
        <v>1473</v>
      </c>
      <c r="B1477" s="316" t="s">
        <v>10930</v>
      </c>
      <c r="C1477" s="318" t="s">
        <v>4810</v>
      </c>
      <c r="D1477" s="318" t="s">
        <v>4007</v>
      </c>
      <c r="E1477" s="318" t="s">
        <v>2453</v>
      </c>
      <c r="F1477" s="318" t="s">
        <v>2423</v>
      </c>
    </row>
    <row r="1478" spans="1:6" hidden="1">
      <c r="A1478" s="26">
        <v>1474</v>
      </c>
      <c r="B1478" s="316" t="s">
        <v>10932</v>
      </c>
      <c r="C1478" s="318" t="s">
        <v>4755</v>
      </c>
      <c r="D1478" s="318" t="s">
        <v>4007</v>
      </c>
      <c r="E1478" s="318" t="s">
        <v>2453</v>
      </c>
      <c r="F1478" s="318" t="s">
        <v>2423</v>
      </c>
    </row>
    <row r="1479" spans="1:6" hidden="1">
      <c r="A1479" s="26">
        <v>1475</v>
      </c>
      <c r="B1479" s="316" t="s">
        <v>10933</v>
      </c>
      <c r="C1479" s="318" t="s">
        <v>4756</v>
      </c>
      <c r="D1479" s="318" t="s">
        <v>4007</v>
      </c>
      <c r="E1479" s="318" t="s">
        <v>2453</v>
      </c>
      <c r="F1479" s="318" t="s">
        <v>2423</v>
      </c>
    </row>
    <row r="1480" spans="1:6" hidden="1">
      <c r="A1480" s="26">
        <v>1476</v>
      </c>
      <c r="B1480" s="316" t="s">
        <v>10938</v>
      </c>
      <c r="C1480" s="318" t="s">
        <v>4757</v>
      </c>
      <c r="D1480" s="318" t="s">
        <v>4007</v>
      </c>
      <c r="E1480" s="318" t="s">
        <v>2453</v>
      </c>
      <c r="F1480" s="318" t="s">
        <v>2423</v>
      </c>
    </row>
    <row r="1481" spans="1:6" hidden="1">
      <c r="A1481" s="26">
        <v>1477</v>
      </c>
      <c r="B1481" s="316" t="s">
        <v>10939</v>
      </c>
      <c r="C1481" s="318" t="s">
        <v>4758</v>
      </c>
      <c r="D1481" s="318" t="s">
        <v>4007</v>
      </c>
      <c r="E1481" s="318" t="s">
        <v>2453</v>
      </c>
      <c r="F1481" s="318" t="s">
        <v>2423</v>
      </c>
    </row>
    <row r="1482" spans="1:6" hidden="1">
      <c r="A1482" s="26">
        <v>1478</v>
      </c>
      <c r="B1482" s="316" t="s">
        <v>10946</v>
      </c>
      <c r="C1482" s="318" t="s">
        <v>4772</v>
      </c>
      <c r="D1482" s="318" t="s">
        <v>4007</v>
      </c>
      <c r="E1482" s="318" t="s">
        <v>2453</v>
      </c>
      <c r="F1482" s="318" t="s">
        <v>2423</v>
      </c>
    </row>
    <row r="1483" spans="1:6" hidden="1">
      <c r="A1483" s="26">
        <v>1479</v>
      </c>
      <c r="B1483" s="316" t="s">
        <v>10948</v>
      </c>
      <c r="C1483" s="318" t="s">
        <v>4759</v>
      </c>
      <c r="D1483" s="318" t="s">
        <v>4007</v>
      </c>
      <c r="E1483" s="318" t="s">
        <v>2453</v>
      </c>
      <c r="F1483" s="318" t="s">
        <v>2423</v>
      </c>
    </row>
    <row r="1484" spans="1:6" hidden="1">
      <c r="A1484" s="26">
        <v>1480</v>
      </c>
      <c r="B1484" s="316" t="s">
        <v>10953</v>
      </c>
      <c r="C1484" s="318" t="s">
        <v>4760</v>
      </c>
      <c r="D1484" s="318" t="s">
        <v>4007</v>
      </c>
      <c r="E1484" s="318" t="s">
        <v>2453</v>
      </c>
      <c r="F1484" s="318" t="s">
        <v>2423</v>
      </c>
    </row>
    <row r="1485" spans="1:6" hidden="1">
      <c r="A1485" s="26">
        <v>1481</v>
      </c>
      <c r="B1485" s="316" t="s">
        <v>10954</v>
      </c>
      <c r="C1485" s="318" t="s">
        <v>4761</v>
      </c>
      <c r="D1485" s="318" t="s">
        <v>4007</v>
      </c>
      <c r="E1485" s="318" t="s">
        <v>2453</v>
      </c>
      <c r="F1485" s="318" t="s">
        <v>2423</v>
      </c>
    </row>
    <row r="1486" spans="1:6" hidden="1">
      <c r="A1486" s="26">
        <v>1482</v>
      </c>
      <c r="B1486" s="316" t="s">
        <v>10959</v>
      </c>
      <c r="C1486" s="318" t="s">
        <v>4762</v>
      </c>
      <c r="D1486" s="318" t="s">
        <v>4007</v>
      </c>
      <c r="E1486" s="318" t="s">
        <v>2453</v>
      </c>
      <c r="F1486" s="318" t="s">
        <v>2423</v>
      </c>
    </row>
    <row r="1487" spans="1:6" hidden="1">
      <c r="A1487" s="26">
        <v>1483</v>
      </c>
      <c r="B1487" s="316" t="s">
        <v>10960</v>
      </c>
      <c r="C1487" s="318" t="s">
        <v>4773</v>
      </c>
      <c r="D1487" s="318" t="s">
        <v>4007</v>
      </c>
      <c r="E1487" s="318" t="s">
        <v>2453</v>
      </c>
      <c r="F1487" s="318" t="s">
        <v>2423</v>
      </c>
    </row>
    <row r="1488" spans="1:6" hidden="1">
      <c r="A1488" s="26">
        <v>1484</v>
      </c>
      <c r="B1488" s="316" t="s">
        <v>10964</v>
      </c>
      <c r="C1488" s="318" t="s">
        <v>4774</v>
      </c>
      <c r="D1488" s="318" t="s">
        <v>4007</v>
      </c>
      <c r="E1488" s="318" t="s">
        <v>2453</v>
      </c>
      <c r="F1488" s="318" t="s">
        <v>2423</v>
      </c>
    </row>
    <row r="1489" spans="1:6" hidden="1">
      <c r="A1489" s="26">
        <v>1485</v>
      </c>
      <c r="B1489" s="316" t="s">
        <v>10974</v>
      </c>
      <c r="C1489" s="318" t="s">
        <v>4763</v>
      </c>
      <c r="D1489" s="318" t="s">
        <v>4007</v>
      </c>
      <c r="E1489" s="318" t="s">
        <v>2453</v>
      </c>
      <c r="F1489" s="318" t="s">
        <v>2423</v>
      </c>
    </row>
    <row r="1490" spans="1:6" hidden="1">
      <c r="A1490" s="26">
        <v>1486</v>
      </c>
      <c r="B1490" s="316" t="s">
        <v>10985</v>
      </c>
      <c r="C1490" s="318" t="s">
        <v>4764</v>
      </c>
      <c r="D1490" s="318" t="s">
        <v>4007</v>
      </c>
      <c r="E1490" s="318" t="s">
        <v>2453</v>
      </c>
      <c r="F1490" s="318" t="s">
        <v>2423</v>
      </c>
    </row>
    <row r="1491" spans="1:6" hidden="1">
      <c r="A1491" s="26">
        <v>1487</v>
      </c>
      <c r="B1491" s="316" t="s">
        <v>10999</v>
      </c>
      <c r="C1491" s="318" t="s">
        <v>4777</v>
      </c>
      <c r="D1491" s="318" t="s">
        <v>4007</v>
      </c>
      <c r="E1491" s="318" t="s">
        <v>2453</v>
      </c>
      <c r="F1491" s="318" t="s">
        <v>2423</v>
      </c>
    </row>
    <row r="1492" spans="1:6" hidden="1">
      <c r="A1492" s="26">
        <v>1488</v>
      </c>
      <c r="B1492" s="316" t="s">
        <v>11001</v>
      </c>
      <c r="C1492" s="318" t="s">
        <v>4778</v>
      </c>
      <c r="D1492" s="318" t="s">
        <v>4007</v>
      </c>
      <c r="E1492" s="318" t="s">
        <v>2453</v>
      </c>
      <c r="F1492" s="318" t="s">
        <v>2423</v>
      </c>
    </row>
    <row r="1493" spans="1:6" hidden="1">
      <c r="A1493" s="26">
        <v>1489</v>
      </c>
      <c r="B1493" s="316" t="s">
        <v>11002</v>
      </c>
      <c r="C1493" s="318" t="s">
        <v>4779</v>
      </c>
      <c r="D1493" s="318" t="s">
        <v>4007</v>
      </c>
      <c r="E1493" s="318" t="s">
        <v>2453</v>
      </c>
      <c r="F1493" s="318" t="s">
        <v>2423</v>
      </c>
    </row>
    <row r="1494" spans="1:6" hidden="1">
      <c r="A1494" s="26">
        <v>1490</v>
      </c>
      <c r="B1494" s="316" t="s">
        <v>11065</v>
      </c>
      <c r="C1494" s="318" t="s">
        <v>4818</v>
      </c>
      <c r="D1494" s="318" t="s">
        <v>4007</v>
      </c>
      <c r="E1494" s="318" t="s">
        <v>2453</v>
      </c>
      <c r="F1494" s="318" t="s">
        <v>2423</v>
      </c>
    </row>
    <row r="1495" spans="1:6" hidden="1">
      <c r="A1495" s="26">
        <v>1491</v>
      </c>
      <c r="B1495" s="316" t="s">
        <v>11067</v>
      </c>
      <c r="C1495" s="318" t="s">
        <v>4735</v>
      </c>
      <c r="D1495" s="318" t="s">
        <v>4007</v>
      </c>
      <c r="E1495" s="318" t="s">
        <v>2453</v>
      </c>
      <c r="F1495" s="318" t="s">
        <v>2423</v>
      </c>
    </row>
    <row r="1496" spans="1:6" hidden="1">
      <c r="A1496" s="26">
        <v>1492</v>
      </c>
      <c r="B1496" s="316" t="s">
        <v>11069</v>
      </c>
      <c r="C1496" s="318" t="s">
        <v>4794</v>
      </c>
      <c r="D1496" s="318" t="s">
        <v>4007</v>
      </c>
      <c r="E1496" s="318" t="s">
        <v>2453</v>
      </c>
      <c r="F1496" s="318" t="s">
        <v>2423</v>
      </c>
    </row>
    <row r="1497" spans="1:6" hidden="1">
      <c r="A1497" s="26">
        <v>1493</v>
      </c>
      <c r="B1497" s="316" t="s">
        <v>11072</v>
      </c>
      <c r="C1497" s="318" t="s">
        <v>4793</v>
      </c>
      <c r="D1497" s="318" t="s">
        <v>4007</v>
      </c>
      <c r="E1497" s="318" t="s">
        <v>2453</v>
      </c>
      <c r="F1497" s="318" t="s">
        <v>2423</v>
      </c>
    </row>
    <row r="1498" spans="1:6" hidden="1">
      <c r="A1498" s="26">
        <v>1494</v>
      </c>
      <c r="B1498" s="316" t="s">
        <v>11088</v>
      </c>
      <c r="C1498" s="318" t="s">
        <v>11089</v>
      </c>
      <c r="D1498" s="318" t="s">
        <v>4007</v>
      </c>
      <c r="E1498" s="318" t="s">
        <v>2422</v>
      </c>
      <c r="F1498" s="318" t="s">
        <v>2423</v>
      </c>
    </row>
    <row r="1499" spans="1:6" hidden="1">
      <c r="A1499" s="26">
        <v>1495</v>
      </c>
      <c r="B1499" s="316" t="s">
        <v>11093</v>
      </c>
      <c r="C1499" s="318" t="s">
        <v>4792</v>
      </c>
      <c r="D1499" s="318" t="s">
        <v>4007</v>
      </c>
      <c r="E1499" s="318" t="s">
        <v>2453</v>
      </c>
      <c r="F1499" s="318" t="s">
        <v>2423</v>
      </c>
    </row>
    <row r="1500" spans="1:6" hidden="1">
      <c r="A1500" s="26">
        <v>1496</v>
      </c>
      <c r="B1500" s="316" t="s">
        <v>11094</v>
      </c>
      <c r="C1500" s="318" t="s">
        <v>4732</v>
      </c>
      <c r="D1500" s="318" t="s">
        <v>4007</v>
      </c>
      <c r="E1500" s="318" t="s">
        <v>2453</v>
      </c>
      <c r="F1500" s="318" t="s">
        <v>2423</v>
      </c>
    </row>
    <row r="1501" spans="1:6" hidden="1">
      <c r="A1501" s="26">
        <v>1497</v>
      </c>
      <c r="B1501" s="316" t="s">
        <v>11097</v>
      </c>
      <c r="C1501" s="318" t="s">
        <v>4806</v>
      </c>
      <c r="D1501" s="318" t="s">
        <v>4007</v>
      </c>
      <c r="E1501" s="318" t="s">
        <v>2453</v>
      </c>
      <c r="F1501" s="318" t="s">
        <v>2423</v>
      </c>
    </row>
    <row r="1502" spans="1:6" hidden="1">
      <c r="A1502" s="26">
        <v>1498</v>
      </c>
      <c r="B1502" s="316" t="s">
        <v>4426</v>
      </c>
      <c r="C1502" s="318" t="s">
        <v>4427</v>
      </c>
      <c r="D1502" s="318" t="s">
        <v>4007</v>
      </c>
      <c r="E1502" s="318" t="s">
        <v>2453</v>
      </c>
      <c r="F1502" s="318" t="s">
        <v>2423</v>
      </c>
    </row>
    <row r="1503" spans="1:6" hidden="1">
      <c r="A1503" s="26">
        <v>1499</v>
      </c>
      <c r="B1503" s="316" t="s">
        <v>4456</v>
      </c>
      <c r="C1503" s="318" t="s">
        <v>4457</v>
      </c>
      <c r="D1503" s="318" t="s">
        <v>4007</v>
      </c>
      <c r="E1503" s="318" t="s">
        <v>2453</v>
      </c>
      <c r="F1503" s="318" t="s">
        <v>2423</v>
      </c>
    </row>
    <row r="1504" spans="1:6" hidden="1">
      <c r="A1504" s="26">
        <v>1500</v>
      </c>
      <c r="B1504" s="316" t="s">
        <v>4468</v>
      </c>
      <c r="C1504" s="318" t="s">
        <v>4469</v>
      </c>
      <c r="D1504" s="318" t="s">
        <v>4007</v>
      </c>
      <c r="E1504" s="318" t="s">
        <v>2453</v>
      </c>
      <c r="F1504" s="318" t="s">
        <v>2423</v>
      </c>
    </row>
    <row r="1505" spans="1:6" hidden="1">
      <c r="A1505" s="26">
        <v>1501</v>
      </c>
      <c r="B1505" s="316" t="s">
        <v>11119</v>
      </c>
      <c r="C1505" s="318" t="s">
        <v>4724</v>
      </c>
      <c r="D1505" s="318" t="s">
        <v>4007</v>
      </c>
      <c r="E1505" s="318" t="s">
        <v>2453</v>
      </c>
      <c r="F1505" s="318" t="s">
        <v>2423</v>
      </c>
    </row>
    <row r="1506" spans="1:6" hidden="1">
      <c r="A1506" s="26">
        <v>1502</v>
      </c>
      <c r="B1506" s="316" t="s">
        <v>4503</v>
      </c>
      <c r="C1506" s="318" t="s">
        <v>4504</v>
      </c>
      <c r="D1506" s="318" t="s">
        <v>4007</v>
      </c>
      <c r="E1506" s="318" t="s">
        <v>2453</v>
      </c>
      <c r="F1506" s="318" t="s">
        <v>2423</v>
      </c>
    </row>
    <row r="1507" spans="1:6" hidden="1">
      <c r="A1507" s="26">
        <v>1503</v>
      </c>
      <c r="B1507" s="316" t="s">
        <v>4450</v>
      </c>
      <c r="C1507" s="318" t="s">
        <v>1420</v>
      </c>
      <c r="D1507" s="318" t="s">
        <v>4007</v>
      </c>
      <c r="E1507" s="318" t="s">
        <v>2453</v>
      </c>
      <c r="F1507" s="318" t="s">
        <v>2423</v>
      </c>
    </row>
    <row r="1508" spans="1:6" hidden="1">
      <c r="A1508" s="26">
        <v>1504</v>
      </c>
      <c r="B1508" s="316" t="s">
        <v>4463</v>
      </c>
      <c r="C1508" s="318" t="s">
        <v>1423</v>
      </c>
      <c r="D1508" s="318" t="s">
        <v>4007</v>
      </c>
      <c r="E1508" s="318" t="s">
        <v>2453</v>
      </c>
      <c r="F1508" s="318" t="s">
        <v>2423</v>
      </c>
    </row>
    <row r="1509" spans="1:6" hidden="1">
      <c r="A1509" s="26">
        <v>1505</v>
      </c>
      <c r="B1509" s="316" t="s">
        <v>4037</v>
      </c>
      <c r="C1509" s="318" t="s">
        <v>11151</v>
      </c>
      <c r="D1509" s="318" t="s">
        <v>4007</v>
      </c>
      <c r="E1509" s="318" t="s">
        <v>2453</v>
      </c>
      <c r="F1509" s="318" t="s">
        <v>2423</v>
      </c>
    </row>
    <row r="1510" spans="1:6" hidden="1">
      <c r="A1510" s="26">
        <v>1506</v>
      </c>
      <c r="B1510" s="316" t="s">
        <v>4435</v>
      </c>
      <c r="C1510" s="318" t="s">
        <v>1411</v>
      </c>
      <c r="D1510" s="318" t="s">
        <v>4007</v>
      </c>
      <c r="E1510" s="318" t="s">
        <v>2453</v>
      </c>
      <c r="F1510" s="318" t="s">
        <v>2423</v>
      </c>
    </row>
    <row r="1511" spans="1:6" hidden="1">
      <c r="A1511" s="26">
        <v>1507</v>
      </c>
      <c r="B1511" s="316" t="s">
        <v>4505</v>
      </c>
      <c r="C1511" s="318" t="s">
        <v>4506</v>
      </c>
      <c r="D1511" s="318" t="s">
        <v>4007</v>
      </c>
      <c r="E1511" s="318" t="s">
        <v>2453</v>
      </c>
      <c r="F1511" s="318" t="s">
        <v>2423</v>
      </c>
    </row>
    <row r="1512" spans="1:6" hidden="1">
      <c r="A1512" s="26">
        <v>1508</v>
      </c>
      <c r="B1512" s="316" t="s">
        <v>4437</v>
      </c>
      <c r="C1512" s="318" t="s">
        <v>1413</v>
      </c>
      <c r="D1512" s="318" t="s">
        <v>4007</v>
      </c>
      <c r="E1512" s="318" t="s">
        <v>2453</v>
      </c>
      <c r="F1512" s="318" t="s">
        <v>2423</v>
      </c>
    </row>
    <row r="1513" spans="1:6" hidden="1">
      <c r="A1513" s="26">
        <v>1509</v>
      </c>
      <c r="B1513" s="316" t="s">
        <v>4428</v>
      </c>
      <c r="C1513" s="318" t="s">
        <v>1408</v>
      </c>
      <c r="D1513" s="318" t="s">
        <v>4007</v>
      </c>
      <c r="E1513" s="318" t="s">
        <v>2453</v>
      </c>
      <c r="F1513" s="318" t="s">
        <v>2423</v>
      </c>
    </row>
    <row r="1514" spans="1:6" hidden="1">
      <c r="A1514" s="26">
        <v>1510</v>
      </c>
      <c r="B1514" s="316" t="s">
        <v>11193</v>
      </c>
      <c r="C1514" s="318" t="s">
        <v>4819</v>
      </c>
      <c r="D1514" s="318" t="s">
        <v>4007</v>
      </c>
      <c r="E1514" s="318" t="s">
        <v>2453</v>
      </c>
      <c r="F1514" s="318" t="s">
        <v>2423</v>
      </c>
    </row>
    <row r="1515" spans="1:6" hidden="1">
      <c r="A1515" s="26">
        <v>1511</v>
      </c>
      <c r="B1515" s="316" t="s">
        <v>11199</v>
      </c>
      <c r="C1515" s="318" t="s">
        <v>4791</v>
      </c>
      <c r="D1515" s="318" t="s">
        <v>4007</v>
      </c>
      <c r="E1515" s="318" t="s">
        <v>2453</v>
      </c>
      <c r="F1515" s="318" t="s">
        <v>2423</v>
      </c>
    </row>
    <row r="1516" spans="1:6" hidden="1">
      <c r="A1516" s="26">
        <v>1512</v>
      </c>
      <c r="B1516" s="316" t="s">
        <v>4343</v>
      </c>
      <c r="C1516" s="318" t="s">
        <v>4344</v>
      </c>
      <c r="D1516" s="318" t="s">
        <v>4007</v>
      </c>
      <c r="E1516" s="318" t="s">
        <v>2453</v>
      </c>
      <c r="F1516" s="318" t="s">
        <v>2423</v>
      </c>
    </row>
    <row r="1517" spans="1:6" hidden="1">
      <c r="A1517" s="26">
        <v>1513</v>
      </c>
      <c r="B1517" s="316" t="s">
        <v>4484</v>
      </c>
      <c r="C1517" s="318" t="s">
        <v>4485</v>
      </c>
      <c r="D1517" s="318" t="s">
        <v>4007</v>
      </c>
      <c r="E1517" s="318" t="s">
        <v>2453</v>
      </c>
      <c r="F1517" s="318" t="s">
        <v>2423</v>
      </c>
    </row>
    <row r="1518" spans="1:6" hidden="1">
      <c r="A1518" s="26">
        <v>1514</v>
      </c>
      <c r="B1518" s="316" t="s">
        <v>4310</v>
      </c>
      <c r="C1518" s="318" t="s">
        <v>4311</v>
      </c>
      <c r="D1518" s="318" t="s">
        <v>4007</v>
      </c>
      <c r="E1518" s="318" t="s">
        <v>2453</v>
      </c>
      <c r="F1518" s="318" t="s">
        <v>2423</v>
      </c>
    </row>
    <row r="1519" spans="1:6" hidden="1">
      <c r="A1519" s="26">
        <v>1515</v>
      </c>
      <c r="B1519" s="316" t="s">
        <v>4263</v>
      </c>
      <c r="C1519" s="318" t="s">
        <v>4264</v>
      </c>
      <c r="D1519" s="318" t="s">
        <v>4007</v>
      </c>
      <c r="E1519" s="318" t="s">
        <v>2453</v>
      </c>
      <c r="F1519" s="318" t="s">
        <v>2423</v>
      </c>
    </row>
    <row r="1520" spans="1:6" hidden="1">
      <c r="A1520" s="26">
        <v>1516</v>
      </c>
      <c r="B1520" s="316" t="s">
        <v>4251</v>
      </c>
      <c r="C1520" s="318" t="s">
        <v>4252</v>
      </c>
      <c r="D1520" s="318" t="s">
        <v>4007</v>
      </c>
      <c r="E1520" s="318" t="s">
        <v>2453</v>
      </c>
      <c r="F1520" s="318" t="s">
        <v>2423</v>
      </c>
    </row>
    <row r="1521" spans="1:6" hidden="1">
      <c r="A1521" s="26">
        <v>1517</v>
      </c>
      <c r="B1521" s="316" t="s">
        <v>11219</v>
      </c>
      <c r="C1521" s="318" t="s">
        <v>4765</v>
      </c>
      <c r="D1521" s="318" t="s">
        <v>4007</v>
      </c>
      <c r="E1521" s="318" t="s">
        <v>2453</v>
      </c>
      <c r="F1521" s="318" t="s">
        <v>2423</v>
      </c>
    </row>
    <row r="1522" spans="1:6" hidden="1">
      <c r="A1522" s="26">
        <v>1518</v>
      </c>
      <c r="B1522" s="316" t="s">
        <v>11227</v>
      </c>
      <c r="C1522" s="318" t="s">
        <v>4790</v>
      </c>
      <c r="D1522" s="318" t="s">
        <v>4007</v>
      </c>
      <c r="E1522" s="318" t="s">
        <v>2453</v>
      </c>
      <c r="F1522" s="318" t="s">
        <v>2423</v>
      </c>
    </row>
    <row r="1523" spans="1:6" hidden="1">
      <c r="A1523" s="26">
        <v>1519</v>
      </c>
      <c r="B1523" s="316" t="s">
        <v>11232</v>
      </c>
      <c r="C1523" s="318" t="s">
        <v>4807</v>
      </c>
      <c r="D1523" s="318" t="s">
        <v>4007</v>
      </c>
      <c r="E1523" s="318" t="s">
        <v>2453</v>
      </c>
      <c r="F1523" s="318" t="s">
        <v>2423</v>
      </c>
    </row>
    <row r="1524" spans="1:6" hidden="1">
      <c r="A1524" s="26">
        <v>1520</v>
      </c>
      <c r="B1524" s="316" t="s">
        <v>11242</v>
      </c>
      <c r="C1524" s="318" t="s">
        <v>4733</v>
      </c>
      <c r="D1524" s="318" t="s">
        <v>4007</v>
      </c>
      <c r="E1524" s="318" t="s">
        <v>2453</v>
      </c>
      <c r="F1524" s="318" t="s">
        <v>2423</v>
      </c>
    </row>
    <row r="1525" spans="1:6" hidden="1">
      <c r="A1525" s="26">
        <v>1521</v>
      </c>
      <c r="B1525" s="316" t="s">
        <v>11243</v>
      </c>
      <c r="C1525" s="318" t="s">
        <v>4766</v>
      </c>
      <c r="D1525" s="318" t="s">
        <v>4007</v>
      </c>
      <c r="E1525" s="318" t="s">
        <v>2453</v>
      </c>
      <c r="F1525" s="318" t="s">
        <v>2423</v>
      </c>
    </row>
    <row r="1526" spans="1:6" hidden="1">
      <c r="A1526" s="26">
        <v>1522</v>
      </c>
      <c r="B1526" s="316" t="s">
        <v>11244</v>
      </c>
      <c r="C1526" s="318" t="s">
        <v>4734</v>
      </c>
      <c r="D1526" s="318" t="s">
        <v>4007</v>
      </c>
      <c r="E1526" s="318" t="s">
        <v>2453</v>
      </c>
      <c r="F1526" s="318" t="s">
        <v>2423</v>
      </c>
    </row>
    <row r="1527" spans="1:6" hidden="1">
      <c r="A1527" s="26">
        <v>1523</v>
      </c>
      <c r="B1527" s="316" t="s">
        <v>11265</v>
      </c>
      <c r="C1527" s="318" t="s">
        <v>4798</v>
      </c>
      <c r="D1527" s="318" t="s">
        <v>4007</v>
      </c>
      <c r="E1527" s="318" t="s">
        <v>2453</v>
      </c>
      <c r="F1527" s="318" t="s">
        <v>2423</v>
      </c>
    </row>
    <row r="1528" spans="1:6" hidden="1">
      <c r="A1528" s="26">
        <v>1524</v>
      </c>
      <c r="B1528" s="316" t="s">
        <v>11283</v>
      </c>
      <c r="C1528" s="318" t="s">
        <v>4767</v>
      </c>
      <c r="D1528" s="318" t="s">
        <v>4007</v>
      </c>
      <c r="E1528" s="318" t="s">
        <v>2453</v>
      </c>
      <c r="F1528" s="318" t="s">
        <v>2423</v>
      </c>
    </row>
    <row r="1529" spans="1:6" hidden="1">
      <c r="A1529" s="26">
        <v>1525</v>
      </c>
      <c r="B1529" s="316" t="s">
        <v>11284</v>
      </c>
      <c r="C1529" s="318" t="s">
        <v>4801</v>
      </c>
      <c r="D1529" s="318" t="s">
        <v>4007</v>
      </c>
      <c r="E1529" s="318" t="s">
        <v>2453</v>
      </c>
      <c r="F1529" s="318" t="s">
        <v>2423</v>
      </c>
    </row>
    <row r="1530" spans="1:6" hidden="1">
      <c r="A1530" s="26">
        <v>1526</v>
      </c>
      <c r="B1530" s="316" t="s">
        <v>11306</v>
      </c>
      <c r="C1530" s="318" t="s">
        <v>4768</v>
      </c>
      <c r="D1530" s="318" t="s">
        <v>4007</v>
      </c>
      <c r="E1530" s="318" t="s">
        <v>2453</v>
      </c>
      <c r="F1530" s="318" t="s">
        <v>2423</v>
      </c>
    </row>
    <row r="1531" spans="1:6" hidden="1">
      <c r="A1531" s="26">
        <v>1527</v>
      </c>
      <c r="B1531" s="316" t="s">
        <v>11321</v>
      </c>
      <c r="C1531" s="318" t="s">
        <v>4780</v>
      </c>
      <c r="D1531" s="318" t="s">
        <v>4007</v>
      </c>
      <c r="E1531" s="318" t="s">
        <v>2453</v>
      </c>
      <c r="F1531" s="318" t="s">
        <v>2423</v>
      </c>
    </row>
    <row r="1532" spans="1:6" hidden="1">
      <c r="A1532" s="26">
        <v>1528</v>
      </c>
      <c r="B1532" s="316" t="s">
        <v>11331</v>
      </c>
      <c r="C1532" s="318" t="s">
        <v>4775</v>
      </c>
      <c r="D1532" s="318" t="s">
        <v>4007</v>
      </c>
      <c r="E1532" s="318" t="s">
        <v>2453</v>
      </c>
      <c r="F1532" s="318" t="s">
        <v>2423</v>
      </c>
    </row>
    <row r="1533" spans="1:6" hidden="1">
      <c r="A1533" s="26">
        <v>1529</v>
      </c>
      <c r="B1533" s="316" t="s">
        <v>11347</v>
      </c>
      <c r="C1533" s="318" t="s">
        <v>4808</v>
      </c>
      <c r="D1533" s="318" t="s">
        <v>4007</v>
      </c>
      <c r="E1533" s="318" t="s">
        <v>2453</v>
      </c>
      <c r="F1533" s="318" t="s">
        <v>2423</v>
      </c>
    </row>
    <row r="1534" spans="1:6" hidden="1">
      <c r="A1534" s="26">
        <v>1530</v>
      </c>
      <c r="B1534" s="316" t="s">
        <v>4265</v>
      </c>
      <c r="C1534" s="318" t="s">
        <v>4266</v>
      </c>
      <c r="D1534" s="318" t="s">
        <v>4007</v>
      </c>
      <c r="E1534" s="318" t="s">
        <v>2453</v>
      </c>
      <c r="F1534" s="318" t="s">
        <v>2423</v>
      </c>
    </row>
    <row r="1535" spans="1:6" hidden="1">
      <c r="A1535" s="26">
        <v>1531</v>
      </c>
      <c r="B1535" s="316" t="s">
        <v>4176</v>
      </c>
      <c r="C1535" s="318" t="s">
        <v>4177</v>
      </c>
      <c r="D1535" s="318" t="s">
        <v>4007</v>
      </c>
      <c r="E1535" s="318" t="s">
        <v>2453</v>
      </c>
      <c r="F1535" s="318" t="s">
        <v>2423</v>
      </c>
    </row>
    <row r="1536" spans="1:6" hidden="1">
      <c r="A1536" s="26">
        <v>1532</v>
      </c>
      <c r="B1536" s="316" t="s">
        <v>4474</v>
      </c>
      <c r="C1536" s="318" t="s">
        <v>4475</v>
      </c>
      <c r="D1536" s="318" t="s">
        <v>4007</v>
      </c>
      <c r="E1536" s="318" t="s">
        <v>2453</v>
      </c>
      <c r="F1536" s="318" t="s">
        <v>2423</v>
      </c>
    </row>
    <row r="1537" spans="1:6" hidden="1">
      <c r="A1537" s="26">
        <v>1533</v>
      </c>
      <c r="B1537" s="316" t="s">
        <v>4476</v>
      </c>
      <c r="C1537" s="318" t="s">
        <v>4477</v>
      </c>
      <c r="D1537" s="318" t="s">
        <v>4007</v>
      </c>
      <c r="E1537" s="318" t="s">
        <v>2453</v>
      </c>
      <c r="F1537" s="318" t="s">
        <v>2423</v>
      </c>
    </row>
    <row r="1538" spans="1:6" hidden="1">
      <c r="A1538" s="26">
        <v>1534</v>
      </c>
      <c r="B1538" s="316" t="s">
        <v>4491</v>
      </c>
      <c r="C1538" s="318" t="s">
        <v>4492</v>
      </c>
      <c r="D1538" s="318" t="s">
        <v>4007</v>
      </c>
      <c r="E1538" s="318" t="s">
        <v>2453</v>
      </c>
      <c r="F1538" s="318" t="s">
        <v>2423</v>
      </c>
    </row>
    <row r="1539" spans="1:6" hidden="1">
      <c r="A1539" s="26">
        <v>1535</v>
      </c>
      <c r="B1539" s="316" t="s">
        <v>4472</v>
      </c>
      <c r="C1539" s="318" t="s">
        <v>4473</v>
      </c>
      <c r="D1539" s="318" t="s">
        <v>4007</v>
      </c>
      <c r="E1539" s="318" t="s">
        <v>2453</v>
      </c>
      <c r="F1539" s="318" t="s">
        <v>2423</v>
      </c>
    </row>
    <row r="1540" spans="1:6" hidden="1">
      <c r="A1540" s="26">
        <v>1536</v>
      </c>
      <c r="B1540" s="316" t="s">
        <v>4495</v>
      </c>
      <c r="C1540" s="318" t="s">
        <v>4496</v>
      </c>
      <c r="D1540" s="318" t="s">
        <v>4007</v>
      </c>
      <c r="E1540" s="318" t="s">
        <v>2453</v>
      </c>
      <c r="F1540" s="318" t="s">
        <v>2423</v>
      </c>
    </row>
    <row r="1541" spans="1:6" hidden="1">
      <c r="A1541" s="26">
        <v>1537</v>
      </c>
      <c r="B1541" s="316" t="s">
        <v>4180</v>
      </c>
      <c r="C1541" s="318" t="s">
        <v>4181</v>
      </c>
      <c r="D1541" s="318" t="s">
        <v>4007</v>
      </c>
      <c r="E1541" s="318" t="s">
        <v>2453</v>
      </c>
      <c r="F1541" s="318" t="s">
        <v>2423</v>
      </c>
    </row>
    <row r="1542" spans="1:6" hidden="1">
      <c r="A1542" s="26">
        <v>1538</v>
      </c>
      <c r="B1542" s="316" t="s">
        <v>4324</v>
      </c>
      <c r="C1542" s="318" t="s">
        <v>4325</v>
      </c>
      <c r="D1542" s="318" t="s">
        <v>4007</v>
      </c>
      <c r="E1542" s="318" t="s">
        <v>2453</v>
      </c>
      <c r="F1542" s="318" t="s">
        <v>2423</v>
      </c>
    </row>
    <row r="1543" spans="1:6" hidden="1">
      <c r="A1543" s="26">
        <v>1539</v>
      </c>
      <c r="B1543" s="316" t="s">
        <v>4184</v>
      </c>
      <c r="C1543" s="318" t="s">
        <v>4185</v>
      </c>
      <c r="D1543" s="318" t="s">
        <v>4007</v>
      </c>
      <c r="E1543" s="318" t="s">
        <v>2453</v>
      </c>
      <c r="F1543" s="318" t="s">
        <v>2423</v>
      </c>
    </row>
    <row r="1544" spans="1:6" hidden="1">
      <c r="A1544" s="26">
        <v>1540</v>
      </c>
      <c r="B1544" s="316" t="s">
        <v>4493</v>
      </c>
      <c r="C1544" s="318" t="s">
        <v>4494</v>
      </c>
      <c r="D1544" s="318" t="s">
        <v>4007</v>
      </c>
      <c r="E1544" s="318" t="s">
        <v>2453</v>
      </c>
      <c r="F1544" s="318" t="s">
        <v>2423</v>
      </c>
    </row>
    <row r="1545" spans="1:6" hidden="1">
      <c r="A1545" s="26">
        <v>1541</v>
      </c>
      <c r="B1545" s="316" t="s">
        <v>4162</v>
      </c>
      <c r="C1545" s="318" t="s">
        <v>4163</v>
      </c>
      <c r="D1545" s="318" t="s">
        <v>4007</v>
      </c>
      <c r="E1545" s="318" t="s">
        <v>2453</v>
      </c>
      <c r="F1545" s="318" t="s">
        <v>2423</v>
      </c>
    </row>
    <row r="1546" spans="1:6" hidden="1">
      <c r="A1546" s="26">
        <v>1542</v>
      </c>
      <c r="B1546" s="316" t="s">
        <v>4190</v>
      </c>
      <c r="C1546" s="318" t="s">
        <v>4191</v>
      </c>
      <c r="D1546" s="318" t="s">
        <v>4007</v>
      </c>
      <c r="E1546" s="318" t="s">
        <v>2453</v>
      </c>
      <c r="F1546" s="318" t="s">
        <v>2423</v>
      </c>
    </row>
    <row r="1547" spans="1:6" hidden="1">
      <c r="A1547" s="26">
        <v>1543</v>
      </c>
      <c r="B1547" s="316" t="s">
        <v>4280</v>
      </c>
      <c r="C1547" s="318" t="s">
        <v>4281</v>
      </c>
      <c r="D1547" s="318" t="s">
        <v>4007</v>
      </c>
      <c r="E1547" s="318" t="s">
        <v>2453</v>
      </c>
      <c r="F1547" s="318" t="s">
        <v>2423</v>
      </c>
    </row>
    <row r="1548" spans="1:6" hidden="1">
      <c r="A1548" s="26">
        <v>1544</v>
      </c>
      <c r="B1548" s="316" t="s">
        <v>4300</v>
      </c>
      <c r="C1548" s="318" t="s">
        <v>4301</v>
      </c>
      <c r="D1548" s="318" t="s">
        <v>4007</v>
      </c>
      <c r="E1548" s="318" t="s">
        <v>2453</v>
      </c>
      <c r="F1548" s="318" t="s">
        <v>2423</v>
      </c>
    </row>
    <row r="1549" spans="1:6" hidden="1">
      <c r="A1549" s="26">
        <v>1545</v>
      </c>
      <c r="B1549" s="316" t="s">
        <v>4296</v>
      </c>
      <c r="C1549" s="318" t="s">
        <v>4297</v>
      </c>
      <c r="D1549" s="318" t="s">
        <v>4007</v>
      </c>
      <c r="E1549" s="318" t="s">
        <v>2453</v>
      </c>
      <c r="F1549" s="318" t="s">
        <v>2423</v>
      </c>
    </row>
    <row r="1550" spans="1:6" hidden="1">
      <c r="A1550" s="26">
        <v>1546</v>
      </c>
      <c r="B1550" s="316" t="s">
        <v>4216</v>
      </c>
      <c r="C1550" s="318" t="s">
        <v>4217</v>
      </c>
      <c r="D1550" s="318" t="s">
        <v>4007</v>
      </c>
      <c r="E1550" s="318" t="s">
        <v>2453</v>
      </c>
      <c r="F1550" s="318" t="s">
        <v>2423</v>
      </c>
    </row>
    <row r="1551" spans="1:6" hidden="1">
      <c r="A1551" s="26">
        <v>1547</v>
      </c>
      <c r="B1551" s="316" t="s">
        <v>4259</v>
      </c>
      <c r="C1551" s="318" t="s">
        <v>4260</v>
      </c>
      <c r="D1551" s="318" t="s">
        <v>4007</v>
      </c>
      <c r="E1551" s="318" t="s">
        <v>2453</v>
      </c>
      <c r="F1551" s="318" t="s">
        <v>2423</v>
      </c>
    </row>
    <row r="1552" spans="1:6" hidden="1">
      <c r="A1552" s="26">
        <v>1548</v>
      </c>
      <c r="B1552" s="316" t="s">
        <v>4419</v>
      </c>
      <c r="C1552" s="318" t="s">
        <v>4420</v>
      </c>
      <c r="D1552" s="318" t="s">
        <v>4007</v>
      </c>
      <c r="E1552" s="318" t="s">
        <v>2453</v>
      </c>
      <c r="F1552" s="318" t="s">
        <v>2423</v>
      </c>
    </row>
    <row r="1553" spans="1:6" hidden="1">
      <c r="A1553" s="26">
        <v>1549</v>
      </c>
      <c r="B1553" s="316" t="s">
        <v>4276</v>
      </c>
      <c r="C1553" s="318" t="s">
        <v>4277</v>
      </c>
      <c r="D1553" s="318" t="s">
        <v>4007</v>
      </c>
      <c r="E1553" s="318" t="s">
        <v>2453</v>
      </c>
      <c r="F1553" s="318" t="s">
        <v>2423</v>
      </c>
    </row>
    <row r="1554" spans="1:6" hidden="1">
      <c r="A1554" s="26">
        <v>1550</v>
      </c>
      <c r="B1554" s="316" t="s">
        <v>4407</v>
      </c>
      <c r="C1554" s="318" t="s">
        <v>4408</v>
      </c>
      <c r="D1554" s="318" t="s">
        <v>4007</v>
      </c>
      <c r="E1554" s="318" t="s">
        <v>2453</v>
      </c>
      <c r="F1554" s="318" t="s">
        <v>2423</v>
      </c>
    </row>
    <row r="1555" spans="1:6" hidden="1">
      <c r="A1555" s="26">
        <v>1551</v>
      </c>
      <c r="B1555" s="316" t="s">
        <v>4272</v>
      </c>
      <c r="C1555" s="318" t="s">
        <v>4273</v>
      </c>
      <c r="D1555" s="318" t="s">
        <v>4007</v>
      </c>
      <c r="E1555" s="318" t="s">
        <v>2453</v>
      </c>
      <c r="F1555" s="318" t="s">
        <v>2423</v>
      </c>
    </row>
    <row r="1556" spans="1:6" hidden="1">
      <c r="A1556" s="26">
        <v>1552</v>
      </c>
      <c r="B1556" s="316" t="s">
        <v>4424</v>
      </c>
      <c r="C1556" s="318" t="s">
        <v>4425</v>
      </c>
      <c r="D1556" s="318" t="s">
        <v>4007</v>
      </c>
      <c r="E1556" s="318" t="s">
        <v>2453</v>
      </c>
      <c r="F1556" s="318" t="s">
        <v>2423</v>
      </c>
    </row>
    <row r="1557" spans="1:6" hidden="1">
      <c r="A1557" s="26">
        <v>1553</v>
      </c>
      <c r="B1557" s="316" t="s">
        <v>4388</v>
      </c>
      <c r="C1557" s="318" t="s">
        <v>4389</v>
      </c>
      <c r="D1557" s="318" t="s">
        <v>4007</v>
      </c>
      <c r="E1557" s="318" t="s">
        <v>2453</v>
      </c>
      <c r="F1557" s="318" t="s">
        <v>2423</v>
      </c>
    </row>
    <row r="1558" spans="1:6" hidden="1">
      <c r="A1558" s="26">
        <v>1554</v>
      </c>
      <c r="B1558" s="316" t="s">
        <v>4356</v>
      </c>
      <c r="C1558" s="318" t="s">
        <v>4357</v>
      </c>
      <c r="D1558" s="318" t="s">
        <v>4007</v>
      </c>
      <c r="E1558" s="318" t="s">
        <v>2453</v>
      </c>
      <c r="F1558" s="318" t="s">
        <v>2423</v>
      </c>
    </row>
    <row r="1559" spans="1:6" hidden="1">
      <c r="A1559" s="26">
        <v>1555</v>
      </c>
      <c r="B1559" s="316" t="s">
        <v>4345</v>
      </c>
      <c r="C1559" s="318" t="s">
        <v>4346</v>
      </c>
      <c r="D1559" s="318" t="s">
        <v>4007</v>
      </c>
      <c r="E1559" s="318" t="s">
        <v>2453</v>
      </c>
      <c r="F1559" s="318" t="s">
        <v>2423</v>
      </c>
    </row>
    <row r="1560" spans="1:6" hidden="1">
      <c r="A1560" s="26">
        <v>1556</v>
      </c>
      <c r="B1560" s="316" t="s">
        <v>4220</v>
      </c>
      <c r="C1560" s="318" t="s">
        <v>4221</v>
      </c>
      <c r="D1560" s="318" t="s">
        <v>4007</v>
      </c>
      <c r="E1560" s="318" t="s">
        <v>2453</v>
      </c>
      <c r="F1560" s="318" t="s">
        <v>2423</v>
      </c>
    </row>
    <row r="1561" spans="1:6" hidden="1">
      <c r="A1561" s="26">
        <v>1557</v>
      </c>
      <c r="B1561" s="316" t="s">
        <v>4235</v>
      </c>
      <c r="C1561" s="318" t="s">
        <v>4236</v>
      </c>
      <c r="D1561" s="318" t="s">
        <v>4007</v>
      </c>
      <c r="E1561" s="318" t="s">
        <v>2453</v>
      </c>
      <c r="F1561" s="318" t="s">
        <v>2423</v>
      </c>
    </row>
    <row r="1562" spans="1:6" hidden="1">
      <c r="A1562" s="26">
        <v>1558</v>
      </c>
      <c r="B1562" s="316" t="s">
        <v>4308</v>
      </c>
      <c r="C1562" s="318" t="s">
        <v>4309</v>
      </c>
      <c r="D1562" s="318" t="s">
        <v>4007</v>
      </c>
      <c r="E1562" s="318" t="s">
        <v>2453</v>
      </c>
      <c r="F1562" s="318" t="s">
        <v>2423</v>
      </c>
    </row>
    <row r="1563" spans="1:6" hidden="1">
      <c r="A1563" s="26">
        <v>1559</v>
      </c>
      <c r="B1563" s="316" t="s">
        <v>4218</v>
      </c>
      <c r="C1563" s="318" t="s">
        <v>4219</v>
      </c>
      <c r="D1563" s="318" t="s">
        <v>4007</v>
      </c>
      <c r="E1563" s="318" t="s">
        <v>2453</v>
      </c>
      <c r="F1563" s="318" t="s">
        <v>2423</v>
      </c>
    </row>
    <row r="1564" spans="1:6" hidden="1">
      <c r="A1564" s="26">
        <v>1560</v>
      </c>
      <c r="B1564" s="316" t="s">
        <v>4396</v>
      </c>
      <c r="C1564" s="318" t="s">
        <v>4397</v>
      </c>
      <c r="D1564" s="318" t="s">
        <v>4007</v>
      </c>
      <c r="E1564" s="318" t="s">
        <v>2453</v>
      </c>
      <c r="F1564" s="318" t="s">
        <v>2423</v>
      </c>
    </row>
    <row r="1565" spans="1:6" hidden="1">
      <c r="A1565" s="26">
        <v>1561</v>
      </c>
      <c r="B1565" s="316" t="s">
        <v>4172</v>
      </c>
      <c r="C1565" s="318" t="s">
        <v>4173</v>
      </c>
      <c r="D1565" s="318" t="s">
        <v>4007</v>
      </c>
      <c r="E1565" s="318" t="s">
        <v>2453</v>
      </c>
      <c r="F1565" s="318" t="s">
        <v>2423</v>
      </c>
    </row>
    <row r="1566" spans="1:6" hidden="1">
      <c r="A1566" s="26">
        <v>1562</v>
      </c>
      <c r="B1566" s="316" t="s">
        <v>4386</v>
      </c>
      <c r="C1566" s="318" t="s">
        <v>4387</v>
      </c>
      <c r="D1566" s="318" t="s">
        <v>4007</v>
      </c>
      <c r="E1566" s="318" t="s">
        <v>2453</v>
      </c>
      <c r="F1566" s="318" t="s">
        <v>2423</v>
      </c>
    </row>
    <row r="1567" spans="1:6" hidden="1">
      <c r="A1567" s="26">
        <v>1563</v>
      </c>
      <c r="B1567" s="316" t="s">
        <v>4392</v>
      </c>
      <c r="C1567" s="318" t="s">
        <v>4393</v>
      </c>
      <c r="D1567" s="318" t="s">
        <v>4007</v>
      </c>
      <c r="E1567" s="318" t="s">
        <v>2453</v>
      </c>
      <c r="F1567" s="318" t="s">
        <v>2423</v>
      </c>
    </row>
    <row r="1568" spans="1:6" hidden="1">
      <c r="A1568" s="26">
        <v>1564</v>
      </c>
      <c r="B1568" s="316" t="s">
        <v>4255</v>
      </c>
      <c r="C1568" s="318" t="s">
        <v>4256</v>
      </c>
      <c r="D1568" s="318" t="s">
        <v>4007</v>
      </c>
      <c r="E1568" s="318" t="s">
        <v>2453</v>
      </c>
      <c r="F1568" s="318" t="s">
        <v>2423</v>
      </c>
    </row>
    <row r="1569" spans="1:6" hidden="1">
      <c r="A1569" s="26">
        <v>1565</v>
      </c>
      <c r="B1569" s="316" t="s">
        <v>4448</v>
      </c>
      <c r="C1569" s="318" t="s">
        <v>4449</v>
      </c>
      <c r="D1569" s="318" t="s">
        <v>4007</v>
      </c>
      <c r="E1569" s="318" t="s">
        <v>2453</v>
      </c>
      <c r="F1569" s="318" t="s">
        <v>2423</v>
      </c>
    </row>
    <row r="1570" spans="1:6" hidden="1">
      <c r="A1570" s="26">
        <v>1566</v>
      </c>
      <c r="B1570" s="316" t="s">
        <v>4306</v>
      </c>
      <c r="C1570" s="318" t="s">
        <v>4307</v>
      </c>
      <c r="D1570" s="318" t="s">
        <v>4007</v>
      </c>
      <c r="E1570" s="318" t="s">
        <v>2453</v>
      </c>
      <c r="F1570" s="318" t="s">
        <v>2423</v>
      </c>
    </row>
    <row r="1571" spans="1:6" hidden="1">
      <c r="A1571" s="26">
        <v>1567</v>
      </c>
      <c r="B1571" s="316" t="s">
        <v>4454</v>
      </c>
      <c r="C1571" s="318" t="s">
        <v>4455</v>
      </c>
      <c r="D1571" s="318" t="s">
        <v>4007</v>
      </c>
      <c r="E1571" s="318" t="s">
        <v>2453</v>
      </c>
      <c r="F1571" s="318" t="s">
        <v>2423</v>
      </c>
    </row>
    <row r="1572" spans="1:6" hidden="1">
      <c r="A1572" s="26">
        <v>1568</v>
      </c>
      <c r="B1572" s="316" t="s">
        <v>4261</v>
      </c>
      <c r="C1572" s="318" t="s">
        <v>4262</v>
      </c>
      <c r="D1572" s="318" t="s">
        <v>4007</v>
      </c>
      <c r="E1572" s="318" t="s">
        <v>2453</v>
      </c>
      <c r="F1572" s="318" t="s">
        <v>2423</v>
      </c>
    </row>
    <row r="1573" spans="1:6" hidden="1">
      <c r="A1573" s="26">
        <v>1569</v>
      </c>
      <c r="B1573" s="316" t="s">
        <v>4298</v>
      </c>
      <c r="C1573" s="318" t="s">
        <v>4299</v>
      </c>
      <c r="D1573" s="318" t="s">
        <v>4007</v>
      </c>
      <c r="E1573" s="318" t="s">
        <v>2453</v>
      </c>
      <c r="F1573" s="318" t="s">
        <v>2423</v>
      </c>
    </row>
    <row r="1574" spans="1:6" hidden="1">
      <c r="A1574" s="26">
        <v>1570</v>
      </c>
      <c r="B1574" s="316" t="s">
        <v>4278</v>
      </c>
      <c r="C1574" s="318" t="s">
        <v>4279</v>
      </c>
      <c r="D1574" s="318" t="s">
        <v>4007</v>
      </c>
      <c r="E1574" s="318" t="s">
        <v>2453</v>
      </c>
      <c r="F1574" s="318" t="s">
        <v>2423</v>
      </c>
    </row>
    <row r="1575" spans="1:6" hidden="1">
      <c r="A1575" s="26">
        <v>1571</v>
      </c>
      <c r="B1575" s="316" t="s">
        <v>4304</v>
      </c>
      <c r="C1575" s="318" t="s">
        <v>4305</v>
      </c>
      <c r="D1575" s="318" t="s">
        <v>4007</v>
      </c>
      <c r="E1575" s="318" t="s">
        <v>2453</v>
      </c>
      <c r="F1575" s="318" t="s">
        <v>2423</v>
      </c>
    </row>
    <row r="1576" spans="1:6" hidden="1">
      <c r="A1576" s="26">
        <v>1572</v>
      </c>
      <c r="B1576" s="316" t="s">
        <v>4360</v>
      </c>
      <c r="C1576" s="318" t="s">
        <v>4361</v>
      </c>
      <c r="D1576" s="318" t="s">
        <v>4007</v>
      </c>
      <c r="E1576" s="318" t="s">
        <v>2453</v>
      </c>
      <c r="F1576" s="318" t="s">
        <v>2423</v>
      </c>
    </row>
    <row r="1577" spans="1:6" hidden="1">
      <c r="A1577" s="26">
        <v>1573</v>
      </c>
      <c r="B1577" s="316" t="s">
        <v>4378</v>
      </c>
      <c r="C1577" s="318" t="s">
        <v>4379</v>
      </c>
      <c r="D1577" s="318" t="s">
        <v>4007</v>
      </c>
      <c r="E1577" s="318" t="s">
        <v>2453</v>
      </c>
      <c r="F1577" s="318" t="s">
        <v>2423</v>
      </c>
    </row>
    <row r="1578" spans="1:6" hidden="1">
      <c r="A1578" s="26">
        <v>1574</v>
      </c>
      <c r="B1578" s="316" t="s">
        <v>4253</v>
      </c>
      <c r="C1578" s="318" t="s">
        <v>4254</v>
      </c>
      <c r="D1578" s="318" t="s">
        <v>4007</v>
      </c>
      <c r="E1578" s="318" t="s">
        <v>2453</v>
      </c>
      <c r="F1578" s="318" t="s">
        <v>2423</v>
      </c>
    </row>
    <row r="1579" spans="1:6" hidden="1">
      <c r="A1579" s="26">
        <v>1575</v>
      </c>
      <c r="B1579" s="316" t="s">
        <v>4443</v>
      </c>
      <c r="C1579" s="318" t="s">
        <v>4444</v>
      </c>
      <c r="D1579" s="318" t="s">
        <v>4007</v>
      </c>
      <c r="E1579" s="318" t="s">
        <v>2453</v>
      </c>
      <c r="F1579" s="318" t="s">
        <v>2423</v>
      </c>
    </row>
    <row r="1580" spans="1:6" hidden="1">
      <c r="A1580" s="26">
        <v>1576</v>
      </c>
      <c r="B1580" s="316" t="s">
        <v>11454</v>
      </c>
      <c r="C1580" s="318" t="s">
        <v>4843</v>
      </c>
      <c r="D1580" s="318" t="s">
        <v>4007</v>
      </c>
      <c r="E1580" s="318" t="s">
        <v>2453</v>
      </c>
      <c r="F1580" s="318" t="s">
        <v>2423</v>
      </c>
    </row>
    <row r="1581" spans="1:6" hidden="1">
      <c r="A1581" s="26">
        <v>1577</v>
      </c>
      <c r="B1581" s="316" t="s">
        <v>11487</v>
      </c>
      <c r="C1581" s="318" t="s">
        <v>4842</v>
      </c>
      <c r="D1581" s="318" t="s">
        <v>4007</v>
      </c>
      <c r="E1581" s="318" t="s">
        <v>2453</v>
      </c>
      <c r="F1581" s="318" t="s">
        <v>2423</v>
      </c>
    </row>
    <row r="1582" spans="1:6" hidden="1">
      <c r="A1582" s="26">
        <v>1578</v>
      </c>
      <c r="B1582" s="316" t="s">
        <v>11493</v>
      </c>
      <c r="C1582" s="318" t="s">
        <v>4831</v>
      </c>
      <c r="D1582" s="318" t="s">
        <v>4007</v>
      </c>
      <c r="E1582" s="318" t="s">
        <v>2453</v>
      </c>
      <c r="F1582" s="318" t="s">
        <v>2423</v>
      </c>
    </row>
    <row r="1583" spans="1:6" hidden="1">
      <c r="A1583" s="26">
        <v>1579</v>
      </c>
      <c r="B1583" s="316" t="s">
        <v>11515</v>
      </c>
      <c r="C1583" s="318" t="s">
        <v>4841</v>
      </c>
      <c r="D1583" s="318" t="s">
        <v>4007</v>
      </c>
      <c r="E1583" s="318" t="s">
        <v>2453</v>
      </c>
      <c r="F1583" s="318" t="s">
        <v>2423</v>
      </c>
    </row>
    <row r="1584" spans="1:6" hidden="1">
      <c r="A1584" s="26">
        <v>1580</v>
      </c>
      <c r="B1584" s="316" t="s">
        <v>11522</v>
      </c>
      <c r="C1584" s="318" t="s">
        <v>4840</v>
      </c>
      <c r="D1584" s="318" t="s">
        <v>4007</v>
      </c>
      <c r="E1584" s="318" t="s">
        <v>2453</v>
      </c>
      <c r="F1584" s="318" t="s">
        <v>2423</v>
      </c>
    </row>
    <row r="1585" spans="1:6" hidden="1">
      <c r="A1585" s="26">
        <v>1581</v>
      </c>
      <c r="B1585" s="316" t="s">
        <v>4060</v>
      </c>
      <c r="C1585" s="318" t="s">
        <v>4061</v>
      </c>
      <c r="D1585" s="318" t="s">
        <v>4007</v>
      </c>
      <c r="E1585" s="318" t="s">
        <v>2453</v>
      </c>
      <c r="F1585" s="318" t="s">
        <v>2423</v>
      </c>
    </row>
    <row r="1586" spans="1:6" hidden="1">
      <c r="A1586" s="26">
        <v>1582</v>
      </c>
      <c r="B1586" s="316" t="s">
        <v>4062</v>
      </c>
      <c r="C1586" s="318" t="s">
        <v>4063</v>
      </c>
      <c r="D1586" s="318" t="s">
        <v>4007</v>
      </c>
      <c r="E1586" s="318" t="s">
        <v>2453</v>
      </c>
      <c r="F1586" s="318" t="s">
        <v>2423</v>
      </c>
    </row>
    <row r="1587" spans="1:6" hidden="1">
      <c r="A1587" s="26">
        <v>1583</v>
      </c>
      <c r="B1587" s="316" t="s">
        <v>4102</v>
      </c>
      <c r="C1587" s="318" t="s">
        <v>4103</v>
      </c>
      <c r="D1587" s="318" t="s">
        <v>4007</v>
      </c>
      <c r="E1587" s="318" t="s">
        <v>2453</v>
      </c>
      <c r="F1587" s="318" t="s">
        <v>2423</v>
      </c>
    </row>
    <row r="1588" spans="1:6" hidden="1">
      <c r="A1588" s="26">
        <v>1584</v>
      </c>
      <c r="B1588" s="316" t="s">
        <v>4122</v>
      </c>
      <c r="C1588" s="318" t="s">
        <v>4123</v>
      </c>
      <c r="D1588" s="318" t="s">
        <v>4007</v>
      </c>
      <c r="E1588" s="318" t="s">
        <v>2453</v>
      </c>
      <c r="F1588" s="318" t="s">
        <v>2423</v>
      </c>
    </row>
    <row r="1589" spans="1:6" hidden="1">
      <c r="A1589" s="26">
        <v>1585</v>
      </c>
      <c r="B1589" s="316" t="s">
        <v>4069</v>
      </c>
      <c r="C1589" s="318" t="s">
        <v>4070</v>
      </c>
      <c r="D1589" s="318" t="s">
        <v>4007</v>
      </c>
      <c r="E1589" s="318" t="s">
        <v>2453</v>
      </c>
      <c r="F1589" s="318" t="s">
        <v>2423</v>
      </c>
    </row>
    <row r="1590" spans="1:6" hidden="1">
      <c r="A1590" s="26">
        <v>1586</v>
      </c>
      <c r="B1590" s="316" t="s">
        <v>4124</v>
      </c>
      <c r="C1590" s="318" t="s">
        <v>4125</v>
      </c>
      <c r="D1590" s="318" t="s">
        <v>4007</v>
      </c>
      <c r="E1590" s="318" t="s">
        <v>2453</v>
      </c>
      <c r="F1590" s="318" t="s">
        <v>2423</v>
      </c>
    </row>
    <row r="1591" spans="1:6" hidden="1">
      <c r="A1591" s="26">
        <v>1587</v>
      </c>
      <c r="B1591" s="316" t="s">
        <v>4134</v>
      </c>
      <c r="C1591" s="318" t="s">
        <v>4135</v>
      </c>
      <c r="D1591" s="318" t="s">
        <v>4007</v>
      </c>
      <c r="E1591" s="318" t="s">
        <v>2453</v>
      </c>
      <c r="F1591" s="318" t="s">
        <v>2423</v>
      </c>
    </row>
    <row r="1592" spans="1:6" hidden="1">
      <c r="A1592" s="26">
        <v>1588</v>
      </c>
      <c r="B1592" s="316" t="s">
        <v>4074</v>
      </c>
      <c r="C1592" s="318" t="s">
        <v>4075</v>
      </c>
      <c r="D1592" s="318" t="s">
        <v>4007</v>
      </c>
      <c r="E1592" s="318" t="s">
        <v>2453</v>
      </c>
      <c r="F1592" s="318" t="s">
        <v>2423</v>
      </c>
    </row>
    <row r="1593" spans="1:6" hidden="1">
      <c r="A1593" s="26">
        <v>1589</v>
      </c>
      <c r="B1593" s="316" t="s">
        <v>4082</v>
      </c>
      <c r="C1593" s="318" t="s">
        <v>4083</v>
      </c>
      <c r="D1593" s="318" t="s">
        <v>4007</v>
      </c>
      <c r="E1593" s="318" t="s">
        <v>2453</v>
      </c>
      <c r="F1593" s="318" t="s">
        <v>2423</v>
      </c>
    </row>
    <row r="1594" spans="1:6" hidden="1">
      <c r="A1594" s="26">
        <v>1590</v>
      </c>
      <c r="B1594" s="316" t="s">
        <v>4084</v>
      </c>
      <c r="C1594" s="318" t="s">
        <v>4085</v>
      </c>
      <c r="D1594" s="318" t="s">
        <v>4007</v>
      </c>
      <c r="E1594" s="318" t="s">
        <v>2453</v>
      </c>
      <c r="F1594" s="318" t="s">
        <v>2423</v>
      </c>
    </row>
    <row r="1595" spans="1:6" hidden="1">
      <c r="A1595" s="26">
        <v>1591</v>
      </c>
      <c r="B1595" s="316" t="s">
        <v>4032</v>
      </c>
      <c r="C1595" s="318" t="s">
        <v>4033</v>
      </c>
      <c r="D1595" s="318" t="s">
        <v>4007</v>
      </c>
      <c r="E1595" s="318" t="s">
        <v>2453</v>
      </c>
      <c r="F1595" s="318" t="s">
        <v>2423</v>
      </c>
    </row>
    <row r="1596" spans="1:6" hidden="1">
      <c r="A1596" s="26">
        <v>1592</v>
      </c>
      <c r="B1596" s="316" t="s">
        <v>4044</v>
      </c>
      <c r="C1596" s="318" t="s">
        <v>4045</v>
      </c>
      <c r="D1596" s="318" t="s">
        <v>4007</v>
      </c>
      <c r="E1596" s="318" t="s">
        <v>2453</v>
      </c>
      <c r="F1596" s="318" t="s">
        <v>2423</v>
      </c>
    </row>
    <row r="1597" spans="1:6" hidden="1">
      <c r="A1597" s="26">
        <v>1593</v>
      </c>
      <c r="B1597" s="316" t="s">
        <v>4118</v>
      </c>
      <c r="C1597" s="318" t="s">
        <v>4119</v>
      </c>
      <c r="D1597" s="318" t="s">
        <v>4007</v>
      </c>
      <c r="E1597" s="318" t="s">
        <v>2453</v>
      </c>
      <c r="F1597" s="318" t="s">
        <v>2423</v>
      </c>
    </row>
    <row r="1598" spans="1:6" hidden="1">
      <c r="A1598" s="26">
        <v>1594</v>
      </c>
      <c r="B1598" s="316" t="s">
        <v>4072</v>
      </c>
      <c r="C1598" s="318" t="s">
        <v>4073</v>
      </c>
      <c r="D1598" s="318" t="s">
        <v>4007</v>
      </c>
      <c r="E1598" s="318" t="s">
        <v>2453</v>
      </c>
      <c r="F1598" s="318" t="s">
        <v>2423</v>
      </c>
    </row>
    <row r="1599" spans="1:6" hidden="1">
      <c r="A1599" s="26">
        <v>1595</v>
      </c>
      <c r="B1599" s="316" t="s">
        <v>4130</v>
      </c>
      <c r="C1599" s="318" t="s">
        <v>4131</v>
      </c>
      <c r="D1599" s="318" t="s">
        <v>4007</v>
      </c>
      <c r="E1599" s="318" t="s">
        <v>2453</v>
      </c>
      <c r="F1599" s="318" t="s">
        <v>2423</v>
      </c>
    </row>
    <row r="1600" spans="1:6" hidden="1">
      <c r="A1600" s="26">
        <v>1596</v>
      </c>
      <c r="B1600" s="316" t="s">
        <v>4046</v>
      </c>
      <c r="C1600" s="318" t="s">
        <v>4047</v>
      </c>
      <c r="D1600" s="318" t="s">
        <v>4007</v>
      </c>
      <c r="E1600" s="318" t="s">
        <v>2453</v>
      </c>
      <c r="F1600" s="318" t="s">
        <v>2423</v>
      </c>
    </row>
    <row r="1601" spans="1:6" hidden="1">
      <c r="A1601" s="26">
        <v>1597</v>
      </c>
      <c r="B1601" s="316" t="s">
        <v>11567</v>
      </c>
      <c r="C1601" s="318" t="s">
        <v>4029</v>
      </c>
      <c r="D1601" s="318" t="s">
        <v>4007</v>
      </c>
      <c r="E1601" s="318" t="s">
        <v>2422</v>
      </c>
      <c r="F1601" s="318" t="s">
        <v>2423</v>
      </c>
    </row>
    <row r="1602" spans="1:6" hidden="1">
      <c r="A1602" s="26">
        <v>1598</v>
      </c>
      <c r="B1602" s="316" t="s">
        <v>4048</v>
      </c>
      <c r="C1602" s="318" t="s">
        <v>4049</v>
      </c>
      <c r="D1602" s="318" t="s">
        <v>4007</v>
      </c>
      <c r="E1602" s="318" t="s">
        <v>2453</v>
      </c>
      <c r="F1602" s="318" t="s">
        <v>2423</v>
      </c>
    </row>
    <row r="1603" spans="1:6" hidden="1">
      <c r="A1603" s="26">
        <v>1599</v>
      </c>
      <c r="B1603" s="316" t="s">
        <v>4078</v>
      </c>
      <c r="C1603" s="318" t="s">
        <v>4079</v>
      </c>
      <c r="D1603" s="318" t="s">
        <v>4007</v>
      </c>
      <c r="E1603" s="318" t="s">
        <v>2453</v>
      </c>
      <c r="F1603" s="318" t="s">
        <v>2423</v>
      </c>
    </row>
    <row r="1604" spans="1:6" hidden="1">
      <c r="A1604" s="26">
        <v>1600</v>
      </c>
      <c r="B1604" s="316" t="s">
        <v>4052</v>
      </c>
      <c r="C1604" s="318" t="s">
        <v>4053</v>
      </c>
      <c r="D1604" s="318" t="s">
        <v>4007</v>
      </c>
      <c r="E1604" s="318" t="s">
        <v>2453</v>
      </c>
      <c r="F1604" s="318" t="s">
        <v>2423</v>
      </c>
    </row>
    <row r="1605" spans="1:6" hidden="1">
      <c r="A1605" s="26">
        <v>1601</v>
      </c>
      <c r="B1605" s="316" t="s">
        <v>4100</v>
      </c>
      <c r="C1605" s="318" t="s">
        <v>4101</v>
      </c>
      <c r="D1605" s="318" t="s">
        <v>4007</v>
      </c>
      <c r="E1605" s="318" t="s">
        <v>2453</v>
      </c>
      <c r="F1605" s="318" t="s">
        <v>2423</v>
      </c>
    </row>
    <row r="1606" spans="1:6" hidden="1">
      <c r="A1606" s="26">
        <v>1602</v>
      </c>
      <c r="B1606" s="316" t="s">
        <v>4088</v>
      </c>
      <c r="C1606" s="318" t="s">
        <v>4089</v>
      </c>
      <c r="D1606" s="318" t="s">
        <v>4007</v>
      </c>
      <c r="E1606" s="318" t="s">
        <v>2453</v>
      </c>
      <c r="F1606" s="318" t="s">
        <v>2423</v>
      </c>
    </row>
    <row r="1607" spans="1:6" hidden="1">
      <c r="A1607" s="26">
        <v>1603</v>
      </c>
      <c r="B1607" s="316" t="s">
        <v>4054</v>
      </c>
      <c r="C1607" s="318" t="s">
        <v>4055</v>
      </c>
      <c r="D1607" s="318" t="s">
        <v>4007</v>
      </c>
      <c r="E1607" s="318" t="s">
        <v>2453</v>
      </c>
      <c r="F1607" s="318" t="s">
        <v>2423</v>
      </c>
    </row>
    <row r="1608" spans="1:6" hidden="1">
      <c r="A1608" s="26">
        <v>1604</v>
      </c>
      <c r="B1608" s="316" t="s">
        <v>4104</v>
      </c>
      <c r="C1608" s="318" t="s">
        <v>4105</v>
      </c>
      <c r="D1608" s="318" t="s">
        <v>4007</v>
      </c>
      <c r="E1608" s="318" t="s">
        <v>2453</v>
      </c>
      <c r="F1608" s="318" t="s">
        <v>2423</v>
      </c>
    </row>
    <row r="1609" spans="1:6" hidden="1">
      <c r="A1609" s="26">
        <v>1605</v>
      </c>
      <c r="B1609" s="316" t="s">
        <v>4067</v>
      </c>
      <c r="C1609" s="318" t="s">
        <v>4068</v>
      </c>
      <c r="D1609" s="318" t="s">
        <v>4007</v>
      </c>
      <c r="E1609" s="318" t="s">
        <v>2453</v>
      </c>
      <c r="F1609" s="318" t="s">
        <v>2423</v>
      </c>
    </row>
    <row r="1610" spans="1:6" hidden="1">
      <c r="A1610" s="26">
        <v>1606</v>
      </c>
      <c r="B1610" s="316" t="s">
        <v>4112</v>
      </c>
      <c r="C1610" s="318" t="s">
        <v>4113</v>
      </c>
      <c r="D1610" s="318" t="s">
        <v>4007</v>
      </c>
      <c r="E1610" s="318" t="s">
        <v>2453</v>
      </c>
      <c r="F1610" s="320" t="s">
        <v>2423</v>
      </c>
    </row>
    <row r="1611" spans="1:6" hidden="1">
      <c r="A1611" s="26">
        <v>1607</v>
      </c>
      <c r="B1611" s="316" t="s">
        <v>4090</v>
      </c>
      <c r="C1611" s="318" t="s">
        <v>4091</v>
      </c>
      <c r="D1611" s="318" t="s">
        <v>4007</v>
      </c>
      <c r="E1611" s="318" t="s">
        <v>2453</v>
      </c>
      <c r="F1611" s="320" t="s">
        <v>2423</v>
      </c>
    </row>
    <row r="1612" spans="1:6" hidden="1">
      <c r="A1612" s="26">
        <v>1608</v>
      </c>
      <c r="B1612" s="316" t="s">
        <v>4106</v>
      </c>
      <c r="C1612" s="318" t="s">
        <v>4107</v>
      </c>
      <c r="D1612" s="318" t="s">
        <v>4007</v>
      </c>
      <c r="E1612" s="318" t="s">
        <v>2453</v>
      </c>
      <c r="F1612" s="320" t="s">
        <v>2423</v>
      </c>
    </row>
    <row r="1613" spans="1:6" hidden="1">
      <c r="A1613" s="26">
        <v>1609</v>
      </c>
      <c r="B1613" s="316" t="s">
        <v>4132</v>
      </c>
      <c r="C1613" s="318" t="s">
        <v>4133</v>
      </c>
      <c r="D1613" s="318" t="s">
        <v>4007</v>
      </c>
      <c r="E1613" s="318" t="s">
        <v>2453</v>
      </c>
      <c r="F1613" s="320" t="s">
        <v>2423</v>
      </c>
    </row>
    <row r="1614" spans="1:6" hidden="1">
      <c r="A1614" s="26">
        <v>1610</v>
      </c>
      <c r="B1614" s="316" t="s">
        <v>4126</v>
      </c>
      <c r="C1614" s="318" t="s">
        <v>4127</v>
      </c>
      <c r="D1614" s="318" t="s">
        <v>4007</v>
      </c>
      <c r="E1614" s="318" t="s">
        <v>2453</v>
      </c>
      <c r="F1614" s="320" t="s">
        <v>2423</v>
      </c>
    </row>
    <row r="1615" spans="1:6" hidden="1">
      <c r="A1615" s="26">
        <v>1611</v>
      </c>
      <c r="B1615" s="316" t="s">
        <v>4094</v>
      </c>
      <c r="C1615" s="318" t="s">
        <v>4095</v>
      </c>
      <c r="D1615" s="318" t="s">
        <v>4007</v>
      </c>
      <c r="E1615" s="318" t="s">
        <v>2453</v>
      </c>
      <c r="F1615" s="320" t="s">
        <v>2423</v>
      </c>
    </row>
    <row r="1616" spans="1:6" hidden="1">
      <c r="A1616" s="26">
        <v>1612</v>
      </c>
      <c r="B1616" s="316" t="s">
        <v>4086</v>
      </c>
      <c r="C1616" s="318" t="s">
        <v>4087</v>
      </c>
      <c r="D1616" s="318" t="s">
        <v>4007</v>
      </c>
      <c r="E1616" s="318" t="s">
        <v>2453</v>
      </c>
      <c r="F1616" s="320" t="s">
        <v>2423</v>
      </c>
    </row>
    <row r="1617" spans="1:6" hidden="1">
      <c r="A1617" s="26">
        <v>1613</v>
      </c>
      <c r="B1617" s="316" t="s">
        <v>4076</v>
      </c>
      <c r="C1617" s="318" t="s">
        <v>4077</v>
      </c>
      <c r="D1617" s="318" t="s">
        <v>4007</v>
      </c>
      <c r="E1617" s="318" t="s">
        <v>2453</v>
      </c>
      <c r="F1617" s="320" t="s">
        <v>2423</v>
      </c>
    </row>
    <row r="1618" spans="1:6" hidden="1">
      <c r="A1618" s="26">
        <v>1614</v>
      </c>
      <c r="B1618" s="316" t="s">
        <v>4006</v>
      </c>
      <c r="C1618" s="318" t="s">
        <v>1589</v>
      </c>
      <c r="D1618" s="318" t="s">
        <v>4007</v>
      </c>
      <c r="E1618" s="318" t="s">
        <v>2422</v>
      </c>
      <c r="F1618" s="320" t="s">
        <v>2423</v>
      </c>
    </row>
    <row r="1619" spans="1:6" hidden="1">
      <c r="A1619" s="26">
        <v>1615</v>
      </c>
      <c r="B1619" s="316" t="s">
        <v>4050</v>
      </c>
      <c r="C1619" s="318" t="s">
        <v>4051</v>
      </c>
      <c r="D1619" s="318" t="s">
        <v>4007</v>
      </c>
      <c r="E1619" s="318" t="s">
        <v>2453</v>
      </c>
      <c r="F1619" s="320" t="s">
        <v>2423</v>
      </c>
    </row>
    <row r="1620" spans="1:6" hidden="1">
      <c r="A1620" s="26">
        <v>1616</v>
      </c>
      <c r="B1620" s="316" t="s">
        <v>4056</v>
      </c>
      <c r="C1620" s="318" t="s">
        <v>4057</v>
      </c>
      <c r="D1620" s="318" t="s">
        <v>4007</v>
      </c>
      <c r="E1620" s="318" t="s">
        <v>2453</v>
      </c>
      <c r="F1620" s="320" t="s">
        <v>2423</v>
      </c>
    </row>
    <row r="1621" spans="1:6" hidden="1">
      <c r="A1621" s="26">
        <v>1617</v>
      </c>
      <c r="B1621" s="316" t="s">
        <v>4008</v>
      </c>
      <c r="C1621" s="318" t="s">
        <v>1614</v>
      </c>
      <c r="D1621" s="318" t="s">
        <v>4007</v>
      </c>
      <c r="E1621" s="318" t="s">
        <v>2422</v>
      </c>
      <c r="F1621" s="320" t="s">
        <v>2423</v>
      </c>
    </row>
    <row r="1622" spans="1:6" hidden="1">
      <c r="A1622" s="26">
        <v>1618</v>
      </c>
      <c r="B1622" s="316" t="s">
        <v>11607</v>
      </c>
      <c r="C1622" s="318" t="s">
        <v>11608</v>
      </c>
      <c r="D1622" s="318" t="s">
        <v>4007</v>
      </c>
      <c r="E1622" s="318" t="s">
        <v>2453</v>
      </c>
      <c r="F1622" s="320" t="s">
        <v>2423</v>
      </c>
    </row>
    <row r="1623" spans="1:6" hidden="1">
      <c r="A1623" s="26">
        <v>1619</v>
      </c>
      <c r="B1623" s="316" t="s">
        <v>11609</v>
      </c>
      <c r="C1623" s="318" t="s">
        <v>11610</v>
      </c>
      <c r="D1623" s="318" t="s">
        <v>4007</v>
      </c>
      <c r="E1623" s="318" t="s">
        <v>2422</v>
      </c>
      <c r="F1623" s="320" t="s">
        <v>2423</v>
      </c>
    </row>
    <row r="1624" spans="1:6" hidden="1">
      <c r="A1624" s="26">
        <v>1620</v>
      </c>
      <c r="B1624" s="316" t="s">
        <v>4108</v>
      </c>
      <c r="C1624" s="318" t="s">
        <v>4109</v>
      </c>
      <c r="D1624" s="318" t="s">
        <v>4007</v>
      </c>
      <c r="E1624" s="318" t="s">
        <v>2453</v>
      </c>
      <c r="F1624" s="320" t="s">
        <v>2423</v>
      </c>
    </row>
    <row r="1625" spans="1:6" hidden="1">
      <c r="A1625" s="26">
        <v>1621</v>
      </c>
      <c r="B1625" s="316" t="s">
        <v>4098</v>
      </c>
      <c r="C1625" s="318" t="s">
        <v>4099</v>
      </c>
      <c r="D1625" s="318" t="s">
        <v>4007</v>
      </c>
      <c r="E1625" s="318" t="s">
        <v>2453</v>
      </c>
      <c r="F1625" s="320" t="s">
        <v>2423</v>
      </c>
    </row>
    <row r="1626" spans="1:6" hidden="1">
      <c r="A1626" s="26">
        <v>1622</v>
      </c>
      <c r="B1626" s="316" t="s">
        <v>4114</v>
      </c>
      <c r="C1626" s="318" t="s">
        <v>4115</v>
      </c>
      <c r="D1626" s="318" t="s">
        <v>4007</v>
      </c>
      <c r="E1626" s="318" t="s">
        <v>2453</v>
      </c>
      <c r="F1626" s="320" t="s">
        <v>2423</v>
      </c>
    </row>
    <row r="1627" spans="1:6" hidden="1">
      <c r="A1627" s="26">
        <v>1623</v>
      </c>
      <c r="B1627" s="316" t="s">
        <v>4009</v>
      </c>
      <c r="C1627" s="318" t="s">
        <v>4010</v>
      </c>
      <c r="D1627" s="318" t="s">
        <v>4007</v>
      </c>
      <c r="E1627" s="318" t="s">
        <v>2422</v>
      </c>
      <c r="F1627" s="320" t="s">
        <v>2423</v>
      </c>
    </row>
    <row r="1628" spans="1:6" hidden="1">
      <c r="A1628" s="26">
        <v>1624</v>
      </c>
      <c r="B1628" s="316" t="s">
        <v>4011</v>
      </c>
      <c r="C1628" s="318" t="s">
        <v>4012</v>
      </c>
      <c r="D1628" s="318" t="s">
        <v>4007</v>
      </c>
      <c r="E1628" s="318" t="s">
        <v>2422</v>
      </c>
      <c r="F1628" s="320" t="s">
        <v>2423</v>
      </c>
    </row>
    <row r="1629" spans="1:6" hidden="1">
      <c r="A1629" s="26">
        <v>1625</v>
      </c>
      <c r="B1629" s="316" t="s">
        <v>4110</v>
      </c>
      <c r="C1629" s="318" t="s">
        <v>4111</v>
      </c>
      <c r="D1629" s="318" t="s">
        <v>4007</v>
      </c>
      <c r="E1629" s="318" t="s">
        <v>2453</v>
      </c>
      <c r="F1629" s="320" t="s">
        <v>2423</v>
      </c>
    </row>
    <row r="1630" spans="1:6" hidden="1">
      <c r="A1630" s="26">
        <v>1626</v>
      </c>
      <c r="B1630" s="316" t="s">
        <v>4092</v>
      </c>
      <c r="C1630" s="318" t="s">
        <v>4093</v>
      </c>
      <c r="D1630" s="318" t="s">
        <v>4007</v>
      </c>
      <c r="E1630" s="318" t="s">
        <v>2453</v>
      </c>
      <c r="F1630" s="320" t="s">
        <v>2423</v>
      </c>
    </row>
    <row r="1631" spans="1:6" hidden="1">
      <c r="A1631" s="26">
        <v>1627</v>
      </c>
      <c r="B1631" s="316" t="s">
        <v>4058</v>
      </c>
      <c r="C1631" s="318" t="s">
        <v>4059</v>
      </c>
      <c r="D1631" s="318" t="s">
        <v>4007</v>
      </c>
      <c r="E1631" s="318" t="s">
        <v>2453</v>
      </c>
      <c r="F1631" s="320" t="s">
        <v>2423</v>
      </c>
    </row>
    <row r="1632" spans="1:6" hidden="1">
      <c r="A1632" s="26">
        <v>1628</v>
      </c>
      <c r="B1632" s="316" t="s">
        <v>4128</v>
      </c>
      <c r="C1632" s="318" t="s">
        <v>4129</v>
      </c>
      <c r="D1632" s="318" t="s">
        <v>4007</v>
      </c>
      <c r="E1632" s="318" t="s">
        <v>2453</v>
      </c>
      <c r="F1632" s="320" t="s">
        <v>2423</v>
      </c>
    </row>
    <row r="1633" spans="1:6" hidden="1">
      <c r="A1633" s="26">
        <v>1629</v>
      </c>
      <c r="B1633" s="316" t="s">
        <v>4120</v>
      </c>
      <c r="C1633" s="318" t="s">
        <v>4121</v>
      </c>
      <c r="D1633" s="318" t="s">
        <v>4007</v>
      </c>
      <c r="E1633" s="318" t="s">
        <v>2453</v>
      </c>
      <c r="F1633" s="320" t="s">
        <v>2423</v>
      </c>
    </row>
    <row r="1634" spans="1:6" hidden="1">
      <c r="A1634" s="26">
        <v>1630</v>
      </c>
      <c r="B1634" s="316" t="s">
        <v>4096</v>
      </c>
      <c r="C1634" s="318" t="s">
        <v>4097</v>
      </c>
      <c r="D1634" s="318" t="s">
        <v>4007</v>
      </c>
      <c r="E1634" s="318" t="s">
        <v>2453</v>
      </c>
      <c r="F1634" s="320" t="s">
        <v>2423</v>
      </c>
    </row>
    <row r="1635" spans="1:6" hidden="1">
      <c r="A1635" s="26">
        <v>1631</v>
      </c>
      <c r="B1635" s="316" t="s">
        <v>4080</v>
      </c>
      <c r="C1635" s="318" t="s">
        <v>4081</v>
      </c>
      <c r="D1635" s="318" t="s">
        <v>4007</v>
      </c>
      <c r="E1635" s="318" t="s">
        <v>2453</v>
      </c>
      <c r="F1635" s="320" t="s">
        <v>2423</v>
      </c>
    </row>
    <row r="1636" spans="1:6" hidden="1">
      <c r="A1636" s="26">
        <v>1632</v>
      </c>
      <c r="B1636" s="316" t="s">
        <v>4065</v>
      </c>
      <c r="C1636" s="318" t="s">
        <v>4066</v>
      </c>
      <c r="D1636" s="318" t="s">
        <v>4007</v>
      </c>
      <c r="E1636" s="318" t="s">
        <v>2453</v>
      </c>
      <c r="F1636" s="320" t="s">
        <v>2423</v>
      </c>
    </row>
    <row r="1637" spans="1:6" hidden="1">
      <c r="A1637" s="26">
        <v>1633</v>
      </c>
      <c r="B1637" s="316" t="s">
        <v>4621</v>
      </c>
      <c r="C1637" s="318" t="s">
        <v>4622</v>
      </c>
      <c r="D1637" s="318" t="s">
        <v>4007</v>
      </c>
      <c r="E1637" s="318" t="s">
        <v>2453</v>
      </c>
      <c r="F1637" s="318" t="s">
        <v>2438</v>
      </c>
    </row>
    <row r="1638" spans="1:6" hidden="1">
      <c r="A1638" s="26">
        <v>1634</v>
      </c>
      <c r="B1638" s="316" t="s">
        <v>9975</v>
      </c>
      <c r="C1638" s="318" t="s">
        <v>4721</v>
      </c>
      <c r="D1638" s="318" t="s">
        <v>4007</v>
      </c>
      <c r="E1638" s="318" t="s">
        <v>2453</v>
      </c>
      <c r="F1638" s="318" t="s">
        <v>2438</v>
      </c>
    </row>
    <row r="1639" spans="1:6" hidden="1">
      <c r="A1639" s="26">
        <v>1635</v>
      </c>
      <c r="B1639" s="316" t="s">
        <v>4146</v>
      </c>
      <c r="C1639" s="318" t="s">
        <v>4147</v>
      </c>
      <c r="D1639" s="318" t="s">
        <v>4007</v>
      </c>
      <c r="E1639" s="318" t="s">
        <v>2453</v>
      </c>
      <c r="F1639" s="318" t="s">
        <v>2438</v>
      </c>
    </row>
    <row r="1640" spans="1:6" hidden="1">
      <c r="A1640" s="26">
        <v>1636</v>
      </c>
      <c r="B1640" s="316" t="s">
        <v>4144</v>
      </c>
      <c r="C1640" s="318" t="s">
        <v>4145</v>
      </c>
      <c r="D1640" s="318" t="s">
        <v>4007</v>
      </c>
      <c r="E1640" s="318" t="s">
        <v>2453</v>
      </c>
      <c r="F1640" s="318" t="s">
        <v>2438</v>
      </c>
    </row>
    <row r="1641" spans="1:6" hidden="1">
      <c r="A1641" s="26">
        <v>1637</v>
      </c>
      <c r="B1641" s="316" t="s">
        <v>4705</v>
      </c>
      <c r="C1641" s="318" t="s">
        <v>4706</v>
      </c>
      <c r="D1641" s="318" t="s">
        <v>4007</v>
      </c>
      <c r="E1641" s="318" t="s">
        <v>2453</v>
      </c>
      <c r="F1641" s="318" t="s">
        <v>2438</v>
      </c>
    </row>
    <row r="1642" spans="1:6" hidden="1">
      <c r="A1642" s="26">
        <v>1638</v>
      </c>
      <c r="B1642" s="316" t="s">
        <v>4699</v>
      </c>
      <c r="C1642" s="318" t="s">
        <v>4700</v>
      </c>
      <c r="D1642" s="318" t="s">
        <v>4007</v>
      </c>
      <c r="E1642" s="318" t="s">
        <v>2453</v>
      </c>
      <c r="F1642" s="318" t="s">
        <v>2438</v>
      </c>
    </row>
    <row r="1643" spans="1:6" hidden="1">
      <c r="A1643" s="26">
        <v>1639</v>
      </c>
      <c r="B1643" s="316" t="s">
        <v>4019</v>
      </c>
      <c r="C1643" s="318" t="s">
        <v>4020</v>
      </c>
      <c r="D1643" s="318" t="s">
        <v>4007</v>
      </c>
      <c r="E1643" s="318" t="s">
        <v>2422</v>
      </c>
      <c r="F1643" s="318" t="s">
        <v>2438</v>
      </c>
    </row>
    <row r="1644" spans="1:6" hidden="1">
      <c r="A1644" s="26">
        <v>1640</v>
      </c>
      <c r="B1644" s="316" t="s">
        <v>10988</v>
      </c>
      <c r="C1644" s="318" t="s">
        <v>4730</v>
      </c>
      <c r="D1644" s="318" t="s">
        <v>4007</v>
      </c>
      <c r="E1644" s="318" t="s">
        <v>2453</v>
      </c>
      <c r="F1644" s="318" t="s">
        <v>2438</v>
      </c>
    </row>
    <row r="1645" spans="1:6" hidden="1">
      <c r="A1645" s="26">
        <v>1641</v>
      </c>
      <c r="B1645" s="316" t="s">
        <v>4377</v>
      </c>
      <c r="C1645" s="318" t="s">
        <v>1402</v>
      </c>
      <c r="D1645" s="318" t="s">
        <v>4007</v>
      </c>
      <c r="E1645" s="318" t="s">
        <v>2453</v>
      </c>
      <c r="F1645" s="318" t="s">
        <v>2438</v>
      </c>
    </row>
    <row r="1646" spans="1:6" hidden="1">
      <c r="A1646" s="26">
        <v>1642</v>
      </c>
      <c r="B1646" s="316" t="s">
        <v>4478</v>
      </c>
      <c r="C1646" s="318" t="s">
        <v>4479</v>
      </c>
      <c r="D1646" s="318" t="s">
        <v>4007</v>
      </c>
      <c r="E1646" s="318" t="s">
        <v>2453</v>
      </c>
      <c r="F1646" s="318" t="s">
        <v>2438</v>
      </c>
    </row>
    <row r="1647" spans="1:6" hidden="1">
      <c r="A1647" s="26">
        <v>1643</v>
      </c>
      <c r="B1647" s="316" t="s">
        <v>4064</v>
      </c>
      <c r="C1647" s="318" t="s">
        <v>4010</v>
      </c>
      <c r="D1647" s="318" t="s">
        <v>4007</v>
      </c>
      <c r="E1647" s="318" t="s">
        <v>2453</v>
      </c>
      <c r="F1647" s="320" t="s">
        <v>2438</v>
      </c>
    </row>
    <row r="1648" spans="1:6" hidden="1">
      <c r="A1648" s="26">
        <v>1644</v>
      </c>
      <c r="B1648" s="316" t="s">
        <v>4071</v>
      </c>
      <c r="C1648" s="318" t="s">
        <v>4012</v>
      </c>
      <c r="D1648" s="318" t="s">
        <v>4007</v>
      </c>
      <c r="E1648" s="318" t="s">
        <v>2453</v>
      </c>
      <c r="F1648" s="320" t="s">
        <v>2438</v>
      </c>
    </row>
    <row r="1649" spans="1:6" hidden="1">
      <c r="A1649" s="26">
        <v>1645</v>
      </c>
      <c r="B1649" s="316" t="s">
        <v>4507</v>
      </c>
      <c r="C1649" s="318" t="s">
        <v>4508</v>
      </c>
      <c r="D1649" s="318" t="s">
        <v>4007</v>
      </c>
      <c r="E1649" s="318" t="s">
        <v>2453</v>
      </c>
      <c r="F1649" s="318" t="s">
        <v>2893</v>
      </c>
    </row>
    <row r="1650" spans="1:6" hidden="1">
      <c r="A1650" s="26">
        <v>1646</v>
      </c>
      <c r="B1650" s="316" t="s">
        <v>4401</v>
      </c>
      <c r="C1650" s="318" t="s">
        <v>4402</v>
      </c>
      <c r="D1650" s="318" t="s">
        <v>4007</v>
      </c>
      <c r="E1650" s="318" t="s">
        <v>2453</v>
      </c>
      <c r="F1650" s="318" t="s">
        <v>2893</v>
      </c>
    </row>
    <row r="1651" spans="1:6" hidden="1">
      <c r="A1651" s="26">
        <v>1647</v>
      </c>
      <c r="B1651" s="316" t="s">
        <v>4380</v>
      </c>
      <c r="C1651" s="318" t="s">
        <v>4381</v>
      </c>
      <c r="D1651" s="318" t="s">
        <v>4007</v>
      </c>
      <c r="E1651" s="318" t="s">
        <v>2453</v>
      </c>
      <c r="F1651" s="318" t="s">
        <v>2893</v>
      </c>
    </row>
    <row r="1652" spans="1:6" hidden="1">
      <c r="A1652" s="26">
        <v>1648</v>
      </c>
      <c r="B1652" s="316" t="s">
        <v>10847</v>
      </c>
      <c r="C1652" s="318" t="s">
        <v>4726</v>
      </c>
      <c r="D1652" s="318" t="s">
        <v>4007</v>
      </c>
      <c r="E1652" s="318" t="s">
        <v>2453</v>
      </c>
      <c r="F1652" s="318" t="s">
        <v>2893</v>
      </c>
    </row>
    <row r="1653" spans="1:6" hidden="1">
      <c r="A1653" s="26">
        <v>1649</v>
      </c>
      <c r="B1653" s="316" t="s">
        <v>4531</v>
      </c>
      <c r="C1653" s="318" t="s">
        <v>4532</v>
      </c>
      <c r="D1653" s="318" t="s">
        <v>4007</v>
      </c>
      <c r="E1653" s="318" t="s">
        <v>2453</v>
      </c>
      <c r="F1653" s="318" t="s">
        <v>2456</v>
      </c>
    </row>
    <row r="1654" spans="1:6" hidden="1">
      <c r="A1654" s="26">
        <v>1650</v>
      </c>
      <c r="B1654" s="316" t="s">
        <v>4316</v>
      </c>
      <c r="C1654" s="318" t="s">
        <v>4317</v>
      </c>
      <c r="D1654" s="318" t="s">
        <v>4007</v>
      </c>
      <c r="E1654" s="318" t="s">
        <v>2453</v>
      </c>
      <c r="F1654" s="318" t="s">
        <v>2456</v>
      </c>
    </row>
    <row r="1655" spans="1:6" hidden="1">
      <c r="A1655" s="26">
        <v>1651</v>
      </c>
      <c r="B1655" s="316" t="s">
        <v>4411</v>
      </c>
      <c r="C1655" s="318" t="s">
        <v>1405</v>
      </c>
      <c r="D1655" s="318" t="s">
        <v>4007</v>
      </c>
      <c r="E1655" s="318" t="s">
        <v>2453</v>
      </c>
      <c r="F1655" s="318" t="s">
        <v>2456</v>
      </c>
    </row>
    <row r="1656" spans="1:6" hidden="1">
      <c r="A1656" s="26">
        <v>1652</v>
      </c>
      <c r="B1656" s="316" t="s">
        <v>4707</v>
      </c>
      <c r="C1656" s="318" t="s">
        <v>4708</v>
      </c>
      <c r="D1656" s="318" t="s">
        <v>4007</v>
      </c>
      <c r="E1656" s="318" t="s">
        <v>2453</v>
      </c>
      <c r="F1656" s="318" t="s">
        <v>2456</v>
      </c>
    </row>
    <row r="1657" spans="1:6" hidden="1">
      <c r="A1657" s="26">
        <v>1653</v>
      </c>
      <c r="B1657" s="316" t="s">
        <v>4414</v>
      </c>
      <c r="C1657" s="318" t="s">
        <v>4415</v>
      </c>
      <c r="D1657" s="318" t="s">
        <v>4007</v>
      </c>
      <c r="E1657" s="318" t="s">
        <v>2453</v>
      </c>
      <c r="F1657" s="318" t="s">
        <v>2456</v>
      </c>
    </row>
    <row r="1658" spans="1:6" hidden="1">
      <c r="A1658" s="26">
        <v>1654</v>
      </c>
      <c r="B1658" s="316" t="s">
        <v>10781</v>
      </c>
      <c r="C1658" s="318" t="s">
        <v>4744</v>
      </c>
      <c r="D1658" s="318" t="s">
        <v>4007</v>
      </c>
      <c r="E1658" s="318" t="s">
        <v>2453</v>
      </c>
      <c r="F1658" s="318" t="s">
        <v>2456</v>
      </c>
    </row>
    <row r="1659" spans="1:6" hidden="1">
      <c r="A1659" s="26">
        <v>1655</v>
      </c>
      <c r="B1659" s="316" t="s">
        <v>4116</v>
      </c>
      <c r="C1659" s="318" t="s">
        <v>4117</v>
      </c>
      <c r="D1659" s="318" t="s">
        <v>4007</v>
      </c>
      <c r="E1659" s="318" t="s">
        <v>2453</v>
      </c>
      <c r="F1659" s="320" t="s">
        <v>2456</v>
      </c>
    </row>
    <row r="1660" spans="1:6">
      <c r="A1660" s="26">
        <v>1656</v>
      </c>
      <c r="B1660" s="27" t="s">
        <v>5147</v>
      </c>
      <c r="C1660" s="526" t="s">
        <v>5148</v>
      </c>
      <c r="D1660" s="526" t="s">
        <v>4845</v>
      </c>
      <c r="E1660" s="527" t="s">
        <v>2453</v>
      </c>
      <c r="F1660" s="527" t="s">
        <v>2423</v>
      </c>
    </row>
    <row r="1661" spans="1:6">
      <c r="A1661" s="26">
        <v>1657</v>
      </c>
      <c r="B1661" s="27" t="s">
        <v>5139</v>
      </c>
      <c r="C1661" s="526" t="s">
        <v>5140</v>
      </c>
      <c r="D1661" s="526" t="s">
        <v>4845</v>
      </c>
      <c r="E1661" s="527" t="s">
        <v>2453</v>
      </c>
      <c r="F1661" s="527" t="s">
        <v>2423</v>
      </c>
    </row>
    <row r="1662" spans="1:6">
      <c r="A1662" s="26">
        <v>1658</v>
      </c>
      <c r="B1662" s="316" t="s">
        <v>5249</v>
      </c>
      <c r="C1662" s="527" t="s">
        <v>1004</v>
      </c>
      <c r="D1662" s="527" t="s">
        <v>4845</v>
      </c>
      <c r="E1662" s="527" t="s">
        <v>2453</v>
      </c>
      <c r="F1662" s="527" t="s">
        <v>2423</v>
      </c>
    </row>
    <row r="1663" spans="1:6">
      <c r="A1663" s="26">
        <v>1659</v>
      </c>
      <c r="B1663" s="316" t="s">
        <v>5229</v>
      </c>
      <c r="C1663" s="529" t="s">
        <v>986</v>
      </c>
      <c r="D1663" s="529" t="s">
        <v>4845</v>
      </c>
      <c r="E1663" s="529" t="s">
        <v>2453</v>
      </c>
      <c r="F1663" s="529" t="s">
        <v>2423</v>
      </c>
    </row>
    <row r="1664" spans="1:6">
      <c r="A1664" s="26">
        <v>1660</v>
      </c>
      <c r="B1664" s="316" t="s">
        <v>5236</v>
      </c>
      <c r="C1664" s="527" t="s">
        <v>993</v>
      </c>
      <c r="D1664" s="527" t="s">
        <v>4845</v>
      </c>
      <c r="E1664" s="527" t="s">
        <v>2453</v>
      </c>
      <c r="F1664" s="527" t="s">
        <v>2423</v>
      </c>
    </row>
    <row r="1665" spans="1:6">
      <c r="A1665" s="26">
        <v>1661</v>
      </c>
      <c r="B1665" s="316" t="s">
        <v>5155</v>
      </c>
      <c r="C1665" s="527" t="s">
        <v>945</v>
      </c>
      <c r="D1665" s="527" t="s">
        <v>4845</v>
      </c>
      <c r="E1665" s="527" t="s">
        <v>2453</v>
      </c>
      <c r="F1665" s="527" t="s">
        <v>2423</v>
      </c>
    </row>
    <row r="1666" spans="1:6">
      <c r="A1666" s="26">
        <v>1662</v>
      </c>
      <c r="B1666" s="316" t="s">
        <v>5250</v>
      </c>
      <c r="C1666" s="527" t="s">
        <v>1005</v>
      </c>
      <c r="D1666" s="527" t="s">
        <v>4845</v>
      </c>
      <c r="E1666" s="527" t="s">
        <v>2453</v>
      </c>
      <c r="F1666" s="527" t="s">
        <v>2423</v>
      </c>
    </row>
    <row r="1667" spans="1:6">
      <c r="A1667" s="26">
        <v>1663</v>
      </c>
      <c r="B1667" s="316" t="s">
        <v>5156</v>
      </c>
      <c r="C1667" s="527" t="s">
        <v>5157</v>
      </c>
      <c r="D1667" s="527" t="s">
        <v>4845</v>
      </c>
      <c r="E1667" s="527" t="s">
        <v>2453</v>
      </c>
      <c r="F1667" s="527" t="s">
        <v>2423</v>
      </c>
    </row>
    <row r="1668" spans="1:6">
      <c r="A1668" s="26">
        <v>1664</v>
      </c>
      <c r="B1668" s="316" t="s">
        <v>5170</v>
      </c>
      <c r="C1668" s="527" t="s">
        <v>5171</v>
      </c>
      <c r="D1668" s="527" t="s">
        <v>4845</v>
      </c>
      <c r="E1668" s="527" t="s">
        <v>2453</v>
      </c>
      <c r="F1668" s="527" t="s">
        <v>2423</v>
      </c>
    </row>
    <row r="1669" spans="1:6">
      <c r="A1669" s="26">
        <v>1665</v>
      </c>
      <c r="B1669" s="316" t="s">
        <v>5165</v>
      </c>
      <c r="C1669" s="527" t="s">
        <v>5166</v>
      </c>
      <c r="D1669" s="527" t="s">
        <v>4845</v>
      </c>
      <c r="E1669" s="527" t="s">
        <v>2453</v>
      </c>
      <c r="F1669" s="527" t="s">
        <v>2423</v>
      </c>
    </row>
    <row r="1670" spans="1:6">
      <c r="A1670" s="26">
        <v>1666</v>
      </c>
      <c r="B1670" s="316" t="s">
        <v>5175</v>
      </c>
      <c r="C1670" s="527" t="s">
        <v>5176</v>
      </c>
      <c r="D1670" s="527" t="s">
        <v>4845</v>
      </c>
      <c r="E1670" s="527" t="s">
        <v>2453</v>
      </c>
      <c r="F1670" s="527" t="s">
        <v>2423</v>
      </c>
    </row>
    <row r="1671" spans="1:6">
      <c r="A1671" s="26">
        <v>1667</v>
      </c>
      <c r="B1671" s="316" t="s">
        <v>5240</v>
      </c>
      <c r="C1671" s="527" t="s">
        <v>5241</v>
      </c>
      <c r="D1671" s="527" t="s">
        <v>4845</v>
      </c>
      <c r="E1671" s="527" t="s">
        <v>2453</v>
      </c>
      <c r="F1671" s="527" t="s">
        <v>2423</v>
      </c>
    </row>
    <row r="1672" spans="1:6">
      <c r="A1672" s="26">
        <v>1668</v>
      </c>
      <c r="B1672" s="316" t="s">
        <v>5202</v>
      </c>
      <c r="C1672" s="527" t="s">
        <v>967</v>
      </c>
      <c r="D1672" s="527" t="s">
        <v>4845</v>
      </c>
      <c r="E1672" s="527" t="s">
        <v>2453</v>
      </c>
      <c r="F1672" s="527" t="s">
        <v>2423</v>
      </c>
    </row>
    <row r="1673" spans="1:6">
      <c r="A1673" s="26">
        <v>1669</v>
      </c>
      <c r="B1673" s="316" t="s">
        <v>5193</v>
      </c>
      <c r="C1673" s="527" t="s">
        <v>958</v>
      </c>
      <c r="D1673" s="527" t="s">
        <v>4845</v>
      </c>
      <c r="E1673" s="527" t="s">
        <v>2453</v>
      </c>
      <c r="F1673" s="527" t="s">
        <v>2423</v>
      </c>
    </row>
    <row r="1674" spans="1:6">
      <c r="A1674" s="26">
        <v>1670</v>
      </c>
      <c r="B1674" s="316" t="s">
        <v>5244</v>
      </c>
      <c r="C1674" s="527" t="s">
        <v>999</v>
      </c>
      <c r="D1674" s="527" t="s">
        <v>4845</v>
      </c>
      <c r="E1674" s="527" t="s">
        <v>2453</v>
      </c>
      <c r="F1674" s="527" t="s">
        <v>2423</v>
      </c>
    </row>
    <row r="1675" spans="1:6">
      <c r="A1675" s="26">
        <v>1671</v>
      </c>
      <c r="B1675" s="316" t="s">
        <v>5221</v>
      </c>
      <c r="C1675" s="527" t="s">
        <v>980</v>
      </c>
      <c r="D1675" s="527" t="s">
        <v>4845</v>
      </c>
      <c r="E1675" s="527" t="s">
        <v>2453</v>
      </c>
      <c r="F1675" s="527" t="s">
        <v>2423</v>
      </c>
    </row>
    <row r="1676" spans="1:6">
      <c r="A1676" s="26">
        <v>1672</v>
      </c>
      <c r="B1676" s="316" t="s">
        <v>5247</v>
      </c>
      <c r="C1676" s="527" t="s">
        <v>1002</v>
      </c>
      <c r="D1676" s="527" t="s">
        <v>4845</v>
      </c>
      <c r="E1676" s="527" t="s">
        <v>2453</v>
      </c>
      <c r="F1676" s="527" t="s">
        <v>2423</v>
      </c>
    </row>
    <row r="1677" spans="1:6">
      <c r="A1677" s="26">
        <v>1673</v>
      </c>
      <c r="B1677" s="316" t="s">
        <v>5182</v>
      </c>
      <c r="C1677" s="530" t="s">
        <v>955</v>
      </c>
      <c r="D1677" s="527" t="s">
        <v>4845</v>
      </c>
      <c r="E1677" s="527" t="s">
        <v>2453</v>
      </c>
      <c r="F1677" s="527" t="s">
        <v>2423</v>
      </c>
    </row>
    <row r="1678" spans="1:6">
      <c r="A1678" s="26">
        <v>1674</v>
      </c>
      <c r="B1678" s="316" t="s">
        <v>5167</v>
      </c>
      <c r="C1678" s="529" t="s">
        <v>949</v>
      </c>
      <c r="D1678" s="527" t="s">
        <v>4845</v>
      </c>
      <c r="E1678" s="527" t="s">
        <v>2453</v>
      </c>
      <c r="F1678" s="527" t="s">
        <v>2423</v>
      </c>
    </row>
    <row r="1679" spans="1:6">
      <c r="A1679" s="26">
        <v>1675</v>
      </c>
      <c r="B1679" s="316" t="s">
        <v>5224</v>
      </c>
      <c r="C1679" s="527" t="s">
        <v>983</v>
      </c>
      <c r="D1679" s="527" t="s">
        <v>4845</v>
      </c>
      <c r="E1679" s="527" t="s">
        <v>2453</v>
      </c>
      <c r="F1679" s="527" t="s">
        <v>2423</v>
      </c>
    </row>
    <row r="1680" spans="1:6">
      <c r="A1680" s="26">
        <v>1676</v>
      </c>
      <c r="B1680" s="316" t="s">
        <v>5197</v>
      </c>
      <c r="C1680" s="527" t="s">
        <v>962</v>
      </c>
      <c r="D1680" s="527" t="s">
        <v>4845</v>
      </c>
      <c r="E1680" s="527" t="s">
        <v>2453</v>
      </c>
      <c r="F1680" s="527" t="s">
        <v>2423</v>
      </c>
    </row>
    <row r="1681" spans="1:6">
      <c r="A1681" s="26">
        <v>1677</v>
      </c>
      <c r="B1681" s="316" t="s">
        <v>5226</v>
      </c>
      <c r="C1681" s="527" t="s">
        <v>985</v>
      </c>
      <c r="D1681" s="527" t="s">
        <v>4845</v>
      </c>
      <c r="E1681" s="527" t="s">
        <v>2453</v>
      </c>
      <c r="F1681" s="527" t="s">
        <v>2423</v>
      </c>
    </row>
    <row r="1682" spans="1:6">
      <c r="A1682" s="26">
        <v>1678</v>
      </c>
      <c r="B1682" s="316" t="s">
        <v>5223</v>
      </c>
      <c r="C1682" s="527" t="s">
        <v>982</v>
      </c>
      <c r="D1682" s="527" t="s">
        <v>4845</v>
      </c>
      <c r="E1682" s="527" t="s">
        <v>2453</v>
      </c>
      <c r="F1682" s="527" t="s">
        <v>2423</v>
      </c>
    </row>
    <row r="1683" spans="1:6">
      <c r="A1683" s="26">
        <v>1679</v>
      </c>
      <c r="B1683" s="316" t="s">
        <v>5233</v>
      </c>
      <c r="C1683" s="527" t="s">
        <v>990</v>
      </c>
      <c r="D1683" s="527" t="s">
        <v>4845</v>
      </c>
      <c r="E1683" s="527" t="s">
        <v>2453</v>
      </c>
      <c r="F1683" s="527" t="s">
        <v>2423</v>
      </c>
    </row>
    <row r="1684" spans="1:6">
      <c r="A1684" s="26">
        <v>1680</v>
      </c>
      <c r="B1684" s="316" t="s">
        <v>5225</v>
      </c>
      <c r="C1684" s="527" t="s">
        <v>984</v>
      </c>
      <c r="D1684" s="527" t="s">
        <v>4845</v>
      </c>
      <c r="E1684" s="527" t="s">
        <v>2453</v>
      </c>
      <c r="F1684" s="527" t="s">
        <v>2423</v>
      </c>
    </row>
    <row r="1685" spans="1:6">
      <c r="A1685" s="26">
        <v>1681</v>
      </c>
      <c r="B1685" s="316" t="s">
        <v>5218</v>
      </c>
      <c r="C1685" s="527" t="s">
        <v>976</v>
      </c>
      <c r="D1685" s="527" t="s">
        <v>4845</v>
      </c>
      <c r="E1685" s="527" t="s">
        <v>2453</v>
      </c>
      <c r="F1685" s="527" t="s">
        <v>2423</v>
      </c>
    </row>
    <row r="1686" spans="1:6">
      <c r="A1686" s="26">
        <v>1682</v>
      </c>
      <c r="B1686" s="316" t="s">
        <v>5199</v>
      </c>
      <c r="C1686" s="527" t="s">
        <v>964</v>
      </c>
      <c r="D1686" s="527" t="s">
        <v>4845</v>
      </c>
      <c r="E1686" s="527" t="s">
        <v>2453</v>
      </c>
      <c r="F1686" s="527" t="s">
        <v>2423</v>
      </c>
    </row>
    <row r="1687" spans="1:6">
      <c r="A1687" s="26">
        <v>1683</v>
      </c>
      <c r="B1687" s="316" t="s">
        <v>5243</v>
      </c>
      <c r="C1687" s="527" t="s">
        <v>998</v>
      </c>
      <c r="D1687" s="527" t="s">
        <v>4845</v>
      </c>
      <c r="E1687" s="527" t="s">
        <v>2453</v>
      </c>
      <c r="F1687" s="527" t="s">
        <v>2423</v>
      </c>
    </row>
    <row r="1688" spans="1:6">
      <c r="A1688" s="26">
        <v>1684</v>
      </c>
      <c r="B1688" s="316" t="s">
        <v>5230</v>
      </c>
      <c r="C1688" s="527" t="s">
        <v>987</v>
      </c>
      <c r="D1688" s="527" t="s">
        <v>4845</v>
      </c>
      <c r="E1688" s="527" t="s">
        <v>2453</v>
      </c>
      <c r="F1688" s="527" t="s">
        <v>2423</v>
      </c>
    </row>
    <row r="1689" spans="1:6">
      <c r="A1689" s="26">
        <v>1685</v>
      </c>
      <c r="B1689" s="316" t="s">
        <v>5198</v>
      </c>
      <c r="C1689" s="527" t="s">
        <v>963</v>
      </c>
      <c r="D1689" s="527" t="s">
        <v>4845</v>
      </c>
      <c r="E1689" s="527" t="s">
        <v>2453</v>
      </c>
      <c r="F1689" s="527" t="s">
        <v>2423</v>
      </c>
    </row>
    <row r="1690" spans="1:6">
      <c r="A1690" s="26">
        <v>1686</v>
      </c>
      <c r="B1690" s="316" t="s">
        <v>5180</v>
      </c>
      <c r="C1690" s="527" t="s">
        <v>953</v>
      </c>
      <c r="D1690" s="527" t="s">
        <v>4845</v>
      </c>
      <c r="E1690" s="527" t="s">
        <v>2453</v>
      </c>
      <c r="F1690" s="527" t="s">
        <v>2423</v>
      </c>
    </row>
    <row r="1691" spans="1:6">
      <c r="A1691" s="26">
        <v>1687</v>
      </c>
      <c r="B1691" s="316" t="s">
        <v>5234</v>
      </c>
      <c r="C1691" s="527" t="s">
        <v>991</v>
      </c>
      <c r="D1691" s="527" t="s">
        <v>4845</v>
      </c>
      <c r="E1691" s="527" t="s">
        <v>2453</v>
      </c>
      <c r="F1691" s="527" t="s">
        <v>2423</v>
      </c>
    </row>
    <row r="1692" spans="1:6">
      <c r="A1692" s="26">
        <v>1688</v>
      </c>
      <c r="B1692" s="316" t="s">
        <v>5256</v>
      </c>
      <c r="C1692" s="529" t="s">
        <v>5257</v>
      </c>
      <c r="D1692" s="527" t="s">
        <v>4845</v>
      </c>
      <c r="E1692" s="527" t="s">
        <v>2453</v>
      </c>
      <c r="F1692" s="527" t="s">
        <v>2423</v>
      </c>
    </row>
    <row r="1693" spans="1:6">
      <c r="A1693" s="26">
        <v>1689</v>
      </c>
      <c r="B1693" s="316" t="s">
        <v>5160</v>
      </c>
      <c r="C1693" s="527" t="s">
        <v>946</v>
      </c>
      <c r="D1693" s="527" t="s">
        <v>4845</v>
      </c>
      <c r="E1693" s="527" t="s">
        <v>2453</v>
      </c>
      <c r="F1693" s="527" t="s">
        <v>2423</v>
      </c>
    </row>
    <row r="1694" spans="1:6">
      <c r="A1694" s="26">
        <v>1690</v>
      </c>
      <c r="B1694" s="316" t="s">
        <v>5195</v>
      </c>
      <c r="C1694" s="527" t="s">
        <v>960</v>
      </c>
      <c r="D1694" s="527" t="s">
        <v>4845</v>
      </c>
      <c r="E1694" s="527" t="s">
        <v>2453</v>
      </c>
      <c r="F1694" s="527" t="s">
        <v>2423</v>
      </c>
    </row>
    <row r="1695" spans="1:6">
      <c r="A1695" s="26">
        <v>1691</v>
      </c>
      <c r="B1695" s="316" t="s">
        <v>5235</v>
      </c>
      <c r="C1695" s="529" t="s">
        <v>992</v>
      </c>
      <c r="D1695" s="527" t="s">
        <v>4845</v>
      </c>
      <c r="E1695" s="527" t="s">
        <v>2453</v>
      </c>
      <c r="F1695" s="527" t="s">
        <v>2423</v>
      </c>
    </row>
    <row r="1696" spans="1:6">
      <c r="A1696" s="26">
        <v>1692</v>
      </c>
      <c r="B1696" s="316" t="s">
        <v>5164</v>
      </c>
      <c r="C1696" s="529" t="s">
        <v>948</v>
      </c>
      <c r="D1696" s="527" t="s">
        <v>4845</v>
      </c>
      <c r="E1696" s="527" t="s">
        <v>2453</v>
      </c>
      <c r="F1696" s="527" t="s">
        <v>2423</v>
      </c>
    </row>
    <row r="1697" spans="1:6">
      <c r="A1697" s="26">
        <v>1693</v>
      </c>
      <c r="B1697" s="316" t="s">
        <v>5215</v>
      </c>
      <c r="C1697" s="529" t="s">
        <v>975</v>
      </c>
      <c r="D1697" s="527" t="s">
        <v>4845</v>
      </c>
      <c r="E1697" s="527" t="s">
        <v>2453</v>
      </c>
      <c r="F1697" s="527" t="s">
        <v>2423</v>
      </c>
    </row>
    <row r="1698" spans="1:6">
      <c r="A1698" s="26">
        <v>1694</v>
      </c>
      <c r="B1698" s="316" t="s">
        <v>5222</v>
      </c>
      <c r="C1698" s="527" t="s">
        <v>981</v>
      </c>
      <c r="D1698" s="527" t="s">
        <v>4845</v>
      </c>
      <c r="E1698" s="527" t="s">
        <v>2453</v>
      </c>
      <c r="F1698" s="527" t="s">
        <v>2423</v>
      </c>
    </row>
    <row r="1699" spans="1:6">
      <c r="A1699" s="26">
        <v>1695</v>
      </c>
      <c r="B1699" s="316" t="s">
        <v>5220</v>
      </c>
      <c r="C1699" s="527" t="s">
        <v>979</v>
      </c>
      <c r="D1699" s="527" t="s">
        <v>4845</v>
      </c>
      <c r="E1699" s="527" t="s">
        <v>2453</v>
      </c>
      <c r="F1699" s="527" t="s">
        <v>2423</v>
      </c>
    </row>
    <row r="1700" spans="1:6">
      <c r="A1700" s="26">
        <v>1696</v>
      </c>
      <c r="B1700" s="316" t="s">
        <v>5237</v>
      </c>
      <c r="C1700" s="527" t="s">
        <v>994</v>
      </c>
      <c r="D1700" s="527" t="s">
        <v>4845</v>
      </c>
      <c r="E1700" s="527" t="s">
        <v>2453</v>
      </c>
      <c r="F1700" s="527" t="s">
        <v>2423</v>
      </c>
    </row>
    <row r="1701" spans="1:6">
      <c r="A1701" s="26">
        <v>1697</v>
      </c>
      <c r="B1701" s="316" t="s">
        <v>5212</v>
      </c>
      <c r="C1701" s="527" t="s">
        <v>971</v>
      </c>
      <c r="D1701" s="527" t="s">
        <v>4845</v>
      </c>
      <c r="E1701" s="527" t="s">
        <v>2453</v>
      </c>
      <c r="F1701" s="527" t="s">
        <v>2423</v>
      </c>
    </row>
    <row r="1702" spans="1:6">
      <c r="A1702" s="26">
        <v>1698</v>
      </c>
      <c r="B1702" s="316" t="s">
        <v>5213</v>
      </c>
      <c r="C1702" s="527" t="s">
        <v>972</v>
      </c>
      <c r="D1702" s="527" t="s">
        <v>4845</v>
      </c>
      <c r="E1702" s="527" t="s">
        <v>2453</v>
      </c>
      <c r="F1702" s="527" t="s">
        <v>2423</v>
      </c>
    </row>
    <row r="1703" spans="1:6">
      <c r="A1703" s="26">
        <v>1699</v>
      </c>
      <c r="B1703" s="316" t="s">
        <v>5174</v>
      </c>
      <c r="C1703" s="527" t="s">
        <v>951</v>
      </c>
      <c r="D1703" s="527" t="s">
        <v>4845</v>
      </c>
      <c r="E1703" s="527" t="s">
        <v>2453</v>
      </c>
      <c r="F1703" s="527" t="s">
        <v>2423</v>
      </c>
    </row>
    <row r="1704" spans="1:6">
      <c r="A1704" s="26">
        <v>1700</v>
      </c>
      <c r="B1704" s="316" t="s">
        <v>5231</v>
      </c>
      <c r="C1704" s="527" t="s">
        <v>988</v>
      </c>
      <c r="D1704" s="527" t="s">
        <v>4845</v>
      </c>
      <c r="E1704" s="527" t="s">
        <v>2453</v>
      </c>
      <c r="F1704" s="527" t="s">
        <v>2423</v>
      </c>
    </row>
    <row r="1705" spans="1:6">
      <c r="A1705" s="26">
        <v>1701</v>
      </c>
      <c r="B1705" s="316" t="s">
        <v>5239</v>
      </c>
      <c r="C1705" s="527" t="s">
        <v>996</v>
      </c>
      <c r="D1705" s="527" t="s">
        <v>4845</v>
      </c>
      <c r="E1705" s="527" t="s">
        <v>2453</v>
      </c>
      <c r="F1705" s="527" t="s">
        <v>2423</v>
      </c>
    </row>
    <row r="1706" spans="1:6">
      <c r="A1706" s="26">
        <v>1702</v>
      </c>
      <c r="B1706" s="316" t="s">
        <v>5190</v>
      </c>
      <c r="C1706" s="527" t="s">
        <v>957</v>
      </c>
      <c r="D1706" s="527" t="s">
        <v>4845</v>
      </c>
      <c r="E1706" s="527" t="s">
        <v>2453</v>
      </c>
      <c r="F1706" s="527" t="s">
        <v>2423</v>
      </c>
    </row>
    <row r="1707" spans="1:6">
      <c r="A1707" s="26">
        <v>1703</v>
      </c>
      <c r="B1707" s="316" t="s">
        <v>5211</v>
      </c>
      <c r="C1707" s="527" t="s">
        <v>970</v>
      </c>
      <c r="D1707" s="527" t="s">
        <v>4845</v>
      </c>
      <c r="E1707" s="527" t="s">
        <v>2453</v>
      </c>
      <c r="F1707" s="527" t="s">
        <v>2423</v>
      </c>
    </row>
    <row r="1708" spans="1:6">
      <c r="A1708" s="26">
        <v>1704</v>
      </c>
      <c r="B1708" s="316" t="s">
        <v>5206</v>
      </c>
      <c r="C1708" s="527" t="s">
        <v>5207</v>
      </c>
      <c r="D1708" s="527" t="s">
        <v>4845</v>
      </c>
      <c r="E1708" s="527" t="s">
        <v>2453</v>
      </c>
      <c r="F1708" s="527" t="s">
        <v>2423</v>
      </c>
    </row>
    <row r="1709" spans="1:6">
      <c r="A1709" s="26">
        <v>1705</v>
      </c>
      <c r="B1709" s="316" t="s">
        <v>5208</v>
      </c>
      <c r="C1709" s="527" t="s">
        <v>969</v>
      </c>
      <c r="D1709" s="527" t="s">
        <v>4845</v>
      </c>
      <c r="E1709" s="527" t="s">
        <v>2453</v>
      </c>
      <c r="F1709" s="527" t="s">
        <v>2423</v>
      </c>
    </row>
    <row r="1710" spans="1:6">
      <c r="A1710" s="26">
        <v>1706</v>
      </c>
      <c r="B1710" s="316" t="s">
        <v>5242</v>
      </c>
      <c r="C1710" s="527" t="s">
        <v>997</v>
      </c>
      <c r="D1710" s="527" t="s">
        <v>4845</v>
      </c>
      <c r="E1710" s="527" t="s">
        <v>2453</v>
      </c>
      <c r="F1710" s="527" t="s">
        <v>2423</v>
      </c>
    </row>
    <row r="1711" spans="1:6">
      <c r="A1711" s="26">
        <v>1707</v>
      </c>
      <c r="B1711" s="316" t="s">
        <v>5219</v>
      </c>
      <c r="C1711" s="527" t="s">
        <v>977</v>
      </c>
      <c r="D1711" s="527" t="s">
        <v>4845</v>
      </c>
      <c r="E1711" s="527" t="s">
        <v>2453</v>
      </c>
      <c r="F1711" s="527" t="s">
        <v>2423</v>
      </c>
    </row>
    <row r="1712" spans="1:6">
      <c r="A1712" s="26">
        <v>1708</v>
      </c>
      <c r="B1712" s="316" t="s">
        <v>5201</v>
      </c>
      <c r="C1712" s="527" t="s">
        <v>966</v>
      </c>
      <c r="D1712" s="527" t="s">
        <v>4845</v>
      </c>
      <c r="E1712" s="527" t="s">
        <v>2453</v>
      </c>
      <c r="F1712" s="527" t="s">
        <v>2423</v>
      </c>
    </row>
    <row r="1713" spans="1:6">
      <c r="A1713" s="26">
        <v>1709</v>
      </c>
      <c r="B1713" s="316" t="s">
        <v>5214</v>
      </c>
      <c r="C1713" s="527" t="s">
        <v>973</v>
      </c>
      <c r="D1713" s="527" t="s">
        <v>4845</v>
      </c>
      <c r="E1713" s="527" t="s">
        <v>2453</v>
      </c>
      <c r="F1713" s="527" t="s">
        <v>2423</v>
      </c>
    </row>
    <row r="1714" spans="1:6">
      <c r="A1714" s="26">
        <v>1710</v>
      </c>
      <c r="B1714" s="316" t="s">
        <v>5205</v>
      </c>
      <c r="C1714" s="527" t="s">
        <v>968</v>
      </c>
      <c r="D1714" s="527" t="s">
        <v>4845</v>
      </c>
      <c r="E1714" s="527" t="s">
        <v>2453</v>
      </c>
      <c r="F1714" s="527" t="s">
        <v>2423</v>
      </c>
    </row>
    <row r="1715" spans="1:6">
      <c r="A1715" s="26">
        <v>1711</v>
      </c>
      <c r="B1715" s="316" t="s">
        <v>5238</v>
      </c>
      <c r="C1715" s="527" t="s">
        <v>995</v>
      </c>
      <c r="D1715" s="527" t="s">
        <v>4845</v>
      </c>
      <c r="E1715" s="527" t="s">
        <v>2453</v>
      </c>
      <c r="F1715" s="527" t="s">
        <v>2423</v>
      </c>
    </row>
    <row r="1716" spans="1:6">
      <c r="A1716" s="26">
        <v>1712</v>
      </c>
      <c r="B1716" s="316" t="s">
        <v>5194</v>
      </c>
      <c r="C1716" s="527" t="s">
        <v>959</v>
      </c>
      <c r="D1716" s="527" t="s">
        <v>4845</v>
      </c>
      <c r="E1716" s="527" t="s">
        <v>2453</v>
      </c>
      <c r="F1716" s="527" t="s">
        <v>2423</v>
      </c>
    </row>
    <row r="1717" spans="1:6">
      <c r="A1717" s="26">
        <v>1713</v>
      </c>
      <c r="B1717" s="316" t="s">
        <v>5232</v>
      </c>
      <c r="C1717" s="527" t="s">
        <v>989</v>
      </c>
      <c r="D1717" s="527" t="s">
        <v>4845</v>
      </c>
      <c r="E1717" s="527" t="s">
        <v>2453</v>
      </c>
      <c r="F1717" s="527" t="s">
        <v>2423</v>
      </c>
    </row>
    <row r="1718" spans="1:6">
      <c r="A1718" s="26">
        <v>1714</v>
      </c>
      <c r="B1718" s="316" t="s">
        <v>5196</v>
      </c>
      <c r="C1718" s="527" t="s">
        <v>961</v>
      </c>
      <c r="D1718" s="527" t="s">
        <v>4845</v>
      </c>
      <c r="E1718" s="527" t="s">
        <v>2453</v>
      </c>
      <c r="F1718" s="527" t="s">
        <v>2423</v>
      </c>
    </row>
    <row r="1719" spans="1:6" hidden="1">
      <c r="A1719" s="26">
        <v>1715</v>
      </c>
      <c r="B1719" s="316" t="s">
        <v>9764</v>
      </c>
      <c r="C1719" s="527" t="s">
        <v>9765</v>
      </c>
      <c r="D1719" s="527" t="s">
        <v>4845</v>
      </c>
      <c r="E1719" s="527" t="s">
        <v>2422</v>
      </c>
      <c r="F1719" s="527" t="s">
        <v>2423</v>
      </c>
    </row>
    <row r="1720" spans="1:6" hidden="1">
      <c r="A1720" s="26">
        <v>1716</v>
      </c>
      <c r="B1720" s="316" t="s">
        <v>9768</v>
      </c>
      <c r="C1720" s="527" t="s">
        <v>9769</v>
      </c>
      <c r="D1720" s="527" t="s">
        <v>4845</v>
      </c>
      <c r="E1720" s="527" t="s">
        <v>2422</v>
      </c>
      <c r="F1720" s="527" t="s">
        <v>2423</v>
      </c>
    </row>
    <row r="1721" spans="1:6">
      <c r="A1721" s="26">
        <v>1717</v>
      </c>
      <c r="B1721" s="316" t="s">
        <v>5248</v>
      </c>
      <c r="C1721" s="527" t="s">
        <v>1003</v>
      </c>
      <c r="D1721" s="527" t="s">
        <v>4845</v>
      </c>
      <c r="E1721" s="527" t="s">
        <v>2453</v>
      </c>
      <c r="F1721" s="527" t="s">
        <v>2423</v>
      </c>
    </row>
    <row r="1722" spans="1:6">
      <c r="A1722" s="26">
        <v>1718</v>
      </c>
      <c r="B1722" s="316" t="s">
        <v>5200</v>
      </c>
      <c r="C1722" s="527" t="s">
        <v>965</v>
      </c>
      <c r="D1722" s="527" t="s">
        <v>4845</v>
      </c>
      <c r="E1722" s="527" t="s">
        <v>2453</v>
      </c>
      <c r="F1722" s="527" t="s">
        <v>2423</v>
      </c>
    </row>
    <row r="1723" spans="1:6">
      <c r="A1723" s="26">
        <v>1719</v>
      </c>
      <c r="B1723" s="316" t="s">
        <v>5181</v>
      </c>
      <c r="C1723" s="527" t="s">
        <v>954</v>
      </c>
      <c r="D1723" s="527" t="s">
        <v>4845</v>
      </c>
      <c r="E1723" s="527" t="s">
        <v>2453</v>
      </c>
      <c r="F1723" s="527" t="s">
        <v>2423</v>
      </c>
    </row>
    <row r="1724" spans="1:6">
      <c r="A1724" s="26">
        <v>1720</v>
      </c>
      <c r="B1724" s="316" t="s">
        <v>5245</v>
      </c>
      <c r="C1724" s="531" t="s">
        <v>1000</v>
      </c>
      <c r="D1724" s="527" t="s">
        <v>4845</v>
      </c>
      <c r="E1724" s="527" t="s">
        <v>2453</v>
      </c>
      <c r="F1724" s="527" t="s">
        <v>2423</v>
      </c>
    </row>
    <row r="1725" spans="1:6">
      <c r="A1725" s="26">
        <v>1721</v>
      </c>
      <c r="B1725" s="316" t="s">
        <v>5111</v>
      </c>
      <c r="C1725" s="527" t="s">
        <v>5112</v>
      </c>
      <c r="D1725" s="527" t="s">
        <v>4845</v>
      </c>
      <c r="E1725" s="527" t="s">
        <v>2453</v>
      </c>
      <c r="F1725" s="527" t="s">
        <v>2423</v>
      </c>
    </row>
    <row r="1726" spans="1:6">
      <c r="A1726" s="26">
        <v>1722</v>
      </c>
      <c r="B1726" s="316" t="s">
        <v>5183</v>
      </c>
      <c r="C1726" s="527" t="s">
        <v>5184</v>
      </c>
      <c r="D1726" s="527" t="s">
        <v>4845</v>
      </c>
      <c r="E1726" s="527" t="s">
        <v>2453</v>
      </c>
      <c r="F1726" s="527" t="s">
        <v>2423</v>
      </c>
    </row>
    <row r="1727" spans="1:6">
      <c r="A1727" s="26">
        <v>1723</v>
      </c>
      <c r="B1727" s="316" t="s">
        <v>5117</v>
      </c>
      <c r="C1727" s="527" t="s">
        <v>5118</v>
      </c>
      <c r="D1727" s="527" t="s">
        <v>4845</v>
      </c>
      <c r="E1727" s="527" t="s">
        <v>2453</v>
      </c>
      <c r="F1727" s="527" t="s">
        <v>2423</v>
      </c>
    </row>
    <row r="1728" spans="1:6">
      <c r="A1728" s="26">
        <v>1724</v>
      </c>
      <c r="B1728" s="316" t="s">
        <v>5304</v>
      </c>
      <c r="C1728" s="527" t="s">
        <v>5305</v>
      </c>
      <c r="D1728" s="527" t="s">
        <v>4845</v>
      </c>
      <c r="E1728" s="527" t="s">
        <v>2453</v>
      </c>
      <c r="F1728" s="527" t="s">
        <v>2423</v>
      </c>
    </row>
    <row r="1729" spans="1:6">
      <c r="A1729" s="26">
        <v>1725</v>
      </c>
      <c r="B1729" s="316" t="s">
        <v>5145</v>
      </c>
      <c r="C1729" s="527" t="s">
        <v>5146</v>
      </c>
      <c r="D1729" s="527" t="s">
        <v>4845</v>
      </c>
      <c r="E1729" s="527" t="s">
        <v>2453</v>
      </c>
      <c r="F1729" s="527" t="s">
        <v>2423</v>
      </c>
    </row>
    <row r="1730" spans="1:6">
      <c r="A1730" s="26">
        <v>1726</v>
      </c>
      <c r="B1730" s="316" t="s">
        <v>5185</v>
      </c>
      <c r="C1730" s="527" t="s">
        <v>5186</v>
      </c>
      <c r="D1730" s="527" t="s">
        <v>4845</v>
      </c>
      <c r="E1730" s="527" t="s">
        <v>2453</v>
      </c>
      <c r="F1730" s="527" t="s">
        <v>2423</v>
      </c>
    </row>
    <row r="1731" spans="1:6">
      <c r="A1731" s="26">
        <v>1727</v>
      </c>
      <c r="B1731" s="316" t="s">
        <v>5119</v>
      </c>
      <c r="C1731" s="527" t="s">
        <v>5120</v>
      </c>
      <c r="D1731" s="527" t="s">
        <v>4845</v>
      </c>
      <c r="E1731" s="527" t="s">
        <v>2453</v>
      </c>
      <c r="F1731" s="527" t="s">
        <v>2423</v>
      </c>
    </row>
    <row r="1732" spans="1:6" hidden="1">
      <c r="A1732" s="26">
        <v>1728</v>
      </c>
      <c r="B1732" s="316" t="s">
        <v>9833</v>
      </c>
      <c r="C1732" s="527" t="s">
        <v>9834</v>
      </c>
      <c r="D1732" s="527" t="s">
        <v>4845</v>
      </c>
      <c r="E1732" s="527" t="s">
        <v>2422</v>
      </c>
      <c r="F1732" s="527" t="s">
        <v>2423</v>
      </c>
    </row>
    <row r="1733" spans="1:6">
      <c r="A1733" s="26">
        <v>1729</v>
      </c>
      <c r="B1733" s="316" t="s">
        <v>5137</v>
      </c>
      <c r="C1733" s="527" t="s">
        <v>5138</v>
      </c>
      <c r="D1733" s="527" t="s">
        <v>4845</v>
      </c>
      <c r="E1733" s="527" t="s">
        <v>2453</v>
      </c>
      <c r="F1733" s="527" t="s">
        <v>2423</v>
      </c>
    </row>
    <row r="1734" spans="1:6">
      <c r="A1734" s="26">
        <v>1730</v>
      </c>
      <c r="B1734" s="316" t="s">
        <v>5129</v>
      </c>
      <c r="C1734" s="527" t="s">
        <v>5130</v>
      </c>
      <c r="D1734" s="527" t="s">
        <v>4845</v>
      </c>
      <c r="E1734" s="527" t="s">
        <v>2453</v>
      </c>
      <c r="F1734" s="527" t="s">
        <v>2423</v>
      </c>
    </row>
    <row r="1735" spans="1:6">
      <c r="A1735" s="26">
        <v>1731</v>
      </c>
      <c r="B1735" s="316" t="s">
        <v>5191</v>
      </c>
      <c r="C1735" s="527" t="s">
        <v>5192</v>
      </c>
      <c r="D1735" s="527" t="s">
        <v>4845</v>
      </c>
      <c r="E1735" s="527" t="s">
        <v>2453</v>
      </c>
      <c r="F1735" s="527" t="s">
        <v>2423</v>
      </c>
    </row>
    <row r="1736" spans="1:6">
      <c r="A1736" s="26">
        <v>1732</v>
      </c>
      <c r="B1736" s="316" t="s">
        <v>5105</v>
      </c>
      <c r="C1736" s="527" t="s">
        <v>5106</v>
      </c>
      <c r="D1736" s="527" t="s">
        <v>4845</v>
      </c>
      <c r="E1736" s="527" t="s">
        <v>2453</v>
      </c>
      <c r="F1736" s="527" t="s">
        <v>2423</v>
      </c>
    </row>
    <row r="1737" spans="1:6">
      <c r="A1737" s="26">
        <v>1733</v>
      </c>
      <c r="B1737" s="316" t="s">
        <v>5178</v>
      </c>
      <c r="C1737" s="527" t="s">
        <v>5179</v>
      </c>
      <c r="D1737" s="527" t="s">
        <v>4845</v>
      </c>
      <c r="E1737" s="527" t="s">
        <v>2453</v>
      </c>
      <c r="F1737" s="527" t="s">
        <v>2423</v>
      </c>
    </row>
    <row r="1738" spans="1:6">
      <c r="A1738" s="26">
        <v>1734</v>
      </c>
      <c r="B1738" s="316" t="s">
        <v>5158</v>
      </c>
      <c r="C1738" s="527" t="s">
        <v>5159</v>
      </c>
      <c r="D1738" s="527" t="s">
        <v>4845</v>
      </c>
      <c r="E1738" s="527" t="s">
        <v>2453</v>
      </c>
      <c r="F1738" s="527" t="s">
        <v>2423</v>
      </c>
    </row>
    <row r="1739" spans="1:6">
      <c r="A1739" s="26">
        <v>1735</v>
      </c>
      <c r="B1739" s="316" t="s">
        <v>5113</v>
      </c>
      <c r="C1739" s="527" t="s">
        <v>5114</v>
      </c>
      <c r="D1739" s="527" t="s">
        <v>4845</v>
      </c>
      <c r="E1739" s="527" t="s">
        <v>2453</v>
      </c>
      <c r="F1739" s="527" t="s">
        <v>2423</v>
      </c>
    </row>
    <row r="1740" spans="1:6">
      <c r="A1740" s="26">
        <v>1736</v>
      </c>
      <c r="B1740" s="316" t="s">
        <v>5115</v>
      </c>
      <c r="C1740" s="527" t="s">
        <v>5116</v>
      </c>
      <c r="D1740" s="527" t="s">
        <v>4845</v>
      </c>
      <c r="E1740" s="527" t="s">
        <v>2453</v>
      </c>
      <c r="F1740" s="527" t="s">
        <v>2423</v>
      </c>
    </row>
    <row r="1741" spans="1:6">
      <c r="A1741" s="26">
        <v>1737</v>
      </c>
      <c r="B1741" s="316" t="s">
        <v>5151</v>
      </c>
      <c r="C1741" s="527" t="s">
        <v>5152</v>
      </c>
      <c r="D1741" s="527" t="s">
        <v>4845</v>
      </c>
      <c r="E1741" s="527" t="s">
        <v>2453</v>
      </c>
      <c r="F1741" s="527" t="s">
        <v>2423</v>
      </c>
    </row>
    <row r="1742" spans="1:6">
      <c r="A1742" s="26">
        <v>1738</v>
      </c>
      <c r="B1742" s="316" t="s">
        <v>5109</v>
      </c>
      <c r="C1742" s="527" t="s">
        <v>5110</v>
      </c>
      <c r="D1742" s="527" t="s">
        <v>4845</v>
      </c>
      <c r="E1742" s="527" t="s">
        <v>2453</v>
      </c>
      <c r="F1742" s="527" t="s">
        <v>2423</v>
      </c>
    </row>
    <row r="1743" spans="1:6">
      <c r="A1743" s="26">
        <v>1739</v>
      </c>
      <c r="B1743" s="316" t="s">
        <v>5149</v>
      </c>
      <c r="C1743" s="527" t="s">
        <v>5150</v>
      </c>
      <c r="D1743" s="527" t="s">
        <v>4845</v>
      </c>
      <c r="E1743" s="527" t="s">
        <v>2453</v>
      </c>
      <c r="F1743" s="527" t="s">
        <v>2423</v>
      </c>
    </row>
    <row r="1744" spans="1:6">
      <c r="A1744" s="26">
        <v>1740</v>
      </c>
      <c r="B1744" s="316" t="s">
        <v>5203</v>
      </c>
      <c r="C1744" s="527" t="s">
        <v>5204</v>
      </c>
      <c r="D1744" s="527" t="s">
        <v>4845</v>
      </c>
      <c r="E1744" s="527" t="s">
        <v>2453</v>
      </c>
      <c r="F1744" s="527" t="s">
        <v>2423</v>
      </c>
    </row>
    <row r="1745" spans="1:6">
      <c r="A1745" s="26">
        <v>1741</v>
      </c>
      <c r="B1745" s="316" t="s">
        <v>5125</v>
      </c>
      <c r="C1745" s="527" t="s">
        <v>5126</v>
      </c>
      <c r="D1745" s="527" t="s">
        <v>4845</v>
      </c>
      <c r="E1745" s="527" t="s">
        <v>2453</v>
      </c>
      <c r="F1745" s="527" t="s">
        <v>2423</v>
      </c>
    </row>
    <row r="1746" spans="1:6">
      <c r="A1746" s="26">
        <v>1742</v>
      </c>
      <c r="B1746" s="316" t="s">
        <v>5251</v>
      </c>
      <c r="C1746" s="527" t="s">
        <v>1006</v>
      </c>
      <c r="D1746" s="527" t="s">
        <v>4845</v>
      </c>
      <c r="E1746" s="527" t="s">
        <v>2453</v>
      </c>
      <c r="F1746" s="527" t="s">
        <v>2423</v>
      </c>
    </row>
    <row r="1747" spans="1:6">
      <c r="A1747" s="26">
        <v>1743</v>
      </c>
      <c r="B1747" s="316" t="s">
        <v>5135</v>
      </c>
      <c r="C1747" s="527" t="s">
        <v>5136</v>
      </c>
      <c r="D1747" s="527" t="s">
        <v>4845</v>
      </c>
      <c r="E1747" s="527" t="s">
        <v>2453</v>
      </c>
      <c r="F1747" s="527" t="s">
        <v>2423</v>
      </c>
    </row>
    <row r="1748" spans="1:6">
      <c r="A1748" s="26">
        <v>1744</v>
      </c>
      <c r="B1748" s="316" t="s">
        <v>5254</v>
      </c>
      <c r="C1748" s="527" t="s">
        <v>5255</v>
      </c>
      <c r="D1748" s="527" t="s">
        <v>4845</v>
      </c>
      <c r="E1748" s="527" t="s">
        <v>2453</v>
      </c>
      <c r="F1748" s="527" t="s">
        <v>2423</v>
      </c>
    </row>
    <row r="1749" spans="1:6">
      <c r="A1749" s="26">
        <v>1745</v>
      </c>
      <c r="B1749" s="316" t="s">
        <v>5153</v>
      </c>
      <c r="C1749" s="527" t="s">
        <v>5154</v>
      </c>
      <c r="D1749" s="527" t="s">
        <v>4845</v>
      </c>
      <c r="E1749" s="527" t="s">
        <v>2453</v>
      </c>
      <c r="F1749" s="527" t="s">
        <v>2423</v>
      </c>
    </row>
    <row r="1750" spans="1:6">
      <c r="A1750" s="26">
        <v>1746</v>
      </c>
      <c r="B1750" s="316" t="s">
        <v>5143</v>
      </c>
      <c r="C1750" s="527" t="s">
        <v>5144</v>
      </c>
      <c r="D1750" s="527" t="s">
        <v>4845</v>
      </c>
      <c r="E1750" s="527" t="s">
        <v>2453</v>
      </c>
      <c r="F1750" s="527" t="s">
        <v>2423</v>
      </c>
    </row>
    <row r="1751" spans="1:6">
      <c r="A1751" s="26">
        <v>1747</v>
      </c>
      <c r="B1751" s="316" t="s">
        <v>5127</v>
      </c>
      <c r="C1751" s="527" t="s">
        <v>5128</v>
      </c>
      <c r="D1751" s="527" t="s">
        <v>4845</v>
      </c>
      <c r="E1751" s="527" t="s">
        <v>2453</v>
      </c>
      <c r="F1751" s="527" t="s">
        <v>2423</v>
      </c>
    </row>
    <row r="1752" spans="1:6">
      <c r="A1752" s="26">
        <v>1748</v>
      </c>
      <c r="B1752" s="316" t="s">
        <v>5168</v>
      </c>
      <c r="C1752" s="527" t="s">
        <v>5169</v>
      </c>
      <c r="D1752" s="527" t="s">
        <v>4845</v>
      </c>
      <c r="E1752" s="527" t="s">
        <v>2453</v>
      </c>
      <c r="F1752" s="527" t="s">
        <v>2423</v>
      </c>
    </row>
    <row r="1753" spans="1:6">
      <c r="A1753" s="26">
        <v>1749</v>
      </c>
      <c r="B1753" s="316" t="s">
        <v>5246</v>
      </c>
      <c r="C1753" s="527" t="s">
        <v>1001</v>
      </c>
      <c r="D1753" s="527" t="s">
        <v>4845</v>
      </c>
      <c r="E1753" s="527" t="s">
        <v>2453</v>
      </c>
      <c r="F1753" s="527" t="s">
        <v>2423</v>
      </c>
    </row>
    <row r="1754" spans="1:6">
      <c r="A1754" s="26">
        <v>1750</v>
      </c>
      <c r="B1754" s="316" t="s">
        <v>5216</v>
      </c>
      <c r="C1754" s="527" t="s">
        <v>5217</v>
      </c>
      <c r="D1754" s="527" t="s">
        <v>4845</v>
      </c>
      <c r="E1754" s="527" t="s">
        <v>2453</v>
      </c>
      <c r="F1754" s="527" t="s">
        <v>2423</v>
      </c>
    </row>
    <row r="1755" spans="1:6">
      <c r="A1755" s="26">
        <v>1751</v>
      </c>
      <c r="B1755" s="316" t="s">
        <v>5252</v>
      </c>
      <c r="C1755" s="527" t="s">
        <v>5253</v>
      </c>
      <c r="D1755" s="527" t="s">
        <v>4845</v>
      </c>
      <c r="E1755" s="527" t="s">
        <v>2453</v>
      </c>
      <c r="F1755" s="527" t="s">
        <v>2423</v>
      </c>
    </row>
    <row r="1756" spans="1:6">
      <c r="A1756" s="26">
        <v>1752</v>
      </c>
      <c r="B1756" s="316" t="s">
        <v>5141</v>
      </c>
      <c r="C1756" s="527" t="s">
        <v>5142</v>
      </c>
      <c r="D1756" s="527" t="s">
        <v>4845</v>
      </c>
      <c r="E1756" s="527" t="s">
        <v>2453</v>
      </c>
      <c r="F1756" s="527" t="s">
        <v>2423</v>
      </c>
    </row>
    <row r="1757" spans="1:6">
      <c r="A1757" s="26">
        <v>1753</v>
      </c>
      <c r="B1757" s="316" t="s">
        <v>5123</v>
      </c>
      <c r="C1757" s="527" t="s">
        <v>5124</v>
      </c>
      <c r="D1757" s="527" t="s">
        <v>4845</v>
      </c>
      <c r="E1757" s="527" t="s">
        <v>2453</v>
      </c>
      <c r="F1757" s="527" t="s">
        <v>2423</v>
      </c>
    </row>
    <row r="1758" spans="1:6">
      <c r="A1758" s="26">
        <v>1754</v>
      </c>
      <c r="B1758" s="316" t="s">
        <v>5161</v>
      </c>
      <c r="C1758" s="527" t="s">
        <v>5162</v>
      </c>
      <c r="D1758" s="527" t="s">
        <v>4845</v>
      </c>
      <c r="E1758" s="527" t="s">
        <v>2453</v>
      </c>
      <c r="F1758" s="527" t="s">
        <v>2423</v>
      </c>
    </row>
    <row r="1759" spans="1:6">
      <c r="A1759" s="26">
        <v>1755</v>
      </c>
      <c r="B1759" s="316" t="s">
        <v>5133</v>
      </c>
      <c r="C1759" s="527" t="s">
        <v>5134</v>
      </c>
      <c r="D1759" s="527" t="s">
        <v>4845</v>
      </c>
      <c r="E1759" s="527" t="s">
        <v>2453</v>
      </c>
      <c r="F1759" s="527" t="s">
        <v>2423</v>
      </c>
    </row>
    <row r="1760" spans="1:6">
      <c r="A1760" s="26">
        <v>1756</v>
      </c>
      <c r="B1760" s="316" t="s">
        <v>5121</v>
      </c>
      <c r="C1760" s="527" t="s">
        <v>5122</v>
      </c>
      <c r="D1760" s="527" t="s">
        <v>4845</v>
      </c>
      <c r="E1760" s="527" t="s">
        <v>2453</v>
      </c>
      <c r="F1760" s="527" t="s">
        <v>2423</v>
      </c>
    </row>
    <row r="1761" spans="1:6">
      <c r="A1761" s="26">
        <v>1757</v>
      </c>
      <c r="B1761" s="316" t="s">
        <v>5131</v>
      </c>
      <c r="C1761" s="527" t="s">
        <v>5132</v>
      </c>
      <c r="D1761" s="527" t="s">
        <v>4845</v>
      </c>
      <c r="E1761" s="527" t="s">
        <v>2453</v>
      </c>
      <c r="F1761" s="527" t="s">
        <v>2423</v>
      </c>
    </row>
    <row r="1762" spans="1:6" hidden="1">
      <c r="A1762" s="26">
        <v>1758</v>
      </c>
      <c r="B1762" s="316" t="s">
        <v>9944</v>
      </c>
      <c r="C1762" s="527" t="s">
        <v>4862</v>
      </c>
      <c r="D1762" s="527" t="s">
        <v>4845</v>
      </c>
      <c r="E1762" s="527" t="s">
        <v>2422</v>
      </c>
      <c r="F1762" s="527" t="s">
        <v>2423</v>
      </c>
    </row>
    <row r="1763" spans="1:6" hidden="1">
      <c r="A1763" s="26">
        <v>1759</v>
      </c>
      <c r="B1763" s="316" t="s">
        <v>9951</v>
      </c>
      <c r="C1763" s="527" t="s">
        <v>4860</v>
      </c>
      <c r="D1763" s="527" t="s">
        <v>4845</v>
      </c>
      <c r="E1763" s="527" t="s">
        <v>2422</v>
      </c>
      <c r="F1763" s="527" t="s">
        <v>2423</v>
      </c>
    </row>
    <row r="1764" spans="1:6">
      <c r="A1764" s="26">
        <v>1760</v>
      </c>
      <c r="B1764" s="316" t="s">
        <v>4950</v>
      </c>
      <c r="C1764" s="527" t="s">
        <v>4951</v>
      </c>
      <c r="D1764" s="527" t="s">
        <v>4845</v>
      </c>
      <c r="E1764" s="527" t="s">
        <v>2453</v>
      </c>
      <c r="F1764" s="527" t="s">
        <v>2423</v>
      </c>
    </row>
    <row r="1765" spans="1:6">
      <c r="A1765" s="26">
        <v>1761</v>
      </c>
      <c r="B1765" s="316" t="s">
        <v>9988</v>
      </c>
      <c r="C1765" s="527" t="s">
        <v>5306</v>
      </c>
      <c r="D1765" s="527" t="s">
        <v>4845</v>
      </c>
      <c r="E1765" s="527" t="s">
        <v>2453</v>
      </c>
      <c r="F1765" s="527" t="s">
        <v>2423</v>
      </c>
    </row>
    <row r="1766" spans="1:6" hidden="1">
      <c r="A1766" s="26">
        <v>1762</v>
      </c>
      <c r="B1766" s="316" t="s">
        <v>4851</v>
      </c>
      <c r="C1766" s="527" t="s">
        <v>4852</v>
      </c>
      <c r="D1766" s="527" t="s">
        <v>4845</v>
      </c>
      <c r="E1766" s="527" t="s">
        <v>2422</v>
      </c>
      <c r="F1766" s="527" t="s">
        <v>2423</v>
      </c>
    </row>
    <row r="1767" spans="1:6">
      <c r="A1767" s="26">
        <v>1763</v>
      </c>
      <c r="B1767" s="316" t="s">
        <v>5296</v>
      </c>
      <c r="C1767" s="527" t="s">
        <v>5297</v>
      </c>
      <c r="D1767" s="527" t="s">
        <v>4845</v>
      </c>
      <c r="E1767" s="527" t="s">
        <v>2453</v>
      </c>
      <c r="F1767" s="527" t="s">
        <v>2423</v>
      </c>
    </row>
    <row r="1768" spans="1:6">
      <c r="A1768" s="26">
        <v>1764</v>
      </c>
      <c r="B1768" s="316" t="s">
        <v>5300</v>
      </c>
      <c r="C1768" s="527" t="s">
        <v>5301</v>
      </c>
      <c r="D1768" s="527" t="s">
        <v>4845</v>
      </c>
      <c r="E1768" s="527" t="s">
        <v>2453</v>
      </c>
      <c r="F1768" s="527" t="s">
        <v>2423</v>
      </c>
    </row>
    <row r="1769" spans="1:6">
      <c r="A1769" s="26">
        <v>1765</v>
      </c>
      <c r="B1769" s="316" t="s">
        <v>5290</v>
      </c>
      <c r="C1769" s="527" t="s">
        <v>5291</v>
      </c>
      <c r="D1769" s="527" t="s">
        <v>4845</v>
      </c>
      <c r="E1769" s="527" t="s">
        <v>2453</v>
      </c>
      <c r="F1769" s="527" t="s">
        <v>2423</v>
      </c>
    </row>
    <row r="1770" spans="1:6">
      <c r="A1770" s="26">
        <v>1766</v>
      </c>
      <c r="B1770" s="316" t="s">
        <v>5270</v>
      </c>
      <c r="C1770" s="527" t="s">
        <v>5271</v>
      </c>
      <c r="D1770" s="527" t="s">
        <v>4845</v>
      </c>
      <c r="E1770" s="527" t="s">
        <v>2453</v>
      </c>
      <c r="F1770" s="527" t="s">
        <v>2423</v>
      </c>
    </row>
    <row r="1771" spans="1:6">
      <c r="A1771" s="26">
        <v>1767</v>
      </c>
      <c r="B1771" s="316" t="s">
        <v>5272</v>
      </c>
      <c r="C1771" s="527" t="s">
        <v>5273</v>
      </c>
      <c r="D1771" s="527" t="s">
        <v>4845</v>
      </c>
      <c r="E1771" s="527" t="s">
        <v>2453</v>
      </c>
      <c r="F1771" s="527" t="s">
        <v>2423</v>
      </c>
    </row>
    <row r="1772" spans="1:6" hidden="1">
      <c r="A1772" s="26">
        <v>1768</v>
      </c>
      <c r="B1772" s="316" t="s">
        <v>10055</v>
      </c>
      <c r="C1772" s="527" t="s">
        <v>10056</v>
      </c>
      <c r="D1772" s="527" t="s">
        <v>4845</v>
      </c>
      <c r="E1772" s="527" t="s">
        <v>2422</v>
      </c>
      <c r="F1772" s="527" t="s">
        <v>2423</v>
      </c>
    </row>
    <row r="1773" spans="1:6">
      <c r="A1773" s="26">
        <v>1769</v>
      </c>
      <c r="B1773" s="316" t="s">
        <v>5274</v>
      </c>
      <c r="C1773" s="527" t="s">
        <v>5275</v>
      </c>
      <c r="D1773" s="527" t="s">
        <v>4845</v>
      </c>
      <c r="E1773" s="527" t="s">
        <v>2453</v>
      </c>
      <c r="F1773" s="527" t="s">
        <v>2423</v>
      </c>
    </row>
    <row r="1774" spans="1:6">
      <c r="A1774" s="26">
        <v>1770</v>
      </c>
      <c r="B1774" s="316" t="s">
        <v>5294</v>
      </c>
      <c r="C1774" s="527" t="s">
        <v>5295</v>
      </c>
      <c r="D1774" s="527" t="s">
        <v>4845</v>
      </c>
      <c r="E1774" s="527" t="s">
        <v>2453</v>
      </c>
      <c r="F1774" s="527" t="s">
        <v>2423</v>
      </c>
    </row>
    <row r="1775" spans="1:6" hidden="1">
      <c r="A1775" s="26">
        <v>1771</v>
      </c>
      <c r="B1775" s="316" t="s">
        <v>10071</v>
      </c>
      <c r="C1775" s="527" t="s">
        <v>10072</v>
      </c>
      <c r="D1775" s="527" t="s">
        <v>4845</v>
      </c>
      <c r="E1775" s="527" t="s">
        <v>2422</v>
      </c>
      <c r="F1775" s="527" t="s">
        <v>2423</v>
      </c>
    </row>
    <row r="1776" spans="1:6">
      <c r="A1776" s="26">
        <v>1772</v>
      </c>
      <c r="B1776" s="316" t="s">
        <v>5266</v>
      </c>
      <c r="C1776" s="527" t="s">
        <v>5267</v>
      </c>
      <c r="D1776" s="527" t="s">
        <v>4845</v>
      </c>
      <c r="E1776" s="527" t="s">
        <v>2453</v>
      </c>
      <c r="F1776" s="527" t="s">
        <v>2423</v>
      </c>
    </row>
    <row r="1777" spans="1:6">
      <c r="A1777" s="26">
        <v>1773</v>
      </c>
      <c r="B1777" s="316" t="s">
        <v>5282</v>
      </c>
      <c r="C1777" s="527" t="s">
        <v>5283</v>
      </c>
      <c r="D1777" s="527" t="s">
        <v>4845</v>
      </c>
      <c r="E1777" s="527" t="s">
        <v>2453</v>
      </c>
      <c r="F1777" s="527" t="s">
        <v>2423</v>
      </c>
    </row>
    <row r="1778" spans="1:6" hidden="1">
      <c r="A1778" s="26">
        <v>1774</v>
      </c>
      <c r="B1778" s="316" t="s">
        <v>4855</v>
      </c>
      <c r="C1778" s="527" t="s">
        <v>4856</v>
      </c>
      <c r="D1778" s="527" t="s">
        <v>4845</v>
      </c>
      <c r="E1778" s="527" t="s">
        <v>2422</v>
      </c>
      <c r="F1778" s="527" t="s">
        <v>2423</v>
      </c>
    </row>
    <row r="1779" spans="1:6">
      <c r="A1779" s="26">
        <v>1775</v>
      </c>
      <c r="B1779" s="316" t="s">
        <v>5302</v>
      </c>
      <c r="C1779" s="527" t="s">
        <v>5303</v>
      </c>
      <c r="D1779" s="527" t="s">
        <v>4845</v>
      </c>
      <c r="E1779" s="527" t="s">
        <v>2453</v>
      </c>
      <c r="F1779" s="527" t="s">
        <v>2423</v>
      </c>
    </row>
    <row r="1780" spans="1:6">
      <c r="A1780" s="26">
        <v>1776</v>
      </c>
      <c r="B1780" s="316" t="s">
        <v>5260</v>
      </c>
      <c r="C1780" s="527" t="s">
        <v>5261</v>
      </c>
      <c r="D1780" s="527" t="s">
        <v>4845</v>
      </c>
      <c r="E1780" s="527" t="s">
        <v>2453</v>
      </c>
      <c r="F1780" s="527" t="s">
        <v>2423</v>
      </c>
    </row>
    <row r="1781" spans="1:6">
      <c r="A1781" s="26">
        <v>1777</v>
      </c>
      <c r="B1781" s="316" t="s">
        <v>5286</v>
      </c>
      <c r="C1781" s="527" t="s">
        <v>5287</v>
      </c>
      <c r="D1781" s="527" t="s">
        <v>4845</v>
      </c>
      <c r="E1781" s="527" t="s">
        <v>2453</v>
      </c>
      <c r="F1781" s="527" t="s">
        <v>2423</v>
      </c>
    </row>
    <row r="1782" spans="1:6">
      <c r="A1782" s="26">
        <v>1778</v>
      </c>
      <c r="B1782" s="316" t="s">
        <v>5292</v>
      </c>
      <c r="C1782" s="527" t="s">
        <v>5293</v>
      </c>
      <c r="D1782" s="527" t="s">
        <v>4845</v>
      </c>
      <c r="E1782" s="527" t="s">
        <v>2453</v>
      </c>
      <c r="F1782" s="527" t="s">
        <v>2423</v>
      </c>
    </row>
    <row r="1783" spans="1:6" hidden="1">
      <c r="A1783" s="26">
        <v>1779</v>
      </c>
      <c r="B1783" s="316" t="s">
        <v>4857</v>
      </c>
      <c r="C1783" s="527" t="s">
        <v>4858</v>
      </c>
      <c r="D1783" s="527" t="s">
        <v>4845</v>
      </c>
      <c r="E1783" s="527" t="s">
        <v>2422</v>
      </c>
      <c r="F1783" s="527" t="s">
        <v>2423</v>
      </c>
    </row>
    <row r="1784" spans="1:6" hidden="1">
      <c r="A1784" s="26">
        <v>1780</v>
      </c>
      <c r="B1784" s="316" t="s">
        <v>4853</v>
      </c>
      <c r="C1784" s="527" t="s">
        <v>4854</v>
      </c>
      <c r="D1784" s="527" t="s">
        <v>4845</v>
      </c>
      <c r="E1784" s="527" t="s">
        <v>2422</v>
      </c>
      <c r="F1784" s="527" t="s">
        <v>2423</v>
      </c>
    </row>
    <row r="1785" spans="1:6">
      <c r="A1785" s="26">
        <v>1781</v>
      </c>
      <c r="B1785" s="316" t="s">
        <v>5264</v>
      </c>
      <c r="C1785" s="527" t="s">
        <v>5265</v>
      </c>
      <c r="D1785" s="527" t="s">
        <v>4845</v>
      </c>
      <c r="E1785" s="527" t="s">
        <v>2453</v>
      </c>
      <c r="F1785" s="527" t="s">
        <v>2423</v>
      </c>
    </row>
    <row r="1786" spans="1:6">
      <c r="A1786" s="26">
        <v>1782</v>
      </c>
      <c r="B1786" s="316" t="s">
        <v>5258</v>
      </c>
      <c r="C1786" s="527" t="s">
        <v>5259</v>
      </c>
      <c r="D1786" s="527" t="s">
        <v>4845</v>
      </c>
      <c r="E1786" s="527" t="s">
        <v>2453</v>
      </c>
      <c r="F1786" s="527" t="s">
        <v>2423</v>
      </c>
    </row>
    <row r="1787" spans="1:6">
      <c r="A1787" s="26">
        <v>1783</v>
      </c>
      <c r="B1787" s="316" t="s">
        <v>5278</v>
      </c>
      <c r="C1787" s="527" t="s">
        <v>5279</v>
      </c>
      <c r="D1787" s="527" t="s">
        <v>4845</v>
      </c>
      <c r="E1787" s="527" t="s">
        <v>2453</v>
      </c>
      <c r="F1787" s="527" t="s">
        <v>2423</v>
      </c>
    </row>
    <row r="1788" spans="1:6">
      <c r="A1788" s="26">
        <v>1784</v>
      </c>
      <c r="B1788" s="316" t="s">
        <v>5276</v>
      </c>
      <c r="C1788" s="527" t="s">
        <v>5277</v>
      </c>
      <c r="D1788" s="527" t="s">
        <v>4845</v>
      </c>
      <c r="E1788" s="527" t="s">
        <v>2453</v>
      </c>
      <c r="F1788" s="527" t="s">
        <v>2423</v>
      </c>
    </row>
    <row r="1789" spans="1:6">
      <c r="A1789" s="26">
        <v>1785</v>
      </c>
      <c r="B1789" s="316" t="s">
        <v>10090</v>
      </c>
      <c r="C1789" s="527" t="s">
        <v>10091</v>
      </c>
      <c r="D1789" s="527" t="s">
        <v>4845</v>
      </c>
      <c r="E1789" s="527" t="s">
        <v>2453</v>
      </c>
      <c r="F1789" s="527" t="s">
        <v>2423</v>
      </c>
    </row>
    <row r="1790" spans="1:6">
      <c r="A1790" s="26">
        <v>1786</v>
      </c>
      <c r="B1790" s="316" t="s">
        <v>5268</v>
      </c>
      <c r="C1790" s="527" t="s">
        <v>5269</v>
      </c>
      <c r="D1790" s="527" t="s">
        <v>4845</v>
      </c>
      <c r="E1790" s="527" t="s">
        <v>2453</v>
      </c>
      <c r="F1790" s="527" t="s">
        <v>2423</v>
      </c>
    </row>
    <row r="1791" spans="1:6">
      <c r="A1791" s="26">
        <v>1787</v>
      </c>
      <c r="B1791" s="316" t="s">
        <v>5284</v>
      </c>
      <c r="C1791" s="527" t="s">
        <v>5285</v>
      </c>
      <c r="D1791" s="527" t="s">
        <v>4845</v>
      </c>
      <c r="E1791" s="527" t="s">
        <v>2453</v>
      </c>
      <c r="F1791" s="527" t="s">
        <v>2423</v>
      </c>
    </row>
    <row r="1792" spans="1:6">
      <c r="A1792" s="26">
        <v>1788</v>
      </c>
      <c r="B1792" s="316" t="s">
        <v>5298</v>
      </c>
      <c r="C1792" s="527" t="s">
        <v>5299</v>
      </c>
      <c r="D1792" s="527" t="s">
        <v>4845</v>
      </c>
      <c r="E1792" s="527" t="s">
        <v>2453</v>
      </c>
      <c r="F1792" s="527" t="s">
        <v>2423</v>
      </c>
    </row>
    <row r="1793" spans="1:6">
      <c r="A1793" s="26">
        <v>1789</v>
      </c>
      <c r="B1793" s="316" t="s">
        <v>5280</v>
      </c>
      <c r="C1793" s="527" t="s">
        <v>5281</v>
      </c>
      <c r="D1793" s="527" t="s">
        <v>4845</v>
      </c>
      <c r="E1793" s="527" t="s">
        <v>2453</v>
      </c>
      <c r="F1793" s="527" t="s">
        <v>2423</v>
      </c>
    </row>
    <row r="1794" spans="1:6" hidden="1">
      <c r="A1794" s="26">
        <v>1790</v>
      </c>
      <c r="B1794" s="316" t="s">
        <v>9190</v>
      </c>
      <c r="C1794" s="527" t="s">
        <v>1278</v>
      </c>
      <c r="D1794" s="527" t="s">
        <v>4845</v>
      </c>
      <c r="E1794" s="527" t="s">
        <v>2422</v>
      </c>
      <c r="F1794" s="527" t="s">
        <v>2423</v>
      </c>
    </row>
    <row r="1795" spans="1:6" hidden="1">
      <c r="A1795" s="26">
        <v>1791</v>
      </c>
      <c r="B1795" s="316" t="s">
        <v>9178</v>
      </c>
      <c r="C1795" s="527" t="s">
        <v>1279</v>
      </c>
      <c r="D1795" s="527" t="s">
        <v>4845</v>
      </c>
      <c r="E1795" s="527" t="s">
        <v>2422</v>
      </c>
      <c r="F1795" s="527" t="s">
        <v>2423</v>
      </c>
    </row>
    <row r="1796" spans="1:6" hidden="1">
      <c r="A1796" s="26">
        <v>1792</v>
      </c>
      <c r="B1796" s="316" t="s">
        <v>10117</v>
      </c>
      <c r="C1796" s="527" t="s">
        <v>4869</v>
      </c>
      <c r="D1796" s="527" t="s">
        <v>4845</v>
      </c>
      <c r="E1796" s="527" t="s">
        <v>2422</v>
      </c>
      <c r="F1796" s="527" t="s">
        <v>2423</v>
      </c>
    </row>
    <row r="1797" spans="1:6">
      <c r="A1797" s="26">
        <v>1793</v>
      </c>
      <c r="B1797" s="316" t="s">
        <v>10120</v>
      </c>
      <c r="C1797" s="527" t="s">
        <v>5367</v>
      </c>
      <c r="D1797" s="527" t="s">
        <v>4845</v>
      </c>
      <c r="E1797" s="527" t="s">
        <v>2453</v>
      </c>
      <c r="F1797" s="527" t="s">
        <v>2423</v>
      </c>
    </row>
    <row r="1798" spans="1:6">
      <c r="A1798" s="26">
        <v>1794</v>
      </c>
      <c r="B1798" s="316" t="s">
        <v>10150</v>
      </c>
      <c r="C1798" s="527" t="s">
        <v>5353</v>
      </c>
      <c r="D1798" s="527" t="s">
        <v>4845</v>
      </c>
      <c r="E1798" s="527" t="s">
        <v>2453</v>
      </c>
      <c r="F1798" s="527" t="s">
        <v>2423</v>
      </c>
    </row>
    <row r="1799" spans="1:6">
      <c r="A1799" s="26">
        <v>1795</v>
      </c>
      <c r="B1799" s="316" t="s">
        <v>10152</v>
      </c>
      <c r="C1799" s="527" t="s">
        <v>5364</v>
      </c>
      <c r="D1799" s="527" t="s">
        <v>4845</v>
      </c>
      <c r="E1799" s="527" t="s">
        <v>2453</v>
      </c>
      <c r="F1799" s="527" t="s">
        <v>2423</v>
      </c>
    </row>
    <row r="1800" spans="1:6">
      <c r="A1800" s="26">
        <v>1796</v>
      </c>
      <c r="B1800" s="316" t="s">
        <v>5029</v>
      </c>
      <c r="C1800" s="527" t="s">
        <v>5030</v>
      </c>
      <c r="D1800" s="527" t="s">
        <v>4845</v>
      </c>
      <c r="E1800" s="527" t="s">
        <v>2453</v>
      </c>
      <c r="F1800" s="527" t="s">
        <v>2423</v>
      </c>
    </row>
    <row r="1801" spans="1:6" hidden="1">
      <c r="A1801" s="26">
        <v>1797</v>
      </c>
      <c r="B1801" s="316" t="s">
        <v>10186</v>
      </c>
      <c r="C1801" s="527" t="s">
        <v>10187</v>
      </c>
      <c r="D1801" s="527" t="s">
        <v>4845</v>
      </c>
      <c r="E1801" s="527" t="s">
        <v>2422</v>
      </c>
      <c r="F1801" s="527" t="s">
        <v>2423</v>
      </c>
    </row>
    <row r="1802" spans="1:6" hidden="1">
      <c r="A1802" s="26">
        <v>1798</v>
      </c>
      <c r="B1802" s="316" t="s">
        <v>10193</v>
      </c>
      <c r="C1802" s="527" t="s">
        <v>4868</v>
      </c>
      <c r="D1802" s="527" t="s">
        <v>4845</v>
      </c>
      <c r="E1802" s="527" t="s">
        <v>2422</v>
      </c>
      <c r="F1802" s="527" t="s">
        <v>2423</v>
      </c>
    </row>
    <row r="1803" spans="1:6">
      <c r="A1803" s="26">
        <v>1799</v>
      </c>
      <c r="B1803" s="316" t="s">
        <v>5022</v>
      </c>
      <c r="C1803" s="527" t="s">
        <v>5023</v>
      </c>
      <c r="D1803" s="527" t="s">
        <v>4845</v>
      </c>
      <c r="E1803" s="527" t="s">
        <v>2453</v>
      </c>
      <c r="F1803" s="527" t="s">
        <v>2423</v>
      </c>
    </row>
    <row r="1804" spans="1:6">
      <c r="A1804" s="26">
        <v>1800</v>
      </c>
      <c r="B1804" s="316" t="s">
        <v>10216</v>
      </c>
      <c r="C1804" s="527" t="s">
        <v>5368</v>
      </c>
      <c r="D1804" s="527" t="s">
        <v>4845</v>
      </c>
      <c r="E1804" s="527" t="s">
        <v>2453</v>
      </c>
      <c r="F1804" s="527" t="s">
        <v>2423</v>
      </c>
    </row>
    <row r="1805" spans="1:6">
      <c r="A1805" s="26">
        <v>1801</v>
      </c>
      <c r="B1805" s="316" t="s">
        <v>10218</v>
      </c>
      <c r="C1805" s="527" t="s">
        <v>5309</v>
      </c>
      <c r="D1805" s="527" t="s">
        <v>4845</v>
      </c>
      <c r="E1805" s="527" t="s">
        <v>2453</v>
      </c>
      <c r="F1805" s="527" t="s">
        <v>2423</v>
      </c>
    </row>
    <row r="1806" spans="1:6">
      <c r="A1806" s="26">
        <v>1802</v>
      </c>
      <c r="B1806" s="316" t="s">
        <v>10219</v>
      </c>
      <c r="C1806" s="527" t="s">
        <v>5310</v>
      </c>
      <c r="D1806" s="527" t="s">
        <v>4845</v>
      </c>
      <c r="E1806" s="527" t="s">
        <v>2453</v>
      </c>
      <c r="F1806" s="527" t="s">
        <v>2423</v>
      </c>
    </row>
    <row r="1807" spans="1:6">
      <c r="A1807" s="26">
        <v>1803</v>
      </c>
      <c r="B1807" s="316" t="s">
        <v>5091</v>
      </c>
      <c r="C1807" s="527" t="s">
        <v>5092</v>
      </c>
      <c r="D1807" s="527" t="s">
        <v>4845</v>
      </c>
      <c r="E1807" s="527" t="s">
        <v>2453</v>
      </c>
      <c r="F1807" s="527" t="s">
        <v>2423</v>
      </c>
    </row>
    <row r="1808" spans="1:6">
      <c r="A1808" s="26">
        <v>1804</v>
      </c>
      <c r="B1808" s="316" t="s">
        <v>4993</v>
      </c>
      <c r="C1808" s="527" t="s">
        <v>4994</v>
      </c>
      <c r="D1808" s="527" t="s">
        <v>4845</v>
      </c>
      <c r="E1808" s="527" t="s">
        <v>2453</v>
      </c>
      <c r="F1808" s="527" t="s">
        <v>2423</v>
      </c>
    </row>
    <row r="1809" spans="1:6">
      <c r="A1809" s="26">
        <v>1805</v>
      </c>
      <c r="B1809" s="316" t="s">
        <v>5079</v>
      </c>
      <c r="C1809" s="527" t="s">
        <v>5080</v>
      </c>
      <c r="D1809" s="527" t="s">
        <v>4845</v>
      </c>
      <c r="E1809" s="527" t="s">
        <v>2453</v>
      </c>
      <c r="F1809" s="527" t="s">
        <v>2423</v>
      </c>
    </row>
    <row r="1810" spans="1:6">
      <c r="A1810" s="26">
        <v>1806</v>
      </c>
      <c r="B1810" s="316" t="s">
        <v>4991</v>
      </c>
      <c r="C1810" s="527" t="s">
        <v>4992</v>
      </c>
      <c r="D1810" s="527" t="s">
        <v>4845</v>
      </c>
      <c r="E1810" s="527" t="s">
        <v>2453</v>
      </c>
      <c r="F1810" s="527" t="s">
        <v>2423</v>
      </c>
    </row>
    <row r="1811" spans="1:6">
      <c r="A1811" s="26">
        <v>1807</v>
      </c>
      <c r="B1811" s="316" t="s">
        <v>4956</v>
      </c>
      <c r="C1811" s="527" t="s">
        <v>4957</v>
      </c>
      <c r="D1811" s="527" t="s">
        <v>4845</v>
      </c>
      <c r="E1811" s="527" t="s">
        <v>2453</v>
      </c>
      <c r="F1811" s="527" t="s">
        <v>2423</v>
      </c>
    </row>
    <row r="1812" spans="1:6">
      <c r="A1812" s="26">
        <v>1808</v>
      </c>
      <c r="B1812" s="316" t="s">
        <v>5003</v>
      </c>
      <c r="C1812" s="527" t="s">
        <v>5004</v>
      </c>
      <c r="D1812" s="527" t="s">
        <v>4845</v>
      </c>
      <c r="E1812" s="527" t="s">
        <v>2453</v>
      </c>
      <c r="F1812" s="527" t="s">
        <v>2423</v>
      </c>
    </row>
    <row r="1813" spans="1:6">
      <c r="A1813" s="26">
        <v>1809</v>
      </c>
      <c r="B1813" s="316" t="s">
        <v>4962</v>
      </c>
      <c r="C1813" s="527" t="s">
        <v>4963</v>
      </c>
      <c r="D1813" s="527" t="s">
        <v>4845</v>
      </c>
      <c r="E1813" s="527" t="s">
        <v>2453</v>
      </c>
      <c r="F1813" s="527" t="s">
        <v>2423</v>
      </c>
    </row>
    <row r="1814" spans="1:6">
      <c r="A1814" s="26">
        <v>1810</v>
      </c>
      <c r="B1814" s="316" t="s">
        <v>4976</v>
      </c>
      <c r="C1814" s="527" t="s">
        <v>4977</v>
      </c>
      <c r="D1814" s="527" t="s">
        <v>4845</v>
      </c>
      <c r="E1814" s="527" t="s">
        <v>2453</v>
      </c>
      <c r="F1814" s="527" t="s">
        <v>2423</v>
      </c>
    </row>
    <row r="1815" spans="1:6">
      <c r="A1815" s="26">
        <v>1811</v>
      </c>
      <c r="B1815" s="316" t="s">
        <v>4972</v>
      </c>
      <c r="C1815" s="527" t="s">
        <v>4973</v>
      </c>
      <c r="D1815" s="527" t="s">
        <v>4845</v>
      </c>
      <c r="E1815" s="527" t="s">
        <v>2453</v>
      </c>
      <c r="F1815" s="527" t="s">
        <v>2423</v>
      </c>
    </row>
    <row r="1816" spans="1:6">
      <c r="A1816" s="26">
        <v>1812</v>
      </c>
      <c r="B1816" s="316" t="s">
        <v>4966</v>
      </c>
      <c r="C1816" s="527" t="s">
        <v>4967</v>
      </c>
      <c r="D1816" s="527" t="s">
        <v>4845</v>
      </c>
      <c r="E1816" s="527" t="s">
        <v>2453</v>
      </c>
      <c r="F1816" s="527" t="s">
        <v>2423</v>
      </c>
    </row>
    <row r="1817" spans="1:6">
      <c r="A1817" s="26">
        <v>1813</v>
      </c>
      <c r="B1817" s="316" t="s">
        <v>5051</v>
      </c>
      <c r="C1817" s="527" t="s">
        <v>5052</v>
      </c>
      <c r="D1817" s="527" t="s">
        <v>4845</v>
      </c>
      <c r="E1817" s="527" t="s">
        <v>2453</v>
      </c>
      <c r="F1817" s="527" t="s">
        <v>2423</v>
      </c>
    </row>
    <row r="1818" spans="1:6">
      <c r="A1818" s="26">
        <v>1814</v>
      </c>
      <c r="B1818" s="316" t="s">
        <v>4970</v>
      </c>
      <c r="C1818" s="527" t="s">
        <v>4971</v>
      </c>
      <c r="D1818" s="527" t="s">
        <v>4845</v>
      </c>
      <c r="E1818" s="527" t="s">
        <v>2453</v>
      </c>
      <c r="F1818" s="527" t="s">
        <v>2423</v>
      </c>
    </row>
    <row r="1819" spans="1:6">
      <c r="A1819" s="26">
        <v>1815</v>
      </c>
      <c r="B1819" s="316" t="s">
        <v>5001</v>
      </c>
      <c r="C1819" s="527" t="s">
        <v>5002</v>
      </c>
      <c r="D1819" s="527" t="s">
        <v>4845</v>
      </c>
      <c r="E1819" s="527" t="s">
        <v>2453</v>
      </c>
      <c r="F1819" s="527" t="s">
        <v>2423</v>
      </c>
    </row>
    <row r="1820" spans="1:6">
      <c r="A1820" s="26">
        <v>1816</v>
      </c>
      <c r="B1820" s="316" t="s">
        <v>5010</v>
      </c>
      <c r="C1820" s="527" t="s">
        <v>5011</v>
      </c>
      <c r="D1820" s="527" t="s">
        <v>4845</v>
      </c>
      <c r="E1820" s="527" t="s">
        <v>2453</v>
      </c>
      <c r="F1820" s="527" t="s">
        <v>2423</v>
      </c>
    </row>
    <row r="1821" spans="1:6">
      <c r="A1821" s="26">
        <v>1817</v>
      </c>
      <c r="B1821" s="316" t="s">
        <v>5012</v>
      </c>
      <c r="C1821" s="527" t="s">
        <v>5013</v>
      </c>
      <c r="D1821" s="527" t="s">
        <v>4845</v>
      </c>
      <c r="E1821" s="527" t="s">
        <v>2453</v>
      </c>
      <c r="F1821" s="527" t="s">
        <v>2423</v>
      </c>
    </row>
    <row r="1822" spans="1:6">
      <c r="A1822" s="26">
        <v>1818</v>
      </c>
      <c r="B1822" s="316" t="s">
        <v>4960</v>
      </c>
      <c r="C1822" s="527" t="s">
        <v>4961</v>
      </c>
      <c r="D1822" s="527" t="s">
        <v>4845</v>
      </c>
      <c r="E1822" s="527" t="s">
        <v>2453</v>
      </c>
      <c r="F1822" s="527" t="s">
        <v>2423</v>
      </c>
    </row>
    <row r="1823" spans="1:6">
      <c r="A1823" s="26">
        <v>1819</v>
      </c>
      <c r="B1823" s="316" t="s">
        <v>5089</v>
      </c>
      <c r="C1823" s="527" t="s">
        <v>5090</v>
      </c>
      <c r="D1823" s="527" t="s">
        <v>4845</v>
      </c>
      <c r="E1823" s="527" t="s">
        <v>2453</v>
      </c>
      <c r="F1823" s="527" t="s">
        <v>2423</v>
      </c>
    </row>
    <row r="1824" spans="1:6">
      <c r="A1824" s="26">
        <v>1820</v>
      </c>
      <c r="B1824" s="316" t="s">
        <v>4995</v>
      </c>
      <c r="C1824" s="527" t="s">
        <v>4996</v>
      </c>
      <c r="D1824" s="527" t="s">
        <v>4845</v>
      </c>
      <c r="E1824" s="527" t="s">
        <v>2453</v>
      </c>
      <c r="F1824" s="527" t="s">
        <v>2423</v>
      </c>
    </row>
    <row r="1825" spans="1:6">
      <c r="A1825" s="26">
        <v>1821</v>
      </c>
      <c r="B1825" s="316" t="s">
        <v>4974</v>
      </c>
      <c r="C1825" s="527" t="s">
        <v>4975</v>
      </c>
      <c r="D1825" s="527" t="s">
        <v>4845</v>
      </c>
      <c r="E1825" s="527" t="s">
        <v>2453</v>
      </c>
      <c r="F1825" s="527" t="s">
        <v>2423</v>
      </c>
    </row>
    <row r="1826" spans="1:6">
      <c r="A1826" s="26">
        <v>1822</v>
      </c>
      <c r="B1826" s="316" t="s">
        <v>4958</v>
      </c>
      <c r="C1826" s="527" t="s">
        <v>4959</v>
      </c>
      <c r="D1826" s="527" t="s">
        <v>4845</v>
      </c>
      <c r="E1826" s="527" t="s">
        <v>2453</v>
      </c>
      <c r="F1826" s="527" t="s">
        <v>2423</v>
      </c>
    </row>
    <row r="1827" spans="1:6">
      <c r="A1827" s="26">
        <v>1823</v>
      </c>
      <c r="B1827" s="316" t="s">
        <v>4985</v>
      </c>
      <c r="C1827" s="527" t="s">
        <v>4986</v>
      </c>
      <c r="D1827" s="527" t="s">
        <v>4845</v>
      </c>
      <c r="E1827" s="527" t="s">
        <v>2453</v>
      </c>
      <c r="F1827" s="527" t="s">
        <v>2423</v>
      </c>
    </row>
    <row r="1828" spans="1:6">
      <c r="A1828" s="26">
        <v>1824</v>
      </c>
      <c r="B1828" s="316" t="s">
        <v>5037</v>
      </c>
      <c r="C1828" s="527" t="s">
        <v>5038</v>
      </c>
      <c r="D1828" s="527" t="s">
        <v>4845</v>
      </c>
      <c r="E1828" s="527" t="s">
        <v>2453</v>
      </c>
      <c r="F1828" s="527" t="s">
        <v>2423</v>
      </c>
    </row>
    <row r="1829" spans="1:6">
      <c r="A1829" s="26">
        <v>1825</v>
      </c>
      <c r="B1829" s="316" t="s">
        <v>4997</v>
      </c>
      <c r="C1829" s="527" t="s">
        <v>4998</v>
      </c>
      <c r="D1829" s="527" t="s">
        <v>4845</v>
      </c>
      <c r="E1829" s="527" t="s">
        <v>2453</v>
      </c>
      <c r="F1829" s="527" t="s">
        <v>2423</v>
      </c>
    </row>
    <row r="1830" spans="1:6">
      <c r="A1830" s="26">
        <v>1826</v>
      </c>
      <c r="B1830" s="316" t="s">
        <v>4982</v>
      </c>
      <c r="C1830" s="527" t="s">
        <v>3506</v>
      </c>
      <c r="D1830" s="527" t="s">
        <v>4845</v>
      </c>
      <c r="E1830" s="527" t="s">
        <v>2453</v>
      </c>
      <c r="F1830" s="527" t="s">
        <v>2423</v>
      </c>
    </row>
    <row r="1831" spans="1:6">
      <c r="A1831" s="26">
        <v>1827</v>
      </c>
      <c r="B1831" s="316" t="s">
        <v>4964</v>
      </c>
      <c r="C1831" s="527" t="s">
        <v>4965</v>
      </c>
      <c r="D1831" s="527" t="s">
        <v>4845</v>
      </c>
      <c r="E1831" s="527" t="s">
        <v>2453</v>
      </c>
      <c r="F1831" s="527" t="s">
        <v>2423</v>
      </c>
    </row>
    <row r="1832" spans="1:6">
      <c r="A1832" s="26">
        <v>1828</v>
      </c>
      <c r="B1832" s="316" t="s">
        <v>4978</v>
      </c>
      <c r="C1832" s="527" t="s">
        <v>4979</v>
      </c>
      <c r="D1832" s="527" t="s">
        <v>4845</v>
      </c>
      <c r="E1832" s="527" t="s">
        <v>2453</v>
      </c>
      <c r="F1832" s="527" t="s">
        <v>2423</v>
      </c>
    </row>
    <row r="1833" spans="1:6">
      <c r="A1833" s="26">
        <v>1829</v>
      </c>
      <c r="B1833" s="316" t="s">
        <v>4999</v>
      </c>
      <c r="C1833" s="527" t="s">
        <v>5000</v>
      </c>
      <c r="D1833" s="527" t="s">
        <v>4845</v>
      </c>
      <c r="E1833" s="527" t="s">
        <v>2453</v>
      </c>
      <c r="F1833" s="527" t="s">
        <v>2423</v>
      </c>
    </row>
    <row r="1834" spans="1:6">
      <c r="A1834" s="26">
        <v>1830</v>
      </c>
      <c r="B1834" s="316" t="s">
        <v>5005</v>
      </c>
      <c r="C1834" s="527" t="s">
        <v>5006</v>
      </c>
      <c r="D1834" s="527" t="s">
        <v>4845</v>
      </c>
      <c r="E1834" s="527" t="s">
        <v>2453</v>
      </c>
      <c r="F1834" s="527" t="s">
        <v>2423</v>
      </c>
    </row>
    <row r="1835" spans="1:6">
      <c r="A1835" s="26">
        <v>1831</v>
      </c>
      <c r="B1835" s="316" t="s">
        <v>5007</v>
      </c>
      <c r="C1835" s="527" t="s">
        <v>5008</v>
      </c>
      <c r="D1835" s="527" t="s">
        <v>4845</v>
      </c>
      <c r="E1835" s="527" t="s">
        <v>2453</v>
      </c>
      <c r="F1835" s="527" t="s">
        <v>2423</v>
      </c>
    </row>
    <row r="1836" spans="1:6">
      <c r="A1836" s="26">
        <v>1832</v>
      </c>
      <c r="B1836" s="316" t="s">
        <v>5055</v>
      </c>
      <c r="C1836" s="527" t="s">
        <v>5056</v>
      </c>
      <c r="D1836" s="527" t="s">
        <v>4845</v>
      </c>
      <c r="E1836" s="527" t="s">
        <v>2453</v>
      </c>
      <c r="F1836" s="527" t="s">
        <v>2423</v>
      </c>
    </row>
    <row r="1837" spans="1:6">
      <c r="A1837" s="26">
        <v>1833</v>
      </c>
      <c r="B1837" s="316" t="s">
        <v>5039</v>
      </c>
      <c r="C1837" s="527" t="s">
        <v>1440</v>
      </c>
      <c r="D1837" s="527" t="s">
        <v>4845</v>
      </c>
      <c r="E1837" s="527" t="s">
        <v>2453</v>
      </c>
      <c r="F1837" s="527" t="s">
        <v>2423</v>
      </c>
    </row>
    <row r="1838" spans="1:6">
      <c r="A1838" s="26">
        <v>1834</v>
      </c>
      <c r="B1838" s="316" t="s">
        <v>5061</v>
      </c>
      <c r="C1838" s="527" t="s">
        <v>1443</v>
      </c>
      <c r="D1838" s="527" t="s">
        <v>4845</v>
      </c>
      <c r="E1838" s="527" t="s">
        <v>2453</v>
      </c>
      <c r="F1838" s="527" t="s">
        <v>2423</v>
      </c>
    </row>
    <row r="1839" spans="1:6">
      <c r="A1839" s="26">
        <v>1835</v>
      </c>
      <c r="B1839" s="316" t="s">
        <v>5073</v>
      </c>
      <c r="C1839" s="527" t="s">
        <v>5074</v>
      </c>
      <c r="D1839" s="527" t="s">
        <v>4845</v>
      </c>
      <c r="E1839" s="527" t="s">
        <v>2453</v>
      </c>
      <c r="F1839" s="527" t="s">
        <v>2423</v>
      </c>
    </row>
    <row r="1840" spans="1:6">
      <c r="A1840" s="26">
        <v>1836</v>
      </c>
      <c r="B1840" s="316" t="s">
        <v>5034</v>
      </c>
      <c r="C1840" s="527" t="s">
        <v>1439</v>
      </c>
      <c r="D1840" s="527" t="s">
        <v>4845</v>
      </c>
      <c r="E1840" s="527" t="s">
        <v>2453</v>
      </c>
      <c r="F1840" s="527" t="s">
        <v>2423</v>
      </c>
    </row>
    <row r="1841" spans="1:6">
      <c r="A1841" s="26">
        <v>1837</v>
      </c>
      <c r="B1841" s="316" t="s">
        <v>5024</v>
      </c>
      <c r="C1841" s="527" t="s">
        <v>1331</v>
      </c>
      <c r="D1841" s="527" t="s">
        <v>4845</v>
      </c>
      <c r="E1841" s="527" t="s">
        <v>2453</v>
      </c>
      <c r="F1841" s="527" t="s">
        <v>2423</v>
      </c>
    </row>
    <row r="1842" spans="1:6">
      <c r="A1842" s="26">
        <v>1838</v>
      </c>
      <c r="B1842" s="316" t="s">
        <v>5044</v>
      </c>
      <c r="C1842" s="527" t="s">
        <v>1441</v>
      </c>
      <c r="D1842" s="527" t="s">
        <v>4845</v>
      </c>
      <c r="E1842" s="527" t="s">
        <v>2453</v>
      </c>
      <c r="F1842" s="527" t="s">
        <v>2423</v>
      </c>
    </row>
    <row r="1843" spans="1:6">
      <c r="A1843" s="26">
        <v>1839</v>
      </c>
      <c r="B1843" s="316" t="s">
        <v>5031</v>
      </c>
      <c r="C1843" s="527" t="s">
        <v>1438</v>
      </c>
      <c r="D1843" s="527" t="s">
        <v>4845</v>
      </c>
      <c r="E1843" s="527" t="s">
        <v>2453</v>
      </c>
      <c r="F1843" s="527" t="s">
        <v>2423</v>
      </c>
    </row>
    <row r="1844" spans="1:6">
      <c r="A1844" s="26">
        <v>1840</v>
      </c>
      <c r="B1844" s="316" t="s">
        <v>5009</v>
      </c>
      <c r="C1844" s="527" t="s">
        <v>1437</v>
      </c>
      <c r="D1844" s="527" t="s">
        <v>4845</v>
      </c>
      <c r="E1844" s="527" t="s">
        <v>2453</v>
      </c>
      <c r="F1844" s="527" t="s">
        <v>2423</v>
      </c>
    </row>
    <row r="1845" spans="1:6">
      <c r="A1845" s="26">
        <v>1841</v>
      </c>
      <c r="B1845" s="316" t="s">
        <v>5069</v>
      </c>
      <c r="C1845" s="527" t="s">
        <v>1448</v>
      </c>
      <c r="D1845" s="527" t="s">
        <v>4845</v>
      </c>
      <c r="E1845" s="527" t="s">
        <v>2453</v>
      </c>
      <c r="F1845" s="527" t="s">
        <v>2423</v>
      </c>
    </row>
    <row r="1846" spans="1:6">
      <c r="A1846" s="26">
        <v>1842</v>
      </c>
      <c r="B1846" s="316" t="s">
        <v>5064</v>
      </c>
      <c r="C1846" s="527" t="s">
        <v>5065</v>
      </c>
      <c r="D1846" s="527" t="s">
        <v>4845</v>
      </c>
      <c r="E1846" s="527" t="s">
        <v>2453</v>
      </c>
      <c r="F1846" s="527" t="s">
        <v>2423</v>
      </c>
    </row>
    <row r="1847" spans="1:6">
      <c r="A1847" s="26">
        <v>1843</v>
      </c>
      <c r="B1847" s="316" t="s">
        <v>4954</v>
      </c>
      <c r="C1847" s="527" t="s">
        <v>4955</v>
      </c>
      <c r="D1847" s="527" t="s">
        <v>4845</v>
      </c>
      <c r="E1847" s="527" t="s">
        <v>2453</v>
      </c>
      <c r="F1847" s="527" t="s">
        <v>2423</v>
      </c>
    </row>
    <row r="1848" spans="1:6">
      <c r="A1848" s="26">
        <v>1844</v>
      </c>
      <c r="B1848" s="316" t="s">
        <v>4968</v>
      </c>
      <c r="C1848" s="527" t="s">
        <v>4969</v>
      </c>
      <c r="D1848" s="527" t="s">
        <v>4845</v>
      </c>
      <c r="E1848" s="527" t="s">
        <v>2453</v>
      </c>
      <c r="F1848" s="527" t="s">
        <v>2423</v>
      </c>
    </row>
    <row r="1849" spans="1:6">
      <c r="A1849" s="26">
        <v>1845</v>
      </c>
      <c r="B1849" s="316" t="s">
        <v>10380</v>
      </c>
      <c r="C1849" s="527" t="s">
        <v>5311</v>
      </c>
      <c r="D1849" s="527" t="s">
        <v>4845</v>
      </c>
      <c r="E1849" s="527" t="s">
        <v>2453</v>
      </c>
      <c r="F1849" s="527" t="s">
        <v>2423</v>
      </c>
    </row>
    <row r="1850" spans="1:6">
      <c r="A1850" s="26">
        <v>1846</v>
      </c>
      <c r="B1850" s="316" t="s">
        <v>10383</v>
      </c>
      <c r="C1850" s="527" t="s">
        <v>5320</v>
      </c>
      <c r="D1850" s="527" t="s">
        <v>4845</v>
      </c>
      <c r="E1850" s="527" t="s">
        <v>2453</v>
      </c>
      <c r="F1850" s="527" t="s">
        <v>2423</v>
      </c>
    </row>
    <row r="1851" spans="1:6">
      <c r="A1851" s="26">
        <v>1847</v>
      </c>
      <c r="B1851" s="316" t="s">
        <v>5060</v>
      </c>
      <c r="C1851" s="527" t="s">
        <v>1442</v>
      </c>
      <c r="D1851" s="527" t="s">
        <v>4845</v>
      </c>
      <c r="E1851" s="527" t="s">
        <v>2453</v>
      </c>
      <c r="F1851" s="527" t="s">
        <v>2423</v>
      </c>
    </row>
    <row r="1852" spans="1:6">
      <c r="A1852" s="26">
        <v>1848</v>
      </c>
      <c r="B1852" s="316" t="s">
        <v>5071</v>
      </c>
      <c r="C1852" s="527" t="s">
        <v>5072</v>
      </c>
      <c r="D1852" s="527" t="s">
        <v>4845</v>
      </c>
      <c r="E1852" s="527" t="s">
        <v>2453</v>
      </c>
      <c r="F1852" s="527" t="s">
        <v>2423</v>
      </c>
    </row>
    <row r="1853" spans="1:6">
      <c r="A1853" s="26">
        <v>1849</v>
      </c>
      <c r="B1853" s="316" t="s">
        <v>5067</v>
      </c>
      <c r="C1853" s="527" t="s">
        <v>5068</v>
      </c>
      <c r="D1853" s="527" t="s">
        <v>4845</v>
      </c>
      <c r="E1853" s="527" t="s">
        <v>2453</v>
      </c>
      <c r="F1853" s="527" t="s">
        <v>2423</v>
      </c>
    </row>
    <row r="1854" spans="1:6" hidden="1">
      <c r="A1854" s="26">
        <v>1850</v>
      </c>
      <c r="B1854" s="316" t="s">
        <v>10410</v>
      </c>
      <c r="C1854" s="527" t="s">
        <v>10411</v>
      </c>
      <c r="D1854" s="527" t="s">
        <v>4845</v>
      </c>
      <c r="E1854" s="527" t="s">
        <v>2422</v>
      </c>
      <c r="F1854" s="527" t="s">
        <v>2423</v>
      </c>
    </row>
    <row r="1855" spans="1:6">
      <c r="A1855" s="26">
        <v>1851</v>
      </c>
      <c r="B1855" s="316" t="s">
        <v>5020</v>
      </c>
      <c r="C1855" s="527" t="s">
        <v>5021</v>
      </c>
      <c r="D1855" s="527" t="s">
        <v>4845</v>
      </c>
      <c r="E1855" s="527" t="s">
        <v>2453</v>
      </c>
      <c r="F1855" s="527" t="s">
        <v>2423</v>
      </c>
    </row>
    <row r="1856" spans="1:6">
      <c r="A1856" s="26">
        <v>1852</v>
      </c>
      <c r="B1856" s="316" t="s">
        <v>5027</v>
      </c>
      <c r="C1856" s="527" t="s">
        <v>5028</v>
      </c>
      <c r="D1856" s="527" t="s">
        <v>4845</v>
      </c>
      <c r="E1856" s="527" t="s">
        <v>2453</v>
      </c>
      <c r="F1856" s="527" t="s">
        <v>2423</v>
      </c>
    </row>
    <row r="1857" spans="1:6">
      <c r="A1857" s="26">
        <v>1853</v>
      </c>
      <c r="B1857" s="316" t="s">
        <v>5032</v>
      </c>
      <c r="C1857" s="527" t="s">
        <v>5033</v>
      </c>
      <c r="D1857" s="527" t="s">
        <v>4845</v>
      </c>
      <c r="E1857" s="527" t="s">
        <v>2453</v>
      </c>
      <c r="F1857" s="527" t="s">
        <v>2423</v>
      </c>
    </row>
    <row r="1858" spans="1:6">
      <c r="A1858" s="26">
        <v>1854</v>
      </c>
      <c r="B1858" s="316" t="s">
        <v>5087</v>
      </c>
      <c r="C1858" s="527" t="s">
        <v>5088</v>
      </c>
      <c r="D1858" s="527" t="s">
        <v>4845</v>
      </c>
      <c r="E1858" s="527" t="s">
        <v>2453</v>
      </c>
      <c r="F1858" s="527" t="s">
        <v>2423</v>
      </c>
    </row>
    <row r="1859" spans="1:6">
      <c r="A1859" s="26">
        <v>1855</v>
      </c>
      <c r="B1859" s="316" t="s">
        <v>10463</v>
      </c>
      <c r="C1859" s="527" t="s">
        <v>5343</v>
      </c>
      <c r="D1859" s="527" t="s">
        <v>4845</v>
      </c>
      <c r="E1859" s="527" t="s">
        <v>2453</v>
      </c>
      <c r="F1859" s="527" t="s">
        <v>2423</v>
      </c>
    </row>
    <row r="1860" spans="1:6">
      <c r="A1860" s="26">
        <v>1856</v>
      </c>
      <c r="B1860" s="316" t="s">
        <v>10469</v>
      </c>
      <c r="C1860" s="527" t="s">
        <v>5349</v>
      </c>
      <c r="D1860" s="527" t="s">
        <v>4845</v>
      </c>
      <c r="E1860" s="527" t="s">
        <v>2453</v>
      </c>
      <c r="F1860" s="527" t="s">
        <v>2423</v>
      </c>
    </row>
    <row r="1861" spans="1:6">
      <c r="A1861" s="26">
        <v>1857</v>
      </c>
      <c r="B1861" s="316" t="s">
        <v>10484</v>
      </c>
      <c r="C1861" s="527" t="s">
        <v>5339</v>
      </c>
      <c r="D1861" s="527" t="s">
        <v>4845</v>
      </c>
      <c r="E1861" s="527" t="s">
        <v>2453</v>
      </c>
      <c r="F1861" s="527" t="s">
        <v>2423</v>
      </c>
    </row>
    <row r="1862" spans="1:6">
      <c r="A1862" s="26">
        <v>1858</v>
      </c>
      <c r="B1862" s="316" t="s">
        <v>10491</v>
      </c>
      <c r="C1862" s="527" t="s">
        <v>5354</v>
      </c>
      <c r="D1862" s="527" t="s">
        <v>4845</v>
      </c>
      <c r="E1862" s="527" t="s">
        <v>2453</v>
      </c>
      <c r="F1862" s="527" t="s">
        <v>2423</v>
      </c>
    </row>
    <row r="1863" spans="1:6">
      <c r="A1863" s="26">
        <v>1859</v>
      </c>
      <c r="B1863" s="316" t="s">
        <v>10492</v>
      </c>
      <c r="C1863" s="527" t="s">
        <v>5338</v>
      </c>
      <c r="D1863" s="527" t="s">
        <v>4845</v>
      </c>
      <c r="E1863" s="527" t="s">
        <v>2453</v>
      </c>
      <c r="F1863" s="527" t="s">
        <v>2423</v>
      </c>
    </row>
    <row r="1864" spans="1:6">
      <c r="A1864" s="26">
        <v>1860</v>
      </c>
      <c r="B1864" s="316" t="s">
        <v>10502</v>
      </c>
      <c r="C1864" s="527" t="s">
        <v>5365</v>
      </c>
      <c r="D1864" s="527" t="s">
        <v>4845</v>
      </c>
      <c r="E1864" s="527" t="s">
        <v>2453</v>
      </c>
      <c r="F1864" s="527" t="s">
        <v>2423</v>
      </c>
    </row>
    <row r="1865" spans="1:6">
      <c r="A1865" s="26">
        <v>1861</v>
      </c>
      <c r="B1865" s="316" t="s">
        <v>10511</v>
      </c>
      <c r="C1865" s="527" t="s">
        <v>5345</v>
      </c>
      <c r="D1865" s="527" t="s">
        <v>4845</v>
      </c>
      <c r="E1865" s="527" t="s">
        <v>2453</v>
      </c>
      <c r="F1865" s="527" t="s">
        <v>2423</v>
      </c>
    </row>
    <row r="1866" spans="1:6">
      <c r="A1866" s="26">
        <v>1862</v>
      </c>
      <c r="B1866" s="316" t="s">
        <v>10517</v>
      </c>
      <c r="C1866" s="527" t="s">
        <v>5341</v>
      </c>
      <c r="D1866" s="527" t="s">
        <v>4845</v>
      </c>
      <c r="E1866" s="527" t="s">
        <v>2453</v>
      </c>
      <c r="F1866" s="527" t="s">
        <v>2423</v>
      </c>
    </row>
    <row r="1867" spans="1:6">
      <c r="A1867" s="26">
        <v>1863</v>
      </c>
      <c r="B1867" s="316" t="s">
        <v>10522</v>
      </c>
      <c r="C1867" s="527" t="s">
        <v>5346</v>
      </c>
      <c r="D1867" s="527" t="s">
        <v>4845</v>
      </c>
      <c r="E1867" s="527" t="s">
        <v>2453</v>
      </c>
      <c r="F1867" s="527" t="s">
        <v>2423</v>
      </c>
    </row>
    <row r="1868" spans="1:6">
      <c r="A1868" s="26">
        <v>1864</v>
      </c>
      <c r="B1868" s="316" t="s">
        <v>10526</v>
      </c>
      <c r="C1868" s="527" t="s">
        <v>5360</v>
      </c>
      <c r="D1868" s="527" t="s">
        <v>4845</v>
      </c>
      <c r="E1868" s="527" t="s">
        <v>2453</v>
      </c>
      <c r="F1868" s="527" t="s">
        <v>2423</v>
      </c>
    </row>
    <row r="1869" spans="1:6">
      <c r="A1869" s="26">
        <v>1865</v>
      </c>
      <c r="B1869" s="316" t="s">
        <v>10563</v>
      </c>
      <c r="C1869" s="527" t="s">
        <v>5358</v>
      </c>
      <c r="D1869" s="527" t="s">
        <v>4845</v>
      </c>
      <c r="E1869" s="527" t="s">
        <v>2453</v>
      </c>
      <c r="F1869" s="527" t="s">
        <v>2423</v>
      </c>
    </row>
    <row r="1870" spans="1:6">
      <c r="A1870" s="26">
        <v>1866</v>
      </c>
      <c r="B1870" s="316" t="s">
        <v>10569</v>
      </c>
      <c r="C1870" s="527" t="s">
        <v>5340</v>
      </c>
      <c r="D1870" s="527" t="s">
        <v>4845</v>
      </c>
      <c r="E1870" s="527" t="s">
        <v>2453</v>
      </c>
      <c r="F1870" s="527" t="s">
        <v>2423</v>
      </c>
    </row>
    <row r="1871" spans="1:6">
      <c r="A1871" s="26">
        <v>1867</v>
      </c>
      <c r="B1871" s="316" t="s">
        <v>10581</v>
      </c>
      <c r="C1871" s="527" t="s">
        <v>5350</v>
      </c>
      <c r="D1871" s="527" t="s">
        <v>4845</v>
      </c>
      <c r="E1871" s="527" t="s">
        <v>2453</v>
      </c>
      <c r="F1871" s="527" t="s">
        <v>2423</v>
      </c>
    </row>
    <row r="1872" spans="1:6">
      <c r="A1872" s="26">
        <v>1868</v>
      </c>
      <c r="B1872" s="316" t="s">
        <v>10589</v>
      </c>
      <c r="C1872" s="527" t="s">
        <v>5351</v>
      </c>
      <c r="D1872" s="527" t="s">
        <v>4845</v>
      </c>
      <c r="E1872" s="527" t="s">
        <v>2453</v>
      </c>
      <c r="F1872" s="527" t="s">
        <v>2423</v>
      </c>
    </row>
    <row r="1873" spans="1:6">
      <c r="A1873" s="26">
        <v>1869</v>
      </c>
      <c r="B1873" s="316" t="s">
        <v>10592</v>
      </c>
      <c r="C1873" s="527" t="s">
        <v>5344</v>
      </c>
      <c r="D1873" s="527" t="s">
        <v>4845</v>
      </c>
      <c r="E1873" s="527" t="s">
        <v>2453</v>
      </c>
      <c r="F1873" s="527" t="s">
        <v>2423</v>
      </c>
    </row>
    <row r="1874" spans="1:6">
      <c r="A1874" s="26">
        <v>1870</v>
      </c>
      <c r="B1874" s="316" t="s">
        <v>10605</v>
      </c>
      <c r="C1874" s="527" t="s">
        <v>5355</v>
      </c>
      <c r="D1874" s="527" t="s">
        <v>4845</v>
      </c>
      <c r="E1874" s="527" t="s">
        <v>2453</v>
      </c>
      <c r="F1874" s="527" t="s">
        <v>2423</v>
      </c>
    </row>
    <row r="1875" spans="1:6">
      <c r="A1875" s="26">
        <v>1871</v>
      </c>
      <c r="B1875" s="316" t="s">
        <v>10644</v>
      </c>
      <c r="C1875" s="527" t="s">
        <v>5356</v>
      </c>
      <c r="D1875" s="527" t="s">
        <v>4845</v>
      </c>
      <c r="E1875" s="527" t="s">
        <v>2453</v>
      </c>
      <c r="F1875" s="527" t="s">
        <v>2423</v>
      </c>
    </row>
    <row r="1876" spans="1:6">
      <c r="A1876" s="26">
        <v>1872</v>
      </c>
      <c r="B1876" s="316" t="s">
        <v>10650</v>
      </c>
      <c r="C1876" s="527" t="s">
        <v>5363</v>
      </c>
      <c r="D1876" s="527" t="s">
        <v>4845</v>
      </c>
      <c r="E1876" s="527" t="s">
        <v>2453</v>
      </c>
      <c r="F1876" s="527" t="s">
        <v>2423</v>
      </c>
    </row>
    <row r="1877" spans="1:6">
      <c r="A1877" s="26">
        <v>1873</v>
      </c>
      <c r="B1877" s="316" t="s">
        <v>10654</v>
      </c>
      <c r="C1877" s="527" t="s">
        <v>5357</v>
      </c>
      <c r="D1877" s="527" t="s">
        <v>4845</v>
      </c>
      <c r="E1877" s="527" t="s">
        <v>2453</v>
      </c>
      <c r="F1877" s="527" t="s">
        <v>2423</v>
      </c>
    </row>
    <row r="1878" spans="1:6">
      <c r="A1878" s="26">
        <v>1874</v>
      </c>
      <c r="B1878" s="316" t="s">
        <v>10663</v>
      </c>
      <c r="C1878" s="527" t="s">
        <v>5359</v>
      </c>
      <c r="D1878" s="527" t="s">
        <v>4845</v>
      </c>
      <c r="E1878" s="527" t="s">
        <v>2453</v>
      </c>
      <c r="F1878" s="527" t="s">
        <v>2423</v>
      </c>
    </row>
    <row r="1879" spans="1:6">
      <c r="A1879" s="26">
        <v>1875</v>
      </c>
      <c r="B1879" s="316" t="s">
        <v>10667</v>
      </c>
      <c r="C1879" s="527" t="s">
        <v>5361</v>
      </c>
      <c r="D1879" s="527" t="s">
        <v>4845</v>
      </c>
      <c r="E1879" s="527" t="s">
        <v>2453</v>
      </c>
      <c r="F1879" s="527" t="s">
        <v>2423</v>
      </c>
    </row>
    <row r="1880" spans="1:6">
      <c r="A1880" s="26">
        <v>1876</v>
      </c>
      <c r="B1880" s="316" t="s">
        <v>10692</v>
      </c>
      <c r="C1880" s="527" t="s">
        <v>5312</v>
      </c>
      <c r="D1880" s="527" t="s">
        <v>4845</v>
      </c>
      <c r="E1880" s="527" t="s">
        <v>2453</v>
      </c>
      <c r="F1880" s="527" t="s">
        <v>2423</v>
      </c>
    </row>
    <row r="1881" spans="1:6">
      <c r="A1881" s="26">
        <v>1877</v>
      </c>
      <c r="B1881" s="316" t="s">
        <v>10718</v>
      </c>
      <c r="C1881" s="527" t="s">
        <v>5313</v>
      </c>
      <c r="D1881" s="527" t="s">
        <v>4845</v>
      </c>
      <c r="E1881" s="527" t="s">
        <v>2453</v>
      </c>
      <c r="F1881" s="527" t="s">
        <v>2423</v>
      </c>
    </row>
    <row r="1882" spans="1:6">
      <c r="A1882" s="26">
        <v>1878</v>
      </c>
      <c r="B1882" s="316" t="s">
        <v>10724</v>
      </c>
      <c r="C1882" s="527" t="s">
        <v>5321</v>
      </c>
      <c r="D1882" s="527" t="s">
        <v>4845</v>
      </c>
      <c r="E1882" s="527" t="s">
        <v>2453</v>
      </c>
      <c r="F1882" s="527" t="s">
        <v>2423</v>
      </c>
    </row>
    <row r="1883" spans="1:6">
      <c r="A1883" s="26">
        <v>1879</v>
      </c>
      <c r="B1883" s="316" t="s">
        <v>10730</v>
      </c>
      <c r="C1883" s="527" t="s">
        <v>5314</v>
      </c>
      <c r="D1883" s="527" t="s">
        <v>4845</v>
      </c>
      <c r="E1883" s="527" t="s">
        <v>2453</v>
      </c>
      <c r="F1883" s="527" t="s">
        <v>2423</v>
      </c>
    </row>
    <row r="1884" spans="1:6">
      <c r="A1884" s="26">
        <v>1880</v>
      </c>
      <c r="B1884" s="316" t="s">
        <v>10746</v>
      </c>
      <c r="C1884" s="527" t="s">
        <v>5322</v>
      </c>
      <c r="D1884" s="527" t="s">
        <v>4845</v>
      </c>
      <c r="E1884" s="527" t="s">
        <v>2453</v>
      </c>
      <c r="F1884" s="527" t="s">
        <v>2423</v>
      </c>
    </row>
    <row r="1885" spans="1:6">
      <c r="A1885" s="26">
        <v>1881</v>
      </c>
      <c r="B1885" s="316" t="s">
        <v>10763</v>
      </c>
      <c r="C1885" s="527" t="s">
        <v>5323</v>
      </c>
      <c r="D1885" s="527" t="s">
        <v>4845</v>
      </c>
      <c r="E1885" s="527" t="s">
        <v>2453</v>
      </c>
      <c r="F1885" s="527" t="s">
        <v>2423</v>
      </c>
    </row>
    <row r="1886" spans="1:6">
      <c r="A1886" s="26">
        <v>1882</v>
      </c>
      <c r="B1886" s="316" t="s">
        <v>10789</v>
      </c>
      <c r="C1886" s="527" t="s">
        <v>5324</v>
      </c>
      <c r="D1886" s="527" t="s">
        <v>4845</v>
      </c>
      <c r="E1886" s="527" t="s">
        <v>2453</v>
      </c>
      <c r="F1886" s="527" t="s">
        <v>2423</v>
      </c>
    </row>
    <row r="1887" spans="1:6">
      <c r="A1887" s="26">
        <v>1883</v>
      </c>
      <c r="B1887" s="316" t="s">
        <v>10795</v>
      </c>
      <c r="C1887" s="527" t="s">
        <v>5325</v>
      </c>
      <c r="D1887" s="527" t="s">
        <v>4845</v>
      </c>
      <c r="E1887" s="527" t="s">
        <v>2453</v>
      </c>
      <c r="F1887" s="527" t="s">
        <v>2423</v>
      </c>
    </row>
    <row r="1888" spans="1:6">
      <c r="A1888" s="26">
        <v>1884</v>
      </c>
      <c r="B1888" s="316" t="s">
        <v>10800</v>
      </c>
      <c r="C1888" s="527" t="s">
        <v>5326</v>
      </c>
      <c r="D1888" s="527" t="s">
        <v>4845</v>
      </c>
      <c r="E1888" s="527" t="s">
        <v>2453</v>
      </c>
      <c r="F1888" s="527" t="s">
        <v>2423</v>
      </c>
    </row>
    <row r="1889" spans="1:6">
      <c r="A1889" s="26">
        <v>1885</v>
      </c>
      <c r="B1889" s="316" t="s">
        <v>10837</v>
      </c>
      <c r="C1889" s="527" t="s">
        <v>5315</v>
      </c>
      <c r="D1889" s="527" t="s">
        <v>4845</v>
      </c>
      <c r="E1889" s="527" t="s">
        <v>2453</v>
      </c>
      <c r="F1889" s="527" t="s">
        <v>2423</v>
      </c>
    </row>
    <row r="1890" spans="1:6">
      <c r="A1890" s="26">
        <v>1886</v>
      </c>
      <c r="B1890" s="316" t="s">
        <v>10857</v>
      </c>
      <c r="C1890" s="527" t="s">
        <v>5316</v>
      </c>
      <c r="D1890" s="527" t="s">
        <v>4845</v>
      </c>
      <c r="E1890" s="527" t="s">
        <v>2453</v>
      </c>
      <c r="F1890" s="527" t="s">
        <v>2423</v>
      </c>
    </row>
    <row r="1891" spans="1:6">
      <c r="A1891" s="26">
        <v>1887</v>
      </c>
      <c r="B1891" s="316" t="s">
        <v>10879</v>
      </c>
      <c r="C1891" s="527" t="s">
        <v>5327</v>
      </c>
      <c r="D1891" s="527" t="s">
        <v>4845</v>
      </c>
      <c r="E1891" s="527" t="s">
        <v>2453</v>
      </c>
      <c r="F1891" s="527" t="s">
        <v>2423</v>
      </c>
    </row>
    <row r="1892" spans="1:6">
      <c r="A1892" s="26">
        <v>1888</v>
      </c>
      <c r="B1892" s="316" t="s">
        <v>10881</v>
      </c>
      <c r="C1892" s="527" t="s">
        <v>5317</v>
      </c>
      <c r="D1892" s="527" t="s">
        <v>4845</v>
      </c>
      <c r="E1892" s="527" t="s">
        <v>2453</v>
      </c>
      <c r="F1892" s="527" t="s">
        <v>2423</v>
      </c>
    </row>
    <row r="1893" spans="1:6">
      <c r="A1893" s="26">
        <v>1889</v>
      </c>
      <c r="B1893" s="316" t="s">
        <v>10894</v>
      </c>
      <c r="C1893" s="527" t="s">
        <v>5328</v>
      </c>
      <c r="D1893" s="527" t="s">
        <v>4845</v>
      </c>
      <c r="E1893" s="527" t="s">
        <v>2453</v>
      </c>
      <c r="F1893" s="527" t="s">
        <v>2423</v>
      </c>
    </row>
    <row r="1894" spans="1:6">
      <c r="A1894" s="26">
        <v>1890</v>
      </c>
      <c r="B1894" s="316" t="s">
        <v>10895</v>
      </c>
      <c r="C1894" s="527" t="s">
        <v>5329</v>
      </c>
      <c r="D1894" s="527" t="s">
        <v>4845</v>
      </c>
      <c r="E1894" s="527" t="s">
        <v>2453</v>
      </c>
      <c r="F1894" s="527" t="s">
        <v>2423</v>
      </c>
    </row>
    <row r="1895" spans="1:6">
      <c r="A1895" s="26">
        <v>1891</v>
      </c>
      <c r="B1895" s="316" t="s">
        <v>10903</v>
      </c>
      <c r="C1895" s="527" t="s">
        <v>5330</v>
      </c>
      <c r="D1895" s="527" t="s">
        <v>4845</v>
      </c>
      <c r="E1895" s="527" t="s">
        <v>2453</v>
      </c>
      <c r="F1895" s="527" t="s">
        <v>2423</v>
      </c>
    </row>
    <row r="1896" spans="1:6">
      <c r="A1896" s="26">
        <v>1892</v>
      </c>
      <c r="B1896" s="316" t="s">
        <v>10908</v>
      </c>
      <c r="C1896" s="527" t="s">
        <v>5331</v>
      </c>
      <c r="D1896" s="527" t="s">
        <v>4845</v>
      </c>
      <c r="E1896" s="527" t="s">
        <v>2453</v>
      </c>
      <c r="F1896" s="527" t="s">
        <v>2423</v>
      </c>
    </row>
    <row r="1897" spans="1:6">
      <c r="A1897" s="26">
        <v>1893</v>
      </c>
      <c r="B1897" s="316" t="s">
        <v>10909</v>
      </c>
      <c r="C1897" s="527" t="s">
        <v>5332</v>
      </c>
      <c r="D1897" s="527" t="s">
        <v>4845</v>
      </c>
      <c r="E1897" s="527" t="s">
        <v>2453</v>
      </c>
      <c r="F1897" s="527" t="s">
        <v>2423</v>
      </c>
    </row>
    <row r="1898" spans="1:6">
      <c r="A1898" s="26">
        <v>1894</v>
      </c>
      <c r="B1898" s="316" t="s">
        <v>10928</v>
      </c>
      <c r="C1898" s="527" t="s">
        <v>5333</v>
      </c>
      <c r="D1898" s="527" t="s">
        <v>4845</v>
      </c>
      <c r="E1898" s="527" t="s">
        <v>2453</v>
      </c>
      <c r="F1898" s="527" t="s">
        <v>2423</v>
      </c>
    </row>
    <row r="1899" spans="1:6">
      <c r="A1899" s="26">
        <v>1895</v>
      </c>
      <c r="B1899" s="316" t="s">
        <v>10963</v>
      </c>
      <c r="C1899" s="527" t="s">
        <v>5318</v>
      </c>
      <c r="D1899" s="527" t="s">
        <v>4845</v>
      </c>
      <c r="E1899" s="527" t="s">
        <v>2453</v>
      </c>
      <c r="F1899" s="527" t="s">
        <v>2423</v>
      </c>
    </row>
    <row r="1900" spans="1:6">
      <c r="A1900" s="26">
        <v>1896</v>
      </c>
      <c r="B1900" s="316" t="s">
        <v>10997</v>
      </c>
      <c r="C1900" s="527" t="s">
        <v>5334</v>
      </c>
      <c r="D1900" s="527" t="s">
        <v>4845</v>
      </c>
      <c r="E1900" s="527" t="s">
        <v>2453</v>
      </c>
      <c r="F1900" s="527" t="s">
        <v>2423</v>
      </c>
    </row>
    <row r="1901" spans="1:6" hidden="1">
      <c r="A1901" s="26">
        <v>1897</v>
      </c>
      <c r="B1901" s="316" t="s">
        <v>11029</v>
      </c>
      <c r="C1901" s="527" t="s">
        <v>4866</v>
      </c>
      <c r="D1901" s="527" t="s">
        <v>4845</v>
      </c>
      <c r="E1901" s="527" t="s">
        <v>2422</v>
      </c>
      <c r="F1901" s="527" t="s">
        <v>2423</v>
      </c>
    </row>
    <row r="1902" spans="1:6" hidden="1">
      <c r="A1902" s="26">
        <v>1898</v>
      </c>
      <c r="B1902" s="316" t="s">
        <v>11037</v>
      </c>
      <c r="C1902" s="527" t="s">
        <v>4864</v>
      </c>
      <c r="D1902" s="527" t="s">
        <v>4845</v>
      </c>
      <c r="E1902" s="527" t="s">
        <v>2422</v>
      </c>
      <c r="F1902" s="527" t="s">
        <v>2423</v>
      </c>
    </row>
    <row r="1903" spans="1:6" hidden="1">
      <c r="A1903" s="26">
        <v>1899</v>
      </c>
      <c r="B1903" s="316" t="s">
        <v>11040</v>
      </c>
      <c r="C1903" s="527" t="s">
        <v>4867</v>
      </c>
      <c r="D1903" s="527" t="s">
        <v>4845</v>
      </c>
      <c r="E1903" s="527" t="s">
        <v>2422</v>
      </c>
      <c r="F1903" s="527" t="s">
        <v>2423</v>
      </c>
    </row>
    <row r="1904" spans="1:6">
      <c r="A1904" s="26">
        <v>1900</v>
      </c>
      <c r="B1904" s="316" t="s">
        <v>5075</v>
      </c>
      <c r="C1904" s="527" t="s">
        <v>5076</v>
      </c>
      <c r="D1904" s="527" t="s">
        <v>4845</v>
      </c>
      <c r="E1904" s="527" t="s">
        <v>2453</v>
      </c>
      <c r="F1904" s="527" t="s">
        <v>2423</v>
      </c>
    </row>
    <row r="1905" spans="1:6">
      <c r="A1905" s="26">
        <v>1901</v>
      </c>
      <c r="B1905" s="316" t="s">
        <v>5047</v>
      </c>
      <c r="C1905" s="527" t="s">
        <v>5048</v>
      </c>
      <c r="D1905" s="527" t="s">
        <v>4845</v>
      </c>
      <c r="E1905" s="527" t="s">
        <v>2453</v>
      </c>
      <c r="F1905" s="527" t="s">
        <v>2423</v>
      </c>
    </row>
    <row r="1906" spans="1:6">
      <c r="A1906" s="26">
        <v>1902</v>
      </c>
      <c r="B1906" s="316" t="s">
        <v>5083</v>
      </c>
      <c r="C1906" s="527" t="s">
        <v>1452</v>
      </c>
      <c r="D1906" s="527" t="s">
        <v>4845</v>
      </c>
      <c r="E1906" s="527" t="s">
        <v>2453</v>
      </c>
      <c r="F1906" s="527" t="s">
        <v>2423</v>
      </c>
    </row>
    <row r="1907" spans="1:6">
      <c r="A1907" s="26">
        <v>1903</v>
      </c>
      <c r="B1907" s="316" t="s">
        <v>8880</v>
      </c>
      <c r="C1907" s="527" t="s">
        <v>1447</v>
      </c>
      <c r="D1907" s="527" t="s">
        <v>4845</v>
      </c>
      <c r="E1907" s="527" t="s">
        <v>2453</v>
      </c>
      <c r="F1907" s="527" t="s">
        <v>2423</v>
      </c>
    </row>
    <row r="1908" spans="1:6">
      <c r="A1908" s="26">
        <v>1904</v>
      </c>
      <c r="B1908" s="316" t="s">
        <v>5062</v>
      </c>
      <c r="C1908" s="527" t="s">
        <v>1444</v>
      </c>
      <c r="D1908" s="527" t="s">
        <v>4845</v>
      </c>
      <c r="E1908" s="527" t="s">
        <v>2453</v>
      </c>
      <c r="F1908" s="527" t="s">
        <v>2423</v>
      </c>
    </row>
    <row r="1909" spans="1:6">
      <c r="A1909" s="26">
        <v>1905</v>
      </c>
      <c r="B1909" s="316" t="s">
        <v>5101</v>
      </c>
      <c r="C1909" s="527" t="s">
        <v>5102</v>
      </c>
      <c r="D1909" s="527" t="s">
        <v>4845</v>
      </c>
      <c r="E1909" s="527" t="s">
        <v>2453</v>
      </c>
      <c r="F1909" s="527" t="s">
        <v>2423</v>
      </c>
    </row>
    <row r="1910" spans="1:6">
      <c r="A1910" s="26">
        <v>1906</v>
      </c>
      <c r="B1910" s="316" t="s">
        <v>5066</v>
      </c>
      <c r="C1910" s="531" t="s">
        <v>1446</v>
      </c>
      <c r="D1910" s="527" t="s">
        <v>4845</v>
      </c>
      <c r="E1910" s="527" t="s">
        <v>2453</v>
      </c>
      <c r="F1910" s="527" t="s">
        <v>2423</v>
      </c>
    </row>
    <row r="1911" spans="1:6">
      <c r="A1911" s="26">
        <v>1907</v>
      </c>
      <c r="B1911" s="316" t="s">
        <v>5082</v>
      </c>
      <c r="C1911" s="527" t="s">
        <v>1451</v>
      </c>
      <c r="D1911" s="527" t="s">
        <v>4845</v>
      </c>
      <c r="E1911" s="527" t="s">
        <v>2453</v>
      </c>
      <c r="F1911" s="527" t="s">
        <v>2423</v>
      </c>
    </row>
    <row r="1912" spans="1:6">
      <c r="A1912" s="26">
        <v>1908</v>
      </c>
      <c r="B1912" s="316" t="s">
        <v>5097</v>
      </c>
      <c r="C1912" s="527" t="s">
        <v>5098</v>
      </c>
      <c r="D1912" s="527" t="s">
        <v>4845</v>
      </c>
      <c r="E1912" s="527" t="s">
        <v>2453</v>
      </c>
      <c r="F1912" s="527" t="s">
        <v>2423</v>
      </c>
    </row>
    <row r="1913" spans="1:6">
      <c r="A1913" s="26">
        <v>1909</v>
      </c>
      <c r="B1913" s="316" t="s">
        <v>5063</v>
      </c>
      <c r="C1913" s="527" t="s">
        <v>1445</v>
      </c>
      <c r="D1913" s="527" t="s">
        <v>4845</v>
      </c>
      <c r="E1913" s="527" t="s">
        <v>2453</v>
      </c>
      <c r="F1913" s="527" t="s">
        <v>2423</v>
      </c>
    </row>
    <row r="1914" spans="1:6">
      <c r="A1914" s="26">
        <v>1910</v>
      </c>
      <c r="B1914" s="316" t="s">
        <v>5081</v>
      </c>
      <c r="C1914" s="527" t="s">
        <v>1450</v>
      </c>
      <c r="D1914" s="527" t="s">
        <v>4845</v>
      </c>
      <c r="E1914" s="527" t="s">
        <v>2453</v>
      </c>
      <c r="F1914" s="527" t="s">
        <v>2423</v>
      </c>
    </row>
    <row r="1915" spans="1:6">
      <c r="A1915" s="26">
        <v>1911</v>
      </c>
      <c r="B1915" s="316" t="s">
        <v>5059</v>
      </c>
      <c r="C1915" s="527" t="s">
        <v>1324</v>
      </c>
      <c r="D1915" s="527" t="s">
        <v>4845</v>
      </c>
      <c r="E1915" s="527" t="s">
        <v>2453</v>
      </c>
      <c r="F1915" s="527" t="s">
        <v>2423</v>
      </c>
    </row>
    <row r="1916" spans="1:6">
      <c r="A1916" s="26">
        <v>1912</v>
      </c>
      <c r="B1916" s="316" t="s">
        <v>5093</v>
      </c>
      <c r="C1916" s="527" t="s">
        <v>5094</v>
      </c>
      <c r="D1916" s="527" t="s">
        <v>4845</v>
      </c>
      <c r="E1916" s="527" t="s">
        <v>2453</v>
      </c>
      <c r="F1916" s="527" t="s">
        <v>2423</v>
      </c>
    </row>
    <row r="1917" spans="1:6">
      <c r="A1917" s="26">
        <v>1913</v>
      </c>
      <c r="B1917" s="316" t="s">
        <v>5086</v>
      </c>
      <c r="C1917" s="527" t="s">
        <v>1453</v>
      </c>
      <c r="D1917" s="527" t="s">
        <v>4845</v>
      </c>
      <c r="E1917" s="527" t="s">
        <v>2453</v>
      </c>
      <c r="F1917" s="527" t="s">
        <v>2423</v>
      </c>
    </row>
    <row r="1918" spans="1:6">
      <c r="A1918" s="26">
        <v>1914</v>
      </c>
      <c r="B1918" s="316" t="s">
        <v>5070</v>
      </c>
      <c r="C1918" s="527" t="s">
        <v>1449</v>
      </c>
      <c r="D1918" s="527" t="s">
        <v>4845</v>
      </c>
      <c r="E1918" s="527" t="s">
        <v>2453</v>
      </c>
      <c r="F1918" s="527" t="s">
        <v>2423</v>
      </c>
    </row>
    <row r="1919" spans="1:6">
      <c r="A1919" s="26">
        <v>1915</v>
      </c>
      <c r="B1919" s="316" t="s">
        <v>5040</v>
      </c>
      <c r="C1919" s="527" t="s">
        <v>5041</v>
      </c>
      <c r="D1919" s="527" t="s">
        <v>4845</v>
      </c>
      <c r="E1919" s="527" t="s">
        <v>2453</v>
      </c>
      <c r="F1919" s="527" t="s">
        <v>2423</v>
      </c>
    </row>
    <row r="1920" spans="1:6">
      <c r="A1920" s="26">
        <v>1916</v>
      </c>
      <c r="B1920" s="316" t="s">
        <v>5057</v>
      </c>
      <c r="C1920" s="527" t="s">
        <v>5058</v>
      </c>
      <c r="D1920" s="527" t="s">
        <v>4845</v>
      </c>
      <c r="E1920" s="527" t="s">
        <v>2453</v>
      </c>
      <c r="F1920" s="527" t="s">
        <v>2423</v>
      </c>
    </row>
    <row r="1921" spans="1:6">
      <c r="A1921" s="26">
        <v>1917</v>
      </c>
      <c r="B1921" s="316" t="s">
        <v>11197</v>
      </c>
      <c r="C1921" s="527" t="s">
        <v>5319</v>
      </c>
      <c r="D1921" s="527" t="s">
        <v>4845</v>
      </c>
      <c r="E1921" s="527" t="s">
        <v>2453</v>
      </c>
      <c r="F1921" s="527" t="s">
        <v>2423</v>
      </c>
    </row>
    <row r="1922" spans="1:6">
      <c r="A1922" s="26">
        <v>1918</v>
      </c>
      <c r="B1922" s="316" t="s">
        <v>11271</v>
      </c>
      <c r="C1922" s="527" t="s">
        <v>5337</v>
      </c>
      <c r="D1922" s="527" t="s">
        <v>4845</v>
      </c>
      <c r="E1922" s="527" t="s">
        <v>2453</v>
      </c>
      <c r="F1922" s="527" t="s">
        <v>2423</v>
      </c>
    </row>
    <row r="1923" spans="1:6">
      <c r="A1923" s="26">
        <v>1919</v>
      </c>
      <c r="B1923" s="316" t="s">
        <v>11303</v>
      </c>
      <c r="C1923" s="527" t="s">
        <v>5335</v>
      </c>
      <c r="D1923" s="527" t="s">
        <v>4845</v>
      </c>
      <c r="E1923" s="527" t="s">
        <v>2453</v>
      </c>
      <c r="F1923" s="527" t="s">
        <v>2423</v>
      </c>
    </row>
    <row r="1924" spans="1:6">
      <c r="A1924" s="26">
        <v>1920</v>
      </c>
      <c r="B1924" s="316" t="s">
        <v>11310</v>
      </c>
      <c r="C1924" s="527" t="s">
        <v>5336</v>
      </c>
      <c r="D1924" s="527" t="s">
        <v>4845</v>
      </c>
      <c r="E1924" s="527" t="s">
        <v>2453</v>
      </c>
      <c r="F1924" s="527" t="s">
        <v>2423</v>
      </c>
    </row>
    <row r="1925" spans="1:6">
      <c r="A1925" s="26">
        <v>1921</v>
      </c>
      <c r="B1925" s="316" t="s">
        <v>5095</v>
      </c>
      <c r="C1925" s="527" t="s">
        <v>5096</v>
      </c>
      <c r="D1925" s="527" t="s">
        <v>4845</v>
      </c>
      <c r="E1925" s="527" t="s">
        <v>2453</v>
      </c>
      <c r="F1925" s="527" t="s">
        <v>2423</v>
      </c>
    </row>
    <row r="1926" spans="1:6">
      <c r="A1926" s="26">
        <v>1922</v>
      </c>
      <c r="B1926" s="316" t="s">
        <v>5099</v>
      </c>
      <c r="C1926" s="527" t="s">
        <v>5100</v>
      </c>
      <c r="D1926" s="527" t="s">
        <v>4845</v>
      </c>
      <c r="E1926" s="527" t="s">
        <v>2453</v>
      </c>
      <c r="F1926" s="527" t="s">
        <v>2423</v>
      </c>
    </row>
    <row r="1927" spans="1:6">
      <c r="A1927" s="26">
        <v>1923</v>
      </c>
      <c r="B1927" s="316" t="s">
        <v>5035</v>
      </c>
      <c r="C1927" s="527" t="s">
        <v>5036</v>
      </c>
      <c r="D1927" s="527" t="s">
        <v>4845</v>
      </c>
      <c r="E1927" s="527" t="s">
        <v>2453</v>
      </c>
      <c r="F1927" s="527" t="s">
        <v>2423</v>
      </c>
    </row>
    <row r="1928" spans="1:6">
      <c r="A1928" s="26">
        <v>1924</v>
      </c>
      <c r="B1928" s="316" t="s">
        <v>5053</v>
      </c>
      <c r="C1928" s="527" t="s">
        <v>5054</v>
      </c>
      <c r="D1928" s="527" t="s">
        <v>4845</v>
      </c>
      <c r="E1928" s="527" t="s">
        <v>2453</v>
      </c>
      <c r="F1928" s="527" t="s">
        <v>2423</v>
      </c>
    </row>
    <row r="1929" spans="1:6">
      <c r="A1929" s="26">
        <v>1925</v>
      </c>
      <c r="B1929" s="316" t="s">
        <v>5016</v>
      </c>
      <c r="C1929" s="527" t="s">
        <v>5017</v>
      </c>
      <c r="D1929" s="527" t="s">
        <v>4845</v>
      </c>
      <c r="E1929" s="527" t="s">
        <v>2453</v>
      </c>
      <c r="F1929" s="527" t="s">
        <v>2423</v>
      </c>
    </row>
    <row r="1930" spans="1:6">
      <c r="A1930" s="26">
        <v>1926</v>
      </c>
      <c r="B1930" s="316" t="s">
        <v>4989</v>
      </c>
      <c r="C1930" s="527" t="s">
        <v>4990</v>
      </c>
      <c r="D1930" s="527" t="s">
        <v>4845</v>
      </c>
      <c r="E1930" s="527" t="s">
        <v>2453</v>
      </c>
      <c r="F1930" s="527" t="s">
        <v>2423</v>
      </c>
    </row>
    <row r="1931" spans="1:6">
      <c r="A1931" s="26">
        <v>1927</v>
      </c>
      <c r="B1931" s="316" t="s">
        <v>5042</v>
      </c>
      <c r="C1931" s="527" t="s">
        <v>5043</v>
      </c>
      <c r="D1931" s="527" t="s">
        <v>4845</v>
      </c>
      <c r="E1931" s="527" t="s">
        <v>2453</v>
      </c>
      <c r="F1931" s="527" t="s">
        <v>2423</v>
      </c>
    </row>
    <row r="1932" spans="1:6">
      <c r="A1932" s="26">
        <v>1928</v>
      </c>
      <c r="B1932" s="316" t="s">
        <v>5025</v>
      </c>
      <c r="C1932" s="527" t="s">
        <v>5026</v>
      </c>
      <c r="D1932" s="527" t="s">
        <v>4845</v>
      </c>
      <c r="E1932" s="527" t="s">
        <v>2453</v>
      </c>
      <c r="F1932" s="527" t="s">
        <v>2423</v>
      </c>
    </row>
    <row r="1933" spans="1:6">
      <c r="A1933" s="26">
        <v>1929</v>
      </c>
      <c r="B1933" s="316" t="s">
        <v>5014</v>
      </c>
      <c r="C1933" s="527" t="s">
        <v>5015</v>
      </c>
      <c r="D1933" s="527" t="s">
        <v>4845</v>
      </c>
      <c r="E1933" s="527" t="s">
        <v>2453</v>
      </c>
      <c r="F1933" s="527" t="s">
        <v>2423</v>
      </c>
    </row>
    <row r="1934" spans="1:6">
      <c r="A1934" s="26">
        <v>1930</v>
      </c>
      <c r="B1934" s="316" t="s">
        <v>5018</v>
      </c>
      <c r="C1934" s="527" t="s">
        <v>5019</v>
      </c>
      <c r="D1934" s="527" t="s">
        <v>4845</v>
      </c>
      <c r="E1934" s="527" t="s">
        <v>2453</v>
      </c>
      <c r="F1934" s="527" t="s">
        <v>2423</v>
      </c>
    </row>
    <row r="1935" spans="1:6">
      <c r="A1935" s="26">
        <v>1931</v>
      </c>
      <c r="B1935" s="316" t="s">
        <v>4987</v>
      </c>
      <c r="C1935" s="527" t="s">
        <v>4988</v>
      </c>
      <c r="D1935" s="527" t="s">
        <v>4845</v>
      </c>
      <c r="E1935" s="527" t="s">
        <v>2453</v>
      </c>
      <c r="F1935" s="527" t="s">
        <v>2423</v>
      </c>
    </row>
    <row r="1936" spans="1:6">
      <c r="A1936" s="26">
        <v>1932</v>
      </c>
      <c r="B1936" s="316" t="s">
        <v>5045</v>
      </c>
      <c r="C1936" s="527" t="s">
        <v>5046</v>
      </c>
      <c r="D1936" s="527" t="s">
        <v>4845</v>
      </c>
      <c r="E1936" s="527" t="s">
        <v>2453</v>
      </c>
      <c r="F1936" s="527" t="s">
        <v>2423</v>
      </c>
    </row>
    <row r="1937" spans="1:6">
      <c r="A1937" s="26">
        <v>1933</v>
      </c>
      <c r="B1937" s="316" t="s">
        <v>11436</v>
      </c>
      <c r="C1937" s="527" t="s">
        <v>5366</v>
      </c>
      <c r="D1937" s="527" t="s">
        <v>4845</v>
      </c>
      <c r="E1937" s="527" t="s">
        <v>2453</v>
      </c>
      <c r="F1937" s="527" t="s">
        <v>2423</v>
      </c>
    </row>
    <row r="1938" spans="1:6">
      <c r="A1938" s="26">
        <v>1934</v>
      </c>
      <c r="B1938" s="316" t="s">
        <v>11439</v>
      </c>
      <c r="C1938" s="527" t="s">
        <v>5362</v>
      </c>
      <c r="D1938" s="527" t="s">
        <v>4845</v>
      </c>
      <c r="E1938" s="527" t="s">
        <v>2453</v>
      </c>
      <c r="F1938" s="527" t="s">
        <v>2423</v>
      </c>
    </row>
    <row r="1939" spans="1:6">
      <c r="A1939" s="26">
        <v>1935</v>
      </c>
      <c r="B1939" s="316" t="s">
        <v>11480</v>
      </c>
      <c r="C1939" s="527" t="s">
        <v>5347</v>
      </c>
      <c r="D1939" s="527" t="s">
        <v>4845</v>
      </c>
      <c r="E1939" s="527" t="s">
        <v>2453</v>
      </c>
      <c r="F1939" s="527" t="s">
        <v>2423</v>
      </c>
    </row>
    <row r="1940" spans="1:6">
      <c r="A1940" s="26">
        <v>1936</v>
      </c>
      <c r="B1940" s="316" t="s">
        <v>11482</v>
      </c>
      <c r="C1940" s="527" t="s">
        <v>5352</v>
      </c>
      <c r="D1940" s="527" t="s">
        <v>4845</v>
      </c>
      <c r="E1940" s="527" t="s">
        <v>2453</v>
      </c>
      <c r="F1940" s="527" t="s">
        <v>2423</v>
      </c>
    </row>
    <row r="1941" spans="1:6">
      <c r="A1941" s="26">
        <v>1937</v>
      </c>
      <c r="B1941" s="316" t="s">
        <v>11509</v>
      </c>
      <c r="C1941" s="527" t="s">
        <v>5342</v>
      </c>
      <c r="D1941" s="527" t="s">
        <v>4845</v>
      </c>
      <c r="E1941" s="527" t="s">
        <v>2453</v>
      </c>
      <c r="F1941" s="527" t="s">
        <v>2423</v>
      </c>
    </row>
    <row r="1942" spans="1:6">
      <c r="A1942" s="26">
        <v>1938</v>
      </c>
      <c r="B1942" s="316" t="s">
        <v>11511</v>
      </c>
      <c r="C1942" s="527" t="s">
        <v>5348</v>
      </c>
      <c r="D1942" s="527" t="s">
        <v>4845</v>
      </c>
      <c r="E1942" s="527" t="s">
        <v>2453</v>
      </c>
      <c r="F1942" s="527" t="s">
        <v>2423</v>
      </c>
    </row>
    <row r="1943" spans="1:6">
      <c r="A1943" s="26">
        <v>1939</v>
      </c>
      <c r="B1943" s="316" t="s">
        <v>4874</v>
      </c>
      <c r="C1943" s="527" t="s">
        <v>4875</v>
      </c>
      <c r="D1943" s="527" t="s">
        <v>4845</v>
      </c>
      <c r="E1943" s="527" t="s">
        <v>2453</v>
      </c>
      <c r="F1943" s="527" t="s">
        <v>2423</v>
      </c>
    </row>
    <row r="1944" spans="1:6">
      <c r="A1944" s="26">
        <v>1940</v>
      </c>
      <c r="B1944" s="316" t="s">
        <v>4934</v>
      </c>
      <c r="C1944" s="527" t="s">
        <v>4935</v>
      </c>
      <c r="D1944" s="527" t="s">
        <v>4845</v>
      </c>
      <c r="E1944" s="527" t="s">
        <v>2453</v>
      </c>
      <c r="F1944" s="527" t="s">
        <v>2423</v>
      </c>
    </row>
    <row r="1945" spans="1:6">
      <c r="A1945" s="26">
        <v>1941</v>
      </c>
      <c r="B1945" s="316" t="s">
        <v>4936</v>
      </c>
      <c r="C1945" s="527" t="s">
        <v>4937</v>
      </c>
      <c r="D1945" s="527" t="s">
        <v>4845</v>
      </c>
      <c r="E1945" s="527" t="s">
        <v>2453</v>
      </c>
      <c r="F1945" s="527" t="s">
        <v>2423</v>
      </c>
    </row>
    <row r="1946" spans="1:6">
      <c r="A1946" s="26">
        <v>1942</v>
      </c>
      <c r="B1946" s="316" t="s">
        <v>4896</v>
      </c>
      <c r="C1946" s="527" t="s">
        <v>4897</v>
      </c>
      <c r="D1946" s="527" t="s">
        <v>4845</v>
      </c>
      <c r="E1946" s="527" t="s">
        <v>2453</v>
      </c>
      <c r="F1946" s="527" t="s">
        <v>2423</v>
      </c>
    </row>
    <row r="1947" spans="1:6">
      <c r="A1947" s="26">
        <v>1943</v>
      </c>
      <c r="B1947" s="316" t="s">
        <v>4928</v>
      </c>
      <c r="C1947" s="527" t="s">
        <v>4929</v>
      </c>
      <c r="D1947" s="527" t="s">
        <v>4845</v>
      </c>
      <c r="E1947" s="527" t="s">
        <v>2453</v>
      </c>
      <c r="F1947" s="527" t="s">
        <v>2423</v>
      </c>
    </row>
    <row r="1948" spans="1:6" hidden="1">
      <c r="A1948" s="26">
        <v>1944</v>
      </c>
      <c r="B1948" s="316" t="s">
        <v>4844</v>
      </c>
      <c r="C1948" s="529" t="s">
        <v>1590</v>
      </c>
      <c r="D1948" s="527" t="s">
        <v>4845</v>
      </c>
      <c r="E1948" s="527" t="s">
        <v>2422</v>
      </c>
      <c r="F1948" s="527" t="s">
        <v>2423</v>
      </c>
    </row>
    <row r="1949" spans="1:6">
      <c r="A1949" s="26">
        <v>1945</v>
      </c>
      <c r="B1949" s="316" t="s">
        <v>4898</v>
      </c>
      <c r="C1949" s="527" t="s">
        <v>4899</v>
      </c>
      <c r="D1949" s="527" t="s">
        <v>4845</v>
      </c>
      <c r="E1949" s="527" t="s">
        <v>2453</v>
      </c>
      <c r="F1949" s="527" t="s">
        <v>2423</v>
      </c>
    </row>
    <row r="1950" spans="1:6">
      <c r="A1950" s="26">
        <v>1946</v>
      </c>
      <c r="B1950" s="316" t="s">
        <v>4940</v>
      </c>
      <c r="C1950" s="527" t="s">
        <v>4941</v>
      </c>
      <c r="D1950" s="527" t="s">
        <v>4845</v>
      </c>
      <c r="E1950" s="527" t="s">
        <v>2453</v>
      </c>
      <c r="F1950" s="527" t="s">
        <v>2423</v>
      </c>
    </row>
    <row r="1951" spans="1:6" hidden="1">
      <c r="A1951" s="26">
        <v>1947</v>
      </c>
      <c r="B1951" s="316" t="s">
        <v>11570</v>
      </c>
      <c r="C1951" s="527" t="s">
        <v>4859</v>
      </c>
      <c r="D1951" s="527" t="s">
        <v>4845</v>
      </c>
      <c r="E1951" s="527" t="s">
        <v>2422</v>
      </c>
      <c r="F1951" s="527" t="s">
        <v>2423</v>
      </c>
    </row>
    <row r="1952" spans="1:6">
      <c r="A1952" s="26">
        <v>1948</v>
      </c>
      <c r="B1952" s="316" t="s">
        <v>4872</v>
      </c>
      <c r="C1952" s="531" t="s">
        <v>4873</v>
      </c>
      <c r="D1952" s="527" t="s">
        <v>4845</v>
      </c>
      <c r="E1952" s="527" t="s">
        <v>2453</v>
      </c>
      <c r="F1952" s="527" t="s">
        <v>2423</v>
      </c>
    </row>
    <row r="1953" spans="1:6" hidden="1">
      <c r="A1953" s="26">
        <v>1949</v>
      </c>
      <c r="B1953" s="316" t="s">
        <v>4846</v>
      </c>
      <c r="C1953" s="527" t="s">
        <v>1604</v>
      </c>
      <c r="D1953" s="527" t="s">
        <v>4845</v>
      </c>
      <c r="E1953" s="527" t="s">
        <v>2422</v>
      </c>
      <c r="F1953" s="527" t="s">
        <v>2423</v>
      </c>
    </row>
    <row r="1954" spans="1:6">
      <c r="A1954" s="26">
        <v>1950</v>
      </c>
      <c r="B1954" s="316" t="s">
        <v>4892</v>
      </c>
      <c r="C1954" s="527" t="s">
        <v>4893</v>
      </c>
      <c r="D1954" s="527" t="s">
        <v>4845</v>
      </c>
      <c r="E1954" s="527" t="s">
        <v>2453</v>
      </c>
      <c r="F1954" s="527" t="s">
        <v>2423</v>
      </c>
    </row>
    <row r="1955" spans="1:6">
      <c r="A1955" s="26">
        <v>1951</v>
      </c>
      <c r="B1955" s="316" t="s">
        <v>4870</v>
      </c>
      <c r="C1955" s="527" t="s">
        <v>4871</v>
      </c>
      <c r="D1955" s="527" t="s">
        <v>4845</v>
      </c>
      <c r="E1955" s="527" t="s">
        <v>2453</v>
      </c>
      <c r="F1955" s="527" t="s">
        <v>2423</v>
      </c>
    </row>
    <row r="1956" spans="1:6">
      <c r="A1956" s="26">
        <v>1952</v>
      </c>
      <c r="B1956" s="316" t="s">
        <v>4908</v>
      </c>
      <c r="C1956" s="527" t="s">
        <v>4909</v>
      </c>
      <c r="D1956" s="527" t="s">
        <v>4845</v>
      </c>
      <c r="E1956" s="527" t="s">
        <v>2453</v>
      </c>
      <c r="F1956" s="527" t="s">
        <v>2423</v>
      </c>
    </row>
    <row r="1957" spans="1:6">
      <c r="A1957" s="26">
        <v>1953</v>
      </c>
      <c r="B1957" s="316" t="s">
        <v>4944</v>
      </c>
      <c r="C1957" s="527" t="s">
        <v>4945</v>
      </c>
      <c r="D1957" s="527" t="s">
        <v>4845</v>
      </c>
      <c r="E1957" s="527" t="s">
        <v>2453</v>
      </c>
      <c r="F1957" s="527" t="s">
        <v>2423</v>
      </c>
    </row>
    <row r="1958" spans="1:6">
      <c r="A1958" s="26">
        <v>1954</v>
      </c>
      <c r="B1958" s="316" t="s">
        <v>4938</v>
      </c>
      <c r="C1958" s="527" t="s">
        <v>4939</v>
      </c>
      <c r="D1958" s="527" t="s">
        <v>4845</v>
      </c>
      <c r="E1958" s="527" t="s">
        <v>2453</v>
      </c>
      <c r="F1958" s="528" t="s">
        <v>2423</v>
      </c>
    </row>
    <row r="1959" spans="1:6">
      <c r="A1959" s="26">
        <v>1955</v>
      </c>
      <c r="B1959" s="316" t="s">
        <v>4876</v>
      </c>
      <c r="C1959" s="527" t="s">
        <v>4877</v>
      </c>
      <c r="D1959" s="527" t="s">
        <v>4845</v>
      </c>
      <c r="E1959" s="527" t="s">
        <v>2453</v>
      </c>
      <c r="F1959" s="528" t="s">
        <v>2423</v>
      </c>
    </row>
    <row r="1960" spans="1:6">
      <c r="A1960" s="26">
        <v>1956</v>
      </c>
      <c r="B1960" s="316" t="s">
        <v>4906</v>
      </c>
      <c r="C1960" s="527" t="s">
        <v>4907</v>
      </c>
      <c r="D1960" s="527" t="s">
        <v>4845</v>
      </c>
      <c r="E1960" s="527" t="s">
        <v>2453</v>
      </c>
      <c r="F1960" s="528" t="s">
        <v>2423</v>
      </c>
    </row>
    <row r="1961" spans="1:6">
      <c r="A1961" s="26">
        <v>1957</v>
      </c>
      <c r="B1961" s="316" t="s">
        <v>4916</v>
      </c>
      <c r="C1961" s="527" t="s">
        <v>4917</v>
      </c>
      <c r="D1961" s="527" t="s">
        <v>4845</v>
      </c>
      <c r="E1961" s="527" t="s">
        <v>2453</v>
      </c>
      <c r="F1961" s="528" t="s">
        <v>2423</v>
      </c>
    </row>
    <row r="1962" spans="1:6">
      <c r="A1962" s="26">
        <v>1958</v>
      </c>
      <c r="B1962" s="316" t="s">
        <v>4918</v>
      </c>
      <c r="C1962" s="531" t="s">
        <v>4919</v>
      </c>
      <c r="D1962" s="527" t="s">
        <v>4845</v>
      </c>
      <c r="E1962" s="527" t="s">
        <v>2453</v>
      </c>
      <c r="F1962" s="528" t="s">
        <v>2423</v>
      </c>
    </row>
    <row r="1963" spans="1:6">
      <c r="A1963" s="26">
        <v>1959</v>
      </c>
      <c r="B1963" s="316" t="s">
        <v>4884</v>
      </c>
      <c r="C1963" s="527" t="s">
        <v>4885</v>
      </c>
      <c r="D1963" s="527" t="s">
        <v>4845</v>
      </c>
      <c r="E1963" s="527" t="s">
        <v>2453</v>
      </c>
      <c r="F1963" s="528" t="s">
        <v>2423</v>
      </c>
    </row>
    <row r="1964" spans="1:6">
      <c r="A1964" s="26">
        <v>1960</v>
      </c>
      <c r="B1964" s="316" t="s">
        <v>4886</v>
      </c>
      <c r="C1964" s="527" t="s">
        <v>4887</v>
      </c>
      <c r="D1964" s="527" t="s">
        <v>4845</v>
      </c>
      <c r="E1964" s="527" t="s">
        <v>2453</v>
      </c>
      <c r="F1964" s="528" t="s">
        <v>2423</v>
      </c>
    </row>
    <row r="1965" spans="1:6">
      <c r="A1965" s="26">
        <v>1961</v>
      </c>
      <c r="B1965" s="316" t="s">
        <v>4922</v>
      </c>
      <c r="C1965" s="527" t="s">
        <v>4923</v>
      </c>
      <c r="D1965" s="527" t="s">
        <v>4845</v>
      </c>
      <c r="E1965" s="527" t="s">
        <v>2453</v>
      </c>
      <c r="F1965" s="528" t="s">
        <v>2423</v>
      </c>
    </row>
    <row r="1966" spans="1:6">
      <c r="A1966" s="26">
        <v>1962</v>
      </c>
      <c r="B1966" s="316" t="s">
        <v>4946</v>
      </c>
      <c r="C1966" s="527" t="s">
        <v>4947</v>
      </c>
      <c r="D1966" s="527" t="s">
        <v>4845</v>
      </c>
      <c r="E1966" s="527" t="s">
        <v>2453</v>
      </c>
      <c r="F1966" s="528" t="s">
        <v>2423</v>
      </c>
    </row>
    <row r="1967" spans="1:6" hidden="1">
      <c r="A1967" s="26">
        <v>1963</v>
      </c>
      <c r="B1967" s="316" t="s">
        <v>4848</v>
      </c>
      <c r="C1967" s="527" t="s">
        <v>1621</v>
      </c>
      <c r="D1967" s="527" t="s">
        <v>4845</v>
      </c>
      <c r="E1967" s="527" t="s">
        <v>2422</v>
      </c>
      <c r="F1967" s="528" t="s">
        <v>2423</v>
      </c>
    </row>
    <row r="1968" spans="1:6">
      <c r="A1968" s="26">
        <v>1964</v>
      </c>
      <c r="B1968" s="316" t="s">
        <v>4894</v>
      </c>
      <c r="C1968" s="527" t="s">
        <v>4895</v>
      </c>
      <c r="D1968" s="527" t="s">
        <v>4845</v>
      </c>
      <c r="E1968" s="527" t="s">
        <v>2453</v>
      </c>
      <c r="F1968" s="528" t="s">
        <v>2423</v>
      </c>
    </row>
    <row r="1969" spans="1:6">
      <c r="A1969" s="26">
        <v>1965</v>
      </c>
      <c r="B1969" s="316" t="s">
        <v>4910</v>
      </c>
      <c r="C1969" s="527" t="s">
        <v>4911</v>
      </c>
      <c r="D1969" s="527" t="s">
        <v>4845</v>
      </c>
      <c r="E1969" s="527" t="s">
        <v>2453</v>
      </c>
      <c r="F1969" s="528" t="s">
        <v>2423</v>
      </c>
    </row>
    <row r="1970" spans="1:6">
      <c r="A1970" s="26">
        <v>1966</v>
      </c>
      <c r="B1970" s="316" t="s">
        <v>4890</v>
      </c>
      <c r="C1970" s="527" t="s">
        <v>4891</v>
      </c>
      <c r="D1970" s="527" t="s">
        <v>4845</v>
      </c>
      <c r="E1970" s="527" t="s">
        <v>2453</v>
      </c>
      <c r="F1970" s="528" t="s">
        <v>2423</v>
      </c>
    </row>
    <row r="1971" spans="1:6">
      <c r="A1971" s="26">
        <v>1967</v>
      </c>
      <c r="B1971" s="316" t="s">
        <v>4948</v>
      </c>
      <c r="C1971" s="527" t="s">
        <v>4949</v>
      </c>
      <c r="D1971" s="527" t="s">
        <v>4845</v>
      </c>
      <c r="E1971" s="527" t="s">
        <v>2453</v>
      </c>
      <c r="F1971" s="528" t="s">
        <v>2423</v>
      </c>
    </row>
    <row r="1972" spans="1:6">
      <c r="A1972" s="26">
        <v>1968</v>
      </c>
      <c r="B1972" s="316" t="s">
        <v>4942</v>
      </c>
      <c r="C1972" s="527" t="s">
        <v>4943</v>
      </c>
      <c r="D1972" s="527" t="s">
        <v>4845</v>
      </c>
      <c r="E1972" s="527" t="s">
        <v>2453</v>
      </c>
      <c r="F1972" s="528" t="s">
        <v>2423</v>
      </c>
    </row>
    <row r="1973" spans="1:6">
      <c r="A1973" s="26">
        <v>1969</v>
      </c>
      <c r="B1973" s="316" t="s">
        <v>4932</v>
      </c>
      <c r="C1973" s="527" t="s">
        <v>4933</v>
      </c>
      <c r="D1973" s="527" t="s">
        <v>4845</v>
      </c>
      <c r="E1973" s="527" t="s">
        <v>2453</v>
      </c>
      <c r="F1973" s="528" t="s">
        <v>2423</v>
      </c>
    </row>
    <row r="1974" spans="1:6">
      <c r="A1974" s="26">
        <v>1970</v>
      </c>
      <c r="B1974" s="316" t="s">
        <v>4926</v>
      </c>
      <c r="C1974" s="527" t="s">
        <v>4927</v>
      </c>
      <c r="D1974" s="527" t="s">
        <v>4845</v>
      </c>
      <c r="E1974" s="527" t="s">
        <v>2453</v>
      </c>
      <c r="F1974" s="528" t="s">
        <v>2423</v>
      </c>
    </row>
    <row r="1975" spans="1:6" hidden="1">
      <c r="A1975" s="26">
        <v>1971</v>
      </c>
      <c r="B1975" s="316" t="s">
        <v>4847</v>
      </c>
      <c r="C1975" s="527" t="s">
        <v>1608</v>
      </c>
      <c r="D1975" s="527" t="s">
        <v>4845</v>
      </c>
      <c r="E1975" s="527" t="s">
        <v>2422</v>
      </c>
      <c r="F1975" s="528" t="s">
        <v>2423</v>
      </c>
    </row>
    <row r="1976" spans="1:6">
      <c r="A1976" s="26">
        <v>1972</v>
      </c>
      <c r="B1976" s="316" t="s">
        <v>4902</v>
      </c>
      <c r="C1976" s="527" t="s">
        <v>4903</v>
      </c>
      <c r="D1976" s="527" t="s">
        <v>4845</v>
      </c>
      <c r="E1976" s="527" t="s">
        <v>2453</v>
      </c>
      <c r="F1976" s="528" t="s">
        <v>2423</v>
      </c>
    </row>
    <row r="1977" spans="1:6">
      <c r="A1977" s="26">
        <v>1973</v>
      </c>
      <c r="B1977" s="316" t="s">
        <v>4912</v>
      </c>
      <c r="C1977" s="527" t="s">
        <v>4913</v>
      </c>
      <c r="D1977" s="527" t="s">
        <v>4845</v>
      </c>
      <c r="E1977" s="527" t="s">
        <v>2453</v>
      </c>
      <c r="F1977" s="528" t="s">
        <v>2423</v>
      </c>
    </row>
    <row r="1978" spans="1:6">
      <c r="A1978" s="26">
        <v>1974</v>
      </c>
      <c r="B1978" s="316" t="s">
        <v>4880</v>
      </c>
      <c r="C1978" s="527" t="s">
        <v>4881</v>
      </c>
      <c r="D1978" s="527" t="s">
        <v>4845</v>
      </c>
      <c r="E1978" s="527" t="s">
        <v>2453</v>
      </c>
      <c r="F1978" s="528" t="s">
        <v>2423</v>
      </c>
    </row>
    <row r="1979" spans="1:6">
      <c r="A1979" s="26">
        <v>1975</v>
      </c>
      <c r="B1979" s="316" t="s">
        <v>4924</v>
      </c>
      <c r="C1979" s="527" t="s">
        <v>4925</v>
      </c>
      <c r="D1979" s="527" t="s">
        <v>4845</v>
      </c>
      <c r="E1979" s="527" t="s">
        <v>2453</v>
      </c>
      <c r="F1979" s="528" t="s">
        <v>2423</v>
      </c>
    </row>
    <row r="1980" spans="1:6">
      <c r="A1980" s="26">
        <v>1976</v>
      </c>
      <c r="B1980" s="316" t="s">
        <v>4930</v>
      </c>
      <c r="C1980" s="531" t="s">
        <v>4931</v>
      </c>
      <c r="D1980" s="527" t="s">
        <v>4845</v>
      </c>
      <c r="E1980" s="527" t="s">
        <v>2453</v>
      </c>
      <c r="F1980" s="528" t="s">
        <v>2423</v>
      </c>
    </row>
    <row r="1981" spans="1:6">
      <c r="A1981" s="26">
        <v>1977</v>
      </c>
      <c r="B1981" s="316" t="s">
        <v>4914</v>
      </c>
      <c r="C1981" s="527" t="s">
        <v>4915</v>
      </c>
      <c r="D1981" s="527" t="s">
        <v>4845</v>
      </c>
      <c r="E1981" s="527" t="s">
        <v>2453</v>
      </c>
      <c r="F1981" s="528" t="s">
        <v>2423</v>
      </c>
    </row>
    <row r="1982" spans="1:6" hidden="1">
      <c r="A1982" s="26">
        <v>1978</v>
      </c>
      <c r="B1982" s="316" t="s">
        <v>4849</v>
      </c>
      <c r="C1982" s="527" t="s">
        <v>4850</v>
      </c>
      <c r="D1982" s="527" t="s">
        <v>4845</v>
      </c>
      <c r="E1982" s="527" t="s">
        <v>2422</v>
      </c>
      <c r="F1982" s="528" t="s">
        <v>2423</v>
      </c>
    </row>
    <row r="1983" spans="1:6">
      <c r="A1983" s="26">
        <v>1979</v>
      </c>
      <c r="B1983" s="316" t="s">
        <v>4888</v>
      </c>
      <c r="C1983" s="527" t="s">
        <v>4889</v>
      </c>
      <c r="D1983" s="527" t="s">
        <v>4845</v>
      </c>
      <c r="E1983" s="527" t="s">
        <v>2453</v>
      </c>
      <c r="F1983" s="528" t="s">
        <v>2423</v>
      </c>
    </row>
    <row r="1984" spans="1:6">
      <c r="A1984" s="26">
        <v>1980</v>
      </c>
      <c r="B1984" s="316" t="s">
        <v>4900</v>
      </c>
      <c r="C1984" s="527" t="s">
        <v>4901</v>
      </c>
      <c r="D1984" s="527" t="s">
        <v>4845</v>
      </c>
      <c r="E1984" s="527" t="s">
        <v>2453</v>
      </c>
      <c r="F1984" s="528" t="s">
        <v>2423</v>
      </c>
    </row>
    <row r="1985" spans="1:6">
      <c r="A1985" s="26">
        <v>1981</v>
      </c>
      <c r="B1985" s="316" t="s">
        <v>4920</v>
      </c>
      <c r="C1985" s="527" t="s">
        <v>4921</v>
      </c>
      <c r="D1985" s="527" t="s">
        <v>4845</v>
      </c>
      <c r="E1985" s="527" t="s">
        <v>2453</v>
      </c>
      <c r="F1985" s="528" t="s">
        <v>2423</v>
      </c>
    </row>
    <row r="1986" spans="1:6">
      <c r="A1986" s="26">
        <v>1982</v>
      </c>
      <c r="B1986" s="316" t="s">
        <v>4904</v>
      </c>
      <c r="C1986" s="527" t="s">
        <v>4905</v>
      </c>
      <c r="D1986" s="527" t="s">
        <v>4845</v>
      </c>
      <c r="E1986" s="527" t="s">
        <v>2453</v>
      </c>
      <c r="F1986" s="528" t="s">
        <v>2423</v>
      </c>
    </row>
    <row r="1987" spans="1:6">
      <c r="A1987" s="26">
        <v>1983</v>
      </c>
      <c r="B1987" s="316" t="s">
        <v>4882</v>
      </c>
      <c r="C1987" s="527" t="s">
        <v>4883</v>
      </c>
      <c r="D1987" s="527" t="s">
        <v>4845</v>
      </c>
      <c r="E1987" s="527" t="s">
        <v>2453</v>
      </c>
      <c r="F1987" s="528" t="s">
        <v>2423</v>
      </c>
    </row>
    <row r="1988" spans="1:6">
      <c r="A1988" s="26">
        <v>1984</v>
      </c>
      <c r="B1988" s="27" t="s">
        <v>5227</v>
      </c>
      <c r="C1988" s="526" t="s">
        <v>5228</v>
      </c>
      <c r="D1988" s="526" t="s">
        <v>4845</v>
      </c>
      <c r="E1988" s="527" t="s">
        <v>2453</v>
      </c>
      <c r="F1988" s="527" t="s">
        <v>2438</v>
      </c>
    </row>
    <row r="1989" spans="1:6">
      <c r="A1989" s="26">
        <v>1985</v>
      </c>
      <c r="B1989" s="316" t="s">
        <v>5163</v>
      </c>
      <c r="C1989" s="527" t="s">
        <v>947</v>
      </c>
      <c r="D1989" s="527" t="s">
        <v>4845</v>
      </c>
      <c r="E1989" s="527" t="s">
        <v>2453</v>
      </c>
      <c r="F1989" s="527" t="s">
        <v>2438</v>
      </c>
    </row>
    <row r="1990" spans="1:6">
      <c r="A1990" s="26">
        <v>1986</v>
      </c>
      <c r="B1990" s="316" t="s">
        <v>5189</v>
      </c>
      <c r="C1990" s="527" t="s">
        <v>956</v>
      </c>
      <c r="D1990" s="527" t="s">
        <v>4845</v>
      </c>
      <c r="E1990" s="527" t="s">
        <v>2453</v>
      </c>
      <c r="F1990" s="527" t="s">
        <v>2438</v>
      </c>
    </row>
    <row r="1991" spans="1:6">
      <c r="A1991" s="26">
        <v>1987</v>
      </c>
      <c r="B1991" s="316" t="s">
        <v>5177</v>
      </c>
      <c r="C1991" s="527" t="s">
        <v>952</v>
      </c>
      <c r="D1991" s="527" t="s">
        <v>4845</v>
      </c>
      <c r="E1991" s="527" t="s">
        <v>2453</v>
      </c>
      <c r="F1991" s="527" t="s">
        <v>2438</v>
      </c>
    </row>
    <row r="1992" spans="1:6" hidden="1">
      <c r="A1992" s="26">
        <v>1988</v>
      </c>
      <c r="B1992" s="316" t="s">
        <v>9622</v>
      </c>
      <c r="C1992" s="527" t="s">
        <v>9623</v>
      </c>
      <c r="D1992" s="527" t="s">
        <v>4845</v>
      </c>
      <c r="E1992" s="527" t="s">
        <v>2422</v>
      </c>
      <c r="F1992" s="527" t="s">
        <v>2438</v>
      </c>
    </row>
    <row r="1993" spans="1:6" hidden="1">
      <c r="A1993" s="26">
        <v>1989</v>
      </c>
      <c r="B1993" s="316" t="s">
        <v>9835</v>
      </c>
      <c r="C1993" s="527" t="s">
        <v>9836</v>
      </c>
      <c r="D1993" s="527" t="s">
        <v>4845</v>
      </c>
      <c r="E1993" s="527" t="s">
        <v>2422</v>
      </c>
      <c r="F1993" s="527" t="s">
        <v>2438</v>
      </c>
    </row>
    <row r="1994" spans="1:6">
      <c r="A1994" s="26">
        <v>1990</v>
      </c>
      <c r="B1994" s="316" t="s">
        <v>5187</v>
      </c>
      <c r="C1994" s="527" t="s">
        <v>5188</v>
      </c>
      <c r="D1994" s="527" t="s">
        <v>4845</v>
      </c>
      <c r="E1994" s="527" t="s">
        <v>2453</v>
      </c>
      <c r="F1994" s="527" t="s">
        <v>2438</v>
      </c>
    </row>
    <row r="1995" spans="1:6">
      <c r="A1995" s="26">
        <v>1991</v>
      </c>
      <c r="B1995" s="316" t="s">
        <v>5103</v>
      </c>
      <c r="C1995" s="527" t="s">
        <v>5104</v>
      </c>
      <c r="D1995" s="527" t="s">
        <v>4845</v>
      </c>
      <c r="E1995" s="527" t="s">
        <v>2453</v>
      </c>
      <c r="F1995" s="527" t="s">
        <v>2438</v>
      </c>
    </row>
    <row r="1996" spans="1:6">
      <c r="A1996" s="26">
        <v>1992</v>
      </c>
      <c r="B1996" s="316" t="s">
        <v>5172</v>
      </c>
      <c r="C1996" s="527" t="s">
        <v>5173</v>
      </c>
      <c r="D1996" s="527" t="s">
        <v>4845</v>
      </c>
      <c r="E1996" s="527" t="s">
        <v>2453</v>
      </c>
      <c r="F1996" s="527" t="s">
        <v>2438</v>
      </c>
    </row>
    <row r="1997" spans="1:6">
      <c r="A1997" s="26">
        <v>1993</v>
      </c>
      <c r="B1997" s="316" t="s">
        <v>5107</v>
      </c>
      <c r="C1997" s="527" t="s">
        <v>5108</v>
      </c>
      <c r="D1997" s="527" t="s">
        <v>4845</v>
      </c>
      <c r="E1997" s="527" t="s">
        <v>2453</v>
      </c>
      <c r="F1997" s="527" t="s">
        <v>2438</v>
      </c>
    </row>
    <row r="1998" spans="1:6" hidden="1">
      <c r="A1998" s="26">
        <v>1994</v>
      </c>
      <c r="B1998" s="316" t="s">
        <v>9941</v>
      </c>
      <c r="C1998" s="527" t="s">
        <v>4863</v>
      </c>
      <c r="D1998" s="527" t="s">
        <v>4845</v>
      </c>
      <c r="E1998" s="527" t="s">
        <v>2422</v>
      </c>
      <c r="F1998" s="527" t="s">
        <v>2438</v>
      </c>
    </row>
    <row r="1999" spans="1:6" hidden="1">
      <c r="A1999" s="26">
        <v>1995</v>
      </c>
      <c r="B1999" s="316" t="s">
        <v>9955</v>
      </c>
      <c r="C1999" s="527" t="s">
        <v>4861</v>
      </c>
      <c r="D1999" s="527" t="s">
        <v>4845</v>
      </c>
      <c r="E1999" s="527" t="s">
        <v>2422</v>
      </c>
      <c r="F1999" s="527" t="s">
        <v>2438</v>
      </c>
    </row>
    <row r="2000" spans="1:6">
      <c r="A2000" s="26">
        <v>1996</v>
      </c>
      <c r="B2000" s="316" t="s">
        <v>4952</v>
      </c>
      <c r="C2000" s="527" t="s">
        <v>4953</v>
      </c>
      <c r="D2000" s="527" t="s">
        <v>4845</v>
      </c>
      <c r="E2000" s="527" t="s">
        <v>2453</v>
      </c>
      <c r="F2000" s="527" t="s">
        <v>2438</v>
      </c>
    </row>
    <row r="2001" spans="1:6">
      <c r="A2001" s="26">
        <v>1997</v>
      </c>
      <c r="B2001" s="316" t="s">
        <v>9993</v>
      </c>
      <c r="C2001" s="527" t="s">
        <v>5308</v>
      </c>
      <c r="D2001" s="527" t="s">
        <v>4845</v>
      </c>
      <c r="E2001" s="527" t="s">
        <v>2453</v>
      </c>
      <c r="F2001" s="527" t="s">
        <v>2438</v>
      </c>
    </row>
    <row r="2002" spans="1:6">
      <c r="A2002" s="26">
        <v>1998</v>
      </c>
      <c r="B2002" s="316" t="s">
        <v>10010</v>
      </c>
      <c r="C2002" s="527" t="s">
        <v>5307</v>
      </c>
      <c r="D2002" s="527" t="s">
        <v>4845</v>
      </c>
      <c r="E2002" s="527" t="s">
        <v>2453</v>
      </c>
      <c r="F2002" s="527" t="s">
        <v>2438</v>
      </c>
    </row>
    <row r="2003" spans="1:6">
      <c r="A2003" s="26">
        <v>1999</v>
      </c>
      <c r="B2003" s="316" t="s">
        <v>5288</v>
      </c>
      <c r="C2003" s="527" t="s">
        <v>5289</v>
      </c>
      <c r="D2003" s="527" t="s">
        <v>4845</v>
      </c>
      <c r="E2003" s="527" t="s">
        <v>2453</v>
      </c>
      <c r="F2003" s="527" t="s">
        <v>2438</v>
      </c>
    </row>
    <row r="2004" spans="1:6">
      <c r="A2004" s="26">
        <v>2000</v>
      </c>
      <c r="B2004" s="316" t="s">
        <v>4980</v>
      </c>
      <c r="C2004" s="527" t="s">
        <v>4981</v>
      </c>
      <c r="D2004" s="527" t="s">
        <v>4845</v>
      </c>
      <c r="E2004" s="527" t="s">
        <v>2453</v>
      </c>
      <c r="F2004" s="527" t="s">
        <v>2438</v>
      </c>
    </row>
    <row r="2005" spans="1:6">
      <c r="A2005" s="26">
        <v>2001</v>
      </c>
      <c r="B2005" s="316" t="s">
        <v>5049</v>
      </c>
      <c r="C2005" s="527" t="s">
        <v>5050</v>
      </c>
      <c r="D2005" s="527" t="s">
        <v>4845</v>
      </c>
      <c r="E2005" s="527" t="s">
        <v>2453</v>
      </c>
      <c r="F2005" s="527" t="s">
        <v>2438</v>
      </c>
    </row>
    <row r="2006" spans="1:6" hidden="1">
      <c r="A2006" s="26">
        <v>2002</v>
      </c>
      <c r="B2006" s="316" t="s">
        <v>11041</v>
      </c>
      <c r="C2006" s="527" t="s">
        <v>4865</v>
      </c>
      <c r="D2006" s="527" t="s">
        <v>4845</v>
      </c>
      <c r="E2006" s="527" t="s">
        <v>2422</v>
      </c>
      <c r="F2006" s="527" t="s">
        <v>2438</v>
      </c>
    </row>
    <row r="2007" spans="1:6">
      <c r="A2007" s="26">
        <v>2003</v>
      </c>
      <c r="B2007" s="316" t="s">
        <v>5084</v>
      </c>
      <c r="C2007" s="527" t="s">
        <v>5085</v>
      </c>
      <c r="D2007" s="527" t="s">
        <v>4845</v>
      </c>
      <c r="E2007" s="527" t="s">
        <v>2453</v>
      </c>
      <c r="F2007" s="527" t="s">
        <v>2438</v>
      </c>
    </row>
    <row r="2008" spans="1:6">
      <c r="A2008" s="26">
        <v>2004</v>
      </c>
      <c r="B2008" s="316" t="s">
        <v>5077</v>
      </c>
      <c r="C2008" s="527" t="s">
        <v>5078</v>
      </c>
      <c r="D2008" s="527" t="s">
        <v>4845</v>
      </c>
      <c r="E2008" s="527" t="s">
        <v>2453</v>
      </c>
      <c r="F2008" s="527" t="s">
        <v>2438</v>
      </c>
    </row>
    <row r="2009" spans="1:6">
      <c r="A2009" s="26">
        <v>2005</v>
      </c>
      <c r="B2009" s="316" t="s">
        <v>4878</v>
      </c>
      <c r="C2009" s="527" t="s">
        <v>4879</v>
      </c>
      <c r="D2009" s="527" t="s">
        <v>4845</v>
      </c>
      <c r="E2009" s="527" t="s">
        <v>2453</v>
      </c>
      <c r="F2009" s="528" t="s">
        <v>2438</v>
      </c>
    </row>
    <row r="2010" spans="1:6">
      <c r="A2010" s="26">
        <v>2006</v>
      </c>
      <c r="B2010" s="316" t="s">
        <v>4983</v>
      </c>
      <c r="C2010" s="527" t="s">
        <v>4984</v>
      </c>
      <c r="D2010" s="527" t="s">
        <v>4845</v>
      </c>
      <c r="E2010" s="527" t="s">
        <v>2453</v>
      </c>
      <c r="F2010" s="527" t="s">
        <v>3152</v>
      </c>
    </row>
    <row r="2011" spans="1:6">
      <c r="A2011" s="26">
        <v>2007</v>
      </c>
      <c r="B2011" s="316" t="s">
        <v>5209</v>
      </c>
      <c r="C2011" s="527" t="s">
        <v>5210</v>
      </c>
      <c r="D2011" s="527" t="s">
        <v>4845</v>
      </c>
      <c r="E2011" s="527" t="s">
        <v>2453</v>
      </c>
      <c r="F2011" s="527" t="s">
        <v>2456</v>
      </c>
    </row>
    <row r="2012" spans="1:6">
      <c r="A2012" s="26">
        <v>2008</v>
      </c>
      <c r="B2012" s="316" t="s">
        <v>5262</v>
      </c>
      <c r="C2012" s="318" t="s">
        <v>5263</v>
      </c>
      <c r="D2012" s="318" t="s">
        <v>4845</v>
      </c>
      <c r="E2012" s="318" t="s">
        <v>2453</v>
      </c>
      <c r="F2012" s="318" t="s">
        <v>2456</v>
      </c>
    </row>
    <row r="2013" spans="1:6" hidden="1">
      <c r="A2013" s="26">
        <v>2009</v>
      </c>
      <c r="B2013" s="27" t="s">
        <v>8977</v>
      </c>
      <c r="C2013" s="28" t="s">
        <v>8978</v>
      </c>
      <c r="D2013" s="28" t="s">
        <v>5370</v>
      </c>
      <c r="E2013" s="318" t="s">
        <v>2453</v>
      </c>
      <c r="F2013" s="318" t="s">
        <v>2423</v>
      </c>
    </row>
    <row r="2014" spans="1:6" hidden="1">
      <c r="A2014" s="26">
        <v>2010</v>
      </c>
      <c r="B2014" s="27" t="s">
        <v>5868</v>
      </c>
      <c r="C2014" s="28" t="s">
        <v>5869</v>
      </c>
      <c r="D2014" s="28" t="s">
        <v>5370</v>
      </c>
      <c r="E2014" s="318" t="s">
        <v>2453</v>
      </c>
      <c r="F2014" s="318" t="s">
        <v>2423</v>
      </c>
    </row>
    <row r="2015" spans="1:6" hidden="1">
      <c r="A2015" s="26">
        <v>2011</v>
      </c>
      <c r="B2015" s="316" t="s">
        <v>5923</v>
      </c>
      <c r="C2015" s="318" t="s">
        <v>1030</v>
      </c>
      <c r="D2015" s="318" t="s">
        <v>5370</v>
      </c>
      <c r="E2015" s="318" t="s">
        <v>2453</v>
      </c>
      <c r="F2015" s="318" t="s">
        <v>2423</v>
      </c>
    </row>
    <row r="2016" spans="1:6" hidden="1">
      <c r="A2016" s="26">
        <v>2012</v>
      </c>
      <c r="B2016" s="316" t="s">
        <v>5934</v>
      </c>
      <c r="C2016" s="318" t="s">
        <v>1041</v>
      </c>
      <c r="D2016" s="318" t="s">
        <v>5370</v>
      </c>
      <c r="E2016" s="318" t="s">
        <v>2453</v>
      </c>
      <c r="F2016" s="318" t="s">
        <v>2423</v>
      </c>
    </row>
    <row r="2017" spans="1:6" hidden="1">
      <c r="A2017" s="26">
        <v>2013</v>
      </c>
      <c r="B2017" s="316" t="s">
        <v>5953</v>
      </c>
      <c r="C2017" s="318" t="s">
        <v>1060</v>
      </c>
      <c r="D2017" s="318" t="s">
        <v>5370</v>
      </c>
      <c r="E2017" s="318" t="s">
        <v>2453</v>
      </c>
      <c r="F2017" s="318" t="s">
        <v>2423</v>
      </c>
    </row>
    <row r="2018" spans="1:6" hidden="1">
      <c r="A2018" s="26">
        <v>2014</v>
      </c>
      <c r="B2018" s="316" t="s">
        <v>5941</v>
      </c>
      <c r="C2018" s="318" t="s">
        <v>1048</v>
      </c>
      <c r="D2018" s="318" t="s">
        <v>5370</v>
      </c>
      <c r="E2018" s="318" t="s">
        <v>2453</v>
      </c>
      <c r="F2018" s="318" t="s">
        <v>2423</v>
      </c>
    </row>
    <row r="2019" spans="1:6" hidden="1">
      <c r="A2019" s="26">
        <v>2015</v>
      </c>
      <c r="B2019" s="316" t="s">
        <v>9512</v>
      </c>
      <c r="C2019" s="318" t="s">
        <v>9513</v>
      </c>
      <c r="D2019" s="318" t="s">
        <v>5370</v>
      </c>
      <c r="E2019" s="318" t="s">
        <v>2422</v>
      </c>
      <c r="F2019" s="318" t="s">
        <v>2423</v>
      </c>
    </row>
    <row r="2020" spans="1:6" hidden="1">
      <c r="A2020" s="26">
        <v>2016</v>
      </c>
      <c r="B2020" s="316" t="s">
        <v>5954</v>
      </c>
      <c r="C2020" s="318" t="s">
        <v>1061</v>
      </c>
      <c r="D2020" s="318" t="s">
        <v>5370</v>
      </c>
      <c r="E2020" s="318" t="s">
        <v>2453</v>
      </c>
      <c r="F2020" s="318" t="s">
        <v>2423</v>
      </c>
    </row>
    <row r="2021" spans="1:6" hidden="1">
      <c r="A2021" s="26">
        <v>2017</v>
      </c>
      <c r="B2021" s="316" t="s">
        <v>5949</v>
      </c>
      <c r="C2021" s="318" t="s">
        <v>1056</v>
      </c>
      <c r="D2021" s="318" t="s">
        <v>5370</v>
      </c>
      <c r="E2021" s="318" t="s">
        <v>2453</v>
      </c>
      <c r="F2021" s="318" t="s">
        <v>2423</v>
      </c>
    </row>
    <row r="2022" spans="1:6" hidden="1">
      <c r="A2022" s="26">
        <v>2018</v>
      </c>
      <c r="B2022" s="316" t="s">
        <v>5922</v>
      </c>
      <c r="C2022" s="318" t="s">
        <v>1029</v>
      </c>
      <c r="D2022" s="318" t="s">
        <v>5370</v>
      </c>
      <c r="E2022" s="318" t="s">
        <v>2453</v>
      </c>
      <c r="F2022" s="318" t="s">
        <v>2423</v>
      </c>
    </row>
    <row r="2023" spans="1:6" hidden="1">
      <c r="A2023" s="26">
        <v>2019</v>
      </c>
      <c r="B2023" s="316" t="s">
        <v>9537</v>
      </c>
      <c r="C2023" s="318" t="s">
        <v>1172</v>
      </c>
      <c r="D2023" s="318" t="s">
        <v>5370</v>
      </c>
      <c r="E2023" s="318" t="s">
        <v>2453</v>
      </c>
      <c r="F2023" s="318" t="s">
        <v>2423</v>
      </c>
    </row>
    <row r="2024" spans="1:6" hidden="1">
      <c r="A2024" s="26">
        <v>2020</v>
      </c>
      <c r="B2024" s="316" t="s">
        <v>5963</v>
      </c>
      <c r="C2024" s="318" t="s">
        <v>5964</v>
      </c>
      <c r="D2024" s="318" t="s">
        <v>5370</v>
      </c>
      <c r="E2024" s="318" t="s">
        <v>2453</v>
      </c>
      <c r="F2024" s="318" t="s">
        <v>2423</v>
      </c>
    </row>
    <row r="2025" spans="1:6" hidden="1">
      <c r="A2025" s="26">
        <v>2021</v>
      </c>
      <c r="B2025" s="316" t="s">
        <v>5961</v>
      </c>
      <c r="C2025" s="318" t="s">
        <v>5962</v>
      </c>
      <c r="D2025" s="318" t="s">
        <v>5370</v>
      </c>
      <c r="E2025" s="318" t="s">
        <v>2453</v>
      </c>
      <c r="F2025" s="318" t="s">
        <v>2423</v>
      </c>
    </row>
    <row r="2026" spans="1:6" hidden="1">
      <c r="A2026" s="26">
        <v>2022</v>
      </c>
      <c r="B2026" s="316" t="s">
        <v>9545</v>
      </c>
      <c r="C2026" s="318" t="s">
        <v>9546</v>
      </c>
      <c r="D2026" s="318" t="s">
        <v>5370</v>
      </c>
      <c r="E2026" s="318" t="s">
        <v>2422</v>
      </c>
      <c r="F2026" s="318" t="s">
        <v>2423</v>
      </c>
    </row>
    <row r="2027" spans="1:6" hidden="1">
      <c r="A2027" s="26">
        <v>2023</v>
      </c>
      <c r="B2027" s="316" t="s">
        <v>5929</v>
      </c>
      <c r="C2027" s="318" t="s">
        <v>1036</v>
      </c>
      <c r="D2027" s="318" t="s">
        <v>5370</v>
      </c>
      <c r="E2027" s="318" t="s">
        <v>2453</v>
      </c>
      <c r="F2027" s="318" t="s">
        <v>2423</v>
      </c>
    </row>
    <row r="2028" spans="1:6" hidden="1">
      <c r="A2028" s="26">
        <v>2024</v>
      </c>
      <c r="B2028" s="316" t="s">
        <v>5959</v>
      </c>
      <c r="C2028" s="318" t="s">
        <v>5960</v>
      </c>
      <c r="D2028" s="318" t="s">
        <v>5370</v>
      </c>
      <c r="E2028" s="318" t="s">
        <v>2453</v>
      </c>
      <c r="F2028" s="318" t="s">
        <v>2423</v>
      </c>
    </row>
    <row r="2029" spans="1:6" hidden="1">
      <c r="A2029" s="26">
        <v>2025</v>
      </c>
      <c r="B2029" s="316" t="s">
        <v>5930</v>
      </c>
      <c r="C2029" s="318" t="s">
        <v>1037</v>
      </c>
      <c r="D2029" s="318" t="s">
        <v>5370</v>
      </c>
      <c r="E2029" s="318" t="s">
        <v>2453</v>
      </c>
      <c r="F2029" s="318" t="s">
        <v>2423</v>
      </c>
    </row>
    <row r="2030" spans="1:6" hidden="1">
      <c r="A2030" s="26">
        <v>2026</v>
      </c>
      <c r="B2030" s="316" t="s">
        <v>5942</v>
      </c>
      <c r="C2030" s="318" t="s">
        <v>1049</v>
      </c>
      <c r="D2030" s="318" t="s">
        <v>5370</v>
      </c>
      <c r="E2030" s="318" t="s">
        <v>2453</v>
      </c>
      <c r="F2030" s="318" t="s">
        <v>2423</v>
      </c>
    </row>
    <row r="2031" spans="1:6" hidden="1">
      <c r="A2031" s="26">
        <v>2027</v>
      </c>
      <c r="B2031" s="316" t="s">
        <v>5928</v>
      </c>
      <c r="C2031" s="318" t="s">
        <v>1035</v>
      </c>
      <c r="D2031" s="318" t="s">
        <v>5370</v>
      </c>
      <c r="E2031" s="318" t="s">
        <v>2453</v>
      </c>
      <c r="F2031" s="318" t="s">
        <v>2423</v>
      </c>
    </row>
    <row r="2032" spans="1:6" hidden="1">
      <c r="A2032" s="26">
        <v>2028</v>
      </c>
      <c r="B2032" s="316" t="s">
        <v>5952</v>
      </c>
      <c r="C2032" s="318" t="s">
        <v>1059</v>
      </c>
      <c r="D2032" s="318" t="s">
        <v>5370</v>
      </c>
      <c r="E2032" s="318" t="s">
        <v>2453</v>
      </c>
      <c r="F2032" s="318" t="s">
        <v>2423</v>
      </c>
    </row>
    <row r="2033" spans="1:6" hidden="1">
      <c r="A2033" s="26">
        <v>2029</v>
      </c>
      <c r="B2033" s="316" t="s">
        <v>8982</v>
      </c>
      <c r="C2033" s="318" t="s">
        <v>8983</v>
      </c>
      <c r="D2033" s="318" t="s">
        <v>5370</v>
      </c>
      <c r="E2033" s="318" t="s">
        <v>2453</v>
      </c>
      <c r="F2033" s="318" t="s">
        <v>2423</v>
      </c>
    </row>
    <row r="2034" spans="1:6" hidden="1">
      <c r="A2034" s="26">
        <v>2030</v>
      </c>
      <c r="B2034" s="316" t="s">
        <v>5927</v>
      </c>
      <c r="C2034" s="318" t="s">
        <v>1034</v>
      </c>
      <c r="D2034" s="318" t="s">
        <v>5370</v>
      </c>
      <c r="E2034" s="318" t="s">
        <v>2453</v>
      </c>
      <c r="F2034" s="318" t="s">
        <v>2423</v>
      </c>
    </row>
    <row r="2035" spans="1:6" hidden="1">
      <c r="A2035" s="26">
        <v>2031</v>
      </c>
      <c r="B2035" s="316" t="s">
        <v>5902</v>
      </c>
      <c r="C2035" s="318" t="s">
        <v>1013</v>
      </c>
      <c r="D2035" s="318" t="s">
        <v>5370</v>
      </c>
      <c r="E2035" s="318" t="s">
        <v>2453</v>
      </c>
      <c r="F2035" s="318" t="s">
        <v>2423</v>
      </c>
    </row>
    <row r="2036" spans="1:6" hidden="1">
      <c r="A2036" s="26">
        <v>2032</v>
      </c>
      <c r="B2036" s="316" t="s">
        <v>5947</v>
      </c>
      <c r="C2036" s="318" t="s">
        <v>1054</v>
      </c>
      <c r="D2036" s="318" t="s">
        <v>5370</v>
      </c>
      <c r="E2036" s="318" t="s">
        <v>2453</v>
      </c>
      <c r="F2036" s="318" t="s">
        <v>2423</v>
      </c>
    </row>
    <row r="2037" spans="1:6" hidden="1">
      <c r="A2037" s="26">
        <v>2033</v>
      </c>
      <c r="B2037" s="316" t="s">
        <v>5951</v>
      </c>
      <c r="C2037" s="318" t="s">
        <v>1058</v>
      </c>
      <c r="D2037" s="318" t="s">
        <v>5370</v>
      </c>
      <c r="E2037" s="318" t="s">
        <v>2453</v>
      </c>
      <c r="F2037" s="318" t="s">
        <v>2423</v>
      </c>
    </row>
    <row r="2038" spans="1:6" hidden="1">
      <c r="A2038" s="26">
        <v>2034</v>
      </c>
      <c r="B2038" s="316" t="s">
        <v>5946</v>
      </c>
      <c r="C2038" s="318" t="s">
        <v>1053</v>
      </c>
      <c r="D2038" s="318" t="s">
        <v>5370</v>
      </c>
      <c r="E2038" s="318" t="s">
        <v>2453</v>
      </c>
      <c r="F2038" s="318" t="s">
        <v>2423</v>
      </c>
    </row>
    <row r="2039" spans="1:6" hidden="1">
      <c r="A2039" s="26">
        <v>2035</v>
      </c>
      <c r="B2039" s="316" t="s">
        <v>5955</v>
      </c>
      <c r="C2039" s="318" t="s">
        <v>1062</v>
      </c>
      <c r="D2039" s="318" t="s">
        <v>5370</v>
      </c>
      <c r="E2039" s="318" t="s">
        <v>2453</v>
      </c>
      <c r="F2039" s="318" t="s">
        <v>2423</v>
      </c>
    </row>
    <row r="2040" spans="1:6" hidden="1">
      <c r="A2040" s="26">
        <v>2036</v>
      </c>
      <c r="B2040" s="316" t="s">
        <v>5915</v>
      </c>
      <c r="C2040" s="318" t="s">
        <v>1020</v>
      </c>
      <c r="D2040" s="318" t="s">
        <v>5370</v>
      </c>
      <c r="E2040" s="318" t="s">
        <v>2453</v>
      </c>
      <c r="F2040" s="318" t="s">
        <v>2423</v>
      </c>
    </row>
    <row r="2041" spans="1:6" hidden="1">
      <c r="A2041" s="26">
        <v>2037</v>
      </c>
      <c r="B2041" s="316" t="s">
        <v>5936</v>
      </c>
      <c r="C2041" s="318" t="s">
        <v>1043</v>
      </c>
      <c r="D2041" s="318" t="s">
        <v>5370</v>
      </c>
      <c r="E2041" s="318" t="s">
        <v>2453</v>
      </c>
      <c r="F2041" s="318" t="s">
        <v>2423</v>
      </c>
    </row>
    <row r="2042" spans="1:6" hidden="1">
      <c r="A2042" s="26">
        <v>2038</v>
      </c>
      <c r="B2042" s="316" t="s">
        <v>5943</v>
      </c>
      <c r="C2042" s="318" t="s">
        <v>1050</v>
      </c>
      <c r="D2042" s="318" t="s">
        <v>5370</v>
      </c>
      <c r="E2042" s="318" t="s">
        <v>2453</v>
      </c>
      <c r="F2042" s="318" t="s">
        <v>2423</v>
      </c>
    </row>
    <row r="2043" spans="1:6" hidden="1">
      <c r="A2043" s="26">
        <v>2039</v>
      </c>
      <c r="B2043" s="316" t="s">
        <v>5917</v>
      </c>
      <c r="C2043" s="318" t="s">
        <v>1022</v>
      </c>
      <c r="D2043" s="318" t="s">
        <v>5370</v>
      </c>
      <c r="E2043" s="318" t="s">
        <v>2453</v>
      </c>
      <c r="F2043" s="318" t="s">
        <v>2423</v>
      </c>
    </row>
    <row r="2044" spans="1:6" hidden="1">
      <c r="A2044" s="26">
        <v>2040</v>
      </c>
      <c r="B2044" s="316" t="s">
        <v>5926</v>
      </c>
      <c r="C2044" s="318" t="s">
        <v>1033</v>
      </c>
      <c r="D2044" s="318" t="s">
        <v>5370</v>
      </c>
      <c r="E2044" s="318" t="s">
        <v>2453</v>
      </c>
      <c r="F2044" s="318" t="s">
        <v>2423</v>
      </c>
    </row>
    <row r="2045" spans="1:6" hidden="1">
      <c r="A2045" s="26">
        <v>2041</v>
      </c>
      <c r="B2045" s="316" t="s">
        <v>5932</v>
      </c>
      <c r="C2045" s="318" t="s">
        <v>1039</v>
      </c>
      <c r="D2045" s="318" t="s">
        <v>5370</v>
      </c>
      <c r="E2045" s="318" t="s">
        <v>2453</v>
      </c>
      <c r="F2045" s="318" t="s">
        <v>2423</v>
      </c>
    </row>
    <row r="2046" spans="1:6" hidden="1">
      <c r="A2046" s="26">
        <v>2042</v>
      </c>
      <c r="B2046" s="316" t="s">
        <v>5925</v>
      </c>
      <c r="C2046" s="318" t="s">
        <v>1032</v>
      </c>
      <c r="D2046" s="318" t="s">
        <v>5370</v>
      </c>
      <c r="E2046" s="318" t="s">
        <v>2453</v>
      </c>
      <c r="F2046" s="318" t="s">
        <v>2423</v>
      </c>
    </row>
    <row r="2047" spans="1:6" hidden="1">
      <c r="A2047" s="26">
        <v>2043</v>
      </c>
      <c r="B2047" s="316" t="s">
        <v>5939</v>
      </c>
      <c r="C2047" s="318" t="s">
        <v>1046</v>
      </c>
      <c r="D2047" s="318" t="s">
        <v>5370</v>
      </c>
      <c r="E2047" s="318" t="s">
        <v>2453</v>
      </c>
      <c r="F2047" s="318" t="s">
        <v>2423</v>
      </c>
    </row>
    <row r="2048" spans="1:6" hidden="1">
      <c r="A2048" s="26">
        <v>2044</v>
      </c>
      <c r="B2048" s="316" t="s">
        <v>5914</v>
      </c>
      <c r="C2048" s="318" t="s">
        <v>1019</v>
      </c>
      <c r="D2048" s="318" t="s">
        <v>5370</v>
      </c>
      <c r="E2048" s="318" t="s">
        <v>2453</v>
      </c>
      <c r="F2048" s="318" t="s">
        <v>2423</v>
      </c>
    </row>
    <row r="2049" spans="1:6" hidden="1">
      <c r="A2049" s="26">
        <v>2045</v>
      </c>
      <c r="B2049" s="316" t="s">
        <v>5909</v>
      </c>
      <c r="C2049" s="318" t="s">
        <v>1018</v>
      </c>
      <c r="D2049" s="318" t="s">
        <v>5370</v>
      </c>
      <c r="E2049" s="318" t="s">
        <v>2453</v>
      </c>
      <c r="F2049" s="318" t="s">
        <v>2423</v>
      </c>
    </row>
    <row r="2050" spans="1:6" hidden="1">
      <c r="A2050" s="26">
        <v>2046</v>
      </c>
      <c r="B2050" s="316" t="s">
        <v>9618</v>
      </c>
      <c r="C2050" s="318" t="s">
        <v>9619</v>
      </c>
      <c r="D2050" s="318" t="s">
        <v>5370</v>
      </c>
      <c r="E2050" s="318" t="s">
        <v>2422</v>
      </c>
      <c r="F2050" s="318" t="s">
        <v>2423</v>
      </c>
    </row>
    <row r="2051" spans="1:6" hidden="1">
      <c r="A2051" s="26">
        <v>2047</v>
      </c>
      <c r="B2051" s="316" t="s">
        <v>5958</v>
      </c>
      <c r="C2051" s="318" t="s">
        <v>1065</v>
      </c>
      <c r="D2051" s="318" t="s">
        <v>5370</v>
      </c>
      <c r="E2051" s="318" t="s">
        <v>2453</v>
      </c>
      <c r="F2051" s="318" t="s">
        <v>2423</v>
      </c>
    </row>
    <row r="2052" spans="1:6" hidden="1">
      <c r="A2052" s="26">
        <v>2048</v>
      </c>
      <c r="B2052" s="316" t="s">
        <v>5944</v>
      </c>
      <c r="C2052" s="318" t="s">
        <v>1051</v>
      </c>
      <c r="D2052" s="318" t="s">
        <v>5370</v>
      </c>
      <c r="E2052" s="318" t="s">
        <v>2453</v>
      </c>
      <c r="F2052" s="318" t="s">
        <v>2423</v>
      </c>
    </row>
    <row r="2053" spans="1:6" hidden="1">
      <c r="A2053" s="26">
        <v>2049</v>
      </c>
      <c r="B2053" s="316" t="s">
        <v>5938</v>
      </c>
      <c r="C2053" s="318" t="s">
        <v>1045</v>
      </c>
      <c r="D2053" s="318" t="s">
        <v>5370</v>
      </c>
      <c r="E2053" s="318" t="s">
        <v>2453</v>
      </c>
      <c r="F2053" s="318" t="s">
        <v>2423</v>
      </c>
    </row>
    <row r="2054" spans="1:6" hidden="1">
      <c r="A2054" s="26">
        <v>2050</v>
      </c>
      <c r="B2054" s="316" t="s">
        <v>5948</v>
      </c>
      <c r="C2054" s="318" t="s">
        <v>1055</v>
      </c>
      <c r="D2054" s="318" t="s">
        <v>5370</v>
      </c>
      <c r="E2054" s="318" t="s">
        <v>2453</v>
      </c>
      <c r="F2054" s="318" t="s">
        <v>2423</v>
      </c>
    </row>
    <row r="2055" spans="1:6" hidden="1">
      <c r="A2055" s="26">
        <v>2051</v>
      </c>
      <c r="B2055" s="316" t="s">
        <v>5950</v>
      </c>
      <c r="C2055" s="318" t="s">
        <v>1057</v>
      </c>
      <c r="D2055" s="318" t="s">
        <v>5370</v>
      </c>
      <c r="E2055" s="318" t="s">
        <v>2453</v>
      </c>
      <c r="F2055" s="318" t="s">
        <v>2423</v>
      </c>
    </row>
    <row r="2056" spans="1:6" hidden="1">
      <c r="A2056" s="26">
        <v>2052</v>
      </c>
      <c r="B2056" s="316" t="s">
        <v>5945</v>
      </c>
      <c r="C2056" s="318" t="s">
        <v>1052</v>
      </c>
      <c r="D2056" s="318" t="s">
        <v>5370</v>
      </c>
      <c r="E2056" s="318" t="s">
        <v>2453</v>
      </c>
      <c r="F2056" s="318" t="s">
        <v>2423</v>
      </c>
    </row>
    <row r="2057" spans="1:6" hidden="1">
      <c r="A2057" s="26">
        <v>2053</v>
      </c>
      <c r="B2057" s="316" t="s">
        <v>5935</v>
      </c>
      <c r="C2057" s="318" t="s">
        <v>1042</v>
      </c>
      <c r="D2057" s="318" t="s">
        <v>5370</v>
      </c>
      <c r="E2057" s="318" t="s">
        <v>2453</v>
      </c>
      <c r="F2057" s="318" t="s">
        <v>2423</v>
      </c>
    </row>
    <row r="2058" spans="1:6" hidden="1">
      <c r="A2058" s="26">
        <v>2054</v>
      </c>
      <c r="B2058" s="316" t="s">
        <v>5933</v>
      </c>
      <c r="C2058" s="318" t="s">
        <v>1040</v>
      </c>
      <c r="D2058" s="318" t="s">
        <v>5370</v>
      </c>
      <c r="E2058" s="318" t="s">
        <v>2453</v>
      </c>
      <c r="F2058" s="318" t="s">
        <v>2423</v>
      </c>
    </row>
    <row r="2059" spans="1:6" hidden="1">
      <c r="A2059" s="26">
        <v>2055</v>
      </c>
      <c r="B2059" s="316" t="s">
        <v>5937</v>
      </c>
      <c r="C2059" s="318" t="s">
        <v>1044</v>
      </c>
      <c r="D2059" s="318" t="s">
        <v>5370</v>
      </c>
      <c r="E2059" s="318" t="s">
        <v>2453</v>
      </c>
      <c r="F2059" s="318" t="s">
        <v>2423</v>
      </c>
    </row>
    <row r="2060" spans="1:6" hidden="1">
      <c r="A2060" s="26">
        <v>2056</v>
      </c>
      <c r="B2060" s="316" t="s">
        <v>5907</v>
      </c>
      <c r="C2060" s="318" t="s">
        <v>5908</v>
      </c>
      <c r="D2060" s="318" t="s">
        <v>5370</v>
      </c>
      <c r="E2060" s="318" t="s">
        <v>2453</v>
      </c>
      <c r="F2060" s="318" t="s">
        <v>2423</v>
      </c>
    </row>
    <row r="2061" spans="1:6" hidden="1">
      <c r="A2061" s="26">
        <v>2057</v>
      </c>
      <c r="B2061" s="316" t="s">
        <v>5919</v>
      </c>
      <c r="C2061" s="318" t="s">
        <v>1025</v>
      </c>
      <c r="D2061" s="318" t="s">
        <v>5370</v>
      </c>
      <c r="E2061" s="318" t="s">
        <v>2453</v>
      </c>
      <c r="F2061" s="318" t="s">
        <v>2423</v>
      </c>
    </row>
    <row r="2062" spans="1:6" hidden="1">
      <c r="A2062" s="26">
        <v>2058</v>
      </c>
      <c r="B2062" s="316" t="s">
        <v>5896</v>
      </c>
      <c r="C2062" s="318" t="s">
        <v>1009</v>
      </c>
      <c r="D2062" s="318" t="s">
        <v>5370</v>
      </c>
      <c r="E2062" s="318" t="s">
        <v>2453</v>
      </c>
      <c r="F2062" s="318" t="s">
        <v>2423</v>
      </c>
    </row>
    <row r="2063" spans="1:6" hidden="1">
      <c r="A2063" s="26">
        <v>2059</v>
      </c>
      <c r="B2063" s="316" t="s">
        <v>5916</v>
      </c>
      <c r="C2063" s="318" t="s">
        <v>1021</v>
      </c>
      <c r="D2063" s="318" t="s">
        <v>5370</v>
      </c>
      <c r="E2063" s="318" t="s">
        <v>2453</v>
      </c>
      <c r="F2063" s="318" t="s">
        <v>2423</v>
      </c>
    </row>
    <row r="2064" spans="1:6" hidden="1">
      <c r="A2064" s="26">
        <v>2060</v>
      </c>
      <c r="B2064" s="316" t="s">
        <v>5903</v>
      </c>
      <c r="C2064" s="318" t="s">
        <v>1014</v>
      </c>
      <c r="D2064" s="318" t="s">
        <v>5370</v>
      </c>
      <c r="E2064" s="318" t="s">
        <v>2453</v>
      </c>
      <c r="F2064" s="318" t="s">
        <v>2423</v>
      </c>
    </row>
    <row r="2065" spans="1:6" hidden="1">
      <c r="A2065" s="26">
        <v>2061</v>
      </c>
      <c r="B2065" s="316" t="s">
        <v>5899</v>
      </c>
      <c r="C2065" s="318" t="s">
        <v>1010</v>
      </c>
      <c r="D2065" s="318" t="s">
        <v>5370</v>
      </c>
      <c r="E2065" s="318" t="s">
        <v>2453</v>
      </c>
      <c r="F2065" s="318" t="s">
        <v>2423</v>
      </c>
    </row>
    <row r="2066" spans="1:6" hidden="1">
      <c r="A2066" s="26">
        <v>2062</v>
      </c>
      <c r="B2066" s="316" t="s">
        <v>9668</v>
      </c>
      <c r="C2066" s="318" t="s">
        <v>9669</v>
      </c>
      <c r="D2066" s="318" t="s">
        <v>5370</v>
      </c>
      <c r="E2066" s="318" t="s">
        <v>2422</v>
      </c>
      <c r="F2066" s="318" t="s">
        <v>2423</v>
      </c>
    </row>
    <row r="2067" spans="1:6" hidden="1">
      <c r="A2067" s="26">
        <v>2063</v>
      </c>
      <c r="B2067" s="316" t="s">
        <v>5901</v>
      </c>
      <c r="C2067" s="318" t="s">
        <v>1012</v>
      </c>
      <c r="D2067" s="318" t="s">
        <v>5370</v>
      </c>
      <c r="E2067" s="318" t="s">
        <v>2453</v>
      </c>
      <c r="F2067" s="318" t="s">
        <v>2423</v>
      </c>
    </row>
    <row r="2068" spans="1:6" hidden="1">
      <c r="A2068" s="26">
        <v>2064</v>
      </c>
      <c r="B2068" s="316" t="s">
        <v>5906</v>
      </c>
      <c r="C2068" s="318" t="s">
        <v>1017</v>
      </c>
      <c r="D2068" s="318" t="s">
        <v>5370</v>
      </c>
      <c r="E2068" s="318" t="s">
        <v>2453</v>
      </c>
      <c r="F2068" s="318" t="s">
        <v>2423</v>
      </c>
    </row>
    <row r="2069" spans="1:6" hidden="1">
      <c r="A2069" s="26">
        <v>2065</v>
      </c>
      <c r="B2069" s="316" t="s">
        <v>5957</v>
      </c>
      <c r="C2069" s="318" t="s">
        <v>1064</v>
      </c>
      <c r="D2069" s="318" t="s">
        <v>5370</v>
      </c>
      <c r="E2069" s="318" t="s">
        <v>2453</v>
      </c>
      <c r="F2069" s="318" t="s">
        <v>2423</v>
      </c>
    </row>
    <row r="2070" spans="1:6" hidden="1">
      <c r="A2070" s="26">
        <v>2066</v>
      </c>
      <c r="B2070" s="316" t="s">
        <v>5905</v>
      </c>
      <c r="C2070" s="318" t="s">
        <v>1016</v>
      </c>
      <c r="D2070" s="318" t="s">
        <v>5370</v>
      </c>
      <c r="E2070" s="318" t="s">
        <v>2453</v>
      </c>
      <c r="F2070" s="318" t="s">
        <v>2423</v>
      </c>
    </row>
    <row r="2071" spans="1:6" hidden="1">
      <c r="A2071" s="26">
        <v>2067</v>
      </c>
      <c r="B2071" s="316" t="s">
        <v>5904</v>
      </c>
      <c r="C2071" s="318" t="s">
        <v>1015</v>
      </c>
      <c r="D2071" s="318" t="s">
        <v>5370</v>
      </c>
      <c r="E2071" s="318" t="s">
        <v>2453</v>
      </c>
      <c r="F2071" s="318" t="s">
        <v>2423</v>
      </c>
    </row>
    <row r="2072" spans="1:6" hidden="1">
      <c r="A2072" s="26">
        <v>2068</v>
      </c>
      <c r="B2072" s="316" t="s">
        <v>5931</v>
      </c>
      <c r="C2072" s="318" t="s">
        <v>1038</v>
      </c>
      <c r="D2072" s="318" t="s">
        <v>5370</v>
      </c>
      <c r="E2072" s="318" t="s">
        <v>2453</v>
      </c>
      <c r="F2072" s="318" t="s">
        <v>2423</v>
      </c>
    </row>
    <row r="2073" spans="1:6" hidden="1">
      <c r="A2073" s="26">
        <v>2069</v>
      </c>
      <c r="B2073" s="316" t="s">
        <v>5921</v>
      </c>
      <c r="C2073" s="318" t="s">
        <v>1027</v>
      </c>
      <c r="D2073" s="318" t="s">
        <v>5370</v>
      </c>
      <c r="E2073" s="318" t="s">
        <v>2453</v>
      </c>
      <c r="F2073" s="318" t="s">
        <v>2423</v>
      </c>
    </row>
    <row r="2074" spans="1:6" hidden="1">
      <c r="A2074" s="26">
        <v>2070</v>
      </c>
      <c r="B2074" s="316" t="s">
        <v>9719</v>
      </c>
      <c r="C2074" s="318" t="s">
        <v>9720</v>
      </c>
      <c r="D2074" s="318" t="s">
        <v>5370</v>
      </c>
      <c r="E2074" s="318" t="s">
        <v>2422</v>
      </c>
      <c r="F2074" s="318" t="s">
        <v>2423</v>
      </c>
    </row>
    <row r="2075" spans="1:6" hidden="1">
      <c r="A2075" s="26">
        <v>2071</v>
      </c>
      <c r="B2075" s="316" t="s">
        <v>9736</v>
      </c>
      <c r="C2075" s="318" t="s">
        <v>9737</v>
      </c>
      <c r="D2075" s="318" t="s">
        <v>5370</v>
      </c>
      <c r="E2075" s="318" t="s">
        <v>2422</v>
      </c>
      <c r="F2075" s="318" t="s">
        <v>2423</v>
      </c>
    </row>
    <row r="2076" spans="1:6" hidden="1">
      <c r="A2076" s="26">
        <v>2072</v>
      </c>
      <c r="B2076" s="316" t="s">
        <v>9739</v>
      </c>
      <c r="C2076" s="318" t="s">
        <v>9740</v>
      </c>
      <c r="D2076" s="318" t="s">
        <v>5370</v>
      </c>
      <c r="E2076" s="318" t="s">
        <v>2422</v>
      </c>
      <c r="F2076" s="318" t="s">
        <v>2423</v>
      </c>
    </row>
    <row r="2077" spans="1:6" hidden="1">
      <c r="A2077" s="26">
        <v>2073</v>
      </c>
      <c r="B2077" s="316" t="s">
        <v>9747</v>
      </c>
      <c r="C2077" s="318" t="s">
        <v>9748</v>
      </c>
      <c r="D2077" s="318" t="s">
        <v>5370</v>
      </c>
      <c r="E2077" s="318" t="s">
        <v>2422</v>
      </c>
      <c r="F2077" s="318" t="s">
        <v>2423</v>
      </c>
    </row>
    <row r="2078" spans="1:6" hidden="1">
      <c r="A2078" s="26">
        <v>2074</v>
      </c>
      <c r="B2078" s="316" t="s">
        <v>9750</v>
      </c>
      <c r="C2078" s="318" t="s">
        <v>9751</v>
      </c>
      <c r="D2078" s="318" t="s">
        <v>5370</v>
      </c>
      <c r="E2078" s="318" t="s">
        <v>2422</v>
      </c>
      <c r="F2078" s="318" t="s">
        <v>2423</v>
      </c>
    </row>
    <row r="2079" spans="1:6" hidden="1">
      <c r="A2079" s="26">
        <v>2075</v>
      </c>
      <c r="B2079" s="316" t="s">
        <v>9758</v>
      </c>
      <c r="C2079" s="318" t="s">
        <v>9759</v>
      </c>
      <c r="D2079" s="318" t="s">
        <v>5370</v>
      </c>
      <c r="E2079" s="318" t="s">
        <v>2422</v>
      </c>
      <c r="F2079" s="318" t="s">
        <v>2423</v>
      </c>
    </row>
    <row r="2080" spans="1:6" hidden="1">
      <c r="A2080" s="26">
        <v>2076</v>
      </c>
      <c r="B2080" s="316" t="s">
        <v>9762</v>
      </c>
      <c r="C2080" s="318" t="s">
        <v>9763</v>
      </c>
      <c r="D2080" s="318" t="s">
        <v>5370</v>
      </c>
      <c r="E2080" s="318" t="s">
        <v>2422</v>
      </c>
      <c r="F2080" s="318" t="s">
        <v>2423</v>
      </c>
    </row>
    <row r="2081" spans="1:6" hidden="1">
      <c r="A2081" s="26">
        <v>2077</v>
      </c>
      <c r="B2081" s="316" t="s">
        <v>8992</v>
      </c>
      <c r="C2081" s="318" t="s">
        <v>1024</v>
      </c>
      <c r="D2081" s="318" t="s">
        <v>5370</v>
      </c>
      <c r="E2081" s="318" t="s">
        <v>2453</v>
      </c>
      <c r="F2081" s="318" t="s">
        <v>2423</v>
      </c>
    </row>
    <row r="2082" spans="1:6" hidden="1">
      <c r="A2082" s="26">
        <v>2078</v>
      </c>
      <c r="B2082" s="316" t="s">
        <v>5940</v>
      </c>
      <c r="C2082" s="318" t="s">
        <v>1047</v>
      </c>
      <c r="D2082" s="318" t="s">
        <v>5370</v>
      </c>
      <c r="E2082" s="318" t="s">
        <v>2453</v>
      </c>
      <c r="F2082" s="318" t="s">
        <v>2423</v>
      </c>
    </row>
    <row r="2083" spans="1:6" hidden="1">
      <c r="A2083" s="26">
        <v>2079</v>
      </c>
      <c r="B2083" s="316" t="s">
        <v>5920</v>
      </c>
      <c r="C2083" s="318" t="s">
        <v>1026</v>
      </c>
      <c r="D2083" s="318" t="s">
        <v>5370</v>
      </c>
      <c r="E2083" s="318" t="s">
        <v>2453</v>
      </c>
      <c r="F2083" s="318" t="s">
        <v>2423</v>
      </c>
    </row>
    <row r="2084" spans="1:6" hidden="1">
      <c r="A2084" s="26">
        <v>2080</v>
      </c>
      <c r="B2084" s="316" t="s">
        <v>5956</v>
      </c>
      <c r="C2084" s="318" t="s">
        <v>1063</v>
      </c>
      <c r="D2084" s="318" t="s">
        <v>5370</v>
      </c>
      <c r="E2084" s="318" t="s">
        <v>2453</v>
      </c>
      <c r="F2084" s="318" t="s">
        <v>2423</v>
      </c>
    </row>
    <row r="2085" spans="1:6" hidden="1">
      <c r="A2085" s="26">
        <v>2081</v>
      </c>
      <c r="B2085" s="316" t="s">
        <v>5394</v>
      </c>
      <c r="C2085" s="318" t="s">
        <v>5395</v>
      </c>
      <c r="D2085" s="318" t="s">
        <v>5370</v>
      </c>
      <c r="E2085" s="318" t="s">
        <v>2422</v>
      </c>
      <c r="F2085" s="318" t="s">
        <v>2423</v>
      </c>
    </row>
    <row r="2086" spans="1:6" hidden="1">
      <c r="A2086" s="26">
        <v>2082</v>
      </c>
      <c r="B2086" s="316" t="s">
        <v>5396</v>
      </c>
      <c r="C2086" s="318" t="s">
        <v>5397</v>
      </c>
      <c r="D2086" s="318" t="s">
        <v>5370</v>
      </c>
      <c r="E2086" s="318" t="s">
        <v>2422</v>
      </c>
      <c r="F2086" s="318" t="s">
        <v>2423</v>
      </c>
    </row>
    <row r="2087" spans="1:6" hidden="1">
      <c r="A2087" s="26">
        <v>2083</v>
      </c>
      <c r="B2087" s="316" t="s">
        <v>5985</v>
      </c>
      <c r="C2087" s="318" t="s">
        <v>5986</v>
      </c>
      <c r="D2087" s="318" t="s">
        <v>5370</v>
      </c>
      <c r="E2087" s="318" t="s">
        <v>2453</v>
      </c>
      <c r="F2087" s="318" t="s">
        <v>2423</v>
      </c>
    </row>
    <row r="2088" spans="1:6" hidden="1">
      <c r="A2088" s="26">
        <v>2084</v>
      </c>
      <c r="B2088" s="316" t="s">
        <v>5965</v>
      </c>
      <c r="C2088" s="318" t="s">
        <v>5966</v>
      </c>
      <c r="D2088" s="318" t="s">
        <v>5370</v>
      </c>
      <c r="E2088" s="318" t="s">
        <v>2453</v>
      </c>
      <c r="F2088" s="318" t="s">
        <v>2423</v>
      </c>
    </row>
    <row r="2089" spans="1:6" hidden="1">
      <c r="A2089" s="26">
        <v>2085</v>
      </c>
      <c r="B2089" s="316" t="s">
        <v>5910</v>
      </c>
      <c r="C2089" s="318" t="s">
        <v>5911</v>
      </c>
      <c r="D2089" s="318" t="s">
        <v>5370</v>
      </c>
      <c r="E2089" s="318" t="s">
        <v>2453</v>
      </c>
      <c r="F2089" s="318" t="s">
        <v>2423</v>
      </c>
    </row>
    <row r="2090" spans="1:6" hidden="1">
      <c r="A2090" s="26">
        <v>2086</v>
      </c>
      <c r="B2090" s="316" t="s">
        <v>5880</v>
      </c>
      <c r="C2090" s="318" t="s">
        <v>5881</v>
      </c>
      <c r="D2090" s="318" t="s">
        <v>5370</v>
      </c>
      <c r="E2090" s="318" t="s">
        <v>2453</v>
      </c>
      <c r="F2090" s="318" t="s">
        <v>2423</v>
      </c>
    </row>
    <row r="2091" spans="1:6" hidden="1">
      <c r="A2091" s="26">
        <v>2087</v>
      </c>
      <c r="B2091" s="316" t="s">
        <v>5890</v>
      </c>
      <c r="C2091" s="318" t="s">
        <v>5891</v>
      </c>
      <c r="D2091" s="318" t="s">
        <v>5370</v>
      </c>
      <c r="E2091" s="318" t="s">
        <v>2453</v>
      </c>
      <c r="F2091" s="318" t="s">
        <v>2423</v>
      </c>
    </row>
    <row r="2092" spans="1:6" hidden="1">
      <c r="A2092" s="26">
        <v>2088</v>
      </c>
      <c r="B2092" s="316" t="s">
        <v>5874</v>
      </c>
      <c r="C2092" s="318" t="s">
        <v>5875</v>
      </c>
      <c r="D2092" s="318" t="s">
        <v>5370</v>
      </c>
      <c r="E2092" s="318" t="s">
        <v>2453</v>
      </c>
      <c r="F2092" s="318" t="s">
        <v>2423</v>
      </c>
    </row>
    <row r="2093" spans="1:6" hidden="1">
      <c r="A2093" s="26">
        <v>2089</v>
      </c>
      <c r="B2093" s="316" t="s">
        <v>5876</v>
      </c>
      <c r="C2093" s="318" t="s">
        <v>5877</v>
      </c>
      <c r="D2093" s="318" t="s">
        <v>5370</v>
      </c>
      <c r="E2093" s="318" t="s">
        <v>2453</v>
      </c>
      <c r="F2093" s="318" t="s">
        <v>2423</v>
      </c>
    </row>
    <row r="2094" spans="1:6" hidden="1">
      <c r="A2094" s="26">
        <v>2090</v>
      </c>
      <c r="B2094" s="316" t="s">
        <v>5882</v>
      </c>
      <c r="C2094" s="318" t="s">
        <v>5883</v>
      </c>
      <c r="D2094" s="318" t="s">
        <v>5370</v>
      </c>
      <c r="E2094" s="318" t="s">
        <v>2453</v>
      </c>
      <c r="F2094" s="318" t="s">
        <v>2423</v>
      </c>
    </row>
    <row r="2095" spans="1:6" hidden="1">
      <c r="A2095" s="26">
        <v>2091</v>
      </c>
      <c r="B2095" s="316" t="s">
        <v>5912</v>
      </c>
      <c r="C2095" s="318" t="s">
        <v>5913</v>
      </c>
      <c r="D2095" s="318" t="s">
        <v>5370</v>
      </c>
      <c r="E2095" s="318" t="s">
        <v>2453</v>
      </c>
      <c r="F2095" s="318" t="s">
        <v>2423</v>
      </c>
    </row>
    <row r="2096" spans="1:6" hidden="1">
      <c r="A2096" s="26">
        <v>2092</v>
      </c>
      <c r="B2096" s="316" t="s">
        <v>5888</v>
      </c>
      <c r="C2096" s="318" t="s">
        <v>5889</v>
      </c>
      <c r="D2096" s="318" t="s">
        <v>5370</v>
      </c>
      <c r="E2096" s="318" t="s">
        <v>2453</v>
      </c>
      <c r="F2096" s="318" t="s">
        <v>2423</v>
      </c>
    </row>
    <row r="2097" spans="1:6" hidden="1">
      <c r="A2097" s="26">
        <v>2093</v>
      </c>
      <c r="B2097" s="316" t="s">
        <v>5884</v>
      </c>
      <c r="C2097" s="318" t="s">
        <v>5885</v>
      </c>
      <c r="D2097" s="318" t="s">
        <v>5370</v>
      </c>
      <c r="E2097" s="318" t="s">
        <v>2453</v>
      </c>
      <c r="F2097" s="318" t="s">
        <v>2423</v>
      </c>
    </row>
    <row r="2098" spans="1:6" hidden="1">
      <c r="A2098" s="26">
        <v>2094</v>
      </c>
      <c r="B2098" s="316" t="s">
        <v>5894</v>
      </c>
      <c r="C2098" s="318" t="s">
        <v>5895</v>
      </c>
      <c r="D2098" s="318" t="s">
        <v>5370</v>
      </c>
      <c r="E2098" s="318" t="s">
        <v>2453</v>
      </c>
      <c r="F2098" s="318" t="s">
        <v>2423</v>
      </c>
    </row>
    <row r="2099" spans="1:6" hidden="1">
      <c r="A2099" s="26">
        <v>2095</v>
      </c>
      <c r="B2099" s="316" t="s">
        <v>9861</v>
      </c>
      <c r="C2099" s="318" t="s">
        <v>9862</v>
      </c>
      <c r="D2099" s="318" t="s">
        <v>5370</v>
      </c>
      <c r="E2099" s="318" t="s">
        <v>2422</v>
      </c>
      <c r="F2099" s="318" t="s">
        <v>2423</v>
      </c>
    </row>
    <row r="2100" spans="1:6" hidden="1">
      <c r="A2100" s="26">
        <v>2096</v>
      </c>
      <c r="B2100" s="316" t="s">
        <v>8993</v>
      </c>
      <c r="C2100" s="318" t="s">
        <v>1028</v>
      </c>
      <c r="D2100" s="318" t="s">
        <v>5370</v>
      </c>
      <c r="E2100" s="318" t="s">
        <v>2453</v>
      </c>
      <c r="F2100" s="318" t="s">
        <v>2423</v>
      </c>
    </row>
    <row r="2101" spans="1:6" hidden="1">
      <c r="A2101" s="26">
        <v>2097</v>
      </c>
      <c r="B2101" s="316" t="s">
        <v>5866</v>
      </c>
      <c r="C2101" s="318" t="s">
        <v>5867</v>
      </c>
      <c r="D2101" s="318" t="s">
        <v>5370</v>
      </c>
      <c r="E2101" s="318" t="s">
        <v>2453</v>
      </c>
      <c r="F2101" s="318" t="s">
        <v>2423</v>
      </c>
    </row>
    <row r="2102" spans="1:6" hidden="1">
      <c r="A2102" s="26">
        <v>2098</v>
      </c>
      <c r="B2102" s="316" t="s">
        <v>5886</v>
      </c>
      <c r="C2102" s="318" t="s">
        <v>5887</v>
      </c>
      <c r="D2102" s="318" t="s">
        <v>5370</v>
      </c>
      <c r="E2102" s="318" t="s">
        <v>2453</v>
      </c>
      <c r="F2102" s="318" t="s">
        <v>2423</v>
      </c>
    </row>
    <row r="2103" spans="1:6" hidden="1">
      <c r="A2103" s="26">
        <v>2099</v>
      </c>
      <c r="B2103" s="316" t="s">
        <v>9883</v>
      </c>
      <c r="C2103" s="318" t="s">
        <v>9884</v>
      </c>
      <c r="D2103" s="318" t="s">
        <v>5370</v>
      </c>
      <c r="E2103" s="318" t="s">
        <v>2422</v>
      </c>
      <c r="F2103" s="318" t="s">
        <v>2423</v>
      </c>
    </row>
    <row r="2104" spans="1:6" hidden="1">
      <c r="A2104" s="26">
        <v>2100</v>
      </c>
      <c r="B2104" s="316" t="s">
        <v>5924</v>
      </c>
      <c r="C2104" s="318" t="s">
        <v>1031</v>
      </c>
      <c r="D2104" s="318" t="s">
        <v>5370</v>
      </c>
      <c r="E2104" s="318" t="s">
        <v>2453</v>
      </c>
      <c r="F2104" s="318" t="s">
        <v>2423</v>
      </c>
    </row>
    <row r="2105" spans="1:6" hidden="1">
      <c r="A2105" s="26">
        <v>2101</v>
      </c>
      <c r="B2105" s="316" t="s">
        <v>5892</v>
      </c>
      <c r="C2105" s="318" t="s">
        <v>5893</v>
      </c>
      <c r="D2105" s="318" t="s">
        <v>5370</v>
      </c>
      <c r="E2105" s="318" t="s">
        <v>2453</v>
      </c>
      <c r="F2105" s="318" t="s">
        <v>2423</v>
      </c>
    </row>
    <row r="2106" spans="1:6" hidden="1">
      <c r="A2106" s="26">
        <v>2102</v>
      </c>
      <c r="B2106" s="316" t="s">
        <v>5897</v>
      </c>
      <c r="C2106" s="318" t="s">
        <v>5898</v>
      </c>
      <c r="D2106" s="318" t="s">
        <v>5370</v>
      </c>
      <c r="E2106" s="318" t="s">
        <v>2453</v>
      </c>
      <c r="F2106" s="318" t="s">
        <v>2423</v>
      </c>
    </row>
    <row r="2107" spans="1:6" hidden="1">
      <c r="A2107" s="26">
        <v>2103</v>
      </c>
      <c r="B2107" s="316" t="s">
        <v>5591</v>
      </c>
      <c r="C2107" s="318" t="s">
        <v>5592</v>
      </c>
      <c r="D2107" s="318" t="s">
        <v>5370</v>
      </c>
      <c r="E2107" s="318" t="s">
        <v>2453</v>
      </c>
      <c r="F2107" s="318" t="s">
        <v>2423</v>
      </c>
    </row>
    <row r="2108" spans="1:6" hidden="1">
      <c r="A2108" s="26">
        <v>2104</v>
      </c>
      <c r="B2108" s="316" t="s">
        <v>5599</v>
      </c>
      <c r="C2108" s="318" t="s">
        <v>5600</v>
      </c>
      <c r="D2108" s="318" t="s">
        <v>5370</v>
      </c>
      <c r="E2108" s="318" t="s">
        <v>2453</v>
      </c>
      <c r="F2108" s="318" t="s">
        <v>2423</v>
      </c>
    </row>
    <row r="2109" spans="1:6" hidden="1">
      <c r="A2109" s="26">
        <v>2105</v>
      </c>
      <c r="B2109" s="316" t="s">
        <v>5595</v>
      </c>
      <c r="C2109" s="318" t="s">
        <v>5596</v>
      </c>
      <c r="D2109" s="318" t="s">
        <v>5370</v>
      </c>
      <c r="E2109" s="318" t="s">
        <v>2453</v>
      </c>
      <c r="F2109" s="318" t="s">
        <v>2423</v>
      </c>
    </row>
    <row r="2110" spans="1:6" hidden="1">
      <c r="A2110" s="26">
        <v>2106</v>
      </c>
      <c r="B2110" s="316" t="s">
        <v>5597</v>
      </c>
      <c r="C2110" s="318" t="s">
        <v>5598</v>
      </c>
      <c r="D2110" s="318" t="s">
        <v>5370</v>
      </c>
      <c r="E2110" s="318" t="s">
        <v>2453</v>
      </c>
      <c r="F2110" s="318" t="s">
        <v>2423</v>
      </c>
    </row>
    <row r="2111" spans="1:6" hidden="1">
      <c r="A2111" s="26">
        <v>2107</v>
      </c>
      <c r="B2111" s="316" t="s">
        <v>5587</v>
      </c>
      <c r="C2111" s="318" t="s">
        <v>5588</v>
      </c>
      <c r="D2111" s="318" t="s">
        <v>5370</v>
      </c>
      <c r="E2111" s="318" t="s">
        <v>2453</v>
      </c>
      <c r="F2111" s="318" t="s">
        <v>2423</v>
      </c>
    </row>
    <row r="2112" spans="1:6" hidden="1">
      <c r="A2112" s="26">
        <v>2108</v>
      </c>
      <c r="B2112" s="316" t="s">
        <v>9965</v>
      </c>
      <c r="C2112" s="318" t="s">
        <v>6002</v>
      </c>
      <c r="D2112" s="318" t="s">
        <v>5370</v>
      </c>
      <c r="E2112" s="318" t="s">
        <v>2453</v>
      </c>
      <c r="F2112" s="318" t="s">
        <v>2423</v>
      </c>
    </row>
    <row r="2113" spans="1:6" hidden="1">
      <c r="A2113" s="26">
        <v>2109</v>
      </c>
      <c r="B2113" s="316" t="s">
        <v>9986</v>
      </c>
      <c r="C2113" s="318" t="s">
        <v>5987</v>
      </c>
      <c r="D2113" s="318" t="s">
        <v>5370</v>
      </c>
      <c r="E2113" s="318" t="s">
        <v>2453</v>
      </c>
      <c r="F2113" s="318" t="s">
        <v>2423</v>
      </c>
    </row>
    <row r="2114" spans="1:6" hidden="1">
      <c r="A2114" s="26">
        <v>2110</v>
      </c>
      <c r="B2114" s="316" t="s">
        <v>9987</v>
      </c>
      <c r="C2114" s="318" t="s">
        <v>6010</v>
      </c>
      <c r="D2114" s="318" t="s">
        <v>5370</v>
      </c>
      <c r="E2114" s="318" t="s">
        <v>2453</v>
      </c>
      <c r="F2114" s="318" t="s">
        <v>2423</v>
      </c>
    </row>
    <row r="2115" spans="1:6" hidden="1">
      <c r="A2115" s="26">
        <v>2111</v>
      </c>
      <c r="B2115" s="316" t="s">
        <v>9994</v>
      </c>
      <c r="C2115" s="318" t="s">
        <v>5988</v>
      </c>
      <c r="D2115" s="318" t="s">
        <v>5370</v>
      </c>
      <c r="E2115" s="318" t="s">
        <v>2453</v>
      </c>
      <c r="F2115" s="318" t="s">
        <v>2423</v>
      </c>
    </row>
    <row r="2116" spans="1:6" hidden="1">
      <c r="A2116" s="26">
        <v>2112</v>
      </c>
      <c r="B2116" s="316" t="s">
        <v>9996</v>
      </c>
      <c r="C2116" s="318" t="s">
        <v>5989</v>
      </c>
      <c r="D2116" s="318" t="s">
        <v>5370</v>
      </c>
      <c r="E2116" s="318" t="s">
        <v>2453</v>
      </c>
      <c r="F2116" s="318" t="s">
        <v>2423</v>
      </c>
    </row>
    <row r="2117" spans="1:6" hidden="1">
      <c r="A2117" s="26">
        <v>2113</v>
      </c>
      <c r="B2117" s="316" t="s">
        <v>9999</v>
      </c>
      <c r="C2117" s="318" t="s">
        <v>5990</v>
      </c>
      <c r="D2117" s="318" t="s">
        <v>5370</v>
      </c>
      <c r="E2117" s="318" t="s">
        <v>2453</v>
      </c>
      <c r="F2117" s="318" t="s">
        <v>2423</v>
      </c>
    </row>
    <row r="2118" spans="1:6" hidden="1">
      <c r="A2118" s="26">
        <v>2114</v>
      </c>
      <c r="B2118" s="316" t="s">
        <v>10001</v>
      </c>
      <c r="C2118" s="318" t="s">
        <v>5991</v>
      </c>
      <c r="D2118" s="318" t="s">
        <v>5370</v>
      </c>
      <c r="E2118" s="318" t="s">
        <v>2453</v>
      </c>
      <c r="F2118" s="318" t="s">
        <v>2423</v>
      </c>
    </row>
    <row r="2119" spans="1:6" hidden="1">
      <c r="A2119" s="26">
        <v>2115</v>
      </c>
      <c r="B2119" s="316" t="s">
        <v>5607</v>
      </c>
      <c r="C2119" s="318" t="s">
        <v>5608</v>
      </c>
      <c r="D2119" s="318" t="s">
        <v>5370</v>
      </c>
      <c r="E2119" s="318" t="s">
        <v>2453</v>
      </c>
      <c r="F2119" s="318" t="s">
        <v>2423</v>
      </c>
    </row>
    <row r="2120" spans="1:6" hidden="1">
      <c r="A2120" s="26">
        <v>2116</v>
      </c>
      <c r="B2120" s="316" t="s">
        <v>10003</v>
      </c>
      <c r="C2120" s="318" t="s">
        <v>10004</v>
      </c>
      <c r="D2120" s="318" t="s">
        <v>5370</v>
      </c>
      <c r="E2120" s="318" t="s">
        <v>2453</v>
      </c>
      <c r="F2120" s="318" t="s">
        <v>2423</v>
      </c>
    </row>
    <row r="2121" spans="1:6" hidden="1">
      <c r="A2121" s="26">
        <v>2117</v>
      </c>
      <c r="B2121" s="316" t="s">
        <v>10008</v>
      </c>
      <c r="C2121" s="318" t="s">
        <v>5992</v>
      </c>
      <c r="D2121" s="318" t="s">
        <v>5370</v>
      </c>
      <c r="E2121" s="318" t="s">
        <v>2453</v>
      </c>
      <c r="F2121" s="318" t="s">
        <v>2423</v>
      </c>
    </row>
    <row r="2122" spans="1:6" hidden="1">
      <c r="A2122" s="26">
        <v>2118</v>
      </c>
      <c r="B2122" s="316" t="s">
        <v>5605</v>
      </c>
      <c r="C2122" s="318" t="s">
        <v>5606</v>
      </c>
      <c r="D2122" s="318" t="s">
        <v>5370</v>
      </c>
      <c r="E2122" s="318" t="s">
        <v>2453</v>
      </c>
      <c r="F2122" s="318" t="s">
        <v>2423</v>
      </c>
    </row>
    <row r="2123" spans="1:6" hidden="1">
      <c r="A2123" s="26">
        <v>2119</v>
      </c>
      <c r="B2123" s="316" t="s">
        <v>5603</v>
      </c>
      <c r="C2123" s="318" t="s">
        <v>5604</v>
      </c>
      <c r="D2123" s="318" t="s">
        <v>5370</v>
      </c>
      <c r="E2123" s="318" t="s">
        <v>2453</v>
      </c>
      <c r="F2123" s="318" t="s">
        <v>2423</v>
      </c>
    </row>
    <row r="2124" spans="1:6" hidden="1">
      <c r="A2124" s="26">
        <v>2120</v>
      </c>
      <c r="B2124" s="316" t="s">
        <v>10011</v>
      </c>
      <c r="C2124" s="318" t="s">
        <v>5993</v>
      </c>
      <c r="D2124" s="318" t="s">
        <v>5370</v>
      </c>
      <c r="E2124" s="318" t="s">
        <v>2453</v>
      </c>
      <c r="F2124" s="318" t="s">
        <v>2423</v>
      </c>
    </row>
    <row r="2125" spans="1:6" hidden="1">
      <c r="A2125" s="26">
        <v>2121</v>
      </c>
      <c r="B2125" s="316" t="s">
        <v>10012</v>
      </c>
      <c r="C2125" s="318" t="s">
        <v>5994</v>
      </c>
      <c r="D2125" s="318" t="s">
        <v>5370</v>
      </c>
      <c r="E2125" s="318" t="s">
        <v>2453</v>
      </c>
      <c r="F2125" s="318" t="s">
        <v>2423</v>
      </c>
    </row>
    <row r="2126" spans="1:6" hidden="1">
      <c r="A2126" s="26">
        <v>2122</v>
      </c>
      <c r="B2126" s="316" t="s">
        <v>5593</v>
      </c>
      <c r="C2126" s="318" t="s">
        <v>5594</v>
      </c>
      <c r="D2126" s="318" t="s">
        <v>5370</v>
      </c>
      <c r="E2126" s="318" t="s">
        <v>2453</v>
      </c>
      <c r="F2126" s="318" t="s">
        <v>2423</v>
      </c>
    </row>
    <row r="2127" spans="1:6" hidden="1">
      <c r="A2127" s="26">
        <v>2123</v>
      </c>
      <c r="B2127" s="316" t="s">
        <v>10016</v>
      </c>
      <c r="C2127" s="318" t="s">
        <v>6006</v>
      </c>
      <c r="D2127" s="318" t="s">
        <v>5370</v>
      </c>
      <c r="E2127" s="318" t="s">
        <v>2453</v>
      </c>
      <c r="F2127" s="318" t="s">
        <v>2423</v>
      </c>
    </row>
    <row r="2128" spans="1:6" hidden="1">
      <c r="A2128" s="26">
        <v>2124</v>
      </c>
      <c r="B2128" s="316" t="s">
        <v>10022</v>
      </c>
      <c r="C2128" s="318" t="s">
        <v>5995</v>
      </c>
      <c r="D2128" s="318" t="s">
        <v>5370</v>
      </c>
      <c r="E2128" s="318" t="s">
        <v>2453</v>
      </c>
      <c r="F2128" s="318" t="s">
        <v>2423</v>
      </c>
    </row>
    <row r="2129" spans="1:6" hidden="1">
      <c r="A2129" s="26">
        <v>2125</v>
      </c>
      <c r="B2129" s="316" t="s">
        <v>5585</v>
      </c>
      <c r="C2129" s="318" t="s">
        <v>5586</v>
      </c>
      <c r="D2129" s="318" t="s">
        <v>5370</v>
      </c>
      <c r="E2129" s="318" t="s">
        <v>2453</v>
      </c>
      <c r="F2129" s="318" t="s">
        <v>2423</v>
      </c>
    </row>
    <row r="2130" spans="1:6" hidden="1">
      <c r="A2130" s="26">
        <v>2126</v>
      </c>
      <c r="B2130" s="316" t="s">
        <v>5589</v>
      </c>
      <c r="C2130" s="318" t="s">
        <v>5590</v>
      </c>
      <c r="D2130" s="318" t="s">
        <v>5370</v>
      </c>
      <c r="E2130" s="318" t="s">
        <v>2453</v>
      </c>
      <c r="F2130" s="318" t="s">
        <v>2423</v>
      </c>
    </row>
    <row r="2131" spans="1:6" hidden="1">
      <c r="A2131" s="26">
        <v>2127</v>
      </c>
      <c r="B2131" s="316" t="s">
        <v>5583</v>
      </c>
      <c r="C2131" s="318" t="s">
        <v>5584</v>
      </c>
      <c r="D2131" s="318" t="s">
        <v>5370</v>
      </c>
      <c r="E2131" s="318" t="s">
        <v>2453</v>
      </c>
      <c r="F2131" s="318" t="s">
        <v>2423</v>
      </c>
    </row>
    <row r="2132" spans="1:6" hidden="1">
      <c r="A2132" s="26">
        <v>2128</v>
      </c>
      <c r="B2132" s="316" t="s">
        <v>5378</v>
      </c>
      <c r="C2132" s="318" t="s">
        <v>5379</v>
      </c>
      <c r="D2132" s="318" t="s">
        <v>5370</v>
      </c>
      <c r="E2132" s="318" t="s">
        <v>2422</v>
      </c>
      <c r="F2132" s="318" t="s">
        <v>2423</v>
      </c>
    </row>
    <row r="2133" spans="1:6" hidden="1">
      <c r="A2133" s="26">
        <v>2129</v>
      </c>
      <c r="B2133" s="316" t="s">
        <v>5981</v>
      </c>
      <c r="C2133" s="318" t="s">
        <v>5982</v>
      </c>
      <c r="D2133" s="318" t="s">
        <v>5370</v>
      </c>
      <c r="E2133" s="318" t="s">
        <v>2453</v>
      </c>
      <c r="F2133" s="318" t="s">
        <v>2423</v>
      </c>
    </row>
    <row r="2134" spans="1:6" hidden="1">
      <c r="A2134" s="26">
        <v>2130</v>
      </c>
      <c r="B2134" s="316" t="s">
        <v>5382</v>
      </c>
      <c r="C2134" s="318" t="s">
        <v>5383</v>
      </c>
      <c r="D2134" s="318" t="s">
        <v>5370</v>
      </c>
      <c r="E2134" s="318" t="s">
        <v>2422</v>
      </c>
      <c r="F2134" s="318" t="s">
        <v>2423</v>
      </c>
    </row>
    <row r="2135" spans="1:6" hidden="1">
      <c r="A2135" s="26">
        <v>2131</v>
      </c>
      <c r="B2135" s="316" t="s">
        <v>5979</v>
      </c>
      <c r="C2135" s="318" t="s">
        <v>5980</v>
      </c>
      <c r="D2135" s="318" t="s">
        <v>5370</v>
      </c>
      <c r="E2135" s="318" t="s">
        <v>2453</v>
      </c>
      <c r="F2135" s="318" t="s">
        <v>2423</v>
      </c>
    </row>
    <row r="2136" spans="1:6" hidden="1">
      <c r="A2136" s="26">
        <v>2132</v>
      </c>
      <c r="B2136" s="316" t="s">
        <v>10066</v>
      </c>
      <c r="C2136" s="318" t="s">
        <v>10067</v>
      </c>
      <c r="D2136" s="318" t="s">
        <v>5370</v>
      </c>
      <c r="E2136" s="318" t="s">
        <v>2422</v>
      </c>
      <c r="F2136" s="318" t="s">
        <v>2423</v>
      </c>
    </row>
    <row r="2137" spans="1:6" hidden="1">
      <c r="A2137" s="26">
        <v>2133</v>
      </c>
      <c r="B2137" s="316" t="s">
        <v>5971</v>
      </c>
      <c r="C2137" s="318" t="s">
        <v>5972</v>
      </c>
      <c r="D2137" s="318" t="s">
        <v>5370</v>
      </c>
      <c r="E2137" s="318" t="s">
        <v>2453</v>
      </c>
      <c r="F2137" s="318" t="s">
        <v>2423</v>
      </c>
    </row>
    <row r="2138" spans="1:6" hidden="1">
      <c r="A2138" s="26">
        <v>2134</v>
      </c>
      <c r="B2138" s="316" t="s">
        <v>5975</v>
      </c>
      <c r="C2138" s="318" t="s">
        <v>5976</v>
      </c>
      <c r="D2138" s="318" t="s">
        <v>5370</v>
      </c>
      <c r="E2138" s="318" t="s">
        <v>2453</v>
      </c>
      <c r="F2138" s="318" t="s">
        <v>2423</v>
      </c>
    </row>
    <row r="2139" spans="1:6" hidden="1">
      <c r="A2139" s="26">
        <v>2135</v>
      </c>
      <c r="B2139" s="316" t="s">
        <v>5977</v>
      </c>
      <c r="C2139" s="318" t="s">
        <v>5978</v>
      </c>
      <c r="D2139" s="318" t="s">
        <v>5370</v>
      </c>
      <c r="E2139" s="318" t="s">
        <v>2453</v>
      </c>
      <c r="F2139" s="318" t="s">
        <v>2423</v>
      </c>
    </row>
    <row r="2140" spans="1:6" hidden="1">
      <c r="A2140" s="26">
        <v>2136</v>
      </c>
      <c r="B2140" s="316" t="s">
        <v>5390</v>
      </c>
      <c r="C2140" s="318" t="s">
        <v>5391</v>
      </c>
      <c r="D2140" s="318" t="s">
        <v>5370</v>
      </c>
      <c r="E2140" s="318" t="s">
        <v>2422</v>
      </c>
      <c r="F2140" s="318" t="s">
        <v>2423</v>
      </c>
    </row>
    <row r="2141" spans="1:6" hidden="1">
      <c r="A2141" s="26">
        <v>2137</v>
      </c>
      <c r="B2141" s="316" t="s">
        <v>5384</v>
      </c>
      <c r="C2141" s="318" t="s">
        <v>5385</v>
      </c>
      <c r="D2141" s="318" t="s">
        <v>5370</v>
      </c>
      <c r="E2141" s="318" t="s">
        <v>2422</v>
      </c>
      <c r="F2141" s="318" t="s">
        <v>2423</v>
      </c>
    </row>
    <row r="2142" spans="1:6" hidden="1">
      <c r="A2142" s="26">
        <v>2138</v>
      </c>
      <c r="B2142" s="316" t="s">
        <v>5392</v>
      </c>
      <c r="C2142" s="318" t="s">
        <v>5393</v>
      </c>
      <c r="D2142" s="318" t="s">
        <v>5370</v>
      </c>
      <c r="E2142" s="318" t="s">
        <v>2422</v>
      </c>
      <c r="F2142" s="318" t="s">
        <v>2423</v>
      </c>
    </row>
    <row r="2143" spans="1:6" hidden="1">
      <c r="A2143" s="26">
        <v>2139</v>
      </c>
      <c r="B2143" s="316" t="s">
        <v>5388</v>
      </c>
      <c r="C2143" s="318" t="s">
        <v>5389</v>
      </c>
      <c r="D2143" s="318" t="s">
        <v>5370</v>
      </c>
      <c r="E2143" s="318" t="s">
        <v>2422</v>
      </c>
      <c r="F2143" s="318" t="s">
        <v>2423</v>
      </c>
    </row>
    <row r="2144" spans="1:6" hidden="1">
      <c r="A2144" s="26">
        <v>2140</v>
      </c>
      <c r="B2144" s="316" t="s">
        <v>5386</v>
      </c>
      <c r="C2144" s="318" t="s">
        <v>5387</v>
      </c>
      <c r="D2144" s="318" t="s">
        <v>5370</v>
      </c>
      <c r="E2144" s="318" t="s">
        <v>2422</v>
      </c>
      <c r="F2144" s="318" t="s">
        <v>2423</v>
      </c>
    </row>
    <row r="2145" spans="1:6" hidden="1">
      <c r="A2145" s="26">
        <v>2141</v>
      </c>
      <c r="B2145" s="316" t="s">
        <v>5967</v>
      </c>
      <c r="C2145" s="318" t="s">
        <v>5968</v>
      </c>
      <c r="D2145" s="318" t="s">
        <v>5370</v>
      </c>
      <c r="E2145" s="318" t="s">
        <v>2453</v>
      </c>
      <c r="F2145" s="318" t="s">
        <v>2423</v>
      </c>
    </row>
    <row r="2146" spans="1:6" hidden="1">
      <c r="A2146" s="26">
        <v>2142</v>
      </c>
      <c r="B2146" s="316" t="s">
        <v>10084</v>
      </c>
      <c r="C2146" s="318" t="s">
        <v>10085</v>
      </c>
      <c r="D2146" s="318" t="s">
        <v>5370</v>
      </c>
      <c r="E2146" s="318" t="s">
        <v>2422</v>
      </c>
      <c r="F2146" s="318" t="s">
        <v>2423</v>
      </c>
    </row>
    <row r="2147" spans="1:6" hidden="1">
      <c r="A2147" s="26">
        <v>2143</v>
      </c>
      <c r="B2147" s="316" t="s">
        <v>5380</v>
      </c>
      <c r="C2147" s="318" t="s">
        <v>5381</v>
      </c>
      <c r="D2147" s="318" t="s">
        <v>5370</v>
      </c>
      <c r="E2147" s="318" t="s">
        <v>2422</v>
      </c>
      <c r="F2147" s="318" t="s">
        <v>2423</v>
      </c>
    </row>
    <row r="2148" spans="1:6" hidden="1">
      <c r="A2148" s="26">
        <v>2144</v>
      </c>
      <c r="B2148" s="316" t="s">
        <v>5983</v>
      </c>
      <c r="C2148" s="318" t="s">
        <v>5984</v>
      </c>
      <c r="D2148" s="318" t="s">
        <v>5370</v>
      </c>
      <c r="E2148" s="318" t="s">
        <v>2453</v>
      </c>
      <c r="F2148" s="318" t="s">
        <v>2423</v>
      </c>
    </row>
    <row r="2149" spans="1:6" hidden="1">
      <c r="A2149" s="26">
        <v>2145</v>
      </c>
      <c r="B2149" s="316" t="s">
        <v>5973</v>
      </c>
      <c r="C2149" s="318" t="s">
        <v>5974</v>
      </c>
      <c r="D2149" s="318" t="s">
        <v>5370</v>
      </c>
      <c r="E2149" s="318" t="s">
        <v>2453</v>
      </c>
      <c r="F2149" s="318" t="s">
        <v>2423</v>
      </c>
    </row>
    <row r="2150" spans="1:6" hidden="1">
      <c r="A2150" s="26">
        <v>2146</v>
      </c>
      <c r="B2150" s="316" t="s">
        <v>5969</v>
      </c>
      <c r="C2150" s="318" t="s">
        <v>5970</v>
      </c>
      <c r="D2150" s="318" t="s">
        <v>5370</v>
      </c>
      <c r="E2150" s="318" t="s">
        <v>2453</v>
      </c>
      <c r="F2150" s="318" t="s">
        <v>2423</v>
      </c>
    </row>
    <row r="2151" spans="1:6" hidden="1">
      <c r="A2151" s="26">
        <v>2147</v>
      </c>
      <c r="B2151" s="316" t="s">
        <v>9181</v>
      </c>
      <c r="C2151" s="318" t="s">
        <v>1282</v>
      </c>
      <c r="D2151" s="318" t="s">
        <v>5370</v>
      </c>
      <c r="E2151" s="318" t="s">
        <v>2422</v>
      </c>
      <c r="F2151" s="318" t="s">
        <v>2423</v>
      </c>
    </row>
    <row r="2152" spans="1:6" hidden="1">
      <c r="A2152" s="26">
        <v>2148</v>
      </c>
      <c r="B2152" s="316" t="s">
        <v>9180</v>
      </c>
      <c r="C2152" s="318" t="s">
        <v>1281</v>
      </c>
      <c r="D2152" s="318" t="s">
        <v>5370</v>
      </c>
      <c r="E2152" s="318" t="s">
        <v>2422</v>
      </c>
      <c r="F2152" s="318" t="s">
        <v>2423</v>
      </c>
    </row>
    <row r="2153" spans="1:6" hidden="1">
      <c r="A2153" s="26">
        <v>2149</v>
      </c>
      <c r="B2153" s="316" t="s">
        <v>10113</v>
      </c>
      <c r="C2153" s="318" t="s">
        <v>6132</v>
      </c>
      <c r="D2153" s="318" t="s">
        <v>5370</v>
      </c>
      <c r="E2153" s="318" t="s">
        <v>2453</v>
      </c>
      <c r="F2153" s="318" t="s">
        <v>2423</v>
      </c>
    </row>
    <row r="2154" spans="1:6" hidden="1">
      <c r="A2154" s="26">
        <v>2150</v>
      </c>
      <c r="B2154" s="316" t="s">
        <v>10126</v>
      </c>
      <c r="C2154" s="318" t="s">
        <v>5408</v>
      </c>
      <c r="D2154" s="318" t="s">
        <v>5370</v>
      </c>
      <c r="E2154" s="318" t="s">
        <v>2422</v>
      </c>
      <c r="F2154" s="318" t="s">
        <v>2423</v>
      </c>
    </row>
    <row r="2155" spans="1:6" hidden="1">
      <c r="A2155" s="26">
        <v>2151</v>
      </c>
      <c r="B2155" s="316" t="s">
        <v>10155</v>
      </c>
      <c r="C2155" s="318" t="s">
        <v>6117</v>
      </c>
      <c r="D2155" s="318" t="s">
        <v>5370</v>
      </c>
      <c r="E2155" s="318" t="s">
        <v>2453</v>
      </c>
      <c r="F2155" s="318" t="s">
        <v>2423</v>
      </c>
    </row>
    <row r="2156" spans="1:6" hidden="1">
      <c r="A2156" s="26">
        <v>2152</v>
      </c>
      <c r="B2156" s="316" t="s">
        <v>10158</v>
      </c>
      <c r="C2156" s="318" t="s">
        <v>6104</v>
      </c>
      <c r="D2156" s="318" t="s">
        <v>5370</v>
      </c>
      <c r="E2156" s="318" t="s">
        <v>2453</v>
      </c>
      <c r="F2156" s="318" t="s">
        <v>2423</v>
      </c>
    </row>
    <row r="2157" spans="1:6" hidden="1">
      <c r="A2157" s="26">
        <v>2153</v>
      </c>
      <c r="B2157" s="316" t="s">
        <v>10160</v>
      </c>
      <c r="C2157" s="318" t="s">
        <v>6111</v>
      </c>
      <c r="D2157" s="318" t="s">
        <v>5370</v>
      </c>
      <c r="E2157" s="318" t="s">
        <v>2453</v>
      </c>
      <c r="F2157" s="318" t="s">
        <v>2423</v>
      </c>
    </row>
    <row r="2158" spans="1:6" hidden="1">
      <c r="A2158" s="26">
        <v>2154</v>
      </c>
      <c r="B2158" s="316" t="s">
        <v>10162</v>
      </c>
      <c r="C2158" s="318" t="s">
        <v>6108</v>
      </c>
      <c r="D2158" s="318" t="s">
        <v>5370</v>
      </c>
      <c r="E2158" s="318" t="s">
        <v>2453</v>
      </c>
      <c r="F2158" s="318" t="s">
        <v>2423</v>
      </c>
    </row>
    <row r="2159" spans="1:6" hidden="1">
      <c r="A2159" s="26">
        <v>2155</v>
      </c>
      <c r="B2159" s="316" t="s">
        <v>5797</v>
      </c>
      <c r="C2159" s="318" t="s">
        <v>5798</v>
      </c>
      <c r="D2159" s="318" t="s">
        <v>5370</v>
      </c>
      <c r="E2159" s="318" t="s">
        <v>2453</v>
      </c>
      <c r="F2159" s="318" t="s">
        <v>2423</v>
      </c>
    </row>
    <row r="2160" spans="1:6" hidden="1">
      <c r="A2160" s="26">
        <v>2156</v>
      </c>
      <c r="B2160" s="316" t="s">
        <v>5705</v>
      </c>
      <c r="C2160" s="318" t="s">
        <v>5706</v>
      </c>
      <c r="D2160" s="318" t="s">
        <v>5370</v>
      </c>
      <c r="E2160" s="318" t="s">
        <v>2453</v>
      </c>
      <c r="F2160" s="318" t="s">
        <v>2423</v>
      </c>
    </row>
    <row r="2161" spans="1:6" hidden="1">
      <c r="A2161" s="26">
        <v>2157</v>
      </c>
      <c r="B2161" s="316" t="s">
        <v>10170</v>
      </c>
      <c r="C2161" s="318" t="s">
        <v>6025</v>
      </c>
      <c r="D2161" s="318" t="s">
        <v>5370</v>
      </c>
      <c r="E2161" s="318" t="s">
        <v>2453</v>
      </c>
      <c r="F2161" s="318" t="s">
        <v>2423</v>
      </c>
    </row>
    <row r="2162" spans="1:6" hidden="1">
      <c r="A2162" s="26">
        <v>2158</v>
      </c>
      <c r="B2162" s="316" t="s">
        <v>10174</v>
      </c>
      <c r="C2162" s="318" t="s">
        <v>6101</v>
      </c>
      <c r="D2162" s="318" t="s">
        <v>5370</v>
      </c>
      <c r="E2162" s="318" t="s">
        <v>2453</v>
      </c>
      <c r="F2162" s="318" t="s">
        <v>2423</v>
      </c>
    </row>
    <row r="2163" spans="1:6" hidden="1">
      <c r="A2163" s="26">
        <v>2159</v>
      </c>
      <c r="B2163" s="316" t="s">
        <v>5641</v>
      </c>
      <c r="C2163" s="318" t="s">
        <v>5642</v>
      </c>
      <c r="D2163" s="318" t="s">
        <v>5370</v>
      </c>
      <c r="E2163" s="318" t="s">
        <v>2453</v>
      </c>
      <c r="F2163" s="318" t="s">
        <v>2423</v>
      </c>
    </row>
    <row r="2164" spans="1:6" hidden="1">
      <c r="A2164" s="26">
        <v>2160</v>
      </c>
      <c r="B2164" s="316" t="s">
        <v>5673</v>
      </c>
      <c r="C2164" s="318" t="s">
        <v>5674</v>
      </c>
      <c r="D2164" s="318" t="s">
        <v>5370</v>
      </c>
      <c r="E2164" s="318" t="s">
        <v>2453</v>
      </c>
      <c r="F2164" s="318" t="s">
        <v>2423</v>
      </c>
    </row>
    <row r="2165" spans="1:6" hidden="1">
      <c r="A2165" s="26">
        <v>2161</v>
      </c>
      <c r="B2165" s="316" t="s">
        <v>5647</v>
      </c>
      <c r="C2165" s="318" t="s">
        <v>5648</v>
      </c>
      <c r="D2165" s="318" t="s">
        <v>5370</v>
      </c>
      <c r="E2165" s="318" t="s">
        <v>2453</v>
      </c>
      <c r="F2165" s="318" t="s">
        <v>2423</v>
      </c>
    </row>
    <row r="2166" spans="1:6" hidden="1">
      <c r="A2166" s="26">
        <v>2162</v>
      </c>
      <c r="B2166" s="316" t="s">
        <v>5699</v>
      </c>
      <c r="C2166" s="318" t="s">
        <v>5700</v>
      </c>
      <c r="D2166" s="318" t="s">
        <v>5370</v>
      </c>
      <c r="E2166" s="318" t="s">
        <v>2453</v>
      </c>
      <c r="F2166" s="318" t="s">
        <v>2423</v>
      </c>
    </row>
    <row r="2167" spans="1:6" hidden="1">
      <c r="A2167" s="26">
        <v>2163</v>
      </c>
      <c r="B2167" s="316" t="s">
        <v>5709</v>
      </c>
      <c r="C2167" s="318" t="s">
        <v>5710</v>
      </c>
      <c r="D2167" s="318" t="s">
        <v>5370</v>
      </c>
      <c r="E2167" s="318" t="s">
        <v>2453</v>
      </c>
      <c r="F2167" s="318" t="s">
        <v>2423</v>
      </c>
    </row>
    <row r="2168" spans="1:6" hidden="1">
      <c r="A2168" s="26">
        <v>2164</v>
      </c>
      <c r="B2168" s="316" t="s">
        <v>10223</v>
      </c>
      <c r="C2168" s="318" t="s">
        <v>6098</v>
      </c>
      <c r="D2168" s="318" t="s">
        <v>5370</v>
      </c>
      <c r="E2168" s="318" t="s">
        <v>2453</v>
      </c>
      <c r="F2168" s="318" t="s">
        <v>2423</v>
      </c>
    </row>
    <row r="2169" spans="1:6" hidden="1">
      <c r="A2169" s="26">
        <v>2165</v>
      </c>
      <c r="B2169" s="316" t="s">
        <v>5627</v>
      </c>
      <c r="C2169" s="318" t="s">
        <v>5628</v>
      </c>
      <c r="D2169" s="318" t="s">
        <v>5370</v>
      </c>
      <c r="E2169" s="318" t="s">
        <v>2453</v>
      </c>
      <c r="F2169" s="318" t="s">
        <v>2423</v>
      </c>
    </row>
    <row r="2170" spans="1:6" hidden="1">
      <c r="A2170" s="26">
        <v>2166</v>
      </c>
      <c r="B2170" s="316" t="s">
        <v>10225</v>
      </c>
      <c r="C2170" s="318" t="s">
        <v>6100</v>
      </c>
      <c r="D2170" s="318" t="s">
        <v>5370</v>
      </c>
      <c r="E2170" s="318" t="s">
        <v>2453</v>
      </c>
      <c r="F2170" s="318" t="s">
        <v>2423</v>
      </c>
    </row>
    <row r="2171" spans="1:6" hidden="1">
      <c r="A2171" s="26">
        <v>2167</v>
      </c>
      <c r="B2171" s="316" t="s">
        <v>10226</v>
      </c>
      <c r="C2171" s="318" t="s">
        <v>6102</v>
      </c>
      <c r="D2171" s="318" t="s">
        <v>5370</v>
      </c>
      <c r="E2171" s="318" t="s">
        <v>2453</v>
      </c>
      <c r="F2171" s="318" t="s">
        <v>2423</v>
      </c>
    </row>
    <row r="2172" spans="1:6" hidden="1">
      <c r="A2172" s="26">
        <v>2168</v>
      </c>
      <c r="B2172" s="316" t="s">
        <v>5621</v>
      </c>
      <c r="C2172" s="318" t="s">
        <v>5622</v>
      </c>
      <c r="D2172" s="318" t="s">
        <v>5370</v>
      </c>
      <c r="E2172" s="318" t="s">
        <v>2453</v>
      </c>
      <c r="F2172" s="318" t="s">
        <v>2423</v>
      </c>
    </row>
    <row r="2173" spans="1:6" hidden="1">
      <c r="A2173" s="26">
        <v>2169</v>
      </c>
      <c r="B2173" s="316" t="s">
        <v>5783</v>
      </c>
      <c r="C2173" s="318" t="s">
        <v>5784</v>
      </c>
      <c r="D2173" s="318" t="s">
        <v>5370</v>
      </c>
      <c r="E2173" s="318" t="s">
        <v>2453</v>
      </c>
      <c r="F2173" s="318" t="s">
        <v>2423</v>
      </c>
    </row>
    <row r="2174" spans="1:6" hidden="1">
      <c r="A2174" s="26">
        <v>2170</v>
      </c>
      <c r="B2174" s="316" t="s">
        <v>5755</v>
      </c>
      <c r="C2174" s="318" t="s">
        <v>5756</v>
      </c>
      <c r="D2174" s="318" t="s">
        <v>5370</v>
      </c>
      <c r="E2174" s="318" t="s">
        <v>2453</v>
      </c>
      <c r="F2174" s="318" t="s">
        <v>2423</v>
      </c>
    </row>
    <row r="2175" spans="1:6" hidden="1">
      <c r="A2175" s="26">
        <v>2171</v>
      </c>
      <c r="B2175" s="316" t="s">
        <v>5745</v>
      </c>
      <c r="C2175" s="318" t="s">
        <v>5746</v>
      </c>
      <c r="D2175" s="318" t="s">
        <v>5370</v>
      </c>
      <c r="E2175" s="318" t="s">
        <v>2453</v>
      </c>
      <c r="F2175" s="318" t="s">
        <v>2423</v>
      </c>
    </row>
    <row r="2176" spans="1:6" hidden="1">
      <c r="A2176" s="26">
        <v>2172</v>
      </c>
      <c r="B2176" s="316" t="s">
        <v>5657</v>
      </c>
      <c r="C2176" s="318" t="s">
        <v>5658</v>
      </c>
      <c r="D2176" s="318" t="s">
        <v>5370</v>
      </c>
      <c r="E2176" s="318" t="s">
        <v>2453</v>
      </c>
      <c r="F2176" s="318" t="s">
        <v>2423</v>
      </c>
    </row>
    <row r="2177" spans="1:6" hidden="1">
      <c r="A2177" s="26">
        <v>2173</v>
      </c>
      <c r="B2177" s="316" t="s">
        <v>5749</v>
      </c>
      <c r="C2177" s="318" t="s">
        <v>5750</v>
      </c>
      <c r="D2177" s="318" t="s">
        <v>5370</v>
      </c>
      <c r="E2177" s="318" t="s">
        <v>2453</v>
      </c>
      <c r="F2177" s="318" t="s">
        <v>2423</v>
      </c>
    </row>
    <row r="2178" spans="1:6" hidden="1">
      <c r="A2178" s="26">
        <v>2174</v>
      </c>
      <c r="B2178" s="316" t="s">
        <v>5775</v>
      </c>
      <c r="C2178" s="318" t="s">
        <v>5776</v>
      </c>
      <c r="D2178" s="318" t="s">
        <v>5370</v>
      </c>
      <c r="E2178" s="318" t="s">
        <v>2453</v>
      </c>
      <c r="F2178" s="318" t="s">
        <v>2423</v>
      </c>
    </row>
    <row r="2179" spans="1:6" hidden="1">
      <c r="A2179" s="26">
        <v>2175</v>
      </c>
      <c r="B2179" s="316" t="s">
        <v>5731</v>
      </c>
      <c r="C2179" s="318" t="s">
        <v>5732</v>
      </c>
      <c r="D2179" s="318" t="s">
        <v>5370</v>
      </c>
      <c r="E2179" s="318" t="s">
        <v>2453</v>
      </c>
      <c r="F2179" s="318" t="s">
        <v>2423</v>
      </c>
    </row>
    <row r="2180" spans="1:6" hidden="1">
      <c r="A2180" s="26">
        <v>2176</v>
      </c>
      <c r="B2180" s="316" t="s">
        <v>5725</v>
      </c>
      <c r="C2180" s="318" t="s">
        <v>5726</v>
      </c>
      <c r="D2180" s="318" t="s">
        <v>5370</v>
      </c>
      <c r="E2180" s="318" t="s">
        <v>2453</v>
      </c>
      <c r="F2180" s="318" t="s">
        <v>2423</v>
      </c>
    </row>
    <row r="2181" spans="1:6" hidden="1">
      <c r="A2181" s="26">
        <v>2177</v>
      </c>
      <c r="B2181" s="316" t="s">
        <v>5785</v>
      </c>
      <c r="C2181" s="318" t="s">
        <v>5786</v>
      </c>
      <c r="D2181" s="318" t="s">
        <v>5370</v>
      </c>
      <c r="E2181" s="318" t="s">
        <v>2453</v>
      </c>
      <c r="F2181" s="318" t="s">
        <v>2423</v>
      </c>
    </row>
    <row r="2182" spans="1:6" hidden="1">
      <c r="A2182" s="26">
        <v>2178</v>
      </c>
      <c r="B2182" s="316" t="s">
        <v>5649</v>
      </c>
      <c r="C2182" s="318" t="s">
        <v>5650</v>
      </c>
      <c r="D2182" s="318" t="s">
        <v>5370</v>
      </c>
      <c r="E2182" s="318" t="s">
        <v>2453</v>
      </c>
      <c r="F2182" s="318" t="s">
        <v>2423</v>
      </c>
    </row>
    <row r="2183" spans="1:6" hidden="1">
      <c r="A2183" s="26">
        <v>2179</v>
      </c>
      <c r="B2183" s="316" t="s">
        <v>5609</v>
      </c>
      <c r="C2183" s="318" t="s">
        <v>5610</v>
      </c>
      <c r="D2183" s="318" t="s">
        <v>5370</v>
      </c>
      <c r="E2183" s="318" t="s">
        <v>2453</v>
      </c>
      <c r="F2183" s="318" t="s">
        <v>2423</v>
      </c>
    </row>
    <row r="2184" spans="1:6" hidden="1">
      <c r="A2184" s="26">
        <v>2180</v>
      </c>
      <c r="B2184" s="316" t="s">
        <v>5637</v>
      </c>
      <c r="C2184" s="318" t="s">
        <v>5638</v>
      </c>
      <c r="D2184" s="318" t="s">
        <v>5370</v>
      </c>
      <c r="E2184" s="318" t="s">
        <v>2453</v>
      </c>
      <c r="F2184" s="318" t="s">
        <v>2423</v>
      </c>
    </row>
    <row r="2185" spans="1:6" hidden="1">
      <c r="A2185" s="26">
        <v>2181</v>
      </c>
      <c r="B2185" s="316" t="s">
        <v>5645</v>
      </c>
      <c r="C2185" s="318" t="s">
        <v>5646</v>
      </c>
      <c r="D2185" s="318" t="s">
        <v>5370</v>
      </c>
      <c r="E2185" s="318" t="s">
        <v>2453</v>
      </c>
      <c r="F2185" s="318" t="s">
        <v>2423</v>
      </c>
    </row>
    <row r="2186" spans="1:6" hidden="1">
      <c r="A2186" s="26">
        <v>2182</v>
      </c>
      <c r="B2186" s="316" t="s">
        <v>5715</v>
      </c>
      <c r="C2186" s="318" t="s">
        <v>5716</v>
      </c>
      <c r="D2186" s="318" t="s">
        <v>5370</v>
      </c>
      <c r="E2186" s="318" t="s">
        <v>2453</v>
      </c>
      <c r="F2186" s="318" t="s">
        <v>2423</v>
      </c>
    </row>
    <row r="2187" spans="1:6" hidden="1">
      <c r="A2187" s="26">
        <v>2183</v>
      </c>
      <c r="B2187" s="316" t="s">
        <v>5757</v>
      </c>
      <c r="C2187" s="318" t="s">
        <v>5758</v>
      </c>
      <c r="D2187" s="318" t="s">
        <v>5370</v>
      </c>
      <c r="E2187" s="318" t="s">
        <v>2453</v>
      </c>
      <c r="F2187" s="318" t="s">
        <v>2423</v>
      </c>
    </row>
    <row r="2188" spans="1:6" hidden="1">
      <c r="A2188" s="26">
        <v>2184</v>
      </c>
      <c r="B2188" s="316" t="s">
        <v>5663</v>
      </c>
      <c r="C2188" s="318" t="s">
        <v>5664</v>
      </c>
      <c r="D2188" s="318" t="s">
        <v>5370</v>
      </c>
      <c r="E2188" s="318" t="s">
        <v>2453</v>
      </c>
      <c r="F2188" s="318" t="s">
        <v>2423</v>
      </c>
    </row>
    <row r="2189" spans="1:6" hidden="1">
      <c r="A2189" s="26">
        <v>2185</v>
      </c>
      <c r="B2189" s="316" t="s">
        <v>5615</v>
      </c>
      <c r="C2189" s="318" t="s">
        <v>5616</v>
      </c>
      <c r="D2189" s="318" t="s">
        <v>5370</v>
      </c>
      <c r="E2189" s="318" t="s">
        <v>2453</v>
      </c>
      <c r="F2189" s="318" t="s">
        <v>2423</v>
      </c>
    </row>
    <row r="2190" spans="1:6" hidden="1">
      <c r="A2190" s="26">
        <v>2186</v>
      </c>
      <c r="B2190" s="316" t="s">
        <v>5639</v>
      </c>
      <c r="C2190" s="318" t="s">
        <v>5640</v>
      </c>
      <c r="D2190" s="318" t="s">
        <v>5370</v>
      </c>
      <c r="E2190" s="318" t="s">
        <v>2453</v>
      </c>
      <c r="F2190" s="318" t="s">
        <v>2423</v>
      </c>
    </row>
    <row r="2191" spans="1:6" hidden="1">
      <c r="A2191" s="26">
        <v>2187</v>
      </c>
      <c r="B2191" s="316" t="s">
        <v>5661</v>
      </c>
      <c r="C2191" s="318" t="s">
        <v>5662</v>
      </c>
      <c r="D2191" s="318" t="s">
        <v>5370</v>
      </c>
      <c r="E2191" s="318" t="s">
        <v>2453</v>
      </c>
      <c r="F2191" s="318" t="s">
        <v>2423</v>
      </c>
    </row>
    <row r="2192" spans="1:6" hidden="1">
      <c r="A2192" s="26">
        <v>2188</v>
      </c>
      <c r="B2192" s="316" t="s">
        <v>5777</v>
      </c>
      <c r="C2192" s="318" t="s">
        <v>5778</v>
      </c>
      <c r="D2192" s="318" t="s">
        <v>5370</v>
      </c>
      <c r="E2192" s="318" t="s">
        <v>2453</v>
      </c>
      <c r="F2192" s="318" t="s">
        <v>2423</v>
      </c>
    </row>
    <row r="2193" spans="1:6" hidden="1">
      <c r="A2193" s="26">
        <v>2189</v>
      </c>
      <c r="B2193" s="316" t="s">
        <v>5733</v>
      </c>
      <c r="C2193" s="318" t="s">
        <v>5734</v>
      </c>
      <c r="D2193" s="318" t="s">
        <v>5370</v>
      </c>
      <c r="E2193" s="318" t="s">
        <v>2453</v>
      </c>
      <c r="F2193" s="318" t="s">
        <v>2423</v>
      </c>
    </row>
    <row r="2194" spans="1:6" hidden="1">
      <c r="A2194" s="26">
        <v>2190</v>
      </c>
      <c r="B2194" s="316" t="s">
        <v>5763</v>
      </c>
      <c r="C2194" s="318" t="s">
        <v>5764</v>
      </c>
      <c r="D2194" s="318" t="s">
        <v>5370</v>
      </c>
      <c r="E2194" s="318" t="s">
        <v>2453</v>
      </c>
      <c r="F2194" s="318" t="s">
        <v>2423</v>
      </c>
    </row>
    <row r="2195" spans="1:6" hidden="1">
      <c r="A2195" s="26">
        <v>2191</v>
      </c>
      <c r="B2195" s="316" t="s">
        <v>5769</v>
      </c>
      <c r="C2195" s="318" t="s">
        <v>5770</v>
      </c>
      <c r="D2195" s="318" t="s">
        <v>5370</v>
      </c>
      <c r="E2195" s="318" t="s">
        <v>2453</v>
      </c>
      <c r="F2195" s="318" t="s">
        <v>2423</v>
      </c>
    </row>
    <row r="2196" spans="1:6" hidden="1">
      <c r="A2196" s="26">
        <v>2192</v>
      </c>
      <c r="B2196" s="316" t="s">
        <v>5611</v>
      </c>
      <c r="C2196" s="318" t="s">
        <v>5612</v>
      </c>
      <c r="D2196" s="318" t="s">
        <v>5370</v>
      </c>
      <c r="E2196" s="318" t="s">
        <v>2453</v>
      </c>
      <c r="F2196" s="318" t="s">
        <v>2423</v>
      </c>
    </row>
    <row r="2197" spans="1:6" hidden="1">
      <c r="A2197" s="26">
        <v>2193</v>
      </c>
      <c r="B2197" s="316" t="s">
        <v>5739</v>
      </c>
      <c r="C2197" s="318" t="s">
        <v>5740</v>
      </c>
      <c r="D2197" s="318" t="s">
        <v>5370</v>
      </c>
      <c r="E2197" s="318" t="s">
        <v>2453</v>
      </c>
      <c r="F2197" s="318" t="s">
        <v>2423</v>
      </c>
    </row>
    <row r="2198" spans="1:6" hidden="1">
      <c r="A2198" s="26">
        <v>2194</v>
      </c>
      <c r="B2198" s="316" t="s">
        <v>5619</v>
      </c>
      <c r="C2198" s="318" t="s">
        <v>5620</v>
      </c>
      <c r="D2198" s="318" t="s">
        <v>5370</v>
      </c>
      <c r="E2198" s="318" t="s">
        <v>2453</v>
      </c>
      <c r="F2198" s="318" t="s">
        <v>2423</v>
      </c>
    </row>
    <row r="2199" spans="1:6" hidden="1">
      <c r="A2199" s="26">
        <v>2195</v>
      </c>
      <c r="B2199" s="316" t="s">
        <v>5737</v>
      </c>
      <c r="C2199" s="318" t="s">
        <v>5738</v>
      </c>
      <c r="D2199" s="318" t="s">
        <v>5370</v>
      </c>
      <c r="E2199" s="318" t="s">
        <v>2453</v>
      </c>
      <c r="F2199" s="318" t="s">
        <v>2423</v>
      </c>
    </row>
    <row r="2200" spans="1:6" hidden="1">
      <c r="A2200" s="26">
        <v>2196</v>
      </c>
      <c r="B2200" s="316" t="s">
        <v>5743</v>
      </c>
      <c r="C2200" s="318" t="s">
        <v>5744</v>
      </c>
      <c r="D2200" s="318" t="s">
        <v>5370</v>
      </c>
      <c r="E2200" s="318" t="s">
        <v>2453</v>
      </c>
      <c r="F2200" s="318" t="s">
        <v>2423</v>
      </c>
    </row>
    <row r="2201" spans="1:6" hidden="1">
      <c r="A2201" s="26">
        <v>2197</v>
      </c>
      <c r="B2201" s="316" t="s">
        <v>5713</v>
      </c>
      <c r="C2201" s="318" t="s">
        <v>5714</v>
      </c>
      <c r="D2201" s="318" t="s">
        <v>5370</v>
      </c>
      <c r="E2201" s="318" t="s">
        <v>2453</v>
      </c>
      <c r="F2201" s="318" t="s">
        <v>2423</v>
      </c>
    </row>
    <row r="2202" spans="1:6" hidden="1">
      <c r="A2202" s="26">
        <v>2198</v>
      </c>
      <c r="B2202" s="316" t="s">
        <v>5703</v>
      </c>
      <c r="C2202" s="318" t="s">
        <v>5704</v>
      </c>
      <c r="D2202" s="318" t="s">
        <v>5370</v>
      </c>
      <c r="E2202" s="318" t="s">
        <v>2453</v>
      </c>
      <c r="F2202" s="318" t="s">
        <v>2423</v>
      </c>
    </row>
    <row r="2203" spans="1:6" hidden="1">
      <c r="A2203" s="26">
        <v>2199</v>
      </c>
      <c r="B2203" s="316" t="s">
        <v>5793</v>
      </c>
      <c r="C2203" s="318" t="s">
        <v>5794</v>
      </c>
      <c r="D2203" s="318" t="s">
        <v>5370</v>
      </c>
      <c r="E2203" s="318" t="s">
        <v>2453</v>
      </c>
      <c r="F2203" s="318" t="s">
        <v>2423</v>
      </c>
    </row>
    <row r="2204" spans="1:6" hidden="1">
      <c r="A2204" s="26">
        <v>2200</v>
      </c>
      <c r="B2204" s="316" t="s">
        <v>5791</v>
      </c>
      <c r="C2204" s="318" t="s">
        <v>5792</v>
      </c>
      <c r="D2204" s="318" t="s">
        <v>5370</v>
      </c>
      <c r="E2204" s="318" t="s">
        <v>2453</v>
      </c>
      <c r="F2204" s="318" t="s">
        <v>2423</v>
      </c>
    </row>
    <row r="2205" spans="1:6" hidden="1">
      <c r="A2205" s="26">
        <v>2201</v>
      </c>
      <c r="B2205" s="316" t="s">
        <v>5669</v>
      </c>
      <c r="C2205" s="318" t="s">
        <v>5670</v>
      </c>
      <c r="D2205" s="318" t="s">
        <v>5370</v>
      </c>
      <c r="E2205" s="318" t="s">
        <v>2453</v>
      </c>
      <c r="F2205" s="318" t="s">
        <v>2423</v>
      </c>
    </row>
    <row r="2206" spans="1:6" hidden="1">
      <c r="A2206" s="26">
        <v>2202</v>
      </c>
      <c r="B2206" s="316" t="s">
        <v>5643</v>
      </c>
      <c r="C2206" s="318" t="s">
        <v>5644</v>
      </c>
      <c r="D2206" s="318" t="s">
        <v>5370</v>
      </c>
      <c r="E2206" s="318" t="s">
        <v>2453</v>
      </c>
      <c r="F2206" s="318" t="s">
        <v>2423</v>
      </c>
    </row>
    <row r="2207" spans="1:6" hidden="1">
      <c r="A2207" s="26">
        <v>2203</v>
      </c>
      <c r="B2207" s="316" t="s">
        <v>5808</v>
      </c>
      <c r="C2207" s="318" t="s">
        <v>1457</v>
      </c>
      <c r="D2207" s="318" t="s">
        <v>5370</v>
      </c>
      <c r="E2207" s="318" t="s">
        <v>2453</v>
      </c>
      <c r="F2207" s="318" t="s">
        <v>2423</v>
      </c>
    </row>
    <row r="2208" spans="1:6" hidden="1">
      <c r="A2208" s="26">
        <v>2204</v>
      </c>
      <c r="B2208" s="316" t="s">
        <v>5816</v>
      </c>
      <c r="C2208" s="318" t="s">
        <v>1461</v>
      </c>
      <c r="D2208" s="318" t="s">
        <v>5370</v>
      </c>
      <c r="E2208" s="318" t="s">
        <v>2453</v>
      </c>
      <c r="F2208" s="318" t="s">
        <v>2423</v>
      </c>
    </row>
    <row r="2209" spans="1:6" hidden="1">
      <c r="A2209" s="26">
        <v>2205</v>
      </c>
      <c r="B2209" s="316" t="s">
        <v>5834</v>
      </c>
      <c r="C2209" s="318" t="s">
        <v>1480</v>
      </c>
      <c r="D2209" s="318" t="s">
        <v>5370</v>
      </c>
      <c r="E2209" s="318" t="s">
        <v>2453</v>
      </c>
      <c r="F2209" s="318" t="s">
        <v>2423</v>
      </c>
    </row>
    <row r="2210" spans="1:6" hidden="1">
      <c r="A2210" s="26">
        <v>2206</v>
      </c>
      <c r="B2210" s="316" t="s">
        <v>5832</v>
      </c>
      <c r="C2210" s="318" t="s">
        <v>1478</v>
      </c>
      <c r="D2210" s="318" t="s">
        <v>5370</v>
      </c>
      <c r="E2210" s="318" t="s">
        <v>2453</v>
      </c>
      <c r="F2210" s="318" t="s">
        <v>2423</v>
      </c>
    </row>
    <row r="2211" spans="1:6" hidden="1">
      <c r="A2211" s="26">
        <v>2207</v>
      </c>
      <c r="B2211" s="316" t="s">
        <v>5826</v>
      </c>
      <c r="C2211" s="318" t="s">
        <v>1472</v>
      </c>
      <c r="D2211" s="318" t="s">
        <v>5370</v>
      </c>
      <c r="E2211" s="318" t="s">
        <v>2453</v>
      </c>
      <c r="F2211" s="318" t="s">
        <v>2423</v>
      </c>
    </row>
    <row r="2212" spans="1:6" hidden="1">
      <c r="A2212" s="26">
        <v>2208</v>
      </c>
      <c r="B2212" s="316" t="s">
        <v>5805</v>
      </c>
      <c r="C2212" s="318" t="s">
        <v>1456</v>
      </c>
      <c r="D2212" s="318" t="s">
        <v>5370</v>
      </c>
      <c r="E2212" s="318" t="s">
        <v>2453</v>
      </c>
      <c r="F2212" s="318" t="s">
        <v>2423</v>
      </c>
    </row>
    <row r="2213" spans="1:6" hidden="1">
      <c r="A2213" s="26">
        <v>2209</v>
      </c>
      <c r="B2213" s="316" t="s">
        <v>5840</v>
      </c>
      <c r="C2213" s="318" t="s">
        <v>1484</v>
      </c>
      <c r="D2213" s="318" t="s">
        <v>5370</v>
      </c>
      <c r="E2213" s="318" t="s">
        <v>2453</v>
      </c>
      <c r="F2213" s="318" t="s">
        <v>2423</v>
      </c>
    </row>
    <row r="2214" spans="1:6" hidden="1">
      <c r="A2214" s="26">
        <v>2210</v>
      </c>
      <c r="B2214" s="316" t="s">
        <v>5827</v>
      </c>
      <c r="C2214" s="318" t="s">
        <v>1473</v>
      </c>
      <c r="D2214" s="318" t="s">
        <v>5370</v>
      </c>
      <c r="E2214" s="318" t="s">
        <v>2453</v>
      </c>
      <c r="F2214" s="318" t="s">
        <v>2423</v>
      </c>
    </row>
    <row r="2215" spans="1:6" hidden="1">
      <c r="A2215" s="26">
        <v>2211</v>
      </c>
      <c r="B2215" s="316" t="s">
        <v>5829</v>
      </c>
      <c r="C2215" s="318" t="s">
        <v>1475</v>
      </c>
      <c r="D2215" s="318" t="s">
        <v>5370</v>
      </c>
      <c r="E2215" s="318" t="s">
        <v>2453</v>
      </c>
      <c r="F2215" s="318" t="s">
        <v>2423</v>
      </c>
    </row>
    <row r="2216" spans="1:6" hidden="1">
      <c r="A2216" s="26">
        <v>2212</v>
      </c>
      <c r="B2216" s="316" t="s">
        <v>5843</v>
      </c>
      <c r="C2216" s="318" t="s">
        <v>1487</v>
      </c>
      <c r="D2216" s="318" t="s">
        <v>5370</v>
      </c>
      <c r="E2216" s="318" t="s">
        <v>2453</v>
      </c>
      <c r="F2216" s="318" t="s">
        <v>2423</v>
      </c>
    </row>
    <row r="2217" spans="1:6" hidden="1">
      <c r="A2217" s="26">
        <v>2213</v>
      </c>
      <c r="B2217" s="316" t="s">
        <v>5729</v>
      </c>
      <c r="C2217" s="318" t="s">
        <v>5730</v>
      </c>
      <c r="D2217" s="318" t="s">
        <v>5370</v>
      </c>
      <c r="E2217" s="318" t="s">
        <v>2453</v>
      </c>
      <c r="F2217" s="318" t="s">
        <v>2423</v>
      </c>
    </row>
    <row r="2218" spans="1:6" hidden="1">
      <c r="A2218" s="26">
        <v>2214</v>
      </c>
      <c r="B2218" s="316" t="s">
        <v>5625</v>
      </c>
      <c r="C2218" s="318" t="s">
        <v>5626</v>
      </c>
      <c r="D2218" s="318" t="s">
        <v>5370</v>
      </c>
      <c r="E2218" s="318" t="s">
        <v>2453</v>
      </c>
      <c r="F2218" s="318" t="s">
        <v>2423</v>
      </c>
    </row>
    <row r="2219" spans="1:6" hidden="1">
      <c r="A2219" s="26">
        <v>2215</v>
      </c>
      <c r="B2219" s="316" t="s">
        <v>5723</v>
      </c>
      <c r="C2219" s="318" t="s">
        <v>5724</v>
      </c>
      <c r="D2219" s="318" t="s">
        <v>5370</v>
      </c>
      <c r="E2219" s="318" t="s">
        <v>2453</v>
      </c>
      <c r="F2219" s="318" t="s">
        <v>2423</v>
      </c>
    </row>
    <row r="2220" spans="1:6" hidden="1">
      <c r="A2220" s="26">
        <v>2216</v>
      </c>
      <c r="B2220" s="316" t="s">
        <v>5659</v>
      </c>
      <c r="C2220" s="318" t="s">
        <v>5660</v>
      </c>
      <c r="D2220" s="318" t="s">
        <v>5370</v>
      </c>
      <c r="E2220" s="318" t="s">
        <v>2453</v>
      </c>
      <c r="F2220" s="318" t="s">
        <v>2423</v>
      </c>
    </row>
    <row r="2221" spans="1:6" hidden="1">
      <c r="A2221" s="26">
        <v>2217</v>
      </c>
      <c r="B2221" s="316" t="s">
        <v>10360</v>
      </c>
      <c r="C2221" s="318" t="s">
        <v>6097</v>
      </c>
      <c r="D2221" s="318" t="s">
        <v>5370</v>
      </c>
      <c r="E2221" s="318" t="s">
        <v>2453</v>
      </c>
      <c r="F2221" s="318" t="s">
        <v>2423</v>
      </c>
    </row>
    <row r="2222" spans="1:6" hidden="1">
      <c r="A2222" s="26">
        <v>2218</v>
      </c>
      <c r="B2222" s="316" t="s">
        <v>10367</v>
      </c>
      <c r="C2222" s="318" t="s">
        <v>6099</v>
      </c>
      <c r="D2222" s="318" t="s">
        <v>5370</v>
      </c>
      <c r="E2222" s="318" t="s">
        <v>2453</v>
      </c>
      <c r="F2222" s="318" t="s">
        <v>2423</v>
      </c>
    </row>
    <row r="2223" spans="1:6" hidden="1">
      <c r="A2223" s="26">
        <v>2219</v>
      </c>
      <c r="B2223" s="316" t="s">
        <v>10372</v>
      </c>
      <c r="C2223" s="318" t="s">
        <v>6011</v>
      </c>
      <c r="D2223" s="318" t="s">
        <v>5370</v>
      </c>
      <c r="E2223" s="318" t="s">
        <v>2453</v>
      </c>
      <c r="F2223" s="318" t="s">
        <v>2423</v>
      </c>
    </row>
    <row r="2224" spans="1:6" hidden="1">
      <c r="A2224" s="26">
        <v>2220</v>
      </c>
      <c r="B2224" s="316" t="s">
        <v>10381</v>
      </c>
      <c r="C2224" s="318" t="s">
        <v>6012</v>
      </c>
      <c r="D2224" s="318" t="s">
        <v>5370</v>
      </c>
      <c r="E2224" s="318" t="s">
        <v>2453</v>
      </c>
      <c r="F2224" s="318" t="s">
        <v>2423</v>
      </c>
    </row>
    <row r="2225" spans="1:6" hidden="1">
      <c r="A2225" s="26">
        <v>2221</v>
      </c>
      <c r="B2225" s="316" t="s">
        <v>10382</v>
      </c>
      <c r="C2225" s="318" t="s">
        <v>6048</v>
      </c>
      <c r="D2225" s="318" t="s">
        <v>5370</v>
      </c>
      <c r="E2225" s="318" t="s">
        <v>2453</v>
      </c>
      <c r="F2225" s="318" t="s">
        <v>2423</v>
      </c>
    </row>
    <row r="2226" spans="1:6" hidden="1">
      <c r="A2226" s="26">
        <v>2222</v>
      </c>
      <c r="B2226" s="316" t="s">
        <v>5613</v>
      </c>
      <c r="C2226" s="318" t="s">
        <v>5614</v>
      </c>
      <c r="D2226" s="318" t="s">
        <v>5370</v>
      </c>
      <c r="E2226" s="318" t="s">
        <v>2453</v>
      </c>
      <c r="F2226" s="318" t="s">
        <v>2423</v>
      </c>
    </row>
    <row r="2227" spans="1:6" hidden="1">
      <c r="A2227" s="26">
        <v>2223</v>
      </c>
      <c r="B2227" s="316" t="s">
        <v>5851</v>
      </c>
      <c r="C2227" s="318" t="s">
        <v>5852</v>
      </c>
      <c r="D2227" s="318" t="s">
        <v>5370</v>
      </c>
      <c r="E2227" s="318" t="s">
        <v>2453</v>
      </c>
      <c r="F2227" s="318" t="s">
        <v>2423</v>
      </c>
    </row>
    <row r="2228" spans="1:6" hidden="1">
      <c r="A2228" s="26">
        <v>2224</v>
      </c>
      <c r="B2228" s="316" t="s">
        <v>5701</v>
      </c>
      <c r="C2228" s="318" t="s">
        <v>5702</v>
      </c>
      <c r="D2228" s="318" t="s">
        <v>5370</v>
      </c>
      <c r="E2228" s="318" t="s">
        <v>2453</v>
      </c>
      <c r="F2228" s="318" t="s">
        <v>2423</v>
      </c>
    </row>
    <row r="2229" spans="1:6" hidden="1">
      <c r="A2229" s="26">
        <v>2225</v>
      </c>
      <c r="B2229" s="316" t="s">
        <v>10406</v>
      </c>
      <c r="C2229" s="318" t="s">
        <v>6106</v>
      </c>
      <c r="D2229" s="318" t="s">
        <v>5370</v>
      </c>
      <c r="E2229" s="318" t="s">
        <v>2453</v>
      </c>
      <c r="F2229" s="318" t="s">
        <v>2423</v>
      </c>
    </row>
    <row r="2230" spans="1:6" hidden="1">
      <c r="A2230" s="26">
        <v>2226</v>
      </c>
      <c r="B2230" s="316" t="s">
        <v>10416</v>
      </c>
      <c r="C2230" s="318" t="s">
        <v>10417</v>
      </c>
      <c r="D2230" s="318" t="s">
        <v>5370</v>
      </c>
      <c r="E2230" s="318" t="s">
        <v>2422</v>
      </c>
      <c r="F2230" s="318" t="s">
        <v>2423</v>
      </c>
    </row>
    <row r="2231" spans="1:6" hidden="1">
      <c r="A2231" s="26">
        <v>2227</v>
      </c>
      <c r="B2231" s="316" t="s">
        <v>5653</v>
      </c>
      <c r="C2231" s="318" t="s">
        <v>5654</v>
      </c>
      <c r="D2231" s="318" t="s">
        <v>5370</v>
      </c>
      <c r="E2231" s="318" t="s">
        <v>2453</v>
      </c>
      <c r="F2231" s="318" t="s">
        <v>2423</v>
      </c>
    </row>
    <row r="2232" spans="1:6" hidden="1">
      <c r="A2232" s="26">
        <v>2228</v>
      </c>
      <c r="B2232" s="316" t="s">
        <v>5767</v>
      </c>
      <c r="C2232" s="318" t="s">
        <v>5768</v>
      </c>
      <c r="D2232" s="318" t="s">
        <v>5370</v>
      </c>
      <c r="E2232" s="318" t="s">
        <v>2453</v>
      </c>
      <c r="F2232" s="318" t="s">
        <v>2423</v>
      </c>
    </row>
    <row r="2233" spans="1:6" hidden="1">
      <c r="A2233" s="26">
        <v>2229</v>
      </c>
      <c r="B2233" s="316" t="s">
        <v>5747</v>
      </c>
      <c r="C2233" s="318" t="s">
        <v>5748</v>
      </c>
      <c r="D2233" s="318" t="s">
        <v>5370</v>
      </c>
      <c r="E2233" s="318" t="s">
        <v>2453</v>
      </c>
      <c r="F2233" s="318" t="s">
        <v>2423</v>
      </c>
    </row>
    <row r="2234" spans="1:6" hidden="1">
      <c r="A2234" s="26">
        <v>2230</v>
      </c>
      <c r="B2234" s="316" t="s">
        <v>5711</v>
      </c>
      <c r="C2234" s="318" t="s">
        <v>5712</v>
      </c>
      <c r="D2234" s="318" t="s">
        <v>5370</v>
      </c>
      <c r="E2234" s="318" t="s">
        <v>2453</v>
      </c>
      <c r="F2234" s="318" t="s">
        <v>2423</v>
      </c>
    </row>
    <row r="2235" spans="1:6" hidden="1">
      <c r="A2235" s="26">
        <v>2231</v>
      </c>
      <c r="B2235" s="316" t="s">
        <v>5707</v>
      </c>
      <c r="C2235" s="318" t="s">
        <v>5708</v>
      </c>
      <c r="D2235" s="318" t="s">
        <v>5370</v>
      </c>
      <c r="E2235" s="318" t="s">
        <v>2453</v>
      </c>
      <c r="F2235" s="318" t="s">
        <v>2423</v>
      </c>
    </row>
    <row r="2236" spans="1:6" hidden="1">
      <c r="A2236" s="26">
        <v>2232</v>
      </c>
      <c r="B2236" s="316" t="s">
        <v>5806</v>
      </c>
      <c r="C2236" s="318" t="s">
        <v>5807</v>
      </c>
      <c r="D2236" s="318" t="s">
        <v>5370</v>
      </c>
      <c r="E2236" s="318" t="s">
        <v>2453</v>
      </c>
      <c r="F2236" s="318" t="s">
        <v>2423</v>
      </c>
    </row>
    <row r="2237" spans="1:6" hidden="1">
      <c r="A2237" s="26">
        <v>2233</v>
      </c>
      <c r="B2237" s="316" t="s">
        <v>5633</v>
      </c>
      <c r="C2237" s="318" t="s">
        <v>5634</v>
      </c>
      <c r="D2237" s="318" t="s">
        <v>5370</v>
      </c>
      <c r="E2237" s="318" t="s">
        <v>2453</v>
      </c>
      <c r="F2237" s="318" t="s">
        <v>2423</v>
      </c>
    </row>
    <row r="2238" spans="1:6" hidden="1">
      <c r="A2238" s="26">
        <v>2234</v>
      </c>
      <c r="B2238" s="316" t="s">
        <v>5617</v>
      </c>
      <c r="C2238" s="318" t="s">
        <v>5618</v>
      </c>
      <c r="D2238" s="318" t="s">
        <v>5370</v>
      </c>
      <c r="E2238" s="318" t="s">
        <v>2453</v>
      </c>
      <c r="F2238" s="318" t="s">
        <v>2423</v>
      </c>
    </row>
    <row r="2239" spans="1:6" hidden="1">
      <c r="A2239" s="26">
        <v>2235</v>
      </c>
      <c r="B2239" s="316" t="s">
        <v>10442</v>
      </c>
      <c r="C2239" s="318" t="s">
        <v>10443</v>
      </c>
      <c r="D2239" s="318" t="s">
        <v>5370</v>
      </c>
      <c r="E2239" s="318" t="s">
        <v>2422</v>
      </c>
      <c r="F2239" s="318" t="s">
        <v>2423</v>
      </c>
    </row>
    <row r="2240" spans="1:6" hidden="1">
      <c r="A2240" s="26">
        <v>2236</v>
      </c>
      <c r="B2240" s="316" t="s">
        <v>5741</v>
      </c>
      <c r="C2240" s="318" t="s">
        <v>5742</v>
      </c>
      <c r="D2240" s="318" t="s">
        <v>5370</v>
      </c>
      <c r="E2240" s="318" t="s">
        <v>2453</v>
      </c>
      <c r="F2240" s="318" t="s">
        <v>2423</v>
      </c>
    </row>
    <row r="2241" spans="1:6" hidden="1">
      <c r="A2241" s="26">
        <v>2237</v>
      </c>
      <c r="B2241" s="316" t="s">
        <v>5761</v>
      </c>
      <c r="C2241" s="318" t="s">
        <v>5762</v>
      </c>
      <c r="D2241" s="318" t="s">
        <v>5370</v>
      </c>
      <c r="E2241" s="318" t="s">
        <v>2453</v>
      </c>
      <c r="F2241" s="318" t="s">
        <v>2423</v>
      </c>
    </row>
    <row r="2242" spans="1:6" hidden="1">
      <c r="A2242" s="26">
        <v>2238</v>
      </c>
      <c r="B2242" s="316" t="s">
        <v>5789</v>
      </c>
      <c r="C2242" s="318" t="s">
        <v>5790</v>
      </c>
      <c r="D2242" s="318" t="s">
        <v>5370</v>
      </c>
      <c r="E2242" s="318" t="s">
        <v>2453</v>
      </c>
      <c r="F2242" s="318" t="s">
        <v>2423</v>
      </c>
    </row>
    <row r="2243" spans="1:6" hidden="1">
      <c r="A2243" s="26">
        <v>2239</v>
      </c>
      <c r="B2243" s="316" t="s">
        <v>5759</v>
      </c>
      <c r="C2243" s="318" t="s">
        <v>5760</v>
      </c>
      <c r="D2243" s="318" t="s">
        <v>5370</v>
      </c>
      <c r="E2243" s="318" t="s">
        <v>2453</v>
      </c>
      <c r="F2243" s="318" t="s">
        <v>2423</v>
      </c>
    </row>
    <row r="2244" spans="1:6" hidden="1">
      <c r="A2244" s="26">
        <v>2240</v>
      </c>
      <c r="B2244" s="316" t="s">
        <v>5773</v>
      </c>
      <c r="C2244" s="318" t="s">
        <v>5774</v>
      </c>
      <c r="D2244" s="318" t="s">
        <v>5370</v>
      </c>
      <c r="E2244" s="318" t="s">
        <v>2453</v>
      </c>
      <c r="F2244" s="318" t="s">
        <v>2423</v>
      </c>
    </row>
    <row r="2245" spans="1:6" hidden="1">
      <c r="A2245" s="26">
        <v>2241</v>
      </c>
      <c r="B2245" s="316" t="s">
        <v>10461</v>
      </c>
      <c r="C2245" s="318" t="s">
        <v>6127</v>
      </c>
      <c r="D2245" s="318" t="s">
        <v>5370</v>
      </c>
      <c r="E2245" s="318" t="s">
        <v>2453</v>
      </c>
      <c r="F2245" s="318" t="s">
        <v>2423</v>
      </c>
    </row>
    <row r="2246" spans="1:6" hidden="1">
      <c r="A2246" s="26">
        <v>2242</v>
      </c>
      <c r="B2246" s="316" t="s">
        <v>10468</v>
      </c>
      <c r="C2246" s="318" t="s">
        <v>6121</v>
      </c>
      <c r="D2246" s="318" t="s">
        <v>5370</v>
      </c>
      <c r="E2246" s="318" t="s">
        <v>2453</v>
      </c>
      <c r="F2246" s="318" t="s">
        <v>2423</v>
      </c>
    </row>
    <row r="2247" spans="1:6" hidden="1">
      <c r="A2247" s="26">
        <v>2243</v>
      </c>
      <c r="B2247" s="316" t="s">
        <v>10493</v>
      </c>
      <c r="C2247" s="318" t="s">
        <v>6118</v>
      </c>
      <c r="D2247" s="318" t="s">
        <v>5370</v>
      </c>
      <c r="E2247" s="318" t="s">
        <v>2453</v>
      </c>
      <c r="F2247" s="318" t="s">
        <v>2423</v>
      </c>
    </row>
    <row r="2248" spans="1:6" hidden="1">
      <c r="A2248" s="26">
        <v>2244</v>
      </c>
      <c r="B2248" s="316" t="s">
        <v>10515</v>
      </c>
      <c r="C2248" s="318" t="s">
        <v>6105</v>
      </c>
      <c r="D2248" s="318" t="s">
        <v>5370</v>
      </c>
      <c r="E2248" s="318" t="s">
        <v>2453</v>
      </c>
      <c r="F2248" s="318" t="s">
        <v>2423</v>
      </c>
    </row>
    <row r="2249" spans="1:6" hidden="1">
      <c r="A2249" s="26">
        <v>2245</v>
      </c>
      <c r="B2249" s="316" t="s">
        <v>10521</v>
      </c>
      <c r="C2249" s="318" t="s">
        <v>6114</v>
      </c>
      <c r="D2249" s="318" t="s">
        <v>5370</v>
      </c>
      <c r="E2249" s="318" t="s">
        <v>2453</v>
      </c>
      <c r="F2249" s="318" t="s">
        <v>2423</v>
      </c>
    </row>
    <row r="2250" spans="1:6" hidden="1">
      <c r="A2250" s="26">
        <v>2246</v>
      </c>
      <c r="B2250" s="316" t="s">
        <v>10532</v>
      </c>
      <c r="C2250" s="318" t="s">
        <v>6123</v>
      </c>
      <c r="D2250" s="318" t="s">
        <v>5370</v>
      </c>
      <c r="E2250" s="318" t="s">
        <v>2453</v>
      </c>
      <c r="F2250" s="318" t="s">
        <v>2423</v>
      </c>
    </row>
    <row r="2251" spans="1:6" hidden="1">
      <c r="A2251" s="26">
        <v>2247</v>
      </c>
      <c r="B2251" s="316" t="s">
        <v>10543</v>
      </c>
      <c r="C2251" s="318" t="s">
        <v>6130</v>
      </c>
      <c r="D2251" s="318" t="s">
        <v>5370</v>
      </c>
      <c r="E2251" s="318" t="s">
        <v>2453</v>
      </c>
      <c r="F2251" s="318" t="s">
        <v>2423</v>
      </c>
    </row>
    <row r="2252" spans="1:6" hidden="1">
      <c r="A2252" s="26">
        <v>2248</v>
      </c>
      <c r="B2252" s="316" t="s">
        <v>10560</v>
      </c>
      <c r="C2252" s="318" t="s">
        <v>6129</v>
      </c>
      <c r="D2252" s="318" t="s">
        <v>5370</v>
      </c>
      <c r="E2252" s="318" t="s">
        <v>2453</v>
      </c>
      <c r="F2252" s="318" t="s">
        <v>2423</v>
      </c>
    </row>
    <row r="2253" spans="1:6" hidden="1">
      <c r="A2253" s="26">
        <v>2249</v>
      </c>
      <c r="B2253" s="316" t="s">
        <v>10565</v>
      </c>
      <c r="C2253" s="318" t="s">
        <v>6109</v>
      </c>
      <c r="D2253" s="318" t="s">
        <v>5370</v>
      </c>
      <c r="E2253" s="318" t="s">
        <v>2453</v>
      </c>
      <c r="F2253" s="318" t="s">
        <v>2423</v>
      </c>
    </row>
    <row r="2254" spans="1:6" hidden="1">
      <c r="A2254" s="26">
        <v>2250</v>
      </c>
      <c r="B2254" s="316" t="s">
        <v>10613</v>
      </c>
      <c r="C2254" s="318" t="s">
        <v>6119</v>
      </c>
      <c r="D2254" s="318" t="s">
        <v>5370</v>
      </c>
      <c r="E2254" s="318" t="s">
        <v>2453</v>
      </c>
      <c r="F2254" s="318" t="s">
        <v>2423</v>
      </c>
    </row>
    <row r="2255" spans="1:6" hidden="1">
      <c r="A2255" s="26">
        <v>2251</v>
      </c>
      <c r="B2255" s="316" t="s">
        <v>10616</v>
      </c>
      <c r="C2255" s="318" t="s">
        <v>6103</v>
      </c>
      <c r="D2255" s="318" t="s">
        <v>5370</v>
      </c>
      <c r="E2255" s="318" t="s">
        <v>2453</v>
      </c>
      <c r="F2255" s="318" t="s">
        <v>2423</v>
      </c>
    </row>
    <row r="2256" spans="1:6" hidden="1">
      <c r="A2256" s="26">
        <v>2252</v>
      </c>
      <c r="B2256" s="316" t="s">
        <v>10627</v>
      </c>
      <c r="C2256" s="318" t="s">
        <v>6113</v>
      </c>
      <c r="D2256" s="318" t="s">
        <v>5370</v>
      </c>
      <c r="E2256" s="318" t="s">
        <v>2453</v>
      </c>
      <c r="F2256" s="318" t="s">
        <v>2423</v>
      </c>
    </row>
    <row r="2257" spans="1:6" hidden="1">
      <c r="A2257" s="26">
        <v>2253</v>
      </c>
      <c r="B2257" s="316" t="s">
        <v>10628</v>
      </c>
      <c r="C2257" s="318" t="s">
        <v>6128</v>
      </c>
      <c r="D2257" s="318" t="s">
        <v>5370</v>
      </c>
      <c r="E2257" s="318" t="s">
        <v>2453</v>
      </c>
      <c r="F2257" s="318" t="s">
        <v>2423</v>
      </c>
    </row>
    <row r="2258" spans="1:6" hidden="1">
      <c r="A2258" s="26">
        <v>2254</v>
      </c>
      <c r="B2258" s="316" t="s">
        <v>10639</v>
      </c>
      <c r="C2258" s="318" t="s">
        <v>10640</v>
      </c>
      <c r="D2258" s="318" t="s">
        <v>5370</v>
      </c>
      <c r="E2258" s="318" t="s">
        <v>2453</v>
      </c>
      <c r="F2258" s="318" t="s">
        <v>2423</v>
      </c>
    </row>
    <row r="2259" spans="1:6" hidden="1">
      <c r="A2259" s="26">
        <v>2255</v>
      </c>
      <c r="B2259" s="316" t="s">
        <v>10641</v>
      </c>
      <c r="C2259" s="318" t="s">
        <v>6126</v>
      </c>
      <c r="D2259" s="318" t="s">
        <v>5370</v>
      </c>
      <c r="E2259" s="318" t="s">
        <v>2453</v>
      </c>
      <c r="F2259" s="318" t="s">
        <v>2423</v>
      </c>
    </row>
    <row r="2260" spans="1:6" hidden="1">
      <c r="A2260" s="26">
        <v>2256</v>
      </c>
      <c r="B2260" s="316" t="s">
        <v>10643</v>
      </c>
      <c r="C2260" s="318" t="s">
        <v>6115</v>
      </c>
      <c r="D2260" s="318" t="s">
        <v>5370</v>
      </c>
      <c r="E2260" s="318" t="s">
        <v>2453</v>
      </c>
      <c r="F2260" s="318" t="s">
        <v>2423</v>
      </c>
    </row>
    <row r="2261" spans="1:6" hidden="1">
      <c r="A2261" s="26">
        <v>2257</v>
      </c>
      <c r="B2261" s="316" t="s">
        <v>10646</v>
      </c>
      <c r="C2261" s="318" t="s">
        <v>6116</v>
      </c>
      <c r="D2261" s="318" t="s">
        <v>5370</v>
      </c>
      <c r="E2261" s="318" t="s">
        <v>2453</v>
      </c>
      <c r="F2261" s="318" t="s">
        <v>2423</v>
      </c>
    </row>
    <row r="2262" spans="1:6" hidden="1">
      <c r="A2262" s="26">
        <v>2258</v>
      </c>
      <c r="B2262" s="316" t="s">
        <v>10651</v>
      </c>
      <c r="C2262" s="318" t="s">
        <v>10652</v>
      </c>
      <c r="D2262" s="318" t="s">
        <v>5370</v>
      </c>
      <c r="E2262" s="318" t="s">
        <v>2453</v>
      </c>
      <c r="F2262" s="318" t="s">
        <v>2423</v>
      </c>
    </row>
    <row r="2263" spans="1:6" hidden="1">
      <c r="A2263" s="26">
        <v>2259</v>
      </c>
      <c r="B2263" s="316" t="s">
        <v>10661</v>
      </c>
      <c r="C2263" s="318" t="s">
        <v>6122</v>
      </c>
      <c r="D2263" s="318" t="s">
        <v>5370</v>
      </c>
      <c r="E2263" s="318" t="s">
        <v>2453</v>
      </c>
      <c r="F2263" s="318" t="s">
        <v>2423</v>
      </c>
    </row>
    <row r="2264" spans="1:6" hidden="1">
      <c r="A2264" s="26">
        <v>2260</v>
      </c>
      <c r="B2264" s="316" t="s">
        <v>10675</v>
      </c>
      <c r="C2264" s="318" t="s">
        <v>6107</v>
      </c>
      <c r="D2264" s="318" t="s">
        <v>5370</v>
      </c>
      <c r="E2264" s="318" t="s">
        <v>2453</v>
      </c>
      <c r="F2264" s="318" t="s">
        <v>2423</v>
      </c>
    </row>
    <row r="2265" spans="1:6" hidden="1">
      <c r="A2265" s="26">
        <v>2261</v>
      </c>
      <c r="B2265" s="316" t="s">
        <v>10679</v>
      </c>
      <c r="C2265" s="318" t="s">
        <v>6110</v>
      </c>
      <c r="D2265" s="318" t="s">
        <v>5370</v>
      </c>
      <c r="E2265" s="318" t="s">
        <v>2453</v>
      </c>
      <c r="F2265" s="318" t="s">
        <v>2423</v>
      </c>
    </row>
    <row r="2266" spans="1:6" hidden="1">
      <c r="A2266" s="26">
        <v>2262</v>
      </c>
      <c r="B2266" s="316" t="s">
        <v>10697</v>
      </c>
      <c r="C2266" s="318" t="s">
        <v>6037</v>
      </c>
      <c r="D2266" s="318" t="s">
        <v>5370</v>
      </c>
      <c r="E2266" s="318" t="s">
        <v>2453</v>
      </c>
      <c r="F2266" s="318" t="s">
        <v>2423</v>
      </c>
    </row>
    <row r="2267" spans="1:6" hidden="1">
      <c r="A2267" s="26">
        <v>2263</v>
      </c>
      <c r="B2267" s="316" t="s">
        <v>10703</v>
      </c>
      <c r="C2267" s="318" t="s">
        <v>6038</v>
      </c>
      <c r="D2267" s="318" t="s">
        <v>5370</v>
      </c>
      <c r="E2267" s="318" t="s">
        <v>2453</v>
      </c>
      <c r="F2267" s="318" t="s">
        <v>2423</v>
      </c>
    </row>
    <row r="2268" spans="1:6" hidden="1">
      <c r="A2268" s="26">
        <v>2264</v>
      </c>
      <c r="B2268" s="316" t="s">
        <v>10707</v>
      </c>
      <c r="C2268" s="318" t="s">
        <v>6039</v>
      </c>
      <c r="D2268" s="318" t="s">
        <v>5370</v>
      </c>
      <c r="E2268" s="318" t="s">
        <v>2453</v>
      </c>
      <c r="F2268" s="318" t="s">
        <v>2423</v>
      </c>
    </row>
    <row r="2269" spans="1:6" hidden="1">
      <c r="A2269" s="26">
        <v>2265</v>
      </c>
      <c r="B2269" s="316" t="s">
        <v>10708</v>
      </c>
      <c r="C2269" s="318" t="s">
        <v>6013</v>
      </c>
      <c r="D2269" s="318" t="s">
        <v>5370</v>
      </c>
      <c r="E2269" s="318" t="s">
        <v>2453</v>
      </c>
      <c r="F2269" s="318" t="s">
        <v>2423</v>
      </c>
    </row>
    <row r="2270" spans="1:6" hidden="1">
      <c r="A2270" s="26">
        <v>2266</v>
      </c>
      <c r="B2270" s="316" t="s">
        <v>10714</v>
      </c>
      <c r="C2270" s="318" t="s">
        <v>6040</v>
      </c>
      <c r="D2270" s="318" t="s">
        <v>5370</v>
      </c>
      <c r="E2270" s="318" t="s">
        <v>2453</v>
      </c>
      <c r="F2270" s="318" t="s">
        <v>2423</v>
      </c>
    </row>
    <row r="2271" spans="1:6" hidden="1">
      <c r="A2271" s="26">
        <v>2267</v>
      </c>
      <c r="B2271" s="316" t="s">
        <v>10722</v>
      </c>
      <c r="C2271" s="318" t="s">
        <v>6014</v>
      </c>
      <c r="D2271" s="318" t="s">
        <v>5370</v>
      </c>
      <c r="E2271" s="318" t="s">
        <v>2453</v>
      </c>
      <c r="F2271" s="318" t="s">
        <v>2423</v>
      </c>
    </row>
    <row r="2272" spans="1:6" hidden="1">
      <c r="A2272" s="26">
        <v>2268</v>
      </c>
      <c r="B2272" s="316" t="s">
        <v>10725</v>
      </c>
      <c r="C2272" s="318" t="s">
        <v>6016</v>
      </c>
      <c r="D2272" s="318" t="s">
        <v>5370</v>
      </c>
      <c r="E2272" s="318" t="s">
        <v>2453</v>
      </c>
      <c r="F2272" s="318" t="s">
        <v>2423</v>
      </c>
    </row>
    <row r="2273" spans="1:6" hidden="1">
      <c r="A2273" s="26">
        <v>2269</v>
      </c>
      <c r="B2273" s="316" t="s">
        <v>10734</v>
      </c>
      <c r="C2273" s="318" t="s">
        <v>6041</v>
      </c>
      <c r="D2273" s="318" t="s">
        <v>5370</v>
      </c>
      <c r="E2273" s="318" t="s">
        <v>2453</v>
      </c>
      <c r="F2273" s="318" t="s">
        <v>2423</v>
      </c>
    </row>
    <row r="2274" spans="1:6" hidden="1">
      <c r="A2274" s="26">
        <v>2270</v>
      </c>
      <c r="B2274" s="316" t="s">
        <v>10735</v>
      </c>
      <c r="C2274" s="318" t="s">
        <v>6042</v>
      </c>
      <c r="D2274" s="318" t="s">
        <v>5370</v>
      </c>
      <c r="E2274" s="318" t="s">
        <v>2453</v>
      </c>
      <c r="F2274" s="318" t="s">
        <v>2423</v>
      </c>
    </row>
    <row r="2275" spans="1:6" hidden="1">
      <c r="A2275" s="26">
        <v>2271</v>
      </c>
      <c r="B2275" s="316" t="s">
        <v>10754</v>
      </c>
      <c r="C2275" s="318" t="s">
        <v>6043</v>
      </c>
      <c r="D2275" s="318" t="s">
        <v>5370</v>
      </c>
      <c r="E2275" s="318" t="s">
        <v>2453</v>
      </c>
      <c r="F2275" s="318" t="s">
        <v>2423</v>
      </c>
    </row>
    <row r="2276" spans="1:6" hidden="1">
      <c r="A2276" s="26">
        <v>2272</v>
      </c>
      <c r="B2276" s="316" t="s">
        <v>10760</v>
      </c>
      <c r="C2276" s="318" t="s">
        <v>6015</v>
      </c>
      <c r="D2276" s="318" t="s">
        <v>5370</v>
      </c>
      <c r="E2276" s="318" t="s">
        <v>2453</v>
      </c>
      <c r="F2276" s="318" t="s">
        <v>2423</v>
      </c>
    </row>
    <row r="2277" spans="1:6" hidden="1">
      <c r="A2277" s="26">
        <v>2273</v>
      </c>
      <c r="B2277" s="316" t="s">
        <v>10762</v>
      </c>
      <c r="C2277" s="318" t="s">
        <v>6017</v>
      </c>
      <c r="D2277" s="318" t="s">
        <v>5370</v>
      </c>
      <c r="E2277" s="318" t="s">
        <v>2453</v>
      </c>
      <c r="F2277" s="318" t="s">
        <v>2423</v>
      </c>
    </row>
    <row r="2278" spans="1:6" hidden="1">
      <c r="A2278" s="26">
        <v>2274</v>
      </c>
      <c r="B2278" s="316" t="s">
        <v>10768</v>
      </c>
      <c r="C2278" s="318" t="s">
        <v>6045</v>
      </c>
      <c r="D2278" s="318" t="s">
        <v>5370</v>
      </c>
      <c r="E2278" s="318" t="s">
        <v>2453</v>
      </c>
      <c r="F2278" s="318" t="s">
        <v>2423</v>
      </c>
    </row>
    <row r="2279" spans="1:6" hidden="1">
      <c r="A2279" s="26">
        <v>2275</v>
      </c>
      <c r="B2279" s="316" t="s">
        <v>10776</v>
      </c>
      <c r="C2279" s="318" t="s">
        <v>6018</v>
      </c>
      <c r="D2279" s="318" t="s">
        <v>5370</v>
      </c>
      <c r="E2279" s="318" t="s">
        <v>2453</v>
      </c>
      <c r="F2279" s="318" t="s">
        <v>2423</v>
      </c>
    </row>
    <row r="2280" spans="1:6" hidden="1">
      <c r="A2280" s="26">
        <v>2276</v>
      </c>
      <c r="B2280" s="316" t="s">
        <v>10777</v>
      </c>
      <c r="C2280" s="318" t="s">
        <v>6019</v>
      </c>
      <c r="D2280" s="318" t="s">
        <v>5370</v>
      </c>
      <c r="E2280" s="318" t="s">
        <v>2453</v>
      </c>
      <c r="F2280" s="318" t="s">
        <v>2423</v>
      </c>
    </row>
    <row r="2281" spans="1:6" hidden="1">
      <c r="A2281" s="26">
        <v>2277</v>
      </c>
      <c r="B2281" s="316" t="s">
        <v>10779</v>
      </c>
      <c r="C2281" s="318" t="s">
        <v>6046</v>
      </c>
      <c r="D2281" s="318" t="s">
        <v>5370</v>
      </c>
      <c r="E2281" s="318" t="s">
        <v>2453</v>
      </c>
      <c r="F2281" s="318" t="s">
        <v>2423</v>
      </c>
    </row>
    <row r="2282" spans="1:6" hidden="1">
      <c r="A2282" s="26">
        <v>2278</v>
      </c>
      <c r="B2282" s="316" t="s">
        <v>10785</v>
      </c>
      <c r="C2282" s="318" t="s">
        <v>6020</v>
      </c>
      <c r="D2282" s="318" t="s">
        <v>5370</v>
      </c>
      <c r="E2282" s="318" t="s">
        <v>2453</v>
      </c>
      <c r="F2282" s="318" t="s">
        <v>2423</v>
      </c>
    </row>
    <row r="2283" spans="1:6" hidden="1">
      <c r="A2283" s="26">
        <v>2279</v>
      </c>
      <c r="B2283" s="316" t="s">
        <v>10787</v>
      </c>
      <c r="C2283" s="318" t="s">
        <v>6047</v>
      </c>
      <c r="D2283" s="318" t="s">
        <v>5370</v>
      </c>
      <c r="E2283" s="318" t="s">
        <v>2453</v>
      </c>
      <c r="F2283" s="318" t="s">
        <v>2423</v>
      </c>
    </row>
    <row r="2284" spans="1:6" hidden="1">
      <c r="A2284" s="26">
        <v>2280</v>
      </c>
      <c r="B2284" s="316" t="s">
        <v>10798</v>
      </c>
      <c r="C2284" s="318" t="s">
        <v>6049</v>
      </c>
      <c r="D2284" s="318" t="s">
        <v>5370</v>
      </c>
      <c r="E2284" s="318" t="s">
        <v>2453</v>
      </c>
      <c r="F2284" s="318" t="s">
        <v>2423</v>
      </c>
    </row>
    <row r="2285" spans="1:6" hidden="1">
      <c r="A2285" s="26">
        <v>2281</v>
      </c>
      <c r="B2285" s="316" t="s">
        <v>10799</v>
      </c>
      <c r="C2285" s="318" t="s">
        <v>6022</v>
      </c>
      <c r="D2285" s="318" t="s">
        <v>5370</v>
      </c>
      <c r="E2285" s="318" t="s">
        <v>2453</v>
      </c>
      <c r="F2285" s="318" t="s">
        <v>2423</v>
      </c>
    </row>
    <row r="2286" spans="1:6" hidden="1">
      <c r="A2286" s="26">
        <v>2282</v>
      </c>
      <c r="B2286" s="316" t="s">
        <v>10806</v>
      </c>
      <c r="C2286" s="318" t="s">
        <v>6050</v>
      </c>
      <c r="D2286" s="318" t="s">
        <v>5370</v>
      </c>
      <c r="E2286" s="318" t="s">
        <v>2453</v>
      </c>
      <c r="F2286" s="318" t="s">
        <v>2423</v>
      </c>
    </row>
    <row r="2287" spans="1:6" hidden="1">
      <c r="A2287" s="26">
        <v>2283</v>
      </c>
      <c r="B2287" s="316" t="s">
        <v>10811</v>
      </c>
      <c r="C2287" s="318" t="s">
        <v>6023</v>
      </c>
      <c r="D2287" s="318" t="s">
        <v>5370</v>
      </c>
      <c r="E2287" s="318" t="s">
        <v>2453</v>
      </c>
      <c r="F2287" s="318" t="s">
        <v>2423</v>
      </c>
    </row>
    <row r="2288" spans="1:6" hidden="1">
      <c r="A2288" s="26">
        <v>2284</v>
      </c>
      <c r="B2288" s="316" t="s">
        <v>10813</v>
      </c>
      <c r="C2288" s="318" t="s">
        <v>6051</v>
      </c>
      <c r="D2288" s="318" t="s">
        <v>5370</v>
      </c>
      <c r="E2288" s="318" t="s">
        <v>2453</v>
      </c>
      <c r="F2288" s="318" t="s">
        <v>2423</v>
      </c>
    </row>
    <row r="2289" spans="1:6" hidden="1">
      <c r="A2289" s="26">
        <v>2285</v>
      </c>
      <c r="B2289" s="316" t="s">
        <v>10815</v>
      </c>
      <c r="C2289" s="318" t="s">
        <v>6052</v>
      </c>
      <c r="D2289" s="318" t="s">
        <v>5370</v>
      </c>
      <c r="E2289" s="318" t="s">
        <v>2453</v>
      </c>
      <c r="F2289" s="318" t="s">
        <v>2423</v>
      </c>
    </row>
    <row r="2290" spans="1:6" hidden="1">
      <c r="A2290" s="26">
        <v>2286</v>
      </c>
      <c r="B2290" s="316" t="s">
        <v>10818</v>
      </c>
      <c r="C2290" s="318" t="s">
        <v>6024</v>
      </c>
      <c r="D2290" s="318" t="s">
        <v>5370</v>
      </c>
      <c r="E2290" s="318" t="s">
        <v>2453</v>
      </c>
      <c r="F2290" s="318" t="s">
        <v>2423</v>
      </c>
    </row>
    <row r="2291" spans="1:6" hidden="1">
      <c r="A2291" s="26">
        <v>2287</v>
      </c>
      <c r="B2291" s="316" t="s">
        <v>10820</v>
      </c>
      <c r="C2291" s="318" t="s">
        <v>6053</v>
      </c>
      <c r="D2291" s="318" t="s">
        <v>5370</v>
      </c>
      <c r="E2291" s="318" t="s">
        <v>2453</v>
      </c>
      <c r="F2291" s="318" t="s">
        <v>2423</v>
      </c>
    </row>
    <row r="2292" spans="1:6" hidden="1">
      <c r="A2292" s="26">
        <v>2288</v>
      </c>
      <c r="B2292" s="316" t="s">
        <v>10833</v>
      </c>
      <c r="C2292" s="318" t="s">
        <v>6054</v>
      </c>
      <c r="D2292" s="318" t="s">
        <v>5370</v>
      </c>
      <c r="E2292" s="318" t="s">
        <v>2453</v>
      </c>
      <c r="F2292" s="318" t="s">
        <v>2423</v>
      </c>
    </row>
    <row r="2293" spans="1:6" hidden="1">
      <c r="A2293" s="26">
        <v>2289</v>
      </c>
      <c r="B2293" s="316" t="s">
        <v>10839</v>
      </c>
      <c r="C2293" s="318" t="s">
        <v>6021</v>
      </c>
      <c r="D2293" s="318" t="s">
        <v>5370</v>
      </c>
      <c r="E2293" s="318" t="s">
        <v>2453</v>
      </c>
      <c r="F2293" s="318" t="s">
        <v>2423</v>
      </c>
    </row>
    <row r="2294" spans="1:6" hidden="1">
      <c r="A2294" s="26">
        <v>2290</v>
      </c>
      <c r="B2294" s="316" t="s">
        <v>10840</v>
      </c>
      <c r="C2294" s="318" t="s">
        <v>6055</v>
      </c>
      <c r="D2294" s="318" t="s">
        <v>5370</v>
      </c>
      <c r="E2294" s="318" t="s">
        <v>2453</v>
      </c>
      <c r="F2294" s="318" t="s">
        <v>2423</v>
      </c>
    </row>
    <row r="2295" spans="1:6" hidden="1">
      <c r="A2295" s="26">
        <v>2291</v>
      </c>
      <c r="B2295" s="316" t="s">
        <v>10846</v>
      </c>
      <c r="C2295" s="318" t="s">
        <v>6057</v>
      </c>
      <c r="D2295" s="318" t="s">
        <v>5370</v>
      </c>
      <c r="E2295" s="318" t="s">
        <v>2453</v>
      </c>
      <c r="F2295" s="318" t="s">
        <v>2423</v>
      </c>
    </row>
    <row r="2296" spans="1:6" hidden="1">
      <c r="A2296" s="26">
        <v>2292</v>
      </c>
      <c r="B2296" s="316" t="s">
        <v>10863</v>
      </c>
      <c r="C2296" s="318" t="s">
        <v>6058</v>
      </c>
      <c r="D2296" s="318" t="s">
        <v>5370</v>
      </c>
      <c r="E2296" s="318" t="s">
        <v>2453</v>
      </c>
      <c r="F2296" s="318" t="s">
        <v>2423</v>
      </c>
    </row>
    <row r="2297" spans="1:6" hidden="1">
      <c r="A2297" s="26">
        <v>2293</v>
      </c>
      <c r="B2297" s="316" t="s">
        <v>10865</v>
      </c>
      <c r="C2297" s="318" t="s">
        <v>6093</v>
      </c>
      <c r="D2297" s="318" t="s">
        <v>5370</v>
      </c>
      <c r="E2297" s="318" t="s">
        <v>2453</v>
      </c>
      <c r="F2297" s="318" t="s">
        <v>2423</v>
      </c>
    </row>
    <row r="2298" spans="1:6" hidden="1">
      <c r="A2298" s="26">
        <v>2294</v>
      </c>
      <c r="B2298" s="316" t="s">
        <v>10866</v>
      </c>
      <c r="C2298" s="318" t="s">
        <v>6026</v>
      </c>
      <c r="D2298" s="318" t="s">
        <v>5370</v>
      </c>
      <c r="E2298" s="318" t="s">
        <v>2453</v>
      </c>
      <c r="F2298" s="318" t="s">
        <v>2423</v>
      </c>
    </row>
    <row r="2299" spans="1:6" hidden="1">
      <c r="A2299" s="26">
        <v>2295</v>
      </c>
      <c r="B2299" s="316" t="s">
        <v>10868</v>
      </c>
      <c r="C2299" s="318" t="s">
        <v>6027</v>
      </c>
      <c r="D2299" s="318" t="s">
        <v>5370</v>
      </c>
      <c r="E2299" s="318" t="s">
        <v>2453</v>
      </c>
      <c r="F2299" s="318" t="s">
        <v>2423</v>
      </c>
    </row>
    <row r="2300" spans="1:6" hidden="1">
      <c r="A2300" s="26">
        <v>2296</v>
      </c>
      <c r="B2300" s="316" t="s">
        <v>10873</v>
      </c>
      <c r="C2300" s="318" t="s">
        <v>6060</v>
      </c>
      <c r="D2300" s="318" t="s">
        <v>5370</v>
      </c>
      <c r="E2300" s="318" t="s">
        <v>2453</v>
      </c>
      <c r="F2300" s="318" t="s">
        <v>2423</v>
      </c>
    </row>
    <row r="2301" spans="1:6" hidden="1">
      <c r="A2301" s="26">
        <v>2297</v>
      </c>
      <c r="B2301" s="316" t="s">
        <v>10877</v>
      </c>
      <c r="C2301" s="318" t="s">
        <v>6059</v>
      </c>
      <c r="D2301" s="318" t="s">
        <v>5370</v>
      </c>
      <c r="E2301" s="318" t="s">
        <v>2453</v>
      </c>
      <c r="F2301" s="318" t="s">
        <v>2423</v>
      </c>
    </row>
    <row r="2302" spans="1:6" hidden="1">
      <c r="A2302" s="26">
        <v>2298</v>
      </c>
      <c r="B2302" s="316" t="s">
        <v>10886</v>
      </c>
      <c r="C2302" s="318" t="s">
        <v>6061</v>
      </c>
      <c r="D2302" s="318" t="s">
        <v>5370</v>
      </c>
      <c r="E2302" s="318" t="s">
        <v>2453</v>
      </c>
      <c r="F2302" s="318" t="s">
        <v>2423</v>
      </c>
    </row>
    <row r="2303" spans="1:6" hidden="1">
      <c r="A2303" s="26">
        <v>2299</v>
      </c>
      <c r="B2303" s="316" t="s">
        <v>10888</v>
      </c>
      <c r="C2303" s="318" t="s">
        <v>6062</v>
      </c>
      <c r="D2303" s="318" t="s">
        <v>5370</v>
      </c>
      <c r="E2303" s="318" t="s">
        <v>2453</v>
      </c>
      <c r="F2303" s="318" t="s">
        <v>2423</v>
      </c>
    </row>
    <row r="2304" spans="1:6" hidden="1">
      <c r="A2304" s="26">
        <v>2300</v>
      </c>
      <c r="B2304" s="316" t="s">
        <v>10890</v>
      </c>
      <c r="C2304" s="318" t="s">
        <v>6028</v>
      </c>
      <c r="D2304" s="318" t="s">
        <v>5370</v>
      </c>
      <c r="E2304" s="318" t="s">
        <v>2453</v>
      </c>
      <c r="F2304" s="318" t="s">
        <v>2423</v>
      </c>
    </row>
    <row r="2305" spans="1:6" hidden="1">
      <c r="A2305" s="26">
        <v>2301</v>
      </c>
      <c r="B2305" s="316" t="s">
        <v>10898</v>
      </c>
      <c r="C2305" s="318" t="s">
        <v>6063</v>
      </c>
      <c r="D2305" s="318" t="s">
        <v>5370</v>
      </c>
      <c r="E2305" s="318" t="s">
        <v>2453</v>
      </c>
      <c r="F2305" s="318" t="s">
        <v>2423</v>
      </c>
    </row>
    <row r="2306" spans="1:6" hidden="1">
      <c r="A2306" s="26">
        <v>2302</v>
      </c>
      <c r="B2306" s="316" t="s">
        <v>10899</v>
      </c>
      <c r="C2306" s="318" t="s">
        <v>6064</v>
      </c>
      <c r="D2306" s="318" t="s">
        <v>5370</v>
      </c>
      <c r="E2306" s="318" t="s">
        <v>2453</v>
      </c>
      <c r="F2306" s="318" t="s">
        <v>2423</v>
      </c>
    </row>
    <row r="2307" spans="1:6" hidden="1">
      <c r="A2307" s="26">
        <v>2303</v>
      </c>
      <c r="B2307" s="316" t="s">
        <v>10901</v>
      </c>
      <c r="C2307" s="318" t="s">
        <v>6065</v>
      </c>
      <c r="D2307" s="318" t="s">
        <v>5370</v>
      </c>
      <c r="E2307" s="318" t="s">
        <v>2453</v>
      </c>
      <c r="F2307" s="318" t="s">
        <v>2423</v>
      </c>
    </row>
    <row r="2308" spans="1:6" hidden="1">
      <c r="A2308" s="26">
        <v>2304</v>
      </c>
      <c r="B2308" s="316" t="s">
        <v>10904</v>
      </c>
      <c r="C2308" s="318" t="s">
        <v>6029</v>
      </c>
      <c r="D2308" s="318" t="s">
        <v>5370</v>
      </c>
      <c r="E2308" s="318" t="s">
        <v>2453</v>
      </c>
      <c r="F2308" s="318" t="s">
        <v>2423</v>
      </c>
    </row>
    <row r="2309" spans="1:6" hidden="1">
      <c r="A2309" s="26">
        <v>2305</v>
      </c>
      <c r="B2309" s="316" t="s">
        <v>10905</v>
      </c>
      <c r="C2309" s="318" t="s">
        <v>6030</v>
      </c>
      <c r="D2309" s="318" t="s">
        <v>5370</v>
      </c>
      <c r="E2309" s="318" t="s">
        <v>2453</v>
      </c>
      <c r="F2309" s="318" t="s">
        <v>2423</v>
      </c>
    </row>
    <row r="2310" spans="1:6" hidden="1">
      <c r="A2310" s="26">
        <v>2306</v>
      </c>
      <c r="B2310" s="316" t="s">
        <v>10906</v>
      </c>
      <c r="C2310" s="318" t="s">
        <v>6066</v>
      </c>
      <c r="D2310" s="318" t="s">
        <v>5370</v>
      </c>
      <c r="E2310" s="318" t="s">
        <v>2453</v>
      </c>
      <c r="F2310" s="318" t="s">
        <v>2423</v>
      </c>
    </row>
    <row r="2311" spans="1:6" hidden="1">
      <c r="A2311" s="26">
        <v>2307</v>
      </c>
      <c r="B2311" s="316" t="s">
        <v>10912</v>
      </c>
      <c r="C2311" s="318" t="s">
        <v>6067</v>
      </c>
      <c r="D2311" s="318" t="s">
        <v>5370</v>
      </c>
      <c r="E2311" s="318" t="s">
        <v>2453</v>
      </c>
      <c r="F2311" s="318" t="s">
        <v>2423</v>
      </c>
    </row>
    <row r="2312" spans="1:6" hidden="1">
      <c r="A2312" s="26">
        <v>2308</v>
      </c>
      <c r="B2312" s="316" t="s">
        <v>10913</v>
      </c>
      <c r="C2312" s="318" t="s">
        <v>6031</v>
      </c>
      <c r="D2312" s="318" t="s">
        <v>5370</v>
      </c>
      <c r="E2312" s="318" t="s">
        <v>2453</v>
      </c>
      <c r="F2312" s="318" t="s">
        <v>2423</v>
      </c>
    </row>
    <row r="2313" spans="1:6" hidden="1">
      <c r="A2313" s="26">
        <v>2309</v>
      </c>
      <c r="B2313" s="316" t="s">
        <v>10921</v>
      </c>
      <c r="C2313" s="318" t="s">
        <v>6032</v>
      </c>
      <c r="D2313" s="318" t="s">
        <v>5370</v>
      </c>
      <c r="E2313" s="318" t="s">
        <v>2453</v>
      </c>
      <c r="F2313" s="318" t="s">
        <v>2423</v>
      </c>
    </row>
    <row r="2314" spans="1:6" hidden="1">
      <c r="A2314" s="26">
        <v>2310</v>
      </c>
      <c r="B2314" s="316" t="s">
        <v>10925</v>
      </c>
      <c r="C2314" s="318" t="s">
        <v>6068</v>
      </c>
      <c r="D2314" s="318" t="s">
        <v>5370</v>
      </c>
      <c r="E2314" s="318" t="s">
        <v>2453</v>
      </c>
      <c r="F2314" s="318" t="s">
        <v>2423</v>
      </c>
    </row>
    <row r="2315" spans="1:6" hidden="1">
      <c r="A2315" s="26">
        <v>2311</v>
      </c>
      <c r="B2315" s="316" t="s">
        <v>10927</v>
      </c>
      <c r="C2315" s="318" t="s">
        <v>6033</v>
      </c>
      <c r="D2315" s="318" t="s">
        <v>5370</v>
      </c>
      <c r="E2315" s="318" t="s">
        <v>2453</v>
      </c>
      <c r="F2315" s="318" t="s">
        <v>2423</v>
      </c>
    </row>
    <row r="2316" spans="1:6" hidden="1">
      <c r="A2316" s="26">
        <v>2312</v>
      </c>
      <c r="B2316" s="316" t="s">
        <v>10940</v>
      </c>
      <c r="C2316" s="318" t="s">
        <v>6069</v>
      </c>
      <c r="D2316" s="318" t="s">
        <v>5370</v>
      </c>
      <c r="E2316" s="318" t="s">
        <v>2453</v>
      </c>
      <c r="F2316" s="318" t="s">
        <v>2423</v>
      </c>
    </row>
    <row r="2317" spans="1:6" hidden="1">
      <c r="A2317" s="26">
        <v>2313</v>
      </c>
      <c r="B2317" s="316" t="s">
        <v>10941</v>
      </c>
      <c r="C2317" s="318" t="s">
        <v>6034</v>
      </c>
      <c r="D2317" s="318" t="s">
        <v>5370</v>
      </c>
      <c r="E2317" s="318" t="s">
        <v>2453</v>
      </c>
      <c r="F2317" s="318" t="s">
        <v>2423</v>
      </c>
    </row>
    <row r="2318" spans="1:6" hidden="1">
      <c r="A2318" s="26">
        <v>2314</v>
      </c>
      <c r="B2318" s="316" t="s">
        <v>10942</v>
      </c>
      <c r="C2318" s="318" t="s">
        <v>6070</v>
      </c>
      <c r="D2318" s="318" t="s">
        <v>5370</v>
      </c>
      <c r="E2318" s="318" t="s">
        <v>2453</v>
      </c>
      <c r="F2318" s="318" t="s">
        <v>2423</v>
      </c>
    </row>
    <row r="2319" spans="1:6" hidden="1">
      <c r="A2319" s="26">
        <v>2315</v>
      </c>
      <c r="B2319" s="316" t="s">
        <v>10950</v>
      </c>
      <c r="C2319" s="318" t="s">
        <v>6071</v>
      </c>
      <c r="D2319" s="318" t="s">
        <v>5370</v>
      </c>
      <c r="E2319" s="318" t="s">
        <v>2453</v>
      </c>
      <c r="F2319" s="318" t="s">
        <v>2423</v>
      </c>
    </row>
    <row r="2320" spans="1:6" hidden="1">
      <c r="A2320" s="26">
        <v>2316</v>
      </c>
      <c r="B2320" s="316" t="s">
        <v>10970</v>
      </c>
      <c r="C2320" s="318" t="s">
        <v>6072</v>
      </c>
      <c r="D2320" s="318" t="s">
        <v>5370</v>
      </c>
      <c r="E2320" s="318" t="s">
        <v>2453</v>
      </c>
      <c r="F2320" s="318" t="s">
        <v>2423</v>
      </c>
    </row>
    <row r="2321" spans="1:6" hidden="1">
      <c r="A2321" s="26">
        <v>2317</v>
      </c>
      <c r="B2321" s="316" t="s">
        <v>10971</v>
      </c>
      <c r="C2321" s="318" t="s">
        <v>6073</v>
      </c>
      <c r="D2321" s="318" t="s">
        <v>5370</v>
      </c>
      <c r="E2321" s="318" t="s">
        <v>2453</v>
      </c>
      <c r="F2321" s="318" t="s">
        <v>2423</v>
      </c>
    </row>
    <row r="2322" spans="1:6" hidden="1">
      <c r="A2322" s="26">
        <v>2318</v>
      </c>
      <c r="B2322" s="316" t="s">
        <v>10973</v>
      </c>
      <c r="C2322" s="318" t="s">
        <v>6074</v>
      </c>
      <c r="D2322" s="318" t="s">
        <v>5370</v>
      </c>
      <c r="E2322" s="318" t="s">
        <v>2453</v>
      </c>
      <c r="F2322" s="318" t="s">
        <v>2423</v>
      </c>
    </row>
    <row r="2323" spans="1:6" hidden="1">
      <c r="A2323" s="26">
        <v>2319</v>
      </c>
      <c r="B2323" s="316" t="s">
        <v>10976</v>
      </c>
      <c r="C2323" s="318" t="s">
        <v>6075</v>
      </c>
      <c r="D2323" s="318" t="s">
        <v>5370</v>
      </c>
      <c r="E2323" s="318" t="s">
        <v>2453</v>
      </c>
      <c r="F2323" s="318" t="s">
        <v>2423</v>
      </c>
    </row>
    <row r="2324" spans="1:6" hidden="1">
      <c r="A2324" s="26">
        <v>2320</v>
      </c>
      <c r="B2324" s="316" t="s">
        <v>10984</v>
      </c>
      <c r="C2324" s="318" t="s">
        <v>6076</v>
      </c>
      <c r="D2324" s="318" t="s">
        <v>5370</v>
      </c>
      <c r="E2324" s="318" t="s">
        <v>2453</v>
      </c>
      <c r="F2324" s="318" t="s">
        <v>2423</v>
      </c>
    </row>
    <row r="2325" spans="1:6" hidden="1">
      <c r="A2325" s="26">
        <v>2321</v>
      </c>
      <c r="B2325" s="316" t="s">
        <v>10986</v>
      </c>
      <c r="C2325" s="318" t="s">
        <v>6077</v>
      </c>
      <c r="D2325" s="318" t="s">
        <v>5370</v>
      </c>
      <c r="E2325" s="318" t="s">
        <v>2453</v>
      </c>
      <c r="F2325" s="318" t="s">
        <v>2423</v>
      </c>
    </row>
    <row r="2326" spans="1:6" hidden="1">
      <c r="A2326" s="26">
        <v>2322</v>
      </c>
      <c r="B2326" s="316" t="s">
        <v>11011</v>
      </c>
      <c r="C2326" s="318" t="s">
        <v>6078</v>
      </c>
      <c r="D2326" s="318" t="s">
        <v>5370</v>
      </c>
      <c r="E2326" s="318" t="s">
        <v>2453</v>
      </c>
      <c r="F2326" s="318" t="s">
        <v>2423</v>
      </c>
    </row>
    <row r="2327" spans="1:6" hidden="1">
      <c r="A2327" s="26">
        <v>2323</v>
      </c>
      <c r="B2327" s="316" t="s">
        <v>11018</v>
      </c>
      <c r="C2327" s="318" t="s">
        <v>6079</v>
      </c>
      <c r="D2327" s="318" t="s">
        <v>5370</v>
      </c>
      <c r="E2327" s="318" t="s">
        <v>2453</v>
      </c>
      <c r="F2327" s="318" t="s">
        <v>2423</v>
      </c>
    </row>
    <row r="2328" spans="1:6" hidden="1">
      <c r="A2328" s="26">
        <v>2324</v>
      </c>
      <c r="B2328" s="316" t="s">
        <v>11025</v>
      </c>
      <c r="C2328" s="318" t="s">
        <v>5406</v>
      </c>
      <c r="D2328" s="318" t="s">
        <v>5370</v>
      </c>
      <c r="E2328" s="318" t="s">
        <v>2422</v>
      </c>
      <c r="F2328" s="318" t="s">
        <v>2423</v>
      </c>
    </row>
    <row r="2329" spans="1:6" hidden="1">
      <c r="A2329" s="26">
        <v>2325</v>
      </c>
      <c r="B2329" s="316" t="s">
        <v>11027</v>
      </c>
      <c r="C2329" s="318" t="s">
        <v>5407</v>
      </c>
      <c r="D2329" s="318" t="s">
        <v>5370</v>
      </c>
      <c r="E2329" s="318" t="s">
        <v>2422</v>
      </c>
      <c r="F2329" s="318" t="s">
        <v>2423</v>
      </c>
    </row>
    <row r="2330" spans="1:6" hidden="1">
      <c r="A2330" s="26">
        <v>2326</v>
      </c>
      <c r="B2330" s="316" t="s">
        <v>11035</v>
      </c>
      <c r="C2330" s="318" t="s">
        <v>5403</v>
      </c>
      <c r="D2330" s="318" t="s">
        <v>5370</v>
      </c>
      <c r="E2330" s="318" t="s">
        <v>2422</v>
      </c>
      <c r="F2330" s="318" t="s">
        <v>2423</v>
      </c>
    </row>
    <row r="2331" spans="1:6" hidden="1">
      <c r="A2331" s="26">
        <v>2327</v>
      </c>
      <c r="B2331" s="316" t="s">
        <v>11038</v>
      </c>
      <c r="C2331" s="318" t="s">
        <v>5404</v>
      </c>
      <c r="D2331" s="318" t="s">
        <v>5370</v>
      </c>
      <c r="E2331" s="318" t="s">
        <v>2422</v>
      </c>
      <c r="F2331" s="318" t="s">
        <v>2423</v>
      </c>
    </row>
    <row r="2332" spans="1:6" hidden="1">
      <c r="A2332" s="26">
        <v>2328</v>
      </c>
      <c r="B2332" s="316" t="s">
        <v>11050</v>
      </c>
      <c r="C2332" s="318" t="s">
        <v>5405</v>
      </c>
      <c r="D2332" s="318" t="s">
        <v>5370</v>
      </c>
      <c r="E2332" s="318" t="s">
        <v>2422</v>
      </c>
      <c r="F2332" s="318" t="s">
        <v>2423</v>
      </c>
    </row>
    <row r="2333" spans="1:6" hidden="1">
      <c r="A2333" s="26">
        <v>2329</v>
      </c>
      <c r="B2333" s="316" t="s">
        <v>11054</v>
      </c>
      <c r="C2333" s="318" t="s">
        <v>6124</v>
      </c>
      <c r="D2333" s="318" t="s">
        <v>5370</v>
      </c>
      <c r="E2333" s="318" t="s">
        <v>2453</v>
      </c>
      <c r="F2333" s="318" t="s">
        <v>2423</v>
      </c>
    </row>
    <row r="2334" spans="1:6" hidden="1">
      <c r="A2334" s="26">
        <v>2330</v>
      </c>
      <c r="B2334" s="316" t="s">
        <v>11074</v>
      </c>
      <c r="C2334" s="318" t="s">
        <v>6094</v>
      </c>
      <c r="D2334" s="318" t="s">
        <v>5370</v>
      </c>
      <c r="E2334" s="318" t="s">
        <v>2453</v>
      </c>
      <c r="F2334" s="318" t="s">
        <v>2423</v>
      </c>
    </row>
    <row r="2335" spans="1:6" hidden="1">
      <c r="A2335" s="26">
        <v>2331</v>
      </c>
      <c r="B2335" s="316" t="s">
        <v>5753</v>
      </c>
      <c r="C2335" s="318" t="s">
        <v>5754</v>
      </c>
      <c r="D2335" s="318" t="s">
        <v>5370</v>
      </c>
      <c r="E2335" s="318" t="s">
        <v>2453</v>
      </c>
      <c r="F2335" s="318" t="s">
        <v>2423</v>
      </c>
    </row>
    <row r="2336" spans="1:6" hidden="1">
      <c r="A2336" s="26">
        <v>2332</v>
      </c>
      <c r="B2336" s="316" t="s">
        <v>11095</v>
      </c>
      <c r="C2336" s="318" t="s">
        <v>6080</v>
      </c>
      <c r="D2336" s="318" t="s">
        <v>5370</v>
      </c>
      <c r="E2336" s="318" t="s">
        <v>2453</v>
      </c>
      <c r="F2336" s="318" t="s">
        <v>2423</v>
      </c>
    </row>
    <row r="2337" spans="1:6" hidden="1">
      <c r="A2337" s="26">
        <v>2333</v>
      </c>
      <c r="B2337" s="316" t="s">
        <v>11100</v>
      </c>
      <c r="C2337" s="318" t="s">
        <v>11101</v>
      </c>
      <c r="D2337" s="318" t="s">
        <v>5370</v>
      </c>
      <c r="E2337" s="318" t="s">
        <v>2453</v>
      </c>
      <c r="F2337" s="318" t="s">
        <v>2423</v>
      </c>
    </row>
    <row r="2338" spans="1:6" hidden="1">
      <c r="A2338" s="26">
        <v>2334</v>
      </c>
      <c r="B2338" s="316" t="s">
        <v>5751</v>
      </c>
      <c r="C2338" s="318" t="s">
        <v>5752</v>
      </c>
      <c r="D2338" s="318" t="s">
        <v>5370</v>
      </c>
      <c r="E2338" s="318" t="s">
        <v>2453</v>
      </c>
      <c r="F2338" s="318" t="s">
        <v>2423</v>
      </c>
    </row>
    <row r="2339" spans="1:6" hidden="1">
      <c r="A2339" s="26">
        <v>2335</v>
      </c>
      <c r="B2339" s="316" t="s">
        <v>5830</v>
      </c>
      <c r="C2339" s="318" t="s">
        <v>1476</v>
      </c>
      <c r="D2339" s="318" t="s">
        <v>5370</v>
      </c>
      <c r="E2339" s="318" t="s">
        <v>2453</v>
      </c>
      <c r="F2339" s="318" t="s">
        <v>2423</v>
      </c>
    </row>
    <row r="2340" spans="1:6" hidden="1">
      <c r="A2340" s="26">
        <v>2336</v>
      </c>
      <c r="B2340" s="316" t="s">
        <v>5821</v>
      </c>
      <c r="C2340" s="318" t="s">
        <v>1466</v>
      </c>
      <c r="D2340" s="318" t="s">
        <v>5370</v>
      </c>
      <c r="E2340" s="318" t="s">
        <v>2453</v>
      </c>
      <c r="F2340" s="318" t="s">
        <v>2423</v>
      </c>
    </row>
    <row r="2341" spans="1:6" hidden="1">
      <c r="A2341" s="26">
        <v>2337</v>
      </c>
      <c r="B2341" s="316" t="s">
        <v>5853</v>
      </c>
      <c r="C2341" s="318" t="s">
        <v>5854</v>
      </c>
      <c r="D2341" s="318" t="s">
        <v>5370</v>
      </c>
      <c r="E2341" s="318" t="s">
        <v>2453</v>
      </c>
      <c r="F2341" s="318" t="s">
        <v>2423</v>
      </c>
    </row>
    <row r="2342" spans="1:6" hidden="1">
      <c r="A2342" s="26">
        <v>2338</v>
      </c>
      <c r="B2342" s="316" t="s">
        <v>5846</v>
      </c>
      <c r="C2342" s="318" t="s">
        <v>1488</v>
      </c>
      <c r="D2342" s="318" t="s">
        <v>5370</v>
      </c>
      <c r="E2342" s="318" t="s">
        <v>2453</v>
      </c>
      <c r="F2342" s="318" t="s">
        <v>2423</v>
      </c>
    </row>
    <row r="2343" spans="1:6" hidden="1">
      <c r="A2343" s="26">
        <v>2339</v>
      </c>
      <c r="B2343" s="316" t="s">
        <v>5820</v>
      </c>
      <c r="C2343" s="318" t="s">
        <v>1465</v>
      </c>
      <c r="D2343" s="318" t="s">
        <v>5370</v>
      </c>
      <c r="E2343" s="318" t="s">
        <v>2453</v>
      </c>
      <c r="F2343" s="318" t="s">
        <v>2423</v>
      </c>
    </row>
    <row r="2344" spans="1:6" hidden="1">
      <c r="A2344" s="26">
        <v>2340</v>
      </c>
      <c r="B2344" s="316" t="s">
        <v>5809</v>
      </c>
      <c r="C2344" s="318" t="s">
        <v>1458</v>
      </c>
      <c r="D2344" s="318" t="s">
        <v>5370</v>
      </c>
      <c r="E2344" s="318" t="s">
        <v>2453</v>
      </c>
      <c r="F2344" s="318" t="s">
        <v>2423</v>
      </c>
    </row>
    <row r="2345" spans="1:6" hidden="1">
      <c r="A2345" s="26">
        <v>2341</v>
      </c>
      <c r="B2345" s="316" t="s">
        <v>5849</v>
      </c>
      <c r="C2345" s="318" t="s">
        <v>5850</v>
      </c>
      <c r="D2345" s="318" t="s">
        <v>5370</v>
      </c>
      <c r="E2345" s="318" t="s">
        <v>2453</v>
      </c>
      <c r="F2345" s="318" t="s">
        <v>2423</v>
      </c>
    </row>
    <row r="2346" spans="1:6" hidden="1">
      <c r="A2346" s="26">
        <v>2342</v>
      </c>
      <c r="B2346" s="316" t="s">
        <v>5861</v>
      </c>
      <c r="C2346" s="318" t="s">
        <v>11135</v>
      </c>
      <c r="D2346" s="318" t="s">
        <v>5370</v>
      </c>
      <c r="E2346" s="318" t="s">
        <v>2453</v>
      </c>
      <c r="F2346" s="318" t="s">
        <v>2423</v>
      </c>
    </row>
    <row r="2347" spans="1:6" hidden="1">
      <c r="A2347" s="26">
        <v>2343</v>
      </c>
      <c r="B2347" s="316" t="s">
        <v>5823</v>
      </c>
      <c r="C2347" s="318" t="s">
        <v>1469</v>
      </c>
      <c r="D2347" s="318" t="s">
        <v>5370</v>
      </c>
      <c r="E2347" s="318" t="s">
        <v>2453</v>
      </c>
      <c r="F2347" s="318" t="s">
        <v>2423</v>
      </c>
    </row>
    <row r="2348" spans="1:6" hidden="1">
      <c r="A2348" s="26">
        <v>2344</v>
      </c>
      <c r="B2348" s="316" t="s">
        <v>5835</v>
      </c>
      <c r="C2348" s="318" t="s">
        <v>5836</v>
      </c>
      <c r="D2348" s="318" t="s">
        <v>5370</v>
      </c>
      <c r="E2348" s="318" t="s">
        <v>2453</v>
      </c>
      <c r="F2348" s="318" t="s">
        <v>2423</v>
      </c>
    </row>
    <row r="2349" spans="1:6" hidden="1">
      <c r="A2349" s="26">
        <v>2345</v>
      </c>
      <c r="B2349" s="316" t="s">
        <v>5838</v>
      </c>
      <c r="C2349" s="318" t="s">
        <v>1482</v>
      </c>
      <c r="D2349" s="318" t="s">
        <v>5370</v>
      </c>
      <c r="E2349" s="318" t="s">
        <v>2453</v>
      </c>
      <c r="F2349" s="318" t="s">
        <v>2423</v>
      </c>
    </row>
    <row r="2350" spans="1:6" hidden="1">
      <c r="A2350" s="26">
        <v>2346</v>
      </c>
      <c r="B2350" s="316" t="s">
        <v>5833</v>
      </c>
      <c r="C2350" s="318" t="s">
        <v>1479</v>
      </c>
      <c r="D2350" s="318" t="s">
        <v>5370</v>
      </c>
      <c r="E2350" s="318" t="s">
        <v>2453</v>
      </c>
      <c r="F2350" s="318" t="s">
        <v>2423</v>
      </c>
    </row>
    <row r="2351" spans="1:6" hidden="1">
      <c r="A2351" s="26">
        <v>2347</v>
      </c>
      <c r="B2351" s="316" t="s">
        <v>5842</v>
      </c>
      <c r="C2351" s="318" t="s">
        <v>1486</v>
      </c>
      <c r="D2351" s="318" t="s">
        <v>5370</v>
      </c>
      <c r="E2351" s="318" t="s">
        <v>2453</v>
      </c>
      <c r="F2351" s="318" t="s">
        <v>2423</v>
      </c>
    </row>
    <row r="2352" spans="1:6" hidden="1">
      <c r="A2352" s="26">
        <v>2348</v>
      </c>
      <c r="B2352" s="316" t="s">
        <v>5841</v>
      </c>
      <c r="C2352" s="318" t="s">
        <v>1485</v>
      </c>
      <c r="D2352" s="318" t="s">
        <v>5370</v>
      </c>
      <c r="E2352" s="318" t="s">
        <v>2453</v>
      </c>
      <c r="F2352" s="318" t="s">
        <v>2423</v>
      </c>
    </row>
    <row r="2353" spans="1:6" hidden="1">
      <c r="A2353" s="26">
        <v>2349</v>
      </c>
      <c r="B2353" s="316" t="s">
        <v>5810</v>
      </c>
      <c r="C2353" s="318" t="s">
        <v>1459</v>
      </c>
      <c r="D2353" s="318" t="s">
        <v>5370</v>
      </c>
      <c r="E2353" s="318" t="s">
        <v>2453</v>
      </c>
      <c r="F2353" s="318" t="s">
        <v>2423</v>
      </c>
    </row>
    <row r="2354" spans="1:6" hidden="1">
      <c r="A2354" s="26">
        <v>2350</v>
      </c>
      <c r="B2354" s="316" t="s">
        <v>5818</v>
      </c>
      <c r="C2354" s="318" t="s">
        <v>1463</v>
      </c>
      <c r="D2354" s="318" t="s">
        <v>5370</v>
      </c>
      <c r="E2354" s="318" t="s">
        <v>2453</v>
      </c>
      <c r="F2354" s="318" t="s">
        <v>2423</v>
      </c>
    </row>
    <row r="2355" spans="1:6" hidden="1">
      <c r="A2355" s="26">
        <v>2351</v>
      </c>
      <c r="B2355" s="316" t="s">
        <v>5801</v>
      </c>
      <c r="C2355" s="318" t="s">
        <v>1454</v>
      </c>
      <c r="D2355" s="318" t="s">
        <v>5370</v>
      </c>
      <c r="E2355" s="318" t="s">
        <v>2453</v>
      </c>
      <c r="F2355" s="318" t="s">
        <v>2423</v>
      </c>
    </row>
    <row r="2356" spans="1:6" hidden="1">
      <c r="A2356" s="26">
        <v>2352</v>
      </c>
      <c r="B2356" s="316" t="s">
        <v>5811</v>
      </c>
      <c r="C2356" s="318" t="s">
        <v>5812</v>
      </c>
      <c r="D2356" s="318" t="s">
        <v>5370</v>
      </c>
      <c r="E2356" s="318" t="s">
        <v>2453</v>
      </c>
      <c r="F2356" s="318" t="s">
        <v>2423</v>
      </c>
    </row>
    <row r="2357" spans="1:6" hidden="1">
      <c r="A2357" s="26">
        <v>2353</v>
      </c>
      <c r="B2357" s="316" t="s">
        <v>8969</v>
      </c>
      <c r="C2357" s="318" t="s">
        <v>8970</v>
      </c>
      <c r="D2357" s="318" t="s">
        <v>5370</v>
      </c>
      <c r="E2357" s="318" t="s">
        <v>2453</v>
      </c>
      <c r="F2357" s="318" t="s">
        <v>2423</v>
      </c>
    </row>
    <row r="2358" spans="1:6" hidden="1">
      <c r="A2358" s="26">
        <v>2354</v>
      </c>
      <c r="B2358" s="316" t="s">
        <v>5817</v>
      </c>
      <c r="C2358" s="318" t="s">
        <v>1462</v>
      </c>
      <c r="D2358" s="318" t="s">
        <v>5370</v>
      </c>
      <c r="E2358" s="318" t="s">
        <v>2453</v>
      </c>
      <c r="F2358" s="318" t="s">
        <v>2423</v>
      </c>
    </row>
    <row r="2359" spans="1:6" hidden="1">
      <c r="A2359" s="26">
        <v>2355</v>
      </c>
      <c r="B2359" s="316" t="s">
        <v>5857</v>
      </c>
      <c r="C2359" s="318" t="s">
        <v>5858</v>
      </c>
      <c r="D2359" s="318" t="s">
        <v>5370</v>
      </c>
      <c r="E2359" s="318" t="s">
        <v>2453</v>
      </c>
      <c r="F2359" s="318" t="s">
        <v>2423</v>
      </c>
    </row>
    <row r="2360" spans="1:6" hidden="1">
      <c r="A2360" s="26">
        <v>2356</v>
      </c>
      <c r="B2360" s="316" t="s">
        <v>5815</v>
      </c>
      <c r="C2360" s="318" t="s">
        <v>1460</v>
      </c>
      <c r="D2360" s="318" t="s">
        <v>5370</v>
      </c>
      <c r="E2360" s="318" t="s">
        <v>2453</v>
      </c>
      <c r="F2360" s="318" t="s">
        <v>2423</v>
      </c>
    </row>
    <row r="2361" spans="1:6" hidden="1">
      <c r="A2361" s="26">
        <v>2357</v>
      </c>
      <c r="B2361" s="316" t="s">
        <v>5831</v>
      </c>
      <c r="C2361" s="318" t="s">
        <v>1477</v>
      </c>
      <c r="D2361" s="318" t="s">
        <v>5370</v>
      </c>
      <c r="E2361" s="318" t="s">
        <v>2453</v>
      </c>
      <c r="F2361" s="318" t="s">
        <v>2423</v>
      </c>
    </row>
    <row r="2362" spans="1:6" hidden="1">
      <c r="A2362" s="26">
        <v>2358</v>
      </c>
      <c r="B2362" s="316" t="s">
        <v>5837</v>
      </c>
      <c r="C2362" s="318" t="s">
        <v>1481</v>
      </c>
      <c r="D2362" s="318" t="s">
        <v>5370</v>
      </c>
      <c r="E2362" s="318" t="s">
        <v>2453</v>
      </c>
      <c r="F2362" s="318" t="s">
        <v>2423</v>
      </c>
    </row>
    <row r="2363" spans="1:6" hidden="1">
      <c r="A2363" s="26">
        <v>2359</v>
      </c>
      <c r="B2363" s="316" t="s">
        <v>5819</v>
      </c>
      <c r="C2363" s="318" t="s">
        <v>1464</v>
      </c>
      <c r="D2363" s="318" t="s">
        <v>5370</v>
      </c>
      <c r="E2363" s="318" t="s">
        <v>2453</v>
      </c>
      <c r="F2363" s="318" t="s">
        <v>2423</v>
      </c>
    </row>
    <row r="2364" spans="1:6" hidden="1">
      <c r="A2364" s="26">
        <v>2360</v>
      </c>
      <c r="B2364" s="316" t="s">
        <v>5825</v>
      </c>
      <c r="C2364" s="318" t="s">
        <v>1471</v>
      </c>
      <c r="D2364" s="318" t="s">
        <v>5370</v>
      </c>
      <c r="E2364" s="318" t="s">
        <v>2453</v>
      </c>
      <c r="F2364" s="318" t="s">
        <v>2423</v>
      </c>
    </row>
    <row r="2365" spans="1:6" hidden="1">
      <c r="A2365" s="26">
        <v>2361</v>
      </c>
      <c r="B2365" s="316" t="s">
        <v>11165</v>
      </c>
      <c r="C2365" s="318" t="s">
        <v>11166</v>
      </c>
      <c r="D2365" s="318" t="s">
        <v>5370</v>
      </c>
      <c r="E2365" s="318" t="s">
        <v>2453</v>
      </c>
      <c r="F2365" s="318" t="s">
        <v>2423</v>
      </c>
    </row>
    <row r="2366" spans="1:6" hidden="1">
      <c r="A2366" s="26">
        <v>2362</v>
      </c>
      <c r="B2366" s="316" t="s">
        <v>5822</v>
      </c>
      <c r="C2366" s="318" t="s">
        <v>1467</v>
      </c>
      <c r="D2366" s="318" t="s">
        <v>5370</v>
      </c>
      <c r="E2366" s="318" t="s">
        <v>2453</v>
      </c>
      <c r="F2366" s="318" t="s">
        <v>2423</v>
      </c>
    </row>
    <row r="2367" spans="1:6" hidden="1">
      <c r="A2367" s="26">
        <v>2363</v>
      </c>
      <c r="B2367" s="316" t="s">
        <v>5804</v>
      </c>
      <c r="C2367" s="318" t="s">
        <v>1455</v>
      </c>
      <c r="D2367" s="318" t="s">
        <v>5370</v>
      </c>
      <c r="E2367" s="318" t="s">
        <v>2453</v>
      </c>
      <c r="F2367" s="318" t="s">
        <v>2423</v>
      </c>
    </row>
    <row r="2368" spans="1:6" hidden="1">
      <c r="A2368" s="26">
        <v>2364</v>
      </c>
      <c r="B2368" s="316" t="s">
        <v>5839</v>
      </c>
      <c r="C2368" s="318" t="s">
        <v>1483</v>
      </c>
      <c r="D2368" s="318" t="s">
        <v>5370</v>
      </c>
      <c r="E2368" s="318" t="s">
        <v>2453</v>
      </c>
      <c r="F2368" s="318" t="s">
        <v>2423</v>
      </c>
    </row>
    <row r="2369" spans="1:6" hidden="1">
      <c r="A2369" s="26">
        <v>2365</v>
      </c>
      <c r="B2369" s="316" t="s">
        <v>5828</v>
      </c>
      <c r="C2369" s="318" t="s">
        <v>1474</v>
      </c>
      <c r="D2369" s="318" t="s">
        <v>5370</v>
      </c>
      <c r="E2369" s="318" t="s">
        <v>2453</v>
      </c>
      <c r="F2369" s="318" t="s">
        <v>2423</v>
      </c>
    </row>
    <row r="2370" spans="1:6" hidden="1">
      <c r="A2370" s="26">
        <v>2366</v>
      </c>
      <c r="B2370" s="316" t="s">
        <v>5847</v>
      </c>
      <c r="C2370" s="318" t="s">
        <v>5848</v>
      </c>
      <c r="D2370" s="318" t="s">
        <v>5370</v>
      </c>
      <c r="E2370" s="318" t="s">
        <v>2453</v>
      </c>
      <c r="F2370" s="318" t="s">
        <v>2423</v>
      </c>
    </row>
    <row r="2371" spans="1:6" hidden="1">
      <c r="A2371" s="26">
        <v>2367</v>
      </c>
      <c r="B2371" s="316" t="s">
        <v>5651</v>
      </c>
      <c r="C2371" s="318" t="s">
        <v>5652</v>
      </c>
      <c r="D2371" s="318" t="s">
        <v>5370</v>
      </c>
      <c r="E2371" s="318" t="s">
        <v>2453</v>
      </c>
      <c r="F2371" s="318" t="s">
        <v>2423</v>
      </c>
    </row>
    <row r="2372" spans="1:6" hidden="1">
      <c r="A2372" s="26">
        <v>2368</v>
      </c>
      <c r="B2372" s="316" t="s">
        <v>11192</v>
      </c>
      <c r="C2372" s="318" t="s">
        <v>6081</v>
      </c>
      <c r="D2372" s="318" t="s">
        <v>5370</v>
      </c>
      <c r="E2372" s="318" t="s">
        <v>2453</v>
      </c>
      <c r="F2372" s="318" t="s">
        <v>2423</v>
      </c>
    </row>
    <row r="2373" spans="1:6" hidden="1">
      <c r="A2373" s="26">
        <v>2369</v>
      </c>
      <c r="B2373" s="316" t="s">
        <v>11195</v>
      </c>
      <c r="C2373" s="318" t="s">
        <v>6095</v>
      </c>
      <c r="D2373" s="318" t="s">
        <v>5370</v>
      </c>
      <c r="E2373" s="318" t="s">
        <v>2453</v>
      </c>
      <c r="F2373" s="318" t="s">
        <v>2423</v>
      </c>
    </row>
    <row r="2374" spans="1:6" hidden="1">
      <c r="A2374" s="26">
        <v>2370</v>
      </c>
      <c r="B2374" s="316" t="s">
        <v>11201</v>
      </c>
      <c r="C2374" s="318" t="s">
        <v>6082</v>
      </c>
      <c r="D2374" s="318" t="s">
        <v>5370</v>
      </c>
      <c r="E2374" s="318" t="s">
        <v>2453</v>
      </c>
      <c r="F2374" s="318" t="s">
        <v>2423</v>
      </c>
    </row>
    <row r="2375" spans="1:6" hidden="1">
      <c r="A2375" s="26">
        <v>2371</v>
      </c>
      <c r="B2375" s="316" t="s">
        <v>5683</v>
      </c>
      <c r="C2375" s="318" t="s">
        <v>5684</v>
      </c>
      <c r="D2375" s="318" t="s">
        <v>5370</v>
      </c>
      <c r="E2375" s="318" t="s">
        <v>2453</v>
      </c>
      <c r="F2375" s="318" t="s">
        <v>2423</v>
      </c>
    </row>
    <row r="2376" spans="1:6" hidden="1">
      <c r="A2376" s="26">
        <v>2372</v>
      </c>
      <c r="B2376" s="316" t="s">
        <v>11223</v>
      </c>
      <c r="C2376" s="318" t="s">
        <v>6083</v>
      </c>
      <c r="D2376" s="318" t="s">
        <v>5370</v>
      </c>
      <c r="E2376" s="318" t="s">
        <v>2453</v>
      </c>
      <c r="F2376" s="318" t="s">
        <v>2423</v>
      </c>
    </row>
    <row r="2377" spans="1:6" hidden="1">
      <c r="A2377" s="26">
        <v>2373</v>
      </c>
      <c r="B2377" s="316" t="s">
        <v>11226</v>
      </c>
      <c r="C2377" s="318" t="s">
        <v>6084</v>
      </c>
      <c r="D2377" s="318" t="s">
        <v>5370</v>
      </c>
      <c r="E2377" s="318" t="s">
        <v>2453</v>
      </c>
      <c r="F2377" s="318" t="s">
        <v>2423</v>
      </c>
    </row>
    <row r="2378" spans="1:6" hidden="1">
      <c r="A2378" s="26">
        <v>2374</v>
      </c>
      <c r="B2378" s="316" t="s">
        <v>11229</v>
      </c>
      <c r="C2378" s="318" t="s">
        <v>6035</v>
      </c>
      <c r="D2378" s="318" t="s">
        <v>5370</v>
      </c>
      <c r="E2378" s="318" t="s">
        <v>2453</v>
      </c>
      <c r="F2378" s="318" t="s">
        <v>2423</v>
      </c>
    </row>
    <row r="2379" spans="1:6" hidden="1">
      <c r="A2379" s="26">
        <v>2375</v>
      </c>
      <c r="B2379" s="316" t="s">
        <v>11230</v>
      </c>
      <c r="C2379" s="318" t="s">
        <v>6085</v>
      </c>
      <c r="D2379" s="318" t="s">
        <v>5370</v>
      </c>
      <c r="E2379" s="318" t="s">
        <v>2453</v>
      </c>
      <c r="F2379" s="318" t="s">
        <v>2423</v>
      </c>
    </row>
    <row r="2380" spans="1:6" hidden="1">
      <c r="A2380" s="26">
        <v>2376</v>
      </c>
      <c r="B2380" s="316" t="s">
        <v>11233</v>
      </c>
      <c r="C2380" s="318" t="s">
        <v>6086</v>
      </c>
      <c r="D2380" s="318" t="s">
        <v>5370</v>
      </c>
      <c r="E2380" s="318" t="s">
        <v>2453</v>
      </c>
      <c r="F2380" s="318" t="s">
        <v>2423</v>
      </c>
    </row>
    <row r="2381" spans="1:6" hidden="1">
      <c r="A2381" s="26">
        <v>2377</v>
      </c>
      <c r="B2381" s="316" t="s">
        <v>11236</v>
      </c>
      <c r="C2381" s="318" t="s">
        <v>6087</v>
      </c>
      <c r="D2381" s="318" t="s">
        <v>5370</v>
      </c>
      <c r="E2381" s="318" t="s">
        <v>2453</v>
      </c>
      <c r="F2381" s="318" t="s">
        <v>2423</v>
      </c>
    </row>
    <row r="2382" spans="1:6" hidden="1">
      <c r="A2382" s="26">
        <v>2378</v>
      </c>
      <c r="B2382" s="316" t="s">
        <v>11238</v>
      </c>
      <c r="C2382" s="318" t="s">
        <v>6088</v>
      </c>
      <c r="D2382" s="318" t="s">
        <v>5370</v>
      </c>
      <c r="E2382" s="318" t="s">
        <v>2453</v>
      </c>
      <c r="F2382" s="318" t="s">
        <v>2423</v>
      </c>
    </row>
    <row r="2383" spans="1:6" hidden="1">
      <c r="A2383" s="26">
        <v>2379</v>
      </c>
      <c r="B2383" s="316" t="s">
        <v>11264</v>
      </c>
      <c r="C2383" s="318" t="s">
        <v>6089</v>
      </c>
      <c r="D2383" s="318" t="s">
        <v>5370</v>
      </c>
      <c r="E2383" s="318" t="s">
        <v>2453</v>
      </c>
      <c r="F2383" s="318" t="s">
        <v>2423</v>
      </c>
    </row>
    <row r="2384" spans="1:6" hidden="1">
      <c r="A2384" s="26">
        <v>2380</v>
      </c>
      <c r="B2384" s="316" t="s">
        <v>11268</v>
      </c>
      <c r="C2384" s="318" t="s">
        <v>6090</v>
      </c>
      <c r="D2384" s="318" t="s">
        <v>5370</v>
      </c>
      <c r="E2384" s="318" t="s">
        <v>2453</v>
      </c>
      <c r="F2384" s="318" t="s">
        <v>2423</v>
      </c>
    </row>
    <row r="2385" spans="1:6" hidden="1">
      <c r="A2385" s="26">
        <v>2381</v>
      </c>
      <c r="B2385" s="316" t="s">
        <v>11272</v>
      </c>
      <c r="C2385" s="318" t="s">
        <v>6091</v>
      </c>
      <c r="D2385" s="318" t="s">
        <v>5370</v>
      </c>
      <c r="E2385" s="318" t="s">
        <v>2453</v>
      </c>
      <c r="F2385" s="318" t="s">
        <v>2423</v>
      </c>
    </row>
    <row r="2386" spans="1:6" hidden="1">
      <c r="A2386" s="26">
        <v>2382</v>
      </c>
      <c r="B2386" s="316" t="s">
        <v>11274</v>
      </c>
      <c r="C2386" s="318" t="s">
        <v>11275</v>
      </c>
      <c r="D2386" s="318" t="s">
        <v>5370</v>
      </c>
      <c r="E2386" s="318" t="s">
        <v>2453</v>
      </c>
      <c r="F2386" s="318" t="s">
        <v>2423</v>
      </c>
    </row>
    <row r="2387" spans="1:6" hidden="1">
      <c r="A2387" s="26">
        <v>2383</v>
      </c>
      <c r="B2387" s="316" t="s">
        <v>11276</v>
      </c>
      <c r="C2387" s="318" t="s">
        <v>11277</v>
      </c>
      <c r="D2387" s="318" t="s">
        <v>5370</v>
      </c>
      <c r="E2387" s="318" t="s">
        <v>2453</v>
      </c>
      <c r="F2387" s="318" t="s">
        <v>2423</v>
      </c>
    </row>
    <row r="2388" spans="1:6" hidden="1">
      <c r="A2388" s="26">
        <v>2384</v>
      </c>
      <c r="B2388" s="316" t="s">
        <v>11281</v>
      </c>
      <c r="C2388" s="318" t="s">
        <v>11282</v>
      </c>
      <c r="D2388" s="318" t="s">
        <v>5370</v>
      </c>
      <c r="E2388" s="318" t="s">
        <v>2453</v>
      </c>
      <c r="F2388" s="318" t="s">
        <v>2423</v>
      </c>
    </row>
    <row r="2389" spans="1:6" hidden="1">
      <c r="A2389" s="26">
        <v>2385</v>
      </c>
      <c r="B2389" s="316" t="s">
        <v>11285</v>
      </c>
      <c r="C2389" s="318" t="s">
        <v>11286</v>
      </c>
      <c r="D2389" s="318" t="s">
        <v>5370</v>
      </c>
      <c r="E2389" s="318" t="s">
        <v>2453</v>
      </c>
      <c r="F2389" s="318" t="s">
        <v>2423</v>
      </c>
    </row>
    <row r="2390" spans="1:6" hidden="1">
      <c r="A2390" s="26">
        <v>2386</v>
      </c>
      <c r="B2390" s="316" t="s">
        <v>11287</v>
      </c>
      <c r="C2390" s="318" t="s">
        <v>11288</v>
      </c>
      <c r="D2390" s="318" t="s">
        <v>5370</v>
      </c>
      <c r="E2390" s="318" t="s">
        <v>2453</v>
      </c>
      <c r="F2390" s="318" t="s">
        <v>2423</v>
      </c>
    </row>
    <row r="2391" spans="1:6" hidden="1">
      <c r="A2391" s="26">
        <v>2387</v>
      </c>
      <c r="B2391" s="316" t="s">
        <v>11289</v>
      </c>
      <c r="C2391" s="318" t="s">
        <v>11290</v>
      </c>
      <c r="D2391" s="318" t="s">
        <v>5370</v>
      </c>
      <c r="E2391" s="318" t="s">
        <v>2453</v>
      </c>
      <c r="F2391" s="318" t="s">
        <v>2423</v>
      </c>
    </row>
    <row r="2392" spans="1:6" hidden="1">
      <c r="A2392" s="26">
        <v>2388</v>
      </c>
      <c r="B2392" s="316" t="s">
        <v>11293</v>
      </c>
      <c r="C2392" s="318" t="s">
        <v>6096</v>
      </c>
      <c r="D2392" s="318" t="s">
        <v>5370</v>
      </c>
      <c r="E2392" s="318" t="s">
        <v>2453</v>
      </c>
      <c r="F2392" s="318" t="s">
        <v>2423</v>
      </c>
    </row>
    <row r="2393" spans="1:6" hidden="1">
      <c r="A2393" s="26">
        <v>2389</v>
      </c>
      <c r="B2393" s="316" t="s">
        <v>11294</v>
      </c>
      <c r="C2393" s="318" t="s">
        <v>11295</v>
      </c>
      <c r="D2393" s="318" t="s">
        <v>5370</v>
      </c>
      <c r="E2393" s="318" t="s">
        <v>2453</v>
      </c>
      <c r="F2393" s="318" t="s">
        <v>2423</v>
      </c>
    </row>
    <row r="2394" spans="1:6" hidden="1">
      <c r="A2394" s="26">
        <v>2390</v>
      </c>
      <c r="B2394" s="316" t="s">
        <v>11298</v>
      </c>
      <c r="C2394" s="318" t="s">
        <v>11299</v>
      </c>
      <c r="D2394" s="318" t="s">
        <v>5370</v>
      </c>
      <c r="E2394" s="318" t="s">
        <v>2453</v>
      </c>
      <c r="F2394" s="318" t="s">
        <v>2423</v>
      </c>
    </row>
    <row r="2395" spans="1:6" hidden="1">
      <c r="A2395" s="26">
        <v>2391</v>
      </c>
      <c r="B2395" s="316" t="s">
        <v>11311</v>
      </c>
      <c r="C2395" s="318" t="s">
        <v>11312</v>
      </c>
      <c r="D2395" s="318" t="s">
        <v>5370</v>
      </c>
      <c r="E2395" s="318" t="s">
        <v>2453</v>
      </c>
      <c r="F2395" s="318" t="s">
        <v>2423</v>
      </c>
    </row>
    <row r="2396" spans="1:6" hidden="1">
      <c r="A2396" s="26">
        <v>2392</v>
      </c>
      <c r="B2396" s="316" t="s">
        <v>11315</v>
      </c>
      <c r="C2396" s="318" t="s">
        <v>11316</v>
      </c>
      <c r="D2396" s="318" t="s">
        <v>5370</v>
      </c>
      <c r="E2396" s="318" t="s">
        <v>2453</v>
      </c>
      <c r="F2396" s="318" t="s">
        <v>2423</v>
      </c>
    </row>
    <row r="2397" spans="1:6" hidden="1">
      <c r="A2397" s="26">
        <v>2393</v>
      </c>
      <c r="B2397" s="316" t="s">
        <v>11317</v>
      </c>
      <c r="C2397" s="318" t="s">
        <v>11318</v>
      </c>
      <c r="D2397" s="318" t="s">
        <v>5370</v>
      </c>
      <c r="E2397" s="318" t="s">
        <v>2453</v>
      </c>
      <c r="F2397" s="318" t="s">
        <v>2423</v>
      </c>
    </row>
    <row r="2398" spans="1:6" hidden="1">
      <c r="A2398" s="26">
        <v>2394</v>
      </c>
      <c r="B2398" s="316" t="s">
        <v>11324</v>
      </c>
      <c r="C2398" s="318" t="s">
        <v>11325</v>
      </c>
      <c r="D2398" s="318" t="s">
        <v>5370</v>
      </c>
      <c r="E2398" s="318" t="s">
        <v>2453</v>
      </c>
      <c r="F2398" s="318" t="s">
        <v>2423</v>
      </c>
    </row>
    <row r="2399" spans="1:6" hidden="1">
      <c r="A2399" s="26">
        <v>2395</v>
      </c>
      <c r="B2399" s="316" t="s">
        <v>11332</v>
      </c>
      <c r="C2399" s="318" t="s">
        <v>11333</v>
      </c>
      <c r="D2399" s="318" t="s">
        <v>5370</v>
      </c>
      <c r="E2399" s="318" t="s">
        <v>2453</v>
      </c>
      <c r="F2399" s="318" t="s">
        <v>2423</v>
      </c>
    </row>
    <row r="2400" spans="1:6" hidden="1">
      <c r="A2400" s="26">
        <v>2396</v>
      </c>
      <c r="B2400" s="316" t="s">
        <v>11342</v>
      </c>
      <c r="C2400" s="318" t="s">
        <v>6092</v>
      </c>
      <c r="D2400" s="318" t="s">
        <v>5370</v>
      </c>
      <c r="E2400" s="318" t="s">
        <v>2453</v>
      </c>
      <c r="F2400" s="318" t="s">
        <v>2423</v>
      </c>
    </row>
    <row r="2401" spans="1:6" hidden="1">
      <c r="A2401" s="26">
        <v>2397</v>
      </c>
      <c r="B2401" s="316" t="s">
        <v>11346</v>
      </c>
      <c r="C2401" s="318" t="s">
        <v>9089</v>
      </c>
      <c r="D2401" s="318" t="s">
        <v>5370</v>
      </c>
      <c r="E2401" s="318" t="s">
        <v>2453</v>
      </c>
      <c r="F2401" s="318" t="s">
        <v>2423</v>
      </c>
    </row>
    <row r="2402" spans="1:6" hidden="1">
      <c r="A2402" s="26">
        <v>2398</v>
      </c>
      <c r="B2402" s="316" t="s">
        <v>5855</v>
      </c>
      <c r="C2402" s="318" t="s">
        <v>5856</v>
      </c>
      <c r="D2402" s="318" t="s">
        <v>5370</v>
      </c>
      <c r="E2402" s="318" t="s">
        <v>2453</v>
      </c>
      <c r="F2402" s="318" t="s">
        <v>2423</v>
      </c>
    </row>
    <row r="2403" spans="1:6" hidden="1">
      <c r="A2403" s="26">
        <v>2399</v>
      </c>
      <c r="B2403" s="316" t="s">
        <v>5813</v>
      </c>
      <c r="C2403" s="318" t="s">
        <v>5814</v>
      </c>
      <c r="D2403" s="318" t="s">
        <v>5370</v>
      </c>
      <c r="E2403" s="318" t="s">
        <v>2453</v>
      </c>
      <c r="F2403" s="318" t="s">
        <v>2423</v>
      </c>
    </row>
    <row r="2404" spans="1:6" hidden="1">
      <c r="A2404" s="26">
        <v>2400</v>
      </c>
      <c r="B2404" s="316" t="s">
        <v>5844</v>
      </c>
      <c r="C2404" s="318" t="s">
        <v>5845</v>
      </c>
      <c r="D2404" s="318" t="s">
        <v>5370</v>
      </c>
      <c r="E2404" s="318" t="s">
        <v>2453</v>
      </c>
      <c r="F2404" s="318" t="s">
        <v>2423</v>
      </c>
    </row>
    <row r="2405" spans="1:6" hidden="1">
      <c r="A2405" s="26">
        <v>2401</v>
      </c>
      <c r="B2405" s="316" t="s">
        <v>5859</v>
      </c>
      <c r="C2405" s="318" t="s">
        <v>5860</v>
      </c>
      <c r="D2405" s="318" t="s">
        <v>5370</v>
      </c>
      <c r="E2405" s="318" t="s">
        <v>2453</v>
      </c>
      <c r="F2405" s="318" t="s">
        <v>2423</v>
      </c>
    </row>
    <row r="2406" spans="1:6" hidden="1">
      <c r="A2406" s="26">
        <v>2402</v>
      </c>
      <c r="B2406" s="316" t="s">
        <v>5671</v>
      </c>
      <c r="C2406" s="318" t="s">
        <v>5672</v>
      </c>
      <c r="D2406" s="318" t="s">
        <v>5370</v>
      </c>
      <c r="E2406" s="318" t="s">
        <v>2453</v>
      </c>
      <c r="F2406" s="318" t="s">
        <v>2423</v>
      </c>
    </row>
    <row r="2407" spans="1:6" hidden="1">
      <c r="A2407" s="26">
        <v>2403</v>
      </c>
      <c r="B2407" s="316" t="s">
        <v>5693</v>
      </c>
      <c r="C2407" s="318" t="s">
        <v>5694</v>
      </c>
      <c r="D2407" s="318" t="s">
        <v>5370</v>
      </c>
      <c r="E2407" s="318" t="s">
        <v>2453</v>
      </c>
      <c r="F2407" s="318" t="s">
        <v>2423</v>
      </c>
    </row>
    <row r="2408" spans="1:6" hidden="1">
      <c r="A2408" s="26">
        <v>2404</v>
      </c>
      <c r="B2408" s="316" t="s">
        <v>5675</v>
      </c>
      <c r="C2408" s="318" t="s">
        <v>5676</v>
      </c>
      <c r="D2408" s="318" t="s">
        <v>5370</v>
      </c>
      <c r="E2408" s="318" t="s">
        <v>2453</v>
      </c>
      <c r="F2408" s="318" t="s">
        <v>2423</v>
      </c>
    </row>
    <row r="2409" spans="1:6" hidden="1">
      <c r="A2409" s="26">
        <v>2405</v>
      </c>
      <c r="B2409" s="316" t="s">
        <v>5635</v>
      </c>
      <c r="C2409" s="318" t="s">
        <v>5636</v>
      </c>
      <c r="D2409" s="318" t="s">
        <v>5370</v>
      </c>
      <c r="E2409" s="318" t="s">
        <v>2453</v>
      </c>
      <c r="F2409" s="318" t="s">
        <v>2423</v>
      </c>
    </row>
    <row r="2410" spans="1:6" hidden="1">
      <c r="A2410" s="26">
        <v>2406</v>
      </c>
      <c r="B2410" s="316" t="s">
        <v>5691</v>
      </c>
      <c r="C2410" s="318" t="s">
        <v>5692</v>
      </c>
      <c r="D2410" s="318" t="s">
        <v>5370</v>
      </c>
      <c r="E2410" s="318" t="s">
        <v>2453</v>
      </c>
      <c r="F2410" s="318" t="s">
        <v>2423</v>
      </c>
    </row>
    <row r="2411" spans="1:6" hidden="1">
      <c r="A2411" s="26">
        <v>2407</v>
      </c>
      <c r="B2411" s="316" t="s">
        <v>5667</v>
      </c>
      <c r="C2411" s="318" t="s">
        <v>5668</v>
      </c>
      <c r="D2411" s="318" t="s">
        <v>5370</v>
      </c>
      <c r="E2411" s="318" t="s">
        <v>2453</v>
      </c>
      <c r="F2411" s="318" t="s">
        <v>2423</v>
      </c>
    </row>
    <row r="2412" spans="1:6" hidden="1">
      <c r="A2412" s="26">
        <v>2408</v>
      </c>
      <c r="B2412" s="316" t="s">
        <v>5679</v>
      </c>
      <c r="C2412" s="318" t="s">
        <v>5680</v>
      </c>
      <c r="D2412" s="318" t="s">
        <v>5370</v>
      </c>
      <c r="E2412" s="318" t="s">
        <v>2453</v>
      </c>
      <c r="F2412" s="318" t="s">
        <v>2423</v>
      </c>
    </row>
    <row r="2413" spans="1:6" hidden="1">
      <c r="A2413" s="26">
        <v>2409</v>
      </c>
      <c r="B2413" s="316" t="s">
        <v>5689</v>
      </c>
      <c r="C2413" s="318" t="s">
        <v>5690</v>
      </c>
      <c r="D2413" s="318" t="s">
        <v>5370</v>
      </c>
      <c r="E2413" s="318" t="s">
        <v>2453</v>
      </c>
      <c r="F2413" s="318" t="s">
        <v>2423</v>
      </c>
    </row>
    <row r="2414" spans="1:6" hidden="1">
      <c r="A2414" s="26">
        <v>2410</v>
      </c>
      <c r="B2414" s="316" t="s">
        <v>5719</v>
      </c>
      <c r="C2414" s="318" t="s">
        <v>5720</v>
      </c>
      <c r="D2414" s="318" t="s">
        <v>5370</v>
      </c>
      <c r="E2414" s="318" t="s">
        <v>2453</v>
      </c>
      <c r="F2414" s="318" t="s">
        <v>2423</v>
      </c>
    </row>
    <row r="2415" spans="1:6" hidden="1">
      <c r="A2415" s="26">
        <v>2411</v>
      </c>
      <c r="B2415" s="316" t="s">
        <v>5655</v>
      </c>
      <c r="C2415" s="318" t="s">
        <v>5656</v>
      </c>
      <c r="D2415" s="318" t="s">
        <v>5370</v>
      </c>
      <c r="E2415" s="318" t="s">
        <v>2453</v>
      </c>
      <c r="F2415" s="318" t="s">
        <v>2423</v>
      </c>
    </row>
    <row r="2416" spans="1:6" hidden="1">
      <c r="A2416" s="26">
        <v>2412</v>
      </c>
      <c r="B2416" s="316" t="s">
        <v>5685</v>
      </c>
      <c r="C2416" s="318" t="s">
        <v>5686</v>
      </c>
      <c r="D2416" s="318" t="s">
        <v>5370</v>
      </c>
      <c r="E2416" s="318" t="s">
        <v>2453</v>
      </c>
      <c r="F2416" s="318" t="s">
        <v>2423</v>
      </c>
    </row>
    <row r="2417" spans="1:6" hidden="1">
      <c r="A2417" s="26">
        <v>2413</v>
      </c>
      <c r="B2417" s="316" t="s">
        <v>5695</v>
      </c>
      <c r="C2417" s="318" t="s">
        <v>5696</v>
      </c>
      <c r="D2417" s="318" t="s">
        <v>5370</v>
      </c>
      <c r="E2417" s="318" t="s">
        <v>2453</v>
      </c>
      <c r="F2417" s="318" t="s">
        <v>2423</v>
      </c>
    </row>
    <row r="2418" spans="1:6" hidden="1">
      <c r="A2418" s="26">
        <v>2414</v>
      </c>
      <c r="B2418" s="316" t="s">
        <v>5717</v>
      </c>
      <c r="C2418" s="318" t="s">
        <v>5718</v>
      </c>
      <c r="D2418" s="318" t="s">
        <v>5370</v>
      </c>
      <c r="E2418" s="318" t="s">
        <v>2453</v>
      </c>
      <c r="F2418" s="318" t="s">
        <v>2423</v>
      </c>
    </row>
    <row r="2419" spans="1:6" hidden="1">
      <c r="A2419" s="26">
        <v>2415</v>
      </c>
      <c r="B2419" s="316" t="s">
        <v>5665</v>
      </c>
      <c r="C2419" s="318" t="s">
        <v>5666</v>
      </c>
      <c r="D2419" s="318" t="s">
        <v>5370</v>
      </c>
      <c r="E2419" s="318" t="s">
        <v>2453</v>
      </c>
      <c r="F2419" s="318" t="s">
        <v>2423</v>
      </c>
    </row>
    <row r="2420" spans="1:6" hidden="1">
      <c r="A2420" s="26">
        <v>2416</v>
      </c>
      <c r="B2420" s="316" t="s">
        <v>5697</v>
      </c>
      <c r="C2420" s="318" t="s">
        <v>5698</v>
      </c>
      <c r="D2420" s="318" t="s">
        <v>5370</v>
      </c>
      <c r="E2420" s="318" t="s">
        <v>2453</v>
      </c>
      <c r="F2420" s="318" t="s">
        <v>2423</v>
      </c>
    </row>
    <row r="2421" spans="1:6" hidden="1">
      <c r="A2421" s="26">
        <v>2417</v>
      </c>
      <c r="B2421" s="316" t="s">
        <v>5687</v>
      </c>
      <c r="C2421" s="318" t="s">
        <v>5688</v>
      </c>
      <c r="D2421" s="318" t="s">
        <v>5370</v>
      </c>
      <c r="E2421" s="318" t="s">
        <v>2453</v>
      </c>
      <c r="F2421" s="318" t="s">
        <v>2423</v>
      </c>
    </row>
    <row r="2422" spans="1:6" hidden="1">
      <c r="A2422" s="26">
        <v>2418</v>
      </c>
      <c r="B2422" s="316" t="s">
        <v>5677</v>
      </c>
      <c r="C2422" s="318" t="s">
        <v>5678</v>
      </c>
      <c r="D2422" s="318" t="s">
        <v>5370</v>
      </c>
      <c r="E2422" s="318" t="s">
        <v>2453</v>
      </c>
      <c r="F2422" s="318" t="s">
        <v>2423</v>
      </c>
    </row>
    <row r="2423" spans="1:6" hidden="1">
      <c r="A2423" s="26">
        <v>2419</v>
      </c>
      <c r="B2423" s="316" t="s">
        <v>5862</v>
      </c>
      <c r="C2423" s="318" t="s">
        <v>5863</v>
      </c>
      <c r="D2423" s="318" t="s">
        <v>5370</v>
      </c>
      <c r="E2423" s="318" t="s">
        <v>2453</v>
      </c>
      <c r="F2423" s="318" t="s">
        <v>2423</v>
      </c>
    </row>
    <row r="2424" spans="1:6" hidden="1">
      <c r="A2424" s="26">
        <v>2420</v>
      </c>
      <c r="B2424" s="316" t="s">
        <v>5681</v>
      </c>
      <c r="C2424" s="318" t="s">
        <v>5682</v>
      </c>
      <c r="D2424" s="318" t="s">
        <v>5370</v>
      </c>
      <c r="E2424" s="318" t="s">
        <v>2453</v>
      </c>
      <c r="F2424" s="318" t="s">
        <v>2423</v>
      </c>
    </row>
    <row r="2425" spans="1:6" hidden="1">
      <c r="A2425" s="26">
        <v>2421</v>
      </c>
      <c r="B2425" s="316" t="s">
        <v>5795</v>
      </c>
      <c r="C2425" s="318" t="s">
        <v>5796</v>
      </c>
      <c r="D2425" s="318" t="s">
        <v>5370</v>
      </c>
      <c r="E2425" s="318" t="s">
        <v>2453</v>
      </c>
      <c r="F2425" s="318" t="s">
        <v>2423</v>
      </c>
    </row>
    <row r="2426" spans="1:6" hidden="1">
      <c r="A2426" s="26">
        <v>2422</v>
      </c>
      <c r="B2426" s="316" t="s">
        <v>5787</v>
      </c>
      <c r="C2426" s="318" t="s">
        <v>5788</v>
      </c>
      <c r="D2426" s="318" t="s">
        <v>5370</v>
      </c>
      <c r="E2426" s="318" t="s">
        <v>2453</v>
      </c>
      <c r="F2426" s="318" t="s">
        <v>2423</v>
      </c>
    </row>
    <row r="2427" spans="1:6" hidden="1">
      <c r="A2427" s="26">
        <v>2423</v>
      </c>
      <c r="B2427" s="316" t="s">
        <v>5802</v>
      </c>
      <c r="C2427" s="318" t="s">
        <v>5803</v>
      </c>
      <c r="D2427" s="318" t="s">
        <v>5370</v>
      </c>
      <c r="E2427" s="318" t="s">
        <v>2453</v>
      </c>
      <c r="F2427" s="318" t="s">
        <v>2423</v>
      </c>
    </row>
    <row r="2428" spans="1:6" hidden="1">
      <c r="A2428" s="26">
        <v>2424</v>
      </c>
      <c r="B2428" s="316" t="s">
        <v>5771</v>
      </c>
      <c r="C2428" s="318" t="s">
        <v>5772</v>
      </c>
      <c r="D2428" s="318" t="s">
        <v>5370</v>
      </c>
      <c r="E2428" s="318" t="s">
        <v>2453</v>
      </c>
      <c r="F2428" s="318" t="s">
        <v>2423</v>
      </c>
    </row>
    <row r="2429" spans="1:6" hidden="1">
      <c r="A2429" s="26">
        <v>2425</v>
      </c>
      <c r="B2429" s="316" t="s">
        <v>5721</v>
      </c>
      <c r="C2429" s="318" t="s">
        <v>5722</v>
      </c>
      <c r="D2429" s="318" t="s">
        <v>5370</v>
      </c>
      <c r="E2429" s="318" t="s">
        <v>2453</v>
      </c>
      <c r="F2429" s="318" t="s">
        <v>2423</v>
      </c>
    </row>
    <row r="2430" spans="1:6" hidden="1">
      <c r="A2430" s="26">
        <v>2426</v>
      </c>
      <c r="B2430" s="316" t="s">
        <v>11428</v>
      </c>
      <c r="C2430" s="318" t="s">
        <v>6131</v>
      </c>
      <c r="D2430" s="318" t="s">
        <v>5370</v>
      </c>
      <c r="E2430" s="318" t="s">
        <v>2453</v>
      </c>
      <c r="F2430" s="318" t="s">
        <v>2423</v>
      </c>
    </row>
    <row r="2431" spans="1:6" hidden="1">
      <c r="A2431" s="26">
        <v>2427</v>
      </c>
      <c r="B2431" s="316" t="s">
        <v>11442</v>
      </c>
      <c r="C2431" s="318" t="s">
        <v>6125</v>
      </c>
      <c r="D2431" s="318" t="s">
        <v>5370</v>
      </c>
      <c r="E2431" s="318" t="s">
        <v>2453</v>
      </c>
      <c r="F2431" s="318" t="s">
        <v>2423</v>
      </c>
    </row>
    <row r="2432" spans="1:6" hidden="1">
      <c r="A2432" s="26">
        <v>2428</v>
      </c>
      <c r="B2432" s="316" t="s">
        <v>11481</v>
      </c>
      <c r="C2432" s="318" t="s">
        <v>6112</v>
      </c>
      <c r="D2432" s="318" t="s">
        <v>5370</v>
      </c>
      <c r="E2432" s="318" t="s">
        <v>2453</v>
      </c>
      <c r="F2432" s="318" t="s">
        <v>2423</v>
      </c>
    </row>
    <row r="2433" spans="1:6" hidden="1">
      <c r="A2433" s="26">
        <v>2429</v>
      </c>
      <c r="B2433" s="316" t="s">
        <v>11521</v>
      </c>
      <c r="C2433" s="318" t="s">
        <v>6120</v>
      </c>
      <c r="D2433" s="318" t="s">
        <v>5370</v>
      </c>
      <c r="E2433" s="318" t="s">
        <v>2453</v>
      </c>
      <c r="F2433" s="318" t="s">
        <v>2423</v>
      </c>
    </row>
    <row r="2434" spans="1:6" hidden="1">
      <c r="A2434" s="26">
        <v>2430</v>
      </c>
      <c r="B2434" s="316" t="s">
        <v>5475</v>
      </c>
      <c r="C2434" s="318" t="s">
        <v>5476</v>
      </c>
      <c r="D2434" s="318" t="s">
        <v>5370</v>
      </c>
      <c r="E2434" s="318" t="s">
        <v>2453</v>
      </c>
      <c r="F2434" s="318" t="s">
        <v>2423</v>
      </c>
    </row>
    <row r="2435" spans="1:6" hidden="1">
      <c r="A2435" s="26">
        <v>2431</v>
      </c>
      <c r="B2435" s="316" t="s">
        <v>5409</v>
      </c>
      <c r="C2435" s="318" t="s">
        <v>5410</v>
      </c>
      <c r="D2435" s="318" t="s">
        <v>5370</v>
      </c>
      <c r="E2435" s="318" t="s">
        <v>2453</v>
      </c>
      <c r="F2435" s="318" t="s">
        <v>2423</v>
      </c>
    </row>
    <row r="2436" spans="1:6" hidden="1">
      <c r="A2436" s="26">
        <v>2432</v>
      </c>
      <c r="B2436" s="316" t="s">
        <v>5439</v>
      </c>
      <c r="C2436" s="318" t="s">
        <v>5440</v>
      </c>
      <c r="D2436" s="318" t="s">
        <v>5370</v>
      </c>
      <c r="E2436" s="318" t="s">
        <v>2453</v>
      </c>
      <c r="F2436" s="318" t="s">
        <v>2423</v>
      </c>
    </row>
    <row r="2437" spans="1:6" hidden="1">
      <c r="A2437" s="26">
        <v>2433</v>
      </c>
      <c r="B2437" s="316" t="s">
        <v>5477</v>
      </c>
      <c r="C2437" s="318" t="s">
        <v>5478</v>
      </c>
      <c r="D2437" s="318" t="s">
        <v>5370</v>
      </c>
      <c r="E2437" s="318" t="s">
        <v>2453</v>
      </c>
      <c r="F2437" s="318" t="s">
        <v>2423</v>
      </c>
    </row>
    <row r="2438" spans="1:6" hidden="1">
      <c r="A2438" s="26">
        <v>2434</v>
      </c>
      <c r="B2438" s="316" t="s">
        <v>5369</v>
      </c>
      <c r="C2438" s="318" t="s">
        <v>1586</v>
      </c>
      <c r="D2438" s="318" t="s">
        <v>5370</v>
      </c>
      <c r="E2438" s="318" t="s">
        <v>2422</v>
      </c>
      <c r="F2438" s="318" t="s">
        <v>2423</v>
      </c>
    </row>
    <row r="2439" spans="1:6" hidden="1">
      <c r="A2439" s="26">
        <v>2435</v>
      </c>
      <c r="B2439" s="316" t="s">
        <v>5559</v>
      </c>
      <c r="C2439" s="318" t="s">
        <v>5560</v>
      </c>
      <c r="D2439" s="318" t="s">
        <v>5370</v>
      </c>
      <c r="E2439" s="318" t="s">
        <v>2453</v>
      </c>
      <c r="F2439" s="318" t="s">
        <v>2423</v>
      </c>
    </row>
    <row r="2440" spans="1:6" hidden="1">
      <c r="A2440" s="26">
        <v>2436</v>
      </c>
      <c r="B2440" s="316" t="s">
        <v>5427</v>
      </c>
      <c r="C2440" s="318" t="s">
        <v>5428</v>
      </c>
      <c r="D2440" s="318" t="s">
        <v>5370</v>
      </c>
      <c r="E2440" s="318" t="s">
        <v>2453</v>
      </c>
      <c r="F2440" s="318" t="s">
        <v>2423</v>
      </c>
    </row>
    <row r="2441" spans="1:6" hidden="1">
      <c r="A2441" s="26">
        <v>2437</v>
      </c>
      <c r="B2441" s="316" t="s">
        <v>5497</v>
      </c>
      <c r="C2441" s="318" t="s">
        <v>5498</v>
      </c>
      <c r="D2441" s="318" t="s">
        <v>5370</v>
      </c>
      <c r="E2441" s="318" t="s">
        <v>2453</v>
      </c>
      <c r="F2441" s="318" t="s">
        <v>2423</v>
      </c>
    </row>
    <row r="2442" spans="1:6" hidden="1">
      <c r="A2442" s="26">
        <v>2438</v>
      </c>
      <c r="B2442" s="316" t="s">
        <v>5479</v>
      </c>
      <c r="C2442" s="318" t="s">
        <v>5480</v>
      </c>
      <c r="D2442" s="318" t="s">
        <v>5370</v>
      </c>
      <c r="E2442" s="318" t="s">
        <v>2453</v>
      </c>
      <c r="F2442" s="318" t="s">
        <v>2423</v>
      </c>
    </row>
    <row r="2443" spans="1:6" hidden="1">
      <c r="A2443" s="26">
        <v>2439</v>
      </c>
      <c r="B2443" s="316" t="s">
        <v>5371</v>
      </c>
      <c r="C2443" s="318" t="s">
        <v>1600</v>
      </c>
      <c r="D2443" s="318" t="s">
        <v>5370</v>
      </c>
      <c r="E2443" s="318" t="s">
        <v>2422</v>
      </c>
      <c r="F2443" s="318" t="s">
        <v>2423</v>
      </c>
    </row>
    <row r="2444" spans="1:6" hidden="1">
      <c r="A2444" s="26">
        <v>2440</v>
      </c>
      <c r="B2444" s="316" t="s">
        <v>5545</v>
      </c>
      <c r="C2444" s="318" t="s">
        <v>5546</v>
      </c>
      <c r="D2444" s="318" t="s">
        <v>5370</v>
      </c>
      <c r="E2444" s="318" t="s">
        <v>2453</v>
      </c>
      <c r="F2444" s="318" t="s">
        <v>2423</v>
      </c>
    </row>
    <row r="2445" spans="1:6" hidden="1">
      <c r="A2445" s="26">
        <v>2441</v>
      </c>
      <c r="B2445" s="316" t="s">
        <v>5451</v>
      </c>
      <c r="C2445" s="318" t="s">
        <v>5452</v>
      </c>
      <c r="D2445" s="318" t="s">
        <v>5370</v>
      </c>
      <c r="E2445" s="318" t="s">
        <v>2453</v>
      </c>
      <c r="F2445" s="318" t="s">
        <v>2423</v>
      </c>
    </row>
    <row r="2446" spans="1:6" hidden="1">
      <c r="A2446" s="26">
        <v>2442</v>
      </c>
      <c r="B2446" s="316" t="s">
        <v>5573</v>
      </c>
      <c r="C2446" s="318" t="s">
        <v>5574</v>
      </c>
      <c r="D2446" s="318" t="s">
        <v>5370</v>
      </c>
      <c r="E2446" s="318" t="s">
        <v>2453</v>
      </c>
      <c r="F2446" s="318" t="s">
        <v>2423</v>
      </c>
    </row>
    <row r="2447" spans="1:6" hidden="1">
      <c r="A2447" s="26">
        <v>2443</v>
      </c>
      <c r="B2447" s="316" t="s">
        <v>5417</v>
      </c>
      <c r="C2447" s="318" t="s">
        <v>5418</v>
      </c>
      <c r="D2447" s="318" t="s">
        <v>5370</v>
      </c>
      <c r="E2447" s="318" t="s">
        <v>2453</v>
      </c>
      <c r="F2447" s="318" t="s">
        <v>2423</v>
      </c>
    </row>
    <row r="2448" spans="1:6" hidden="1">
      <c r="A2448" s="26">
        <v>2444</v>
      </c>
      <c r="B2448" s="316" t="s">
        <v>5507</v>
      </c>
      <c r="C2448" s="318" t="s">
        <v>5508</v>
      </c>
      <c r="D2448" s="318" t="s">
        <v>5370</v>
      </c>
      <c r="E2448" s="318" t="s">
        <v>2453</v>
      </c>
      <c r="F2448" s="318" t="s">
        <v>2423</v>
      </c>
    </row>
    <row r="2449" spans="1:6" hidden="1">
      <c r="A2449" s="26">
        <v>2445</v>
      </c>
      <c r="B2449" s="316" t="s">
        <v>5447</v>
      </c>
      <c r="C2449" s="318" t="s">
        <v>5448</v>
      </c>
      <c r="D2449" s="318" t="s">
        <v>5370</v>
      </c>
      <c r="E2449" s="318" t="s">
        <v>2453</v>
      </c>
      <c r="F2449" s="318" t="s">
        <v>2423</v>
      </c>
    </row>
    <row r="2450" spans="1:6" hidden="1">
      <c r="A2450" s="26">
        <v>2446</v>
      </c>
      <c r="B2450" s="316" t="s">
        <v>5517</v>
      </c>
      <c r="C2450" s="318" t="s">
        <v>5518</v>
      </c>
      <c r="D2450" s="318" t="s">
        <v>5370</v>
      </c>
      <c r="E2450" s="318" t="s">
        <v>2453</v>
      </c>
      <c r="F2450" s="318" t="s">
        <v>2423</v>
      </c>
    </row>
    <row r="2451" spans="1:6" hidden="1">
      <c r="A2451" s="26">
        <v>2447</v>
      </c>
      <c r="B2451" s="316" t="s">
        <v>5563</v>
      </c>
      <c r="C2451" s="318" t="s">
        <v>5564</v>
      </c>
      <c r="D2451" s="318" t="s">
        <v>5370</v>
      </c>
      <c r="E2451" s="318" t="s">
        <v>2453</v>
      </c>
      <c r="F2451" s="318" t="s">
        <v>2423</v>
      </c>
    </row>
    <row r="2452" spans="1:6" hidden="1">
      <c r="A2452" s="26">
        <v>2448</v>
      </c>
      <c r="B2452" s="316" t="s">
        <v>5581</v>
      </c>
      <c r="C2452" s="318" t="s">
        <v>5582</v>
      </c>
      <c r="D2452" s="318" t="s">
        <v>5370</v>
      </c>
      <c r="E2452" s="318" t="s">
        <v>2453</v>
      </c>
      <c r="F2452" s="318" t="s">
        <v>2423</v>
      </c>
    </row>
    <row r="2453" spans="1:6" hidden="1">
      <c r="A2453" s="26">
        <v>2449</v>
      </c>
      <c r="B2453" s="316" t="s">
        <v>5543</v>
      </c>
      <c r="C2453" s="318" t="s">
        <v>5544</v>
      </c>
      <c r="D2453" s="318" t="s">
        <v>5370</v>
      </c>
      <c r="E2453" s="318" t="s">
        <v>2453</v>
      </c>
      <c r="F2453" s="318" t="s">
        <v>2423</v>
      </c>
    </row>
    <row r="2454" spans="1:6" hidden="1">
      <c r="A2454" s="26">
        <v>2450</v>
      </c>
      <c r="B2454" s="316" t="s">
        <v>5529</v>
      </c>
      <c r="C2454" s="318" t="s">
        <v>5530</v>
      </c>
      <c r="D2454" s="318" t="s">
        <v>5370</v>
      </c>
      <c r="E2454" s="318" t="s">
        <v>2453</v>
      </c>
      <c r="F2454" s="318" t="s">
        <v>2423</v>
      </c>
    </row>
    <row r="2455" spans="1:6" hidden="1">
      <c r="A2455" s="26">
        <v>2451</v>
      </c>
      <c r="B2455" s="316" t="s">
        <v>5473</v>
      </c>
      <c r="C2455" s="318" t="s">
        <v>5474</v>
      </c>
      <c r="D2455" s="318" t="s">
        <v>5370</v>
      </c>
      <c r="E2455" s="318" t="s">
        <v>2453</v>
      </c>
      <c r="F2455" s="318" t="s">
        <v>2423</v>
      </c>
    </row>
    <row r="2456" spans="1:6" hidden="1">
      <c r="A2456" s="26">
        <v>2452</v>
      </c>
      <c r="B2456" s="316" t="s">
        <v>5485</v>
      </c>
      <c r="C2456" s="318" t="s">
        <v>5486</v>
      </c>
      <c r="D2456" s="318" t="s">
        <v>5370</v>
      </c>
      <c r="E2456" s="318" t="s">
        <v>2453</v>
      </c>
      <c r="F2456" s="318" t="s">
        <v>2423</v>
      </c>
    </row>
    <row r="2457" spans="1:6" hidden="1">
      <c r="A2457" s="26">
        <v>2453</v>
      </c>
      <c r="B2457" s="316" t="s">
        <v>5537</v>
      </c>
      <c r="C2457" s="318" t="s">
        <v>5538</v>
      </c>
      <c r="D2457" s="318" t="s">
        <v>5370</v>
      </c>
      <c r="E2457" s="318" t="s">
        <v>2453</v>
      </c>
      <c r="F2457" s="318" t="s">
        <v>2423</v>
      </c>
    </row>
    <row r="2458" spans="1:6" hidden="1">
      <c r="A2458" s="26">
        <v>2454</v>
      </c>
      <c r="B2458" s="316" t="s">
        <v>5539</v>
      </c>
      <c r="C2458" s="318" t="s">
        <v>5540</v>
      </c>
      <c r="D2458" s="318" t="s">
        <v>5370</v>
      </c>
      <c r="E2458" s="318" t="s">
        <v>2453</v>
      </c>
      <c r="F2458" s="318" t="s">
        <v>2423</v>
      </c>
    </row>
    <row r="2459" spans="1:6" hidden="1">
      <c r="A2459" s="26">
        <v>2455</v>
      </c>
      <c r="B2459" s="316" t="s">
        <v>5535</v>
      </c>
      <c r="C2459" s="318" t="s">
        <v>5536</v>
      </c>
      <c r="D2459" s="318" t="s">
        <v>5370</v>
      </c>
      <c r="E2459" s="318" t="s">
        <v>2453</v>
      </c>
      <c r="F2459" s="318" t="s">
        <v>2423</v>
      </c>
    </row>
    <row r="2460" spans="1:6" hidden="1">
      <c r="A2460" s="26">
        <v>2456</v>
      </c>
      <c r="B2460" s="316" t="s">
        <v>5459</v>
      </c>
      <c r="C2460" s="318" t="s">
        <v>5460</v>
      </c>
      <c r="D2460" s="318" t="s">
        <v>5370</v>
      </c>
      <c r="E2460" s="318" t="s">
        <v>2453</v>
      </c>
      <c r="F2460" s="318" t="s">
        <v>2423</v>
      </c>
    </row>
    <row r="2461" spans="1:6" hidden="1">
      <c r="A2461" s="26">
        <v>2457</v>
      </c>
      <c r="B2461" s="316" t="s">
        <v>11562</v>
      </c>
      <c r="C2461" s="318" t="s">
        <v>5398</v>
      </c>
      <c r="D2461" s="318" t="s">
        <v>5370</v>
      </c>
      <c r="E2461" s="318" t="s">
        <v>2422</v>
      </c>
      <c r="F2461" s="318" t="s">
        <v>2423</v>
      </c>
    </row>
    <row r="2462" spans="1:6" hidden="1">
      <c r="A2462" s="26">
        <v>2458</v>
      </c>
      <c r="B2462" s="316" t="s">
        <v>11566</v>
      </c>
      <c r="C2462" s="318" t="s">
        <v>5399</v>
      </c>
      <c r="D2462" s="318" t="s">
        <v>5370</v>
      </c>
      <c r="E2462" s="318" t="s">
        <v>2422</v>
      </c>
      <c r="F2462" s="318" t="s">
        <v>2423</v>
      </c>
    </row>
    <row r="2463" spans="1:6" hidden="1">
      <c r="A2463" s="26">
        <v>2459</v>
      </c>
      <c r="B2463" s="316" t="s">
        <v>5571</v>
      </c>
      <c r="C2463" s="318" t="s">
        <v>5572</v>
      </c>
      <c r="D2463" s="318" t="s">
        <v>5370</v>
      </c>
      <c r="E2463" s="318" t="s">
        <v>2453</v>
      </c>
      <c r="F2463" s="318" t="s">
        <v>2423</v>
      </c>
    </row>
    <row r="2464" spans="1:6" hidden="1">
      <c r="A2464" s="26">
        <v>2460</v>
      </c>
      <c r="B2464" s="316" t="s">
        <v>5372</v>
      </c>
      <c r="C2464" s="318" t="s">
        <v>1606</v>
      </c>
      <c r="D2464" s="318" t="s">
        <v>5370</v>
      </c>
      <c r="E2464" s="318" t="s">
        <v>2422</v>
      </c>
      <c r="F2464" s="318" t="s">
        <v>2423</v>
      </c>
    </row>
    <row r="2465" spans="1:6" hidden="1">
      <c r="A2465" s="26">
        <v>2461</v>
      </c>
      <c r="B2465" s="316" t="s">
        <v>5483</v>
      </c>
      <c r="C2465" s="318" t="s">
        <v>5484</v>
      </c>
      <c r="D2465" s="318" t="s">
        <v>5370</v>
      </c>
      <c r="E2465" s="318" t="s">
        <v>2453</v>
      </c>
      <c r="F2465" s="318" t="s">
        <v>2423</v>
      </c>
    </row>
    <row r="2466" spans="1:6" hidden="1">
      <c r="A2466" s="26">
        <v>2462</v>
      </c>
      <c r="B2466" s="316" t="s">
        <v>5569</v>
      </c>
      <c r="C2466" s="318" t="s">
        <v>5570</v>
      </c>
      <c r="D2466" s="318" t="s">
        <v>5370</v>
      </c>
      <c r="E2466" s="318" t="s">
        <v>2453</v>
      </c>
      <c r="F2466" s="318" t="s">
        <v>2423</v>
      </c>
    </row>
    <row r="2467" spans="1:6" hidden="1">
      <c r="A2467" s="26">
        <v>2463</v>
      </c>
      <c r="B2467" s="316" t="s">
        <v>5505</v>
      </c>
      <c r="C2467" s="318" t="s">
        <v>5506</v>
      </c>
      <c r="D2467" s="318" t="s">
        <v>5370</v>
      </c>
      <c r="E2467" s="318" t="s">
        <v>2453</v>
      </c>
      <c r="F2467" s="318" t="s">
        <v>2423</v>
      </c>
    </row>
    <row r="2468" spans="1:6" hidden="1">
      <c r="A2468" s="26">
        <v>2464</v>
      </c>
      <c r="B2468" s="316" t="s">
        <v>5443</v>
      </c>
      <c r="C2468" s="318" t="s">
        <v>5444</v>
      </c>
      <c r="D2468" s="318" t="s">
        <v>5370</v>
      </c>
      <c r="E2468" s="318" t="s">
        <v>2453</v>
      </c>
      <c r="F2468" s="318" t="s">
        <v>2423</v>
      </c>
    </row>
    <row r="2469" spans="1:6" hidden="1">
      <c r="A2469" s="26">
        <v>2465</v>
      </c>
      <c r="B2469" s="316" t="s">
        <v>5445</v>
      </c>
      <c r="C2469" s="318" t="s">
        <v>5446</v>
      </c>
      <c r="D2469" s="318" t="s">
        <v>5370</v>
      </c>
      <c r="E2469" s="318" t="s">
        <v>2453</v>
      </c>
      <c r="F2469" s="318" t="s">
        <v>2423</v>
      </c>
    </row>
    <row r="2470" spans="1:6" hidden="1">
      <c r="A2470" s="26">
        <v>2466</v>
      </c>
      <c r="B2470" s="316" t="s">
        <v>5457</v>
      </c>
      <c r="C2470" s="318" t="s">
        <v>5458</v>
      </c>
      <c r="D2470" s="318" t="s">
        <v>5370</v>
      </c>
      <c r="E2470" s="318" t="s">
        <v>2453</v>
      </c>
      <c r="F2470" s="318" t="s">
        <v>2423</v>
      </c>
    </row>
    <row r="2471" spans="1:6" hidden="1">
      <c r="A2471" s="26">
        <v>2467</v>
      </c>
      <c r="B2471" s="316" t="s">
        <v>5511</v>
      </c>
      <c r="C2471" s="318" t="s">
        <v>5512</v>
      </c>
      <c r="D2471" s="318" t="s">
        <v>5370</v>
      </c>
      <c r="E2471" s="318" t="s">
        <v>2453</v>
      </c>
      <c r="F2471" s="318" t="s">
        <v>2423</v>
      </c>
    </row>
    <row r="2472" spans="1:6" hidden="1">
      <c r="A2472" s="26">
        <v>2468</v>
      </c>
      <c r="B2472" s="316" t="s">
        <v>5413</v>
      </c>
      <c r="C2472" s="318" t="s">
        <v>5414</v>
      </c>
      <c r="D2472" s="318" t="s">
        <v>5370</v>
      </c>
      <c r="E2472" s="318" t="s">
        <v>2453</v>
      </c>
      <c r="F2472" s="318" t="s">
        <v>2423</v>
      </c>
    </row>
    <row r="2473" spans="1:6" hidden="1">
      <c r="A2473" s="26">
        <v>2469</v>
      </c>
      <c r="B2473" s="316" t="s">
        <v>5565</v>
      </c>
      <c r="C2473" s="318" t="s">
        <v>5566</v>
      </c>
      <c r="D2473" s="318" t="s">
        <v>5370</v>
      </c>
      <c r="E2473" s="318" t="s">
        <v>2453</v>
      </c>
      <c r="F2473" s="318" t="s">
        <v>2423</v>
      </c>
    </row>
    <row r="2474" spans="1:6" hidden="1">
      <c r="A2474" s="26">
        <v>2470</v>
      </c>
      <c r="B2474" s="316" t="s">
        <v>5463</v>
      </c>
      <c r="C2474" s="318" t="s">
        <v>5464</v>
      </c>
      <c r="D2474" s="318" t="s">
        <v>5370</v>
      </c>
      <c r="E2474" s="318" t="s">
        <v>2453</v>
      </c>
      <c r="F2474" s="318" t="s">
        <v>2423</v>
      </c>
    </row>
    <row r="2475" spans="1:6" hidden="1">
      <c r="A2475" s="26">
        <v>2471</v>
      </c>
      <c r="B2475" s="316" t="s">
        <v>5411</v>
      </c>
      <c r="C2475" s="318" t="s">
        <v>5412</v>
      </c>
      <c r="D2475" s="318" t="s">
        <v>5370</v>
      </c>
      <c r="E2475" s="318" t="s">
        <v>2453</v>
      </c>
      <c r="F2475" s="318" t="s">
        <v>2423</v>
      </c>
    </row>
    <row r="2476" spans="1:6" hidden="1">
      <c r="A2476" s="26">
        <v>2472</v>
      </c>
      <c r="B2476" s="316" t="s">
        <v>5515</v>
      </c>
      <c r="C2476" s="318" t="s">
        <v>5516</v>
      </c>
      <c r="D2476" s="318" t="s">
        <v>5370</v>
      </c>
      <c r="E2476" s="318" t="s">
        <v>2453</v>
      </c>
      <c r="F2476" s="318" t="s">
        <v>2423</v>
      </c>
    </row>
    <row r="2477" spans="1:6" hidden="1">
      <c r="A2477" s="26">
        <v>2473</v>
      </c>
      <c r="B2477" s="316" t="s">
        <v>5551</v>
      </c>
      <c r="C2477" s="318" t="s">
        <v>5552</v>
      </c>
      <c r="D2477" s="318" t="s">
        <v>5370</v>
      </c>
      <c r="E2477" s="318" t="s">
        <v>2453</v>
      </c>
      <c r="F2477" s="318" t="s">
        <v>2423</v>
      </c>
    </row>
    <row r="2478" spans="1:6" hidden="1">
      <c r="A2478" s="26">
        <v>2474</v>
      </c>
      <c r="B2478" s="316" t="s">
        <v>5575</v>
      </c>
      <c r="C2478" s="318" t="s">
        <v>5576</v>
      </c>
      <c r="D2478" s="318" t="s">
        <v>5370</v>
      </c>
      <c r="E2478" s="318" t="s">
        <v>2453</v>
      </c>
      <c r="F2478" s="318" t="s">
        <v>2423</v>
      </c>
    </row>
    <row r="2479" spans="1:6" hidden="1">
      <c r="A2479" s="26">
        <v>2475</v>
      </c>
      <c r="B2479" s="316" t="s">
        <v>5501</v>
      </c>
      <c r="C2479" s="318" t="s">
        <v>5502</v>
      </c>
      <c r="D2479" s="318" t="s">
        <v>5370</v>
      </c>
      <c r="E2479" s="318" t="s">
        <v>2453</v>
      </c>
      <c r="F2479" s="318" t="s">
        <v>2423</v>
      </c>
    </row>
    <row r="2480" spans="1:6" hidden="1">
      <c r="A2480" s="26">
        <v>2476</v>
      </c>
      <c r="B2480" s="316" t="s">
        <v>5449</v>
      </c>
      <c r="C2480" s="318" t="s">
        <v>5450</v>
      </c>
      <c r="D2480" s="318" t="s">
        <v>5370</v>
      </c>
      <c r="E2480" s="318" t="s">
        <v>2453</v>
      </c>
      <c r="F2480" s="320" t="s">
        <v>2423</v>
      </c>
    </row>
    <row r="2481" spans="1:6" hidden="1">
      <c r="A2481" s="26">
        <v>2477</v>
      </c>
      <c r="B2481" s="316" t="s">
        <v>5489</v>
      </c>
      <c r="C2481" s="318" t="s">
        <v>5490</v>
      </c>
      <c r="D2481" s="318" t="s">
        <v>5370</v>
      </c>
      <c r="E2481" s="318" t="s">
        <v>2453</v>
      </c>
      <c r="F2481" s="320" t="s">
        <v>2423</v>
      </c>
    </row>
    <row r="2482" spans="1:6" hidden="1">
      <c r="A2482" s="26">
        <v>2478</v>
      </c>
      <c r="B2482" s="316" t="s">
        <v>5455</v>
      </c>
      <c r="C2482" s="318" t="s">
        <v>5456</v>
      </c>
      <c r="D2482" s="318" t="s">
        <v>5370</v>
      </c>
      <c r="E2482" s="318" t="s">
        <v>2453</v>
      </c>
      <c r="F2482" s="320" t="s">
        <v>2423</v>
      </c>
    </row>
    <row r="2483" spans="1:6" hidden="1">
      <c r="A2483" s="26">
        <v>2479</v>
      </c>
      <c r="B2483" s="316" t="s">
        <v>5467</v>
      </c>
      <c r="C2483" s="318" t="s">
        <v>5468</v>
      </c>
      <c r="D2483" s="318" t="s">
        <v>5370</v>
      </c>
      <c r="E2483" s="318" t="s">
        <v>2453</v>
      </c>
      <c r="F2483" s="320" t="s">
        <v>2423</v>
      </c>
    </row>
    <row r="2484" spans="1:6" hidden="1">
      <c r="A2484" s="26">
        <v>2480</v>
      </c>
      <c r="B2484" s="316" t="s">
        <v>5491</v>
      </c>
      <c r="C2484" s="318" t="s">
        <v>5492</v>
      </c>
      <c r="D2484" s="318" t="s">
        <v>5370</v>
      </c>
      <c r="E2484" s="318" t="s">
        <v>2453</v>
      </c>
      <c r="F2484" s="320" t="s">
        <v>2423</v>
      </c>
    </row>
    <row r="2485" spans="1:6" hidden="1">
      <c r="A2485" s="26">
        <v>2481</v>
      </c>
      <c r="B2485" s="316" t="s">
        <v>5419</v>
      </c>
      <c r="C2485" s="318" t="s">
        <v>5420</v>
      </c>
      <c r="D2485" s="318" t="s">
        <v>5370</v>
      </c>
      <c r="E2485" s="318" t="s">
        <v>2453</v>
      </c>
      <c r="F2485" s="320" t="s">
        <v>2423</v>
      </c>
    </row>
    <row r="2486" spans="1:6" hidden="1">
      <c r="A2486" s="26">
        <v>2482</v>
      </c>
      <c r="B2486" s="316" t="s">
        <v>5471</v>
      </c>
      <c r="C2486" s="318" t="s">
        <v>5472</v>
      </c>
      <c r="D2486" s="318" t="s">
        <v>5370</v>
      </c>
      <c r="E2486" s="318" t="s">
        <v>2453</v>
      </c>
      <c r="F2486" s="320" t="s">
        <v>2423</v>
      </c>
    </row>
    <row r="2487" spans="1:6" hidden="1">
      <c r="A2487" s="26">
        <v>2483</v>
      </c>
      <c r="B2487" s="316" t="s">
        <v>5523</v>
      </c>
      <c r="C2487" s="318" t="s">
        <v>5524</v>
      </c>
      <c r="D2487" s="318" t="s">
        <v>5370</v>
      </c>
      <c r="E2487" s="318" t="s">
        <v>2453</v>
      </c>
      <c r="F2487" s="320" t="s">
        <v>2423</v>
      </c>
    </row>
    <row r="2488" spans="1:6" hidden="1">
      <c r="A2488" s="26">
        <v>2484</v>
      </c>
      <c r="B2488" s="316" t="s">
        <v>5469</v>
      </c>
      <c r="C2488" s="318" t="s">
        <v>5470</v>
      </c>
      <c r="D2488" s="318" t="s">
        <v>5370</v>
      </c>
      <c r="E2488" s="318" t="s">
        <v>2453</v>
      </c>
      <c r="F2488" s="320" t="s">
        <v>2423</v>
      </c>
    </row>
    <row r="2489" spans="1:6" hidden="1">
      <c r="A2489" s="26">
        <v>2485</v>
      </c>
      <c r="B2489" s="316" t="s">
        <v>5453</v>
      </c>
      <c r="C2489" s="318" t="s">
        <v>5454</v>
      </c>
      <c r="D2489" s="318" t="s">
        <v>5370</v>
      </c>
      <c r="E2489" s="318" t="s">
        <v>2453</v>
      </c>
      <c r="F2489" s="320" t="s">
        <v>2423</v>
      </c>
    </row>
    <row r="2490" spans="1:6" hidden="1">
      <c r="A2490" s="26">
        <v>2486</v>
      </c>
      <c r="B2490" s="316" t="s">
        <v>5493</v>
      </c>
      <c r="C2490" s="318" t="s">
        <v>5494</v>
      </c>
      <c r="D2490" s="318" t="s">
        <v>5370</v>
      </c>
      <c r="E2490" s="318" t="s">
        <v>2453</v>
      </c>
      <c r="F2490" s="320" t="s">
        <v>2423</v>
      </c>
    </row>
    <row r="2491" spans="1:6" hidden="1">
      <c r="A2491" s="26">
        <v>2487</v>
      </c>
      <c r="B2491" s="316" t="s">
        <v>5525</v>
      </c>
      <c r="C2491" s="318" t="s">
        <v>5526</v>
      </c>
      <c r="D2491" s="318" t="s">
        <v>5370</v>
      </c>
      <c r="E2491" s="318" t="s">
        <v>2453</v>
      </c>
      <c r="F2491" s="320" t="s">
        <v>2423</v>
      </c>
    </row>
    <row r="2492" spans="1:6" hidden="1">
      <c r="A2492" s="26">
        <v>2488</v>
      </c>
      <c r="B2492" s="316" t="s">
        <v>5431</v>
      </c>
      <c r="C2492" s="318" t="s">
        <v>5432</v>
      </c>
      <c r="D2492" s="318" t="s">
        <v>5370</v>
      </c>
      <c r="E2492" s="318" t="s">
        <v>2453</v>
      </c>
      <c r="F2492" s="320" t="s">
        <v>2423</v>
      </c>
    </row>
    <row r="2493" spans="1:6" hidden="1">
      <c r="A2493" s="26">
        <v>2489</v>
      </c>
      <c r="B2493" s="316" t="s">
        <v>5567</v>
      </c>
      <c r="C2493" s="318" t="s">
        <v>5568</v>
      </c>
      <c r="D2493" s="318" t="s">
        <v>5370</v>
      </c>
      <c r="E2493" s="318" t="s">
        <v>2453</v>
      </c>
      <c r="F2493" s="320" t="s">
        <v>2423</v>
      </c>
    </row>
    <row r="2494" spans="1:6" hidden="1">
      <c r="A2494" s="26">
        <v>2490</v>
      </c>
      <c r="B2494" s="316" t="s">
        <v>5579</v>
      </c>
      <c r="C2494" s="318" t="s">
        <v>5580</v>
      </c>
      <c r="D2494" s="318" t="s">
        <v>5370</v>
      </c>
      <c r="E2494" s="318" t="s">
        <v>2453</v>
      </c>
      <c r="F2494" s="320" t="s">
        <v>2423</v>
      </c>
    </row>
    <row r="2495" spans="1:6" hidden="1">
      <c r="A2495" s="26">
        <v>2491</v>
      </c>
      <c r="B2495" s="316" t="s">
        <v>5561</v>
      </c>
      <c r="C2495" s="318" t="s">
        <v>5562</v>
      </c>
      <c r="D2495" s="318" t="s">
        <v>5370</v>
      </c>
      <c r="E2495" s="318" t="s">
        <v>2453</v>
      </c>
      <c r="F2495" s="320" t="s">
        <v>2423</v>
      </c>
    </row>
    <row r="2496" spans="1:6" hidden="1">
      <c r="A2496" s="26">
        <v>2492</v>
      </c>
      <c r="B2496" s="316" t="s">
        <v>5423</v>
      </c>
      <c r="C2496" s="318" t="s">
        <v>5424</v>
      </c>
      <c r="D2496" s="318" t="s">
        <v>5370</v>
      </c>
      <c r="E2496" s="318" t="s">
        <v>2453</v>
      </c>
      <c r="F2496" s="320" t="s">
        <v>2423</v>
      </c>
    </row>
    <row r="2497" spans="1:6" hidden="1">
      <c r="A2497" s="26">
        <v>2493</v>
      </c>
      <c r="B2497" s="316" t="s">
        <v>5373</v>
      </c>
      <c r="C2497" s="318" t="s">
        <v>1613</v>
      </c>
      <c r="D2497" s="318" t="s">
        <v>5370</v>
      </c>
      <c r="E2497" s="318" t="s">
        <v>2422</v>
      </c>
      <c r="F2497" s="320" t="s">
        <v>2423</v>
      </c>
    </row>
    <row r="2498" spans="1:6" hidden="1">
      <c r="A2498" s="26">
        <v>2494</v>
      </c>
      <c r="B2498" s="316" t="s">
        <v>5374</v>
      </c>
      <c r="C2498" s="318" t="s">
        <v>1619</v>
      </c>
      <c r="D2498" s="318" t="s">
        <v>5370</v>
      </c>
      <c r="E2498" s="318" t="s">
        <v>2422</v>
      </c>
      <c r="F2498" s="320" t="s">
        <v>2423</v>
      </c>
    </row>
    <row r="2499" spans="1:6" hidden="1">
      <c r="A2499" s="26">
        <v>2495</v>
      </c>
      <c r="B2499" s="316" t="s">
        <v>5547</v>
      </c>
      <c r="C2499" s="318" t="s">
        <v>5548</v>
      </c>
      <c r="D2499" s="318" t="s">
        <v>5370</v>
      </c>
      <c r="E2499" s="318" t="s">
        <v>2453</v>
      </c>
      <c r="F2499" s="320" t="s">
        <v>2423</v>
      </c>
    </row>
    <row r="2500" spans="1:6" hidden="1">
      <c r="A2500" s="26">
        <v>2496</v>
      </c>
      <c r="B2500" s="316" t="s">
        <v>5481</v>
      </c>
      <c r="C2500" s="318" t="s">
        <v>5482</v>
      </c>
      <c r="D2500" s="318" t="s">
        <v>5370</v>
      </c>
      <c r="E2500" s="318" t="s">
        <v>2453</v>
      </c>
      <c r="F2500" s="320" t="s">
        <v>2423</v>
      </c>
    </row>
    <row r="2501" spans="1:6" hidden="1">
      <c r="A2501" s="26">
        <v>2497</v>
      </c>
      <c r="B2501" s="316" t="s">
        <v>5509</v>
      </c>
      <c r="C2501" s="318" t="s">
        <v>5510</v>
      </c>
      <c r="D2501" s="318" t="s">
        <v>5370</v>
      </c>
      <c r="E2501" s="318" t="s">
        <v>2453</v>
      </c>
      <c r="F2501" s="320" t="s">
        <v>2423</v>
      </c>
    </row>
    <row r="2502" spans="1:6" hidden="1">
      <c r="A2502" s="26">
        <v>2498</v>
      </c>
      <c r="B2502" s="316" t="s">
        <v>5557</v>
      </c>
      <c r="C2502" s="318" t="s">
        <v>5558</v>
      </c>
      <c r="D2502" s="318" t="s">
        <v>5370</v>
      </c>
      <c r="E2502" s="318" t="s">
        <v>2453</v>
      </c>
      <c r="F2502" s="320" t="s">
        <v>2423</v>
      </c>
    </row>
    <row r="2503" spans="1:6" hidden="1">
      <c r="A2503" s="26">
        <v>2499</v>
      </c>
      <c r="B2503" s="316" t="s">
        <v>5376</v>
      </c>
      <c r="C2503" s="318" t="s">
        <v>5377</v>
      </c>
      <c r="D2503" s="318" t="s">
        <v>5370</v>
      </c>
      <c r="E2503" s="318" t="s">
        <v>2422</v>
      </c>
      <c r="F2503" s="320" t="s">
        <v>2423</v>
      </c>
    </row>
    <row r="2504" spans="1:6" hidden="1">
      <c r="A2504" s="26">
        <v>2500</v>
      </c>
      <c r="B2504" s="316" t="s">
        <v>5533</v>
      </c>
      <c r="C2504" s="318" t="s">
        <v>5534</v>
      </c>
      <c r="D2504" s="318" t="s">
        <v>5370</v>
      </c>
      <c r="E2504" s="318" t="s">
        <v>2453</v>
      </c>
      <c r="F2504" s="320" t="s">
        <v>2423</v>
      </c>
    </row>
    <row r="2505" spans="1:6" hidden="1">
      <c r="A2505" s="26">
        <v>2501</v>
      </c>
      <c r="B2505" s="316" t="s">
        <v>5503</v>
      </c>
      <c r="C2505" s="318" t="s">
        <v>5504</v>
      </c>
      <c r="D2505" s="318" t="s">
        <v>5370</v>
      </c>
      <c r="E2505" s="318" t="s">
        <v>2453</v>
      </c>
      <c r="F2505" s="320" t="s">
        <v>2423</v>
      </c>
    </row>
    <row r="2506" spans="1:6" hidden="1">
      <c r="A2506" s="26">
        <v>2502</v>
      </c>
      <c r="B2506" s="316" t="s">
        <v>5553</v>
      </c>
      <c r="C2506" s="318" t="s">
        <v>5554</v>
      </c>
      <c r="D2506" s="318" t="s">
        <v>5370</v>
      </c>
      <c r="E2506" s="318" t="s">
        <v>2453</v>
      </c>
      <c r="F2506" s="320" t="s">
        <v>2423</v>
      </c>
    </row>
    <row r="2507" spans="1:6" hidden="1">
      <c r="A2507" s="26">
        <v>2503</v>
      </c>
      <c r="B2507" s="316" t="s">
        <v>5549</v>
      </c>
      <c r="C2507" s="318" t="s">
        <v>5550</v>
      </c>
      <c r="D2507" s="318" t="s">
        <v>5370</v>
      </c>
      <c r="E2507" s="318" t="s">
        <v>2453</v>
      </c>
      <c r="F2507" s="320" t="s">
        <v>2423</v>
      </c>
    </row>
    <row r="2508" spans="1:6" hidden="1">
      <c r="A2508" s="26">
        <v>2504</v>
      </c>
      <c r="B2508" s="316" t="s">
        <v>5495</v>
      </c>
      <c r="C2508" s="318" t="s">
        <v>5496</v>
      </c>
      <c r="D2508" s="318" t="s">
        <v>5370</v>
      </c>
      <c r="E2508" s="318" t="s">
        <v>2453</v>
      </c>
      <c r="F2508" s="320" t="s">
        <v>2423</v>
      </c>
    </row>
    <row r="2509" spans="1:6" hidden="1">
      <c r="A2509" s="26">
        <v>2505</v>
      </c>
      <c r="B2509" s="316" t="s">
        <v>5499</v>
      </c>
      <c r="C2509" s="318" t="s">
        <v>5500</v>
      </c>
      <c r="D2509" s="318" t="s">
        <v>5370</v>
      </c>
      <c r="E2509" s="318" t="s">
        <v>2453</v>
      </c>
      <c r="F2509" s="320" t="s">
        <v>2423</v>
      </c>
    </row>
    <row r="2510" spans="1:6" hidden="1">
      <c r="A2510" s="26">
        <v>2506</v>
      </c>
      <c r="B2510" s="316" t="s">
        <v>5421</v>
      </c>
      <c r="C2510" s="318" t="s">
        <v>5422</v>
      </c>
      <c r="D2510" s="318" t="s">
        <v>5370</v>
      </c>
      <c r="E2510" s="318" t="s">
        <v>2453</v>
      </c>
      <c r="F2510" s="320" t="s">
        <v>2423</v>
      </c>
    </row>
    <row r="2511" spans="1:6" hidden="1">
      <c r="A2511" s="26">
        <v>2507</v>
      </c>
      <c r="B2511" s="316" t="s">
        <v>5415</v>
      </c>
      <c r="C2511" s="318" t="s">
        <v>5416</v>
      </c>
      <c r="D2511" s="318" t="s">
        <v>5370</v>
      </c>
      <c r="E2511" s="318" t="s">
        <v>2453</v>
      </c>
      <c r="F2511" s="320" t="s">
        <v>2423</v>
      </c>
    </row>
    <row r="2512" spans="1:6" hidden="1">
      <c r="A2512" s="26">
        <v>2508</v>
      </c>
      <c r="B2512" s="316" t="s">
        <v>5527</v>
      </c>
      <c r="C2512" s="318" t="s">
        <v>5528</v>
      </c>
      <c r="D2512" s="318" t="s">
        <v>5370</v>
      </c>
      <c r="E2512" s="318" t="s">
        <v>2453</v>
      </c>
      <c r="F2512" s="320" t="s">
        <v>2423</v>
      </c>
    </row>
    <row r="2513" spans="1:6" hidden="1">
      <c r="A2513" s="26">
        <v>2509</v>
      </c>
      <c r="B2513" s="316" t="s">
        <v>5375</v>
      </c>
      <c r="C2513" s="318" t="s">
        <v>1623</v>
      </c>
      <c r="D2513" s="318" t="s">
        <v>5370</v>
      </c>
      <c r="E2513" s="318" t="s">
        <v>2422</v>
      </c>
      <c r="F2513" s="320" t="s">
        <v>2423</v>
      </c>
    </row>
    <row r="2514" spans="1:6" hidden="1">
      <c r="A2514" s="26">
        <v>2510</v>
      </c>
      <c r="B2514" s="316" t="s">
        <v>5487</v>
      </c>
      <c r="C2514" s="318" t="s">
        <v>5488</v>
      </c>
      <c r="D2514" s="318" t="s">
        <v>5370</v>
      </c>
      <c r="E2514" s="318" t="s">
        <v>2453</v>
      </c>
      <c r="F2514" s="320" t="s">
        <v>2423</v>
      </c>
    </row>
    <row r="2515" spans="1:6" hidden="1">
      <c r="A2515" s="26">
        <v>2511</v>
      </c>
      <c r="B2515" s="316" t="s">
        <v>5435</v>
      </c>
      <c r="C2515" s="318" t="s">
        <v>5436</v>
      </c>
      <c r="D2515" s="318" t="s">
        <v>5370</v>
      </c>
      <c r="E2515" s="318" t="s">
        <v>2453</v>
      </c>
      <c r="F2515" s="320" t="s">
        <v>2423</v>
      </c>
    </row>
    <row r="2516" spans="1:6" hidden="1">
      <c r="A2516" s="26">
        <v>2512</v>
      </c>
      <c r="B2516" s="316" t="s">
        <v>5577</v>
      </c>
      <c r="C2516" s="318" t="s">
        <v>5578</v>
      </c>
      <c r="D2516" s="318" t="s">
        <v>5370</v>
      </c>
      <c r="E2516" s="318" t="s">
        <v>2453</v>
      </c>
      <c r="F2516" s="320" t="s">
        <v>2423</v>
      </c>
    </row>
    <row r="2517" spans="1:6" hidden="1">
      <c r="A2517" s="26">
        <v>2513</v>
      </c>
      <c r="B2517" s="316" t="s">
        <v>5465</v>
      </c>
      <c r="C2517" s="318" t="s">
        <v>5466</v>
      </c>
      <c r="D2517" s="318" t="s">
        <v>5370</v>
      </c>
      <c r="E2517" s="318" t="s">
        <v>2453</v>
      </c>
      <c r="F2517" s="320" t="s">
        <v>2423</v>
      </c>
    </row>
    <row r="2518" spans="1:6" hidden="1">
      <c r="A2518" s="26">
        <v>2514</v>
      </c>
      <c r="B2518" s="316" t="s">
        <v>5441</v>
      </c>
      <c r="C2518" s="318" t="s">
        <v>5442</v>
      </c>
      <c r="D2518" s="318" t="s">
        <v>5370</v>
      </c>
      <c r="E2518" s="318" t="s">
        <v>2453</v>
      </c>
      <c r="F2518" s="320" t="s">
        <v>2423</v>
      </c>
    </row>
    <row r="2519" spans="1:6" hidden="1">
      <c r="A2519" s="26">
        <v>2515</v>
      </c>
      <c r="B2519" s="316" t="s">
        <v>5425</v>
      </c>
      <c r="C2519" s="318" t="s">
        <v>5426</v>
      </c>
      <c r="D2519" s="318" t="s">
        <v>5370</v>
      </c>
      <c r="E2519" s="318" t="s">
        <v>2453</v>
      </c>
      <c r="F2519" s="320" t="s">
        <v>2423</v>
      </c>
    </row>
    <row r="2520" spans="1:6" hidden="1">
      <c r="A2520" s="26">
        <v>2516</v>
      </c>
      <c r="B2520" s="316" t="s">
        <v>5429</v>
      </c>
      <c r="C2520" s="318" t="s">
        <v>5430</v>
      </c>
      <c r="D2520" s="318" t="s">
        <v>5370</v>
      </c>
      <c r="E2520" s="318" t="s">
        <v>2453</v>
      </c>
      <c r="F2520" s="320" t="s">
        <v>2423</v>
      </c>
    </row>
    <row r="2521" spans="1:6" hidden="1">
      <c r="A2521" s="26">
        <v>2517</v>
      </c>
      <c r="B2521" s="316" t="s">
        <v>5521</v>
      </c>
      <c r="C2521" s="318" t="s">
        <v>5522</v>
      </c>
      <c r="D2521" s="318" t="s">
        <v>5370</v>
      </c>
      <c r="E2521" s="318" t="s">
        <v>2453</v>
      </c>
      <c r="F2521" s="320" t="s">
        <v>2423</v>
      </c>
    </row>
    <row r="2522" spans="1:6" hidden="1">
      <c r="A2522" s="26">
        <v>2518</v>
      </c>
      <c r="B2522" s="316" t="s">
        <v>5461</v>
      </c>
      <c r="C2522" s="318" t="s">
        <v>5462</v>
      </c>
      <c r="D2522" s="318" t="s">
        <v>5370</v>
      </c>
      <c r="E2522" s="318" t="s">
        <v>2453</v>
      </c>
      <c r="F2522" s="320" t="s">
        <v>2423</v>
      </c>
    </row>
    <row r="2523" spans="1:6" hidden="1">
      <c r="A2523" s="26">
        <v>2519</v>
      </c>
      <c r="B2523" s="316" t="s">
        <v>5433</v>
      </c>
      <c r="C2523" s="318" t="s">
        <v>5434</v>
      </c>
      <c r="D2523" s="318" t="s">
        <v>5370</v>
      </c>
      <c r="E2523" s="318" t="s">
        <v>2453</v>
      </c>
      <c r="F2523" s="320" t="s">
        <v>2423</v>
      </c>
    </row>
    <row r="2524" spans="1:6" hidden="1">
      <c r="A2524" s="26">
        <v>2520</v>
      </c>
      <c r="B2524" s="316" t="s">
        <v>5541</v>
      </c>
      <c r="C2524" s="318" t="s">
        <v>5542</v>
      </c>
      <c r="D2524" s="318" t="s">
        <v>5370</v>
      </c>
      <c r="E2524" s="318" t="s">
        <v>2453</v>
      </c>
      <c r="F2524" s="320" t="s">
        <v>2423</v>
      </c>
    </row>
    <row r="2525" spans="1:6" hidden="1">
      <c r="A2525" s="26">
        <v>2521</v>
      </c>
      <c r="B2525" s="316" t="s">
        <v>5900</v>
      </c>
      <c r="C2525" s="318" t="s">
        <v>1011</v>
      </c>
      <c r="D2525" s="318" t="s">
        <v>5370</v>
      </c>
      <c r="E2525" s="318" t="s">
        <v>2453</v>
      </c>
      <c r="F2525" s="318" t="s">
        <v>2438</v>
      </c>
    </row>
    <row r="2526" spans="1:6" hidden="1">
      <c r="A2526" s="26">
        <v>2522</v>
      </c>
      <c r="B2526" s="316" t="s">
        <v>8998</v>
      </c>
      <c r="C2526" s="318" t="s">
        <v>8999</v>
      </c>
      <c r="D2526" s="318" t="s">
        <v>5370</v>
      </c>
      <c r="E2526" s="318" t="s">
        <v>2453</v>
      </c>
      <c r="F2526" s="318" t="s">
        <v>2438</v>
      </c>
    </row>
    <row r="2527" spans="1:6" hidden="1">
      <c r="A2527" s="26">
        <v>2523</v>
      </c>
      <c r="B2527" s="316" t="s">
        <v>8994</v>
      </c>
      <c r="C2527" s="318" t="s">
        <v>8995</v>
      </c>
      <c r="D2527" s="318" t="s">
        <v>5370</v>
      </c>
      <c r="E2527" s="318" t="s">
        <v>2453</v>
      </c>
      <c r="F2527" s="318" t="s">
        <v>2438</v>
      </c>
    </row>
    <row r="2528" spans="1:6" hidden="1">
      <c r="A2528" s="26">
        <v>2524</v>
      </c>
      <c r="B2528" s="316" t="s">
        <v>8986</v>
      </c>
      <c r="C2528" s="318" t="s">
        <v>8987</v>
      </c>
      <c r="D2528" s="318" t="s">
        <v>5370</v>
      </c>
      <c r="E2528" s="318" t="s">
        <v>2453</v>
      </c>
      <c r="F2528" s="318" t="s">
        <v>2438</v>
      </c>
    </row>
    <row r="2529" spans="1:6" hidden="1">
      <c r="A2529" s="26">
        <v>2525</v>
      </c>
      <c r="B2529" s="316" t="s">
        <v>8996</v>
      </c>
      <c r="C2529" s="318" t="s">
        <v>8997</v>
      </c>
      <c r="D2529" s="318" t="s">
        <v>5370</v>
      </c>
      <c r="E2529" s="318" t="s">
        <v>2453</v>
      </c>
      <c r="F2529" s="318" t="s">
        <v>2438</v>
      </c>
    </row>
    <row r="2530" spans="1:6" hidden="1">
      <c r="A2530" s="26">
        <v>2526</v>
      </c>
      <c r="B2530" s="316" t="s">
        <v>9857</v>
      </c>
      <c r="C2530" s="318" t="s">
        <v>9858</v>
      </c>
      <c r="D2530" s="318" t="s">
        <v>5370</v>
      </c>
      <c r="E2530" s="318" t="s">
        <v>2422</v>
      </c>
      <c r="F2530" s="318" t="s">
        <v>2438</v>
      </c>
    </row>
    <row r="2531" spans="1:6" hidden="1">
      <c r="A2531" s="26">
        <v>2527</v>
      </c>
      <c r="B2531" s="316" t="s">
        <v>9931</v>
      </c>
      <c r="C2531" s="318" t="s">
        <v>5402</v>
      </c>
      <c r="D2531" s="318" t="s">
        <v>5370</v>
      </c>
      <c r="E2531" s="318" t="s">
        <v>2422</v>
      </c>
      <c r="F2531" s="318" t="s">
        <v>2438</v>
      </c>
    </row>
    <row r="2532" spans="1:6" hidden="1">
      <c r="A2532" s="26">
        <v>2528</v>
      </c>
      <c r="B2532" s="316" t="s">
        <v>9950</v>
      </c>
      <c r="C2532" s="318" t="s">
        <v>5400</v>
      </c>
      <c r="D2532" s="318" t="s">
        <v>5370</v>
      </c>
      <c r="E2532" s="318" t="s">
        <v>2422</v>
      </c>
      <c r="F2532" s="318" t="s">
        <v>2438</v>
      </c>
    </row>
    <row r="2533" spans="1:6" hidden="1">
      <c r="A2533" s="26">
        <v>2529</v>
      </c>
      <c r="B2533" s="316" t="s">
        <v>9954</v>
      </c>
      <c r="C2533" s="318" t="s">
        <v>5401</v>
      </c>
      <c r="D2533" s="318" t="s">
        <v>5370</v>
      </c>
      <c r="E2533" s="318" t="s">
        <v>2422</v>
      </c>
      <c r="F2533" s="318" t="s">
        <v>2438</v>
      </c>
    </row>
    <row r="2534" spans="1:6" hidden="1">
      <c r="A2534" s="26">
        <v>2530</v>
      </c>
      <c r="B2534" s="316" t="s">
        <v>9962</v>
      </c>
      <c r="C2534" s="318" t="s">
        <v>6004</v>
      </c>
      <c r="D2534" s="318" t="s">
        <v>5370</v>
      </c>
      <c r="E2534" s="318" t="s">
        <v>2453</v>
      </c>
      <c r="F2534" s="318" t="s">
        <v>2438</v>
      </c>
    </row>
    <row r="2535" spans="1:6" hidden="1">
      <c r="A2535" s="26">
        <v>2531</v>
      </c>
      <c r="B2535" s="316" t="s">
        <v>9966</v>
      </c>
      <c r="C2535" s="318" t="s">
        <v>5997</v>
      </c>
      <c r="D2535" s="318" t="s">
        <v>5370</v>
      </c>
      <c r="E2535" s="318" t="s">
        <v>2453</v>
      </c>
      <c r="F2535" s="318" t="s">
        <v>2438</v>
      </c>
    </row>
    <row r="2536" spans="1:6" hidden="1">
      <c r="A2536" s="26">
        <v>2532</v>
      </c>
      <c r="B2536" s="316" t="s">
        <v>9967</v>
      </c>
      <c r="C2536" s="318" t="s">
        <v>6003</v>
      </c>
      <c r="D2536" s="318" t="s">
        <v>5370</v>
      </c>
      <c r="E2536" s="318" t="s">
        <v>2453</v>
      </c>
      <c r="F2536" s="318" t="s">
        <v>2438</v>
      </c>
    </row>
    <row r="2537" spans="1:6" hidden="1">
      <c r="A2537" s="26">
        <v>2533</v>
      </c>
      <c r="B2537" s="316" t="s">
        <v>9969</v>
      </c>
      <c r="C2537" s="318" t="s">
        <v>5998</v>
      </c>
      <c r="D2537" s="318" t="s">
        <v>5370</v>
      </c>
      <c r="E2537" s="318" t="s">
        <v>2453</v>
      </c>
      <c r="F2537" s="318" t="s">
        <v>2438</v>
      </c>
    </row>
    <row r="2538" spans="1:6" hidden="1">
      <c r="A2538" s="26">
        <v>2534</v>
      </c>
      <c r="B2538" s="316" t="s">
        <v>9970</v>
      </c>
      <c r="C2538" s="318" t="s">
        <v>6001</v>
      </c>
      <c r="D2538" s="318" t="s">
        <v>5370</v>
      </c>
      <c r="E2538" s="318" t="s">
        <v>2453</v>
      </c>
      <c r="F2538" s="318" t="s">
        <v>2438</v>
      </c>
    </row>
    <row r="2539" spans="1:6" hidden="1">
      <c r="A2539" s="26">
        <v>2535</v>
      </c>
      <c r="B2539" s="316" t="s">
        <v>9971</v>
      </c>
      <c r="C2539" s="318" t="s">
        <v>5999</v>
      </c>
      <c r="D2539" s="318" t="s">
        <v>5370</v>
      </c>
      <c r="E2539" s="318" t="s">
        <v>2453</v>
      </c>
      <c r="F2539" s="318" t="s">
        <v>2438</v>
      </c>
    </row>
    <row r="2540" spans="1:6" hidden="1">
      <c r="A2540" s="26">
        <v>2536</v>
      </c>
      <c r="B2540" s="316" t="s">
        <v>9979</v>
      </c>
      <c r="C2540" s="318" t="s">
        <v>5996</v>
      </c>
      <c r="D2540" s="318" t="s">
        <v>5370</v>
      </c>
      <c r="E2540" s="318" t="s">
        <v>2453</v>
      </c>
      <c r="F2540" s="318" t="s">
        <v>2438</v>
      </c>
    </row>
    <row r="2541" spans="1:6" hidden="1">
      <c r="A2541" s="26">
        <v>2537</v>
      </c>
      <c r="B2541" s="316" t="s">
        <v>9981</v>
      </c>
      <c r="C2541" s="318" t="s">
        <v>6005</v>
      </c>
      <c r="D2541" s="318" t="s">
        <v>5370</v>
      </c>
      <c r="E2541" s="318" t="s">
        <v>2453</v>
      </c>
      <c r="F2541" s="318" t="s">
        <v>2438</v>
      </c>
    </row>
    <row r="2542" spans="1:6" hidden="1">
      <c r="A2542" s="26">
        <v>2538</v>
      </c>
      <c r="B2542" s="316" t="s">
        <v>9984</v>
      </c>
      <c r="C2542" s="318" t="s">
        <v>6000</v>
      </c>
      <c r="D2542" s="318" t="s">
        <v>5370</v>
      </c>
      <c r="E2542" s="318" t="s">
        <v>2453</v>
      </c>
      <c r="F2542" s="318" t="s">
        <v>2438</v>
      </c>
    </row>
    <row r="2543" spans="1:6" hidden="1">
      <c r="A2543" s="26">
        <v>2539</v>
      </c>
      <c r="B2543" s="316" t="s">
        <v>10002</v>
      </c>
      <c r="C2543" s="318" t="s">
        <v>6009</v>
      </c>
      <c r="D2543" s="318" t="s">
        <v>5370</v>
      </c>
      <c r="E2543" s="318" t="s">
        <v>2453</v>
      </c>
      <c r="F2543" s="318" t="s">
        <v>2438</v>
      </c>
    </row>
    <row r="2544" spans="1:6" hidden="1">
      <c r="A2544" s="26">
        <v>2540</v>
      </c>
      <c r="B2544" s="316" t="s">
        <v>10009</v>
      </c>
      <c r="C2544" s="318" t="s">
        <v>6007</v>
      </c>
      <c r="D2544" s="318" t="s">
        <v>5370</v>
      </c>
      <c r="E2544" s="318" t="s">
        <v>2453</v>
      </c>
      <c r="F2544" s="318" t="s">
        <v>2438</v>
      </c>
    </row>
    <row r="2545" spans="1:6" hidden="1">
      <c r="A2545" s="26">
        <v>2541</v>
      </c>
      <c r="B2545" s="316" t="s">
        <v>10017</v>
      </c>
      <c r="C2545" s="318" t="s">
        <v>6008</v>
      </c>
      <c r="D2545" s="318" t="s">
        <v>5370</v>
      </c>
      <c r="E2545" s="318" t="s">
        <v>2453</v>
      </c>
      <c r="F2545" s="318" t="s">
        <v>2438</v>
      </c>
    </row>
    <row r="2546" spans="1:6" hidden="1">
      <c r="A2546" s="26">
        <v>2542</v>
      </c>
      <c r="B2546" s="316" t="s">
        <v>5765</v>
      </c>
      <c r="C2546" s="318" t="s">
        <v>5766</v>
      </c>
      <c r="D2546" s="318" t="s">
        <v>5370</v>
      </c>
      <c r="E2546" s="318" t="s">
        <v>2453</v>
      </c>
      <c r="F2546" s="318" t="s">
        <v>2438</v>
      </c>
    </row>
    <row r="2547" spans="1:6" hidden="1">
      <c r="A2547" s="26">
        <v>2543</v>
      </c>
      <c r="B2547" s="316" t="s">
        <v>5781</v>
      </c>
      <c r="C2547" s="318" t="s">
        <v>5782</v>
      </c>
      <c r="D2547" s="318" t="s">
        <v>5370</v>
      </c>
      <c r="E2547" s="318" t="s">
        <v>2453</v>
      </c>
      <c r="F2547" s="318" t="s">
        <v>2438</v>
      </c>
    </row>
    <row r="2548" spans="1:6" hidden="1">
      <c r="A2548" s="26">
        <v>2544</v>
      </c>
      <c r="B2548" s="316" t="s">
        <v>10755</v>
      </c>
      <c r="C2548" s="318" t="s">
        <v>6044</v>
      </c>
      <c r="D2548" s="318" t="s">
        <v>5370</v>
      </c>
      <c r="E2548" s="318" t="s">
        <v>2453</v>
      </c>
      <c r="F2548" s="318" t="s">
        <v>2438</v>
      </c>
    </row>
    <row r="2549" spans="1:6" hidden="1">
      <c r="A2549" s="26">
        <v>2545</v>
      </c>
      <c r="B2549" s="316" t="s">
        <v>10845</v>
      </c>
      <c r="C2549" s="318" t="s">
        <v>6056</v>
      </c>
      <c r="D2549" s="318" t="s">
        <v>5370</v>
      </c>
      <c r="E2549" s="318" t="s">
        <v>2453</v>
      </c>
      <c r="F2549" s="318" t="s">
        <v>2438</v>
      </c>
    </row>
    <row r="2550" spans="1:6" hidden="1">
      <c r="A2550" s="26">
        <v>2546</v>
      </c>
      <c r="B2550" s="316" t="s">
        <v>5824</v>
      </c>
      <c r="C2550" s="318" t="s">
        <v>1470</v>
      </c>
      <c r="D2550" s="318" t="s">
        <v>5370</v>
      </c>
      <c r="E2550" s="318" t="s">
        <v>2453</v>
      </c>
      <c r="F2550" s="318" t="s">
        <v>2438</v>
      </c>
    </row>
    <row r="2551" spans="1:6" hidden="1">
      <c r="A2551" s="26">
        <v>2547</v>
      </c>
      <c r="B2551" s="316" t="s">
        <v>5799</v>
      </c>
      <c r="C2551" s="318" t="s">
        <v>5800</v>
      </c>
      <c r="D2551" s="318" t="s">
        <v>5370</v>
      </c>
      <c r="E2551" s="318" t="s">
        <v>2453</v>
      </c>
      <c r="F2551" s="318" t="s">
        <v>2438</v>
      </c>
    </row>
    <row r="2552" spans="1:6" hidden="1">
      <c r="A2552" s="26">
        <v>2548</v>
      </c>
      <c r="B2552" s="316" t="s">
        <v>5631</v>
      </c>
      <c r="C2552" s="318" t="s">
        <v>5632</v>
      </c>
      <c r="D2552" s="318" t="s">
        <v>5370</v>
      </c>
      <c r="E2552" s="318" t="s">
        <v>2453</v>
      </c>
      <c r="F2552" s="318" t="s">
        <v>2438</v>
      </c>
    </row>
    <row r="2553" spans="1:6" hidden="1">
      <c r="A2553" s="26">
        <v>2549</v>
      </c>
      <c r="B2553" s="316" t="s">
        <v>5531</v>
      </c>
      <c r="C2553" s="318" t="s">
        <v>5532</v>
      </c>
      <c r="D2553" s="318" t="s">
        <v>5370</v>
      </c>
      <c r="E2553" s="318" t="s">
        <v>2453</v>
      </c>
      <c r="F2553" s="320" t="s">
        <v>2438</v>
      </c>
    </row>
    <row r="2554" spans="1:6" hidden="1">
      <c r="A2554" s="26">
        <v>2550</v>
      </c>
      <c r="B2554" s="316" t="s">
        <v>5601</v>
      </c>
      <c r="C2554" s="318" t="s">
        <v>5602</v>
      </c>
      <c r="D2554" s="318" t="s">
        <v>5370</v>
      </c>
      <c r="E2554" s="318" t="s">
        <v>2453</v>
      </c>
      <c r="F2554" s="318" t="s">
        <v>2893</v>
      </c>
    </row>
    <row r="2555" spans="1:6" hidden="1">
      <c r="A2555" s="26">
        <v>2551</v>
      </c>
      <c r="B2555" s="316" t="s">
        <v>5779</v>
      </c>
      <c r="C2555" s="318" t="s">
        <v>5780</v>
      </c>
      <c r="D2555" s="318" t="s">
        <v>5370</v>
      </c>
      <c r="E2555" s="318" t="s">
        <v>2453</v>
      </c>
      <c r="F2555" s="318" t="s">
        <v>2893</v>
      </c>
    </row>
    <row r="2556" spans="1:6" hidden="1">
      <c r="A2556" s="26">
        <v>2552</v>
      </c>
      <c r="B2556" s="316" t="s">
        <v>5519</v>
      </c>
      <c r="C2556" s="318" t="s">
        <v>5520</v>
      </c>
      <c r="D2556" s="318" t="s">
        <v>5370</v>
      </c>
      <c r="E2556" s="318" t="s">
        <v>2453</v>
      </c>
      <c r="F2556" s="320" t="s">
        <v>2893</v>
      </c>
    </row>
    <row r="2557" spans="1:6" hidden="1">
      <c r="A2557" s="26">
        <v>2553</v>
      </c>
      <c r="B2557" s="316" t="s">
        <v>5872</v>
      </c>
      <c r="C2557" s="318" t="s">
        <v>5873</v>
      </c>
      <c r="D2557" s="318" t="s">
        <v>5370</v>
      </c>
      <c r="E2557" s="318" t="s">
        <v>2453</v>
      </c>
      <c r="F2557" s="318" t="s">
        <v>2456</v>
      </c>
    </row>
    <row r="2558" spans="1:6" hidden="1">
      <c r="A2558" s="26">
        <v>2554</v>
      </c>
      <c r="B2558" s="316" t="s">
        <v>5878</v>
      </c>
      <c r="C2558" s="318" t="s">
        <v>5879</v>
      </c>
      <c r="D2558" s="318" t="s">
        <v>5370</v>
      </c>
      <c r="E2558" s="318" t="s">
        <v>2453</v>
      </c>
      <c r="F2558" s="318" t="s">
        <v>2456</v>
      </c>
    </row>
    <row r="2559" spans="1:6" hidden="1">
      <c r="A2559" s="26">
        <v>2555</v>
      </c>
      <c r="B2559" s="316" t="s">
        <v>5870</v>
      </c>
      <c r="C2559" s="318" t="s">
        <v>5871</v>
      </c>
      <c r="D2559" s="318" t="s">
        <v>5370</v>
      </c>
      <c r="E2559" s="318" t="s">
        <v>2453</v>
      </c>
      <c r="F2559" s="318" t="s">
        <v>2456</v>
      </c>
    </row>
    <row r="2560" spans="1:6" hidden="1">
      <c r="A2560" s="26">
        <v>2556</v>
      </c>
      <c r="B2560" s="316" t="s">
        <v>5864</v>
      </c>
      <c r="C2560" s="318" t="s">
        <v>5865</v>
      </c>
      <c r="D2560" s="318" t="s">
        <v>5370</v>
      </c>
      <c r="E2560" s="318" t="s">
        <v>2453</v>
      </c>
      <c r="F2560" s="318" t="s">
        <v>2456</v>
      </c>
    </row>
    <row r="2561" spans="1:6" hidden="1">
      <c r="A2561" s="26">
        <v>2557</v>
      </c>
      <c r="B2561" s="316" t="s">
        <v>5918</v>
      </c>
      <c r="C2561" s="318" t="s">
        <v>1023</v>
      </c>
      <c r="D2561" s="318" t="s">
        <v>5370</v>
      </c>
      <c r="E2561" s="318" t="s">
        <v>2453</v>
      </c>
      <c r="F2561" s="318" t="s">
        <v>2456</v>
      </c>
    </row>
    <row r="2562" spans="1:6" hidden="1">
      <c r="A2562" s="26">
        <v>2558</v>
      </c>
      <c r="B2562" s="316" t="s">
        <v>5623</v>
      </c>
      <c r="C2562" s="318" t="s">
        <v>5624</v>
      </c>
      <c r="D2562" s="318" t="s">
        <v>5370</v>
      </c>
      <c r="E2562" s="318" t="s">
        <v>2453</v>
      </c>
      <c r="F2562" s="318" t="s">
        <v>2456</v>
      </c>
    </row>
    <row r="2563" spans="1:6" hidden="1">
      <c r="A2563" s="26">
        <v>2559</v>
      </c>
      <c r="B2563" s="316" t="s">
        <v>5727</v>
      </c>
      <c r="C2563" s="318" t="s">
        <v>5728</v>
      </c>
      <c r="D2563" s="318" t="s">
        <v>5370</v>
      </c>
      <c r="E2563" s="318" t="s">
        <v>2453</v>
      </c>
      <c r="F2563" s="318" t="s">
        <v>2456</v>
      </c>
    </row>
    <row r="2564" spans="1:6" hidden="1">
      <c r="A2564" s="26">
        <v>2560</v>
      </c>
      <c r="B2564" s="316" t="s">
        <v>5735</v>
      </c>
      <c r="C2564" s="318" t="s">
        <v>5736</v>
      </c>
      <c r="D2564" s="318" t="s">
        <v>5370</v>
      </c>
      <c r="E2564" s="318" t="s">
        <v>2453</v>
      </c>
      <c r="F2564" s="318" t="s">
        <v>2456</v>
      </c>
    </row>
    <row r="2565" spans="1:6" hidden="1">
      <c r="A2565" s="26">
        <v>2561</v>
      </c>
      <c r="B2565" s="316" t="s">
        <v>11188</v>
      </c>
      <c r="C2565" s="318" t="s">
        <v>6036</v>
      </c>
      <c r="D2565" s="318" t="s">
        <v>5370</v>
      </c>
      <c r="E2565" s="318" t="s">
        <v>2453</v>
      </c>
      <c r="F2565" s="318" t="s">
        <v>2456</v>
      </c>
    </row>
    <row r="2566" spans="1:6" hidden="1">
      <c r="A2566" s="26">
        <v>2562</v>
      </c>
      <c r="B2566" s="316" t="s">
        <v>11291</v>
      </c>
      <c r="C2566" s="318" t="s">
        <v>11292</v>
      </c>
      <c r="D2566" s="318" t="s">
        <v>5370</v>
      </c>
      <c r="E2566" s="318" t="s">
        <v>2453</v>
      </c>
      <c r="F2566" s="318" t="s">
        <v>2456</v>
      </c>
    </row>
    <row r="2567" spans="1:6" hidden="1">
      <c r="A2567" s="26">
        <v>2563</v>
      </c>
      <c r="B2567" s="316" t="s">
        <v>11300</v>
      </c>
      <c r="C2567" s="318" t="s">
        <v>11301</v>
      </c>
      <c r="D2567" s="318" t="s">
        <v>5370</v>
      </c>
      <c r="E2567" s="318" t="s">
        <v>2453</v>
      </c>
      <c r="F2567" s="318" t="s">
        <v>2456</v>
      </c>
    </row>
    <row r="2568" spans="1:6" hidden="1">
      <c r="A2568" s="26">
        <v>2564</v>
      </c>
      <c r="B2568" s="316" t="s">
        <v>5629</v>
      </c>
      <c r="C2568" s="318" t="s">
        <v>5630</v>
      </c>
      <c r="D2568" s="318" t="s">
        <v>5370</v>
      </c>
      <c r="E2568" s="318" t="s">
        <v>2453</v>
      </c>
      <c r="F2568" s="318" t="s">
        <v>2456</v>
      </c>
    </row>
    <row r="2569" spans="1:6" hidden="1">
      <c r="A2569" s="26">
        <v>2565</v>
      </c>
      <c r="B2569" s="316" t="s">
        <v>5555</v>
      </c>
      <c r="C2569" s="318" t="s">
        <v>5556</v>
      </c>
      <c r="D2569" s="318" t="s">
        <v>5370</v>
      </c>
      <c r="E2569" s="318" t="s">
        <v>2453</v>
      </c>
      <c r="F2569" s="318" t="s">
        <v>2456</v>
      </c>
    </row>
    <row r="2570" spans="1:6" hidden="1">
      <c r="A2570" s="26">
        <v>2566</v>
      </c>
      <c r="B2570" s="316" t="s">
        <v>5513</v>
      </c>
      <c r="C2570" s="318" t="s">
        <v>5514</v>
      </c>
      <c r="D2570" s="318" t="s">
        <v>5370</v>
      </c>
      <c r="E2570" s="318" t="s">
        <v>2453</v>
      </c>
      <c r="F2570" s="320" t="s">
        <v>2456</v>
      </c>
    </row>
    <row r="2571" spans="1:6" hidden="1">
      <c r="A2571" s="26">
        <v>2567</v>
      </c>
      <c r="B2571" s="316" t="s">
        <v>9527</v>
      </c>
      <c r="C2571" s="318" t="s">
        <v>6169</v>
      </c>
      <c r="D2571" s="318" t="s">
        <v>6134</v>
      </c>
      <c r="E2571" s="318" t="s">
        <v>2453</v>
      </c>
      <c r="F2571" s="318" t="s">
        <v>2423</v>
      </c>
    </row>
    <row r="2572" spans="1:6" hidden="1">
      <c r="A2572" s="26">
        <v>2568</v>
      </c>
      <c r="B2572" s="316" t="s">
        <v>9539</v>
      </c>
      <c r="C2572" s="318" t="s">
        <v>1233</v>
      </c>
      <c r="D2572" s="318" t="s">
        <v>6134</v>
      </c>
      <c r="E2572" s="318" t="s">
        <v>2453</v>
      </c>
      <c r="F2572" s="318" t="s">
        <v>2423</v>
      </c>
    </row>
    <row r="2573" spans="1:6" hidden="1">
      <c r="A2573" s="26">
        <v>2569</v>
      </c>
      <c r="B2573" s="316" t="s">
        <v>9544</v>
      </c>
      <c r="C2573" s="318" t="s">
        <v>6178</v>
      </c>
      <c r="D2573" s="318" t="s">
        <v>6134</v>
      </c>
      <c r="E2573" s="318" t="s">
        <v>2453</v>
      </c>
      <c r="F2573" s="318" t="s">
        <v>2423</v>
      </c>
    </row>
    <row r="2574" spans="1:6" hidden="1">
      <c r="A2574" s="26">
        <v>2570</v>
      </c>
      <c r="B2574" s="316" t="s">
        <v>9555</v>
      </c>
      <c r="C2574" s="318" t="s">
        <v>1229</v>
      </c>
      <c r="D2574" s="318" t="s">
        <v>6134</v>
      </c>
      <c r="E2574" s="318" t="s">
        <v>2453</v>
      </c>
      <c r="F2574" s="318" t="s">
        <v>2423</v>
      </c>
    </row>
    <row r="2575" spans="1:6" hidden="1">
      <c r="A2575" s="26">
        <v>2571</v>
      </c>
      <c r="B2575" s="316" t="s">
        <v>9611</v>
      </c>
      <c r="C2575" s="318" t="s">
        <v>6177</v>
      </c>
      <c r="D2575" s="318" t="s">
        <v>6134</v>
      </c>
      <c r="E2575" s="318" t="s">
        <v>2453</v>
      </c>
      <c r="F2575" s="318" t="s">
        <v>2423</v>
      </c>
    </row>
    <row r="2576" spans="1:6" hidden="1">
      <c r="A2576" s="26">
        <v>2572</v>
      </c>
      <c r="B2576" s="316" t="s">
        <v>9646</v>
      </c>
      <c r="C2576" s="318" t="s">
        <v>1227</v>
      </c>
      <c r="D2576" s="318" t="s">
        <v>6134</v>
      </c>
      <c r="E2576" s="318" t="s">
        <v>2453</v>
      </c>
      <c r="F2576" s="318" t="s">
        <v>2423</v>
      </c>
    </row>
    <row r="2577" spans="1:6" hidden="1">
      <c r="A2577" s="26">
        <v>2573</v>
      </c>
      <c r="B2577" s="316" t="s">
        <v>9647</v>
      </c>
      <c r="C2577" s="318" t="s">
        <v>1244</v>
      </c>
      <c r="D2577" s="318" t="s">
        <v>6134</v>
      </c>
      <c r="E2577" s="318" t="s">
        <v>2453</v>
      </c>
      <c r="F2577" s="318" t="s">
        <v>2423</v>
      </c>
    </row>
    <row r="2578" spans="1:6" hidden="1">
      <c r="A2578" s="26">
        <v>2574</v>
      </c>
      <c r="B2578" s="316" t="s">
        <v>9663</v>
      </c>
      <c r="C2578" s="318" t="s">
        <v>1226</v>
      </c>
      <c r="D2578" s="318" t="s">
        <v>6134</v>
      </c>
      <c r="E2578" s="318" t="s">
        <v>2453</v>
      </c>
      <c r="F2578" s="318" t="s">
        <v>2423</v>
      </c>
    </row>
    <row r="2579" spans="1:6" hidden="1">
      <c r="A2579" s="26">
        <v>2575</v>
      </c>
      <c r="B2579" s="316" t="s">
        <v>9666</v>
      </c>
      <c r="C2579" s="318" t="s">
        <v>1245</v>
      </c>
      <c r="D2579" s="318" t="s">
        <v>6134</v>
      </c>
      <c r="E2579" s="318" t="s">
        <v>2453</v>
      </c>
      <c r="F2579" s="318" t="s">
        <v>2423</v>
      </c>
    </row>
    <row r="2580" spans="1:6" hidden="1">
      <c r="A2580" s="26">
        <v>2576</v>
      </c>
      <c r="B2580" s="316" t="s">
        <v>9725</v>
      </c>
      <c r="C2580" s="318" t="s">
        <v>9726</v>
      </c>
      <c r="D2580" s="318" t="s">
        <v>6134</v>
      </c>
      <c r="E2580" s="318" t="s">
        <v>2422</v>
      </c>
      <c r="F2580" s="318" t="s">
        <v>2423</v>
      </c>
    </row>
    <row r="2581" spans="1:6" hidden="1">
      <c r="A2581" s="26">
        <v>2577</v>
      </c>
      <c r="B2581" s="316" t="s">
        <v>9770</v>
      </c>
      <c r="C2581" s="318" t="s">
        <v>9771</v>
      </c>
      <c r="D2581" s="318" t="s">
        <v>6134</v>
      </c>
      <c r="E2581" s="318" t="s">
        <v>2422</v>
      </c>
      <c r="F2581" s="318" t="s">
        <v>2423</v>
      </c>
    </row>
    <row r="2582" spans="1:6" hidden="1">
      <c r="A2582" s="26">
        <v>2578</v>
      </c>
      <c r="B2582" s="316" t="s">
        <v>9800</v>
      </c>
      <c r="C2582" s="318" t="s">
        <v>6166</v>
      </c>
      <c r="D2582" s="318" t="s">
        <v>6134</v>
      </c>
      <c r="E2582" s="318" t="s">
        <v>2453</v>
      </c>
      <c r="F2582" s="318" t="s">
        <v>2423</v>
      </c>
    </row>
    <row r="2583" spans="1:6" hidden="1">
      <c r="A2583" s="26">
        <v>2579</v>
      </c>
      <c r="B2583" s="316" t="s">
        <v>9813</v>
      </c>
      <c r="C2583" s="318" t="s">
        <v>6173</v>
      </c>
      <c r="D2583" s="318" t="s">
        <v>6134</v>
      </c>
      <c r="E2583" s="318" t="s">
        <v>2453</v>
      </c>
      <c r="F2583" s="318" t="s">
        <v>2423</v>
      </c>
    </row>
    <row r="2584" spans="1:6" hidden="1">
      <c r="A2584" s="26">
        <v>2580</v>
      </c>
      <c r="B2584" s="316" t="s">
        <v>9821</v>
      </c>
      <c r="C2584" s="318" t="s">
        <v>6175</v>
      </c>
      <c r="D2584" s="318" t="s">
        <v>6134</v>
      </c>
      <c r="E2584" s="318" t="s">
        <v>2453</v>
      </c>
      <c r="F2584" s="318" t="s">
        <v>2423</v>
      </c>
    </row>
    <row r="2585" spans="1:6" hidden="1">
      <c r="A2585" s="26">
        <v>2581</v>
      </c>
      <c r="B2585" s="316" t="s">
        <v>9825</v>
      </c>
      <c r="C2585" s="318" t="s">
        <v>6164</v>
      </c>
      <c r="D2585" s="318" t="s">
        <v>6134</v>
      </c>
      <c r="E2585" s="318" t="s">
        <v>2453</v>
      </c>
      <c r="F2585" s="318" t="s">
        <v>2423</v>
      </c>
    </row>
    <row r="2586" spans="1:6" hidden="1">
      <c r="A2586" s="26">
        <v>2582</v>
      </c>
      <c r="B2586" s="316" t="s">
        <v>9863</v>
      </c>
      <c r="C2586" s="318" t="s">
        <v>6171</v>
      </c>
      <c r="D2586" s="318" t="s">
        <v>6134</v>
      </c>
      <c r="E2586" s="318" t="s">
        <v>2453</v>
      </c>
      <c r="F2586" s="318" t="s">
        <v>2423</v>
      </c>
    </row>
    <row r="2587" spans="1:6" hidden="1">
      <c r="A2587" s="26">
        <v>2583</v>
      </c>
      <c r="B2587" s="316" t="s">
        <v>9869</v>
      </c>
      <c r="C2587" s="318" t="s">
        <v>6165</v>
      </c>
      <c r="D2587" s="318" t="s">
        <v>6134</v>
      </c>
      <c r="E2587" s="318" t="s">
        <v>2453</v>
      </c>
      <c r="F2587" s="318" t="s">
        <v>2423</v>
      </c>
    </row>
    <row r="2588" spans="1:6" hidden="1">
      <c r="A2588" s="26">
        <v>2584</v>
      </c>
      <c r="B2588" s="316" t="s">
        <v>9874</v>
      </c>
      <c r="C2588" s="318" t="s">
        <v>6167</v>
      </c>
      <c r="D2588" s="318" t="s">
        <v>6134</v>
      </c>
      <c r="E2588" s="318" t="s">
        <v>2453</v>
      </c>
      <c r="F2588" s="318" t="s">
        <v>2423</v>
      </c>
    </row>
    <row r="2589" spans="1:6" hidden="1">
      <c r="A2589" s="26">
        <v>2585</v>
      </c>
      <c r="B2589" s="316" t="s">
        <v>9906</v>
      </c>
      <c r="C2589" s="318" t="s">
        <v>6176</v>
      </c>
      <c r="D2589" s="318" t="s">
        <v>6134</v>
      </c>
      <c r="E2589" s="318" t="s">
        <v>2453</v>
      </c>
      <c r="F2589" s="318" t="s">
        <v>2423</v>
      </c>
    </row>
    <row r="2590" spans="1:6" hidden="1">
      <c r="A2590" s="26">
        <v>2586</v>
      </c>
      <c r="B2590" s="316" t="s">
        <v>9914</v>
      </c>
      <c r="C2590" s="318" t="s">
        <v>6170</v>
      </c>
      <c r="D2590" s="318" t="s">
        <v>6134</v>
      </c>
      <c r="E2590" s="318" t="s">
        <v>2453</v>
      </c>
      <c r="F2590" s="318" t="s">
        <v>2423</v>
      </c>
    </row>
    <row r="2591" spans="1:6" hidden="1">
      <c r="A2591" s="26">
        <v>2587</v>
      </c>
      <c r="B2591" s="316" t="s">
        <v>9940</v>
      </c>
      <c r="C2591" s="318" t="s">
        <v>6141</v>
      </c>
      <c r="D2591" s="318" t="s">
        <v>6134</v>
      </c>
      <c r="E2591" s="318" t="s">
        <v>2422</v>
      </c>
      <c r="F2591" s="318" t="s">
        <v>2423</v>
      </c>
    </row>
    <row r="2592" spans="1:6" hidden="1">
      <c r="A2592" s="26">
        <v>2588</v>
      </c>
      <c r="B2592" s="316" t="s">
        <v>9958</v>
      </c>
      <c r="C2592" s="318" t="s">
        <v>6147</v>
      </c>
      <c r="D2592" s="318" t="s">
        <v>6134</v>
      </c>
      <c r="E2592" s="318" t="s">
        <v>2453</v>
      </c>
      <c r="F2592" s="318" t="s">
        <v>2423</v>
      </c>
    </row>
    <row r="2593" spans="1:6" hidden="1">
      <c r="A2593" s="26">
        <v>2589</v>
      </c>
      <c r="B2593" s="316" t="s">
        <v>6139</v>
      </c>
      <c r="C2593" s="318" t="s">
        <v>6140</v>
      </c>
      <c r="D2593" s="318" t="s">
        <v>6134</v>
      </c>
      <c r="E2593" s="318" t="s">
        <v>2422</v>
      </c>
      <c r="F2593" s="318" t="s">
        <v>2423</v>
      </c>
    </row>
    <row r="2594" spans="1:6" hidden="1">
      <c r="A2594" s="26">
        <v>2590</v>
      </c>
      <c r="B2594" s="316" t="s">
        <v>6135</v>
      </c>
      <c r="C2594" s="318" t="s">
        <v>6136</v>
      </c>
      <c r="D2594" s="318" t="s">
        <v>6134</v>
      </c>
      <c r="E2594" s="318" t="s">
        <v>2422</v>
      </c>
      <c r="F2594" s="318" t="s">
        <v>2423</v>
      </c>
    </row>
    <row r="2595" spans="1:6" hidden="1">
      <c r="A2595" s="26">
        <v>2591</v>
      </c>
      <c r="B2595" s="316" t="s">
        <v>6137</v>
      </c>
      <c r="C2595" s="318" t="s">
        <v>6138</v>
      </c>
      <c r="D2595" s="318" t="s">
        <v>6134</v>
      </c>
      <c r="E2595" s="318" t="s">
        <v>2422</v>
      </c>
      <c r="F2595" s="318" t="s">
        <v>2423</v>
      </c>
    </row>
    <row r="2596" spans="1:6" hidden="1">
      <c r="A2596" s="26">
        <v>2592</v>
      </c>
      <c r="B2596" s="316" t="s">
        <v>10088</v>
      </c>
      <c r="C2596" s="318" t="s">
        <v>6180</v>
      </c>
      <c r="D2596" s="318" t="s">
        <v>6134</v>
      </c>
      <c r="E2596" s="318" t="s">
        <v>2453</v>
      </c>
      <c r="F2596" s="318" t="s">
        <v>2423</v>
      </c>
    </row>
    <row r="2597" spans="1:6" hidden="1">
      <c r="A2597" s="26">
        <v>2593</v>
      </c>
      <c r="B2597" s="316" t="s">
        <v>10101</v>
      </c>
      <c r="C2597" s="318" t="s">
        <v>6179</v>
      </c>
      <c r="D2597" s="318" t="s">
        <v>6134</v>
      </c>
      <c r="E2597" s="318" t="s">
        <v>2453</v>
      </c>
      <c r="F2597" s="318" t="s">
        <v>2423</v>
      </c>
    </row>
    <row r="2598" spans="1:6" hidden="1">
      <c r="A2598" s="26">
        <v>2594</v>
      </c>
      <c r="B2598" s="316" t="s">
        <v>9184</v>
      </c>
      <c r="C2598" s="318" t="s">
        <v>1286</v>
      </c>
      <c r="D2598" s="318" t="s">
        <v>6134</v>
      </c>
      <c r="E2598" s="318" t="s">
        <v>2422</v>
      </c>
      <c r="F2598" s="318" t="s">
        <v>2423</v>
      </c>
    </row>
    <row r="2599" spans="1:6" hidden="1">
      <c r="A2599" s="26">
        <v>2595</v>
      </c>
      <c r="B2599" s="316" t="s">
        <v>10128</v>
      </c>
      <c r="C2599" s="318" t="s">
        <v>6191</v>
      </c>
      <c r="D2599" s="318" t="s">
        <v>6134</v>
      </c>
      <c r="E2599" s="318" t="s">
        <v>2453</v>
      </c>
      <c r="F2599" s="318" t="s">
        <v>2423</v>
      </c>
    </row>
    <row r="2600" spans="1:6" hidden="1">
      <c r="A2600" s="26">
        <v>2596</v>
      </c>
      <c r="B2600" s="316" t="s">
        <v>10138</v>
      </c>
      <c r="C2600" s="318" t="s">
        <v>6204</v>
      </c>
      <c r="D2600" s="318" t="s">
        <v>6134</v>
      </c>
      <c r="E2600" s="318" t="s">
        <v>2453</v>
      </c>
      <c r="F2600" s="318" t="s">
        <v>2423</v>
      </c>
    </row>
    <row r="2601" spans="1:6" hidden="1">
      <c r="A2601" s="26">
        <v>2597</v>
      </c>
      <c r="B2601" s="316" t="s">
        <v>10166</v>
      </c>
      <c r="C2601" s="318" t="s">
        <v>6162</v>
      </c>
      <c r="D2601" s="318" t="s">
        <v>6134</v>
      </c>
      <c r="E2601" s="318" t="s">
        <v>2453</v>
      </c>
      <c r="F2601" s="318" t="s">
        <v>2423</v>
      </c>
    </row>
    <row r="2602" spans="1:6" hidden="1">
      <c r="A2602" s="26">
        <v>2598</v>
      </c>
      <c r="B2602" s="316" t="s">
        <v>10168</v>
      </c>
      <c r="C2602" s="318" t="s">
        <v>6163</v>
      </c>
      <c r="D2602" s="318" t="s">
        <v>6134</v>
      </c>
      <c r="E2602" s="318" t="s">
        <v>2453</v>
      </c>
      <c r="F2602" s="318" t="s">
        <v>2423</v>
      </c>
    </row>
    <row r="2603" spans="1:6" hidden="1">
      <c r="A2603" s="26">
        <v>2599</v>
      </c>
      <c r="B2603" s="316" t="s">
        <v>10234</v>
      </c>
      <c r="C2603" s="318" t="s">
        <v>6151</v>
      </c>
      <c r="D2603" s="318" t="s">
        <v>6134</v>
      </c>
      <c r="E2603" s="318" t="s">
        <v>2453</v>
      </c>
      <c r="F2603" s="318" t="s">
        <v>2423</v>
      </c>
    </row>
    <row r="2604" spans="1:6" hidden="1">
      <c r="A2604" s="26">
        <v>2600</v>
      </c>
      <c r="B2604" s="316" t="s">
        <v>10246</v>
      </c>
      <c r="C2604" s="318" t="s">
        <v>6153</v>
      </c>
      <c r="D2604" s="318" t="s">
        <v>6134</v>
      </c>
      <c r="E2604" s="318" t="s">
        <v>2453</v>
      </c>
      <c r="F2604" s="318" t="s">
        <v>2423</v>
      </c>
    </row>
    <row r="2605" spans="1:6" hidden="1">
      <c r="A2605" s="26">
        <v>2601</v>
      </c>
      <c r="B2605" s="316" t="s">
        <v>10259</v>
      </c>
      <c r="C2605" s="318" t="s">
        <v>6157</v>
      </c>
      <c r="D2605" s="318" t="s">
        <v>6134</v>
      </c>
      <c r="E2605" s="318" t="s">
        <v>2453</v>
      </c>
      <c r="F2605" s="318" t="s">
        <v>2423</v>
      </c>
    </row>
    <row r="2606" spans="1:6" hidden="1">
      <c r="A2606" s="26">
        <v>2602</v>
      </c>
      <c r="B2606" s="316" t="s">
        <v>10272</v>
      </c>
      <c r="C2606" s="318" t="s">
        <v>6148</v>
      </c>
      <c r="D2606" s="318" t="s">
        <v>6134</v>
      </c>
      <c r="E2606" s="318" t="s">
        <v>2453</v>
      </c>
      <c r="F2606" s="318" t="s">
        <v>2423</v>
      </c>
    </row>
    <row r="2607" spans="1:6" hidden="1">
      <c r="A2607" s="26">
        <v>2603</v>
      </c>
      <c r="B2607" s="316" t="s">
        <v>10288</v>
      </c>
      <c r="C2607" s="318" t="s">
        <v>5744</v>
      </c>
      <c r="D2607" s="318" t="s">
        <v>6134</v>
      </c>
      <c r="E2607" s="318" t="s">
        <v>2453</v>
      </c>
      <c r="F2607" s="318" t="s">
        <v>2423</v>
      </c>
    </row>
    <row r="2608" spans="1:6" hidden="1">
      <c r="A2608" s="26">
        <v>2604</v>
      </c>
      <c r="B2608" s="316" t="s">
        <v>10304</v>
      </c>
      <c r="C2608" s="318" t="s">
        <v>6150</v>
      </c>
      <c r="D2608" s="318" t="s">
        <v>6134</v>
      </c>
      <c r="E2608" s="318" t="s">
        <v>2453</v>
      </c>
      <c r="F2608" s="318" t="s">
        <v>2423</v>
      </c>
    </row>
    <row r="2609" spans="1:6" hidden="1">
      <c r="A2609" s="26">
        <v>2605</v>
      </c>
      <c r="B2609" s="316" t="s">
        <v>10431</v>
      </c>
      <c r="C2609" s="318" t="s">
        <v>6154</v>
      </c>
      <c r="D2609" s="318" t="s">
        <v>6134</v>
      </c>
      <c r="E2609" s="318" t="s">
        <v>2453</v>
      </c>
      <c r="F2609" s="318" t="s">
        <v>2423</v>
      </c>
    </row>
    <row r="2610" spans="1:6" hidden="1">
      <c r="A2610" s="26">
        <v>2606</v>
      </c>
      <c r="B2610" s="316" t="s">
        <v>10481</v>
      </c>
      <c r="C2610" s="318" t="s">
        <v>6195</v>
      </c>
      <c r="D2610" s="318" t="s">
        <v>6134</v>
      </c>
      <c r="E2610" s="318" t="s">
        <v>2453</v>
      </c>
      <c r="F2610" s="318" t="s">
        <v>2423</v>
      </c>
    </row>
    <row r="2611" spans="1:6" hidden="1">
      <c r="A2611" s="26">
        <v>2607</v>
      </c>
      <c r="B2611" s="316" t="s">
        <v>10490</v>
      </c>
      <c r="C2611" s="318" t="s">
        <v>6196</v>
      </c>
      <c r="D2611" s="318" t="s">
        <v>6134</v>
      </c>
      <c r="E2611" s="318" t="s">
        <v>2453</v>
      </c>
      <c r="F2611" s="318" t="s">
        <v>2423</v>
      </c>
    </row>
    <row r="2612" spans="1:6" hidden="1">
      <c r="A2612" s="26">
        <v>2608</v>
      </c>
      <c r="B2612" s="316" t="s">
        <v>10505</v>
      </c>
      <c r="C2612" s="318" t="s">
        <v>6198</v>
      </c>
      <c r="D2612" s="318" t="s">
        <v>6134</v>
      </c>
      <c r="E2612" s="318" t="s">
        <v>2453</v>
      </c>
      <c r="F2612" s="318" t="s">
        <v>2423</v>
      </c>
    </row>
    <row r="2613" spans="1:6" hidden="1">
      <c r="A2613" s="26">
        <v>2609</v>
      </c>
      <c r="B2613" s="316" t="s">
        <v>10519</v>
      </c>
      <c r="C2613" s="318" t="s">
        <v>6192</v>
      </c>
      <c r="D2613" s="318" t="s">
        <v>6134</v>
      </c>
      <c r="E2613" s="318" t="s">
        <v>2453</v>
      </c>
      <c r="F2613" s="318" t="s">
        <v>2423</v>
      </c>
    </row>
    <row r="2614" spans="1:6" hidden="1">
      <c r="A2614" s="26">
        <v>2610</v>
      </c>
      <c r="B2614" s="316" t="s">
        <v>10545</v>
      </c>
      <c r="C2614" s="318" t="s">
        <v>6200</v>
      </c>
      <c r="D2614" s="318" t="s">
        <v>6134</v>
      </c>
      <c r="E2614" s="318" t="s">
        <v>2453</v>
      </c>
      <c r="F2614" s="318" t="s">
        <v>2423</v>
      </c>
    </row>
    <row r="2615" spans="1:6" hidden="1">
      <c r="A2615" s="26">
        <v>2611</v>
      </c>
      <c r="B2615" s="316" t="s">
        <v>10548</v>
      </c>
      <c r="C2615" s="318" t="s">
        <v>6201</v>
      </c>
      <c r="D2615" s="318" t="s">
        <v>6134</v>
      </c>
      <c r="E2615" s="318" t="s">
        <v>2453</v>
      </c>
      <c r="F2615" s="318" t="s">
        <v>2423</v>
      </c>
    </row>
    <row r="2616" spans="1:6" hidden="1">
      <c r="A2616" s="26">
        <v>2612</v>
      </c>
      <c r="B2616" s="316" t="s">
        <v>10555</v>
      </c>
      <c r="C2616" s="318" t="s">
        <v>6205</v>
      </c>
      <c r="D2616" s="318" t="s">
        <v>6134</v>
      </c>
      <c r="E2616" s="318" t="s">
        <v>2453</v>
      </c>
      <c r="F2616" s="318" t="s">
        <v>2423</v>
      </c>
    </row>
    <row r="2617" spans="1:6" hidden="1">
      <c r="A2617" s="26">
        <v>2613</v>
      </c>
      <c r="B2617" s="316" t="s">
        <v>10578</v>
      </c>
      <c r="C2617" s="318" t="s">
        <v>6193</v>
      </c>
      <c r="D2617" s="318" t="s">
        <v>6134</v>
      </c>
      <c r="E2617" s="318" t="s">
        <v>2453</v>
      </c>
      <c r="F2617" s="318" t="s">
        <v>2423</v>
      </c>
    </row>
    <row r="2618" spans="1:6" hidden="1">
      <c r="A2618" s="26">
        <v>2614</v>
      </c>
      <c r="B2618" s="316" t="s">
        <v>10585</v>
      </c>
      <c r="C2618" s="318" t="s">
        <v>6199</v>
      </c>
      <c r="D2618" s="318" t="s">
        <v>6134</v>
      </c>
      <c r="E2618" s="318" t="s">
        <v>2453</v>
      </c>
      <c r="F2618" s="318" t="s">
        <v>2423</v>
      </c>
    </row>
    <row r="2619" spans="1:6" hidden="1">
      <c r="A2619" s="26">
        <v>2615</v>
      </c>
      <c r="B2619" s="316" t="s">
        <v>10624</v>
      </c>
      <c r="C2619" s="318" t="s">
        <v>6194</v>
      </c>
      <c r="D2619" s="318" t="s">
        <v>6134</v>
      </c>
      <c r="E2619" s="318" t="s">
        <v>2453</v>
      </c>
      <c r="F2619" s="318" t="s">
        <v>2423</v>
      </c>
    </row>
    <row r="2620" spans="1:6" hidden="1">
      <c r="A2620" s="26">
        <v>2616</v>
      </c>
      <c r="B2620" s="316" t="s">
        <v>10682</v>
      </c>
      <c r="C2620" s="318" t="s">
        <v>6197</v>
      </c>
      <c r="D2620" s="318" t="s">
        <v>6134</v>
      </c>
      <c r="E2620" s="318" t="s">
        <v>2453</v>
      </c>
      <c r="F2620" s="318" t="s">
        <v>2423</v>
      </c>
    </row>
    <row r="2621" spans="1:6" hidden="1">
      <c r="A2621" s="26">
        <v>2617</v>
      </c>
      <c r="B2621" s="316" t="s">
        <v>10716</v>
      </c>
      <c r="C2621" s="318" t="s">
        <v>6185</v>
      </c>
      <c r="D2621" s="318" t="s">
        <v>6134</v>
      </c>
      <c r="E2621" s="318" t="s">
        <v>2453</v>
      </c>
      <c r="F2621" s="318" t="s">
        <v>2423</v>
      </c>
    </row>
    <row r="2622" spans="1:6" hidden="1">
      <c r="A2622" s="26">
        <v>2618</v>
      </c>
      <c r="B2622" s="316" t="s">
        <v>10870</v>
      </c>
      <c r="C2622" s="318" t="s">
        <v>6186</v>
      </c>
      <c r="D2622" s="318" t="s">
        <v>6134</v>
      </c>
      <c r="E2622" s="318" t="s">
        <v>2453</v>
      </c>
      <c r="F2622" s="318" t="s">
        <v>2423</v>
      </c>
    </row>
    <row r="2623" spans="1:6" hidden="1">
      <c r="A2623" s="26">
        <v>2619</v>
      </c>
      <c r="B2623" s="316" t="s">
        <v>10883</v>
      </c>
      <c r="C2623" s="318" t="s">
        <v>6184</v>
      </c>
      <c r="D2623" s="318" t="s">
        <v>6134</v>
      </c>
      <c r="E2623" s="318" t="s">
        <v>2453</v>
      </c>
      <c r="F2623" s="318" t="s">
        <v>2423</v>
      </c>
    </row>
    <row r="2624" spans="1:6" hidden="1">
      <c r="A2624" s="26">
        <v>2620</v>
      </c>
      <c r="B2624" s="316" t="s">
        <v>10968</v>
      </c>
      <c r="C2624" s="318" t="s">
        <v>6187</v>
      </c>
      <c r="D2624" s="318" t="s">
        <v>6134</v>
      </c>
      <c r="E2624" s="318" t="s">
        <v>2453</v>
      </c>
      <c r="F2624" s="318" t="s">
        <v>2423</v>
      </c>
    </row>
    <row r="2625" spans="1:6" hidden="1">
      <c r="A2625" s="26">
        <v>2621</v>
      </c>
      <c r="B2625" s="316" t="s">
        <v>11123</v>
      </c>
      <c r="C2625" s="318" t="s">
        <v>6155</v>
      </c>
      <c r="D2625" s="318" t="s">
        <v>6134</v>
      </c>
      <c r="E2625" s="318" t="s">
        <v>2453</v>
      </c>
      <c r="F2625" s="318" t="s">
        <v>2423</v>
      </c>
    </row>
    <row r="2626" spans="1:6" hidden="1">
      <c r="A2626" s="26">
        <v>2622</v>
      </c>
      <c r="B2626" s="316" t="s">
        <v>11124</v>
      </c>
      <c r="C2626" s="318" t="s">
        <v>6207</v>
      </c>
      <c r="D2626" s="318" t="s">
        <v>6134</v>
      </c>
      <c r="E2626" s="318" t="s">
        <v>2453</v>
      </c>
      <c r="F2626" s="318" t="s">
        <v>2423</v>
      </c>
    </row>
    <row r="2627" spans="1:6" hidden="1">
      <c r="A2627" s="26">
        <v>2623</v>
      </c>
      <c r="B2627" s="316" t="s">
        <v>11144</v>
      </c>
      <c r="C2627" s="318" t="s">
        <v>1574</v>
      </c>
      <c r="D2627" s="318" t="s">
        <v>6134</v>
      </c>
      <c r="E2627" s="318" t="s">
        <v>2453</v>
      </c>
      <c r="F2627" s="318" t="s">
        <v>2423</v>
      </c>
    </row>
    <row r="2628" spans="1:6" hidden="1">
      <c r="A2628" s="26">
        <v>2624</v>
      </c>
      <c r="B2628" s="316" t="s">
        <v>11173</v>
      </c>
      <c r="C2628" s="318" t="s">
        <v>1576</v>
      </c>
      <c r="D2628" s="318" t="s">
        <v>6134</v>
      </c>
      <c r="E2628" s="318" t="s">
        <v>2453</v>
      </c>
      <c r="F2628" s="318" t="s">
        <v>2423</v>
      </c>
    </row>
    <row r="2629" spans="1:6" hidden="1">
      <c r="A2629" s="26">
        <v>2625</v>
      </c>
      <c r="B2629" s="316" t="s">
        <v>11202</v>
      </c>
      <c r="C2629" s="318" t="s">
        <v>6188</v>
      </c>
      <c r="D2629" s="318" t="s">
        <v>6134</v>
      </c>
      <c r="E2629" s="318" t="s">
        <v>2453</v>
      </c>
      <c r="F2629" s="318" t="s">
        <v>2423</v>
      </c>
    </row>
    <row r="2630" spans="1:6" hidden="1">
      <c r="A2630" s="26">
        <v>2626</v>
      </c>
      <c r="B2630" s="316" t="s">
        <v>11266</v>
      </c>
      <c r="C2630" s="318" t="s">
        <v>6189</v>
      </c>
      <c r="D2630" s="318" t="s">
        <v>6134</v>
      </c>
      <c r="E2630" s="318" t="s">
        <v>2453</v>
      </c>
      <c r="F2630" s="318" t="s">
        <v>2423</v>
      </c>
    </row>
    <row r="2631" spans="1:6" hidden="1">
      <c r="A2631" s="26">
        <v>2627</v>
      </c>
      <c r="B2631" s="316" t="s">
        <v>11327</v>
      </c>
      <c r="C2631" s="318" t="s">
        <v>6190</v>
      </c>
      <c r="D2631" s="318" t="s">
        <v>6134</v>
      </c>
      <c r="E2631" s="318" t="s">
        <v>2453</v>
      </c>
      <c r="F2631" s="318" t="s">
        <v>2423</v>
      </c>
    </row>
    <row r="2632" spans="1:6" hidden="1">
      <c r="A2632" s="26">
        <v>2628</v>
      </c>
      <c r="B2632" s="316" t="s">
        <v>11370</v>
      </c>
      <c r="C2632" s="318" t="s">
        <v>6158</v>
      </c>
      <c r="D2632" s="318" t="s">
        <v>6134</v>
      </c>
      <c r="E2632" s="318" t="s">
        <v>2453</v>
      </c>
      <c r="F2632" s="318" t="s">
        <v>2423</v>
      </c>
    </row>
    <row r="2633" spans="1:6" hidden="1">
      <c r="A2633" s="26">
        <v>2629</v>
      </c>
      <c r="B2633" s="316" t="s">
        <v>11380</v>
      </c>
      <c r="C2633" s="318" t="s">
        <v>6161</v>
      </c>
      <c r="D2633" s="318" t="s">
        <v>6134</v>
      </c>
      <c r="E2633" s="318" t="s">
        <v>2453</v>
      </c>
      <c r="F2633" s="318" t="s">
        <v>2423</v>
      </c>
    </row>
    <row r="2634" spans="1:6" hidden="1">
      <c r="A2634" s="26">
        <v>2630</v>
      </c>
      <c r="B2634" s="316" t="s">
        <v>11383</v>
      </c>
      <c r="C2634" s="318" t="s">
        <v>6156</v>
      </c>
      <c r="D2634" s="318" t="s">
        <v>6134</v>
      </c>
      <c r="E2634" s="318" t="s">
        <v>2453</v>
      </c>
      <c r="F2634" s="318" t="s">
        <v>2423</v>
      </c>
    </row>
    <row r="2635" spans="1:6" hidden="1">
      <c r="A2635" s="26">
        <v>2631</v>
      </c>
      <c r="B2635" s="316" t="s">
        <v>11389</v>
      </c>
      <c r="C2635" s="318" t="s">
        <v>6160</v>
      </c>
      <c r="D2635" s="318" t="s">
        <v>6134</v>
      </c>
      <c r="E2635" s="318" t="s">
        <v>2453</v>
      </c>
      <c r="F2635" s="318" t="s">
        <v>2423</v>
      </c>
    </row>
    <row r="2636" spans="1:6" hidden="1">
      <c r="A2636" s="26">
        <v>2632</v>
      </c>
      <c r="B2636" s="316" t="s">
        <v>11416</v>
      </c>
      <c r="C2636" s="318" t="s">
        <v>6152</v>
      </c>
      <c r="D2636" s="318" t="s">
        <v>6134</v>
      </c>
      <c r="E2636" s="318" t="s">
        <v>2453</v>
      </c>
      <c r="F2636" s="318" t="s">
        <v>2423</v>
      </c>
    </row>
    <row r="2637" spans="1:6" hidden="1">
      <c r="A2637" s="26">
        <v>2633</v>
      </c>
      <c r="B2637" s="316" t="s">
        <v>11425</v>
      </c>
      <c r="C2637" s="318" t="s">
        <v>6159</v>
      </c>
      <c r="D2637" s="318" t="s">
        <v>6134</v>
      </c>
      <c r="E2637" s="318" t="s">
        <v>2453</v>
      </c>
      <c r="F2637" s="318" t="s">
        <v>2423</v>
      </c>
    </row>
    <row r="2638" spans="1:6" hidden="1">
      <c r="A2638" s="26">
        <v>2634</v>
      </c>
      <c r="B2638" s="316" t="s">
        <v>11430</v>
      </c>
      <c r="C2638" s="318" t="s">
        <v>6206</v>
      </c>
      <c r="D2638" s="318" t="s">
        <v>6134</v>
      </c>
      <c r="E2638" s="318" t="s">
        <v>2453</v>
      </c>
      <c r="F2638" s="318" t="s">
        <v>2423</v>
      </c>
    </row>
    <row r="2639" spans="1:6" hidden="1">
      <c r="A2639" s="26">
        <v>2635</v>
      </c>
      <c r="B2639" s="316" t="s">
        <v>11486</v>
      </c>
      <c r="C2639" s="318" t="s">
        <v>6202</v>
      </c>
      <c r="D2639" s="318" t="s">
        <v>6134</v>
      </c>
      <c r="E2639" s="318" t="s">
        <v>2453</v>
      </c>
      <c r="F2639" s="318" t="s">
        <v>2423</v>
      </c>
    </row>
    <row r="2640" spans="1:6" hidden="1">
      <c r="A2640" s="26">
        <v>2636</v>
      </c>
      <c r="B2640" s="316" t="s">
        <v>11575</v>
      </c>
      <c r="C2640" s="318" t="s">
        <v>6145</v>
      </c>
      <c r="D2640" s="318" t="s">
        <v>6134</v>
      </c>
      <c r="E2640" s="318" t="s">
        <v>2453</v>
      </c>
      <c r="F2640" s="318" t="s">
        <v>2423</v>
      </c>
    </row>
    <row r="2641" spans="1:6" hidden="1">
      <c r="A2641" s="26">
        <v>2637</v>
      </c>
      <c r="B2641" s="316" t="s">
        <v>11591</v>
      </c>
      <c r="C2641" s="318" t="s">
        <v>6144</v>
      </c>
      <c r="D2641" s="318" t="s">
        <v>6134</v>
      </c>
      <c r="E2641" s="318" t="s">
        <v>2453</v>
      </c>
      <c r="F2641" s="320" t="s">
        <v>2423</v>
      </c>
    </row>
    <row r="2642" spans="1:6" hidden="1">
      <c r="A2642" s="26">
        <v>2638</v>
      </c>
      <c r="B2642" s="316" t="s">
        <v>11596</v>
      </c>
      <c r="C2642" s="318" t="s">
        <v>6146</v>
      </c>
      <c r="D2642" s="318" t="s">
        <v>6134</v>
      </c>
      <c r="E2642" s="318" t="s">
        <v>2453</v>
      </c>
      <c r="F2642" s="320" t="s">
        <v>2423</v>
      </c>
    </row>
    <row r="2643" spans="1:6" hidden="1">
      <c r="A2643" s="26">
        <v>2639</v>
      </c>
      <c r="B2643" s="316" t="s">
        <v>11603</v>
      </c>
      <c r="C2643" s="318" t="s">
        <v>6143</v>
      </c>
      <c r="D2643" s="318" t="s">
        <v>6134</v>
      </c>
      <c r="E2643" s="318" t="s">
        <v>2453</v>
      </c>
      <c r="F2643" s="320" t="s">
        <v>2423</v>
      </c>
    </row>
    <row r="2644" spans="1:6" hidden="1">
      <c r="A2644" s="26">
        <v>2640</v>
      </c>
      <c r="B2644" s="316" t="s">
        <v>6133</v>
      </c>
      <c r="C2644" s="318" t="s">
        <v>1603</v>
      </c>
      <c r="D2644" s="318" t="s">
        <v>6134</v>
      </c>
      <c r="E2644" s="318" t="s">
        <v>2422</v>
      </c>
      <c r="F2644" s="320" t="s">
        <v>2423</v>
      </c>
    </row>
    <row r="2645" spans="1:6" hidden="1">
      <c r="A2645" s="26">
        <v>2641</v>
      </c>
      <c r="B2645" s="316" t="s">
        <v>9525</v>
      </c>
      <c r="C2645" s="318" t="s">
        <v>6168</v>
      </c>
      <c r="D2645" s="318" t="s">
        <v>6134</v>
      </c>
      <c r="E2645" s="318" t="s">
        <v>2453</v>
      </c>
      <c r="F2645" s="318" t="s">
        <v>2438</v>
      </c>
    </row>
    <row r="2646" spans="1:6" hidden="1">
      <c r="A2646" s="26">
        <v>2642</v>
      </c>
      <c r="B2646" s="316" t="s">
        <v>9998</v>
      </c>
      <c r="C2646" s="318" t="s">
        <v>6183</v>
      </c>
      <c r="D2646" s="318" t="s">
        <v>6134</v>
      </c>
      <c r="E2646" s="318" t="s">
        <v>2453</v>
      </c>
      <c r="F2646" s="318" t="s">
        <v>2438</v>
      </c>
    </row>
    <row r="2647" spans="1:6" hidden="1">
      <c r="A2647" s="26">
        <v>2643</v>
      </c>
      <c r="B2647" s="316" t="s">
        <v>10073</v>
      </c>
      <c r="C2647" s="318" t="s">
        <v>6181</v>
      </c>
      <c r="D2647" s="318" t="s">
        <v>6134</v>
      </c>
      <c r="E2647" s="318" t="s">
        <v>2453</v>
      </c>
      <c r="F2647" s="318" t="s">
        <v>2438</v>
      </c>
    </row>
    <row r="2648" spans="1:6" hidden="1">
      <c r="A2648" s="26">
        <v>2644</v>
      </c>
      <c r="B2648" s="316" t="s">
        <v>10100</v>
      </c>
      <c r="C2648" s="318" t="s">
        <v>6182</v>
      </c>
      <c r="D2648" s="318" t="s">
        <v>6134</v>
      </c>
      <c r="E2648" s="318" t="s">
        <v>2453</v>
      </c>
      <c r="F2648" s="318" t="s">
        <v>2438</v>
      </c>
    </row>
    <row r="2649" spans="1:6" hidden="1">
      <c r="A2649" s="26">
        <v>2645</v>
      </c>
      <c r="B2649" s="316" t="s">
        <v>11039</v>
      </c>
      <c r="C2649" s="318" t="s">
        <v>6142</v>
      </c>
      <c r="D2649" s="318" t="s">
        <v>6134</v>
      </c>
      <c r="E2649" s="318" t="s">
        <v>2422</v>
      </c>
      <c r="F2649" s="318" t="s">
        <v>2438</v>
      </c>
    </row>
    <row r="2650" spans="1:6" hidden="1">
      <c r="A2650" s="26">
        <v>2646</v>
      </c>
      <c r="B2650" s="316" t="s">
        <v>11386</v>
      </c>
      <c r="C2650" s="318" t="s">
        <v>6149</v>
      </c>
      <c r="D2650" s="318" t="s">
        <v>6134</v>
      </c>
      <c r="E2650" s="318" t="s">
        <v>2453</v>
      </c>
      <c r="F2650" s="318" t="s">
        <v>2438</v>
      </c>
    </row>
    <row r="2651" spans="1:6" hidden="1">
      <c r="A2651" s="26">
        <v>2647</v>
      </c>
      <c r="B2651" s="27" t="s">
        <v>9494</v>
      </c>
      <c r="C2651" s="28" t="s">
        <v>6174</v>
      </c>
      <c r="D2651" s="28" t="s">
        <v>6134</v>
      </c>
      <c r="E2651" s="318" t="s">
        <v>2453</v>
      </c>
      <c r="F2651" s="318" t="s">
        <v>2456</v>
      </c>
    </row>
    <row r="2652" spans="1:6" hidden="1">
      <c r="A2652" s="26">
        <v>2648</v>
      </c>
      <c r="B2652" s="316" t="s">
        <v>9865</v>
      </c>
      <c r="C2652" s="318" t="s">
        <v>6172</v>
      </c>
      <c r="D2652" s="318" t="s">
        <v>6134</v>
      </c>
      <c r="E2652" s="318" t="s">
        <v>2453</v>
      </c>
      <c r="F2652" s="318" t="s">
        <v>2456</v>
      </c>
    </row>
    <row r="2653" spans="1:6" hidden="1">
      <c r="A2653" s="26">
        <v>2649</v>
      </c>
      <c r="B2653" s="316" t="s">
        <v>11471</v>
      </c>
      <c r="C2653" s="318" t="s">
        <v>6203</v>
      </c>
      <c r="D2653" s="318" t="s">
        <v>6134</v>
      </c>
      <c r="E2653" s="318" t="s">
        <v>2453</v>
      </c>
      <c r="F2653" s="318" t="s">
        <v>2456</v>
      </c>
    </row>
    <row r="2654" spans="1:6" hidden="1">
      <c r="A2654" s="26">
        <v>2650</v>
      </c>
      <c r="B2654" s="316" t="s">
        <v>9505</v>
      </c>
      <c r="C2654" s="318" t="s">
        <v>1246</v>
      </c>
      <c r="D2654" s="318" t="s">
        <v>6209</v>
      </c>
      <c r="E2654" s="318" t="s">
        <v>2453</v>
      </c>
      <c r="F2654" s="318" t="s">
        <v>2423</v>
      </c>
    </row>
    <row r="2655" spans="1:6" hidden="1">
      <c r="A2655" s="26">
        <v>2651</v>
      </c>
      <c r="B2655" s="316" t="s">
        <v>9532</v>
      </c>
      <c r="C2655" s="318" t="s">
        <v>6240</v>
      </c>
      <c r="D2655" s="318" t="s">
        <v>6209</v>
      </c>
      <c r="E2655" s="318" t="s">
        <v>2453</v>
      </c>
      <c r="F2655" s="318" t="s">
        <v>2423</v>
      </c>
    </row>
    <row r="2656" spans="1:6" hidden="1">
      <c r="A2656" s="26">
        <v>2652</v>
      </c>
      <c r="B2656" s="316" t="s">
        <v>9553</v>
      </c>
      <c r="C2656" s="318" t="s">
        <v>1241</v>
      </c>
      <c r="D2656" s="318" t="s">
        <v>6209</v>
      </c>
      <c r="E2656" s="318" t="s">
        <v>2453</v>
      </c>
      <c r="F2656" s="318" t="s">
        <v>2423</v>
      </c>
    </row>
    <row r="2657" spans="1:6" hidden="1">
      <c r="A2657" s="26">
        <v>2653</v>
      </c>
      <c r="B2657" s="316" t="s">
        <v>9562</v>
      </c>
      <c r="C2657" s="318" t="s">
        <v>1239</v>
      </c>
      <c r="D2657" s="318" t="s">
        <v>6209</v>
      </c>
      <c r="E2657" s="318" t="s">
        <v>2453</v>
      </c>
      <c r="F2657" s="318" t="s">
        <v>2423</v>
      </c>
    </row>
    <row r="2658" spans="1:6" hidden="1">
      <c r="A2658" s="26">
        <v>2654</v>
      </c>
      <c r="B2658" s="316" t="s">
        <v>9563</v>
      </c>
      <c r="C2658" s="318" t="s">
        <v>1240</v>
      </c>
      <c r="D2658" s="318" t="s">
        <v>6209</v>
      </c>
      <c r="E2658" s="318" t="s">
        <v>2453</v>
      </c>
      <c r="F2658" s="318" t="s">
        <v>2423</v>
      </c>
    </row>
    <row r="2659" spans="1:6" hidden="1">
      <c r="A2659" s="26">
        <v>2655</v>
      </c>
      <c r="B2659" s="316" t="s">
        <v>9571</v>
      </c>
      <c r="C2659" s="318" t="s">
        <v>1224</v>
      </c>
      <c r="D2659" s="318" t="s">
        <v>6209</v>
      </c>
      <c r="E2659" s="318" t="s">
        <v>2453</v>
      </c>
      <c r="F2659" s="318" t="s">
        <v>2423</v>
      </c>
    </row>
    <row r="2660" spans="1:6" hidden="1">
      <c r="A2660" s="26">
        <v>2656</v>
      </c>
      <c r="B2660" s="316" t="s">
        <v>9643</v>
      </c>
      <c r="C2660" s="318" t="s">
        <v>1225</v>
      </c>
      <c r="D2660" s="318" t="s">
        <v>6209</v>
      </c>
      <c r="E2660" s="318" t="s">
        <v>2453</v>
      </c>
      <c r="F2660" s="318" t="s">
        <v>2423</v>
      </c>
    </row>
    <row r="2661" spans="1:6" hidden="1">
      <c r="A2661" s="26">
        <v>2657</v>
      </c>
      <c r="B2661" s="316" t="s">
        <v>9655</v>
      </c>
      <c r="C2661" s="318" t="s">
        <v>1243</v>
      </c>
      <c r="D2661" s="318" t="s">
        <v>6209</v>
      </c>
      <c r="E2661" s="318" t="s">
        <v>2453</v>
      </c>
      <c r="F2661" s="318" t="s">
        <v>2423</v>
      </c>
    </row>
    <row r="2662" spans="1:6" hidden="1">
      <c r="A2662" s="26">
        <v>2658</v>
      </c>
      <c r="B2662" s="316" t="s">
        <v>9673</v>
      </c>
      <c r="C2662" s="318" t="s">
        <v>1248</v>
      </c>
      <c r="D2662" s="318" t="s">
        <v>6209</v>
      </c>
      <c r="E2662" s="318" t="s">
        <v>2453</v>
      </c>
      <c r="F2662" s="318" t="s">
        <v>2423</v>
      </c>
    </row>
    <row r="2663" spans="1:6" hidden="1">
      <c r="A2663" s="26">
        <v>2659</v>
      </c>
      <c r="B2663" s="316" t="s">
        <v>9683</v>
      </c>
      <c r="C2663" s="318" t="s">
        <v>1247</v>
      </c>
      <c r="D2663" s="318" t="s">
        <v>6209</v>
      </c>
      <c r="E2663" s="318" t="s">
        <v>2453</v>
      </c>
      <c r="F2663" s="318" t="s">
        <v>2423</v>
      </c>
    </row>
    <row r="2664" spans="1:6" hidden="1">
      <c r="A2664" s="26">
        <v>2660</v>
      </c>
      <c r="B2664" s="316" t="s">
        <v>9691</v>
      </c>
      <c r="C2664" s="318" t="s">
        <v>9692</v>
      </c>
      <c r="D2664" s="318" t="s">
        <v>6209</v>
      </c>
      <c r="E2664" s="318" t="s">
        <v>2422</v>
      </c>
      <c r="F2664" s="318" t="s">
        <v>2423</v>
      </c>
    </row>
    <row r="2665" spans="1:6" hidden="1">
      <c r="A2665" s="26">
        <v>2661</v>
      </c>
      <c r="B2665" s="316" t="s">
        <v>9695</v>
      </c>
      <c r="C2665" s="318" t="s">
        <v>1228</v>
      </c>
      <c r="D2665" s="318" t="s">
        <v>6209</v>
      </c>
      <c r="E2665" s="318" t="s">
        <v>2453</v>
      </c>
      <c r="F2665" s="318" t="s">
        <v>2423</v>
      </c>
    </row>
    <row r="2666" spans="1:6" hidden="1">
      <c r="A2666" s="26">
        <v>2662</v>
      </c>
      <c r="B2666" s="316" t="s">
        <v>9829</v>
      </c>
      <c r="C2666" s="318" t="s">
        <v>6236</v>
      </c>
      <c r="D2666" s="318" t="s">
        <v>6209</v>
      </c>
      <c r="E2666" s="318" t="s">
        <v>2453</v>
      </c>
      <c r="F2666" s="318" t="s">
        <v>2423</v>
      </c>
    </row>
    <row r="2667" spans="1:6" hidden="1">
      <c r="A2667" s="26">
        <v>2663</v>
      </c>
      <c r="B2667" s="316" t="s">
        <v>9845</v>
      </c>
      <c r="C2667" s="318" t="s">
        <v>6238</v>
      </c>
      <c r="D2667" s="318" t="s">
        <v>6209</v>
      </c>
      <c r="E2667" s="318" t="s">
        <v>2453</v>
      </c>
      <c r="F2667" s="318" t="s">
        <v>2423</v>
      </c>
    </row>
    <row r="2668" spans="1:6" hidden="1">
      <c r="A2668" s="26">
        <v>2664</v>
      </c>
      <c r="B2668" s="316" t="s">
        <v>9890</v>
      </c>
      <c r="C2668" s="318" t="s">
        <v>6233</v>
      </c>
      <c r="D2668" s="318" t="s">
        <v>6209</v>
      </c>
      <c r="E2668" s="318" t="s">
        <v>2453</v>
      </c>
      <c r="F2668" s="318" t="s">
        <v>2423</v>
      </c>
    </row>
    <row r="2669" spans="1:6" hidden="1">
      <c r="A2669" s="26">
        <v>2665</v>
      </c>
      <c r="B2669" s="316" t="s">
        <v>9904</v>
      </c>
      <c r="C2669" s="318" t="s">
        <v>1242</v>
      </c>
      <c r="D2669" s="318" t="s">
        <v>6209</v>
      </c>
      <c r="E2669" s="318" t="s">
        <v>2453</v>
      </c>
      <c r="F2669" s="318" t="s">
        <v>2423</v>
      </c>
    </row>
    <row r="2670" spans="1:6" hidden="1">
      <c r="A2670" s="26">
        <v>2666</v>
      </c>
      <c r="B2670" s="316" t="s">
        <v>9921</v>
      </c>
      <c r="C2670" s="318" t="s">
        <v>6239</v>
      </c>
      <c r="D2670" s="318" t="s">
        <v>6209</v>
      </c>
      <c r="E2670" s="318" t="s">
        <v>2453</v>
      </c>
      <c r="F2670" s="318" t="s">
        <v>2423</v>
      </c>
    </row>
    <row r="2671" spans="1:6" hidden="1">
      <c r="A2671" s="26">
        <v>2667</v>
      </c>
      <c r="B2671" s="316" t="s">
        <v>9926</v>
      </c>
      <c r="C2671" s="318" t="s">
        <v>6214</v>
      </c>
      <c r="D2671" s="318" t="s">
        <v>6209</v>
      </c>
      <c r="E2671" s="318" t="s">
        <v>2422</v>
      </c>
      <c r="F2671" s="318" t="s">
        <v>2423</v>
      </c>
    </row>
    <row r="2672" spans="1:6" hidden="1">
      <c r="A2672" s="26">
        <v>2668</v>
      </c>
      <c r="B2672" s="316" t="s">
        <v>10043</v>
      </c>
      <c r="C2672" s="318" t="s">
        <v>10044</v>
      </c>
      <c r="D2672" s="318" t="s">
        <v>6209</v>
      </c>
      <c r="E2672" s="318" t="s">
        <v>2453</v>
      </c>
      <c r="F2672" s="318" t="s">
        <v>2423</v>
      </c>
    </row>
    <row r="2673" spans="1:6" hidden="1">
      <c r="A2673" s="26">
        <v>2669</v>
      </c>
      <c r="B2673" s="316" t="s">
        <v>10050</v>
      </c>
      <c r="C2673" s="318" t="s">
        <v>6244</v>
      </c>
      <c r="D2673" s="318" t="s">
        <v>6209</v>
      </c>
      <c r="E2673" s="318" t="s">
        <v>2453</v>
      </c>
      <c r="F2673" s="318" t="s">
        <v>2423</v>
      </c>
    </row>
    <row r="2674" spans="1:6" hidden="1">
      <c r="A2674" s="26">
        <v>2670</v>
      </c>
      <c r="B2674" s="316" t="s">
        <v>10060</v>
      </c>
      <c r="C2674" s="318" t="s">
        <v>6242</v>
      </c>
      <c r="D2674" s="318" t="s">
        <v>6209</v>
      </c>
      <c r="E2674" s="318" t="s">
        <v>2453</v>
      </c>
      <c r="F2674" s="318" t="s">
        <v>2423</v>
      </c>
    </row>
    <row r="2675" spans="1:6" hidden="1">
      <c r="A2675" s="26">
        <v>2671</v>
      </c>
      <c r="B2675" s="316" t="s">
        <v>10076</v>
      </c>
      <c r="C2675" s="318" t="s">
        <v>6241</v>
      </c>
      <c r="D2675" s="318" t="s">
        <v>6209</v>
      </c>
      <c r="E2675" s="318" t="s">
        <v>2453</v>
      </c>
      <c r="F2675" s="318" t="s">
        <v>2423</v>
      </c>
    </row>
    <row r="2676" spans="1:6" hidden="1">
      <c r="A2676" s="26">
        <v>2672</v>
      </c>
      <c r="B2676" s="316" t="s">
        <v>6210</v>
      </c>
      <c r="C2676" s="318" t="s">
        <v>6211</v>
      </c>
      <c r="D2676" s="318" t="s">
        <v>6209</v>
      </c>
      <c r="E2676" s="318" t="s">
        <v>2422</v>
      </c>
      <c r="F2676" s="318" t="s">
        <v>2423</v>
      </c>
    </row>
    <row r="2677" spans="1:6" hidden="1">
      <c r="A2677" s="26">
        <v>2673</v>
      </c>
      <c r="B2677" s="316" t="s">
        <v>6212</v>
      </c>
      <c r="C2677" s="318" t="s">
        <v>6213</v>
      </c>
      <c r="D2677" s="318" t="s">
        <v>6209</v>
      </c>
      <c r="E2677" s="318" t="s">
        <v>2422</v>
      </c>
      <c r="F2677" s="318" t="s">
        <v>2423</v>
      </c>
    </row>
    <row r="2678" spans="1:6" hidden="1">
      <c r="A2678" s="26">
        <v>2674</v>
      </c>
      <c r="B2678" s="316" t="s">
        <v>10097</v>
      </c>
      <c r="C2678" s="318" t="s">
        <v>6243</v>
      </c>
      <c r="D2678" s="318" t="s">
        <v>6209</v>
      </c>
      <c r="E2678" s="318" t="s">
        <v>2453</v>
      </c>
      <c r="F2678" s="318" t="s">
        <v>2423</v>
      </c>
    </row>
    <row r="2679" spans="1:6" hidden="1">
      <c r="A2679" s="26">
        <v>2675</v>
      </c>
      <c r="B2679" s="316" t="s">
        <v>10103</v>
      </c>
      <c r="C2679" s="318" t="s">
        <v>10104</v>
      </c>
      <c r="D2679" s="318" t="s">
        <v>6209</v>
      </c>
      <c r="E2679" s="318" t="s">
        <v>2453</v>
      </c>
      <c r="F2679" s="318" t="s">
        <v>2423</v>
      </c>
    </row>
    <row r="2680" spans="1:6" hidden="1">
      <c r="A2680" s="26">
        <v>2676</v>
      </c>
      <c r="B2680" s="316" t="s">
        <v>9174</v>
      </c>
      <c r="C2680" s="318" t="s">
        <v>1287</v>
      </c>
      <c r="D2680" s="318" t="s">
        <v>6209</v>
      </c>
      <c r="E2680" s="318" t="s">
        <v>2422</v>
      </c>
      <c r="F2680" s="318" t="s">
        <v>2423</v>
      </c>
    </row>
    <row r="2681" spans="1:6" hidden="1">
      <c r="A2681" s="26">
        <v>2677</v>
      </c>
      <c r="B2681" s="316" t="s">
        <v>10188</v>
      </c>
      <c r="C2681" s="318" t="s">
        <v>6232</v>
      </c>
      <c r="D2681" s="318" t="s">
        <v>6209</v>
      </c>
      <c r="E2681" s="318" t="s">
        <v>2453</v>
      </c>
      <c r="F2681" s="318" t="s">
        <v>2423</v>
      </c>
    </row>
    <row r="2682" spans="1:6" hidden="1">
      <c r="A2682" s="26">
        <v>2678</v>
      </c>
      <c r="B2682" s="316" t="s">
        <v>10197</v>
      </c>
      <c r="C2682" s="318" t="s">
        <v>6226</v>
      </c>
      <c r="D2682" s="318" t="s">
        <v>6209</v>
      </c>
      <c r="E2682" s="318" t="s">
        <v>2453</v>
      </c>
      <c r="F2682" s="318" t="s">
        <v>2423</v>
      </c>
    </row>
    <row r="2683" spans="1:6" hidden="1">
      <c r="A2683" s="26">
        <v>2679</v>
      </c>
      <c r="B2683" s="316" t="s">
        <v>10212</v>
      </c>
      <c r="C2683" s="318" t="s">
        <v>6230</v>
      </c>
      <c r="D2683" s="318" t="s">
        <v>6209</v>
      </c>
      <c r="E2683" s="318" t="s">
        <v>2453</v>
      </c>
      <c r="F2683" s="318" t="s">
        <v>2423</v>
      </c>
    </row>
    <row r="2684" spans="1:6" hidden="1">
      <c r="A2684" s="26">
        <v>2680</v>
      </c>
      <c r="B2684" s="316" t="s">
        <v>10245</v>
      </c>
      <c r="C2684" s="318" t="s">
        <v>6218</v>
      </c>
      <c r="D2684" s="318" t="s">
        <v>6209</v>
      </c>
      <c r="E2684" s="318" t="s">
        <v>2453</v>
      </c>
      <c r="F2684" s="318" t="s">
        <v>2423</v>
      </c>
    </row>
    <row r="2685" spans="1:6" hidden="1">
      <c r="A2685" s="26">
        <v>2681</v>
      </c>
      <c r="B2685" s="316" t="s">
        <v>10260</v>
      </c>
      <c r="C2685" s="318" t="s">
        <v>6222</v>
      </c>
      <c r="D2685" s="318" t="s">
        <v>6209</v>
      </c>
      <c r="E2685" s="318" t="s">
        <v>2453</v>
      </c>
      <c r="F2685" s="318" t="s">
        <v>2423</v>
      </c>
    </row>
    <row r="2686" spans="1:6" hidden="1">
      <c r="A2686" s="26">
        <v>2682</v>
      </c>
      <c r="B2686" s="316" t="s">
        <v>10266</v>
      </c>
      <c r="C2686" s="318" t="s">
        <v>6224</v>
      </c>
      <c r="D2686" s="318" t="s">
        <v>6209</v>
      </c>
      <c r="E2686" s="318" t="s">
        <v>2453</v>
      </c>
      <c r="F2686" s="318" t="s">
        <v>2423</v>
      </c>
    </row>
    <row r="2687" spans="1:6" hidden="1">
      <c r="A2687" s="26">
        <v>2683</v>
      </c>
      <c r="B2687" s="316" t="s">
        <v>10305</v>
      </c>
      <c r="C2687" s="318" t="s">
        <v>6221</v>
      </c>
      <c r="D2687" s="318" t="s">
        <v>6209</v>
      </c>
      <c r="E2687" s="318" t="s">
        <v>2453</v>
      </c>
      <c r="F2687" s="318" t="s">
        <v>2423</v>
      </c>
    </row>
    <row r="2688" spans="1:6" hidden="1">
      <c r="A2688" s="26">
        <v>2684</v>
      </c>
      <c r="B2688" s="316" t="s">
        <v>10315</v>
      </c>
      <c r="C2688" s="318" t="s">
        <v>1567</v>
      </c>
      <c r="D2688" s="318" t="s">
        <v>6209</v>
      </c>
      <c r="E2688" s="318" t="s">
        <v>2453</v>
      </c>
      <c r="F2688" s="318" t="s">
        <v>2423</v>
      </c>
    </row>
    <row r="2689" spans="1:6" hidden="1">
      <c r="A2689" s="26">
        <v>2685</v>
      </c>
      <c r="B2689" s="316" t="s">
        <v>10348</v>
      </c>
      <c r="C2689" s="318" t="s">
        <v>6228</v>
      </c>
      <c r="D2689" s="318" t="s">
        <v>6209</v>
      </c>
      <c r="E2689" s="318" t="s">
        <v>2453</v>
      </c>
      <c r="F2689" s="318" t="s">
        <v>2423</v>
      </c>
    </row>
    <row r="2690" spans="1:6" hidden="1">
      <c r="A2690" s="26">
        <v>2686</v>
      </c>
      <c r="B2690" s="316" t="s">
        <v>10355</v>
      </c>
      <c r="C2690" s="318" t="s">
        <v>6245</v>
      </c>
      <c r="D2690" s="318" t="s">
        <v>6209</v>
      </c>
      <c r="E2690" s="318" t="s">
        <v>2453</v>
      </c>
      <c r="F2690" s="318" t="s">
        <v>2423</v>
      </c>
    </row>
    <row r="2691" spans="1:6" hidden="1">
      <c r="A2691" s="26">
        <v>2687</v>
      </c>
      <c r="B2691" s="316" t="s">
        <v>10495</v>
      </c>
      <c r="C2691" s="318" t="s">
        <v>6255</v>
      </c>
      <c r="D2691" s="318" t="s">
        <v>6209</v>
      </c>
      <c r="E2691" s="318" t="s">
        <v>2453</v>
      </c>
      <c r="F2691" s="318" t="s">
        <v>2423</v>
      </c>
    </row>
    <row r="2692" spans="1:6" hidden="1">
      <c r="A2692" s="26">
        <v>2688</v>
      </c>
      <c r="B2692" s="316" t="s">
        <v>10527</v>
      </c>
      <c r="C2692" s="318" t="s">
        <v>6254</v>
      </c>
      <c r="D2692" s="318" t="s">
        <v>6209</v>
      </c>
      <c r="E2692" s="318" t="s">
        <v>2453</v>
      </c>
      <c r="F2692" s="318" t="s">
        <v>2423</v>
      </c>
    </row>
    <row r="2693" spans="1:6" hidden="1">
      <c r="A2693" s="26">
        <v>2689</v>
      </c>
      <c r="B2693" s="316" t="s">
        <v>10593</v>
      </c>
      <c r="C2693" s="318" t="s">
        <v>6256</v>
      </c>
      <c r="D2693" s="318" t="s">
        <v>6209</v>
      </c>
      <c r="E2693" s="318" t="s">
        <v>2453</v>
      </c>
      <c r="F2693" s="318" t="s">
        <v>2423</v>
      </c>
    </row>
    <row r="2694" spans="1:6" hidden="1">
      <c r="A2694" s="26">
        <v>2690</v>
      </c>
      <c r="B2694" s="316" t="s">
        <v>10704</v>
      </c>
      <c r="C2694" s="318" t="s">
        <v>6246</v>
      </c>
      <c r="D2694" s="318" t="s">
        <v>6209</v>
      </c>
      <c r="E2694" s="318" t="s">
        <v>2453</v>
      </c>
      <c r="F2694" s="318" t="s">
        <v>2423</v>
      </c>
    </row>
    <row r="2695" spans="1:6" hidden="1">
      <c r="A2695" s="26">
        <v>2691</v>
      </c>
      <c r="B2695" s="316" t="s">
        <v>10729</v>
      </c>
      <c r="C2695" s="318" t="s">
        <v>6247</v>
      </c>
      <c r="D2695" s="318" t="s">
        <v>6209</v>
      </c>
      <c r="E2695" s="318" t="s">
        <v>2453</v>
      </c>
      <c r="F2695" s="318" t="s">
        <v>2423</v>
      </c>
    </row>
    <row r="2696" spans="1:6" hidden="1">
      <c r="A2696" s="26">
        <v>2692</v>
      </c>
      <c r="B2696" s="316" t="s">
        <v>10759</v>
      </c>
      <c r="C2696" s="318" t="s">
        <v>6248</v>
      </c>
      <c r="D2696" s="318" t="s">
        <v>6209</v>
      </c>
      <c r="E2696" s="318" t="s">
        <v>2453</v>
      </c>
      <c r="F2696" s="318" t="s">
        <v>2423</v>
      </c>
    </row>
    <row r="2697" spans="1:6" hidden="1">
      <c r="A2697" s="26">
        <v>2693</v>
      </c>
      <c r="B2697" s="316" t="s">
        <v>10812</v>
      </c>
      <c r="C2697" s="318" t="s">
        <v>6250</v>
      </c>
      <c r="D2697" s="318" t="s">
        <v>6209</v>
      </c>
      <c r="E2697" s="318" t="s">
        <v>2453</v>
      </c>
      <c r="F2697" s="318" t="s">
        <v>2423</v>
      </c>
    </row>
    <row r="2698" spans="1:6" hidden="1">
      <c r="A2698" s="26">
        <v>2694</v>
      </c>
      <c r="B2698" s="316" t="s">
        <v>10817</v>
      </c>
      <c r="C2698" s="318" t="s">
        <v>6251</v>
      </c>
      <c r="D2698" s="318" t="s">
        <v>6209</v>
      </c>
      <c r="E2698" s="318" t="s">
        <v>2453</v>
      </c>
      <c r="F2698" s="318" t="s">
        <v>2423</v>
      </c>
    </row>
    <row r="2699" spans="1:6" hidden="1">
      <c r="A2699" s="26">
        <v>2695</v>
      </c>
      <c r="B2699" s="316" t="s">
        <v>10944</v>
      </c>
      <c r="C2699" s="318" t="s">
        <v>6252</v>
      </c>
      <c r="D2699" s="318" t="s">
        <v>6209</v>
      </c>
      <c r="E2699" s="318" t="s">
        <v>2453</v>
      </c>
      <c r="F2699" s="318" t="s">
        <v>2423</v>
      </c>
    </row>
    <row r="2700" spans="1:6" hidden="1">
      <c r="A2700" s="26">
        <v>2696</v>
      </c>
      <c r="B2700" s="316" t="s">
        <v>11084</v>
      </c>
      <c r="C2700" s="318" t="s">
        <v>6219</v>
      </c>
      <c r="D2700" s="318" t="s">
        <v>6209</v>
      </c>
      <c r="E2700" s="318" t="s">
        <v>2453</v>
      </c>
      <c r="F2700" s="318" t="s">
        <v>2423</v>
      </c>
    </row>
    <row r="2701" spans="1:6" hidden="1">
      <c r="A2701" s="26">
        <v>2697</v>
      </c>
      <c r="B2701" s="316" t="s">
        <v>11133</v>
      </c>
      <c r="C2701" s="318" t="s">
        <v>1572</v>
      </c>
      <c r="D2701" s="318" t="s">
        <v>6209</v>
      </c>
      <c r="E2701" s="318" t="s">
        <v>2453</v>
      </c>
      <c r="F2701" s="318" t="s">
        <v>2423</v>
      </c>
    </row>
    <row r="2702" spans="1:6" hidden="1">
      <c r="A2702" s="26">
        <v>2698</v>
      </c>
      <c r="B2702" s="316" t="s">
        <v>11143</v>
      </c>
      <c r="C2702" s="318" t="s">
        <v>1570</v>
      </c>
      <c r="D2702" s="318" t="s">
        <v>6209</v>
      </c>
      <c r="E2702" s="318" t="s">
        <v>2453</v>
      </c>
      <c r="F2702" s="318" t="s">
        <v>2423</v>
      </c>
    </row>
    <row r="2703" spans="1:6" hidden="1">
      <c r="A2703" s="26">
        <v>2699</v>
      </c>
      <c r="B2703" s="316" t="s">
        <v>11152</v>
      </c>
      <c r="C2703" s="318" t="s">
        <v>1568</v>
      </c>
      <c r="D2703" s="318" t="s">
        <v>6209</v>
      </c>
      <c r="E2703" s="318" t="s">
        <v>2453</v>
      </c>
      <c r="F2703" s="318" t="s">
        <v>2423</v>
      </c>
    </row>
    <row r="2704" spans="1:6" hidden="1">
      <c r="A2704" s="26">
        <v>2700</v>
      </c>
      <c r="B2704" s="316" t="s">
        <v>11167</v>
      </c>
      <c r="C2704" s="318" t="s">
        <v>1573</v>
      </c>
      <c r="D2704" s="318" t="s">
        <v>6209</v>
      </c>
      <c r="E2704" s="318" t="s">
        <v>2453</v>
      </c>
      <c r="F2704" s="318" t="s">
        <v>2423</v>
      </c>
    </row>
    <row r="2705" spans="1:6" hidden="1">
      <c r="A2705" s="26">
        <v>2701</v>
      </c>
      <c r="B2705" s="316" t="s">
        <v>11168</v>
      </c>
      <c r="C2705" s="318" t="s">
        <v>1569</v>
      </c>
      <c r="D2705" s="318" t="s">
        <v>6209</v>
      </c>
      <c r="E2705" s="318" t="s">
        <v>2453</v>
      </c>
      <c r="F2705" s="318" t="s">
        <v>2423</v>
      </c>
    </row>
    <row r="2706" spans="1:6" hidden="1">
      <c r="A2706" s="26">
        <v>2702</v>
      </c>
      <c r="B2706" s="316" t="s">
        <v>11178</v>
      </c>
      <c r="C2706" s="318" t="s">
        <v>6220</v>
      </c>
      <c r="D2706" s="318" t="s">
        <v>6209</v>
      </c>
      <c r="E2706" s="318" t="s">
        <v>2453</v>
      </c>
      <c r="F2706" s="318" t="s">
        <v>2423</v>
      </c>
    </row>
    <row r="2707" spans="1:6" hidden="1">
      <c r="A2707" s="26">
        <v>2703</v>
      </c>
      <c r="B2707" s="316" t="s">
        <v>11252</v>
      </c>
      <c r="C2707" s="318" t="s">
        <v>6249</v>
      </c>
      <c r="D2707" s="318" t="s">
        <v>6209</v>
      </c>
      <c r="E2707" s="318" t="s">
        <v>2453</v>
      </c>
      <c r="F2707" s="318" t="s">
        <v>2423</v>
      </c>
    </row>
    <row r="2708" spans="1:6" hidden="1">
      <c r="A2708" s="26">
        <v>2704</v>
      </c>
      <c r="B2708" s="316" t="s">
        <v>11253</v>
      </c>
      <c r="C2708" s="318" t="s">
        <v>6253</v>
      </c>
      <c r="D2708" s="318" t="s">
        <v>6209</v>
      </c>
      <c r="E2708" s="318" t="s">
        <v>2453</v>
      </c>
      <c r="F2708" s="318" t="s">
        <v>2423</v>
      </c>
    </row>
    <row r="2709" spans="1:6" hidden="1">
      <c r="A2709" s="26">
        <v>2705</v>
      </c>
      <c r="B2709" s="316" t="s">
        <v>11382</v>
      </c>
      <c r="C2709" s="318" t="s">
        <v>6231</v>
      </c>
      <c r="D2709" s="318" t="s">
        <v>6209</v>
      </c>
      <c r="E2709" s="318" t="s">
        <v>2453</v>
      </c>
      <c r="F2709" s="318" t="s">
        <v>2423</v>
      </c>
    </row>
    <row r="2710" spans="1:6" hidden="1">
      <c r="A2710" s="26">
        <v>2706</v>
      </c>
      <c r="B2710" s="316" t="s">
        <v>11385</v>
      </c>
      <c r="C2710" s="318" t="s">
        <v>6223</v>
      </c>
      <c r="D2710" s="318" t="s">
        <v>6209</v>
      </c>
      <c r="E2710" s="318" t="s">
        <v>2453</v>
      </c>
      <c r="F2710" s="318" t="s">
        <v>2423</v>
      </c>
    </row>
    <row r="2711" spans="1:6" hidden="1">
      <c r="A2711" s="26">
        <v>2707</v>
      </c>
      <c r="B2711" s="316" t="s">
        <v>11401</v>
      </c>
      <c r="C2711" s="318" t="s">
        <v>6227</v>
      </c>
      <c r="D2711" s="318" t="s">
        <v>6209</v>
      </c>
      <c r="E2711" s="318" t="s">
        <v>2453</v>
      </c>
      <c r="F2711" s="318" t="s">
        <v>2423</v>
      </c>
    </row>
    <row r="2712" spans="1:6" hidden="1">
      <c r="A2712" s="26">
        <v>2708</v>
      </c>
      <c r="B2712" s="316" t="s">
        <v>11409</v>
      </c>
      <c r="C2712" s="318" t="s">
        <v>6229</v>
      </c>
      <c r="D2712" s="318" t="s">
        <v>6209</v>
      </c>
      <c r="E2712" s="318" t="s">
        <v>2453</v>
      </c>
      <c r="F2712" s="318" t="s">
        <v>2423</v>
      </c>
    </row>
    <row r="2713" spans="1:6" hidden="1">
      <c r="A2713" s="26">
        <v>2709</v>
      </c>
      <c r="B2713" s="316" t="s">
        <v>11531</v>
      </c>
      <c r="C2713" s="318" t="s">
        <v>6215</v>
      </c>
      <c r="D2713" s="318" t="s">
        <v>6209</v>
      </c>
      <c r="E2713" s="318" t="s">
        <v>2453</v>
      </c>
      <c r="F2713" s="318" t="s">
        <v>2423</v>
      </c>
    </row>
    <row r="2714" spans="1:6" hidden="1">
      <c r="A2714" s="26">
        <v>2710</v>
      </c>
      <c r="B2714" s="316" t="s">
        <v>11558</v>
      </c>
      <c r="C2714" s="318" t="s">
        <v>6216</v>
      </c>
      <c r="D2714" s="318" t="s">
        <v>6209</v>
      </c>
      <c r="E2714" s="318" t="s">
        <v>2453</v>
      </c>
      <c r="F2714" s="318" t="s">
        <v>2423</v>
      </c>
    </row>
    <row r="2715" spans="1:6" hidden="1">
      <c r="A2715" s="26">
        <v>2711</v>
      </c>
      <c r="B2715" s="316" t="s">
        <v>6208</v>
      </c>
      <c r="C2715" s="318" t="s">
        <v>1592</v>
      </c>
      <c r="D2715" s="318" t="s">
        <v>6209</v>
      </c>
      <c r="E2715" s="318" t="s">
        <v>2422</v>
      </c>
      <c r="F2715" s="318" t="s">
        <v>2423</v>
      </c>
    </row>
    <row r="2716" spans="1:6" hidden="1">
      <c r="A2716" s="26">
        <v>2712</v>
      </c>
      <c r="B2716" s="316" t="s">
        <v>11597</v>
      </c>
      <c r="C2716" s="318" t="s">
        <v>6217</v>
      </c>
      <c r="D2716" s="318" t="s">
        <v>6209</v>
      </c>
      <c r="E2716" s="318" t="s">
        <v>2453</v>
      </c>
      <c r="F2716" s="320" t="s">
        <v>2423</v>
      </c>
    </row>
    <row r="2717" spans="1:6" hidden="1">
      <c r="A2717" s="26">
        <v>2713</v>
      </c>
      <c r="B2717" s="316" t="s">
        <v>9657</v>
      </c>
      <c r="C2717" s="318" t="s">
        <v>6237</v>
      </c>
      <c r="D2717" s="318" t="s">
        <v>6209</v>
      </c>
      <c r="E2717" s="318" t="s">
        <v>2453</v>
      </c>
      <c r="F2717" s="318" t="s">
        <v>2438</v>
      </c>
    </row>
    <row r="2718" spans="1:6" hidden="1">
      <c r="A2718" s="26">
        <v>2714</v>
      </c>
      <c r="B2718" s="316" t="s">
        <v>9594</v>
      </c>
      <c r="C2718" s="318" t="s">
        <v>1221</v>
      </c>
      <c r="D2718" s="318" t="s">
        <v>6209</v>
      </c>
      <c r="E2718" s="318" t="s">
        <v>2453</v>
      </c>
      <c r="F2718" s="318" t="s">
        <v>2893</v>
      </c>
    </row>
    <row r="2719" spans="1:6" hidden="1">
      <c r="A2719" s="26">
        <v>2715</v>
      </c>
      <c r="B2719" s="316" t="s">
        <v>9541</v>
      </c>
      <c r="C2719" s="318" t="s">
        <v>6235</v>
      </c>
      <c r="D2719" s="318" t="s">
        <v>6209</v>
      </c>
      <c r="E2719" s="318" t="s">
        <v>2453</v>
      </c>
      <c r="F2719" s="318" t="s">
        <v>2456</v>
      </c>
    </row>
    <row r="2720" spans="1:6" hidden="1">
      <c r="A2720" s="26">
        <v>2716</v>
      </c>
      <c r="B2720" s="316" t="s">
        <v>9822</v>
      </c>
      <c r="C2720" s="318" t="s">
        <v>6234</v>
      </c>
      <c r="D2720" s="318" t="s">
        <v>6209</v>
      </c>
      <c r="E2720" s="318" t="s">
        <v>2453</v>
      </c>
      <c r="F2720" s="318" t="s">
        <v>2456</v>
      </c>
    </row>
    <row r="2721" spans="1:6" hidden="1">
      <c r="A2721" s="26">
        <v>2717</v>
      </c>
      <c r="B2721" s="316" t="s">
        <v>10164</v>
      </c>
      <c r="C2721" s="318" t="s">
        <v>6225</v>
      </c>
      <c r="D2721" s="318" t="s">
        <v>6209</v>
      </c>
      <c r="E2721" s="318" t="s">
        <v>2453</v>
      </c>
      <c r="F2721" s="318" t="s">
        <v>2456</v>
      </c>
    </row>
    <row r="2722" spans="1:6" hidden="1">
      <c r="A2722" s="26">
        <v>2718</v>
      </c>
      <c r="B2722" s="316" t="s">
        <v>9564</v>
      </c>
      <c r="C2722" s="318" t="s">
        <v>1230</v>
      </c>
      <c r="D2722" s="318" t="s">
        <v>6258</v>
      </c>
      <c r="E2722" s="318" t="s">
        <v>2453</v>
      </c>
      <c r="F2722" s="318" t="s">
        <v>2423</v>
      </c>
    </row>
    <row r="2723" spans="1:6" hidden="1">
      <c r="A2723" s="26">
        <v>2719</v>
      </c>
      <c r="B2723" s="316" t="s">
        <v>9606</v>
      </c>
      <c r="C2723" s="318" t="s">
        <v>1237</v>
      </c>
      <c r="D2723" s="318" t="s">
        <v>6258</v>
      </c>
      <c r="E2723" s="318" t="s">
        <v>2453</v>
      </c>
      <c r="F2723" s="318" t="s">
        <v>2423</v>
      </c>
    </row>
    <row r="2724" spans="1:6" hidden="1">
      <c r="A2724" s="26">
        <v>2720</v>
      </c>
      <c r="B2724" s="316" t="s">
        <v>9723</v>
      </c>
      <c r="C2724" s="318" t="s">
        <v>9724</v>
      </c>
      <c r="D2724" s="318" t="s">
        <v>6258</v>
      </c>
      <c r="E2724" s="318" t="s">
        <v>2422</v>
      </c>
      <c r="F2724" s="318" t="s">
        <v>2423</v>
      </c>
    </row>
    <row r="2725" spans="1:6" hidden="1">
      <c r="A2725" s="26">
        <v>2721</v>
      </c>
      <c r="B2725" s="316" t="s">
        <v>9731</v>
      </c>
      <c r="C2725" s="318" t="s">
        <v>9732</v>
      </c>
      <c r="D2725" s="318" t="s">
        <v>6258</v>
      </c>
      <c r="E2725" s="318" t="s">
        <v>2422</v>
      </c>
      <c r="F2725" s="318" t="s">
        <v>2423</v>
      </c>
    </row>
    <row r="2726" spans="1:6" hidden="1">
      <c r="A2726" s="26">
        <v>2722</v>
      </c>
      <c r="B2726" s="316" t="s">
        <v>10078</v>
      </c>
      <c r="C2726" s="318" t="s">
        <v>6290</v>
      </c>
      <c r="D2726" s="318" t="s">
        <v>6258</v>
      </c>
      <c r="E2726" s="318" t="s">
        <v>2453</v>
      </c>
      <c r="F2726" s="318" t="s">
        <v>2423</v>
      </c>
    </row>
    <row r="2727" spans="1:6" hidden="1">
      <c r="A2727" s="26">
        <v>2723</v>
      </c>
      <c r="B2727" s="316" t="s">
        <v>9160</v>
      </c>
      <c r="C2727" s="318" t="s">
        <v>1288</v>
      </c>
      <c r="D2727" s="318" t="s">
        <v>6258</v>
      </c>
      <c r="E2727" s="318" t="s">
        <v>2422</v>
      </c>
      <c r="F2727" s="318" t="s">
        <v>2423</v>
      </c>
    </row>
    <row r="2728" spans="1:6" hidden="1">
      <c r="A2728" s="26">
        <v>2724</v>
      </c>
      <c r="B2728" s="316" t="s">
        <v>10125</v>
      </c>
      <c r="C2728" s="318" t="s">
        <v>6262</v>
      </c>
      <c r="D2728" s="318" t="s">
        <v>6258</v>
      </c>
      <c r="E2728" s="318" t="s">
        <v>2422</v>
      </c>
      <c r="F2728" s="318" t="s">
        <v>2423</v>
      </c>
    </row>
    <row r="2729" spans="1:6" hidden="1">
      <c r="A2729" s="26">
        <v>2725</v>
      </c>
      <c r="B2729" s="316" t="s">
        <v>10238</v>
      </c>
      <c r="C2729" s="318" t="s">
        <v>6278</v>
      </c>
      <c r="D2729" s="318" t="s">
        <v>6258</v>
      </c>
      <c r="E2729" s="318" t="s">
        <v>2453</v>
      </c>
      <c r="F2729" s="318" t="s">
        <v>2423</v>
      </c>
    </row>
    <row r="2730" spans="1:6" hidden="1">
      <c r="A2730" s="26">
        <v>2726</v>
      </c>
      <c r="B2730" s="316" t="s">
        <v>10252</v>
      </c>
      <c r="C2730" s="318" t="s">
        <v>6273</v>
      </c>
      <c r="D2730" s="318" t="s">
        <v>6258</v>
      </c>
      <c r="E2730" s="318" t="s">
        <v>2453</v>
      </c>
      <c r="F2730" s="318" t="s">
        <v>2423</v>
      </c>
    </row>
    <row r="2731" spans="1:6" hidden="1">
      <c r="A2731" s="26">
        <v>2727</v>
      </c>
      <c r="B2731" s="316" t="s">
        <v>10256</v>
      </c>
      <c r="C2731" s="318" t="s">
        <v>6274</v>
      </c>
      <c r="D2731" s="318" t="s">
        <v>6258</v>
      </c>
      <c r="E2731" s="318" t="s">
        <v>2453</v>
      </c>
      <c r="F2731" s="318" t="s">
        <v>2423</v>
      </c>
    </row>
    <row r="2732" spans="1:6" hidden="1">
      <c r="A2732" s="26">
        <v>2728</v>
      </c>
      <c r="B2732" s="316" t="s">
        <v>10265</v>
      </c>
      <c r="C2732" s="318" t="s">
        <v>6268</v>
      </c>
      <c r="D2732" s="318" t="s">
        <v>6258</v>
      </c>
      <c r="E2732" s="318" t="s">
        <v>2453</v>
      </c>
      <c r="F2732" s="318" t="s">
        <v>2423</v>
      </c>
    </row>
    <row r="2733" spans="1:6" hidden="1">
      <c r="A2733" s="26">
        <v>2729</v>
      </c>
      <c r="B2733" s="316" t="s">
        <v>10279</v>
      </c>
      <c r="C2733" s="318" t="s">
        <v>6270</v>
      </c>
      <c r="D2733" s="318" t="s">
        <v>6258</v>
      </c>
      <c r="E2733" s="318" t="s">
        <v>2453</v>
      </c>
      <c r="F2733" s="318" t="s">
        <v>2423</v>
      </c>
    </row>
    <row r="2734" spans="1:6" hidden="1">
      <c r="A2734" s="26">
        <v>2730</v>
      </c>
      <c r="B2734" s="316" t="s">
        <v>10295</v>
      </c>
      <c r="C2734" s="318" t="s">
        <v>6271</v>
      </c>
      <c r="D2734" s="318" t="s">
        <v>6258</v>
      </c>
      <c r="E2734" s="318" t="s">
        <v>2453</v>
      </c>
      <c r="F2734" s="318" t="s">
        <v>2423</v>
      </c>
    </row>
    <row r="2735" spans="1:6" hidden="1">
      <c r="A2735" s="26">
        <v>2731</v>
      </c>
      <c r="B2735" s="316" t="s">
        <v>10296</v>
      </c>
      <c r="C2735" s="318" t="s">
        <v>6282</v>
      </c>
      <c r="D2735" s="318" t="s">
        <v>6258</v>
      </c>
      <c r="E2735" s="318" t="s">
        <v>2453</v>
      </c>
      <c r="F2735" s="318" t="s">
        <v>2423</v>
      </c>
    </row>
    <row r="2736" spans="1:6" hidden="1">
      <c r="A2736" s="26">
        <v>2732</v>
      </c>
      <c r="B2736" s="316" t="s">
        <v>10306</v>
      </c>
      <c r="C2736" s="318" t="s">
        <v>6269</v>
      </c>
      <c r="D2736" s="318" t="s">
        <v>6258</v>
      </c>
      <c r="E2736" s="318" t="s">
        <v>2453</v>
      </c>
      <c r="F2736" s="318" t="s">
        <v>2423</v>
      </c>
    </row>
    <row r="2737" spans="1:6" hidden="1">
      <c r="A2737" s="26">
        <v>2733</v>
      </c>
      <c r="B2737" s="316" t="s">
        <v>10346</v>
      </c>
      <c r="C2737" s="318" t="s">
        <v>6280</v>
      </c>
      <c r="D2737" s="318" t="s">
        <v>6258</v>
      </c>
      <c r="E2737" s="318" t="s">
        <v>2453</v>
      </c>
      <c r="F2737" s="318" t="s">
        <v>2423</v>
      </c>
    </row>
    <row r="2738" spans="1:6" hidden="1">
      <c r="A2738" s="26">
        <v>2734</v>
      </c>
      <c r="B2738" s="316" t="s">
        <v>10512</v>
      </c>
      <c r="C2738" s="318" t="s">
        <v>6294</v>
      </c>
      <c r="D2738" s="318" t="s">
        <v>6258</v>
      </c>
      <c r="E2738" s="318" t="s">
        <v>2453</v>
      </c>
      <c r="F2738" s="318" t="s">
        <v>2423</v>
      </c>
    </row>
    <row r="2739" spans="1:6" hidden="1">
      <c r="A2739" s="26">
        <v>2735</v>
      </c>
      <c r="B2739" s="316" t="s">
        <v>10737</v>
      </c>
      <c r="C2739" s="318" t="s">
        <v>6291</v>
      </c>
      <c r="D2739" s="318" t="s">
        <v>6258</v>
      </c>
      <c r="E2739" s="318" t="s">
        <v>2453</v>
      </c>
      <c r="F2739" s="318" t="s">
        <v>2423</v>
      </c>
    </row>
    <row r="2740" spans="1:6" hidden="1">
      <c r="A2740" s="26">
        <v>2736</v>
      </c>
      <c r="B2740" s="316" t="s">
        <v>10858</v>
      </c>
      <c r="C2740" s="318" t="s">
        <v>6292</v>
      </c>
      <c r="D2740" s="318" t="s">
        <v>6258</v>
      </c>
      <c r="E2740" s="318" t="s">
        <v>2453</v>
      </c>
      <c r="F2740" s="318" t="s">
        <v>2423</v>
      </c>
    </row>
    <row r="2741" spans="1:6" hidden="1">
      <c r="A2741" s="26">
        <v>2737</v>
      </c>
      <c r="B2741" s="316" t="s">
        <v>10961</v>
      </c>
      <c r="C2741" s="318" t="s">
        <v>6293</v>
      </c>
      <c r="D2741" s="318" t="s">
        <v>6258</v>
      </c>
      <c r="E2741" s="318" t="s">
        <v>2453</v>
      </c>
      <c r="F2741" s="318" t="s">
        <v>2423</v>
      </c>
    </row>
    <row r="2742" spans="1:6" hidden="1">
      <c r="A2742" s="26">
        <v>2738</v>
      </c>
      <c r="B2742" s="316" t="s">
        <v>11033</v>
      </c>
      <c r="C2742" s="318" t="s">
        <v>6260</v>
      </c>
      <c r="D2742" s="318" t="s">
        <v>6258</v>
      </c>
      <c r="E2742" s="318" t="s">
        <v>2422</v>
      </c>
      <c r="F2742" s="318" t="s">
        <v>2423</v>
      </c>
    </row>
    <row r="2743" spans="1:6" hidden="1">
      <c r="A2743" s="26">
        <v>2739</v>
      </c>
      <c r="B2743" s="316" t="s">
        <v>11058</v>
      </c>
      <c r="C2743" s="318" t="s">
        <v>6261</v>
      </c>
      <c r="D2743" s="318" t="s">
        <v>6258</v>
      </c>
      <c r="E2743" s="318" t="s">
        <v>2422</v>
      </c>
      <c r="F2743" s="318" t="s">
        <v>2423</v>
      </c>
    </row>
    <row r="2744" spans="1:6" hidden="1">
      <c r="A2744" s="26">
        <v>2740</v>
      </c>
      <c r="B2744" s="316" t="s">
        <v>11118</v>
      </c>
      <c r="C2744" s="318" t="s">
        <v>6279</v>
      </c>
      <c r="D2744" s="318" t="s">
        <v>6258</v>
      </c>
      <c r="E2744" s="318" t="s">
        <v>2453</v>
      </c>
      <c r="F2744" s="318" t="s">
        <v>2423</v>
      </c>
    </row>
    <row r="2745" spans="1:6" hidden="1">
      <c r="A2745" s="26">
        <v>2741</v>
      </c>
      <c r="B2745" s="316" t="s">
        <v>11129</v>
      </c>
      <c r="C2745" s="318" t="s">
        <v>6284</v>
      </c>
      <c r="D2745" s="318" t="s">
        <v>6258</v>
      </c>
      <c r="E2745" s="318" t="s">
        <v>2453</v>
      </c>
      <c r="F2745" s="318" t="s">
        <v>2423</v>
      </c>
    </row>
    <row r="2746" spans="1:6" hidden="1">
      <c r="A2746" s="26">
        <v>2742</v>
      </c>
      <c r="B2746" s="316" t="s">
        <v>11138</v>
      </c>
      <c r="C2746" s="318" t="s">
        <v>6283</v>
      </c>
      <c r="D2746" s="318" t="s">
        <v>6258</v>
      </c>
      <c r="E2746" s="318" t="s">
        <v>2453</v>
      </c>
      <c r="F2746" s="318" t="s">
        <v>2423</v>
      </c>
    </row>
    <row r="2747" spans="1:6" hidden="1">
      <c r="A2747" s="26">
        <v>2743</v>
      </c>
      <c r="B2747" s="316" t="s">
        <v>11184</v>
      </c>
      <c r="C2747" s="318" t="s">
        <v>6295</v>
      </c>
      <c r="D2747" s="318" t="s">
        <v>6258</v>
      </c>
      <c r="E2747" s="318" t="s">
        <v>2453</v>
      </c>
      <c r="F2747" s="318" t="s">
        <v>2423</v>
      </c>
    </row>
    <row r="2748" spans="1:6" hidden="1">
      <c r="A2748" s="26">
        <v>2744</v>
      </c>
      <c r="B2748" s="316" t="s">
        <v>11375</v>
      </c>
      <c r="C2748" s="318" t="s">
        <v>6272</v>
      </c>
      <c r="D2748" s="318" t="s">
        <v>6258</v>
      </c>
      <c r="E2748" s="318" t="s">
        <v>2453</v>
      </c>
      <c r="F2748" s="318" t="s">
        <v>2423</v>
      </c>
    </row>
    <row r="2749" spans="1:6" hidden="1">
      <c r="A2749" s="26">
        <v>2745</v>
      </c>
      <c r="B2749" s="316" t="s">
        <v>11415</v>
      </c>
      <c r="C2749" s="318" t="s">
        <v>6281</v>
      </c>
      <c r="D2749" s="318" t="s">
        <v>6258</v>
      </c>
      <c r="E2749" s="318" t="s">
        <v>2453</v>
      </c>
      <c r="F2749" s="318" t="s">
        <v>2423</v>
      </c>
    </row>
    <row r="2750" spans="1:6" hidden="1">
      <c r="A2750" s="26">
        <v>2746</v>
      </c>
      <c r="B2750" s="316" t="s">
        <v>11534</v>
      </c>
      <c r="C2750" s="318" t="s">
        <v>6266</v>
      </c>
      <c r="D2750" s="318" t="s">
        <v>6258</v>
      </c>
      <c r="E2750" s="318" t="s">
        <v>2453</v>
      </c>
      <c r="F2750" s="318" t="s">
        <v>2423</v>
      </c>
    </row>
    <row r="2751" spans="1:6" hidden="1">
      <c r="A2751" s="26">
        <v>2747</v>
      </c>
      <c r="B2751" s="316" t="s">
        <v>11545</v>
      </c>
      <c r="C2751" s="318" t="s">
        <v>6267</v>
      </c>
      <c r="D2751" s="318" t="s">
        <v>6258</v>
      </c>
      <c r="E2751" s="318" t="s">
        <v>2453</v>
      </c>
      <c r="F2751" s="318" t="s">
        <v>2423</v>
      </c>
    </row>
    <row r="2752" spans="1:6" hidden="1">
      <c r="A2752" s="26">
        <v>2748</v>
      </c>
      <c r="B2752" s="316" t="s">
        <v>11579</v>
      </c>
      <c r="C2752" s="318" t="s">
        <v>6264</v>
      </c>
      <c r="D2752" s="318" t="s">
        <v>6258</v>
      </c>
      <c r="E2752" s="318" t="s">
        <v>2453</v>
      </c>
      <c r="F2752" s="318" t="s">
        <v>2423</v>
      </c>
    </row>
    <row r="2753" spans="1:6" hidden="1">
      <c r="A2753" s="26">
        <v>2749</v>
      </c>
      <c r="B2753" s="316" t="s">
        <v>11590</v>
      </c>
      <c r="C2753" s="318" t="s">
        <v>6263</v>
      </c>
      <c r="D2753" s="318" t="s">
        <v>6258</v>
      </c>
      <c r="E2753" s="318" t="s">
        <v>2453</v>
      </c>
      <c r="F2753" s="320" t="s">
        <v>2423</v>
      </c>
    </row>
    <row r="2754" spans="1:6" hidden="1">
      <c r="A2754" s="26">
        <v>2750</v>
      </c>
      <c r="B2754" s="316" t="s">
        <v>6257</v>
      </c>
      <c r="C2754" s="318" t="s">
        <v>1605</v>
      </c>
      <c r="D2754" s="318" t="s">
        <v>6258</v>
      </c>
      <c r="E2754" s="318" t="s">
        <v>2422</v>
      </c>
      <c r="F2754" s="320" t="s">
        <v>2423</v>
      </c>
    </row>
    <row r="2755" spans="1:6" hidden="1">
      <c r="A2755" s="26">
        <v>2751</v>
      </c>
      <c r="B2755" s="316" t="s">
        <v>11611</v>
      </c>
      <c r="C2755" s="318" t="s">
        <v>6265</v>
      </c>
      <c r="D2755" s="318" t="s">
        <v>6258</v>
      </c>
      <c r="E2755" s="318" t="s">
        <v>2453</v>
      </c>
      <c r="F2755" s="320" t="s">
        <v>2423</v>
      </c>
    </row>
    <row r="2756" spans="1:6" hidden="1">
      <c r="A2756" s="26">
        <v>2752</v>
      </c>
      <c r="B2756" s="316" t="s">
        <v>9785</v>
      </c>
      <c r="C2756" s="318" t="s">
        <v>6288</v>
      </c>
      <c r="D2756" s="318" t="s">
        <v>6258</v>
      </c>
      <c r="E2756" s="318" t="s">
        <v>2453</v>
      </c>
      <c r="F2756" s="318" t="s">
        <v>2438</v>
      </c>
    </row>
    <row r="2757" spans="1:6" hidden="1">
      <c r="A2757" s="26">
        <v>2753</v>
      </c>
      <c r="B2757" s="316" t="s">
        <v>9937</v>
      </c>
      <c r="C2757" s="318" t="s">
        <v>6259</v>
      </c>
      <c r="D2757" s="318" t="s">
        <v>6258</v>
      </c>
      <c r="E2757" s="318" t="s">
        <v>2422</v>
      </c>
      <c r="F2757" s="318" t="s">
        <v>2438</v>
      </c>
    </row>
    <row r="2758" spans="1:6" hidden="1">
      <c r="A2758" s="26">
        <v>2754</v>
      </c>
      <c r="B2758" s="316" t="s">
        <v>9824</v>
      </c>
      <c r="C2758" s="318" t="s">
        <v>6285</v>
      </c>
      <c r="D2758" s="318" t="s">
        <v>6258</v>
      </c>
      <c r="E2758" s="318" t="s">
        <v>2453</v>
      </c>
      <c r="F2758" s="318" t="s">
        <v>2456</v>
      </c>
    </row>
    <row r="2759" spans="1:6" hidden="1">
      <c r="A2759" s="26">
        <v>2755</v>
      </c>
      <c r="B2759" s="316" t="s">
        <v>9889</v>
      </c>
      <c r="C2759" s="318" t="s">
        <v>6287</v>
      </c>
      <c r="D2759" s="318" t="s">
        <v>6258</v>
      </c>
      <c r="E2759" s="318" t="s">
        <v>2453</v>
      </c>
      <c r="F2759" s="318" t="s">
        <v>2456</v>
      </c>
    </row>
    <row r="2760" spans="1:6" hidden="1">
      <c r="A2760" s="26">
        <v>2756</v>
      </c>
      <c r="B2760" s="316" t="s">
        <v>9923</v>
      </c>
      <c r="C2760" s="318" t="s">
        <v>6286</v>
      </c>
      <c r="D2760" s="318" t="s">
        <v>6258</v>
      </c>
      <c r="E2760" s="318" t="s">
        <v>2453</v>
      </c>
      <c r="F2760" s="318" t="s">
        <v>2456</v>
      </c>
    </row>
    <row r="2761" spans="1:6" hidden="1">
      <c r="A2761" s="26">
        <v>2757</v>
      </c>
      <c r="B2761" s="316" t="s">
        <v>10042</v>
      </c>
      <c r="C2761" s="318" t="s">
        <v>6289</v>
      </c>
      <c r="D2761" s="318" t="s">
        <v>6258</v>
      </c>
      <c r="E2761" s="318" t="s">
        <v>2453</v>
      </c>
      <c r="F2761" s="318" t="s">
        <v>2456</v>
      </c>
    </row>
    <row r="2762" spans="1:6" hidden="1">
      <c r="A2762" s="26">
        <v>2758</v>
      </c>
      <c r="B2762" s="316" t="s">
        <v>10224</v>
      </c>
      <c r="C2762" s="318" t="s">
        <v>6276</v>
      </c>
      <c r="D2762" s="318" t="s">
        <v>6258</v>
      </c>
      <c r="E2762" s="318" t="s">
        <v>2453</v>
      </c>
      <c r="F2762" s="318" t="s">
        <v>2456</v>
      </c>
    </row>
    <row r="2763" spans="1:6" hidden="1">
      <c r="A2763" s="26">
        <v>2759</v>
      </c>
      <c r="B2763" s="316" t="s">
        <v>10350</v>
      </c>
      <c r="C2763" s="318" t="s">
        <v>6275</v>
      </c>
      <c r="D2763" s="318" t="s">
        <v>6258</v>
      </c>
      <c r="E2763" s="318" t="s">
        <v>2453</v>
      </c>
      <c r="F2763" s="318" t="s">
        <v>2456</v>
      </c>
    </row>
    <row r="2764" spans="1:6" hidden="1">
      <c r="A2764" s="26">
        <v>2760</v>
      </c>
      <c r="B2764" s="316" t="s">
        <v>10432</v>
      </c>
      <c r="C2764" s="318" t="s">
        <v>6277</v>
      </c>
      <c r="D2764" s="318" t="s">
        <v>6258</v>
      </c>
      <c r="E2764" s="318" t="s">
        <v>2453</v>
      </c>
      <c r="F2764" s="318" t="s">
        <v>2456</v>
      </c>
    </row>
    <row r="2765" spans="1:6" hidden="1">
      <c r="A2765" s="26">
        <v>2761</v>
      </c>
      <c r="B2765" s="316" t="s">
        <v>9517</v>
      </c>
      <c r="C2765" s="318" t="s">
        <v>6349</v>
      </c>
      <c r="D2765" s="318" t="s">
        <v>6297</v>
      </c>
      <c r="E2765" s="318" t="s">
        <v>2453</v>
      </c>
      <c r="F2765" s="318" t="s">
        <v>2423</v>
      </c>
    </row>
    <row r="2766" spans="1:6" hidden="1">
      <c r="A2766" s="26">
        <v>2762</v>
      </c>
      <c r="B2766" s="316" t="s">
        <v>9518</v>
      </c>
      <c r="C2766" s="318" t="s">
        <v>6350</v>
      </c>
      <c r="D2766" s="318" t="s">
        <v>6297</v>
      </c>
      <c r="E2766" s="318" t="s">
        <v>2453</v>
      </c>
      <c r="F2766" s="318" t="s">
        <v>2423</v>
      </c>
    </row>
    <row r="2767" spans="1:6" hidden="1">
      <c r="A2767" s="26">
        <v>2763</v>
      </c>
      <c r="B2767" s="316" t="s">
        <v>9523</v>
      </c>
      <c r="C2767" s="318" t="s">
        <v>6359</v>
      </c>
      <c r="D2767" s="318" t="s">
        <v>6297</v>
      </c>
      <c r="E2767" s="318" t="s">
        <v>2453</v>
      </c>
      <c r="F2767" s="318" t="s">
        <v>2423</v>
      </c>
    </row>
    <row r="2768" spans="1:6" hidden="1">
      <c r="A2768" s="26">
        <v>2764</v>
      </c>
      <c r="B2768" s="316" t="s">
        <v>9538</v>
      </c>
      <c r="C2768" s="318" t="s">
        <v>1220</v>
      </c>
      <c r="D2768" s="318" t="s">
        <v>6297</v>
      </c>
      <c r="E2768" s="318" t="s">
        <v>2453</v>
      </c>
      <c r="F2768" s="318" t="s">
        <v>2423</v>
      </c>
    </row>
    <row r="2769" spans="1:6" hidden="1">
      <c r="A2769" s="26">
        <v>2765</v>
      </c>
      <c r="B2769" s="316" t="s">
        <v>9561</v>
      </c>
      <c r="C2769" s="318" t="s">
        <v>1234</v>
      </c>
      <c r="D2769" s="318" t="s">
        <v>6297</v>
      </c>
      <c r="E2769" s="318" t="s">
        <v>2453</v>
      </c>
      <c r="F2769" s="318" t="s">
        <v>2423</v>
      </c>
    </row>
    <row r="2770" spans="1:6" hidden="1">
      <c r="A2770" s="26">
        <v>2766</v>
      </c>
      <c r="B2770" s="316" t="s">
        <v>9566</v>
      </c>
      <c r="C2770" s="318" t="s">
        <v>1232</v>
      </c>
      <c r="D2770" s="318" t="s">
        <v>6297</v>
      </c>
      <c r="E2770" s="318" t="s">
        <v>2453</v>
      </c>
      <c r="F2770" s="318" t="s">
        <v>2423</v>
      </c>
    </row>
    <row r="2771" spans="1:6" hidden="1">
      <c r="A2771" s="26">
        <v>2767</v>
      </c>
      <c r="B2771" s="316" t="s">
        <v>9570</v>
      </c>
      <c r="C2771" s="318" t="s">
        <v>1231</v>
      </c>
      <c r="D2771" s="318" t="s">
        <v>6297</v>
      </c>
      <c r="E2771" s="318" t="s">
        <v>2453</v>
      </c>
      <c r="F2771" s="318" t="s">
        <v>2423</v>
      </c>
    </row>
    <row r="2772" spans="1:6" hidden="1">
      <c r="A2772" s="26">
        <v>2768</v>
      </c>
      <c r="B2772" s="316" t="s">
        <v>9591</v>
      </c>
      <c r="C2772" s="318" t="s">
        <v>1236</v>
      </c>
      <c r="D2772" s="318" t="s">
        <v>6297</v>
      </c>
      <c r="E2772" s="318" t="s">
        <v>2453</v>
      </c>
      <c r="F2772" s="318" t="s">
        <v>2423</v>
      </c>
    </row>
    <row r="2773" spans="1:6" hidden="1">
      <c r="A2773" s="26">
        <v>2769</v>
      </c>
      <c r="B2773" s="316" t="s">
        <v>9608</v>
      </c>
      <c r="C2773" s="318" t="s">
        <v>1238</v>
      </c>
      <c r="D2773" s="318" t="s">
        <v>6297</v>
      </c>
      <c r="E2773" s="318" t="s">
        <v>2453</v>
      </c>
      <c r="F2773" s="318" t="s">
        <v>2423</v>
      </c>
    </row>
    <row r="2774" spans="1:6" hidden="1">
      <c r="A2774" s="26">
        <v>2770</v>
      </c>
      <c r="B2774" s="316" t="s">
        <v>9631</v>
      </c>
      <c r="C2774" s="318" t="s">
        <v>1235</v>
      </c>
      <c r="D2774" s="318" t="s">
        <v>6297</v>
      </c>
      <c r="E2774" s="318" t="s">
        <v>2453</v>
      </c>
      <c r="F2774" s="318" t="s">
        <v>2423</v>
      </c>
    </row>
    <row r="2775" spans="1:6" hidden="1">
      <c r="A2775" s="26">
        <v>2771</v>
      </c>
      <c r="B2775" s="316" t="s">
        <v>9667</v>
      </c>
      <c r="C2775" s="318" t="s">
        <v>1219</v>
      </c>
      <c r="D2775" s="318" t="s">
        <v>6297</v>
      </c>
      <c r="E2775" s="318" t="s">
        <v>2453</v>
      </c>
      <c r="F2775" s="318" t="s">
        <v>2423</v>
      </c>
    </row>
    <row r="2776" spans="1:6" hidden="1">
      <c r="A2776" s="26">
        <v>2772</v>
      </c>
      <c r="B2776" s="316" t="s">
        <v>9679</v>
      </c>
      <c r="C2776" s="318" t="s">
        <v>1222</v>
      </c>
      <c r="D2776" s="318" t="s">
        <v>6297</v>
      </c>
      <c r="E2776" s="318" t="s">
        <v>2453</v>
      </c>
      <c r="F2776" s="318" t="s">
        <v>2423</v>
      </c>
    </row>
    <row r="2777" spans="1:6" hidden="1">
      <c r="A2777" s="26">
        <v>2773</v>
      </c>
      <c r="B2777" s="316" t="s">
        <v>9772</v>
      </c>
      <c r="C2777" s="318" t="s">
        <v>9773</v>
      </c>
      <c r="D2777" s="318" t="s">
        <v>6297</v>
      </c>
      <c r="E2777" s="318" t="s">
        <v>2422</v>
      </c>
      <c r="F2777" s="318" t="s">
        <v>2423</v>
      </c>
    </row>
    <row r="2778" spans="1:6" hidden="1">
      <c r="A2778" s="26">
        <v>2774</v>
      </c>
      <c r="B2778" s="316" t="s">
        <v>9786</v>
      </c>
      <c r="C2778" s="318" t="s">
        <v>1223</v>
      </c>
      <c r="D2778" s="318" t="s">
        <v>6297</v>
      </c>
      <c r="E2778" s="318" t="s">
        <v>2453</v>
      </c>
      <c r="F2778" s="318" t="s">
        <v>2423</v>
      </c>
    </row>
    <row r="2779" spans="1:6" hidden="1">
      <c r="A2779" s="26">
        <v>2775</v>
      </c>
      <c r="B2779" s="316" t="s">
        <v>9827</v>
      </c>
      <c r="C2779" s="318" t="s">
        <v>6353</v>
      </c>
      <c r="D2779" s="318" t="s">
        <v>6297</v>
      </c>
      <c r="E2779" s="318" t="s">
        <v>2453</v>
      </c>
      <c r="F2779" s="318" t="s">
        <v>2423</v>
      </c>
    </row>
    <row r="2780" spans="1:6" hidden="1">
      <c r="A2780" s="26">
        <v>2776</v>
      </c>
      <c r="B2780" s="316" t="s">
        <v>9920</v>
      </c>
      <c r="C2780" s="318" t="s">
        <v>6357</v>
      </c>
      <c r="D2780" s="318" t="s">
        <v>6297</v>
      </c>
      <c r="E2780" s="318" t="s">
        <v>2453</v>
      </c>
      <c r="F2780" s="318" t="s">
        <v>2423</v>
      </c>
    </row>
    <row r="2781" spans="1:6" hidden="1">
      <c r="A2781" s="26">
        <v>2777</v>
      </c>
      <c r="B2781" s="316" t="s">
        <v>9957</v>
      </c>
      <c r="C2781" s="318" t="s">
        <v>6317</v>
      </c>
      <c r="D2781" s="318" t="s">
        <v>6297</v>
      </c>
      <c r="E2781" s="318" t="s">
        <v>2453</v>
      </c>
      <c r="F2781" s="318" t="s">
        <v>2423</v>
      </c>
    </row>
    <row r="2782" spans="1:6" hidden="1">
      <c r="A2782" s="26">
        <v>2778</v>
      </c>
      <c r="B2782" s="316" t="s">
        <v>10013</v>
      </c>
      <c r="C2782" s="318" t="s">
        <v>6374</v>
      </c>
      <c r="D2782" s="318" t="s">
        <v>6297</v>
      </c>
      <c r="E2782" s="318" t="s">
        <v>2453</v>
      </c>
      <c r="F2782" s="318" t="s">
        <v>2423</v>
      </c>
    </row>
    <row r="2783" spans="1:6" hidden="1">
      <c r="A2783" s="26">
        <v>2779</v>
      </c>
      <c r="B2783" s="316" t="s">
        <v>6299</v>
      </c>
      <c r="C2783" s="318" t="s">
        <v>6300</v>
      </c>
      <c r="D2783" s="318" t="s">
        <v>6297</v>
      </c>
      <c r="E2783" s="318" t="s">
        <v>2422</v>
      </c>
      <c r="F2783" s="318" t="s">
        <v>2423</v>
      </c>
    </row>
    <row r="2784" spans="1:6" hidden="1">
      <c r="A2784" s="26">
        <v>2780</v>
      </c>
      <c r="B2784" s="316" t="s">
        <v>10046</v>
      </c>
      <c r="C2784" s="318" t="s">
        <v>6363</v>
      </c>
      <c r="D2784" s="318" t="s">
        <v>6297</v>
      </c>
      <c r="E2784" s="318" t="s">
        <v>2453</v>
      </c>
      <c r="F2784" s="318" t="s">
        <v>2423</v>
      </c>
    </row>
    <row r="2785" spans="1:6" hidden="1">
      <c r="A2785" s="26">
        <v>2781</v>
      </c>
      <c r="B2785" s="316" t="s">
        <v>10051</v>
      </c>
      <c r="C2785" s="318" t="s">
        <v>10052</v>
      </c>
      <c r="D2785" s="318" t="s">
        <v>6297</v>
      </c>
      <c r="E2785" s="318" t="s">
        <v>2453</v>
      </c>
      <c r="F2785" s="318" t="s">
        <v>2423</v>
      </c>
    </row>
    <row r="2786" spans="1:6" hidden="1">
      <c r="A2786" s="26">
        <v>2782</v>
      </c>
      <c r="B2786" s="316" t="s">
        <v>10077</v>
      </c>
      <c r="C2786" s="318" t="s">
        <v>6362</v>
      </c>
      <c r="D2786" s="318" t="s">
        <v>6297</v>
      </c>
      <c r="E2786" s="318" t="s">
        <v>2453</v>
      </c>
      <c r="F2786" s="318" t="s">
        <v>2423</v>
      </c>
    </row>
    <row r="2787" spans="1:6" hidden="1">
      <c r="A2787" s="26">
        <v>2783</v>
      </c>
      <c r="B2787" s="316" t="s">
        <v>6305</v>
      </c>
      <c r="C2787" s="318" t="s">
        <v>6306</v>
      </c>
      <c r="D2787" s="318" t="s">
        <v>6297</v>
      </c>
      <c r="E2787" s="318" t="s">
        <v>2422</v>
      </c>
      <c r="F2787" s="318" t="s">
        <v>2423</v>
      </c>
    </row>
    <row r="2788" spans="1:6" hidden="1">
      <c r="A2788" s="26">
        <v>2784</v>
      </c>
      <c r="B2788" s="316" t="s">
        <v>6303</v>
      </c>
      <c r="C2788" s="318" t="s">
        <v>6304</v>
      </c>
      <c r="D2788" s="318" t="s">
        <v>6297</v>
      </c>
      <c r="E2788" s="318" t="s">
        <v>2422</v>
      </c>
      <c r="F2788" s="318" t="s">
        <v>2423</v>
      </c>
    </row>
    <row r="2789" spans="1:6" hidden="1">
      <c r="A2789" s="26">
        <v>2785</v>
      </c>
      <c r="B2789" s="316" t="s">
        <v>6301</v>
      </c>
      <c r="C2789" s="318" t="s">
        <v>6302</v>
      </c>
      <c r="D2789" s="318" t="s">
        <v>6297</v>
      </c>
      <c r="E2789" s="318" t="s">
        <v>2422</v>
      </c>
      <c r="F2789" s="318" t="s">
        <v>2423</v>
      </c>
    </row>
    <row r="2790" spans="1:6" hidden="1">
      <c r="A2790" s="26">
        <v>2786</v>
      </c>
      <c r="B2790" s="316" t="s">
        <v>10092</v>
      </c>
      <c r="C2790" s="318" t="s">
        <v>6361</v>
      </c>
      <c r="D2790" s="318" t="s">
        <v>6297</v>
      </c>
      <c r="E2790" s="318" t="s">
        <v>2453</v>
      </c>
      <c r="F2790" s="318" t="s">
        <v>2423</v>
      </c>
    </row>
    <row r="2791" spans="1:6" hidden="1">
      <c r="A2791" s="26">
        <v>2787</v>
      </c>
      <c r="B2791" s="316" t="s">
        <v>9185</v>
      </c>
      <c r="C2791" s="318" t="s">
        <v>1289</v>
      </c>
      <c r="D2791" s="318" t="s">
        <v>6297</v>
      </c>
      <c r="E2791" s="318" t="s">
        <v>2422</v>
      </c>
      <c r="F2791" s="318" t="s">
        <v>2423</v>
      </c>
    </row>
    <row r="2792" spans="1:6" hidden="1">
      <c r="A2792" s="26">
        <v>2788</v>
      </c>
      <c r="B2792" s="316" t="s">
        <v>10149</v>
      </c>
      <c r="C2792" s="318" t="s">
        <v>6375</v>
      </c>
      <c r="D2792" s="318" t="s">
        <v>6297</v>
      </c>
      <c r="E2792" s="318" t="s">
        <v>2453</v>
      </c>
      <c r="F2792" s="318" t="s">
        <v>2423</v>
      </c>
    </row>
    <row r="2793" spans="1:6" hidden="1">
      <c r="A2793" s="26">
        <v>2789</v>
      </c>
      <c r="B2793" s="316" t="s">
        <v>10178</v>
      </c>
      <c r="C2793" s="318" t="s">
        <v>6373</v>
      </c>
      <c r="D2793" s="318" t="s">
        <v>6297</v>
      </c>
      <c r="E2793" s="318" t="s">
        <v>2453</v>
      </c>
      <c r="F2793" s="318" t="s">
        <v>2423</v>
      </c>
    </row>
    <row r="2794" spans="1:6" hidden="1">
      <c r="A2794" s="26">
        <v>2790</v>
      </c>
      <c r="B2794" s="316" t="s">
        <v>10231</v>
      </c>
      <c r="C2794" s="318" t="s">
        <v>6319</v>
      </c>
      <c r="D2794" s="318" t="s">
        <v>6297</v>
      </c>
      <c r="E2794" s="318" t="s">
        <v>2453</v>
      </c>
      <c r="F2794" s="318" t="s">
        <v>2423</v>
      </c>
    </row>
    <row r="2795" spans="1:6" hidden="1">
      <c r="A2795" s="26">
        <v>2791</v>
      </c>
      <c r="B2795" s="316" t="s">
        <v>10236</v>
      </c>
      <c r="C2795" s="318" t="s">
        <v>6323</v>
      </c>
      <c r="D2795" s="318" t="s">
        <v>6297</v>
      </c>
      <c r="E2795" s="318" t="s">
        <v>2453</v>
      </c>
      <c r="F2795" s="318" t="s">
        <v>2423</v>
      </c>
    </row>
    <row r="2796" spans="1:6" hidden="1">
      <c r="A2796" s="26">
        <v>2792</v>
      </c>
      <c r="B2796" s="316" t="s">
        <v>10258</v>
      </c>
      <c r="C2796" s="318" t="s">
        <v>6318</v>
      </c>
      <c r="D2796" s="318" t="s">
        <v>6297</v>
      </c>
      <c r="E2796" s="318" t="s">
        <v>2453</v>
      </c>
      <c r="F2796" s="318" t="s">
        <v>2423</v>
      </c>
    </row>
    <row r="2797" spans="1:6" hidden="1">
      <c r="A2797" s="26">
        <v>2793</v>
      </c>
      <c r="B2797" s="316" t="s">
        <v>10261</v>
      </c>
      <c r="C2797" s="318" t="s">
        <v>6327</v>
      </c>
      <c r="D2797" s="318" t="s">
        <v>6297</v>
      </c>
      <c r="E2797" s="318" t="s">
        <v>2453</v>
      </c>
      <c r="F2797" s="318" t="s">
        <v>2423</v>
      </c>
    </row>
    <row r="2798" spans="1:6" hidden="1">
      <c r="A2798" s="26">
        <v>2794</v>
      </c>
      <c r="B2798" s="316" t="s">
        <v>10262</v>
      </c>
      <c r="C2798" s="318" t="s">
        <v>6342</v>
      </c>
      <c r="D2798" s="318" t="s">
        <v>6297</v>
      </c>
      <c r="E2798" s="318" t="s">
        <v>2453</v>
      </c>
      <c r="F2798" s="318" t="s">
        <v>2423</v>
      </c>
    </row>
    <row r="2799" spans="1:6" hidden="1">
      <c r="A2799" s="26">
        <v>2795</v>
      </c>
      <c r="B2799" s="316" t="s">
        <v>10278</v>
      </c>
      <c r="C2799" s="318" t="s">
        <v>6324</v>
      </c>
      <c r="D2799" s="318" t="s">
        <v>6297</v>
      </c>
      <c r="E2799" s="318" t="s">
        <v>2453</v>
      </c>
      <c r="F2799" s="318" t="s">
        <v>2423</v>
      </c>
    </row>
    <row r="2800" spans="1:6" hidden="1">
      <c r="A2800" s="26">
        <v>2796</v>
      </c>
      <c r="B2800" s="316" t="s">
        <v>10285</v>
      </c>
      <c r="C2800" s="318" t="s">
        <v>6336</v>
      </c>
      <c r="D2800" s="318" t="s">
        <v>6297</v>
      </c>
      <c r="E2800" s="318" t="s">
        <v>2453</v>
      </c>
      <c r="F2800" s="318" t="s">
        <v>2423</v>
      </c>
    </row>
    <row r="2801" spans="1:6" hidden="1">
      <c r="A2801" s="26">
        <v>2797</v>
      </c>
      <c r="B2801" s="316" t="s">
        <v>10289</v>
      </c>
      <c r="C2801" s="318" t="s">
        <v>6337</v>
      </c>
      <c r="D2801" s="318" t="s">
        <v>6297</v>
      </c>
      <c r="E2801" s="318" t="s">
        <v>2453</v>
      </c>
      <c r="F2801" s="318" t="s">
        <v>2423</v>
      </c>
    </row>
    <row r="2802" spans="1:6" hidden="1">
      <c r="A2802" s="26">
        <v>2798</v>
      </c>
      <c r="B2802" s="316" t="s">
        <v>10339</v>
      </c>
      <c r="C2802" s="318" t="s">
        <v>6320</v>
      </c>
      <c r="D2802" s="318" t="s">
        <v>6297</v>
      </c>
      <c r="E2802" s="318" t="s">
        <v>2453</v>
      </c>
      <c r="F2802" s="318" t="s">
        <v>2423</v>
      </c>
    </row>
    <row r="2803" spans="1:6" hidden="1">
      <c r="A2803" s="26">
        <v>2799</v>
      </c>
      <c r="B2803" s="316" t="s">
        <v>10349</v>
      </c>
      <c r="C2803" s="318" t="s">
        <v>6334</v>
      </c>
      <c r="D2803" s="318" t="s">
        <v>6297</v>
      </c>
      <c r="E2803" s="318" t="s">
        <v>2453</v>
      </c>
      <c r="F2803" s="318" t="s">
        <v>2423</v>
      </c>
    </row>
    <row r="2804" spans="1:6" hidden="1">
      <c r="A2804" s="26">
        <v>2800</v>
      </c>
      <c r="B2804" s="316" t="s">
        <v>10429</v>
      </c>
      <c r="C2804" s="318" t="s">
        <v>6332</v>
      </c>
      <c r="D2804" s="318" t="s">
        <v>6297</v>
      </c>
      <c r="E2804" s="318" t="s">
        <v>2453</v>
      </c>
      <c r="F2804" s="318" t="s">
        <v>2423</v>
      </c>
    </row>
    <row r="2805" spans="1:6" hidden="1">
      <c r="A2805" s="26">
        <v>2801</v>
      </c>
      <c r="B2805" s="316" t="s">
        <v>10444</v>
      </c>
      <c r="C2805" s="318" t="s">
        <v>6335</v>
      </c>
      <c r="D2805" s="318" t="s">
        <v>6297</v>
      </c>
      <c r="E2805" s="318" t="s">
        <v>2453</v>
      </c>
      <c r="F2805" s="318" t="s">
        <v>2423</v>
      </c>
    </row>
    <row r="2806" spans="1:6" hidden="1">
      <c r="A2806" s="26">
        <v>2802</v>
      </c>
      <c r="B2806" s="316" t="s">
        <v>10449</v>
      </c>
      <c r="C2806" s="318" t="s">
        <v>6330</v>
      </c>
      <c r="D2806" s="318" t="s">
        <v>6297</v>
      </c>
      <c r="E2806" s="318" t="s">
        <v>2453</v>
      </c>
      <c r="F2806" s="318" t="s">
        <v>2423</v>
      </c>
    </row>
    <row r="2807" spans="1:6" hidden="1">
      <c r="A2807" s="26">
        <v>2803</v>
      </c>
      <c r="B2807" s="316" t="s">
        <v>10452</v>
      </c>
      <c r="C2807" s="318" t="s">
        <v>6333</v>
      </c>
      <c r="D2807" s="318" t="s">
        <v>6297</v>
      </c>
      <c r="E2807" s="318" t="s">
        <v>2453</v>
      </c>
      <c r="F2807" s="318" t="s">
        <v>2423</v>
      </c>
    </row>
    <row r="2808" spans="1:6" hidden="1">
      <c r="A2808" s="26">
        <v>2804</v>
      </c>
      <c r="B2808" s="316" t="s">
        <v>10497</v>
      </c>
      <c r="C2808" s="318" t="s">
        <v>6376</v>
      </c>
      <c r="D2808" s="318" t="s">
        <v>6297</v>
      </c>
      <c r="E2808" s="318" t="s">
        <v>2453</v>
      </c>
      <c r="F2808" s="318" t="s">
        <v>2423</v>
      </c>
    </row>
    <row r="2809" spans="1:6" hidden="1">
      <c r="A2809" s="26">
        <v>2805</v>
      </c>
      <c r="B2809" s="316" t="s">
        <v>10564</v>
      </c>
      <c r="C2809" s="318" t="s">
        <v>6379</v>
      </c>
      <c r="D2809" s="318" t="s">
        <v>6297</v>
      </c>
      <c r="E2809" s="318" t="s">
        <v>2453</v>
      </c>
      <c r="F2809" s="318" t="s">
        <v>2423</v>
      </c>
    </row>
    <row r="2810" spans="1:6" hidden="1">
      <c r="A2810" s="26">
        <v>2806</v>
      </c>
      <c r="B2810" s="316" t="s">
        <v>10664</v>
      </c>
      <c r="C2810" s="318" t="s">
        <v>6378</v>
      </c>
      <c r="D2810" s="318" t="s">
        <v>6297</v>
      </c>
      <c r="E2810" s="318" t="s">
        <v>2453</v>
      </c>
      <c r="F2810" s="318" t="s">
        <v>2423</v>
      </c>
    </row>
    <row r="2811" spans="1:6" hidden="1">
      <c r="A2811" s="26">
        <v>2807</v>
      </c>
      <c r="B2811" s="316" t="s">
        <v>10790</v>
      </c>
      <c r="C2811" s="318" t="s">
        <v>6367</v>
      </c>
      <c r="D2811" s="318" t="s">
        <v>6297</v>
      </c>
      <c r="E2811" s="318" t="s">
        <v>2453</v>
      </c>
      <c r="F2811" s="318" t="s">
        <v>2423</v>
      </c>
    </row>
    <row r="2812" spans="1:6" hidden="1">
      <c r="A2812" s="26">
        <v>2808</v>
      </c>
      <c r="B2812" s="316" t="s">
        <v>10952</v>
      </c>
      <c r="C2812" s="318" t="s">
        <v>6364</v>
      </c>
      <c r="D2812" s="318" t="s">
        <v>6297</v>
      </c>
      <c r="E2812" s="318" t="s">
        <v>2453</v>
      </c>
      <c r="F2812" s="318" t="s">
        <v>2423</v>
      </c>
    </row>
    <row r="2813" spans="1:6" hidden="1">
      <c r="A2813" s="26">
        <v>2809</v>
      </c>
      <c r="B2813" s="316" t="s">
        <v>11042</v>
      </c>
      <c r="C2813" s="318" t="s">
        <v>6308</v>
      </c>
      <c r="D2813" s="318" t="s">
        <v>6297</v>
      </c>
      <c r="E2813" s="318" t="s">
        <v>2422</v>
      </c>
      <c r="F2813" s="318" t="s">
        <v>2423</v>
      </c>
    </row>
    <row r="2814" spans="1:6" hidden="1">
      <c r="A2814" s="26">
        <v>2810</v>
      </c>
      <c r="B2814" s="316" t="s">
        <v>11105</v>
      </c>
      <c r="C2814" s="318" t="s">
        <v>6340</v>
      </c>
      <c r="D2814" s="318" t="s">
        <v>6297</v>
      </c>
      <c r="E2814" s="318" t="s">
        <v>2453</v>
      </c>
      <c r="F2814" s="318" t="s">
        <v>2423</v>
      </c>
    </row>
    <row r="2815" spans="1:6" hidden="1">
      <c r="A2815" s="26">
        <v>2811</v>
      </c>
      <c r="B2815" s="316" t="s">
        <v>11107</v>
      </c>
      <c r="C2815" s="318" t="s">
        <v>6325</v>
      </c>
      <c r="D2815" s="318" t="s">
        <v>6297</v>
      </c>
      <c r="E2815" s="318" t="s">
        <v>2453</v>
      </c>
      <c r="F2815" s="318" t="s">
        <v>2423</v>
      </c>
    </row>
    <row r="2816" spans="1:6" hidden="1">
      <c r="A2816" s="26">
        <v>2812</v>
      </c>
      <c r="B2816" s="316" t="s">
        <v>11154</v>
      </c>
      <c r="C2816" s="318" t="s">
        <v>1575</v>
      </c>
      <c r="D2816" s="318" t="s">
        <v>6297</v>
      </c>
      <c r="E2816" s="318" t="s">
        <v>2453</v>
      </c>
      <c r="F2816" s="318" t="s">
        <v>2423</v>
      </c>
    </row>
    <row r="2817" spans="1:6" hidden="1">
      <c r="A2817" s="26">
        <v>2813</v>
      </c>
      <c r="B2817" s="316" t="s">
        <v>11172</v>
      </c>
      <c r="C2817" s="318" t="s">
        <v>1571</v>
      </c>
      <c r="D2817" s="318" t="s">
        <v>6297</v>
      </c>
      <c r="E2817" s="318" t="s">
        <v>2453</v>
      </c>
      <c r="F2817" s="318" t="s">
        <v>2423</v>
      </c>
    </row>
    <row r="2818" spans="1:6" hidden="1">
      <c r="A2818" s="26">
        <v>2814</v>
      </c>
      <c r="B2818" s="316" t="s">
        <v>11179</v>
      </c>
      <c r="C2818" s="318" t="s">
        <v>6322</v>
      </c>
      <c r="D2818" s="318" t="s">
        <v>6297</v>
      </c>
      <c r="E2818" s="318" t="s">
        <v>2453</v>
      </c>
      <c r="F2818" s="318" t="s">
        <v>2423</v>
      </c>
    </row>
    <row r="2819" spans="1:6" hidden="1">
      <c r="A2819" s="26">
        <v>2815</v>
      </c>
      <c r="B2819" s="316" t="s">
        <v>11185</v>
      </c>
      <c r="C2819" s="318" t="s">
        <v>6329</v>
      </c>
      <c r="D2819" s="318" t="s">
        <v>6297</v>
      </c>
      <c r="E2819" s="318" t="s">
        <v>2453</v>
      </c>
      <c r="F2819" s="318" t="s">
        <v>2423</v>
      </c>
    </row>
    <row r="2820" spans="1:6" hidden="1">
      <c r="A2820" s="26">
        <v>2816</v>
      </c>
      <c r="B2820" s="316" t="s">
        <v>11196</v>
      </c>
      <c r="C2820" s="318" t="s">
        <v>6368</v>
      </c>
      <c r="D2820" s="318" t="s">
        <v>6297</v>
      </c>
      <c r="E2820" s="318" t="s">
        <v>2453</v>
      </c>
      <c r="F2820" s="318" t="s">
        <v>2423</v>
      </c>
    </row>
    <row r="2821" spans="1:6" hidden="1">
      <c r="A2821" s="26">
        <v>2817</v>
      </c>
      <c r="B2821" s="316" t="s">
        <v>11200</v>
      </c>
      <c r="C2821" s="318" t="s">
        <v>6369</v>
      </c>
      <c r="D2821" s="318" t="s">
        <v>6297</v>
      </c>
      <c r="E2821" s="318" t="s">
        <v>2453</v>
      </c>
      <c r="F2821" s="318" t="s">
        <v>2423</v>
      </c>
    </row>
    <row r="2822" spans="1:6" hidden="1">
      <c r="A2822" s="26">
        <v>2818</v>
      </c>
      <c r="B2822" s="316" t="s">
        <v>11221</v>
      </c>
      <c r="C2822" s="318" t="s">
        <v>6372</v>
      </c>
      <c r="D2822" s="318" t="s">
        <v>6297</v>
      </c>
      <c r="E2822" s="318" t="s">
        <v>2453</v>
      </c>
      <c r="F2822" s="318" t="s">
        <v>2423</v>
      </c>
    </row>
    <row r="2823" spans="1:6" hidden="1">
      <c r="A2823" s="26">
        <v>2819</v>
      </c>
      <c r="B2823" s="316" t="s">
        <v>11246</v>
      </c>
      <c r="C2823" s="318" t="s">
        <v>6365</v>
      </c>
      <c r="D2823" s="318" t="s">
        <v>6297</v>
      </c>
      <c r="E2823" s="318" t="s">
        <v>2453</v>
      </c>
      <c r="F2823" s="318" t="s">
        <v>2423</v>
      </c>
    </row>
    <row r="2824" spans="1:6" hidden="1">
      <c r="A2824" s="26">
        <v>2820</v>
      </c>
      <c r="B2824" s="316" t="s">
        <v>11261</v>
      </c>
      <c r="C2824" s="318" t="s">
        <v>6370</v>
      </c>
      <c r="D2824" s="318" t="s">
        <v>6297</v>
      </c>
      <c r="E2824" s="318" t="s">
        <v>2453</v>
      </c>
      <c r="F2824" s="318" t="s">
        <v>2423</v>
      </c>
    </row>
    <row r="2825" spans="1:6" hidden="1">
      <c r="A2825" s="26">
        <v>2821</v>
      </c>
      <c r="B2825" s="316" t="s">
        <v>11297</v>
      </c>
      <c r="C2825" s="318" t="s">
        <v>6371</v>
      </c>
      <c r="D2825" s="318" t="s">
        <v>6297</v>
      </c>
      <c r="E2825" s="318" t="s">
        <v>2453</v>
      </c>
      <c r="F2825" s="318" t="s">
        <v>2423</v>
      </c>
    </row>
    <row r="2826" spans="1:6" hidden="1">
      <c r="A2826" s="26">
        <v>2822</v>
      </c>
      <c r="B2826" s="316" t="s">
        <v>11396</v>
      </c>
      <c r="C2826" s="318" t="s">
        <v>6381</v>
      </c>
      <c r="D2826" s="318" t="s">
        <v>6297</v>
      </c>
      <c r="E2826" s="318" t="s">
        <v>2453</v>
      </c>
      <c r="F2826" s="318" t="s">
        <v>2423</v>
      </c>
    </row>
    <row r="2827" spans="1:6" hidden="1">
      <c r="A2827" s="26">
        <v>2823</v>
      </c>
      <c r="B2827" s="316" t="s">
        <v>11400</v>
      </c>
      <c r="C2827" s="318" t="s">
        <v>6328</v>
      </c>
      <c r="D2827" s="318" t="s">
        <v>6297</v>
      </c>
      <c r="E2827" s="318" t="s">
        <v>2453</v>
      </c>
      <c r="F2827" s="318" t="s">
        <v>2423</v>
      </c>
    </row>
    <row r="2828" spans="1:6" hidden="1">
      <c r="A2828" s="26">
        <v>2824</v>
      </c>
      <c r="B2828" s="316" t="s">
        <v>11403</v>
      </c>
      <c r="C2828" s="318" t="s">
        <v>6341</v>
      </c>
      <c r="D2828" s="318" t="s">
        <v>6297</v>
      </c>
      <c r="E2828" s="318" t="s">
        <v>2453</v>
      </c>
      <c r="F2828" s="318" t="s">
        <v>2423</v>
      </c>
    </row>
    <row r="2829" spans="1:6" hidden="1">
      <c r="A2829" s="26">
        <v>2825</v>
      </c>
      <c r="B2829" s="316" t="s">
        <v>11417</v>
      </c>
      <c r="C2829" s="318" t="s">
        <v>6339</v>
      </c>
      <c r="D2829" s="318" t="s">
        <v>6297</v>
      </c>
      <c r="E2829" s="318" t="s">
        <v>2453</v>
      </c>
      <c r="F2829" s="318" t="s">
        <v>2423</v>
      </c>
    </row>
    <row r="2830" spans="1:6" hidden="1">
      <c r="A2830" s="26">
        <v>2826</v>
      </c>
      <c r="B2830" s="316" t="s">
        <v>11419</v>
      </c>
      <c r="C2830" s="318" t="s">
        <v>6321</v>
      </c>
      <c r="D2830" s="318" t="s">
        <v>6297</v>
      </c>
      <c r="E2830" s="318" t="s">
        <v>2453</v>
      </c>
      <c r="F2830" s="318" t="s">
        <v>2423</v>
      </c>
    </row>
    <row r="2831" spans="1:6" hidden="1">
      <c r="A2831" s="26">
        <v>2827</v>
      </c>
      <c r="B2831" s="316" t="s">
        <v>11420</v>
      </c>
      <c r="C2831" s="318" t="s">
        <v>6338</v>
      </c>
      <c r="D2831" s="318" t="s">
        <v>6297</v>
      </c>
      <c r="E2831" s="318" t="s">
        <v>2453</v>
      </c>
      <c r="F2831" s="318" t="s">
        <v>2423</v>
      </c>
    </row>
    <row r="2832" spans="1:6" hidden="1">
      <c r="A2832" s="26">
        <v>2828</v>
      </c>
      <c r="B2832" s="316" t="s">
        <v>11424</v>
      </c>
      <c r="C2832" s="318" t="s">
        <v>6326</v>
      </c>
      <c r="D2832" s="318" t="s">
        <v>6297</v>
      </c>
      <c r="E2832" s="318" t="s">
        <v>2453</v>
      </c>
      <c r="F2832" s="318" t="s">
        <v>2423</v>
      </c>
    </row>
    <row r="2833" spans="1:6" hidden="1">
      <c r="A2833" s="26">
        <v>2829</v>
      </c>
      <c r="B2833" s="316" t="s">
        <v>11453</v>
      </c>
      <c r="C2833" s="318" t="s">
        <v>6377</v>
      </c>
      <c r="D2833" s="318" t="s">
        <v>6297</v>
      </c>
      <c r="E2833" s="318" t="s">
        <v>2453</v>
      </c>
      <c r="F2833" s="318" t="s">
        <v>2423</v>
      </c>
    </row>
    <row r="2834" spans="1:6" hidden="1">
      <c r="A2834" s="26">
        <v>2830</v>
      </c>
      <c r="B2834" s="316" t="s">
        <v>11505</v>
      </c>
      <c r="C2834" s="318" t="s">
        <v>6380</v>
      </c>
      <c r="D2834" s="318" t="s">
        <v>6297</v>
      </c>
      <c r="E2834" s="318" t="s">
        <v>2453</v>
      </c>
      <c r="F2834" s="318" t="s">
        <v>2423</v>
      </c>
    </row>
    <row r="2835" spans="1:6" hidden="1">
      <c r="A2835" s="26">
        <v>2831</v>
      </c>
      <c r="B2835" s="316" t="s">
        <v>11528</v>
      </c>
      <c r="C2835" s="318" t="s">
        <v>6309</v>
      </c>
      <c r="D2835" s="318" t="s">
        <v>6297</v>
      </c>
      <c r="E2835" s="318" t="s">
        <v>2453</v>
      </c>
      <c r="F2835" s="318" t="s">
        <v>2423</v>
      </c>
    </row>
    <row r="2836" spans="1:6" hidden="1">
      <c r="A2836" s="26">
        <v>2832</v>
      </c>
      <c r="B2836" s="316" t="s">
        <v>11536</v>
      </c>
      <c r="C2836" s="318" t="s">
        <v>6311</v>
      </c>
      <c r="D2836" s="318" t="s">
        <v>6297</v>
      </c>
      <c r="E2836" s="318" t="s">
        <v>2453</v>
      </c>
      <c r="F2836" s="318" t="s">
        <v>2423</v>
      </c>
    </row>
    <row r="2837" spans="1:6" hidden="1">
      <c r="A2837" s="26">
        <v>2833</v>
      </c>
      <c r="B2837" s="316" t="s">
        <v>6298</v>
      </c>
      <c r="C2837" s="318" t="s">
        <v>1629</v>
      </c>
      <c r="D2837" s="318" t="s">
        <v>6297</v>
      </c>
      <c r="E2837" s="318" t="s">
        <v>2422</v>
      </c>
      <c r="F2837" s="318" t="s">
        <v>2423</v>
      </c>
    </row>
    <row r="2838" spans="1:6" hidden="1">
      <c r="A2838" s="26">
        <v>2834</v>
      </c>
      <c r="B2838" s="316" t="s">
        <v>11574</v>
      </c>
      <c r="C2838" s="318" t="s">
        <v>6315</v>
      </c>
      <c r="D2838" s="318" t="s">
        <v>6297</v>
      </c>
      <c r="E2838" s="318" t="s">
        <v>2453</v>
      </c>
      <c r="F2838" s="318" t="s">
        <v>2423</v>
      </c>
    </row>
    <row r="2839" spans="1:6" hidden="1">
      <c r="A2839" s="26">
        <v>2835</v>
      </c>
      <c r="B2839" s="316" t="s">
        <v>11581</v>
      </c>
      <c r="C2839" s="318" t="s">
        <v>6313</v>
      </c>
      <c r="D2839" s="318" t="s">
        <v>6297</v>
      </c>
      <c r="E2839" s="318" t="s">
        <v>2453</v>
      </c>
      <c r="F2839" s="318" t="s">
        <v>2423</v>
      </c>
    </row>
    <row r="2840" spans="1:6" hidden="1">
      <c r="A2840" s="26">
        <v>2836</v>
      </c>
      <c r="B2840" s="316" t="s">
        <v>6296</v>
      </c>
      <c r="C2840" s="318" t="s">
        <v>1596</v>
      </c>
      <c r="D2840" s="318" t="s">
        <v>6297</v>
      </c>
      <c r="E2840" s="318" t="s">
        <v>2422</v>
      </c>
      <c r="F2840" s="320" t="s">
        <v>2423</v>
      </c>
    </row>
    <row r="2841" spans="1:6" hidden="1">
      <c r="A2841" s="26">
        <v>2837</v>
      </c>
      <c r="B2841" s="316" t="s">
        <v>11598</v>
      </c>
      <c r="C2841" s="318" t="s">
        <v>6316</v>
      </c>
      <c r="D2841" s="318" t="s">
        <v>6297</v>
      </c>
      <c r="E2841" s="318" t="s">
        <v>2453</v>
      </c>
      <c r="F2841" s="320" t="s">
        <v>2423</v>
      </c>
    </row>
    <row r="2842" spans="1:6" hidden="1">
      <c r="A2842" s="26">
        <v>2838</v>
      </c>
      <c r="B2842" s="316" t="s">
        <v>11622</v>
      </c>
      <c r="C2842" s="318" t="s">
        <v>6310</v>
      </c>
      <c r="D2842" s="318" t="s">
        <v>6297</v>
      </c>
      <c r="E2842" s="318" t="s">
        <v>2453</v>
      </c>
      <c r="F2842" s="320" t="s">
        <v>2423</v>
      </c>
    </row>
    <row r="2843" spans="1:6" hidden="1">
      <c r="A2843" s="26">
        <v>2839</v>
      </c>
      <c r="B2843" s="316" t="s">
        <v>11623</v>
      </c>
      <c r="C2843" s="318" t="s">
        <v>6314</v>
      </c>
      <c r="D2843" s="318" t="s">
        <v>6297</v>
      </c>
      <c r="E2843" s="318" t="s">
        <v>2453</v>
      </c>
      <c r="F2843" s="320" t="s">
        <v>2423</v>
      </c>
    </row>
    <row r="2844" spans="1:6" hidden="1">
      <c r="A2844" s="26">
        <v>2840</v>
      </c>
      <c r="B2844" s="316" t="s">
        <v>11628</v>
      </c>
      <c r="C2844" s="318" t="s">
        <v>6312</v>
      </c>
      <c r="D2844" s="318" t="s">
        <v>6297</v>
      </c>
      <c r="E2844" s="318" t="s">
        <v>2453</v>
      </c>
      <c r="F2844" s="320" t="s">
        <v>2423</v>
      </c>
    </row>
    <row r="2845" spans="1:6" hidden="1">
      <c r="A2845" s="26">
        <v>2841</v>
      </c>
      <c r="B2845" s="27" t="s">
        <v>9495</v>
      </c>
      <c r="C2845" s="28" t="s">
        <v>6347</v>
      </c>
      <c r="D2845" s="28" t="s">
        <v>6297</v>
      </c>
      <c r="E2845" s="318" t="s">
        <v>2453</v>
      </c>
      <c r="F2845" s="318" t="s">
        <v>2438</v>
      </c>
    </row>
    <row r="2846" spans="1:6" hidden="1">
      <c r="A2846" s="26">
        <v>2842</v>
      </c>
      <c r="B2846" s="27" t="s">
        <v>9498</v>
      </c>
      <c r="C2846" s="28" t="s">
        <v>6358</v>
      </c>
      <c r="D2846" s="28" t="s">
        <v>6297</v>
      </c>
      <c r="E2846" s="318" t="s">
        <v>2453</v>
      </c>
      <c r="F2846" s="318" t="s">
        <v>2438</v>
      </c>
    </row>
    <row r="2847" spans="1:6" hidden="1">
      <c r="A2847" s="26">
        <v>2843</v>
      </c>
      <c r="B2847" s="316" t="s">
        <v>9905</v>
      </c>
      <c r="C2847" s="318" t="s">
        <v>6344</v>
      </c>
      <c r="D2847" s="318" t="s">
        <v>6297</v>
      </c>
      <c r="E2847" s="318" t="s">
        <v>2453</v>
      </c>
      <c r="F2847" s="318" t="s">
        <v>2438</v>
      </c>
    </row>
    <row r="2848" spans="1:6" hidden="1">
      <c r="A2848" s="26">
        <v>2844</v>
      </c>
      <c r="B2848" s="316" t="s">
        <v>9915</v>
      </c>
      <c r="C2848" s="318" t="s">
        <v>6356</v>
      </c>
      <c r="D2848" s="318" t="s">
        <v>6297</v>
      </c>
      <c r="E2848" s="318" t="s">
        <v>2453</v>
      </c>
      <c r="F2848" s="318" t="s">
        <v>2438</v>
      </c>
    </row>
    <row r="2849" spans="1:6" hidden="1">
      <c r="A2849" s="26">
        <v>2845</v>
      </c>
      <c r="B2849" s="316" t="s">
        <v>9945</v>
      </c>
      <c r="C2849" s="318" t="s">
        <v>6307</v>
      </c>
      <c r="D2849" s="318" t="s">
        <v>6297</v>
      </c>
      <c r="E2849" s="318" t="s">
        <v>2422</v>
      </c>
      <c r="F2849" s="318" t="s">
        <v>2438</v>
      </c>
    </row>
    <row r="2850" spans="1:6" hidden="1">
      <c r="A2850" s="26">
        <v>2846</v>
      </c>
      <c r="B2850" s="316" t="s">
        <v>11539</v>
      </c>
      <c r="C2850" s="318" t="s">
        <v>1629</v>
      </c>
      <c r="D2850" s="318" t="s">
        <v>6297</v>
      </c>
      <c r="E2850" s="318" t="s">
        <v>2453</v>
      </c>
      <c r="F2850" s="318" t="s">
        <v>2438</v>
      </c>
    </row>
    <row r="2851" spans="1:6" hidden="1">
      <c r="A2851" s="26">
        <v>2847</v>
      </c>
      <c r="B2851" s="316" t="s">
        <v>11326</v>
      </c>
      <c r="C2851" s="318" t="s">
        <v>6366</v>
      </c>
      <c r="D2851" s="318" t="s">
        <v>6297</v>
      </c>
      <c r="E2851" s="318" t="s">
        <v>2453</v>
      </c>
      <c r="F2851" s="318" t="s">
        <v>2893</v>
      </c>
    </row>
    <row r="2852" spans="1:6" hidden="1">
      <c r="A2852" s="26">
        <v>2848</v>
      </c>
      <c r="B2852" s="316" t="s">
        <v>9529</v>
      </c>
      <c r="C2852" s="318" t="s">
        <v>6354</v>
      </c>
      <c r="D2852" s="318" t="s">
        <v>6297</v>
      </c>
      <c r="E2852" s="318" t="s">
        <v>2453</v>
      </c>
      <c r="F2852" s="318" t="s">
        <v>2456</v>
      </c>
    </row>
    <row r="2853" spans="1:6" hidden="1">
      <c r="A2853" s="26">
        <v>2849</v>
      </c>
      <c r="B2853" s="316" t="s">
        <v>9801</v>
      </c>
      <c r="C2853" s="318" t="s">
        <v>6345</v>
      </c>
      <c r="D2853" s="318" t="s">
        <v>6297</v>
      </c>
      <c r="E2853" s="318" t="s">
        <v>2453</v>
      </c>
      <c r="F2853" s="318" t="s">
        <v>2456</v>
      </c>
    </row>
    <row r="2854" spans="1:6" hidden="1">
      <c r="A2854" s="26">
        <v>2850</v>
      </c>
      <c r="B2854" s="316" t="s">
        <v>9846</v>
      </c>
      <c r="C2854" s="318" t="s">
        <v>6346</v>
      </c>
      <c r="D2854" s="318" t="s">
        <v>6297</v>
      </c>
      <c r="E2854" s="318" t="s">
        <v>2453</v>
      </c>
      <c r="F2854" s="318" t="s">
        <v>2456</v>
      </c>
    </row>
    <row r="2855" spans="1:6" hidden="1">
      <c r="A2855" s="26">
        <v>2851</v>
      </c>
      <c r="B2855" s="316" t="s">
        <v>9873</v>
      </c>
      <c r="C2855" s="318" t="s">
        <v>6355</v>
      </c>
      <c r="D2855" s="318" t="s">
        <v>6297</v>
      </c>
      <c r="E2855" s="318" t="s">
        <v>2453</v>
      </c>
      <c r="F2855" s="318" t="s">
        <v>2456</v>
      </c>
    </row>
    <row r="2856" spans="1:6" hidden="1">
      <c r="A2856" s="26">
        <v>2852</v>
      </c>
      <c r="B2856" s="316" t="s">
        <v>9922</v>
      </c>
      <c r="C2856" s="318" t="s">
        <v>6343</v>
      </c>
      <c r="D2856" s="318" t="s">
        <v>6297</v>
      </c>
      <c r="E2856" s="318" t="s">
        <v>2453</v>
      </c>
      <c r="F2856" s="318" t="s">
        <v>2456</v>
      </c>
    </row>
    <row r="2857" spans="1:6" hidden="1">
      <c r="A2857" s="26">
        <v>2853</v>
      </c>
      <c r="B2857" s="316" t="s">
        <v>9924</v>
      </c>
      <c r="C2857" s="318" t="s">
        <v>6348</v>
      </c>
      <c r="D2857" s="318" t="s">
        <v>6297</v>
      </c>
      <c r="E2857" s="318" t="s">
        <v>2453</v>
      </c>
      <c r="F2857" s="318" t="s">
        <v>2456</v>
      </c>
    </row>
    <row r="2858" spans="1:6" hidden="1">
      <c r="A2858" s="26">
        <v>2854</v>
      </c>
      <c r="B2858" s="316" t="s">
        <v>10040</v>
      </c>
      <c r="C2858" s="318" t="s">
        <v>6360</v>
      </c>
      <c r="D2858" s="318" t="s">
        <v>6297</v>
      </c>
      <c r="E2858" s="318" t="s">
        <v>2453</v>
      </c>
      <c r="F2858" s="318" t="s">
        <v>2456</v>
      </c>
    </row>
    <row r="2859" spans="1:6" hidden="1">
      <c r="A2859" s="26">
        <v>2855</v>
      </c>
      <c r="B2859" s="316" t="s">
        <v>10284</v>
      </c>
      <c r="C2859" s="318" t="s">
        <v>6331</v>
      </c>
      <c r="D2859" s="318" t="s">
        <v>6297</v>
      </c>
      <c r="E2859" s="318" t="s">
        <v>2453</v>
      </c>
      <c r="F2859" s="318" t="s">
        <v>2456</v>
      </c>
    </row>
    <row r="2860" spans="1:6" hidden="1">
      <c r="A2860" s="26">
        <v>2856</v>
      </c>
      <c r="B2860" s="316" t="s">
        <v>9690</v>
      </c>
      <c r="C2860" s="318" t="s">
        <v>6352</v>
      </c>
      <c r="D2860" s="318" t="s">
        <v>6297</v>
      </c>
      <c r="E2860" s="318" t="s">
        <v>2453</v>
      </c>
      <c r="F2860" s="318"/>
    </row>
    <row r="2861" spans="1:6" hidden="1">
      <c r="A2861" s="26">
        <v>2857</v>
      </c>
      <c r="B2861" s="316" t="s">
        <v>9796</v>
      </c>
      <c r="C2861" s="318" t="s">
        <v>6351</v>
      </c>
      <c r="D2861" s="318" t="s">
        <v>6297</v>
      </c>
      <c r="E2861" s="318" t="s">
        <v>2453</v>
      </c>
      <c r="F2861" s="318"/>
    </row>
    <row r="2862" spans="1:6" hidden="1">
      <c r="A2862" s="26">
        <v>2858</v>
      </c>
      <c r="B2862" s="316" t="s">
        <v>9510</v>
      </c>
      <c r="C2862" s="318" t="s">
        <v>1198</v>
      </c>
      <c r="D2862" s="318" t="s">
        <v>6383</v>
      </c>
      <c r="E2862" s="318" t="s">
        <v>2453</v>
      </c>
      <c r="F2862" s="318" t="s">
        <v>2423</v>
      </c>
    </row>
    <row r="2863" spans="1:6" hidden="1">
      <c r="A2863" s="26">
        <v>2859</v>
      </c>
      <c r="B2863" s="316" t="s">
        <v>9558</v>
      </c>
      <c r="C2863" s="318" t="s">
        <v>1200</v>
      </c>
      <c r="D2863" s="318" t="s">
        <v>6383</v>
      </c>
      <c r="E2863" s="318" t="s">
        <v>2453</v>
      </c>
      <c r="F2863" s="318" t="s">
        <v>2423</v>
      </c>
    </row>
    <row r="2864" spans="1:6" hidden="1">
      <c r="A2864" s="26">
        <v>2860</v>
      </c>
      <c r="B2864" s="316" t="s">
        <v>9638</v>
      </c>
      <c r="C2864" s="318" t="s">
        <v>1207</v>
      </c>
      <c r="D2864" s="318" t="s">
        <v>6383</v>
      </c>
      <c r="E2864" s="318" t="s">
        <v>2453</v>
      </c>
      <c r="F2864" s="318" t="s">
        <v>2423</v>
      </c>
    </row>
    <row r="2865" spans="1:6" hidden="1">
      <c r="A2865" s="26">
        <v>2861</v>
      </c>
      <c r="B2865" s="316" t="s">
        <v>6384</v>
      </c>
      <c r="C2865" s="318" t="s">
        <v>6385</v>
      </c>
      <c r="D2865" s="318" t="s">
        <v>6383</v>
      </c>
      <c r="E2865" s="318" t="s">
        <v>2422</v>
      </c>
      <c r="F2865" s="318" t="s">
        <v>2423</v>
      </c>
    </row>
    <row r="2866" spans="1:6" hidden="1">
      <c r="A2866" s="26">
        <v>2862</v>
      </c>
      <c r="B2866" s="316" t="s">
        <v>10082</v>
      </c>
      <c r="C2866" s="318" t="s">
        <v>6404</v>
      </c>
      <c r="D2866" s="318" t="s">
        <v>6383</v>
      </c>
      <c r="E2866" s="318" t="s">
        <v>2453</v>
      </c>
      <c r="F2866" s="318" t="s">
        <v>2423</v>
      </c>
    </row>
    <row r="2867" spans="1:6" hidden="1">
      <c r="A2867" s="26">
        <v>2863</v>
      </c>
      <c r="B2867" s="316" t="s">
        <v>9196</v>
      </c>
      <c r="C2867" s="318" t="s">
        <v>1298</v>
      </c>
      <c r="D2867" s="318" t="s">
        <v>6383</v>
      </c>
      <c r="E2867" s="318" t="s">
        <v>2422</v>
      </c>
      <c r="F2867" s="318" t="s">
        <v>2423</v>
      </c>
    </row>
    <row r="2868" spans="1:6" hidden="1">
      <c r="A2868" s="26">
        <v>2864</v>
      </c>
      <c r="B2868" s="316" t="s">
        <v>10146</v>
      </c>
      <c r="C2868" s="318" t="s">
        <v>10147</v>
      </c>
      <c r="D2868" s="318" t="s">
        <v>6383</v>
      </c>
      <c r="E2868" s="318" t="s">
        <v>2453</v>
      </c>
      <c r="F2868" s="318" t="s">
        <v>2423</v>
      </c>
    </row>
    <row r="2869" spans="1:6" hidden="1">
      <c r="A2869" s="26">
        <v>2865</v>
      </c>
      <c r="B2869" s="316" t="s">
        <v>10233</v>
      </c>
      <c r="C2869" s="318" t="s">
        <v>6394</v>
      </c>
      <c r="D2869" s="318" t="s">
        <v>6383</v>
      </c>
      <c r="E2869" s="318" t="s">
        <v>2453</v>
      </c>
      <c r="F2869" s="318" t="s">
        <v>2423</v>
      </c>
    </row>
    <row r="2870" spans="1:6" hidden="1">
      <c r="A2870" s="26">
        <v>2866</v>
      </c>
      <c r="B2870" s="316" t="s">
        <v>10237</v>
      </c>
      <c r="C2870" s="318" t="s">
        <v>6399</v>
      </c>
      <c r="D2870" s="318" t="s">
        <v>6383</v>
      </c>
      <c r="E2870" s="318" t="s">
        <v>2453</v>
      </c>
      <c r="F2870" s="318" t="s">
        <v>2423</v>
      </c>
    </row>
    <row r="2871" spans="1:6" hidden="1">
      <c r="A2871" s="26">
        <v>2867</v>
      </c>
      <c r="B2871" s="316" t="s">
        <v>10243</v>
      </c>
      <c r="C2871" s="318" t="s">
        <v>6392</v>
      </c>
      <c r="D2871" s="318" t="s">
        <v>6383</v>
      </c>
      <c r="E2871" s="318" t="s">
        <v>2453</v>
      </c>
      <c r="F2871" s="318" t="s">
        <v>2423</v>
      </c>
    </row>
    <row r="2872" spans="1:6" hidden="1">
      <c r="A2872" s="26">
        <v>2868</v>
      </c>
      <c r="B2872" s="316" t="s">
        <v>10322</v>
      </c>
      <c r="C2872" s="318" t="s">
        <v>1552</v>
      </c>
      <c r="D2872" s="318" t="s">
        <v>6383</v>
      </c>
      <c r="E2872" s="318" t="s">
        <v>2453</v>
      </c>
      <c r="F2872" s="318" t="s">
        <v>2423</v>
      </c>
    </row>
    <row r="2873" spans="1:6" hidden="1">
      <c r="A2873" s="26">
        <v>2869</v>
      </c>
      <c r="B2873" s="316" t="s">
        <v>10325</v>
      </c>
      <c r="C2873" s="318" t="s">
        <v>1557</v>
      </c>
      <c r="D2873" s="318" t="s">
        <v>6383</v>
      </c>
      <c r="E2873" s="318" t="s">
        <v>2453</v>
      </c>
      <c r="F2873" s="318" t="s">
        <v>2423</v>
      </c>
    </row>
    <row r="2874" spans="1:6" hidden="1">
      <c r="A2874" s="26">
        <v>2870</v>
      </c>
      <c r="B2874" s="316" t="s">
        <v>10336</v>
      </c>
      <c r="C2874" s="318" t="s">
        <v>6402</v>
      </c>
      <c r="D2874" s="318" t="s">
        <v>6383</v>
      </c>
      <c r="E2874" s="318" t="s">
        <v>2453</v>
      </c>
      <c r="F2874" s="318" t="s">
        <v>2423</v>
      </c>
    </row>
    <row r="2875" spans="1:6" hidden="1">
      <c r="A2875" s="26">
        <v>2871</v>
      </c>
      <c r="B2875" s="316" t="s">
        <v>10338</v>
      </c>
      <c r="C2875" s="318" t="s">
        <v>6398</v>
      </c>
      <c r="D2875" s="318" t="s">
        <v>6383</v>
      </c>
      <c r="E2875" s="318" t="s">
        <v>2453</v>
      </c>
      <c r="F2875" s="318" t="s">
        <v>2423</v>
      </c>
    </row>
    <row r="2876" spans="1:6" hidden="1">
      <c r="A2876" s="26">
        <v>2872</v>
      </c>
      <c r="B2876" s="316" t="s">
        <v>10375</v>
      </c>
      <c r="C2876" s="318" t="s">
        <v>6411</v>
      </c>
      <c r="D2876" s="318" t="s">
        <v>6383</v>
      </c>
      <c r="E2876" s="318" t="s">
        <v>2453</v>
      </c>
      <c r="F2876" s="318" t="s">
        <v>2423</v>
      </c>
    </row>
    <row r="2877" spans="1:6" hidden="1">
      <c r="A2877" s="26">
        <v>2873</v>
      </c>
      <c r="B2877" s="316" t="s">
        <v>10395</v>
      </c>
      <c r="C2877" s="318" t="s">
        <v>10396</v>
      </c>
      <c r="D2877" s="318" t="s">
        <v>6383</v>
      </c>
      <c r="E2877" s="318" t="s">
        <v>2453</v>
      </c>
      <c r="F2877" s="318" t="s">
        <v>2423</v>
      </c>
    </row>
    <row r="2878" spans="1:6" hidden="1">
      <c r="A2878" s="26">
        <v>2874</v>
      </c>
      <c r="B2878" s="316" t="s">
        <v>10440</v>
      </c>
      <c r="C2878" s="318" t="s">
        <v>6395</v>
      </c>
      <c r="D2878" s="318" t="s">
        <v>6383</v>
      </c>
      <c r="E2878" s="318" t="s">
        <v>2453</v>
      </c>
      <c r="F2878" s="318" t="s">
        <v>2423</v>
      </c>
    </row>
    <row r="2879" spans="1:6" hidden="1">
      <c r="A2879" s="26">
        <v>2875</v>
      </c>
      <c r="B2879" s="316" t="s">
        <v>10447</v>
      </c>
      <c r="C2879" s="318" t="s">
        <v>6400</v>
      </c>
      <c r="D2879" s="318" t="s">
        <v>6383</v>
      </c>
      <c r="E2879" s="318" t="s">
        <v>2453</v>
      </c>
      <c r="F2879" s="318" t="s">
        <v>2423</v>
      </c>
    </row>
    <row r="2880" spans="1:6" hidden="1">
      <c r="A2880" s="26">
        <v>2876</v>
      </c>
      <c r="B2880" s="316" t="s">
        <v>10489</v>
      </c>
      <c r="C2880" s="318" t="s">
        <v>6412</v>
      </c>
      <c r="D2880" s="318" t="s">
        <v>6383</v>
      </c>
      <c r="E2880" s="318" t="s">
        <v>2453</v>
      </c>
      <c r="F2880" s="318" t="s">
        <v>2423</v>
      </c>
    </row>
    <row r="2881" spans="1:6" hidden="1">
      <c r="A2881" s="26">
        <v>2877</v>
      </c>
      <c r="B2881" s="316" t="s">
        <v>10506</v>
      </c>
      <c r="C2881" s="318" t="s">
        <v>6415</v>
      </c>
      <c r="D2881" s="318" t="s">
        <v>6383</v>
      </c>
      <c r="E2881" s="318" t="s">
        <v>2453</v>
      </c>
      <c r="F2881" s="318" t="s">
        <v>2423</v>
      </c>
    </row>
    <row r="2882" spans="1:6" hidden="1">
      <c r="A2882" s="26">
        <v>2878</v>
      </c>
      <c r="B2882" s="316" t="s">
        <v>10535</v>
      </c>
      <c r="C2882" s="318" t="s">
        <v>6416</v>
      </c>
      <c r="D2882" s="318" t="s">
        <v>6383</v>
      </c>
      <c r="E2882" s="318" t="s">
        <v>2453</v>
      </c>
      <c r="F2882" s="318" t="s">
        <v>2423</v>
      </c>
    </row>
    <row r="2883" spans="1:6" hidden="1">
      <c r="A2883" s="26">
        <v>2879</v>
      </c>
      <c r="B2883" s="316" t="s">
        <v>10549</v>
      </c>
      <c r="C2883" s="318" t="s">
        <v>6421</v>
      </c>
      <c r="D2883" s="318" t="s">
        <v>6383</v>
      </c>
      <c r="E2883" s="318" t="s">
        <v>2453</v>
      </c>
      <c r="F2883" s="318" t="s">
        <v>2423</v>
      </c>
    </row>
    <row r="2884" spans="1:6" hidden="1">
      <c r="A2884" s="26">
        <v>2880</v>
      </c>
      <c r="B2884" s="316" t="s">
        <v>10558</v>
      </c>
      <c r="C2884" s="318" t="s">
        <v>6413</v>
      </c>
      <c r="D2884" s="318" t="s">
        <v>6383</v>
      </c>
      <c r="E2884" s="318" t="s">
        <v>2453</v>
      </c>
      <c r="F2884" s="318" t="s">
        <v>2423</v>
      </c>
    </row>
    <row r="2885" spans="1:6" hidden="1">
      <c r="A2885" s="26">
        <v>2881</v>
      </c>
      <c r="B2885" s="316" t="s">
        <v>10609</v>
      </c>
      <c r="C2885" s="318" t="s">
        <v>6417</v>
      </c>
      <c r="D2885" s="318" t="s">
        <v>6383</v>
      </c>
      <c r="E2885" s="318" t="s">
        <v>2453</v>
      </c>
      <c r="F2885" s="318" t="s">
        <v>2423</v>
      </c>
    </row>
    <row r="2886" spans="1:6" hidden="1">
      <c r="A2886" s="26">
        <v>2882</v>
      </c>
      <c r="B2886" s="316" t="s">
        <v>10631</v>
      </c>
      <c r="C2886" s="318" t="s">
        <v>6418</v>
      </c>
      <c r="D2886" s="318" t="s">
        <v>6383</v>
      </c>
      <c r="E2886" s="318" t="s">
        <v>2453</v>
      </c>
      <c r="F2886" s="318" t="s">
        <v>2423</v>
      </c>
    </row>
    <row r="2887" spans="1:6" hidden="1">
      <c r="A2887" s="26">
        <v>2883</v>
      </c>
      <c r="B2887" s="316" t="s">
        <v>10844</v>
      </c>
      <c r="C2887" s="318" t="s">
        <v>6405</v>
      </c>
      <c r="D2887" s="318" t="s">
        <v>6383</v>
      </c>
      <c r="E2887" s="318" t="s">
        <v>2453</v>
      </c>
      <c r="F2887" s="318" t="s">
        <v>2423</v>
      </c>
    </row>
    <row r="2888" spans="1:6" hidden="1">
      <c r="A2888" s="26">
        <v>2884</v>
      </c>
      <c r="B2888" s="316" t="s">
        <v>10889</v>
      </c>
      <c r="C2888" s="318" t="s">
        <v>6406</v>
      </c>
      <c r="D2888" s="318" t="s">
        <v>6383</v>
      </c>
      <c r="E2888" s="318" t="s">
        <v>2453</v>
      </c>
      <c r="F2888" s="318" t="s">
        <v>2423</v>
      </c>
    </row>
    <row r="2889" spans="1:6" hidden="1">
      <c r="A2889" s="26">
        <v>2885</v>
      </c>
      <c r="B2889" s="316" t="s">
        <v>10911</v>
      </c>
      <c r="C2889" s="318" t="s">
        <v>6407</v>
      </c>
      <c r="D2889" s="318" t="s">
        <v>6383</v>
      </c>
      <c r="E2889" s="318" t="s">
        <v>2453</v>
      </c>
      <c r="F2889" s="318" t="s">
        <v>2423</v>
      </c>
    </row>
    <row r="2890" spans="1:6" hidden="1">
      <c r="A2890" s="26">
        <v>2886</v>
      </c>
      <c r="B2890" s="316" t="s">
        <v>11068</v>
      </c>
      <c r="C2890" s="318" t="s">
        <v>6408</v>
      </c>
      <c r="D2890" s="318" t="s">
        <v>6383</v>
      </c>
      <c r="E2890" s="318" t="s">
        <v>2453</v>
      </c>
      <c r="F2890" s="318" t="s">
        <v>2423</v>
      </c>
    </row>
    <row r="2891" spans="1:6" hidden="1">
      <c r="A2891" s="26">
        <v>2887</v>
      </c>
      <c r="B2891" s="316" t="s">
        <v>11099</v>
      </c>
      <c r="C2891" s="318" t="s">
        <v>6409</v>
      </c>
      <c r="D2891" s="318" t="s">
        <v>6383</v>
      </c>
      <c r="E2891" s="318" t="s">
        <v>2453</v>
      </c>
      <c r="F2891" s="318" t="s">
        <v>2423</v>
      </c>
    </row>
    <row r="2892" spans="1:6" hidden="1">
      <c r="A2892" s="26">
        <v>2888</v>
      </c>
      <c r="B2892" s="316" t="s">
        <v>11108</v>
      </c>
      <c r="C2892" s="318" t="s">
        <v>6403</v>
      </c>
      <c r="D2892" s="318" t="s">
        <v>6383</v>
      </c>
      <c r="E2892" s="318" t="s">
        <v>2453</v>
      </c>
      <c r="F2892" s="318" t="s">
        <v>2423</v>
      </c>
    </row>
    <row r="2893" spans="1:6" hidden="1">
      <c r="A2893" s="26">
        <v>2889</v>
      </c>
      <c r="B2893" s="316" t="s">
        <v>11112</v>
      </c>
      <c r="C2893" s="318" t="s">
        <v>6397</v>
      </c>
      <c r="D2893" s="318" t="s">
        <v>6383</v>
      </c>
      <c r="E2893" s="318" t="s">
        <v>2453</v>
      </c>
      <c r="F2893" s="318" t="s">
        <v>2423</v>
      </c>
    </row>
    <row r="2894" spans="1:6" hidden="1">
      <c r="A2894" s="26">
        <v>2890</v>
      </c>
      <c r="B2894" s="316" t="s">
        <v>11126</v>
      </c>
      <c r="C2894" s="318" t="s">
        <v>1559</v>
      </c>
      <c r="D2894" s="318" t="s">
        <v>6383</v>
      </c>
      <c r="E2894" s="318" t="s">
        <v>2453</v>
      </c>
      <c r="F2894" s="318" t="s">
        <v>2423</v>
      </c>
    </row>
    <row r="2895" spans="1:6" hidden="1">
      <c r="A2895" s="26">
        <v>2891</v>
      </c>
      <c r="B2895" s="316" t="s">
        <v>11142</v>
      </c>
      <c r="C2895" s="318" t="s">
        <v>1550</v>
      </c>
      <c r="D2895" s="318" t="s">
        <v>6383</v>
      </c>
      <c r="E2895" s="318" t="s">
        <v>2453</v>
      </c>
      <c r="F2895" s="318" t="s">
        <v>2423</v>
      </c>
    </row>
    <row r="2896" spans="1:6" hidden="1">
      <c r="A2896" s="26">
        <v>2892</v>
      </c>
      <c r="B2896" s="316" t="s">
        <v>11150</v>
      </c>
      <c r="C2896" s="318" t="s">
        <v>1564</v>
      </c>
      <c r="D2896" s="318" t="s">
        <v>6383</v>
      </c>
      <c r="E2896" s="318" t="s">
        <v>2453</v>
      </c>
      <c r="F2896" s="318" t="s">
        <v>2423</v>
      </c>
    </row>
    <row r="2897" spans="1:6" hidden="1">
      <c r="A2897" s="26">
        <v>2893</v>
      </c>
      <c r="B2897" s="316" t="s">
        <v>11189</v>
      </c>
      <c r="C2897" s="318" t="s">
        <v>6410</v>
      </c>
      <c r="D2897" s="318" t="s">
        <v>6383</v>
      </c>
      <c r="E2897" s="318" t="s">
        <v>2453</v>
      </c>
      <c r="F2897" s="318" t="s">
        <v>2423</v>
      </c>
    </row>
    <row r="2898" spans="1:6" hidden="1">
      <c r="A2898" s="26">
        <v>2894</v>
      </c>
      <c r="B2898" s="316" t="s">
        <v>11205</v>
      </c>
      <c r="C2898" s="318" t="s">
        <v>6401</v>
      </c>
      <c r="D2898" s="318" t="s">
        <v>6383</v>
      </c>
      <c r="E2898" s="318" t="s">
        <v>2453</v>
      </c>
      <c r="F2898" s="318" t="s">
        <v>2423</v>
      </c>
    </row>
    <row r="2899" spans="1:6" hidden="1">
      <c r="A2899" s="26">
        <v>2895</v>
      </c>
      <c r="B2899" s="316" t="s">
        <v>11212</v>
      </c>
      <c r="C2899" s="318" t="s">
        <v>6393</v>
      </c>
      <c r="D2899" s="318" t="s">
        <v>6383</v>
      </c>
      <c r="E2899" s="318" t="s">
        <v>2453</v>
      </c>
      <c r="F2899" s="318" t="s">
        <v>2423</v>
      </c>
    </row>
    <row r="2900" spans="1:6" hidden="1">
      <c r="A2900" s="26">
        <v>2896</v>
      </c>
      <c r="B2900" s="316" t="s">
        <v>11418</v>
      </c>
      <c r="C2900" s="318" t="s">
        <v>6396</v>
      </c>
      <c r="D2900" s="318" t="s">
        <v>6383</v>
      </c>
      <c r="E2900" s="318" t="s">
        <v>2453</v>
      </c>
      <c r="F2900" s="318" t="s">
        <v>2423</v>
      </c>
    </row>
    <row r="2901" spans="1:6" hidden="1">
      <c r="A2901" s="26">
        <v>2897</v>
      </c>
      <c r="B2901" s="316" t="s">
        <v>11469</v>
      </c>
      <c r="C2901" s="318" t="s">
        <v>6419</v>
      </c>
      <c r="D2901" s="318" t="s">
        <v>6383</v>
      </c>
      <c r="E2901" s="318" t="s">
        <v>2453</v>
      </c>
      <c r="F2901" s="318" t="s">
        <v>2423</v>
      </c>
    </row>
    <row r="2902" spans="1:6" hidden="1">
      <c r="A2902" s="26">
        <v>2898</v>
      </c>
      <c r="B2902" s="316" t="s">
        <v>11491</v>
      </c>
      <c r="C2902" s="318" t="s">
        <v>6420</v>
      </c>
      <c r="D2902" s="318" t="s">
        <v>6383</v>
      </c>
      <c r="E2902" s="318" t="s">
        <v>2453</v>
      </c>
      <c r="F2902" s="318" t="s">
        <v>2423</v>
      </c>
    </row>
    <row r="2903" spans="1:6" hidden="1">
      <c r="A2903" s="26">
        <v>2899</v>
      </c>
      <c r="B2903" s="316" t="s">
        <v>11494</v>
      </c>
      <c r="C2903" s="318" t="s">
        <v>6414</v>
      </c>
      <c r="D2903" s="318" t="s">
        <v>6383</v>
      </c>
      <c r="E2903" s="318" t="s">
        <v>2453</v>
      </c>
      <c r="F2903" s="318" t="s">
        <v>2423</v>
      </c>
    </row>
    <row r="2904" spans="1:6" hidden="1">
      <c r="A2904" s="26">
        <v>2900</v>
      </c>
      <c r="B2904" s="316" t="s">
        <v>11537</v>
      </c>
      <c r="C2904" s="318" t="s">
        <v>6386</v>
      </c>
      <c r="D2904" s="318" t="s">
        <v>6383</v>
      </c>
      <c r="E2904" s="318" t="s">
        <v>2453</v>
      </c>
      <c r="F2904" s="318" t="s">
        <v>2423</v>
      </c>
    </row>
    <row r="2905" spans="1:6" hidden="1">
      <c r="A2905" s="26">
        <v>2901</v>
      </c>
      <c r="B2905" s="316" t="s">
        <v>11553</v>
      </c>
      <c r="C2905" s="318" t="s">
        <v>6387</v>
      </c>
      <c r="D2905" s="318" t="s">
        <v>6383</v>
      </c>
      <c r="E2905" s="318" t="s">
        <v>2453</v>
      </c>
      <c r="F2905" s="318" t="s">
        <v>2423</v>
      </c>
    </row>
    <row r="2906" spans="1:6" hidden="1">
      <c r="A2906" s="26">
        <v>2902</v>
      </c>
      <c r="B2906" s="316" t="s">
        <v>11576</v>
      </c>
      <c r="C2906" s="318" t="s">
        <v>6390</v>
      </c>
      <c r="D2906" s="318" t="s">
        <v>6383</v>
      </c>
      <c r="E2906" s="318" t="s">
        <v>2453</v>
      </c>
      <c r="F2906" s="318" t="s">
        <v>2423</v>
      </c>
    </row>
    <row r="2907" spans="1:6" hidden="1">
      <c r="A2907" s="26">
        <v>2903</v>
      </c>
      <c r="B2907" s="316" t="s">
        <v>6382</v>
      </c>
      <c r="C2907" s="318" t="s">
        <v>1631</v>
      </c>
      <c r="D2907" s="318" t="s">
        <v>6383</v>
      </c>
      <c r="E2907" s="318" t="s">
        <v>2422</v>
      </c>
      <c r="F2907" s="320" t="s">
        <v>2423</v>
      </c>
    </row>
    <row r="2908" spans="1:6" hidden="1">
      <c r="A2908" s="26">
        <v>2904</v>
      </c>
      <c r="B2908" s="316" t="s">
        <v>11612</v>
      </c>
      <c r="C2908" s="318" t="s">
        <v>6389</v>
      </c>
      <c r="D2908" s="318" t="s">
        <v>6383</v>
      </c>
      <c r="E2908" s="318" t="s">
        <v>2453</v>
      </c>
      <c r="F2908" s="320" t="s">
        <v>2423</v>
      </c>
    </row>
    <row r="2909" spans="1:6" hidden="1">
      <c r="A2909" s="26">
        <v>2905</v>
      </c>
      <c r="B2909" s="316" t="s">
        <v>11614</v>
      </c>
      <c r="C2909" s="318" t="s">
        <v>6388</v>
      </c>
      <c r="D2909" s="318" t="s">
        <v>6383</v>
      </c>
      <c r="E2909" s="318" t="s">
        <v>2453</v>
      </c>
      <c r="F2909" s="320" t="s">
        <v>2423</v>
      </c>
    </row>
    <row r="2910" spans="1:6" hidden="1">
      <c r="A2910" s="26">
        <v>2906</v>
      </c>
      <c r="B2910" s="316" t="s">
        <v>11626</v>
      </c>
      <c r="C2910" s="318" t="s">
        <v>6391</v>
      </c>
      <c r="D2910" s="318" t="s">
        <v>6383</v>
      </c>
      <c r="E2910" s="318" t="s">
        <v>2453</v>
      </c>
      <c r="F2910" s="320" t="s">
        <v>2423</v>
      </c>
    </row>
    <row r="2911" spans="1:6" hidden="1">
      <c r="A2911" s="26">
        <v>2907</v>
      </c>
      <c r="B2911" s="27" t="s">
        <v>6532</v>
      </c>
      <c r="C2911" s="28" t="s">
        <v>6533</v>
      </c>
      <c r="D2911" s="28" t="s">
        <v>6423</v>
      </c>
      <c r="E2911" s="318" t="s">
        <v>2453</v>
      </c>
      <c r="F2911" s="318" t="s">
        <v>2423</v>
      </c>
    </row>
    <row r="2912" spans="1:6" hidden="1">
      <c r="A2912" s="26">
        <v>2908</v>
      </c>
      <c r="B2912" s="27" t="s">
        <v>6524</v>
      </c>
      <c r="C2912" s="28" t="s">
        <v>6525</v>
      </c>
      <c r="D2912" s="28" t="s">
        <v>6423</v>
      </c>
      <c r="E2912" s="318" t="s">
        <v>2453</v>
      </c>
      <c r="F2912" s="318" t="s">
        <v>2423</v>
      </c>
    </row>
    <row r="2913" spans="1:6" hidden="1">
      <c r="A2913" s="26">
        <v>2909</v>
      </c>
      <c r="B2913" s="316" t="s">
        <v>6565</v>
      </c>
      <c r="C2913" s="318" t="s">
        <v>6566</v>
      </c>
      <c r="D2913" s="318" t="s">
        <v>6423</v>
      </c>
      <c r="E2913" s="318" t="s">
        <v>2453</v>
      </c>
      <c r="F2913" s="318" t="s">
        <v>2423</v>
      </c>
    </row>
    <row r="2914" spans="1:6" hidden="1">
      <c r="A2914" s="26">
        <v>2910</v>
      </c>
      <c r="B2914" s="316" t="s">
        <v>6530</v>
      </c>
      <c r="C2914" s="318" t="s">
        <v>6531</v>
      </c>
      <c r="D2914" s="318" t="s">
        <v>6423</v>
      </c>
      <c r="E2914" s="318" t="s">
        <v>2453</v>
      </c>
      <c r="F2914" s="318" t="s">
        <v>2423</v>
      </c>
    </row>
    <row r="2915" spans="1:6" hidden="1">
      <c r="A2915" s="26">
        <v>2911</v>
      </c>
      <c r="B2915" s="316" t="s">
        <v>6556</v>
      </c>
      <c r="C2915" s="318" t="s">
        <v>785</v>
      </c>
      <c r="D2915" s="318" t="s">
        <v>6423</v>
      </c>
      <c r="E2915" s="318" t="s">
        <v>2453</v>
      </c>
      <c r="F2915" s="318" t="s">
        <v>2423</v>
      </c>
    </row>
    <row r="2916" spans="1:6" hidden="1">
      <c r="A2916" s="26">
        <v>2912</v>
      </c>
      <c r="B2916" s="316" t="s">
        <v>6564</v>
      </c>
      <c r="C2916" s="318" t="s">
        <v>796</v>
      </c>
      <c r="D2916" s="318" t="s">
        <v>6423</v>
      </c>
      <c r="E2916" s="318" t="s">
        <v>2453</v>
      </c>
      <c r="F2916" s="318" t="s">
        <v>2423</v>
      </c>
    </row>
    <row r="2917" spans="1:6" hidden="1">
      <c r="A2917" s="26">
        <v>2913</v>
      </c>
      <c r="B2917" s="316" t="s">
        <v>6563</v>
      </c>
      <c r="C2917" s="318" t="s">
        <v>794</v>
      </c>
      <c r="D2917" s="318" t="s">
        <v>6423</v>
      </c>
      <c r="E2917" s="318" t="s">
        <v>2453</v>
      </c>
      <c r="F2917" s="318" t="s">
        <v>2423</v>
      </c>
    </row>
    <row r="2918" spans="1:6" hidden="1">
      <c r="A2918" s="26">
        <v>2914</v>
      </c>
      <c r="B2918" s="316" t="s">
        <v>6550</v>
      </c>
      <c r="C2918" s="318" t="s">
        <v>778</v>
      </c>
      <c r="D2918" s="318" t="s">
        <v>6423</v>
      </c>
      <c r="E2918" s="318" t="s">
        <v>2453</v>
      </c>
      <c r="F2918" s="318" t="s">
        <v>2423</v>
      </c>
    </row>
    <row r="2919" spans="1:6" hidden="1">
      <c r="A2919" s="26">
        <v>2915</v>
      </c>
      <c r="B2919" s="316" t="s">
        <v>6572</v>
      </c>
      <c r="C2919" s="318" t="s">
        <v>745</v>
      </c>
      <c r="D2919" s="318" t="s">
        <v>6423</v>
      </c>
      <c r="E2919" s="318" t="s">
        <v>2453</v>
      </c>
      <c r="F2919" s="318" t="s">
        <v>2423</v>
      </c>
    </row>
    <row r="2920" spans="1:6" hidden="1">
      <c r="A2920" s="26">
        <v>2916</v>
      </c>
      <c r="B2920" s="316" t="s">
        <v>6567</v>
      </c>
      <c r="C2920" s="318" t="s">
        <v>806</v>
      </c>
      <c r="D2920" s="318" t="s">
        <v>6423</v>
      </c>
      <c r="E2920" s="318" t="s">
        <v>2453</v>
      </c>
      <c r="F2920" s="318" t="s">
        <v>2423</v>
      </c>
    </row>
    <row r="2921" spans="1:6" hidden="1">
      <c r="A2921" s="26">
        <v>2917</v>
      </c>
      <c r="B2921" s="316" t="s">
        <v>6545</v>
      </c>
      <c r="C2921" s="318" t="s">
        <v>773</v>
      </c>
      <c r="D2921" s="318" t="s">
        <v>6423</v>
      </c>
      <c r="E2921" s="318" t="s">
        <v>2453</v>
      </c>
      <c r="F2921" s="318" t="s">
        <v>2423</v>
      </c>
    </row>
    <row r="2922" spans="1:6" hidden="1">
      <c r="A2922" s="26">
        <v>2918</v>
      </c>
      <c r="B2922" s="316" t="s">
        <v>6549</v>
      </c>
      <c r="C2922" s="318" t="s">
        <v>776</v>
      </c>
      <c r="D2922" s="318" t="s">
        <v>6423</v>
      </c>
      <c r="E2922" s="318" t="s">
        <v>2453</v>
      </c>
      <c r="F2922" s="318" t="s">
        <v>2423</v>
      </c>
    </row>
    <row r="2923" spans="1:6" hidden="1">
      <c r="A2923" s="26">
        <v>2919</v>
      </c>
      <c r="B2923" s="316" t="s">
        <v>6557</v>
      </c>
      <c r="C2923" s="318" t="s">
        <v>786</v>
      </c>
      <c r="D2923" s="318" t="s">
        <v>6423</v>
      </c>
      <c r="E2923" s="318" t="s">
        <v>2453</v>
      </c>
      <c r="F2923" s="318" t="s">
        <v>2423</v>
      </c>
    </row>
    <row r="2924" spans="1:6" hidden="1">
      <c r="A2924" s="26">
        <v>2920</v>
      </c>
      <c r="B2924" s="316" t="s">
        <v>6544</v>
      </c>
      <c r="C2924" s="318" t="s">
        <v>769</v>
      </c>
      <c r="D2924" s="318" t="s">
        <v>6423</v>
      </c>
      <c r="E2924" s="318" t="s">
        <v>2453</v>
      </c>
      <c r="F2924" s="318" t="s">
        <v>2423</v>
      </c>
    </row>
    <row r="2925" spans="1:6" hidden="1">
      <c r="A2925" s="26">
        <v>2921</v>
      </c>
      <c r="B2925" s="316" t="s">
        <v>6552</v>
      </c>
      <c r="C2925" s="318" t="s">
        <v>780</v>
      </c>
      <c r="D2925" s="318" t="s">
        <v>6423</v>
      </c>
      <c r="E2925" s="318" t="s">
        <v>2453</v>
      </c>
      <c r="F2925" s="318" t="s">
        <v>2423</v>
      </c>
    </row>
    <row r="2926" spans="1:6" hidden="1">
      <c r="A2926" s="26">
        <v>2922</v>
      </c>
      <c r="B2926" s="316" t="s">
        <v>6555</v>
      </c>
      <c r="C2926" s="318" t="s">
        <v>783</v>
      </c>
      <c r="D2926" s="318" t="s">
        <v>6423</v>
      </c>
      <c r="E2926" s="318" t="s">
        <v>2453</v>
      </c>
      <c r="F2926" s="318" t="s">
        <v>2423</v>
      </c>
    </row>
    <row r="2927" spans="1:6" hidden="1">
      <c r="A2927" s="26">
        <v>2923</v>
      </c>
      <c r="B2927" s="316" t="s">
        <v>6554</v>
      </c>
      <c r="C2927" s="318" t="s">
        <v>782</v>
      </c>
      <c r="D2927" s="318" t="s">
        <v>6423</v>
      </c>
      <c r="E2927" s="318" t="s">
        <v>2453</v>
      </c>
      <c r="F2927" s="318" t="s">
        <v>2423</v>
      </c>
    </row>
    <row r="2928" spans="1:6" hidden="1">
      <c r="A2928" s="26">
        <v>2924</v>
      </c>
      <c r="B2928" s="316" t="s">
        <v>6551</v>
      </c>
      <c r="C2928" s="318" t="s">
        <v>779</v>
      </c>
      <c r="D2928" s="318" t="s">
        <v>6423</v>
      </c>
      <c r="E2928" s="318" t="s">
        <v>2453</v>
      </c>
      <c r="F2928" s="318" t="s">
        <v>2423</v>
      </c>
    </row>
    <row r="2929" spans="1:6" hidden="1">
      <c r="A2929" s="26">
        <v>2925</v>
      </c>
      <c r="B2929" s="316" t="s">
        <v>6553</v>
      </c>
      <c r="C2929" s="318" t="s">
        <v>781</v>
      </c>
      <c r="D2929" s="318" t="s">
        <v>6423</v>
      </c>
      <c r="E2929" s="318" t="s">
        <v>2453</v>
      </c>
      <c r="F2929" s="318" t="s">
        <v>2423</v>
      </c>
    </row>
    <row r="2930" spans="1:6" hidden="1">
      <c r="A2930" s="26">
        <v>2926</v>
      </c>
      <c r="B2930" s="316" t="s">
        <v>6538</v>
      </c>
      <c r="C2930" s="318" t="s">
        <v>6539</v>
      </c>
      <c r="D2930" s="318" t="s">
        <v>6423</v>
      </c>
      <c r="E2930" s="318" t="s">
        <v>2453</v>
      </c>
      <c r="F2930" s="318" t="s">
        <v>2423</v>
      </c>
    </row>
    <row r="2931" spans="1:6" hidden="1">
      <c r="A2931" s="26">
        <v>2927</v>
      </c>
      <c r="B2931" s="316" t="s">
        <v>6520</v>
      </c>
      <c r="C2931" s="318" t="s">
        <v>6521</v>
      </c>
      <c r="D2931" s="318" t="s">
        <v>6423</v>
      </c>
      <c r="E2931" s="318" t="s">
        <v>2453</v>
      </c>
      <c r="F2931" s="318" t="s">
        <v>2423</v>
      </c>
    </row>
    <row r="2932" spans="1:6" hidden="1">
      <c r="A2932" s="26">
        <v>2928</v>
      </c>
      <c r="B2932" s="316" t="s">
        <v>6528</v>
      </c>
      <c r="C2932" s="318" t="s">
        <v>6529</v>
      </c>
      <c r="D2932" s="318" t="s">
        <v>6423</v>
      </c>
      <c r="E2932" s="318" t="s">
        <v>2453</v>
      </c>
      <c r="F2932" s="318" t="s">
        <v>2423</v>
      </c>
    </row>
    <row r="2933" spans="1:6" hidden="1">
      <c r="A2933" s="26">
        <v>2929</v>
      </c>
      <c r="B2933" s="316" t="s">
        <v>6542</v>
      </c>
      <c r="C2933" s="318" t="s">
        <v>6543</v>
      </c>
      <c r="D2933" s="318" t="s">
        <v>6423</v>
      </c>
      <c r="E2933" s="318" t="s">
        <v>2453</v>
      </c>
      <c r="F2933" s="318" t="s">
        <v>2423</v>
      </c>
    </row>
    <row r="2934" spans="1:6" hidden="1">
      <c r="A2934" s="26">
        <v>2930</v>
      </c>
      <c r="B2934" s="316" t="s">
        <v>6547</v>
      </c>
      <c r="C2934" s="318" t="s">
        <v>6548</v>
      </c>
      <c r="D2934" s="318" t="s">
        <v>6423</v>
      </c>
      <c r="E2934" s="318" t="s">
        <v>2453</v>
      </c>
      <c r="F2934" s="318" t="s">
        <v>2423</v>
      </c>
    </row>
    <row r="2935" spans="1:6" hidden="1">
      <c r="A2935" s="26">
        <v>2931</v>
      </c>
      <c r="B2935" s="316" t="s">
        <v>6570</v>
      </c>
      <c r="C2935" s="318" t="s">
        <v>6571</v>
      </c>
      <c r="D2935" s="318" t="s">
        <v>6423</v>
      </c>
      <c r="E2935" s="318" t="s">
        <v>2453</v>
      </c>
      <c r="F2935" s="318" t="s">
        <v>2423</v>
      </c>
    </row>
    <row r="2936" spans="1:6" hidden="1">
      <c r="A2936" s="26">
        <v>2932</v>
      </c>
      <c r="B2936" s="316" t="s">
        <v>6560</v>
      </c>
      <c r="C2936" s="318" t="s">
        <v>788</v>
      </c>
      <c r="D2936" s="318" t="s">
        <v>6423</v>
      </c>
      <c r="E2936" s="318" t="s">
        <v>2453</v>
      </c>
      <c r="F2936" s="318" t="s">
        <v>2423</v>
      </c>
    </row>
    <row r="2937" spans="1:6" hidden="1">
      <c r="A2937" s="26">
        <v>2933</v>
      </c>
      <c r="B2937" s="316" t="s">
        <v>6546</v>
      </c>
      <c r="C2937" s="318" t="s">
        <v>774</v>
      </c>
      <c r="D2937" s="318" t="s">
        <v>6423</v>
      </c>
      <c r="E2937" s="318" t="s">
        <v>2453</v>
      </c>
      <c r="F2937" s="318" t="s">
        <v>2423</v>
      </c>
    </row>
    <row r="2938" spans="1:6" hidden="1">
      <c r="A2938" s="26">
        <v>2934</v>
      </c>
      <c r="B2938" s="316" t="s">
        <v>6536</v>
      </c>
      <c r="C2938" s="318" t="s">
        <v>6537</v>
      </c>
      <c r="D2938" s="318" t="s">
        <v>6423</v>
      </c>
      <c r="E2938" s="318" t="s">
        <v>2453</v>
      </c>
      <c r="F2938" s="318" t="s">
        <v>2423</v>
      </c>
    </row>
    <row r="2939" spans="1:6" hidden="1">
      <c r="A2939" s="26">
        <v>2935</v>
      </c>
      <c r="B2939" s="316" t="s">
        <v>6568</v>
      </c>
      <c r="C2939" s="318" t="s">
        <v>6569</v>
      </c>
      <c r="D2939" s="318" t="s">
        <v>6423</v>
      </c>
      <c r="E2939" s="318" t="s">
        <v>2453</v>
      </c>
      <c r="F2939" s="318" t="s">
        <v>2423</v>
      </c>
    </row>
    <row r="2940" spans="1:6" hidden="1">
      <c r="A2940" s="26">
        <v>2936</v>
      </c>
      <c r="B2940" s="316" t="s">
        <v>6534</v>
      </c>
      <c r="C2940" s="318" t="s">
        <v>6535</v>
      </c>
      <c r="D2940" s="318" t="s">
        <v>6423</v>
      </c>
      <c r="E2940" s="318" t="s">
        <v>2453</v>
      </c>
      <c r="F2940" s="318" t="s">
        <v>2423</v>
      </c>
    </row>
    <row r="2941" spans="1:6" hidden="1">
      <c r="A2941" s="26">
        <v>2937</v>
      </c>
      <c r="B2941" s="316" t="s">
        <v>6526</v>
      </c>
      <c r="C2941" s="318" t="s">
        <v>6527</v>
      </c>
      <c r="D2941" s="318" t="s">
        <v>6423</v>
      </c>
      <c r="E2941" s="318" t="s">
        <v>2453</v>
      </c>
      <c r="F2941" s="318" t="s">
        <v>2423</v>
      </c>
    </row>
    <row r="2942" spans="1:6" hidden="1">
      <c r="A2942" s="26">
        <v>2938</v>
      </c>
      <c r="B2942" s="316" t="s">
        <v>6540</v>
      </c>
      <c r="C2942" s="318" t="s">
        <v>6541</v>
      </c>
      <c r="D2942" s="318" t="s">
        <v>6423</v>
      </c>
      <c r="E2942" s="318" t="s">
        <v>2453</v>
      </c>
      <c r="F2942" s="318" t="s">
        <v>2423</v>
      </c>
    </row>
    <row r="2943" spans="1:6" hidden="1">
      <c r="A2943" s="26">
        <v>2939</v>
      </c>
      <c r="B2943" s="316" t="s">
        <v>9943</v>
      </c>
      <c r="C2943" s="318" t="s">
        <v>6428</v>
      </c>
      <c r="D2943" s="318" t="s">
        <v>6423</v>
      </c>
      <c r="E2943" s="318" t="s">
        <v>2422</v>
      </c>
      <c r="F2943" s="318" t="s">
        <v>2423</v>
      </c>
    </row>
    <row r="2944" spans="1:6" hidden="1">
      <c r="A2944" s="26">
        <v>2940</v>
      </c>
      <c r="B2944" s="316" t="s">
        <v>6447</v>
      </c>
      <c r="C2944" s="318" t="s">
        <v>6448</v>
      </c>
      <c r="D2944" s="318" t="s">
        <v>6423</v>
      </c>
      <c r="E2944" s="318" t="s">
        <v>2453</v>
      </c>
      <c r="F2944" s="318" t="s">
        <v>2423</v>
      </c>
    </row>
    <row r="2945" spans="1:6" hidden="1">
      <c r="A2945" s="26">
        <v>2941</v>
      </c>
      <c r="B2945" s="316" t="s">
        <v>6424</v>
      </c>
      <c r="C2945" s="318" t="s">
        <v>6425</v>
      </c>
      <c r="D2945" s="318" t="s">
        <v>6423</v>
      </c>
      <c r="E2945" s="318" t="s">
        <v>2422</v>
      </c>
      <c r="F2945" s="318" t="s">
        <v>2423</v>
      </c>
    </row>
    <row r="2946" spans="1:6" hidden="1">
      <c r="A2946" s="26">
        <v>2942</v>
      </c>
      <c r="B2946" s="316" t="s">
        <v>6573</v>
      </c>
      <c r="C2946" s="318" t="s">
        <v>6574</v>
      </c>
      <c r="D2946" s="318" t="s">
        <v>6423</v>
      </c>
      <c r="E2946" s="318" t="s">
        <v>2453</v>
      </c>
      <c r="F2946" s="318" t="s">
        <v>2423</v>
      </c>
    </row>
    <row r="2947" spans="1:6" hidden="1">
      <c r="A2947" s="26">
        <v>2943</v>
      </c>
      <c r="B2947" s="316" t="s">
        <v>6426</v>
      </c>
      <c r="C2947" s="318" t="s">
        <v>6427</v>
      </c>
      <c r="D2947" s="318" t="s">
        <v>6423</v>
      </c>
      <c r="E2947" s="318" t="s">
        <v>2422</v>
      </c>
      <c r="F2947" s="318" t="s">
        <v>2423</v>
      </c>
    </row>
    <row r="2948" spans="1:6" hidden="1">
      <c r="A2948" s="26">
        <v>2944</v>
      </c>
      <c r="B2948" s="316" t="s">
        <v>9176</v>
      </c>
      <c r="C2948" s="318" t="s">
        <v>1301</v>
      </c>
      <c r="D2948" s="318" t="s">
        <v>6423</v>
      </c>
      <c r="E2948" s="318" t="s">
        <v>2422</v>
      </c>
      <c r="F2948" s="318" t="s">
        <v>2423</v>
      </c>
    </row>
    <row r="2949" spans="1:6" hidden="1">
      <c r="A2949" s="26">
        <v>2945</v>
      </c>
      <c r="B2949" s="316" t="s">
        <v>10123</v>
      </c>
      <c r="C2949" s="318" t="s">
        <v>6430</v>
      </c>
      <c r="D2949" s="318" t="s">
        <v>6423</v>
      </c>
      <c r="E2949" s="318" t="s">
        <v>2422</v>
      </c>
      <c r="F2949" s="318" t="s">
        <v>2423</v>
      </c>
    </row>
    <row r="2950" spans="1:6" hidden="1">
      <c r="A2950" s="26">
        <v>2946</v>
      </c>
      <c r="B2950" s="316" t="s">
        <v>6483</v>
      </c>
      <c r="C2950" s="318" t="s">
        <v>6484</v>
      </c>
      <c r="D2950" s="318" t="s">
        <v>6423</v>
      </c>
      <c r="E2950" s="318" t="s">
        <v>2453</v>
      </c>
      <c r="F2950" s="318" t="s">
        <v>2423</v>
      </c>
    </row>
    <row r="2951" spans="1:6" hidden="1">
      <c r="A2951" s="26">
        <v>2947</v>
      </c>
      <c r="B2951" s="316" t="s">
        <v>6473</v>
      </c>
      <c r="C2951" s="318" t="s">
        <v>6474</v>
      </c>
      <c r="D2951" s="318" t="s">
        <v>6423</v>
      </c>
      <c r="E2951" s="318" t="s">
        <v>2453</v>
      </c>
      <c r="F2951" s="318" t="s">
        <v>2423</v>
      </c>
    </row>
    <row r="2952" spans="1:6" hidden="1">
      <c r="A2952" s="26">
        <v>2948</v>
      </c>
      <c r="B2952" s="316" t="s">
        <v>10172</v>
      </c>
      <c r="C2952" s="318" t="s">
        <v>6593</v>
      </c>
      <c r="D2952" s="318" t="s">
        <v>6423</v>
      </c>
      <c r="E2952" s="318" t="s">
        <v>2453</v>
      </c>
      <c r="F2952" s="318" t="s">
        <v>2423</v>
      </c>
    </row>
    <row r="2953" spans="1:6" hidden="1">
      <c r="A2953" s="26">
        <v>2949</v>
      </c>
      <c r="B2953" s="316" t="s">
        <v>10179</v>
      </c>
      <c r="C2953" s="318" t="s">
        <v>6591</v>
      </c>
      <c r="D2953" s="318" t="s">
        <v>6423</v>
      </c>
      <c r="E2953" s="318" t="s">
        <v>2453</v>
      </c>
      <c r="F2953" s="318" t="s">
        <v>2423</v>
      </c>
    </row>
    <row r="2954" spans="1:6" hidden="1">
      <c r="A2954" s="26">
        <v>2950</v>
      </c>
      <c r="B2954" s="316" t="s">
        <v>10215</v>
      </c>
      <c r="C2954" s="318" t="s">
        <v>6597</v>
      </c>
      <c r="D2954" s="318" t="s">
        <v>6423</v>
      </c>
      <c r="E2954" s="318" t="s">
        <v>2453</v>
      </c>
      <c r="F2954" s="318" t="s">
        <v>2423</v>
      </c>
    </row>
    <row r="2955" spans="1:6" hidden="1">
      <c r="A2955" s="26">
        <v>2951</v>
      </c>
      <c r="B2955" s="316" t="s">
        <v>6504</v>
      </c>
      <c r="C2955" s="318" t="s">
        <v>6505</v>
      </c>
      <c r="D2955" s="318" t="s">
        <v>6423</v>
      </c>
      <c r="E2955" s="318" t="s">
        <v>2453</v>
      </c>
      <c r="F2955" s="318" t="s">
        <v>2423</v>
      </c>
    </row>
    <row r="2956" spans="1:6" hidden="1">
      <c r="A2956" s="26">
        <v>2952</v>
      </c>
      <c r="B2956" s="316" t="s">
        <v>6518</v>
      </c>
      <c r="C2956" s="318" t="s">
        <v>6519</v>
      </c>
      <c r="D2956" s="318" t="s">
        <v>6423</v>
      </c>
      <c r="E2956" s="318" t="s">
        <v>2453</v>
      </c>
      <c r="F2956" s="318" t="s">
        <v>2423</v>
      </c>
    </row>
    <row r="2957" spans="1:6" hidden="1">
      <c r="A2957" s="26">
        <v>2953</v>
      </c>
      <c r="B2957" s="316" t="s">
        <v>6502</v>
      </c>
      <c r="C2957" s="318" t="s">
        <v>6503</v>
      </c>
      <c r="D2957" s="318" t="s">
        <v>6423</v>
      </c>
      <c r="E2957" s="318" t="s">
        <v>2453</v>
      </c>
      <c r="F2957" s="318" t="s">
        <v>2423</v>
      </c>
    </row>
    <row r="2958" spans="1:6" hidden="1">
      <c r="A2958" s="26">
        <v>2954</v>
      </c>
      <c r="B2958" s="316" t="s">
        <v>6493</v>
      </c>
      <c r="C2958" s="318" t="s">
        <v>6494</v>
      </c>
      <c r="D2958" s="318" t="s">
        <v>6423</v>
      </c>
      <c r="E2958" s="318" t="s">
        <v>2453</v>
      </c>
      <c r="F2958" s="318" t="s">
        <v>2423</v>
      </c>
    </row>
    <row r="2959" spans="1:6" hidden="1">
      <c r="A2959" s="26">
        <v>2955</v>
      </c>
      <c r="B2959" s="316" t="s">
        <v>6475</v>
      </c>
      <c r="C2959" s="318" t="s">
        <v>6476</v>
      </c>
      <c r="D2959" s="318" t="s">
        <v>6423</v>
      </c>
      <c r="E2959" s="318" t="s">
        <v>2453</v>
      </c>
      <c r="F2959" s="318" t="s">
        <v>2423</v>
      </c>
    </row>
    <row r="2960" spans="1:6" hidden="1">
      <c r="A2960" s="26">
        <v>2956</v>
      </c>
      <c r="B2960" s="316" t="s">
        <v>6449</v>
      </c>
      <c r="C2960" s="318" t="s">
        <v>6450</v>
      </c>
      <c r="D2960" s="318" t="s">
        <v>6423</v>
      </c>
      <c r="E2960" s="318" t="s">
        <v>2453</v>
      </c>
      <c r="F2960" s="318" t="s">
        <v>2423</v>
      </c>
    </row>
    <row r="2961" spans="1:6" hidden="1">
      <c r="A2961" s="26">
        <v>2957</v>
      </c>
      <c r="B2961" s="316" t="s">
        <v>6479</v>
      </c>
      <c r="C2961" s="318" t="s">
        <v>6480</v>
      </c>
      <c r="D2961" s="318" t="s">
        <v>6423</v>
      </c>
      <c r="E2961" s="318" t="s">
        <v>2453</v>
      </c>
      <c r="F2961" s="318" t="s">
        <v>2423</v>
      </c>
    </row>
    <row r="2962" spans="1:6" hidden="1">
      <c r="A2962" s="26">
        <v>2958</v>
      </c>
      <c r="B2962" s="316" t="s">
        <v>6463</v>
      </c>
      <c r="C2962" s="318" t="s">
        <v>6464</v>
      </c>
      <c r="D2962" s="318" t="s">
        <v>6423</v>
      </c>
      <c r="E2962" s="318" t="s">
        <v>2453</v>
      </c>
      <c r="F2962" s="318" t="s">
        <v>2423</v>
      </c>
    </row>
    <row r="2963" spans="1:6" hidden="1">
      <c r="A2963" s="26">
        <v>2959</v>
      </c>
      <c r="B2963" s="316" t="s">
        <v>6481</v>
      </c>
      <c r="C2963" s="318" t="s">
        <v>6482</v>
      </c>
      <c r="D2963" s="318" t="s">
        <v>6423</v>
      </c>
      <c r="E2963" s="318" t="s">
        <v>2453</v>
      </c>
      <c r="F2963" s="318" t="s">
        <v>2423</v>
      </c>
    </row>
    <row r="2964" spans="1:6" hidden="1">
      <c r="A2964" s="26">
        <v>2960</v>
      </c>
      <c r="B2964" s="316" t="s">
        <v>6491</v>
      </c>
      <c r="C2964" s="318" t="s">
        <v>6492</v>
      </c>
      <c r="D2964" s="318" t="s">
        <v>6423</v>
      </c>
      <c r="E2964" s="318" t="s">
        <v>2453</v>
      </c>
      <c r="F2964" s="318" t="s">
        <v>2423</v>
      </c>
    </row>
    <row r="2965" spans="1:6" hidden="1">
      <c r="A2965" s="26">
        <v>2961</v>
      </c>
      <c r="B2965" s="316" t="s">
        <v>6485</v>
      </c>
      <c r="C2965" s="318" t="s">
        <v>6486</v>
      </c>
      <c r="D2965" s="318" t="s">
        <v>6423</v>
      </c>
      <c r="E2965" s="318" t="s">
        <v>2453</v>
      </c>
      <c r="F2965" s="318" t="s">
        <v>2423</v>
      </c>
    </row>
    <row r="2966" spans="1:6" hidden="1">
      <c r="A2966" s="26">
        <v>2962</v>
      </c>
      <c r="B2966" s="316" t="s">
        <v>6497</v>
      </c>
      <c r="C2966" s="318" t="s">
        <v>1355</v>
      </c>
      <c r="D2966" s="318" t="s">
        <v>6423</v>
      </c>
      <c r="E2966" s="318" t="s">
        <v>2453</v>
      </c>
      <c r="F2966" s="318" t="s">
        <v>2423</v>
      </c>
    </row>
    <row r="2967" spans="1:6" hidden="1">
      <c r="A2967" s="26">
        <v>2963</v>
      </c>
      <c r="B2967" s="316" t="s">
        <v>6498</v>
      </c>
      <c r="C2967" s="318" t="s">
        <v>6499</v>
      </c>
      <c r="D2967" s="318" t="s">
        <v>6423</v>
      </c>
      <c r="E2967" s="318" t="s">
        <v>2453</v>
      </c>
      <c r="F2967" s="318" t="s">
        <v>2423</v>
      </c>
    </row>
    <row r="2968" spans="1:6" hidden="1">
      <c r="A2968" s="26">
        <v>2964</v>
      </c>
      <c r="B2968" s="316" t="s">
        <v>6453</v>
      </c>
      <c r="C2968" s="318" t="s">
        <v>6454</v>
      </c>
      <c r="D2968" s="318" t="s">
        <v>6423</v>
      </c>
      <c r="E2968" s="318" t="s">
        <v>2453</v>
      </c>
      <c r="F2968" s="318" t="s">
        <v>2423</v>
      </c>
    </row>
    <row r="2969" spans="1:6" hidden="1">
      <c r="A2969" s="26">
        <v>2965</v>
      </c>
      <c r="B2969" s="316" t="s">
        <v>6451</v>
      </c>
      <c r="C2969" s="318" t="s">
        <v>6452</v>
      </c>
      <c r="D2969" s="318" t="s">
        <v>6423</v>
      </c>
      <c r="E2969" s="318" t="s">
        <v>2453</v>
      </c>
      <c r="F2969" s="318" t="s">
        <v>2423</v>
      </c>
    </row>
    <row r="2970" spans="1:6" hidden="1">
      <c r="A2970" s="26">
        <v>2966</v>
      </c>
      <c r="B2970" s="316" t="s">
        <v>10363</v>
      </c>
      <c r="C2970" s="318" t="s">
        <v>6594</v>
      </c>
      <c r="D2970" s="318" t="s">
        <v>6423</v>
      </c>
      <c r="E2970" s="318" t="s">
        <v>2453</v>
      </c>
      <c r="F2970" s="318" t="s">
        <v>2423</v>
      </c>
    </row>
    <row r="2971" spans="1:6" hidden="1">
      <c r="A2971" s="26">
        <v>2967</v>
      </c>
      <c r="B2971" s="316" t="s">
        <v>10365</v>
      </c>
      <c r="C2971" s="318" t="s">
        <v>6592</v>
      </c>
      <c r="D2971" s="318" t="s">
        <v>6423</v>
      </c>
      <c r="E2971" s="318" t="s">
        <v>2453</v>
      </c>
      <c r="F2971" s="318" t="s">
        <v>2423</v>
      </c>
    </row>
    <row r="2972" spans="1:6" hidden="1">
      <c r="A2972" s="26">
        <v>2968</v>
      </c>
      <c r="B2972" s="316" t="s">
        <v>6514</v>
      </c>
      <c r="C2972" s="318" t="s">
        <v>6515</v>
      </c>
      <c r="D2972" s="318" t="s">
        <v>6423</v>
      </c>
      <c r="E2972" s="318" t="s">
        <v>2453</v>
      </c>
      <c r="F2972" s="318" t="s">
        <v>2423</v>
      </c>
    </row>
    <row r="2973" spans="1:6" hidden="1">
      <c r="A2973" s="26">
        <v>2969</v>
      </c>
      <c r="B2973" s="316" t="s">
        <v>6467</v>
      </c>
      <c r="C2973" s="318" t="s">
        <v>6468</v>
      </c>
      <c r="D2973" s="318" t="s">
        <v>6423</v>
      </c>
      <c r="E2973" s="318" t="s">
        <v>2453</v>
      </c>
      <c r="F2973" s="318" t="s">
        <v>2423</v>
      </c>
    </row>
    <row r="2974" spans="1:6" hidden="1">
      <c r="A2974" s="26">
        <v>2970</v>
      </c>
      <c r="B2974" s="316" t="s">
        <v>6469</v>
      </c>
      <c r="C2974" s="318" t="s">
        <v>6470</v>
      </c>
      <c r="D2974" s="318" t="s">
        <v>6423</v>
      </c>
      <c r="E2974" s="318" t="s">
        <v>2453</v>
      </c>
      <c r="F2974" s="318" t="s">
        <v>2423</v>
      </c>
    </row>
    <row r="2975" spans="1:6" hidden="1">
      <c r="A2975" s="26">
        <v>2971</v>
      </c>
      <c r="B2975" s="316" t="s">
        <v>10465</v>
      </c>
      <c r="C2975" s="318" t="s">
        <v>6595</v>
      </c>
      <c r="D2975" s="318" t="s">
        <v>6423</v>
      </c>
      <c r="E2975" s="318" t="s">
        <v>2453</v>
      </c>
      <c r="F2975" s="318" t="s">
        <v>2423</v>
      </c>
    </row>
    <row r="2976" spans="1:6" hidden="1">
      <c r="A2976" s="26">
        <v>2972</v>
      </c>
      <c r="B2976" s="316" t="s">
        <v>10659</v>
      </c>
      <c r="C2976" s="318" t="s">
        <v>6596</v>
      </c>
      <c r="D2976" s="318" t="s">
        <v>6423</v>
      </c>
      <c r="E2976" s="318" t="s">
        <v>2453</v>
      </c>
      <c r="F2976" s="318" t="s">
        <v>2423</v>
      </c>
    </row>
    <row r="2977" spans="1:6" hidden="1">
      <c r="A2977" s="26">
        <v>2973</v>
      </c>
      <c r="B2977" s="316" t="s">
        <v>10739</v>
      </c>
      <c r="C2977" s="318" t="s">
        <v>6576</v>
      </c>
      <c r="D2977" s="318" t="s">
        <v>6423</v>
      </c>
      <c r="E2977" s="318" t="s">
        <v>2453</v>
      </c>
      <c r="F2977" s="318" t="s">
        <v>2423</v>
      </c>
    </row>
    <row r="2978" spans="1:6" hidden="1">
      <c r="A2978" s="26">
        <v>2974</v>
      </c>
      <c r="B2978" s="316" t="s">
        <v>10764</v>
      </c>
      <c r="C2978" s="318" t="s">
        <v>6583</v>
      </c>
      <c r="D2978" s="318" t="s">
        <v>6423</v>
      </c>
      <c r="E2978" s="318" t="s">
        <v>2453</v>
      </c>
      <c r="F2978" s="318" t="s">
        <v>2423</v>
      </c>
    </row>
    <row r="2979" spans="1:6" hidden="1">
      <c r="A2979" s="26">
        <v>2975</v>
      </c>
      <c r="B2979" s="316" t="s">
        <v>10816</v>
      </c>
      <c r="C2979" s="318" t="s">
        <v>6588</v>
      </c>
      <c r="D2979" s="318" t="s">
        <v>6423</v>
      </c>
      <c r="E2979" s="318" t="s">
        <v>2453</v>
      </c>
      <c r="F2979" s="318" t="s">
        <v>2423</v>
      </c>
    </row>
    <row r="2980" spans="1:6" hidden="1">
      <c r="A2980" s="26">
        <v>2976</v>
      </c>
      <c r="B2980" s="316" t="s">
        <v>10864</v>
      </c>
      <c r="C2980" s="318" t="s">
        <v>6577</v>
      </c>
      <c r="D2980" s="318" t="s">
        <v>6423</v>
      </c>
      <c r="E2980" s="318" t="s">
        <v>2453</v>
      </c>
      <c r="F2980" s="318" t="s">
        <v>2423</v>
      </c>
    </row>
    <row r="2981" spans="1:6" hidden="1">
      <c r="A2981" s="26">
        <v>2977</v>
      </c>
      <c r="B2981" s="316" t="s">
        <v>10867</v>
      </c>
      <c r="C2981" s="318" t="s">
        <v>6584</v>
      </c>
      <c r="D2981" s="318" t="s">
        <v>6423</v>
      </c>
      <c r="E2981" s="318" t="s">
        <v>2453</v>
      </c>
      <c r="F2981" s="318" t="s">
        <v>2423</v>
      </c>
    </row>
    <row r="2982" spans="1:6" hidden="1">
      <c r="A2982" s="26">
        <v>2978</v>
      </c>
      <c r="B2982" s="316" t="s">
        <v>10993</v>
      </c>
      <c r="C2982" s="318" t="s">
        <v>6578</v>
      </c>
      <c r="D2982" s="318" t="s">
        <v>6423</v>
      </c>
      <c r="E2982" s="318" t="s">
        <v>2453</v>
      </c>
      <c r="F2982" s="318" t="s">
        <v>2423</v>
      </c>
    </row>
    <row r="2983" spans="1:6" hidden="1">
      <c r="A2983" s="26">
        <v>2979</v>
      </c>
      <c r="B2983" s="316" t="s">
        <v>11005</v>
      </c>
      <c r="C2983" s="318" t="s">
        <v>6579</v>
      </c>
      <c r="D2983" s="318" t="s">
        <v>6423</v>
      </c>
      <c r="E2983" s="318" t="s">
        <v>2453</v>
      </c>
      <c r="F2983" s="318" t="s">
        <v>2423</v>
      </c>
    </row>
    <row r="2984" spans="1:6" hidden="1">
      <c r="A2984" s="26">
        <v>2980</v>
      </c>
      <c r="B2984" s="316" t="s">
        <v>11026</v>
      </c>
      <c r="C2984" s="318" t="s">
        <v>6429</v>
      </c>
      <c r="D2984" s="318" t="s">
        <v>6423</v>
      </c>
      <c r="E2984" s="318" t="s">
        <v>2422</v>
      </c>
      <c r="F2984" s="318" t="s">
        <v>2423</v>
      </c>
    </row>
    <row r="2985" spans="1:6" hidden="1">
      <c r="A2985" s="26">
        <v>2981</v>
      </c>
      <c r="B2985" s="316" t="s">
        <v>11053</v>
      </c>
      <c r="C2985" s="318" t="s">
        <v>6580</v>
      </c>
      <c r="D2985" s="318" t="s">
        <v>6423</v>
      </c>
      <c r="E2985" s="318" t="s">
        <v>2453</v>
      </c>
      <c r="F2985" s="318" t="s">
        <v>2423</v>
      </c>
    </row>
    <row r="2986" spans="1:6" hidden="1">
      <c r="A2986" s="26">
        <v>2982</v>
      </c>
      <c r="B2986" s="316" t="s">
        <v>6511</v>
      </c>
      <c r="C2986" s="318" t="s">
        <v>1369</v>
      </c>
      <c r="D2986" s="318" t="s">
        <v>6423</v>
      </c>
      <c r="E2986" s="318" t="s">
        <v>2453</v>
      </c>
      <c r="F2986" s="318" t="s">
        <v>2423</v>
      </c>
    </row>
    <row r="2987" spans="1:6" hidden="1">
      <c r="A2987" s="26">
        <v>2983</v>
      </c>
      <c r="B2987" s="316" t="s">
        <v>6510</v>
      </c>
      <c r="C2987" s="318" t="s">
        <v>1367</v>
      </c>
      <c r="D2987" s="318" t="s">
        <v>6423</v>
      </c>
      <c r="E2987" s="318" t="s">
        <v>2453</v>
      </c>
      <c r="F2987" s="318" t="s">
        <v>2423</v>
      </c>
    </row>
    <row r="2988" spans="1:6" hidden="1">
      <c r="A2988" s="26">
        <v>2984</v>
      </c>
      <c r="B2988" s="316" t="s">
        <v>11194</v>
      </c>
      <c r="C2988" s="318" t="s">
        <v>6585</v>
      </c>
      <c r="D2988" s="318" t="s">
        <v>6423</v>
      </c>
      <c r="E2988" s="318" t="s">
        <v>2453</v>
      </c>
      <c r="F2988" s="318" t="s">
        <v>2423</v>
      </c>
    </row>
    <row r="2989" spans="1:6" hidden="1">
      <c r="A2989" s="26">
        <v>2985</v>
      </c>
      <c r="B2989" s="316" t="s">
        <v>6465</v>
      </c>
      <c r="C2989" s="318" t="s">
        <v>6466</v>
      </c>
      <c r="D2989" s="318" t="s">
        <v>6423</v>
      </c>
      <c r="E2989" s="318" t="s">
        <v>2453</v>
      </c>
      <c r="F2989" s="318" t="s">
        <v>2423</v>
      </c>
    </row>
    <row r="2990" spans="1:6" hidden="1">
      <c r="A2990" s="26">
        <v>2986</v>
      </c>
      <c r="B2990" s="316" t="s">
        <v>11216</v>
      </c>
      <c r="C2990" s="318" t="s">
        <v>6586</v>
      </c>
      <c r="D2990" s="318" t="s">
        <v>6423</v>
      </c>
      <c r="E2990" s="318" t="s">
        <v>2453</v>
      </c>
      <c r="F2990" s="318" t="s">
        <v>2423</v>
      </c>
    </row>
    <row r="2991" spans="1:6" hidden="1">
      <c r="A2991" s="26">
        <v>2987</v>
      </c>
      <c r="B2991" s="316" t="s">
        <v>11247</v>
      </c>
      <c r="C2991" s="318" t="s">
        <v>6581</v>
      </c>
      <c r="D2991" s="318" t="s">
        <v>6423</v>
      </c>
      <c r="E2991" s="318" t="s">
        <v>2453</v>
      </c>
      <c r="F2991" s="318" t="s">
        <v>2423</v>
      </c>
    </row>
    <row r="2992" spans="1:6" hidden="1">
      <c r="A2992" s="26">
        <v>2988</v>
      </c>
      <c r="B2992" s="316" t="s">
        <v>11251</v>
      </c>
      <c r="C2992" s="318" t="s">
        <v>6587</v>
      </c>
      <c r="D2992" s="318" t="s">
        <v>6423</v>
      </c>
      <c r="E2992" s="318" t="s">
        <v>2453</v>
      </c>
      <c r="F2992" s="318" t="s">
        <v>2423</v>
      </c>
    </row>
    <row r="2993" spans="1:6" hidden="1">
      <c r="A2993" s="26">
        <v>2989</v>
      </c>
      <c r="B2993" s="316" t="s">
        <v>11263</v>
      </c>
      <c r="C2993" s="318" t="s">
        <v>6589</v>
      </c>
      <c r="D2993" s="318" t="s">
        <v>6423</v>
      </c>
      <c r="E2993" s="318" t="s">
        <v>2453</v>
      </c>
      <c r="F2993" s="318" t="s">
        <v>2423</v>
      </c>
    </row>
    <row r="2994" spans="1:6" hidden="1">
      <c r="A2994" s="26">
        <v>2990</v>
      </c>
      <c r="B2994" s="316" t="s">
        <v>11304</v>
      </c>
      <c r="C2994" s="318" t="s">
        <v>6590</v>
      </c>
      <c r="D2994" s="318" t="s">
        <v>6423</v>
      </c>
      <c r="E2994" s="318" t="s">
        <v>2453</v>
      </c>
      <c r="F2994" s="318" t="s">
        <v>2423</v>
      </c>
    </row>
    <row r="2995" spans="1:6" hidden="1">
      <c r="A2995" s="26">
        <v>2991</v>
      </c>
      <c r="B2995" s="316" t="s">
        <v>11313</v>
      </c>
      <c r="C2995" s="318" t="s">
        <v>6582</v>
      </c>
      <c r="D2995" s="318" t="s">
        <v>6423</v>
      </c>
      <c r="E2995" s="318" t="s">
        <v>2453</v>
      </c>
      <c r="F2995" s="318" t="s">
        <v>2423</v>
      </c>
    </row>
    <row r="2996" spans="1:6" hidden="1">
      <c r="A2996" s="26">
        <v>2992</v>
      </c>
      <c r="B2996" s="316" t="s">
        <v>6512</v>
      </c>
      <c r="C2996" s="318" t="s">
        <v>6513</v>
      </c>
      <c r="D2996" s="318" t="s">
        <v>6423</v>
      </c>
      <c r="E2996" s="318" t="s">
        <v>2453</v>
      </c>
      <c r="F2996" s="318" t="s">
        <v>2423</v>
      </c>
    </row>
    <row r="2997" spans="1:6" hidden="1">
      <c r="A2997" s="26">
        <v>2993</v>
      </c>
      <c r="B2997" s="316" t="s">
        <v>6471</v>
      </c>
      <c r="C2997" s="318" t="s">
        <v>6472</v>
      </c>
      <c r="D2997" s="318" t="s">
        <v>6423</v>
      </c>
      <c r="E2997" s="318" t="s">
        <v>2453</v>
      </c>
      <c r="F2997" s="318" t="s">
        <v>2423</v>
      </c>
    </row>
    <row r="2998" spans="1:6" hidden="1">
      <c r="A2998" s="26">
        <v>2994</v>
      </c>
      <c r="B2998" s="316" t="s">
        <v>6457</v>
      </c>
      <c r="C2998" s="318" t="s">
        <v>6458</v>
      </c>
      <c r="D2998" s="318" t="s">
        <v>6423</v>
      </c>
      <c r="E2998" s="318" t="s">
        <v>2453</v>
      </c>
      <c r="F2998" s="318" t="s">
        <v>2423</v>
      </c>
    </row>
    <row r="2999" spans="1:6" hidden="1">
      <c r="A2999" s="26">
        <v>2995</v>
      </c>
      <c r="B2999" s="316" t="s">
        <v>6459</v>
      </c>
      <c r="C2999" s="318" t="s">
        <v>6460</v>
      </c>
      <c r="D2999" s="318" t="s">
        <v>6423</v>
      </c>
      <c r="E2999" s="318" t="s">
        <v>2453</v>
      </c>
      <c r="F2999" s="318" t="s">
        <v>2423</v>
      </c>
    </row>
    <row r="3000" spans="1:6" hidden="1">
      <c r="A3000" s="26">
        <v>2996</v>
      </c>
      <c r="B3000" s="316" t="s">
        <v>6461</v>
      </c>
      <c r="C3000" s="318" t="s">
        <v>6462</v>
      </c>
      <c r="D3000" s="318" t="s">
        <v>6423</v>
      </c>
      <c r="E3000" s="318" t="s">
        <v>2453</v>
      </c>
      <c r="F3000" s="318" t="s">
        <v>2423</v>
      </c>
    </row>
    <row r="3001" spans="1:6" hidden="1">
      <c r="A3001" s="26">
        <v>2997</v>
      </c>
      <c r="B3001" s="316" t="s">
        <v>6455</v>
      </c>
      <c r="C3001" s="318" t="s">
        <v>6456</v>
      </c>
      <c r="D3001" s="318" t="s">
        <v>6423</v>
      </c>
      <c r="E3001" s="318" t="s">
        <v>2453</v>
      </c>
      <c r="F3001" s="318" t="s">
        <v>2423</v>
      </c>
    </row>
    <row r="3002" spans="1:6" hidden="1">
      <c r="A3002" s="26">
        <v>2998</v>
      </c>
      <c r="B3002" s="316" t="s">
        <v>6516</v>
      </c>
      <c r="C3002" s="318" t="s">
        <v>6517</v>
      </c>
      <c r="D3002" s="318" t="s">
        <v>6423</v>
      </c>
      <c r="E3002" s="318" t="s">
        <v>2453</v>
      </c>
      <c r="F3002" s="318" t="s">
        <v>2423</v>
      </c>
    </row>
    <row r="3003" spans="1:6" hidden="1">
      <c r="A3003" s="26">
        <v>2999</v>
      </c>
      <c r="B3003" s="316" t="s">
        <v>6489</v>
      </c>
      <c r="C3003" s="318" t="s">
        <v>6490</v>
      </c>
      <c r="D3003" s="318" t="s">
        <v>6423</v>
      </c>
      <c r="E3003" s="318" t="s">
        <v>2453</v>
      </c>
      <c r="F3003" s="318" t="s">
        <v>2423</v>
      </c>
    </row>
    <row r="3004" spans="1:6" hidden="1">
      <c r="A3004" s="26">
        <v>3000</v>
      </c>
      <c r="B3004" s="316" t="s">
        <v>6508</v>
      </c>
      <c r="C3004" s="318" t="s">
        <v>6509</v>
      </c>
      <c r="D3004" s="318" t="s">
        <v>6423</v>
      </c>
      <c r="E3004" s="318" t="s">
        <v>2453</v>
      </c>
      <c r="F3004" s="318" t="s">
        <v>2423</v>
      </c>
    </row>
    <row r="3005" spans="1:6" hidden="1">
      <c r="A3005" s="26">
        <v>3001</v>
      </c>
      <c r="B3005" s="316" t="s">
        <v>6495</v>
      </c>
      <c r="C3005" s="318" t="s">
        <v>6496</v>
      </c>
      <c r="D3005" s="318" t="s">
        <v>6423</v>
      </c>
      <c r="E3005" s="318" t="s">
        <v>2453</v>
      </c>
      <c r="F3005" s="318" t="s">
        <v>2423</v>
      </c>
    </row>
    <row r="3006" spans="1:6" hidden="1">
      <c r="A3006" s="26">
        <v>3002</v>
      </c>
      <c r="B3006" s="316" t="s">
        <v>6506</v>
      </c>
      <c r="C3006" s="318" t="s">
        <v>6507</v>
      </c>
      <c r="D3006" s="318" t="s">
        <v>6423</v>
      </c>
      <c r="E3006" s="318" t="s">
        <v>2453</v>
      </c>
      <c r="F3006" s="318" t="s">
        <v>2423</v>
      </c>
    </row>
    <row r="3007" spans="1:6" hidden="1">
      <c r="A3007" s="26">
        <v>3003</v>
      </c>
      <c r="B3007" s="316" t="s">
        <v>6487</v>
      </c>
      <c r="C3007" s="318" t="s">
        <v>6488</v>
      </c>
      <c r="D3007" s="318" t="s">
        <v>6423</v>
      </c>
      <c r="E3007" s="318" t="s">
        <v>2453</v>
      </c>
      <c r="F3007" s="318" t="s">
        <v>2423</v>
      </c>
    </row>
    <row r="3008" spans="1:6" hidden="1">
      <c r="A3008" s="26">
        <v>3004</v>
      </c>
      <c r="B3008" s="316" t="s">
        <v>6500</v>
      </c>
      <c r="C3008" s="318" t="s">
        <v>6501</v>
      </c>
      <c r="D3008" s="318" t="s">
        <v>6423</v>
      </c>
      <c r="E3008" s="318" t="s">
        <v>2453</v>
      </c>
      <c r="F3008" s="318" t="s">
        <v>2423</v>
      </c>
    </row>
    <row r="3009" spans="1:6" hidden="1">
      <c r="A3009" s="26">
        <v>3005</v>
      </c>
      <c r="B3009" s="316" t="s">
        <v>6477</v>
      </c>
      <c r="C3009" s="318" t="s">
        <v>6478</v>
      </c>
      <c r="D3009" s="318" t="s">
        <v>6423</v>
      </c>
      <c r="E3009" s="318" t="s">
        <v>2453</v>
      </c>
      <c r="F3009" s="318" t="s">
        <v>2423</v>
      </c>
    </row>
    <row r="3010" spans="1:6" hidden="1">
      <c r="A3010" s="26">
        <v>3006</v>
      </c>
      <c r="B3010" s="316" t="s">
        <v>6439</v>
      </c>
      <c r="C3010" s="318" t="s">
        <v>6440</v>
      </c>
      <c r="D3010" s="318" t="s">
        <v>6423</v>
      </c>
      <c r="E3010" s="318" t="s">
        <v>2453</v>
      </c>
      <c r="F3010" s="318" t="s">
        <v>2423</v>
      </c>
    </row>
    <row r="3011" spans="1:6" hidden="1">
      <c r="A3011" s="26">
        <v>3007</v>
      </c>
      <c r="B3011" s="316" t="s">
        <v>6422</v>
      </c>
      <c r="C3011" s="318" t="s">
        <v>1607</v>
      </c>
      <c r="D3011" s="318" t="s">
        <v>6423</v>
      </c>
      <c r="E3011" s="318" t="s">
        <v>2422</v>
      </c>
      <c r="F3011" s="318" t="s">
        <v>2423</v>
      </c>
    </row>
    <row r="3012" spans="1:6" hidden="1">
      <c r="A3012" s="26">
        <v>3008</v>
      </c>
      <c r="B3012" s="316" t="s">
        <v>6437</v>
      </c>
      <c r="C3012" s="318" t="s">
        <v>6438</v>
      </c>
      <c r="D3012" s="318" t="s">
        <v>6423</v>
      </c>
      <c r="E3012" s="318" t="s">
        <v>2453</v>
      </c>
      <c r="F3012" s="320" t="s">
        <v>2423</v>
      </c>
    </row>
    <row r="3013" spans="1:6" hidden="1">
      <c r="A3013" s="26">
        <v>3009</v>
      </c>
      <c r="B3013" s="316" t="s">
        <v>6443</v>
      </c>
      <c r="C3013" s="318" t="s">
        <v>6444</v>
      </c>
      <c r="D3013" s="318" t="s">
        <v>6423</v>
      </c>
      <c r="E3013" s="318" t="s">
        <v>2453</v>
      </c>
      <c r="F3013" s="320" t="s">
        <v>2423</v>
      </c>
    </row>
    <row r="3014" spans="1:6" hidden="1">
      <c r="A3014" s="26">
        <v>3010</v>
      </c>
      <c r="B3014" s="316" t="s">
        <v>6431</v>
      </c>
      <c r="C3014" s="318" t="s">
        <v>6432</v>
      </c>
      <c r="D3014" s="318" t="s">
        <v>6423</v>
      </c>
      <c r="E3014" s="318" t="s">
        <v>2453</v>
      </c>
      <c r="F3014" s="320" t="s">
        <v>2423</v>
      </c>
    </row>
    <row r="3015" spans="1:6" hidden="1">
      <c r="A3015" s="26">
        <v>3011</v>
      </c>
      <c r="B3015" s="316" t="s">
        <v>6435</v>
      </c>
      <c r="C3015" s="318" t="s">
        <v>6436</v>
      </c>
      <c r="D3015" s="318" t="s">
        <v>6423</v>
      </c>
      <c r="E3015" s="318" t="s">
        <v>2453</v>
      </c>
      <c r="F3015" s="320" t="s">
        <v>2423</v>
      </c>
    </row>
    <row r="3016" spans="1:6" hidden="1">
      <c r="A3016" s="26">
        <v>3012</v>
      </c>
      <c r="B3016" s="316" t="s">
        <v>6445</v>
      </c>
      <c r="C3016" s="318" t="s">
        <v>6446</v>
      </c>
      <c r="D3016" s="318" t="s">
        <v>6423</v>
      </c>
      <c r="E3016" s="318" t="s">
        <v>2453</v>
      </c>
      <c r="F3016" s="320" t="s">
        <v>2423</v>
      </c>
    </row>
    <row r="3017" spans="1:6" hidden="1">
      <c r="A3017" s="26">
        <v>3013</v>
      </c>
      <c r="B3017" s="316" t="s">
        <v>6433</v>
      </c>
      <c r="C3017" s="318" t="s">
        <v>6434</v>
      </c>
      <c r="D3017" s="318" t="s">
        <v>6423</v>
      </c>
      <c r="E3017" s="318" t="s">
        <v>2453</v>
      </c>
      <c r="F3017" s="320" t="s">
        <v>2423</v>
      </c>
    </row>
    <row r="3018" spans="1:6" hidden="1">
      <c r="A3018" s="26">
        <v>3014</v>
      </c>
      <c r="B3018" s="316" t="s">
        <v>6441</v>
      </c>
      <c r="C3018" s="318" t="s">
        <v>6442</v>
      </c>
      <c r="D3018" s="318" t="s">
        <v>6423</v>
      </c>
      <c r="E3018" s="318" t="s">
        <v>2453</v>
      </c>
      <c r="F3018" s="320" t="s">
        <v>2423</v>
      </c>
    </row>
    <row r="3019" spans="1:6" hidden="1">
      <c r="A3019" s="26">
        <v>3015</v>
      </c>
      <c r="B3019" s="316" t="s">
        <v>6522</v>
      </c>
      <c r="C3019" s="318" t="s">
        <v>6523</v>
      </c>
      <c r="D3019" s="318" t="s">
        <v>6423</v>
      </c>
      <c r="E3019" s="318" t="s">
        <v>2453</v>
      </c>
      <c r="F3019" s="318" t="s">
        <v>2438</v>
      </c>
    </row>
    <row r="3020" spans="1:6" hidden="1">
      <c r="A3020" s="26">
        <v>3016</v>
      </c>
      <c r="B3020" s="316" t="s">
        <v>9991</v>
      </c>
      <c r="C3020" s="318" t="s">
        <v>6575</v>
      </c>
      <c r="D3020" s="318" t="s">
        <v>6423</v>
      </c>
      <c r="E3020" s="318" t="s">
        <v>2453</v>
      </c>
      <c r="F3020" s="318" t="s">
        <v>2438</v>
      </c>
    </row>
    <row r="3021" spans="1:6" hidden="1">
      <c r="A3021" s="26">
        <v>3017</v>
      </c>
      <c r="B3021" s="316" t="s">
        <v>6561</v>
      </c>
      <c r="C3021" s="318" t="s">
        <v>6562</v>
      </c>
      <c r="D3021" s="318" t="s">
        <v>6423</v>
      </c>
      <c r="E3021" s="318" t="s">
        <v>2453</v>
      </c>
      <c r="F3021" s="318"/>
    </row>
    <row r="3022" spans="1:6" hidden="1">
      <c r="A3022" s="26">
        <v>3018</v>
      </c>
      <c r="B3022" s="316" t="s">
        <v>6558</v>
      </c>
      <c r="C3022" s="318" t="s">
        <v>6559</v>
      </c>
      <c r="D3022" s="318" t="s">
        <v>6423</v>
      </c>
      <c r="E3022" s="318" t="s">
        <v>2453</v>
      </c>
      <c r="F3022" s="318"/>
    </row>
    <row r="3023" spans="1:6" hidden="1">
      <c r="A3023" s="26">
        <v>3019</v>
      </c>
      <c r="B3023" s="316" t="s">
        <v>9559</v>
      </c>
      <c r="C3023" s="318" t="s">
        <v>1251</v>
      </c>
      <c r="D3023" s="318" t="s">
        <v>6599</v>
      </c>
      <c r="E3023" s="318" t="s">
        <v>2453</v>
      </c>
      <c r="F3023" s="318" t="s">
        <v>2423</v>
      </c>
    </row>
    <row r="3024" spans="1:6" hidden="1">
      <c r="A3024" s="26">
        <v>3020</v>
      </c>
      <c r="B3024" s="316" t="s">
        <v>9828</v>
      </c>
      <c r="C3024" s="318" t="s">
        <v>6618</v>
      </c>
      <c r="D3024" s="318" t="s">
        <v>6599</v>
      </c>
      <c r="E3024" s="318" t="s">
        <v>2453</v>
      </c>
      <c r="F3024" s="318" t="s">
        <v>2423</v>
      </c>
    </row>
    <row r="3025" spans="1:6" hidden="1">
      <c r="A3025" s="26">
        <v>3021</v>
      </c>
      <c r="B3025" s="316" t="s">
        <v>9903</v>
      </c>
      <c r="C3025" s="318" t="s">
        <v>1255</v>
      </c>
      <c r="D3025" s="318" t="s">
        <v>6599</v>
      </c>
      <c r="E3025" s="318" t="s">
        <v>2453</v>
      </c>
      <c r="F3025" s="318" t="s">
        <v>2423</v>
      </c>
    </row>
    <row r="3026" spans="1:6" hidden="1">
      <c r="A3026" s="26">
        <v>3022</v>
      </c>
      <c r="B3026" s="316" t="s">
        <v>9925</v>
      </c>
      <c r="C3026" s="318" t="s">
        <v>6604</v>
      </c>
      <c r="D3026" s="318" t="s">
        <v>6599</v>
      </c>
      <c r="E3026" s="318" t="s">
        <v>2422</v>
      </c>
      <c r="F3026" s="318" t="s">
        <v>2423</v>
      </c>
    </row>
    <row r="3027" spans="1:6" hidden="1">
      <c r="A3027" s="26">
        <v>3023</v>
      </c>
      <c r="B3027" s="316" t="s">
        <v>6600</v>
      </c>
      <c r="C3027" s="318" t="s">
        <v>6601</v>
      </c>
      <c r="D3027" s="318" t="s">
        <v>6599</v>
      </c>
      <c r="E3027" s="318" t="s">
        <v>2422</v>
      </c>
      <c r="F3027" s="318" t="s">
        <v>2423</v>
      </c>
    </row>
    <row r="3028" spans="1:6" hidden="1">
      <c r="A3028" s="26">
        <v>3024</v>
      </c>
      <c r="B3028" s="316" t="s">
        <v>6602</v>
      </c>
      <c r="C3028" s="318" t="s">
        <v>6603</v>
      </c>
      <c r="D3028" s="318" t="s">
        <v>6599</v>
      </c>
      <c r="E3028" s="318" t="s">
        <v>2422</v>
      </c>
      <c r="F3028" s="318" t="s">
        <v>2423</v>
      </c>
    </row>
    <row r="3029" spans="1:6" hidden="1">
      <c r="A3029" s="26">
        <v>3025</v>
      </c>
      <c r="B3029" s="316" t="s">
        <v>9193</v>
      </c>
      <c r="C3029" s="318" t="s">
        <v>10105</v>
      </c>
      <c r="D3029" s="318" t="s">
        <v>6599</v>
      </c>
      <c r="E3029" s="318" t="s">
        <v>2422</v>
      </c>
      <c r="F3029" s="318" t="s">
        <v>2423</v>
      </c>
    </row>
    <row r="3030" spans="1:6" hidden="1">
      <c r="A3030" s="26">
        <v>3026</v>
      </c>
      <c r="B3030" s="316" t="s">
        <v>10199</v>
      </c>
      <c r="C3030" s="318" t="s">
        <v>10200</v>
      </c>
      <c r="D3030" s="318" t="s">
        <v>6599</v>
      </c>
      <c r="E3030" s="318" t="s">
        <v>2453</v>
      </c>
      <c r="F3030" s="318" t="s">
        <v>2423</v>
      </c>
    </row>
    <row r="3031" spans="1:6" hidden="1">
      <c r="A3031" s="26">
        <v>3027</v>
      </c>
      <c r="B3031" s="316" t="s">
        <v>10204</v>
      </c>
      <c r="C3031" s="318" t="s">
        <v>6606</v>
      </c>
      <c r="D3031" s="318" t="s">
        <v>6599</v>
      </c>
      <c r="E3031" s="318" t="s">
        <v>2453</v>
      </c>
      <c r="F3031" s="318" t="s">
        <v>2423</v>
      </c>
    </row>
    <row r="3032" spans="1:6" hidden="1">
      <c r="A3032" s="26">
        <v>3028</v>
      </c>
      <c r="B3032" s="316" t="s">
        <v>10209</v>
      </c>
      <c r="C3032" s="318" t="s">
        <v>6611</v>
      </c>
      <c r="D3032" s="318" t="s">
        <v>6599</v>
      </c>
      <c r="E3032" s="318" t="s">
        <v>2453</v>
      </c>
      <c r="F3032" s="318" t="s">
        <v>2423</v>
      </c>
    </row>
    <row r="3033" spans="1:6" hidden="1">
      <c r="A3033" s="26">
        <v>3029</v>
      </c>
      <c r="B3033" s="316" t="s">
        <v>10210</v>
      </c>
      <c r="C3033" s="318" t="s">
        <v>6612</v>
      </c>
      <c r="D3033" s="318" t="s">
        <v>6599</v>
      </c>
      <c r="E3033" s="318" t="s">
        <v>2453</v>
      </c>
      <c r="F3033" s="318" t="s">
        <v>2423</v>
      </c>
    </row>
    <row r="3034" spans="1:6" hidden="1">
      <c r="A3034" s="26">
        <v>3030</v>
      </c>
      <c r="B3034" s="316" t="s">
        <v>10213</v>
      </c>
      <c r="C3034" s="318" t="s">
        <v>10214</v>
      </c>
      <c r="D3034" s="318" t="s">
        <v>6599</v>
      </c>
      <c r="E3034" s="318" t="s">
        <v>2453</v>
      </c>
      <c r="F3034" s="318" t="s">
        <v>2423</v>
      </c>
    </row>
    <row r="3035" spans="1:6" hidden="1">
      <c r="A3035" s="26">
        <v>3031</v>
      </c>
      <c r="B3035" s="316" t="s">
        <v>10255</v>
      </c>
      <c r="C3035" s="318" t="s">
        <v>6610</v>
      </c>
      <c r="D3035" s="318" t="s">
        <v>6599</v>
      </c>
      <c r="E3035" s="318" t="s">
        <v>2453</v>
      </c>
      <c r="F3035" s="318" t="s">
        <v>2423</v>
      </c>
    </row>
    <row r="3036" spans="1:6" hidden="1">
      <c r="A3036" s="26">
        <v>3032</v>
      </c>
      <c r="B3036" s="316" t="s">
        <v>10280</v>
      </c>
      <c r="C3036" s="318" t="s">
        <v>6608</v>
      </c>
      <c r="D3036" s="318" t="s">
        <v>6599</v>
      </c>
      <c r="E3036" s="318" t="s">
        <v>2453</v>
      </c>
      <c r="F3036" s="318" t="s">
        <v>2423</v>
      </c>
    </row>
    <row r="3037" spans="1:6" hidden="1">
      <c r="A3037" s="26">
        <v>3033</v>
      </c>
      <c r="B3037" s="316" t="s">
        <v>10286</v>
      </c>
      <c r="C3037" s="318" t="s">
        <v>10287</v>
      </c>
      <c r="D3037" s="318" t="s">
        <v>6599</v>
      </c>
      <c r="E3037" s="318" t="s">
        <v>2453</v>
      </c>
      <c r="F3037" s="318" t="s">
        <v>2423</v>
      </c>
    </row>
    <row r="3038" spans="1:6" hidden="1">
      <c r="A3038" s="26">
        <v>3034</v>
      </c>
      <c r="B3038" s="316" t="s">
        <v>10299</v>
      </c>
      <c r="C3038" s="318" t="s">
        <v>6616</v>
      </c>
      <c r="D3038" s="318" t="s">
        <v>6599</v>
      </c>
      <c r="E3038" s="318" t="s">
        <v>2453</v>
      </c>
      <c r="F3038" s="318" t="s">
        <v>2423</v>
      </c>
    </row>
    <row r="3039" spans="1:6" hidden="1">
      <c r="A3039" s="26">
        <v>3035</v>
      </c>
      <c r="B3039" s="316" t="s">
        <v>10334</v>
      </c>
      <c r="C3039" s="318" t="s">
        <v>6614</v>
      </c>
      <c r="D3039" s="318" t="s">
        <v>6599</v>
      </c>
      <c r="E3039" s="318" t="s">
        <v>2453</v>
      </c>
      <c r="F3039" s="318" t="s">
        <v>2423</v>
      </c>
    </row>
    <row r="3040" spans="1:6" hidden="1">
      <c r="A3040" s="26">
        <v>3036</v>
      </c>
      <c r="B3040" s="316" t="s">
        <v>10356</v>
      </c>
      <c r="C3040" s="318" t="s">
        <v>6607</v>
      </c>
      <c r="D3040" s="318" t="s">
        <v>6599</v>
      </c>
      <c r="E3040" s="318" t="s">
        <v>2453</v>
      </c>
      <c r="F3040" s="318" t="s">
        <v>2423</v>
      </c>
    </row>
    <row r="3041" spans="1:6" hidden="1">
      <c r="A3041" s="26">
        <v>3037</v>
      </c>
      <c r="B3041" s="316" t="s">
        <v>10357</v>
      </c>
      <c r="C3041" s="318" t="s">
        <v>10358</v>
      </c>
      <c r="D3041" s="318" t="s">
        <v>6599</v>
      </c>
      <c r="E3041" s="318" t="s">
        <v>2453</v>
      </c>
      <c r="F3041" s="318" t="s">
        <v>2423</v>
      </c>
    </row>
    <row r="3042" spans="1:6" hidden="1">
      <c r="A3042" s="26">
        <v>3038</v>
      </c>
      <c r="B3042" s="316" t="s">
        <v>10388</v>
      </c>
      <c r="C3042" s="318" t="s">
        <v>6615</v>
      </c>
      <c r="D3042" s="318" t="s">
        <v>6599</v>
      </c>
      <c r="E3042" s="318" t="s">
        <v>2453</v>
      </c>
      <c r="F3042" s="318" t="s">
        <v>2423</v>
      </c>
    </row>
    <row r="3043" spans="1:6" hidden="1">
      <c r="A3043" s="26">
        <v>3039</v>
      </c>
      <c r="B3043" s="316" t="s">
        <v>10424</v>
      </c>
      <c r="C3043" s="318" t="s">
        <v>10425</v>
      </c>
      <c r="D3043" s="318" t="s">
        <v>6599</v>
      </c>
      <c r="E3043" s="318" t="s">
        <v>2453</v>
      </c>
      <c r="F3043" s="318" t="s">
        <v>2423</v>
      </c>
    </row>
    <row r="3044" spans="1:6" hidden="1">
      <c r="A3044" s="26">
        <v>3040</v>
      </c>
      <c r="B3044" s="316" t="s">
        <v>10494</v>
      </c>
      <c r="C3044" s="318" t="s">
        <v>6624</v>
      </c>
      <c r="D3044" s="318" t="s">
        <v>6599</v>
      </c>
      <c r="E3044" s="318" t="s">
        <v>2453</v>
      </c>
      <c r="F3044" s="318" t="s">
        <v>2423</v>
      </c>
    </row>
    <row r="3045" spans="1:6" hidden="1">
      <c r="A3045" s="26">
        <v>3041</v>
      </c>
      <c r="B3045" s="316" t="s">
        <v>10556</v>
      </c>
      <c r="C3045" s="318" t="s">
        <v>6623</v>
      </c>
      <c r="D3045" s="318" t="s">
        <v>6599</v>
      </c>
      <c r="E3045" s="318" t="s">
        <v>2453</v>
      </c>
      <c r="F3045" s="318" t="s">
        <v>2423</v>
      </c>
    </row>
    <row r="3046" spans="1:6" hidden="1">
      <c r="A3046" s="26">
        <v>3042</v>
      </c>
      <c r="B3046" s="316" t="s">
        <v>10567</v>
      </c>
      <c r="C3046" s="318" t="s">
        <v>6626</v>
      </c>
      <c r="D3046" s="318" t="s">
        <v>6599</v>
      </c>
      <c r="E3046" s="318" t="s">
        <v>2453</v>
      </c>
      <c r="F3046" s="318" t="s">
        <v>2423</v>
      </c>
    </row>
    <row r="3047" spans="1:6" hidden="1">
      <c r="A3047" s="26">
        <v>3043</v>
      </c>
      <c r="B3047" s="316" t="s">
        <v>10733</v>
      </c>
      <c r="C3047" s="318" t="s">
        <v>6619</v>
      </c>
      <c r="D3047" s="318" t="s">
        <v>6599</v>
      </c>
      <c r="E3047" s="318" t="s">
        <v>2453</v>
      </c>
      <c r="F3047" s="318" t="s">
        <v>2423</v>
      </c>
    </row>
    <row r="3048" spans="1:6" hidden="1">
      <c r="A3048" s="26">
        <v>3044</v>
      </c>
      <c r="B3048" s="316" t="s">
        <v>10949</v>
      </c>
      <c r="C3048" s="318" t="s">
        <v>6620</v>
      </c>
      <c r="D3048" s="318" t="s">
        <v>6599</v>
      </c>
      <c r="E3048" s="318" t="s">
        <v>2453</v>
      </c>
      <c r="F3048" s="318" t="s">
        <v>2423</v>
      </c>
    </row>
    <row r="3049" spans="1:6" hidden="1">
      <c r="A3049" s="26">
        <v>3045</v>
      </c>
      <c r="B3049" s="316" t="s">
        <v>10956</v>
      </c>
      <c r="C3049" s="318" t="s">
        <v>6621</v>
      </c>
      <c r="D3049" s="318" t="s">
        <v>6599</v>
      </c>
      <c r="E3049" s="318" t="s">
        <v>2453</v>
      </c>
      <c r="F3049" s="318" t="s">
        <v>2423</v>
      </c>
    </row>
    <row r="3050" spans="1:6" hidden="1">
      <c r="A3050" s="26">
        <v>3046</v>
      </c>
      <c r="B3050" s="316" t="s">
        <v>11055</v>
      </c>
      <c r="C3050" s="318" t="s">
        <v>6605</v>
      </c>
      <c r="D3050" s="318" t="s">
        <v>6599</v>
      </c>
      <c r="E3050" s="318" t="s">
        <v>2422</v>
      </c>
      <c r="F3050" s="318" t="s">
        <v>2423</v>
      </c>
    </row>
    <row r="3051" spans="1:6" hidden="1">
      <c r="A3051" s="26">
        <v>3047</v>
      </c>
      <c r="B3051" s="316" t="s">
        <v>11081</v>
      </c>
      <c r="C3051" s="318" t="s">
        <v>11082</v>
      </c>
      <c r="D3051" s="318" t="s">
        <v>6599</v>
      </c>
      <c r="E3051" s="318" t="s">
        <v>2453</v>
      </c>
      <c r="F3051" s="318" t="s">
        <v>2423</v>
      </c>
    </row>
    <row r="3052" spans="1:6" hidden="1">
      <c r="A3052" s="26">
        <v>3048</v>
      </c>
      <c r="B3052" s="316" t="s">
        <v>11145</v>
      </c>
      <c r="C3052" s="318" t="s">
        <v>1580</v>
      </c>
      <c r="D3052" s="318" t="s">
        <v>6599</v>
      </c>
      <c r="E3052" s="318" t="s">
        <v>2453</v>
      </c>
      <c r="F3052" s="318" t="s">
        <v>2423</v>
      </c>
    </row>
    <row r="3053" spans="1:6" hidden="1">
      <c r="A3053" s="26">
        <v>3049</v>
      </c>
      <c r="B3053" s="316" t="s">
        <v>11157</v>
      </c>
      <c r="C3053" s="318" t="s">
        <v>1581</v>
      </c>
      <c r="D3053" s="318" t="s">
        <v>6599</v>
      </c>
      <c r="E3053" s="318" t="s">
        <v>2453</v>
      </c>
      <c r="F3053" s="318" t="s">
        <v>2423</v>
      </c>
    </row>
    <row r="3054" spans="1:6" hidden="1">
      <c r="A3054" s="26">
        <v>3050</v>
      </c>
      <c r="B3054" s="316" t="s">
        <v>11241</v>
      </c>
      <c r="C3054" s="318" t="s">
        <v>6622</v>
      </c>
      <c r="D3054" s="318" t="s">
        <v>6599</v>
      </c>
      <c r="E3054" s="318" t="s">
        <v>2453</v>
      </c>
      <c r="F3054" s="318" t="s">
        <v>2423</v>
      </c>
    </row>
    <row r="3055" spans="1:6" hidden="1">
      <c r="A3055" s="26">
        <v>3051</v>
      </c>
      <c r="B3055" s="316" t="s">
        <v>11363</v>
      </c>
      <c r="C3055" s="318" t="s">
        <v>6609</v>
      </c>
      <c r="D3055" s="318" t="s">
        <v>6599</v>
      </c>
      <c r="E3055" s="318" t="s">
        <v>2453</v>
      </c>
      <c r="F3055" s="318" t="s">
        <v>2423</v>
      </c>
    </row>
    <row r="3056" spans="1:6" hidden="1">
      <c r="A3056" s="26">
        <v>3052</v>
      </c>
      <c r="B3056" s="316" t="s">
        <v>11364</v>
      </c>
      <c r="C3056" s="318" t="s">
        <v>6613</v>
      </c>
      <c r="D3056" s="318" t="s">
        <v>6599</v>
      </c>
      <c r="E3056" s="318" t="s">
        <v>2453</v>
      </c>
      <c r="F3056" s="318" t="s">
        <v>2423</v>
      </c>
    </row>
    <row r="3057" spans="1:6" hidden="1">
      <c r="A3057" s="26">
        <v>3053</v>
      </c>
      <c r="B3057" s="316" t="s">
        <v>11367</v>
      </c>
      <c r="C3057" s="318" t="s">
        <v>6617</v>
      </c>
      <c r="D3057" s="318" t="s">
        <v>6599</v>
      </c>
      <c r="E3057" s="318" t="s">
        <v>2453</v>
      </c>
      <c r="F3057" s="318" t="s">
        <v>2423</v>
      </c>
    </row>
    <row r="3058" spans="1:6" hidden="1">
      <c r="A3058" s="26">
        <v>3054</v>
      </c>
      <c r="B3058" s="316" t="s">
        <v>11433</v>
      </c>
      <c r="C3058" s="318" t="s">
        <v>6627</v>
      </c>
      <c r="D3058" s="318" t="s">
        <v>6599</v>
      </c>
      <c r="E3058" s="318" t="s">
        <v>2453</v>
      </c>
      <c r="F3058" s="318" t="s">
        <v>2423</v>
      </c>
    </row>
    <row r="3059" spans="1:6" hidden="1">
      <c r="A3059" s="26">
        <v>3055</v>
      </c>
      <c r="B3059" s="316" t="s">
        <v>11554</v>
      </c>
      <c r="C3059" s="318" t="s">
        <v>11555</v>
      </c>
      <c r="D3059" s="318" t="s">
        <v>6599</v>
      </c>
      <c r="E3059" s="318" t="s">
        <v>2453</v>
      </c>
      <c r="F3059" s="318" t="s">
        <v>2423</v>
      </c>
    </row>
    <row r="3060" spans="1:6" hidden="1">
      <c r="A3060" s="26">
        <v>3056</v>
      </c>
      <c r="B3060" s="316" t="s">
        <v>11577</v>
      </c>
      <c r="C3060" s="318" t="s">
        <v>11578</v>
      </c>
      <c r="D3060" s="318" t="s">
        <v>6599</v>
      </c>
      <c r="E3060" s="318" t="s">
        <v>2453</v>
      </c>
      <c r="F3060" s="318" t="s">
        <v>2423</v>
      </c>
    </row>
    <row r="3061" spans="1:6" hidden="1">
      <c r="A3061" s="26">
        <v>3057</v>
      </c>
      <c r="B3061" s="316" t="s">
        <v>6598</v>
      </c>
      <c r="C3061" s="318" t="s">
        <v>1602</v>
      </c>
      <c r="D3061" s="318" t="s">
        <v>6599</v>
      </c>
      <c r="E3061" s="318" t="s">
        <v>2422</v>
      </c>
      <c r="F3061" s="320" t="s">
        <v>2423</v>
      </c>
    </row>
    <row r="3062" spans="1:6" hidden="1">
      <c r="A3062" s="26">
        <v>3058</v>
      </c>
      <c r="B3062" s="316" t="s">
        <v>11543</v>
      </c>
      <c r="C3062" s="318" t="s">
        <v>11544</v>
      </c>
      <c r="D3062" s="318" t="s">
        <v>6599</v>
      </c>
      <c r="E3062" s="318" t="s">
        <v>2453</v>
      </c>
      <c r="F3062" s="318" t="s">
        <v>2893</v>
      </c>
    </row>
    <row r="3063" spans="1:6" hidden="1">
      <c r="A3063" s="26">
        <v>3059</v>
      </c>
      <c r="B3063" s="316" t="s">
        <v>10387</v>
      </c>
      <c r="C3063" s="318" t="s">
        <v>6625</v>
      </c>
      <c r="D3063" s="318" t="s">
        <v>6599</v>
      </c>
      <c r="E3063" s="318" t="s">
        <v>2453</v>
      </c>
      <c r="F3063" s="318" t="s">
        <v>2456</v>
      </c>
    </row>
    <row r="3064" spans="1:6" hidden="1">
      <c r="A3064" s="26">
        <v>3060</v>
      </c>
      <c r="B3064" s="316" t="s">
        <v>9547</v>
      </c>
      <c r="C3064" s="318" t="s">
        <v>6636</v>
      </c>
      <c r="D3064" s="318" t="s">
        <v>6629</v>
      </c>
      <c r="E3064" s="318" t="s">
        <v>2453</v>
      </c>
      <c r="F3064" s="318" t="s">
        <v>2423</v>
      </c>
    </row>
    <row r="3065" spans="1:6" hidden="1">
      <c r="A3065" s="26">
        <v>3061</v>
      </c>
      <c r="B3065" s="316" t="s">
        <v>9579</v>
      </c>
      <c r="C3065" s="318" t="s">
        <v>1252</v>
      </c>
      <c r="D3065" s="318" t="s">
        <v>6629</v>
      </c>
      <c r="E3065" s="318" t="s">
        <v>2453</v>
      </c>
      <c r="F3065" s="318" t="s">
        <v>2423</v>
      </c>
    </row>
    <row r="3066" spans="1:6" hidden="1">
      <c r="A3066" s="26">
        <v>3062</v>
      </c>
      <c r="B3066" s="316" t="s">
        <v>9593</v>
      </c>
      <c r="C3066" s="318" t="s">
        <v>1250</v>
      </c>
      <c r="D3066" s="318" t="s">
        <v>6629</v>
      </c>
      <c r="E3066" s="318" t="s">
        <v>2453</v>
      </c>
      <c r="F3066" s="318" t="s">
        <v>2423</v>
      </c>
    </row>
    <row r="3067" spans="1:6" hidden="1">
      <c r="A3067" s="26">
        <v>3063</v>
      </c>
      <c r="B3067" s="316" t="s">
        <v>10049</v>
      </c>
      <c r="C3067" s="318" t="s">
        <v>6639</v>
      </c>
      <c r="D3067" s="318" t="s">
        <v>6629</v>
      </c>
      <c r="E3067" s="318" t="s">
        <v>2453</v>
      </c>
      <c r="F3067" s="318" t="s">
        <v>2423</v>
      </c>
    </row>
    <row r="3068" spans="1:6" hidden="1">
      <c r="A3068" s="26">
        <v>3064</v>
      </c>
      <c r="B3068" s="316" t="s">
        <v>10086</v>
      </c>
      <c r="C3068" s="318" t="s">
        <v>6637</v>
      </c>
      <c r="D3068" s="318" t="s">
        <v>6629</v>
      </c>
      <c r="E3068" s="318" t="s">
        <v>2453</v>
      </c>
      <c r="F3068" s="318" t="s">
        <v>2423</v>
      </c>
    </row>
    <row r="3069" spans="1:6" hidden="1">
      <c r="A3069" s="26">
        <v>3065</v>
      </c>
      <c r="B3069" s="316" t="s">
        <v>10089</v>
      </c>
      <c r="C3069" s="318" t="s">
        <v>6638</v>
      </c>
      <c r="D3069" s="318" t="s">
        <v>6629</v>
      </c>
      <c r="E3069" s="318" t="s">
        <v>2453</v>
      </c>
      <c r="F3069" s="318" t="s">
        <v>2423</v>
      </c>
    </row>
    <row r="3070" spans="1:6" hidden="1">
      <c r="A3070" s="26">
        <v>3066</v>
      </c>
      <c r="B3070" s="316" t="s">
        <v>9175</v>
      </c>
      <c r="C3070" s="318" t="s">
        <v>1293</v>
      </c>
      <c r="D3070" s="318" t="s">
        <v>6629</v>
      </c>
      <c r="E3070" s="318" t="s">
        <v>2422</v>
      </c>
      <c r="F3070" s="318" t="s">
        <v>2423</v>
      </c>
    </row>
    <row r="3071" spans="1:6" hidden="1">
      <c r="A3071" s="26">
        <v>3067</v>
      </c>
      <c r="B3071" s="316" t="s">
        <v>10140</v>
      </c>
      <c r="C3071" s="318" t="s">
        <v>6642</v>
      </c>
      <c r="D3071" s="318" t="s">
        <v>6629</v>
      </c>
      <c r="E3071" s="318" t="s">
        <v>2453</v>
      </c>
      <c r="F3071" s="318" t="s">
        <v>2423</v>
      </c>
    </row>
    <row r="3072" spans="1:6" hidden="1">
      <c r="A3072" s="26">
        <v>3068</v>
      </c>
      <c r="B3072" s="316" t="s">
        <v>10318</v>
      </c>
      <c r="C3072" s="318" t="s">
        <v>1578</v>
      </c>
      <c r="D3072" s="318" t="s">
        <v>6629</v>
      </c>
      <c r="E3072" s="318" t="s">
        <v>2453</v>
      </c>
      <c r="F3072" s="318" t="s">
        <v>2423</v>
      </c>
    </row>
    <row r="3073" spans="1:6" hidden="1">
      <c r="A3073" s="26">
        <v>3069</v>
      </c>
      <c r="B3073" s="316" t="s">
        <v>10428</v>
      </c>
      <c r="C3073" s="318" t="s">
        <v>6635</v>
      </c>
      <c r="D3073" s="318" t="s">
        <v>6629</v>
      </c>
      <c r="E3073" s="318" t="s">
        <v>2453</v>
      </c>
      <c r="F3073" s="318" t="s">
        <v>2423</v>
      </c>
    </row>
    <row r="3074" spans="1:6" hidden="1">
      <c r="A3074" s="26">
        <v>3070</v>
      </c>
      <c r="B3074" s="316" t="s">
        <v>10430</v>
      </c>
      <c r="C3074" s="318" t="s">
        <v>6634</v>
      </c>
      <c r="D3074" s="318" t="s">
        <v>6629</v>
      </c>
      <c r="E3074" s="318" t="s">
        <v>2453</v>
      </c>
      <c r="F3074" s="318" t="s">
        <v>2423</v>
      </c>
    </row>
    <row r="3075" spans="1:6" hidden="1">
      <c r="A3075" s="26">
        <v>3071</v>
      </c>
      <c r="B3075" s="316" t="s">
        <v>10513</v>
      </c>
      <c r="C3075" s="318" t="s">
        <v>6641</v>
      </c>
      <c r="D3075" s="318" t="s">
        <v>6629</v>
      </c>
      <c r="E3075" s="318" t="s">
        <v>2453</v>
      </c>
      <c r="F3075" s="318" t="s">
        <v>2423</v>
      </c>
    </row>
    <row r="3076" spans="1:6" hidden="1">
      <c r="A3076" s="26">
        <v>3072</v>
      </c>
      <c r="B3076" s="316" t="s">
        <v>10784</v>
      </c>
      <c r="C3076" s="318" t="s">
        <v>6640</v>
      </c>
      <c r="D3076" s="318" t="s">
        <v>6629</v>
      </c>
      <c r="E3076" s="318" t="s">
        <v>2453</v>
      </c>
      <c r="F3076" s="318" t="s">
        <v>2423</v>
      </c>
    </row>
    <row r="3077" spans="1:6" hidden="1">
      <c r="A3077" s="26">
        <v>3073</v>
      </c>
      <c r="B3077" s="316" t="s">
        <v>11049</v>
      </c>
      <c r="C3077" s="318" t="s">
        <v>6631</v>
      </c>
      <c r="D3077" s="318" t="s">
        <v>6629</v>
      </c>
      <c r="E3077" s="318" t="s">
        <v>2422</v>
      </c>
      <c r="F3077" s="318" t="s">
        <v>2423</v>
      </c>
    </row>
    <row r="3078" spans="1:6" hidden="1">
      <c r="A3078" s="26">
        <v>3074</v>
      </c>
      <c r="B3078" s="316" t="s">
        <v>11368</v>
      </c>
      <c r="C3078" s="318" t="s">
        <v>6632</v>
      </c>
      <c r="D3078" s="318" t="s">
        <v>6629</v>
      </c>
      <c r="E3078" s="318" t="s">
        <v>2453</v>
      </c>
      <c r="F3078" s="318" t="s">
        <v>2423</v>
      </c>
    </row>
    <row r="3079" spans="1:6" hidden="1">
      <c r="A3079" s="26">
        <v>3075</v>
      </c>
      <c r="B3079" s="316" t="s">
        <v>11422</v>
      </c>
      <c r="C3079" s="318" t="s">
        <v>6633</v>
      </c>
      <c r="D3079" s="318" t="s">
        <v>6629</v>
      </c>
      <c r="E3079" s="318" t="s">
        <v>2453</v>
      </c>
      <c r="F3079" s="318" t="s">
        <v>2423</v>
      </c>
    </row>
    <row r="3080" spans="1:6" hidden="1">
      <c r="A3080" s="26">
        <v>3076</v>
      </c>
      <c r="B3080" s="316" t="s">
        <v>11540</v>
      </c>
      <c r="C3080" s="318" t="s">
        <v>11541</v>
      </c>
      <c r="D3080" s="318" t="s">
        <v>6629</v>
      </c>
      <c r="E3080" s="318" t="s">
        <v>2453</v>
      </c>
      <c r="F3080" s="318" t="s">
        <v>2423</v>
      </c>
    </row>
    <row r="3081" spans="1:6" hidden="1">
      <c r="A3081" s="26">
        <v>3077</v>
      </c>
      <c r="B3081" s="316" t="s">
        <v>11551</v>
      </c>
      <c r="C3081" s="318" t="s">
        <v>11552</v>
      </c>
      <c r="D3081" s="318" t="s">
        <v>6629</v>
      </c>
      <c r="E3081" s="318" t="s">
        <v>2453</v>
      </c>
      <c r="F3081" s="318" t="s">
        <v>2423</v>
      </c>
    </row>
    <row r="3082" spans="1:6" hidden="1">
      <c r="A3082" s="26">
        <v>3078</v>
      </c>
      <c r="B3082" s="316" t="s">
        <v>6628</v>
      </c>
      <c r="C3082" s="318" t="s">
        <v>1624</v>
      </c>
      <c r="D3082" s="318" t="s">
        <v>6629</v>
      </c>
      <c r="E3082" s="318" t="s">
        <v>2422</v>
      </c>
      <c r="F3082" s="318" t="s">
        <v>2423</v>
      </c>
    </row>
    <row r="3083" spans="1:6" hidden="1">
      <c r="A3083" s="26">
        <v>3079</v>
      </c>
      <c r="B3083" s="316" t="s">
        <v>11588</v>
      </c>
      <c r="C3083" s="318" t="s">
        <v>11589</v>
      </c>
      <c r="D3083" s="318" t="s">
        <v>6629</v>
      </c>
      <c r="E3083" s="318" t="s">
        <v>2453</v>
      </c>
      <c r="F3083" s="320" t="s">
        <v>2423</v>
      </c>
    </row>
    <row r="3084" spans="1:6" hidden="1">
      <c r="A3084" s="26">
        <v>3080</v>
      </c>
      <c r="B3084" s="316" t="s">
        <v>11600</v>
      </c>
      <c r="C3084" s="318" t="s">
        <v>11601</v>
      </c>
      <c r="D3084" s="318" t="s">
        <v>6629</v>
      </c>
      <c r="E3084" s="318" t="s">
        <v>2453</v>
      </c>
      <c r="F3084" s="320" t="s">
        <v>2423</v>
      </c>
    </row>
    <row r="3085" spans="1:6" hidden="1">
      <c r="A3085" s="26">
        <v>3081</v>
      </c>
      <c r="B3085" s="316" t="s">
        <v>11604</v>
      </c>
      <c r="C3085" s="318" t="s">
        <v>11605</v>
      </c>
      <c r="D3085" s="318" t="s">
        <v>6629</v>
      </c>
      <c r="E3085" s="318" t="s">
        <v>2453</v>
      </c>
      <c r="F3085" s="320" t="s">
        <v>2423</v>
      </c>
    </row>
    <row r="3086" spans="1:6" hidden="1">
      <c r="A3086" s="26">
        <v>3082</v>
      </c>
      <c r="B3086" s="316" t="s">
        <v>9953</v>
      </c>
      <c r="C3086" s="318" t="s">
        <v>6630</v>
      </c>
      <c r="D3086" s="318" t="s">
        <v>6629</v>
      </c>
      <c r="E3086" s="318" t="s">
        <v>2422</v>
      </c>
      <c r="F3086" s="318" t="s">
        <v>2438</v>
      </c>
    </row>
    <row r="3087" spans="1:6" hidden="1">
      <c r="A3087" s="26">
        <v>3083</v>
      </c>
      <c r="B3087" s="316" t="s">
        <v>6742</v>
      </c>
      <c r="C3087" s="318" t="s">
        <v>1071</v>
      </c>
      <c r="D3087" s="318" t="s">
        <v>6644</v>
      </c>
      <c r="E3087" s="318" t="s">
        <v>2453</v>
      </c>
      <c r="F3087" s="318" t="s">
        <v>2423</v>
      </c>
    </row>
    <row r="3088" spans="1:6" hidden="1">
      <c r="A3088" s="26">
        <v>3084</v>
      </c>
      <c r="B3088" s="316" t="s">
        <v>6741</v>
      </c>
      <c r="C3088" s="318" t="s">
        <v>1069</v>
      </c>
      <c r="D3088" s="318" t="s">
        <v>6644</v>
      </c>
      <c r="E3088" s="318" t="s">
        <v>2453</v>
      </c>
      <c r="F3088" s="318" t="s">
        <v>2423</v>
      </c>
    </row>
    <row r="3089" spans="1:6" hidden="1">
      <c r="A3089" s="26">
        <v>3085</v>
      </c>
      <c r="B3089" s="316" t="s">
        <v>6743</v>
      </c>
      <c r="C3089" s="318" t="s">
        <v>1074</v>
      </c>
      <c r="D3089" s="318" t="s">
        <v>6644</v>
      </c>
      <c r="E3089" s="318" t="s">
        <v>2453</v>
      </c>
      <c r="F3089" s="318" t="s">
        <v>2423</v>
      </c>
    </row>
    <row r="3090" spans="1:6" hidden="1">
      <c r="A3090" s="26">
        <v>3086</v>
      </c>
      <c r="B3090" s="316" t="s">
        <v>6738</v>
      </c>
      <c r="C3090" s="318" t="s">
        <v>1066</v>
      </c>
      <c r="D3090" s="318" t="s">
        <v>6644</v>
      </c>
      <c r="E3090" s="318" t="s">
        <v>2453</v>
      </c>
      <c r="F3090" s="318" t="s">
        <v>2423</v>
      </c>
    </row>
    <row r="3091" spans="1:6" hidden="1">
      <c r="A3091" s="26">
        <v>3087</v>
      </c>
      <c r="B3091" s="316" t="s">
        <v>6744</v>
      </c>
      <c r="C3091" s="318" t="s">
        <v>1075</v>
      </c>
      <c r="D3091" s="318" t="s">
        <v>6644</v>
      </c>
      <c r="E3091" s="318" t="s">
        <v>2453</v>
      </c>
      <c r="F3091" s="318" t="s">
        <v>2423</v>
      </c>
    </row>
    <row r="3092" spans="1:6" hidden="1">
      <c r="A3092" s="26">
        <v>3088</v>
      </c>
      <c r="B3092" s="316" t="s">
        <v>6736</v>
      </c>
      <c r="C3092" s="318" t="s">
        <v>6737</v>
      </c>
      <c r="D3092" s="318" t="s">
        <v>6644</v>
      </c>
      <c r="E3092" s="318" t="s">
        <v>2453</v>
      </c>
      <c r="F3092" s="318" t="s">
        <v>2423</v>
      </c>
    </row>
    <row r="3093" spans="1:6" hidden="1">
      <c r="A3093" s="26">
        <v>3089</v>
      </c>
      <c r="B3093" s="316" t="s">
        <v>6728</v>
      </c>
      <c r="C3093" s="318" t="s">
        <v>6729</v>
      </c>
      <c r="D3093" s="318" t="s">
        <v>6644</v>
      </c>
      <c r="E3093" s="318" t="s">
        <v>2453</v>
      </c>
      <c r="F3093" s="318" t="s">
        <v>2423</v>
      </c>
    </row>
    <row r="3094" spans="1:6" hidden="1">
      <c r="A3094" s="26">
        <v>3090</v>
      </c>
      <c r="B3094" s="316" t="s">
        <v>9850</v>
      </c>
      <c r="C3094" s="318" t="s">
        <v>9851</v>
      </c>
      <c r="D3094" s="318" t="s">
        <v>6644</v>
      </c>
      <c r="E3094" s="318" t="s">
        <v>2422</v>
      </c>
      <c r="F3094" s="318" t="s">
        <v>2423</v>
      </c>
    </row>
    <row r="3095" spans="1:6" hidden="1">
      <c r="A3095" s="26">
        <v>3091</v>
      </c>
      <c r="B3095" s="316" t="s">
        <v>6730</v>
      </c>
      <c r="C3095" s="318" t="s">
        <v>6731</v>
      </c>
      <c r="D3095" s="318" t="s">
        <v>6644</v>
      </c>
      <c r="E3095" s="318" t="s">
        <v>2453</v>
      </c>
      <c r="F3095" s="318" t="s">
        <v>2423</v>
      </c>
    </row>
    <row r="3096" spans="1:6" hidden="1">
      <c r="A3096" s="26">
        <v>3092</v>
      </c>
      <c r="B3096" s="316" t="s">
        <v>6734</v>
      </c>
      <c r="C3096" s="318" t="s">
        <v>6735</v>
      </c>
      <c r="D3096" s="318" t="s">
        <v>6644</v>
      </c>
      <c r="E3096" s="318" t="s">
        <v>2453</v>
      </c>
      <c r="F3096" s="318" t="s">
        <v>2423</v>
      </c>
    </row>
    <row r="3097" spans="1:6" hidden="1">
      <c r="A3097" s="26">
        <v>3093</v>
      </c>
      <c r="B3097" s="316" t="s">
        <v>9935</v>
      </c>
      <c r="C3097" s="318" t="s">
        <v>6645</v>
      </c>
      <c r="D3097" s="318" t="s">
        <v>6644</v>
      </c>
      <c r="E3097" s="318" t="s">
        <v>2422</v>
      </c>
      <c r="F3097" s="318" t="s">
        <v>2423</v>
      </c>
    </row>
    <row r="3098" spans="1:6" hidden="1">
      <c r="A3098" s="26">
        <v>3094</v>
      </c>
      <c r="B3098" s="316" t="s">
        <v>6669</v>
      </c>
      <c r="C3098" s="318" t="s">
        <v>6670</v>
      </c>
      <c r="D3098" s="318" t="s">
        <v>6644</v>
      </c>
      <c r="E3098" s="318" t="s">
        <v>2453</v>
      </c>
      <c r="F3098" s="318" t="s">
        <v>2423</v>
      </c>
    </row>
    <row r="3099" spans="1:6" hidden="1">
      <c r="A3099" s="26">
        <v>3095</v>
      </c>
      <c r="B3099" s="316" t="s">
        <v>9982</v>
      </c>
      <c r="C3099" s="318" t="s">
        <v>6749</v>
      </c>
      <c r="D3099" s="318" t="s">
        <v>6644</v>
      </c>
      <c r="E3099" s="318" t="s">
        <v>2453</v>
      </c>
      <c r="F3099" s="318" t="s">
        <v>2423</v>
      </c>
    </row>
    <row r="3100" spans="1:6" hidden="1">
      <c r="A3100" s="26">
        <v>3096</v>
      </c>
      <c r="B3100" s="316" t="s">
        <v>9983</v>
      </c>
      <c r="C3100" s="318" t="s">
        <v>6747</v>
      </c>
      <c r="D3100" s="318" t="s">
        <v>6644</v>
      </c>
      <c r="E3100" s="318" t="s">
        <v>2453</v>
      </c>
      <c r="F3100" s="318" t="s">
        <v>2423</v>
      </c>
    </row>
    <row r="3101" spans="1:6" hidden="1">
      <c r="A3101" s="26">
        <v>3097</v>
      </c>
      <c r="B3101" s="316" t="s">
        <v>9995</v>
      </c>
      <c r="C3101" s="318" t="s">
        <v>6748</v>
      </c>
      <c r="D3101" s="318" t="s">
        <v>6644</v>
      </c>
      <c r="E3101" s="318" t="s">
        <v>2453</v>
      </c>
      <c r="F3101" s="318" t="s">
        <v>2423</v>
      </c>
    </row>
    <row r="3102" spans="1:6" hidden="1">
      <c r="A3102" s="26">
        <v>3098</v>
      </c>
      <c r="B3102" s="316" t="s">
        <v>6671</v>
      </c>
      <c r="C3102" s="318" t="s">
        <v>6672</v>
      </c>
      <c r="D3102" s="318" t="s">
        <v>6644</v>
      </c>
      <c r="E3102" s="318" t="s">
        <v>2453</v>
      </c>
      <c r="F3102" s="318" t="s">
        <v>2423</v>
      </c>
    </row>
    <row r="3103" spans="1:6" hidden="1">
      <c r="A3103" s="26">
        <v>3099</v>
      </c>
      <c r="B3103" s="316" t="s">
        <v>6745</v>
      </c>
      <c r="C3103" s="318" t="s">
        <v>6746</v>
      </c>
      <c r="D3103" s="318" t="s">
        <v>6644</v>
      </c>
      <c r="E3103" s="318" t="s">
        <v>2453</v>
      </c>
      <c r="F3103" s="318" t="s">
        <v>2423</v>
      </c>
    </row>
    <row r="3104" spans="1:6" hidden="1">
      <c r="A3104" s="26">
        <v>3100</v>
      </c>
      <c r="B3104" s="316" t="s">
        <v>9182</v>
      </c>
      <c r="C3104" s="318" t="s">
        <v>1284</v>
      </c>
      <c r="D3104" s="318" t="s">
        <v>6644</v>
      </c>
      <c r="E3104" s="318" t="s">
        <v>2422</v>
      </c>
      <c r="F3104" s="318" t="s">
        <v>2423</v>
      </c>
    </row>
    <row r="3105" spans="1:6" hidden="1">
      <c r="A3105" s="26">
        <v>3101</v>
      </c>
      <c r="B3105" s="316" t="s">
        <v>6677</v>
      </c>
      <c r="C3105" s="318" t="s">
        <v>6678</v>
      </c>
      <c r="D3105" s="318" t="s">
        <v>6644</v>
      </c>
      <c r="E3105" s="318" t="s">
        <v>2453</v>
      </c>
      <c r="F3105" s="318" t="s">
        <v>2423</v>
      </c>
    </row>
    <row r="3106" spans="1:6" hidden="1">
      <c r="A3106" s="26">
        <v>3102</v>
      </c>
      <c r="B3106" s="316" t="s">
        <v>10124</v>
      </c>
      <c r="C3106" s="318" t="s">
        <v>6646</v>
      </c>
      <c r="D3106" s="318" t="s">
        <v>6644</v>
      </c>
      <c r="E3106" s="318" t="s">
        <v>2422</v>
      </c>
      <c r="F3106" s="318" t="s">
        <v>2423</v>
      </c>
    </row>
    <row r="3107" spans="1:6" hidden="1">
      <c r="A3107" s="26">
        <v>3103</v>
      </c>
      <c r="B3107" s="316" t="s">
        <v>6685</v>
      </c>
      <c r="C3107" s="318" t="s">
        <v>6686</v>
      </c>
      <c r="D3107" s="318" t="s">
        <v>6644</v>
      </c>
      <c r="E3107" s="318" t="s">
        <v>2453</v>
      </c>
      <c r="F3107" s="318" t="s">
        <v>2423</v>
      </c>
    </row>
    <row r="3108" spans="1:6" hidden="1">
      <c r="A3108" s="26">
        <v>3104</v>
      </c>
      <c r="B3108" s="316" t="s">
        <v>10221</v>
      </c>
      <c r="C3108" s="318" t="s">
        <v>6768</v>
      </c>
      <c r="D3108" s="318" t="s">
        <v>6644</v>
      </c>
      <c r="E3108" s="318" t="s">
        <v>2453</v>
      </c>
      <c r="F3108" s="318" t="s">
        <v>2423</v>
      </c>
    </row>
    <row r="3109" spans="1:6" hidden="1">
      <c r="A3109" s="26">
        <v>3105</v>
      </c>
      <c r="B3109" s="316" t="s">
        <v>6681</v>
      </c>
      <c r="C3109" s="318" t="s">
        <v>6682</v>
      </c>
      <c r="D3109" s="318" t="s">
        <v>6644</v>
      </c>
      <c r="E3109" s="318" t="s">
        <v>2453</v>
      </c>
      <c r="F3109" s="318" t="s">
        <v>2423</v>
      </c>
    </row>
    <row r="3110" spans="1:6" hidden="1">
      <c r="A3110" s="26">
        <v>3106</v>
      </c>
      <c r="B3110" s="316" t="s">
        <v>6698</v>
      </c>
      <c r="C3110" s="318" t="s">
        <v>6699</v>
      </c>
      <c r="D3110" s="318" t="s">
        <v>6644</v>
      </c>
      <c r="E3110" s="318" t="s">
        <v>2453</v>
      </c>
      <c r="F3110" s="318" t="s">
        <v>2423</v>
      </c>
    </row>
    <row r="3111" spans="1:6" hidden="1">
      <c r="A3111" s="26">
        <v>3107</v>
      </c>
      <c r="B3111" s="316" t="s">
        <v>6694</v>
      </c>
      <c r="C3111" s="318" t="s">
        <v>6695</v>
      </c>
      <c r="D3111" s="318" t="s">
        <v>6644</v>
      </c>
      <c r="E3111" s="318" t="s">
        <v>2453</v>
      </c>
      <c r="F3111" s="318" t="s">
        <v>2423</v>
      </c>
    </row>
    <row r="3112" spans="1:6" hidden="1">
      <c r="A3112" s="26">
        <v>3108</v>
      </c>
      <c r="B3112" s="316" t="s">
        <v>6689</v>
      </c>
      <c r="C3112" s="318" t="s">
        <v>6690</v>
      </c>
      <c r="D3112" s="318" t="s">
        <v>6644</v>
      </c>
      <c r="E3112" s="318" t="s">
        <v>2453</v>
      </c>
      <c r="F3112" s="318" t="s">
        <v>2423</v>
      </c>
    </row>
    <row r="3113" spans="1:6" hidden="1">
      <c r="A3113" s="26">
        <v>3109</v>
      </c>
      <c r="B3113" s="316" t="s">
        <v>6691</v>
      </c>
      <c r="C3113" s="318" t="s">
        <v>6692</v>
      </c>
      <c r="D3113" s="318" t="s">
        <v>6644</v>
      </c>
      <c r="E3113" s="318" t="s">
        <v>2453</v>
      </c>
      <c r="F3113" s="318" t="s">
        <v>2423</v>
      </c>
    </row>
    <row r="3114" spans="1:6" hidden="1">
      <c r="A3114" s="26">
        <v>3110</v>
      </c>
      <c r="B3114" s="316" t="s">
        <v>6683</v>
      </c>
      <c r="C3114" s="318" t="s">
        <v>6684</v>
      </c>
      <c r="D3114" s="318" t="s">
        <v>6644</v>
      </c>
      <c r="E3114" s="318" t="s">
        <v>2453</v>
      </c>
      <c r="F3114" s="318" t="s">
        <v>2423</v>
      </c>
    </row>
    <row r="3115" spans="1:6" hidden="1">
      <c r="A3115" s="26">
        <v>3111</v>
      </c>
      <c r="B3115" s="316" t="s">
        <v>6693</v>
      </c>
      <c r="C3115" s="318" t="s">
        <v>1489</v>
      </c>
      <c r="D3115" s="318" t="s">
        <v>6644</v>
      </c>
      <c r="E3115" s="318" t="s">
        <v>2453</v>
      </c>
      <c r="F3115" s="318" t="s">
        <v>2423</v>
      </c>
    </row>
    <row r="3116" spans="1:6" hidden="1">
      <c r="A3116" s="26">
        <v>3112</v>
      </c>
      <c r="B3116" s="316" t="s">
        <v>6679</v>
      </c>
      <c r="C3116" s="318" t="s">
        <v>6680</v>
      </c>
      <c r="D3116" s="318" t="s">
        <v>6644</v>
      </c>
      <c r="E3116" s="318" t="s">
        <v>2453</v>
      </c>
      <c r="F3116" s="318" t="s">
        <v>2423</v>
      </c>
    </row>
    <row r="3117" spans="1:6" hidden="1">
      <c r="A3117" s="26">
        <v>3113</v>
      </c>
      <c r="B3117" s="316" t="s">
        <v>10373</v>
      </c>
      <c r="C3117" s="318" t="s">
        <v>6770</v>
      </c>
      <c r="D3117" s="318" t="s">
        <v>6644</v>
      </c>
      <c r="E3117" s="318" t="s">
        <v>2453</v>
      </c>
      <c r="F3117" s="318" t="s">
        <v>2423</v>
      </c>
    </row>
    <row r="3118" spans="1:6" hidden="1">
      <c r="A3118" s="26">
        <v>3114</v>
      </c>
      <c r="B3118" s="316" t="s">
        <v>10374</v>
      </c>
      <c r="C3118" s="318" t="s">
        <v>6769</v>
      </c>
      <c r="D3118" s="318" t="s">
        <v>6644</v>
      </c>
      <c r="E3118" s="318" t="s">
        <v>2453</v>
      </c>
      <c r="F3118" s="318" t="s">
        <v>2423</v>
      </c>
    </row>
    <row r="3119" spans="1:6" hidden="1">
      <c r="A3119" s="26">
        <v>3115</v>
      </c>
      <c r="B3119" s="316" t="s">
        <v>6710</v>
      </c>
      <c r="C3119" s="318" t="s">
        <v>6711</v>
      </c>
      <c r="D3119" s="318" t="s">
        <v>6644</v>
      </c>
      <c r="E3119" s="318" t="s">
        <v>2453</v>
      </c>
      <c r="F3119" s="318" t="s">
        <v>2423</v>
      </c>
    </row>
    <row r="3120" spans="1:6" hidden="1">
      <c r="A3120" s="26">
        <v>3116</v>
      </c>
      <c r="B3120" s="316" t="s">
        <v>6700</v>
      </c>
      <c r="C3120" s="318" t="s">
        <v>6701</v>
      </c>
      <c r="D3120" s="318" t="s">
        <v>6644</v>
      </c>
      <c r="E3120" s="318" t="s">
        <v>2453</v>
      </c>
      <c r="F3120" s="318" t="s">
        <v>2423</v>
      </c>
    </row>
    <row r="3121" spans="1:6" hidden="1">
      <c r="A3121" s="26">
        <v>3117</v>
      </c>
      <c r="B3121" s="316" t="s">
        <v>10681</v>
      </c>
      <c r="C3121" s="318" t="s">
        <v>6771</v>
      </c>
      <c r="D3121" s="318" t="s">
        <v>6644</v>
      </c>
      <c r="E3121" s="318" t="s">
        <v>2453</v>
      </c>
      <c r="F3121" s="318" t="s">
        <v>2423</v>
      </c>
    </row>
    <row r="3122" spans="1:6" hidden="1">
      <c r="A3122" s="26">
        <v>3118</v>
      </c>
      <c r="B3122" s="316" t="s">
        <v>10688</v>
      </c>
      <c r="C3122" s="318" t="s">
        <v>6760</v>
      </c>
      <c r="D3122" s="318" t="s">
        <v>6644</v>
      </c>
      <c r="E3122" s="318" t="s">
        <v>2453</v>
      </c>
      <c r="F3122" s="318" t="s">
        <v>2423</v>
      </c>
    </row>
    <row r="3123" spans="1:6" hidden="1">
      <c r="A3123" s="26">
        <v>3119</v>
      </c>
      <c r="B3123" s="316" t="s">
        <v>10689</v>
      </c>
      <c r="C3123" s="318" t="s">
        <v>6759</v>
      </c>
      <c r="D3123" s="318" t="s">
        <v>6644</v>
      </c>
      <c r="E3123" s="318" t="s">
        <v>2453</v>
      </c>
      <c r="F3123" s="318" t="s">
        <v>2423</v>
      </c>
    </row>
    <row r="3124" spans="1:6" hidden="1">
      <c r="A3124" s="26">
        <v>3120</v>
      </c>
      <c r="B3124" s="316" t="s">
        <v>10807</v>
      </c>
      <c r="C3124" s="318" t="s">
        <v>6761</v>
      </c>
      <c r="D3124" s="318" t="s">
        <v>6644</v>
      </c>
      <c r="E3124" s="318" t="s">
        <v>2453</v>
      </c>
      <c r="F3124" s="318" t="s">
        <v>2423</v>
      </c>
    </row>
    <row r="3125" spans="1:6" hidden="1">
      <c r="A3125" s="26">
        <v>3121</v>
      </c>
      <c r="B3125" s="316" t="s">
        <v>10893</v>
      </c>
      <c r="C3125" s="318" t="s">
        <v>6762</v>
      </c>
      <c r="D3125" s="318" t="s">
        <v>6644</v>
      </c>
      <c r="E3125" s="318" t="s">
        <v>2453</v>
      </c>
      <c r="F3125" s="318" t="s">
        <v>2423</v>
      </c>
    </row>
    <row r="3126" spans="1:6" hidden="1">
      <c r="A3126" s="26">
        <v>3122</v>
      </c>
      <c r="B3126" s="316" t="s">
        <v>10910</v>
      </c>
      <c r="C3126" s="318" t="s">
        <v>6763</v>
      </c>
      <c r="D3126" s="318" t="s">
        <v>6644</v>
      </c>
      <c r="E3126" s="318" t="s">
        <v>2453</v>
      </c>
      <c r="F3126" s="318" t="s">
        <v>2423</v>
      </c>
    </row>
    <row r="3127" spans="1:6" hidden="1">
      <c r="A3127" s="26">
        <v>3123</v>
      </c>
      <c r="B3127" s="316" t="s">
        <v>10918</v>
      </c>
      <c r="C3127" s="318" t="s">
        <v>6764</v>
      </c>
      <c r="D3127" s="318" t="s">
        <v>6644</v>
      </c>
      <c r="E3127" s="318" t="s">
        <v>2453</v>
      </c>
      <c r="F3127" s="318" t="s">
        <v>2423</v>
      </c>
    </row>
    <row r="3128" spans="1:6" hidden="1">
      <c r="A3128" s="26">
        <v>3124</v>
      </c>
      <c r="B3128" s="316" t="s">
        <v>11070</v>
      </c>
      <c r="C3128" s="318" t="s">
        <v>6758</v>
      </c>
      <c r="D3128" s="318" t="s">
        <v>6644</v>
      </c>
      <c r="E3128" s="318" t="s">
        <v>2453</v>
      </c>
      <c r="F3128" s="318" t="s">
        <v>2423</v>
      </c>
    </row>
    <row r="3129" spans="1:6" hidden="1">
      <c r="A3129" s="26">
        <v>3125</v>
      </c>
      <c r="B3129" s="316" t="s">
        <v>6724</v>
      </c>
      <c r="C3129" s="318" t="s">
        <v>6725</v>
      </c>
      <c r="D3129" s="318" t="s">
        <v>6644</v>
      </c>
      <c r="E3129" s="318" t="s">
        <v>2453</v>
      </c>
      <c r="F3129" s="318" t="s">
        <v>2423</v>
      </c>
    </row>
    <row r="3130" spans="1:6" hidden="1">
      <c r="A3130" s="26">
        <v>3126</v>
      </c>
      <c r="B3130" s="316" t="s">
        <v>11098</v>
      </c>
      <c r="C3130" s="318" t="s">
        <v>6765</v>
      </c>
      <c r="D3130" s="318" t="s">
        <v>6644</v>
      </c>
      <c r="E3130" s="318" t="s">
        <v>2453</v>
      </c>
      <c r="F3130" s="318" t="s">
        <v>2423</v>
      </c>
    </row>
    <row r="3131" spans="1:6" hidden="1">
      <c r="A3131" s="26">
        <v>3127</v>
      </c>
      <c r="B3131" s="316" t="s">
        <v>11140</v>
      </c>
      <c r="C3131" s="318" t="s">
        <v>11141</v>
      </c>
      <c r="D3131" s="318" t="s">
        <v>6644</v>
      </c>
      <c r="E3131" s="318" t="s">
        <v>2453</v>
      </c>
      <c r="F3131" s="318" t="s">
        <v>2423</v>
      </c>
    </row>
    <row r="3132" spans="1:6" hidden="1">
      <c r="A3132" s="26">
        <v>3128</v>
      </c>
      <c r="B3132" s="316" t="s">
        <v>6714</v>
      </c>
      <c r="C3132" s="318" t="s">
        <v>1499</v>
      </c>
      <c r="D3132" s="318" t="s">
        <v>6644</v>
      </c>
      <c r="E3132" s="318" t="s">
        <v>2453</v>
      </c>
      <c r="F3132" s="318" t="s">
        <v>2423</v>
      </c>
    </row>
    <row r="3133" spans="1:6" hidden="1">
      <c r="A3133" s="26">
        <v>3129</v>
      </c>
      <c r="B3133" s="316" t="s">
        <v>6705</v>
      </c>
      <c r="C3133" s="318" t="s">
        <v>1492</v>
      </c>
      <c r="D3133" s="318" t="s">
        <v>6644</v>
      </c>
      <c r="E3133" s="318" t="s">
        <v>2453</v>
      </c>
      <c r="F3133" s="318" t="s">
        <v>2423</v>
      </c>
    </row>
    <row r="3134" spans="1:6" hidden="1">
      <c r="A3134" s="26">
        <v>3130</v>
      </c>
      <c r="B3134" s="316" t="s">
        <v>6702</v>
      </c>
      <c r="C3134" s="318" t="s">
        <v>1491</v>
      </c>
      <c r="D3134" s="318" t="s">
        <v>6644</v>
      </c>
      <c r="E3134" s="318" t="s">
        <v>2453</v>
      </c>
      <c r="F3134" s="318" t="s">
        <v>2423</v>
      </c>
    </row>
    <row r="3135" spans="1:6" hidden="1">
      <c r="A3135" s="26">
        <v>3131</v>
      </c>
      <c r="B3135" s="316" t="s">
        <v>11191</v>
      </c>
      <c r="C3135" s="318" t="s">
        <v>6766</v>
      </c>
      <c r="D3135" s="318" t="s">
        <v>6644</v>
      </c>
      <c r="E3135" s="318" t="s">
        <v>2453</v>
      </c>
      <c r="F3135" s="318" t="s">
        <v>2423</v>
      </c>
    </row>
    <row r="3136" spans="1:6" hidden="1">
      <c r="A3136" s="26">
        <v>3132</v>
      </c>
      <c r="B3136" s="316" t="s">
        <v>11224</v>
      </c>
      <c r="C3136" s="318" t="s">
        <v>6755</v>
      </c>
      <c r="D3136" s="318" t="s">
        <v>6644</v>
      </c>
      <c r="E3136" s="318" t="s">
        <v>2453</v>
      </c>
      <c r="F3136" s="318" t="s">
        <v>2423</v>
      </c>
    </row>
    <row r="3137" spans="1:6" hidden="1">
      <c r="A3137" s="26">
        <v>3133</v>
      </c>
      <c r="B3137" s="316" t="s">
        <v>11256</v>
      </c>
      <c r="C3137" s="318" t="s">
        <v>6767</v>
      </c>
      <c r="D3137" s="318" t="s">
        <v>6644</v>
      </c>
      <c r="E3137" s="318" t="s">
        <v>2453</v>
      </c>
      <c r="F3137" s="318" t="s">
        <v>2423</v>
      </c>
    </row>
    <row r="3138" spans="1:6" hidden="1">
      <c r="A3138" s="26">
        <v>3134</v>
      </c>
      <c r="B3138" s="316" t="s">
        <v>11309</v>
      </c>
      <c r="C3138" s="318" t="s">
        <v>6756</v>
      </c>
      <c r="D3138" s="318" t="s">
        <v>6644</v>
      </c>
      <c r="E3138" s="318" t="s">
        <v>2453</v>
      </c>
      <c r="F3138" s="318" t="s">
        <v>2423</v>
      </c>
    </row>
    <row r="3139" spans="1:6" hidden="1">
      <c r="A3139" s="26">
        <v>3135</v>
      </c>
      <c r="B3139" s="316" t="s">
        <v>11322</v>
      </c>
      <c r="C3139" s="318" t="s">
        <v>11323</v>
      </c>
      <c r="D3139" s="318" t="s">
        <v>6644</v>
      </c>
      <c r="E3139" s="318" t="s">
        <v>2453</v>
      </c>
      <c r="F3139" s="318" t="s">
        <v>2423</v>
      </c>
    </row>
    <row r="3140" spans="1:6" hidden="1">
      <c r="A3140" s="26">
        <v>3136</v>
      </c>
      <c r="B3140" s="316" t="s">
        <v>11343</v>
      </c>
      <c r="C3140" s="318" t="s">
        <v>6757</v>
      </c>
      <c r="D3140" s="318" t="s">
        <v>6644</v>
      </c>
      <c r="E3140" s="318" t="s">
        <v>2453</v>
      </c>
      <c r="F3140" s="318" t="s">
        <v>2423</v>
      </c>
    </row>
    <row r="3141" spans="1:6" hidden="1">
      <c r="A3141" s="26">
        <v>3137</v>
      </c>
      <c r="B3141" s="316" t="s">
        <v>6712</v>
      </c>
      <c r="C3141" s="318" t="s">
        <v>6713</v>
      </c>
      <c r="D3141" s="318" t="s">
        <v>6644</v>
      </c>
      <c r="E3141" s="318" t="s">
        <v>2453</v>
      </c>
      <c r="F3141" s="318" t="s">
        <v>2423</v>
      </c>
    </row>
    <row r="3142" spans="1:6" hidden="1">
      <c r="A3142" s="26">
        <v>3138</v>
      </c>
      <c r="B3142" s="316" t="s">
        <v>6673</v>
      </c>
      <c r="C3142" s="318" t="s">
        <v>6674</v>
      </c>
      <c r="D3142" s="318" t="s">
        <v>6644</v>
      </c>
      <c r="E3142" s="318" t="s">
        <v>2453</v>
      </c>
      <c r="F3142" s="318" t="s">
        <v>2423</v>
      </c>
    </row>
    <row r="3143" spans="1:6" hidden="1">
      <c r="A3143" s="26">
        <v>3139</v>
      </c>
      <c r="B3143" s="316" t="s">
        <v>6675</v>
      </c>
      <c r="C3143" s="318" t="s">
        <v>6676</v>
      </c>
      <c r="D3143" s="318" t="s">
        <v>6644</v>
      </c>
      <c r="E3143" s="318" t="s">
        <v>2453</v>
      </c>
      <c r="F3143" s="318" t="s">
        <v>2423</v>
      </c>
    </row>
    <row r="3144" spans="1:6" hidden="1">
      <c r="A3144" s="26">
        <v>3140</v>
      </c>
      <c r="B3144" s="316" t="s">
        <v>6716</v>
      </c>
      <c r="C3144" s="318" t="s">
        <v>6717</v>
      </c>
      <c r="D3144" s="318" t="s">
        <v>6644</v>
      </c>
      <c r="E3144" s="318" t="s">
        <v>2453</v>
      </c>
      <c r="F3144" s="318" t="s">
        <v>2423</v>
      </c>
    </row>
    <row r="3145" spans="1:6" hidden="1">
      <c r="A3145" s="26">
        <v>3141</v>
      </c>
      <c r="B3145" s="316" t="s">
        <v>6726</v>
      </c>
      <c r="C3145" s="318" t="s">
        <v>6727</v>
      </c>
      <c r="D3145" s="318" t="s">
        <v>6644</v>
      </c>
      <c r="E3145" s="318" t="s">
        <v>2453</v>
      </c>
      <c r="F3145" s="318" t="s">
        <v>2423</v>
      </c>
    </row>
    <row r="3146" spans="1:6" hidden="1">
      <c r="A3146" s="26">
        <v>3142</v>
      </c>
      <c r="B3146" s="316" t="s">
        <v>6720</v>
      </c>
      <c r="C3146" s="318" t="s">
        <v>6721</v>
      </c>
      <c r="D3146" s="318" t="s">
        <v>6644</v>
      </c>
      <c r="E3146" s="318" t="s">
        <v>2453</v>
      </c>
      <c r="F3146" s="318" t="s">
        <v>2423</v>
      </c>
    </row>
    <row r="3147" spans="1:6" hidden="1">
      <c r="A3147" s="26">
        <v>3143</v>
      </c>
      <c r="B3147" s="316" t="s">
        <v>6718</v>
      </c>
      <c r="C3147" s="318" t="s">
        <v>6719</v>
      </c>
      <c r="D3147" s="318" t="s">
        <v>6644</v>
      </c>
      <c r="E3147" s="318" t="s">
        <v>2453</v>
      </c>
      <c r="F3147" s="318" t="s">
        <v>2423</v>
      </c>
    </row>
    <row r="3148" spans="1:6" hidden="1">
      <c r="A3148" s="26">
        <v>3144</v>
      </c>
      <c r="B3148" s="316" t="s">
        <v>6706</v>
      </c>
      <c r="C3148" s="318" t="s">
        <v>6707</v>
      </c>
      <c r="D3148" s="318" t="s">
        <v>6644</v>
      </c>
      <c r="E3148" s="318" t="s">
        <v>2453</v>
      </c>
      <c r="F3148" s="318" t="s">
        <v>2423</v>
      </c>
    </row>
    <row r="3149" spans="1:6" hidden="1">
      <c r="A3149" s="26">
        <v>3145</v>
      </c>
      <c r="B3149" s="316" t="s">
        <v>6708</v>
      </c>
      <c r="C3149" s="318" t="s">
        <v>6709</v>
      </c>
      <c r="D3149" s="318" t="s">
        <v>6644</v>
      </c>
      <c r="E3149" s="318" t="s">
        <v>2453</v>
      </c>
      <c r="F3149" s="318" t="s">
        <v>2423</v>
      </c>
    </row>
    <row r="3150" spans="1:6" hidden="1">
      <c r="A3150" s="26">
        <v>3146</v>
      </c>
      <c r="B3150" s="316" t="s">
        <v>6687</v>
      </c>
      <c r="C3150" s="318" t="s">
        <v>6688</v>
      </c>
      <c r="D3150" s="318" t="s">
        <v>6644</v>
      </c>
      <c r="E3150" s="318" t="s">
        <v>2453</v>
      </c>
      <c r="F3150" s="318" t="s">
        <v>2423</v>
      </c>
    </row>
    <row r="3151" spans="1:6" hidden="1">
      <c r="A3151" s="26">
        <v>3147</v>
      </c>
      <c r="B3151" s="316" t="s">
        <v>6696</v>
      </c>
      <c r="C3151" s="318" t="s">
        <v>6697</v>
      </c>
      <c r="D3151" s="318" t="s">
        <v>6644</v>
      </c>
      <c r="E3151" s="318" t="s">
        <v>2453</v>
      </c>
      <c r="F3151" s="318" t="s">
        <v>2423</v>
      </c>
    </row>
    <row r="3152" spans="1:6" hidden="1">
      <c r="A3152" s="26">
        <v>3148</v>
      </c>
      <c r="B3152" s="316" t="s">
        <v>6703</v>
      </c>
      <c r="C3152" s="318" t="s">
        <v>6704</v>
      </c>
      <c r="D3152" s="318" t="s">
        <v>6644</v>
      </c>
      <c r="E3152" s="318" t="s">
        <v>2453</v>
      </c>
      <c r="F3152" s="318" t="s">
        <v>2423</v>
      </c>
    </row>
    <row r="3153" spans="1:6" hidden="1">
      <c r="A3153" s="26">
        <v>3149</v>
      </c>
      <c r="B3153" s="316" t="s">
        <v>11443</v>
      </c>
      <c r="C3153" s="318" t="s">
        <v>6772</v>
      </c>
      <c r="D3153" s="318" t="s">
        <v>6644</v>
      </c>
      <c r="E3153" s="318" t="s">
        <v>2453</v>
      </c>
      <c r="F3153" s="318" t="s">
        <v>2423</v>
      </c>
    </row>
    <row r="3154" spans="1:6" hidden="1">
      <c r="A3154" s="26">
        <v>3150</v>
      </c>
      <c r="B3154" s="316" t="s">
        <v>6722</v>
      </c>
      <c r="C3154" s="318" t="s">
        <v>6723</v>
      </c>
      <c r="D3154" s="318" t="s">
        <v>6644</v>
      </c>
      <c r="E3154" s="318" t="s">
        <v>2453</v>
      </c>
      <c r="F3154" s="318" t="s">
        <v>2423</v>
      </c>
    </row>
    <row r="3155" spans="1:6" hidden="1">
      <c r="A3155" s="26">
        <v>3151</v>
      </c>
      <c r="B3155" s="316" t="s">
        <v>6653</v>
      </c>
      <c r="C3155" s="318" t="s">
        <v>6654</v>
      </c>
      <c r="D3155" s="318" t="s">
        <v>6644</v>
      </c>
      <c r="E3155" s="318" t="s">
        <v>2453</v>
      </c>
      <c r="F3155" s="318" t="s">
        <v>2423</v>
      </c>
    </row>
    <row r="3156" spans="1:6" hidden="1">
      <c r="A3156" s="26">
        <v>3152</v>
      </c>
      <c r="B3156" s="316" t="s">
        <v>6663</v>
      </c>
      <c r="C3156" s="318" t="s">
        <v>6664</v>
      </c>
      <c r="D3156" s="318" t="s">
        <v>6644</v>
      </c>
      <c r="E3156" s="318" t="s">
        <v>2453</v>
      </c>
      <c r="F3156" s="318" t="s">
        <v>2423</v>
      </c>
    </row>
    <row r="3157" spans="1:6" hidden="1">
      <c r="A3157" s="26">
        <v>3153</v>
      </c>
      <c r="B3157" s="316" t="s">
        <v>6657</v>
      </c>
      <c r="C3157" s="318" t="s">
        <v>6658</v>
      </c>
      <c r="D3157" s="318" t="s">
        <v>6644</v>
      </c>
      <c r="E3157" s="318" t="s">
        <v>2453</v>
      </c>
      <c r="F3157" s="318" t="s">
        <v>2423</v>
      </c>
    </row>
    <row r="3158" spans="1:6" hidden="1">
      <c r="A3158" s="26">
        <v>3154</v>
      </c>
      <c r="B3158" s="316" t="s">
        <v>6651</v>
      </c>
      <c r="C3158" s="318" t="s">
        <v>6652</v>
      </c>
      <c r="D3158" s="318" t="s">
        <v>6644</v>
      </c>
      <c r="E3158" s="318" t="s">
        <v>2453</v>
      </c>
      <c r="F3158" s="318" t="s">
        <v>2423</v>
      </c>
    </row>
    <row r="3159" spans="1:6" hidden="1">
      <c r="A3159" s="26">
        <v>3155</v>
      </c>
      <c r="B3159" s="316" t="s">
        <v>6649</v>
      </c>
      <c r="C3159" s="318" t="s">
        <v>6650</v>
      </c>
      <c r="D3159" s="318" t="s">
        <v>6644</v>
      </c>
      <c r="E3159" s="318" t="s">
        <v>2453</v>
      </c>
      <c r="F3159" s="318" t="s">
        <v>2423</v>
      </c>
    </row>
    <row r="3160" spans="1:6" hidden="1">
      <c r="A3160" s="26">
        <v>3156</v>
      </c>
      <c r="B3160" s="316" t="s">
        <v>6643</v>
      </c>
      <c r="C3160" s="318" t="s">
        <v>1597</v>
      </c>
      <c r="D3160" s="318" t="s">
        <v>6644</v>
      </c>
      <c r="E3160" s="318" t="s">
        <v>2422</v>
      </c>
      <c r="F3160" s="320" t="s">
        <v>2423</v>
      </c>
    </row>
    <row r="3161" spans="1:6" hidden="1">
      <c r="A3161" s="26">
        <v>3157</v>
      </c>
      <c r="B3161" s="316" t="s">
        <v>6647</v>
      </c>
      <c r="C3161" s="318" t="s">
        <v>6648</v>
      </c>
      <c r="D3161" s="318" t="s">
        <v>6644</v>
      </c>
      <c r="E3161" s="318" t="s">
        <v>2453</v>
      </c>
      <c r="F3161" s="320" t="s">
        <v>2423</v>
      </c>
    </row>
    <row r="3162" spans="1:6" hidden="1">
      <c r="A3162" s="26">
        <v>3158</v>
      </c>
      <c r="B3162" s="316" t="s">
        <v>6667</v>
      </c>
      <c r="C3162" s="318" t="s">
        <v>6668</v>
      </c>
      <c r="D3162" s="318" t="s">
        <v>6644</v>
      </c>
      <c r="E3162" s="318" t="s">
        <v>2453</v>
      </c>
      <c r="F3162" s="320" t="s">
        <v>2423</v>
      </c>
    </row>
    <row r="3163" spans="1:6" hidden="1">
      <c r="A3163" s="26">
        <v>3159</v>
      </c>
      <c r="B3163" s="316" t="s">
        <v>6655</v>
      </c>
      <c r="C3163" s="318" t="s">
        <v>6656</v>
      </c>
      <c r="D3163" s="318" t="s">
        <v>6644</v>
      </c>
      <c r="E3163" s="318" t="s">
        <v>2453</v>
      </c>
      <c r="F3163" s="320" t="s">
        <v>2423</v>
      </c>
    </row>
    <row r="3164" spans="1:6" hidden="1">
      <c r="A3164" s="26">
        <v>3160</v>
      </c>
      <c r="B3164" s="316" t="s">
        <v>6661</v>
      </c>
      <c r="C3164" s="318" t="s">
        <v>6662</v>
      </c>
      <c r="D3164" s="318" t="s">
        <v>6644</v>
      </c>
      <c r="E3164" s="318" t="s">
        <v>2453</v>
      </c>
      <c r="F3164" s="320" t="s">
        <v>2423</v>
      </c>
    </row>
    <row r="3165" spans="1:6" hidden="1">
      <c r="A3165" s="26">
        <v>3161</v>
      </c>
      <c r="B3165" s="316" t="s">
        <v>6659</v>
      </c>
      <c r="C3165" s="318" t="s">
        <v>6660</v>
      </c>
      <c r="D3165" s="318" t="s">
        <v>6644</v>
      </c>
      <c r="E3165" s="318" t="s">
        <v>2453</v>
      </c>
      <c r="F3165" s="320" t="s">
        <v>2423</v>
      </c>
    </row>
    <row r="3166" spans="1:6" hidden="1">
      <c r="A3166" s="26">
        <v>3162</v>
      </c>
      <c r="B3166" s="316" t="s">
        <v>6665</v>
      </c>
      <c r="C3166" s="318" t="s">
        <v>6666</v>
      </c>
      <c r="D3166" s="318" t="s">
        <v>6644</v>
      </c>
      <c r="E3166" s="318" t="s">
        <v>2453</v>
      </c>
      <c r="F3166" s="320" t="s">
        <v>2423</v>
      </c>
    </row>
    <row r="3167" spans="1:6" hidden="1">
      <c r="A3167" s="26">
        <v>3163</v>
      </c>
      <c r="B3167" s="316" t="s">
        <v>6732</v>
      </c>
      <c r="C3167" s="318" t="s">
        <v>6733</v>
      </c>
      <c r="D3167" s="318" t="s">
        <v>6644</v>
      </c>
      <c r="E3167" s="318" t="s">
        <v>2453</v>
      </c>
      <c r="F3167" s="318" t="s">
        <v>2438</v>
      </c>
    </row>
    <row r="3168" spans="1:6" hidden="1">
      <c r="A3168" s="26">
        <v>3164</v>
      </c>
      <c r="B3168" s="316" t="s">
        <v>9968</v>
      </c>
      <c r="C3168" s="318" t="s">
        <v>6750</v>
      </c>
      <c r="D3168" s="318" t="s">
        <v>6644</v>
      </c>
      <c r="E3168" s="318" t="s">
        <v>2453</v>
      </c>
      <c r="F3168" s="318" t="s">
        <v>2438</v>
      </c>
    </row>
    <row r="3169" spans="1:6" hidden="1">
      <c r="A3169" s="26">
        <v>3165</v>
      </c>
      <c r="B3169" s="316" t="s">
        <v>9992</v>
      </c>
      <c r="C3169" s="318" t="s">
        <v>6751</v>
      </c>
      <c r="D3169" s="318" t="s">
        <v>6644</v>
      </c>
      <c r="E3169" s="318" t="s">
        <v>2453</v>
      </c>
      <c r="F3169" s="318" t="s">
        <v>2438</v>
      </c>
    </row>
    <row r="3170" spans="1:6" hidden="1">
      <c r="A3170" s="26">
        <v>3166</v>
      </c>
      <c r="B3170" s="316" t="s">
        <v>10965</v>
      </c>
      <c r="C3170" s="318" t="s">
        <v>6754</v>
      </c>
      <c r="D3170" s="318" t="s">
        <v>6644</v>
      </c>
      <c r="E3170" s="318" t="s">
        <v>2453</v>
      </c>
      <c r="F3170" s="318" t="s">
        <v>2893</v>
      </c>
    </row>
    <row r="3171" spans="1:6" hidden="1">
      <c r="A3171" s="26">
        <v>3167</v>
      </c>
      <c r="B3171" s="316" t="s">
        <v>11075</v>
      </c>
      <c r="C3171" s="318" t="s">
        <v>6753</v>
      </c>
      <c r="D3171" s="318" t="s">
        <v>6644</v>
      </c>
      <c r="E3171" s="318" t="s">
        <v>2453</v>
      </c>
      <c r="F3171" s="318" t="s">
        <v>2893</v>
      </c>
    </row>
    <row r="3172" spans="1:6" hidden="1">
      <c r="A3172" s="26">
        <v>3168</v>
      </c>
      <c r="B3172" s="316" t="s">
        <v>6715</v>
      </c>
      <c r="C3172" s="318" t="s">
        <v>1500</v>
      </c>
      <c r="D3172" s="318" t="s">
        <v>6644</v>
      </c>
      <c r="E3172" s="318" t="s">
        <v>2453</v>
      </c>
      <c r="F3172" s="318" t="s">
        <v>2893</v>
      </c>
    </row>
    <row r="3173" spans="1:6" hidden="1">
      <c r="A3173" s="26">
        <v>3169</v>
      </c>
      <c r="B3173" s="316" t="s">
        <v>11273</v>
      </c>
      <c r="C3173" s="318" t="s">
        <v>6752</v>
      </c>
      <c r="D3173" s="318" t="s">
        <v>6644</v>
      </c>
      <c r="E3173" s="318" t="s">
        <v>2453</v>
      </c>
      <c r="F3173" s="318" t="s">
        <v>2893</v>
      </c>
    </row>
    <row r="3174" spans="1:6" hidden="1">
      <c r="A3174" s="26">
        <v>3170</v>
      </c>
      <c r="B3174" s="316" t="s">
        <v>6739</v>
      </c>
      <c r="C3174" s="318" t="s">
        <v>6740</v>
      </c>
      <c r="D3174" s="318" t="s">
        <v>6644</v>
      </c>
      <c r="E3174" s="318" t="s">
        <v>2453</v>
      </c>
      <c r="F3174" s="318" t="s">
        <v>2456</v>
      </c>
    </row>
    <row r="3175" spans="1:6" hidden="1">
      <c r="A3175" s="26">
        <v>3171</v>
      </c>
      <c r="B3175" s="316" t="s">
        <v>6868</v>
      </c>
      <c r="C3175" s="318" t="s">
        <v>6869</v>
      </c>
      <c r="D3175" s="318" t="s">
        <v>6774</v>
      </c>
      <c r="E3175" s="318" t="s">
        <v>2453</v>
      </c>
      <c r="F3175" s="318" t="s">
        <v>2423</v>
      </c>
    </row>
    <row r="3176" spans="1:6" hidden="1">
      <c r="A3176" s="26">
        <v>3172</v>
      </c>
      <c r="B3176" s="316" t="s">
        <v>6875</v>
      </c>
      <c r="C3176" s="318" t="s">
        <v>6876</v>
      </c>
      <c r="D3176" s="318" t="s">
        <v>6774</v>
      </c>
      <c r="E3176" s="318" t="s">
        <v>2453</v>
      </c>
      <c r="F3176" s="318" t="s">
        <v>2423</v>
      </c>
    </row>
    <row r="3177" spans="1:6" hidden="1">
      <c r="A3177" s="26">
        <v>3173</v>
      </c>
      <c r="B3177" s="316" t="s">
        <v>6873</v>
      </c>
      <c r="C3177" s="318" t="s">
        <v>6874</v>
      </c>
      <c r="D3177" s="318" t="s">
        <v>6774</v>
      </c>
      <c r="E3177" s="318" t="s">
        <v>2453</v>
      </c>
      <c r="F3177" s="318" t="s">
        <v>2423</v>
      </c>
    </row>
    <row r="3178" spans="1:6" hidden="1">
      <c r="A3178" s="26">
        <v>3174</v>
      </c>
      <c r="B3178" s="316" t="s">
        <v>6870</v>
      </c>
      <c r="C3178" s="318" t="s">
        <v>1067</v>
      </c>
      <c r="D3178" s="318" t="s">
        <v>6774</v>
      </c>
      <c r="E3178" s="318" t="s">
        <v>2453</v>
      </c>
      <c r="F3178" s="318" t="s">
        <v>2423</v>
      </c>
    </row>
    <row r="3179" spans="1:6" hidden="1">
      <c r="A3179" s="26">
        <v>3175</v>
      </c>
      <c r="B3179" s="316" t="s">
        <v>9706</v>
      </c>
      <c r="C3179" s="318" t="s">
        <v>9707</v>
      </c>
      <c r="D3179" s="318" t="s">
        <v>6774</v>
      </c>
      <c r="E3179" s="318" t="s">
        <v>2422</v>
      </c>
      <c r="F3179" s="318" t="s">
        <v>2423</v>
      </c>
    </row>
    <row r="3180" spans="1:6" hidden="1">
      <c r="A3180" s="26">
        <v>3176</v>
      </c>
      <c r="B3180" s="316" t="s">
        <v>6871</v>
      </c>
      <c r="C3180" s="318" t="s">
        <v>6872</v>
      </c>
      <c r="D3180" s="318" t="s">
        <v>6774</v>
      </c>
      <c r="E3180" s="318" t="s">
        <v>2453</v>
      </c>
      <c r="F3180" s="318" t="s">
        <v>2423</v>
      </c>
    </row>
    <row r="3181" spans="1:6" hidden="1">
      <c r="A3181" s="26">
        <v>3177</v>
      </c>
      <c r="B3181" s="316" t="s">
        <v>9781</v>
      </c>
      <c r="C3181" s="318" t="s">
        <v>9782</v>
      </c>
      <c r="D3181" s="318" t="s">
        <v>6774</v>
      </c>
      <c r="E3181" s="318" t="s">
        <v>2422</v>
      </c>
      <c r="F3181" s="318" t="s">
        <v>2423</v>
      </c>
    </row>
    <row r="3182" spans="1:6" hidden="1">
      <c r="A3182" s="26">
        <v>3178</v>
      </c>
      <c r="B3182" s="316" t="s">
        <v>6860</v>
      </c>
      <c r="C3182" s="318" t="s">
        <v>6861</v>
      </c>
      <c r="D3182" s="318" t="s">
        <v>6774</v>
      </c>
      <c r="E3182" s="318" t="s">
        <v>2453</v>
      </c>
      <c r="F3182" s="318" t="s">
        <v>2423</v>
      </c>
    </row>
    <row r="3183" spans="1:6" hidden="1">
      <c r="A3183" s="26">
        <v>3179</v>
      </c>
      <c r="B3183" s="316" t="s">
        <v>6866</v>
      </c>
      <c r="C3183" s="318" t="s">
        <v>6867</v>
      </c>
      <c r="D3183" s="318" t="s">
        <v>6774</v>
      </c>
      <c r="E3183" s="318" t="s">
        <v>2453</v>
      </c>
      <c r="F3183" s="318" t="s">
        <v>2423</v>
      </c>
    </row>
    <row r="3184" spans="1:6" hidden="1">
      <c r="A3184" s="26">
        <v>3180</v>
      </c>
      <c r="B3184" s="316" t="s">
        <v>6864</v>
      </c>
      <c r="C3184" s="318" t="s">
        <v>6865</v>
      </c>
      <c r="D3184" s="318" t="s">
        <v>6774</v>
      </c>
      <c r="E3184" s="318" t="s">
        <v>2453</v>
      </c>
      <c r="F3184" s="318" t="s">
        <v>2423</v>
      </c>
    </row>
    <row r="3185" spans="1:6" hidden="1">
      <c r="A3185" s="26">
        <v>3181</v>
      </c>
      <c r="B3185" s="316" t="s">
        <v>6862</v>
      </c>
      <c r="C3185" s="318" t="s">
        <v>6863</v>
      </c>
      <c r="D3185" s="318" t="s">
        <v>6774</v>
      </c>
      <c r="E3185" s="318" t="s">
        <v>2453</v>
      </c>
      <c r="F3185" s="318" t="s">
        <v>2423</v>
      </c>
    </row>
    <row r="3186" spans="1:6" hidden="1">
      <c r="A3186" s="26">
        <v>3182</v>
      </c>
      <c r="B3186" s="316" t="s">
        <v>6858</v>
      </c>
      <c r="C3186" s="318" t="s">
        <v>6859</v>
      </c>
      <c r="D3186" s="318" t="s">
        <v>6774</v>
      </c>
      <c r="E3186" s="318" t="s">
        <v>2453</v>
      </c>
      <c r="F3186" s="318" t="s">
        <v>2423</v>
      </c>
    </row>
    <row r="3187" spans="1:6" hidden="1">
      <c r="A3187" s="26">
        <v>3183</v>
      </c>
      <c r="B3187" s="316" t="s">
        <v>6801</v>
      </c>
      <c r="C3187" s="318" t="s">
        <v>6802</v>
      </c>
      <c r="D3187" s="318" t="s">
        <v>6774</v>
      </c>
      <c r="E3187" s="318" t="s">
        <v>2453</v>
      </c>
      <c r="F3187" s="318" t="s">
        <v>2423</v>
      </c>
    </row>
    <row r="3188" spans="1:6" hidden="1">
      <c r="A3188" s="26">
        <v>3184</v>
      </c>
      <c r="B3188" s="316" t="s">
        <v>6803</v>
      </c>
      <c r="C3188" s="318" t="s">
        <v>6804</v>
      </c>
      <c r="D3188" s="318" t="s">
        <v>6774</v>
      </c>
      <c r="E3188" s="318" t="s">
        <v>2453</v>
      </c>
      <c r="F3188" s="318" t="s">
        <v>2423</v>
      </c>
    </row>
    <row r="3189" spans="1:6" hidden="1">
      <c r="A3189" s="26">
        <v>3185</v>
      </c>
      <c r="B3189" s="316" t="s">
        <v>6777</v>
      </c>
      <c r="C3189" s="318" t="s">
        <v>6778</v>
      </c>
      <c r="D3189" s="318" t="s">
        <v>6774</v>
      </c>
      <c r="E3189" s="318" t="s">
        <v>2422</v>
      </c>
      <c r="F3189" s="318" t="s">
        <v>2423</v>
      </c>
    </row>
    <row r="3190" spans="1:6" hidden="1">
      <c r="A3190" s="26">
        <v>3186</v>
      </c>
      <c r="B3190" s="316" t="s">
        <v>6779</v>
      </c>
      <c r="C3190" s="318" t="s">
        <v>6780</v>
      </c>
      <c r="D3190" s="318" t="s">
        <v>6774</v>
      </c>
      <c r="E3190" s="318" t="s">
        <v>2422</v>
      </c>
      <c r="F3190" s="318" t="s">
        <v>2423</v>
      </c>
    </row>
    <row r="3191" spans="1:6" hidden="1">
      <c r="A3191" s="26">
        <v>3187</v>
      </c>
      <c r="B3191" s="316" t="s">
        <v>6877</v>
      </c>
      <c r="C3191" s="318" t="s">
        <v>6878</v>
      </c>
      <c r="D3191" s="318" t="s">
        <v>6774</v>
      </c>
      <c r="E3191" s="318" t="s">
        <v>2453</v>
      </c>
      <c r="F3191" s="318" t="s">
        <v>2423</v>
      </c>
    </row>
    <row r="3192" spans="1:6" hidden="1">
      <c r="A3192" s="26">
        <v>3188</v>
      </c>
      <c r="B3192" s="316" t="s">
        <v>9183</v>
      </c>
      <c r="C3192" s="318" t="s">
        <v>1285</v>
      </c>
      <c r="D3192" s="318" t="s">
        <v>6774</v>
      </c>
      <c r="E3192" s="318" t="s">
        <v>2422</v>
      </c>
      <c r="F3192" s="318" t="s">
        <v>2423</v>
      </c>
    </row>
    <row r="3193" spans="1:6" hidden="1">
      <c r="A3193" s="26">
        <v>3189</v>
      </c>
      <c r="B3193" s="316" t="s">
        <v>10132</v>
      </c>
      <c r="C3193" s="318" t="s">
        <v>6887</v>
      </c>
      <c r="D3193" s="318" t="s">
        <v>6774</v>
      </c>
      <c r="E3193" s="318" t="s">
        <v>2453</v>
      </c>
      <c r="F3193" s="318" t="s">
        <v>2423</v>
      </c>
    </row>
    <row r="3194" spans="1:6" hidden="1">
      <c r="A3194" s="26">
        <v>3190</v>
      </c>
      <c r="B3194" s="316" t="s">
        <v>10137</v>
      </c>
      <c r="C3194" s="318" t="s">
        <v>6882</v>
      </c>
      <c r="D3194" s="318" t="s">
        <v>6774</v>
      </c>
      <c r="E3194" s="318" t="s">
        <v>2453</v>
      </c>
      <c r="F3194" s="318" t="s">
        <v>2423</v>
      </c>
    </row>
    <row r="3195" spans="1:6" hidden="1">
      <c r="A3195" s="26">
        <v>3191</v>
      </c>
      <c r="B3195" s="316" t="s">
        <v>6819</v>
      </c>
      <c r="C3195" s="318" t="s">
        <v>6820</v>
      </c>
      <c r="D3195" s="318" t="s">
        <v>6774</v>
      </c>
      <c r="E3195" s="318" t="s">
        <v>2453</v>
      </c>
      <c r="F3195" s="318" t="s">
        <v>2423</v>
      </c>
    </row>
    <row r="3196" spans="1:6" hidden="1">
      <c r="A3196" s="26">
        <v>3192</v>
      </c>
      <c r="B3196" s="316" t="s">
        <v>6821</v>
      </c>
      <c r="C3196" s="318" t="s">
        <v>6822</v>
      </c>
      <c r="D3196" s="318" t="s">
        <v>6774</v>
      </c>
      <c r="E3196" s="318" t="s">
        <v>2453</v>
      </c>
      <c r="F3196" s="318" t="s">
        <v>2423</v>
      </c>
    </row>
    <row r="3197" spans="1:6" hidden="1">
      <c r="A3197" s="26">
        <v>3193</v>
      </c>
      <c r="B3197" s="316" t="s">
        <v>6805</v>
      </c>
      <c r="C3197" s="318" t="s">
        <v>6806</v>
      </c>
      <c r="D3197" s="318" t="s">
        <v>6774</v>
      </c>
      <c r="E3197" s="318" t="s">
        <v>2453</v>
      </c>
      <c r="F3197" s="318" t="s">
        <v>2423</v>
      </c>
    </row>
    <row r="3198" spans="1:6" hidden="1">
      <c r="A3198" s="26">
        <v>3194</v>
      </c>
      <c r="B3198" s="316" t="s">
        <v>6856</v>
      </c>
      <c r="C3198" s="318" t="s">
        <v>6857</v>
      </c>
      <c r="D3198" s="318" t="s">
        <v>6774</v>
      </c>
      <c r="E3198" s="318" t="s">
        <v>2453</v>
      </c>
      <c r="F3198" s="318" t="s">
        <v>2423</v>
      </c>
    </row>
    <row r="3199" spans="1:6" hidden="1">
      <c r="A3199" s="26">
        <v>3195</v>
      </c>
      <c r="B3199" s="316" t="s">
        <v>6815</v>
      </c>
      <c r="C3199" s="318" t="s">
        <v>6816</v>
      </c>
      <c r="D3199" s="318" t="s">
        <v>6774</v>
      </c>
      <c r="E3199" s="318" t="s">
        <v>2453</v>
      </c>
      <c r="F3199" s="318" t="s">
        <v>2423</v>
      </c>
    </row>
    <row r="3200" spans="1:6" hidden="1">
      <c r="A3200" s="26">
        <v>3196</v>
      </c>
      <c r="B3200" s="316" t="s">
        <v>6823</v>
      </c>
      <c r="C3200" s="318" t="s">
        <v>6824</v>
      </c>
      <c r="D3200" s="318" t="s">
        <v>6774</v>
      </c>
      <c r="E3200" s="318" t="s">
        <v>2453</v>
      </c>
      <c r="F3200" s="318" t="s">
        <v>2423</v>
      </c>
    </row>
    <row r="3201" spans="1:6" hidden="1">
      <c r="A3201" s="26">
        <v>3197</v>
      </c>
      <c r="B3201" s="316" t="s">
        <v>6811</v>
      </c>
      <c r="C3201" s="318" t="s">
        <v>6812</v>
      </c>
      <c r="D3201" s="318" t="s">
        <v>6774</v>
      </c>
      <c r="E3201" s="318" t="s">
        <v>2453</v>
      </c>
      <c r="F3201" s="318" t="s">
        <v>2423</v>
      </c>
    </row>
    <row r="3202" spans="1:6" hidden="1">
      <c r="A3202" s="26">
        <v>3198</v>
      </c>
      <c r="B3202" s="316" t="s">
        <v>6809</v>
      </c>
      <c r="C3202" s="318" t="s">
        <v>6810</v>
      </c>
      <c r="D3202" s="318" t="s">
        <v>6774</v>
      </c>
      <c r="E3202" s="318" t="s">
        <v>2453</v>
      </c>
      <c r="F3202" s="318" t="s">
        <v>2423</v>
      </c>
    </row>
    <row r="3203" spans="1:6" hidden="1">
      <c r="A3203" s="26">
        <v>3199</v>
      </c>
      <c r="B3203" s="316" t="s">
        <v>6825</v>
      </c>
      <c r="C3203" s="318" t="s">
        <v>6826</v>
      </c>
      <c r="D3203" s="318" t="s">
        <v>6774</v>
      </c>
      <c r="E3203" s="318" t="s">
        <v>2453</v>
      </c>
      <c r="F3203" s="318" t="s">
        <v>2423</v>
      </c>
    </row>
    <row r="3204" spans="1:6" hidden="1">
      <c r="A3204" s="26">
        <v>3200</v>
      </c>
      <c r="B3204" s="316" t="s">
        <v>10376</v>
      </c>
      <c r="C3204" s="318" t="s">
        <v>6879</v>
      </c>
      <c r="D3204" s="318" t="s">
        <v>6774</v>
      </c>
      <c r="E3204" s="318" t="s">
        <v>2453</v>
      </c>
      <c r="F3204" s="318" t="s">
        <v>2423</v>
      </c>
    </row>
    <row r="3205" spans="1:6" hidden="1">
      <c r="A3205" s="26">
        <v>3201</v>
      </c>
      <c r="B3205" s="316" t="s">
        <v>6829</v>
      </c>
      <c r="C3205" s="318" t="s">
        <v>6830</v>
      </c>
      <c r="D3205" s="318" t="s">
        <v>6774</v>
      </c>
      <c r="E3205" s="318" t="s">
        <v>2453</v>
      </c>
      <c r="F3205" s="318" t="s">
        <v>2423</v>
      </c>
    </row>
    <row r="3206" spans="1:6" hidden="1">
      <c r="A3206" s="26">
        <v>3202</v>
      </c>
      <c r="B3206" s="316" t="s">
        <v>6834</v>
      </c>
      <c r="C3206" s="318" t="s">
        <v>6835</v>
      </c>
      <c r="D3206" s="318" t="s">
        <v>6774</v>
      </c>
      <c r="E3206" s="318" t="s">
        <v>2453</v>
      </c>
      <c r="F3206" s="318" t="s">
        <v>2423</v>
      </c>
    </row>
    <row r="3207" spans="1:6" hidden="1">
      <c r="A3207" s="26">
        <v>3203</v>
      </c>
      <c r="B3207" s="316" t="s">
        <v>6854</v>
      </c>
      <c r="C3207" s="318" t="s">
        <v>6855</v>
      </c>
      <c r="D3207" s="318" t="s">
        <v>6774</v>
      </c>
      <c r="E3207" s="318" t="s">
        <v>2453</v>
      </c>
      <c r="F3207" s="318" t="s">
        <v>2423</v>
      </c>
    </row>
    <row r="3208" spans="1:6" hidden="1">
      <c r="A3208" s="26">
        <v>3204</v>
      </c>
      <c r="B3208" s="316" t="s">
        <v>6817</v>
      </c>
      <c r="C3208" s="318" t="s">
        <v>6818</v>
      </c>
      <c r="D3208" s="318" t="s">
        <v>6774</v>
      </c>
      <c r="E3208" s="318" t="s">
        <v>2453</v>
      </c>
      <c r="F3208" s="318" t="s">
        <v>2423</v>
      </c>
    </row>
    <row r="3209" spans="1:6" hidden="1">
      <c r="A3209" s="26">
        <v>3205</v>
      </c>
      <c r="B3209" s="316" t="s">
        <v>10554</v>
      </c>
      <c r="C3209" s="318" t="s">
        <v>6880</v>
      </c>
      <c r="D3209" s="318" t="s">
        <v>6774</v>
      </c>
      <c r="E3209" s="318" t="s">
        <v>2453</v>
      </c>
      <c r="F3209" s="318" t="s">
        <v>2423</v>
      </c>
    </row>
    <row r="3210" spans="1:6" hidden="1">
      <c r="A3210" s="26">
        <v>3206</v>
      </c>
      <c r="B3210" s="316" t="s">
        <v>10665</v>
      </c>
      <c r="C3210" s="318" t="s">
        <v>6883</v>
      </c>
      <c r="D3210" s="318" t="s">
        <v>6774</v>
      </c>
      <c r="E3210" s="318" t="s">
        <v>2453</v>
      </c>
      <c r="F3210" s="318" t="s">
        <v>2423</v>
      </c>
    </row>
    <row r="3211" spans="1:6" hidden="1">
      <c r="A3211" s="26">
        <v>3207</v>
      </c>
      <c r="B3211" s="316" t="s">
        <v>11056</v>
      </c>
      <c r="C3211" s="318" t="s">
        <v>6781</v>
      </c>
      <c r="D3211" s="318" t="s">
        <v>6774</v>
      </c>
      <c r="E3211" s="318" t="s">
        <v>2422</v>
      </c>
      <c r="F3211" s="318" t="s">
        <v>2423</v>
      </c>
    </row>
    <row r="3212" spans="1:6" hidden="1">
      <c r="A3212" s="26">
        <v>3208</v>
      </c>
      <c r="B3212" s="316" t="s">
        <v>6831</v>
      </c>
      <c r="C3212" s="318" t="s">
        <v>1497</v>
      </c>
      <c r="D3212" s="318" t="s">
        <v>6774</v>
      </c>
      <c r="E3212" s="318" t="s">
        <v>2453</v>
      </c>
      <c r="F3212" s="318" t="s">
        <v>2423</v>
      </c>
    </row>
    <row r="3213" spans="1:6" hidden="1">
      <c r="A3213" s="26">
        <v>3209</v>
      </c>
      <c r="B3213" s="316" t="s">
        <v>6832</v>
      </c>
      <c r="C3213" s="318" t="s">
        <v>1501</v>
      </c>
      <c r="D3213" s="318" t="s">
        <v>6774</v>
      </c>
      <c r="E3213" s="318" t="s">
        <v>2453</v>
      </c>
      <c r="F3213" s="318" t="s">
        <v>2423</v>
      </c>
    </row>
    <row r="3214" spans="1:6" hidden="1">
      <c r="A3214" s="26">
        <v>3210</v>
      </c>
      <c r="B3214" s="316" t="s">
        <v>6833</v>
      </c>
      <c r="C3214" s="318" t="s">
        <v>1502</v>
      </c>
      <c r="D3214" s="318" t="s">
        <v>6774</v>
      </c>
      <c r="E3214" s="318" t="s">
        <v>2453</v>
      </c>
      <c r="F3214" s="318" t="s">
        <v>2423</v>
      </c>
    </row>
    <row r="3215" spans="1:6" hidden="1">
      <c r="A3215" s="26">
        <v>3211</v>
      </c>
      <c r="B3215" s="316" t="s">
        <v>6842</v>
      </c>
      <c r="C3215" s="318" t="s">
        <v>6843</v>
      </c>
      <c r="D3215" s="318" t="s">
        <v>6774</v>
      </c>
      <c r="E3215" s="318" t="s">
        <v>2453</v>
      </c>
      <c r="F3215" s="318" t="s">
        <v>2423</v>
      </c>
    </row>
    <row r="3216" spans="1:6" hidden="1">
      <c r="A3216" s="26">
        <v>3212</v>
      </c>
      <c r="B3216" s="316" t="s">
        <v>6827</v>
      </c>
      <c r="C3216" s="318" t="s">
        <v>6828</v>
      </c>
      <c r="D3216" s="318" t="s">
        <v>6774</v>
      </c>
      <c r="E3216" s="318" t="s">
        <v>2453</v>
      </c>
      <c r="F3216" s="318" t="s">
        <v>2423</v>
      </c>
    </row>
    <row r="3217" spans="1:6" hidden="1">
      <c r="A3217" s="26">
        <v>3213</v>
      </c>
      <c r="B3217" s="316" t="s">
        <v>11181</v>
      </c>
      <c r="C3217" s="318" t="s">
        <v>6888</v>
      </c>
      <c r="D3217" s="318" t="s">
        <v>6774</v>
      </c>
      <c r="E3217" s="318" t="s">
        <v>2453</v>
      </c>
      <c r="F3217" s="318" t="s">
        <v>2423</v>
      </c>
    </row>
    <row r="3218" spans="1:6" hidden="1">
      <c r="A3218" s="26">
        <v>3214</v>
      </c>
      <c r="B3218" s="316" t="s">
        <v>11182</v>
      </c>
      <c r="C3218" s="318" t="s">
        <v>6889</v>
      </c>
      <c r="D3218" s="318" t="s">
        <v>6774</v>
      </c>
      <c r="E3218" s="318" t="s">
        <v>2453</v>
      </c>
      <c r="F3218" s="318" t="s">
        <v>2423</v>
      </c>
    </row>
    <row r="3219" spans="1:6" hidden="1">
      <c r="A3219" s="26">
        <v>3215</v>
      </c>
      <c r="B3219" s="316" t="s">
        <v>11183</v>
      </c>
      <c r="C3219" s="318" t="s">
        <v>6890</v>
      </c>
      <c r="D3219" s="318" t="s">
        <v>6774</v>
      </c>
      <c r="E3219" s="318" t="s">
        <v>2453</v>
      </c>
      <c r="F3219" s="318" t="s">
        <v>2423</v>
      </c>
    </row>
    <row r="3220" spans="1:6" hidden="1">
      <c r="A3220" s="26">
        <v>3216</v>
      </c>
      <c r="B3220" s="316" t="s">
        <v>6846</v>
      </c>
      <c r="C3220" s="318" t="s">
        <v>6847</v>
      </c>
      <c r="D3220" s="318" t="s">
        <v>6774</v>
      </c>
      <c r="E3220" s="318" t="s">
        <v>2453</v>
      </c>
      <c r="F3220" s="318" t="s">
        <v>2423</v>
      </c>
    </row>
    <row r="3221" spans="1:6" hidden="1">
      <c r="A3221" s="26">
        <v>3217</v>
      </c>
      <c r="B3221" s="316" t="s">
        <v>6852</v>
      </c>
      <c r="C3221" s="318" t="s">
        <v>6853</v>
      </c>
      <c r="D3221" s="318" t="s">
        <v>6774</v>
      </c>
      <c r="E3221" s="318" t="s">
        <v>2453</v>
      </c>
      <c r="F3221" s="318" t="s">
        <v>2423</v>
      </c>
    </row>
    <row r="3222" spans="1:6" hidden="1">
      <c r="A3222" s="26">
        <v>3218</v>
      </c>
      <c r="B3222" s="316" t="s">
        <v>6836</v>
      </c>
      <c r="C3222" s="318" t="s">
        <v>6837</v>
      </c>
      <c r="D3222" s="318" t="s">
        <v>6774</v>
      </c>
      <c r="E3222" s="318" t="s">
        <v>2453</v>
      </c>
      <c r="F3222" s="318" t="s">
        <v>2423</v>
      </c>
    </row>
    <row r="3223" spans="1:6" hidden="1">
      <c r="A3223" s="26">
        <v>3219</v>
      </c>
      <c r="B3223" s="316" t="s">
        <v>6848</v>
      </c>
      <c r="C3223" s="318" t="s">
        <v>6849</v>
      </c>
      <c r="D3223" s="318" t="s">
        <v>6774</v>
      </c>
      <c r="E3223" s="318" t="s">
        <v>2453</v>
      </c>
      <c r="F3223" s="318" t="s">
        <v>2423</v>
      </c>
    </row>
    <row r="3224" spans="1:6" hidden="1">
      <c r="A3224" s="26">
        <v>3220</v>
      </c>
      <c r="B3224" s="316" t="s">
        <v>6807</v>
      </c>
      <c r="C3224" s="318" t="s">
        <v>6808</v>
      </c>
      <c r="D3224" s="318" t="s">
        <v>6774</v>
      </c>
      <c r="E3224" s="318" t="s">
        <v>2453</v>
      </c>
      <c r="F3224" s="318" t="s">
        <v>2423</v>
      </c>
    </row>
    <row r="3225" spans="1:6" hidden="1">
      <c r="A3225" s="26">
        <v>3221</v>
      </c>
      <c r="B3225" s="316" t="s">
        <v>6850</v>
      </c>
      <c r="C3225" s="318" t="s">
        <v>6851</v>
      </c>
      <c r="D3225" s="318" t="s">
        <v>6774</v>
      </c>
      <c r="E3225" s="318" t="s">
        <v>2453</v>
      </c>
      <c r="F3225" s="318" t="s">
        <v>2423</v>
      </c>
    </row>
    <row r="3226" spans="1:6" hidden="1">
      <c r="A3226" s="26">
        <v>3222</v>
      </c>
      <c r="B3226" s="316" t="s">
        <v>6840</v>
      </c>
      <c r="C3226" s="318" t="s">
        <v>6841</v>
      </c>
      <c r="D3226" s="318" t="s">
        <v>6774</v>
      </c>
      <c r="E3226" s="318" t="s">
        <v>2453</v>
      </c>
      <c r="F3226" s="318" t="s">
        <v>2423</v>
      </c>
    </row>
    <row r="3227" spans="1:6" hidden="1">
      <c r="A3227" s="26">
        <v>3223</v>
      </c>
      <c r="B3227" s="316" t="s">
        <v>6838</v>
      </c>
      <c r="C3227" s="318" t="s">
        <v>6839</v>
      </c>
      <c r="D3227" s="318" t="s">
        <v>6774</v>
      </c>
      <c r="E3227" s="318" t="s">
        <v>2453</v>
      </c>
      <c r="F3227" s="318" t="s">
        <v>2423</v>
      </c>
    </row>
    <row r="3228" spans="1:6" hidden="1">
      <c r="A3228" s="26">
        <v>3224</v>
      </c>
      <c r="B3228" s="316" t="s">
        <v>6844</v>
      </c>
      <c r="C3228" s="318" t="s">
        <v>6845</v>
      </c>
      <c r="D3228" s="318" t="s">
        <v>6774</v>
      </c>
      <c r="E3228" s="318" t="s">
        <v>2453</v>
      </c>
      <c r="F3228" s="318" t="s">
        <v>2423</v>
      </c>
    </row>
    <row r="3229" spans="1:6" hidden="1">
      <c r="A3229" s="26">
        <v>3225</v>
      </c>
      <c r="B3229" s="316" t="s">
        <v>6813</v>
      </c>
      <c r="C3229" s="318" t="s">
        <v>6814</v>
      </c>
      <c r="D3229" s="318" t="s">
        <v>6774</v>
      </c>
      <c r="E3229" s="318" t="s">
        <v>2453</v>
      </c>
      <c r="F3229" s="318" t="s">
        <v>2423</v>
      </c>
    </row>
    <row r="3230" spans="1:6" hidden="1">
      <c r="A3230" s="26">
        <v>3226</v>
      </c>
      <c r="B3230" s="316" t="s">
        <v>11429</v>
      </c>
      <c r="C3230" s="318" t="s">
        <v>6892</v>
      </c>
      <c r="D3230" s="318" t="s">
        <v>6774</v>
      </c>
      <c r="E3230" s="318" t="s">
        <v>2453</v>
      </c>
      <c r="F3230" s="318" t="s">
        <v>2423</v>
      </c>
    </row>
    <row r="3231" spans="1:6" hidden="1">
      <c r="A3231" s="26">
        <v>3227</v>
      </c>
      <c r="B3231" s="316" t="s">
        <v>11432</v>
      </c>
      <c r="C3231" s="318" t="s">
        <v>6891</v>
      </c>
      <c r="D3231" s="318" t="s">
        <v>6774</v>
      </c>
      <c r="E3231" s="318" t="s">
        <v>2453</v>
      </c>
      <c r="F3231" s="318" t="s">
        <v>2423</v>
      </c>
    </row>
    <row r="3232" spans="1:6" hidden="1">
      <c r="A3232" s="26">
        <v>3228</v>
      </c>
      <c r="B3232" s="316" t="s">
        <v>11437</v>
      </c>
      <c r="C3232" s="318" t="s">
        <v>6881</v>
      </c>
      <c r="D3232" s="318" t="s">
        <v>6774</v>
      </c>
      <c r="E3232" s="318" t="s">
        <v>2453</v>
      </c>
      <c r="F3232" s="318" t="s">
        <v>2423</v>
      </c>
    </row>
    <row r="3233" spans="1:6" hidden="1">
      <c r="A3233" s="26">
        <v>3229</v>
      </c>
      <c r="B3233" s="316" t="s">
        <v>11465</v>
      </c>
      <c r="C3233" s="318" t="s">
        <v>6884</v>
      </c>
      <c r="D3233" s="318" t="s">
        <v>6774</v>
      </c>
      <c r="E3233" s="318" t="s">
        <v>2453</v>
      </c>
      <c r="F3233" s="318" t="s">
        <v>2423</v>
      </c>
    </row>
    <row r="3234" spans="1:6" hidden="1">
      <c r="A3234" s="26">
        <v>3230</v>
      </c>
      <c r="B3234" s="316" t="s">
        <v>11475</v>
      </c>
      <c r="C3234" s="318" t="s">
        <v>6886</v>
      </c>
      <c r="D3234" s="318" t="s">
        <v>6774</v>
      </c>
      <c r="E3234" s="318" t="s">
        <v>2453</v>
      </c>
      <c r="F3234" s="318" t="s">
        <v>2423</v>
      </c>
    </row>
    <row r="3235" spans="1:6" hidden="1">
      <c r="A3235" s="26">
        <v>3231</v>
      </c>
      <c r="B3235" s="316" t="s">
        <v>11516</v>
      </c>
      <c r="C3235" s="318" t="s">
        <v>6885</v>
      </c>
      <c r="D3235" s="318" t="s">
        <v>6774</v>
      </c>
      <c r="E3235" s="318" t="s">
        <v>2453</v>
      </c>
      <c r="F3235" s="318" t="s">
        <v>2423</v>
      </c>
    </row>
    <row r="3236" spans="1:6" hidden="1">
      <c r="A3236" s="26">
        <v>3232</v>
      </c>
      <c r="B3236" s="316" t="s">
        <v>6784</v>
      </c>
      <c r="C3236" s="318" t="s">
        <v>6785</v>
      </c>
      <c r="D3236" s="318" t="s">
        <v>6774</v>
      </c>
      <c r="E3236" s="318" t="s">
        <v>2453</v>
      </c>
      <c r="F3236" s="318" t="s">
        <v>2423</v>
      </c>
    </row>
    <row r="3237" spans="1:6" hidden="1">
      <c r="A3237" s="26">
        <v>3233</v>
      </c>
      <c r="B3237" s="316" t="s">
        <v>6799</v>
      </c>
      <c r="C3237" s="318" t="s">
        <v>6800</v>
      </c>
      <c r="D3237" s="318" t="s">
        <v>6774</v>
      </c>
      <c r="E3237" s="318" t="s">
        <v>2453</v>
      </c>
      <c r="F3237" s="318" t="s">
        <v>2423</v>
      </c>
    </row>
    <row r="3238" spans="1:6" hidden="1">
      <c r="A3238" s="26">
        <v>3234</v>
      </c>
      <c r="B3238" s="316" t="s">
        <v>6782</v>
      </c>
      <c r="C3238" s="318" t="s">
        <v>6783</v>
      </c>
      <c r="D3238" s="318" t="s">
        <v>6774</v>
      </c>
      <c r="E3238" s="318" t="s">
        <v>2453</v>
      </c>
      <c r="F3238" s="318" t="s">
        <v>2423</v>
      </c>
    </row>
    <row r="3239" spans="1:6" hidden="1">
      <c r="A3239" s="26">
        <v>3235</v>
      </c>
      <c r="B3239" s="316" t="s">
        <v>6786</v>
      </c>
      <c r="C3239" s="318" t="s">
        <v>6787</v>
      </c>
      <c r="D3239" s="318" t="s">
        <v>6774</v>
      </c>
      <c r="E3239" s="318" t="s">
        <v>2453</v>
      </c>
      <c r="F3239" s="318" t="s">
        <v>2423</v>
      </c>
    </row>
    <row r="3240" spans="1:6" hidden="1">
      <c r="A3240" s="26">
        <v>3236</v>
      </c>
      <c r="B3240" s="316" t="s">
        <v>6788</v>
      </c>
      <c r="C3240" s="318" t="s">
        <v>6789</v>
      </c>
      <c r="D3240" s="318" t="s">
        <v>6774</v>
      </c>
      <c r="E3240" s="318" t="s">
        <v>2453</v>
      </c>
      <c r="F3240" s="320" t="s">
        <v>2423</v>
      </c>
    </row>
    <row r="3241" spans="1:6" hidden="1">
      <c r="A3241" s="26">
        <v>3237</v>
      </c>
      <c r="B3241" s="316" t="s">
        <v>6773</v>
      </c>
      <c r="C3241" s="318" t="s">
        <v>1595</v>
      </c>
      <c r="D3241" s="318" t="s">
        <v>6774</v>
      </c>
      <c r="E3241" s="318" t="s">
        <v>2422</v>
      </c>
      <c r="F3241" s="320" t="s">
        <v>2423</v>
      </c>
    </row>
    <row r="3242" spans="1:6" hidden="1">
      <c r="A3242" s="26">
        <v>3238</v>
      </c>
      <c r="B3242" s="316" t="s">
        <v>6793</v>
      </c>
      <c r="C3242" s="318" t="s">
        <v>6794</v>
      </c>
      <c r="D3242" s="318" t="s">
        <v>6774</v>
      </c>
      <c r="E3242" s="318" t="s">
        <v>2453</v>
      </c>
      <c r="F3242" s="320" t="s">
        <v>2423</v>
      </c>
    </row>
    <row r="3243" spans="1:6" hidden="1">
      <c r="A3243" s="26">
        <v>3239</v>
      </c>
      <c r="B3243" s="316" t="s">
        <v>6795</v>
      </c>
      <c r="C3243" s="318" t="s">
        <v>6796</v>
      </c>
      <c r="D3243" s="318" t="s">
        <v>6774</v>
      </c>
      <c r="E3243" s="318" t="s">
        <v>2453</v>
      </c>
      <c r="F3243" s="320" t="s">
        <v>2423</v>
      </c>
    </row>
    <row r="3244" spans="1:6" hidden="1">
      <c r="A3244" s="26">
        <v>3240</v>
      </c>
      <c r="B3244" s="316" t="s">
        <v>6775</v>
      </c>
      <c r="C3244" s="318" t="s">
        <v>6776</v>
      </c>
      <c r="D3244" s="318" t="s">
        <v>6774</v>
      </c>
      <c r="E3244" s="318" t="s">
        <v>2422</v>
      </c>
      <c r="F3244" s="320" t="s">
        <v>2423</v>
      </c>
    </row>
    <row r="3245" spans="1:6" hidden="1">
      <c r="A3245" s="26">
        <v>3241</v>
      </c>
      <c r="B3245" s="316" t="s">
        <v>6797</v>
      </c>
      <c r="C3245" s="318" t="s">
        <v>6798</v>
      </c>
      <c r="D3245" s="318" t="s">
        <v>6774</v>
      </c>
      <c r="E3245" s="318" t="s">
        <v>2453</v>
      </c>
      <c r="F3245" s="320" t="s">
        <v>2423</v>
      </c>
    </row>
    <row r="3246" spans="1:6" hidden="1">
      <c r="A3246" s="26">
        <v>3242</v>
      </c>
      <c r="B3246" s="316" t="s">
        <v>6792</v>
      </c>
      <c r="C3246" s="318" t="s">
        <v>6776</v>
      </c>
      <c r="D3246" s="318" t="s">
        <v>6774</v>
      </c>
      <c r="E3246" s="318" t="s">
        <v>2453</v>
      </c>
      <c r="F3246" s="320" t="s">
        <v>2438</v>
      </c>
    </row>
    <row r="3247" spans="1:6" hidden="1">
      <c r="A3247" s="26">
        <v>3243</v>
      </c>
      <c r="B3247" s="316" t="s">
        <v>6790</v>
      </c>
      <c r="C3247" s="318" t="s">
        <v>6791</v>
      </c>
      <c r="D3247" s="318" t="s">
        <v>6774</v>
      </c>
      <c r="E3247" s="318" t="s">
        <v>2453</v>
      </c>
      <c r="F3247" s="320" t="s">
        <v>2893</v>
      </c>
    </row>
    <row r="3248" spans="1:6" hidden="1">
      <c r="A3248" s="26">
        <v>3244</v>
      </c>
      <c r="B3248" s="316" t="s">
        <v>11077</v>
      </c>
      <c r="C3248" s="318" t="s">
        <v>6893</v>
      </c>
      <c r="D3248" s="318" t="s">
        <v>6774</v>
      </c>
      <c r="E3248" s="318" t="s">
        <v>2453</v>
      </c>
      <c r="F3248" s="318" t="s">
        <v>2456</v>
      </c>
    </row>
    <row r="3249" spans="1:6" hidden="1">
      <c r="A3249" s="26">
        <v>3245</v>
      </c>
      <c r="B3249" s="316" t="s">
        <v>9520</v>
      </c>
      <c r="C3249" s="318" t="s">
        <v>6940</v>
      </c>
      <c r="D3249" s="318" t="s">
        <v>6895</v>
      </c>
      <c r="E3249" s="318" t="s">
        <v>2453</v>
      </c>
      <c r="F3249" s="318" t="s">
        <v>2423</v>
      </c>
    </row>
    <row r="3250" spans="1:6" hidden="1">
      <c r="A3250" s="26">
        <v>3246</v>
      </c>
      <c r="B3250" s="316" t="s">
        <v>9654</v>
      </c>
      <c r="C3250" s="318" t="s">
        <v>1254</v>
      </c>
      <c r="D3250" s="318" t="s">
        <v>6895</v>
      </c>
      <c r="E3250" s="318" t="s">
        <v>2453</v>
      </c>
      <c r="F3250" s="318" t="s">
        <v>2423</v>
      </c>
    </row>
    <row r="3251" spans="1:6" hidden="1">
      <c r="A3251" s="26">
        <v>3247</v>
      </c>
      <c r="B3251" s="316" t="s">
        <v>9678</v>
      </c>
      <c r="C3251" s="318" t="s">
        <v>1249</v>
      </c>
      <c r="D3251" s="318" t="s">
        <v>6895</v>
      </c>
      <c r="E3251" s="318" t="s">
        <v>2453</v>
      </c>
      <c r="F3251" s="318" t="s">
        <v>2423</v>
      </c>
    </row>
    <row r="3252" spans="1:6" hidden="1">
      <c r="A3252" s="26">
        <v>3248</v>
      </c>
      <c r="B3252" s="316" t="s">
        <v>9776</v>
      </c>
      <c r="C3252" s="318" t="s">
        <v>1253</v>
      </c>
      <c r="D3252" s="318" t="s">
        <v>6895</v>
      </c>
      <c r="E3252" s="318" t="s">
        <v>2453</v>
      </c>
      <c r="F3252" s="318" t="s">
        <v>2423</v>
      </c>
    </row>
    <row r="3253" spans="1:6" hidden="1">
      <c r="A3253" s="26">
        <v>3249</v>
      </c>
      <c r="B3253" s="316" t="s">
        <v>9837</v>
      </c>
      <c r="C3253" s="318" t="s">
        <v>6935</v>
      </c>
      <c r="D3253" s="318" t="s">
        <v>6895</v>
      </c>
      <c r="E3253" s="318" t="s">
        <v>2453</v>
      </c>
      <c r="F3253" s="318" t="s">
        <v>2423</v>
      </c>
    </row>
    <row r="3254" spans="1:6" hidden="1">
      <c r="A3254" s="26">
        <v>3250</v>
      </c>
      <c r="B3254" s="316" t="s">
        <v>9848</v>
      </c>
      <c r="C3254" s="318" t="s">
        <v>6936</v>
      </c>
      <c r="D3254" s="318" t="s">
        <v>6895</v>
      </c>
      <c r="E3254" s="318" t="s">
        <v>2453</v>
      </c>
      <c r="F3254" s="318" t="s">
        <v>2423</v>
      </c>
    </row>
    <row r="3255" spans="1:6" hidden="1">
      <c r="A3255" s="26">
        <v>3251</v>
      </c>
      <c r="B3255" s="316" t="s">
        <v>9856</v>
      </c>
      <c r="C3255" s="318" t="s">
        <v>6937</v>
      </c>
      <c r="D3255" s="318" t="s">
        <v>6895</v>
      </c>
      <c r="E3255" s="318" t="s">
        <v>2453</v>
      </c>
      <c r="F3255" s="318" t="s">
        <v>2423</v>
      </c>
    </row>
    <row r="3256" spans="1:6" hidden="1">
      <c r="A3256" s="26">
        <v>3252</v>
      </c>
      <c r="B3256" s="316" t="s">
        <v>9870</v>
      </c>
      <c r="C3256" s="318" t="s">
        <v>6934</v>
      </c>
      <c r="D3256" s="318" t="s">
        <v>6895</v>
      </c>
      <c r="E3256" s="318" t="s">
        <v>2453</v>
      </c>
      <c r="F3256" s="318" t="s">
        <v>2423</v>
      </c>
    </row>
    <row r="3257" spans="1:6" hidden="1">
      <c r="A3257" s="26">
        <v>3253</v>
      </c>
      <c r="B3257" s="316" t="s">
        <v>9878</v>
      </c>
      <c r="C3257" s="318" t="s">
        <v>6938</v>
      </c>
      <c r="D3257" s="318" t="s">
        <v>6895</v>
      </c>
      <c r="E3257" s="318" t="s">
        <v>2453</v>
      </c>
      <c r="F3257" s="318" t="s">
        <v>2423</v>
      </c>
    </row>
    <row r="3258" spans="1:6" hidden="1">
      <c r="A3258" s="26">
        <v>3254</v>
      </c>
      <c r="B3258" s="316" t="s">
        <v>9918</v>
      </c>
      <c r="C3258" s="318" t="s">
        <v>6939</v>
      </c>
      <c r="D3258" s="318" t="s">
        <v>6895</v>
      </c>
      <c r="E3258" s="318" t="s">
        <v>2453</v>
      </c>
      <c r="F3258" s="318" t="s">
        <v>2423</v>
      </c>
    </row>
    <row r="3259" spans="1:6" hidden="1">
      <c r="A3259" s="26">
        <v>3255</v>
      </c>
      <c r="B3259" s="316" t="s">
        <v>9956</v>
      </c>
      <c r="C3259" s="318" t="s">
        <v>6911</v>
      </c>
      <c r="D3259" s="318" t="s">
        <v>6895</v>
      </c>
      <c r="E3259" s="318" t="s">
        <v>2453</v>
      </c>
      <c r="F3259" s="318" t="s">
        <v>2423</v>
      </c>
    </row>
    <row r="3260" spans="1:6" hidden="1">
      <c r="A3260" s="26">
        <v>3256</v>
      </c>
      <c r="B3260" s="316" t="s">
        <v>6897</v>
      </c>
      <c r="C3260" s="318" t="s">
        <v>6898</v>
      </c>
      <c r="D3260" s="318" t="s">
        <v>6895</v>
      </c>
      <c r="E3260" s="318" t="s">
        <v>2422</v>
      </c>
      <c r="F3260" s="318" t="s">
        <v>2423</v>
      </c>
    </row>
    <row r="3261" spans="1:6" hidden="1">
      <c r="A3261" s="26">
        <v>3257</v>
      </c>
      <c r="B3261" s="316" t="s">
        <v>10031</v>
      </c>
      <c r="C3261" s="318" t="s">
        <v>6941</v>
      </c>
      <c r="D3261" s="318" t="s">
        <v>6895</v>
      </c>
      <c r="E3261" s="318" t="s">
        <v>2453</v>
      </c>
      <c r="F3261" s="318" t="s">
        <v>2423</v>
      </c>
    </row>
    <row r="3262" spans="1:6" hidden="1">
      <c r="A3262" s="26">
        <v>3258</v>
      </c>
      <c r="B3262" s="316" t="s">
        <v>10087</v>
      </c>
      <c r="C3262" s="318" t="s">
        <v>6942</v>
      </c>
      <c r="D3262" s="318" t="s">
        <v>6895</v>
      </c>
      <c r="E3262" s="318" t="s">
        <v>2453</v>
      </c>
      <c r="F3262" s="318" t="s">
        <v>2423</v>
      </c>
    </row>
    <row r="3263" spans="1:6" hidden="1">
      <c r="A3263" s="26">
        <v>3259</v>
      </c>
      <c r="B3263" s="316" t="s">
        <v>9162</v>
      </c>
      <c r="C3263" s="318" t="s">
        <v>1294</v>
      </c>
      <c r="D3263" s="318" t="s">
        <v>6895</v>
      </c>
      <c r="E3263" s="318" t="s">
        <v>2422</v>
      </c>
      <c r="F3263" s="318" t="s">
        <v>2423</v>
      </c>
    </row>
    <row r="3264" spans="1:6" hidden="1">
      <c r="A3264" s="26">
        <v>3260</v>
      </c>
      <c r="B3264" s="316" t="s">
        <v>10129</v>
      </c>
      <c r="C3264" s="318" t="s">
        <v>6952</v>
      </c>
      <c r="D3264" s="318" t="s">
        <v>6895</v>
      </c>
      <c r="E3264" s="318" t="s">
        <v>2453</v>
      </c>
      <c r="F3264" s="318" t="s">
        <v>2423</v>
      </c>
    </row>
    <row r="3265" spans="1:6" hidden="1">
      <c r="A3265" s="26">
        <v>3261</v>
      </c>
      <c r="B3265" s="316" t="s">
        <v>10131</v>
      </c>
      <c r="C3265" s="318" t="s">
        <v>6961</v>
      </c>
      <c r="D3265" s="318" t="s">
        <v>6895</v>
      </c>
      <c r="E3265" s="318" t="s">
        <v>2453</v>
      </c>
      <c r="F3265" s="318" t="s">
        <v>2423</v>
      </c>
    </row>
    <row r="3266" spans="1:6" hidden="1">
      <c r="A3266" s="26">
        <v>3262</v>
      </c>
      <c r="B3266" s="316" t="s">
        <v>10134</v>
      </c>
      <c r="C3266" s="318" t="s">
        <v>6953</v>
      </c>
      <c r="D3266" s="318" t="s">
        <v>6895</v>
      </c>
      <c r="E3266" s="318" t="s">
        <v>2453</v>
      </c>
      <c r="F3266" s="318" t="s">
        <v>2423</v>
      </c>
    </row>
    <row r="3267" spans="1:6" hidden="1">
      <c r="A3267" s="26">
        <v>3263</v>
      </c>
      <c r="B3267" s="316" t="s">
        <v>10144</v>
      </c>
      <c r="C3267" s="318" t="s">
        <v>6948</v>
      </c>
      <c r="D3267" s="318" t="s">
        <v>6895</v>
      </c>
      <c r="E3267" s="318" t="s">
        <v>2453</v>
      </c>
      <c r="F3267" s="318" t="s">
        <v>2423</v>
      </c>
    </row>
    <row r="3268" spans="1:6" hidden="1">
      <c r="A3268" s="26">
        <v>3264</v>
      </c>
      <c r="B3268" s="316" t="s">
        <v>10145</v>
      </c>
      <c r="C3268" s="318" t="s">
        <v>6950</v>
      </c>
      <c r="D3268" s="318" t="s">
        <v>6895</v>
      </c>
      <c r="E3268" s="318" t="s">
        <v>2453</v>
      </c>
      <c r="F3268" s="318" t="s">
        <v>2423</v>
      </c>
    </row>
    <row r="3269" spans="1:6" hidden="1">
      <c r="A3269" s="26">
        <v>3265</v>
      </c>
      <c r="B3269" s="316" t="s">
        <v>10190</v>
      </c>
      <c r="C3269" s="318" t="s">
        <v>6914</v>
      </c>
      <c r="D3269" s="318" t="s">
        <v>6895</v>
      </c>
      <c r="E3269" s="318" t="s">
        <v>2453</v>
      </c>
      <c r="F3269" s="318" t="s">
        <v>2423</v>
      </c>
    </row>
    <row r="3270" spans="1:6" hidden="1">
      <c r="A3270" s="26">
        <v>3266</v>
      </c>
      <c r="B3270" s="316" t="s">
        <v>10202</v>
      </c>
      <c r="C3270" s="318" t="s">
        <v>6915</v>
      </c>
      <c r="D3270" s="318" t="s">
        <v>6895</v>
      </c>
      <c r="E3270" s="318" t="s">
        <v>2453</v>
      </c>
      <c r="F3270" s="318" t="s">
        <v>2423</v>
      </c>
    </row>
    <row r="3271" spans="1:6" hidden="1">
      <c r="A3271" s="26">
        <v>3267</v>
      </c>
      <c r="B3271" s="316" t="s">
        <v>10229</v>
      </c>
      <c r="C3271" s="318" t="s">
        <v>6931</v>
      </c>
      <c r="D3271" s="318" t="s">
        <v>6895</v>
      </c>
      <c r="E3271" s="318" t="s">
        <v>2453</v>
      </c>
      <c r="F3271" s="318" t="s">
        <v>2423</v>
      </c>
    </row>
    <row r="3272" spans="1:6" hidden="1">
      <c r="A3272" s="26">
        <v>3268</v>
      </c>
      <c r="B3272" s="316" t="s">
        <v>10249</v>
      </c>
      <c r="C3272" s="318" t="s">
        <v>6921</v>
      </c>
      <c r="D3272" s="318" t="s">
        <v>6895</v>
      </c>
      <c r="E3272" s="318" t="s">
        <v>2453</v>
      </c>
      <c r="F3272" s="318" t="s">
        <v>2423</v>
      </c>
    </row>
    <row r="3273" spans="1:6" hidden="1">
      <c r="A3273" s="26">
        <v>3269</v>
      </c>
      <c r="B3273" s="316" t="s">
        <v>6901</v>
      </c>
      <c r="C3273" s="318" t="s">
        <v>6902</v>
      </c>
      <c r="D3273" s="318" t="s">
        <v>6895</v>
      </c>
      <c r="E3273" s="318" t="s">
        <v>2453</v>
      </c>
      <c r="F3273" s="318" t="s">
        <v>2423</v>
      </c>
    </row>
    <row r="3274" spans="1:6" hidden="1">
      <c r="A3274" s="26">
        <v>3270</v>
      </c>
      <c r="B3274" s="316" t="s">
        <v>10263</v>
      </c>
      <c r="C3274" s="318" t="s">
        <v>6919</v>
      </c>
      <c r="D3274" s="318" t="s">
        <v>6895</v>
      </c>
      <c r="E3274" s="318" t="s">
        <v>2453</v>
      </c>
      <c r="F3274" s="318" t="s">
        <v>2423</v>
      </c>
    </row>
    <row r="3275" spans="1:6" hidden="1">
      <c r="A3275" s="26">
        <v>3271</v>
      </c>
      <c r="B3275" s="316" t="s">
        <v>10273</v>
      </c>
      <c r="C3275" s="318" t="s">
        <v>6917</v>
      </c>
      <c r="D3275" s="318" t="s">
        <v>6895</v>
      </c>
      <c r="E3275" s="318" t="s">
        <v>2453</v>
      </c>
      <c r="F3275" s="318" t="s">
        <v>2423</v>
      </c>
    </row>
    <row r="3276" spans="1:6" hidden="1">
      <c r="A3276" s="26">
        <v>3272</v>
      </c>
      <c r="B3276" s="316" t="s">
        <v>10293</v>
      </c>
      <c r="C3276" s="318" t="s">
        <v>6925</v>
      </c>
      <c r="D3276" s="318" t="s">
        <v>6895</v>
      </c>
      <c r="E3276" s="318" t="s">
        <v>2453</v>
      </c>
      <c r="F3276" s="318" t="s">
        <v>2423</v>
      </c>
    </row>
    <row r="3277" spans="1:6" hidden="1">
      <c r="A3277" s="26">
        <v>3273</v>
      </c>
      <c r="B3277" s="316" t="s">
        <v>10307</v>
      </c>
      <c r="C3277" s="318" t="s">
        <v>6922</v>
      </c>
      <c r="D3277" s="318" t="s">
        <v>6895</v>
      </c>
      <c r="E3277" s="318" t="s">
        <v>2453</v>
      </c>
      <c r="F3277" s="318" t="s">
        <v>2423</v>
      </c>
    </row>
    <row r="3278" spans="1:6" hidden="1">
      <c r="A3278" s="26">
        <v>3274</v>
      </c>
      <c r="B3278" s="316" t="s">
        <v>10324</v>
      </c>
      <c r="C3278" s="318" t="s">
        <v>1579</v>
      </c>
      <c r="D3278" s="318" t="s">
        <v>6895</v>
      </c>
      <c r="E3278" s="318" t="s">
        <v>2453</v>
      </c>
      <c r="F3278" s="318" t="s">
        <v>2423</v>
      </c>
    </row>
    <row r="3279" spans="1:6" hidden="1">
      <c r="A3279" s="26">
        <v>3275</v>
      </c>
      <c r="B3279" s="316" t="s">
        <v>10437</v>
      </c>
      <c r="C3279" s="318" t="s">
        <v>6923</v>
      </c>
      <c r="D3279" s="318" t="s">
        <v>6895</v>
      </c>
      <c r="E3279" s="318" t="s">
        <v>2453</v>
      </c>
      <c r="F3279" s="318" t="s">
        <v>2423</v>
      </c>
    </row>
    <row r="3280" spans="1:6" hidden="1">
      <c r="A3280" s="26">
        <v>3276</v>
      </c>
      <c r="B3280" s="316" t="s">
        <v>10488</v>
      </c>
      <c r="C3280" s="318" t="s">
        <v>6945</v>
      </c>
      <c r="D3280" s="318" t="s">
        <v>6895</v>
      </c>
      <c r="E3280" s="318" t="s">
        <v>2453</v>
      </c>
      <c r="F3280" s="318" t="s">
        <v>2423</v>
      </c>
    </row>
    <row r="3281" spans="1:6" hidden="1">
      <c r="A3281" s="26">
        <v>3277</v>
      </c>
      <c r="B3281" s="316" t="s">
        <v>10632</v>
      </c>
      <c r="C3281" s="318" t="s">
        <v>6954</v>
      </c>
      <c r="D3281" s="318" t="s">
        <v>6895</v>
      </c>
      <c r="E3281" s="318" t="s">
        <v>2453</v>
      </c>
      <c r="F3281" s="318" t="s">
        <v>2423</v>
      </c>
    </row>
    <row r="3282" spans="1:6" hidden="1">
      <c r="A3282" s="26">
        <v>3278</v>
      </c>
      <c r="B3282" s="316" t="s">
        <v>10670</v>
      </c>
      <c r="C3282" s="318" t="s">
        <v>6949</v>
      </c>
      <c r="D3282" s="318" t="s">
        <v>6895</v>
      </c>
      <c r="E3282" s="318" t="s">
        <v>2453</v>
      </c>
      <c r="F3282" s="318" t="s">
        <v>2423</v>
      </c>
    </row>
    <row r="3283" spans="1:6" hidden="1">
      <c r="A3283" s="26">
        <v>3279</v>
      </c>
      <c r="B3283" s="316" t="s">
        <v>10774</v>
      </c>
      <c r="C3283" s="318" t="s">
        <v>6943</v>
      </c>
      <c r="D3283" s="318" t="s">
        <v>6895</v>
      </c>
      <c r="E3283" s="318" t="s">
        <v>2453</v>
      </c>
      <c r="F3283" s="318" t="s">
        <v>2423</v>
      </c>
    </row>
    <row r="3284" spans="1:6" hidden="1">
      <c r="A3284" s="26">
        <v>3280</v>
      </c>
      <c r="B3284" s="316" t="s">
        <v>11000</v>
      </c>
      <c r="C3284" s="318" t="s">
        <v>6944</v>
      </c>
      <c r="D3284" s="318" t="s">
        <v>6895</v>
      </c>
      <c r="E3284" s="318" t="s">
        <v>2453</v>
      </c>
      <c r="F3284" s="318" t="s">
        <v>2423</v>
      </c>
    </row>
    <row r="3285" spans="1:6" hidden="1">
      <c r="A3285" s="26">
        <v>3281</v>
      </c>
      <c r="B3285" s="316" t="s">
        <v>11019</v>
      </c>
      <c r="C3285" s="318" t="s">
        <v>6899</v>
      </c>
      <c r="D3285" s="318" t="s">
        <v>6895</v>
      </c>
      <c r="E3285" s="318" t="s">
        <v>2422</v>
      </c>
      <c r="F3285" s="318" t="s">
        <v>2423</v>
      </c>
    </row>
    <row r="3286" spans="1:6" hidden="1">
      <c r="A3286" s="26">
        <v>3282</v>
      </c>
      <c r="B3286" s="316" t="s">
        <v>11059</v>
      </c>
      <c r="C3286" s="318" t="s">
        <v>6900</v>
      </c>
      <c r="D3286" s="318" t="s">
        <v>6895</v>
      </c>
      <c r="E3286" s="318" t="s">
        <v>2422</v>
      </c>
      <c r="F3286" s="318" t="s">
        <v>2423</v>
      </c>
    </row>
    <row r="3287" spans="1:6" hidden="1">
      <c r="A3287" s="26">
        <v>3283</v>
      </c>
      <c r="B3287" s="316" t="s">
        <v>11062</v>
      </c>
      <c r="C3287" s="318" t="s">
        <v>6946</v>
      </c>
      <c r="D3287" s="318" t="s">
        <v>6895</v>
      </c>
      <c r="E3287" s="318" t="s">
        <v>2453</v>
      </c>
      <c r="F3287" s="318" t="s">
        <v>2423</v>
      </c>
    </row>
    <row r="3288" spans="1:6" hidden="1">
      <c r="A3288" s="26">
        <v>3284</v>
      </c>
      <c r="B3288" s="316" t="s">
        <v>11078</v>
      </c>
      <c r="C3288" s="318" t="s">
        <v>6913</v>
      </c>
      <c r="D3288" s="318" t="s">
        <v>6895</v>
      </c>
      <c r="E3288" s="318" t="s">
        <v>2453</v>
      </c>
      <c r="F3288" s="318" t="s">
        <v>2423</v>
      </c>
    </row>
    <row r="3289" spans="1:6" hidden="1">
      <c r="A3289" s="26">
        <v>3285</v>
      </c>
      <c r="B3289" s="316" t="s">
        <v>11079</v>
      </c>
      <c r="C3289" s="318" t="s">
        <v>6947</v>
      </c>
      <c r="D3289" s="318" t="s">
        <v>6895</v>
      </c>
      <c r="E3289" s="318" t="s">
        <v>2453</v>
      </c>
      <c r="F3289" s="318" t="s">
        <v>2423</v>
      </c>
    </row>
    <row r="3290" spans="1:6" hidden="1">
      <c r="A3290" s="26">
        <v>3286</v>
      </c>
      <c r="B3290" s="316" t="s">
        <v>11114</v>
      </c>
      <c r="C3290" s="318" t="s">
        <v>6932</v>
      </c>
      <c r="D3290" s="318" t="s">
        <v>6895</v>
      </c>
      <c r="E3290" s="318" t="s">
        <v>2453</v>
      </c>
      <c r="F3290" s="318" t="s">
        <v>2423</v>
      </c>
    </row>
    <row r="3291" spans="1:6" hidden="1">
      <c r="A3291" s="26">
        <v>3287</v>
      </c>
      <c r="B3291" s="316" t="s">
        <v>11175</v>
      </c>
      <c r="C3291" s="318" t="s">
        <v>6920</v>
      </c>
      <c r="D3291" s="318" t="s">
        <v>6895</v>
      </c>
      <c r="E3291" s="318" t="s">
        <v>2453</v>
      </c>
      <c r="F3291" s="318" t="s">
        <v>2423</v>
      </c>
    </row>
    <row r="3292" spans="1:6" hidden="1">
      <c r="A3292" s="26">
        <v>3288</v>
      </c>
      <c r="B3292" s="316" t="s">
        <v>11186</v>
      </c>
      <c r="C3292" s="318" t="s">
        <v>6918</v>
      </c>
      <c r="D3292" s="318" t="s">
        <v>6895</v>
      </c>
      <c r="E3292" s="318" t="s">
        <v>2453</v>
      </c>
      <c r="F3292" s="318" t="s">
        <v>2423</v>
      </c>
    </row>
    <row r="3293" spans="1:6" hidden="1">
      <c r="A3293" s="26">
        <v>3289</v>
      </c>
      <c r="B3293" s="316" t="s">
        <v>11204</v>
      </c>
      <c r="C3293" s="318" t="s">
        <v>6929</v>
      </c>
      <c r="D3293" s="318" t="s">
        <v>6895</v>
      </c>
      <c r="E3293" s="318" t="s">
        <v>2453</v>
      </c>
      <c r="F3293" s="318" t="s">
        <v>2423</v>
      </c>
    </row>
    <row r="3294" spans="1:6" hidden="1">
      <c r="A3294" s="26">
        <v>3290</v>
      </c>
      <c r="B3294" s="316" t="s">
        <v>11211</v>
      </c>
      <c r="C3294" s="318" t="s">
        <v>6912</v>
      </c>
      <c r="D3294" s="318" t="s">
        <v>6895</v>
      </c>
      <c r="E3294" s="318" t="s">
        <v>2453</v>
      </c>
      <c r="F3294" s="318" t="s">
        <v>2423</v>
      </c>
    </row>
    <row r="3295" spans="1:6" hidden="1">
      <c r="A3295" s="26">
        <v>3291</v>
      </c>
      <c r="B3295" s="316" t="s">
        <v>11213</v>
      </c>
      <c r="C3295" s="318" t="s">
        <v>6928</v>
      </c>
      <c r="D3295" s="318" t="s">
        <v>6895</v>
      </c>
      <c r="E3295" s="318" t="s">
        <v>2453</v>
      </c>
      <c r="F3295" s="318" t="s">
        <v>2423</v>
      </c>
    </row>
    <row r="3296" spans="1:6" hidden="1">
      <c r="A3296" s="26">
        <v>3292</v>
      </c>
      <c r="B3296" s="316" t="s">
        <v>11349</v>
      </c>
      <c r="C3296" s="318" t="s">
        <v>6962</v>
      </c>
      <c r="D3296" s="318" t="s">
        <v>6895</v>
      </c>
      <c r="E3296" s="318" t="s">
        <v>2453</v>
      </c>
      <c r="F3296" s="318" t="s">
        <v>2423</v>
      </c>
    </row>
    <row r="3297" spans="1:6" hidden="1">
      <c r="A3297" s="26">
        <v>3293</v>
      </c>
      <c r="B3297" s="316" t="s">
        <v>11350</v>
      </c>
      <c r="C3297" s="318" t="s">
        <v>6964</v>
      </c>
      <c r="D3297" s="318" t="s">
        <v>6895</v>
      </c>
      <c r="E3297" s="318" t="s">
        <v>2453</v>
      </c>
      <c r="F3297" s="318" t="s">
        <v>2423</v>
      </c>
    </row>
    <row r="3298" spans="1:6" hidden="1">
      <c r="A3298" s="26">
        <v>3294</v>
      </c>
      <c r="B3298" s="316" t="s">
        <v>11351</v>
      </c>
      <c r="C3298" s="318" t="s">
        <v>6916</v>
      </c>
      <c r="D3298" s="318" t="s">
        <v>6895</v>
      </c>
      <c r="E3298" s="318" t="s">
        <v>2453</v>
      </c>
      <c r="F3298" s="318" t="s">
        <v>2423</v>
      </c>
    </row>
    <row r="3299" spans="1:6" hidden="1">
      <c r="A3299" s="26">
        <v>3295</v>
      </c>
      <c r="B3299" s="316" t="s">
        <v>11365</v>
      </c>
      <c r="C3299" s="318" t="s">
        <v>6933</v>
      </c>
      <c r="D3299" s="318" t="s">
        <v>6895</v>
      </c>
      <c r="E3299" s="318" t="s">
        <v>2453</v>
      </c>
      <c r="F3299" s="318" t="s">
        <v>2423</v>
      </c>
    </row>
    <row r="3300" spans="1:6" hidden="1">
      <c r="A3300" s="26">
        <v>3296</v>
      </c>
      <c r="B3300" s="316" t="s">
        <v>11369</v>
      </c>
      <c r="C3300" s="318" t="s">
        <v>6927</v>
      </c>
      <c r="D3300" s="318" t="s">
        <v>6895</v>
      </c>
      <c r="E3300" s="318" t="s">
        <v>2453</v>
      </c>
      <c r="F3300" s="318" t="s">
        <v>2423</v>
      </c>
    </row>
    <row r="3301" spans="1:6" hidden="1">
      <c r="A3301" s="26">
        <v>3297</v>
      </c>
      <c r="B3301" s="316" t="s">
        <v>11398</v>
      </c>
      <c r="C3301" s="318" t="s">
        <v>6930</v>
      </c>
      <c r="D3301" s="318" t="s">
        <v>6895</v>
      </c>
      <c r="E3301" s="318" t="s">
        <v>2453</v>
      </c>
      <c r="F3301" s="318" t="s">
        <v>2423</v>
      </c>
    </row>
    <row r="3302" spans="1:6" hidden="1">
      <c r="A3302" s="26">
        <v>3298</v>
      </c>
      <c r="B3302" s="316" t="s">
        <v>11421</v>
      </c>
      <c r="C3302" s="318" t="s">
        <v>6926</v>
      </c>
      <c r="D3302" s="318" t="s">
        <v>6895</v>
      </c>
      <c r="E3302" s="318" t="s">
        <v>2453</v>
      </c>
      <c r="F3302" s="318" t="s">
        <v>2423</v>
      </c>
    </row>
    <row r="3303" spans="1:6" hidden="1">
      <c r="A3303" s="26">
        <v>3299</v>
      </c>
      <c r="B3303" s="316" t="s">
        <v>11435</v>
      </c>
      <c r="C3303" s="318" t="s">
        <v>6963</v>
      </c>
      <c r="D3303" s="318" t="s">
        <v>6895</v>
      </c>
      <c r="E3303" s="318" t="s">
        <v>2453</v>
      </c>
      <c r="F3303" s="318" t="s">
        <v>2423</v>
      </c>
    </row>
    <row r="3304" spans="1:6" hidden="1">
      <c r="A3304" s="26">
        <v>3300</v>
      </c>
      <c r="B3304" s="316" t="s">
        <v>11438</v>
      </c>
      <c r="C3304" s="318" t="s">
        <v>6960</v>
      </c>
      <c r="D3304" s="318" t="s">
        <v>6895</v>
      </c>
      <c r="E3304" s="318" t="s">
        <v>2453</v>
      </c>
      <c r="F3304" s="318" t="s">
        <v>2423</v>
      </c>
    </row>
    <row r="3305" spans="1:6" hidden="1">
      <c r="A3305" s="26">
        <v>3301</v>
      </c>
      <c r="B3305" s="316" t="s">
        <v>11444</v>
      </c>
      <c r="C3305" s="318" t="s">
        <v>6958</v>
      </c>
      <c r="D3305" s="318" t="s">
        <v>6895</v>
      </c>
      <c r="E3305" s="318" t="s">
        <v>2453</v>
      </c>
      <c r="F3305" s="318" t="s">
        <v>2423</v>
      </c>
    </row>
    <row r="3306" spans="1:6" hidden="1">
      <c r="A3306" s="26">
        <v>3302</v>
      </c>
      <c r="B3306" s="316" t="s">
        <v>11446</v>
      </c>
      <c r="C3306" s="318" t="s">
        <v>6956</v>
      </c>
      <c r="D3306" s="318" t="s">
        <v>6895</v>
      </c>
      <c r="E3306" s="318" t="s">
        <v>2453</v>
      </c>
      <c r="F3306" s="318" t="s">
        <v>2423</v>
      </c>
    </row>
    <row r="3307" spans="1:6" hidden="1">
      <c r="A3307" s="26">
        <v>3303</v>
      </c>
      <c r="B3307" s="316" t="s">
        <v>11461</v>
      </c>
      <c r="C3307" s="318" t="s">
        <v>6951</v>
      </c>
      <c r="D3307" s="318" t="s">
        <v>6895</v>
      </c>
      <c r="E3307" s="318" t="s">
        <v>2453</v>
      </c>
      <c r="F3307" s="318" t="s">
        <v>2423</v>
      </c>
    </row>
    <row r="3308" spans="1:6" hidden="1">
      <c r="A3308" s="26">
        <v>3304</v>
      </c>
      <c r="B3308" s="316" t="s">
        <v>11472</v>
      </c>
      <c r="C3308" s="318" t="s">
        <v>6957</v>
      </c>
      <c r="D3308" s="318" t="s">
        <v>6895</v>
      </c>
      <c r="E3308" s="318" t="s">
        <v>2453</v>
      </c>
      <c r="F3308" s="318" t="s">
        <v>2423</v>
      </c>
    </row>
    <row r="3309" spans="1:6" hidden="1">
      <c r="A3309" s="26">
        <v>3305</v>
      </c>
      <c r="B3309" s="316" t="s">
        <v>11492</v>
      </c>
      <c r="C3309" s="318" t="s">
        <v>6955</v>
      </c>
      <c r="D3309" s="318" t="s">
        <v>6895</v>
      </c>
      <c r="E3309" s="318" t="s">
        <v>2453</v>
      </c>
      <c r="F3309" s="318" t="s">
        <v>2423</v>
      </c>
    </row>
    <row r="3310" spans="1:6" hidden="1">
      <c r="A3310" s="26">
        <v>3306</v>
      </c>
      <c r="B3310" s="316" t="s">
        <v>11500</v>
      </c>
      <c r="C3310" s="318" t="s">
        <v>6959</v>
      </c>
      <c r="D3310" s="318" t="s">
        <v>6895</v>
      </c>
      <c r="E3310" s="318" t="s">
        <v>2453</v>
      </c>
      <c r="F3310" s="318" t="s">
        <v>2423</v>
      </c>
    </row>
    <row r="3311" spans="1:6" hidden="1">
      <c r="A3311" s="26">
        <v>3307</v>
      </c>
      <c r="B3311" s="316" t="s">
        <v>6894</v>
      </c>
      <c r="C3311" s="318" t="s">
        <v>1599</v>
      </c>
      <c r="D3311" s="318" t="s">
        <v>6895</v>
      </c>
      <c r="E3311" s="318" t="s">
        <v>2422</v>
      </c>
      <c r="F3311" s="318" t="s">
        <v>2423</v>
      </c>
    </row>
    <row r="3312" spans="1:6" hidden="1">
      <c r="A3312" s="26">
        <v>3308</v>
      </c>
      <c r="B3312" s="316" t="s">
        <v>6896</v>
      </c>
      <c r="C3312" s="318" t="s">
        <v>1630</v>
      </c>
      <c r="D3312" s="318" t="s">
        <v>6895</v>
      </c>
      <c r="E3312" s="318" t="s">
        <v>2422</v>
      </c>
      <c r="F3312" s="320" t="s">
        <v>2423</v>
      </c>
    </row>
    <row r="3313" spans="1:6" hidden="1">
      <c r="A3313" s="26">
        <v>3309</v>
      </c>
      <c r="B3313" s="316" t="s">
        <v>11602</v>
      </c>
      <c r="C3313" s="318" t="s">
        <v>6910</v>
      </c>
      <c r="D3313" s="318" t="s">
        <v>6895</v>
      </c>
      <c r="E3313" s="318" t="s">
        <v>2453</v>
      </c>
      <c r="F3313" s="320" t="s">
        <v>2423</v>
      </c>
    </row>
    <row r="3314" spans="1:6" hidden="1">
      <c r="A3314" s="26">
        <v>3310</v>
      </c>
      <c r="B3314" s="316" t="s">
        <v>11616</v>
      </c>
      <c r="C3314" s="318" t="s">
        <v>6906</v>
      </c>
      <c r="D3314" s="318" t="s">
        <v>6895</v>
      </c>
      <c r="E3314" s="318" t="s">
        <v>2453</v>
      </c>
      <c r="F3314" s="320" t="s">
        <v>2423</v>
      </c>
    </row>
    <row r="3315" spans="1:6" hidden="1">
      <c r="A3315" s="26">
        <v>3311</v>
      </c>
      <c r="B3315" s="316" t="s">
        <v>11617</v>
      </c>
      <c r="C3315" s="318" t="s">
        <v>6908</v>
      </c>
      <c r="D3315" s="318" t="s">
        <v>6895</v>
      </c>
      <c r="E3315" s="318" t="s">
        <v>2453</v>
      </c>
      <c r="F3315" s="320" t="s">
        <v>2423</v>
      </c>
    </row>
    <row r="3316" spans="1:6" hidden="1">
      <c r="A3316" s="26">
        <v>3312</v>
      </c>
      <c r="B3316" s="316" t="s">
        <v>11621</v>
      </c>
      <c r="C3316" s="318" t="s">
        <v>6909</v>
      </c>
      <c r="D3316" s="318" t="s">
        <v>6895</v>
      </c>
      <c r="E3316" s="318" t="s">
        <v>2453</v>
      </c>
      <c r="F3316" s="320" t="s">
        <v>2423</v>
      </c>
    </row>
    <row r="3317" spans="1:6" hidden="1">
      <c r="A3317" s="26">
        <v>3313</v>
      </c>
      <c r="B3317" s="316" t="s">
        <v>11629</v>
      </c>
      <c r="C3317" s="318" t="s">
        <v>6907</v>
      </c>
      <c r="D3317" s="318" t="s">
        <v>6895</v>
      </c>
      <c r="E3317" s="318" t="s">
        <v>2453</v>
      </c>
      <c r="F3317" s="320" t="s">
        <v>2423</v>
      </c>
    </row>
    <row r="3318" spans="1:6" hidden="1">
      <c r="A3318" s="26">
        <v>3314</v>
      </c>
      <c r="B3318" s="316" t="s">
        <v>9528</v>
      </c>
      <c r="C3318" s="318" t="s">
        <v>6905</v>
      </c>
      <c r="D3318" s="318" t="s">
        <v>6895</v>
      </c>
      <c r="E3318" s="318" t="s">
        <v>2453</v>
      </c>
      <c r="F3318" s="318" t="s">
        <v>2438</v>
      </c>
    </row>
    <row r="3319" spans="1:6" hidden="1">
      <c r="A3319" s="26">
        <v>3315</v>
      </c>
      <c r="B3319" s="316" t="s">
        <v>10230</v>
      </c>
      <c r="C3319" s="318" t="s">
        <v>6924</v>
      </c>
      <c r="D3319" s="318" t="s">
        <v>6895</v>
      </c>
      <c r="E3319" s="318" t="s">
        <v>2453</v>
      </c>
      <c r="F3319" s="318" t="s">
        <v>2456</v>
      </c>
    </row>
    <row r="3320" spans="1:6" hidden="1">
      <c r="A3320" s="26">
        <v>3316</v>
      </c>
      <c r="B3320" s="27" t="s">
        <v>9503</v>
      </c>
      <c r="C3320" s="28" t="s">
        <v>6987</v>
      </c>
      <c r="D3320" s="28" t="s">
        <v>6967</v>
      </c>
      <c r="E3320" s="318" t="s">
        <v>2453</v>
      </c>
      <c r="F3320" s="318" t="s">
        <v>2423</v>
      </c>
    </row>
    <row r="3321" spans="1:6" hidden="1">
      <c r="A3321" s="26">
        <v>3317</v>
      </c>
      <c r="B3321" s="316" t="s">
        <v>10020</v>
      </c>
      <c r="C3321" s="318" t="s">
        <v>6975</v>
      </c>
      <c r="D3321" s="318" t="s">
        <v>6967</v>
      </c>
      <c r="E3321" s="318" t="s">
        <v>2453</v>
      </c>
      <c r="F3321" s="318" t="s">
        <v>2423</v>
      </c>
    </row>
    <row r="3322" spans="1:6" hidden="1">
      <c r="A3322" s="26">
        <v>3318</v>
      </c>
      <c r="B3322" s="316" t="s">
        <v>10063</v>
      </c>
      <c r="C3322" s="318" t="s">
        <v>6988</v>
      </c>
      <c r="D3322" s="318" t="s">
        <v>6967</v>
      </c>
      <c r="E3322" s="318" t="s">
        <v>2453</v>
      </c>
      <c r="F3322" s="318" t="s">
        <v>2423</v>
      </c>
    </row>
    <row r="3323" spans="1:6" hidden="1">
      <c r="A3323" s="26">
        <v>3319</v>
      </c>
      <c r="B3323" s="316" t="s">
        <v>10068</v>
      </c>
      <c r="C3323" s="318" t="s">
        <v>10069</v>
      </c>
      <c r="D3323" s="318" t="s">
        <v>6967</v>
      </c>
      <c r="E3323" s="318" t="s">
        <v>2422</v>
      </c>
      <c r="F3323" s="318" t="s">
        <v>2423</v>
      </c>
    </row>
    <row r="3324" spans="1:6" hidden="1">
      <c r="A3324" s="26">
        <v>3320</v>
      </c>
      <c r="B3324" s="316" t="s">
        <v>6968</v>
      </c>
      <c r="C3324" s="318" t="s">
        <v>6969</v>
      </c>
      <c r="D3324" s="318" t="s">
        <v>6967</v>
      </c>
      <c r="E3324" s="318" t="s">
        <v>2422</v>
      </c>
      <c r="F3324" s="318" t="s">
        <v>2423</v>
      </c>
    </row>
    <row r="3325" spans="1:6" hidden="1">
      <c r="A3325" s="26">
        <v>3321</v>
      </c>
      <c r="B3325" s="316" t="s">
        <v>9197</v>
      </c>
      <c r="C3325" s="318" t="s">
        <v>1300</v>
      </c>
      <c r="D3325" s="318" t="s">
        <v>6967</v>
      </c>
      <c r="E3325" s="318" t="s">
        <v>2422</v>
      </c>
      <c r="F3325" s="318" t="s">
        <v>2423</v>
      </c>
    </row>
    <row r="3326" spans="1:6" hidden="1">
      <c r="A3326" s="26">
        <v>3322</v>
      </c>
      <c r="B3326" s="316" t="s">
        <v>10198</v>
      </c>
      <c r="C3326" s="318" t="s">
        <v>6978</v>
      </c>
      <c r="D3326" s="318" t="s">
        <v>6967</v>
      </c>
      <c r="E3326" s="318" t="s">
        <v>2453</v>
      </c>
      <c r="F3326" s="318" t="s">
        <v>2423</v>
      </c>
    </row>
    <row r="3327" spans="1:6" hidden="1">
      <c r="A3327" s="26">
        <v>3323</v>
      </c>
      <c r="B3327" s="316" t="s">
        <v>10235</v>
      </c>
      <c r="C3327" s="318" t="s">
        <v>6981</v>
      </c>
      <c r="D3327" s="318" t="s">
        <v>6967</v>
      </c>
      <c r="E3327" s="318" t="s">
        <v>2453</v>
      </c>
      <c r="F3327" s="318" t="s">
        <v>2423</v>
      </c>
    </row>
    <row r="3328" spans="1:6" hidden="1">
      <c r="A3328" s="26">
        <v>3324</v>
      </c>
      <c r="B3328" s="316" t="s">
        <v>10254</v>
      </c>
      <c r="C3328" s="318" t="s">
        <v>6980</v>
      </c>
      <c r="D3328" s="318" t="s">
        <v>6967</v>
      </c>
      <c r="E3328" s="318" t="s">
        <v>2453</v>
      </c>
      <c r="F3328" s="318" t="s">
        <v>2423</v>
      </c>
    </row>
    <row r="3329" spans="1:6" hidden="1">
      <c r="A3329" s="26">
        <v>3325</v>
      </c>
      <c r="B3329" s="316" t="s">
        <v>10294</v>
      </c>
      <c r="C3329" s="318" t="s">
        <v>6979</v>
      </c>
      <c r="D3329" s="318" t="s">
        <v>6967</v>
      </c>
      <c r="E3329" s="318" t="s">
        <v>2453</v>
      </c>
      <c r="F3329" s="318" t="s">
        <v>2423</v>
      </c>
    </row>
    <row r="3330" spans="1:6" hidden="1">
      <c r="A3330" s="26">
        <v>3326</v>
      </c>
      <c r="B3330" s="316" t="s">
        <v>10298</v>
      </c>
      <c r="C3330" s="318" t="s">
        <v>6976</v>
      </c>
      <c r="D3330" s="318" t="s">
        <v>6967</v>
      </c>
      <c r="E3330" s="318" t="s">
        <v>2453</v>
      </c>
      <c r="F3330" s="318" t="s">
        <v>2423</v>
      </c>
    </row>
    <row r="3331" spans="1:6" hidden="1">
      <c r="A3331" s="26">
        <v>3327</v>
      </c>
      <c r="B3331" s="316" t="s">
        <v>10328</v>
      </c>
      <c r="C3331" s="318" t="s">
        <v>1577</v>
      </c>
      <c r="D3331" s="318" t="s">
        <v>6967</v>
      </c>
      <c r="E3331" s="318" t="s">
        <v>2453</v>
      </c>
      <c r="F3331" s="318" t="s">
        <v>2423</v>
      </c>
    </row>
    <row r="3332" spans="1:6" hidden="1">
      <c r="A3332" s="26">
        <v>3328</v>
      </c>
      <c r="B3332" s="316" t="s">
        <v>10386</v>
      </c>
      <c r="C3332" s="318" t="s">
        <v>6984</v>
      </c>
      <c r="D3332" s="318" t="s">
        <v>6967</v>
      </c>
      <c r="E3332" s="318" t="s">
        <v>2453</v>
      </c>
      <c r="F3332" s="318" t="s">
        <v>2423</v>
      </c>
    </row>
    <row r="3333" spans="1:6" hidden="1">
      <c r="A3333" s="26">
        <v>3329</v>
      </c>
      <c r="B3333" s="316" t="s">
        <v>10418</v>
      </c>
      <c r="C3333" s="318" t="s">
        <v>10419</v>
      </c>
      <c r="D3333" s="318" t="s">
        <v>6967</v>
      </c>
      <c r="E3333" s="318" t="s">
        <v>2422</v>
      </c>
      <c r="F3333" s="318" t="s">
        <v>2423</v>
      </c>
    </row>
    <row r="3334" spans="1:6" hidden="1">
      <c r="A3334" s="26">
        <v>3330</v>
      </c>
      <c r="B3334" s="316" t="s">
        <v>10523</v>
      </c>
      <c r="C3334" s="318" t="s">
        <v>6993</v>
      </c>
      <c r="D3334" s="318" t="s">
        <v>6967</v>
      </c>
      <c r="E3334" s="318" t="s">
        <v>2453</v>
      </c>
      <c r="F3334" s="318" t="s">
        <v>2423</v>
      </c>
    </row>
    <row r="3335" spans="1:6" hidden="1">
      <c r="A3335" s="26">
        <v>3331</v>
      </c>
      <c r="B3335" s="316" t="s">
        <v>10740</v>
      </c>
      <c r="C3335" s="318" t="s">
        <v>6990</v>
      </c>
      <c r="D3335" s="318" t="s">
        <v>6967</v>
      </c>
      <c r="E3335" s="318" t="s">
        <v>2453</v>
      </c>
      <c r="F3335" s="318" t="s">
        <v>2423</v>
      </c>
    </row>
    <row r="3336" spans="1:6" hidden="1">
      <c r="A3336" s="26">
        <v>3332</v>
      </c>
      <c r="B3336" s="316" t="s">
        <v>11044</v>
      </c>
      <c r="C3336" s="318" t="s">
        <v>6970</v>
      </c>
      <c r="D3336" s="318" t="s">
        <v>6967</v>
      </c>
      <c r="E3336" s="318" t="s">
        <v>2422</v>
      </c>
      <c r="F3336" s="318" t="s">
        <v>2423</v>
      </c>
    </row>
    <row r="3337" spans="1:6" hidden="1">
      <c r="A3337" s="26">
        <v>3333</v>
      </c>
      <c r="B3337" s="316" t="s">
        <v>11109</v>
      </c>
      <c r="C3337" s="318" t="s">
        <v>6977</v>
      </c>
      <c r="D3337" s="318" t="s">
        <v>6967</v>
      </c>
      <c r="E3337" s="318" t="s">
        <v>2453</v>
      </c>
      <c r="F3337" s="318" t="s">
        <v>2423</v>
      </c>
    </row>
    <row r="3338" spans="1:6" hidden="1">
      <c r="A3338" s="26">
        <v>3334</v>
      </c>
      <c r="B3338" s="316" t="s">
        <v>11116</v>
      </c>
      <c r="C3338" s="318" t="s">
        <v>6986</v>
      </c>
      <c r="D3338" s="318" t="s">
        <v>6967</v>
      </c>
      <c r="E3338" s="318" t="s">
        <v>2453</v>
      </c>
      <c r="F3338" s="318" t="s">
        <v>2423</v>
      </c>
    </row>
    <row r="3339" spans="1:6" hidden="1">
      <c r="A3339" s="26">
        <v>3335</v>
      </c>
      <c r="B3339" s="316" t="s">
        <v>11336</v>
      </c>
      <c r="C3339" s="318" t="s">
        <v>6991</v>
      </c>
      <c r="D3339" s="318" t="s">
        <v>6967</v>
      </c>
      <c r="E3339" s="318" t="s">
        <v>2453</v>
      </c>
      <c r="F3339" s="318" t="s">
        <v>2423</v>
      </c>
    </row>
    <row r="3340" spans="1:6" hidden="1">
      <c r="A3340" s="26">
        <v>3336</v>
      </c>
      <c r="B3340" s="316" t="s">
        <v>11373</v>
      </c>
      <c r="C3340" s="318" t="s">
        <v>6983</v>
      </c>
      <c r="D3340" s="318" t="s">
        <v>6967</v>
      </c>
      <c r="E3340" s="318" t="s">
        <v>2453</v>
      </c>
      <c r="F3340" s="318" t="s">
        <v>2423</v>
      </c>
    </row>
    <row r="3341" spans="1:6" hidden="1">
      <c r="A3341" s="26">
        <v>3337</v>
      </c>
      <c r="B3341" s="316" t="s">
        <v>11376</v>
      </c>
      <c r="C3341" s="318" t="s">
        <v>6982</v>
      </c>
      <c r="D3341" s="318" t="s">
        <v>6967</v>
      </c>
      <c r="E3341" s="318" t="s">
        <v>2453</v>
      </c>
      <c r="F3341" s="318" t="s">
        <v>2423</v>
      </c>
    </row>
    <row r="3342" spans="1:6" hidden="1">
      <c r="A3342" s="26">
        <v>3338</v>
      </c>
      <c r="B3342" s="316" t="s">
        <v>11413</v>
      </c>
      <c r="C3342" s="318" t="s">
        <v>6985</v>
      </c>
      <c r="D3342" s="318" t="s">
        <v>6967</v>
      </c>
      <c r="E3342" s="318" t="s">
        <v>2453</v>
      </c>
      <c r="F3342" s="318" t="s">
        <v>2423</v>
      </c>
    </row>
    <row r="3343" spans="1:6" hidden="1">
      <c r="A3343" s="26">
        <v>3339</v>
      </c>
      <c r="B3343" s="316" t="s">
        <v>11434</v>
      </c>
      <c r="C3343" s="318" t="s">
        <v>6995</v>
      </c>
      <c r="D3343" s="318" t="s">
        <v>6967</v>
      </c>
      <c r="E3343" s="318" t="s">
        <v>2453</v>
      </c>
      <c r="F3343" s="318" t="s">
        <v>2423</v>
      </c>
    </row>
    <row r="3344" spans="1:6" hidden="1">
      <c r="A3344" s="26">
        <v>3340</v>
      </c>
      <c r="B3344" s="316" t="s">
        <v>11462</v>
      </c>
      <c r="C3344" s="318" t="s">
        <v>6994</v>
      </c>
      <c r="D3344" s="318" t="s">
        <v>6967</v>
      </c>
      <c r="E3344" s="318" t="s">
        <v>2453</v>
      </c>
      <c r="F3344" s="318" t="s">
        <v>2423</v>
      </c>
    </row>
    <row r="3345" spans="1:6" hidden="1">
      <c r="A3345" s="26">
        <v>3341</v>
      </c>
      <c r="B3345" s="316" t="s">
        <v>11467</v>
      </c>
      <c r="C3345" s="318" t="s">
        <v>6992</v>
      </c>
      <c r="D3345" s="318" t="s">
        <v>6967</v>
      </c>
      <c r="E3345" s="318" t="s">
        <v>2453</v>
      </c>
      <c r="F3345" s="318" t="s">
        <v>2423</v>
      </c>
    </row>
    <row r="3346" spans="1:6" hidden="1">
      <c r="A3346" s="26">
        <v>3342</v>
      </c>
      <c r="B3346" s="316" t="s">
        <v>11580</v>
      </c>
      <c r="C3346" s="318" t="s">
        <v>6972</v>
      </c>
      <c r="D3346" s="318" t="s">
        <v>6967</v>
      </c>
      <c r="E3346" s="318" t="s">
        <v>2453</v>
      </c>
      <c r="F3346" s="318" t="s">
        <v>2423</v>
      </c>
    </row>
    <row r="3347" spans="1:6" hidden="1">
      <c r="A3347" s="26">
        <v>3343</v>
      </c>
      <c r="B3347" s="316" t="s">
        <v>11593</v>
      </c>
      <c r="C3347" s="318" t="s">
        <v>6971</v>
      </c>
      <c r="D3347" s="318" t="s">
        <v>6967</v>
      </c>
      <c r="E3347" s="318" t="s">
        <v>2453</v>
      </c>
      <c r="F3347" s="320" t="s">
        <v>2423</v>
      </c>
    </row>
    <row r="3348" spans="1:6" hidden="1">
      <c r="A3348" s="26">
        <v>3344</v>
      </c>
      <c r="B3348" s="316" t="s">
        <v>11599</v>
      </c>
      <c r="C3348" s="318" t="s">
        <v>6974</v>
      </c>
      <c r="D3348" s="318" t="s">
        <v>6967</v>
      </c>
      <c r="E3348" s="318" t="s">
        <v>2453</v>
      </c>
      <c r="F3348" s="320" t="s">
        <v>2423</v>
      </c>
    </row>
    <row r="3349" spans="1:6" hidden="1">
      <c r="A3349" s="26">
        <v>3345</v>
      </c>
      <c r="B3349" s="316" t="s">
        <v>6965</v>
      </c>
      <c r="C3349" s="318" t="s">
        <v>6966</v>
      </c>
      <c r="D3349" s="318" t="s">
        <v>6967</v>
      </c>
      <c r="E3349" s="318" t="s">
        <v>2422</v>
      </c>
      <c r="F3349" s="320" t="s">
        <v>2423</v>
      </c>
    </row>
    <row r="3350" spans="1:6" hidden="1">
      <c r="A3350" s="26">
        <v>3346</v>
      </c>
      <c r="B3350" s="316" t="s">
        <v>11627</v>
      </c>
      <c r="C3350" s="318" t="s">
        <v>6973</v>
      </c>
      <c r="D3350" s="318" t="s">
        <v>6967</v>
      </c>
      <c r="E3350" s="318" t="s">
        <v>2453</v>
      </c>
      <c r="F3350" s="320" t="s">
        <v>2423</v>
      </c>
    </row>
    <row r="3351" spans="1:6" hidden="1">
      <c r="A3351" s="26">
        <v>3347</v>
      </c>
      <c r="B3351" s="316" t="s">
        <v>9859</v>
      </c>
      <c r="C3351" s="318" t="s">
        <v>9860</v>
      </c>
      <c r="D3351" s="318" t="s">
        <v>6967</v>
      </c>
      <c r="E3351" s="318" t="s">
        <v>2422</v>
      </c>
      <c r="F3351" s="318" t="s">
        <v>2438</v>
      </c>
    </row>
    <row r="3352" spans="1:6" hidden="1">
      <c r="A3352" s="26">
        <v>3348</v>
      </c>
      <c r="B3352" s="316" t="s">
        <v>10081</v>
      </c>
      <c r="C3352" s="318" t="s">
        <v>6989</v>
      </c>
      <c r="D3352" s="318" t="s">
        <v>6967</v>
      </c>
      <c r="E3352" s="318" t="s">
        <v>2453</v>
      </c>
      <c r="F3352" s="318" t="s">
        <v>2456</v>
      </c>
    </row>
    <row r="3353" spans="1:6" hidden="1">
      <c r="A3353" s="26">
        <v>3349</v>
      </c>
      <c r="B3353" s="27" t="s">
        <v>9502</v>
      </c>
      <c r="C3353" s="28" t="s">
        <v>7044</v>
      </c>
      <c r="D3353" s="28" t="s">
        <v>6997</v>
      </c>
      <c r="E3353" s="318" t="s">
        <v>2453</v>
      </c>
      <c r="F3353" s="318" t="s">
        <v>2423</v>
      </c>
    </row>
    <row r="3354" spans="1:6" hidden="1">
      <c r="A3354" s="26">
        <v>3350</v>
      </c>
      <c r="B3354" s="316" t="s">
        <v>9506</v>
      </c>
      <c r="C3354" s="318" t="s">
        <v>1180</v>
      </c>
      <c r="D3354" s="318" t="s">
        <v>6997</v>
      </c>
      <c r="E3354" s="318" t="s">
        <v>2453</v>
      </c>
      <c r="F3354" s="318" t="s">
        <v>2423</v>
      </c>
    </row>
    <row r="3355" spans="1:6" hidden="1">
      <c r="A3355" s="26">
        <v>3351</v>
      </c>
      <c r="B3355" s="316" t="s">
        <v>9524</v>
      </c>
      <c r="C3355" s="318" t="s">
        <v>7046</v>
      </c>
      <c r="D3355" s="318" t="s">
        <v>6997</v>
      </c>
      <c r="E3355" s="318" t="s">
        <v>2453</v>
      </c>
      <c r="F3355" s="318" t="s">
        <v>2423</v>
      </c>
    </row>
    <row r="3356" spans="1:6" hidden="1">
      <c r="A3356" s="26">
        <v>3352</v>
      </c>
      <c r="B3356" s="316" t="s">
        <v>9568</v>
      </c>
      <c r="C3356" s="318" t="s">
        <v>1187</v>
      </c>
      <c r="D3356" s="318" t="s">
        <v>6997</v>
      </c>
      <c r="E3356" s="318" t="s">
        <v>2453</v>
      </c>
      <c r="F3356" s="318" t="s">
        <v>2423</v>
      </c>
    </row>
    <row r="3357" spans="1:6" hidden="1">
      <c r="A3357" s="26">
        <v>3353</v>
      </c>
      <c r="B3357" s="316" t="s">
        <v>9577</v>
      </c>
      <c r="C3357" s="318" t="s">
        <v>1169</v>
      </c>
      <c r="D3357" s="318" t="s">
        <v>6997</v>
      </c>
      <c r="E3357" s="318" t="s">
        <v>2453</v>
      </c>
      <c r="F3357" s="318" t="s">
        <v>2423</v>
      </c>
    </row>
    <row r="3358" spans="1:6" hidden="1">
      <c r="A3358" s="26">
        <v>3354</v>
      </c>
      <c r="B3358" s="316" t="s">
        <v>9581</v>
      </c>
      <c r="C3358" s="318" t="s">
        <v>1213</v>
      </c>
      <c r="D3358" s="318" t="s">
        <v>6997</v>
      </c>
      <c r="E3358" s="318" t="s">
        <v>2453</v>
      </c>
      <c r="F3358" s="318" t="s">
        <v>2423</v>
      </c>
    </row>
    <row r="3359" spans="1:6" hidden="1">
      <c r="A3359" s="26">
        <v>3355</v>
      </c>
      <c r="B3359" s="316" t="s">
        <v>9583</v>
      </c>
      <c r="C3359" s="318" t="s">
        <v>1183</v>
      </c>
      <c r="D3359" s="318" t="s">
        <v>6997</v>
      </c>
      <c r="E3359" s="318" t="s">
        <v>2453</v>
      </c>
      <c r="F3359" s="318" t="s">
        <v>2423</v>
      </c>
    </row>
    <row r="3360" spans="1:6" hidden="1">
      <c r="A3360" s="26">
        <v>3356</v>
      </c>
      <c r="B3360" s="316" t="s">
        <v>9584</v>
      </c>
      <c r="C3360" s="318" t="s">
        <v>1185</v>
      </c>
      <c r="D3360" s="318" t="s">
        <v>6997</v>
      </c>
      <c r="E3360" s="318" t="s">
        <v>2453</v>
      </c>
      <c r="F3360" s="318" t="s">
        <v>2423</v>
      </c>
    </row>
    <row r="3361" spans="1:6" hidden="1">
      <c r="A3361" s="26">
        <v>3357</v>
      </c>
      <c r="B3361" s="316" t="s">
        <v>9586</v>
      </c>
      <c r="C3361" s="318" t="s">
        <v>1216</v>
      </c>
      <c r="D3361" s="318" t="s">
        <v>6997</v>
      </c>
      <c r="E3361" s="318" t="s">
        <v>2453</v>
      </c>
      <c r="F3361" s="318" t="s">
        <v>2423</v>
      </c>
    </row>
    <row r="3362" spans="1:6" hidden="1">
      <c r="A3362" s="26">
        <v>3358</v>
      </c>
      <c r="B3362" s="316" t="s">
        <v>9587</v>
      </c>
      <c r="C3362" s="318" t="s">
        <v>1177</v>
      </c>
      <c r="D3362" s="318" t="s">
        <v>6997</v>
      </c>
      <c r="E3362" s="318" t="s">
        <v>2453</v>
      </c>
      <c r="F3362" s="318" t="s">
        <v>2423</v>
      </c>
    </row>
    <row r="3363" spans="1:6" hidden="1">
      <c r="A3363" s="26">
        <v>3359</v>
      </c>
      <c r="B3363" s="316" t="s">
        <v>9592</v>
      </c>
      <c r="C3363" s="318" t="s">
        <v>1186</v>
      </c>
      <c r="D3363" s="318" t="s">
        <v>6997</v>
      </c>
      <c r="E3363" s="318" t="s">
        <v>2453</v>
      </c>
      <c r="F3363" s="318" t="s">
        <v>2423</v>
      </c>
    </row>
    <row r="3364" spans="1:6" hidden="1">
      <c r="A3364" s="26">
        <v>3360</v>
      </c>
      <c r="B3364" s="316" t="s">
        <v>9614</v>
      </c>
      <c r="C3364" s="318" t="s">
        <v>1206</v>
      </c>
      <c r="D3364" s="318" t="s">
        <v>6997</v>
      </c>
      <c r="E3364" s="318" t="s">
        <v>2453</v>
      </c>
      <c r="F3364" s="318" t="s">
        <v>2423</v>
      </c>
    </row>
    <row r="3365" spans="1:6" hidden="1">
      <c r="A3365" s="26">
        <v>3361</v>
      </c>
      <c r="B3365" s="316" t="s">
        <v>9632</v>
      </c>
      <c r="C3365" s="318" t="s">
        <v>1194</v>
      </c>
      <c r="D3365" s="318" t="s">
        <v>6997</v>
      </c>
      <c r="E3365" s="318" t="s">
        <v>2453</v>
      </c>
      <c r="F3365" s="318" t="s">
        <v>2423</v>
      </c>
    </row>
    <row r="3366" spans="1:6" hidden="1">
      <c r="A3366" s="26">
        <v>3362</v>
      </c>
      <c r="B3366" s="316" t="s">
        <v>9642</v>
      </c>
      <c r="C3366" s="318" t="s">
        <v>1202</v>
      </c>
      <c r="D3366" s="318" t="s">
        <v>6997</v>
      </c>
      <c r="E3366" s="318" t="s">
        <v>2453</v>
      </c>
      <c r="F3366" s="318" t="s">
        <v>2423</v>
      </c>
    </row>
    <row r="3367" spans="1:6" hidden="1">
      <c r="A3367" s="26">
        <v>3363</v>
      </c>
      <c r="B3367" s="316" t="s">
        <v>9644</v>
      </c>
      <c r="C3367" s="318" t="s">
        <v>1201</v>
      </c>
      <c r="D3367" s="318" t="s">
        <v>6997</v>
      </c>
      <c r="E3367" s="318" t="s">
        <v>2453</v>
      </c>
      <c r="F3367" s="318" t="s">
        <v>2423</v>
      </c>
    </row>
    <row r="3368" spans="1:6" hidden="1">
      <c r="A3368" s="26">
        <v>3364</v>
      </c>
      <c r="B3368" s="316" t="s">
        <v>9645</v>
      </c>
      <c r="C3368" s="318" t="s">
        <v>1182</v>
      </c>
      <c r="D3368" s="318" t="s">
        <v>6997</v>
      </c>
      <c r="E3368" s="318" t="s">
        <v>2453</v>
      </c>
      <c r="F3368" s="318" t="s">
        <v>2423</v>
      </c>
    </row>
    <row r="3369" spans="1:6" hidden="1">
      <c r="A3369" s="26">
        <v>3365</v>
      </c>
      <c r="B3369" s="316" t="s">
        <v>9651</v>
      </c>
      <c r="C3369" s="318" t="s">
        <v>1189</v>
      </c>
      <c r="D3369" s="318" t="s">
        <v>6997</v>
      </c>
      <c r="E3369" s="318" t="s">
        <v>2453</v>
      </c>
      <c r="F3369" s="318" t="s">
        <v>2423</v>
      </c>
    </row>
    <row r="3370" spans="1:6" hidden="1">
      <c r="A3370" s="26">
        <v>3366</v>
      </c>
      <c r="B3370" s="316" t="s">
        <v>9652</v>
      </c>
      <c r="C3370" s="318" t="s">
        <v>1195</v>
      </c>
      <c r="D3370" s="318" t="s">
        <v>6997</v>
      </c>
      <c r="E3370" s="318" t="s">
        <v>2453</v>
      </c>
      <c r="F3370" s="318" t="s">
        <v>2423</v>
      </c>
    </row>
    <row r="3371" spans="1:6" hidden="1">
      <c r="A3371" s="26">
        <v>3367</v>
      </c>
      <c r="B3371" s="316" t="s">
        <v>9665</v>
      </c>
      <c r="C3371" s="318" t="s">
        <v>1170</v>
      </c>
      <c r="D3371" s="318" t="s">
        <v>6997</v>
      </c>
      <c r="E3371" s="318" t="s">
        <v>2453</v>
      </c>
      <c r="F3371" s="318" t="s">
        <v>2423</v>
      </c>
    </row>
    <row r="3372" spans="1:6" hidden="1">
      <c r="A3372" s="26">
        <v>3368</v>
      </c>
      <c r="B3372" s="316" t="s">
        <v>9778</v>
      </c>
      <c r="C3372" s="318" t="s">
        <v>1173</v>
      </c>
      <c r="D3372" s="318" t="s">
        <v>6997</v>
      </c>
      <c r="E3372" s="318" t="s">
        <v>2453</v>
      </c>
      <c r="F3372" s="318" t="s">
        <v>2423</v>
      </c>
    </row>
    <row r="3373" spans="1:6" hidden="1">
      <c r="A3373" s="26">
        <v>3369</v>
      </c>
      <c r="B3373" s="316" t="s">
        <v>9791</v>
      </c>
      <c r="C3373" s="318" t="s">
        <v>9792</v>
      </c>
      <c r="D3373" s="318" t="s">
        <v>6997</v>
      </c>
      <c r="E3373" s="318" t="s">
        <v>2422</v>
      </c>
      <c r="F3373" s="318" t="s">
        <v>2423</v>
      </c>
    </row>
    <row r="3374" spans="1:6" hidden="1">
      <c r="A3374" s="26">
        <v>3370</v>
      </c>
      <c r="B3374" s="316" t="s">
        <v>9794</v>
      </c>
      <c r="C3374" s="318" t="s">
        <v>7053</v>
      </c>
      <c r="D3374" s="318" t="s">
        <v>6997</v>
      </c>
      <c r="E3374" s="318" t="s">
        <v>2453</v>
      </c>
      <c r="F3374" s="318" t="s">
        <v>2423</v>
      </c>
    </row>
    <row r="3375" spans="1:6" hidden="1">
      <c r="A3375" s="26">
        <v>3371</v>
      </c>
      <c r="B3375" s="316" t="s">
        <v>9799</v>
      </c>
      <c r="C3375" s="318" t="s">
        <v>7051</v>
      </c>
      <c r="D3375" s="318" t="s">
        <v>6997</v>
      </c>
      <c r="E3375" s="318" t="s">
        <v>2453</v>
      </c>
      <c r="F3375" s="318" t="s">
        <v>2423</v>
      </c>
    </row>
    <row r="3376" spans="1:6" hidden="1">
      <c r="A3376" s="26">
        <v>3372</v>
      </c>
      <c r="B3376" s="316" t="s">
        <v>9803</v>
      </c>
      <c r="C3376" s="318" t="s">
        <v>7043</v>
      </c>
      <c r="D3376" s="318" t="s">
        <v>6997</v>
      </c>
      <c r="E3376" s="318" t="s">
        <v>2453</v>
      </c>
      <c r="F3376" s="318" t="s">
        <v>2423</v>
      </c>
    </row>
    <row r="3377" spans="1:6" hidden="1">
      <c r="A3377" s="26">
        <v>3373</v>
      </c>
      <c r="B3377" s="316" t="s">
        <v>9818</v>
      </c>
      <c r="C3377" s="318" t="s">
        <v>7047</v>
      </c>
      <c r="D3377" s="318" t="s">
        <v>6997</v>
      </c>
      <c r="E3377" s="318" t="s">
        <v>2453</v>
      </c>
      <c r="F3377" s="318" t="s">
        <v>2423</v>
      </c>
    </row>
    <row r="3378" spans="1:6" hidden="1">
      <c r="A3378" s="26">
        <v>3374</v>
      </c>
      <c r="B3378" s="316" t="s">
        <v>9839</v>
      </c>
      <c r="C3378" s="318" t="s">
        <v>7042</v>
      </c>
      <c r="D3378" s="318" t="s">
        <v>6997</v>
      </c>
      <c r="E3378" s="318" t="s">
        <v>2453</v>
      </c>
      <c r="F3378" s="318" t="s">
        <v>2423</v>
      </c>
    </row>
    <row r="3379" spans="1:6" hidden="1">
      <c r="A3379" s="26">
        <v>3375</v>
      </c>
      <c r="B3379" s="316" t="s">
        <v>9872</v>
      </c>
      <c r="C3379" s="318" t="s">
        <v>7045</v>
      </c>
      <c r="D3379" s="318" t="s">
        <v>6997</v>
      </c>
      <c r="E3379" s="318" t="s">
        <v>2453</v>
      </c>
      <c r="F3379" s="318" t="s">
        <v>2423</v>
      </c>
    </row>
    <row r="3380" spans="1:6" hidden="1">
      <c r="A3380" s="26">
        <v>3376</v>
      </c>
      <c r="B3380" s="316" t="s">
        <v>9912</v>
      </c>
      <c r="C3380" s="318" t="s">
        <v>7049</v>
      </c>
      <c r="D3380" s="318" t="s">
        <v>6997</v>
      </c>
      <c r="E3380" s="318" t="s">
        <v>2453</v>
      </c>
      <c r="F3380" s="318" t="s">
        <v>2423</v>
      </c>
    </row>
    <row r="3381" spans="1:6" hidden="1">
      <c r="A3381" s="26">
        <v>3377</v>
      </c>
      <c r="B3381" s="316" t="s">
        <v>9913</v>
      </c>
      <c r="C3381" s="318" t="s">
        <v>7048</v>
      </c>
      <c r="D3381" s="318" t="s">
        <v>6997</v>
      </c>
      <c r="E3381" s="318" t="s">
        <v>2453</v>
      </c>
      <c r="F3381" s="318" t="s">
        <v>2423</v>
      </c>
    </row>
    <row r="3382" spans="1:6" hidden="1">
      <c r="A3382" s="26">
        <v>3378</v>
      </c>
      <c r="B3382" s="316" t="s">
        <v>9916</v>
      </c>
      <c r="C3382" s="318" t="s">
        <v>7052</v>
      </c>
      <c r="D3382" s="318" t="s">
        <v>6997</v>
      </c>
      <c r="E3382" s="318" t="s">
        <v>2453</v>
      </c>
      <c r="F3382" s="318" t="s">
        <v>2423</v>
      </c>
    </row>
    <row r="3383" spans="1:6" hidden="1">
      <c r="A3383" s="26">
        <v>3379</v>
      </c>
      <c r="B3383" s="316" t="s">
        <v>9917</v>
      </c>
      <c r="C3383" s="318" t="s">
        <v>7050</v>
      </c>
      <c r="D3383" s="318" t="s">
        <v>6997</v>
      </c>
      <c r="E3383" s="318" t="s">
        <v>2453</v>
      </c>
      <c r="F3383" s="318" t="s">
        <v>2423</v>
      </c>
    </row>
    <row r="3384" spans="1:6" hidden="1">
      <c r="A3384" s="26">
        <v>3380</v>
      </c>
      <c r="B3384" s="316" t="s">
        <v>10019</v>
      </c>
      <c r="C3384" s="318" t="s">
        <v>7057</v>
      </c>
      <c r="D3384" s="318" t="s">
        <v>6997</v>
      </c>
      <c r="E3384" s="318" t="s">
        <v>2453</v>
      </c>
      <c r="F3384" s="318" t="s">
        <v>2423</v>
      </c>
    </row>
    <row r="3385" spans="1:6" hidden="1">
      <c r="A3385" s="26">
        <v>3381</v>
      </c>
      <c r="B3385" s="316" t="s">
        <v>10047</v>
      </c>
      <c r="C3385" s="318" t="s">
        <v>7054</v>
      </c>
      <c r="D3385" s="318" t="s">
        <v>6997</v>
      </c>
      <c r="E3385" s="318" t="s">
        <v>2453</v>
      </c>
      <c r="F3385" s="318" t="s">
        <v>2423</v>
      </c>
    </row>
    <row r="3386" spans="1:6" hidden="1">
      <c r="A3386" s="26">
        <v>3382</v>
      </c>
      <c r="B3386" s="316" t="s">
        <v>10062</v>
      </c>
      <c r="C3386" s="318" t="s">
        <v>7055</v>
      </c>
      <c r="D3386" s="318" t="s">
        <v>6997</v>
      </c>
      <c r="E3386" s="318" t="s">
        <v>2453</v>
      </c>
      <c r="F3386" s="318" t="s">
        <v>2423</v>
      </c>
    </row>
    <row r="3387" spans="1:6" hidden="1">
      <c r="A3387" s="26">
        <v>3383</v>
      </c>
      <c r="B3387" s="316" t="s">
        <v>6998</v>
      </c>
      <c r="C3387" s="318" t="s">
        <v>6999</v>
      </c>
      <c r="D3387" s="318" t="s">
        <v>6997</v>
      </c>
      <c r="E3387" s="318" t="s">
        <v>2422</v>
      </c>
      <c r="F3387" s="318" t="s">
        <v>2423</v>
      </c>
    </row>
    <row r="3388" spans="1:6" hidden="1">
      <c r="A3388" s="26">
        <v>3384</v>
      </c>
      <c r="B3388" s="316" t="s">
        <v>9165</v>
      </c>
      <c r="C3388" s="318" t="s">
        <v>1268</v>
      </c>
      <c r="D3388" s="318" t="s">
        <v>6997</v>
      </c>
      <c r="E3388" s="318" t="s">
        <v>2422</v>
      </c>
      <c r="F3388" s="318" t="s">
        <v>2423</v>
      </c>
    </row>
    <row r="3389" spans="1:6" hidden="1">
      <c r="A3389" s="26">
        <v>3385</v>
      </c>
      <c r="B3389" s="316" t="s">
        <v>10165</v>
      </c>
      <c r="C3389" s="318" t="s">
        <v>7027</v>
      </c>
      <c r="D3389" s="318" t="s">
        <v>6997</v>
      </c>
      <c r="E3389" s="318" t="s">
        <v>2453</v>
      </c>
      <c r="F3389" s="318" t="s">
        <v>2423</v>
      </c>
    </row>
    <row r="3390" spans="1:6" hidden="1">
      <c r="A3390" s="26">
        <v>3386</v>
      </c>
      <c r="B3390" s="316" t="s">
        <v>10203</v>
      </c>
      <c r="C3390" s="318" t="s">
        <v>7013</v>
      </c>
      <c r="D3390" s="318" t="s">
        <v>6997</v>
      </c>
      <c r="E3390" s="318" t="s">
        <v>2453</v>
      </c>
      <c r="F3390" s="318" t="s">
        <v>2423</v>
      </c>
    </row>
    <row r="3391" spans="1:6" hidden="1">
      <c r="A3391" s="26">
        <v>3387</v>
      </c>
      <c r="B3391" s="316" t="s">
        <v>10232</v>
      </c>
      <c r="C3391" s="318" t="s">
        <v>7014</v>
      </c>
      <c r="D3391" s="318" t="s">
        <v>6997</v>
      </c>
      <c r="E3391" s="318" t="s">
        <v>2453</v>
      </c>
      <c r="F3391" s="318" t="s">
        <v>2423</v>
      </c>
    </row>
    <row r="3392" spans="1:6" hidden="1">
      <c r="A3392" s="26">
        <v>3388</v>
      </c>
      <c r="B3392" s="316" t="s">
        <v>10240</v>
      </c>
      <c r="C3392" s="318" t="s">
        <v>7015</v>
      </c>
      <c r="D3392" s="318" t="s">
        <v>6997</v>
      </c>
      <c r="E3392" s="318" t="s">
        <v>2453</v>
      </c>
      <c r="F3392" s="318" t="s">
        <v>2423</v>
      </c>
    </row>
    <row r="3393" spans="1:6" hidden="1">
      <c r="A3393" s="26">
        <v>3389</v>
      </c>
      <c r="B3393" s="316" t="s">
        <v>10247</v>
      </c>
      <c r="C3393" s="318" t="s">
        <v>7012</v>
      </c>
      <c r="D3393" s="318" t="s">
        <v>6997</v>
      </c>
      <c r="E3393" s="318" t="s">
        <v>2453</v>
      </c>
      <c r="F3393" s="318" t="s">
        <v>2423</v>
      </c>
    </row>
    <row r="3394" spans="1:6" hidden="1">
      <c r="A3394" s="26">
        <v>3390</v>
      </c>
      <c r="B3394" s="316" t="s">
        <v>10268</v>
      </c>
      <c r="C3394" s="318" t="s">
        <v>7031</v>
      </c>
      <c r="D3394" s="318" t="s">
        <v>6997</v>
      </c>
      <c r="E3394" s="318" t="s">
        <v>2453</v>
      </c>
      <c r="F3394" s="318" t="s">
        <v>2423</v>
      </c>
    </row>
    <row r="3395" spans="1:6" hidden="1">
      <c r="A3395" s="26">
        <v>3391</v>
      </c>
      <c r="B3395" s="316" t="s">
        <v>10271</v>
      </c>
      <c r="C3395" s="318" t="s">
        <v>7017</v>
      </c>
      <c r="D3395" s="318" t="s">
        <v>6997</v>
      </c>
      <c r="E3395" s="318" t="s">
        <v>2453</v>
      </c>
      <c r="F3395" s="318" t="s">
        <v>2423</v>
      </c>
    </row>
    <row r="3396" spans="1:6" hidden="1">
      <c r="A3396" s="26">
        <v>3392</v>
      </c>
      <c r="B3396" s="316" t="s">
        <v>10274</v>
      </c>
      <c r="C3396" s="318" t="s">
        <v>7009</v>
      </c>
      <c r="D3396" s="318" t="s">
        <v>6997</v>
      </c>
      <c r="E3396" s="318" t="s">
        <v>2453</v>
      </c>
      <c r="F3396" s="318" t="s">
        <v>2423</v>
      </c>
    </row>
    <row r="3397" spans="1:6" hidden="1">
      <c r="A3397" s="26">
        <v>3393</v>
      </c>
      <c r="B3397" s="316" t="s">
        <v>10275</v>
      </c>
      <c r="C3397" s="318" t="s">
        <v>7011</v>
      </c>
      <c r="D3397" s="318" t="s">
        <v>6997</v>
      </c>
      <c r="E3397" s="318" t="s">
        <v>2453</v>
      </c>
      <c r="F3397" s="318" t="s">
        <v>2423</v>
      </c>
    </row>
    <row r="3398" spans="1:6" hidden="1">
      <c r="A3398" s="26">
        <v>3394</v>
      </c>
      <c r="B3398" s="316" t="s">
        <v>10282</v>
      </c>
      <c r="C3398" s="318" t="s">
        <v>7060</v>
      </c>
      <c r="D3398" s="318" t="s">
        <v>6997</v>
      </c>
      <c r="E3398" s="318" t="s">
        <v>2453</v>
      </c>
      <c r="F3398" s="318" t="s">
        <v>2423</v>
      </c>
    </row>
    <row r="3399" spans="1:6" hidden="1">
      <c r="A3399" s="26">
        <v>3395</v>
      </c>
      <c r="B3399" s="316" t="s">
        <v>10292</v>
      </c>
      <c r="C3399" s="318" t="s">
        <v>7020</v>
      </c>
      <c r="D3399" s="318" t="s">
        <v>6997</v>
      </c>
      <c r="E3399" s="318" t="s">
        <v>2453</v>
      </c>
      <c r="F3399" s="318" t="s">
        <v>2423</v>
      </c>
    </row>
    <row r="3400" spans="1:6" hidden="1">
      <c r="A3400" s="26">
        <v>3396</v>
      </c>
      <c r="B3400" s="316" t="s">
        <v>10303</v>
      </c>
      <c r="C3400" s="318" t="s">
        <v>7029</v>
      </c>
      <c r="D3400" s="318" t="s">
        <v>6997</v>
      </c>
      <c r="E3400" s="318" t="s">
        <v>2453</v>
      </c>
      <c r="F3400" s="318" t="s">
        <v>2423</v>
      </c>
    </row>
    <row r="3401" spans="1:6" hidden="1">
      <c r="A3401" s="26">
        <v>3397</v>
      </c>
      <c r="B3401" s="316" t="s">
        <v>10319</v>
      </c>
      <c r="C3401" s="318" t="s">
        <v>1461</v>
      </c>
      <c r="D3401" s="318" t="s">
        <v>6997</v>
      </c>
      <c r="E3401" s="318" t="s">
        <v>2453</v>
      </c>
      <c r="F3401" s="318" t="s">
        <v>2423</v>
      </c>
    </row>
    <row r="3402" spans="1:6" hidden="1">
      <c r="A3402" s="26">
        <v>3398</v>
      </c>
      <c r="B3402" s="316" t="s">
        <v>10329</v>
      </c>
      <c r="C3402" s="318" t="s">
        <v>1553</v>
      </c>
      <c r="D3402" s="318" t="s">
        <v>6997</v>
      </c>
      <c r="E3402" s="318" t="s">
        <v>2453</v>
      </c>
      <c r="F3402" s="318" t="s">
        <v>2423</v>
      </c>
    </row>
    <row r="3403" spans="1:6" hidden="1">
      <c r="A3403" s="26">
        <v>3399</v>
      </c>
      <c r="B3403" s="316" t="s">
        <v>10337</v>
      </c>
      <c r="C3403" s="318" t="s">
        <v>7025</v>
      </c>
      <c r="D3403" s="318" t="s">
        <v>6997</v>
      </c>
      <c r="E3403" s="318" t="s">
        <v>2453</v>
      </c>
      <c r="F3403" s="318" t="s">
        <v>2423</v>
      </c>
    </row>
    <row r="3404" spans="1:6" hidden="1">
      <c r="A3404" s="26">
        <v>3400</v>
      </c>
      <c r="B3404" s="316" t="s">
        <v>10385</v>
      </c>
      <c r="C3404" s="318" t="s">
        <v>7041</v>
      </c>
      <c r="D3404" s="318" t="s">
        <v>6997</v>
      </c>
      <c r="E3404" s="318" t="s">
        <v>2453</v>
      </c>
      <c r="F3404" s="318" t="s">
        <v>2423</v>
      </c>
    </row>
    <row r="3405" spans="1:6" hidden="1">
      <c r="A3405" s="26">
        <v>3401</v>
      </c>
      <c r="B3405" s="316" t="s">
        <v>10404</v>
      </c>
      <c r="C3405" s="318" t="s">
        <v>7023</v>
      </c>
      <c r="D3405" s="318" t="s">
        <v>6997</v>
      </c>
      <c r="E3405" s="318" t="s">
        <v>2453</v>
      </c>
      <c r="F3405" s="318" t="s">
        <v>2423</v>
      </c>
    </row>
    <row r="3406" spans="1:6" hidden="1">
      <c r="A3406" s="26">
        <v>3402</v>
      </c>
      <c r="B3406" s="316" t="s">
        <v>10445</v>
      </c>
      <c r="C3406" s="318" t="s">
        <v>7024</v>
      </c>
      <c r="D3406" s="318" t="s">
        <v>6997</v>
      </c>
      <c r="E3406" s="318" t="s">
        <v>2453</v>
      </c>
      <c r="F3406" s="318" t="s">
        <v>2423</v>
      </c>
    </row>
    <row r="3407" spans="1:6" hidden="1">
      <c r="A3407" s="26">
        <v>3403</v>
      </c>
      <c r="B3407" s="316" t="s">
        <v>10448</v>
      </c>
      <c r="C3407" s="318" t="s">
        <v>7032</v>
      </c>
      <c r="D3407" s="318" t="s">
        <v>6997</v>
      </c>
      <c r="E3407" s="318" t="s">
        <v>2453</v>
      </c>
      <c r="F3407" s="318" t="s">
        <v>2423</v>
      </c>
    </row>
    <row r="3408" spans="1:6" hidden="1">
      <c r="A3408" s="26">
        <v>3404</v>
      </c>
      <c r="B3408" s="316" t="s">
        <v>10456</v>
      </c>
      <c r="C3408" s="318" t="s">
        <v>7026</v>
      </c>
      <c r="D3408" s="318" t="s">
        <v>6997</v>
      </c>
      <c r="E3408" s="318" t="s">
        <v>2453</v>
      </c>
      <c r="F3408" s="318" t="s">
        <v>2423</v>
      </c>
    </row>
    <row r="3409" spans="1:6" hidden="1">
      <c r="A3409" s="26">
        <v>3405</v>
      </c>
      <c r="B3409" s="316" t="s">
        <v>10622</v>
      </c>
      <c r="C3409" s="318" t="s">
        <v>7075</v>
      </c>
      <c r="D3409" s="318" t="s">
        <v>6997</v>
      </c>
      <c r="E3409" s="318" t="s">
        <v>2453</v>
      </c>
      <c r="F3409" s="318" t="s">
        <v>2423</v>
      </c>
    </row>
    <row r="3410" spans="1:6" hidden="1">
      <c r="A3410" s="26">
        <v>3406</v>
      </c>
      <c r="B3410" s="316" t="s">
        <v>10698</v>
      </c>
      <c r="C3410" s="318" t="s">
        <v>7059</v>
      </c>
      <c r="D3410" s="318" t="s">
        <v>6997</v>
      </c>
      <c r="E3410" s="318" t="s">
        <v>2453</v>
      </c>
      <c r="F3410" s="318" t="s">
        <v>2423</v>
      </c>
    </row>
    <row r="3411" spans="1:6" hidden="1">
      <c r="A3411" s="26">
        <v>3407</v>
      </c>
      <c r="B3411" s="316" t="s">
        <v>10732</v>
      </c>
      <c r="C3411" s="318" t="s">
        <v>7064</v>
      </c>
      <c r="D3411" s="318" t="s">
        <v>6997</v>
      </c>
      <c r="E3411" s="318" t="s">
        <v>2453</v>
      </c>
      <c r="F3411" s="318" t="s">
        <v>2423</v>
      </c>
    </row>
    <row r="3412" spans="1:6" hidden="1">
      <c r="A3412" s="26">
        <v>3408</v>
      </c>
      <c r="B3412" s="316" t="s">
        <v>10767</v>
      </c>
      <c r="C3412" s="318" t="s">
        <v>7065</v>
      </c>
      <c r="D3412" s="318" t="s">
        <v>6997</v>
      </c>
      <c r="E3412" s="318" t="s">
        <v>2453</v>
      </c>
      <c r="F3412" s="318" t="s">
        <v>2423</v>
      </c>
    </row>
    <row r="3413" spans="1:6" hidden="1">
      <c r="A3413" s="26">
        <v>3409</v>
      </c>
      <c r="B3413" s="316" t="s">
        <v>10780</v>
      </c>
      <c r="C3413" s="318" t="s">
        <v>7066</v>
      </c>
      <c r="D3413" s="318" t="s">
        <v>6997</v>
      </c>
      <c r="E3413" s="318" t="s">
        <v>2453</v>
      </c>
      <c r="F3413" s="318" t="s">
        <v>2423</v>
      </c>
    </row>
    <row r="3414" spans="1:6" hidden="1">
      <c r="A3414" s="26">
        <v>3410</v>
      </c>
      <c r="B3414" s="316" t="s">
        <v>10832</v>
      </c>
      <c r="C3414" s="318" t="s">
        <v>7062</v>
      </c>
      <c r="D3414" s="318" t="s">
        <v>6997</v>
      </c>
      <c r="E3414" s="318" t="s">
        <v>2453</v>
      </c>
      <c r="F3414" s="318" t="s">
        <v>2423</v>
      </c>
    </row>
    <row r="3415" spans="1:6" hidden="1">
      <c r="A3415" s="26">
        <v>3411</v>
      </c>
      <c r="B3415" s="316" t="s">
        <v>10842</v>
      </c>
      <c r="C3415" s="318" t="s">
        <v>7067</v>
      </c>
      <c r="D3415" s="318" t="s">
        <v>6997</v>
      </c>
      <c r="E3415" s="318" t="s">
        <v>2453</v>
      </c>
      <c r="F3415" s="318" t="s">
        <v>2423</v>
      </c>
    </row>
    <row r="3416" spans="1:6" hidden="1">
      <c r="A3416" s="26">
        <v>3412</v>
      </c>
      <c r="B3416" s="316" t="s">
        <v>10843</v>
      </c>
      <c r="C3416" s="318" t="s">
        <v>7063</v>
      </c>
      <c r="D3416" s="318" t="s">
        <v>6997</v>
      </c>
      <c r="E3416" s="318" t="s">
        <v>2453</v>
      </c>
      <c r="F3416" s="318" t="s">
        <v>2423</v>
      </c>
    </row>
    <row r="3417" spans="1:6" hidden="1">
      <c r="A3417" s="26">
        <v>3413</v>
      </c>
      <c r="B3417" s="316" t="s">
        <v>10917</v>
      </c>
      <c r="C3417" s="318" t="s">
        <v>7058</v>
      </c>
      <c r="D3417" s="318" t="s">
        <v>6997</v>
      </c>
      <c r="E3417" s="318" t="s">
        <v>2453</v>
      </c>
      <c r="F3417" s="318" t="s">
        <v>2423</v>
      </c>
    </row>
    <row r="3418" spans="1:6" hidden="1">
      <c r="A3418" s="26">
        <v>3414</v>
      </c>
      <c r="B3418" s="316" t="s">
        <v>10947</v>
      </c>
      <c r="C3418" s="318" t="s">
        <v>7068</v>
      </c>
      <c r="D3418" s="318" t="s">
        <v>6997</v>
      </c>
      <c r="E3418" s="318" t="s">
        <v>2453</v>
      </c>
      <c r="F3418" s="318" t="s">
        <v>2423</v>
      </c>
    </row>
    <row r="3419" spans="1:6" hidden="1">
      <c r="A3419" s="26">
        <v>3415</v>
      </c>
      <c r="B3419" s="316" t="s">
        <v>10967</v>
      </c>
      <c r="C3419" s="318" t="s">
        <v>7069</v>
      </c>
      <c r="D3419" s="318" t="s">
        <v>6997</v>
      </c>
      <c r="E3419" s="318" t="s">
        <v>2453</v>
      </c>
      <c r="F3419" s="318" t="s">
        <v>2423</v>
      </c>
    </row>
    <row r="3420" spans="1:6" hidden="1">
      <c r="A3420" s="26">
        <v>3416</v>
      </c>
      <c r="B3420" s="316" t="s">
        <v>10981</v>
      </c>
      <c r="C3420" s="318" t="s">
        <v>7070</v>
      </c>
      <c r="D3420" s="318" t="s">
        <v>6997</v>
      </c>
      <c r="E3420" s="318" t="s">
        <v>2453</v>
      </c>
      <c r="F3420" s="318" t="s">
        <v>2423</v>
      </c>
    </row>
    <row r="3421" spans="1:6" hidden="1">
      <c r="A3421" s="26">
        <v>3417</v>
      </c>
      <c r="B3421" s="316" t="s">
        <v>10992</v>
      </c>
      <c r="C3421" s="318" t="s">
        <v>7071</v>
      </c>
      <c r="D3421" s="318" t="s">
        <v>6997</v>
      </c>
      <c r="E3421" s="318" t="s">
        <v>2453</v>
      </c>
      <c r="F3421" s="318" t="s">
        <v>2423</v>
      </c>
    </row>
    <row r="3422" spans="1:6" hidden="1">
      <c r="A3422" s="26">
        <v>3418</v>
      </c>
      <c r="B3422" s="316" t="s">
        <v>11021</v>
      </c>
      <c r="C3422" s="318" t="s">
        <v>7001</v>
      </c>
      <c r="D3422" s="318" t="s">
        <v>6997</v>
      </c>
      <c r="E3422" s="318" t="s">
        <v>2422</v>
      </c>
      <c r="F3422" s="318" t="s">
        <v>2423</v>
      </c>
    </row>
    <row r="3423" spans="1:6" hidden="1">
      <c r="A3423" s="26">
        <v>3419</v>
      </c>
      <c r="B3423" s="316" t="s">
        <v>11071</v>
      </c>
      <c r="C3423" s="318" t="s">
        <v>7061</v>
      </c>
      <c r="D3423" s="318" t="s">
        <v>6997</v>
      </c>
      <c r="E3423" s="318" t="s">
        <v>2453</v>
      </c>
      <c r="F3423" s="318" t="s">
        <v>2423</v>
      </c>
    </row>
    <row r="3424" spans="1:6" hidden="1">
      <c r="A3424" s="26">
        <v>3420</v>
      </c>
      <c r="B3424" s="316" t="s">
        <v>11085</v>
      </c>
      <c r="C3424" s="318" t="s">
        <v>7038</v>
      </c>
      <c r="D3424" s="318" t="s">
        <v>6997</v>
      </c>
      <c r="E3424" s="318" t="s">
        <v>2453</v>
      </c>
      <c r="F3424" s="318" t="s">
        <v>2423</v>
      </c>
    </row>
    <row r="3425" spans="1:6" hidden="1">
      <c r="A3425" s="26">
        <v>3421</v>
      </c>
      <c r="B3425" s="316" t="s">
        <v>11106</v>
      </c>
      <c r="C3425" s="318" t="s">
        <v>7037</v>
      </c>
      <c r="D3425" s="318" t="s">
        <v>6997</v>
      </c>
      <c r="E3425" s="318" t="s">
        <v>2453</v>
      </c>
      <c r="F3425" s="318" t="s">
        <v>2423</v>
      </c>
    </row>
    <row r="3426" spans="1:6" hidden="1">
      <c r="A3426" s="26">
        <v>3422</v>
      </c>
      <c r="B3426" s="316" t="s">
        <v>11125</v>
      </c>
      <c r="C3426" s="318" t="s">
        <v>1561</v>
      </c>
      <c r="D3426" s="318" t="s">
        <v>6997</v>
      </c>
      <c r="E3426" s="318" t="s">
        <v>2453</v>
      </c>
      <c r="F3426" s="318" t="s">
        <v>2423</v>
      </c>
    </row>
    <row r="3427" spans="1:6" hidden="1">
      <c r="A3427" s="26">
        <v>3423</v>
      </c>
      <c r="B3427" s="316" t="s">
        <v>11159</v>
      </c>
      <c r="C3427" s="318" t="s">
        <v>1560</v>
      </c>
      <c r="D3427" s="318" t="s">
        <v>6997</v>
      </c>
      <c r="E3427" s="318" t="s">
        <v>2453</v>
      </c>
      <c r="F3427" s="318" t="s">
        <v>2423</v>
      </c>
    </row>
    <row r="3428" spans="1:6" hidden="1">
      <c r="A3428" s="26">
        <v>3424</v>
      </c>
      <c r="B3428" s="316" t="s">
        <v>11169</v>
      </c>
      <c r="C3428" s="318" t="s">
        <v>1546</v>
      </c>
      <c r="D3428" s="318" t="s">
        <v>6997</v>
      </c>
      <c r="E3428" s="318" t="s">
        <v>2453</v>
      </c>
      <c r="F3428" s="318" t="s">
        <v>2423</v>
      </c>
    </row>
    <row r="3429" spans="1:6" hidden="1">
      <c r="A3429" s="26">
        <v>3425</v>
      </c>
      <c r="B3429" s="316" t="s">
        <v>11170</v>
      </c>
      <c r="C3429" s="318" t="s">
        <v>1543</v>
      </c>
      <c r="D3429" s="318" t="s">
        <v>6997</v>
      </c>
      <c r="E3429" s="318" t="s">
        <v>2453</v>
      </c>
      <c r="F3429" s="318" t="s">
        <v>2423</v>
      </c>
    </row>
    <row r="3430" spans="1:6" hidden="1">
      <c r="A3430" s="26">
        <v>3426</v>
      </c>
      <c r="B3430" s="316" t="s">
        <v>11210</v>
      </c>
      <c r="C3430" s="318" t="s">
        <v>7016</v>
      </c>
      <c r="D3430" s="318" t="s">
        <v>6997</v>
      </c>
      <c r="E3430" s="318" t="s">
        <v>2453</v>
      </c>
      <c r="F3430" s="318" t="s">
        <v>2423</v>
      </c>
    </row>
    <row r="3431" spans="1:6" hidden="1">
      <c r="A3431" s="26">
        <v>3427</v>
      </c>
      <c r="B3431" s="316" t="s">
        <v>11239</v>
      </c>
      <c r="C3431" s="318" t="s">
        <v>7072</v>
      </c>
      <c r="D3431" s="318" t="s">
        <v>6997</v>
      </c>
      <c r="E3431" s="318" t="s">
        <v>2453</v>
      </c>
      <c r="F3431" s="318" t="s">
        <v>2423</v>
      </c>
    </row>
    <row r="3432" spans="1:6" hidden="1">
      <c r="A3432" s="26">
        <v>3428</v>
      </c>
      <c r="B3432" s="316" t="s">
        <v>11249</v>
      </c>
      <c r="C3432" s="318" t="s">
        <v>7073</v>
      </c>
      <c r="D3432" s="318" t="s">
        <v>6997</v>
      </c>
      <c r="E3432" s="318" t="s">
        <v>2453</v>
      </c>
      <c r="F3432" s="318" t="s">
        <v>2423</v>
      </c>
    </row>
    <row r="3433" spans="1:6" hidden="1">
      <c r="A3433" s="26">
        <v>3429</v>
      </c>
      <c r="B3433" s="316" t="s">
        <v>11354</v>
      </c>
      <c r="C3433" s="318" t="s">
        <v>7021</v>
      </c>
      <c r="D3433" s="318" t="s">
        <v>6997</v>
      </c>
      <c r="E3433" s="318" t="s">
        <v>2453</v>
      </c>
      <c r="F3433" s="318" t="s">
        <v>2423</v>
      </c>
    </row>
    <row r="3434" spans="1:6" hidden="1">
      <c r="A3434" s="26">
        <v>3430</v>
      </c>
      <c r="B3434" s="316" t="s">
        <v>11366</v>
      </c>
      <c r="C3434" s="318" t="s">
        <v>7033</v>
      </c>
      <c r="D3434" s="318" t="s">
        <v>6997</v>
      </c>
      <c r="E3434" s="318" t="s">
        <v>2453</v>
      </c>
      <c r="F3434" s="318" t="s">
        <v>2423</v>
      </c>
    </row>
    <row r="3435" spans="1:6" hidden="1">
      <c r="A3435" s="26">
        <v>3431</v>
      </c>
      <c r="B3435" s="316" t="s">
        <v>11379</v>
      </c>
      <c r="C3435" s="318" t="s">
        <v>7035</v>
      </c>
      <c r="D3435" s="318" t="s">
        <v>6997</v>
      </c>
      <c r="E3435" s="318" t="s">
        <v>2453</v>
      </c>
      <c r="F3435" s="318" t="s">
        <v>2423</v>
      </c>
    </row>
    <row r="3436" spans="1:6" hidden="1">
      <c r="A3436" s="26">
        <v>3432</v>
      </c>
      <c r="B3436" s="316" t="s">
        <v>11388</v>
      </c>
      <c r="C3436" s="318" t="s">
        <v>7039</v>
      </c>
      <c r="D3436" s="318" t="s">
        <v>6997</v>
      </c>
      <c r="E3436" s="318" t="s">
        <v>2453</v>
      </c>
      <c r="F3436" s="318" t="s">
        <v>2423</v>
      </c>
    </row>
    <row r="3437" spans="1:6" hidden="1">
      <c r="A3437" s="26">
        <v>3433</v>
      </c>
      <c r="B3437" s="316" t="s">
        <v>11399</v>
      </c>
      <c r="C3437" s="318" t="s">
        <v>7010</v>
      </c>
      <c r="D3437" s="318" t="s">
        <v>6997</v>
      </c>
      <c r="E3437" s="318" t="s">
        <v>2453</v>
      </c>
      <c r="F3437" s="318" t="s">
        <v>2423</v>
      </c>
    </row>
    <row r="3438" spans="1:6" hidden="1">
      <c r="A3438" s="26">
        <v>3434</v>
      </c>
      <c r="B3438" s="316" t="s">
        <v>11404</v>
      </c>
      <c r="C3438" s="318" t="s">
        <v>7030</v>
      </c>
      <c r="D3438" s="318" t="s">
        <v>6997</v>
      </c>
      <c r="E3438" s="318" t="s">
        <v>2453</v>
      </c>
      <c r="F3438" s="318" t="s">
        <v>2423</v>
      </c>
    </row>
    <row r="3439" spans="1:6" hidden="1">
      <c r="A3439" s="26">
        <v>3435</v>
      </c>
      <c r="B3439" s="316" t="s">
        <v>11406</v>
      </c>
      <c r="C3439" s="318" t="s">
        <v>7028</v>
      </c>
      <c r="D3439" s="318" t="s">
        <v>6997</v>
      </c>
      <c r="E3439" s="318" t="s">
        <v>2453</v>
      </c>
      <c r="F3439" s="318" t="s">
        <v>2423</v>
      </c>
    </row>
    <row r="3440" spans="1:6" hidden="1">
      <c r="A3440" s="26">
        <v>3436</v>
      </c>
      <c r="B3440" s="316" t="s">
        <v>11407</v>
      </c>
      <c r="C3440" s="318" t="s">
        <v>7034</v>
      </c>
      <c r="D3440" s="318" t="s">
        <v>6997</v>
      </c>
      <c r="E3440" s="318" t="s">
        <v>2453</v>
      </c>
      <c r="F3440" s="318" t="s">
        <v>2423</v>
      </c>
    </row>
    <row r="3441" spans="1:6" hidden="1">
      <c r="A3441" s="26">
        <v>3437</v>
      </c>
      <c r="B3441" s="316" t="s">
        <v>11411</v>
      </c>
      <c r="C3441" s="318" t="s">
        <v>7040</v>
      </c>
      <c r="D3441" s="318" t="s">
        <v>6997</v>
      </c>
      <c r="E3441" s="318" t="s">
        <v>2453</v>
      </c>
      <c r="F3441" s="318" t="s">
        <v>2423</v>
      </c>
    </row>
    <row r="3442" spans="1:6" hidden="1">
      <c r="A3442" s="26">
        <v>3438</v>
      </c>
      <c r="B3442" s="316" t="s">
        <v>11445</v>
      </c>
      <c r="C3442" s="318" t="s">
        <v>7074</v>
      </c>
      <c r="D3442" s="318" t="s">
        <v>6997</v>
      </c>
      <c r="E3442" s="318" t="s">
        <v>2453</v>
      </c>
      <c r="F3442" s="318" t="s">
        <v>2423</v>
      </c>
    </row>
    <row r="3443" spans="1:6" hidden="1">
      <c r="A3443" s="26">
        <v>3439</v>
      </c>
      <c r="B3443" s="316" t="s">
        <v>11529</v>
      </c>
      <c r="C3443" s="318" t="s">
        <v>7004</v>
      </c>
      <c r="D3443" s="318" t="s">
        <v>6997</v>
      </c>
      <c r="E3443" s="318" t="s">
        <v>2453</v>
      </c>
      <c r="F3443" s="318" t="s">
        <v>2423</v>
      </c>
    </row>
    <row r="3444" spans="1:6" hidden="1">
      <c r="A3444" s="26">
        <v>3440</v>
      </c>
      <c r="B3444" s="316" t="s">
        <v>11557</v>
      </c>
      <c r="C3444" s="318" t="s">
        <v>7005</v>
      </c>
      <c r="D3444" s="318" t="s">
        <v>6997</v>
      </c>
      <c r="E3444" s="318" t="s">
        <v>2453</v>
      </c>
      <c r="F3444" s="318" t="s">
        <v>2423</v>
      </c>
    </row>
    <row r="3445" spans="1:6" hidden="1">
      <c r="A3445" s="26">
        <v>3441</v>
      </c>
      <c r="B3445" s="316" t="s">
        <v>11559</v>
      </c>
      <c r="C3445" s="318" t="s">
        <v>7008</v>
      </c>
      <c r="D3445" s="318" t="s">
        <v>6997</v>
      </c>
      <c r="E3445" s="318" t="s">
        <v>2453</v>
      </c>
      <c r="F3445" s="318" t="s">
        <v>2423</v>
      </c>
    </row>
    <row r="3446" spans="1:6" hidden="1">
      <c r="A3446" s="26">
        <v>3442</v>
      </c>
      <c r="B3446" s="316" t="s">
        <v>11564</v>
      </c>
      <c r="C3446" s="318" t="s">
        <v>7000</v>
      </c>
      <c r="D3446" s="318" t="s">
        <v>6997</v>
      </c>
      <c r="E3446" s="318" t="s">
        <v>2422</v>
      </c>
      <c r="F3446" s="318" t="s">
        <v>2423</v>
      </c>
    </row>
    <row r="3447" spans="1:6" hidden="1">
      <c r="A3447" s="26">
        <v>3443</v>
      </c>
      <c r="B3447" s="316" t="s">
        <v>11571</v>
      </c>
      <c r="C3447" s="318" t="s">
        <v>7002</v>
      </c>
      <c r="D3447" s="318" t="s">
        <v>6997</v>
      </c>
      <c r="E3447" s="318" t="s">
        <v>2453</v>
      </c>
      <c r="F3447" s="318" t="s">
        <v>2423</v>
      </c>
    </row>
    <row r="3448" spans="1:6" hidden="1">
      <c r="A3448" s="26">
        <v>3444</v>
      </c>
      <c r="B3448" s="316" t="s">
        <v>11582</v>
      </c>
      <c r="C3448" s="318" t="s">
        <v>7003</v>
      </c>
      <c r="D3448" s="318" t="s">
        <v>6997</v>
      </c>
      <c r="E3448" s="318" t="s">
        <v>2453</v>
      </c>
      <c r="F3448" s="318" t="s">
        <v>2423</v>
      </c>
    </row>
    <row r="3449" spans="1:6" hidden="1">
      <c r="A3449" s="26">
        <v>3445</v>
      </c>
      <c r="B3449" s="316" t="s">
        <v>11592</v>
      </c>
      <c r="C3449" s="318" t="s">
        <v>7006</v>
      </c>
      <c r="D3449" s="318" t="s">
        <v>6997</v>
      </c>
      <c r="E3449" s="318" t="s">
        <v>2453</v>
      </c>
      <c r="F3449" s="320" t="s">
        <v>2423</v>
      </c>
    </row>
    <row r="3450" spans="1:6" hidden="1">
      <c r="A3450" s="26">
        <v>3446</v>
      </c>
      <c r="B3450" s="316" t="s">
        <v>11606</v>
      </c>
      <c r="C3450" s="318" t="s">
        <v>7007</v>
      </c>
      <c r="D3450" s="318" t="s">
        <v>6997</v>
      </c>
      <c r="E3450" s="318" t="s">
        <v>2453</v>
      </c>
      <c r="F3450" s="320" t="s">
        <v>2423</v>
      </c>
    </row>
    <row r="3451" spans="1:6" hidden="1">
      <c r="A3451" s="26">
        <v>3447</v>
      </c>
      <c r="B3451" s="316" t="s">
        <v>6996</v>
      </c>
      <c r="C3451" s="318" t="s">
        <v>1598</v>
      </c>
      <c r="D3451" s="318" t="s">
        <v>6997</v>
      </c>
      <c r="E3451" s="318" t="s">
        <v>2422</v>
      </c>
      <c r="F3451" s="320" t="s">
        <v>2423</v>
      </c>
    </row>
    <row r="3452" spans="1:6" hidden="1">
      <c r="A3452" s="26">
        <v>3448</v>
      </c>
      <c r="B3452" s="316" t="s">
        <v>9985</v>
      </c>
      <c r="C3452" s="318" t="s">
        <v>7056</v>
      </c>
      <c r="D3452" s="318" t="s">
        <v>6997</v>
      </c>
      <c r="E3452" s="318" t="s">
        <v>2453</v>
      </c>
      <c r="F3452" s="318" t="s">
        <v>2438</v>
      </c>
    </row>
    <row r="3453" spans="1:6" hidden="1">
      <c r="A3453" s="26">
        <v>3449</v>
      </c>
      <c r="B3453" s="316" t="s">
        <v>10352</v>
      </c>
      <c r="C3453" s="318" t="s">
        <v>7019</v>
      </c>
      <c r="D3453" s="318" t="s">
        <v>6997</v>
      </c>
      <c r="E3453" s="318" t="s">
        <v>2453</v>
      </c>
      <c r="F3453" s="318" t="s">
        <v>2438</v>
      </c>
    </row>
    <row r="3454" spans="1:6" hidden="1">
      <c r="A3454" s="26">
        <v>3450</v>
      </c>
      <c r="B3454" s="316" t="s">
        <v>10459</v>
      </c>
      <c r="C3454" s="318" t="s">
        <v>7018</v>
      </c>
      <c r="D3454" s="318" t="s">
        <v>6997</v>
      </c>
      <c r="E3454" s="318" t="s">
        <v>2453</v>
      </c>
      <c r="F3454" s="318" t="s">
        <v>2438</v>
      </c>
    </row>
    <row r="3455" spans="1:6" hidden="1">
      <c r="A3455" s="26">
        <v>3451</v>
      </c>
      <c r="B3455" s="316" t="s">
        <v>11113</v>
      </c>
      <c r="C3455" s="318" t="s">
        <v>7036</v>
      </c>
      <c r="D3455" s="318" t="s">
        <v>6997</v>
      </c>
      <c r="E3455" s="318" t="s">
        <v>2453</v>
      </c>
      <c r="F3455" s="318" t="s">
        <v>2893</v>
      </c>
    </row>
    <row r="3456" spans="1:6" hidden="1">
      <c r="A3456" s="26">
        <v>3452</v>
      </c>
      <c r="B3456" s="316" t="s">
        <v>10446</v>
      </c>
      <c r="C3456" s="318" t="s">
        <v>7022</v>
      </c>
      <c r="D3456" s="318" t="s">
        <v>6997</v>
      </c>
      <c r="E3456" s="318" t="s">
        <v>2453</v>
      </c>
      <c r="F3456" s="318" t="s">
        <v>2456</v>
      </c>
    </row>
    <row r="3457" spans="1:6" hidden="1">
      <c r="A3457" s="26">
        <v>3453</v>
      </c>
      <c r="B3457" s="316" t="s">
        <v>7105</v>
      </c>
      <c r="C3457" s="318" t="s">
        <v>1138</v>
      </c>
      <c r="D3457" s="318" t="s">
        <v>7078</v>
      </c>
      <c r="E3457" s="318" t="s">
        <v>2453</v>
      </c>
      <c r="F3457" s="318" t="s">
        <v>2423</v>
      </c>
    </row>
    <row r="3458" spans="1:6" hidden="1">
      <c r="A3458" s="26">
        <v>3454</v>
      </c>
      <c r="B3458" s="316" t="s">
        <v>7104</v>
      </c>
      <c r="C3458" s="318" t="s">
        <v>1097</v>
      </c>
      <c r="D3458" s="318" t="s">
        <v>7078</v>
      </c>
      <c r="E3458" s="318" t="s">
        <v>2453</v>
      </c>
      <c r="F3458" s="318" t="s">
        <v>2423</v>
      </c>
    </row>
    <row r="3459" spans="1:6" hidden="1">
      <c r="A3459" s="26">
        <v>3455</v>
      </c>
      <c r="B3459" s="316" t="s">
        <v>7103</v>
      </c>
      <c r="C3459" s="318" t="s">
        <v>1094</v>
      </c>
      <c r="D3459" s="318" t="s">
        <v>7078</v>
      </c>
      <c r="E3459" s="318" t="s">
        <v>2453</v>
      </c>
      <c r="F3459" s="318" t="s">
        <v>2423</v>
      </c>
    </row>
    <row r="3460" spans="1:6" hidden="1">
      <c r="A3460" s="26">
        <v>3456</v>
      </c>
      <c r="B3460" s="316" t="s">
        <v>7102</v>
      </c>
      <c r="C3460" s="318" t="s">
        <v>1088</v>
      </c>
      <c r="D3460" s="318" t="s">
        <v>7078</v>
      </c>
      <c r="E3460" s="318" t="s">
        <v>2453</v>
      </c>
      <c r="F3460" s="318" t="s">
        <v>2423</v>
      </c>
    </row>
    <row r="3461" spans="1:6" hidden="1">
      <c r="A3461" s="26">
        <v>3457</v>
      </c>
      <c r="B3461" s="316" t="s">
        <v>7100</v>
      </c>
      <c r="C3461" s="318" t="s">
        <v>7101</v>
      </c>
      <c r="D3461" s="318" t="s">
        <v>7078</v>
      </c>
      <c r="E3461" s="318" t="s">
        <v>2453</v>
      </c>
      <c r="F3461" s="318" t="s">
        <v>2423</v>
      </c>
    </row>
    <row r="3462" spans="1:6" hidden="1">
      <c r="A3462" s="26">
        <v>3458</v>
      </c>
      <c r="B3462" s="316" t="s">
        <v>9163</v>
      </c>
      <c r="C3462" s="318" t="s">
        <v>1299</v>
      </c>
      <c r="D3462" s="318" t="s">
        <v>7078</v>
      </c>
      <c r="E3462" s="318" t="s">
        <v>2422</v>
      </c>
      <c r="F3462" s="318" t="s">
        <v>2423</v>
      </c>
    </row>
    <row r="3463" spans="1:6" hidden="1">
      <c r="A3463" s="26">
        <v>3459</v>
      </c>
      <c r="B3463" s="316" t="s">
        <v>7086</v>
      </c>
      <c r="C3463" s="318" t="s">
        <v>7087</v>
      </c>
      <c r="D3463" s="318" t="s">
        <v>7078</v>
      </c>
      <c r="E3463" s="318" t="s">
        <v>2453</v>
      </c>
      <c r="F3463" s="318" t="s">
        <v>2423</v>
      </c>
    </row>
    <row r="3464" spans="1:6" hidden="1">
      <c r="A3464" s="26">
        <v>3460</v>
      </c>
      <c r="B3464" s="316" t="s">
        <v>7084</v>
      </c>
      <c r="C3464" s="318" t="s">
        <v>7085</v>
      </c>
      <c r="D3464" s="318" t="s">
        <v>7078</v>
      </c>
      <c r="E3464" s="318" t="s">
        <v>2453</v>
      </c>
      <c r="F3464" s="318" t="s">
        <v>2423</v>
      </c>
    </row>
    <row r="3465" spans="1:6" hidden="1">
      <c r="A3465" s="26">
        <v>3461</v>
      </c>
      <c r="B3465" s="316" t="s">
        <v>7088</v>
      </c>
      <c r="C3465" s="318" t="s">
        <v>7089</v>
      </c>
      <c r="D3465" s="318" t="s">
        <v>7078</v>
      </c>
      <c r="E3465" s="318" t="s">
        <v>2453</v>
      </c>
      <c r="F3465" s="318" t="s">
        <v>2423</v>
      </c>
    </row>
    <row r="3466" spans="1:6" hidden="1">
      <c r="A3466" s="26">
        <v>3462</v>
      </c>
      <c r="B3466" s="316" t="s">
        <v>7094</v>
      </c>
      <c r="C3466" s="318" t="s">
        <v>1526</v>
      </c>
      <c r="D3466" s="318" t="s">
        <v>7078</v>
      </c>
      <c r="E3466" s="318" t="s">
        <v>2453</v>
      </c>
      <c r="F3466" s="318" t="s">
        <v>2423</v>
      </c>
    </row>
    <row r="3467" spans="1:6" hidden="1">
      <c r="A3467" s="26">
        <v>3463</v>
      </c>
      <c r="B3467" s="316" t="s">
        <v>10371</v>
      </c>
      <c r="C3467" s="318" t="s">
        <v>7112</v>
      </c>
      <c r="D3467" s="318" t="s">
        <v>7078</v>
      </c>
      <c r="E3467" s="318" t="s">
        <v>2453</v>
      </c>
      <c r="F3467" s="318" t="s">
        <v>2423</v>
      </c>
    </row>
    <row r="3468" spans="1:6" hidden="1">
      <c r="A3468" s="26">
        <v>3464</v>
      </c>
      <c r="B3468" s="316" t="s">
        <v>10477</v>
      </c>
      <c r="C3468" s="318" t="s">
        <v>10478</v>
      </c>
      <c r="D3468" s="318" t="s">
        <v>7078</v>
      </c>
      <c r="E3468" s="318" t="s">
        <v>2453</v>
      </c>
      <c r="F3468" s="318" t="s">
        <v>2423</v>
      </c>
    </row>
    <row r="3469" spans="1:6" hidden="1">
      <c r="A3469" s="26">
        <v>3465</v>
      </c>
      <c r="B3469" s="316" t="s">
        <v>10594</v>
      </c>
      <c r="C3469" s="318" t="s">
        <v>7113</v>
      </c>
      <c r="D3469" s="318" t="s">
        <v>7078</v>
      </c>
      <c r="E3469" s="318" t="s">
        <v>2453</v>
      </c>
      <c r="F3469" s="318" t="s">
        <v>2423</v>
      </c>
    </row>
    <row r="3470" spans="1:6" hidden="1">
      <c r="A3470" s="26">
        <v>3466</v>
      </c>
      <c r="B3470" s="316" t="s">
        <v>10700</v>
      </c>
      <c r="C3470" s="318" t="s">
        <v>7107</v>
      </c>
      <c r="D3470" s="318" t="s">
        <v>7078</v>
      </c>
      <c r="E3470" s="318" t="s">
        <v>2453</v>
      </c>
      <c r="F3470" s="318" t="s">
        <v>2423</v>
      </c>
    </row>
    <row r="3471" spans="1:6" hidden="1">
      <c r="A3471" s="26">
        <v>3467</v>
      </c>
      <c r="B3471" s="316" t="s">
        <v>10741</v>
      </c>
      <c r="C3471" s="318" t="s">
        <v>7108</v>
      </c>
      <c r="D3471" s="318" t="s">
        <v>7078</v>
      </c>
      <c r="E3471" s="318" t="s">
        <v>2453</v>
      </c>
      <c r="F3471" s="318" t="s">
        <v>2423</v>
      </c>
    </row>
    <row r="3472" spans="1:6" hidden="1">
      <c r="A3472" s="26">
        <v>3468</v>
      </c>
      <c r="B3472" s="316" t="s">
        <v>10823</v>
      </c>
      <c r="C3472" s="318" t="s">
        <v>7109</v>
      </c>
      <c r="D3472" s="318" t="s">
        <v>7078</v>
      </c>
      <c r="E3472" s="318" t="s">
        <v>2453</v>
      </c>
      <c r="F3472" s="318" t="s">
        <v>2423</v>
      </c>
    </row>
    <row r="3473" spans="1:6" hidden="1">
      <c r="A3473" s="26">
        <v>3469</v>
      </c>
      <c r="B3473" s="316" t="s">
        <v>10829</v>
      </c>
      <c r="C3473" s="318" t="s">
        <v>7110</v>
      </c>
      <c r="D3473" s="318" t="s">
        <v>7078</v>
      </c>
      <c r="E3473" s="318" t="s">
        <v>2453</v>
      </c>
      <c r="F3473" s="318" t="s">
        <v>2423</v>
      </c>
    </row>
    <row r="3474" spans="1:6" hidden="1">
      <c r="A3474" s="26">
        <v>3470</v>
      </c>
      <c r="B3474" s="316" t="s">
        <v>7097</v>
      </c>
      <c r="C3474" s="318" t="s">
        <v>1528</v>
      </c>
      <c r="D3474" s="318" t="s">
        <v>7078</v>
      </c>
      <c r="E3474" s="318" t="s">
        <v>2453</v>
      </c>
      <c r="F3474" s="318" t="s">
        <v>2423</v>
      </c>
    </row>
    <row r="3475" spans="1:6" hidden="1">
      <c r="A3475" s="26">
        <v>3471</v>
      </c>
      <c r="B3475" s="316" t="s">
        <v>7090</v>
      </c>
      <c r="C3475" s="318" t="s">
        <v>1517</v>
      </c>
      <c r="D3475" s="318" t="s">
        <v>7078</v>
      </c>
      <c r="E3475" s="318" t="s">
        <v>2453</v>
      </c>
      <c r="F3475" s="318" t="s">
        <v>2423</v>
      </c>
    </row>
    <row r="3476" spans="1:6" hidden="1">
      <c r="A3476" s="26">
        <v>3472</v>
      </c>
      <c r="B3476" s="316" t="s">
        <v>7093</v>
      </c>
      <c r="C3476" s="318" t="s">
        <v>1525</v>
      </c>
      <c r="D3476" s="318" t="s">
        <v>7078</v>
      </c>
      <c r="E3476" s="318" t="s">
        <v>2453</v>
      </c>
      <c r="F3476" s="318" t="s">
        <v>2423</v>
      </c>
    </row>
    <row r="3477" spans="1:6" hidden="1">
      <c r="A3477" s="26">
        <v>3473</v>
      </c>
      <c r="B3477" s="316" t="s">
        <v>7095</v>
      </c>
      <c r="C3477" s="318" t="s">
        <v>7096</v>
      </c>
      <c r="D3477" s="318" t="s">
        <v>7078</v>
      </c>
      <c r="E3477" s="318" t="s">
        <v>2453</v>
      </c>
      <c r="F3477" s="318" t="s">
        <v>2423</v>
      </c>
    </row>
    <row r="3478" spans="1:6" hidden="1">
      <c r="A3478" s="26">
        <v>3474</v>
      </c>
      <c r="B3478" s="316" t="s">
        <v>11257</v>
      </c>
      <c r="C3478" s="318" t="s">
        <v>7111</v>
      </c>
      <c r="D3478" s="318" t="s">
        <v>7078</v>
      </c>
      <c r="E3478" s="318" t="s">
        <v>2453</v>
      </c>
      <c r="F3478" s="318" t="s">
        <v>2423</v>
      </c>
    </row>
    <row r="3479" spans="1:6" hidden="1">
      <c r="A3479" s="26">
        <v>3475</v>
      </c>
      <c r="B3479" s="316" t="s">
        <v>7091</v>
      </c>
      <c r="C3479" s="318" t="s">
        <v>7092</v>
      </c>
      <c r="D3479" s="318" t="s">
        <v>7078</v>
      </c>
      <c r="E3479" s="318" t="s">
        <v>2453</v>
      </c>
      <c r="F3479" s="318" t="s">
        <v>2423</v>
      </c>
    </row>
    <row r="3480" spans="1:6" hidden="1">
      <c r="A3480" s="26">
        <v>3476</v>
      </c>
      <c r="B3480" s="316" t="s">
        <v>7098</v>
      </c>
      <c r="C3480" s="318" t="s">
        <v>7099</v>
      </c>
      <c r="D3480" s="318" t="s">
        <v>7078</v>
      </c>
      <c r="E3480" s="318" t="s">
        <v>2453</v>
      </c>
      <c r="F3480" s="318" t="s">
        <v>2423</v>
      </c>
    </row>
    <row r="3481" spans="1:6" hidden="1">
      <c r="A3481" s="26">
        <v>3477</v>
      </c>
      <c r="B3481" s="316" t="s">
        <v>7079</v>
      </c>
      <c r="C3481" s="318" t="s">
        <v>7080</v>
      </c>
      <c r="D3481" s="318" t="s">
        <v>7078</v>
      </c>
      <c r="E3481" s="318" t="s">
        <v>2453</v>
      </c>
      <c r="F3481" s="318" t="s">
        <v>2423</v>
      </c>
    </row>
    <row r="3482" spans="1:6" hidden="1">
      <c r="A3482" s="26">
        <v>3478</v>
      </c>
      <c r="B3482" s="316" t="s">
        <v>7076</v>
      </c>
      <c r="C3482" s="318" t="s">
        <v>7077</v>
      </c>
      <c r="D3482" s="318" t="s">
        <v>7078</v>
      </c>
      <c r="E3482" s="318" t="s">
        <v>2422</v>
      </c>
      <c r="F3482" s="320" t="s">
        <v>2423</v>
      </c>
    </row>
    <row r="3483" spans="1:6" hidden="1">
      <c r="A3483" s="26">
        <v>3479</v>
      </c>
      <c r="B3483" s="316" t="s">
        <v>7082</v>
      </c>
      <c r="C3483" s="318" t="s">
        <v>7083</v>
      </c>
      <c r="D3483" s="318" t="s">
        <v>7078</v>
      </c>
      <c r="E3483" s="318" t="s">
        <v>2453</v>
      </c>
      <c r="F3483" s="320" t="s">
        <v>2423</v>
      </c>
    </row>
    <row r="3484" spans="1:6" hidden="1">
      <c r="A3484" s="26">
        <v>3480</v>
      </c>
      <c r="B3484" s="316" t="s">
        <v>9978</v>
      </c>
      <c r="C3484" s="318" t="s">
        <v>7106</v>
      </c>
      <c r="D3484" s="318" t="s">
        <v>7078</v>
      </c>
      <c r="E3484" s="318" t="s">
        <v>2453</v>
      </c>
      <c r="F3484" s="318" t="s">
        <v>2438</v>
      </c>
    </row>
    <row r="3485" spans="1:6" hidden="1">
      <c r="A3485" s="26">
        <v>3481</v>
      </c>
      <c r="B3485" s="316" t="s">
        <v>7081</v>
      </c>
      <c r="C3485" s="318" t="s">
        <v>7077</v>
      </c>
      <c r="D3485" s="318" t="s">
        <v>7078</v>
      </c>
      <c r="E3485" s="318" t="s">
        <v>2453</v>
      </c>
      <c r="F3485" s="320" t="s">
        <v>2438</v>
      </c>
    </row>
    <row r="3486" spans="1:6" hidden="1">
      <c r="A3486" s="26">
        <v>3482</v>
      </c>
      <c r="B3486" s="316" t="s">
        <v>7433</v>
      </c>
      <c r="C3486" s="318" t="s">
        <v>1133</v>
      </c>
      <c r="D3486" s="318" t="s">
        <v>7115</v>
      </c>
      <c r="E3486" s="318" t="s">
        <v>2453</v>
      </c>
      <c r="F3486" s="318" t="s">
        <v>2423</v>
      </c>
    </row>
    <row r="3487" spans="1:6" hidden="1">
      <c r="A3487" s="26">
        <v>3483</v>
      </c>
      <c r="B3487" s="316" t="s">
        <v>7369</v>
      </c>
      <c r="C3487" s="318" t="s">
        <v>7370</v>
      </c>
      <c r="D3487" s="318" t="s">
        <v>7115</v>
      </c>
      <c r="E3487" s="318" t="s">
        <v>2453</v>
      </c>
      <c r="F3487" s="318" t="s">
        <v>2423</v>
      </c>
    </row>
    <row r="3488" spans="1:6" hidden="1">
      <c r="A3488" s="26">
        <v>3484</v>
      </c>
      <c r="B3488" s="316" t="s">
        <v>7363</v>
      </c>
      <c r="C3488" s="318" t="s">
        <v>7364</v>
      </c>
      <c r="D3488" s="318" t="s">
        <v>7115</v>
      </c>
      <c r="E3488" s="318" t="s">
        <v>2453</v>
      </c>
      <c r="F3488" s="318" t="s">
        <v>2423</v>
      </c>
    </row>
    <row r="3489" spans="1:6" hidden="1">
      <c r="A3489" s="26">
        <v>3485</v>
      </c>
      <c r="B3489" s="316" t="s">
        <v>7424</v>
      </c>
      <c r="C3489" s="318" t="s">
        <v>1117</v>
      </c>
      <c r="D3489" s="318" t="s">
        <v>7115</v>
      </c>
      <c r="E3489" s="318" t="s">
        <v>2453</v>
      </c>
      <c r="F3489" s="318" t="s">
        <v>2423</v>
      </c>
    </row>
    <row r="3490" spans="1:6" hidden="1">
      <c r="A3490" s="26">
        <v>3486</v>
      </c>
      <c r="B3490" s="316" t="s">
        <v>7436</v>
      </c>
      <c r="C3490" s="318" t="s">
        <v>1136</v>
      </c>
      <c r="D3490" s="318" t="s">
        <v>7115</v>
      </c>
      <c r="E3490" s="318" t="s">
        <v>2453</v>
      </c>
      <c r="F3490" s="318" t="s">
        <v>2423</v>
      </c>
    </row>
    <row r="3491" spans="1:6" hidden="1">
      <c r="A3491" s="26">
        <v>3487</v>
      </c>
      <c r="B3491" s="316" t="s">
        <v>7460</v>
      </c>
      <c r="C3491" s="318" t="s">
        <v>7461</v>
      </c>
      <c r="D3491" s="318" t="s">
        <v>7115</v>
      </c>
      <c r="E3491" s="318" t="s">
        <v>2453</v>
      </c>
      <c r="F3491" s="318" t="s">
        <v>2423</v>
      </c>
    </row>
    <row r="3492" spans="1:6" hidden="1">
      <c r="A3492" s="26">
        <v>3488</v>
      </c>
      <c r="B3492" s="316" t="s">
        <v>7454</v>
      </c>
      <c r="C3492" s="318" t="s">
        <v>7455</v>
      </c>
      <c r="D3492" s="318" t="s">
        <v>7115</v>
      </c>
      <c r="E3492" s="318" t="s">
        <v>2453</v>
      </c>
      <c r="F3492" s="318" t="s">
        <v>2423</v>
      </c>
    </row>
    <row r="3493" spans="1:6" hidden="1">
      <c r="A3493" s="26">
        <v>3489</v>
      </c>
      <c r="B3493" s="316" t="s">
        <v>7393</v>
      </c>
      <c r="C3493" s="318" t="s">
        <v>1080</v>
      </c>
      <c r="D3493" s="318" t="s">
        <v>7115</v>
      </c>
      <c r="E3493" s="318" t="s">
        <v>2453</v>
      </c>
      <c r="F3493" s="318" t="s">
        <v>2423</v>
      </c>
    </row>
    <row r="3494" spans="1:6" hidden="1">
      <c r="A3494" s="26">
        <v>3490</v>
      </c>
      <c r="B3494" s="316" t="s">
        <v>7371</v>
      </c>
      <c r="C3494" s="318" t="s">
        <v>1078</v>
      </c>
      <c r="D3494" s="318" t="s">
        <v>7115</v>
      </c>
      <c r="E3494" s="318" t="s">
        <v>2453</v>
      </c>
      <c r="F3494" s="318" t="s">
        <v>2423</v>
      </c>
    </row>
    <row r="3495" spans="1:6" hidden="1">
      <c r="A3495" s="26">
        <v>3491</v>
      </c>
      <c r="B3495" s="316" t="s">
        <v>7450</v>
      </c>
      <c r="C3495" s="318" t="s">
        <v>1157</v>
      </c>
      <c r="D3495" s="318" t="s">
        <v>7115</v>
      </c>
      <c r="E3495" s="318" t="s">
        <v>2453</v>
      </c>
      <c r="F3495" s="318" t="s">
        <v>2423</v>
      </c>
    </row>
    <row r="3496" spans="1:6" hidden="1">
      <c r="A3496" s="26">
        <v>3492</v>
      </c>
      <c r="B3496" s="316" t="s">
        <v>7435</v>
      </c>
      <c r="C3496" s="318" t="s">
        <v>1135</v>
      </c>
      <c r="D3496" s="318" t="s">
        <v>7115</v>
      </c>
      <c r="E3496" s="318" t="s">
        <v>2453</v>
      </c>
      <c r="F3496" s="318" t="s">
        <v>2423</v>
      </c>
    </row>
    <row r="3497" spans="1:6" hidden="1">
      <c r="A3497" s="26">
        <v>3493</v>
      </c>
      <c r="B3497" s="316" t="s">
        <v>7415</v>
      </c>
      <c r="C3497" s="318" t="s">
        <v>1105</v>
      </c>
      <c r="D3497" s="318" t="s">
        <v>7115</v>
      </c>
      <c r="E3497" s="318" t="s">
        <v>2453</v>
      </c>
      <c r="F3497" s="318" t="s">
        <v>2423</v>
      </c>
    </row>
    <row r="3498" spans="1:6" hidden="1">
      <c r="A3498" s="26">
        <v>3494</v>
      </c>
      <c r="B3498" s="316" t="s">
        <v>7449</v>
      </c>
      <c r="C3498" s="318" t="s">
        <v>1156</v>
      </c>
      <c r="D3498" s="318" t="s">
        <v>7115</v>
      </c>
      <c r="E3498" s="318" t="s">
        <v>2453</v>
      </c>
      <c r="F3498" s="318" t="s">
        <v>2423</v>
      </c>
    </row>
    <row r="3499" spans="1:6" hidden="1">
      <c r="A3499" s="26">
        <v>3495</v>
      </c>
      <c r="B3499" s="316" t="s">
        <v>7430</v>
      </c>
      <c r="C3499" s="318" t="s">
        <v>1128</v>
      </c>
      <c r="D3499" s="318" t="s">
        <v>7115</v>
      </c>
      <c r="E3499" s="318" t="s">
        <v>2453</v>
      </c>
      <c r="F3499" s="318" t="s">
        <v>2423</v>
      </c>
    </row>
    <row r="3500" spans="1:6" hidden="1">
      <c r="A3500" s="26">
        <v>3496</v>
      </c>
      <c r="B3500" s="316" t="s">
        <v>7434</v>
      </c>
      <c r="C3500" s="318" t="s">
        <v>1134</v>
      </c>
      <c r="D3500" s="318" t="s">
        <v>7115</v>
      </c>
      <c r="E3500" s="318" t="s">
        <v>2453</v>
      </c>
      <c r="F3500" s="318" t="s">
        <v>2423</v>
      </c>
    </row>
    <row r="3501" spans="1:6" hidden="1">
      <c r="A3501" s="26">
        <v>3497</v>
      </c>
      <c r="B3501" s="316" t="s">
        <v>7402</v>
      </c>
      <c r="C3501" s="318" t="s">
        <v>1087</v>
      </c>
      <c r="D3501" s="318" t="s">
        <v>7115</v>
      </c>
      <c r="E3501" s="318" t="s">
        <v>2453</v>
      </c>
      <c r="F3501" s="318" t="s">
        <v>2423</v>
      </c>
    </row>
    <row r="3502" spans="1:6" hidden="1">
      <c r="A3502" s="26">
        <v>3498</v>
      </c>
      <c r="B3502" s="316" t="s">
        <v>7452</v>
      </c>
      <c r="C3502" s="318" t="s">
        <v>1160</v>
      </c>
      <c r="D3502" s="318" t="s">
        <v>7115</v>
      </c>
      <c r="E3502" s="318" t="s">
        <v>2453</v>
      </c>
      <c r="F3502" s="318" t="s">
        <v>2423</v>
      </c>
    </row>
    <row r="3503" spans="1:6" hidden="1">
      <c r="A3503" s="26">
        <v>3499</v>
      </c>
      <c r="B3503" s="316" t="s">
        <v>7458</v>
      </c>
      <c r="C3503" s="318" t="s">
        <v>7459</v>
      </c>
      <c r="D3503" s="318" t="s">
        <v>7115</v>
      </c>
      <c r="E3503" s="318" t="s">
        <v>2453</v>
      </c>
      <c r="F3503" s="318" t="s">
        <v>2423</v>
      </c>
    </row>
    <row r="3504" spans="1:6" hidden="1">
      <c r="A3504" s="26">
        <v>3500</v>
      </c>
      <c r="B3504" s="316" t="s">
        <v>7448</v>
      </c>
      <c r="C3504" s="318" t="s">
        <v>1151</v>
      </c>
      <c r="D3504" s="318" t="s">
        <v>7115</v>
      </c>
      <c r="E3504" s="318" t="s">
        <v>2453</v>
      </c>
      <c r="F3504" s="318" t="s">
        <v>2423</v>
      </c>
    </row>
    <row r="3505" spans="1:6" hidden="1">
      <c r="A3505" s="26">
        <v>3501</v>
      </c>
      <c r="B3505" s="316" t="s">
        <v>7438</v>
      </c>
      <c r="C3505" s="318" t="s">
        <v>1139</v>
      </c>
      <c r="D3505" s="318" t="s">
        <v>7115</v>
      </c>
      <c r="E3505" s="318" t="s">
        <v>2453</v>
      </c>
      <c r="F3505" s="318" t="s">
        <v>2423</v>
      </c>
    </row>
    <row r="3506" spans="1:6" hidden="1">
      <c r="A3506" s="26">
        <v>3502</v>
      </c>
      <c r="B3506" s="316" t="s">
        <v>7416</v>
      </c>
      <c r="C3506" s="318" t="s">
        <v>1107</v>
      </c>
      <c r="D3506" s="318" t="s">
        <v>7115</v>
      </c>
      <c r="E3506" s="318" t="s">
        <v>2453</v>
      </c>
      <c r="F3506" s="318" t="s">
        <v>2423</v>
      </c>
    </row>
    <row r="3507" spans="1:6" hidden="1">
      <c r="A3507" s="26">
        <v>3503</v>
      </c>
      <c r="B3507" s="316" t="s">
        <v>7431</v>
      </c>
      <c r="C3507" s="318" t="s">
        <v>1130</v>
      </c>
      <c r="D3507" s="318" t="s">
        <v>7115</v>
      </c>
      <c r="E3507" s="318" t="s">
        <v>2453</v>
      </c>
      <c r="F3507" s="318" t="s">
        <v>2423</v>
      </c>
    </row>
    <row r="3508" spans="1:6" hidden="1">
      <c r="A3508" s="26">
        <v>3504</v>
      </c>
      <c r="B3508" s="316" t="s">
        <v>7419</v>
      </c>
      <c r="C3508" s="318" t="s">
        <v>1110</v>
      </c>
      <c r="D3508" s="318" t="s">
        <v>7115</v>
      </c>
      <c r="E3508" s="318" t="s">
        <v>2453</v>
      </c>
      <c r="F3508" s="318" t="s">
        <v>2423</v>
      </c>
    </row>
    <row r="3509" spans="1:6" hidden="1">
      <c r="A3509" s="26">
        <v>3505</v>
      </c>
      <c r="B3509" s="316" t="s">
        <v>7444</v>
      </c>
      <c r="C3509" s="318" t="s">
        <v>1146</v>
      </c>
      <c r="D3509" s="318" t="s">
        <v>7115</v>
      </c>
      <c r="E3509" s="318" t="s">
        <v>2453</v>
      </c>
      <c r="F3509" s="318" t="s">
        <v>2423</v>
      </c>
    </row>
    <row r="3510" spans="1:6" hidden="1">
      <c r="A3510" s="26">
        <v>3506</v>
      </c>
      <c r="B3510" s="316" t="s">
        <v>7445</v>
      </c>
      <c r="C3510" s="318" t="s">
        <v>1147</v>
      </c>
      <c r="D3510" s="318" t="s">
        <v>7115</v>
      </c>
      <c r="E3510" s="318" t="s">
        <v>2453</v>
      </c>
      <c r="F3510" s="318" t="s">
        <v>2423</v>
      </c>
    </row>
    <row r="3511" spans="1:6" hidden="1">
      <c r="A3511" s="26">
        <v>3507</v>
      </c>
      <c r="B3511" s="316" t="s">
        <v>7446</v>
      </c>
      <c r="C3511" s="318" t="s">
        <v>1149</v>
      </c>
      <c r="D3511" s="318" t="s">
        <v>7115</v>
      </c>
      <c r="E3511" s="318" t="s">
        <v>2453</v>
      </c>
      <c r="F3511" s="318" t="s">
        <v>2423</v>
      </c>
    </row>
    <row r="3512" spans="1:6" hidden="1">
      <c r="A3512" s="26">
        <v>3508</v>
      </c>
      <c r="B3512" s="316" t="s">
        <v>7418</v>
      </c>
      <c r="C3512" s="318" t="s">
        <v>1109</v>
      </c>
      <c r="D3512" s="318" t="s">
        <v>7115</v>
      </c>
      <c r="E3512" s="318" t="s">
        <v>2453</v>
      </c>
      <c r="F3512" s="318" t="s">
        <v>2423</v>
      </c>
    </row>
    <row r="3513" spans="1:6" hidden="1">
      <c r="A3513" s="26">
        <v>3509</v>
      </c>
      <c r="B3513" s="316" t="s">
        <v>7412</v>
      </c>
      <c r="C3513" s="318" t="s">
        <v>1099</v>
      </c>
      <c r="D3513" s="318" t="s">
        <v>7115</v>
      </c>
      <c r="E3513" s="318" t="s">
        <v>2453</v>
      </c>
      <c r="F3513" s="318" t="s">
        <v>2423</v>
      </c>
    </row>
    <row r="3514" spans="1:6" hidden="1">
      <c r="A3514" s="26">
        <v>3510</v>
      </c>
      <c r="B3514" s="316" t="s">
        <v>7420</v>
      </c>
      <c r="C3514" s="318" t="s">
        <v>1112</v>
      </c>
      <c r="D3514" s="318" t="s">
        <v>7115</v>
      </c>
      <c r="E3514" s="318" t="s">
        <v>2453</v>
      </c>
      <c r="F3514" s="318" t="s">
        <v>2423</v>
      </c>
    </row>
    <row r="3515" spans="1:6" hidden="1">
      <c r="A3515" s="26">
        <v>3511</v>
      </c>
      <c r="B3515" s="316" t="s">
        <v>7429</v>
      </c>
      <c r="C3515" s="318" t="s">
        <v>1127</v>
      </c>
      <c r="D3515" s="318" t="s">
        <v>7115</v>
      </c>
      <c r="E3515" s="318" t="s">
        <v>2453</v>
      </c>
      <c r="F3515" s="318" t="s">
        <v>2423</v>
      </c>
    </row>
    <row r="3516" spans="1:6" hidden="1">
      <c r="A3516" s="26">
        <v>3512</v>
      </c>
      <c r="B3516" s="316" t="s">
        <v>7447</v>
      </c>
      <c r="C3516" s="318" t="s">
        <v>1150</v>
      </c>
      <c r="D3516" s="318" t="s">
        <v>7115</v>
      </c>
      <c r="E3516" s="318" t="s">
        <v>2453</v>
      </c>
      <c r="F3516" s="318" t="s">
        <v>2423</v>
      </c>
    </row>
    <row r="3517" spans="1:6" hidden="1">
      <c r="A3517" s="26">
        <v>3513</v>
      </c>
      <c r="B3517" s="316" t="s">
        <v>7432</v>
      </c>
      <c r="C3517" s="318" t="s">
        <v>1132</v>
      </c>
      <c r="D3517" s="318" t="s">
        <v>7115</v>
      </c>
      <c r="E3517" s="318" t="s">
        <v>2453</v>
      </c>
      <c r="F3517" s="318" t="s">
        <v>2423</v>
      </c>
    </row>
    <row r="3518" spans="1:6" hidden="1">
      <c r="A3518" s="26">
        <v>3514</v>
      </c>
      <c r="B3518" s="316" t="s">
        <v>7442</v>
      </c>
      <c r="C3518" s="318" t="s">
        <v>1144</v>
      </c>
      <c r="D3518" s="318" t="s">
        <v>7115</v>
      </c>
      <c r="E3518" s="318" t="s">
        <v>2453</v>
      </c>
      <c r="F3518" s="318" t="s">
        <v>2423</v>
      </c>
    </row>
    <row r="3519" spans="1:6" hidden="1">
      <c r="A3519" s="26">
        <v>3515</v>
      </c>
      <c r="B3519" s="316" t="s">
        <v>7451</v>
      </c>
      <c r="C3519" s="318" t="s">
        <v>1159</v>
      </c>
      <c r="D3519" s="318" t="s">
        <v>7115</v>
      </c>
      <c r="E3519" s="318" t="s">
        <v>2453</v>
      </c>
      <c r="F3519" s="318" t="s">
        <v>2423</v>
      </c>
    </row>
    <row r="3520" spans="1:6" hidden="1">
      <c r="A3520" s="26">
        <v>3516</v>
      </c>
      <c r="B3520" s="316" t="s">
        <v>7407</v>
      </c>
      <c r="C3520" s="318" t="s">
        <v>1092</v>
      </c>
      <c r="D3520" s="318" t="s">
        <v>7115</v>
      </c>
      <c r="E3520" s="318" t="s">
        <v>2453</v>
      </c>
      <c r="F3520" s="318" t="s">
        <v>2423</v>
      </c>
    </row>
    <row r="3521" spans="1:6" hidden="1">
      <c r="A3521" s="26">
        <v>3517</v>
      </c>
      <c r="B3521" s="316" t="s">
        <v>7439</v>
      </c>
      <c r="C3521" s="318" t="s">
        <v>1140</v>
      </c>
      <c r="D3521" s="318" t="s">
        <v>7115</v>
      </c>
      <c r="E3521" s="318" t="s">
        <v>2453</v>
      </c>
      <c r="F3521" s="318" t="s">
        <v>2423</v>
      </c>
    </row>
    <row r="3522" spans="1:6" hidden="1">
      <c r="A3522" s="26">
        <v>3518</v>
      </c>
      <c r="B3522" s="316" t="s">
        <v>7440</v>
      </c>
      <c r="C3522" s="318" t="s">
        <v>1141</v>
      </c>
      <c r="D3522" s="318" t="s">
        <v>7115</v>
      </c>
      <c r="E3522" s="318" t="s">
        <v>2453</v>
      </c>
      <c r="F3522" s="318" t="s">
        <v>2423</v>
      </c>
    </row>
    <row r="3523" spans="1:6" hidden="1">
      <c r="A3523" s="26">
        <v>3519</v>
      </c>
      <c r="B3523" s="316" t="s">
        <v>7417</v>
      </c>
      <c r="C3523" s="318" t="s">
        <v>1108</v>
      </c>
      <c r="D3523" s="318" t="s">
        <v>7115</v>
      </c>
      <c r="E3523" s="318" t="s">
        <v>2453</v>
      </c>
      <c r="F3523" s="318" t="s">
        <v>2423</v>
      </c>
    </row>
    <row r="3524" spans="1:6" hidden="1">
      <c r="A3524" s="26">
        <v>3520</v>
      </c>
      <c r="B3524" s="316" t="s">
        <v>7443</v>
      </c>
      <c r="C3524" s="318" t="s">
        <v>1145</v>
      </c>
      <c r="D3524" s="318" t="s">
        <v>7115</v>
      </c>
      <c r="E3524" s="318" t="s">
        <v>2453</v>
      </c>
      <c r="F3524" s="318" t="s">
        <v>2423</v>
      </c>
    </row>
    <row r="3525" spans="1:6" hidden="1">
      <c r="A3525" s="26">
        <v>3521</v>
      </c>
      <c r="B3525" s="316" t="s">
        <v>7414</v>
      </c>
      <c r="C3525" s="318" t="s">
        <v>1104</v>
      </c>
      <c r="D3525" s="318" t="s">
        <v>7115</v>
      </c>
      <c r="E3525" s="318" t="s">
        <v>2453</v>
      </c>
      <c r="F3525" s="318" t="s">
        <v>2423</v>
      </c>
    </row>
    <row r="3526" spans="1:6" hidden="1">
      <c r="A3526" s="26">
        <v>3522</v>
      </c>
      <c r="B3526" s="316" t="s">
        <v>7413</v>
      </c>
      <c r="C3526" s="318" t="s">
        <v>1101</v>
      </c>
      <c r="D3526" s="318" t="s">
        <v>7115</v>
      </c>
      <c r="E3526" s="318" t="s">
        <v>2453</v>
      </c>
      <c r="F3526" s="318" t="s">
        <v>2423</v>
      </c>
    </row>
    <row r="3527" spans="1:6" hidden="1">
      <c r="A3527" s="26">
        <v>3523</v>
      </c>
      <c r="B3527" s="316" t="s">
        <v>7405</v>
      </c>
      <c r="C3527" s="318" t="s">
        <v>1090</v>
      </c>
      <c r="D3527" s="318" t="s">
        <v>7115</v>
      </c>
      <c r="E3527" s="318" t="s">
        <v>2453</v>
      </c>
      <c r="F3527" s="318" t="s">
        <v>2423</v>
      </c>
    </row>
    <row r="3528" spans="1:6" hidden="1">
      <c r="A3528" s="26">
        <v>3524</v>
      </c>
      <c r="B3528" s="316" t="s">
        <v>7422</v>
      </c>
      <c r="C3528" s="318" t="s">
        <v>1114</v>
      </c>
      <c r="D3528" s="318" t="s">
        <v>7115</v>
      </c>
      <c r="E3528" s="318" t="s">
        <v>2453</v>
      </c>
      <c r="F3528" s="318" t="s">
        <v>2423</v>
      </c>
    </row>
    <row r="3529" spans="1:6" hidden="1">
      <c r="A3529" s="26">
        <v>3525</v>
      </c>
      <c r="B3529" s="316" t="s">
        <v>7403</v>
      </c>
      <c r="C3529" s="318" t="s">
        <v>1089</v>
      </c>
      <c r="D3529" s="318" t="s">
        <v>7115</v>
      </c>
      <c r="E3529" s="318" t="s">
        <v>2453</v>
      </c>
      <c r="F3529" s="318" t="s">
        <v>2423</v>
      </c>
    </row>
    <row r="3530" spans="1:6" hidden="1">
      <c r="A3530" s="26">
        <v>3526</v>
      </c>
      <c r="B3530" s="316" t="s">
        <v>7404</v>
      </c>
      <c r="C3530" s="318" t="s">
        <v>9684</v>
      </c>
      <c r="D3530" s="318" t="s">
        <v>7115</v>
      </c>
      <c r="E3530" s="318" t="s">
        <v>2453</v>
      </c>
      <c r="F3530" s="318" t="s">
        <v>2423</v>
      </c>
    </row>
    <row r="3531" spans="1:6" hidden="1">
      <c r="A3531" s="26">
        <v>3527</v>
      </c>
      <c r="B3531" s="316" t="s">
        <v>7428</v>
      </c>
      <c r="C3531" s="318" t="s">
        <v>1122</v>
      </c>
      <c r="D3531" s="318" t="s">
        <v>7115</v>
      </c>
      <c r="E3531" s="318" t="s">
        <v>2453</v>
      </c>
      <c r="F3531" s="318" t="s">
        <v>2423</v>
      </c>
    </row>
    <row r="3532" spans="1:6" hidden="1">
      <c r="A3532" s="26">
        <v>3528</v>
      </c>
      <c r="B3532" s="316" t="s">
        <v>7411</v>
      </c>
      <c r="C3532" s="318" t="s">
        <v>1098</v>
      </c>
      <c r="D3532" s="318" t="s">
        <v>7115</v>
      </c>
      <c r="E3532" s="318" t="s">
        <v>2453</v>
      </c>
      <c r="F3532" s="318" t="s">
        <v>2423</v>
      </c>
    </row>
    <row r="3533" spans="1:6" hidden="1">
      <c r="A3533" s="26">
        <v>3529</v>
      </c>
      <c r="B3533" s="316" t="s">
        <v>7380</v>
      </c>
      <c r="C3533" s="318" t="s">
        <v>1079</v>
      </c>
      <c r="D3533" s="318" t="s">
        <v>7115</v>
      </c>
      <c r="E3533" s="318" t="s">
        <v>2453</v>
      </c>
      <c r="F3533" s="318" t="s">
        <v>2423</v>
      </c>
    </row>
    <row r="3534" spans="1:6" hidden="1">
      <c r="A3534" s="26">
        <v>3530</v>
      </c>
      <c r="B3534" s="316" t="s">
        <v>9708</v>
      </c>
      <c r="C3534" s="318" t="s">
        <v>9709</v>
      </c>
      <c r="D3534" s="318" t="s">
        <v>7115</v>
      </c>
      <c r="E3534" s="318" t="s">
        <v>2422</v>
      </c>
      <c r="F3534" s="318" t="s">
        <v>2423</v>
      </c>
    </row>
    <row r="3535" spans="1:6" hidden="1">
      <c r="A3535" s="26">
        <v>3531</v>
      </c>
      <c r="B3535" s="316" t="s">
        <v>9760</v>
      </c>
      <c r="C3535" s="318" t="s">
        <v>9761</v>
      </c>
      <c r="D3535" s="318" t="s">
        <v>7115</v>
      </c>
      <c r="E3535" s="318" t="s">
        <v>2422</v>
      </c>
      <c r="F3535" s="318" t="s">
        <v>2423</v>
      </c>
    </row>
    <row r="3536" spans="1:6" hidden="1">
      <c r="A3536" s="26">
        <v>3532</v>
      </c>
      <c r="B3536" s="316" t="s">
        <v>7410</v>
      </c>
      <c r="C3536" s="318" t="s">
        <v>1096</v>
      </c>
      <c r="D3536" s="318" t="s">
        <v>7115</v>
      </c>
      <c r="E3536" s="318" t="s">
        <v>2453</v>
      </c>
      <c r="F3536" s="318" t="s">
        <v>2423</v>
      </c>
    </row>
    <row r="3537" spans="1:6" hidden="1">
      <c r="A3537" s="26">
        <v>3533</v>
      </c>
      <c r="B3537" s="316" t="s">
        <v>7406</v>
      </c>
      <c r="C3537" s="318" t="s">
        <v>1091</v>
      </c>
      <c r="D3537" s="318" t="s">
        <v>7115</v>
      </c>
      <c r="E3537" s="318" t="s">
        <v>2453</v>
      </c>
      <c r="F3537" s="318" t="s">
        <v>2423</v>
      </c>
    </row>
    <row r="3538" spans="1:6" hidden="1">
      <c r="A3538" s="26">
        <v>3534</v>
      </c>
      <c r="B3538" s="316" t="s">
        <v>7453</v>
      </c>
      <c r="C3538" s="318" t="s">
        <v>1162</v>
      </c>
      <c r="D3538" s="318" t="s">
        <v>7115</v>
      </c>
      <c r="E3538" s="318" t="s">
        <v>2453</v>
      </c>
      <c r="F3538" s="318" t="s">
        <v>2423</v>
      </c>
    </row>
    <row r="3539" spans="1:6" hidden="1">
      <c r="A3539" s="26">
        <v>3535</v>
      </c>
      <c r="B3539" s="316" t="s">
        <v>7408</v>
      </c>
      <c r="C3539" s="318" t="s">
        <v>1093</v>
      </c>
      <c r="D3539" s="318" t="s">
        <v>7115</v>
      </c>
      <c r="E3539" s="318" t="s">
        <v>2453</v>
      </c>
      <c r="F3539" s="318" t="s">
        <v>2423</v>
      </c>
    </row>
    <row r="3540" spans="1:6" hidden="1">
      <c r="A3540" s="26">
        <v>3536</v>
      </c>
      <c r="B3540" s="316" t="s">
        <v>7421</v>
      </c>
      <c r="C3540" s="318" t="s">
        <v>1113</v>
      </c>
      <c r="D3540" s="318" t="s">
        <v>7115</v>
      </c>
      <c r="E3540" s="318" t="s">
        <v>2453</v>
      </c>
      <c r="F3540" s="318" t="s">
        <v>2423</v>
      </c>
    </row>
    <row r="3541" spans="1:6" hidden="1">
      <c r="A3541" s="26">
        <v>3537</v>
      </c>
      <c r="B3541" s="316" t="s">
        <v>7441</v>
      </c>
      <c r="C3541" s="318" t="s">
        <v>1143</v>
      </c>
      <c r="D3541" s="318" t="s">
        <v>7115</v>
      </c>
      <c r="E3541" s="318" t="s">
        <v>2453</v>
      </c>
      <c r="F3541" s="318" t="s">
        <v>2423</v>
      </c>
    </row>
    <row r="3542" spans="1:6" hidden="1">
      <c r="A3542" s="26">
        <v>3538</v>
      </c>
      <c r="B3542" s="316" t="s">
        <v>7398</v>
      </c>
      <c r="C3542" s="318" t="s">
        <v>1083</v>
      </c>
      <c r="D3542" s="318" t="s">
        <v>7115</v>
      </c>
      <c r="E3542" s="318" t="s">
        <v>2453</v>
      </c>
      <c r="F3542" s="318" t="s">
        <v>2423</v>
      </c>
    </row>
    <row r="3543" spans="1:6" hidden="1">
      <c r="A3543" s="26">
        <v>3539</v>
      </c>
      <c r="B3543" s="316" t="s">
        <v>7409</v>
      </c>
      <c r="C3543" s="318" t="s">
        <v>1095</v>
      </c>
      <c r="D3543" s="318" t="s">
        <v>7115</v>
      </c>
      <c r="E3543" s="318" t="s">
        <v>2453</v>
      </c>
      <c r="F3543" s="318" t="s">
        <v>2423</v>
      </c>
    </row>
    <row r="3544" spans="1:6" hidden="1">
      <c r="A3544" s="26">
        <v>3540</v>
      </c>
      <c r="B3544" s="316" t="s">
        <v>7437</v>
      </c>
      <c r="C3544" s="318" t="s">
        <v>1137</v>
      </c>
      <c r="D3544" s="318" t="s">
        <v>7115</v>
      </c>
      <c r="E3544" s="318" t="s">
        <v>2453</v>
      </c>
      <c r="F3544" s="318" t="s">
        <v>2423</v>
      </c>
    </row>
    <row r="3545" spans="1:6" hidden="1">
      <c r="A3545" s="26">
        <v>3541</v>
      </c>
      <c r="B3545" s="316" t="s">
        <v>7367</v>
      </c>
      <c r="C3545" s="318" t="s">
        <v>7368</v>
      </c>
      <c r="D3545" s="318" t="s">
        <v>7115</v>
      </c>
      <c r="E3545" s="318" t="s">
        <v>2453</v>
      </c>
      <c r="F3545" s="318" t="s">
        <v>2423</v>
      </c>
    </row>
    <row r="3546" spans="1:6" hidden="1">
      <c r="A3546" s="26">
        <v>3542</v>
      </c>
      <c r="B3546" s="316" t="s">
        <v>7365</v>
      </c>
      <c r="C3546" s="318" t="s">
        <v>7366</v>
      </c>
      <c r="D3546" s="318" t="s">
        <v>7115</v>
      </c>
      <c r="E3546" s="318" t="s">
        <v>2453</v>
      </c>
      <c r="F3546" s="318" t="s">
        <v>2423</v>
      </c>
    </row>
    <row r="3547" spans="1:6" hidden="1">
      <c r="A3547" s="26">
        <v>3543</v>
      </c>
      <c r="B3547" s="316" t="s">
        <v>7374</v>
      </c>
      <c r="C3547" s="318" t="s">
        <v>7375</v>
      </c>
      <c r="D3547" s="318" t="s">
        <v>7115</v>
      </c>
      <c r="E3547" s="318" t="s">
        <v>2453</v>
      </c>
      <c r="F3547" s="318" t="s">
        <v>2423</v>
      </c>
    </row>
    <row r="3548" spans="1:6" hidden="1">
      <c r="A3548" s="26">
        <v>3544</v>
      </c>
      <c r="B3548" s="316" t="s">
        <v>9840</v>
      </c>
      <c r="C3548" s="318" t="s">
        <v>9841</v>
      </c>
      <c r="D3548" s="318" t="s">
        <v>7115</v>
      </c>
      <c r="E3548" s="318" t="s">
        <v>2422</v>
      </c>
      <c r="F3548" s="318" t="s">
        <v>2423</v>
      </c>
    </row>
    <row r="3549" spans="1:6" hidden="1">
      <c r="A3549" s="26">
        <v>3545</v>
      </c>
      <c r="B3549" s="316" t="s">
        <v>7389</v>
      </c>
      <c r="C3549" s="318" t="s">
        <v>7390</v>
      </c>
      <c r="D3549" s="318" t="s">
        <v>7115</v>
      </c>
      <c r="E3549" s="318" t="s">
        <v>2453</v>
      </c>
      <c r="F3549" s="318" t="s">
        <v>2423</v>
      </c>
    </row>
    <row r="3550" spans="1:6" hidden="1">
      <c r="A3550" s="26">
        <v>3546</v>
      </c>
      <c r="B3550" s="316" t="s">
        <v>7376</v>
      </c>
      <c r="C3550" s="318" t="s">
        <v>7377</v>
      </c>
      <c r="D3550" s="318" t="s">
        <v>7115</v>
      </c>
      <c r="E3550" s="318" t="s">
        <v>2453</v>
      </c>
      <c r="F3550" s="318" t="s">
        <v>2423</v>
      </c>
    </row>
    <row r="3551" spans="1:6" hidden="1">
      <c r="A3551" s="26">
        <v>3547</v>
      </c>
      <c r="B3551" s="316" t="s">
        <v>7387</v>
      </c>
      <c r="C3551" s="318" t="s">
        <v>7388</v>
      </c>
      <c r="D3551" s="318" t="s">
        <v>7115</v>
      </c>
      <c r="E3551" s="318" t="s">
        <v>2453</v>
      </c>
      <c r="F3551" s="318" t="s">
        <v>2423</v>
      </c>
    </row>
    <row r="3552" spans="1:6" hidden="1">
      <c r="A3552" s="26">
        <v>3548</v>
      </c>
      <c r="B3552" s="316" t="s">
        <v>7372</v>
      </c>
      <c r="C3552" s="318" t="s">
        <v>7373</v>
      </c>
      <c r="D3552" s="318" t="s">
        <v>7115</v>
      </c>
      <c r="E3552" s="318" t="s">
        <v>2453</v>
      </c>
      <c r="F3552" s="318" t="s">
        <v>2423</v>
      </c>
    </row>
    <row r="3553" spans="1:6" hidden="1">
      <c r="A3553" s="26">
        <v>3549</v>
      </c>
      <c r="B3553" s="316" t="s">
        <v>9879</v>
      </c>
      <c r="C3553" s="318" t="s">
        <v>9880</v>
      </c>
      <c r="D3553" s="318" t="s">
        <v>7115</v>
      </c>
      <c r="E3553" s="318" t="s">
        <v>2422</v>
      </c>
      <c r="F3553" s="318" t="s">
        <v>2423</v>
      </c>
    </row>
    <row r="3554" spans="1:6" hidden="1">
      <c r="A3554" s="26">
        <v>3550</v>
      </c>
      <c r="B3554" s="316" t="s">
        <v>7423</v>
      </c>
      <c r="C3554" s="318" t="s">
        <v>1116</v>
      </c>
      <c r="D3554" s="318" t="s">
        <v>7115</v>
      </c>
      <c r="E3554" s="318" t="s">
        <v>2453</v>
      </c>
      <c r="F3554" s="318" t="s">
        <v>2423</v>
      </c>
    </row>
    <row r="3555" spans="1:6" hidden="1">
      <c r="A3555" s="26">
        <v>3551</v>
      </c>
      <c r="B3555" s="316" t="s">
        <v>9887</v>
      </c>
      <c r="C3555" s="318" t="s">
        <v>9888</v>
      </c>
      <c r="D3555" s="318" t="s">
        <v>7115</v>
      </c>
      <c r="E3555" s="318" t="s">
        <v>2422</v>
      </c>
      <c r="F3555" s="318" t="s">
        <v>2423</v>
      </c>
    </row>
    <row r="3556" spans="1:6" hidden="1">
      <c r="A3556" s="26">
        <v>3552</v>
      </c>
      <c r="B3556" s="316" t="s">
        <v>7391</v>
      </c>
      <c r="C3556" s="318" t="s">
        <v>7392</v>
      </c>
      <c r="D3556" s="318" t="s">
        <v>7115</v>
      </c>
      <c r="E3556" s="318" t="s">
        <v>2453</v>
      </c>
      <c r="F3556" s="318" t="s">
        <v>2423</v>
      </c>
    </row>
    <row r="3557" spans="1:6" hidden="1">
      <c r="A3557" s="26">
        <v>3553</v>
      </c>
      <c r="B3557" s="316" t="s">
        <v>7381</v>
      </c>
      <c r="C3557" s="318" t="s">
        <v>7382</v>
      </c>
      <c r="D3557" s="318" t="s">
        <v>7115</v>
      </c>
      <c r="E3557" s="318" t="s">
        <v>2453</v>
      </c>
      <c r="F3557" s="318" t="s">
        <v>2423</v>
      </c>
    </row>
    <row r="3558" spans="1:6" hidden="1">
      <c r="A3558" s="26">
        <v>3554</v>
      </c>
      <c r="B3558" s="316" t="s">
        <v>7394</v>
      </c>
      <c r="C3558" s="318" t="s">
        <v>7395</v>
      </c>
      <c r="D3558" s="318" t="s">
        <v>7115</v>
      </c>
      <c r="E3558" s="318" t="s">
        <v>2453</v>
      </c>
      <c r="F3558" s="318" t="s">
        <v>2423</v>
      </c>
    </row>
    <row r="3559" spans="1:6" hidden="1">
      <c r="A3559" s="26">
        <v>3555</v>
      </c>
      <c r="B3559" s="316" t="s">
        <v>7456</v>
      </c>
      <c r="C3559" s="318" t="s">
        <v>7457</v>
      </c>
      <c r="D3559" s="318" t="s">
        <v>7115</v>
      </c>
      <c r="E3559" s="318" t="s">
        <v>2453</v>
      </c>
      <c r="F3559" s="318" t="s">
        <v>2423</v>
      </c>
    </row>
    <row r="3560" spans="1:6" hidden="1">
      <c r="A3560" s="26">
        <v>3556</v>
      </c>
      <c r="B3560" s="316" t="s">
        <v>7427</v>
      </c>
      <c r="C3560" s="318" t="s">
        <v>1121</v>
      </c>
      <c r="D3560" s="318" t="s">
        <v>7115</v>
      </c>
      <c r="E3560" s="318" t="s">
        <v>2453</v>
      </c>
      <c r="F3560" s="318" t="s">
        <v>2423</v>
      </c>
    </row>
    <row r="3561" spans="1:6" hidden="1">
      <c r="A3561" s="26">
        <v>3557</v>
      </c>
      <c r="B3561" s="316" t="s">
        <v>7425</v>
      </c>
      <c r="C3561" s="318" t="s">
        <v>1118</v>
      </c>
      <c r="D3561" s="318" t="s">
        <v>7115</v>
      </c>
      <c r="E3561" s="318" t="s">
        <v>2453</v>
      </c>
      <c r="F3561" s="318" t="s">
        <v>2423</v>
      </c>
    </row>
    <row r="3562" spans="1:6" hidden="1">
      <c r="A3562" s="26">
        <v>3558</v>
      </c>
      <c r="B3562" s="316" t="s">
        <v>7383</v>
      </c>
      <c r="C3562" s="318" t="s">
        <v>7384</v>
      </c>
      <c r="D3562" s="318" t="s">
        <v>7115</v>
      </c>
      <c r="E3562" s="318" t="s">
        <v>2453</v>
      </c>
      <c r="F3562" s="318" t="s">
        <v>2423</v>
      </c>
    </row>
    <row r="3563" spans="1:6" hidden="1">
      <c r="A3563" s="26">
        <v>3559</v>
      </c>
      <c r="B3563" s="316" t="s">
        <v>7396</v>
      </c>
      <c r="C3563" s="318" t="s">
        <v>7397</v>
      </c>
      <c r="D3563" s="318" t="s">
        <v>7115</v>
      </c>
      <c r="E3563" s="318" t="s">
        <v>2453</v>
      </c>
      <c r="F3563" s="318" t="s">
        <v>2423</v>
      </c>
    </row>
    <row r="3564" spans="1:6" hidden="1">
      <c r="A3564" s="26">
        <v>3560</v>
      </c>
      <c r="B3564" s="316" t="s">
        <v>7385</v>
      </c>
      <c r="C3564" s="318" t="s">
        <v>7386</v>
      </c>
      <c r="D3564" s="318" t="s">
        <v>7115</v>
      </c>
      <c r="E3564" s="318" t="s">
        <v>2453</v>
      </c>
      <c r="F3564" s="318" t="s">
        <v>2423</v>
      </c>
    </row>
    <row r="3565" spans="1:6" hidden="1">
      <c r="A3565" s="26">
        <v>3561</v>
      </c>
      <c r="B3565" s="316" t="s">
        <v>7378</v>
      </c>
      <c r="C3565" s="318" t="s">
        <v>7379</v>
      </c>
      <c r="D3565" s="318" t="s">
        <v>7115</v>
      </c>
      <c r="E3565" s="318" t="s">
        <v>2453</v>
      </c>
      <c r="F3565" s="318" t="s">
        <v>2423</v>
      </c>
    </row>
    <row r="3566" spans="1:6" hidden="1">
      <c r="A3566" s="26">
        <v>3562</v>
      </c>
      <c r="B3566" s="316" t="s">
        <v>7172</v>
      </c>
      <c r="C3566" s="318" t="s">
        <v>7173</v>
      </c>
      <c r="D3566" s="318" t="s">
        <v>7115</v>
      </c>
      <c r="E3566" s="318" t="s">
        <v>2453</v>
      </c>
      <c r="F3566" s="318" t="s">
        <v>2423</v>
      </c>
    </row>
    <row r="3567" spans="1:6" hidden="1">
      <c r="A3567" s="26">
        <v>3563</v>
      </c>
      <c r="B3567" s="316" t="s">
        <v>7170</v>
      </c>
      <c r="C3567" s="318" t="s">
        <v>7171</v>
      </c>
      <c r="D3567" s="318" t="s">
        <v>7115</v>
      </c>
      <c r="E3567" s="318" t="s">
        <v>2453</v>
      </c>
      <c r="F3567" s="318" t="s">
        <v>2423</v>
      </c>
    </row>
    <row r="3568" spans="1:6" hidden="1">
      <c r="A3568" s="26">
        <v>3564</v>
      </c>
      <c r="B3568" s="316" t="s">
        <v>10034</v>
      </c>
      <c r="C3568" s="318" t="s">
        <v>10035</v>
      </c>
      <c r="D3568" s="318" t="s">
        <v>7115</v>
      </c>
      <c r="E3568" s="318" t="s">
        <v>2422</v>
      </c>
      <c r="F3568" s="318" t="s">
        <v>2423</v>
      </c>
    </row>
    <row r="3569" spans="1:6" hidden="1">
      <c r="A3569" s="26">
        <v>3565</v>
      </c>
      <c r="B3569" s="316" t="s">
        <v>7466</v>
      </c>
      <c r="C3569" s="318" t="s">
        <v>7467</v>
      </c>
      <c r="D3569" s="318" t="s">
        <v>7115</v>
      </c>
      <c r="E3569" s="318" t="s">
        <v>2453</v>
      </c>
      <c r="F3569" s="318" t="s">
        <v>2423</v>
      </c>
    </row>
    <row r="3570" spans="1:6" hidden="1">
      <c r="A3570" s="26">
        <v>3566</v>
      </c>
      <c r="B3570" s="316" t="s">
        <v>10053</v>
      </c>
      <c r="C3570" s="318" t="s">
        <v>10054</v>
      </c>
      <c r="D3570" s="318" t="s">
        <v>7115</v>
      </c>
      <c r="E3570" s="318" t="s">
        <v>2422</v>
      </c>
      <c r="F3570" s="318" t="s">
        <v>2423</v>
      </c>
    </row>
    <row r="3571" spans="1:6" hidden="1">
      <c r="A3571" s="26">
        <v>3567</v>
      </c>
      <c r="B3571" s="316" t="s">
        <v>7464</v>
      </c>
      <c r="C3571" s="318" t="s">
        <v>7465</v>
      </c>
      <c r="D3571" s="318" t="s">
        <v>7115</v>
      </c>
      <c r="E3571" s="318" t="s">
        <v>2453</v>
      </c>
      <c r="F3571" s="318" t="s">
        <v>2423</v>
      </c>
    </row>
    <row r="3572" spans="1:6" hidden="1">
      <c r="A3572" s="26">
        <v>3568</v>
      </c>
      <c r="B3572" s="316" t="s">
        <v>7117</v>
      </c>
      <c r="C3572" s="318" t="s">
        <v>7118</v>
      </c>
      <c r="D3572" s="318" t="s">
        <v>7115</v>
      </c>
      <c r="E3572" s="318" t="s">
        <v>2422</v>
      </c>
      <c r="F3572" s="318" t="s">
        <v>2423</v>
      </c>
    </row>
    <row r="3573" spans="1:6" hidden="1">
      <c r="A3573" s="26">
        <v>3569</v>
      </c>
      <c r="B3573" s="316" t="s">
        <v>7119</v>
      </c>
      <c r="C3573" s="318" t="s">
        <v>7120</v>
      </c>
      <c r="D3573" s="318" t="s">
        <v>7115</v>
      </c>
      <c r="E3573" s="318" t="s">
        <v>2422</v>
      </c>
      <c r="F3573" s="318" t="s">
        <v>2423</v>
      </c>
    </row>
    <row r="3574" spans="1:6" hidden="1">
      <c r="A3574" s="26">
        <v>3570</v>
      </c>
      <c r="B3574" s="316" t="s">
        <v>9192</v>
      </c>
      <c r="C3574" s="318" t="s">
        <v>1291</v>
      </c>
      <c r="D3574" s="318" t="s">
        <v>7115</v>
      </c>
      <c r="E3574" s="318" t="s">
        <v>2422</v>
      </c>
      <c r="F3574" s="318" t="s">
        <v>2423</v>
      </c>
    </row>
    <row r="3575" spans="1:6" hidden="1">
      <c r="A3575" s="26">
        <v>3571</v>
      </c>
      <c r="B3575" s="316" t="s">
        <v>7196</v>
      </c>
      <c r="C3575" s="318" t="s">
        <v>7197</v>
      </c>
      <c r="D3575" s="318" t="s">
        <v>7115</v>
      </c>
      <c r="E3575" s="318" t="s">
        <v>2453</v>
      </c>
      <c r="F3575" s="318" t="s">
        <v>2423</v>
      </c>
    </row>
    <row r="3576" spans="1:6" hidden="1">
      <c r="A3576" s="26">
        <v>3572</v>
      </c>
      <c r="B3576" s="316" t="s">
        <v>7318</v>
      </c>
      <c r="C3576" s="318" t="s">
        <v>7319</v>
      </c>
      <c r="D3576" s="318" t="s">
        <v>7115</v>
      </c>
      <c r="E3576" s="318" t="s">
        <v>2453</v>
      </c>
      <c r="F3576" s="318" t="s">
        <v>2423</v>
      </c>
    </row>
    <row r="3577" spans="1:6" hidden="1">
      <c r="A3577" s="26">
        <v>3573</v>
      </c>
      <c r="B3577" s="316" t="s">
        <v>7182</v>
      </c>
      <c r="C3577" s="318" t="s">
        <v>7183</v>
      </c>
      <c r="D3577" s="318" t="s">
        <v>7115</v>
      </c>
      <c r="E3577" s="318" t="s">
        <v>2453</v>
      </c>
      <c r="F3577" s="318" t="s">
        <v>2423</v>
      </c>
    </row>
    <row r="3578" spans="1:6" hidden="1">
      <c r="A3578" s="26">
        <v>3574</v>
      </c>
      <c r="B3578" s="316" t="s">
        <v>7192</v>
      </c>
      <c r="C3578" s="318" t="s">
        <v>7193</v>
      </c>
      <c r="D3578" s="318" t="s">
        <v>7115</v>
      </c>
      <c r="E3578" s="318" t="s">
        <v>2453</v>
      </c>
      <c r="F3578" s="318" t="s">
        <v>2423</v>
      </c>
    </row>
    <row r="3579" spans="1:6" hidden="1">
      <c r="A3579" s="26">
        <v>3575</v>
      </c>
      <c r="B3579" s="316" t="s">
        <v>7294</v>
      </c>
      <c r="C3579" s="318" t="s">
        <v>7295</v>
      </c>
      <c r="D3579" s="318" t="s">
        <v>7115</v>
      </c>
      <c r="E3579" s="318" t="s">
        <v>2453</v>
      </c>
      <c r="F3579" s="318" t="s">
        <v>2423</v>
      </c>
    </row>
    <row r="3580" spans="1:6" hidden="1">
      <c r="A3580" s="26">
        <v>3576</v>
      </c>
      <c r="B3580" s="316" t="s">
        <v>7204</v>
      </c>
      <c r="C3580" s="318" t="s">
        <v>7205</v>
      </c>
      <c r="D3580" s="318" t="s">
        <v>7115</v>
      </c>
      <c r="E3580" s="318" t="s">
        <v>2453</v>
      </c>
      <c r="F3580" s="318" t="s">
        <v>2423</v>
      </c>
    </row>
    <row r="3581" spans="1:6" hidden="1">
      <c r="A3581" s="26">
        <v>3577</v>
      </c>
      <c r="B3581" s="316" t="s">
        <v>7246</v>
      </c>
      <c r="C3581" s="318" t="s">
        <v>7247</v>
      </c>
      <c r="D3581" s="318" t="s">
        <v>7115</v>
      </c>
      <c r="E3581" s="318" t="s">
        <v>2453</v>
      </c>
      <c r="F3581" s="318" t="s">
        <v>2423</v>
      </c>
    </row>
    <row r="3582" spans="1:6" hidden="1">
      <c r="A3582" s="26">
        <v>3578</v>
      </c>
      <c r="B3582" s="316" t="s">
        <v>7216</v>
      </c>
      <c r="C3582" s="318" t="s">
        <v>7217</v>
      </c>
      <c r="D3582" s="318" t="s">
        <v>7115</v>
      </c>
      <c r="E3582" s="318" t="s">
        <v>2453</v>
      </c>
      <c r="F3582" s="318" t="s">
        <v>2423</v>
      </c>
    </row>
    <row r="3583" spans="1:6" hidden="1">
      <c r="A3583" s="26">
        <v>3579</v>
      </c>
      <c r="B3583" s="316" t="s">
        <v>7226</v>
      </c>
      <c r="C3583" s="318" t="s">
        <v>7227</v>
      </c>
      <c r="D3583" s="318" t="s">
        <v>7115</v>
      </c>
      <c r="E3583" s="318" t="s">
        <v>2453</v>
      </c>
      <c r="F3583" s="318" t="s">
        <v>2423</v>
      </c>
    </row>
    <row r="3584" spans="1:6" hidden="1">
      <c r="A3584" s="26">
        <v>3580</v>
      </c>
      <c r="B3584" s="316" t="s">
        <v>7198</v>
      </c>
      <c r="C3584" s="318" t="s">
        <v>7199</v>
      </c>
      <c r="D3584" s="318" t="s">
        <v>7115</v>
      </c>
      <c r="E3584" s="318" t="s">
        <v>2453</v>
      </c>
      <c r="F3584" s="318" t="s">
        <v>2423</v>
      </c>
    </row>
    <row r="3585" spans="1:6" hidden="1">
      <c r="A3585" s="26">
        <v>3581</v>
      </c>
      <c r="B3585" s="316" t="s">
        <v>7280</v>
      </c>
      <c r="C3585" s="318" t="s">
        <v>7281</v>
      </c>
      <c r="D3585" s="318" t="s">
        <v>7115</v>
      </c>
      <c r="E3585" s="318" t="s">
        <v>2453</v>
      </c>
      <c r="F3585" s="318" t="s">
        <v>2423</v>
      </c>
    </row>
    <row r="3586" spans="1:6" hidden="1">
      <c r="A3586" s="26">
        <v>3582</v>
      </c>
      <c r="B3586" s="316" t="s">
        <v>7286</v>
      </c>
      <c r="C3586" s="318" t="s">
        <v>7287</v>
      </c>
      <c r="D3586" s="318" t="s">
        <v>7115</v>
      </c>
      <c r="E3586" s="318" t="s">
        <v>2453</v>
      </c>
      <c r="F3586" s="318" t="s">
        <v>2423</v>
      </c>
    </row>
    <row r="3587" spans="1:6" hidden="1">
      <c r="A3587" s="26">
        <v>3583</v>
      </c>
      <c r="B3587" s="316" t="s">
        <v>7234</v>
      </c>
      <c r="C3587" s="318" t="s">
        <v>7235</v>
      </c>
      <c r="D3587" s="318" t="s">
        <v>7115</v>
      </c>
      <c r="E3587" s="318" t="s">
        <v>2453</v>
      </c>
      <c r="F3587" s="318" t="s">
        <v>2423</v>
      </c>
    </row>
    <row r="3588" spans="1:6" hidden="1">
      <c r="A3588" s="26">
        <v>3584</v>
      </c>
      <c r="B3588" s="316" t="s">
        <v>7262</v>
      </c>
      <c r="C3588" s="318" t="s">
        <v>7263</v>
      </c>
      <c r="D3588" s="318" t="s">
        <v>7115</v>
      </c>
      <c r="E3588" s="318" t="s">
        <v>2453</v>
      </c>
      <c r="F3588" s="318" t="s">
        <v>2423</v>
      </c>
    </row>
    <row r="3589" spans="1:6" hidden="1">
      <c r="A3589" s="26">
        <v>3585</v>
      </c>
      <c r="B3589" s="316" t="s">
        <v>7214</v>
      </c>
      <c r="C3589" s="318" t="s">
        <v>7215</v>
      </c>
      <c r="D3589" s="318" t="s">
        <v>7115</v>
      </c>
      <c r="E3589" s="318" t="s">
        <v>2453</v>
      </c>
      <c r="F3589" s="318" t="s">
        <v>2423</v>
      </c>
    </row>
    <row r="3590" spans="1:6" hidden="1">
      <c r="A3590" s="26">
        <v>3586</v>
      </c>
      <c r="B3590" s="316" t="s">
        <v>7238</v>
      </c>
      <c r="C3590" s="318" t="s">
        <v>7239</v>
      </c>
      <c r="D3590" s="318" t="s">
        <v>7115</v>
      </c>
      <c r="E3590" s="318" t="s">
        <v>2453</v>
      </c>
      <c r="F3590" s="318" t="s">
        <v>2423</v>
      </c>
    </row>
    <row r="3591" spans="1:6" hidden="1">
      <c r="A3591" s="26">
        <v>3587</v>
      </c>
      <c r="B3591" s="316" t="s">
        <v>7341</v>
      </c>
      <c r="C3591" s="318" t="s">
        <v>7342</v>
      </c>
      <c r="D3591" s="318" t="s">
        <v>7115</v>
      </c>
      <c r="E3591" s="318" t="s">
        <v>2453</v>
      </c>
      <c r="F3591" s="318" t="s">
        <v>2423</v>
      </c>
    </row>
    <row r="3592" spans="1:6" hidden="1">
      <c r="A3592" s="26">
        <v>3588</v>
      </c>
      <c r="B3592" s="316" t="s">
        <v>7222</v>
      </c>
      <c r="C3592" s="318" t="s">
        <v>7223</v>
      </c>
      <c r="D3592" s="318" t="s">
        <v>7115</v>
      </c>
      <c r="E3592" s="318" t="s">
        <v>2453</v>
      </c>
      <c r="F3592" s="318" t="s">
        <v>2423</v>
      </c>
    </row>
    <row r="3593" spans="1:6" hidden="1">
      <c r="A3593" s="26">
        <v>3589</v>
      </c>
      <c r="B3593" s="316" t="s">
        <v>7259</v>
      </c>
      <c r="C3593" s="318" t="s">
        <v>7260</v>
      </c>
      <c r="D3593" s="318" t="s">
        <v>7115</v>
      </c>
      <c r="E3593" s="318" t="s">
        <v>2453</v>
      </c>
      <c r="F3593" s="318" t="s">
        <v>2423</v>
      </c>
    </row>
    <row r="3594" spans="1:6" hidden="1">
      <c r="A3594" s="26">
        <v>3590</v>
      </c>
      <c r="B3594" s="316" t="s">
        <v>7264</v>
      </c>
      <c r="C3594" s="318" t="s">
        <v>7265</v>
      </c>
      <c r="D3594" s="318" t="s">
        <v>7115</v>
      </c>
      <c r="E3594" s="318" t="s">
        <v>2453</v>
      </c>
      <c r="F3594" s="318" t="s">
        <v>2423</v>
      </c>
    </row>
    <row r="3595" spans="1:6" hidden="1">
      <c r="A3595" s="26">
        <v>3591</v>
      </c>
      <c r="B3595" s="316" t="s">
        <v>7282</v>
      </c>
      <c r="C3595" s="318" t="s">
        <v>7283</v>
      </c>
      <c r="D3595" s="318" t="s">
        <v>7115</v>
      </c>
      <c r="E3595" s="318" t="s">
        <v>2453</v>
      </c>
      <c r="F3595" s="318" t="s">
        <v>2423</v>
      </c>
    </row>
    <row r="3596" spans="1:6" hidden="1">
      <c r="A3596" s="26">
        <v>3592</v>
      </c>
      <c r="B3596" s="316" t="s">
        <v>7290</v>
      </c>
      <c r="C3596" s="318" t="s">
        <v>7291</v>
      </c>
      <c r="D3596" s="318" t="s">
        <v>7115</v>
      </c>
      <c r="E3596" s="318" t="s">
        <v>2453</v>
      </c>
      <c r="F3596" s="318" t="s">
        <v>2423</v>
      </c>
    </row>
    <row r="3597" spans="1:6" hidden="1">
      <c r="A3597" s="26">
        <v>3593</v>
      </c>
      <c r="B3597" s="316" t="s">
        <v>7242</v>
      </c>
      <c r="C3597" s="318" t="s">
        <v>7243</v>
      </c>
      <c r="D3597" s="318" t="s">
        <v>7115</v>
      </c>
      <c r="E3597" s="318" t="s">
        <v>2453</v>
      </c>
      <c r="F3597" s="318" t="s">
        <v>2423</v>
      </c>
    </row>
    <row r="3598" spans="1:6" hidden="1">
      <c r="A3598" s="26">
        <v>3594</v>
      </c>
      <c r="B3598" s="316" t="s">
        <v>7212</v>
      </c>
      <c r="C3598" s="318" t="s">
        <v>7213</v>
      </c>
      <c r="D3598" s="318" t="s">
        <v>7115</v>
      </c>
      <c r="E3598" s="318" t="s">
        <v>2453</v>
      </c>
      <c r="F3598" s="318" t="s">
        <v>2423</v>
      </c>
    </row>
    <row r="3599" spans="1:6" hidden="1">
      <c r="A3599" s="26">
        <v>3595</v>
      </c>
      <c r="B3599" s="316" t="s">
        <v>7202</v>
      </c>
      <c r="C3599" s="318" t="s">
        <v>7203</v>
      </c>
      <c r="D3599" s="318" t="s">
        <v>7115</v>
      </c>
      <c r="E3599" s="318" t="s">
        <v>2453</v>
      </c>
      <c r="F3599" s="318" t="s">
        <v>2423</v>
      </c>
    </row>
    <row r="3600" spans="1:6" hidden="1">
      <c r="A3600" s="26">
        <v>3596</v>
      </c>
      <c r="B3600" s="316" t="s">
        <v>7323</v>
      </c>
      <c r="C3600" s="318" t="s">
        <v>7324</v>
      </c>
      <c r="D3600" s="318" t="s">
        <v>7115</v>
      </c>
      <c r="E3600" s="318" t="s">
        <v>2453</v>
      </c>
      <c r="F3600" s="318" t="s">
        <v>2423</v>
      </c>
    </row>
    <row r="3601" spans="1:6" hidden="1">
      <c r="A3601" s="26">
        <v>3597</v>
      </c>
      <c r="B3601" s="316" t="s">
        <v>7288</v>
      </c>
      <c r="C3601" s="318" t="s">
        <v>7289</v>
      </c>
      <c r="D3601" s="318" t="s">
        <v>7115</v>
      </c>
      <c r="E3601" s="318" t="s">
        <v>2453</v>
      </c>
      <c r="F3601" s="318" t="s">
        <v>2423</v>
      </c>
    </row>
    <row r="3602" spans="1:6" hidden="1">
      <c r="A3602" s="26">
        <v>3598</v>
      </c>
      <c r="B3602" s="316" t="s">
        <v>7301</v>
      </c>
      <c r="C3602" s="318" t="s">
        <v>7302</v>
      </c>
      <c r="D3602" s="318" t="s">
        <v>7115</v>
      </c>
      <c r="E3602" s="318" t="s">
        <v>2453</v>
      </c>
      <c r="F3602" s="318" t="s">
        <v>2423</v>
      </c>
    </row>
    <row r="3603" spans="1:6" hidden="1">
      <c r="A3603" s="26">
        <v>3599</v>
      </c>
      <c r="B3603" s="316" t="s">
        <v>7244</v>
      </c>
      <c r="C3603" s="318" t="s">
        <v>7245</v>
      </c>
      <c r="D3603" s="318" t="s">
        <v>7115</v>
      </c>
      <c r="E3603" s="318" t="s">
        <v>2453</v>
      </c>
      <c r="F3603" s="318" t="s">
        <v>2423</v>
      </c>
    </row>
    <row r="3604" spans="1:6" hidden="1">
      <c r="A3604" s="26">
        <v>3600</v>
      </c>
      <c r="B3604" s="316" t="s">
        <v>7278</v>
      </c>
      <c r="C3604" s="318" t="s">
        <v>7279</v>
      </c>
      <c r="D3604" s="318" t="s">
        <v>7115</v>
      </c>
      <c r="E3604" s="318" t="s">
        <v>2453</v>
      </c>
      <c r="F3604" s="318" t="s">
        <v>2423</v>
      </c>
    </row>
    <row r="3605" spans="1:6" hidden="1">
      <c r="A3605" s="26">
        <v>3601</v>
      </c>
      <c r="B3605" s="316" t="s">
        <v>7268</v>
      </c>
      <c r="C3605" s="318" t="s">
        <v>7269</v>
      </c>
      <c r="D3605" s="318" t="s">
        <v>7115</v>
      </c>
      <c r="E3605" s="318" t="s">
        <v>2453</v>
      </c>
      <c r="F3605" s="318" t="s">
        <v>2423</v>
      </c>
    </row>
    <row r="3606" spans="1:6" hidden="1">
      <c r="A3606" s="26">
        <v>3602</v>
      </c>
      <c r="B3606" s="316" t="s">
        <v>10308</v>
      </c>
      <c r="C3606" s="318" t="s">
        <v>7487</v>
      </c>
      <c r="D3606" s="318" t="s">
        <v>7115</v>
      </c>
      <c r="E3606" s="318" t="s">
        <v>2453</v>
      </c>
      <c r="F3606" s="318" t="s">
        <v>2423</v>
      </c>
    </row>
    <row r="3607" spans="1:6" hidden="1">
      <c r="A3607" s="26">
        <v>3603</v>
      </c>
      <c r="B3607" s="316" t="s">
        <v>7296</v>
      </c>
      <c r="C3607" s="318" t="s">
        <v>1507</v>
      </c>
      <c r="D3607" s="318" t="s">
        <v>7115</v>
      </c>
      <c r="E3607" s="318" t="s">
        <v>2453</v>
      </c>
      <c r="F3607" s="318" t="s">
        <v>2423</v>
      </c>
    </row>
    <row r="3608" spans="1:6" hidden="1">
      <c r="A3608" s="26">
        <v>3604</v>
      </c>
      <c r="B3608" s="316" t="s">
        <v>7327</v>
      </c>
      <c r="C3608" s="318" t="s">
        <v>1513</v>
      </c>
      <c r="D3608" s="318" t="s">
        <v>7115</v>
      </c>
      <c r="E3608" s="318" t="s">
        <v>2453</v>
      </c>
      <c r="F3608" s="318" t="s">
        <v>2423</v>
      </c>
    </row>
    <row r="3609" spans="1:6" hidden="1">
      <c r="A3609" s="26">
        <v>3605</v>
      </c>
      <c r="B3609" s="316" t="s">
        <v>7320</v>
      </c>
      <c r="C3609" s="318" t="s">
        <v>1510</v>
      </c>
      <c r="D3609" s="318" t="s">
        <v>7115</v>
      </c>
      <c r="E3609" s="318" t="s">
        <v>2453</v>
      </c>
      <c r="F3609" s="318" t="s">
        <v>2423</v>
      </c>
    </row>
    <row r="3610" spans="1:6" hidden="1">
      <c r="A3610" s="26">
        <v>3606</v>
      </c>
      <c r="B3610" s="316" t="s">
        <v>7261</v>
      </c>
      <c r="C3610" s="318" t="s">
        <v>1504</v>
      </c>
      <c r="D3610" s="318" t="s">
        <v>7115</v>
      </c>
      <c r="E3610" s="318" t="s">
        <v>2453</v>
      </c>
      <c r="F3610" s="318" t="s">
        <v>2423</v>
      </c>
    </row>
    <row r="3611" spans="1:6" hidden="1">
      <c r="A3611" s="26">
        <v>3607</v>
      </c>
      <c r="B3611" s="316" t="s">
        <v>7326</v>
      </c>
      <c r="C3611" s="318" t="s">
        <v>1512</v>
      </c>
      <c r="D3611" s="318" t="s">
        <v>7115</v>
      </c>
      <c r="E3611" s="318" t="s">
        <v>2453</v>
      </c>
      <c r="F3611" s="318" t="s">
        <v>2423</v>
      </c>
    </row>
    <row r="3612" spans="1:6" hidden="1">
      <c r="A3612" s="26">
        <v>3608</v>
      </c>
      <c r="B3612" s="316" t="s">
        <v>7317</v>
      </c>
      <c r="C3612" s="318" t="s">
        <v>1509</v>
      </c>
      <c r="D3612" s="318" t="s">
        <v>7115</v>
      </c>
      <c r="E3612" s="318" t="s">
        <v>2453</v>
      </c>
      <c r="F3612" s="318" t="s">
        <v>2423</v>
      </c>
    </row>
    <row r="3613" spans="1:6" hidden="1">
      <c r="A3613" s="26">
        <v>3609</v>
      </c>
      <c r="B3613" s="316" t="s">
        <v>7344</v>
      </c>
      <c r="C3613" s="318" t="s">
        <v>1531</v>
      </c>
      <c r="D3613" s="318" t="s">
        <v>7115</v>
      </c>
      <c r="E3613" s="318" t="s">
        <v>2453</v>
      </c>
      <c r="F3613" s="318" t="s">
        <v>2423</v>
      </c>
    </row>
    <row r="3614" spans="1:6" hidden="1">
      <c r="A3614" s="26">
        <v>3610</v>
      </c>
      <c r="B3614" s="316" t="s">
        <v>7357</v>
      </c>
      <c r="C3614" s="318" t="s">
        <v>7358</v>
      </c>
      <c r="D3614" s="318" t="s">
        <v>7115</v>
      </c>
      <c r="E3614" s="318" t="s">
        <v>2453</v>
      </c>
      <c r="F3614" s="318" t="s">
        <v>2423</v>
      </c>
    </row>
    <row r="3615" spans="1:6" hidden="1">
      <c r="A3615" s="26">
        <v>3611</v>
      </c>
      <c r="B3615" s="316" t="s">
        <v>7359</v>
      </c>
      <c r="C3615" s="318" t="s">
        <v>7360</v>
      </c>
      <c r="D3615" s="318" t="s">
        <v>7115</v>
      </c>
      <c r="E3615" s="318" t="s">
        <v>2453</v>
      </c>
      <c r="F3615" s="318" t="s">
        <v>2423</v>
      </c>
    </row>
    <row r="3616" spans="1:6" hidden="1">
      <c r="A3616" s="26">
        <v>3612</v>
      </c>
      <c r="B3616" s="316" t="s">
        <v>7336</v>
      </c>
      <c r="C3616" s="318" t="s">
        <v>1522</v>
      </c>
      <c r="D3616" s="318" t="s">
        <v>7115</v>
      </c>
      <c r="E3616" s="318" t="s">
        <v>2453</v>
      </c>
      <c r="F3616" s="318" t="s">
        <v>2423</v>
      </c>
    </row>
    <row r="3617" spans="1:6" hidden="1">
      <c r="A3617" s="26">
        <v>3613</v>
      </c>
      <c r="B3617" s="316" t="s">
        <v>7250</v>
      </c>
      <c r="C3617" s="318" t="s">
        <v>1503</v>
      </c>
      <c r="D3617" s="318" t="s">
        <v>7115</v>
      </c>
      <c r="E3617" s="318" t="s">
        <v>2453</v>
      </c>
      <c r="F3617" s="318" t="s">
        <v>2423</v>
      </c>
    </row>
    <row r="3618" spans="1:6" hidden="1">
      <c r="A3618" s="26">
        <v>3614</v>
      </c>
      <c r="B3618" s="316" t="s">
        <v>7325</v>
      </c>
      <c r="C3618" s="318" t="s">
        <v>1511</v>
      </c>
      <c r="D3618" s="318" t="s">
        <v>7115</v>
      </c>
      <c r="E3618" s="318" t="s">
        <v>2453</v>
      </c>
      <c r="F3618" s="318" t="s">
        <v>2423</v>
      </c>
    </row>
    <row r="3619" spans="1:6" hidden="1">
      <c r="A3619" s="26">
        <v>3615</v>
      </c>
      <c r="B3619" s="316" t="s">
        <v>7314</v>
      </c>
      <c r="C3619" s="318" t="s">
        <v>1508</v>
      </c>
      <c r="D3619" s="318" t="s">
        <v>7115</v>
      </c>
      <c r="E3619" s="318" t="s">
        <v>2453</v>
      </c>
      <c r="F3619" s="318" t="s">
        <v>2423</v>
      </c>
    </row>
    <row r="3620" spans="1:6" hidden="1">
      <c r="A3620" s="26">
        <v>3616</v>
      </c>
      <c r="B3620" s="316" t="s">
        <v>7232</v>
      </c>
      <c r="C3620" s="318" t="s">
        <v>7233</v>
      </c>
      <c r="D3620" s="318" t="s">
        <v>7115</v>
      </c>
      <c r="E3620" s="318" t="s">
        <v>2453</v>
      </c>
      <c r="F3620" s="318" t="s">
        <v>2423</v>
      </c>
    </row>
    <row r="3621" spans="1:6" hidden="1">
      <c r="A3621" s="26">
        <v>3617</v>
      </c>
      <c r="B3621" s="316" t="s">
        <v>7248</v>
      </c>
      <c r="C3621" s="318" t="s">
        <v>7249</v>
      </c>
      <c r="D3621" s="318" t="s">
        <v>7115</v>
      </c>
      <c r="E3621" s="318" t="s">
        <v>2453</v>
      </c>
      <c r="F3621" s="318" t="s">
        <v>2423</v>
      </c>
    </row>
    <row r="3622" spans="1:6" hidden="1">
      <c r="A3622" s="26">
        <v>3618</v>
      </c>
      <c r="B3622" s="316" t="s">
        <v>7270</v>
      </c>
      <c r="C3622" s="318" t="s">
        <v>7271</v>
      </c>
      <c r="D3622" s="318" t="s">
        <v>7115</v>
      </c>
      <c r="E3622" s="318" t="s">
        <v>2453</v>
      </c>
      <c r="F3622" s="318" t="s">
        <v>2423</v>
      </c>
    </row>
    <row r="3623" spans="1:6" hidden="1">
      <c r="A3623" s="26">
        <v>3619</v>
      </c>
      <c r="B3623" s="316" t="s">
        <v>7253</v>
      </c>
      <c r="C3623" s="318" t="s">
        <v>7254</v>
      </c>
      <c r="D3623" s="318" t="s">
        <v>7115</v>
      </c>
      <c r="E3623" s="318" t="s">
        <v>2453</v>
      </c>
      <c r="F3623" s="318" t="s">
        <v>2423</v>
      </c>
    </row>
    <row r="3624" spans="1:6" hidden="1">
      <c r="A3624" s="26">
        <v>3620</v>
      </c>
      <c r="B3624" s="316" t="s">
        <v>7257</v>
      </c>
      <c r="C3624" s="318" t="s">
        <v>7258</v>
      </c>
      <c r="D3624" s="318" t="s">
        <v>7115</v>
      </c>
      <c r="E3624" s="318" t="s">
        <v>2453</v>
      </c>
      <c r="F3624" s="318" t="s">
        <v>2423</v>
      </c>
    </row>
    <row r="3625" spans="1:6" hidden="1">
      <c r="A3625" s="26">
        <v>3621</v>
      </c>
      <c r="B3625" s="316" t="s">
        <v>7292</v>
      </c>
      <c r="C3625" s="318" t="s">
        <v>7293</v>
      </c>
      <c r="D3625" s="318" t="s">
        <v>7115</v>
      </c>
      <c r="E3625" s="318" t="s">
        <v>2453</v>
      </c>
      <c r="F3625" s="318" t="s">
        <v>2423</v>
      </c>
    </row>
    <row r="3626" spans="1:6" hidden="1">
      <c r="A3626" s="26">
        <v>3622</v>
      </c>
      <c r="B3626" s="316" t="s">
        <v>7307</v>
      </c>
      <c r="C3626" s="318" t="s">
        <v>7308</v>
      </c>
      <c r="D3626" s="318" t="s">
        <v>7115</v>
      </c>
      <c r="E3626" s="318" t="s">
        <v>2453</v>
      </c>
      <c r="F3626" s="318" t="s">
        <v>2423</v>
      </c>
    </row>
    <row r="3627" spans="1:6" hidden="1">
      <c r="A3627" s="26">
        <v>3623</v>
      </c>
      <c r="B3627" s="316" t="s">
        <v>7284</v>
      </c>
      <c r="C3627" s="318" t="s">
        <v>7285</v>
      </c>
      <c r="D3627" s="318" t="s">
        <v>7115</v>
      </c>
      <c r="E3627" s="318" t="s">
        <v>2453</v>
      </c>
      <c r="F3627" s="318" t="s">
        <v>2423</v>
      </c>
    </row>
    <row r="3628" spans="1:6" hidden="1">
      <c r="A3628" s="26">
        <v>3624</v>
      </c>
      <c r="B3628" s="316" t="s">
        <v>7355</v>
      </c>
      <c r="C3628" s="318" t="s">
        <v>7356</v>
      </c>
      <c r="D3628" s="318" t="s">
        <v>7115</v>
      </c>
      <c r="E3628" s="318" t="s">
        <v>2453</v>
      </c>
      <c r="F3628" s="318" t="s">
        <v>2423</v>
      </c>
    </row>
    <row r="3629" spans="1:6" hidden="1">
      <c r="A3629" s="26">
        <v>3625</v>
      </c>
      <c r="B3629" s="316" t="s">
        <v>7313</v>
      </c>
      <c r="C3629" s="318" t="s">
        <v>10405</v>
      </c>
      <c r="D3629" s="318" t="s">
        <v>7115</v>
      </c>
      <c r="E3629" s="318" t="s">
        <v>2453</v>
      </c>
      <c r="F3629" s="318" t="s">
        <v>2423</v>
      </c>
    </row>
    <row r="3630" spans="1:6" hidden="1">
      <c r="A3630" s="26">
        <v>3626</v>
      </c>
      <c r="B3630" s="316" t="s">
        <v>10414</v>
      </c>
      <c r="C3630" s="318" t="s">
        <v>10415</v>
      </c>
      <c r="D3630" s="318" t="s">
        <v>7115</v>
      </c>
      <c r="E3630" s="318" t="s">
        <v>2422</v>
      </c>
      <c r="F3630" s="318" t="s">
        <v>2423</v>
      </c>
    </row>
    <row r="3631" spans="1:6" hidden="1">
      <c r="A3631" s="26">
        <v>3627</v>
      </c>
      <c r="B3631" s="316" t="s">
        <v>7299</v>
      </c>
      <c r="C3631" s="318" t="s">
        <v>7300</v>
      </c>
      <c r="D3631" s="318" t="s">
        <v>7115</v>
      </c>
      <c r="E3631" s="318" t="s">
        <v>2453</v>
      </c>
      <c r="F3631" s="318" t="s">
        <v>2423</v>
      </c>
    </row>
    <row r="3632" spans="1:6" hidden="1">
      <c r="A3632" s="26">
        <v>3628</v>
      </c>
      <c r="B3632" s="316" t="s">
        <v>7321</v>
      </c>
      <c r="C3632" s="318" t="s">
        <v>7322</v>
      </c>
      <c r="D3632" s="318" t="s">
        <v>7115</v>
      </c>
      <c r="E3632" s="318" t="s">
        <v>2453</v>
      </c>
      <c r="F3632" s="318" t="s">
        <v>2423</v>
      </c>
    </row>
    <row r="3633" spans="1:6" hidden="1">
      <c r="A3633" s="26">
        <v>3629</v>
      </c>
      <c r="B3633" s="316" t="s">
        <v>10504</v>
      </c>
      <c r="C3633" s="318" t="s">
        <v>7491</v>
      </c>
      <c r="D3633" s="318" t="s">
        <v>7115</v>
      </c>
      <c r="E3633" s="318" t="s">
        <v>2453</v>
      </c>
      <c r="F3633" s="318" t="s">
        <v>2423</v>
      </c>
    </row>
    <row r="3634" spans="1:6" hidden="1">
      <c r="A3634" s="26">
        <v>3630</v>
      </c>
      <c r="B3634" s="316" t="s">
        <v>10586</v>
      </c>
      <c r="C3634" s="318" t="s">
        <v>7489</v>
      </c>
      <c r="D3634" s="318" t="s">
        <v>7115</v>
      </c>
      <c r="E3634" s="318" t="s">
        <v>2453</v>
      </c>
      <c r="F3634" s="318" t="s">
        <v>2423</v>
      </c>
    </row>
    <row r="3635" spans="1:6" hidden="1">
      <c r="A3635" s="26">
        <v>3631</v>
      </c>
      <c r="B3635" s="316" t="s">
        <v>7255</v>
      </c>
      <c r="C3635" s="318" t="s">
        <v>7256</v>
      </c>
      <c r="D3635" s="318" t="s">
        <v>7115</v>
      </c>
      <c r="E3635" s="318" t="s">
        <v>2453</v>
      </c>
      <c r="F3635" s="318" t="s">
        <v>2423</v>
      </c>
    </row>
    <row r="3636" spans="1:6" hidden="1">
      <c r="A3636" s="26">
        <v>3632</v>
      </c>
      <c r="B3636" s="316" t="s">
        <v>10687</v>
      </c>
      <c r="C3636" s="318" t="s">
        <v>7469</v>
      </c>
      <c r="D3636" s="318" t="s">
        <v>7115</v>
      </c>
      <c r="E3636" s="318" t="s">
        <v>2453</v>
      </c>
      <c r="F3636" s="318" t="s">
        <v>2423</v>
      </c>
    </row>
    <row r="3637" spans="1:6" hidden="1">
      <c r="A3637" s="26">
        <v>3633</v>
      </c>
      <c r="B3637" s="316" t="s">
        <v>10695</v>
      </c>
      <c r="C3637" s="318" t="s">
        <v>7468</v>
      </c>
      <c r="D3637" s="318" t="s">
        <v>7115</v>
      </c>
      <c r="E3637" s="318" t="s">
        <v>2453</v>
      </c>
      <c r="F3637" s="318" t="s">
        <v>2423</v>
      </c>
    </row>
    <row r="3638" spans="1:6" hidden="1">
      <c r="A3638" s="26">
        <v>3634</v>
      </c>
      <c r="B3638" s="316" t="s">
        <v>10709</v>
      </c>
      <c r="C3638" s="318" t="s">
        <v>7470</v>
      </c>
      <c r="D3638" s="318" t="s">
        <v>7115</v>
      </c>
      <c r="E3638" s="318" t="s">
        <v>2453</v>
      </c>
      <c r="F3638" s="318" t="s">
        <v>2423</v>
      </c>
    </row>
    <row r="3639" spans="1:6" hidden="1">
      <c r="A3639" s="26">
        <v>3635</v>
      </c>
      <c r="B3639" s="316" t="s">
        <v>10710</v>
      </c>
      <c r="C3639" s="318" t="s">
        <v>7471</v>
      </c>
      <c r="D3639" s="318" t="s">
        <v>7115</v>
      </c>
      <c r="E3639" s="318" t="s">
        <v>2453</v>
      </c>
      <c r="F3639" s="318" t="s">
        <v>2423</v>
      </c>
    </row>
    <row r="3640" spans="1:6" hidden="1">
      <c r="A3640" s="26">
        <v>3636</v>
      </c>
      <c r="B3640" s="316" t="s">
        <v>10711</v>
      </c>
      <c r="C3640" s="318" t="s">
        <v>7472</v>
      </c>
      <c r="D3640" s="318" t="s">
        <v>7115</v>
      </c>
      <c r="E3640" s="318" t="s">
        <v>2453</v>
      </c>
      <c r="F3640" s="318" t="s">
        <v>2423</v>
      </c>
    </row>
    <row r="3641" spans="1:6" hidden="1">
      <c r="A3641" s="26">
        <v>3637</v>
      </c>
      <c r="B3641" s="316" t="s">
        <v>10712</v>
      </c>
      <c r="C3641" s="318" t="s">
        <v>7473</v>
      </c>
      <c r="D3641" s="318" t="s">
        <v>7115</v>
      </c>
      <c r="E3641" s="318" t="s">
        <v>2453</v>
      </c>
      <c r="F3641" s="318" t="s">
        <v>2423</v>
      </c>
    </row>
    <row r="3642" spans="1:6" hidden="1">
      <c r="A3642" s="26">
        <v>3638</v>
      </c>
      <c r="B3642" s="316" t="s">
        <v>10713</v>
      </c>
      <c r="C3642" s="318" t="s">
        <v>7474</v>
      </c>
      <c r="D3642" s="318" t="s">
        <v>7115</v>
      </c>
      <c r="E3642" s="318" t="s">
        <v>2453</v>
      </c>
      <c r="F3642" s="318" t="s">
        <v>2423</v>
      </c>
    </row>
    <row r="3643" spans="1:6" hidden="1">
      <c r="A3643" s="26">
        <v>3639</v>
      </c>
      <c r="B3643" s="316" t="s">
        <v>10769</v>
      </c>
      <c r="C3643" s="318" t="s">
        <v>7475</v>
      </c>
      <c r="D3643" s="318" t="s">
        <v>7115</v>
      </c>
      <c r="E3643" s="318" t="s">
        <v>2453</v>
      </c>
      <c r="F3643" s="318" t="s">
        <v>2423</v>
      </c>
    </row>
    <row r="3644" spans="1:6" hidden="1">
      <c r="A3644" s="26">
        <v>3640</v>
      </c>
      <c r="B3644" s="316" t="s">
        <v>10821</v>
      </c>
      <c r="C3644" s="318" t="s">
        <v>7476</v>
      </c>
      <c r="D3644" s="318" t="s">
        <v>7115</v>
      </c>
      <c r="E3644" s="318" t="s">
        <v>2453</v>
      </c>
      <c r="F3644" s="318" t="s">
        <v>2423</v>
      </c>
    </row>
    <row r="3645" spans="1:6" hidden="1">
      <c r="A3645" s="26">
        <v>3641</v>
      </c>
      <c r="B3645" s="316" t="s">
        <v>10822</v>
      </c>
      <c r="C3645" s="318" t="s">
        <v>7477</v>
      </c>
      <c r="D3645" s="318" t="s">
        <v>7115</v>
      </c>
      <c r="E3645" s="318" t="s">
        <v>2453</v>
      </c>
      <c r="F3645" s="318" t="s">
        <v>2423</v>
      </c>
    </row>
    <row r="3646" spans="1:6" hidden="1">
      <c r="A3646" s="26">
        <v>3642</v>
      </c>
      <c r="B3646" s="316" t="s">
        <v>10824</v>
      </c>
      <c r="C3646" s="318" t="s">
        <v>7486</v>
      </c>
      <c r="D3646" s="318" t="s">
        <v>7115</v>
      </c>
      <c r="E3646" s="318" t="s">
        <v>2453</v>
      </c>
      <c r="F3646" s="318" t="s">
        <v>2423</v>
      </c>
    </row>
    <row r="3647" spans="1:6" hidden="1">
      <c r="A3647" s="26">
        <v>3643</v>
      </c>
      <c r="B3647" s="316" t="s">
        <v>10825</v>
      </c>
      <c r="C3647" s="318" t="s">
        <v>7478</v>
      </c>
      <c r="D3647" s="318" t="s">
        <v>7115</v>
      </c>
      <c r="E3647" s="318" t="s">
        <v>2453</v>
      </c>
      <c r="F3647" s="318" t="s">
        <v>2423</v>
      </c>
    </row>
    <row r="3648" spans="1:6" hidden="1">
      <c r="A3648" s="26">
        <v>3644</v>
      </c>
      <c r="B3648" s="316" t="s">
        <v>10826</v>
      </c>
      <c r="C3648" s="318" t="s">
        <v>7479</v>
      </c>
      <c r="D3648" s="318" t="s">
        <v>7115</v>
      </c>
      <c r="E3648" s="318" t="s">
        <v>2453</v>
      </c>
      <c r="F3648" s="318" t="s">
        <v>2423</v>
      </c>
    </row>
    <row r="3649" spans="1:6" hidden="1">
      <c r="A3649" s="26">
        <v>3645</v>
      </c>
      <c r="B3649" s="316" t="s">
        <v>10827</v>
      </c>
      <c r="C3649" s="318" t="s">
        <v>7480</v>
      </c>
      <c r="D3649" s="318" t="s">
        <v>7115</v>
      </c>
      <c r="E3649" s="318" t="s">
        <v>2453</v>
      </c>
      <c r="F3649" s="318" t="s">
        <v>2423</v>
      </c>
    </row>
    <row r="3650" spans="1:6" hidden="1">
      <c r="A3650" s="26">
        <v>3646</v>
      </c>
      <c r="B3650" s="316" t="s">
        <v>10828</v>
      </c>
      <c r="C3650" s="318" t="s">
        <v>7481</v>
      </c>
      <c r="D3650" s="318" t="s">
        <v>7115</v>
      </c>
      <c r="E3650" s="318" t="s">
        <v>2453</v>
      </c>
      <c r="F3650" s="318" t="s">
        <v>2423</v>
      </c>
    </row>
    <row r="3651" spans="1:6" hidden="1">
      <c r="A3651" s="26">
        <v>3647</v>
      </c>
      <c r="B3651" s="316" t="s">
        <v>10830</v>
      </c>
      <c r="C3651" s="318" t="s">
        <v>7482</v>
      </c>
      <c r="D3651" s="318" t="s">
        <v>7115</v>
      </c>
      <c r="E3651" s="318" t="s">
        <v>2453</v>
      </c>
      <c r="F3651" s="318" t="s">
        <v>2423</v>
      </c>
    </row>
    <row r="3652" spans="1:6" hidden="1">
      <c r="A3652" s="26">
        <v>3648</v>
      </c>
      <c r="B3652" s="316" t="s">
        <v>10900</v>
      </c>
      <c r="C3652" s="318" t="s">
        <v>7483</v>
      </c>
      <c r="D3652" s="318" t="s">
        <v>7115</v>
      </c>
      <c r="E3652" s="318" t="s">
        <v>2453</v>
      </c>
      <c r="F3652" s="318" t="s">
        <v>2423</v>
      </c>
    </row>
    <row r="3653" spans="1:6" hidden="1">
      <c r="A3653" s="26">
        <v>3649</v>
      </c>
      <c r="B3653" s="316" t="s">
        <v>11003</v>
      </c>
      <c r="C3653" s="318" t="s">
        <v>7484</v>
      </c>
      <c r="D3653" s="318" t="s">
        <v>7115</v>
      </c>
      <c r="E3653" s="318" t="s">
        <v>2453</v>
      </c>
      <c r="F3653" s="318" t="s">
        <v>2423</v>
      </c>
    </row>
    <row r="3654" spans="1:6" hidden="1">
      <c r="A3654" s="26">
        <v>3650</v>
      </c>
      <c r="B3654" s="316" t="s">
        <v>11004</v>
      </c>
      <c r="C3654" s="318" t="s">
        <v>7485</v>
      </c>
      <c r="D3654" s="318" t="s">
        <v>7115</v>
      </c>
      <c r="E3654" s="318" t="s">
        <v>2453</v>
      </c>
      <c r="F3654" s="318" t="s">
        <v>2423</v>
      </c>
    </row>
    <row r="3655" spans="1:6" hidden="1">
      <c r="A3655" s="26">
        <v>3651</v>
      </c>
      <c r="B3655" s="316" t="s">
        <v>11034</v>
      </c>
      <c r="C3655" s="318" t="s">
        <v>7123</v>
      </c>
      <c r="D3655" s="318" t="s">
        <v>7115</v>
      </c>
      <c r="E3655" s="318" t="s">
        <v>2422</v>
      </c>
      <c r="F3655" s="318" t="s">
        <v>2423</v>
      </c>
    </row>
    <row r="3656" spans="1:6" hidden="1">
      <c r="A3656" s="26">
        <v>3652</v>
      </c>
      <c r="B3656" s="316" t="s">
        <v>11036</v>
      </c>
      <c r="C3656" s="318" t="s">
        <v>7124</v>
      </c>
      <c r="D3656" s="318" t="s">
        <v>7115</v>
      </c>
      <c r="E3656" s="318" t="s">
        <v>2422</v>
      </c>
      <c r="F3656" s="318" t="s">
        <v>2423</v>
      </c>
    </row>
    <row r="3657" spans="1:6" hidden="1">
      <c r="A3657" s="26">
        <v>3653</v>
      </c>
      <c r="B3657" s="316" t="s">
        <v>11051</v>
      </c>
      <c r="C3657" s="318" t="s">
        <v>7125</v>
      </c>
      <c r="D3657" s="318" t="s">
        <v>7115</v>
      </c>
      <c r="E3657" s="318" t="s">
        <v>2422</v>
      </c>
      <c r="F3657" s="318" t="s">
        <v>2423</v>
      </c>
    </row>
    <row r="3658" spans="1:6" hidden="1">
      <c r="A3658" s="26">
        <v>3654</v>
      </c>
      <c r="B3658" s="316" t="s">
        <v>11061</v>
      </c>
      <c r="C3658" s="318" t="s">
        <v>7126</v>
      </c>
      <c r="D3658" s="318" t="s">
        <v>7115</v>
      </c>
      <c r="E3658" s="318" t="s">
        <v>2422</v>
      </c>
      <c r="F3658" s="318" t="s">
        <v>2423</v>
      </c>
    </row>
    <row r="3659" spans="1:6" hidden="1">
      <c r="A3659" s="26">
        <v>3655</v>
      </c>
      <c r="B3659" s="316" t="s">
        <v>7208</v>
      </c>
      <c r="C3659" s="318" t="s">
        <v>7209</v>
      </c>
      <c r="D3659" s="318" t="s">
        <v>7115</v>
      </c>
      <c r="E3659" s="318" t="s">
        <v>2453</v>
      </c>
      <c r="F3659" s="318" t="s">
        <v>2423</v>
      </c>
    </row>
    <row r="3660" spans="1:6" hidden="1">
      <c r="A3660" s="26">
        <v>3656</v>
      </c>
      <c r="B3660" s="316" t="s">
        <v>11091</v>
      </c>
      <c r="C3660" s="318" t="s">
        <v>11092</v>
      </c>
      <c r="D3660" s="318" t="s">
        <v>7115</v>
      </c>
      <c r="E3660" s="318" t="s">
        <v>2422</v>
      </c>
      <c r="F3660" s="318" t="s">
        <v>2423</v>
      </c>
    </row>
    <row r="3661" spans="1:6" hidden="1">
      <c r="A3661" s="26">
        <v>3657</v>
      </c>
      <c r="B3661" s="316" t="s">
        <v>7266</v>
      </c>
      <c r="C3661" s="318" t="s">
        <v>7267</v>
      </c>
      <c r="D3661" s="318" t="s">
        <v>7115</v>
      </c>
      <c r="E3661" s="318" t="s">
        <v>2453</v>
      </c>
      <c r="F3661" s="318" t="s">
        <v>2423</v>
      </c>
    </row>
    <row r="3662" spans="1:6" hidden="1">
      <c r="A3662" s="26">
        <v>3658</v>
      </c>
      <c r="B3662" s="316" t="s">
        <v>11121</v>
      </c>
      <c r="C3662" s="318" t="s">
        <v>11122</v>
      </c>
      <c r="D3662" s="318" t="s">
        <v>7115</v>
      </c>
      <c r="E3662" s="318" t="s">
        <v>2453</v>
      </c>
      <c r="F3662" s="318" t="s">
        <v>2423</v>
      </c>
    </row>
    <row r="3663" spans="1:6" hidden="1">
      <c r="A3663" s="26">
        <v>3659</v>
      </c>
      <c r="B3663" s="316" t="s">
        <v>7343</v>
      </c>
      <c r="C3663" s="318" t="s">
        <v>1530</v>
      </c>
      <c r="D3663" s="318" t="s">
        <v>7115</v>
      </c>
      <c r="E3663" s="318" t="s">
        <v>2453</v>
      </c>
      <c r="F3663" s="318" t="s">
        <v>2423</v>
      </c>
    </row>
    <row r="3664" spans="1:6" hidden="1">
      <c r="A3664" s="26">
        <v>3660</v>
      </c>
      <c r="B3664" s="316" t="s">
        <v>7350</v>
      </c>
      <c r="C3664" s="318" t="s">
        <v>1536</v>
      </c>
      <c r="D3664" s="318" t="s">
        <v>7115</v>
      </c>
      <c r="E3664" s="318" t="s">
        <v>2453</v>
      </c>
      <c r="F3664" s="318" t="s">
        <v>2423</v>
      </c>
    </row>
    <row r="3665" spans="1:6" hidden="1">
      <c r="A3665" s="26">
        <v>3661</v>
      </c>
      <c r="B3665" s="316" t="s">
        <v>7329</v>
      </c>
      <c r="C3665" s="318" t="s">
        <v>1516</v>
      </c>
      <c r="D3665" s="318" t="s">
        <v>7115</v>
      </c>
      <c r="E3665" s="318" t="s">
        <v>2453</v>
      </c>
      <c r="F3665" s="318" t="s">
        <v>2423</v>
      </c>
    </row>
    <row r="3666" spans="1:6" hidden="1">
      <c r="A3666" s="26">
        <v>3662</v>
      </c>
      <c r="B3666" s="316" t="s">
        <v>7305</v>
      </c>
      <c r="C3666" s="318" t="s">
        <v>7306</v>
      </c>
      <c r="D3666" s="318" t="s">
        <v>7115</v>
      </c>
      <c r="E3666" s="318" t="s">
        <v>2453</v>
      </c>
      <c r="F3666" s="318" t="s">
        <v>2423</v>
      </c>
    </row>
    <row r="3667" spans="1:6" hidden="1">
      <c r="A3667" s="26">
        <v>3663</v>
      </c>
      <c r="B3667" s="316" t="s">
        <v>7335</v>
      </c>
      <c r="C3667" s="318" t="s">
        <v>1521</v>
      </c>
      <c r="D3667" s="318" t="s">
        <v>7115</v>
      </c>
      <c r="E3667" s="318" t="s">
        <v>2453</v>
      </c>
      <c r="F3667" s="318" t="s">
        <v>2423</v>
      </c>
    </row>
    <row r="3668" spans="1:6" hidden="1">
      <c r="A3668" s="26">
        <v>3664</v>
      </c>
      <c r="B3668" s="316" t="s">
        <v>7330</v>
      </c>
      <c r="C3668" s="318" t="s">
        <v>1518</v>
      </c>
      <c r="D3668" s="318" t="s">
        <v>7115</v>
      </c>
      <c r="E3668" s="318" t="s">
        <v>2453</v>
      </c>
      <c r="F3668" s="318" t="s">
        <v>2423</v>
      </c>
    </row>
    <row r="3669" spans="1:6" hidden="1">
      <c r="A3669" s="26">
        <v>3665</v>
      </c>
      <c r="B3669" s="316" t="s">
        <v>7334</v>
      </c>
      <c r="C3669" s="318" t="s">
        <v>1520</v>
      </c>
      <c r="D3669" s="318" t="s">
        <v>7115</v>
      </c>
      <c r="E3669" s="318" t="s">
        <v>2453</v>
      </c>
      <c r="F3669" s="318" t="s">
        <v>2423</v>
      </c>
    </row>
    <row r="3670" spans="1:6" hidden="1">
      <c r="A3670" s="26">
        <v>3666</v>
      </c>
      <c r="B3670" s="316" t="s">
        <v>7346</v>
      </c>
      <c r="C3670" s="318" t="s">
        <v>1533</v>
      </c>
      <c r="D3670" s="318" t="s">
        <v>7115</v>
      </c>
      <c r="E3670" s="318" t="s">
        <v>2453</v>
      </c>
      <c r="F3670" s="318" t="s">
        <v>2423</v>
      </c>
    </row>
    <row r="3671" spans="1:6" hidden="1">
      <c r="A3671" s="26">
        <v>3667</v>
      </c>
      <c r="B3671" s="316" t="s">
        <v>7347</v>
      </c>
      <c r="C3671" s="318" t="s">
        <v>1534</v>
      </c>
      <c r="D3671" s="318" t="s">
        <v>7115</v>
      </c>
      <c r="E3671" s="318" t="s">
        <v>2453</v>
      </c>
      <c r="F3671" s="318" t="s">
        <v>2423</v>
      </c>
    </row>
    <row r="3672" spans="1:6" hidden="1">
      <c r="A3672" s="26">
        <v>3668</v>
      </c>
      <c r="B3672" s="316" t="s">
        <v>7351</v>
      </c>
      <c r="C3672" s="318" t="s">
        <v>7352</v>
      </c>
      <c r="D3672" s="318" t="s">
        <v>7115</v>
      </c>
      <c r="E3672" s="318" t="s">
        <v>2453</v>
      </c>
      <c r="F3672" s="318" t="s">
        <v>2423</v>
      </c>
    </row>
    <row r="3673" spans="1:6" hidden="1">
      <c r="A3673" s="26">
        <v>3669</v>
      </c>
      <c r="B3673" s="316" t="s">
        <v>7337</v>
      </c>
      <c r="C3673" s="318" t="s">
        <v>1523</v>
      </c>
      <c r="D3673" s="318" t="s">
        <v>7115</v>
      </c>
      <c r="E3673" s="318" t="s">
        <v>2453</v>
      </c>
      <c r="F3673" s="318" t="s">
        <v>2423</v>
      </c>
    </row>
    <row r="3674" spans="1:6" hidden="1">
      <c r="A3674" s="26">
        <v>3670</v>
      </c>
      <c r="B3674" s="316" t="s">
        <v>7331</v>
      </c>
      <c r="C3674" s="318" t="s">
        <v>1519</v>
      </c>
      <c r="D3674" s="318" t="s">
        <v>7115</v>
      </c>
      <c r="E3674" s="318" t="s">
        <v>2453</v>
      </c>
      <c r="F3674" s="318" t="s">
        <v>2423</v>
      </c>
    </row>
    <row r="3675" spans="1:6" hidden="1">
      <c r="A3675" s="26">
        <v>3671</v>
      </c>
      <c r="B3675" s="316" t="s">
        <v>7345</v>
      </c>
      <c r="C3675" s="318" t="s">
        <v>1532</v>
      </c>
      <c r="D3675" s="318" t="s">
        <v>7115</v>
      </c>
      <c r="E3675" s="318" t="s">
        <v>2453</v>
      </c>
      <c r="F3675" s="318" t="s">
        <v>2423</v>
      </c>
    </row>
    <row r="3676" spans="1:6" hidden="1">
      <c r="A3676" s="26">
        <v>3672</v>
      </c>
      <c r="B3676" s="316" t="s">
        <v>7338</v>
      </c>
      <c r="C3676" s="318" t="s">
        <v>1524</v>
      </c>
      <c r="D3676" s="318" t="s">
        <v>7115</v>
      </c>
      <c r="E3676" s="318" t="s">
        <v>2453</v>
      </c>
      <c r="F3676" s="318" t="s">
        <v>2423</v>
      </c>
    </row>
    <row r="3677" spans="1:6" hidden="1">
      <c r="A3677" s="26">
        <v>3673</v>
      </c>
      <c r="B3677" s="316" t="s">
        <v>7328</v>
      </c>
      <c r="C3677" s="318" t="s">
        <v>1515</v>
      </c>
      <c r="D3677" s="318" t="s">
        <v>7115</v>
      </c>
      <c r="E3677" s="318" t="s">
        <v>2453</v>
      </c>
      <c r="F3677" s="318" t="s">
        <v>2423</v>
      </c>
    </row>
    <row r="3678" spans="1:6" hidden="1">
      <c r="A3678" s="26">
        <v>3674</v>
      </c>
      <c r="B3678" s="316" t="s">
        <v>11177</v>
      </c>
      <c r="C3678" s="318" t="s">
        <v>7492</v>
      </c>
      <c r="D3678" s="318" t="s">
        <v>7115</v>
      </c>
      <c r="E3678" s="318" t="s">
        <v>2453</v>
      </c>
      <c r="F3678" s="318" t="s">
        <v>2423</v>
      </c>
    </row>
    <row r="3679" spans="1:6" hidden="1">
      <c r="A3679" s="26">
        <v>3675</v>
      </c>
      <c r="B3679" s="316" t="s">
        <v>7228</v>
      </c>
      <c r="C3679" s="318" t="s">
        <v>7229</v>
      </c>
      <c r="D3679" s="318" t="s">
        <v>7115</v>
      </c>
      <c r="E3679" s="318" t="s">
        <v>2453</v>
      </c>
      <c r="F3679" s="318" t="s">
        <v>2423</v>
      </c>
    </row>
    <row r="3680" spans="1:6" hidden="1">
      <c r="A3680" s="26">
        <v>3676</v>
      </c>
      <c r="B3680" s="316" t="s">
        <v>7297</v>
      </c>
      <c r="C3680" s="318" t="s">
        <v>7298</v>
      </c>
      <c r="D3680" s="318" t="s">
        <v>7115</v>
      </c>
      <c r="E3680" s="318" t="s">
        <v>2453</v>
      </c>
      <c r="F3680" s="318" t="s">
        <v>2423</v>
      </c>
    </row>
    <row r="3681" spans="1:6" hidden="1">
      <c r="A3681" s="26">
        <v>3677</v>
      </c>
      <c r="B3681" s="316" t="s">
        <v>7230</v>
      </c>
      <c r="C3681" s="318" t="s">
        <v>7231</v>
      </c>
      <c r="D3681" s="318" t="s">
        <v>7115</v>
      </c>
      <c r="E3681" s="318" t="s">
        <v>2453</v>
      </c>
      <c r="F3681" s="318" t="s">
        <v>2423</v>
      </c>
    </row>
    <row r="3682" spans="1:6" hidden="1">
      <c r="A3682" s="26">
        <v>3678</v>
      </c>
      <c r="B3682" s="316" t="s">
        <v>7311</v>
      </c>
      <c r="C3682" s="318" t="s">
        <v>7312</v>
      </c>
      <c r="D3682" s="318" t="s">
        <v>7115</v>
      </c>
      <c r="E3682" s="318" t="s">
        <v>2453</v>
      </c>
      <c r="F3682" s="318" t="s">
        <v>2423</v>
      </c>
    </row>
    <row r="3683" spans="1:6" hidden="1">
      <c r="A3683" s="26">
        <v>3679</v>
      </c>
      <c r="B3683" s="316" t="s">
        <v>7315</v>
      </c>
      <c r="C3683" s="318" t="s">
        <v>7316</v>
      </c>
      <c r="D3683" s="318" t="s">
        <v>7115</v>
      </c>
      <c r="E3683" s="318" t="s">
        <v>2453</v>
      </c>
      <c r="F3683" s="318" t="s">
        <v>2423</v>
      </c>
    </row>
    <row r="3684" spans="1:6" hidden="1">
      <c r="A3684" s="26">
        <v>3680</v>
      </c>
      <c r="B3684" s="316" t="s">
        <v>7303</v>
      </c>
      <c r="C3684" s="318" t="s">
        <v>7304</v>
      </c>
      <c r="D3684" s="318" t="s">
        <v>7115</v>
      </c>
      <c r="E3684" s="318" t="s">
        <v>2453</v>
      </c>
      <c r="F3684" s="318" t="s">
        <v>2423</v>
      </c>
    </row>
    <row r="3685" spans="1:6" hidden="1">
      <c r="A3685" s="26">
        <v>3681</v>
      </c>
      <c r="B3685" s="316" t="s">
        <v>7184</v>
      </c>
      <c r="C3685" s="318" t="s">
        <v>7185</v>
      </c>
      <c r="D3685" s="318" t="s">
        <v>7115</v>
      </c>
      <c r="E3685" s="318" t="s">
        <v>2453</v>
      </c>
      <c r="F3685" s="318" t="s">
        <v>2423</v>
      </c>
    </row>
    <row r="3686" spans="1:6" hidden="1">
      <c r="A3686" s="26">
        <v>3682</v>
      </c>
      <c r="B3686" s="316" t="s">
        <v>7309</v>
      </c>
      <c r="C3686" s="318" t="s">
        <v>7310</v>
      </c>
      <c r="D3686" s="318" t="s">
        <v>7115</v>
      </c>
      <c r="E3686" s="318" t="s">
        <v>2453</v>
      </c>
      <c r="F3686" s="318" t="s">
        <v>2423</v>
      </c>
    </row>
    <row r="3687" spans="1:6" hidden="1">
      <c r="A3687" s="26">
        <v>3683</v>
      </c>
      <c r="B3687" s="316" t="s">
        <v>7274</v>
      </c>
      <c r="C3687" s="318" t="s">
        <v>7275</v>
      </c>
      <c r="D3687" s="318" t="s">
        <v>7115</v>
      </c>
      <c r="E3687" s="318" t="s">
        <v>2453</v>
      </c>
      <c r="F3687" s="318" t="s">
        <v>2423</v>
      </c>
    </row>
    <row r="3688" spans="1:6" hidden="1">
      <c r="A3688" s="26">
        <v>3684</v>
      </c>
      <c r="B3688" s="316" t="s">
        <v>7240</v>
      </c>
      <c r="C3688" s="318" t="s">
        <v>7241</v>
      </c>
      <c r="D3688" s="318" t="s">
        <v>7115</v>
      </c>
      <c r="E3688" s="318" t="s">
        <v>2453</v>
      </c>
      <c r="F3688" s="318" t="s">
        <v>2423</v>
      </c>
    </row>
    <row r="3689" spans="1:6" hidden="1">
      <c r="A3689" s="26">
        <v>3685</v>
      </c>
      <c r="B3689" s="316" t="s">
        <v>7200</v>
      </c>
      <c r="C3689" s="318" t="s">
        <v>7201</v>
      </c>
      <c r="D3689" s="318" t="s">
        <v>7115</v>
      </c>
      <c r="E3689" s="318" t="s">
        <v>2453</v>
      </c>
      <c r="F3689" s="318" t="s">
        <v>2423</v>
      </c>
    </row>
    <row r="3690" spans="1:6" hidden="1">
      <c r="A3690" s="26">
        <v>3686</v>
      </c>
      <c r="B3690" s="316" t="s">
        <v>7206</v>
      </c>
      <c r="C3690" s="318" t="s">
        <v>7207</v>
      </c>
      <c r="D3690" s="318" t="s">
        <v>7115</v>
      </c>
      <c r="E3690" s="318" t="s">
        <v>2453</v>
      </c>
      <c r="F3690" s="318" t="s">
        <v>2423</v>
      </c>
    </row>
    <row r="3691" spans="1:6" hidden="1">
      <c r="A3691" s="26">
        <v>3687</v>
      </c>
      <c r="B3691" s="316" t="s">
        <v>7276</v>
      </c>
      <c r="C3691" s="318" t="s">
        <v>7277</v>
      </c>
      <c r="D3691" s="318" t="s">
        <v>7115</v>
      </c>
      <c r="E3691" s="318" t="s">
        <v>2453</v>
      </c>
      <c r="F3691" s="318" t="s">
        <v>2423</v>
      </c>
    </row>
    <row r="3692" spans="1:6" hidden="1">
      <c r="A3692" s="26">
        <v>3688</v>
      </c>
      <c r="B3692" s="316" t="s">
        <v>7186</v>
      </c>
      <c r="C3692" s="318" t="s">
        <v>7187</v>
      </c>
      <c r="D3692" s="318" t="s">
        <v>7115</v>
      </c>
      <c r="E3692" s="318" t="s">
        <v>2453</v>
      </c>
      <c r="F3692" s="318" t="s">
        <v>2423</v>
      </c>
    </row>
    <row r="3693" spans="1:6" hidden="1">
      <c r="A3693" s="26">
        <v>3689</v>
      </c>
      <c r="B3693" s="316" t="s">
        <v>7332</v>
      </c>
      <c r="C3693" s="318" t="s">
        <v>7333</v>
      </c>
      <c r="D3693" s="318" t="s">
        <v>7115</v>
      </c>
      <c r="E3693" s="318" t="s">
        <v>2453</v>
      </c>
      <c r="F3693" s="318" t="s">
        <v>2423</v>
      </c>
    </row>
    <row r="3694" spans="1:6" hidden="1">
      <c r="A3694" s="26">
        <v>3690</v>
      </c>
      <c r="B3694" s="316" t="s">
        <v>7353</v>
      </c>
      <c r="C3694" s="318" t="s">
        <v>7354</v>
      </c>
      <c r="D3694" s="318" t="s">
        <v>7115</v>
      </c>
      <c r="E3694" s="318" t="s">
        <v>2453</v>
      </c>
      <c r="F3694" s="318" t="s">
        <v>2423</v>
      </c>
    </row>
    <row r="3695" spans="1:6" hidden="1">
      <c r="A3695" s="26">
        <v>3691</v>
      </c>
      <c r="B3695" s="316" t="s">
        <v>7190</v>
      </c>
      <c r="C3695" s="318" t="s">
        <v>7191</v>
      </c>
      <c r="D3695" s="318" t="s">
        <v>7115</v>
      </c>
      <c r="E3695" s="318" t="s">
        <v>2453</v>
      </c>
      <c r="F3695" s="318" t="s">
        <v>2423</v>
      </c>
    </row>
    <row r="3696" spans="1:6" hidden="1">
      <c r="A3696" s="26">
        <v>3692</v>
      </c>
      <c r="B3696" s="316" t="s">
        <v>7174</v>
      </c>
      <c r="C3696" s="318" t="s">
        <v>7175</v>
      </c>
      <c r="D3696" s="318" t="s">
        <v>7115</v>
      </c>
      <c r="E3696" s="318" t="s">
        <v>2453</v>
      </c>
      <c r="F3696" s="318" t="s">
        <v>2423</v>
      </c>
    </row>
    <row r="3697" spans="1:6" hidden="1">
      <c r="A3697" s="26">
        <v>3693</v>
      </c>
      <c r="B3697" s="316" t="s">
        <v>7176</v>
      </c>
      <c r="C3697" s="318" t="s">
        <v>7177</v>
      </c>
      <c r="D3697" s="318" t="s">
        <v>7115</v>
      </c>
      <c r="E3697" s="318" t="s">
        <v>2453</v>
      </c>
      <c r="F3697" s="318" t="s">
        <v>2423</v>
      </c>
    </row>
    <row r="3698" spans="1:6" hidden="1">
      <c r="A3698" s="26">
        <v>3694</v>
      </c>
      <c r="B3698" s="316" t="s">
        <v>7178</v>
      </c>
      <c r="C3698" s="318" t="s">
        <v>7179</v>
      </c>
      <c r="D3698" s="318" t="s">
        <v>7115</v>
      </c>
      <c r="E3698" s="318" t="s">
        <v>2453</v>
      </c>
      <c r="F3698" s="318" t="s">
        <v>2423</v>
      </c>
    </row>
    <row r="3699" spans="1:6" hidden="1">
      <c r="A3699" s="26">
        <v>3695</v>
      </c>
      <c r="B3699" s="316" t="s">
        <v>7361</v>
      </c>
      <c r="C3699" s="318" t="s">
        <v>7362</v>
      </c>
      <c r="D3699" s="318" t="s">
        <v>7115</v>
      </c>
      <c r="E3699" s="318" t="s">
        <v>2453</v>
      </c>
      <c r="F3699" s="318" t="s">
        <v>2423</v>
      </c>
    </row>
    <row r="3700" spans="1:6" hidden="1">
      <c r="A3700" s="26">
        <v>3696</v>
      </c>
      <c r="B3700" s="316" t="s">
        <v>7180</v>
      </c>
      <c r="C3700" s="318" t="s">
        <v>7181</v>
      </c>
      <c r="D3700" s="318" t="s">
        <v>7115</v>
      </c>
      <c r="E3700" s="318" t="s">
        <v>2453</v>
      </c>
      <c r="F3700" s="318" t="s">
        <v>2423</v>
      </c>
    </row>
    <row r="3701" spans="1:6" hidden="1">
      <c r="A3701" s="26">
        <v>3697</v>
      </c>
      <c r="B3701" s="316" t="s">
        <v>7220</v>
      </c>
      <c r="C3701" s="318" t="s">
        <v>7221</v>
      </c>
      <c r="D3701" s="318" t="s">
        <v>7115</v>
      </c>
      <c r="E3701" s="318" t="s">
        <v>2453</v>
      </c>
      <c r="F3701" s="318" t="s">
        <v>2423</v>
      </c>
    </row>
    <row r="3702" spans="1:6" hidden="1">
      <c r="A3702" s="26">
        <v>3698</v>
      </c>
      <c r="B3702" s="316" t="s">
        <v>7210</v>
      </c>
      <c r="C3702" s="318" t="s">
        <v>7211</v>
      </c>
      <c r="D3702" s="318" t="s">
        <v>7115</v>
      </c>
      <c r="E3702" s="318" t="s">
        <v>2453</v>
      </c>
      <c r="F3702" s="318" t="s">
        <v>2423</v>
      </c>
    </row>
    <row r="3703" spans="1:6" hidden="1">
      <c r="A3703" s="26">
        <v>3699</v>
      </c>
      <c r="B3703" s="316" t="s">
        <v>6903</v>
      </c>
      <c r="C3703" s="318" t="s">
        <v>6904</v>
      </c>
      <c r="D3703" s="318" t="s">
        <v>7115</v>
      </c>
      <c r="E3703" s="318" t="s">
        <v>2453</v>
      </c>
      <c r="F3703" s="318" t="s">
        <v>2423</v>
      </c>
    </row>
    <row r="3704" spans="1:6" hidden="1">
      <c r="A3704" s="26">
        <v>3700</v>
      </c>
      <c r="B3704" s="316" t="s">
        <v>7224</v>
      </c>
      <c r="C3704" s="318" t="s">
        <v>7225</v>
      </c>
      <c r="D3704" s="318" t="s">
        <v>7115</v>
      </c>
      <c r="E3704" s="318" t="s">
        <v>2453</v>
      </c>
      <c r="F3704" s="318" t="s">
        <v>2423</v>
      </c>
    </row>
    <row r="3705" spans="1:6" hidden="1">
      <c r="A3705" s="26">
        <v>3701</v>
      </c>
      <c r="B3705" s="316" t="s">
        <v>7218</v>
      </c>
      <c r="C3705" s="318" t="s">
        <v>7219</v>
      </c>
      <c r="D3705" s="318" t="s">
        <v>7115</v>
      </c>
      <c r="E3705" s="318" t="s">
        <v>2453</v>
      </c>
      <c r="F3705" s="318" t="s">
        <v>2423</v>
      </c>
    </row>
    <row r="3706" spans="1:6" hidden="1">
      <c r="A3706" s="26">
        <v>3702</v>
      </c>
      <c r="B3706" s="316" t="s">
        <v>7188</v>
      </c>
      <c r="C3706" s="318" t="s">
        <v>7189</v>
      </c>
      <c r="D3706" s="318" t="s">
        <v>7115</v>
      </c>
      <c r="E3706" s="318" t="s">
        <v>2453</v>
      </c>
      <c r="F3706" s="318" t="s">
        <v>2423</v>
      </c>
    </row>
    <row r="3707" spans="1:6" hidden="1">
      <c r="A3707" s="26">
        <v>3703</v>
      </c>
      <c r="B3707" s="316" t="s">
        <v>7339</v>
      </c>
      <c r="C3707" s="318" t="s">
        <v>7340</v>
      </c>
      <c r="D3707" s="318" t="s">
        <v>7115</v>
      </c>
      <c r="E3707" s="318" t="s">
        <v>2453</v>
      </c>
      <c r="F3707" s="318" t="s">
        <v>2423</v>
      </c>
    </row>
    <row r="3708" spans="1:6" hidden="1">
      <c r="A3708" s="26">
        <v>3704</v>
      </c>
      <c r="B3708" s="316" t="s">
        <v>7236</v>
      </c>
      <c r="C3708" s="318" t="s">
        <v>7237</v>
      </c>
      <c r="D3708" s="318" t="s">
        <v>7115</v>
      </c>
      <c r="E3708" s="318" t="s">
        <v>2453</v>
      </c>
      <c r="F3708" s="318" t="s">
        <v>2423</v>
      </c>
    </row>
    <row r="3709" spans="1:6" hidden="1">
      <c r="A3709" s="26">
        <v>3705</v>
      </c>
      <c r="B3709" s="316" t="s">
        <v>7251</v>
      </c>
      <c r="C3709" s="318" t="s">
        <v>7252</v>
      </c>
      <c r="D3709" s="318" t="s">
        <v>7115</v>
      </c>
      <c r="E3709" s="318" t="s">
        <v>2453</v>
      </c>
      <c r="F3709" s="318" t="s">
        <v>2423</v>
      </c>
    </row>
    <row r="3710" spans="1:6" hidden="1">
      <c r="A3710" s="26">
        <v>3706</v>
      </c>
      <c r="B3710" s="316" t="s">
        <v>7272</v>
      </c>
      <c r="C3710" s="318" t="s">
        <v>7273</v>
      </c>
      <c r="D3710" s="318" t="s">
        <v>7115</v>
      </c>
      <c r="E3710" s="318" t="s">
        <v>2453</v>
      </c>
      <c r="F3710" s="318" t="s">
        <v>2423</v>
      </c>
    </row>
    <row r="3711" spans="1:6" hidden="1">
      <c r="A3711" s="26">
        <v>3707</v>
      </c>
      <c r="B3711" s="316" t="s">
        <v>7348</v>
      </c>
      <c r="C3711" s="318" t="s">
        <v>7349</v>
      </c>
      <c r="D3711" s="318" t="s">
        <v>7115</v>
      </c>
      <c r="E3711" s="318" t="s">
        <v>2453</v>
      </c>
      <c r="F3711" s="318" t="s">
        <v>2423</v>
      </c>
    </row>
    <row r="3712" spans="1:6" hidden="1">
      <c r="A3712" s="26">
        <v>3708</v>
      </c>
      <c r="B3712" s="316" t="s">
        <v>11458</v>
      </c>
      <c r="C3712" s="318" t="s">
        <v>7488</v>
      </c>
      <c r="D3712" s="318" t="s">
        <v>7115</v>
      </c>
      <c r="E3712" s="318" t="s">
        <v>2453</v>
      </c>
      <c r="F3712" s="318" t="s">
        <v>2423</v>
      </c>
    </row>
    <row r="3713" spans="1:6" hidden="1">
      <c r="A3713" s="26">
        <v>3709</v>
      </c>
      <c r="B3713" s="316" t="s">
        <v>11527</v>
      </c>
      <c r="C3713" s="318" t="s">
        <v>7490</v>
      </c>
      <c r="D3713" s="318" t="s">
        <v>7115</v>
      </c>
      <c r="E3713" s="318" t="s">
        <v>2453</v>
      </c>
      <c r="F3713" s="318" t="s">
        <v>2423</v>
      </c>
    </row>
    <row r="3714" spans="1:6" hidden="1">
      <c r="A3714" s="26">
        <v>3710</v>
      </c>
      <c r="B3714" s="316" t="s">
        <v>7150</v>
      </c>
      <c r="C3714" s="318" t="s">
        <v>7151</v>
      </c>
      <c r="D3714" s="318" t="s">
        <v>7115</v>
      </c>
      <c r="E3714" s="318" t="s">
        <v>2453</v>
      </c>
      <c r="F3714" s="318" t="s">
        <v>2423</v>
      </c>
    </row>
    <row r="3715" spans="1:6" hidden="1">
      <c r="A3715" s="26">
        <v>3711</v>
      </c>
      <c r="B3715" s="316" t="s">
        <v>7137</v>
      </c>
      <c r="C3715" s="318" t="s">
        <v>7138</v>
      </c>
      <c r="D3715" s="318" t="s">
        <v>7115</v>
      </c>
      <c r="E3715" s="318" t="s">
        <v>2453</v>
      </c>
      <c r="F3715" s="318" t="s">
        <v>2423</v>
      </c>
    </row>
    <row r="3716" spans="1:6" hidden="1">
      <c r="A3716" s="26">
        <v>3712</v>
      </c>
      <c r="B3716" s="316" t="s">
        <v>7168</v>
      </c>
      <c r="C3716" s="318" t="s">
        <v>7169</v>
      </c>
      <c r="D3716" s="318" t="s">
        <v>7115</v>
      </c>
      <c r="E3716" s="318" t="s">
        <v>2453</v>
      </c>
      <c r="F3716" s="318" t="s">
        <v>2423</v>
      </c>
    </row>
    <row r="3717" spans="1:6" hidden="1">
      <c r="A3717" s="26">
        <v>3713</v>
      </c>
      <c r="B3717" s="316" t="s">
        <v>7146</v>
      </c>
      <c r="C3717" s="318" t="s">
        <v>7147</v>
      </c>
      <c r="D3717" s="318" t="s">
        <v>7115</v>
      </c>
      <c r="E3717" s="318" t="s">
        <v>2453</v>
      </c>
      <c r="F3717" s="318" t="s">
        <v>2423</v>
      </c>
    </row>
    <row r="3718" spans="1:6" hidden="1">
      <c r="A3718" s="26">
        <v>3714</v>
      </c>
      <c r="B3718" s="316" t="s">
        <v>7158</v>
      </c>
      <c r="C3718" s="318" t="s">
        <v>7159</v>
      </c>
      <c r="D3718" s="318" t="s">
        <v>7115</v>
      </c>
      <c r="E3718" s="318" t="s">
        <v>2453</v>
      </c>
      <c r="F3718" s="318" t="s">
        <v>2423</v>
      </c>
    </row>
    <row r="3719" spans="1:6" hidden="1">
      <c r="A3719" s="26">
        <v>3715</v>
      </c>
      <c r="B3719" s="316" t="s">
        <v>7162</v>
      </c>
      <c r="C3719" s="318" t="s">
        <v>7163</v>
      </c>
      <c r="D3719" s="318" t="s">
        <v>7115</v>
      </c>
      <c r="E3719" s="318" t="s">
        <v>2453</v>
      </c>
      <c r="F3719" s="318" t="s">
        <v>2423</v>
      </c>
    </row>
    <row r="3720" spans="1:6" hidden="1">
      <c r="A3720" s="26">
        <v>3716</v>
      </c>
      <c r="B3720" s="316" t="s">
        <v>7114</v>
      </c>
      <c r="C3720" s="318" t="s">
        <v>1587</v>
      </c>
      <c r="D3720" s="318" t="s">
        <v>7115</v>
      </c>
      <c r="E3720" s="318" t="s">
        <v>2422</v>
      </c>
      <c r="F3720" s="318" t="s">
        <v>2423</v>
      </c>
    </row>
    <row r="3721" spans="1:6" hidden="1">
      <c r="A3721" s="26">
        <v>3717</v>
      </c>
      <c r="B3721" s="316" t="s">
        <v>7156</v>
      </c>
      <c r="C3721" s="318" t="s">
        <v>7157</v>
      </c>
      <c r="D3721" s="318" t="s">
        <v>7115</v>
      </c>
      <c r="E3721" s="318" t="s">
        <v>2453</v>
      </c>
      <c r="F3721" s="318" t="s">
        <v>2423</v>
      </c>
    </row>
    <row r="3722" spans="1:6" hidden="1">
      <c r="A3722" s="26">
        <v>3718</v>
      </c>
      <c r="B3722" s="316" t="s">
        <v>7154</v>
      </c>
      <c r="C3722" s="318" t="s">
        <v>7155</v>
      </c>
      <c r="D3722" s="318" t="s">
        <v>7115</v>
      </c>
      <c r="E3722" s="318" t="s">
        <v>2453</v>
      </c>
      <c r="F3722" s="318" t="s">
        <v>2423</v>
      </c>
    </row>
    <row r="3723" spans="1:6" hidden="1">
      <c r="A3723" s="26">
        <v>3719</v>
      </c>
      <c r="B3723" s="316" t="s">
        <v>11560</v>
      </c>
      <c r="C3723" s="318" t="s">
        <v>7121</v>
      </c>
      <c r="D3723" s="318" t="s">
        <v>7115</v>
      </c>
      <c r="E3723" s="318" t="s">
        <v>2422</v>
      </c>
      <c r="F3723" s="318" t="s">
        <v>2423</v>
      </c>
    </row>
    <row r="3724" spans="1:6" hidden="1">
      <c r="A3724" s="26">
        <v>3720</v>
      </c>
      <c r="B3724" s="316" t="s">
        <v>7131</v>
      </c>
      <c r="C3724" s="318" t="s">
        <v>7132</v>
      </c>
      <c r="D3724" s="318" t="s">
        <v>7115</v>
      </c>
      <c r="E3724" s="318" t="s">
        <v>2453</v>
      </c>
      <c r="F3724" s="318" t="s">
        <v>2423</v>
      </c>
    </row>
    <row r="3725" spans="1:6" hidden="1">
      <c r="A3725" s="26">
        <v>3721</v>
      </c>
      <c r="B3725" s="316" t="s">
        <v>7148</v>
      </c>
      <c r="C3725" s="318" t="s">
        <v>7149</v>
      </c>
      <c r="D3725" s="318" t="s">
        <v>7115</v>
      </c>
      <c r="E3725" s="318" t="s">
        <v>2453</v>
      </c>
      <c r="F3725" s="318" t="s">
        <v>2423</v>
      </c>
    </row>
    <row r="3726" spans="1:6" hidden="1">
      <c r="A3726" s="26">
        <v>3722</v>
      </c>
      <c r="B3726" s="316" t="s">
        <v>7133</v>
      </c>
      <c r="C3726" s="318" t="s">
        <v>7134</v>
      </c>
      <c r="D3726" s="318" t="s">
        <v>7115</v>
      </c>
      <c r="E3726" s="318" t="s">
        <v>2453</v>
      </c>
      <c r="F3726" s="320" t="s">
        <v>2423</v>
      </c>
    </row>
    <row r="3727" spans="1:6" hidden="1">
      <c r="A3727" s="26">
        <v>3723</v>
      </c>
      <c r="B3727" s="316" t="s">
        <v>7152</v>
      </c>
      <c r="C3727" s="318" t="s">
        <v>7153</v>
      </c>
      <c r="D3727" s="318" t="s">
        <v>7115</v>
      </c>
      <c r="E3727" s="318" t="s">
        <v>2453</v>
      </c>
      <c r="F3727" s="320" t="s">
        <v>2423</v>
      </c>
    </row>
    <row r="3728" spans="1:6" hidden="1">
      <c r="A3728" s="26">
        <v>3724</v>
      </c>
      <c r="B3728" s="316" t="s">
        <v>7129</v>
      </c>
      <c r="C3728" s="318" t="s">
        <v>7130</v>
      </c>
      <c r="D3728" s="318" t="s">
        <v>7115</v>
      </c>
      <c r="E3728" s="318" t="s">
        <v>2453</v>
      </c>
      <c r="F3728" s="320" t="s">
        <v>2423</v>
      </c>
    </row>
    <row r="3729" spans="1:6" hidden="1">
      <c r="A3729" s="26">
        <v>3725</v>
      </c>
      <c r="B3729" s="316" t="s">
        <v>7116</v>
      </c>
      <c r="C3729" s="318" t="s">
        <v>1616</v>
      </c>
      <c r="D3729" s="318" t="s">
        <v>7115</v>
      </c>
      <c r="E3729" s="318" t="s">
        <v>2422</v>
      </c>
      <c r="F3729" s="320" t="s">
        <v>2423</v>
      </c>
    </row>
    <row r="3730" spans="1:6" hidden="1">
      <c r="A3730" s="26">
        <v>3726</v>
      </c>
      <c r="B3730" s="316" t="s">
        <v>7145</v>
      </c>
      <c r="C3730" s="318" t="s">
        <v>4895</v>
      </c>
      <c r="D3730" s="318" t="s">
        <v>7115</v>
      </c>
      <c r="E3730" s="318" t="s">
        <v>2453</v>
      </c>
      <c r="F3730" s="320" t="s">
        <v>2423</v>
      </c>
    </row>
    <row r="3731" spans="1:6" hidden="1">
      <c r="A3731" s="26">
        <v>3727</v>
      </c>
      <c r="B3731" s="316" t="s">
        <v>7164</v>
      </c>
      <c r="C3731" s="318" t="s">
        <v>7165</v>
      </c>
      <c r="D3731" s="318" t="s">
        <v>7115</v>
      </c>
      <c r="E3731" s="318" t="s">
        <v>2453</v>
      </c>
      <c r="F3731" s="320" t="s">
        <v>2423</v>
      </c>
    </row>
    <row r="3732" spans="1:6" hidden="1">
      <c r="A3732" s="26">
        <v>3728</v>
      </c>
      <c r="B3732" s="316" t="s">
        <v>7166</v>
      </c>
      <c r="C3732" s="318" t="s">
        <v>7167</v>
      </c>
      <c r="D3732" s="318" t="s">
        <v>7115</v>
      </c>
      <c r="E3732" s="318" t="s">
        <v>2453</v>
      </c>
      <c r="F3732" s="320" t="s">
        <v>2423</v>
      </c>
    </row>
    <row r="3733" spans="1:6" hidden="1">
      <c r="A3733" s="26">
        <v>3729</v>
      </c>
      <c r="B3733" s="316" t="s">
        <v>7135</v>
      </c>
      <c r="C3733" s="318" t="s">
        <v>7136</v>
      </c>
      <c r="D3733" s="318" t="s">
        <v>7115</v>
      </c>
      <c r="E3733" s="318" t="s">
        <v>2453</v>
      </c>
      <c r="F3733" s="320" t="s">
        <v>2423</v>
      </c>
    </row>
    <row r="3734" spans="1:6" hidden="1">
      <c r="A3734" s="26">
        <v>3730</v>
      </c>
      <c r="B3734" s="316" t="s">
        <v>7143</v>
      </c>
      <c r="C3734" s="318" t="s">
        <v>7144</v>
      </c>
      <c r="D3734" s="318" t="s">
        <v>7115</v>
      </c>
      <c r="E3734" s="318" t="s">
        <v>2453</v>
      </c>
      <c r="F3734" s="320" t="s">
        <v>2423</v>
      </c>
    </row>
    <row r="3735" spans="1:6" hidden="1">
      <c r="A3735" s="26">
        <v>3731</v>
      </c>
      <c r="B3735" s="316" t="s">
        <v>7141</v>
      </c>
      <c r="C3735" s="318" t="s">
        <v>7142</v>
      </c>
      <c r="D3735" s="318" t="s">
        <v>7115</v>
      </c>
      <c r="E3735" s="318" t="s">
        <v>2453</v>
      </c>
      <c r="F3735" s="320" t="s">
        <v>2423</v>
      </c>
    </row>
    <row r="3736" spans="1:6" hidden="1">
      <c r="A3736" s="26">
        <v>3732</v>
      </c>
      <c r="B3736" s="316" t="s">
        <v>7160</v>
      </c>
      <c r="C3736" s="318" t="s">
        <v>7161</v>
      </c>
      <c r="D3736" s="318" t="s">
        <v>7115</v>
      </c>
      <c r="E3736" s="318" t="s">
        <v>2453</v>
      </c>
      <c r="F3736" s="320" t="s">
        <v>2423</v>
      </c>
    </row>
    <row r="3737" spans="1:6" hidden="1">
      <c r="A3737" s="26">
        <v>3733</v>
      </c>
      <c r="B3737" s="316" t="s">
        <v>7399</v>
      </c>
      <c r="C3737" s="318" t="s">
        <v>1084</v>
      </c>
      <c r="D3737" s="318" t="s">
        <v>7115</v>
      </c>
      <c r="E3737" s="318" t="s">
        <v>2453</v>
      </c>
      <c r="F3737" s="318" t="s">
        <v>2438</v>
      </c>
    </row>
    <row r="3738" spans="1:6" hidden="1">
      <c r="A3738" s="26">
        <v>3734</v>
      </c>
      <c r="B3738" s="316" t="s">
        <v>9938</v>
      </c>
      <c r="C3738" s="318" t="s">
        <v>7122</v>
      </c>
      <c r="D3738" s="318" t="s">
        <v>7115</v>
      </c>
      <c r="E3738" s="318" t="s">
        <v>2422</v>
      </c>
      <c r="F3738" s="318" t="s">
        <v>2438</v>
      </c>
    </row>
    <row r="3739" spans="1:6" hidden="1">
      <c r="A3739" s="26">
        <v>3735</v>
      </c>
      <c r="B3739" s="316" t="s">
        <v>7139</v>
      </c>
      <c r="C3739" s="318" t="s">
        <v>7140</v>
      </c>
      <c r="D3739" s="318" t="s">
        <v>7115</v>
      </c>
      <c r="E3739" s="318" t="s">
        <v>2453</v>
      </c>
      <c r="F3739" s="318" t="s">
        <v>3152</v>
      </c>
    </row>
    <row r="3740" spans="1:6" hidden="1">
      <c r="A3740" s="26">
        <v>3736</v>
      </c>
      <c r="B3740" s="316" t="s">
        <v>7426</v>
      </c>
      <c r="C3740" s="318" t="s">
        <v>1119</v>
      </c>
      <c r="D3740" s="318" t="s">
        <v>7115</v>
      </c>
      <c r="E3740" s="318" t="s">
        <v>2453</v>
      </c>
      <c r="F3740" s="318" t="s">
        <v>2893</v>
      </c>
    </row>
    <row r="3741" spans="1:6" hidden="1">
      <c r="A3741" s="26">
        <v>3737</v>
      </c>
      <c r="B3741" s="316" t="s">
        <v>7400</v>
      </c>
      <c r="C3741" s="318" t="s">
        <v>7401</v>
      </c>
      <c r="D3741" s="318" t="s">
        <v>7115</v>
      </c>
      <c r="E3741" s="318" t="s">
        <v>2453</v>
      </c>
      <c r="F3741" s="318" t="s">
        <v>2456</v>
      </c>
    </row>
    <row r="3742" spans="1:6" hidden="1">
      <c r="A3742" s="26">
        <v>3738</v>
      </c>
      <c r="B3742" s="316" t="s">
        <v>7462</v>
      </c>
      <c r="C3742" s="318" t="s">
        <v>7463</v>
      </c>
      <c r="D3742" s="318" t="s">
        <v>7115</v>
      </c>
      <c r="E3742" s="318" t="s">
        <v>2453</v>
      </c>
      <c r="F3742" s="318" t="s">
        <v>2456</v>
      </c>
    </row>
    <row r="3743" spans="1:6" hidden="1">
      <c r="A3743" s="26">
        <v>3739</v>
      </c>
      <c r="B3743" s="316" t="s">
        <v>7194</v>
      </c>
      <c r="C3743" s="318" t="s">
        <v>7195</v>
      </c>
      <c r="D3743" s="318" t="s">
        <v>7115</v>
      </c>
      <c r="E3743" s="318" t="s">
        <v>2453</v>
      </c>
      <c r="F3743" s="318" t="s">
        <v>2456</v>
      </c>
    </row>
    <row r="3744" spans="1:6" hidden="1">
      <c r="A3744" s="26">
        <v>3740</v>
      </c>
      <c r="B3744" s="316" t="s">
        <v>7127</v>
      </c>
      <c r="C3744" s="318" t="s">
        <v>7128</v>
      </c>
      <c r="D3744" s="318" t="s">
        <v>7115</v>
      </c>
      <c r="E3744" s="318" t="s">
        <v>2453</v>
      </c>
      <c r="F3744" s="320" t="s">
        <v>2456</v>
      </c>
    </row>
    <row r="3745" spans="1:6" hidden="1">
      <c r="A3745" s="26">
        <v>3741</v>
      </c>
      <c r="B3745" s="316" t="s">
        <v>7553</v>
      </c>
      <c r="C3745" s="318" t="s">
        <v>7554</v>
      </c>
      <c r="D3745" s="318" t="s">
        <v>7494</v>
      </c>
      <c r="E3745" s="318" t="s">
        <v>2453</v>
      </c>
      <c r="F3745" s="318" t="s">
        <v>2423</v>
      </c>
    </row>
    <row r="3746" spans="1:6" hidden="1">
      <c r="A3746" s="26">
        <v>3742</v>
      </c>
      <c r="B3746" s="316" t="s">
        <v>7548</v>
      </c>
      <c r="C3746" s="318" t="s">
        <v>1126</v>
      </c>
      <c r="D3746" s="318" t="s">
        <v>7494</v>
      </c>
      <c r="E3746" s="318" t="s">
        <v>2453</v>
      </c>
      <c r="F3746" s="318" t="s">
        <v>2423</v>
      </c>
    </row>
    <row r="3747" spans="1:6" hidden="1">
      <c r="A3747" s="26">
        <v>3743</v>
      </c>
      <c r="B3747" s="316" t="s">
        <v>7551</v>
      </c>
      <c r="C3747" s="318" t="s">
        <v>7552</v>
      </c>
      <c r="D3747" s="318" t="s">
        <v>7494</v>
      </c>
      <c r="E3747" s="318" t="s">
        <v>2453</v>
      </c>
      <c r="F3747" s="318" t="s">
        <v>2423</v>
      </c>
    </row>
    <row r="3748" spans="1:6" hidden="1">
      <c r="A3748" s="26">
        <v>3744</v>
      </c>
      <c r="B3748" s="316" t="s">
        <v>7549</v>
      </c>
      <c r="C3748" s="318" t="s">
        <v>1148</v>
      </c>
      <c r="D3748" s="318" t="s">
        <v>7494</v>
      </c>
      <c r="E3748" s="318" t="s">
        <v>2453</v>
      </c>
      <c r="F3748" s="318" t="s">
        <v>2423</v>
      </c>
    </row>
    <row r="3749" spans="1:6" hidden="1">
      <c r="A3749" s="26">
        <v>3745</v>
      </c>
      <c r="B3749" s="316" t="s">
        <v>7546</v>
      </c>
      <c r="C3749" s="318" t="s">
        <v>1100</v>
      </c>
      <c r="D3749" s="318" t="s">
        <v>7494</v>
      </c>
      <c r="E3749" s="318" t="s">
        <v>2453</v>
      </c>
      <c r="F3749" s="318" t="s">
        <v>2423</v>
      </c>
    </row>
    <row r="3750" spans="1:6" hidden="1">
      <c r="A3750" s="26">
        <v>3746</v>
      </c>
      <c r="B3750" s="316" t="s">
        <v>7550</v>
      </c>
      <c r="C3750" s="318" t="s">
        <v>1163</v>
      </c>
      <c r="D3750" s="318" t="s">
        <v>7494</v>
      </c>
      <c r="E3750" s="318" t="s">
        <v>2453</v>
      </c>
      <c r="F3750" s="318" t="s">
        <v>2423</v>
      </c>
    </row>
    <row r="3751" spans="1:6" hidden="1">
      <c r="A3751" s="26">
        <v>3747</v>
      </c>
      <c r="B3751" s="316" t="s">
        <v>7547</v>
      </c>
      <c r="C3751" s="318" t="s">
        <v>1125</v>
      </c>
      <c r="D3751" s="318" t="s">
        <v>7494</v>
      </c>
      <c r="E3751" s="318" t="s">
        <v>2453</v>
      </c>
      <c r="F3751" s="318" t="s">
        <v>2423</v>
      </c>
    </row>
    <row r="3752" spans="1:6" hidden="1">
      <c r="A3752" s="26">
        <v>3748</v>
      </c>
      <c r="B3752" s="316" t="s">
        <v>9685</v>
      </c>
      <c r="C3752" s="318" t="s">
        <v>9686</v>
      </c>
      <c r="D3752" s="318" t="s">
        <v>7494</v>
      </c>
      <c r="E3752" s="318" t="s">
        <v>2422</v>
      </c>
      <c r="F3752" s="318" t="s">
        <v>2423</v>
      </c>
    </row>
    <row r="3753" spans="1:6" hidden="1">
      <c r="A3753" s="26">
        <v>3749</v>
      </c>
      <c r="B3753" s="316" t="s">
        <v>9698</v>
      </c>
      <c r="C3753" s="318" t="s">
        <v>9699</v>
      </c>
      <c r="D3753" s="318" t="s">
        <v>7494</v>
      </c>
      <c r="E3753" s="318" t="s">
        <v>2422</v>
      </c>
      <c r="F3753" s="318" t="s">
        <v>2423</v>
      </c>
    </row>
    <row r="3754" spans="1:6" hidden="1">
      <c r="A3754" s="26">
        <v>3750</v>
      </c>
      <c r="B3754" s="316" t="s">
        <v>9715</v>
      </c>
      <c r="C3754" s="318" t="s">
        <v>9716</v>
      </c>
      <c r="D3754" s="318" t="s">
        <v>7494</v>
      </c>
      <c r="E3754" s="318" t="s">
        <v>2422</v>
      </c>
      <c r="F3754" s="318" t="s">
        <v>2423</v>
      </c>
    </row>
    <row r="3755" spans="1:6" hidden="1">
      <c r="A3755" s="26">
        <v>3751</v>
      </c>
      <c r="B3755" s="316" t="s">
        <v>7544</v>
      </c>
      <c r="C3755" s="318" t="s">
        <v>7545</v>
      </c>
      <c r="D3755" s="318" t="s">
        <v>7494</v>
      </c>
      <c r="E3755" s="318" t="s">
        <v>2453</v>
      </c>
      <c r="F3755" s="318" t="s">
        <v>2423</v>
      </c>
    </row>
    <row r="3756" spans="1:6" hidden="1">
      <c r="A3756" s="26">
        <v>3752</v>
      </c>
      <c r="B3756" s="316" t="s">
        <v>7540</v>
      </c>
      <c r="C3756" s="318" t="s">
        <v>7541</v>
      </c>
      <c r="D3756" s="318" t="s">
        <v>7494</v>
      </c>
      <c r="E3756" s="318" t="s">
        <v>2453</v>
      </c>
      <c r="F3756" s="318" t="s">
        <v>2423</v>
      </c>
    </row>
    <row r="3757" spans="1:6" hidden="1">
      <c r="A3757" s="26">
        <v>3753</v>
      </c>
      <c r="B3757" s="316" t="s">
        <v>7542</v>
      </c>
      <c r="C3757" s="318" t="s">
        <v>7543</v>
      </c>
      <c r="D3757" s="318" t="s">
        <v>7494</v>
      </c>
      <c r="E3757" s="318" t="s">
        <v>2453</v>
      </c>
      <c r="F3757" s="318" t="s">
        <v>2423</v>
      </c>
    </row>
    <row r="3758" spans="1:6" hidden="1">
      <c r="A3758" s="26">
        <v>3754</v>
      </c>
      <c r="B3758" s="316" t="s">
        <v>7555</v>
      </c>
      <c r="C3758" s="318" t="s">
        <v>7556</v>
      </c>
      <c r="D3758" s="318" t="s">
        <v>7494</v>
      </c>
      <c r="E3758" s="318" t="s">
        <v>2453</v>
      </c>
      <c r="F3758" s="318" t="s">
        <v>2423</v>
      </c>
    </row>
    <row r="3759" spans="1:6" hidden="1">
      <c r="A3759" s="26">
        <v>3755</v>
      </c>
      <c r="B3759" s="316" t="s">
        <v>9191</v>
      </c>
      <c r="C3759" s="318" t="s">
        <v>10107</v>
      </c>
      <c r="D3759" s="318" t="s">
        <v>7494</v>
      </c>
      <c r="E3759" s="318" t="s">
        <v>2422</v>
      </c>
      <c r="F3759" s="318" t="s">
        <v>2423</v>
      </c>
    </row>
    <row r="3760" spans="1:6" hidden="1">
      <c r="A3760" s="26">
        <v>3756</v>
      </c>
      <c r="B3760" s="316" t="s">
        <v>10122</v>
      </c>
      <c r="C3760" s="318" t="s">
        <v>7497</v>
      </c>
      <c r="D3760" s="318" t="s">
        <v>7494</v>
      </c>
      <c r="E3760" s="318" t="s">
        <v>2422</v>
      </c>
      <c r="F3760" s="318" t="s">
        <v>2423</v>
      </c>
    </row>
    <row r="3761" spans="1:6" hidden="1">
      <c r="A3761" s="26">
        <v>3757</v>
      </c>
      <c r="B3761" s="316" t="s">
        <v>7511</v>
      </c>
      <c r="C3761" s="318" t="s">
        <v>7512</v>
      </c>
      <c r="D3761" s="318" t="s">
        <v>7494</v>
      </c>
      <c r="E3761" s="318" t="s">
        <v>2453</v>
      </c>
      <c r="F3761" s="318" t="s">
        <v>2423</v>
      </c>
    </row>
    <row r="3762" spans="1:6" hidden="1">
      <c r="A3762" s="26">
        <v>3758</v>
      </c>
      <c r="B3762" s="316" t="s">
        <v>7524</v>
      </c>
      <c r="C3762" s="318" t="s">
        <v>5710</v>
      </c>
      <c r="D3762" s="318" t="s">
        <v>7494</v>
      </c>
      <c r="E3762" s="318" t="s">
        <v>2453</v>
      </c>
      <c r="F3762" s="318" t="s">
        <v>2423</v>
      </c>
    </row>
    <row r="3763" spans="1:6" hidden="1">
      <c r="A3763" s="26">
        <v>3759</v>
      </c>
      <c r="B3763" s="316" t="s">
        <v>7529</v>
      </c>
      <c r="C3763" s="318" t="s">
        <v>7530</v>
      </c>
      <c r="D3763" s="318" t="s">
        <v>7494</v>
      </c>
      <c r="E3763" s="318" t="s">
        <v>2453</v>
      </c>
      <c r="F3763" s="318" t="s">
        <v>2423</v>
      </c>
    </row>
    <row r="3764" spans="1:6" hidden="1">
      <c r="A3764" s="26">
        <v>3760</v>
      </c>
      <c r="B3764" s="316" t="s">
        <v>7515</v>
      </c>
      <c r="C3764" s="318" t="s">
        <v>7516</v>
      </c>
      <c r="D3764" s="318" t="s">
        <v>7494</v>
      </c>
      <c r="E3764" s="318" t="s">
        <v>2453</v>
      </c>
      <c r="F3764" s="318" t="s">
        <v>2423</v>
      </c>
    </row>
    <row r="3765" spans="1:6" hidden="1">
      <c r="A3765" s="26">
        <v>3761</v>
      </c>
      <c r="B3765" s="316" t="s">
        <v>7519</v>
      </c>
      <c r="C3765" s="318" t="s">
        <v>7520</v>
      </c>
      <c r="D3765" s="318" t="s">
        <v>7494</v>
      </c>
      <c r="E3765" s="318" t="s">
        <v>2453</v>
      </c>
      <c r="F3765" s="318" t="s">
        <v>2423</v>
      </c>
    </row>
    <row r="3766" spans="1:6" hidden="1">
      <c r="A3766" s="26">
        <v>3762</v>
      </c>
      <c r="B3766" s="316" t="s">
        <v>7534</v>
      </c>
      <c r="C3766" s="318" t="s">
        <v>7535</v>
      </c>
      <c r="D3766" s="318" t="s">
        <v>7494</v>
      </c>
      <c r="E3766" s="318" t="s">
        <v>2453</v>
      </c>
      <c r="F3766" s="318" t="s">
        <v>2423</v>
      </c>
    </row>
    <row r="3767" spans="1:6" hidden="1">
      <c r="A3767" s="26">
        <v>3763</v>
      </c>
      <c r="B3767" s="316" t="s">
        <v>7538</v>
      </c>
      <c r="C3767" s="318" t="s">
        <v>7539</v>
      </c>
      <c r="D3767" s="318" t="s">
        <v>7494</v>
      </c>
      <c r="E3767" s="318" t="s">
        <v>2453</v>
      </c>
      <c r="F3767" s="318" t="s">
        <v>2423</v>
      </c>
    </row>
    <row r="3768" spans="1:6" hidden="1">
      <c r="A3768" s="26">
        <v>3764</v>
      </c>
      <c r="B3768" s="316" t="s">
        <v>7536</v>
      </c>
      <c r="C3768" s="318" t="s">
        <v>7537</v>
      </c>
      <c r="D3768" s="318" t="s">
        <v>7494</v>
      </c>
      <c r="E3768" s="318" t="s">
        <v>2453</v>
      </c>
      <c r="F3768" s="318" t="s">
        <v>2423</v>
      </c>
    </row>
    <row r="3769" spans="1:6" hidden="1">
      <c r="A3769" s="26">
        <v>3765</v>
      </c>
      <c r="B3769" s="316" t="s">
        <v>7521</v>
      </c>
      <c r="C3769" s="318" t="s">
        <v>1505</v>
      </c>
      <c r="D3769" s="318" t="s">
        <v>7494</v>
      </c>
      <c r="E3769" s="318" t="s">
        <v>2453</v>
      </c>
      <c r="F3769" s="318" t="s">
        <v>2423</v>
      </c>
    </row>
    <row r="3770" spans="1:6" hidden="1">
      <c r="A3770" s="26">
        <v>3766</v>
      </c>
      <c r="B3770" s="316" t="s">
        <v>7533</v>
      </c>
      <c r="C3770" s="318" t="s">
        <v>1529</v>
      </c>
      <c r="D3770" s="318" t="s">
        <v>7494</v>
      </c>
      <c r="E3770" s="318" t="s">
        <v>2453</v>
      </c>
      <c r="F3770" s="318" t="s">
        <v>2423</v>
      </c>
    </row>
    <row r="3771" spans="1:6" hidden="1">
      <c r="A3771" s="26">
        <v>3767</v>
      </c>
      <c r="B3771" s="316" t="s">
        <v>7517</v>
      </c>
      <c r="C3771" s="318" t="s">
        <v>7518</v>
      </c>
      <c r="D3771" s="318" t="s">
        <v>7494</v>
      </c>
      <c r="E3771" s="318" t="s">
        <v>2453</v>
      </c>
      <c r="F3771" s="318" t="s">
        <v>2423</v>
      </c>
    </row>
    <row r="3772" spans="1:6" hidden="1">
      <c r="A3772" s="26">
        <v>3768</v>
      </c>
      <c r="B3772" s="316" t="s">
        <v>7531</v>
      </c>
      <c r="C3772" s="318" t="s">
        <v>7532</v>
      </c>
      <c r="D3772" s="318" t="s">
        <v>7494</v>
      </c>
      <c r="E3772" s="318" t="s">
        <v>2453</v>
      </c>
      <c r="F3772" s="318" t="s">
        <v>2423</v>
      </c>
    </row>
    <row r="3773" spans="1:6" hidden="1">
      <c r="A3773" s="26">
        <v>3769</v>
      </c>
      <c r="B3773" s="316" t="s">
        <v>10562</v>
      </c>
      <c r="C3773" s="318" t="s">
        <v>7561</v>
      </c>
      <c r="D3773" s="318" t="s">
        <v>7494</v>
      </c>
      <c r="E3773" s="318" t="s">
        <v>2453</v>
      </c>
      <c r="F3773" s="318" t="s">
        <v>2423</v>
      </c>
    </row>
    <row r="3774" spans="1:6" hidden="1">
      <c r="A3774" s="26">
        <v>3770</v>
      </c>
      <c r="B3774" s="316" t="s">
        <v>10597</v>
      </c>
      <c r="C3774" s="318" t="s">
        <v>7562</v>
      </c>
      <c r="D3774" s="318" t="s">
        <v>7494</v>
      </c>
      <c r="E3774" s="318" t="s">
        <v>2453</v>
      </c>
      <c r="F3774" s="318" t="s">
        <v>2423</v>
      </c>
    </row>
    <row r="3775" spans="1:6" hidden="1">
      <c r="A3775" s="26">
        <v>3771</v>
      </c>
      <c r="B3775" s="316" t="s">
        <v>10611</v>
      </c>
      <c r="C3775" s="318" t="s">
        <v>7563</v>
      </c>
      <c r="D3775" s="318" t="s">
        <v>7494</v>
      </c>
      <c r="E3775" s="318" t="s">
        <v>2453</v>
      </c>
      <c r="F3775" s="318" t="s">
        <v>2423</v>
      </c>
    </row>
    <row r="3776" spans="1:6" hidden="1">
      <c r="A3776" s="26">
        <v>3772</v>
      </c>
      <c r="B3776" s="316" t="s">
        <v>11023</v>
      </c>
      <c r="C3776" s="318" t="s">
        <v>7496</v>
      </c>
      <c r="D3776" s="318" t="s">
        <v>7494</v>
      </c>
      <c r="E3776" s="318" t="s">
        <v>2422</v>
      </c>
      <c r="F3776" s="318" t="s">
        <v>2423</v>
      </c>
    </row>
    <row r="3777" spans="1:6" hidden="1">
      <c r="A3777" s="26">
        <v>3773</v>
      </c>
      <c r="B3777" s="316" t="s">
        <v>11198</v>
      </c>
      <c r="C3777" s="318" t="s">
        <v>7559</v>
      </c>
      <c r="D3777" s="318" t="s">
        <v>7494</v>
      </c>
      <c r="E3777" s="318" t="s">
        <v>2453</v>
      </c>
      <c r="F3777" s="318" t="s">
        <v>2423</v>
      </c>
    </row>
    <row r="3778" spans="1:6" hidden="1">
      <c r="A3778" s="26">
        <v>3774</v>
      </c>
      <c r="B3778" s="316" t="s">
        <v>7513</v>
      </c>
      <c r="C3778" s="318" t="s">
        <v>7514</v>
      </c>
      <c r="D3778" s="318" t="s">
        <v>7494</v>
      </c>
      <c r="E3778" s="318" t="s">
        <v>2453</v>
      </c>
      <c r="F3778" s="318" t="s">
        <v>2423</v>
      </c>
    </row>
    <row r="3779" spans="1:6" hidden="1">
      <c r="A3779" s="26">
        <v>3775</v>
      </c>
      <c r="B3779" s="316" t="s">
        <v>7527</v>
      </c>
      <c r="C3779" s="318" t="s">
        <v>7528</v>
      </c>
      <c r="D3779" s="318" t="s">
        <v>7494</v>
      </c>
      <c r="E3779" s="318" t="s">
        <v>2453</v>
      </c>
      <c r="F3779" s="318" t="s">
        <v>2423</v>
      </c>
    </row>
    <row r="3780" spans="1:6" hidden="1">
      <c r="A3780" s="26">
        <v>3776</v>
      </c>
      <c r="B3780" s="316" t="s">
        <v>7525</v>
      </c>
      <c r="C3780" s="318" t="s">
        <v>7526</v>
      </c>
      <c r="D3780" s="318" t="s">
        <v>7494</v>
      </c>
      <c r="E3780" s="318" t="s">
        <v>2453</v>
      </c>
      <c r="F3780" s="318" t="s">
        <v>2423</v>
      </c>
    </row>
    <row r="3781" spans="1:6" hidden="1">
      <c r="A3781" s="26">
        <v>3777</v>
      </c>
      <c r="B3781" s="316" t="s">
        <v>7522</v>
      </c>
      <c r="C3781" s="318" t="s">
        <v>7523</v>
      </c>
      <c r="D3781" s="318" t="s">
        <v>7494</v>
      </c>
      <c r="E3781" s="318" t="s">
        <v>2453</v>
      </c>
      <c r="F3781" s="318" t="s">
        <v>2423</v>
      </c>
    </row>
    <row r="3782" spans="1:6" hidden="1">
      <c r="A3782" s="26">
        <v>3778</v>
      </c>
      <c r="B3782" s="316" t="s">
        <v>11449</v>
      </c>
      <c r="C3782" s="318" t="s">
        <v>7560</v>
      </c>
      <c r="D3782" s="318" t="s">
        <v>7494</v>
      </c>
      <c r="E3782" s="318" t="s">
        <v>2453</v>
      </c>
      <c r="F3782" s="318" t="s">
        <v>2423</v>
      </c>
    </row>
    <row r="3783" spans="1:6" hidden="1">
      <c r="A3783" s="26">
        <v>3779</v>
      </c>
      <c r="B3783" s="316" t="s">
        <v>11464</v>
      </c>
      <c r="C3783" s="318" t="s">
        <v>7564</v>
      </c>
      <c r="D3783" s="318" t="s">
        <v>7494</v>
      </c>
      <c r="E3783" s="318" t="s">
        <v>2453</v>
      </c>
      <c r="F3783" s="318" t="s">
        <v>2423</v>
      </c>
    </row>
    <row r="3784" spans="1:6" hidden="1">
      <c r="A3784" s="26">
        <v>3780</v>
      </c>
      <c r="B3784" s="316" t="s">
        <v>11519</v>
      </c>
      <c r="C3784" s="318" t="s">
        <v>7565</v>
      </c>
      <c r="D3784" s="318" t="s">
        <v>7494</v>
      </c>
      <c r="E3784" s="318" t="s">
        <v>2453</v>
      </c>
      <c r="F3784" s="318" t="s">
        <v>2423</v>
      </c>
    </row>
    <row r="3785" spans="1:6" hidden="1">
      <c r="A3785" s="26">
        <v>3781</v>
      </c>
      <c r="B3785" s="316" t="s">
        <v>7502</v>
      </c>
      <c r="C3785" s="318" t="s">
        <v>11533</v>
      </c>
      <c r="D3785" s="318" t="s">
        <v>7494</v>
      </c>
      <c r="E3785" s="318" t="s">
        <v>2453</v>
      </c>
      <c r="F3785" s="318" t="s">
        <v>2423</v>
      </c>
    </row>
    <row r="3786" spans="1:6" hidden="1">
      <c r="A3786" s="26">
        <v>3782</v>
      </c>
      <c r="B3786" s="316" t="s">
        <v>7509</v>
      </c>
      <c r="C3786" s="318" t="s">
        <v>7510</v>
      </c>
      <c r="D3786" s="318" t="s">
        <v>7494</v>
      </c>
      <c r="E3786" s="318" t="s">
        <v>2453</v>
      </c>
      <c r="F3786" s="318" t="s">
        <v>2423</v>
      </c>
    </row>
    <row r="3787" spans="1:6" hidden="1">
      <c r="A3787" s="26">
        <v>3783</v>
      </c>
      <c r="B3787" s="316" t="s">
        <v>7507</v>
      </c>
      <c r="C3787" s="318" t="s">
        <v>7508</v>
      </c>
      <c r="D3787" s="318" t="s">
        <v>7494</v>
      </c>
      <c r="E3787" s="318" t="s">
        <v>2453</v>
      </c>
      <c r="F3787" s="318" t="s">
        <v>2423</v>
      </c>
    </row>
    <row r="3788" spans="1:6" hidden="1">
      <c r="A3788" s="26">
        <v>3784</v>
      </c>
      <c r="B3788" s="316" t="s">
        <v>7503</v>
      </c>
      <c r="C3788" s="318" t="s">
        <v>7504</v>
      </c>
      <c r="D3788" s="318" t="s">
        <v>7494</v>
      </c>
      <c r="E3788" s="318" t="s">
        <v>2453</v>
      </c>
      <c r="F3788" s="320" t="s">
        <v>2423</v>
      </c>
    </row>
    <row r="3789" spans="1:6" hidden="1">
      <c r="A3789" s="26">
        <v>3785</v>
      </c>
      <c r="B3789" s="316" t="s">
        <v>7498</v>
      </c>
      <c r="C3789" s="318" t="s">
        <v>7499</v>
      </c>
      <c r="D3789" s="318" t="s">
        <v>7494</v>
      </c>
      <c r="E3789" s="318" t="s">
        <v>2453</v>
      </c>
      <c r="F3789" s="320" t="s">
        <v>2423</v>
      </c>
    </row>
    <row r="3790" spans="1:6" hidden="1">
      <c r="A3790" s="26">
        <v>3786</v>
      </c>
      <c r="B3790" s="316" t="s">
        <v>7500</v>
      </c>
      <c r="C3790" s="318" t="s">
        <v>7501</v>
      </c>
      <c r="D3790" s="318" t="s">
        <v>7494</v>
      </c>
      <c r="E3790" s="318" t="s">
        <v>2453</v>
      </c>
      <c r="F3790" s="320" t="s">
        <v>2423</v>
      </c>
    </row>
    <row r="3791" spans="1:6" hidden="1">
      <c r="A3791" s="26">
        <v>3787</v>
      </c>
      <c r="B3791" s="316" t="s">
        <v>7493</v>
      </c>
      <c r="C3791" s="318" t="s">
        <v>1609</v>
      </c>
      <c r="D3791" s="318" t="s">
        <v>7494</v>
      </c>
      <c r="E3791" s="318" t="s">
        <v>2422</v>
      </c>
      <c r="F3791" s="320" t="s">
        <v>2423</v>
      </c>
    </row>
    <row r="3792" spans="1:6" hidden="1">
      <c r="A3792" s="26">
        <v>3788</v>
      </c>
      <c r="B3792" s="316" t="s">
        <v>7505</v>
      </c>
      <c r="C3792" s="318" t="s">
        <v>7506</v>
      </c>
      <c r="D3792" s="318" t="s">
        <v>7494</v>
      </c>
      <c r="E3792" s="318" t="s">
        <v>2453</v>
      </c>
      <c r="F3792" s="320" t="s">
        <v>2423</v>
      </c>
    </row>
    <row r="3793" spans="1:6" hidden="1">
      <c r="A3793" s="26">
        <v>3789</v>
      </c>
      <c r="B3793" s="316" t="s">
        <v>9939</v>
      </c>
      <c r="C3793" s="318" t="s">
        <v>7495</v>
      </c>
      <c r="D3793" s="318" t="s">
        <v>7494</v>
      </c>
      <c r="E3793" s="318" t="s">
        <v>2422</v>
      </c>
      <c r="F3793" s="318" t="s">
        <v>2438</v>
      </c>
    </row>
    <row r="3794" spans="1:6" hidden="1">
      <c r="A3794" s="26">
        <v>3790</v>
      </c>
      <c r="B3794" s="316" t="s">
        <v>10727</v>
      </c>
      <c r="C3794" s="318" t="s">
        <v>7557</v>
      </c>
      <c r="D3794" s="318" t="s">
        <v>7494</v>
      </c>
      <c r="E3794" s="318" t="s">
        <v>2453</v>
      </c>
      <c r="F3794" s="318" t="s">
        <v>2893</v>
      </c>
    </row>
    <row r="3795" spans="1:6" hidden="1">
      <c r="A3795" s="26">
        <v>3791</v>
      </c>
      <c r="B3795" s="316" t="s">
        <v>10749</v>
      </c>
      <c r="C3795" s="318" t="s">
        <v>7558</v>
      </c>
      <c r="D3795" s="318" t="s">
        <v>7494</v>
      </c>
      <c r="E3795" s="318" t="s">
        <v>2453</v>
      </c>
      <c r="F3795" s="318" t="s">
        <v>2893</v>
      </c>
    </row>
    <row r="3796" spans="1:6" hidden="1">
      <c r="A3796" s="26">
        <v>3792</v>
      </c>
      <c r="B3796" s="316" t="s">
        <v>7625</v>
      </c>
      <c r="C3796" s="318" t="s">
        <v>1106</v>
      </c>
      <c r="D3796" s="318" t="s">
        <v>7568</v>
      </c>
      <c r="E3796" s="318" t="s">
        <v>2453</v>
      </c>
      <c r="F3796" s="318" t="s">
        <v>2423</v>
      </c>
    </row>
    <row r="3797" spans="1:6" hidden="1">
      <c r="A3797" s="26">
        <v>3793</v>
      </c>
      <c r="B3797" s="316" t="s">
        <v>7623</v>
      </c>
      <c r="C3797" s="318" t="s">
        <v>1082</v>
      </c>
      <c r="D3797" s="318" t="s">
        <v>7568</v>
      </c>
      <c r="E3797" s="318" t="s">
        <v>2453</v>
      </c>
      <c r="F3797" s="318" t="s">
        <v>2423</v>
      </c>
    </row>
    <row r="3798" spans="1:6" hidden="1">
      <c r="A3798" s="26">
        <v>3794</v>
      </c>
      <c r="B3798" s="316" t="s">
        <v>7633</v>
      </c>
      <c r="C3798" s="318" t="s">
        <v>1158</v>
      </c>
      <c r="D3798" s="318" t="s">
        <v>7568</v>
      </c>
      <c r="E3798" s="318" t="s">
        <v>2453</v>
      </c>
      <c r="F3798" s="318" t="s">
        <v>2423</v>
      </c>
    </row>
    <row r="3799" spans="1:6" hidden="1">
      <c r="A3799" s="26">
        <v>3795</v>
      </c>
      <c r="B3799" s="316" t="s">
        <v>7626</v>
      </c>
      <c r="C3799" s="318" t="s">
        <v>1111</v>
      </c>
      <c r="D3799" s="318" t="s">
        <v>7568</v>
      </c>
      <c r="E3799" s="318" t="s">
        <v>2453</v>
      </c>
      <c r="F3799" s="318" t="s">
        <v>2423</v>
      </c>
    </row>
    <row r="3800" spans="1:6" hidden="1">
      <c r="A3800" s="26">
        <v>3796</v>
      </c>
      <c r="B3800" s="316" t="s">
        <v>7630</v>
      </c>
      <c r="C3800" s="318" t="s">
        <v>1152</v>
      </c>
      <c r="D3800" s="318" t="s">
        <v>7568</v>
      </c>
      <c r="E3800" s="318" t="s">
        <v>2453</v>
      </c>
      <c r="F3800" s="318" t="s">
        <v>2423</v>
      </c>
    </row>
    <row r="3801" spans="1:6" hidden="1">
      <c r="A3801" s="26">
        <v>3797</v>
      </c>
      <c r="B3801" s="316" t="s">
        <v>7632</v>
      </c>
      <c r="C3801" s="318" t="s">
        <v>1155</v>
      </c>
      <c r="D3801" s="318" t="s">
        <v>7568</v>
      </c>
      <c r="E3801" s="318" t="s">
        <v>2453</v>
      </c>
      <c r="F3801" s="318" t="s">
        <v>2423</v>
      </c>
    </row>
    <row r="3802" spans="1:6" hidden="1">
      <c r="A3802" s="26">
        <v>3798</v>
      </c>
      <c r="B3802" s="316" t="s">
        <v>7624</v>
      </c>
      <c r="C3802" s="318" t="s">
        <v>1102</v>
      </c>
      <c r="D3802" s="318" t="s">
        <v>7568</v>
      </c>
      <c r="E3802" s="318" t="s">
        <v>2453</v>
      </c>
      <c r="F3802" s="318" t="s">
        <v>2423</v>
      </c>
    </row>
    <row r="3803" spans="1:6" hidden="1">
      <c r="A3803" s="26">
        <v>3799</v>
      </c>
      <c r="B3803" s="316" t="s">
        <v>7631</v>
      </c>
      <c r="C3803" s="318" t="s">
        <v>1154</v>
      </c>
      <c r="D3803" s="318" t="s">
        <v>7568</v>
      </c>
      <c r="E3803" s="318" t="s">
        <v>2453</v>
      </c>
      <c r="F3803" s="318" t="s">
        <v>2423</v>
      </c>
    </row>
    <row r="3804" spans="1:6" hidden="1">
      <c r="A3804" s="26">
        <v>3800</v>
      </c>
      <c r="B3804" s="316" t="s">
        <v>9710</v>
      </c>
      <c r="C3804" s="318" t="s">
        <v>9711</v>
      </c>
      <c r="D3804" s="318" t="s">
        <v>7568</v>
      </c>
      <c r="E3804" s="318" t="s">
        <v>2422</v>
      </c>
      <c r="F3804" s="318" t="s">
        <v>2423</v>
      </c>
    </row>
    <row r="3805" spans="1:6" hidden="1">
      <c r="A3805" s="26">
        <v>3801</v>
      </c>
      <c r="B3805" s="316" t="s">
        <v>9727</v>
      </c>
      <c r="C3805" s="318" t="s">
        <v>9728</v>
      </c>
      <c r="D3805" s="318" t="s">
        <v>7568</v>
      </c>
      <c r="E3805" s="318" t="s">
        <v>2422</v>
      </c>
      <c r="F3805" s="318" t="s">
        <v>2423</v>
      </c>
    </row>
    <row r="3806" spans="1:6" hidden="1">
      <c r="A3806" s="26">
        <v>3802</v>
      </c>
      <c r="B3806" s="316" t="s">
        <v>9741</v>
      </c>
      <c r="C3806" s="318" t="s">
        <v>9742</v>
      </c>
      <c r="D3806" s="318" t="s">
        <v>7568</v>
      </c>
      <c r="E3806" s="318" t="s">
        <v>2422</v>
      </c>
      <c r="F3806" s="318" t="s">
        <v>2423</v>
      </c>
    </row>
    <row r="3807" spans="1:6" hidden="1">
      <c r="A3807" s="26">
        <v>3803</v>
      </c>
      <c r="B3807" s="316" t="s">
        <v>7628</v>
      </c>
      <c r="C3807" s="318" t="s">
        <v>1124</v>
      </c>
      <c r="D3807" s="318" t="s">
        <v>7568</v>
      </c>
      <c r="E3807" s="318" t="s">
        <v>2453</v>
      </c>
      <c r="F3807" s="318" t="s">
        <v>2423</v>
      </c>
    </row>
    <row r="3808" spans="1:6" hidden="1">
      <c r="A3808" s="26">
        <v>3804</v>
      </c>
      <c r="B3808" s="316" t="s">
        <v>7629</v>
      </c>
      <c r="C3808" s="318" t="s">
        <v>1131</v>
      </c>
      <c r="D3808" s="318" t="s">
        <v>7568</v>
      </c>
      <c r="E3808" s="318" t="s">
        <v>2453</v>
      </c>
      <c r="F3808" s="318" t="s">
        <v>2423</v>
      </c>
    </row>
    <row r="3809" spans="1:6" hidden="1">
      <c r="A3809" s="26">
        <v>3805</v>
      </c>
      <c r="B3809" s="316" t="s">
        <v>7627</v>
      </c>
      <c r="C3809" s="318" t="s">
        <v>1120</v>
      </c>
      <c r="D3809" s="318" t="s">
        <v>7568</v>
      </c>
      <c r="E3809" s="318" t="s">
        <v>2453</v>
      </c>
      <c r="F3809" s="318" t="s">
        <v>2423</v>
      </c>
    </row>
    <row r="3810" spans="1:6" hidden="1">
      <c r="A3810" s="26">
        <v>3806</v>
      </c>
      <c r="B3810" s="316" t="s">
        <v>7617</v>
      </c>
      <c r="C3810" s="318" t="s">
        <v>7618</v>
      </c>
      <c r="D3810" s="318" t="s">
        <v>7568</v>
      </c>
      <c r="E3810" s="318" t="s">
        <v>2453</v>
      </c>
      <c r="F3810" s="318" t="s">
        <v>2423</v>
      </c>
    </row>
    <row r="3811" spans="1:6" hidden="1">
      <c r="A3811" s="26">
        <v>3807</v>
      </c>
      <c r="B3811" s="316" t="s">
        <v>7615</v>
      </c>
      <c r="C3811" s="318" t="s">
        <v>7616</v>
      </c>
      <c r="D3811" s="318" t="s">
        <v>7568</v>
      </c>
      <c r="E3811" s="318" t="s">
        <v>2453</v>
      </c>
      <c r="F3811" s="318" t="s">
        <v>2423</v>
      </c>
    </row>
    <row r="3812" spans="1:6" hidden="1">
      <c r="A3812" s="26">
        <v>3808</v>
      </c>
      <c r="B3812" s="316" t="s">
        <v>7607</v>
      </c>
      <c r="C3812" s="318" t="s">
        <v>7608</v>
      </c>
      <c r="D3812" s="318" t="s">
        <v>7568</v>
      </c>
      <c r="E3812" s="318" t="s">
        <v>2453</v>
      </c>
      <c r="F3812" s="318" t="s">
        <v>2423</v>
      </c>
    </row>
    <row r="3813" spans="1:6" hidden="1">
      <c r="A3813" s="26">
        <v>3809</v>
      </c>
      <c r="B3813" s="316" t="s">
        <v>7613</v>
      </c>
      <c r="C3813" s="318" t="s">
        <v>7614</v>
      </c>
      <c r="D3813" s="318" t="s">
        <v>7568</v>
      </c>
      <c r="E3813" s="318" t="s">
        <v>2453</v>
      </c>
      <c r="F3813" s="318" t="s">
        <v>2423</v>
      </c>
    </row>
    <row r="3814" spans="1:6" hidden="1">
      <c r="A3814" s="26">
        <v>3810</v>
      </c>
      <c r="B3814" s="316" t="s">
        <v>7621</v>
      </c>
      <c r="C3814" s="318" t="s">
        <v>7622</v>
      </c>
      <c r="D3814" s="318" t="s">
        <v>7568</v>
      </c>
      <c r="E3814" s="318" t="s">
        <v>2453</v>
      </c>
      <c r="F3814" s="318" t="s">
        <v>2423</v>
      </c>
    </row>
    <row r="3815" spans="1:6" hidden="1">
      <c r="A3815" s="26">
        <v>3811</v>
      </c>
      <c r="B3815" s="316" t="s">
        <v>7609</v>
      </c>
      <c r="C3815" s="318" t="s">
        <v>7610</v>
      </c>
      <c r="D3815" s="318" t="s">
        <v>7568</v>
      </c>
      <c r="E3815" s="318" t="s">
        <v>2453</v>
      </c>
      <c r="F3815" s="318" t="s">
        <v>2423</v>
      </c>
    </row>
    <row r="3816" spans="1:6" hidden="1">
      <c r="A3816" s="26">
        <v>3812</v>
      </c>
      <c r="B3816" s="316" t="s">
        <v>7611</v>
      </c>
      <c r="C3816" s="318" t="s">
        <v>7612</v>
      </c>
      <c r="D3816" s="318" t="s">
        <v>7568</v>
      </c>
      <c r="E3816" s="318" t="s">
        <v>2453</v>
      </c>
      <c r="F3816" s="318" t="s">
        <v>2423</v>
      </c>
    </row>
    <row r="3817" spans="1:6" hidden="1">
      <c r="A3817" s="26">
        <v>3813</v>
      </c>
      <c r="B3817" s="316" t="s">
        <v>10007</v>
      </c>
      <c r="C3817" s="318" t="s">
        <v>7636</v>
      </c>
      <c r="D3817" s="318" t="s">
        <v>7568</v>
      </c>
      <c r="E3817" s="318" t="s">
        <v>2453</v>
      </c>
      <c r="F3817" s="318" t="s">
        <v>2423</v>
      </c>
    </row>
    <row r="3818" spans="1:6" hidden="1">
      <c r="A3818" s="26">
        <v>3814</v>
      </c>
      <c r="B3818" s="316" t="s">
        <v>7634</v>
      </c>
      <c r="C3818" s="318" t="s">
        <v>7635</v>
      </c>
      <c r="D3818" s="318" t="s">
        <v>7568</v>
      </c>
      <c r="E3818" s="318" t="s">
        <v>2453</v>
      </c>
      <c r="F3818" s="318" t="s">
        <v>2423</v>
      </c>
    </row>
    <row r="3819" spans="1:6" hidden="1">
      <c r="A3819" s="26">
        <v>3815</v>
      </c>
      <c r="B3819" s="316" t="s">
        <v>9161</v>
      </c>
      <c r="C3819" s="318" t="s">
        <v>1292</v>
      </c>
      <c r="D3819" s="318" t="s">
        <v>7568</v>
      </c>
      <c r="E3819" s="318" t="s">
        <v>2422</v>
      </c>
      <c r="F3819" s="318" t="s">
        <v>2423</v>
      </c>
    </row>
    <row r="3820" spans="1:6" hidden="1">
      <c r="A3820" s="26">
        <v>3816</v>
      </c>
      <c r="B3820" s="316" t="s">
        <v>7587</v>
      </c>
      <c r="C3820" s="318" t="s">
        <v>7588</v>
      </c>
      <c r="D3820" s="318" t="s">
        <v>7568</v>
      </c>
      <c r="E3820" s="318" t="s">
        <v>2453</v>
      </c>
      <c r="F3820" s="318" t="s">
        <v>2423</v>
      </c>
    </row>
    <row r="3821" spans="1:6" hidden="1">
      <c r="A3821" s="26">
        <v>3817</v>
      </c>
      <c r="B3821" s="316" t="s">
        <v>7589</v>
      </c>
      <c r="C3821" s="318" t="s">
        <v>7590</v>
      </c>
      <c r="D3821" s="318" t="s">
        <v>7568</v>
      </c>
      <c r="E3821" s="318" t="s">
        <v>2453</v>
      </c>
      <c r="F3821" s="318" t="s">
        <v>2423</v>
      </c>
    </row>
    <row r="3822" spans="1:6" hidden="1">
      <c r="A3822" s="26">
        <v>3818</v>
      </c>
      <c r="B3822" s="316" t="s">
        <v>7593</v>
      </c>
      <c r="C3822" s="318" t="s">
        <v>1506</v>
      </c>
      <c r="D3822" s="318" t="s">
        <v>7568</v>
      </c>
      <c r="E3822" s="318" t="s">
        <v>2453</v>
      </c>
      <c r="F3822" s="318" t="s">
        <v>2423</v>
      </c>
    </row>
    <row r="3823" spans="1:6" hidden="1">
      <c r="A3823" s="26">
        <v>3819</v>
      </c>
      <c r="B3823" s="316" t="s">
        <v>7603</v>
      </c>
      <c r="C3823" s="318" t="s">
        <v>7604</v>
      </c>
      <c r="D3823" s="318" t="s">
        <v>7568</v>
      </c>
      <c r="E3823" s="318" t="s">
        <v>2453</v>
      </c>
      <c r="F3823" s="318" t="s">
        <v>2423</v>
      </c>
    </row>
    <row r="3824" spans="1:6" hidden="1">
      <c r="A3824" s="26">
        <v>3820</v>
      </c>
      <c r="B3824" s="316" t="s">
        <v>7601</v>
      </c>
      <c r="C3824" s="318" t="s">
        <v>7602</v>
      </c>
      <c r="D3824" s="318" t="s">
        <v>7568</v>
      </c>
      <c r="E3824" s="318" t="s">
        <v>2453</v>
      </c>
      <c r="F3824" s="318" t="s">
        <v>2423</v>
      </c>
    </row>
    <row r="3825" spans="1:6" hidden="1">
      <c r="A3825" s="26">
        <v>3821</v>
      </c>
      <c r="B3825" s="316" t="s">
        <v>7591</v>
      </c>
      <c r="C3825" s="318" t="s">
        <v>7592</v>
      </c>
      <c r="D3825" s="318" t="s">
        <v>7568</v>
      </c>
      <c r="E3825" s="318" t="s">
        <v>2453</v>
      </c>
      <c r="F3825" s="318" t="s">
        <v>2423</v>
      </c>
    </row>
    <row r="3826" spans="1:6" hidden="1">
      <c r="A3826" s="26">
        <v>3822</v>
      </c>
      <c r="B3826" s="316" t="s">
        <v>7585</v>
      </c>
      <c r="C3826" s="318" t="s">
        <v>7586</v>
      </c>
      <c r="D3826" s="318" t="s">
        <v>7568</v>
      </c>
      <c r="E3826" s="318" t="s">
        <v>2453</v>
      </c>
      <c r="F3826" s="318" t="s">
        <v>2423</v>
      </c>
    </row>
    <row r="3827" spans="1:6" hidden="1">
      <c r="A3827" s="26">
        <v>3823</v>
      </c>
      <c r="B3827" s="316" t="s">
        <v>7596</v>
      </c>
      <c r="C3827" s="318" t="s">
        <v>10451</v>
      </c>
      <c r="D3827" s="318" t="s">
        <v>7568</v>
      </c>
      <c r="E3827" s="318" t="s">
        <v>2453</v>
      </c>
      <c r="F3827" s="318" t="s">
        <v>2423</v>
      </c>
    </row>
    <row r="3828" spans="1:6" hidden="1">
      <c r="A3828" s="26">
        <v>3824</v>
      </c>
      <c r="B3828" s="316" t="s">
        <v>10744</v>
      </c>
      <c r="C3828" s="318" t="s">
        <v>7637</v>
      </c>
      <c r="D3828" s="318" t="s">
        <v>7568</v>
      </c>
      <c r="E3828" s="318" t="s">
        <v>2453</v>
      </c>
      <c r="F3828" s="318" t="s">
        <v>2423</v>
      </c>
    </row>
    <row r="3829" spans="1:6" hidden="1">
      <c r="A3829" s="26">
        <v>3825</v>
      </c>
      <c r="B3829" s="316" t="s">
        <v>10975</v>
      </c>
      <c r="C3829" s="318" t="s">
        <v>7639</v>
      </c>
      <c r="D3829" s="318" t="s">
        <v>7568</v>
      </c>
      <c r="E3829" s="318" t="s">
        <v>2453</v>
      </c>
      <c r="F3829" s="318" t="s">
        <v>2423</v>
      </c>
    </row>
    <row r="3830" spans="1:6" hidden="1">
      <c r="A3830" s="26">
        <v>3826</v>
      </c>
      <c r="B3830" s="316" t="s">
        <v>10996</v>
      </c>
      <c r="C3830" s="318" t="s">
        <v>7638</v>
      </c>
      <c r="D3830" s="318" t="s">
        <v>7568</v>
      </c>
      <c r="E3830" s="318" t="s">
        <v>2453</v>
      </c>
      <c r="F3830" s="318" t="s">
        <v>2423</v>
      </c>
    </row>
    <row r="3831" spans="1:6" hidden="1">
      <c r="A3831" s="26">
        <v>3827</v>
      </c>
      <c r="B3831" s="316" t="s">
        <v>11014</v>
      </c>
      <c r="C3831" s="318" t="s">
        <v>7640</v>
      </c>
      <c r="D3831" s="318" t="s">
        <v>7568</v>
      </c>
      <c r="E3831" s="318" t="s">
        <v>2453</v>
      </c>
      <c r="F3831" s="318" t="s">
        <v>2423</v>
      </c>
    </row>
    <row r="3832" spans="1:6" hidden="1">
      <c r="A3832" s="26">
        <v>3828</v>
      </c>
      <c r="B3832" s="316" t="s">
        <v>11045</v>
      </c>
      <c r="C3832" s="318" t="s">
        <v>7572</v>
      </c>
      <c r="D3832" s="318" t="s">
        <v>7568</v>
      </c>
      <c r="E3832" s="318" t="s">
        <v>2422</v>
      </c>
      <c r="F3832" s="318" t="s">
        <v>2423</v>
      </c>
    </row>
    <row r="3833" spans="1:6" hidden="1">
      <c r="A3833" s="26">
        <v>3829</v>
      </c>
      <c r="B3833" s="316" t="s">
        <v>7600</v>
      </c>
      <c r="C3833" s="318" t="s">
        <v>1535</v>
      </c>
      <c r="D3833" s="318" t="s">
        <v>7568</v>
      </c>
      <c r="E3833" s="318" t="s">
        <v>2453</v>
      </c>
      <c r="F3833" s="318" t="s">
        <v>2423</v>
      </c>
    </row>
    <row r="3834" spans="1:6" hidden="1">
      <c r="A3834" s="26">
        <v>3830</v>
      </c>
      <c r="B3834" s="316" t="s">
        <v>7599</v>
      </c>
      <c r="C3834" s="318" t="s">
        <v>1514</v>
      </c>
      <c r="D3834" s="318" t="s">
        <v>7568</v>
      </c>
      <c r="E3834" s="318" t="s">
        <v>2453</v>
      </c>
      <c r="F3834" s="318" t="s">
        <v>2423</v>
      </c>
    </row>
    <row r="3835" spans="1:6" hidden="1">
      <c r="A3835" s="26">
        <v>3831</v>
      </c>
      <c r="B3835" s="316" t="s">
        <v>7594</v>
      </c>
      <c r="C3835" s="318" t="s">
        <v>7595</v>
      </c>
      <c r="D3835" s="318" t="s">
        <v>7568</v>
      </c>
      <c r="E3835" s="318" t="s">
        <v>2453</v>
      </c>
      <c r="F3835" s="318" t="s">
        <v>2423</v>
      </c>
    </row>
    <row r="3836" spans="1:6" hidden="1">
      <c r="A3836" s="26">
        <v>3832</v>
      </c>
      <c r="B3836" s="316" t="s">
        <v>7605</v>
      </c>
      <c r="C3836" s="318" t="s">
        <v>7606</v>
      </c>
      <c r="D3836" s="318" t="s">
        <v>7568</v>
      </c>
      <c r="E3836" s="318" t="s">
        <v>2453</v>
      </c>
      <c r="F3836" s="318" t="s">
        <v>2423</v>
      </c>
    </row>
    <row r="3837" spans="1:6" hidden="1">
      <c r="A3837" s="26">
        <v>3833</v>
      </c>
      <c r="B3837" s="316" t="s">
        <v>7597</v>
      </c>
      <c r="C3837" s="318" t="s">
        <v>7598</v>
      </c>
      <c r="D3837" s="318" t="s">
        <v>7568</v>
      </c>
      <c r="E3837" s="318" t="s">
        <v>2453</v>
      </c>
      <c r="F3837" s="318" t="s">
        <v>2423</v>
      </c>
    </row>
    <row r="3838" spans="1:6" hidden="1">
      <c r="A3838" s="26">
        <v>3834</v>
      </c>
      <c r="B3838" s="316" t="s">
        <v>7573</v>
      </c>
      <c r="C3838" s="318" t="s">
        <v>7574</v>
      </c>
      <c r="D3838" s="318" t="s">
        <v>7568</v>
      </c>
      <c r="E3838" s="318" t="s">
        <v>2453</v>
      </c>
      <c r="F3838" s="318" t="s">
        <v>2423</v>
      </c>
    </row>
    <row r="3839" spans="1:6" hidden="1">
      <c r="A3839" s="26">
        <v>3835</v>
      </c>
      <c r="B3839" s="316" t="s">
        <v>7566</v>
      </c>
      <c r="C3839" s="318" t="s">
        <v>7567</v>
      </c>
      <c r="D3839" s="318" t="s">
        <v>7568</v>
      </c>
      <c r="E3839" s="318" t="s">
        <v>2422</v>
      </c>
      <c r="F3839" s="318" t="s">
        <v>2423</v>
      </c>
    </row>
    <row r="3840" spans="1:6" hidden="1">
      <c r="A3840" s="26">
        <v>3836</v>
      </c>
      <c r="B3840" s="316" t="s">
        <v>7577</v>
      </c>
      <c r="C3840" s="318" t="s">
        <v>7578</v>
      </c>
      <c r="D3840" s="318" t="s">
        <v>7568</v>
      </c>
      <c r="E3840" s="318" t="s">
        <v>2453</v>
      </c>
      <c r="F3840" s="318" t="s">
        <v>2423</v>
      </c>
    </row>
    <row r="3841" spans="1:6" hidden="1">
      <c r="A3841" s="26">
        <v>3837</v>
      </c>
      <c r="B3841" s="316" t="s">
        <v>7579</v>
      </c>
      <c r="C3841" s="318" t="s">
        <v>7580</v>
      </c>
      <c r="D3841" s="318" t="s">
        <v>7568</v>
      </c>
      <c r="E3841" s="318" t="s">
        <v>2453</v>
      </c>
      <c r="F3841" s="320" t="s">
        <v>2423</v>
      </c>
    </row>
    <row r="3842" spans="1:6" hidden="1">
      <c r="A3842" s="26">
        <v>3838</v>
      </c>
      <c r="B3842" s="316" t="s">
        <v>7581</v>
      </c>
      <c r="C3842" s="318" t="s">
        <v>7582</v>
      </c>
      <c r="D3842" s="318" t="s">
        <v>7568</v>
      </c>
      <c r="E3842" s="318" t="s">
        <v>2453</v>
      </c>
      <c r="F3842" s="320" t="s">
        <v>2423</v>
      </c>
    </row>
    <row r="3843" spans="1:6" hidden="1">
      <c r="A3843" s="26">
        <v>3839</v>
      </c>
      <c r="B3843" s="316" t="s">
        <v>7569</v>
      </c>
      <c r="C3843" s="318" t="s">
        <v>7570</v>
      </c>
      <c r="D3843" s="318" t="s">
        <v>7568</v>
      </c>
      <c r="E3843" s="318" t="s">
        <v>2422</v>
      </c>
      <c r="F3843" s="320" t="s">
        <v>2423</v>
      </c>
    </row>
    <row r="3844" spans="1:6" hidden="1">
      <c r="A3844" s="26">
        <v>3840</v>
      </c>
      <c r="B3844" s="316" t="s">
        <v>7575</v>
      </c>
      <c r="C3844" s="318" t="s">
        <v>7576</v>
      </c>
      <c r="D3844" s="318" t="s">
        <v>7568</v>
      </c>
      <c r="E3844" s="318" t="s">
        <v>2453</v>
      </c>
      <c r="F3844" s="320" t="s">
        <v>2423</v>
      </c>
    </row>
    <row r="3845" spans="1:6" hidden="1">
      <c r="A3845" s="26">
        <v>3841</v>
      </c>
      <c r="B3845" s="316" t="s">
        <v>9932</v>
      </c>
      <c r="C3845" s="318" t="s">
        <v>7571</v>
      </c>
      <c r="D3845" s="318" t="s">
        <v>7568</v>
      </c>
      <c r="E3845" s="318" t="s">
        <v>2422</v>
      </c>
      <c r="F3845" s="318" t="s">
        <v>2438</v>
      </c>
    </row>
    <row r="3846" spans="1:6" hidden="1">
      <c r="A3846" s="26">
        <v>3842</v>
      </c>
      <c r="B3846" s="316" t="s">
        <v>7583</v>
      </c>
      <c r="C3846" s="318" t="s">
        <v>7584</v>
      </c>
      <c r="D3846" s="318" t="s">
        <v>7568</v>
      </c>
      <c r="E3846" s="318" t="s">
        <v>2453</v>
      </c>
      <c r="F3846" s="318" t="s">
        <v>2438</v>
      </c>
    </row>
    <row r="3847" spans="1:6" hidden="1">
      <c r="A3847" s="26">
        <v>3843</v>
      </c>
      <c r="B3847" s="316" t="s">
        <v>7619</v>
      </c>
      <c r="C3847" s="318" t="s">
        <v>7620</v>
      </c>
      <c r="D3847" s="318" t="s">
        <v>7568</v>
      </c>
      <c r="E3847" s="318" t="s">
        <v>2453</v>
      </c>
      <c r="F3847" s="318" t="s">
        <v>2456</v>
      </c>
    </row>
    <row r="3848" spans="1:6" hidden="1">
      <c r="A3848" s="26">
        <v>3844</v>
      </c>
      <c r="B3848" s="316" t="s">
        <v>7736</v>
      </c>
      <c r="C3848" s="318" t="s">
        <v>7737</v>
      </c>
      <c r="D3848" s="318" t="s">
        <v>7642</v>
      </c>
      <c r="E3848" s="318" t="s">
        <v>2453</v>
      </c>
      <c r="F3848" s="318" t="s">
        <v>2423</v>
      </c>
    </row>
    <row r="3849" spans="1:6" hidden="1">
      <c r="A3849" s="26">
        <v>3845</v>
      </c>
      <c r="B3849" s="316" t="s">
        <v>7732</v>
      </c>
      <c r="C3849" s="318" t="s">
        <v>1129</v>
      </c>
      <c r="D3849" s="318" t="s">
        <v>7642</v>
      </c>
      <c r="E3849" s="318" t="s">
        <v>2453</v>
      </c>
      <c r="F3849" s="318" t="s">
        <v>2423</v>
      </c>
    </row>
    <row r="3850" spans="1:6" hidden="1">
      <c r="A3850" s="26">
        <v>3846</v>
      </c>
      <c r="B3850" s="316" t="s">
        <v>7733</v>
      </c>
      <c r="C3850" s="318" t="s">
        <v>1142</v>
      </c>
      <c r="D3850" s="318" t="s">
        <v>7642</v>
      </c>
      <c r="E3850" s="318" t="s">
        <v>2453</v>
      </c>
      <c r="F3850" s="318" t="s">
        <v>2423</v>
      </c>
    </row>
    <row r="3851" spans="1:6" hidden="1">
      <c r="A3851" s="26">
        <v>3847</v>
      </c>
      <c r="B3851" s="316" t="s">
        <v>7728</v>
      </c>
      <c r="C3851" s="318" t="s">
        <v>1086</v>
      </c>
      <c r="D3851" s="318" t="s">
        <v>7642</v>
      </c>
      <c r="E3851" s="318" t="s">
        <v>2453</v>
      </c>
      <c r="F3851" s="318" t="s">
        <v>2423</v>
      </c>
    </row>
    <row r="3852" spans="1:6" hidden="1">
      <c r="A3852" s="26">
        <v>3848</v>
      </c>
      <c r="B3852" s="316" t="s">
        <v>7731</v>
      </c>
      <c r="C3852" s="318" t="s">
        <v>1123</v>
      </c>
      <c r="D3852" s="318" t="s">
        <v>7642</v>
      </c>
      <c r="E3852" s="318" t="s">
        <v>2453</v>
      </c>
      <c r="F3852" s="318" t="s">
        <v>2423</v>
      </c>
    </row>
    <row r="3853" spans="1:6" hidden="1">
      <c r="A3853" s="26">
        <v>3849</v>
      </c>
      <c r="B3853" s="316" t="s">
        <v>7730</v>
      </c>
      <c r="C3853" s="318" t="s">
        <v>1115</v>
      </c>
      <c r="D3853" s="318" t="s">
        <v>7642</v>
      </c>
      <c r="E3853" s="318" t="s">
        <v>2453</v>
      </c>
      <c r="F3853" s="318" t="s">
        <v>2423</v>
      </c>
    </row>
    <row r="3854" spans="1:6" hidden="1">
      <c r="A3854" s="26">
        <v>3850</v>
      </c>
      <c r="B3854" s="316" t="s">
        <v>7734</v>
      </c>
      <c r="C3854" s="318" t="s">
        <v>1153</v>
      </c>
      <c r="D3854" s="318" t="s">
        <v>7642</v>
      </c>
      <c r="E3854" s="318" t="s">
        <v>2453</v>
      </c>
      <c r="F3854" s="318" t="s">
        <v>2423</v>
      </c>
    </row>
    <row r="3855" spans="1:6" hidden="1">
      <c r="A3855" s="26">
        <v>3851</v>
      </c>
      <c r="B3855" s="316" t="s">
        <v>7735</v>
      </c>
      <c r="C3855" s="318" t="s">
        <v>1161</v>
      </c>
      <c r="D3855" s="318" t="s">
        <v>7642</v>
      </c>
      <c r="E3855" s="318" t="s">
        <v>2453</v>
      </c>
      <c r="F3855" s="318" t="s">
        <v>2423</v>
      </c>
    </row>
    <row r="3856" spans="1:6" hidden="1">
      <c r="A3856" s="26">
        <v>3852</v>
      </c>
      <c r="B3856" s="316" t="s">
        <v>7729</v>
      </c>
      <c r="C3856" s="318" t="s">
        <v>1103</v>
      </c>
      <c r="D3856" s="318" t="s">
        <v>7642</v>
      </c>
      <c r="E3856" s="318" t="s">
        <v>2453</v>
      </c>
      <c r="F3856" s="318" t="s">
        <v>2423</v>
      </c>
    </row>
    <row r="3857" spans="1:6" hidden="1">
      <c r="A3857" s="26">
        <v>3853</v>
      </c>
      <c r="B3857" s="316" t="s">
        <v>7722</v>
      </c>
      <c r="C3857" s="318" t="s">
        <v>7723</v>
      </c>
      <c r="D3857" s="318" t="s">
        <v>7642</v>
      </c>
      <c r="E3857" s="318" t="s">
        <v>2453</v>
      </c>
      <c r="F3857" s="318" t="s">
        <v>2423</v>
      </c>
    </row>
    <row r="3858" spans="1:6" hidden="1">
      <c r="A3858" s="26">
        <v>3854</v>
      </c>
      <c r="B3858" s="316" t="s">
        <v>7718</v>
      </c>
      <c r="C3858" s="318" t="s">
        <v>7719</v>
      </c>
      <c r="D3858" s="318" t="s">
        <v>7642</v>
      </c>
      <c r="E3858" s="318" t="s">
        <v>2453</v>
      </c>
      <c r="F3858" s="318" t="s">
        <v>2423</v>
      </c>
    </row>
    <row r="3859" spans="1:6" hidden="1">
      <c r="A3859" s="26">
        <v>3855</v>
      </c>
      <c r="B3859" s="316" t="s">
        <v>7720</v>
      </c>
      <c r="C3859" s="318" t="s">
        <v>7721</v>
      </c>
      <c r="D3859" s="318" t="s">
        <v>7642</v>
      </c>
      <c r="E3859" s="318" t="s">
        <v>2453</v>
      </c>
      <c r="F3859" s="318" t="s">
        <v>2423</v>
      </c>
    </row>
    <row r="3860" spans="1:6" hidden="1">
      <c r="A3860" s="26">
        <v>3856</v>
      </c>
      <c r="B3860" s="316" t="s">
        <v>7716</v>
      </c>
      <c r="C3860" s="318" t="s">
        <v>7717</v>
      </c>
      <c r="D3860" s="318" t="s">
        <v>7642</v>
      </c>
      <c r="E3860" s="318" t="s">
        <v>2453</v>
      </c>
      <c r="F3860" s="318" t="s">
        <v>2423</v>
      </c>
    </row>
    <row r="3861" spans="1:6" hidden="1">
      <c r="A3861" s="26">
        <v>3857</v>
      </c>
      <c r="B3861" s="316" t="s">
        <v>7724</v>
      </c>
      <c r="C3861" s="318" t="s">
        <v>7725</v>
      </c>
      <c r="D3861" s="318" t="s">
        <v>7642</v>
      </c>
      <c r="E3861" s="318" t="s">
        <v>2453</v>
      </c>
      <c r="F3861" s="318" t="s">
        <v>2423</v>
      </c>
    </row>
    <row r="3862" spans="1:6" hidden="1">
      <c r="A3862" s="26">
        <v>3858</v>
      </c>
      <c r="B3862" s="316" t="s">
        <v>7726</v>
      </c>
      <c r="C3862" s="318" t="s">
        <v>7727</v>
      </c>
      <c r="D3862" s="318" t="s">
        <v>7642</v>
      </c>
      <c r="E3862" s="318" t="s">
        <v>2453</v>
      </c>
      <c r="F3862" s="318" t="s">
        <v>2423</v>
      </c>
    </row>
    <row r="3863" spans="1:6" hidden="1">
      <c r="A3863" s="26">
        <v>3859</v>
      </c>
      <c r="B3863" s="316" t="s">
        <v>7667</v>
      </c>
      <c r="C3863" s="318" t="s">
        <v>7668</v>
      </c>
      <c r="D3863" s="318" t="s">
        <v>7642</v>
      </c>
      <c r="E3863" s="318" t="s">
        <v>2453</v>
      </c>
      <c r="F3863" s="318" t="s">
        <v>2423</v>
      </c>
    </row>
    <row r="3864" spans="1:6" hidden="1">
      <c r="A3864" s="26">
        <v>3860</v>
      </c>
      <c r="B3864" s="316" t="s">
        <v>10064</v>
      </c>
      <c r="C3864" s="318" t="s">
        <v>10065</v>
      </c>
      <c r="D3864" s="318" t="s">
        <v>7642</v>
      </c>
      <c r="E3864" s="318" t="s">
        <v>2422</v>
      </c>
      <c r="F3864" s="318" t="s">
        <v>2423</v>
      </c>
    </row>
    <row r="3865" spans="1:6" hidden="1">
      <c r="A3865" s="26">
        <v>3861</v>
      </c>
      <c r="B3865" s="316" t="s">
        <v>7644</v>
      </c>
      <c r="C3865" s="318" t="s">
        <v>7645</v>
      </c>
      <c r="D3865" s="318" t="s">
        <v>7642</v>
      </c>
      <c r="E3865" s="318" t="s">
        <v>2422</v>
      </c>
      <c r="F3865" s="318" t="s">
        <v>2423</v>
      </c>
    </row>
    <row r="3866" spans="1:6" hidden="1">
      <c r="A3866" s="26">
        <v>3862</v>
      </c>
      <c r="B3866" s="316" t="s">
        <v>7646</v>
      </c>
      <c r="C3866" s="318" t="s">
        <v>7647</v>
      </c>
      <c r="D3866" s="318" t="s">
        <v>7642</v>
      </c>
      <c r="E3866" s="318" t="s">
        <v>2422</v>
      </c>
      <c r="F3866" s="318" t="s">
        <v>2423</v>
      </c>
    </row>
    <row r="3867" spans="1:6" hidden="1">
      <c r="A3867" s="26">
        <v>3863</v>
      </c>
      <c r="B3867" s="316" t="s">
        <v>9186</v>
      </c>
      <c r="C3867" s="318" t="s">
        <v>1290</v>
      </c>
      <c r="D3867" s="318" t="s">
        <v>7642</v>
      </c>
      <c r="E3867" s="318" t="s">
        <v>2422</v>
      </c>
      <c r="F3867" s="318" t="s">
        <v>2423</v>
      </c>
    </row>
    <row r="3868" spans="1:6" hidden="1">
      <c r="A3868" s="26">
        <v>3864</v>
      </c>
      <c r="B3868" s="316" t="s">
        <v>10130</v>
      </c>
      <c r="C3868" s="318" t="s">
        <v>7747</v>
      </c>
      <c r="D3868" s="318" t="s">
        <v>7642</v>
      </c>
      <c r="E3868" s="318" t="s">
        <v>2453</v>
      </c>
      <c r="F3868" s="318" t="s">
        <v>2423</v>
      </c>
    </row>
    <row r="3869" spans="1:6" hidden="1">
      <c r="A3869" s="26">
        <v>3865</v>
      </c>
      <c r="B3869" s="316" t="s">
        <v>10135</v>
      </c>
      <c r="C3869" s="318" t="s">
        <v>7763</v>
      </c>
      <c r="D3869" s="318" t="s">
        <v>7642</v>
      </c>
      <c r="E3869" s="318" t="s">
        <v>2453</v>
      </c>
      <c r="F3869" s="318" t="s">
        <v>2423</v>
      </c>
    </row>
    <row r="3870" spans="1:6" hidden="1">
      <c r="A3870" s="26">
        <v>3866</v>
      </c>
      <c r="B3870" s="316" t="s">
        <v>10139</v>
      </c>
      <c r="C3870" s="318" t="s">
        <v>7762</v>
      </c>
      <c r="D3870" s="318" t="s">
        <v>7642</v>
      </c>
      <c r="E3870" s="318" t="s">
        <v>2453</v>
      </c>
      <c r="F3870" s="318" t="s">
        <v>2423</v>
      </c>
    </row>
    <row r="3871" spans="1:6" hidden="1">
      <c r="A3871" s="26">
        <v>3867</v>
      </c>
      <c r="B3871" s="316" t="s">
        <v>10141</v>
      </c>
      <c r="C3871" s="318" t="s">
        <v>7740</v>
      </c>
      <c r="D3871" s="318" t="s">
        <v>7642</v>
      </c>
      <c r="E3871" s="318" t="s">
        <v>2453</v>
      </c>
      <c r="F3871" s="318" t="s">
        <v>2423</v>
      </c>
    </row>
    <row r="3872" spans="1:6" hidden="1">
      <c r="A3872" s="26">
        <v>3868</v>
      </c>
      <c r="B3872" s="316" t="s">
        <v>10148</v>
      </c>
      <c r="C3872" s="318" t="s">
        <v>7758</v>
      </c>
      <c r="D3872" s="318" t="s">
        <v>7642</v>
      </c>
      <c r="E3872" s="318" t="s">
        <v>2453</v>
      </c>
      <c r="F3872" s="318" t="s">
        <v>2423</v>
      </c>
    </row>
    <row r="3873" spans="1:6" hidden="1">
      <c r="A3873" s="26">
        <v>3869</v>
      </c>
      <c r="B3873" s="316" t="s">
        <v>10156</v>
      </c>
      <c r="C3873" s="318" t="s">
        <v>7746</v>
      </c>
      <c r="D3873" s="318" t="s">
        <v>7642</v>
      </c>
      <c r="E3873" s="318" t="s">
        <v>2453</v>
      </c>
      <c r="F3873" s="318" t="s">
        <v>2423</v>
      </c>
    </row>
    <row r="3874" spans="1:6" hidden="1">
      <c r="A3874" s="26">
        <v>3870</v>
      </c>
      <c r="B3874" s="316" t="s">
        <v>7712</v>
      </c>
      <c r="C3874" s="318" t="s">
        <v>7713</v>
      </c>
      <c r="D3874" s="318" t="s">
        <v>7642</v>
      </c>
      <c r="E3874" s="318" t="s">
        <v>2453</v>
      </c>
      <c r="F3874" s="318" t="s">
        <v>2423</v>
      </c>
    </row>
    <row r="3875" spans="1:6" hidden="1">
      <c r="A3875" s="26">
        <v>3871</v>
      </c>
      <c r="B3875" s="316" t="s">
        <v>7671</v>
      </c>
      <c r="C3875" s="318" t="s">
        <v>7672</v>
      </c>
      <c r="D3875" s="318" t="s">
        <v>7642</v>
      </c>
      <c r="E3875" s="318" t="s">
        <v>2453</v>
      </c>
      <c r="F3875" s="318" t="s">
        <v>2423</v>
      </c>
    </row>
    <row r="3876" spans="1:6" hidden="1">
      <c r="A3876" s="26">
        <v>3872</v>
      </c>
      <c r="B3876" s="316" t="s">
        <v>7697</v>
      </c>
      <c r="C3876" s="318" t="s">
        <v>7698</v>
      </c>
      <c r="D3876" s="318" t="s">
        <v>7642</v>
      </c>
      <c r="E3876" s="318" t="s">
        <v>2453</v>
      </c>
      <c r="F3876" s="318" t="s">
        <v>2423</v>
      </c>
    </row>
    <row r="3877" spans="1:6" hidden="1">
      <c r="A3877" s="26">
        <v>3873</v>
      </c>
      <c r="B3877" s="316" t="s">
        <v>7681</v>
      </c>
      <c r="C3877" s="318" t="s">
        <v>7682</v>
      </c>
      <c r="D3877" s="318" t="s">
        <v>7642</v>
      </c>
      <c r="E3877" s="318" t="s">
        <v>2453</v>
      </c>
      <c r="F3877" s="318" t="s">
        <v>2423</v>
      </c>
    </row>
    <row r="3878" spans="1:6" hidden="1">
      <c r="A3878" s="26">
        <v>3874</v>
      </c>
      <c r="B3878" s="316" t="s">
        <v>7683</v>
      </c>
      <c r="C3878" s="318" t="s">
        <v>7684</v>
      </c>
      <c r="D3878" s="318" t="s">
        <v>7642</v>
      </c>
      <c r="E3878" s="318" t="s">
        <v>2453</v>
      </c>
      <c r="F3878" s="318" t="s">
        <v>2423</v>
      </c>
    </row>
    <row r="3879" spans="1:6" hidden="1">
      <c r="A3879" s="26">
        <v>3875</v>
      </c>
      <c r="B3879" s="316" t="s">
        <v>7695</v>
      </c>
      <c r="C3879" s="318" t="s">
        <v>7696</v>
      </c>
      <c r="D3879" s="318" t="s">
        <v>7642</v>
      </c>
      <c r="E3879" s="318" t="s">
        <v>2453</v>
      </c>
      <c r="F3879" s="318" t="s">
        <v>2423</v>
      </c>
    </row>
    <row r="3880" spans="1:6" hidden="1">
      <c r="A3880" s="26">
        <v>3876</v>
      </c>
      <c r="B3880" s="316" t="s">
        <v>7691</v>
      </c>
      <c r="C3880" s="318" t="s">
        <v>7692</v>
      </c>
      <c r="D3880" s="318" t="s">
        <v>7642</v>
      </c>
      <c r="E3880" s="318" t="s">
        <v>2453</v>
      </c>
      <c r="F3880" s="318" t="s">
        <v>2423</v>
      </c>
    </row>
    <row r="3881" spans="1:6" hidden="1">
      <c r="A3881" s="26">
        <v>3877</v>
      </c>
      <c r="B3881" s="316" t="s">
        <v>7689</v>
      </c>
      <c r="C3881" s="318" t="s">
        <v>7690</v>
      </c>
      <c r="D3881" s="318" t="s">
        <v>7642</v>
      </c>
      <c r="E3881" s="318" t="s">
        <v>2453</v>
      </c>
      <c r="F3881" s="318" t="s">
        <v>2423</v>
      </c>
    </row>
    <row r="3882" spans="1:6" hidden="1">
      <c r="A3882" s="26">
        <v>3878</v>
      </c>
      <c r="B3882" s="316" t="s">
        <v>7677</v>
      </c>
      <c r="C3882" s="318" t="s">
        <v>7678</v>
      </c>
      <c r="D3882" s="318" t="s">
        <v>7642</v>
      </c>
      <c r="E3882" s="318" t="s">
        <v>2453</v>
      </c>
      <c r="F3882" s="318" t="s">
        <v>2423</v>
      </c>
    </row>
    <row r="3883" spans="1:6" hidden="1">
      <c r="A3883" s="26">
        <v>3879</v>
      </c>
      <c r="B3883" s="316" t="s">
        <v>7693</v>
      </c>
      <c r="C3883" s="318" t="s">
        <v>7694</v>
      </c>
      <c r="D3883" s="318" t="s">
        <v>7642</v>
      </c>
      <c r="E3883" s="318" t="s">
        <v>2453</v>
      </c>
      <c r="F3883" s="318" t="s">
        <v>2423</v>
      </c>
    </row>
    <row r="3884" spans="1:6" hidden="1">
      <c r="A3884" s="26">
        <v>3880</v>
      </c>
      <c r="B3884" s="316" t="s">
        <v>7699</v>
      </c>
      <c r="C3884" s="318" t="s">
        <v>5744</v>
      </c>
      <c r="D3884" s="318" t="s">
        <v>7642</v>
      </c>
      <c r="E3884" s="318" t="s">
        <v>2453</v>
      </c>
      <c r="F3884" s="318" t="s">
        <v>2423</v>
      </c>
    </row>
    <row r="3885" spans="1:6" hidden="1">
      <c r="A3885" s="26">
        <v>3881</v>
      </c>
      <c r="B3885" s="316" t="s">
        <v>7710</v>
      </c>
      <c r="C3885" s="318" t="s">
        <v>1527</v>
      </c>
      <c r="D3885" s="318" t="s">
        <v>7642</v>
      </c>
      <c r="E3885" s="318" t="s">
        <v>2453</v>
      </c>
      <c r="F3885" s="318" t="s">
        <v>2423</v>
      </c>
    </row>
    <row r="3886" spans="1:6" hidden="1">
      <c r="A3886" s="26">
        <v>3882</v>
      </c>
      <c r="B3886" s="316" t="s">
        <v>7673</v>
      </c>
      <c r="C3886" s="318" t="s">
        <v>7674</v>
      </c>
      <c r="D3886" s="318" t="s">
        <v>7642</v>
      </c>
      <c r="E3886" s="318" t="s">
        <v>2453</v>
      </c>
      <c r="F3886" s="318" t="s">
        <v>2423</v>
      </c>
    </row>
    <row r="3887" spans="1:6" hidden="1">
      <c r="A3887" s="26">
        <v>3883</v>
      </c>
      <c r="B3887" s="316" t="s">
        <v>7708</v>
      </c>
      <c r="C3887" s="318" t="s">
        <v>7709</v>
      </c>
      <c r="D3887" s="318" t="s">
        <v>7642</v>
      </c>
      <c r="E3887" s="318" t="s">
        <v>2453</v>
      </c>
      <c r="F3887" s="318" t="s">
        <v>2423</v>
      </c>
    </row>
    <row r="3888" spans="1:6" hidden="1">
      <c r="A3888" s="26">
        <v>3884</v>
      </c>
      <c r="B3888" s="316" t="s">
        <v>7675</v>
      </c>
      <c r="C3888" s="318" t="s">
        <v>7676</v>
      </c>
      <c r="D3888" s="318" t="s">
        <v>7642</v>
      </c>
      <c r="E3888" s="318" t="s">
        <v>2453</v>
      </c>
      <c r="F3888" s="318" t="s">
        <v>2423</v>
      </c>
    </row>
    <row r="3889" spans="1:6" hidden="1">
      <c r="A3889" s="26">
        <v>3885</v>
      </c>
      <c r="B3889" s="316" t="s">
        <v>7706</v>
      </c>
      <c r="C3889" s="318" t="s">
        <v>7707</v>
      </c>
      <c r="D3889" s="318" t="s">
        <v>7642</v>
      </c>
      <c r="E3889" s="318" t="s">
        <v>2453</v>
      </c>
      <c r="F3889" s="318" t="s">
        <v>2423</v>
      </c>
    </row>
    <row r="3890" spans="1:6" hidden="1">
      <c r="A3890" s="26">
        <v>3886</v>
      </c>
      <c r="B3890" s="316" t="s">
        <v>10466</v>
      </c>
      <c r="C3890" s="318" t="s">
        <v>7753</v>
      </c>
      <c r="D3890" s="318" t="s">
        <v>7642</v>
      </c>
      <c r="E3890" s="318" t="s">
        <v>2453</v>
      </c>
      <c r="F3890" s="318" t="s">
        <v>2423</v>
      </c>
    </row>
    <row r="3891" spans="1:6" hidden="1">
      <c r="A3891" s="26">
        <v>3887</v>
      </c>
      <c r="B3891" s="316" t="s">
        <v>10473</v>
      </c>
      <c r="C3891" s="318" t="s">
        <v>7741</v>
      </c>
      <c r="D3891" s="318" t="s">
        <v>7642</v>
      </c>
      <c r="E3891" s="318" t="s">
        <v>2453</v>
      </c>
      <c r="F3891" s="318" t="s">
        <v>2423</v>
      </c>
    </row>
    <row r="3892" spans="1:6" hidden="1">
      <c r="A3892" s="26">
        <v>3888</v>
      </c>
      <c r="B3892" s="316" t="s">
        <v>10524</v>
      </c>
      <c r="C3892" s="318" t="s">
        <v>7752</v>
      </c>
      <c r="D3892" s="318" t="s">
        <v>7642</v>
      </c>
      <c r="E3892" s="318" t="s">
        <v>2453</v>
      </c>
      <c r="F3892" s="318" t="s">
        <v>2423</v>
      </c>
    </row>
    <row r="3893" spans="1:6" hidden="1">
      <c r="A3893" s="26">
        <v>3889</v>
      </c>
      <c r="B3893" s="316" t="s">
        <v>10533</v>
      </c>
      <c r="C3893" s="318" t="s">
        <v>7756</v>
      </c>
      <c r="D3893" s="318" t="s">
        <v>7642</v>
      </c>
      <c r="E3893" s="318" t="s">
        <v>2453</v>
      </c>
      <c r="F3893" s="318" t="s">
        <v>2423</v>
      </c>
    </row>
    <row r="3894" spans="1:6" hidden="1">
      <c r="A3894" s="26">
        <v>3890</v>
      </c>
      <c r="B3894" s="316" t="s">
        <v>10538</v>
      </c>
      <c r="C3894" s="318" t="s">
        <v>7742</v>
      </c>
      <c r="D3894" s="318" t="s">
        <v>7642</v>
      </c>
      <c r="E3894" s="318" t="s">
        <v>2453</v>
      </c>
      <c r="F3894" s="318" t="s">
        <v>2423</v>
      </c>
    </row>
    <row r="3895" spans="1:6" hidden="1">
      <c r="A3895" s="26">
        <v>3891</v>
      </c>
      <c r="B3895" s="316" t="s">
        <v>10561</v>
      </c>
      <c r="C3895" s="318" t="s">
        <v>7743</v>
      </c>
      <c r="D3895" s="318" t="s">
        <v>7642</v>
      </c>
      <c r="E3895" s="318" t="s">
        <v>2453</v>
      </c>
      <c r="F3895" s="318" t="s">
        <v>2423</v>
      </c>
    </row>
    <row r="3896" spans="1:6" hidden="1">
      <c r="A3896" s="26">
        <v>3892</v>
      </c>
      <c r="B3896" s="316" t="s">
        <v>10580</v>
      </c>
      <c r="C3896" s="318" t="s">
        <v>7757</v>
      </c>
      <c r="D3896" s="318" t="s">
        <v>7642</v>
      </c>
      <c r="E3896" s="318" t="s">
        <v>2453</v>
      </c>
      <c r="F3896" s="318" t="s">
        <v>2423</v>
      </c>
    </row>
    <row r="3897" spans="1:6" hidden="1">
      <c r="A3897" s="26">
        <v>3893</v>
      </c>
      <c r="B3897" s="316" t="s">
        <v>10595</v>
      </c>
      <c r="C3897" s="318" t="s">
        <v>7755</v>
      </c>
      <c r="D3897" s="318" t="s">
        <v>7642</v>
      </c>
      <c r="E3897" s="318" t="s">
        <v>2453</v>
      </c>
      <c r="F3897" s="318" t="s">
        <v>2423</v>
      </c>
    </row>
    <row r="3898" spans="1:6" hidden="1">
      <c r="A3898" s="26">
        <v>3894</v>
      </c>
      <c r="B3898" s="316" t="s">
        <v>10601</v>
      </c>
      <c r="C3898" s="318" t="s">
        <v>7748</v>
      </c>
      <c r="D3898" s="318" t="s">
        <v>7642</v>
      </c>
      <c r="E3898" s="318" t="s">
        <v>2453</v>
      </c>
      <c r="F3898" s="318" t="s">
        <v>2423</v>
      </c>
    </row>
    <row r="3899" spans="1:6" hidden="1">
      <c r="A3899" s="26">
        <v>3895</v>
      </c>
      <c r="B3899" s="316" t="s">
        <v>10614</v>
      </c>
      <c r="C3899" s="318" t="s">
        <v>7751</v>
      </c>
      <c r="D3899" s="318" t="s">
        <v>7642</v>
      </c>
      <c r="E3899" s="318" t="s">
        <v>2453</v>
      </c>
      <c r="F3899" s="318" t="s">
        <v>2423</v>
      </c>
    </row>
    <row r="3900" spans="1:6" hidden="1">
      <c r="A3900" s="26">
        <v>3896</v>
      </c>
      <c r="B3900" s="316" t="s">
        <v>10621</v>
      </c>
      <c r="C3900" s="318" t="s">
        <v>7750</v>
      </c>
      <c r="D3900" s="318" t="s">
        <v>7642</v>
      </c>
      <c r="E3900" s="318" t="s">
        <v>2453</v>
      </c>
      <c r="F3900" s="318" t="s">
        <v>2423</v>
      </c>
    </row>
    <row r="3901" spans="1:6" hidden="1">
      <c r="A3901" s="26">
        <v>3897</v>
      </c>
      <c r="B3901" s="316" t="s">
        <v>10637</v>
      </c>
      <c r="C3901" s="318" t="s">
        <v>7749</v>
      </c>
      <c r="D3901" s="318" t="s">
        <v>7642</v>
      </c>
      <c r="E3901" s="318" t="s">
        <v>2453</v>
      </c>
      <c r="F3901" s="318" t="s">
        <v>2423</v>
      </c>
    </row>
    <row r="3902" spans="1:6" hidden="1">
      <c r="A3902" s="26">
        <v>3898</v>
      </c>
      <c r="B3902" s="316" t="s">
        <v>10668</v>
      </c>
      <c r="C3902" s="318" t="s">
        <v>7754</v>
      </c>
      <c r="D3902" s="318" t="s">
        <v>7642</v>
      </c>
      <c r="E3902" s="318" t="s">
        <v>2453</v>
      </c>
      <c r="F3902" s="318" t="s">
        <v>2423</v>
      </c>
    </row>
    <row r="3903" spans="1:6" hidden="1">
      <c r="A3903" s="26">
        <v>3899</v>
      </c>
      <c r="B3903" s="316" t="s">
        <v>10674</v>
      </c>
      <c r="C3903" s="318" t="s">
        <v>7761</v>
      </c>
      <c r="D3903" s="318" t="s">
        <v>7642</v>
      </c>
      <c r="E3903" s="318" t="s">
        <v>2453</v>
      </c>
      <c r="F3903" s="318" t="s">
        <v>2423</v>
      </c>
    </row>
    <row r="3904" spans="1:6" hidden="1">
      <c r="A3904" s="26">
        <v>3900</v>
      </c>
      <c r="B3904" s="316" t="s">
        <v>11031</v>
      </c>
      <c r="C3904" s="318" t="s">
        <v>7649</v>
      </c>
      <c r="D3904" s="318" t="s">
        <v>7642</v>
      </c>
      <c r="E3904" s="318" t="s">
        <v>2422</v>
      </c>
      <c r="F3904" s="318" t="s">
        <v>2423</v>
      </c>
    </row>
    <row r="3905" spans="1:6" hidden="1">
      <c r="A3905" s="26">
        <v>3901</v>
      </c>
      <c r="B3905" s="316" t="s">
        <v>11057</v>
      </c>
      <c r="C3905" s="318" t="s">
        <v>7650</v>
      </c>
      <c r="D3905" s="318" t="s">
        <v>7642</v>
      </c>
      <c r="E3905" s="318" t="s">
        <v>2422</v>
      </c>
      <c r="F3905" s="318" t="s">
        <v>2423</v>
      </c>
    </row>
    <row r="3906" spans="1:6" hidden="1">
      <c r="A3906" s="26">
        <v>3902</v>
      </c>
      <c r="B3906" s="316" t="s">
        <v>7714</v>
      </c>
      <c r="C3906" s="318" t="s">
        <v>7715</v>
      </c>
      <c r="D3906" s="318" t="s">
        <v>7642</v>
      </c>
      <c r="E3906" s="318" t="s">
        <v>2453</v>
      </c>
      <c r="F3906" s="318" t="s">
        <v>2423</v>
      </c>
    </row>
    <row r="3907" spans="1:6" hidden="1">
      <c r="A3907" s="26">
        <v>3903</v>
      </c>
      <c r="B3907" s="316" t="s">
        <v>7711</v>
      </c>
      <c r="C3907" s="318" t="s">
        <v>1537</v>
      </c>
      <c r="D3907" s="318" t="s">
        <v>7642</v>
      </c>
      <c r="E3907" s="318" t="s">
        <v>2453</v>
      </c>
      <c r="F3907" s="318" t="s">
        <v>2423</v>
      </c>
    </row>
    <row r="3908" spans="1:6" hidden="1">
      <c r="A3908" s="26">
        <v>3904</v>
      </c>
      <c r="B3908" s="316" t="s">
        <v>7669</v>
      </c>
      <c r="C3908" s="318" t="s">
        <v>7670</v>
      </c>
      <c r="D3908" s="318" t="s">
        <v>7642</v>
      </c>
      <c r="E3908" s="318" t="s">
        <v>2453</v>
      </c>
      <c r="F3908" s="318" t="s">
        <v>2423</v>
      </c>
    </row>
    <row r="3909" spans="1:6" hidden="1">
      <c r="A3909" s="26">
        <v>3905</v>
      </c>
      <c r="B3909" s="316" t="s">
        <v>7702</v>
      </c>
      <c r="C3909" s="318" t="s">
        <v>7703</v>
      </c>
      <c r="D3909" s="318" t="s">
        <v>7642</v>
      </c>
      <c r="E3909" s="318" t="s">
        <v>2453</v>
      </c>
      <c r="F3909" s="318" t="s">
        <v>2423</v>
      </c>
    </row>
    <row r="3910" spans="1:6" hidden="1">
      <c r="A3910" s="26">
        <v>3906</v>
      </c>
      <c r="B3910" s="316" t="s">
        <v>7687</v>
      </c>
      <c r="C3910" s="318" t="s">
        <v>7688</v>
      </c>
      <c r="D3910" s="318" t="s">
        <v>7642</v>
      </c>
      <c r="E3910" s="318" t="s">
        <v>2453</v>
      </c>
      <c r="F3910" s="318" t="s">
        <v>2423</v>
      </c>
    </row>
    <row r="3911" spans="1:6" hidden="1">
      <c r="A3911" s="26">
        <v>3907</v>
      </c>
      <c r="B3911" s="316" t="s">
        <v>7685</v>
      </c>
      <c r="C3911" s="318" t="s">
        <v>7686</v>
      </c>
      <c r="D3911" s="318" t="s">
        <v>7642</v>
      </c>
      <c r="E3911" s="318" t="s">
        <v>2453</v>
      </c>
      <c r="F3911" s="318" t="s">
        <v>2423</v>
      </c>
    </row>
    <row r="3912" spans="1:6" hidden="1">
      <c r="A3912" s="26">
        <v>3908</v>
      </c>
      <c r="B3912" s="316" t="s">
        <v>7704</v>
      </c>
      <c r="C3912" s="318" t="s">
        <v>7705</v>
      </c>
      <c r="D3912" s="318" t="s">
        <v>7642</v>
      </c>
      <c r="E3912" s="318" t="s">
        <v>2453</v>
      </c>
      <c r="F3912" s="318" t="s">
        <v>2423</v>
      </c>
    </row>
    <row r="3913" spans="1:6" hidden="1">
      <c r="A3913" s="26">
        <v>3909</v>
      </c>
      <c r="B3913" s="316" t="s">
        <v>7700</v>
      </c>
      <c r="C3913" s="318" t="s">
        <v>7701</v>
      </c>
      <c r="D3913" s="318" t="s">
        <v>7642</v>
      </c>
      <c r="E3913" s="318" t="s">
        <v>2453</v>
      </c>
      <c r="F3913" s="318" t="s">
        <v>2423</v>
      </c>
    </row>
    <row r="3914" spans="1:6" hidden="1">
      <c r="A3914" s="26">
        <v>3910</v>
      </c>
      <c r="B3914" s="316" t="s">
        <v>11427</v>
      </c>
      <c r="C3914" s="318" t="s">
        <v>7764</v>
      </c>
      <c r="D3914" s="318" t="s">
        <v>7642</v>
      </c>
      <c r="E3914" s="318" t="s">
        <v>2453</v>
      </c>
      <c r="F3914" s="318" t="s">
        <v>2423</v>
      </c>
    </row>
    <row r="3915" spans="1:6" hidden="1">
      <c r="A3915" s="26">
        <v>3911</v>
      </c>
      <c r="B3915" s="316" t="s">
        <v>11470</v>
      </c>
      <c r="C3915" s="318" t="s">
        <v>7745</v>
      </c>
      <c r="D3915" s="318" t="s">
        <v>7642</v>
      </c>
      <c r="E3915" s="318" t="s">
        <v>2453</v>
      </c>
      <c r="F3915" s="318" t="s">
        <v>2423</v>
      </c>
    </row>
    <row r="3916" spans="1:6" hidden="1">
      <c r="A3916" s="26">
        <v>3912</v>
      </c>
      <c r="B3916" s="316" t="s">
        <v>11479</v>
      </c>
      <c r="C3916" s="318" t="s">
        <v>9136</v>
      </c>
      <c r="D3916" s="318" t="s">
        <v>7642</v>
      </c>
      <c r="E3916" s="318" t="s">
        <v>2453</v>
      </c>
      <c r="F3916" s="318" t="s">
        <v>2423</v>
      </c>
    </row>
    <row r="3917" spans="1:6" hidden="1">
      <c r="A3917" s="26">
        <v>3913</v>
      </c>
      <c r="B3917" s="316" t="s">
        <v>11510</v>
      </c>
      <c r="C3917" s="318" t="s">
        <v>7760</v>
      </c>
      <c r="D3917" s="318" t="s">
        <v>7642</v>
      </c>
      <c r="E3917" s="318" t="s">
        <v>2453</v>
      </c>
      <c r="F3917" s="318" t="s">
        <v>2423</v>
      </c>
    </row>
    <row r="3918" spans="1:6" hidden="1">
      <c r="A3918" s="26">
        <v>3914</v>
      </c>
      <c r="B3918" s="316" t="s">
        <v>11514</v>
      </c>
      <c r="C3918" s="318" t="s">
        <v>7744</v>
      </c>
      <c r="D3918" s="318" t="s">
        <v>7642</v>
      </c>
      <c r="E3918" s="318" t="s">
        <v>2453</v>
      </c>
      <c r="F3918" s="318" t="s">
        <v>2423</v>
      </c>
    </row>
    <row r="3919" spans="1:6" hidden="1">
      <c r="A3919" s="26">
        <v>3915</v>
      </c>
      <c r="B3919" s="316" t="s">
        <v>11523</v>
      </c>
      <c r="C3919" s="318" t="s">
        <v>7759</v>
      </c>
      <c r="D3919" s="318" t="s">
        <v>7642</v>
      </c>
      <c r="E3919" s="318" t="s">
        <v>2453</v>
      </c>
      <c r="F3919" s="318" t="s">
        <v>2423</v>
      </c>
    </row>
    <row r="3920" spans="1:6" hidden="1">
      <c r="A3920" s="26">
        <v>3916</v>
      </c>
      <c r="B3920" s="316" t="s">
        <v>7655</v>
      </c>
      <c r="C3920" s="318" t="s">
        <v>7656</v>
      </c>
      <c r="D3920" s="318" t="s">
        <v>7642</v>
      </c>
      <c r="E3920" s="318" t="s">
        <v>2453</v>
      </c>
      <c r="F3920" s="318" t="s">
        <v>2423</v>
      </c>
    </row>
    <row r="3921" spans="1:6" hidden="1">
      <c r="A3921" s="26">
        <v>3917</v>
      </c>
      <c r="B3921" s="316" t="s">
        <v>7661</v>
      </c>
      <c r="C3921" s="318" t="s">
        <v>7662</v>
      </c>
      <c r="D3921" s="318" t="s">
        <v>7642</v>
      </c>
      <c r="E3921" s="318" t="s">
        <v>2453</v>
      </c>
      <c r="F3921" s="318" t="s">
        <v>2423</v>
      </c>
    </row>
    <row r="3922" spans="1:6" hidden="1">
      <c r="A3922" s="26">
        <v>3918</v>
      </c>
      <c r="B3922" s="316" t="s">
        <v>7653</v>
      </c>
      <c r="C3922" s="318" t="s">
        <v>7654</v>
      </c>
      <c r="D3922" s="318" t="s">
        <v>7642</v>
      </c>
      <c r="E3922" s="318" t="s">
        <v>2453</v>
      </c>
      <c r="F3922" s="318" t="s">
        <v>2423</v>
      </c>
    </row>
    <row r="3923" spans="1:6" hidden="1">
      <c r="A3923" s="26">
        <v>3919</v>
      </c>
      <c r="B3923" s="316" t="s">
        <v>7651</v>
      </c>
      <c r="C3923" s="318" t="s">
        <v>7652</v>
      </c>
      <c r="D3923" s="318" t="s">
        <v>7642</v>
      </c>
      <c r="E3923" s="318" t="s">
        <v>2453</v>
      </c>
      <c r="F3923" s="318" t="s">
        <v>2423</v>
      </c>
    </row>
    <row r="3924" spans="1:6" hidden="1">
      <c r="A3924" s="26">
        <v>3920</v>
      </c>
      <c r="B3924" s="316" t="s">
        <v>7643</v>
      </c>
      <c r="C3924" s="318" t="s">
        <v>1615</v>
      </c>
      <c r="D3924" s="318" t="s">
        <v>7642</v>
      </c>
      <c r="E3924" s="318" t="s">
        <v>2422</v>
      </c>
      <c r="F3924" s="320" t="s">
        <v>2423</v>
      </c>
    </row>
    <row r="3925" spans="1:6" hidden="1">
      <c r="A3925" s="26">
        <v>3921</v>
      </c>
      <c r="B3925" s="316" t="s">
        <v>7657</v>
      </c>
      <c r="C3925" s="318" t="s">
        <v>7658</v>
      </c>
      <c r="D3925" s="318" t="s">
        <v>7642</v>
      </c>
      <c r="E3925" s="318" t="s">
        <v>2453</v>
      </c>
      <c r="F3925" s="320" t="s">
        <v>2423</v>
      </c>
    </row>
    <row r="3926" spans="1:6" hidden="1">
      <c r="A3926" s="26">
        <v>3922</v>
      </c>
      <c r="B3926" s="316" t="s">
        <v>7663</v>
      </c>
      <c r="C3926" s="318" t="s">
        <v>7664</v>
      </c>
      <c r="D3926" s="318" t="s">
        <v>7642</v>
      </c>
      <c r="E3926" s="318" t="s">
        <v>2453</v>
      </c>
      <c r="F3926" s="320" t="s">
        <v>2423</v>
      </c>
    </row>
    <row r="3927" spans="1:6" hidden="1">
      <c r="A3927" s="26">
        <v>3923</v>
      </c>
      <c r="B3927" s="316" t="s">
        <v>7641</v>
      </c>
      <c r="C3927" s="318" t="s">
        <v>1593</v>
      </c>
      <c r="D3927" s="318" t="s">
        <v>7642</v>
      </c>
      <c r="E3927" s="318" t="s">
        <v>2422</v>
      </c>
      <c r="F3927" s="320" t="s">
        <v>2423</v>
      </c>
    </row>
    <row r="3928" spans="1:6" hidden="1">
      <c r="A3928" s="26">
        <v>3924</v>
      </c>
      <c r="B3928" s="316" t="s">
        <v>7665</v>
      </c>
      <c r="C3928" s="318" t="s">
        <v>7666</v>
      </c>
      <c r="D3928" s="318" t="s">
        <v>7642</v>
      </c>
      <c r="E3928" s="318" t="s">
        <v>2453</v>
      </c>
      <c r="F3928" s="320" t="s">
        <v>2423</v>
      </c>
    </row>
    <row r="3929" spans="1:6" hidden="1">
      <c r="A3929" s="26">
        <v>3925</v>
      </c>
      <c r="B3929" s="316" t="s">
        <v>9853</v>
      </c>
      <c r="C3929" s="318" t="s">
        <v>9854</v>
      </c>
      <c r="D3929" s="318" t="s">
        <v>7642</v>
      </c>
      <c r="E3929" s="318" t="s">
        <v>2422</v>
      </c>
      <c r="F3929" s="318" t="s">
        <v>2438</v>
      </c>
    </row>
    <row r="3930" spans="1:6" hidden="1">
      <c r="A3930" s="26">
        <v>3926</v>
      </c>
      <c r="B3930" s="316" t="s">
        <v>9934</v>
      </c>
      <c r="C3930" s="318" t="s">
        <v>7648</v>
      </c>
      <c r="D3930" s="318" t="s">
        <v>7642</v>
      </c>
      <c r="E3930" s="318" t="s">
        <v>2422</v>
      </c>
      <c r="F3930" s="318" t="s">
        <v>2438</v>
      </c>
    </row>
    <row r="3931" spans="1:6" hidden="1">
      <c r="A3931" s="26">
        <v>3927</v>
      </c>
      <c r="B3931" s="316" t="s">
        <v>7738</v>
      </c>
      <c r="C3931" s="318" t="s">
        <v>7739</v>
      </c>
      <c r="D3931" s="318" t="s">
        <v>7642</v>
      </c>
      <c r="E3931" s="318" t="s">
        <v>2453</v>
      </c>
      <c r="F3931" s="318" t="s">
        <v>2438</v>
      </c>
    </row>
    <row r="3932" spans="1:6" hidden="1">
      <c r="A3932" s="26">
        <v>3928</v>
      </c>
      <c r="B3932" s="316" t="s">
        <v>7679</v>
      </c>
      <c r="C3932" s="318" t="s">
        <v>7680</v>
      </c>
      <c r="D3932" s="318" t="s">
        <v>7642</v>
      </c>
      <c r="E3932" s="318" t="s">
        <v>2453</v>
      </c>
      <c r="F3932" s="318" t="s">
        <v>2893</v>
      </c>
    </row>
    <row r="3933" spans="1:6" hidden="1">
      <c r="A3933" s="26">
        <v>3929</v>
      </c>
      <c r="B3933" s="316" t="s">
        <v>7659</v>
      </c>
      <c r="C3933" s="318" t="s">
        <v>7660</v>
      </c>
      <c r="D3933" s="318" t="s">
        <v>7642</v>
      </c>
      <c r="E3933" s="318" t="s">
        <v>2453</v>
      </c>
      <c r="F3933" s="320" t="s">
        <v>2893</v>
      </c>
    </row>
    <row r="3934" spans="1:6" hidden="1">
      <c r="A3934" s="26">
        <v>3930</v>
      </c>
      <c r="B3934" s="27" t="s">
        <v>9496</v>
      </c>
      <c r="C3934" s="28" t="s">
        <v>7846</v>
      </c>
      <c r="D3934" s="28" t="s">
        <v>7766</v>
      </c>
      <c r="E3934" s="318" t="s">
        <v>2453</v>
      </c>
      <c r="F3934" s="318" t="s">
        <v>2423</v>
      </c>
    </row>
    <row r="3935" spans="1:6" hidden="1">
      <c r="A3935" s="26">
        <v>3931</v>
      </c>
      <c r="B3935" s="27" t="s">
        <v>9499</v>
      </c>
      <c r="C3935" s="28" t="s">
        <v>7836</v>
      </c>
      <c r="D3935" s="28" t="s">
        <v>7766</v>
      </c>
      <c r="E3935" s="318" t="s">
        <v>2453</v>
      </c>
      <c r="F3935" s="318" t="s">
        <v>2423</v>
      </c>
    </row>
    <row r="3936" spans="1:6" hidden="1">
      <c r="A3936" s="26">
        <v>3932</v>
      </c>
      <c r="B3936" s="316" t="s">
        <v>9530</v>
      </c>
      <c r="C3936" s="318" t="s">
        <v>1167</v>
      </c>
      <c r="D3936" s="318" t="s">
        <v>7766</v>
      </c>
      <c r="E3936" s="318" t="s">
        <v>2453</v>
      </c>
      <c r="F3936" s="318" t="s">
        <v>2423</v>
      </c>
    </row>
    <row r="3937" spans="1:6" hidden="1">
      <c r="A3937" s="26">
        <v>3933</v>
      </c>
      <c r="B3937" s="316" t="s">
        <v>9531</v>
      </c>
      <c r="C3937" s="318" t="s">
        <v>1217</v>
      </c>
      <c r="D3937" s="318" t="s">
        <v>7766</v>
      </c>
      <c r="E3937" s="318" t="s">
        <v>2453</v>
      </c>
      <c r="F3937" s="318" t="s">
        <v>2423</v>
      </c>
    </row>
    <row r="3938" spans="1:6" hidden="1">
      <c r="A3938" s="26">
        <v>3934</v>
      </c>
      <c r="B3938" s="316" t="s">
        <v>9534</v>
      </c>
      <c r="C3938" s="318" t="s">
        <v>1211</v>
      </c>
      <c r="D3938" s="318" t="s">
        <v>7766</v>
      </c>
      <c r="E3938" s="318" t="s">
        <v>2453</v>
      </c>
      <c r="F3938" s="318" t="s">
        <v>2423</v>
      </c>
    </row>
    <row r="3939" spans="1:6" hidden="1">
      <c r="A3939" s="26">
        <v>3935</v>
      </c>
      <c r="B3939" s="316" t="s">
        <v>9556</v>
      </c>
      <c r="C3939" s="318" t="s">
        <v>1168</v>
      </c>
      <c r="D3939" s="318" t="s">
        <v>7766</v>
      </c>
      <c r="E3939" s="318" t="s">
        <v>2453</v>
      </c>
      <c r="F3939" s="318" t="s">
        <v>2423</v>
      </c>
    </row>
    <row r="3940" spans="1:6" hidden="1">
      <c r="A3940" s="26">
        <v>3936</v>
      </c>
      <c r="B3940" s="316" t="s">
        <v>9565</v>
      </c>
      <c r="C3940" s="318" t="s">
        <v>1190</v>
      </c>
      <c r="D3940" s="318" t="s">
        <v>7766</v>
      </c>
      <c r="E3940" s="318" t="s">
        <v>2453</v>
      </c>
      <c r="F3940" s="318" t="s">
        <v>2423</v>
      </c>
    </row>
    <row r="3941" spans="1:6" hidden="1">
      <c r="A3941" s="26">
        <v>3937</v>
      </c>
      <c r="B3941" s="316" t="s">
        <v>9585</v>
      </c>
      <c r="C3941" s="318" t="s">
        <v>1203</v>
      </c>
      <c r="D3941" s="318" t="s">
        <v>7766</v>
      </c>
      <c r="E3941" s="318" t="s">
        <v>2453</v>
      </c>
      <c r="F3941" s="318" t="s">
        <v>2423</v>
      </c>
    </row>
    <row r="3942" spans="1:6" hidden="1">
      <c r="A3942" s="26">
        <v>3938</v>
      </c>
      <c r="B3942" s="316" t="s">
        <v>9604</v>
      </c>
      <c r="C3942" s="318" t="s">
        <v>1193</v>
      </c>
      <c r="D3942" s="318" t="s">
        <v>7766</v>
      </c>
      <c r="E3942" s="318" t="s">
        <v>2453</v>
      </c>
      <c r="F3942" s="318" t="s">
        <v>2423</v>
      </c>
    </row>
    <row r="3943" spans="1:6" hidden="1">
      <c r="A3943" s="26">
        <v>3939</v>
      </c>
      <c r="B3943" s="316" t="s">
        <v>9612</v>
      </c>
      <c r="C3943" s="318" t="s">
        <v>1208</v>
      </c>
      <c r="D3943" s="318" t="s">
        <v>7766</v>
      </c>
      <c r="E3943" s="318" t="s">
        <v>2453</v>
      </c>
      <c r="F3943" s="318" t="s">
        <v>2423</v>
      </c>
    </row>
    <row r="3944" spans="1:6" hidden="1">
      <c r="A3944" s="26">
        <v>3940</v>
      </c>
      <c r="B3944" s="316" t="s">
        <v>9615</v>
      </c>
      <c r="C3944" s="318" t="s">
        <v>1199</v>
      </c>
      <c r="D3944" s="318" t="s">
        <v>7766</v>
      </c>
      <c r="E3944" s="318" t="s">
        <v>2453</v>
      </c>
      <c r="F3944" s="318" t="s">
        <v>2423</v>
      </c>
    </row>
    <row r="3945" spans="1:6" hidden="1">
      <c r="A3945" s="26">
        <v>3941</v>
      </c>
      <c r="B3945" s="316" t="s">
        <v>9637</v>
      </c>
      <c r="C3945" s="318" t="s">
        <v>1192</v>
      </c>
      <c r="D3945" s="318" t="s">
        <v>7766</v>
      </c>
      <c r="E3945" s="318" t="s">
        <v>2453</v>
      </c>
      <c r="F3945" s="318" t="s">
        <v>2423</v>
      </c>
    </row>
    <row r="3946" spans="1:6" hidden="1">
      <c r="A3946" s="26">
        <v>3942</v>
      </c>
      <c r="B3946" s="316" t="s">
        <v>9639</v>
      </c>
      <c r="C3946" s="318" t="s">
        <v>1212</v>
      </c>
      <c r="D3946" s="318" t="s">
        <v>7766</v>
      </c>
      <c r="E3946" s="318" t="s">
        <v>2453</v>
      </c>
      <c r="F3946" s="318" t="s">
        <v>2423</v>
      </c>
    </row>
    <row r="3947" spans="1:6" hidden="1">
      <c r="A3947" s="26">
        <v>3943</v>
      </c>
      <c r="B3947" s="316" t="s">
        <v>9648</v>
      </c>
      <c r="C3947" s="318" t="s">
        <v>1205</v>
      </c>
      <c r="D3947" s="318" t="s">
        <v>7766</v>
      </c>
      <c r="E3947" s="318" t="s">
        <v>2453</v>
      </c>
      <c r="F3947" s="318" t="s">
        <v>2423</v>
      </c>
    </row>
    <row r="3948" spans="1:6" hidden="1">
      <c r="A3948" s="26">
        <v>3944</v>
      </c>
      <c r="B3948" s="316" t="s">
        <v>9653</v>
      </c>
      <c r="C3948" s="318" t="s">
        <v>672</v>
      </c>
      <c r="D3948" s="318" t="s">
        <v>7766</v>
      </c>
      <c r="E3948" s="318" t="s">
        <v>2453</v>
      </c>
      <c r="F3948" s="318" t="s">
        <v>2423</v>
      </c>
    </row>
    <row r="3949" spans="1:6" hidden="1">
      <c r="A3949" s="26">
        <v>3945</v>
      </c>
      <c r="B3949" s="316" t="s">
        <v>9659</v>
      </c>
      <c r="C3949" s="318" t="s">
        <v>1188</v>
      </c>
      <c r="D3949" s="318" t="s">
        <v>7766</v>
      </c>
      <c r="E3949" s="318" t="s">
        <v>2453</v>
      </c>
      <c r="F3949" s="318" t="s">
        <v>2423</v>
      </c>
    </row>
    <row r="3950" spans="1:6" hidden="1">
      <c r="A3950" s="26">
        <v>3946</v>
      </c>
      <c r="B3950" s="316" t="s">
        <v>9662</v>
      </c>
      <c r="C3950" s="318" t="s">
        <v>1164</v>
      </c>
      <c r="D3950" s="318" t="s">
        <v>7766</v>
      </c>
      <c r="E3950" s="318" t="s">
        <v>2453</v>
      </c>
      <c r="F3950" s="318" t="s">
        <v>2423</v>
      </c>
    </row>
    <row r="3951" spans="1:6" hidden="1">
      <c r="A3951" s="26">
        <v>3947</v>
      </c>
      <c r="B3951" s="316" t="s">
        <v>9680</v>
      </c>
      <c r="C3951" s="318" t="s">
        <v>1215</v>
      </c>
      <c r="D3951" s="318" t="s">
        <v>7766</v>
      </c>
      <c r="E3951" s="318" t="s">
        <v>2453</v>
      </c>
      <c r="F3951" s="318" t="s">
        <v>2423</v>
      </c>
    </row>
    <row r="3952" spans="1:6" hidden="1">
      <c r="A3952" s="26">
        <v>3948</v>
      </c>
      <c r="B3952" s="316" t="s">
        <v>9693</v>
      </c>
      <c r="C3952" s="318" t="s">
        <v>1176</v>
      </c>
      <c r="D3952" s="318" t="s">
        <v>7766</v>
      </c>
      <c r="E3952" s="318" t="s">
        <v>2453</v>
      </c>
      <c r="F3952" s="318" t="s">
        <v>2423</v>
      </c>
    </row>
    <row r="3953" spans="1:6" hidden="1">
      <c r="A3953" s="26">
        <v>3949</v>
      </c>
      <c r="B3953" s="316" t="s">
        <v>9745</v>
      </c>
      <c r="C3953" s="318" t="s">
        <v>9746</v>
      </c>
      <c r="D3953" s="318" t="s">
        <v>7766</v>
      </c>
      <c r="E3953" s="318" t="s">
        <v>2422</v>
      </c>
      <c r="F3953" s="318" t="s">
        <v>2423</v>
      </c>
    </row>
    <row r="3954" spans="1:6" hidden="1">
      <c r="A3954" s="26">
        <v>3950</v>
      </c>
      <c r="B3954" s="316" t="s">
        <v>9775</v>
      </c>
      <c r="C3954" s="318" t="s">
        <v>1191</v>
      </c>
      <c r="D3954" s="318" t="s">
        <v>7766</v>
      </c>
      <c r="E3954" s="318" t="s">
        <v>2453</v>
      </c>
      <c r="F3954" s="318" t="s">
        <v>2423</v>
      </c>
    </row>
    <row r="3955" spans="1:6" hidden="1">
      <c r="A3955" s="26">
        <v>3951</v>
      </c>
      <c r="B3955" s="316" t="s">
        <v>9788</v>
      </c>
      <c r="C3955" s="318" t="s">
        <v>1181</v>
      </c>
      <c r="D3955" s="318" t="s">
        <v>7766</v>
      </c>
      <c r="E3955" s="318" t="s">
        <v>2453</v>
      </c>
      <c r="F3955" s="318" t="s">
        <v>2423</v>
      </c>
    </row>
    <row r="3956" spans="1:6" hidden="1">
      <c r="A3956" s="26">
        <v>3952</v>
      </c>
      <c r="B3956" s="316" t="s">
        <v>9802</v>
      </c>
      <c r="C3956" s="318" t="s">
        <v>7835</v>
      </c>
      <c r="D3956" s="318" t="s">
        <v>7766</v>
      </c>
      <c r="E3956" s="318" t="s">
        <v>2453</v>
      </c>
      <c r="F3956" s="318" t="s">
        <v>2423</v>
      </c>
    </row>
    <row r="3957" spans="1:6" hidden="1">
      <c r="A3957" s="26">
        <v>3953</v>
      </c>
      <c r="B3957" s="316" t="s">
        <v>9817</v>
      </c>
      <c r="C3957" s="318" t="s">
        <v>7839</v>
      </c>
      <c r="D3957" s="318" t="s">
        <v>7766</v>
      </c>
      <c r="E3957" s="318" t="s">
        <v>2453</v>
      </c>
      <c r="F3957" s="318" t="s">
        <v>2423</v>
      </c>
    </row>
    <row r="3958" spans="1:6" hidden="1">
      <c r="A3958" s="26">
        <v>3954</v>
      </c>
      <c r="B3958" s="316" t="s">
        <v>9820</v>
      </c>
      <c r="C3958" s="318" t="s">
        <v>7845</v>
      </c>
      <c r="D3958" s="318" t="s">
        <v>7766</v>
      </c>
      <c r="E3958" s="318" t="s">
        <v>2453</v>
      </c>
      <c r="F3958" s="318" t="s">
        <v>2423</v>
      </c>
    </row>
    <row r="3959" spans="1:6" hidden="1">
      <c r="A3959" s="26">
        <v>3955</v>
      </c>
      <c r="B3959" s="316" t="s">
        <v>9831</v>
      </c>
      <c r="C3959" s="318" t="s">
        <v>7838</v>
      </c>
      <c r="D3959" s="318" t="s">
        <v>7766</v>
      </c>
      <c r="E3959" s="318" t="s">
        <v>2453</v>
      </c>
      <c r="F3959" s="318" t="s">
        <v>2423</v>
      </c>
    </row>
    <row r="3960" spans="1:6" hidden="1">
      <c r="A3960" s="26">
        <v>3956</v>
      </c>
      <c r="B3960" s="316" t="s">
        <v>9838</v>
      </c>
      <c r="C3960" s="318" t="s">
        <v>7833</v>
      </c>
      <c r="D3960" s="318" t="s">
        <v>7766</v>
      </c>
      <c r="E3960" s="318" t="s">
        <v>2453</v>
      </c>
      <c r="F3960" s="318" t="s">
        <v>2423</v>
      </c>
    </row>
    <row r="3961" spans="1:6" hidden="1">
      <c r="A3961" s="26">
        <v>3957</v>
      </c>
      <c r="B3961" s="316" t="s">
        <v>9847</v>
      </c>
      <c r="C3961" s="318" t="s">
        <v>7844</v>
      </c>
      <c r="D3961" s="318" t="s">
        <v>7766</v>
      </c>
      <c r="E3961" s="318" t="s">
        <v>2453</v>
      </c>
      <c r="F3961" s="318" t="s">
        <v>2423</v>
      </c>
    </row>
    <row r="3962" spans="1:6" hidden="1">
      <c r="A3962" s="26">
        <v>3958</v>
      </c>
      <c r="B3962" s="316" t="s">
        <v>9849</v>
      </c>
      <c r="C3962" s="318" t="s">
        <v>7832</v>
      </c>
      <c r="D3962" s="318" t="s">
        <v>7766</v>
      </c>
      <c r="E3962" s="318" t="s">
        <v>2453</v>
      </c>
      <c r="F3962" s="318" t="s">
        <v>2423</v>
      </c>
    </row>
    <row r="3963" spans="1:6" hidden="1">
      <c r="A3963" s="26">
        <v>3959</v>
      </c>
      <c r="B3963" s="316" t="s">
        <v>9868</v>
      </c>
      <c r="C3963" s="318" t="s">
        <v>1214</v>
      </c>
      <c r="D3963" s="318" t="s">
        <v>7766</v>
      </c>
      <c r="E3963" s="318" t="s">
        <v>2453</v>
      </c>
      <c r="F3963" s="318" t="s">
        <v>2423</v>
      </c>
    </row>
    <row r="3964" spans="1:6" hidden="1">
      <c r="A3964" s="26">
        <v>3960</v>
      </c>
      <c r="B3964" s="316" t="s">
        <v>9886</v>
      </c>
      <c r="C3964" s="318" t="s">
        <v>1204</v>
      </c>
      <c r="D3964" s="318" t="s">
        <v>7766</v>
      </c>
      <c r="E3964" s="318" t="s">
        <v>2453</v>
      </c>
      <c r="F3964" s="318" t="s">
        <v>2423</v>
      </c>
    </row>
    <row r="3965" spans="1:6" hidden="1">
      <c r="A3965" s="26">
        <v>3961</v>
      </c>
      <c r="B3965" s="316" t="s">
        <v>9893</v>
      </c>
      <c r="C3965" s="318" t="s">
        <v>9894</v>
      </c>
      <c r="D3965" s="318" t="s">
        <v>7766</v>
      </c>
      <c r="E3965" s="318" t="s">
        <v>2422</v>
      </c>
      <c r="F3965" s="318" t="s">
        <v>2423</v>
      </c>
    </row>
    <row r="3966" spans="1:6" hidden="1">
      <c r="A3966" s="26">
        <v>3962</v>
      </c>
      <c r="B3966" s="316" t="s">
        <v>9907</v>
      </c>
      <c r="C3966" s="318" t="s">
        <v>7842</v>
      </c>
      <c r="D3966" s="318" t="s">
        <v>7766</v>
      </c>
      <c r="E3966" s="318" t="s">
        <v>2453</v>
      </c>
      <c r="F3966" s="318" t="s">
        <v>2423</v>
      </c>
    </row>
    <row r="3967" spans="1:6" hidden="1">
      <c r="A3967" s="26">
        <v>3963</v>
      </c>
      <c r="B3967" s="316" t="s">
        <v>9908</v>
      </c>
      <c r="C3967" s="318" t="s">
        <v>7843</v>
      </c>
      <c r="D3967" s="318" t="s">
        <v>7766</v>
      </c>
      <c r="E3967" s="318" t="s">
        <v>2453</v>
      </c>
      <c r="F3967" s="318" t="s">
        <v>2423</v>
      </c>
    </row>
    <row r="3968" spans="1:6" hidden="1">
      <c r="A3968" s="26">
        <v>3964</v>
      </c>
      <c r="B3968" s="316" t="s">
        <v>9930</v>
      </c>
      <c r="C3968" s="318" t="s">
        <v>7774</v>
      </c>
      <c r="D3968" s="318" t="s">
        <v>7766</v>
      </c>
      <c r="E3968" s="318" t="s">
        <v>2422</v>
      </c>
      <c r="F3968" s="318" t="s">
        <v>2423</v>
      </c>
    </row>
    <row r="3969" spans="1:6" hidden="1">
      <c r="A3969" s="26">
        <v>3965</v>
      </c>
      <c r="B3969" s="316" t="s">
        <v>7768</v>
      </c>
      <c r="C3969" s="318" t="s">
        <v>7769</v>
      </c>
      <c r="D3969" s="318" t="s">
        <v>7766</v>
      </c>
      <c r="E3969" s="318" t="s">
        <v>2422</v>
      </c>
      <c r="F3969" s="318" t="s">
        <v>2423</v>
      </c>
    </row>
    <row r="3970" spans="1:6" hidden="1">
      <c r="A3970" s="26">
        <v>3966</v>
      </c>
      <c r="B3970" s="316" t="s">
        <v>10025</v>
      </c>
      <c r="C3970" s="318" t="s">
        <v>7790</v>
      </c>
      <c r="D3970" s="318" t="s">
        <v>7766</v>
      </c>
      <c r="E3970" s="318" t="s">
        <v>2453</v>
      </c>
      <c r="F3970" s="318" t="s">
        <v>2423</v>
      </c>
    </row>
    <row r="3971" spans="1:6" hidden="1">
      <c r="A3971" s="26">
        <v>3967</v>
      </c>
      <c r="B3971" s="316" t="s">
        <v>10036</v>
      </c>
      <c r="C3971" s="318" t="s">
        <v>10037</v>
      </c>
      <c r="D3971" s="318" t="s">
        <v>7766</v>
      </c>
      <c r="E3971" s="318" t="s">
        <v>2422</v>
      </c>
      <c r="F3971" s="318" t="s">
        <v>2423</v>
      </c>
    </row>
    <row r="3972" spans="1:6" hidden="1">
      <c r="A3972" s="26">
        <v>3968</v>
      </c>
      <c r="B3972" s="316" t="s">
        <v>10070</v>
      </c>
      <c r="C3972" s="318" t="s">
        <v>7848</v>
      </c>
      <c r="D3972" s="318" t="s">
        <v>7766</v>
      </c>
      <c r="E3972" s="318" t="s">
        <v>2453</v>
      </c>
      <c r="F3972" s="318" t="s">
        <v>2423</v>
      </c>
    </row>
    <row r="3973" spans="1:6" hidden="1">
      <c r="A3973" s="26">
        <v>3969</v>
      </c>
      <c r="B3973" s="316" t="s">
        <v>7770</v>
      </c>
      <c r="C3973" s="318" t="s">
        <v>7771</v>
      </c>
      <c r="D3973" s="318" t="s">
        <v>7766</v>
      </c>
      <c r="E3973" s="318" t="s">
        <v>2422</v>
      </c>
      <c r="F3973" s="318" t="s">
        <v>2423</v>
      </c>
    </row>
    <row r="3974" spans="1:6" hidden="1">
      <c r="A3974" s="26">
        <v>3970</v>
      </c>
      <c r="B3974" s="316" t="s">
        <v>7772</v>
      </c>
      <c r="C3974" s="318" t="s">
        <v>7773</v>
      </c>
      <c r="D3974" s="318" t="s">
        <v>7766</v>
      </c>
      <c r="E3974" s="318" t="s">
        <v>2422</v>
      </c>
      <c r="F3974" s="318" t="s">
        <v>2423</v>
      </c>
    </row>
    <row r="3975" spans="1:6" hidden="1">
      <c r="A3975" s="26">
        <v>3971</v>
      </c>
      <c r="B3975" s="316" t="s">
        <v>9166</v>
      </c>
      <c r="C3975" s="318" t="s">
        <v>1269</v>
      </c>
      <c r="D3975" s="318" t="s">
        <v>7766</v>
      </c>
      <c r="E3975" s="318" t="s">
        <v>2422</v>
      </c>
      <c r="F3975" s="318" t="s">
        <v>2423</v>
      </c>
    </row>
    <row r="3976" spans="1:6" hidden="1">
      <c r="A3976" s="26">
        <v>3972</v>
      </c>
      <c r="B3976" s="316" t="s">
        <v>10167</v>
      </c>
      <c r="C3976" s="318" t="s">
        <v>7802</v>
      </c>
      <c r="D3976" s="318" t="s">
        <v>7766</v>
      </c>
      <c r="E3976" s="318" t="s">
        <v>2453</v>
      </c>
      <c r="F3976" s="318" t="s">
        <v>2423</v>
      </c>
    </row>
    <row r="3977" spans="1:6" hidden="1">
      <c r="A3977" s="26">
        <v>3973</v>
      </c>
      <c r="B3977" s="316" t="s">
        <v>10189</v>
      </c>
      <c r="C3977" s="318" t="s">
        <v>1538</v>
      </c>
      <c r="D3977" s="318" t="s">
        <v>7766</v>
      </c>
      <c r="E3977" s="318" t="s">
        <v>2453</v>
      </c>
      <c r="F3977" s="318" t="s">
        <v>2423</v>
      </c>
    </row>
    <row r="3978" spans="1:6" hidden="1">
      <c r="A3978" s="26">
        <v>3974</v>
      </c>
      <c r="B3978" s="316" t="s">
        <v>10196</v>
      </c>
      <c r="C3978" s="318" t="s">
        <v>7801</v>
      </c>
      <c r="D3978" s="318" t="s">
        <v>7766</v>
      </c>
      <c r="E3978" s="318" t="s">
        <v>2453</v>
      </c>
      <c r="F3978" s="318" t="s">
        <v>2423</v>
      </c>
    </row>
    <row r="3979" spans="1:6" hidden="1">
      <c r="A3979" s="26">
        <v>3975</v>
      </c>
      <c r="B3979" s="316" t="s">
        <v>10205</v>
      </c>
      <c r="C3979" s="318" t="s">
        <v>7803</v>
      </c>
      <c r="D3979" s="318" t="s">
        <v>7766</v>
      </c>
      <c r="E3979" s="318" t="s">
        <v>2453</v>
      </c>
      <c r="F3979" s="318" t="s">
        <v>2423</v>
      </c>
    </row>
    <row r="3980" spans="1:6" hidden="1">
      <c r="A3980" s="26">
        <v>3976</v>
      </c>
      <c r="B3980" s="316" t="s">
        <v>10207</v>
      </c>
      <c r="C3980" s="318" t="s">
        <v>7810</v>
      </c>
      <c r="D3980" s="318" t="s">
        <v>7766</v>
      </c>
      <c r="E3980" s="318" t="s">
        <v>2453</v>
      </c>
      <c r="F3980" s="318" t="s">
        <v>2423</v>
      </c>
    </row>
    <row r="3981" spans="1:6" hidden="1">
      <c r="A3981" s="26">
        <v>3977</v>
      </c>
      <c r="B3981" s="316" t="s">
        <v>10241</v>
      </c>
      <c r="C3981" s="318" t="s">
        <v>7823</v>
      </c>
      <c r="D3981" s="318" t="s">
        <v>7766</v>
      </c>
      <c r="E3981" s="318" t="s">
        <v>2453</v>
      </c>
      <c r="F3981" s="318" t="s">
        <v>2423</v>
      </c>
    </row>
    <row r="3982" spans="1:6" hidden="1">
      <c r="A3982" s="26">
        <v>3978</v>
      </c>
      <c r="B3982" s="316" t="s">
        <v>10242</v>
      </c>
      <c r="C3982" s="318" t="s">
        <v>7797</v>
      </c>
      <c r="D3982" s="318" t="s">
        <v>7766</v>
      </c>
      <c r="E3982" s="318" t="s">
        <v>2453</v>
      </c>
      <c r="F3982" s="318" t="s">
        <v>2423</v>
      </c>
    </row>
    <row r="3983" spans="1:6" hidden="1">
      <c r="A3983" s="26">
        <v>3979</v>
      </c>
      <c r="B3983" s="316" t="s">
        <v>10250</v>
      </c>
      <c r="C3983" s="318" t="s">
        <v>7798</v>
      </c>
      <c r="D3983" s="318" t="s">
        <v>7766</v>
      </c>
      <c r="E3983" s="318" t="s">
        <v>2453</v>
      </c>
      <c r="F3983" s="318" t="s">
        <v>2423</v>
      </c>
    </row>
    <row r="3984" spans="1:6" hidden="1">
      <c r="A3984" s="26">
        <v>3980</v>
      </c>
      <c r="B3984" s="316" t="s">
        <v>10264</v>
      </c>
      <c r="C3984" s="318" t="s">
        <v>7813</v>
      </c>
      <c r="D3984" s="318" t="s">
        <v>7766</v>
      </c>
      <c r="E3984" s="318" t="s">
        <v>2453</v>
      </c>
      <c r="F3984" s="318" t="s">
        <v>2423</v>
      </c>
    </row>
    <row r="3985" spans="1:6" hidden="1">
      <c r="A3985" s="26">
        <v>3981</v>
      </c>
      <c r="B3985" s="316" t="s">
        <v>10267</v>
      </c>
      <c r="C3985" s="318" t="s">
        <v>7799</v>
      </c>
      <c r="D3985" s="318" t="s">
        <v>7766</v>
      </c>
      <c r="E3985" s="318" t="s">
        <v>2453</v>
      </c>
      <c r="F3985" s="318" t="s">
        <v>2423</v>
      </c>
    </row>
    <row r="3986" spans="1:6" hidden="1">
      <c r="A3986" s="26">
        <v>3982</v>
      </c>
      <c r="B3986" s="316" t="s">
        <v>10269</v>
      </c>
      <c r="C3986" s="318" t="s">
        <v>7812</v>
      </c>
      <c r="D3986" s="318" t="s">
        <v>7766</v>
      </c>
      <c r="E3986" s="318" t="s">
        <v>2453</v>
      </c>
      <c r="F3986" s="318" t="s">
        <v>2423</v>
      </c>
    </row>
    <row r="3987" spans="1:6" hidden="1">
      <c r="A3987" s="26">
        <v>3983</v>
      </c>
      <c r="B3987" s="316" t="s">
        <v>10270</v>
      </c>
      <c r="C3987" s="318" t="s">
        <v>7807</v>
      </c>
      <c r="D3987" s="318" t="s">
        <v>7766</v>
      </c>
      <c r="E3987" s="318" t="s">
        <v>2453</v>
      </c>
      <c r="F3987" s="318" t="s">
        <v>2423</v>
      </c>
    </row>
    <row r="3988" spans="1:6" hidden="1">
      <c r="A3988" s="26">
        <v>3984</v>
      </c>
      <c r="B3988" s="316" t="s">
        <v>10281</v>
      </c>
      <c r="C3988" s="318" t="s">
        <v>7800</v>
      </c>
      <c r="D3988" s="318" t="s">
        <v>7766</v>
      </c>
      <c r="E3988" s="318" t="s">
        <v>2453</v>
      </c>
      <c r="F3988" s="318" t="s">
        <v>2423</v>
      </c>
    </row>
    <row r="3989" spans="1:6" hidden="1">
      <c r="A3989" s="26">
        <v>3985</v>
      </c>
      <c r="B3989" s="316" t="s">
        <v>10291</v>
      </c>
      <c r="C3989" s="318" t="s">
        <v>7820</v>
      </c>
      <c r="D3989" s="318" t="s">
        <v>7766</v>
      </c>
      <c r="E3989" s="318" t="s">
        <v>2453</v>
      </c>
      <c r="F3989" s="318" t="s">
        <v>2423</v>
      </c>
    </row>
    <row r="3990" spans="1:6" hidden="1">
      <c r="A3990" s="26">
        <v>3986</v>
      </c>
      <c r="B3990" s="316" t="s">
        <v>10297</v>
      </c>
      <c r="C3990" s="318" t="s">
        <v>7795</v>
      </c>
      <c r="D3990" s="318" t="s">
        <v>7766</v>
      </c>
      <c r="E3990" s="318" t="s">
        <v>2453</v>
      </c>
      <c r="F3990" s="318" t="s">
        <v>2423</v>
      </c>
    </row>
    <row r="3991" spans="1:6" hidden="1">
      <c r="A3991" s="26">
        <v>3987</v>
      </c>
      <c r="B3991" s="316" t="s">
        <v>10301</v>
      </c>
      <c r="C3991" s="318" t="s">
        <v>7811</v>
      </c>
      <c r="D3991" s="318" t="s">
        <v>7766</v>
      </c>
      <c r="E3991" s="318" t="s">
        <v>2453</v>
      </c>
      <c r="F3991" s="318" t="s">
        <v>2423</v>
      </c>
    </row>
    <row r="3992" spans="1:6" hidden="1">
      <c r="A3992" s="26">
        <v>3988</v>
      </c>
      <c r="B3992" s="316" t="s">
        <v>10312</v>
      </c>
      <c r="C3992" s="318" t="s">
        <v>7829</v>
      </c>
      <c r="D3992" s="318" t="s">
        <v>7766</v>
      </c>
      <c r="E3992" s="318" t="s">
        <v>2453</v>
      </c>
      <c r="F3992" s="318" t="s">
        <v>2423</v>
      </c>
    </row>
    <row r="3993" spans="1:6" hidden="1">
      <c r="A3993" s="26">
        <v>3989</v>
      </c>
      <c r="B3993" s="316" t="s">
        <v>10313</v>
      </c>
      <c r="C3993" s="318" t="s">
        <v>1541</v>
      </c>
      <c r="D3993" s="318" t="s">
        <v>7766</v>
      </c>
      <c r="E3993" s="318" t="s">
        <v>2453</v>
      </c>
      <c r="F3993" s="318" t="s">
        <v>2423</v>
      </c>
    </row>
    <row r="3994" spans="1:6" hidden="1">
      <c r="A3994" s="26">
        <v>3990</v>
      </c>
      <c r="B3994" s="316" t="s">
        <v>10316</v>
      </c>
      <c r="C3994" s="318" t="s">
        <v>1540</v>
      </c>
      <c r="D3994" s="318" t="s">
        <v>7766</v>
      </c>
      <c r="E3994" s="318" t="s">
        <v>2453</v>
      </c>
      <c r="F3994" s="318" t="s">
        <v>2423</v>
      </c>
    </row>
    <row r="3995" spans="1:6" hidden="1">
      <c r="A3995" s="26">
        <v>3991</v>
      </c>
      <c r="B3995" s="316" t="s">
        <v>10317</v>
      </c>
      <c r="C3995" s="318" t="s">
        <v>7818</v>
      </c>
      <c r="D3995" s="318" t="s">
        <v>7766</v>
      </c>
      <c r="E3995" s="318" t="s">
        <v>2453</v>
      </c>
      <c r="F3995" s="318" t="s">
        <v>2423</v>
      </c>
    </row>
    <row r="3996" spans="1:6" hidden="1">
      <c r="A3996" s="26">
        <v>3992</v>
      </c>
      <c r="B3996" s="316" t="s">
        <v>10323</v>
      </c>
      <c r="C3996" s="318" t="s">
        <v>1547</v>
      </c>
      <c r="D3996" s="318" t="s">
        <v>7766</v>
      </c>
      <c r="E3996" s="318" t="s">
        <v>2453</v>
      </c>
      <c r="F3996" s="318" t="s">
        <v>2423</v>
      </c>
    </row>
    <row r="3997" spans="1:6" hidden="1">
      <c r="A3997" s="26">
        <v>3993</v>
      </c>
      <c r="B3997" s="316" t="s">
        <v>10331</v>
      </c>
      <c r="C3997" s="318" t="s">
        <v>1555</v>
      </c>
      <c r="D3997" s="318" t="s">
        <v>7766</v>
      </c>
      <c r="E3997" s="318" t="s">
        <v>2453</v>
      </c>
      <c r="F3997" s="318" t="s">
        <v>2423</v>
      </c>
    </row>
    <row r="3998" spans="1:6" hidden="1">
      <c r="A3998" s="26">
        <v>3994</v>
      </c>
      <c r="B3998" s="316" t="s">
        <v>10333</v>
      </c>
      <c r="C3998" s="318" t="s">
        <v>1548</v>
      </c>
      <c r="D3998" s="318" t="s">
        <v>7766</v>
      </c>
      <c r="E3998" s="318" t="s">
        <v>2453</v>
      </c>
      <c r="F3998" s="318" t="s">
        <v>2423</v>
      </c>
    </row>
    <row r="3999" spans="1:6" hidden="1">
      <c r="A3999" s="26">
        <v>3995</v>
      </c>
      <c r="B3999" s="316" t="s">
        <v>10427</v>
      </c>
      <c r="C3999" s="318" t="s">
        <v>7827</v>
      </c>
      <c r="D3999" s="318" t="s">
        <v>7766</v>
      </c>
      <c r="E3999" s="318" t="s">
        <v>2453</v>
      </c>
      <c r="F3999" s="318" t="s">
        <v>2423</v>
      </c>
    </row>
    <row r="4000" spans="1:6" hidden="1">
      <c r="A4000" s="26">
        <v>3996</v>
      </c>
      <c r="B4000" s="316" t="s">
        <v>10450</v>
      </c>
      <c r="C4000" s="318" t="s">
        <v>7806</v>
      </c>
      <c r="D4000" s="318" t="s">
        <v>7766</v>
      </c>
      <c r="E4000" s="318" t="s">
        <v>2453</v>
      </c>
      <c r="F4000" s="318" t="s">
        <v>2423</v>
      </c>
    </row>
    <row r="4001" spans="1:6" hidden="1">
      <c r="A4001" s="26">
        <v>3997</v>
      </c>
      <c r="B4001" s="316" t="s">
        <v>10455</v>
      </c>
      <c r="C4001" s="318" t="s">
        <v>7819</v>
      </c>
      <c r="D4001" s="318" t="s">
        <v>7766</v>
      </c>
      <c r="E4001" s="318" t="s">
        <v>2453</v>
      </c>
      <c r="F4001" s="318" t="s">
        <v>2423</v>
      </c>
    </row>
    <row r="4002" spans="1:6" hidden="1">
      <c r="A4002" s="26">
        <v>3998</v>
      </c>
      <c r="B4002" s="316" t="s">
        <v>10721</v>
      </c>
      <c r="C4002" s="318" t="s">
        <v>7850</v>
      </c>
      <c r="D4002" s="318" t="s">
        <v>7766</v>
      </c>
      <c r="E4002" s="318" t="s">
        <v>2453</v>
      </c>
      <c r="F4002" s="318" t="s">
        <v>2423</v>
      </c>
    </row>
    <row r="4003" spans="1:6" hidden="1">
      <c r="A4003" s="26">
        <v>3999</v>
      </c>
      <c r="B4003" s="316" t="s">
        <v>10810</v>
      </c>
      <c r="C4003" s="318" t="s">
        <v>7849</v>
      </c>
      <c r="D4003" s="318" t="s">
        <v>7766</v>
      </c>
      <c r="E4003" s="318" t="s">
        <v>2453</v>
      </c>
      <c r="F4003" s="318" t="s">
        <v>2423</v>
      </c>
    </row>
    <row r="4004" spans="1:6" hidden="1">
      <c r="A4004" s="26">
        <v>4000</v>
      </c>
      <c r="B4004" s="316" t="s">
        <v>10878</v>
      </c>
      <c r="C4004" s="318" t="s">
        <v>7851</v>
      </c>
      <c r="D4004" s="318" t="s">
        <v>7766</v>
      </c>
      <c r="E4004" s="318" t="s">
        <v>2453</v>
      </c>
      <c r="F4004" s="318" t="s">
        <v>2423</v>
      </c>
    </row>
    <row r="4005" spans="1:6" hidden="1">
      <c r="A4005" s="26">
        <v>4001</v>
      </c>
      <c r="B4005" s="316" t="s">
        <v>10931</v>
      </c>
      <c r="C4005" s="318" t="s">
        <v>7852</v>
      </c>
      <c r="D4005" s="318" t="s">
        <v>7766</v>
      </c>
      <c r="E4005" s="318" t="s">
        <v>2453</v>
      </c>
      <c r="F4005" s="318" t="s">
        <v>2423</v>
      </c>
    </row>
    <row r="4006" spans="1:6" hidden="1">
      <c r="A4006" s="26">
        <v>4002</v>
      </c>
      <c r="B4006" s="316" t="s">
        <v>10962</v>
      </c>
      <c r="C4006" s="318" t="s">
        <v>7853</v>
      </c>
      <c r="D4006" s="318" t="s">
        <v>7766</v>
      </c>
      <c r="E4006" s="318" t="s">
        <v>2453</v>
      </c>
      <c r="F4006" s="318" t="s">
        <v>2423</v>
      </c>
    </row>
    <row r="4007" spans="1:6" hidden="1">
      <c r="A4007" s="26">
        <v>4003</v>
      </c>
      <c r="B4007" s="316" t="s">
        <v>10995</v>
      </c>
      <c r="C4007" s="318" t="s">
        <v>7854</v>
      </c>
      <c r="D4007" s="318" t="s">
        <v>7766</v>
      </c>
      <c r="E4007" s="318" t="s">
        <v>2453</v>
      </c>
      <c r="F4007" s="318" t="s">
        <v>2423</v>
      </c>
    </row>
    <row r="4008" spans="1:6" hidden="1">
      <c r="A4008" s="26">
        <v>4004</v>
      </c>
      <c r="B4008" s="316" t="s">
        <v>11006</v>
      </c>
      <c r="C4008" s="318" t="s">
        <v>7856</v>
      </c>
      <c r="D4008" s="318" t="s">
        <v>7766</v>
      </c>
      <c r="E4008" s="318" t="s">
        <v>2453</v>
      </c>
      <c r="F4008" s="318" t="s">
        <v>2423</v>
      </c>
    </row>
    <row r="4009" spans="1:6" hidden="1">
      <c r="A4009" s="26">
        <v>4005</v>
      </c>
      <c r="B4009" s="316" t="s">
        <v>11008</v>
      </c>
      <c r="C4009" s="318" t="s">
        <v>7857</v>
      </c>
      <c r="D4009" s="318" t="s">
        <v>7766</v>
      </c>
      <c r="E4009" s="318" t="s">
        <v>2453</v>
      </c>
      <c r="F4009" s="318" t="s">
        <v>2423</v>
      </c>
    </row>
    <row r="4010" spans="1:6" hidden="1">
      <c r="A4010" s="26">
        <v>4006</v>
      </c>
      <c r="B4010" s="316" t="s">
        <v>11009</v>
      </c>
      <c r="C4010" s="318" t="s">
        <v>7858</v>
      </c>
      <c r="D4010" s="318" t="s">
        <v>7766</v>
      </c>
      <c r="E4010" s="318" t="s">
        <v>2453</v>
      </c>
      <c r="F4010" s="318" t="s">
        <v>2423</v>
      </c>
    </row>
    <row r="4011" spans="1:6" hidden="1">
      <c r="A4011" s="26">
        <v>4007</v>
      </c>
      <c r="B4011" s="316" t="s">
        <v>11012</v>
      </c>
      <c r="C4011" s="318" t="s">
        <v>7859</v>
      </c>
      <c r="D4011" s="318" t="s">
        <v>7766</v>
      </c>
      <c r="E4011" s="318" t="s">
        <v>2453</v>
      </c>
      <c r="F4011" s="318" t="s">
        <v>2423</v>
      </c>
    </row>
    <row r="4012" spans="1:6" hidden="1">
      <c r="A4012" s="26">
        <v>4008</v>
      </c>
      <c r="B4012" s="316" t="s">
        <v>11015</v>
      </c>
      <c r="C4012" s="318" t="s">
        <v>7860</v>
      </c>
      <c r="D4012" s="318" t="s">
        <v>7766</v>
      </c>
      <c r="E4012" s="318" t="s">
        <v>2453</v>
      </c>
      <c r="F4012" s="318" t="s">
        <v>2423</v>
      </c>
    </row>
    <row r="4013" spans="1:6" hidden="1">
      <c r="A4013" s="26">
        <v>4009</v>
      </c>
      <c r="B4013" s="316" t="s">
        <v>11016</v>
      </c>
      <c r="C4013" s="318" t="s">
        <v>7855</v>
      </c>
      <c r="D4013" s="318" t="s">
        <v>7766</v>
      </c>
      <c r="E4013" s="318" t="s">
        <v>2453</v>
      </c>
      <c r="F4013" s="318" t="s">
        <v>2423</v>
      </c>
    </row>
    <row r="4014" spans="1:6" hidden="1">
      <c r="A4014" s="26">
        <v>4010</v>
      </c>
      <c r="B4014" s="316" t="s">
        <v>11017</v>
      </c>
      <c r="C4014" s="318" t="s">
        <v>9090</v>
      </c>
      <c r="D4014" s="318" t="s">
        <v>7766</v>
      </c>
      <c r="E4014" s="318" t="s">
        <v>2453</v>
      </c>
      <c r="F4014" s="318" t="s">
        <v>2423</v>
      </c>
    </row>
    <row r="4015" spans="1:6" hidden="1">
      <c r="A4015" s="26">
        <v>4011</v>
      </c>
      <c r="B4015" s="316" t="s">
        <v>11020</v>
      </c>
      <c r="C4015" s="318" t="s">
        <v>7776</v>
      </c>
      <c r="D4015" s="318" t="s">
        <v>7766</v>
      </c>
      <c r="E4015" s="318" t="s">
        <v>2422</v>
      </c>
      <c r="F4015" s="318" t="s">
        <v>2423</v>
      </c>
    </row>
    <row r="4016" spans="1:6" hidden="1">
      <c r="A4016" s="26">
        <v>4012</v>
      </c>
      <c r="B4016" s="316" t="s">
        <v>11043</v>
      </c>
      <c r="C4016" s="318" t="s">
        <v>7777</v>
      </c>
      <c r="D4016" s="318" t="s">
        <v>7766</v>
      </c>
      <c r="E4016" s="318" t="s">
        <v>2422</v>
      </c>
      <c r="F4016" s="318" t="s">
        <v>2423</v>
      </c>
    </row>
    <row r="4017" spans="1:6" hidden="1">
      <c r="A4017" s="26">
        <v>4013</v>
      </c>
      <c r="B4017" s="316" t="s">
        <v>11064</v>
      </c>
      <c r="C4017" s="318" t="s">
        <v>7824</v>
      </c>
      <c r="D4017" s="318" t="s">
        <v>7766</v>
      </c>
      <c r="E4017" s="318" t="s">
        <v>2453</v>
      </c>
      <c r="F4017" s="318" t="s">
        <v>2423</v>
      </c>
    </row>
    <row r="4018" spans="1:6" hidden="1">
      <c r="A4018" s="26">
        <v>4014</v>
      </c>
      <c r="B4018" s="316" t="s">
        <v>11087</v>
      </c>
      <c r="C4018" s="318" t="s">
        <v>7814</v>
      </c>
      <c r="D4018" s="318" t="s">
        <v>7766</v>
      </c>
      <c r="E4018" s="318" t="s">
        <v>2453</v>
      </c>
      <c r="F4018" s="318" t="s">
        <v>2423</v>
      </c>
    </row>
    <row r="4019" spans="1:6" hidden="1">
      <c r="A4019" s="26">
        <v>4015</v>
      </c>
      <c r="B4019" s="316" t="s">
        <v>11120</v>
      </c>
      <c r="C4019" s="318" t="s">
        <v>7831</v>
      </c>
      <c r="D4019" s="318" t="s">
        <v>7766</v>
      </c>
      <c r="E4019" s="318" t="s">
        <v>2453</v>
      </c>
      <c r="F4019" s="318" t="s">
        <v>2423</v>
      </c>
    </row>
    <row r="4020" spans="1:6" hidden="1">
      <c r="A4020" s="26">
        <v>4016</v>
      </c>
      <c r="B4020" s="316" t="s">
        <v>11136</v>
      </c>
      <c r="C4020" s="318" t="s">
        <v>1558</v>
      </c>
      <c r="D4020" s="318" t="s">
        <v>7766</v>
      </c>
      <c r="E4020" s="318" t="s">
        <v>2453</v>
      </c>
      <c r="F4020" s="318" t="s">
        <v>2423</v>
      </c>
    </row>
    <row r="4021" spans="1:6" hidden="1">
      <c r="A4021" s="26">
        <v>4017</v>
      </c>
      <c r="B4021" s="316" t="s">
        <v>11149</v>
      </c>
      <c r="C4021" s="318" t="s">
        <v>7821</v>
      </c>
      <c r="D4021" s="318" t="s">
        <v>7766</v>
      </c>
      <c r="E4021" s="318" t="s">
        <v>2453</v>
      </c>
      <c r="F4021" s="318" t="s">
        <v>2423</v>
      </c>
    </row>
    <row r="4022" spans="1:6" hidden="1">
      <c r="A4022" s="26">
        <v>4018</v>
      </c>
      <c r="B4022" s="316" t="s">
        <v>11155</v>
      </c>
      <c r="C4022" s="318" t="s">
        <v>1562</v>
      </c>
      <c r="D4022" s="318" t="s">
        <v>7766</v>
      </c>
      <c r="E4022" s="318" t="s">
        <v>2453</v>
      </c>
      <c r="F4022" s="318" t="s">
        <v>2423</v>
      </c>
    </row>
    <row r="4023" spans="1:6" hidden="1">
      <c r="A4023" s="26">
        <v>4019</v>
      </c>
      <c r="B4023" s="316" t="s">
        <v>11160</v>
      </c>
      <c r="C4023" s="318" t="s">
        <v>1544</v>
      </c>
      <c r="D4023" s="318" t="s">
        <v>7766</v>
      </c>
      <c r="E4023" s="318" t="s">
        <v>2453</v>
      </c>
      <c r="F4023" s="318" t="s">
        <v>2423</v>
      </c>
    </row>
    <row r="4024" spans="1:6" hidden="1">
      <c r="A4024" s="26">
        <v>4020</v>
      </c>
      <c r="B4024" s="316" t="s">
        <v>11161</v>
      </c>
      <c r="C4024" s="318" t="s">
        <v>1545</v>
      </c>
      <c r="D4024" s="318" t="s">
        <v>7766</v>
      </c>
      <c r="E4024" s="318" t="s">
        <v>2453</v>
      </c>
      <c r="F4024" s="318" t="s">
        <v>2423</v>
      </c>
    </row>
    <row r="4025" spans="1:6" hidden="1">
      <c r="A4025" s="26">
        <v>4021</v>
      </c>
      <c r="B4025" s="316" t="s">
        <v>11162</v>
      </c>
      <c r="C4025" s="318" t="s">
        <v>1563</v>
      </c>
      <c r="D4025" s="318" t="s">
        <v>7766</v>
      </c>
      <c r="E4025" s="318" t="s">
        <v>2453</v>
      </c>
      <c r="F4025" s="318" t="s">
        <v>2423</v>
      </c>
    </row>
    <row r="4026" spans="1:6" hidden="1">
      <c r="A4026" s="26">
        <v>4022</v>
      </c>
      <c r="B4026" s="316" t="s">
        <v>11163</v>
      </c>
      <c r="C4026" s="318" t="s">
        <v>1551</v>
      </c>
      <c r="D4026" s="318" t="s">
        <v>7766</v>
      </c>
      <c r="E4026" s="318" t="s">
        <v>2453</v>
      </c>
      <c r="F4026" s="318" t="s">
        <v>2423</v>
      </c>
    </row>
    <row r="4027" spans="1:6" hidden="1">
      <c r="A4027" s="26">
        <v>4023</v>
      </c>
      <c r="B4027" s="316" t="s">
        <v>11164</v>
      </c>
      <c r="C4027" s="318" t="s">
        <v>1556</v>
      </c>
      <c r="D4027" s="318" t="s">
        <v>7766</v>
      </c>
      <c r="E4027" s="318" t="s">
        <v>2453</v>
      </c>
      <c r="F4027" s="318" t="s">
        <v>2423</v>
      </c>
    </row>
    <row r="4028" spans="1:6" hidden="1">
      <c r="A4028" s="26">
        <v>4024</v>
      </c>
      <c r="B4028" s="316" t="s">
        <v>11174</v>
      </c>
      <c r="C4028" s="318" t="s">
        <v>1554</v>
      </c>
      <c r="D4028" s="318" t="s">
        <v>7766</v>
      </c>
      <c r="E4028" s="318" t="s">
        <v>2453</v>
      </c>
      <c r="F4028" s="318" t="s">
        <v>2423</v>
      </c>
    </row>
    <row r="4029" spans="1:6" hidden="1">
      <c r="A4029" s="26">
        <v>4025</v>
      </c>
      <c r="B4029" s="316" t="s">
        <v>11187</v>
      </c>
      <c r="C4029" s="318" t="s">
        <v>7817</v>
      </c>
      <c r="D4029" s="318" t="s">
        <v>7766</v>
      </c>
      <c r="E4029" s="318" t="s">
        <v>2453</v>
      </c>
      <c r="F4029" s="318" t="s">
        <v>2423</v>
      </c>
    </row>
    <row r="4030" spans="1:6" hidden="1">
      <c r="A4030" s="26">
        <v>4026</v>
      </c>
      <c r="B4030" s="316" t="s">
        <v>11206</v>
      </c>
      <c r="C4030" s="318" t="s">
        <v>7804</v>
      </c>
      <c r="D4030" s="318" t="s">
        <v>7766</v>
      </c>
      <c r="E4030" s="318" t="s">
        <v>2453</v>
      </c>
      <c r="F4030" s="318" t="s">
        <v>2423</v>
      </c>
    </row>
    <row r="4031" spans="1:6" hidden="1">
      <c r="A4031" s="26">
        <v>4027</v>
      </c>
      <c r="B4031" s="316" t="s">
        <v>11208</v>
      </c>
      <c r="C4031" s="318" t="s">
        <v>7805</v>
      </c>
      <c r="D4031" s="318" t="s">
        <v>7766</v>
      </c>
      <c r="E4031" s="318" t="s">
        <v>2453</v>
      </c>
      <c r="F4031" s="318" t="s">
        <v>2423</v>
      </c>
    </row>
    <row r="4032" spans="1:6" hidden="1">
      <c r="A4032" s="26">
        <v>4028</v>
      </c>
      <c r="B4032" s="316" t="s">
        <v>11209</v>
      </c>
      <c r="C4032" s="318" t="s">
        <v>7808</v>
      </c>
      <c r="D4032" s="318" t="s">
        <v>7766</v>
      </c>
      <c r="E4032" s="318" t="s">
        <v>2453</v>
      </c>
      <c r="F4032" s="318" t="s">
        <v>2423</v>
      </c>
    </row>
    <row r="4033" spans="1:6" hidden="1">
      <c r="A4033" s="26">
        <v>4029</v>
      </c>
      <c r="B4033" s="316" t="s">
        <v>11215</v>
      </c>
      <c r="C4033" s="318" t="s">
        <v>7861</v>
      </c>
      <c r="D4033" s="318" t="s">
        <v>7766</v>
      </c>
      <c r="E4033" s="318" t="s">
        <v>2453</v>
      </c>
      <c r="F4033" s="318" t="s">
        <v>2423</v>
      </c>
    </row>
    <row r="4034" spans="1:6" hidden="1">
      <c r="A4034" s="26">
        <v>4030</v>
      </c>
      <c r="B4034" s="316" t="s">
        <v>11217</v>
      </c>
      <c r="C4034" s="318" t="s">
        <v>7862</v>
      </c>
      <c r="D4034" s="318" t="s">
        <v>7766</v>
      </c>
      <c r="E4034" s="318" t="s">
        <v>2453</v>
      </c>
      <c r="F4034" s="318" t="s">
        <v>2423</v>
      </c>
    </row>
    <row r="4035" spans="1:6" hidden="1">
      <c r="A4035" s="26">
        <v>4031</v>
      </c>
      <c r="B4035" s="316" t="s">
        <v>11258</v>
      </c>
      <c r="C4035" s="318" t="s">
        <v>7863</v>
      </c>
      <c r="D4035" s="318" t="s">
        <v>7766</v>
      </c>
      <c r="E4035" s="318" t="s">
        <v>2453</v>
      </c>
      <c r="F4035" s="318" t="s">
        <v>2423</v>
      </c>
    </row>
    <row r="4036" spans="1:6" hidden="1">
      <c r="A4036" s="26">
        <v>4032</v>
      </c>
      <c r="B4036" s="316" t="s">
        <v>11328</v>
      </c>
      <c r="C4036" s="318" t="s">
        <v>7864</v>
      </c>
      <c r="D4036" s="318" t="s">
        <v>7766</v>
      </c>
      <c r="E4036" s="318" t="s">
        <v>2453</v>
      </c>
      <c r="F4036" s="318" t="s">
        <v>2423</v>
      </c>
    </row>
    <row r="4037" spans="1:6" hidden="1">
      <c r="A4037" s="26">
        <v>4033</v>
      </c>
      <c r="B4037" s="316" t="s">
        <v>11337</v>
      </c>
      <c r="C4037" s="318" t="s">
        <v>7865</v>
      </c>
      <c r="D4037" s="318" t="s">
        <v>7766</v>
      </c>
      <c r="E4037" s="318" t="s">
        <v>2453</v>
      </c>
      <c r="F4037" s="318" t="s">
        <v>2423</v>
      </c>
    </row>
    <row r="4038" spans="1:6" hidden="1">
      <c r="A4038" s="26">
        <v>4034</v>
      </c>
      <c r="B4038" s="316" t="s">
        <v>11338</v>
      </c>
      <c r="C4038" s="318" t="s">
        <v>7866</v>
      </c>
      <c r="D4038" s="318" t="s">
        <v>7766</v>
      </c>
      <c r="E4038" s="318" t="s">
        <v>2453</v>
      </c>
      <c r="F4038" s="318" t="s">
        <v>2423</v>
      </c>
    </row>
    <row r="4039" spans="1:6" hidden="1">
      <c r="A4039" s="26">
        <v>4035</v>
      </c>
      <c r="B4039" s="316" t="s">
        <v>11341</v>
      </c>
      <c r="C4039" s="318" t="s">
        <v>7867</v>
      </c>
      <c r="D4039" s="318" t="s">
        <v>7766</v>
      </c>
      <c r="E4039" s="318" t="s">
        <v>2453</v>
      </c>
      <c r="F4039" s="318" t="s">
        <v>2423</v>
      </c>
    </row>
    <row r="4040" spans="1:6" hidden="1">
      <c r="A4040" s="26">
        <v>4036</v>
      </c>
      <c r="B4040" s="316" t="s">
        <v>11344</v>
      </c>
      <c r="C4040" s="318" t="s">
        <v>7868</v>
      </c>
      <c r="D4040" s="318" t="s">
        <v>7766</v>
      </c>
      <c r="E4040" s="318" t="s">
        <v>2453</v>
      </c>
      <c r="F4040" s="318" t="s">
        <v>2423</v>
      </c>
    </row>
    <row r="4041" spans="1:6" hidden="1">
      <c r="A4041" s="26">
        <v>4037</v>
      </c>
      <c r="B4041" s="316" t="s">
        <v>11352</v>
      </c>
      <c r="C4041" s="318" t="s">
        <v>7825</v>
      </c>
      <c r="D4041" s="318" t="s">
        <v>7766</v>
      </c>
      <c r="E4041" s="318" t="s">
        <v>2453</v>
      </c>
      <c r="F4041" s="318" t="s">
        <v>2423</v>
      </c>
    </row>
    <row r="4042" spans="1:6" hidden="1">
      <c r="A4042" s="26">
        <v>4038</v>
      </c>
      <c r="B4042" s="316" t="s">
        <v>11353</v>
      </c>
      <c r="C4042" s="318" t="s">
        <v>7792</v>
      </c>
      <c r="D4042" s="318" t="s">
        <v>7766</v>
      </c>
      <c r="E4042" s="318" t="s">
        <v>2453</v>
      </c>
      <c r="F4042" s="318" t="s">
        <v>2423</v>
      </c>
    </row>
    <row r="4043" spans="1:6" hidden="1">
      <c r="A4043" s="26">
        <v>4039</v>
      </c>
      <c r="B4043" s="316" t="s">
        <v>11378</v>
      </c>
      <c r="C4043" s="318" t="s">
        <v>7826</v>
      </c>
      <c r="D4043" s="318" t="s">
        <v>7766</v>
      </c>
      <c r="E4043" s="318" t="s">
        <v>2453</v>
      </c>
      <c r="F4043" s="318" t="s">
        <v>2423</v>
      </c>
    </row>
    <row r="4044" spans="1:6" hidden="1">
      <c r="A4044" s="26">
        <v>4040</v>
      </c>
      <c r="B4044" s="316" t="s">
        <v>11384</v>
      </c>
      <c r="C4044" s="318" t="s">
        <v>7830</v>
      </c>
      <c r="D4044" s="318" t="s">
        <v>7766</v>
      </c>
      <c r="E4044" s="318" t="s">
        <v>2453</v>
      </c>
      <c r="F4044" s="318" t="s">
        <v>2423</v>
      </c>
    </row>
    <row r="4045" spans="1:6" hidden="1">
      <c r="A4045" s="26">
        <v>4041</v>
      </c>
      <c r="B4045" s="316" t="s">
        <v>11387</v>
      </c>
      <c r="C4045" s="318" t="s">
        <v>7793</v>
      </c>
      <c r="D4045" s="318" t="s">
        <v>7766</v>
      </c>
      <c r="E4045" s="318" t="s">
        <v>2453</v>
      </c>
      <c r="F4045" s="318" t="s">
        <v>2423</v>
      </c>
    </row>
    <row r="4046" spans="1:6" hidden="1">
      <c r="A4046" s="26">
        <v>4042</v>
      </c>
      <c r="B4046" s="316" t="s">
        <v>11393</v>
      </c>
      <c r="C4046" s="318" t="s">
        <v>7791</v>
      </c>
      <c r="D4046" s="318" t="s">
        <v>7766</v>
      </c>
      <c r="E4046" s="318" t="s">
        <v>2453</v>
      </c>
      <c r="F4046" s="318" t="s">
        <v>2423</v>
      </c>
    </row>
    <row r="4047" spans="1:6" hidden="1">
      <c r="A4047" s="26">
        <v>4043</v>
      </c>
      <c r="B4047" s="316" t="s">
        <v>11394</v>
      </c>
      <c r="C4047" s="318" t="s">
        <v>7794</v>
      </c>
      <c r="D4047" s="318" t="s">
        <v>7766</v>
      </c>
      <c r="E4047" s="318" t="s">
        <v>2453</v>
      </c>
      <c r="F4047" s="318" t="s">
        <v>2423</v>
      </c>
    </row>
    <row r="4048" spans="1:6" hidden="1">
      <c r="A4048" s="26">
        <v>4044</v>
      </c>
      <c r="B4048" s="316" t="s">
        <v>11410</v>
      </c>
      <c r="C4048" s="318" t="s">
        <v>7815</v>
      </c>
      <c r="D4048" s="318" t="s">
        <v>7766</v>
      </c>
      <c r="E4048" s="318" t="s">
        <v>2453</v>
      </c>
      <c r="F4048" s="318" t="s">
        <v>2423</v>
      </c>
    </row>
    <row r="4049" spans="1:6" hidden="1">
      <c r="A4049" s="26">
        <v>4045</v>
      </c>
      <c r="B4049" s="316" t="s">
        <v>11412</v>
      </c>
      <c r="C4049" s="318" t="s">
        <v>7816</v>
      </c>
      <c r="D4049" s="318" t="s">
        <v>7766</v>
      </c>
      <c r="E4049" s="318" t="s">
        <v>2453</v>
      </c>
      <c r="F4049" s="318" t="s">
        <v>2423</v>
      </c>
    </row>
    <row r="4050" spans="1:6" hidden="1">
      <c r="A4050" s="26">
        <v>4046</v>
      </c>
      <c r="B4050" s="316" t="s">
        <v>11488</v>
      </c>
      <c r="C4050" s="318" t="s">
        <v>7869</v>
      </c>
      <c r="D4050" s="318" t="s">
        <v>7766</v>
      </c>
      <c r="E4050" s="318" t="s">
        <v>2453</v>
      </c>
      <c r="F4050" s="318" t="s">
        <v>2423</v>
      </c>
    </row>
    <row r="4051" spans="1:6" hidden="1">
      <c r="A4051" s="26">
        <v>4047</v>
      </c>
      <c r="B4051" s="316" t="s">
        <v>7765</v>
      </c>
      <c r="C4051" s="318" t="s">
        <v>1588</v>
      </c>
      <c r="D4051" s="318" t="s">
        <v>7766</v>
      </c>
      <c r="E4051" s="318" t="s">
        <v>2422</v>
      </c>
      <c r="F4051" s="318" t="s">
        <v>2423</v>
      </c>
    </row>
    <row r="4052" spans="1:6" hidden="1">
      <c r="A4052" s="26">
        <v>4048</v>
      </c>
      <c r="B4052" s="316" t="s">
        <v>11535</v>
      </c>
      <c r="C4052" s="318" t="s">
        <v>7783</v>
      </c>
      <c r="D4052" s="318" t="s">
        <v>7766</v>
      </c>
      <c r="E4052" s="318" t="s">
        <v>2453</v>
      </c>
      <c r="F4052" s="318" t="s">
        <v>2423</v>
      </c>
    </row>
    <row r="4053" spans="1:6" hidden="1">
      <c r="A4053" s="26">
        <v>4049</v>
      </c>
      <c r="B4053" s="316" t="s">
        <v>11542</v>
      </c>
      <c r="C4053" s="318" t="s">
        <v>7778</v>
      </c>
      <c r="D4053" s="318" t="s">
        <v>7766</v>
      </c>
      <c r="E4053" s="318" t="s">
        <v>2453</v>
      </c>
      <c r="F4053" s="318" t="s">
        <v>2423</v>
      </c>
    </row>
    <row r="4054" spans="1:6" hidden="1">
      <c r="A4054" s="26">
        <v>4050</v>
      </c>
      <c r="B4054" s="316" t="s">
        <v>11546</v>
      </c>
      <c r="C4054" s="318" t="s">
        <v>7786</v>
      </c>
      <c r="D4054" s="318" t="s">
        <v>7766</v>
      </c>
      <c r="E4054" s="318" t="s">
        <v>2453</v>
      </c>
      <c r="F4054" s="318" t="s">
        <v>2423</v>
      </c>
    </row>
    <row r="4055" spans="1:6" hidden="1">
      <c r="A4055" s="26">
        <v>4051</v>
      </c>
      <c r="B4055" s="316" t="s">
        <v>11547</v>
      </c>
      <c r="C4055" s="318" t="s">
        <v>7788</v>
      </c>
      <c r="D4055" s="318" t="s">
        <v>7766</v>
      </c>
      <c r="E4055" s="318" t="s">
        <v>2453</v>
      </c>
      <c r="F4055" s="318" t="s">
        <v>2423</v>
      </c>
    </row>
    <row r="4056" spans="1:6" hidden="1">
      <c r="A4056" s="26">
        <v>4052</v>
      </c>
      <c r="B4056" s="316" t="s">
        <v>11548</v>
      </c>
      <c r="C4056" s="318" t="s">
        <v>7780</v>
      </c>
      <c r="D4056" s="318" t="s">
        <v>7766</v>
      </c>
      <c r="E4056" s="318" t="s">
        <v>2453</v>
      </c>
      <c r="F4056" s="318" t="s">
        <v>2423</v>
      </c>
    </row>
    <row r="4057" spans="1:6" hidden="1">
      <c r="A4057" s="26">
        <v>4053</v>
      </c>
      <c r="B4057" s="316" t="s">
        <v>11572</v>
      </c>
      <c r="C4057" s="318" t="s">
        <v>7785</v>
      </c>
      <c r="D4057" s="318" t="s">
        <v>7766</v>
      </c>
      <c r="E4057" s="318" t="s">
        <v>2453</v>
      </c>
      <c r="F4057" s="318" t="s">
        <v>2423</v>
      </c>
    </row>
    <row r="4058" spans="1:6" hidden="1">
      <c r="A4058" s="26">
        <v>4054</v>
      </c>
      <c r="B4058" s="316" t="s">
        <v>11583</v>
      </c>
      <c r="C4058" s="318" t="s">
        <v>7781</v>
      </c>
      <c r="D4058" s="318" t="s">
        <v>7766</v>
      </c>
      <c r="E4058" s="318" t="s">
        <v>2453</v>
      </c>
      <c r="F4058" s="318" t="s">
        <v>2423</v>
      </c>
    </row>
    <row r="4059" spans="1:6" hidden="1">
      <c r="A4059" s="26">
        <v>4055</v>
      </c>
      <c r="B4059" s="316" t="s">
        <v>11585</v>
      </c>
      <c r="C4059" s="318" t="s">
        <v>7787</v>
      </c>
      <c r="D4059" s="318" t="s">
        <v>7766</v>
      </c>
      <c r="E4059" s="318" t="s">
        <v>2453</v>
      </c>
      <c r="F4059" s="320" t="s">
        <v>2423</v>
      </c>
    </row>
    <row r="4060" spans="1:6" hidden="1">
      <c r="A4060" s="26">
        <v>4056</v>
      </c>
      <c r="B4060" s="316" t="s">
        <v>11594</v>
      </c>
      <c r="C4060" s="318" t="s">
        <v>7779</v>
      </c>
      <c r="D4060" s="318" t="s">
        <v>7766</v>
      </c>
      <c r="E4060" s="318" t="s">
        <v>2453</v>
      </c>
      <c r="F4060" s="320" t="s">
        <v>2423</v>
      </c>
    </row>
    <row r="4061" spans="1:6" hidden="1">
      <c r="A4061" s="26">
        <v>4057</v>
      </c>
      <c r="B4061" s="316" t="s">
        <v>7767</v>
      </c>
      <c r="C4061" s="318" t="s">
        <v>1612</v>
      </c>
      <c r="D4061" s="318" t="s">
        <v>7766</v>
      </c>
      <c r="E4061" s="318" t="s">
        <v>2422</v>
      </c>
      <c r="F4061" s="320" t="s">
        <v>2423</v>
      </c>
    </row>
    <row r="4062" spans="1:6" hidden="1">
      <c r="A4062" s="26">
        <v>4058</v>
      </c>
      <c r="B4062" s="316" t="s">
        <v>11613</v>
      </c>
      <c r="C4062" s="318" t="s">
        <v>7784</v>
      </c>
      <c r="D4062" s="318" t="s">
        <v>7766</v>
      </c>
      <c r="E4062" s="318" t="s">
        <v>2453</v>
      </c>
      <c r="F4062" s="320" t="s">
        <v>2423</v>
      </c>
    </row>
    <row r="4063" spans="1:6" hidden="1">
      <c r="A4063" s="26">
        <v>4059</v>
      </c>
      <c r="B4063" s="316" t="s">
        <v>11619</v>
      </c>
      <c r="C4063" s="318" t="s">
        <v>7782</v>
      </c>
      <c r="D4063" s="318" t="s">
        <v>7766</v>
      </c>
      <c r="E4063" s="318" t="s">
        <v>2453</v>
      </c>
      <c r="F4063" s="320" t="s">
        <v>2423</v>
      </c>
    </row>
    <row r="4064" spans="1:6" hidden="1">
      <c r="A4064" s="26">
        <v>4060</v>
      </c>
      <c r="B4064" s="316" t="s">
        <v>9793</v>
      </c>
      <c r="C4064" s="318" t="s">
        <v>1166</v>
      </c>
      <c r="D4064" s="318" t="s">
        <v>7766</v>
      </c>
      <c r="E4064" s="318" t="s">
        <v>2453</v>
      </c>
      <c r="F4064" s="318" t="s">
        <v>2438</v>
      </c>
    </row>
    <row r="4065" spans="1:6" hidden="1">
      <c r="A4065" s="26">
        <v>4061</v>
      </c>
      <c r="B4065" s="316" t="s">
        <v>9929</v>
      </c>
      <c r="C4065" s="318" t="s">
        <v>7775</v>
      </c>
      <c r="D4065" s="318" t="s">
        <v>7766</v>
      </c>
      <c r="E4065" s="318" t="s">
        <v>2422</v>
      </c>
      <c r="F4065" s="318" t="s">
        <v>2438</v>
      </c>
    </row>
    <row r="4066" spans="1:6" hidden="1">
      <c r="A4066" s="26">
        <v>4062</v>
      </c>
      <c r="B4066" s="316" t="s">
        <v>10239</v>
      </c>
      <c r="C4066" s="318" t="s">
        <v>7809</v>
      </c>
      <c r="D4066" s="318" t="s">
        <v>7766</v>
      </c>
      <c r="E4066" s="318" t="s">
        <v>2453</v>
      </c>
      <c r="F4066" s="318" t="s">
        <v>2438</v>
      </c>
    </row>
    <row r="4067" spans="1:6" hidden="1">
      <c r="A4067" s="26">
        <v>4063</v>
      </c>
      <c r="B4067" s="316" t="s">
        <v>11137</v>
      </c>
      <c r="C4067" s="318" t="s">
        <v>1549</v>
      </c>
      <c r="D4067" s="318" t="s">
        <v>7766</v>
      </c>
      <c r="E4067" s="318" t="s">
        <v>2453</v>
      </c>
      <c r="F4067" s="318" t="s">
        <v>2438</v>
      </c>
    </row>
    <row r="4068" spans="1:6" hidden="1">
      <c r="A4068" s="26">
        <v>4064</v>
      </c>
      <c r="B4068" s="316" t="s">
        <v>11362</v>
      </c>
      <c r="C4068" s="318" t="s">
        <v>7828</v>
      </c>
      <c r="D4068" s="318" t="s">
        <v>7766</v>
      </c>
      <c r="E4068" s="318" t="s">
        <v>2453</v>
      </c>
      <c r="F4068" s="318" t="s">
        <v>2438</v>
      </c>
    </row>
    <row r="4069" spans="1:6" hidden="1">
      <c r="A4069" s="26">
        <v>4065</v>
      </c>
      <c r="B4069" s="316" t="s">
        <v>11405</v>
      </c>
      <c r="C4069" s="318" t="s">
        <v>7822</v>
      </c>
      <c r="D4069" s="318" t="s">
        <v>7766</v>
      </c>
      <c r="E4069" s="318" t="s">
        <v>2453</v>
      </c>
      <c r="F4069" s="318" t="s">
        <v>2438</v>
      </c>
    </row>
    <row r="4070" spans="1:6" hidden="1">
      <c r="A4070" s="26">
        <v>4066</v>
      </c>
      <c r="B4070" s="316" t="s">
        <v>10343</v>
      </c>
      <c r="C4070" s="318" t="s">
        <v>7796</v>
      </c>
      <c r="D4070" s="318" t="s">
        <v>7766</v>
      </c>
      <c r="E4070" s="318" t="s">
        <v>2453</v>
      </c>
      <c r="F4070" s="318" t="s">
        <v>2893</v>
      </c>
    </row>
    <row r="4071" spans="1:6" hidden="1">
      <c r="A4071" s="26">
        <v>4067</v>
      </c>
      <c r="B4071" s="316" t="s">
        <v>9516</v>
      </c>
      <c r="C4071" s="318" t="s">
        <v>7841</v>
      </c>
      <c r="D4071" s="318" t="s">
        <v>7766</v>
      </c>
      <c r="E4071" s="318" t="s">
        <v>2453</v>
      </c>
      <c r="F4071" s="318" t="s">
        <v>2456</v>
      </c>
    </row>
    <row r="4072" spans="1:6" hidden="1">
      <c r="A4072" s="26">
        <v>4068</v>
      </c>
      <c r="B4072" s="316" t="s">
        <v>9548</v>
      </c>
      <c r="C4072" s="318" t="s">
        <v>7834</v>
      </c>
      <c r="D4072" s="318" t="s">
        <v>7766</v>
      </c>
      <c r="E4072" s="318" t="s">
        <v>2453</v>
      </c>
      <c r="F4072" s="318" t="s">
        <v>2456</v>
      </c>
    </row>
    <row r="4073" spans="1:6" hidden="1">
      <c r="A4073" s="26">
        <v>4069</v>
      </c>
      <c r="B4073" s="316" t="s">
        <v>9892</v>
      </c>
      <c r="C4073" s="318" t="s">
        <v>7840</v>
      </c>
      <c r="D4073" s="318" t="s">
        <v>7766</v>
      </c>
      <c r="E4073" s="318" t="s">
        <v>2453</v>
      </c>
      <c r="F4073" s="318" t="s">
        <v>2456</v>
      </c>
    </row>
    <row r="4074" spans="1:6" hidden="1">
      <c r="A4074" s="26">
        <v>4070</v>
      </c>
      <c r="B4074" s="316" t="s">
        <v>9899</v>
      </c>
      <c r="C4074" s="318" t="s">
        <v>7837</v>
      </c>
      <c r="D4074" s="318" t="s">
        <v>7766</v>
      </c>
      <c r="E4074" s="318" t="s">
        <v>2453</v>
      </c>
      <c r="F4074" s="318" t="s">
        <v>2456</v>
      </c>
    </row>
    <row r="4075" spans="1:6" hidden="1">
      <c r="A4075" s="26">
        <v>4071</v>
      </c>
      <c r="B4075" s="316" t="s">
        <v>10021</v>
      </c>
      <c r="C4075" s="318" t="s">
        <v>7789</v>
      </c>
      <c r="D4075" s="318" t="s">
        <v>7766</v>
      </c>
      <c r="E4075" s="318" t="s">
        <v>2453</v>
      </c>
      <c r="F4075" s="318" t="s">
        <v>2456</v>
      </c>
    </row>
    <row r="4076" spans="1:6" hidden="1">
      <c r="A4076" s="26">
        <v>4072</v>
      </c>
      <c r="B4076" s="316" t="s">
        <v>10102</v>
      </c>
      <c r="C4076" s="318" t="s">
        <v>7847</v>
      </c>
      <c r="D4076" s="318" t="s">
        <v>7766</v>
      </c>
      <c r="E4076" s="318" t="s">
        <v>2453</v>
      </c>
      <c r="F4076" s="318" t="s">
        <v>2456</v>
      </c>
    </row>
    <row r="4077" spans="1:6" hidden="1">
      <c r="A4077" s="26">
        <v>4073</v>
      </c>
      <c r="B4077" s="316" t="s">
        <v>8020</v>
      </c>
      <c r="C4077" s="318" t="s">
        <v>766</v>
      </c>
      <c r="D4077" s="318" t="s">
        <v>7871</v>
      </c>
      <c r="E4077" s="318" t="s">
        <v>2453</v>
      </c>
      <c r="F4077" s="318" t="s">
        <v>2423</v>
      </c>
    </row>
    <row r="4078" spans="1:6" hidden="1">
      <c r="A4078" s="26">
        <v>4074</v>
      </c>
      <c r="B4078" s="316" t="s">
        <v>8031</v>
      </c>
      <c r="C4078" s="318" t="s">
        <v>8032</v>
      </c>
      <c r="D4078" s="318" t="s">
        <v>7871</v>
      </c>
      <c r="E4078" s="318" t="s">
        <v>2453</v>
      </c>
      <c r="F4078" s="318" t="s">
        <v>2423</v>
      </c>
    </row>
    <row r="4079" spans="1:6" hidden="1">
      <c r="A4079" s="26">
        <v>4075</v>
      </c>
      <c r="B4079" s="316" t="s">
        <v>8046</v>
      </c>
      <c r="C4079" s="318" t="s">
        <v>792</v>
      </c>
      <c r="D4079" s="318" t="s">
        <v>7871</v>
      </c>
      <c r="E4079" s="318" t="s">
        <v>2453</v>
      </c>
      <c r="F4079" s="318" t="s">
        <v>2423</v>
      </c>
    </row>
    <row r="4080" spans="1:6" hidden="1">
      <c r="A4080" s="26">
        <v>4076</v>
      </c>
      <c r="B4080" s="316" t="s">
        <v>8058</v>
      </c>
      <c r="C4080" s="318" t="s">
        <v>8059</v>
      </c>
      <c r="D4080" s="318" t="s">
        <v>7871</v>
      </c>
      <c r="E4080" s="318" t="s">
        <v>2453</v>
      </c>
      <c r="F4080" s="318" t="s">
        <v>2423</v>
      </c>
    </row>
    <row r="4081" spans="1:6" hidden="1">
      <c r="A4081" s="26">
        <v>4077</v>
      </c>
      <c r="B4081" s="316" t="s">
        <v>8043</v>
      </c>
      <c r="C4081" s="318" t="s">
        <v>784</v>
      </c>
      <c r="D4081" s="318" t="s">
        <v>7871</v>
      </c>
      <c r="E4081" s="318" t="s">
        <v>2453</v>
      </c>
      <c r="F4081" s="318" t="s">
        <v>2423</v>
      </c>
    </row>
    <row r="4082" spans="1:6" hidden="1">
      <c r="A4082" s="26">
        <v>4078</v>
      </c>
      <c r="B4082" s="316" t="s">
        <v>8038</v>
      </c>
      <c r="C4082" s="318" t="s">
        <v>772</v>
      </c>
      <c r="D4082" s="318" t="s">
        <v>7871</v>
      </c>
      <c r="E4082" s="318" t="s">
        <v>2453</v>
      </c>
      <c r="F4082" s="318" t="s">
        <v>2423</v>
      </c>
    </row>
    <row r="4083" spans="1:6" hidden="1">
      <c r="A4083" s="26">
        <v>4079</v>
      </c>
      <c r="B4083" s="316" t="s">
        <v>8055</v>
      </c>
      <c r="C4083" s="318" t="s">
        <v>807</v>
      </c>
      <c r="D4083" s="318" t="s">
        <v>7871</v>
      </c>
      <c r="E4083" s="318" t="s">
        <v>2453</v>
      </c>
      <c r="F4083" s="318" t="s">
        <v>2423</v>
      </c>
    </row>
    <row r="4084" spans="1:6" hidden="1">
      <c r="A4084" s="26">
        <v>4080</v>
      </c>
      <c r="B4084" s="316" t="s">
        <v>8041</v>
      </c>
      <c r="C4084" s="318" t="s">
        <v>775</v>
      </c>
      <c r="D4084" s="318" t="s">
        <v>7871</v>
      </c>
      <c r="E4084" s="318" t="s">
        <v>2453</v>
      </c>
      <c r="F4084" s="318" t="s">
        <v>2423</v>
      </c>
    </row>
    <row r="4085" spans="1:6" hidden="1">
      <c r="A4085" s="26">
        <v>4081</v>
      </c>
      <c r="B4085" s="316" t="s">
        <v>8048</v>
      </c>
      <c r="C4085" s="318" t="s">
        <v>795</v>
      </c>
      <c r="D4085" s="318" t="s">
        <v>7871</v>
      </c>
      <c r="E4085" s="318" t="s">
        <v>2453</v>
      </c>
      <c r="F4085" s="318" t="s">
        <v>2423</v>
      </c>
    </row>
    <row r="4086" spans="1:6" hidden="1">
      <c r="A4086" s="26">
        <v>4082</v>
      </c>
      <c r="B4086" s="316" t="s">
        <v>8042</v>
      </c>
      <c r="C4086" s="318" t="s">
        <v>777</v>
      </c>
      <c r="D4086" s="318" t="s">
        <v>7871</v>
      </c>
      <c r="E4086" s="318" t="s">
        <v>2453</v>
      </c>
      <c r="F4086" s="318" t="s">
        <v>2423</v>
      </c>
    </row>
    <row r="4087" spans="1:6" hidden="1">
      <c r="A4087" s="26">
        <v>4083</v>
      </c>
      <c r="B4087" s="316" t="s">
        <v>9624</v>
      </c>
      <c r="C4087" s="318" t="s">
        <v>9625</v>
      </c>
      <c r="D4087" s="318" t="s">
        <v>7871</v>
      </c>
      <c r="E4087" s="318" t="s">
        <v>2422</v>
      </c>
      <c r="F4087" s="318" t="s">
        <v>2423</v>
      </c>
    </row>
    <row r="4088" spans="1:6" hidden="1">
      <c r="A4088" s="26">
        <v>4084</v>
      </c>
      <c r="B4088" s="316" t="s">
        <v>8044</v>
      </c>
      <c r="C4088" s="318" t="s">
        <v>787</v>
      </c>
      <c r="D4088" s="318" t="s">
        <v>7871</v>
      </c>
      <c r="E4088" s="318" t="s">
        <v>2453</v>
      </c>
      <c r="F4088" s="318" t="s">
        <v>2423</v>
      </c>
    </row>
    <row r="4089" spans="1:6" hidden="1">
      <c r="A4089" s="26">
        <v>4085</v>
      </c>
      <c r="B4089" s="316" t="s">
        <v>8052</v>
      </c>
      <c r="C4089" s="318" t="s">
        <v>802</v>
      </c>
      <c r="D4089" s="318" t="s">
        <v>7871</v>
      </c>
      <c r="E4089" s="318" t="s">
        <v>2453</v>
      </c>
      <c r="F4089" s="318" t="s">
        <v>2423</v>
      </c>
    </row>
    <row r="4090" spans="1:6" hidden="1">
      <c r="A4090" s="26">
        <v>4086</v>
      </c>
      <c r="B4090" s="316" t="s">
        <v>8051</v>
      </c>
      <c r="C4090" s="318" t="s">
        <v>801</v>
      </c>
      <c r="D4090" s="318" t="s">
        <v>7871</v>
      </c>
      <c r="E4090" s="318" t="s">
        <v>2453</v>
      </c>
      <c r="F4090" s="318" t="s">
        <v>2423</v>
      </c>
    </row>
    <row r="4091" spans="1:6" hidden="1">
      <c r="A4091" s="26">
        <v>4087</v>
      </c>
      <c r="B4091" s="316" t="s">
        <v>8045</v>
      </c>
      <c r="C4091" s="318" t="s">
        <v>790</v>
      </c>
      <c r="D4091" s="318" t="s">
        <v>7871</v>
      </c>
      <c r="E4091" s="318" t="s">
        <v>2453</v>
      </c>
      <c r="F4091" s="318" t="s">
        <v>2423</v>
      </c>
    </row>
    <row r="4092" spans="1:6" hidden="1">
      <c r="A4092" s="26">
        <v>4088</v>
      </c>
      <c r="B4092" s="316" t="s">
        <v>8047</v>
      </c>
      <c r="C4092" s="318" t="s">
        <v>793</v>
      </c>
      <c r="D4092" s="318" t="s">
        <v>7871</v>
      </c>
      <c r="E4092" s="318" t="s">
        <v>2453</v>
      </c>
      <c r="F4092" s="318" t="s">
        <v>2423</v>
      </c>
    </row>
    <row r="4093" spans="1:6" hidden="1">
      <c r="A4093" s="26">
        <v>4089</v>
      </c>
      <c r="B4093" s="316" t="s">
        <v>8060</v>
      </c>
      <c r="C4093" s="318" t="s">
        <v>8061</v>
      </c>
      <c r="D4093" s="318" t="s">
        <v>7871</v>
      </c>
      <c r="E4093" s="318" t="s">
        <v>2453</v>
      </c>
      <c r="F4093" s="318" t="s">
        <v>2423</v>
      </c>
    </row>
    <row r="4094" spans="1:6" hidden="1">
      <c r="A4094" s="26">
        <v>4090</v>
      </c>
      <c r="B4094" s="316" t="s">
        <v>8056</v>
      </c>
      <c r="C4094" s="318" t="s">
        <v>809</v>
      </c>
      <c r="D4094" s="318" t="s">
        <v>7871</v>
      </c>
      <c r="E4094" s="318" t="s">
        <v>2453</v>
      </c>
      <c r="F4094" s="318" t="s">
        <v>2423</v>
      </c>
    </row>
    <row r="4095" spans="1:6" hidden="1">
      <c r="A4095" s="26">
        <v>4091</v>
      </c>
      <c r="B4095" s="316" t="s">
        <v>8062</v>
      </c>
      <c r="C4095" s="318" t="s">
        <v>8063</v>
      </c>
      <c r="D4095" s="318" t="s">
        <v>7871</v>
      </c>
      <c r="E4095" s="318" t="s">
        <v>2453</v>
      </c>
      <c r="F4095" s="318" t="s">
        <v>2423</v>
      </c>
    </row>
    <row r="4096" spans="1:6" hidden="1">
      <c r="A4096" s="26">
        <v>4092</v>
      </c>
      <c r="B4096" s="316" t="s">
        <v>9743</v>
      </c>
      <c r="C4096" s="318" t="s">
        <v>9744</v>
      </c>
      <c r="D4096" s="318" t="s">
        <v>7871</v>
      </c>
      <c r="E4096" s="318" t="s">
        <v>2422</v>
      </c>
      <c r="F4096" s="318" t="s">
        <v>2423</v>
      </c>
    </row>
    <row r="4097" spans="1:6" hidden="1">
      <c r="A4097" s="26">
        <v>4093</v>
      </c>
      <c r="B4097" s="316" t="s">
        <v>8022</v>
      </c>
      <c r="C4097" s="318" t="s">
        <v>8023</v>
      </c>
      <c r="D4097" s="318" t="s">
        <v>7871</v>
      </c>
      <c r="E4097" s="318" t="s">
        <v>2453</v>
      </c>
      <c r="F4097" s="318" t="s">
        <v>2423</v>
      </c>
    </row>
    <row r="4098" spans="1:6" hidden="1">
      <c r="A4098" s="26">
        <v>4094</v>
      </c>
      <c r="B4098" s="316" t="s">
        <v>8029</v>
      </c>
      <c r="C4098" s="318" t="s">
        <v>8030</v>
      </c>
      <c r="D4098" s="318" t="s">
        <v>7871</v>
      </c>
      <c r="E4098" s="318" t="s">
        <v>2453</v>
      </c>
      <c r="F4098" s="318" t="s">
        <v>2423</v>
      </c>
    </row>
    <row r="4099" spans="1:6" hidden="1">
      <c r="A4099" s="26">
        <v>4095</v>
      </c>
      <c r="B4099" s="316" t="s">
        <v>8039</v>
      </c>
      <c r="C4099" s="318" t="s">
        <v>8040</v>
      </c>
      <c r="D4099" s="318" t="s">
        <v>7871</v>
      </c>
      <c r="E4099" s="318" t="s">
        <v>2453</v>
      </c>
      <c r="F4099" s="318" t="s">
        <v>2423</v>
      </c>
    </row>
    <row r="4100" spans="1:6" hidden="1">
      <c r="A4100" s="26">
        <v>4096</v>
      </c>
      <c r="B4100" s="316" t="s">
        <v>8018</v>
      </c>
      <c r="C4100" s="318" t="s">
        <v>8019</v>
      </c>
      <c r="D4100" s="318" t="s">
        <v>7871</v>
      </c>
      <c r="E4100" s="318" t="s">
        <v>2453</v>
      </c>
      <c r="F4100" s="318" t="s">
        <v>2423</v>
      </c>
    </row>
    <row r="4101" spans="1:6" hidden="1">
      <c r="A4101" s="26">
        <v>4097</v>
      </c>
      <c r="B4101" s="316" t="s">
        <v>8012</v>
      </c>
      <c r="C4101" s="318" t="s">
        <v>8013</v>
      </c>
      <c r="D4101" s="318" t="s">
        <v>7871</v>
      </c>
      <c r="E4101" s="318" t="s">
        <v>2453</v>
      </c>
      <c r="F4101" s="318" t="s">
        <v>2423</v>
      </c>
    </row>
    <row r="4102" spans="1:6" hidden="1">
      <c r="A4102" s="26">
        <v>4098</v>
      </c>
      <c r="B4102" s="316" t="s">
        <v>8026</v>
      </c>
      <c r="C4102" s="318" t="s">
        <v>768</v>
      </c>
      <c r="D4102" s="318" t="s">
        <v>7871</v>
      </c>
      <c r="E4102" s="318" t="s">
        <v>2453</v>
      </c>
      <c r="F4102" s="318" t="s">
        <v>2423</v>
      </c>
    </row>
    <row r="4103" spans="1:6" hidden="1">
      <c r="A4103" s="26">
        <v>4099</v>
      </c>
      <c r="B4103" s="316" t="s">
        <v>8035</v>
      </c>
      <c r="C4103" s="318" t="s">
        <v>8036</v>
      </c>
      <c r="D4103" s="318" t="s">
        <v>7871</v>
      </c>
      <c r="E4103" s="318" t="s">
        <v>2453</v>
      </c>
      <c r="F4103" s="318" t="s">
        <v>2423</v>
      </c>
    </row>
    <row r="4104" spans="1:6" hidden="1">
      <c r="A4104" s="26">
        <v>4100</v>
      </c>
      <c r="B4104" s="316" t="s">
        <v>8049</v>
      </c>
      <c r="C4104" s="318" t="s">
        <v>8050</v>
      </c>
      <c r="D4104" s="318" t="s">
        <v>7871</v>
      </c>
      <c r="E4104" s="318" t="s">
        <v>2453</v>
      </c>
      <c r="F4104" s="318" t="s">
        <v>2423</v>
      </c>
    </row>
    <row r="4105" spans="1:6" hidden="1">
      <c r="A4105" s="26">
        <v>4101</v>
      </c>
      <c r="B4105" s="316" t="s">
        <v>8027</v>
      </c>
      <c r="C4105" s="318" t="s">
        <v>8028</v>
      </c>
      <c r="D4105" s="318" t="s">
        <v>7871</v>
      </c>
      <c r="E4105" s="318" t="s">
        <v>2453</v>
      </c>
      <c r="F4105" s="318" t="s">
        <v>2423</v>
      </c>
    </row>
    <row r="4106" spans="1:6" hidden="1">
      <c r="A4106" s="26">
        <v>4102</v>
      </c>
      <c r="B4106" s="316" t="s">
        <v>8014</v>
      </c>
      <c r="C4106" s="318" t="s">
        <v>8015</v>
      </c>
      <c r="D4106" s="318" t="s">
        <v>7871</v>
      </c>
      <c r="E4106" s="318" t="s">
        <v>2453</v>
      </c>
      <c r="F4106" s="318" t="s">
        <v>2423</v>
      </c>
    </row>
    <row r="4107" spans="1:6" hidden="1">
      <c r="A4107" s="26">
        <v>4103</v>
      </c>
      <c r="B4107" s="316" t="s">
        <v>8021</v>
      </c>
      <c r="C4107" s="318" t="s">
        <v>767</v>
      </c>
      <c r="D4107" s="318" t="s">
        <v>7871</v>
      </c>
      <c r="E4107" s="318" t="s">
        <v>2453</v>
      </c>
      <c r="F4107" s="318" t="s">
        <v>2423</v>
      </c>
    </row>
    <row r="4108" spans="1:6" hidden="1">
      <c r="A4108" s="26">
        <v>4104</v>
      </c>
      <c r="B4108" s="316" t="s">
        <v>8073</v>
      </c>
      <c r="C4108" s="318" t="s">
        <v>8074</v>
      </c>
      <c r="D4108" s="318" t="s">
        <v>7871</v>
      </c>
      <c r="E4108" s="318" t="s">
        <v>2453</v>
      </c>
      <c r="F4108" s="318" t="s">
        <v>2423</v>
      </c>
    </row>
    <row r="4109" spans="1:6" hidden="1">
      <c r="A4109" s="26">
        <v>4105</v>
      </c>
      <c r="B4109" s="316" t="s">
        <v>8064</v>
      </c>
      <c r="C4109" s="318" t="s">
        <v>8065</v>
      </c>
      <c r="D4109" s="318" t="s">
        <v>7871</v>
      </c>
      <c r="E4109" s="318" t="s">
        <v>2453</v>
      </c>
      <c r="F4109" s="318" t="s">
        <v>2423</v>
      </c>
    </row>
    <row r="4110" spans="1:6" hidden="1">
      <c r="A4110" s="26">
        <v>4106</v>
      </c>
      <c r="B4110" s="316" t="s">
        <v>8066</v>
      </c>
      <c r="C4110" s="318" t="s">
        <v>10048</v>
      </c>
      <c r="D4110" s="318" t="s">
        <v>7871</v>
      </c>
      <c r="E4110" s="318" t="s">
        <v>2453</v>
      </c>
      <c r="F4110" s="318" t="s">
        <v>2423</v>
      </c>
    </row>
    <row r="4111" spans="1:6" hidden="1">
      <c r="A4111" s="26">
        <v>4107</v>
      </c>
      <c r="B4111" s="316" t="s">
        <v>8069</v>
      </c>
      <c r="C4111" s="318" t="s">
        <v>8070</v>
      </c>
      <c r="D4111" s="318" t="s">
        <v>7871</v>
      </c>
      <c r="E4111" s="318" t="s">
        <v>2453</v>
      </c>
      <c r="F4111" s="318" t="s">
        <v>2423</v>
      </c>
    </row>
    <row r="4112" spans="1:6" hidden="1">
      <c r="A4112" s="26">
        <v>4108</v>
      </c>
      <c r="B4112" s="316" t="s">
        <v>7872</v>
      </c>
      <c r="C4112" s="318" t="s">
        <v>7873</v>
      </c>
      <c r="D4112" s="318" t="s">
        <v>7871</v>
      </c>
      <c r="E4112" s="318" t="s">
        <v>2422</v>
      </c>
      <c r="F4112" s="318" t="s">
        <v>2423</v>
      </c>
    </row>
    <row r="4113" spans="1:6" hidden="1">
      <c r="A4113" s="26">
        <v>4109</v>
      </c>
      <c r="B4113" s="316" t="s">
        <v>8071</v>
      </c>
      <c r="C4113" s="318" t="s">
        <v>8072</v>
      </c>
      <c r="D4113" s="318" t="s">
        <v>7871</v>
      </c>
      <c r="E4113" s="318" t="s">
        <v>2453</v>
      </c>
      <c r="F4113" s="318" t="s">
        <v>2423</v>
      </c>
    </row>
    <row r="4114" spans="1:6" hidden="1">
      <c r="A4114" s="26">
        <v>4110</v>
      </c>
      <c r="B4114" s="316" t="s">
        <v>8075</v>
      </c>
      <c r="C4114" s="318" t="s">
        <v>8076</v>
      </c>
      <c r="D4114" s="318" t="s">
        <v>7871</v>
      </c>
      <c r="E4114" s="318" t="s">
        <v>2453</v>
      </c>
      <c r="F4114" s="318" t="s">
        <v>2423</v>
      </c>
    </row>
    <row r="4115" spans="1:6" hidden="1">
      <c r="A4115" s="26">
        <v>4111</v>
      </c>
      <c r="B4115" s="316" t="s">
        <v>8067</v>
      </c>
      <c r="C4115" s="318" t="s">
        <v>8068</v>
      </c>
      <c r="D4115" s="318" t="s">
        <v>7871</v>
      </c>
      <c r="E4115" s="318" t="s">
        <v>2453</v>
      </c>
      <c r="F4115" s="318" t="s">
        <v>2423</v>
      </c>
    </row>
    <row r="4116" spans="1:6" hidden="1">
      <c r="A4116" s="26">
        <v>4112</v>
      </c>
      <c r="B4116" s="316" t="s">
        <v>9189</v>
      </c>
      <c r="C4116" s="318" t="s">
        <v>1272</v>
      </c>
      <c r="D4116" s="318" t="s">
        <v>7871</v>
      </c>
      <c r="E4116" s="318" t="s">
        <v>2422</v>
      </c>
      <c r="F4116" s="318" t="s">
        <v>2423</v>
      </c>
    </row>
    <row r="4117" spans="1:6" hidden="1">
      <c r="A4117" s="26">
        <v>4113</v>
      </c>
      <c r="B4117" s="316" t="s">
        <v>7941</v>
      </c>
      <c r="C4117" s="318" t="s">
        <v>7942</v>
      </c>
      <c r="D4117" s="318" t="s">
        <v>7871</v>
      </c>
      <c r="E4117" s="318" t="s">
        <v>2453</v>
      </c>
      <c r="F4117" s="318" t="s">
        <v>2423</v>
      </c>
    </row>
    <row r="4118" spans="1:6" hidden="1">
      <c r="A4118" s="26">
        <v>4114</v>
      </c>
      <c r="B4118" s="316" t="s">
        <v>7948</v>
      </c>
      <c r="C4118" s="318" t="s">
        <v>7949</v>
      </c>
      <c r="D4118" s="318" t="s">
        <v>7871</v>
      </c>
      <c r="E4118" s="318" t="s">
        <v>2453</v>
      </c>
      <c r="F4118" s="318" t="s">
        <v>2423</v>
      </c>
    </row>
    <row r="4119" spans="1:6" hidden="1">
      <c r="A4119" s="26">
        <v>4115</v>
      </c>
      <c r="B4119" s="316" t="s">
        <v>10173</v>
      </c>
      <c r="C4119" s="318" t="s">
        <v>8093</v>
      </c>
      <c r="D4119" s="318" t="s">
        <v>7871</v>
      </c>
      <c r="E4119" s="318" t="s">
        <v>2453</v>
      </c>
      <c r="F4119" s="318" t="s">
        <v>2423</v>
      </c>
    </row>
    <row r="4120" spans="1:6" hidden="1">
      <c r="A4120" s="26">
        <v>4116</v>
      </c>
      <c r="B4120" s="316" t="s">
        <v>10175</v>
      </c>
      <c r="C4120" s="318" t="s">
        <v>8091</v>
      </c>
      <c r="D4120" s="318" t="s">
        <v>7871</v>
      </c>
      <c r="E4120" s="318" t="s">
        <v>2453</v>
      </c>
      <c r="F4120" s="318" t="s">
        <v>2423</v>
      </c>
    </row>
    <row r="4121" spans="1:6" hidden="1">
      <c r="A4121" s="26">
        <v>4117</v>
      </c>
      <c r="B4121" s="316" t="s">
        <v>7946</v>
      </c>
      <c r="C4121" s="318" t="s">
        <v>7947</v>
      </c>
      <c r="D4121" s="318" t="s">
        <v>7871</v>
      </c>
      <c r="E4121" s="318" t="s">
        <v>2453</v>
      </c>
      <c r="F4121" s="318" t="s">
        <v>2423</v>
      </c>
    </row>
    <row r="4122" spans="1:6" hidden="1">
      <c r="A4122" s="26">
        <v>4118</v>
      </c>
      <c r="B4122" s="316" t="s">
        <v>10220</v>
      </c>
      <c r="C4122" s="318" t="s">
        <v>8092</v>
      </c>
      <c r="D4122" s="318" t="s">
        <v>7871</v>
      </c>
      <c r="E4122" s="318" t="s">
        <v>2453</v>
      </c>
      <c r="F4122" s="318" t="s">
        <v>2423</v>
      </c>
    </row>
    <row r="4123" spans="1:6" hidden="1">
      <c r="A4123" s="26">
        <v>4119</v>
      </c>
      <c r="B4123" s="316" t="s">
        <v>7964</v>
      </c>
      <c r="C4123" s="318" t="s">
        <v>7965</v>
      </c>
      <c r="D4123" s="318" t="s">
        <v>7871</v>
      </c>
      <c r="E4123" s="318" t="s">
        <v>2453</v>
      </c>
      <c r="F4123" s="318" t="s">
        <v>2423</v>
      </c>
    </row>
    <row r="4124" spans="1:6" hidden="1">
      <c r="A4124" s="26">
        <v>4120</v>
      </c>
      <c r="B4124" s="316" t="s">
        <v>7915</v>
      </c>
      <c r="C4124" s="318" t="s">
        <v>7916</v>
      </c>
      <c r="D4124" s="318" t="s">
        <v>7871</v>
      </c>
      <c r="E4124" s="318" t="s">
        <v>2453</v>
      </c>
      <c r="F4124" s="318" t="s">
        <v>2423</v>
      </c>
    </row>
    <row r="4125" spans="1:6" hidden="1">
      <c r="A4125" s="26">
        <v>4121</v>
      </c>
      <c r="B4125" s="316" t="s">
        <v>7935</v>
      </c>
      <c r="C4125" s="318" t="s">
        <v>7936</v>
      </c>
      <c r="D4125" s="318" t="s">
        <v>7871</v>
      </c>
      <c r="E4125" s="318" t="s">
        <v>2453</v>
      </c>
      <c r="F4125" s="318" t="s">
        <v>2423</v>
      </c>
    </row>
    <row r="4126" spans="1:6" hidden="1">
      <c r="A4126" s="26">
        <v>4122</v>
      </c>
      <c r="B4126" s="316" t="s">
        <v>7957</v>
      </c>
      <c r="C4126" s="318" t="s">
        <v>7958</v>
      </c>
      <c r="D4126" s="318" t="s">
        <v>7871</v>
      </c>
      <c r="E4126" s="318" t="s">
        <v>2453</v>
      </c>
      <c r="F4126" s="318" t="s">
        <v>2423</v>
      </c>
    </row>
    <row r="4127" spans="1:6" hidden="1">
      <c r="A4127" s="26">
        <v>4123</v>
      </c>
      <c r="B4127" s="316" t="s">
        <v>7933</v>
      </c>
      <c r="C4127" s="318" t="s">
        <v>7934</v>
      </c>
      <c r="D4127" s="318" t="s">
        <v>7871</v>
      </c>
      <c r="E4127" s="318" t="s">
        <v>2453</v>
      </c>
      <c r="F4127" s="318" t="s">
        <v>2423</v>
      </c>
    </row>
    <row r="4128" spans="1:6" hidden="1">
      <c r="A4128" s="26">
        <v>4124</v>
      </c>
      <c r="B4128" s="316" t="s">
        <v>7939</v>
      </c>
      <c r="C4128" s="318" t="s">
        <v>7940</v>
      </c>
      <c r="D4128" s="318" t="s">
        <v>7871</v>
      </c>
      <c r="E4128" s="318" t="s">
        <v>2453</v>
      </c>
      <c r="F4128" s="318" t="s">
        <v>2423</v>
      </c>
    </row>
    <row r="4129" spans="1:6" hidden="1">
      <c r="A4129" s="26">
        <v>4125</v>
      </c>
      <c r="B4129" s="316" t="s">
        <v>7953</v>
      </c>
      <c r="C4129" s="318" t="s">
        <v>7954</v>
      </c>
      <c r="D4129" s="318" t="s">
        <v>7871</v>
      </c>
      <c r="E4129" s="318" t="s">
        <v>2453</v>
      </c>
      <c r="F4129" s="318" t="s">
        <v>2423</v>
      </c>
    </row>
    <row r="4130" spans="1:6" hidden="1">
      <c r="A4130" s="26">
        <v>4126</v>
      </c>
      <c r="B4130" s="316" t="s">
        <v>7937</v>
      </c>
      <c r="C4130" s="318" t="s">
        <v>7938</v>
      </c>
      <c r="D4130" s="318" t="s">
        <v>7871</v>
      </c>
      <c r="E4130" s="318" t="s">
        <v>2453</v>
      </c>
      <c r="F4130" s="318" t="s">
        <v>2423</v>
      </c>
    </row>
    <row r="4131" spans="1:6" hidden="1">
      <c r="A4131" s="26">
        <v>4127</v>
      </c>
      <c r="B4131" s="316" t="s">
        <v>7919</v>
      </c>
      <c r="C4131" s="318" t="s">
        <v>7920</v>
      </c>
      <c r="D4131" s="318" t="s">
        <v>7871</v>
      </c>
      <c r="E4131" s="318" t="s">
        <v>2453</v>
      </c>
      <c r="F4131" s="318" t="s">
        <v>2423</v>
      </c>
    </row>
    <row r="4132" spans="1:6" hidden="1">
      <c r="A4132" s="26">
        <v>4128</v>
      </c>
      <c r="B4132" s="316" t="s">
        <v>7923</v>
      </c>
      <c r="C4132" s="318" t="s">
        <v>7924</v>
      </c>
      <c r="D4132" s="318" t="s">
        <v>7871</v>
      </c>
      <c r="E4132" s="318" t="s">
        <v>2453</v>
      </c>
      <c r="F4132" s="318" t="s">
        <v>2423</v>
      </c>
    </row>
    <row r="4133" spans="1:6" hidden="1">
      <c r="A4133" s="26">
        <v>4129</v>
      </c>
      <c r="B4133" s="316" t="s">
        <v>7925</v>
      </c>
      <c r="C4133" s="318" t="s">
        <v>7926</v>
      </c>
      <c r="D4133" s="318" t="s">
        <v>7871</v>
      </c>
      <c r="E4133" s="318" t="s">
        <v>2453</v>
      </c>
      <c r="F4133" s="318" t="s">
        <v>2423</v>
      </c>
    </row>
    <row r="4134" spans="1:6" hidden="1">
      <c r="A4134" s="26">
        <v>4130</v>
      </c>
      <c r="B4134" s="316" t="s">
        <v>7974</v>
      </c>
      <c r="C4134" s="318" t="s">
        <v>7975</v>
      </c>
      <c r="D4134" s="318" t="s">
        <v>7871</v>
      </c>
      <c r="E4134" s="318" t="s">
        <v>2453</v>
      </c>
      <c r="F4134" s="318" t="s">
        <v>2423</v>
      </c>
    </row>
    <row r="4135" spans="1:6" hidden="1">
      <c r="A4135" s="26">
        <v>4131</v>
      </c>
      <c r="B4135" s="316" t="s">
        <v>7950</v>
      </c>
      <c r="C4135" s="318" t="s">
        <v>7951</v>
      </c>
      <c r="D4135" s="318" t="s">
        <v>7871</v>
      </c>
      <c r="E4135" s="318" t="s">
        <v>2453</v>
      </c>
      <c r="F4135" s="318" t="s">
        <v>2423</v>
      </c>
    </row>
    <row r="4136" spans="1:6" hidden="1">
      <c r="A4136" s="26">
        <v>4132</v>
      </c>
      <c r="B4136" s="316" t="s">
        <v>7927</v>
      </c>
      <c r="C4136" s="318" t="s">
        <v>7928</v>
      </c>
      <c r="D4136" s="318" t="s">
        <v>7871</v>
      </c>
      <c r="E4136" s="318" t="s">
        <v>2453</v>
      </c>
      <c r="F4136" s="318" t="s">
        <v>2423</v>
      </c>
    </row>
    <row r="4137" spans="1:6" hidden="1">
      <c r="A4137" s="26">
        <v>4133</v>
      </c>
      <c r="B4137" s="316" t="s">
        <v>7921</v>
      </c>
      <c r="C4137" s="318" t="s">
        <v>7922</v>
      </c>
      <c r="D4137" s="318" t="s">
        <v>7871</v>
      </c>
      <c r="E4137" s="318" t="s">
        <v>2453</v>
      </c>
      <c r="F4137" s="318" t="s">
        <v>2423</v>
      </c>
    </row>
    <row r="4138" spans="1:6" hidden="1">
      <c r="A4138" s="26">
        <v>4134</v>
      </c>
      <c r="B4138" s="316" t="s">
        <v>7973</v>
      </c>
      <c r="C4138" s="318" t="s">
        <v>1358</v>
      </c>
      <c r="D4138" s="318" t="s">
        <v>7871</v>
      </c>
      <c r="E4138" s="318" t="s">
        <v>2453</v>
      </c>
      <c r="F4138" s="318" t="s">
        <v>2423</v>
      </c>
    </row>
    <row r="4139" spans="1:6" hidden="1">
      <c r="A4139" s="26">
        <v>4135</v>
      </c>
      <c r="B4139" s="316" t="s">
        <v>7952</v>
      </c>
      <c r="C4139" s="318" t="s">
        <v>1352</v>
      </c>
      <c r="D4139" s="318" t="s">
        <v>7871</v>
      </c>
      <c r="E4139" s="318" t="s">
        <v>2453</v>
      </c>
      <c r="F4139" s="318" t="s">
        <v>2423</v>
      </c>
    </row>
    <row r="4140" spans="1:6" hidden="1">
      <c r="A4140" s="26">
        <v>4136</v>
      </c>
      <c r="B4140" s="316" t="s">
        <v>7988</v>
      </c>
      <c r="C4140" s="318" t="s">
        <v>1362</v>
      </c>
      <c r="D4140" s="318" t="s">
        <v>7871</v>
      </c>
      <c r="E4140" s="318" t="s">
        <v>2453</v>
      </c>
      <c r="F4140" s="318" t="s">
        <v>2423</v>
      </c>
    </row>
    <row r="4141" spans="1:6" hidden="1">
      <c r="A4141" s="26">
        <v>4137</v>
      </c>
      <c r="B4141" s="316" t="s">
        <v>7999</v>
      </c>
      <c r="C4141" s="318" t="s">
        <v>1366</v>
      </c>
      <c r="D4141" s="318" t="s">
        <v>7871</v>
      </c>
      <c r="E4141" s="318" t="s">
        <v>2453</v>
      </c>
      <c r="F4141" s="318" t="s">
        <v>2423</v>
      </c>
    </row>
    <row r="4142" spans="1:6" hidden="1">
      <c r="A4142" s="26">
        <v>4138</v>
      </c>
      <c r="B4142" s="316" t="s">
        <v>7986</v>
      </c>
      <c r="C4142" s="318" t="s">
        <v>1360</v>
      </c>
      <c r="D4142" s="318" t="s">
        <v>7871</v>
      </c>
      <c r="E4142" s="318" t="s">
        <v>2453</v>
      </c>
      <c r="F4142" s="318" t="s">
        <v>2423</v>
      </c>
    </row>
    <row r="4143" spans="1:6" hidden="1">
      <c r="A4143" s="26">
        <v>4139</v>
      </c>
      <c r="B4143" s="316" t="s">
        <v>7917</v>
      </c>
      <c r="C4143" s="318" t="s">
        <v>7918</v>
      </c>
      <c r="D4143" s="318" t="s">
        <v>7871</v>
      </c>
      <c r="E4143" s="318" t="s">
        <v>2453</v>
      </c>
      <c r="F4143" s="318" t="s">
        <v>2423</v>
      </c>
    </row>
    <row r="4144" spans="1:6" hidden="1">
      <c r="A4144" s="26">
        <v>4140</v>
      </c>
      <c r="B4144" s="316" t="s">
        <v>7969</v>
      </c>
      <c r="C4144" s="318" t="s">
        <v>7970</v>
      </c>
      <c r="D4144" s="318" t="s">
        <v>7871</v>
      </c>
      <c r="E4144" s="318" t="s">
        <v>2453</v>
      </c>
      <c r="F4144" s="318" t="s">
        <v>2423</v>
      </c>
    </row>
    <row r="4145" spans="1:6" hidden="1">
      <c r="A4145" s="26">
        <v>4141</v>
      </c>
      <c r="B4145" s="316" t="s">
        <v>7911</v>
      </c>
      <c r="C4145" s="318" t="s">
        <v>7912</v>
      </c>
      <c r="D4145" s="318" t="s">
        <v>7871</v>
      </c>
      <c r="E4145" s="318" t="s">
        <v>2453</v>
      </c>
      <c r="F4145" s="318" t="s">
        <v>2423</v>
      </c>
    </row>
    <row r="4146" spans="1:6" hidden="1">
      <c r="A4146" s="26">
        <v>4142</v>
      </c>
      <c r="B4146" s="316" t="s">
        <v>7962</v>
      </c>
      <c r="C4146" s="318" t="s">
        <v>7963</v>
      </c>
      <c r="D4146" s="318" t="s">
        <v>7871</v>
      </c>
      <c r="E4146" s="318" t="s">
        <v>2453</v>
      </c>
      <c r="F4146" s="318" t="s">
        <v>2423</v>
      </c>
    </row>
    <row r="4147" spans="1:6" hidden="1">
      <c r="A4147" s="26">
        <v>4143</v>
      </c>
      <c r="B4147" s="316" t="s">
        <v>7929</v>
      </c>
      <c r="C4147" s="318" t="s">
        <v>7930</v>
      </c>
      <c r="D4147" s="318" t="s">
        <v>7871</v>
      </c>
      <c r="E4147" s="318" t="s">
        <v>2453</v>
      </c>
      <c r="F4147" s="318" t="s">
        <v>2423</v>
      </c>
    </row>
    <row r="4148" spans="1:6" hidden="1">
      <c r="A4148" s="26">
        <v>4144</v>
      </c>
      <c r="B4148" s="316" t="s">
        <v>7990</v>
      </c>
      <c r="C4148" s="318" t="s">
        <v>7991</v>
      </c>
      <c r="D4148" s="318" t="s">
        <v>7871</v>
      </c>
      <c r="E4148" s="318" t="s">
        <v>2453</v>
      </c>
      <c r="F4148" s="318" t="s">
        <v>2423</v>
      </c>
    </row>
    <row r="4149" spans="1:6" hidden="1">
      <c r="A4149" s="26">
        <v>4145</v>
      </c>
      <c r="B4149" s="316" t="s">
        <v>10607</v>
      </c>
      <c r="C4149" s="318" t="s">
        <v>8094</v>
      </c>
      <c r="D4149" s="318" t="s">
        <v>7871</v>
      </c>
      <c r="E4149" s="318" t="s">
        <v>2453</v>
      </c>
      <c r="F4149" s="318" t="s">
        <v>2423</v>
      </c>
    </row>
    <row r="4150" spans="1:6" hidden="1">
      <c r="A4150" s="26">
        <v>4146</v>
      </c>
      <c r="B4150" s="316" t="s">
        <v>10696</v>
      </c>
      <c r="C4150" s="318" t="s">
        <v>8079</v>
      </c>
      <c r="D4150" s="318" t="s">
        <v>7871</v>
      </c>
      <c r="E4150" s="318" t="s">
        <v>2453</v>
      </c>
      <c r="F4150" s="318" t="s">
        <v>2423</v>
      </c>
    </row>
    <row r="4151" spans="1:6" hidden="1">
      <c r="A4151" s="26">
        <v>4147</v>
      </c>
      <c r="B4151" s="316" t="s">
        <v>10770</v>
      </c>
      <c r="C4151" s="318" t="s">
        <v>8080</v>
      </c>
      <c r="D4151" s="318" t="s">
        <v>7871</v>
      </c>
      <c r="E4151" s="318" t="s">
        <v>2453</v>
      </c>
      <c r="F4151" s="318" t="s">
        <v>2423</v>
      </c>
    </row>
    <row r="4152" spans="1:6" hidden="1">
      <c r="A4152" s="26">
        <v>4148</v>
      </c>
      <c r="B4152" s="316" t="s">
        <v>10796</v>
      </c>
      <c r="C4152" s="318" t="s">
        <v>8081</v>
      </c>
      <c r="D4152" s="318" t="s">
        <v>7871</v>
      </c>
      <c r="E4152" s="318" t="s">
        <v>2453</v>
      </c>
      <c r="F4152" s="318" t="s">
        <v>2423</v>
      </c>
    </row>
    <row r="4153" spans="1:6" hidden="1">
      <c r="A4153" s="26">
        <v>4149</v>
      </c>
      <c r="B4153" s="316" t="s">
        <v>10943</v>
      </c>
      <c r="C4153" s="318" t="s">
        <v>8082</v>
      </c>
      <c r="D4153" s="318" t="s">
        <v>7871</v>
      </c>
      <c r="E4153" s="318" t="s">
        <v>2453</v>
      </c>
      <c r="F4153" s="318" t="s">
        <v>2423</v>
      </c>
    </row>
    <row r="4154" spans="1:6" hidden="1">
      <c r="A4154" s="26">
        <v>4150</v>
      </c>
      <c r="B4154" s="316" t="s">
        <v>11013</v>
      </c>
      <c r="C4154" s="318" t="s">
        <v>8083</v>
      </c>
      <c r="D4154" s="318" t="s">
        <v>7871</v>
      </c>
      <c r="E4154" s="318" t="s">
        <v>2453</v>
      </c>
      <c r="F4154" s="318" t="s">
        <v>2423</v>
      </c>
    </row>
    <row r="4155" spans="1:6" hidden="1">
      <c r="A4155" s="26">
        <v>4151</v>
      </c>
      <c r="B4155" s="316" t="s">
        <v>7982</v>
      </c>
      <c r="C4155" s="318" t="s">
        <v>7983</v>
      </c>
      <c r="D4155" s="318" t="s">
        <v>7871</v>
      </c>
      <c r="E4155" s="318" t="s">
        <v>2453</v>
      </c>
      <c r="F4155" s="318" t="s">
        <v>2423</v>
      </c>
    </row>
    <row r="4156" spans="1:6" hidden="1">
      <c r="A4156" s="26">
        <v>4152</v>
      </c>
      <c r="B4156" s="316" t="s">
        <v>8008</v>
      </c>
      <c r="C4156" s="318" t="s">
        <v>8009</v>
      </c>
      <c r="D4156" s="318" t="s">
        <v>7871</v>
      </c>
      <c r="E4156" s="318" t="s">
        <v>2453</v>
      </c>
      <c r="F4156" s="318" t="s">
        <v>2423</v>
      </c>
    </row>
    <row r="4157" spans="1:6" hidden="1">
      <c r="A4157" s="26">
        <v>4153</v>
      </c>
      <c r="B4157" s="316" t="s">
        <v>8000</v>
      </c>
      <c r="C4157" s="318" t="s">
        <v>8001</v>
      </c>
      <c r="D4157" s="318" t="s">
        <v>7871</v>
      </c>
      <c r="E4157" s="318" t="s">
        <v>2453</v>
      </c>
      <c r="F4157" s="318" t="s">
        <v>2423</v>
      </c>
    </row>
    <row r="4158" spans="1:6" hidden="1">
      <c r="A4158" s="26">
        <v>4154</v>
      </c>
      <c r="B4158" s="316" t="s">
        <v>8004</v>
      </c>
      <c r="C4158" s="318" t="s">
        <v>8005</v>
      </c>
      <c r="D4158" s="318" t="s">
        <v>7871</v>
      </c>
      <c r="E4158" s="318" t="s">
        <v>2453</v>
      </c>
      <c r="F4158" s="318" t="s">
        <v>2423</v>
      </c>
    </row>
    <row r="4159" spans="1:6" hidden="1">
      <c r="A4159" s="26">
        <v>4155</v>
      </c>
      <c r="B4159" s="316" t="s">
        <v>7994</v>
      </c>
      <c r="C4159" s="318" t="s">
        <v>1364</v>
      </c>
      <c r="D4159" s="318" t="s">
        <v>7871</v>
      </c>
      <c r="E4159" s="318" t="s">
        <v>2453</v>
      </c>
      <c r="F4159" s="318" t="s">
        <v>2423</v>
      </c>
    </row>
    <row r="4160" spans="1:6" hidden="1">
      <c r="A4160" s="26">
        <v>4156</v>
      </c>
      <c r="B4160" s="316" t="s">
        <v>7987</v>
      </c>
      <c r="C4160" s="318" t="s">
        <v>1361</v>
      </c>
      <c r="D4160" s="318" t="s">
        <v>7871</v>
      </c>
      <c r="E4160" s="318" t="s">
        <v>2453</v>
      </c>
      <c r="F4160" s="318" t="s">
        <v>2423</v>
      </c>
    </row>
    <row r="4161" spans="1:6" hidden="1">
      <c r="A4161" s="26">
        <v>4157</v>
      </c>
      <c r="B4161" s="316" t="s">
        <v>7966</v>
      </c>
      <c r="C4161" s="318" t="s">
        <v>1354</v>
      </c>
      <c r="D4161" s="318" t="s">
        <v>7871</v>
      </c>
      <c r="E4161" s="318" t="s">
        <v>2453</v>
      </c>
      <c r="F4161" s="318" t="s">
        <v>2423</v>
      </c>
    </row>
    <row r="4162" spans="1:6" hidden="1">
      <c r="A4162" s="26">
        <v>4158</v>
      </c>
      <c r="B4162" s="316" t="s">
        <v>7959</v>
      </c>
      <c r="C4162" s="318" t="s">
        <v>1353</v>
      </c>
      <c r="D4162" s="318" t="s">
        <v>7871</v>
      </c>
      <c r="E4162" s="318" t="s">
        <v>2453</v>
      </c>
      <c r="F4162" s="318" t="s">
        <v>2423</v>
      </c>
    </row>
    <row r="4163" spans="1:6" hidden="1">
      <c r="A4163" s="26">
        <v>4159</v>
      </c>
      <c r="B4163" s="316" t="s">
        <v>7945</v>
      </c>
      <c r="C4163" s="318" t="s">
        <v>1351</v>
      </c>
      <c r="D4163" s="318" t="s">
        <v>7871</v>
      </c>
      <c r="E4163" s="318" t="s">
        <v>2453</v>
      </c>
      <c r="F4163" s="318" t="s">
        <v>2423</v>
      </c>
    </row>
    <row r="4164" spans="1:6" hidden="1">
      <c r="A4164" s="26">
        <v>4160</v>
      </c>
      <c r="B4164" s="316" t="s">
        <v>7971</v>
      </c>
      <c r="C4164" s="318" t="s">
        <v>7972</v>
      </c>
      <c r="D4164" s="318" t="s">
        <v>7871</v>
      </c>
      <c r="E4164" s="318" t="s">
        <v>2453</v>
      </c>
      <c r="F4164" s="318" t="s">
        <v>2423</v>
      </c>
    </row>
    <row r="4165" spans="1:6" hidden="1">
      <c r="A4165" s="26">
        <v>4161</v>
      </c>
      <c r="B4165" s="316" t="s">
        <v>7931</v>
      </c>
      <c r="C4165" s="318" t="s">
        <v>7932</v>
      </c>
      <c r="D4165" s="318" t="s">
        <v>7871</v>
      </c>
      <c r="E4165" s="318" t="s">
        <v>2453</v>
      </c>
      <c r="F4165" s="318" t="s">
        <v>2423</v>
      </c>
    </row>
    <row r="4166" spans="1:6" hidden="1">
      <c r="A4166" s="26">
        <v>4162</v>
      </c>
      <c r="B4166" s="316" t="s">
        <v>8002</v>
      </c>
      <c r="C4166" s="318" t="s">
        <v>8003</v>
      </c>
      <c r="D4166" s="318" t="s">
        <v>7871</v>
      </c>
      <c r="E4166" s="318" t="s">
        <v>2453</v>
      </c>
      <c r="F4166" s="318" t="s">
        <v>2423</v>
      </c>
    </row>
    <row r="4167" spans="1:6" hidden="1">
      <c r="A4167" s="26">
        <v>4163</v>
      </c>
      <c r="B4167" s="316" t="s">
        <v>7905</v>
      </c>
      <c r="C4167" s="318" t="s">
        <v>7906</v>
      </c>
      <c r="D4167" s="318" t="s">
        <v>7871</v>
      </c>
      <c r="E4167" s="318" t="s">
        <v>2453</v>
      </c>
      <c r="F4167" s="318" t="s">
        <v>2423</v>
      </c>
    </row>
    <row r="4168" spans="1:6" hidden="1">
      <c r="A4168" s="26">
        <v>4164</v>
      </c>
      <c r="B4168" s="316" t="s">
        <v>11234</v>
      </c>
      <c r="C4168" s="318" t="s">
        <v>8084</v>
      </c>
      <c r="D4168" s="318" t="s">
        <v>7871</v>
      </c>
      <c r="E4168" s="318" t="s">
        <v>2453</v>
      </c>
      <c r="F4168" s="318" t="s">
        <v>2423</v>
      </c>
    </row>
    <row r="4169" spans="1:6" hidden="1">
      <c r="A4169" s="26">
        <v>4165</v>
      </c>
      <c r="B4169" s="316" t="s">
        <v>11278</v>
      </c>
      <c r="C4169" s="318" t="s">
        <v>8085</v>
      </c>
      <c r="D4169" s="318" t="s">
        <v>7871</v>
      </c>
      <c r="E4169" s="318" t="s">
        <v>2453</v>
      </c>
      <c r="F4169" s="318" t="s">
        <v>2423</v>
      </c>
    </row>
    <row r="4170" spans="1:6" hidden="1">
      <c r="A4170" s="26">
        <v>4166</v>
      </c>
      <c r="B4170" s="316" t="s">
        <v>11279</v>
      </c>
      <c r="C4170" s="318" t="s">
        <v>8086</v>
      </c>
      <c r="D4170" s="318" t="s">
        <v>7871</v>
      </c>
      <c r="E4170" s="318" t="s">
        <v>2453</v>
      </c>
      <c r="F4170" s="318" t="s">
        <v>2423</v>
      </c>
    </row>
    <row r="4171" spans="1:6" hidden="1">
      <c r="A4171" s="26">
        <v>4167</v>
      </c>
      <c r="B4171" s="316" t="s">
        <v>11308</v>
      </c>
      <c r="C4171" s="318" t="s">
        <v>8088</v>
      </c>
      <c r="D4171" s="318" t="s">
        <v>7871</v>
      </c>
      <c r="E4171" s="318" t="s">
        <v>2453</v>
      </c>
      <c r="F4171" s="318" t="s">
        <v>2423</v>
      </c>
    </row>
    <row r="4172" spans="1:6" hidden="1">
      <c r="A4172" s="26">
        <v>4168</v>
      </c>
      <c r="B4172" s="316" t="s">
        <v>11319</v>
      </c>
      <c r="C4172" s="318" t="s">
        <v>8089</v>
      </c>
      <c r="D4172" s="318" t="s">
        <v>7871</v>
      </c>
      <c r="E4172" s="318" t="s">
        <v>2453</v>
      </c>
      <c r="F4172" s="318" t="s">
        <v>2423</v>
      </c>
    </row>
    <row r="4173" spans="1:6" hidden="1">
      <c r="A4173" s="26">
        <v>4169</v>
      </c>
      <c r="B4173" s="316" t="s">
        <v>11340</v>
      </c>
      <c r="C4173" s="318" t="s">
        <v>8090</v>
      </c>
      <c r="D4173" s="318" t="s">
        <v>7871</v>
      </c>
      <c r="E4173" s="318" t="s">
        <v>2453</v>
      </c>
      <c r="F4173" s="318" t="s">
        <v>2423</v>
      </c>
    </row>
    <row r="4174" spans="1:6" hidden="1">
      <c r="A4174" s="26">
        <v>4170</v>
      </c>
      <c r="B4174" s="316" t="s">
        <v>7955</v>
      </c>
      <c r="C4174" s="318" t="s">
        <v>7956</v>
      </c>
      <c r="D4174" s="318" t="s">
        <v>7871</v>
      </c>
      <c r="E4174" s="318" t="s">
        <v>2453</v>
      </c>
      <c r="F4174" s="318" t="s">
        <v>2423</v>
      </c>
    </row>
    <row r="4175" spans="1:6" hidden="1">
      <c r="A4175" s="26">
        <v>4171</v>
      </c>
      <c r="B4175" s="316" t="s">
        <v>7997</v>
      </c>
      <c r="C4175" s="318" t="s">
        <v>7998</v>
      </c>
      <c r="D4175" s="318" t="s">
        <v>7871</v>
      </c>
      <c r="E4175" s="318" t="s">
        <v>2453</v>
      </c>
      <c r="F4175" s="318" t="s">
        <v>2423</v>
      </c>
    </row>
    <row r="4176" spans="1:6" hidden="1">
      <c r="A4176" s="26">
        <v>4172</v>
      </c>
      <c r="B4176" s="316" t="s">
        <v>7903</v>
      </c>
      <c r="C4176" s="318" t="s">
        <v>7904</v>
      </c>
      <c r="D4176" s="318" t="s">
        <v>7871</v>
      </c>
      <c r="E4176" s="318" t="s">
        <v>2453</v>
      </c>
      <c r="F4176" s="318" t="s">
        <v>2423</v>
      </c>
    </row>
    <row r="4177" spans="1:6" hidden="1">
      <c r="A4177" s="26">
        <v>4173</v>
      </c>
      <c r="B4177" s="316" t="s">
        <v>7978</v>
      </c>
      <c r="C4177" s="318" t="s">
        <v>7979</v>
      </c>
      <c r="D4177" s="318" t="s">
        <v>7871</v>
      </c>
      <c r="E4177" s="318" t="s">
        <v>2453</v>
      </c>
      <c r="F4177" s="318" t="s">
        <v>2423</v>
      </c>
    </row>
    <row r="4178" spans="1:6" hidden="1">
      <c r="A4178" s="26">
        <v>4174</v>
      </c>
      <c r="B4178" s="316" t="s">
        <v>7995</v>
      </c>
      <c r="C4178" s="318" t="s">
        <v>7996</v>
      </c>
      <c r="D4178" s="318" t="s">
        <v>7871</v>
      </c>
      <c r="E4178" s="318" t="s">
        <v>2453</v>
      </c>
      <c r="F4178" s="318" t="s">
        <v>2423</v>
      </c>
    </row>
    <row r="4179" spans="1:6" hidden="1">
      <c r="A4179" s="26">
        <v>4175</v>
      </c>
      <c r="B4179" s="316" t="s">
        <v>7976</v>
      </c>
      <c r="C4179" s="318" t="s">
        <v>7977</v>
      </c>
      <c r="D4179" s="318" t="s">
        <v>7871</v>
      </c>
      <c r="E4179" s="318" t="s">
        <v>2453</v>
      </c>
      <c r="F4179" s="318" t="s">
        <v>2423</v>
      </c>
    </row>
    <row r="4180" spans="1:6" hidden="1">
      <c r="A4180" s="26">
        <v>4176</v>
      </c>
      <c r="B4180" s="316" t="s">
        <v>8006</v>
      </c>
      <c r="C4180" s="318" t="s">
        <v>8007</v>
      </c>
      <c r="D4180" s="318" t="s">
        <v>7871</v>
      </c>
      <c r="E4180" s="318" t="s">
        <v>2453</v>
      </c>
      <c r="F4180" s="318" t="s">
        <v>2423</v>
      </c>
    </row>
    <row r="4181" spans="1:6" hidden="1">
      <c r="A4181" s="26">
        <v>4177</v>
      </c>
      <c r="B4181" s="316" t="s">
        <v>7980</v>
      </c>
      <c r="C4181" s="318" t="s">
        <v>7981</v>
      </c>
      <c r="D4181" s="318" t="s">
        <v>7871</v>
      </c>
      <c r="E4181" s="318" t="s">
        <v>2453</v>
      </c>
      <c r="F4181" s="318" t="s">
        <v>2423</v>
      </c>
    </row>
    <row r="4182" spans="1:6" hidden="1">
      <c r="A4182" s="26">
        <v>4178</v>
      </c>
      <c r="B4182" s="316" t="s">
        <v>7984</v>
      </c>
      <c r="C4182" s="318" t="s">
        <v>7985</v>
      </c>
      <c r="D4182" s="318" t="s">
        <v>7871</v>
      </c>
      <c r="E4182" s="318" t="s">
        <v>2453</v>
      </c>
      <c r="F4182" s="318" t="s">
        <v>2423</v>
      </c>
    </row>
    <row r="4183" spans="1:6" hidden="1">
      <c r="A4183" s="26">
        <v>4179</v>
      </c>
      <c r="B4183" s="316" t="s">
        <v>7992</v>
      </c>
      <c r="C4183" s="318" t="s">
        <v>7993</v>
      </c>
      <c r="D4183" s="318" t="s">
        <v>7871</v>
      </c>
      <c r="E4183" s="318" t="s">
        <v>2453</v>
      </c>
      <c r="F4183" s="318" t="s">
        <v>2423</v>
      </c>
    </row>
    <row r="4184" spans="1:6" hidden="1">
      <c r="A4184" s="26">
        <v>4180</v>
      </c>
      <c r="B4184" s="316" t="s">
        <v>7960</v>
      </c>
      <c r="C4184" s="318" t="s">
        <v>7961</v>
      </c>
      <c r="D4184" s="318" t="s">
        <v>7871</v>
      </c>
      <c r="E4184" s="318" t="s">
        <v>2453</v>
      </c>
      <c r="F4184" s="318" t="s">
        <v>2423</v>
      </c>
    </row>
    <row r="4185" spans="1:6" hidden="1">
      <c r="A4185" s="26">
        <v>4181</v>
      </c>
      <c r="B4185" s="316" t="s">
        <v>11459</v>
      </c>
      <c r="C4185" s="318" t="s">
        <v>8095</v>
      </c>
      <c r="D4185" s="318" t="s">
        <v>7871</v>
      </c>
      <c r="E4185" s="318" t="s">
        <v>2453</v>
      </c>
      <c r="F4185" s="318" t="s">
        <v>2423</v>
      </c>
    </row>
    <row r="4186" spans="1:6" hidden="1">
      <c r="A4186" s="26">
        <v>4182</v>
      </c>
      <c r="B4186" s="316" t="s">
        <v>11474</v>
      </c>
      <c r="C4186" s="318" t="s">
        <v>8097</v>
      </c>
      <c r="D4186" s="318" t="s">
        <v>7871</v>
      </c>
      <c r="E4186" s="318" t="s">
        <v>2453</v>
      </c>
      <c r="F4186" s="318" t="s">
        <v>2423</v>
      </c>
    </row>
    <row r="4187" spans="1:6" hidden="1">
      <c r="A4187" s="26">
        <v>4183</v>
      </c>
      <c r="B4187" s="316" t="s">
        <v>11518</v>
      </c>
      <c r="C4187" s="318" t="s">
        <v>8096</v>
      </c>
      <c r="D4187" s="318" t="s">
        <v>7871</v>
      </c>
      <c r="E4187" s="318" t="s">
        <v>2453</v>
      </c>
      <c r="F4187" s="318" t="s">
        <v>2423</v>
      </c>
    </row>
    <row r="4188" spans="1:6" hidden="1">
      <c r="A4188" s="26">
        <v>4184</v>
      </c>
      <c r="B4188" s="316" t="s">
        <v>7887</v>
      </c>
      <c r="C4188" s="318" t="s">
        <v>7888</v>
      </c>
      <c r="D4188" s="318" t="s">
        <v>7871</v>
      </c>
      <c r="E4188" s="318" t="s">
        <v>2453</v>
      </c>
      <c r="F4188" s="318" t="s">
        <v>2423</v>
      </c>
    </row>
    <row r="4189" spans="1:6" hidden="1">
      <c r="A4189" s="26">
        <v>4185</v>
      </c>
      <c r="B4189" s="316" t="s">
        <v>7893</v>
      </c>
      <c r="C4189" s="318" t="s">
        <v>7894</v>
      </c>
      <c r="D4189" s="318" t="s">
        <v>7871</v>
      </c>
      <c r="E4189" s="318" t="s">
        <v>2453</v>
      </c>
      <c r="F4189" s="318" t="s">
        <v>2423</v>
      </c>
    </row>
    <row r="4190" spans="1:6" hidden="1">
      <c r="A4190" s="26">
        <v>4186</v>
      </c>
      <c r="B4190" s="316" t="s">
        <v>7880</v>
      </c>
      <c r="C4190" s="318" t="s">
        <v>7881</v>
      </c>
      <c r="D4190" s="318" t="s">
        <v>7871</v>
      </c>
      <c r="E4190" s="318" t="s">
        <v>2453</v>
      </c>
      <c r="F4190" s="318" t="s">
        <v>2423</v>
      </c>
    </row>
    <row r="4191" spans="1:6" hidden="1">
      <c r="A4191" s="26">
        <v>4187</v>
      </c>
      <c r="B4191" s="316" t="s">
        <v>7897</v>
      </c>
      <c r="C4191" s="318" t="s">
        <v>7898</v>
      </c>
      <c r="D4191" s="318" t="s">
        <v>7871</v>
      </c>
      <c r="E4191" s="318" t="s">
        <v>2453</v>
      </c>
      <c r="F4191" s="318" t="s">
        <v>2423</v>
      </c>
    </row>
    <row r="4192" spans="1:6" hidden="1">
      <c r="A4192" s="26">
        <v>4188</v>
      </c>
      <c r="B4192" s="316" t="s">
        <v>11563</v>
      </c>
      <c r="C4192" s="318" t="s">
        <v>7874</v>
      </c>
      <c r="D4192" s="318" t="s">
        <v>7871</v>
      </c>
      <c r="E4192" s="318" t="s">
        <v>2422</v>
      </c>
      <c r="F4192" s="318" t="s">
        <v>2423</v>
      </c>
    </row>
    <row r="4193" spans="1:6" hidden="1">
      <c r="A4193" s="26">
        <v>4189</v>
      </c>
      <c r="B4193" s="316" t="s">
        <v>7895</v>
      </c>
      <c r="C4193" s="318" t="s">
        <v>7896</v>
      </c>
      <c r="D4193" s="318" t="s">
        <v>7871</v>
      </c>
      <c r="E4193" s="318" t="s">
        <v>2453</v>
      </c>
      <c r="F4193" s="318" t="s">
        <v>2423</v>
      </c>
    </row>
    <row r="4194" spans="1:6" hidden="1">
      <c r="A4194" s="26">
        <v>4190</v>
      </c>
      <c r="B4194" s="316" t="s">
        <v>7891</v>
      </c>
      <c r="C4194" s="318" t="s">
        <v>7892</v>
      </c>
      <c r="D4194" s="318" t="s">
        <v>7871</v>
      </c>
      <c r="E4194" s="318" t="s">
        <v>2453</v>
      </c>
      <c r="F4194" s="318" t="s">
        <v>2423</v>
      </c>
    </row>
    <row r="4195" spans="1:6" hidden="1">
      <c r="A4195" s="26">
        <v>4191</v>
      </c>
      <c r="B4195" s="316" t="s">
        <v>7901</v>
      </c>
      <c r="C4195" s="318" t="s">
        <v>7902</v>
      </c>
      <c r="D4195" s="318" t="s">
        <v>7871</v>
      </c>
      <c r="E4195" s="318" t="s">
        <v>2453</v>
      </c>
      <c r="F4195" s="318" t="s">
        <v>2423</v>
      </c>
    </row>
    <row r="4196" spans="1:6" hidden="1">
      <c r="A4196" s="26">
        <v>4192</v>
      </c>
      <c r="B4196" s="316" t="s">
        <v>7876</v>
      </c>
      <c r="C4196" s="318" t="s">
        <v>7877</v>
      </c>
      <c r="D4196" s="318" t="s">
        <v>7871</v>
      </c>
      <c r="E4196" s="318" t="s">
        <v>2453</v>
      </c>
      <c r="F4196" s="320" t="s">
        <v>2423</v>
      </c>
    </row>
    <row r="4197" spans="1:6" hidden="1">
      <c r="A4197" s="26">
        <v>4193</v>
      </c>
      <c r="B4197" s="316" t="s">
        <v>7899</v>
      </c>
      <c r="C4197" s="318" t="s">
        <v>7900</v>
      </c>
      <c r="D4197" s="318" t="s">
        <v>7871</v>
      </c>
      <c r="E4197" s="318" t="s">
        <v>2453</v>
      </c>
      <c r="F4197" s="320" t="s">
        <v>2423</v>
      </c>
    </row>
    <row r="4198" spans="1:6" hidden="1">
      <c r="A4198" s="26">
        <v>4194</v>
      </c>
      <c r="B4198" s="316" t="s">
        <v>7878</v>
      </c>
      <c r="C4198" s="318" t="s">
        <v>7879</v>
      </c>
      <c r="D4198" s="318" t="s">
        <v>7871</v>
      </c>
      <c r="E4198" s="318" t="s">
        <v>2453</v>
      </c>
      <c r="F4198" s="320" t="s">
        <v>2423</v>
      </c>
    </row>
    <row r="4199" spans="1:6" hidden="1">
      <c r="A4199" s="26">
        <v>4195</v>
      </c>
      <c r="B4199" s="316" t="s">
        <v>7889</v>
      </c>
      <c r="C4199" s="318" t="s">
        <v>7890</v>
      </c>
      <c r="D4199" s="318" t="s">
        <v>7871</v>
      </c>
      <c r="E4199" s="318" t="s">
        <v>2453</v>
      </c>
      <c r="F4199" s="320" t="s">
        <v>2423</v>
      </c>
    </row>
    <row r="4200" spans="1:6" hidden="1">
      <c r="A4200" s="26">
        <v>4196</v>
      </c>
      <c r="B4200" s="316" t="s">
        <v>7885</v>
      </c>
      <c r="C4200" s="318" t="s">
        <v>7886</v>
      </c>
      <c r="D4200" s="318" t="s">
        <v>7871</v>
      </c>
      <c r="E4200" s="318" t="s">
        <v>2453</v>
      </c>
      <c r="F4200" s="320" t="s">
        <v>2423</v>
      </c>
    </row>
    <row r="4201" spans="1:6" hidden="1">
      <c r="A4201" s="26">
        <v>4197</v>
      </c>
      <c r="B4201" s="316" t="s">
        <v>7870</v>
      </c>
      <c r="C4201" s="318" t="s">
        <v>1591</v>
      </c>
      <c r="D4201" s="318" t="s">
        <v>7871</v>
      </c>
      <c r="E4201" s="318" t="s">
        <v>2422</v>
      </c>
      <c r="F4201" s="320" t="s">
        <v>2423</v>
      </c>
    </row>
    <row r="4202" spans="1:6" hidden="1">
      <c r="A4202" s="26">
        <v>4198</v>
      </c>
      <c r="B4202" s="316" t="s">
        <v>7884</v>
      </c>
      <c r="C4202" s="318" t="s">
        <v>7782</v>
      </c>
      <c r="D4202" s="318" t="s">
        <v>7871</v>
      </c>
      <c r="E4202" s="318" t="s">
        <v>2453</v>
      </c>
      <c r="F4202" s="320" t="s">
        <v>2423</v>
      </c>
    </row>
    <row r="4203" spans="1:6" hidden="1">
      <c r="A4203" s="26">
        <v>4199</v>
      </c>
      <c r="B4203" s="316" t="s">
        <v>7882</v>
      </c>
      <c r="C4203" s="318" t="s">
        <v>7883</v>
      </c>
      <c r="D4203" s="318" t="s">
        <v>7871</v>
      </c>
      <c r="E4203" s="318" t="s">
        <v>2453</v>
      </c>
      <c r="F4203" s="320" t="s">
        <v>2423</v>
      </c>
    </row>
    <row r="4204" spans="1:6" hidden="1">
      <c r="A4204" s="26">
        <v>4200</v>
      </c>
      <c r="B4204" s="316" t="s">
        <v>8037</v>
      </c>
      <c r="C4204" s="318" t="s">
        <v>771</v>
      </c>
      <c r="D4204" s="318" t="s">
        <v>7871</v>
      </c>
      <c r="E4204" s="318" t="s">
        <v>2453</v>
      </c>
      <c r="F4204" s="318" t="s">
        <v>2438</v>
      </c>
    </row>
    <row r="4205" spans="1:6" hidden="1">
      <c r="A4205" s="26">
        <v>4201</v>
      </c>
      <c r="B4205" s="316" t="s">
        <v>8057</v>
      </c>
      <c r="C4205" s="318" t="s">
        <v>810</v>
      </c>
      <c r="D4205" s="318" t="s">
        <v>7871</v>
      </c>
      <c r="E4205" s="318" t="s">
        <v>2453</v>
      </c>
      <c r="F4205" s="318" t="s">
        <v>2438</v>
      </c>
    </row>
    <row r="4206" spans="1:6" hidden="1">
      <c r="A4206" s="26">
        <v>4202</v>
      </c>
      <c r="B4206" s="316" t="s">
        <v>9942</v>
      </c>
      <c r="C4206" s="318" t="s">
        <v>7875</v>
      </c>
      <c r="D4206" s="318" t="s">
        <v>7871</v>
      </c>
      <c r="E4206" s="318" t="s">
        <v>2422</v>
      </c>
      <c r="F4206" s="318" t="s">
        <v>2438</v>
      </c>
    </row>
    <row r="4207" spans="1:6" hidden="1">
      <c r="A4207" s="26">
        <v>4203</v>
      </c>
      <c r="B4207" s="316" t="s">
        <v>9960</v>
      </c>
      <c r="C4207" s="318" t="s">
        <v>8078</v>
      </c>
      <c r="D4207" s="318" t="s">
        <v>7871</v>
      </c>
      <c r="E4207" s="318" t="s">
        <v>2453</v>
      </c>
      <c r="F4207" s="318" t="s">
        <v>2438</v>
      </c>
    </row>
    <row r="4208" spans="1:6" hidden="1">
      <c r="A4208" s="26">
        <v>4204</v>
      </c>
      <c r="B4208" s="316" t="s">
        <v>7943</v>
      </c>
      <c r="C4208" s="318" t="s">
        <v>7944</v>
      </c>
      <c r="D4208" s="318" t="s">
        <v>7871</v>
      </c>
      <c r="E4208" s="318" t="s">
        <v>2453</v>
      </c>
      <c r="F4208" s="318" t="s">
        <v>2438</v>
      </c>
    </row>
    <row r="4209" spans="1:6" hidden="1">
      <c r="A4209" s="26">
        <v>4205</v>
      </c>
      <c r="B4209" s="316" t="s">
        <v>7989</v>
      </c>
      <c r="C4209" s="318" t="s">
        <v>1363</v>
      </c>
      <c r="D4209" s="318" t="s">
        <v>7871</v>
      </c>
      <c r="E4209" s="318" t="s">
        <v>2453</v>
      </c>
      <c r="F4209" s="318" t="s">
        <v>2438</v>
      </c>
    </row>
    <row r="4210" spans="1:6" hidden="1">
      <c r="A4210" s="26">
        <v>4206</v>
      </c>
      <c r="B4210" s="316" t="s">
        <v>7913</v>
      </c>
      <c r="C4210" s="318" t="s">
        <v>7914</v>
      </c>
      <c r="D4210" s="318" t="s">
        <v>7871</v>
      </c>
      <c r="E4210" s="318" t="s">
        <v>2453</v>
      </c>
      <c r="F4210" s="318" t="s">
        <v>2438</v>
      </c>
    </row>
    <row r="4211" spans="1:6" hidden="1">
      <c r="A4211" s="26">
        <v>4207</v>
      </c>
      <c r="B4211" s="316" t="s">
        <v>7907</v>
      </c>
      <c r="C4211" s="318" t="s">
        <v>7908</v>
      </c>
      <c r="D4211" s="318" t="s">
        <v>7871</v>
      </c>
      <c r="E4211" s="318" t="s">
        <v>2453</v>
      </c>
      <c r="F4211" s="318" t="s">
        <v>2438</v>
      </c>
    </row>
    <row r="4212" spans="1:6" hidden="1">
      <c r="A4212" s="26">
        <v>4208</v>
      </c>
      <c r="B4212" s="316" t="s">
        <v>11307</v>
      </c>
      <c r="C4212" s="318" t="s">
        <v>8087</v>
      </c>
      <c r="D4212" s="318" t="s">
        <v>7871</v>
      </c>
      <c r="E4212" s="318" t="s">
        <v>2453</v>
      </c>
      <c r="F4212" s="318" t="s">
        <v>2438</v>
      </c>
    </row>
    <row r="4213" spans="1:6" hidden="1">
      <c r="A4213" s="26">
        <v>4209</v>
      </c>
      <c r="B4213" s="316" t="s">
        <v>7967</v>
      </c>
      <c r="C4213" s="318" t="s">
        <v>7968</v>
      </c>
      <c r="D4213" s="318" t="s">
        <v>7871</v>
      </c>
      <c r="E4213" s="318" t="s">
        <v>2453</v>
      </c>
      <c r="F4213" s="318" t="s">
        <v>3152</v>
      </c>
    </row>
    <row r="4214" spans="1:6" hidden="1">
      <c r="A4214" s="26">
        <v>4210</v>
      </c>
      <c r="B4214" s="316" t="s">
        <v>7909</v>
      </c>
      <c r="C4214" s="318" t="s">
        <v>7910</v>
      </c>
      <c r="D4214" s="318" t="s">
        <v>7871</v>
      </c>
      <c r="E4214" s="318" t="s">
        <v>2453</v>
      </c>
      <c r="F4214" s="318" t="s">
        <v>3152</v>
      </c>
    </row>
    <row r="4215" spans="1:6" hidden="1">
      <c r="A4215" s="26">
        <v>4211</v>
      </c>
      <c r="B4215" s="316" t="s">
        <v>8054</v>
      </c>
      <c r="C4215" s="318" t="s">
        <v>805</v>
      </c>
      <c r="D4215" s="318" t="s">
        <v>7871</v>
      </c>
      <c r="E4215" s="318" t="s">
        <v>2453</v>
      </c>
      <c r="F4215" s="318" t="s">
        <v>2893</v>
      </c>
    </row>
    <row r="4216" spans="1:6" hidden="1">
      <c r="A4216" s="26">
        <v>4212</v>
      </c>
      <c r="B4216" s="316" t="s">
        <v>8053</v>
      </c>
      <c r="C4216" s="318" t="s">
        <v>804</v>
      </c>
      <c r="D4216" s="318" t="s">
        <v>7871</v>
      </c>
      <c r="E4216" s="318" t="s">
        <v>2453</v>
      </c>
      <c r="F4216" s="318" t="s">
        <v>2893</v>
      </c>
    </row>
    <row r="4217" spans="1:6" hidden="1">
      <c r="A4217" s="26">
        <v>4213</v>
      </c>
      <c r="B4217" s="27" t="s">
        <v>8010</v>
      </c>
      <c r="C4217" s="28" t="s">
        <v>8011</v>
      </c>
      <c r="D4217" s="28" t="s">
        <v>7871</v>
      </c>
      <c r="E4217" s="318" t="s">
        <v>2453</v>
      </c>
      <c r="F4217" s="318" t="s">
        <v>2456</v>
      </c>
    </row>
    <row r="4218" spans="1:6" hidden="1">
      <c r="A4218" s="26">
        <v>4214</v>
      </c>
      <c r="B4218" s="27" t="s">
        <v>8016</v>
      </c>
      <c r="C4218" s="28" t="s">
        <v>8017</v>
      </c>
      <c r="D4218" s="28" t="s">
        <v>7871</v>
      </c>
      <c r="E4218" s="318" t="s">
        <v>2453</v>
      </c>
      <c r="F4218" s="318" t="s">
        <v>2456</v>
      </c>
    </row>
    <row r="4219" spans="1:6" hidden="1">
      <c r="A4219" s="26">
        <v>4215</v>
      </c>
      <c r="B4219" s="316" t="s">
        <v>8077</v>
      </c>
      <c r="C4219" s="318" t="s">
        <v>9808</v>
      </c>
      <c r="D4219" s="318" t="s">
        <v>7871</v>
      </c>
      <c r="E4219" s="318" t="s">
        <v>2453</v>
      </c>
      <c r="F4219" s="318" t="s">
        <v>2456</v>
      </c>
    </row>
    <row r="4220" spans="1:6" hidden="1">
      <c r="A4220" s="26">
        <v>4216</v>
      </c>
      <c r="B4220" s="316" t="s">
        <v>8033</v>
      </c>
      <c r="C4220" s="318" t="s">
        <v>8034</v>
      </c>
      <c r="D4220" s="318" t="s">
        <v>7871</v>
      </c>
      <c r="E4220" s="318" t="s">
        <v>2453</v>
      </c>
      <c r="F4220" s="318" t="s">
        <v>2456</v>
      </c>
    </row>
    <row r="4221" spans="1:6" hidden="1">
      <c r="A4221" s="26">
        <v>4217</v>
      </c>
      <c r="B4221" s="316" t="s">
        <v>8024</v>
      </c>
      <c r="C4221" s="318" t="s">
        <v>8025</v>
      </c>
      <c r="D4221" s="318" t="s">
        <v>7871</v>
      </c>
      <c r="E4221" s="318" t="s">
        <v>2453</v>
      </c>
      <c r="F4221" s="318" t="s">
        <v>2456</v>
      </c>
    </row>
    <row r="4222" spans="1:6" hidden="1">
      <c r="A4222" s="26">
        <v>4218</v>
      </c>
      <c r="B4222" s="27" t="s">
        <v>8533</v>
      </c>
      <c r="C4222" s="28" t="s">
        <v>8534</v>
      </c>
      <c r="D4222" s="28" t="s">
        <v>8099</v>
      </c>
      <c r="E4222" s="318" t="s">
        <v>2453</v>
      </c>
      <c r="F4222" s="318" t="s">
        <v>2423</v>
      </c>
    </row>
    <row r="4223" spans="1:6" hidden="1">
      <c r="A4223" s="26">
        <v>4219</v>
      </c>
      <c r="B4223" s="27" t="s">
        <v>8400</v>
      </c>
      <c r="C4223" s="28" t="s">
        <v>8401</v>
      </c>
      <c r="D4223" s="28" t="s">
        <v>8099</v>
      </c>
      <c r="E4223" s="318" t="s">
        <v>2453</v>
      </c>
      <c r="F4223" s="318" t="s">
        <v>2423</v>
      </c>
    </row>
    <row r="4224" spans="1:6" hidden="1">
      <c r="A4224" s="26">
        <v>4220</v>
      </c>
      <c r="B4224" s="316" t="s">
        <v>8429</v>
      </c>
      <c r="C4224" s="318" t="s">
        <v>660</v>
      </c>
      <c r="D4224" s="318" t="s">
        <v>8099</v>
      </c>
      <c r="E4224" s="318" t="s">
        <v>2453</v>
      </c>
      <c r="F4224" s="318" t="s">
        <v>2423</v>
      </c>
    </row>
    <row r="4225" spans="1:6" hidden="1">
      <c r="A4225" s="26">
        <v>4221</v>
      </c>
      <c r="B4225" s="316" t="s">
        <v>8559</v>
      </c>
      <c r="C4225" s="318" t="s">
        <v>760</v>
      </c>
      <c r="D4225" s="318" t="s">
        <v>8099</v>
      </c>
      <c r="E4225" s="318" t="s">
        <v>2453</v>
      </c>
      <c r="F4225" s="318" t="s">
        <v>2423</v>
      </c>
    </row>
    <row r="4226" spans="1:6" hidden="1">
      <c r="A4226" s="26">
        <v>4222</v>
      </c>
      <c r="B4226" s="316" t="s">
        <v>8481</v>
      </c>
      <c r="C4226" s="318" t="s">
        <v>8482</v>
      </c>
      <c r="D4226" s="318" t="s">
        <v>8099</v>
      </c>
      <c r="E4226" s="318" t="s">
        <v>2453</v>
      </c>
      <c r="F4226" s="318" t="s">
        <v>2423</v>
      </c>
    </row>
    <row r="4227" spans="1:6" hidden="1">
      <c r="A4227" s="26">
        <v>4223</v>
      </c>
      <c r="B4227" s="316" t="s">
        <v>8483</v>
      </c>
      <c r="C4227" s="318" t="s">
        <v>678</v>
      </c>
      <c r="D4227" s="318" t="s">
        <v>8099</v>
      </c>
      <c r="E4227" s="318" t="s">
        <v>2453</v>
      </c>
      <c r="F4227" s="318" t="s">
        <v>2423</v>
      </c>
    </row>
    <row r="4228" spans="1:6" hidden="1">
      <c r="A4228" s="26">
        <v>4224</v>
      </c>
      <c r="B4228" s="316" t="s">
        <v>8491</v>
      </c>
      <c r="C4228" s="318" t="s">
        <v>687</v>
      </c>
      <c r="D4228" s="318" t="s">
        <v>8099</v>
      </c>
      <c r="E4228" s="318" t="s">
        <v>2453</v>
      </c>
      <c r="F4228" s="318" t="s">
        <v>2423</v>
      </c>
    </row>
    <row r="4229" spans="1:6" hidden="1">
      <c r="A4229" s="26">
        <v>4225</v>
      </c>
      <c r="B4229" s="316" t="s">
        <v>8529</v>
      </c>
      <c r="C4229" s="318" t="s">
        <v>8530</v>
      </c>
      <c r="D4229" s="318" t="s">
        <v>8099</v>
      </c>
      <c r="E4229" s="318" t="s">
        <v>2453</v>
      </c>
      <c r="F4229" s="318" t="s">
        <v>2423</v>
      </c>
    </row>
    <row r="4230" spans="1:6" hidden="1">
      <c r="A4230" s="26">
        <v>4226</v>
      </c>
      <c r="B4230" s="316" t="s">
        <v>8551</v>
      </c>
      <c r="C4230" s="318" t="s">
        <v>749</v>
      </c>
      <c r="D4230" s="318" t="s">
        <v>8099</v>
      </c>
      <c r="E4230" s="318" t="s">
        <v>2453</v>
      </c>
      <c r="F4230" s="318" t="s">
        <v>2423</v>
      </c>
    </row>
    <row r="4231" spans="1:6" hidden="1">
      <c r="A4231" s="26">
        <v>4227</v>
      </c>
      <c r="B4231" s="316" t="s">
        <v>8448</v>
      </c>
      <c r="C4231" s="318" t="s">
        <v>665</v>
      </c>
      <c r="D4231" s="318" t="s">
        <v>8099</v>
      </c>
      <c r="E4231" s="318" t="s">
        <v>2453</v>
      </c>
      <c r="F4231" s="318" t="s">
        <v>2423</v>
      </c>
    </row>
    <row r="4232" spans="1:6" hidden="1">
      <c r="A4232" s="26">
        <v>4228</v>
      </c>
      <c r="B4232" s="316" t="s">
        <v>8527</v>
      </c>
      <c r="C4232" s="318" t="s">
        <v>720</v>
      </c>
      <c r="D4232" s="318" t="s">
        <v>8099</v>
      </c>
      <c r="E4232" s="318" t="s">
        <v>2453</v>
      </c>
      <c r="F4232" s="318" t="s">
        <v>2423</v>
      </c>
    </row>
    <row r="4233" spans="1:6" hidden="1">
      <c r="A4233" s="26">
        <v>4229</v>
      </c>
      <c r="B4233" s="316" t="s">
        <v>8525</v>
      </c>
      <c r="C4233" s="318" t="s">
        <v>718</v>
      </c>
      <c r="D4233" s="318" t="s">
        <v>8099</v>
      </c>
      <c r="E4233" s="318" t="s">
        <v>2453</v>
      </c>
      <c r="F4233" s="318" t="s">
        <v>2423</v>
      </c>
    </row>
    <row r="4234" spans="1:6" hidden="1">
      <c r="A4234" s="26">
        <v>4230</v>
      </c>
      <c r="B4234" s="316" t="s">
        <v>8451</v>
      </c>
      <c r="C4234" s="318" t="s">
        <v>666</v>
      </c>
      <c r="D4234" s="318" t="s">
        <v>8099</v>
      </c>
      <c r="E4234" s="318" t="s">
        <v>2453</v>
      </c>
      <c r="F4234" s="318" t="s">
        <v>2423</v>
      </c>
    </row>
    <row r="4235" spans="1:6" hidden="1">
      <c r="A4235" s="26">
        <v>4231</v>
      </c>
      <c r="B4235" s="316" t="s">
        <v>8554</v>
      </c>
      <c r="C4235" s="318" t="s">
        <v>752</v>
      </c>
      <c r="D4235" s="318" t="s">
        <v>8099</v>
      </c>
      <c r="E4235" s="318" t="s">
        <v>2453</v>
      </c>
      <c r="F4235" s="318" t="s">
        <v>2423</v>
      </c>
    </row>
    <row r="4236" spans="1:6" hidden="1">
      <c r="A4236" s="26">
        <v>4232</v>
      </c>
      <c r="B4236" s="316" t="s">
        <v>8504</v>
      </c>
      <c r="C4236" s="318" t="s">
        <v>704</v>
      </c>
      <c r="D4236" s="318" t="s">
        <v>8099</v>
      </c>
      <c r="E4236" s="318" t="s">
        <v>2453</v>
      </c>
      <c r="F4236" s="318" t="s">
        <v>2423</v>
      </c>
    </row>
    <row r="4237" spans="1:6" hidden="1">
      <c r="A4237" s="26">
        <v>4233</v>
      </c>
      <c r="B4237" s="316" t="s">
        <v>8496</v>
      </c>
      <c r="C4237" s="318" t="s">
        <v>691</v>
      </c>
      <c r="D4237" s="318" t="s">
        <v>8099</v>
      </c>
      <c r="E4237" s="318" t="s">
        <v>2453</v>
      </c>
      <c r="F4237" s="318" t="s">
        <v>2423</v>
      </c>
    </row>
    <row r="4238" spans="1:6" hidden="1">
      <c r="A4238" s="26">
        <v>4234</v>
      </c>
      <c r="B4238" s="316" t="s">
        <v>8522</v>
      </c>
      <c r="C4238" s="318" t="s">
        <v>715</v>
      </c>
      <c r="D4238" s="318" t="s">
        <v>8099</v>
      </c>
      <c r="E4238" s="318" t="s">
        <v>2453</v>
      </c>
      <c r="F4238" s="318" t="s">
        <v>2423</v>
      </c>
    </row>
    <row r="4239" spans="1:6" hidden="1">
      <c r="A4239" s="26">
        <v>4235</v>
      </c>
      <c r="B4239" s="316" t="s">
        <v>8455</v>
      </c>
      <c r="C4239" s="318" t="s">
        <v>668</v>
      </c>
      <c r="D4239" s="318" t="s">
        <v>8099</v>
      </c>
      <c r="E4239" s="318" t="s">
        <v>2453</v>
      </c>
      <c r="F4239" s="318" t="s">
        <v>2423</v>
      </c>
    </row>
    <row r="4240" spans="1:6" hidden="1">
      <c r="A4240" s="26">
        <v>4236</v>
      </c>
      <c r="B4240" s="316" t="s">
        <v>8567</v>
      </c>
      <c r="C4240" s="318" t="s">
        <v>8568</v>
      </c>
      <c r="D4240" s="318" t="s">
        <v>8099</v>
      </c>
      <c r="E4240" s="318" t="s">
        <v>2453</v>
      </c>
      <c r="F4240" s="318" t="s">
        <v>2423</v>
      </c>
    </row>
    <row r="4241" spans="1:6" hidden="1">
      <c r="A4241" s="26">
        <v>4237</v>
      </c>
      <c r="B4241" s="316" t="s">
        <v>8526</v>
      </c>
      <c r="C4241" s="318" t="s">
        <v>9576</v>
      </c>
      <c r="D4241" s="318" t="s">
        <v>8099</v>
      </c>
      <c r="E4241" s="318" t="s">
        <v>2453</v>
      </c>
      <c r="F4241" s="318" t="s">
        <v>2423</v>
      </c>
    </row>
    <row r="4242" spans="1:6" hidden="1">
      <c r="A4242" s="26">
        <v>4238</v>
      </c>
      <c r="B4242" s="316" t="s">
        <v>8490</v>
      </c>
      <c r="C4242" s="318" t="s">
        <v>686</v>
      </c>
      <c r="D4242" s="318" t="s">
        <v>8099</v>
      </c>
      <c r="E4242" s="318" t="s">
        <v>2453</v>
      </c>
      <c r="F4242" s="318" t="s">
        <v>2423</v>
      </c>
    </row>
    <row r="4243" spans="1:6" hidden="1">
      <c r="A4243" s="26">
        <v>4239</v>
      </c>
      <c r="B4243" s="316" t="s">
        <v>8528</v>
      </c>
      <c r="C4243" s="318" t="s">
        <v>721</v>
      </c>
      <c r="D4243" s="318" t="s">
        <v>8099</v>
      </c>
      <c r="E4243" s="318" t="s">
        <v>2453</v>
      </c>
      <c r="F4243" s="318" t="s">
        <v>2423</v>
      </c>
    </row>
    <row r="4244" spans="1:6" hidden="1">
      <c r="A4244" s="26">
        <v>4240</v>
      </c>
      <c r="B4244" s="316" t="s">
        <v>8502</v>
      </c>
      <c r="C4244" s="318" t="s">
        <v>700</v>
      </c>
      <c r="D4244" s="318" t="s">
        <v>8099</v>
      </c>
      <c r="E4244" s="318" t="s">
        <v>2453</v>
      </c>
      <c r="F4244" s="318" t="s">
        <v>2423</v>
      </c>
    </row>
    <row r="4245" spans="1:6" hidden="1">
      <c r="A4245" s="26">
        <v>4241</v>
      </c>
      <c r="B4245" s="316" t="s">
        <v>8531</v>
      </c>
      <c r="C4245" s="318" t="s">
        <v>722</v>
      </c>
      <c r="D4245" s="318" t="s">
        <v>8099</v>
      </c>
      <c r="E4245" s="318" t="s">
        <v>2453</v>
      </c>
      <c r="F4245" s="318" t="s">
        <v>2423</v>
      </c>
    </row>
    <row r="4246" spans="1:6" hidden="1">
      <c r="A4246" s="26">
        <v>4242</v>
      </c>
      <c r="B4246" s="316" t="s">
        <v>8497</v>
      </c>
      <c r="C4246" s="318" t="s">
        <v>693</v>
      </c>
      <c r="D4246" s="318" t="s">
        <v>8099</v>
      </c>
      <c r="E4246" s="318" t="s">
        <v>2453</v>
      </c>
      <c r="F4246" s="318" t="s">
        <v>2423</v>
      </c>
    </row>
    <row r="4247" spans="1:6" hidden="1">
      <c r="A4247" s="26">
        <v>4243</v>
      </c>
      <c r="B4247" s="316" t="s">
        <v>8494</v>
      </c>
      <c r="C4247" s="318" t="s">
        <v>689</v>
      </c>
      <c r="D4247" s="318" t="s">
        <v>8099</v>
      </c>
      <c r="E4247" s="318" t="s">
        <v>2453</v>
      </c>
      <c r="F4247" s="318" t="s">
        <v>2423</v>
      </c>
    </row>
    <row r="4248" spans="1:6" hidden="1">
      <c r="A4248" s="26">
        <v>4244</v>
      </c>
      <c r="B4248" s="316" t="s">
        <v>8442</v>
      </c>
      <c r="C4248" s="318" t="s">
        <v>663</v>
      </c>
      <c r="D4248" s="318" t="s">
        <v>8099</v>
      </c>
      <c r="E4248" s="318" t="s">
        <v>2453</v>
      </c>
      <c r="F4248" s="318" t="s">
        <v>2423</v>
      </c>
    </row>
    <row r="4249" spans="1:6" hidden="1">
      <c r="A4249" s="26">
        <v>4245</v>
      </c>
      <c r="B4249" s="316" t="s">
        <v>8452</v>
      </c>
      <c r="C4249" s="318" t="s">
        <v>667</v>
      </c>
      <c r="D4249" s="318" t="s">
        <v>8099</v>
      </c>
      <c r="E4249" s="318" t="s">
        <v>2453</v>
      </c>
      <c r="F4249" s="318" t="s">
        <v>2423</v>
      </c>
    </row>
    <row r="4250" spans="1:6" hidden="1">
      <c r="A4250" s="26">
        <v>4246</v>
      </c>
      <c r="B4250" s="316" t="s">
        <v>8524</v>
      </c>
      <c r="C4250" s="318" t="s">
        <v>717</v>
      </c>
      <c r="D4250" s="318" t="s">
        <v>8099</v>
      </c>
      <c r="E4250" s="318" t="s">
        <v>2453</v>
      </c>
      <c r="F4250" s="318" t="s">
        <v>2423</v>
      </c>
    </row>
    <row r="4251" spans="1:6" hidden="1">
      <c r="A4251" s="26">
        <v>4247</v>
      </c>
      <c r="B4251" s="316" t="s">
        <v>8503</v>
      </c>
      <c r="C4251" s="318" t="s">
        <v>701</v>
      </c>
      <c r="D4251" s="318" t="s">
        <v>8099</v>
      </c>
      <c r="E4251" s="318" t="s">
        <v>2453</v>
      </c>
      <c r="F4251" s="318" t="s">
        <v>2423</v>
      </c>
    </row>
    <row r="4252" spans="1:6" hidden="1">
      <c r="A4252" s="26">
        <v>4248</v>
      </c>
      <c r="B4252" s="316" t="s">
        <v>8473</v>
      </c>
      <c r="C4252" s="318" t="s">
        <v>674</v>
      </c>
      <c r="D4252" s="318" t="s">
        <v>8099</v>
      </c>
      <c r="E4252" s="318" t="s">
        <v>2453</v>
      </c>
      <c r="F4252" s="318" t="s">
        <v>2423</v>
      </c>
    </row>
    <row r="4253" spans="1:6" hidden="1">
      <c r="A4253" s="26">
        <v>4249</v>
      </c>
      <c r="B4253" s="316" t="s">
        <v>8506</v>
      </c>
      <c r="C4253" s="318" t="s">
        <v>707</v>
      </c>
      <c r="D4253" s="318" t="s">
        <v>8099</v>
      </c>
      <c r="E4253" s="318" t="s">
        <v>2453</v>
      </c>
      <c r="F4253" s="318" t="s">
        <v>2423</v>
      </c>
    </row>
    <row r="4254" spans="1:6" hidden="1">
      <c r="A4254" s="26">
        <v>4250</v>
      </c>
      <c r="B4254" s="316" t="s">
        <v>8546</v>
      </c>
      <c r="C4254" s="318" t="s">
        <v>742</v>
      </c>
      <c r="D4254" s="318" t="s">
        <v>8099</v>
      </c>
      <c r="E4254" s="318" t="s">
        <v>2453</v>
      </c>
      <c r="F4254" s="318" t="s">
        <v>2423</v>
      </c>
    </row>
    <row r="4255" spans="1:6" hidden="1">
      <c r="A4255" s="26">
        <v>4251</v>
      </c>
      <c r="B4255" s="316" t="s">
        <v>8476</v>
      </c>
      <c r="C4255" s="318" t="s">
        <v>675</v>
      </c>
      <c r="D4255" s="318" t="s">
        <v>8099</v>
      </c>
      <c r="E4255" s="318" t="s">
        <v>2453</v>
      </c>
      <c r="F4255" s="318" t="s">
        <v>2423</v>
      </c>
    </row>
    <row r="4256" spans="1:6" hidden="1">
      <c r="A4256" s="26">
        <v>4252</v>
      </c>
      <c r="B4256" s="316" t="s">
        <v>8523</v>
      </c>
      <c r="C4256" s="318" t="s">
        <v>716</v>
      </c>
      <c r="D4256" s="318" t="s">
        <v>8099</v>
      </c>
      <c r="E4256" s="318" t="s">
        <v>2453</v>
      </c>
      <c r="F4256" s="318" t="s">
        <v>2423</v>
      </c>
    </row>
    <row r="4257" spans="1:6" hidden="1">
      <c r="A4257" s="26">
        <v>4253</v>
      </c>
      <c r="B4257" s="316" t="s">
        <v>8516</v>
      </c>
      <c r="C4257" s="318" t="s">
        <v>709</v>
      </c>
      <c r="D4257" s="318" t="s">
        <v>8099</v>
      </c>
      <c r="E4257" s="318" t="s">
        <v>2453</v>
      </c>
      <c r="F4257" s="318" t="s">
        <v>2423</v>
      </c>
    </row>
    <row r="4258" spans="1:6" hidden="1">
      <c r="A4258" s="26">
        <v>4254</v>
      </c>
      <c r="B4258" s="316" t="s">
        <v>8572</v>
      </c>
      <c r="C4258" s="318" t="s">
        <v>8573</v>
      </c>
      <c r="D4258" s="318" t="s">
        <v>8099</v>
      </c>
      <c r="E4258" s="318" t="s">
        <v>2453</v>
      </c>
      <c r="F4258" s="318" t="s">
        <v>2423</v>
      </c>
    </row>
    <row r="4259" spans="1:6" hidden="1">
      <c r="A4259" s="26">
        <v>4255</v>
      </c>
      <c r="B4259" s="316" t="s">
        <v>8501</v>
      </c>
      <c r="C4259" s="318" t="s">
        <v>699</v>
      </c>
      <c r="D4259" s="318" t="s">
        <v>8099</v>
      </c>
      <c r="E4259" s="318" t="s">
        <v>2453</v>
      </c>
      <c r="F4259" s="318" t="s">
        <v>2423</v>
      </c>
    </row>
    <row r="4260" spans="1:6" hidden="1">
      <c r="A4260" s="26">
        <v>4256</v>
      </c>
      <c r="B4260" s="316" t="s">
        <v>8520</v>
      </c>
      <c r="C4260" s="318" t="s">
        <v>713</v>
      </c>
      <c r="D4260" s="318" t="s">
        <v>8099</v>
      </c>
      <c r="E4260" s="318" t="s">
        <v>2453</v>
      </c>
      <c r="F4260" s="318" t="s">
        <v>2423</v>
      </c>
    </row>
    <row r="4261" spans="1:6" hidden="1">
      <c r="A4261" s="26">
        <v>4257</v>
      </c>
      <c r="B4261" s="316" t="s">
        <v>8521</v>
      </c>
      <c r="C4261" s="318" t="s">
        <v>714</v>
      </c>
      <c r="D4261" s="318" t="s">
        <v>8099</v>
      </c>
      <c r="E4261" s="318" t="s">
        <v>2453</v>
      </c>
      <c r="F4261" s="318" t="s">
        <v>2423</v>
      </c>
    </row>
    <row r="4262" spans="1:6" hidden="1">
      <c r="A4262" s="26">
        <v>4258</v>
      </c>
      <c r="B4262" s="316" t="s">
        <v>8430</v>
      </c>
      <c r="C4262" s="318" t="s">
        <v>661</v>
      </c>
      <c r="D4262" s="318" t="s">
        <v>8099</v>
      </c>
      <c r="E4262" s="318" t="s">
        <v>2453</v>
      </c>
      <c r="F4262" s="318" t="s">
        <v>2423</v>
      </c>
    </row>
    <row r="4263" spans="1:6" hidden="1">
      <c r="A4263" s="26">
        <v>4259</v>
      </c>
      <c r="B4263" s="316" t="s">
        <v>8537</v>
      </c>
      <c r="C4263" s="318" t="s">
        <v>728</v>
      </c>
      <c r="D4263" s="318" t="s">
        <v>8099</v>
      </c>
      <c r="E4263" s="318" t="s">
        <v>2453</v>
      </c>
      <c r="F4263" s="318" t="s">
        <v>2423</v>
      </c>
    </row>
    <row r="4264" spans="1:6" hidden="1">
      <c r="A4264" s="26">
        <v>4260</v>
      </c>
      <c r="B4264" s="316" t="s">
        <v>8541</v>
      </c>
      <c r="C4264" s="318" t="s">
        <v>733</v>
      </c>
      <c r="D4264" s="318" t="s">
        <v>8099</v>
      </c>
      <c r="E4264" s="318" t="s">
        <v>2453</v>
      </c>
      <c r="F4264" s="318" t="s">
        <v>2423</v>
      </c>
    </row>
    <row r="4265" spans="1:6" hidden="1">
      <c r="A4265" s="26">
        <v>4261</v>
      </c>
      <c r="B4265" s="316" t="s">
        <v>9626</v>
      </c>
      <c r="C4265" s="318" t="s">
        <v>8111</v>
      </c>
      <c r="D4265" s="318" t="s">
        <v>8099</v>
      </c>
      <c r="E4265" s="318" t="s">
        <v>2422</v>
      </c>
      <c r="F4265" s="318" t="s">
        <v>2423</v>
      </c>
    </row>
    <row r="4266" spans="1:6" hidden="1">
      <c r="A4266" s="26">
        <v>4262</v>
      </c>
      <c r="B4266" s="316" t="s">
        <v>8532</v>
      </c>
      <c r="C4266" s="318" t="s">
        <v>723</v>
      </c>
      <c r="D4266" s="318" t="s">
        <v>8099</v>
      </c>
      <c r="E4266" s="318" t="s">
        <v>2453</v>
      </c>
      <c r="F4266" s="318" t="s">
        <v>2423</v>
      </c>
    </row>
    <row r="4267" spans="1:6" hidden="1">
      <c r="A4267" s="26">
        <v>4263</v>
      </c>
      <c r="B4267" s="316" t="s">
        <v>8439</v>
      </c>
      <c r="C4267" s="318" t="s">
        <v>662</v>
      </c>
      <c r="D4267" s="318" t="s">
        <v>8099</v>
      </c>
      <c r="E4267" s="318" t="s">
        <v>2453</v>
      </c>
      <c r="F4267" s="318" t="s">
        <v>2423</v>
      </c>
    </row>
    <row r="4268" spans="1:6" hidden="1">
      <c r="A4268" s="26">
        <v>4264</v>
      </c>
      <c r="B4268" s="316" t="s">
        <v>8466</v>
      </c>
      <c r="C4268" s="318" t="s">
        <v>671</v>
      </c>
      <c r="D4268" s="318" t="s">
        <v>8099</v>
      </c>
      <c r="E4268" s="318" t="s">
        <v>2453</v>
      </c>
      <c r="F4268" s="318" t="s">
        <v>2423</v>
      </c>
    </row>
    <row r="4269" spans="1:6" hidden="1">
      <c r="A4269" s="26">
        <v>4265</v>
      </c>
      <c r="B4269" s="316" t="s">
        <v>8505</v>
      </c>
      <c r="C4269" s="318" t="s">
        <v>705</v>
      </c>
      <c r="D4269" s="318" t="s">
        <v>8099</v>
      </c>
      <c r="E4269" s="318" t="s">
        <v>2453</v>
      </c>
      <c r="F4269" s="318" t="s">
        <v>2423</v>
      </c>
    </row>
    <row r="4270" spans="1:6" hidden="1">
      <c r="A4270" s="26">
        <v>4266</v>
      </c>
      <c r="B4270" s="316" t="s">
        <v>8480</v>
      </c>
      <c r="C4270" s="318" t="s">
        <v>677</v>
      </c>
      <c r="D4270" s="318" t="s">
        <v>8099</v>
      </c>
      <c r="E4270" s="318" t="s">
        <v>2453</v>
      </c>
      <c r="F4270" s="318" t="s">
        <v>2423</v>
      </c>
    </row>
    <row r="4271" spans="1:6" hidden="1">
      <c r="A4271" s="26">
        <v>4267</v>
      </c>
      <c r="B4271" s="316" t="s">
        <v>8547</v>
      </c>
      <c r="C4271" s="318" t="s">
        <v>744</v>
      </c>
      <c r="D4271" s="318" t="s">
        <v>8099</v>
      </c>
      <c r="E4271" s="318" t="s">
        <v>2453</v>
      </c>
      <c r="F4271" s="318" t="s">
        <v>2423</v>
      </c>
    </row>
    <row r="4272" spans="1:6" hidden="1">
      <c r="A4272" s="26">
        <v>4268</v>
      </c>
      <c r="B4272" s="316" t="s">
        <v>8519</v>
      </c>
      <c r="C4272" s="318" t="s">
        <v>712</v>
      </c>
      <c r="D4272" s="318" t="s">
        <v>8099</v>
      </c>
      <c r="E4272" s="318" t="s">
        <v>2453</v>
      </c>
      <c r="F4272" s="318" t="s">
        <v>2423</v>
      </c>
    </row>
    <row r="4273" spans="1:6" hidden="1">
      <c r="A4273" s="26">
        <v>4269</v>
      </c>
      <c r="B4273" s="316" t="s">
        <v>9649</v>
      </c>
      <c r="C4273" s="318" t="s">
        <v>8689</v>
      </c>
      <c r="D4273" s="318" t="s">
        <v>8099</v>
      </c>
      <c r="E4273" s="318" t="s">
        <v>2422</v>
      </c>
      <c r="F4273" s="318" t="s">
        <v>2423</v>
      </c>
    </row>
    <row r="4274" spans="1:6" hidden="1">
      <c r="A4274" s="26">
        <v>4270</v>
      </c>
      <c r="B4274" s="316" t="s">
        <v>8500</v>
      </c>
      <c r="C4274" s="318" t="s">
        <v>698</v>
      </c>
      <c r="D4274" s="318" t="s">
        <v>8099</v>
      </c>
      <c r="E4274" s="318" t="s">
        <v>2453</v>
      </c>
      <c r="F4274" s="318" t="s">
        <v>2423</v>
      </c>
    </row>
    <row r="4275" spans="1:6" hidden="1">
      <c r="A4275" s="26">
        <v>4271</v>
      </c>
      <c r="B4275" s="316" t="s">
        <v>8555</v>
      </c>
      <c r="C4275" s="318" t="s">
        <v>753</v>
      </c>
      <c r="D4275" s="318" t="s">
        <v>8099</v>
      </c>
      <c r="E4275" s="318" t="s">
        <v>2453</v>
      </c>
      <c r="F4275" s="318" t="s">
        <v>2423</v>
      </c>
    </row>
    <row r="4276" spans="1:6" hidden="1">
      <c r="A4276" s="26">
        <v>4272</v>
      </c>
      <c r="B4276" s="316" t="s">
        <v>8535</v>
      </c>
      <c r="C4276" s="318" t="s">
        <v>724</v>
      </c>
      <c r="D4276" s="318" t="s">
        <v>8099</v>
      </c>
      <c r="E4276" s="318" t="s">
        <v>2453</v>
      </c>
      <c r="F4276" s="318" t="s">
        <v>2423</v>
      </c>
    </row>
    <row r="4277" spans="1:6" hidden="1">
      <c r="A4277" s="26">
        <v>4273</v>
      </c>
      <c r="B4277" s="316" t="s">
        <v>8574</v>
      </c>
      <c r="C4277" s="318" t="s">
        <v>8575</v>
      </c>
      <c r="D4277" s="318" t="s">
        <v>8099</v>
      </c>
      <c r="E4277" s="318" t="s">
        <v>2453</v>
      </c>
      <c r="F4277" s="318" t="s">
        <v>2423</v>
      </c>
    </row>
    <row r="4278" spans="1:6" hidden="1">
      <c r="A4278" s="26">
        <v>4274</v>
      </c>
      <c r="B4278" s="316" t="s">
        <v>8543</v>
      </c>
      <c r="C4278" s="318" t="s">
        <v>735</v>
      </c>
      <c r="D4278" s="318" t="s">
        <v>8099</v>
      </c>
      <c r="E4278" s="318" t="s">
        <v>2453</v>
      </c>
      <c r="F4278" s="318" t="s">
        <v>2423</v>
      </c>
    </row>
    <row r="4279" spans="1:6" hidden="1">
      <c r="A4279" s="26">
        <v>4275</v>
      </c>
      <c r="B4279" s="316" t="s">
        <v>8488</v>
      </c>
      <c r="C4279" s="318" t="s">
        <v>684</v>
      </c>
      <c r="D4279" s="318" t="s">
        <v>8099</v>
      </c>
      <c r="E4279" s="318" t="s">
        <v>2453</v>
      </c>
      <c r="F4279" s="318" t="s">
        <v>2423</v>
      </c>
    </row>
    <row r="4280" spans="1:6" hidden="1">
      <c r="A4280" s="26">
        <v>4276</v>
      </c>
      <c r="B4280" s="316" t="s">
        <v>8542</v>
      </c>
      <c r="C4280" s="318" t="s">
        <v>734</v>
      </c>
      <c r="D4280" s="318" t="s">
        <v>8099</v>
      </c>
      <c r="E4280" s="318" t="s">
        <v>2453</v>
      </c>
      <c r="F4280" s="318" t="s">
        <v>2423</v>
      </c>
    </row>
    <row r="4281" spans="1:6" hidden="1">
      <c r="A4281" s="26">
        <v>4277</v>
      </c>
      <c r="B4281" s="316" t="s">
        <v>8498</v>
      </c>
      <c r="C4281" s="318" t="s">
        <v>695</v>
      </c>
      <c r="D4281" s="318" t="s">
        <v>8099</v>
      </c>
      <c r="E4281" s="318" t="s">
        <v>2453</v>
      </c>
      <c r="F4281" s="318" t="s">
        <v>2423</v>
      </c>
    </row>
    <row r="4282" spans="1:6" hidden="1">
      <c r="A4282" s="26">
        <v>4278</v>
      </c>
      <c r="B4282" s="316" t="s">
        <v>8569</v>
      </c>
      <c r="C4282" s="318" t="s">
        <v>8570</v>
      </c>
      <c r="D4282" s="318" t="s">
        <v>8099</v>
      </c>
      <c r="E4282" s="318" t="s">
        <v>2453</v>
      </c>
      <c r="F4282" s="318" t="s">
        <v>2423</v>
      </c>
    </row>
    <row r="4283" spans="1:6" hidden="1">
      <c r="A4283" s="26">
        <v>4279</v>
      </c>
      <c r="B4283" s="316" t="s">
        <v>9671</v>
      </c>
      <c r="C4283" s="318" t="s">
        <v>8112</v>
      </c>
      <c r="D4283" s="318" t="s">
        <v>8099</v>
      </c>
      <c r="E4283" s="318" t="s">
        <v>2422</v>
      </c>
      <c r="F4283" s="318" t="s">
        <v>2423</v>
      </c>
    </row>
    <row r="4284" spans="1:6" hidden="1">
      <c r="A4284" s="26">
        <v>4280</v>
      </c>
      <c r="B4284" s="316" t="s">
        <v>8540</v>
      </c>
      <c r="C4284" s="318" t="s">
        <v>731</v>
      </c>
      <c r="D4284" s="318" t="s">
        <v>8099</v>
      </c>
      <c r="E4284" s="318" t="s">
        <v>2453</v>
      </c>
      <c r="F4284" s="318" t="s">
        <v>2423</v>
      </c>
    </row>
    <row r="4285" spans="1:6" hidden="1">
      <c r="A4285" s="26">
        <v>4281</v>
      </c>
      <c r="B4285" s="316" t="s">
        <v>8495</v>
      </c>
      <c r="C4285" s="318" t="s">
        <v>690</v>
      </c>
      <c r="D4285" s="318" t="s">
        <v>8099</v>
      </c>
      <c r="E4285" s="318" t="s">
        <v>2453</v>
      </c>
      <c r="F4285" s="318" t="s">
        <v>2423</v>
      </c>
    </row>
    <row r="4286" spans="1:6" hidden="1">
      <c r="A4286" s="26">
        <v>4282</v>
      </c>
      <c r="B4286" s="316" t="s">
        <v>8565</v>
      </c>
      <c r="C4286" s="318" t="s">
        <v>765</v>
      </c>
      <c r="D4286" s="318" t="s">
        <v>8099</v>
      </c>
      <c r="E4286" s="318" t="s">
        <v>2453</v>
      </c>
      <c r="F4286" s="318" t="s">
        <v>2423</v>
      </c>
    </row>
    <row r="4287" spans="1:6" hidden="1">
      <c r="A4287" s="26">
        <v>4283</v>
      </c>
      <c r="B4287" s="316" t="s">
        <v>8472</v>
      </c>
      <c r="C4287" s="318" t="s">
        <v>673</v>
      </c>
      <c r="D4287" s="318" t="s">
        <v>8099</v>
      </c>
      <c r="E4287" s="318" t="s">
        <v>2453</v>
      </c>
      <c r="F4287" s="318" t="s">
        <v>2423</v>
      </c>
    </row>
    <row r="4288" spans="1:6" hidden="1">
      <c r="A4288" s="26">
        <v>4284</v>
      </c>
      <c r="B4288" s="316" t="s">
        <v>8557</v>
      </c>
      <c r="C4288" s="318" t="s">
        <v>756</v>
      </c>
      <c r="D4288" s="318" t="s">
        <v>8099</v>
      </c>
      <c r="E4288" s="318" t="s">
        <v>2453</v>
      </c>
      <c r="F4288" s="318" t="s">
        <v>2423</v>
      </c>
    </row>
    <row r="4289" spans="1:6" hidden="1">
      <c r="A4289" s="26">
        <v>4285</v>
      </c>
      <c r="B4289" s="316" t="s">
        <v>8558</v>
      </c>
      <c r="C4289" s="318" t="s">
        <v>757</v>
      </c>
      <c r="D4289" s="318" t="s">
        <v>8099</v>
      </c>
      <c r="E4289" s="318" t="s">
        <v>2453</v>
      </c>
      <c r="F4289" s="318" t="s">
        <v>2423</v>
      </c>
    </row>
    <row r="4290" spans="1:6" hidden="1">
      <c r="A4290" s="26">
        <v>4286</v>
      </c>
      <c r="B4290" s="316" t="s">
        <v>8556</v>
      </c>
      <c r="C4290" s="318" t="s">
        <v>755</v>
      </c>
      <c r="D4290" s="318" t="s">
        <v>8099</v>
      </c>
      <c r="E4290" s="318" t="s">
        <v>2453</v>
      </c>
      <c r="F4290" s="318" t="s">
        <v>2423</v>
      </c>
    </row>
    <row r="4291" spans="1:6" hidden="1">
      <c r="A4291" s="26">
        <v>4287</v>
      </c>
      <c r="B4291" s="316" t="s">
        <v>8545</v>
      </c>
      <c r="C4291" s="318" t="s">
        <v>740</v>
      </c>
      <c r="D4291" s="318" t="s">
        <v>8099</v>
      </c>
      <c r="E4291" s="318" t="s">
        <v>2453</v>
      </c>
      <c r="F4291" s="318" t="s">
        <v>2423</v>
      </c>
    </row>
    <row r="4292" spans="1:6" hidden="1">
      <c r="A4292" s="26">
        <v>4288</v>
      </c>
      <c r="B4292" s="316" t="s">
        <v>8571</v>
      </c>
      <c r="C4292" s="318" t="s">
        <v>9687</v>
      </c>
      <c r="D4292" s="318" t="s">
        <v>8099</v>
      </c>
      <c r="E4292" s="318" t="s">
        <v>2453</v>
      </c>
      <c r="F4292" s="318" t="s">
        <v>2423</v>
      </c>
    </row>
    <row r="4293" spans="1:6" hidden="1">
      <c r="A4293" s="26">
        <v>4289</v>
      </c>
      <c r="B4293" s="316" t="s">
        <v>9703</v>
      </c>
      <c r="C4293" s="318" t="s">
        <v>8113</v>
      </c>
      <c r="D4293" s="318" t="s">
        <v>8099</v>
      </c>
      <c r="E4293" s="318" t="s">
        <v>2422</v>
      </c>
      <c r="F4293" s="318" t="s">
        <v>2423</v>
      </c>
    </row>
    <row r="4294" spans="1:6" hidden="1">
      <c r="A4294" s="26">
        <v>4290</v>
      </c>
      <c r="B4294" s="316" t="s">
        <v>9714</v>
      </c>
      <c r="C4294" s="318" t="s">
        <v>8109</v>
      </c>
      <c r="D4294" s="318" t="s">
        <v>8099</v>
      </c>
      <c r="E4294" s="318" t="s">
        <v>2422</v>
      </c>
      <c r="F4294" s="318" t="s">
        <v>2423</v>
      </c>
    </row>
    <row r="4295" spans="1:6" hidden="1">
      <c r="A4295" s="26">
        <v>4291</v>
      </c>
      <c r="B4295" s="316" t="s">
        <v>9733</v>
      </c>
      <c r="C4295" s="318" t="s">
        <v>8108</v>
      </c>
      <c r="D4295" s="318" t="s">
        <v>8099</v>
      </c>
      <c r="E4295" s="318" t="s">
        <v>2422</v>
      </c>
      <c r="F4295" s="318" t="s">
        <v>2423</v>
      </c>
    </row>
    <row r="4296" spans="1:6" hidden="1">
      <c r="A4296" s="26">
        <v>4292</v>
      </c>
      <c r="B4296" s="316" t="s">
        <v>9738</v>
      </c>
      <c r="C4296" s="318" t="s">
        <v>8110</v>
      </c>
      <c r="D4296" s="318" t="s">
        <v>8099</v>
      </c>
      <c r="E4296" s="318" t="s">
        <v>2422</v>
      </c>
      <c r="F4296" s="318" t="s">
        <v>2423</v>
      </c>
    </row>
    <row r="4297" spans="1:6" hidden="1">
      <c r="A4297" s="26">
        <v>4293</v>
      </c>
      <c r="B4297" s="316" t="s">
        <v>9756</v>
      </c>
      <c r="C4297" s="318" t="s">
        <v>9757</v>
      </c>
      <c r="D4297" s="318" t="s">
        <v>8099</v>
      </c>
      <c r="E4297" s="318" t="s">
        <v>2422</v>
      </c>
      <c r="F4297" s="318" t="s">
        <v>2423</v>
      </c>
    </row>
    <row r="4298" spans="1:6" hidden="1">
      <c r="A4298" s="26">
        <v>4294</v>
      </c>
      <c r="B4298" s="316" t="s">
        <v>8484</v>
      </c>
      <c r="C4298" s="318" t="s">
        <v>679</v>
      </c>
      <c r="D4298" s="318" t="s">
        <v>8099</v>
      </c>
      <c r="E4298" s="318" t="s">
        <v>2453</v>
      </c>
      <c r="F4298" s="318" t="s">
        <v>2423</v>
      </c>
    </row>
    <row r="4299" spans="1:6" hidden="1">
      <c r="A4299" s="26">
        <v>4295</v>
      </c>
      <c r="B4299" s="316" t="s">
        <v>8552</v>
      </c>
      <c r="C4299" s="318" t="s">
        <v>750</v>
      </c>
      <c r="D4299" s="318" t="s">
        <v>8099</v>
      </c>
      <c r="E4299" s="318" t="s">
        <v>2453</v>
      </c>
      <c r="F4299" s="318" t="s">
        <v>2423</v>
      </c>
    </row>
    <row r="4300" spans="1:6" hidden="1">
      <c r="A4300" s="26">
        <v>4296</v>
      </c>
      <c r="B4300" s="316" t="s">
        <v>8580</v>
      </c>
      <c r="C4300" s="318" t="s">
        <v>8581</v>
      </c>
      <c r="D4300" s="318" t="s">
        <v>8099</v>
      </c>
      <c r="E4300" s="318" t="s">
        <v>2453</v>
      </c>
      <c r="F4300" s="318" t="s">
        <v>2423</v>
      </c>
    </row>
    <row r="4301" spans="1:6" hidden="1">
      <c r="A4301" s="26">
        <v>4297</v>
      </c>
      <c r="B4301" s="316" t="s">
        <v>8560</v>
      </c>
      <c r="C4301" s="318" t="s">
        <v>761</v>
      </c>
      <c r="D4301" s="318" t="s">
        <v>8099</v>
      </c>
      <c r="E4301" s="318" t="s">
        <v>2453</v>
      </c>
      <c r="F4301" s="318" t="s">
        <v>2423</v>
      </c>
    </row>
    <row r="4302" spans="1:6" hidden="1">
      <c r="A4302" s="26">
        <v>4298</v>
      </c>
      <c r="B4302" s="316" t="s">
        <v>8544</v>
      </c>
      <c r="C4302" s="318" t="s">
        <v>739</v>
      </c>
      <c r="D4302" s="318" t="s">
        <v>8099</v>
      </c>
      <c r="E4302" s="318" t="s">
        <v>2453</v>
      </c>
      <c r="F4302" s="318" t="s">
        <v>2423</v>
      </c>
    </row>
    <row r="4303" spans="1:6" hidden="1">
      <c r="A4303" s="26">
        <v>4299</v>
      </c>
      <c r="B4303" s="316" t="s">
        <v>8462</v>
      </c>
      <c r="C4303" s="318" t="s">
        <v>669</v>
      </c>
      <c r="D4303" s="318" t="s">
        <v>8099</v>
      </c>
      <c r="E4303" s="318" t="s">
        <v>2453</v>
      </c>
      <c r="F4303" s="318" t="s">
        <v>2423</v>
      </c>
    </row>
    <row r="4304" spans="1:6" hidden="1">
      <c r="A4304" s="26">
        <v>4300</v>
      </c>
      <c r="B4304" s="316" t="s">
        <v>8550</v>
      </c>
      <c r="C4304" s="318" t="s">
        <v>748</v>
      </c>
      <c r="D4304" s="318" t="s">
        <v>8099</v>
      </c>
      <c r="E4304" s="318" t="s">
        <v>2453</v>
      </c>
      <c r="F4304" s="318" t="s">
        <v>2423</v>
      </c>
    </row>
    <row r="4305" spans="1:6" hidden="1">
      <c r="A4305" s="26">
        <v>4301</v>
      </c>
      <c r="B4305" s="316" t="s">
        <v>8465</v>
      </c>
      <c r="C4305" s="318" t="s">
        <v>670</v>
      </c>
      <c r="D4305" s="318" t="s">
        <v>8099</v>
      </c>
      <c r="E4305" s="318" t="s">
        <v>2453</v>
      </c>
      <c r="F4305" s="318" t="s">
        <v>2423</v>
      </c>
    </row>
    <row r="4306" spans="1:6" hidden="1">
      <c r="A4306" s="26">
        <v>4302</v>
      </c>
      <c r="B4306" s="316" t="s">
        <v>8566</v>
      </c>
      <c r="C4306" s="318" t="s">
        <v>9783</v>
      </c>
      <c r="D4306" s="318" t="s">
        <v>8099</v>
      </c>
      <c r="E4306" s="318" t="s">
        <v>2453</v>
      </c>
      <c r="F4306" s="318" t="s">
        <v>2423</v>
      </c>
    </row>
    <row r="4307" spans="1:6" hidden="1">
      <c r="A4307" s="26">
        <v>4303</v>
      </c>
      <c r="B4307" s="316" t="s">
        <v>8517</v>
      </c>
      <c r="C4307" s="318" t="s">
        <v>8518</v>
      </c>
      <c r="D4307" s="318" t="s">
        <v>8099</v>
      </c>
      <c r="E4307" s="318" t="s">
        <v>2453</v>
      </c>
      <c r="F4307" s="318" t="s">
        <v>2423</v>
      </c>
    </row>
    <row r="4308" spans="1:6" hidden="1">
      <c r="A4308" s="26">
        <v>4304</v>
      </c>
      <c r="B4308" s="316" t="s">
        <v>8394</v>
      </c>
      <c r="C4308" s="318" t="s">
        <v>8395</v>
      </c>
      <c r="D4308" s="318" t="s">
        <v>8099</v>
      </c>
      <c r="E4308" s="318" t="s">
        <v>2453</v>
      </c>
      <c r="F4308" s="318" t="s">
        <v>2423</v>
      </c>
    </row>
    <row r="4309" spans="1:6" hidden="1">
      <c r="A4309" s="26">
        <v>4305</v>
      </c>
      <c r="B4309" s="316" t="s">
        <v>8443</v>
      </c>
      <c r="C4309" s="318" t="s">
        <v>8444</v>
      </c>
      <c r="D4309" s="318" t="s">
        <v>8099</v>
      </c>
      <c r="E4309" s="318" t="s">
        <v>2453</v>
      </c>
      <c r="F4309" s="318" t="s">
        <v>2423</v>
      </c>
    </row>
    <row r="4310" spans="1:6" hidden="1">
      <c r="A4310" s="26">
        <v>4306</v>
      </c>
      <c r="B4310" s="316" t="s">
        <v>8463</v>
      </c>
      <c r="C4310" s="318" t="s">
        <v>8464</v>
      </c>
      <c r="D4310" s="318" t="s">
        <v>8099</v>
      </c>
      <c r="E4310" s="318" t="s">
        <v>2453</v>
      </c>
      <c r="F4310" s="318" t="s">
        <v>2423</v>
      </c>
    </row>
    <row r="4311" spans="1:6" hidden="1">
      <c r="A4311" s="26">
        <v>4307</v>
      </c>
      <c r="B4311" s="316" t="s">
        <v>8470</v>
      </c>
      <c r="C4311" s="318" t="s">
        <v>8471</v>
      </c>
      <c r="D4311" s="318" t="s">
        <v>8099</v>
      </c>
      <c r="E4311" s="318" t="s">
        <v>2453</v>
      </c>
      <c r="F4311" s="318" t="s">
        <v>2423</v>
      </c>
    </row>
    <row r="4312" spans="1:6" hidden="1">
      <c r="A4312" s="26">
        <v>4308</v>
      </c>
      <c r="B4312" s="316" t="s">
        <v>8431</v>
      </c>
      <c r="C4312" s="318" t="s">
        <v>8432</v>
      </c>
      <c r="D4312" s="318" t="s">
        <v>8099</v>
      </c>
      <c r="E4312" s="318" t="s">
        <v>2453</v>
      </c>
      <c r="F4312" s="318" t="s">
        <v>2423</v>
      </c>
    </row>
    <row r="4313" spans="1:6" hidden="1">
      <c r="A4313" s="26">
        <v>4309</v>
      </c>
      <c r="B4313" s="316" t="s">
        <v>8548</v>
      </c>
      <c r="C4313" s="318" t="s">
        <v>8549</v>
      </c>
      <c r="D4313" s="318" t="s">
        <v>8099</v>
      </c>
      <c r="E4313" s="318" t="s">
        <v>2453</v>
      </c>
      <c r="F4313" s="318" t="s">
        <v>2423</v>
      </c>
    </row>
    <row r="4314" spans="1:6" hidden="1">
      <c r="A4314" s="26">
        <v>4310</v>
      </c>
      <c r="B4314" s="316" t="s">
        <v>8423</v>
      </c>
      <c r="C4314" s="318" t="s">
        <v>8424</v>
      </c>
      <c r="D4314" s="318" t="s">
        <v>8099</v>
      </c>
      <c r="E4314" s="318" t="s">
        <v>2453</v>
      </c>
      <c r="F4314" s="318" t="s">
        <v>2423</v>
      </c>
    </row>
    <row r="4315" spans="1:6" hidden="1">
      <c r="A4315" s="26">
        <v>4311</v>
      </c>
      <c r="B4315" s="316" t="s">
        <v>8437</v>
      </c>
      <c r="C4315" s="318" t="s">
        <v>8438</v>
      </c>
      <c r="D4315" s="318" t="s">
        <v>8099</v>
      </c>
      <c r="E4315" s="318" t="s">
        <v>2453</v>
      </c>
      <c r="F4315" s="318" t="s">
        <v>2423</v>
      </c>
    </row>
    <row r="4316" spans="1:6" hidden="1">
      <c r="A4316" s="26">
        <v>4312</v>
      </c>
      <c r="B4316" s="316" t="s">
        <v>8468</v>
      </c>
      <c r="C4316" s="318" t="s">
        <v>8469</v>
      </c>
      <c r="D4316" s="318" t="s">
        <v>8099</v>
      </c>
      <c r="E4316" s="318" t="s">
        <v>2453</v>
      </c>
      <c r="F4316" s="318" t="s">
        <v>2423</v>
      </c>
    </row>
    <row r="4317" spans="1:6" hidden="1">
      <c r="A4317" s="26">
        <v>4313</v>
      </c>
      <c r="B4317" s="316" t="s">
        <v>8409</v>
      </c>
      <c r="C4317" s="318" t="s">
        <v>8410</v>
      </c>
      <c r="D4317" s="318" t="s">
        <v>8099</v>
      </c>
      <c r="E4317" s="318" t="s">
        <v>2453</v>
      </c>
      <c r="F4317" s="318" t="s">
        <v>2423</v>
      </c>
    </row>
    <row r="4318" spans="1:6" hidden="1">
      <c r="A4318" s="26">
        <v>4314</v>
      </c>
      <c r="B4318" s="316" t="s">
        <v>8398</v>
      </c>
      <c r="C4318" s="318" t="s">
        <v>8399</v>
      </c>
      <c r="D4318" s="318" t="s">
        <v>8099</v>
      </c>
      <c r="E4318" s="318" t="s">
        <v>2453</v>
      </c>
      <c r="F4318" s="318" t="s">
        <v>2423</v>
      </c>
    </row>
    <row r="4319" spans="1:6" hidden="1">
      <c r="A4319" s="26">
        <v>4315</v>
      </c>
      <c r="B4319" s="316" t="s">
        <v>8402</v>
      </c>
      <c r="C4319" s="318" t="s">
        <v>8403</v>
      </c>
      <c r="D4319" s="318" t="s">
        <v>8099</v>
      </c>
      <c r="E4319" s="318" t="s">
        <v>2453</v>
      </c>
      <c r="F4319" s="318" t="s">
        <v>2423</v>
      </c>
    </row>
    <row r="4320" spans="1:6" hidden="1">
      <c r="A4320" s="26">
        <v>4316</v>
      </c>
      <c r="B4320" s="316" t="s">
        <v>9842</v>
      </c>
      <c r="C4320" s="318" t="s">
        <v>9843</v>
      </c>
      <c r="D4320" s="318" t="s">
        <v>8099</v>
      </c>
      <c r="E4320" s="318" t="s">
        <v>2422</v>
      </c>
      <c r="F4320" s="318" t="s">
        <v>2423</v>
      </c>
    </row>
    <row r="4321" spans="1:6" hidden="1">
      <c r="A4321" s="26">
        <v>4317</v>
      </c>
      <c r="B4321" s="316" t="s">
        <v>8492</v>
      </c>
      <c r="C4321" s="318" t="s">
        <v>8493</v>
      </c>
      <c r="D4321" s="318" t="s">
        <v>8099</v>
      </c>
      <c r="E4321" s="318" t="s">
        <v>2453</v>
      </c>
      <c r="F4321" s="318" t="s">
        <v>2423</v>
      </c>
    </row>
    <row r="4322" spans="1:6" hidden="1">
      <c r="A4322" s="26">
        <v>4318</v>
      </c>
      <c r="B4322" s="316" t="s">
        <v>8425</v>
      </c>
      <c r="C4322" s="318" t="s">
        <v>8426</v>
      </c>
      <c r="D4322" s="318" t="s">
        <v>8099</v>
      </c>
      <c r="E4322" s="318" t="s">
        <v>2453</v>
      </c>
      <c r="F4322" s="318" t="s">
        <v>2423</v>
      </c>
    </row>
    <row r="4323" spans="1:6" hidden="1">
      <c r="A4323" s="26">
        <v>4319</v>
      </c>
      <c r="B4323" s="316" t="s">
        <v>8417</v>
      </c>
      <c r="C4323" s="318" t="s">
        <v>8418</v>
      </c>
      <c r="D4323" s="318" t="s">
        <v>8099</v>
      </c>
      <c r="E4323" s="318" t="s">
        <v>2453</v>
      </c>
      <c r="F4323" s="318" t="s">
        <v>2423</v>
      </c>
    </row>
    <row r="4324" spans="1:6" hidden="1">
      <c r="A4324" s="26">
        <v>4320</v>
      </c>
      <c r="B4324" s="316" t="s">
        <v>8578</v>
      </c>
      <c r="C4324" s="318" t="s">
        <v>8579</v>
      </c>
      <c r="D4324" s="318" t="s">
        <v>8099</v>
      </c>
      <c r="E4324" s="318" t="s">
        <v>2453</v>
      </c>
      <c r="F4324" s="318" t="s">
        <v>2423</v>
      </c>
    </row>
    <row r="4325" spans="1:6" hidden="1">
      <c r="A4325" s="26">
        <v>4321</v>
      </c>
      <c r="B4325" s="316" t="s">
        <v>8538</v>
      </c>
      <c r="C4325" s="318" t="s">
        <v>8539</v>
      </c>
      <c r="D4325" s="318" t="s">
        <v>8099</v>
      </c>
      <c r="E4325" s="318" t="s">
        <v>2453</v>
      </c>
      <c r="F4325" s="318" t="s">
        <v>2423</v>
      </c>
    </row>
    <row r="4326" spans="1:6" hidden="1">
      <c r="A4326" s="26">
        <v>4322</v>
      </c>
      <c r="B4326" s="316" t="s">
        <v>8392</v>
      </c>
      <c r="C4326" s="318" t="s">
        <v>8393</v>
      </c>
      <c r="D4326" s="318" t="s">
        <v>8099</v>
      </c>
      <c r="E4326" s="318" t="s">
        <v>2453</v>
      </c>
      <c r="F4326" s="318" t="s">
        <v>2423</v>
      </c>
    </row>
    <row r="4327" spans="1:6" hidden="1">
      <c r="A4327" s="26">
        <v>4323</v>
      </c>
      <c r="B4327" s="316" t="s">
        <v>8487</v>
      </c>
      <c r="C4327" s="318" t="s">
        <v>683</v>
      </c>
      <c r="D4327" s="318" t="s">
        <v>8099</v>
      </c>
      <c r="E4327" s="318" t="s">
        <v>2453</v>
      </c>
      <c r="F4327" s="318" t="s">
        <v>2423</v>
      </c>
    </row>
    <row r="4328" spans="1:6" hidden="1">
      <c r="A4328" s="26">
        <v>4324</v>
      </c>
      <c r="B4328" s="316" t="s">
        <v>8413</v>
      </c>
      <c r="C4328" s="318" t="s">
        <v>8414</v>
      </c>
      <c r="D4328" s="318" t="s">
        <v>8099</v>
      </c>
      <c r="E4328" s="318" t="s">
        <v>2453</v>
      </c>
      <c r="F4328" s="318" t="s">
        <v>2423</v>
      </c>
    </row>
    <row r="4329" spans="1:6" hidden="1">
      <c r="A4329" s="26">
        <v>4325</v>
      </c>
      <c r="B4329" s="316" t="s">
        <v>8404</v>
      </c>
      <c r="C4329" s="318" t="s">
        <v>8405</v>
      </c>
      <c r="D4329" s="318" t="s">
        <v>8099</v>
      </c>
      <c r="E4329" s="318" t="s">
        <v>2453</v>
      </c>
      <c r="F4329" s="318" t="s">
        <v>2423</v>
      </c>
    </row>
    <row r="4330" spans="1:6" hidden="1">
      <c r="A4330" s="26">
        <v>4326</v>
      </c>
      <c r="B4330" s="316" t="s">
        <v>9881</v>
      </c>
      <c r="C4330" s="318" t="s">
        <v>9882</v>
      </c>
      <c r="D4330" s="318" t="s">
        <v>8099</v>
      </c>
      <c r="E4330" s="318" t="s">
        <v>2422</v>
      </c>
      <c r="F4330" s="318" t="s">
        <v>2423</v>
      </c>
    </row>
    <row r="4331" spans="1:6" hidden="1">
      <c r="A4331" s="26">
        <v>4327</v>
      </c>
      <c r="B4331" s="316" t="s">
        <v>8440</v>
      </c>
      <c r="C4331" s="318" t="s">
        <v>8441</v>
      </c>
      <c r="D4331" s="318" t="s">
        <v>8099</v>
      </c>
      <c r="E4331" s="318" t="s">
        <v>2453</v>
      </c>
      <c r="F4331" s="318" t="s">
        <v>2423</v>
      </c>
    </row>
    <row r="4332" spans="1:6" hidden="1">
      <c r="A4332" s="26">
        <v>4328</v>
      </c>
      <c r="B4332" s="316" t="s">
        <v>8489</v>
      </c>
      <c r="C4332" s="318" t="s">
        <v>685</v>
      </c>
      <c r="D4332" s="318" t="s">
        <v>8099</v>
      </c>
      <c r="E4332" s="318" t="s">
        <v>2453</v>
      </c>
      <c r="F4332" s="318" t="s">
        <v>2423</v>
      </c>
    </row>
    <row r="4333" spans="1:6" hidden="1">
      <c r="A4333" s="26">
        <v>4329</v>
      </c>
      <c r="B4333" s="316" t="s">
        <v>8406</v>
      </c>
      <c r="C4333" s="318" t="s">
        <v>8407</v>
      </c>
      <c r="D4333" s="318" t="s">
        <v>8099</v>
      </c>
      <c r="E4333" s="318" t="s">
        <v>2453</v>
      </c>
      <c r="F4333" s="318" t="s">
        <v>2423</v>
      </c>
    </row>
    <row r="4334" spans="1:6" hidden="1">
      <c r="A4334" s="26">
        <v>4330</v>
      </c>
      <c r="B4334" s="316" t="s">
        <v>8419</v>
      </c>
      <c r="C4334" s="318" t="s">
        <v>8420</v>
      </c>
      <c r="D4334" s="318" t="s">
        <v>8099</v>
      </c>
      <c r="E4334" s="318" t="s">
        <v>2453</v>
      </c>
      <c r="F4334" s="318" t="s">
        <v>2423</v>
      </c>
    </row>
    <row r="4335" spans="1:6" hidden="1">
      <c r="A4335" s="26">
        <v>4331</v>
      </c>
      <c r="B4335" s="316" t="s">
        <v>9895</v>
      </c>
      <c r="C4335" s="318" t="s">
        <v>9896</v>
      </c>
      <c r="D4335" s="318" t="s">
        <v>8099</v>
      </c>
      <c r="E4335" s="318" t="s">
        <v>2422</v>
      </c>
      <c r="F4335" s="318" t="s">
        <v>2423</v>
      </c>
    </row>
    <row r="4336" spans="1:6" hidden="1">
      <c r="A4336" s="26">
        <v>4332</v>
      </c>
      <c r="B4336" s="316" t="s">
        <v>8514</v>
      </c>
      <c r="C4336" s="318" t="s">
        <v>8515</v>
      </c>
      <c r="D4336" s="318" t="s">
        <v>8099</v>
      </c>
      <c r="E4336" s="318" t="s">
        <v>2453</v>
      </c>
      <c r="F4336" s="318" t="s">
        <v>2423</v>
      </c>
    </row>
    <row r="4337" spans="1:6" hidden="1">
      <c r="A4337" s="26">
        <v>4333</v>
      </c>
      <c r="B4337" s="316" t="s">
        <v>8509</v>
      </c>
      <c r="C4337" s="318" t="s">
        <v>708</v>
      </c>
      <c r="D4337" s="318" t="s">
        <v>8099</v>
      </c>
      <c r="E4337" s="318" t="s">
        <v>2453</v>
      </c>
      <c r="F4337" s="318" t="s">
        <v>2423</v>
      </c>
    </row>
    <row r="4338" spans="1:6" hidden="1">
      <c r="A4338" s="26">
        <v>4334</v>
      </c>
      <c r="B4338" s="316" t="s">
        <v>8536</v>
      </c>
      <c r="C4338" s="318" t="s">
        <v>727</v>
      </c>
      <c r="D4338" s="318" t="s">
        <v>8099</v>
      </c>
      <c r="E4338" s="318" t="s">
        <v>2453</v>
      </c>
      <c r="F4338" s="318" t="s">
        <v>2423</v>
      </c>
    </row>
    <row r="4339" spans="1:6" hidden="1">
      <c r="A4339" s="26">
        <v>4335</v>
      </c>
      <c r="B4339" s="316" t="s">
        <v>8512</v>
      </c>
      <c r="C4339" s="318" t="s">
        <v>8513</v>
      </c>
      <c r="D4339" s="318" t="s">
        <v>8099</v>
      </c>
      <c r="E4339" s="318" t="s">
        <v>2453</v>
      </c>
      <c r="F4339" s="318" t="s">
        <v>2423</v>
      </c>
    </row>
    <row r="4340" spans="1:6" hidden="1">
      <c r="A4340" s="26">
        <v>4336</v>
      </c>
      <c r="B4340" s="316" t="s">
        <v>8474</v>
      </c>
      <c r="C4340" s="318" t="s">
        <v>8475</v>
      </c>
      <c r="D4340" s="318" t="s">
        <v>8099</v>
      </c>
      <c r="E4340" s="318" t="s">
        <v>2453</v>
      </c>
      <c r="F4340" s="318" t="s">
        <v>2423</v>
      </c>
    </row>
    <row r="4341" spans="1:6" hidden="1">
      <c r="A4341" s="26">
        <v>4337</v>
      </c>
      <c r="B4341" s="316" t="s">
        <v>8435</v>
      </c>
      <c r="C4341" s="318" t="s">
        <v>8436</v>
      </c>
      <c r="D4341" s="318" t="s">
        <v>8099</v>
      </c>
      <c r="E4341" s="318" t="s">
        <v>2453</v>
      </c>
      <c r="F4341" s="318" t="s">
        <v>2423</v>
      </c>
    </row>
    <row r="4342" spans="1:6" hidden="1">
      <c r="A4342" s="26">
        <v>4338</v>
      </c>
      <c r="B4342" s="316" t="s">
        <v>8421</v>
      </c>
      <c r="C4342" s="318" t="s">
        <v>8422</v>
      </c>
      <c r="D4342" s="318" t="s">
        <v>8099</v>
      </c>
      <c r="E4342" s="318" t="s">
        <v>2453</v>
      </c>
      <c r="F4342" s="318" t="s">
        <v>2423</v>
      </c>
    </row>
    <row r="4343" spans="1:6" hidden="1">
      <c r="A4343" s="26">
        <v>4339</v>
      </c>
      <c r="B4343" s="316" t="s">
        <v>8427</v>
      </c>
      <c r="C4343" s="318" t="s">
        <v>8428</v>
      </c>
      <c r="D4343" s="318" t="s">
        <v>8099</v>
      </c>
      <c r="E4343" s="318" t="s">
        <v>2453</v>
      </c>
      <c r="F4343" s="318" t="s">
        <v>2423</v>
      </c>
    </row>
    <row r="4344" spans="1:6" hidden="1">
      <c r="A4344" s="26">
        <v>4340</v>
      </c>
      <c r="B4344" s="316" t="s">
        <v>8449</v>
      </c>
      <c r="C4344" s="318" t="s">
        <v>8450</v>
      </c>
      <c r="D4344" s="318" t="s">
        <v>8099</v>
      </c>
      <c r="E4344" s="318" t="s">
        <v>2453</v>
      </c>
      <c r="F4344" s="318" t="s">
        <v>2423</v>
      </c>
    </row>
    <row r="4345" spans="1:6" hidden="1">
      <c r="A4345" s="26">
        <v>4341</v>
      </c>
      <c r="B4345" s="316" t="s">
        <v>8453</v>
      </c>
      <c r="C4345" s="318" t="s">
        <v>8454</v>
      </c>
      <c r="D4345" s="318" t="s">
        <v>8099</v>
      </c>
      <c r="E4345" s="318" t="s">
        <v>2453</v>
      </c>
      <c r="F4345" s="318" t="s">
        <v>2423</v>
      </c>
    </row>
    <row r="4346" spans="1:6" hidden="1">
      <c r="A4346" s="26">
        <v>4342</v>
      </c>
      <c r="B4346" s="316" t="s">
        <v>8477</v>
      </c>
      <c r="C4346" s="318" t="s">
        <v>8478</v>
      </c>
      <c r="D4346" s="318" t="s">
        <v>8099</v>
      </c>
      <c r="E4346" s="318" t="s">
        <v>2453</v>
      </c>
      <c r="F4346" s="318" t="s">
        <v>2423</v>
      </c>
    </row>
    <row r="4347" spans="1:6" hidden="1">
      <c r="A4347" s="26">
        <v>4343</v>
      </c>
      <c r="B4347" s="316" t="s">
        <v>8433</v>
      </c>
      <c r="C4347" s="318" t="s">
        <v>8434</v>
      </c>
      <c r="D4347" s="318" t="s">
        <v>8099</v>
      </c>
      <c r="E4347" s="318" t="s">
        <v>2453</v>
      </c>
      <c r="F4347" s="318" t="s">
        <v>2423</v>
      </c>
    </row>
    <row r="4348" spans="1:6" hidden="1">
      <c r="A4348" s="26">
        <v>4344</v>
      </c>
      <c r="B4348" s="316" t="s">
        <v>8576</v>
      </c>
      <c r="C4348" s="318" t="s">
        <v>8577</v>
      </c>
      <c r="D4348" s="318" t="s">
        <v>8099</v>
      </c>
      <c r="E4348" s="318" t="s">
        <v>2453</v>
      </c>
      <c r="F4348" s="318" t="s">
        <v>2423</v>
      </c>
    </row>
    <row r="4349" spans="1:6" hidden="1">
      <c r="A4349" s="26">
        <v>4345</v>
      </c>
      <c r="B4349" s="316" t="s">
        <v>9949</v>
      </c>
      <c r="C4349" s="318" t="s">
        <v>8104</v>
      </c>
      <c r="D4349" s="318" t="s">
        <v>8099</v>
      </c>
      <c r="E4349" s="318" t="s">
        <v>2422</v>
      </c>
      <c r="F4349" s="318" t="s">
        <v>2423</v>
      </c>
    </row>
    <row r="4350" spans="1:6" hidden="1">
      <c r="A4350" s="26">
        <v>4346</v>
      </c>
      <c r="B4350" s="316" t="s">
        <v>8186</v>
      </c>
      <c r="C4350" s="318" t="s">
        <v>8187</v>
      </c>
      <c r="D4350" s="318" t="s">
        <v>8099</v>
      </c>
      <c r="E4350" s="318" t="s">
        <v>2453</v>
      </c>
      <c r="F4350" s="318" t="s">
        <v>2423</v>
      </c>
    </row>
    <row r="4351" spans="1:6" hidden="1">
      <c r="A4351" s="26">
        <v>4347</v>
      </c>
      <c r="B4351" s="316" t="s">
        <v>9977</v>
      </c>
      <c r="C4351" s="318" t="s">
        <v>8616</v>
      </c>
      <c r="D4351" s="318" t="s">
        <v>8099</v>
      </c>
      <c r="E4351" s="318" t="s">
        <v>2453</v>
      </c>
      <c r="F4351" s="318" t="s">
        <v>2423</v>
      </c>
    </row>
    <row r="4352" spans="1:6" hidden="1">
      <c r="A4352" s="26">
        <v>4348</v>
      </c>
      <c r="B4352" s="316" t="s">
        <v>8190</v>
      </c>
      <c r="C4352" s="318" t="s">
        <v>8191</v>
      </c>
      <c r="D4352" s="318" t="s">
        <v>8099</v>
      </c>
      <c r="E4352" s="318" t="s">
        <v>2453</v>
      </c>
      <c r="F4352" s="318" t="s">
        <v>2423</v>
      </c>
    </row>
    <row r="4353" spans="1:6" hidden="1">
      <c r="A4353" s="26">
        <v>4349</v>
      </c>
      <c r="B4353" s="316" t="s">
        <v>8192</v>
      </c>
      <c r="C4353" s="318" t="s">
        <v>10024</v>
      </c>
      <c r="D4353" s="318" t="s">
        <v>8099</v>
      </c>
      <c r="E4353" s="318" t="s">
        <v>2453</v>
      </c>
      <c r="F4353" s="318" t="s">
        <v>2423</v>
      </c>
    </row>
    <row r="4354" spans="1:6" hidden="1">
      <c r="A4354" s="26">
        <v>4350</v>
      </c>
      <c r="B4354" s="316" t="s">
        <v>8188</v>
      </c>
      <c r="C4354" s="318" t="s">
        <v>8189</v>
      </c>
      <c r="D4354" s="318" t="s">
        <v>8099</v>
      </c>
      <c r="E4354" s="318" t="s">
        <v>2453</v>
      </c>
      <c r="F4354" s="318" t="s">
        <v>2423</v>
      </c>
    </row>
    <row r="4355" spans="1:6" hidden="1">
      <c r="A4355" s="26">
        <v>4351</v>
      </c>
      <c r="B4355" s="316" t="s">
        <v>8610</v>
      </c>
      <c r="C4355" s="318" t="s">
        <v>8611</v>
      </c>
      <c r="D4355" s="318" t="s">
        <v>8099</v>
      </c>
      <c r="E4355" s="318" t="s">
        <v>2453</v>
      </c>
      <c r="F4355" s="318" t="s">
        <v>2423</v>
      </c>
    </row>
    <row r="4356" spans="1:6" hidden="1">
      <c r="A4356" s="26">
        <v>4352</v>
      </c>
      <c r="B4356" s="316" t="s">
        <v>8586</v>
      </c>
      <c r="C4356" s="318" t="s">
        <v>8587</v>
      </c>
      <c r="D4356" s="318" t="s">
        <v>8099</v>
      </c>
      <c r="E4356" s="318" t="s">
        <v>2453</v>
      </c>
      <c r="F4356" s="318" t="s">
        <v>2423</v>
      </c>
    </row>
    <row r="4357" spans="1:6" hidden="1">
      <c r="A4357" s="26">
        <v>4353</v>
      </c>
      <c r="B4357" s="316" t="s">
        <v>8612</v>
      </c>
      <c r="C4357" s="318" t="s">
        <v>8613</v>
      </c>
      <c r="D4357" s="318" t="s">
        <v>8099</v>
      </c>
      <c r="E4357" s="318" t="s">
        <v>2453</v>
      </c>
      <c r="F4357" s="318" t="s">
        <v>2423</v>
      </c>
    </row>
    <row r="4358" spans="1:6" hidden="1">
      <c r="A4358" s="26">
        <v>4354</v>
      </c>
      <c r="B4358" s="316" t="s">
        <v>8608</v>
      </c>
      <c r="C4358" s="318" t="s">
        <v>8609</v>
      </c>
      <c r="D4358" s="318" t="s">
        <v>8099</v>
      </c>
      <c r="E4358" s="318" t="s">
        <v>2453</v>
      </c>
      <c r="F4358" s="318" t="s">
        <v>2423</v>
      </c>
    </row>
    <row r="4359" spans="1:6" hidden="1">
      <c r="A4359" s="26">
        <v>4355</v>
      </c>
      <c r="B4359" s="316" t="s">
        <v>8606</v>
      </c>
      <c r="C4359" s="318" t="s">
        <v>8607</v>
      </c>
      <c r="D4359" s="318" t="s">
        <v>8099</v>
      </c>
      <c r="E4359" s="318" t="s">
        <v>2453</v>
      </c>
      <c r="F4359" s="318" t="s">
        <v>2423</v>
      </c>
    </row>
    <row r="4360" spans="1:6" hidden="1">
      <c r="A4360" s="26">
        <v>4356</v>
      </c>
      <c r="B4360" s="316" t="s">
        <v>8594</v>
      </c>
      <c r="C4360" s="318" t="s">
        <v>8595</v>
      </c>
      <c r="D4360" s="318" t="s">
        <v>8099</v>
      </c>
      <c r="E4360" s="318" t="s">
        <v>2453</v>
      </c>
      <c r="F4360" s="318" t="s">
        <v>2423</v>
      </c>
    </row>
    <row r="4361" spans="1:6" hidden="1">
      <c r="A4361" s="26">
        <v>4357</v>
      </c>
      <c r="B4361" s="316" t="s">
        <v>8588</v>
      </c>
      <c r="C4361" s="318" t="s">
        <v>8589</v>
      </c>
      <c r="D4361" s="318" t="s">
        <v>8099</v>
      </c>
      <c r="E4361" s="318" t="s">
        <v>2453</v>
      </c>
      <c r="F4361" s="318" t="s">
        <v>2423</v>
      </c>
    </row>
    <row r="4362" spans="1:6" hidden="1">
      <c r="A4362" s="26">
        <v>4358</v>
      </c>
      <c r="B4362" s="316" t="s">
        <v>8101</v>
      </c>
      <c r="C4362" s="318" t="s">
        <v>8102</v>
      </c>
      <c r="D4362" s="318" t="s">
        <v>8099</v>
      </c>
      <c r="E4362" s="318" t="s">
        <v>2422</v>
      </c>
      <c r="F4362" s="318" t="s">
        <v>2423</v>
      </c>
    </row>
    <row r="4363" spans="1:6" hidden="1">
      <c r="A4363" s="26">
        <v>4359</v>
      </c>
      <c r="B4363" s="316" t="s">
        <v>8592</v>
      </c>
      <c r="C4363" s="318" t="s">
        <v>8593</v>
      </c>
      <c r="D4363" s="318" t="s">
        <v>8099</v>
      </c>
      <c r="E4363" s="318" t="s">
        <v>2453</v>
      </c>
      <c r="F4363" s="318" t="s">
        <v>2423</v>
      </c>
    </row>
    <row r="4364" spans="1:6" hidden="1">
      <c r="A4364" s="26">
        <v>4360</v>
      </c>
      <c r="B4364" s="316" t="s">
        <v>8590</v>
      </c>
      <c r="C4364" s="318" t="s">
        <v>8591</v>
      </c>
      <c r="D4364" s="318" t="s">
        <v>8099</v>
      </c>
      <c r="E4364" s="318" t="s">
        <v>2453</v>
      </c>
      <c r="F4364" s="318" t="s">
        <v>2423</v>
      </c>
    </row>
    <row r="4365" spans="1:6" hidden="1">
      <c r="A4365" s="26">
        <v>4361</v>
      </c>
      <c r="B4365" s="316" t="s">
        <v>8598</v>
      </c>
      <c r="C4365" s="318" t="s">
        <v>8599</v>
      </c>
      <c r="D4365" s="318" t="s">
        <v>8099</v>
      </c>
      <c r="E4365" s="318" t="s">
        <v>2453</v>
      </c>
      <c r="F4365" s="318" t="s">
        <v>2423</v>
      </c>
    </row>
    <row r="4366" spans="1:6" hidden="1">
      <c r="A4366" s="26">
        <v>4362</v>
      </c>
      <c r="B4366" s="316" t="s">
        <v>8604</v>
      </c>
      <c r="C4366" s="318" t="s">
        <v>8605</v>
      </c>
      <c r="D4366" s="318" t="s">
        <v>8099</v>
      </c>
      <c r="E4366" s="318" t="s">
        <v>2453</v>
      </c>
      <c r="F4366" s="318" t="s">
        <v>2423</v>
      </c>
    </row>
    <row r="4367" spans="1:6" hidden="1">
      <c r="A4367" s="26">
        <v>4363</v>
      </c>
      <c r="B4367" s="316" t="s">
        <v>10098</v>
      </c>
      <c r="C4367" s="318" t="s">
        <v>10099</v>
      </c>
      <c r="D4367" s="318" t="s">
        <v>8099</v>
      </c>
      <c r="E4367" s="318" t="s">
        <v>2422</v>
      </c>
      <c r="F4367" s="318" t="s">
        <v>2423</v>
      </c>
    </row>
    <row r="4368" spans="1:6" hidden="1">
      <c r="A4368" s="26">
        <v>4364</v>
      </c>
      <c r="B4368" s="316" t="s">
        <v>8600</v>
      </c>
      <c r="C4368" s="318" t="s">
        <v>8601</v>
      </c>
      <c r="D4368" s="318" t="s">
        <v>8099</v>
      </c>
      <c r="E4368" s="318" t="s">
        <v>2453</v>
      </c>
      <c r="F4368" s="318" t="s">
        <v>2423</v>
      </c>
    </row>
    <row r="4369" spans="1:6" hidden="1">
      <c r="A4369" s="26">
        <v>4365</v>
      </c>
      <c r="B4369" s="316" t="s">
        <v>8596</v>
      </c>
      <c r="C4369" s="318" t="s">
        <v>8597</v>
      </c>
      <c r="D4369" s="318" t="s">
        <v>8099</v>
      </c>
      <c r="E4369" s="318" t="s">
        <v>2453</v>
      </c>
      <c r="F4369" s="318" t="s">
        <v>2423</v>
      </c>
    </row>
    <row r="4370" spans="1:6" hidden="1">
      <c r="A4370" s="26">
        <v>4366</v>
      </c>
      <c r="B4370" s="316" t="s">
        <v>8584</v>
      </c>
      <c r="C4370" s="318" t="s">
        <v>8585</v>
      </c>
      <c r="D4370" s="318" t="s">
        <v>8099</v>
      </c>
      <c r="E4370" s="318" t="s">
        <v>2453</v>
      </c>
      <c r="F4370" s="318" t="s">
        <v>2423</v>
      </c>
    </row>
    <row r="4371" spans="1:6" hidden="1">
      <c r="A4371" s="26">
        <v>4367</v>
      </c>
      <c r="B4371" s="316" t="s">
        <v>8614</v>
      </c>
      <c r="C4371" s="318" t="s">
        <v>8615</v>
      </c>
      <c r="D4371" s="318" t="s">
        <v>8099</v>
      </c>
      <c r="E4371" s="318" t="s">
        <v>2453</v>
      </c>
      <c r="F4371" s="318" t="s">
        <v>2423</v>
      </c>
    </row>
    <row r="4372" spans="1:6" hidden="1">
      <c r="A4372" s="26">
        <v>4368</v>
      </c>
      <c r="B4372" s="316" t="s">
        <v>8602</v>
      </c>
      <c r="C4372" s="318" t="s">
        <v>8603</v>
      </c>
      <c r="D4372" s="318" t="s">
        <v>8099</v>
      </c>
      <c r="E4372" s="318" t="s">
        <v>2453</v>
      </c>
      <c r="F4372" s="318" t="s">
        <v>2423</v>
      </c>
    </row>
    <row r="4373" spans="1:6" hidden="1">
      <c r="A4373" s="26">
        <v>4369</v>
      </c>
      <c r="B4373" s="316" t="s">
        <v>9188</v>
      </c>
      <c r="C4373" s="318" t="s">
        <v>1267</v>
      </c>
      <c r="D4373" s="318" t="s">
        <v>8099</v>
      </c>
      <c r="E4373" s="318" t="s">
        <v>2422</v>
      </c>
      <c r="F4373" s="318" t="s">
        <v>2423</v>
      </c>
    </row>
    <row r="4374" spans="1:6" hidden="1">
      <c r="A4374" s="26">
        <v>4370</v>
      </c>
      <c r="B4374" s="316" t="s">
        <v>8375</v>
      </c>
      <c r="C4374" s="318" t="s">
        <v>8376</v>
      </c>
      <c r="D4374" s="318" t="s">
        <v>8099</v>
      </c>
      <c r="E4374" s="318" t="s">
        <v>2453</v>
      </c>
      <c r="F4374" s="318" t="s">
        <v>2423</v>
      </c>
    </row>
    <row r="4375" spans="1:6" hidden="1">
      <c r="A4375" s="26">
        <v>4371</v>
      </c>
      <c r="B4375" s="316" t="s">
        <v>10109</v>
      </c>
      <c r="C4375" s="318" t="s">
        <v>8682</v>
      </c>
      <c r="D4375" s="318" t="s">
        <v>8099</v>
      </c>
      <c r="E4375" s="318" t="s">
        <v>2453</v>
      </c>
      <c r="F4375" s="318" t="s">
        <v>2423</v>
      </c>
    </row>
    <row r="4376" spans="1:6" hidden="1">
      <c r="A4376" s="26">
        <v>4372</v>
      </c>
      <c r="B4376" s="316" t="s">
        <v>10136</v>
      </c>
      <c r="C4376" s="318" t="s">
        <v>8665</v>
      </c>
      <c r="D4376" s="318" t="s">
        <v>8099</v>
      </c>
      <c r="E4376" s="318" t="s">
        <v>2453</v>
      </c>
      <c r="F4376" s="318" t="s">
        <v>2423</v>
      </c>
    </row>
    <row r="4377" spans="1:6" hidden="1">
      <c r="A4377" s="26">
        <v>4373</v>
      </c>
      <c r="B4377" s="316" t="s">
        <v>8205</v>
      </c>
      <c r="C4377" s="318" t="s">
        <v>8206</v>
      </c>
      <c r="D4377" s="318" t="s">
        <v>8099</v>
      </c>
      <c r="E4377" s="318" t="s">
        <v>2453</v>
      </c>
      <c r="F4377" s="318" t="s">
        <v>2423</v>
      </c>
    </row>
    <row r="4378" spans="1:6" hidden="1">
      <c r="A4378" s="26">
        <v>4374</v>
      </c>
      <c r="B4378" s="316" t="s">
        <v>8199</v>
      </c>
      <c r="C4378" s="318" t="s">
        <v>8200</v>
      </c>
      <c r="D4378" s="318" t="s">
        <v>8099</v>
      </c>
      <c r="E4378" s="318" t="s">
        <v>2453</v>
      </c>
      <c r="F4378" s="318" t="s">
        <v>2423</v>
      </c>
    </row>
    <row r="4379" spans="1:6" hidden="1">
      <c r="A4379" s="26">
        <v>4375</v>
      </c>
      <c r="B4379" s="316" t="s">
        <v>10169</v>
      </c>
      <c r="C4379" s="318" t="s">
        <v>8671</v>
      </c>
      <c r="D4379" s="318" t="s">
        <v>8099</v>
      </c>
      <c r="E4379" s="318" t="s">
        <v>2453</v>
      </c>
      <c r="F4379" s="318" t="s">
        <v>2423</v>
      </c>
    </row>
    <row r="4380" spans="1:6" hidden="1">
      <c r="A4380" s="26">
        <v>4376</v>
      </c>
      <c r="B4380" s="316" t="s">
        <v>8293</v>
      </c>
      <c r="C4380" s="318" t="s">
        <v>8294</v>
      </c>
      <c r="D4380" s="318" t="s">
        <v>8099</v>
      </c>
      <c r="E4380" s="318" t="s">
        <v>2453</v>
      </c>
      <c r="F4380" s="318" t="s">
        <v>2423</v>
      </c>
    </row>
    <row r="4381" spans="1:6" hidden="1">
      <c r="A4381" s="26">
        <v>4377</v>
      </c>
      <c r="B4381" s="316" t="s">
        <v>8193</v>
      </c>
      <c r="C4381" s="318" t="s">
        <v>8194</v>
      </c>
      <c r="D4381" s="318" t="s">
        <v>8099</v>
      </c>
      <c r="E4381" s="318" t="s">
        <v>2453</v>
      </c>
      <c r="F4381" s="318" t="s">
        <v>2423</v>
      </c>
    </row>
    <row r="4382" spans="1:6" hidden="1">
      <c r="A4382" s="26">
        <v>4378</v>
      </c>
      <c r="B4382" s="316" t="s">
        <v>8302</v>
      </c>
      <c r="C4382" s="318" t="s">
        <v>8303</v>
      </c>
      <c r="D4382" s="318" t="s">
        <v>8099</v>
      </c>
      <c r="E4382" s="318" t="s">
        <v>2453</v>
      </c>
      <c r="F4382" s="318" t="s">
        <v>2423</v>
      </c>
    </row>
    <row r="4383" spans="1:6" hidden="1">
      <c r="A4383" s="26">
        <v>4379</v>
      </c>
      <c r="B4383" s="316" t="s">
        <v>8255</v>
      </c>
      <c r="C4383" s="318" t="s">
        <v>8256</v>
      </c>
      <c r="D4383" s="318" t="s">
        <v>8099</v>
      </c>
      <c r="E4383" s="318" t="s">
        <v>2453</v>
      </c>
      <c r="F4383" s="318" t="s">
        <v>2423</v>
      </c>
    </row>
    <row r="4384" spans="1:6" hidden="1">
      <c r="A4384" s="26">
        <v>4380</v>
      </c>
      <c r="B4384" s="316" t="s">
        <v>8225</v>
      </c>
      <c r="C4384" s="318" t="s">
        <v>8226</v>
      </c>
      <c r="D4384" s="318" t="s">
        <v>8099</v>
      </c>
      <c r="E4384" s="318" t="s">
        <v>2453</v>
      </c>
      <c r="F4384" s="318" t="s">
        <v>2423</v>
      </c>
    </row>
    <row r="4385" spans="1:6" hidden="1">
      <c r="A4385" s="26">
        <v>4381</v>
      </c>
      <c r="B4385" s="316" t="s">
        <v>8300</v>
      </c>
      <c r="C4385" s="318" t="s">
        <v>8301</v>
      </c>
      <c r="D4385" s="318" t="s">
        <v>8099</v>
      </c>
      <c r="E4385" s="318" t="s">
        <v>2453</v>
      </c>
      <c r="F4385" s="318" t="s">
        <v>2423</v>
      </c>
    </row>
    <row r="4386" spans="1:6" hidden="1">
      <c r="A4386" s="26">
        <v>4382</v>
      </c>
      <c r="B4386" s="316" t="s">
        <v>8257</v>
      </c>
      <c r="C4386" s="318" t="s">
        <v>8258</v>
      </c>
      <c r="D4386" s="318" t="s">
        <v>8099</v>
      </c>
      <c r="E4386" s="318" t="s">
        <v>2453</v>
      </c>
      <c r="F4386" s="318" t="s">
        <v>2423</v>
      </c>
    </row>
    <row r="4387" spans="1:6" hidden="1">
      <c r="A4387" s="26">
        <v>4383</v>
      </c>
      <c r="B4387" s="316" t="s">
        <v>8259</v>
      </c>
      <c r="C4387" s="318" t="s">
        <v>8260</v>
      </c>
      <c r="D4387" s="318" t="s">
        <v>8099</v>
      </c>
      <c r="E4387" s="318" t="s">
        <v>2453</v>
      </c>
      <c r="F4387" s="318" t="s">
        <v>2423</v>
      </c>
    </row>
    <row r="4388" spans="1:6" hidden="1">
      <c r="A4388" s="26">
        <v>4384</v>
      </c>
      <c r="B4388" s="316" t="s">
        <v>8203</v>
      </c>
      <c r="C4388" s="318" t="s">
        <v>8204</v>
      </c>
      <c r="D4388" s="318" t="s">
        <v>8099</v>
      </c>
      <c r="E4388" s="318" t="s">
        <v>2453</v>
      </c>
      <c r="F4388" s="318" t="s">
        <v>2423</v>
      </c>
    </row>
    <row r="4389" spans="1:6" hidden="1">
      <c r="A4389" s="26">
        <v>4385</v>
      </c>
      <c r="B4389" s="316" t="s">
        <v>8271</v>
      </c>
      <c r="C4389" s="318" t="s">
        <v>8272</v>
      </c>
      <c r="D4389" s="318" t="s">
        <v>8099</v>
      </c>
      <c r="E4389" s="318" t="s">
        <v>2453</v>
      </c>
      <c r="F4389" s="318" t="s">
        <v>2423</v>
      </c>
    </row>
    <row r="4390" spans="1:6" hidden="1">
      <c r="A4390" s="26">
        <v>4386</v>
      </c>
      <c r="B4390" s="316" t="s">
        <v>8265</v>
      </c>
      <c r="C4390" s="318" t="s">
        <v>8266</v>
      </c>
      <c r="D4390" s="318" t="s">
        <v>8099</v>
      </c>
      <c r="E4390" s="318" t="s">
        <v>2453</v>
      </c>
      <c r="F4390" s="318" t="s">
        <v>2423</v>
      </c>
    </row>
    <row r="4391" spans="1:6" hidden="1">
      <c r="A4391" s="26">
        <v>4387</v>
      </c>
      <c r="B4391" s="316" t="s">
        <v>8295</v>
      </c>
      <c r="C4391" s="318" t="s">
        <v>8296</v>
      </c>
      <c r="D4391" s="318" t="s">
        <v>8099</v>
      </c>
      <c r="E4391" s="318" t="s">
        <v>2453</v>
      </c>
      <c r="F4391" s="318" t="s">
        <v>2423</v>
      </c>
    </row>
    <row r="4392" spans="1:6" hidden="1">
      <c r="A4392" s="26">
        <v>4388</v>
      </c>
      <c r="B4392" s="316" t="s">
        <v>8269</v>
      </c>
      <c r="C4392" s="318" t="s">
        <v>8270</v>
      </c>
      <c r="D4392" s="318" t="s">
        <v>8099</v>
      </c>
      <c r="E4392" s="318" t="s">
        <v>2453</v>
      </c>
      <c r="F4392" s="318" t="s">
        <v>2423</v>
      </c>
    </row>
    <row r="4393" spans="1:6" hidden="1">
      <c r="A4393" s="26">
        <v>4389</v>
      </c>
      <c r="B4393" s="316" t="s">
        <v>8275</v>
      </c>
      <c r="C4393" s="318" t="s">
        <v>8276</v>
      </c>
      <c r="D4393" s="318" t="s">
        <v>8099</v>
      </c>
      <c r="E4393" s="318" t="s">
        <v>2453</v>
      </c>
      <c r="F4393" s="318" t="s">
        <v>2423</v>
      </c>
    </row>
    <row r="4394" spans="1:6" hidden="1">
      <c r="A4394" s="26">
        <v>4390</v>
      </c>
      <c r="B4394" s="316" t="s">
        <v>8241</v>
      </c>
      <c r="C4394" s="318" t="s">
        <v>8242</v>
      </c>
      <c r="D4394" s="318" t="s">
        <v>8099</v>
      </c>
      <c r="E4394" s="318" t="s">
        <v>2453</v>
      </c>
      <c r="F4394" s="318" t="s">
        <v>2423</v>
      </c>
    </row>
    <row r="4395" spans="1:6" hidden="1">
      <c r="A4395" s="26">
        <v>4391</v>
      </c>
      <c r="B4395" s="316" t="s">
        <v>8237</v>
      </c>
      <c r="C4395" s="318" t="s">
        <v>8238</v>
      </c>
      <c r="D4395" s="318" t="s">
        <v>8099</v>
      </c>
      <c r="E4395" s="318" t="s">
        <v>2453</v>
      </c>
      <c r="F4395" s="318" t="s">
        <v>2423</v>
      </c>
    </row>
    <row r="4396" spans="1:6" hidden="1">
      <c r="A4396" s="26">
        <v>4392</v>
      </c>
      <c r="B4396" s="316" t="s">
        <v>8213</v>
      </c>
      <c r="C4396" s="318" t="s">
        <v>8214</v>
      </c>
      <c r="D4396" s="318" t="s">
        <v>8099</v>
      </c>
      <c r="E4396" s="318" t="s">
        <v>2453</v>
      </c>
      <c r="F4396" s="318" t="s">
        <v>2423</v>
      </c>
    </row>
    <row r="4397" spans="1:6" hidden="1">
      <c r="A4397" s="26">
        <v>4393</v>
      </c>
      <c r="B4397" s="316" t="s">
        <v>8219</v>
      </c>
      <c r="C4397" s="318" t="s">
        <v>8220</v>
      </c>
      <c r="D4397" s="318" t="s">
        <v>8099</v>
      </c>
      <c r="E4397" s="318" t="s">
        <v>2453</v>
      </c>
      <c r="F4397" s="318" t="s">
        <v>2423</v>
      </c>
    </row>
    <row r="4398" spans="1:6" hidden="1">
      <c r="A4398" s="26">
        <v>4394</v>
      </c>
      <c r="B4398" s="316" t="s">
        <v>8291</v>
      </c>
      <c r="C4398" s="318" t="s">
        <v>8292</v>
      </c>
      <c r="D4398" s="318" t="s">
        <v>8099</v>
      </c>
      <c r="E4398" s="318" t="s">
        <v>2453</v>
      </c>
      <c r="F4398" s="318" t="s">
        <v>2423</v>
      </c>
    </row>
    <row r="4399" spans="1:6" hidden="1">
      <c r="A4399" s="26">
        <v>4395</v>
      </c>
      <c r="B4399" s="316" t="s">
        <v>8390</v>
      </c>
      <c r="C4399" s="318" t="s">
        <v>8391</v>
      </c>
      <c r="D4399" s="318" t="s">
        <v>8099</v>
      </c>
      <c r="E4399" s="318" t="s">
        <v>2453</v>
      </c>
      <c r="F4399" s="318" t="s">
        <v>2423</v>
      </c>
    </row>
    <row r="4400" spans="1:6" hidden="1">
      <c r="A4400" s="26">
        <v>4396</v>
      </c>
      <c r="B4400" s="316" t="s">
        <v>8279</v>
      </c>
      <c r="C4400" s="318" t="s">
        <v>8280</v>
      </c>
      <c r="D4400" s="318" t="s">
        <v>8099</v>
      </c>
      <c r="E4400" s="318" t="s">
        <v>2453</v>
      </c>
      <c r="F4400" s="318" t="s">
        <v>2423</v>
      </c>
    </row>
    <row r="4401" spans="1:6" hidden="1">
      <c r="A4401" s="26">
        <v>4397</v>
      </c>
      <c r="B4401" s="316" t="s">
        <v>8289</v>
      </c>
      <c r="C4401" s="318" t="s">
        <v>8290</v>
      </c>
      <c r="D4401" s="318" t="s">
        <v>8099</v>
      </c>
      <c r="E4401" s="318" t="s">
        <v>2453</v>
      </c>
      <c r="F4401" s="318" t="s">
        <v>2423</v>
      </c>
    </row>
    <row r="4402" spans="1:6" hidden="1">
      <c r="A4402" s="26">
        <v>4398</v>
      </c>
      <c r="B4402" s="316" t="s">
        <v>8243</v>
      </c>
      <c r="C4402" s="318" t="s">
        <v>8244</v>
      </c>
      <c r="D4402" s="318" t="s">
        <v>8099</v>
      </c>
      <c r="E4402" s="318" t="s">
        <v>2453</v>
      </c>
      <c r="F4402" s="318" t="s">
        <v>2423</v>
      </c>
    </row>
    <row r="4403" spans="1:6" hidden="1">
      <c r="A4403" s="26">
        <v>4399</v>
      </c>
      <c r="B4403" s="316" t="s">
        <v>8197</v>
      </c>
      <c r="C4403" s="318" t="s">
        <v>8198</v>
      </c>
      <c r="D4403" s="318" t="s">
        <v>8099</v>
      </c>
      <c r="E4403" s="318" t="s">
        <v>2453</v>
      </c>
      <c r="F4403" s="318" t="s">
        <v>2423</v>
      </c>
    </row>
    <row r="4404" spans="1:6" hidden="1">
      <c r="A4404" s="26">
        <v>4400</v>
      </c>
      <c r="B4404" s="316" t="s">
        <v>8253</v>
      </c>
      <c r="C4404" s="318" t="s">
        <v>8254</v>
      </c>
      <c r="D4404" s="318" t="s">
        <v>8099</v>
      </c>
      <c r="E4404" s="318" t="s">
        <v>2453</v>
      </c>
      <c r="F4404" s="318" t="s">
        <v>2423</v>
      </c>
    </row>
    <row r="4405" spans="1:6" hidden="1">
      <c r="A4405" s="26">
        <v>4401</v>
      </c>
      <c r="B4405" s="316" t="s">
        <v>8273</v>
      </c>
      <c r="C4405" s="318" t="s">
        <v>8274</v>
      </c>
      <c r="D4405" s="318" t="s">
        <v>8099</v>
      </c>
      <c r="E4405" s="318" t="s">
        <v>2453</v>
      </c>
      <c r="F4405" s="318" t="s">
        <v>2423</v>
      </c>
    </row>
    <row r="4406" spans="1:6" hidden="1">
      <c r="A4406" s="26">
        <v>4402</v>
      </c>
      <c r="B4406" s="316" t="s">
        <v>8263</v>
      </c>
      <c r="C4406" s="318" t="s">
        <v>8264</v>
      </c>
      <c r="D4406" s="318" t="s">
        <v>8099</v>
      </c>
      <c r="E4406" s="318" t="s">
        <v>2453</v>
      </c>
      <c r="F4406" s="318" t="s">
        <v>2423</v>
      </c>
    </row>
    <row r="4407" spans="1:6" hidden="1">
      <c r="A4407" s="26">
        <v>4403</v>
      </c>
      <c r="B4407" s="316" t="s">
        <v>8211</v>
      </c>
      <c r="C4407" s="318" t="s">
        <v>8212</v>
      </c>
      <c r="D4407" s="318" t="s">
        <v>8099</v>
      </c>
      <c r="E4407" s="318" t="s">
        <v>2453</v>
      </c>
      <c r="F4407" s="318" t="s">
        <v>2423</v>
      </c>
    </row>
    <row r="4408" spans="1:6" hidden="1">
      <c r="A4408" s="26">
        <v>4404</v>
      </c>
      <c r="B4408" s="316" t="s">
        <v>8261</v>
      </c>
      <c r="C4408" s="318" t="s">
        <v>8262</v>
      </c>
      <c r="D4408" s="318" t="s">
        <v>8099</v>
      </c>
      <c r="E4408" s="318" t="s">
        <v>2453</v>
      </c>
      <c r="F4408" s="318" t="s">
        <v>2423</v>
      </c>
    </row>
    <row r="4409" spans="1:6" hidden="1">
      <c r="A4409" s="26">
        <v>4405</v>
      </c>
      <c r="B4409" s="316" t="s">
        <v>8285</v>
      </c>
      <c r="C4409" s="318" t="s">
        <v>8286</v>
      </c>
      <c r="D4409" s="318" t="s">
        <v>8099</v>
      </c>
      <c r="E4409" s="318" t="s">
        <v>2453</v>
      </c>
      <c r="F4409" s="318" t="s">
        <v>2423</v>
      </c>
    </row>
    <row r="4410" spans="1:6" hidden="1">
      <c r="A4410" s="26">
        <v>4406</v>
      </c>
      <c r="B4410" s="316" t="s">
        <v>8247</v>
      </c>
      <c r="C4410" s="318" t="s">
        <v>8248</v>
      </c>
      <c r="D4410" s="318" t="s">
        <v>8099</v>
      </c>
      <c r="E4410" s="318" t="s">
        <v>2453</v>
      </c>
      <c r="F4410" s="318" t="s">
        <v>2423</v>
      </c>
    </row>
    <row r="4411" spans="1:6" hidden="1">
      <c r="A4411" s="26">
        <v>4407</v>
      </c>
      <c r="B4411" s="316" t="s">
        <v>8373</v>
      </c>
      <c r="C4411" s="318" t="s">
        <v>8374</v>
      </c>
      <c r="D4411" s="318" t="s">
        <v>8099</v>
      </c>
      <c r="E4411" s="318" t="s">
        <v>2453</v>
      </c>
      <c r="F4411" s="318" t="s">
        <v>2423</v>
      </c>
    </row>
    <row r="4412" spans="1:6" hidden="1">
      <c r="A4412" s="26">
        <v>4408</v>
      </c>
      <c r="B4412" s="316" t="s">
        <v>8201</v>
      </c>
      <c r="C4412" s="318" t="s">
        <v>8202</v>
      </c>
      <c r="D4412" s="318" t="s">
        <v>8099</v>
      </c>
      <c r="E4412" s="318" t="s">
        <v>2453</v>
      </c>
      <c r="F4412" s="318" t="s">
        <v>2423</v>
      </c>
    </row>
    <row r="4413" spans="1:6" hidden="1">
      <c r="A4413" s="26">
        <v>4409</v>
      </c>
      <c r="B4413" s="316" t="s">
        <v>8326</v>
      </c>
      <c r="C4413" s="318" t="s">
        <v>1330</v>
      </c>
      <c r="D4413" s="318" t="s">
        <v>8099</v>
      </c>
      <c r="E4413" s="318" t="s">
        <v>2453</v>
      </c>
      <c r="F4413" s="318" t="s">
        <v>2423</v>
      </c>
    </row>
    <row r="4414" spans="1:6" hidden="1">
      <c r="A4414" s="26">
        <v>4410</v>
      </c>
      <c r="B4414" s="316" t="s">
        <v>8310</v>
      </c>
      <c r="C4414" s="318" t="s">
        <v>1328</v>
      </c>
      <c r="D4414" s="318" t="s">
        <v>8099</v>
      </c>
      <c r="E4414" s="318" t="s">
        <v>2453</v>
      </c>
      <c r="F4414" s="318" t="s">
        <v>2423</v>
      </c>
    </row>
    <row r="4415" spans="1:6" hidden="1">
      <c r="A4415" s="26">
        <v>4411</v>
      </c>
      <c r="B4415" s="316" t="s">
        <v>8356</v>
      </c>
      <c r="C4415" s="318" t="s">
        <v>1347</v>
      </c>
      <c r="D4415" s="318" t="s">
        <v>8099</v>
      </c>
      <c r="E4415" s="318" t="s">
        <v>2453</v>
      </c>
      <c r="F4415" s="318" t="s">
        <v>2423</v>
      </c>
    </row>
    <row r="4416" spans="1:6" hidden="1">
      <c r="A4416" s="26">
        <v>4412</v>
      </c>
      <c r="B4416" s="316" t="s">
        <v>8308</v>
      </c>
      <c r="C4416" s="318" t="s">
        <v>1326</v>
      </c>
      <c r="D4416" s="318" t="s">
        <v>8099</v>
      </c>
      <c r="E4416" s="318" t="s">
        <v>2453</v>
      </c>
      <c r="F4416" s="318" t="s">
        <v>2423</v>
      </c>
    </row>
    <row r="4417" spans="1:6" hidden="1">
      <c r="A4417" s="26">
        <v>4413</v>
      </c>
      <c r="B4417" s="316" t="s">
        <v>8309</v>
      </c>
      <c r="C4417" s="318" t="s">
        <v>1327</v>
      </c>
      <c r="D4417" s="318" t="s">
        <v>8099</v>
      </c>
      <c r="E4417" s="318" t="s">
        <v>2453</v>
      </c>
      <c r="F4417" s="318" t="s">
        <v>2423</v>
      </c>
    </row>
    <row r="4418" spans="1:6" hidden="1">
      <c r="A4418" s="26">
        <v>4414</v>
      </c>
      <c r="B4418" s="316" t="s">
        <v>8355</v>
      </c>
      <c r="C4418" s="318" t="s">
        <v>1346</v>
      </c>
      <c r="D4418" s="318" t="s">
        <v>8099</v>
      </c>
      <c r="E4418" s="318" t="s">
        <v>2453</v>
      </c>
      <c r="F4418" s="318" t="s">
        <v>2423</v>
      </c>
    </row>
    <row r="4419" spans="1:6" hidden="1">
      <c r="A4419" s="26">
        <v>4415</v>
      </c>
      <c r="B4419" s="316" t="s">
        <v>8313</v>
      </c>
      <c r="C4419" s="318" t="s">
        <v>1329</v>
      </c>
      <c r="D4419" s="318" t="s">
        <v>8099</v>
      </c>
      <c r="E4419" s="318" t="s">
        <v>2453</v>
      </c>
      <c r="F4419" s="318" t="s">
        <v>2423</v>
      </c>
    </row>
    <row r="4420" spans="1:6" hidden="1">
      <c r="A4420" s="26">
        <v>4416</v>
      </c>
      <c r="B4420" s="316" t="s">
        <v>8339</v>
      </c>
      <c r="C4420" s="318" t="s">
        <v>8340</v>
      </c>
      <c r="D4420" s="318" t="s">
        <v>8099</v>
      </c>
      <c r="E4420" s="318" t="s">
        <v>2453</v>
      </c>
      <c r="F4420" s="318" t="s">
        <v>2423</v>
      </c>
    </row>
    <row r="4421" spans="1:6" hidden="1">
      <c r="A4421" s="26">
        <v>4417</v>
      </c>
      <c r="B4421" s="316" t="s">
        <v>8235</v>
      </c>
      <c r="C4421" s="318" t="s">
        <v>8236</v>
      </c>
      <c r="D4421" s="318" t="s">
        <v>8099</v>
      </c>
      <c r="E4421" s="318" t="s">
        <v>2453</v>
      </c>
      <c r="F4421" s="318" t="s">
        <v>2423</v>
      </c>
    </row>
    <row r="4422" spans="1:6" hidden="1">
      <c r="A4422" s="26">
        <v>4418</v>
      </c>
      <c r="B4422" s="316" t="s">
        <v>8287</v>
      </c>
      <c r="C4422" s="318" t="s">
        <v>8288</v>
      </c>
      <c r="D4422" s="318" t="s">
        <v>8099</v>
      </c>
      <c r="E4422" s="318" t="s">
        <v>2453</v>
      </c>
      <c r="F4422" s="318" t="s">
        <v>2423</v>
      </c>
    </row>
    <row r="4423" spans="1:6" hidden="1">
      <c r="A4423" s="26">
        <v>4419</v>
      </c>
      <c r="B4423" s="316" t="s">
        <v>8283</v>
      </c>
      <c r="C4423" s="318" t="s">
        <v>8284</v>
      </c>
      <c r="D4423" s="318" t="s">
        <v>8099</v>
      </c>
      <c r="E4423" s="318" t="s">
        <v>2453</v>
      </c>
      <c r="F4423" s="318" t="s">
        <v>2423</v>
      </c>
    </row>
    <row r="4424" spans="1:6" hidden="1">
      <c r="A4424" s="26">
        <v>4420</v>
      </c>
      <c r="B4424" s="316" t="s">
        <v>8306</v>
      </c>
      <c r="C4424" s="318" t="s">
        <v>8307</v>
      </c>
      <c r="D4424" s="318" t="s">
        <v>8099</v>
      </c>
      <c r="E4424" s="318" t="s">
        <v>2453</v>
      </c>
      <c r="F4424" s="318" t="s">
        <v>2423</v>
      </c>
    </row>
    <row r="4425" spans="1:6" hidden="1">
      <c r="A4425" s="26">
        <v>4421</v>
      </c>
      <c r="B4425" s="316" t="s">
        <v>8370</v>
      </c>
      <c r="C4425" s="318" t="s">
        <v>10389</v>
      </c>
      <c r="D4425" s="318" t="s">
        <v>8099</v>
      </c>
      <c r="E4425" s="318" t="s">
        <v>2453</v>
      </c>
      <c r="F4425" s="318" t="s">
        <v>2423</v>
      </c>
    </row>
    <row r="4426" spans="1:6" hidden="1">
      <c r="A4426" s="26">
        <v>4422</v>
      </c>
      <c r="B4426" s="316" t="s">
        <v>8367</v>
      </c>
      <c r="C4426" s="318" t="s">
        <v>8368</v>
      </c>
      <c r="D4426" s="318" t="s">
        <v>8099</v>
      </c>
      <c r="E4426" s="318" t="s">
        <v>2453</v>
      </c>
      <c r="F4426" s="318" t="s">
        <v>2423</v>
      </c>
    </row>
    <row r="4427" spans="1:6" hidden="1">
      <c r="A4427" s="26">
        <v>4423</v>
      </c>
      <c r="B4427" s="316" t="s">
        <v>8215</v>
      </c>
      <c r="C4427" s="318" t="s">
        <v>8216</v>
      </c>
      <c r="D4427" s="318" t="s">
        <v>8099</v>
      </c>
      <c r="E4427" s="318" t="s">
        <v>2453</v>
      </c>
      <c r="F4427" s="318" t="s">
        <v>2423</v>
      </c>
    </row>
    <row r="4428" spans="1:6" hidden="1">
      <c r="A4428" s="26">
        <v>4424</v>
      </c>
      <c r="B4428" s="316" t="s">
        <v>10420</v>
      </c>
      <c r="C4428" s="318" t="s">
        <v>10421</v>
      </c>
      <c r="D4428" s="318" t="s">
        <v>8099</v>
      </c>
      <c r="E4428" s="318" t="s">
        <v>2422</v>
      </c>
      <c r="F4428" s="318" t="s">
        <v>2423</v>
      </c>
    </row>
    <row r="4429" spans="1:6" hidden="1">
      <c r="A4429" s="26">
        <v>4425</v>
      </c>
      <c r="B4429" s="316" t="s">
        <v>8298</v>
      </c>
      <c r="C4429" s="318" t="s">
        <v>8299</v>
      </c>
      <c r="D4429" s="318" t="s">
        <v>8099</v>
      </c>
      <c r="E4429" s="318" t="s">
        <v>2453</v>
      </c>
      <c r="F4429" s="318" t="s">
        <v>2423</v>
      </c>
    </row>
    <row r="4430" spans="1:6" hidden="1">
      <c r="A4430" s="26">
        <v>4426</v>
      </c>
      <c r="B4430" s="316" t="s">
        <v>8229</v>
      </c>
      <c r="C4430" s="318" t="s">
        <v>8230</v>
      </c>
      <c r="D4430" s="318" t="s">
        <v>8099</v>
      </c>
      <c r="E4430" s="318" t="s">
        <v>2453</v>
      </c>
      <c r="F4430" s="318" t="s">
        <v>2423</v>
      </c>
    </row>
    <row r="4431" spans="1:6" hidden="1">
      <c r="A4431" s="26">
        <v>4427</v>
      </c>
      <c r="B4431" s="316" t="s">
        <v>8207</v>
      </c>
      <c r="C4431" s="318" t="s">
        <v>8208</v>
      </c>
      <c r="D4431" s="318" t="s">
        <v>8099</v>
      </c>
      <c r="E4431" s="318" t="s">
        <v>2453</v>
      </c>
      <c r="F4431" s="318" t="s">
        <v>2423</v>
      </c>
    </row>
    <row r="4432" spans="1:6" hidden="1">
      <c r="A4432" s="26">
        <v>4428</v>
      </c>
      <c r="B4432" s="316" t="s">
        <v>8316</v>
      </c>
      <c r="C4432" s="318" t="s">
        <v>8317</v>
      </c>
      <c r="D4432" s="318" t="s">
        <v>8099</v>
      </c>
      <c r="E4432" s="318" t="s">
        <v>2453</v>
      </c>
      <c r="F4432" s="318" t="s">
        <v>2423</v>
      </c>
    </row>
    <row r="4433" spans="1:6" hidden="1">
      <c r="A4433" s="26">
        <v>4429</v>
      </c>
      <c r="B4433" s="316" t="s">
        <v>8233</v>
      </c>
      <c r="C4433" s="318" t="s">
        <v>8234</v>
      </c>
      <c r="D4433" s="318" t="s">
        <v>8099</v>
      </c>
      <c r="E4433" s="318" t="s">
        <v>2453</v>
      </c>
      <c r="F4433" s="318" t="s">
        <v>2423</v>
      </c>
    </row>
    <row r="4434" spans="1:6" hidden="1">
      <c r="A4434" s="26">
        <v>4430</v>
      </c>
      <c r="B4434" s="316" t="s">
        <v>8324</v>
      </c>
      <c r="C4434" s="318" t="s">
        <v>8325</v>
      </c>
      <c r="D4434" s="318" t="s">
        <v>8099</v>
      </c>
      <c r="E4434" s="318" t="s">
        <v>2453</v>
      </c>
      <c r="F4434" s="318" t="s">
        <v>2423</v>
      </c>
    </row>
    <row r="4435" spans="1:6" hidden="1">
      <c r="A4435" s="26">
        <v>4431</v>
      </c>
      <c r="B4435" s="316" t="s">
        <v>10462</v>
      </c>
      <c r="C4435" s="318" t="s">
        <v>8643</v>
      </c>
      <c r="D4435" s="318" t="s">
        <v>8099</v>
      </c>
      <c r="E4435" s="318" t="s">
        <v>2453</v>
      </c>
      <c r="F4435" s="318" t="s">
        <v>2423</v>
      </c>
    </row>
    <row r="4436" spans="1:6" hidden="1">
      <c r="A4436" s="26">
        <v>4432</v>
      </c>
      <c r="B4436" s="316" t="s">
        <v>10471</v>
      </c>
      <c r="C4436" s="318" t="s">
        <v>8677</v>
      </c>
      <c r="D4436" s="318" t="s">
        <v>8099</v>
      </c>
      <c r="E4436" s="318" t="s">
        <v>2453</v>
      </c>
      <c r="F4436" s="318" t="s">
        <v>2423</v>
      </c>
    </row>
    <row r="4437" spans="1:6" hidden="1">
      <c r="A4437" s="26">
        <v>4433</v>
      </c>
      <c r="B4437" s="316" t="s">
        <v>10487</v>
      </c>
      <c r="C4437" s="318" t="s">
        <v>8648</v>
      </c>
      <c r="D4437" s="318" t="s">
        <v>8099</v>
      </c>
      <c r="E4437" s="318" t="s">
        <v>2453</v>
      </c>
      <c r="F4437" s="318" t="s">
        <v>2423</v>
      </c>
    </row>
    <row r="4438" spans="1:6" hidden="1">
      <c r="A4438" s="26">
        <v>4434</v>
      </c>
      <c r="B4438" s="316" t="s">
        <v>10496</v>
      </c>
      <c r="C4438" s="318" t="s">
        <v>8644</v>
      </c>
      <c r="D4438" s="318" t="s">
        <v>8099</v>
      </c>
      <c r="E4438" s="318" t="s">
        <v>2453</v>
      </c>
      <c r="F4438" s="318" t="s">
        <v>2423</v>
      </c>
    </row>
    <row r="4439" spans="1:6" hidden="1">
      <c r="A4439" s="26">
        <v>4435</v>
      </c>
      <c r="B4439" s="316" t="s">
        <v>10500</v>
      </c>
      <c r="C4439" s="318" t="s">
        <v>8676</v>
      </c>
      <c r="D4439" s="318" t="s">
        <v>8099</v>
      </c>
      <c r="E4439" s="318" t="s">
        <v>2453</v>
      </c>
      <c r="F4439" s="318" t="s">
        <v>2423</v>
      </c>
    </row>
    <row r="4440" spans="1:6" hidden="1">
      <c r="A4440" s="26">
        <v>4436</v>
      </c>
      <c r="B4440" s="316" t="s">
        <v>10501</v>
      </c>
      <c r="C4440" s="318" t="s">
        <v>8673</v>
      </c>
      <c r="D4440" s="318" t="s">
        <v>8099</v>
      </c>
      <c r="E4440" s="318" t="s">
        <v>2453</v>
      </c>
      <c r="F4440" s="318" t="s">
        <v>2423</v>
      </c>
    </row>
    <row r="4441" spans="1:6" hidden="1">
      <c r="A4441" s="26">
        <v>4437</v>
      </c>
      <c r="B4441" s="316" t="s">
        <v>10509</v>
      </c>
      <c r="C4441" s="318" t="s">
        <v>8678</v>
      </c>
      <c r="D4441" s="318" t="s">
        <v>8099</v>
      </c>
      <c r="E4441" s="318" t="s">
        <v>2453</v>
      </c>
      <c r="F4441" s="318" t="s">
        <v>2423</v>
      </c>
    </row>
    <row r="4442" spans="1:6" hidden="1">
      <c r="A4442" s="26">
        <v>4438</v>
      </c>
      <c r="B4442" s="316" t="s">
        <v>10510</v>
      </c>
      <c r="C4442" s="318" t="s">
        <v>8669</v>
      </c>
      <c r="D4442" s="318" t="s">
        <v>8099</v>
      </c>
      <c r="E4442" s="318" t="s">
        <v>2453</v>
      </c>
      <c r="F4442" s="318" t="s">
        <v>2423</v>
      </c>
    </row>
    <row r="4443" spans="1:6" hidden="1">
      <c r="A4443" s="26">
        <v>4439</v>
      </c>
      <c r="B4443" s="316" t="s">
        <v>10530</v>
      </c>
      <c r="C4443" s="318" t="s">
        <v>8670</v>
      </c>
      <c r="D4443" s="318" t="s">
        <v>8099</v>
      </c>
      <c r="E4443" s="318" t="s">
        <v>2453</v>
      </c>
      <c r="F4443" s="318" t="s">
        <v>2423</v>
      </c>
    </row>
    <row r="4444" spans="1:6" hidden="1">
      <c r="A4444" s="26">
        <v>4440</v>
      </c>
      <c r="B4444" s="316" t="s">
        <v>8217</v>
      </c>
      <c r="C4444" s="318" t="s">
        <v>8218</v>
      </c>
      <c r="D4444" s="318" t="s">
        <v>8099</v>
      </c>
      <c r="E4444" s="318" t="s">
        <v>2453</v>
      </c>
      <c r="F4444" s="318" t="s">
        <v>2423</v>
      </c>
    </row>
    <row r="4445" spans="1:6" hidden="1">
      <c r="A4445" s="26">
        <v>4441</v>
      </c>
      <c r="B4445" s="316" t="s">
        <v>10541</v>
      </c>
      <c r="C4445" s="318" t="s">
        <v>8647</v>
      </c>
      <c r="D4445" s="318" t="s">
        <v>8099</v>
      </c>
      <c r="E4445" s="318" t="s">
        <v>2453</v>
      </c>
      <c r="F4445" s="318" t="s">
        <v>2423</v>
      </c>
    </row>
    <row r="4446" spans="1:6" hidden="1">
      <c r="A4446" s="26">
        <v>4442</v>
      </c>
      <c r="B4446" s="316" t="s">
        <v>10542</v>
      </c>
      <c r="C4446" s="318" t="s">
        <v>8661</v>
      </c>
      <c r="D4446" s="318" t="s">
        <v>8099</v>
      </c>
      <c r="E4446" s="318" t="s">
        <v>2453</v>
      </c>
      <c r="F4446" s="318" t="s">
        <v>2423</v>
      </c>
    </row>
    <row r="4447" spans="1:6" hidden="1">
      <c r="A4447" s="26">
        <v>4443</v>
      </c>
      <c r="B4447" s="316" t="s">
        <v>10551</v>
      </c>
      <c r="C4447" s="318" t="s">
        <v>8672</v>
      </c>
      <c r="D4447" s="318" t="s">
        <v>8099</v>
      </c>
      <c r="E4447" s="318" t="s">
        <v>2453</v>
      </c>
      <c r="F4447" s="318" t="s">
        <v>2423</v>
      </c>
    </row>
    <row r="4448" spans="1:6" hidden="1">
      <c r="A4448" s="26">
        <v>4444</v>
      </c>
      <c r="B4448" s="316" t="s">
        <v>10553</v>
      </c>
      <c r="C4448" s="318" t="s">
        <v>8645</v>
      </c>
      <c r="D4448" s="318" t="s">
        <v>8099</v>
      </c>
      <c r="E4448" s="318" t="s">
        <v>2453</v>
      </c>
      <c r="F4448" s="318" t="s">
        <v>2423</v>
      </c>
    </row>
    <row r="4449" spans="1:6" hidden="1">
      <c r="A4449" s="26">
        <v>4445</v>
      </c>
      <c r="B4449" s="316" t="s">
        <v>10598</v>
      </c>
      <c r="C4449" s="318" t="s">
        <v>8649</v>
      </c>
      <c r="D4449" s="318" t="s">
        <v>8099</v>
      </c>
      <c r="E4449" s="318" t="s">
        <v>2453</v>
      </c>
      <c r="F4449" s="318" t="s">
        <v>2423</v>
      </c>
    </row>
    <row r="4450" spans="1:6" hidden="1">
      <c r="A4450" s="26">
        <v>4446</v>
      </c>
      <c r="B4450" s="316" t="s">
        <v>10604</v>
      </c>
      <c r="C4450" s="318" t="s">
        <v>8659</v>
      </c>
      <c r="D4450" s="318" t="s">
        <v>8099</v>
      </c>
      <c r="E4450" s="318" t="s">
        <v>2453</v>
      </c>
      <c r="F4450" s="318" t="s">
        <v>2423</v>
      </c>
    </row>
    <row r="4451" spans="1:6" hidden="1">
      <c r="A4451" s="26">
        <v>4447</v>
      </c>
      <c r="B4451" s="316" t="s">
        <v>10612</v>
      </c>
      <c r="C4451" s="318" t="s">
        <v>8679</v>
      </c>
      <c r="D4451" s="318" t="s">
        <v>8099</v>
      </c>
      <c r="E4451" s="318" t="s">
        <v>2453</v>
      </c>
      <c r="F4451" s="318" t="s">
        <v>2423</v>
      </c>
    </row>
    <row r="4452" spans="1:6" hidden="1">
      <c r="A4452" s="26">
        <v>4448</v>
      </c>
      <c r="B4452" s="316" t="s">
        <v>10618</v>
      </c>
      <c r="C4452" s="318" t="s">
        <v>8646</v>
      </c>
      <c r="D4452" s="318" t="s">
        <v>8099</v>
      </c>
      <c r="E4452" s="318" t="s">
        <v>2453</v>
      </c>
      <c r="F4452" s="318" t="s">
        <v>2423</v>
      </c>
    </row>
    <row r="4453" spans="1:6" hidden="1">
      <c r="A4453" s="26">
        <v>4449</v>
      </c>
      <c r="B4453" s="316" t="s">
        <v>10620</v>
      </c>
      <c r="C4453" s="318" t="s">
        <v>8663</v>
      </c>
      <c r="D4453" s="318" t="s">
        <v>8099</v>
      </c>
      <c r="E4453" s="318" t="s">
        <v>2453</v>
      </c>
      <c r="F4453" s="318" t="s">
        <v>2423</v>
      </c>
    </row>
    <row r="4454" spans="1:6" hidden="1">
      <c r="A4454" s="26">
        <v>4450</v>
      </c>
      <c r="B4454" s="316" t="s">
        <v>10623</v>
      </c>
      <c r="C4454" s="318" t="s">
        <v>8675</v>
      </c>
      <c r="D4454" s="318" t="s">
        <v>8099</v>
      </c>
      <c r="E4454" s="318" t="s">
        <v>2453</v>
      </c>
      <c r="F4454" s="318" t="s">
        <v>2423</v>
      </c>
    </row>
    <row r="4455" spans="1:6" hidden="1">
      <c r="A4455" s="26">
        <v>4451</v>
      </c>
      <c r="B4455" s="316" t="s">
        <v>10635</v>
      </c>
      <c r="C4455" s="318" t="s">
        <v>8666</v>
      </c>
      <c r="D4455" s="318" t="s">
        <v>8099</v>
      </c>
      <c r="E4455" s="318" t="s">
        <v>2453</v>
      </c>
      <c r="F4455" s="318" t="s">
        <v>2423</v>
      </c>
    </row>
    <row r="4456" spans="1:6" hidden="1">
      <c r="A4456" s="26">
        <v>4452</v>
      </c>
      <c r="B4456" s="316" t="s">
        <v>10636</v>
      </c>
      <c r="C4456" s="318" t="s">
        <v>8658</v>
      </c>
      <c r="D4456" s="318" t="s">
        <v>8099</v>
      </c>
      <c r="E4456" s="318" t="s">
        <v>2453</v>
      </c>
      <c r="F4456" s="318" t="s">
        <v>2423</v>
      </c>
    </row>
    <row r="4457" spans="1:6" hidden="1">
      <c r="A4457" s="26">
        <v>4453</v>
      </c>
      <c r="B4457" s="316" t="s">
        <v>10653</v>
      </c>
      <c r="C4457" s="318" t="s">
        <v>8653</v>
      </c>
      <c r="D4457" s="318" t="s">
        <v>8099</v>
      </c>
      <c r="E4457" s="318" t="s">
        <v>2453</v>
      </c>
      <c r="F4457" s="318" t="s">
        <v>2423</v>
      </c>
    </row>
    <row r="4458" spans="1:6" hidden="1">
      <c r="A4458" s="26">
        <v>4454</v>
      </c>
      <c r="B4458" s="316" t="s">
        <v>10655</v>
      </c>
      <c r="C4458" s="318" t="s">
        <v>8654</v>
      </c>
      <c r="D4458" s="318" t="s">
        <v>8099</v>
      </c>
      <c r="E4458" s="318" t="s">
        <v>2453</v>
      </c>
      <c r="F4458" s="318" t="s">
        <v>2423</v>
      </c>
    </row>
    <row r="4459" spans="1:6" hidden="1">
      <c r="A4459" s="26">
        <v>4455</v>
      </c>
      <c r="B4459" s="316" t="s">
        <v>10656</v>
      </c>
      <c r="C4459" s="318" t="s">
        <v>8655</v>
      </c>
      <c r="D4459" s="318" t="s">
        <v>8099</v>
      </c>
      <c r="E4459" s="318" t="s">
        <v>2453</v>
      </c>
      <c r="F4459" s="318" t="s">
        <v>2423</v>
      </c>
    </row>
    <row r="4460" spans="1:6" hidden="1">
      <c r="A4460" s="26">
        <v>4456</v>
      </c>
      <c r="B4460" s="316" t="s">
        <v>10660</v>
      </c>
      <c r="C4460" s="318" t="s">
        <v>8662</v>
      </c>
      <c r="D4460" s="318" t="s">
        <v>8099</v>
      </c>
      <c r="E4460" s="318" t="s">
        <v>2453</v>
      </c>
      <c r="F4460" s="318" t="s">
        <v>2423</v>
      </c>
    </row>
    <row r="4461" spans="1:6" hidden="1">
      <c r="A4461" s="26">
        <v>4457</v>
      </c>
      <c r="B4461" s="316" t="s">
        <v>10673</v>
      </c>
      <c r="C4461" s="318" t="s">
        <v>8656</v>
      </c>
      <c r="D4461" s="318" t="s">
        <v>8099</v>
      </c>
      <c r="E4461" s="318" t="s">
        <v>2453</v>
      </c>
      <c r="F4461" s="318" t="s">
        <v>2423</v>
      </c>
    </row>
    <row r="4462" spans="1:6" hidden="1">
      <c r="A4462" s="26">
        <v>4458</v>
      </c>
      <c r="B4462" s="316" t="s">
        <v>10720</v>
      </c>
      <c r="C4462" s="318" t="s">
        <v>8625</v>
      </c>
      <c r="D4462" s="318" t="s">
        <v>8099</v>
      </c>
      <c r="E4462" s="318" t="s">
        <v>2453</v>
      </c>
      <c r="F4462" s="318" t="s">
        <v>2423</v>
      </c>
    </row>
    <row r="4463" spans="1:6" hidden="1">
      <c r="A4463" s="26">
        <v>4459</v>
      </c>
      <c r="B4463" s="316" t="s">
        <v>10723</v>
      </c>
      <c r="C4463" s="318" t="s">
        <v>8626</v>
      </c>
      <c r="D4463" s="318" t="s">
        <v>8099</v>
      </c>
      <c r="E4463" s="318" t="s">
        <v>2453</v>
      </c>
      <c r="F4463" s="318" t="s">
        <v>2423</v>
      </c>
    </row>
    <row r="4464" spans="1:6" hidden="1">
      <c r="A4464" s="26">
        <v>4460</v>
      </c>
      <c r="B4464" s="316" t="s">
        <v>10728</v>
      </c>
      <c r="C4464" s="318" t="s">
        <v>8618</v>
      </c>
      <c r="D4464" s="318" t="s">
        <v>8099</v>
      </c>
      <c r="E4464" s="318" t="s">
        <v>2453</v>
      </c>
      <c r="F4464" s="318" t="s">
        <v>2423</v>
      </c>
    </row>
    <row r="4465" spans="1:6" hidden="1">
      <c r="A4465" s="26">
        <v>4461</v>
      </c>
      <c r="B4465" s="316" t="s">
        <v>10773</v>
      </c>
      <c r="C4465" s="318" t="s">
        <v>8619</v>
      </c>
      <c r="D4465" s="318" t="s">
        <v>8099</v>
      </c>
      <c r="E4465" s="318" t="s">
        <v>2453</v>
      </c>
      <c r="F4465" s="318" t="s">
        <v>2423</v>
      </c>
    </row>
    <row r="4466" spans="1:6" hidden="1">
      <c r="A4466" s="26">
        <v>4462</v>
      </c>
      <c r="B4466" s="316" t="s">
        <v>10786</v>
      </c>
      <c r="C4466" s="318" t="s">
        <v>8617</v>
      </c>
      <c r="D4466" s="318" t="s">
        <v>8099</v>
      </c>
      <c r="E4466" s="318" t="s">
        <v>2453</v>
      </c>
      <c r="F4466" s="318" t="s">
        <v>2423</v>
      </c>
    </row>
    <row r="4467" spans="1:6" hidden="1">
      <c r="A4467" s="26">
        <v>4463</v>
      </c>
      <c r="B4467" s="316" t="s">
        <v>10792</v>
      </c>
      <c r="C4467" s="318" t="s">
        <v>8620</v>
      </c>
      <c r="D4467" s="318" t="s">
        <v>8099</v>
      </c>
      <c r="E4467" s="318" t="s">
        <v>2453</v>
      </c>
      <c r="F4467" s="318" t="s">
        <v>2423</v>
      </c>
    </row>
    <row r="4468" spans="1:6" hidden="1">
      <c r="A4468" s="26">
        <v>4464</v>
      </c>
      <c r="B4468" s="316" t="s">
        <v>10802</v>
      </c>
      <c r="C4468" s="318" t="s">
        <v>8628</v>
      </c>
      <c r="D4468" s="318" t="s">
        <v>8099</v>
      </c>
      <c r="E4468" s="318" t="s">
        <v>2453</v>
      </c>
      <c r="F4468" s="318" t="s">
        <v>2423</v>
      </c>
    </row>
    <row r="4469" spans="1:6" hidden="1">
      <c r="A4469" s="26">
        <v>4465</v>
      </c>
      <c r="B4469" s="316" t="s">
        <v>10841</v>
      </c>
      <c r="C4469" s="318" t="s">
        <v>8629</v>
      </c>
      <c r="D4469" s="318" t="s">
        <v>8099</v>
      </c>
      <c r="E4469" s="318" t="s">
        <v>2453</v>
      </c>
      <c r="F4469" s="318" t="s">
        <v>2423</v>
      </c>
    </row>
    <row r="4470" spans="1:6" hidden="1">
      <c r="A4470" s="26">
        <v>4466</v>
      </c>
      <c r="B4470" s="316" t="s">
        <v>10852</v>
      </c>
      <c r="C4470" s="318" t="s">
        <v>8630</v>
      </c>
      <c r="D4470" s="318" t="s">
        <v>8099</v>
      </c>
      <c r="E4470" s="318" t="s">
        <v>2453</v>
      </c>
      <c r="F4470" s="318" t="s">
        <v>2423</v>
      </c>
    </row>
    <row r="4471" spans="1:6" hidden="1">
      <c r="A4471" s="26">
        <v>4467</v>
      </c>
      <c r="B4471" s="316" t="s">
        <v>10874</v>
      </c>
      <c r="C4471" s="318" t="s">
        <v>8631</v>
      </c>
      <c r="D4471" s="318" t="s">
        <v>8099</v>
      </c>
      <c r="E4471" s="318" t="s">
        <v>2453</v>
      </c>
      <c r="F4471" s="318" t="s">
        <v>2423</v>
      </c>
    </row>
    <row r="4472" spans="1:6" hidden="1">
      <c r="A4472" s="26">
        <v>4468</v>
      </c>
      <c r="B4472" s="316" t="s">
        <v>10914</v>
      </c>
      <c r="C4472" s="318" t="s">
        <v>8621</v>
      </c>
      <c r="D4472" s="318" t="s">
        <v>8099</v>
      </c>
      <c r="E4472" s="318" t="s">
        <v>2453</v>
      </c>
      <c r="F4472" s="318" t="s">
        <v>2423</v>
      </c>
    </row>
    <row r="4473" spans="1:6" hidden="1">
      <c r="A4473" s="26">
        <v>4469</v>
      </c>
      <c r="B4473" s="316" t="s">
        <v>10924</v>
      </c>
      <c r="C4473" s="318" t="s">
        <v>8622</v>
      </c>
      <c r="D4473" s="318" t="s">
        <v>8099</v>
      </c>
      <c r="E4473" s="318" t="s">
        <v>2453</v>
      </c>
      <c r="F4473" s="318" t="s">
        <v>2423</v>
      </c>
    </row>
    <row r="4474" spans="1:6" hidden="1">
      <c r="A4474" s="26">
        <v>4470</v>
      </c>
      <c r="B4474" s="316" t="s">
        <v>10934</v>
      </c>
      <c r="C4474" s="318" t="s">
        <v>8632</v>
      </c>
      <c r="D4474" s="318" t="s">
        <v>8099</v>
      </c>
      <c r="E4474" s="318" t="s">
        <v>2453</v>
      </c>
      <c r="F4474" s="318" t="s">
        <v>2423</v>
      </c>
    </row>
    <row r="4475" spans="1:6" hidden="1">
      <c r="A4475" s="26">
        <v>4471</v>
      </c>
      <c r="B4475" s="316" t="s">
        <v>10945</v>
      </c>
      <c r="C4475" s="318" t="s">
        <v>8633</v>
      </c>
      <c r="D4475" s="318" t="s">
        <v>8099</v>
      </c>
      <c r="E4475" s="318" t="s">
        <v>2453</v>
      </c>
      <c r="F4475" s="318" t="s">
        <v>2423</v>
      </c>
    </row>
    <row r="4476" spans="1:6" hidden="1">
      <c r="A4476" s="26">
        <v>4472</v>
      </c>
      <c r="B4476" s="316" t="s">
        <v>10957</v>
      </c>
      <c r="C4476" s="318" t="s">
        <v>8634</v>
      </c>
      <c r="D4476" s="318" t="s">
        <v>8099</v>
      </c>
      <c r="E4476" s="318" t="s">
        <v>2453</v>
      </c>
      <c r="F4476" s="318" t="s">
        <v>2423</v>
      </c>
    </row>
    <row r="4477" spans="1:6" hidden="1">
      <c r="A4477" s="26">
        <v>4473</v>
      </c>
      <c r="B4477" s="316" t="s">
        <v>10969</v>
      </c>
      <c r="C4477" s="318" t="s">
        <v>8635</v>
      </c>
      <c r="D4477" s="318" t="s">
        <v>8099</v>
      </c>
      <c r="E4477" s="318" t="s">
        <v>2453</v>
      </c>
      <c r="F4477" s="318" t="s">
        <v>2423</v>
      </c>
    </row>
    <row r="4478" spans="1:6" hidden="1">
      <c r="A4478" s="26">
        <v>4474</v>
      </c>
      <c r="B4478" s="316" t="s">
        <v>10978</v>
      </c>
      <c r="C4478" s="318" t="s">
        <v>8636</v>
      </c>
      <c r="D4478" s="318" t="s">
        <v>8099</v>
      </c>
      <c r="E4478" s="318" t="s">
        <v>2453</v>
      </c>
      <c r="F4478" s="318" t="s">
        <v>2423</v>
      </c>
    </row>
    <row r="4479" spans="1:6" hidden="1">
      <c r="A4479" s="26">
        <v>4475</v>
      </c>
      <c r="B4479" s="316" t="s">
        <v>10987</v>
      </c>
      <c r="C4479" s="318" t="s">
        <v>8637</v>
      </c>
      <c r="D4479" s="318" t="s">
        <v>8099</v>
      </c>
      <c r="E4479" s="318" t="s">
        <v>2453</v>
      </c>
      <c r="F4479" s="318" t="s">
        <v>2423</v>
      </c>
    </row>
    <row r="4480" spans="1:6" hidden="1">
      <c r="A4480" s="26">
        <v>4476</v>
      </c>
      <c r="B4480" s="316" t="s">
        <v>10994</v>
      </c>
      <c r="C4480" s="318" t="s">
        <v>8638</v>
      </c>
      <c r="D4480" s="318" t="s">
        <v>8099</v>
      </c>
      <c r="E4480" s="318" t="s">
        <v>2453</v>
      </c>
      <c r="F4480" s="318" t="s">
        <v>2423</v>
      </c>
    </row>
    <row r="4481" spans="1:6" hidden="1">
      <c r="A4481" s="26">
        <v>4477</v>
      </c>
      <c r="B4481" s="316" t="s">
        <v>11032</v>
      </c>
      <c r="C4481" s="318" t="s">
        <v>8106</v>
      </c>
      <c r="D4481" s="318" t="s">
        <v>8099</v>
      </c>
      <c r="E4481" s="318" t="s">
        <v>2422</v>
      </c>
      <c r="F4481" s="318" t="s">
        <v>2423</v>
      </c>
    </row>
    <row r="4482" spans="1:6" hidden="1">
      <c r="A4482" s="26">
        <v>4478</v>
      </c>
      <c r="B4482" s="316" t="s">
        <v>11060</v>
      </c>
      <c r="C4482" s="318" t="s">
        <v>8107</v>
      </c>
      <c r="D4482" s="318" t="s">
        <v>8099</v>
      </c>
      <c r="E4482" s="318" t="s">
        <v>2422</v>
      </c>
      <c r="F4482" s="318" t="s">
        <v>2423</v>
      </c>
    </row>
    <row r="4483" spans="1:6" hidden="1">
      <c r="A4483" s="26">
        <v>4479</v>
      </c>
      <c r="B4483" s="316" t="s">
        <v>8351</v>
      </c>
      <c r="C4483" s="318" t="s">
        <v>8352</v>
      </c>
      <c r="D4483" s="318" t="s">
        <v>8099</v>
      </c>
      <c r="E4483" s="318" t="s">
        <v>2453</v>
      </c>
      <c r="F4483" s="318" t="s">
        <v>2423</v>
      </c>
    </row>
    <row r="4484" spans="1:6" hidden="1">
      <c r="A4484" s="26">
        <v>4480</v>
      </c>
      <c r="B4484" s="316" t="s">
        <v>11066</v>
      </c>
      <c r="C4484" s="318" t="s">
        <v>8642</v>
      </c>
      <c r="D4484" s="318" t="s">
        <v>8099</v>
      </c>
      <c r="E4484" s="318" t="s">
        <v>2453</v>
      </c>
      <c r="F4484" s="318" t="s">
        <v>2423</v>
      </c>
    </row>
    <row r="4485" spans="1:6" hidden="1">
      <c r="A4485" s="26">
        <v>4481</v>
      </c>
      <c r="B4485" s="316" t="s">
        <v>8331</v>
      </c>
      <c r="C4485" s="318" t="s">
        <v>8332</v>
      </c>
      <c r="D4485" s="318" t="s">
        <v>8099</v>
      </c>
      <c r="E4485" s="318" t="s">
        <v>2453</v>
      </c>
      <c r="F4485" s="318" t="s">
        <v>2423</v>
      </c>
    </row>
    <row r="4486" spans="1:6" hidden="1">
      <c r="A4486" s="26">
        <v>4482</v>
      </c>
      <c r="B4486" s="316" t="s">
        <v>8304</v>
      </c>
      <c r="C4486" s="318" t="s">
        <v>8305</v>
      </c>
      <c r="D4486" s="318" t="s">
        <v>8099</v>
      </c>
      <c r="E4486" s="318" t="s">
        <v>2453</v>
      </c>
      <c r="F4486" s="318" t="s">
        <v>2423</v>
      </c>
    </row>
    <row r="4487" spans="1:6" hidden="1">
      <c r="A4487" s="26">
        <v>4483</v>
      </c>
      <c r="B4487" s="316" t="s">
        <v>8335</v>
      </c>
      <c r="C4487" s="318" t="s">
        <v>8336</v>
      </c>
      <c r="D4487" s="318" t="s">
        <v>8099</v>
      </c>
      <c r="E4487" s="318" t="s">
        <v>2453</v>
      </c>
      <c r="F4487" s="318" t="s">
        <v>2423</v>
      </c>
    </row>
    <row r="4488" spans="1:6" hidden="1">
      <c r="A4488" s="26">
        <v>4484</v>
      </c>
      <c r="B4488" s="316" t="s">
        <v>8359</v>
      </c>
      <c r="C4488" s="318" t="s">
        <v>8360</v>
      </c>
      <c r="D4488" s="318" t="s">
        <v>8099</v>
      </c>
      <c r="E4488" s="318" t="s">
        <v>2453</v>
      </c>
      <c r="F4488" s="318" t="s">
        <v>2423</v>
      </c>
    </row>
    <row r="4489" spans="1:6" hidden="1">
      <c r="A4489" s="26">
        <v>4485</v>
      </c>
      <c r="B4489" s="316" t="s">
        <v>8341</v>
      </c>
      <c r="C4489" s="318" t="s">
        <v>8342</v>
      </c>
      <c r="D4489" s="318" t="s">
        <v>8099</v>
      </c>
      <c r="E4489" s="318" t="s">
        <v>2453</v>
      </c>
      <c r="F4489" s="318" t="s">
        <v>2423</v>
      </c>
    </row>
    <row r="4490" spans="1:6" hidden="1">
      <c r="A4490" s="26">
        <v>4486</v>
      </c>
      <c r="B4490" s="316" t="s">
        <v>8357</v>
      </c>
      <c r="C4490" s="318" t="s">
        <v>8358</v>
      </c>
      <c r="D4490" s="318" t="s">
        <v>8099</v>
      </c>
      <c r="E4490" s="318" t="s">
        <v>2453</v>
      </c>
      <c r="F4490" s="318" t="s">
        <v>2423</v>
      </c>
    </row>
    <row r="4491" spans="1:6" hidden="1">
      <c r="A4491" s="26">
        <v>4487</v>
      </c>
      <c r="B4491" s="316" t="s">
        <v>8366</v>
      </c>
      <c r="C4491" s="318" t="s">
        <v>1350</v>
      </c>
      <c r="D4491" s="318" t="s">
        <v>8099</v>
      </c>
      <c r="E4491" s="318" t="s">
        <v>2453</v>
      </c>
      <c r="F4491" s="318" t="s">
        <v>2423</v>
      </c>
    </row>
    <row r="4492" spans="1:6" hidden="1">
      <c r="A4492" s="26">
        <v>4488</v>
      </c>
      <c r="B4492" s="316" t="s">
        <v>8384</v>
      </c>
      <c r="C4492" s="318" t="s">
        <v>8385</v>
      </c>
      <c r="D4492" s="318" t="s">
        <v>8099</v>
      </c>
      <c r="E4492" s="318" t="s">
        <v>2453</v>
      </c>
      <c r="F4492" s="318" t="s">
        <v>2423</v>
      </c>
    </row>
    <row r="4493" spans="1:6" hidden="1">
      <c r="A4493" s="26">
        <v>4489</v>
      </c>
      <c r="B4493" s="316" t="s">
        <v>8363</v>
      </c>
      <c r="C4493" s="318" t="s">
        <v>1349</v>
      </c>
      <c r="D4493" s="318" t="s">
        <v>8099</v>
      </c>
      <c r="E4493" s="318" t="s">
        <v>2453</v>
      </c>
      <c r="F4493" s="318" t="s">
        <v>2423</v>
      </c>
    </row>
    <row r="4494" spans="1:6" hidden="1">
      <c r="A4494" s="26">
        <v>4490</v>
      </c>
      <c r="B4494" s="316" t="s">
        <v>8377</v>
      </c>
      <c r="C4494" s="318" t="s">
        <v>8378</v>
      </c>
      <c r="D4494" s="318" t="s">
        <v>8099</v>
      </c>
      <c r="E4494" s="318" t="s">
        <v>2453</v>
      </c>
      <c r="F4494" s="318" t="s">
        <v>2423</v>
      </c>
    </row>
    <row r="4495" spans="1:6" hidden="1">
      <c r="A4495" s="26">
        <v>4491</v>
      </c>
      <c r="B4495" s="316" t="s">
        <v>8334</v>
      </c>
      <c r="C4495" s="318" t="s">
        <v>1338</v>
      </c>
      <c r="D4495" s="318" t="s">
        <v>8099</v>
      </c>
      <c r="E4495" s="318" t="s">
        <v>2453</v>
      </c>
      <c r="F4495" s="318" t="s">
        <v>2423</v>
      </c>
    </row>
    <row r="4496" spans="1:6" hidden="1">
      <c r="A4496" s="26">
        <v>4492</v>
      </c>
      <c r="B4496" s="316" t="s">
        <v>8382</v>
      </c>
      <c r="C4496" s="318" t="s">
        <v>8383</v>
      </c>
      <c r="D4496" s="318" t="s">
        <v>8099</v>
      </c>
      <c r="E4496" s="318" t="s">
        <v>2453</v>
      </c>
      <c r="F4496" s="318" t="s">
        <v>2423</v>
      </c>
    </row>
    <row r="4497" spans="1:6" hidden="1">
      <c r="A4497" s="26">
        <v>4493</v>
      </c>
      <c r="B4497" s="316" t="s">
        <v>8333</v>
      </c>
      <c r="C4497" s="318" t="s">
        <v>1337</v>
      </c>
      <c r="D4497" s="318" t="s">
        <v>8099</v>
      </c>
      <c r="E4497" s="318" t="s">
        <v>2453</v>
      </c>
      <c r="F4497" s="318" t="s">
        <v>2423</v>
      </c>
    </row>
    <row r="4498" spans="1:6" hidden="1">
      <c r="A4498" s="26">
        <v>4494</v>
      </c>
      <c r="B4498" s="316" t="s">
        <v>8386</v>
      </c>
      <c r="C4498" s="318" t="s">
        <v>8387</v>
      </c>
      <c r="D4498" s="318" t="s">
        <v>8099</v>
      </c>
      <c r="E4498" s="318" t="s">
        <v>2453</v>
      </c>
      <c r="F4498" s="318" t="s">
        <v>2423</v>
      </c>
    </row>
    <row r="4499" spans="1:6" hidden="1">
      <c r="A4499" s="26">
        <v>4495</v>
      </c>
      <c r="B4499" s="316" t="s">
        <v>8388</v>
      </c>
      <c r="C4499" s="318" t="s">
        <v>8389</v>
      </c>
      <c r="D4499" s="318" t="s">
        <v>8099</v>
      </c>
      <c r="E4499" s="318" t="s">
        <v>2453</v>
      </c>
      <c r="F4499" s="318" t="s">
        <v>2423</v>
      </c>
    </row>
    <row r="4500" spans="1:6" hidden="1">
      <c r="A4500" s="26">
        <v>4496</v>
      </c>
      <c r="B4500" s="316" t="s">
        <v>8371</v>
      </c>
      <c r="C4500" s="318" t="s">
        <v>8372</v>
      </c>
      <c r="D4500" s="318" t="s">
        <v>8099</v>
      </c>
      <c r="E4500" s="318" t="s">
        <v>2453</v>
      </c>
      <c r="F4500" s="318" t="s">
        <v>2423</v>
      </c>
    </row>
    <row r="4501" spans="1:6" hidden="1">
      <c r="A4501" s="26">
        <v>4497</v>
      </c>
      <c r="B4501" s="316" t="s">
        <v>8369</v>
      </c>
      <c r="C4501" s="318" t="s">
        <v>11171</v>
      </c>
      <c r="D4501" s="318" t="s">
        <v>8099</v>
      </c>
      <c r="E4501" s="318" t="s">
        <v>2453</v>
      </c>
      <c r="F4501" s="318" t="s">
        <v>2423</v>
      </c>
    </row>
    <row r="4502" spans="1:6" hidden="1">
      <c r="A4502" s="26">
        <v>4498</v>
      </c>
      <c r="B4502" s="316" t="s">
        <v>8379</v>
      </c>
      <c r="C4502" s="318" t="s">
        <v>11176</v>
      </c>
      <c r="D4502" s="318" t="s">
        <v>8099</v>
      </c>
      <c r="E4502" s="318" t="s">
        <v>2453</v>
      </c>
      <c r="F4502" s="318" t="s">
        <v>2423</v>
      </c>
    </row>
    <row r="4503" spans="1:6" hidden="1">
      <c r="A4503" s="26">
        <v>4499</v>
      </c>
      <c r="B4503" s="316" t="s">
        <v>8329</v>
      </c>
      <c r="C4503" s="318" t="s">
        <v>8330</v>
      </c>
      <c r="D4503" s="318" t="s">
        <v>8099</v>
      </c>
      <c r="E4503" s="318" t="s">
        <v>2453</v>
      </c>
      <c r="F4503" s="318" t="s">
        <v>2423</v>
      </c>
    </row>
    <row r="4504" spans="1:6" hidden="1">
      <c r="A4504" s="26">
        <v>4500</v>
      </c>
      <c r="B4504" s="316" t="s">
        <v>11228</v>
      </c>
      <c r="C4504" s="318" t="s">
        <v>8623</v>
      </c>
      <c r="D4504" s="318" t="s">
        <v>8099</v>
      </c>
      <c r="E4504" s="318" t="s">
        <v>2453</v>
      </c>
      <c r="F4504" s="318" t="s">
        <v>2423</v>
      </c>
    </row>
    <row r="4505" spans="1:6" hidden="1">
      <c r="A4505" s="26">
        <v>4501</v>
      </c>
      <c r="B4505" s="316" t="s">
        <v>11237</v>
      </c>
      <c r="C4505" s="318" t="s">
        <v>8627</v>
      </c>
      <c r="D4505" s="318" t="s">
        <v>8099</v>
      </c>
      <c r="E4505" s="318" t="s">
        <v>2453</v>
      </c>
      <c r="F4505" s="318" t="s">
        <v>2423</v>
      </c>
    </row>
    <row r="4506" spans="1:6" hidden="1">
      <c r="A4506" s="26">
        <v>4502</v>
      </c>
      <c r="B4506" s="316" t="s">
        <v>11240</v>
      </c>
      <c r="C4506" s="318" t="s">
        <v>8624</v>
      </c>
      <c r="D4506" s="318" t="s">
        <v>8099</v>
      </c>
      <c r="E4506" s="318" t="s">
        <v>2453</v>
      </c>
      <c r="F4506" s="318" t="s">
        <v>2423</v>
      </c>
    </row>
    <row r="4507" spans="1:6" hidden="1">
      <c r="A4507" s="26">
        <v>4503</v>
      </c>
      <c r="B4507" s="316" t="s">
        <v>11259</v>
      </c>
      <c r="C4507" s="318" t="s">
        <v>8639</v>
      </c>
      <c r="D4507" s="318" t="s">
        <v>8099</v>
      </c>
      <c r="E4507" s="318" t="s">
        <v>2453</v>
      </c>
      <c r="F4507" s="318" t="s">
        <v>2423</v>
      </c>
    </row>
    <row r="4508" spans="1:6" hidden="1">
      <c r="A4508" s="26">
        <v>4504</v>
      </c>
      <c r="B4508" s="316" t="s">
        <v>11260</v>
      </c>
      <c r="C4508" s="318" t="s">
        <v>8640</v>
      </c>
      <c r="D4508" s="318" t="s">
        <v>8099</v>
      </c>
      <c r="E4508" s="318" t="s">
        <v>2453</v>
      </c>
      <c r="F4508" s="318" t="s">
        <v>2423</v>
      </c>
    </row>
    <row r="4509" spans="1:6" hidden="1">
      <c r="A4509" s="26">
        <v>4505</v>
      </c>
      <c r="B4509" s="316" t="s">
        <v>11296</v>
      </c>
      <c r="C4509" s="318" t="s">
        <v>8641</v>
      </c>
      <c r="D4509" s="318" t="s">
        <v>8099</v>
      </c>
      <c r="E4509" s="318" t="s">
        <v>2453</v>
      </c>
      <c r="F4509" s="318" t="s">
        <v>2423</v>
      </c>
    </row>
    <row r="4510" spans="1:6" hidden="1">
      <c r="A4510" s="26">
        <v>4506</v>
      </c>
      <c r="B4510" s="316" t="s">
        <v>8364</v>
      </c>
      <c r="C4510" s="318" t="s">
        <v>8365</v>
      </c>
      <c r="D4510" s="318" t="s">
        <v>8099</v>
      </c>
      <c r="E4510" s="318" t="s">
        <v>2453</v>
      </c>
      <c r="F4510" s="318" t="s">
        <v>2423</v>
      </c>
    </row>
    <row r="4511" spans="1:6" hidden="1">
      <c r="A4511" s="26">
        <v>4507</v>
      </c>
      <c r="B4511" s="316" t="s">
        <v>8223</v>
      </c>
      <c r="C4511" s="318" t="s">
        <v>8224</v>
      </c>
      <c r="D4511" s="318" t="s">
        <v>8099</v>
      </c>
      <c r="E4511" s="318" t="s">
        <v>2453</v>
      </c>
      <c r="F4511" s="318" t="s">
        <v>2423</v>
      </c>
    </row>
    <row r="4512" spans="1:6" hidden="1">
      <c r="A4512" s="26">
        <v>4508</v>
      </c>
      <c r="B4512" s="316" t="s">
        <v>8281</v>
      </c>
      <c r="C4512" s="318" t="s">
        <v>8282</v>
      </c>
      <c r="D4512" s="318" t="s">
        <v>8099</v>
      </c>
      <c r="E4512" s="318" t="s">
        <v>2453</v>
      </c>
      <c r="F4512" s="318" t="s">
        <v>2423</v>
      </c>
    </row>
    <row r="4513" spans="1:6" hidden="1">
      <c r="A4513" s="26">
        <v>4509</v>
      </c>
      <c r="B4513" s="316" t="s">
        <v>8343</v>
      </c>
      <c r="C4513" s="318" t="s">
        <v>8344</v>
      </c>
      <c r="D4513" s="318" t="s">
        <v>8099</v>
      </c>
      <c r="E4513" s="318" t="s">
        <v>2453</v>
      </c>
      <c r="F4513" s="318" t="s">
        <v>2423</v>
      </c>
    </row>
    <row r="4514" spans="1:6" hidden="1">
      <c r="A4514" s="26">
        <v>4510</v>
      </c>
      <c r="B4514" s="316" t="s">
        <v>8221</v>
      </c>
      <c r="C4514" s="318" t="s">
        <v>8222</v>
      </c>
      <c r="D4514" s="318" t="s">
        <v>8099</v>
      </c>
      <c r="E4514" s="318" t="s">
        <v>2453</v>
      </c>
      <c r="F4514" s="318" t="s">
        <v>2423</v>
      </c>
    </row>
    <row r="4515" spans="1:6" hidden="1">
      <c r="A4515" s="26">
        <v>4511</v>
      </c>
      <c r="B4515" s="316" t="s">
        <v>8195</v>
      </c>
      <c r="C4515" s="318" t="s">
        <v>8196</v>
      </c>
      <c r="D4515" s="318" t="s">
        <v>8099</v>
      </c>
      <c r="E4515" s="318" t="s">
        <v>2453</v>
      </c>
      <c r="F4515" s="318" t="s">
        <v>2423</v>
      </c>
    </row>
    <row r="4516" spans="1:6" hidden="1">
      <c r="A4516" s="26">
        <v>4512</v>
      </c>
      <c r="B4516" s="316" t="s">
        <v>8227</v>
      </c>
      <c r="C4516" s="318" t="s">
        <v>8228</v>
      </c>
      <c r="D4516" s="318" t="s">
        <v>8099</v>
      </c>
      <c r="E4516" s="318" t="s">
        <v>2453</v>
      </c>
      <c r="F4516" s="318" t="s">
        <v>2423</v>
      </c>
    </row>
    <row r="4517" spans="1:6" hidden="1">
      <c r="A4517" s="26">
        <v>4513</v>
      </c>
      <c r="B4517" s="316" t="s">
        <v>8249</v>
      </c>
      <c r="C4517" s="318" t="s">
        <v>8250</v>
      </c>
      <c r="D4517" s="318" t="s">
        <v>8099</v>
      </c>
      <c r="E4517" s="318" t="s">
        <v>2453</v>
      </c>
      <c r="F4517" s="318" t="s">
        <v>2423</v>
      </c>
    </row>
    <row r="4518" spans="1:6" hidden="1">
      <c r="A4518" s="26">
        <v>4514</v>
      </c>
      <c r="B4518" s="316" t="s">
        <v>8318</v>
      </c>
      <c r="C4518" s="318" t="s">
        <v>8319</v>
      </c>
      <c r="D4518" s="318" t="s">
        <v>8099</v>
      </c>
      <c r="E4518" s="318" t="s">
        <v>2453</v>
      </c>
      <c r="F4518" s="318" t="s">
        <v>2423</v>
      </c>
    </row>
    <row r="4519" spans="1:6" hidden="1">
      <c r="A4519" s="26">
        <v>4515</v>
      </c>
      <c r="B4519" s="316" t="s">
        <v>8327</v>
      </c>
      <c r="C4519" s="318" t="s">
        <v>8328</v>
      </c>
      <c r="D4519" s="318" t="s">
        <v>8099</v>
      </c>
      <c r="E4519" s="318" t="s">
        <v>2453</v>
      </c>
      <c r="F4519" s="318" t="s">
        <v>2423</v>
      </c>
    </row>
    <row r="4520" spans="1:6" hidden="1">
      <c r="A4520" s="26">
        <v>4516</v>
      </c>
      <c r="B4520" s="316" t="s">
        <v>8322</v>
      </c>
      <c r="C4520" s="318" t="s">
        <v>8323</v>
      </c>
      <c r="D4520" s="318" t="s">
        <v>8099</v>
      </c>
      <c r="E4520" s="318" t="s">
        <v>2453</v>
      </c>
      <c r="F4520" s="318" t="s">
        <v>2423</v>
      </c>
    </row>
    <row r="4521" spans="1:6" hidden="1">
      <c r="A4521" s="26">
        <v>4517</v>
      </c>
      <c r="B4521" s="316" t="s">
        <v>8345</v>
      </c>
      <c r="C4521" s="318" t="s">
        <v>8346</v>
      </c>
      <c r="D4521" s="318" t="s">
        <v>8099</v>
      </c>
      <c r="E4521" s="318" t="s">
        <v>2453</v>
      </c>
      <c r="F4521" s="318" t="s">
        <v>2423</v>
      </c>
    </row>
    <row r="4522" spans="1:6" hidden="1">
      <c r="A4522" s="26">
        <v>4518</v>
      </c>
      <c r="B4522" s="316" t="s">
        <v>8314</v>
      </c>
      <c r="C4522" s="318" t="s">
        <v>8315</v>
      </c>
      <c r="D4522" s="318" t="s">
        <v>8099</v>
      </c>
      <c r="E4522" s="318" t="s">
        <v>2453</v>
      </c>
      <c r="F4522" s="318" t="s">
        <v>2423</v>
      </c>
    </row>
    <row r="4523" spans="1:6" hidden="1">
      <c r="A4523" s="26">
        <v>4519</v>
      </c>
      <c r="B4523" s="316" t="s">
        <v>8380</v>
      </c>
      <c r="C4523" s="318" t="s">
        <v>8381</v>
      </c>
      <c r="D4523" s="318" t="s">
        <v>8099</v>
      </c>
      <c r="E4523" s="318" t="s">
        <v>2453</v>
      </c>
      <c r="F4523" s="318" t="s">
        <v>2423</v>
      </c>
    </row>
    <row r="4524" spans="1:6" hidden="1">
      <c r="A4524" s="26">
        <v>4520</v>
      </c>
      <c r="B4524" s="316" t="s">
        <v>8251</v>
      </c>
      <c r="C4524" s="318" t="s">
        <v>8252</v>
      </c>
      <c r="D4524" s="318" t="s">
        <v>8099</v>
      </c>
      <c r="E4524" s="318" t="s">
        <v>2453</v>
      </c>
      <c r="F4524" s="318" t="s">
        <v>2423</v>
      </c>
    </row>
    <row r="4525" spans="1:6" hidden="1">
      <c r="A4525" s="26">
        <v>4521</v>
      </c>
      <c r="B4525" s="316" t="s">
        <v>8337</v>
      </c>
      <c r="C4525" s="318" t="s">
        <v>8338</v>
      </c>
      <c r="D4525" s="318" t="s">
        <v>8099</v>
      </c>
      <c r="E4525" s="318" t="s">
        <v>2453</v>
      </c>
      <c r="F4525" s="318" t="s">
        <v>2423</v>
      </c>
    </row>
    <row r="4526" spans="1:6" hidden="1">
      <c r="A4526" s="26">
        <v>4522</v>
      </c>
      <c r="B4526" s="316" t="s">
        <v>8267</v>
      </c>
      <c r="C4526" s="318" t="s">
        <v>8268</v>
      </c>
      <c r="D4526" s="318" t="s">
        <v>8099</v>
      </c>
      <c r="E4526" s="318" t="s">
        <v>2453</v>
      </c>
      <c r="F4526" s="318" t="s">
        <v>2423</v>
      </c>
    </row>
    <row r="4527" spans="1:6" hidden="1">
      <c r="A4527" s="26">
        <v>4523</v>
      </c>
      <c r="B4527" s="316" t="s">
        <v>8311</v>
      </c>
      <c r="C4527" s="318" t="s">
        <v>8312</v>
      </c>
      <c r="D4527" s="318" t="s">
        <v>8099</v>
      </c>
      <c r="E4527" s="318" t="s">
        <v>2453</v>
      </c>
      <c r="F4527" s="318" t="s">
        <v>2423</v>
      </c>
    </row>
    <row r="4528" spans="1:6" hidden="1">
      <c r="A4528" s="26">
        <v>4524</v>
      </c>
      <c r="B4528" s="316" t="s">
        <v>8349</v>
      </c>
      <c r="C4528" s="318" t="s">
        <v>8350</v>
      </c>
      <c r="D4528" s="318" t="s">
        <v>8099</v>
      </c>
      <c r="E4528" s="318" t="s">
        <v>2453</v>
      </c>
      <c r="F4528" s="318" t="s">
        <v>2423</v>
      </c>
    </row>
    <row r="4529" spans="1:6" hidden="1">
      <c r="A4529" s="26">
        <v>4525</v>
      </c>
      <c r="B4529" s="316" t="s">
        <v>11426</v>
      </c>
      <c r="C4529" s="318" t="s">
        <v>8680</v>
      </c>
      <c r="D4529" s="318" t="s">
        <v>8099</v>
      </c>
      <c r="E4529" s="318" t="s">
        <v>2453</v>
      </c>
      <c r="F4529" s="318" t="s">
        <v>2423</v>
      </c>
    </row>
    <row r="4530" spans="1:6" hidden="1">
      <c r="A4530" s="26">
        <v>4526</v>
      </c>
      <c r="B4530" s="316" t="s">
        <v>11431</v>
      </c>
      <c r="C4530" s="318" t="s">
        <v>8681</v>
      </c>
      <c r="D4530" s="318" t="s">
        <v>8099</v>
      </c>
      <c r="E4530" s="318" t="s">
        <v>2453</v>
      </c>
      <c r="F4530" s="318" t="s">
        <v>2423</v>
      </c>
    </row>
    <row r="4531" spans="1:6" hidden="1">
      <c r="A4531" s="26">
        <v>4527</v>
      </c>
      <c r="B4531" s="316" t="s">
        <v>11441</v>
      </c>
      <c r="C4531" s="318" t="s">
        <v>8674</v>
      </c>
      <c r="D4531" s="318" t="s">
        <v>8099</v>
      </c>
      <c r="E4531" s="318" t="s">
        <v>2453</v>
      </c>
      <c r="F4531" s="318" t="s">
        <v>2423</v>
      </c>
    </row>
    <row r="4532" spans="1:6" hidden="1">
      <c r="A4532" s="26">
        <v>4528</v>
      </c>
      <c r="B4532" s="316" t="s">
        <v>11450</v>
      </c>
      <c r="C4532" s="318" t="s">
        <v>8650</v>
      </c>
      <c r="D4532" s="318" t="s">
        <v>8099</v>
      </c>
      <c r="E4532" s="318" t="s">
        <v>2453</v>
      </c>
      <c r="F4532" s="318" t="s">
        <v>2423</v>
      </c>
    </row>
    <row r="4533" spans="1:6" hidden="1">
      <c r="A4533" s="26">
        <v>4529</v>
      </c>
      <c r="B4533" s="316" t="s">
        <v>11463</v>
      </c>
      <c r="C4533" s="318" t="s">
        <v>8651</v>
      </c>
      <c r="D4533" s="318" t="s">
        <v>8099</v>
      </c>
      <c r="E4533" s="318" t="s">
        <v>2453</v>
      </c>
      <c r="F4533" s="318" t="s">
        <v>2423</v>
      </c>
    </row>
    <row r="4534" spans="1:6" hidden="1">
      <c r="A4534" s="26">
        <v>4530</v>
      </c>
      <c r="B4534" s="316" t="s">
        <v>11466</v>
      </c>
      <c r="C4534" s="318" t="s">
        <v>8652</v>
      </c>
      <c r="D4534" s="318" t="s">
        <v>8099</v>
      </c>
      <c r="E4534" s="318" t="s">
        <v>2453</v>
      </c>
      <c r="F4534" s="318" t="s">
        <v>2423</v>
      </c>
    </row>
    <row r="4535" spans="1:6" hidden="1">
      <c r="A4535" s="26">
        <v>4531</v>
      </c>
      <c r="B4535" s="316" t="s">
        <v>11473</v>
      </c>
      <c r="C4535" s="318" t="s">
        <v>8667</v>
      </c>
      <c r="D4535" s="318" t="s">
        <v>8099</v>
      </c>
      <c r="E4535" s="318" t="s">
        <v>2453</v>
      </c>
      <c r="F4535" s="318" t="s">
        <v>2423</v>
      </c>
    </row>
    <row r="4536" spans="1:6" hidden="1">
      <c r="A4536" s="26">
        <v>4532</v>
      </c>
      <c r="B4536" s="316" t="s">
        <v>11476</v>
      </c>
      <c r="C4536" s="318" t="s">
        <v>8657</v>
      </c>
      <c r="D4536" s="318" t="s">
        <v>8099</v>
      </c>
      <c r="E4536" s="318" t="s">
        <v>2453</v>
      </c>
      <c r="F4536" s="318" t="s">
        <v>2423</v>
      </c>
    </row>
    <row r="4537" spans="1:6" hidden="1">
      <c r="A4537" s="26">
        <v>4533</v>
      </c>
      <c r="B4537" s="316" t="s">
        <v>11498</v>
      </c>
      <c r="C4537" s="318" t="s">
        <v>8660</v>
      </c>
      <c r="D4537" s="318" t="s">
        <v>8099</v>
      </c>
      <c r="E4537" s="318" t="s">
        <v>2453</v>
      </c>
      <c r="F4537" s="318" t="s">
        <v>2423</v>
      </c>
    </row>
    <row r="4538" spans="1:6" hidden="1">
      <c r="A4538" s="26">
        <v>4534</v>
      </c>
      <c r="B4538" s="316" t="s">
        <v>11517</v>
      </c>
      <c r="C4538" s="318" t="s">
        <v>8664</v>
      </c>
      <c r="D4538" s="318" t="s">
        <v>8099</v>
      </c>
      <c r="E4538" s="318" t="s">
        <v>2453</v>
      </c>
      <c r="F4538" s="318" t="s">
        <v>2423</v>
      </c>
    </row>
    <row r="4539" spans="1:6" hidden="1">
      <c r="A4539" s="26">
        <v>4535</v>
      </c>
      <c r="B4539" s="316" t="s">
        <v>11525</v>
      </c>
      <c r="C4539" s="318" t="s">
        <v>8668</v>
      </c>
      <c r="D4539" s="318" t="s">
        <v>8099</v>
      </c>
      <c r="E4539" s="318" t="s">
        <v>2453</v>
      </c>
      <c r="F4539" s="318" t="s">
        <v>2423</v>
      </c>
    </row>
    <row r="4540" spans="1:6" hidden="1">
      <c r="A4540" s="26">
        <v>4536</v>
      </c>
      <c r="B4540" s="316" t="s">
        <v>8152</v>
      </c>
      <c r="C4540" s="318" t="s">
        <v>8153</v>
      </c>
      <c r="D4540" s="318" t="s">
        <v>8099</v>
      </c>
      <c r="E4540" s="318" t="s">
        <v>2453</v>
      </c>
      <c r="F4540" s="318" t="s">
        <v>2423</v>
      </c>
    </row>
    <row r="4541" spans="1:6" hidden="1">
      <c r="A4541" s="26">
        <v>4537</v>
      </c>
      <c r="B4541" s="316" t="s">
        <v>8146</v>
      </c>
      <c r="C4541" s="318" t="s">
        <v>8147</v>
      </c>
      <c r="D4541" s="318" t="s">
        <v>8099</v>
      </c>
      <c r="E4541" s="318" t="s">
        <v>2453</v>
      </c>
      <c r="F4541" s="318" t="s">
        <v>2423</v>
      </c>
    </row>
    <row r="4542" spans="1:6" hidden="1">
      <c r="A4542" s="26">
        <v>4538</v>
      </c>
      <c r="B4542" s="316" t="s">
        <v>8170</v>
      </c>
      <c r="C4542" s="318" t="s">
        <v>8171</v>
      </c>
      <c r="D4542" s="318" t="s">
        <v>8099</v>
      </c>
      <c r="E4542" s="318" t="s">
        <v>2453</v>
      </c>
      <c r="F4542" s="318" t="s">
        <v>2423</v>
      </c>
    </row>
    <row r="4543" spans="1:6" hidden="1">
      <c r="A4543" s="26">
        <v>4539</v>
      </c>
      <c r="B4543" s="316" t="s">
        <v>8132</v>
      </c>
      <c r="C4543" s="318" t="s">
        <v>8133</v>
      </c>
      <c r="D4543" s="318" t="s">
        <v>8099</v>
      </c>
      <c r="E4543" s="318" t="s">
        <v>2453</v>
      </c>
      <c r="F4543" s="318" t="s">
        <v>2423</v>
      </c>
    </row>
    <row r="4544" spans="1:6" hidden="1">
      <c r="A4544" s="26">
        <v>4540</v>
      </c>
      <c r="B4544" s="316" t="s">
        <v>8144</v>
      </c>
      <c r="C4544" s="318" t="s">
        <v>8145</v>
      </c>
      <c r="D4544" s="318" t="s">
        <v>8099</v>
      </c>
      <c r="E4544" s="318" t="s">
        <v>2453</v>
      </c>
      <c r="F4544" s="318" t="s">
        <v>2423</v>
      </c>
    </row>
    <row r="4545" spans="1:6" hidden="1">
      <c r="A4545" s="26">
        <v>4541</v>
      </c>
      <c r="B4545" s="316" t="s">
        <v>8126</v>
      </c>
      <c r="C4545" s="318" t="s">
        <v>8127</v>
      </c>
      <c r="D4545" s="318" t="s">
        <v>8099</v>
      </c>
      <c r="E4545" s="318" t="s">
        <v>2453</v>
      </c>
      <c r="F4545" s="318" t="s">
        <v>2423</v>
      </c>
    </row>
    <row r="4546" spans="1:6" hidden="1">
      <c r="A4546" s="26">
        <v>4542</v>
      </c>
      <c r="B4546" s="316" t="s">
        <v>8136</v>
      </c>
      <c r="C4546" s="318" t="s">
        <v>8137</v>
      </c>
      <c r="D4546" s="318" t="s">
        <v>8099</v>
      </c>
      <c r="E4546" s="318" t="s">
        <v>2453</v>
      </c>
      <c r="F4546" s="318" t="s">
        <v>2423</v>
      </c>
    </row>
    <row r="4547" spans="1:6" hidden="1">
      <c r="A4547" s="26">
        <v>4543</v>
      </c>
      <c r="B4547" s="316" t="s">
        <v>8166</v>
      </c>
      <c r="C4547" s="318" t="s">
        <v>8167</v>
      </c>
      <c r="D4547" s="318" t="s">
        <v>8099</v>
      </c>
      <c r="E4547" s="318" t="s">
        <v>2453</v>
      </c>
      <c r="F4547" s="318" t="s">
        <v>2423</v>
      </c>
    </row>
    <row r="4548" spans="1:6" hidden="1">
      <c r="A4548" s="26">
        <v>4544</v>
      </c>
      <c r="B4548" s="316" t="s">
        <v>8178</v>
      </c>
      <c r="C4548" s="318" t="s">
        <v>8179</v>
      </c>
      <c r="D4548" s="318" t="s">
        <v>8099</v>
      </c>
      <c r="E4548" s="318" t="s">
        <v>2453</v>
      </c>
      <c r="F4548" s="318" t="s">
        <v>2423</v>
      </c>
    </row>
    <row r="4549" spans="1:6" hidden="1">
      <c r="A4549" s="26">
        <v>4545</v>
      </c>
      <c r="B4549" s="316" t="s">
        <v>8142</v>
      </c>
      <c r="C4549" s="318" t="s">
        <v>8143</v>
      </c>
      <c r="D4549" s="318" t="s">
        <v>8099</v>
      </c>
      <c r="E4549" s="318" t="s">
        <v>2453</v>
      </c>
      <c r="F4549" s="318" t="s">
        <v>2423</v>
      </c>
    </row>
    <row r="4550" spans="1:6" hidden="1">
      <c r="A4550" s="26">
        <v>4546</v>
      </c>
      <c r="B4550" s="316" t="s">
        <v>8116</v>
      </c>
      <c r="C4550" s="318" t="s">
        <v>8117</v>
      </c>
      <c r="D4550" s="318" t="s">
        <v>8099</v>
      </c>
      <c r="E4550" s="318" t="s">
        <v>2453</v>
      </c>
      <c r="F4550" s="318" t="s">
        <v>2423</v>
      </c>
    </row>
    <row r="4551" spans="1:6" hidden="1">
      <c r="A4551" s="26">
        <v>4547</v>
      </c>
      <c r="B4551" s="316" t="s">
        <v>8156</v>
      </c>
      <c r="C4551" s="318" t="s">
        <v>8157</v>
      </c>
      <c r="D4551" s="318" t="s">
        <v>8099</v>
      </c>
      <c r="E4551" s="318" t="s">
        <v>2453</v>
      </c>
      <c r="F4551" s="318" t="s">
        <v>2423</v>
      </c>
    </row>
    <row r="4552" spans="1:6" hidden="1">
      <c r="A4552" s="26">
        <v>4548</v>
      </c>
      <c r="B4552" s="316" t="s">
        <v>11565</v>
      </c>
      <c r="C4552" s="318" t="s">
        <v>8103</v>
      </c>
      <c r="D4552" s="318" t="s">
        <v>8099</v>
      </c>
      <c r="E4552" s="318" t="s">
        <v>2422</v>
      </c>
      <c r="F4552" s="318" t="s">
        <v>2423</v>
      </c>
    </row>
    <row r="4553" spans="1:6" hidden="1">
      <c r="A4553" s="26">
        <v>4549</v>
      </c>
      <c r="B4553" s="316" t="s">
        <v>8114</v>
      </c>
      <c r="C4553" s="318" t="s">
        <v>8115</v>
      </c>
      <c r="D4553" s="318" t="s">
        <v>8099</v>
      </c>
      <c r="E4553" s="318" t="s">
        <v>2453</v>
      </c>
      <c r="F4553" s="318" t="s">
        <v>2423</v>
      </c>
    </row>
    <row r="4554" spans="1:6" hidden="1">
      <c r="A4554" s="26">
        <v>4550</v>
      </c>
      <c r="B4554" s="316" t="s">
        <v>8130</v>
      </c>
      <c r="C4554" s="318" t="s">
        <v>8131</v>
      </c>
      <c r="D4554" s="318" t="s">
        <v>8099</v>
      </c>
      <c r="E4554" s="318" t="s">
        <v>2453</v>
      </c>
      <c r="F4554" s="318" t="s">
        <v>2423</v>
      </c>
    </row>
    <row r="4555" spans="1:6" hidden="1">
      <c r="A4555" s="26">
        <v>4551</v>
      </c>
      <c r="B4555" s="316" t="s">
        <v>8128</v>
      </c>
      <c r="C4555" s="318" t="s">
        <v>8129</v>
      </c>
      <c r="D4555" s="318" t="s">
        <v>8099</v>
      </c>
      <c r="E4555" s="318" t="s">
        <v>2453</v>
      </c>
      <c r="F4555" s="320" t="s">
        <v>2423</v>
      </c>
    </row>
    <row r="4556" spans="1:6" hidden="1">
      <c r="A4556" s="26">
        <v>4552</v>
      </c>
      <c r="B4556" s="316" t="s">
        <v>8124</v>
      </c>
      <c r="C4556" s="318" t="s">
        <v>8125</v>
      </c>
      <c r="D4556" s="318" t="s">
        <v>8099</v>
      </c>
      <c r="E4556" s="318" t="s">
        <v>2453</v>
      </c>
      <c r="F4556" s="320" t="s">
        <v>2423</v>
      </c>
    </row>
    <row r="4557" spans="1:6" hidden="1">
      <c r="A4557" s="26">
        <v>4553</v>
      </c>
      <c r="B4557" s="316" t="s">
        <v>8118</v>
      </c>
      <c r="C4557" s="318" t="s">
        <v>8119</v>
      </c>
      <c r="D4557" s="318" t="s">
        <v>8099</v>
      </c>
      <c r="E4557" s="318" t="s">
        <v>2453</v>
      </c>
      <c r="F4557" s="320" t="s">
        <v>2423</v>
      </c>
    </row>
    <row r="4558" spans="1:6" hidden="1">
      <c r="A4558" s="26">
        <v>4554</v>
      </c>
      <c r="B4558" s="316" t="s">
        <v>8140</v>
      </c>
      <c r="C4558" s="318" t="s">
        <v>8141</v>
      </c>
      <c r="D4558" s="318" t="s">
        <v>8099</v>
      </c>
      <c r="E4558" s="318" t="s">
        <v>2453</v>
      </c>
      <c r="F4558" s="320" t="s">
        <v>2423</v>
      </c>
    </row>
    <row r="4559" spans="1:6" hidden="1">
      <c r="A4559" s="26">
        <v>4555</v>
      </c>
      <c r="B4559" s="316" t="s">
        <v>8154</v>
      </c>
      <c r="C4559" s="318" t="s">
        <v>8155</v>
      </c>
      <c r="D4559" s="318" t="s">
        <v>8099</v>
      </c>
      <c r="E4559" s="318" t="s">
        <v>2453</v>
      </c>
      <c r="F4559" s="320" t="s">
        <v>2423</v>
      </c>
    </row>
    <row r="4560" spans="1:6" hidden="1">
      <c r="A4560" s="26">
        <v>4556</v>
      </c>
      <c r="B4560" s="316" t="s">
        <v>8184</v>
      </c>
      <c r="C4560" s="318" t="s">
        <v>8185</v>
      </c>
      <c r="D4560" s="318" t="s">
        <v>8099</v>
      </c>
      <c r="E4560" s="318" t="s">
        <v>2453</v>
      </c>
      <c r="F4560" s="320" t="s">
        <v>2423</v>
      </c>
    </row>
    <row r="4561" spans="1:6" hidden="1">
      <c r="A4561" s="26">
        <v>4557</v>
      </c>
      <c r="B4561" s="316" t="s">
        <v>8100</v>
      </c>
      <c r="C4561" s="318" t="s">
        <v>1620</v>
      </c>
      <c r="D4561" s="318" t="s">
        <v>8099</v>
      </c>
      <c r="E4561" s="318" t="s">
        <v>2422</v>
      </c>
      <c r="F4561" s="320" t="s">
        <v>2423</v>
      </c>
    </row>
    <row r="4562" spans="1:6" hidden="1">
      <c r="A4562" s="26">
        <v>4558</v>
      </c>
      <c r="B4562" s="316" t="s">
        <v>8176</v>
      </c>
      <c r="C4562" s="318" t="s">
        <v>8177</v>
      </c>
      <c r="D4562" s="318" t="s">
        <v>8099</v>
      </c>
      <c r="E4562" s="318" t="s">
        <v>2453</v>
      </c>
      <c r="F4562" s="320" t="s">
        <v>2423</v>
      </c>
    </row>
    <row r="4563" spans="1:6" hidden="1">
      <c r="A4563" s="26">
        <v>4559</v>
      </c>
      <c r="B4563" s="316" t="s">
        <v>8120</v>
      </c>
      <c r="C4563" s="318" t="s">
        <v>8121</v>
      </c>
      <c r="D4563" s="318" t="s">
        <v>8099</v>
      </c>
      <c r="E4563" s="318" t="s">
        <v>2453</v>
      </c>
      <c r="F4563" s="320" t="s">
        <v>2423</v>
      </c>
    </row>
    <row r="4564" spans="1:6" hidden="1">
      <c r="A4564" s="26">
        <v>4560</v>
      </c>
      <c r="B4564" s="316" t="s">
        <v>8150</v>
      </c>
      <c r="C4564" s="318" t="s">
        <v>8151</v>
      </c>
      <c r="D4564" s="318" t="s">
        <v>8099</v>
      </c>
      <c r="E4564" s="318" t="s">
        <v>2453</v>
      </c>
      <c r="F4564" s="320" t="s">
        <v>2423</v>
      </c>
    </row>
    <row r="4565" spans="1:6" hidden="1">
      <c r="A4565" s="26">
        <v>4561</v>
      </c>
      <c r="B4565" s="316" t="s">
        <v>8182</v>
      </c>
      <c r="C4565" s="318" t="s">
        <v>8183</v>
      </c>
      <c r="D4565" s="318" t="s">
        <v>8099</v>
      </c>
      <c r="E4565" s="318" t="s">
        <v>2453</v>
      </c>
      <c r="F4565" s="320" t="s">
        <v>2423</v>
      </c>
    </row>
    <row r="4566" spans="1:6" hidden="1">
      <c r="A4566" s="26">
        <v>4562</v>
      </c>
      <c r="B4566" s="316" t="s">
        <v>8162</v>
      </c>
      <c r="C4566" s="318" t="s">
        <v>8163</v>
      </c>
      <c r="D4566" s="318" t="s">
        <v>8099</v>
      </c>
      <c r="E4566" s="318" t="s">
        <v>2453</v>
      </c>
      <c r="F4566" s="320" t="s">
        <v>2423</v>
      </c>
    </row>
    <row r="4567" spans="1:6" hidden="1">
      <c r="A4567" s="26">
        <v>4563</v>
      </c>
      <c r="B4567" s="316" t="s">
        <v>8172</v>
      </c>
      <c r="C4567" s="318" t="s">
        <v>8173</v>
      </c>
      <c r="D4567" s="318" t="s">
        <v>8099</v>
      </c>
      <c r="E4567" s="318" t="s">
        <v>2453</v>
      </c>
      <c r="F4567" s="320" t="s">
        <v>2423</v>
      </c>
    </row>
    <row r="4568" spans="1:6" hidden="1">
      <c r="A4568" s="26">
        <v>4564</v>
      </c>
      <c r="B4568" s="316" t="s">
        <v>8180</v>
      </c>
      <c r="C4568" s="318" t="s">
        <v>8181</v>
      </c>
      <c r="D4568" s="318" t="s">
        <v>8099</v>
      </c>
      <c r="E4568" s="318" t="s">
        <v>2453</v>
      </c>
      <c r="F4568" s="320" t="s">
        <v>2423</v>
      </c>
    </row>
    <row r="4569" spans="1:6" hidden="1">
      <c r="A4569" s="26">
        <v>4565</v>
      </c>
      <c r="B4569" s="316" t="s">
        <v>8168</v>
      </c>
      <c r="C4569" s="318" t="s">
        <v>8169</v>
      </c>
      <c r="D4569" s="318" t="s">
        <v>8099</v>
      </c>
      <c r="E4569" s="318" t="s">
        <v>2453</v>
      </c>
      <c r="F4569" s="320" t="s">
        <v>2423</v>
      </c>
    </row>
    <row r="4570" spans="1:6" hidden="1">
      <c r="A4570" s="26">
        <v>4566</v>
      </c>
      <c r="B4570" s="316" t="s">
        <v>8122</v>
      </c>
      <c r="C4570" s="318" t="s">
        <v>8123</v>
      </c>
      <c r="D4570" s="318" t="s">
        <v>8099</v>
      </c>
      <c r="E4570" s="318" t="s">
        <v>2453</v>
      </c>
      <c r="F4570" s="320" t="s">
        <v>2423</v>
      </c>
    </row>
    <row r="4571" spans="1:6" hidden="1">
      <c r="A4571" s="26">
        <v>4567</v>
      </c>
      <c r="B4571" s="316" t="s">
        <v>8134</v>
      </c>
      <c r="C4571" s="318" t="s">
        <v>8135</v>
      </c>
      <c r="D4571" s="318" t="s">
        <v>8099</v>
      </c>
      <c r="E4571" s="318" t="s">
        <v>2453</v>
      </c>
      <c r="F4571" s="320" t="s">
        <v>2423</v>
      </c>
    </row>
    <row r="4572" spans="1:6" hidden="1">
      <c r="A4572" s="26">
        <v>4568</v>
      </c>
      <c r="B4572" s="316" t="s">
        <v>8148</v>
      </c>
      <c r="C4572" s="318" t="s">
        <v>8149</v>
      </c>
      <c r="D4572" s="318" t="s">
        <v>8099</v>
      </c>
      <c r="E4572" s="318" t="s">
        <v>2453</v>
      </c>
      <c r="F4572" s="320" t="s">
        <v>2423</v>
      </c>
    </row>
    <row r="4573" spans="1:6" hidden="1">
      <c r="A4573" s="26">
        <v>4569</v>
      </c>
      <c r="B4573" s="316" t="s">
        <v>8098</v>
      </c>
      <c r="C4573" s="318" t="s">
        <v>1585</v>
      </c>
      <c r="D4573" s="318" t="s">
        <v>8099</v>
      </c>
      <c r="E4573" s="318" t="s">
        <v>2422</v>
      </c>
      <c r="F4573" s="320" t="s">
        <v>2423</v>
      </c>
    </row>
    <row r="4574" spans="1:6" hidden="1">
      <c r="A4574" s="26">
        <v>4570</v>
      </c>
      <c r="B4574" s="316" t="s">
        <v>8174</v>
      </c>
      <c r="C4574" s="318" t="s">
        <v>8175</v>
      </c>
      <c r="D4574" s="318" t="s">
        <v>8099</v>
      </c>
      <c r="E4574" s="318" t="s">
        <v>2453</v>
      </c>
      <c r="F4574" s="320" t="s">
        <v>2423</v>
      </c>
    </row>
    <row r="4575" spans="1:6" hidden="1">
      <c r="A4575" s="26">
        <v>4571</v>
      </c>
      <c r="B4575" s="316" t="s">
        <v>8158</v>
      </c>
      <c r="C4575" s="318" t="s">
        <v>8159</v>
      </c>
      <c r="D4575" s="318" t="s">
        <v>8099</v>
      </c>
      <c r="E4575" s="318" t="s">
        <v>2453</v>
      </c>
      <c r="F4575" s="320" t="s">
        <v>2423</v>
      </c>
    </row>
    <row r="4576" spans="1:6" hidden="1">
      <c r="A4576" s="26">
        <v>4572</v>
      </c>
      <c r="B4576" s="316" t="s">
        <v>8562</v>
      </c>
      <c r="C4576" s="318" t="s">
        <v>8563</v>
      </c>
      <c r="D4576" s="318" t="s">
        <v>8099</v>
      </c>
      <c r="E4576" s="318" t="s">
        <v>2453</v>
      </c>
      <c r="F4576" s="318" t="s">
        <v>2438</v>
      </c>
    </row>
    <row r="4577" spans="1:6" hidden="1">
      <c r="A4577" s="26">
        <v>4573</v>
      </c>
      <c r="B4577" s="316" t="s">
        <v>8561</v>
      </c>
      <c r="C4577" s="318" t="s">
        <v>9511</v>
      </c>
      <c r="D4577" s="318" t="s">
        <v>8099</v>
      </c>
      <c r="E4577" s="318" t="s">
        <v>2453</v>
      </c>
      <c r="F4577" s="318" t="s">
        <v>2438</v>
      </c>
    </row>
    <row r="4578" spans="1:6" hidden="1">
      <c r="A4578" s="26">
        <v>4574</v>
      </c>
      <c r="B4578" s="316" t="s">
        <v>8553</v>
      </c>
      <c r="C4578" s="318" t="s">
        <v>751</v>
      </c>
      <c r="D4578" s="318" t="s">
        <v>8099</v>
      </c>
      <c r="E4578" s="318" t="s">
        <v>2453</v>
      </c>
      <c r="F4578" s="318" t="s">
        <v>2438</v>
      </c>
    </row>
    <row r="4579" spans="1:6" hidden="1">
      <c r="A4579" s="26">
        <v>4575</v>
      </c>
      <c r="B4579" s="316" t="s">
        <v>8447</v>
      </c>
      <c r="C4579" s="318" t="s">
        <v>664</v>
      </c>
      <c r="D4579" s="318" t="s">
        <v>8099</v>
      </c>
      <c r="E4579" s="318" t="s">
        <v>2453</v>
      </c>
      <c r="F4579" s="318" t="s">
        <v>2438</v>
      </c>
    </row>
    <row r="4580" spans="1:6" hidden="1">
      <c r="A4580" s="26">
        <v>4576</v>
      </c>
      <c r="B4580" s="316" t="s">
        <v>8485</v>
      </c>
      <c r="C4580" s="318" t="s">
        <v>680</v>
      </c>
      <c r="D4580" s="318" t="s">
        <v>8099</v>
      </c>
      <c r="E4580" s="318" t="s">
        <v>2453</v>
      </c>
      <c r="F4580" s="318" t="s">
        <v>2438</v>
      </c>
    </row>
    <row r="4581" spans="1:6" hidden="1">
      <c r="A4581" s="26">
        <v>4577</v>
      </c>
      <c r="B4581" s="316" t="s">
        <v>8467</v>
      </c>
      <c r="C4581" s="318" t="s">
        <v>672</v>
      </c>
      <c r="D4581" s="318" t="s">
        <v>8099</v>
      </c>
      <c r="E4581" s="318" t="s">
        <v>2453</v>
      </c>
      <c r="F4581" s="318" t="s">
        <v>2438</v>
      </c>
    </row>
    <row r="4582" spans="1:6" hidden="1">
      <c r="A4582" s="26">
        <v>4578</v>
      </c>
      <c r="B4582" s="316" t="s">
        <v>8499</v>
      </c>
      <c r="C4582" s="318" t="s">
        <v>696</v>
      </c>
      <c r="D4582" s="318" t="s">
        <v>8099</v>
      </c>
      <c r="E4582" s="318" t="s">
        <v>2453</v>
      </c>
      <c r="F4582" s="318" t="s">
        <v>2438</v>
      </c>
    </row>
    <row r="4583" spans="1:6" hidden="1">
      <c r="A4583" s="26">
        <v>4579</v>
      </c>
      <c r="B4583" s="316" t="s">
        <v>8564</v>
      </c>
      <c r="C4583" s="318" t="s">
        <v>763</v>
      </c>
      <c r="D4583" s="318" t="s">
        <v>8099</v>
      </c>
      <c r="E4583" s="318" t="s">
        <v>2453</v>
      </c>
      <c r="F4583" s="318" t="s">
        <v>2438</v>
      </c>
    </row>
    <row r="4584" spans="1:6" hidden="1">
      <c r="A4584" s="26">
        <v>4580</v>
      </c>
      <c r="B4584" s="313" t="s">
        <v>9936</v>
      </c>
      <c r="C4584" s="314" t="s">
        <v>8105</v>
      </c>
      <c r="D4584" s="318" t="s">
        <v>8099</v>
      </c>
      <c r="E4584" s="318" t="s">
        <v>2422</v>
      </c>
      <c r="F4584" s="314" t="s">
        <v>2438</v>
      </c>
    </row>
    <row r="4585" spans="1:6" hidden="1">
      <c r="A4585" s="26">
        <v>4581</v>
      </c>
      <c r="B4585" s="316" t="s">
        <v>8582</v>
      </c>
      <c r="C4585" s="318" t="s">
        <v>8583</v>
      </c>
      <c r="D4585" s="318" t="s">
        <v>8099</v>
      </c>
      <c r="E4585" s="318" t="s">
        <v>2453</v>
      </c>
      <c r="F4585" s="318" t="s">
        <v>2438</v>
      </c>
    </row>
    <row r="4586" spans="1:6" hidden="1">
      <c r="A4586" s="26">
        <v>4582</v>
      </c>
      <c r="B4586" s="316" t="s">
        <v>8347</v>
      </c>
      <c r="C4586" s="318" t="s">
        <v>8348</v>
      </c>
      <c r="D4586" s="318" t="s">
        <v>8099</v>
      </c>
      <c r="E4586" s="318" t="s">
        <v>2453</v>
      </c>
      <c r="F4586" s="318" t="s">
        <v>2438</v>
      </c>
    </row>
    <row r="4587" spans="1:6" hidden="1">
      <c r="A4587" s="26">
        <v>4583</v>
      </c>
      <c r="B4587" s="316" t="s">
        <v>8297</v>
      </c>
      <c r="C4587" s="318" t="s">
        <v>1325</v>
      </c>
      <c r="D4587" s="318" t="s">
        <v>8099</v>
      </c>
      <c r="E4587" s="318" t="s">
        <v>2453</v>
      </c>
      <c r="F4587" s="318" t="s">
        <v>2438</v>
      </c>
    </row>
    <row r="4588" spans="1:6" hidden="1">
      <c r="A4588" s="26">
        <v>4584</v>
      </c>
      <c r="B4588" s="316" t="s">
        <v>8231</v>
      </c>
      <c r="C4588" s="318" t="s">
        <v>8232</v>
      </c>
      <c r="D4588" s="318" t="s">
        <v>8099</v>
      </c>
      <c r="E4588" s="318" t="s">
        <v>2453</v>
      </c>
      <c r="F4588" s="318" t="s">
        <v>2438</v>
      </c>
    </row>
    <row r="4589" spans="1:6" hidden="1">
      <c r="A4589" s="26">
        <v>4585</v>
      </c>
      <c r="B4589" s="316" t="s">
        <v>8320</v>
      </c>
      <c r="C4589" s="318" t="s">
        <v>8321</v>
      </c>
      <c r="D4589" s="318" t="s">
        <v>8099</v>
      </c>
      <c r="E4589" s="318" t="s">
        <v>2453</v>
      </c>
      <c r="F4589" s="318" t="s">
        <v>2438</v>
      </c>
    </row>
    <row r="4590" spans="1:6" hidden="1">
      <c r="A4590" s="26">
        <v>4586</v>
      </c>
      <c r="B4590" s="316" t="s">
        <v>8353</v>
      </c>
      <c r="C4590" s="318" t="s">
        <v>8354</v>
      </c>
      <c r="D4590" s="318" t="s">
        <v>8099</v>
      </c>
      <c r="E4590" s="318" t="s">
        <v>2453</v>
      </c>
      <c r="F4590" s="318" t="s">
        <v>3152</v>
      </c>
    </row>
    <row r="4591" spans="1:6" hidden="1">
      <c r="A4591" s="26">
        <v>4587</v>
      </c>
      <c r="B4591" s="316" t="s">
        <v>8138</v>
      </c>
      <c r="C4591" s="318" t="s">
        <v>8139</v>
      </c>
      <c r="D4591" s="318" t="s">
        <v>8099</v>
      </c>
      <c r="E4591" s="318" t="s">
        <v>2453</v>
      </c>
      <c r="F4591" s="318" t="s">
        <v>3152</v>
      </c>
    </row>
    <row r="4592" spans="1:6" hidden="1">
      <c r="A4592" s="26">
        <v>4588</v>
      </c>
      <c r="B4592" s="316" t="s">
        <v>8479</v>
      </c>
      <c r="C4592" s="318" t="s">
        <v>676</v>
      </c>
      <c r="D4592" s="318" t="s">
        <v>8099</v>
      </c>
      <c r="E4592" s="318" t="s">
        <v>2453</v>
      </c>
      <c r="F4592" s="318" t="s">
        <v>2456</v>
      </c>
    </row>
    <row r="4593" spans="1:6" hidden="1">
      <c r="A4593" s="26">
        <v>4589</v>
      </c>
      <c r="B4593" s="316" t="s">
        <v>8486</v>
      </c>
      <c r="C4593" s="318" t="s">
        <v>682</v>
      </c>
      <c r="D4593" s="318" t="s">
        <v>8099</v>
      </c>
      <c r="E4593" s="318" t="s">
        <v>2453</v>
      </c>
      <c r="F4593" s="318" t="s">
        <v>2456</v>
      </c>
    </row>
    <row r="4594" spans="1:6" hidden="1">
      <c r="A4594" s="26">
        <v>4590</v>
      </c>
      <c r="B4594" s="316" t="s">
        <v>8408</v>
      </c>
      <c r="C4594" s="318" t="s">
        <v>2519</v>
      </c>
      <c r="D4594" s="318" t="s">
        <v>8099</v>
      </c>
      <c r="E4594" s="318" t="s">
        <v>2453</v>
      </c>
      <c r="F4594" s="318" t="s">
        <v>2456</v>
      </c>
    </row>
    <row r="4595" spans="1:6" hidden="1">
      <c r="A4595" s="26">
        <v>4591</v>
      </c>
      <c r="B4595" s="316" t="s">
        <v>8396</v>
      </c>
      <c r="C4595" s="318" t="s">
        <v>8397</v>
      </c>
      <c r="D4595" s="318" t="s">
        <v>8099</v>
      </c>
      <c r="E4595" s="318" t="s">
        <v>2453</v>
      </c>
      <c r="F4595" s="318" t="s">
        <v>2456</v>
      </c>
    </row>
    <row r="4596" spans="1:6" hidden="1">
      <c r="A4596" s="26">
        <v>4592</v>
      </c>
      <c r="B4596" s="316" t="s">
        <v>8415</v>
      </c>
      <c r="C4596" s="318" t="s">
        <v>8416</v>
      </c>
      <c r="D4596" s="318" t="s">
        <v>8099</v>
      </c>
      <c r="E4596" s="318" t="s">
        <v>2453</v>
      </c>
      <c r="F4596" s="318" t="s">
        <v>2456</v>
      </c>
    </row>
    <row r="4597" spans="1:6" hidden="1">
      <c r="A4597" s="26">
        <v>4593</v>
      </c>
      <c r="B4597" s="316" t="s">
        <v>8411</v>
      </c>
      <c r="C4597" s="318" t="s">
        <v>8412</v>
      </c>
      <c r="D4597" s="318" t="s">
        <v>8099</v>
      </c>
      <c r="E4597" s="318" t="s">
        <v>2453</v>
      </c>
      <c r="F4597" s="318" t="s">
        <v>2456</v>
      </c>
    </row>
    <row r="4598" spans="1:6" hidden="1">
      <c r="A4598" s="26">
        <v>4594</v>
      </c>
      <c r="B4598" s="316" t="s">
        <v>10111</v>
      </c>
      <c r="C4598" s="318" t="s">
        <v>8683</v>
      </c>
      <c r="D4598" s="318" t="s">
        <v>8099</v>
      </c>
      <c r="E4598" s="318" t="s">
        <v>2453</v>
      </c>
      <c r="F4598" s="318" t="s">
        <v>2456</v>
      </c>
    </row>
    <row r="4599" spans="1:6" hidden="1">
      <c r="A4599" s="26">
        <v>4595</v>
      </c>
      <c r="B4599" s="316" t="s">
        <v>8277</v>
      </c>
      <c r="C4599" s="318" t="s">
        <v>8278</v>
      </c>
      <c r="D4599" s="318" t="s">
        <v>8099</v>
      </c>
      <c r="E4599" s="318" t="s">
        <v>2453</v>
      </c>
      <c r="F4599" s="318" t="s">
        <v>2456</v>
      </c>
    </row>
    <row r="4600" spans="1:6" hidden="1">
      <c r="A4600" s="26">
        <v>4596</v>
      </c>
      <c r="B4600" s="316" t="s">
        <v>8239</v>
      </c>
      <c r="C4600" s="318" t="s">
        <v>8240</v>
      </c>
      <c r="D4600" s="318" t="s">
        <v>8099</v>
      </c>
      <c r="E4600" s="318" t="s">
        <v>2453</v>
      </c>
      <c r="F4600" s="318" t="s">
        <v>2456</v>
      </c>
    </row>
    <row r="4601" spans="1:6" hidden="1">
      <c r="A4601" s="26">
        <v>4597</v>
      </c>
      <c r="B4601" s="316" t="s">
        <v>8361</v>
      </c>
      <c r="C4601" s="318" t="s">
        <v>8362</v>
      </c>
      <c r="D4601" s="318" t="s">
        <v>8099</v>
      </c>
      <c r="E4601" s="318" t="s">
        <v>2453</v>
      </c>
      <c r="F4601" s="318" t="s">
        <v>2456</v>
      </c>
    </row>
    <row r="4602" spans="1:6" hidden="1">
      <c r="A4602" s="26">
        <v>4598</v>
      </c>
      <c r="B4602" s="316" t="s">
        <v>8164</v>
      </c>
      <c r="C4602" s="318" t="s">
        <v>8165</v>
      </c>
      <c r="D4602" s="318" t="s">
        <v>8099</v>
      </c>
      <c r="E4602" s="318" t="s">
        <v>2453</v>
      </c>
      <c r="F4602" s="320" t="s">
        <v>2456</v>
      </c>
    </row>
    <row r="4603" spans="1:6" hidden="1">
      <c r="A4603" s="26">
        <v>4599</v>
      </c>
      <c r="B4603" s="316" t="s">
        <v>8160</v>
      </c>
      <c r="C4603" s="318" t="s">
        <v>8161</v>
      </c>
      <c r="D4603" s="318" t="s">
        <v>8099</v>
      </c>
      <c r="E4603" s="318" t="s">
        <v>2453</v>
      </c>
      <c r="F4603" s="320" t="s">
        <v>2456</v>
      </c>
    </row>
    <row r="4604" spans="1:6" hidden="1">
      <c r="A4604" s="26">
        <v>4600</v>
      </c>
      <c r="B4604" s="316" t="s">
        <v>8445</v>
      </c>
      <c r="C4604" s="318" t="s">
        <v>8446</v>
      </c>
      <c r="D4604" s="318" t="s">
        <v>8099</v>
      </c>
      <c r="E4604" s="318" t="s">
        <v>2453</v>
      </c>
      <c r="F4604" s="318"/>
    </row>
    <row r="4605" spans="1:6" hidden="1">
      <c r="A4605" s="26">
        <v>4601</v>
      </c>
      <c r="B4605" s="316" t="s">
        <v>8458</v>
      </c>
      <c r="C4605" s="318" t="s">
        <v>8459</v>
      </c>
      <c r="D4605" s="318" t="s">
        <v>8099</v>
      </c>
      <c r="E4605" s="318" t="s">
        <v>2453</v>
      </c>
      <c r="F4605" s="318"/>
    </row>
    <row r="4606" spans="1:6" hidden="1">
      <c r="A4606" s="26">
        <v>4602</v>
      </c>
      <c r="B4606" s="316" t="s">
        <v>8460</v>
      </c>
      <c r="C4606" s="318" t="s">
        <v>8461</v>
      </c>
      <c r="D4606" s="318" t="s">
        <v>8099</v>
      </c>
      <c r="E4606" s="318" t="s">
        <v>2453</v>
      </c>
      <c r="F4606" s="318"/>
    </row>
    <row r="4607" spans="1:6" hidden="1">
      <c r="A4607" s="26">
        <v>4603</v>
      </c>
      <c r="B4607" s="316" t="s">
        <v>8510</v>
      </c>
      <c r="C4607" s="318" t="s">
        <v>8511</v>
      </c>
      <c r="D4607" s="318" t="s">
        <v>8099</v>
      </c>
      <c r="E4607" s="318" t="s">
        <v>2453</v>
      </c>
      <c r="F4607" s="318"/>
    </row>
    <row r="4608" spans="1:6" hidden="1">
      <c r="A4608" s="26">
        <v>4604</v>
      </c>
      <c r="B4608" s="316" t="s">
        <v>8456</v>
      </c>
      <c r="C4608" s="318" t="s">
        <v>8457</v>
      </c>
      <c r="D4608" s="318" t="s">
        <v>8099</v>
      </c>
      <c r="E4608" s="318" t="s">
        <v>2453</v>
      </c>
      <c r="F4608" s="318"/>
    </row>
    <row r="4609" spans="1:6" hidden="1">
      <c r="A4609" s="26">
        <v>4605</v>
      </c>
      <c r="B4609" s="316" t="s">
        <v>8507</v>
      </c>
      <c r="C4609" s="318" t="s">
        <v>8508</v>
      </c>
      <c r="D4609" s="318" t="s">
        <v>8099</v>
      </c>
      <c r="E4609" s="318" t="s">
        <v>2453</v>
      </c>
      <c r="F4609" s="318"/>
    </row>
    <row r="4610" spans="1:6" hidden="1">
      <c r="A4610" s="26">
        <v>4606</v>
      </c>
      <c r="B4610" s="316" t="s">
        <v>8245</v>
      </c>
      <c r="C4610" s="318" t="s">
        <v>8246</v>
      </c>
      <c r="D4610" s="318" t="s">
        <v>8099</v>
      </c>
      <c r="E4610" s="318" t="s">
        <v>2453</v>
      </c>
      <c r="F4610" s="318"/>
    </row>
    <row r="4611" spans="1:6" hidden="1">
      <c r="A4611" s="26">
        <v>4607</v>
      </c>
      <c r="B4611" s="316" t="s">
        <v>8209</v>
      </c>
      <c r="C4611" s="318" t="s">
        <v>8210</v>
      </c>
      <c r="D4611" s="318" t="s">
        <v>8099</v>
      </c>
      <c r="E4611" s="318" t="s">
        <v>2453</v>
      </c>
      <c r="F4611" s="318"/>
    </row>
    <row r="4612" spans="1:6" hidden="1">
      <c r="A4612" s="26">
        <v>4608</v>
      </c>
      <c r="B4612" s="27" t="s">
        <v>9501</v>
      </c>
      <c r="C4612" s="28" t="s">
        <v>9067</v>
      </c>
      <c r="D4612" s="28"/>
      <c r="E4612" s="318" t="s">
        <v>2453</v>
      </c>
      <c r="F4612" s="318" t="s">
        <v>2423</v>
      </c>
    </row>
    <row r="4613" spans="1:6" hidden="1">
      <c r="A4613" s="26">
        <v>4609</v>
      </c>
      <c r="B4613" s="316" t="s">
        <v>8981</v>
      </c>
      <c r="C4613" s="318" t="s">
        <v>1008</v>
      </c>
      <c r="D4613" s="318"/>
      <c r="E4613" s="318" t="s">
        <v>2453</v>
      </c>
      <c r="F4613" s="318" t="s">
        <v>2423</v>
      </c>
    </row>
    <row r="4614" spans="1:6" hidden="1">
      <c r="A4614" s="26">
        <v>4610</v>
      </c>
      <c r="B4614" s="316" t="s">
        <v>8736</v>
      </c>
      <c r="C4614" s="318" t="s">
        <v>8737</v>
      </c>
      <c r="D4614" s="318"/>
      <c r="E4614" s="318" t="s">
        <v>2453</v>
      </c>
      <c r="F4614" s="318" t="s">
        <v>2423</v>
      </c>
    </row>
    <row r="4615" spans="1:6" hidden="1">
      <c r="A4615" s="26">
        <v>4611</v>
      </c>
      <c r="B4615" s="316" t="s">
        <v>9522</v>
      </c>
      <c r="C4615" s="318" t="s">
        <v>9066</v>
      </c>
      <c r="D4615" s="318"/>
      <c r="E4615" s="318" t="s">
        <v>2453</v>
      </c>
      <c r="F4615" s="318" t="s">
        <v>2423</v>
      </c>
    </row>
    <row r="4616" spans="1:6" hidden="1">
      <c r="A4616" s="26">
        <v>4612</v>
      </c>
      <c r="B4616" s="316" t="s">
        <v>8893</v>
      </c>
      <c r="C4616" s="318" t="s">
        <v>8894</v>
      </c>
      <c r="D4616" s="318"/>
      <c r="E4616" s="318" t="s">
        <v>2453</v>
      </c>
      <c r="F4616" s="318" t="s">
        <v>2423</v>
      </c>
    </row>
    <row r="4617" spans="1:6" hidden="1">
      <c r="A4617" s="26">
        <v>4613</v>
      </c>
      <c r="B4617" s="316" t="s">
        <v>9551</v>
      </c>
      <c r="C4617" s="318" t="s">
        <v>9552</v>
      </c>
      <c r="D4617" s="318"/>
      <c r="E4617" s="318" t="s">
        <v>2422</v>
      </c>
      <c r="F4617" s="318" t="s">
        <v>2423</v>
      </c>
    </row>
    <row r="4618" spans="1:6" hidden="1">
      <c r="A4618" s="26">
        <v>4614</v>
      </c>
      <c r="B4618" s="316" t="s">
        <v>9554</v>
      </c>
      <c r="C4618" s="318" t="s">
        <v>736</v>
      </c>
      <c r="D4618" s="318"/>
      <c r="E4618" s="318" t="s">
        <v>2453</v>
      </c>
      <c r="F4618" s="318" t="s">
        <v>2423</v>
      </c>
    </row>
    <row r="4619" spans="1:6" hidden="1">
      <c r="A4619" s="26">
        <v>4615</v>
      </c>
      <c r="B4619" s="316" t="s">
        <v>9569</v>
      </c>
      <c r="C4619" s="318" t="s">
        <v>738</v>
      </c>
      <c r="D4619" s="318"/>
      <c r="E4619" s="318" t="s">
        <v>2453</v>
      </c>
      <c r="F4619" s="318" t="s">
        <v>2423</v>
      </c>
    </row>
    <row r="4620" spans="1:6" hidden="1">
      <c r="A4620" s="26">
        <v>4616</v>
      </c>
      <c r="B4620" s="316" t="s">
        <v>8851</v>
      </c>
      <c r="C4620" s="318" t="s">
        <v>906</v>
      </c>
      <c r="D4620" s="318"/>
      <c r="E4620" s="318" t="s">
        <v>2453</v>
      </c>
      <c r="F4620" s="318" t="s">
        <v>2423</v>
      </c>
    </row>
    <row r="4621" spans="1:6" hidden="1">
      <c r="A4621" s="26">
        <v>4617</v>
      </c>
      <c r="B4621" s="316" t="s">
        <v>9574</v>
      </c>
      <c r="C4621" s="318" t="s">
        <v>681</v>
      </c>
      <c r="D4621" s="318"/>
      <c r="E4621" s="318" t="s">
        <v>2453</v>
      </c>
      <c r="F4621" s="318" t="s">
        <v>2423</v>
      </c>
    </row>
    <row r="4622" spans="1:6" hidden="1">
      <c r="A4622" s="26">
        <v>4618</v>
      </c>
      <c r="B4622" s="316" t="s">
        <v>9580</v>
      </c>
      <c r="C4622" s="318" t="s">
        <v>732</v>
      </c>
      <c r="D4622" s="318"/>
      <c r="E4622" s="318" t="s">
        <v>2453</v>
      </c>
      <c r="F4622" s="318" t="s">
        <v>2423</v>
      </c>
    </row>
    <row r="4623" spans="1:6" hidden="1">
      <c r="A4623" s="26">
        <v>4619</v>
      </c>
      <c r="B4623" s="316" t="s">
        <v>8923</v>
      </c>
      <c r="C4623" s="318" t="s">
        <v>950</v>
      </c>
      <c r="D4623" s="318"/>
      <c r="E4623" s="318" t="s">
        <v>2453</v>
      </c>
      <c r="F4623" s="318" t="s">
        <v>2423</v>
      </c>
    </row>
    <row r="4624" spans="1:6" hidden="1">
      <c r="A4624" s="26">
        <v>4620</v>
      </c>
      <c r="B4624" s="316" t="s">
        <v>9582</v>
      </c>
      <c r="C4624" s="318" t="s">
        <v>703</v>
      </c>
      <c r="D4624" s="318"/>
      <c r="E4624" s="318" t="s">
        <v>2453</v>
      </c>
      <c r="F4624" s="318" t="s">
        <v>2423</v>
      </c>
    </row>
    <row r="4625" spans="1:6" hidden="1">
      <c r="A4625" s="26">
        <v>4621</v>
      </c>
      <c r="B4625" s="316" t="s">
        <v>9589</v>
      </c>
      <c r="C4625" s="318" t="s">
        <v>8690</v>
      </c>
      <c r="D4625" s="318"/>
      <c r="E4625" s="318" t="s">
        <v>2422</v>
      </c>
      <c r="F4625" s="318" t="s">
        <v>2423</v>
      </c>
    </row>
    <row r="4626" spans="1:6" hidden="1">
      <c r="A4626" s="26">
        <v>4622</v>
      </c>
      <c r="B4626" s="316" t="s">
        <v>9597</v>
      </c>
      <c r="C4626" s="318" t="s">
        <v>725</v>
      </c>
      <c r="D4626" s="318"/>
      <c r="E4626" s="318" t="s">
        <v>2453</v>
      </c>
      <c r="F4626" s="318" t="s">
        <v>2423</v>
      </c>
    </row>
    <row r="4627" spans="1:6" hidden="1">
      <c r="A4627" s="26">
        <v>4623</v>
      </c>
      <c r="B4627" s="316" t="s">
        <v>9599</v>
      </c>
      <c r="C4627" s="318" t="s">
        <v>9079</v>
      </c>
      <c r="D4627" s="318"/>
      <c r="E4627" s="318" t="s">
        <v>2453</v>
      </c>
      <c r="F4627" s="318" t="s">
        <v>2423</v>
      </c>
    </row>
    <row r="4628" spans="1:6" hidden="1">
      <c r="A4628" s="26">
        <v>4624</v>
      </c>
      <c r="B4628" s="316" t="s">
        <v>9609</v>
      </c>
      <c r="C4628" s="318" t="s">
        <v>719</v>
      </c>
      <c r="D4628" s="318"/>
      <c r="E4628" s="318" t="s">
        <v>2453</v>
      </c>
      <c r="F4628" s="318" t="s">
        <v>2423</v>
      </c>
    </row>
    <row r="4629" spans="1:6" hidden="1">
      <c r="A4629" s="26">
        <v>4625</v>
      </c>
      <c r="B4629" s="316" t="s">
        <v>9610</v>
      </c>
      <c r="C4629" s="318" t="s">
        <v>706</v>
      </c>
      <c r="D4629" s="318"/>
      <c r="E4629" s="318" t="s">
        <v>2453</v>
      </c>
      <c r="F4629" s="318" t="s">
        <v>2423</v>
      </c>
    </row>
    <row r="4630" spans="1:6" hidden="1">
      <c r="A4630" s="26">
        <v>4626</v>
      </c>
      <c r="B4630" s="316" t="s">
        <v>9620</v>
      </c>
      <c r="C4630" s="318" t="s">
        <v>9621</v>
      </c>
      <c r="D4630" s="318"/>
      <c r="E4630" s="318" t="s">
        <v>2422</v>
      </c>
      <c r="F4630" s="318" t="s">
        <v>2423</v>
      </c>
    </row>
    <row r="4631" spans="1:6" hidden="1">
      <c r="A4631" s="26">
        <v>4627</v>
      </c>
      <c r="B4631" s="316" t="s">
        <v>9660</v>
      </c>
      <c r="C4631" s="318" t="s">
        <v>9661</v>
      </c>
      <c r="D4631" s="318"/>
      <c r="E4631" s="318" t="s">
        <v>2422</v>
      </c>
      <c r="F4631" s="318" t="s">
        <v>2423</v>
      </c>
    </row>
    <row r="4632" spans="1:6" hidden="1">
      <c r="A4632" s="26">
        <v>4628</v>
      </c>
      <c r="B4632" s="316" t="s">
        <v>8935</v>
      </c>
      <c r="C4632" s="318" t="s">
        <v>978</v>
      </c>
      <c r="D4632" s="318"/>
      <c r="E4632" s="318" t="s">
        <v>2453</v>
      </c>
      <c r="F4632" s="318" t="s">
        <v>2423</v>
      </c>
    </row>
    <row r="4633" spans="1:6" hidden="1">
      <c r="A4633" s="26">
        <v>4629</v>
      </c>
      <c r="B4633" s="316" t="s">
        <v>9702</v>
      </c>
      <c r="C4633" s="318" t="s">
        <v>8687</v>
      </c>
      <c r="D4633" s="318"/>
      <c r="E4633" s="318" t="s">
        <v>2422</v>
      </c>
      <c r="F4633" s="318" t="s">
        <v>2423</v>
      </c>
    </row>
    <row r="4634" spans="1:6" hidden="1">
      <c r="A4634" s="26">
        <v>4630</v>
      </c>
      <c r="B4634" s="316" t="s">
        <v>9721</v>
      </c>
      <c r="C4634" s="318" t="s">
        <v>9722</v>
      </c>
      <c r="D4634" s="318"/>
      <c r="E4634" s="318" t="s">
        <v>2422</v>
      </c>
      <c r="F4634" s="318" t="s">
        <v>2423</v>
      </c>
    </row>
    <row r="4635" spans="1:6" hidden="1">
      <c r="A4635" s="26">
        <v>4631</v>
      </c>
      <c r="B4635" s="316" t="s">
        <v>9729</v>
      </c>
      <c r="C4635" s="318" t="s">
        <v>9730</v>
      </c>
      <c r="D4635" s="318"/>
      <c r="E4635" s="318" t="s">
        <v>2422</v>
      </c>
      <c r="F4635" s="318" t="s">
        <v>2423</v>
      </c>
    </row>
    <row r="4636" spans="1:6" hidden="1">
      <c r="A4636" s="26">
        <v>4632</v>
      </c>
      <c r="B4636" s="316" t="s">
        <v>9734</v>
      </c>
      <c r="C4636" s="318" t="s">
        <v>9735</v>
      </c>
      <c r="D4636" s="318"/>
      <c r="E4636" s="318" t="s">
        <v>2422</v>
      </c>
      <c r="F4636" s="318" t="s">
        <v>2423</v>
      </c>
    </row>
    <row r="4637" spans="1:6" hidden="1">
      <c r="A4637" s="26">
        <v>4633</v>
      </c>
      <c r="B4637" s="316" t="s">
        <v>8942</v>
      </c>
      <c r="C4637" s="318" t="s">
        <v>1007</v>
      </c>
      <c r="D4637" s="318"/>
      <c r="E4637" s="318" t="s">
        <v>2453</v>
      </c>
      <c r="F4637" s="318" t="s">
        <v>2423</v>
      </c>
    </row>
    <row r="4638" spans="1:6" hidden="1">
      <c r="A4638" s="26">
        <v>4634</v>
      </c>
      <c r="B4638" s="316" t="s">
        <v>8932</v>
      </c>
      <c r="C4638" s="318" t="s">
        <v>974</v>
      </c>
      <c r="D4638" s="318"/>
      <c r="E4638" s="318" t="s">
        <v>2453</v>
      </c>
      <c r="F4638" s="318" t="s">
        <v>2423</v>
      </c>
    </row>
    <row r="4639" spans="1:6" hidden="1">
      <c r="A4639" s="26">
        <v>4635</v>
      </c>
      <c r="B4639" s="316" t="s">
        <v>9789</v>
      </c>
      <c r="C4639" s="318" t="s">
        <v>9790</v>
      </c>
      <c r="D4639" s="318"/>
      <c r="E4639" s="318" t="s">
        <v>2422</v>
      </c>
      <c r="F4639" s="318" t="s">
        <v>2423</v>
      </c>
    </row>
    <row r="4640" spans="1:6" hidden="1">
      <c r="A4640" s="26">
        <v>4636</v>
      </c>
      <c r="B4640" s="316" t="s">
        <v>9797</v>
      </c>
      <c r="C4640" s="318" t="s">
        <v>9798</v>
      </c>
      <c r="D4640" s="318"/>
      <c r="E4640" s="318" t="s">
        <v>2422</v>
      </c>
      <c r="F4640" s="318" t="s">
        <v>2423</v>
      </c>
    </row>
    <row r="4641" spans="1:6" hidden="1">
      <c r="A4641" s="26">
        <v>4637</v>
      </c>
      <c r="B4641" s="316" t="s">
        <v>8836</v>
      </c>
      <c r="C4641" s="318" t="s">
        <v>8837</v>
      </c>
      <c r="D4641" s="318"/>
      <c r="E4641" s="318" t="s">
        <v>2453</v>
      </c>
      <c r="F4641" s="318" t="s">
        <v>2423</v>
      </c>
    </row>
    <row r="4642" spans="1:6" hidden="1">
      <c r="A4642" s="26">
        <v>4638</v>
      </c>
      <c r="B4642" s="316" t="s">
        <v>8732</v>
      </c>
      <c r="C4642" s="318" t="s">
        <v>8733</v>
      </c>
      <c r="D4642" s="318"/>
      <c r="E4642" s="318" t="s">
        <v>2453</v>
      </c>
      <c r="F4642" s="318" t="s">
        <v>2423</v>
      </c>
    </row>
    <row r="4643" spans="1:6" hidden="1">
      <c r="A4643" s="26">
        <v>4639</v>
      </c>
      <c r="B4643" s="316" t="s">
        <v>8728</v>
      </c>
      <c r="C4643" s="318" t="s">
        <v>8729</v>
      </c>
      <c r="D4643" s="318"/>
      <c r="E4643" s="318" t="s">
        <v>2453</v>
      </c>
      <c r="F4643" s="318" t="s">
        <v>2423</v>
      </c>
    </row>
    <row r="4644" spans="1:6" hidden="1">
      <c r="A4644" s="26">
        <v>4640</v>
      </c>
      <c r="B4644" s="316" t="s">
        <v>8730</v>
      </c>
      <c r="C4644" s="318" t="s">
        <v>8731</v>
      </c>
      <c r="D4644" s="318"/>
      <c r="E4644" s="318" t="s">
        <v>2453</v>
      </c>
      <c r="F4644" s="318" t="s">
        <v>2423</v>
      </c>
    </row>
    <row r="4645" spans="1:6" hidden="1">
      <c r="A4645" s="26">
        <v>4641</v>
      </c>
      <c r="B4645" s="316" t="s">
        <v>8909</v>
      </c>
      <c r="C4645" s="318" t="s">
        <v>8910</v>
      </c>
      <c r="D4645" s="318"/>
      <c r="E4645" s="318" t="s">
        <v>2453</v>
      </c>
      <c r="F4645" s="318" t="s">
        <v>2423</v>
      </c>
    </row>
    <row r="4646" spans="1:6" hidden="1">
      <c r="A4646" s="26">
        <v>4642</v>
      </c>
      <c r="B4646" s="316" t="s">
        <v>8740</v>
      </c>
      <c r="C4646" s="318" t="s">
        <v>8741</v>
      </c>
      <c r="D4646" s="318"/>
      <c r="E4646" s="318" t="s">
        <v>2453</v>
      </c>
      <c r="F4646" s="318" t="s">
        <v>2423</v>
      </c>
    </row>
    <row r="4647" spans="1:6" hidden="1">
      <c r="A4647" s="26">
        <v>4643</v>
      </c>
      <c r="B4647" s="316" t="s">
        <v>9855</v>
      </c>
      <c r="C4647" s="318" t="s">
        <v>9077</v>
      </c>
      <c r="D4647" s="318"/>
      <c r="E4647" s="318" t="s">
        <v>2453</v>
      </c>
      <c r="F4647" s="318" t="s">
        <v>2423</v>
      </c>
    </row>
    <row r="4648" spans="1:6" hidden="1">
      <c r="A4648" s="26">
        <v>4644</v>
      </c>
      <c r="B4648" s="316" t="s">
        <v>8901</v>
      </c>
      <c r="C4648" s="318" t="s">
        <v>8902</v>
      </c>
      <c r="D4648" s="318"/>
      <c r="E4648" s="318" t="s">
        <v>2453</v>
      </c>
      <c r="F4648" s="318" t="s">
        <v>2423</v>
      </c>
    </row>
    <row r="4649" spans="1:6" hidden="1">
      <c r="A4649" s="26">
        <v>4645</v>
      </c>
      <c r="B4649" s="316" t="s">
        <v>8742</v>
      </c>
      <c r="C4649" s="318" t="s">
        <v>8743</v>
      </c>
      <c r="D4649" s="318"/>
      <c r="E4649" s="318" t="s">
        <v>2453</v>
      </c>
      <c r="F4649" s="318" t="s">
        <v>2423</v>
      </c>
    </row>
    <row r="4650" spans="1:6" hidden="1">
      <c r="A4650" s="26">
        <v>4646</v>
      </c>
      <c r="B4650" s="316" t="s">
        <v>8828</v>
      </c>
      <c r="C4650" s="318" t="s">
        <v>8829</v>
      </c>
      <c r="D4650" s="318"/>
      <c r="E4650" s="318" t="s">
        <v>2453</v>
      </c>
      <c r="F4650" s="318" t="s">
        <v>2423</v>
      </c>
    </row>
    <row r="4651" spans="1:6" hidden="1">
      <c r="A4651" s="26">
        <v>4647</v>
      </c>
      <c r="B4651" s="316" t="s">
        <v>9901</v>
      </c>
      <c r="C4651" s="318" t="s">
        <v>9078</v>
      </c>
      <c r="D4651" s="318"/>
      <c r="E4651" s="318" t="s">
        <v>2453</v>
      </c>
      <c r="F4651" s="318" t="s">
        <v>2423</v>
      </c>
    </row>
    <row r="4652" spans="1:6" hidden="1">
      <c r="A4652" s="26">
        <v>4648</v>
      </c>
      <c r="B4652" s="316" t="s">
        <v>9902</v>
      </c>
      <c r="C4652" s="318" t="s">
        <v>8688</v>
      </c>
      <c r="D4652" s="318"/>
      <c r="E4652" s="318" t="s">
        <v>2422</v>
      </c>
      <c r="F4652" s="318" t="s">
        <v>2423</v>
      </c>
    </row>
    <row r="4653" spans="1:6" hidden="1">
      <c r="A4653" s="26">
        <v>4649</v>
      </c>
      <c r="B4653" s="316" t="s">
        <v>9919</v>
      </c>
      <c r="C4653" s="318" t="s">
        <v>1165</v>
      </c>
      <c r="D4653" s="318"/>
      <c r="E4653" s="318" t="s">
        <v>2453</v>
      </c>
      <c r="F4653" s="318" t="s">
        <v>2423</v>
      </c>
    </row>
    <row r="4654" spans="1:6" hidden="1">
      <c r="A4654" s="26">
        <v>4650</v>
      </c>
      <c r="B4654" s="316" t="s">
        <v>9959</v>
      </c>
      <c r="C4654" s="318" t="s">
        <v>9102</v>
      </c>
      <c r="D4654" s="318"/>
      <c r="E4654" s="318" t="s">
        <v>2453</v>
      </c>
      <c r="F4654" s="318" t="s">
        <v>2423</v>
      </c>
    </row>
    <row r="4655" spans="1:6" hidden="1">
      <c r="A4655" s="26">
        <v>4651</v>
      </c>
      <c r="B4655" s="316" t="s">
        <v>9004</v>
      </c>
      <c r="C4655" s="318" t="s">
        <v>9005</v>
      </c>
      <c r="D4655" s="318"/>
      <c r="E4655" s="318" t="s">
        <v>2453</v>
      </c>
      <c r="F4655" s="318" t="s">
        <v>2423</v>
      </c>
    </row>
    <row r="4656" spans="1:6" hidden="1">
      <c r="A4656" s="26">
        <v>4652</v>
      </c>
      <c r="B4656" s="316" t="s">
        <v>8868</v>
      </c>
      <c r="C4656" s="318" t="s">
        <v>8869</v>
      </c>
      <c r="D4656" s="318"/>
      <c r="E4656" s="318" t="s">
        <v>2453</v>
      </c>
      <c r="F4656" s="318" t="s">
        <v>2423</v>
      </c>
    </row>
    <row r="4657" spans="1:6" hidden="1">
      <c r="A4657" s="26">
        <v>4653</v>
      </c>
      <c r="B4657" s="316" t="s">
        <v>8866</v>
      </c>
      <c r="C4657" s="318" t="s">
        <v>8867</v>
      </c>
      <c r="D4657" s="318"/>
      <c r="E4657" s="318" t="s">
        <v>2453</v>
      </c>
      <c r="F4657" s="318" t="s">
        <v>2423</v>
      </c>
    </row>
    <row r="4658" spans="1:6" hidden="1">
      <c r="A4658" s="26">
        <v>4654</v>
      </c>
      <c r="B4658" s="316" t="s">
        <v>9006</v>
      </c>
      <c r="C4658" s="318" t="s">
        <v>9007</v>
      </c>
      <c r="D4658" s="318"/>
      <c r="E4658" s="318" t="s">
        <v>2453</v>
      </c>
      <c r="F4658" s="318" t="s">
        <v>2423</v>
      </c>
    </row>
    <row r="4659" spans="1:6" hidden="1">
      <c r="A4659" s="26">
        <v>4655</v>
      </c>
      <c r="B4659" s="316" t="s">
        <v>8870</v>
      </c>
      <c r="C4659" s="318" t="s">
        <v>8871</v>
      </c>
      <c r="D4659" s="318"/>
      <c r="E4659" s="318" t="s">
        <v>2453</v>
      </c>
      <c r="F4659" s="318" t="s">
        <v>2423</v>
      </c>
    </row>
    <row r="4660" spans="1:6" hidden="1">
      <c r="A4660" s="26">
        <v>4656</v>
      </c>
      <c r="B4660" s="316" t="s">
        <v>9008</v>
      </c>
      <c r="C4660" s="318" t="s">
        <v>9009</v>
      </c>
      <c r="D4660" s="318"/>
      <c r="E4660" s="318" t="s">
        <v>2453</v>
      </c>
      <c r="F4660" s="318" t="s">
        <v>2423</v>
      </c>
    </row>
    <row r="4661" spans="1:6" hidden="1">
      <c r="A4661" s="26">
        <v>4657</v>
      </c>
      <c r="B4661" s="316" t="s">
        <v>10108</v>
      </c>
      <c r="C4661" s="318" t="s">
        <v>9111</v>
      </c>
      <c r="D4661" s="318"/>
      <c r="E4661" s="318" t="s">
        <v>2453</v>
      </c>
      <c r="F4661" s="318" t="s">
        <v>2423</v>
      </c>
    </row>
    <row r="4662" spans="1:6" hidden="1">
      <c r="A4662" s="26">
        <v>4658</v>
      </c>
      <c r="B4662" s="316" t="s">
        <v>10127</v>
      </c>
      <c r="C4662" s="318" t="s">
        <v>9121</v>
      </c>
      <c r="D4662" s="318"/>
      <c r="E4662" s="318" t="s">
        <v>2453</v>
      </c>
      <c r="F4662" s="318" t="s">
        <v>2423</v>
      </c>
    </row>
    <row r="4663" spans="1:6" hidden="1">
      <c r="A4663" s="26">
        <v>4659</v>
      </c>
      <c r="B4663" s="316" t="s">
        <v>10133</v>
      </c>
      <c r="C4663" s="318" t="s">
        <v>9145</v>
      </c>
      <c r="D4663" s="318"/>
      <c r="E4663" s="318" t="s">
        <v>2453</v>
      </c>
      <c r="F4663" s="318" t="s">
        <v>2423</v>
      </c>
    </row>
    <row r="4664" spans="1:6" hidden="1">
      <c r="A4664" s="26">
        <v>4660</v>
      </c>
      <c r="B4664" s="316" t="s">
        <v>10142</v>
      </c>
      <c r="C4664" s="318" t="s">
        <v>9150</v>
      </c>
      <c r="D4664" s="318"/>
      <c r="E4664" s="318" t="s">
        <v>2453</v>
      </c>
      <c r="F4664" s="318" t="s">
        <v>2423</v>
      </c>
    </row>
    <row r="4665" spans="1:6" hidden="1">
      <c r="A4665" s="26">
        <v>4661</v>
      </c>
      <c r="B4665" s="316" t="s">
        <v>10157</v>
      </c>
      <c r="C4665" s="318" t="s">
        <v>9124</v>
      </c>
      <c r="D4665" s="318"/>
      <c r="E4665" s="318" t="s">
        <v>2453</v>
      </c>
      <c r="F4665" s="318" t="s">
        <v>2423</v>
      </c>
    </row>
    <row r="4666" spans="1:6" hidden="1">
      <c r="A4666" s="26">
        <v>4662</v>
      </c>
      <c r="B4666" s="316" t="s">
        <v>8802</v>
      </c>
      <c r="C4666" s="318" t="s">
        <v>8803</v>
      </c>
      <c r="D4666" s="318"/>
      <c r="E4666" s="318" t="s">
        <v>2453</v>
      </c>
      <c r="F4666" s="318" t="s">
        <v>2423</v>
      </c>
    </row>
    <row r="4667" spans="1:6" hidden="1">
      <c r="A4667" s="26">
        <v>4663</v>
      </c>
      <c r="B4667" s="316" t="s">
        <v>10182</v>
      </c>
      <c r="C4667" s="318" t="s">
        <v>9086</v>
      </c>
      <c r="D4667" s="318"/>
      <c r="E4667" s="318" t="s">
        <v>2453</v>
      </c>
      <c r="F4667" s="318" t="s">
        <v>2423</v>
      </c>
    </row>
    <row r="4668" spans="1:6" hidden="1">
      <c r="A4668" s="26">
        <v>4664</v>
      </c>
      <c r="B4668" s="316" t="s">
        <v>10192</v>
      </c>
      <c r="C4668" s="318" t="s">
        <v>7197</v>
      </c>
      <c r="D4668" s="318"/>
      <c r="E4668" s="318" t="s">
        <v>2453</v>
      </c>
      <c r="F4668" s="318" t="s">
        <v>2423</v>
      </c>
    </row>
    <row r="4669" spans="1:6" hidden="1">
      <c r="A4669" s="26">
        <v>4665</v>
      </c>
      <c r="B4669" s="316" t="s">
        <v>8700</v>
      </c>
      <c r="C4669" s="318" t="s">
        <v>8701</v>
      </c>
      <c r="D4669" s="318"/>
      <c r="E4669" s="318" t="s">
        <v>2453</v>
      </c>
      <c r="F4669" s="318" t="s">
        <v>2423</v>
      </c>
    </row>
    <row r="4670" spans="1:6" hidden="1">
      <c r="A4670" s="26">
        <v>4666</v>
      </c>
      <c r="B4670" s="316" t="s">
        <v>10228</v>
      </c>
      <c r="C4670" s="318" t="s">
        <v>9085</v>
      </c>
      <c r="D4670" s="318"/>
      <c r="E4670" s="318" t="s">
        <v>2453</v>
      </c>
      <c r="F4670" s="318" t="s">
        <v>2423</v>
      </c>
    </row>
    <row r="4671" spans="1:6" hidden="1">
      <c r="A4671" s="26">
        <v>4667</v>
      </c>
      <c r="B4671" s="316" t="s">
        <v>8961</v>
      </c>
      <c r="C4671" s="318" t="s">
        <v>8962</v>
      </c>
      <c r="D4671" s="318"/>
      <c r="E4671" s="318" t="s">
        <v>2453</v>
      </c>
      <c r="F4671" s="318" t="s">
        <v>2423</v>
      </c>
    </row>
    <row r="4672" spans="1:6" hidden="1">
      <c r="A4672" s="26">
        <v>4668</v>
      </c>
      <c r="B4672" s="316" t="s">
        <v>8789</v>
      </c>
      <c r="C4672" s="318" t="s">
        <v>8220</v>
      </c>
      <c r="D4672" s="318"/>
      <c r="E4672" s="318" t="s">
        <v>2453</v>
      </c>
      <c r="F4672" s="318" t="s">
        <v>2423</v>
      </c>
    </row>
    <row r="4673" spans="1:6" hidden="1">
      <c r="A4673" s="26">
        <v>4669</v>
      </c>
      <c r="B4673" s="316" t="s">
        <v>8694</v>
      </c>
      <c r="C4673" s="318" t="s">
        <v>8695</v>
      </c>
      <c r="D4673" s="318"/>
      <c r="E4673" s="318" t="s">
        <v>2453</v>
      </c>
      <c r="F4673" s="318" t="s">
        <v>2423</v>
      </c>
    </row>
    <row r="4674" spans="1:6" hidden="1">
      <c r="A4674" s="26">
        <v>4670</v>
      </c>
      <c r="B4674" s="316" t="s">
        <v>8714</v>
      </c>
      <c r="C4674" s="318" t="s">
        <v>8715</v>
      </c>
      <c r="D4674" s="318"/>
      <c r="E4674" s="318" t="s">
        <v>2453</v>
      </c>
      <c r="F4674" s="318" t="s">
        <v>2423</v>
      </c>
    </row>
    <row r="4675" spans="1:6" hidden="1">
      <c r="A4675" s="26">
        <v>4671</v>
      </c>
      <c r="B4675" s="316" t="s">
        <v>10290</v>
      </c>
      <c r="C4675" s="318" t="s">
        <v>9073</v>
      </c>
      <c r="D4675" s="318"/>
      <c r="E4675" s="318" t="s">
        <v>2453</v>
      </c>
      <c r="F4675" s="318" t="s">
        <v>2423</v>
      </c>
    </row>
    <row r="4676" spans="1:6" hidden="1">
      <c r="A4676" s="26">
        <v>4672</v>
      </c>
      <c r="B4676" s="316" t="s">
        <v>8951</v>
      </c>
      <c r="C4676" s="318" t="s">
        <v>8952</v>
      </c>
      <c r="D4676" s="318"/>
      <c r="E4676" s="318" t="s">
        <v>2453</v>
      </c>
      <c r="F4676" s="318" t="s">
        <v>2423</v>
      </c>
    </row>
    <row r="4677" spans="1:6" hidden="1">
      <c r="A4677" s="26">
        <v>4673</v>
      </c>
      <c r="B4677" s="316" t="s">
        <v>8967</v>
      </c>
      <c r="C4677" s="318" t="s">
        <v>1468</v>
      </c>
      <c r="D4677" s="318"/>
      <c r="E4677" s="318" t="s">
        <v>2453</v>
      </c>
      <c r="F4677" s="318" t="s">
        <v>2423</v>
      </c>
    </row>
    <row r="4678" spans="1:6" hidden="1">
      <c r="A4678" s="26">
        <v>4674</v>
      </c>
      <c r="B4678" s="316" t="s">
        <v>10326</v>
      </c>
      <c r="C4678" s="318" t="s">
        <v>1335</v>
      </c>
      <c r="D4678" s="318"/>
      <c r="E4678" s="318" t="s">
        <v>2453</v>
      </c>
      <c r="F4678" s="318" t="s">
        <v>2423</v>
      </c>
    </row>
    <row r="4679" spans="1:6" hidden="1">
      <c r="A4679" s="26">
        <v>4675</v>
      </c>
      <c r="B4679" s="316" t="s">
        <v>8872</v>
      </c>
      <c r="C4679" s="318" t="s">
        <v>8873</v>
      </c>
      <c r="D4679" s="318"/>
      <c r="E4679" s="318" t="s">
        <v>2453</v>
      </c>
      <c r="F4679" s="318" t="s">
        <v>2423</v>
      </c>
    </row>
    <row r="4680" spans="1:6" hidden="1">
      <c r="A4680" s="26">
        <v>4676</v>
      </c>
      <c r="B4680" s="316" t="s">
        <v>10351</v>
      </c>
      <c r="C4680" s="318" t="s">
        <v>9080</v>
      </c>
      <c r="D4680" s="318"/>
      <c r="E4680" s="318" t="s">
        <v>2453</v>
      </c>
      <c r="F4680" s="318" t="s">
        <v>2423</v>
      </c>
    </row>
    <row r="4681" spans="1:6" hidden="1">
      <c r="A4681" s="26">
        <v>4677</v>
      </c>
      <c r="B4681" s="316" t="s">
        <v>10354</v>
      </c>
      <c r="C4681" s="318" t="s">
        <v>9074</v>
      </c>
      <c r="D4681" s="318"/>
      <c r="E4681" s="318" t="s">
        <v>2453</v>
      </c>
      <c r="F4681" s="318" t="s">
        <v>2423</v>
      </c>
    </row>
    <row r="4682" spans="1:6" hidden="1">
      <c r="A4682" s="26">
        <v>4678</v>
      </c>
      <c r="B4682" s="316" t="s">
        <v>10384</v>
      </c>
      <c r="C4682" s="318" t="s">
        <v>9081</v>
      </c>
      <c r="D4682" s="318"/>
      <c r="E4682" s="318" t="s">
        <v>2453</v>
      </c>
      <c r="F4682" s="318" t="s">
        <v>2423</v>
      </c>
    </row>
    <row r="4683" spans="1:6" hidden="1">
      <c r="A4683" s="26">
        <v>4679</v>
      </c>
      <c r="B4683" s="316" t="s">
        <v>10464</v>
      </c>
      <c r="C4683" s="318" t="s">
        <v>9123</v>
      </c>
      <c r="D4683" s="318"/>
      <c r="E4683" s="318" t="s">
        <v>2453</v>
      </c>
      <c r="F4683" s="318" t="s">
        <v>2423</v>
      </c>
    </row>
    <row r="4684" spans="1:6" hidden="1">
      <c r="A4684" s="26">
        <v>4680</v>
      </c>
      <c r="B4684" s="316" t="s">
        <v>10470</v>
      </c>
      <c r="C4684" s="318" t="s">
        <v>9104</v>
      </c>
      <c r="D4684" s="318"/>
      <c r="E4684" s="318" t="s">
        <v>2453</v>
      </c>
      <c r="F4684" s="318" t="s">
        <v>2423</v>
      </c>
    </row>
    <row r="4685" spans="1:6" hidden="1">
      <c r="A4685" s="26">
        <v>4681</v>
      </c>
      <c r="B4685" s="316" t="s">
        <v>10475</v>
      </c>
      <c r="C4685" s="318" t="s">
        <v>9108</v>
      </c>
      <c r="D4685" s="318"/>
      <c r="E4685" s="318" t="s">
        <v>2453</v>
      </c>
      <c r="F4685" s="318" t="s">
        <v>2423</v>
      </c>
    </row>
    <row r="4686" spans="1:6" hidden="1">
      <c r="A4686" s="26">
        <v>4682</v>
      </c>
      <c r="B4686" s="316" t="s">
        <v>10476</v>
      </c>
      <c r="C4686" s="318" t="s">
        <v>9105</v>
      </c>
      <c r="D4686" s="318"/>
      <c r="E4686" s="318" t="s">
        <v>2453</v>
      </c>
      <c r="F4686" s="318" t="s">
        <v>2423</v>
      </c>
    </row>
    <row r="4687" spans="1:6" hidden="1">
      <c r="A4687" s="26">
        <v>4683</v>
      </c>
      <c r="B4687" s="316" t="s">
        <v>10480</v>
      </c>
      <c r="C4687" s="318" t="s">
        <v>9140</v>
      </c>
      <c r="D4687" s="318"/>
      <c r="E4687" s="318" t="s">
        <v>2453</v>
      </c>
      <c r="F4687" s="318" t="s">
        <v>2423</v>
      </c>
    </row>
    <row r="4688" spans="1:6" hidden="1">
      <c r="A4688" s="26">
        <v>4684</v>
      </c>
      <c r="B4688" s="316" t="s">
        <v>10516</v>
      </c>
      <c r="C4688" s="318" t="s">
        <v>9106</v>
      </c>
      <c r="D4688" s="318"/>
      <c r="E4688" s="318" t="s">
        <v>2453</v>
      </c>
      <c r="F4688" s="318" t="s">
        <v>2423</v>
      </c>
    </row>
    <row r="4689" spans="1:6" hidden="1">
      <c r="A4689" s="26">
        <v>4685</v>
      </c>
      <c r="B4689" s="316" t="s">
        <v>10518</v>
      </c>
      <c r="C4689" s="318" t="s">
        <v>9122</v>
      </c>
      <c r="D4689" s="318"/>
      <c r="E4689" s="318" t="s">
        <v>2453</v>
      </c>
      <c r="F4689" s="318" t="s">
        <v>2423</v>
      </c>
    </row>
    <row r="4690" spans="1:6" hidden="1">
      <c r="A4690" s="26">
        <v>4686</v>
      </c>
      <c r="B4690" s="316" t="s">
        <v>10520</v>
      </c>
      <c r="C4690" s="318" t="s">
        <v>9107</v>
      </c>
      <c r="D4690" s="318"/>
      <c r="E4690" s="318" t="s">
        <v>2453</v>
      </c>
      <c r="F4690" s="318" t="s">
        <v>2423</v>
      </c>
    </row>
    <row r="4691" spans="1:6" hidden="1">
      <c r="A4691" s="26">
        <v>4687</v>
      </c>
      <c r="B4691" s="316" t="s">
        <v>10529</v>
      </c>
      <c r="C4691" s="318" t="s">
        <v>9127</v>
      </c>
      <c r="D4691" s="318"/>
      <c r="E4691" s="318" t="s">
        <v>2453</v>
      </c>
      <c r="F4691" s="318" t="s">
        <v>2423</v>
      </c>
    </row>
    <row r="4692" spans="1:6" hidden="1">
      <c r="A4692" s="26">
        <v>4688</v>
      </c>
      <c r="B4692" s="316" t="s">
        <v>10531</v>
      </c>
      <c r="C4692" s="318" t="s">
        <v>9144</v>
      </c>
      <c r="D4692" s="318"/>
      <c r="E4692" s="318" t="s">
        <v>2453</v>
      </c>
      <c r="F4692" s="318" t="s">
        <v>2423</v>
      </c>
    </row>
    <row r="4693" spans="1:6" hidden="1">
      <c r="A4693" s="26">
        <v>4689</v>
      </c>
      <c r="B4693" s="316" t="s">
        <v>10534</v>
      </c>
      <c r="C4693" s="318" t="s">
        <v>8218</v>
      </c>
      <c r="D4693" s="318"/>
      <c r="E4693" s="318" t="s">
        <v>2453</v>
      </c>
      <c r="F4693" s="318" t="s">
        <v>2423</v>
      </c>
    </row>
    <row r="4694" spans="1:6" hidden="1">
      <c r="A4694" s="26">
        <v>4690</v>
      </c>
      <c r="B4694" s="316" t="s">
        <v>10536</v>
      </c>
      <c r="C4694" s="318" t="s">
        <v>9148</v>
      </c>
      <c r="D4694" s="318"/>
      <c r="E4694" s="318" t="s">
        <v>2453</v>
      </c>
      <c r="F4694" s="318" t="s">
        <v>2423</v>
      </c>
    </row>
    <row r="4695" spans="1:6" hidden="1">
      <c r="A4695" s="26">
        <v>4691</v>
      </c>
      <c r="B4695" s="316" t="s">
        <v>10540</v>
      </c>
      <c r="C4695" s="318" t="s">
        <v>9141</v>
      </c>
      <c r="D4695" s="318"/>
      <c r="E4695" s="318" t="s">
        <v>2453</v>
      </c>
      <c r="F4695" s="318" t="s">
        <v>2423</v>
      </c>
    </row>
    <row r="4696" spans="1:6" hidden="1">
      <c r="A4696" s="26">
        <v>4692</v>
      </c>
      <c r="B4696" s="316" t="s">
        <v>10552</v>
      </c>
      <c r="C4696" s="318" t="s">
        <v>9146</v>
      </c>
      <c r="D4696" s="318"/>
      <c r="E4696" s="318" t="s">
        <v>2453</v>
      </c>
      <c r="F4696" s="318" t="s">
        <v>2423</v>
      </c>
    </row>
    <row r="4697" spans="1:6" hidden="1">
      <c r="A4697" s="26">
        <v>4693</v>
      </c>
      <c r="B4697" s="316" t="s">
        <v>10568</v>
      </c>
      <c r="C4697" s="318" t="s">
        <v>9147</v>
      </c>
      <c r="D4697" s="318"/>
      <c r="E4697" s="318" t="s">
        <v>2453</v>
      </c>
      <c r="F4697" s="318" t="s">
        <v>2423</v>
      </c>
    </row>
    <row r="4698" spans="1:6" hidden="1">
      <c r="A4698" s="26">
        <v>4694</v>
      </c>
      <c r="B4698" s="316" t="s">
        <v>10571</v>
      </c>
      <c r="C4698" s="318" t="s">
        <v>9137</v>
      </c>
      <c r="D4698" s="318"/>
      <c r="E4698" s="318" t="s">
        <v>2453</v>
      </c>
      <c r="F4698" s="318" t="s">
        <v>2423</v>
      </c>
    </row>
    <row r="4699" spans="1:6" hidden="1">
      <c r="A4699" s="26">
        <v>4695</v>
      </c>
      <c r="B4699" s="316" t="s">
        <v>10572</v>
      </c>
      <c r="C4699" s="318" t="s">
        <v>9128</v>
      </c>
      <c r="D4699" s="318"/>
      <c r="E4699" s="318" t="s">
        <v>2453</v>
      </c>
      <c r="F4699" s="318" t="s">
        <v>2423</v>
      </c>
    </row>
    <row r="4700" spans="1:6" hidden="1">
      <c r="A4700" s="26">
        <v>4696</v>
      </c>
      <c r="B4700" s="316" t="s">
        <v>10579</v>
      </c>
      <c r="C4700" s="318" t="s">
        <v>9139</v>
      </c>
      <c r="D4700" s="318"/>
      <c r="E4700" s="318" t="s">
        <v>2453</v>
      </c>
      <c r="F4700" s="318" t="s">
        <v>2423</v>
      </c>
    </row>
    <row r="4701" spans="1:6" hidden="1">
      <c r="A4701" s="26">
        <v>4697</v>
      </c>
      <c r="B4701" s="316" t="s">
        <v>10583</v>
      </c>
      <c r="C4701" s="318" t="s">
        <v>9142</v>
      </c>
      <c r="D4701" s="318"/>
      <c r="E4701" s="318" t="s">
        <v>2453</v>
      </c>
      <c r="F4701" s="318" t="s">
        <v>2423</v>
      </c>
    </row>
    <row r="4702" spans="1:6" hidden="1">
      <c r="A4702" s="26">
        <v>4698</v>
      </c>
      <c r="B4702" s="316" t="s">
        <v>10588</v>
      </c>
      <c r="C4702" s="318" t="s">
        <v>9126</v>
      </c>
      <c r="D4702" s="318"/>
      <c r="E4702" s="318" t="s">
        <v>2453</v>
      </c>
      <c r="F4702" s="318" t="s">
        <v>2423</v>
      </c>
    </row>
    <row r="4703" spans="1:6" hidden="1">
      <c r="A4703" s="26">
        <v>4699</v>
      </c>
      <c r="B4703" s="316" t="s">
        <v>10596</v>
      </c>
      <c r="C4703" s="318" t="s">
        <v>9149</v>
      </c>
      <c r="D4703" s="318"/>
      <c r="E4703" s="318" t="s">
        <v>2453</v>
      </c>
      <c r="F4703" s="318" t="s">
        <v>2423</v>
      </c>
    </row>
    <row r="4704" spans="1:6" hidden="1">
      <c r="A4704" s="26">
        <v>4700</v>
      </c>
      <c r="B4704" s="316" t="s">
        <v>10599</v>
      </c>
      <c r="C4704" s="318" t="s">
        <v>9114</v>
      </c>
      <c r="D4704" s="318"/>
      <c r="E4704" s="318" t="s">
        <v>2453</v>
      </c>
      <c r="F4704" s="318" t="s">
        <v>2423</v>
      </c>
    </row>
    <row r="4705" spans="1:6" hidden="1">
      <c r="A4705" s="26">
        <v>4701</v>
      </c>
      <c r="B4705" s="316" t="s">
        <v>10608</v>
      </c>
      <c r="C4705" s="318" t="s">
        <v>9138</v>
      </c>
      <c r="D4705" s="318"/>
      <c r="E4705" s="318" t="s">
        <v>2453</v>
      </c>
      <c r="F4705" s="318" t="s">
        <v>2423</v>
      </c>
    </row>
    <row r="4706" spans="1:6" hidden="1">
      <c r="A4706" s="26">
        <v>4702</v>
      </c>
      <c r="B4706" s="316" t="s">
        <v>10625</v>
      </c>
      <c r="C4706" s="318" t="s">
        <v>9130</v>
      </c>
      <c r="D4706" s="318"/>
      <c r="E4706" s="318" t="s">
        <v>2453</v>
      </c>
      <c r="F4706" s="318" t="s">
        <v>2423</v>
      </c>
    </row>
    <row r="4707" spans="1:6" hidden="1">
      <c r="A4707" s="26">
        <v>4703</v>
      </c>
      <c r="B4707" s="316" t="s">
        <v>10638</v>
      </c>
      <c r="C4707" s="318" t="s">
        <v>9151</v>
      </c>
      <c r="D4707" s="318"/>
      <c r="E4707" s="318" t="s">
        <v>2453</v>
      </c>
      <c r="F4707" s="318" t="s">
        <v>2423</v>
      </c>
    </row>
    <row r="4708" spans="1:6" hidden="1">
      <c r="A4708" s="26">
        <v>4704</v>
      </c>
      <c r="B4708" s="316" t="s">
        <v>10647</v>
      </c>
      <c r="C4708" s="318" t="s">
        <v>9131</v>
      </c>
      <c r="D4708" s="318"/>
      <c r="E4708" s="318" t="s">
        <v>2453</v>
      </c>
      <c r="F4708" s="318" t="s">
        <v>2423</v>
      </c>
    </row>
    <row r="4709" spans="1:6" hidden="1">
      <c r="A4709" s="26">
        <v>4705</v>
      </c>
      <c r="B4709" s="316" t="s">
        <v>10648</v>
      </c>
      <c r="C4709" s="318" t="s">
        <v>9143</v>
      </c>
      <c r="D4709" s="318"/>
      <c r="E4709" s="318" t="s">
        <v>2453</v>
      </c>
      <c r="F4709" s="318" t="s">
        <v>2423</v>
      </c>
    </row>
    <row r="4710" spans="1:6" hidden="1">
      <c r="A4710" s="26">
        <v>4706</v>
      </c>
      <c r="B4710" s="316" t="s">
        <v>10649</v>
      </c>
      <c r="C4710" s="318" t="s">
        <v>9129</v>
      </c>
      <c r="D4710" s="318"/>
      <c r="E4710" s="318" t="s">
        <v>2453</v>
      </c>
      <c r="F4710" s="318" t="s">
        <v>2423</v>
      </c>
    </row>
    <row r="4711" spans="1:6" hidden="1">
      <c r="A4711" s="26">
        <v>4707</v>
      </c>
      <c r="B4711" s="316" t="s">
        <v>10662</v>
      </c>
      <c r="C4711" s="318" t="s">
        <v>9134</v>
      </c>
      <c r="D4711" s="318"/>
      <c r="E4711" s="318" t="s">
        <v>2453</v>
      </c>
      <c r="F4711" s="318" t="s">
        <v>2423</v>
      </c>
    </row>
    <row r="4712" spans="1:6" hidden="1">
      <c r="A4712" s="26">
        <v>4708</v>
      </c>
      <c r="B4712" s="316" t="s">
        <v>10672</v>
      </c>
      <c r="C4712" s="318" t="s">
        <v>9132</v>
      </c>
      <c r="D4712" s="318"/>
      <c r="E4712" s="318" t="s">
        <v>2453</v>
      </c>
      <c r="F4712" s="318" t="s">
        <v>2423</v>
      </c>
    </row>
    <row r="4713" spans="1:6" hidden="1">
      <c r="A4713" s="26">
        <v>4709</v>
      </c>
      <c r="B4713" s="316" t="s">
        <v>10743</v>
      </c>
      <c r="C4713" s="318" t="s">
        <v>9096</v>
      </c>
      <c r="D4713" s="318"/>
      <c r="E4713" s="318" t="s">
        <v>2453</v>
      </c>
      <c r="F4713" s="318" t="s">
        <v>2423</v>
      </c>
    </row>
    <row r="4714" spans="1:6" hidden="1">
      <c r="A4714" s="26">
        <v>4710</v>
      </c>
      <c r="B4714" s="316" t="s">
        <v>10775</v>
      </c>
      <c r="C4714" s="318" t="s">
        <v>9092</v>
      </c>
      <c r="D4714" s="318"/>
      <c r="E4714" s="318" t="s">
        <v>2453</v>
      </c>
      <c r="F4714" s="318" t="s">
        <v>2423</v>
      </c>
    </row>
    <row r="4715" spans="1:6" hidden="1">
      <c r="A4715" s="26">
        <v>4711</v>
      </c>
      <c r="B4715" s="316" t="s">
        <v>10809</v>
      </c>
      <c r="C4715" s="318" t="s">
        <v>9093</v>
      </c>
      <c r="D4715" s="318"/>
      <c r="E4715" s="318" t="s">
        <v>2453</v>
      </c>
      <c r="F4715" s="318" t="s">
        <v>2423</v>
      </c>
    </row>
    <row r="4716" spans="1:6" hidden="1">
      <c r="A4716" s="26">
        <v>4712</v>
      </c>
      <c r="B4716" s="316" t="s">
        <v>10859</v>
      </c>
      <c r="C4716" s="318" t="s">
        <v>9097</v>
      </c>
      <c r="D4716" s="318"/>
      <c r="E4716" s="318" t="s">
        <v>2453</v>
      </c>
      <c r="F4716" s="318" t="s">
        <v>2423</v>
      </c>
    </row>
    <row r="4717" spans="1:6" hidden="1">
      <c r="A4717" s="26">
        <v>4713</v>
      </c>
      <c r="B4717" s="316" t="s">
        <v>10876</v>
      </c>
      <c r="C4717" s="318" t="s">
        <v>9098</v>
      </c>
      <c r="D4717" s="318"/>
      <c r="E4717" s="318" t="s">
        <v>2453</v>
      </c>
      <c r="F4717" s="318" t="s">
        <v>2423</v>
      </c>
    </row>
    <row r="4718" spans="1:6" hidden="1">
      <c r="A4718" s="26">
        <v>4714</v>
      </c>
      <c r="B4718" s="316" t="s">
        <v>10919</v>
      </c>
      <c r="C4718" s="318" t="s">
        <v>9099</v>
      </c>
      <c r="D4718" s="318"/>
      <c r="E4718" s="318" t="s">
        <v>2453</v>
      </c>
      <c r="F4718" s="318" t="s">
        <v>2423</v>
      </c>
    </row>
    <row r="4719" spans="1:6" hidden="1">
      <c r="A4719" s="26">
        <v>4715</v>
      </c>
      <c r="B4719" s="316" t="s">
        <v>10937</v>
      </c>
      <c r="C4719" s="318" t="s">
        <v>9094</v>
      </c>
      <c r="D4719" s="318"/>
      <c r="E4719" s="318" t="s">
        <v>2453</v>
      </c>
      <c r="F4719" s="318" t="s">
        <v>2423</v>
      </c>
    </row>
    <row r="4720" spans="1:6" hidden="1">
      <c r="A4720" s="26">
        <v>4716</v>
      </c>
      <c r="B4720" s="316" t="s">
        <v>10951</v>
      </c>
      <c r="C4720" s="318" t="s">
        <v>9083</v>
      </c>
      <c r="D4720" s="318"/>
      <c r="E4720" s="318" t="s">
        <v>2453</v>
      </c>
      <c r="F4720" s="318" t="s">
        <v>2423</v>
      </c>
    </row>
    <row r="4721" spans="1:6" hidden="1">
      <c r="A4721" s="26">
        <v>4717</v>
      </c>
      <c r="B4721" s="316" t="s">
        <v>10966</v>
      </c>
      <c r="C4721" s="318" t="s">
        <v>9100</v>
      </c>
      <c r="D4721" s="318"/>
      <c r="E4721" s="318" t="s">
        <v>2453</v>
      </c>
      <c r="F4721" s="318" t="s">
        <v>2423</v>
      </c>
    </row>
    <row r="4722" spans="1:6" hidden="1">
      <c r="A4722" s="26">
        <v>4718</v>
      </c>
      <c r="B4722" s="316" t="s">
        <v>10983</v>
      </c>
      <c r="C4722" s="318" t="s">
        <v>9084</v>
      </c>
      <c r="D4722" s="318"/>
      <c r="E4722" s="318" t="s">
        <v>2453</v>
      </c>
      <c r="F4722" s="318" t="s">
        <v>2423</v>
      </c>
    </row>
    <row r="4723" spans="1:6" hidden="1">
      <c r="A4723" s="26">
        <v>4719</v>
      </c>
      <c r="B4723" s="316" t="s">
        <v>11117</v>
      </c>
      <c r="C4723" s="318" t="s">
        <v>9047</v>
      </c>
      <c r="D4723" s="318"/>
      <c r="E4723" s="318" t="s">
        <v>2453</v>
      </c>
      <c r="F4723" s="318" t="s">
        <v>2423</v>
      </c>
    </row>
    <row r="4724" spans="1:6" hidden="1">
      <c r="A4724" s="26">
        <v>4720</v>
      </c>
      <c r="B4724" s="316" t="s">
        <v>11156</v>
      </c>
      <c r="C4724" s="318" t="s">
        <v>1348</v>
      </c>
      <c r="D4724" s="318"/>
      <c r="E4724" s="318" t="s">
        <v>2453</v>
      </c>
      <c r="F4724" s="318" t="s">
        <v>2423</v>
      </c>
    </row>
    <row r="4725" spans="1:6" hidden="1">
      <c r="A4725" s="26">
        <v>4721</v>
      </c>
      <c r="B4725" s="316" t="s">
        <v>11203</v>
      </c>
      <c r="C4725" s="318" t="s">
        <v>9075</v>
      </c>
      <c r="D4725" s="318"/>
      <c r="E4725" s="318" t="s">
        <v>2453</v>
      </c>
      <c r="F4725" s="318" t="s">
        <v>2423</v>
      </c>
    </row>
    <row r="4726" spans="1:6" hidden="1">
      <c r="A4726" s="26">
        <v>4722</v>
      </c>
      <c r="B4726" s="316" t="s">
        <v>11218</v>
      </c>
      <c r="C4726" s="318" t="s">
        <v>9088</v>
      </c>
      <c r="D4726" s="318"/>
      <c r="E4726" s="318" t="s">
        <v>2453</v>
      </c>
      <c r="F4726" s="318" t="s">
        <v>2423</v>
      </c>
    </row>
    <row r="4727" spans="1:6" hidden="1">
      <c r="A4727" s="26">
        <v>4723</v>
      </c>
      <c r="B4727" s="316" t="s">
        <v>11245</v>
      </c>
      <c r="C4727" s="318" t="s">
        <v>9101</v>
      </c>
      <c r="D4727" s="318"/>
      <c r="E4727" s="318" t="s">
        <v>2453</v>
      </c>
      <c r="F4727" s="318" t="s">
        <v>2423</v>
      </c>
    </row>
    <row r="4728" spans="1:6" hidden="1">
      <c r="A4728" s="26">
        <v>4724</v>
      </c>
      <c r="B4728" s="316" t="s">
        <v>11248</v>
      </c>
      <c r="C4728" s="318" t="s">
        <v>9091</v>
      </c>
      <c r="D4728" s="318"/>
      <c r="E4728" s="318" t="s">
        <v>2453</v>
      </c>
      <c r="F4728" s="318" t="s">
        <v>2423</v>
      </c>
    </row>
    <row r="4729" spans="1:6" hidden="1">
      <c r="A4729" s="26">
        <v>4725</v>
      </c>
      <c r="B4729" s="316" t="s">
        <v>11262</v>
      </c>
      <c r="C4729" s="318" t="s">
        <v>9087</v>
      </c>
      <c r="D4729" s="318"/>
      <c r="E4729" s="318" t="s">
        <v>2453</v>
      </c>
      <c r="F4729" s="318" t="s">
        <v>2423</v>
      </c>
    </row>
    <row r="4730" spans="1:6" hidden="1">
      <c r="A4730" s="26">
        <v>4726</v>
      </c>
      <c r="B4730" s="316" t="s">
        <v>11345</v>
      </c>
      <c r="C4730" s="318" t="s">
        <v>9095</v>
      </c>
      <c r="D4730" s="318"/>
      <c r="E4730" s="318" t="s">
        <v>2453</v>
      </c>
      <c r="F4730" s="318" t="s">
        <v>2423</v>
      </c>
    </row>
    <row r="4731" spans="1:6" hidden="1">
      <c r="A4731" s="26">
        <v>4727</v>
      </c>
      <c r="B4731" s="316" t="s">
        <v>11392</v>
      </c>
      <c r="C4731" s="318" t="s">
        <v>9046</v>
      </c>
      <c r="D4731" s="318"/>
      <c r="E4731" s="318" t="s">
        <v>2453</v>
      </c>
      <c r="F4731" s="318" t="s">
        <v>2423</v>
      </c>
    </row>
    <row r="4732" spans="1:6" hidden="1">
      <c r="A4732" s="26">
        <v>4728</v>
      </c>
      <c r="B4732" s="316" t="s">
        <v>8965</v>
      </c>
      <c r="C4732" s="318" t="s">
        <v>8966</v>
      </c>
      <c r="D4732" s="318"/>
      <c r="E4732" s="318" t="s">
        <v>2453</v>
      </c>
      <c r="F4732" s="318" t="s">
        <v>2423</v>
      </c>
    </row>
    <row r="4733" spans="1:6" hidden="1">
      <c r="A4733" s="26">
        <v>4729</v>
      </c>
      <c r="B4733" s="316" t="s">
        <v>9030</v>
      </c>
      <c r="C4733" s="318" t="s">
        <v>9031</v>
      </c>
      <c r="D4733" s="318"/>
      <c r="E4733" s="318" t="s">
        <v>2453</v>
      </c>
      <c r="F4733" s="318" t="s">
        <v>2423</v>
      </c>
    </row>
    <row r="4734" spans="1:6" hidden="1">
      <c r="A4734" s="26">
        <v>4730</v>
      </c>
      <c r="B4734" s="316" t="s">
        <v>11440</v>
      </c>
      <c r="C4734" s="318" t="s">
        <v>9119</v>
      </c>
      <c r="D4734" s="318"/>
      <c r="E4734" s="318" t="s">
        <v>2453</v>
      </c>
      <c r="F4734" s="318" t="s">
        <v>2423</v>
      </c>
    </row>
    <row r="4735" spans="1:6" hidden="1">
      <c r="A4735" s="26">
        <v>4731</v>
      </c>
      <c r="B4735" s="316" t="s">
        <v>11447</v>
      </c>
      <c r="C4735" s="318" t="s">
        <v>9135</v>
      </c>
      <c r="D4735" s="318"/>
      <c r="E4735" s="318" t="s">
        <v>2453</v>
      </c>
      <c r="F4735" s="318" t="s">
        <v>2423</v>
      </c>
    </row>
    <row r="4736" spans="1:6" hidden="1">
      <c r="A4736" s="26">
        <v>4732</v>
      </c>
      <c r="B4736" s="316" t="s">
        <v>11448</v>
      </c>
      <c r="C4736" s="318" t="s">
        <v>9112</v>
      </c>
      <c r="D4736" s="318"/>
      <c r="E4736" s="318" t="s">
        <v>2453</v>
      </c>
      <c r="F4736" s="318" t="s">
        <v>2423</v>
      </c>
    </row>
    <row r="4737" spans="1:6" hidden="1">
      <c r="A4737" s="26">
        <v>4733</v>
      </c>
      <c r="B4737" s="316" t="s">
        <v>11456</v>
      </c>
      <c r="C4737" s="318" t="s">
        <v>9110</v>
      </c>
      <c r="D4737" s="318"/>
      <c r="E4737" s="318" t="s">
        <v>2453</v>
      </c>
      <c r="F4737" s="318" t="s">
        <v>2423</v>
      </c>
    </row>
    <row r="4738" spans="1:6" hidden="1">
      <c r="A4738" s="26">
        <v>4734</v>
      </c>
      <c r="B4738" s="316" t="s">
        <v>11468</v>
      </c>
      <c r="C4738" s="318" t="s">
        <v>9118</v>
      </c>
      <c r="D4738" s="318"/>
      <c r="E4738" s="318" t="s">
        <v>2453</v>
      </c>
      <c r="F4738" s="318" t="s">
        <v>2423</v>
      </c>
    </row>
    <row r="4739" spans="1:6" hidden="1">
      <c r="A4739" s="26">
        <v>4735</v>
      </c>
      <c r="B4739" s="316" t="s">
        <v>11477</v>
      </c>
      <c r="C4739" s="318" t="s">
        <v>9113</v>
      </c>
      <c r="D4739" s="318"/>
      <c r="E4739" s="318" t="s">
        <v>2453</v>
      </c>
      <c r="F4739" s="318" t="s">
        <v>2423</v>
      </c>
    </row>
    <row r="4740" spans="1:6" hidden="1">
      <c r="A4740" s="26">
        <v>4736</v>
      </c>
      <c r="B4740" s="316" t="s">
        <v>11478</v>
      </c>
      <c r="C4740" s="318" t="s">
        <v>9117</v>
      </c>
      <c r="D4740" s="318"/>
      <c r="E4740" s="318" t="s">
        <v>2453</v>
      </c>
      <c r="F4740" s="318" t="s">
        <v>2423</v>
      </c>
    </row>
    <row r="4741" spans="1:6" hidden="1">
      <c r="A4741" s="26">
        <v>4737</v>
      </c>
      <c r="B4741" s="316" t="s">
        <v>11484</v>
      </c>
      <c r="C4741" s="318" t="s">
        <v>9103</v>
      </c>
      <c r="D4741" s="318"/>
      <c r="E4741" s="318" t="s">
        <v>2453</v>
      </c>
      <c r="F4741" s="318" t="s">
        <v>2423</v>
      </c>
    </row>
    <row r="4742" spans="1:6" hidden="1">
      <c r="A4742" s="26">
        <v>4738</v>
      </c>
      <c r="B4742" s="316" t="s">
        <v>11485</v>
      </c>
      <c r="C4742" s="318" t="s">
        <v>9120</v>
      </c>
      <c r="D4742" s="318"/>
      <c r="E4742" s="318" t="s">
        <v>2453</v>
      </c>
      <c r="F4742" s="318" t="s">
        <v>2423</v>
      </c>
    </row>
    <row r="4743" spans="1:6" hidden="1">
      <c r="A4743" s="26">
        <v>4739</v>
      </c>
      <c r="B4743" s="316" t="s">
        <v>11489</v>
      </c>
      <c r="C4743" s="318" t="s">
        <v>9116</v>
      </c>
      <c r="D4743" s="318"/>
      <c r="E4743" s="318" t="s">
        <v>2453</v>
      </c>
      <c r="F4743" s="318" t="s">
        <v>2423</v>
      </c>
    </row>
    <row r="4744" spans="1:6" hidden="1">
      <c r="A4744" s="26">
        <v>4740</v>
      </c>
      <c r="B4744" s="316" t="s">
        <v>11495</v>
      </c>
      <c r="C4744" s="318" t="s">
        <v>9109</v>
      </c>
      <c r="D4744" s="318"/>
      <c r="E4744" s="318" t="s">
        <v>2453</v>
      </c>
      <c r="F4744" s="318" t="s">
        <v>2423</v>
      </c>
    </row>
    <row r="4745" spans="1:6" hidden="1">
      <c r="A4745" s="26">
        <v>4741</v>
      </c>
      <c r="B4745" s="316" t="s">
        <v>11520</v>
      </c>
      <c r="C4745" s="318" t="s">
        <v>9133</v>
      </c>
      <c r="D4745" s="318"/>
      <c r="E4745" s="318" t="s">
        <v>2453</v>
      </c>
      <c r="F4745" s="318" t="s">
        <v>2423</v>
      </c>
    </row>
    <row r="4746" spans="1:6" hidden="1">
      <c r="A4746" s="26">
        <v>4742</v>
      </c>
      <c r="B4746" s="316" t="s">
        <v>11526</v>
      </c>
      <c r="C4746" s="318" t="s">
        <v>9125</v>
      </c>
      <c r="D4746" s="318"/>
      <c r="E4746" s="318" t="s">
        <v>2453</v>
      </c>
      <c r="F4746" s="318" t="s">
        <v>2423</v>
      </c>
    </row>
    <row r="4747" spans="1:6" hidden="1">
      <c r="A4747" s="26">
        <v>4743</v>
      </c>
      <c r="B4747" s="316" t="s">
        <v>11530</v>
      </c>
      <c r="C4747" s="318" t="s">
        <v>9072</v>
      </c>
      <c r="D4747" s="318"/>
      <c r="E4747" s="318" t="s">
        <v>2453</v>
      </c>
      <c r="F4747" s="318" t="s">
        <v>2423</v>
      </c>
    </row>
    <row r="4748" spans="1:6" hidden="1">
      <c r="A4748" s="26">
        <v>4744</v>
      </c>
      <c r="B4748" s="27" t="s">
        <v>9500</v>
      </c>
      <c r="C4748" s="28" t="s">
        <v>9051</v>
      </c>
      <c r="D4748" s="28"/>
      <c r="E4748" s="318" t="s">
        <v>2453</v>
      </c>
      <c r="F4748" s="318" t="s">
        <v>2438</v>
      </c>
    </row>
    <row r="4749" spans="1:6" hidden="1">
      <c r="A4749" s="26">
        <v>4745</v>
      </c>
      <c r="B4749" s="27" t="s">
        <v>8822</v>
      </c>
      <c r="C4749" s="28" t="s">
        <v>8823</v>
      </c>
      <c r="D4749" s="28"/>
      <c r="E4749" s="318" t="s">
        <v>2453</v>
      </c>
      <c r="F4749" s="318" t="s">
        <v>2438</v>
      </c>
    </row>
    <row r="4750" spans="1:6" hidden="1">
      <c r="A4750" s="26">
        <v>4746</v>
      </c>
      <c r="B4750" s="316" t="s">
        <v>8854</v>
      </c>
      <c r="C4750" s="318" t="s">
        <v>8855</v>
      </c>
      <c r="D4750" s="318"/>
      <c r="E4750" s="318" t="s">
        <v>2453</v>
      </c>
      <c r="F4750" s="318" t="s">
        <v>2438</v>
      </c>
    </row>
    <row r="4751" spans="1:6" hidden="1">
      <c r="A4751" s="26">
        <v>4747</v>
      </c>
      <c r="B4751" s="316" t="s">
        <v>8885</v>
      </c>
      <c r="C4751" s="318" t="s">
        <v>8886</v>
      </c>
      <c r="D4751" s="318"/>
      <c r="E4751" s="318" t="s">
        <v>2453</v>
      </c>
      <c r="F4751" s="318" t="s">
        <v>2438</v>
      </c>
    </row>
    <row r="4752" spans="1:6" hidden="1">
      <c r="A4752" s="26">
        <v>4748</v>
      </c>
      <c r="B4752" s="316" t="s">
        <v>8818</v>
      </c>
      <c r="C4752" s="318" t="s">
        <v>8819</v>
      </c>
      <c r="D4752" s="318"/>
      <c r="E4752" s="318" t="s">
        <v>2453</v>
      </c>
      <c r="F4752" s="318" t="s">
        <v>2438</v>
      </c>
    </row>
    <row r="4753" spans="1:6" hidden="1">
      <c r="A4753" s="26">
        <v>4749</v>
      </c>
      <c r="B4753" s="316" t="s">
        <v>9519</v>
      </c>
      <c r="C4753" s="318" t="s">
        <v>9049</v>
      </c>
      <c r="D4753" s="318"/>
      <c r="E4753" s="318" t="s">
        <v>2453</v>
      </c>
      <c r="F4753" s="318" t="s">
        <v>2438</v>
      </c>
    </row>
    <row r="4754" spans="1:6" hidden="1">
      <c r="A4754" s="26">
        <v>4750</v>
      </c>
      <c r="B4754" s="316" t="s">
        <v>8858</v>
      </c>
      <c r="C4754" s="318" t="s">
        <v>8859</v>
      </c>
      <c r="D4754" s="318"/>
      <c r="E4754" s="318" t="s">
        <v>2453</v>
      </c>
      <c r="F4754" s="318" t="s">
        <v>2438</v>
      </c>
    </row>
    <row r="4755" spans="1:6" hidden="1">
      <c r="A4755" s="26">
        <v>4751</v>
      </c>
      <c r="B4755" s="316" t="s">
        <v>8752</v>
      </c>
      <c r="C4755" s="318" t="s">
        <v>8753</v>
      </c>
      <c r="D4755" s="318"/>
      <c r="E4755" s="318" t="s">
        <v>2453</v>
      </c>
      <c r="F4755" s="318" t="s">
        <v>2438</v>
      </c>
    </row>
    <row r="4756" spans="1:6" hidden="1">
      <c r="A4756" s="26">
        <v>4752</v>
      </c>
      <c r="B4756" s="316" t="s">
        <v>9578</v>
      </c>
      <c r="C4756" s="318" t="s">
        <v>9060</v>
      </c>
      <c r="D4756" s="318"/>
      <c r="E4756" s="318" t="s">
        <v>2453</v>
      </c>
      <c r="F4756" s="318" t="s">
        <v>2438</v>
      </c>
    </row>
    <row r="4757" spans="1:6" hidden="1">
      <c r="A4757" s="26">
        <v>4753</v>
      </c>
      <c r="B4757" s="316" t="s">
        <v>8840</v>
      </c>
      <c r="C4757" s="318" t="s">
        <v>8841</v>
      </c>
      <c r="D4757" s="318"/>
      <c r="E4757" s="318" t="s">
        <v>2453</v>
      </c>
      <c r="F4757" s="318" t="s">
        <v>2438</v>
      </c>
    </row>
    <row r="4758" spans="1:6" hidden="1">
      <c r="A4758" s="26">
        <v>4754</v>
      </c>
      <c r="B4758" s="316" t="s">
        <v>9602</v>
      </c>
      <c r="C4758" s="318" t="s">
        <v>9059</v>
      </c>
      <c r="D4758" s="318"/>
      <c r="E4758" s="318" t="s">
        <v>2453</v>
      </c>
      <c r="F4758" s="318" t="s">
        <v>2438</v>
      </c>
    </row>
    <row r="4759" spans="1:6" hidden="1">
      <c r="A4759" s="26">
        <v>4755</v>
      </c>
      <c r="B4759" s="316" t="s">
        <v>8988</v>
      </c>
      <c r="C4759" s="318" t="s">
        <v>8989</v>
      </c>
      <c r="D4759" s="318"/>
      <c r="E4759" s="318" t="s">
        <v>2453</v>
      </c>
      <c r="F4759" s="318" t="s">
        <v>2438</v>
      </c>
    </row>
    <row r="4760" spans="1:6" hidden="1">
      <c r="A4760" s="26">
        <v>4756</v>
      </c>
      <c r="B4760" s="316" t="s">
        <v>9635</v>
      </c>
      <c r="C4760" s="318" t="s">
        <v>9057</v>
      </c>
      <c r="D4760" s="318"/>
      <c r="E4760" s="318" t="s">
        <v>2453</v>
      </c>
      <c r="F4760" s="318" t="s">
        <v>2438</v>
      </c>
    </row>
    <row r="4761" spans="1:6" hidden="1">
      <c r="A4761" s="26">
        <v>4757</v>
      </c>
      <c r="B4761" s="316" t="s">
        <v>9650</v>
      </c>
      <c r="C4761" s="318" t="s">
        <v>1175</v>
      </c>
      <c r="D4761" s="318"/>
      <c r="E4761" s="318" t="s">
        <v>2453</v>
      </c>
      <c r="F4761" s="318" t="s">
        <v>2438</v>
      </c>
    </row>
    <row r="4762" spans="1:6" hidden="1">
      <c r="A4762" s="26">
        <v>4758</v>
      </c>
      <c r="B4762" s="316" t="s">
        <v>8852</v>
      </c>
      <c r="C4762" s="318" t="s">
        <v>8853</v>
      </c>
      <c r="D4762" s="318"/>
      <c r="E4762" s="318" t="s">
        <v>2453</v>
      </c>
      <c r="F4762" s="318" t="s">
        <v>2438</v>
      </c>
    </row>
    <row r="4763" spans="1:6" hidden="1">
      <c r="A4763" s="26">
        <v>4759</v>
      </c>
      <c r="B4763" s="316" t="s">
        <v>8846</v>
      </c>
      <c r="C4763" s="318" t="s">
        <v>8847</v>
      </c>
      <c r="D4763" s="318"/>
      <c r="E4763" s="318" t="s">
        <v>2453</v>
      </c>
      <c r="F4763" s="318" t="s">
        <v>2438</v>
      </c>
    </row>
    <row r="4764" spans="1:6" hidden="1">
      <c r="A4764" s="26">
        <v>4760</v>
      </c>
      <c r="B4764" s="316" t="s">
        <v>8930</v>
      </c>
      <c r="C4764" s="318" t="s">
        <v>8931</v>
      </c>
      <c r="D4764" s="318"/>
      <c r="E4764" s="318" t="s">
        <v>2453</v>
      </c>
      <c r="F4764" s="318" t="s">
        <v>2438</v>
      </c>
    </row>
    <row r="4765" spans="1:6" hidden="1">
      <c r="A4765" s="26">
        <v>4761</v>
      </c>
      <c r="B4765" s="316" t="s">
        <v>9688</v>
      </c>
      <c r="C4765" s="318" t="s">
        <v>9056</v>
      </c>
      <c r="D4765" s="318"/>
      <c r="E4765" s="318" t="s">
        <v>2453</v>
      </c>
      <c r="F4765" s="318" t="s">
        <v>2438</v>
      </c>
    </row>
    <row r="4766" spans="1:6" hidden="1">
      <c r="A4766" s="26">
        <v>4762</v>
      </c>
      <c r="B4766" s="316" t="s">
        <v>9694</v>
      </c>
      <c r="C4766" s="318" t="s">
        <v>9062</v>
      </c>
      <c r="D4766" s="318"/>
      <c r="E4766" s="318" t="s">
        <v>2453</v>
      </c>
      <c r="F4766" s="318" t="s">
        <v>2438</v>
      </c>
    </row>
    <row r="4767" spans="1:6" hidden="1">
      <c r="A4767" s="26">
        <v>4763</v>
      </c>
      <c r="B4767" s="316" t="s">
        <v>9041</v>
      </c>
      <c r="C4767" s="318" t="s">
        <v>1085</v>
      </c>
      <c r="D4767" s="318"/>
      <c r="E4767" s="318" t="s">
        <v>2453</v>
      </c>
      <c r="F4767" s="318" t="s">
        <v>2438</v>
      </c>
    </row>
    <row r="4768" spans="1:6" hidden="1">
      <c r="A4768" s="26">
        <v>4764</v>
      </c>
      <c r="B4768" s="316" t="s">
        <v>8844</v>
      </c>
      <c r="C4768" s="318" t="s">
        <v>8845</v>
      </c>
      <c r="D4768" s="318"/>
      <c r="E4768" s="318" t="s">
        <v>2453</v>
      </c>
      <c r="F4768" s="318" t="s">
        <v>2438</v>
      </c>
    </row>
    <row r="4769" spans="1:6" hidden="1">
      <c r="A4769" s="26">
        <v>4765</v>
      </c>
      <c r="B4769" s="316" t="s">
        <v>8990</v>
      </c>
      <c r="C4769" s="318" t="s">
        <v>8991</v>
      </c>
      <c r="D4769" s="318"/>
      <c r="E4769" s="318" t="s">
        <v>2453</v>
      </c>
      <c r="F4769" s="318" t="s">
        <v>2438</v>
      </c>
    </row>
    <row r="4770" spans="1:6" hidden="1">
      <c r="A4770" s="26">
        <v>4766</v>
      </c>
      <c r="B4770" s="316" t="s">
        <v>8756</v>
      </c>
      <c r="C4770" s="318" t="s">
        <v>8757</v>
      </c>
      <c r="D4770" s="318"/>
      <c r="E4770" s="318" t="s">
        <v>2453</v>
      </c>
      <c r="F4770" s="318" t="s">
        <v>2438</v>
      </c>
    </row>
    <row r="4771" spans="1:6" hidden="1">
      <c r="A4771" s="26">
        <v>4767</v>
      </c>
      <c r="B4771" s="316" t="s">
        <v>8933</v>
      </c>
      <c r="C4771" s="318" t="s">
        <v>8934</v>
      </c>
      <c r="D4771" s="318"/>
      <c r="E4771" s="318" t="s">
        <v>2453</v>
      </c>
      <c r="F4771" s="318" t="s">
        <v>2438</v>
      </c>
    </row>
    <row r="4772" spans="1:6" hidden="1">
      <c r="A4772" s="26">
        <v>4768</v>
      </c>
      <c r="B4772" s="316" t="s">
        <v>8924</v>
      </c>
      <c r="C4772" s="318" t="s">
        <v>8925</v>
      </c>
      <c r="D4772" s="318"/>
      <c r="E4772" s="318" t="s">
        <v>2453</v>
      </c>
      <c r="F4772" s="318" t="s">
        <v>2438</v>
      </c>
    </row>
    <row r="4773" spans="1:6" hidden="1">
      <c r="A4773" s="26">
        <v>4769</v>
      </c>
      <c r="B4773" s="316" t="s">
        <v>8887</v>
      </c>
      <c r="C4773" s="318" t="s">
        <v>8888</v>
      </c>
      <c r="D4773" s="318"/>
      <c r="E4773" s="318" t="s">
        <v>2453</v>
      </c>
      <c r="F4773" s="318" t="s">
        <v>2438</v>
      </c>
    </row>
    <row r="4774" spans="1:6" hidden="1">
      <c r="A4774" s="26">
        <v>4770</v>
      </c>
      <c r="B4774" s="316" t="s">
        <v>9814</v>
      </c>
      <c r="C4774" s="318" t="s">
        <v>9052</v>
      </c>
      <c r="D4774" s="318"/>
      <c r="E4774" s="318" t="s">
        <v>2453</v>
      </c>
      <c r="F4774" s="318" t="s">
        <v>2438</v>
      </c>
    </row>
    <row r="4775" spans="1:6" hidden="1">
      <c r="A4775" s="26">
        <v>4771</v>
      </c>
      <c r="B4775" s="316" t="s">
        <v>9819</v>
      </c>
      <c r="C4775" s="318" t="s">
        <v>9065</v>
      </c>
      <c r="D4775" s="318"/>
      <c r="E4775" s="318" t="s">
        <v>2453</v>
      </c>
      <c r="F4775" s="318" t="s">
        <v>2438</v>
      </c>
    </row>
    <row r="4776" spans="1:6" hidden="1">
      <c r="A4776" s="26">
        <v>4772</v>
      </c>
      <c r="B4776" s="316" t="s">
        <v>8810</v>
      </c>
      <c r="C4776" s="318" t="s">
        <v>8811</v>
      </c>
      <c r="D4776" s="318"/>
      <c r="E4776" s="318" t="s">
        <v>2453</v>
      </c>
      <c r="F4776" s="318" t="s">
        <v>2438</v>
      </c>
    </row>
    <row r="4777" spans="1:6" hidden="1">
      <c r="A4777" s="26">
        <v>4773</v>
      </c>
      <c r="B4777" s="316" t="s">
        <v>8984</v>
      </c>
      <c r="C4777" s="318" t="s">
        <v>8985</v>
      </c>
      <c r="D4777" s="318"/>
      <c r="E4777" s="318" t="s">
        <v>2453</v>
      </c>
      <c r="F4777" s="318" t="s">
        <v>2438</v>
      </c>
    </row>
    <row r="4778" spans="1:6" hidden="1">
      <c r="A4778" s="26">
        <v>4774</v>
      </c>
      <c r="B4778" s="316" t="s">
        <v>8889</v>
      </c>
      <c r="C4778" s="318" t="s">
        <v>8890</v>
      </c>
      <c r="D4778" s="318"/>
      <c r="E4778" s="318" t="s">
        <v>2453</v>
      </c>
      <c r="F4778" s="318" t="s">
        <v>2438</v>
      </c>
    </row>
    <row r="4779" spans="1:6" hidden="1">
      <c r="A4779" s="26">
        <v>4775</v>
      </c>
      <c r="B4779" s="316" t="s">
        <v>8824</v>
      </c>
      <c r="C4779" s="318" t="s">
        <v>8825</v>
      </c>
      <c r="D4779" s="318"/>
      <c r="E4779" s="318" t="s">
        <v>2453</v>
      </c>
      <c r="F4779" s="318" t="s">
        <v>2438</v>
      </c>
    </row>
    <row r="4780" spans="1:6" hidden="1">
      <c r="A4780" s="26">
        <v>4776</v>
      </c>
      <c r="B4780" s="316" t="s">
        <v>8734</v>
      </c>
      <c r="C4780" s="318" t="s">
        <v>8735</v>
      </c>
      <c r="D4780" s="318"/>
      <c r="E4780" s="318" t="s">
        <v>2453</v>
      </c>
      <c r="F4780" s="318" t="s">
        <v>2438</v>
      </c>
    </row>
    <row r="4781" spans="1:6" hidden="1">
      <c r="A4781" s="26">
        <v>4777</v>
      </c>
      <c r="B4781" s="316" t="s">
        <v>8838</v>
      </c>
      <c r="C4781" s="318" t="s">
        <v>8839</v>
      </c>
      <c r="D4781" s="318"/>
      <c r="E4781" s="318" t="s">
        <v>2453</v>
      </c>
      <c r="F4781" s="318" t="s">
        <v>2438</v>
      </c>
    </row>
    <row r="4782" spans="1:6" hidden="1">
      <c r="A4782" s="26">
        <v>4778</v>
      </c>
      <c r="B4782" s="316" t="s">
        <v>9000</v>
      </c>
      <c r="C4782" s="318" t="s">
        <v>9001</v>
      </c>
      <c r="D4782" s="318"/>
      <c r="E4782" s="318" t="s">
        <v>2453</v>
      </c>
      <c r="F4782" s="318" t="s">
        <v>2438</v>
      </c>
    </row>
    <row r="4783" spans="1:6" hidden="1">
      <c r="A4783" s="26">
        <v>4779</v>
      </c>
      <c r="B4783" s="316" t="s">
        <v>8814</v>
      </c>
      <c r="C4783" s="318" t="s">
        <v>8815</v>
      </c>
      <c r="D4783" s="318"/>
      <c r="E4783" s="318" t="s">
        <v>2453</v>
      </c>
      <c r="F4783" s="318" t="s">
        <v>2438</v>
      </c>
    </row>
    <row r="4784" spans="1:6" hidden="1">
      <c r="A4784" s="26">
        <v>4780</v>
      </c>
      <c r="B4784" s="316" t="s">
        <v>9012</v>
      </c>
      <c r="C4784" s="318" t="s">
        <v>9013</v>
      </c>
      <c r="D4784" s="318"/>
      <c r="E4784" s="318" t="s">
        <v>2453</v>
      </c>
      <c r="F4784" s="318" t="s">
        <v>2438</v>
      </c>
    </row>
    <row r="4785" spans="1:6" hidden="1">
      <c r="A4785" s="26">
        <v>4781</v>
      </c>
      <c r="B4785" s="316" t="s">
        <v>10041</v>
      </c>
      <c r="C4785" s="318" t="s">
        <v>9068</v>
      </c>
      <c r="D4785" s="318"/>
      <c r="E4785" s="318" t="s">
        <v>2453</v>
      </c>
      <c r="F4785" s="318" t="s">
        <v>2438</v>
      </c>
    </row>
    <row r="4786" spans="1:6" hidden="1">
      <c r="A4786" s="26">
        <v>4782</v>
      </c>
      <c r="B4786" s="316" t="s">
        <v>10045</v>
      </c>
      <c r="C4786" s="318" t="s">
        <v>9069</v>
      </c>
      <c r="D4786" s="318"/>
      <c r="E4786" s="318" t="s">
        <v>2453</v>
      </c>
      <c r="F4786" s="318" t="s">
        <v>2438</v>
      </c>
    </row>
    <row r="4787" spans="1:6" hidden="1">
      <c r="A4787" s="26">
        <v>4783</v>
      </c>
      <c r="B4787" s="316" t="s">
        <v>9010</v>
      </c>
      <c r="C4787" s="318" t="s">
        <v>9011</v>
      </c>
      <c r="D4787" s="318"/>
      <c r="E4787" s="318" t="s">
        <v>2453</v>
      </c>
      <c r="F4787" s="318" t="s">
        <v>2438</v>
      </c>
    </row>
    <row r="4788" spans="1:6" hidden="1">
      <c r="A4788" s="26">
        <v>4784</v>
      </c>
      <c r="B4788" s="316" t="s">
        <v>10153</v>
      </c>
      <c r="C4788" s="318" t="s">
        <v>10154</v>
      </c>
      <c r="D4788" s="318"/>
      <c r="E4788" s="318" t="s">
        <v>2422</v>
      </c>
      <c r="F4788" s="318" t="s">
        <v>2438</v>
      </c>
    </row>
    <row r="4789" spans="1:6" hidden="1">
      <c r="A4789" s="26">
        <v>4785</v>
      </c>
      <c r="B4789" s="316" t="s">
        <v>8698</v>
      </c>
      <c r="C4789" s="318" t="s">
        <v>8699</v>
      </c>
      <c r="D4789" s="318"/>
      <c r="E4789" s="318" t="s">
        <v>2453</v>
      </c>
      <c r="F4789" s="318" t="s">
        <v>2438</v>
      </c>
    </row>
    <row r="4790" spans="1:6" hidden="1">
      <c r="A4790" s="26">
        <v>4786</v>
      </c>
      <c r="B4790" s="316" t="s">
        <v>8702</v>
      </c>
      <c r="C4790" s="318" t="s">
        <v>8703</v>
      </c>
      <c r="D4790" s="318"/>
      <c r="E4790" s="318" t="s">
        <v>2453</v>
      </c>
      <c r="F4790" s="318" t="s">
        <v>2438</v>
      </c>
    </row>
    <row r="4791" spans="1:6" hidden="1">
      <c r="A4791" s="26">
        <v>4787</v>
      </c>
      <c r="B4791" s="316" t="s">
        <v>8706</v>
      </c>
      <c r="C4791" s="318" t="s">
        <v>8707</v>
      </c>
      <c r="D4791" s="318"/>
      <c r="E4791" s="318" t="s">
        <v>2453</v>
      </c>
      <c r="F4791" s="318" t="s">
        <v>2438</v>
      </c>
    </row>
    <row r="4792" spans="1:6" hidden="1">
      <c r="A4792" s="26">
        <v>4788</v>
      </c>
      <c r="B4792" s="316" t="s">
        <v>8963</v>
      </c>
      <c r="C4792" s="318" t="s">
        <v>8964</v>
      </c>
      <c r="D4792" s="318"/>
      <c r="E4792" s="318" t="s">
        <v>2453</v>
      </c>
      <c r="F4792" s="318" t="s">
        <v>2438</v>
      </c>
    </row>
    <row r="4793" spans="1:6" hidden="1">
      <c r="A4793" s="26">
        <v>4789</v>
      </c>
      <c r="B4793" s="316" t="s">
        <v>8959</v>
      </c>
      <c r="C4793" s="318" t="s">
        <v>8960</v>
      </c>
      <c r="D4793" s="318"/>
      <c r="E4793" s="318" t="s">
        <v>2453</v>
      </c>
      <c r="F4793" s="318" t="s">
        <v>2438</v>
      </c>
    </row>
    <row r="4794" spans="1:6" hidden="1">
      <c r="A4794" s="26">
        <v>4790</v>
      </c>
      <c r="B4794" s="316" t="s">
        <v>9014</v>
      </c>
      <c r="C4794" s="318" t="s">
        <v>9015</v>
      </c>
      <c r="D4794" s="318"/>
      <c r="E4794" s="318" t="s">
        <v>2453</v>
      </c>
      <c r="F4794" s="318" t="s">
        <v>2438</v>
      </c>
    </row>
    <row r="4795" spans="1:6" hidden="1">
      <c r="A4795" s="26">
        <v>4791</v>
      </c>
      <c r="B4795" s="316" t="s">
        <v>8776</v>
      </c>
      <c r="C4795" s="318" t="s">
        <v>8777</v>
      </c>
      <c r="D4795" s="318"/>
      <c r="E4795" s="318" t="s">
        <v>2453</v>
      </c>
      <c r="F4795" s="318" t="s">
        <v>2438</v>
      </c>
    </row>
    <row r="4796" spans="1:6" hidden="1">
      <c r="A4796" s="26">
        <v>4792</v>
      </c>
      <c r="B4796" s="316" t="s">
        <v>8704</v>
      </c>
      <c r="C4796" s="318" t="s">
        <v>8705</v>
      </c>
      <c r="D4796" s="318"/>
      <c r="E4796" s="318" t="s">
        <v>2453</v>
      </c>
      <c r="F4796" s="318" t="s">
        <v>2438</v>
      </c>
    </row>
    <row r="4797" spans="1:6" hidden="1">
      <c r="A4797" s="26">
        <v>4793</v>
      </c>
      <c r="B4797" s="316" t="s">
        <v>8957</v>
      </c>
      <c r="C4797" s="318" t="s">
        <v>8958</v>
      </c>
      <c r="D4797" s="318"/>
      <c r="E4797" s="318" t="s">
        <v>2453</v>
      </c>
      <c r="F4797" s="318" t="s">
        <v>2438</v>
      </c>
    </row>
    <row r="4798" spans="1:6" hidden="1">
      <c r="A4798" s="26">
        <v>4794</v>
      </c>
      <c r="B4798" s="316" t="s">
        <v>8883</v>
      </c>
      <c r="C4798" s="318" t="s">
        <v>8884</v>
      </c>
      <c r="D4798" s="318"/>
      <c r="E4798" s="318" t="s">
        <v>2453</v>
      </c>
      <c r="F4798" s="318" t="s">
        <v>2438</v>
      </c>
    </row>
    <row r="4799" spans="1:6" hidden="1">
      <c r="A4799" s="26">
        <v>4795</v>
      </c>
      <c r="B4799" s="316" t="s">
        <v>10676</v>
      </c>
      <c r="C4799" s="318" t="s">
        <v>10677</v>
      </c>
      <c r="D4799" s="318"/>
      <c r="E4799" s="318" t="s">
        <v>2453</v>
      </c>
      <c r="F4799" s="318" t="s">
        <v>2438</v>
      </c>
    </row>
    <row r="4800" spans="1:6" hidden="1">
      <c r="A4800" s="26">
        <v>4796</v>
      </c>
      <c r="B4800" s="316" t="s">
        <v>11046</v>
      </c>
      <c r="C4800" s="318" t="s">
        <v>8686</v>
      </c>
      <c r="D4800" s="318"/>
      <c r="E4800" s="318" t="s">
        <v>2422</v>
      </c>
      <c r="F4800" s="318" t="s">
        <v>2438</v>
      </c>
    </row>
    <row r="4801" spans="1:6" hidden="1">
      <c r="A4801" s="26">
        <v>4797</v>
      </c>
      <c r="B4801" s="316" t="s">
        <v>11083</v>
      </c>
      <c r="C4801" s="318" t="s">
        <v>9071</v>
      </c>
      <c r="D4801" s="318"/>
      <c r="E4801" s="318" t="s">
        <v>2453</v>
      </c>
      <c r="F4801" s="318" t="s">
        <v>2438</v>
      </c>
    </row>
    <row r="4802" spans="1:6" hidden="1">
      <c r="A4802" s="26">
        <v>4798</v>
      </c>
      <c r="B4802" s="313" t="s">
        <v>8724</v>
      </c>
      <c r="C4802" s="314" t="s">
        <v>8725</v>
      </c>
      <c r="D4802" s="314"/>
      <c r="E4802" s="314" t="s">
        <v>2453</v>
      </c>
      <c r="F4802" s="314" t="s">
        <v>2438</v>
      </c>
    </row>
    <row r="4803" spans="1:6" hidden="1">
      <c r="A4803" s="26">
        <v>4799</v>
      </c>
      <c r="B4803" s="313" t="s">
        <v>8722</v>
      </c>
      <c r="C4803" s="314" t="s">
        <v>8723</v>
      </c>
      <c r="D4803" s="314"/>
      <c r="E4803" s="314" t="s">
        <v>2453</v>
      </c>
      <c r="F4803" s="314" t="s">
        <v>2438</v>
      </c>
    </row>
    <row r="4804" spans="1:6" hidden="1">
      <c r="A4804" s="26">
        <v>4800</v>
      </c>
      <c r="B4804" s="313" t="s">
        <v>11584</v>
      </c>
      <c r="C4804" s="314" t="s">
        <v>9044</v>
      </c>
      <c r="D4804" s="314"/>
      <c r="E4804" s="314" t="s">
        <v>2453</v>
      </c>
      <c r="F4804" s="315" t="s">
        <v>2438</v>
      </c>
    </row>
    <row r="4805" spans="1:6" hidden="1">
      <c r="A4805" s="26">
        <v>4801</v>
      </c>
      <c r="B4805" s="313" t="s">
        <v>11595</v>
      </c>
      <c r="C4805" s="314" t="s">
        <v>1630</v>
      </c>
      <c r="D4805" s="314"/>
      <c r="E4805" s="314" t="s">
        <v>2453</v>
      </c>
      <c r="F4805" s="315" t="s">
        <v>2438</v>
      </c>
    </row>
    <row r="4806" spans="1:6" hidden="1">
      <c r="A4806" s="26">
        <v>4802</v>
      </c>
      <c r="B4806" s="317" t="s">
        <v>8903</v>
      </c>
      <c r="C4806" s="319" t="s">
        <v>8904</v>
      </c>
      <c r="D4806" s="319"/>
      <c r="E4806" s="314" t="s">
        <v>2453</v>
      </c>
      <c r="F4806" s="314" t="s">
        <v>3152</v>
      </c>
    </row>
    <row r="4807" spans="1:6" hidden="1">
      <c r="A4807" s="26">
        <v>4803</v>
      </c>
      <c r="B4807" s="313" t="s">
        <v>9575</v>
      </c>
      <c r="C4807" s="314" t="s">
        <v>9058</v>
      </c>
      <c r="D4807" s="314"/>
      <c r="E4807" s="314" t="s">
        <v>2453</v>
      </c>
      <c r="F4807" s="314" t="s">
        <v>3152</v>
      </c>
    </row>
    <row r="4808" spans="1:6" hidden="1">
      <c r="A4808" s="26">
        <v>4804</v>
      </c>
      <c r="B4808" s="313" t="s">
        <v>8758</v>
      </c>
      <c r="C4808" s="314" t="s">
        <v>1218</v>
      </c>
      <c r="D4808" s="314"/>
      <c r="E4808" s="314" t="s">
        <v>2453</v>
      </c>
      <c r="F4808" s="314" t="s">
        <v>3152</v>
      </c>
    </row>
    <row r="4809" spans="1:6" hidden="1">
      <c r="A4809" s="26">
        <v>4805</v>
      </c>
      <c r="B4809" s="313" t="s">
        <v>8748</v>
      </c>
      <c r="C4809" s="314" t="s">
        <v>8749</v>
      </c>
      <c r="D4809" s="314"/>
      <c r="E4809" s="314" t="s">
        <v>2453</v>
      </c>
      <c r="F4809" s="314" t="s">
        <v>3152</v>
      </c>
    </row>
    <row r="4810" spans="1:6" hidden="1">
      <c r="A4810" s="26">
        <v>4806</v>
      </c>
      <c r="B4810" s="313" t="s">
        <v>8744</v>
      </c>
      <c r="C4810" s="314" t="s">
        <v>8745</v>
      </c>
      <c r="D4810" s="314"/>
      <c r="E4810" s="314" t="s">
        <v>2453</v>
      </c>
      <c r="F4810" s="314" t="s">
        <v>3152</v>
      </c>
    </row>
    <row r="4811" spans="1:6" hidden="1">
      <c r="A4811" s="26">
        <v>4807</v>
      </c>
      <c r="B4811" s="313" t="s">
        <v>9864</v>
      </c>
      <c r="C4811" s="314" t="s">
        <v>9055</v>
      </c>
      <c r="D4811" s="314"/>
      <c r="E4811" s="314" t="s">
        <v>2453</v>
      </c>
      <c r="F4811" s="314" t="s">
        <v>3152</v>
      </c>
    </row>
    <row r="4812" spans="1:6" hidden="1">
      <c r="A4812" s="26">
        <v>4808</v>
      </c>
      <c r="B4812" s="313" t="s">
        <v>8754</v>
      </c>
      <c r="C4812" s="314" t="s">
        <v>8755</v>
      </c>
      <c r="D4812" s="314"/>
      <c r="E4812" s="314" t="s">
        <v>2453</v>
      </c>
      <c r="F4812" s="314" t="s">
        <v>3152</v>
      </c>
    </row>
    <row r="4813" spans="1:6" hidden="1">
      <c r="A4813" s="26">
        <v>4809</v>
      </c>
      <c r="B4813" s="313" t="s">
        <v>8834</v>
      </c>
      <c r="C4813" s="314" t="s">
        <v>8835</v>
      </c>
      <c r="D4813" s="314"/>
      <c r="E4813" s="314" t="s">
        <v>2453</v>
      </c>
      <c r="F4813" s="314" t="s">
        <v>3152</v>
      </c>
    </row>
    <row r="4814" spans="1:6" hidden="1">
      <c r="A4814" s="26">
        <v>4810</v>
      </c>
      <c r="B4814" s="313" t="s">
        <v>8826</v>
      </c>
      <c r="C4814" s="314" t="s">
        <v>8827</v>
      </c>
      <c r="D4814" s="314"/>
      <c r="E4814" s="314" t="s">
        <v>2453</v>
      </c>
      <c r="F4814" s="314" t="s">
        <v>3152</v>
      </c>
    </row>
    <row r="4815" spans="1:6" hidden="1">
      <c r="A4815" s="26">
        <v>4811</v>
      </c>
      <c r="B4815" s="313" t="s">
        <v>8832</v>
      </c>
      <c r="C4815" s="314" t="s">
        <v>8833</v>
      </c>
      <c r="D4815" s="314"/>
      <c r="E4815" s="314" t="s">
        <v>2453</v>
      </c>
      <c r="F4815" s="314" t="s">
        <v>3152</v>
      </c>
    </row>
    <row r="4816" spans="1:6" hidden="1">
      <c r="A4816" s="26">
        <v>4812</v>
      </c>
      <c r="B4816" s="313" t="s">
        <v>8862</v>
      </c>
      <c r="C4816" s="314" t="s">
        <v>8863</v>
      </c>
      <c r="D4816" s="314"/>
      <c r="E4816" s="314" t="s">
        <v>2453</v>
      </c>
      <c r="F4816" s="314" t="s">
        <v>3152</v>
      </c>
    </row>
    <row r="4817" spans="1:6" hidden="1">
      <c r="A4817" s="26">
        <v>4813</v>
      </c>
      <c r="B4817" s="313" t="s">
        <v>8864</v>
      </c>
      <c r="C4817" s="314" t="s">
        <v>8865</v>
      </c>
      <c r="D4817" s="314"/>
      <c r="E4817" s="314" t="s">
        <v>2453</v>
      </c>
      <c r="F4817" s="314" t="s">
        <v>3152</v>
      </c>
    </row>
    <row r="4818" spans="1:6" hidden="1">
      <c r="A4818" s="26">
        <v>4814</v>
      </c>
      <c r="B4818" s="313" t="s">
        <v>8876</v>
      </c>
      <c r="C4818" s="314" t="s">
        <v>8877</v>
      </c>
      <c r="D4818" s="314"/>
      <c r="E4818" s="314" t="s">
        <v>2453</v>
      </c>
      <c r="F4818" s="314" t="s">
        <v>3152</v>
      </c>
    </row>
    <row r="4819" spans="1:6" hidden="1">
      <c r="A4819" s="26">
        <v>4815</v>
      </c>
      <c r="B4819" s="313" t="s">
        <v>8726</v>
      </c>
      <c r="C4819" s="314" t="s">
        <v>8727</v>
      </c>
      <c r="D4819" s="314"/>
      <c r="E4819" s="314" t="s">
        <v>2453</v>
      </c>
      <c r="F4819" s="314" t="s">
        <v>3152</v>
      </c>
    </row>
    <row r="4820" spans="1:6" hidden="1">
      <c r="A4820" s="26">
        <v>4816</v>
      </c>
      <c r="B4820" s="313" t="s">
        <v>8785</v>
      </c>
      <c r="C4820" s="314" t="s">
        <v>8786</v>
      </c>
      <c r="D4820" s="314"/>
      <c r="E4820" s="314" t="s">
        <v>2453</v>
      </c>
      <c r="F4820" s="314" t="s">
        <v>3152</v>
      </c>
    </row>
    <row r="4821" spans="1:6" hidden="1">
      <c r="A4821" s="26">
        <v>4817</v>
      </c>
      <c r="B4821" s="313" t="s">
        <v>8955</v>
      </c>
      <c r="C4821" s="314" t="s">
        <v>8956</v>
      </c>
      <c r="D4821" s="314"/>
      <c r="E4821" s="314" t="s">
        <v>2453</v>
      </c>
      <c r="F4821" s="314" t="s">
        <v>3152</v>
      </c>
    </row>
    <row r="4822" spans="1:6" hidden="1">
      <c r="A4822" s="26">
        <v>4818</v>
      </c>
      <c r="B4822" s="313" t="s">
        <v>8790</v>
      </c>
      <c r="C4822" s="314" t="s">
        <v>8791</v>
      </c>
      <c r="D4822" s="314"/>
      <c r="E4822" s="314" t="s">
        <v>2453</v>
      </c>
      <c r="F4822" s="314" t="s">
        <v>3152</v>
      </c>
    </row>
    <row r="4823" spans="1:6" hidden="1">
      <c r="A4823" s="26">
        <v>4819</v>
      </c>
      <c r="B4823" s="313" t="s">
        <v>10302</v>
      </c>
      <c r="C4823" s="314" t="s">
        <v>2852</v>
      </c>
      <c r="D4823" s="314"/>
      <c r="E4823" s="314" t="s">
        <v>2453</v>
      </c>
      <c r="F4823" s="314" t="s">
        <v>3152</v>
      </c>
    </row>
    <row r="4824" spans="1:6" hidden="1">
      <c r="A4824" s="26">
        <v>4820</v>
      </c>
      <c r="B4824" s="313" t="s">
        <v>8708</v>
      </c>
      <c r="C4824" s="314" t="s">
        <v>8709</v>
      </c>
      <c r="D4824" s="314"/>
      <c r="E4824" s="314" t="s">
        <v>2453</v>
      </c>
      <c r="F4824" s="314" t="s">
        <v>3152</v>
      </c>
    </row>
    <row r="4825" spans="1:6" hidden="1">
      <c r="A4825" s="26">
        <v>4821</v>
      </c>
      <c r="B4825" s="313" t="s">
        <v>8773</v>
      </c>
      <c r="C4825" s="314" t="s">
        <v>3456</v>
      </c>
      <c r="D4825" s="314"/>
      <c r="E4825" s="314" t="s">
        <v>2453</v>
      </c>
      <c r="F4825" s="314" t="s">
        <v>3152</v>
      </c>
    </row>
    <row r="4826" spans="1:6" hidden="1">
      <c r="A4826" s="26">
        <v>4822</v>
      </c>
      <c r="B4826" s="313" t="s">
        <v>8780</v>
      </c>
      <c r="C4826" s="314" t="s">
        <v>4481</v>
      </c>
      <c r="D4826" s="314"/>
      <c r="E4826" s="314" t="s">
        <v>2453</v>
      </c>
      <c r="F4826" s="314" t="s">
        <v>3152</v>
      </c>
    </row>
    <row r="4827" spans="1:6" hidden="1">
      <c r="A4827" s="26">
        <v>4823</v>
      </c>
      <c r="B4827" s="313" t="s">
        <v>8806</v>
      </c>
      <c r="C4827" s="314" t="s">
        <v>8807</v>
      </c>
      <c r="D4827" s="314"/>
      <c r="E4827" s="314" t="s">
        <v>2453</v>
      </c>
      <c r="F4827" s="314" t="s">
        <v>3152</v>
      </c>
    </row>
    <row r="4828" spans="1:6" hidden="1">
      <c r="A4828" s="26">
        <v>4824</v>
      </c>
      <c r="B4828" s="313" t="s">
        <v>8774</v>
      </c>
      <c r="C4828" s="314" t="s">
        <v>8775</v>
      </c>
      <c r="D4828" s="314"/>
      <c r="E4828" s="314" t="s">
        <v>2453</v>
      </c>
      <c r="F4828" s="314" t="s">
        <v>3152</v>
      </c>
    </row>
    <row r="4829" spans="1:6" hidden="1">
      <c r="A4829" s="26">
        <v>4825</v>
      </c>
      <c r="B4829" s="313" t="s">
        <v>8798</v>
      </c>
      <c r="C4829" s="314" t="s">
        <v>8799</v>
      </c>
      <c r="D4829" s="314"/>
      <c r="E4829" s="314" t="s">
        <v>2453</v>
      </c>
      <c r="F4829" s="314" t="s">
        <v>3152</v>
      </c>
    </row>
    <row r="4830" spans="1:6" hidden="1">
      <c r="A4830" s="26">
        <v>4826</v>
      </c>
      <c r="B4830" s="313" t="s">
        <v>8720</v>
      </c>
      <c r="C4830" s="314" t="s">
        <v>8721</v>
      </c>
      <c r="D4830" s="314"/>
      <c r="E4830" s="314" t="s">
        <v>2453</v>
      </c>
      <c r="F4830" s="314" t="s">
        <v>3152</v>
      </c>
    </row>
    <row r="4831" spans="1:6" hidden="1">
      <c r="A4831" s="26">
        <v>4827</v>
      </c>
      <c r="B4831" s="313" t="s">
        <v>9871</v>
      </c>
      <c r="C4831" s="314" t="s">
        <v>9050</v>
      </c>
      <c r="D4831" s="314"/>
      <c r="E4831" s="314" t="s">
        <v>2453</v>
      </c>
      <c r="F4831" s="314" t="s">
        <v>2893</v>
      </c>
    </row>
    <row r="4832" spans="1:6" hidden="1">
      <c r="A4832" s="26">
        <v>4828</v>
      </c>
      <c r="B4832" s="317" t="s">
        <v>8830</v>
      </c>
      <c r="C4832" s="319" t="s">
        <v>8831</v>
      </c>
      <c r="D4832" s="319"/>
      <c r="E4832" s="314" t="s">
        <v>2453</v>
      </c>
      <c r="F4832" s="314" t="s">
        <v>2456</v>
      </c>
    </row>
    <row r="4833" spans="1:6" hidden="1">
      <c r="A4833" s="26">
        <v>4829</v>
      </c>
      <c r="B4833" s="313" t="s">
        <v>9038</v>
      </c>
      <c r="C4833" s="314" t="s">
        <v>1081</v>
      </c>
      <c r="D4833" s="314"/>
      <c r="E4833" s="314" t="s">
        <v>2453</v>
      </c>
      <c r="F4833" s="314" t="s">
        <v>2456</v>
      </c>
    </row>
    <row r="4834" spans="1:6" hidden="1">
      <c r="A4834" s="26">
        <v>4830</v>
      </c>
      <c r="B4834" s="313" t="s">
        <v>8891</v>
      </c>
      <c r="C4834" s="314" t="s">
        <v>8892</v>
      </c>
      <c r="D4834" s="314"/>
      <c r="E4834" s="314" t="s">
        <v>2453</v>
      </c>
      <c r="F4834" s="314" t="s">
        <v>2456</v>
      </c>
    </row>
    <row r="4835" spans="1:6" hidden="1">
      <c r="A4835" s="26">
        <v>4831</v>
      </c>
      <c r="B4835" s="313" t="s">
        <v>9526</v>
      </c>
      <c r="C4835" s="314" t="s">
        <v>9054</v>
      </c>
      <c r="D4835" s="314"/>
      <c r="E4835" s="314" t="s">
        <v>2453</v>
      </c>
      <c r="F4835" s="314" t="s">
        <v>2456</v>
      </c>
    </row>
    <row r="4836" spans="1:6" hidden="1">
      <c r="A4836" s="26">
        <v>4832</v>
      </c>
      <c r="B4836" s="313" t="s">
        <v>8911</v>
      </c>
      <c r="C4836" s="314" t="s">
        <v>8912</v>
      </c>
      <c r="D4836" s="314"/>
      <c r="E4836" s="314" t="s">
        <v>2453</v>
      </c>
      <c r="F4836" s="314" t="s">
        <v>2456</v>
      </c>
    </row>
    <row r="4837" spans="1:6" hidden="1">
      <c r="A4837" s="26">
        <v>4833</v>
      </c>
      <c r="B4837" s="313" t="s">
        <v>8921</v>
      </c>
      <c r="C4837" s="314" t="s">
        <v>8922</v>
      </c>
      <c r="D4837" s="314"/>
      <c r="E4837" s="314" t="s">
        <v>2453</v>
      </c>
      <c r="F4837" s="314" t="s">
        <v>2456</v>
      </c>
    </row>
    <row r="4838" spans="1:6" hidden="1">
      <c r="A4838" s="26">
        <v>4834</v>
      </c>
      <c r="B4838" s="313" t="s">
        <v>9560</v>
      </c>
      <c r="C4838" s="314" t="s">
        <v>9063</v>
      </c>
      <c r="D4838" s="314"/>
      <c r="E4838" s="314" t="s">
        <v>2453</v>
      </c>
      <c r="F4838" s="314" t="s">
        <v>2456</v>
      </c>
    </row>
    <row r="4839" spans="1:6" hidden="1">
      <c r="A4839" s="26">
        <v>4835</v>
      </c>
      <c r="B4839" s="313" t="s">
        <v>8936</v>
      </c>
      <c r="C4839" s="314" t="s">
        <v>8937</v>
      </c>
      <c r="D4839" s="314"/>
      <c r="E4839" s="314" t="s">
        <v>2453</v>
      </c>
      <c r="F4839" s="314" t="s">
        <v>2456</v>
      </c>
    </row>
    <row r="4840" spans="1:6" hidden="1">
      <c r="A4840" s="26">
        <v>4836</v>
      </c>
      <c r="B4840" s="313" t="s">
        <v>9020</v>
      </c>
      <c r="C4840" s="314" t="s">
        <v>9021</v>
      </c>
      <c r="D4840" s="314"/>
      <c r="E4840" s="314" t="s">
        <v>2453</v>
      </c>
      <c r="F4840" s="314" t="s">
        <v>2456</v>
      </c>
    </row>
    <row r="4841" spans="1:6" hidden="1">
      <c r="A4841" s="26">
        <v>4837</v>
      </c>
      <c r="B4841" s="313" t="s">
        <v>8943</v>
      </c>
      <c r="C4841" s="314" t="s">
        <v>8944</v>
      </c>
      <c r="D4841" s="314"/>
      <c r="E4841" s="314" t="s">
        <v>2453</v>
      </c>
      <c r="F4841" s="314" t="s">
        <v>2456</v>
      </c>
    </row>
    <row r="4842" spans="1:6" hidden="1">
      <c r="A4842" s="26">
        <v>4838</v>
      </c>
      <c r="B4842" s="313" t="s">
        <v>8761</v>
      </c>
      <c r="C4842" s="314" t="s">
        <v>8762</v>
      </c>
      <c r="D4842" s="314"/>
      <c r="E4842" s="314" t="s">
        <v>2453</v>
      </c>
      <c r="F4842" s="314" t="s">
        <v>2456</v>
      </c>
    </row>
    <row r="4843" spans="1:6" hidden="1">
      <c r="A4843" s="26">
        <v>4839</v>
      </c>
      <c r="B4843" s="313" t="s">
        <v>8919</v>
      </c>
      <c r="C4843" s="314" t="s">
        <v>8920</v>
      </c>
      <c r="D4843" s="314"/>
      <c r="E4843" s="314" t="s">
        <v>2453</v>
      </c>
      <c r="F4843" s="314" t="s">
        <v>2456</v>
      </c>
    </row>
    <row r="4844" spans="1:6" hidden="1">
      <c r="A4844" s="26">
        <v>4840</v>
      </c>
      <c r="B4844" s="313" t="s">
        <v>8842</v>
      </c>
      <c r="C4844" s="314" t="s">
        <v>8843</v>
      </c>
      <c r="D4844" s="314"/>
      <c r="E4844" s="314" t="s">
        <v>2453</v>
      </c>
      <c r="F4844" s="314" t="s">
        <v>2456</v>
      </c>
    </row>
    <row r="4845" spans="1:6" hidden="1">
      <c r="A4845" s="26">
        <v>4841</v>
      </c>
      <c r="B4845" s="313" t="s">
        <v>8759</v>
      </c>
      <c r="C4845" s="314" t="s">
        <v>8760</v>
      </c>
      <c r="D4845" s="314"/>
      <c r="E4845" s="314" t="s">
        <v>2453</v>
      </c>
      <c r="F4845" s="314" t="s">
        <v>2456</v>
      </c>
    </row>
    <row r="4846" spans="1:6" hidden="1">
      <c r="A4846" s="26">
        <v>4842</v>
      </c>
      <c r="B4846" s="313" t="s">
        <v>8769</v>
      </c>
      <c r="C4846" s="314" t="s">
        <v>8770</v>
      </c>
      <c r="D4846" s="314"/>
      <c r="E4846" s="314" t="s">
        <v>2453</v>
      </c>
      <c r="F4846" s="314" t="s">
        <v>2456</v>
      </c>
    </row>
    <row r="4847" spans="1:6" hidden="1">
      <c r="A4847" s="26">
        <v>4843</v>
      </c>
      <c r="B4847" s="313" t="s">
        <v>9804</v>
      </c>
      <c r="C4847" s="314" t="s">
        <v>9076</v>
      </c>
      <c r="D4847" s="314"/>
      <c r="E4847" s="314" t="s">
        <v>2453</v>
      </c>
      <c r="F4847" s="314" t="s">
        <v>2456</v>
      </c>
    </row>
    <row r="4848" spans="1:6" hidden="1">
      <c r="A4848" s="26">
        <v>4844</v>
      </c>
      <c r="B4848" s="313" t="s">
        <v>8820</v>
      </c>
      <c r="C4848" s="314" t="s">
        <v>8821</v>
      </c>
      <c r="D4848" s="314"/>
      <c r="E4848" s="314" t="s">
        <v>2453</v>
      </c>
      <c r="F4848" s="314" t="s">
        <v>2456</v>
      </c>
    </row>
    <row r="4849" spans="1:6" hidden="1">
      <c r="A4849" s="26">
        <v>4845</v>
      </c>
      <c r="B4849" s="313" t="s">
        <v>9811</v>
      </c>
      <c r="C4849" s="314" t="s">
        <v>9048</v>
      </c>
      <c r="D4849" s="314"/>
      <c r="E4849" s="314" t="s">
        <v>2453</v>
      </c>
      <c r="F4849" s="314" t="s">
        <v>2456</v>
      </c>
    </row>
    <row r="4850" spans="1:6" hidden="1">
      <c r="A4850" s="26">
        <v>4846</v>
      </c>
      <c r="B4850" s="313" t="s">
        <v>9816</v>
      </c>
      <c r="C4850" s="314" t="s">
        <v>9082</v>
      </c>
      <c r="D4850" s="314"/>
      <c r="E4850" s="314" t="s">
        <v>2453</v>
      </c>
      <c r="F4850" s="314" t="s">
        <v>2456</v>
      </c>
    </row>
    <row r="4851" spans="1:6" hidden="1">
      <c r="A4851" s="26">
        <v>4847</v>
      </c>
      <c r="B4851" s="313" t="s">
        <v>8897</v>
      </c>
      <c r="C4851" s="314" t="s">
        <v>8898</v>
      </c>
      <c r="D4851" s="314"/>
      <c r="E4851" s="314" t="s">
        <v>2453</v>
      </c>
      <c r="F4851" s="314" t="s">
        <v>2456</v>
      </c>
    </row>
    <row r="4852" spans="1:6" hidden="1">
      <c r="A4852" s="26">
        <v>4848</v>
      </c>
      <c r="B4852" s="313" t="s">
        <v>8746</v>
      </c>
      <c r="C4852" s="314" t="s">
        <v>8747</v>
      </c>
      <c r="D4852" s="314"/>
      <c r="E4852" s="314" t="s">
        <v>2453</v>
      </c>
      <c r="F4852" s="314" t="s">
        <v>2456</v>
      </c>
    </row>
    <row r="4853" spans="1:6" hidden="1">
      <c r="A4853" s="26">
        <v>4849</v>
      </c>
      <c r="B4853" s="313" t="s">
        <v>8973</v>
      </c>
      <c r="C4853" s="314" t="s">
        <v>8974</v>
      </c>
      <c r="D4853" s="314"/>
      <c r="E4853" s="314" t="s">
        <v>2453</v>
      </c>
      <c r="F4853" s="314" t="s">
        <v>2456</v>
      </c>
    </row>
    <row r="4854" spans="1:6" hidden="1">
      <c r="A4854" s="26">
        <v>4850</v>
      </c>
      <c r="B4854" s="313" t="s">
        <v>9042</v>
      </c>
      <c r="C4854" s="314" t="s">
        <v>9043</v>
      </c>
      <c r="D4854" s="314"/>
      <c r="E4854" s="314" t="s">
        <v>2453</v>
      </c>
      <c r="F4854" s="314" t="s">
        <v>2456</v>
      </c>
    </row>
    <row r="4855" spans="1:6" hidden="1">
      <c r="A4855" s="26">
        <v>4851</v>
      </c>
      <c r="B4855" s="313" t="s">
        <v>8979</v>
      </c>
      <c r="C4855" s="314" t="s">
        <v>8980</v>
      </c>
      <c r="D4855" s="314"/>
      <c r="E4855" s="314" t="s">
        <v>2453</v>
      </c>
      <c r="F4855" s="314" t="s">
        <v>2456</v>
      </c>
    </row>
    <row r="4856" spans="1:6" hidden="1">
      <c r="A4856" s="26">
        <v>4852</v>
      </c>
      <c r="B4856" s="313" t="s">
        <v>8812</v>
      </c>
      <c r="C4856" s="314" t="s">
        <v>8813</v>
      </c>
      <c r="D4856" s="314"/>
      <c r="E4856" s="314" t="s">
        <v>2453</v>
      </c>
      <c r="F4856" s="314" t="s">
        <v>2456</v>
      </c>
    </row>
    <row r="4857" spans="1:6" hidden="1">
      <c r="A4857" s="26">
        <v>4853</v>
      </c>
      <c r="B4857" s="313" t="s">
        <v>8975</v>
      </c>
      <c r="C4857" s="314" t="s">
        <v>8976</v>
      </c>
      <c r="D4857" s="314"/>
      <c r="E4857" s="314" t="s">
        <v>2453</v>
      </c>
      <c r="F4857" s="314" t="s">
        <v>2456</v>
      </c>
    </row>
    <row r="4858" spans="1:6" hidden="1">
      <c r="A4858" s="26">
        <v>4854</v>
      </c>
      <c r="B4858" s="313" t="s">
        <v>9032</v>
      </c>
      <c r="C4858" s="314" t="s">
        <v>9033</v>
      </c>
      <c r="D4858" s="314"/>
      <c r="E4858" s="314" t="s">
        <v>2453</v>
      </c>
      <c r="F4858" s="314" t="s">
        <v>2456</v>
      </c>
    </row>
    <row r="4859" spans="1:6" hidden="1">
      <c r="A4859" s="26">
        <v>4855</v>
      </c>
      <c r="B4859" s="313" t="s">
        <v>8913</v>
      </c>
      <c r="C4859" s="314" t="s">
        <v>8914</v>
      </c>
      <c r="D4859" s="314"/>
      <c r="E4859" s="314" t="s">
        <v>2453</v>
      </c>
      <c r="F4859" s="314" t="s">
        <v>2456</v>
      </c>
    </row>
    <row r="4860" spans="1:6" hidden="1">
      <c r="A4860" s="26">
        <v>4856</v>
      </c>
      <c r="B4860" s="313" t="s">
        <v>9039</v>
      </c>
      <c r="C4860" s="314" t="s">
        <v>9040</v>
      </c>
      <c r="D4860" s="314"/>
      <c r="E4860" s="314" t="s">
        <v>2453</v>
      </c>
      <c r="F4860" s="314" t="s">
        <v>2456</v>
      </c>
    </row>
    <row r="4861" spans="1:6" hidden="1">
      <c r="A4861" s="26">
        <v>4857</v>
      </c>
      <c r="B4861" s="313" t="s">
        <v>8895</v>
      </c>
      <c r="C4861" s="314" t="s">
        <v>8896</v>
      </c>
      <c r="D4861" s="314"/>
      <c r="E4861" s="314" t="s">
        <v>2453</v>
      </c>
      <c r="F4861" s="314" t="s">
        <v>2456</v>
      </c>
    </row>
    <row r="4862" spans="1:6" hidden="1">
      <c r="A4862" s="26">
        <v>4858</v>
      </c>
      <c r="B4862" s="313" t="s">
        <v>8899</v>
      </c>
      <c r="C4862" s="314" t="s">
        <v>8900</v>
      </c>
      <c r="D4862" s="314"/>
      <c r="E4862" s="314" t="s">
        <v>2453</v>
      </c>
      <c r="F4862" s="314" t="s">
        <v>2456</v>
      </c>
    </row>
    <row r="4863" spans="1:6" hidden="1">
      <c r="A4863" s="26">
        <v>4859</v>
      </c>
      <c r="B4863" s="313" t="s">
        <v>8850</v>
      </c>
      <c r="C4863" s="314" t="s">
        <v>903</v>
      </c>
      <c r="D4863" s="314"/>
      <c r="E4863" s="314" t="s">
        <v>2453</v>
      </c>
      <c r="F4863" s="314" t="s">
        <v>2456</v>
      </c>
    </row>
    <row r="4864" spans="1:6" hidden="1">
      <c r="A4864" s="26">
        <v>4860</v>
      </c>
      <c r="B4864" s="313" t="s">
        <v>8808</v>
      </c>
      <c r="C4864" s="314" t="s">
        <v>8809</v>
      </c>
      <c r="D4864" s="314"/>
      <c r="E4864" s="314" t="s">
        <v>2453</v>
      </c>
      <c r="F4864" s="314" t="s">
        <v>2456</v>
      </c>
    </row>
    <row r="4865" spans="1:6" hidden="1">
      <c r="A4865" s="26">
        <v>4861</v>
      </c>
      <c r="B4865" s="313" t="s">
        <v>8738</v>
      </c>
      <c r="C4865" s="314" t="s">
        <v>8739</v>
      </c>
      <c r="D4865" s="314"/>
      <c r="E4865" s="314" t="s">
        <v>2453</v>
      </c>
      <c r="F4865" s="314" t="s">
        <v>2456</v>
      </c>
    </row>
    <row r="4866" spans="1:6" hidden="1">
      <c r="A4866" s="26">
        <v>4862</v>
      </c>
      <c r="B4866" s="313" t="s">
        <v>8905</v>
      </c>
      <c r="C4866" s="314" t="s">
        <v>8906</v>
      </c>
      <c r="D4866" s="314"/>
      <c r="E4866" s="314" t="s">
        <v>2453</v>
      </c>
      <c r="F4866" s="314" t="s">
        <v>2456</v>
      </c>
    </row>
    <row r="4867" spans="1:6" hidden="1">
      <c r="A4867" s="26">
        <v>4863</v>
      </c>
      <c r="B4867" s="313" t="s">
        <v>8907</v>
      </c>
      <c r="C4867" s="314" t="s">
        <v>8908</v>
      </c>
      <c r="D4867" s="314"/>
      <c r="E4867" s="314" t="s">
        <v>2453</v>
      </c>
      <c r="F4867" s="314" t="s">
        <v>2456</v>
      </c>
    </row>
    <row r="4868" spans="1:6" hidden="1">
      <c r="A4868" s="26">
        <v>4864</v>
      </c>
      <c r="B4868" s="313" t="s">
        <v>8816</v>
      </c>
      <c r="C4868" s="314" t="s">
        <v>8817</v>
      </c>
      <c r="D4868" s="314"/>
      <c r="E4868" s="314" t="s">
        <v>2453</v>
      </c>
      <c r="F4868" s="314" t="s">
        <v>2456</v>
      </c>
    </row>
    <row r="4869" spans="1:6" hidden="1">
      <c r="A4869" s="26">
        <v>4865</v>
      </c>
      <c r="B4869" s="313" t="s">
        <v>9900</v>
      </c>
      <c r="C4869" s="314" t="s">
        <v>9053</v>
      </c>
      <c r="D4869" s="314"/>
      <c r="E4869" s="314" t="s">
        <v>2453</v>
      </c>
      <c r="F4869" s="314" t="s">
        <v>2456</v>
      </c>
    </row>
    <row r="4870" spans="1:6" hidden="1">
      <c r="A4870" s="26">
        <v>4866</v>
      </c>
      <c r="B4870" s="313" t="s">
        <v>9034</v>
      </c>
      <c r="C4870" s="314" t="s">
        <v>9035</v>
      </c>
      <c r="D4870" s="314"/>
      <c r="E4870" s="314" t="s">
        <v>2453</v>
      </c>
      <c r="F4870" s="314" t="s">
        <v>2456</v>
      </c>
    </row>
    <row r="4871" spans="1:6" hidden="1">
      <c r="A4871" s="26">
        <v>4867</v>
      </c>
      <c r="B4871" s="313" t="s">
        <v>8926</v>
      </c>
      <c r="C4871" s="314" t="s">
        <v>8927</v>
      </c>
      <c r="D4871" s="314"/>
      <c r="E4871" s="314" t="s">
        <v>2453</v>
      </c>
      <c r="F4871" s="314" t="s">
        <v>2456</v>
      </c>
    </row>
    <row r="4872" spans="1:6" hidden="1">
      <c r="A4872" s="26">
        <v>4868</v>
      </c>
      <c r="B4872" s="313" t="s">
        <v>9036</v>
      </c>
      <c r="C4872" s="314" t="s">
        <v>9037</v>
      </c>
      <c r="D4872" s="314"/>
      <c r="E4872" s="314" t="s">
        <v>2453</v>
      </c>
      <c r="F4872" s="314" t="s">
        <v>2456</v>
      </c>
    </row>
    <row r="4873" spans="1:6" hidden="1">
      <c r="A4873" s="26">
        <v>4869</v>
      </c>
      <c r="B4873" s="313" t="s">
        <v>8765</v>
      </c>
      <c r="C4873" s="314" t="s">
        <v>8766</v>
      </c>
      <c r="D4873" s="314"/>
      <c r="E4873" s="314" t="s">
        <v>2453</v>
      </c>
      <c r="F4873" s="314" t="s">
        <v>2456</v>
      </c>
    </row>
    <row r="4874" spans="1:6" hidden="1">
      <c r="A4874" s="26">
        <v>4870</v>
      </c>
      <c r="B4874" s="313" t="s">
        <v>8767</v>
      </c>
      <c r="C4874" s="314" t="s">
        <v>8611</v>
      </c>
      <c r="D4874" s="314"/>
      <c r="E4874" s="314" t="s">
        <v>2453</v>
      </c>
      <c r="F4874" s="314" t="s">
        <v>2456</v>
      </c>
    </row>
    <row r="4875" spans="1:6" hidden="1">
      <c r="A4875" s="26">
        <v>4871</v>
      </c>
      <c r="B4875" s="313" t="s">
        <v>8945</v>
      </c>
      <c r="C4875" s="314" t="s">
        <v>8946</v>
      </c>
      <c r="D4875" s="314"/>
      <c r="E4875" s="314" t="s">
        <v>2453</v>
      </c>
      <c r="F4875" s="314" t="s">
        <v>2456</v>
      </c>
    </row>
    <row r="4876" spans="1:6" hidden="1">
      <c r="A4876" s="26">
        <v>4872</v>
      </c>
      <c r="B4876" s="313" t="s">
        <v>8860</v>
      </c>
      <c r="C4876" s="314" t="s">
        <v>8861</v>
      </c>
      <c r="D4876" s="314"/>
      <c r="E4876" s="314" t="s">
        <v>2453</v>
      </c>
      <c r="F4876" s="314" t="s">
        <v>2456</v>
      </c>
    </row>
    <row r="4877" spans="1:6" hidden="1">
      <c r="A4877" s="26">
        <v>4873</v>
      </c>
      <c r="B4877" s="313" t="s">
        <v>8947</v>
      </c>
      <c r="C4877" s="314" t="s">
        <v>8948</v>
      </c>
      <c r="D4877" s="314"/>
      <c r="E4877" s="314" t="s">
        <v>2453</v>
      </c>
      <c r="F4877" s="314" t="s">
        <v>2456</v>
      </c>
    </row>
    <row r="4878" spans="1:6" hidden="1">
      <c r="A4878" s="26">
        <v>4874</v>
      </c>
      <c r="B4878" s="313" t="s">
        <v>8768</v>
      </c>
      <c r="C4878" s="314" t="s">
        <v>5299</v>
      </c>
      <c r="D4878" s="314"/>
      <c r="E4878" s="314" t="s">
        <v>2453</v>
      </c>
      <c r="F4878" s="314" t="s">
        <v>2456</v>
      </c>
    </row>
    <row r="4879" spans="1:6" hidden="1">
      <c r="A4879" s="26">
        <v>4875</v>
      </c>
      <c r="B4879" s="313" t="s">
        <v>8710</v>
      </c>
      <c r="C4879" s="314" t="s">
        <v>8711</v>
      </c>
      <c r="D4879" s="314"/>
      <c r="E4879" s="314" t="s">
        <v>2453</v>
      </c>
      <c r="F4879" s="314" t="s">
        <v>2456</v>
      </c>
    </row>
    <row r="4880" spans="1:6" hidden="1">
      <c r="A4880" s="26">
        <v>4876</v>
      </c>
      <c r="B4880" s="313" t="s">
        <v>8696</v>
      </c>
      <c r="C4880" s="314" t="s">
        <v>8697</v>
      </c>
      <c r="D4880" s="314"/>
      <c r="E4880" s="314" t="s">
        <v>2453</v>
      </c>
      <c r="F4880" s="314" t="s">
        <v>2456</v>
      </c>
    </row>
    <row r="4881" spans="1:6" hidden="1">
      <c r="A4881" s="26">
        <v>4877</v>
      </c>
      <c r="B4881" s="313" t="s">
        <v>8716</v>
      </c>
      <c r="C4881" s="314" t="s">
        <v>8717</v>
      </c>
      <c r="D4881" s="314"/>
      <c r="E4881" s="314" t="s">
        <v>2453</v>
      </c>
      <c r="F4881" s="314" t="s">
        <v>2456</v>
      </c>
    </row>
    <row r="4882" spans="1:6" hidden="1">
      <c r="A4882" s="26">
        <v>4878</v>
      </c>
      <c r="B4882" s="313" t="s">
        <v>9016</v>
      </c>
      <c r="C4882" s="314" t="s">
        <v>9017</v>
      </c>
      <c r="D4882" s="314"/>
      <c r="E4882" s="314" t="s">
        <v>2453</v>
      </c>
      <c r="F4882" s="314" t="s">
        <v>2456</v>
      </c>
    </row>
    <row r="4883" spans="1:6" hidden="1">
      <c r="A4883" s="26">
        <v>4879</v>
      </c>
      <c r="B4883" s="313" t="s">
        <v>8712</v>
      </c>
      <c r="C4883" s="314" t="s">
        <v>8713</v>
      </c>
      <c r="D4883" s="314"/>
      <c r="E4883" s="314" t="s">
        <v>2453</v>
      </c>
      <c r="F4883" s="314" t="s">
        <v>2456</v>
      </c>
    </row>
    <row r="4884" spans="1:6" hidden="1">
      <c r="A4884" s="26">
        <v>4880</v>
      </c>
      <c r="B4884" s="313" t="s">
        <v>8684</v>
      </c>
      <c r="C4884" s="314" t="s">
        <v>8685</v>
      </c>
      <c r="D4884" s="314"/>
      <c r="E4884" s="314" t="s">
        <v>2422</v>
      </c>
      <c r="F4884" s="314" t="s">
        <v>2456</v>
      </c>
    </row>
    <row r="4885" spans="1:6" hidden="1">
      <c r="A4885" s="26">
        <v>4881</v>
      </c>
      <c r="B4885" s="313" t="s">
        <v>10438</v>
      </c>
      <c r="C4885" s="314" t="s">
        <v>9045</v>
      </c>
      <c r="D4885" s="314"/>
      <c r="E4885" s="314" t="s">
        <v>2453</v>
      </c>
      <c r="F4885" s="314" t="s">
        <v>2456</v>
      </c>
    </row>
    <row r="4886" spans="1:6" hidden="1">
      <c r="A4886" s="26">
        <v>4882</v>
      </c>
      <c r="B4886" s="313" t="s">
        <v>8796</v>
      </c>
      <c r="C4886" s="314" t="s">
        <v>8797</v>
      </c>
      <c r="D4886" s="314"/>
      <c r="E4886" s="314" t="s">
        <v>2453</v>
      </c>
      <c r="F4886" s="314" t="s">
        <v>2456</v>
      </c>
    </row>
    <row r="4887" spans="1:6" hidden="1">
      <c r="A4887" s="26">
        <v>4883</v>
      </c>
      <c r="B4887" s="313" t="s">
        <v>8949</v>
      </c>
      <c r="C4887" s="314" t="s">
        <v>8950</v>
      </c>
      <c r="D4887" s="314"/>
      <c r="E4887" s="314" t="s">
        <v>2453</v>
      </c>
      <c r="F4887" s="314" t="s">
        <v>2456</v>
      </c>
    </row>
    <row r="4888" spans="1:6" hidden="1">
      <c r="A4888" s="26">
        <v>4884</v>
      </c>
      <c r="B4888" s="313" t="s">
        <v>8792</v>
      </c>
      <c r="C4888" s="314" t="s">
        <v>8793</v>
      </c>
      <c r="D4888" s="314"/>
      <c r="E4888" s="314" t="s">
        <v>2453</v>
      </c>
      <c r="F4888" s="314" t="s">
        <v>2456</v>
      </c>
    </row>
    <row r="4889" spans="1:6" hidden="1">
      <c r="A4889" s="26">
        <v>4885</v>
      </c>
      <c r="B4889" s="313" t="s">
        <v>9026</v>
      </c>
      <c r="C4889" s="314" t="s">
        <v>9027</v>
      </c>
      <c r="D4889" s="314"/>
      <c r="E4889" s="314" t="s">
        <v>2453</v>
      </c>
      <c r="F4889" s="314" t="s">
        <v>2456</v>
      </c>
    </row>
    <row r="4890" spans="1:6" hidden="1">
      <c r="A4890" s="26">
        <v>4886</v>
      </c>
      <c r="B4890" s="313" t="s">
        <v>8804</v>
      </c>
      <c r="C4890" s="314" t="s">
        <v>8805</v>
      </c>
      <c r="D4890" s="314"/>
      <c r="E4890" s="314" t="s">
        <v>2453</v>
      </c>
      <c r="F4890" s="314" t="s">
        <v>2456</v>
      </c>
    </row>
    <row r="4891" spans="1:6" hidden="1">
      <c r="A4891" s="26">
        <v>4887</v>
      </c>
      <c r="B4891" s="313" t="s">
        <v>8794</v>
      </c>
      <c r="C4891" s="314" t="s">
        <v>8795</v>
      </c>
      <c r="D4891" s="314"/>
      <c r="E4891" s="314" t="s">
        <v>2453</v>
      </c>
      <c r="F4891" s="314" t="s">
        <v>2456</v>
      </c>
    </row>
    <row r="4892" spans="1:6" hidden="1">
      <c r="A4892" s="26">
        <v>4888</v>
      </c>
      <c r="B4892" s="313" t="s">
        <v>8881</v>
      </c>
      <c r="C4892" s="314" t="s">
        <v>8882</v>
      </c>
      <c r="D4892" s="314"/>
      <c r="E4892" s="314" t="s">
        <v>2453</v>
      </c>
      <c r="F4892" s="314" t="s">
        <v>2456</v>
      </c>
    </row>
    <row r="4893" spans="1:6" hidden="1">
      <c r="A4893" s="26">
        <v>4889</v>
      </c>
      <c r="B4893" s="313" t="s">
        <v>10642</v>
      </c>
      <c r="C4893" s="314" t="s">
        <v>9115</v>
      </c>
      <c r="D4893" s="314"/>
      <c r="E4893" s="314" t="s">
        <v>2453</v>
      </c>
      <c r="F4893" s="314" t="s">
        <v>2456</v>
      </c>
    </row>
    <row r="4894" spans="1:6" hidden="1">
      <c r="A4894" s="26">
        <v>4890</v>
      </c>
      <c r="B4894" s="313" t="s">
        <v>8718</v>
      </c>
      <c r="C4894" s="314" t="s">
        <v>8719</v>
      </c>
      <c r="D4894" s="314"/>
      <c r="E4894" s="314" t="s">
        <v>2453</v>
      </c>
      <c r="F4894" s="314" t="s">
        <v>2456</v>
      </c>
    </row>
    <row r="4895" spans="1:6" hidden="1">
      <c r="A4895" s="26">
        <v>4891</v>
      </c>
      <c r="B4895" s="313" t="s">
        <v>11110</v>
      </c>
      <c r="C4895" s="314" t="s">
        <v>11111</v>
      </c>
      <c r="D4895" s="314"/>
      <c r="E4895" s="314" t="s">
        <v>2453</v>
      </c>
      <c r="F4895" s="314" t="s">
        <v>2456</v>
      </c>
    </row>
    <row r="4896" spans="1:6" hidden="1">
      <c r="A4896" s="26">
        <v>4892</v>
      </c>
      <c r="B4896" s="313" t="s">
        <v>8691</v>
      </c>
      <c r="C4896" s="314" t="s">
        <v>7036</v>
      </c>
      <c r="D4896" s="314"/>
      <c r="E4896" s="314" t="s">
        <v>2453</v>
      </c>
      <c r="F4896" s="314" t="s">
        <v>2456</v>
      </c>
    </row>
    <row r="4897" spans="1:6" hidden="1">
      <c r="A4897" s="26">
        <v>4893</v>
      </c>
      <c r="B4897" s="313" t="s">
        <v>8878</v>
      </c>
      <c r="C4897" s="314" t="s">
        <v>8879</v>
      </c>
      <c r="D4897" s="314"/>
      <c r="E4897" s="314" t="s">
        <v>2453</v>
      </c>
      <c r="F4897" s="314" t="s">
        <v>2456</v>
      </c>
    </row>
    <row r="4898" spans="1:6" hidden="1">
      <c r="A4898" s="26">
        <v>4894</v>
      </c>
      <c r="B4898" s="313" t="s">
        <v>8874</v>
      </c>
      <c r="C4898" s="314" t="s">
        <v>8875</v>
      </c>
      <c r="D4898" s="314"/>
      <c r="E4898" s="314" t="s">
        <v>2453</v>
      </c>
      <c r="F4898" s="314" t="s">
        <v>2456</v>
      </c>
    </row>
    <row r="4899" spans="1:6" hidden="1">
      <c r="A4899" s="26">
        <v>4895</v>
      </c>
      <c r="B4899" s="313" t="s">
        <v>9018</v>
      </c>
      <c r="C4899" s="314" t="s">
        <v>9019</v>
      </c>
      <c r="D4899" s="314"/>
      <c r="E4899" s="314" t="s">
        <v>2453</v>
      </c>
      <c r="F4899" s="314" t="s">
        <v>2456</v>
      </c>
    </row>
    <row r="4900" spans="1:6" hidden="1">
      <c r="A4900" s="26">
        <v>4896</v>
      </c>
      <c r="B4900" s="313" t="s">
        <v>8771</v>
      </c>
      <c r="C4900" s="314" t="s">
        <v>8772</v>
      </c>
      <c r="D4900" s="314"/>
      <c r="E4900" s="314" t="s">
        <v>2453</v>
      </c>
      <c r="F4900" s="314" t="s">
        <v>2456</v>
      </c>
    </row>
    <row r="4901" spans="1:6" hidden="1">
      <c r="A4901" s="26">
        <v>4897</v>
      </c>
      <c r="B4901" s="313" t="s">
        <v>8692</v>
      </c>
      <c r="C4901" s="314" t="s">
        <v>8693</v>
      </c>
      <c r="D4901" s="314"/>
      <c r="E4901" s="314" t="s">
        <v>2453</v>
      </c>
      <c r="F4901" s="314" t="s">
        <v>2456</v>
      </c>
    </row>
    <row r="4902" spans="1:6" hidden="1">
      <c r="A4902" s="26">
        <v>4898</v>
      </c>
      <c r="B4902" s="313" t="s">
        <v>5437</v>
      </c>
      <c r="C4902" s="314" t="s">
        <v>5438</v>
      </c>
      <c r="D4902" s="314"/>
      <c r="E4902" s="314" t="s">
        <v>2453</v>
      </c>
      <c r="F4902" s="315" t="s">
        <v>2456</v>
      </c>
    </row>
    <row r="4903" spans="1:6" hidden="1">
      <c r="A4903" s="26">
        <v>4899</v>
      </c>
      <c r="B4903" s="313" t="s">
        <v>8971</v>
      </c>
      <c r="C4903" s="314" t="s">
        <v>8972</v>
      </c>
      <c r="D4903" s="314"/>
      <c r="E4903" s="314" t="s">
        <v>2453</v>
      </c>
      <c r="F4903" s="314"/>
    </row>
    <row r="4904" spans="1:6" hidden="1">
      <c r="A4904" s="26">
        <v>4900</v>
      </c>
      <c r="B4904" s="313" t="s">
        <v>9002</v>
      </c>
      <c r="C4904" s="314" t="s">
        <v>9003</v>
      </c>
      <c r="D4904" s="314"/>
      <c r="E4904" s="314" t="s">
        <v>2453</v>
      </c>
      <c r="F4904" s="314"/>
    </row>
    <row r="4905" spans="1:6" hidden="1">
      <c r="A4905" s="26">
        <v>4901</v>
      </c>
      <c r="B4905" s="313" t="s">
        <v>8856</v>
      </c>
      <c r="C4905" s="314" t="s">
        <v>8857</v>
      </c>
      <c r="D4905" s="314"/>
      <c r="E4905" s="314" t="s">
        <v>2453</v>
      </c>
      <c r="F4905" s="314"/>
    </row>
    <row r="4906" spans="1:6" hidden="1">
      <c r="A4906" s="26">
        <v>4902</v>
      </c>
      <c r="B4906" s="313" t="s">
        <v>8915</v>
      </c>
      <c r="C4906" s="314" t="s">
        <v>8916</v>
      </c>
      <c r="D4906" s="314"/>
      <c r="E4906" s="314" t="s">
        <v>2453</v>
      </c>
      <c r="F4906" s="314"/>
    </row>
    <row r="4907" spans="1:6" hidden="1">
      <c r="A4907" s="26">
        <v>4903</v>
      </c>
      <c r="B4907" s="313" t="s">
        <v>8938</v>
      </c>
      <c r="C4907" s="314" t="s">
        <v>8939</v>
      </c>
      <c r="D4907" s="314"/>
      <c r="E4907" s="314" t="s">
        <v>2453</v>
      </c>
      <c r="F4907" s="314"/>
    </row>
    <row r="4908" spans="1:6" hidden="1">
      <c r="A4908" s="26">
        <v>4904</v>
      </c>
      <c r="B4908" s="313" t="s">
        <v>9613</v>
      </c>
      <c r="C4908" s="314" t="s">
        <v>9064</v>
      </c>
      <c r="D4908" s="314"/>
      <c r="E4908" s="314" t="s">
        <v>2453</v>
      </c>
      <c r="F4908" s="314"/>
    </row>
    <row r="4909" spans="1:6" hidden="1">
      <c r="A4909" s="26">
        <v>4905</v>
      </c>
      <c r="B4909" s="313" t="s">
        <v>9640</v>
      </c>
      <c r="C4909" s="314" t="s">
        <v>9061</v>
      </c>
      <c r="D4909" s="314"/>
      <c r="E4909" s="314" t="s">
        <v>2453</v>
      </c>
      <c r="F4909" s="314"/>
    </row>
    <row r="4910" spans="1:6" hidden="1">
      <c r="A4910" s="26">
        <v>4906</v>
      </c>
      <c r="B4910" s="313" t="s">
        <v>8928</v>
      </c>
      <c r="C4910" s="314" t="s">
        <v>8929</v>
      </c>
      <c r="D4910" s="314"/>
      <c r="E4910" s="314" t="s">
        <v>2453</v>
      </c>
      <c r="F4910" s="314"/>
    </row>
    <row r="4911" spans="1:6" hidden="1">
      <c r="A4911" s="26">
        <v>4907</v>
      </c>
      <c r="B4911" s="313" t="s">
        <v>8848</v>
      </c>
      <c r="C4911" s="314" t="s">
        <v>8849</v>
      </c>
      <c r="D4911" s="314"/>
      <c r="E4911" s="314" t="s">
        <v>2453</v>
      </c>
      <c r="F4911" s="314"/>
    </row>
    <row r="4912" spans="1:6" hidden="1">
      <c r="A4912" s="26">
        <v>4908</v>
      </c>
      <c r="B4912" s="313" t="s">
        <v>8917</v>
      </c>
      <c r="C4912" s="314" t="s">
        <v>8918</v>
      </c>
      <c r="D4912" s="314"/>
      <c r="E4912" s="314" t="s">
        <v>2453</v>
      </c>
      <c r="F4912" s="314"/>
    </row>
    <row r="4913" spans="1:6" hidden="1">
      <c r="A4913" s="26">
        <v>4909</v>
      </c>
      <c r="B4913" s="313" t="s">
        <v>8940</v>
      </c>
      <c r="C4913" s="314" t="s">
        <v>8941</v>
      </c>
      <c r="D4913" s="314"/>
      <c r="E4913" s="314" t="s">
        <v>2453</v>
      </c>
      <c r="F4913" s="314"/>
    </row>
    <row r="4914" spans="1:6" hidden="1">
      <c r="A4914" s="26">
        <v>4910</v>
      </c>
      <c r="B4914" s="313" t="s">
        <v>10083</v>
      </c>
      <c r="C4914" s="314" t="s">
        <v>9070</v>
      </c>
      <c r="D4914" s="314"/>
      <c r="E4914" s="314" t="s">
        <v>2453</v>
      </c>
      <c r="F4914" s="314"/>
    </row>
    <row r="4915" spans="1:6" hidden="1">
      <c r="A4915" s="26">
        <v>4911</v>
      </c>
      <c r="B4915" s="313" t="s">
        <v>8953</v>
      </c>
      <c r="C4915" s="314" t="s">
        <v>8954</v>
      </c>
      <c r="D4915" s="314"/>
      <c r="E4915" s="314" t="s">
        <v>2453</v>
      </c>
      <c r="F4915" s="314"/>
    </row>
    <row r="4916" spans="1:6" hidden="1">
      <c r="A4916" s="26">
        <v>4912</v>
      </c>
      <c r="B4916" s="313" t="s">
        <v>8778</v>
      </c>
      <c r="C4916" s="314" t="s">
        <v>8779</v>
      </c>
      <c r="D4916" s="314"/>
      <c r="E4916" s="314" t="s">
        <v>2453</v>
      </c>
      <c r="F4916" s="314"/>
    </row>
    <row r="4917" spans="1:6" hidden="1">
      <c r="A4917" s="26">
        <v>4913</v>
      </c>
      <c r="B4917" s="313" t="s">
        <v>9024</v>
      </c>
      <c r="C4917" s="314" t="s">
        <v>9025</v>
      </c>
      <c r="D4917" s="314"/>
      <c r="E4917" s="314" t="s">
        <v>2453</v>
      </c>
      <c r="F4917" s="314"/>
    </row>
    <row r="4918" spans="1:6" hidden="1">
      <c r="A4918" s="26">
        <v>4914</v>
      </c>
      <c r="B4918" s="313" t="s">
        <v>8787</v>
      </c>
      <c r="C4918" s="314" t="s">
        <v>8788</v>
      </c>
      <c r="D4918" s="314"/>
      <c r="E4918" s="314" t="s">
        <v>2453</v>
      </c>
      <c r="F4918" s="314"/>
    </row>
    <row r="4919" spans="1:6" hidden="1">
      <c r="A4919" s="26">
        <v>4915</v>
      </c>
      <c r="B4919" s="313" t="s">
        <v>8968</v>
      </c>
      <c r="C4919" s="314" t="s">
        <v>1405</v>
      </c>
      <c r="D4919" s="314"/>
      <c r="E4919" s="314" t="s">
        <v>2453</v>
      </c>
      <c r="F4919" s="314"/>
    </row>
    <row r="4920" spans="1:6" hidden="1">
      <c r="A4920" s="26">
        <v>4916</v>
      </c>
      <c r="B4920" s="313" t="s">
        <v>9022</v>
      </c>
      <c r="C4920" s="314" t="s">
        <v>9023</v>
      </c>
      <c r="D4920" s="314"/>
      <c r="E4920" s="314" t="s">
        <v>2453</v>
      </c>
      <c r="F4920" s="314"/>
    </row>
    <row r="4921" spans="1:6" hidden="1">
      <c r="A4921" s="26">
        <v>4917</v>
      </c>
      <c r="B4921" s="313" t="s">
        <v>8800</v>
      </c>
      <c r="C4921" s="314" t="s">
        <v>8801</v>
      </c>
      <c r="D4921" s="314"/>
      <c r="E4921" s="314" t="s">
        <v>2453</v>
      </c>
      <c r="F4921" s="314"/>
    </row>
    <row r="4922" spans="1:6" hidden="1">
      <c r="A4922" s="26">
        <v>4918</v>
      </c>
      <c r="B4922" s="313" t="s">
        <v>9028</v>
      </c>
      <c r="C4922" s="314" t="s">
        <v>9029</v>
      </c>
      <c r="D4922" s="314"/>
      <c r="E4922" s="314" t="s">
        <v>2453</v>
      </c>
      <c r="F4922" s="314"/>
    </row>
    <row r="4923" spans="1:6" hidden="1">
      <c r="A4923" s="26">
        <v>4919</v>
      </c>
      <c r="B4923" s="313" t="s">
        <v>8783</v>
      </c>
      <c r="C4923" s="314" t="s">
        <v>8784</v>
      </c>
      <c r="D4923" s="314"/>
      <c r="E4923" s="314" t="s">
        <v>2453</v>
      </c>
      <c r="F4923" s="314"/>
    </row>
    <row r="4924" spans="1:6" hidden="1">
      <c r="A4924" s="26">
        <v>4920</v>
      </c>
      <c r="B4924" s="313" t="s">
        <v>8781</v>
      </c>
      <c r="C4924" s="314" t="s">
        <v>8782</v>
      </c>
      <c r="D4924" s="314"/>
      <c r="E4924" s="314" t="s">
        <v>2453</v>
      </c>
      <c r="F4924" s="314"/>
    </row>
    <row r="4925" spans="1:6" hidden="1">
      <c r="A4925" s="26">
        <v>4921</v>
      </c>
      <c r="B4925" s="520"/>
      <c r="C4925" s="521"/>
      <c r="D4925" s="521"/>
      <c r="E4925" s="521"/>
      <c r="F4925" s="521"/>
    </row>
    <row r="4926" spans="1:6" hidden="1">
      <c r="A4926" s="26">
        <v>4922</v>
      </c>
      <c r="B4926" s="520"/>
      <c r="C4926" s="521"/>
      <c r="D4926" s="521"/>
      <c r="E4926" s="521"/>
      <c r="F4926" s="521"/>
    </row>
    <row r="4927" spans="1:6" hidden="1">
      <c r="A4927" s="26">
        <v>4923</v>
      </c>
      <c r="B4927" s="520"/>
      <c r="C4927" s="521"/>
      <c r="D4927" s="521"/>
      <c r="E4927" s="521"/>
      <c r="F4927" s="521"/>
    </row>
    <row r="4928" spans="1:6" hidden="1">
      <c r="A4928" s="26">
        <v>4924</v>
      </c>
      <c r="B4928" s="520"/>
      <c r="C4928" s="521"/>
      <c r="D4928" s="521"/>
      <c r="E4928" s="521"/>
      <c r="F4928" s="521"/>
    </row>
    <row r="4929" spans="1:6" hidden="1">
      <c r="A4929" s="26">
        <v>4925</v>
      </c>
      <c r="B4929" s="520"/>
      <c r="C4929" s="521"/>
      <c r="D4929" s="521"/>
      <c r="E4929" s="521"/>
      <c r="F4929" s="521"/>
    </row>
    <row r="4930" spans="1:6" hidden="1">
      <c r="A4930" s="26">
        <v>4926</v>
      </c>
      <c r="B4930" s="520"/>
      <c r="C4930" s="521"/>
      <c r="D4930" s="521"/>
      <c r="E4930" s="521"/>
      <c r="F4930" s="521"/>
    </row>
    <row r="4931" spans="1:6" hidden="1">
      <c r="A4931" s="26">
        <v>4927</v>
      </c>
      <c r="B4931" s="520"/>
      <c r="C4931" s="521"/>
      <c r="D4931" s="521"/>
      <c r="E4931" s="521"/>
      <c r="F4931" s="521"/>
    </row>
    <row r="4932" spans="1:6" hidden="1">
      <c r="A4932" s="26">
        <v>4928</v>
      </c>
      <c r="B4932" s="520"/>
      <c r="C4932" s="521"/>
      <c r="D4932" s="521"/>
      <c r="E4932" s="521"/>
      <c r="F4932" s="521"/>
    </row>
    <row r="4933" spans="1:6" hidden="1">
      <c r="A4933" s="26">
        <v>4929</v>
      </c>
      <c r="B4933" s="520"/>
      <c r="C4933" s="521"/>
      <c r="D4933" s="521"/>
      <c r="E4933" s="521"/>
      <c r="F4933" s="521"/>
    </row>
    <row r="4934" spans="1:6" hidden="1">
      <c r="A4934" s="26">
        <v>4930</v>
      </c>
      <c r="B4934" s="520"/>
      <c r="C4934" s="521"/>
      <c r="D4934" s="521"/>
      <c r="E4934" s="521"/>
      <c r="F4934" s="521"/>
    </row>
    <row r="4935" spans="1:6" hidden="1">
      <c r="A4935" s="26">
        <v>4931</v>
      </c>
      <c r="B4935" s="520"/>
      <c r="C4935" s="521"/>
      <c r="D4935" s="521"/>
      <c r="E4935" s="521"/>
      <c r="F4935" s="521"/>
    </row>
    <row r="4936" spans="1:6" hidden="1">
      <c r="A4936" s="26">
        <v>4932</v>
      </c>
      <c r="B4936" s="520"/>
      <c r="C4936" s="521"/>
      <c r="D4936" s="521"/>
      <c r="E4936" s="521"/>
      <c r="F4936" s="521"/>
    </row>
    <row r="4937" spans="1:6" hidden="1">
      <c r="A4937" s="26">
        <v>4933</v>
      </c>
      <c r="B4937" s="520"/>
      <c r="C4937" s="521"/>
      <c r="D4937" s="521"/>
      <c r="E4937" s="521"/>
      <c r="F4937" s="521"/>
    </row>
    <row r="4938" spans="1:6" hidden="1">
      <c r="A4938" s="26">
        <v>4934</v>
      </c>
      <c r="B4938" s="520"/>
      <c r="C4938" s="521"/>
      <c r="D4938" s="521"/>
      <c r="E4938" s="521"/>
      <c r="F4938" s="521"/>
    </row>
    <row r="4939" spans="1:6" hidden="1">
      <c r="A4939" s="26">
        <v>4935</v>
      </c>
      <c r="B4939" s="520"/>
      <c r="C4939" s="521"/>
      <c r="D4939" s="521"/>
      <c r="E4939" s="521"/>
      <c r="F4939" s="521"/>
    </row>
    <row r="4940" spans="1:6" hidden="1">
      <c r="A4940" s="26">
        <v>4936</v>
      </c>
      <c r="B4940" s="520"/>
      <c r="C4940" s="521"/>
      <c r="D4940" s="521"/>
      <c r="E4940" s="521"/>
      <c r="F4940" s="521"/>
    </row>
    <row r="4941" spans="1:6" hidden="1">
      <c r="A4941" s="26">
        <v>4937</v>
      </c>
      <c r="B4941" s="520"/>
      <c r="C4941" s="521"/>
      <c r="D4941" s="521"/>
      <c r="E4941" s="521"/>
      <c r="F4941" s="521"/>
    </row>
    <row r="4942" spans="1:6" hidden="1">
      <c r="A4942" s="26">
        <v>4938</v>
      </c>
      <c r="B4942" s="520"/>
      <c r="C4942" s="521"/>
      <c r="D4942" s="521"/>
      <c r="E4942" s="521"/>
      <c r="F4942" s="521"/>
    </row>
    <row r="4943" spans="1:6" hidden="1">
      <c r="A4943" s="26">
        <v>4939</v>
      </c>
      <c r="B4943" s="520"/>
      <c r="C4943" s="521"/>
      <c r="D4943" s="521"/>
      <c r="E4943" s="521"/>
      <c r="F4943" s="521"/>
    </row>
    <row r="4944" spans="1:6" hidden="1">
      <c r="A4944" s="26">
        <v>4940</v>
      </c>
      <c r="B4944" s="520"/>
      <c r="C4944" s="521"/>
      <c r="D4944" s="521"/>
      <c r="E4944" s="521"/>
      <c r="F4944" s="521"/>
    </row>
    <row r="4945" spans="1:6" hidden="1">
      <c r="A4945" s="26">
        <v>4941</v>
      </c>
      <c r="B4945" s="520"/>
      <c r="C4945" s="521"/>
      <c r="D4945" s="521"/>
      <c r="E4945" s="521"/>
      <c r="F4945" s="521"/>
    </row>
    <row r="4946" spans="1:6" hidden="1">
      <c r="A4946" s="26">
        <v>4942</v>
      </c>
      <c r="B4946" s="520"/>
      <c r="C4946" s="521"/>
      <c r="D4946" s="521"/>
      <c r="E4946" s="521"/>
      <c r="F4946" s="521"/>
    </row>
    <row r="4947" spans="1:6" hidden="1">
      <c r="A4947" s="26">
        <v>4943</v>
      </c>
      <c r="B4947" s="520"/>
      <c r="C4947" s="521"/>
      <c r="D4947" s="521"/>
      <c r="E4947" s="521"/>
      <c r="F4947" s="521"/>
    </row>
    <row r="4948" spans="1:6" hidden="1">
      <c r="A4948" s="26">
        <v>4944</v>
      </c>
      <c r="B4948" s="520"/>
      <c r="C4948" s="521"/>
      <c r="D4948" s="521"/>
      <c r="E4948" s="521"/>
      <c r="F4948" s="521"/>
    </row>
    <row r="4949" spans="1:6" hidden="1">
      <c r="A4949" s="26">
        <v>4945</v>
      </c>
      <c r="B4949" s="520"/>
      <c r="C4949" s="521"/>
      <c r="D4949" s="521"/>
      <c r="E4949" s="521"/>
      <c r="F4949" s="521"/>
    </row>
    <row r="4950" spans="1:6" hidden="1">
      <c r="A4950" s="26">
        <v>4946</v>
      </c>
      <c r="B4950" s="520"/>
      <c r="C4950" s="521"/>
      <c r="D4950" s="521"/>
      <c r="E4950" s="521"/>
      <c r="F4950" s="521"/>
    </row>
    <row r="4951" spans="1:6" hidden="1">
      <c r="A4951" s="26">
        <v>4947</v>
      </c>
      <c r="B4951" s="520"/>
      <c r="C4951" s="521"/>
      <c r="D4951" s="521"/>
      <c r="E4951" s="521"/>
      <c r="F4951" s="521"/>
    </row>
    <row r="4952" spans="1:6" hidden="1">
      <c r="A4952" s="26">
        <v>4948</v>
      </c>
      <c r="B4952" s="520"/>
      <c r="C4952" s="521"/>
      <c r="D4952" s="521"/>
      <c r="E4952" s="521"/>
      <c r="F4952" s="521"/>
    </row>
    <row r="4953" spans="1:6" hidden="1">
      <c r="A4953" s="26">
        <v>4949</v>
      </c>
      <c r="B4953" s="520"/>
      <c r="C4953" s="521"/>
      <c r="D4953" s="521"/>
      <c r="E4953" s="521"/>
      <c r="F4953" s="521"/>
    </row>
    <row r="4954" spans="1:6" hidden="1">
      <c r="A4954" s="26">
        <v>4950</v>
      </c>
      <c r="B4954" s="520"/>
      <c r="C4954" s="521"/>
      <c r="D4954" s="521"/>
      <c r="E4954" s="521"/>
      <c r="F4954" s="521"/>
    </row>
    <row r="4955" spans="1:6" hidden="1">
      <c r="A4955" s="26">
        <v>4951</v>
      </c>
      <c r="B4955" s="316" t="s">
        <v>9267</v>
      </c>
      <c r="C4955" s="318" t="s">
        <v>1304</v>
      </c>
      <c r="D4955" s="318" t="s">
        <v>638</v>
      </c>
      <c r="E4955" s="318"/>
      <c r="F4955" s="318"/>
    </row>
    <row r="4956" spans="1:6" hidden="1">
      <c r="A4956" s="26">
        <v>4952</v>
      </c>
      <c r="B4956" s="316" t="s">
        <v>9268</v>
      </c>
      <c r="C4956" s="318" t="s">
        <v>1305</v>
      </c>
      <c r="D4956" s="318" t="s">
        <v>638</v>
      </c>
      <c r="E4956" s="318"/>
      <c r="F4956" s="318"/>
    </row>
    <row r="4957" spans="1:6" hidden="1">
      <c r="A4957" s="26">
        <v>4953</v>
      </c>
      <c r="B4957" s="316" t="s">
        <v>9269</v>
      </c>
      <c r="C4957" s="318" t="s">
        <v>9154</v>
      </c>
      <c r="D4957" s="318" t="s">
        <v>638</v>
      </c>
      <c r="E4957" s="318"/>
      <c r="F4957" s="318"/>
    </row>
    <row r="4958" spans="1:6" hidden="1">
      <c r="A4958" s="26">
        <v>4954</v>
      </c>
      <c r="B4958" s="316" t="s">
        <v>9270</v>
      </c>
      <c r="C4958" s="318" t="s">
        <v>9155</v>
      </c>
      <c r="D4958" s="318" t="s">
        <v>638</v>
      </c>
      <c r="E4958" s="318"/>
      <c r="F4958" s="318"/>
    </row>
    <row r="4959" spans="1:6" hidden="1">
      <c r="A4959" s="26">
        <v>4955</v>
      </c>
      <c r="B4959" s="316" t="s">
        <v>9271</v>
      </c>
      <c r="C4959" s="318" t="s">
        <v>1306</v>
      </c>
      <c r="D4959" s="318" t="s">
        <v>638</v>
      </c>
      <c r="E4959" s="318"/>
      <c r="F4959" s="318"/>
    </row>
    <row r="4960" spans="1:6" hidden="1">
      <c r="A4960" s="26">
        <v>4956</v>
      </c>
      <c r="B4960" s="316" t="s">
        <v>9272</v>
      </c>
      <c r="C4960" s="318" t="s">
        <v>9156</v>
      </c>
      <c r="D4960" s="318" t="s">
        <v>638</v>
      </c>
      <c r="E4960" s="318"/>
      <c r="F4960" s="318"/>
    </row>
    <row r="4961" spans="1:6" hidden="1">
      <c r="A4961" s="26">
        <v>4957</v>
      </c>
      <c r="B4961" s="316" t="s">
        <v>9273</v>
      </c>
      <c r="C4961" s="318" t="s">
        <v>9157</v>
      </c>
      <c r="D4961" s="318" t="s">
        <v>638</v>
      </c>
      <c r="E4961" s="318"/>
      <c r="F4961" s="318"/>
    </row>
    <row r="4962" spans="1:6" hidden="1">
      <c r="A4962" s="26">
        <v>4958</v>
      </c>
      <c r="B4962" s="316" t="s">
        <v>9274</v>
      </c>
      <c r="C4962" s="318" t="s">
        <v>1307</v>
      </c>
      <c r="D4962" s="318" t="s">
        <v>638</v>
      </c>
      <c r="E4962" s="318"/>
      <c r="F4962" s="318"/>
    </row>
    <row r="4963" spans="1:6" hidden="1">
      <c r="A4963" s="26">
        <v>4959</v>
      </c>
      <c r="B4963" s="316" t="s">
        <v>9275</v>
      </c>
      <c r="C4963" s="318" t="s">
        <v>1308</v>
      </c>
      <c r="D4963" s="318" t="s">
        <v>638</v>
      </c>
      <c r="E4963" s="318"/>
      <c r="F4963" s="318"/>
    </row>
    <row r="4964" spans="1:6" hidden="1">
      <c r="A4964" s="26">
        <v>4960</v>
      </c>
      <c r="B4964" s="316" t="s">
        <v>9276</v>
      </c>
      <c r="C4964" s="318" t="s">
        <v>1309</v>
      </c>
      <c r="D4964" s="318" t="s">
        <v>638</v>
      </c>
      <c r="E4964" s="318"/>
      <c r="F4964" s="318"/>
    </row>
    <row r="4965" spans="1:6" hidden="1">
      <c r="A4965" s="26">
        <v>4961</v>
      </c>
      <c r="B4965" s="316" t="s">
        <v>9277</v>
      </c>
      <c r="C4965" s="318" t="s">
        <v>1310</v>
      </c>
      <c r="D4965" s="318" t="s">
        <v>638</v>
      </c>
      <c r="E4965" s="318"/>
      <c r="F4965" s="318"/>
    </row>
    <row r="4966" spans="1:6" hidden="1">
      <c r="A4966" s="26">
        <v>4962</v>
      </c>
      <c r="B4966" s="316" t="s">
        <v>9278</v>
      </c>
      <c r="C4966" s="318" t="s">
        <v>1311</v>
      </c>
      <c r="D4966" s="318" t="s">
        <v>638</v>
      </c>
      <c r="E4966" s="318"/>
      <c r="F4966" s="318"/>
    </row>
    <row r="4967" spans="1:6" hidden="1">
      <c r="A4967" s="26">
        <v>4963</v>
      </c>
      <c r="B4967" s="316" t="s">
        <v>9279</v>
      </c>
      <c r="C4967" s="318" t="s">
        <v>1312</v>
      </c>
      <c r="D4967" s="318" t="s">
        <v>638</v>
      </c>
      <c r="E4967" s="318"/>
      <c r="F4967" s="318"/>
    </row>
    <row r="4968" spans="1:6" hidden="1">
      <c r="A4968" s="26">
        <v>4964</v>
      </c>
      <c r="B4968" s="316" t="s">
        <v>9280</v>
      </c>
      <c r="C4968" s="318" t="s">
        <v>9158</v>
      </c>
      <c r="D4968" s="318" t="s">
        <v>638</v>
      </c>
      <c r="E4968" s="318"/>
      <c r="F4968" s="318"/>
    </row>
    <row r="4969" spans="1:6" hidden="1">
      <c r="A4969" s="26">
        <v>4965</v>
      </c>
      <c r="B4969" s="316" t="s">
        <v>9281</v>
      </c>
      <c r="C4969" s="318" t="s">
        <v>1313</v>
      </c>
      <c r="D4969" s="318" t="s">
        <v>638</v>
      </c>
      <c r="E4969" s="318"/>
      <c r="F4969" s="318"/>
    </row>
    <row r="4970" spans="1:6" hidden="1">
      <c r="A4970" s="26">
        <v>4966</v>
      </c>
      <c r="B4970" s="316" t="s">
        <v>9282</v>
      </c>
      <c r="C4970" s="318" t="s">
        <v>1314</v>
      </c>
      <c r="D4970" s="318" t="s">
        <v>638</v>
      </c>
      <c r="E4970" s="318"/>
      <c r="F4970" s="318"/>
    </row>
    <row r="4971" spans="1:6" hidden="1">
      <c r="A4971" s="26">
        <v>4967</v>
      </c>
      <c r="B4971" s="316" t="s">
        <v>9283</v>
      </c>
      <c r="C4971" s="318" t="s">
        <v>1315</v>
      </c>
      <c r="D4971" s="318" t="s">
        <v>638</v>
      </c>
      <c r="E4971" s="318"/>
      <c r="F4971" s="318"/>
    </row>
    <row r="4972" spans="1:6" hidden="1">
      <c r="A4972" s="26">
        <v>4968</v>
      </c>
      <c r="B4972" s="316" t="s">
        <v>9284</v>
      </c>
      <c r="C4972" s="318" t="s">
        <v>1316</v>
      </c>
      <c r="D4972" s="318" t="s">
        <v>638</v>
      </c>
      <c r="E4972" s="318"/>
      <c r="F4972" s="318"/>
    </row>
    <row r="4973" spans="1:6" hidden="1">
      <c r="A4973" s="26">
        <v>4969</v>
      </c>
      <c r="B4973" s="316" t="s">
        <v>9285</v>
      </c>
      <c r="C4973" s="318" t="s">
        <v>1317</v>
      </c>
      <c r="D4973" s="318" t="s">
        <v>638</v>
      </c>
      <c r="E4973" s="318"/>
      <c r="F4973" s="318"/>
    </row>
    <row r="4974" spans="1:6" hidden="1">
      <c r="A4974" s="26">
        <v>4970</v>
      </c>
      <c r="B4974" s="316" t="s">
        <v>9286</v>
      </c>
      <c r="C4974" s="318" t="s">
        <v>1318</v>
      </c>
      <c r="D4974" s="318" t="s">
        <v>638</v>
      </c>
      <c r="E4974" s="318"/>
      <c r="F4974" s="318"/>
    </row>
    <row r="4975" spans="1:6" hidden="1">
      <c r="A4975" s="26">
        <v>4971</v>
      </c>
      <c r="B4975" s="316" t="s">
        <v>9287</v>
      </c>
      <c r="C4975" s="318" t="s">
        <v>1319</v>
      </c>
      <c r="D4975" s="318" t="s">
        <v>642</v>
      </c>
      <c r="E4975" s="318"/>
      <c r="F4975" s="318"/>
    </row>
    <row r="4976" spans="1:6" hidden="1">
      <c r="A4976" s="26">
        <v>4972</v>
      </c>
      <c r="B4976" s="316" t="s">
        <v>9288</v>
      </c>
      <c r="C4976" s="318" t="s">
        <v>1303</v>
      </c>
      <c r="D4976" s="318" t="s">
        <v>642</v>
      </c>
      <c r="E4976" s="318"/>
      <c r="F4976" s="318"/>
    </row>
    <row r="4977" spans="1:6" hidden="1">
      <c r="A4977" s="26">
        <v>4973</v>
      </c>
      <c r="B4977" s="316" t="s">
        <v>9289</v>
      </c>
      <c r="C4977" s="318" t="s">
        <v>1320</v>
      </c>
      <c r="D4977" s="318" t="s">
        <v>642</v>
      </c>
      <c r="E4977" s="318"/>
      <c r="F4977" s="318"/>
    </row>
    <row r="4978" spans="1:6" hidden="1">
      <c r="A4978" s="26">
        <v>4974</v>
      </c>
      <c r="B4978" s="316" t="s">
        <v>9290</v>
      </c>
      <c r="C4978" s="318" t="s">
        <v>1321</v>
      </c>
      <c r="D4978" s="318" t="s">
        <v>642</v>
      </c>
      <c r="E4978" s="318"/>
      <c r="F4978" s="318"/>
    </row>
    <row r="4979" spans="1:6" hidden="1">
      <c r="A4979" s="26">
        <v>4975</v>
      </c>
      <c r="B4979" s="316" t="s">
        <v>9291</v>
      </c>
      <c r="C4979" s="318" t="s">
        <v>1322</v>
      </c>
      <c r="D4979" s="318" t="s">
        <v>642</v>
      </c>
      <c r="E4979" s="318"/>
      <c r="F4979" s="318"/>
    </row>
    <row r="4980" spans="1:6" hidden="1">
      <c r="A4980" s="26">
        <v>4976</v>
      </c>
      <c r="B4980" s="316" t="s">
        <v>9292</v>
      </c>
      <c r="C4980" s="318" t="s">
        <v>1323</v>
      </c>
      <c r="D4980" s="318" t="s">
        <v>653</v>
      </c>
      <c r="E4980" s="318"/>
      <c r="F4980" s="318"/>
    </row>
    <row r="4981" spans="1:6" hidden="1">
      <c r="A4981" s="26">
        <v>4977</v>
      </c>
      <c r="B4981" s="316" t="s">
        <v>9293</v>
      </c>
      <c r="C4981" s="318" t="s">
        <v>9159</v>
      </c>
      <c r="D4981" s="318" t="s">
        <v>659</v>
      </c>
      <c r="E4981" s="318"/>
      <c r="F4981" s="318"/>
    </row>
    <row r="4982" spans="1:6" hidden="1">
      <c r="A4982" s="26">
        <v>4978</v>
      </c>
      <c r="B4982" s="422"/>
      <c r="C4982" s="347"/>
      <c r="D4982" s="347"/>
      <c r="E4982" s="347"/>
      <c r="F4982" s="347"/>
    </row>
    <row r="4983" spans="1:6" hidden="1">
      <c r="A4983" s="26">
        <v>4979</v>
      </c>
      <c r="B4983" s="422"/>
      <c r="C4983" s="347"/>
      <c r="D4983" s="347"/>
      <c r="E4983" s="347"/>
      <c r="F4983" s="347"/>
    </row>
    <row r="4984" spans="1:6" hidden="1">
      <c r="A4984" s="26">
        <v>4980</v>
      </c>
      <c r="B4984" s="422"/>
      <c r="C4984" s="347"/>
      <c r="D4984" s="347"/>
      <c r="E4984" s="347"/>
      <c r="F4984" s="347"/>
    </row>
    <row r="4985" spans="1:6" hidden="1">
      <c r="A4985" s="26">
        <v>4981</v>
      </c>
      <c r="B4985" s="422"/>
      <c r="C4985" s="347"/>
      <c r="D4985" s="347"/>
      <c r="E4985" s="347"/>
      <c r="F4985" s="347"/>
    </row>
    <row r="4986" spans="1:6">
      <c r="C4986" s="532"/>
    </row>
  </sheetData>
  <autoFilter ref="A4:F4985">
    <filterColumn colId="3">
      <filters>
        <filter val="Prop. Jawa Tengah"/>
      </filters>
    </filterColumn>
    <filterColumn colId="4">
      <filters>
        <filter val="Swasta"/>
      </filters>
    </filterColumn>
    <sortState ref="A3:I4825">
      <sortCondition ref="F3:F4825"/>
    </sortState>
  </autoFilter>
  <sortState ref="A3:F4922">
    <sortCondition ref="D3:D4922"/>
    <sortCondition ref="F3:F4922"/>
  </sortState>
  <pageMargins left="0.7" right="0.7" top="0.75" bottom="0.75" header="0.3" footer="0.3"/>
  <pageSetup paperSize="9" orientation="portrait" horizontalDpi="0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0">
    <tabColor rgb="FFFFFF00"/>
  </sheetPr>
  <dimension ref="A2:AL165"/>
  <sheetViews>
    <sheetView topLeftCell="D1" zoomScale="90" zoomScaleNormal="90" workbookViewId="0">
      <pane ySplit="5" topLeftCell="A69" activePane="bottomLeft" state="frozen"/>
      <selection pane="bottomLeft" activeCell="K71" sqref="K71"/>
    </sheetView>
  </sheetViews>
  <sheetFormatPr defaultRowHeight="15"/>
  <cols>
    <col min="1" max="1" width="6.140625" customWidth="1"/>
    <col min="2" max="2" width="6.5703125" hidden="1" customWidth="1"/>
    <col min="3" max="3" width="0" hidden="1" customWidth="1"/>
    <col min="4" max="4" width="20" customWidth="1"/>
    <col min="5" max="5" width="26" customWidth="1"/>
    <col min="6" max="6" width="51.28515625" customWidth="1"/>
    <col min="7" max="12" width="7.28515625" customWidth="1"/>
    <col min="13" max="13" width="8.42578125" style="249" bestFit="1" customWidth="1"/>
    <col min="14" max="16" width="10.7109375" style="249" bestFit="1" customWidth="1"/>
    <col min="17" max="18" width="8.42578125" style="249" bestFit="1" customWidth="1"/>
    <col min="19" max="19" width="10.7109375" style="249" bestFit="1" customWidth="1"/>
    <col min="20" max="20" width="13.140625" style="249" bestFit="1" customWidth="1"/>
    <col min="21" max="24" width="10.7109375" style="249" bestFit="1" customWidth="1"/>
    <col min="25" max="25" width="7.28515625" customWidth="1"/>
    <col min="31" max="31" width="53.140625" customWidth="1"/>
    <col min="32" max="32" width="98.28515625" customWidth="1"/>
    <col min="37" max="37" width="10.42578125" style="321" customWidth="1"/>
    <col min="38" max="38" width="40.85546875" customWidth="1"/>
  </cols>
  <sheetData>
    <row r="2" spans="1:38" ht="22.5" customHeight="1">
      <c r="A2" s="324" t="s">
        <v>11637</v>
      </c>
      <c r="H2" s="101"/>
    </row>
    <row r="3" spans="1:38" ht="22.5" customHeight="1">
      <c r="C3" s="19"/>
      <c r="H3" s="101"/>
      <c r="AK3" s="413" t="s">
        <v>12235</v>
      </c>
    </row>
    <row r="4" spans="1:38">
      <c r="A4" s="382"/>
      <c r="B4" s="382"/>
      <c r="C4" s="382"/>
      <c r="D4" s="382"/>
      <c r="E4" s="382"/>
      <c r="F4" s="382"/>
      <c r="G4" s="773" t="s">
        <v>11636</v>
      </c>
      <c r="H4" s="773"/>
      <c r="I4" s="773"/>
      <c r="J4" s="773"/>
      <c r="K4" s="773"/>
      <c r="L4" s="773"/>
      <c r="M4" s="773"/>
      <c r="N4" s="773"/>
      <c r="O4" s="773"/>
      <c r="P4" s="773"/>
      <c r="Q4" s="773"/>
      <c r="R4" s="773"/>
      <c r="S4" s="773"/>
      <c r="T4" s="773"/>
      <c r="U4" s="773"/>
      <c r="V4" s="773"/>
      <c r="W4" s="773"/>
      <c r="X4" s="773"/>
      <c r="Y4" s="773"/>
    </row>
    <row r="5" spans="1:38" s="327" customFormat="1" ht="75.75" customHeight="1">
      <c r="A5" s="383" t="s">
        <v>0</v>
      </c>
      <c r="B5" s="383" t="s">
        <v>11638</v>
      </c>
      <c r="C5" s="383" t="s">
        <v>1</v>
      </c>
      <c r="D5" s="383" t="s">
        <v>3</v>
      </c>
      <c r="E5" s="383" t="s">
        <v>4</v>
      </c>
      <c r="F5" s="383" t="s">
        <v>2</v>
      </c>
      <c r="G5" s="384" t="s">
        <v>9</v>
      </c>
      <c r="H5" s="384" t="s">
        <v>229</v>
      </c>
      <c r="I5" s="384" t="s">
        <v>242</v>
      </c>
      <c r="J5" s="384" t="s">
        <v>243</v>
      </c>
      <c r="K5" s="384" t="s">
        <v>244</v>
      </c>
      <c r="L5" s="384" t="s">
        <v>245</v>
      </c>
      <c r="M5" s="429" t="s">
        <v>246</v>
      </c>
      <c r="N5" s="429" t="s">
        <v>12268</v>
      </c>
      <c r="O5" s="429" t="s">
        <v>247</v>
      </c>
      <c r="P5" s="429" t="s">
        <v>248</v>
      </c>
      <c r="Q5" s="429" t="s">
        <v>249</v>
      </c>
      <c r="R5" s="429" t="s">
        <v>250</v>
      </c>
      <c r="S5" s="429" t="s">
        <v>251</v>
      </c>
      <c r="T5" s="429" t="s">
        <v>252</v>
      </c>
      <c r="U5" s="429" t="s">
        <v>253</v>
      </c>
      <c r="V5" s="429" t="s">
        <v>254</v>
      </c>
      <c r="W5" s="429" t="s">
        <v>255</v>
      </c>
      <c r="X5" s="429" t="s">
        <v>256</v>
      </c>
      <c r="Y5" s="384" t="s">
        <v>257</v>
      </c>
      <c r="AK5" s="411" t="s">
        <v>12224</v>
      </c>
      <c r="AL5" s="411" t="s">
        <v>12225</v>
      </c>
    </row>
    <row r="6" spans="1:38">
      <c r="A6" s="326">
        <v>1</v>
      </c>
      <c r="B6" s="326" t="str">
        <f>LEFT(K6,4)</f>
        <v>1101</v>
      </c>
      <c r="C6" s="326">
        <v>1010101</v>
      </c>
      <c r="D6" s="326" t="s">
        <v>7</v>
      </c>
      <c r="E6" s="326" t="s">
        <v>8</v>
      </c>
      <c r="F6" s="326" t="s">
        <v>6</v>
      </c>
      <c r="G6" s="326">
        <v>11012</v>
      </c>
      <c r="H6" s="326">
        <v>11014</v>
      </c>
      <c r="I6" s="326">
        <v>11013</v>
      </c>
      <c r="J6" s="326">
        <v>11015</v>
      </c>
      <c r="K6" s="326">
        <v>11011</v>
      </c>
      <c r="L6" s="326">
        <v>11017</v>
      </c>
      <c r="M6" s="430">
        <v>110111</v>
      </c>
      <c r="N6" s="430">
        <v>110112</v>
      </c>
      <c r="O6" s="430">
        <v>11016</v>
      </c>
      <c r="P6" s="430">
        <v>110113</v>
      </c>
      <c r="Q6" s="430">
        <v>110114</v>
      </c>
      <c r="R6" s="430">
        <v>110115</v>
      </c>
      <c r="S6" s="430">
        <v>110116</v>
      </c>
      <c r="T6" s="430">
        <v>110117</v>
      </c>
      <c r="U6" s="430">
        <v>11018</v>
      </c>
      <c r="V6" s="430">
        <v>11019</v>
      </c>
      <c r="W6" s="430">
        <v>110118</v>
      </c>
      <c r="X6" s="430">
        <v>110119</v>
      </c>
      <c r="Y6" s="326">
        <v>11010</v>
      </c>
      <c r="AK6" s="412">
        <v>111</v>
      </c>
      <c r="AL6" s="381" t="s">
        <v>12226</v>
      </c>
    </row>
    <row r="7" spans="1:38">
      <c r="A7" s="326">
        <v>2</v>
      </c>
      <c r="B7" s="326" t="str">
        <f t="shared" ref="B7:B70" si="0">LEFT(K7,4)</f>
        <v>1501</v>
      </c>
      <c r="C7" s="326">
        <v>1010201</v>
      </c>
      <c r="D7" s="326" t="s">
        <v>7</v>
      </c>
      <c r="E7" s="326" t="s">
        <v>11</v>
      </c>
      <c r="F7" s="326" t="s">
        <v>10</v>
      </c>
      <c r="G7" s="326">
        <v>15012</v>
      </c>
      <c r="H7" s="326">
        <v>15014</v>
      </c>
      <c r="I7" s="326">
        <v>15013</v>
      </c>
      <c r="J7" s="326">
        <v>15015</v>
      </c>
      <c r="K7" s="326">
        <v>15011</v>
      </c>
      <c r="L7" s="326">
        <v>15017</v>
      </c>
      <c r="M7" s="430">
        <v>150111</v>
      </c>
      <c r="N7" s="430">
        <v>150112</v>
      </c>
      <c r="O7" s="430">
        <v>15016</v>
      </c>
      <c r="P7" s="430">
        <v>150113</v>
      </c>
      <c r="Q7" s="430">
        <v>150114</v>
      </c>
      <c r="R7" s="431"/>
      <c r="S7" s="430">
        <v>150116</v>
      </c>
      <c r="T7" s="430">
        <v>150117</v>
      </c>
      <c r="U7" s="430">
        <v>15018</v>
      </c>
      <c r="V7" s="430">
        <v>15019</v>
      </c>
      <c r="W7" s="430">
        <v>150118</v>
      </c>
      <c r="X7" s="430">
        <v>150119</v>
      </c>
      <c r="Y7" s="326">
        <v>15010</v>
      </c>
      <c r="AK7" s="412">
        <v>112</v>
      </c>
      <c r="AL7" s="381" t="s">
        <v>12227</v>
      </c>
    </row>
    <row r="8" spans="1:38">
      <c r="A8" s="326">
        <v>3</v>
      </c>
      <c r="B8" s="326" t="str">
        <f t="shared" si="0"/>
        <v>1201</v>
      </c>
      <c r="C8" s="326">
        <v>1010301</v>
      </c>
      <c r="D8" s="326" t="s">
        <v>7</v>
      </c>
      <c r="E8" s="326" t="s">
        <v>13</v>
      </c>
      <c r="F8" s="326" t="s">
        <v>12</v>
      </c>
      <c r="G8" s="326">
        <v>12012</v>
      </c>
      <c r="H8" s="326">
        <v>12014</v>
      </c>
      <c r="I8" s="326">
        <v>12013</v>
      </c>
      <c r="J8" s="326">
        <v>12015</v>
      </c>
      <c r="K8" s="326">
        <v>12011</v>
      </c>
      <c r="L8" s="364"/>
      <c r="M8" s="430">
        <v>120111</v>
      </c>
      <c r="N8" s="430">
        <v>120112</v>
      </c>
      <c r="O8" s="430">
        <v>12016</v>
      </c>
      <c r="P8" s="430">
        <v>120113</v>
      </c>
      <c r="Q8" s="431"/>
      <c r="R8" s="431"/>
      <c r="S8" s="431"/>
      <c r="T8" s="431"/>
      <c r="U8" s="430">
        <v>12018</v>
      </c>
      <c r="V8" s="430">
        <v>12019</v>
      </c>
      <c r="W8" s="430">
        <v>120118</v>
      </c>
      <c r="X8" s="430">
        <v>120119</v>
      </c>
      <c r="Y8" s="364"/>
      <c r="AK8" s="412">
        <v>113</v>
      </c>
      <c r="AL8" s="381" t="s">
        <v>12228</v>
      </c>
    </row>
    <row r="9" spans="1:38">
      <c r="A9" s="326">
        <v>4</v>
      </c>
      <c r="B9" s="326" t="str">
        <f t="shared" si="0"/>
        <v>1202</v>
      </c>
      <c r="C9" s="326">
        <v>1010302</v>
      </c>
      <c r="D9" s="326" t="s">
        <v>7</v>
      </c>
      <c r="E9" s="326" t="s">
        <v>13</v>
      </c>
      <c r="F9" s="326" t="s">
        <v>14</v>
      </c>
      <c r="G9" s="326">
        <v>12022</v>
      </c>
      <c r="H9" s="326">
        <v>12024</v>
      </c>
      <c r="I9" s="326">
        <v>12023</v>
      </c>
      <c r="J9" s="326">
        <v>12025</v>
      </c>
      <c r="K9" s="326">
        <v>12021</v>
      </c>
      <c r="L9" s="364"/>
      <c r="M9" s="430">
        <v>120211</v>
      </c>
      <c r="N9" s="430">
        <v>120212</v>
      </c>
      <c r="O9" s="430">
        <v>12026</v>
      </c>
      <c r="P9" s="430">
        <v>120213</v>
      </c>
      <c r="Q9" s="431"/>
      <c r="R9" s="431"/>
      <c r="S9" s="431"/>
      <c r="T9" s="431"/>
      <c r="U9" s="430">
        <v>12028</v>
      </c>
      <c r="V9" s="430">
        <v>12029</v>
      </c>
      <c r="W9" s="430">
        <v>120218</v>
      </c>
      <c r="X9" s="430">
        <v>120219</v>
      </c>
      <c r="Y9" s="364"/>
      <c r="AK9" s="412">
        <v>114</v>
      </c>
      <c r="AL9" s="381" t="s">
        <v>12229</v>
      </c>
    </row>
    <row r="10" spans="1:38">
      <c r="A10" s="326">
        <v>5</v>
      </c>
      <c r="B10" s="326" t="str">
        <f t="shared" si="0"/>
        <v>1203</v>
      </c>
      <c r="C10" s="326">
        <v>1010303</v>
      </c>
      <c r="D10" s="326" t="s">
        <v>7</v>
      </c>
      <c r="E10" s="326" t="s">
        <v>13</v>
      </c>
      <c r="F10" s="326" t="s">
        <v>15</v>
      </c>
      <c r="G10" s="326">
        <v>12032</v>
      </c>
      <c r="H10" s="326">
        <v>12034</v>
      </c>
      <c r="I10" s="326">
        <v>12033</v>
      </c>
      <c r="J10" s="326">
        <v>12035</v>
      </c>
      <c r="K10" s="326">
        <v>12031</v>
      </c>
      <c r="L10" s="364"/>
      <c r="M10" s="430">
        <v>120311</v>
      </c>
      <c r="N10" s="430">
        <v>120312</v>
      </c>
      <c r="O10" s="430">
        <v>12036</v>
      </c>
      <c r="P10" s="430">
        <v>120313</v>
      </c>
      <c r="Q10" s="431"/>
      <c r="R10" s="431"/>
      <c r="S10" s="431"/>
      <c r="T10" s="431"/>
      <c r="U10" s="430">
        <v>12038</v>
      </c>
      <c r="V10" s="430">
        <v>12039</v>
      </c>
      <c r="W10" s="430">
        <v>120318</v>
      </c>
      <c r="X10" s="430">
        <v>120319</v>
      </c>
      <c r="Y10" s="364"/>
      <c r="AK10" s="412">
        <v>121</v>
      </c>
      <c r="AL10" s="381" t="s">
        <v>244</v>
      </c>
    </row>
    <row r="11" spans="1:38">
      <c r="A11" s="326">
        <v>6</v>
      </c>
      <c r="B11" s="326" t="str">
        <f t="shared" si="0"/>
        <v>1204</v>
      </c>
      <c r="C11" s="326">
        <v>1010304</v>
      </c>
      <c r="D11" s="326" t="s">
        <v>7</v>
      </c>
      <c r="E11" s="326" t="s">
        <v>13</v>
      </c>
      <c r="F11" s="326" t="s">
        <v>16</v>
      </c>
      <c r="G11" s="326">
        <v>12042</v>
      </c>
      <c r="H11" s="326">
        <v>12044</v>
      </c>
      <c r="I11" s="326">
        <v>12043</v>
      </c>
      <c r="J11" s="326">
        <v>12045</v>
      </c>
      <c r="K11" s="326">
        <v>12041</v>
      </c>
      <c r="L11" s="364"/>
      <c r="M11" s="430">
        <v>120411</v>
      </c>
      <c r="N11" s="430">
        <v>120412</v>
      </c>
      <c r="O11" s="430">
        <v>12046</v>
      </c>
      <c r="P11" s="430">
        <v>120413</v>
      </c>
      <c r="Q11" s="431"/>
      <c r="R11" s="431"/>
      <c r="S11" s="431"/>
      <c r="T11" s="431"/>
      <c r="U11" s="430">
        <v>12048</v>
      </c>
      <c r="V11" s="430">
        <v>12049</v>
      </c>
      <c r="W11" s="430">
        <v>120418</v>
      </c>
      <c r="X11" s="430">
        <v>120419</v>
      </c>
      <c r="Y11" s="364"/>
      <c r="AK11" s="412">
        <v>122</v>
      </c>
      <c r="AL11" s="381" t="s">
        <v>12230</v>
      </c>
    </row>
    <row r="12" spans="1:38">
      <c r="A12" s="326">
        <v>7</v>
      </c>
      <c r="B12" s="326" t="str">
        <f t="shared" si="0"/>
        <v>1301</v>
      </c>
      <c r="C12" s="326">
        <v>1010305</v>
      </c>
      <c r="D12" s="326" t="s">
        <v>7</v>
      </c>
      <c r="E12" s="326" t="s">
        <v>13</v>
      </c>
      <c r="F12" s="326" t="s">
        <v>17</v>
      </c>
      <c r="G12" s="326">
        <v>13012</v>
      </c>
      <c r="H12" s="326">
        <v>13014</v>
      </c>
      <c r="I12" s="326">
        <v>13013</v>
      </c>
      <c r="J12" s="326">
        <v>13015</v>
      </c>
      <c r="K12" s="326">
        <v>13011</v>
      </c>
      <c r="L12" s="364"/>
      <c r="M12" s="430">
        <v>130111</v>
      </c>
      <c r="N12" s="430">
        <v>130112</v>
      </c>
      <c r="O12" s="430">
        <v>13016</v>
      </c>
      <c r="P12" s="430">
        <v>130113</v>
      </c>
      <c r="Q12" s="431"/>
      <c r="R12" s="431"/>
      <c r="S12" s="431"/>
      <c r="T12" s="431"/>
      <c r="U12" s="430">
        <v>13018</v>
      </c>
      <c r="V12" s="430">
        <v>13019</v>
      </c>
      <c r="W12" s="430">
        <v>130118</v>
      </c>
      <c r="X12" s="430">
        <v>130119</v>
      </c>
      <c r="Y12" s="364"/>
      <c r="AK12" s="412">
        <v>131</v>
      </c>
      <c r="AL12" s="381" t="s">
        <v>245</v>
      </c>
    </row>
    <row r="13" spans="1:38">
      <c r="A13" s="326">
        <v>8</v>
      </c>
      <c r="B13" s="326" t="str">
        <f t="shared" si="0"/>
        <v>1302</v>
      </c>
      <c r="C13" s="326">
        <v>1010306</v>
      </c>
      <c r="D13" s="326" t="s">
        <v>7</v>
      </c>
      <c r="E13" s="326" t="s">
        <v>13</v>
      </c>
      <c r="F13" s="326" t="s">
        <v>18</v>
      </c>
      <c r="G13" s="326">
        <v>13022</v>
      </c>
      <c r="H13" s="326">
        <v>13024</v>
      </c>
      <c r="I13" s="326">
        <v>13023</v>
      </c>
      <c r="J13" s="326">
        <v>13025</v>
      </c>
      <c r="K13" s="326">
        <v>13021</v>
      </c>
      <c r="L13" s="364"/>
      <c r="M13" s="430">
        <v>130211</v>
      </c>
      <c r="N13" s="430">
        <v>130212</v>
      </c>
      <c r="O13" s="430">
        <v>13026</v>
      </c>
      <c r="P13" s="430">
        <v>130213</v>
      </c>
      <c r="Q13" s="431"/>
      <c r="R13" s="431"/>
      <c r="S13" s="431"/>
      <c r="T13" s="431"/>
      <c r="U13" s="430">
        <v>13028</v>
      </c>
      <c r="V13" s="430">
        <v>13029</v>
      </c>
      <c r="W13" s="430">
        <v>130218</v>
      </c>
      <c r="X13" s="430">
        <v>130219</v>
      </c>
      <c r="Y13" s="364"/>
      <c r="AK13" s="412">
        <v>132</v>
      </c>
      <c r="AL13" s="381" t="s">
        <v>246</v>
      </c>
    </row>
    <row r="14" spans="1:38">
      <c r="A14" s="326">
        <v>9</v>
      </c>
      <c r="B14" s="326" t="str">
        <f t="shared" si="0"/>
        <v>1303</v>
      </c>
      <c r="C14" s="326">
        <v>1010307</v>
      </c>
      <c r="D14" s="326" t="s">
        <v>7</v>
      </c>
      <c r="E14" s="326" t="s">
        <v>13</v>
      </c>
      <c r="F14" s="326" t="s">
        <v>19</v>
      </c>
      <c r="G14" s="326">
        <v>13032</v>
      </c>
      <c r="H14" s="326">
        <v>13034</v>
      </c>
      <c r="I14" s="326">
        <v>13033</v>
      </c>
      <c r="J14" s="326">
        <v>13035</v>
      </c>
      <c r="K14" s="326">
        <v>13031</v>
      </c>
      <c r="L14" s="364"/>
      <c r="M14" s="430">
        <v>130311</v>
      </c>
      <c r="N14" s="430">
        <v>130312</v>
      </c>
      <c r="O14" s="430">
        <v>13036</v>
      </c>
      <c r="P14" s="430">
        <v>130313</v>
      </c>
      <c r="Q14" s="431"/>
      <c r="R14" s="431"/>
      <c r="S14" s="431"/>
      <c r="T14" s="431"/>
      <c r="U14" s="430">
        <v>13038</v>
      </c>
      <c r="V14" s="430">
        <v>13039</v>
      </c>
      <c r="W14" s="430">
        <v>130318</v>
      </c>
      <c r="X14" s="430">
        <v>130319</v>
      </c>
      <c r="Y14" s="364"/>
      <c r="AK14" s="412">
        <v>141</v>
      </c>
      <c r="AL14" s="381" t="s">
        <v>12234</v>
      </c>
    </row>
    <row r="15" spans="1:38">
      <c r="A15" s="326">
        <v>10</v>
      </c>
      <c r="B15" s="326" t="str">
        <f t="shared" si="0"/>
        <v>1304</v>
      </c>
      <c r="C15" s="326">
        <v>1010308</v>
      </c>
      <c r="D15" s="326" t="s">
        <v>7</v>
      </c>
      <c r="E15" s="326" t="s">
        <v>13</v>
      </c>
      <c r="F15" s="326" t="s">
        <v>20</v>
      </c>
      <c r="G15" s="326">
        <v>13042</v>
      </c>
      <c r="H15" s="326">
        <v>13044</v>
      </c>
      <c r="I15" s="326">
        <v>13043</v>
      </c>
      <c r="J15" s="326">
        <v>13045</v>
      </c>
      <c r="K15" s="326">
        <v>13041</v>
      </c>
      <c r="L15" s="364"/>
      <c r="M15" s="430">
        <v>130411</v>
      </c>
      <c r="N15" s="430">
        <v>130412</v>
      </c>
      <c r="O15" s="430">
        <v>13046</v>
      </c>
      <c r="P15" s="430">
        <v>130413</v>
      </c>
      <c r="Q15" s="431"/>
      <c r="R15" s="431"/>
      <c r="S15" s="431"/>
      <c r="T15" s="431"/>
      <c r="U15" s="430">
        <v>13048</v>
      </c>
      <c r="V15" s="430">
        <v>13049</v>
      </c>
      <c r="W15" s="430">
        <v>130418</v>
      </c>
      <c r="X15" s="430">
        <v>130419</v>
      </c>
      <c r="Y15" s="364"/>
      <c r="AK15" s="412">
        <v>142</v>
      </c>
      <c r="AL15" s="381" t="s">
        <v>247</v>
      </c>
    </row>
    <row r="16" spans="1:38">
      <c r="A16" s="326">
        <v>11</v>
      </c>
      <c r="B16" s="326" t="str">
        <f t="shared" si="0"/>
        <v>1401</v>
      </c>
      <c r="C16" s="326">
        <v>1010309</v>
      </c>
      <c r="D16" s="326" t="s">
        <v>7</v>
      </c>
      <c r="E16" s="326" t="s">
        <v>13</v>
      </c>
      <c r="F16" s="326" t="s">
        <v>21</v>
      </c>
      <c r="G16" s="326">
        <v>14012</v>
      </c>
      <c r="H16" s="326">
        <v>14014</v>
      </c>
      <c r="I16" s="326">
        <v>14013</v>
      </c>
      <c r="J16" s="326">
        <v>14015</v>
      </c>
      <c r="K16" s="326">
        <v>14011</v>
      </c>
      <c r="L16" s="364"/>
      <c r="M16" s="430">
        <v>140111</v>
      </c>
      <c r="N16" s="430">
        <v>140112</v>
      </c>
      <c r="O16" s="430">
        <v>14016</v>
      </c>
      <c r="P16" s="430">
        <v>140113</v>
      </c>
      <c r="Q16" s="431"/>
      <c r="R16" s="431"/>
      <c r="S16" s="431"/>
      <c r="T16" s="431"/>
      <c r="U16" s="430">
        <v>14018</v>
      </c>
      <c r="V16" s="430">
        <v>14019</v>
      </c>
      <c r="W16" s="430">
        <v>140118</v>
      </c>
      <c r="X16" s="430">
        <v>140119</v>
      </c>
      <c r="Y16" s="364"/>
      <c r="AK16" s="412">
        <v>143</v>
      </c>
      <c r="AL16" s="381" t="s">
        <v>248</v>
      </c>
    </row>
    <row r="17" spans="1:38">
      <c r="A17" s="326">
        <v>12</v>
      </c>
      <c r="B17" s="326" t="str">
        <f t="shared" si="0"/>
        <v>1402</v>
      </c>
      <c r="C17" s="326">
        <v>1010310</v>
      </c>
      <c r="D17" s="326" t="s">
        <v>7</v>
      </c>
      <c r="E17" s="326" t="s">
        <v>13</v>
      </c>
      <c r="F17" s="326" t="s">
        <v>22</v>
      </c>
      <c r="G17" s="326">
        <v>14022</v>
      </c>
      <c r="H17" s="326">
        <v>14024</v>
      </c>
      <c r="I17" s="326">
        <v>14023</v>
      </c>
      <c r="J17" s="326">
        <v>14025</v>
      </c>
      <c r="K17" s="326">
        <v>14021</v>
      </c>
      <c r="L17" s="364"/>
      <c r="M17" s="430">
        <v>140211</v>
      </c>
      <c r="N17" s="430">
        <v>140212</v>
      </c>
      <c r="O17" s="430">
        <v>14026</v>
      </c>
      <c r="P17" s="430">
        <v>140213</v>
      </c>
      <c r="Q17" s="431"/>
      <c r="R17" s="431"/>
      <c r="S17" s="431"/>
      <c r="T17" s="431"/>
      <c r="U17" s="430">
        <v>14028</v>
      </c>
      <c r="V17" s="430">
        <v>14029</v>
      </c>
      <c r="W17" s="430">
        <v>140218</v>
      </c>
      <c r="X17" s="430">
        <v>140219</v>
      </c>
      <c r="Y17" s="364"/>
      <c r="AK17" s="412">
        <v>151</v>
      </c>
      <c r="AL17" s="381" t="s">
        <v>249</v>
      </c>
    </row>
    <row r="18" spans="1:38">
      <c r="A18" s="326">
        <v>13</v>
      </c>
      <c r="B18" s="326" t="str">
        <f t="shared" si="0"/>
        <v>1403</v>
      </c>
      <c r="C18" s="326">
        <v>1010311</v>
      </c>
      <c r="D18" s="326" t="s">
        <v>7</v>
      </c>
      <c r="E18" s="326" t="s">
        <v>13</v>
      </c>
      <c r="F18" s="326" t="s">
        <v>23</v>
      </c>
      <c r="G18" s="326">
        <v>14032</v>
      </c>
      <c r="H18" s="326">
        <v>14034</v>
      </c>
      <c r="I18" s="326">
        <v>14033</v>
      </c>
      <c r="J18" s="326">
        <v>14035</v>
      </c>
      <c r="K18" s="326">
        <v>14031</v>
      </c>
      <c r="L18" s="364"/>
      <c r="M18" s="430">
        <v>140311</v>
      </c>
      <c r="N18" s="430">
        <v>140312</v>
      </c>
      <c r="O18" s="430">
        <v>14036</v>
      </c>
      <c r="P18" s="430">
        <v>140313</v>
      </c>
      <c r="Q18" s="431"/>
      <c r="R18" s="431"/>
      <c r="S18" s="431"/>
      <c r="T18" s="431"/>
      <c r="U18" s="430">
        <v>14038</v>
      </c>
      <c r="V18" s="430">
        <v>14039</v>
      </c>
      <c r="W18" s="430">
        <v>140318</v>
      </c>
      <c r="X18" s="430">
        <v>140319</v>
      </c>
      <c r="Y18" s="364"/>
      <c r="AK18" s="412">
        <v>152</v>
      </c>
      <c r="AL18" s="381" t="s">
        <v>250</v>
      </c>
    </row>
    <row r="19" spans="1:38">
      <c r="A19" s="326">
        <v>14</v>
      </c>
      <c r="B19" s="326" t="str">
        <f t="shared" si="0"/>
        <v>1404</v>
      </c>
      <c r="C19" s="326">
        <v>1010312</v>
      </c>
      <c r="D19" s="326" t="s">
        <v>7</v>
      </c>
      <c r="E19" s="326" t="s">
        <v>13</v>
      </c>
      <c r="F19" s="326" t="s">
        <v>24</v>
      </c>
      <c r="G19" s="326">
        <v>14042</v>
      </c>
      <c r="H19" s="326">
        <v>14044</v>
      </c>
      <c r="I19" s="326">
        <v>14043</v>
      </c>
      <c r="J19" s="326">
        <v>14045</v>
      </c>
      <c r="K19" s="326">
        <v>14041</v>
      </c>
      <c r="L19" s="364"/>
      <c r="M19" s="430">
        <v>140411</v>
      </c>
      <c r="N19" s="430">
        <v>140412</v>
      </c>
      <c r="O19" s="430">
        <v>14046</v>
      </c>
      <c r="P19" s="430">
        <v>140413</v>
      </c>
      <c r="Q19" s="431"/>
      <c r="R19" s="431"/>
      <c r="S19" s="431"/>
      <c r="T19" s="431"/>
      <c r="U19" s="430">
        <v>14048</v>
      </c>
      <c r="V19" s="430">
        <v>14049</v>
      </c>
      <c r="W19" s="430">
        <v>140418</v>
      </c>
      <c r="X19" s="430">
        <v>140419</v>
      </c>
      <c r="Y19" s="364"/>
      <c r="AK19" s="412">
        <v>153</v>
      </c>
      <c r="AL19" s="381" t="s">
        <v>251</v>
      </c>
    </row>
    <row r="20" spans="1:38">
      <c r="A20" s="326">
        <v>15</v>
      </c>
      <c r="B20" s="326" t="str">
        <f t="shared" si="0"/>
        <v>1405</v>
      </c>
      <c r="C20" s="326">
        <v>1010313</v>
      </c>
      <c r="D20" s="326" t="s">
        <v>7</v>
      </c>
      <c r="E20" s="326" t="s">
        <v>13</v>
      </c>
      <c r="F20" s="326" t="s">
        <v>25</v>
      </c>
      <c r="G20" s="326">
        <v>14052</v>
      </c>
      <c r="H20" s="326">
        <v>14054</v>
      </c>
      <c r="I20" s="326">
        <v>14053</v>
      </c>
      <c r="J20" s="326">
        <v>14055</v>
      </c>
      <c r="K20" s="326">
        <v>14051</v>
      </c>
      <c r="L20" s="364"/>
      <c r="M20" s="430">
        <v>140511</v>
      </c>
      <c r="N20" s="430">
        <v>140512</v>
      </c>
      <c r="O20" s="430">
        <v>14056</v>
      </c>
      <c r="P20" s="430">
        <v>140513</v>
      </c>
      <c r="Q20" s="431"/>
      <c r="R20" s="431"/>
      <c r="S20" s="431"/>
      <c r="T20" s="431"/>
      <c r="U20" s="430">
        <v>14058</v>
      </c>
      <c r="V20" s="430">
        <v>14059</v>
      </c>
      <c r="W20" s="430">
        <v>140518</v>
      </c>
      <c r="X20" s="430">
        <v>140519</v>
      </c>
      <c r="Y20" s="364"/>
      <c r="AK20" s="412">
        <v>154</v>
      </c>
      <c r="AL20" s="381" t="s">
        <v>12231</v>
      </c>
    </row>
    <row r="21" spans="1:38">
      <c r="A21" s="326">
        <v>16</v>
      </c>
      <c r="B21" s="326" t="str">
        <f t="shared" si="0"/>
        <v>1406</v>
      </c>
      <c r="C21" s="326">
        <v>1010314</v>
      </c>
      <c r="D21" s="326" t="s">
        <v>7</v>
      </c>
      <c r="E21" s="326" t="s">
        <v>13</v>
      </c>
      <c r="F21" s="326" t="s">
        <v>26</v>
      </c>
      <c r="G21" s="326">
        <v>14062</v>
      </c>
      <c r="H21" s="326">
        <v>14064</v>
      </c>
      <c r="I21" s="326">
        <v>14063</v>
      </c>
      <c r="J21" s="326">
        <v>14065</v>
      </c>
      <c r="K21" s="326">
        <v>14061</v>
      </c>
      <c r="L21" s="364"/>
      <c r="M21" s="430">
        <v>140611</v>
      </c>
      <c r="N21" s="430">
        <v>140612</v>
      </c>
      <c r="O21" s="430">
        <v>14066</v>
      </c>
      <c r="P21" s="430">
        <v>140613</v>
      </c>
      <c r="Q21" s="431"/>
      <c r="R21" s="431"/>
      <c r="S21" s="431"/>
      <c r="T21" s="431"/>
      <c r="U21" s="430">
        <v>14068</v>
      </c>
      <c r="V21" s="430">
        <v>14069</v>
      </c>
      <c r="W21" s="430">
        <v>140618</v>
      </c>
      <c r="X21" s="430">
        <v>140619</v>
      </c>
      <c r="Y21" s="364"/>
      <c r="AK21" s="412">
        <v>211</v>
      </c>
      <c r="AL21" s="381" t="s">
        <v>12232</v>
      </c>
    </row>
    <row r="22" spans="1:38">
      <c r="A22" s="326">
        <v>17</v>
      </c>
      <c r="B22" s="326" t="str">
        <f t="shared" si="0"/>
        <v>1407</v>
      </c>
      <c r="C22" s="326">
        <v>1010315</v>
      </c>
      <c r="D22" s="326" t="s">
        <v>7</v>
      </c>
      <c r="E22" s="326" t="s">
        <v>13</v>
      </c>
      <c r="F22" s="326" t="s">
        <v>27</v>
      </c>
      <c r="G22" s="326">
        <v>14072</v>
      </c>
      <c r="H22" s="326">
        <v>14074</v>
      </c>
      <c r="I22" s="326">
        <v>14073</v>
      </c>
      <c r="J22" s="326">
        <v>14075</v>
      </c>
      <c r="K22" s="326">
        <v>14071</v>
      </c>
      <c r="L22" s="364"/>
      <c r="M22" s="430">
        <v>140711</v>
      </c>
      <c r="N22" s="430">
        <v>140712</v>
      </c>
      <c r="O22" s="430">
        <v>14076</v>
      </c>
      <c r="P22" s="430">
        <v>140713</v>
      </c>
      <c r="Q22" s="431"/>
      <c r="R22" s="431"/>
      <c r="S22" s="431"/>
      <c r="T22" s="431"/>
      <c r="U22" s="430">
        <v>14078</v>
      </c>
      <c r="V22" s="430">
        <v>14079</v>
      </c>
      <c r="W22" s="430">
        <v>140718</v>
      </c>
      <c r="X22" s="430">
        <v>140719</v>
      </c>
      <c r="Y22" s="364"/>
      <c r="AK22" s="412">
        <v>212</v>
      </c>
      <c r="AL22" s="381" t="s">
        <v>12233</v>
      </c>
    </row>
    <row r="23" spans="1:38">
      <c r="A23" s="326">
        <v>18</v>
      </c>
      <c r="B23" s="326" t="str">
        <f t="shared" si="0"/>
        <v>1408</v>
      </c>
      <c r="C23" s="326">
        <v>1010316</v>
      </c>
      <c r="D23" s="326" t="s">
        <v>7</v>
      </c>
      <c r="E23" s="326" t="s">
        <v>13</v>
      </c>
      <c r="F23" s="326" t="s">
        <v>28</v>
      </c>
      <c r="G23" s="326">
        <v>14082</v>
      </c>
      <c r="H23" s="326">
        <v>14084</v>
      </c>
      <c r="I23" s="326">
        <v>14083</v>
      </c>
      <c r="J23" s="326">
        <v>14085</v>
      </c>
      <c r="K23" s="326">
        <v>14081</v>
      </c>
      <c r="L23" s="364"/>
      <c r="M23" s="430">
        <v>140811</v>
      </c>
      <c r="N23" s="430">
        <v>140812</v>
      </c>
      <c r="O23" s="430">
        <v>14086</v>
      </c>
      <c r="P23" s="430">
        <v>140813</v>
      </c>
      <c r="Q23" s="431"/>
      <c r="R23" s="431"/>
      <c r="S23" s="431"/>
      <c r="T23" s="431"/>
      <c r="U23" s="430">
        <v>14088</v>
      </c>
      <c r="V23" s="430">
        <v>14089</v>
      </c>
      <c r="W23" s="430">
        <v>140818</v>
      </c>
      <c r="X23" s="430">
        <v>140819</v>
      </c>
      <c r="Y23" s="364"/>
      <c r="AK23" s="412">
        <v>311</v>
      </c>
      <c r="AL23" s="381" t="s">
        <v>255</v>
      </c>
    </row>
    <row r="24" spans="1:38">
      <c r="A24" s="326">
        <v>19</v>
      </c>
      <c r="B24" s="326" t="str">
        <f t="shared" si="0"/>
        <v>1409</v>
      </c>
      <c r="C24" s="326">
        <v>1010317</v>
      </c>
      <c r="D24" s="326" t="s">
        <v>7</v>
      </c>
      <c r="E24" s="326" t="s">
        <v>13</v>
      </c>
      <c r="F24" s="326" t="s">
        <v>29</v>
      </c>
      <c r="G24" s="326">
        <v>14092</v>
      </c>
      <c r="H24" s="326">
        <v>14094</v>
      </c>
      <c r="I24" s="326">
        <v>14093</v>
      </c>
      <c r="J24" s="326">
        <v>14095</v>
      </c>
      <c r="K24" s="326">
        <v>14091</v>
      </c>
      <c r="L24" s="364"/>
      <c r="M24" s="430">
        <v>140911</v>
      </c>
      <c r="N24" s="430">
        <v>140912</v>
      </c>
      <c r="O24" s="430">
        <v>14096</v>
      </c>
      <c r="P24" s="430">
        <v>140913</v>
      </c>
      <c r="Q24" s="431"/>
      <c r="R24" s="431"/>
      <c r="S24" s="431"/>
      <c r="T24" s="431"/>
      <c r="U24" s="430">
        <v>14098</v>
      </c>
      <c r="V24" s="430">
        <v>14099</v>
      </c>
      <c r="W24" s="430">
        <v>140918</v>
      </c>
      <c r="X24" s="430">
        <v>140919</v>
      </c>
      <c r="Y24" s="364"/>
      <c r="AK24" s="412">
        <v>312</v>
      </c>
      <c r="AL24" s="381" t="s">
        <v>256</v>
      </c>
    </row>
    <row r="25" spans="1:38">
      <c r="A25" s="326">
        <v>20</v>
      </c>
      <c r="B25" s="326" t="str">
        <f t="shared" si="0"/>
        <v>1410</v>
      </c>
      <c r="C25" s="326">
        <v>1010318</v>
      </c>
      <c r="D25" s="326" t="s">
        <v>7</v>
      </c>
      <c r="E25" s="326" t="s">
        <v>13</v>
      </c>
      <c r="F25" s="326" t="s">
        <v>30</v>
      </c>
      <c r="G25" s="326">
        <v>14102</v>
      </c>
      <c r="H25" s="326">
        <v>14104</v>
      </c>
      <c r="I25" s="326">
        <v>14103</v>
      </c>
      <c r="J25" s="326">
        <v>14105</v>
      </c>
      <c r="K25" s="326">
        <v>14101</v>
      </c>
      <c r="L25" s="364"/>
      <c r="M25" s="430">
        <v>141011</v>
      </c>
      <c r="N25" s="430">
        <v>141012</v>
      </c>
      <c r="O25" s="430">
        <v>14106</v>
      </c>
      <c r="P25" s="430">
        <v>141013</v>
      </c>
      <c r="Q25" s="431"/>
      <c r="R25" s="431"/>
      <c r="S25" s="431"/>
      <c r="T25" s="431"/>
      <c r="U25" s="430">
        <v>14108</v>
      </c>
      <c r="V25" s="430">
        <v>14109</v>
      </c>
      <c r="W25" s="430">
        <v>141018</v>
      </c>
      <c r="X25" s="430">
        <v>141019</v>
      </c>
      <c r="Y25" s="364"/>
      <c r="AK25" s="412">
        <v>321</v>
      </c>
      <c r="AL25" s="381" t="s">
        <v>257</v>
      </c>
    </row>
    <row r="26" spans="1:38">
      <c r="A26" s="326">
        <v>21</v>
      </c>
      <c r="B26" s="326" t="str">
        <f t="shared" si="0"/>
        <v>1411</v>
      </c>
      <c r="C26" s="326">
        <v>1010319</v>
      </c>
      <c r="D26" s="326" t="s">
        <v>7</v>
      </c>
      <c r="E26" s="326" t="s">
        <v>13</v>
      </c>
      <c r="F26" s="326" t="s">
        <v>31</v>
      </c>
      <c r="G26" s="326">
        <v>14112</v>
      </c>
      <c r="H26" s="326">
        <v>14114</v>
      </c>
      <c r="I26" s="326">
        <v>14113</v>
      </c>
      <c r="J26" s="326">
        <v>14115</v>
      </c>
      <c r="K26" s="326">
        <v>14111</v>
      </c>
      <c r="L26" s="364"/>
      <c r="M26" s="430">
        <v>141111</v>
      </c>
      <c r="N26" s="430">
        <v>141112</v>
      </c>
      <c r="O26" s="430">
        <v>14116</v>
      </c>
      <c r="P26" s="430">
        <v>141113</v>
      </c>
      <c r="Q26" s="431"/>
      <c r="R26" s="431"/>
      <c r="S26" s="431"/>
      <c r="T26" s="431"/>
      <c r="U26" s="430">
        <v>14118</v>
      </c>
      <c r="V26" s="430">
        <v>14119</v>
      </c>
      <c r="W26" s="430">
        <v>141118</v>
      </c>
      <c r="X26" s="430">
        <v>141119</v>
      </c>
      <c r="Y26" s="364"/>
    </row>
    <row r="27" spans="1:38">
      <c r="A27" s="326">
        <v>22</v>
      </c>
      <c r="B27" s="326" t="str">
        <f t="shared" si="0"/>
        <v>1412</v>
      </c>
      <c r="C27" s="326">
        <v>1010320</v>
      </c>
      <c r="D27" s="326" t="s">
        <v>7</v>
      </c>
      <c r="E27" s="326" t="s">
        <v>13</v>
      </c>
      <c r="F27" s="326" t="s">
        <v>32</v>
      </c>
      <c r="G27" s="326">
        <v>14122</v>
      </c>
      <c r="H27" s="326">
        <v>14124</v>
      </c>
      <c r="I27" s="326">
        <v>14123</v>
      </c>
      <c r="J27" s="326">
        <v>14125</v>
      </c>
      <c r="K27" s="326">
        <v>14121</v>
      </c>
      <c r="L27" s="364"/>
      <c r="M27" s="430">
        <v>141211</v>
      </c>
      <c r="N27" s="430">
        <v>141212</v>
      </c>
      <c r="O27" s="430">
        <v>14126</v>
      </c>
      <c r="P27" s="430">
        <v>141213</v>
      </c>
      <c r="Q27" s="431"/>
      <c r="R27" s="431"/>
      <c r="S27" s="431"/>
      <c r="T27" s="431"/>
      <c r="U27" s="430">
        <v>14128</v>
      </c>
      <c r="V27" s="430">
        <v>14129</v>
      </c>
      <c r="W27" s="430">
        <v>141218</v>
      </c>
      <c r="X27" s="430">
        <v>141219</v>
      </c>
      <c r="Y27" s="364"/>
    </row>
    <row r="28" spans="1:38">
      <c r="A28" s="326">
        <v>23</v>
      </c>
      <c r="B28" s="326" t="str">
        <f t="shared" si="0"/>
        <v>1413</v>
      </c>
      <c r="C28" s="326">
        <v>1010321</v>
      </c>
      <c r="D28" s="326" t="s">
        <v>7</v>
      </c>
      <c r="E28" s="326" t="s">
        <v>13</v>
      </c>
      <c r="F28" s="326" t="s">
        <v>33</v>
      </c>
      <c r="G28" s="326">
        <v>14132</v>
      </c>
      <c r="H28" s="326">
        <v>14134</v>
      </c>
      <c r="I28" s="326">
        <v>14133</v>
      </c>
      <c r="J28" s="326">
        <v>14135</v>
      </c>
      <c r="K28" s="326">
        <v>14131</v>
      </c>
      <c r="L28" s="364"/>
      <c r="M28" s="430">
        <v>141311</v>
      </c>
      <c r="N28" s="430">
        <v>141312</v>
      </c>
      <c r="O28" s="430">
        <v>14136</v>
      </c>
      <c r="P28" s="430">
        <v>141313</v>
      </c>
      <c r="Q28" s="431"/>
      <c r="R28" s="431"/>
      <c r="S28" s="431"/>
      <c r="T28" s="431"/>
      <c r="U28" s="430">
        <v>14138</v>
      </c>
      <c r="V28" s="430">
        <v>14139</v>
      </c>
      <c r="W28" s="430">
        <v>141318</v>
      </c>
      <c r="X28" s="430">
        <v>141319</v>
      </c>
      <c r="Y28" s="364"/>
    </row>
    <row r="29" spans="1:38">
      <c r="A29" s="326">
        <v>24</v>
      </c>
      <c r="B29" s="326" t="str">
        <f t="shared" si="0"/>
        <v>1414</v>
      </c>
      <c r="C29" s="326">
        <v>1010322</v>
      </c>
      <c r="D29" s="326" t="s">
        <v>7</v>
      </c>
      <c r="E29" s="326" t="s">
        <v>13</v>
      </c>
      <c r="F29" s="326" t="s">
        <v>34</v>
      </c>
      <c r="G29" s="326">
        <v>14142</v>
      </c>
      <c r="H29" s="326">
        <v>14144</v>
      </c>
      <c r="I29" s="326">
        <v>14143</v>
      </c>
      <c r="J29" s="326">
        <v>14145</v>
      </c>
      <c r="K29" s="326">
        <v>14141</v>
      </c>
      <c r="L29" s="364"/>
      <c r="M29" s="430">
        <v>141411</v>
      </c>
      <c r="N29" s="430">
        <v>141412</v>
      </c>
      <c r="O29" s="430">
        <v>14146</v>
      </c>
      <c r="P29" s="430">
        <v>141413</v>
      </c>
      <c r="Q29" s="431"/>
      <c r="R29" s="431"/>
      <c r="S29" s="431"/>
      <c r="T29" s="431"/>
      <c r="U29" s="430">
        <v>14148</v>
      </c>
      <c r="V29" s="430">
        <v>14149</v>
      </c>
      <c r="W29" s="430">
        <v>141418</v>
      </c>
      <c r="X29" s="430">
        <v>141419</v>
      </c>
      <c r="Y29" s="364"/>
    </row>
    <row r="30" spans="1:38">
      <c r="A30" s="326">
        <v>25</v>
      </c>
      <c r="B30" s="326" t="str">
        <f t="shared" si="0"/>
        <v>1415</v>
      </c>
      <c r="C30" s="326">
        <v>1010323</v>
      </c>
      <c r="D30" s="326" t="s">
        <v>7</v>
      </c>
      <c r="E30" s="326" t="s">
        <v>13</v>
      </c>
      <c r="F30" s="326" t="s">
        <v>35</v>
      </c>
      <c r="G30" s="326">
        <v>14152</v>
      </c>
      <c r="H30" s="326">
        <v>14154</v>
      </c>
      <c r="I30" s="326">
        <v>14153</v>
      </c>
      <c r="J30" s="326">
        <v>14155</v>
      </c>
      <c r="K30" s="326">
        <v>14151</v>
      </c>
      <c r="L30" s="364"/>
      <c r="M30" s="430">
        <v>141511</v>
      </c>
      <c r="N30" s="430">
        <v>141512</v>
      </c>
      <c r="O30" s="430">
        <v>14156</v>
      </c>
      <c r="P30" s="430">
        <v>141513</v>
      </c>
      <c r="Q30" s="431"/>
      <c r="R30" s="431"/>
      <c r="S30" s="431"/>
      <c r="T30" s="431"/>
      <c r="U30" s="430">
        <v>14158</v>
      </c>
      <c r="V30" s="430">
        <v>14159</v>
      </c>
      <c r="W30" s="430">
        <v>141518</v>
      </c>
      <c r="X30" s="430">
        <v>141519</v>
      </c>
      <c r="Y30" s="364"/>
    </row>
    <row r="31" spans="1:38">
      <c r="A31" s="326">
        <v>26</v>
      </c>
      <c r="B31" s="326" t="str">
        <f t="shared" si="0"/>
        <v>1416</v>
      </c>
      <c r="C31" s="326">
        <v>1010324</v>
      </c>
      <c r="D31" s="326" t="s">
        <v>7</v>
      </c>
      <c r="E31" s="326" t="s">
        <v>13</v>
      </c>
      <c r="F31" s="326" t="s">
        <v>36</v>
      </c>
      <c r="G31" s="326">
        <v>14162</v>
      </c>
      <c r="H31" s="326">
        <v>14164</v>
      </c>
      <c r="I31" s="326">
        <v>14163</v>
      </c>
      <c r="J31" s="326">
        <v>14165</v>
      </c>
      <c r="K31" s="326">
        <v>14161</v>
      </c>
      <c r="L31" s="364"/>
      <c r="M31" s="430">
        <v>141611</v>
      </c>
      <c r="N31" s="430">
        <v>141612</v>
      </c>
      <c r="O31" s="430">
        <v>14166</v>
      </c>
      <c r="P31" s="430">
        <v>141613</v>
      </c>
      <c r="Q31" s="431"/>
      <c r="R31" s="431"/>
      <c r="S31" s="431"/>
      <c r="T31" s="431"/>
      <c r="U31" s="430">
        <v>14168</v>
      </c>
      <c r="V31" s="430">
        <v>14169</v>
      </c>
      <c r="W31" s="430">
        <v>141618</v>
      </c>
      <c r="X31" s="430">
        <v>141619</v>
      </c>
      <c r="Y31" s="364"/>
    </row>
    <row r="32" spans="1:38">
      <c r="A32" s="326">
        <v>27</v>
      </c>
      <c r="B32" s="326" t="str">
        <f t="shared" si="0"/>
        <v>1417</v>
      </c>
      <c r="C32" s="326">
        <v>1010325</v>
      </c>
      <c r="D32" s="326" t="s">
        <v>7</v>
      </c>
      <c r="E32" s="326" t="s">
        <v>13</v>
      </c>
      <c r="F32" s="326" t="s">
        <v>37</v>
      </c>
      <c r="G32" s="326">
        <v>14172</v>
      </c>
      <c r="H32" s="326">
        <v>14174</v>
      </c>
      <c r="I32" s="326">
        <v>14173</v>
      </c>
      <c r="J32" s="326">
        <v>14175</v>
      </c>
      <c r="K32" s="326">
        <v>14171</v>
      </c>
      <c r="L32" s="364"/>
      <c r="M32" s="430">
        <v>141711</v>
      </c>
      <c r="N32" s="430">
        <v>141712</v>
      </c>
      <c r="O32" s="430">
        <v>14176</v>
      </c>
      <c r="P32" s="430">
        <v>141713</v>
      </c>
      <c r="Q32" s="431"/>
      <c r="R32" s="431"/>
      <c r="S32" s="431"/>
      <c r="T32" s="431"/>
      <c r="U32" s="430">
        <v>14178</v>
      </c>
      <c r="V32" s="430">
        <v>14179</v>
      </c>
      <c r="W32" s="430">
        <v>141718</v>
      </c>
      <c r="X32" s="430">
        <v>141719</v>
      </c>
      <c r="Y32" s="364"/>
    </row>
    <row r="33" spans="1:25">
      <c r="A33" s="326">
        <v>28</v>
      </c>
      <c r="B33" s="326" t="str">
        <f t="shared" si="0"/>
        <v>1418</v>
      </c>
      <c r="C33" s="326">
        <v>1010326</v>
      </c>
      <c r="D33" s="326" t="s">
        <v>7</v>
      </c>
      <c r="E33" s="326" t="s">
        <v>13</v>
      </c>
      <c r="F33" s="326" t="s">
        <v>38</v>
      </c>
      <c r="G33" s="326">
        <v>14182</v>
      </c>
      <c r="H33" s="326">
        <v>14184</v>
      </c>
      <c r="I33" s="326">
        <v>14183</v>
      </c>
      <c r="J33" s="326">
        <v>14185</v>
      </c>
      <c r="K33" s="326">
        <v>14181</v>
      </c>
      <c r="L33" s="364"/>
      <c r="M33" s="430">
        <v>141811</v>
      </c>
      <c r="N33" s="430">
        <v>141812</v>
      </c>
      <c r="O33" s="430">
        <v>14186</v>
      </c>
      <c r="P33" s="430">
        <v>141813</v>
      </c>
      <c r="Q33" s="431"/>
      <c r="R33" s="431"/>
      <c r="S33" s="431"/>
      <c r="T33" s="431"/>
      <c r="U33" s="430">
        <v>14188</v>
      </c>
      <c r="V33" s="430">
        <v>14189</v>
      </c>
      <c r="W33" s="430">
        <v>141818</v>
      </c>
      <c r="X33" s="430">
        <v>141819</v>
      </c>
      <c r="Y33" s="364"/>
    </row>
    <row r="34" spans="1:25">
      <c r="A34" s="326">
        <v>29</v>
      </c>
      <c r="B34" s="326" t="str">
        <f t="shared" si="0"/>
        <v>1419</v>
      </c>
      <c r="C34" s="326">
        <v>1010327</v>
      </c>
      <c r="D34" s="326" t="s">
        <v>7</v>
      </c>
      <c r="E34" s="326" t="s">
        <v>13</v>
      </c>
      <c r="F34" s="326" t="s">
        <v>39</v>
      </c>
      <c r="G34" s="326">
        <v>14192</v>
      </c>
      <c r="H34" s="326">
        <v>14194</v>
      </c>
      <c r="I34" s="326">
        <v>14193</v>
      </c>
      <c r="J34" s="326">
        <v>14195</v>
      </c>
      <c r="K34" s="326">
        <v>14191</v>
      </c>
      <c r="L34" s="364"/>
      <c r="M34" s="430">
        <v>141911</v>
      </c>
      <c r="N34" s="430">
        <v>141912</v>
      </c>
      <c r="O34" s="430">
        <v>14196</v>
      </c>
      <c r="P34" s="430">
        <v>141913</v>
      </c>
      <c r="Q34" s="431"/>
      <c r="R34" s="431"/>
      <c r="S34" s="431"/>
      <c r="T34" s="431"/>
      <c r="U34" s="430">
        <v>14198</v>
      </c>
      <c r="V34" s="430">
        <v>14199</v>
      </c>
      <c r="W34" s="430">
        <v>141918</v>
      </c>
      <c r="X34" s="430">
        <v>141919</v>
      </c>
      <c r="Y34" s="364"/>
    </row>
    <row r="35" spans="1:25">
      <c r="A35" s="326">
        <v>30</v>
      </c>
      <c r="B35" s="326" t="str">
        <f t="shared" si="0"/>
        <v>1420</v>
      </c>
      <c r="C35" s="326">
        <v>1010328</v>
      </c>
      <c r="D35" s="326" t="s">
        <v>7</v>
      </c>
      <c r="E35" s="326" t="s">
        <v>13</v>
      </c>
      <c r="F35" s="326" t="s">
        <v>40</v>
      </c>
      <c r="G35" s="326">
        <v>14202</v>
      </c>
      <c r="H35" s="326">
        <v>14204</v>
      </c>
      <c r="I35" s="326">
        <v>14203</v>
      </c>
      <c r="J35" s="326">
        <v>14205</v>
      </c>
      <c r="K35" s="326">
        <v>14201</v>
      </c>
      <c r="L35" s="364"/>
      <c r="M35" s="430">
        <v>142011</v>
      </c>
      <c r="N35" s="430">
        <v>142012</v>
      </c>
      <c r="O35" s="430">
        <v>14206</v>
      </c>
      <c r="P35" s="430">
        <v>142013</v>
      </c>
      <c r="Q35" s="431"/>
      <c r="R35" s="431"/>
      <c r="S35" s="431"/>
      <c r="T35" s="431"/>
      <c r="U35" s="430">
        <v>14208</v>
      </c>
      <c r="V35" s="430">
        <v>14209</v>
      </c>
      <c r="W35" s="430">
        <v>142018</v>
      </c>
      <c r="X35" s="430">
        <v>142019</v>
      </c>
      <c r="Y35" s="364"/>
    </row>
    <row r="36" spans="1:25">
      <c r="A36" s="326">
        <v>31</v>
      </c>
      <c r="B36" s="326" t="str">
        <f t="shared" si="0"/>
        <v>1421</v>
      </c>
      <c r="C36" s="326">
        <v>1010329</v>
      </c>
      <c r="D36" s="326" t="s">
        <v>7</v>
      </c>
      <c r="E36" s="326" t="s">
        <v>13</v>
      </c>
      <c r="F36" s="326" t="s">
        <v>41</v>
      </c>
      <c r="G36" s="326">
        <v>14212</v>
      </c>
      <c r="H36" s="326">
        <v>14214</v>
      </c>
      <c r="I36" s="326">
        <v>14213</v>
      </c>
      <c r="J36" s="326">
        <v>14215</v>
      </c>
      <c r="K36" s="326">
        <v>14211</v>
      </c>
      <c r="L36" s="364"/>
      <c r="M36" s="430">
        <v>142111</v>
      </c>
      <c r="N36" s="430">
        <v>142112</v>
      </c>
      <c r="O36" s="430">
        <v>14216</v>
      </c>
      <c r="P36" s="430">
        <v>142113</v>
      </c>
      <c r="Q36" s="431"/>
      <c r="R36" s="431"/>
      <c r="S36" s="431"/>
      <c r="T36" s="431"/>
      <c r="U36" s="430">
        <v>14218</v>
      </c>
      <c r="V36" s="430">
        <v>14219</v>
      </c>
      <c r="W36" s="430">
        <v>142118</v>
      </c>
      <c r="X36" s="430">
        <v>142119</v>
      </c>
      <c r="Y36" s="364"/>
    </row>
    <row r="37" spans="1:25">
      <c r="A37" s="326">
        <v>32</v>
      </c>
      <c r="B37" s="326" t="str">
        <f t="shared" si="0"/>
        <v>1422</v>
      </c>
      <c r="C37" s="326">
        <v>1010330</v>
      </c>
      <c r="D37" s="326" t="s">
        <v>7</v>
      </c>
      <c r="E37" s="326" t="s">
        <v>13</v>
      </c>
      <c r="F37" s="326" t="s">
        <v>42</v>
      </c>
      <c r="G37" s="326">
        <v>14222</v>
      </c>
      <c r="H37" s="326">
        <v>14224</v>
      </c>
      <c r="I37" s="326">
        <v>14223</v>
      </c>
      <c r="J37" s="326">
        <v>14225</v>
      </c>
      <c r="K37" s="326">
        <v>14221</v>
      </c>
      <c r="L37" s="364"/>
      <c r="M37" s="430">
        <v>142211</v>
      </c>
      <c r="N37" s="430">
        <v>142212</v>
      </c>
      <c r="O37" s="430">
        <v>14226</v>
      </c>
      <c r="P37" s="430">
        <v>142213</v>
      </c>
      <c r="Q37" s="431"/>
      <c r="R37" s="431"/>
      <c r="S37" s="431"/>
      <c r="T37" s="431"/>
      <c r="U37" s="430">
        <v>14228</v>
      </c>
      <c r="V37" s="430">
        <v>14229</v>
      </c>
      <c r="W37" s="430">
        <v>142218</v>
      </c>
      <c r="X37" s="430">
        <v>142219</v>
      </c>
      <c r="Y37" s="364"/>
    </row>
    <row r="38" spans="1:25">
      <c r="A38" s="326">
        <v>33</v>
      </c>
      <c r="B38" s="326" t="str">
        <f t="shared" si="0"/>
        <v>1423</v>
      </c>
      <c r="C38" s="326">
        <v>1010331</v>
      </c>
      <c r="D38" s="326" t="s">
        <v>7</v>
      </c>
      <c r="E38" s="326" t="s">
        <v>13</v>
      </c>
      <c r="F38" s="326" t="s">
        <v>43</v>
      </c>
      <c r="G38" s="326">
        <v>14232</v>
      </c>
      <c r="H38" s="326">
        <v>14234</v>
      </c>
      <c r="I38" s="326">
        <v>14233</v>
      </c>
      <c r="J38" s="326">
        <v>14235</v>
      </c>
      <c r="K38" s="326">
        <v>14231</v>
      </c>
      <c r="L38" s="364"/>
      <c r="M38" s="430">
        <v>142311</v>
      </c>
      <c r="N38" s="430">
        <v>142312</v>
      </c>
      <c r="O38" s="430">
        <v>14236</v>
      </c>
      <c r="P38" s="430">
        <v>142313</v>
      </c>
      <c r="Q38" s="431"/>
      <c r="R38" s="431"/>
      <c r="S38" s="431"/>
      <c r="T38" s="431"/>
      <c r="U38" s="430">
        <v>14238</v>
      </c>
      <c r="V38" s="430">
        <v>14239</v>
      </c>
      <c r="W38" s="430">
        <v>142318</v>
      </c>
      <c r="X38" s="430">
        <v>142319</v>
      </c>
      <c r="Y38" s="364"/>
    </row>
    <row r="39" spans="1:25">
      <c r="A39" s="326">
        <v>34</v>
      </c>
      <c r="B39" s="326" t="str">
        <f t="shared" si="0"/>
        <v>1424</v>
      </c>
      <c r="C39" s="326">
        <v>1010332</v>
      </c>
      <c r="D39" s="326" t="s">
        <v>7</v>
      </c>
      <c r="E39" s="326" t="s">
        <v>13</v>
      </c>
      <c r="F39" s="326" t="s">
        <v>44</v>
      </c>
      <c r="G39" s="326">
        <v>14242</v>
      </c>
      <c r="H39" s="326">
        <v>14244</v>
      </c>
      <c r="I39" s="326">
        <v>14243</v>
      </c>
      <c r="J39" s="326">
        <v>14245</v>
      </c>
      <c r="K39" s="326">
        <v>14241</v>
      </c>
      <c r="L39" s="364"/>
      <c r="M39" s="430">
        <v>142411</v>
      </c>
      <c r="N39" s="430">
        <v>142412</v>
      </c>
      <c r="O39" s="430">
        <v>14246</v>
      </c>
      <c r="P39" s="430">
        <v>142413</v>
      </c>
      <c r="Q39" s="431"/>
      <c r="R39" s="431"/>
      <c r="S39" s="431"/>
      <c r="T39" s="431"/>
      <c r="U39" s="430">
        <v>14248</v>
      </c>
      <c r="V39" s="430">
        <v>14249</v>
      </c>
      <c r="W39" s="430">
        <v>142418</v>
      </c>
      <c r="X39" s="430">
        <v>142419</v>
      </c>
      <c r="Y39" s="364"/>
    </row>
    <row r="40" spans="1:25">
      <c r="A40" s="326">
        <v>35</v>
      </c>
      <c r="B40" s="326" t="str">
        <f t="shared" si="0"/>
        <v>1425</v>
      </c>
      <c r="C40" s="326">
        <v>1010333</v>
      </c>
      <c r="D40" s="326" t="s">
        <v>7</v>
      </c>
      <c r="E40" s="326" t="s">
        <v>13</v>
      </c>
      <c r="F40" s="326" t="s">
        <v>45</v>
      </c>
      <c r="G40" s="326">
        <v>14252</v>
      </c>
      <c r="H40" s="326">
        <v>14254</v>
      </c>
      <c r="I40" s="326">
        <v>14253</v>
      </c>
      <c r="J40" s="326">
        <v>14255</v>
      </c>
      <c r="K40" s="326">
        <v>14251</v>
      </c>
      <c r="L40" s="364"/>
      <c r="M40" s="430">
        <v>142511</v>
      </c>
      <c r="N40" s="430">
        <v>142512</v>
      </c>
      <c r="O40" s="430">
        <v>14256</v>
      </c>
      <c r="P40" s="430">
        <v>142513</v>
      </c>
      <c r="Q40" s="431"/>
      <c r="R40" s="431"/>
      <c r="S40" s="431"/>
      <c r="T40" s="431"/>
      <c r="U40" s="430">
        <v>14258</v>
      </c>
      <c r="V40" s="430">
        <v>14259</v>
      </c>
      <c r="W40" s="430">
        <v>142518</v>
      </c>
      <c r="X40" s="430">
        <v>142519</v>
      </c>
      <c r="Y40" s="364"/>
    </row>
    <row r="41" spans="1:25">
      <c r="A41" s="326">
        <v>36</v>
      </c>
      <c r="B41" s="326" t="str">
        <f t="shared" si="0"/>
        <v>1427</v>
      </c>
      <c r="C41" s="326">
        <v>1010334</v>
      </c>
      <c r="D41" s="326" t="s">
        <v>7</v>
      </c>
      <c r="E41" s="326" t="s">
        <v>13</v>
      </c>
      <c r="F41" s="326" t="s">
        <v>46</v>
      </c>
      <c r="G41" s="326">
        <v>14272</v>
      </c>
      <c r="H41" s="326">
        <v>14274</v>
      </c>
      <c r="I41" s="326">
        <v>14273</v>
      </c>
      <c r="J41" s="326">
        <v>14275</v>
      </c>
      <c r="K41" s="326">
        <v>14271</v>
      </c>
      <c r="L41" s="364"/>
      <c r="M41" s="430">
        <v>142711</v>
      </c>
      <c r="N41" s="430">
        <v>142712</v>
      </c>
      <c r="O41" s="430">
        <v>14276</v>
      </c>
      <c r="P41" s="430">
        <v>142713</v>
      </c>
      <c r="Q41" s="431"/>
      <c r="R41" s="431"/>
      <c r="S41" s="431"/>
      <c r="T41" s="431"/>
      <c r="U41" s="430">
        <v>14278</v>
      </c>
      <c r="V41" s="430">
        <v>14279</v>
      </c>
      <c r="W41" s="430">
        <v>142718</v>
      </c>
      <c r="X41" s="430">
        <v>142719</v>
      </c>
      <c r="Y41" s="364"/>
    </row>
    <row r="42" spans="1:25">
      <c r="A42" s="326">
        <v>37</v>
      </c>
      <c r="B42" s="326" t="str">
        <f t="shared" si="0"/>
        <v>1429</v>
      </c>
      <c r="C42" s="326">
        <v>1010335</v>
      </c>
      <c r="D42" s="326" t="s">
        <v>7</v>
      </c>
      <c r="E42" s="326" t="s">
        <v>13</v>
      </c>
      <c r="F42" s="326" t="s">
        <v>47</v>
      </c>
      <c r="G42" s="326">
        <v>14292</v>
      </c>
      <c r="H42" s="326">
        <v>14294</v>
      </c>
      <c r="I42" s="326">
        <v>14293</v>
      </c>
      <c r="J42" s="326">
        <v>14295</v>
      </c>
      <c r="K42" s="326">
        <v>14291</v>
      </c>
      <c r="L42" s="364"/>
      <c r="M42" s="430">
        <v>142911</v>
      </c>
      <c r="N42" s="430">
        <v>142912</v>
      </c>
      <c r="O42" s="430">
        <v>14296</v>
      </c>
      <c r="P42" s="430">
        <v>142913</v>
      </c>
      <c r="Q42" s="431"/>
      <c r="R42" s="431"/>
      <c r="S42" s="431"/>
      <c r="T42" s="431"/>
      <c r="U42" s="430">
        <v>14298</v>
      </c>
      <c r="V42" s="430">
        <v>14299</v>
      </c>
      <c r="W42" s="430">
        <v>142918</v>
      </c>
      <c r="X42" s="430">
        <v>142919</v>
      </c>
      <c r="Y42" s="364"/>
    </row>
    <row r="43" spans="1:25">
      <c r="A43" s="326">
        <v>38</v>
      </c>
      <c r="B43" s="326" t="str">
        <f t="shared" si="0"/>
        <v>1430</v>
      </c>
      <c r="C43" s="326">
        <v>1010336</v>
      </c>
      <c r="D43" s="326" t="s">
        <v>7</v>
      </c>
      <c r="E43" s="326" t="s">
        <v>13</v>
      </c>
      <c r="F43" s="326" t="s">
        <v>48</v>
      </c>
      <c r="G43" s="326">
        <v>14302</v>
      </c>
      <c r="H43" s="326">
        <v>14304</v>
      </c>
      <c r="I43" s="326">
        <v>14303</v>
      </c>
      <c r="J43" s="326">
        <v>14305</v>
      </c>
      <c r="K43" s="326">
        <v>14301</v>
      </c>
      <c r="L43" s="364"/>
      <c r="M43" s="430">
        <v>143011</v>
      </c>
      <c r="N43" s="430">
        <v>143012</v>
      </c>
      <c r="O43" s="430">
        <v>14306</v>
      </c>
      <c r="P43" s="430">
        <v>143013</v>
      </c>
      <c r="Q43" s="431"/>
      <c r="R43" s="431"/>
      <c r="S43" s="431"/>
      <c r="T43" s="431"/>
      <c r="U43" s="430">
        <v>14308</v>
      </c>
      <c r="V43" s="430">
        <v>14309</v>
      </c>
      <c r="W43" s="430">
        <v>143018</v>
      </c>
      <c r="X43" s="430">
        <v>143019</v>
      </c>
      <c r="Y43" s="364"/>
    </row>
    <row r="44" spans="1:25">
      <c r="A44" s="326">
        <v>39</v>
      </c>
      <c r="B44" s="326" t="str">
        <f t="shared" si="0"/>
        <v>1431</v>
      </c>
      <c r="C44" s="326">
        <v>1010337</v>
      </c>
      <c r="D44" s="326" t="s">
        <v>7</v>
      </c>
      <c r="E44" s="326" t="s">
        <v>13</v>
      </c>
      <c r="F44" s="326" t="s">
        <v>49</v>
      </c>
      <c r="G44" s="326">
        <v>14312</v>
      </c>
      <c r="H44" s="326">
        <v>14314</v>
      </c>
      <c r="I44" s="326">
        <v>14313</v>
      </c>
      <c r="J44" s="326">
        <v>14315</v>
      </c>
      <c r="K44" s="326">
        <v>14311</v>
      </c>
      <c r="L44" s="364"/>
      <c r="M44" s="430">
        <v>143111</v>
      </c>
      <c r="N44" s="430">
        <v>143112</v>
      </c>
      <c r="O44" s="430">
        <v>14316</v>
      </c>
      <c r="P44" s="430">
        <v>143113</v>
      </c>
      <c r="Q44" s="431"/>
      <c r="R44" s="431"/>
      <c r="S44" s="431"/>
      <c r="T44" s="431"/>
      <c r="U44" s="430">
        <v>14318</v>
      </c>
      <c r="V44" s="430">
        <v>14319</v>
      </c>
      <c r="W44" s="430">
        <v>143118</v>
      </c>
      <c r="X44" s="430">
        <v>143119</v>
      </c>
      <c r="Y44" s="364"/>
    </row>
    <row r="45" spans="1:25">
      <c r="A45" s="326">
        <v>40</v>
      </c>
      <c r="B45" s="326" t="str">
        <f t="shared" si="0"/>
        <v>1432</v>
      </c>
      <c r="C45" s="326">
        <v>1010338</v>
      </c>
      <c r="D45" s="326" t="s">
        <v>7</v>
      </c>
      <c r="E45" s="326" t="s">
        <v>13</v>
      </c>
      <c r="F45" s="326" t="s">
        <v>50</v>
      </c>
      <c r="G45" s="326">
        <v>14322</v>
      </c>
      <c r="H45" s="326">
        <v>14324</v>
      </c>
      <c r="I45" s="326">
        <v>14323</v>
      </c>
      <c r="J45" s="326">
        <v>14325</v>
      </c>
      <c r="K45" s="326">
        <v>14321</v>
      </c>
      <c r="L45" s="364"/>
      <c r="M45" s="430">
        <v>143211</v>
      </c>
      <c r="N45" s="430">
        <v>143212</v>
      </c>
      <c r="O45" s="430">
        <v>14326</v>
      </c>
      <c r="P45" s="430">
        <v>143213</v>
      </c>
      <c r="Q45" s="431"/>
      <c r="R45" s="431"/>
      <c r="S45" s="431"/>
      <c r="T45" s="431"/>
      <c r="U45" s="430">
        <v>14328</v>
      </c>
      <c r="V45" s="430">
        <v>14329</v>
      </c>
      <c r="W45" s="430">
        <v>143218</v>
      </c>
      <c r="X45" s="430">
        <v>143219</v>
      </c>
      <c r="Y45" s="364"/>
    </row>
    <row r="46" spans="1:25">
      <c r="A46" s="326">
        <v>41</v>
      </c>
      <c r="B46" s="326" t="str">
        <f t="shared" si="0"/>
        <v>1433</v>
      </c>
      <c r="C46" s="326">
        <v>1010339</v>
      </c>
      <c r="D46" s="326" t="s">
        <v>7</v>
      </c>
      <c r="E46" s="326" t="s">
        <v>13</v>
      </c>
      <c r="F46" s="326" t="s">
        <v>51</v>
      </c>
      <c r="G46" s="326">
        <v>14332</v>
      </c>
      <c r="H46" s="326">
        <v>14334</v>
      </c>
      <c r="I46" s="326">
        <v>14333</v>
      </c>
      <c r="J46" s="326">
        <v>14335</v>
      </c>
      <c r="K46" s="326">
        <v>14331</v>
      </c>
      <c r="L46" s="364"/>
      <c r="M46" s="430">
        <v>143311</v>
      </c>
      <c r="N46" s="430">
        <v>143312</v>
      </c>
      <c r="O46" s="430">
        <v>14336</v>
      </c>
      <c r="P46" s="430">
        <v>143313</v>
      </c>
      <c r="Q46" s="431"/>
      <c r="R46" s="431"/>
      <c r="S46" s="431"/>
      <c r="T46" s="431"/>
      <c r="U46" s="430">
        <v>14338</v>
      </c>
      <c r="V46" s="430">
        <v>14339</v>
      </c>
      <c r="W46" s="430">
        <v>143318</v>
      </c>
      <c r="X46" s="430">
        <v>143319</v>
      </c>
      <c r="Y46" s="364"/>
    </row>
    <row r="47" spans="1:25">
      <c r="A47" s="326">
        <v>42</v>
      </c>
      <c r="B47" s="326" t="str">
        <f t="shared" si="0"/>
        <v>1434</v>
      </c>
      <c r="C47" s="326">
        <v>1010340</v>
      </c>
      <c r="D47" s="326" t="s">
        <v>7</v>
      </c>
      <c r="E47" s="326" t="s">
        <v>13</v>
      </c>
      <c r="F47" s="326" t="s">
        <v>52</v>
      </c>
      <c r="G47" s="326">
        <v>14342</v>
      </c>
      <c r="H47" s="326">
        <v>14344</v>
      </c>
      <c r="I47" s="326">
        <v>14343</v>
      </c>
      <c r="J47" s="326">
        <v>14345</v>
      </c>
      <c r="K47" s="326">
        <v>14341</v>
      </c>
      <c r="L47" s="364"/>
      <c r="M47" s="430">
        <v>143411</v>
      </c>
      <c r="N47" s="430">
        <v>143412</v>
      </c>
      <c r="O47" s="430">
        <v>14346</v>
      </c>
      <c r="P47" s="430">
        <v>143413</v>
      </c>
      <c r="Q47" s="431"/>
      <c r="R47" s="431"/>
      <c r="S47" s="431"/>
      <c r="T47" s="431"/>
      <c r="U47" s="430">
        <v>14348</v>
      </c>
      <c r="V47" s="430">
        <v>14349</v>
      </c>
      <c r="W47" s="430">
        <v>143418</v>
      </c>
      <c r="X47" s="430">
        <v>143419</v>
      </c>
      <c r="Y47" s="364"/>
    </row>
    <row r="48" spans="1:25">
      <c r="A48" s="326">
        <v>43</v>
      </c>
      <c r="B48" s="326" t="str">
        <f t="shared" si="0"/>
        <v>1435</v>
      </c>
      <c r="C48" s="326">
        <v>1010341</v>
      </c>
      <c r="D48" s="326" t="s">
        <v>7</v>
      </c>
      <c r="E48" s="326" t="s">
        <v>13</v>
      </c>
      <c r="F48" s="326" t="s">
        <v>53</v>
      </c>
      <c r="G48" s="326">
        <v>14352</v>
      </c>
      <c r="H48" s="326">
        <v>14354</v>
      </c>
      <c r="I48" s="326">
        <v>14353</v>
      </c>
      <c r="J48" s="326">
        <v>14355</v>
      </c>
      <c r="K48" s="326">
        <v>14351</v>
      </c>
      <c r="L48" s="364"/>
      <c r="M48" s="430">
        <v>143511</v>
      </c>
      <c r="N48" s="430">
        <v>143512</v>
      </c>
      <c r="O48" s="430">
        <v>14356</v>
      </c>
      <c r="P48" s="430">
        <v>143513</v>
      </c>
      <c r="Q48" s="431"/>
      <c r="R48" s="431"/>
      <c r="S48" s="431"/>
      <c r="T48" s="431"/>
      <c r="U48" s="430">
        <v>14358</v>
      </c>
      <c r="V48" s="430">
        <v>14359</v>
      </c>
      <c r="W48" s="430">
        <v>143518</v>
      </c>
      <c r="X48" s="430">
        <v>143519</v>
      </c>
      <c r="Y48" s="364"/>
    </row>
    <row r="49" spans="1:25">
      <c r="A49" s="326">
        <v>44</v>
      </c>
      <c r="B49" s="326" t="str">
        <f t="shared" si="0"/>
        <v>1499</v>
      </c>
      <c r="C49" s="326">
        <v>1010399</v>
      </c>
      <c r="D49" s="326" t="s">
        <v>7</v>
      </c>
      <c r="E49" s="326" t="s">
        <v>13</v>
      </c>
      <c r="F49" s="326" t="s">
        <v>54</v>
      </c>
      <c r="G49" s="326">
        <v>14992</v>
      </c>
      <c r="H49" s="326">
        <v>14994</v>
      </c>
      <c r="I49" s="326">
        <v>14993</v>
      </c>
      <c r="J49" s="326">
        <v>14995</v>
      </c>
      <c r="K49" s="326">
        <v>14991</v>
      </c>
      <c r="L49" s="364"/>
      <c r="M49" s="430">
        <v>149911</v>
      </c>
      <c r="N49" s="430">
        <v>149912</v>
      </c>
      <c r="O49" s="430">
        <v>14996</v>
      </c>
      <c r="P49" s="430">
        <v>149913</v>
      </c>
      <c r="Q49" s="431"/>
      <c r="R49" s="431"/>
      <c r="S49" s="431"/>
      <c r="T49" s="431"/>
      <c r="U49" s="430">
        <v>14998</v>
      </c>
      <c r="V49" s="430">
        <v>14999</v>
      </c>
      <c r="W49" s="430">
        <v>149918</v>
      </c>
      <c r="X49" s="430">
        <v>149919</v>
      </c>
      <c r="Y49" s="326">
        <v>14990</v>
      </c>
    </row>
    <row r="50" spans="1:25">
      <c r="A50" s="326">
        <v>45</v>
      </c>
      <c r="B50" s="326" t="str">
        <f t="shared" si="0"/>
        <v>1601</v>
      </c>
      <c r="C50" s="326">
        <v>1010401</v>
      </c>
      <c r="D50" s="326" t="s">
        <v>7</v>
      </c>
      <c r="E50" s="326" t="s">
        <v>57</v>
      </c>
      <c r="F50" s="326" t="s">
        <v>56</v>
      </c>
      <c r="G50" s="326">
        <v>16012</v>
      </c>
      <c r="H50" s="326">
        <v>16014</v>
      </c>
      <c r="I50" s="326">
        <v>16013</v>
      </c>
      <c r="J50" s="326">
        <v>16015</v>
      </c>
      <c r="K50" s="326">
        <v>16011</v>
      </c>
      <c r="L50" s="364"/>
      <c r="M50" s="430">
        <v>160111</v>
      </c>
      <c r="N50" s="430">
        <v>160112</v>
      </c>
      <c r="O50" s="430">
        <v>16016</v>
      </c>
      <c r="P50" s="430">
        <v>160113</v>
      </c>
      <c r="Q50" s="431"/>
      <c r="R50" s="431"/>
      <c r="S50" s="431"/>
      <c r="T50" s="431"/>
      <c r="U50" s="430">
        <v>16018</v>
      </c>
      <c r="V50" s="430">
        <v>16019</v>
      </c>
      <c r="W50" s="430">
        <v>160118</v>
      </c>
      <c r="X50" s="430">
        <v>160119</v>
      </c>
      <c r="Y50" s="364"/>
    </row>
    <row r="51" spans="1:25">
      <c r="A51" s="326">
        <v>46</v>
      </c>
      <c r="B51" s="326" t="str">
        <f t="shared" si="0"/>
        <v>1602</v>
      </c>
      <c r="C51" s="326">
        <v>1010402</v>
      </c>
      <c r="D51" s="326" t="s">
        <v>7</v>
      </c>
      <c r="E51" s="326" t="s">
        <v>57</v>
      </c>
      <c r="F51" s="326" t="s">
        <v>58</v>
      </c>
      <c r="G51" s="326">
        <v>16022</v>
      </c>
      <c r="H51" s="326">
        <v>16024</v>
      </c>
      <c r="I51" s="326">
        <v>16023</v>
      </c>
      <c r="J51" s="326">
        <v>16025</v>
      </c>
      <c r="K51" s="326">
        <v>16021</v>
      </c>
      <c r="L51" s="364"/>
      <c r="M51" s="430">
        <v>160211</v>
      </c>
      <c r="N51" s="430">
        <v>160212</v>
      </c>
      <c r="O51" s="430">
        <v>16026</v>
      </c>
      <c r="P51" s="430">
        <v>160213</v>
      </c>
      <c r="Q51" s="431"/>
      <c r="R51" s="431"/>
      <c r="S51" s="431"/>
      <c r="T51" s="431"/>
      <c r="U51" s="430">
        <v>16028</v>
      </c>
      <c r="V51" s="430">
        <v>16029</v>
      </c>
      <c r="W51" s="430">
        <v>160218</v>
      </c>
      <c r="X51" s="430">
        <v>160219</v>
      </c>
      <c r="Y51" s="364"/>
    </row>
    <row r="52" spans="1:25">
      <c r="A52" s="326">
        <v>47</v>
      </c>
      <c r="B52" s="326" t="str">
        <f t="shared" si="0"/>
        <v>1603</v>
      </c>
      <c r="C52" s="326">
        <v>1010403</v>
      </c>
      <c r="D52" s="326" t="s">
        <v>7</v>
      </c>
      <c r="E52" s="326" t="s">
        <v>57</v>
      </c>
      <c r="F52" s="326" t="s">
        <v>59</v>
      </c>
      <c r="G52" s="326">
        <v>16032</v>
      </c>
      <c r="H52" s="326">
        <v>16034</v>
      </c>
      <c r="I52" s="326">
        <v>16033</v>
      </c>
      <c r="J52" s="326">
        <v>16035</v>
      </c>
      <c r="K52" s="326">
        <v>16031</v>
      </c>
      <c r="L52" s="364"/>
      <c r="M52" s="430">
        <v>160311</v>
      </c>
      <c r="N52" s="430">
        <v>160312</v>
      </c>
      <c r="O52" s="430">
        <v>16036</v>
      </c>
      <c r="P52" s="430">
        <v>160313</v>
      </c>
      <c r="Q52" s="431"/>
      <c r="R52" s="431"/>
      <c r="S52" s="431"/>
      <c r="T52" s="431"/>
      <c r="U52" s="430">
        <v>16038</v>
      </c>
      <c r="V52" s="430">
        <v>16039</v>
      </c>
      <c r="W52" s="430">
        <v>160318</v>
      </c>
      <c r="X52" s="430">
        <v>160319</v>
      </c>
      <c r="Y52" s="364"/>
    </row>
    <row r="53" spans="1:25">
      <c r="A53" s="326">
        <v>48</v>
      </c>
      <c r="B53" s="326" t="str">
        <f t="shared" si="0"/>
        <v>1604</v>
      </c>
      <c r="C53" s="326">
        <v>1010404</v>
      </c>
      <c r="D53" s="326" t="s">
        <v>7</v>
      </c>
      <c r="E53" s="326" t="s">
        <v>57</v>
      </c>
      <c r="F53" s="326" t="s">
        <v>60</v>
      </c>
      <c r="G53" s="326">
        <v>16042</v>
      </c>
      <c r="H53" s="326">
        <v>16044</v>
      </c>
      <c r="I53" s="326">
        <v>16043</v>
      </c>
      <c r="J53" s="326">
        <v>16045</v>
      </c>
      <c r="K53" s="326">
        <v>16041</v>
      </c>
      <c r="L53" s="364"/>
      <c r="M53" s="430">
        <v>160411</v>
      </c>
      <c r="N53" s="430">
        <v>160412</v>
      </c>
      <c r="O53" s="430">
        <v>16046</v>
      </c>
      <c r="P53" s="430">
        <v>160413</v>
      </c>
      <c r="Q53" s="431"/>
      <c r="R53" s="431"/>
      <c r="S53" s="431"/>
      <c r="T53" s="431"/>
      <c r="U53" s="430">
        <v>16048</v>
      </c>
      <c r="V53" s="430">
        <v>16049</v>
      </c>
      <c r="W53" s="430">
        <v>160418</v>
      </c>
      <c r="X53" s="430">
        <v>160419</v>
      </c>
      <c r="Y53" s="364"/>
    </row>
    <row r="54" spans="1:25">
      <c r="A54" s="326">
        <v>49</v>
      </c>
      <c r="B54" s="326" t="str">
        <f t="shared" si="0"/>
        <v>1605</v>
      </c>
      <c r="C54" s="326">
        <v>1010405</v>
      </c>
      <c r="D54" s="326" t="s">
        <v>7</v>
      </c>
      <c r="E54" s="326" t="s">
        <v>57</v>
      </c>
      <c r="F54" s="326" t="s">
        <v>61</v>
      </c>
      <c r="G54" s="326">
        <v>16052</v>
      </c>
      <c r="H54" s="326">
        <v>16054</v>
      </c>
      <c r="I54" s="326">
        <v>16053</v>
      </c>
      <c r="J54" s="326">
        <v>16055</v>
      </c>
      <c r="K54" s="326">
        <v>16051</v>
      </c>
      <c r="L54" s="364"/>
      <c r="M54" s="430">
        <v>160511</v>
      </c>
      <c r="N54" s="430">
        <v>160512</v>
      </c>
      <c r="O54" s="430">
        <v>16056</v>
      </c>
      <c r="P54" s="430">
        <v>160513</v>
      </c>
      <c r="Q54" s="431"/>
      <c r="R54" s="431"/>
      <c r="S54" s="431"/>
      <c r="T54" s="431"/>
      <c r="U54" s="430">
        <v>16058</v>
      </c>
      <c r="V54" s="430">
        <v>16059</v>
      </c>
      <c r="W54" s="430">
        <v>160518</v>
      </c>
      <c r="X54" s="430">
        <v>160519</v>
      </c>
      <c r="Y54" s="364"/>
    </row>
    <row r="55" spans="1:25">
      <c r="A55" s="326">
        <v>50</v>
      </c>
      <c r="B55" s="326" t="str">
        <f t="shared" si="0"/>
        <v>1606</v>
      </c>
      <c r="C55" s="326">
        <v>1010406</v>
      </c>
      <c r="D55" s="326" t="s">
        <v>7</v>
      </c>
      <c r="E55" s="326" t="s">
        <v>57</v>
      </c>
      <c r="F55" s="326" t="s">
        <v>62</v>
      </c>
      <c r="G55" s="326">
        <v>16062</v>
      </c>
      <c r="H55" s="326">
        <v>16064</v>
      </c>
      <c r="I55" s="326">
        <v>16063</v>
      </c>
      <c r="J55" s="326">
        <v>16065</v>
      </c>
      <c r="K55" s="326">
        <v>16061</v>
      </c>
      <c r="L55" s="364"/>
      <c r="M55" s="430">
        <v>160611</v>
      </c>
      <c r="N55" s="430">
        <v>160612</v>
      </c>
      <c r="O55" s="430">
        <v>16066</v>
      </c>
      <c r="P55" s="430">
        <v>160613</v>
      </c>
      <c r="Q55" s="431"/>
      <c r="R55" s="431"/>
      <c r="S55" s="431"/>
      <c r="T55" s="431"/>
      <c r="U55" s="430">
        <v>16068</v>
      </c>
      <c r="V55" s="430">
        <v>16069</v>
      </c>
      <c r="W55" s="430">
        <v>160618</v>
      </c>
      <c r="X55" s="430">
        <v>160619</v>
      </c>
      <c r="Y55" s="364"/>
    </row>
    <row r="56" spans="1:25">
      <c r="A56" s="326">
        <v>51</v>
      </c>
      <c r="B56" s="326" t="str">
        <f t="shared" si="0"/>
        <v>1607</v>
      </c>
      <c r="C56" s="326">
        <v>1010407</v>
      </c>
      <c r="D56" s="326" t="s">
        <v>7</v>
      </c>
      <c r="E56" s="326" t="s">
        <v>57</v>
      </c>
      <c r="F56" s="326" t="s">
        <v>63</v>
      </c>
      <c r="G56" s="326">
        <v>16072</v>
      </c>
      <c r="H56" s="326">
        <v>16074</v>
      </c>
      <c r="I56" s="326">
        <v>16073</v>
      </c>
      <c r="J56" s="326">
        <v>16075</v>
      </c>
      <c r="K56" s="326">
        <v>16071</v>
      </c>
      <c r="L56" s="364"/>
      <c r="M56" s="430">
        <v>160711</v>
      </c>
      <c r="N56" s="430">
        <v>160712</v>
      </c>
      <c r="O56" s="430">
        <v>16076</v>
      </c>
      <c r="P56" s="430">
        <v>160713</v>
      </c>
      <c r="Q56" s="431"/>
      <c r="R56" s="431"/>
      <c r="S56" s="431"/>
      <c r="T56" s="431"/>
      <c r="U56" s="430">
        <v>16078</v>
      </c>
      <c r="V56" s="430">
        <v>16079</v>
      </c>
      <c r="W56" s="430">
        <v>160718</v>
      </c>
      <c r="X56" s="430">
        <v>160719</v>
      </c>
      <c r="Y56" s="364"/>
    </row>
    <row r="57" spans="1:25">
      <c r="A57" s="326">
        <v>52</v>
      </c>
      <c r="B57" s="326" t="str">
        <f t="shared" si="0"/>
        <v>1708</v>
      </c>
      <c r="C57" s="326">
        <v>1010408</v>
      </c>
      <c r="D57" s="326" t="s">
        <v>7</v>
      </c>
      <c r="E57" s="326" t="s">
        <v>57</v>
      </c>
      <c r="F57" s="326" t="s">
        <v>65</v>
      </c>
      <c r="G57" s="326">
        <v>17082</v>
      </c>
      <c r="H57" s="326">
        <v>17084</v>
      </c>
      <c r="I57" s="326">
        <v>17083</v>
      </c>
      <c r="J57" s="326">
        <v>17085</v>
      </c>
      <c r="K57" s="326">
        <v>17081</v>
      </c>
      <c r="L57" s="364"/>
      <c r="M57" s="430">
        <v>170811</v>
      </c>
      <c r="N57" s="430">
        <v>170812</v>
      </c>
      <c r="O57" s="430">
        <v>17086</v>
      </c>
      <c r="P57" s="430">
        <v>170813</v>
      </c>
      <c r="Q57" s="431"/>
      <c r="R57" s="431"/>
      <c r="S57" s="431"/>
      <c r="T57" s="431"/>
      <c r="U57" s="430">
        <v>17088</v>
      </c>
      <c r="V57" s="430">
        <v>17089</v>
      </c>
      <c r="W57" s="430">
        <v>170818</v>
      </c>
      <c r="X57" s="430">
        <v>170819</v>
      </c>
      <c r="Y57" s="364"/>
    </row>
    <row r="58" spans="1:25">
      <c r="A58" s="326">
        <v>53</v>
      </c>
      <c r="B58" s="326" t="str">
        <f t="shared" si="0"/>
        <v>1699</v>
      </c>
      <c r="C58" s="326">
        <v>1010499</v>
      </c>
      <c r="D58" s="326" t="s">
        <v>7</v>
      </c>
      <c r="E58" s="326" t="s">
        <v>57</v>
      </c>
      <c r="F58" s="326" t="s">
        <v>64</v>
      </c>
      <c r="G58" s="326">
        <v>16992</v>
      </c>
      <c r="H58" s="326">
        <v>16994</v>
      </c>
      <c r="I58" s="326">
        <v>16993</v>
      </c>
      <c r="J58" s="326">
        <v>16995</v>
      </c>
      <c r="K58" s="326">
        <v>16991</v>
      </c>
      <c r="L58" s="364"/>
      <c r="M58" s="430">
        <v>169911</v>
      </c>
      <c r="N58" s="430">
        <v>169912</v>
      </c>
      <c r="O58" s="430">
        <v>16996</v>
      </c>
      <c r="P58" s="430">
        <v>169913</v>
      </c>
      <c r="Q58" s="431"/>
      <c r="R58" s="431"/>
      <c r="S58" s="431"/>
      <c r="T58" s="431"/>
      <c r="U58" s="430">
        <v>16998</v>
      </c>
      <c r="V58" s="430">
        <v>16999</v>
      </c>
      <c r="W58" s="430">
        <v>169918</v>
      </c>
      <c r="X58" s="430">
        <v>169919</v>
      </c>
      <c r="Y58" s="326">
        <v>16990</v>
      </c>
    </row>
    <row r="59" spans="1:25">
      <c r="A59" s="326">
        <v>54</v>
      </c>
      <c r="B59" s="326" t="str">
        <f t="shared" si="0"/>
        <v>1701</v>
      </c>
      <c r="C59" s="326">
        <v>1010501</v>
      </c>
      <c r="D59" s="326" t="s">
        <v>7</v>
      </c>
      <c r="E59" s="326" t="s">
        <v>13</v>
      </c>
      <c r="F59" s="326" t="s">
        <v>55</v>
      </c>
      <c r="G59" s="326">
        <v>17012</v>
      </c>
      <c r="H59" s="326">
        <v>17014</v>
      </c>
      <c r="I59" s="326">
        <v>17013</v>
      </c>
      <c r="J59" s="326">
        <v>17015</v>
      </c>
      <c r="K59" s="326">
        <v>17011</v>
      </c>
      <c r="L59" s="364"/>
      <c r="M59" s="430">
        <v>170111</v>
      </c>
      <c r="N59" s="430">
        <v>170112</v>
      </c>
      <c r="O59" s="430">
        <v>17016</v>
      </c>
      <c r="P59" s="430">
        <v>170113</v>
      </c>
      <c r="Q59" s="431"/>
      <c r="R59" s="431"/>
      <c r="S59" s="431"/>
      <c r="T59" s="431"/>
      <c r="U59" s="430">
        <v>17018</v>
      </c>
      <c r="V59" s="430">
        <v>17019</v>
      </c>
      <c r="W59" s="430">
        <v>170118</v>
      </c>
      <c r="X59" s="430">
        <v>170119</v>
      </c>
      <c r="Y59" s="326">
        <v>17010</v>
      </c>
    </row>
    <row r="60" spans="1:25">
      <c r="A60" s="326">
        <v>55</v>
      </c>
      <c r="B60" s="326" t="str">
        <f t="shared" si="0"/>
        <v>1801</v>
      </c>
      <c r="C60" s="326">
        <v>1010601</v>
      </c>
      <c r="D60" s="326" t="s">
        <v>7</v>
      </c>
      <c r="E60" s="326" t="s">
        <v>57</v>
      </c>
      <c r="F60" s="326" t="s">
        <v>66</v>
      </c>
      <c r="G60" s="326">
        <v>18012</v>
      </c>
      <c r="H60" s="326">
        <v>18014</v>
      </c>
      <c r="I60" s="326">
        <v>18013</v>
      </c>
      <c r="J60" s="326">
        <v>18015</v>
      </c>
      <c r="K60" s="326">
        <v>18011</v>
      </c>
      <c r="L60" s="364"/>
      <c r="M60" s="430">
        <v>180111</v>
      </c>
      <c r="N60" s="430">
        <v>180112</v>
      </c>
      <c r="O60" s="430">
        <v>18016</v>
      </c>
      <c r="P60" s="430">
        <v>180113</v>
      </c>
      <c r="Q60" s="431"/>
      <c r="R60" s="431"/>
      <c r="S60" s="431"/>
      <c r="T60" s="431"/>
      <c r="U60" s="430">
        <v>18018</v>
      </c>
      <c r="V60" s="430">
        <v>18019</v>
      </c>
      <c r="W60" s="430">
        <v>180118</v>
      </c>
      <c r="X60" s="430">
        <v>180119</v>
      </c>
      <c r="Y60" s="326">
        <v>18010</v>
      </c>
    </row>
    <row r="61" spans="1:25">
      <c r="A61" s="326">
        <v>56</v>
      </c>
      <c r="B61" s="326" t="str">
        <f t="shared" si="0"/>
        <v>9115</v>
      </c>
      <c r="C61" s="326">
        <v>1020101</v>
      </c>
      <c r="D61" s="326" t="s">
        <v>68</v>
      </c>
      <c r="E61" s="326" t="s">
        <v>69</v>
      </c>
      <c r="F61" s="326" t="s">
        <v>67</v>
      </c>
      <c r="G61" s="326">
        <v>91152</v>
      </c>
      <c r="H61" s="326">
        <v>91154</v>
      </c>
      <c r="I61" s="326">
        <v>91153</v>
      </c>
      <c r="J61" s="326">
        <v>91155</v>
      </c>
      <c r="K61" s="326">
        <v>91151</v>
      </c>
      <c r="L61" s="364"/>
      <c r="M61" s="430">
        <v>911511</v>
      </c>
      <c r="N61" s="430">
        <v>911512</v>
      </c>
      <c r="O61" s="430">
        <v>91156</v>
      </c>
      <c r="P61" s="430">
        <v>911513</v>
      </c>
      <c r="Q61" s="431"/>
      <c r="R61" s="431"/>
      <c r="S61" s="431"/>
      <c r="T61" s="431"/>
      <c r="U61" s="430">
        <v>91158</v>
      </c>
      <c r="V61" s="430">
        <v>91159</v>
      </c>
      <c r="W61" s="430">
        <v>911518</v>
      </c>
      <c r="X61" s="430">
        <v>911519</v>
      </c>
      <c r="Y61" s="326">
        <v>91150</v>
      </c>
    </row>
    <row r="62" spans="1:25">
      <c r="A62" s="326">
        <v>57</v>
      </c>
      <c r="B62" s="326" t="str">
        <f t="shared" si="0"/>
        <v>2101</v>
      </c>
      <c r="C62" s="326">
        <v>1030101</v>
      </c>
      <c r="D62" s="326" t="s">
        <v>71</v>
      </c>
      <c r="E62" s="326" t="s">
        <v>72</v>
      </c>
      <c r="F62" s="326" t="s">
        <v>70</v>
      </c>
      <c r="G62" s="326">
        <v>21012</v>
      </c>
      <c r="H62" s="326">
        <v>21014</v>
      </c>
      <c r="I62" s="326">
        <v>21013</v>
      </c>
      <c r="J62" s="326">
        <v>21015</v>
      </c>
      <c r="K62" s="326">
        <v>21011</v>
      </c>
      <c r="L62" s="364"/>
      <c r="M62" s="430">
        <v>210111</v>
      </c>
      <c r="N62" s="430">
        <v>210112</v>
      </c>
      <c r="O62" s="430">
        <v>21016</v>
      </c>
      <c r="P62" s="430">
        <v>210113</v>
      </c>
      <c r="Q62" s="430">
        <v>210114</v>
      </c>
      <c r="R62" s="431"/>
      <c r="S62" s="430">
        <v>210116</v>
      </c>
      <c r="T62" s="430">
        <v>210117</v>
      </c>
      <c r="U62" s="430">
        <v>21018</v>
      </c>
      <c r="V62" s="430">
        <v>21019</v>
      </c>
      <c r="W62" s="430">
        <v>210118</v>
      </c>
      <c r="X62" s="430">
        <v>210119</v>
      </c>
      <c r="Y62" s="326">
        <v>21010</v>
      </c>
    </row>
    <row r="63" spans="1:25">
      <c r="A63" s="326">
        <v>58</v>
      </c>
      <c r="B63" s="326" t="str">
        <f t="shared" si="0"/>
        <v>2102</v>
      </c>
      <c r="C63" s="326">
        <v>1030102</v>
      </c>
      <c r="D63" s="326" t="s">
        <v>71</v>
      </c>
      <c r="E63" s="326" t="s">
        <v>72</v>
      </c>
      <c r="F63" s="326" t="s">
        <v>73</v>
      </c>
      <c r="G63" s="326">
        <v>21022</v>
      </c>
      <c r="H63" s="326">
        <v>21024</v>
      </c>
      <c r="I63" s="326">
        <v>21023</v>
      </c>
      <c r="J63" s="326">
        <v>21025</v>
      </c>
      <c r="K63" s="326">
        <v>21021</v>
      </c>
      <c r="L63" s="364"/>
      <c r="M63" s="430">
        <v>210211</v>
      </c>
      <c r="N63" s="430">
        <v>210212</v>
      </c>
      <c r="O63" s="430">
        <v>21026</v>
      </c>
      <c r="P63" s="430">
        <v>210213</v>
      </c>
      <c r="Q63" s="430">
        <v>210214</v>
      </c>
      <c r="R63" s="431"/>
      <c r="S63" s="430">
        <v>210216</v>
      </c>
      <c r="T63" s="430">
        <v>210217</v>
      </c>
      <c r="U63" s="430">
        <v>21028</v>
      </c>
      <c r="V63" s="430">
        <v>21029</v>
      </c>
      <c r="W63" s="430">
        <v>210218</v>
      </c>
      <c r="X63" s="430">
        <v>210219</v>
      </c>
      <c r="Y63" s="326">
        <v>21020</v>
      </c>
    </row>
    <row r="64" spans="1:25">
      <c r="A64" s="326">
        <v>59</v>
      </c>
      <c r="B64" s="326" t="str">
        <f t="shared" si="0"/>
        <v>2198</v>
      </c>
      <c r="C64" s="326">
        <v>1030103</v>
      </c>
      <c r="D64" s="326" t="s">
        <v>71</v>
      </c>
      <c r="E64" s="326" t="s">
        <v>72</v>
      </c>
      <c r="F64" s="326" t="s">
        <v>74</v>
      </c>
      <c r="G64" s="326">
        <v>21982</v>
      </c>
      <c r="H64" s="326">
        <v>21984</v>
      </c>
      <c r="I64" s="326">
        <v>21983</v>
      </c>
      <c r="J64" s="326">
        <v>21985</v>
      </c>
      <c r="K64" s="326">
        <v>21981</v>
      </c>
      <c r="L64" s="364"/>
      <c r="M64" s="430">
        <v>219811</v>
      </c>
      <c r="N64" s="430">
        <v>219812</v>
      </c>
      <c r="O64" s="430">
        <v>21986</v>
      </c>
      <c r="P64" s="430">
        <v>219813</v>
      </c>
      <c r="Q64" s="431"/>
      <c r="R64" s="431"/>
      <c r="S64" s="431"/>
      <c r="T64" s="431"/>
      <c r="U64" s="430">
        <v>21988</v>
      </c>
      <c r="V64" s="430">
        <v>21989</v>
      </c>
      <c r="W64" s="430">
        <v>219818</v>
      </c>
      <c r="X64" s="430">
        <v>219819</v>
      </c>
      <c r="Y64" s="326">
        <v>21980</v>
      </c>
    </row>
    <row r="65" spans="1:25">
      <c r="A65" s="326">
        <v>60</v>
      </c>
      <c r="B65" s="326" t="str">
        <f t="shared" si="0"/>
        <v>2108</v>
      </c>
      <c r="C65" s="326">
        <v>1030201</v>
      </c>
      <c r="D65" s="326" t="s">
        <v>71</v>
      </c>
      <c r="E65" s="326" t="s">
        <v>76</v>
      </c>
      <c r="F65" s="326" t="s">
        <v>75</v>
      </c>
      <c r="G65" s="326">
        <v>21082</v>
      </c>
      <c r="H65" s="326">
        <v>21084</v>
      </c>
      <c r="I65" s="326">
        <v>21083</v>
      </c>
      <c r="J65" s="326">
        <v>21085</v>
      </c>
      <c r="K65" s="326">
        <v>21081</v>
      </c>
      <c r="L65" s="364"/>
      <c r="M65" s="430">
        <v>210811</v>
      </c>
      <c r="N65" s="430">
        <v>210812</v>
      </c>
      <c r="O65" s="430">
        <v>21086</v>
      </c>
      <c r="P65" s="430">
        <v>210813</v>
      </c>
      <c r="Q65" s="431"/>
      <c r="R65" s="431"/>
      <c r="S65" s="431"/>
      <c r="T65" s="431"/>
      <c r="U65" s="430">
        <v>21088</v>
      </c>
      <c r="V65" s="430">
        <v>21089</v>
      </c>
      <c r="W65" s="430">
        <v>210818</v>
      </c>
      <c r="X65" s="430">
        <v>210819</v>
      </c>
      <c r="Y65" s="326">
        <v>21080</v>
      </c>
    </row>
    <row r="66" spans="1:25">
      <c r="A66" s="326">
        <v>61</v>
      </c>
      <c r="B66" s="326" t="str">
        <f t="shared" si="0"/>
        <v>2107</v>
      </c>
      <c r="C66" s="326">
        <v>1030301</v>
      </c>
      <c r="D66" s="326" t="s">
        <v>71</v>
      </c>
      <c r="E66" s="326" t="s">
        <v>78</v>
      </c>
      <c r="F66" s="326" t="s">
        <v>77</v>
      </c>
      <c r="G66" s="326">
        <v>21072</v>
      </c>
      <c r="H66" s="326">
        <v>21074</v>
      </c>
      <c r="I66" s="326">
        <v>21073</v>
      </c>
      <c r="J66" s="326">
        <v>21075</v>
      </c>
      <c r="K66" s="326">
        <v>21071</v>
      </c>
      <c r="L66" s="364"/>
      <c r="M66" s="430">
        <v>210711</v>
      </c>
      <c r="N66" s="430">
        <v>210712</v>
      </c>
      <c r="O66" s="430">
        <v>21076</v>
      </c>
      <c r="P66" s="430">
        <v>210713</v>
      </c>
      <c r="Q66" s="431"/>
      <c r="R66" s="431"/>
      <c r="S66" s="431"/>
      <c r="T66" s="431"/>
      <c r="U66" s="430">
        <v>21078</v>
      </c>
      <c r="V66" s="430">
        <v>21079</v>
      </c>
      <c r="W66" s="430">
        <v>210718</v>
      </c>
      <c r="X66" s="430">
        <v>210719</v>
      </c>
      <c r="Y66" s="326">
        <v>21070</v>
      </c>
    </row>
    <row r="67" spans="1:25">
      <c r="A67" s="326">
        <v>62</v>
      </c>
      <c r="B67" s="326" t="str">
        <f t="shared" si="0"/>
        <v>2105</v>
      </c>
      <c r="C67" s="326">
        <v>1030401</v>
      </c>
      <c r="D67" s="326" t="s">
        <v>71</v>
      </c>
      <c r="E67" s="326" t="s">
        <v>80</v>
      </c>
      <c r="F67" s="326" t="s">
        <v>79</v>
      </c>
      <c r="G67" s="326">
        <v>21052</v>
      </c>
      <c r="H67" s="326">
        <v>21054</v>
      </c>
      <c r="I67" s="326">
        <v>21053</v>
      </c>
      <c r="J67" s="326">
        <v>21055</v>
      </c>
      <c r="K67" s="326">
        <v>21051</v>
      </c>
      <c r="L67" s="364"/>
      <c r="M67" s="430">
        <v>210511</v>
      </c>
      <c r="N67" s="430">
        <v>210512</v>
      </c>
      <c r="O67" s="430">
        <v>21056</v>
      </c>
      <c r="P67" s="430">
        <v>210513</v>
      </c>
      <c r="Q67" s="431"/>
      <c r="R67" s="431"/>
      <c r="S67" s="431"/>
      <c r="T67" s="431"/>
      <c r="U67" s="430">
        <v>21058</v>
      </c>
      <c r="V67" s="430">
        <v>21059</v>
      </c>
      <c r="W67" s="430">
        <v>210518</v>
      </c>
      <c r="X67" s="430">
        <v>210519</v>
      </c>
      <c r="Y67" s="326">
        <v>21050</v>
      </c>
    </row>
    <row r="68" spans="1:25">
      <c r="A68" s="326">
        <v>63</v>
      </c>
      <c r="B68" s="326" t="str">
        <f t="shared" si="0"/>
        <v>2110</v>
      </c>
      <c r="C68" s="326">
        <v>1030501</v>
      </c>
      <c r="D68" s="326" t="s">
        <v>71</v>
      </c>
      <c r="E68" s="326" t="s">
        <v>82</v>
      </c>
      <c r="F68" s="326" t="s">
        <v>81</v>
      </c>
      <c r="G68" s="326">
        <v>21102</v>
      </c>
      <c r="H68" s="326">
        <v>21104</v>
      </c>
      <c r="I68" s="326">
        <v>21103</v>
      </c>
      <c r="J68" s="326">
        <v>21105</v>
      </c>
      <c r="K68" s="326">
        <v>21101</v>
      </c>
      <c r="L68" s="364"/>
      <c r="M68" s="430">
        <v>211011</v>
      </c>
      <c r="N68" s="430">
        <v>211012</v>
      </c>
      <c r="O68" s="430">
        <v>21106</v>
      </c>
      <c r="P68" s="430">
        <v>211013</v>
      </c>
      <c r="Q68" s="431"/>
      <c r="R68" s="431"/>
      <c r="S68" s="431"/>
      <c r="T68" s="431"/>
      <c r="U68" s="430">
        <v>21108</v>
      </c>
      <c r="V68" s="430">
        <v>21109</v>
      </c>
      <c r="W68" s="430">
        <v>211018</v>
      </c>
      <c r="X68" s="430">
        <v>211019</v>
      </c>
      <c r="Y68" s="326">
        <v>21100</v>
      </c>
    </row>
    <row r="69" spans="1:25">
      <c r="A69" s="326">
        <v>64</v>
      </c>
      <c r="B69" s="326" t="str">
        <f t="shared" si="0"/>
        <v>2106</v>
      </c>
      <c r="C69" s="326">
        <v>1030601</v>
      </c>
      <c r="D69" s="326" t="s">
        <v>71</v>
      </c>
      <c r="E69" s="326" t="s">
        <v>84</v>
      </c>
      <c r="F69" s="326" t="s">
        <v>83</v>
      </c>
      <c r="G69" s="326">
        <v>21062</v>
      </c>
      <c r="H69" s="326">
        <v>21064</v>
      </c>
      <c r="I69" s="326">
        <v>21063</v>
      </c>
      <c r="J69" s="326">
        <v>21065</v>
      </c>
      <c r="K69" s="326">
        <v>21061</v>
      </c>
      <c r="L69" s="364"/>
      <c r="M69" s="430">
        <v>210611</v>
      </c>
      <c r="N69" s="430">
        <v>210612</v>
      </c>
      <c r="O69" s="430">
        <v>21066</v>
      </c>
      <c r="P69" s="430">
        <v>210613</v>
      </c>
      <c r="Q69" s="431"/>
      <c r="R69" s="431"/>
      <c r="S69" s="431"/>
      <c r="T69" s="431"/>
      <c r="U69" s="430">
        <v>21068</v>
      </c>
      <c r="V69" s="430">
        <v>21069</v>
      </c>
      <c r="W69" s="430">
        <v>210618</v>
      </c>
      <c r="X69" s="430">
        <v>210619</v>
      </c>
      <c r="Y69" s="326">
        <v>21060</v>
      </c>
    </row>
    <row r="70" spans="1:25">
      <c r="A70" s="326">
        <v>65</v>
      </c>
      <c r="B70" s="326" t="str">
        <f t="shared" si="0"/>
        <v>2109</v>
      </c>
      <c r="C70" s="326">
        <v>1030701</v>
      </c>
      <c r="D70" s="326" t="s">
        <v>71</v>
      </c>
      <c r="E70" s="326" t="s">
        <v>86</v>
      </c>
      <c r="F70" s="326" t="s">
        <v>85</v>
      </c>
      <c r="G70" s="326">
        <v>21092</v>
      </c>
      <c r="H70" s="326">
        <v>21094</v>
      </c>
      <c r="I70" s="326">
        <v>21093</v>
      </c>
      <c r="J70" s="326">
        <v>21095</v>
      </c>
      <c r="K70" s="326">
        <v>21091</v>
      </c>
      <c r="L70" s="364"/>
      <c r="M70" s="430">
        <v>210911</v>
      </c>
      <c r="N70" s="430">
        <v>210912</v>
      </c>
      <c r="O70" s="430">
        <v>21096</v>
      </c>
      <c r="P70" s="430">
        <v>210913</v>
      </c>
      <c r="Q70" s="431"/>
      <c r="R70" s="431"/>
      <c r="S70" s="431"/>
      <c r="T70" s="431"/>
      <c r="U70" s="430">
        <v>21098</v>
      </c>
      <c r="V70" s="430">
        <v>21099</v>
      </c>
      <c r="W70" s="430">
        <v>210918</v>
      </c>
      <c r="X70" s="430">
        <v>210919</v>
      </c>
      <c r="Y70" s="326">
        <v>21090</v>
      </c>
    </row>
    <row r="71" spans="1:25">
      <c r="A71" s="326">
        <v>66</v>
      </c>
      <c r="B71" s="326" t="str">
        <f t="shared" ref="B71:B133" si="1">LEFT(K71,4)</f>
        <v>2201</v>
      </c>
      <c r="C71" s="326">
        <v>1040101</v>
      </c>
      <c r="D71" s="326" t="s">
        <v>88</v>
      </c>
      <c r="E71" s="326" t="s">
        <v>89</v>
      </c>
      <c r="F71" s="326" t="s">
        <v>87</v>
      </c>
      <c r="G71" s="326">
        <v>22012</v>
      </c>
      <c r="H71" s="326">
        <v>22014</v>
      </c>
      <c r="I71" s="326">
        <v>22013</v>
      </c>
      <c r="J71" s="326">
        <v>22015</v>
      </c>
      <c r="K71" s="326">
        <v>22011</v>
      </c>
      <c r="L71" s="326">
        <v>22017</v>
      </c>
      <c r="M71" s="430">
        <v>220111</v>
      </c>
      <c r="N71" s="430">
        <v>220112</v>
      </c>
      <c r="O71" s="430">
        <v>22016</v>
      </c>
      <c r="P71" s="430">
        <v>220113</v>
      </c>
      <c r="Q71" s="430">
        <v>220114</v>
      </c>
      <c r="R71" s="431"/>
      <c r="S71" s="430">
        <v>220116</v>
      </c>
      <c r="T71" s="430">
        <v>220117</v>
      </c>
      <c r="U71" s="430">
        <v>22018</v>
      </c>
      <c r="V71" s="430">
        <v>22019</v>
      </c>
      <c r="W71" s="430">
        <v>220118</v>
      </c>
      <c r="X71" s="430">
        <v>220119</v>
      </c>
      <c r="Y71" s="326">
        <v>22010</v>
      </c>
    </row>
    <row r="72" spans="1:25">
      <c r="A72" s="326">
        <v>67</v>
      </c>
      <c r="B72" s="326" t="str">
        <f t="shared" si="1"/>
        <v>2204</v>
      </c>
      <c r="C72" s="326">
        <v>1040102</v>
      </c>
      <c r="D72" s="326" t="s">
        <v>88</v>
      </c>
      <c r="E72" s="326" t="s">
        <v>89</v>
      </c>
      <c r="F72" s="326" t="s">
        <v>90</v>
      </c>
      <c r="G72" s="326">
        <v>22042</v>
      </c>
      <c r="H72" s="326">
        <v>22044</v>
      </c>
      <c r="I72" s="326">
        <v>22043</v>
      </c>
      <c r="J72" s="326">
        <v>22045</v>
      </c>
      <c r="K72" s="326">
        <v>22041</v>
      </c>
      <c r="L72" s="364"/>
      <c r="M72" s="430">
        <v>220411</v>
      </c>
      <c r="N72" s="430">
        <v>220412</v>
      </c>
      <c r="O72" s="430">
        <v>22046</v>
      </c>
      <c r="P72" s="430">
        <v>220413</v>
      </c>
      <c r="Q72" s="430">
        <v>220414</v>
      </c>
      <c r="R72" s="431"/>
      <c r="S72" s="431"/>
      <c r="T72" s="430">
        <v>220417</v>
      </c>
      <c r="U72" s="430">
        <v>22048</v>
      </c>
      <c r="V72" s="430">
        <v>22049</v>
      </c>
      <c r="W72" s="430">
        <v>220418</v>
      </c>
      <c r="X72" s="430">
        <v>220419</v>
      </c>
      <c r="Y72" s="326">
        <v>22040</v>
      </c>
    </row>
    <row r="73" spans="1:25">
      <c r="A73" s="326">
        <v>68</v>
      </c>
      <c r="B73" s="326" t="str">
        <f t="shared" si="1"/>
        <v>2298</v>
      </c>
      <c r="C73" s="326">
        <v>1040103</v>
      </c>
      <c r="D73" s="326" t="s">
        <v>88</v>
      </c>
      <c r="E73" s="326" t="s">
        <v>89</v>
      </c>
      <c r="F73" s="326" t="s">
        <v>91</v>
      </c>
      <c r="G73" s="326">
        <v>22982</v>
      </c>
      <c r="H73" s="326">
        <v>22984</v>
      </c>
      <c r="I73" s="326">
        <v>22983</v>
      </c>
      <c r="J73" s="326">
        <v>22985</v>
      </c>
      <c r="K73" s="326">
        <v>22981</v>
      </c>
      <c r="L73" s="364"/>
      <c r="M73" s="430">
        <v>229811</v>
      </c>
      <c r="N73" s="430">
        <v>229812</v>
      </c>
      <c r="O73" s="430">
        <v>22986</v>
      </c>
      <c r="P73" s="430">
        <v>229813</v>
      </c>
      <c r="Q73" s="430">
        <v>229814</v>
      </c>
      <c r="R73" s="431"/>
      <c r="S73" s="431"/>
      <c r="T73" s="430">
        <v>229817</v>
      </c>
      <c r="U73" s="430">
        <v>22988</v>
      </c>
      <c r="V73" s="430">
        <v>22989</v>
      </c>
      <c r="W73" s="430">
        <v>229818</v>
      </c>
      <c r="X73" s="430">
        <v>229819</v>
      </c>
      <c r="Y73" s="326">
        <v>22980</v>
      </c>
    </row>
    <row r="74" spans="1:25">
      <c r="A74" s="326">
        <v>69</v>
      </c>
      <c r="B74" s="326" t="str">
        <f t="shared" si="1"/>
        <v>2202</v>
      </c>
      <c r="C74" s="326">
        <v>1040201</v>
      </c>
      <c r="D74" s="326" t="s">
        <v>88</v>
      </c>
      <c r="E74" s="326" t="s">
        <v>93</v>
      </c>
      <c r="F74" s="326" t="s">
        <v>92</v>
      </c>
      <c r="G74" s="326">
        <v>22022</v>
      </c>
      <c r="H74" s="326">
        <v>22024</v>
      </c>
      <c r="I74" s="326">
        <v>22023</v>
      </c>
      <c r="J74" s="326">
        <v>22025</v>
      </c>
      <c r="K74" s="326">
        <v>22021</v>
      </c>
      <c r="L74" s="364"/>
      <c r="M74" s="430">
        <v>220211</v>
      </c>
      <c r="N74" s="430">
        <v>220212</v>
      </c>
      <c r="O74" s="430">
        <v>22026</v>
      </c>
      <c r="P74" s="430">
        <v>220213</v>
      </c>
      <c r="Q74" s="430">
        <v>220214</v>
      </c>
      <c r="R74" s="431"/>
      <c r="S74" s="431"/>
      <c r="T74" s="430">
        <v>220217</v>
      </c>
      <c r="U74" s="430">
        <v>22028</v>
      </c>
      <c r="V74" s="430">
        <v>22029</v>
      </c>
      <c r="W74" s="430">
        <v>220218</v>
      </c>
      <c r="X74" s="430">
        <v>220219</v>
      </c>
      <c r="Y74" s="326">
        <v>22020</v>
      </c>
    </row>
    <row r="75" spans="1:25">
      <c r="A75" s="326">
        <v>70</v>
      </c>
      <c r="B75" s="326" t="str">
        <f t="shared" si="1"/>
        <v>3103</v>
      </c>
      <c r="C75" s="326">
        <v>1050101</v>
      </c>
      <c r="D75" s="326" t="s">
        <v>95</v>
      </c>
      <c r="E75" s="326" t="s">
        <v>96</v>
      </c>
      <c r="F75" s="326" t="s">
        <v>94</v>
      </c>
      <c r="G75" s="326">
        <v>31032</v>
      </c>
      <c r="H75" s="326">
        <v>31034</v>
      </c>
      <c r="I75" s="326">
        <v>31033</v>
      </c>
      <c r="J75" s="326">
        <v>31035</v>
      </c>
      <c r="K75" s="326">
        <v>31031</v>
      </c>
      <c r="L75" s="364"/>
      <c r="M75" s="430">
        <v>310311</v>
      </c>
      <c r="N75" s="430">
        <v>310312</v>
      </c>
      <c r="O75" s="430">
        <v>31036</v>
      </c>
      <c r="P75" s="430">
        <v>310313</v>
      </c>
      <c r="Q75" s="430">
        <v>310314</v>
      </c>
      <c r="R75" s="431"/>
      <c r="S75" s="430">
        <v>310316</v>
      </c>
      <c r="T75" s="430">
        <v>310317</v>
      </c>
      <c r="U75" s="430">
        <v>31038</v>
      </c>
      <c r="V75" s="430">
        <v>31039</v>
      </c>
      <c r="W75" s="430">
        <v>310318</v>
      </c>
      <c r="X75" s="430">
        <v>310319</v>
      </c>
      <c r="Y75" s="326">
        <v>31030</v>
      </c>
    </row>
    <row r="76" spans="1:25">
      <c r="A76" s="326">
        <v>71</v>
      </c>
      <c r="B76" s="326" t="str">
        <f t="shared" si="1"/>
        <v>3102</v>
      </c>
      <c r="C76" s="326">
        <v>1050201</v>
      </c>
      <c r="D76" s="326" t="s">
        <v>95</v>
      </c>
      <c r="E76" s="326" t="s">
        <v>98</v>
      </c>
      <c r="F76" s="326" t="s">
        <v>99</v>
      </c>
      <c r="G76" s="326">
        <v>31022</v>
      </c>
      <c r="H76" s="326">
        <v>31024</v>
      </c>
      <c r="I76" s="326">
        <v>31023</v>
      </c>
      <c r="J76" s="326">
        <v>31025</v>
      </c>
      <c r="K76" s="326">
        <v>31021</v>
      </c>
      <c r="L76" s="364"/>
      <c r="M76" s="430">
        <v>310211</v>
      </c>
      <c r="N76" s="430">
        <v>310212</v>
      </c>
      <c r="O76" s="430">
        <v>31026</v>
      </c>
      <c r="P76" s="430">
        <v>310213</v>
      </c>
      <c r="Q76" s="430">
        <v>310214</v>
      </c>
      <c r="R76" s="431"/>
      <c r="S76" s="430">
        <v>310216</v>
      </c>
      <c r="T76" s="430">
        <v>310217</v>
      </c>
      <c r="U76" s="430">
        <v>31028</v>
      </c>
      <c r="V76" s="430">
        <v>31029</v>
      </c>
      <c r="W76" s="430">
        <v>310218</v>
      </c>
      <c r="X76" s="430">
        <v>310219</v>
      </c>
      <c r="Y76" s="326">
        <v>31020</v>
      </c>
    </row>
    <row r="77" spans="1:25">
      <c r="A77" s="326">
        <v>72</v>
      </c>
      <c r="B77" s="326" t="str">
        <f t="shared" si="1"/>
        <v>3101</v>
      </c>
      <c r="C77" s="326">
        <v>1050202</v>
      </c>
      <c r="D77" s="326" t="s">
        <v>95</v>
      </c>
      <c r="E77" s="326" t="s">
        <v>98</v>
      </c>
      <c r="F77" s="326" t="s">
        <v>97</v>
      </c>
      <c r="G77" s="326">
        <v>31012</v>
      </c>
      <c r="H77" s="326">
        <v>31014</v>
      </c>
      <c r="I77" s="326">
        <v>31013</v>
      </c>
      <c r="J77" s="326">
        <v>31015</v>
      </c>
      <c r="K77" s="326">
        <v>31011</v>
      </c>
      <c r="L77" s="364"/>
      <c r="M77" s="430">
        <v>310111</v>
      </c>
      <c r="N77" s="430">
        <v>310112</v>
      </c>
      <c r="O77" s="430">
        <v>31016</v>
      </c>
      <c r="P77" s="430">
        <v>310113</v>
      </c>
      <c r="Q77" s="430">
        <v>310114</v>
      </c>
      <c r="R77" s="431"/>
      <c r="S77" s="430">
        <v>310116</v>
      </c>
      <c r="T77" s="430">
        <v>310117</v>
      </c>
      <c r="U77" s="430">
        <v>31018</v>
      </c>
      <c r="V77" s="430">
        <v>31019</v>
      </c>
      <c r="W77" s="430">
        <v>310118</v>
      </c>
      <c r="X77" s="430">
        <v>310119</v>
      </c>
      <c r="Y77" s="326">
        <v>31010</v>
      </c>
    </row>
    <row r="78" spans="1:25">
      <c r="A78" s="326">
        <v>73</v>
      </c>
      <c r="B78" s="326" t="str">
        <f t="shared" si="1"/>
        <v>3104</v>
      </c>
      <c r="C78" s="326">
        <v>1050203</v>
      </c>
      <c r="D78" s="326" t="s">
        <v>95</v>
      </c>
      <c r="E78" s="326" t="s">
        <v>98</v>
      </c>
      <c r="F78" s="326" t="s">
        <v>100</v>
      </c>
      <c r="G78" s="326">
        <v>31042</v>
      </c>
      <c r="H78" s="326">
        <v>31044</v>
      </c>
      <c r="I78" s="326">
        <v>31043</v>
      </c>
      <c r="J78" s="326">
        <v>31045</v>
      </c>
      <c r="K78" s="326">
        <v>31041</v>
      </c>
      <c r="L78" s="364"/>
      <c r="M78" s="430">
        <v>310411</v>
      </c>
      <c r="N78" s="430">
        <v>310412</v>
      </c>
      <c r="O78" s="430">
        <v>31046</v>
      </c>
      <c r="P78" s="430">
        <v>310413</v>
      </c>
      <c r="Q78" s="430">
        <v>310414</v>
      </c>
      <c r="R78" s="431"/>
      <c r="S78" s="430">
        <v>310416</v>
      </c>
      <c r="T78" s="430">
        <v>310417</v>
      </c>
      <c r="U78" s="430">
        <v>31048</v>
      </c>
      <c r="V78" s="430">
        <v>31049</v>
      </c>
      <c r="W78" s="430">
        <v>310418</v>
      </c>
      <c r="X78" s="430">
        <v>310419</v>
      </c>
      <c r="Y78" s="326">
        <v>31040</v>
      </c>
    </row>
    <row r="79" spans="1:25">
      <c r="A79" s="326">
        <v>74</v>
      </c>
      <c r="B79" s="326" t="str">
        <f t="shared" si="1"/>
        <v>4199</v>
      </c>
      <c r="C79" s="326">
        <v>1060101</v>
      </c>
      <c r="D79" s="326" t="s">
        <v>102</v>
      </c>
      <c r="E79" s="326" t="s">
        <v>103</v>
      </c>
      <c r="F79" s="326" t="s">
        <v>101</v>
      </c>
      <c r="G79" s="326">
        <v>41992</v>
      </c>
      <c r="H79" s="326">
        <v>41994</v>
      </c>
      <c r="I79" s="326">
        <v>41993</v>
      </c>
      <c r="J79" s="326">
        <v>41995</v>
      </c>
      <c r="K79" s="326">
        <v>41991</v>
      </c>
      <c r="L79" s="364"/>
      <c r="M79" s="430">
        <v>419911</v>
      </c>
      <c r="N79" s="430">
        <v>419912</v>
      </c>
      <c r="O79" s="430">
        <v>41996</v>
      </c>
      <c r="P79" s="430">
        <v>419913</v>
      </c>
      <c r="Q79" s="430">
        <v>419914</v>
      </c>
      <c r="R79" s="431"/>
      <c r="S79" s="430">
        <v>419916</v>
      </c>
      <c r="T79" s="430">
        <v>419917</v>
      </c>
      <c r="U79" s="430">
        <v>41998</v>
      </c>
      <c r="V79" s="430">
        <v>41999</v>
      </c>
      <c r="W79" s="430">
        <v>419918</v>
      </c>
      <c r="X79" s="430">
        <v>419919</v>
      </c>
      <c r="Y79" s="326">
        <v>41990</v>
      </c>
    </row>
    <row r="80" spans="1:25">
      <c r="A80" s="326">
        <v>75</v>
      </c>
      <c r="B80" s="326" t="str">
        <f t="shared" si="1"/>
        <v>4101</v>
      </c>
      <c r="C80" s="326">
        <v>1060201</v>
      </c>
      <c r="D80" s="326" t="s">
        <v>102</v>
      </c>
      <c r="E80" s="326" t="s">
        <v>105</v>
      </c>
      <c r="F80" s="326" t="s">
        <v>104</v>
      </c>
      <c r="G80" s="326">
        <v>41012</v>
      </c>
      <c r="H80" s="326">
        <v>41014</v>
      </c>
      <c r="I80" s="326">
        <v>41013</v>
      </c>
      <c r="J80" s="326">
        <v>41015</v>
      </c>
      <c r="K80" s="326">
        <v>41011</v>
      </c>
      <c r="L80" s="364"/>
      <c r="M80" s="430">
        <v>410111</v>
      </c>
      <c r="N80" s="430">
        <v>410112</v>
      </c>
      <c r="O80" s="430">
        <v>41016</v>
      </c>
      <c r="P80" s="430">
        <v>410113</v>
      </c>
      <c r="Q80" s="431"/>
      <c r="R80" s="431"/>
      <c r="S80" s="430">
        <v>410116</v>
      </c>
      <c r="T80" s="430">
        <v>410117</v>
      </c>
      <c r="U80" s="430">
        <v>41018</v>
      </c>
      <c r="V80" s="430">
        <v>41019</v>
      </c>
      <c r="W80" s="430">
        <v>410118</v>
      </c>
      <c r="X80" s="430">
        <v>410119</v>
      </c>
      <c r="Y80" s="326">
        <v>41010</v>
      </c>
    </row>
    <row r="81" spans="1:25">
      <c r="A81" s="326">
        <v>76</v>
      </c>
      <c r="B81" s="326" t="str">
        <f t="shared" si="1"/>
        <v>4102</v>
      </c>
      <c r="C81" s="326">
        <v>1060301</v>
      </c>
      <c r="D81" s="326" t="s">
        <v>102</v>
      </c>
      <c r="E81" s="326" t="s">
        <v>107</v>
      </c>
      <c r="F81" s="326" t="s">
        <v>106</v>
      </c>
      <c r="G81" s="326">
        <v>41022</v>
      </c>
      <c r="H81" s="326">
        <v>41024</v>
      </c>
      <c r="I81" s="326">
        <v>41023</v>
      </c>
      <c r="J81" s="326">
        <v>41025</v>
      </c>
      <c r="K81" s="326">
        <v>41021</v>
      </c>
      <c r="L81" s="364"/>
      <c r="M81" s="430">
        <v>410211</v>
      </c>
      <c r="N81" s="430">
        <v>410212</v>
      </c>
      <c r="O81" s="430">
        <v>41026</v>
      </c>
      <c r="P81" s="430">
        <v>410213</v>
      </c>
      <c r="Q81" s="431"/>
      <c r="R81" s="431"/>
      <c r="S81" s="430">
        <v>410216</v>
      </c>
      <c r="T81" s="430">
        <v>410217</v>
      </c>
      <c r="U81" s="430">
        <v>41028</v>
      </c>
      <c r="V81" s="430">
        <v>41029</v>
      </c>
      <c r="W81" s="430">
        <v>410218</v>
      </c>
      <c r="X81" s="430">
        <v>410219</v>
      </c>
      <c r="Y81" s="326">
        <v>41020</v>
      </c>
    </row>
    <row r="82" spans="1:25">
      <c r="A82" s="326">
        <v>77</v>
      </c>
      <c r="B82" s="326" t="str">
        <f t="shared" si="1"/>
        <v>4103</v>
      </c>
      <c r="C82" s="326">
        <v>1060401</v>
      </c>
      <c r="D82" s="326" t="s">
        <v>102</v>
      </c>
      <c r="E82" s="326" t="s">
        <v>109</v>
      </c>
      <c r="F82" s="326" t="s">
        <v>108</v>
      </c>
      <c r="G82" s="326">
        <v>41032</v>
      </c>
      <c r="H82" s="326">
        <v>41034</v>
      </c>
      <c r="I82" s="326">
        <v>41033</v>
      </c>
      <c r="J82" s="326">
        <v>41035</v>
      </c>
      <c r="K82" s="326">
        <v>41031</v>
      </c>
      <c r="L82" s="364"/>
      <c r="M82" s="430">
        <v>410311</v>
      </c>
      <c r="N82" s="430">
        <v>410312</v>
      </c>
      <c r="O82" s="430">
        <v>41036</v>
      </c>
      <c r="P82" s="430">
        <v>410313</v>
      </c>
      <c r="Q82" s="431"/>
      <c r="R82" s="431"/>
      <c r="S82" s="430">
        <v>410316</v>
      </c>
      <c r="T82" s="430">
        <v>410317</v>
      </c>
      <c r="U82" s="430">
        <v>41038</v>
      </c>
      <c r="V82" s="430">
        <v>41039</v>
      </c>
      <c r="W82" s="430">
        <v>410318</v>
      </c>
      <c r="X82" s="430">
        <v>410319</v>
      </c>
      <c r="Y82" s="326">
        <v>41030</v>
      </c>
    </row>
    <row r="83" spans="1:25">
      <c r="A83" s="326">
        <v>78</v>
      </c>
      <c r="B83" s="326" t="str">
        <f t="shared" si="1"/>
        <v>4104</v>
      </c>
      <c r="C83" s="326">
        <v>1060501</v>
      </c>
      <c r="D83" s="326" t="s">
        <v>102</v>
      </c>
      <c r="E83" s="326" t="s">
        <v>111</v>
      </c>
      <c r="F83" s="326" t="s">
        <v>110</v>
      </c>
      <c r="G83" s="326">
        <v>41042</v>
      </c>
      <c r="H83" s="326">
        <v>41044</v>
      </c>
      <c r="I83" s="326">
        <v>41043</v>
      </c>
      <c r="J83" s="326">
        <v>41045</v>
      </c>
      <c r="K83" s="326">
        <v>41041</v>
      </c>
      <c r="L83" s="364"/>
      <c r="M83" s="430">
        <v>410411</v>
      </c>
      <c r="N83" s="430">
        <v>410412</v>
      </c>
      <c r="O83" s="430">
        <v>41046</v>
      </c>
      <c r="P83" s="430">
        <v>410413</v>
      </c>
      <c r="Q83" s="431"/>
      <c r="R83" s="431"/>
      <c r="S83" s="430">
        <v>410416</v>
      </c>
      <c r="T83" s="430">
        <v>410417</v>
      </c>
      <c r="U83" s="430">
        <v>41048</v>
      </c>
      <c r="V83" s="430">
        <v>41049</v>
      </c>
      <c r="W83" s="430">
        <v>410418</v>
      </c>
      <c r="X83" s="430">
        <v>410419</v>
      </c>
      <c r="Y83" s="326">
        <v>41040</v>
      </c>
    </row>
    <row r="84" spans="1:25">
      <c r="A84" s="326">
        <v>79</v>
      </c>
      <c r="B84" s="326" t="str">
        <f t="shared" si="1"/>
        <v>4105</v>
      </c>
      <c r="C84" s="326">
        <v>1060601</v>
      </c>
      <c r="D84" s="326" t="s">
        <v>102</v>
      </c>
      <c r="E84" s="326" t="s">
        <v>113</v>
      </c>
      <c r="F84" s="326" t="s">
        <v>112</v>
      </c>
      <c r="G84" s="326">
        <v>41052</v>
      </c>
      <c r="H84" s="326">
        <v>41054</v>
      </c>
      <c r="I84" s="326">
        <v>41053</v>
      </c>
      <c r="J84" s="326">
        <v>41055</v>
      </c>
      <c r="K84" s="326">
        <v>41051</v>
      </c>
      <c r="L84" s="364"/>
      <c r="M84" s="430">
        <v>410511</v>
      </c>
      <c r="N84" s="430">
        <v>410512</v>
      </c>
      <c r="O84" s="430">
        <v>41056</v>
      </c>
      <c r="P84" s="430">
        <v>410513</v>
      </c>
      <c r="Q84" s="431"/>
      <c r="R84" s="431"/>
      <c r="S84" s="430">
        <v>410516</v>
      </c>
      <c r="T84" s="430">
        <v>410517</v>
      </c>
      <c r="U84" s="430">
        <v>41058</v>
      </c>
      <c r="V84" s="430">
        <v>41059</v>
      </c>
      <c r="W84" s="430">
        <v>410518</v>
      </c>
      <c r="X84" s="430">
        <v>410519</v>
      </c>
      <c r="Y84" s="326">
        <v>41050</v>
      </c>
    </row>
    <row r="85" spans="1:25">
      <c r="A85" s="326">
        <v>80</v>
      </c>
      <c r="B85" s="326" t="str">
        <f t="shared" si="1"/>
        <v>4106</v>
      </c>
      <c r="C85" s="326">
        <v>1060701</v>
      </c>
      <c r="D85" s="326" t="s">
        <v>102</v>
      </c>
      <c r="E85" s="326" t="s">
        <v>115</v>
      </c>
      <c r="F85" s="326" t="s">
        <v>114</v>
      </c>
      <c r="G85" s="326">
        <v>41062</v>
      </c>
      <c r="H85" s="326">
        <v>41064</v>
      </c>
      <c r="I85" s="326">
        <v>41063</v>
      </c>
      <c r="J85" s="326">
        <v>41065</v>
      </c>
      <c r="K85" s="326">
        <v>41061</v>
      </c>
      <c r="L85" s="364"/>
      <c r="M85" s="430">
        <v>410611</v>
      </c>
      <c r="N85" s="430">
        <v>410612</v>
      </c>
      <c r="O85" s="430">
        <v>41066</v>
      </c>
      <c r="P85" s="430">
        <v>410613</v>
      </c>
      <c r="Q85" s="431"/>
      <c r="R85" s="431"/>
      <c r="S85" s="430">
        <v>410616</v>
      </c>
      <c r="T85" s="430">
        <v>410617</v>
      </c>
      <c r="U85" s="430">
        <v>41068</v>
      </c>
      <c r="V85" s="430">
        <v>41069</v>
      </c>
      <c r="W85" s="430">
        <v>410618</v>
      </c>
      <c r="X85" s="430">
        <v>410619</v>
      </c>
      <c r="Y85" s="326">
        <v>41060</v>
      </c>
    </row>
    <row r="86" spans="1:25">
      <c r="A86" s="326">
        <v>81</v>
      </c>
      <c r="B86" s="326" t="str">
        <f t="shared" si="1"/>
        <v>4107</v>
      </c>
      <c r="C86" s="326">
        <v>1060801</v>
      </c>
      <c r="D86" s="326" t="s">
        <v>102</v>
      </c>
      <c r="E86" s="326" t="s">
        <v>117</v>
      </c>
      <c r="F86" s="326" t="s">
        <v>116</v>
      </c>
      <c r="G86" s="326">
        <v>41072</v>
      </c>
      <c r="H86" s="326">
        <v>41074</v>
      </c>
      <c r="I86" s="326">
        <v>41073</v>
      </c>
      <c r="J86" s="326">
        <v>41075</v>
      </c>
      <c r="K86" s="326">
        <v>41071</v>
      </c>
      <c r="L86" s="364"/>
      <c r="M86" s="430">
        <v>410711</v>
      </c>
      <c r="N86" s="430">
        <v>410712</v>
      </c>
      <c r="O86" s="430">
        <v>41076</v>
      </c>
      <c r="P86" s="430">
        <v>410713</v>
      </c>
      <c r="Q86" s="431"/>
      <c r="R86" s="431"/>
      <c r="S86" s="430">
        <v>410716</v>
      </c>
      <c r="T86" s="430">
        <v>410717</v>
      </c>
      <c r="U86" s="430">
        <v>41078</v>
      </c>
      <c r="V86" s="430">
        <v>41079</v>
      </c>
      <c r="W86" s="430">
        <v>410718</v>
      </c>
      <c r="X86" s="430">
        <v>410719</v>
      </c>
      <c r="Y86" s="326">
        <v>41070</v>
      </c>
    </row>
    <row r="87" spans="1:25">
      <c r="A87" s="326">
        <v>82</v>
      </c>
      <c r="B87" s="326" t="str">
        <f t="shared" si="1"/>
        <v>4108</v>
      </c>
      <c r="C87" s="326">
        <v>1060901</v>
      </c>
      <c r="D87" s="326" t="s">
        <v>102</v>
      </c>
      <c r="E87" s="326" t="s">
        <v>119</v>
      </c>
      <c r="F87" s="326" t="s">
        <v>118</v>
      </c>
      <c r="G87" s="326">
        <v>41082</v>
      </c>
      <c r="H87" s="326">
        <v>41084</v>
      </c>
      <c r="I87" s="326">
        <v>41083</v>
      </c>
      <c r="J87" s="326">
        <v>41085</v>
      </c>
      <c r="K87" s="326">
        <v>41081</v>
      </c>
      <c r="L87" s="364"/>
      <c r="M87" s="430">
        <v>410811</v>
      </c>
      <c r="N87" s="430">
        <v>410812</v>
      </c>
      <c r="O87" s="430">
        <v>41086</v>
      </c>
      <c r="P87" s="430">
        <v>410813</v>
      </c>
      <c r="Q87" s="431"/>
      <c r="R87" s="431"/>
      <c r="S87" s="430">
        <v>410816</v>
      </c>
      <c r="T87" s="430">
        <v>410817</v>
      </c>
      <c r="U87" s="430">
        <v>41088</v>
      </c>
      <c r="V87" s="430">
        <v>41089</v>
      </c>
      <c r="W87" s="430">
        <v>410818</v>
      </c>
      <c r="X87" s="430">
        <v>410819</v>
      </c>
      <c r="Y87" s="326">
        <v>41080</v>
      </c>
    </row>
    <row r="88" spans="1:25">
      <c r="A88" s="326">
        <v>83</v>
      </c>
      <c r="B88" s="326" t="str">
        <f t="shared" si="1"/>
        <v>4201</v>
      </c>
      <c r="C88" s="326">
        <v>1070101</v>
      </c>
      <c r="D88" s="326" t="s">
        <v>121</v>
      </c>
      <c r="E88" s="326" t="s">
        <v>122</v>
      </c>
      <c r="F88" s="326" t="s">
        <v>120</v>
      </c>
      <c r="G88" s="326">
        <v>42012</v>
      </c>
      <c r="H88" s="326">
        <v>42014</v>
      </c>
      <c r="I88" s="326">
        <v>42013</v>
      </c>
      <c r="J88" s="326">
        <v>42015</v>
      </c>
      <c r="K88" s="326">
        <v>42011</v>
      </c>
      <c r="L88" s="364"/>
      <c r="M88" s="430">
        <v>420111</v>
      </c>
      <c r="N88" s="430">
        <v>420112</v>
      </c>
      <c r="O88" s="430">
        <v>42016</v>
      </c>
      <c r="P88" s="430">
        <v>420113</v>
      </c>
      <c r="Q88" s="430">
        <v>420114</v>
      </c>
      <c r="R88" s="431"/>
      <c r="S88" s="430">
        <v>420116</v>
      </c>
      <c r="T88" s="430">
        <v>420117</v>
      </c>
      <c r="U88" s="430">
        <v>42018</v>
      </c>
      <c r="V88" s="430">
        <v>42019</v>
      </c>
      <c r="W88" s="430">
        <v>420118</v>
      </c>
      <c r="X88" s="430">
        <v>420119</v>
      </c>
      <c r="Y88" s="326">
        <v>42010</v>
      </c>
    </row>
    <row r="89" spans="1:25">
      <c r="A89" s="326">
        <v>84</v>
      </c>
      <c r="B89" s="326" t="str">
        <f t="shared" si="1"/>
        <v>4202</v>
      </c>
      <c r="C89" s="326">
        <v>1070201</v>
      </c>
      <c r="D89" s="326" t="s">
        <v>121</v>
      </c>
      <c r="E89" s="326" t="s">
        <v>124</v>
      </c>
      <c r="F89" s="326" t="s">
        <v>123</v>
      </c>
      <c r="G89" s="326">
        <v>42022</v>
      </c>
      <c r="H89" s="326">
        <v>42024</v>
      </c>
      <c r="I89" s="326">
        <v>42023</v>
      </c>
      <c r="J89" s="326">
        <v>42025</v>
      </c>
      <c r="K89" s="326">
        <v>42021</v>
      </c>
      <c r="L89" s="364"/>
      <c r="M89" s="430">
        <v>420211</v>
      </c>
      <c r="N89" s="430">
        <v>420212</v>
      </c>
      <c r="O89" s="430">
        <v>42026</v>
      </c>
      <c r="P89" s="430">
        <v>420213</v>
      </c>
      <c r="Q89" s="431"/>
      <c r="R89" s="431"/>
      <c r="S89" s="431"/>
      <c r="T89" s="430">
        <v>420217</v>
      </c>
      <c r="U89" s="430">
        <v>42028</v>
      </c>
      <c r="V89" s="430">
        <v>42029</v>
      </c>
      <c r="W89" s="430">
        <v>420218</v>
      </c>
      <c r="X89" s="430">
        <v>420219</v>
      </c>
      <c r="Y89" s="326">
        <v>42020</v>
      </c>
    </row>
    <row r="90" spans="1:25">
      <c r="A90" s="326">
        <v>85</v>
      </c>
      <c r="B90" s="326" t="str">
        <f t="shared" si="1"/>
        <v>4203</v>
      </c>
      <c r="C90" s="326">
        <v>1070301</v>
      </c>
      <c r="D90" s="326" t="s">
        <v>121</v>
      </c>
      <c r="E90" s="326" t="s">
        <v>126</v>
      </c>
      <c r="F90" s="326" t="s">
        <v>125</v>
      </c>
      <c r="G90" s="326">
        <v>42032</v>
      </c>
      <c r="H90" s="326">
        <v>42034</v>
      </c>
      <c r="I90" s="326">
        <v>42033</v>
      </c>
      <c r="J90" s="326">
        <v>42035</v>
      </c>
      <c r="K90" s="326">
        <v>42031</v>
      </c>
      <c r="L90" s="364"/>
      <c r="M90" s="430">
        <v>420311</v>
      </c>
      <c r="N90" s="430">
        <v>420312</v>
      </c>
      <c r="O90" s="430">
        <v>42036</v>
      </c>
      <c r="P90" s="430">
        <v>420313</v>
      </c>
      <c r="Q90" s="431"/>
      <c r="R90" s="431"/>
      <c r="S90" s="431"/>
      <c r="T90" s="430">
        <v>420317</v>
      </c>
      <c r="U90" s="430">
        <v>42038</v>
      </c>
      <c r="V90" s="430">
        <v>42039</v>
      </c>
      <c r="W90" s="430">
        <v>420318</v>
      </c>
      <c r="X90" s="430">
        <v>420319</v>
      </c>
      <c r="Y90" s="326">
        <v>42030</v>
      </c>
    </row>
    <row r="91" spans="1:25">
      <c r="A91" s="326">
        <v>86</v>
      </c>
      <c r="B91" s="326" t="str">
        <f t="shared" si="1"/>
        <v>5101</v>
      </c>
      <c r="C91" s="326">
        <v>1080101</v>
      </c>
      <c r="D91" s="326" t="s">
        <v>128</v>
      </c>
      <c r="E91" s="326" t="s">
        <v>129</v>
      </c>
      <c r="F91" s="326" t="s">
        <v>127</v>
      </c>
      <c r="G91" s="326">
        <v>51012</v>
      </c>
      <c r="H91" s="326">
        <v>51014</v>
      </c>
      <c r="I91" s="326">
        <v>51013</v>
      </c>
      <c r="J91" s="326">
        <v>51015</v>
      </c>
      <c r="K91" s="326">
        <v>51011</v>
      </c>
      <c r="L91" s="364"/>
      <c r="M91" s="430">
        <v>510111</v>
      </c>
      <c r="N91" s="430">
        <v>510112</v>
      </c>
      <c r="O91" s="430">
        <v>51016</v>
      </c>
      <c r="P91" s="430">
        <v>510113</v>
      </c>
      <c r="Q91" s="430">
        <v>510114</v>
      </c>
      <c r="R91" s="431"/>
      <c r="S91" s="430">
        <v>510116</v>
      </c>
      <c r="T91" s="430">
        <v>510117</v>
      </c>
      <c r="U91" s="430">
        <v>51018</v>
      </c>
      <c r="V91" s="430">
        <v>51019</v>
      </c>
      <c r="W91" s="430">
        <v>510118</v>
      </c>
      <c r="X91" s="430">
        <v>510119</v>
      </c>
      <c r="Y91" s="326">
        <v>51010</v>
      </c>
    </row>
    <row r="92" spans="1:25">
      <c r="A92" s="326">
        <v>87</v>
      </c>
      <c r="B92" s="326" t="str">
        <f t="shared" si="1"/>
        <v>5202</v>
      </c>
      <c r="C92" s="326">
        <v>1080201</v>
      </c>
      <c r="D92" s="326" t="s">
        <v>128</v>
      </c>
      <c r="E92" s="326" t="s">
        <v>131</v>
      </c>
      <c r="F92" s="326" t="s">
        <v>130</v>
      </c>
      <c r="G92" s="326">
        <v>52022</v>
      </c>
      <c r="H92" s="326">
        <v>52024</v>
      </c>
      <c r="I92" s="326">
        <v>52023</v>
      </c>
      <c r="J92" s="326">
        <v>52025</v>
      </c>
      <c r="K92" s="326">
        <v>52021</v>
      </c>
      <c r="L92" s="364"/>
      <c r="M92" s="430">
        <v>520211</v>
      </c>
      <c r="N92" s="430">
        <v>520212</v>
      </c>
      <c r="O92" s="430">
        <v>52026</v>
      </c>
      <c r="P92" s="430">
        <v>520213</v>
      </c>
      <c r="Q92" s="430">
        <v>520214</v>
      </c>
      <c r="R92" s="431"/>
      <c r="S92" s="430">
        <v>520216</v>
      </c>
      <c r="T92" s="430">
        <v>520217</v>
      </c>
      <c r="U92" s="430">
        <v>52028</v>
      </c>
      <c r="V92" s="430">
        <v>52029</v>
      </c>
      <c r="W92" s="430">
        <v>520218</v>
      </c>
      <c r="X92" s="430">
        <v>520219</v>
      </c>
      <c r="Y92" s="326">
        <v>52020</v>
      </c>
    </row>
    <row r="93" spans="1:25">
      <c r="A93" s="326">
        <v>88</v>
      </c>
      <c r="B93" s="326" t="str">
        <f t="shared" si="1"/>
        <v>6101</v>
      </c>
      <c r="C93" s="326">
        <v>1090101</v>
      </c>
      <c r="D93" s="326" t="s">
        <v>133</v>
      </c>
      <c r="E93" s="326" t="s">
        <v>134</v>
      </c>
      <c r="F93" s="326" t="s">
        <v>132</v>
      </c>
      <c r="G93" s="326">
        <v>61012</v>
      </c>
      <c r="H93" s="326">
        <v>61014</v>
      </c>
      <c r="I93" s="326">
        <v>61013</v>
      </c>
      <c r="J93" s="326">
        <v>61015</v>
      </c>
      <c r="K93" s="326">
        <v>61011</v>
      </c>
      <c r="L93" s="364"/>
      <c r="M93" s="430">
        <v>610111</v>
      </c>
      <c r="N93" s="430">
        <v>610112</v>
      </c>
      <c r="O93" s="430">
        <v>61016</v>
      </c>
      <c r="P93" s="430">
        <v>610113</v>
      </c>
      <c r="Q93" s="431"/>
      <c r="R93" s="431"/>
      <c r="S93" s="431"/>
      <c r="T93" s="430">
        <v>610117</v>
      </c>
      <c r="U93" s="430">
        <v>61018</v>
      </c>
      <c r="V93" s="430">
        <v>61019</v>
      </c>
      <c r="W93" s="430">
        <v>610118</v>
      </c>
      <c r="X93" s="430">
        <v>610119</v>
      </c>
      <c r="Y93" s="326">
        <v>61010</v>
      </c>
    </row>
    <row r="94" spans="1:25">
      <c r="A94" s="326">
        <v>89</v>
      </c>
      <c r="B94" s="326" t="str">
        <f t="shared" si="1"/>
        <v>6102</v>
      </c>
      <c r="C94" s="326">
        <v>1090201</v>
      </c>
      <c r="D94" s="326" t="s">
        <v>133</v>
      </c>
      <c r="E94" s="326" t="s">
        <v>136</v>
      </c>
      <c r="F94" s="326" t="s">
        <v>135</v>
      </c>
      <c r="G94" s="326">
        <v>61022</v>
      </c>
      <c r="H94" s="326">
        <v>61024</v>
      </c>
      <c r="I94" s="326">
        <v>61023</v>
      </c>
      <c r="J94" s="326">
        <v>61025</v>
      </c>
      <c r="K94" s="326">
        <v>61021</v>
      </c>
      <c r="L94" s="364"/>
      <c r="M94" s="430">
        <v>610211</v>
      </c>
      <c r="N94" s="430">
        <v>610212</v>
      </c>
      <c r="O94" s="430">
        <v>61026</v>
      </c>
      <c r="P94" s="430">
        <v>610213</v>
      </c>
      <c r="Q94" s="431"/>
      <c r="R94" s="431"/>
      <c r="S94" s="431"/>
      <c r="T94" s="430">
        <v>610217</v>
      </c>
      <c r="U94" s="430">
        <v>61028</v>
      </c>
      <c r="V94" s="430">
        <v>61029</v>
      </c>
      <c r="W94" s="430">
        <v>610218</v>
      </c>
      <c r="X94" s="430">
        <v>610219</v>
      </c>
      <c r="Y94" s="326">
        <v>61020</v>
      </c>
    </row>
    <row r="95" spans="1:25">
      <c r="A95" s="326">
        <v>90</v>
      </c>
      <c r="B95" s="326" t="str">
        <f t="shared" si="1"/>
        <v>6103</v>
      </c>
      <c r="C95" s="326">
        <v>1090301</v>
      </c>
      <c r="D95" s="326" t="s">
        <v>133</v>
      </c>
      <c r="E95" s="326" t="s">
        <v>138</v>
      </c>
      <c r="F95" s="326" t="s">
        <v>137</v>
      </c>
      <c r="G95" s="326">
        <v>61032</v>
      </c>
      <c r="H95" s="326">
        <v>61034</v>
      </c>
      <c r="I95" s="326">
        <v>61033</v>
      </c>
      <c r="J95" s="326">
        <v>61035</v>
      </c>
      <c r="K95" s="326">
        <v>61031</v>
      </c>
      <c r="L95" s="364"/>
      <c r="M95" s="430">
        <v>610311</v>
      </c>
      <c r="N95" s="430">
        <v>610312</v>
      </c>
      <c r="O95" s="430">
        <v>61036</v>
      </c>
      <c r="P95" s="430">
        <v>610313</v>
      </c>
      <c r="Q95" s="431"/>
      <c r="R95" s="431"/>
      <c r="S95" s="431"/>
      <c r="T95" s="430">
        <v>610317</v>
      </c>
      <c r="U95" s="430">
        <v>61038</v>
      </c>
      <c r="V95" s="430">
        <v>61039</v>
      </c>
      <c r="W95" s="430">
        <v>610318</v>
      </c>
      <c r="X95" s="430">
        <v>610319</v>
      </c>
      <c r="Y95" s="326">
        <v>61030</v>
      </c>
    </row>
    <row r="96" spans="1:25">
      <c r="A96" s="326">
        <v>91</v>
      </c>
      <c r="B96" s="326" t="str">
        <f t="shared" si="1"/>
        <v>6104</v>
      </c>
      <c r="C96" s="326">
        <v>1090401</v>
      </c>
      <c r="D96" s="326" t="s">
        <v>133</v>
      </c>
      <c r="E96" s="326" t="s">
        <v>140</v>
      </c>
      <c r="F96" s="326" t="s">
        <v>139</v>
      </c>
      <c r="G96" s="326">
        <v>61042</v>
      </c>
      <c r="H96" s="326">
        <v>61044</v>
      </c>
      <c r="I96" s="326">
        <v>61043</v>
      </c>
      <c r="J96" s="326">
        <v>61045</v>
      </c>
      <c r="K96" s="326">
        <v>61041</v>
      </c>
      <c r="L96" s="364"/>
      <c r="M96" s="430">
        <v>610411</v>
      </c>
      <c r="N96" s="430">
        <v>610412</v>
      </c>
      <c r="O96" s="430">
        <v>61046</v>
      </c>
      <c r="P96" s="430">
        <v>610413</v>
      </c>
      <c r="Q96" s="431"/>
      <c r="R96" s="431"/>
      <c r="S96" s="431"/>
      <c r="T96" s="430">
        <v>610417</v>
      </c>
      <c r="U96" s="430">
        <v>61048</v>
      </c>
      <c r="V96" s="430">
        <v>61049</v>
      </c>
      <c r="W96" s="430">
        <v>610418</v>
      </c>
      <c r="X96" s="430">
        <v>610419</v>
      </c>
      <c r="Y96" s="326">
        <v>61040</v>
      </c>
    </row>
    <row r="97" spans="1:25">
      <c r="A97" s="326">
        <v>92</v>
      </c>
      <c r="B97" s="326" t="str">
        <f t="shared" si="1"/>
        <v>7108</v>
      </c>
      <c r="C97" s="326">
        <v>1100101</v>
      </c>
      <c r="D97" s="326" t="s">
        <v>142</v>
      </c>
      <c r="E97" s="326" t="s">
        <v>143</v>
      </c>
      <c r="F97" s="326" t="s">
        <v>141</v>
      </c>
      <c r="G97" s="326">
        <v>71082</v>
      </c>
      <c r="H97" s="326">
        <v>71084</v>
      </c>
      <c r="I97" s="326">
        <v>71083</v>
      </c>
      <c r="J97" s="326">
        <v>71085</v>
      </c>
      <c r="K97" s="326">
        <v>71081</v>
      </c>
      <c r="L97" s="364"/>
      <c r="M97" s="430">
        <v>710811</v>
      </c>
      <c r="N97" s="430">
        <v>710812</v>
      </c>
      <c r="O97" s="430">
        <v>71086</v>
      </c>
      <c r="P97" s="430">
        <v>710813</v>
      </c>
      <c r="Q97" s="431"/>
      <c r="R97" s="431"/>
      <c r="S97" s="431"/>
      <c r="T97" s="430">
        <v>710817</v>
      </c>
      <c r="U97" s="430">
        <v>71088</v>
      </c>
      <c r="V97" s="430">
        <v>71089</v>
      </c>
      <c r="W97" s="430">
        <v>710818</v>
      </c>
      <c r="X97" s="430">
        <v>710819</v>
      </c>
      <c r="Y97" s="326">
        <v>71080</v>
      </c>
    </row>
    <row r="98" spans="1:25">
      <c r="A98" s="326">
        <v>93</v>
      </c>
      <c r="B98" s="326" t="str">
        <f t="shared" si="1"/>
        <v>7110</v>
      </c>
      <c r="C98" s="326">
        <v>1100201</v>
      </c>
      <c r="D98" s="326" t="s">
        <v>142</v>
      </c>
      <c r="E98" s="326" t="s">
        <v>145</v>
      </c>
      <c r="F98" s="326" t="s">
        <v>144</v>
      </c>
      <c r="G98" s="326">
        <v>71102</v>
      </c>
      <c r="H98" s="326">
        <v>71104</v>
      </c>
      <c r="I98" s="326">
        <v>71103</v>
      </c>
      <c r="J98" s="326">
        <v>71105</v>
      </c>
      <c r="K98" s="326">
        <v>71101</v>
      </c>
      <c r="L98" s="364"/>
      <c r="M98" s="430">
        <v>711011</v>
      </c>
      <c r="N98" s="430">
        <v>711012</v>
      </c>
      <c r="O98" s="430">
        <v>71106</v>
      </c>
      <c r="P98" s="430">
        <v>711013</v>
      </c>
      <c r="Q98" s="431"/>
      <c r="R98" s="431"/>
      <c r="S98" s="431"/>
      <c r="T98" s="430">
        <v>711017</v>
      </c>
      <c r="U98" s="430">
        <v>71108</v>
      </c>
      <c r="V98" s="430">
        <v>71109</v>
      </c>
      <c r="W98" s="430">
        <v>711018</v>
      </c>
      <c r="X98" s="430">
        <v>711019</v>
      </c>
      <c r="Y98" s="326">
        <v>71100</v>
      </c>
    </row>
    <row r="99" spans="1:25">
      <c r="A99" s="326">
        <v>94</v>
      </c>
      <c r="B99" s="326" t="str">
        <f t="shared" si="1"/>
        <v>7109</v>
      </c>
      <c r="C99" s="326">
        <v>1100301</v>
      </c>
      <c r="D99" s="326" t="s">
        <v>142</v>
      </c>
      <c r="E99" s="326" t="s">
        <v>147</v>
      </c>
      <c r="F99" s="326" t="s">
        <v>146</v>
      </c>
      <c r="G99" s="326">
        <v>71092</v>
      </c>
      <c r="H99" s="326">
        <v>71094</v>
      </c>
      <c r="I99" s="326">
        <v>71093</v>
      </c>
      <c r="J99" s="326">
        <v>71095</v>
      </c>
      <c r="K99" s="326">
        <v>71091</v>
      </c>
      <c r="L99" s="364"/>
      <c r="M99" s="430">
        <v>710911</v>
      </c>
      <c r="N99" s="430">
        <v>710912</v>
      </c>
      <c r="O99" s="430">
        <v>71096</v>
      </c>
      <c r="P99" s="430">
        <v>710913</v>
      </c>
      <c r="Q99" s="431"/>
      <c r="R99" s="431"/>
      <c r="S99" s="431"/>
      <c r="T99" s="430">
        <v>710917</v>
      </c>
      <c r="U99" s="430">
        <v>71098</v>
      </c>
      <c r="V99" s="430">
        <v>71099</v>
      </c>
      <c r="W99" s="430">
        <v>710918</v>
      </c>
      <c r="X99" s="430">
        <v>710919</v>
      </c>
      <c r="Y99" s="326">
        <v>71090</v>
      </c>
    </row>
    <row r="100" spans="1:25">
      <c r="A100" s="326">
        <v>95</v>
      </c>
      <c r="B100" s="326" t="str">
        <f t="shared" si="1"/>
        <v>7106</v>
      </c>
      <c r="C100" s="326">
        <v>1100401</v>
      </c>
      <c r="D100" s="326" t="s">
        <v>142</v>
      </c>
      <c r="E100" s="326" t="s">
        <v>149</v>
      </c>
      <c r="F100" s="326" t="s">
        <v>148</v>
      </c>
      <c r="G100" s="326">
        <v>71062</v>
      </c>
      <c r="H100" s="326">
        <v>71064</v>
      </c>
      <c r="I100" s="326">
        <v>71063</v>
      </c>
      <c r="J100" s="326">
        <v>71065</v>
      </c>
      <c r="K100" s="326">
        <v>71061</v>
      </c>
      <c r="L100" s="364"/>
      <c r="M100" s="430">
        <v>710611</v>
      </c>
      <c r="N100" s="430">
        <v>710612</v>
      </c>
      <c r="O100" s="430">
        <v>71066</v>
      </c>
      <c r="P100" s="430">
        <v>710613</v>
      </c>
      <c r="Q100" s="431"/>
      <c r="R100" s="431"/>
      <c r="S100" s="431"/>
      <c r="T100" s="430">
        <v>710617</v>
      </c>
      <c r="U100" s="430">
        <v>71068</v>
      </c>
      <c r="V100" s="430">
        <v>71069</v>
      </c>
      <c r="W100" s="430">
        <v>710618</v>
      </c>
      <c r="X100" s="430">
        <v>710619</v>
      </c>
      <c r="Y100" s="326">
        <v>71060</v>
      </c>
    </row>
    <row r="101" spans="1:25">
      <c r="A101" s="326">
        <v>96</v>
      </c>
      <c r="B101" s="326" t="str">
        <f t="shared" si="1"/>
        <v>7104</v>
      </c>
      <c r="C101" s="326">
        <v>1100501</v>
      </c>
      <c r="D101" s="326" t="s">
        <v>142</v>
      </c>
      <c r="E101" s="326" t="s">
        <v>151</v>
      </c>
      <c r="F101" s="326" t="s">
        <v>150</v>
      </c>
      <c r="G101" s="326">
        <v>71042</v>
      </c>
      <c r="H101" s="326">
        <v>71044</v>
      </c>
      <c r="I101" s="326">
        <v>71043</v>
      </c>
      <c r="J101" s="326">
        <v>71045</v>
      </c>
      <c r="K101" s="326">
        <v>71041</v>
      </c>
      <c r="L101" s="364"/>
      <c r="M101" s="430">
        <v>710411</v>
      </c>
      <c r="N101" s="430">
        <v>710412</v>
      </c>
      <c r="O101" s="430">
        <v>71046</v>
      </c>
      <c r="P101" s="430">
        <v>710413</v>
      </c>
      <c r="Q101" s="431"/>
      <c r="R101" s="431"/>
      <c r="S101" s="431"/>
      <c r="T101" s="430">
        <v>710417</v>
      </c>
      <c r="U101" s="430">
        <v>71048</v>
      </c>
      <c r="V101" s="430">
        <v>71049</v>
      </c>
      <c r="W101" s="430">
        <v>710418</v>
      </c>
      <c r="X101" s="430">
        <v>710419</v>
      </c>
      <c r="Y101" s="326">
        <v>71040</v>
      </c>
    </row>
    <row r="102" spans="1:25">
      <c r="A102" s="326">
        <v>97</v>
      </c>
      <c r="B102" s="326" t="str">
        <f t="shared" si="1"/>
        <v>2104</v>
      </c>
      <c r="C102" s="326">
        <v>1100601</v>
      </c>
      <c r="D102" s="326" t="s">
        <v>142</v>
      </c>
      <c r="E102" s="326" t="s">
        <v>153</v>
      </c>
      <c r="F102" s="326" t="s">
        <v>152</v>
      </c>
      <c r="G102" s="326">
        <v>21042</v>
      </c>
      <c r="H102" s="326">
        <v>21044</v>
      </c>
      <c r="I102" s="326">
        <v>21043</v>
      </c>
      <c r="J102" s="326">
        <v>21045</v>
      </c>
      <c r="K102" s="326">
        <v>21041</v>
      </c>
      <c r="L102" s="364"/>
      <c r="M102" s="430">
        <v>210411</v>
      </c>
      <c r="N102" s="430">
        <v>210412</v>
      </c>
      <c r="O102" s="430">
        <v>21046</v>
      </c>
      <c r="P102" s="430">
        <v>210413</v>
      </c>
      <c r="Q102" s="431"/>
      <c r="R102" s="431"/>
      <c r="S102" s="431"/>
      <c r="T102" s="430">
        <v>210417</v>
      </c>
      <c r="U102" s="430">
        <v>21048</v>
      </c>
      <c r="V102" s="430">
        <v>21049</v>
      </c>
      <c r="W102" s="430">
        <v>210418</v>
      </c>
      <c r="X102" s="430">
        <v>210419</v>
      </c>
      <c r="Y102" s="326">
        <v>21040</v>
      </c>
    </row>
    <row r="103" spans="1:25">
      <c r="A103" s="326">
        <v>98</v>
      </c>
      <c r="B103" s="326" t="str">
        <f t="shared" si="1"/>
        <v>2103</v>
      </c>
      <c r="C103" s="326">
        <v>1100701</v>
      </c>
      <c r="D103" s="326" t="s">
        <v>142</v>
      </c>
      <c r="E103" s="326" t="s">
        <v>155</v>
      </c>
      <c r="F103" s="326" t="s">
        <v>154</v>
      </c>
      <c r="G103" s="326">
        <v>21032</v>
      </c>
      <c r="H103" s="326">
        <v>21034</v>
      </c>
      <c r="I103" s="326">
        <v>21033</v>
      </c>
      <c r="J103" s="326">
        <v>21035</v>
      </c>
      <c r="K103" s="326">
        <v>21031</v>
      </c>
      <c r="L103" s="364"/>
      <c r="M103" s="430">
        <v>210311</v>
      </c>
      <c r="N103" s="430">
        <v>210312</v>
      </c>
      <c r="O103" s="430">
        <v>21036</v>
      </c>
      <c r="P103" s="430">
        <v>210313</v>
      </c>
      <c r="Q103" s="431"/>
      <c r="R103" s="431"/>
      <c r="S103" s="431"/>
      <c r="T103" s="430">
        <v>210317</v>
      </c>
      <c r="U103" s="430">
        <v>21038</v>
      </c>
      <c r="V103" s="430">
        <v>21039</v>
      </c>
      <c r="W103" s="430">
        <v>210318</v>
      </c>
      <c r="X103" s="430">
        <v>210319</v>
      </c>
      <c r="Y103" s="326">
        <v>21030</v>
      </c>
    </row>
    <row r="104" spans="1:25">
      <c r="A104" s="326">
        <v>99</v>
      </c>
      <c r="B104" s="326" t="str">
        <f t="shared" si="1"/>
        <v>7111</v>
      </c>
      <c r="C104" s="326">
        <v>1100801</v>
      </c>
      <c r="D104" s="326" t="s">
        <v>142</v>
      </c>
      <c r="E104" s="326" t="s">
        <v>157</v>
      </c>
      <c r="F104" s="326" t="s">
        <v>156</v>
      </c>
      <c r="G104" s="326">
        <v>71112</v>
      </c>
      <c r="H104" s="326">
        <v>71114</v>
      </c>
      <c r="I104" s="326">
        <v>71113</v>
      </c>
      <c r="J104" s="326">
        <v>71115</v>
      </c>
      <c r="K104" s="326">
        <v>71111</v>
      </c>
      <c r="L104" s="364"/>
      <c r="M104" s="430">
        <v>711111</v>
      </c>
      <c r="N104" s="430">
        <v>711112</v>
      </c>
      <c r="O104" s="430">
        <v>71116</v>
      </c>
      <c r="P104" s="430">
        <v>711113</v>
      </c>
      <c r="Q104" s="431"/>
      <c r="R104" s="431"/>
      <c r="S104" s="431"/>
      <c r="T104" s="430">
        <v>711117</v>
      </c>
      <c r="U104" s="430">
        <v>71118</v>
      </c>
      <c r="V104" s="430">
        <v>71119</v>
      </c>
      <c r="W104" s="430">
        <v>711118</v>
      </c>
      <c r="X104" s="430">
        <v>711119</v>
      </c>
      <c r="Y104" s="326">
        <v>71110</v>
      </c>
    </row>
    <row r="105" spans="1:25">
      <c r="A105" s="326">
        <v>100</v>
      </c>
      <c r="B105" s="326" t="str">
        <f t="shared" si="1"/>
        <v>7101</v>
      </c>
      <c r="C105" s="326">
        <v>1110101</v>
      </c>
      <c r="D105" s="326" t="s">
        <v>159</v>
      </c>
      <c r="E105" s="326" t="s">
        <v>160</v>
      </c>
      <c r="F105" s="326" t="s">
        <v>158</v>
      </c>
      <c r="G105" s="326">
        <v>71012</v>
      </c>
      <c r="H105" s="326">
        <v>71014</v>
      </c>
      <c r="I105" s="326">
        <v>71013</v>
      </c>
      <c r="J105" s="326">
        <v>71015</v>
      </c>
      <c r="K105" s="326">
        <v>71011</v>
      </c>
      <c r="L105" s="364"/>
      <c r="M105" s="430">
        <v>710111</v>
      </c>
      <c r="N105" s="430">
        <v>710112</v>
      </c>
      <c r="O105" s="430">
        <v>71016</v>
      </c>
      <c r="P105" s="430">
        <v>710113</v>
      </c>
      <c r="Q105" s="431"/>
      <c r="R105" s="431"/>
      <c r="S105" s="431"/>
      <c r="T105" s="430">
        <v>710117</v>
      </c>
      <c r="U105" s="430">
        <v>71018</v>
      </c>
      <c r="V105" s="430">
        <v>71019</v>
      </c>
      <c r="W105" s="430">
        <v>710118</v>
      </c>
      <c r="X105" s="430">
        <v>710119</v>
      </c>
      <c r="Y105" s="326">
        <v>71010</v>
      </c>
    </row>
    <row r="106" spans="1:25">
      <c r="A106" s="326">
        <v>101</v>
      </c>
      <c r="B106" s="326" t="str">
        <f t="shared" si="1"/>
        <v>7103</v>
      </c>
      <c r="C106" s="326">
        <v>1110201</v>
      </c>
      <c r="D106" s="326" t="s">
        <v>159</v>
      </c>
      <c r="E106" s="326" t="s">
        <v>162</v>
      </c>
      <c r="F106" s="326" t="s">
        <v>161</v>
      </c>
      <c r="G106" s="326">
        <v>71032</v>
      </c>
      <c r="H106" s="326">
        <v>71034</v>
      </c>
      <c r="I106" s="326">
        <v>71033</v>
      </c>
      <c r="J106" s="326">
        <v>71035</v>
      </c>
      <c r="K106" s="326">
        <v>71031</v>
      </c>
      <c r="L106" s="364"/>
      <c r="M106" s="430">
        <v>710311</v>
      </c>
      <c r="N106" s="430">
        <v>710312</v>
      </c>
      <c r="O106" s="430">
        <v>71036</v>
      </c>
      <c r="P106" s="430">
        <v>710313</v>
      </c>
      <c r="Q106" s="431"/>
      <c r="R106" s="431"/>
      <c r="S106" s="431"/>
      <c r="T106" s="430">
        <v>710317</v>
      </c>
      <c r="U106" s="430">
        <v>71038</v>
      </c>
      <c r="V106" s="430">
        <v>71039</v>
      </c>
      <c r="W106" s="430">
        <v>710318</v>
      </c>
      <c r="X106" s="430">
        <v>710319</v>
      </c>
      <c r="Y106" s="326">
        <v>71030</v>
      </c>
    </row>
    <row r="107" spans="1:25">
      <c r="A107" s="326">
        <v>102</v>
      </c>
      <c r="B107" s="326" t="str">
        <f t="shared" si="1"/>
        <v>7105</v>
      </c>
      <c r="C107" s="326">
        <v>1110301</v>
      </c>
      <c r="D107" s="326" t="s">
        <v>159</v>
      </c>
      <c r="E107" s="326" t="s">
        <v>164</v>
      </c>
      <c r="F107" s="326" t="s">
        <v>163</v>
      </c>
      <c r="G107" s="326">
        <v>71052</v>
      </c>
      <c r="H107" s="326">
        <v>71054</v>
      </c>
      <c r="I107" s="326">
        <v>71053</v>
      </c>
      <c r="J107" s="326">
        <v>71055</v>
      </c>
      <c r="K107" s="326">
        <v>71051</v>
      </c>
      <c r="L107" s="364"/>
      <c r="M107" s="430">
        <v>710511</v>
      </c>
      <c r="N107" s="430">
        <v>710512</v>
      </c>
      <c r="O107" s="430">
        <v>71056</v>
      </c>
      <c r="P107" s="430">
        <v>710513</v>
      </c>
      <c r="Q107" s="430">
        <v>710514</v>
      </c>
      <c r="R107" s="431"/>
      <c r="S107" s="430">
        <v>710516</v>
      </c>
      <c r="T107" s="430">
        <v>710517</v>
      </c>
      <c r="U107" s="430">
        <v>71058</v>
      </c>
      <c r="V107" s="430">
        <v>71059</v>
      </c>
      <c r="W107" s="430">
        <v>710518</v>
      </c>
      <c r="X107" s="430">
        <v>710519</v>
      </c>
      <c r="Y107" s="326">
        <v>71050</v>
      </c>
    </row>
    <row r="108" spans="1:25">
      <c r="A108" s="326">
        <v>103</v>
      </c>
      <c r="B108" s="326" t="str">
        <f t="shared" si="1"/>
        <v>7112</v>
      </c>
      <c r="C108" s="326">
        <v>1110401</v>
      </c>
      <c r="D108" s="326" t="s">
        <v>159</v>
      </c>
      <c r="E108" s="326" t="s">
        <v>166</v>
      </c>
      <c r="F108" s="326" t="s">
        <v>165</v>
      </c>
      <c r="G108" s="326">
        <v>71122</v>
      </c>
      <c r="H108" s="326">
        <v>71124</v>
      </c>
      <c r="I108" s="326">
        <v>71123</v>
      </c>
      <c r="J108" s="326">
        <v>71125</v>
      </c>
      <c r="K108" s="326">
        <v>71121</v>
      </c>
      <c r="L108" s="364"/>
      <c r="M108" s="430">
        <v>711211</v>
      </c>
      <c r="N108" s="430">
        <v>711212</v>
      </c>
      <c r="O108" s="430">
        <v>71126</v>
      </c>
      <c r="P108" s="430">
        <v>711213</v>
      </c>
      <c r="Q108" s="431"/>
      <c r="R108" s="431"/>
      <c r="S108" s="431"/>
      <c r="T108" s="430">
        <v>711217</v>
      </c>
      <c r="U108" s="430">
        <v>71128</v>
      </c>
      <c r="V108" s="430">
        <v>71129</v>
      </c>
      <c r="W108" s="430">
        <v>711218</v>
      </c>
      <c r="X108" s="430">
        <v>711219</v>
      </c>
      <c r="Y108" s="326">
        <v>71120</v>
      </c>
    </row>
    <row r="109" spans="1:25">
      <c r="A109" s="326">
        <v>104</v>
      </c>
      <c r="B109" s="326" t="str">
        <f t="shared" si="1"/>
        <v>7102</v>
      </c>
      <c r="C109" s="326">
        <v>1110501</v>
      </c>
      <c r="D109" s="326" t="s">
        <v>159</v>
      </c>
      <c r="E109" s="326" t="s">
        <v>168</v>
      </c>
      <c r="F109" s="326" t="s">
        <v>167</v>
      </c>
      <c r="G109" s="326">
        <v>71022</v>
      </c>
      <c r="H109" s="326">
        <v>71024</v>
      </c>
      <c r="I109" s="326">
        <v>71023</v>
      </c>
      <c r="J109" s="326">
        <v>71025</v>
      </c>
      <c r="K109" s="326">
        <v>71021</v>
      </c>
      <c r="L109" s="364"/>
      <c r="M109" s="430">
        <v>710211</v>
      </c>
      <c r="N109" s="430">
        <v>710212</v>
      </c>
      <c r="O109" s="430">
        <v>71026</v>
      </c>
      <c r="P109" s="430">
        <v>710213</v>
      </c>
      <c r="Q109" s="431"/>
      <c r="R109" s="431"/>
      <c r="S109" s="431"/>
      <c r="T109" s="430">
        <v>710217</v>
      </c>
      <c r="U109" s="430">
        <v>71028</v>
      </c>
      <c r="V109" s="430">
        <v>71029</v>
      </c>
      <c r="W109" s="430">
        <v>710218</v>
      </c>
      <c r="X109" s="430">
        <v>710219</v>
      </c>
      <c r="Y109" s="326">
        <v>71020</v>
      </c>
    </row>
    <row r="110" spans="1:25">
      <c r="A110" s="326">
        <v>105</v>
      </c>
      <c r="B110" s="326" t="str">
        <f t="shared" si="1"/>
        <v>7107</v>
      </c>
      <c r="C110" s="326">
        <v>1110601</v>
      </c>
      <c r="D110" s="326" t="s">
        <v>159</v>
      </c>
      <c r="E110" s="326" t="s">
        <v>170</v>
      </c>
      <c r="F110" s="326" t="s">
        <v>169</v>
      </c>
      <c r="G110" s="326">
        <v>71072</v>
      </c>
      <c r="H110" s="326">
        <v>71074</v>
      </c>
      <c r="I110" s="326">
        <v>71073</v>
      </c>
      <c r="J110" s="326">
        <v>71075</v>
      </c>
      <c r="K110" s="326">
        <v>71071</v>
      </c>
      <c r="L110" s="364"/>
      <c r="M110" s="430">
        <v>710711</v>
      </c>
      <c r="N110" s="430">
        <v>710712</v>
      </c>
      <c r="O110" s="430">
        <v>71076</v>
      </c>
      <c r="P110" s="430">
        <v>710713</v>
      </c>
      <c r="Q110" s="431"/>
      <c r="R110" s="431"/>
      <c r="S110" s="431"/>
      <c r="T110" s="430">
        <v>710717</v>
      </c>
      <c r="U110" s="430">
        <v>71078</v>
      </c>
      <c r="V110" s="430">
        <v>71079</v>
      </c>
      <c r="W110" s="430">
        <v>710718</v>
      </c>
      <c r="X110" s="430">
        <v>710719</v>
      </c>
      <c r="Y110" s="326">
        <v>71070</v>
      </c>
    </row>
    <row r="111" spans="1:25">
      <c r="A111" s="326">
        <v>106</v>
      </c>
      <c r="B111" s="326" t="str">
        <f t="shared" si="1"/>
        <v>8101</v>
      </c>
      <c r="C111" s="326">
        <v>1120101</v>
      </c>
      <c r="D111" s="326" t="s">
        <v>172</v>
      </c>
      <c r="E111" s="326" t="s">
        <v>173</v>
      </c>
      <c r="F111" s="326" t="s">
        <v>171</v>
      </c>
      <c r="G111" s="326">
        <v>81012</v>
      </c>
      <c r="H111" s="326">
        <v>81014</v>
      </c>
      <c r="I111" s="326">
        <v>81013</v>
      </c>
      <c r="J111" s="326">
        <v>81015</v>
      </c>
      <c r="K111" s="326">
        <v>81011</v>
      </c>
      <c r="L111" s="364"/>
      <c r="M111" s="430">
        <v>810111</v>
      </c>
      <c r="N111" s="430">
        <v>810112</v>
      </c>
      <c r="O111" s="430">
        <v>81016</v>
      </c>
      <c r="P111" s="430">
        <v>810113</v>
      </c>
      <c r="Q111" s="431"/>
      <c r="R111" s="431"/>
      <c r="S111" s="431"/>
      <c r="T111" s="431"/>
      <c r="U111" s="430">
        <v>81018</v>
      </c>
      <c r="V111" s="430">
        <v>81019</v>
      </c>
      <c r="W111" s="430">
        <v>810118</v>
      </c>
      <c r="X111" s="430">
        <v>810119</v>
      </c>
      <c r="Y111" s="326">
        <v>81010</v>
      </c>
    </row>
    <row r="112" spans="1:25">
      <c r="A112" s="326">
        <v>107</v>
      </c>
      <c r="B112" s="326" t="str">
        <f t="shared" si="1"/>
        <v>8102</v>
      </c>
      <c r="C112" s="326">
        <v>1120201</v>
      </c>
      <c r="D112" s="326" t="s">
        <v>172</v>
      </c>
      <c r="E112" s="326" t="s">
        <v>175</v>
      </c>
      <c r="F112" s="326" t="s">
        <v>174</v>
      </c>
      <c r="G112" s="326">
        <v>81022</v>
      </c>
      <c r="H112" s="326">
        <v>81024</v>
      </c>
      <c r="I112" s="326">
        <v>81023</v>
      </c>
      <c r="J112" s="326">
        <v>81025</v>
      </c>
      <c r="K112" s="326">
        <v>81021</v>
      </c>
      <c r="L112" s="364"/>
      <c r="M112" s="430">
        <v>810211</v>
      </c>
      <c r="N112" s="430">
        <v>810212</v>
      </c>
      <c r="O112" s="430">
        <v>81026</v>
      </c>
      <c r="P112" s="430">
        <v>810213</v>
      </c>
      <c r="Q112" s="431"/>
      <c r="R112" s="431"/>
      <c r="S112" s="431"/>
      <c r="T112" s="431"/>
      <c r="U112" s="430">
        <v>81028</v>
      </c>
      <c r="V112" s="430">
        <v>81029</v>
      </c>
      <c r="W112" s="430">
        <v>810218</v>
      </c>
      <c r="X112" s="430">
        <v>810219</v>
      </c>
      <c r="Y112" s="326">
        <v>81020</v>
      </c>
    </row>
    <row r="113" spans="1:25">
      <c r="A113" s="326">
        <v>108</v>
      </c>
      <c r="B113" s="326" t="str">
        <f t="shared" si="1"/>
        <v>2199</v>
      </c>
      <c r="C113" s="326">
        <v>2030101</v>
      </c>
      <c r="D113" s="326" t="s">
        <v>177</v>
      </c>
      <c r="E113" s="326" t="s">
        <v>178</v>
      </c>
      <c r="F113" s="326" t="s">
        <v>176</v>
      </c>
      <c r="G113" s="326">
        <v>21992</v>
      </c>
      <c r="H113" s="326">
        <v>21994</v>
      </c>
      <c r="I113" s="326">
        <v>21993</v>
      </c>
      <c r="J113" s="326">
        <v>21995</v>
      </c>
      <c r="K113" s="326">
        <v>21991</v>
      </c>
      <c r="L113" s="364"/>
      <c r="M113" s="430">
        <v>219911</v>
      </c>
      <c r="N113" s="430">
        <v>219912</v>
      </c>
      <c r="O113" s="430">
        <v>21996</v>
      </c>
      <c r="P113" s="430">
        <v>219913</v>
      </c>
      <c r="Q113" s="431"/>
      <c r="R113" s="431"/>
      <c r="S113" s="431"/>
      <c r="T113" s="431"/>
      <c r="U113" s="430">
        <v>21998</v>
      </c>
      <c r="V113" s="430">
        <v>21999</v>
      </c>
      <c r="W113" s="430">
        <v>219918</v>
      </c>
      <c r="X113" s="430">
        <v>219919</v>
      </c>
      <c r="Y113" s="326">
        <v>21990</v>
      </c>
    </row>
    <row r="114" spans="1:25">
      <c r="A114" s="326">
        <v>109</v>
      </c>
      <c r="B114" s="326" t="str">
        <f t="shared" si="1"/>
        <v>2299</v>
      </c>
      <c r="C114" s="326">
        <v>2040101</v>
      </c>
      <c r="D114" s="326" t="s">
        <v>177</v>
      </c>
      <c r="E114" s="326" t="s">
        <v>180</v>
      </c>
      <c r="F114" s="326" t="s">
        <v>179</v>
      </c>
      <c r="G114" s="326">
        <v>22992</v>
      </c>
      <c r="H114" s="326">
        <v>22994</v>
      </c>
      <c r="I114" s="326">
        <v>22993</v>
      </c>
      <c r="J114" s="326">
        <v>22995</v>
      </c>
      <c r="K114" s="326">
        <v>22991</v>
      </c>
      <c r="L114" s="364"/>
      <c r="M114" s="430">
        <v>229911</v>
      </c>
      <c r="N114" s="430">
        <v>229912</v>
      </c>
      <c r="O114" s="430">
        <v>22996</v>
      </c>
      <c r="P114" s="430">
        <v>229913</v>
      </c>
      <c r="Q114" s="431"/>
      <c r="R114" s="431"/>
      <c r="S114" s="431"/>
      <c r="T114" s="431"/>
      <c r="U114" s="430">
        <v>22998</v>
      </c>
      <c r="V114" s="430">
        <v>22999</v>
      </c>
      <c r="W114" s="430">
        <v>229918</v>
      </c>
      <c r="X114" s="430">
        <v>229919</v>
      </c>
      <c r="Y114" s="326">
        <v>22990</v>
      </c>
    </row>
    <row r="115" spans="1:25">
      <c r="A115" s="326">
        <v>110</v>
      </c>
      <c r="B115" s="326" t="str">
        <f t="shared" si="1"/>
        <v>3199</v>
      </c>
      <c r="C115" s="326">
        <v>2050101</v>
      </c>
      <c r="D115" s="326" t="s">
        <v>177</v>
      </c>
      <c r="E115" s="326" t="s">
        <v>182</v>
      </c>
      <c r="F115" s="326" t="s">
        <v>181</v>
      </c>
      <c r="G115" s="326">
        <v>31992</v>
      </c>
      <c r="H115" s="326">
        <v>31994</v>
      </c>
      <c r="I115" s="326">
        <v>31993</v>
      </c>
      <c r="J115" s="326">
        <v>31995</v>
      </c>
      <c r="K115" s="326">
        <v>31991</v>
      </c>
      <c r="L115" s="364"/>
      <c r="M115" s="430">
        <v>319911</v>
      </c>
      <c r="N115" s="430">
        <v>319912</v>
      </c>
      <c r="O115" s="430">
        <v>31996</v>
      </c>
      <c r="P115" s="430">
        <v>319913</v>
      </c>
      <c r="Q115" s="431"/>
      <c r="R115" s="431"/>
      <c r="S115" s="431"/>
      <c r="T115" s="431"/>
      <c r="U115" s="430">
        <v>31998</v>
      </c>
      <c r="V115" s="430">
        <v>31999</v>
      </c>
      <c r="W115" s="430">
        <v>319918</v>
      </c>
      <c r="X115" s="430">
        <v>319919</v>
      </c>
      <c r="Y115" s="326">
        <v>31990</v>
      </c>
    </row>
    <row r="116" spans="1:25">
      <c r="A116" s="326">
        <v>111</v>
      </c>
      <c r="B116" s="326" t="str">
        <f t="shared" si="1"/>
        <v>7199</v>
      </c>
      <c r="C116" s="326">
        <v>2060101</v>
      </c>
      <c r="D116" s="326" t="s">
        <v>177</v>
      </c>
      <c r="E116" s="326" t="s">
        <v>184</v>
      </c>
      <c r="F116" s="326" t="s">
        <v>183</v>
      </c>
      <c r="G116" s="326">
        <v>71992</v>
      </c>
      <c r="H116" s="326">
        <v>71994</v>
      </c>
      <c r="I116" s="326">
        <v>71993</v>
      </c>
      <c r="J116" s="326">
        <v>71995</v>
      </c>
      <c r="K116" s="326">
        <v>71991</v>
      </c>
      <c r="L116" s="364"/>
      <c r="M116" s="430">
        <v>719911</v>
      </c>
      <c r="N116" s="430">
        <v>719912</v>
      </c>
      <c r="O116" s="430">
        <v>71996</v>
      </c>
      <c r="P116" s="430">
        <v>719913</v>
      </c>
      <c r="Q116" s="431"/>
      <c r="R116" s="431"/>
      <c r="S116" s="431"/>
      <c r="T116" s="431"/>
      <c r="U116" s="430">
        <v>71998</v>
      </c>
      <c r="V116" s="430">
        <v>71999</v>
      </c>
      <c r="W116" s="430">
        <v>719918</v>
      </c>
      <c r="X116" s="430">
        <v>719919</v>
      </c>
      <c r="Y116" s="326">
        <v>71990</v>
      </c>
    </row>
    <row r="117" spans="1:25">
      <c r="A117" s="326">
        <v>112</v>
      </c>
      <c r="B117" s="326" t="str">
        <f t="shared" si="1"/>
        <v>4299</v>
      </c>
      <c r="C117" s="326">
        <v>2070101</v>
      </c>
      <c r="D117" s="326" t="s">
        <v>177</v>
      </c>
      <c r="E117" s="326" t="s">
        <v>186</v>
      </c>
      <c r="F117" s="326" t="s">
        <v>185</v>
      </c>
      <c r="G117" s="326">
        <v>42992</v>
      </c>
      <c r="H117" s="326">
        <v>42994</v>
      </c>
      <c r="I117" s="326">
        <v>42993</v>
      </c>
      <c r="J117" s="326">
        <v>42995</v>
      </c>
      <c r="K117" s="326">
        <v>42991</v>
      </c>
      <c r="L117" s="364"/>
      <c r="M117" s="430">
        <v>429911</v>
      </c>
      <c r="N117" s="430">
        <v>429912</v>
      </c>
      <c r="O117" s="430">
        <v>42996</v>
      </c>
      <c r="P117" s="430">
        <v>429913</v>
      </c>
      <c r="Q117" s="431"/>
      <c r="R117" s="431"/>
      <c r="S117" s="431"/>
      <c r="T117" s="431"/>
      <c r="U117" s="430">
        <v>42998</v>
      </c>
      <c r="V117" s="430">
        <v>42999</v>
      </c>
      <c r="W117" s="430">
        <v>429918</v>
      </c>
      <c r="X117" s="430">
        <v>429919</v>
      </c>
      <c r="Y117" s="326">
        <v>42990</v>
      </c>
    </row>
    <row r="118" spans="1:25">
      <c r="A118" s="326">
        <v>113</v>
      </c>
      <c r="B118" s="326" t="str">
        <f t="shared" si="1"/>
        <v>5199</v>
      </c>
      <c r="C118" s="326">
        <v>2080101</v>
      </c>
      <c r="D118" s="326" t="s">
        <v>177</v>
      </c>
      <c r="E118" s="326" t="s">
        <v>188</v>
      </c>
      <c r="F118" s="326" t="s">
        <v>187</v>
      </c>
      <c r="G118" s="326">
        <v>51992</v>
      </c>
      <c r="H118" s="326">
        <v>51994</v>
      </c>
      <c r="I118" s="326">
        <v>51993</v>
      </c>
      <c r="J118" s="326">
        <v>51995</v>
      </c>
      <c r="K118" s="326">
        <v>51991</v>
      </c>
      <c r="L118" s="364"/>
      <c r="M118" s="430">
        <v>519911</v>
      </c>
      <c r="N118" s="430">
        <v>519912</v>
      </c>
      <c r="O118" s="430">
        <v>51996</v>
      </c>
      <c r="P118" s="430">
        <v>519913</v>
      </c>
      <c r="Q118" s="431"/>
      <c r="R118" s="431"/>
      <c r="S118" s="431"/>
      <c r="T118" s="431"/>
      <c r="U118" s="430">
        <v>51998</v>
      </c>
      <c r="V118" s="430">
        <v>51999</v>
      </c>
      <c r="W118" s="430">
        <v>519918</v>
      </c>
      <c r="X118" s="430">
        <v>519919</v>
      </c>
      <c r="Y118" s="326">
        <v>51990</v>
      </c>
    </row>
    <row r="119" spans="1:25">
      <c r="A119" s="326">
        <v>114</v>
      </c>
      <c r="B119" s="326" t="str">
        <f t="shared" si="1"/>
        <v>2197</v>
      </c>
      <c r="C119" s="326">
        <v>2100101</v>
      </c>
      <c r="D119" s="326" t="s">
        <v>177</v>
      </c>
      <c r="E119" s="326" t="s">
        <v>190</v>
      </c>
      <c r="F119" s="326" t="s">
        <v>189</v>
      </c>
      <c r="G119" s="326">
        <v>21972</v>
      </c>
      <c r="H119" s="326">
        <v>21974</v>
      </c>
      <c r="I119" s="326">
        <v>21973</v>
      </c>
      <c r="J119" s="326">
        <v>21975</v>
      </c>
      <c r="K119" s="326">
        <v>21971</v>
      </c>
      <c r="L119" s="364"/>
      <c r="M119" s="430">
        <v>219711</v>
      </c>
      <c r="N119" s="430">
        <v>219712</v>
      </c>
      <c r="O119" s="430">
        <v>21976</v>
      </c>
      <c r="P119" s="430">
        <v>219713</v>
      </c>
      <c r="Q119" s="431"/>
      <c r="R119" s="431"/>
      <c r="S119" s="431"/>
      <c r="T119" s="431"/>
      <c r="U119" s="430">
        <v>21978</v>
      </c>
      <c r="V119" s="430">
        <v>21979</v>
      </c>
      <c r="W119" s="430">
        <v>219718</v>
      </c>
      <c r="X119" s="430">
        <v>219719</v>
      </c>
      <c r="Y119" s="326">
        <v>21970</v>
      </c>
    </row>
    <row r="120" spans="1:25">
      <c r="A120" s="326">
        <v>116</v>
      </c>
      <c r="B120" s="326" t="str">
        <f t="shared" si="1"/>
        <v>9101</v>
      </c>
      <c r="C120" s="326">
        <v>3010201</v>
      </c>
      <c r="D120" s="326" t="s">
        <v>192</v>
      </c>
      <c r="E120" s="326" t="s">
        <v>231</v>
      </c>
      <c r="F120" s="326" t="s">
        <v>230</v>
      </c>
      <c r="G120" s="366" t="s">
        <v>11696</v>
      </c>
      <c r="H120" s="326">
        <v>91014</v>
      </c>
      <c r="I120" s="326">
        <v>91013</v>
      </c>
      <c r="J120" s="326">
        <v>91015</v>
      </c>
      <c r="K120" s="326">
        <v>91011</v>
      </c>
      <c r="L120" s="364"/>
      <c r="M120" s="431"/>
      <c r="N120" s="431"/>
      <c r="O120" s="431"/>
      <c r="P120" s="431"/>
      <c r="Q120" s="431"/>
      <c r="R120" s="431"/>
      <c r="S120" s="431"/>
      <c r="T120" s="431"/>
      <c r="U120" s="430">
        <v>91018</v>
      </c>
      <c r="V120" s="431"/>
      <c r="W120" s="431"/>
      <c r="X120" s="431"/>
      <c r="Y120" s="364"/>
    </row>
    <row r="121" spans="1:25">
      <c r="A121" s="326">
        <v>117</v>
      </c>
      <c r="B121" s="326" t="str">
        <f t="shared" si="1"/>
        <v>9102</v>
      </c>
      <c r="C121" s="326">
        <v>3010301</v>
      </c>
      <c r="D121" s="326" t="s">
        <v>192</v>
      </c>
      <c r="E121" s="326" t="s">
        <v>231</v>
      </c>
      <c r="F121" s="326" t="s">
        <v>232</v>
      </c>
      <c r="G121" s="366" t="s">
        <v>11697</v>
      </c>
      <c r="H121" s="326">
        <v>91024</v>
      </c>
      <c r="I121" s="326">
        <v>91023</v>
      </c>
      <c r="J121" s="326">
        <v>91025</v>
      </c>
      <c r="K121" s="326">
        <v>91021</v>
      </c>
      <c r="L121" s="364"/>
      <c r="M121" s="431"/>
      <c r="N121" s="431"/>
      <c r="O121" s="431"/>
      <c r="P121" s="431"/>
      <c r="Q121" s="431"/>
      <c r="R121" s="431"/>
      <c r="S121" s="431"/>
      <c r="T121" s="431"/>
      <c r="U121" s="430">
        <v>91028</v>
      </c>
      <c r="V121" s="431"/>
      <c r="W121" s="431"/>
      <c r="X121" s="431"/>
      <c r="Y121" s="364"/>
    </row>
    <row r="122" spans="1:25">
      <c r="A122" s="326">
        <v>118</v>
      </c>
      <c r="B122" s="326" t="str">
        <f t="shared" si="1"/>
        <v>9120</v>
      </c>
      <c r="C122" s="326">
        <v>3010302</v>
      </c>
      <c r="D122" s="326" t="s">
        <v>192</v>
      </c>
      <c r="E122" s="326" t="s">
        <v>231</v>
      </c>
      <c r="F122" s="326" t="s">
        <v>235</v>
      </c>
      <c r="G122" s="366" t="s">
        <v>11698</v>
      </c>
      <c r="H122" s="326">
        <v>91204</v>
      </c>
      <c r="I122" s="326">
        <v>91203</v>
      </c>
      <c r="J122" s="326">
        <v>91205</v>
      </c>
      <c r="K122" s="326">
        <v>91201</v>
      </c>
      <c r="L122" s="364"/>
      <c r="M122" s="431"/>
      <c r="N122" s="431"/>
      <c r="O122" s="431"/>
      <c r="P122" s="431"/>
      <c r="Q122" s="431"/>
      <c r="R122" s="431"/>
      <c r="S122" s="431"/>
      <c r="T122" s="431"/>
      <c r="U122" s="431"/>
      <c r="V122" s="431"/>
      <c r="W122" s="431"/>
      <c r="X122" s="431"/>
      <c r="Y122" s="364"/>
    </row>
    <row r="123" spans="1:25">
      <c r="A123" s="326">
        <v>119</v>
      </c>
      <c r="B123" s="326" t="str">
        <f t="shared" si="1"/>
        <v>9121</v>
      </c>
      <c r="C123" s="326">
        <v>3010303</v>
      </c>
      <c r="D123" s="326" t="s">
        <v>192</v>
      </c>
      <c r="E123" s="326" t="s">
        <v>231</v>
      </c>
      <c r="F123" s="326" t="s">
        <v>236</v>
      </c>
      <c r="G123" s="365">
        <v>91212</v>
      </c>
      <c r="H123" s="326">
        <v>91214</v>
      </c>
      <c r="I123" s="326">
        <v>91213</v>
      </c>
      <c r="J123" s="326">
        <v>91215</v>
      </c>
      <c r="K123" s="326">
        <v>91211</v>
      </c>
      <c r="L123" s="364"/>
      <c r="M123" s="431"/>
      <c r="N123" s="431"/>
      <c r="O123" s="431"/>
      <c r="P123" s="431"/>
      <c r="Q123" s="431"/>
      <c r="R123" s="431"/>
      <c r="S123" s="431"/>
      <c r="T123" s="431"/>
      <c r="U123" s="430">
        <v>91218</v>
      </c>
      <c r="V123" s="431"/>
      <c r="W123" s="431"/>
      <c r="X123" s="431"/>
      <c r="Y123" s="364"/>
    </row>
    <row r="124" spans="1:25">
      <c r="A124" s="326">
        <v>120</v>
      </c>
      <c r="B124" s="326" t="str">
        <f t="shared" si="1"/>
        <v>9123</v>
      </c>
      <c r="C124" s="326">
        <v>3010304</v>
      </c>
      <c r="D124" s="326" t="s">
        <v>192</v>
      </c>
      <c r="E124" s="326" t="s">
        <v>231</v>
      </c>
      <c r="F124" s="326" t="s">
        <v>237</v>
      </c>
      <c r="G124" s="365">
        <v>91232</v>
      </c>
      <c r="H124" s="326">
        <v>91234</v>
      </c>
      <c r="I124" s="326">
        <v>91233</v>
      </c>
      <c r="J124" s="326">
        <v>91235</v>
      </c>
      <c r="K124" s="326">
        <v>91231</v>
      </c>
      <c r="L124" s="364"/>
      <c r="M124" s="431"/>
      <c r="N124" s="431"/>
      <c r="O124" s="431"/>
      <c r="P124" s="431"/>
      <c r="Q124" s="431"/>
      <c r="R124" s="431"/>
      <c r="S124" s="431"/>
      <c r="T124" s="431"/>
      <c r="U124" s="430">
        <v>91238</v>
      </c>
      <c r="V124" s="431"/>
      <c r="W124" s="431"/>
      <c r="X124" s="431"/>
      <c r="Y124" s="364"/>
    </row>
    <row r="125" spans="1:25">
      <c r="A125" s="326">
        <v>121</v>
      </c>
      <c r="B125" s="326" t="str">
        <f t="shared" si="1"/>
        <v>9103</v>
      </c>
      <c r="C125" s="326">
        <v>3010401</v>
      </c>
      <c r="D125" s="326" t="s">
        <v>192</v>
      </c>
      <c r="E125" s="326" t="s">
        <v>231</v>
      </c>
      <c r="F125" s="326" t="s">
        <v>233</v>
      </c>
      <c r="G125" s="365">
        <v>91032</v>
      </c>
      <c r="H125" s="326">
        <v>91034</v>
      </c>
      <c r="I125" s="326">
        <v>91033</v>
      </c>
      <c r="J125" s="326">
        <v>91035</v>
      </c>
      <c r="K125" s="326">
        <v>91031</v>
      </c>
      <c r="L125" s="364"/>
      <c r="M125" s="431"/>
      <c r="N125" s="431"/>
      <c r="O125" s="431"/>
      <c r="P125" s="431"/>
      <c r="Q125" s="431"/>
      <c r="R125" s="431"/>
      <c r="S125" s="431"/>
      <c r="T125" s="431"/>
      <c r="U125" s="430">
        <v>91038</v>
      </c>
      <c r="V125" s="431"/>
      <c r="W125" s="431"/>
      <c r="X125" s="431"/>
      <c r="Y125" s="364"/>
    </row>
    <row r="126" spans="1:25">
      <c r="A126" s="326">
        <v>122</v>
      </c>
      <c r="B126" s="326" t="str">
        <f t="shared" si="1"/>
        <v>9124</v>
      </c>
      <c r="C126" s="326">
        <v>3010402</v>
      </c>
      <c r="D126" s="326" t="s">
        <v>192</v>
      </c>
      <c r="E126" s="326" t="s">
        <v>231</v>
      </c>
      <c r="F126" s="326" t="s">
        <v>238</v>
      </c>
      <c r="G126" s="365">
        <v>91242</v>
      </c>
      <c r="H126" s="326">
        <v>91244</v>
      </c>
      <c r="I126" s="326">
        <v>91243</v>
      </c>
      <c r="J126" s="326">
        <v>91245</v>
      </c>
      <c r="K126" s="326">
        <v>91241</v>
      </c>
      <c r="L126" s="364"/>
      <c r="M126" s="431"/>
      <c r="N126" s="431"/>
      <c r="O126" s="431"/>
      <c r="P126" s="431"/>
      <c r="Q126" s="431"/>
      <c r="R126" s="431"/>
      <c r="S126" s="431"/>
      <c r="T126" s="431"/>
      <c r="U126" s="430">
        <v>91248</v>
      </c>
      <c r="V126" s="431"/>
      <c r="W126" s="431"/>
      <c r="X126" s="431"/>
      <c r="Y126" s="364"/>
    </row>
    <row r="127" spans="1:25">
      <c r="A127" s="326">
        <v>123</v>
      </c>
      <c r="B127" s="326" t="str">
        <f t="shared" si="1"/>
        <v>9104</v>
      </c>
      <c r="C127" s="326">
        <v>3010501</v>
      </c>
      <c r="D127" s="326" t="s">
        <v>192</v>
      </c>
      <c r="E127" s="326" t="s">
        <v>231</v>
      </c>
      <c r="F127" s="326" t="s">
        <v>234</v>
      </c>
      <c r="G127" s="365">
        <v>91042</v>
      </c>
      <c r="H127" s="326">
        <v>91044</v>
      </c>
      <c r="I127" s="326">
        <v>91043</v>
      </c>
      <c r="J127" s="326">
        <v>91045</v>
      </c>
      <c r="K127" s="326">
        <v>91041</v>
      </c>
      <c r="L127" s="364"/>
      <c r="M127" s="431"/>
      <c r="N127" s="431"/>
      <c r="O127" s="431"/>
      <c r="P127" s="431"/>
      <c r="Q127" s="431"/>
      <c r="R127" s="431"/>
      <c r="S127" s="431"/>
      <c r="T127" s="431"/>
      <c r="U127" s="430">
        <v>91048</v>
      </c>
      <c r="V127" s="431"/>
      <c r="W127" s="431"/>
      <c r="X127" s="431"/>
      <c r="Y127" s="364"/>
    </row>
    <row r="128" spans="1:25">
      <c r="A128" s="326">
        <v>124</v>
      </c>
      <c r="B128" s="326" t="str">
        <f t="shared" si="1"/>
        <v>9125</v>
      </c>
      <c r="C128" s="326">
        <v>3010502</v>
      </c>
      <c r="D128" s="326" t="s">
        <v>192</v>
      </c>
      <c r="E128" s="326" t="s">
        <v>231</v>
      </c>
      <c r="F128" s="326" t="s">
        <v>239</v>
      </c>
      <c r="G128" s="365">
        <v>91252</v>
      </c>
      <c r="H128" s="326">
        <v>91254</v>
      </c>
      <c r="I128" s="326">
        <v>91253</v>
      </c>
      <c r="J128" s="326">
        <v>91255</v>
      </c>
      <c r="K128" s="326">
        <v>91251</v>
      </c>
      <c r="L128" s="364"/>
      <c r="M128" s="431"/>
      <c r="N128" s="431"/>
      <c r="O128" s="431"/>
      <c r="P128" s="431"/>
      <c r="Q128" s="431"/>
      <c r="R128" s="431"/>
      <c r="S128" s="431"/>
      <c r="T128" s="431"/>
      <c r="U128" s="430">
        <v>91258</v>
      </c>
      <c r="V128" s="431"/>
      <c r="W128" s="431"/>
      <c r="X128" s="431"/>
      <c r="Y128" s="364"/>
    </row>
    <row r="129" spans="1:25">
      <c r="A129" s="326">
        <v>125</v>
      </c>
      <c r="B129" s="326" t="str">
        <f t="shared" si="1"/>
        <v>9126</v>
      </c>
      <c r="C129" s="326">
        <v>3010503</v>
      </c>
      <c r="D129" s="326" t="s">
        <v>192</v>
      </c>
      <c r="E129" s="326" t="s">
        <v>231</v>
      </c>
      <c r="F129" s="326" t="s">
        <v>240</v>
      </c>
      <c r="G129" s="365">
        <v>91262</v>
      </c>
      <c r="H129" s="326">
        <v>91264</v>
      </c>
      <c r="I129" s="326">
        <v>91263</v>
      </c>
      <c r="J129" s="326">
        <v>91265</v>
      </c>
      <c r="K129" s="326">
        <v>91261</v>
      </c>
      <c r="L129" s="364"/>
      <c r="M129" s="431"/>
      <c r="N129" s="431"/>
      <c r="O129" s="431"/>
      <c r="P129" s="431"/>
      <c r="Q129" s="431"/>
      <c r="R129" s="431"/>
      <c r="S129" s="431"/>
      <c r="T129" s="431"/>
      <c r="U129" s="430">
        <v>91268</v>
      </c>
      <c r="V129" s="431"/>
      <c r="W129" s="431"/>
      <c r="X129" s="431"/>
      <c r="Y129" s="364"/>
    </row>
    <row r="130" spans="1:25">
      <c r="A130" s="326">
        <v>126</v>
      </c>
      <c r="B130" s="326" t="str">
        <f t="shared" si="1"/>
        <v>9127</v>
      </c>
      <c r="C130" s="326">
        <v>3010504</v>
      </c>
      <c r="D130" s="326" t="s">
        <v>192</v>
      </c>
      <c r="E130" s="326" t="s">
        <v>231</v>
      </c>
      <c r="F130" s="326" t="s">
        <v>241</v>
      </c>
      <c r="G130" s="365">
        <v>91272</v>
      </c>
      <c r="H130" s="326">
        <v>91274</v>
      </c>
      <c r="I130" s="326">
        <v>91273</v>
      </c>
      <c r="J130" s="326">
        <v>91275</v>
      </c>
      <c r="K130" s="326">
        <v>91271</v>
      </c>
      <c r="L130" s="364"/>
      <c r="M130" s="431"/>
      <c r="N130" s="431"/>
      <c r="O130" s="431"/>
      <c r="P130" s="431"/>
      <c r="Q130" s="431"/>
      <c r="R130" s="431"/>
      <c r="S130" s="431"/>
      <c r="T130" s="431"/>
      <c r="U130" s="431"/>
      <c r="V130" s="431"/>
      <c r="W130" s="431"/>
      <c r="X130" s="431"/>
      <c r="Y130" s="364"/>
    </row>
    <row r="131" spans="1:25">
      <c r="A131" s="326">
        <v>127</v>
      </c>
      <c r="B131" s="326" t="str">
        <f t="shared" si="1"/>
        <v>9111</v>
      </c>
      <c r="C131" s="326">
        <v>3020101</v>
      </c>
      <c r="D131" s="326" t="s">
        <v>192</v>
      </c>
      <c r="E131" s="326" t="s">
        <v>193</v>
      </c>
      <c r="F131" s="326" t="s">
        <v>198</v>
      </c>
      <c r="G131" s="326">
        <v>91112</v>
      </c>
      <c r="H131" s="326">
        <v>91114</v>
      </c>
      <c r="I131" s="326">
        <v>91113</v>
      </c>
      <c r="J131" s="326">
        <v>91115</v>
      </c>
      <c r="K131" s="326">
        <v>91111</v>
      </c>
      <c r="L131" s="364"/>
      <c r="M131" s="430">
        <v>911111</v>
      </c>
      <c r="N131" s="430">
        <v>911112</v>
      </c>
      <c r="O131" s="430">
        <v>91116</v>
      </c>
      <c r="P131" s="430">
        <v>911113</v>
      </c>
      <c r="Q131" s="431"/>
      <c r="R131" s="431"/>
      <c r="S131" s="431"/>
      <c r="T131" s="430">
        <v>911117</v>
      </c>
      <c r="U131" s="430">
        <v>91118</v>
      </c>
      <c r="V131" s="430">
        <v>91119</v>
      </c>
      <c r="W131" s="430">
        <v>911118</v>
      </c>
      <c r="X131" s="430">
        <v>911119</v>
      </c>
      <c r="Y131" s="326">
        <v>91110</v>
      </c>
    </row>
    <row r="132" spans="1:25">
      <c r="A132" s="326">
        <v>128</v>
      </c>
      <c r="B132" s="326" t="str">
        <f t="shared" si="1"/>
        <v>9128</v>
      </c>
      <c r="C132" s="326">
        <v>3020102</v>
      </c>
      <c r="D132" s="326" t="s">
        <v>192</v>
      </c>
      <c r="E132" s="326" t="s">
        <v>193</v>
      </c>
      <c r="F132" s="326" t="s">
        <v>204</v>
      </c>
      <c r="G132" s="326">
        <v>91282</v>
      </c>
      <c r="H132" s="326">
        <v>91284</v>
      </c>
      <c r="I132" s="326">
        <v>91283</v>
      </c>
      <c r="J132" s="326">
        <v>91285</v>
      </c>
      <c r="K132" s="326">
        <v>91281</v>
      </c>
      <c r="L132" s="364"/>
      <c r="M132" s="430">
        <v>912811</v>
      </c>
      <c r="N132" s="430">
        <v>912812</v>
      </c>
      <c r="O132" s="430">
        <v>91286</v>
      </c>
      <c r="P132" s="430">
        <v>912813</v>
      </c>
      <c r="Q132" s="431"/>
      <c r="R132" s="431"/>
      <c r="S132" s="431"/>
      <c r="T132" s="430">
        <v>912817</v>
      </c>
      <c r="U132" s="430">
        <v>91288</v>
      </c>
      <c r="V132" s="430">
        <v>91289</v>
      </c>
      <c r="W132" s="430">
        <v>912818</v>
      </c>
      <c r="X132" s="430">
        <v>912819</v>
      </c>
      <c r="Y132" s="326">
        <v>91280</v>
      </c>
    </row>
    <row r="133" spans="1:25">
      <c r="A133" s="326">
        <v>129</v>
      </c>
      <c r="B133" s="326" t="str">
        <f t="shared" si="1"/>
        <v>9129</v>
      </c>
      <c r="C133" s="326">
        <v>3020103</v>
      </c>
      <c r="D133" s="326" t="s">
        <v>192</v>
      </c>
      <c r="E133" s="326" t="s">
        <v>193</v>
      </c>
      <c r="F133" s="326" t="s">
        <v>205</v>
      </c>
      <c r="G133" s="326">
        <v>91292</v>
      </c>
      <c r="H133" s="326">
        <v>91294</v>
      </c>
      <c r="I133" s="326">
        <v>91293</v>
      </c>
      <c r="J133" s="326">
        <v>91295</v>
      </c>
      <c r="K133" s="326">
        <v>91291</v>
      </c>
      <c r="L133" s="364"/>
      <c r="M133" s="430">
        <v>912911</v>
      </c>
      <c r="N133" s="430">
        <v>912912</v>
      </c>
      <c r="O133" s="430">
        <v>91296</v>
      </c>
      <c r="P133" s="430">
        <v>912913</v>
      </c>
      <c r="Q133" s="431"/>
      <c r="R133" s="431"/>
      <c r="S133" s="431"/>
      <c r="T133" s="430">
        <v>912917</v>
      </c>
      <c r="U133" s="430">
        <v>91298</v>
      </c>
      <c r="V133" s="430">
        <v>91299</v>
      </c>
      <c r="W133" s="430">
        <v>912918</v>
      </c>
      <c r="X133" s="430">
        <v>912919</v>
      </c>
      <c r="Y133" s="326">
        <v>91290</v>
      </c>
    </row>
    <row r="134" spans="1:25">
      <c r="A134" s="326">
        <v>130</v>
      </c>
      <c r="B134" s="326" t="str">
        <f t="shared" ref="B134:B165" si="2">LEFT(K134,4)</f>
        <v>9106</v>
      </c>
      <c r="C134" s="326">
        <v>3020201</v>
      </c>
      <c r="D134" s="326" t="s">
        <v>192</v>
      </c>
      <c r="E134" s="326" t="s">
        <v>193</v>
      </c>
      <c r="F134" s="326" t="s">
        <v>194</v>
      </c>
      <c r="G134" s="326">
        <v>91062</v>
      </c>
      <c r="H134" s="326">
        <v>91064</v>
      </c>
      <c r="I134" s="326">
        <v>91063</v>
      </c>
      <c r="J134" s="326">
        <v>91065</v>
      </c>
      <c r="K134" s="326">
        <v>91061</v>
      </c>
      <c r="L134" s="364"/>
      <c r="M134" s="430">
        <v>910611</v>
      </c>
      <c r="N134" s="430">
        <v>910612</v>
      </c>
      <c r="O134" s="430">
        <v>91066</v>
      </c>
      <c r="P134" s="430">
        <v>910613</v>
      </c>
      <c r="Q134" s="431"/>
      <c r="R134" s="431"/>
      <c r="S134" s="431"/>
      <c r="T134" s="430">
        <v>910617</v>
      </c>
      <c r="U134" s="430">
        <v>91068</v>
      </c>
      <c r="V134" s="430">
        <v>91069</v>
      </c>
      <c r="W134" s="430">
        <v>910618</v>
      </c>
      <c r="X134" s="430">
        <v>910619</v>
      </c>
      <c r="Y134" s="326">
        <v>91060</v>
      </c>
    </row>
    <row r="135" spans="1:25">
      <c r="A135" s="326">
        <v>131</v>
      </c>
      <c r="B135" s="326" t="str">
        <f t="shared" si="2"/>
        <v>9130</v>
      </c>
      <c r="C135" s="326">
        <v>3020202</v>
      </c>
      <c r="D135" s="326" t="s">
        <v>192</v>
      </c>
      <c r="E135" s="326" t="s">
        <v>193</v>
      </c>
      <c r="F135" s="326" t="s">
        <v>206</v>
      </c>
      <c r="G135" s="326">
        <v>91302</v>
      </c>
      <c r="H135" s="326">
        <v>91304</v>
      </c>
      <c r="I135" s="326">
        <v>91303</v>
      </c>
      <c r="J135" s="326">
        <v>91305</v>
      </c>
      <c r="K135" s="326">
        <v>91301</v>
      </c>
      <c r="L135" s="364"/>
      <c r="M135" s="430">
        <v>913011</v>
      </c>
      <c r="N135" s="430">
        <v>913012</v>
      </c>
      <c r="O135" s="430">
        <v>91306</v>
      </c>
      <c r="P135" s="430">
        <v>913013</v>
      </c>
      <c r="Q135" s="431"/>
      <c r="R135" s="431"/>
      <c r="S135" s="431"/>
      <c r="T135" s="430">
        <v>913017</v>
      </c>
      <c r="U135" s="430">
        <v>91308</v>
      </c>
      <c r="V135" s="430">
        <v>91309</v>
      </c>
      <c r="W135" s="430">
        <v>913018</v>
      </c>
      <c r="X135" s="430">
        <v>913019</v>
      </c>
      <c r="Y135" s="326">
        <v>91300</v>
      </c>
    </row>
    <row r="136" spans="1:25">
      <c r="A136" s="326">
        <v>132</v>
      </c>
      <c r="B136" s="326" t="str">
        <f t="shared" si="2"/>
        <v>9131</v>
      </c>
      <c r="C136" s="326">
        <v>3020203</v>
      </c>
      <c r="D136" s="326" t="s">
        <v>192</v>
      </c>
      <c r="E136" s="326" t="s">
        <v>193</v>
      </c>
      <c r="F136" s="326" t="s">
        <v>207</v>
      </c>
      <c r="G136" s="326">
        <v>91312</v>
      </c>
      <c r="H136" s="326">
        <v>91314</v>
      </c>
      <c r="I136" s="326">
        <v>91313</v>
      </c>
      <c r="J136" s="326">
        <v>91315</v>
      </c>
      <c r="K136" s="326">
        <v>91311</v>
      </c>
      <c r="L136" s="364"/>
      <c r="M136" s="430">
        <v>913111</v>
      </c>
      <c r="N136" s="430">
        <v>913112</v>
      </c>
      <c r="O136" s="430">
        <v>91316</v>
      </c>
      <c r="P136" s="430">
        <v>913113</v>
      </c>
      <c r="Q136" s="431"/>
      <c r="R136" s="431"/>
      <c r="S136" s="431"/>
      <c r="T136" s="430">
        <v>913117</v>
      </c>
      <c r="U136" s="430">
        <v>91318</v>
      </c>
      <c r="V136" s="430">
        <v>91319</v>
      </c>
      <c r="W136" s="430">
        <v>913118</v>
      </c>
      <c r="X136" s="430">
        <v>913119</v>
      </c>
      <c r="Y136" s="326">
        <v>91310</v>
      </c>
    </row>
    <row r="137" spans="1:25">
      <c r="A137" s="326">
        <v>133</v>
      </c>
      <c r="B137" s="326" t="str">
        <f t="shared" si="2"/>
        <v>9105</v>
      </c>
      <c r="C137" s="326">
        <v>3020204</v>
      </c>
      <c r="D137" s="326" t="s">
        <v>192</v>
      </c>
      <c r="E137" s="326" t="s">
        <v>193</v>
      </c>
      <c r="F137" s="326" t="s">
        <v>191</v>
      </c>
      <c r="G137" s="326">
        <v>91052</v>
      </c>
      <c r="H137" s="326">
        <v>91054</v>
      </c>
      <c r="I137" s="326">
        <v>91053</v>
      </c>
      <c r="J137" s="326">
        <v>91055</v>
      </c>
      <c r="K137" s="326">
        <v>91051</v>
      </c>
      <c r="L137" s="364"/>
      <c r="M137" s="430">
        <v>910511</v>
      </c>
      <c r="N137" s="430">
        <v>910512</v>
      </c>
      <c r="O137" s="430">
        <v>91056</v>
      </c>
      <c r="P137" s="430">
        <v>910513</v>
      </c>
      <c r="Q137" s="431"/>
      <c r="R137" s="431"/>
      <c r="S137" s="431"/>
      <c r="T137" s="430">
        <v>910517</v>
      </c>
      <c r="U137" s="430">
        <v>91058</v>
      </c>
      <c r="V137" s="430">
        <v>91059</v>
      </c>
      <c r="W137" s="430">
        <v>910518</v>
      </c>
      <c r="X137" s="430">
        <v>910519</v>
      </c>
      <c r="Y137" s="326">
        <v>91050</v>
      </c>
    </row>
    <row r="138" spans="1:25">
      <c r="A138" s="326">
        <v>134</v>
      </c>
      <c r="B138" s="326" t="str">
        <f t="shared" si="2"/>
        <v>9113</v>
      </c>
      <c r="C138" s="326">
        <v>3020205</v>
      </c>
      <c r="D138" s="326" t="s">
        <v>192</v>
      </c>
      <c r="E138" s="326" t="s">
        <v>193</v>
      </c>
      <c r="F138" s="326" t="s">
        <v>200</v>
      </c>
      <c r="G138" s="326">
        <v>91132</v>
      </c>
      <c r="H138" s="326">
        <v>91134</v>
      </c>
      <c r="I138" s="326">
        <v>91133</v>
      </c>
      <c r="J138" s="326">
        <v>91135</v>
      </c>
      <c r="K138" s="326">
        <v>91131</v>
      </c>
      <c r="L138" s="364"/>
      <c r="M138" s="430">
        <v>911311</v>
      </c>
      <c r="N138" s="430">
        <v>911312</v>
      </c>
      <c r="O138" s="430">
        <v>91136</v>
      </c>
      <c r="P138" s="430">
        <v>911313</v>
      </c>
      <c r="Q138" s="431"/>
      <c r="R138" s="431"/>
      <c r="S138" s="431"/>
      <c r="T138" s="430">
        <v>911317</v>
      </c>
      <c r="U138" s="430">
        <v>91138</v>
      </c>
      <c r="V138" s="430">
        <v>91139</v>
      </c>
      <c r="W138" s="430">
        <v>911318</v>
      </c>
      <c r="X138" s="430">
        <v>911319</v>
      </c>
      <c r="Y138" s="326">
        <v>91130</v>
      </c>
    </row>
    <row r="139" spans="1:25">
      <c r="A139" s="326">
        <v>135</v>
      </c>
      <c r="B139" s="326" t="str">
        <f t="shared" si="2"/>
        <v>9119</v>
      </c>
      <c r="C139" s="326">
        <v>3020301</v>
      </c>
      <c r="D139" s="326" t="s">
        <v>192</v>
      </c>
      <c r="E139" s="326" t="s">
        <v>193</v>
      </c>
      <c r="F139" s="326" t="s">
        <v>203</v>
      </c>
      <c r="G139" s="326">
        <v>91192</v>
      </c>
      <c r="H139" s="326">
        <v>91194</v>
      </c>
      <c r="I139" s="326">
        <v>91193</v>
      </c>
      <c r="J139" s="326">
        <v>91195</v>
      </c>
      <c r="K139" s="326">
        <v>91191</v>
      </c>
      <c r="L139" s="364"/>
      <c r="M139" s="430">
        <v>911911</v>
      </c>
      <c r="N139" s="430">
        <v>911912</v>
      </c>
      <c r="O139" s="430">
        <v>91196</v>
      </c>
      <c r="P139" s="430">
        <v>911913</v>
      </c>
      <c r="Q139" s="431"/>
      <c r="R139" s="431"/>
      <c r="S139" s="431"/>
      <c r="T139" s="430">
        <v>911917</v>
      </c>
      <c r="U139" s="430">
        <v>91198</v>
      </c>
      <c r="V139" s="430">
        <v>91199</v>
      </c>
      <c r="W139" s="430">
        <v>911918</v>
      </c>
      <c r="X139" s="430">
        <v>911919</v>
      </c>
      <c r="Y139" s="326">
        <v>91190</v>
      </c>
    </row>
    <row r="140" spans="1:25">
      <c r="A140" s="326">
        <v>136</v>
      </c>
      <c r="B140" s="326" t="str">
        <f t="shared" si="2"/>
        <v>9132</v>
      </c>
      <c r="C140" s="326">
        <v>3020302</v>
      </c>
      <c r="D140" s="326" t="s">
        <v>192</v>
      </c>
      <c r="E140" s="326" t="s">
        <v>193</v>
      </c>
      <c r="F140" s="326" t="s">
        <v>208</v>
      </c>
      <c r="G140" s="326">
        <v>91322</v>
      </c>
      <c r="H140" s="326">
        <v>91324</v>
      </c>
      <c r="I140" s="326">
        <v>91323</v>
      </c>
      <c r="J140" s="326">
        <v>91325</v>
      </c>
      <c r="K140" s="326">
        <v>91321</v>
      </c>
      <c r="L140" s="364"/>
      <c r="M140" s="430">
        <v>913211</v>
      </c>
      <c r="N140" s="430">
        <v>913212</v>
      </c>
      <c r="O140" s="430">
        <v>91326</v>
      </c>
      <c r="P140" s="430">
        <v>913213</v>
      </c>
      <c r="Q140" s="431"/>
      <c r="R140" s="431"/>
      <c r="S140" s="431"/>
      <c r="T140" s="430">
        <v>913217</v>
      </c>
      <c r="U140" s="430">
        <v>91328</v>
      </c>
      <c r="V140" s="430">
        <v>91329</v>
      </c>
      <c r="W140" s="430">
        <v>913218</v>
      </c>
      <c r="X140" s="430">
        <v>913219</v>
      </c>
      <c r="Y140" s="326">
        <v>91320</v>
      </c>
    </row>
    <row r="141" spans="1:25">
      <c r="A141" s="326">
        <v>137</v>
      </c>
      <c r="B141" s="326" t="str">
        <f t="shared" si="2"/>
        <v>9133</v>
      </c>
      <c r="C141" s="326">
        <v>3020303</v>
      </c>
      <c r="D141" s="326" t="s">
        <v>192</v>
      </c>
      <c r="E141" s="326" t="s">
        <v>193</v>
      </c>
      <c r="F141" s="326" t="s">
        <v>209</v>
      </c>
      <c r="G141" s="326">
        <v>91332</v>
      </c>
      <c r="H141" s="326">
        <v>91334</v>
      </c>
      <c r="I141" s="326">
        <v>91333</v>
      </c>
      <c r="J141" s="326">
        <v>91335</v>
      </c>
      <c r="K141" s="326">
        <v>91331</v>
      </c>
      <c r="L141" s="364"/>
      <c r="M141" s="430">
        <v>913311</v>
      </c>
      <c r="N141" s="430">
        <v>913312</v>
      </c>
      <c r="O141" s="430">
        <v>91336</v>
      </c>
      <c r="P141" s="430">
        <v>913313</v>
      </c>
      <c r="Q141" s="431"/>
      <c r="R141" s="431"/>
      <c r="S141" s="431"/>
      <c r="T141" s="430">
        <v>913317</v>
      </c>
      <c r="U141" s="430">
        <v>91338</v>
      </c>
      <c r="V141" s="430">
        <v>91339</v>
      </c>
      <c r="W141" s="430">
        <v>913318</v>
      </c>
      <c r="X141" s="430">
        <v>913319</v>
      </c>
      <c r="Y141" s="326">
        <v>91330</v>
      </c>
    </row>
    <row r="142" spans="1:25">
      <c r="A142" s="326">
        <v>138</v>
      </c>
      <c r="B142" s="326" t="str">
        <f t="shared" si="2"/>
        <v>9110</v>
      </c>
      <c r="C142" s="326">
        <v>3020401</v>
      </c>
      <c r="D142" s="326" t="s">
        <v>192</v>
      </c>
      <c r="E142" s="326" t="s">
        <v>193</v>
      </c>
      <c r="F142" s="326" t="s">
        <v>197</v>
      </c>
      <c r="G142" s="326">
        <v>91102</v>
      </c>
      <c r="H142" s="326">
        <v>91104</v>
      </c>
      <c r="I142" s="326">
        <v>91103</v>
      </c>
      <c r="J142" s="326">
        <v>91105</v>
      </c>
      <c r="K142" s="326">
        <v>91101</v>
      </c>
      <c r="L142" s="364"/>
      <c r="M142" s="430">
        <v>911011</v>
      </c>
      <c r="N142" s="430">
        <v>911012</v>
      </c>
      <c r="O142" s="430">
        <v>91106</v>
      </c>
      <c r="P142" s="430">
        <v>911013</v>
      </c>
      <c r="Q142" s="431"/>
      <c r="R142" s="431"/>
      <c r="S142" s="431"/>
      <c r="T142" s="430">
        <v>911017</v>
      </c>
      <c r="U142" s="430">
        <v>91108</v>
      </c>
      <c r="V142" s="430">
        <v>91109</v>
      </c>
      <c r="W142" s="430">
        <v>911018</v>
      </c>
      <c r="X142" s="430">
        <v>911019</v>
      </c>
      <c r="Y142" s="326">
        <v>91100</v>
      </c>
    </row>
    <row r="143" spans="1:25">
      <c r="A143" s="326">
        <v>139</v>
      </c>
      <c r="B143" s="326" t="str">
        <f t="shared" si="2"/>
        <v>9134</v>
      </c>
      <c r="C143" s="326">
        <v>3020402</v>
      </c>
      <c r="D143" s="326" t="s">
        <v>192</v>
      </c>
      <c r="E143" s="326" t="s">
        <v>193</v>
      </c>
      <c r="F143" s="326" t="s">
        <v>210</v>
      </c>
      <c r="G143" s="326">
        <v>91342</v>
      </c>
      <c r="H143" s="326">
        <v>91344</v>
      </c>
      <c r="I143" s="326">
        <v>91343</v>
      </c>
      <c r="J143" s="326">
        <v>91345</v>
      </c>
      <c r="K143" s="326">
        <v>91341</v>
      </c>
      <c r="L143" s="364"/>
      <c r="M143" s="430">
        <v>913411</v>
      </c>
      <c r="N143" s="430">
        <v>913412</v>
      </c>
      <c r="O143" s="430">
        <v>91346</v>
      </c>
      <c r="P143" s="430">
        <v>913413</v>
      </c>
      <c r="Q143" s="431"/>
      <c r="R143" s="431"/>
      <c r="S143" s="431"/>
      <c r="T143" s="430">
        <v>913417</v>
      </c>
      <c r="U143" s="430">
        <v>91348</v>
      </c>
      <c r="V143" s="430">
        <v>91349</v>
      </c>
      <c r="W143" s="430">
        <v>913418</v>
      </c>
      <c r="X143" s="430">
        <v>913419</v>
      </c>
      <c r="Y143" s="326">
        <v>91340</v>
      </c>
    </row>
    <row r="144" spans="1:25">
      <c r="A144" s="326">
        <v>140</v>
      </c>
      <c r="B144" s="326" t="str">
        <f t="shared" si="2"/>
        <v>9135</v>
      </c>
      <c r="C144" s="326">
        <v>3020403</v>
      </c>
      <c r="D144" s="326" t="s">
        <v>192</v>
      </c>
      <c r="E144" s="326" t="s">
        <v>193</v>
      </c>
      <c r="F144" s="326" t="s">
        <v>211</v>
      </c>
      <c r="G144" s="326">
        <v>91352</v>
      </c>
      <c r="H144" s="326">
        <v>91354</v>
      </c>
      <c r="I144" s="326">
        <v>91353</v>
      </c>
      <c r="J144" s="326">
        <v>91355</v>
      </c>
      <c r="K144" s="326">
        <v>91351</v>
      </c>
      <c r="L144" s="364"/>
      <c r="M144" s="430">
        <v>913511</v>
      </c>
      <c r="N144" s="430">
        <v>913512</v>
      </c>
      <c r="O144" s="430">
        <v>91356</v>
      </c>
      <c r="P144" s="430">
        <v>913513</v>
      </c>
      <c r="Q144" s="431"/>
      <c r="R144" s="431"/>
      <c r="S144" s="431"/>
      <c r="T144" s="430">
        <v>913517</v>
      </c>
      <c r="U144" s="430">
        <v>91358</v>
      </c>
      <c r="V144" s="430">
        <v>91359</v>
      </c>
      <c r="W144" s="430">
        <v>913518</v>
      </c>
      <c r="X144" s="430">
        <v>913519</v>
      </c>
      <c r="Y144" s="326">
        <v>91350</v>
      </c>
    </row>
    <row r="145" spans="1:25">
      <c r="A145" s="326">
        <v>141</v>
      </c>
      <c r="B145" s="326" t="str">
        <f t="shared" si="2"/>
        <v>9109</v>
      </c>
      <c r="C145" s="326">
        <v>3020404</v>
      </c>
      <c r="D145" s="326" t="s">
        <v>192</v>
      </c>
      <c r="E145" s="326" t="s">
        <v>193</v>
      </c>
      <c r="F145" s="326" t="s">
        <v>196</v>
      </c>
      <c r="G145" s="326">
        <v>91092</v>
      </c>
      <c r="H145" s="326">
        <v>91094</v>
      </c>
      <c r="I145" s="326">
        <v>91093</v>
      </c>
      <c r="J145" s="326">
        <v>91095</v>
      </c>
      <c r="K145" s="326">
        <v>91091</v>
      </c>
      <c r="L145" s="364"/>
      <c r="M145" s="430">
        <v>910911</v>
      </c>
      <c r="N145" s="430">
        <v>910912</v>
      </c>
      <c r="O145" s="430">
        <v>91096</v>
      </c>
      <c r="P145" s="430">
        <v>910913</v>
      </c>
      <c r="Q145" s="431"/>
      <c r="R145" s="431"/>
      <c r="S145" s="431"/>
      <c r="T145" s="430">
        <v>910917</v>
      </c>
      <c r="U145" s="430">
        <v>91098</v>
      </c>
      <c r="V145" s="430">
        <v>91099</v>
      </c>
      <c r="W145" s="430">
        <v>910918</v>
      </c>
      <c r="X145" s="430">
        <v>910919</v>
      </c>
      <c r="Y145" s="326">
        <v>91090</v>
      </c>
    </row>
    <row r="146" spans="1:25">
      <c r="A146" s="326">
        <v>142</v>
      </c>
      <c r="B146" s="326" t="str">
        <f t="shared" si="2"/>
        <v>9136</v>
      </c>
      <c r="C146" s="326">
        <v>3020501</v>
      </c>
      <c r="D146" s="326" t="s">
        <v>192</v>
      </c>
      <c r="E146" s="326" t="s">
        <v>193</v>
      </c>
      <c r="F146" s="326" t="s">
        <v>212</v>
      </c>
      <c r="G146" s="326">
        <v>91362</v>
      </c>
      <c r="H146" s="326">
        <v>91364</v>
      </c>
      <c r="I146" s="326">
        <v>91363</v>
      </c>
      <c r="J146" s="326">
        <v>91365</v>
      </c>
      <c r="K146" s="326">
        <v>91361</v>
      </c>
      <c r="L146" s="364"/>
      <c r="M146" s="430">
        <v>913611</v>
      </c>
      <c r="N146" s="430">
        <v>913612</v>
      </c>
      <c r="O146" s="430">
        <v>91366</v>
      </c>
      <c r="P146" s="430">
        <v>913613</v>
      </c>
      <c r="Q146" s="431"/>
      <c r="R146" s="431"/>
      <c r="S146" s="431"/>
      <c r="T146" s="430">
        <v>913617</v>
      </c>
      <c r="U146" s="430">
        <v>91368</v>
      </c>
      <c r="V146" s="430">
        <v>91369</v>
      </c>
      <c r="W146" s="430">
        <v>913618</v>
      </c>
      <c r="X146" s="430">
        <v>913619</v>
      </c>
      <c r="Y146" s="326">
        <v>91360</v>
      </c>
    </row>
    <row r="147" spans="1:25">
      <c r="A147" s="326">
        <v>143</v>
      </c>
      <c r="B147" s="326" t="str">
        <f t="shared" si="2"/>
        <v>9137</v>
      </c>
      <c r="C147" s="326">
        <v>3020502</v>
      </c>
      <c r="D147" s="326" t="s">
        <v>192</v>
      </c>
      <c r="E147" s="326" t="s">
        <v>193</v>
      </c>
      <c r="F147" s="326" t="s">
        <v>213</v>
      </c>
      <c r="G147" s="326">
        <v>91372</v>
      </c>
      <c r="H147" s="326">
        <v>91374</v>
      </c>
      <c r="I147" s="326">
        <v>91373</v>
      </c>
      <c r="J147" s="326">
        <v>91375</v>
      </c>
      <c r="K147" s="326">
        <v>91371</v>
      </c>
      <c r="L147" s="364"/>
      <c r="M147" s="430">
        <v>913711</v>
      </c>
      <c r="N147" s="430">
        <v>913712</v>
      </c>
      <c r="O147" s="430">
        <v>91376</v>
      </c>
      <c r="P147" s="430">
        <v>913713</v>
      </c>
      <c r="Q147" s="431"/>
      <c r="R147" s="431"/>
      <c r="S147" s="431"/>
      <c r="T147" s="430">
        <v>913717</v>
      </c>
      <c r="U147" s="430">
        <v>91378</v>
      </c>
      <c r="V147" s="430">
        <v>91379</v>
      </c>
      <c r="W147" s="430">
        <v>913718</v>
      </c>
      <c r="X147" s="430">
        <v>913719</v>
      </c>
      <c r="Y147" s="326">
        <v>91370</v>
      </c>
    </row>
    <row r="148" spans="1:25">
      <c r="A148" s="326">
        <v>144</v>
      </c>
      <c r="B148" s="326" t="str">
        <f t="shared" si="2"/>
        <v>9138</v>
      </c>
      <c r="C148" s="326">
        <v>3020503</v>
      </c>
      <c r="D148" s="326" t="s">
        <v>192</v>
      </c>
      <c r="E148" s="326" t="s">
        <v>193</v>
      </c>
      <c r="F148" s="326" t="s">
        <v>214</v>
      </c>
      <c r="G148" s="326">
        <v>91382</v>
      </c>
      <c r="H148" s="326">
        <v>91384</v>
      </c>
      <c r="I148" s="326">
        <v>91383</v>
      </c>
      <c r="J148" s="326">
        <v>91385</v>
      </c>
      <c r="K148" s="326">
        <v>91381</v>
      </c>
      <c r="L148" s="364"/>
      <c r="M148" s="430">
        <v>913811</v>
      </c>
      <c r="N148" s="430">
        <v>913812</v>
      </c>
      <c r="O148" s="430">
        <v>91386</v>
      </c>
      <c r="P148" s="430">
        <v>913813</v>
      </c>
      <c r="Q148" s="431"/>
      <c r="R148" s="431"/>
      <c r="S148" s="431"/>
      <c r="T148" s="430">
        <v>913817</v>
      </c>
      <c r="U148" s="430">
        <v>91388</v>
      </c>
      <c r="V148" s="430">
        <v>91389</v>
      </c>
      <c r="W148" s="430">
        <v>913818</v>
      </c>
      <c r="X148" s="430">
        <v>913819</v>
      </c>
      <c r="Y148" s="326">
        <v>91380</v>
      </c>
    </row>
    <row r="149" spans="1:25">
      <c r="A149" s="326">
        <v>145</v>
      </c>
      <c r="B149" s="326" t="str">
        <f t="shared" si="2"/>
        <v>9108</v>
      </c>
      <c r="C149" s="326">
        <v>3020504</v>
      </c>
      <c r="D149" s="326" t="s">
        <v>192</v>
      </c>
      <c r="E149" s="326" t="s">
        <v>193</v>
      </c>
      <c r="F149" s="326" t="s">
        <v>195</v>
      </c>
      <c r="G149" s="326">
        <v>91082</v>
      </c>
      <c r="H149" s="326">
        <v>91084</v>
      </c>
      <c r="I149" s="326">
        <v>91083</v>
      </c>
      <c r="J149" s="326">
        <v>91085</v>
      </c>
      <c r="K149" s="326">
        <v>91081</v>
      </c>
      <c r="L149" s="364"/>
      <c r="M149" s="430">
        <v>910811</v>
      </c>
      <c r="N149" s="430">
        <v>910812</v>
      </c>
      <c r="O149" s="430">
        <v>91086</v>
      </c>
      <c r="P149" s="430">
        <v>910813</v>
      </c>
      <c r="Q149" s="431"/>
      <c r="R149" s="431"/>
      <c r="S149" s="431"/>
      <c r="T149" s="430">
        <v>910817</v>
      </c>
      <c r="U149" s="430">
        <v>91088</v>
      </c>
      <c r="V149" s="430">
        <v>91089</v>
      </c>
      <c r="W149" s="430">
        <v>910818</v>
      </c>
      <c r="X149" s="430">
        <v>910819</v>
      </c>
      <c r="Y149" s="326">
        <v>91080</v>
      </c>
    </row>
    <row r="150" spans="1:25">
      <c r="A150" s="326">
        <v>146</v>
      </c>
      <c r="B150" s="326" t="str">
        <f t="shared" si="2"/>
        <v>9114</v>
      </c>
      <c r="C150" s="326">
        <v>3020601</v>
      </c>
      <c r="D150" s="326" t="s">
        <v>192</v>
      </c>
      <c r="E150" s="326" t="s">
        <v>193</v>
      </c>
      <c r="F150" s="326" t="s">
        <v>201</v>
      </c>
      <c r="G150" s="326">
        <v>91142</v>
      </c>
      <c r="H150" s="326">
        <v>91144</v>
      </c>
      <c r="I150" s="326">
        <v>91143</v>
      </c>
      <c r="J150" s="326">
        <v>91145</v>
      </c>
      <c r="K150" s="326">
        <v>91141</v>
      </c>
      <c r="L150" s="364"/>
      <c r="M150" s="430">
        <v>911411</v>
      </c>
      <c r="N150" s="430">
        <v>911412</v>
      </c>
      <c r="O150" s="430">
        <v>91146</v>
      </c>
      <c r="P150" s="430">
        <v>911413</v>
      </c>
      <c r="Q150" s="431"/>
      <c r="R150" s="431"/>
      <c r="S150" s="431"/>
      <c r="T150" s="430">
        <v>911417</v>
      </c>
      <c r="U150" s="430">
        <v>91148</v>
      </c>
      <c r="V150" s="430">
        <v>91149</v>
      </c>
      <c r="W150" s="430">
        <v>911418</v>
      </c>
      <c r="X150" s="430">
        <v>911419</v>
      </c>
      <c r="Y150" s="326">
        <v>91140</v>
      </c>
    </row>
    <row r="151" spans="1:25">
      <c r="A151" s="326">
        <v>147</v>
      </c>
      <c r="B151" s="326" t="str">
        <f t="shared" si="2"/>
        <v>9139</v>
      </c>
      <c r="C151" s="326">
        <v>3020602</v>
      </c>
      <c r="D151" s="326" t="s">
        <v>192</v>
      </c>
      <c r="E151" s="326" t="s">
        <v>193</v>
      </c>
      <c r="F151" s="326" t="s">
        <v>215</v>
      </c>
      <c r="G151" s="326">
        <v>91392</v>
      </c>
      <c r="H151" s="326">
        <v>91394</v>
      </c>
      <c r="I151" s="326">
        <v>91393</v>
      </c>
      <c r="J151" s="326">
        <v>91395</v>
      </c>
      <c r="K151" s="326">
        <v>91391</v>
      </c>
      <c r="L151" s="364"/>
      <c r="M151" s="430">
        <v>913911</v>
      </c>
      <c r="N151" s="430">
        <v>913912</v>
      </c>
      <c r="O151" s="430">
        <v>91396</v>
      </c>
      <c r="P151" s="430">
        <v>913913</v>
      </c>
      <c r="Q151" s="431"/>
      <c r="R151" s="431"/>
      <c r="S151" s="431"/>
      <c r="T151" s="430">
        <v>913917</v>
      </c>
      <c r="U151" s="430">
        <v>91398</v>
      </c>
      <c r="V151" s="430">
        <v>91399</v>
      </c>
      <c r="W151" s="430">
        <v>913918</v>
      </c>
      <c r="X151" s="430">
        <v>913919</v>
      </c>
      <c r="Y151" s="326">
        <v>91390</v>
      </c>
    </row>
    <row r="152" spans="1:25">
      <c r="A152" s="326">
        <v>148</v>
      </c>
      <c r="B152" s="326" t="str">
        <f t="shared" si="2"/>
        <v>9112</v>
      </c>
      <c r="C152" s="326">
        <v>3020701</v>
      </c>
      <c r="D152" s="326" t="s">
        <v>192</v>
      </c>
      <c r="E152" s="326" t="s">
        <v>193</v>
      </c>
      <c r="F152" s="326" t="s">
        <v>199</v>
      </c>
      <c r="G152" s="326">
        <v>91122</v>
      </c>
      <c r="H152" s="326">
        <v>91124</v>
      </c>
      <c r="I152" s="326">
        <v>91123</v>
      </c>
      <c r="J152" s="326">
        <v>91125</v>
      </c>
      <c r="K152" s="326">
        <v>91121</v>
      </c>
      <c r="L152" s="364"/>
      <c r="M152" s="430">
        <v>911211</v>
      </c>
      <c r="N152" s="430">
        <v>911212</v>
      </c>
      <c r="O152" s="430">
        <v>91126</v>
      </c>
      <c r="P152" s="430">
        <v>911213</v>
      </c>
      <c r="Q152" s="431"/>
      <c r="R152" s="431"/>
      <c r="S152" s="431"/>
      <c r="T152" s="430">
        <v>911217</v>
      </c>
      <c r="U152" s="430">
        <v>91128</v>
      </c>
      <c r="V152" s="430">
        <v>91129</v>
      </c>
      <c r="W152" s="430">
        <v>911218</v>
      </c>
      <c r="X152" s="430">
        <v>911219</v>
      </c>
      <c r="Y152" s="326">
        <v>91120</v>
      </c>
    </row>
    <row r="153" spans="1:25">
      <c r="A153" s="326">
        <v>149</v>
      </c>
      <c r="B153" s="326" t="str">
        <f t="shared" si="2"/>
        <v>9118</v>
      </c>
      <c r="C153" s="326">
        <v>3020702</v>
      </c>
      <c r="D153" s="326" t="s">
        <v>192</v>
      </c>
      <c r="E153" s="326" t="s">
        <v>193</v>
      </c>
      <c r="F153" s="326" t="s">
        <v>202</v>
      </c>
      <c r="G153" s="326">
        <v>91182</v>
      </c>
      <c r="H153" s="326">
        <v>91184</v>
      </c>
      <c r="I153" s="326">
        <v>91183</v>
      </c>
      <c r="J153" s="326">
        <v>91185</v>
      </c>
      <c r="K153" s="326">
        <v>91181</v>
      </c>
      <c r="L153" s="364"/>
      <c r="M153" s="430">
        <v>911811</v>
      </c>
      <c r="N153" s="430">
        <v>911812</v>
      </c>
      <c r="O153" s="430">
        <v>91186</v>
      </c>
      <c r="P153" s="430">
        <v>911813</v>
      </c>
      <c r="Q153" s="431"/>
      <c r="R153" s="431"/>
      <c r="S153" s="431"/>
      <c r="T153" s="430">
        <v>911817</v>
      </c>
      <c r="U153" s="430">
        <v>91188</v>
      </c>
      <c r="V153" s="430">
        <v>91189</v>
      </c>
      <c r="W153" s="430">
        <v>911818</v>
      </c>
      <c r="X153" s="430">
        <v>911819</v>
      </c>
      <c r="Y153" s="326">
        <v>91180</v>
      </c>
    </row>
    <row r="154" spans="1:25">
      <c r="A154" s="326">
        <v>150</v>
      </c>
      <c r="B154" s="326" t="str">
        <f t="shared" si="2"/>
        <v>9149</v>
      </c>
      <c r="C154" s="326">
        <v>3020703</v>
      </c>
      <c r="D154" s="326" t="s">
        <v>192</v>
      </c>
      <c r="E154" s="326" t="s">
        <v>193</v>
      </c>
      <c r="F154" s="326" t="s">
        <v>216</v>
      </c>
      <c r="G154" s="326">
        <v>91492</v>
      </c>
      <c r="H154" s="326">
        <v>91494</v>
      </c>
      <c r="I154" s="326">
        <v>91493</v>
      </c>
      <c r="J154" s="326">
        <v>91495</v>
      </c>
      <c r="K154" s="326">
        <v>91491</v>
      </c>
      <c r="L154" s="364"/>
      <c r="M154" s="430">
        <v>914911</v>
      </c>
      <c r="N154" s="430">
        <v>914912</v>
      </c>
      <c r="O154" s="430">
        <v>91496</v>
      </c>
      <c r="P154" s="430">
        <v>914913</v>
      </c>
      <c r="Q154" s="431"/>
      <c r="R154" s="431"/>
      <c r="S154" s="431"/>
      <c r="T154" s="430">
        <v>914917</v>
      </c>
      <c r="U154" s="430">
        <v>91498</v>
      </c>
      <c r="V154" s="430">
        <v>91499</v>
      </c>
      <c r="W154" s="430">
        <v>914918</v>
      </c>
      <c r="X154" s="430">
        <v>914919</v>
      </c>
      <c r="Y154" s="326">
        <v>91490</v>
      </c>
    </row>
    <row r="155" spans="1:25">
      <c r="A155" s="326">
        <v>151</v>
      </c>
      <c r="B155" s="326" t="str">
        <f t="shared" si="2"/>
        <v>9199</v>
      </c>
      <c r="C155" s="326">
        <v>3020799</v>
      </c>
      <c r="D155" s="326" t="s">
        <v>192</v>
      </c>
      <c r="E155" s="326" t="s">
        <v>193</v>
      </c>
      <c r="F155" s="326" t="s">
        <v>217</v>
      </c>
      <c r="G155" s="326">
        <v>91992</v>
      </c>
      <c r="H155" s="326">
        <v>91994</v>
      </c>
      <c r="I155" s="326">
        <v>91993</v>
      </c>
      <c r="J155" s="326">
        <v>91995</v>
      </c>
      <c r="K155" s="326">
        <v>91991</v>
      </c>
      <c r="L155" s="364"/>
      <c r="M155" s="430">
        <v>919911</v>
      </c>
      <c r="N155" s="430">
        <v>919912</v>
      </c>
      <c r="O155" s="430">
        <v>91996</v>
      </c>
      <c r="P155" s="430">
        <v>919913</v>
      </c>
      <c r="Q155" s="431"/>
      <c r="R155" s="431"/>
      <c r="S155" s="431"/>
      <c r="T155" s="430">
        <v>919917</v>
      </c>
      <c r="U155" s="430">
        <v>91998</v>
      </c>
      <c r="V155" s="430">
        <v>91999</v>
      </c>
      <c r="W155" s="430">
        <v>919918</v>
      </c>
      <c r="X155" s="430">
        <v>919919</v>
      </c>
      <c r="Y155" s="326">
        <v>91990</v>
      </c>
    </row>
    <row r="156" spans="1:25">
      <c r="A156" s="326">
        <v>152</v>
      </c>
      <c r="B156" s="326" t="str">
        <f t="shared" si="2"/>
        <v>9116</v>
      </c>
      <c r="C156" s="326">
        <v>3030101</v>
      </c>
      <c r="D156" s="326" t="s">
        <v>192</v>
      </c>
      <c r="E156" s="326" t="s">
        <v>219</v>
      </c>
      <c r="F156" s="326" t="s">
        <v>218</v>
      </c>
      <c r="G156" s="326">
        <v>91162</v>
      </c>
      <c r="H156" s="326">
        <v>91164</v>
      </c>
      <c r="I156" s="326">
        <v>91163</v>
      </c>
      <c r="J156" s="326">
        <v>91165</v>
      </c>
      <c r="K156" s="326">
        <v>91161</v>
      </c>
      <c r="L156" s="364"/>
      <c r="M156" s="430">
        <v>911611</v>
      </c>
      <c r="N156" s="430">
        <v>911612</v>
      </c>
      <c r="O156" s="430">
        <v>91166</v>
      </c>
      <c r="P156" s="430">
        <v>911613</v>
      </c>
      <c r="Q156" s="431"/>
      <c r="R156" s="431"/>
      <c r="S156" s="431"/>
      <c r="T156" s="430">
        <v>911617</v>
      </c>
      <c r="U156" s="430">
        <v>91168</v>
      </c>
      <c r="V156" s="430">
        <v>91169</v>
      </c>
      <c r="W156" s="430">
        <v>911618</v>
      </c>
      <c r="X156" s="430">
        <v>911619</v>
      </c>
      <c r="Y156" s="326">
        <v>91160</v>
      </c>
    </row>
    <row r="157" spans="1:25">
      <c r="A157" s="326">
        <v>153</v>
      </c>
      <c r="B157" s="326" t="str">
        <f t="shared" si="2"/>
        <v>9140</v>
      </c>
      <c r="C157" s="326">
        <v>3030102</v>
      </c>
      <c r="D157" s="326" t="s">
        <v>192</v>
      </c>
      <c r="E157" s="326" t="s">
        <v>219</v>
      </c>
      <c r="F157" s="326" t="s">
        <v>221</v>
      </c>
      <c r="G157" s="326">
        <v>91402</v>
      </c>
      <c r="H157" s="326">
        <v>91404</v>
      </c>
      <c r="I157" s="326">
        <v>91403</v>
      </c>
      <c r="J157" s="326">
        <v>91405</v>
      </c>
      <c r="K157" s="326">
        <v>91401</v>
      </c>
      <c r="L157" s="364"/>
      <c r="M157" s="430">
        <v>914011</v>
      </c>
      <c r="N157" s="430">
        <v>914012</v>
      </c>
      <c r="O157" s="430">
        <v>91406</v>
      </c>
      <c r="P157" s="430">
        <v>914013</v>
      </c>
      <c r="Q157" s="431"/>
      <c r="R157" s="431"/>
      <c r="S157" s="431"/>
      <c r="T157" s="430">
        <v>914017</v>
      </c>
      <c r="U157" s="430">
        <v>91408</v>
      </c>
      <c r="V157" s="430">
        <v>91409</v>
      </c>
      <c r="W157" s="430">
        <v>914018</v>
      </c>
      <c r="X157" s="430">
        <v>914019</v>
      </c>
      <c r="Y157" s="326">
        <v>91400</v>
      </c>
    </row>
    <row r="158" spans="1:25">
      <c r="A158" s="326">
        <v>154</v>
      </c>
      <c r="B158" s="326" t="str">
        <f t="shared" si="2"/>
        <v>9141</v>
      </c>
      <c r="C158" s="326">
        <v>3030103</v>
      </c>
      <c r="D158" s="326" t="s">
        <v>192</v>
      </c>
      <c r="E158" s="326" t="s">
        <v>219</v>
      </c>
      <c r="F158" s="326" t="s">
        <v>222</v>
      </c>
      <c r="G158" s="326">
        <v>91412</v>
      </c>
      <c r="H158" s="326">
        <v>91414</v>
      </c>
      <c r="I158" s="326">
        <v>91413</v>
      </c>
      <c r="J158" s="326">
        <v>91415</v>
      </c>
      <c r="K158" s="326">
        <v>91411</v>
      </c>
      <c r="L158" s="364"/>
      <c r="M158" s="430">
        <v>914111</v>
      </c>
      <c r="N158" s="430">
        <v>914112</v>
      </c>
      <c r="O158" s="430">
        <v>91416</v>
      </c>
      <c r="P158" s="430">
        <v>914113</v>
      </c>
      <c r="Q158" s="431"/>
      <c r="R158" s="431"/>
      <c r="S158" s="431"/>
      <c r="T158" s="430">
        <v>914117</v>
      </c>
      <c r="U158" s="430">
        <v>91418</v>
      </c>
      <c r="V158" s="430">
        <v>91419</v>
      </c>
      <c r="W158" s="430">
        <v>914118</v>
      </c>
      <c r="X158" s="430">
        <v>914119</v>
      </c>
      <c r="Y158" s="326">
        <v>91410</v>
      </c>
    </row>
    <row r="159" spans="1:25">
      <c r="A159" s="326">
        <v>155</v>
      </c>
      <c r="B159" s="326" t="str">
        <f t="shared" si="2"/>
        <v>9142</v>
      </c>
      <c r="C159" s="326">
        <v>3030104</v>
      </c>
      <c r="D159" s="326" t="s">
        <v>192</v>
      </c>
      <c r="E159" s="326" t="s">
        <v>219</v>
      </c>
      <c r="F159" s="326" t="s">
        <v>223</v>
      </c>
      <c r="G159" s="326">
        <v>91422</v>
      </c>
      <c r="H159" s="326">
        <v>91424</v>
      </c>
      <c r="I159" s="326">
        <v>91423</v>
      </c>
      <c r="J159" s="326">
        <v>91425</v>
      </c>
      <c r="K159" s="326">
        <v>91421</v>
      </c>
      <c r="L159" s="364"/>
      <c r="M159" s="430">
        <v>914211</v>
      </c>
      <c r="N159" s="430">
        <v>914212</v>
      </c>
      <c r="O159" s="430">
        <v>91426</v>
      </c>
      <c r="P159" s="430">
        <v>914213</v>
      </c>
      <c r="Q159" s="431"/>
      <c r="R159" s="431"/>
      <c r="S159" s="431"/>
      <c r="T159" s="430">
        <v>914217</v>
      </c>
      <c r="U159" s="430">
        <v>91428</v>
      </c>
      <c r="V159" s="430">
        <v>91429</v>
      </c>
      <c r="W159" s="430">
        <v>914218</v>
      </c>
      <c r="X159" s="430">
        <v>914219</v>
      </c>
      <c r="Y159" s="326">
        <v>91420</v>
      </c>
    </row>
    <row r="160" spans="1:25">
      <c r="A160" s="326">
        <v>156</v>
      </c>
      <c r="B160" s="326" t="str">
        <f t="shared" si="2"/>
        <v>9143</v>
      </c>
      <c r="C160" s="326">
        <v>3030201</v>
      </c>
      <c r="D160" s="326" t="s">
        <v>192</v>
      </c>
      <c r="E160" s="326" t="s">
        <v>219</v>
      </c>
      <c r="F160" s="326" t="s">
        <v>224</v>
      </c>
      <c r="G160" s="326">
        <v>91432</v>
      </c>
      <c r="H160" s="326">
        <v>91434</v>
      </c>
      <c r="I160" s="326">
        <v>91433</v>
      </c>
      <c r="J160" s="326">
        <v>91435</v>
      </c>
      <c r="K160" s="326">
        <v>91431</v>
      </c>
      <c r="L160" s="364"/>
      <c r="M160" s="430">
        <v>914311</v>
      </c>
      <c r="N160" s="430">
        <v>914312</v>
      </c>
      <c r="O160" s="430">
        <v>91436</v>
      </c>
      <c r="P160" s="430">
        <v>914313</v>
      </c>
      <c r="Q160" s="431"/>
      <c r="R160" s="431"/>
      <c r="S160" s="431"/>
      <c r="T160" s="430">
        <v>914317</v>
      </c>
      <c r="U160" s="430">
        <v>91438</v>
      </c>
      <c r="V160" s="430">
        <v>91439</v>
      </c>
      <c r="W160" s="430">
        <v>914318</v>
      </c>
      <c r="X160" s="430">
        <v>914319</v>
      </c>
      <c r="Y160" s="326">
        <v>91430</v>
      </c>
    </row>
    <row r="161" spans="1:25">
      <c r="A161" s="326">
        <v>157</v>
      </c>
      <c r="B161" s="326" t="str">
        <f t="shared" si="2"/>
        <v>9144</v>
      </c>
      <c r="C161" s="326">
        <v>3030301</v>
      </c>
      <c r="D161" s="326" t="s">
        <v>192</v>
      </c>
      <c r="E161" s="326" t="s">
        <v>219</v>
      </c>
      <c r="F161" s="326" t="s">
        <v>225</v>
      </c>
      <c r="G161" s="326">
        <v>91442</v>
      </c>
      <c r="H161" s="326">
        <v>91444</v>
      </c>
      <c r="I161" s="326">
        <v>91443</v>
      </c>
      <c r="J161" s="326">
        <v>91445</v>
      </c>
      <c r="K161" s="326">
        <v>91441</v>
      </c>
      <c r="L161" s="364"/>
      <c r="M161" s="430">
        <v>914411</v>
      </c>
      <c r="N161" s="430">
        <v>914412</v>
      </c>
      <c r="O161" s="430">
        <v>91446</v>
      </c>
      <c r="P161" s="430">
        <v>914413</v>
      </c>
      <c r="Q161" s="431"/>
      <c r="R161" s="431"/>
      <c r="S161" s="431"/>
      <c r="T161" s="430">
        <v>914417</v>
      </c>
      <c r="U161" s="430">
        <v>91448</v>
      </c>
      <c r="V161" s="430">
        <v>91449</v>
      </c>
      <c r="W161" s="430">
        <v>914418</v>
      </c>
      <c r="X161" s="430">
        <v>914419</v>
      </c>
      <c r="Y161" s="326">
        <v>91440</v>
      </c>
    </row>
    <row r="162" spans="1:25">
      <c r="A162" s="326">
        <v>158</v>
      </c>
      <c r="B162" s="326" t="str">
        <f t="shared" si="2"/>
        <v>9145</v>
      </c>
      <c r="C162" s="326">
        <v>3030401</v>
      </c>
      <c r="D162" s="326" t="s">
        <v>192</v>
      </c>
      <c r="E162" s="326" t="s">
        <v>219</v>
      </c>
      <c r="F162" s="326" t="s">
        <v>226</v>
      </c>
      <c r="G162" s="326">
        <v>91452</v>
      </c>
      <c r="H162" s="326">
        <v>91454</v>
      </c>
      <c r="I162" s="326">
        <v>91453</v>
      </c>
      <c r="J162" s="326">
        <v>91455</v>
      </c>
      <c r="K162" s="326">
        <v>91451</v>
      </c>
      <c r="L162" s="364"/>
      <c r="M162" s="430">
        <v>914511</v>
      </c>
      <c r="N162" s="430">
        <v>914512</v>
      </c>
      <c r="O162" s="430">
        <v>91456</v>
      </c>
      <c r="P162" s="430">
        <v>914513</v>
      </c>
      <c r="Q162" s="431"/>
      <c r="R162" s="431"/>
      <c r="S162" s="431"/>
      <c r="T162" s="430">
        <v>914517</v>
      </c>
      <c r="U162" s="430">
        <v>91458</v>
      </c>
      <c r="V162" s="430">
        <v>91459</v>
      </c>
      <c r="W162" s="430">
        <v>914518</v>
      </c>
      <c r="X162" s="430">
        <v>914519</v>
      </c>
      <c r="Y162" s="326">
        <v>91450</v>
      </c>
    </row>
    <row r="163" spans="1:25">
      <c r="A163" s="326">
        <v>159</v>
      </c>
      <c r="B163" s="326" t="str">
        <f t="shared" si="2"/>
        <v>9117</v>
      </c>
      <c r="C163" s="326">
        <v>3030402</v>
      </c>
      <c r="D163" s="326" t="s">
        <v>192</v>
      </c>
      <c r="E163" s="326" t="s">
        <v>219</v>
      </c>
      <c r="F163" s="326" t="s">
        <v>220</v>
      </c>
      <c r="G163" s="326">
        <v>91172</v>
      </c>
      <c r="H163" s="326">
        <v>91174</v>
      </c>
      <c r="I163" s="326">
        <v>91173</v>
      </c>
      <c r="J163" s="326">
        <v>91175</v>
      </c>
      <c r="K163" s="326">
        <v>91171</v>
      </c>
      <c r="L163" s="364"/>
      <c r="M163" s="430">
        <v>911711</v>
      </c>
      <c r="N163" s="430">
        <v>911712</v>
      </c>
      <c r="O163" s="430">
        <v>91176</v>
      </c>
      <c r="P163" s="430">
        <v>911713</v>
      </c>
      <c r="Q163" s="431"/>
      <c r="R163" s="431"/>
      <c r="S163" s="431"/>
      <c r="T163" s="430">
        <v>911717</v>
      </c>
      <c r="U163" s="430">
        <v>91178</v>
      </c>
      <c r="V163" s="430">
        <v>91179</v>
      </c>
      <c r="W163" s="430">
        <v>911718</v>
      </c>
      <c r="X163" s="430">
        <v>911719</v>
      </c>
      <c r="Y163" s="326">
        <v>91170</v>
      </c>
    </row>
    <row r="164" spans="1:25">
      <c r="A164" s="326">
        <v>160</v>
      </c>
      <c r="B164" s="326" t="str">
        <f t="shared" si="2"/>
        <v>9146</v>
      </c>
      <c r="C164" s="326">
        <v>3030403</v>
      </c>
      <c r="D164" s="326" t="s">
        <v>192</v>
      </c>
      <c r="E164" s="326" t="s">
        <v>219</v>
      </c>
      <c r="F164" s="326" t="s">
        <v>227</v>
      </c>
      <c r="G164" s="326">
        <v>91462</v>
      </c>
      <c r="H164" s="326">
        <v>91464</v>
      </c>
      <c r="I164" s="326">
        <v>91463</v>
      </c>
      <c r="J164" s="326">
        <v>91465</v>
      </c>
      <c r="K164" s="326">
        <v>91461</v>
      </c>
      <c r="L164" s="364"/>
      <c r="M164" s="430">
        <v>914611</v>
      </c>
      <c r="N164" s="430">
        <v>914612</v>
      </c>
      <c r="O164" s="430">
        <v>91466</v>
      </c>
      <c r="P164" s="430">
        <v>914613</v>
      </c>
      <c r="Q164" s="431"/>
      <c r="R164" s="431"/>
      <c r="S164" s="431"/>
      <c r="T164" s="430">
        <v>914617</v>
      </c>
      <c r="U164" s="430">
        <v>91468</v>
      </c>
      <c r="V164" s="430">
        <v>91469</v>
      </c>
      <c r="W164" s="430">
        <v>914618</v>
      </c>
      <c r="X164" s="430">
        <v>914619</v>
      </c>
      <c r="Y164" s="326">
        <v>91460</v>
      </c>
    </row>
    <row r="165" spans="1:25">
      <c r="A165" s="326">
        <v>161</v>
      </c>
      <c r="B165" s="326" t="str">
        <f t="shared" si="2"/>
        <v>9147</v>
      </c>
      <c r="C165" s="326">
        <v>3030404</v>
      </c>
      <c r="D165" s="326" t="s">
        <v>192</v>
      </c>
      <c r="E165" s="326" t="s">
        <v>219</v>
      </c>
      <c r="F165" s="326" t="s">
        <v>228</v>
      </c>
      <c r="G165" s="326">
        <v>91472</v>
      </c>
      <c r="H165" s="326">
        <v>91474</v>
      </c>
      <c r="I165" s="326">
        <v>91473</v>
      </c>
      <c r="J165" s="326">
        <v>91475</v>
      </c>
      <c r="K165" s="326">
        <v>91471</v>
      </c>
      <c r="L165" s="364"/>
      <c r="M165" s="430">
        <v>914711</v>
      </c>
      <c r="N165" s="430">
        <v>914712</v>
      </c>
      <c r="O165" s="430">
        <v>91476</v>
      </c>
      <c r="P165" s="430">
        <v>914713</v>
      </c>
      <c r="Q165" s="431"/>
      <c r="R165" s="431"/>
      <c r="S165" s="431"/>
      <c r="T165" s="430">
        <v>914717</v>
      </c>
      <c r="U165" s="430">
        <v>91478</v>
      </c>
      <c r="V165" s="430">
        <v>91479</v>
      </c>
      <c r="W165" s="430">
        <v>914718</v>
      </c>
      <c r="X165" s="430">
        <v>914719</v>
      </c>
      <c r="Y165" s="326">
        <v>91470</v>
      </c>
    </row>
  </sheetData>
  <autoFilter ref="A5:Y165"/>
  <mergeCells count="1">
    <mergeCell ref="G4:Y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1">
    <tabColor rgb="FFFFFF00"/>
  </sheetPr>
  <dimension ref="A1:F517"/>
  <sheetViews>
    <sheetView zoomScale="90" zoomScaleNormal="90" workbookViewId="0">
      <pane ySplit="2" topLeftCell="A3" activePane="bottomLeft" state="frozen"/>
      <selection pane="bottomLeft" activeCell="B12" sqref="B12"/>
    </sheetView>
  </sheetViews>
  <sheetFormatPr defaultRowHeight="15"/>
  <cols>
    <col min="2" max="2" width="12" customWidth="1"/>
    <col min="3" max="3" width="24.42578125" customWidth="1"/>
    <col min="4" max="4" width="13" customWidth="1"/>
    <col min="5" max="5" width="39.7109375" customWidth="1"/>
    <col min="6" max="6" width="45" customWidth="1"/>
  </cols>
  <sheetData>
    <row r="1" spans="1:6" ht="21.75" customHeight="1">
      <c r="A1" s="19" t="s">
        <v>11699</v>
      </c>
    </row>
    <row r="2" spans="1:6" ht="41.25" customHeight="1">
      <c r="A2" s="102" t="s">
        <v>0</v>
      </c>
      <c r="B2" s="102" t="s">
        <v>280</v>
      </c>
      <c r="C2" s="102" t="s">
        <v>281</v>
      </c>
      <c r="D2" s="102" t="s">
        <v>9220</v>
      </c>
      <c r="E2" s="102" t="s">
        <v>282</v>
      </c>
      <c r="F2" s="102" t="s">
        <v>12269</v>
      </c>
    </row>
    <row r="3" spans="1:6">
      <c r="A3" s="6">
        <v>1</v>
      </c>
      <c r="B3" s="6">
        <v>11001</v>
      </c>
      <c r="C3" s="6" t="s">
        <v>283</v>
      </c>
      <c r="D3" s="6" t="s">
        <v>284</v>
      </c>
      <c r="E3" s="6" t="s">
        <v>285</v>
      </c>
      <c r="F3" s="6" t="str">
        <f>CONCATENATE(D3," ",E3)</f>
        <v>S-3 Ilmu Kedokteran</v>
      </c>
    </row>
    <row r="4" spans="1:6">
      <c r="A4" s="6">
        <v>2</v>
      </c>
      <c r="B4" s="6">
        <v>11002</v>
      </c>
      <c r="C4" s="6" t="s">
        <v>283</v>
      </c>
      <c r="D4" s="6" t="s">
        <v>284</v>
      </c>
      <c r="E4" s="6" t="s">
        <v>286</v>
      </c>
      <c r="F4" s="6" t="str">
        <f t="shared" ref="F4:F67" si="0">CONCATENATE(D4," ",E4)</f>
        <v>S-3 Ilmu Kedokteran Dasar</v>
      </c>
    </row>
    <row r="5" spans="1:6">
      <c r="A5" s="6">
        <v>3</v>
      </c>
      <c r="B5" s="6">
        <v>11101</v>
      </c>
      <c r="C5" s="6" t="s">
        <v>283</v>
      </c>
      <c r="D5" s="6" t="s">
        <v>287</v>
      </c>
      <c r="E5" s="6" t="s">
        <v>288</v>
      </c>
      <c r="F5" s="6" t="str">
        <f t="shared" si="0"/>
        <v>S-2 Ilmu Kedokteran Dasar &amp; Biomedis</v>
      </c>
    </row>
    <row r="6" spans="1:6">
      <c r="A6" s="6">
        <v>4</v>
      </c>
      <c r="B6" s="6">
        <v>11102</v>
      </c>
      <c r="C6" s="6" t="s">
        <v>283</v>
      </c>
      <c r="D6" s="6" t="s">
        <v>287</v>
      </c>
      <c r="E6" s="6" t="s">
        <v>289</v>
      </c>
      <c r="F6" s="6" t="str">
        <f t="shared" si="0"/>
        <v>S-2 Ilmu Kedokteran Keluarga</v>
      </c>
    </row>
    <row r="7" spans="1:6">
      <c r="A7" s="6">
        <v>5</v>
      </c>
      <c r="B7" s="6">
        <v>11103</v>
      </c>
      <c r="C7" s="6" t="s">
        <v>283</v>
      </c>
      <c r="D7" s="6" t="s">
        <v>287</v>
      </c>
      <c r="E7" s="6" t="s">
        <v>290</v>
      </c>
      <c r="F7" s="6" t="str">
        <f t="shared" si="0"/>
        <v>S-2 Ilmu Kedokteran Klinik</v>
      </c>
    </row>
    <row r="8" spans="1:6">
      <c r="A8" s="6">
        <v>6</v>
      </c>
      <c r="B8" s="6">
        <v>11104</v>
      </c>
      <c r="C8" s="6" t="s">
        <v>283</v>
      </c>
      <c r="D8" s="6" t="s">
        <v>287</v>
      </c>
      <c r="E8" s="6" t="s">
        <v>291</v>
      </c>
      <c r="F8" s="6" t="str">
        <f t="shared" si="0"/>
        <v>S-2 Ilmu Kedokteran Tropis</v>
      </c>
    </row>
    <row r="9" spans="1:6">
      <c r="A9" s="6">
        <v>7</v>
      </c>
      <c r="B9" s="6">
        <v>11108</v>
      </c>
      <c r="C9" s="6" t="s">
        <v>283</v>
      </c>
      <c r="D9" s="6" t="s">
        <v>287</v>
      </c>
      <c r="E9" s="6" t="s">
        <v>292</v>
      </c>
      <c r="F9" s="6" t="str">
        <f t="shared" si="0"/>
        <v>S-2 Ilmu Kedokteran Kesehatan Kerja</v>
      </c>
    </row>
    <row r="10" spans="1:6">
      <c r="A10" s="6">
        <v>8</v>
      </c>
      <c r="B10" s="6">
        <v>11109</v>
      </c>
      <c r="C10" s="6" t="s">
        <v>283</v>
      </c>
      <c r="D10" s="6" t="s">
        <v>287</v>
      </c>
      <c r="E10" s="6" t="s">
        <v>293</v>
      </c>
      <c r="F10" s="6" t="str">
        <f t="shared" si="0"/>
        <v>S-2 Ilmu Pendidikan Kedokteran</v>
      </c>
    </row>
    <row r="11" spans="1:6">
      <c r="A11" s="6">
        <v>9</v>
      </c>
      <c r="B11" s="6">
        <v>11122</v>
      </c>
      <c r="C11" s="6" t="s">
        <v>283</v>
      </c>
      <c r="D11" s="6" t="s">
        <v>287</v>
      </c>
      <c r="E11" s="6" t="s">
        <v>294</v>
      </c>
      <c r="F11" s="6" t="str">
        <f t="shared" si="0"/>
        <v>S-2 Ilmu Kesehatan Olah Raga</v>
      </c>
    </row>
    <row r="12" spans="1:6">
      <c r="A12" s="6">
        <v>10</v>
      </c>
      <c r="B12" s="6">
        <v>11201</v>
      </c>
      <c r="C12" s="6" t="s">
        <v>283</v>
      </c>
      <c r="D12" s="6" t="s">
        <v>295</v>
      </c>
      <c r="E12" s="6" t="s">
        <v>285</v>
      </c>
      <c r="F12" s="6" t="str">
        <f t="shared" si="0"/>
        <v>S-1 Ilmu Kedokteran</v>
      </c>
    </row>
    <row r="13" spans="1:6">
      <c r="A13" s="6">
        <v>11</v>
      </c>
      <c r="B13" s="6">
        <v>11701</v>
      </c>
      <c r="C13" s="6" t="s">
        <v>283</v>
      </c>
      <c r="D13" s="6" t="s">
        <v>296</v>
      </c>
      <c r="E13" s="6" t="s">
        <v>297</v>
      </c>
      <c r="F13" s="6" t="str">
        <f t="shared" si="0"/>
        <v>Sp-1 Ilmu Kesehatan Mata</v>
      </c>
    </row>
    <row r="14" spans="1:6">
      <c r="A14" s="6">
        <v>12</v>
      </c>
      <c r="B14" s="6">
        <v>11702</v>
      </c>
      <c r="C14" s="6" t="s">
        <v>283</v>
      </c>
      <c r="D14" s="6" t="s">
        <v>296</v>
      </c>
      <c r="E14" s="6" t="s">
        <v>298</v>
      </c>
      <c r="F14" s="6" t="str">
        <f t="shared" si="0"/>
        <v>Sp-1 Ilmu Penyakit Dalam</v>
      </c>
    </row>
    <row r="15" spans="1:6">
      <c r="A15" s="6">
        <v>13</v>
      </c>
      <c r="B15" s="6">
        <v>11703</v>
      </c>
      <c r="C15" s="6" t="s">
        <v>283</v>
      </c>
      <c r="D15" s="6" t="s">
        <v>296</v>
      </c>
      <c r="E15" s="6" t="s">
        <v>299</v>
      </c>
      <c r="F15" s="6" t="str">
        <f t="shared" si="0"/>
        <v>Sp-1 Ilmu Penyakit Syaraf</v>
      </c>
    </row>
    <row r="16" spans="1:6">
      <c r="A16" s="6">
        <v>14</v>
      </c>
      <c r="B16" s="6">
        <v>11704</v>
      </c>
      <c r="C16" s="6" t="s">
        <v>283</v>
      </c>
      <c r="D16" s="6" t="s">
        <v>296</v>
      </c>
      <c r="E16" s="6" t="s">
        <v>300</v>
      </c>
      <c r="F16" s="6" t="str">
        <f t="shared" si="0"/>
        <v>Sp-1 Ilmu Kesehatan Kulit Dan Kelamin</v>
      </c>
    </row>
    <row r="17" spans="1:6">
      <c r="A17" s="6">
        <v>15</v>
      </c>
      <c r="B17" s="6">
        <v>11705</v>
      </c>
      <c r="C17" s="6" t="s">
        <v>283</v>
      </c>
      <c r="D17" s="6" t="s">
        <v>296</v>
      </c>
      <c r="E17" s="6" t="s">
        <v>301</v>
      </c>
      <c r="F17" s="6" t="str">
        <f t="shared" si="0"/>
        <v>Sp-1 Ilmu Penyakit THT</v>
      </c>
    </row>
    <row r="18" spans="1:6">
      <c r="A18" s="6">
        <v>16</v>
      </c>
      <c r="B18" s="6">
        <v>11706</v>
      </c>
      <c r="C18" s="6" t="s">
        <v>283</v>
      </c>
      <c r="D18" s="6" t="s">
        <v>296</v>
      </c>
      <c r="E18" s="6" t="s">
        <v>302</v>
      </c>
      <c r="F18" s="6" t="str">
        <f t="shared" si="0"/>
        <v>Sp-1 Ilmu Anestesiologi</v>
      </c>
    </row>
    <row r="19" spans="1:6">
      <c r="A19" s="6">
        <v>17</v>
      </c>
      <c r="B19" s="6">
        <v>11706</v>
      </c>
      <c r="C19" s="6" t="s">
        <v>283</v>
      </c>
      <c r="D19" s="6" t="s">
        <v>296</v>
      </c>
      <c r="E19" s="6" t="s">
        <v>303</v>
      </c>
      <c r="F19" s="6" t="str">
        <f t="shared" si="0"/>
        <v>Sp-1 Ilmu Anestesiologi Dan Reanimasi</v>
      </c>
    </row>
    <row r="20" spans="1:6">
      <c r="A20" s="6">
        <v>18</v>
      </c>
      <c r="B20" s="6">
        <v>11707</v>
      </c>
      <c r="C20" s="6" t="s">
        <v>283</v>
      </c>
      <c r="D20" s="6" t="s">
        <v>296</v>
      </c>
      <c r="E20" s="6" t="s">
        <v>304</v>
      </c>
      <c r="F20" s="6" t="str">
        <f t="shared" si="0"/>
        <v>Sp-1 Ilmu Bedah</v>
      </c>
    </row>
    <row r="21" spans="1:6">
      <c r="A21" s="6">
        <v>19</v>
      </c>
      <c r="B21" s="6">
        <v>11708</v>
      </c>
      <c r="C21" s="6" t="s">
        <v>283</v>
      </c>
      <c r="D21" s="6" t="s">
        <v>296</v>
      </c>
      <c r="E21" s="6" t="s">
        <v>305</v>
      </c>
      <c r="F21" s="6" t="str">
        <f t="shared" si="0"/>
        <v>Sp-1 Ilmu Kebidanan Dan Penyakit Kandungan</v>
      </c>
    </row>
    <row r="22" spans="1:6">
      <c r="A22" s="6">
        <v>20</v>
      </c>
      <c r="B22" s="6">
        <v>11709</v>
      </c>
      <c r="C22" s="6" t="s">
        <v>283</v>
      </c>
      <c r="D22" s="6" t="s">
        <v>296</v>
      </c>
      <c r="E22" s="6" t="s">
        <v>306</v>
      </c>
      <c r="F22" s="6" t="str">
        <f t="shared" si="0"/>
        <v>Sp-1 Ilmu Penyakit Paru</v>
      </c>
    </row>
    <row r="23" spans="1:6">
      <c r="A23" s="6">
        <v>21</v>
      </c>
      <c r="B23" s="6">
        <v>11710</v>
      </c>
      <c r="C23" s="6" t="s">
        <v>283</v>
      </c>
      <c r="D23" s="6" t="s">
        <v>296</v>
      </c>
      <c r="E23" s="6" t="s">
        <v>307</v>
      </c>
      <c r="F23" s="6" t="str">
        <f t="shared" si="0"/>
        <v>Sp-1 Ilmu Kedokteran Forensik</v>
      </c>
    </row>
    <row r="24" spans="1:6">
      <c r="A24" s="6">
        <v>22</v>
      </c>
      <c r="B24" s="6">
        <v>11711</v>
      </c>
      <c r="C24" s="6" t="s">
        <v>283</v>
      </c>
      <c r="D24" s="6" t="s">
        <v>296</v>
      </c>
      <c r="E24" s="6" t="s">
        <v>308</v>
      </c>
      <c r="F24" s="6" t="str">
        <f t="shared" si="0"/>
        <v>Sp-1 Ilmu Kesehatan Anak</v>
      </c>
    </row>
    <row r="25" spans="1:6">
      <c r="A25" s="6">
        <v>23</v>
      </c>
      <c r="B25" s="6">
        <v>11712</v>
      </c>
      <c r="C25" s="6" t="s">
        <v>283</v>
      </c>
      <c r="D25" s="6" t="s">
        <v>296</v>
      </c>
      <c r="E25" s="6" t="s">
        <v>309</v>
      </c>
      <c r="F25" s="6" t="str">
        <f t="shared" si="0"/>
        <v>Sp-1 Ilmu Bedah Ortopaedi</v>
      </c>
    </row>
    <row r="26" spans="1:6">
      <c r="A26" s="6">
        <v>24</v>
      </c>
      <c r="B26" s="6">
        <v>11713</v>
      </c>
      <c r="C26" s="6" t="s">
        <v>283</v>
      </c>
      <c r="D26" s="6" t="s">
        <v>296</v>
      </c>
      <c r="E26" s="6" t="s">
        <v>310</v>
      </c>
      <c r="F26" s="6" t="str">
        <f t="shared" si="0"/>
        <v>Sp-1 Ilmu Bedah Urologi</v>
      </c>
    </row>
    <row r="27" spans="1:6">
      <c r="A27" s="6">
        <v>25</v>
      </c>
      <c r="B27" s="6">
        <v>11714</v>
      </c>
      <c r="C27" s="6" t="s">
        <v>283</v>
      </c>
      <c r="D27" s="6" t="s">
        <v>296</v>
      </c>
      <c r="E27" s="6" t="s">
        <v>311</v>
      </c>
      <c r="F27" s="6" t="str">
        <f t="shared" si="0"/>
        <v>Sp-1 Ilmu Bedah Plastik</v>
      </c>
    </row>
    <row r="28" spans="1:6">
      <c r="A28" s="6">
        <v>26</v>
      </c>
      <c r="B28" s="6">
        <v>11715</v>
      </c>
      <c r="C28" s="6" t="s">
        <v>283</v>
      </c>
      <c r="D28" s="6" t="s">
        <v>296</v>
      </c>
      <c r="E28" s="6" t="s">
        <v>312</v>
      </c>
      <c r="F28" s="6" t="str">
        <f t="shared" si="0"/>
        <v>Sp-1 Ilmu Penyakit Jantung Dan Pembuluh Darah</v>
      </c>
    </row>
    <row r="29" spans="1:6">
      <c r="A29" s="6">
        <v>27</v>
      </c>
      <c r="B29" s="6">
        <v>11717</v>
      </c>
      <c r="C29" s="6" t="s">
        <v>283</v>
      </c>
      <c r="D29" s="6" t="s">
        <v>296</v>
      </c>
      <c r="E29" s="6" t="s">
        <v>313</v>
      </c>
      <c r="F29" s="6" t="str">
        <f t="shared" si="0"/>
        <v>Sp-1 Ilmu Bedah Anak</v>
      </c>
    </row>
    <row r="30" spans="1:6">
      <c r="A30" s="6">
        <v>28</v>
      </c>
      <c r="B30" s="6">
        <v>11718</v>
      </c>
      <c r="C30" s="6" t="s">
        <v>283</v>
      </c>
      <c r="D30" s="6" t="s">
        <v>296</v>
      </c>
      <c r="E30" s="6" t="s">
        <v>314</v>
      </c>
      <c r="F30" s="6" t="str">
        <f t="shared" si="0"/>
        <v>Sp-1 Ilmu Patologi Anatomi</v>
      </c>
    </row>
    <row r="31" spans="1:6">
      <c r="A31" s="6">
        <v>29</v>
      </c>
      <c r="B31" s="6">
        <v>11719</v>
      </c>
      <c r="C31" s="6" t="s">
        <v>283</v>
      </c>
      <c r="D31" s="6" t="s">
        <v>296</v>
      </c>
      <c r="E31" s="6" t="s">
        <v>315</v>
      </c>
      <c r="F31" s="6" t="str">
        <f t="shared" si="0"/>
        <v>Sp-1 Ilmu Patologi Klinik</v>
      </c>
    </row>
    <row r="32" spans="1:6">
      <c r="A32" s="6">
        <v>30</v>
      </c>
      <c r="B32" s="6">
        <v>11720</v>
      </c>
      <c r="C32" s="6" t="s">
        <v>283</v>
      </c>
      <c r="D32" s="6" t="s">
        <v>296</v>
      </c>
      <c r="E32" s="6" t="s">
        <v>316</v>
      </c>
      <c r="F32" s="6" t="str">
        <f t="shared" si="0"/>
        <v>Sp-1 Ilmu Kedokteran Nuklir</v>
      </c>
    </row>
    <row r="33" spans="1:6">
      <c r="A33" s="6">
        <v>31</v>
      </c>
      <c r="B33" s="6">
        <v>11721</v>
      </c>
      <c r="C33" s="6" t="s">
        <v>283</v>
      </c>
      <c r="D33" s="6" t="s">
        <v>296</v>
      </c>
      <c r="E33" s="6" t="s">
        <v>317</v>
      </c>
      <c r="F33" s="6" t="str">
        <f t="shared" si="0"/>
        <v>Sp-1 Ilmu Kedokteran Fisik Dan Rehabilitasi</v>
      </c>
    </row>
    <row r="34" spans="1:6">
      <c r="A34" s="6">
        <v>32</v>
      </c>
      <c r="B34" s="6">
        <v>11722</v>
      </c>
      <c r="C34" s="6" t="s">
        <v>283</v>
      </c>
      <c r="D34" s="6" t="s">
        <v>296</v>
      </c>
      <c r="E34" s="6" t="s">
        <v>318</v>
      </c>
      <c r="F34" s="6" t="str">
        <f t="shared" si="0"/>
        <v>Sp-1 Ilmu Kedokteran Olahraga</v>
      </c>
    </row>
    <row r="35" spans="1:6">
      <c r="A35" s="6">
        <v>33</v>
      </c>
      <c r="B35" s="6">
        <v>11723</v>
      </c>
      <c r="C35" s="6" t="s">
        <v>283</v>
      </c>
      <c r="D35" s="6" t="s">
        <v>296</v>
      </c>
      <c r="E35" s="6" t="s">
        <v>319</v>
      </c>
      <c r="F35" s="6" t="str">
        <f t="shared" si="0"/>
        <v>Sp-1 Radiologi</v>
      </c>
    </row>
    <row r="36" spans="1:6">
      <c r="A36" s="6">
        <v>34</v>
      </c>
      <c r="B36" s="6">
        <v>11724</v>
      </c>
      <c r="C36" s="6" t="s">
        <v>283</v>
      </c>
      <c r="D36" s="6" t="s">
        <v>296</v>
      </c>
      <c r="E36" s="6" t="s">
        <v>320</v>
      </c>
      <c r="F36" s="6" t="str">
        <f t="shared" si="0"/>
        <v>Sp-1 Psikiatri</v>
      </c>
    </row>
    <row r="37" spans="1:6">
      <c r="A37" s="6">
        <v>35</v>
      </c>
      <c r="B37" s="6">
        <v>11725</v>
      </c>
      <c r="C37" s="6" t="s">
        <v>283</v>
      </c>
      <c r="D37" s="6" t="s">
        <v>296</v>
      </c>
      <c r="E37" s="6" t="s">
        <v>321</v>
      </c>
      <c r="F37" s="6" t="str">
        <f t="shared" si="0"/>
        <v>Sp-1 Mikrobiologi Klinik</v>
      </c>
    </row>
    <row r="38" spans="1:6">
      <c r="A38" s="6">
        <v>36</v>
      </c>
      <c r="B38" s="6">
        <v>11726</v>
      </c>
      <c r="C38" s="6" t="s">
        <v>283</v>
      </c>
      <c r="D38" s="6" t="s">
        <v>296</v>
      </c>
      <c r="E38" s="6" t="s">
        <v>322</v>
      </c>
      <c r="F38" s="6" t="str">
        <f t="shared" si="0"/>
        <v>Sp-1 Farmakologi Klinik</v>
      </c>
    </row>
    <row r="39" spans="1:6">
      <c r="A39" s="6">
        <v>37</v>
      </c>
      <c r="B39" s="6">
        <v>11727</v>
      </c>
      <c r="C39" s="6" t="s">
        <v>283</v>
      </c>
      <c r="D39" s="6" t="s">
        <v>296</v>
      </c>
      <c r="E39" s="6" t="s">
        <v>323</v>
      </c>
      <c r="F39" s="6" t="str">
        <f t="shared" si="0"/>
        <v>Sp-1 Kedokteran Okupasi</v>
      </c>
    </row>
    <row r="40" spans="1:6">
      <c r="A40" s="6">
        <v>38</v>
      </c>
      <c r="B40" s="6">
        <v>11728</v>
      </c>
      <c r="C40" s="6" t="s">
        <v>283</v>
      </c>
      <c r="D40" s="6" t="s">
        <v>296</v>
      </c>
      <c r="E40" s="6" t="s">
        <v>324</v>
      </c>
      <c r="F40" s="6" t="str">
        <f t="shared" si="0"/>
        <v>Sp-1 Ilmu Bedah Orthopaedi Dan Traumatologi</v>
      </c>
    </row>
    <row r="41" spans="1:6">
      <c r="A41" s="6">
        <v>39</v>
      </c>
      <c r="B41" s="6">
        <v>11729</v>
      </c>
      <c r="C41" s="6" t="s">
        <v>283</v>
      </c>
      <c r="D41" s="6" t="s">
        <v>296</v>
      </c>
      <c r="E41" s="6" t="s">
        <v>325</v>
      </c>
      <c r="F41" s="6" t="str">
        <f t="shared" si="0"/>
        <v>Sp-1 Ilmu Bedah Syaraf</v>
      </c>
    </row>
    <row r="42" spans="1:6">
      <c r="A42" s="6">
        <v>40</v>
      </c>
      <c r="B42" s="6">
        <v>11731</v>
      </c>
      <c r="C42" s="6" t="s">
        <v>283</v>
      </c>
      <c r="D42" s="6" t="s">
        <v>296</v>
      </c>
      <c r="E42" s="6" t="s">
        <v>326</v>
      </c>
      <c r="F42" s="6" t="str">
        <f t="shared" si="0"/>
        <v>Sp-1 Bedah Torak Kardiovaskuler</v>
      </c>
    </row>
    <row r="43" spans="1:6">
      <c r="A43" s="6">
        <v>41</v>
      </c>
      <c r="B43" s="6">
        <v>11738</v>
      </c>
      <c r="C43" s="6" t="s">
        <v>283</v>
      </c>
      <c r="D43" s="6" t="s">
        <v>296</v>
      </c>
      <c r="E43" s="6" t="s">
        <v>327</v>
      </c>
      <c r="F43" s="6" t="str">
        <f t="shared" si="0"/>
        <v>Sp-1 Onkologi Radiasi</v>
      </c>
    </row>
    <row r="44" spans="1:6">
      <c r="A44" s="6">
        <v>42</v>
      </c>
      <c r="B44" s="6">
        <v>11739</v>
      </c>
      <c r="C44" s="6" t="s">
        <v>283</v>
      </c>
      <c r="D44" s="6" t="s">
        <v>296</v>
      </c>
      <c r="E44" s="6" t="s">
        <v>328</v>
      </c>
      <c r="F44" s="6" t="str">
        <f t="shared" si="0"/>
        <v>Sp-1 Kedokteran Penerbangan</v>
      </c>
    </row>
    <row r="45" spans="1:6">
      <c r="A45" s="6">
        <v>43</v>
      </c>
      <c r="B45" s="6">
        <v>11744</v>
      </c>
      <c r="C45" s="6" t="s">
        <v>283</v>
      </c>
      <c r="D45" s="6" t="s">
        <v>296</v>
      </c>
      <c r="E45" s="6" t="s">
        <v>329</v>
      </c>
      <c r="F45" s="6" t="str">
        <f t="shared" si="0"/>
        <v>Sp-1 Akupunktur Medik</v>
      </c>
    </row>
    <row r="46" spans="1:6">
      <c r="A46" s="6">
        <v>44</v>
      </c>
      <c r="B46" s="6">
        <v>11750</v>
      </c>
      <c r="C46" s="6" t="s">
        <v>283</v>
      </c>
      <c r="D46" s="6" t="s">
        <v>296</v>
      </c>
      <c r="E46" s="6" t="s">
        <v>330</v>
      </c>
      <c r="F46" s="6" t="str">
        <f t="shared" si="0"/>
        <v>Sp-1 Radiologi Kedokteran Gigi</v>
      </c>
    </row>
    <row r="47" spans="1:6">
      <c r="A47" s="6">
        <v>45</v>
      </c>
      <c r="B47" s="6">
        <v>11802</v>
      </c>
      <c r="C47" s="6" t="s">
        <v>283</v>
      </c>
      <c r="D47" s="6" t="s">
        <v>331</v>
      </c>
      <c r="E47" s="6" t="s">
        <v>298</v>
      </c>
      <c r="F47" s="6" t="str">
        <f t="shared" si="0"/>
        <v>Sp-2 Ilmu Penyakit Dalam</v>
      </c>
    </row>
    <row r="48" spans="1:6">
      <c r="A48" s="6">
        <v>46</v>
      </c>
      <c r="B48" s="6">
        <v>12001</v>
      </c>
      <c r="C48" s="6" t="s">
        <v>283</v>
      </c>
      <c r="D48" s="6" t="s">
        <v>284</v>
      </c>
      <c r="E48" s="6" t="s">
        <v>332</v>
      </c>
      <c r="F48" s="6" t="str">
        <f t="shared" si="0"/>
        <v>S-3 Ilmu Kedokteran Gigi</v>
      </c>
    </row>
    <row r="49" spans="1:6">
      <c r="A49" s="6">
        <v>47</v>
      </c>
      <c r="B49" s="6">
        <v>12102</v>
      </c>
      <c r="C49" s="6" t="s">
        <v>283</v>
      </c>
      <c r="D49" s="6" t="s">
        <v>287</v>
      </c>
      <c r="E49" s="6" t="s">
        <v>333</v>
      </c>
      <c r="F49" s="6" t="str">
        <f t="shared" si="0"/>
        <v>S-2 Ilmu Kedokteran Gigi Klinik</v>
      </c>
    </row>
    <row r="50" spans="1:6">
      <c r="A50" s="6">
        <v>48</v>
      </c>
      <c r="B50" s="6">
        <v>12103</v>
      </c>
      <c r="C50" s="6" t="s">
        <v>283</v>
      </c>
      <c r="D50" s="6" t="s">
        <v>287</v>
      </c>
      <c r="E50" s="6" t="s">
        <v>334</v>
      </c>
      <c r="F50" s="6" t="str">
        <f t="shared" si="0"/>
        <v>S-2 Ilmu Kedokteran Gigi Komunitas</v>
      </c>
    </row>
    <row r="51" spans="1:6">
      <c r="A51" s="6">
        <v>49</v>
      </c>
      <c r="B51" s="6">
        <v>12201</v>
      </c>
      <c r="C51" s="6" t="s">
        <v>283</v>
      </c>
      <c r="D51" s="6" t="s">
        <v>295</v>
      </c>
      <c r="E51" s="6" t="s">
        <v>332</v>
      </c>
      <c r="F51" s="6" t="str">
        <f t="shared" si="0"/>
        <v>S-1 Ilmu Kedokteran Gigi</v>
      </c>
    </row>
    <row r="52" spans="1:6">
      <c r="A52" s="6">
        <v>50</v>
      </c>
      <c r="B52" s="6">
        <v>12701</v>
      </c>
      <c r="C52" s="6" t="s">
        <v>283</v>
      </c>
      <c r="D52" s="6" t="s">
        <v>296</v>
      </c>
      <c r="E52" s="6" t="s">
        <v>335</v>
      </c>
      <c r="F52" s="6" t="str">
        <f t="shared" si="0"/>
        <v>Sp-1 Ilmu Bedah Mulut</v>
      </c>
    </row>
    <row r="53" spans="1:6">
      <c r="A53" s="6">
        <v>51</v>
      </c>
      <c r="B53" s="6">
        <v>12702</v>
      </c>
      <c r="C53" s="6" t="s">
        <v>283</v>
      </c>
      <c r="D53" s="6" t="s">
        <v>296</v>
      </c>
      <c r="E53" s="6" t="s">
        <v>336</v>
      </c>
      <c r="F53" s="6" t="str">
        <f t="shared" si="0"/>
        <v>Sp-1 Ilmu Penyakit Mulut</v>
      </c>
    </row>
    <row r="54" spans="1:6">
      <c r="A54" s="6">
        <v>52</v>
      </c>
      <c r="B54" s="6">
        <v>12704</v>
      </c>
      <c r="C54" s="6" t="s">
        <v>283</v>
      </c>
      <c r="D54" s="6" t="s">
        <v>296</v>
      </c>
      <c r="E54" s="6" t="s">
        <v>337</v>
      </c>
      <c r="F54" s="6" t="str">
        <f t="shared" si="0"/>
        <v>Sp-1 Ilmu Kesehatan Gigi Anak</v>
      </c>
    </row>
    <row r="55" spans="1:6">
      <c r="A55" s="6">
        <v>53</v>
      </c>
      <c r="B55" s="6">
        <v>12705</v>
      </c>
      <c r="C55" s="6" t="s">
        <v>283</v>
      </c>
      <c r="D55" s="6" t="s">
        <v>296</v>
      </c>
      <c r="E55" s="6" t="s">
        <v>338</v>
      </c>
      <c r="F55" s="6" t="str">
        <f t="shared" si="0"/>
        <v>Sp-1 Periodonsia</v>
      </c>
    </row>
    <row r="56" spans="1:6">
      <c r="A56" s="6">
        <v>54</v>
      </c>
      <c r="B56" s="6">
        <v>12706</v>
      </c>
      <c r="C56" s="6" t="s">
        <v>283</v>
      </c>
      <c r="D56" s="6" t="s">
        <v>296</v>
      </c>
      <c r="E56" s="6" t="s">
        <v>339</v>
      </c>
      <c r="F56" s="6" t="str">
        <f t="shared" si="0"/>
        <v>Sp-1 Ortodonsia</v>
      </c>
    </row>
    <row r="57" spans="1:6">
      <c r="A57" s="6">
        <v>55</v>
      </c>
      <c r="B57" s="6">
        <v>12707</v>
      </c>
      <c r="C57" s="6" t="s">
        <v>283</v>
      </c>
      <c r="D57" s="6" t="s">
        <v>296</v>
      </c>
      <c r="E57" s="6" t="s">
        <v>340</v>
      </c>
      <c r="F57" s="6" t="str">
        <f t="shared" si="0"/>
        <v>Sp-1 Prostodonsia</v>
      </c>
    </row>
    <row r="58" spans="1:6">
      <c r="A58" s="6">
        <v>56</v>
      </c>
      <c r="B58" s="6">
        <v>11740</v>
      </c>
      <c r="C58" s="6" t="s">
        <v>341</v>
      </c>
      <c r="D58" s="6" t="s">
        <v>296</v>
      </c>
      <c r="E58" s="6" t="s">
        <v>342</v>
      </c>
      <c r="F58" s="6" t="str">
        <f t="shared" si="0"/>
        <v>Sp-1 Ners Spesialis Keperawatan Medikal Bedah</v>
      </c>
    </row>
    <row r="59" spans="1:6">
      <c r="A59" s="6">
        <v>57</v>
      </c>
      <c r="B59" s="6">
        <v>11741</v>
      </c>
      <c r="C59" s="6" t="s">
        <v>341</v>
      </c>
      <c r="D59" s="6" t="s">
        <v>296</v>
      </c>
      <c r="E59" s="6" t="s">
        <v>343</v>
      </c>
      <c r="F59" s="6" t="str">
        <f t="shared" si="0"/>
        <v>Sp-1 Ners Spesialis Keperawatan Anak</v>
      </c>
    </row>
    <row r="60" spans="1:6">
      <c r="A60" s="6">
        <v>58</v>
      </c>
      <c r="B60" s="6">
        <v>11742</v>
      </c>
      <c r="C60" s="6" t="s">
        <v>341</v>
      </c>
      <c r="D60" s="6" t="s">
        <v>296</v>
      </c>
      <c r="E60" s="6" t="s">
        <v>344</v>
      </c>
      <c r="F60" s="6" t="str">
        <f t="shared" si="0"/>
        <v>Sp-1 Ners Spesialis Keperawatan Jiwa</v>
      </c>
    </row>
    <row r="61" spans="1:6">
      <c r="A61" s="6">
        <v>59</v>
      </c>
      <c r="B61" s="6">
        <v>14001</v>
      </c>
      <c r="C61" s="6" t="s">
        <v>341</v>
      </c>
      <c r="D61" s="6" t="s">
        <v>284</v>
      </c>
      <c r="E61" s="6" t="s">
        <v>345</v>
      </c>
      <c r="F61" s="6" t="str">
        <f t="shared" si="0"/>
        <v>S-3 Ilmu Keperawatan</v>
      </c>
    </row>
    <row r="62" spans="1:6">
      <c r="A62" s="6">
        <v>60</v>
      </c>
      <c r="B62" s="6">
        <v>14101</v>
      </c>
      <c r="C62" s="6" t="s">
        <v>341</v>
      </c>
      <c r="D62" s="6" t="s">
        <v>287</v>
      </c>
      <c r="E62" s="6" t="s">
        <v>345</v>
      </c>
      <c r="F62" s="6" t="str">
        <f t="shared" si="0"/>
        <v>S-2 Ilmu Keperawatan</v>
      </c>
    </row>
    <row r="63" spans="1:6">
      <c r="A63" s="6">
        <v>61</v>
      </c>
      <c r="B63" s="6">
        <v>14201</v>
      </c>
      <c r="C63" s="6" t="s">
        <v>341</v>
      </c>
      <c r="D63" s="6" t="s">
        <v>295</v>
      </c>
      <c r="E63" s="6" t="s">
        <v>345</v>
      </c>
      <c r="F63" s="6" t="str">
        <f t="shared" si="0"/>
        <v>S-1 Ilmu Keperawatan</v>
      </c>
    </row>
    <row r="64" spans="1:6">
      <c r="A64" s="6">
        <v>62</v>
      </c>
      <c r="B64" s="6">
        <v>14202</v>
      </c>
      <c r="C64" s="6" t="s">
        <v>341</v>
      </c>
      <c r="D64" s="6" t="s">
        <v>295</v>
      </c>
      <c r="E64" s="6" t="s">
        <v>346</v>
      </c>
      <c r="F64" s="6" t="str">
        <f t="shared" si="0"/>
        <v>S-1 Ilmu Keperawatan Gigi</v>
      </c>
    </row>
    <row r="65" spans="1:6">
      <c r="A65" s="6">
        <v>63</v>
      </c>
      <c r="B65" s="6">
        <v>14301</v>
      </c>
      <c r="C65" s="6" t="s">
        <v>341</v>
      </c>
      <c r="D65" s="6" t="s">
        <v>347</v>
      </c>
      <c r="E65" s="6" t="s">
        <v>348</v>
      </c>
      <c r="F65" s="6" t="str">
        <f t="shared" si="0"/>
        <v>D-4 Perawat Pendidik</v>
      </c>
    </row>
    <row r="66" spans="1:6">
      <c r="A66" s="6">
        <v>64</v>
      </c>
      <c r="B66" s="6">
        <v>14401</v>
      </c>
      <c r="C66" s="6" t="s">
        <v>341</v>
      </c>
      <c r="D66" s="6" t="s">
        <v>349</v>
      </c>
      <c r="E66" s="6" t="s">
        <v>350</v>
      </c>
      <c r="F66" s="6" t="str">
        <f t="shared" si="0"/>
        <v>D-3 Keperawatan</v>
      </c>
    </row>
    <row r="67" spans="1:6">
      <c r="A67" s="6">
        <v>65</v>
      </c>
      <c r="B67" s="6">
        <v>14701</v>
      </c>
      <c r="C67" s="6" t="s">
        <v>341</v>
      </c>
      <c r="D67" s="6" t="s">
        <v>296</v>
      </c>
      <c r="E67" s="6" t="s">
        <v>345</v>
      </c>
      <c r="F67" s="6" t="str">
        <f t="shared" si="0"/>
        <v>Sp-1 Ilmu Keperawatan</v>
      </c>
    </row>
    <row r="68" spans="1:6">
      <c r="A68" s="6">
        <v>66</v>
      </c>
      <c r="B68" s="6">
        <v>14901</v>
      </c>
      <c r="C68" s="6" t="s">
        <v>341</v>
      </c>
      <c r="D68" s="6" t="s">
        <v>351</v>
      </c>
      <c r="E68" s="6" t="s">
        <v>352</v>
      </c>
      <c r="F68" s="6" t="str">
        <f t="shared" ref="F68:F131" si="1">CONCATENATE(D68," ",E68)</f>
        <v>Profesi Profesi Ners</v>
      </c>
    </row>
    <row r="69" spans="1:6">
      <c r="A69" s="6">
        <v>67</v>
      </c>
      <c r="B69" s="6">
        <v>15101</v>
      </c>
      <c r="C69" s="6" t="s">
        <v>353</v>
      </c>
      <c r="D69" s="6" t="s">
        <v>287</v>
      </c>
      <c r="E69" s="6" t="s">
        <v>354</v>
      </c>
      <c r="F69" s="6" t="str">
        <f t="shared" si="1"/>
        <v>S-2 Ilmu Kebidanan</v>
      </c>
    </row>
    <row r="70" spans="1:6">
      <c r="A70" s="6">
        <v>68</v>
      </c>
      <c r="B70" s="6">
        <v>15201</v>
      </c>
      <c r="C70" s="6" t="s">
        <v>353</v>
      </c>
      <c r="D70" s="6" t="s">
        <v>295</v>
      </c>
      <c r="E70" s="6" t="s">
        <v>354</v>
      </c>
      <c r="F70" s="6" t="str">
        <f t="shared" si="1"/>
        <v>S-1 Ilmu Kebidanan</v>
      </c>
    </row>
    <row r="71" spans="1:6">
      <c r="A71" s="6">
        <v>69</v>
      </c>
      <c r="B71" s="6">
        <v>15301</v>
      </c>
      <c r="C71" s="6" t="s">
        <v>353</v>
      </c>
      <c r="D71" s="6" t="s">
        <v>347</v>
      </c>
      <c r="E71" s="6" t="s">
        <v>92</v>
      </c>
      <c r="F71" s="6" t="str">
        <f t="shared" si="1"/>
        <v>D-4 Bidan Pendidik</v>
      </c>
    </row>
    <row r="72" spans="1:6">
      <c r="A72" s="6">
        <v>70</v>
      </c>
      <c r="B72" s="6">
        <v>15302</v>
      </c>
      <c r="C72" s="6" t="s">
        <v>353</v>
      </c>
      <c r="D72" s="6" t="s">
        <v>347</v>
      </c>
      <c r="E72" s="6" t="s">
        <v>355</v>
      </c>
      <c r="F72" s="6" t="str">
        <f t="shared" si="1"/>
        <v>D-4 Kebidanan</v>
      </c>
    </row>
    <row r="73" spans="1:6">
      <c r="A73" s="6">
        <v>71</v>
      </c>
      <c r="B73" s="6">
        <v>15401</v>
      </c>
      <c r="C73" s="6" t="s">
        <v>353</v>
      </c>
      <c r="D73" s="6" t="s">
        <v>349</v>
      </c>
      <c r="E73" s="6" t="s">
        <v>355</v>
      </c>
      <c r="F73" s="6" t="str">
        <f t="shared" si="1"/>
        <v>D-3 Kebidanan</v>
      </c>
    </row>
    <row r="74" spans="1:6">
      <c r="A74" s="6">
        <v>72</v>
      </c>
      <c r="B74" s="6">
        <v>47401</v>
      </c>
      <c r="C74" s="6" t="s">
        <v>356</v>
      </c>
      <c r="D74" s="6" t="s">
        <v>349</v>
      </c>
      <c r="E74" s="6" t="s">
        <v>357</v>
      </c>
      <c r="F74" s="6" t="str">
        <f t="shared" si="1"/>
        <v>D-3 Analisis Kimia</v>
      </c>
    </row>
    <row r="75" spans="1:6">
      <c r="A75" s="6">
        <v>73</v>
      </c>
      <c r="B75" s="6">
        <v>48001</v>
      </c>
      <c r="C75" s="6" t="s">
        <v>356</v>
      </c>
      <c r="D75" s="6" t="s">
        <v>284</v>
      </c>
      <c r="E75" s="6" t="s">
        <v>358</v>
      </c>
      <c r="F75" s="6" t="str">
        <f t="shared" si="1"/>
        <v>S-3 Ilmu Farmasi</v>
      </c>
    </row>
    <row r="76" spans="1:6">
      <c r="A76" s="6">
        <v>74</v>
      </c>
      <c r="B76" s="6">
        <v>48101</v>
      </c>
      <c r="C76" s="6" t="s">
        <v>356</v>
      </c>
      <c r="D76" s="6" t="s">
        <v>287</v>
      </c>
      <c r="E76" s="6" t="s">
        <v>358</v>
      </c>
      <c r="F76" s="6" t="str">
        <f t="shared" si="1"/>
        <v>S-2 Ilmu Farmasi</v>
      </c>
    </row>
    <row r="77" spans="1:6">
      <c r="A77" s="6">
        <v>75</v>
      </c>
      <c r="B77" s="6">
        <v>48102</v>
      </c>
      <c r="C77" s="6" t="s">
        <v>356</v>
      </c>
      <c r="D77" s="6" t="s">
        <v>287</v>
      </c>
      <c r="E77" s="6" t="s">
        <v>359</v>
      </c>
      <c r="F77" s="6" t="str">
        <f t="shared" si="1"/>
        <v>S-2 Farmasi Klinik</v>
      </c>
    </row>
    <row r="78" spans="1:6">
      <c r="A78" s="6">
        <v>76</v>
      </c>
      <c r="B78" s="6">
        <v>48201</v>
      </c>
      <c r="C78" s="6" t="s">
        <v>356</v>
      </c>
      <c r="D78" s="6" t="s">
        <v>295</v>
      </c>
      <c r="E78" s="6" t="s">
        <v>360</v>
      </c>
      <c r="F78" s="6" t="str">
        <f t="shared" si="1"/>
        <v>S-1 Farmasi</v>
      </c>
    </row>
    <row r="79" spans="1:6">
      <c r="A79" s="6">
        <v>77</v>
      </c>
      <c r="B79" s="6">
        <v>48202</v>
      </c>
      <c r="C79" s="6" t="s">
        <v>356</v>
      </c>
      <c r="D79" s="6" t="s">
        <v>295</v>
      </c>
      <c r="E79" s="6" t="s">
        <v>361</v>
      </c>
      <c r="F79" s="6" t="str">
        <f t="shared" si="1"/>
        <v>S-1 Farmasi Klinik Dan Komunitas</v>
      </c>
    </row>
    <row r="80" spans="1:6">
      <c r="A80" s="6">
        <v>78</v>
      </c>
      <c r="B80" s="6">
        <v>48401</v>
      </c>
      <c r="C80" s="6" t="s">
        <v>356</v>
      </c>
      <c r="D80" s="6" t="s">
        <v>349</v>
      </c>
      <c r="E80" s="6" t="s">
        <v>360</v>
      </c>
      <c r="F80" s="6" t="str">
        <f t="shared" si="1"/>
        <v>D-3 Farmasi</v>
      </c>
    </row>
    <row r="81" spans="1:6">
      <c r="A81" s="6">
        <v>79</v>
      </c>
      <c r="B81" s="6">
        <v>48402</v>
      </c>
      <c r="C81" s="6" t="s">
        <v>356</v>
      </c>
      <c r="D81" s="6" t="s">
        <v>349</v>
      </c>
      <c r="E81" s="6" t="s">
        <v>362</v>
      </c>
      <c r="F81" s="6" t="str">
        <f t="shared" si="1"/>
        <v>D-3 Analis Farmasi dan Makanan</v>
      </c>
    </row>
    <row r="82" spans="1:6">
      <c r="A82" s="6">
        <v>80</v>
      </c>
      <c r="B82" s="6">
        <v>48701</v>
      </c>
      <c r="C82" s="6" t="s">
        <v>356</v>
      </c>
      <c r="D82" s="6" t="s">
        <v>296</v>
      </c>
      <c r="E82" s="6" t="s">
        <v>360</v>
      </c>
      <c r="F82" s="6" t="str">
        <f t="shared" si="1"/>
        <v>Sp-1 Farmasi</v>
      </c>
    </row>
    <row r="83" spans="1:6">
      <c r="A83" s="6">
        <v>81</v>
      </c>
      <c r="B83" s="6">
        <v>48901</v>
      </c>
      <c r="C83" s="6" t="s">
        <v>356</v>
      </c>
      <c r="D83" s="6" t="s">
        <v>351</v>
      </c>
      <c r="E83" s="6" t="s">
        <v>363</v>
      </c>
      <c r="F83" s="6" t="str">
        <f t="shared" si="1"/>
        <v>Profesi Profesi Apoteker</v>
      </c>
    </row>
    <row r="84" spans="1:6">
      <c r="A84" s="6">
        <v>82</v>
      </c>
      <c r="B84" s="6">
        <v>13001</v>
      </c>
      <c r="C84" s="6" t="s">
        <v>364</v>
      </c>
      <c r="D84" s="6" t="s">
        <v>284</v>
      </c>
      <c r="E84" s="6" t="s">
        <v>365</v>
      </c>
      <c r="F84" s="6" t="str">
        <f t="shared" si="1"/>
        <v>S-3 Ilmu Kesehatan Masyarakat</v>
      </c>
    </row>
    <row r="85" spans="1:6">
      <c r="A85" s="6">
        <v>83</v>
      </c>
      <c r="B85" s="6">
        <v>13021</v>
      </c>
      <c r="C85" s="6" t="s">
        <v>364</v>
      </c>
      <c r="D85" s="6" t="s">
        <v>284</v>
      </c>
      <c r="E85" s="6" t="s">
        <v>366</v>
      </c>
      <c r="F85" s="6" t="str">
        <f t="shared" si="1"/>
        <v>S-3 Epidemiologi</v>
      </c>
    </row>
    <row r="86" spans="1:6">
      <c r="A86" s="6">
        <v>84</v>
      </c>
      <c r="B86" s="6">
        <v>13101</v>
      </c>
      <c r="C86" s="6" t="s">
        <v>364</v>
      </c>
      <c r="D86" s="6" t="s">
        <v>287</v>
      </c>
      <c r="E86" s="6" t="s">
        <v>365</v>
      </c>
      <c r="F86" s="6" t="str">
        <f t="shared" si="1"/>
        <v>S-2 Ilmu Kesehatan Masyarakat</v>
      </c>
    </row>
    <row r="87" spans="1:6">
      <c r="A87" s="6">
        <v>85</v>
      </c>
      <c r="B87" s="6">
        <v>13121</v>
      </c>
      <c r="C87" s="6" t="s">
        <v>364</v>
      </c>
      <c r="D87" s="6" t="s">
        <v>287</v>
      </c>
      <c r="E87" s="6" t="s">
        <v>366</v>
      </c>
      <c r="F87" s="6" t="str">
        <f t="shared" si="1"/>
        <v>S-2 Epidemiologi</v>
      </c>
    </row>
    <row r="88" spans="1:6">
      <c r="A88" s="6">
        <v>86</v>
      </c>
      <c r="B88" s="6">
        <v>13122</v>
      </c>
      <c r="C88" s="6" t="s">
        <v>364</v>
      </c>
      <c r="D88" s="6" t="s">
        <v>287</v>
      </c>
      <c r="E88" s="6" t="s">
        <v>367</v>
      </c>
      <c r="F88" s="6" t="str">
        <f t="shared" si="1"/>
        <v>S-2 Kesehatan Reproduksi</v>
      </c>
    </row>
    <row r="89" spans="1:6">
      <c r="A89" s="6">
        <v>87</v>
      </c>
      <c r="B89" s="6">
        <v>13131</v>
      </c>
      <c r="C89" s="6" t="s">
        <v>364</v>
      </c>
      <c r="D89" s="6" t="s">
        <v>287</v>
      </c>
      <c r="E89" s="6" t="s">
        <v>106</v>
      </c>
      <c r="F89" s="6" t="str">
        <f t="shared" si="1"/>
        <v>S-2 Promosi Kesehatan</v>
      </c>
    </row>
    <row r="90" spans="1:6">
      <c r="A90" s="6">
        <v>88</v>
      </c>
      <c r="B90" s="6">
        <v>13141</v>
      </c>
      <c r="C90" s="6" t="s">
        <v>364</v>
      </c>
      <c r="D90" s="6" t="s">
        <v>287</v>
      </c>
      <c r="E90" s="6" t="s">
        <v>368</v>
      </c>
      <c r="F90" s="6" t="str">
        <f t="shared" si="1"/>
        <v>S-2 Keselamatan Dan Kesehatan Kerja</v>
      </c>
    </row>
    <row r="91" spans="1:6">
      <c r="A91" s="6">
        <v>89</v>
      </c>
      <c r="B91" s="6">
        <v>13161</v>
      </c>
      <c r="C91" s="6" t="s">
        <v>364</v>
      </c>
      <c r="D91" s="6" t="s">
        <v>287</v>
      </c>
      <c r="E91" s="6" t="s">
        <v>369</v>
      </c>
      <c r="F91" s="6" t="str">
        <f t="shared" si="1"/>
        <v>S-2 Administrasi Rumah Sakit</v>
      </c>
    </row>
    <row r="92" spans="1:6">
      <c r="A92" s="6">
        <v>90</v>
      </c>
      <c r="B92" s="6">
        <v>13163</v>
      </c>
      <c r="C92" s="6" t="s">
        <v>364</v>
      </c>
      <c r="D92" s="6" t="s">
        <v>287</v>
      </c>
      <c r="E92" s="6" t="s">
        <v>370</v>
      </c>
      <c r="F92" s="6" t="str">
        <f t="shared" si="1"/>
        <v>S-2 Administrasi Dan Kebijakan Kesehatan</v>
      </c>
    </row>
    <row r="93" spans="1:6">
      <c r="A93" s="6">
        <v>91</v>
      </c>
      <c r="B93" s="6">
        <v>13201</v>
      </c>
      <c r="C93" s="6" t="s">
        <v>364</v>
      </c>
      <c r="D93" s="6" t="s">
        <v>295</v>
      </c>
      <c r="E93" s="6" t="s">
        <v>371</v>
      </c>
      <c r="F93" s="6" t="str">
        <f t="shared" si="1"/>
        <v>S-1 Kesehatan Masyarakat</v>
      </c>
    </row>
    <row r="94" spans="1:6">
      <c r="A94" s="6">
        <v>92</v>
      </c>
      <c r="B94" s="6">
        <v>13241</v>
      </c>
      <c r="C94" s="6" t="s">
        <v>364</v>
      </c>
      <c r="D94" s="6" t="s">
        <v>295</v>
      </c>
      <c r="E94" s="6" t="s">
        <v>372</v>
      </c>
      <c r="F94" s="6" t="str">
        <f t="shared" si="1"/>
        <v>S-1 Kesehatan Dan Keselamatan Kerja</v>
      </c>
    </row>
    <row r="95" spans="1:6">
      <c r="A95" s="6">
        <v>93</v>
      </c>
      <c r="B95" s="6">
        <v>13261</v>
      </c>
      <c r="C95" s="6" t="s">
        <v>364</v>
      </c>
      <c r="D95" s="6" t="s">
        <v>295</v>
      </c>
      <c r="E95" s="6" t="s">
        <v>369</v>
      </c>
      <c r="F95" s="6" t="str">
        <f t="shared" si="1"/>
        <v>S-1 Administrasi Rumah Sakit</v>
      </c>
    </row>
    <row r="96" spans="1:6">
      <c r="A96" s="6">
        <v>94</v>
      </c>
      <c r="B96" s="6">
        <v>13341</v>
      </c>
      <c r="C96" s="6" t="s">
        <v>364</v>
      </c>
      <c r="D96" s="6" t="s">
        <v>347</v>
      </c>
      <c r="E96" s="6" t="s">
        <v>368</v>
      </c>
      <c r="F96" s="6" t="str">
        <f t="shared" si="1"/>
        <v>D-4 Keselamatan Dan Kesehatan Kerja</v>
      </c>
    </row>
    <row r="97" spans="1:6">
      <c r="A97" s="6">
        <v>95</v>
      </c>
      <c r="B97" s="6">
        <v>13441</v>
      </c>
      <c r="C97" s="6" t="s">
        <v>364</v>
      </c>
      <c r="D97" s="6" t="s">
        <v>349</v>
      </c>
      <c r="E97" s="6" t="s">
        <v>373</v>
      </c>
      <c r="F97" s="6" t="str">
        <f t="shared" si="1"/>
        <v>D-3 Hiperkes Dan Keselamatan Kerja</v>
      </c>
    </row>
    <row r="98" spans="1:6">
      <c r="A98" s="6">
        <v>96</v>
      </c>
      <c r="B98" s="6">
        <v>13461</v>
      </c>
      <c r="C98" s="6" t="s">
        <v>364</v>
      </c>
      <c r="D98" s="6" t="s">
        <v>349</v>
      </c>
      <c r="E98" s="6" t="s">
        <v>369</v>
      </c>
      <c r="F98" s="6" t="str">
        <f t="shared" si="1"/>
        <v>D-3 Administrasi Rumah Sakit</v>
      </c>
    </row>
    <row r="99" spans="1:6">
      <c r="A99" s="6">
        <v>97</v>
      </c>
      <c r="B99" s="6">
        <v>13901</v>
      </c>
      <c r="C99" s="6" t="s">
        <v>364</v>
      </c>
      <c r="D99" s="6" t="s">
        <v>351</v>
      </c>
      <c r="E99" s="6" t="s">
        <v>374</v>
      </c>
      <c r="F99" s="6" t="str">
        <f t="shared" si="1"/>
        <v>Profesi Profesi Kesehatan Masyarakat</v>
      </c>
    </row>
    <row r="100" spans="1:6">
      <c r="A100" s="6">
        <v>98</v>
      </c>
      <c r="B100" s="6">
        <v>54062</v>
      </c>
      <c r="C100" s="6" t="s">
        <v>364</v>
      </c>
      <c r="D100" s="6" t="s">
        <v>284</v>
      </c>
      <c r="E100" s="6" t="s">
        <v>375</v>
      </c>
      <c r="F100" s="6" t="str">
        <f t="shared" si="1"/>
        <v>S-3 Kesehatan Masyarakat Veteriner</v>
      </c>
    </row>
    <row r="101" spans="1:6">
      <c r="A101" s="6">
        <v>99</v>
      </c>
      <c r="B101" s="6">
        <v>54162</v>
      </c>
      <c r="C101" s="6" t="s">
        <v>364</v>
      </c>
      <c r="D101" s="6" t="s">
        <v>287</v>
      </c>
      <c r="E101" s="6" t="s">
        <v>375</v>
      </c>
      <c r="F101" s="6" t="str">
        <f t="shared" si="1"/>
        <v>S-2 Kesehatan Masyarakat Veteriner</v>
      </c>
    </row>
    <row r="102" spans="1:6">
      <c r="A102" s="6">
        <v>100</v>
      </c>
      <c r="B102" s="6">
        <v>13151</v>
      </c>
      <c r="C102" s="6" t="s">
        <v>376</v>
      </c>
      <c r="D102" s="6" t="s">
        <v>287</v>
      </c>
      <c r="E102" s="6" t="s">
        <v>377</v>
      </c>
      <c r="F102" s="6" t="str">
        <f t="shared" si="1"/>
        <v>S-2 Kesehatan Lingkungan</v>
      </c>
    </row>
    <row r="103" spans="1:6">
      <c r="A103" s="6">
        <v>101</v>
      </c>
      <c r="B103" s="6">
        <v>13251</v>
      </c>
      <c r="C103" s="6" t="s">
        <v>376</v>
      </c>
      <c r="D103" s="6" t="s">
        <v>295</v>
      </c>
      <c r="E103" s="6" t="s">
        <v>377</v>
      </c>
      <c r="F103" s="6" t="str">
        <f t="shared" si="1"/>
        <v>S-1 Kesehatan Lingkungan</v>
      </c>
    </row>
    <row r="104" spans="1:6">
      <c r="A104" s="6">
        <v>102</v>
      </c>
      <c r="B104" s="6">
        <v>13351</v>
      </c>
      <c r="C104" s="6" t="s">
        <v>376</v>
      </c>
      <c r="D104" s="6" t="s">
        <v>347</v>
      </c>
      <c r="E104" s="6" t="s">
        <v>377</v>
      </c>
      <c r="F104" s="6" t="str">
        <f t="shared" si="1"/>
        <v>D-4 Kesehatan Lingkungan</v>
      </c>
    </row>
    <row r="105" spans="1:6">
      <c r="A105" s="6">
        <v>103</v>
      </c>
      <c r="B105" s="6">
        <v>13451</v>
      </c>
      <c r="C105" s="6" t="s">
        <v>376</v>
      </c>
      <c r="D105" s="6" t="s">
        <v>349</v>
      </c>
      <c r="E105" s="6" t="s">
        <v>377</v>
      </c>
      <c r="F105" s="6" t="str">
        <f t="shared" si="1"/>
        <v>D-3 Kesehatan Lingkungan</v>
      </c>
    </row>
    <row r="106" spans="1:6">
      <c r="A106" s="6">
        <v>104</v>
      </c>
      <c r="B106" s="6">
        <v>46104</v>
      </c>
      <c r="C106" s="6" t="s">
        <v>376</v>
      </c>
      <c r="D106" s="6" t="s">
        <v>287</v>
      </c>
      <c r="E106" s="6" t="s">
        <v>378</v>
      </c>
      <c r="F106" s="6" t="str">
        <f t="shared" si="1"/>
        <v>S-2 Mikrobiologi</v>
      </c>
    </row>
    <row r="107" spans="1:6">
      <c r="A107" s="6">
        <v>105</v>
      </c>
      <c r="B107" s="6">
        <v>46202</v>
      </c>
      <c r="C107" s="6" t="s">
        <v>376</v>
      </c>
      <c r="D107" s="6" t="s">
        <v>295</v>
      </c>
      <c r="E107" s="6" t="s">
        <v>378</v>
      </c>
      <c r="F107" s="6" t="str">
        <f t="shared" si="1"/>
        <v>S-1 Mikrobiologi</v>
      </c>
    </row>
    <row r="108" spans="1:6">
      <c r="A108" s="6">
        <v>106</v>
      </c>
      <c r="B108" s="6">
        <v>54064</v>
      </c>
      <c r="C108" s="6" t="s">
        <v>376</v>
      </c>
      <c r="D108" s="6" t="s">
        <v>284</v>
      </c>
      <c r="E108" s="6" t="s">
        <v>379</v>
      </c>
      <c r="F108" s="6" t="str">
        <f t="shared" si="1"/>
        <v>S-3 Fitopatologi</v>
      </c>
    </row>
    <row r="109" spans="1:6">
      <c r="A109" s="6">
        <v>107</v>
      </c>
      <c r="B109" s="6">
        <v>54066</v>
      </c>
      <c r="C109" s="6" t="s">
        <v>376</v>
      </c>
      <c r="D109" s="6" t="s">
        <v>284</v>
      </c>
      <c r="E109" s="6" t="s">
        <v>380</v>
      </c>
      <c r="F109" s="6" t="str">
        <f t="shared" si="1"/>
        <v>S-3 Parasitologi Dan Entomologi Kesehatan</v>
      </c>
    </row>
    <row r="110" spans="1:6">
      <c r="A110" s="6">
        <v>108</v>
      </c>
      <c r="B110" s="6">
        <v>54164</v>
      </c>
      <c r="C110" s="6" t="s">
        <v>376</v>
      </c>
      <c r="D110" s="6" t="s">
        <v>287</v>
      </c>
      <c r="E110" s="6" t="s">
        <v>379</v>
      </c>
      <c r="F110" s="6" t="str">
        <f t="shared" si="1"/>
        <v>S-2 Fitopatologi</v>
      </c>
    </row>
    <row r="111" spans="1:6">
      <c r="A111" s="6">
        <v>109</v>
      </c>
      <c r="B111" s="6">
        <v>54166</v>
      </c>
      <c r="C111" s="6" t="s">
        <v>376</v>
      </c>
      <c r="D111" s="6" t="s">
        <v>287</v>
      </c>
      <c r="E111" s="6" t="s">
        <v>380</v>
      </c>
      <c r="F111" s="6" t="str">
        <f t="shared" si="1"/>
        <v>S-2 Parasitologi Dan Entomologi Kesehatan</v>
      </c>
    </row>
    <row r="112" spans="1:6">
      <c r="A112" s="6">
        <v>110</v>
      </c>
      <c r="B112" s="6">
        <v>54168</v>
      </c>
      <c r="C112" s="6" t="s">
        <v>376</v>
      </c>
      <c r="D112" s="6" t="s">
        <v>287</v>
      </c>
      <c r="E112" s="6" t="s">
        <v>381</v>
      </c>
      <c r="F112" s="6" t="str">
        <f t="shared" si="1"/>
        <v>S-2 Mikrobiologi Medik</v>
      </c>
    </row>
    <row r="113" spans="1:6">
      <c r="A113" s="6">
        <v>111</v>
      </c>
      <c r="B113" s="6">
        <v>54457</v>
      </c>
      <c r="C113" s="6" t="s">
        <v>376</v>
      </c>
      <c r="D113" s="6" t="s">
        <v>349</v>
      </c>
      <c r="E113" s="6" t="s">
        <v>382</v>
      </c>
      <c r="F113" s="6" t="str">
        <f t="shared" si="1"/>
        <v>D-3 Teknik Dan Manajemen Lingkungan</v>
      </c>
    </row>
    <row r="114" spans="1:6">
      <c r="A114" s="6">
        <v>112</v>
      </c>
      <c r="B114" s="6">
        <v>13011</v>
      </c>
      <c r="C114" s="6" t="s">
        <v>383</v>
      </c>
      <c r="D114" s="6" t="s">
        <v>284</v>
      </c>
      <c r="E114" s="6" t="s">
        <v>384</v>
      </c>
      <c r="F114" s="6" t="str">
        <f t="shared" si="1"/>
        <v>S-3 Ilmu Gizi</v>
      </c>
    </row>
    <row r="115" spans="1:6">
      <c r="A115" s="6">
        <v>113</v>
      </c>
      <c r="B115" s="6">
        <v>13111</v>
      </c>
      <c r="C115" s="6" t="s">
        <v>383</v>
      </c>
      <c r="D115" s="6" t="s">
        <v>287</v>
      </c>
      <c r="E115" s="6" t="s">
        <v>384</v>
      </c>
      <c r="F115" s="6" t="str">
        <f t="shared" si="1"/>
        <v>S-2 Ilmu Gizi</v>
      </c>
    </row>
    <row r="116" spans="1:6">
      <c r="A116" s="6">
        <v>114</v>
      </c>
      <c r="B116" s="6">
        <v>13211</v>
      </c>
      <c r="C116" s="6" t="s">
        <v>383</v>
      </c>
      <c r="D116" s="6" t="s">
        <v>295</v>
      </c>
      <c r="E116" s="6" t="s">
        <v>384</v>
      </c>
      <c r="F116" s="6" t="str">
        <f t="shared" si="1"/>
        <v>S-1 Ilmu Gizi</v>
      </c>
    </row>
    <row r="117" spans="1:6">
      <c r="A117" s="6">
        <v>115</v>
      </c>
      <c r="B117" s="6">
        <v>13311</v>
      </c>
      <c r="C117" s="6" t="s">
        <v>383</v>
      </c>
      <c r="D117" s="6" t="s">
        <v>347</v>
      </c>
      <c r="E117" s="6" t="s">
        <v>385</v>
      </c>
      <c r="F117" s="6" t="str">
        <f t="shared" si="1"/>
        <v>D-4 Gizi</v>
      </c>
    </row>
    <row r="118" spans="1:6">
      <c r="A118" s="6">
        <v>116</v>
      </c>
      <c r="B118" s="6">
        <v>13411</v>
      </c>
      <c r="C118" s="6" t="s">
        <v>383</v>
      </c>
      <c r="D118" s="6" t="s">
        <v>349</v>
      </c>
      <c r="E118" s="6" t="s">
        <v>385</v>
      </c>
      <c r="F118" s="6" t="str">
        <f t="shared" si="1"/>
        <v>D-3 Gizi</v>
      </c>
    </row>
    <row r="119" spans="1:6">
      <c r="A119" s="6">
        <v>117</v>
      </c>
      <c r="B119" s="6">
        <v>11202</v>
      </c>
      <c r="C119" s="6" t="s">
        <v>386</v>
      </c>
      <c r="D119" s="6" t="s">
        <v>295</v>
      </c>
      <c r="E119" s="6" t="s">
        <v>387</v>
      </c>
      <c r="F119" s="6" t="str">
        <f t="shared" si="1"/>
        <v>S-1 Fisioterapi</v>
      </c>
    </row>
    <row r="120" spans="1:6">
      <c r="A120" s="6">
        <v>118</v>
      </c>
      <c r="B120" s="6">
        <v>11301</v>
      </c>
      <c r="C120" s="6" t="s">
        <v>386</v>
      </c>
      <c r="D120" s="6" t="s">
        <v>347</v>
      </c>
      <c r="E120" s="6" t="s">
        <v>387</v>
      </c>
      <c r="F120" s="6" t="str">
        <f t="shared" si="1"/>
        <v>D-4 Fisioterapi</v>
      </c>
    </row>
    <row r="121" spans="1:6">
      <c r="A121" s="6">
        <v>119</v>
      </c>
      <c r="B121" s="6">
        <v>11303</v>
      </c>
      <c r="C121" s="6" t="s">
        <v>386</v>
      </c>
      <c r="D121" s="6" t="s">
        <v>347</v>
      </c>
      <c r="E121" s="6" t="s">
        <v>388</v>
      </c>
      <c r="F121" s="6" t="str">
        <f t="shared" si="1"/>
        <v>D-4 Okupasi Terapi</v>
      </c>
    </row>
    <row r="122" spans="1:6">
      <c r="A122" s="6">
        <v>120</v>
      </c>
      <c r="B122" s="6">
        <v>11307</v>
      </c>
      <c r="C122" s="6" t="s">
        <v>386</v>
      </c>
      <c r="D122" s="6" t="s">
        <v>347</v>
      </c>
      <c r="E122" s="6" t="s">
        <v>139</v>
      </c>
      <c r="F122" s="6" t="str">
        <f t="shared" si="1"/>
        <v>D-4 Akupunktur</v>
      </c>
    </row>
    <row r="123" spans="1:6">
      <c r="A123" s="6">
        <v>121</v>
      </c>
      <c r="B123" s="6">
        <v>11401</v>
      </c>
      <c r="C123" s="6" t="s">
        <v>386</v>
      </c>
      <c r="D123" s="6" t="s">
        <v>349</v>
      </c>
      <c r="E123" s="6" t="s">
        <v>387</v>
      </c>
      <c r="F123" s="6" t="str">
        <f t="shared" si="1"/>
        <v>D-3 Fisioterapi</v>
      </c>
    </row>
    <row r="124" spans="1:6">
      <c r="A124" s="6">
        <v>122</v>
      </c>
      <c r="B124" s="6">
        <v>11403</v>
      </c>
      <c r="C124" s="6" t="s">
        <v>386</v>
      </c>
      <c r="D124" s="6" t="s">
        <v>349</v>
      </c>
      <c r="E124" s="6" t="s">
        <v>388</v>
      </c>
      <c r="F124" s="6" t="str">
        <f t="shared" si="1"/>
        <v>D-3 Okupasi Terapi</v>
      </c>
    </row>
    <row r="125" spans="1:6">
      <c r="A125" s="6">
        <v>123</v>
      </c>
      <c r="B125" s="6">
        <v>11407</v>
      </c>
      <c r="C125" s="6" t="s">
        <v>386</v>
      </c>
      <c r="D125" s="6" t="s">
        <v>349</v>
      </c>
      <c r="E125" s="6" t="s">
        <v>139</v>
      </c>
      <c r="F125" s="6" t="str">
        <f t="shared" si="1"/>
        <v>D-3 Akupunktur</v>
      </c>
    </row>
    <row r="126" spans="1:6">
      <c r="A126" s="6">
        <v>124</v>
      </c>
      <c r="B126" s="6">
        <v>94304</v>
      </c>
      <c r="C126" s="6" t="s">
        <v>386</v>
      </c>
      <c r="D126" s="6" t="s">
        <v>347</v>
      </c>
      <c r="E126" s="6" t="s">
        <v>389</v>
      </c>
      <c r="F126" s="6" t="str">
        <f t="shared" si="1"/>
        <v>D-4 Terapi Wicara</v>
      </c>
    </row>
    <row r="127" spans="1:6">
      <c r="A127" s="6">
        <v>125</v>
      </c>
      <c r="B127" s="6">
        <v>94404</v>
      </c>
      <c r="C127" s="6" t="s">
        <v>386</v>
      </c>
      <c r="D127" s="6" t="s">
        <v>349</v>
      </c>
      <c r="E127" s="6" t="s">
        <v>389</v>
      </c>
      <c r="F127" s="6" t="str">
        <f t="shared" si="1"/>
        <v>D-3 Terapi Wicara</v>
      </c>
    </row>
    <row r="128" spans="1:6">
      <c r="A128" s="6">
        <v>126</v>
      </c>
      <c r="B128" s="6">
        <v>11404</v>
      </c>
      <c r="C128" s="6" t="s">
        <v>390</v>
      </c>
      <c r="D128" s="6" t="s">
        <v>349</v>
      </c>
      <c r="E128" s="6" t="s">
        <v>391</v>
      </c>
      <c r="F128" s="6" t="str">
        <f t="shared" si="1"/>
        <v>D-3 Refraksionis Optisien</v>
      </c>
    </row>
    <row r="129" spans="1:6">
      <c r="A129" s="6">
        <v>127</v>
      </c>
      <c r="B129" s="6">
        <v>11408</v>
      </c>
      <c r="C129" s="6" t="s">
        <v>390</v>
      </c>
      <c r="D129" s="6" t="s">
        <v>349</v>
      </c>
      <c r="E129" s="6" t="s">
        <v>392</v>
      </c>
      <c r="F129" s="6" t="str">
        <f t="shared" si="1"/>
        <v>D-3 Teknik Kardiovaskuler</v>
      </c>
    </row>
    <row r="130" spans="1:6">
      <c r="A130" s="6">
        <v>128</v>
      </c>
      <c r="B130" s="6">
        <v>11608</v>
      </c>
      <c r="C130" s="6" t="s">
        <v>390</v>
      </c>
      <c r="D130" s="6" t="s">
        <v>393</v>
      </c>
      <c r="E130" s="6" t="s">
        <v>394</v>
      </c>
      <c r="F130" s="6" t="str">
        <f t="shared" si="1"/>
        <v>D-1 Teknologi Transfusi Darah</v>
      </c>
    </row>
    <row r="131" spans="1:6">
      <c r="A131" s="6">
        <v>129</v>
      </c>
      <c r="B131" s="6">
        <v>12302</v>
      </c>
      <c r="C131" s="6" t="s">
        <v>390</v>
      </c>
      <c r="D131" s="6" t="s">
        <v>347</v>
      </c>
      <c r="E131" s="6" t="s">
        <v>395</v>
      </c>
      <c r="F131" s="6" t="str">
        <f t="shared" si="1"/>
        <v>D-4 Keperawatan Gigi</v>
      </c>
    </row>
    <row r="132" spans="1:6">
      <c r="A132" s="6">
        <v>130</v>
      </c>
      <c r="B132" s="6">
        <v>12381</v>
      </c>
      <c r="C132" s="6" t="s">
        <v>390</v>
      </c>
      <c r="D132" s="6" t="s">
        <v>347</v>
      </c>
      <c r="E132" s="6" t="s">
        <v>396</v>
      </c>
      <c r="F132" s="6" t="str">
        <f t="shared" ref="F132:F195" si="2">CONCATENATE(D132," ",E132)</f>
        <v>D-4 Teknik Gigi</v>
      </c>
    </row>
    <row r="133" spans="1:6">
      <c r="A133" s="6">
        <v>131</v>
      </c>
      <c r="B133" s="6">
        <v>12402</v>
      </c>
      <c r="C133" s="6" t="s">
        <v>390</v>
      </c>
      <c r="D133" s="6" t="s">
        <v>349</v>
      </c>
      <c r="E133" s="6" t="s">
        <v>397</v>
      </c>
      <c r="F133" s="6" t="str">
        <f t="shared" si="2"/>
        <v>D-3 Kesehatan Gigi dan Mulut (Keperawatan Gigi)</v>
      </c>
    </row>
    <row r="134" spans="1:6">
      <c r="A134" s="6">
        <v>132</v>
      </c>
      <c r="B134" s="6">
        <v>12481</v>
      </c>
      <c r="C134" s="6" t="s">
        <v>390</v>
      </c>
      <c r="D134" s="6" t="s">
        <v>349</v>
      </c>
      <c r="E134" s="6" t="s">
        <v>396</v>
      </c>
      <c r="F134" s="6" t="str">
        <f t="shared" si="2"/>
        <v>D-3 Teknik Gigi</v>
      </c>
    </row>
    <row r="135" spans="1:6">
      <c r="A135" s="6">
        <v>133</v>
      </c>
      <c r="B135" s="6">
        <v>13262</v>
      </c>
      <c r="C135" s="6" t="s">
        <v>390</v>
      </c>
      <c r="D135" s="6" t="s">
        <v>295</v>
      </c>
      <c r="E135" s="6" t="s">
        <v>398</v>
      </c>
      <c r="F135" s="6" t="str">
        <f t="shared" si="2"/>
        <v>S-1 Perekam dan Informasi Kesehatan</v>
      </c>
    </row>
    <row r="136" spans="1:6">
      <c r="A136" s="6">
        <v>134</v>
      </c>
      <c r="B136" s="6">
        <v>13362</v>
      </c>
      <c r="C136" s="6" t="s">
        <v>390</v>
      </c>
      <c r="D136" s="6" t="s">
        <v>347</v>
      </c>
      <c r="E136" s="6" t="s">
        <v>398</v>
      </c>
      <c r="F136" s="6" t="str">
        <f t="shared" si="2"/>
        <v>D-4 Perekam dan Informasi Kesehatan</v>
      </c>
    </row>
    <row r="137" spans="1:6">
      <c r="A137" s="6">
        <v>135</v>
      </c>
      <c r="B137" s="6">
        <v>13462</v>
      </c>
      <c r="C137" s="6" t="s">
        <v>390</v>
      </c>
      <c r="D137" s="6" t="s">
        <v>349</v>
      </c>
      <c r="E137" s="6" t="s">
        <v>399</v>
      </c>
      <c r="F137" s="6" t="str">
        <f t="shared" si="2"/>
        <v>D-3 Rekam Medik Dan Informasi Kesehatan</v>
      </c>
    </row>
    <row r="138" spans="1:6">
      <c r="A138" s="6">
        <v>136</v>
      </c>
      <c r="B138" s="6">
        <v>11302</v>
      </c>
      <c r="C138" s="6" t="s">
        <v>400</v>
      </c>
      <c r="D138" s="6" t="s">
        <v>347</v>
      </c>
      <c r="E138" s="6" t="s">
        <v>401</v>
      </c>
      <c r="F138" s="6" t="str">
        <f t="shared" si="2"/>
        <v>D-4 Radiografi</v>
      </c>
    </row>
    <row r="139" spans="1:6">
      <c r="A139" s="6">
        <v>137</v>
      </c>
      <c r="B139" s="6">
        <v>11311</v>
      </c>
      <c r="C139" s="6" t="s">
        <v>400</v>
      </c>
      <c r="D139" s="6" t="s">
        <v>347</v>
      </c>
      <c r="E139" s="6" t="s">
        <v>169</v>
      </c>
      <c r="F139" s="6" t="str">
        <f t="shared" si="2"/>
        <v>D-4 Ortotik Prostetik</v>
      </c>
    </row>
    <row r="140" spans="1:6">
      <c r="A140" s="6">
        <v>138</v>
      </c>
      <c r="B140" s="6">
        <v>11372</v>
      </c>
      <c r="C140" s="6" t="s">
        <v>400</v>
      </c>
      <c r="D140" s="6" t="s">
        <v>347</v>
      </c>
      <c r="E140" s="6" t="s">
        <v>402</v>
      </c>
      <c r="F140" s="6" t="str">
        <f t="shared" si="2"/>
        <v>D-4 Teknik Radiodiagnostik &amp; Radioterapi</v>
      </c>
    </row>
    <row r="141" spans="1:6">
      <c r="A141" s="6">
        <v>139</v>
      </c>
      <c r="B141" s="6">
        <v>11402</v>
      </c>
      <c r="C141" s="6" t="s">
        <v>400</v>
      </c>
      <c r="D141" s="6" t="s">
        <v>349</v>
      </c>
      <c r="E141" s="6" t="s">
        <v>401</v>
      </c>
      <c r="F141" s="6" t="str">
        <f t="shared" si="2"/>
        <v>D-3 Radiografi</v>
      </c>
    </row>
    <row r="142" spans="1:6">
      <c r="A142" s="6">
        <v>140</v>
      </c>
      <c r="B142" s="6">
        <v>11411</v>
      </c>
      <c r="C142" s="6" t="s">
        <v>400</v>
      </c>
      <c r="D142" s="6" t="s">
        <v>349</v>
      </c>
      <c r="E142" s="6" t="s">
        <v>169</v>
      </c>
      <c r="F142" s="6" t="str">
        <f t="shared" si="2"/>
        <v>D-3 Ortotik Prostetik</v>
      </c>
    </row>
    <row r="143" spans="1:6">
      <c r="A143" s="6">
        <v>141</v>
      </c>
      <c r="B143" s="6">
        <v>11472</v>
      </c>
      <c r="C143" s="6" t="s">
        <v>400</v>
      </c>
      <c r="D143" s="6" t="s">
        <v>349</v>
      </c>
      <c r="E143" s="6" t="s">
        <v>402</v>
      </c>
      <c r="F143" s="6" t="str">
        <f t="shared" si="2"/>
        <v>D-3 Teknik Radiodiagnostik &amp; Radioterapi</v>
      </c>
    </row>
    <row r="144" spans="1:6">
      <c r="A144" s="6">
        <v>142</v>
      </c>
      <c r="B144" s="6">
        <v>13353</v>
      </c>
      <c r="C144" s="6" t="s">
        <v>400</v>
      </c>
      <c r="D144" s="6" t="s">
        <v>347</v>
      </c>
      <c r="E144" s="6" t="s">
        <v>403</v>
      </c>
      <c r="F144" s="6" t="str">
        <f t="shared" si="2"/>
        <v>D-4 Analis Kesehatan</v>
      </c>
    </row>
    <row r="145" spans="1:6">
      <c r="A145" s="6">
        <v>143</v>
      </c>
      <c r="B145" s="6">
        <v>13453</v>
      </c>
      <c r="C145" s="6" t="s">
        <v>400</v>
      </c>
      <c r="D145" s="6" t="s">
        <v>349</v>
      </c>
      <c r="E145" s="6" t="s">
        <v>403</v>
      </c>
      <c r="F145" s="6" t="str">
        <f t="shared" si="2"/>
        <v>D-3 Analis Kesehatan</v>
      </c>
    </row>
    <row r="146" spans="1:6">
      <c r="A146" s="6">
        <v>144</v>
      </c>
      <c r="B146" s="6">
        <v>20321</v>
      </c>
      <c r="C146" s="6" t="s">
        <v>400</v>
      </c>
      <c r="D146" s="6" t="s">
        <v>347</v>
      </c>
      <c r="E146" s="6" t="s">
        <v>404</v>
      </c>
      <c r="F146" s="6" t="str">
        <f t="shared" si="2"/>
        <v>D-4 Teknik Elektromedik</v>
      </c>
    </row>
    <row r="147" spans="1:6">
      <c r="A147" s="6">
        <v>145</v>
      </c>
      <c r="B147" s="6">
        <v>20421</v>
      </c>
      <c r="C147" s="6" t="s">
        <v>400</v>
      </c>
      <c r="D147" s="6" t="s">
        <v>349</v>
      </c>
      <c r="E147" s="6" t="s">
        <v>404</v>
      </c>
      <c r="F147" s="6" t="str">
        <f t="shared" si="2"/>
        <v>D-3 Teknik Elektromedik</v>
      </c>
    </row>
    <row r="148" spans="1:6">
      <c r="A148" s="6">
        <v>146</v>
      </c>
      <c r="B148" s="6">
        <v>48474</v>
      </c>
      <c r="C148" s="6" t="s">
        <v>405</v>
      </c>
      <c r="D148" s="6" t="s">
        <v>349</v>
      </c>
      <c r="E148" s="6" t="s">
        <v>406</v>
      </c>
      <c r="F148" s="6" t="str">
        <f t="shared" si="2"/>
        <v>D-3 Jamu</v>
      </c>
    </row>
    <row r="149" spans="1:6">
      <c r="A149" s="6">
        <v>147</v>
      </c>
      <c r="B149" s="6">
        <v>20001</v>
      </c>
      <c r="C149" s="6" t="s">
        <v>407</v>
      </c>
      <c r="D149" s="6" t="s">
        <v>284</v>
      </c>
      <c r="E149" s="6" t="s">
        <v>408</v>
      </c>
      <c r="F149" s="6" t="str">
        <f t="shared" si="2"/>
        <v>S-3 Teknik Elektro dan Informatika</v>
      </c>
    </row>
    <row r="150" spans="1:6">
      <c r="A150" s="6">
        <v>148</v>
      </c>
      <c r="B150" s="6">
        <v>20002</v>
      </c>
      <c r="C150" s="6" t="s">
        <v>407</v>
      </c>
      <c r="D150" s="6" t="s">
        <v>284</v>
      </c>
      <c r="E150" s="6" t="s">
        <v>409</v>
      </c>
      <c r="F150" s="6" t="str">
        <f t="shared" si="2"/>
        <v>S-3 Opto Elektroteknika Laser</v>
      </c>
    </row>
    <row r="151" spans="1:6">
      <c r="A151" s="6">
        <v>149</v>
      </c>
      <c r="B151" s="6">
        <v>20101</v>
      </c>
      <c r="C151" s="6" t="s">
        <v>407</v>
      </c>
      <c r="D151" s="6" t="s">
        <v>287</v>
      </c>
      <c r="E151" s="6" t="s">
        <v>410</v>
      </c>
      <c r="F151" s="6" t="str">
        <f t="shared" si="2"/>
        <v>S-2 Teknik Elektro</v>
      </c>
    </row>
    <row r="152" spans="1:6">
      <c r="A152" s="6">
        <v>150</v>
      </c>
      <c r="B152" s="6">
        <v>20201</v>
      </c>
      <c r="C152" s="6" t="s">
        <v>407</v>
      </c>
      <c r="D152" s="6" t="s">
        <v>295</v>
      </c>
      <c r="E152" s="6" t="s">
        <v>410</v>
      </c>
      <c r="F152" s="6" t="str">
        <f t="shared" si="2"/>
        <v>S-1 Teknik Elektro</v>
      </c>
    </row>
    <row r="153" spans="1:6">
      <c r="A153" s="6">
        <v>151</v>
      </c>
      <c r="B153" s="6">
        <v>20202</v>
      </c>
      <c r="C153" s="6" t="s">
        <v>407</v>
      </c>
      <c r="D153" s="6" t="s">
        <v>295</v>
      </c>
      <c r="E153" s="6" t="s">
        <v>411</v>
      </c>
      <c r="F153" s="6" t="str">
        <f t="shared" si="2"/>
        <v>S-1 Teknik Telekomunikasi</v>
      </c>
    </row>
    <row r="154" spans="1:6">
      <c r="A154" s="6">
        <v>152</v>
      </c>
      <c r="B154" s="6">
        <v>20203</v>
      </c>
      <c r="C154" s="6" t="s">
        <v>407</v>
      </c>
      <c r="D154" s="6" t="s">
        <v>295</v>
      </c>
      <c r="E154" s="6" t="s">
        <v>412</v>
      </c>
      <c r="F154" s="6" t="str">
        <f t="shared" si="2"/>
        <v>S-1 Teknik Tenaga Listrik</v>
      </c>
    </row>
    <row r="155" spans="1:6">
      <c r="A155" s="6">
        <v>153</v>
      </c>
      <c r="B155" s="6">
        <v>20301</v>
      </c>
      <c r="C155" s="6" t="s">
        <v>407</v>
      </c>
      <c r="D155" s="6" t="s">
        <v>347</v>
      </c>
      <c r="E155" s="6" t="s">
        <v>413</v>
      </c>
      <c r="F155" s="6" t="str">
        <f t="shared" si="2"/>
        <v>D-4 Teknik Elektro Industri</v>
      </c>
    </row>
    <row r="156" spans="1:6">
      <c r="A156" s="6">
        <v>154</v>
      </c>
      <c r="B156" s="6">
        <v>20302</v>
      </c>
      <c r="C156" s="6" t="s">
        <v>407</v>
      </c>
      <c r="D156" s="6" t="s">
        <v>347</v>
      </c>
      <c r="E156" s="6" t="s">
        <v>411</v>
      </c>
      <c r="F156" s="6" t="str">
        <f t="shared" si="2"/>
        <v>D-4 Teknik Telekomunikasi</v>
      </c>
    </row>
    <row r="157" spans="1:6">
      <c r="A157" s="6">
        <v>155</v>
      </c>
      <c r="B157" s="6">
        <v>20303</v>
      </c>
      <c r="C157" s="6" t="s">
        <v>407</v>
      </c>
      <c r="D157" s="6" t="s">
        <v>347</v>
      </c>
      <c r="E157" s="6" t="s">
        <v>414</v>
      </c>
      <c r="F157" s="6" t="str">
        <f t="shared" si="2"/>
        <v>D-4 Teknik Listrik</v>
      </c>
    </row>
    <row r="158" spans="1:6">
      <c r="A158" s="6">
        <v>156</v>
      </c>
      <c r="B158" s="6">
        <v>20304</v>
      </c>
      <c r="C158" s="6" t="s">
        <v>407</v>
      </c>
      <c r="D158" s="6" t="s">
        <v>347</v>
      </c>
      <c r="E158" s="6" t="s">
        <v>415</v>
      </c>
      <c r="F158" s="6" t="str">
        <f t="shared" si="2"/>
        <v>D-4 Jaringan Telekomunikasi Digital</v>
      </c>
    </row>
    <row r="159" spans="1:6">
      <c r="A159" s="6">
        <v>157</v>
      </c>
      <c r="B159" s="6">
        <v>20401</v>
      </c>
      <c r="C159" s="6" t="s">
        <v>407</v>
      </c>
      <c r="D159" s="6" t="s">
        <v>349</v>
      </c>
      <c r="E159" s="6" t="s">
        <v>416</v>
      </c>
      <c r="F159" s="6" t="str">
        <f t="shared" si="2"/>
        <v>D-3 Teknik Elektronika</v>
      </c>
    </row>
    <row r="160" spans="1:6">
      <c r="A160" s="6">
        <v>158</v>
      </c>
      <c r="B160" s="6">
        <v>20402</v>
      </c>
      <c r="C160" s="6" t="s">
        <v>407</v>
      </c>
      <c r="D160" s="6" t="s">
        <v>349</v>
      </c>
      <c r="E160" s="6" t="s">
        <v>411</v>
      </c>
      <c r="F160" s="6" t="str">
        <f t="shared" si="2"/>
        <v>D-3 Teknik Telekomunikasi</v>
      </c>
    </row>
    <row r="161" spans="1:6">
      <c r="A161" s="6">
        <v>159</v>
      </c>
      <c r="B161" s="6">
        <v>20403</v>
      </c>
      <c r="C161" s="6" t="s">
        <v>407</v>
      </c>
      <c r="D161" s="6" t="s">
        <v>349</v>
      </c>
      <c r="E161" s="6" t="s">
        <v>417</v>
      </c>
      <c r="F161" s="6" t="str">
        <f t="shared" si="2"/>
        <v>D-3 Teknik Listrik / Elektro</v>
      </c>
    </row>
    <row r="162" spans="1:6">
      <c r="A162" s="6">
        <v>160</v>
      </c>
      <c r="B162" s="6">
        <v>20603</v>
      </c>
      <c r="C162" s="6" t="s">
        <v>407</v>
      </c>
      <c r="D162" s="6" t="s">
        <v>393</v>
      </c>
      <c r="E162" s="6" t="s">
        <v>414</v>
      </c>
      <c r="F162" s="6" t="str">
        <f t="shared" si="2"/>
        <v>D-1 Teknik Listrik</v>
      </c>
    </row>
    <row r="163" spans="1:6">
      <c r="A163" s="6">
        <v>161</v>
      </c>
      <c r="B163" s="6">
        <v>21001</v>
      </c>
      <c r="C163" s="6" t="s">
        <v>407</v>
      </c>
      <c r="D163" s="6" t="s">
        <v>284</v>
      </c>
      <c r="E163" s="6" t="s">
        <v>418</v>
      </c>
      <c r="F163" s="6" t="str">
        <f t="shared" si="2"/>
        <v>S-3 Ilmu Teknik Mesin</v>
      </c>
    </row>
    <row r="164" spans="1:6">
      <c r="A164" s="6">
        <v>162</v>
      </c>
      <c r="B164" s="6">
        <v>21101</v>
      </c>
      <c r="C164" s="6" t="s">
        <v>407</v>
      </c>
      <c r="D164" s="6" t="s">
        <v>287</v>
      </c>
      <c r="E164" s="6" t="s">
        <v>419</v>
      </c>
      <c r="F164" s="6" t="str">
        <f t="shared" si="2"/>
        <v>S-2 Teknik Mesin</v>
      </c>
    </row>
    <row r="165" spans="1:6">
      <c r="A165" s="6">
        <v>163</v>
      </c>
      <c r="B165" s="6">
        <v>21201</v>
      </c>
      <c r="C165" s="6" t="s">
        <v>407</v>
      </c>
      <c r="D165" s="6" t="s">
        <v>295</v>
      </c>
      <c r="E165" s="6" t="s">
        <v>419</v>
      </c>
      <c r="F165" s="6" t="str">
        <f t="shared" si="2"/>
        <v>S-1 Teknik Mesin</v>
      </c>
    </row>
    <row r="166" spans="1:6">
      <c r="A166" s="6">
        <v>164</v>
      </c>
      <c r="B166" s="6">
        <v>21301</v>
      </c>
      <c r="C166" s="6" t="s">
        <v>407</v>
      </c>
      <c r="D166" s="6" t="s">
        <v>347</v>
      </c>
      <c r="E166" s="6" t="s">
        <v>420</v>
      </c>
      <c r="F166" s="6" t="str">
        <f t="shared" si="2"/>
        <v>D-4 Mekanik Industri Dan Desain</v>
      </c>
    </row>
    <row r="167" spans="1:6">
      <c r="A167" s="6">
        <v>165</v>
      </c>
      <c r="B167" s="6">
        <v>21302</v>
      </c>
      <c r="C167" s="6" t="s">
        <v>407</v>
      </c>
      <c r="D167" s="6" t="s">
        <v>347</v>
      </c>
      <c r="E167" s="6" t="s">
        <v>421</v>
      </c>
      <c r="F167" s="6" t="str">
        <f t="shared" si="2"/>
        <v>D-4 Teknik Mesin dan Manufaktur</v>
      </c>
    </row>
    <row r="168" spans="1:6">
      <c r="A168" s="6">
        <v>166</v>
      </c>
      <c r="B168" s="6">
        <v>21303</v>
      </c>
      <c r="C168" s="6" t="s">
        <v>407</v>
      </c>
      <c r="D168" s="6" t="s">
        <v>347</v>
      </c>
      <c r="E168" s="6" t="s">
        <v>422</v>
      </c>
      <c r="F168" s="6" t="str">
        <f t="shared" si="2"/>
        <v>D-4 Teknik Otomotif Elektronik</v>
      </c>
    </row>
    <row r="169" spans="1:6">
      <c r="A169" s="6">
        <v>167</v>
      </c>
      <c r="B169" s="6">
        <v>21305</v>
      </c>
      <c r="C169" s="6" t="s">
        <v>407</v>
      </c>
      <c r="D169" s="6" t="s">
        <v>347</v>
      </c>
      <c r="E169" s="6" t="s">
        <v>423</v>
      </c>
      <c r="F169" s="6" t="str">
        <f t="shared" si="2"/>
        <v>D-4 Teknik Pendingin dan Tata Udara</v>
      </c>
    </row>
    <row r="170" spans="1:6">
      <c r="A170" s="6">
        <v>168</v>
      </c>
      <c r="B170" s="6">
        <v>21306</v>
      </c>
      <c r="C170" s="6" t="s">
        <v>407</v>
      </c>
      <c r="D170" s="6" t="s">
        <v>347</v>
      </c>
      <c r="E170" s="6" t="s">
        <v>424</v>
      </c>
      <c r="F170" s="6" t="str">
        <f t="shared" si="2"/>
        <v>D-4 Teknik Energi</v>
      </c>
    </row>
    <row r="171" spans="1:6">
      <c r="A171" s="6">
        <v>169</v>
      </c>
      <c r="B171" s="6">
        <v>21307</v>
      </c>
      <c r="C171" s="6" t="s">
        <v>407</v>
      </c>
      <c r="D171" s="6" t="s">
        <v>347</v>
      </c>
      <c r="E171" s="6" t="s">
        <v>425</v>
      </c>
      <c r="F171" s="6" t="str">
        <f t="shared" si="2"/>
        <v>D-4 Teknik Manufaktur</v>
      </c>
    </row>
    <row r="172" spans="1:6">
      <c r="A172" s="6">
        <v>170</v>
      </c>
      <c r="B172" s="6">
        <v>21312</v>
      </c>
      <c r="C172" s="6" t="s">
        <v>407</v>
      </c>
      <c r="D172" s="6" t="s">
        <v>347</v>
      </c>
      <c r="E172" s="6" t="s">
        <v>426</v>
      </c>
      <c r="F172" s="6" t="str">
        <f t="shared" si="2"/>
        <v>D-4 Teknik Mekatronika</v>
      </c>
    </row>
    <row r="173" spans="1:6">
      <c r="A173" s="6">
        <v>171</v>
      </c>
      <c r="B173" s="6">
        <v>21401</v>
      </c>
      <c r="C173" s="6" t="s">
        <v>407</v>
      </c>
      <c r="D173" s="6" t="s">
        <v>349</v>
      </c>
      <c r="E173" s="6" t="s">
        <v>419</v>
      </c>
      <c r="F173" s="6" t="str">
        <f t="shared" si="2"/>
        <v>D-3 Teknik Mesin</v>
      </c>
    </row>
    <row r="174" spans="1:6">
      <c r="A174" s="6">
        <v>172</v>
      </c>
      <c r="B174" s="6">
        <v>21402</v>
      </c>
      <c r="C174" s="6" t="s">
        <v>407</v>
      </c>
      <c r="D174" s="6" t="s">
        <v>349</v>
      </c>
      <c r="E174" s="6" t="s">
        <v>427</v>
      </c>
      <c r="F174" s="6" t="str">
        <f t="shared" si="2"/>
        <v>D-3 Teknik Mesin Industri</v>
      </c>
    </row>
    <row r="175" spans="1:6">
      <c r="A175" s="6">
        <v>173</v>
      </c>
      <c r="B175" s="6">
        <v>21403</v>
      </c>
      <c r="C175" s="6" t="s">
        <v>407</v>
      </c>
      <c r="D175" s="6" t="s">
        <v>349</v>
      </c>
      <c r="E175" s="6" t="s">
        <v>428</v>
      </c>
      <c r="F175" s="6" t="str">
        <f t="shared" si="2"/>
        <v>D-3 Teknik Otomotif Dan Alat Berat</v>
      </c>
    </row>
    <row r="176" spans="1:6">
      <c r="A176" s="6">
        <v>174</v>
      </c>
      <c r="B176" s="6">
        <v>21405</v>
      </c>
      <c r="C176" s="6" t="s">
        <v>407</v>
      </c>
      <c r="D176" s="6" t="s">
        <v>349</v>
      </c>
      <c r="E176" s="6" t="s">
        <v>429</v>
      </c>
      <c r="F176" s="6" t="str">
        <f t="shared" si="2"/>
        <v>D-3 Teknik Pendingin Dan Tata Udara</v>
      </c>
    </row>
    <row r="177" spans="1:6">
      <c r="A177" s="6">
        <v>175</v>
      </c>
      <c r="B177" s="6">
        <v>21406</v>
      </c>
      <c r="C177" s="6" t="s">
        <v>407</v>
      </c>
      <c r="D177" s="6" t="s">
        <v>349</v>
      </c>
      <c r="E177" s="6" t="s">
        <v>430</v>
      </c>
      <c r="F177" s="6" t="str">
        <f t="shared" si="2"/>
        <v>D-3 Teknik Konversi Energi</v>
      </c>
    </row>
    <row r="178" spans="1:6">
      <c r="A178" s="6">
        <v>176</v>
      </c>
      <c r="B178" s="6">
        <v>21406</v>
      </c>
      <c r="C178" s="6" t="s">
        <v>407</v>
      </c>
      <c r="D178" s="6" t="s">
        <v>349</v>
      </c>
      <c r="E178" s="6" t="s">
        <v>430</v>
      </c>
      <c r="F178" s="6" t="str">
        <f t="shared" si="2"/>
        <v>D-3 Teknik Konversi Energi</v>
      </c>
    </row>
    <row r="179" spans="1:6">
      <c r="A179" s="6">
        <v>177</v>
      </c>
      <c r="B179" s="6">
        <v>21407</v>
      </c>
      <c r="C179" s="6" t="s">
        <v>407</v>
      </c>
      <c r="D179" s="6" t="s">
        <v>349</v>
      </c>
      <c r="E179" s="6" t="s">
        <v>425</v>
      </c>
      <c r="F179" s="6" t="str">
        <f t="shared" si="2"/>
        <v>D-3 Teknik Manufaktur</v>
      </c>
    </row>
    <row r="180" spans="1:6">
      <c r="A180" s="6">
        <v>178</v>
      </c>
      <c r="B180" s="6">
        <v>21408</v>
      </c>
      <c r="C180" s="6" t="s">
        <v>407</v>
      </c>
      <c r="D180" s="6" t="s">
        <v>349</v>
      </c>
      <c r="E180" s="6" t="s">
        <v>431</v>
      </c>
      <c r="F180" s="6" t="str">
        <f t="shared" si="2"/>
        <v>D-3 Teknik Pemeliharaan Mesin</v>
      </c>
    </row>
    <row r="181" spans="1:6">
      <c r="A181" s="6">
        <v>179</v>
      </c>
      <c r="B181" s="6">
        <v>21409</v>
      </c>
      <c r="C181" s="6" t="s">
        <v>407</v>
      </c>
      <c r="D181" s="6" t="s">
        <v>349</v>
      </c>
      <c r="E181" s="6" t="s">
        <v>432</v>
      </c>
      <c r="F181" s="6" t="str">
        <f t="shared" si="2"/>
        <v>D-3 Teknik Perancangan Mekanik Umum</v>
      </c>
    </row>
    <row r="182" spans="1:6">
      <c r="A182" s="6">
        <v>180</v>
      </c>
      <c r="B182" s="6">
        <v>21410</v>
      </c>
      <c r="C182" s="6" t="s">
        <v>407</v>
      </c>
      <c r="D182" s="6" t="s">
        <v>349</v>
      </c>
      <c r="E182" s="6" t="s">
        <v>433</v>
      </c>
      <c r="F182" s="6" t="str">
        <f t="shared" si="2"/>
        <v>D-3 Teknik Pengecoran Logam</v>
      </c>
    </row>
    <row r="183" spans="1:6">
      <c r="A183" s="6">
        <v>181</v>
      </c>
      <c r="B183" s="6">
        <v>21411</v>
      </c>
      <c r="C183" s="6" t="s">
        <v>407</v>
      </c>
      <c r="D183" s="6" t="s">
        <v>349</v>
      </c>
      <c r="E183" s="6" t="s">
        <v>434</v>
      </c>
      <c r="F183" s="6" t="str">
        <f t="shared" si="2"/>
        <v>D-3 Teknik Perancangan Perkakas Presisi</v>
      </c>
    </row>
    <row r="184" spans="1:6">
      <c r="A184" s="6">
        <v>182</v>
      </c>
      <c r="B184" s="6">
        <v>21412</v>
      </c>
      <c r="C184" s="6" t="s">
        <v>407</v>
      </c>
      <c r="D184" s="6" t="s">
        <v>349</v>
      </c>
      <c r="E184" s="6" t="s">
        <v>426</v>
      </c>
      <c r="F184" s="6" t="str">
        <f t="shared" si="2"/>
        <v>D-3 Teknik Mekatronika</v>
      </c>
    </row>
    <row r="185" spans="1:6">
      <c r="A185" s="6">
        <v>183</v>
      </c>
      <c r="B185" s="6">
        <v>21413</v>
      </c>
      <c r="C185" s="6" t="s">
        <v>407</v>
      </c>
      <c r="D185" s="6" t="s">
        <v>349</v>
      </c>
      <c r="E185" s="6" t="s">
        <v>435</v>
      </c>
      <c r="F185" s="6" t="str">
        <f t="shared" si="2"/>
        <v>D-3 Teknik Mekanik Umum</v>
      </c>
    </row>
    <row r="186" spans="1:6">
      <c r="A186" s="6">
        <v>184</v>
      </c>
      <c r="B186" s="6">
        <v>21501</v>
      </c>
      <c r="C186" s="6" t="s">
        <v>407</v>
      </c>
      <c r="D186" s="6" t="s">
        <v>436</v>
      </c>
      <c r="E186" s="6" t="s">
        <v>419</v>
      </c>
      <c r="F186" s="6" t="str">
        <f t="shared" si="2"/>
        <v>D-2 Teknik Mesin</v>
      </c>
    </row>
    <row r="187" spans="1:6">
      <c r="A187" s="6">
        <v>185</v>
      </c>
      <c r="B187" s="6">
        <v>21601</v>
      </c>
      <c r="C187" s="6" t="s">
        <v>407</v>
      </c>
      <c r="D187" s="6" t="s">
        <v>393</v>
      </c>
      <c r="E187" s="6" t="s">
        <v>419</v>
      </c>
      <c r="F187" s="6" t="str">
        <f t="shared" si="2"/>
        <v>D-1 Teknik Mesin</v>
      </c>
    </row>
    <row r="188" spans="1:6">
      <c r="A188" s="6">
        <v>186</v>
      </c>
      <c r="B188" s="6">
        <v>21602</v>
      </c>
      <c r="C188" s="6" t="s">
        <v>407</v>
      </c>
      <c r="D188" s="6" t="s">
        <v>393</v>
      </c>
      <c r="E188" s="6" t="s">
        <v>419</v>
      </c>
      <c r="F188" s="6" t="str">
        <f t="shared" si="2"/>
        <v>D-1 Teknik Mesin</v>
      </c>
    </row>
    <row r="189" spans="1:6">
      <c r="A189" s="6">
        <v>187</v>
      </c>
      <c r="B189" s="6">
        <v>21603</v>
      </c>
      <c r="C189" s="6" t="s">
        <v>407</v>
      </c>
      <c r="D189" s="6" t="s">
        <v>393</v>
      </c>
      <c r="E189" s="6" t="s">
        <v>437</v>
      </c>
      <c r="F189" s="6" t="str">
        <f t="shared" si="2"/>
        <v>D-1 Teknik Otomotif</v>
      </c>
    </row>
    <row r="190" spans="1:6">
      <c r="A190" s="6">
        <v>188</v>
      </c>
      <c r="B190" s="6">
        <v>22001</v>
      </c>
      <c r="C190" s="6" t="s">
        <v>407</v>
      </c>
      <c r="D190" s="6" t="s">
        <v>284</v>
      </c>
      <c r="E190" s="6" t="s">
        <v>438</v>
      </c>
      <c r="F190" s="6" t="str">
        <f t="shared" si="2"/>
        <v>S-3 Ilmu Teknik Sipil</v>
      </c>
    </row>
    <row r="191" spans="1:6">
      <c r="A191" s="6">
        <v>189</v>
      </c>
      <c r="B191" s="6">
        <v>22101</v>
      </c>
      <c r="C191" s="6" t="s">
        <v>407</v>
      </c>
      <c r="D191" s="6" t="s">
        <v>287</v>
      </c>
      <c r="E191" s="6" t="s">
        <v>439</v>
      </c>
      <c r="F191" s="6" t="str">
        <f t="shared" si="2"/>
        <v>S-2 Teknik Sipil</v>
      </c>
    </row>
    <row r="192" spans="1:6">
      <c r="A192" s="6">
        <v>190</v>
      </c>
      <c r="B192" s="6">
        <v>22102</v>
      </c>
      <c r="C192" s="6" t="s">
        <v>407</v>
      </c>
      <c r="D192" s="6" t="s">
        <v>287</v>
      </c>
      <c r="E192" s="6" t="s">
        <v>440</v>
      </c>
      <c r="F192" s="6" t="str">
        <f t="shared" si="2"/>
        <v>S-2 Teknik Perencanaan Prasarana</v>
      </c>
    </row>
    <row r="193" spans="1:6">
      <c r="A193" s="6">
        <v>191</v>
      </c>
      <c r="B193" s="6">
        <v>22201</v>
      </c>
      <c r="C193" s="6" t="s">
        <v>407</v>
      </c>
      <c r="D193" s="6" t="s">
        <v>295</v>
      </c>
      <c r="E193" s="6" t="s">
        <v>439</v>
      </c>
      <c r="F193" s="6" t="str">
        <f t="shared" si="2"/>
        <v>S-1 Teknik Sipil</v>
      </c>
    </row>
    <row r="194" spans="1:6">
      <c r="A194" s="6">
        <v>192</v>
      </c>
      <c r="B194" s="6">
        <v>22202</v>
      </c>
      <c r="C194" s="6" t="s">
        <v>407</v>
      </c>
      <c r="D194" s="6" t="s">
        <v>295</v>
      </c>
      <c r="E194" s="6" t="s">
        <v>441</v>
      </c>
      <c r="F194" s="6" t="str">
        <f t="shared" si="2"/>
        <v>S-1 Teknik Pengairan</v>
      </c>
    </row>
    <row r="195" spans="1:6">
      <c r="A195" s="6">
        <v>193</v>
      </c>
      <c r="B195" s="6">
        <v>22301</v>
      </c>
      <c r="C195" s="6" t="s">
        <v>407</v>
      </c>
      <c r="D195" s="6" t="s">
        <v>347</v>
      </c>
      <c r="E195" s="6" t="s">
        <v>439</v>
      </c>
      <c r="F195" s="6" t="str">
        <f t="shared" si="2"/>
        <v>D-4 Teknik Sipil</v>
      </c>
    </row>
    <row r="196" spans="1:6">
      <c r="A196" s="6">
        <v>194</v>
      </c>
      <c r="B196" s="6">
        <v>22302</v>
      </c>
      <c r="C196" s="6" t="s">
        <v>407</v>
      </c>
      <c r="D196" s="6" t="s">
        <v>347</v>
      </c>
      <c r="E196" s="6" t="s">
        <v>442</v>
      </c>
      <c r="F196" s="6" t="str">
        <f t="shared" ref="F196:F259" si="3">CONCATENATE(D196," ",E196)</f>
        <v>D-4 Teknik Perancangan Jalan Dan Jembatan</v>
      </c>
    </row>
    <row r="197" spans="1:6">
      <c r="A197" s="6">
        <v>195</v>
      </c>
      <c r="B197" s="6">
        <v>22303</v>
      </c>
      <c r="C197" s="6" t="s">
        <v>407</v>
      </c>
      <c r="D197" s="6" t="s">
        <v>347</v>
      </c>
      <c r="E197" s="6" t="s">
        <v>443</v>
      </c>
      <c r="F197" s="6" t="str">
        <f t="shared" si="3"/>
        <v>D-4 Teknik Perawatan Dan Perbaikan Gedung</v>
      </c>
    </row>
    <row r="198" spans="1:6">
      <c r="A198" s="6">
        <v>196</v>
      </c>
      <c r="B198" s="6">
        <v>22304</v>
      </c>
      <c r="C198" s="6" t="s">
        <v>407</v>
      </c>
      <c r="D198" s="6" t="s">
        <v>347</v>
      </c>
      <c r="E198" s="6" t="s">
        <v>444</v>
      </c>
      <c r="F198" s="6" t="str">
        <f t="shared" si="3"/>
        <v>D-4 Teknik Perencanaan Irigasi Dan Rawa</v>
      </c>
    </row>
    <row r="199" spans="1:6">
      <c r="A199" s="6">
        <v>197</v>
      </c>
      <c r="B199" s="6">
        <v>22401</v>
      </c>
      <c r="C199" s="6" t="s">
        <v>407</v>
      </c>
      <c r="D199" s="6" t="s">
        <v>349</v>
      </c>
      <c r="E199" s="6" t="s">
        <v>439</v>
      </c>
      <c r="F199" s="6" t="str">
        <f t="shared" si="3"/>
        <v>D-3 Teknik Sipil</v>
      </c>
    </row>
    <row r="200" spans="1:6">
      <c r="A200" s="6">
        <v>198</v>
      </c>
      <c r="B200" s="6">
        <v>22402</v>
      </c>
      <c r="C200" s="6" t="s">
        <v>407</v>
      </c>
      <c r="D200" s="6" t="s">
        <v>349</v>
      </c>
      <c r="E200" s="6" t="s">
        <v>445</v>
      </c>
      <c r="F200" s="6" t="str">
        <f t="shared" si="3"/>
        <v>D-3 Teknik Konstruksi Sipil</v>
      </c>
    </row>
    <row r="201" spans="1:6">
      <c r="A201" s="6">
        <v>199</v>
      </c>
      <c r="B201" s="6">
        <v>22403</v>
      </c>
      <c r="C201" s="6" t="s">
        <v>407</v>
      </c>
      <c r="D201" s="6" t="s">
        <v>349</v>
      </c>
      <c r="E201" s="6" t="s">
        <v>446</v>
      </c>
      <c r="F201" s="6" t="str">
        <f t="shared" si="3"/>
        <v>D-3 Teknik Bangunan</v>
      </c>
    </row>
    <row r="202" spans="1:6">
      <c r="A202" s="6">
        <v>200</v>
      </c>
      <c r="B202" s="6">
        <v>22404</v>
      </c>
      <c r="C202" s="6" t="s">
        <v>407</v>
      </c>
      <c r="D202" s="6" t="s">
        <v>349</v>
      </c>
      <c r="E202" s="6" t="s">
        <v>447</v>
      </c>
      <c r="F202" s="6" t="str">
        <f t="shared" si="3"/>
        <v>D-3 Teknik Sipil Bangunan Air</v>
      </c>
    </row>
    <row r="203" spans="1:6">
      <c r="A203" s="6">
        <v>201</v>
      </c>
      <c r="B203" s="6">
        <v>22405</v>
      </c>
      <c r="C203" s="6" t="s">
        <v>407</v>
      </c>
      <c r="D203" s="6" t="s">
        <v>349</v>
      </c>
      <c r="E203" s="6" t="s">
        <v>448</v>
      </c>
      <c r="F203" s="6" t="str">
        <f t="shared" si="3"/>
        <v>D-3 Teknik Sipil Bangunan Transportasi</v>
      </c>
    </row>
    <row r="204" spans="1:6">
      <c r="A204" s="6">
        <v>202</v>
      </c>
      <c r="B204" s="6">
        <v>22406</v>
      </c>
      <c r="C204" s="6" t="s">
        <v>407</v>
      </c>
      <c r="D204" s="6" t="s">
        <v>349</v>
      </c>
      <c r="E204" s="6" t="s">
        <v>449</v>
      </c>
      <c r="F204" s="6" t="str">
        <f t="shared" si="3"/>
        <v>D-3 Teknik Jalan Raya</v>
      </c>
    </row>
    <row r="205" spans="1:6">
      <c r="A205" s="6">
        <v>203</v>
      </c>
      <c r="B205" s="6">
        <v>23201</v>
      </c>
      <c r="C205" s="6" t="s">
        <v>407</v>
      </c>
      <c r="D205" s="6" t="s">
        <v>295</v>
      </c>
      <c r="E205" s="6" t="s">
        <v>450</v>
      </c>
      <c r="F205" s="6" t="str">
        <f t="shared" si="3"/>
        <v>S-1 Teknik Arsitektur</v>
      </c>
    </row>
    <row r="206" spans="1:6">
      <c r="A206" s="6">
        <v>204</v>
      </c>
      <c r="B206" s="6">
        <v>24001</v>
      </c>
      <c r="C206" s="6" t="s">
        <v>407</v>
      </c>
      <c r="D206" s="6" t="s">
        <v>284</v>
      </c>
      <c r="E206" s="6" t="s">
        <v>451</v>
      </c>
      <c r="F206" s="6" t="str">
        <f t="shared" si="3"/>
        <v>S-3 Ilmu Teknik Kimia</v>
      </c>
    </row>
    <row r="207" spans="1:6">
      <c r="A207" s="6">
        <v>205</v>
      </c>
      <c r="B207" s="6">
        <v>24101</v>
      </c>
      <c r="C207" s="6" t="s">
        <v>407</v>
      </c>
      <c r="D207" s="6" t="s">
        <v>287</v>
      </c>
      <c r="E207" s="6" t="s">
        <v>452</v>
      </c>
      <c r="F207" s="6" t="str">
        <f t="shared" si="3"/>
        <v>S-2 Teknik Kimia</v>
      </c>
    </row>
    <row r="208" spans="1:6">
      <c r="A208" s="6">
        <v>206</v>
      </c>
      <c r="B208" s="6">
        <v>24201</v>
      </c>
      <c r="C208" s="6" t="s">
        <v>407</v>
      </c>
      <c r="D208" s="6" t="s">
        <v>295</v>
      </c>
      <c r="E208" s="6" t="s">
        <v>452</v>
      </c>
      <c r="F208" s="6" t="str">
        <f t="shared" si="3"/>
        <v>S-1 Teknik Kimia</v>
      </c>
    </row>
    <row r="209" spans="1:6">
      <c r="A209" s="6">
        <v>207</v>
      </c>
      <c r="B209" s="6">
        <v>24301</v>
      </c>
      <c r="C209" s="6" t="s">
        <v>407</v>
      </c>
      <c r="D209" s="6" t="s">
        <v>347</v>
      </c>
      <c r="E209" s="6" t="s">
        <v>453</v>
      </c>
      <c r="F209" s="6" t="str">
        <f t="shared" si="3"/>
        <v>D-4 Teknik Kimia Produksi Bersih</v>
      </c>
    </row>
    <row r="210" spans="1:6">
      <c r="A210" s="6">
        <v>208</v>
      </c>
      <c r="B210" s="6">
        <v>24401</v>
      </c>
      <c r="C210" s="6" t="s">
        <v>407</v>
      </c>
      <c r="D210" s="6" t="s">
        <v>349</v>
      </c>
      <c r="E210" s="6" t="s">
        <v>452</v>
      </c>
      <c r="F210" s="6" t="str">
        <f t="shared" si="3"/>
        <v>D-3 Teknik Kimia</v>
      </c>
    </row>
    <row r="211" spans="1:6">
      <c r="A211" s="6">
        <v>209</v>
      </c>
      <c r="B211" s="6">
        <v>24402</v>
      </c>
      <c r="C211" s="6" t="s">
        <v>407</v>
      </c>
      <c r="D211" s="6" t="s">
        <v>349</v>
      </c>
      <c r="E211" s="6" t="s">
        <v>454</v>
      </c>
      <c r="F211" s="6" t="str">
        <f t="shared" si="3"/>
        <v>D-3 Analis Kimia</v>
      </c>
    </row>
    <row r="212" spans="1:6">
      <c r="A212" s="6">
        <v>210</v>
      </c>
      <c r="B212" s="6">
        <v>24604</v>
      </c>
      <c r="C212" s="6" t="s">
        <v>407</v>
      </c>
      <c r="D212" s="6" t="s">
        <v>393</v>
      </c>
      <c r="E212" s="6" t="s">
        <v>455</v>
      </c>
      <c r="F212" s="6" t="str">
        <f t="shared" si="3"/>
        <v>D-1 Teknik Tekstil</v>
      </c>
    </row>
    <row r="213" spans="1:6">
      <c r="A213" s="6">
        <v>211</v>
      </c>
      <c r="B213" s="6">
        <v>25001</v>
      </c>
      <c r="C213" s="6" t="s">
        <v>407</v>
      </c>
      <c r="D213" s="6" t="s">
        <v>284</v>
      </c>
      <c r="E213" s="6" t="s">
        <v>456</v>
      </c>
      <c r="F213" s="6" t="str">
        <f t="shared" si="3"/>
        <v>S-3 Teknik Lingkungan</v>
      </c>
    </row>
    <row r="214" spans="1:6">
      <c r="A214" s="6">
        <v>212</v>
      </c>
      <c r="B214" s="6">
        <v>25101</v>
      </c>
      <c r="C214" s="6" t="s">
        <v>407</v>
      </c>
      <c r="D214" s="6" t="s">
        <v>287</v>
      </c>
      <c r="E214" s="6" t="s">
        <v>456</v>
      </c>
      <c r="F214" s="6" t="str">
        <f t="shared" si="3"/>
        <v>S-2 Teknik Lingkungan</v>
      </c>
    </row>
    <row r="215" spans="1:6">
      <c r="A215" s="6">
        <v>213</v>
      </c>
      <c r="B215" s="6">
        <v>25201</v>
      </c>
      <c r="C215" s="6" t="s">
        <v>407</v>
      </c>
      <c r="D215" s="6" t="s">
        <v>295</v>
      </c>
      <c r="E215" s="6" t="s">
        <v>456</v>
      </c>
      <c r="F215" s="6" t="str">
        <f t="shared" si="3"/>
        <v>S-1 Teknik Lingkungan</v>
      </c>
    </row>
    <row r="216" spans="1:6">
      <c r="A216" s="6">
        <v>214</v>
      </c>
      <c r="B216" s="6">
        <v>25401</v>
      </c>
      <c r="C216" s="6" t="s">
        <v>407</v>
      </c>
      <c r="D216" s="6" t="s">
        <v>349</v>
      </c>
      <c r="E216" s="6" t="s">
        <v>456</v>
      </c>
      <c r="F216" s="6" t="str">
        <f t="shared" si="3"/>
        <v>D-3 Teknik Lingkungan</v>
      </c>
    </row>
    <row r="217" spans="1:6">
      <c r="A217" s="6">
        <v>215</v>
      </c>
      <c r="B217" s="6">
        <v>26001</v>
      </c>
      <c r="C217" s="6" t="s">
        <v>407</v>
      </c>
      <c r="D217" s="6" t="s">
        <v>284</v>
      </c>
      <c r="E217" s="6" t="s">
        <v>457</v>
      </c>
      <c r="F217" s="6" t="str">
        <f t="shared" si="3"/>
        <v>S-3 Ilmu Teknik Industri</v>
      </c>
    </row>
    <row r="218" spans="1:6">
      <c r="A218" s="6">
        <v>216</v>
      </c>
      <c r="B218" s="6">
        <v>26101</v>
      </c>
      <c r="C218" s="6" t="s">
        <v>407</v>
      </c>
      <c r="D218" s="6" t="s">
        <v>287</v>
      </c>
      <c r="E218" s="6" t="s">
        <v>458</v>
      </c>
      <c r="F218" s="6" t="str">
        <f t="shared" si="3"/>
        <v>S-2 Teknik Industri</v>
      </c>
    </row>
    <row r="219" spans="1:6">
      <c r="A219" s="6">
        <v>217</v>
      </c>
      <c r="B219" s="6">
        <v>26201</v>
      </c>
      <c r="C219" s="6" t="s">
        <v>407</v>
      </c>
      <c r="D219" s="6" t="s">
        <v>295</v>
      </c>
      <c r="E219" s="6" t="s">
        <v>458</v>
      </c>
      <c r="F219" s="6" t="str">
        <f t="shared" si="3"/>
        <v>S-1 Teknik Industri</v>
      </c>
    </row>
    <row r="220" spans="1:6">
      <c r="A220" s="6">
        <v>218</v>
      </c>
      <c r="B220" s="6">
        <v>26301</v>
      </c>
      <c r="C220" s="6" t="s">
        <v>407</v>
      </c>
      <c r="D220" s="6" t="s">
        <v>347</v>
      </c>
      <c r="E220" s="6" t="s">
        <v>459</v>
      </c>
      <c r="F220" s="6" t="str">
        <f t="shared" si="3"/>
        <v>D-4 Teknik Manajemen Industri Pertahanan</v>
      </c>
    </row>
    <row r="221" spans="1:6">
      <c r="A221" s="6">
        <v>219</v>
      </c>
      <c r="B221" s="6">
        <v>26302</v>
      </c>
      <c r="C221" s="6" t="s">
        <v>407</v>
      </c>
      <c r="D221" s="6" t="s">
        <v>347</v>
      </c>
      <c r="E221" s="6" t="s">
        <v>460</v>
      </c>
      <c r="F221" s="6" t="str">
        <f t="shared" si="3"/>
        <v>D-4 Teknik Manajemen Pabrik</v>
      </c>
    </row>
    <row r="222" spans="1:6">
      <c r="A222" s="6">
        <v>220</v>
      </c>
      <c r="B222" s="6">
        <v>26401</v>
      </c>
      <c r="C222" s="6" t="s">
        <v>407</v>
      </c>
      <c r="D222" s="6" t="s">
        <v>349</v>
      </c>
      <c r="E222" s="6" t="s">
        <v>458</v>
      </c>
      <c r="F222" s="6" t="str">
        <f t="shared" si="3"/>
        <v>D-3 Teknik Industri</v>
      </c>
    </row>
    <row r="223" spans="1:6">
      <c r="A223" s="6">
        <v>221</v>
      </c>
      <c r="B223" s="6">
        <v>27001</v>
      </c>
      <c r="C223" s="6" t="s">
        <v>407</v>
      </c>
      <c r="D223" s="6" t="s">
        <v>284</v>
      </c>
      <c r="E223" s="6" t="s">
        <v>461</v>
      </c>
      <c r="F223" s="6" t="str">
        <f t="shared" si="3"/>
        <v>S-3 Teknik Metalurgi Dan Material</v>
      </c>
    </row>
    <row r="224" spans="1:6">
      <c r="A224" s="6">
        <v>222</v>
      </c>
      <c r="B224" s="6">
        <v>27101</v>
      </c>
      <c r="C224" s="6" t="s">
        <v>407</v>
      </c>
      <c r="D224" s="6" t="s">
        <v>287</v>
      </c>
      <c r="E224" s="6" t="s">
        <v>462</v>
      </c>
      <c r="F224" s="6" t="str">
        <f t="shared" si="3"/>
        <v>S-2 Teknik Metalurgi</v>
      </c>
    </row>
    <row r="225" spans="1:6">
      <c r="A225" s="6">
        <v>223</v>
      </c>
      <c r="B225" s="6">
        <v>27201</v>
      </c>
      <c r="C225" s="6" t="s">
        <v>407</v>
      </c>
      <c r="D225" s="6" t="s">
        <v>295</v>
      </c>
      <c r="E225" s="6" t="s">
        <v>462</v>
      </c>
      <c r="F225" s="6" t="str">
        <f t="shared" si="3"/>
        <v>S-1 Teknik Metalurgi</v>
      </c>
    </row>
    <row r="226" spans="1:6">
      <c r="A226" s="6">
        <v>224</v>
      </c>
      <c r="B226" s="6">
        <v>28001</v>
      </c>
      <c r="C226" s="6" t="s">
        <v>407</v>
      </c>
      <c r="D226" s="6" t="s">
        <v>284</v>
      </c>
      <c r="E226" s="6" t="s">
        <v>463</v>
      </c>
      <c r="F226" s="6" t="str">
        <f t="shared" si="3"/>
        <v>S-3 Ilmu Dan Teknik Material</v>
      </c>
    </row>
    <row r="227" spans="1:6">
      <c r="A227" s="6">
        <v>225</v>
      </c>
      <c r="B227" s="6">
        <v>28101</v>
      </c>
      <c r="C227" s="6" t="s">
        <v>407</v>
      </c>
      <c r="D227" s="6" t="s">
        <v>287</v>
      </c>
      <c r="E227" s="6" t="s">
        <v>463</v>
      </c>
      <c r="F227" s="6" t="str">
        <f t="shared" si="3"/>
        <v>S-2 Ilmu Dan Teknik Material</v>
      </c>
    </row>
    <row r="228" spans="1:6">
      <c r="A228" s="6">
        <v>226</v>
      </c>
      <c r="B228" s="6">
        <v>28201</v>
      </c>
      <c r="C228" s="6" t="s">
        <v>407</v>
      </c>
      <c r="D228" s="6" t="s">
        <v>295</v>
      </c>
      <c r="E228" s="6" t="s">
        <v>464</v>
      </c>
      <c r="F228" s="6" t="str">
        <f t="shared" si="3"/>
        <v>S-1 Teknik Material</v>
      </c>
    </row>
    <row r="229" spans="1:6">
      <c r="A229" s="6">
        <v>227</v>
      </c>
      <c r="B229" s="6">
        <v>29001</v>
      </c>
      <c r="C229" s="6" t="s">
        <v>407</v>
      </c>
      <c r="D229" s="6" t="s">
        <v>284</v>
      </c>
      <c r="E229" s="6" t="s">
        <v>465</v>
      </c>
      <c r="F229" s="6" t="str">
        <f t="shared" si="3"/>
        <v>S-3 Teknik Geodesi &amp; Geomatika</v>
      </c>
    </row>
    <row r="230" spans="1:6">
      <c r="A230" s="6">
        <v>228</v>
      </c>
      <c r="B230" s="6">
        <v>29101</v>
      </c>
      <c r="C230" s="6" t="s">
        <v>407</v>
      </c>
      <c r="D230" s="6" t="s">
        <v>287</v>
      </c>
      <c r="E230" s="6" t="s">
        <v>466</v>
      </c>
      <c r="F230" s="6" t="str">
        <f t="shared" si="3"/>
        <v>S-2 Teknik Goedesi &amp; Geomatika</v>
      </c>
    </row>
    <row r="231" spans="1:6">
      <c r="A231" s="6">
        <v>229</v>
      </c>
      <c r="B231" s="6">
        <v>29201</v>
      </c>
      <c r="C231" s="6" t="s">
        <v>407</v>
      </c>
      <c r="D231" s="6" t="s">
        <v>295</v>
      </c>
      <c r="E231" s="6" t="s">
        <v>467</v>
      </c>
      <c r="F231" s="6" t="str">
        <f t="shared" si="3"/>
        <v>S-1 Teknik Geodesi</v>
      </c>
    </row>
    <row r="232" spans="1:6">
      <c r="A232" s="6">
        <v>230</v>
      </c>
      <c r="B232" s="6">
        <v>29202</v>
      </c>
      <c r="C232" s="6" t="s">
        <v>407</v>
      </c>
      <c r="D232" s="6" t="s">
        <v>295</v>
      </c>
      <c r="E232" s="6" t="s">
        <v>468</v>
      </c>
      <c r="F232" s="6" t="str">
        <f t="shared" si="3"/>
        <v>S-1 Teknik Geomatika</v>
      </c>
    </row>
    <row r="233" spans="1:6">
      <c r="A233" s="6">
        <v>231</v>
      </c>
      <c r="B233" s="6">
        <v>29401</v>
      </c>
      <c r="C233" s="6" t="s">
        <v>407</v>
      </c>
      <c r="D233" s="6" t="s">
        <v>349</v>
      </c>
      <c r="E233" s="6" t="s">
        <v>468</v>
      </c>
      <c r="F233" s="6" t="str">
        <f t="shared" si="3"/>
        <v>D-3 Teknik Geomatika</v>
      </c>
    </row>
    <row r="234" spans="1:6">
      <c r="A234" s="6">
        <v>232</v>
      </c>
      <c r="B234" s="6">
        <v>30001</v>
      </c>
      <c r="C234" s="6" t="s">
        <v>407</v>
      </c>
      <c r="D234" s="6" t="s">
        <v>284</v>
      </c>
      <c r="E234" s="6" t="s">
        <v>469</v>
      </c>
      <c r="F234" s="6" t="str">
        <f t="shared" si="3"/>
        <v>S-3 Teknik Fisika</v>
      </c>
    </row>
    <row r="235" spans="1:6">
      <c r="A235" s="6">
        <v>233</v>
      </c>
      <c r="B235" s="6">
        <v>30101</v>
      </c>
      <c r="C235" s="6" t="s">
        <v>407</v>
      </c>
      <c r="D235" s="6" t="s">
        <v>287</v>
      </c>
      <c r="E235" s="6" t="s">
        <v>469</v>
      </c>
      <c r="F235" s="6" t="str">
        <f t="shared" si="3"/>
        <v>S-2 Teknik Fisika</v>
      </c>
    </row>
    <row r="236" spans="1:6">
      <c r="A236" s="6">
        <v>234</v>
      </c>
      <c r="B236" s="6">
        <v>30201</v>
      </c>
      <c r="C236" s="6" t="s">
        <v>407</v>
      </c>
      <c r="D236" s="6" t="s">
        <v>295</v>
      </c>
      <c r="E236" s="6" t="s">
        <v>469</v>
      </c>
      <c r="F236" s="6" t="str">
        <f t="shared" si="3"/>
        <v>S-1 Teknik Fisika</v>
      </c>
    </row>
    <row r="237" spans="1:6">
      <c r="A237" s="6">
        <v>235</v>
      </c>
      <c r="B237" s="6">
        <v>31101</v>
      </c>
      <c r="C237" s="6" t="s">
        <v>407</v>
      </c>
      <c r="D237" s="6" t="s">
        <v>287</v>
      </c>
      <c r="E237" s="6" t="s">
        <v>470</v>
      </c>
      <c r="F237" s="6" t="str">
        <f t="shared" si="3"/>
        <v>S-2 Teknik Pertambangan</v>
      </c>
    </row>
    <row r="238" spans="1:6">
      <c r="A238" s="6">
        <v>236</v>
      </c>
      <c r="B238" s="6">
        <v>32304</v>
      </c>
      <c r="C238" s="6" t="s">
        <v>407</v>
      </c>
      <c r="D238" s="6" t="s">
        <v>347</v>
      </c>
      <c r="E238" s="6" t="s">
        <v>471</v>
      </c>
      <c r="F238" s="6" t="str">
        <f t="shared" si="3"/>
        <v>D-4 Teknik Keselamatan Dan Kesehatan Kerja</v>
      </c>
    </row>
    <row r="239" spans="1:6">
      <c r="A239" s="6">
        <v>237</v>
      </c>
      <c r="B239" s="6">
        <v>34401</v>
      </c>
      <c r="C239" s="6" t="s">
        <v>407</v>
      </c>
      <c r="D239" s="6" t="s">
        <v>349</v>
      </c>
      <c r="E239" s="6" t="s">
        <v>472</v>
      </c>
      <c r="F239" s="6" t="str">
        <f t="shared" si="3"/>
        <v>D-3 Geoinformatika</v>
      </c>
    </row>
    <row r="240" spans="1:6">
      <c r="A240" s="6">
        <v>238</v>
      </c>
      <c r="B240" s="6">
        <v>46601</v>
      </c>
      <c r="C240" s="6" t="s">
        <v>407</v>
      </c>
      <c r="D240" s="6" t="s">
        <v>393</v>
      </c>
      <c r="E240" s="6" t="s">
        <v>473</v>
      </c>
      <c r="F240" s="6" t="str">
        <f t="shared" si="3"/>
        <v>D-1 Lingkungan</v>
      </c>
    </row>
    <row r="241" spans="1:6">
      <c r="A241" s="6">
        <v>239</v>
      </c>
      <c r="B241" s="6">
        <v>54113</v>
      </c>
      <c r="C241" s="6" t="s">
        <v>407</v>
      </c>
      <c r="D241" s="6" t="s">
        <v>287</v>
      </c>
      <c r="E241" s="6" t="s">
        <v>474</v>
      </c>
      <c r="F241" s="6" t="str">
        <f t="shared" si="3"/>
        <v>S-2 Bioteknologi Tanah Dan Lingkungan</v>
      </c>
    </row>
    <row r="242" spans="1:6">
      <c r="A242" s="6">
        <v>240</v>
      </c>
      <c r="B242" s="6">
        <v>54141</v>
      </c>
      <c r="C242" s="6" t="s">
        <v>407</v>
      </c>
      <c r="D242" s="6" t="s">
        <v>287</v>
      </c>
      <c r="E242" s="6" t="s">
        <v>475</v>
      </c>
      <c r="F242" s="6" t="str">
        <f t="shared" si="3"/>
        <v>S-2 Manajemen Pesisir Dan Teknik Kelautan</v>
      </c>
    </row>
    <row r="243" spans="1:6">
      <c r="A243" s="6">
        <v>241</v>
      </c>
      <c r="B243" s="6">
        <v>54142</v>
      </c>
      <c r="C243" s="6" t="s">
        <v>407</v>
      </c>
      <c r="D243" s="6" t="s">
        <v>287</v>
      </c>
      <c r="E243" s="6" t="s">
        <v>476</v>
      </c>
      <c r="F243" s="6" t="str">
        <f t="shared" si="3"/>
        <v>S-2 Ekonomi Sumber Daya</v>
      </c>
    </row>
    <row r="244" spans="1:6">
      <c r="A244" s="6">
        <v>242</v>
      </c>
      <c r="B244" s="6">
        <v>54156</v>
      </c>
      <c r="C244" s="6" t="s">
        <v>407</v>
      </c>
      <c r="D244" s="6" t="s">
        <v>287</v>
      </c>
      <c r="E244" s="6" t="s">
        <v>477</v>
      </c>
      <c r="F244" s="6" t="str">
        <f t="shared" si="3"/>
        <v>S-2 Manajemen Ekowisata Dan Jasa Lingkungan</v>
      </c>
    </row>
    <row r="245" spans="1:6">
      <c r="A245" s="6">
        <v>243</v>
      </c>
      <c r="B245" s="6">
        <v>54245</v>
      </c>
      <c r="C245" s="6" t="s">
        <v>407</v>
      </c>
      <c r="D245" s="6" t="s">
        <v>295</v>
      </c>
      <c r="E245" s="6" t="s">
        <v>478</v>
      </c>
      <c r="F245" s="6" t="str">
        <f t="shared" si="3"/>
        <v>S-1 Sosial Ekonomi Perikanan Po</v>
      </c>
    </row>
    <row r="246" spans="1:6">
      <c r="A246" s="6">
        <v>244</v>
      </c>
      <c r="B246" s="6">
        <v>54403</v>
      </c>
      <c r="C246" s="6" t="s">
        <v>407</v>
      </c>
      <c r="D246" s="6" t="s">
        <v>349</v>
      </c>
      <c r="E246" s="6" t="s">
        <v>479</v>
      </c>
      <c r="F246" s="6" t="str">
        <f t="shared" si="3"/>
        <v>D-3 Komunikasi</v>
      </c>
    </row>
    <row r="247" spans="1:6">
      <c r="A247" s="6">
        <v>245</v>
      </c>
      <c r="B247" s="6">
        <v>55001</v>
      </c>
      <c r="C247" s="6" t="s">
        <v>407</v>
      </c>
      <c r="D247" s="6" t="s">
        <v>284</v>
      </c>
      <c r="E247" s="6" t="s">
        <v>480</v>
      </c>
      <c r="F247" s="6" t="str">
        <f t="shared" si="3"/>
        <v>S-3 Ilmu Komputer</v>
      </c>
    </row>
    <row r="248" spans="1:6">
      <c r="A248" s="6">
        <v>246</v>
      </c>
      <c r="B248" s="6">
        <v>55101</v>
      </c>
      <c r="C248" s="6" t="s">
        <v>407</v>
      </c>
      <c r="D248" s="6" t="s">
        <v>287</v>
      </c>
      <c r="E248" s="6" t="s">
        <v>480</v>
      </c>
      <c r="F248" s="6" t="str">
        <f t="shared" si="3"/>
        <v>S-2 Ilmu Komputer</v>
      </c>
    </row>
    <row r="249" spans="1:6">
      <c r="A249" s="6">
        <v>247</v>
      </c>
      <c r="B249" s="6">
        <v>55201</v>
      </c>
      <c r="C249" s="6" t="s">
        <v>407</v>
      </c>
      <c r="D249" s="6" t="s">
        <v>295</v>
      </c>
      <c r="E249" s="6" t="s">
        <v>481</v>
      </c>
      <c r="F249" s="6" t="str">
        <f t="shared" si="3"/>
        <v>S-1 Teknik Informatika</v>
      </c>
    </row>
    <row r="250" spans="1:6">
      <c r="A250" s="6">
        <v>248</v>
      </c>
      <c r="B250" s="6">
        <v>55301</v>
      </c>
      <c r="C250" s="6" t="s">
        <v>407</v>
      </c>
      <c r="D250" s="6" t="s">
        <v>347</v>
      </c>
      <c r="E250" s="6" t="s">
        <v>481</v>
      </c>
      <c r="F250" s="6" t="str">
        <f t="shared" si="3"/>
        <v>D-4 Teknik Informatika</v>
      </c>
    </row>
    <row r="251" spans="1:6">
      <c r="A251" s="6">
        <v>249</v>
      </c>
      <c r="B251" s="6">
        <v>55401</v>
      </c>
      <c r="C251" s="6" t="s">
        <v>407</v>
      </c>
      <c r="D251" s="6" t="s">
        <v>349</v>
      </c>
      <c r="E251" s="6" t="s">
        <v>481</v>
      </c>
      <c r="F251" s="6" t="str">
        <f t="shared" si="3"/>
        <v>D-3 Teknik Informatika</v>
      </c>
    </row>
    <row r="252" spans="1:6">
      <c r="A252" s="6">
        <v>250</v>
      </c>
      <c r="B252" s="6">
        <v>55601</v>
      </c>
      <c r="C252" s="6" t="s">
        <v>407</v>
      </c>
      <c r="D252" s="6" t="s">
        <v>393</v>
      </c>
      <c r="E252" s="6" t="s">
        <v>481</v>
      </c>
      <c r="F252" s="6" t="str">
        <f t="shared" si="3"/>
        <v>D-1 Teknik Informatika</v>
      </c>
    </row>
    <row r="253" spans="1:6">
      <c r="A253" s="6">
        <v>251</v>
      </c>
      <c r="B253" s="6">
        <v>56201</v>
      </c>
      <c r="C253" s="6" t="s">
        <v>407</v>
      </c>
      <c r="D253" s="6" t="s">
        <v>295</v>
      </c>
      <c r="E253" s="6" t="s">
        <v>482</v>
      </c>
      <c r="F253" s="6" t="str">
        <f t="shared" si="3"/>
        <v>S-1 Sistem Komputer</v>
      </c>
    </row>
    <row r="254" spans="1:6">
      <c r="A254" s="6">
        <v>252</v>
      </c>
      <c r="B254" s="6">
        <v>56301</v>
      </c>
      <c r="C254" s="6" t="s">
        <v>407</v>
      </c>
      <c r="D254" s="6" t="s">
        <v>347</v>
      </c>
      <c r="E254" s="6" t="s">
        <v>483</v>
      </c>
      <c r="F254" s="6" t="str">
        <f t="shared" si="3"/>
        <v>D-4 Teknik Komputer</v>
      </c>
    </row>
    <row r="255" spans="1:6">
      <c r="A255" s="6">
        <v>253</v>
      </c>
      <c r="B255" s="6">
        <v>56401</v>
      </c>
      <c r="C255" s="6" t="s">
        <v>407</v>
      </c>
      <c r="D255" s="6" t="s">
        <v>349</v>
      </c>
      <c r="E255" s="6" t="s">
        <v>483</v>
      </c>
      <c r="F255" s="6" t="str">
        <f t="shared" si="3"/>
        <v>D-3 Teknik Komputer</v>
      </c>
    </row>
    <row r="256" spans="1:6">
      <c r="A256" s="6">
        <v>254</v>
      </c>
      <c r="B256" s="6">
        <v>56601</v>
      </c>
      <c r="C256" s="6" t="s">
        <v>407</v>
      </c>
      <c r="D256" s="6" t="s">
        <v>393</v>
      </c>
      <c r="E256" s="6" t="s">
        <v>483</v>
      </c>
      <c r="F256" s="6" t="str">
        <f t="shared" si="3"/>
        <v>D-1 Teknik Komputer</v>
      </c>
    </row>
    <row r="257" spans="1:6">
      <c r="A257" s="6">
        <v>255</v>
      </c>
      <c r="B257" s="6">
        <v>57101</v>
      </c>
      <c r="C257" s="6" t="s">
        <v>407</v>
      </c>
      <c r="D257" s="6" t="s">
        <v>287</v>
      </c>
      <c r="E257" s="6" t="s">
        <v>480</v>
      </c>
      <c r="F257" s="6" t="str">
        <f t="shared" si="3"/>
        <v>S-2 Ilmu Komputer</v>
      </c>
    </row>
    <row r="258" spans="1:6">
      <c r="A258" s="6">
        <v>256</v>
      </c>
      <c r="B258" s="6">
        <v>57201</v>
      </c>
      <c r="C258" s="6" t="s">
        <v>407</v>
      </c>
      <c r="D258" s="6" t="s">
        <v>295</v>
      </c>
      <c r="E258" s="6" t="s">
        <v>481</v>
      </c>
      <c r="F258" s="6" t="str">
        <f t="shared" si="3"/>
        <v>S-1 Teknik Informatika</v>
      </c>
    </row>
    <row r="259" spans="1:6">
      <c r="A259" s="6">
        <v>257</v>
      </c>
      <c r="B259" s="6">
        <v>57301</v>
      </c>
      <c r="C259" s="6" t="s">
        <v>407</v>
      </c>
      <c r="D259" s="6" t="s">
        <v>347</v>
      </c>
      <c r="E259" s="6" t="s">
        <v>481</v>
      </c>
      <c r="F259" s="6" t="str">
        <f t="shared" si="3"/>
        <v>D-4 Teknik Informatika</v>
      </c>
    </row>
    <row r="260" spans="1:6">
      <c r="A260" s="6">
        <v>258</v>
      </c>
      <c r="B260" s="6">
        <v>57301</v>
      </c>
      <c r="C260" s="6" t="s">
        <v>407</v>
      </c>
      <c r="D260" s="6" t="s">
        <v>347</v>
      </c>
      <c r="E260" s="6" t="s">
        <v>484</v>
      </c>
      <c r="F260" s="6" t="str">
        <f t="shared" ref="F260:F323" si="4">CONCATENATE(D260," ",E260)</f>
        <v>D-4 Manajemen Informatika Kesehatan</v>
      </c>
    </row>
    <row r="261" spans="1:6">
      <c r="A261" s="6">
        <v>259</v>
      </c>
      <c r="B261" s="6">
        <v>57301</v>
      </c>
      <c r="C261" s="6" t="s">
        <v>407</v>
      </c>
      <c r="D261" s="6" t="s">
        <v>347</v>
      </c>
      <c r="E261" s="6" t="s">
        <v>485</v>
      </c>
      <c r="F261" s="6" t="str">
        <f t="shared" si="4"/>
        <v>D-4 Manajemen Informatika</v>
      </c>
    </row>
    <row r="262" spans="1:6">
      <c r="A262" s="6">
        <v>260</v>
      </c>
      <c r="B262" s="6">
        <v>57302</v>
      </c>
      <c r="C262" s="6" t="s">
        <v>407</v>
      </c>
      <c r="D262" s="6" t="s">
        <v>347</v>
      </c>
      <c r="E262" s="6" t="s">
        <v>486</v>
      </c>
      <c r="F262" s="6" t="str">
        <f t="shared" si="4"/>
        <v>D-4 Komputerisasi Akuntansi</v>
      </c>
    </row>
    <row r="263" spans="1:6">
      <c r="A263" s="6">
        <v>261</v>
      </c>
      <c r="B263" s="6">
        <v>57401</v>
      </c>
      <c r="C263" s="6" t="s">
        <v>407</v>
      </c>
      <c r="D263" s="6" t="s">
        <v>349</v>
      </c>
      <c r="E263" s="6" t="s">
        <v>485</v>
      </c>
      <c r="F263" s="6" t="str">
        <f t="shared" si="4"/>
        <v>D-3 Manajemen Informatika</v>
      </c>
    </row>
    <row r="264" spans="1:6">
      <c r="A264" s="6">
        <v>262</v>
      </c>
      <c r="B264" s="6">
        <v>57402</v>
      </c>
      <c r="C264" s="6" t="s">
        <v>407</v>
      </c>
      <c r="D264" s="6" t="s">
        <v>349</v>
      </c>
      <c r="E264" s="6" t="s">
        <v>486</v>
      </c>
      <c r="F264" s="6" t="str">
        <f t="shared" si="4"/>
        <v>D-3 Komputerisasi Akuntansi</v>
      </c>
    </row>
    <row r="265" spans="1:6">
      <c r="A265" s="6">
        <v>263</v>
      </c>
      <c r="B265" s="6">
        <v>57501</v>
      </c>
      <c r="C265" s="6" t="s">
        <v>407</v>
      </c>
      <c r="D265" s="6" t="s">
        <v>436</v>
      </c>
      <c r="E265" s="6" t="s">
        <v>485</v>
      </c>
      <c r="F265" s="6" t="str">
        <f t="shared" si="4"/>
        <v>D-2 Manajemen Informatika</v>
      </c>
    </row>
    <row r="266" spans="1:6">
      <c r="A266" s="6">
        <v>264</v>
      </c>
      <c r="B266" s="6">
        <v>57502</v>
      </c>
      <c r="C266" s="6" t="s">
        <v>407</v>
      </c>
      <c r="D266" s="6" t="s">
        <v>436</v>
      </c>
      <c r="E266" s="6" t="s">
        <v>486</v>
      </c>
      <c r="F266" s="6" t="str">
        <f t="shared" si="4"/>
        <v>D-2 Komputerisasi Akuntansi</v>
      </c>
    </row>
    <row r="267" spans="1:6">
      <c r="A267" s="6">
        <v>265</v>
      </c>
      <c r="B267" s="6">
        <v>57601</v>
      </c>
      <c r="C267" s="6" t="s">
        <v>407</v>
      </c>
      <c r="D267" s="6" t="s">
        <v>393</v>
      </c>
      <c r="E267" s="6" t="s">
        <v>485</v>
      </c>
      <c r="F267" s="6" t="str">
        <f t="shared" si="4"/>
        <v>D-1 Manajemen Informatika</v>
      </c>
    </row>
    <row r="268" spans="1:6">
      <c r="A268" s="6">
        <v>266</v>
      </c>
      <c r="B268" s="6">
        <v>57602</v>
      </c>
      <c r="C268" s="6" t="s">
        <v>407</v>
      </c>
      <c r="D268" s="6" t="s">
        <v>393</v>
      </c>
      <c r="E268" s="6" t="s">
        <v>486</v>
      </c>
      <c r="F268" s="6" t="str">
        <f t="shared" si="4"/>
        <v>D-1 Komputerisasi Akuntansi</v>
      </c>
    </row>
    <row r="269" spans="1:6">
      <c r="A269" s="6">
        <v>267</v>
      </c>
      <c r="B269" s="6">
        <v>60001</v>
      </c>
      <c r="C269" s="6" t="s">
        <v>407</v>
      </c>
      <c r="D269" s="6" t="s">
        <v>284</v>
      </c>
      <c r="E269" s="6" t="s">
        <v>487</v>
      </c>
      <c r="F269" s="6" t="str">
        <f t="shared" si="4"/>
        <v>S-3 Ilmu Ekonomi</v>
      </c>
    </row>
    <row r="270" spans="1:6">
      <c r="A270" s="6">
        <v>268</v>
      </c>
      <c r="B270" s="6">
        <v>60101</v>
      </c>
      <c r="C270" s="6" t="s">
        <v>407</v>
      </c>
      <c r="D270" s="6" t="s">
        <v>287</v>
      </c>
      <c r="E270" s="6" t="s">
        <v>487</v>
      </c>
      <c r="F270" s="6" t="str">
        <f t="shared" si="4"/>
        <v>S-2 Ilmu Ekonomi</v>
      </c>
    </row>
    <row r="271" spans="1:6">
      <c r="A271" s="6">
        <v>269</v>
      </c>
      <c r="B271" s="6">
        <v>60102</v>
      </c>
      <c r="C271" s="6" t="s">
        <v>407</v>
      </c>
      <c r="D271" s="6" t="s">
        <v>287</v>
      </c>
      <c r="E271" s="6" t="s">
        <v>488</v>
      </c>
      <c r="F271" s="6" t="str">
        <f t="shared" si="4"/>
        <v>S-2 Ekonomi Pembangunan</v>
      </c>
    </row>
    <row r="272" spans="1:6">
      <c r="A272" s="6">
        <v>270</v>
      </c>
      <c r="B272" s="6">
        <v>60201</v>
      </c>
      <c r="C272" s="6" t="s">
        <v>407</v>
      </c>
      <c r="D272" s="6" t="s">
        <v>295</v>
      </c>
      <c r="E272" s="6" t="s">
        <v>488</v>
      </c>
      <c r="F272" s="6" t="str">
        <f t="shared" si="4"/>
        <v>S-1 Ekonomi Pembangunan</v>
      </c>
    </row>
    <row r="273" spans="1:6">
      <c r="A273" s="6">
        <v>271</v>
      </c>
      <c r="B273" s="6">
        <v>60202</v>
      </c>
      <c r="C273" s="6" t="s">
        <v>407</v>
      </c>
      <c r="D273" s="6" t="s">
        <v>295</v>
      </c>
      <c r="E273" s="6" t="s">
        <v>489</v>
      </c>
      <c r="F273" s="6" t="str">
        <f t="shared" si="4"/>
        <v>S-1 Ekonomi Syariah</v>
      </c>
    </row>
    <row r="274" spans="1:6">
      <c r="A274" s="6">
        <v>272</v>
      </c>
      <c r="B274" s="6">
        <v>60206</v>
      </c>
      <c r="C274" s="6" t="s">
        <v>407</v>
      </c>
      <c r="D274" s="6" t="s">
        <v>295</v>
      </c>
      <c r="E274" s="6" t="s">
        <v>489</v>
      </c>
      <c r="F274" s="6" t="str">
        <f t="shared" si="4"/>
        <v>S-1 Ekonomi Syariah</v>
      </c>
    </row>
    <row r="275" spans="1:6">
      <c r="A275" s="6">
        <v>273</v>
      </c>
      <c r="B275" s="6">
        <v>60270</v>
      </c>
      <c r="C275" s="6" t="s">
        <v>407</v>
      </c>
      <c r="D275" s="6" t="s">
        <v>295</v>
      </c>
      <c r="E275" s="6" t="s">
        <v>490</v>
      </c>
      <c r="F275" s="6" t="str">
        <f t="shared" si="4"/>
        <v>S-1 Ekonomi Pembangunan (Kampus Payakumbuh)</v>
      </c>
    </row>
    <row r="276" spans="1:6">
      <c r="A276" s="6">
        <v>274</v>
      </c>
      <c r="B276" s="6">
        <v>60401</v>
      </c>
      <c r="C276" s="6" t="s">
        <v>407</v>
      </c>
      <c r="D276" s="6" t="s">
        <v>349</v>
      </c>
      <c r="E276" s="6" t="s">
        <v>488</v>
      </c>
      <c r="F276" s="6" t="str">
        <f t="shared" si="4"/>
        <v>D-3 Ekonomi Pembangunan</v>
      </c>
    </row>
    <row r="277" spans="1:6">
      <c r="A277" s="6">
        <v>275</v>
      </c>
      <c r="B277" s="6">
        <v>61101</v>
      </c>
      <c r="C277" s="6" t="s">
        <v>407</v>
      </c>
      <c r="D277" s="6" t="s">
        <v>287</v>
      </c>
      <c r="E277" s="6" t="s">
        <v>491</v>
      </c>
      <c r="F277" s="6" t="str">
        <f t="shared" si="4"/>
        <v>S-2 Manajemen Teknik</v>
      </c>
    </row>
    <row r="278" spans="1:6">
      <c r="A278" s="6">
        <v>276</v>
      </c>
      <c r="B278" s="6">
        <v>61206</v>
      </c>
      <c r="C278" s="6" t="s">
        <v>407</v>
      </c>
      <c r="D278" s="6" t="s">
        <v>295</v>
      </c>
      <c r="E278" s="6" t="s">
        <v>492</v>
      </c>
      <c r="F278" s="6" t="str">
        <f t="shared" si="4"/>
        <v>S-1 Perbankan Syariah (Ekonomi Syariah)</v>
      </c>
    </row>
    <row r="279" spans="1:6">
      <c r="A279" s="6">
        <v>277</v>
      </c>
      <c r="B279" s="6">
        <v>61401</v>
      </c>
      <c r="C279" s="6" t="s">
        <v>407</v>
      </c>
      <c r="D279" s="6" t="s">
        <v>349</v>
      </c>
      <c r="E279" s="6" t="s">
        <v>493</v>
      </c>
      <c r="F279" s="6" t="str">
        <f t="shared" si="4"/>
        <v>D-3 Manajemen Administrasi</v>
      </c>
    </row>
    <row r="280" spans="1:6">
      <c r="A280" s="6">
        <v>278</v>
      </c>
      <c r="B280" s="6">
        <v>61403</v>
      </c>
      <c r="C280" s="6" t="s">
        <v>407</v>
      </c>
      <c r="D280" s="6" t="s">
        <v>349</v>
      </c>
      <c r="E280" s="6" t="s">
        <v>494</v>
      </c>
      <c r="F280" s="6" t="str">
        <f t="shared" si="4"/>
        <v>D-3 Administrasi Perpajakan</v>
      </c>
    </row>
    <row r="281" spans="1:6">
      <c r="A281" s="6">
        <v>279</v>
      </c>
      <c r="B281" s="6">
        <v>61501</v>
      </c>
      <c r="C281" s="6" t="s">
        <v>407</v>
      </c>
      <c r="D281" s="6" t="s">
        <v>436</v>
      </c>
      <c r="E281" s="6" t="s">
        <v>493</v>
      </c>
      <c r="F281" s="6" t="str">
        <f t="shared" si="4"/>
        <v>D-2 Manajemen Administrasi</v>
      </c>
    </row>
    <row r="282" spans="1:6">
      <c r="A282" s="6">
        <v>280</v>
      </c>
      <c r="B282" s="6">
        <v>61601</v>
      </c>
      <c r="C282" s="6" t="s">
        <v>407</v>
      </c>
      <c r="D282" s="6" t="s">
        <v>393</v>
      </c>
      <c r="E282" s="6" t="s">
        <v>493</v>
      </c>
      <c r="F282" s="6" t="str">
        <f t="shared" si="4"/>
        <v>D-1 Manajemen Administrasi</v>
      </c>
    </row>
    <row r="283" spans="1:6">
      <c r="A283" s="6">
        <v>281</v>
      </c>
      <c r="B283" s="6">
        <v>62001</v>
      </c>
      <c r="C283" s="6" t="s">
        <v>407</v>
      </c>
      <c r="D283" s="6" t="s">
        <v>284</v>
      </c>
      <c r="E283" s="6" t="s">
        <v>495</v>
      </c>
      <c r="F283" s="6" t="str">
        <f t="shared" si="4"/>
        <v>S-3 Ilmu Akuntansi</v>
      </c>
    </row>
    <row r="284" spans="1:6">
      <c r="A284" s="6">
        <v>282</v>
      </c>
      <c r="B284" s="6">
        <v>62101</v>
      </c>
      <c r="C284" s="6" t="s">
        <v>407</v>
      </c>
      <c r="D284" s="6" t="s">
        <v>287</v>
      </c>
      <c r="E284" s="6" t="s">
        <v>496</v>
      </c>
      <c r="F284" s="6" t="str">
        <f t="shared" si="4"/>
        <v>S-2 Akuntansi</v>
      </c>
    </row>
    <row r="285" spans="1:6">
      <c r="A285" s="6">
        <v>283</v>
      </c>
      <c r="B285" s="6">
        <v>62201</v>
      </c>
      <c r="C285" s="6" t="s">
        <v>407</v>
      </c>
      <c r="D285" s="6" t="s">
        <v>295</v>
      </c>
      <c r="E285" s="6" t="s">
        <v>496</v>
      </c>
      <c r="F285" s="6" t="str">
        <f t="shared" si="4"/>
        <v>S-1 Akuntansi</v>
      </c>
    </row>
    <row r="286" spans="1:6">
      <c r="A286" s="6">
        <v>284</v>
      </c>
      <c r="B286" s="6">
        <v>62202</v>
      </c>
      <c r="C286" s="6" t="s">
        <v>407</v>
      </c>
      <c r="D286" s="6" t="s">
        <v>295</v>
      </c>
      <c r="E286" s="6" t="s">
        <v>497</v>
      </c>
      <c r="F286" s="6" t="str">
        <f t="shared" si="4"/>
        <v>S-1 Akuntansi Syariah</v>
      </c>
    </row>
    <row r="287" spans="1:6">
      <c r="A287" s="6">
        <v>285</v>
      </c>
      <c r="B287" s="6">
        <v>62301</v>
      </c>
      <c r="C287" s="6" t="s">
        <v>407</v>
      </c>
      <c r="D287" s="6" t="s">
        <v>347</v>
      </c>
      <c r="E287" s="6" t="s">
        <v>498</v>
      </c>
      <c r="F287" s="6" t="str">
        <f t="shared" si="4"/>
        <v>D-4 Akuntansi Manajemen Pemerintahan</v>
      </c>
    </row>
    <row r="288" spans="1:6">
      <c r="A288" s="6">
        <v>286</v>
      </c>
      <c r="B288" s="6">
        <v>62401</v>
      </c>
      <c r="C288" s="6" t="s">
        <v>407</v>
      </c>
      <c r="D288" s="6" t="s">
        <v>349</v>
      </c>
      <c r="E288" s="6" t="s">
        <v>496</v>
      </c>
      <c r="F288" s="6" t="str">
        <f t="shared" si="4"/>
        <v>D-3 Akuntansi</v>
      </c>
    </row>
    <row r="289" spans="1:6">
      <c r="A289" s="6">
        <v>287</v>
      </c>
      <c r="B289" s="6">
        <v>62402</v>
      </c>
      <c r="C289" s="6" t="s">
        <v>407</v>
      </c>
      <c r="D289" s="6" t="s">
        <v>349</v>
      </c>
      <c r="E289" s="6" t="s">
        <v>496</v>
      </c>
      <c r="F289" s="6" t="str">
        <f t="shared" si="4"/>
        <v>D-3 Akuntansi</v>
      </c>
    </row>
    <row r="290" spans="1:6">
      <c r="A290" s="6">
        <v>288</v>
      </c>
      <c r="B290" s="6">
        <v>62501</v>
      </c>
      <c r="C290" s="6" t="s">
        <v>407</v>
      </c>
      <c r="D290" s="6" t="s">
        <v>436</v>
      </c>
      <c r="E290" s="6" t="s">
        <v>496</v>
      </c>
      <c r="F290" s="6" t="str">
        <f t="shared" si="4"/>
        <v>D-2 Akuntansi</v>
      </c>
    </row>
    <row r="291" spans="1:6">
      <c r="A291" s="6">
        <v>289</v>
      </c>
      <c r="B291" s="6">
        <v>62601</v>
      </c>
      <c r="C291" s="6" t="s">
        <v>407</v>
      </c>
      <c r="D291" s="6" t="s">
        <v>393</v>
      </c>
      <c r="E291" s="6" t="s">
        <v>496</v>
      </c>
      <c r="F291" s="6" t="str">
        <f t="shared" si="4"/>
        <v>D-1 Akuntansi</v>
      </c>
    </row>
    <row r="292" spans="1:6">
      <c r="A292" s="6">
        <v>290</v>
      </c>
      <c r="B292" s="6">
        <v>62901</v>
      </c>
      <c r="C292" s="6" t="s">
        <v>407</v>
      </c>
      <c r="D292" s="6" t="s">
        <v>351</v>
      </c>
      <c r="E292" s="6" t="s">
        <v>499</v>
      </c>
      <c r="F292" s="6" t="str">
        <f t="shared" si="4"/>
        <v>Profesi Profesi Akuntansi</v>
      </c>
    </row>
    <row r="293" spans="1:6">
      <c r="A293" s="6">
        <v>291</v>
      </c>
      <c r="B293" s="6">
        <v>63001</v>
      </c>
      <c r="C293" s="6" t="s">
        <v>407</v>
      </c>
      <c r="D293" s="6" t="s">
        <v>284</v>
      </c>
      <c r="E293" s="6" t="s">
        <v>500</v>
      </c>
      <c r="F293" s="6" t="str">
        <f t="shared" si="4"/>
        <v>S-3 Ilmu Administrasi</v>
      </c>
    </row>
    <row r="294" spans="1:6">
      <c r="A294" s="6">
        <v>292</v>
      </c>
      <c r="B294" s="6">
        <v>63002</v>
      </c>
      <c r="C294" s="6" t="s">
        <v>407</v>
      </c>
      <c r="D294" s="6" t="s">
        <v>284</v>
      </c>
      <c r="E294" s="6" t="s">
        <v>501</v>
      </c>
      <c r="F294" s="6" t="str">
        <f t="shared" si="4"/>
        <v>S-3 Ilmu Administrasi Publik</v>
      </c>
    </row>
    <row r="295" spans="1:6">
      <c r="A295" s="6">
        <v>293</v>
      </c>
      <c r="B295" s="6">
        <v>63101</v>
      </c>
      <c r="C295" s="6" t="s">
        <v>407</v>
      </c>
      <c r="D295" s="6" t="s">
        <v>287</v>
      </c>
      <c r="E295" s="6" t="s">
        <v>502</v>
      </c>
      <c r="F295" s="6" t="str">
        <f t="shared" si="4"/>
        <v>S-2 Ilmu Administrasi Negara</v>
      </c>
    </row>
    <row r="296" spans="1:6">
      <c r="A296" s="6">
        <v>294</v>
      </c>
      <c r="B296" s="6">
        <v>63111</v>
      </c>
      <c r="C296" s="6" t="s">
        <v>407</v>
      </c>
      <c r="D296" s="6" t="s">
        <v>287</v>
      </c>
      <c r="E296" s="6" t="s">
        <v>503</v>
      </c>
      <c r="F296" s="6" t="str">
        <f t="shared" si="4"/>
        <v>S-2 Administrasi Bisnis</v>
      </c>
    </row>
    <row r="297" spans="1:6">
      <c r="A297" s="6"/>
      <c r="B297" s="6" t="s">
        <v>504</v>
      </c>
      <c r="C297" s="6" t="s">
        <v>407</v>
      </c>
      <c r="D297" s="6" t="s">
        <v>287</v>
      </c>
      <c r="E297" s="6" t="s">
        <v>505</v>
      </c>
      <c r="F297" s="6" t="str">
        <f t="shared" si="4"/>
        <v>S-2 Ilmi Manajemen Pemasaran</v>
      </c>
    </row>
    <row r="298" spans="1:6">
      <c r="A298" s="6">
        <v>295</v>
      </c>
      <c r="B298" s="6">
        <v>63201</v>
      </c>
      <c r="C298" s="6" t="s">
        <v>407</v>
      </c>
      <c r="D298" s="6" t="s">
        <v>295</v>
      </c>
      <c r="E298" s="6" t="s">
        <v>502</v>
      </c>
      <c r="F298" s="6" t="str">
        <f t="shared" si="4"/>
        <v>S-1 Ilmu Administrasi Negara</v>
      </c>
    </row>
    <row r="299" spans="1:6">
      <c r="A299" s="6">
        <v>296</v>
      </c>
      <c r="B299" s="6">
        <v>63211</v>
      </c>
      <c r="C299" s="6" t="s">
        <v>407</v>
      </c>
      <c r="D299" s="6" t="s">
        <v>295</v>
      </c>
      <c r="E299" s="6" t="s">
        <v>506</v>
      </c>
      <c r="F299" s="6" t="str">
        <f t="shared" si="4"/>
        <v>S-1 Ilmu Administrasi Niaga</v>
      </c>
    </row>
    <row r="300" spans="1:6">
      <c r="A300" s="6">
        <v>297</v>
      </c>
      <c r="B300" s="6">
        <v>63221</v>
      </c>
      <c r="C300" s="6" t="s">
        <v>407</v>
      </c>
      <c r="D300" s="6" t="s">
        <v>295</v>
      </c>
      <c r="E300" s="6" t="s">
        <v>507</v>
      </c>
      <c r="F300" s="6" t="str">
        <f t="shared" si="4"/>
        <v>S-1 Ilmu Administrasi Perpajakan</v>
      </c>
    </row>
    <row r="301" spans="1:6">
      <c r="A301" s="6">
        <v>298</v>
      </c>
      <c r="B301" s="6">
        <v>63301</v>
      </c>
      <c r="C301" s="6" t="s">
        <v>407</v>
      </c>
      <c r="D301" s="6" t="s">
        <v>347</v>
      </c>
      <c r="E301" s="6" t="s">
        <v>508</v>
      </c>
      <c r="F301" s="6" t="str">
        <f t="shared" si="4"/>
        <v>D-4 Administrasi Negara</v>
      </c>
    </row>
    <row r="302" spans="1:6">
      <c r="A302" s="6">
        <v>299</v>
      </c>
      <c r="B302" s="6">
        <v>63311</v>
      </c>
      <c r="C302" s="6" t="s">
        <v>407</v>
      </c>
      <c r="D302" s="6" t="s">
        <v>347</v>
      </c>
      <c r="E302" s="6" t="s">
        <v>509</v>
      </c>
      <c r="F302" s="6" t="str">
        <f t="shared" si="4"/>
        <v>D-4 Administrasi Pertahanan</v>
      </c>
    </row>
    <row r="303" spans="1:6">
      <c r="A303" s="6">
        <v>300</v>
      </c>
      <c r="B303" s="6">
        <v>63411</v>
      </c>
      <c r="C303" s="6" t="s">
        <v>407</v>
      </c>
      <c r="D303" s="6" t="s">
        <v>349</v>
      </c>
      <c r="E303" s="6" t="s">
        <v>503</v>
      </c>
      <c r="F303" s="6" t="str">
        <f t="shared" si="4"/>
        <v>D-3 Administrasi Bisnis</v>
      </c>
    </row>
    <row r="304" spans="1:6">
      <c r="A304" s="6">
        <v>301</v>
      </c>
      <c r="B304" s="6">
        <v>63412</v>
      </c>
      <c r="C304" s="6" t="s">
        <v>407</v>
      </c>
      <c r="D304" s="6" t="s">
        <v>349</v>
      </c>
      <c r="E304" s="6" t="s">
        <v>510</v>
      </c>
      <c r="F304" s="6" t="str">
        <f t="shared" si="4"/>
        <v>D-3 Kesekretariatan Dan Administrasi Kantor</v>
      </c>
    </row>
    <row r="305" spans="1:6">
      <c r="A305" s="6">
        <v>302</v>
      </c>
      <c r="B305" s="6">
        <v>63413</v>
      </c>
      <c r="C305" s="6" t="s">
        <v>407</v>
      </c>
      <c r="D305" s="6" t="s">
        <v>349</v>
      </c>
      <c r="E305" s="6" t="s">
        <v>496</v>
      </c>
      <c r="F305" s="6" t="str">
        <f t="shared" si="4"/>
        <v>D-3 Akuntansi</v>
      </c>
    </row>
    <row r="306" spans="1:6">
      <c r="A306" s="6">
        <v>303</v>
      </c>
      <c r="B306" s="6">
        <v>63414</v>
      </c>
      <c r="C306" s="6" t="s">
        <v>407</v>
      </c>
      <c r="D306" s="6" t="s">
        <v>349</v>
      </c>
      <c r="E306" s="6" t="s">
        <v>511</v>
      </c>
      <c r="F306" s="6" t="str">
        <f t="shared" si="4"/>
        <v>D-3 Administrasi Logistik</v>
      </c>
    </row>
    <row r="307" spans="1:6">
      <c r="A307" s="6">
        <v>304</v>
      </c>
      <c r="B307" s="6">
        <v>63421</v>
      </c>
      <c r="C307" s="6" t="s">
        <v>407</v>
      </c>
      <c r="D307" s="6" t="s">
        <v>349</v>
      </c>
      <c r="E307" s="6" t="s">
        <v>494</v>
      </c>
      <c r="F307" s="6" t="str">
        <f t="shared" si="4"/>
        <v>D-3 Administrasi Perpajakan</v>
      </c>
    </row>
    <row r="308" spans="1:6">
      <c r="A308" s="6">
        <v>305</v>
      </c>
      <c r="B308" s="6">
        <v>63511</v>
      </c>
      <c r="C308" s="6" t="s">
        <v>407</v>
      </c>
      <c r="D308" s="6" t="s">
        <v>436</v>
      </c>
      <c r="E308" s="6" t="s">
        <v>512</v>
      </c>
      <c r="F308" s="6" t="str">
        <f t="shared" si="4"/>
        <v>D-2 Administrasi Niaga</v>
      </c>
    </row>
    <row r="309" spans="1:6">
      <c r="A309" s="6">
        <v>306</v>
      </c>
      <c r="B309" s="6">
        <v>63611</v>
      </c>
      <c r="C309" s="6" t="s">
        <v>407</v>
      </c>
      <c r="D309" s="6" t="s">
        <v>393</v>
      </c>
      <c r="E309" s="6" t="s">
        <v>503</v>
      </c>
      <c r="F309" s="6" t="str">
        <f t="shared" si="4"/>
        <v>D-1 Administrasi Bisnis</v>
      </c>
    </row>
    <row r="310" spans="1:6">
      <c r="A310" s="6">
        <v>307</v>
      </c>
      <c r="B310" s="6">
        <v>65401</v>
      </c>
      <c r="C310" s="6" t="s">
        <v>407</v>
      </c>
      <c r="D310" s="6" t="s">
        <v>349</v>
      </c>
      <c r="E310" s="6" t="s">
        <v>513</v>
      </c>
      <c r="F310" s="6" t="str">
        <f t="shared" si="4"/>
        <v>D-3 Administrasi Pemerintahan</v>
      </c>
    </row>
    <row r="311" spans="1:6">
      <c r="A311" s="6">
        <v>308</v>
      </c>
      <c r="B311" s="6">
        <v>70001</v>
      </c>
      <c r="C311" s="6" t="s">
        <v>407</v>
      </c>
      <c r="D311" s="6" t="s">
        <v>284</v>
      </c>
      <c r="E311" s="6" t="s">
        <v>514</v>
      </c>
      <c r="F311" s="6" t="str">
        <f t="shared" si="4"/>
        <v>S-3 Ilmu Komunikasi</v>
      </c>
    </row>
    <row r="312" spans="1:6">
      <c r="A312" s="6">
        <v>309</v>
      </c>
      <c r="B312" s="6">
        <v>70101</v>
      </c>
      <c r="C312" s="6" t="s">
        <v>407</v>
      </c>
      <c r="D312" s="6" t="s">
        <v>287</v>
      </c>
      <c r="E312" s="6" t="s">
        <v>514</v>
      </c>
      <c r="F312" s="6" t="str">
        <f t="shared" si="4"/>
        <v>S-2 Ilmu Komunikasi</v>
      </c>
    </row>
    <row r="313" spans="1:6">
      <c r="A313" s="6">
        <v>310</v>
      </c>
      <c r="B313" s="6">
        <v>70133</v>
      </c>
      <c r="C313" s="6" t="s">
        <v>407</v>
      </c>
      <c r="D313" s="6" t="s">
        <v>287</v>
      </c>
      <c r="E313" s="6" t="s">
        <v>515</v>
      </c>
      <c r="F313" s="6" t="str">
        <f t="shared" si="4"/>
        <v>S-2 Komunikasi dan Penyiaran Islam</v>
      </c>
    </row>
    <row r="314" spans="1:6">
      <c r="A314" s="6">
        <v>311</v>
      </c>
      <c r="B314" s="6">
        <v>70201</v>
      </c>
      <c r="C314" s="6" t="s">
        <v>407</v>
      </c>
      <c r="D314" s="6" t="s">
        <v>295</v>
      </c>
      <c r="E314" s="6" t="s">
        <v>514</v>
      </c>
      <c r="F314" s="6" t="str">
        <f t="shared" si="4"/>
        <v>S-1 Ilmu Komunikasi</v>
      </c>
    </row>
    <row r="315" spans="1:6">
      <c r="A315" s="6">
        <v>312</v>
      </c>
      <c r="B315" s="6">
        <v>70233</v>
      </c>
      <c r="C315" s="6" t="s">
        <v>407</v>
      </c>
      <c r="D315" s="6" t="s">
        <v>295</v>
      </c>
      <c r="E315" s="6" t="s">
        <v>515</v>
      </c>
      <c r="F315" s="6" t="str">
        <f t="shared" si="4"/>
        <v>S-1 Komunikasi dan Penyiaran Islam</v>
      </c>
    </row>
    <row r="316" spans="1:6">
      <c r="A316" s="6">
        <v>313</v>
      </c>
      <c r="B316" s="6">
        <v>70401</v>
      </c>
      <c r="C316" s="6" t="s">
        <v>407</v>
      </c>
      <c r="D316" s="6" t="s">
        <v>349</v>
      </c>
      <c r="E316" s="6" t="s">
        <v>479</v>
      </c>
      <c r="F316" s="6" t="str">
        <f t="shared" si="4"/>
        <v>D-3 Komunikasi</v>
      </c>
    </row>
    <row r="317" spans="1:6">
      <c r="A317" s="6">
        <v>314</v>
      </c>
      <c r="B317" s="6">
        <v>70402</v>
      </c>
      <c r="C317" s="6" t="s">
        <v>407</v>
      </c>
      <c r="D317" s="6" t="s">
        <v>349</v>
      </c>
      <c r="E317" s="6" t="s">
        <v>516</v>
      </c>
      <c r="F317" s="6" t="str">
        <f t="shared" si="4"/>
        <v>D-3 Teknik Penyiaran Radio &amp; TV</v>
      </c>
    </row>
    <row r="318" spans="1:6">
      <c r="A318" s="6">
        <v>315</v>
      </c>
      <c r="B318" s="6">
        <v>70403</v>
      </c>
      <c r="C318" s="6" t="s">
        <v>407</v>
      </c>
      <c r="D318" s="6" t="s">
        <v>349</v>
      </c>
      <c r="E318" s="6" t="s">
        <v>517</v>
      </c>
      <c r="F318" s="6" t="str">
        <f t="shared" si="4"/>
        <v>D-3 Komunikasi Massa</v>
      </c>
    </row>
    <row r="319" spans="1:6">
      <c r="A319" s="6">
        <v>316</v>
      </c>
      <c r="B319" s="6">
        <v>71101</v>
      </c>
      <c r="C319" s="6" t="s">
        <v>407</v>
      </c>
      <c r="D319" s="6" t="s">
        <v>287</v>
      </c>
      <c r="E319" s="6" t="s">
        <v>518</v>
      </c>
      <c r="F319" s="6" t="str">
        <f t="shared" si="4"/>
        <v>S-2 Ilmu Perpustakaan</v>
      </c>
    </row>
    <row r="320" spans="1:6">
      <c r="A320" s="6">
        <v>317</v>
      </c>
      <c r="B320" s="6">
        <v>71201</v>
      </c>
      <c r="C320" s="6" t="s">
        <v>407</v>
      </c>
      <c r="D320" s="6" t="s">
        <v>295</v>
      </c>
      <c r="E320" s="6" t="s">
        <v>518</v>
      </c>
      <c r="F320" s="6" t="str">
        <f t="shared" si="4"/>
        <v>S-1 Ilmu Perpustakaan</v>
      </c>
    </row>
    <row r="321" spans="1:6">
      <c r="A321" s="6">
        <v>318</v>
      </c>
      <c r="B321" s="6">
        <v>71202</v>
      </c>
      <c r="C321" s="6" t="s">
        <v>407</v>
      </c>
      <c r="D321" s="6" t="s">
        <v>295</v>
      </c>
      <c r="E321" s="6" t="s">
        <v>519</v>
      </c>
      <c r="F321" s="6" t="str">
        <f t="shared" si="4"/>
        <v>S-1 Ilmu Informasi dan Perpustakaan</v>
      </c>
    </row>
    <row r="322" spans="1:6">
      <c r="A322" s="6">
        <v>319</v>
      </c>
      <c r="B322" s="6">
        <v>71401</v>
      </c>
      <c r="C322" s="6" t="s">
        <v>407</v>
      </c>
      <c r="D322" s="6" t="s">
        <v>349</v>
      </c>
      <c r="E322" s="6" t="s">
        <v>201</v>
      </c>
      <c r="F322" s="6" t="str">
        <f t="shared" si="4"/>
        <v>D-3 Perpustakaan</v>
      </c>
    </row>
    <row r="323" spans="1:6">
      <c r="A323" s="6">
        <v>320</v>
      </c>
      <c r="B323" s="6">
        <v>71501</v>
      </c>
      <c r="C323" s="6" t="s">
        <v>407</v>
      </c>
      <c r="D323" s="6" t="s">
        <v>436</v>
      </c>
      <c r="E323" s="6" t="s">
        <v>201</v>
      </c>
      <c r="F323" s="6" t="str">
        <f t="shared" si="4"/>
        <v>D-2 Perpustakaan</v>
      </c>
    </row>
    <row r="324" spans="1:6">
      <c r="A324" s="6">
        <v>321</v>
      </c>
      <c r="B324" s="6">
        <v>73001</v>
      </c>
      <c r="C324" s="6" t="s">
        <v>407</v>
      </c>
      <c r="D324" s="6" t="s">
        <v>284</v>
      </c>
      <c r="E324" s="6" t="s">
        <v>520</v>
      </c>
      <c r="F324" s="6" t="str">
        <f t="shared" ref="F324:F387" si="5">CONCATENATE(D324," ",E324)</f>
        <v>S-3 Ilmu Psikologi</v>
      </c>
    </row>
    <row r="325" spans="1:6">
      <c r="A325" s="6">
        <v>322</v>
      </c>
      <c r="B325" s="6">
        <v>73101</v>
      </c>
      <c r="C325" s="6" t="s">
        <v>407</v>
      </c>
      <c r="D325" s="6" t="s">
        <v>287</v>
      </c>
      <c r="E325" s="6" t="s">
        <v>521</v>
      </c>
      <c r="F325" s="6" t="str">
        <f t="shared" si="5"/>
        <v>S-2 Psikologi</v>
      </c>
    </row>
    <row r="326" spans="1:6">
      <c r="A326" s="6">
        <v>323</v>
      </c>
      <c r="B326" s="6">
        <v>73103</v>
      </c>
      <c r="C326" s="6" t="s">
        <v>407</v>
      </c>
      <c r="D326" s="6" t="s">
        <v>287</v>
      </c>
      <c r="E326" s="6" t="s">
        <v>522</v>
      </c>
      <c r="F326" s="6" t="str">
        <f t="shared" si="5"/>
        <v>S-2 Psikologi Profesi</v>
      </c>
    </row>
    <row r="327" spans="1:6">
      <c r="A327" s="6">
        <v>324</v>
      </c>
      <c r="B327" s="6">
        <v>73201</v>
      </c>
      <c r="C327" s="6" t="s">
        <v>407</v>
      </c>
      <c r="D327" s="6" t="s">
        <v>295</v>
      </c>
      <c r="E327" s="6" t="s">
        <v>521</v>
      </c>
      <c r="F327" s="6" t="str">
        <f t="shared" si="5"/>
        <v>S-1 Psikologi</v>
      </c>
    </row>
    <row r="328" spans="1:6">
      <c r="A328" s="6">
        <v>325</v>
      </c>
      <c r="B328" s="6">
        <v>74001</v>
      </c>
      <c r="C328" s="6" t="s">
        <v>407</v>
      </c>
      <c r="D328" s="6" t="s">
        <v>284</v>
      </c>
      <c r="E328" s="6" t="s">
        <v>523</v>
      </c>
      <c r="F328" s="6" t="str">
        <f t="shared" si="5"/>
        <v>S-3 Ilmu Hukum</v>
      </c>
    </row>
    <row r="329" spans="1:6">
      <c r="A329" s="6">
        <v>326</v>
      </c>
      <c r="B329" s="6">
        <v>74030</v>
      </c>
      <c r="C329" s="6" t="s">
        <v>407</v>
      </c>
      <c r="D329" s="6" t="s">
        <v>284</v>
      </c>
      <c r="E329" s="6" t="s">
        <v>524</v>
      </c>
      <c r="F329" s="6" t="str">
        <f t="shared" si="5"/>
        <v>S-3 Hukum Keluarga (Akhwal Syaksiyah)</v>
      </c>
    </row>
    <row r="330" spans="1:6">
      <c r="A330" s="6">
        <v>327</v>
      </c>
      <c r="B330" s="6">
        <v>74101</v>
      </c>
      <c r="C330" s="6" t="s">
        <v>407</v>
      </c>
      <c r="D330" s="6" t="s">
        <v>287</v>
      </c>
      <c r="E330" s="6" t="s">
        <v>523</v>
      </c>
      <c r="F330" s="6" t="str">
        <f t="shared" si="5"/>
        <v>S-2 Ilmu Hukum</v>
      </c>
    </row>
    <row r="331" spans="1:6">
      <c r="A331" s="6">
        <v>328</v>
      </c>
      <c r="B331" s="6">
        <v>74103</v>
      </c>
      <c r="C331" s="6" t="s">
        <v>407</v>
      </c>
      <c r="D331" s="6" t="s">
        <v>287</v>
      </c>
      <c r="E331" s="6" t="s">
        <v>525</v>
      </c>
      <c r="F331" s="6" t="str">
        <f t="shared" si="5"/>
        <v>S-2 Sains Hukum dan Pembangunan</v>
      </c>
    </row>
    <row r="332" spans="1:6">
      <c r="A332" s="6">
        <v>329</v>
      </c>
      <c r="B332" s="6">
        <v>74104</v>
      </c>
      <c r="C332" s="6" t="s">
        <v>407</v>
      </c>
      <c r="D332" s="6" t="s">
        <v>287</v>
      </c>
      <c r="E332" s="6" t="s">
        <v>526</v>
      </c>
      <c r="F332" s="6" t="str">
        <f t="shared" si="5"/>
        <v>S-2 Hukum Kesehatan</v>
      </c>
    </row>
    <row r="333" spans="1:6">
      <c r="A333" s="6">
        <v>330</v>
      </c>
      <c r="B333" s="6">
        <v>74130</v>
      </c>
      <c r="C333" s="6" t="s">
        <v>407</v>
      </c>
      <c r="D333" s="6" t="s">
        <v>287</v>
      </c>
      <c r="E333" s="6" t="s">
        <v>524</v>
      </c>
      <c r="F333" s="6" t="str">
        <f t="shared" si="5"/>
        <v>S-2 Hukum Keluarga (Akhwal Syaksiyah)</v>
      </c>
    </row>
    <row r="334" spans="1:6">
      <c r="A334" s="6">
        <v>331</v>
      </c>
      <c r="B334" s="6">
        <v>74134</v>
      </c>
      <c r="C334" s="6" t="s">
        <v>407</v>
      </c>
      <c r="D334" s="6" t="s">
        <v>287</v>
      </c>
      <c r="E334" s="6" t="s">
        <v>527</v>
      </c>
      <c r="F334" s="6" t="str">
        <f t="shared" si="5"/>
        <v>S-2 Hukum Ekonomi Syariah</v>
      </c>
    </row>
    <row r="335" spans="1:6">
      <c r="A335" s="6">
        <v>332</v>
      </c>
      <c r="B335" s="6">
        <v>74171</v>
      </c>
      <c r="C335" s="6" t="s">
        <v>407</v>
      </c>
      <c r="D335" s="6" t="s">
        <v>287</v>
      </c>
      <c r="E335" s="6" t="s">
        <v>528</v>
      </c>
      <c r="F335" s="6" t="str">
        <f t="shared" si="5"/>
        <v>S-2 Ilmu Hukum (Kampus Jakarta)</v>
      </c>
    </row>
    <row r="336" spans="1:6">
      <c r="A336" s="6">
        <v>333</v>
      </c>
      <c r="B336" s="6">
        <v>74201</v>
      </c>
      <c r="C336" s="6" t="s">
        <v>407</v>
      </c>
      <c r="D336" s="6" t="s">
        <v>295</v>
      </c>
      <c r="E336" s="6" t="s">
        <v>523</v>
      </c>
      <c r="F336" s="6" t="str">
        <f t="shared" si="5"/>
        <v>S-1 Ilmu Hukum</v>
      </c>
    </row>
    <row r="337" spans="1:6">
      <c r="A337" s="6">
        <v>334</v>
      </c>
      <c r="B337" s="6">
        <v>74202</v>
      </c>
      <c r="C337" s="6" t="s">
        <v>407</v>
      </c>
      <c r="D337" s="6" t="s">
        <v>295</v>
      </c>
      <c r="E337" s="6" t="s">
        <v>529</v>
      </c>
      <c r="F337" s="6" t="str">
        <f t="shared" si="5"/>
        <v>S-1 Hukum Bisnis Syariah</v>
      </c>
    </row>
    <row r="338" spans="1:6">
      <c r="A338" s="6">
        <v>335</v>
      </c>
      <c r="B338" s="6">
        <v>74230</v>
      </c>
      <c r="C338" s="6" t="s">
        <v>407</v>
      </c>
      <c r="D338" s="6" t="s">
        <v>295</v>
      </c>
      <c r="E338" s="6" t="s">
        <v>524</v>
      </c>
      <c r="F338" s="6" t="str">
        <f t="shared" si="5"/>
        <v>S-1 Hukum Keluarga (Akhwal Syaksiyah)</v>
      </c>
    </row>
    <row r="339" spans="1:6">
      <c r="A339" s="6">
        <v>336</v>
      </c>
      <c r="B339" s="6">
        <v>74231</v>
      </c>
      <c r="C339" s="6" t="s">
        <v>407</v>
      </c>
      <c r="D339" s="6" t="s">
        <v>295</v>
      </c>
      <c r="E339" s="6" t="s">
        <v>530</v>
      </c>
      <c r="F339" s="6" t="str">
        <f t="shared" si="5"/>
        <v>S-1 Hukum Pidana Islam (Jinayah)</v>
      </c>
    </row>
    <row r="340" spans="1:6">
      <c r="A340" s="6">
        <v>337</v>
      </c>
      <c r="B340" s="6">
        <v>74233</v>
      </c>
      <c r="C340" s="6" t="s">
        <v>407</v>
      </c>
      <c r="D340" s="6" t="s">
        <v>295</v>
      </c>
      <c r="E340" s="6" t="s">
        <v>531</v>
      </c>
      <c r="F340" s="6" t="str">
        <f t="shared" si="5"/>
        <v>S-1 Perbandingan Mazhab dan Hukum</v>
      </c>
    </row>
    <row r="341" spans="1:6">
      <c r="A341" s="6">
        <v>338</v>
      </c>
      <c r="B341" s="6">
        <v>74234</v>
      </c>
      <c r="C341" s="6" t="s">
        <v>407</v>
      </c>
      <c r="D341" s="6" t="s">
        <v>295</v>
      </c>
      <c r="E341" s="6" t="s">
        <v>532</v>
      </c>
      <c r="F341" s="6" t="str">
        <f t="shared" si="5"/>
        <v>S-1 Hukum Ekonomi Syariah (Muamalah)</v>
      </c>
    </row>
    <row r="342" spans="1:6">
      <c r="A342" s="6">
        <v>339</v>
      </c>
      <c r="B342" s="6">
        <v>74235</v>
      </c>
      <c r="C342" s="6" t="s">
        <v>407</v>
      </c>
      <c r="D342" s="6" t="s">
        <v>295</v>
      </c>
      <c r="E342" s="6" t="s">
        <v>533</v>
      </c>
      <c r="F342" s="6" t="str">
        <f t="shared" si="5"/>
        <v>S-1 Hukum Tatanegara (Siyasah)</v>
      </c>
    </row>
    <row r="343" spans="1:6">
      <c r="A343" s="6">
        <v>340</v>
      </c>
      <c r="B343" s="6">
        <v>74401</v>
      </c>
      <c r="C343" s="6" t="s">
        <v>407</v>
      </c>
      <c r="D343" s="6" t="s">
        <v>349</v>
      </c>
      <c r="E343" s="6" t="s">
        <v>534</v>
      </c>
      <c r="F343" s="6" t="str">
        <f t="shared" si="5"/>
        <v>D-3 Administrasi Peradilan</v>
      </c>
    </row>
    <row r="344" spans="1:6">
      <c r="A344" s="6">
        <v>341</v>
      </c>
      <c r="B344" s="6">
        <v>79001</v>
      </c>
      <c r="C344" s="6" t="s">
        <v>407</v>
      </c>
      <c r="D344" s="6" t="s">
        <v>284</v>
      </c>
      <c r="E344" s="6" t="s">
        <v>535</v>
      </c>
      <c r="F344" s="6" t="str">
        <f t="shared" si="5"/>
        <v>S-3 Ilmu Susastra</v>
      </c>
    </row>
    <row r="345" spans="1:6">
      <c r="A345" s="6">
        <v>342</v>
      </c>
      <c r="B345" s="6">
        <v>79101</v>
      </c>
      <c r="C345" s="6" t="s">
        <v>407</v>
      </c>
      <c r="D345" s="6" t="s">
        <v>287</v>
      </c>
      <c r="E345" s="6" t="s">
        <v>535</v>
      </c>
      <c r="F345" s="6" t="str">
        <f t="shared" si="5"/>
        <v>S-2 Ilmu Susastra</v>
      </c>
    </row>
    <row r="346" spans="1:6">
      <c r="A346" s="6">
        <v>343</v>
      </c>
      <c r="B346" s="6">
        <v>79201</v>
      </c>
      <c r="C346" s="6" t="s">
        <v>407</v>
      </c>
      <c r="D346" s="6" t="s">
        <v>295</v>
      </c>
      <c r="E346" s="6" t="s">
        <v>536</v>
      </c>
      <c r="F346" s="6" t="str">
        <f t="shared" si="5"/>
        <v>S-1 Sastra Indonesia</v>
      </c>
    </row>
    <row r="347" spans="1:6">
      <c r="A347" s="6">
        <v>344</v>
      </c>
      <c r="B347" s="6">
        <v>79202</v>
      </c>
      <c r="C347" s="6" t="s">
        <v>407</v>
      </c>
      <c r="D347" s="6" t="s">
        <v>295</v>
      </c>
      <c r="E347" s="6" t="s">
        <v>537</v>
      </c>
      <c r="F347" s="6" t="str">
        <f t="shared" si="5"/>
        <v>S-1 Sastra Inggris</v>
      </c>
    </row>
    <row r="348" spans="1:6">
      <c r="A348" s="6">
        <v>345</v>
      </c>
      <c r="B348" s="6">
        <v>79203</v>
      </c>
      <c r="C348" s="6" t="s">
        <v>407</v>
      </c>
      <c r="D348" s="6" t="s">
        <v>295</v>
      </c>
      <c r="E348" s="6" t="s">
        <v>538</v>
      </c>
      <c r="F348" s="6" t="str">
        <f t="shared" si="5"/>
        <v>S-1 Sastra Arab</v>
      </c>
    </row>
    <row r="349" spans="1:6">
      <c r="A349" s="6">
        <v>346</v>
      </c>
      <c r="B349" s="6">
        <v>79204</v>
      </c>
      <c r="C349" s="6" t="s">
        <v>407</v>
      </c>
      <c r="D349" s="6" t="s">
        <v>295</v>
      </c>
      <c r="E349" s="6" t="s">
        <v>539</v>
      </c>
      <c r="F349" s="6" t="str">
        <f t="shared" si="5"/>
        <v>S-1 Sastra Jepang</v>
      </c>
    </row>
    <row r="350" spans="1:6">
      <c r="A350" s="6">
        <v>347</v>
      </c>
      <c r="B350" s="6">
        <v>79205</v>
      </c>
      <c r="C350" s="6" t="s">
        <v>407</v>
      </c>
      <c r="D350" s="6" t="s">
        <v>295</v>
      </c>
      <c r="E350" s="6" t="s">
        <v>540</v>
      </c>
      <c r="F350" s="6" t="str">
        <f t="shared" si="5"/>
        <v>S-1 Sastra Perancis</v>
      </c>
    </row>
    <row r="351" spans="1:6">
      <c r="A351" s="6">
        <v>348</v>
      </c>
      <c r="B351" s="6">
        <v>79206</v>
      </c>
      <c r="C351" s="6" t="s">
        <v>407</v>
      </c>
      <c r="D351" s="6" t="s">
        <v>295</v>
      </c>
      <c r="E351" s="6" t="s">
        <v>541</v>
      </c>
      <c r="F351" s="6" t="str">
        <f t="shared" si="5"/>
        <v>S-1 Sastra Jerman</v>
      </c>
    </row>
    <row r="352" spans="1:6">
      <c r="A352" s="6">
        <v>349</v>
      </c>
      <c r="B352" s="6">
        <v>79207</v>
      </c>
      <c r="C352" s="6" t="s">
        <v>407</v>
      </c>
      <c r="D352" s="6" t="s">
        <v>295</v>
      </c>
      <c r="E352" s="6" t="s">
        <v>542</v>
      </c>
      <c r="F352" s="6" t="str">
        <f t="shared" si="5"/>
        <v>S-1 Sastra Rusia</v>
      </c>
    </row>
    <row r="353" spans="1:6">
      <c r="A353" s="6">
        <v>350</v>
      </c>
      <c r="B353" s="6">
        <v>79208</v>
      </c>
      <c r="C353" s="6" t="s">
        <v>407</v>
      </c>
      <c r="D353" s="6" t="s">
        <v>295</v>
      </c>
      <c r="E353" s="6" t="s">
        <v>543</v>
      </c>
      <c r="F353" s="6" t="str">
        <f t="shared" si="5"/>
        <v>S-1 Sastra Belanda</v>
      </c>
    </row>
    <row r="354" spans="1:6">
      <c r="A354" s="6">
        <v>351</v>
      </c>
      <c r="B354" s="6">
        <v>79209</v>
      </c>
      <c r="C354" s="6" t="s">
        <v>407</v>
      </c>
      <c r="D354" s="6" t="s">
        <v>295</v>
      </c>
      <c r="E354" s="6" t="s">
        <v>544</v>
      </c>
      <c r="F354" s="6" t="str">
        <f t="shared" si="5"/>
        <v>S-1 Sastra Cina</v>
      </c>
    </row>
    <row r="355" spans="1:6">
      <c r="A355" s="6">
        <v>352</v>
      </c>
      <c r="B355" s="6">
        <v>79210</v>
      </c>
      <c r="C355" s="6" t="s">
        <v>407</v>
      </c>
      <c r="D355" s="6" t="s">
        <v>295</v>
      </c>
      <c r="E355" s="6" t="s">
        <v>545</v>
      </c>
      <c r="F355" s="6" t="str">
        <f t="shared" si="5"/>
        <v>S-1 Sastra Korea</v>
      </c>
    </row>
    <row r="356" spans="1:6">
      <c r="A356" s="6">
        <v>353</v>
      </c>
      <c r="B356" s="6">
        <v>79211</v>
      </c>
      <c r="C356" s="6" t="s">
        <v>407</v>
      </c>
      <c r="D356" s="6" t="s">
        <v>295</v>
      </c>
      <c r="E356" s="6" t="s">
        <v>546</v>
      </c>
      <c r="F356" s="6" t="str">
        <f t="shared" si="5"/>
        <v>S-1 Sastra Nusantara</v>
      </c>
    </row>
    <row r="357" spans="1:6">
      <c r="A357" s="6">
        <v>354</v>
      </c>
      <c r="B357" s="6">
        <v>79211</v>
      </c>
      <c r="C357" s="6" t="s">
        <v>407</v>
      </c>
      <c r="D357" s="6" t="s">
        <v>295</v>
      </c>
      <c r="E357" s="6" t="s">
        <v>547</v>
      </c>
      <c r="F357" s="6" t="str">
        <f t="shared" si="5"/>
        <v>S-1 Sastra Jawa</v>
      </c>
    </row>
    <row r="358" spans="1:6">
      <c r="A358" s="6">
        <v>355</v>
      </c>
      <c r="B358" s="6">
        <v>79211</v>
      </c>
      <c r="C358" s="6" t="s">
        <v>407</v>
      </c>
      <c r="D358" s="6" t="s">
        <v>295</v>
      </c>
      <c r="E358" s="6" t="s">
        <v>548</v>
      </c>
      <c r="F358" s="6" t="str">
        <f t="shared" si="5"/>
        <v>S-1 Sastra Batak</v>
      </c>
    </row>
    <row r="359" spans="1:6">
      <c r="A359" s="6">
        <v>356</v>
      </c>
      <c r="B359" s="6">
        <v>79211</v>
      </c>
      <c r="C359" s="6" t="s">
        <v>407</v>
      </c>
      <c r="D359" s="6" t="s">
        <v>295</v>
      </c>
      <c r="E359" s="6" t="s">
        <v>549</v>
      </c>
      <c r="F359" s="6" t="str">
        <f t="shared" si="5"/>
        <v>S-1 Sastra Daerah</v>
      </c>
    </row>
    <row r="360" spans="1:6">
      <c r="A360" s="6">
        <v>357</v>
      </c>
      <c r="B360" s="6">
        <v>79212</v>
      </c>
      <c r="C360" s="6" t="s">
        <v>407</v>
      </c>
      <c r="D360" s="6" t="s">
        <v>295</v>
      </c>
      <c r="E360" s="6" t="s">
        <v>550</v>
      </c>
      <c r="F360" s="6" t="str">
        <f t="shared" si="5"/>
        <v>S-1 Sastra Melayu</v>
      </c>
    </row>
    <row r="361" spans="1:6">
      <c r="A361" s="6">
        <v>358</v>
      </c>
      <c r="B361" s="6">
        <v>83201</v>
      </c>
      <c r="C361" s="6" t="s">
        <v>407</v>
      </c>
      <c r="D361" s="6" t="s">
        <v>295</v>
      </c>
      <c r="E361" s="6" t="s">
        <v>551</v>
      </c>
      <c r="F361" s="6" t="str">
        <f t="shared" si="5"/>
        <v>S-1 Pendidikan Teknik Elektro</v>
      </c>
    </row>
    <row r="362" spans="1:6">
      <c r="A362" s="6">
        <v>359</v>
      </c>
      <c r="B362" s="6">
        <v>83207</v>
      </c>
      <c r="C362" s="6" t="s">
        <v>407</v>
      </c>
      <c r="D362" s="6" t="s">
        <v>295</v>
      </c>
      <c r="E362" s="6" t="s">
        <v>552</v>
      </c>
      <c r="F362" s="6" t="str">
        <f t="shared" si="5"/>
        <v>S-1 Pendidikan Teknik Informatika &amp; Komputer</v>
      </c>
    </row>
    <row r="363" spans="1:6">
      <c r="A363" s="6">
        <v>360</v>
      </c>
      <c r="B363" s="6">
        <v>87203</v>
      </c>
      <c r="C363" s="6" t="s">
        <v>407</v>
      </c>
      <c r="D363" s="6" t="s">
        <v>295</v>
      </c>
      <c r="E363" s="6" t="s">
        <v>553</v>
      </c>
      <c r="F363" s="6" t="str">
        <f t="shared" si="5"/>
        <v>S-1 Pendidikan Ekonomi</v>
      </c>
    </row>
    <row r="364" spans="1:6">
      <c r="A364" s="6">
        <v>361</v>
      </c>
      <c r="B364" s="6">
        <v>87209</v>
      </c>
      <c r="C364" s="6" t="s">
        <v>407</v>
      </c>
      <c r="D364" s="6" t="s">
        <v>295</v>
      </c>
      <c r="E364" s="6" t="s">
        <v>554</v>
      </c>
      <c r="F364" s="6" t="str">
        <f t="shared" si="5"/>
        <v>S-1 Pendidikan Akuntansi</v>
      </c>
    </row>
    <row r="365" spans="1:6">
      <c r="A365" s="6">
        <v>362</v>
      </c>
      <c r="B365" s="6">
        <v>90001</v>
      </c>
      <c r="C365" s="6" t="s">
        <v>407</v>
      </c>
      <c r="D365" s="6" t="s">
        <v>284</v>
      </c>
      <c r="E365" s="6" t="s">
        <v>555</v>
      </c>
      <c r="F365" s="6" t="str">
        <f t="shared" si="5"/>
        <v>S-3 Ilmu Seni Rupa Dan Desain</v>
      </c>
    </row>
    <row r="366" spans="1:6">
      <c r="A366" s="6">
        <v>363</v>
      </c>
      <c r="B366" s="6">
        <v>90102</v>
      </c>
      <c r="C366" s="6" t="s">
        <v>407</v>
      </c>
      <c r="D366" s="6" t="s">
        <v>287</v>
      </c>
      <c r="E366" s="6" t="s">
        <v>556</v>
      </c>
      <c r="F366" s="6" t="str">
        <f t="shared" si="5"/>
        <v>S-2 Desain</v>
      </c>
    </row>
    <row r="367" spans="1:6">
      <c r="A367" s="6">
        <v>364</v>
      </c>
      <c r="B367" s="6">
        <v>90131</v>
      </c>
      <c r="C367" s="6" t="s">
        <v>407</v>
      </c>
      <c r="D367" s="6" t="s">
        <v>287</v>
      </c>
      <c r="E367" s="6" t="s">
        <v>557</v>
      </c>
      <c r="F367" s="6" t="str">
        <f t="shared" si="5"/>
        <v>S-2 Desain Produk</v>
      </c>
    </row>
    <row r="368" spans="1:6">
      <c r="A368" s="6">
        <v>365</v>
      </c>
      <c r="B368" s="6">
        <v>90221</v>
      </c>
      <c r="C368" s="6" t="s">
        <v>407</v>
      </c>
      <c r="D368" s="6" t="s">
        <v>295</v>
      </c>
      <c r="E368" s="6" t="s">
        <v>558</v>
      </c>
      <c r="F368" s="6" t="str">
        <f t="shared" si="5"/>
        <v>S-1 Desain Interior</v>
      </c>
    </row>
    <row r="369" spans="1:6">
      <c r="A369" s="6">
        <v>366</v>
      </c>
      <c r="B369" s="6">
        <v>90231</v>
      </c>
      <c r="C369" s="6" t="s">
        <v>407</v>
      </c>
      <c r="D369" s="6" t="s">
        <v>295</v>
      </c>
      <c r="E369" s="6" t="s">
        <v>557</v>
      </c>
      <c r="F369" s="6" t="str">
        <f t="shared" si="5"/>
        <v>S-1 Desain Produk</v>
      </c>
    </row>
    <row r="370" spans="1:6">
      <c r="A370" s="6">
        <v>367</v>
      </c>
      <c r="B370" s="6">
        <v>90241</v>
      </c>
      <c r="C370" s="6" t="s">
        <v>407</v>
      </c>
      <c r="D370" s="6" t="s">
        <v>295</v>
      </c>
      <c r="E370" s="6" t="s">
        <v>559</v>
      </c>
      <c r="F370" s="6" t="str">
        <f t="shared" si="5"/>
        <v>S-1 Desain Komunikasi Visual</v>
      </c>
    </row>
    <row r="371" spans="1:6">
      <c r="A371" s="6">
        <v>368</v>
      </c>
      <c r="B371" s="6">
        <v>90431</v>
      </c>
      <c r="C371" s="6" t="s">
        <v>407</v>
      </c>
      <c r="D371" s="6" t="s">
        <v>349</v>
      </c>
      <c r="E371" s="6" t="s">
        <v>557</v>
      </c>
      <c r="F371" s="6" t="str">
        <f t="shared" si="5"/>
        <v>D-3 Desain Produk</v>
      </c>
    </row>
    <row r="372" spans="1:6">
      <c r="A372" s="6">
        <v>369</v>
      </c>
      <c r="B372" s="6">
        <v>90441</v>
      </c>
      <c r="C372" s="6" t="s">
        <v>407</v>
      </c>
      <c r="D372" s="6" t="s">
        <v>349</v>
      </c>
      <c r="E372" s="6" t="s">
        <v>559</v>
      </c>
      <c r="F372" s="6" t="str">
        <f t="shared" si="5"/>
        <v>D-3 Desain Komunikasi Visual</v>
      </c>
    </row>
    <row r="373" spans="1:6">
      <c r="A373" s="6">
        <v>370</v>
      </c>
      <c r="B373" s="6">
        <v>90442</v>
      </c>
      <c r="C373" s="6" t="s">
        <v>407</v>
      </c>
      <c r="D373" s="6" t="s">
        <v>349</v>
      </c>
      <c r="E373" s="6" t="s">
        <v>560</v>
      </c>
      <c r="F373" s="6" t="str">
        <f t="shared" si="5"/>
        <v>D-3 Desain Grafis</v>
      </c>
    </row>
    <row r="374" spans="1:6">
      <c r="A374" s="6">
        <v>371</v>
      </c>
      <c r="B374" s="6">
        <v>90443</v>
      </c>
      <c r="C374" s="6" t="s">
        <v>407</v>
      </c>
      <c r="D374" s="6" t="s">
        <v>349</v>
      </c>
      <c r="E374" s="6" t="s">
        <v>561</v>
      </c>
      <c r="F374" s="6" t="str">
        <f t="shared" si="5"/>
        <v>D-3 Komputer Multimedia</v>
      </c>
    </row>
    <row r="375" spans="1:6">
      <c r="A375" s="6">
        <v>372</v>
      </c>
      <c r="B375" s="6">
        <v>90444</v>
      </c>
      <c r="C375" s="6" t="s">
        <v>407</v>
      </c>
      <c r="D375" s="6" t="s">
        <v>349</v>
      </c>
      <c r="E375" s="6" t="s">
        <v>562</v>
      </c>
      <c r="F375" s="6" t="str">
        <f t="shared" si="5"/>
        <v>D-3 Teknik Grafis</v>
      </c>
    </row>
    <row r="376" spans="1:6">
      <c r="A376" s="6">
        <v>373</v>
      </c>
      <c r="B376" s="6">
        <v>90445</v>
      </c>
      <c r="C376" s="6" t="s">
        <v>407</v>
      </c>
      <c r="D376" s="6" t="s">
        <v>349</v>
      </c>
      <c r="E376" s="6" t="s">
        <v>563</v>
      </c>
      <c r="F376" s="6" t="str">
        <f t="shared" si="5"/>
        <v>D-3 Teknik Kemasan</v>
      </c>
    </row>
    <row r="377" spans="1:6">
      <c r="A377" s="6">
        <v>374</v>
      </c>
      <c r="B377" s="6">
        <v>90472</v>
      </c>
      <c r="C377" s="6" t="s">
        <v>407</v>
      </c>
      <c r="D377" s="6" t="s">
        <v>349</v>
      </c>
      <c r="E377" s="6" t="s">
        <v>560</v>
      </c>
      <c r="F377" s="6" t="str">
        <f t="shared" si="5"/>
        <v>D-3 Desain Grafis</v>
      </c>
    </row>
    <row r="378" spans="1:6">
      <c r="A378" s="6">
        <v>375</v>
      </c>
      <c r="B378" s="6">
        <v>90541</v>
      </c>
      <c r="C378" s="6" t="s">
        <v>407</v>
      </c>
      <c r="D378" s="6" t="s">
        <v>436</v>
      </c>
      <c r="E378" s="6" t="s">
        <v>559</v>
      </c>
      <c r="F378" s="6" t="str">
        <f t="shared" si="5"/>
        <v>D-2 Desain Komunikasi Visual</v>
      </c>
    </row>
    <row r="379" spans="1:6">
      <c r="A379" s="6">
        <v>376</v>
      </c>
      <c r="B379" s="6">
        <v>90641</v>
      </c>
      <c r="C379" s="6" t="s">
        <v>407</v>
      </c>
      <c r="D379" s="6" t="s">
        <v>393</v>
      </c>
      <c r="E379" s="6" t="s">
        <v>559</v>
      </c>
      <c r="F379" s="6" t="str">
        <f t="shared" si="5"/>
        <v>D-1 Desain Komunikasi Visual</v>
      </c>
    </row>
    <row r="380" spans="1:6">
      <c r="A380" s="6">
        <v>377</v>
      </c>
      <c r="B380" s="6">
        <v>94401</v>
      </c>
      <c r="C380" s="6" t="s">
        <v>407</v>
      </c>
      <c r="D380" s="6" t="s">
        <v>349</v>
      </c>
      <c r="E380" s="6" t="s">
        <v>564</v>
      </c>
      <c r="F380" s="6" t="str">
        <f t="shared" si="5"/>
        <v>D-3 Asuransi Jiwa</v>
      </c>
    </row>
    <row r="381" spans="1:6">
      <c r="A381" s="6">
        <v>378</v>
      </c>
      <c r="B381" s="6">
        <v>94402</v>
      </c>
      <c r="C381" s="6" t="s">
        <v>407</v>
      </c>
      <c r="D381" s="6" t="s">
        <v>349</v>
      </c>
      <c r="E381" s="6" t="s">
        <v>565</v>
      </c>
      <c r="F381" s="6" t="str">
        <f t="shared" si="5"/>
        <v>D-3 Asuransi Kesehatan</v>
      </c>
    </row>
    <row r="382" spans="1:6">
      <c r="A382" s="6">
        <v>379</v>
      </c>
      <c r="B382" s="6">
        <v>94403</v>
      </c>
      <c r="C382" s="6" t="s">
        <v>407</v>
      </c>
      <c r="D382" s="6" t="s">
        <v>349</v>
      </c>
      <c r="E382" s="6" t="s">
        <v>566</v>
      </c>
      <c r="F382" s="6" t="str">
        <f t="shared" si="5"/>
        <v>D-3 Asuransi</v>
      </c>
    </row>
    <row r="383" spans="1:6">
      <c r="A383" s="6">
        <v>380</v>
      </c>
      <c r="B383" s="6">
        <v>95001</v>
      </c>
      <c r="C383" s="6" t="s">
        <v>407</v>
      </c>
      <c r="D383" s="6" t="s">
        <v>284</v>
      </c>
      <c r="E383" s="6" t="s">
        <v>567</v>
      </c>
      <c r="F383" s="6" t="str">
        <f t="shared" si="5"/>
        <v>S-3 Pengelolaan Sda Dan Lingkungan</v>
      </c>
    </row>
    <row r="384" spans="1:6">
      <c r="A384" s="6">
        <v>381</v>
      </c>
      <c r="B384" s="6">
        <v>95002</v>
      </c>
      <c r="C384" s="6" t="s">
        <v>407</v>
      </c>
      <c r="D384" s="6" t="s">
        <v>284</v>
      </c>
      <c r="E384" s="6" t="s">
        <v>568</v>
      </c>
      <c r="F384" s="6" t="str">
        <f t="shared" si="5"/>
        <v>S-3 Pendidikan Kependudukan &amp; Lingkungan Hidu</v>
      </c>
    </row>
    <row r="385" spans="1:6">
      <c r="A385" s="6">
        <v>382</v>
      </c>
      <c r="B385" s="6">
        <v>95002</v>
      </c>
      <c r="C385" s="6" t="s">
        <v>407</v>
      </c>
      <c r="D385" s="6" t="s">
        <v>284</v>
      </c>
      <c r="E385" s="6" t="s">
        <v>569</v>
      </c>
      <c r="F385" s="6" t="str">
        <f t="shared" si="5"/>
        <v>S-3 Pend Kependudukan Dan Lingkungan Hidup</v>
      </c>
    </row>
    <row r="386" spans="1:6">
      <c r="A386" s="6">
        <v>383</v>
      </c>
      <c r="B386" s="6">
        <v>95029</v>
      </c>
      <c r="C386" s="6" t="s">
        <v>407</v>
      </c>
      <c r="D386" s="6" t="s">
        <v>284</v>
      </c>
      <c r="E386" s="6" t="s">
        <v>570</v>
      </c>
      <c r="F386" s="6" t="str">
        <f t="shared" si="5"/>
        <v>S-3 Ilmu Lingkungan</v>
      </c>
    </row>
    <row r="387" spans="1:6">
      <c r="A387" s="6">
        <v>384</v>
      </c>
      <c r="B387" s="6">
        <v>95040</v>
      </c>
      <c r="C387" s="6" t="s">
        <v>407</v>
      </c>
      <c r="D387" s="6" t="s">
        <v>284</v>
      </c>
      <c r="E387" s="6" t="s">
        <v>571</v>
      </c>
      <c r="F387" s="6" t="str">
        <f t="shared" si="5"/>
        <v>S-3 Pendidikan Kependudukan &amp; Lingkungan Hidup</v>
      </c>
    </row>
    <row r="388" spans="1:6">
      <c r="A388" s="6">
        <v>385</v>
      </c>
      <c r="B388" s="6">
        <v>95101</v>
      </c>
      <c r="C388" s="6" t="s">
        <v>407</v>
      </c>
      <c r="D388" s="6" t="s">
        <v>287</v>
      </c>
      <c r="E388" s="6" t="s">
        <v>572</v>
      </c>
      <c r="F388" s="6" t="str">
        <f t="shared" ref="F388:F392" si="6">CONCATENATE(D388," ",E388)</f>
        <v>S-2 Pengelolaan Sumber Daya Alam dan Lingkungan</v>
      </c>
    </row>
    <row r="389" spans="1:6">
      <c r="A389" s="6">
        <v>386</v>
      </c>
      <c r="B389" s="6">
        <v>95102</v>
      </c>
      <c r="C389" s="6" t="s">
        <v>407</v>
      </c>
      <c r="D389" s="6" t="s">
        <v>287</v>
      </c>
      <c r="E389" s="6" t="s">
        <v>569</v>
      </c>
      <c r="F389" s="6" t="str">
        <f t="shared" si="6"/>
        <v>S-2 Pend Kependudukan Dan Lingkungan Hidup</v>
      </c>
    </row>
    <row r="390" spans="1:6">
      <c r="A390" s="6">
        <v>387</v>
      </c>
      <c r="B390" s="6">
        <v>95127</v>
      </c>
      <c r="C390" s="6" t="s">
        <v>407</v>
      </c>
      <c r="D390" s="6" t="s">
        <v>287</v>
      </c>
      <c r="E390" s="6" t="s">
        <v>573</v>
      </c>
      <c r="F390" s="6" t="str">
        <f t="shared" si="6"/>
        <v>S-2 Kajian Sastra dan Budaya</v>
      </c>
    </row>
    <row r="391" spans="1:6">
      <c r="A391" s="6">
        <v>388</v>
      </c>
      <c r="B391" s="6">
        <v>95129</v>
      </c>
      <c r="C391" s="6" t="s">
        <v>407</v>
      </c>
      <c r="D391" s="6" t="s">
        <v>287</v>
      </c>
      <c r="E391" s="6" t="s">
        <v>570</v>
      </c>
      <c r="F391" s="6" t="str">
        <f t="shared" si="6"/>
        <v>S-2 Ilmu Lingkungan</v>
      </c>
    </row>
    <row r="392" spans="1:6">
      <c r="A392" s="6">
        <v>389</v>
      </c>
      <c r="B392" s="6">
        <v>95403</v>
      </c>
      <c r="C392" s="6" t="s">
        <v>407</v>
      </c>
      <c r="D392" s="6" t="s">
        <v>349</v>
      </c>
      <c r="E392" s="6" t="s">
        <v>574</v>
      </c>
      <c r="F392" s="6" t="str">
        <f t="shared" si="6"/>
        <v>D-3 Perencanaan Dan Monitoring Pembangunan</v>
      </c>
    </row>
    <row r="393" spans="1:6">
      <c r="A393" s="6">
        <v>390</v>
      </c>
      <c r="B393" s="326"/>
      <c r="C393" s="326"/>
      <c r="D393" s="326"/>
      <c r="E393" s="326"/>
      <c r="F393" s="326"/>
    </row>
    <row r="394" spans="1:6">
      <c r="A394" s="6">
        <v>391</v>
      </c>
      <c r="B394" s="326"/>
      <c r="C394" s="326"/>
      <c r="D394" s="326"/>
      <c r="E394" s="326"/>
      <c r="F394" s="326"/>
    </row>
    <row r="395" spans="1:6">
      <c r="A395" s="6">
        <v>392</v>
      </c>
      <c r="B395" s="326"/>
      <c r="C395" s="326"/>
      <c r="D395" s="326"/>
      <c r="E395" s="326"/>
      <c r="F395" s="326"/>
    </row>
    <row r="396" spans="1:6">
      <c r="A396" s="6">
        <v>393</v>
      </c>
      <c r="B396" s="6"/>
      <c r="C396" s="6"/>
      <c r="D396" s="6"/>
      <c r="E396" s="6"/>
      <c r="F396" s="6"/>
    </row>
    <row r="397" spans="1:6">
      <c r="A397" s="6">
        <v>394</v>
      </c>
      <c r="B397" s="6"/>
      <c r="C397" s="6"/>
      <c r="D397" s="6"/>
      <c r="E397" s="6"/>
      <c r="F397" s="6"/>
    </row>
    <row r="398" spans="1:6">
      <c r="A398" s="6">
        <v>395</v>
      </c>
      <c r="B398" s="6"/>
      <c r="C398" s="6"/>
      <c r="D398" s="6"/>
      <c r="E398" s="6"/>
      <c r="F398" s="6"/>
    </row>
    <row r="399" spans="1:6">
      <c r="A399" s="6">
        <v>396</v>
      </c>
      <c r="B399" s="6"/>
      <c r="C399" s="6"/>
      <c r="D399" s="6"/>
      <c r="E399" s="6"/>
      <c r="F399" s="6"/>
    </row>
    <row r="400" spans="1:6">
      <c r="A400" s="6">
        <v>397</v>
      </c>
      <c r="B400" s="6"/>
      <c r="C400" s="6"/>
      <c r="D400" s="6"/>
      <c r="E400" s="6"/>
      <c r="F400" s="6"/>
    </row>
    <row r="401" spans="1:6">
      <c r="A401" s="6">
        <v>398</v>
      </c>
      <c r="B401" s="6"/>
      <c r="C401" s="6"/>
      <c r="D401" s="6"/>
      <c r="E401" s="6"/>
      <c r="F401" s="6"/>
    </row>
    <row r="402" spans="1:6">
      <c r="A402" s="6">
        <v>399</v>
      </c>
      <c r="B402" s="6"/>
      <c r="C402" s="6"/>
      <c r="D402" s="6"/>
      <c r="E402" s="6"/>
      <c r="F402" s="6"/>
    </row>
    <row r="403" spans="1:6">
      <c r="A403" s="6">
        <v>400</v>
      </c>
      <c r="B403" s="6"/>
      <c r="C403" s="6"/>
      <c r="D403" s="6"/>
      <c r="E403" s="6"/>
      <c r="F403" s="6"/>
    </row>
    <row r="404" spans="1:6">
      <c r="A404" s="6">
        <v>401</v>
      </c>
      <c r="B404" s="6"/>
      <c r="C404" s="6"/>
      <c r="D404" s="6"/>
      <c r="E404" s="6"/>
      <c r="F404" s="6"/>
    </row>
    <row r="405" spans="1:6">
      <c r="A405" s="6">
        <v>402</v>
      </c>
      <c r="B405" s="6"/>
      <c r="C405" s="6"/>
      <c r="D405" s="6"/>
      <c r="E405" s="6"/>
      <c r="F405" s="6"/>
    </row>
    <row r="406" spans="1:6">
      <c r="A406" s="6">
        <v>403</v>
      </c>
      <c r="B406" s="6"/>
      <c r="C406" s="6"/>
      <c r="D406" s="6"/>
      <c r="E406" s="6"/>
      <c r="F406" s="6"/>
    </row>
    <row r="407" spans="1:6">
      <c r="A407" s="6">
        <v>404</v>
      </c>
      <c r="B407" s="6"/>
      <c r="C407" s="6"/>
      <c r="D407" s="6"/>
      <c r="E407" s="6"/>
      <c r="F407" s="6"/>
    </row>
    <row r="408" spans="1:6">
      <c r="A408" s="6">
        <v>405</v>
      </c>
      <c r="B408" s="6" t="s">
        <v>575</v>
      </c>
      <c r="C408" s="6" t="s">
        <v>407</v>
      </c>
      <c r="D408" s="6" t="s">
        <v>575</v>
      </c>
      <c r="E408" s="6" t="s">
        <v>576</v>
      </c>
      <c r="F408" s="6" t="str">
        <f t="shared" ref="F408:F419" si="7">CONCATENATE(D408," ",E408)</f>
        <v>SD Sekolah Dasar</v>
      </c>
    </row>
    <row r="409" spans="1:6">
      <c r="A409" s="6">
        <v>406</v>
      </c>
      <c r="B409" s="6" t="s">
        <v>577</v>
      </c>
      <c r="C409" s="6" t="s">
        <v>407</v>
      </c>
      <c r="D409" s="6" t="s">
        <v>578</v>
      </c>
      <c r="E409" s="6" t="s">
        <v>579</v>
      </c>
      <c r="F409" s="6" t="str">
        <f t="shared" si="7"/>
        <v>SMP / Setara Sekolah Menengah Pertama</v>
      </c>
    </row>
    <row r="410" spans="1:6">
      <c r="A410" s="6">
        <v>407</v>
      </c>
      <c r="B410" s="6" t="s">
        <v>580</v>
      </c>
      <c r="C410" s="6" t="s">
        <v>407</v>
      </c>
      <c r="D410" s="6" t="s">
        <v>581</v>
      </c>
      <c r="E410" s="6" t="s">
        <v>582</v>
      </c>
      <c r="F410" s="6" t="str">
        <f t="shared" si="7"/>
        <v>SMA / Setara Sekolah Menengah Atas</v>
      </c>
    </row>
    <row r="411" spans="1:6">
      <c r="A411" s="6">
        <v>408</v>
      </c>
      <c r="B411" s="6" t="s">
        <v>583</v>
      </c>
      <c r="C411" s="6" t="s">
        <v>407</v>
      </c>
      <c r="D411" s="6" t="s">
        <v>581</v>
      </c>
      <c r="E411" s="6" t="s">
        <v>584</v>
      </c>
      <c r="F411" s="6" t="str">
        <f t="shared" si="7"/>
        <v>SMA / Setara Sekolah Menengah Kejuruan</v>
      </c>
    </row>
    <row r="412" spans="1:6">
      <c r="A412" s="6">
        <v>409</v>
      </c>
      <c r="B412" s="6" t="s">
        <v>585</v>
      </c>
      <c r="C412" s="6" t="s">
        <v>407</v>
      </c>
      <c r="D412" s="6" t="s">
        <v>393</v>
      </c>
      <c r="E412" s="6" t="s">
        <v>586</v>
      </c>
      <c r="F412" s="6" t="str">
        <f t="shared" si="7"/>
        <v>D-1 Sekolah Pendidikan Akademi Gizi</v>
      </c>
    </row>
    <row r="413" spans="1:6">
      <c r="A413" s="6">
        <v>410</v>
      </c>
      <c r="B413" s="6" t="s">
        <v>587</v>
      </c>
      <c r="C413" s="6" t="s">
        <v>407</v>
      </c>
      <c r="D413" s="6" t="s">
        <v>393</v>
      </c>
      <c r="E413" s="6" t="s">
        <v>355</v>
      </c>
      <c r="F413" s="6" t="str">
        <f t="shared" si="7"/>
        <v>D-1 Kebidanan</v>
      </c>
    </row>
    <row r="414" spans="1:6">
      <c r="A414" s="6">
        <v>411</v>
      </c>
      <c r="B414" s="6" t="s">
        <v>588</v>
      </c>
      <c r="C414" s="6" t="s">
        <v>407</v>
      </c>
      <c r="D414" s="6" t="s">
        <v>393</v>
      </c>
      <c r="E414" s="6" t="s">
        <v>355</v>
      </c>
      <c r="F414" s="6" t="str">
        <f t="shared" si="7"/>
        <v>D-1 Kebidanan</v>
      </c>
    </row>
    <row r="415" spans="1:6">
      <c r="A415" s="6">
        <v>412</v>
      </c>
      <c r="B415" s="6" t="s">
        <v>589</v>
      </c>
      <c r="C415" s="6" t="s">
        <v>407</v>
      </c>
      <c r="D415" s="6" t="s">
        <v>581</v>
      </c>
      <c r="E415" s="6" t="s">
        <v>590</v>
      </c>
      <c r="F415" s="6" t="str">
        <f t="shared" si="7"/>
        <v>SMA / Setara Sekolah Menengah Analis Kesehatan</v>
      </c>
    </row>
    <row r="416" spans="1:6">
      <c r="A416" s="6">
        <v>413</v>
      </c>
      <c r="B416" s="6" t="s">
        <v>591</v>
      </c>
      <c r="C416" s="6" t="s">
        <v>407</v>
      </c>
      <c r="D416" s="6" t="s">
        <v>581</v>
      </c>
      <c r="E416" s="6" t="s">
        <v>592</v>
      </c>
      <c r="F416" s="6" t="str">
        <f t="shared" si="7"/>
        <v>SMA / Setara Sekolah Pengatur Rawat Gigi</v>
      </c>
    </row>
    <row r="417" spans="1:6">
      <c r="A417" s="6">
        <v>414</v>
      </c>
      <c r="B417" s="6" t="s">
        <v>593</v>
      </c>
      <c r="C417" s="6" t="s">
        <v>407</v>
      </c>
      <c r="D417" s="6" t="s">
        <v>581</v>
      </c>
      <c r="E417" s="6" t="s">
        <v>594</v>
      </c>
      <c r="F417" s="6" t="str">
        <f t="shared" si="7"/>
        <v>SMA / Setara Sekolah Menengah Farmasi</v>
      </c>
    </row>
    <row r="418" spans="1:6">
      <c r="A418" s="6">
        <v>415</v>
      </c>
      <c r="B418" s="6" t="s">
        <v>595</v>
      </c>
      <c r="C418" s="6" t="s">
        <v>407</v>
      </c>
      <c r="D418" s="6" t="s">
        <v>581</v>
      </c>
      <c r="E418" s="6" t="s">
        <v>596</v>
      </c>
      <c r="F418" s="6" t="str">
        <f t="shared" si="7"/>
        <v>SMA / Setara Sekolah Perawat Kesehatan</v>
      </c>
    </row>
    <row r="419" spans="1:6">
      <c r="A419" s="6">
        <v>416</v>
      </c>
      <c r="B419" s="6" t="s">
        <v>597</v>
      </c>
      <c r="C419" s="6" t="s">
        <v>407</v>
      </c>
      <c r="D419" s="6" t="s">
        <v>393</v>
      </c>
      <c r="E419" s="6" t="s">
        <v>598</v>
      </c>
      <c r="F419" s="6" t="str">
        <f t="shared" si="7"/>
        <v>D-1 Sekolah Pembantu Penilik Hygiene</v>
      </c>
    </row>
    <row r="420" spans="1:6">
      <c r="A420" s="6">
        <v>417</v>
      </c>
      <c r="B420" s="347"/>
      <c r="C420" s="347"/>
      <c r="D420" s="347"/>
      <c r="E420" s="347"/>
      <c r="F420" s="347"/>
    </row>
    <row r="421" spans="1:6">
      <c r="A421" s="6">
        <v>418</v>
      </c>
      <c r="B421" s="347"/>
      <c r="C421" s="347"/>
      <c r="D421" s="347"/>
      <c r="E421" s="347"/>
      <c r="F421" s="347"/>
    </row>
    <row r="422" spans="1:6">
      <c r="A422" s="6">
        <v>419</v>
      </c>
      <c r="B422" s="347"/>
      <c r="C422" s="347"/>
      <c r="D422" s="347"/>
      <c r="E422" s="347"/>
      <c r="F422" s="347"/>
    </row>
    <row r="423" spans="1:6">
      <c r="A423" s="6">
        <v>420</v>
      </c>
      <c r="B423" s="347"/>
      <c r="C423" s="347"/>
      <c r="D423" s="347"/>
      <c r="E423" s="347"/>
      <c r="F423" s="347"/>
    </row>
    <row r="424" spans="1:6">
      <c r="A424" s="6">
        <v>421</v>
      </c>
      <c r="B424" s="347"/>
      <c r="C424" s="347"/>
      <c r="D424" s="347"/>
      <c r="E424" s="347"/>
      <c r="F424" s="347"/>
    </row>
    <row r="425" spans="1:6">
      <c r="A425" s="6">
        <v>422</v>
      </c>
      <c r="B425" s="347"/>
      <c r="C425" s="347"/>
      <c r="D425" s="347"/>
      <c r="E425" s="347"/>
      <c r="F425" s="347"/>
    </row>
    <row r="426" spans="1:6">
      <c r="A426" s="6">
        <v>423</v>
      </c>
      <c r="B426" s="347"/>
      <c r="C426" s="347"/>
      <c r="D426" s="347"/>
      <c r="E426" s="347"/>
      <c r="F426" s="347"/>
    </row>
    <row r="427" spans="1:6">
      <c r="A427" s="6">
        <v>424</v>
      </c>
      <c r="B427" s="347"/>
      <c r="C427" s="347"/>
      <c r="D427" s="347"/>
      <c r="E427" s="347"/>
      <c r="F427" s="347"/>
    </row>
    <row r="428" spans="1:6">
      <c r="A428" s="6">
        <v>425</v>
      </c>
      <c r="B428" s="347"/>
      <c r="C428" s="347"/>
      <c r="D428" s="347"/>
      <c r="E428" s="347"/>
      <c r="F428" s="347"/>
    </row>
    <row r="429" spans="1:6">
      <c r="A429" s="6">
        <v>426</v>
      </c>
      <c r="B429" s="347"/>
      <c r="C429" s="347"/>
      <c r="D429" s="347"/>
      <c r="E429" s="347"/>
      <c r="F429" s="347"/>
    </row>
    <row r="430" spans="1:6">
      <c r="A430" s="6">
        <v>427</v>
      </c>
      <c r="B430" s="347"/>
      <c r="C430" s="347"/>
      <c r="D430" s="347"/>
      <c r="E430" s="347"/>
      <c r="F430" s="347"/>
    </row>
    <row r="431" spans="1:6">
      <c r="A431" s="6">
        <v>428</v>
      </c>
      <c r="B431" s="347"/>
      <c r="C431" s="347"/>
      <c r="D431" s="347"/>
      <c r="E431" s="347"/>
      <c r="F431" s="347"/>
    </row>
    <row r="432" spans="1:6">
      <c r="A432" s="6">
        <v>429</v>
      </c>
      <c r="B432" s="347"/>
      <c r="C432" s="347"/>
      <c r="D432" s="347"/>
      <c r="E432" s="347"/>
      <c r="F432" s="347"/>
    </row>
    <row r="433" spans="1:6">
      <c r="A433" s="6">
        <v>430</v>
      </c>
      <c r="B433" s="347"/>
      <c r="C433" s="347"/>
      <c r="D433" s="347"/>
      <c r="E433" s="347"/>
      <c r="F433" s="347"/>
    </row>
    <row r="434" spans="1:6">
      <c r="A434" s="6">
        <v>431</v>
      </c>
      <c r="B434" s="347"/>
      <c r="C434" s="347"/>
      <c r="D434" s="347"/>
      <c r="E434" s="347"/>
      <c r="F434" s="347"/>
    </row>
    <row r="435" spans="1:6">
      <c r="A435" s="6">
        <v>432</v>
      </c>
      <c r="B435" s="347"/>
      <c r="C435" s="347"/>
      <c r="D435" s="347"/>
      <c r="E435" s="347"/>
      <c r="F435" s="347"/>
    </row>
    <row r="436" spans="1:6">
      <c r="A436" s="6">
        <v>433</v>
      </c>
      <c r="B436" s="347"/>
      <c r="C436" s="347"/>
      <c r="D436" s="347"/>
      <c r="E436" s="347"/>
      <c r="F436" s="347"/>
    </row>
    <row r="437" spans="1:6">
      <c r="A437" s="6">
        <v>434</v>
      </c>
      <c r="B437" s="347"/>
      <c r="C437" s="347"/>
      <c r="D437" s="347"/>
      <c r="E437" s="347"/>
      <c r="F437" s="347"/>
    </row>
    <row r="438" spans="1:6">
      <c r="A438" s="6">
        <v>435</v>
      </c>
      <c r="B438" s="347"/>
      <c r="C438" s="347"/>
      <c r="D438" s="347"/>
      <c r="E438" s="347"/>
      <c r="F438" s="347"/>
    </row>
    <row r="439" spans="1:6">
      <c r="A439" s="6">
        <v>436</v>
      </c>
      <c r="B439" s="347"/>
      <c r="C439" s="347"/>
      <c r="D439" s="347"/>
      <c r="E439" s="347"/>
      <c r="F439" s="347"/>
    </row>
    <row r="440" spans="1:6">
      <c r="A440" s="6">
        <v>437</v>
      </c>
      <c r="B440" s="347"/>
      <c r="C440" s="347"/>
      <c r="D440" s="347"/>
      <c r="E440" s="347"/>
      <c r="F440" s="347"/>
    </row>
    <row r="441" spans="1:6">
      <c r="A441" s="6">
        <v>438</v>
      </c>
      <c r="B441" s="347"/>
      <c r="C441" s="347"/>
      <c r="D441" s="347"/>
      <c r="E441" s="347"/>
      <c r="F441" s="347"/>
    </row>
    <row r="442" spans="1:6">
      <c r="A442" s="6">
        <v>439</v>
      </c>
      <c r="B442" s="347"/>
      <c r="C442" s="347"/>
      <c r="D442" s="347"/>
      <c r="E442" s="347"/>
      <c r="F442" s="347"/>
    </row>
    <row r="443" spans="1:6">
      <c r="A443" s="6">
        <v>440</v>
      </c>
      <c r="B443" s="347"/>
      <c r="C443" s="347"/>
      <c r="D443" s="347"/>
      <c r="E443" s="347"/>
      <c r="F443" s="347"/>
    </row>
    <row r="444" spans="1:6">
      <c r="A444" s="6">
        <v>441</v>
      </c>
      <c r="B444" s="347"/>
      <c r="C444" s="347"/>
      <c r="D444" s="347"/>
      <c r="E444" s="347"/>
      <c r="F444" s="347"/>
    </row>
    <row r="445" spans="1:6">
      <c r="A445" s="6">
        <v>442</v>
      </c>
      <c r="B445" s="347"/>
      <c r="C445" s="347"/>
      <c r="D445" s="347"/>
      <c r="E445" s="347"/>
      <c r="F445" s="347"/>
    </row>
    <row r="446" spans="1:6">
      <c r="A446" s="6">
        <v>443</v>
      </c>
      <c r="B446" s="347"/>
      <c r="C446" s="347"/>
      <c r="D446" s="347"/>
      <c r="E446" s="347"/>
      <c r="F446" s="347"/>
    </row>
    <row r="447" spans="1:6">
      <c r="A447" s="6">
        <v>444</v>
      </c>
      <c r="B447" s="347"/>
      <c r="C447" s="347"/>
      <c r="D447" s="347"/>
      <c r="E447" s="347"/>
      <c r="F447" s="347"/>
    </row>
    <row r="448" spans="1:6">
      <c r="A448" s="6">
        <v>445</v>
      </c>
      <c r="B448" s="347"/>
      <c r="C448" s="347"/>
      <c r="D448" s="347"/>
      <c r="E448" s="347"/>
      <c r="F448" s="347"/>
    </row>
    <row r="449" spans="1:6">
      <c r="A449" s="6">
        <v>446</v>
      </c>
      <c r="B449" s="347"/>
      <c r="C449" s="347"/>
      <c r="D449" s="347"/>
      <c r="E449" s="347"/>
      <c r="F449" s="347"/>
    </row>
    <row r="450" spans="1:6">
      <c r="A450" s="6">
        <v>447</v>
      </c>
      <c r="B450" s="347"/>
      <c r="C450" s="347"/>
      <c r="D450" s="347"/>
      <c r="E450" s="347"/>
      <c r="F450" s="347"/>
    </row>
    <row r="451" spans="1:6">
      <c r="A451" s="6">
        <v>448</v>
      </c>
      <c r="B451" s="347"/>
      <c r="C451" s="347"/>
      <c r="D451" s="347"/>
      <c r="E451" s="347"/>
      <c r="F451" s="347"/>
    </row>
    <row r="452" spans="1:6">
      <c r="A452" s="6">
        <v>449</v>
      </c>
      <c r="B452" s="347"/>
      <c r="C452" s="347"/>
      <c r="D452" s="347"/>
      <c r="E452" s="347"/>
      <c r="F452" s="347"/>
    </row>
    <row r="453" spans="1:6">
      <c r="A453" s="6">
        <v>450</v>
      </c>
      <c r="B453" s="347"/>
      <c r="C453" s="347"/>
      <c r="D453" s="347"/>
      <c r="E453" s="347"/>
      <c r="F453" s="347"/>
    </row>
    <row r="454" spans="1:6">
      <c r="A454" s="6">
        <v>451</v>
      </c>
      <c r="B454" s="347"/>
      <c r="C454" s="347"/>
      <c r="D454" s="347"/>
      <c r="E454" s="347"/>
      <c r="F454" s="347"/>
    </row>
    <row r="455" spans="1:6">
      <c r="A455" s="6">
        <v>452</v>
      </c>
      <c r="B455" s="347"/>
      <c r="C455" s="347"/>
      <c r="D455" s="347"/>
      <c r="E455" s="347"/>
      <c r="F455" s="347"/>
    </row>
    <row r="456" spans="1:6">
      <c r="A456" s="6">
        <v>453</v>
      </c>
      <c r="B456" s="347"/>
      <c r="C456" s="347"/>
      <c r="D456" s="347"/>
      <c r="E456" s="347"/>
      <c r="F456" s="347"/>
    </row>
    <row r="457" spans="1:6">
      <c r="A457" s="6">
        <v>454</v>
      </c>
      <c r="B457" s="347"/>
      <c r="C457" s="347"/>
      <c r="D457" s="347"/>
      <c r="E457" s="347"/>
      <c r="F457" s="347"/>
    </row>
    <row r="458" spans="1:6">
      <c r="A458" s="6">
        <v>455</v>
      </c>
      <c r="B458" s="347"/>
      <c r="C458" s="347"/>
      <c r="D458" s="347"/>
      <c r="E458" s="347"/>
      <c r="F458" s="347"/>
    </row>
    <row r="459" spans="1:6">
      <c r="A459" s="6">
        <v>456</v>
      </c>
      <c r="B459" s="347"/>
      <c r="C459" s="347"/>
      <c r="D459" s="347"/>
      <c r="E459" s="347"/>
      <c r="F459" s="347"/>
    </row>
    <row r="460" spans="1:6">
      <c r="A460" s="6">
        <v>457</v>
      </c>
      <c r="B460" s="347"/>
      <c r="C460" s="347"/>
      <c r="D460" s="347"/>
      <c r="E460" s="347"/>
      <c r="F460" s="347"/>
    </row>
    <row r="461" spans="1:6">
      <c r="A461" s="6">
        <v>458</v>
      </c>
      <c r="B461" s="347"/>
      <c r="C461" s="347"/>
      <c r="D461" s="347"/>
      <c r="E461" s="347"/>
      <c r="F461" s="347"/>
    </row>
    <row r="462" spans="1:6">
      <c r="A462" s="6">
        <v>459</v>
      </c>
      <c r="B462" s="347"/>
      <c r="C462" s="347"/>
      <c r="D462" s="347"/>
      <c r="E462" s="347"/>
      <c r="F462" s="347"/>
    </row>
    <row r="463" spans="1:6">
      <c r="A463" s="6">
        <v>460</v>
      </c>
      <c r="B463" s="347"/>
      <c r="C463" s="347"/>
      <c r="D463" s="347"/>
      <c r="E463" s="347"/>
      <c r="F463" s="347"/>
    </row>
    <row r="464" spans="1:6">
      <c r="A464" s="6">
        <v>461</v>
      </c>
      <c r="B464" s="347"/>
      <c r="C464" s="347"/>
      <c r="D464" s="347"/>
      <c r="E464" s="347"/>
      <c r="F464" s="347"/>
    </row>
    <row r="465" spans="1:6">
      <c r="A465" s="6">
        <v>462</v>
      </c>
      <c r="B465" s="347"/>
      <c r="C465" s="347"/>
      <c r="D465" s="347"/>
      <c r="E465" s="347"/>
      <c r="F465" s="347"/>
    </row>
    <row r="466" spans="1:6">
      <c r="A466" s="6">
        <v>463</v>
      </c>
      <c r="B466" s="347"/>
      <c r="C466" s="347"/>
      <c r="D466" s="347"/>
      <c r="E466" s="347"/>
      <c r="F466" s="347"/>
    </row>
    <row r="467" spans="1:6">
      <c r="A467" s="6">
        <v>464</v>
      </c>
      <c r="B467" s="347"/>
      <c r="C467" s="347"/>
      <c r="D467" s="347"/>
      <c r="E467" s="347"/>
      <c r="F467" s="347"/>
    </row>
    <row r="468" spans="1:6">
      <c r="A468" s="6">
        <v>465</v>
      </c>
      <c r="B468" s="347"/>
      <c r="C468" s="347"/>
      <c r="D468" s="347"/>
      <c r="E468" s="347"/>
      <c r="F468" s="347"/>
    </row>
    <row r="469" spans="1:6">
      <c r="A469" s="6">
        <v>466</v>
      </c>
      <c r="B469" s="347"/>
      <c r="C469" s="347"/>
      <c r="D469" s="347"/>
      <c r="E469" s="347"/>
      <c r="F469" s="347"/>
    </row>
    <row r="470" spans="1:6">
      <c r="A470" s="6">
        <v>467</v>
      </c>
      <c r="B470" s="347"/>
      <c r="C470" s="347"/>
      <c r="D470" s="347"/>
      <c r="E470" s="347"/>
      <c r="F470" s="347"/>
    </row>
    <row r="471" spans="1:6">
      <c r="A471" s="6">
        <v>468</v>
      </c>
      <c r="B471" s="347"/>
      <c r="C471" s="347"/>
      <c r="D471" s="347"/>
      <c r="E471" s="347"/>
      <c r="F471" s="347"/>
    </row>
    <row r="472" spans="1:6">
      <c r="A472" s="6">
        <v>469</v>
      </c>
      <c r="B472" s="347"/>
      <c r="C472" s="347"/>
      <c r="D472" s="347"/>
      <c r="E472" s="347"/>
      <c r="F472" s="347"/>
    </row>
    <row r="473" spans="1:6">
      <c r="A473" s="6">
        <v>470</v>
      </c>
      <c r="B473" s="347"/>
      <c r="C473" s="347"/>
      <c r="D473" s="347"/>
      <c r="E473" s="347"/>
      <c r="F473" s="347"/>
    </row>
    <row r="474" spans="1:6">
      <c r="A474" s="6">
        <v>471</v>
      </c>
      <c r="B474" s="347"/>
      <c r="C474" s="347"/>
      <c r="D474" s="347"/>
      <c r="E474" s="347"/>
      <c r="F474" s="347"/>
    </row>
    <row r="475" spans="1:6">
      <c r="A475" s="6">
        <v>472</v>
      </c>
      <c r="B475" s="347"/>
      <c r="C475" s="347"/>
      <c r="D475" s="347"/>
      <c r="E475" s="347"/>
      <c r="F475" s="347"/>
    </row>
    <row r="476" spans="1:6">
      <c r="A476" s="6">
        <v>473</v>
      </c>
      <c r="B476" s="347"/>
      <c r="C476" s="347"/>
      <c r="D476" s="347"/>
      <c r="E476" s="347"/>
      <c r="F476" s="347"/>
    </row>
    <row r="477" spans="1:6">
      <c r="A477" s="6">
        <v>474</v>
      </c>
      <c r="B477" s="347"/>
      <c r="C477" s="347"/>
      <c r="D477" s="347"/>
      <c r="E477" s="347"/>
      <c r="F477" s="347"/>
    </row>
    <row r="478" spans="1:6">
      <c r="A478" s="6">
        <v>475</v>
      </c>
      <c r="B478" s="347"/>
      <c r="C478" s="347"/>
      <c r="D478" s="347"/>
      <c r="E478" s="347"/>
      <c r="F478" s="347"/>
    </row>
    <row r="479" spans="1:6">
      <c r="A479" s="6">
        <v>476</v>
      </c>
      <c r="B479" s="347"/>
      <c r="C479" s="347"/>
      <c r="D479" s="347"/>
      <c r="E479" s="347"/>
      <c r="F479" s="347"/>
    </row>
    <row r="480" spans="1:6">
      <c r="A480" s="6">
        <v>477</v>
      </c>
      <c r="B480" s="347"/>
      <c r="C480" s="347"/>
      <c r="D480" s="347"/>
      <c r="E480" s="347"/>
      <c r="F480" s="347"/>
    </row>
    <row r="481" spans="1:6">
      <c r="A481" s="6">
        <v>478</v>
      </c>
      <c r="B481" s="347"/>
      <c r="C481" s="347"/>
      <c r="D481" s="347"/>
      <c r="E481" s="347"/>
      <c r="F481" s="347"/>
    </row>
    <row r="482" spans="1:6">
      <c r="A482" s="6">
        <v>479</v>
      </c>
      <c r="B482" s="347"/>
      <c r="C482" s="347"/>
      <c r="D482" s="347"/>
      <c r="E482" s="347"/>
      <c r="F482" s="347"/>
    </row>
    <row r="483" spans="1:6">
      <c r="A483" s="6">
        <v>480</v>
      </c>
      <c r="B483" s="347"/>
      <c r="C483" s="347"/>
      <c r="D483" s="347"/>
      <c r="E483" s="347"/>
      <c r="F483" s="347"/>
    </row>
    <row r="484" spans="1:6">
      <c r="A484" s="6">
        <v>481</v>
      </c>
      <c r="B484" s="347"/>
      <c r="C484" s="347"/>
      <c r="D484" s="347"/>
      <c r="E484" s="347"/>
      <c r="F484" s="347"/>
    </row>
    <row r="485" spans="1:6">
      <c r="A485" s="6">
        <v>482</v>
      </c>
      <c r="B485" s="347"/>
      <c r="C485" s="347"/>
      <c r="D485" s="347"/>
      <c r="E485" s="347"/>
      <c r="F485" s="347"/>
    </row>
    <row r="486" spans="1:6">
      <c r="A486" s="6">
        <v>483</v>
      </c>
      <c r="B486" s="347"/>
      <c r="C486" s="347"/>
      <c r="D486" s="347"/>
      <c r="E486" s="347"/>
      <c r="F486" s="347"/>
    </row>
    <row r="487" spans="1:6">
      <c r="A487" s="6">
        <v>484</v>
      </c>
      <c r="B487" s="347"/>
      <c r="C487" s="347"/>
      <c r="D487" s="347"/>
      <c r="E487" s="347"/>
      <c r="F487" s="347"/>
    </row>
    <row r="488" spans="1:6">
      <c r="A488" s="6">
        <v>485</v>
      </c>
      <c r="B488" s="347"/>
      <c r="C488" s="347"/>
      <c r="D488" s="347"/>
      <c r="E488" s="347"/>
      <c r="F488" s="347"/>
    </row>
    <row r="489" spans="1:6">
      <c r="A489" s="6">
        <v>486</v>
      </c>
      <c r="B489" s="347"/>
      <c r="C489" s="347"/>
      <c r="D489" s="347"/>
      <c r="E489" s="347"/>
      <c r="F489" s="347"/>
    </row>
    <row r="490" spans="1:6">
      <c r="A490" s="6">
        <v>487</v>
      </c>
      <c r="B490" s="347"/>
      <c r="C490" s="347"/>
      <c r="D490" s="347"/>
      <c r="E490" s="347"/>
      <c r="F490" s="347"/>
    </row>
    <row r="491" spans="1:6">
      <c r="A491" s="6">
        <v>488</v>
      </c>
      <c r="B491" s="347"/>
      <c r="C491" s="347"/>
      <c r="D491" s="347"/>
      <c r="E491" s="347"/>
      <c r="F491" s="347"/>
    </row>
    <row r="492" spans="1:6">
      <c r="A492" s="6">
        <v>489</v>
      </c>
      <c r="B492" s="347"/>
      <c r="C492" s="347"/>
      <c r="D492" s="347"/>
      <c r="E492" s="347"/>
      <c r="F492" s="347"/>
    </row>
    <row r="493" spans="1:6">
      <c r="A493" s="6">
        <v>490</v>
      </c>
      <c r="B493" s="347"/>
      <c r="C493" s="347"/>
      <c r="D493" s="347"/>
      <c r="E493" s="347"/>
      <c r="F493" s="347"/>
    </row>
    <row r="494" spans="1:6">
      <c r="A494" s="6">
        <v>491</v>
      </c>
      <c r="B494" s="347"/>
      <c r="C494" s="347"/>
      <c r="D494" s="347"/>
      <c r="E494" s="347"/>
      <c r="F494" s="347"/>
    </row>
    <row r="495" spans="1:6">
      <c r="A495" s="6">
        <v>492</v>
      </c>
      <c r="B495" s="347"/>
      <c r="C495" s="347"/>
      <c r="D495" s="347"/>
      <c r="E495" s="347"/>
      <c r="F495" s="347"/>
    </row>
    <row r="496" spans="1:6">
      <c r="A496" s="6">
        <v>493</v>
      </c>
      <c r="B496" s="347"/>
      <c r="C496" s="347"/>
      <c r="D496" s="347"/>
      <c r="E496" s="347"/>
      <c r="F496" s="347"/>
    </row>
    <row r="497" spans="1:6">
      <c r="A497" s="6">
        <v>494</v>
      </c>
      <c r="B497" s="347"/>
      <c r="C497" s="347"/>
      <c r="D497" s="347"/>
      <c r="E497" s="347"/>
      <c r="F497" s="347"/>
    </row>
    <row r="498" spans="1:6">
      <c r="A498" s="6">
        <v>495</v>
      </c>
      <c r="B498" s="347"/>
      <c r="C498" s="347"/>
      <c r="D498" s="347"/>
      <c r="E498" s="347"/>
      <c r="F498" s="347"/>
    </row>
    <row r="499" spans="1:6">
      <c r="A499" s="6">
        <v>496</v>
      </c>
      <c r="B499" s="347"/>
      <c r="C499" s="347"/>
      <c r="D499" s="347"/>
      <c r="E499" s="347"/>
      <c r="F499" s="347"/>
    </row>
    <row r="500" spans="1:6">
      <c r="A500" s="6">
        <v>497</v>
      </c>
      <c r="B500" s="347"/>
      <c r="C500" s="347"/>
      <c r="D500" s="347"/>
      <c r="E500" s="347"/>
      <c r="F500" s="347"/>
    </row>
    <row r="501" spans="1:6">
      <c r="A501" s="6">
        <v>498</v>
      </c>
      <c r="B501" s="347"/>
      <c r="C501" s="347"/>
      <c r="D501" s="347"/>
      <c r="E501" s="347"/>
      <c r="F501" s="347"/>
    </row>
    <row r="502" spans="1:6">
      <c r="A502" s="6">
        <v>499</v>
      </c>
      <c r="B502" s="347"/>
      <c r="C502" s="347"/>
      <c r="D502" s="347"/>
      <c r="E502" s="347"/>
      <c r="F502" s="347"/>
    </row>
    <row r="503" spans="1:6">
      <c r="A503" s="6">
        <v>500</v>
      </c>
      <c r="B503" s="347"/>
      <c r="C503" s="347"/>
      <c r="D503" s="347"/>
      <c r="E503" s="347"/>
      <c r="F503" s="347"/>
    </row>
    <row r="504" spans="1:6">
      <c r="A504" s="6">
        <v>501</v>
      </c>
      <c r="B504" s="347"/>
      <c r="C504" s="347"/>
      <c r="D504" s="347"/>
      <c r="E504" s="347"/>
      <c r="F504" s="347"/>
    </row>
    <row r="505" spans="1:6">
      <c r="A505" s="6">
        <v>502</v>
      </c>
      <c r="B505" s="347"/>
      <c r="C505" s="347"/>
      <c r="D505" s="347"/>
      <c r="E505" s="347"/>
      <c r="F505" s="347"/>
    </row>
    <row r="506" spans="1:6">
      <c r="A506" s="6">
        <v>503</v>
      </c>
      <c r="B506" s="347"/>
      <c r="C506" s="347"/>
      <c r="D506" s="347"/>
      <c r="E506" s="347"/>
      <c r="F506" s="347"/>
    </row>
    <row r="507" spans="1:6">
      <c r="A507" s="6">
        <v>504</v>
      </c>
      <c r="B507" s="347"/>
      <c r="C507" s="347"/>
      <c r="D507" s="347"/>
      <c r="E507" s="347"/>
      <c r="F507" s="347"/>
    </row>
    <row r="508" spans="1:6">
      <c r="A508" s="6">
        <v>505</v>
      </c>
      <c r="B508" s="347"/>
      <c r="C508" s="347"/>
      <c r="D508" s="347"/>
      <c r="E508" s="347"/>
      <c r="F508" s="347"/>
    </row>
    <row r="509" spans="1:6">
      <c r="A509" s="6">
        <v>506</v>
      </c>
      <c r="B509" s="347"/>
      <c r="C509" s="347"/>
      <c r="D509" s="347"/>
      <c r="E509" s="347"/>
      <c r="F509" s="347"/>
    </row>
    <row r="510" spans="1:6">
      <c r="A510" s="6">
        <v>507</v>
      </c>
      <c r="B510" s="347"/>
      <c r="C510" s="347"/>
      <c r="D510" s="347"/>
      <c r="E510" s="347"/>
      <c r="F510" s="347"/>
    </row>
    <row r="511" spans="1:6">
      <c r="A511" s="6">
        <v>508</v>
      </c>
      <c r="B511" s="347"/>
      <c r="C511" s="347"/>
      <c r="D511" s="347"/>
      <c r="E511" s="347"/>
      <c r="F511" s="347"/>
    </row>
    <row r="512" spans="1:6">
      <c r="A512" s="6">
        <v>509</v>
      </c>
      <c r="B512" s="347"/>
      <c r="C512" s="347"/>
      <c r="D512" s="347"/>
      <c r="E512" s="347"/>
      <c r="F512" s="347"/>
    </row>
    <row r="513" spans="1:6">
      <c r="A513" s="6">
        <v>510</v>
      </c>
      <c r="B513" s="347"/>
      <c r="C513" s="347"/>
      <c r="D513" s="347"/>
      <c r="E513" s="347"/>
      <c r="F513" s="347"/>
    </row>
    <row r="514" spans="1:6">
      <c r="A514" s="6">
        <v>511</v>
      </c>
      <c r="B514" s="347"/>
      <c r="C514" s="347"/>
      <c r="D514" s="347"/>
      <c r="E514" s="347"/>
      <c r="F514" s="347"/>
    </row>
    <row r="515" spans="1:6">
      <c r="A515" s="6">
        <v>512</v>
      </c>
      <c r="B515" s="347"/>
      <c r="C515" s="347"/>
      <c r="D515" s="347"/>
      <c r="E515" s="347"/>
      <c r="F515" s="347"/>
    </row>
    <row r="516" spans="1:6">
      <c r="A516" s="6">
        <v>513</v>
      </c>
      <c r="B516" s="347"/>
      <c r="C516" s="347"/>
      <c r="D516" s="347"/>
      <c r="E516" s="347"/>
      <c r="F516" s="347"/>
    </row>
    <row r="517" spans="1:6">
      <c r="A517" s="6">
        <v>514</v>
      </c>
      <c r="B517" s="347"/>
      <c r="C517" s="347"/>
      <c r="D517" s="347"/>
      <c r="E517" s="347"/>
      <c r="F517" s="347"/>
    </row>
  </sheetData>
  <autoFilter ref="A2:E407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2">
    <tabColor rgb="FFFFFF00"/>
  </sheetPr>
  <dimension ref="A1:I329"/>
  <sheetViews>
    <sheetView zoomScale="75" zoomScaleNormal="75" workbookViewId="0">
      <pane ySplit="2" topLeftCell="A22" activePane="bottomLeft" state="frozen"/>
      <selection pane="bottomLeft" activeCell="J24" sqref="J24"/>
    </sheetView>
  </sheetViews>
  <sheetFormatPr defaultRowHeight="15"/>
  <cols>
    <col min="1" max="1" width="7.28515625" customWidth="1"/>
    <col min="2" max="2" width="43.85546875" bestFit="1" customWidth="1"/>
    <col min="3" max="3" width="8.85546875"/>
    <col min="4" max="4" width="3.5703125" customWidth="1"/>
    <col min="5" max="5" width="6.85546875" customWidth="1"/>
    <col min="6" max="6" width="16.5703125" customWidth="1"/>
    <col min="7" max="7" width="27.140625" customWidth="1"/>
    <col min="8" max="8" width="44.5703125" customWidth="1"/>
    <col min="9" max="9" width="66.140625" customWidth="1"/>
  </cols>
  <sheetData>
    <row r="1" spans="1:9" ht="43.5" customHeight="1">
      <c r="A1" s="233" t="s">
        <v>11700</v>
      </c>
      <c r="B1" s="234"/>
      <c r="C1" s="234"/>
      <c r="D1" s="234"/>
      <c r="E1" s="233"/>
      <c r="F1" s="234"/>
      <c r="G1" s="234"/>
      <c r="H1" s="234"/>
    </row>
    <row r="2" spans="1:9" s="1" customFormat="1" ht="39.6" customHeight="1">
      <c r="A2" s="23" t="s">
        <v>1666</v>
      </c>
      <c r="B2" s="23" t="s">
        <v>9338</v>
      </c>
      <c r="C2" s="22"/>
      <c r="D2" s="22"/>
      <c r="E2" s="23" t="s">
        <v>0</v>
      </c>
      <c r="F2" s="23" t="s">
        <v>1669</v>
      </c>
      <c r="G2" s="380" t="s">
        <v>9338</v>
      </c>
      <c r="H2" s="23" t="s">
        <v>1667</v>
      </c>
      <c r="I2" s="23" t="s">
        <v>1670</v>
      </c>
    </row>
    <row r="3" spans="1:9">
      <c r="A3" s="4">
        <v>1</v>
      </c>
      <c r="B3" s="4" t="s">
        <v>1671</v>
      </c>
      <c r="C3" s="10"/>
      <c r="D3" s="10"/>
      <c r="E3" s="4">
        <v>1</v>
      </c>
      <c r="F3" s="4">
        <v>101010100</v>
      </c>
      <c r="G3" s="381" t="s">
        <v>1671</v>
      </c>
      <c r="H3" s="4" t="s">
        <v>1673</v>
      </c>
      <c r="I3" s="4" t="s">
        <v>1674</v>
      </c>
    </row>
    <row r="4" spans="1:9">
      <c r="A4" s="4">
        <v>2</v>
      </c>
      <c r="B4" s="4" t="s">
        <v>1675</v>
      </c>
      <c r="C4" s="10"/>
      <c r="D4" s="10"/>
      <c r="E4" s="4">
        <v>2</v>
      </c>
      <c r="F4" s="4">
        <v>101010200</v>
      </c>
      <c r="G4" s="381" t="s">
        <v>1671</v>
      </c>
      <c r="H4" s="4" t="s">
        <v>1673</v>
      </c>
      <c r="I4" s="4" t="s">
        <v>1677</v>
      </c>
    </row>
    <row r="5" spans="1:9">
      <c r="A5" s="4">
        <v>3</v>
      </c>
      <c r="B5" s="4" t="s">
        <v>1678</v>
      </c>
      <c r="C5" s="10"/>
      <c r="D5" s="10"/>
      <c r="E5" s="4">
        <v>3</v>
      </c>
      <c r="F5" s="4">
        <v>101020100</v>
      </c>
      <c r="G5" s="381" t="s">
        <v>1671</v>
      </c>
      <c r="H5" s="4" t="s">
        <v>1680</v>
      </c>
      <c r="I5" s="4" t="s">
        <v>1681</v>
      </c>
    </row>
    <row r="6" spans="1:9">
      <c r="A6" s="4">
        <v>4</v>
      </c>
      <c r="B6" s="4" t="s">
        <v>1682</v>
      </c>
      <c r="C6" s="10"/>
      <c r="D6" s="10"/>
      <c r="E6" s="4">
        <v>4</v>
      </c>
      <c r="F6" s="4">
        <v>101020200</v>
      </c>
      <c r="G6" s="381" t="s">
        <v>1671</v>
      </c>
      <c r="H6" s="4" t="s">
        <v>1680</v>
      </c>
      <c r="I6" s="4" t="s">
        <v>1684</v>
      </c>
    </row>
    <row r="7" spans="1:9">
      <c r="A7" s="4">
        <v>5</v>
      </c>
      <c r="B7" s="4" t="s">
        <v>1685</v>
      </c>
      <c r="C7" s="10"/>
      <c r="D7" s="10"/>
      <c r="E7" s="4">
        <v>5</v>
      </c>
      <c r="F7" s="4">
        <v>102010100</v>
      </c>
      <c r="G7" s="381" t="s">
        <v>1675</v>
      </c>
      <c r="H7" s="4" t="s">
        <v>1686</v>
      </c>
      <c r="I7" s="4" t="s">
        <v>1687</v>
      </c>
    </row>
    <row r="8" spans="1:9">
      <c r="A8" s="4">
        <v>6</v>
      </c>
      <c r="B8" s="4" t="s">
        <v>1688</v>
      </c>
      <c r="C8" s="10"/>
      <c r="D8" s="10"/>
      <c r="E8" s="4">
        <v>6</v>
      </c>
      <c r="F8" s="4">
        <v>102020100</v>
      </c>
      <c r="G8" s="381" t="s">
        <v>1675</v>
      </c>
      <c r="H8" s="4" t="s">
        <v>1689</v>
      </c>
      <c r="I8" s="4" t="s">
        <v>1690</v>
      </c>
    </row>
    <row r="9" spans="1:9">
      <c r="A9" s="4">
        <v>7</v>
      </c>
      <c r="B9" s="4" t="s">
        <v>1691</v>
      </c>
      <c r="C9" s="10"/>
      <c r="D9" s="10"/>
      <c r="E9" s="4">
        <v>7</v>
      </c>
      <c r="F9" s="4">
        <v>102020200</v>
      </c>
      <c r="G9" s="381" t="s">
        <v>1675</v>
      </c>
      <c r="H9" s="4" t="s">
        <v>1689</v>
      </c>
      <c r="I9" s="4" t="s">
        <v>1692</v>
      </c>
    </row>
    <row r="10" spans="1:9">
      <c r="A10" s="4">
        <v>8</v>
      </c>
      <c r="B10" s="4" t="s">
        <v>1698</v>
      </c>
      <c r="C10" s="10"/>
      <c r="D10" s="10"/>
      <c r="E10" s="4">
        <v>8</v>
      </c>
      <c r="F10" s="4">
        <v>201010000</v>
      </c>
      <c r="G10" s="381" t="s">
        <v>1678</v>
      </c>
      <c r="H10" s="4" t="s">
        <v>1693</v>
      </c>
      <c r="I10" s="4" t="s">
        <v>1693</v>
      </c>
    </row>
    <row r="11" spans="1:9">
      <c r="A11" s="4">
        <v>9</v>
      </c>
      <c r="B11" s="4" t="s">
        <v>1694</v>
      </c>
      <c r="C11" s="10"/>
      <c r="D11" s="10"/>
      <c r="E11" s="4">
        <v>9</v>
      </c>
      <c r="F11" s="4">
        <v>201020000</v>
      </c>
      <c r="G11" s="381" t="s">
        <v>1678</v>
      </c>
      <c r="H11" s="4" t="s">
        <v>1695</v>
      </c>
      <c r="I11" s="4" t="s">
        <v>1695</v>
      </c>
    </row>
    <row r="12" spans="1:9">
      <c r="A12" s="10"/>
      <c r="B12" s="10"/>
      <c r="C12" s="10"/>
      <c r="D12" s="10"/>
      <c r="E12" s="4">
        <v>10</v>
      </c>
      <c r="F12" s="4">
        <v>201030000</v>
      </c>
      <c r="G12" s="381" t="s">
        <v>1678</v>
      </c>
      <c r="H12" s="4" t="s">
        <v>1696</v>
      </c>
      <c r="I12" s="4" t="s">
        <v>1696</v>
      </c>
    </row>
    <row r="13" spans="1:9" ht="18.75">
      <c r="A13" s="13"/>
      <c r="C13" s="10"/>
      <c r="D13" s="10"/>
      <c r="E13" s="4">
        <v>11</v>
      </c>
      <c r="F13" s="4">
        <v>201040000</v>
      </c>
      <c r="G13" s="381" t="s">
        <v>1678</v>
      </c>
      <c r="H13" s="4" t="s">
        <v>1697</v>
      </c>
      <c r="I13" s="4" t="s">
        <v>1697</v>
      </c>
    </row>
    <row r="14" spans="1:9">
      <c r="A14" s="23" t="s">
        <v>1666</v>
      </c>
      <c r="B14" s="23" t="s">
        <v>1668</v>
      </c>
      <c r="C14" s="10"/>
      <c r="D14" s="10"/>
      <c r="E14" s="4">
        <v>12</v>
      </c>
      <c r="F14" s="4">
        <v>202010100</v>
      </c>
      <c r="G14" s="381" t="s">
        <v>1698</v>
      </c>
      <c r="H14" s="4" t="s">
        <v>1698</v>
      </c>
      <c r="I14" s="4" t="s">
        <v>1699</v>
      </c>
    </row>
    <row r="15" spans="1:9">
      <c r="A15" s="4">
        <v>1</v>
      </c>
      <c r="B15" s="4" t="s">
        <v>1672</v>
      </c>
      <c r="C15" s="10"/>
      <c r="D15" s="10"/>
      <c r="E15" s="4">
        <v>13</v>
      </c>
      <c r="F15" s="4">
        <v>202010200</v>
      </c>
      <c r="G15" s="381" t="s">
        <v>1698</v>
      </c>
      <c r="H15" s="4" t="s">
        <v>1698</v>
      </c>
      <c r="I15" s="4" t="s">
        <v>1700</v>
      </c>
    </row>
    <row r="16" spans="1:9">
      <c r="A16" s="4">
        <v>2</v>
      </c>
      <c r="B16" s="4" t="s">
        <v>1676</v>
      </c>
      <c r="C16" s="10"/>
      <c r="D16" s="10"/>
      <c r="E16" s="4">
        <v>14</v>
      </c>
      <c r="F16" s="4">
        <v>202010300</v>
      </c>
      <c r="G16" s="381" t="s">
        <v>1698</v>
      </c>
      <c r="H16" s="4" t="s">
        <v>1698</v>
      </c>
      <c r="I16" s="4" t="s">
        <v>1701</v>
      </c>
    </row>
    <row r="17" spans="1:9">
      <c r="A17" s="4">
        <v>3</v>
      </c>
      <c r="B17" s="4" t="s">
        <v>1679</v>
      </c>
      <c r="C17" s="10"/>
      <c r="D17" s="10"/>
      <c r="E17" s="4">
        <v>15</v>
      </c>
      <c r="F17" s="4">
        <v>202010400</v>
      </c>
      <c r="G17" s="381" t="s">
        <v>1698</v>
      </c>
      <c r="H17" s="4" t="s">
        <v>1698</v>
      </c>
      <c r="I17" s="4" t="s">
        <v>1702</v>
      </c>
    </row>
    <row r="18" spans="1:9">
      <c r="A18" s="4">
        <v>4</v>
      </c>
      <c r="B18" s="4" t="s">
        <v>1683</v>
      </c>
      <c r="C18" s="10"/>
      <c r="D18" s="10"/>
      <c r="E18" s="4">
        <v>16</v>
      </c>
      <c r="F18" s="4">
        <v>202010500</v>
      </c>
      <c r="G18" s="381" t="s">
        <v>1698</v>
      </c>
      <c r="H18" s="4" t="s">
        <v>1698</v>
      </c>
      <c r="I18" s="4" t="s">
        <v>1703</v>
      </c>
    </row>
    <row r="19" spans="1:9">
      <c r="A19" s="10"/>
      <c r="B19" s="10"/>
      <c r="C19" s="10"/>
      <c r="D19" s="10"/>
      <c r="E19" s="4">
        <v>17</v>
      </c>
      <c r="F19" s="4">
        <v>202020100</v>
      </c>
      <c r="G19" s="381" t="s">
        <v>1698</v>
      </c>
      <c r="H19" s="4" t="s">
        <v>1704</v>
      </c>
      <c r="I19" s="4" t="s">
        <v>1705</v>
      </c>
    </row>
    <row r="20" spans="1:9">
      <c r="A20" s="10"/>
      <c r="B20" s="10"/>
      <c r="C20" s="10"/>
      <c r="D20" s="10"/>
      <c r="E20" s="4">
        <v>18</v>
      </c>
      <c r="F20" s="4">
        <v>202020200</v>
      </c>
      <c r="G20" s="381" t="s">
        <v>1698</v>
      </c>
      <c r="H20" s="4" t="s">
        <v>1704</v>
      </c>
      <c r="I20" s="4" t="s">
        <v>1706</v>
      </c>
    </row>
    <row r="21" spans="1:9">
      <c r="A21" s="10"/>
      <c r="B21" s="10"/>
      <c r="C21" s="10"/>
      <c r="D21" s="10"/>
      <c r="E21" s="4">
        <v>19</v>
      </c>
      <c r="F21" s="4">
        <v>203010101</v>
      </c>
      <c r="G21" s="381" t="s">
        <v>1685</v>
      </c>
      <c r="H21" s="4" t="s">
        <v>1707</v>
      </c>
      <c r="I21" s="4" t="s">
        <v>1708</v>
      </c>
    </row>
    <row r="22" spans="1:9">
      <c r="A22" s="10"/>
      <c r="B22" s="10"/>
      <c r="C22" s="10"/>
      <c r="D22" s="10"/>
      <c r="E22" s="4">
        <v>20</v>
      </c>
      <c r="F22" s="4">
        <v>203010102</v>
      </c>
      <c r="G22" s="381" t="s">
        <v>1685</v>
      </c>
      <c r="H22" s="4" t="s">
        <v>1707</v>
      </c>
      <c r="I22" s="4" t="s">
        <v>10</v>
      </c>
    </row>
    <row r="23" spans="1:9">
      <c r="A23" s="10"/>
      <c r="B23" s="10"/>
      <c r="C23" s="10"/>
      <c r="D23" s="10"/>
      <c r="E23" s="4">
        <v>21</v>
      </c>
      <c r="F23" s="4">
        <v>203010201</v>
      </c>
      <c r="G23" s="381" t="s">
        <v>1685</v>
      </c>
      <c r="H23" s="4" t="s">
        <v>1709</v>
      </c>
      <c r="I23" s="4" t="s">
        <v>1710</v>
      </c>
    </row>
    <row r="24" spans="1:9">
      <c r="A24" s="10"/>
      <c r="B24" s="10"/>
      <c r="C24" s="10"/>
      <c r="D24" s="10"/>
      <c r="E24" s="4">
        <v>22</v>
      </c>
      <c r="F24" s="4">
        <v>203010202</v>
      </c>
      <c r="G24" s="381" t="s">
        <v>1685</v>
      </c>
      <c r="H24" s="4" t="s">
        <v>1709</v>
      </c>
      <c r="I24" s="4" t="s">
        <v>87</v>
      </c>
    </row>
    <row r="25" spans="1:9">
      <c r="A25" s="10"/>
      <c r="B25" s="10"/>
      <c r="C25" s="10"/>
      <c r="D25" s="10"/>
      <c r="E25" s="4">
        <v>23</v>
      </c>
      <c r="F25" s="4">
        <v>203010301</v>
      </c>
      <c r="G25" s="381" t="s">
        <v>1685</v>
      </c>
      <c r="H25" s="4" t="s">
        <v>1711</v>
      </c>
      <c r="I25" s="4" t="s">
        <v>94</v>
      </c>
    </row>
    <row r="26" spans="1:9">
      <c r="A26" s="10"/>
      <c r="B26" s="10"/>
      <c r="C26" s="10"/>
      <c r="D26" s="10"/>
      <c r="E26" s="4">
        <v>24</v>
      </c>
      <c r="F26" s="4">
        <v>203010302</v>
      </c>
      <c r="G26" s="381" t="s">
        <v>1685</v>
      </c>
      <c r="H26" s="4" t="s">
        <v>1711</v>
      </c>
      <c r="I26" s="4" t="s">
        <v>1712</v>
      </c>
    </row>
    <row r="27" spans="1:9">
      <c r="A27" s="10"/>
      <c r="B27" s="10"/>
      <c r="C27" s="10"/>
      <c r="D27" s="10"/>
      <c r="E27" s="4">
        <v>25</v>
      </c>
      <c r="F27" s="4">
        <v>203010303</v>
      </c>
      <c r="G27" s="381" t="s">
        <v>1685</v>
      </c>
      <c r="H27" s="4" t="s">
        <v>1711</v>
      </c>
      <c r="I27" s="4" t="s">
        <v>1713</v>
      </c>
    </row>
    <row r="28" spans="1:9">
      <c r="A28" s="10"/>
      <c r="B28" s="10"/>
      <c r="C28" s="10"/>
      <c r="D28" s="10"/>
      <c r="E28" s="4">
        <v>26</v>
      </c>
      <c r="F28" s="4">
        <v>203010401</v>
      </c>
      <c r="G28" s="381" t="s">
        <v>1685</v>
      </c>
      <c r="H28" s="4" t="s">
        <v>1714</v>
      </c>
      <c r="I28" s="4" t="s">
        <v>371</v>
      </c>
    </row>
    <row r="29" spans="1:9">
      <c r="A29" s="10"/>
      <c r="B29" s="10"/>
      <c r="C29" s="10"/>
      <c r="D29" s="10"/>
      <c r="E29" s="4">
        <v>27</v>
      </c>
      <c r="F29" s="4">
        <v>203010402</v>
      </c>
      <c r="G29" s="381" t="s">
        <v>1685</v>
      </c>
      <c r="H29" s="4" t="s">
        <v>1714</v>
      </c>
      <c r="I29" s="4" t="s">
        <v>377</v>
      </c>
    </row>
    <row r="30" spans="1:9">
      <c r="A30" s="10"/>
      <c r="B30" s="10"/>
      <c r="C30" s="10"/>
      <c r="D30" s="10"/>
      <c r="E30" s="4">
        <v>28</v>
      </c>
      <c r="F30" s="4">
        <v>203010501</v>
      </c>
      <c r="G30" s="381" t="s">
        <v>1685</v>
      </c>
      <c r="H30" s="4" t="s">
        <v>1715</v>
      </c>
      <c r="I30" s="4" t="s">
        <v>127</v>
      </c>
    </row>
    <row r="31" spans="1:9">
      <c r="A31" s="10"/>
      <c r="B31" s="10"/>
      <c r="C31" s="10"/>
      <c r="D31" s="10"/>
      <c r="E31" s="4">
        <v>29</v>
      </c>
      <c r="F31" s="4">
        <v>203010502</v>
      </c>
      <c r="G31" s="381" t="s">
        <v>1685</v>
      </c>
      <c r="H31" s="4" t="s">
        <v>1715</v>
      </c>
      <c r="I31" s="4" t="s">
        <v>130</v>
      </c>
    </row>
    <row r="32" spans="1:9">
      <c r="A32" s="10"/>
      <c r="B32" s="10"/>
      <c r="C32" s="10"/>
      <c r="D32" s="10"/>
      <c r="E32" s="4">
        <v>30</v>
      </c>
      <c r="F32" s="4">
        <v>203010601</v>
      </c>
      <c r="G32" s="381" t="s">
        <v>1685</v>
      </c>
      <c r="H32" s="4" t="s">
        <v>1716</v>
      </c>
      <c r="I32" s="4" t="s">
        <v>132</v>
      </c>
    </row>
    <row r="33" spans="1:9">
      <c r="A33" s="10"/>
      <c r="B33" s="10"/>
      <c r="C33" s="10"/>
      <c r="D33" s="10"/>
      <c r="E33" s="4">
        <v>31</v>
      </c>
      <c r="F33" s="4">
        <v>203010602</v>
      </c>
      <c r="G33" s="381" t="s">
        <v>1685</v>
      </c>
      <c r="H33" s="4" t="s">
        <v>1716</v>
      </c>
      <c r="I33" s="4" t="s">
        <v>1717</v>
      </c>
    </row>
    <row r="34" spans="1:9">
      <c r="A34" s="10"/>
      <c r="B34" s="10"/>
      <c r="C34" s="10"/>
      <c r="D34" s="10"/>
      <c r="E34" s="4">
        <v>32</v>
      </c>
      <c r="F34" s="4">
        <v>203010603</v>
      </c>
      <c r="G34" s="381" t="s">
        <v>1685</v>
      </c>
      <c r="H34" s="4" t="s">
        <v>1716</v>
      </c>
      <c r="I34" s="4" t="s">
        <v>137</v>
      </c>
    </row>
    <row r="35" spans="1:9">
      <c r="A35" s="10"/>
      <c r="B35" s="10"/>
      <c r="C35" s="10"/>
      <c r="D35" s="10"/>
      <c r="E35" s="4">
        <v>33</v>
      </c>
      <c r="F35" s="4">
        <v>203010701</v>
      </c>
      <c r="G35" s="381" t="s">
        <v>1685</v>
      </c>
      <c r="H35" s="4" t="s">
        <v>1718</v>
      </c>
      <c r="I35" s="4" t="s">
        <v>1719</v>
      </c>
    </row>
    <row r="36" spans="1:9">
      <c r="A36" s="10"/>
      <c r="B36" s="10"/>
      <c r="C36" s="10"/>
      <c r="D36" s="10"/>
      <c r="E36" s="4">
        <v>34</v>
      </c>
      <c r="F36" s="4">
        <v>203010702</v>
      </c>
      <c r="G36" s="381" t="s">
        <v>1685</v>
      </c>
      <c r="H36" s="4" t="s">
        <v>1718</v>
      </c>
      <c r="I36" s="4" t="s">
        <v>1720</v>
      </c>
    </row>
    <row r="37" spans="1:9">
      <c r="A37" s="10"/>
      <c r="B37" s="10"/>
      <c r="C37" s="10"/>
      <c r="D37" s="10"/>
      <c r="E37" s="4">
        <v>35</v>
      </c>
      <c r="F37" s="4">
        <v>203010703</v>
      </c>
      <c r="G37" s="381" t="s">
        <v>1685</v>
      </c>
      <c r="H37" s="4" t="s">
        <v>1718</v>
      </c>
      <c r="I37" s="4" t="s">
        <v>1721</v>
      </c>
    </row>
    <row r="38" spans="1:9">
      <c r="A38" s="10"/>
      <c r="B38" s="10"/>
      <c r="C38" s="10"/>
      <c r="D38" s="10"/>
      <c r="E38" s="4">
        <v>36</v>
      </c>
      <c r="F38" s="4">
        <v>203010704</v>
      </c>
      <c r="G38" s="381" t="s">
        <v>1685</v>
      </c>
      <c r="H38" s="4" t="s">
        <v>1718</v>
      </c>
      <c r="I38" s="4" t="s">
        <v>1722</v>
      </c>
    </row>
    <row r="39" spans="1:9">
      <c r="A39" s="10"/>
      <c r="B39" s="10"/>
      <c r="C39" s="10"/>
      <c r="D39" s="10"/>
      <c r="E39" s="4">
        <v>37</v>
      </c>
      <c r="F39" s="4">
        <v>203010705</v>
      </c>
      <c r="G39" s="381" t="s">
        <v>1685</v>
      </c>
      <c r="H39" s="4" t="s">
        <v>1718</v>
      </c>
      <c r="I39" s="4" t="s">
        <v>1723</v>
      </c>
    </row>
    <row r="40" spans="1:9">
      <c r="A40" s="10"/>
      <c r="B40" s="10"/>
      <c r="C40" s="10"/>
      <c r="D40" s="10"/>
      <c r="E40" s="4">
        <v>38</v>
      </c>
      <c r="F40" s="4">
        <v>203010706</v>
      </c>
      <c r="G40" s="381" t="s">
        <v>1685</v>
      </c>
      <c r="H40" s="4" t="s">
        <v>1718</v>
      </c>
      <c r="I40" s="4" t="s">
        <v>1724</v>
      </c>
    </row>
    <row r="41" spans="1:9">
      <c r="A41" s="10"/>
      <c r="B41" s="10"/>
      <c r="C41" s="10"/>
      <c r="D41" s="10"/>
      <c r="E41" s="4">
        <v>39</v>
      </c>
      <c r="F41" s="4">
        <v>203010707</v>
      </c>
      <c r="G41" s="381" t="s">
        <v>1685</v>
      </c>
      <c r="H41" s="4" t="s">
        <v>1718</v>
      </c>
      <c r="I41" s="4" t="s">
        <v>1725</v>
      </c>
    </row>
    <row r="42" spans="1:9">
      <c r="A42" s="10"/>
      <c r="B42" s="10"/>
      <c r="C42" s="10"/>
      <c r="D42" s="10"/>
      <c r="E42" s="4">
        <v>40</v>
      </c>
      <c r="F42" s="4">
        <v>203010708</v>
      </c>
      <c r="G42" s="381" t="s">
        <v>1685</v>
      </c>
      <c r="H42" s="4" t="s">
        <v>1718</v>
      </c>
      <c r="I42" s="4" t="s">
        <v>1726</v>
      </c>
    </row>
    <row r="43" spans="1:9">
      <c r="A43" s="10"/>
      <c r="B43" s="10"/>
      <c r="C43" s="10"/>
      <c r="D43" s="10"/>
      <c r="E43" s="4">
        <v>41</v>
      </c>
      <c r="F43" s="4">
        <v>203010709</v>
      </c>
      <c r="G43" s="381" t="s">
        <v>1685</v>
      </c>
      <c r="H43" s="4" t="s">
        <v>1718</v>
      </c>
      <c r="I43" s="4" t="s">
        <v>1727</v>
      </c>
    </row>
    <row r="44" spans="1:9">
      <c r="A44" s="10"/>
      <c r="B44" s="10"/>
      <c r="C44" s="10"/>
      <c r="D44" s="10"/>
      <c r="E44" s="4">
        <v>42</v>
      </c>
      <c r="F44" s="4">
        <v>203020101</v>
      </c>
      <c r="G44" s="381" t="s">
        <v>1682</v>
      </c>
      <c r="H44" s="4" t="s">
        <v>1728</v>
      </c>
      <c r="I44" s="4" t="s">
        <v>1729</v>
      </c>
    </row>
    <row r="45" spans="1:9">
      <c r="A45" s="10"/>
      <c r="B45" s="10"/>
      <c r="C45" s="10"/>
      <c r="D45" s="10"/>
      <c r="E45" s="4">
        <v>43</v>
      </c>
      <c r="F45" s="4">
        <v>203020102</v>
      </c>
      <c r="G45" s="381" t="s">
        <v>1682</v>
      </c>
      <c r="H45" s="4" t="s">
        <v>1728</v>
      </c>
      <c r="I45" s="4" t="s">
        <v>1730</v>
      </c>
    </row>
    <row r="46" spans="1:9">
      <c r="A46" s="10"/>
      <c r="B46" s="10"/>
      <c r="C46" s="10"/>
      <c r="D46" s="10"/>
      <c r="E46" s="4">
        <v>44</v>
      </c>
      <c r="F46" s="4">
        <v>203020103</v>
      </c>
      <c r="G46" s="381" t="s">
        <v>1682</v>
      </c>
      <c r="H46" s="4" t="s">
        <v>1728</v>
      </c>
      <c r="I46" s="4" t="s">
        <v>1731</v>
      </c>
    </row>
    <row r="47" spans="1:9">
      <c r="A47" s="10"/>
      <c r="B47" s="10"/>
      <c r="C47" s="10"/>
      <c r="D47" s="10"/>
      <c r="E47" s="4">
        <v>45</v>
      </c>
      <c r="F47" s="4">
        <v>203020104</v>
      </c>
      <c r="G47" s="381" t="s">
        <v>1682</v>
      </c>
      <c r="H47" s="4" t="s">
        <v>1728</v>
      </c>
      <c r="I47" s="4" t="s">
        <v>1732</v>
      </c>
    </row>
    <row r="48" spans="1:9">
      <c r="A48" s="10"/>
      <c r="B48" s="10"/>
      <c r="C48" s="10"/>
      <c r="D48" s="10"/>
      <c r="E48" s="4">
        <v>46</v>
      </c>
      <c r="F48" s="4">
        <v>203020105</v>
      </c>
      <c r="G48" s="381" t="s">
        <v>1682</v>
      </c>
      <c r="H48" s="4" t="s">
        <v>1728</v>
      </c>
      <c r="I48" s="4" t="s">
        <v>1733</v>
      </c>
    </row>
    <row r="49" spans="1:9">
      <c r="A49" s="10"/>
      <c r="B49" s="10"/>
      <c r="C49" s="10"/>
      <c r="D49" s="10"/>
      <c r="E49" s="4">
        <v>47</v>
      </c>
      <c r="F49" s="4">
        <v>203020201</v>
      </c>
      <c r="G49" s="381" t="s">
        <v>1682</v>
      </c>
      <c r="H49" s="4" t="s">
        <v>1734</v>
      </c>
      <c r="I49" s="4" t="s">
        <v>1735</v>
      </c>
    </row>
    <row r="50" spans="1:9">
      <c r="A50" s="10"/>
      <c r="B50" s="10"/>
      <c r="C50" s="10"/>
      <c r="D50" s="10"/>
      <c r="E50" s="4">
        <v>48</v>
      </c>
      <c r="F50" s="4">
        <v>203020202</v>
      </c>
      <c r="G50" s="381" t="s">
        <v>1682</v>
      </c>
      <c r="H50" s="4" t="s">
        <v>1734</v>
      </c>
      <c r="I50" s="4" t="s">
        <v>1736</v>
      </c>
    </row>
    <row r="51" spans="1:9">
      <c r="A51" s="10"/>
      <c r="B51" s="10"/>
      <c r="C51" s="10"/>
      <c r="D51" s="10"/>
      <c r="E51" s="4">
        <v>49</v>
      </c>
      <c r="F51" s="4">
        <v>203020203</v>
      </c>
      <c r="G51" s="381" t="s">
        <v>1682</v>
      </c>
      <c r="H51" s="4" t="s">
        <v>1734</v>
      </c>
      <c r="I51" s="4" t="s">
        <v>1737</v>
      </c>
    </row>
    <row r="52" spans="1:9">
      <c r="A52" s="10"/>
      <c r="B52" s="10"/>
      <c r="C52" s="10"/>
      <c r="D52" s="10"/>
      <c r="E52" s="4">
        <v>50</v>
      </c>
      <c r="F52" s="4">
        <v>203020204</v>
      </c>
      <c r="G52" s="381" t="s">
        <v>1682</v>
      </c>
      <c r="H52" s="4" t="s">
        <v>1734</v>
      </c>
      <c r="I52" s="4" t="s">
        <v>1738</v>
      </c>
    </row>
    <row r="53" spans="1:9">
      <c r="A53" s="10"/>
      <c r="B53" s="10"/>
      <c r="C53" s="10"/>
      <c r="D53" s="10"/>
      <c r="E53" s="4">
        <v>51</v>
      </c>
      <c r="F53" s="4">
        <v>203020205</v>
      </c>
      <c r="G53" s="381" t="s">
        <v>1682</v>
      </c>
      <c r="H53" s="4" t="s">
        <v>1734</v>
      </c>
      <c r="I53" s="4" t="s">
        <v>1739</v>
      </c>
    </row>
    <row r="54" spans="1:9">
      <c r="A54" s="10"/>
      <c r="B54" s="10"/>
      <c r="C54" s="10"/>
      <c r="D54" s="10"/>
      <c r="E54" s="4">
        <v>52</v>
      </c>
      <c r="F54" s="4">
        <v>203020301</v>
      </c>
      <c r="G54" s="381" t="s">
        <v>1682</v>
      </c>
      <c r="H54" s="4" t="s">
        <v>1740</v>
      </c>
      <c r="I54" s="4" t="s">
        <v>1741</v>
      </c>
    </row>
    <row r="55" spans="1:9">
      <c r="A55" s="10"/>
      <c r="B55" s="10"/>
      <c r="C55" s="10"/>
      <c r="D55" s="10"/>
      <c r="E55" s="4">
        <v>53</v>
      </c>
      <c r="F55" s="4">
        <v>203020302</v>
      </c>
      <c r="G55" s="381" t="s">
        <v>1682</v>
      </c>
      <c r="H55" s="4" t="s">
        <v>1740</v>
      </c>
      <c r="I55" s="4" t="s">
        <v>1742</v>
      </c>
    </row>
    <row r="56" spans="1:9">
      <c r="A56" s="10"/>
      <c r="B56" s="10"/>
      <c r="C56" s="10"/>
      <c r="D56" s="10"/>
      <c r="E56" s="4">
        <v>54</v>
      </c>
      <c r="F56" s="4">
        <v>203020303</v>
      </c>
      <c r="G56" s="381" t="s">
        <v>1682</v>
      </c>
      <c r="H56" s="4" t="s">
        <v>1740</v>
      </c>
      <c r="I56" s="4" t="s">
        <v>1743</v>
      </c>
    </row>
    <row r="57" spans="1:9">
      <c r="A57" s="10"/>
      <c r="B57" s="10"/>
      <c r="C57" s="10"/>
      <c r="D57" s="10"/>
      <c r="E57" s="4">
        <v>55</v>
      </c>
      <c r="F57" s="4">
        <v>203020304</v>
      </c>
      <c r="G57" s="381" t="s">
        <v>1682</v>
      </c>
      <c r="H57" s="4" t="s">
        <v>1740</v>
      </c>
      <c r="I57" s="4" t="s">
        <v>1744</v>
      </c>
    </row>
    <row r="58" spans="1:9">
      <c r="A58" s="10"/>
      <c r="B58" s="10"/>
      <c r="C58" s="10"/>
      <c r="D58" s="10"/>
      <c r="E58" s="4">
        <v>56</v>
      </c>
      <c r="F58" s="4">
        <v>203020305</v>
      </c>
      <c r="G58" s="381" t="s">
        <v>1682</v>
      </c>
      <c r="H58" s="4" t="s">
        <v>1740</v>
      </c>
      <c r="I58" s="4" t="s">
        <v>1745</v>
      </c>
    </row>
    <row r="59" spans="1:9">
      <c r="A59" s="10"/>
      <c r="B59" s="10"/>
      <c r="C59" s="10"/>
      <c r="D59" s="10"/>
      <c r="E59" s="4">
        <v>57</v>
      </c>
      <c r="F59" s="4">
        <v>203020401</v>
      </c>
      <c r="G59" s="381" t="s">
        <v>1682</v>
      </c>
      <c r="H59" s="4" t="s">
        <v>1746</v>
      </c>
      <c r="I59" s="4" t="s">
        <v>1747</v>
      </c>
    </row>
    <row r="60" spans="1:9">
      <c r="A60" s="10"/>
      <c r="B60" s="10"/>
      <c r="C60" s="10"/>
      <c r="D60" s="10"/>
      <c r="E60" s="4">
        <v>58</v>
      </c>
      <c r="F60" s="4">
        <v>203020402</v>
      </c>
      <c r="G60" s="381" t="s">
        <v>1682</v>
      </c>
      <c r="H60" s="4" t="s">
        <v>1746</v>
      </c>
      <c r="I60" s="4" t="s">
        <v>1748</v>
      </c>
    </row>
    <row r="61" spans="1:9">
      <c r="A61" s="10"/>
      <c r="B61" s="10"/>
      <c r="C61" s="10"/>
      <c r="D61" s="10"/>
      <c r="E61" s="4">
        <v>59</v>
      </c>
      <c r="F61" s="4">
        <v>203020403</v>
      </c>
      <c r="G61" s="381" t="s">
        <v>1682</v>
      </c>
      <c r="H61" s="4" t="s">
        <v>1746</v>
      </c>
      <c r="I61" s="4" t="s">
        <v>1749</v>
      </c>
    </row>
    <row r="62" spans="1:9">
      <c r="A62" s="10"/>
      <c r="B62" s="10"/>
      <c r="C62" s="10"/>
      <c r="D62" s="10"/>
      <c r="E62" s="4">
        <v>60</v>
      </c>
      <c r="F62" s="4">
        <v>203020404</v>
      </c>
      <c r="G62" s="381" t="s">
        <v>1682</v>
      </c>
      <c r="H62" s="4" t="s">
        <v>1746</v>
      </c>
      <c r="I62" s="4" t="s">
        <v>1750</v>
      </c>
    </row>
    <row r="63" spans="1:9">
      <c r="A63" s="10"/>
      <c r="B63" s="10"/>
      <c r="C63" s="10"/>
      <c r="D63" s="10"/>
      <c r="E63" s="4">
        <v>61</v>
      </c>
      <c r="F63" s="4">
        <v>203020405</v>
      </c>
      <c r="G63" s="381" t="s">
        <v>1682</v>
      </c>
      <c r="H63" s="4" t="s">
        <v>1746</v>
      </c>
      <c r="I63" s="4" t="s">
        <v>1751</v>
      </c>
    </row>
    <row r="64" spans="1:9">
      <c r="A64" s="10"/>
      <c r="B64" s="10"/>
      <c r="C64" s="10"/>
      <c r="D64" s="10"/>
      <c r="E64" s="4">
        <v>62</v>
      </c>
      <c r="F64" s="4">
        <v>203020501</v>
      </c>
      <c r="G64" s="381" t="s">
        <v>1682</v>
      </c>
      <c r="H64" s="4" t="s">
        <v>1752</v>
      </c>
      <c r="I64" s="4" t="s">
        <v>1753</v>
      </c>
    </row>
    <row r="65" spans="1:9">
      <c r="A65" s="10"/>
      <c r="B65" s="10"/>
      <c r="C65" s="10"/>
      <c r="D65" s="10"/>
      <c r="E65" s="4">
        <v>63</v>
      </c>
      <c r="F65" s="4">
        <v>203020502</v>
      </c>
      <c r="G65" s="381" t="s">
        <v>1682</v>
      </c>
      <c r="H65" s="4" t="s">
        <v>1752</v>
      </c>
      <c r="I65" s="4" t="s">
        <v>1754</v>
      </c>
    </row>
    <row r="66" spans="1:9">
      <c r="A66" s="10"/>
      <c r="B66" s="10"/>
      <c r="C66" s="10"/>
      <c r="D66" s="10"/>
      <c r="E66" s="4">
        <v>64</v>
      </c>
      <c r="F66" s="4">
        <v>203020503</v>
      </c>
      <c r="G66" s="381" t="s">
        <v>1682</v>
      </c>
      <c r="H66" s="4" t="s">
        <v>1752</v>
      </c>
      <c r="I66" s="4" t="s">
        <v>1755</v>
      </c>
    </row>
    <row r="67" spans="1:9">
      <c r="A67" s="10"/>
      <c r="B67" s="10"/>
      <c r="C67" s="10"/>
      <c r="D67" s="10"/>
      <c r="E67" s="4">
        <v>65</v>
      </c>
      <c r="F67" s="4">
        <v>203020504</v>
      </c>
      <c r="G67" s="381" t="s">
        <v>1682</v>
      </c>
      <c r="H67" s="4" t="s">
        <v>1752</v>
      </c>
      <c r="I67" s="4" t="s">
        <v>1756</v>
      </c>
    </row>
    <row r="68" spans="1:9">
      <c r="A68" s="10"/>
      <c r="B68" s="10"/>
      <c r="C68" s="10"/>
      <c r="D68" s="10"/>
      <c r="E68" s="4">
        <v>66</v>
      </c>
      <c r="F68" s="4">
        <v>203020505</v>
      </c>
      <c r="G68" s="381" t="s">
        <v>1682</v>
      </c>
      <c r="H68" s="4" t="s">
        <v>1752</v>
      </c>
      <c r="I68" s="4" t="s">
        <v>1757</v>
      </c>
    </row>
    <row r="69" spans="1:9">
      <c r="A69" s="10"/>
      <c r="B69" s="10"/>
      <c r="C69" s="10"/>
      <c r="D69" s="10"/>
      <c r="E69" s="4">
        <v>67</v>
      </c>
      <c r="F69" s="4">
        <v>203020601</v>
      </c>
      <c r="G69" s="381" t="s">
        <v>1682</v>
      </c>
      <c r="H69" s="4" t="s">
        <v>1758</v>
      </c>
      <c r="I69" s="4" t="s">
        <v>1759</v>
      </c>
    </row>
    <row r="70" spans="1:9">
      <c r="A70" s="10"/>
      <c r="B70" s="10"/>
      <c r="C70" s="10"/>
      <c r="D70" s="10"/>
      <c r="E70" s="4">
        <v>68</v>
      </c>
      <c r="F70" s="4">
        <v>203020602</v>
      </c>
      <c r="G70" s="381" t="s">
        <v>1682</v>
      </c>
      <c r="H70" s="4" t="s">
        <v>1758</v>
      </c>
      <c r="I70" s="4" t="s">
        <v>1760</v>
      </c>
    </row>
    <row r="71" spans="1:9">
      <c r="A71" s="10"/>
      <c r="B71" s="10"/>
      <c r="C71" s="10"/>
      <c r="D71" s="10"/>
      <c r="E71" s="4">
        <v>69</v>
      </c>
      <c r="F71" s="4">
        <v>203020603</v>
      </c>
      <c r="G71" s="381" t="s">
        <v>1682</v>
      </c>
      <c r="H71" s="4" t="s">
        <v>1758</v>
      </c>
      <c r="I71" s="4" t="s">
        <v>1761</v>
      </c>
    </row>
    <row r="72" spans="1:9">
      <c r="A72" s="10"/>
      <c r="B72" s="10"/>
      <c r="C72" s="10"/>
      <c r="D72" s="10"/>
      <c r="E72" s="4">
        <v>70</v>
      </c>
      <c r="F72" s="4">
        <v>203020604</v>
      </c>
      <c r="G72" s="381" t="s">
        <v>1682</v>
      </c>
      <c r="H72" s="4" t="s">
        <v>1758</v>
      </c>
      <c r="I72" s="4" t="s">
        <v>1762</v>
      </c>
    </row>
    <row r="73" spans="1:9">
      <c r="A73" s="10"/>
      <c r="B73" s="10"/>
      <c r="C73" s="10"/>
      <c r="D73" s="10"/>
      <c r="E73" s="4">
        <v>71</v>
      </c>
      <c r="F73" s="4">
        <v>203020605</v>
      </c>
      <c r="G73" s="381" t="s">
        <v>1682</v>
      </c>
      <c r="H73" s="4" t="s">
        <v>1758</v>
      </c>
      <c r="I73" s="4" t="s">
        <v>1763</v>
      </c>
    </row>
    <row r="74" spans="1:9">
      <c r="A74" s="10"/>
      <c r="B74" s="10"/>
      <c r="C74" s="10"/>
      <c r="D74" s="10"/>
      <c r="E74" s="4">
        <v>72</v>
      </c>
      <c r="F74" s="4">
        <v>203020701</v>
      </c>
      <c r="G74" s="381" t="s">
        <v>1682</v>
      </c>
      <c r="H74" s="4" t="s">
        <v>1764</v>
      </c>
      <c r="I74" s="4" t="s">
        <v>1765</v>
      </c>
    </row>
    <row r="75" spans="1:9">
      <c r="A75" s="10"/>
      <c r="B75" s="10"/>
      <c r="C75" s="10"/>
      <c r="D75" s="10"/>
      <c r="E75" s="4">
        <v>73</v>
      </c>
      <c r="F75" s="4">
        <v>203020702</v>
      </c>
      <c r="G75" s="381" t="s">
        <v>1682</v>
      </c>
      <c r="H75" s="4" t="s">
        <v>1764</v>
      </c>
      <c r="I75" s="4" t="s">
        <v>1766</v>
      </c>
    </row>
    <row r="76" spans="1:9">
      <c r="A76" s="10"/>
      <c r="B76" s="10"/>
      <c r="C76" s="10"/>
      <c r="D76" s="10"/>
      <c r="E76" s="4">
        <v>74</v>
      </c>
      <c r="F76" s="4">
        <v>203020703</v>
      </c>
      <c r="G76" s="381" t="s">
        <v>1682</v>
      </c>
      <c r="H76" s="4" t="s">
        <v>1764</v>
      </c>
      <c r="I76" s="4" t="s">
        <v>1767</v>
      </c>
    </row>
    <row r="77" spans="1:9">
      <c r="A77" s="10"/>
      <c r="B77" s="10"/>
      <c r="C77" s="10"/>
      <c r="D77" s="10"/>
      <c r="E77" s="4">
        <v>75</v>
      </c>
      <c r="F77" s="4">
        <v>203020704</v>
      </c>
      <c r="G77" s="381" t="s">
        <v>1682</v>
      </c>
      <c r="H77" s="4" t="s">
        <v>1764</v>
      </c>
      <c r="I77" s="4" t="s">
        <v>1768</v>
      </c>
    </row>
    <row r="78" spans="1:9">
      <c r="A78" s="10"/>
      <c r="B78" s="10"/>
      <c r="C78" s="10"/>
      <c r="D78" s="10"/>
      <c r="E78" s="4">
        <v>76</v>
      </c>
      <c r="F78" s="4">
        <v>203020705</v>
      </c>
      <c r="G78" s="381" t="s">
        <v>1682</v>
      </c>
      <c r="H78" s="4" t="s">
        <v>1764</v>
      </c>
      <c r="I78" s="4" t="s">
        <v>1769</v>
      </c>
    </row>
    <row r="79" spans="1:9">
      <c r="A79" s="10"/>
      <c r="B79" s="10"/>
      <c r="C79" s="10"/>
      <c r="D79" s="10"/>
      <c r="E79" s="4">
        <v>77</v>
      </c>
      <c r="F79" s="4">
        <v>203020801</v>
      </c>
      <c r="G79" s="381" t="s">
        <v>1682</v>
      </c>
      <c r="H79" s="4" t="s">
        <v>1770</v>
      </c>
      <c r="I79" s="4" t="s">
        <v>1771</v>
      </c>
    </row>
    <row r="80" spans="1:9">
      <c r="A80" s="10"/>
      <c r="B80" s="10"/>
      <c r="C80" s="10"/>
      <c r="D80" s="10"/>
      <c r="E80" s="4">
        <v>78</v>
      </c>
      <c r="F80" s="4">
        <v>203020802</v>
      </c>
      <c r="G80" s="381" t="s">
        <v>1682</v>
      </c>
      <c r="H80" s="4" t="s">
        <v>1770</v>
      </c>
      <c r="I80" s="4" t="s">
        <v>1772</v>
      </c>
    </row>
    <row r="81" spans="1:9">
      <c r="A81" s="10"/>
      <c r="B81" s="10"/>
      <c r="C81" s="10"/>
      <c r="D81" s="10"/>
      <c r="E81" s="4">
        <v>79</v>
      </c>
      <c r="F81" s="4">
        <v>203020803</v>
      </c>
      <c r="G81" s="381" t="s">
        <v>1682</v>
      </c>
      <c r="H81" s="4" t="s">
        <v>1770</v>
      </c>
      <c r="I81" s="4" t="s">
        <v>1773</v>
      </c>
    </row>
    <row r="82" spans="1:9">
      <c r="A82" s="10"/>
      <c r="B82" s="10"/>
      <c r="C82" s="10"/>
      <c r="D82" s="10"/>
      <c r="E82" s="4">
        <v>80</v>
      </c>
      <c r="F82" s="4">
        <v>203020804</v>
      </c>
      <c r="G82" s="381" t="s">
        <v>1682</v>
      </c>
      <c r="H82" s="4" t="s">
        <v>1770</v>
      </c>
      <c r="I82" s="4" t="s">
        <v>1774</v>
      </c>
    </row>
    <row r="83" spans="1:9">
      <c r="A83" s="10"/>
      <c r="B83" s="10"/>
      <c r="C83" s="10"/>
      <c r="D83" s="10"/>
      <c r="E83" s="4">
        <v>81</v>
      </c>
      <c r="F83" s="4">
        <v>203020805</v>
      </c>
      <c r="G83" s="381" t="s">
        <v>1682</v>
      </c>
      <c r="H83" s="4" t="s">
        <v>1770</v>
      </c>
      <c r="I83" s="4" t="s">
        <v>1775</v>
      </c>
    </row>
    <row r="84" spans="1:9">
      <c r="A84" s="10"/>
      <c r="B84" s="10"/>
      <c r="C84" s="10"/>
      <c r="D84" s="10"/>
      <c r="E84" s="4">
        <v>82</v>
      </c>
      <c r="F84" s="4">
        <v>203020901</v>
      </c>
      <c r="G84" s="381" t="s">
        <v>1682</v>
      </c>
      <c r="H84" s="4" t="s">
        <v>1776</v>
      </c>
      <c r="I84" s="4" t="s">
        <v>1777</v>
      </c>
    </row>
    <row r="85" spans="1:9">
      <c r="A85" s="10"/>
      <c r="B85" s="10"/>
      <c r="C85" s="10"/>
      <c r="D85" s="10"/>
      <c r="E85" s="4">
        <v>83</v>
      </c>
      <c r="F85" s="4">
        <v>203020902</v>
      </c>
      <c r="G85" s="381" t="s">
        <v>1682</v>
      </c>
      <c r="H85" s="4" t="s">
        <v>1776</v>
      </c>
      <c r="I85" s="4" t="s">
        <v>1778</v>
      </c>
    </row>
    <row r="86" spans="1:9">
      <c r="A86" s="10"/>
      <c r="B86" s="10"/>
      <c r="C86" s="10"/>
      <c r="D86" s="10"/>
      <c r="E86" s="4">
        <v>84</v>
      </c>
      <c r="F86" s="4">
        <v>203020903</v>
      </c>
      <c r="G86" s="381" t="s">
        <v>1682</v>
      </c>
      <c r="H86" s="4" t="s">
        <v>1776</v>
      </c>
      <c r="I86" s="4" t="s">
        <v>1779</v>
      </c>
    </row>
    <row r="87" spans="1:9">
      <c r="A87" s="10"/>
      <c r="B87" s="10"/>
      <c r="C87" s="10"/>
      <c r="D87" s="10"/>
      <c r="E87" s="4">
        <v>85</v>
      </c>
      <c r="F87" s="4">
        <v>203020904</v>
      </c>
      <c r="G87" s="381" t="s">
        <v>1682</v>
      </c>
      <c r="H87" s="4" t="s">
        <v>1776</v>
      </c>
      <c r="I87" s="4" t="s">
        <v>1780</v>
      </c>
    </row>
    <row r="88" spans="1:9">
      <c r="A88" s="10"/>
      <c r="B88" s="10"/>
      <c r="C88" s="10"/>
      <c r="D88" s="10"/>
      <c r="E88" s="4">
        <v>86</v>
      </c>
      <c r="F88" s="4">
        <v>203020905</v>
      </c>
      <c r="G88" s="381" t="s">
        <v>1682</v>
      </c>
      <c r="H88" s="4" t="s">
        <v>1776</v>
      </c>
      <c r="I88" s="4" t="s">
        <v>1781</v>
      </c>
    </row>
    <row r="89" spans="1:9">
      <c r="A89" s="10"/>
      <c r="B89" s="10"/>
      <c r="C89" s="10"/>
      <c r="D89" s="10"/>
      <c r="E89" s="4">
        <v>87</v>
      </c>
      <c r="F89" s="4">
        <v>203021001</v>
      </c>
      <c r="G89" s="381" t="s">
        <v>1682</v>
      </c>
      <c r="H89" s="4" t="s">
        <v>1782</v>
      </c>
      <c r="I89" s="4" t="s">
        <v>1783</v>
      </c>
    </row>
    <row r="90" spans="1:9">
      <c r="A90" s="10"/>
      <c r="B90" s="10"/>
      <c r="C90" s="10"/>
      <c r="D90" s="10"/>
      <c r="E90" s="4">
        <v>88</v>
      </c>
      <c r="F90" s="4">
        <v>203021002</v>
      </c>
      <c r="G90" s="381" t="s">
        <v>1682</v>
      </c>
      <c r="H90" s="4" t="s">
        <v>1782</v>
      </c>
      <c r="I90" s="4" t="s">
        <v>1784</v>
      </c>
    </row>
    <row r="91" spans="1:9">
      <c r="A91" s="10"/>
      <c r="B91" s="10"/>
      <c r="C91" s="10"/>
      <c r="D91" s="10"/>
      <c r="E91" s="4">
        <v>89</v>
      </c>
      <c r="F91" s="4">
        <v>203021003</v>
      </c>
      <c r="G91" s="381" t="s">
        <v>1682</v>
      </c>
      <c r="H91" s="4" t="s">
        <v>1782</v>
      </c>
      <c r="I91" s="4" t="s">
        <v>1785</v>
      </c>
    </row>
    <row r="92" spans="1:9">
      <c r="A92" s="10"/>
      <c r="B92" s="10"/>
      <c r="C92" s="10"/>
      <c r="D92" s="10"/>
      <c r="E92" s="4">
        <v>90</v>
      </c>
      <c r="F92" s="4">
        <v>203021004</v>
      </c>
      <c r="G92" s="381" t="s">
        <v>1682</v>
      </c>
      <c r="H92" s="4" t="s">
        <v>1782</v>
      </c>
      <c r="I92" s="4" t="s">
        <v>1786</v>
      </c>
    </row>
    <row r="93" spans="1:9">
      <c r="A93" s="10"/>
      <c r="B93" s="10"/>
      <c r="C93" s="10"/>
      <c r="D93" s="10"/>
      <c r="E93" s="4">
        <v>91</v>
      </c>
      <c r="F93" s="4">
        <v>203021005</v>
      </c>
      <c r="G93" s="381" t="s">
        <v>1682</v>
      </c>
      <c r="H93" s="4" t="s">
        <v>1782</v>
      </c>
      <c r="I93" s="5" t="s">
        <v>1787</v>
      </c>
    </row>
    <row r="94" spans="1:9">
      <c r="A94" s="10"/>
      <c r="B94" s="10"/>
      <c r="C94" s="10"/>
      <c r="D94" s="10"/>
      <c r="E94" s="4">
        <v>92</v>
      </c>
      <c r="F94" s="4">
        <v>203021101</v>
      </c>
      <c r="G94" s="381" t="s">
        <v>1682</v>
      </c>
      <c r="H94" s="4" t="s">
        <v>1788</v>
      </c>
      <c r="I94" s="4" t="s">
        <v>1789</v>
      </c>
    </row>
    <row r="95" spans="1:9">
      <c r="A95" s="10"/>
      <c r="B95" s="10"/>
      <c r="C95" s="10"/>
      <c r="D95" s="10"/>
      <c r="E95" s="4">
        <v>93</v>
      </c>
      <c r="F95" s="4">
        <v>203021102</v>
      </c>
      <c r="G95" s="381" t="s">
        <v>1682</v>
      </c>
      <c r="H95" s="4" t="s">
        <v>1788</v>
      </c>
      <c r="I95" s="4" t="s">
        <v>1790</v>
      </c>
    </row>
    <row r="96" spans="1:9">
      <c r="A96" s="10"/>
      <c r="B96" s="10"/>
      <c r="C96" s="10"/>
      <c r="D96" s="10"/>
      <c r="E96" s="4">
        <v>94</v>
      </c>
      <c r="F96" s="4">
        <v>203021103</v>
      </c>
      <c r="G96" s="381" t="s">
        <v>1682</v>
      </c>
      <c r="H96" s="4" t="s">
        <v>1788</v>
      </c>
      <c r="I96" s="4" t="s">
        <v>1791</v>
      </c>
    </row>
    <row r="97" spans="1:9">
      <c r="A97" s="10"/>
      <c r="B97" s="10"/>
      <c r="C97" s="10"/>
      <c r="D97" s="10"/>
      <c r="E97" s="4">
        <v>95</v>
      </c>
      <c r="F97" s="4">
        <v>203021104</v>
      </c>
      <c r="G97" s="381" t="s">
        <v>1682</v>
      </c>
      <c r="H97" s="4" t="s">
        <v>1788</v>
      </c>
      <c r="I97" s="4" t="s">
        <v>1792</v>
      </c>
    </row>
    <row r="98" spans="1:9">
      <c r="A98" s="10"/>
      <c r="B98" s="10"/>
      <c r="C98" s="10"/>
      <c r="D98" s="10"/>
      <c r="E98" s="4">
        <v>96</v>
      </c>
      <c r="F98" s="4">
        <v>203021105</v>
      </c>
      <c r="G98" s="381" t="s">
        <v>1682</v>
      </c>
      <c r="H98" s="4" t="s">
        <v>1788</v>
      </c>
      <c r="I98" s="4" t="s">
        <v>1793</v>
      </c>
    </row>
    <row r="99" spans="1:9">
      <c r="A99" s="10"/>
      <c r="B99" s="10"/>
      <c r="C99" s="10"/>
      <c r="D99" s="10"/>
      <c r="E99" s="4">
        <v>97</v>
      </c>
      <c r="F99" s="4">
        <v>203021201</v>
      </c>
      <c r="G99" s="381" t="s">
        <v>1682</v>
      </c>
      <c r="H99" s="4" t="s">
        <v>1794</v>
      </c>
      <c r="I99" s="4" t="s">
        <v>1795</v>
      </c>
    </row>
    <row r="100" spans="1:9">
      <c r="A100" s="10"/>
      <c r="B100" s="10"/>
      <c r="C100" s="10"/>
      <c r="D100" s="10"/>
      <c r="E100" s="4">
        <v>98</v>
      </c>
      <c r="F100" s="4">
        <v>203021202</v>
      </c>
      <c r="G100" s="381" t="s">
        <v>1682</v>
      </c>
      <c r="H100" s="4" t="s">
        <v>1794</v>
      </c>
      <c r="I100" s="4" t="s">
        <v>1796</v>
      </c>
    </row>
    <row r="101" spans="1:9">
      <c r="A101" s="10"/>
      <c r="B101" s="10"/>
      <c r="C101" s="10"/>
      <c r="D101" s="10"/>
      <c r="E101" s="4">
        <v>99</v>
      </c>
      <c r="F101" s="4">
        <v>203021203</v>
      </c>
      <c r="G101" s="381" t="s">
        <v>1682</v>
      </c>
      <c r="H101" s="4" t="s">
        <v>1794</v>
      </c>
      <c r="I101" s="4" t="s">
        <v>1797</v>
      </c>
    </row>
    <row r="102" spans="1:9">
      <c r="A102" s="10"/>
      <c r="B102" s="10"/>
      <c r="C102" s="10"/>
      <c r="D102" s="10"/>
      <c r="E102" s="4">
        <v>100</v>
      </c>
      <c r="F102" s="4">
        <v>203021204</v>
      </c>
      <c r="G102" s="381" t="s">
        <v>1682</v>
      </c>
      <c r="H102" s="4" t="s">
        <v>1794</v>
      </c>
      <c r="I102" s="4" t="s">
        <v>1798</v>
      </c>
    </row>
    <row r="103" spans="1:9">
      <c r="A103" s="10"/>
      <c r="B103" s="10"/>
      <c r="C103" s="10"/>
      <c r="D103" s="10"/>
      <c r="E103" s="4">
        <v>101</v>
      </c>
      <c r="F103" s="4">
        <v>203021205</v>
      </c>
      <c r="G103" s="381" t="s">
        <v>1682</v>
      </c>
      <c r="H103" s="4" t="s">
        <v>1794</v>
      </c>
      <c r="I103" s="4" t="s">
        <v>1799</v>
      </c>
    </row>
    <row r="104" spans="1:9">
      <c r="A104" s="10"/>
      <c r="B104" s="10"/>
      <c r="C104" s="10"/>
      <c r="D104" s="10"/>
      <c r="E104" s="4">
        <v>102</v>
      </c>
      <c r="F104" s="4">
        <v>203021301</v>
      </c>
      <c r="G104" s="381" t="s">
        <v>1682</v>
      </c>
      <c r="H104" s="4" t="s">
        <v>1800</v>
      </c>
      <c r="I104" s="4" t="s">
        <v>1801</v>
      </c>
    </row>
    <row r="105" spans="1:9">
      <c r="A105" s="10"/>
      <c r="B105" s="10"/>
      <c r="C105" s="10"/>
      <c r="D105" s="10"/>
      <c r="E105" s="4">
        <v>103</v>
      </c>
      <c r="F105" s="4">
        <v>203021302</v>
      </c>
      <c r="G105" s="381" t="s">
        <v>1682</v>
      </c>
      <c r="H105" s="4" t="s">
        <v>1800</v>
      </c>
      <c r="I105" s="4" t="s">
        <v>1802</v>
      </c>
    </row>
    <row r="106" spans="1:9">
      <c r="A106" s="10"/>
      <c r="B106" s="10"/>
      <c r="C106" s="10"/>
      <c r="D106" s="10"/>
      <c r="E106" s="4">
        <v>104</v>
      </c>
      <c r="F106" s="4">
        <v>203021303</v>
      </c>
      <c r="G106" s="381" t="s">
        <v>1682</v>
      </c>
      <c r="H106" s="4" t="s">
        <v>1800</v>
      </c>
      <c r="I106" s="4" t="s">
        <v>1803</v>
      </c>
    </row>
    <row r="107" spans="1:9">
      <c r="A107" s="10"/>
      <c r="B107" s="10"/>
      <c r="C107" s="10"/>
      <c r="D107" s="10"/>
      <c r="E107" s="4">
        <v>105</v>
      </c>
      <c r="F107" s="4">
        <v>203021304</v>
      </c>
      <c r="G107" s="381" t="s">
        <v>1682</v>
      </c>
      <c r="H107" s="4" t="s">
        <v>1800</v>
      </c>
      <c r="I107" s="4" t="s">
        <v>1804</v>
      </c>
    </row>
    <row r="108" spans="1:9">
      <c r="A108" s="10"/>
      <c r="B108" s="10"/>
      <c r="C108" s="10"/>
      <c r="D108" s="10"/>
      <c r="E108" s="4">
        <v>106</v>
      </c>
      <c r="F108" s="4">
        <v>203021305</v>
      </c>
      <c r="G108" s="381" t="s">
        <v>1682</v>
      </c>
      <c r="H108" s="4" t="s">
        <v>1800</v>
      </c>
      <c r="I108" s="4" t="s">
        <v>1805</v>
      </c>
    </row>
    <row r="109" spans="1:9">
      <c r="A109" s="10"/>
      <c r="B109" s="10"/>
      <c r="C109" s="10"/>
      <c r="D109" s="10"/>
      <c r="E109" s="4">
        <v>107</v>
      </c>
      <c r="F109" s="4">
        <v>203021401</v>
      </c>
      <c r="G109" s="381" t="s">
        <v>1682</v>
      </c>
      <c r="H109" s="4" t="s">
        <v>1806</v>
      </c>
      <c r="I109" s="4" t="s">
        <v>1807</v>
      </c>
    </row>
    <row r="110" spans="1:9">
      <c r="A110" s="10"/>
      <c r="B110" s="10"/>
      <c r="C110" s="10"/>
      <c r="D110" s="10"/>
      <c r="E110" s="4">
        <v>108</v>
      </c>
      <c r="F110" s="4">
        <v>203021402</v>
      </c>
      <c r="G110" s="381" t="s">
        <v>1682</v>
      </c>
      <c r="H110" s="4" t="s">
        <v>1806</v>
      </c>
      <c r="I110" s="4" t="s">
        <v>1808</v>
      </c>
    </row>
    <row r="111" spans="1:9">
      <c r="A111" s="10"/>
      <c r="B111" s="10"/>
      <c r="C111" s="10"/>
      <c r="D111" s="10"/>
      <c r="E111" s="4">
        <v>109</v>
      </c>
      <c r="F111" s="4">
        <v>203021403</v>
      </c>
      <c r="G111" s="381" t="s">
        <v>1682</v>
      </c>
      <c r="H111" s="4" t="s">
        <v>1806</v>
      </c>
      <c r="I111" s="4" t="s">
        <v>1809</v>
      </c>
    </row>
    <row r="112" spans="1:9">
      <c r="A112" s="10"/>
      <c r="B112" s="10"/>
      <c r="C112" s="10"/>
      <c r="D112" s="10"/>
      <c r="E112" s="4">
        <v>110</v>
      </c>
      <c r="F112" s="4">
        <v>203021404</v>
      </c>
      <c r="G112" s="381" t="s">
        <v>1682</v>
      </c>
      <c r="H112" s="4" t="s">
        <v>1806</v>
      </c>
      <c r="I112" s="4" t="s">
        <v>1810</v>
      </c>
    </row>
    <row r="113" spans="1:9">
      <c r="A113" s="10"/>
      <c r="B113" s="10"/>
      <c r="C113" s="10"/>
      <c r="D113" s="10"/>
      <c r="E113" s="4">
        <v>111</v>
      </c>
      <c r="F113" s="4">
        <v>203021405</v>
      </c>
      <c r="G113" s="381" t="s">
        <v>1682</v>
      </c>
      <c r="H113" s="4" t="s">
        <v>1806</v>
      </c>
      <c r="I113" s="4" t="s">
        <v>1811</v>
      </c>
    </row>
    <row r="114" spans="1:9">
      <c r="A114" s="10"/>
      <c r="B114" s="10"/>
      <c r="C114" s="10"/>
      <c r="D114" s="10"/>
      <c r="E114" s="4">
        <v>112</v>
      </c>
      <c r="F114" s="4">
        <v>203021501</v>
      </c>
      <c r="G114" s="381" t="s">
        <v>1682</v>
      </c>
      <c r="H114" s="4" t="s">
        <v>1812</v>
      </c>
      <c r="I114" s="4" t="s">
        <v>1813</v>
      </c>
    </row>
    <row r="115" spans="1:9">
      <c r="A115" s="10"/>
      <c r="B115" s="10"/>
      <c r="C115" s="10"/>
      <c r="D115" s="10"/>
      <c r="E115" s="4">
        <v>113</v>
      </c>
      <c r="F115" s="4">
        <v>203021502</v>
      </c>
      <c r="G115" s="381" t="s">
        <v>1682</v>
      </c>
      <c r="H115" s="4" t="s">
        <v>1812</v>
      </c>
      <c r="I115" s="4" t="s">
        <v>1814</v>
      </c>
    </row>
    <row r="116" spans="1:9">
      <c r="A116" s="10"/>
      <c r="B116" s="10"/>
      <c r="C116" s="10"/>
      <c r="D116" s="10"/>
      <c r="E116" s="4">
        <v>114</v>
      </c>
      <c r="F116" s="4">
        <v>203021503</v>
      </c>
      <c r="G116" s="381" t="s">
        <v>1682</v>
      </c>
      <c r="H116" s="4" t="s">
        <v>1812</v>
      </c>
      <c r="I116" s="4" t="s">
        <v>1815</v>
      </c>
    </row>
    <row r="117" spans="1:9">
      <c r="A117" s="10"/>
      <c r="B117" s="10"/>
      <c r="C117" s="10"/>
      <c r="D117" s="10"/>
      <c r="E117" s="4">
        <v>115</v>
      </c>
      <c r="F117" s="4">
        <v>203021504</v>
      </c>
      <c r="G117" s="381" t="s">
        <v>1682</v>
      </c>
      <c r="H117" s="4" t="s">
        <v>1812</v>
      </c>
      <c r="I117" s="4" t="s">
        <v>1816</v>
      </c>
    </row>
    <row r="118" spans="1:9">
      <c r="A118" s="10"/>
      <c r="B118" s="10"/>
      <c r="C118" s="10"/>
      <c r="D118" s="10"/>
      <c r="E118" s="4">
        <v>116</v>
      </c>
      <c r="F118" s="4">
        <v>203021505</v>
      </c>
      <c r="G118" s="381" t="s">
        <v>1682</v>
      </c>
      <c r="H118" s="4" t="s">
        <v>1812</v>
      </c>
      <c r="I118" s="4" t="s">
        <v>1817</v>
      </c>
    </row>
    <row r="119" spans="1:9">
      <c r="A119" s="10"/>
      <c r="B119" s="10"/>
      <c r="C119" s="10"/>
      <c r="D119" s="10"/>
      <c r="E119" s="4">
        <v>117</v>
      </c>
      <c r="F119" s="4">
        <v>203021601</v>
      </c>
      <c r="G119" s="381" t="s">
        <v>1682</v>
      </c>
      <c r="H119" s="4" t="s">
        <v>1818</v>
      </c>
      <c r="I119" s="4" t="s">
        <v>1819</v>
      </c>
    </row>
    <row r="120" spans="1:9">
      <c r="A120" s="10"/>
      <c r="B120" s="10"/>
      <c r="C120" s="10"/>
      <c r="D120" s="10"/>
      <c r="E120" s="4">
        <v>118</v>
      </c>
      <c r="F120" s="4">
        <v>203021602</v>
      </c>
      <c r="G120" s="381" t="s">
        <v>1682</v>
      </c>
      <c r="H120" s="4" t="s">
        <v>1818</v>
      </c>
      <c r="I120" s="4" t="s">
        <v>1820</v>
      </c>
    </row>
    <row r="121" spans="1:9">
      <c r="A121" s="10"/>
      <c r="B121" s="10"/>
      <c r="C121" s="10"/>
      <c r="D121" s="10"/>
      <c r="E121" s="4">
        <v>119</v>
      </c>
      <c r="F121" s="4">
        <v>203021701</v>
      </c>
      <c r="G121" s="381" t="s">
        <v>1682</v>
      </c>
      <c r="H121" s="4" t="s">
        <v>1821</v>
      </c>
      <c r="I121" s="4" t="s">
        <v>1822</v>
      </c>
    </row>
    <row r="122" spans="1:9">
      <c r="A122" s="10"/>
      <c r="B122" s="10"/>
      <c r="C122" s="10"/>
      <c r="D122" s="10"/>
      <c r="E122" s="4">
        <v>120</v>
      </c>
      <c r="F122" s="4">
        <v>203021702</v>
      </c>
      <c r="G122" s="381" t="s">
        <v>1682</v>
      </c>
      <c r="H122" s="4" t="s">
        <v>1821</v>
      </c>
      <c r="I122" s="4" t="s">
        <v>1823</v>
      </c>
    </row>
    <row r="123" spans="1:9">
      <c r="A123" s="10"/>
      <c r="B123" s="10"/>
      <c r="C123" s="10"/>
      <c r="D123" s="10"/>
      <c r="E123" s="4">
        <v>121</v>
      </c>
      <c r="F123" s="4">
        <v>203021800</v>
      </c>
      <c r="G123" s="381" t="s">
        <v>1682</v>
      </c>
      <c r="H123" s="4" t="s">
        <v>1824</v>
      </c>
      <c r="I123" s="4" t="s">
        <v>1824</v>
      </c>
    </row>
    <row r="124" spans="1:9">
      <c r="A124" s="10"/>
      <c r="B124" s="10"/>
      <c r="C124" s="10"/>
      <c r="D124" s="10"/>
      <c r="E124" s="4">
        <v>122</v>
      </c>
      <c r="F124" s="4">
        <v>203021901</v>
      </c>
      <c r="G124" s="381" t="s">
        <v>1682</v>
      </c>
      <c r="H124" s="4" t="s">
        <v>1825</v>
      </c>
      <c r="I124" s="4" t="s">
        <v>1826</v>
      </c>
    </row>
    <row r="125" spans="1:9">
      <c r="A125" s="10"/>
      <c r="B125" s="10"/>
      <c r="C125" s="10"/>
      <c r="D125" s="10"/>
      <c r="E125" s="4">
        <v>123</v>
      </c>
      <c r="F125" s="4">
        <v>203021902</v>
      </c>
      <c r="G125" s="381" t="s">
        <v>1682</v>
      </c>
      <c r="H125" s="4" t="s">
        <v>1825</v>
      </c>
      <c r="I125" s="4" t="s">
        <v>1827</v>
      </c>
    </row>
    <row r="126" spans="1:9">
      <c r="A126" s="10"/>
      <c r="B126" s="10"/>
      <c r="C126" s="10"/>
      <c r="D126" s="10"/>
      <c r="E126" s="4">
        <v>124</v>
      </c>
      <c r="F126" s="4">
        <v>203021903</v>
      </c>
      <c r="G126" s="381" t="s">
        <v>1682</v>
      </c>
      <c r="H126" s="4" t="s">
        <v>1825</v>
      </c>
      <c r="I126" s="4" t="s">
        <v>1828</v>
      </c>
    </row>
    <row r="127" spans="1:9">
      <c r="A127" s="10"/>
      <c r="B127" s="10"/>
      <c r="C127" s="10"/>
      <c r="D127" s="10"/>
      <c r="E127" s="4">
        <v>125</v>
      </c>
      <c r="F127" s="4">
        <v>203021904</v>
      </c>
      <c r="G127" s="381" t="s">
        <v>1682</v>
      </c>
      <c r="H127" s="4" t="s">
        <v>1825</v>
      </c>
      <c r="I127" s="4" t="s">
        <v>1829</v>
      </c>
    </row>
    <row r="128" spans="1:9">
      <c r="A128" s="10"/>
      <c r="B128" s="10"/>
      <c r="C128" s="10"/>
      <c r="D128" s="10"/>
      <c r="E128" s="4">
        <v>126</v>
      </c>
      <c r="F128" s="4">
        <v>203022001</v>
      </c>
      <c r="G128" s="381" t="s">
        <v>1682</v>
      </c>
      <c r="H128" s="4" t="s">
        <v>1830</v>
      </c>
      <c r="I128" s="4" t="s">
        <v>1831</v>
      </c>
    </row>
    <row r="129" spans="1:9">
      <c r="A129" s="10"/>
      <c r="B129" s="10"/>
      <c r="C129" s="10"/>
      <c r="D129" s="10"/>
      <c r="E129" s="4">
        <v>127</v>
      </c>
      <c r="F129" s="4">
        <v>203022002</v>
      </c>
      <c r="G129" s="381" t="s">
        <v>1682</v>
      </c>
      <c r="H129" s="4" t="s">
        <v>1830</v>
      </c>
      <c r="I129" s="4" t="s">
        <v>1832</v>
      </c>
    </row>
    <row r="130" spans="1:9">
      <c r="A130" s="10"/>
      <c r="B130" s="10"/>
      <c r="C130" s="10"/>
      <c r="D130" s="10"/>
      <c r="E130" s="4">
        <v>128</v>
      </c>
      <c r="F130" s="4">
        <v>203022003</v>
      </c>
      <c r="G130" s="381" t="s">
        <v>1682</v>
      </c>
      <c r="H130" s="4" t="s">
        <v>1830</v>
      </c>
      <c r="I130" s="4" t="s">
        <v>1833</v>
      </c>
    </row>
    <row r="131" spans="1:9">
      <c r="A131" s="10"/>
      <c r="B131" s="10"/>
      <c r="C131" s="10"/>
      <c r="D131" s="10"/>
      <c r="E131" s="4">
        <v>129</v>
      </c>
      <c r="F131" s="4">
        <v>203022004</v>
      </c>
      <c r="G131" s="381" t="s">
        <v>1682</v>
      </c>
      <c r="H131" s="4" t="s">
        <v>1830</v>
      </c>
      <c r="I131" s="4" t="s">
        <v>1834</v>
      </c>
    </row>
    <row r="132" spans="1:9">
      <c r="A132" s="10"/>
      <c r="B132" s="10"/>
      <c r="C132" s="10"/>
      <c r="D132" s="10"/>
      <c r="E132" s="4">
        <v>130</v>
      </c>
      <c r="F132" s="4">
        <v>203022100</v>
      </c>
      <c r="G132" s="381" t="s">
        <v>1682</v>
      </c>
      <c r="H132" s="4" t="s">
        <v>1835</v>
      </c>
      <c r="I132" s="4" t="s">
        <v>1835</v>
      </c>
    </row>
    <row r="133" spans="1:9">
      <c r="A133" s="10"/>
      <c r="B133" s="10"/>
      <c r="C133" s="10"/>
      <c r="D133" s="10"/>
      <c r="E133" s="4">
        <v>131</v>
      </c>
      <c r="F133" s="4">
        <v>203022200</v>
      </c>
      <c r="G133" s="381" t="s">
        <v>1682</v>
      </c>
      <c r="H133" s="4" t="s">
        <v>1836</v>
      </c>
      <c r="I133" s="4" t="s">
        <v>1836</v>
      </c>
    </row>
    <row r="134" spans="1:9">
      <c r="A134" s="10"/>
      <c r="B134" s="10"/>
      <c r="C134" s="10"/>
      <c r="D134" s="10"/>
      <c r="E134" s="4">
        <v>132</v>
      </c>
      <c r="F134" s="4">
        <v>203022300</v>
      </c>
      <c r="G134" s="381" t="s">
        <v>1682</v>
      </c>
      <c r="H134" s="4" t="s">
        <v>1837</v>
      </c>
      <c r="I134" s="4" t="s">
        <v>1837</v>
      </c>
    </row>
    <row r="135" spans="1:9">
      <c r="A135" s="10"/>
      <c r="B135" s="10"/>
      <c r="C135" s="10"/>
      <c r="D135" s="10"/>
      <c r="E135" s="4">
        <v>133</v>
      </c>
      <c r="F135" s="4">
        <v>203022400</v>
      </c>
      <c r="G135" s="381" t="s">
        <v>1682</v>
      </c>
      <c r="H135" s="4" t="s">
        <v>1838</v>
      </c>
      <c r="I135" s="4" t="s">
        <v>1838</v>
      </c>
    </row>
    <row r="136" spans="1:9">
      <c r="A136" s="10"/>
      <c r="B136" s="10"/>
      <c r="C136" s="10"/>
      <c r="D136" s="10"/>
      <c r="E136" s="4">
        <v>134</v>
      </c>
      <c r="F136" s="4">
        <v>203022500</v>
      </c>
      <c r="G136" s="381" t="s">
        <v>1682</v>
      </c>
      <c r="H136" s="4" t="s">
        <v>1839</v>
      </c>
      <c r="I136" s="4" t="s">
        <v>1839</v>
      </c>
    </row>
    <row r="137" spans="1:9">
      <c r="A137" s="10"/>
      <c r="B137" s="10"/>
      <c r="C137" s="10"/>
      <c r="D137" s="10"/>
      <c r="E137" s="4">
        <v>135</v>
      </c>
      <c r="F137" s="4">
        <v>203022600</v>
      </c>
      <c r="G137" s="381" t="s">
        <v>1682</v>
      </c>
      <c r="H137" s="4" t="s">
        <v>1840</v>
      </c>
      <c r="I137" s="4" t="s">
        <v>1840</v>
      </c>
    </row>
    <row r="138" spans="1:9">
      <c r="A138" s="10"/>
      <c r="B138" s="10"/>
      <c r="C138" s="10"/>
      <c r="D138" s="10"/>
      <c r="E138" s="4">
        <v>136</v>
      </c>
      <c r="F138" s="4">
        <v>203022700</v>
      </c>
      <c r="G138" s="381" t="s">
        <v>1682</v>
      </c>
      <c r="H138" s="4" t="s">
        <v>1841</v>
      </c>
      <c r="I138" s="4" t="s">
        <v>1841</v>
      </c>
    </row>
    <row r="139" spans="1:9">
      <c r="A139" s="10"/>
      <c r="B139" s="10"/>
      <c r="C139" s="10"/>
      <c r="D139" s="10"/>
      <c r="E139" s="4">
        <v>137</v>
      </c>
      <c r="F139" s="4">
        <v>203030101</v>
      </c>
      <c r="G139" s="381" t="s">
        <v>1694</v>
      </c>
      <c r="H139" s="4" t="s">
        <v>1842</v>
      </c>
      <c r="I139" s="4" t="s">
        <v>1843</v>
      </c>
    </row>
    <row r="140" spans="1:9">
      <c r="A140" s="10"/>
      <c r="B140" s="10"/>
      <c r="C140" s="10"/>
      <c r="D140" s="10"/>
      <c r="E140" s="4">
        <v>138</v>
      </c>
      <c r="F140" s="4">
        <v>203030102</v>
      </c>
      <c r="G140" s="381" t="s">
        <v>1694</v>
      </c>
      <c r="H140" s="4" t="s">
        <v>1842</v>
      </c>
      <c r="I140" s="4" t="s">
        <v>1844</v>
      </c>
    </row>
    <row r="141" spans="1:9">
      <c r="A141" s="10"/>
      <c r="B141" s="10"/>
      <c r="C141" s="10"/>
      <c r="D141" s="10"/>
      <c r="E141" s="4">
        <v>139</v>
      </c>
      <c r="F141" s="4">
        <v>203030103</v>
      </c>
      <c r="G141" s="381" t="s">
        <v>1694</v>
      </c>
      <c r="H141" s="4" t="s">
        <v>1842</v>
      </c>
      <c r="I141" s="4" t="s">
        <v>1845</v>
      </c>
    </row>
    <row r="142" spans="1:9">
      <c r="A142" s="10"/>
      <c r="B142" s="10"/>
      <c r="C142" s="10"/>
      <c r="D142" s="10"/>
      <c r="E142" s="4">
        <v>140</v>
      </c>
      <c r="F142" s="4">
        <v>203030104</v>
      </c>
      <c r="G142" s="381" t="s">
        <v>1694</v>
      </c>
      <c r="H142" s="4" t="s">
        <v>1842</v>
      </c>
      <c r="I142" s="4" t="s">
        <v>1846</v>
      </c>
    </row>
    <row r="143" spans="1:9">
      <c r="A143" s="10"/>
      <c r="B143" s="10"/>
      <c r="C143" s="10"/>
      <c r="D143" s="10"/>
      <c r="E143" s="4">
        <v>141</v>
      </c>
      <c r="F143" s="4">
        <v>203030105</v>
      </c>
      <c r="G143" s="381" t="s">
        <v>1694</v>
      </c>
      <c r="H143" s="4" t="s">
        <v>1842</v>
      </c>
      <c r="I143" s="4" t="s">
        <v>1847</v>
      </c>
    </row>
    <row r="144" spans="1:9">
      <c r="A144" s="10"/>
      <c r="B144" s="10"/>
      <c r="C144" s="10"/>
      <c r="D144" s="10"/>
      <c r="E144" s="4">
        <v>142</v>
      </c>
      <c r="F144" s="4">
        <v>203030201</v>
      </c>
      <c r="G144" s="381" t="s">
        <v>1694</v>
      </c>
      <c r="H144" s="4" t="s">
        <v>1848</v>
      </c>
      <c r="I144" s="4" t="s">
        <v>1849</v>
      </c>
    </row>
    <row r="145" spans="1:9">
      <c r="A145" s="10"/>
      <c r="B145" s="10"/>
      <c r="C145" s="10"/>
      <c r="D145" s="10"/>
      <c r="E145" s="4">
        <v>143</v>
      </c>
      <c r="F145" s="4">
        <v>203030202</v>
      </c>
      <c r="G145" s="381" t="s">
        <v>1694</v>
      </c>
      <c r="H145" s="4" t="s">
        <v>1848</v>
      </c>
      <c r="I145" s="4" t="s">
        <v>198</v>
      </c>
    </row>
    <row r="146" spans="1:9">
      <c r="A146" s="10"/>
      <c r="B146" s="10"/>
      <c r="C146" s="10"/>
      <c r="D146" s="10"/>
      <c r="E146" s="4">
        <v>144</v>
      </c>
      <c r="F146" s="4">
        <v>203030203</v>
      </c>
      <c r="G146" s="381" t="s">
        <v>1694</v>
      </c>
      <c r="H146" s="4" t="s">
        <v>1848</v>
      </c>
      <c r="I146" s="4" t="s">
        <v>1850</v>
      </c>
    </row>
    <row r="147" spans="1:9">
      <c r="A147" s="10"/>
      <c r="B147" s="10"/>
      <c r="C147" s="10"/>
      <c r="D147" s="10"/>
      <c r="E147" s="4">
        <v>145</v>
      </c>
      <c r="F147" s="4">
        <v>203030204</v>
      </c>
      <c r="G147" s="381" t="s">
        <v>1694</v>
      </c>
      <c r="H147" s="4" t="s">
        <v>1848</v>
      </c>
      <c r="I147" s="4" t="s">
        <v>205</v>
      </c>
    </row>
    <row r="148" spans="1:9">
      <c r="A148" s="10"/>
      <c r="B148" s="10"/>
      <c r="C148" s="10"/>
      <c r="D148" s="10"/>
      <c r="E148" s="4">
        <v>146</v>
      </c>
      <c r="F148" s="4">
        <v>203030205</v>
      </c>
      <c r="G148" s="381" t="s">
        <v>1694</v>
      </c>
      <c r="H148" s="4" t="s">
        <v>1848</v>
      </c>
      <c r="I148" s="4" t="s">
        <v>1851</v>
      </c>
    </row>
    <row r="149" spans="1:9">
      <c r="A149" s="10"/>
      <c r="B149" s="10"/>
      <c r="C149" s="10"/>
      <c r="D149" s="10"/>
      <c r="E149" s="4">
        <v>147</v>
      </c>
      <c r="F149" s="4">
        <v>203030300</v>
      </c>
      <c r="G149" s="381" t="s">
        <v>1694</v>
      </c>
      <c r="H149" s="4" t="s">
        <v>1848</v>
      </c>
      <c r="I149" s="4" t="s">
        <v>9337</v>
      </c>
    </row>
    <row r="150" spans="1:9">
      <c r="A150" s="10"/>
      <c r="B150" s="10"/>
      <c r="C150" s="10"/>
      <c r="D150" s="10"/>
      <c r="E150" s="4">
        <v>148</v>
      </c>
      <c r="F150" s="4">
        <v>204010101</v>
      </c>
      <c r="G150" s="381" t="s">
        <v>1688</v>
      </c>
      <c r="H150" s="4" t="s">
        <v>1852</v>
      </c>
      <c r="I150" s="4" t="s">
        <v>1853</v>
      </c>
    </row>
    <row r="151" spans="1:9">
      <c r="A151" s="10"/>
      <c r="B151" s="10"/>
      <c r="C151" s="10"/>
      <c r="D151" s="10"/>
      <c r="E151" s="4">
        <v>149</v>
      </c>
      <c r="F151" s="4">
        <v>204010102</v>
      </c>
      <c r="G151" s="381" t="s">
        <v>1688</v>
      </c>
      <c r="H151" s="4" t="s">
        <v>1852</v>
      </c>
      <c r="I151" s="4" t="s">
        <v>1854</v>
      </c>
    </row>
    <row r="152" spans="1:9">
      <c r="A152" s="10"/>
      <c r="B152" s="10"/>
      <c r="C152" s="10"/>
      <c r="D152" s="10"/>
      <c r="E152" s="4">
        <v>150</v>
      </c>
      <c r="F152" s="4">
        <v>204010103</v>
      </c>
      <c r="G152" s="381" t="s">
        <v>1688</v>
      </c>
      <c r="H152" s="4" t="s">
        <v>1852</v>
      </c>
      <c r="I152" s="4" t="s">
        <v>1855</v>
      </c>
    </row>
    <row r="153" spans="1:9">
      <c r="A153" s="10"/>
      <c r="B153" s="10"/>
      <c r="C153" s="10"/>
      <c r="D153" s="10"/>
      <c r="E153" s="4">
        <v>151</v>
      </c>
      <c r="F153" s="4">
        <v>204010104</v>
      </c>
      <c r="G153" s="381" t="s">
        <v>1688</v>
      </c>
      <c r="H153" s="4" t="s">
        <v>1852</v>
      </c>
      <c r="I153" s="4" t="s">
        <v>1856</v>
      </c>
    </row>
    <row r="154" spans="1:9">
      <c r="A154" s="10"/>
      <c r="B154" s="10"/>
      <c r="C154" s="10"/>
      <c r="D154" s="10"/>
      <c r="E154" s="4">
        <v>152</v>
      </c>
      <c r="F154" s="4">
        <v>204010201</v>
      </c>
      <c r="G154" s="381" t="s">
        <v>1688</v>
      </c>
      <c r="H154" s="4" t="s">
        <v>1857</v>
      </c>
      <c r="I154" s="4" t="s">
        <v>1858</v>
      </c>
    </row>
    <row r="155" spans="1:9">
      <c r="A155" s="10"/>
      <c r="B155" s="10"/>
      <c r="C155" s="10"/>
      <c r="D155" s="10"/>
      <c r="E155" s="4">
        <v>153</v>
      </c>
      <c r="F155" s="4">
        <v>204010202</v>
      </c>
      <c r="G155" s="381" t="s">
        <v>1688</v>
      </c>
      <c r="H155" s="4" t="s">
        <v>1857</v>
      </c>
      <c r="I155" s="4" t="s">
        <v>1859</v>
      </c>
    </row>
    <row r="156" spans="1:9">
      <c r="A156" s="10"/>
      <c r="B156" s="10"/>
      <c r="C156" s="10"/>
      <c r="D156" s="10"/>
      <c r="E156" s="4">
        <v>154</v>
      </c>
      <c r="F156" s="4">
        <v>204010203</v>
      </c>
      <c r="G156" s="381" t="s">
        <v>1688</v>
      </c>
      <c r="H156" s="4" t="s">
        <v>1857</v>
      </c>
      <c r="I156" s="4" t="s">
        <v>1860</v>
      </c>
    </row>
    <row r="157" spans="1:9">
      <c r="A157" s="10"/>
      <c r="B157" s="10"/>
      <c r="C157" s="10"/>
      <c r="D157" s="10"/>
      <c r="E157" s="4">
        <v>155</v>
      </c>
      <c r="F157" s="4">
        <v>204010204</v>
      </c>
      <c r="G157" s="381" t="s">
        <v>1688</v>
      </c>
      <c r="H157" s="4" t="s">
        <v>1857</v>
      </c>
      <c r="I157" s="4" t="s">
        <v>1861</v>
      </c>
    </row>
    <row r="158" spans="1:9">
      <c r="A158" s="10"/>
      <c r="B158" s="10"/>
      <c r="C158" s="10"/>
      <c r="D158" s="10"/>
      <c r="E158" s="4">
        <v>156</v>
      </c>
      <c r="F158" s="4">
        <v>204010301</v>
      </c>
      <c r="G158" s="381" t="s">
        <v>1688</v>
      </c>
      <c r="H158" s="4" t="s">
        <v>1862</v>
      </c>
      <c r="I158" s="4" t="s">
        <v>1863</v>
      </c>
    </row>
    <row r="159" spans="1:9">
      <c r="A159" s="10"/>
      <c r="B159" s="10"/>
      <c r="C159" s="10"/>
      <c r="D159" s="10"/>
      <c r="E159" s="4">
        <v>157</v>
      </c>
      <c r="F159" s="4">
        <v>204010302</v>
      </c>
      <c r="G159" s="381" t="s">
        <v>1688</v>
      </c>
      <c r="H159" s="4" t="s">
        <v>1862</v>
      </c>
      <c r="I159" s="4" t="s">
        <v>1864</v>
      </c>
    </row>
    <row r="160" spans="1:9">
      <c r="A160" s="10"/>
      <c r="B160" s="10"/>
      <c r="C160" s="10"/>
      <c r="D160" s="10"/>
      <c r="E160" s="4">
        <v>158</v>
      </c>
      <c r="F160" s="4">
        <v>204010303</v>
      </c>
      <c r="G160" s="381" t="s">
        <v>1688</v>
      </c>
      <c r="H160" s="4" t="s">
        <v>1862</v>
      </c>
      <c r="I160" s="4" t="s">
        <v>1865</v>
      </c>
    </row>
    <row r="161" spans="1:9">
      <c r="A161" s="10"/>
      <c r="B161" s="10"/>
      <c r="C161" s="10"/>
      <c r="D161" s="10"/>
      <c r="E161" s="4">
        <v>159</v>
      </c>
      <c r="F161" s="4">
        <v>204010304</v>
      </c>
      <c r="G161" s="381" t="s">
        <v>1688</v>
      </c>
      <c r="H161" s="4" t="s">
        <v>1862</v>
      </c>
      <c r="I161" s="4" t="s">
        <v>1866</v>
      </c>
    </row>
    <row r="162" spans="1:9">
      <c r="A162" s="10"/>
      <c r="B162" s="10"/>
      <c r="C162" s="10"/>
      <c r="D162" s="10"/>
      <c r="E162" s="4">
        <v>160</v>
      </c>
      <c r="F162" s="4">
        <v>204010411</v>
      </c>
      <c r="G162" s="381" t="s">
        <v>1688</v>
      </c>
      <c r="H162" s="4" t="s">
        <v>1867</v>
      </c>
      <c r="I162" s="4" t="s">
        <v>1868</v>
      </c>
    </row>
    <row r="163" spans="1:9">
      <c r="A163" s="10"/>
      <c r="B163" s="10"/>
      <c r="C163" s="10"/>
      <c r="D163" s="10"/>
      <c r="E163" s="4">
        <v>161</v>
      </c>
      <c r="F163" s="4">
        <v>204010412</v>
      </c>
      <c r="G163" s="381" t="s">
        <v>1688</v>
      </c>
      <c r="H163" s="4" t="s">
        <v>1867</v>
      </c>
      <c r="I163" s="4" t="s">
        <v>1869</v>
      </c>
    </row>
    <row r="164" spans="1:9">
      <c r="A164" s="10"/>
      <c r="B164" s="10"/>
      <c r="C164" s="10"/>
      <c r="D164" s="10"/>
      <c r="E164" s="4">
        <v>162</v>
      </c>
      <c r="F164" s="4">
        <v>204010413</v>
      </c>
      <c r="G164" s="381" t="s">
        <v>1688</v>
      </c>
      <c r="H164" s="4" t="s">
        <v>1867</v>
      </c>
      <c r="I164" s="4" t="s">
        <v>1870</v>
      </c>
    </row>
    <row r="165" spans="1:9">
      <c r="A165" s="10"/>
      <c r="B165" s="10"/>
      <c r="C165" s="10"/>
      <c r="D165" s="10"/>
      <c r="E165" s="4">
        <v>163</v>
      </c>
      <c r="F165" s="4">
        <v>204010421</v>
      </c>
      <c r="G165" s="381" t="s">
        <v>1688</v>
      </c>
      <c r="H165" s="4" t="s">
        <v>1867</v>
      </c>
      <c r="I165" s="4" t="s">
        <v>1871</v>
      </c>
    </row>
    <row r="166" spans="1:9">
      <c r="A166" s="10"/>
      <c r="B166" s="10"/>
      <c r="C166" s="10"/>
      <c r="D166" s="10"/>
      <c r="E166" s="4">
        <v>164</v>
      </c>
      <c r="F166" s="4">
        <v>204010422</v>
      </c>
      <c r="G166" s="381" t="s">
        <v>1688</v>
      </c>
      <c r="H166" s="4" t="s">
        <v>1867</v>
      </c>
      <c r="I166" s="4" t="s">
        <v>1872</v>
      </c>
    </row>
    <row r="167" spans="1:9">
      <c r="A167" s="10"/>
      <c r="B167" s="10"/>
      <c r="C167" s="10"/>
      <c r="D167" s="10"/>
      <c r="E167" s="4">
        <v>165</v>
      </c>
      <c r="F167" s="4">
        <v>204010423</v>
      </c>
      <c r="G167" s="381" t="s">
        <v>1688</v>
      </c>
      <c r="H167" s="4" t="s">
        <v>1867</v>
      </c>
      <c r="I167" s="4" t="s">
        <v>1873</v>
      </c>
    </row>
    <row r="168" spans="1:9">
      <c r="A168" s="10"/>
      <c r="B168" s="10"/>
      <c r="C168" s="10"/>
      <c r="D168" s="10"/>
      <c r="E168" s="4">
        <v>166</v>
      </c>
      <c r="F168" s="4">
        <v>204010511</v>
      </c>
      <c r="G168" s="381" t="s">
        <v>1688</v>
      </c>
      <c r="H168" s="4" t="s">
        <v>1874</v>
      </c>
      <c r="I168" s="4" t="s">
        <v>1868</v>
      </c>
    </row>
    <row r="169" spans="1:9">
      <c r="A169" s="10"/>
      <c r="B169" s="10"/>
      <c r="C169" s="10"/>
      <c r="D169" s="10"/>
      <c r="E169" s="4">
        <v>167</v>
      </c>
      <c r="F169" s="4">
        <v>204010512</v>
      </c>
      <c r="G169" s="381" t="s">
        <v>1688</v>
      </c>
      <c r="H169" s="4" t="s">
        <v>1874</v>
      </c>
      <c r="I169" s="4" t="s">
        <v>1869</v>
      </c>
    </row>
    <row r="170" spans="1:9">
      <c r="A170" s="10"/>
      <c r="B170" s="10"/>
      <c r="C170" s="10"/>
      <c r="D170" s="10"/>
      <c r="E170" s="4">
        <v>168</v>
      </c>
      <c r="F170" s="4">
        <v>204010513</v>
      </c>
      <c r="G170" s="381" t="s">
        <v>1688</v>
      </c>
      <c r="H170" s="4" t="s">
        <v>1874</v>
      </c>
      <c r="I170" s="4" t="s">
        <v>1870</v>
      </c>
    </row>
    <row r="171" spans="1:9">
      <c r="A171" s="10"/>
      <c r="B171" s="10"/>
      <c r="C171" s="10"/>
      <c r="D171" s="10"/>
      <c r="E171" s="4">
        <v>169</v>
      </c>
      <c r="F171" s="4">
        <v>204010521</v>
      </c>
      <c r="G171" s="381" t="s">
        <v>1688</v>
      </c>
      <c r="H171" s="4" t="s">
        <v>1874</v>
      </c>
      <c r="I171" s="4" t="s">
        <v>1871</v>
      </c>
    </row>
    <row r="172" spans="1:9">
      <c r="A172" s="10"/>
      <c r="B172" s="10"/>
      <c r="C172" s="10"/>
      <c r="D172" s="10"/>
      <c r="E172" s="4">
        <v>170</v>
      </c>
      <c r="F172" s="4">
        <v>204010522</v>
      </c>
      <c r="G172" s="381" t="s">
        <v>1688</v>
      </c>
      <c r="H172" s="4" t="s">
        <v>1874</v>
      </c>
      <c r="I172" s="4" t="s">
        <v>1872</v>
      </c>
    </row>
    <row r="173" spans="1:9">
      <c r="A173" s="10"/>
      <c r="B173" s="10"/>
      <c r="C173" s="10"/>
      <c r="D173" s="10"/>
      <c r="E173" s="4">
        <v>171</v>
      </c>
      <c r="F173" s="4">
        <v>204010523</v>
      </c>
      <c r="G173" s="381" t="s">
        <v>1688</v>
      </c>
      <c r="H173" s="4" t="s">
        <v>1874</v>
      </c>
      <c r="I173" s="4" t="s">
        <v>1873</v>
      </c>
    </row>
    <row r="174" spans="1:9">
      <c r="A174" s="10"/>
      <c r="B174" s="10"/>
      <c r="C174" s="10"/>
      <c r="D174" s="10"/>
      <c r="E174" s="4">
        <v>172</v>
      </c>
      <c r="F174" s="4">
        <v>204010611</v>
      </c>
      <c r="G174" s="381" t="s">
        <v>1688</v>
      </c>
      <c r="H174" s="4" t="s">
        <v>1875</v>
      </c>
      <c r="I174" s="4" t="s">
        <v>1868</v>
      </c>
    </row>
    <row r="175" spans="1:9">
      <c r="A175" s="10"/>
      <c r="B175" s="10"/>
      <c r="C175" s="10"/>
      <c r="D175" s="10"/>
      <c r="E175" s="4">
        <v>173</v>
      </c>
      <c r="F175" s="4">
        <v>204010612</v>
      </c>
      <c r="G175" s="381" t="s">
        <v>1688</v>
      </c>
      <c r="H175" s="4" t="s">
        <v>1875</v>
      </c>
      <c r="I175" s="4" t="s">
        <v>1869</v>
      </c>
    </row>
    <row r="176" spans="1:9">
      <c r="A176" s="10"/>
      <c r="B176" s="10"/>
      <c r="C176" s="10"/>
      <c r="D176" s="10"/>
      <c r="E176" s="4">
        <v>174</v>
      </c>
      <c r="F176" s="4">
        <v>204010613</v>
      </c>
      <c r="G176" s="381" t="s">
        <v>1688</v>
      </c>
      <c r="H176" s="4" t="s">
        <v>1875</v>
      </c>
      <c r="I176" s="4" t="s">
        <v>1870</v>
      </c>
    </row>
    <row r="177" spans="1:9">
      <c r="A177" s="10"/>
      <c r="B177" s="10"/>
      <c r="C177" s="10"/>
      <c r="D177" s="10"/>
      <c r="E177" s="4">
        <v>175</v>
      </c>
      <c r="F177" s="4">
        <v>204010621</v>
      </c>
      <c r="G177" s="381" t="s">
        <v>1688</v>
      </c>
      <c r="H177" s="4" t="s">
        <v>1875</v>
      </c>
      <c r="I177" s="4" t="s">
        <v>1871</v>
      </c>
    </row>
    <row r="178" spans="1:9">
      <c r="A178" s="10"/>
      <c r="B178" s="10"/>
      <c r="C178" s="10"/>
      <c r="D178" s="10"/>
      <c r="E178" s="4">
        <v>176</v>
      </c>
      <c r="F178" s="4">
        <v>204010622</v>
      </c>
      <c r="G178" s="381" t="s">
        <v>1688</v>
      </c>
      <c r="H178" s="4" t="s">
        <v>1875</v>
      </c>
      <c r="I178" s="4" t="s">
        <v>1872</v>
      </c>
    </row>
    <row r="179" spans="1:9">
      <c r="A179" s="10"/>
      <c r="B179" s="10"/>
      <c r="C179" s="10"/>
      <c r="D179" s="10"/>
      <c r="E179" s="4">
        <v>177</v>
      </c>
      <c r="F179" s="4">
        <v>204010623</v>
      </c>
      <c r="G179" s="381" t="s">
        <v>1688</v>
      </c>
      <c r="H179" s="4" t="s">
        <v>1875</v>
      </c>
      <c r="I179" s="4" t="s">
        <v>1873</v>
      </c>
    </row>
    <row r="180" spans="1:9">
      <c r="A180" s="10"/>
      <c r="B180" s="10"/>
      <c r="C180" s="10"/>
      <c r="D180" s="10"/>
      <c r="E180" s="4">
        <v>178</v>
      </c>
      <c r="F180" s="4">
        <v>204010711</v>
      </c>
      <c r="G180" s="381" t="s">
        <v>1688</v>
      </c>
      <c r="H180" s="4" t="s">
        <v>1876</v>
      </c>
      <c r="I180" s="4" t="s">
        <v>1868</v>
      </c>
    </row>
    <row r="181" spans="1:9">
      <c r="A181" s="10"/>
      <c r="B181" s="10"/>
      <c r="C181" s="10"/>
      <c r="D181" s="10"/>
      <c r="E181" s="4">
        <v>179</v>
      </c>
      <c r="F181" s="4">
        <v>204010712</v>
      </c>
      <c r="G181" s="381" t="s">
        <v>1688</v>
      </c>
      <c r="H181" s="4" t="s">
        <v>1876</v>
      </c>
      <c r="I181" s="4" t="s">
        <v>1869</v>
      </c>
    </row>
    <row r="182" spans="1:9">
      <c r="A182" s="10"/>
      <c r="B182" s="10"/>
      <c r="C182" s="10"/>
      <c r="D182" s="10"/>
      <c r="E182" s="4">
        <v>180</v>
      </c>
      <c r="F182" s="4">
        <v>204010713</v>
      </c>
      <c r="G182" s="381" t="s">
        <v>1688</v>
      </c>
      <c r="H182" s="4" t="s">
        <v>1876</v>
      </c>
      <c r="I182" s="4" t="s">
        <v>1870</v>
      </c>
    </row>
    <row r="183" spans="1:9">
      <c r="A183" s="10"/>
      <c r="B183" s="10"/>
      <c r="C183" s="10"/>
      <c r="D183" s="10"/>
      <c r="E183" s="4">
        <v>181</v>
      </c>
      <c r="F183" s="4">
        <v>204010721</v>
      </c>
      <c r="G183" s="381" t="s">
        <v>1688</v>
      </c>
      <c r="H183" s="4" t="s">
        <v>1876</v>
      </c>
      <c r="I183" s="4" t="s">
        <v>1871</v>
      </c>
    </row>
    <row r="184" spans="1:9">
      <c r="A184" s="10"/>
      <c r="B184" s="10"/>
      <c r="C184" s="10"/>
      <c r="D184" s="10"/>
      <c r="E184" s="4">
        <v>182</v>
      </c>
      <c r="F184" s="4">
        <v>204010722</v>
      </c>
      <c r="G184" s="381" t="s">
        <v>1688</v>
      </c>
      <c r="H184" s="4" t="s">
        <v>1876</v>
      </c>
      <c r="I184" s="4" t="s">
        <v>1872</v>
      </c>
    </row>
    <row r="185" spans="1:9">
      <c r="A185" s="10"/>
      <c r="B185" s="10"/>
      <c r="C185" s="10"/>
      <c r="D185" s="10"/>
      <c r="E185" s="4">
        <v>183</v>
      </c>
      <c r="F185" s="4">
        <v>204010723</v>
      </c>
      <c r="G185" s="381" t="s">
        <v>1688</v>
      </c>
      <c r="H185" s="4" t="s">
        <v>1876</v>
      </c>
      <c r="I185" s="4" t="s">
        <v>1873</v>
      </c>
    </row>
    <row r="186" spans="1:9">
      <c r="A186" s="10"/>
      <c r="B186" s="10"/>
      <c r="C186" s="10"/>
      <c r="D186" s="10"/>
      <c r="E186" s="4">
        <v>184</v>
      </c>
      <c r="F186" s="4">
        <v>204010811</v>
      </c>
      <c r="G186" s="381" t="s">
        <v>1688</v>
      </c>
      <c r="H186" s="4" t="s">
        <v>1877</v>
      </c>
      <c r="I186" s="4" t="s">
        <v>1868</v>
      </c>
    </row>
    <row r="187" spans="1:9">
      <c r="A187" s="10"/>
      <c r="B187" s="10"/>
      <c r="C187" s="10"/>
      <c r="D187" s="10"/>
      <c r="E187" s="4">
        <v>185</v>
      </c>
      <c r="F187" s="4">
        <v>204010812</v>
      </c>
      <c r="G187" s="381" t="s">
        <v>1688</v>
      </c>
      <c r="H187" s="4" t="s">
        <v>1877</v>
      </c>
      <c r="I187" s="4" t="s">
        <v>1869</v>
      </c>
    </row>
    <row r="188" spans="1:9">
      <c r="A188" s="10"/>
      <c r="B188" s="10"/>
      <c r="C188" s="10"/>
      <c r="D188" s="10"/>
      <c r="E188" s="4">
        <v>186</v>
      </c>
      <c r="F188" s="4">
        <v>204010813</v>
      </c>
      <c r="G188" s="381" t="s">
        <v>1688</v>
      </c>
      <c r="H188" s="4" t="s">
        <v>1877</v>
      </c>
      <c r="I188" s="4" t="s">
        <v>1870</v>
      </c>
    </row>
    <row r="189" spans="1:9">
      <c r="A189" s="10"/>
      <c r="B189" s="10"/>
      <c r="C189" s="10"/>
      <c r="D189" s="10"/>
      <c r="E189" s="4">
        <v>187</v>
      </c>
      <c r="F189" s="4">
        <v>204010821</v>
      </c>
      <c r="G189" s="381" t="s">
        <v>1688</v>
      </c>
      <c r="H189" s="4" t="s">
        <v>1877</v>
      </c>
      <c r="I189" s="4" t="s">
        <v>1871</v>
      </c>
    </row>
    <row r="190" spans="1:9">
      <c r="A190" s="10"/>
      <c r="B190" s="10"/>
      <c r="C190" s="10"/>
      <c r="D190" s="10"/>
      <c r="E190" s="4">
        <v>188</v>
      </c>
      <c r="F190" s="4">
        <v>204010822</v>
      </c>
      <c r="G190" s="381" t="s">
        <v>1688</v>
      </c>
      <c r="H190" s="4" t="s">
        <v>1877</v>
      </c>
      <c r="I190" s="4" t="s">
        <v>1872</v>
      </c>
    </row>
    <row r="191" spans="1:9">
      <c r="A191" s="10"/>
      <c r="B191" s="10"/>
      <c r="C191" s="10"/>
      <c r="D191" s="10"/>
      <c r="E191" s="4">
        <v>189</v>
      </c>
      <c r="F191" s="4">
        <v>204010823</v>
      </c>
      <c r="G191" s="381" t="s">
        <v>1688</v>
      </c>
      <c r="H191" s="4" t="s">
        <v>1877</v>
      </c>
      <c r="I191" s="4" t="s">
        <v>1873</v>
      </c>
    </row>
    <row r="192" spans="1:9">
      <c r="A192" s="10"/>
      <c r="B192" s="10"/>
      <c r="C192" s="10"/>
      <c r="D192" s="10"/>
      <c r="E192" s="4">
        <v>190</v>
      </c>
      <c r="F192" s="4">
        <v>204010911</v>
      </c>
      <c r="G192" s="381" t="s">
        <v>1688</v>
      </c>
      <c r="H192" s="4" t="s">
        <v>1878</v>
      </c>
      <c r="I192" s="4" t="s">
        <v>1868</v>
      </c>
    </row>
    <row r="193" spans="1:9">
      <c r="A193" s="10"/>
      <c r="B193" s="10"/>
      <c r="C193" s="10"/>
      <c r="D193" s="10"/>
      <c r="E193" s="4">
        <v>191</v>
      </c>
      <c r="F193" s="4">
        <v>204010912</v>
      </c>
      <c r="G193" s="381" t="s">
        <v>1688</v>
      </c>
      <c r="H193" s="4" t="s">
        <v>1878</v>
      </c>
      <c r="I193" s="4" t="s">
        <v>1869</v>
      </c>
    </row>
    <row r="194" spans="1:9">
      <c r="A194" s="10"/>
      <c r="B194" s="10"/>
      <c r="C194" s="10"/>
      <c r="D194" s="10"/>
      <c r="E194" s="4">
        <v>192</v>
      </c>
      <c r="F194" s="4">
        <v>204010913</v>
      </c>
      <c r="G194" s="381" t="s">
        <v>1688</v>
      </c>
      <c r="H194" s="4" t="s">
        <v>1878</v>
      </c>
      <c r="I194" s="4" t="s">
        <v>1870</v>
      </c>
    </row>
    <row r="195" spans="1:9">
      <c r="A195" s="10"/>
      <c r="B195" s="10"/>
      <c r="C195" s="10"/>
      <c r="D195" s="10"/>
      <c r="E195" s="4">
        <v>193</v>
      </c>
      <c r="F195" s="4">
        <v>204010921</v>
      </c>
      <c r="G195" s="381" t="s">
        <v>1688</v>
      </c>
      <c r="H195" s="4" t="s">
        <v>1878</v>
      </c>
      <c r="I195" s="4" t="s">
        <v>1871</v>
      </c>
    </row>
    <row r="196" spans="1:9">
      <c r="A196" s="10"/>
      <c r="B196" s="10"/>
      <c r="C196" s="10"/>
      <c r="D196" s="10"/>
      <c r="E196" s="4">
        <v>194</v>
      </c>
      <c r="F196" s="4">
        <v>204010922</v>
      </c>
      <c r="G196" s="381" t="s">
        <v>1688</v>
      </c>
      <c r="H196" s="4" t="s">
        <v>1878</v>
      </c>
      <c r="I196" s="4" t="s">
        <v>1872</v>
      </c>
    </row>
    <row r="197" spans="1:9">
      <c r="A197" s="10"/>
      <c r="B197" s="10"/>
      <c r="C197" s="10"/>
      <c r="D197" s="10"/>
      <c r="E197" s="4">
        <v>195</v>
      </c>
      <c r="F197" s="4">
        <v>204010923</v>
      </c>
      <c r="G197" s="381" t="s">
        <v>1688</v>
      </c>
      <c r="H197" s="4" t="s">
        <v>1878</v>
      </c>
      <c r="I197" s="4" t="s">
        <v>1873</v>
      </c>
    </row>
    <row r="198" spans="1:9">
      <c r="A198" s="10"/>
      <c r="B198" s="10"/>
      <c r="C198" s="10"/>
      <c r="D198" s="10"/>
      <c r="E198" s="4">
        <v>196</v>
      </c>
      <c r="F198" s="4">
        <v>204011011</v>
      </c>
      <c r="G198" s="381" t="s">
        <v>1688</v>
      </c>
      <c r="H198" s="4" t="s">
        <v>1879</v>
      </c>
      <c r="I198" s="4" t="s">
        <v>1868</v>
      </c>
    </row>
    <row r="199" spans="1:9">
      <c r="A199" s="10"/>
      <c r="B199" s="10"/>
      <c r="C199" s="10"/>
      <c r="D199" s="10"/>
      <c r="E199" s="4">
        <v>197</v>
      </c>
      <c r="F199" s="4">
        <v>204011012</v>
      </c>
      <c r="G199" s="381" t="s">
        <v>1688</v>
      </c>
      <c r="H199" s="4" t="s">
        <v>1879</v>
      </c>
      <c r="I199" s="4" t="s">
        <v>1869</v>
      </c>
    </row>
    <row r="200" spans="1:9">
      <c r="A200" s="10"/>
      <c r="B200" s="10"/>
      <c r="C200" s="10"/>
      <c r="D200" s="10"/>
      <c r="E200" s="4">
        <v>198</v>
      </c>
      <c r="F200" s="4">
        <v>204011013</v>
      </c>
      <c r="G200" s="381" t="s">
        <v>1688</v>
      </c>
      <c r="H200" s="4" t="s">
        <v>1879</v>
      </c>
      <c r="I200" s="4" t="s">
        <v>1870</v>
      </c>
    </row>
    <row r="201" spans="1:9">
      <c r="A201" s="10"/>
      <c r="B201" s="10"/>
      <c r="C201" s="10"/>
      <c r="D201" s="10"/>
      <c r="E201" s="4">
        <v>199</v>
      </c>
      <c r="F201" s="4">
        <v>204011021</v>
      </c>
      <c r="G201" s="381" t="s">
        <v>1688</v>
      </c>
      <c r="H201" s="4" t="s">
        <v>1879</v>
      </c>
      <c r="I201" s="4" t="s">
        <v>1871</v>
      </c>
    </row>
    <row r="202" spans="1:9">
      <c r="A202" s="10"/>
      <c r="B202" s="10"/>
      <c r="C202" s="10"/>
      <c r="D202" s="10"/>
      <c r="E202" s="4">
        <v>200</v>
      </c>
      <c r="F202" s="4">
        <v>204011022</v>
      </c>
      <c r="G202" s="381" t="s">
        <v>1688</v>
      </c>
      <c r="H202" s="4" t="s">
        <v>1879</v>
      </c>
      <c r="I202" s="4" t="s">
        <v>1872</v>
      </c>
    </row>
    <row r="203" spans="1:9">
      <c r="A203" s="10"/>
      <c r="B203" s="10"/>
      <c r="C203" s="10"/>
      <c r="D203" s="10"/>
      <c r="E203" s="4">
        <v>201</v>
      </c>
      <c r="F203" s="4">
        <v>204011023</v>
      </c>
      <c r="G203" s="381" t="s">
        <v>1688</v>
      </c>
      <c r="H203" s="4" t="s">
        <v>1879</v>
      </c>
      <c r="I203" s="4" t="s">
        <v>1873</v>
      </c>
    </row>
    <row r="204" spans="1:9">
      <c r="A204" s="10"/>
      <c r="B204" s="10"/>
      <c r="C204" s="10"/>
      <c r="D204" s="10"/>
      <c r="E204" s="4">
        <v>202</v>
      </c>
      <c r="F204" s="4">
        <v>204011111</v>
      </c>
      <c r="G204" s="381" t="s">
        <v>1688</v>
      </c>
      <c r="H204" s="4" t="s">
        <v>1880</v>
      </c>
      <c r="I204" s="4" t="s">
        <v>1868</v>
      </c>
    </row>
    <row r="205" spans="1:9">
      <c r="A205" s="10"/>
      <c r="B205" s="10"/>
      <c r="C205" s="10"/>
      <c r="D205" s="10"/>
      <c r="E205" s="4">
        <v>203</v>
      </c>
      <c r="F205" s="4">
        <v>204011112</v>
      </c>
      <c r="G205" s="381" t="s">
        <v>1688</v>
      </c>
      <c r="H205" s="4" t="s">
        <v>1880</v>
      </c>
      <c r="I205" s="4" t="s">
        <v>1869</v>
      </c>
    </row>
    <row r="206" spans="1:9">
      <c r="A206" s="10"/>
      <c r="B206" s="10"/>
      <c r="C206" s="10"/>
      <c r="D206" s="10"/>
      <c r="E206" s="4">
        <v>204</v>
      </c>
      <c r="F206" s="4">
        <v>204011113</v>
      </c>
      <c r="G206" s="381" t="s">
        <v>1688</v>
      </c>
      <c r="H206" s="4" t="s">
        <v>1880</v>
      </c>
      <c r="I206" s="4" t="s">
        <v>1870</v>
      </c>
    </row>
    <row r="207" spans="1:9">
      <c r="A207" s="10"/>
      <c r="B207" s="10"/>
      <c r="C207" s="10"/>
      <c r="D207" s="10"/>
      <c r="E207" s="4">
        <v>205</v>
      </c>
      <c r="F207" s="4">
        <v>204011121</v>
      </c>
      <c r="G207" s="381" t="s">
        <v>1688</v>
      </c>
      <c r="H207" s="4" t="s">
        <v>1880</v>
      </c>
      <c r="I207" s="4" t="s">
        <v>1871</v>
      </c>
    </row>
    <row r="208" spans="1:9">
      <c r="A208" s="10"/>
      <c r="B208" s="10"/>
      <c r="C208" s="10"/>
      <c r="D208" s="10"/>
      <c r="E208" s="4">
        <v>206</v>
      </c>
      <c r="F208" s="4">
        <v>204011122</v>
      </c>
      <c r="G208" s="381" t="s">
        <v>1688</v>
      </c>
      <c r="H208" s="4" t="s">
        <v>1880</v>
      </c>
      <c r="I208" s="4" t="s">
        <v>1872</v>
      </c>
    </row>
    <row r="209" spans="1:9">
      <c r="A209" s="10"/>
      <c r="B209" s="10"/>
      <c r="C209" s="10"/>
      <c r="D209" s="10"/>
      <c r="E209" s="4">
        <v>207</v>
      </c>
      <c r="F209" s="4">
        <v>204011123</v>
      </c>
      <c r="G209" s="381" t="s">
        <v>1688</v>
      </c>
      <c r="H209" s="4" t="s">
        <v>1880</v>
      </c>
      <c r="I209" s="4" t="s">
        <v>1873</v>
      </c>
    </row>
    <row r="210" spans="1:9">
      <c r="A210" s="10"/>
      <c r="B210" s="10"/>
      <c r="C210" s="10"/>
      <c r="D210" s="10"/>
      <c r="E210" s="4">
        <v>208</v>
      </c>
      <c r="F210" s="4">
        <v>204011211</v>
      </c>
      <c r="G210" s="381" t="s">
        <v>1688</v>
      </c>
      <c r="H210" s="4" t="s">
        <v>1881</v>
      </c>
      <c r="I210" s="4" t="s">
        <v>1868</v>
      </c>
    </row>
    <row r="211" spans="1:9">
      <c r="A211" s="10"/>
      <c r="B211" s="10"/>
      <c r="C211" s="10"/>
      <c r="D211" s="10"/>
      <c r="E211" s="4">
        <v>209</v>
      </c>
      <c r="F211" s="4">
        <v>204011212</v>
      </c>
      <c r="G211" s="381" t="s">
        <v>1688</v>
      </c>
      <c r="H211" s="4" t="s">
        <v>1881</v>
      </c>
      <c r="I211" s="4" t="s">
        <v>1869</v>
      </c>
    </row>
    <row r="212" spans="1:9">
      <c r="A212" s="10"/>
      <c r="B212" s="10"/>
      <c r="C212" s="10"/>
      <c r="D212" s="10"/>
      <c r="E212" s="4">
        <v>210</v>
      </c>
      <c r="F212" s="4">
        <v>204011213</v>
      </c>
      <c r="G212" s="381" t="s">
        <v>1688</v>
      </c>
      <c r="H212" s="4" t="s">
        <v>1881</v>
      </c>
      <c r="I212" s="4" t="s">
        <v>1870</v>
      </c>
    </row>
    <row r="213" spans="1:9">
      <c r="A213" s="10"/>
      <c r="B213" s="10"/>
      <c r="C213" s="10"/>
      <c r="D213" s="10"/>
      <c r="E213" s="4">
        <v>211</v>
      </c>
      <c r="F213" s="4">
        <v>204011221</v>
      </c>
      <c r="G213" s="381" t="s">
        <v>1688</v>
      </c>
      <c r="H213" s="4" t="s">
        <v>1881</v>
      </c>
      <c r="I213" s="4" t="s">
        <v>1871</v>
      </c>
    </row>
    <row r="214" spans="1:9">
      <c r="A214" s="10"/>
      <c r="B214" s="10"/>
      <c r="C214" s="10"/>
      <c r="D214" s="10"/>
      <c r="E214" s="4">
        <v>212</v>
      </c>
      <c r="F214" s="4">
        <v>204011222</v>
      </c>
      <c r="G214" s="381" t="s">
        <v>1688</v>
      </c>
      <c r="H214" s="4" t="s">
        <v>1881</v>
      </c>
      <c r="I214" s="4" t="s">
        <v>1872</v>
      </c>
    </row>
    <row r="215" spans="1:9">
      <c r="A215" s="10"/>
      <c r="B215" s="10"/>
      <c r="C215" s="10"/>
      <c r="D215" s="10"/>
      <c r="E215" s="4">
        <v>213</v>
      </c>
      <c r="F215" s="4">
        <v>204011223</v>
      </c>
      <c r="G215" s="381" t="s">
        <v>1688</v>
      </c>
      <c r="H215" s="4" t="s">
        <v>1881</v>
      </c>
      <c r="I215" s="4" t="s">
        <v>1873</v>
      </c>
    </row>
    <row r="216" spans="1:9">
      <c r="A216" s="10"/>
      <c r="B216" s="10"/>
      <c r="C216" s="10"/>
      <c r="D216" s="10"/>
      <c r="E216" s="4">
        <v>214</v>
      </c>
      <c r="F216" s="4">
        <v>204011311</v>
      </c>
      <c r="G216" s="381" t="s">
        <v>1688</v>
      </c>
      <c r="H216" s="4" t="s">
        <v>1882</v>
      </c>
      <c r="I216" s="4" t="s">
        <v>1868</v>
      </c>
    </row>
    <row r="217" spans="1:9">
      <c r="A217" s="10"/>
      <c r="B217" s="10"/>
      <c r="C217" s="10"/>
      <c r="D217" s="10"/>
      <c r="E217" s="4">
        <v>215</v>
      </c>
      <c r="F217" s="4">
        <v>204011312</v>
      </c>
      <c r="G217" s="381" t="s">
        <v>1688</v>
      </c>
      <c r="H217" s="4" t="s">
        <v>1882</v>
      </c>
      <c r="I217" s="4" t="s">
        <v>1869</v>
      </c>
    </row>
    <row r="218" spans="1:9">
      <c r="A218" s="10"/>
      <c r="B218" s="10"/>
      <c r="C218" s="10"/>
      <c r="D218" s="10"/>
      <c r="E218" s="4">
        <v>216</v>
      </c>
      <c r="F218" s="4">
        <v>204011313</v>
      </c>
      <c r="G218" s="381" t="s">
        <v>1688</v>
      </c>
      <c r="H218" s="4" t="s">
        <v>1882</v>
      </c>
      <c r="I218" s="4" t="s">
        <v>1870</v>
      </c>
    </row>
    <row r="219" spans="1:9">
      <c r="A219" s="10"/>
      <c r="B219" s="10"/>
      <c r="C219" s="10"/>
      <c r="D219" s="10"/>
      <c r="E219" s="4">
        <v>217</v>
      </c>
      <c r="F219" s="4">
        <v>204011321</v>
      </c>
      <c r="G219" s="381" t="s">
        <v>1688</v>
      </c>
      <c r="H219" s="4" t="s">
        <v>1882</v>
      </c>
      <c r="I219" s="4" t="s">
        <v>1871</v>
      </c>
    </row>
    <row r="220" spans="1:9">
      <c r="A220" s="10"/>
      <c r="B220" s="10"/>
      <c r="C220" s="10"/>
      <c r="D220" s="10"/>
      <c r="E220" s="4">
        <v>218</v>
      </c>
      <c r="F220" s="4">
        <v>204011322</v>
      </c>
      <c r="G220" s="381" t="s">
        <v>1688</v>
      </c>
      <c r="H220" s="4" t="s">
        <v>1882</v>
      </c>
      <c r="I220" s="4" t="s">
        <v>1872</v>
      </c>
    </row>
    <row r="221" spans="1:9">
      <c r="A221" s="10"/>
      <c r="B221" s="10"/>
      <c r="C221" s="10"/>
      <c r="D221" s="10"/>
      <c r="E221" s="4">
        <v>219</v>
      </c>
      <c r="F221" s="4">
        <v>204011323</v>
      </c>
      <c r="G221" s="381" t="s">
        <v>1688</v>
      </c>
      <c r="H221" s="4" t="s">
        <v>1882</v>
      </c>
      <c r="I221" s="4" t="s">
        <v>1873</v>
      </c>
    </row>
    <row r="222" spans="1:9">
      <c r="A222" s="10"/>
      <c r="B222" s="10"/>
      <c r="C222" s="10"/>
      <c r="D222" s="10"/>
      <c r="E222" s="4">
        <v>220</v>
      </c>
      <c r="F222" s="4">
        <v>204011411</v>
      </c>
      <c r="G222" s="381" t="s">
        <v>1688</v>
      </c>
      <c r="H222" s="4" t="s">
        <v>1883</v>
      </c>
      <c r="I222" s="4" t="s">
        <v>1868</v>
      </c>
    </row>
    <row r="223" spans="1:9">
      <c r="A223" s="10"/>
      <c r="B223" s="10"/>
      <c r="C223" s="10"/>
      <c r="D223" s="10"/>
      <c r="E223" s="4">
        <v>221</v>
      </c>
      <c r="F223" s="4">
        <v>204011412</v>
      </c>
      <c r="G223" s="381" t="s">
        <v>1688</v>
      </c>
      <c r="H223" s="4" t="s">
        <v>1883</v>
      </c>
      <c r="I223" s="4" t="s">
        <v>1869</v>
      </c>
    </row>
    <row r="224" spans="1:9">
      <c r="A224" s="10"/>
      <c r="B224" s="10"/>
      <c r="C224" s="10"/>
      <c r="D224" s="10"/>
      <c r="E224" s="4">
        <v>222</v>
      </c>
      <c r="F224" s="4">
        <v>204011413</v>
      </c>
      <c r="G224" s="381" t="s">
        <v>1688</v>
      </c>
      <c r="H224" s="4" t="s">
        <v>1883</v>
      </c>
      <c r="I224" s="4" t="s">
        <v>1870</v>
      </c>
    </row>
    <row r="225" spans="1:9">
      <c r="A225" s="10"/>
      <c r="B225" s="10"/>
      <c r="C225" s="10"/>
      <c r="D225" s="10"/>
      <c r="E225" s="4">
        <v>223</v>
      </c>
      <c r="F225" s="4">
        <v>204011421</v>
      </c>
      <c r="G225" s="381" t="s">
        <v>1688</v>
      </c>
      <c r="H225" s="4" t="s">
        <v>1883</v>
      </c>
      <c r="I225" s="4" t="s">
        <v>1871</v>
      </c>
    </row>
    <row r="226" spans="1:9">
      <c r="A226" s="10"/>
      <c r="B226" s="10"/>
      <c r="C226" s="10"/>
      <c r="D226" s="10"/>
      <c r="E226" s="4">
        <v>224</v>
      </c>
      <c r="F226" s="4">
        <v>204011422</v>
      </c>
      <c r="G226" s="381" t="s">
        <v>1688</v>
      </c>
      <c r="H226" s="4" t="s">
        <v>1883</v>
      </c>
      <c r="I226" s="4" t="s">
        <v>1872</v>
      </c>
    </row>
    <row r="227" spans="1:9">
      <c r="A227" s="10"/>
      <c r="B227" s="10"/>
      <c r="C227" s="10"/>
      <c r="D227" s="10"/>
      <c r="E227" s="4">
        <v>225</v>
      </c>
      <c r="F227" s="4">
        <v>204011423</v>
      </c>
      <c r="G227" s="381" t="s">
        <v>1688</v>
      </c>
      <c r="H227" s="4" t="s">
        <v>1883</v>
      </c>
      <c r="I227" s="4" t="s">
        <v>1873</v>
      </c>
    </row>
    <row r="228" spans="1:9">
      <c r="A228" s="10"/>
      <c r="B228" s="10"/>
      <c r="C228" s="10"/>
      <c r="D228" s="10"/>
      <c r="E228" s="4">
        <v>226</v>
      </c>
      <c r="F228" s="4">
        <v>204011511</v>
      </c>
      <c r="G228" s="381" t="s">
        <v>1688</v>
      </c>
      <c r="H228" s="4" t="s">
        <v>1884</v>
      </c>
      <c r="I228" s="4" t="s">
        <v>1868</v>
      </c>
    </row>
    <row r="229" spans="1:9">
      <c r="A229" s="10"/>
      <c r="B229" s="10"/>
      <c r="C229" s="10"/>
      <c r="D229" s="10"/>
      <c r="E229" s="4">
        <v>227</v>
      </c>
      <c r="F229" s="4">
        <v>204011512</v>
      </c>
      <c r="G229" s="381" t="s">
        <v>1688</v>
      </c>
      <c r="H229" s="4" t="s">
        <v>1884</v>
      </c>
      <c r="I229" s="4" t="s">
        <v>1869</v>
      </c>
    </row>
    <row r="230" spans="1:9">
      <c r="A230" s="10"/>
      <c r="B230" s="10"/>
      <c r="C230" s="10"/>
      <c r="D230" s="10"/>
      <c r="E230" s="4">
        <v>228</v>
      </c>
      <c r="F230" s="4">
        <v>204011513</v>
      </c>
      <c r="G230" s="381" t="s">
        <v>1688</v>
      </c>
      <c r="H230" s="4" t="s">
        <v>1884</v>
      </c>
      <c r="I230" s="4" t="s">
        <v>1870</v>
      </c>
    </row>
    <row r="231" spans="1:9">
      <c r="A231" s="10"/>
      <c r="B231" s="10"/>
      <c r="C231" s="10"/>
      <c r="D231" s="10"/>
      <c r="E231" s="4">
        <v>229</v>
      </c>
      <c r="F231" s="4">
        <v>204011521</v>
      </c>
      <c r="G231" s="381" t="s">
        <v>1688</v>
      </c>
      <c r="H231" s="4" t="s">
        <v>1884</v>
      </c>
      <c r="I231" s="4" t="s">
        <v>1871</v>
      </c>
    </row>
    <row r="232" spans="1:9">
      <c r="A232" s="10"/>
      <c r="B232" s="10"/>
      <c r="C232" s="10"/>
      <c r="D232" s="10"/>
      <c r="E232" s="4">
        <v>230</v>
      </c>
      <c r="F232" s="4">
        <v>204011522</v>
      </c>
      <c r="G232" s="381" t="s">
        <v>1688</v>
      </c>
      <c r="H232" s="4" t="s">
        <v>1884</v>
      </c>
      <c r="I232" s="4" t="s">
        <v>1872</v>
      </c>
    </row>
    <row r="233" spans="1:9">
      <c r="A233" s="10"/>
      <c r="B233" s="10"/>
      <c r="C233" s="10"/>
      <c r="D233" s="10"/>
      <c r="E233" s="4">
        <v>231</v>
      </c>
      <c r="F233" s="4">
        <v>204011523</v>
      </c>
      <c r="G233" s="381" t="s">
        <v>1688</v>
      </c>
      <c r="H233" s="4" t="s">
        <v>1884</v>
      </c>
      <c r="I233" s="4" t="s">
        <v>1873</v>
      </c>
    </row>
    <row r="234" spans="1:9">
      <c r="A234" s="10"/>
      <c r="B234" s="10"/>
      <c r="C234" s="10"/>
      <c r="D234" s="10"/>
      <c r="E234" s="4">
        <v>232</v>
      </c>
      <c r="F234" s="4">
        <v>204011611</v>
      </c>
      <c r="G234" s="381" t="s">
        <v>1688</v>
      </c>
      <c r="H234" s="4" t="s">
        <v>1885</v>
      </c>
      <c r="I234" s="4" t="s">
        <v>1868</v>
      </c>
    </row>
    <row r="235" spans="1:9">
      <c r="A235" s="10"/>
      <c r="B235" s="10"/>
      <c r="C235" s="10"/>
      <c r="D235" s="10"/>
      <c r="E235" s="4">
        <v>233</v>
      </c>
      <c r="F235" s="4">
        <v>204011612</v>
      </c>
      <c r="G235" s="381" t="s">
        <v>1688</v>
      </c>
      <c r="H235" s="4" t="s">
        <v>1885</v>
      </c>
      <c r="I235" s="4" t="s">
        <v>1869</v>
      </c>
    </row>
    <row r="236" spans="1:9">
      <c r="A236" s="10"/>
      <c r="B236" s="10"/>
      <c r="C236" s="10"/>
      <c r="D236" s="10"/>
      <c r="E236" s="4">
        <v>234</v>
      </c>
      <c r="F236" s="4">
        <v>204011613</v>
      </c>
      <c r="G236" s="381" t="s">
        <v>1688</v>
      </c>
      <c r="H236" s="4" t="s">
        <v>1885</v>
      </c>
      <c r="I236" s="4" t="s">
        <v>1870</v>
      </c>
    </row>
    <row r="237" spans="1:9">
      <c r="A237" s="10"/>
      <c r="B237" s="10"/>
      <c r="C237" s="10"/>
      <c r="D237" s="10"/>
      <c r="E237" s="4">
        <v>235</v>
      </c>
      <c r="F237" s="4">
        <v>204011621</v>
      </c>
      <c r="G237" s="381" t="s">
        <v>1688</v>
      </c>
      <c r="H237" s="4" t="s">
        <v>1885</v>
      </c>
      <c r="I237" s="4" t="s">
        <v>1871</v>
      </c>
    </row>
    <row r="238" spans="1:9">
      <c r="A238" s="10"/>
      <c r="B238" s="10"/>
      <c r="C238" s="10"/>
      <c r="D238" s="10"/>
      <c r="E238" s="4">
        <v>236</v>
      </c>
      <c r="F238" s="4">
        <v>204011622</v>
      </c>
      <c r="G238" s="381" t="s">
        <v>1688</v>
      </c>
      <c r="H238" s="4" t="s">
        <v>1885</v>
      </c>
      <c r="I238" s="4" t="s">
        <v>1872</v>
      </c>
    </row>
    <row r="239" spans="1:9">
      <c r="A239" s="10"/>
      <c r="B239" s="10"/>
      <c r="C239" s="10"/>
      <c r="D239" s="10"/>
      <c r="E239" s="4">
        <v>237</v>
      </c>
      <c r="F239" s="4">
        <v>204011623</v>
      </c>
      <c r="G239" s="381" t="s">
        <v>1688</v>
      </c>
      <c r="H239" s="4" t="s">
        <v>1885</v>
      </c>
      <c r="I239" s="4" t="s">
        <v>1873</v>
      </c>
    </row>
    <row r="240" spans="1:9">
      <c r="A240" s="10"/>
      <c r="B240" s="10"/>
      <c r="C240" s="10"/>
      <c r="D240" s="10"/>
      <c r="E240" s="4">
        <v>238</v>
      </c>
      <c r="F240" s="4">
        <v>204011711</v>
      </c>
      <c r="G240" s="381" t="s">
        <v>1688</v>
      </c>
      <c r="H240" s="4" t="s">
        <v>1886</v>
      </c>
      <c r="I240" s="4" t="s">
        <v>1868</v>
      </c>
    </row>
    <row r="241" spans="1:9">
      <c r="A241" s="10"/>
      <c r="B241" s="10"/>
      <c r="C241" s="10"/>
      <c r="D241" s="10"/>
      <c r="E241" s="4">
        <v>239</v>
      </c>
      <c r="F241" s="4">
        <v>204011712</v>
      </c>
      <c r="G241" s="381" t="s">
        <v>1688</v>
      </c>
      <c r="H241" s="4" t="s">
        <v>1886</v>
      </c>
      <c r="I241" s="4" t="s">
        <v>1869</v>
      </c>
    </row>
    <row r="242" spans="1:9">
      <c r="A242" s="10"/>
      <c r="B242" s="10"/>
      <c r="C242" s="10"/>
      <c r="D242" s="10"/>
      <c r="E242" s="4">
        <v>240</v>
      </c>
      <c r="F242" s="4">
        <v>204011713</v>
      </c>
      <c r="G242" s="381" t="s">
        <v>1688</v>
      </c>
      <c r="H242" s="4" t="s">
        <v>1886</v>
      </c>
      <c r="I242" s="4" t="s">
        <v>1870</v>
      </c>
    </row>
    <row r="243" spans="1:9">
      <c r="A243" s="10"/>
      <c r="B243" s="10"/>
      <c r="C243" s="10"/>
      <c r="D243" s="10"/>
      <c r="E243" s="4">
        <v>241</v>
      </c>
      <c r="F243" s="4">
        <v>204011721</v>
      </c>
      <c r="G243" s="381" t="s">
        <v>1688</v>
      </c>
      <c r="H243" s="4" t="s">
        <v>1886</v>
      </c>
      <c r="I243" s="4" t="s">
        <v>1871</v>
      </c>
    </row>
    <row r="244" spans="1:9">
      <c r="A244" s="10"/>
      <c r="B244" s="10"/>
      <c r="C244" s="10"/>
      <c r="D244" s="10"/>
      <c r="E244" s="4">
        <v>242</v>
      </c>
      <c r="F244" s="4">
        <v>204011722</v>
      </c>
      <c r="G244" s="381" t="s">
        <v>1688</v>
      </c>
      <c r="H244" s="4" t="s">
        <v>1886</v>
      </c>
      <c r="I244" s="4" t="s">
        <v>1872</v>
      </c>
    </row>
    <row r="245" spans="1:9">
      <c r="A245" s="10"/>
      <c r="B245" s="10"/>
      <c r="C245" s="10"/>
      <c r="D245" s="10"/>
      <c r="E245" s="4">
        <v>243</v>
      </c>
      <c r="F245" s="4">
        <v>204011723</v>
      </c>
      <c r="G245" s="381" t="s">
        <v>1688</v>
      </c>
      <c r="H245" s="4" t="s">
        <v>1886</v>
      </c>
      <c r="I245" s="4" t="s">
        <v>1873</v>
      </c>
    </row>
    <row r="246" spans="1:9">
      <c r="A246" s="10"/>
      <c r="B246" s="10"/>
      <c r="C246" s="10"/>
      <c r="D246" s="10"/>
      <c r="E246" s="4">
        <v>244</v>
      </c>
      <c r="F246" s="4">
        <v>204011811</v>
      </c>
      <c r="G246" s="381" t="s">
        <v>1688</v>
      </c>
      <c r="H246" s="4" t="s">
        <v>1887</v>
      </c>
      <c r="I246" s="4" t="s">
        <v>1868</v>
      </c>
    </row>
    <row r="247" spans="1:9">
      <c r="A247" s="10"/>
      <c r="B247" s="10"/>
      <c r="C247" s="10"/>
      <c r="D247" s="10"/>
      <c r="E247" s="4">
        <v>245</v>
      </c>
      <c r="F247" s="4">
        <v>204011812</v>
      </c>
      <c r="G247" s="381" t="s">
        <v>1688</v>
      </c>
      <c r="H247" s="4" t="s">
        <v>1887</v>
      </c>
      <c r="I247" s="4" t="s">
        <v>1869</v>
      </c>
    </row>
    <row r="248" spans="1:9">
      <c r="A248" s="10"/>
      <c r="B248" s="10"/>
      <c r="C248" s="10"/>
      <c r="D248" s="10"/>
      <c r="E248" s="4">
        <v>246</v>
      </c>
      <c r="F248" s="4">
        <v>204011813</v>
      </c>
      <c r="G248" s="381" t="s">
        <v>1688</v>
      </c>
      <c r="H248" s="4" t="s">
        <v>1887</v>
      </c>
      <c r="I248" s="4" t="s">
        <v>1870</v>
      </c>
    </row>
    <row r="249" spans="1:9">
      <c r="A249" s="10"/>
      <c r="B249" s="10"/>
      <c r="C249" s="10"/>
      <c r="D249" s="10"/>
      <c r="E249" s="4">
        <v>247</v>
      </c>
      <c r="F249" s="4">
        <v>204011821</v>
      </c>
      <c r="G249" s="381" t="s">
        <v>1688</v>
      </c>
      <c r="H249" s="4" t="s">
        <v>1887</v>
      </c>
      <c r="I249" s="4" t="s">
        <v>1871</v>
      </c>
    </row>
    <row r="250" spans="1:9">
      <c r="A250" s="10"/>
      <c r="B250" s="10"/>
      <c r="C250" s="10"/>
      <c r="D250" s="10"/>
      <c r="E250" s="4">
        <v>248</v>
      </c>
      <c r="F250" s="4">
        <v>204011822</v>
      </c>
      <c r="G250" s="381" t="s">
        <v>1688</v>
      </c>
      <c r="H250" s="4" t="s">
        <v>1887</v>
      </c>
      <c r="I250" s="4" t="s">
        <v>1872</v>
      </c>
    </row>
    <row r="251" spans="1:9">
      <c r="A251" s="10"/>
      <c r="B251" s="10"/>
      <c r="C251" s="10"/>
      <c r="D251" s="10"/>
      <c r="E251" s="4">
        <v>249</v>
      </c>
      <c r="F251" s="4">
        <v>204011823</v>
      </c>
      <c r="G251" s="381" t="s">
        <v>1688</v>
      </c>
      <c r="H251" s="4" t="s">
        <v>1887</v>
      </c>
      <c r="I251" s="4" t="s">
        <v>1873</v>
      </c>
    </row>
    <row r="252" spans="1:9">
      <c r="A252" s="10"/>
      <c r="B252" s="10"/>
      <c r="C252" s="10"/>
      <c r="D252" s="10"/>
      <c r="E252" s="4">
        <v>250</v>
      </c>
      <c r="F252" s="4">
        <v>204011911</v>
      </c>
      <c r="G252" s="381" t="s">
        <v>1688</v>
      </c>
      <c r="H252" s="4" t="s">
        <v>1888</v>
      </c>
      <c r="I252" s="4" t="s">
        <v>1868</v>
      </c>
    </row>
    <row r="253" spans="1:9">
      <c r="A253" s="10"/>
      <c r="B253" s="10"/>
      <c r="C253" s="10"/>
      <c r="D253" s="10"/>
      <c r="E253" s="4">
        <v>251</v>
      </c>
      <c r="F253" s="4">
        <v>204011912</v>
      </c>
      <c r="G253" s="381" t="s">
        <v>1688</v>
      </c>
      <c r="H253" s="4" t="s">
        <v>1888</v>
      </c>
      <c r="I253" s="4" t="s">
        <v>1869</v>
      </c>
    </row>
    <row r="254" spans="1:9">
      <c r="A254" s="10"/>
      <c r="B254" s="10"/>
      <c r="C254" s="10"/>
      <c r="D254" s="10"/>
      <c r="E254" s="4">
        <v>252</v>
      </c>
      <c r="F254" s="4">
        <v>204011913</v>
      </c>
      <c r="G254" s="381" t="s">
        <v>1688</v>
      </c>
      <c r="H254" s="4" t="s">
        <v>1888</v>
      </c>
      <c r="I254" s="4" t="s">
        <v>1870</v>
      </c>
    </row>
    <row r="255" spans="1:9">
      <c r="A255" s="10"/>
      <c r="B255" s="10"/>
      <c r="C255" s="10"/>
      <c r="D255" s="10"/>
      <c r="E255" s="4">
        <v>253</v>
      </c>
      <c r="F255" s="4">
        <v>204011921</v>
      </c>
      <c r="G255" s="381" t="s">
        <v>1688</v>
      </c>
      <c r="H255" s="4" t="s">
        <v>1888</v>
      </c>
      <c r="I255" s="4" t="s">
        <v>1871</v>
      </c>
    </row>
    <row r="256" spans="1:9">
      <c r="A256" s="10"/>
      <c r="B256" s="10"/>
      <c r="C256" s="10"/>
      <c r="D256" s="10"/>
      <c r="E256" s="4">
        <v>254</v>
      </c>
      <c r="F256" s="4">
        <v>204011922</v>
      </c>
      <c r="G256" s="381" t="s">
        <v>1688</v>
      </c>
      <c r="H256" s="4" t="s">
        <v>1888</v>
      </c>
      <c r="I256" s="4" t="s">
        <v>1872</v>
      </c>
    </row>
    <row r="257" spans="1:9">
      <c r="A257" s="10"/>
      <c r="B257" s="10"/>
      <c r="C257" s="10"/>
      <c r="D257" s="10"/>
      <c r="E257" s="4">
        <v>255</v>
      </c>
      <c r="F257" s="4">
        <v>204011923</v>
      </c>
      <c r="G257" s="381" t="s">
        <v>1688</v>
      </c>
      <c r="H257" s="4" t="s">
        <v>1888</v>
      </c>
      <c r="I257" s="4" t="s">
        <v>1873</v>
      </c>
    </row>
    <row r="258" spans="1:9">
      <c r="A258" s="10"/>
      <c r="B258" s="10"/>
      <c r="C258" s="10"/>
      <c r="D258" s="10"/>
      <c r="E258" s="4">
        <v>256</v>
      </c>
      <c r="F258" s="4">
        <v>204012011</v>
      </c>
      <c r="G258" s="381" t="s">
        <v>1688</v>
      </c>
      <c r="H258" s="4" t="s">
        <v>1889</v>
      </c>
      <c r="I258" s="4" t="s">
        <v>1868</v>
      </c>
    </row>
    <row r="259" spans="1:9">
      <c r="A259" s="10"/>
      <c r="B259" s="10"/>
      <c r="C259" s="10"/>
      <c r="D259" s="10"/>
      <c r="E259" s="4">
        <v>257</v>
      </c>
      <c r="F259" s="4">
        <v>204012012</v>
      </c>
      <c r="G259" s="381" t="s">
        <v>1688</v>
      </c>
      <c r="H259" s="4" t="s">
        <v>1889</v>
      </c>
      <c r="I259" s="4" t="s">
        <v>1869</v>
      </c>
    </row>
    <row r="260" spans="1:9">
      <c r="A260" s="10"/>
      <c r="B260" s="10"/>
      <c r="C260" s="10"/>
      <c r="D260" s="10"/>
      <c r="E260" s="4">
        <v>258</v>
      </c>
      <c r="F260" s="4">
        <v>204012013</v>
      </c>
      <c r="G260" s="381" t="s">
        <v>1688</v>
      </c>
      <c r="H260" s="4" t="s">
        <v>1889</v>
      </c>
      <c r="I260" s="4" t="s">
        <v>1870</v>
      </c>
    </row>
    <row r="261" spans="1:9">
      <c r="A261" s="10"/>
      <c r="B261" s="10"/>
      <c r="C261" s="10"/>
      <c r="D261" s="10"/>
      <c r="E261" s="4">
        <v>259</v>
      </c>
      <c r="F261" s="4">
        <v>204012021</v>
      </c>
      <c r="G261" s="381" t="s">
        <v>1688</v>
      </c>
      <c r="H261" s="4" t="s">
        <v>1889</v>
      </c>
      <c r="I261" s="4" t="s">
        <v>1871</v>
      </c>
    </row>
    <row r="262" spans="1:9">
      <c r="A262" s="10"/>
      <c r="B262" s="10"/>
      <c r="C262" s="10"/>
      <c r="D262" s="10"/>
      <c r="E262" s="4">
        <v>260</v>
      </c>
      <c r="F262" s="4">
        <v>204012022</v>
      </c>
      <c r="G262" s="381" t="s">
        <v>1688</v>
      </c>
      <c r="H262" s="4" t="s">
        <v>1889</v>
      </c>
      <c r="I262" s="4" t="s">
        <v>1872</v>
      </c>
    </row>
    <row r="263" spans="1:9">
      <c r="A263" s="10"/>
      <c r="B263" s="10"/>
      <c r="C263" s="10"/>
      <c r="D263" s="10"/>
      <c r="E263" s="4">
        <v>261</v>
      </c>
      <c r="F263" s="4">
        <v>204012023</v>
      </c>
      <c r="G263" s="381" t="s">
        <v>1688</v>
      </c>
      <c r="H263" s="4" t="s">
        <v>1889</v>
      </c>
      <c r="I263" s="4" t="s">
        <v>1873</v>
      </c>
    </row>
    <row r="264" spans="1:9">
      <c r="A264" s="10"/>
      <c r="B264" s="10"/>
      <c r="C264" s="10"/>
      <c r="D264" s="10"/>
      <c r="E264" s="4">
        <v>262</v>
      </c>
      <c r="F264" s="4">
        <v>204012111</v>
      </c>
      <c r="G264" s="381" t="s">
        <v>1688</v>
      </c>
      <c r="H264" s="4" t="s">
        <v>1890</v>
      </c>
      <c r="I264" s="4" t="s">
        <v>1868</v>
      </c>
    </row>
    <row r="265" spans="1:9">
      <c r="A265" s="10"/>
      <c r="B265" s="10"/>
      <c r="C265" s="10"/>
      <c r="D265" s="10"/>
      <c r="E265" s="4">
        <v>263</v>
      </c>
      <c r="F265" s="4">
        <v>204012112</v>
      </c>
      <c r="G265" s="381" t="s">
        <v>1688</v>
      </c>
      <c r="H265" s="4" t="s">
        <v>1890</v>
      </c>
      <c r="I265" s="4" t="s">
        <v>1869</v>
      </c>
    </row>
    <row r="266" spans="1:9">
      <c r="A266" s="10"/>
      <c r="B266" s="10"/>
      <c r="C266" s="10"/>
      <c r="D266" s="10"/>
      <c r="E266" s="4">
        <v>264</v>
      </c>
      <c r="F266" s="4">
        <v>204012113</v>
      </c>
      <c r="G266" s="381" t="s">
        <v>1688</v>
      </c>
      <c r="H266" s="4" t="s">
        <v>1890</v>
      </c>
      <c r="I266" s="4" t="s">
        <v>1870</v>
      </c>
    </row>
    <row r="267" spans="1:9">
      <c r="A267" s="10"/>
      <c r="B267" s="10"/>
      <c r="C267" s="10"/>
      <c r="D267" s="10"/>
      <c r="E267" s="4">
        <v>265</v>
      </c>
      <c r="F267" s="4">
        <v>204012121</v>
      </c>
      <c r="G267" s="381" t="s">
        <v>1688</v>
      </c>
      <c r="H267" s="4" t="s">
        <v>1890</v>
      </c>
      <c r="I267" s="4" t="s">
        <v>1871</v>
      </c>
    </row>
    <row r="268" spans="1:9">
      <c r="A268" s="10"/>
      <c r="B268" s="10"/>
      <c r="C268" s="10"/>
      <c r="D268" s="10"/>
      <c r="E268" s="4">
        <v>266</v>
      </c>
      <c r="F268" s="4">
        <v>204012122</v>
      </c>
      <c r="G268" s="381" t="s">
        <v>1688</v>
      </c>
      <c r="H268" s="4" t="s">
        <v>1890</v>
      </c>
      <c r="I268" s="4" t="s">
        <v>1872</v>
      </c>
    </row>
    <row r="269" spans="1:9">
      <c r="A269" s="10"/>
      <c r="B269" s="10"/>
      <c r="C269" s="10"/>
      <c r="D269" s="10"/>
      <c r="E269" s="4">
        <v>267</v>
      </c>
      <c r="F269" s="4">
        <v>204012123</v>
      </c>
      <c r="G269" s="381" t="s">
        <v>1688</v>
      </c>
      <c r="H269" s="4" t="s">
        <v>1890</v>
      </c>
      <c r="I269" s="4" t="s">
        <v>1873</v>
      </c>
    </row>
    <row r="270" spans="1:9">
      <c r="A270" s="10"/>
      <c r="B270" s="10"/>
      <c r="C270" s="10"/>
      <c r="D270" s="10"/>
      <c r="E270" s="4">
        <v>268</v>
      </c>
      <c r="F270" s="4">
        <v>204012211</v>
      </c>
      <c r="G270" s="381" t="s">
        <v>1688</v>
      </c>
      <c r="H270" s="4" t="s">
        <v>1891</v>
      </c>
      <c r="I270" s="4" t="s">
        <v>1868</v>
      </c>
    </row>
    <row r="271" spans="1:9">
      <c r="A271" s="10"/>
      <c r="B271" s="10"/>
      <c r="C271" s="10"/>
      <c r="D271" s="10"/>
      <c r="E271" s="4">
        <v>269</v>
      </c>
      <c r="F271" s="4">
        <v>204012212</v>
      </c>
      <c r="G271" s="381" t="s">
        <v>1688</v>
      </c>
      <c r="H271" s="4" t="s">
        <v>1891</v>
      </c>
      <c r="I271" s="4" t="s">
        <v>1869</v>
      </c>
    </row>
    <row r="272" spans="1:9">
      <c r="A272" s="10"/>
      <c r="B272" s="10"/>
      <c r="C272" s="10"/>
      <c r="D272" s="10"/>
      <c r="E272" s="4">
        <v>270</v>
      </c>
      <c r="F272" s="4">
        <v>204012213</v>
      </c>
      <c r="G272" s="381" t="s">
        <v>1688</v>
      </c>
      <c r="H272" s="4" t="s">
        <v>1891</v>
      </c>
      <c r="I272" s="4" t="s">
        <v>1870</v>
      </c>
    </row>
    <row r="273" spans="1:9">
      <c r="A273" s="10"/>
      <c r="B273" s="10"/>
      <c r="C273" s="10"/>
      <c r="D273" s="10"/>
      <c r="E273" s="4">
        <v>271</v>
      </c>
      <c r="F273" s="4">
        <v>204012221</v>
      </c>
      <c r="G273" s="381" t="s">
        <v>1688</v>
      </c>
      <c r="H273" s="4" t="s">
        <v>1891</v>
      </c>
      <c r="I273" s="4" t="s">
        <v>1871</v>
      </c>
    </row>
    <row r="274" spans="1:9">
      <c r="A274" s="10"/>
      <c r="B274" s="10"/>
      <c r="C274" s="10"/>
      <c r="D274" s="10"/>
      <c r="E274" s="4">
        <v>272</v>
      </c>
      <c r="F274" s="4">
        <v>204012222</v>
      </c>
      <c r="G274" s="381" t="s">
        <v>1688</v>
      </c>
      <c r="H274" s="4" t="s">
        <v>1891</v>
      </c>
      <c r="I274" s="4" t="s">
        <v>1872</v>
      </c>
    </row>
    <row r="275" spans="1:9">
      <c r="A275" s="10"/>
      <c r="B275" s="10"/>
      <c r="C275" s="10"/>
      <c r="D275" s="10"/>
      <c r="E275" s="4">
        <v>273</v>
      </c>
      <c r="F275" s="4">
        <v>204012223</v>
      </c>
      <c r="G275" s="381" t="s">
        <v>1688</v>
      </c>
      <c r="H275" s="4" t="s">
        <v>1891</v>
      </c>
      <c r="I275" s="4" t="s">
        <v>1873</v>
      </c>
    </row>
    <row r="276" spans="1:9">
      <c r="A276" s="10"/>
      <c r="B276" s="10"/>
      <c r="C276" s="10"/>
      <c r="D276" s="10"/>
      <c r="E276" s="4">
        <v>274</v>
      </c>
      <c r="F276" s="4">
        <v>204020101</v>
      </c>
      <c r="G276" s="381" t="s">
        <v>1691</v>
      </c>
      <c r="H276" s="4" t="s">
        <v>1892</v>
      </c>
      <c r="I276" s="4" t="s">
        <v>226</v>
      </c>
    </row>
    <row r="277" spans="1:9">
      <c r="A277" s="10"/>
      <c r="B277" s="10"/>
      <c r="C277" s="10"/>
      <c r="D277" s="10"/>
      <c r="E277" s="4">
        <v>275</v>
      </c>
      <c r="F277" s="4">
        <v>204020102</v>
      </c>
      <c r="G277" s="381" t="s">
        <v>1691</v>
      </c>
      <c r="H277" s="4" t="s">
        <v>1892</v>
      </c>
      <c r="I277" s="4" t="s">
        <v>220</v>
      </c>
    </row>
    <row r="278" spans="1:9">
      <c r="A278" s="10"/>
      <c r="B278" s="10"/>
      <c r="C278" s="10"/>
      <c r="D278" s="10"/>
      <c r="E278" s="4">
        <v>276</v>
      </c>
      <c r="F278" s="4">
        <v>204020103</v>
      </c>
      <c r="G278" s="381" t="s">
        <v>1691</v>
      </c>
      <c r="H278" s="4" t="s">
        <v>1892</v>
      </c>
      <c r="I278" s="4" t="s">
        <v>227</v>
      </c>
    </row>
    <row r="279" spans="1:9">
      <c r="A279" s="10"/>
      <c r="B279" s="10"/>
      <c r="C279" s="10"/>
      <c r="D279" s="10"/>
      <c r="E279" s="4">
        <v>277</v>
      </c>
      <c r="F279" s="4">
        <v>204020104</v>
      </c>
      <c r="G279" s="381" t="s">
        <v>1691</v>
      </c>
      <c r="H279" s="4" t="s">
        <v>1892</v>
      </c>
      <c r="I279" s="4" t="s">
        <v>228</v>
      </c>
    </row>
    <row r="280" spans="1:9">
      <c r="A280" s="10"/>
      <c r="B280" s="10"/>
      <c r="C280" s="10"/>
      <c r="D280" s="10"/>
      <c r="E280" s="4">
        <v>278</v>
      </c>
      <c r="F280" s="4">
        <v>204020201</v>
      </c>
      <c r="G280" s="381" t="s">
        <v>1691</v>
      </c>
      <c r="H280" s="4" t="s">
        <v>1893</v>
      </c>
      <c r="I280" s="4" t="s">
        <v>1894</v>
      </c>
    </row>
    <row r="281" spans="1:9">
      <c r="A281" s="10"/>
      <c r="B281" s="10"/>
      <c r="C281" s="10"/>
      <c r="D281" s="10"/>
      <c r="E281" s="4">
        <v>279</v>
      </c>
      <c r="F281" s="4">
        <v>204020202</v>
      </c>
      <c r="G281" s="381" t="s">
        <v>1691</v>
      </c>
      <c r="H281" s="4" t="s">
        <v>1893</v>
      </c>
      <c r="I281" s="4" t="s">
        <v>1895</v>
      </c>
    </row>
    <row r="282" spans="1:9">
      <c r="A282" s="10"/>
      <c r="B282" s="10"/>
      <c r="C282" s="10"/>
      <c r="D282" s="10"/>
      <c r="E282" s="4">
        <v>280</v>
      </c>
      <c r="F282" s="4">
        <v>204020203</v>
      </c>
      <c r="G282" s="381" t="s">
        <v>1691</v>
      </c>
      <c r="H282" s="4" t="s">
        <v>1893</v>
      </c>
      <c r="I282" s="4" t="s">
        <v>1896</v>
      </c>
    </row>
    <row r="283" spans="1:9">
      <c r="A283" s="10"/>
      <c r="B283" s="10"/>
      <c r="C283" s="10"/>
      <c r="D283" s="10"/>
      <c r="E283" s="4">
        <v>281</v>
      </c>
      <c r="F283" s="4">
        <v>204020204</v>
      </c>
      <c r="G283" s="381" t="s">
        <v>1691</v>
      </c>
      <c r="H283" s="4" t="s">
        <v>1893</v>
      </c>
      <c r="I283" s="4" t="s">
        <v>1897</v>
      </c>
    </row>
    <row r="284" spans="1:9">
      <c r="A284" s="10"/>
      <c r="B284" s="10"/>
      <c r="C284" s="10"/>
      <c r="D284" s="10"/>
      <c r="E284" s="4">
        <v>282</v>
      </c>
      <c r="F284" s="4">
        <v>204020301</v>
      </c>
      <c r="G284" s="381" t="s">
        <v>1691</v>
      </c>
      <c r="H284" s="4" t="s">
        <v>1898</v>
      </c>
      <c r="I284" s="4" t="s">
        <v>1899</v>
      </c>
    </row>
    <row r="285" spans="1:9">
      <c r="A285" s="10"/>
      <c r="B285" s="10"/>
      <c r="C285" s="10"/>
      <c r="D285" s="10"/>
      <c r="E285" s="4">
        <v>283</v>
      </c>
      <c r="F285" s="4">
        <v>204020302</v>
      </c>
      <c r="G285" s="381" t="s">
        <v>1691</v>
      </c>
      <c r="H285" s="4" t="s">
        <v>1898</v>
      </c>
      <c r="I285" s="4" t="s">
        <v>1900</v>
      </c>
    </row>
    <row r="286" spans="1:9">
      <c r="A286" s="10"/>
      <c r="B286" s="10"/>
      <c r="C286" s="10"/>
      <c r="D286" s="10"/>
      <c r="E286" s="4">
        <v>284</v>
      </c>
      <c r="F286" s="4">
        <v>204020303</v>
      </c>
      <c r="G286" s="381" t="s">
        <v>1691</v>
      </c>
      <c r="H286" s="4" t="s">
        <v>1898</v>
      </c>
      <c r="I286" s="4" t="s">
        <v>1901</v>
      </c>
    </row>
    <row r="287" spans="1:9">
      <c r="A287" s="10"/>
      <c r="B287" s="10"/>
      <c r="C287" s="10"/>
      <c r="D287" s="10"/>
      <c r="E287" s="4">
        <v>285</v>
      </c>
      <c r="F287" s="4">
        <v>204020304</v>
      </c>
      <c r="G287" s="381" t="s">
        <v>1691</v>
      </c>
      <c r="H287" s="4" t="s">
        <v>1898</v>
      </c>
      <c r="I287" s="4" t="s">
        <v>1902</v>
      </c>
    </row>
    <row r="288" spans="1:9">
      <c r="A288" s="10"/>
      <c r="B288" s="10"/>
      <c r="C288" s="10"/>
      <c r="D288" s="10"/>
      <c r="E288" s="4">
        <v>286</v>
      </c>
      <c r="F288" s="4">
        <v>204020411</v>
      </c>
      <c r="G288" s="381" t="s">
        <v>1691</v>
      </c>
      <c r="H288" s="4" t="s">
        <v>1903</v>
      </c>
      <c r="I288" s="4" t="s">
        <v>1868</v>
      </c>
    </row>
    <row r="289" spans="1:9">
      <c r="A289" s="10"/>
      <c r="B289" s="10"/>
      <c r="C289" s="10"/>
      <c r="D289" s="10"/>
      <c r="E289" s="4">
        <v>287</v>
      </c>
      <c r="F289" s="4">
        <v>204020412</v>
      </c>
      <c r="G289" s="381" t="s">
        <v>1691</v>
      </c>
      <c r="H289" s="4" t="s">
        <v>1903</v>
      </c>
      <c r="I289" s="4" t="s">
        <v>1869</v>
      </c>
    </row>
    <row r="290" spans="1:9">
      <c r="A290" s="10"/>
      <c r="B290" s="10"/>
      <c r="C290" s="10"/>
      <c r="D290" s="10"/>
      <c r="E290" s="4">
        <v>288</v>
      </c>
      <c r="F290" s="4">
        <v>204020413</v>
      </c>
      <c r="G290" s="381" t="s">
        <v>1691</v>
      </c>
      <c r="H290" s="4" t="s">
        <v>1903</v>
      </c>
      <c r="I290" s="4" t="s">
        <v>1870</v>
      </c>
    </row>
    <row r="291" spans="1:9">
      <c r="A291" s="10"/>
      <c r="B291" s="10"/>
      <c r="C291" s="10"/>
      <c r="D291" s="10"/>
      <c r="E291" s="4">
        <v>289</v>
      </c>
      <c r="F291" s="4">
        <v>204020421</v>
      </c>
      <c r="G291" s="381" t="s">
        <v>1691</v>
      </c>
      <c r="H291" s="4" t="s">
        <v>1903</v>
      </c>
      <c r="I291" s="4" t="s">
        <v>1871</v>
      </c>
    </row>
    <row r="292" spans="1:9">
      <c r="A292" s="10"/>
      <c r="B292" s="10"/>
      <c r="C292" s="10"/>
      <c r="D292" s="10"/>
      <c r="E292" s="4">
        <v>290</v>
      </c>
      <c r="F292" s="4">
        <v>204020422</v>
      </c>
      <c r="G292" s="381" t="s">
        <v>1691</v>
      </c>
      <c r="H292" s="4" t="s">
        <v>1903</v>
      </c>
      <c r="I292" s="4" t="s">
        <v>1872</v>
      </c>
    </row>
    <row r="293" spans="1:9">
      <c r="A293" s="10"/>
      <c r="B293" s="10"/>
      <c r="C293" s="10"/>
      <c r="D293" s="10"/>
      <c r="E293" s="4">
        <v>291</v>
      </c>
      <c r="F293" s="4">
        <v>204020423</v>
      </c>
      <c r="G293" s="381" t="s">
        <v>1691</v>
      </c>
      <c r="H293" s="4" t="s">
        <v>1903</v>
      </c>
      <c r="I293" s="4" t="s">
        <v>1873</v>
      </c>
    </row>
    <row r="294" spans="1:9">
      <c r="A294" s="10"/>
      <c r="B294" s="10"/>
      <c r="C294" s="10"/>
      <c r="D294" s="10"/>
      <c r="E294" s="4">
        <v>292</v>
      </c>
      <c r="F294" s="4">
        <v>204020511</v>
      </c>
      <c r="G294" s="381" t="s">
        <v>1691</v>
      </c>
      <c r="H294" s="4" t="s">
        <v>1904</v>
      </c>
      <c r="I294" s="4" t="s">
        <v>1868</v>
      </c>
    </row>
    <row r="295" spans="1:9">
      <c r="A295" s="10"/>
      <c r="B295" s="10"/>
      <c r="C295" s="10"/>
      <c r="D295" s="10"/>
      <c r="E295" s="4">
        <v>293</v>
      </c>
      <c r="F295" s="4">
        <v>204020512</v>
      </c>
      <c r="G295" s="381" t="s">
        <v>1691</v>
      </c>
      <c r="H295" s="4" t="s">
        <v>1904</v>
      </c>
      <c r="I295" s="4" t="s">
        <v>1869</v>
      </c>
    </row>
    <row r="296" spans="1:9">
      <c r="A296" s="10"/>
      <c r="B296" s="10"/>
      <c r="C296" s="10"/>
      <c r="D296" s="10"/>
      <c r="E296" s="4">
        <v>294</v>
      </c>
      <c r="F296" s="4">
        <v>204020513</v>
      </c>
      <c r="G296" s="381" t="s">
        <v>1691</v>
      </c>
      <c r="H296" s="4" t="s">
        <v>1904</v>
      </c>
      <c r="I296" s="4" t="s">
        <v>1870</v>
      </c>
    </row>
    <row r="297" spans="1:9">
      <c r="A297" s="10"/>
      <c r="B297" s="10"/>
      <c r="C297" s="10"/>
      <c r="D297" s="10"/>
      <c r="E297" s="4">
        <v>295</v>
      </c>
      <c r="F297" s="4">
        <v>204020521</v>
      </c>
      <c r="G297" s="381" t="s">
        <v>1691</v>
      </c>
      <c r="H297" s="4" t="s">
        <v>1904</v>
      </c>
      <c r="I297" s="4" t="s">
        <v>1871</v>
      </c>
    </row>
    <row r="298" spans="1:9">
      <c r="A298" s="10"/>
      <c r="B298" s="10"/>
      <c r="C298" s="10"/>
      <c r="D298" s="10"/>
      <c r="E298" s="4">
        <v>296</v>
      </c>
      <c r="F298" s="4">
        <v>204020522</v>
      </c>
      <c r="G298" s="381" t="s">
        <v>1691</v>
      </c>
      <c r="H298" s="4" t="s">
        <v>1904</v>
      </c>
      <c r="I298" s="4" t="s">
        <v>1872</v>
      </c>
    </row>
    <row r="299" spans="1:9">
      <c r="A299" s="10"/>
      <c r="B299" s="10"/>
      <c r="C299" s="10"/>
      <c r="D299" s="10"/>
      <c r="E299" s="4">
        <v>297</v>
      </c>
      <c r="F299" s="4">
        <v>204020523</v>
      </c>
      <c r="G299" s="381" t="s">
        <v>1691</v>
      </c>
      <c r="H299" s="4" t="s">
        <v>1904</v>
      </c>
      <c r="I299" s="4" t="s">
        <v>1873</v>
      </c>
    </row>
    <row r="300" spans="1:9">
      <c r="A300" s="10"/>
      <c r="B300" s="10"/>
      <c r="C300" s="10"/>
      <c r="D300" s="10"/>
      <c r="E300" s="4">
        <v>298</v>
      </c>
      <c r="F300" s="4">
        <v>204020611</v>
      </c>
      <c r="G300" s="381" t="s">
        <v>1691</v>
      </c>
      <c r="H300" s="4" t="s">
        <v>1905</v>
      </c>
      <c r="I300" s="4" t="s">
        <v>1868</v>
      </c>
    </row>
    <row r="301" spans="1:9">
      <c r="A301" s="10"/>
      <c r="B301" s="10"/>
      <c r="C301" s="10"/>
      <c r="D301" s="10"/>
      <c r="E301" s="4">
        <v>299</v>
      </c>
      <c r="F301" s="4">
        <v>204020612</v>
      </c>
      <c r="G301" s="381" t="s">
        <v>1691</v>
      </c>
      <c r="H301" s="4" t="s">
        <v>1905</v>
      </c>
      <c r="I301" s="4" t="s">
        <v>1869</v>
      </c>
    </row>
    <row r="302" spans="1:9">
      <c r="A302" s="10"/>
      <c r="B302" s="10"/>
      <c r="C302" s="10"/>
      <c r="D302" s="10"/>
      <c r="E302" s="4">
        <v>300</v>
      </c>
      <c r="F302" s="4">
        <v>204020613</v>
      </c>
      <c r="G302" s="381" t="s">
        <v>1691</v>
      </c>
      <c r="H302" s="4" t="s">
        <v>1905</v>
      </c>
      <c r="I302" s="4" t="s">
        <v>1870</v>
      </c>
    </row>
    <row r="303" spans="1:9">
      <c r="A303" s="10"/>
      <c r="B303" s="10"/>
      <c r="C303" s="10"/>
      <c r="D303" s="10"/>
      <c r="E303" s="4">
        <v>301</v>
      </c>
      <c r="F303" s="4">
        <v>204020621</v>
      </c>
      <c r="G303" s="381" t="s">
        <v>1691</v>
      </c>
      <c r="H303" s="4" t="s">
        <v>1905</v>
      </c>
      <c r="I303" s="4" t="s">
        <v>1871</v>
      </c>
    </row>
    <row r="304" spans="1:9">
      <c r="A304" s="10"/>
      <c r="B304" s="10"/>
      <c r="C304" s="10"/>
      <c r="D304" s="10"/>
      <c r="E304" s="4">
        <v>302</v>
      </c>
      <c r="F304" s="4">
        <v>204020622</v>
      </c>
      <c r="G304" s="381" t="s">
        <v>1691</v>
      </c>
      <c r="H304" s="4" t="s">
        <v>1905</v>
      </c>
      <c r="I304" s="4" t="s">
        <v>1872</v>
      </c>
    </row>
    <row r="305" spans="1:9">
      <c r="A305" s="10"/>
      <c r="B305" s="10"/>
      <c r="C305" s="10"/>
      <c r="D305" s="10"/>
      <c r="E305" s="4">
        <v>303</v>
      </c>
      <c r="F305" s="4">
        <v>204020623</v>
      </c>
      <c r="G305" s="381" t="s">
        <v>1691</v>
      </c>
      <c r="H305" s="4" t="s">
        <v>1905</v>
      </c>
      <c r="I305" s="4" t="s">
        <v>1873</v>
      </c>
    </row>
    <row r="306" spans="1:9">
      <c r="A306" s="10"/>
      <c r="B306" s="10"/>
      <c r="C306" s="10"/>
      <c r="D306" s="10"/>
      <c r="E306" s="4">
        <v>304</v>
      </c>
      <c r="F306" s="4">
        <v>204020711</v>
      </c>
      <c r="G306" s="381" t="s">
        <v>1691</v>
      </c>
      <c r="H306" s="4" t="s">
        <v>1906</v>
      </c>
      <c r="I306" s="4" t="s">
        <v>1868</v>
      </c>
    </row>
    <row r="307" spans="1:9">
      <c r="A307" s="10"/>
      <c r="B307" s="10"/>
      <c r="C307" s="10"/>
      <c r="D307" s="10"/>
      <c r="E307" s="4">
        <v>305</v>
      </c>
      <c r="F307" s="4">
        <v>204020712</v>
      </c>
      <c r="G307" s="381" t="s">
        <v>1691</v>
      </c>
      <c r="H307" s="4" t="s">
        <v>1906</v>
      </c>
      <c r="I307" s="4" t="s">
        <v>1869</v>
      </c>
    </row>
    <row r="308" spans="1:9">
      <c r="A308" s="10"/>
      <c r="B308" s="10"/>
      <c r="C308" s="10"/>
      <c r="D308" s="10"/>
      <c r="E308" s="4">
        <v>306</v>
      </c>
      <c r="F308" s="4">
        <v>204020713</v>
      </c>
      <c r="G308" s="381" t="s">
        <v>1691</v>
      </c>
      <c r="H308" s="4" t="s">
        <v>1906</v>
      </c>
      <c r="I308" s="4" t="s">
        <v>1870</v>
      </c>
    </row>
    <row r="309" spans="1:9">
      <c r="A309" s="10"/>
      <c r="B309" s="10"/>
      <c r="C309" s="10"/>
      <c r="D309" s="10"/>
      <c r="E309" s="4">
        <v>307</v>
      </c>
      <c r="F309" s="4">
        <v>204020721</v>
      </c>
      <c r="G309" s="381" t="s">
        <v>1691</v>
      </c>
      <c r="H309" s="4" t="s">
        <v>1906</v>
      </c>
      <c r="I309" s="4" t="s">
        <v>1871</v>
      </c>
    </row>
    <row r="310" spans="1:9">
      <c r="A310" s="10"/>
      <c r="B310" s="10"/>
      <c r="C310" s="10"/>
      <c r="D310" s="10"/>
      <c r="E310" s="4">
        <v>308</v>
      </c>
      <c r="F310" s="4">
        <v>204020722</v>
      </c>
      <c r="G310" s="381" t="s">
        <v>1691</v>
      </c>
      <c r="H310" s="4" t="s">
        <v>1906</v>
      </c>
      <c r="I310" s="4" t="s">
        <v>1872</v>
      </c>
    </row>
    <row r="311" spans="1:9">
      <c r="A311" s="10"/>
      <c r="B311" s="10"/>
      <c r="C311" s="10"/>
      <c r="D311" s="10"/>
      <c r="E311" s="4">
        <v>309</v>
      </c>
      <c r="F311" s="4">
        <v>204020723</v>
      </c>
      <c r="G311" s="381" t="s">
        <v>1691</v>
      </c>
      <c r="H311" s="4" t="s">
        <v>1906</v>
      </c>
      <c r="I311" s="4" t="s">
        <v>1873</v>
      </c>
    </row>
    <row r="312" spans="1:9">
      <c r="A312" s="10"/>
      <c r="B312" s="10"/>
      <c r="C312" s="10"/>
      <c r="D312" s="10"/>
      <c r="E312" s="4">
        <v>310</v>
      </c>
      <c r="F312" s="4">
        <v>204020811</v>
      </c>
      <c r="G312" s="381" t="s">
        <v>1691</v>
      </c>
      <c r="H312" s="4" t="s">
        <v>1907</v>
      </c>
      <c r="I312" s="4" t="s">
        <v>1868</v>
      </c>
    </row>
    <row r="313" spans="1:9">
      <c r="A313" s="10"/>
      <c r="B313" s="10"/>
      <c r="C313" s="10"/>
      <c r="D313" s="10"/>
      <c r="E313" s="4">
        <v>311</v>
      </c>
      <c r="F313" s="4">
        <v>204020812</v>
      </c>
      <c r="G313" s="381" t="s">
        <v>1691</v>
      </c>
      <c r="H313" s="4" t="s">
        <v>1907</v>
      </c>
      <c r="I313" s="4" t="s">
        <v>1869</v>
      </c>
    </row>
    <row r="314" spans="1:9">
      <c r="A314" s="10"/>
      <c r="B314" s="10"/>
      <c r="C314" s="10"/>
      <c r="D314" s="10"/>
      <c r="E314" s="4">
        <v>312</v>
      </c>
      <c r="F314" s="4">
        <v>204020813</v>
      </c>
      <c r="G314" s="381" t="s">
        <v>1691</v>
      </c>
      <c r="H314" s="4" t="s">
        <v>1907</v>
      </c>
      <c r="I314" s="4" t="s">
        <v>1870</v>
      </c>
    </row>
    <row r="315" spans="1:9">
      <c r="A315" s="10"/>
      <c r="B315" s="10"/>
      <c r="C315" s="10"/>
      <c r="D315" s="10"/>
      <c r="E315" s="4">
        <v>313</v>
      </c>
      <c r="F315" s="4">
        <v>204020821</v>
      </c>
      <c r="G315" s="381" t="s">
        <v>1691</v>
      </c>
      <c r="H315" s="4" t="s">
        <v>1907</v>
      </c>
      <c r="I315" s="4" t="s">
        <v>1871</v>
      </c>
    </row>
    <row r="316" spans="1:9">
      <c r="A316" s="10"/>
      <c r="B316" s="10"/>
      <c r="C316" s="10"/>
      <c r="D316" s="10"/>
      <c r="E316" s="4">
        <v>314</v>
      </c>
      <c r="F316" s="4">
        <v>204020822</v>
      </c>
      <c r="G316" s="381" t="s">
        <v>1691</v>
      </c>
      <c r="H316" s="4" t="s">
        <v>1907</v>
      </c>
      <c r="I316" s="4" t="s">
        <v>1872</v>
      </c>
    </row>
    <row r="317" spans="1:9">
      <c r="A317" s="10"/>
      <c r="B317" s="10"/>
      <c r="C317" s="10"/>
      <c r="D317" s="10"/>
      <c r="E317" s="4">
        <v>315</v>
      </c>
      <c r="F317" s="4">
        <v>204020823</v>
      </c>
      <c r="G317" s="381" t="s">
        <v>1691</v>
      </c>
      <c r="H317" s="4" t="s">
        <v>1907</v>
      </c>
      <c r="I317" s="4" t="s">
        <v>1873</v>
      </c>
    </row>
    <row r="318" spans="1:9">
      <c r="A318" s="10"/>
      <c r="B318" s="10"/>
      <c r="C318" s="10"/>
      <c r="D318" s="10"/>
      <c r="E318" s="4">
        <v>316</v>
      </c>
      <c r="F318" s="4">
        <v>204020911</v>
      </c>
      <c r="G318" s="381" t="s">
        <v>1691</v>
      </c>
      <c r="H318" s="4" t="s">
        <v>1908</v>
      </c>
      <c r="I318" s="4" t="s">
        <v>1868</v>
      </c>
    </row>
    <row r="319" spans="1:9">
      <c r="A319" s="10"/>
      <c r="B319" s="10"/>
      <c r="C319" s="10"/>
      <c r="D319" s="10"/>
      <c r="E319" s="4">
        <v>317</v>
      </c>
      <c r="F319" s="4">
        <v>204020912</v>
      </c>
      <c r="G319" s="381" t="s">
        <v>1691</v>
      </c>
      <c r="H319" s="4" t="s">
        <v>1908</v>
      </c>
      <c r="I319" s="4" t="s">
        <v>1869</v>
      </c>
    </row>
    <row r="320" spans="1:9">
      <c r="A320" s="10"/>
      <c r="B320" s="10"/>
      <c r="C320" s="10"/>
      <c r="D320" s="10"/>
      <c r="E320" s="4">
        <v>318</v>
      </c>
      <c r="F320" s="4">
        <v>204020913</v>
      </c>
      <c r="G320" s="381" t="s">
        <v>1691</v>
      </c>
      <c r="H320" s="4" t="s">
        <v>1908</v>
      </c>
      <c r="I320" s="4" t="s">
        <v>1870</v>
      </c>
    </row>
    <row r="321" spans="1:9">
      <c r="A321" s="10"/>
      <c r="B321" s="10"/>
      <c r="C321" s="10"/>
      <c r="D321" s="10"/>
      <c r="E321" s="4">
        <v>319</v>
      </c>
      <c r="F321" s="4">
        <v>204020921</v>
      </c>
      <c r="G321" s="381" t="s">
        <v>1691</v>
      </c>
      <c r="H321" s="4" t="s">
        <v>1908</v>
      </c>
      <c r="I321" s="4" t="s">
        <v>1871</v>
      </c>
    </row>
    <row r="322" spans="1:9">
      <c r="A322" s="10"/>
      <c r="B322" s="10"/>
      <c r="C322" s="10"/>
      <c r="D322" s="10"/>
      <c r="E322" s="4">
        <v>320</v>
      </c>
      <c r="F322" s="4">
        <v>204020922</v>
      </c>
      <c r="G322" s="381" t="s">
        <v>1691</v>
      </c>
      <c r="H322" s="4" t="s">
        <v>1908</v>
      </c>
      <c r="I322" s="4" t="s">
        <v>1872</v>
      </c>
    </row>
    <row r="323" spans="1:9">
      <c r="A323" s="10"/>
      <c r="B323" s="10"/>
      <c r="C323" s="10"/>
      <c r="D323" s="10"/>
      <c r="E323" s="4">
        <v>321</v>
      </c>
      <c r="F323" s="4">
        <v>204020923</v>
      </c>
      <c r="G323" s="381" t="s">
        <v>1691</v>
      </c>
      <c r="H323" s="4" t="s">
        <v>1908</v>
      </c>
      <c r="I323" s="4" t="s">
        <v>1873</v>
      </c>
    </row>
    <row r="324" spans="1:9">
      <c r="A324" s="10"/>
      <c r="B324" s="10"/>
      <c r="C324" s="10"/>
      <c r="D324" s="10"/>
      <c r="E324" s="4">
        <v>322</v>
      </c>
      <c r="F324" s="4">
        <v>204021011</v>
      </c>
      <c r="G324" s="381" t="s">
        <v>1691</v>
      </c>
      <c r="H324" s="4" t="s">
        <v>1909</v>
      </c>
      <c r="I324" s="4" t="s">
        <v>1868</v>
      </c>
    </row>
    <row r="325" spans="1:9">
      <c r="A325" s="10"/>
      <c r="B325" s="10"/>
      <c r="C325" s="10"/>
      <c r="D325" s="10"/>
      <c r="E325" s="4">
        <v>323</v>
      </c>
      <c r="F325" s="4">
        <v>204021012</v>
      </c>
      <c r="G325" s="381" t="s">
        <v>1691</v>
      </c>
      <c r="H325" s="4" t="s">
        <v>1909</v>
      </c>
      <c r="I325" s="4" t="s">
        <v>1869</v>
      </c>
    </row>
    <row r="326" spans="1:9">
      <c r="A326" s="10"/>
      <c r="B326" s="10"/>
      <c r="C326" s="10"/>
      <c r="D326" s="10"/>
      <c r="E326" s="4">
        <v>324</v>
      </c>
      <c r="F326" s="4">
        <v>204021013</v>
      </c>
      <c r="G326" s="381" t="s">
        <v>1691</v>
      </c>
      <c r="H326" s="4" t="s">
        <v>1909</v>
      </c>
      <c r="I326" s="4" t="s">
        <v>1870</v>
      </c>
    </row>
    <row r="327" spans="1:9">
      <c r="A327" s="10"/>
      <c r="B327" s="10"/>
      <c r="C327" s="10"/>
      <c r="D327" s="10"/>
      <c r="E327" s="4">
        <v>325</v>
      </c>
      <c r="F327" s="4">
        <v>204021021</v>
      </c>
      <c r="G327" s="381" t="s">
        <v>1691</v>
      </c>
      <c r="H327" s="4" t="s">
        <v>1909</v>
      </c>
      <c r="I327" s="4" t="s">
        <v>1871</v>
      </c>
    </row>
    <row r="328" spans="1:9">
      <c r="A328" s="10"/>
      <c r="B328" s="10"/>
      <c r="C328" s="10"/>
      <c r="D328" s="10"/>
      <c r="E328" s="4">
        <v>326</v>
      </c>
      <c r="F328" s="4">
        <v>204021022</v>
      </c>
      <c r="G328" s="381" t="s">
        <v>1691</v>
      </c>
      <c r="H328" s="4" t="s">
        <v>1909</v>
      </c>
      <c r="I328" s="4" t="s">
        <v>1872</v>
      </c>
    </row>
    <row r="329" spans="1:9">
      <c r="A329" s="10"/>
      <c r="B329" s="10"/>
      <c r="C329" s="10"/>
      <c r="D329" s="10"/>
      <c r="E329" s="4">
        <v>327</v>
      </c>
      <c r="F329" s="4">
        <v>204021023</v>
      </c>
      <c r="G329" s="381" t="s">
        <v>1691</v>
      </c>
      <c r="H329" s="4" t="s">
        <v>1909</v>
      </c>
      <c r="I329" s="4" t="s">
        <v>1873</v>
      </c>
    </row>
  </sheetData>
  <autoFilter ref="E2:I329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3">
    <tabColor rgb="FFFFFF00"/>
  </sheetPr>
  <dimension ref="A1:C27"/>
  <sheetViews>
    <sheetView workbookViewId="0">
      <pane ySplit="3" topLeftCell="A7" activePane="bottomLeft" state="frozen"/>
      <selection pane="bottomLeft" activeCell="A23" sqref="A23"/>
    </sheetView>
  </sheetViews>
  <sheetFormatPr defaultRowHeight="15"/>
  <cols>
    <col min="1" max="1" width="58" bestFit="1" customWidth="1"/>
    <col min="2" max="2" width="23.5703125" bestFit="1" customWidth="1"/>
    <col min="3" max="3" width="66.42578125" customWidth="1"/>
  </cols>
  <sheetData>
    <row r="1" spans="1:3" ht="15.75">
      <c r="A1" s="20" t="s">
        <v>9371</v>
      </c>
      <c r="B1" s="20"/>
      <c r="C1" s="265"/>
    </row>
    <row r="2" spans="1:3">
      <c r="A2" s="265"/>
      <c r="B2" s="265"/>
      <c r="C2" s="265"/>
    </row>
    <row r="3" spans="1:3" ht="27" customHeight="1">
      <c r="A3" s="266" t="s">
        <v>9372</v>
      </c>
      <c r="B3" s="266" t="s">
        <v>9402</v>
      </c>
      <c r="C3" s="266" t="s">
        <v>9373</v>
      </c>
    </row>
    <row r="4" spans="1:3">
      <c r="A4" s="267" t="s">
        <v>9374</v>
      </c>
      <c r="B4" s="6" t="s">
        <v>7</v>
      </c>
      <c r="C4" s="267" t="s">
        <v>9375</v>
      </c>
    </row>
    <row r="5" spans="1:3">
      <c r="A5" s="267" t="s">
        <v>9376</v>
      </c>
      <c r="B5" s="6" t="s">
        <v>7</v>
      </c>
      <c r="C5" s="267" t="s">
        <v>9377</v>
      </c>
    </row>
    <row r="6" spans="1:3">
      <c r="A6" s="267" t="s">
        <v>9378</v>
      </c>
      <c r="B6" s="6" t="s">
        <v>71</v>
      </c>
      <c r="C6" s="267" t="s">
        <v>9379</v>
      </c>
    </row>
    <row r="7" spans="1:3">
      <c r="A7" s="267" t="s">
        <v>9380</v>
      </c>
      <c r="B7" s="6" t="s">
        <v>142</v>
      </c>
      <c r="C7" s="267" t="s">
        <v>9381</v>
      </c>
    </row>
    <row r="8" spans="1:3">
      <c r="A8" s="267" t="s">
        <v>9382</v>
      </c>
      <c r="B8" s="6" t="s">
        <v>142</v>
      </c>
      <c r="C8" s="267" t="s">
        <v>9383</v>
      </c>
    </row>
    <row r="9" spans="1:3">
      <c r="A9" s="267" t="s">
        <v>9384</v>
      </c>
      <c r="B9" s="6" t="s">
        <v>88</v>
      </c>
      <c r="C9" s="267" t="s">
        <v>9385</v>
      </c>
    </row>
    <row r="10" spans="1:3">
      <c r="A10" s="267" t="s">
        <v>9400</v>
      </c>
      <c r="B10" s="6" t="s">
        <v>95</v>
      </c>
      <c r="C10" s="267" t="s">
        <v>9386</v>
      </c>
    </row>
    <row r="11" spans="1:3">
      <c r="A11" s="267" t="s">
        <v>9403</v>
      </c>
      <c r="B11" s="6" t="s">
        <v>95</v>
      </c>
      <c r="C11" s="267" t="s">
        <v>9401</v>
      </c>
    </row>
    <row r="12" spans="1:3">
      <c r="A12" s="363" t="s">
        <v>11679</v>
      </c>
      <c r="B12" s="326" t="s">
        <v>102</v>
      </c>
      <c r="C12" s="363" t="s">
        <v>11678</v>
      </c>
    </row>
    <row r="13" spans="1:3">
      <c r="A13" s="267" t="s">
        <v>11680</v>
      </c>
      <c r="B13" s="6" t="s">
        <v>121</v>
      </c>
      <c r="C13" s="267" t="s">
        <v>11677</v>
      </c>
    </row>
    <row r="14" spans="1:3">
      <c r="A14" s="267" t="s">
        <v>11681</v>
      </c>
      <c r="B14" s="6" t="s">
        <v>128</v>
      </c>
      <c r="C14" s="267" t="s">
        <v>9387</v>
      </c>
    </row>
    <row r="15" spans="1:3">
      <c r="A15" s="267" t="s">
        <v>11682</v>
      </c>
      <c r="B15" s="6" t="s">
        <v>133</v>
      </c>
      <c r="C15" s="267" t="s">
        <v>9388</v>
      </c>
    </row>
    <row r="16" spans="1:3">
      <c r="A16" s="267" t="s">
        <v>11683</v>
      </c>
      <c r="B16" s="6" t="s">
        <v>133</v>
      </c>
      <c r="C16" s="267" t="s">
        <v>9389</v>
      </c>
    </row>
    <row r="17" spans="1:3">
      <c r="A17" s="267" t="s">
        <v>11684</v>
      </c>
      <c r="B17" s="6" t="s">
        <v>133</v>
      </c>
      <c r="C17" s="267" t="s">
        <v>9390</v>
      </c>
    </row>
    <row r="18" spans="1:3">
      <c r="A18" s="267" t="s">
        <v>11685</v>
      </c>
      <c r="B18" s="6" t="s">
        <v>133</v>
      </c>
      <c r="C18" s="267" t="s">
        <v>9391</v>
      </c>
    </row>
    <row r="19" spans="1:3">
      <c r="A19" s="267" t="s">
        <v>11686</v>
      </c>
      <c r="B19" s="6" t="s">
        <v>159</v>
      </c>
      <c r="C19" s="267" t="s">
        <v>9392</v>
      </c>
    </row>
    <row r="20" spans="1:3">
      <c r="A20" s="267" t="s">
        <v>11687</v>
      </c>
      <c r="B20" s="6" t="s">
        <v>159</v>
      </c>
      <c r="C20" s="267" t="s">
        <v>9393</v>
      </c>
    </row>
    <row r="21" spans="1:3">
      <c r="A21" s="267" t="s">
        <v>11688</v>
      </c>
      <c r="B21" s="6" t="s">
        <v>142</v>
      </c>
      <c r="C21" s="267" t="s">
        <v>9394</v>
      </c>
    </row>
    <row r="22" spans="1:3">
      <c r="A22" s="267" t="s">
        <v>11689</v>
      </c>
      <c r="B22" s="6" t="s">
        <v>159</v>
      </c>
      <c r="C22" s="267" t="s">
        <v>9395</v>
      </c>
    </row>
    <row r="23" spans="1:3">
      <c r="A23" s="267" t="s">
        <v>11690</v>
      </c>
      <c r="B23" s="6" t="s">
        <v>159</v>
      </c>
      <c r="C23" s="267" t="s">
        <v>9396</v>
      </c>
    </row>
    <row r="24" spans="1:3">
      <c r="A24" s="267" t="s">
        <v>11691</v>
      </c>
      <c r="B24" s="6" t="s">
        <v>142</v>
      </c>
      <c r="C24" s="267" t="s">
        <v>12210</v>
      </c>
    </row>
    <row r="25" spans="1:3">
      <c r="A25" s="267" t="s">
        <v>11692</v>
      </c>
      <c r="B25" s="6" t="s">
        <v>142</v>
      </c>
      <c r="C25" s="267" t="s">
        <v>9397</v>
      </c>
    </row>
    <row r="26" spans="1:3">
      <c r="A26" s="267" t="s">
        <v>11693</v>
      </c>
      <c r="B26" s="6" t="s">
        <v>142</v>
      </c>
      <c r="C26" s="267" t="s">
        <v>9398</v>
      </c>
    </row>
    <row r="27" spans="1:3">
      <c r="A27" s="267" t="s">
        <v>11694</v>
      </c>
      <c r="B27" s="6" t="s">
        <v>159</v>
      </c>
      <c r="C27" s="267" t="s">
        <v>9399</v>
      </c>
    </row>
  </sheetData>
  <autoFilter ref="A3:C27"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4">
    <tabColor rgb="FFFFFF00"/>
  </sheetPr>
  <dimension ref="A1:I238"/>
  <sheetViews>
    <sheetView zoomScale="90" zoomScaleNormal="90" workbookViewId="0">
      <pane ySplit="2" topLeftCell="A3" activePane="bottomLeft" state="frozen"/>
      <selection pane="bottomLeft" activeCell="H235" sqref="H235"/>
    </sheetView>
  </sheetViews>
  <sheetFormatPr defaultRowHeight="15"/>
  <cols>
    <col min="1" max="1" width="8.7109375" customWidth="1"/>
    <col min="2" max="2" width="35" customWidth="1"/>
    <col min="3" max="3" width="8.85546875"/>
    <col min="4" max="4" width="9.140625" customWidth="1"/>
    <col min="5" max="5" width="5.28515625" customWidth="1"/>
    <col min="6" max="6" width="10.7109375" style="103" customWidth="1"/>
    <col min="7" max="7" width="12.28515625" bestFit="1" customWidth="1"/>
    <col min="8" max="8" width="12.28515625" customWidth="1"/>
    <col min="9" max="9" width="36.28515625" customWidth="1"/>
  </cols>
  <sheetData>
    <row r="1" spans="1:9" ht="20.25" customHeight="1">
      <c r="A1" s="375" t="s">
        <v>11701</v>
      </c>
      <c r="E1" s="9"/>
    </row>
    <row r="2" spans="1:9" s="2" customFormat="1" ht="33" customHeight="1">
      <c r="A2" s="24" t="s">
        <v>1666</v>
      </c>
      <c r="B2" s="24" t="s">
        <v>1910</v>
      </c>
      <c r="E2" s="24" t="s">
        <v>1666</v>
      </c>
      <c r="F2" s="232" t="s">
        <v>1911</v>
      </c>
      <c r="G2" s="24" t="s">
        <v>1912</v>
      </c>
      <c r="H2" s="274" t="s">
        <v>9405</v>
      </c>
      <c r="I2" s="24" t="s">
        <v>1913</v>
      </c>
    </row>
    <row r="3" spans="1:9">
      <c r="A3" s="3">
        <v>1</v>
      </c>
      <c r="B3" s="3" t="s">
        <v>1914</v>
      </c>
      <c r="E3" s="3">
        <v>1</v>
      </c>
      <c r="F3" s="104">
        <v>93</v>
      </c>
      <c r="G3" s="3" t="s">
        <v>1915</v>
      </c>
      <c r="H3" s="132" t="s">
        <v>9407</v>
      </c>
      <c r="I3" s="3" t="s">
        <v>1916</v>
      </c>
    </row>
    <row r="4" spans="1:9">
      <c r="A4" s="3">
        <v>2</v>
      </c>
      <c r="B4" s="3" t="s">
        <v>1917</v>
      </c>
      <c r="E4" s="3">
        <v>2</v>
      </c>
      <c r="F4" s="104">
        <v>355</v>
      </c>
      <c r="G4" s="3" t="s">
        <v>1918</v>
      </c>
      <c r="H4" s="132" t="s">
        <v>9407</v>
      </c>
      <c r="I4" s="3" t="s">
        <v>1919</v>
      </c>
    </row>
    <row r="5" spans="1:9">
      <c r="A5" s="3">
        <v>3</v>
      </c>
      <c r="B5" s="3" t="s">
        <v>1920</v>
      </c>
      <c r="E5" s="3">
        <v>3</v>
      </c>
      <c r="F5" s="104">
        <v>213</v>
      </c>
      <c r="G5" s="3" t="s">
        <v>1921</v>
      </c>
      <c r="H5" s="132" t="s">
        <v>9409</v>
      </c>
      <c r="I5" s="3" t="s">
        <v>1922</v>
      </c>
    </row>
    <row r="6" spans="1:9">
      <c r="A6" s="3">
        <v>4</v>
      </c>
      <c r="B6" s="3" t="s">
        <v>1923</v>
      </c>
      <c r="E6" s="3">
        <v>4</v>
      </c>
      <c r="F6" s="104" t="s">
        <v>1924</v>
      </c>
      <c r="G6" s="3" t="s">
        <v>1925</v>
      </c>
      <c r="H6" s="132" t="s">
        <v>9406</v>
      </c>
      <c r="I6" s="3" t="s">
        <v>1926</v>
      </c>
    </row>
    <row r="7" spans="1:9">
      <c r="A7" s="3">
        <v>5</v>
      </c>
      <c r="B7" s="3" t="s">
        <v>1927</v>
      </c>
      <c r="E7" s="3">
        <v>5</v>
      </c>
      <c r="F7" s="104">
        <v>376</v>
      </c>
      <c r="G7" s="3" t="s">
        <v>1928</v>
      </c>
      <c r="H7" s="132" t="s">
        <v>9409</v>
      </c>
      <c r="I7" s="3" t="s">
        <v>1929</v>
      </c>
    </row>
    <row r="8" spans="1:9">
      <c r="A8" s="3">
        <v>6</v>
      </c>
      <c r="B8" s="3" t="s">
        <v>1930</v>
      </c>
      <c r="E8" s="3">
        <v>6</v>
      </c>
      <c r="F8" s="104">
        <v>244</v>
      </c>
      <c r="G8" s="3" t="s">
        <v>1931</v>
      </c>
      <c r="H8" s="132" t="s">
        <v>9409</v>
      </c>
      <c r="I8" s="3" t="s">
        <v>1932</v>
      </c>
    </row>
    <row r="9" spans="1:9">
      <c r="A9" s="3">
        <v>7</v>
      </c>
      <c r="B9" s="3" t="s">
        <v>1933</v>
      </c>
      <c r="E9" s="3">
        <v>7</v>
      </c>
      <c r="F9" s="104" t="s">
        <v>1934</v>
      </c>
      <c r="G9" s="3" t="s">
        <v>1935</v>
      </c>
      <c r="H9" s="132" t="s">
        <v>9409</v>
      </c>
      <c r="I9" s="3" t="s">
        <v>1936</v>
      </c>
    </row>
    <row r="10" spans="1:9">
      <c r="A10" s="3">
        <v>8</v>
      </c>
      <c r="B10" s="3" t="s">
        <v>1937</v>
      </c>
      <c r="E10" s="3">
        <v>8</v>
      </c>
      <c r="F10" s="104">
        <v>672</v>
      </c>
      <c r="G10" s="3" t="s">
        <v>1938</v>
      </c>
      <c r="H10" s="132" t="s">
        <v>9410</v>
      </c>
      <c r="I10" s="3" t="s">
        <v>1939</v>
      </c>
    </row>
    <row r="11" spans="1:9">
      <c r="A11" s="3">
        <v>9</v>
      </c>
      <c r="B11" s="3" t="s">
        <v>1940</v>
      </c>
      <c r="E11" s="3">
        <v>9</v>
      </c>
      <c r="F11" s="104" t="s">
        <v>1941</v>
      </c>
      <c r="G11" s="3" t="s">
        <v>1942</v>
      </c>
      <c r="H11" s="132" t="s">
        <v>9406</v>
      </c>
      <c r="I11" s="3" t="s">
        <v>1943</v>
      </c>
    </row>
    <row r="12" spans="1:9">
      <c r="E12" s="3">
        <v>10</v>
      </c>
      <c r="F12" s="104">
        <v>54</v>
      </c>
      <c r="G12" s="3" t="s">
        <v>1944</v>
      </c>
      <c r="H12" s="132" t="s">
        <v>9406</v>
      </c>
      <c r="I12" s="3" t="s">
        <v>1945</v>
      </c>
    </row>
    <row r="13" spans="1:9">
      <c r="E13" s="3">
        <v>11</v>
      </c>
      <c r="F13" s="104">
        <v>374</v>
      </c>
      <c r="G13" s="3" t="s">
        <v>1946</v>
      </c>
      <c r="H13" s="132" t="s">
        <v>9408</v>
      </c>
      <c r="I13" s="3" t="s">
        <v>1947</v>
      </c>
    </row>
    <row r="14" spans="1:9">
      <c r="E14" s="3">
        <v>12</v>
      </c>
      <c r="F14" s="104">
        <v>297</v>
      </c>
      <c r="G14" s="3" t="s">
        <v>1948</v>
      </c>
      <c r="H14" s="132" t="s">
        <v>9406</v>
      </c>
      <c r="I14" s="3" t="s">
        <v>1949</v>
      </c>
    </row>
    <row r="15" spans="1:9">
      <c r="E15" s="3">
        <v>13</v>
      </c>
      <c r="F15" s="104">
        <v>61</v>
      </c>
      <c r="G15" s="3" t="s">
        <v>1950</v>
      </c>
      <c r="H15" s="132" t="s">
        <v>9410</v>
      </c>
      <c r="I15" s="3" t="s">
        <v>1951</v>
      </c>
    </row>
    <row r="16" spans="1:9">
      <c r="E16" s="3">
        <v>14</v>
      </c>
      <c r="F16" s="104">
        <v>43</v>
      </c>
      <c r="G16" s="3" t="s">
        <v>1952</v>
      </c>
      <c r="H16" s="132" t="s">
        <v>9408</v>
      </c>
      <c r="I16" s="3" t="s">
        <v>1953</v>
      </c>
    </row>
    <row r="17" spans="5:9">
      <c r="E17" s="3">
        <v>15</v>
      </c>
      <c r="F17" s="104">
        <v>994</v>
      </c>
      <c r="G17" s="3" t="s">
        <v>1954</v>
      </c>
      <c r="H17" s="132" t="s">
        <v>9409</v>
      </c>
      <c r="I17" s="3" t="s">
        <v>1955</v>
      </c>
    </row>
    <row r="18" spans="5:9">
      <c r="E18" s="3">
        <v>16</v>
      </c>
      <c r="F18" s="104" t="s">
        <v>1956</v>
      </c>
      <c r="G18" s="3" t="s">
        <v>1957</v>
      </c>
      <c r="H18" s="132" t="s">
        <v>9406</v>
      </c>
      <c r="I18" s="3" t="s">
        <v>1958</v>
      </c>
    </row>
    <row r="19" spans="5:9">
      <c r="E19" s="3">
        <v>17</v>
      </c>
      <c r="F19" s="104">
        <v>973</v>
      </c>
      <c r="G19" s="3" t="s">
        <v>1959</v>
      </c>
      <c r="H19" s="132" t="s">
        <v>9407</v>
      </c>
      <c r="I19" s="3" t="s">
        <v>1960</v>
      </c>
    </row>
    <row r="20" spans="5:9">
      <c r="E20" s="3">
        <v>18</v>
      </c>
      <c r="F20" s="104">
        <v>880</v>
      </c>
      <c r="G20" s="3" t="s">
        <v>1961</v>
      </c>
      <c r="H20" s="132" t="s">
        <v>9407</v>
      </c>
      <c r="I20" s="3" t="s">
        <v>1962</v>
      </c>
    </row>
    <row r="21" spans="5:9">
      <c r="E21" s="3">
        <v>19</v>
      </c>
      <c r="F21" s="104" t="s">
        <v>1963</v>
      </c>
      <c r="G21" s="3" t="s">
        <v>1964</v>
      </c>
      <c r="H21" s="132" t="s">
        <v>9406</v>
      </c>
      <c r="I21" s="3" t="s">
        <v>1965</v>
      </c>
    </row>
    <row r="22" spans="5:9">
      <c r="E22" s="3">
        <v>20</v>
      </c>
      <c r="F22" s="104">
        <v>375</v>
      </c>
      <c r="G22" s="3" t="s">
        <v>1966</v>
      </c>
      <c r="H22" s="132" t="s">
        <v>9408</v>
      </c>
      <c r="I22" s="3" t="s">
        <v>1967</v>
      </c>
    </row>
    <row r="23" spans="5:9">
      <c r="E23" s="3">
        <v>21</v>
      </c>
      <c r="F23" s="104">
        <v>32</v>
      </c>
      <c r="G23" s="3" t="s">
        <v>1968</v>
      </c>
      <c r="H23" s="132" t="s">
        <v>9408</v>
      </c>
      <c r="I23" s="3" t="s">
        <v>1969</v>
      </c>
    </row>
    <row r="24" spans="5:9">
      <c r="E24" s="3">
        <v>22</v>
      </c>
      <c r="F24" s="104">
        <v>501</v>
      </c>
      <c r="G24" s="3" t="s">
        <v>1970</v>
      </c>
      <c r="H24" s="132" t="s">
        <v>9406</v>
      </c>
      <c r="I24" s="3" t="s">
        <v>1971</v>
      </c>
    </row>
    <row r="25" spans="5:9">
      <c r="E25" s="3">
        <v>23</v>
      </c>
      <c r="F25" s="104">
        <v>229</v>
      </c>
      <c r="G25" s="3" t="s">
        <v>1972</v>
      </c>
      <c r="H25" s="132" t="s">
        <v>9409</v>
      </c>
      <c r="I25" s="3" t="s">
        <v>1973</v>
      </c>
    </row>
    <row r="26" spans="5:9">
      <c r="E26" s="3">
        <v>24</v>
      </c>
      <c r="F26" s="104" t="s">
        <v>1974</v>
      </c>
      <c r="G26" s="3" t="s">
        <v>1975</v>
      </c>
      <c r="H26" s="132" t="s">
        <v>9406</v>
      </c>
      <c r="I26" s="3" t="s">
        <v>1976</v>
      </c>
    </row>
    <row r="27" spans="5:9">
      <c r="E27" s="3">
        <v>25</v>
      </c>
      <c r="F27" s="104">
        <v>975</v>
      </c>
      <c r="G27" s="3" t="s">
        <v>1977</v>
      </c>
      <c r="H27" s="132" t="s">
        <v>9407</v>
      </c>
      <c r="I27" s="3" t="s">
        <v>1978</v>
      </c>
    </row>
    <row r="28" spans="5:9">
      <c r="E28" s="3">
        <v>26</v>
      </c>
      <c r="F28" s="104">
        <v>591</v>
      </c>
      <c r="G28" s="3" t="s">
        <v>1979</v>
      </c>
      <c r="H28" s="132" t="s">
        <v>9406</v>
      </c>
      <c r="I28" s="3" t="s">
        <v>1980</v>
      </c>
    </row>
    <row r="29" spans="5:9">
      <c r="E29" s="3">
        <v>27</v>
      </c>
      <c r="F29" s="104">
        <v>387</v>
      </c>
      <c r="G29" s="3" t="s">
        <v>1981</v>
      </c>
      <c r="H29" s="132" t="s">
        <v>9408</v>
      </c>
      <c r="I29" s="3" t="s">
        <v>1982</v>
      </c>
    </row>
    <row r="30" spans="5:9">
      <c r="E30" s="3">
        <v>28</v>
      </c>
      <c r="F30" s="104">
        <v>267</v>
      </c>
      <c r="G30" s="3" t="s">
        <v>1983</v>
      </c>
      <c r="H30" s="132" t="s">
        <v>9409</v>
      </c>
      <c r="I30" s="3" t="s">
        <v>1984</v>
      </c>
    </row>
    <row r="31" spans="5:9">
      <c r="E31" s="3">
        <v>29</v>
      </c>
      <c r="F31" s="104">
        <v>55</v>
      </c>
      <c r="G31" s="3" t="s">
        <v>1985</v>
      </c>
      <c r="H31" s="132" t="s">
        <v>9406</v>
      </c>
      <c r="I31" s="3" t="s">
        <v>1986</v>
      </c>
    </row>
    <row r="32" spans="5:9">
      <c r="E32" s="3">
        <v>31</v>
      </c>
      <c r="F32" s="104" t="s">
        <v>1987</v>
      </c>
      <c r="G32" s="3" t="s">
        <v>1988</v>
      </c>
      <c r="H32" s="132" t="s">
        <v>9406</v>
      </c>
      <c r="I32" s="3" t="s">
        <v>1989</v>
      </c>
    </row>
    <row r="33" spans="5:9">
      <c r="E33" s="3">
        <v>32</v>
      </c>
      <c r="F33" s="104">
        <v>673</v>
      </c>
      <c r="G33" s="3" t="s">
        <v>1990</v>
      </c>
      <c r="H33" s="132" t="s">
        <v>9407</v>
      </c>
      <c r="I33" s="3" t="s">
        <v>1991</v>
      </c>
    </row>
    <row r="34" spans="5:9">
      <c r="E34" s="3">
        <v>33</v>
      </c>
      <c r="F34" s="104">
        <v>359</v>
      </c>
      <c r="G34" s="3" t="s">
        <v>1992</v>
      </c>
      <c r="H34" s="132" t="s">
        <v>9408</v>
      </c>
      <c r="I34" s="3" t="s">
        <v>1993</v>
      </c>
    </row>
    <row r="35" spans="5:9">
      <c r="E35" s="3">
        <v>34</v>
      </c>
      <c r="F35" s="104">
        <v>226</v>
      </c>
      <c r="G35" s="3" t="s">
        <v>1994</v>
      </c>
      <c r="H35" s="132" t="s">
        <v>9409</v>
      </c>
      <c r="I35" s="3" t="s">
        <v>1995</v>
      </c>
    </row>
    <row r="36" spans="5:9">
      <c r="E36" s="3">
        <v>35</v>
      </c>
      <c r="F36" s="104">
        <v>95</v>
      </c>
      <c r="G36" s="3" t="s">
        <v>1996</v>
      </c>
      <c r="H36" s="132" t="s">
        <v>9407</v>
      </c>
      <c r="I36" s="3" t="s">
        <v>1997</v>
      </c>
    </row>
    <row r="37" spans="5:9">
      <c r="E37" s="3">
        <v>36</v>
      </c>
      <c r="F37" s="104">
        <v>257</v>
      </c>
      <c r="G37" s="3" t="s">
        <v>1998</v>
      </c>
      <c r="H37" s="132" t="s">
        <v>9409</v>
      </c>
      <c r="I37" s="3" t="s">
        <v>1999</v>
      </c>
    </row>
    <row r="38" spans="5:9">
      <c r="E38" s="3">
        <v>37</v>
      </c>
      <c r="F38" s="104">
        <v>855</v>
      </c>
      <c r="G38" s="3" t="s">
        <v>2000</v>
      </c>
      <c r="H38" s="132" t="s">
        <v>9407</v>
      </c>
      <c r="I38" s="3" t="s">
        <v>2001</v>
      </c>
    </row>
    <row r="39" spans="5:9">
      <c r="E39" s="3">
        <v>38</v>
      </c>
      <c r="F39" s="104">
        <v>237</v>
      </c>
      <c r="G39" s="3" t="s">
        <v>2002</v>
      </c>
      <c r="H39" s="132" t="s">
        <v>9409</v>
      </c>
      <c r="I39" s="3" t="s">
        <v>2003</v>
      </c>
    </row>
    <row r="40" spans="5:9">
      <c r="E40" s="3">
        <v>39</v>
      </c>
      <c r="F40" s="104">
        <v>1</v>
      </c>
      <c r="G40" s="3" t="s">
        <v>2004</v>
      </c>
      <c r="H40" s="132" t="s">
        <v>9406</v>
      </c>
      <c r="I40" s="3" t="s">
        <v>2005</v>
      </c>
    </row>
    <row r="41" spans="5:9">
      <c r="E41" s="3">
        <v>40</v>
      </c>
      <c r="F41" s="104">
        <v>238</v>
      </c>
      <c r="G41" s="3" t="s">
        <v>2006</v>
      </c>
      <c r="H41" s="132" t="s">
        <v>9409</v>
      </c>
      <c r="I41" s="3" t="s">
        <v>2007</v>
      </c>
    </row>
    <row r="42" spans="5:9">
      <c r="E42" s="3">
        <v>41</v>
      </c>
      <c r="F42" s="104" t="s">
        <v>2008</v>
      </c>
      <c r="G42" s="3" t="s">
        <v>2009</v>
      </c>
      <c r="H42" s="132" t="s">
        <v>9406</v>
      </c>
      <c r="I42" s="3" t="s">
        <v>2010</v>
      </c>
    </row>
    <row r="43" spans="5:9">
      <c r="E43" s="3">
        <v>42</v>
      </c>
      <c r="F43" s="104">
        <v>236</v>
      </c>
      <c r="G43" s="3" t="s">
        <v>2011</v>
      </c>
      <c r="H43" s="132" t="s">
        <v>9409</v>
      </c>
      <c r="I43" s="3" t="s">
        <v>2012</v>
      </c>
    </row>
    <row r="44" spans="5:9">
      <c r="E44" s="3">
        <v>43</v>
      </c>
      <c r="F44" s="104">
        <v>235</v>
      </c>
      <c r="G44" s="3" t="s">
        <v>2013</v>
      </c>
      <c r="H44" s="132" t="s">
        <v>9409</v>
      </c>
      <c r="I44" s="3" t="s">
        <v>2014</v>
      </c>
    </row>
    <row r="45" spans="5:9">
      <c r="E45" s="3">
        <v>44</v>
      </c>
      <c r="F45" s="104">
        <v>56</v>
      </c>
      <c r="G45" s="3" t="s">
        <v>2015</v>
      </c>
      <c r="H45" s="132" t="s">
        <v>9406</v>
      </c>
      <c r="I45" s="3" t="s">
        <v>2016</v>
      </c>
    </row>
    <row r="46" spans="5:9">
      <c r="E46" s="3">
        <v>45</v>
      </c>
      <c r="F46" s="104">
        <v>86</v>
      </c>
      <c r="G46" s="3" t="s">
        <v>2017</v>
      </c>
      <c r="H46" s="132" t="s">
        <v>9407</v>
      </c>
      <c r="I46" s="3" t="s">
        <v>2018</v>
      </c>
    </row>
    <row r="47" spans="5:9">
      <c r="E47" s="3">
        <v>46</v>
      </c>
      <c r="F47" s="104">
        <v>61</v>
      </c>
      <c r="G47" s="3" t="s">
        <v>2019</v>
      </c>
      <c r="H47" s="132" t="s">
        <v>9410</v>
      </c>
      <c r="I47" s="3" t="s">
        <v>2020</v>
      </c>
    </row>
    <row r="48" spans="5:9">
      <c r="E48" s="3">
        <v>47</v>
      </c>
      <c r="F48" s="104">
        <v>61</v>
      </c>
      <c r="G48" s="3" t="s">
        <v>2021</v>
      </c>
      <c r="H48" s="132" t="s">
        <v>9410</v>
      </c>
      <c r="I48" s="3" t="s">
        <v>2022</v>
      </c>
    </row>
    <row r="49" spans="5:9">
      <c r="E49" s="3">
        <v>48</v>
      </c>
      <c r="F49" s="104">
        <v>57</v>
      </c>
      <c r="G49" s="3" t="s">
        <v>2023</v>
      </c>
      <c r="H49" s="132" t="s">
        <v>9406</v>
      </c>
      <c r="I49" s="3" t="s">
        <v>2024</v>
      </c>
    </row>
    <row r="50" spans="5:9">
      <c r="E50" s="3">
        <v>49</v>
      </c>
      <c r="F50" s="104">
        <v>269</v>
      </c>
      <c r="G50" s="3" t="s">
        <v>2025</v>
      </c>
      <c r="H50" s="132" t="s">
        <v>9407</v>
      </c>
      <c r="I50" s="3" t="s">
        <v>2026</v>
      </c>
    </row>
    <row r="51" spans="5:9">
      <c r="E51" s="3">
        <v>50</v>
      </c>
      <c r="F51" s="104">
        <v>682</v>
      </c>
      <c r="G51" s="3" t="s">
        <v>2027</v>
      </c>
      <c r="H51" s="132" t="s">
        <v>9410</v>
      </c>
      <c r="I51" s="3" t="s">
        <v>2028</v>
      </c>
    </row>
    <row r="52" spans="5:9">
      <c r="E52" s="3">
        <v>51</v>
      </c>
      <c r="F52" s="104">
        <v>506</v>
      </c>
      <c r="G52" s="3" t="s">
        <v>2029</v>
      </c>
      <c r="H52" s="132" t="s">
        <v>9406</v>
      </c>
      <c r="I52" s="3" t="s">
        <v>2030</v>
      </c>
    </row>
    <row r="53" spans="5:9">
      <c r="E53" s="3">
        <v>52</v>
      </c>
      <c r="F53" s="104">
        <v>385</v>
      </c>
      <c r="G53" s="3" t="s">
        <v>2031</v>
      </c>
      <c r="H53" s="132" t="s">
        <v>9408</v>
      </c>
      <c r="I53" s="3" t="s">
        <v>2032</v>
      </c>
    </row>
    <row r="54" spans="5:9">
      <c r="E54" s="3">
        <v>53</v>
      </c>
      <c r="F54" s="104">
        <v>53</v>
      </c>
      <c r="G54" s="3" t="s">
        <v>2033</v>
      </c>
      <c r="H54" s="132" t="s">
        <v>9406</v>
      </c>
      <c r="I54" s="3" t="s">
        <v>2034</v>
      </c>
    </row>
    <row r="55" spans="5:9">
      <c r="E55" s="3">
        <v>54</v>
      </c>
      <c r="F55" s="104">
        <v>357</v>
      </c>
      <c r="G55" s="3" t="s">
        <v>2035</v>
      </c>
      <c r="H55" s="132" t="s">
        <v>9408</v>
      </c>
      <c r="I55" s="3" t="s">
        <v>2036</v>
      </c>
    </row>
    <row r="56" spans="5:9">
      <c r="E56" s="3">
        <v>55</v>
      </c>
      <c r="F56" s="104">
        <v>420</v>
      </c>
      <c r="G56" s="3" t="s">
        <v>2037</v>
      </c>
      <c r="H56" s="132" t="s">
        <v>9408</v>
      </c>
      <c r="I56" s="3" t="s">
        <v>2038</v>
      </c>
    </row>
    <row r="57" spans="5:9">
      <c r="E57" s="3">
        <v>56</v>
      </c>
      <c r="F57" s="104">
        <v>243</v>
      </c>
      <c r="G57" s="3" t="s">
        <v>2039</v>
      </c>
      <c r="H57" s="132" t="s">
        <v>9409</v>
      </c>
      <c r="I57" s="3" t="s">
        <v>2040</v>
      </c>
    </row>
    <row r="58" spans="5:9">
      <c r="E58" s="3">
        <v>57</v>
      </c>
      <c r="F58" s="104">
        <v>45</v>
      </c>
      <c r="G58" s="3" t="s">
        <v>2041</v>
      </c>
      <c r="H58" s="132" t="s">
        <v>9408</v>
      </c>
      <c r="I58" s="3" t="s">
        <v>2042</v>
      </c>
    </row>
    <row r="59" spans="5:9">
      <c r="E59" s="3">
        <v>58</v>
      </c>
      <c r="F59" s="104">
        <v>253</v>
      </c>
      <c r="G59" s="3" t="s">
        <v>2043</v>
      </c>
      <c r="H59" s="132" t="s">
        <v>9409</v>
      </c>
      <c r="I59" s="3" t="s">
        <v>2044</v>
      </c>
    </row>
    <row r="60" spans="5:9">
      <c r="E60" s="3">
        <v>59</v>
      </c>
      <c r="F60" s="104" t="s">
        <v>2045</v>
      </c>
      <c r="G60" s="3" t="s">
        <v>2046</v>
      </c>
      <c r="H60" s="132" t="s">
        <v>9406</v>
      </c>
      <c r="I60" s="3" t="s">
        <v>2047</v>
      </c>
    </row>
    <row r="61" spans="5:9">
      <c r="E61" s="3">
        <v>60</v>
      </c>
      <c r="F61" s="104" t="s">
        <v>2048</v>
      </c>
      <c r="G61" s="3" t="s">
        <v>2049</v>
      </c>
      <c r="H61" s="132" t="s">
        <v>9406</v>
      </c>
      <c r="I61" s="3" t="s">
        <v>2050</v>
      </c>
    </row>
    <row r="62" spans="5:9">
      <c r="E62" s="3">
        <v>61</v>
      </c>
      <c r="F62" s="104">
        <v>593</v>
      </c>
      <c r="G62" s="3" t="s">
        <v>2051</v>
      </c>
      <c r="H62" s="132" t="s">
        <v>9406</v>
      </c>
      <c r="I62" s="3" t="s">
        <v>2052</v>
      </c>
    </row>
    <row r="63" spans="5:9">
      <c r="E63" s="3">
        <v>62</v>
      </c>
      <c r="F63" s="104">
        <v>20</v>
      </c>
      <c r="G63" s="3" t="s">
        <v>2053</v>
      </c>
      <c r="H63" s="132" t="s">
        <v>9409</v>
      </c>
      <c r="I63" s="3" t="s">
        <v>2054</v>
      </c>
    </row>
    <row r="64" spans="5:9">
      <c r="E64" s="3">
        <v>63</v>
      </c>
      <c r="F64" s="104">
        <v>503</v>
      </c>
      <c r="G64" s="3" t="s">
        <v>2055</v>
      </c>
      <c r="H64" s="132" t="s">
        <v>9406</v>
      </c>
      <c r="I64" s="3" t="s">
        <v>2056</v>
      </c>
    </row>
    <row r="65" spans="5:9">
      <c r="E65" s="3">
        <v>64</v>
      </c>
      <c r="F65" s="104">
        <v>240</v>
      </c>
      <c r="G65" s="3" t="s">
        <v>2057</v>
      </c>
      <c r="H65" s="132" t="s">
        <v>9409</v>
      </c>
      <c r="I65" s="3" t="s">
        <v>2058</v>
      </c>
    </row>
    <row r="66" spans="5:9">
      <c r="E66" s="3">
        <v>65</v>
      </c>
      <c r="F66" s="104">
        <v>291</v>
      </c>
      <c r="G66" s="3" t="s">
        <v>2059</v>
      </c>
      <c r="H66" s="132" t="s">
        <v>9409</v>
      </c>
      <c r="I66" s="3" t="s">
        <v>2060</v>
      </c>
    </row>
    <row r="67" spans="5:9">
      <c r="E67" s="3">
        <v>66</v>
      </c>
      <c r="F67" s="104">
        <v>372</v>
      </c>
      <c r="G67" s="3" t="s">
        <v>2061</v>
      </c>
      <c r="H67" s="132" t="s">
        <v>9408</v>
      </c>
      <c r="I67" s="3" t="s">
        <v>2062</v>
      </c>
    </row>
    <row r="68" spans="5:9">
      <c r="E68" s="3">
        <v>67</v>
      </c>
      <c r="F68" s="104">
        <v>251</v>
      </c>
      <c r="G68" s="3" t="s">
        <v>2063</v>
      </c>
      <c r="H68" s="132" t="s">
        <v>9409</v>
      </c>
      <c r="I68" s="3" t="s">
        <v>2064</v>
      </c>
    </row>
    <row r="69" spans="5:9">
      <c r="E69" s="3">
        <v>68</v>
      </c>
      <c r="F69" s="104">
        <v>500</v>
      </c>
      <c r="G69" s="3" t="s">
        <v>2065</v>
      </c>
      <c r="H69" s="132" t="s">
        <v>9406</v>
      </c>
      <c r="I69" s="3" t="s">
        <v>2066</v>
      </c>
    </row>
    <row r="70" spans="5:9">
      <c r="E70" s="3">
        <v>69</v>
      </c>
      <c r="F70" s="104">
        <v>298</v>
      </c>
      <c r="G70" s="3" t="s">
        <v>2067</v>
      </c>
      <c r="H70" s="132" t="s">
        <v>9408</v>
      </c>
      <c r="I70" s="3" t="s">
        <v>2068</v>
      </c>
    </row>
    <row r="71" spans="5:9">
      <c r="E71" s="3">
        <v>70</v>
      </c>
      <c r="F71" s="104">
        <v>679</v>
      </c>
      <c r="G71" s="3" t="s">
        <v>2069</v>
      </c>
      <c r="H71" s="132" t="s">
        <v>9410</v>
      </c>
      <c r="I71" s="3" t="s">
        <v>2070</v>
      </c>
    </row>
    <row r="72" spans="5:9">
      <c r="E72" s="3">
        <v>71</v>
      </c>
      <c r="F72" s="104">
        <v>358</v>
      </c>
      <c r="G72" s="3" t="s">
        <v>2071</v>
      </c>
      <c r="H72" s="132" t="s">
        <v>9408</v>
      </c>
      <c r="I72" s="3" t="s">
        <v>2072</v>
      </c>
    </row>
    <row r="73" spans="5:9">
      <c r="E73" s="3">
        <v>72</v>
      </c>
      <c r="F73" s="104">
        <v>33</v>
      </c>
      <c r="G73" s="3" t="s">
        <v>2073</v>
      </c>
      <c r="H73" s="132" t="s">
        <v>9408</v>
      </c>
      <c r="I73" s="3" t="s">
        <v>2074</v>
      </c>
    </row>
    <row r="74" spans="5:9">
      <c r="E74" s="3">
        <v>73</v>
      </c>
      <c r="F74" s="104">
        <v>689</v>
      </c>
      <c r="G74" s="3" t="s">
        <v>2075</v>
      </c>
      <c r="H74" s="132" t="s">
        <v>9410</v>
      </c>
      <c r="I74" s="3" t="s">
        <v>2076</v>
      </c>
    </row>
    <row r="75" spans="5:9">
      <c r="E75" s="3">
        <v>74</v>
      </c>
      <c r="F75" s="104">
        <v>241</v>
      </c>
      <c r="G75" s="3" t="s">
        <v>2077</v>
      </c>
      <c r="H75" s="132" t="s">
        <v>9409</v>
      </c>
      <c r="I75" s="3" t="s">
        <v>2078</v>
      </c>
    </row>
    <row r="76" spans="5:9">
      <c r="E76" s="3">
        <v>75</v>
      </c>
      <c r="F76" s="104">
        <v>220</v>
      </c>
      <c r="G76" s="3" t="s">
        <v>2079</v>
      </c>
      <c r="H76" s="132" t="s">
        <v>9409</v>
      </c>
      <c r="I76" s="3" t="s">
        <v>2080</v>
      </c>
    </row>
    <row r="77" spans="5:9">
      <c r="E77" s="3">
        <v>76</v>
      </c>
      <c r="F77" s="104">
        <v>970</v>
      </c>
      <c r="G77" s="3" t="s">
        <v>2081</v>
      </c>
      <c r="H77" s="132" t="s">
        <v>9407</v>
      </c>
      <c r="I77" s="3" t="s">
        <v>2082</v>
      </c>
    </row>
    <row r="78" spans="5:9">
      <c r="E78" s="3">
        <v>77</v>
      </c>
      <c r="F78" s="104">
        <v>995</v>
      </c>
      <c r="G78" s="3" t="s">
        <v>2083</v>
      </c>
      <c r="H78" s="132" t="s">
        <v>9408</v>
      </c>
      <c r="I78" s="3" t="s">
        <v>2084</v>
      </c>
    </row>
    <row r="79" spans="5:9">
      <c r="E79" s="3">
        <v>78</v>
      </c>
      <c r="F79" s="104">
        <v>49</v>
      </c>
      <c r="G79" s="3" t="s">
        <v>2085</v>
      </c>
      <c r="H79" s="132" t="s">
        <v>9408</v>
      </c>
      <c r="I79" s="3" t="s">
        <v>2086</v>
      </c>
    </row>
    <row r="80" spans="5:9">
      <c r="E80" s="3">
        <v>79</v>
      </c>
      <c r="F80" s="104">
        <v>233</v>
      </c>
      <c r="G80" s="3" t="s">
        <v>2087</v>
      </c>
      <c r="H80" s="132" t="s">
        <v>9409</v>
      </c>
      <c r="I80" s="3" t="s">
        <v>2088</v>
      </c>
    </row>
    <row r="81" spans="5:9">
      <c r="E81" s="3">
        <v>80</v>
      </c>
      <c r="F81" s="104">
        <v>350</v>
      </c>
      <c r="G81" s="3" t="s">
        <v>2089</v>
      </c>
      <c r="H81" s="132" t="s">
        <v>9408</v>
      </c>
      <c r="I81" s="3" t="s">
        <v>2090</v>
      </c>
    </row>
    <row r="82" spans="5:9">
      <c r="E82" s="3">
        <v>81</v>
      </c>
      <c r="F82" s="104">
        <v>30</v>
      </c>
      <c r="G82" s="3" t="s">
        <v>2091</v>
      </c>
      <c r="H82" s="132" t="s">
        <v>9408</v>
      </c>
      <c r="I82" s="3" t="s">
        <v>2092</v>
      </c>
    </row>
    <row r="83" spans="5:9">
      <c r="E83" s="3">
        <v>82</v>
      </c>
      <c r="F83" s="104">
        <v>299</v>
      </c>
      <c r="G83" s="3" t="s">
        <v>2093</v>
      </c>
      <c r="H83" s="132" t="s">
        <v>9406</v>
      </c>
      <c r="I83" s="3" t="s">
        <v>2094</v>
      </c>
    </row>
    <row r="84" spans="5:9">
      <c r="E84" s="3">
        <v>83</v>
      </c>
      <c r="F84" s="104" t="s">
        <v>2095</v>
      </c>
      <c r="G84" s="3" t="s">
        <v>2096</v>
      </c>
      <c r="H84" s="132" t="s">
        <v>9406</v>
      </c>
      <c r="I84" s="3" t="s">
        <v>2097</v>
      </c>
    </row>
    <row r="85" spans="5:9">
      <c r="E85" s="3">
        <v>84</v>
      </c>
      <c r="F85" s="104" t="s">
        <v>2098</v>
      </c>
      <c r="G85" s="3" t="s">
        <v>2099</v>
      </c>
      <c r="H85" s="132"/>
      <c r="I85" s="3" t="s">
        <v>2100</v>
      </c>
    </row>
    <row r="86" spans="5:9">
      <c r="E86" s="3">
        <v>85</v>
      </c>
      <c r="F86" s="104">
        <v>502</v>
      </c>
      <c r="G86" s="3" t="s">
        <v>2101</v>
      </c>
      <c r="H86" s="132"/>
      <c r="I86" s="3" t="s">
        <v>2102</v>
      </c>
    </row>
    <row r="87" spans="5:9">
      <c r="E87" s="3">
        <v>86</v>
      </c>
      <c r="F87" s="104">
        <v>224</v>
      </c>
      <c r="G87" s="3" t="s">
        <v>2103</v>
      </c>
      <c r="H87" s="132"/>
      <c r="I87" s="3" t="s">
        <v>2104</v>
      </c>
    </row>
    <row r="88" spans="5:9">
      <c r="E88" s="3">
        <v>87</v>
      </c>
      <c r="F88" s="104">
        <v>245</v>
      </c>
      <c r="G88" s="3" t="s">
        <v>2105</v>
      </c>
      <c r="H88" s="132"/>
      <c r="I88" s="3" t="s">
        <v>2106</v>
      </c>
    </row>
    <row r="89" spans="5:9">
      <c r="E89" s="3">
        <v>88</v>
      </c>
      <c r="F89" s="104">
        <v>592</v>
      </c>
      <c r="G89" s="3" t="s">
        <v>2107</v>
      </c>
      <c r="H89" s="132"/>
      <c r="I89" s="3" t="s">
        <v>2108</v>
      </c>
    </row>
    <row r="90" spans="5:9">
      <c r="E90" s="3">
        <v>89</v>
      </c>
      <c r="F90" s="104">
        <v>509</v>
      </c>
      <c r="G90" s="3" t="s">
        <v>2109</v>
      </c>
      <c r="H90" s="132"/>
      <c r="I90" s="3" t="s">
        <v>2110</v>
      </c>
    </row>
    <row r="91" spans="5:9">
      <c r="E91" s="3">
        <v>90</v>
      </c>
      <c r="F91" s="104">
        <v>39</v>
      </c>
      <c r="G91" s="3" t="s">
        <v>2111</v>
      </c>
      <c r="H91" s="132"/>
      <c r="I91" s="3" t="s">
        <v>2112</v>
      </c>
    </row>
    <row r="92" spans="5:9">
      <c r="E92" s="3">
        <v>91</v>
      </c>
      <c r="F92" s="104">
        <v>504</v>
      </c>
      <c r="G92" s="3" t="s">
        <v>2113</v>
      </c>
      <c r="H92" s="132"/>
      <c r="I92" s="3" t="s">
        <v>2114</v>
      </c>
    </row>
    <row r="93" spans="5:9">
      <c r="E93" s="3">
        <v>92</v>
      </c>
      <c r="F93" s="104">
        <v>852</v>
      </c>
      <c r="G93" s="3" t="s">
        <v>2115</v>
      </c>
      <c r="H93" s="132" t="s">
        <v>9407</v>
      </c>
      <c r="I93" s="3" t="s">
        <v>2116</v>
      </c>
    </row>
    <row r="94" spans="5:9">
      <c r="E94" s="3">
        <v>93</v>
      </c>
      <c r="F94" s="104">
        <v>36</v>
      </c>
      <c r="G94" s="3" t="s">
        <v>2117</v>
      </c>
      <c r="H94" s="132" t="s">
        <v>9408</v>
      </c>
      <c r="I94" s="3" t="s">
        <v>2118</v>
      </c>
    </row>
    <row r="95" spans="5:9">
      <c r="E95" s="3">
        <v>94</v>
      </c>
      <c r="F95" s="104">
        <v>354</v>
      </c>
      <c r="G95" s="3" t="s">
        <v>2119</v>
      </c>
      <c r="H95" s="132" t="s">
        <v>9408</v>
      </c>
      <c r="I95" s="3" t="s">
        <v>2120</v>
      </c>
    </row>
    <row r="96" spans="5:9">
      <c r="E96" s="3">
        <v>95</v>
      </c>
      <c r="F96" s="104">
        <v>91</v>
      </c>
      <c r="G96" s="3" t="s">
        <v>2121</v>
      </c>
      <c r="H96" s="132" t="s">
        <v>9407</v>
      </c>
      <c r="I96" s="3" t="s">
        <v>2122</v>
      </c>
    </row>
    <row r="97" spans="5:9">
      <c r="E97" s="3">
        <v>96</v>
      </c>
      <c r="F97" s="104">
        <v>62</v>
      </c>
      <c r="G97" s="3" t="s">
        <v>2123</v>
      </c>
      <c r="H97" s="132" t="s">
        <v>9407</v>
      </c>
      <c r="I97" s="3" t="s">
        <v>2124</v>
      </c>
    </row>
    <row r="98" spans="5:9">
      <c r="E98" s="3">
        <v>97</v>
      </c>
      <c r="F98" s="104">
        <v>98</v>
      </c>
      <c r="G98" s="3" t="s">
        <v>2125</v>
      </c>
      <c r="H98" s="132" t="s">
        <v>9407</v>
      </c>
      <c r="I98" s="3" t="s">
        <v>2126</v>
      </c>
    </row>
    <row r="99" spans="5:9">
      <c r="E99" s="3">
        <v>98</v>
      </c>
      <c r="F99" s="104">
        <v>964</v>
      </c>
      <c r="G99" s="3" t="s">
        <v>2127</v>
      </c>
      <c r="H99" s="132" t="s">
        <v>9407</v>
      </c>
      <c r="I99" s="3" t="s">
        <v>2128</v>
      </c>
    </row>
    <row r="100" spans="5:9">
      <c r="E100" s="3">
        <v>99</v>
      </c>
      <c r="F100" s="104">
        <v>353</v>
      </c>
      <c r="G100" s="3" t="s">
        <v>2129</v>
      </c>
      <c r="H100" s="132" t="s">
        <v>9408</v>
      </c>
      <c r="I100" s="3" t="s">
        <v>2130</v>
      </c>
    </row>
    <row r="101" spans="5:9">
      <c r="E101" s="3">
        <v>100</v>
      </c>
      <c r="F101" s="104">
        <v>44</v>
      </c>
      <c r="G101" s="3" t="s">
        <v>2131</v>
      </c>
      <c r="H101" s="132"/>
      <c r="I101" s="3" t="s">
        <v>2132</v>
      </c>
    </row>
    <row r="102" spans="5:9">
      <c r="E102" s="3">
        <v>101</v>
      </c>
      <c r="F102" s="104">
        <v>972</v>
      </c>
      <c r="G102" s="3" t="s">
        <v>2133</v>
      </c>
      <c r="H102" s="132" t="s">
        <v>9407</v>
      </c>
      <c r="I102" s="3" t="s">
        <v>2134</v>
      </c>
    </row>
    <row r="103" spans="5:9">
      <c r="E103" s="3">
        <v>102</v>
      </c>
      <c r="F103" s="104">
        <v>39</v>
      </c>
      <c r="G103" s="3" t="s">
        <v>2135</v>
      </c>
      <c r="H103" s="132" t="s">
        <v>9408</v>
      </c>
      <c r="I103" s="3" t="s">
        <v>2136</v>
      </c>
    </row>
    <row r="104" spans="5:9">
      <c r="E104" s="3">
        <v>103</v>
      </c>
      <c r="F104" s="104">
        <v>225</v>
      </c>
      <c r="G104" s="3" t="s">
        <v>2137</v>
      </c>
      <c r="H104" s="132" t="s">
        <v>9409</v>
      </c>
      <c r="I104" s="3" t="s">
        <v>2138</v>
      </c>
    </row>
    <row r="105" spans="5:9">
      <c r="E105" s="3">
        <v>104</v>
      </c>
      <c r="F105" s="104" t="s">
        <v>2139</v>
      </c>
      <c r="G105" s="3" t="s">
        <v>2140</v>
      </c>
      <c r="H105" s="132" t="s">
        <v>9406</v>
      </c>
      <c r="I105" s="3" t="s">
        <v>2141</v>
      </c>
    </row>
    <row r="106" spans="5:9">
      <c r="E106" s="3">
        <v>105</v>
      </c>
      <c r="F106" s="104">
        <v>81</v>
      </c>
      <c r="G106" s="3" t="s">
        <v>2142</v>
      </c>
      <c r="H106" s="132" t="s">
        <v>9407</v>
      </c>
      <c r="I106" s="3" t="s">
        <v>2143</v>
      </c>
    </row>
    <row r="107" spans="5:9">
      <c r="E107" s="3">
        <v>106</v>
      </c>
      <c r="F107" s="104" t="s">
        <v>2144</v>
      </c>
      <c r="G107" s="3" t="s">
        <v>2145</v>
      </c>
      <c r="H107" s="132"/>
      <c r="I107" s="3" t="s">
        <v>2146</v>
      </c>
    </row>
    <row r="108" spans="5:9">
      <c r="E108" s="3">
        <v>107</v>
      </c>
      <c r="F108" s="104">
        <v>962</v>
      </c>
      <c r="G108" s="3" t="s">
        <v>2147</v>
      </c>
      <c r="H108" s="132" t="s">
        <v>9407</v>
      </c>
      <c r="I108" s="3" t="s">
        <v>2148</v>
      </c>
    </row>
    <row r="109" spans="5:9">
      <c r="E109" s="3">
        <v>108</v>
      </c>
      <c r="F109" s="104">
        <v>7</v>
      </c>
      <c r="G109" s="3" t="s">
        <v>2149</v>
      </c>
      <c r="H109" s="132"/>
      <c r="I109" s="3" t="s">
        <v>2150</v>
      </c>
    </row>
    <row r="110" spans="5:9">
      <c r="E110" s="3">
        <v>109</v>
      </c>
      <c r="F110" s="104">
        <v>254</v>
      </c>
      <c r="G110" s="3" t="s">
        <v>2151</v>
      </c>
      <c r="H110" s="132" t="s">
        <v>9409</v>
      </c>
      <c r="I110" s="3" t="s">
        <v>2152</v>
      </c>
    </row>
    <row r="111" spans="5:9">
      <c r="E111" s="3">
        <v>110</v>
      </c>
      <c r="F111" s="104">
        <v>686</v>
      </c>
      <c r="G111" s="3" t="s">
        <v>2153</v>
      </c>
      <c r="H111" s="132"/>
      <c r="I111" s="3" t="s">
        <v>2154</v>
      </c>
    </row>
    <row r="112" spans="5:9">
      <c r="E112" s="3">
        <v>111</v>
      </c>
      <c r="F112" s="104">
        <v>381</v>
      </c>
      <c r="G112" s="3" t="s">
        <v>2081</v>
      </c>
      <c r="H112" s="132"/>
      <c r="I112" s="3" t="s">
        <v>2155</v>
      </c>
    </row>
    <row r="113" spans="5:9">
      <c r="E113" s="3">
        <v>112</v>
      </c>
      <c r="F113" s="104">
        <v>965</v>
      </c>
      <c r="G113" s="3" t="s">
        <v>2156</v>
      </c>
      <c r="H113" s="132" t="s">
        <v>9407</v>
      </c>
      <c r="I113" s="3" t="s">
        <v>2157</v>
      </c>
    </row>
    <row r="114" spans="5:9">
      <c r="E114" s="3">
        <v>113</v>
      </c>
      <c r="F114" s="104">
        <v>996</v>
      </c>
      <c r="G114" s="3" t="s">
        <v>2158</v>
      </c>
      <c r="H114" s="132"/>
      <c r="I114" s="3" t="s">
        <v>2159</v>
      </c>
    </row>
    <row r="115" spans="5:9">
      <c r="E115" s="3">
        <v>114</v>
      </c>
      <c r="F115" s="104">
        <v>856</v>
      </c>
      <c r="G115" s="3" t="s">
        <v>2160</v>
      </c>
      <c r="H115" s="132" t="s">
        <v>9407</v>
      </c>
      <c r="I115" s="3" t="s">
        <v>2161</v>
      </c>
    </row>
    <row r="116" spans="5:9">
      <c r="E116" s="3">
        <v>115</v>
      </c>
      <c r="F116" s="104">
        <v>371</v>
      </c>
      <c r="G116" s="3" t="s">
        <v>2162</v>
      </c>
      <c r="H116" s="132"/>
      <c r="I116" s="3" t="s">
        <v>2163</v>
      </c>
    </row>
    <row r="117" spans="5:9">
      <c r="E117" s="3">
        <v>116</v>
      </c>
      <c r="F117" s="104">
        <v>961</v>
      </c>
      <c r="G117" s="3" t="s">
        <v>2164</v>
      </c>
      <c r="H117" s="132"/>
      <c r="I117" s="3" t="s">
        <v>2165</v>
      </c>
    </row>
    <row r="118" spans="5:9">
      <c r="E118" s="3">
        <v>117</v>
      </c>
      <c r="F118" s="104">
        <v>266</v>
      </c>
      <c r="G118" s="3" t="s">
        <v>2166</v>
      </c>
      <c r="H118" s="132"/>
      <c r="I118" s="3" t="s">
        <v>2167</v>
      </c>
    </row>
    <row r="119" spans="5:9">
      <c r="E119" s="3">
        <v>118</v>
      </c>
      <c r="F119" s="104">
        <v>231</v>
      </c>
      <c r="G119" s="3" t="s">
        <v>2168</v>
      </c>
      <c r="H119" s="132"/>
      <c r="I119" s="3" t="s">
        <v>2169</v>
      </c>
    </row>
    <row r="120" spans="5:9">
      <c r="E120" s="3">
        <v>119</v>
      </c>
      <c r="F120" s="104">
        <v>218</v>
      </c>
      <c r="G120" s="3" t="s">
        <v>2170</v>
      </c>
      <c r="H120" s="132" t="s">
        <v>9409</v>
      </c>
      <c r="I120" s="3" t="s">
        <v>2171</v>
      </c>
    </row>
    <row r="121" spans="5:9">
      <c r="E121" s="3">
        <v>120</v>
      </c>
      <c r="F121" s="104">
        <v>423</v>
      </c>
      <c r="G121" s="3" t="s">
        <v>2172</v>
      </c>
      <c r="H121" s="132"/>
      <c r="I121" s="3" t="s">
        <v>2173</v>
      </c>
    </row>
    <row r="122" spans="5:9">
      <c r="E122" s="3">
        <v>121</v>
      </c>
      <c r="F122" s="104">
        <v>370</v>
      </c>
      <c r="G122" s="3" t="s">
        <v>2174</v>
      </c>
      <c r="H122" s="132"/>
      <c r="I122" s="3" t="s">
        <v>2175</v>
      </c>
    </row>
    <row r="123" spans="5:9">
      <c r="E123" s="3">
        <v>122</v>
      </c>
      <c r="F123" s="104">
        <v>352</v>
      </c>
      <c r="G123" s="3" t="s">
        <v>2176</v>
      </c>
      <c r="H123" s="132" t="s">
        <v>9408</v>
      </c>
      <c r="I123" s="3" t="s">
        <v>2177</v>
      </c>
    </row>
    <row r="124" spans="5:9">
      <c r="E124" s="3">
        <v>123</v>
      </c>
      <c r="F124" s="104">
        <v>853</v>
      </c>
      <c r="G124" s="3" t="s">
        <v>2178</v>
      </c>
      <c r="H124" s="132" t="s">
        <v>9407</v>
      </c>
      <c r="I124" s="3" t="s">
        <v>2179</v>
      </c>
    </row>
    <row r="125" spans="5:9">
      <c r="E125" s="3">
        <v>124</v>
      </c>
      <c r="F125" s="104">
        <v>389</v>
      </c>
      <c r="G125" s="3" t="s">
        <v>2180</v>
      </c>
      <c r="H125" s="132"/>
      <c r="I125" s="3" t="s">
        <v>2181</v>
      </c>
    </row>
    <row r="126" spans="5:9">
      <c r="E126" s="3">
        <v>125</v>
      </c>
      <c r="F126" s="104">
        <v>261</v>
      </c>
      <c r="G126" s="3" t="s">
        <v>2182</v>
      </c>
      <c r="H126" s="132" t="s">
        <v>9409</v>
      </c>
      <c r="I126" s="3" t="s">
        <v>2183</v>
      </c>
    </row>
    <row r="127" spans="5:9">
      <c r="E127" s="3">
        <v>126</v>
      </c>
      <c r="F127" s="104">
        <v>265</v>
      </c>
      <c r="G127" s="3" t="s">
        <v>2184</v>
      </c>
      <c r="H127" s="132"/>
      <c r="I127" s="3" t="s">
        <v>2185</v>
      </c>
    </row>
    <row r="128" spans="5:9">
      <c r="E128" s="3">
        <v>127</v>
      </c>
      <c r="F128" s="104">
        <v>60</v>
      </c>
      <c r="G128" s="3" t="s">
        <v>2186</v>
      </c>
      <c r="H128" s="132" t="s">
        <v>9407</v>
      </c>
      <c r="I128" s="3" t="s">
        <v>2187</v>
      </c>
    </row>
    <row r="129" spans="5:9">
      <c r="E129" s="3">
        <v>128</v>
      </c>
      <c r="F129" s="104">
        <v>960</v>
      </c>
      <c r="G129" s="3" t="s">
        <v>2188</v>
      </c>
      <c r="H129" s="132" t="s">
        <v>9407</v>
      </c>
      <c r="I129" s="3" t="s">
        <v>2189</v>
      </c>
    </row>
    <row r="130" spans="5:9">
      <c r="E130" s="3">
        <v>129</v>
      </c>
      <c r="F130" s="104">
        <v>223</v>
      </c>
      <c r="G130" s="3" t="s">
        <v>2190</v>
      </c>
      <c r="H130" s="132"/>
      <c r="I130" s="3" t="s">
        <v>2191</v>
      </c>
    </row>
    <row r="131" spans="5:9">
      <c r="E131" s="3">
        <v>130</v>
      </c>
      <c r="F131" s="104">
        <v>356</v>
      </c>
      <c r="G131" s="3" t="s">
        <v>2192</v>
      </c>
      <c r="H131" s="132"/>
      <c r="I131" s="3" t="s">
        <v>2193</v>
      </c>
    </row>
    <row r="132" spans="5:9">
      <c r="E132" s="3">
        <v>131</v>
      </c>
      <c r="F132" s="104">
        <v>692</v>
      </c>
      <c r="G132" s="3" t="s">
        <v>2194</v>
      </c>
      <c r="H132" s="132"/>
      <c r="I132" s="3" t="s">
        <v>2195</v>
      </c>
    </row>
    <row r="133" spans="5:9">
      <c r="E133" s="3">
        <v>132</v>
      </c>
      <c r="F133" s="104">
        <v>222</v>
      </c>
      <c r="G133" s="3" t="s">
        <v>2196</v>
      </c>
      <c r="H133" s="132"/>
      <c r="I133" s="3" t="s">
        <v>2197</v>
      </c>
    </row>
    <row r="134" spans="5:9">
      <c r="E134" s="3">
        <v>133</v>
      </c>
      <c r="F134" s="104">
        <v>230</v>
      </c>
      <c r="G134" s="3" t="s">
        <v>2198</v>
      </c>
      <c r="H134" s="132"/>
      <c r="I134" s="3" t="s">
        <v>2199</v>
      </c>
    </row>
    <row r="135" spans="5:9">
      <c r="E135" s="3">
        <v>134</v>
      </c>
      <c r="F135" s="104">
        <v>262</v>
      </c>
      <c r="G135" s="3" t="s">
        <v>2200</v>
      </c>
      <c r="H135" s="132"/>
      <c r="I135" s="3" t="s">
        <v>2201</v>
      </c>
    </row>
    <row r="136" spans="5:9">
      <c r="E136" s="3">
        <v>135</v>
      </c>
      <c r="F136" s="104">
        <v>52</v>
      </c>
      <c r="G136" s="3" t="s">
        <v>2202</v>
      </c>
      <c r="H136" s="132" t="s">
        <v>9406</v>
      </c>
      <c r="I136" s="3" t="s">
        <v>2203</v>
      </c>
    </row>
    <row r="137" spans="5:9">
      <c r="E137" s="3">
        <v>136</v>
      </c>
      <c r="F137" s="104">
        <v>691</v>
      </c>
      <c r="G137" s="3" t="s">
        <v>2204</v>
      </c>
      <c r="H137" s="132"/>
      <c r="I137" s="3" t="s">
        <v>2205</v>
      </c>
    </row>
    <row r="138" spans="5:9">
      <c r="E138" s="3">
        <v>137</v>
      </c>
      <c r="F138" s="104">
        <v>373</v>
      </c>
      <c r="G138" s="3" t="s">
        <v>2206</v>
      </c>
      <c r="H138" s="132"/>
      <c r="I138" s="3" t="s">
        <v>2207</v>
      </c>
    </row>
    <row r="139" spans="5:9">
      <c r="E139" s="3">
        <v>138</v>
      </c>
      <c r="F139" s="104">
        <v>377</v>
      </c>
      <c r="G139" s="3" t="s">
        <v>2208</v>
      </c>
      <c r="H139" s="132"/>
      <c r="I139" s="3" t="s">
        <v>2209</v>
      </c>
    </row>
    <row r="140" spans="5:9">
      <c r="E140" s="3">
        <v>139</v>
      </c>
      <c r="F140" s="104">
        <v>976</v>
      </c>
      <c r="G140" s="3" t="s">
        <v>2210</v>
      </c>
      <c r="H140" s="132"/>
      <c r="I140" s="3" t="s">
        <v>2211</v>
      </c>
    </row>
    <row r="141" spans="5:9">
      <c r="E141" s="3">
        <v>140</v>
      </c>
      <c r="F141" s="104">
        <v>382</v>
      </c>
      <c r="G141" s="3" t="s">
        <v>2212</v>
      </c>
      <c r="H141" s="132" t="s">
        <v>9408</v>
      </c>
      <c r="I141" s="3" t="s">
        <v>2213</v>
      </c>
    </row>
    <row r="142" spans="5:9">
      <c r="E142" s="3">
        <v>141</v>
      </c>
      <c r="F142" s="104" t="s">
        <v>2214</v>
      </c>
      <c r="G142" s="3" t="s">
        <v>2215</v>
      </c>
      <c r="H142" s="132"/>
      <c r="I142" s="3" t="s">
        <v>2216</v>
      </c>
    </row>
    <row r="143" spans="5:9">
      <c r="E143" s="3">
        <v>142</v>
      </c>
      <c r="F143" s="104">
        <v>212</v>
      </c>
      <c r="G143" s="3" t="s">
        <v>2217</v>
      </c>
      <c r="H143" s="132" t="s">
        <v>9409</v>
      </c>
      <c r="I143" s="3" t="s">
        <v>2218</v>
      </c>
    </row>
    <row r="144" spans="5:9">
      <c r="E144" s="3">
        <v>143</v>
      </c>
      <c r="F144" s="104">
        <v>258</v>
      </c>
      <c r="G144" s="3" t="s">
        <v>2219</v>
      </c>
      <c r="H144" s="132"/>
      <c r="I144" s="3" t="s">
        <v>2220</v>
      </c>
    </row>
    <row r="145" spans="5:9">
      <c r="E145" s="3">
        <v>144</v>
      </c>
      <c r="F145" s="104">
        <v>264</v>
      </c>
      <c r="G145" s="3" t="s">
        <v>2221</v>
      </c>
      <c r="H145" s="132"/>
      <c r="I145" s="3" t="s">
        <v>2222</v>
      </c>
    </row>
    <row r="146" spans="5:9">
      <c r="E146" s="3">
        <v>145</v>
      </c>
      <c r="F146" s="104">
        <v>674</v>
      </c>
      <c r="G146" s="3" t="s">
        <v>2223</v>
      </c>
      <c r="H146" s="132"/>
      <c r="I146" s="3" t="s">
        <v>2224</v>
      </c>
    </row>
    <row r="147" spans="5:9">
      <c r="E147" s="3">
        <v>146</v>
      </c>
      <c r="F147" s="104">
        <v>977</v>
      </c>
      <c r="G147" s="3" t="s">
        <v>2225</v>
      </c>
      <c r="H147" s="132" t="s">
        <v>9407</v>
      </c>
      <c r="I147" s="3" t="s">
        <v>2226</v>
      </c>
    </row>
    <row r="148" spans="5:9">
      <c r="E148" s="3">
        <v>147</v>
      </c>
      <c r="F148" s="104">
        <v>31</v>
      </c>
      <c r="G148" s="3" t="s">
        <v>2227</v>
      </c>
      <c r="H148" s="132"/>
      <c r="I148" s="3" t="s">
        <v>2228</v>
      </c>
    </row>
    <row r="149" spans="5:9">
      <c r="E149" s="3">
        <v>148</v>
      </c>
      <c r="F149" s="104">
        <v>599</v>
      </c>
      <c r="G149" s="3" t="s">
        <v>2229</v>
      </c>
      <c r="H149" s="132"/>
      <c r="I149" s="3" t="s">
        <v>2230</v>
      </c>
    </row>
    <row r="150" spans="5:9">
      <c r="E150" s="3">
        <v>149</v>
      </c>
      <c r="F150" s="104">
        <v>687</v>
      </c>
      <c r="G150" s="3" t="s">
        <v>2231</v>
      </c>
      <c r="H150" s="132"/>
      <c r="I150" s="3" t="s">
        <v>2232</v>
      </c>
    </row>
    <row r="151" spans="5:9">
      <c r="E151" s="3">
        <v>150</v>
      </c>
      <c r="F151" s="104">
        <v>64</v>
      </c>
      <c r="G151" s="3" t="s">
        <v>2233</v>
      </c>
      <c r="H151" s="132" t="s">
        <v>9410</v>
      </c>
      <c r="I151" s="3" t="s">
        <v>2234</v>
      </c>
    </row>
    <row r="152" spans="5:9">
      <c r="E152" s="3">
        <v>151</v>
      </c>
      <c r="F152" s="104">
        <v>505</v>
      </c>
      <c r="G152" s="3" t="s">
        <v>2235</v>
      </c>
      <c r="H152" s="132"/>
      <c r="I152" s="3" t="s">
        <v>2236</v>
      </c>
    </row>
    <row r="153" spans="5:9">
      <c r="E153" s="3">
        <v>152</v>
      </c>
      <c r="F153" s="104">
        <v>227</v>
      </c>
      <c r="G153" s="3" t="s">
        <v>2237</v>
      </c>
      <c r="H153" s="132"/>
      <c r="I153" s="3" t="s">
        <v>2238</v>
      </c>
    </row>
    <row r="154" spans="5:9">
      <c r="E154" s="3">
        <v>153</v>
      </c>
      <c r="F154" s="104">
        <v>234</v>
      </c>
      <c r="G154" s="3" t="s">
        <v>2239</v>
      </c>
      <c r="H154" s="132"/>
      <c r="I154" s="3" t="s">
        <v>2240</v>
      </c>
    </row>
    <row r="155" spans="5:9">
      <c r="E155" s="3">
        <v>154</v>
      </c>
      <c r="F155" s="104">
        <v>683</v>
      </c>
      <c r="G155" s="3" t="s">
        <v>2241</v>
      </c>
      <c r="H155" s="132"/>
      <c r="I155" s="3" t="s">
        <v>2242</v>
      </c>
    </row>
    <row r="156" spans="5:9">
      <c r="E156" s="3">
        <v>155</v>
      </c>
      <c r="F156" s="104">
        <v>672</v>
      </c>
      <c r="G156" s="3" t="s">
        <v>2243</v>
      </c>
      <c r="H156" s="132"/>
      <c r="I156" s="3" t="s">
        <v>2244</v>
      </c>
    </row>
    <row r="157" spans="5:9">
      <c r="E157" s="3">
        <v>156</v>
      </c>
      <c r="F157" s="104">
        <v>850</v>
      </c>
      <c r="G157" s="3" t="s">
        <v>2245</v>
      </c>
      <c r="H157" s="132" t="s">
        <v>9407</v>
      </c>
      <c r="I157" s="3" t="s">
        <v>2246</v>
      </c>
    </row>
    <row r="158" spans="5:9">
      <c r="E158" s="3">
        <v>157</v>
      </c>
      <c r="F158" s="104" t="s">
        <v>2247</v>
      </c>
      <c r="G158" s="3" t="s">
        <v>2248</v>
      </c>
      <c r="H158" s="132"/>
      <c r="I158" s="3" t="s">
        <v>2249</v>
      </c>
    </row>
    <row r="159" spans="5:9">
      <c r="E159" s="3">
        <v>158</v>
      </c>
      <c r="F159" s="104">
        <v>47</v>
      </c>
      <c r="G159" s="3" t="s">
        <v>2250</v>
      </c>
      <c r="H159" s="132" t="s">
        <v>9408</v>
      </c>
      <c r="I159" s="3" t="s">
        <v>2251</v>
      </c>
    </row>
    <row r="160" spans="5:9">
      <c r="E160" s="3">
        <v>159</v>
      </c>
      <c r="F160" s="104">
        <v>968</v>
      </c>
      <c r="G160" s="3" t="s">
        <v>2252</v>
      </c>
      <c r="H160" s="132" t="s">
        <v>9407</v>
      </c>
      <c r="I160" s="3" t="s">
        <v>2253</v>
      </c>
    </row>
    <row r="161" spans="5:9">
      <c r="E161" s="3">
        <v>160</v>
      </c>
      <c r="F161" s="104">
        <v>92</v>
      </c>
      <c r="G161" s="3" t="s">
        <v>2254</v>
      </c>
      <c r="H161" s="132" t="s">
        <v>9409</v>
      </c>
      <c r="I161" s="3" t="s">
        <v>2255</v>
      </c>
    </row>
    <row r="162" spans="5:9">
      <c r="E162" s="3">
        <v>161</v>
      </c>
      <c r="F162" s="104">
        <v>680</v>
      </c>
      <c r="G162" s="3" t="s">
        <v>2256</v>
      </c>
      <c r="H162" s="132"/>
      <c r="I162" s="3" t="s">
        <v>2257</v>
      </c>
    </row>
    <row r="163" spans="5:9">
      <c r="E163" s="3">
        <v>162</v>
      </c>
      <c r="F163" s="104">
        <v>507</v>
      </c>
      <c r="G163" s="3" t="s">
        <v>2258</v>
      </c>
      <c r="H163" s="132" t="s">
        <v>9406</v>
      </c>
      <c r="I163" s="3" t="s">
        <v>2259</v>
      </c>
    </row>
    <row r="164" spans="5:9">
      <c r="E164" s="3">
        <v>163</v>
      </c>
      <c r="F164" s="104">
        <v>675</v>
      </c>
      <c r="G164" s="3" t="s">
        <v>2260</v>
      </c>
      <c r="H164" s="132" t="s">
        <v>9410</v>
      </c>
      <c r="I164" s="3" t="s">
        <v>2261</v>
      </c>
    </row>
    <row r="165" spans="5:9">
      <c r="E165" s="3">
        <v>164</v>
      </c>
      <c r="F165" s="104">
        <v>595</v>
      </c>
      <c r="G165" s="3" t="s">
        <v>2262</v>
      </c>
      <c r="H165" s="132" t="s">
        <v>9406</v>
      </c>
      <c r="I165" s="3" t="s">
        <v>2263</v>
      </c>
    </row>
    <row r="166" spans="5:9">
      <c r="E166" s="3">
        <v>165</v>
      </c>
      <c r="F166" s="104">
        <v>51</v>
      </c>
      <c r="G166" s="3" t="s">
        <v>2264</v>
      </c>
      <c r="H166" s="132" t="s">
        <v>9406</v>
      </c>
      <c r="I166" s="3" t="s">
        <v>2265</v>
      </c>
    </row>
    <row r="167" spans="5:9">
      <c r="E167" s="3">
        <v>166</v>
      </c>
      <c r="F167" s="104">
        <v>63</v>
      </c>
      <c r="G167" s="3" t="s">
        <v>2266</v>
      </c>
      <c r="H167" s="132" t="s">
        <v>9407</v>
      </c>
      <c r="I167" s="3" t="s">
        <v>2267</v>
      </c>
    </row>
    <row r="168" spans="5:9">
      <c r="E168" s="3">
        <v>167</v>
      </c>
      <c r="F168" s="104">
        <v>870</v>
      </c>
      <c r="G168" s="3" t="s">
        <v>2268</v>
      </c>
      <c r="H168" s="132"/>
      <c r="I168" s="3" t="s">
        <v>2269</v>
      </c>
    </row>
    <row r="169" spans="5:9">
      <c r="E169" s="3">
        <v>168</v>
      </c>
      <c r="F169" s="104">
        <v>48</v>
      </c>
      <c r="G169" s="3" t="s">
        <v>2270</v>
      </c>
      <c r="H169" s="132"/>
      <c r="I169" s="3" t="s">
        <v>2271</v>
      </c>
    </row>
    <row r="170" spans="5:9">
      <c r="E170" s="3">
        <v>169</v>
      </c>
      <c r="F170" s="104">
        <v>351</v>
      </c>
      <c r="G170" s="3" t="s">
        <v>2272</v>
      </c>
      <c r="H170" s="132" t="s">
        <v>9408</v>
      </c>
      <c r="I170" s="3" t="s">
        <v>2273</v>
      </c>
    </row>
    <row r="171" spans="5:9">
      <c r="E171" s="3">
        <v>170</v>
      </c>
      <c r="F171" s="104">
        <v>1</v>
      </c>
      <c r="G171" s="3" t="s">
        <v>2274</v>
      </c>
      <c r="H171" s="132" t="s">
        <v>9406</v>
      </c>
      <c r="I171" s="3" t="s">
        <v>2275</v>
      </c>
    </row>
    <row r="172" spans="5:9">
      <c r="E172" s="3">
        <v>171</v>
      </c>
      <c r="F172" s="104">
        <v>974</v>
      </c>
      <c r="G172" s="3" t="s">
        <v>2276</v>
      </c>
      <c r="H172" s="132" t="s">
        <v>9407</v>
      </c>
      <c r="I172" s="3" t="s">
        <v>2277</v>
      </c>
    </row>
    <row r="173" spans="5:9">
      <c r="E173" s="3">
        <v>172</v>
      </c>
      <c r="F173" s="104">
        <v>242</v>
      </c>
      <c r="G173" s="3" t="s">
        <v>2278</v>
      </c>
      <c r="H173" s="132" t="s">
        <v>9406</v>
      </c>
      <c r="I173" s="3" t="s">
        <v>2279</v>
      </c>
    </row>
    <row r="174" spans="5:9">
      <c r="E174" s="3">
        <v>173</v>
      </c>
      <c r="F174" s="104">
        <v>40</v>
      </c>
      <c r="G174" s="3" t="s">
        <v>2280</v>
      </c>
      <c r="H174" s="132" t="s">
        <v>9408</v>
      </c>
      <c r="I174" s="3" t="s">
        <v>2281</v>
      </c>
    </row>
    <row r="175" spans="5:9">
      <c r="E175" s="3">
        <v>174</v>
      </c>
      <c r="F175" s="104">
        <v>7</v>
      </c>
      <c r="G175" s="3" t="s">
        <v>2282</v>
      </c>
      <c r="H175" s="132" t="s">
        <v>9408</v>
      </c>
      <c r="I175" s="3" t="s">
        <v>2283</v>
      </c>
    </row>
    <row r="176" spans="5:9">
      <c r="E176" s="3">
        <v>175</v>
      </c>
      <c r="F176" s="104">
        <v>250</v>
      </c>
      <c r="G176" s="3" t="s">
        <v>2284</v>
      </c>
      <c r="H176" s="132"/>
      <c r="I176" s="3" t="s">
        <v>2285</v>
      </c>
    </row>
    <row r="177" spans="5:9">
      <c r="E177" s="3">
        <v>176</v>
      </c>
      <c r="F177" s="104">
        <v>590</v>
      </c>
      <c r="G177" s="3" t="s">
        <v>2286</v>
      </c>
      <c r="H177" s="132"/>
      <c r="I177" s="3" t="s">
        <v>2287</v>
      </c>
    </row>
    <row r="178" spans="5:9">
      <c r="E178" s="3">
        <v>177</v>
      </c>
      <c r="F178" s="104">
        <v>290</v>
      </c>
      <c r="G178" s="3" t="s">
        <v>2288</v>
      </c>
      <c r="H178" s="132"/>
      <c r="I178" s="3" t="s">
        <v>2289</v>
      </c>
    </row>
    <row r="179" spans="5:9">
      <c r="E179" s="3">
        <v>178</v>
      </c>
      <c r="F179" s="104" t="s">
        <v>2290</v>
      </c>
      <c r="G179" s="3" t="s">
        <v>2291</v>
      </c>
      <c r="H179" s="132"/>
      <c r="I179" s="3" t="s">
        <v>2292</v>
      </c>
    </row>
    <row r="180" spans="5:9">
      <c r="E180" s="3">
        <v>179</v>
      </c>
      <c r="F180" s="104" t="s">
        <v>2293</v>
      </c>
      <c r="G180" s="3" t="s">
        <v>2294</v>
      </c>
      <c r="H180" s="132"/>
      <c r="I180" s="3" t="s">
        <v>2295</v>
      </c>
    </row>
    <row r="181" spans="5:9">
      <c r="E181" s="3">
        <v>180</v>
      </c>
      <c r="F181" s="104" t="s">
        <v>2296</v>
      </c>
      <c r="G181" s="3" t="s">
        <v>2297</v>
      </c>
      <c r="H181" s="132"/>
      <c r="I181" s="3" t="s">
        <v>2298</v>
      </c>
    </row>
    <row r="182" spans="5:9">
      <c r="E182" s="3">
        <v>181</v>
      </c>
      <c r="F182" s="104">
        <v>508</v>
      </c>
      <c r="G182" s="3" t="s">
        <v>2299</v>
      </c>
      <c r="H182" s="132"/>
      <c r="I182" s="3" t="s">
        <v>2300</v>
      </c>
    </row>
    <row r="183" spans="5:9">
      <c r="E183" s="3">
        <v>182</v>
      </c>
      <c r="F183" s="104" t="s">
        <v>2301</v>
      </c>
      <c r="G183" s="3" t="s">
        <v>2302</v>
      </c>
      <c r="H183" s="132"/>
      <c r="I183" s="3" t="s">
        <v>2303</v>
      </c>
    </row>
    <row r="184" spans="5:9">
      <c r="E184" s="3">
        <v>183</v>
      </c>
      <c r="F184" s="104">
        <v>685</v>
      </c>
      <c r="G184" s="3" t="s">
        <v>2304</v>
      </c>
      <c r="H184" s="132"/>
      <c r="I184" s="3" t="s">
        <v>2305</v>
      </c>
    </row>
    <row r="185" spans="5:9">
      <c r="E185" s="3">
        <v>184</v>
      </c>
      <c r="F185" s="104">
        <v>378</v>
      </c>
      <c r="G185" s="3" t="s">
        <v>2306</v>
      </c>
      <c r="H185" s="132"/>
      <c r="I185" s="3" t="s">
        <v>2307</v>
      </c>
    </row>
    <row r="186" spans="5:9">
      <c r="E186" s="3">
        <v>185</v>
      </c>
      <c r="F186" s="104">
        <v>239</v>
      </c>
      <c r="G186" s="3" t="s">
        <v>2308</v>
      </c>
      <c r="H186" s="132"/>
      <c r="I186" s="3" t="s">
        <v>2309</v>
      </c>
    </row>
    <row r="187" spans="5:9">
      <c r="E187" s="3">
        <v>186</v>
      </c>
      <c r="F187" s="104">
        <v>966</v>
      </c>
      <c r="G187" s="3" t="s">
        <v>2310</v>
      </c>
      <c r="H187" s="132" t="s">
        <v>9407</v>
      </c>
      <c r="I187" s="3" t="s">
        <v>2311</v>
      </c>
    </row>
    <row r="188" spans="5:9">
      <c r="E188" s="3">
        <v>187</v>
      </c>
      <c r="F188" s="104">
        <v>221</v>
      </c>
      <c r="G188" s="3" t="s">
        <v>2312</v>
      </c>
      <c r="H188" s="132" t="s">
        <v>9409</v>
      </c>
      <c r="I188" s="3" t="s">
        <v>2313</v>
      </c>
    </row>
    <row r="189" spans="5:9">
      <c r="E189" s="3">
        <v>188</v>
      </c>
      <c r="F189" s="104">
        <v>381</v>
      </c>
      <c r="G189" s="3" t="s">
        <v>2314</v>
      </c>
      <c r="H189" s="132" t="s">
        <v>9408</v>
      </c>
      <c r="I189" s="3" t="s">
        <v>2315</v>
      </c>
    </row>
    <row r="190" spans="5:9">
      <c r="E190" s="3">
        <v>189</v>
      </c>
      <c r="F190" s="104">
        <v>248</v>
      </c>
      <c r="G190" s="3" t="s">
        <v>2316</v>
      </c>
      <c r="H190" s="132"/>
      <c r="I190" s="3" t="s">
        <v>2317</v>
      </c>
    </row>
    <row r="191" spans="5:9">
      <c r="E191" s="3">
        <v>190</v>
      </c>
      <c r="F191" s="104">
        <v>232</v>
      </c>
      <c r="G191" s="3" t="s">
        <v>2318</v>
      </c>
      <c r="H191" s="132"/>
      <c r="I191" s="3" t="s">
        <v>2319</v>
      </c>
    </row>
    <row r="192" spans="5:9">
      <c r="E192" s="3">
        <v>191</v>
      </c>
      <c r="F192" s="104">
        <v>65</v>
      </c>
      <c r="G192" s="3" t="s">
        <v>2320</v>
      </c>
      <c r="H192" s="132" t="s">
        <v>9407</v>
      </c>
      <c r="I192" s="3" t="s">
        <v>2321</v>
      </c>
    </row>
    <row r="193" spans="5:9">
      <c r="E193" s="3">
        <v>192</v>
      </c>
      <c r="F193" s="104">
        <v>421</v>
      </c>
      <c r="G193" s="3" t="s">
        <v>2322</v>
      </c>
      <c r="H193" s="132" t="s">
        <v>9408</v>
      </c>
      <c r="I193" s="3" t="s">
        <v>2323</v>
      </c>
    </row>
    <row r="194" spans="5:9">
      <c r="E194" s="3">
        <v>193</v>
      </c>
      <c r="F194" s="104">
        <v>386</v>
      </c>
      <c r="G194" s="3" t="s">
        <v>2324</v>
      </c>
      <c r="H194" s="132" t="s">
        <v>9408</v>
      </c>
      <c r="I194" s="3" t="s">
        <v>2325</v>
      </c>
    </row>
    <row r="195" spans="5:9">
      <c r="E195" s="3">
        <v>194</v>
      </c>
      <c r="F195" s="104">
        <v>677</v>
      </c>
      <c r="G195" s="3" t="s">
        <v>2326</v>
      </c>
      <c r="H195" s="132"/>
      <c r="I195" s="3" t="s">
        <v>2327</v>
      </c>
    </row>
    <row r="196" spans="5:9">
      <c r="E196" s="3">
        <v>195</v>
      </c>
      <c r="F196" s="104">
        <v>252</v>
      </c>
      <c r="G196" s="3" t="s">
        <v>2328</v>
      </c>
      <c r="H196" s="132"/>
      <c r="I196" s="3" t="s">
        <v>2329</v>
      </c>
    </row>
    <row r="197" spans="5:9">
      <c r="E197" s="3">
        <v>196</v>
      </c>
      <c r="F197" s="104">
        <v>27</v>
      </c>
      <c r="G197" s="3" t="s">
        <v>2330</v>
      </c>
      <c r="H197" s="132" t="s">
        <v>9409</v>
      </c>
      <c r="I197" s="3" t="s">
        <v>2331</v>
      </c>
    </row>
    <row r="198" spans="5:9">
      <c r="E198" s="3">
        <v>197</v>
      </c>
      <c r="F198" s="104">
        <v>82</v>
      </c>
      <c r="G198" s="3" t="s">
        <v>2332</v>
      </c>
      <c r="H198" s="132" t="s">
        <v>9407</v>
      </c>
      <c r="I198" s="3" t="s">
        <v>2333</v>
      </c>
    </row>
    <row r="199" spans="5:9">
      <c r="E199" s="3">
        <v>198</v>
      </c>
      <c r="F199" s="104">
        <v>34</v>
      </c>
      <c r="G199" s="3" t="s">
        <v>2334</v>
      </c>
      <c r="H199" s="132" t="s">
        <v>9408</v>
      </c>
      <c r="I199" s="3" t="s">
        <v>2335</v>
      </c>
    </row>
    <row r="200" spans="5:9">
      <c r="E200" s="3">
        <v>199</v>
      </c>
      <c r="F200" s="104">
        <v>94</v>
      </c>
      <c r="G200" s="3" t="s">
        <v>2336</v>
      </c>
      <c r="H200" s="132" t="s">
        <v>9407</v>
      </c>
      <c r="I200" s="3" t="s">
        <v>2337</v>
      </c>
    </row>
    <row r="201" spans="5:9">
      <c r="E201" s="3">
        <v>200</v>
      </c>
      <c r="F201" s="104">
        <v>249</v>
      </c>
      <c r="G201" s="3" t="s">
        <v>2338</v>
      </c>
      <c r="H201" s="132"/>
      <c r="I201" s="3" t="s">
        <v>2339</v>
      </c>
    </row>
    <row r="202" spans="5:9">
      <c r="E202" s="3">
        <v>201</v>
      </c>
      <c r="F202" s="104">
        <v>597</v>
      </c>
      <c r="G202" s="3" t="s">
        <v>2340</v>
      </c>
      <c r="H202" s="132" t="s">
        <v>9406</v>
      </c>
      <c r="I202" s="3" t="s">
        <v>2341</v>
      </c>
    </row>
    <row r="203" spans="5:9">
      <c r="E203" s="3">
        <v>202</v>
      </c>
      <c r="F203" s="104" t="s">
        <v>2144</v>
      </c>
      <c r="G203" s="3" t="s">
        <v>2342</v>
      </c>
      <c r="H203" s="132"/>
      <c r="I203" s="3" t="s">
        <v>2343</v>
      </c>
    </row>
    <row r="204" spans="5:9">
      <c r="E204" s="3">
        <v>203</v>
      </c>
      <c r="F204" s="104">
        <v>268</v>
      </c>
      <c r="G204" s="3" t="s">
        <v>2344</v>
      </c>
      <c r="H204" s="132"/>
      <c r="I204" s="3" t="s">
        <v>2345</v>
      </c>
    </row>
    <row r="205" spans="5:9">
      <c r="E205" s="3">
        <v>204</v>
      </c>
      <c r="F205" s="104">
        <v>46</v>
      </c>
      <c r="G205" s="3" t="s">
        <v>2346</v>
      </c>
      <c r="H205" s="132" t="s">
        <v>9408</v>
      </c>
      <c r="I205" s="3" t="s">
        <v>2347</v>
      </c>
    </row>
    <row r="206" spans="5:9">
      <c r="E206" s="3">
        <v>205</v>
      </c>
      <c r="F206" s="104">
        <v>41</v>
      </c>
      <c r="G206" s="3" t="s">
        <v>2348</v>
      </c>
      <c r="H206" s="132" t="s">
        <v>9408</v>
      </c>
      <c r="I206" s="3" t="s">
        <v>2349</v>
      </c>
    </row>
    <row r="207" spans="5:9">
      <c r="E207" s="3">
        <v>206</v>
      </c>
      <c r="F207" s="104">
        <v>963</v>
      </c>
      <c r="G207" s="3" t="s">
        <v>2350</v>
      </c>
      <c r="H207" s="132" t="s">
        <v>9407</v>
      </c>
      <c r="I207" s="3" t="s">
        <v>2351</v>
      </c>
    </row>
    <row r="208" spans="5:9">
      <c r="E208" s="3">
        <v>207</v>
      </c>
      <c r="F208" s="104">
        <v>886</v>
      </c>
      <c r="G208" s="3" t="s">
        <v>2352</v>
      </c>
      <c r="H208" s="132" t="s">
        <v>9407</v>
      </c>
      <c r="I208" s="3" t="s">
        <v>2353</v>
      </c>
    </row>
    <row r="209" spans="5:9">
      <c r="E209" s="3">
        <v>208</v>
      </c>
      <c r="F209" s="104">
        <v>992</v>
      </c>
      <c r="G209" s="3" t="s">
        <v>2354</v>
      </c>
      <c r="H209" s="132"/>
      <c r="I209" s="3" t="s">
        <v>2355</v>
      </c>
    </row>
    <row r="210" spans="5:9">
      <c r="E210" s="3">
        <v>209</v>
      </c>
      <c r="F210" s="104">
        <v>255</v>
      </c>
      <c r="G210" s="3" t="s">
        <v>2356</v>
      </c>
      <c r="H210" s="132"/>
      <c r="I210" s="3" t="s">
        <v>2357</v>
      </c>
    </row>
    <row r="211" spans="5:9">
      <c r="E211" s="3">
        <v>210</v>
      </c>
      <c r="F211" s="104">
        <v>66</v>
      </c>
      <c r="G211" s="3" t="s">
        <v>2358</v>
      </c>
      <c r="H211" s="132" t="s">
        <v>9407</v>
      </c>
      <c r="I211" s="3" t="s">
        <v>2359</v>
      </c>
    </row>
    <row r="212" spans="5:9">
      <c r="E212" s="3">
        <v>211</v>
      </c>
      <c r="F212" s="104">
        <v>670</v>
      </c>
      <c r="G212" s="3" t="s">
        <v>2360</v>
      </c>
      <c r="H212" s="132" t="s">
        <v>9407</v>
      </c>
      <c r="I212" s="3" t="s">
        <v>2361</v>
      </c>
    </row>
    <row r="213" spans="5:9">
      <c r="E213" s="3">
        <v>212</v>
      </c>
      <c r="F213" s="104">
        <v>228</v>
      </c>
      <c r="G213" s="3" t="s">
        <v>2362</v>
      </c>
      <c r="H213" s="132" t="s">
        <v>9409</v>
      </c>
      <c r="I213" s="3" t="s">
        <v>2363</v>
      </c>
    </row>
    <row r="214" spans="5:9">
      <c r="E214" s="3">
        <v>213</v>
      </c>
      <c r="F214" s="104">
        <v>690</v>
      </c>
      <c r="G214" s="3" t="s">
        <v>2364</v>
      </c>
      <c r="H214" s="132"/>
      <c r="I214" s="3" t="s">
        <v>2365</v>
      </c>
    </row>
    <row r="215" spans="5:9">
      <c r="E215" s="3">
        <v>214</v>
      </c>
      <c r="F215" s="104">
        <v>676</v>
      </c>
      <c r="G215" s="3" t="s">
        <v>2366</v>
      </c>
      <c r="H215" s="132"/>
      <c r="I215" s="3" t="s">
        <v>2367</v>
      </c>
    </row>
    <row r="216" spans="5:9">
      <c r="E216" s="3">
        <v>215</v>
      </c>
      <c r="F216" s="104" t="s">
        <v>2368</v>
      </c>
      <c r="G216" s="3" t="s">
        <v>2369</v>
      </c>
      <c r="H216" s="132" t="s">
        <v>9409</v>
      </c>
      <c r="I216" s="3" t="s">
        <v>2370</v>
      </c>
    </row>
    <row r="217" spans="5:9">
      <c r="E217" s="3">
        <v>216</v>
      </c>
      <c r="F217" s="104">
        <v>216</v>
      </c>
      <c r="G217" s="3" t="s">
        <v>2371</v>
      </c>
      <c r="H217" s="132" t="s">
        <v>9409</v>
      </c>
      <c r="I217" s="3" t="s">
        <v>2372</v>
      </c>
    </row>
    <row r="218" spans="5:9">
      <c r="E218" s="3">
        <v>217</v>
      </c>
      <c r="F218" s="104">
        <v>90</v>
      </c>
      <c r="G218" s="3" t="s">
        <v>2373</v>
      </c>
      <c r="H218" s="132" t="s">
        <v>9408</v>
      </c>
      <c r="I218" s="3" t="s">
        <v>2374</v>
      </c>
    </row>
    <row r="219" spans="5:9">
      <c r="E219" s="3">
        <v>218</v>
      </c>
      <c r="F219" s="104">
        <v>993</v>
      </c>
      <c r="G219" s="3" t="s">
        <v>2375</v>
      </c>
      <c r="H219" s="132"/>
      <c r="I219" s="3" t="s">
        <v>2376</v>
      </c>
    </row>
    <row r="220" spans="5:9">
      <c r="E220" s="3">
        <v>219</v>
      </c>
      <c r="F220" s="104" t="s">
        <v>2377</v>
      </c>
      <c r="G220" s="3" t="s">
        <v>2378</v>
      </c>
      <c r="H220" s="132"/>
      <c r="I220" s="3" t="s">
        <v>2379</v>
      </c>
    </row>
    <row r="221" spans="5:9">
      <c r="E221" s="3">
        <v>220</v>
      </c>
      <c r="F221" s="104">
        <v>688</v>
      </c>
      <c r="G221" s="3" t="s">
        <v>2380</v>
      </c>
      <c r="H221" s="132"/>
      <c r="I221" s="3" t="s">
        <v>2381</v>
      </c>
    </row>
    <row r="222" spans="5:9">
      <c r="E222" s="3">
        <v>221</v>
      </c>
      <c r="F222" s="104">
        <v>256</v>
      </c>
      <c r="G222" s="3" t="s">
        <v>2382</v>
      </c>
      <c r="H222" s="132" t="s">
        <v>9409</v>
      </c>
      <c r="I222" s="3" t="s">
        <v>2383</v>
      </c>
    </row>
    <row r="223" spans="5:9">
      <c r="E223" s="3">
        <v>222</v>
      </c>
      <c r="F223" s="104">
        <v>380</v>
      </c>
      <c r="G223" s="3" t="s">
        <v>2384</v>
      </c>
      <c r="H223" s="132" t="s">
        <v>9408</v>
      </c>
      <c r="I223" s="3" t="s">
        <v>2385</v>
      </c>
    </row>
    <row r="224" spans="5:9">
      <c r="E224" s="3">
        <v>223</v>
      </c>
      <c r="F224" s="104">
        <v>971</v>
      </c>
      <c r="G224" s="3" t="s">
        <v>2386</v>
      </c>
      <c r="H224" s="132" t="s">
        <v>9407</v>
      </c>
      <c r="I224" s="3" t="s">
        <v>2387</v>
      </c>
    </row>
    <row r="225" spans="5:9">
      <c r="E225" s="3">
        <v>224</v>
      </c>
      <c r="F225" s="104">
        <v>44</v>
      </c>
      <c r="G225" s="3" t="s">
        <v>2388</v>
      </c>
      <c r="H225" s="132" t="s">
        <v>9408</v>
      </c>
      <c r="I225" s="3" t="s">
        <v>2389</v>
      </c>
    </row>
    <row r="226" spans="5:9">
      <c r="E226" s="3">
        <v>225</v>
      </c>
      <c r="F226" s="104">
        <v>1</v>
      </c>
      <c r="G226" s="3" t="s">
        <v>2390</v>
      </c>
      <c r="H226" s="132" t="s">
        <v>9406</v>
      </c>
      <c r="I226" s="3" t="s">
        <v>2391</v>
      </c>
    </row>
    <row r="227" spans="5:9">
      <c r="E227" s="3">
        <v>226</v>
      </c>
      <c r="F227" s="104">
        <v>598</v>
      </c>
      <c r="G227" s="3" t="s">
        <v>2392</v>
      </c>
      <c r="H227" s="132" t="s">
        <v>9406</v>
      </c>
      <c r="I227" s="3" t="s">
        <v>2393</v>
      </c>
    </row>
    <row r="228" spans="5:9">
      <c r="E228" s="3">
        <v>227</v>
      </c>
      <c r="F228" s="104" t="s">
        <v>2394</v>
      </c>
      <c r="G228" s="3" t="s">
        <v>2395</v>
      </c>
      <c r="H228" s="132"/>
      <c r="I228" s="3" t="s">
        <v>2396</v>
      </c>
    </row>
    <row r="229" spans="5:9">
      <c r="E229" s="3">
        <v>228</v>
      </c>
      <c r="F229" s="104">
        <v>998</v>
      </c>
      <c r="G229" s="3" t="s">
        <v>2397</v>
      </c>
      <c r="H229" s="132" t="s">
        <v>9407</v>
      </c>
      <c r="I229" s="3" t="s">
        <v>2398</v>
      </c>
    </row>
    <row r="230" spans="5:9">
      <c r="E230" s="3">
        <v>229</v>
      </c>
      <c r="F230" s="104">
        <v>678</v>
      </c>
      <c r="G230" s="3" t="s">
        <v>2399</v>
      </c>
      <c r="H230" s="132"/>
      <c r="I230" s="3" t="s">
        <v>2400</v>
      </c>
    </row>
    <row r="231" spans="5:9">
      <c r="E231" s="3">
        <v>230</v>
      </c>
      <c r="F231" s="104">
        <v>58</v>
      </c>
      <c r="G231" s="3" t="s">
        <v>2401</v>
      </c>
      <c r="H231" s="132" t="s">
        <v>9406</v>
      </c>
      <c r="I231" s="3" t="s">
        <v>2402</v>
      </c>
    </row>
    <row r="232" spans="5:9">
      <c r="E232" s="3">
        <v>231</v>
      </c>
      <c r="F232" s="104">
        <v>84</v>
      </c>
      <c r="G232" s="3" t="s">
        <v>2403</v>
      </c>
      <c r="H232" s="132" t="s">
        <v>9407</v>
      </c>
      <c r="I232" s="3" t="s">
        <v>2404</v>
      </c>
    </row>
    <row r="233" spans="5:9">
      <c r="E233" s="3">
        <v>232</v>
      </c>
      <c r="F233" s="104">
        <v>681</v>
      </c>
      <c r="G233" s="3" t="s">
        <v>2405</v>
      </c>
      <c r="H233" s="132"/>
      <c r="I233" s="3" t="s">
        <v>2406</v>
      </c>
    </row>
    <row r="234" spans="5:9">
      <c r="E234" s="3">
        <v>233</v>
      </c>
      <c r="F234" s="104">
        <v>970</v>
      </c>
      <c r="G234" s="3" t="s">
        <v>2081</v>
      </c>
      <c r="H234" s="132"/>
      <c r="I234" s="3" t="s">
        <v>2407</v>
      </c>
    </row>
    <row r="235" spans="5:9">
      <c r="E235" s="3">
        <v>234</v>
      </c>
      <c r="F235" s="104" t="s">
        <v>2144</v>
      </c>
      <c r="G235" s="3" t="s">
        <v>2408</v>
      </c>
      <c r="H235" s="132"/>
      <c r="I235" s="3" t="s">
        <v>2409</v>
      </c>
    </row>
    <row r="236" spans="5:9">
      <c r="E236" s="3">
        <v>235</v>
      </c>
      <c r="F236" s="104">
        <v>967</v>
      </c>
      <c r="G236" s="3" t="s">
        <v>2410</v>
      </c>
      <c r="H236" s="132" t="s">
        <v>9407</v>
      </c>
      <c r="I236" s="3" t="s">
        <v>2411</v>
      </c>
    </row>
    <row r="237" spans="5:9">
      <c r="E237" s="3">
        <v>236</v>
      </c>
      <c r="F237" s="104">
        <v>260</v>
      </c>
      <c r="G237" s="3" t="s">
        <v>2412</v>
      </c>
      <c r="H237" s="132" t="s">
        <v>9409</v>
      </c>
      <c r="I237" s="3" t="s">
        <v>2413</v>
      </c>
    </row>
    <row r="238" spans="5:9">
      <c r="E238" s="3">
        <v>237</v>
      </c>
      <c r="F238" s="104">
        <v>263</v>
      </c>
      <c r="G238" s="3" t="s">
        <v>2414</v>
      </c>
      <c r="H238" s="132" t="s">
        <v>9409</v>
      </c>
      <c r="I238" s="3" t="s">
        <v>2415</v>
      </c>
    </row>
  </sheetData>
  <autoFilter ref="E2:I238"/>
  <dataValidations count="1">
    <dataValidation type="list" allowBlank="1" showInputMessage="1" showErrorMessage="1" sqref="H3:H238">
      <formula1>"ASIA, AFRIKA, AMERIKA, AUSTRALIA, EROPA"</formula1>
    </dataValidation>
  </dataValidation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pageSetUpPr autoPageBreaks="0"/>
  </sheetPr>
  <dimension ref="A1:Y57"/>
  <sheetViews>
    <sheetView zoomScale="80" zoomScaleNormal="80" zoomScalePageLayoutView="8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G35" sqref="G35"/>
    </sheetView>
  </sheetViews>
  <sheetFormatPr defaultColWidth="8.85546875" defaultRowHeight="12.75"/>
  <cols>
    <col min="1" max="1" width="12.7109375" style="58" customWidth="1"/>
    <col min="2" max="2" width="18" style="58" customWidth="1"/>
    <col min="3" max="3" width="19.28515625" style="58" customWidth="1"/>
    <col min="4" max="4" width="25.85546875" style="58" customWidth="1"/>
    <col min="5" max="5" width="6.42578125" style="58" customWidth="1"/>
    <col min="6" max="6" width="12" style="58" customWidth="1"/>
    <col min="7" max="7" width="22.28515625" style="58" customWidth="1"/>
    <col min="8" max="8" width="15.42578125" style="58" customWidth="1"/>
    <col min="9" max="9" width="54.42578125" style="58" bestFit="1" customWidth="1"/>
    <col min="10" max="10" width="14.85546875" style="58" customWidth="1"/>
    <col min="11" max="11" width="15.42578125" style="58" bestFit="1" customWidth="1"/>
    <col min="12" max="12" width="17.140625" style="58" customWidth="1"/>
    <col min="13" max="13" width="11.140625" style="58" customWidth="1"/>
    <col min="14" max="14" width="13.42578125" style="264" customWidth="1"/>
    <col min="15" max="15" width="33.140625" style="58" customWidth="1"/>
    <col min="16" max="16" width="13.140625" style="58" customWidth="1"/>
    <col min="17" max="18" width="13.42578125" style="58" customWidth="1"/>
    <col min="19" max="19" width="11.5703125" style="58" customWidth="1"/>
    <col min="20" max="20" width="27.140625" style="58" customWidth="1"/>
    <col min="21" max="21" width="4.5703125" style="58" hidden="1" customWidth="1"/>
    <col min="22" max="24" width="4.7109375" style="58" hidden="1" customWidth="1"/>
    <col min="25" max="16384" width="8.85546875" style="58"/>
  </cols>
  <sheetData>
    <row r="1" spans="1:25" ht="63" customHeight="1">
      <c r="A1" s="149" t="s">
        <v>9248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260"/>
      <c r="O1" s="57"/>
      <c r="P1" s="57"/>
      <c r="Q1" s="57"/>
      <c r="R1" s="57"/>
      <c r="S1" s="57"/>
    </row>
    <row r="2" spans="1:25" ht="12.75" customHeight="1">
      <c r="A2" s="377"/>
      <c r="B2" s="377"/>
      <c r="C2" s="377"/>
      <c r="D2" s="377"/>
      <c r="E2" s="377"/>
      <c r="F2" s="377"/>
      <c r="G2" s="583" t="s">
        <v>9249</v>
      </c>
      <c r="H2" s="581"/>
      <c r="I2" s="581"/>
      <c r="J2" s="581"/>
      <c r="K2" s="581"/>
      <c r="L2" s="581"/>
      <c r="M2" s="581"/>
      <c r="N2" s="584"/>
      <c r="O2" s="577" t="s">
        <v>1646</v>
      </c>
      <c r="P2" s="578"/>
      <c r="Q2" s="578"/>
      <c r="R2" s="578"/>
      <c r="S2" s="578"/>
      <c r="T2" s="578"/>
      <c r="U2" s="578"/>
      <c r="V2" s="578"/>
      <c r="W2" s="578"/>
      <c r="X2" s="578"/>
      <c r="Y2" s="578"/>
    </row>
    <row r="3" spans="1:25" ht="83.25" customHeight="1">
      <c r="A3" s="376" t="s">
        <v>9221</v>
      </c>
      <c r="B3" s="376" t="s">
        <v>9222</v>
      </c>
      <c r="C3" s="376" t="s">
        <v>9223</v>
      </c>
      <c r="D3" s="376" t="s">
        <v>9224</v>
      </c>
      <c r="E3" s="376" t="s">
        <v>1642</v>
      </c>
      <c r="F3" s="376" t="s">
        <v>1643</v>
      </c>
      <c r="G3" s="150" t="s">
        <v>9339</v>
      </c>
      <c r="H3" s="100" t="s">
        <v>9250</v>
      </c>
      <c r="I3" s="241" t="s">
        <v>9251</v>
      </c>
      <c r="J3" s="100" t="s">
        <v>9252</v>
      </c>
      <c r="K3" s="100" t="s">
        <v>9253</v>
      </c>
      <c r="L3" s="100" t="s">
        <v>9254</v>
      </c>
      <c r="M3" s="100" t="s">
        <v>9255</v>
      </c>
      <c r="N3" s="261" t="s">
        <v>9256</v>
      </c>
      <c r="O3" s="42" t="s">
        <v>1654</v>
      </c>
      <c r="P3" s="387" t="s">
        <v>12213</v>
      </c>
      <c r="Q3" s="362" t="s">
        <v>9222</v>
      </c>
      <c r="R3" s="44" t="s">
        <v>1658</v>
      </c>
      <c r="S3" s="514" t="s">
        <v>12347</v>
      </c>
      <c r="T3" s="45" t="s">
        <v>11674</v>
      </c>
      <c r="U3" s="353" t="s">
        <v>11666</v>
      </c>
      <c r="V3" s="353" t="s">
        <v>11667</v>
      </c>
      <c r="W3" s="353" t="s">
        <v>11668</v>
      </c>
      <c r="X3" s="353" t="s">
        <v>11669</v>
      </c>
      <c r="Y3" s="360" t="s">
        <v>11671</v>
      </c>
    </row>
    <row r="4" spans="1:25" ht="15.75" customHeight="1">
      <c r="A4" s="533" t="s">
        <v>13526</v>
      </c>
      <c r="B4" s="534" t="s">
        <v>16571</v>
      </c>
      <c r="C4" s="534" t="s">
        <v>16572</v>
      </c>
      <c r="D4" s="535" t="s">
        <v>16573</v>
      </c>
      <c r="E4" s="481" t="s">
        <v>1662</v>
      </c>
      <c r="F4" s="536">
        <v>121</v>
      </c>
      <c r="G4" s="553" t="s">
        <v>1678</v>
      </c>
      <c r="H4" s="326">
        <v>201040000</v>
      </c>
      <c r="I4" s="554" t="s">
        <v>1697</v>
      </c>
      <c r="J4" s="112"/>
      <c r="K4" s="112"/>
      <c r="L4" s="112"/>
      <c r="M4" s="110"/>
      <c r="N4" s="262"/>
      <c r="O4" s="46" t="str">
        <f>IFERROR(CONCATENATE("VALID (",VLOOKUP(A4,'02_MASTER_KODE_FASYANKES'!B$3:L$20282,2,FALSE),")"),"N/A (BELUM VALID)")</f>
        <v>VALID (WONOSALAM  2)</v>
      </c>
      <c r="P4" s="352" t="str">
        <f>IFERROR(VLOOKUP(A4,'02_MASTER_KODE_FASYANKES'!B$3:L$20282,11,FALSE),"N/A (BELUM VALID)")</f>
        <v>DEMAK</v>
      </c>
      <c r="Q4" s="352" t="str">
        <f>IF(LEN(B4)=16,"VALID","N/A (BELUM VALID)")</f>
        <v>VALID</v>
      </c>
      <c r="R4" s="46" t="str">
        <f>IF(E4="L","Laki-Laki",IF(E4="P","Perempuan","N/A (BELUM VALID)"))</f>
        <v>Perempuan</v>
      </c>
      <c r="S4" s="352" t="str">
        <f>IFERROR(VLOOKUP(H4,'06_MASTER_KODE_PELATIHAN'!F$3:I$500,2,FALSE),"N/A (BELUM VALID)")</f>
        <v>Penjenjangan</v>
      </c>
      <c r="T4" s="46" t="str">
        <f>IFERROR(CONCATENATE("VALID (",VLOOKUP(H4,'06_MASTER_KODE_PELATIHAN'!F$3:I$500,4,FALSE),")"),"N/A (BELUM VALID)")</f>
        <v>VALID (Diklat PIM IV)</v>
      </c>
      <c r="U4" s="354">
        <f>IF(O4&lt;&gt;"N/A (BELUM VALID)",1,0)</f>
        <v>1</v>
      </c>
      <c r="V4" s="355">
        <f>IF(Q4&lt;&gt;"N/A (BELUM VALID)",1,0)</f>
        <v>1</v>
      </c>
      <c r="W4" s="355">
        <f>IF(R4&lt;&gt;"N/A (BELUM VALID)",1,0)</f>
        <v>1</v>
      </c>
      <c r="X4" s="355">
        <f>IF(T4&lt;&gt;"N/A (BELUM VALID)",1,0)</f>
        <v>1</v>
      </c>
      <c r="Y4" s="361">
        <f>SUM(U4:X4)/4*100</f>
        <v>100</v>
      </c>
    </row>
    <row r="5" spans="1:25" ht="15.75" customHeight="1">
      <c r="A5" s="533" t="s">
        <v>13526</v>
      </c>
      <c r="B5" s="534" t="s">
        <v>16576</v>
      </c>
      <c r="C5" s="534" t="s">
        <v>16577</v>
      </c>
      <c r="D5" s="535" t="s">
        <v>16578</v>
      </c>
      <c r="E5" s="481" t="s">
        <v>1662</v>
      </c>
      <c r="F5" s="536">
        <v>121</v>
      </c>
      <c r="G5" s="553" t="s">
        <v>1678</v>
      </c>
      <c r="H5" s="326">
        <v>201040000</v>
      </c>
      <c r="I5" s="554" t="s">
        <v>1697</v>
      </c>
      <c r="J5" s="112"/>
      <c r="K5" s="112"/>
      <c r="L5" s="111"/>
      <c r="M5" s="110"/>
      <c r="N5" s="262"/>
      <c r="O5" s="46" t="str">
        <f>IFERROR(CONCATENATE("VALID (",VLOOKUP(A5,'02_MASTER_KODE_FASYANKES'!B$3:L$20282,2,FALSE),")"),"N/A (BELUM VALID)")</f>
        <v>VALID (WONOSALAM  2)</v>
      </c>
      <c r="P5" s="352" t="str">
        <f>IFERROR(VLOOKUP(A5,'02_MASTER_KODE_FASYANKES'!B$3:L$20282,11,FALSE),"N/A (BELUM VALID)")</f>
        <v>DEMAK</v>
      </c>
      <c r="Q5" s="352" t="str">
        <f t="shared" ref="Q5:Q52" si="0">IF(LEN(B5)=16,"VALID","N/A (BELUM VALID)")</f>
        <v>VALID</v>
      </c>
      <c r="R5" s="46" t="str">
        <f t="shared" ref="R5:R52" si="1">IF(E5="L","Laki-Laki",IF(E5="P","Perempuan","N/A (BELUM VALID)"))</f>
        <v>Perempuan</v>
      </c>
      <c r="S5" s="352" t="str">
        <f>IFERROR(VLOOKUP(H5,'06_MASTER_KODE_PELATIHAN'!F$3:I$500,2,FALSE),"N/A (BELUM VALID)")</f>
        <v>Penjenjangan</v>
      </c>
      <c r="T5" s="46" t="str">
        <f>IFERROR(CONCATENATE("VALID (",VLOOKUP(H5,'06_MASTER_KODE_PELATIHAN'!F$3:I$500,4,FALSE),")"),"N/A (BELUM VALID)")</f>
        <v>VALID (Diklat PIM IV)</v>
      </c>
      <c r="U5" s="354">
        <f t="shared" ref="U5:U52" si="2">IF(O5&lt;&gt;"N/A (BELUM VALID)",1,0)</f>
        <v>1</v>
      </c>
      <c r="V5" s="355">
        <f t="shared" ref="V5:V52" si="3">IF(Q5&lt;&gt;"N/A (BELUM VALID)",1,0)</f>
        <v>1</v>
      </c>
      <c r="W5" s="355">
        <f t="shared" ref="W5:W52" si="4">IF(R5&lt;&gt;"N/A (BELUM VALID)",1,0)</f>
        <v>1</v>
      </c>
      <c r="X5" s="355">
        <f t="shared" ref="X5:X52" si="5">IF(T5&lt;&gt;"N/A (BELUM VALID)",1,0)</f>
        <v>1</v>
      </c>
      <c r="Y5" s="361">
        <f t="shared" ref="Y5:Y52" si="6">SUM(U5:X5)/4*100</f>
        <v>100</v>
      </c>
    </row>
    <row r="6" spans="1:25" ht="15.75" customHeight="1">
      <c r="A6" s="533" t="s">
        <v>13526</v>
      </c>
      <c r="B6" s="534" t="s">
        <v>16581</v>
      </c>
      <c r="C6" s="534" t="s">
        <v>16582</v>
      </c>
      <c r="D6" s="535" t="s">
        <v>16583</v>
      </c>
      <c r="E6" s="481" t="s">
        <v>1662</v>
      </c>
      <c r="F6" s="536">
        <v>121</v>
      </c>
      <c r="G6" s="553"/>
      <c r="H6" s="555"/>
      <c r="I6" s="553"/>
      <c r="J6" s="112"/>
      <c r="K6" s="112"/>
      <c r="L6" s="111"/>
      <c r="M6" s="110"/>
      <c r="N6" s="262"/>
      <c r="O6" s="46" t="str">
        <f>IFERROR(CONCATENATE("VALID (",VLOOKUP(A6,'02_MASTER_KODE_FASYANKES'!B$3:L$20282,2,FALSE),")"),"N/A (BELUM VALID)")</f>
        <v>VALID (WONOSALAM  2)</v>
      </c>
      <c r="P6" s="352" t="str">
        <f>IFERROR(VLOOKUP(A6,'02_MASTER_KODE_FASYANKES'!B$3:L$20282,11,FALSE),"N/A (BELUM VALID)")</f>
        <v>DEMAK</v>
      </c>
      <c r="Q6" s="352" t="str">
        <f t="shared" si="0"/>
        <v>VALID</v>
      </c>
      <c r="R6" s="46" t="str">
        <f t="shared" si="1"/>
        <v>Perempuan</v>
      </c>
      <c r="S6" s="352" t="str">
        <f>IFERROR(VLOOKUP(H6,'06_MASTER_KODE_PELATIHAN'!F$3:I$500,2,FALSE),"N/A (BELUM VALID)")</f>
        <v>N/A (BELUM VALID)</v>
      </c>
      <c r="T6" s="46" t="str">
        <f>IFERROR(CONCATENATE("VALID (",VLOOKUP(H6,'06_MASTER_KODE_PELATIHAN'!F$3:I$500,4,FALSE),")"),"N/A (BELUM VALID)")</f>
        <v>N/A (BELUM VALID)</v>
      </c>
      <c r="U6" s="354">
        <f t="shared" si="2"/>
        <v>1</v>
      </c>
      <c r="V6" s="355">
        <f t="shared" si="3"/>
        <v>1</v>
      </c>
      <c r="W6" s="355">
        <f t="shared" si="4"/>
        <v>1</v>
      </c>
      <c r="X6" s="355">
        <f t="shared" si="5"/>
        <v>0</v>
      </c>
      <c r="Y6" s="361">
        <f t="shared" si="6"/>
        <v>75</v>
      </c>
    </row>
    <row r="7" spans="1:25" ht="15.75" customHeight="1">
      <c r="A7" s="533" t="s">
        <v>13526</v>
      </c>
      <c r="B7" s="534" t="s">
        <v>16586</v>
      </c>
      <c r="C7" s="534" t="s">
        <v>16587</v>
      </c>
      <c r="D7" s="535" t="s">
        <v>16588</v>
      </c>
      <c r="E7" s="481" t="s">
        <v>1662</v>
      </c>
      <c r="F7" s="536">
        <v>121</v>
      </c>
      <c r="G7" s="553"/>
      <c r="H7" s="555"/>
      <c r="I7" s="553"/>
      <c r="J7" s="112"/>
      <c r="K7" s="112"/>
      <c r="L7" s="111"/>
      <c r="M7" s="110"/>
      <c r="N7" s="262"/>
      <c r="O7" s="46" t="str">
        <f>IFERROR(CONCATENATE("VALID (",VLOOKUP(A7,'02_MASTER_KODE_FASYANKES'!B$3:L$20282,2,FALSE),")"),"N/A (BELUM VALID)")</f>
        <v>VALID (WONOSALAM  2)</v>
      </c>
      <c r="P7" s="352" t="str">
        <f>IFERROR(VLOOKUP(A7,'02_MASTER_KODE_FASYANKES'!B$3:L$20282,11,FALSE),"N/A (BELUM VALID)")</f>
        <v>DEMAK</v>
      </c>
      <c r="Q7" s="352" t="str">
        <f t="shared" si="0"/>
        <v>VALID</v>
      </c>
      <c r="R7" s="46" t="str">
        <f t="shared" si="1"/>
        <v>Perempuan</v>
      </c>
      <c r="S7" s="352" t="str">
        <f>IFERROR(VLOOKUP(H7,'06_MASTER_KODE_PELATIHAN'!F$3:I$500,2,FALSE),"N/A (BELUM VALID)")</f>
        <v>N/A (BELUM VALID)</v>
      </c>
      <c r="T7" s="46" t="str">
        <f>IFERROR(CONCATENATE("VALID (",VLOOKUP(H7,'06_MASTER_KODE_PELATIHAN'!F$3:I$500,4,FALSE),")"),"N/A (BELUM VALID)")</f>
        <v>N/A (BELUM VALID)</v>
      </c>
      <c r="U7" s="354">
        <f t="shared" si="2"/>
        <v>1</v>
      </c>
      <c r="V7" s="355">
        <f t="shared" si="3"/>
        <v>1</v>
      </c>
      <c r="W7" s="355">
        <f t="shared" si="4"/>
        <v>1</v>
      </c>
      <c r="X7" s="355">
        <f t="shared" si="5"/>
        <v>0</v>
      </c>
      <c r="Y7" s="361">
        <f t="shared" si="6"/>
        <v>75</v>
      </c>
    </row>
    <row r="8" spans="1:25" ht="15.75" customHeight="1">
      <c r="A8" s="533" t="s">
        <v>13526</v>
      </c>
      <c r="B8" s="534" t="s">
        <v>16591</v>
      </c>
      <c r="C8" s="534" t="s">
        <v>16592</v>
      </c>
      <c r="D8" s="535" t="s">
        <v>16593</v>
      </c>
      <c r="E8" s="481" t="s">
        <v>1661</v>
      </c>
      <c r="F8" s="536">
        <v>121</v>
      </c>
      <c r="G8" s="553"/>
      <c r="H8" s="555"/>
      <c r="I8" s="553"/>
      <c r="J8" s="112"/>
      <c r="K8" s="112"/>
      <c r="L8" s="111"/>
      <c r="M8" s="110"/>
      <c r="N8" s="262"/>
      <c r="O8" s="46" t="str">
        <f>IFERROR(CONCATENATE("VALID (",VLOOKUP(A8,'02_MASTER_KODE_FASYANKES'!B$3:L$20282,2,FALSE),")"),"N/A (BELUM VALID)")</f>
        <v>VALID (WONOSALAM  2)</v>
      </c>
      <c r="P8" s="352" t="str">
        <f>IFERROR(VLOOKUP(A8,'02_MASTER_KODE_FASYANKES'!B$3:L$20282,11,FALSE),"N/A (BELUM VALID)")</f>
        <v>DEMAK</v>
      </c>
      <c r="Q8" s="352" t="str">
        <f t="shared" si="0"/>
        <v>VALID</v>
      </c>
      <c r="R8" s="46" t="str">
        <f t="shared" si="1"/>
        <v>Laki-Laki</v>
      </c>
      <c r="S8" s="352" t="str">
        <f>IFERROR(VLOOKUP(H8,'06_MASTER_KODE_PELATIHAN'!F$3:I$500,2,FALSE),"N/A (BELUM VALID)")</f>
        <v>N/A (BELUM VALID)</v>
      </c>
      <c r="T8" s="46" t="str">
        <f>IFERROR(CONCATENATE("VALID (",VLOOKUP(H8,'06_MASTER_KODE_PELATIHAN'!F$3:I$500,4,FALSE),")"),"N/A (BELUM VALID)")</f>
        <v>N/A (BELUM VALID)</v>
      </c>
      <c r="U8" s="354">
        <f t="shared" si="2"/>
        <v>1</v>
      </c>
      <c r="V8" s="355">
        <f t="shared" si="3"/>
        <v>1</v>
      </c>
      <c r="W8" s="355">
        <f t="shared" si="4"/>
        <v>1</v>
      </c>
      <c r="X8" s="355">
        <f t="shared" si="5"/>
        <v>0</v>
      </c>
      <c r="Y8" s="361">
        <f t="shared" si="6"/>
        <v>75</v>
      </c>
    </row>
    <row r="9" spans="1:25" ht="15.75" customHeight="1">
      <c r="A9" s="533" t="s">
        <v>13526</v>
      </c>
      <c r="B9" s="534" t="s">
        <v>16597</v>
      </c>
      <c r="C9" s="534" t="s">
        <v>16598</v>
      </c>
      <c r="D9" s="535" t="s">
        <v>16599</v>
      </c>
      <c r="E9" s="481" t="s">
        <v>1661</v>
      </c>
      <c r="F9" s="536">
        <v>121</v>
      </c>
      <c r="G9" s="553"/>
      <c r="H9" s="555"/>
      <c r="I9" s="553"/>
      <c r="J9" s="112"/>
      <c r="K9" s="112"/>
      <c r="L9" s="111"/>
      <c r="M9" s="110"/>
      <c r="N9" s="262"/>
      <c r="O9" s="46" t="str">
        <f>IFERROR(CONCATENATE("VALID (",VLOOKUP(A9,'02_MASTER_KODE_FASYANKES'!B$3:L$20282,2,FALSE),")"),"N/A (BELUM VALID)")</f>
        <v>VALID (WONOSALAM  2)</v>
      </c>
      <c r="P9" s="352" t="str">
        <f>IFERROR(VLOOKUP(A9,'02_MASTER_KODE_FASYANKES'!B$3:L$20282,11,FALSE),"N/A (BELUM VALID)")</f>
        <v>DEMAK</v>
      </c>
      <c r="Q9" s="352" t="str">
        <f t="shared" si="0"/>
        <v>VALID</v>
      </c>
      <c r="R9" s="46" t="str">
        <f t="shared" si="1"/>
        <v>Laki-Laki</v>
      </c>
      <c r="S9" s="352" t="str">
        <f>IFERROR(VLOOKUP(H9,'06_MASTER_KODE_PELATIHAN'!F$3:I$500,2,FALSE),"N/A (BELUM VALID)")</f>
        <v>N/A (BELUM VALID)</v>
      </c>
      <c r="T9" s="46" t="str">
        <f>IFERROR(CONCATENATE("VALID (",VLOOKUP(H9,'06_MASTER_KODE_PELATIHAN'!F$3:I$500,4,FALSE),")"),"N/A (BELUM VALID)")</f>
        <v>N/A (BELUM VALID)</v>
      </c>
      <c r="U9" s="354">
        <f t="shared" si="2"/>
        <v>1</v>
      </c>
      <c r="V9" s="355">
        <f t="shared" si="3"/>
        <v>1</v>
      </c>
      <c r="W9" s="355">
        <f t="shared" si="4"/>
        <v>1</v>
      </c>
      <c r="X9" s="355">
        <f t="shared" si="5"/>
        <v>0</v>
      </c>
      <c r="Y9" s="361">
        <f t="shared" si="6"/>
        <v>75</v>
      </c>
    </row>
    <row r="10" spans="1:25" ht="15.75" customHeight="1">
      <c r="A10" s="533" t="s">
        <v>13526</v>
      </c>
      <c r="B10" s="534" t="s">
        <v>16601</v>
      </c>
      <c r="C10" s="534" t="s">
        <v>16602</v>
      </c>
      <c r="D10" s="535" t="s">
        <v>16603</v>
      </c>
      <c r="E10" s="542" t="s">
        <v>1662</v>
      </c>
      <c r="F10" s="536">
        <v>121</v>
      </c>
      <c r="G10" s="553"/>
      <c r="H10" s="555"/>
      <c r="I10" s="553"/>
      <c r="J10" s="112"/>
      <c r="K10" s="112"/>
      <c r="L10" s="111"/>
      <c r="M10" s="110"/>
      <c r="N10" s="262"/>
      <c r="O10" s="46" t="str">
        <f>IFERROR(CONCATENATE("VALID (",VLOOKUP(A10,'02_MASTER_KODE_FASYANKES'!B$3:L$20282,2,FALSE),")"),"N/A (BELUM VALID)")</f>
        <v>VALID (WONOSALAM  2)</v>
      </c>
      <c r="P10" s="352" t="str">
        <f>IFERROR(VLOOKUP(A10,'02_MASTER_KODE_FASYANKES'!B$3:L$20282,11,FALSE),"N/A (BELUM VALID)")</f>
        <v>DEMAK</v>
      </c>
      <c r="Q10" s="352" t="str">
        <f t="shared" si="0"/>
        <v>VALID</v>
      </c>
      <c r="R10" s="46" t="str">
        <f t="shared" si="1"/>
        <v>Perempuan</v>
      </c>
      <c r="S10" s="352" t="str">
        <f>IFERROR(VLOOKUP(H10,'06_MASTER_KODE_PELATIHAN'!F$3:I$500,2,FALSE),"N/A (BELUM VALID)")</f>
        <v>N/A (BELUM VALID)</v>
      </c>
      <c r="T10" s="46" t="str">
        <f>IFERROR(CONCATENATE("VALID (",VLOOKUP(H10,'06_MASTER_KODE_PELATIHAN'!F$3:I$500,4,FALSE),")"),"N/A (BELUM VALID)")</f>
        <v>N/A (BELUM VALID)</v>
      </c>
      <c r="U10" s="354">
        <f t="shared" si="2"/>
        <v>1</v>
      </c>
      <c r="V10" s="355">
        <f t="shared" si="3"/>
        <v>1</v>
      </c>
      <c r="W10" s="355">
        <f t="shared" si="4"/>
        <v>1</v>
      </c>
      <c r="X10" s="355">
        <f t="shared" si="5"/>
        <v>0</v>
      </c>
      <c r="Y10" s="361">
        <f t="shared" si="6"/>
        <v>75</v>
      </c>
    </row>
    <row r="11" spans="1:25" ht="15.75" customHeight="1">
      <c r="A11" s="533" t="s">
        <v>13526</v>
      </c>
      <c r="B11" s="534" t="s">
        <v>16607</v>
      </c>
      <c r="C11" s="534" t="s">
        <v>16608</v>
      </c>
      <c r="D11" s="535" t="s">
        <v>16609</v>
      </c>
      <c r="E11" s="481" t="s">
        <v>1662</v>
      </c>
      <c r="F11" s="536">
        <v>121</v>
      </c>
      <c r="G11" s="553"/>
      <c r="H11" s="555"/>
      <c r="I11" s="553"/>
      <c r="J11" s="112"/>
      <c r="K11" s="112"/>
      <c r="L11" s="111"/>
      <c r="M11" s="110"/>
      <c r="N11" s="262"/>
      <c r="O11" s="46" t="str">
        <f>IFERROR(CONCATENATE("VALID (",VLOOKUP(A11,'02_MASTER_KODE_FASYANKES'!B$3:L$20282,2,FALSE),")"),"N/A (BELUM VALID)")</f>
        <v>VALID (WONOSALAM  2)</v>
      </c>
      <c r="P11" s="352" t="str">
        <f>IFERROR(VLOOKUP(A11,'02_MASTER_KODE_FASYANKES'!B$3:L$20282,11,FALSE),"N/A (BELUM VALID)")</f>
        <v>DEMAK</v>
      </c>
      <c r="Q11" s="352" t="str">
        <f t="shared" si="0"/>
        <v>VALID</v>
      </c>
      <c r="R11" s="46" t="str">
        <f t="shared" si="1"/>
        <v>Perempuan</v>
      </c>
      <c r="S11" s="352" t="str">
        <f>IFERROR(VLOOKUP(H11,'06_MASTER_KODE_PELATIHAN'!F$3:I$500,2,FALSE),"N/A (BELUM VALID)")</f>
        <v>N/A (BELUM VALID)</v>
      </c>
      <c r="T11" s="46" t="str">
        <f>IFERROR(CONCATENATE("VALID (",VLOOKUP(H11,'06_MASTER_KODE_PELATIHAN'!F$3:I$500,4,FALSE),")"),"N/A (BELUM VALID)")</f>
        <v>N/A (BELUM VALID)</v>
      </c>
      <c r="U11" s="354">
        <f t="shared" si="2"/>
        <v>1</v>
      </c>
      <c r="V11" s="355">
        <f t="shared" si="3"/>
        <v>1</v>
      </c>
      <c r="W11" s="355">
        <f t="shared" si="4"/>
        <v>1</v>
      </c>
      <c r="X11" s="355">
        <f t="shared" si="5"/>
        <v>0</v>
      </c>
      <c r="Y11" s="361">
        <f t="shared" si="6"/>
        <v>75</v>
      </c>
    </row>
    <row r="12" spans="1:25" ht="15.75" customHeight="1">
      <c r="A12" s="533" t="s">
        <v>13526</v>
      </c>
      <c r="B12" s="534" t="s">
        <v>16611</v>
      </c>
      <c r="C12" s="534" t="s">
        <v>16612</v>
      </c>
      <c r="D12" s="535" t="s">
        <v>16613</v>
      </c>
      <c r="E12" s="481" t="s">
        <v>1662</v>
      </c>
      <c r="F12" s="536">
        <v>121</v>
      </c>
      <c r="G12" s="553"/>
      <c r="H12" s="555"/>
      <c r="I12" s="553"/>
      <c r="J12" s="112"/>
      <c r="K12" s="112"/>
      <c r="L12" s="111"/>
      <c r="M12" s="110"/>
      <c r="N12" s="262"/>
      <c r="O12" s="46" t="str">
        <f>IFERROR(CONCATENATE("VALID (",VLOOKUP(A12,'02_MASTER_KODE_FASYANKES'!B$3:L$20282,2,FALSE),")"),"N/A (BELUM VALID)")</f>
        <v>VALID (WONOSALAM  2)</v>
      </c>
      <c r="P12" s="352" t="str">
        <f>IFERROR(VLOOKUP(A12,'02_MASTER_KODE_FASYANKES'!B$3:L$20282,11,FALSE),"N/A (BELUM VALID)")</f>
        <v>DEMAK</v>
      </c>
      <c r="Q12" s="352" t="str">
        <f t="shared" si="0"/>
        <v>VALID</v>
      </c>
      <c r="R12" s="46" t="str">
        <f t="shared" si="1"/>
        <v>Perempuan</v>
      </c>
      <c r="S12" s="352" t="str">
        <f>IFERROR(VLOOKUP(H12,'06_MASTER_KODE_PELATIHAN'!F$3:I$500,2,FALSE),"N/A (BELUM VALID)")</f>
        <v>N/A (BELUM VALID)</v>
      </c>
      <c r="T12" s="46" t="str">
        <f>IFERROR(CONCATENATE("VALID (",VLOOKUP(H12,'06_MASTER_KODE_PELATIHAN'!F$3:I$500,4,FALSE),")"),"N/A (BELUM VALID)")</f>
        <v>N/A (BELUM VALID)</v>
      </c>
      <c r="U12" s="354">
        <f t="shared" si="2"/>
        <v>1</v>
      </c>
      <c r="V12" s="355">
        <f t="shared" si="3"/>
        <v>1</v>
      </c>
      <c r="W12" s="355">
        <f t="shared" si="4"/>
        <v>1</v>
      </c>
      <c r="X12" s="355">
        <f t="shared" si="5"/>
        <v>0</v>
      </c>
      <c r="Y12" s="361">
        <f t="shared" si="6"/>
        <v>75</v>
      </c>
    </row>
    <row r="13" spans="1:25" ht="15.75" customHeight="1">
      <c r="A13" s="533" t="s">
        <v>13526</v>
      </c>
      <c r="B13" s="534" t="s">
        <v>16615</v>
      </c>
      <c r="C13" s="534" t="s">
        <v>16616</v>
      </c>
      <c r="D13" s="535" t="s">
        <v>16617</v>
      </c>
      <c r="E13" s="481" t="s">
        <v>1662</v>
      </c>
      <c r="F13" s="536">
        <v>121</v>
      </c>
      <c r="G13" s="553"/>
      <c r="H13" s="555"/>
      <c r="I13" s="553"/>
      <c r="J13" s="112"/>
      <c r="K13" s="112"/>
      <c r="L13" s="111"/>
      <c r="M13" s="110"/>
      <c r="N13" s="262"/>
      <c r="O13" s="46" t="str">
        <f>IFERROR(CONCATENATE("VALID (",VLOOKUP(A13,'02_MASTER_KODE_FASYANKES'!B$3:L$20282,2,FALSE),")"),"N/A (BELUM VALID)")</f>
        <v>VALID (WONOSALAM  2)</v>
      </c>
      <c r="P13" s="352" t="str">
        <f>IFERROR(VLOOKUP(A13,'02_MASTER_KODE_FASYANKES'!B$3:L$20282,11,FALSE),"N/A (BELUM VALID)")</f>
        <v>DEMAK</v>
      </c>
      <c r="Q13" s="352" t="str">
        <f t="shared" si="0"/>
        <v>VALID</v>
      </c>
      <c r="R13" s="46" t="str">
        <f t="shared" si="1"/>
        <v>Perempuan</v>
      </c>
      <c r="S13" s="352" t="str">
        <f>IFERROR(VLOOKUP(H13,'06_MASTER_KODE_PELATIHAN'!F$3:I$500,2,FALSE),"N/A (BELUM VALID)")</f>
        <v>N/A (BELUM VALID)</v>
      </c>
      <c r="T13" s="46" t="str">
        <f>IFERROR(CONCATENATE("VALID (",VLOOKUP(H13,'06_MASTER_KODE_PELATIHAN'!F$3:I$500,4,FALSE),")"),"N/A (BELUM VALID)")</f>
        <v>N/A (BELUM VALID)</v>
      </c>
      <c r="U13" s="354">
        <f t="shared" si="2"/>
        <v>1</v>
      </c>
      <c r="V13" s="355">
        <f t="shared" si="3"/>
        <v>1</v>
      </c>
      <c r="W13" s="355">
        <f t="shared" si="4"/>
        <v>1</v>
      </c>
      <c r="X13" s="355">
        <f t="shared" si="5"/>
        <v>0</v>
      </c>
      <c r="Y13" s="361">
        <f t="shared" si="6"/>
        <v>75</v>
      </c>
    </row>
    <row r="14" spans="1:25" ht="15.75" customHeight="1">
      <c r="A14" s="533" t="s">
        <v>13526</v>
      </c>
      <c r="B14" s="534" t="s">
        <v>16619</v>
      </c>
      <c r="C14" s="534" t="s">
        <v>16620</v>
      </c>
      <c r="D14" s="535" t="s">
        <v>16621</v>
      </c>
      <c r="E14" s="481" t="s">
        <v>1662</v>
      </c>
      <c r="F14" s="536">
        <v>121</v>
      </c>
      <c r="G14" s="553"/>
      <c r="H14" s="555"/>
      <c r="I14" s="553"/>
      <c r="J14" s="112"/>
      <c r="K14" s="112"/>
      <c r="L14" s="111"/>
      <c r="M14" s="110"/>
      <c r="N14" s="262"/>
      <c r="O14" s="46" t="str">
        <f>IFERROR(CONCATENATE("VALID (",VLOOKUP(A14,'02_MASTER_KODE_FASYANKES'!B$3:L$20282,2,FALSE),")"),"N/A (BELUM VALID)")</f>
        <v>VALID (WONOSALAM  2)</v>
      </c>
      <c r="P14" s="352" t="str">
        <f>IFERROR(VLOOKUP(A14,'02_MASTER_KODE_FASYANKES'!B$3:L$20282,11,FALSE),"N/A (BELUM VALID)")</f>
        <v>DEMAK</v>
      </c>
      <c r="Q14" s="352" t="str">
        <f t="shared" si="0"/>
        <v>VALID</v>
      </c>
      <c r="R14" s="46" t="str">
        <f t="shared" si="1"/>
        <v>Perempuan</v>
      </c>
      <c r="S14" s="352" t="str">
        <f>IFERROR(VLOOKUP(H14,'06_MASTER_KODE_PELATIHAN'!F$3:I$500,2,FALSE),"N/A (BELUM VALID)")</f>
        <v>N/A (BELUM VALID)</v>
      </c>
      <c r="T14" s="46" t="str">
        <f>IFERROR(CONCATENATE("VALID (",VLOOKUP(H14,'06_MASTER_KODE_PELATIHAN'!F$3:I$500,4,FALSE),")"),"N/A (BELUM VALID)")</f>
        <v>N/A (BELUM VALID)</v>
      </c>
      <c r="U14" s="354">
        <f t="shared" si="2"/>
        <v>1</v>
      </c>
      <c r="V14" s="355">
        <f t="shared" si="3"/>
        <v>1</v>
      </c>
      <c r="W14" s="355">
        <f t="shared" si="4"/>
        <v>1</v>
      </c>
      <c r="X14" s="355">
        <f t="shared" si="5"/>
        <v>0</v>
      </c>
      <c r="Y14" s="361">
        <f t="shared" si="6"/>
        <v>75</v>
      </c>
    </row>
    <row r="15" spans="1:25" ht="15.75" customHeight="1">
      <c r="A15" s="533" t="s">
        <v>13526</v>
      </c>
      <c r="B15" s="534" t="s">
        <v>16624</v>
      </c>
      <c r="C15" s="534" t="s">
        <v>16625</v>
      </c>
      <c r="D15" s="535" t="s">
        <v>16626</v>
      </c>
      <c r="E15" s="481" t="s">
        <v>1662</v>
      </c>
      <c r="F15" s="536">
        <v>121</v>
      </c>
      <c r="G15" s="553"/>
      <c r="H15" s="555"/>
      <c r="I15" s="553"/>
      <c r="J15" s="112"/>
      <c r="K15" s="112"/>
      <c r="L15" s="111"/>
      <c r="M15" s="110"/>
      <c r="N15" s="262"/>
      <c r="O15" s="46" t="str">
        <f>IFERROR(CONCATENATE("VALID (",VLOOKUP(A15,'02_MASTER_KODE_FASYANKES'!B$3:L$20282,2,FALSE),")"),"N/A (BELUM VALID)")</f>
        <v>VALID (WONOSALAM  2)</v>
      </c>
      <c r="P15" s="352" t="str">
        <f>IFERROR(VLOOKUP(A15,'02_MASTER_KODE_FASYANKES'!B$3:L$20282,11,FALSE),"N/A (BELUM VALID)")</f>
        <v>DEMAK</v>
      </c>
      <c r="Q15" s="352" t="str">
        <f t="shared" si="0"/>
        <v>VALID</v>
      </c>
      <c r="R15" s="46" t="str">
        <f t="shared" si="1"/>
        <v>Perempuan</v>
      </c>
      <c r="S15" s="352" t="str">
        <f>IFERROR(VLOOKUP(H15,'06_MASTER_KODE_PELATIHAN'!F$3:I$500,2,FALSE),"N/A (BELUM VALID)")</f>
        <v>N/A (BELUM VALID)</v>
      </c>
      <c r="T15" s="46" t="str">
        <f>IFERROR(CONCATENATE("VALID (",VLOOKUP(H15,'06_MASTER_KODE_PELATIHAN'!F$3:I$500,4,FALSE),")"),"N/A (BELUM VALID)")</f>
        <v>N/A (BELUM VALID)</v>
      </c>
      <c r="U15" s="354">
        <f t="shared" si="2"/>
        <v>1</v>
      </c>
      <c r="V15" s="355">
        <f t="shared" si="3"/>
        <v>1</v>
      </c>
      <c r="W15" s="355">
        <f t="shared" si="4"/>
        <v>1</v>
      </c>
      <c r="X15" s="355">
        <f t="shared" si="5"/>
        <v>0</v>
      </c>
      <c r="Y15" s="361">
        <f t="shared" si="6"/>
        <v>75</v>
      </c>
    </row>
    <row r="16" spans="1:25" ht="15.75" customHeight="1">
      <c r="A16" s="533" t="s">
        <v>13526</v>
      </c>
      <c r="B16" s="534" t="s">
        <v>16628</v>
      </c>
      <c r="C16" s="534" t="s">
        <v>16629</v>
      </c>
      <c r="D16" s="535" t="s">
        <v>16630</v>
      </c>
      <c r="E16" s="481" t="s">
        <v>1661</v>
      </c>
      <c r="F16" s="536">
        <v>121</v>
      </c>
      <c r="G16" s="553"/>
      <c r="H16" s="555"/>
      <c r="I16" s="553"/>
      <c r="J16" s="112"/>
      <c r="K16" s="112"/>
      <c r="L16" s="111"/>
      <c r="M16" s="110"/>
      <c r="N16" s="262"/>
      <c r="O16" s="46" t="str">
        <f>IFERROR(CONCATENATE("VALID (",VLOOKUP(A16,'02_MASTER_KODE_FASYANKES'!B$3:L$20282,2,FALSE),")"),"N/A (BELUM VALID)")</f>
        <v>VALID (WONOSALAM  2)</v>
      </c>
      <c r="P16" s="352" t="str">
        <f>IFERROR(VLOOKUP(A16,'02_MASTER_KODE_FASYANKES'!B$3:L$20282,11,FALSE),"N/A (BELUM VALID)")</f>
        <v>DEMAK</v>
      </c>
      <c r="Q16" s="352" t="str">
        <f t="shared" si="0"/>
        <v>VALID</v>
      </c>
      <c r="R16" s="46" t="str">
        <f t="shared" si="1"/>
        <v>Laki-Laki</v>
      </c>
      <c r="S16" s="352" t="str">
        <f>IFERROR(VLOOKUP(H16,'06_MASTER_KODE_PELATIHAN'!F$3:I$500,2,FALSE),"N/A (BELUM VALID)")</f>
        <v>N/A (BELUM VALID)</v>
      </c>
      <c r="T16" s="46" t="str">
        <f>IFERROR(CONCATENATE("VALID (",VLOOKUP(H16,'06_MASTER_KODE_PELATIHAN'!F$3:I$500,4,FALSE),")"),"N/A (BELUM VALID)")</f>
        <v>N/A (BELUM VALID)</v>
      </c>
      <c r="U16" s="354">
        <f t="shared" si="2"/>
        <v>1</v>
      </c>
      <c r="V16" s="355">
        <f t="shared" si="3"/>
        <v>1</v>
      </c>
      <c r="W16" s="355">
        <f t="shared" si="4"/>
        <v>1</v>
      </c>
      <c r="X16" s="355">
        <f t="shared" si="5"/>
        <v>0</v>
      </c>
      <c r="Y16" s="361">
        <f t="shared" si="6"/>
        <v>75</v>
      </c>
    </row>
    <row r="17" spans="1:25" ht="15.75" customHeight="1">
      <c r="A17" s="533" t="s">
        <v>13526</v>
      </c>
      <c r="B17" s="534" t="s">
        <v>16633</v>
      </c>
      <c r="C17" s="534" t="s">
        <v>16634</v>
      </c>
      <c r="D17" s="535" t="s">
        <v>16635</v>
      </c>
      <c r="E17" s="481" t="s">
        <v>1662</v>
      </c>
      <c r="F17" s="536">
        <v>121</v>
      </c>
      <c r="G17" s="553"/>
      <c r="H17" s="555"/>
      <c r="I17" s="553"/>
      <c r="J17" s="112"/>
      <c r="K17" s="112"/>
      <c r="L17" s="111"/>
      <c r="M17" s="110"/>
      <c r="N17" s="262"/>
      <c r="O17" s="46" t="str">
        <f>IFERROR(CONCATENATE("VALID (",VLOOKUP(A17,'02_MASTER_KODE_FASYANKES'!B$3:L$20282,2,FALSE),")"),"N/A (BELUM VALID)")</f>
        <v>VALID (WONOSALAM  2)</v>
      </c>
      <c r="P17" s="352" t="str">
        <f>IFERROR(VLOOKUP(A17,'02_MASTER_KODE_FASYANKES'!B$3:L$20282,11,FALSE),"N/A (BELUM VALID)")</f>
        <v>DEMAK</v>
      </c>
      <c r="Q17" s="352" t="str">
        <f t="shared" si="0"/>
        <v>VALID</v>
      </c>
      <c r="R17" s="46" t="str">
        <f t="shared" si="1"/>
        <v>Perempuan</v>
      </c>
      <c r="S17" s="352" t="str">
        <f>IFERROR(VLOOKUP(H17,'06_MASTER_KODE_PELATIHAN'!F$3:I$500,2,FALSE),"N/A (BELUM VALID)")</f>
        <v>N/A (BELUM VALID)</v>
      </c>
      <c r="T17" s="46" t="str">
        <f>IFERROR(CONCATENATE("VALID (",VLOOKUP(H17,'06_MASTER_KODE_PELATIHAN'!F$3:I$500,4,FALSE),")"),"N/A (BELUM VALID)")</f>
        <v>N/A (BELUM VALID)</v>
      </c>
      <c r="U17" s="354">
        <f t="shared" si="2"/>
        <v>1</v>
      </c>
      <c r="V17" s="355">
        <f t="shared" si="3"/>
        <v>1</v>
      </c>
      <c r="W17" s="355">
        <f t="shared" si="4"/>
        <v>1</v>
      </c>
      <c r="X17" s="355">
        <f t="shared" si="5"/>
        <v>0</v>
      </c>
      <c r="Y17" s="361">
        <f t="shared" si="6"/>
        <v>75</v>
      </c>
    </row>
    <row r="18" spans="1:25" ht="15.75" customHeight="1">
      <c r="A18" s="533" t="s">
        <v>13526</v>
      </c>
      <c r="B18" s="534" t="s">
        <v>16637</v>
      </c>
      <c r="C18" s="534" t="s">
        <v>16638</v>
      </c>
      <c r="D18" s="535" t="s">
        <v>16639</v>
      </c>
      <c r="E18" s="481" t="s">
        <v>1662</v>
      </c>
      <c r="F18" s="536">
        <v>121</v>
      </c>
      <c r="G18" s="553"/>
      <c r="H18" s="555"/>
      <c r="I18" s="553"/>
      <c r="J18" s="112"/>
      <c r="K18" s="112"/>
      <c r="L18" s="111"/>
      <c r="M18" s="110"/>
      <c r="N18" s="262"/>
      <c r="O18" s="46" t="str">
        <f>IFERROR(CONCATENATE("VALID (",VLOOKUP(A18,'02_MASTER_KODE_FASYANKES'!B$3:L$20282,2,FALSE),")"),"N/A (BELUM VALID)")</f>
        <v>VALID (WONOSALAM  2)</v>
      </c>
      <c r="P18" s="352" t="str">
        <f>IFERROR(VLOOKUP(A18,'02_MASTER_KODE_FASYANKES'!B$3:L$20282,11,FALSE),"N/A (BELUM VALID)")</f>
        <v>DEMAK</v>
      </c>
      <c r="Q18" s="352" t="str">
        <f t="shared" si="0"/>
        <v>VALID</v>
      </c>
      <c r="R18" s="46" t="str">
        <f t="shared" si="1"/>
        <v>Perempuan</v>
      </c>
      <c r="S18" s="352" t="str">
        <f>IFERROR(VLOOKUP(H18,'06_MASTER_KODE_PELATIHAN'!F$3:I$500,2,FALSE),"N/A (BELUM VALID)")</f>
        <v>N/A (BELUM VALID)</v>
      </c>
      <c r="T18" s="46" t="str">
        <f>IFERROR(CONCATENATE("VALID (",VLOOKUP(H18,'06_MASTER_KODE_PELATIHAN'!F$3:I$500,4,FALSE),")"),"N/A (BELUM VALID)")</f>
        <v>N/A (BELUM VALID)</v>
      </c>
      <c r="U18" s="354">
        <f t="shared" si="2"/>
        <v>1</v>
      </c>
      <c r="V18" s="355">
        <f t="shared" si="3"/>
        <v>1</v>
      </c>
      <c r="W18" s="355">
        <f t="shared" si="4"/>
        <v>1</v>
      </c>
      <c r="X18" s="355">
        <f t="shared" si="5"/>
        <v>0</v>
      </c>
      <c r="Y18" s="361">
        <f t="shared" si="6"/>
        <v>75</v>
      </c>
    </row>
    <row r="19" spans="1:25" ht="15.75" customHeight="1">
      <c r="A19" s="533" t="s">
        <v>13526</v>
      </c>
      <c r="B19" s="534" t="s">
        <v>16641</v>
      </c>
      <c r="C19" s="534" t="s">
        <v>16642</v>
      </c>
      <c r="D19" s="535" t="s">
        <v>16643</v>
      </c>
      <c r="E19" s="481" t="s">
        <v>1662</v>
      </c>
      <c r="F19" s="536">
        <v>121</v>
      </c>
      <c r="G19" s="553"/>
      <c r="H19" s="555"/>
      <c r="I19" s="553"/>
      <c r="J19" s="112"/>
      <c r="K19" s="112"/>
      <c r="L19" s="111"/>
      <c r="M19" s="110"/>
      <c r="N19" s="262"/>
      <c r="O19" s="46" t="str">
        <f>IFERROR(CONCATENATE("VALID (",VLOOKUP(A19,'02_MASTER_KODE_FASYANKES'!B$3:L$20282,2,FALSE),")"),"N/A (BELUM VALID)")</f>
        <v>VALID (WONOSALAM  2)</v>
      </c>
      <c r="P19" s="352" t="str">
        <f>IFERROR(VLOOKUP(A19,'02_MASTER_KODE_FASYANKES'!B$3:L$20282,11,FALSE),"N/A (BELUM VALID)")</f>
        <v>DEMAK</v>
      </c>
      <c r="Q19" s="352" t="str">
        <f t="shared" si="0"/>
        <v>VALID</v>
      </c>
      <c r="R19" s="46" t="str">
        <f t="shared" si="1"/>
        <v>Perempuan</v>
      </c>
      <c r="S19" s="352" t="str">
        <f>IFERROR(VLOOKUP(H19,'06_MASTER_KODE_PELATIHAN'!F$3:I$500,2,FALSE),"N/A (BELUM VALID)")</f>
        <v>N/A (BELUM VALID)</v>
      </c>
      <c r="T19" s="46" t="str">
        <f>IFERROR(CONCATENATE("VALID (",VLOOKUP(H19,'06_MASTER_KODE_PELATIHAN'!F$3:I$500,4,FALSE),")"),"N/A (BELUM VALID)")</f>
        <v>N/A (BELUM VALID)</v>
      </c>
      <c r="U19" s="354">
        <f t="shared" si="2"/>
        <v>1</v>
      </c>
      <c r="V19" s="355">
        <f t="shared" si="3"/>
        <v>1</v>
      </c>
      <c r="W19" s="355">
        <f t="shared" si="4"/>
        <v>1</v>
      </c>
      <c r="X19" s="355">
        <f t="shared" si="5"/>
        <v>0</v>
      </c>
      <c r="Y19" s="361">
        <f t="shared" si="6"/>
        <v>75</v>
      </c>
    </row>
    <row r="20" spans="1:25" ht="15.75" customHeight="1">
      <c r="A20" s="533" t="s">
        <v>13526</v>
      </c>
      <c r="B20" s="534" t="s">
        <v>16645</v>
      </c>
      <c r="C20" s="534" t="s">
        <v>16646</v>
      </c>
      <c r="D20" s="535" t="s">
        <v>16647</v>
      </c>
      <c r="E20" s="481" t="s">
        <v>1661</v>
      </c>
      <c r="F20" s="536">
        <v>121</v>
      </c>
      <c r="G20" s="553"/>
      <c r="H20" s="555"/>
      <c r="I20" s="553"/>
      <c r="J20" s="112"/>
      <c r="K20" s="112"/>
      <c r="L20" s="111"/>
      <c r="M20" s="110"/>
      <c r="N20" s="262"/>
      <c r="O20" s="46" t="str">
        <f>IFERROR(CONCATENATE("VALID (",VLOOKUP(A20,'02_MASTER_KODE_FASYANKES'!B$3:L$20282,2,FALSE),")"),"N/A (BELUM VALID)")</f>
        <v>VALID (WONOSALAM  2)</v>
      </c>
      <c r="P20" s="352" t="str">
        <f>IFERROR(VLOOKUP(A20,'02_MASTER_KODE_FASYANKES'!B$3:L$20282,11,FALSE),"N/A (BELUM VALID)")</f>
        <v>DEMAK</v>
      </c>
      <c r="Q20" s="352" t="str">
        <f t="shared" si="0"/>
        <v>VALID</v>
      </c>
      <c r="R20" s="46" t="str">
        <f t="shared" si="1"/>
        <v>Laki-Laki</v>
      </c>
      <c r="S20" s="352" t="str">
        <f>IFERROR(VLOOKUP(H20,'06_MASTER_KODE_PELATIHAN'!F$3:I$500,2,FALSE),"N/A (BELUM VALID)")</f>
        <v>N/A (BELUM VALID)</v>
      </c>
      <c r="T20" s="46" t="str">
        <f>IFERROR(CONCATENATE("VALID (",VLOOKUP(H20,'06_MASTER_KODE_PELATIHAN'!F$3:I$500,4,FALSE),")"),"N/A (BELUM VALID)")</f>
        <v>N/A (BELUM VALID)</v>
      </c>
      <c r="U20" s="354">
        <f t="shared" si="2"/>
        <v>1</v>
      </c>
      <c r="V20" s="355">
        <f t="shared" si="3"/>
        <v>1</v>
      </c>
      <c r="W20" s="355">
        <f t="shared" si="4"/>
        <v>1</v>
      </c>
      <c r="X20" s="355">
        <f t="shared" si="5"/>
        <v>0</v>
      </c>
      <c r="Y20" s="361">
        <f t="shared" si="6"/>
        <v>75</v>
      </c>
    </row>
    <row r="21" spans="1:25" ht="15.75" customHeight="1">
      <c r="A21" s="533" t="s">
        <v>13526</v>
      </c>
      <c r="B21" s="534" t="s">
        <v>16651</v>
      </c>
      <c r="C21" s="534" t="s">
        <v>16652</v>
      </c>
      <c r="D21" s="535" t="s">
        <v>16653</v>
      </c>
      <c r="E21" s="481" t="s">
        <v>1661</v>
      </c>
      <c r="F21" s="536">
        <v>121</v>
      </c>
      <c r="G21" s="553"/>
      <c r="H21" s="555"/>
      <c r="I21" s="553"/>
      <c r="J21" s="112"/>
      <c r="K21" s="112"/>
      <c r="L21" s="111"/>
      <c r="M21" s="110"/>
      <c r="N21" s="262"/>
      <c r="O21" s="46" t="str">
        <f>IFERROR(CONCATENATE("VALID (",VLOOKUP(A21,'02_MASTER_KODE_FASYANKES'!B$3:L$20282,2,FALSE),")"),"N/A (BELUM VALID)")</f>
        <v>VALID (WONOSALAM  2)</v>
      </c>
      <c r="P21" s="352" t="str">
        <f>IFERROR(VLOOKUP(A21,'02_MASTER_KODE_FASYANKES'!B$3:L$20282,11,FALSE),"N/A (BELUM VALID)")</f>
        <v>DEMAK</v>
      </c>
      <c r="Q21" s="352" t="str">
        <f t="shared" si="0"/>
        <v>VALID</v>
      </c>
      <c r="R21" s="46" t="str">
        <f t="shared" si="1"/>
        <v>Laki-Laki</v>
      </c>
      <c r="S21" s="352" t="str">
        <f>IFERROR(VLOOKUP(H21,'06_MASTER_KODE_PELATIHAN'!F$3:I$500,2,FALSE),"N/A (BELUM VALID)")</f>
        <v>N/A (BELUM VALID)</v>
      </c>
      <c r="T21" s="46" t="str">
        <f>IFERROR(CONCATENATE("VALID (",VLOOKUP(H21,'06_MASTER_KODE_PELATIHAN'!F$3:I$500,4,FALSE),")"),"N/A (BELUM VALID)")</f>
        <v>N/A (BELUM VALID)</v>
      </c>
      <c r="U21" s="354">
        <f t="shared" si="2"/>
        <v>1</v>
      </c>
      <c r="V21" s="355">
        <f t="shared" si="3"/>
        <v>1</v>
      </c>
      <c r="W21" s="355">
        <f t="shared" si="4"/>
        <v>1</v>
      </c>
      <c r="X21" s="355">
        <f t="shared" si="5"/>
        <v>0</v>
      </c>
      <c r="Y21" s="361">
        <f t="shared" si="6"/>
        <v>75</v>
      </c>
    </row>
    <row r="22" spans="1:25" ht="15.75" customHeight="1">
      <c r="A22" s="533" t="s">
        <v>13526</v>
      </c>
      <c r="B22" s="534" t="s">
        <v>16655</v>
      </c>
      <c r="C22" s="534" t="s">
        <v>16656</v>
      </c>
      <c r="D22" s="535" t="s">
        <v>16657</v>
      </c>
      <c r="E22" s="481" t="s">
        <v>1662</v>
      </c>
      <c r="F22" s="536">
        <v>121</v>
      </c>
      <c r="G22" s="553"/>
      <c r="H22" s="555"/>
      <c r="I22" s="553"/>
      <c r="J22" s="112"/>
      <c r="K22" s="111"/>
      <c r="L22" s="110"/>
      <c r="M22" s="113"/>
      <c r="N22" s="262"/>
      <c r="O22" s="46" t="str">
        <f>IFERROR(CONCATENATE("VALID (",VLOOKUP(A22,'02_MASTER_KODE_FASYANKES'!B$3:L$20282,2,FALSE),")"),"N/A (BELUM VALID)")</f>
        <v>VALID (WONOSALAM  2)</v>
      </c>
      <c r="P22" s="352" t="str">
        <f>IFERROR(VLOOKUP(A22,'02_MASTER_KODE_FASYANKES'!B$3:L$20282,11,FALSE),"N/A (BELUM VALID)")</f>
        <v>DEMAK</v>
      </c>
      <c r="Q22" s="352" t="str">
        <f t="shared" si="0"/>
        <v>VALID</v>
      </c>
      <c r="R22" s="46" t="str">
        <f t="shared" si="1"/>
        <v>Perempuan</v>
      </c>
      <c r="S22" s="352" t="str">
        <f>IFERROR(VLOOKUP(H22,'06_MASTER_KODE_PELATIHAN'!F$3:I$500,2,FALSE),"N/A (BELUM VALID)")</f>
        <v>N/A (BELUM VALID)</v>
      </c>
      <c r="T22" s="46" t="str">
        <f>IFERROR(CONCATENATE("VALID (",VLOOKUP(H22,'06_MASTER_KODE_PELATIHAN'!F$3:I$500,4,FALSE),")"),"N/A (BELUM VALID)")</f>
        <v>N/A (BELUM VALID)</v>
      </c>
      <c r="U22" s="354">
        <f t="shared" si="2"/>
        <v>1</v>
      </c>
      <c r="V22" s="355">
        <f t="shared" si="3"/>
        <v>1</v>
      </c>
      <c r="W22" s="355">
        <f t="shared" si="4"/>
        <v>1</v>
      </c>
      <c r="X22" s="355">
        <f t="shared" si="5"/>
        <v>0</v>
      </c>
      <c r="Y22" s="361">
        <f t="shared" si="6"/>
        <v>75</v>
      </c>
    </row>
    <row r="23" spans="1:25" ht="15.75" customHeight="1">
      <c r="A23" s="533" t="s">
        <v>13526</v>
      </c>
      <c r="B23" s="534" t="s">
        <v>16659</v>
      </c>
      <c r="C23" s="534" t="s">
        <v>16660</v>
      </c>
      <c r="D23" s="83" t="s">
        <v>16661</v>
      </c>
      <c r="E23" s="481" t="s">
        <v>1662</v>
      </c>
      <c r="F23" s="536">
        <v>121</v>
      </c>
      <c r="G23" s="553"/>
      <c r="H23" s="555"/>
      <c r="I23" s="553"/>
      <c r="J23" s="112"/>
      <c r="K23" s="111"/>
      <c r="L23" s="110"/>
      <c r="M23" s="113"/>
      <c r="N23" s="262"/>
      <c r="O23" s="46" t="str">
        <f>IFERROR(CONCATENATE("VALID (",VLOOKUP(A23,'02_MASTER_KODE_FASYANKES'!B$3:L$20282,2,FALSE),")"),"N/A (BELUM VALID)")</f>
        <v>VALID (WONOSALAM  2)</v>
      </c>
      <c r="P23" s="352" t="str">
        <f>IFERROR(VLOOKUP(A23,'02_MASTER_KODE_FASYANKES'!B$3:L$20282,11,FALSE),"N/A (BELUM VALID)")</f>
        <v>DEMAK</v>
      </c>
      <c r="Q23" s="352" t="str">
        <f t="shared" si="0"/>
        <v>VALID</v>
      </c>
      <c r="R23" s="46" t="str">
        <f t="shared" si="1"/>
        <v>Perempuan</v>
      </c>
      <c r="S23" s="352" t="str">
        <f>IFERROR(VLOOKUP(H23,'06_MASTER_KODE_PELATIHAN'!F$3:I$500,2,FALSE),"N/A (BELUM VALID)")</f>
        <v>N/A (BELUM VALID)</v>
      </c>
      <c r="T23" s="46" t="str">
        <f>IFERROR(CONCATENATE("VALID (",VLOOKUP(H23,'06_MASTER_KODE_PELATIHAN'!F$3:I$500,4,FALSE),")"),"N/A (BELUM VALID)")</f>
        <v>N/A (BELUM VALID)</v>
      </c>
      <c r="U23" s="354">
        <f t="shared" si="2"/>
        <v>1</v>
      </c>
      <c r="V23" s="355">
        <f t="shared" si="3"/>
        <v>1</v>
      </c>
      <c r="W23" s="355">
        <f t="shared" si="4"/>
        <v>1</v>
      </c>
      <c r="X23" s="355">
        <f t="shared" si="5"/>
        <v>0</v>
      </c>
      <c r="Y23" s="361">
        <f t="shared" si="6"/>
        <v>75</v>
      </c>
    </row>
    <row r="24" spans="1:25" ht="15.75" customHeight="1">
      <c r="A24" s="533" t="s">
        <v>13526</v>
      </c>
      <c r="B24" s="534" t="s">
        <v>16663</v>
      </c>
      <c r="C24" s="534" t="s">
        <v>16664</v>
      </c>
      <c r="D24" s="535" t="s">
        <v>16665</v>
      </c>
      <c r="E24" s="481" t="s">
        <v>1661</v>
      </c>
      <c r="F24" s="536">
        <v>121</v>
      </c>
      <c r="G24" s="553"/>
      <c r="H24" s="555"/>
      <c r="I24" s="553"/>
      <c r="J24" s="112"/>
      <c r="K24" s="111"/>
      <c r="L24" s="110"/>
      <c r="M24" s="113"/>
      <c r="N24" s="262"/>
      <c r="O24" s="46" t="str">
        <f>IFERROR(CONCATENATE("VALID (",VLOOKUP(A24,'02_MASTER_KODE_FASYANKES'!B$3:L$20282,2,FALSE),")"),"N/A (BELUM VALID)")</f>
        <v>VALID (WONOSALAM  2)</v>
      </c>
      <c r="P24" s="352" t="str">
        <f>IFERROR(VLOOKUP(A24,'02_MASTER_KODE_FASYANKES'!B$3:L$20282,11,FALSE),"N/A (BELUM VALID)")</f>
        <v>DEMAK</v>
      </c>
      <c r="Q24" s="352" t="str">
        <f t="shared" si="0"/>
        <v>VALID</v>
      </c>
      <c r="R24" s="46" t="str">
        <f t="shared" si="1"/>
        <v>Laki-Laki</v>
      </c>
      <c r="S24" s="352" t="str">
        <f>IFERROR(VLOOKUP(H24,'06_MASTER_KODE_PELATIHAN'!F$3:I$500,2,FALSE),"N/A (BELUM VALID)")</f>
        <v>N/A (BELUM VALID)</v>
      </c>
      <c r="T24" s="46" t="str">
        <f>IFERROR(CONCATENATE("VALID (",VLOOKUP(H24,'06_MASTER_KODE_PELATIHAN'!F$3:I$500,4,FALSE),")"),"N/A (BELUM VALID)")</f>
        <v>N/A (BELUM VALID)</v>
      </c>
      <c r="U24" s="354">
        <f t="shared" si="2"/>
        <v>1</v>
      </c>
      <c r="V24" s="355">
        <f t="shared" si="3"/>
        <v>1</v>
      </c>
      <c r="W24" s="355">
        <f t="shared" si="4"/>
        <v>1</v>
      </c>
      <c r="X24" s="355">
        <f t="shared" si="5"/>
        <v>0</v>
      </c>
      <c r="Y24" s="361">
        <f t="shared" si="6"/>
        <v>75</v>
      </c>
    </row>
    <row r="25" spans="1:25" ht="15.75" customHeight="1">
      <c r="A25" s="533" t="s">
        <v>13526</v>
      </c>
      <c r="B25" s="534" t="s">
        <v>16667</v>
      </c>
      <c r="C25" s="534" t="s">
        <v>16668</v>
      </c>
      <c r="D25" s="535" t="s">
        <v>16669</v>
      </c>
      <c r="E25" s="481" t="s">
        <v>1662</v>
      </c>
      <c r="F25" s="536">
        <v>121</v>
      </c>
      <c r="G25" s="553"/>
      <c r="H25" s="555"/>
      <c r="I25" s="553"/>
      <c r="J25" s="112"/>
      <c r="K25" s="111"/>
      <c r="L25" s="110"/>
      <c r="M25" s="113"/>
      <c r="N25" s="262"/>
      <c r="O25" s="46" t="str">
        <f>IFERROR(CONCATENATE("VALID (",VLOOKUP(A25,'02_MASTER_KODE_FASYANKES'!B$3:L$20282,2,FALSE),")"),"N/A (BELUM VALID)")</f>
        <v>VALID (WONOSALAM  2)</v>
      </c>
      <c r="P25" s="352" t="str">
        <f>IFERROR(VLOOKUP(A25,'02_MASTER_KODE_FASYANKES'!B$3:L$20282,11,FALSE),"N/A (BELUM VALID)")</f>
        <v>DEMAK</v>
      </c>
      <c r="Q25" s="352" t="str">
        <f t="shared" si="0"/>
        <v>VALID</v>
      </c>
      <c r="R25" s="46" t="str">
        <f t="shared" si="1"/>
        <v>Perempuan</v>
      </c>
      <c r="S25" s="352" t="str">
        <f>IFERROR(VLOOKUP(H25,'06_MASTER_KODE_PELATIHAN'!F$3:I$500,2,FALSE),"N/A (BELUM VALID)")</f>
        <v>N/A (BELUM VALID)</v>
      </c>
      <c r="T25" s="46" t="str">
        <f>IFERROR(CONCATENATE("VALID (",VLOOKUP(H25,'06_MASTER_KODE_PELATIHAN'!F$3:I$500,4,FALSE),")"),"N/A (BELUM VALID)")</f>
        <v>N/A (BELUM VALID)</v>
      </c>
      <c r="U25" s="354">
        <f t="shared" si="2"/>
        <v>1</v>
      </c>
      <c r="V25" s="355">
        <f t="shared" si="3"/>
        <v>1</v>
      </c>
      <c r="W25" s="355">
        <f t="shared" si="4"/>
        <v>1</v>
      </c>
      <c r="X25" s="355">
        <f t="shared" si="5"/>
        <v>0</v>
      </c>
      <c r="Y25" s="361">
        <f t="shared" si="6"/>
        <v>75</v>
      </c>
    </row>
    <row r="26" spans="1:25" ht="15.75" customHeight="1">
      <c r="A26" s="533" t="s">
        <v>13526</v>
      </c>
      <c r="B26" s="534" t="s">
        <v>16671</v>
      </c>
      <c r="C26" s="534" t="s">
        <v>16672</v>
      </c>
      <c r="D26" s="539" t="s">
        <v>16673</v>
      </c>
      <c r="E26" s="481" t="s">
        <v>1662</v>
      </c>
      <c r="F26" s="536">
        <v>121</v>
      </c>
      <c r="G26" s="553"/>
      <c r="H26" s="555"/>
      <c r="I26" s="553"/>
      <c r="J26" s="112"/>
      <c r="K26" s="111"/>
      <c r="L26" s="110"/>
      <c r="M26" s="113"/>
      <c r="N26" s="262"/>
      <c r="O26" s="46" t="str">
        <f>IFERROR(CONCATENATE("VALID (",VLOOKUP(A26,'02_MASTER_KODE_FASYANKES'!B$3:L$20282,2,FALSE),")"),"N/A (BELUM VALID)")</f>
        <v>VALID (WONOSALAM  2)</v>
      </c>
      <c r="P26" s="352" t="str">
        <f>IFERROR(VLOOKUP(A26,'02_MASTER_KODE_FASYANKES'!B$3:L$20282,11,FALSE),"N/A (BELUM VALID)")</f>
        <v>DEMAK</v>
      </c>
      <c r="Q26" s="352" t="str">
        <f t="shared" si="0"/>
        <v>VALID</v>
      </c>
      <c r="R26" s="46" t="str">
        <f t="shared" si="1"/>
        <v>Perempuan</v>
      </c>
      <c r="S26" s="352" t="str">
        <f>IFERROR(VLOOKUP(H26,'06_MASTER_KODE_PELATIHAN'!F$3:I$500,2,FALSE),"N/A (BELUM VALID)")</f>
        <v>N/A (BELUM VALID)</v>
      </c>
      <c r="T26" s="46" t="str">
        <f>IFERROR(CONCATENATE("VALID (",VLOOKUP(H26,'06_MASTER_KODE_PELATIHAN'!F$3:I$500,4,FALSE),")"),"N/A (BELUM VALID)")</f>
        <v>N/A (BELUM VALID)</v>
      </c>
      <c r="U26" s="354">
        <f t="shared" si="2"/>
        <v>1</v>
      </c>
      <c r="V26" s="355">
        <f t="shared" si="3"/>
        <v>1</v>
      </c>
      <c r="W26" s="355">
        <f t="shared" si="4"/>
        <v>1</v>
      </c>
      <c r="X26" s="355">
        <f t="shared" si="5"/>
        <v>0</v>
      </c>
      <c r="Y26" s="361">
        <f t="shared" si="6"/>
        <v>75</v>
      </c>
    </row>
    <row r="27" spans="1:25" ht="15.75" customHeight="1">
      <c r="A27" s="533" t="s">
        <v>13526</v>
      </c>
      <c r="B27" s="534" t="s">
        <v>16675</v>
      </c>
      <c r="C27" s="534" t="s">
        <v>16676</v>
      </c>
      <c r="D27" s="535" t="s">
        <v>16677</v>
      </c>
      <c r="E27" s="481" t="s">
        <v>1662</v>
      </c>
      <c r="F27" s="536">
        <v>121</v>
      </c>
      <c r="G27" s="553"/>
      <c r="H27" s="555"/>
      <c r="I27" s="553"/>
      <c r="J27" s="112"/>
      <c r="K27" s="111"/>
      <c r="L27" s="110"/>
      <c r="M27" s="113"/>
      <c r="N27" s="262"/>
      <c r="O27" s="46" t="str">
        <f>IFERROR(CONCATENATE("VALID (",VLOOKUP(A27,'02_MASTER_KODE_FASYANKES'!B$3:L$20282,2,FALSE),")"),"N/A (BELUM VALID)")</f>
        <v>VALID (WONOSALAM  2)</v>
      </c>
      <c r="P27" s="352" t="str">
        <f>IFERROR(VLOOKUP(A27,'02_MASTER_KODE_FASYANKES'!B$3:L$20282,11,FALSE),"N/A (BELUM VALID)")</f>
        <v>DEMAK</v>
      </c>
      <c r="Q27" s="352" t="str">
        <f t="shared" si="0"/>
        <v>VALID</v>
      </c>
      <c r="R27" s="46" t="str">
        <f t="shared" si="1"/>
        <v>Perempuan</v>
      </c>
      <c r="S27" s="352" t="str">
        <f>IFERROR(VLOOKUP(H27,'06_MASTER_KODE_PELATIHAN'!F$3:I$500,2,FALSE),"N/A (BELUM VALID)")</f>
        <v>N/A (BELUM VALID)</v>
      </c>
      <c r="T27" s="46" t="str">
        <f>IFERROR(CONCATENATE("VALID (",VLOOKUP(H27,'06_MASTER_KODE_PELATIHAN'!F$3:I$500,4,FALSE),")"),"N/A (BELUM VALID)")</f>
        <v>N/A (BELUM VALID)</v>
      </c>
      <c r="U27" s="354">
        <f t="shared" si="2"/>
        <v>1</v>
      </c>
      <c r="V27" s="355">
        <f t="shared" si="3"/>
        <v>1</v>
      </c>
      <c r="W27" s="355">
        <f t="shared" si="4"/>
        <v>1</v>
      </c>
      <c r="X27" s="355">
        <f t="shared" si="5"/>
        <v>0</v>
      </c>
      <c r="Y27" s="361">
        <f t="shared" si="6"/>
        <v>75</v>
      </c>
    </row>
    <row r="28" spans="1:25" ht="15.75" customHeight="1">
      <c r="A28" s="533" t="s">
        <v>13526</v>
      </c>
      <c r="B28" s="534" t="s">
        <v>16679</v>
      </c>
      <c r="C28" s="534" t="s">
        <v>16680</v>
      </c>
      <c r="D28" s="535" t="s">
        <v>16681</v>
      </c>
      <c r="E28" s="481" t="s">
        <v>1662</v>
      </c>
      <c r="F28" s="536">
        <v>121</v>
      </c>
      <c r="G28" s="553"/>
      <c r="H28" s="555"/>
      <c r="I28" s="553"/>
      <c r="J28" s="112"/>
      <c r="K28" s="111"/>
      <c r="L28" s="110"/>
      <c r="M28" s="113"/>
      <c r="N28" s="262"/>
      <c r="O28" s="46" t="str">
        <f>IFERROR(CONCATENATE("VALID (",VLOOKUP(A28,'02_MASTER_KODE_FASYANKES'!B$3:L$20282,2,FALSE),")"),"N/A (BELUM VALID)")</f>
        <v>VALID (WONOSALAM  2)</v>
      </c>
      <c r="P28" s="352" t="str">
        <f>IFERROR(VLOOKUP(A28,'02_MASTER_KODE_FASYANKES'!B$3:L$20282,11,FALSE),"N/A (BELUM VALID)")</f>
        <v>DEMAK</v>
      </c>
      <c r="Q28" s="352" t="str">
        <f t="shared" si="0"/>
        <v>VALID</v>
      </c>
      <c r="R28" s="46" t="str">
        <f t="shared" si="1"/>
        <v>Perempuan</v>
      </c>
      <c r="S28" s="352" t="str">
        <f>IFERROR(VLOOKUP(H28,'06_MASTER_KODE_PELATIHAN'!F$3:I$500,2,FALSE),"N/A (BELUM VALID)")</f>
        <v>N/A (BELUM VALID)</v>
      </c>
      <c r="T28" s="46" t="str">
        <f>IFERROR(CONCATENATE("VALID (",VLOOKUP(H28,'06_MASTER_KODE_PELATIHAN'!F$3:I$500,4,FALSE),")"),"N/A (BELUM VALID)")</f>
        <v>N/A (BELUM VALID)</v>
      </c>
      <c r="U28" s="354">
        <f t="shared" si="2"/>
        <v>1</v>
      </c>
      <c r="V28" s="355">
        <f t="shared" si="3"/>
        <v>1</v>
      </c>
      <c r="W28" s="355">
        <f t="shared" si="4"/>
        <v>1</v>
      </c>
      <c r="X28" s="355">
        <f t="shared" si="5"/>
        <v>0</v>
      </c>
      <c r="Y28" s="361">
        <f t="shared" si="6"/>
        <v>75</v>
      </c>
    </row>
    <row r="29" spans="1:25" ht="15.75" customHeight="1">
      <c r="A29" s="533" t="s">
        <v>13526</v>
      </c>
      <c r="B29" s="534" t="s">
        <v>16684</v>
      </c>
      <c r="C29" s="534" t="s">
        <v>16685</v>
      </c>
      <c r="D29" s="535" t="s">
        <v>16686</v>
      </c>
      <c r="E29" s="481" t="s">
        <v>1662</v>
      </c>
      <c r="F29" s="536">
        <v>121</v>
      </c>
      <c r="G29" s="553"/>
      <c r="H29" s="555"/>
      <c r="I29" s="553"/>
      <c r="J29" s="112"/>
      <c r="K29" s="111"/>
      <c r="L29" s="110"/>
      <c r="M29" s="113"/>
      <c r="N29" s="262"/>
      <c r="O29" s="46" t="str">
        <f>IFERROR(CONCATENATE("VALID (",VLOOKUP(A29,'02_MASTER_KODE_FASYANKES'!B$3:L$20282,2,FALSE),")"),"N/A (BELUM VALID)")</f>
        <v>VALID (WONOSALAM  2)</v>
      </c>
      <c r="P29" s="352" t="str">
        <f>IFERROR(VLOOKUP(A29,'02_MASTER_KODE_FASYANKES'!B$3:L$20282,11,FALSE),"N/A (BELUM VALID)")</f>
        <v>DEMAK</v>
      </c>
      <c r="Q29" s="352" t="str">
        <f t="shared" si="0"/>
        <v>VALID</v>
      </c>
      <c r="R29" s="46" t="str">
        <f t="shared" si="1"/>
        <v>Perempuan</v>
      </c>
      <c r="S29" s="352" t="str">
        <f>IFERROR(VLOOKUP(H29,'06_MASTER_KODE_PELATIHAN'!F$3:I$500,2,FALSE),"N/A (BELUM VALID)")</f>
        <v>N/A (BELUM VALID)</v>
      </c>
      <c r="T29" s="46" t="str">
        <f>IFERROR(CONCATENATE("VALID (",VLOOKUP(H29,'06_MASTER_KODE_PELATIHAN'!F$3:I$500,4,FALSE),")"),"N/A (BELUM VALID)")</f>
        <v>N/A (BELUM VALID)</v>
      </c>
      <c r="U29" s="354">
        <f t="shared" si="2"/>
        <v>1</v>
      </c>
      <c r="V29" s="355">
        <f t="shared" si="3"/>
        <v>1</v>
      </c>
      <c r="W29" s="355">
        <f t="shared" si="4"/>
        <v>1</v>
      </c>
      <c r="X29" s="355">
        <f t="shared" si="5"/>
        <v>0</v>
      </c>
      <c r="Y29" s="361">
        <f t="shared" si="6"/>
        <v>75</v>
      </c>
    </row>
    <row r="30" spans="1:25" ht="15.75" customHeight="1">
      <c r="A30" s="533" t="s">
        <v>13526</v>
      </c>
      <c r="B30" s="534" t="s">
        <v>16689</v>
      </c>
      <c r="C30" s="534" t="s">
        <v>16690</v>
      </c>
      <c r="D30" s="539" t="s">
        <v>16691</v>
      </c>
      <c r="E30" s="481" t="s">
        <v>1662</v>
      </c>
      <c r="F30" s="536">
        <v>121</v>
      </c>
      <c r="G30" s="553"/>
      <c r="H30" s="555"/>
      <c r="I30" s="553"/>
      <c r="J30" s="112"/>
      <c r="K30" s="111"/>
      <c r="L30" s="110"/>
      <c r="M30" s="113"/>
      <c r="N30" s="262"/>
      <c r="O30" s="46" t="str">
        <f>IFERROR(CONCATENATE("VALID (",VLOOKUP(A30,'02_MASTER_KODE_FASYANKES'!B$3:L$20282,2,FALSE),")"),"N/A (BELUM VALID)")</f>
        <v>VALID (WONOSALAM  2)</v>
      </c>
      <c r="P30" s="352" t="str">
        <f>IFERROR(VLOOKUP(A30,'02_MASTER_KODE_FASYANKES'!B$3:L$20282,11,FALSE),"N/A (BELUM VALID)")</f>
        <v>DEMAK</v>
      </c>
      <c r="Q30" s="352" t="str">
        <f t="shared" si="0"/>
        <v>VALID</v>
      </c>
      <c r="R30" s="46" t="str">
        <f t="shared" si="1"/>
        <v>Perempuan</v>
      </c>
      <c r="S30" s="352" t="str">
        <f>IFERROR(VLOOKUP(H30,'06_MASTER_KODE_PELATIHAN'!F$3:I$500,2,FALSE),"N/A (BELUM VALID)")</f>
        <v>N/A (BELUM VALID)</v>
      </c>
      <c r="T30" s="46" t="str">
        <f>IFERROR(CONCATENATE("VALID (",VLOOKUP(H30,'06_MASTER_KODE_PELATIHAN'!F$3:I$500,4,FALSE),")"),"N/A (BELUM VALID)")</f>
        <v>N/A (BELUM VALID)</v>
      </c>
      <c r="U30" s="354">
        <f t="shared" si="2"/>
        <v>1</v>
      </c>
      <c r="V30" s="355">
        <f t="shared" si="3"/>
        <v>1</v>
      </c>
      <c r="W30" s="355">
        <f t="shared" si="4"/>
        <v>1</v>
      </c>
      <c r="X30" s="355">
        <f t="shared" si="5"/>
        <v>0</v>
      </c>
      <c r="Y30" s="361">
        <f t="shared" si="6"/>
        <v>75</v>
      </c>
    </row>
    <row r="31" spans="1:25" ht="15.75" customHeight="1">
      <c r="A31" s="533" t="s">
        <v>13526</v>
      </c>
      <c r="B31" s="534" t="s">
        <v>16694</v>
      </c>
      <c r="C31" s="534" t="s">
        <v>16695</v>
      </c>
      <c r="D31" s="535" t="s">
        <v>16696</v>
      </c>
      <c r="E31" s="481" t="s">
        <v>1662</v>
      </c>
      <c r="F31" s="536">
        <v>121</v>
      </c>
      <c r="G31" s="553"/>
      <c r="H31" s="555"/>
      <c r="I31" s="553"/>
      <c r="J31" s="112"/>
      <c r="K31" s="111"/>
      <c r="L31" s="110"/>
      <c r="M31" s="113"/>
      <c r="N31" s="262"/>
      <c r="O31" s="46" t="str">
        <f>IFERROR(CONCATENATE("VALID (",VLOOKUP(A31,'02_MASTER_KODE_FASYANKES'!B$3:L$20282,2,FALSE),")"),"N/A (BELUM VALID)")</f>
        <v>VALID (WONOSALAM  2)</v>
      </c>
      <c r="P31" s="352" t="str">
        <f>IFERROR(VLOOKUP(A31,'02_MASTER_KODE_FASYANKES'!B$3:L$20282,11,FALSE),"N/A (BELUM VALID)")</f>
        <v>DEMAK</v>
      </c>
      <c r="Q31" s="352" t="str">
        <f t="shared" si="0"/>
        <v>VALID</v>
      </c>
      <c r="R31" s="46" t="str">
        <f t="shared" si="1"/>
        <v>Perempuan</v>
      </c>
      <c r="S31" s="352" t="str">
        <f>IFERROR(VLOOKUP(H31,'06_MASTER_KODE_PELATIHAN'!F$3:I$500,2,FALSE),"N/A (BELUM VALID)")</f>
        <v>N/A (BELUM VALID)</v>
      </c>
      <c r="T31" s="46" t="str">
        <f>IFERROR(CONCATENATE("VALID (",VLOOKUP(H31,'06_MASTER_KODE_PELATIHAN'!F$3:I$500,4,FALSE),")"),"N/A (BELUM VALID)")</f>
        <v>N/A (BELUM VALID)</v>
      </c>
      <c r="U31" s="354">
        <f t="shared" si="2"/>
        <v>1</v>
      </c>
      <c r="V31" s="355">
        <f t="shared" si="3"/>
        <v>1</v>
      </c>
      <c r="W31" s="355">
        <f t="shared" si="4"/>
        <v>1</v>
      </c>
      <c r="X31" s="355">
        <f t="shared" si="5"/>
        <v>0</v>
      </c>
      <c r="Y31" s="361">
        <f t="shared" si="6"/>
        <v>75</v>
      </c>
    </row>
    <row r="32" spans="1:25" ht="15.75" customHeight="1">
      <c r="A32" s="533" t="s">
        <v>13526</v>
      </c>
      <c r="B32" s="534" t="s">
        <v>16698</v>
      </c>
      <c r="C32" s="534" t="s">
        <v>16699</v>
      </c>
      <c r="D32" s="535" t="s">
        <v>16700</v>
      </c>
      <c r="E32" s="481" t="s">
        <v>1662</v>
      </c>
      <c r="F32" s="536">
        <v>121</v>
      </c>
      <c r="G32" s="553"/>
      <c r="H32" s="555"/>
      <c r="I32" s="553"/>
      <c r="J32" s="112"/>
      <c r="K32" s="111"/>
      <c r="L32" s="110"/>
      <c r="M32" s="113"/>
      <c r="N32" s="262"/>
      <c r="O32" s="46" t="str">
        <f>IFERROR(CONCATENATE("VALID (",VLOOKUP(A32,'02_MASTER_KODE_FASYANKES'!B$3:L$20282,2,FALSE),")"),"N/A (BELUM VALID)")</f>
        <v>VALID (WONOSALAM  2)</v>
      </c>
      <c r="P32" s="352" t="str">
        <f>IFERROR(VLOOKUP(A32,'02_MASTER_KODE_FASYANKES'!B$3:L$20282,11,FALSE),"N/A (BELUM VALID)")</f>
        <v>DEMAK</v>
      </c>
      <c r="Q32" s="352" t="str">
        <f t="shared" si="0"/>
        <v>VALID</v>
      </c>
      <c r="R32" s="46" t="str">
        <f t="shared" si="1"/>
        <v>Perempuan</v>
      </c>
      <c r="S32" s="352" t="str">
        <f>IFERROR(VLOOKUP(H32,'06_MASTER_KODE_PELATIHAN'!F$3:I$500,2,FALSE),"N/A (BELUM VALID)")</f>
        <v>N/A (BELUM VALID)</v>
      </c>
      <c r="T32" s="46" t="str">
        <f>IFERROR(CONCATENATE("VALID (",VLOOKUP(H32,'06_MASTER_KODE_PELATIHAN'!F$3:I$500,4,FALSE),")"),"N/A (BELUM VALID)")</f>
        <v>N/A (BELUM VALID)</v>
      </c>
      <c r="U32" s="354">
        <f t="shared" si="2"/>
        <v>1</v>
      </c>
      <c r="V32" s="355">
        <f t="shared" si="3"/>
        <v>1</v>
      </c>
      <c r="W32" s="355">
        <f t="shared" si="4"/>
        <v>1</v>
      </c>
      <c r="X32" s="355">
        <f t="shared" si="5"/>
        <v>0</v>
      </c>
      <c r="Y32" s="361">
        <f t="shared" si="6"/>
        <v>75</v>
      </c>
    </row>
    <row r="33" spans="1:25" ht="15.75" customHeight="1">
      <c r="A33" s="533" t="s">
        <v>13526</v>
      </c>
      <c r="B33" s="534" t="s">
        <v>16704</v>
      </c>
      <c r="C33" s="534" t="s">
        <v>16705</v>
      </c>
      <c r="D33" s="535" t="s">
        <v>16706</v>
      </c>
      <c r="E33" s="481" t="s">
        <v>1662</v>
      </c>
      <c r="F33" s="536">
        <v>121</v>
      </c>
      <c r="G33" s="553" t="s">
        <v>1678</v>
      </c>
      <c r="H33" s="555"/>
      <c r="I33" s="553"/>
      <c r="J33" s="112"/>
      <c r="K33" s="111"/>
      <c r="L33" s="110"/>
      <c r="M33" s="113"/>
      <c r="N33" s="262"/>
      <c r="O33" s="46" t="str">
        <f>IFERROR(CONCATENATE("VALID (",VLOOKUP(A33,'02_MASTER_KODE_FASYANKES'!B$3:L$20282,2,FALSE),")"),"N/A (BELUM VALID)")</f>
        <v>VALID (WONOSALAM  2)</v>
      </c>
      <c r="P33" s="352" t="str">
        <f>IFERROR(VLOOKUP(A33,'02_MASTER_KODE_FASYANKES'!B$3:L$20282,11,FALSE),"N/A (BELUM VALID)")</f>
        <v>DEMAK</v>
      </c>
      <c r="Q33" s="352" t="str">
        <f t="shared" si="0"/>
        <v>VALID</v>
      </c>
      <c r="R33" s="46" t="str">
        <f t="shared" si="1"/>
        <v>Perempuan</v>
      </c>
      <c r="S33" s="352" t="str">
        <f>IFERROR(VLOOKUP(H33,'06_MASTER_KODE_PELATIHAN'!F$3:I$500,2,FALSE),"N/A (BELUM VALID)")</f>
        <v>N/A (BELUM VALID)</v>
      </c>
      <c r="T33" s="46" t="str">
        <f>IFERROR(CONCATENATE("VALID (",VLOOKUP(H33,'06_MASTER_KODE_PELATIHAN'!F$3:I$500,4,FALSE),")"),"N/A (BELUM VALID)")</f>
        <v>N/A (BELUM VALID)</v>
      </c>
      <c r="U33" s="354">
        <f t="shared" si="2"/>
        <v>1</v>
      </c>
      <c r="V33" s="355">
        <f t="shared" si="3"/>
        <v>1</v>
      </c>
      <c r="W33" s="355">
        <f t="shared" si="4"/>
        <v>1</v>
      </c>
      <c r="X33" s="355">
        <f t="shared" si="5"/>
        <v>0</v>
      </c>
      <c r="Y33" s="361">
        <f t="shared" si="6"/>
        <v>75</v>
      </c>
    </row>
    <row r="34" spans="1:25" ht="15.75" customHeight="1">
      <c r="A34" s="533" t="s">
        <v>13526</v>
      </c>
      <c r="B34" s="534" t="s">
        <v>16709</v>
      </c>
      <c r="C34" s="534" t="s">
        <v>16710</v>
      </c>
      <c r="D34" s="535" t="s">
        <v>16711</v>
      </c>
      <c r="E34" s="481" t="s">
        <v>1662</v>
      </c>
      <c r="F34" s="536">
        <v>121</v>
      </c>
      <c r="G34" s="553"/>
      <c r="H34" s="555"/>
      <c r="I34" s="553"/>
      <c r="J34" s="112"/>
      <c r="K34" s="111"/>
      <c r="L34" s="110"/>
      <c r="M34" s="113"/>
      <c r="N34" s="262"/>
      <c r="O34" s="46" t="str">
        <f>IFERROR(CONCATENATE("VALID (",VLOOKUP(A34,'02_MASTER_KODE_FASYANKES'!B$3:L$20282,2,FALSE),")"),"N/A (BELUM VALID)")</f>
        <v>VALID (WONOSALAM  2)</v>
      </c>
      <c r="P34" s="352" t="str">
        <f>IFERROR(VLOOKUP(A34,'02_MASTER_KODE_FASYANKES'!B$3:L$20282,11,FALSE),"N/A (BELUM VALID)")</f>
        <v>DEMAK</v>
      </c>
      <c r="Q34" s="352" t="str">
        <f t="shared" si="0"/>
        <v>VALID</v>
      </c>
      <c r="R34" s="46" t="str">
        <f t="shared" si="1"/>
        <v>Perempuan</v>
      </c>
      <c r="S34" s="352" t="str">
        <f>IFERROR(VLOOKUP(H34,'06_MASTER_KODE_PELATIHAN'!F$3:I$500,2,FALSE),"N/A (BELUM VALID)")</f>
        <v>N/A (BELUM VALID)</v>
      </c>
      <c r="T34" s="46" t="str">
        <f>IFERROR(CONCATENATE("VALID (",VLOOKUP(H34,'06_MASTER_KODE_PELATIHAN'!F$3:I$500,4,FALSE),")"),"N/A (BELUM VALID)")</f>
        <v>N/A (BELUM VALID)</v>
      </c>
      <c r="U34" s="354">
        <f t="shared" si="2"/>
        <v>1</v>
      </c>
      <c r="V34" s="355">
        <f t="shared" si="3"/>
        <v>1</v>
      </c>
      <c r="W34" s="355">
        <f t="shared" si="4"/>
        <v>1</v>
      </c>
      <c r="X34" s="355">
        <f t="shared" si="5"/>
        <v>0</v>
      </c>
      <c r="Y34" s="361">
        <f t="shared" si="6"/>
        <v>75</v>
      </c>
    </row>
    <row r="35" spans="1:25" ht="15.75" customHeight="1">
      <c r="A35" s="533" t="s">
        <v>13526</v>
      </c>
      <c r="B35" s="534" t="s">
        <v>16713</v>
      </c>
      <c r="C35" s="534" t="s">
        <v>16714</v>
      </c>
      <c r="D35" s="535" t="s">
        <v>16715</v>
      </c>
      <c r="E35" s="481" t="s">
        <v>1662</v>
      </c>
      <c r="F35" s="536">
        <v>121</v>
      </c>
      <c r="G35" s="553"/>
      <c r="H35" s="555"/>
      <c r="I35" s="553"/>
      <c r="J35" s="112"/>
      <c r="K35" s="111"/>
      <c r="L35" s="110"/>
      <c r="M35" s="113"/>
      <c r="N35" s="262"/>
      <c r="O35" s="46" t="str">
        <f>IFERROR(CONCATENATE("VALID (",VLOOKUP(A35,'02_MASTER_KODE_FASYANKES'!B$3:L$20282,2,FALSE),")"),"N/A (BELUM VALID)")</f>
        <v>VALID (WONOSALAM  2)</v>
      </c>
      <c r="P35" s="352" t="str">
        <f>IFERROR(VLOOKUP(A35,'02_MASTER_KODE_FASYANKES'!B$3:L$20282,11,FALSE),"N/A (BELUM VALID)")</f>
        <v>DEMAK</v>
      </c>
      <c r="Q35" s="352" t="str">
        <f t="shared" si="0"/>
        <v>VALID</v>
      </c>
      <c r="R35" s="46" t="str">
        <f t="shared" si="1"/>
        <v>Perempuan</v>
      </c>
      <c r="S35" s="352" t="str">
        <f>IFERROR(VLOOKUP(H35,'06_MASTER_KODE_PELATIHAN'!F$3:I$500,2,FALSE),"N/A (BELUM VALID)")</f>
        <v>N/A (BELUM VALID)</v>
      </c>
      <c r="T35" s="46" t="str">
        <f>IFERROR(CONCATENATE("VALID (",VLOOKUP(H35,'06_MASTER_KODE_PELATIHAN'!F$3:I$500,4,FALSE),")"),"N/A (BELUM VALID)")</f>
        <v>N/A (BELUM VALID)</v>
      </c>
      <c r="U35" s="354">
        <f t="shared" si="2"/>
        <v>1</v>
      </c>
      <c r="V35" s="355">
        <f t="shared" si="3"/>
        <v>1</v>
      </c>
      <c r="W35" s="355">
        <f t="shared" si="4"/>
        <v>1</v>
      </c>
      <c r="X35" s="355">
        <f t="shared" si="5"/>
        <v>0</v>
      </c>
      <c r="Y35" s="361">
        <f t="shared" si="6"/>
        <v>75</v>
      </c>
    </row>
    <row r="36" spans="1:25" ht="15.75" customHeight="1">
      <c r="A36" s="533" t="s">
        <v>13526</v>
      </c>
      <c r="B36" s="534" t="s">
        <v>16717</v>
      </c>
      <c r="C36" s="534" t="s">
        <v>16718</v>
      </c>
      <c r="D36" s="535" t="s">
        <v>16719</v>
      </c>
      <c r="E36" s="481" t="s">
        <v>1662</v>
      </c>
      <c r="F36" s="536">
        <v>121</v>
      </c>
      <c r="G36" s="553"/>
      <c r="H36" s="555"/>
      <c r="I36" s="553"/>
      <c r="J36" s="112"/>
      <c r="K36" s="111"/>
      <c r="L36" s="110"/>
      <c r="M36" s="113"/>
      <c r="N36" s="262"/>
      <c r="O36" s="46" t="str">
        <f>IFERROR(CONCATENATE("VALID (",VLOOKUP(A36,'02_MASTER_KODE_FASYANKES'!B$3:L$20282,2,FALSE),")"),"N/A (BELUM VALID)")</f>
        <v>VALID (WONOSALAM  2)</v>
      </c>
      <c r="P36" s="352" t="str">
        <f>IFERROR(VLOOKUP(A36,'02_MASTER_KODE_FASYANKES'!B$3:L$20282,11,FALSE),"N/A (BELUM VALID)")</f>
        <v>DEMAK</v>
      </c>
      <c r="Q36" s="352" t="str">
        <f t="shared" si="0"/>
        <v>VALID</v>
      </c>
      <c r="R36" s="46" t="str">
        <f t="shared" si="1"/>
        <v>Perempuan</v>
      </c>
      <c r="S36" s="352" t="str">
        <f>IFERROR(VLOOKUP(H36,'06_MASTER_KODE_PELATIHAN'!F$3:I$500,2,FALSE),"N/A (BELUM VALID)")</f>
        <v>N/A (BELUM VALID)</v>
      </c>
      <c r="T36" s="46" t="str">
        <f>IFERROR(CONCATENATE("VALID (",VLOOKUP(H36,'06_MASTER_KODE_PELATIHAN'!F$3:I$500,4,FALSE),")"),"N/A (BELUM VALID)")</f>
        <v>N/A (BELUM VALID)</v>
      </c>
      <c r="U36" s="354">
        <f t="shared" si="2"/>
        <v>1</v>
      </c>
      <c r="V36" s="355">
        <f t="shared" si="3"/>
        <v>1</v>
      </c>
      <c r="W36" s="355">
        <f t="shared" si="4"/>
        <v>1</v>
      </c>
      <c r="X36" s="355">
        <f t="shared" si="5"/>
        <v>0</v>
      </c>
      <c r="Y36" s="361">
        <f t="shared" si="6"/>
        <v>75</v>
      </c>
    </row>
    <row r="37" spans="1:25" ht="15.75" customHeight="1">
      <c r="A37" s="533" t="s">
        <v>13526</v>
      </c>
      <c r="B37" s="534" t="s">
        <v>16721</v>
      </c>
      <c r="C37" s="534" t="s">
        <v>16722</v>
      </c>
      <c r="D37" s="535" t="s">
        <v>16723</v>
      </c>
      <c r="E37" s="481" t="s">
        <v>1661</v>
      </c>
      <c r="F37" s="536">
        <v>121</v>
      </c>
      <c r="G37" s="553"/>
      <c r="H37" s="555"/>
      <c r="I37" s="553"/>
      <c r="J37" s="112"/>
      <c r="K37" s="111"/>
      <c r="L37" s="110"/>
      <c r="M37" s="113"/>
      <c r="N37" s="262"/>
      <c r="O37" s="46" t="str">
        <f>IFERROR(CONCATENATE("VALID (",VLOOKUP(A37,'02_MASTER_KODE_FASYANKES'!B$3:L$20282,2,FALSE),")"),"N/A (BELUM VALID)")</f>
        <v>VALID (WONOSALAM  2)</v>
      </c>
      <c r="P37" s="352" t="str">
        <f>IFERROR(VLOOKUP(A37,'02_MASTER_KODE_FASYANKES'!B$3:L$20282,11,FALSE),"N/A (BELUM VALID)")</f>
        <v>DEMAK</v>
      </c>
      <c r="Q37" s="352" t="str">
        <f t="shared" si="0"/>
        <v>VALID</v>
      </c>
      <c r="R37" s="46" t="str">
        <f t="shared" si="1"/>
        <v>Laki-Laki</v>
      </c>
      <c r="S37" s="352" t="str">
        <f>IFERROR(VLOOKUP(H37,'06_MASTER_KODE_PELATIHAN'!F$3:I$500,2,FALSE),"N/A (BELUM VALID)")</f>
        <v>N/A (BELUM VALID)</v>
      </c>
      <c r="T37" s="46" t="str">
        <f>IFERROR(CONCATENATE("VALID (",VLOOKUP(H37,'06_MASTER_KODE_PELATIHAN'!F$3:I$500,4,FALSE),")"),"N/A (BELUM VALID)")</f>
        <v>N/A (BELUM VALID)</v>
      </c>
      <c r="U37" s="354">
        <f t="shared" si="2"/>
        <v>1</v>
      </c>
      <c r="V37" s="355">
        <f t="shared" si="3"/>
        <v>1</v>
      </c>
      <c r="W37" s="355">
        <f t="shared" si="4"/>
        <v>1</v>
      </c>
      <c r="X37" s="355">
        <f t="shared" si="5"/>
        <v>0</v>
      </c>
      <c r="Y37" s="361">
        <f t="shared" si="6"/>
        <v>75</v>
      </c>
    </row>
    <row r="38" spans="1:25" ht="15.75" customHeight="1">
      <c r="A38" s="533" t="s">
        <v>13526</v>
      </c>
      <c r="B38" s="543" t="s">
        <v>16726</v>
      </c>
      <c r="C38" s="534" t="s">
        <v>16727</v>
      </c>
      <c r="D38" s="544" t="s">
        <v>16728</v>
      </c>
      <c r="E38" s="481" t="s">
        <v>1662</v>
      </c>
      <c r="F38" s="536">
        <v>121</v>
      </c>
      <c r="G38" s="111" t="s">
        <v>1671</v>
      </c>
      <c r="H38" s="110"/>
      <c r="I38" s="111"/>
      <c r="J38" s="112"/>
      <c r="K38" s="111"/>
      <c r="L38" s="110"/>
      <c r="M38" s="113"/>
      <c r="N38" s="262"/>
      <c r="O38" s="46" t="str">
        <f>IFERROR(CONCATENATE("VALID (",VLOOKUP(A38,'02_MASTER_KODE_FASYANKES'!B$3:L$20282,2,FALSE),")"),"N/A (BELUM VALID)")</f>
        <v>VALID (WONOSALAM  2)</v>
      </c>
      <c r="P38" s="352" t="str">
        <f>IFERROR(VLOOKUP(A38,'02_MASTER_KODE_FASYANKES'!B$3:L$20282,11,FALSE),"N/A (BELUM VALID)")</f>
        <v>DEMAK</v>
      </c>
      <c r="Q38" s="352" t="str">
        <f t="shared" si="0"/>
        <v>VALID</v>
      </c>
      <c r="R38" s="46" t="str">
        <f t="shared" si="1"/>
        <v>Perempuan</v>
      </c>
      <c r="S38" s="352" t="str">
        <f>IFERROR(VLOOKUP(H38,'06_MASTER_KODE_PELATIHAN'!F$3:I$500,2,FALSE),"N/A (BELUM VALID)")</f>
        <v>N/A (BELUM VALID)</v>
      </c>
      <c r="T38" s="46" t="str">
        <f>IFERROR(CONCATENATE("VALID (",VLOOKUP(H38,'06_MASTER_KODE_PELATIHAN'!F$3:I$500,4,FALSE),")"),"N/A (BELUM VALID)")</f>
        <v>N/A (BELUM VALID)</v>
      </c>
      <c r="U38" s="354">
        <f t="shared" si="2"/>
        <v>1</v>
      </c>
      <c r="V38" s="355">
        <f t="shared" si="3"/>
        <v>1</v>
      </c>
      <c r="W38" s="355">
        <f t="shared" si="4"/>
        <v>1</v>
      </c>
      <c r="X38" s="355">
        <f t="shared" si="5"/>
        <v>0</v>
      </c>
      <c r="Y38" s="361">
        <f t="shared" si="6"/>
        <v>75</v>
      </c>
    </row>
    <row r="39" spans="1:25" ht="15.75" customHeight="1">
      <c r="A39" s="533" t="s">
        <v>13526</v>
      </c>
      <c r="B39" s="546" t="s">
        <v>16731</v>
      </c>
      <c r="C39" s="545" t="s">
        <v>16732</v>
      </c>
      <c r="D39" s="539" t="s">
        <v>16733</v>
      </c>
      <c r="E39" s="481" t="s">
        <v>1662</v>
      </c>
      <c r="F39" s="536">
        <v>121</v>
      </c>
      <c r="G39" s="111" t="s">
        <v>1671</v>
      </c>
      <c r="H39" s="110"/>
      <c r="I39" s="111"/>
      <c r="J39" s="112"/>
      <c r="K39" s="111"/>
      <c r="L39" s="110"/>
      <c r="M39" s="113"/>
      <c r="N39" s="262"/>
      <c r="O39" s="46" t="str">
        <f>IFERROR(CONCATENATE("VALID (",VLOOKUP(A39,'02_MASTER_KODE_FASYANKES'!B$3:L$20282,2,FALSE),")"),"N/A (BELUM VALID)")</f>
        <v>VALID (WONOSALAM  2)</v>
      </c>
      <c r="P39" s="352" t="str">
        <f>IFERROR(VLOOKUP(A39,'02_MASTER_KODE_FASYANKES'!B$3:L$20282,11,FALSE),"N/A (BELUM VALID)")</f>
        <v>DEMAK</v>
      </c>
      <c r="Q39" s="352" t="str">
        <f t="shared" si="0"/>
        <v>VALID</v>
      </c>
      <c r="R39" s="46" t="str">
        <f t="shared" si="1"/>
        <v>Perempuan</v>
      </c>
      <c r="S39" s="352" t="str">
        <f>IFERROR(VLOOKUP(H39,'06_MASTER_KODE_PELATIHAN'!F$3:I$500,2,FALSE),"N/A (BELUM VALID)")</f>
        <v>N/A (BELUM VALID)</v>
      </c>
      <c r="T39" s="46" t="str">
        <f>IFERROR(CONCATENATE("VALID (",VLOOKUP(H39,'06_MASTER_KODE_PELATIHAN'!F$3:I$500,4,FALSE),")"),"N/A (BELUM VALID)")</f>
        <v>N/A (BELUM VALID)</v>
      </c>
      <c r="U39" s="354">
        <f t="shared" si="2"/>
        <v>1</v>
      </c>
      <c r="V39" s="355">
        <f t="shared" si="3"/>
        <v>1</v>
      </c>
      <c r="W39" s="355">
        <f t="shared" si="4"/>
        <v>1</v>
      </c>
      <c r="X39" s="355">
        <f t="shared" si="5"/>
        <v>0</v>
      </c>
      <c r="Y39" s="361">
        <f t="shared" si="6"/>
        <v>75</v>
      </c>
    </row>
    <row r="40" spans="1:25" ht="15.75" customHeight="1">
      <c r="A40" s="533" t="s">
        <v>13526</v>
      </c>
      <c r="B40" s="534" t="s">
        <v>16735</v>
      </c>
      <c r="C40" s="534" t="s">
        <v>16736</v>
      </c>
      <c r="D40" s="544" t="s">
        <v>16737</v>
      </c>
      <c r="E40" s="481" t="s">
        <v>1662</v>
      </c>
      <c r="F40" s="481">
        <v>131</v>
      </c>
      <c r="G40" s="111"/>
      <c r="H40" s="110"/>
      <c r="I40" s="111"/>
      <c r="J40" s="112"/>
      <c r="K40" s="111"/>
      <c r="L40" s="110"/>
      <c r="M40" s="113"/>
      <c r="N40" s="262"/>
      <c r="O40" s="46" t="str">
        <f>IFERROR(CONCATENATE("VALID (",VLOOKUP(A40,'02_MASTER_KODE_FASYANKES'!B$3:L$20282,2,FALSE),")"),"N/A (BELUM VALID)")</f>
        <v>VALID (WONOSALAM  2)</v>
      </c>
      <c r="P40" s="352" t="str">
        <f>IFERROR(VLOOKUP(A40,'02_MASTER_KODE_FASYANKES'!B$3:L$20282,11,FALSE),"N/A (BELUM VALID)")</f>
        <v>DEMAK</v>
      </c>
      <c r="Q40" s="352" t="str">
        <f t="shared" si="0"/>
        <v>VALID</v>
      </c>
      <c r="R40" s="46" t="str">
        <f t="shared" si="1"/>
        <v>Perempuan</v>
      </c>
      <c r="S40" s="352" t="str">
        <f>IFERROR(VLOOKUP(H40,'06_MASTER_KODE_PELATIHAN'!F$3:I$500,2,FALSE),"N/A (BELUM VALID)")</f>
        <v>N/A (BELUM VALID)</v>
      </c>
      <c r="T40" s="46" t="str">
        <f>IFERROR(CONCATENATE("VALID (",VLOOKUP(H40,'06_MASTER_KODE_PELATIHAN'!F$3:I$500,4,FALSE),")"),"N/A (BELUM VALID)")</f>
        <v>N/A (BELUM VALID)</v>
      </c>
      <c r="U40" s="354">
        <f t="shared" si="2"/>
        <v>1</v>
      </c>
      <c r="V40" s="355">
        <f t="shared" si="3"/>
        <v>1</v>
      </c>
      <c r="W40" s="355">
        <f t="shared" si="4"/>
        <v>1</v>
      </c>
      <c r="X40" s="355">
        <f t="shared" si="5"/>
        <v>0</v>
      </c>
      <c r="Y40" s="361">
        <f t="shared" si="6"/>
        <v>75</v>
      </c>
    </row>
    <row r="41" spans="1:25" ht="15.75" customHeight="1">
      <c r="A41" s="533" t="s">
        <v>13526</v>
      </c>
      <c r="B41" s="534" t="s">
        <v>16738</v>
      </c>
      <c r="C41" s="539"/>
      <c r="D41" s="535" t="s">
        <v>16739</v>
      </c>
      <c r="E41" s="481" t="s">
        <v>1662</v>
      </c>
      <c r="F41" s="481">
        <v>142</v>
      </c>
      <c r="G41" s="111"/>
      <c r="H41" s="110"/>
      <c r="I41" s="111"/>
      <c r="J41" s="112"/>
      <c r="K41" s="111"/>
      <c r="L41" s="110"/>
      <c r="M41" s="113"/>
      <c r="N41" s="262"/>
      <c r="O41" s="46" t="str">
        <f>IFERROR(CONCATENATE("VALID (",VLOOKUP(A41,'02_MASTER_KODE_FASYANKES'!B$3:L$20282,2,FALSE),")"),"N/A (BELUM VALID)")</f>
        <v>VALID (WONOSALAM  2)</v>
      </c>
      <c r="P41" s="352" t="str">
        <f>IFERROR(VLOOKUP(A41,'02_MASTER_KODE_FASYANKES'!B$3:L$20282,11,FALSE),"N/A (BELUM VALID)")</f>
        <v>DEMAK</v>
      </c>
      <c r="Q41" s="352" t="str">
        <f t="shared" si="0"/>
        <v>VALID</v>
      </c>
      <c r="R41" s="46" t="str">
        <f t="shared" si="1"/>
        <v>Perempuan</v>
      </c>
      <c r="S41" s="352" t="str">
        <f>IFERROR(VLOOKUP(H41,'06_MASTER_KODE_PELATIHAN'!F$3:I$500,2,FALSE),"N/A (BELUM VALID)")</f>
        <v>N/A (BELUM VALID)</v>
      </c>
      <c r="T41" s="46" t="str">
        <f>IFERROR(CONCATENATE("VALID (",VLOOKUP(H41,'06_MASTER_KODE_PELATIHAN'!F$3:I$500,4,FALSE),")"),"N/A (BELUM VALID)")</f>
        <v>N/A (BELUM VALID)</v>
      </c>
      <c r="U41" s="354">
        <f t="shared" si="2"/>
        <v>1</v>
      </c>
      <c r="V41" s="355">
        <f t="shared" si="3"/>
        <v>1</v>
      </c>
      <c r="W41" s="355">
        <f t="shared" si="4"/>
        <v>1</v>
      </c>
      <c r="X41" s="355">
        <f t="shared" si="5"/>
        <v>0</v>
      </c>
      <c r="Y41" s="361">
        <f t="shared" si="6"/>
        <v>75</v>
      </c>
    </row>
    <row r="42" spans="1:25" ht="15.75" customHeight="1">
      <c r="A42" s="533" t="s">
        <v>13526</v>
      </c>
      <c r="B42" s="534" t="s">
        <v>16740</v>
      </c>
      <c r="C42" s="539"/>
      <c r="D42" s="539" t="s">
        <v>16741</v>
      </c>
      <c r="E42" s="481" t="s">
        <v>1661</v>
      </c>
      <c r="F42" s="481">
        <v>321</v>
      </c>
      <c r="G42" s="111"/>
      <c r="H42" s="110"/>
      <c r="I42" s="111"/>
      <c r="J42" s="112"/>
      <c r="K42" s="111"/>
      <c r="L42" s="110"/>
      <c r="M42" s="113"/>
      <c r="N42" s="262"/>
      <c r="O42" s="46" t="str">
        <f>IFERROR(CONCATENATE("VALID (",VLOOKUP(A42,'02_MASTER_KODE_FASYANKES'!B$3:L$20282,2,FALSE),")"),"N/A (BELUM VALID)")</f>
        <v>VALID (WONOSALAM  2)</v>
      </c>
      <c r="P42" s="352" t="str">
        <f>IFERROR(VLOOKUP(A42,'02_MASTER_KODE_FASYANKES'!B$3:L$20282,11,FALSE),"N/A (BELUM VALID)")</f>
        <v>DEMAK</v>
      </c>
      <c r="Q42" s="352" t="str">
        <f t="shared" si="0"/>
        <v>VALID</v>
      </c>
      <c r="R42" s="46" t="str">
        <f t="shared" si="1"/>
        <v>Laki-Laki</v>
      </c>
      <c r="S42" s="352" t="str">
        <f>IFERROR(VLOOKUP(H42,'06_MASTER_KODE_PELATIHAN'!F$3:I$500,2,FALSE),"N/A (BELUM VALID)")</f>
        <v>N/A (BELUM VALID)</v>
      </c>
      <c r="T42" s="46" t="str">
        <f>IFERROR(CONCATENATE("VALID (",VLOOKUP(H42,'06_MASTER_KODE_PELATIHAN'!F$3:I$500,4,FALSE),")"),"N/A (BELUM VALID)")</f>
        <v>N/A (BELUM VALID)</v>
      </c>
      <c r="U42" s="354">
        <f t="shared" si="2"/>
        <v>1</v>
      </c>
      <c r="V42" s="355">
        <f t="shared" si="3"/>
        <v>1</v>
      </c>
      <c r="W42" s="355">
        <f t="shared" si="4"/>
        <v>1</v>
      </c>
      <c r="X42" s="355">
        <f t="shared" si="5"/>
        <v>0</v>
      </c>
      <c r="Y42" s="361">
        <f t="shared" si="6"/>
        <v>75</v>
      </c>
    </row>
    <row r="43" spans="1:25" ht="15.75" customHeight="1">
      <c r="A43" s="533" t="s">
        <v>13526</v>
      </c>
      <c r="B43" s="534" t="s">
        <v>16742</v>
      </c>
      <c r="C43" s="539"/>
      <c r="D43" s="539" t="s">
        <v>16743</v>
      </c>
      <c r="E43" s="481" t="s">
        <v>1662</v>
      </c>
      <c r="F43" s="481">
        <v>321</v>
      </c>
      <c r="G43" s="111"/>
      <c r="H43" s="110"/>
      <c r="I43" s="111"/>
      <c r="J43" s="112"/>
      <c r="K43" s="111"/>
      <c r="L43" s="110"/>
      <c r="M43" s="113"/>
      <c r="N43" s="262"/>
      <c r="O43" s="46" t="str">
        <f>IFERROR(CONCATENATE("VALID (",VLOOKUP(A43,'02_MASTER_KODE_FASYANKES'!B$3:L$20282,2,FALSE),")"),"N/A (BELUM VALID)")</f>
        <v>VALID (WONOSALAM  2)</v>
      </c>
      <c r="P43" s="352" t="str">
        <f>IFERROR(VLOOKUP(A43,'02_MASTER_KODE_FASYANKES'!B$3:L$20282,11,FALSE),"N/A (BELUM VALID)")</f>
        <v>DEMAK</v>
      </c>
      <c r="Q43" s="352" t="str">
        <f t="shared" si="0"/>
        <v>VALID</v>
      </c>
      <c r="R43" s="46" t="str">
        <f t="shared" si="1"/>
        <v>Perempuan</v>
      </c>
      <c r="S43" s="352" t="str">
        <f>IFERROR(VLOOKUP(H43,'06_MASTER_KODE_PELATIHAN'!F$3:I$500,2,FALSE),"N/A (BELUM VALID)")</f>
        <v>N/A (BELUM VALID)</v>
      </c>
      <c r="T43" s="46" t="str">
        <f>IFERROR(CONCATENATE("VALID (",VLOOKUP(H43,'06_MASTER_KODE_PELATIHAN'!F$3:I$500,4,FALSE),")"),"N/A (BELUM VALID)")</f>
        <v>N/A (BELUM VALID)</v>
      </c>
      <c r="U43" s="354">
        <f t="shared" si="2"/>
        <v>1</v>
      </c>
      <c r="V43" s="355">
        <f t="shared" si="3"/>
        <v>1</v>
      </c>
      <c r="W43" s="355">
        <f t="shared" si="4"/>
        <v>1</v>
      </c>
      <c r="X43" s="355">
        <f t="shared" si="5"/>
        <v>0</v>
      </c>
      <c r="Y43" s="361">
        <f t="shared" si="6"/>
        <v>75</v>
      </c>
    </row>
    <row r="44" spans="1:25" ht="15.75" customHeight="1">
      <c r="A44" s="533" t="s">
        <v>13526</v>
      </c>
      <c r="B44" s="534" t="s">
        <v>16778</v>
      </c>
      <c r="C44" s="539"/>
      <c r="D44" s="539" t="s">
        <v>16764</v>
      </c>
      <c r="E44" s="481" t="s">
        <v>1662</v>
      </c>
      <c r="F44" s="481">
        <v>321</v>
      </c>
      <c r="G44" s="111"/>
      <c r="H44" s="110"/>
      <c r="I44" s="111"/>
      <c r="J44" s="112"/>
      <c r="K44" s="111"/>
      <c r="L44" s="110"/>
      <c r="M44" s="113"/>
      <c r="N44" s="262"/>
      <c r="O44" s="46" t="str">
        <f>IFERROR(CONCATENATE("VALID (",VLOOKUP(A44,'02_MASTER_KODE_FASYANKES'!B$3:L$20282,2,FALSE),")"),"N/A (BELUM VALID)")</f>
        <v>VALID (WONOSALAM  2)</v>
      </c>
      <c r="P44" s="352" t="str">
        <f>IFERROR(VLOOKUP(A44,'02_MASTER_KODE_FASYANKES'!B$3:L$20282,11,FALSE),"N/A (BELUM VALID)")</f>
        <v>DEMAK</v>
      </c>
      <c r="Q44" s="352" t="str">
        <f t="shared" si="0"/>
        <v>N/A (BELUM VALID)</v>
      </c>
      <c r="R44" s="46" t="str">
        <f t="shared" si="1"/>
        <v>Perempuan</v>
      </c>
      <c r="S44" s="352" t="str">
        <f>IFERROR(VLOOKUP(H44,'06_MASTER_KODE_PELATIHAN'!F$3:I$500,2,FALSE),"N/A (BELUM VALID)")</f>
        <v>N/A (BELUM VALID)</v>
      </c>
      <c r="T44" s="46" t="str">
        <f>IFERROR(CONCATENATE("VALID (",VLOOKUP(H44,'06_MASTER_KODE_PELATIHAN'!F$3:I$500,4,FALSE),")"),"N/A (BELUM VALID)")</f>
        <v>N/A (BELUM VALID)</v>
      </c>
      <c r="U44" s="354">
        <f t="shared" si="2"/>
        <v>1</v>
      </c>
      <c r="V44" s="355">
        <f t="shared" si="3"/>
        <v>0</v>
      </c>
      <c r="W44" s="355">
        <f t="shared" si="4"/>
        <v>1</v>
      </c>
      <c r="X44" s="355">
        <f t="shared" si="5"/>
        <v>0</v>
      </c>
      <c r="Y44" s="361">
        <f t="shared" si="6"/>
        <v>50</v>
      </c>
    </row>
    <row r="45" spans="1:25" ht="15.75" customHeight="1">
      <c r="A45" s="533" t="s">
        <v>13526</v>
      </c>
      <c r="B45" s="534" t="s">
        <v>16744</v>
      </c>
      <c r="C45" s="539"/>
      <c r="D45" s="539" t="s">
        <v>16745</v>
      </c>
      <c r="E45" s="481" t="s">
        <v>1662</v>
      </c>
      <c r="F45" s="481">
        <v>321</v>
      </c>
      <c r="G45" s="111"/>
      <c r="H45" s="110"/>
      <c r="I45" s="111"/>
      <c r="J45" s="112"/>
      <c r="K45" s="111"/>
      <c r="L45" s="110"/>
      <c r="M45" s="113"/>
      <c r="N45" s="262"/>
      <c r="O45" s="46" t="str">
        <f>IFERROR(CONCATENATE("VALID (",VLOOKUP(A45,'02_MASTER_KODE_FASYANKES'!B$3:L$20282,2,FALSE),")"),"N/A (BELUM VALID)")</f>
        <v>VALID (WONOSALAM  2)</v>
      </c>
      <c r="P45" s="352" t="str">
        <f>IFERROR(VLOOKUP(A45,'02_MASTER_KODE_FASYANKES'!B$3:L$20282,11,FALSE),"N/A (BELUM VALID)")</f>
        <v>DEMAK</v>
      </c>
      <c r="Q45" s="352" t="str">
        <f t="shared" si="0"/>
        <v>VALID</v>
      </c>
      <c r="R45" s="46" t="str">
        <f t="shared" si="1"/>
        <v>Perempuan</v>
      </c>
      <c r="S45" s="352" t="str">
        <f>IFERROR(VLOOKUP(H45,'06_MASTER_KODE_PELATIHAN'!F$3:I$500,2,FALSE),"N/A (BELUM VALID)")</f>
        <v>N/A (BELUM VALID)</v>
      </c>
      <c r="T45" s="46" t="str">
        <f>IFERROR(CONCATENATE("VALID (",VLOOKUP(H45,'06_MASTER_KODE_PELATIHAN'!F$3:I$500,4,FALSE),")"),"N/A (BELUM VALID)")</f>
        <v>N/A (BELUM VALID)</v>
      </c>
      <c r="U45" s="354">
        <f t="shared" si="2"/>
        <v>1</v>
      </c>
      <c r="V45" s="355">
        <f t="shared" si="3"/>
        <v>1</v>
      </c>
      <c r="W45" s="355">
        <f t="shared" si="4"/>
        <v>1</v>
      </c>
      <c r="X45" s="355">
        <f t="shared" si="5"/>
        <v>0</v>
      </c>
      <c r="Y45" s="361">
        <f t="shared" si="6"/>
        <v>75</v>
      </c>
    </row>
    <row r="46" spans="1:25" ht="15.75" customHeight="1">
      <c r="A46" s="533" t="s">
        <v>13526</v>
      </c>
      <c r="B46" s="534" t="s">
        <v>16747</v>
      </c>
      <c r="C46" s="539"/>
      <c r="D46" s="539" t="s">
        <v>16748</v>
      </c>
      <c r="E46" s="481" t="s">
        <v>1662</v>
      </c>
      <c r="F46" s="481">
        <v>321</v>
      </c>
      <c r="G46" s="111"/>
      <c r="H46" s="110"/>
      <c r="I46" s="111"/>
      <c r="J46" s="112"/>
      <c r="K46" s="111"/>
      <c r="L46" s="110"/>
      <c r="M46" s="113"/>
      <c r="N46" s="262"/>
      <c r="O46" s="46" t="str">
        <f>IFERROR(CONCATENATE("VALID (",VLOOKUP(A46,'02_MASTER_KODE_FASYANKES'!B$3:L$20282,2,FALSE),")"),"N/A (BELUM VALID)")</f>
        <v>VALID (WONOSALAM  2)</v>
      </c>
      <c r="P46" s="352" t="str">
        <f>IFERROR(VLOOKUP(A46,'02_MASTER_KODE_FASYANKES'!B$3:L$20282,11,FALSE),"N/A (BELUM VALID)")</f>
        <v>DEMAK</v>
      </c>
      <c r="Q46" s="352" t="str">
        <f t="shared" si="0"/>
        <v>VALID</v>
      </c>
      <c r="R46" s="46" t="str">
        <f t="shared" si="1"/>
        <v>Perempuan</v>
      </c>
      <c r="S46" s="352" t="str">
        <f>IFERROR(VLOOKUP(H46,'06_MASTER_KODE_PELATIHAN'!F$3:I$500,2,FALSE),"N/A (BELUM VALID)")</f>
        <v>N/A (BELUM VALID)</v>
      </c>
      <c r="T46" s="46" t="str">
        <f>IFERROR(CONCATENATE("VALID (",VLOOKUP(H46,'06_MASTER_KODE_PELATIHAN'!F$3:I$500,4,FALSE),")"),"N/A (BELUM VALID)")</f>
        <v>N/A (BELUM VALID)</v>
      </c>
      <c r="U46" s="354">
        <f t="shared" si="2"/>
        <v>1</v>
      </c>
      <c r="V46" s="355">
        <f t="shared" si="3"/>
        <v>1</v>
      </c>
      <c r="W46" s="355">
        <f t="shared" si="4"/>
        <v>1</v>
      </c>
      <c r="X46" s="355">
        <f t="shared" si="5"/>
        <v>0</v>
      </c>
      <c r="Y46" s="361">
        <f t="shared" si="6"/>
        <v>75</v>
      </c>
    </row>
    <row r="47" spans="1:25" ht="15.75" customHeight="1">
      <c r="A47" s="533" t="s">
        <v>13526</v>
      </c>
      <c r="B47" s="534" t="s">
        <v>16749</v>
      </c>
      <c r="C47" s="539"/>
      <c r="D47" s="539" t="s">
        <v>16750</v>
      </c>
      <c r="E47" s="481" t="s">
        <v>1662</v>
      </c>
      <c r="F47" s="481">
        <v>321</v>
      </c>
      <c r="G47" s="111"/>
      <c r="H47" s="110"/>
      <c r="I47" s="111"/>
      <c r="J47" s="112"/>
      <c r="K47" s="111"/>
      <c r="L47" s="110"/>
      <c r="M47" s="113"/>
      <c r="N47" s="262"/>
      <c r="O47" s="46" t="str">
        <f>IFERROR(CONCATENATE("VALID (",VLOOKUP(A47,'02_MASTER_KODE_FASYANKES'!B$3:L$20282,2,FALSE),")"),"N/A (BELUM VALID)")</f>
        <v>VALID (WONOSALAM  2)</v>
      </c>
      <c r="P47" s="352" t="str">
        <f>IFERROR(VLOOKUP(A47,'02_MASTER_KODE_FASYANKES'!B$3:L$20282,11,FALSE),"N/A (BELUM VALID)")</f>
        <v>DEMAK</v>
      </c>
      <c r="Q47" s="352" t="str">
        <f t="shared" si="0"/>
        <v>VALID</v>
      </c>
      <c r="R47" s="46" t="str">
        <f t="shared" si="1"/>
        <v>Perempuan</v>
      </c>
      <c r="S47" s="352" t="str">
        <f>IFERROR(VLOOKUP(H47,'06_MASTER_KODE_PELATIHAN'!F$3:I$500,2,FALSE),"N/A (BELUM VALID)")</f>
        <v>N/A (BELUM VALID)</v>
      </c>
      <c r="T47" s="46" t="str">
        <f>IFERROR(CONCATENATE("VALID (",VLOOKUP(H47,'06_MASTER_KODE_PELATIHAN'!F$3:I$500,4,FALSE),")"),"N/A (BELUM VALID)")</f>
        <v>N/A (BELUM VALID)</v>
      </c>
      <c r="U47" s="354">
        <f t="shared" si="2"/>
        <v>1</v>
      </c>
      <c r="V47" s="355">
        <f t="shared" si="3"/>
        <v>1</v>
      </c>
      <c r="W47" s="355">
        <f t="shared" si="4"/>
        <v>1</v>
      </c>
      <c r="X47" s="355">
        <f t="shared" si="5"/>
        <v>0</v>
      </c>
      <c r="Y47" s="361">
        <f t="shared" si="6"/>
        <v>75</v>
      </c>
    </row>
    <row r="48" spans="1:25" ht="15.75" customHeight="1">
      <c r="A48" s="533" t="s">
        <v>13526</v>
      </c>
      <c r="B48" s="534" t="s">
        <v>16751</v>
      </c>
      <c r="C48" s="539"/>
      <c r="D48" s="539" t="s">
        <v>16752</v>
      </c>
      <c r="E48" s="481" t="s">
        <v>1661</v>
      </c>
      <c r="F48" s="481">
        <v>321</v>
      </c>
      <c r="G48" s="111"/>
      <c r="H48" s="110"/>
      <c r="I48" s="111"/>
      <c r="J48" s="112"/>
      <c r="K48" s="111"/>
      <c r="L48" s="110"/>
      <c r="M48" s="113"/>
      <c r="N48" s="262"/>
      <c r="O48" s="46" t="str">
        <f>IFERROR(CONCATENATE("VALID (",VLOOKUP(A48,'02_MASTER_KODE_FASYANKES'!B$3:L$20282,2,FALSE),")"),"N/A (BELUM VALID)")</f>
        <v>VALID (WONOSALAM  2)</v>
      </c>
      <c r="P48" s="352" t="str">
        <f>IFERROR(VLOOKUP(A48,'02_MASTER_KODE_FASYANKES'!B$3:L$20282,11,FALSE),"N/A (BELUM VALID)")</f>
        <v>DEMAK</v>
      </c>
      <c r="Q48" s="352" t="str">
        <f t="shared" si="0"/>
        <v>VALID</v>
      </c>
      <c r="R48" s="46" t="str">
        <f t="shared" si="1"/>
        <v>Laki-Laki</v>
      </c>
      <c r="S48" s="352" t="str">
        <f>IFERROR(VLOOKUP(H48,'06_MASTER_KODE_PELATIHAN'!F$3:I$500,2,FALSE),"N/A (BELUM VALID)")</f>
        <v>N/A (BELUM VALID)</v>
      </c>
      <c r="T48" s="46" t="str">
        <f>IFERROR(CONCATENATE("VALID (",VLOOKUP(H48,'06_MASTER_KODE_PELATIHAN'!F$3:I$500,4,FALSE),")"),"N/A (BELUM VALID)")</f>
        <v>N/A (BELUM VALID)</v>
      </c>
      <c r="U48" s="354">
        <f t="shared" si="2"/>
        <v>1</v>
      </c>
      <c r="V48" s="355">
        <f t="shared" si="3"/>
        <v>1</v>
      </c>
      <c r="W48" s="355">
        <f t="shared" si="4"/>
        <v>1</v>
      </c>
      <c r="X48" s="355">
        <f t="shared" si="5"/>
        <v>0</v>
      </c>
      <c r="Y48" s="361">
        <f t="shared" si="6"/>
        <v>75</v>
      </c>
    </row>
    <row r="49" spans="1:25" ht="15.75" customHeight="1">
      <c r="A49" s="533" t="s">
        <v>13526</v>
      </c>
      <c r="B49" s="534" t="s">
        <v>16753</v>
      </c>
      <c r="C49" s="539"/>
      <c r="D49" s="548" t="s">
        <v>16754</v>
      </c>
      <c r="E49" s="481" t="s">
        <v>1661</v>
      </c>
      <c r="F49" s="481">
        <v>321</v>
      </c>
      <c r="G49" s="111"/>
      <c r="H49" s="110"/>
      <c r="I49" s="111"/>
      <c r="J49" s="112"/>
      <c r="K49" s="111"/>
      <c r="L49" s="110"/>
      <c r="M49" s="113"/>
      <c r="N49" s="262"/>
      <c r="O49" s="46" t="str">
        <f>IFERROR(CONCATENATE("VALID (",VLOOKUP(A49,'02_MASTER_KODE_FASYANKES'!B$3:L$20282,2,FALSE),")"),"N/A (BELUM VALID)")</f>
        <v>VALID (WONOSALAM  2)</v>
      </c>
      <c r="P49" s="352" t="str">
        <f>IFERROR(VLOOKUP(A49,'02_MASTER_KODE_FASYANKES'!B$3:L$20282,11,FALSE),"N/A (BELUM VALID)")</f>
        <v>DEMAK</v>
      </c>
      <c r="Q49" s="352" t="str">
        <f t="shared" si="0"/>
        <v>VALID</v>
      </c>
      <c r="R49" s="46" t="str">
        <f t="shared" si="1"/>
        <v>Laki-Laki</v>
      </c>
      <c r="S49" s="352" t="str">
        <f>IFERROR(VLOOKUP(H49,'06_MASTER_KODE_PELATIHAN'!F$3:I$500,2,FALSE),"N/A (BELUM VALID)")</f>
        <v>N/A (BELUM VALID)</v>
      </c>
      <c r="T49" s="46" t="str">
        <f>IFERROR(CONCATENATE("VALID (",VLOOKUP(H49,'06_MASTER_KODE_PELATIHAN'!F$3:I$500,4,FALSE),")"),"N/A (BELUM VALID)")</f>
        <v>N/A (BELUM VALID)</v>
      </c>
      <c r="U49" s="354">
        <f t="shared" si="2"/>
        <v>1</v>
      </c>
      <c r="V49" s="355">
        <f t="shared" si="3"/>
        <v>1</v>
      </c>
      <c r="W49" s="355">
        <f t="shared" si="4"/>
        <v>1</v>
      </c>
      <c r="X49" s="355">
        <f t="shared" si="5"/>
        <v>0</v>
      </c>
      <c r="Y49" s="361">
        <f t="shared" si="6"/>
        <v>75</v>
      </c>
    </row>
    <row r="50" spans="1:25" ht="15.75" customHeight="1">
      <c r="A50" s="533" t="s">
        <v>13526</v>
      </c>
      <c r="B50" s="534" t="s">
        <v>16777</v>
      </c>
      <c r="C50" s="539"/>
      <c r="D50" s="539" t="s">
        <v>16755</v>
      </c>
      <c r="E50" s="481" t="s">
        <v>1662</v>
      </c>
      <c r="F50" s="481">
        <v>321</v>
      </c>
      <c r="G50" s="111"/>
      <c r="H50" s="110"/>
      <c r="I50" s="111"/>
      <c r="J50" s="112"/>
      <c r="K50" s="111"/>
      <c r="L50" s="110"/>
      <c r="M50" s="113"/>
      <c r="N50" s="262"/>
      <c r="O50" s="46" t="str">
        <f>IFERROR(CONCATENATE("VALID (",VLOOKUP(A50,'02_MASTER_KODE_FASYANKES'!B$3:L$20282,2,FALSE),")"),"N/A (BELUM VALID)")</f>
        <v>VALID (WONOSALAM  2)</v>
      </c>
      <c r="P50" s="352" t="str">
        <f>IFERROR(VLOOKUP(A50,'02_MASTER_KODE_FASYANKES'!B$3:L$20282,11,FALSE),"N/A (BELUM VALID)")</f>
        <v>DEMAK</v>
      </c>
      <c r="Q50" s="352" t="str">
        <f t="shared" si="0"/>
        <v>VALID</v>
      </c>
      <c r="R50" s="46" t="str">
        <f t="shared" si="1"/>
        <v>Perempuan</v>
      </c>
      <c r="S50" s="352" t="str">
        <f>IFERROR(VLOOKUP(H50,'06_MASTER_KODE_PELATIHAN'!F$3:I$500,2,FALSE),"N/A (BELUM VALID)")</f>
        <v>N/A (BELUM VALID)</v>
      </c>
      <c r="T50" s="46" t="str">
        <f>IFERROR(CONCATENATE("VALID (",VLOOKUP(H50,'06_MASTER_KODE_PELATIHAN'!F$3:I$500,4,FALSE),")"),"N/A (BELUM VALID)")</f>
        <v>N/A (BELUM VALID)</v>
      </c>
      <c r="U50" s="354">
        <f t="shared" si="2"/>
        <v>1</v>
      </c>
      <c r="V50" s="355">
        <f t="shared" si="3"/>
        <v>1</v>
      </c>
      <c r="W50" s="355">
        <f t="shared" si="4"/>
        <v>1</v>
      </c>
      <c r="X50" s="355">
        <f t="shared" si="5"/>
        <v>0</v>
      </c>
      <c r="Y50" s="361">
        <f t="shared" si="6"/>
        <v>75</v>
      </c>
    </row>
    <row r="51" spans="1:25" ht="15.75" customHeight="1">
      <c r="A51" s="533" t="s">
        <v>13526</v>
      </c>
      <c r="B51" s="534" t="s">
        <v>16786</v>
      </c>
      <c r="C51" s="539"/>
      <c r="D51" s="539" t="s">
        <v>16770</v>
      </c>
      <c r="E51" s="481" t="s">
        <v>1661</v>
      </c>
      <c r="F51" s="481">
        <v>321</v>
      </c>
      <c r="G51" s="111"/>
      <c r="H51" s="114"/>
      <c r="I51" s="111"/>
      <c r="J51" s="112"/>
      <c r="K51" s="111"/>
      <c r="L51" s="115"/>
      <c r="M51" s="116"/>
      <c r="N51" s="263"/>
      <c r="O51" s="46" t="str">
        <f>IFERROR(CONCATENATE("VALID (",VLOOKUP(A51,'02_MASTER_KODE_FASYANKES'!B$3:L$20282,2,FALSE),")"),"N/A (BELUM VALID)")</f>
        <v>VALID (WONOSALAM  2)</v>
      </c>
      <c r="P51" s="352" t="str">
        <f>IFERROR(VLOOKUP(A51,'02_MASTER_KODE_FASYANKES'!B$3:L$20282,11,FALSE),"N/A (BELUM VALID)")</f>
        <v>DEMAK</v>
      </c>
      <c r="Q51" s="352" t="str">
        <f t="shared" si="0"/>
        <v>VALID</v>
      </c>
      <c r="R51" s="46" t="str">
        <f t="shared" si="1"/>
        <v>Laki-Laki</v>
      </c>
      <c r="S51" s="352" t="str">
        <f>IFERROR(VLOOKUP(H51,'06_MASTER_KODE_PELATIHAN'!F$3:I$500,2,FALSE),"N/A (BELUM VALID)")</f>
        <v>N/A (BELUM VALID)</v>
      </c>
      <c r="T51" s="46" t="str">
        <f>IFERROR(CONCATENATE("VALID (",VLOOKUP(H51,'06_MASTER_KODE_PELATIHAN'!F$3:I$500,4,FALSE),")"),"N/A (BELUM VALID)")</f>
        <v>N/A (BELUM VALID)</v>
      </c>
      <c r="U51" s="354">
        <f t="shared" si="2"/>
        <v>1</v>
      </c>
      <c r="V51" s="355">
        <f t="shared" si="3"/>
        <v>1</v>
      </c>
      <c r="W51" s="355">
        <f t="shared" si="4"/>
        <v>1</v>
      </c>
      <c r="X51" s="355">
        <f t="shared" si="5"/>
        <v>0</v>
      </c>
      <c r="Y51" s="361">
        <f t="shared" si="6"/>
        <v>75</v>
      </c>
    </row>
    <row r="52" spans="1:25" ht="15.75" customHeight="1">
      <c r="A52" s="533" t="s">
        <v>13526</v>
      </c>
      <c r="B52" s="560" t="s">
        <v>16775</v>
      </c>
      <c r="C52" s="435"/>
      <c r="D52" s="435" t="s">
        <v>16759</v>
      </c>
      <c r="E52" s="436" t="s">
        <v>1662</v>
      </c>
      <c r="F52" s="481">
        <v>321</v>
      </c>
      <c r="G52" s="111"/>
      <c r="H52" s="114"/>
      <c r="I52" s="111"/>
      <c r="J52" s="112"/>
      <c r="K52" s="115"/>
      <c r="L52" s="116"/>
      <c r="M52" s="117"/>
      <c r="N52" s="263"/>
      <c r="O52" s="46" t="str">
        <f>IFERROR(CONCATENATE("VALID (",VLOOKUP(A52,'02_MASTER_KODE_FASYANKES'!B$3:L$20282,2,FALSE),")"),"N/A (BELUM VALID)")</f>
        <v>VALID (WONOSALAM  2)</v>
      </c>
      <c r="P52" s="352" t="str">
        <f>IFERROR(VLOOKUP(A52,'02_MASTER_KODE_FASYANKES'!B$3:L$20282,11,FALSE),"N/A (BELUM VALID)")</f>
        <v>DEMAK</v>
      </c>
      <c r="Q52" s="352" t="str">
        <f t="shared" si="0"/>
        <v>VALID</v>
      </c>
      <c r="R52" s="46" t="str">
        <f t="shared" si="1"/>
        <v>Perempuan</v>
      </c>
      <c r="S52" s="352" t="str">
        <f>IFERROR(VLOOKUP(H52,'06_MASTER_KODE_PELATIHAN'!F$3:I$500,2,FALSE),"N/A (BELUM VALID)")</f>
        <v>N/A (BELUM VALID)</v>
      </c>
      <c r="T52" s="46" t="str">
        <f>IFERROR(CONCATENATE("VALID (",VLOOKUP(H52,'06_MASTER_KODE_PELATIHAN'!F$3:I$500,4,FALSE),")"),"N/A (BELUM VALID)")</f>
        <v>N/A (BELUM VALID)</v>
      </c>
      <c r="U52" s="354">
        <f t="shared" si="2"/>
        <v>1</v>
      </c>
      <c r="V52" s="355">
        <f t="shared" si="3"/>
        <v>1</v>
      </c>
      <c r="W52" s="355">
        <f t="shared" si="4"/>
        <v>1</v>
      </c>
      <c r="X52" s="355">
        <f t="shared" si="5"/>
        <v>0</v>
      </c>
      <c r="Y52" s="361">
        <f t="shared" si="6"/>
        <v>75</v>
      </c>
    </row>
    <row r="53" spans="1:25">
      <c r="A53" s="533" t="s">
        <v>13526</v>
      </c>
      <c r="B53" s="560" t="s">
        <v>16776</v>
      </c>
      <c r="C53" s="435"/>
      <c r="D53" s="435" t="s">
        <v>16773</v>
      </c>
      <c r="E53" s="436" t="s">
        <v>1662</v>
      </c>
      <c r="F53" s="481">
        <v>321</v>
      </c>
      <c r="G53" s="111"/>
      <c r="H53" s="110"/>
      <c r="I53" s="111"/>
      <c r="J53" s="112"/>
      <c r="K53" s="111"/>
      <c r="L53" s="110"/>
      <c r="M53" s="113"/>
      <c r="N53" s="262"/>
      <c r="O53" s="46" t="str">
        <f>IFERROR(CONCATENATE("VALID (",VLOOKUP(A53,'02_MASTER_KODE_FASYANKES'!B$3:L$20282,2,FALSE),")"),"N/A (BELUM VALID)")</f>
        <v>VALID (WONOSALAM  2)</v>
      </c>
      <c r="P53" s="352" t="str">
        <f>IFERROR(VLOOKUP(A53,'02_MASTER_KODE_FASYANKES'!B$3:L$20282,11,FALSE),"N/A (BELUM VALID)")</f>
        <v>DEMAK</v>
      </c>
      <c r="Q53" s="352" t="str">
        <f t="shared" ref="Q53:Q57" si="7">IF(LEN(B53)=16,"VALID","N/A (BELUM VALID)")</f>
        <v>VALID</v>
      </c>
      <c r="R53" s="46" t="str">
        <f t="shared" ref="R53:R57" si="8">IF(E53="L","Laki-Laki",IF(E53="P","Perempuan","N/A (BELUM VALID)"))</f>
        <v>Perempuan</v>
      </c>
      <c r="S53" s="352" t="str">
        <f>IFERROR(VLOOKUP(H53,'06_MASTER_KODE_PELATIHAN'!F$3:I$500,2,FALSE),"N/A (BELUM VALID)")</f>
        <v>N/A (BELUM VALID)</v>
      </c>
      <c r="T53" s="46" t="str">
        <f>IFERROR(CONCATENATE("VALID (",VLOOKUP(H53,'06_MASTER_KODE_PELATIHAN'!F$3:I$500,4,FALSE),")"),"N/A (BELUM VALID)")</f>
        <v>N/A (BELUM VALID)</v>
      </c>
      <c r="U53" s="354">
        <f t="shared" ref="U53:U57" si="9">IF(O53&lt;&gt;"N/A (BELUM VALID)",1,0)</f>
        <v>1</v>
      </c>
      <c r="V53" s="355">
        <f t="shared" ref="V53:V57" si="10">IF(Q53&lt;&gt;"N/A (BELUM VALID)",1,0)</f>
        <v>1</v>
      </c>
      <c r="W53" s="355">
        <f t="shared" ref="W53:W57" si="11">IF(R53&lt;&gt;"N/A (BELUM VALID)",1,0)</f>
        <v>1</v>
      </c>
      <c r="X53" s="355">
        <f t="shared" ref="X53:X57" si="12">IF(T53&lt;&gt;"N/A (BELUM VALID)",1,0)</f>
        <v>0</v>
      </c>
      <c r="Y53" s="361">
        <f t="shared" ref="Y53:Y57" si="13">SUM(U53:X53)/4*100</f>
        <v>75</v>
      </c>
    </row>
    <row r="54" spans="1:25">
      <c r="A54" s="533" t="s">
        <v>13526</v>
      </c>
      <c r="B54" s="560" t="s">
        <v>16783</v>
      </c>
      <c r="C54" s="435"/>
      <c r="D54" s="435" t="s">
        <v>16779</v>
      </c>
      <c r="E54" s="436" t="s">
        <v>1662</v>
      </c>
      <c r="F54" s="481">
        <v>321</v>
      </c>
      <c r="G54" s="111"/>
      <c r="H54" s="110"/>
      <c r="I54" s="111"/>
      <c r="J54" s="112"/>
      <c r="K54" s="111"/>
      <c r="L54" s="110"/>
      <c r="M54" s="113"/>
      <c r="N54" s="262"/>
      <c r="O54" s="46" t="str">
        <f>IFERROR(CONCATENATE("VALID (",VLOOKUP(A54,'02_MASTER_KODE_FASYANKES'!B$3:L$20282,2,FALSE),")"),"N/A (BELUM VALID)")</f>
        <v>VALID (WONOSALAM  2)</v>
      </c>
      <c r="P54" s="352" t="str">
        <f>IFERROR(VLOOKUP(A54,'02_MASTER_KODE_FASYANKES'!B$3:L$20282,11,FALSE),"N/A (BELUM VALID)")</f>
        <v>DEMAK</v>
      </c>
      <c r="Q54" s="352" t="str">
        <f t="shared" si="7"/>
        <v>VALID</v>
      </c>
      <c r="R54" s="46" t="str">
        <f t="shared" si="8"/>
        <v>Perempuan</v>
      </c>
      <c r="S54" s="352" t="str">
        <f>IFERROR(VLOOKUP(H54,'06_MASTER_KODE_PELATIHAN'!F$3:I$500,2,FALSE),"N/A (BELUM VALID)")</f>
        <v>N/A (BELUM VALID)</v>
      </c>
      <c r="T54" s="46" t="str">
        <f>IFERROR(CONCATENATE("VALID (",VLOOKUP(H54,'06_MASTER_KODE_PELATIHAN'!F$3:I$500,4,FALSE),")"),"N/A (BELUM VALID)")</f>
        <v>N/A (BELUM VALID)</v>
      </c>
      <c r="U54" s="354">
        <f t="shared" si="9"/>
        <v>1</v>
      </c>
      <c r="V54" s="355">
        <f t="shared" si="10"/>
        <v>1</v>
      </c>
      <c r="W54" s="355">
        <f t="shared" si="11"/>
        <v>1</v>
      </c>
      <c r="X54" s="355">
        <f t="shared" si="12"/>
        <v>0</v>
      </c>
      <c r="Y54" s="361">
        <f t="shared" si="13"/>
        <v>75</v>
      </c>
    </row>
    <row r="55" spans="1:25">
      <c r="A55" s="533" t="s">
        <v>13526</v>
      </c>
      <c r="B55" s="560" t="s">
        <v>16784</v>
      </c>
      <c r="C55" s="435"/>
      <c r="D55" s="435" t="s">
        <v>16781</v>
      </c>
      <c r="E55" s="436" t="s">
        <v>1662</v>
      </c>
      <c r="F55" s="481">
        <v>321</v>
      </c>
      <c r="G55" s="111"/>
      <c r="H55" s="114"/>
      <c r="I55" s="111"/>
      <c r="J55" s="112"/>
      <c r="K55" s="111"/>
      <c r="L55" s="115"/>
      <c r="M55" s="116"/>
      <c r="N55" s="263"/>
      <c r="O55" s="46" t="str">
        <f>IFERROR(CONCATENATE("VALID (",VLOOKUP(A55,'02_MASTER_KODE_FASYANKES'!B$3:L$20282,2,FALSE),")"),"N/A (BELUM VALID)")</f>
        <v>VALID (WONOSALAM  2)</v>
      </c>
      <c r="P55" s="352" t="str">
        <f>IFERROR(VLOOKUP(A55,'02_MASTER_KODE_FASYANKES'!B$3:L$20282,11,FALSE),"N/A (BELUM VALID)")</f>
        <v>DEMAK</v>
      </c>
      <c r="Q55" s="352" t="str">
        <f t="shared" si="7"/>
        <v>VALID</v>
      </c>
      <c r="R55" s="46" t="str">
        <f t="shared" si="8"/>
        <v>Perempuan</v>
      </c>
      <c r="S55" s="352" t="str">
        <f>IFERROR(VLOOKUP(H55,'06_MASTER_KODE_PELATIHAN'!F$3:I$500,2,FALSE),"N/A (BELUM VALID)")</f>
        <v>N/A (BELUM VALID)</v>
      </c>
      <c r="T55" s="46" t="str">
        <f>IFERROR(CONCATENATE("VALID (",VLOOKUP(H55,'06_MASTER_KODE_PELATIHAN'!F$3:I$500,4,FALSE),")"),"N/A (BELUM VALID)")</f>
        <v>N/A (BELUM VALID)</v>
      </c>
      <c r="U55" s="354">
        <f t="shared" si="9"/>
        <v>1</v>
      </c>
      <c r="V55" s="355">
        <f t="shared" si="10"/>
        <v>1</v>
      </c>
      <c r="W55" s="355">
        <f t="shared" si="11"/>
        <v>1</v>
      </c>
      <c r="X55" s="355">
        <f t="shared" si="12"/>
        <v>0</v>
      </c>
      <c r="Y55" s="361">
        <f t="shared" si="13"/>
        <v>75</v>
      </c>
    </row>
    <row r="56" spans="1:25">
      <c r="A56" s="533" t="s">
        <v>13526</v>
      </c>
      <c r="B56" s="560" t="s">
        <v>16787</v>
      </c>
      <c r="C56" s="435"/>
      <c r="D56" s="435" t="s">
        <v>16785</v>
      </c>
      <c r="E56" s="436" t="s">
        <v>1662</v>
      </c>
      <c r="F56" s="481">
        <v>321</v>
      </c>
      <c r="G56" s="111"/>
      <c r="H56" s="114"/>
      <c r="I56" s="111"/>
      <c r="J56" s="112"/>
      <c r="K56" s="115"/>
      <c r="L56" s="116"/>
      <c r="M56" s="117"/>
      <c r="N56" s="263"/>
      <c r="O56" s="46" t="str">
        <f>IFERROR(CONCATENATE("VALID (",VLOOKUP(A56,'02_MASTER_KODE_FASYANKES'!B$3:L$20282,2,FALSE),")"),"N/A (BELUM VALID)")</f>
        <v>VALID (WONOSALAM  2)</v>
      </c>
      <c r="P56" s="352" t="str">
        <f>IFERROR(VLOOKUP(A56,'02_MASTER_KODE_FASYANKES'!B$3:L$20282,11,FALSE),"N/A (BELUM VALID)")</f>
        <v>DEMAK</v>
      </c>
      <c r="Q56" s="352" t="str">
        <f t="shared" si="7"/>
        <v>VALID</v>
      </c>
      <c r="R56" s="46" t="str">
        <f t="shared" si="8"/>
        <v>Perempuan</v>
      </c>
      <c r="S56" s="352" t="str">
        <f>IFERROR(VLOOKUP(H56,'06_MASTER_KODE_PELATIHAN'!F$3:I$500,2,FALSE),"N/A (BELUM VALID)")</f>
        <v>N/A (BELUM VALID)</v>
      </c>
      <c r="T56" s="46" t="str">
        <f>IFERROR(CONCATENATE("VALID (",VLOOKUP(H56,'06_MASTER_KODE_PELATIHAN'!F$3:I$500,4,FALSE),")"),"N/A (BELUM VALID)")</f>
        <v>N/A (BELUM VALID)</v>
      </c>
      <c r="U56" s="354">
        <f t="shared" si="9"/>
        <v>1</v>
      </c>
      <c r="V56" s="355">
        <f t="shared" si="10"/>
        <v>1</v>
      </c>
      <c r="W56" s="355">
        <f t="shared" si="11"/>
        <v>1</v>
      </c>
      <c r="X56" s="355">
        <f t="shared" si="12"/>
        <v>0</v>
      </c>
      <c r="Y56" s="361">
        <f t="shared" si="13"/>
        <v>75</v>
      </c>
    </row>
    <row r="57" spans="1:25" ht="14.25">
      <c r="A57" s="533" t="s">
        <v>13526</v>
      </c>
      <c r="B57" s="560" t="s">
        <v>16791</v>
      </c>
      <c r="C57" s="435"/>
      <c r="D57" s="435" t="s">
        <v>16789</v>
      </c>
      <c r="E57" s="436" t="s">
        <v>1661</v>
      </c>
      <c r="F57" s="412">
        <v>321</v>
      </c>
      <c r="G57" s="111"/>
      <c r="H57" s="110"/>
      <c r="I57" s="111"/>
      <c r="J57" s="112"/>
      <c r="K57" s="111"/>
      <c r="L57" s="110"/>
      <c r="M57" s="113"/>
      <c r="N57" s="262"/>
      <c r="O57" s="46" t="str">
        <f>IFERROR(CONCATENATE("VALID (",VLOOKUP(A57,'02_MASTER_KODE_FASYANKES'!B$3:L$20282,2,FALSE),")"),"N/A (BELUM VALID)")</f>
        <v>VALID (WONOSALAM  2)</v>
      </c>
      <c r="P57" s="352" t="str">
        <f>IFERROR(VLOOKUP(A57,'02_MASTER_KODE_FASYANKES'!B$3:L$20282,11,FALSE),"N/A (BELUM VALID)")</f>
        <v>DEMAK</v>
      </c>
      <c r="Q57" s="352" t="str">
        <f t="shared" si="7"/>
        <v>VALID</v>
      </c>
      <c r="R57" s="46" t="str">
        <f t="shared" si="8"/>
        <v>Laki-Laki</v>
      </c>
      <c r="S57" s="352" t="str">
        <f>IFERROR(VLOOKUP(H57,'06_MASTER_KODE_PELATIHAN'!F$3:I$500,2,FALSE),"N/A (BELUM VALID)")</f>
        <v>N/A (BELUM VALID)</v>
      </c>
      <c r="T57" s="46" t="str">
        <f>IFERROR(CONCATENATE("VALID (",VLOOKUP(H57,'06_MASTER_KODE_PELATIHAN'!F$3:I$500,4,FALSE),")"),"N/A (BELUM VALID)")</f>
        <v>N/A (BELUM VALID)</v>
      </c>
      <c r="U57" s="354">
        <f t="shared" si="9"/>
        <v>1</v>
      </c>
      <c r="V57" s="355">
        <f t="shared" si="10"/>
        <v>1</v>
      </c>
      <c r="W57" s="355">
        <f t="shared" si="11"/>
        <v>1</v>
      </c>
      <c r="X57" s="355">
        <f t="shared" si="12"/>
        <v>0</v>
      </c>
      <c r="Y57" s="361">
        <f t="shared" si="13"/>
        <v>75</v>
      </c>
    </row>
  </sheetData>
  <autoFilter ref="A3:Y52"/>
  <mergeCells count="2">
    <mergeCell ref="G2:N2"/>
    <mergeCell ref="O2:Y2"/>
  </mergeCells>
  <dataValidations count="2">
    <dataValidation type="list" allowBlank="1" showInputMessage="1" showErrorMessage="1" sqref="E4:E14">
      <formula1>"L,P"</formula1>
    </dataValidation>
    <dataValidation type="list" allowBlank="1" showInputMessage="1" showErrorMessage="1" sqref="F4:F39">
      <formula1>#REF!</formula1>
    </dataValidation>
  </dataValidations>
  <printOptions horizontalCentered="1"/>
  <pageMargins left="0.196850393700787" right="0.196850393700787" top="0.511811023622047" bottom="0.35433070866141703" header="0.31496062992126" footer="0.31496062992126"/>
  <pageSetup paperSize="119" scale="85" orientation="landscape" r:id="rId1"/>
  <headerFooter>
    <oddFooter>&amp;CDRAFT DOKUMEN DESKRIPSI 2012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'06_MASTER_KODE_PELATIHAN'!B$15:B$18</xm:f>
          </x14:formula1>
          <xm:sqref>J4:J52</xm:sqref>
        </x14:dataValidation>
        <x14:dataValidation type="list" allowBlank="1" showInputMessage="1" showErrorMessage="1">
          <x14:formula1>
            <xm:f>'06_MASTER_KODE_PELATIHAN'!B$3:B$11</xm:f>
          </x14:formula1>
          <xm:sqref>G4:G52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pageSetUpPr autoPageBreaks="0"/>
  </sheetPr>
  <dimension ref="A1:V58"/>
  <sheetViews>
    <sheetView topLeftCell="C1" zoomScale="80" zoomScaleNormal="80" zoomScalePageLayoutView="80" workbookViewId="0">
      <pane ySplit="3" topLeftCell="A4" activePane="bottomLeft" state="frozen"/>
      <selection activeCell="L5" sqref="L5"/>
      <selection pane="bottomLeft" activeCell="D62" sqref="D62"/>
    </sheetView>
  </sheetViews>
  <sheetFormatPr defaultColWidth="8.85546875" defaultRowHeight="12.75"/>
  <cols>
    <col min="1" max="1" width="12.7109375" style="67" customWidth="1"/>
    <col min="2" max="2" width="19.28515625" style="52" customWidth="1"/>
    <col min="3" max="3" width="20.5703125" style="52" customWidth="1"/>
    <col min="4" max="4" width="25.85546875" style="52" customWidth="1"/>
    <col min="5" max="5" width="6.42578125" style="257" customWidth="1"/>
    <col min="6" max="6" width="19.7109375" style="67" customWidth="1"/>
    <col min="7" max="7" width="27.85546875" style="52" customWidth="1"/>
    <col min="8" max="8" width="12" style="257" customWidth="1"/>
    <col min="9" max="9" width="41.42578125" style="67" customWidth="1"/>
    <col min="10" max="10" width="34.85546875" style="52" bestFit="1" customWidth="1"/>
    <col min="11" max="11" width="13.42578125" style="254" customWidth="1"/>
    <col min="12" max="12" width="38.42578125" style="58" customWidth="1"/>
    <col min="13" max="13" width="13.5703125" style="58" customWidth="1"/>
    <col min="14" max="14" width="13.42578125" style="58" customWidth="1"/>
    <col min="15" max="15" width="8.140625" style="58" customWidth="1"/>
    <col min="16" max="16" width="21.140625" style="58" customWidth="1"/>
    <col min="17" max="17" width="17.5703125" style="58" customWidth="1"/>
    <col min="18" max="21" width="3.85546875" style="52" hidden="1" customWidth="1"/>
    <col min="22" max="16384" width="8.85546875" style="52"/>
  </cols>
  <sheetData>
    <row r="1" spans="1:22" ht="61.5" customHeight="1">
      <c r="A1" s="255" t="s">
        <v>9231</v>
      </c>
      <c r="B1" s="55"/>
      <c r="C1" s="55"/>
      <c r="D1" s="55"/>
      <c r="E1" s="258"/>
      <c r="F1" s="259"/>
      <c r="G1" s="55"/>
      <c r="H1" s="258"/>
      <c r="I1" s="56"/>
      <c r="J1" s="57"/>
      <c r="K1" s="252"/>
      <c r="L1" s="57"/>
      <c r="M1" s="57"/>
      <c r="N1" s="57"/>
      <c r="O1" s="57"/>
      <c r="P1" s="57"/>
      <c r="Q1" s="57"/>
    </row>
    <row r="2" spans="1:22" ht="14.1" customHeight="1">
      <c r="A2" s="377"/>
      <c r="B2" s="377"/>
      <c r="C2" s="377"/>
      <c r="D2" s="377"/>
      <c r="E2" s="377"/>
      <c r="F2" s="377"/>
      <c r="G2" s="580" t="s">
        <v>9232</v>
      </c>
      <c r="H2" s="581"/>
      <c r="I2" s="582"/>
      <c r="J2" s="585" t="s">
        <v>9233</v>
      </c>
      <c r="K2" s="585"/>
      <c r="L2" s="577" t="s">
        <v>1646</v>
      </c>
      <c r="M2" s="578"/>
      <c r="N2" s="578"/>
      <c r="O2" s="578"/>
      <c r="P2" s="578"/>
      <c r="Q2" s="578"/>
      <c r="R2" s="578"/>
      <c r="S2" s="578"/>
      <c r="T2" s="578"/>
      <c r="U2" s="578"/>
      <c r="V2" s="578"/>
    </row>
    <row r="3" spans="1:22" ht="74.25" customHeight="1">
      <c r="A3" s="376" t="s">
        <v>9221</v>
      </c>
      <c r="B3" s="376" t="s">
        <v>9222</v>
      </c>
      <c r="C3" s="376" t="s">
        <v>9223</v>
      </c>
      <c r="D3" s="376" t="s">
        <v>9224</v>
      </c>
      <c r="E3" s="376" t="s">
        <v>1642</v>
      </c>
      <c r="F3" s="376" t="s">
        <v>1643</v>
      </c>
      <c r="G3" s="231" t="s">
        <v>9234</v>
      </c>
      <c r="H3" s="231" t="s">
        <v>9296</v>
      </c>
      <c r="I3" s="59" t="s">
        <v>9235</v>
      </c>
      <c r="J3" s="59" t="s">
        <v>9236</v>
      </c>
      <c r="K3" s="253" t="s">
        <v>9237</v>
      </c>
      <c r="L3" s="42" t="s">
        <v>1654</v>
      </c>
      <c r="M3" s="387" t="s">
        <v>12339</v>
      </c>
      <c r="N3" s="362" t="s">
        <v>9222</v>
      </c>
      <c r="O3" s="44" t="s">
        <v>1658</v>
      </c>
      <c r="P3" s="45" t="s">
        <v>11676</v>
      </c>
      <c r="Q3" s="514" t="s">
        <v>12351</v>
      </c>
      <c r="R3" s="353" t="s">
        <v>11666</v>
      </c>
      <c r="S3" s="353" t="s">
        <v>11667</v>
      </c>
      <c r="T3" s="353" t="s">
        <v>11668</v>
      </c>
      <c r="U3" s="353" t="s">
        <v>11669</v>
      </c>
      <c r="V3" s="360" t="s">
        <v>11671</v>
      </c>
    </row>
    <row r="4" spans="1:22" ht="15.95" customHeight="1">
      <c r="A4" s="533" t="s">
        <v>13526</v>
      </c>
      <c r="B4" s="534" t="s">
        <v>16571</v>
      </c>
      <c r="C4" s="534" t="s">
        <v>16572</v>
      </c>
      <c r="D4" s="535" t="s">
        <v>16573</v>
      </c>
      <c r="E4" s="481" t="s">
        <v>1662</v>
      </c>
      <c r="F4" s="536">
        <v>121</v>
      </c>
      <c r="G4" s="541"/>
      <c r="H4" s="541"/>
      <c r="I4" s="363" t="s">
        <v>11679</v>
      </c>
      <c r="J4" s="541"/>
      <c r="K4" s="541"/>
      <c r="L4" s="541"/>
      <c r="M4" s="352" t="str">
        <f>IFERROR(VLOOKUP(A4,'[2]02_MASTER_KODE_FASYANKES'!B$3:L$20282,11,FALSE),"N/A (BELUM VALID)")</f>
        <v>DEMAK</v>
      </c>
      <c r="N4" s="352" t="str">
        <f>IF(LEN(B4)=16,"VALID","N/A (BELUM VALID)")</f>
        <v>VALID</v>
      </c>
      <c r="O4" s="352" t="str">
        <f>IF(E4="L","Laki-Laki",IF(E4="P","Perempuan","N/A (BELUM VALID)"))</f>
        <v>Perempuan</v>
      </c>
      <c r="P4" s="352" t="str">
        <f>IFERROR(VLOOKUP(I4,'[2]07_MASTER_KODE_OP'!A$3:B$50,1,FALSE),"N/A (BELUM VALID)")</f>
        <v>09. KESEHATAN MASYARAKAT</v>
      </c>
      <c r="Q4" s="352" t="str">
        <f>IFERROR(VLOOKUP(I4,'[2]07_MASTER_KODE_OP'!A$3:B$50,2,FALSE),"N/A (BELUM VALID)")</f>
        <v>06. Kesehatan Masyarakat</v>
      </c>
      <c r="R4" s="556">
        <f>IF(L4&lt;&gt;"N/A (BELUM VALID)",1,0)</f>
        <v>1</v>
      </c>
      <c r="S4" s="557">
        <f>IF(N4&lt;&gt;"N/A (BELUM VALID)",1,0)</f>
        <v>1</v>
      </c>
      <c r="T4" s="557">
        <f>IF(O4&lt;&gt;"N/A (BELUM VALID)",1,0)</f>
        <v>1</v>
      </c>
      <c r="U4" s="557">
        <f>IF(P4&lt;&gt;"N/A (BELUM VALID)",1,0)</f>
        <v>1</v>
      </c>
      <c r="V4" s="558">
        <f>SUM(R4:U4)/4*100</f>
        <v>100</v>
      </c>
    </row>
    <row r="5" spans="1:22" ht="15.95" customHeight="1">
      <c r="A5" s="533" t="s">
        <v>13526</v>
      </c>
      <c r="B5" s="534" t="s">
        <v>16576</v>
      </c>
      <c r="C5" s="534" t="s">
        <v>16577</v>
      </c>
      <c r="D5" s="535" t="s">
        <v>16578</v>
      </c>
      <c r="E5" s="481" t="s">
        <v>1662</v>
      </c>
      <c r="F5" s="536">
        <v>121</v>
      </c>
      <c r="G5" s="541"/>
      <c r="H5" s="541"/>
      <c r="I5" s="541"/>
      <c r="J5" s="541"/>
      <c r="K5" s="541"/>
      <c r="L5" s="541"/>
      <c r="M5" s="352" t="str">
        <f>IFERROR(VLOOKUP(A5,'[2]02_MASTER_KODE_FASYANKES'!B$3:L$20282,11,FALSE),"N/A (BELUM VALID)")</f>
        <v>DEMAK</v>
      </c>
      <c r="N5" s="352" t="str">
        <f t="shared" ref="N5:N30" si="0">IF(LEN(B5)=16,"VALID","N/A (BELUM VALID)")</f>
        <v>VALID</v>
      </c>
      <c r="O5" s="352" t="str">
        <f t="shared" ref="O5:O30" si="1">IF(E5="L","Laki-Laki",IF(E5="P","Perempuan","N/A (BELUM VALID)"))</f>
        <v>Perempuan</v>
      </c>
      <c r="P5" s="352" t="str">
        <f>IFERROR(VLOOKUP(I5,'[2]07_MASTER_KODE_OP'!A$3:B$50,1,FALSE),"N/A (BELUM VALID)")</f>
        <v>N/A (BELUM VALID)</v>
      </c>
      <c r="Q5" s="352" t="str">
        <f>IFERROR(VLOOKUP(I5,'[2]07_MASTER_KODE_OP'!A$3:B$50,2,FALSE),"N/A (BELUM VALID)")</f>
        <v>N/A (BELUM VALID)</v>
      </c>
      <c r="R5" s="556">
        <f t="shared" ref="R5:R30" si="2">IF(L5&lt;&gt;"N/A (BELUM VALID)",1,0)</f>
        <v>1</v>
      </c>
      <c r="S5" s="557">
        <f t="shared" ref="S5:U30" si="3">IF(N5&lt;&gt;"N/A (BELUM VALID)",1,0)</f>
        <v>1</v>
      </c>
      <c r="T5" s="557">
        <f t="shared" si="3"/>
        <v>1</v>
      </c>
      <c r="U5" s="557">
        <f t="shared" si="3"/>
        <v>0</v>
      </c>
      <c r="V5" s="558">
        <f t="shared" ref="V5:V30" si="4">SUM(R5:U5)/4*100</f>
        <v>75</v>
      </c>
    </row>
    <row r="6" spans="1:22" ht="15.95" customHeight="1">
      <c r="A6" s="533" t="s">
        <v>13526</v>
      </c>
      <c r="B6" s="534" t="s">
        <v>16581</v>
      </c>
      <c r="C6" s="534" t="s">
        <v>16582</v>
      </c>
      <c r="D6" s="535" t="s">
        <v>16583</v>
      </c>
      <c r="E6" s="481" t="s">
        <v>1662</v>
      </c>
      <c r="F6" s="536">
        <v>121</v>
      </c>
      <c r="G6" s="541"/>
      <c r="H6" s="541"/>
      <c r="I6" s="541"/>
      <c r="J6" s="541"/>
      <c r="K6" s="541"/>
      <c r="L6" s="541"/>
      <c r="M6" s="352" t="str">
        <f>IFERROR(VLOOKUP(A6,'[2]02_MASTER_KODE_FASYANKES'!B$3:L$20282,11,FALSE),"N/A (BELUM VALID)")</f>
        <v>DEMAK</v>
      </c>
      <c r="N6" s="352" t="str">
        <f t="shared" si="0"/>
        <v>VALID</v>
      </c>
      <c r="O6" s="352" t="str">
        <f t="shared" si="1"/>
        <v>Perempuan</v>
      </c>
      <c r="P6" s="352" t="str">
        <f>IFERROR(VLOOKUP(I6,'[2]07_MASTER_KODE_OP'!A$3:B$50,1,FALSE),"N/A (BELUM VALID)")</f>
        <v>N/A (BELUM VALID)</v>
      </c>
      <c r="Q6" s="352" t="str">
        <f>IFERROR(VLOOKUP(I6,'[2]07_MASTER_KODE_OP'!A$3:B$50,2,FALSE),"N/A (BELUM VALID)")</f>
        <v>N/A (BELUM VALID)</v>
      </c>
      <c r="R6" s="556">
        <f t="shared" si="2"/>
        <v>1</v>
      </c>
      <c r="S6" s="557">
        <f t="shared" si="3"/>
        <v>1</v>
      </c>
      <c r="T6" s="557">
        <f t="shared" si="3"/>
        <v>1</v>
      </c>
      <c r="U6" s="557">
        <f t="shared" si="3"/>
        <v>0</v>
      </c>
      <c r="V6" s="558">
        <f t="shared" si="4"/>
        <v>75</v>
      </c>
    </row>
    <row r="7" spans="1:22" ht="15.95" customHeight="1">
      <c r="A7" s="533" t="s">
        <v>13526</v>
      </c>
      <c r="B7" s="534" t="s">
        <v>16586</v>
      </c>
      <c r="C7" s="534" t="s">
        <v>16587</v>
      </c>
      <c r="D7" s="535" t="s">
        <v>16588</v>
      </c>
      <c r="E7" s="481" t="s">
        <v>1662</v>
      </c>
      <c r="F7" s="536">
        <v>121</v>
      </c>
      <c r="G7" s="541" t="s">
        <v>16793</v>
      </c>
      <c r="H7" s="541">
        <v>2014</v>
      </c>
      <c r="I7" s="363" t="s">
        <v>9374</v>
      </c>
      <c r="J7" s="541" t="s">
        <v>16794</v>
      </c>
      <c r="K7" s="564" t="s">
        <v>16795</v>
      </c>
      <c r="L7" s="541" t="s">
        <v>16796</v>
      </c>
      <c r="M7" s="352" t="str">
        <f>IFERROR(VLOOKUP(A7,'[2]02_MASTER_KODE_FASYANKES'!B$3:L$20282,11,FALSE),"N/A (BELUM VALID)")</f>
        <v>DEMAK</v>
      </c>
      <c r="N7" s="352" t="str">
        <f t="shared" si="0"/>
        <v>VALID</v>
      </c>
      <c r="O7" s="352" t="str">
        <f t="shared" si="1"/>
        <v>Perempuan</v>
      </c>
      <c r="P7" s="352" t="str">
        <f>IFERROR(VLOOKUP(I7,'[2]07_MASTER_KODE_OP'!A$3:B$50,1,FALSE),"N/A (BELUM VALID)")</f>
        <v>01. DOKTER</v>
      </c>
      <c r="Q7" s="352" t="str">
        <f>IFERROR(VLOOKUP(I7,'[2]07_MASTER_KODE_OP'!A$3:B$50,2,FALSE),"N/A (BELUM VALID)")</f>
        <v>01. Medis</v>
      </c>
      <c r="R7" s="556">
        <f t="shared" si="2"/>
        <v>1</v>
      </c>
      <c r="S7" s="557">
        <f t="shared" si="3"/>
        <v>1</v>
      </c>
      <c r="T7" s="557">
        <f t="shared" si="3"/>
        <v>1</v>
      </c>
      <c r="U7" s="557">
        <f t="shared" si="3"/>
        <v>1</v>
      </c>
      <c r="V7" s="558">
        <f t="shared" si="4"/>
        <v>100</v>
      </c>
    </row>
    <row r="8" spans="1:22" ht="15.95" customHeight="1">
      <c r="A8" s="533" t="s">
        <v>13526</v>
      </c>
      <c r="B8" s="534" t="s">
        <v>16591</v>
      </c>
      <c r="C8" s="534" t="s">
        <v>16592</v>
      </c>
      <c r="D8" s="535" t="s">
        <v>16593</v>
      </c>
      <c r="E8" s="481" t="s">
        <v>1661</v>
      </c>
      <c r="F8" s="536">
        <v>121</v>
      </c>
      <c r="G8" s="541" t="s">
        <v>16797</v>
      </c>
      <c r="H8" s="541">
        <v>2014</v>
      </c>
      <c r="I8" s="363" t="s">
        <v>9378</v>
      </c>
      <c r="J8" s="541" t="s">
        <v>16798</v>
      </c>
      <c r="K8" s="541" t="s">
        <v>16799</v>
      </c>
      <c r="L8" s="541" t="s">
        <v>16800</v>
      </c>
      <c r="M8" s="352" t="str">
        <f>IFERROR(VLOOKUP(A8,'[2]02_MASTER_KODE_FASYANKES'!B$3:L$20282,11,FALSE),"N/A (BELUM VALID)")</f>
        <v>DEMAK</v>
      </c>
      <c r="N8" s="352" t="str">
        <f t="shared" si="0"/>
        <v>VALID</v>
      </c>
      <c r="O8" s="352" t="str">
        <f t="shared" si="1"/>
        <v>Laki-Laki</v>
      </c>
      <c r="P8" s="352" t="str">
        <f>IFERROR(VLOOKUP(I8,'[2]07_MASTER_KODE_OP'!A$3:B$50,1,FALSE),"N/A (BELUM VALID)")</f>
        <v>03. PERAWAT</v>
      </c>
      <c r="Q8" s="352" t="str">
        <f>IFERROR(VLOOKUP(I8,'[2]07_MASTER_KODE_OP'!A$3:B$50,2,FALSE),"N/A (BELUM VALID)")</f>
        <v>03. Keperawatan</v>
      </c>
      <c r="R8" s="556">
        <f t="shared" si="2"/>
        <v>1</v>
      </c>
      <c r="S8" s="557">
        <f t="shared" si="3"/>
        <v>1</v>
      </c>
      <c r="T8" s="557">
        <f t="shared" si="3"/>
        <v>1</v>
      </c>
      <c r="U8" s="557">
        <f t="shared" si="3"/>
        <v>1</v>
      </c>
      <c r="V8" s="558">
        <f t="shared" si="4"/>
        <v>100</v>
      </c>
    </row>
    <row r="9" spans="1:22" ht="15.95" customHeight="1">
      <c r="A9" s="533" t="s">
        <v>13526</v>
      </c>
      <c r="B9" s="534" t="s">
        <v>16597</v>
      </c>
      <c r="C9" s="534" t="s">
        <v>16598</v>
      </c>
      <c r="D9" s="535" t="s">
        <v>16599</v>
      </c>
      <c r="E9" s="481" t="s">
        <v>1661</v>
      </c>
      <c r="F9" s="536">
        <v>121</v>
      </c>
      <c r="G9" s="541"/>
      <c r="H9" s="541"/>
      <c r="I9" s="541"/>
      <c r="J9" s="541"/>
      <c r="K9" s="541"/>
      <c r="L9" s="541"/>
      <c r="M9" s="352" t="str">
        <f>IFERROR(VLOOKUP(A9,'[2]02_MASTER_KODE_FASYANKES'!B$3:L$20282,11,FALSE),"N/A (BELUM VALID)")</f>
        <v>DEMAK</v>
      </c>
      <c r="N9" s="352" t="str">
        <f t="shared" si="0"/>
        <v>VALID</v>
      </c>
      <c r="O9" s="352" t="str">
        <f t="shared" si="1"/>
        <v>Laki-Laki</v>
      </c>
      <c r="P9" s="352" t="str">
        <f>IFERROR(VLOOKUP(I9,'[2]07_MASTER_KODE_OP'!A$3:B$50,1,FALSE),"N/A (BELUM VALID)")</f>
        <v>N/A (BELUM VALID)</v>
      </c>
      <c r="Q9" s="352" t="str">
        <f>IFERROR(VLOOKUP(I9,'[2]07_MASTER_KODE_OP'!A$3:B$50,2,FALSE),"N/A (BELUM VALID)")</f>
        <v>N/A (BELUM VALID)</v>
      </c>
      <c r="R9" s="556">
        <f t="shared" si="2"/>
        <v>1</v>
      </c>
      <c r="S9" s="557">
        <f t="shared" si="3"/>
        <v>1</v>
      </c>
      <c r="T9" s="557">
        <f t="shared" si="3"/>
        <v>1</v>
      </c>
      <c r="U9" s="557">
        <f t="shared" si="3"/>
        <v>0</v>
      </c>
      <c r="V9" s="558">
        <f t="shared" si="4"/>
        <v>75</v>
      </c>
    </row>
    <row r="10" spans="1:22" ht="15.95" customHeight="1">
      <c r="A10" s="533" t="s">
        <v>13526</v>
      </c>
      <c r="B10" s="534" t="s">
        <v>16601</v>
      </c>
      <c r="C10" s="534" t="s">
        <v>16602</v>
      </c>
      <c r="D10" s="535" t="s">
        <v>16603</v>
      </c>
      <c r="E10" s="542" t="s">
        <v>1662</v>
      </c>
      <c r="F10" s="536">
        <v>121</v>
      </c>
      <c r="G10" s="541"/>
      <c r="H10" s="541"/>
      <c r="I10" s="267" t="s">
        <v>9400</v>
      </c>
      <c r="J10" s="541"/>
      <c r="K10" s="541"/>
      <c r="L10" s="541"/>
      <c r="M10" s="352" t="str">
        <f>IFERROR(VLOOKUP(A10,'[2]02_MASTER_KODE_FASYANKES'!B$3:L$20282,11,FALSE),"N/A (BELUM VALID)")</f>
        <v>DEMAK</v>
      </c>
      <c r="N10" s="352" t="str">
        <f t="shared" si="0"/>
        <v>VALID</v>
      </c>
      <c r="O10" s="352" t="str">
        <f t="shared" si="1"/>
        <v>Perempuan</v>
      </c>
      <c r="P10" s="352" t="str">
        <f>IFERROR(VLOOKUP(I10,'[2]07_MASTER_KODE_OP'!A$3:B$50,1,FALSE),"N/A (BELUM VALID)")</f>
        <v>07. APOTEKER</v>
      </c>
      <c r="Q10" s="352" t="str">
        <f>IFERROR(VLOOKUP(I10,'[2]07_MASTER_KODE_OP'!A$3:B$50,2,FALSE),"N/A (BELUM VALID)")</f>
        <v>05. Kefarmasian</v>
      </c>
      <c r="R10" s="556">
        <f t="shared" si="2"/>
        <v>1</v>
      </c>
      <c r="S10" s="557">
        <f t="shared" si="3"/>
        <v>1</v>
      </c>
      <c r="T10" s="557">
        <f t="shared" si="3"/>
        <v>1</v>
      </c>
      <c r="U10" s="557">
        <f t="shared" si="3"/>
        <v>1</v>
      </c>
      <c r="V10" s="558">
        <f t="shared" si="4"/>
        <v>100</v>
      </c>
    </row>
    <row r="11" spans="1:22" ht="15.95" customHeight="1">
      <c r="A11" s="533" t="s">
        <v>13526</v>
      </c>
      <c r="B11" s="534" t="s">
        <v>16607</v>
      </c>
      <c r="C11" s="534" t="s">
        <v>16608</v>
      </c>
      <c r="D11" s="535" t="s">
        <v>16609</v>
      </c>
      <c r="E11" s="481" t="s">
        <v>1662</v>
      </c>
      <c r="F11" s="536">
        <v>121</v>
      </c>
      <c r="G11" s="541" t="s">
        <v>16801</v>
      </c>
      <c r="H11" s="541">
        <v>2014</v>
      </c>
      <c r="I11" s="363" t="s">
        <v>9378</v>
      </c>
      <c r="J11" s="541" t="s">
        <v>16802</v>
      </c>
      <c r="K11" s="541" t="s">
        <v>16799</v>
      </c>
      <c r="L11" s="541" t="s">
        <v>16800</v>
      </c>
      <c r="M11" s="352" t="str">
        <f>IFERROR(VLOOKUP(A11,'[2]02_MASTER_KODE_FASYANKES'!B$3:L$20282,11,FALSE),"N/A (BELUM VALID)")</f>
        <v>DEMAK</v>
      </c>
      <c r="N11" s="352" t="str">
        <f t="shared" si="0"/>
        <v>VALID</v>
      </c>
      <c r="O11" s="352" t="str">
        <f t="shared" si="1"/>
        <v>Perempuan</v>
      </c>
      <c r="P11" s="352" t="str">
        <f>IFERROR(VLOOKUP(I11,'[2]07_MASTER_KODE_OP'!A$3:B$50,1,FALSE),"N/A (BELUM VALID)")</f>
        <v>03. PERAWAT</v>
      </c>
      <c r="Q11" s="352" t="str">
        <f>IFERROR(VLOOKUP(I11,'[2]07_MASTER_KODE_OP'!A$3:B$50,2,FALSE),"N/A (BELUM VALID)")</f>
        <v>03. Keperawatan</v>
      </c>
      <c r="R11" s="556">
        <f t="shared" si="2"/>
        <v>1</v>
      </c>
      <c r="S11" s="557">
        <f t="shared" si="3"/>
        <v>1</v>
      </c>
      <c r="T11" s="557">
        <f t="shared" si="3"/>
        <v>1</v>
      </c>
      <c r="U11" s="557">
        <f t="shared" si="3"/>
        <v>1</v>
      </c>
      <c r="V11" s="558">
        <f t="shared" si="4"/>
        <v>100</v>
      </c>
    </row>
    <row r="12" spans="1:22" ht="15.95" customHeight="1">
      <c r="A12" s="533" t="s">
        <v>13526</v>
      </c>
      <c r="B12" s="534" t="s">
        <v>16611</v>
      </c>
      <c r="C12" s="534" t="s">
        <v>16612</v>
      </c>
      <c r="D12" s="535" t="s">
        <v>16613</v>
      </c>
      <c r="E12" s="481" t="s">
        <v>1662</v>
      </c>
      <c r="F12" s="536">
        <v>121</v>
      </c>
      <c r="G12" s="541" t="s">
        <v>16803</v>
      </c>
      <c r="H12" s="541">
        <v>2013</v>
      </c>
      <c r="I12" s="363" t="s">
        <v>9384</v>
      </c>
      <c r="J12" s="541" t="s">
        <v>16804</v>
      </c>
      <c r="K12" s="541" t="s">
        <v>16805</v>
      </c>
      <c r="L12" s="541" t="s">
        <v>16800</v>
      </c>
      <c r="M12" s="352" t="str">
        <f>IFERROR(VLOOKUP(A12,'[2]02_MASTER_KODE_FASYANKES'!B$3:L$20282,11,FALSE),"N/A (BELUM VALID)")</f>
        <v>DEMAK</v>
      </c>
      <c r="N12" s="352" t="str">
        <f t="shared" si="0"/>
        <v>VALID</v>
      </c>
      <c r="O12" s="352" t="str">
        <f t="shared" si="1"/>
        <v>Perempuan</v>
      </c>
      <c r="P12" s="352" t="str">
        <f>IFERROR(VLOOKUP(I12,'[2]07_MASTER_KODE_OP'!A$3:B$50,1,FALSE),"N/A (BELUM VALID)")</f>
        <v>06. BIDAN</v>
      </c>
      <c r="Q12" s="352" t="str">
        <f>IFERROR(VLOOKUP(I12,'[2]07_MASTER_KODE_OP'!A$3:B$50,2,FALSE),"N/A (BELUM VALID)")</f>
        <v>04. Kebidanan</v>
      </c>
      <c r="R12" s="556">
        <f t="shared" si="2"/>
        <v>1</v>
      </c>
      <c r="S12" s="557">
        <f t="shared" si="3"/>
        <v>1</v>
      </c>
      <c r="T12" s="557">
        <f t="shared" si="3"/>
        <v>1</v>
      </c>
      <c r="U12" s="557">
        <f t="shared" si="3"/>
        <v>1</v>
      </c>
      <c r="V12" s="558">
        <f t="shared" si="4"/>
        <v>100</v>
      </c>
    </row>
    <row r="13" spans="1:22" ht="15.95" customHeight="1">
      <c r="A13" s="533" t="s">
        <v>13526</v>
      </c>
      <c r="B13" s="534" t="s">
        <v>16615</v>
      </c>
      <c r="C13" s="534" t="s">
        <v>16616</v>
      </c>
      <c r="D13" s="535" t="s">
        <v>16617</v>
      </c>
      <c r="E13" s="481" t="s">
        <v>1662</v>
      </c>
      <c r="F13" s="536">
        <v>121</v>
      </c>
      <c r="G13" s="541" t="s">
        <v>16806</v>
      </c>
      <c r="H13" s="541">
        <v>2014</v>
      </c>
      <c r="I13" s="363" t="s">
        <v>9378</v>
      </c>
      <c r="J13" s="541" t="s">
        <v>16807</v>
      </c>
      <c r="K13" s="541" t="s">
        <v>16799</v>
      </c>
      <c r="L13" s="541" t="s">
        <v>16800</v>
      </c>
      <c r="M13" s="352" t="str">
        <f>IFERROR(VLOOKUP(A13,'[2]02_MASTER_KODE_FASYANKES'!B$3:L$20282,11,FALSE),"N/A (BELUM VALID)")</f>
        <v>DEMAK</v>
      </c>
      <c r="N13" s="352" t="str">
        <f t="shared" si="0"/>
        <v>VALID</v>
      </c>
      <c r="O13" s="352" t="str">
        <f t="shared" si="1"/>
        <v>Perempuan</v>
      </c>
      <c r="P13" s="352" t="str">
        <f>IFERROR(VLOOKUP(I13,'[2]07_MASTER_KODE_OP'!A$3:B$50,1,FALSE),"N/A (BELUM VALID)")</f>
        <v>03. PERAWAT</v>
      </c>
      <c r="Q13" s="352" t="str">
        <f>IFERROR(VLOOKUP(I13,'[2]07_MASTER_KODE_OP'!A$3:B$50,2,FALSE),"N/A (BELUM VALID)")</f>
        <v>03. Keperawatan</v>
      </c>
      <c r="R13" s="556">
        <f t="shared" si="2"/>
        <v>1</v>
      </c>
      <c r="S13" s="557">
        <f t="shared" si="3"/>
        <v>1</v>
      </c>
      <c r="T13" s="557">
        <f t="shared" si="3"/>
        <v>1</v>
      </c>
      <c r="U13" s="557">
        <f t="shared" si="3"/>
        <v>1</v>
      </c>
      <c r="V13" s="558">
        <f t="shared" si="4"/>
        <v>100</v>
      </c>
    </row>
    <row r="14" spans="1:22" ht="15.95" customHeight="1">
      <c r="A14" s="533" t="s">
        <v>13526</v>
      </c>
      <c r="B14" s="534" t="s">
        <v>16619</v>
      </c>
      <c r="C14" s="534" t="s">
        <v>16620</v>
      </c>
      <c r="D14" s="535" t="s">
        <v>16621</v>
      </c>
      <c r="E14" s="481" t="s">
        <v>1662</v>
      </c>
      <c r="F14" s="536">
        <v>121</v>
      </c>
      <c r="G14" s="541" t="s">
        <v>16808</v>
      </c>
      <c r="H14" s="541">
        <v>2013</v>
      </c>
      <c r="I14" s="363" t="s">
        <v>9384</v>
      </c>
      <c r="J14" s="541" t="s">
        <v>16809</v>
      </c>
      <c r="K14" s="541" t="s">
        <v>16805</v>
      </c>
      <c r="L14" s="541" t="s">
        <v>16800</v>
      </c>
      <c r="M14" s="352" t="str">
        <f>IFERROR(VLOOKUP(A14,'[2]02_MASTER_KODE_FASYANKES'!B$3:L$20282,11,FALSE),"N/A (BELUM VALID)")</f>
        <v>DEMAK</v>
      </c>
      <c r="N14" s="352" t="str">
        <f t="shared" si="0"/>
        <v>VALID</v>
      </c>
      <c r="O14" s="352" t="str">
        <f t="shared" si="1"/>
        <v>Perempuan</v>
      </c>
      <c r="P14" s="352" t="str">
        <f>IFERROR(VLOOKUP(I14,'[2]07_MASTER_KODE_OP'!A$3:B$50,1,FALSE),"N/A (BELUM VALID)")</f>
        <v>06. BIDAN</v>
      </c>
      <c r="Q14" s="352" t="str">
        <f>IFERROR(VLOOKUP(I14,'[2]07_MASTER_KODE_OP'!A$3:B$50,2,FALSE),"N/A (BELUM VALID)")</f>
        <v>04. Kebidanan</v>
      </c>
      <c r="R14" s="556">
        <f t="shared" si="2"/>
        <v>1</v>
      </c>
      <c r="S14" s="557">
        <f t="shared" si="3"/>
        <v>1</v>
      </c>
      <c r="T14" s="557">
        <f t="shared" si="3"/>
        <v>1</v>
      </c>
      <c r="U14" s="557">
        <f t="shared" si="3"/>
        <v>1</v>
      </c>
      <c r="V14" s="558">
        <f t="shared" si="4"/>
        <v>100</v>
      </c>
    </row>
    <row r="15" spans="1:22" ht="15.95" customHeight="1">
      <c r="A15" s="533" t="s">
        <v>13526</v>
      </c>
      <c r="B15" s="534" t="s">
        <v>16624</v>
      </c>
      <c r="C15" s="534" t="s">
        <v>16625</v>
      </c>
      <c r="D15" s="535" t="s">
        <v>16626</v>
      </c>
      <c r="E15" s="481" t="s">
        <v>1662</v>
      </c>
      <c r="F15" s="536">
        <v>121</v>
      </c>
      <c r="G15" s="541" t="s">
        <v>16810</v>
      </c>
      <c r="H15" s="541">
        <v>2013</v>
      </c>
      <c r="I15" s="363" t="s">
        <v>9384</v>
      </c>
      <c r="J15" s="541" t="s">
        <v>16811</v>
      </c>
      <c r="K15" s="541" t="s">
        <v>16805</v>
      </c>
      <c r="L15" s="541" t="s">
        <v>16800</v>
      </c>
      <c r="M15" s="352" t="str">
        <f>IFERROR(VLOOKUP(A15,'[2]02_MASTER_KODE_FASYANKES'!B$3:L$20282,11,FALSE),"N/A (BELUM VALID)")</f>
        <v>DEMAK</v>
      </c>
      <c r="N15" s="352" t="str">
        <f t="shared" si="0"/>
        <v>VALID</v>
      </c>
      <c r="O15" s="352" t="str">
        <f t="shared" si="1"/>
        <v>Perempuan</v>
      </c>
      <c r="P15" s="352" t="str">
        <f>IFERROR(VLOOKUP(I15,'[2]07_MASTER_KODE_OP'!A$3:B$50,1,FALSE),"N/A (BELUM VALID)")</f>
        <v>06. BIDAN</v>
      </c>
      <c r="Q15" s="352" t="str">
        <f>IFERROR(VLOOKUP(I15,'[2]07_MASTER_KODE_OP'!A$3:B$50,2,FALSE),"N/A (BELUM VALID)")</f>
        <v>04. Kebidanan</v>
      </c>
      <c r="R15" s="556">
        <f t="shared" si="2"/>
        <v>1</v>
      </c>
      <c r="S15" s="557">
        <f t="shared" si="3"/>
        <v>1</v>
      </c>
      <c r="T15" s="557">
        <f t="shared" si="3"/>
        <v>1</v>
      </c>
      <c r="U15" s="557">
        <f t="shared" si="3"/>
        <v>1</v>
      </c>
      <c r="V15" s="558">
        <f t="shared" si="4"/>
        <v>100</v>
      </c>
    </row>
    <row r="16" spans="1:22" ht="15.95" customHeight="1">
      <c r="A16" s="533" t="s">
        <v>13526</v>
      </c>
      <c r="B16" s="534" t="s">
        <v>16628</v>
      </c>
      <c r="C16" s="534" t="s">
        <v>16629</v>
      </c>
      <c r="D16" s="535" t="s">
        <v>16630</v>
      </c>
      <c r="E16" s="481" t="s">
        <v>1661</v>
      </c>
      <c r="F16" s="536">
        <v>121</v>
      </c>
      <c r="G16" s="541"/>
      <c r="H16" s="541"/>
      <c r="I16" s="267" t="s">
        <v>11690</v>
      </c>
      <c r="J16" s="541"/>
      <c r="K16" s="541"/>
      <c r="L16" s="541"/>
      <c r="M16" s="352" t="str">
        <f>IFERROR(VLOOKUP(A16,'[2]02_MASTER_KODE_FASYANKES'!B$3:L$20282,11,FALSE),"N/A (BELUM VALID)")</f>
        <v>DEMAK</v>
      </c>
      <c r="N16" s="352" t="str">
        <f t="shared" si="0"/>
        <v>VALID</v>
      </c>
      <c r="O16" s="352" t="str">
        <f t="shared" si="1"/>
        <v>Laki-Laki</v>
      </c>
      <c r="P16" s="352" t="str">
        <f>IFERROR(VLOOKUP(I16,'[2]07_MASTER_KODE_OP'!A$3:B$50,1,FALSE),"N/A (BELUM VALID)")</f>
        <v>20. AHLI TEKNOLOGI LABORATORIUM</v>
      </c>
      <c r="Q16" s="352" t="str">
        <f>IFERROR(VLOOKUP(I16,'[2]07_MASTER_KODE_OP'!A$3:B$50,2,FALSE),"N/A (BELUM VALID)")</f>
        <v>11. Teknik Biomedika</v>
      </c>
      <c r="R16" s="556">
        <f t="shared" si="2"/>
        <v>1</v>
      </c>
      <c r="S16" s="557">
        <f t="shared" si="3"/>
        <v>1</v>
      </c>
      <c r="T16" s="557">
        <f t="shared" si="3"/>
        <v>1</v>
      </c>
      <c r="U16" s="557">
        <f t="shared" si="3"/>
        <v>1</v>
      </c>
      <c r="V16" s="558">
        <f t="shared" si="4"/>
        <v>100</v>
      </c>
    </row>
    <row r="17" spans="1:22" ht="15.95" customHeight="1">
      <c r="A17" s="533" t="s">
        <v>13526</v>
      </c>
      <c r="B17" s="534" t="s">
        <v>16633</v>
      </c>
      <c r="C17" s="534" t="s">
        <v>16634</v>
      </c>
      <c r="D17" s="535" t="s">
        <v>16635</v>
      </c>
      <c r="E17" s="481" t="s">
        <v>1662</v>
      </c>
      <c r="F17" s="536">
        <v>121</v>
      </c>
      <c r="G17" s="541" t="s">
        <v>16812</v>
      </c>
      <c r="H17" s="541">
        <v>2014</v>
      </c>
      <c r="I17" s="363" t="s">
        <v>9378</v>
      </c>
      <c r="J17" s="541" t="s">
        <v>16813</v>
      </c>
      <c r="K17" s="541" t="s">
        <v>16799</v>
      </c>
      <c r="L17" s="541" t="s">
        <v>16800</v>
      </c>
      <c r="M17" s="352" t="str">
        <f>IFERROR(VLOOKUP(A17,'[2]02_MASTER_KODE_FASYANKES'!B$3:L$20282,11,FALSE),"N/A (BELUM VALID)")</f>
        <v>DEMAK</v>
      </c>
      <c r="N17" s="352" t="str">
        <f t="shared" si="0"/>
        <v>VALID</v>
      </c>
      <c r="O17" s="352" t="str">
        <f t="shared" si="1"/>
        <v>Perempuan</v>
      </c>
      <c r="P17" s="352" t="str">
        <f>IFERROR(VLOOKUP(I17,'[2]07_MASTER_KODE_OP'!A$3:B$50,1,FALSE),"N/A (BELUM VALID)")</f>
        <v>03. PERAWAT</v>
      </c>
      <c r="Q17" s="352" t="str">
        <f>IFERROR(VLOOKUP(I17,'[2]07_MASTER_KODE_OP'!A$3:B$50,2,FALSE),"N/A (BELUM VALID)")</f>
        <v>03. Keperawatan</v>
      </c>
      <c r="R17" s="556">
        <f t="shared" si="2"/>
        <v>1</v>
      </c>
      <c r="S17" s="557">
        <f t="shared" si="3"/>
        <v>1</v>
      </c>
      <c r="T17" s="557">
        <f t="shared" si="3"/>
        <v>1</v>
      </c>
      <c r="U17" s="557">
        <f t="shared" si="3"/>
        <v>1</v>
      </c>
      <c r="V17" s="558">
        <f t="shared" si="4"/>
        <v>100</v>
      </c>
    </row>
    <row r="18" spans="1:22" ht="15.95" customHeight="1">
      <c r="A18" s="533" t="s">
        <v>13526</v>
      </c>
      <c r="B18" s="534" t="s">
        <v>16637</v>
      </c>
      <c r="C18" s="534" t="s">
        <v>16638</v>
      </c>
      <c r="D18" s="535" t="s">
        <v>16639</v>
      </c>
      <c r="E18" s="481" t="s">
        <v>1662</v>
      </c>
      <c r="F18" s="536">
        <v>121</v>
      </c>
      <c r="G18" s="541" t="s">
        <v>16814</v>
      </c>
      <c r="H18" s="541">
        <v>2014</v>
      </c>
      <c r="I18" s="363" t="s">
        <v>9378</v>
      </c>
      <c r="J18" s="541" t="s">
        <v>16815</v>
      </c>
      <c r="K18" s="541" t="s">
        <v>16799</v>
      </c>
      <c r="L18" s="541" t="s">
        <v>16800</v>
      </c>
      <c r="M18" s="352" t="str">
        <f>IFERROR(VLOOKUP(A18,'[2]02_MASTER_KODE_FASYANKES'!B$3:L$20282,11,FALSE),"N/A (BELUM VALID)")</f>
        <v>DEMAK</v>
      </c>
      <c r="N18" s="352" t="str">
        <f t="shared" si="0"/>
        <v>VALID</v>
      </c>
      <c r="O18" s="352" t="str">
        <f t="shared" si="1"/>
        <v>Perempuan</v>
      </c>
      <c r="P18" s="352" t="str">
        <f>IFERROR(VLOOKUP(I18,'[2]07_MASTER_KODE_OP'!A$3:B$50,1,FALSE),"N/A (BELUM VALID)")</f>
        <v>03. PERAWAT</v>
      </c>
      <c r="Q18" s="352" t="str">
        <f>IFERROR(VLOOKUP(I18,'[2]07_MASTER_KODE_OP'!A$3:B$50,2,FALSE),"N/A (BELUM VALID)")</f>
        <v>03. Keperawatan</v>
      </c>
      <c r="R18" s="556">
        <f t="shared" si="2"/>
        <v>1</v>
      </c>
      <c r="S18" s="557">
        <f t="shared" si="3"/>
        <v>1</v>
      </c>
      <c r="T18" s="557">
        <f t="shared" si="3"/>
        <v>1</v>
      </c>
      <c r="U18" s="557">
        <f t="shared" si="3"/>
        <v>1</v>
      </c>
      <c r="V18" s="558">
        <f t="shared" si="4"/>
        <v>100</v>
      </c>
    </row>
    <row r="19" spans="1:22" ht="15.95" customHeight="1">
      <c r="A19" s="533" t="s">
        <v>13526</v>
      </c>
      <c r="B19" s="534" t="s">
        <v>16641</v>
      </c>
      <c r="C19" s="534" t="s">
        <v>16642</v>
      </c>
      <c r="D19" s="535" t="s">
        <v>16643</v>
      </c>
      <c r="E19" s="481" t="s">
        <v>1662</v>
      </c>
      <c r="F19" s="536">
        <v>121</v>
      </c>
      <c r="G19" s="541" t="s">
        <v>16793</v>
      </c>
      <c r="H19" s="541">
        <v>2014</v>
      </c>
      <c r="I19" s="363" t="s">
        <v>9374</v>
      </c>
      <c r="J19" s="541"/>
      <c r="K19" s="564"/>
      <c r="L19" s="541" t="s">
        <v>16796</v>
      </c>
      <c r="M19" s="352" t="str">
        <f>IFERROR(VLOOKUP(A19,'[2]02_MASTER_KODE_FASYANKES'!B$3:L$20282,11,FALSE),"N/A (BELUM VALID)")</f>
        <v>DEMAK</v>
      </c>
      <c r="N19" s="352" t="str">
        <f t="shared" si="0"/>
        <v>VALID</v>
      </c>
      <c r="O19" s="352" t="str">
        <f t="shared" si="1"/>
        <v>Perempuan</v>
      </c>
      <c r="P19" s="352" t="str">
        <f>IFERROR(VLOOKUP(I19,'[2]07_MASTER_KODE_OP'!A$3:B$50,1,FALSE),"N/A (BELUM VALID)")</f>
        <v>01. DOKTER</v>
      </c>
      <c r="Q19" s="352" t="str">
        <f>IFERROR(VLOOKUP(I19,'[2]07_MASTER_KODE_OP'!A$3:B$50,2,FALSE),"N/A (BELUM VALID)")</f>
        <v>01. Medis</v>
      </c>
      <c r="R19" s="556">
        <f t="shared" si="2"/>
        <v>1</v>
      </c>
      <c r="S19" s="557">
        <f t="shared" si="3"/>
        <v>1</v>
      </c>
      <c r="T19" s="557">
        <f t="shared" si="3"/>
        <v>1</v>
      </c>
      <c r="U19" s="557">
        <f t="shared" si="3"/>
        <v>1</v>
      </c>
      <c r="V19" s="558">
        <f t="shared" si="4"/>
        <v>100</v>
      </c>
    </row>
    <row r="20" spans="1:22" ht="15.95" customHeight="1">
      <c r="A20" s="533" t="s">
        <v>13526</v>
      </c>
      <c r="B20" s="534" t="s">
        <v>16645</v>
      </c>
      <c r="C20" s="534" t="s">
        <v>16646</v>
      </c>
      <c r="D20" s="535" t="s">
        <v>16647</v>
      </c>
      <c r="E20" s="481" t="s">
        <v>1661</v>
      </c>
      <c r="F20" s="536">
        <v>121</v>
      </c>
      <c r="G20" s="541"/>
      <c r="H20" s="541"/>
      <c r="I20" s="541"/>
      <c r="J20" s="541"/>
      <c r="K20" s="541"/>
      <c r="L20" s="541"/>
      <c r="M20" s="352" t="str">
        <f>IFERROR(VLOOKUP(A20,'[2]02_MASTER_KODE_FASYANKES'!B$3:L$20282,11,FALSE),"N/A (BELUM VALID)")</f>
        <v>DEMAK</v>
      </c>
      <c r="N20" s="352" t="str">
        <f t="shared" si="0"/>
        <v>VALID</v>
      </c>
      <c r="O20" s="352" t="str">
        <f t="shared" si="1"/>
        <v>Laki-Laki</v>
      </c>
      <c r="P20" s="352" t="str">
        <f>IFERROR(VLOOKUP(I20,'[2]07_MASTER_KODE_OP'!A$3:B$50,1,FALSE),"N/A (BELUM VALID)")</f>
        <v>N/A (BELUM VALID)</v>
      </c>
      <c r="Q20" s="352" t="str">
        <f>IFERROR(VLOOKUP(I20,'[2]07_MASTER_KODE_OP'!A$3:B$50,2,FALSE),"N/A (BELUM VALID)")</f>
        <v>N/A (BELUM VALID)</v>
      </c>
      <c r="R20" s="556">
        <f t="shared" si="2"/>
        <v>1</v>
      </c>
      <c r="S20" s="557">
        <f t="shared" si="3"/>
        <v>1</v>
      </c>
      <c r="T20" s="557">
        <f t="shared" si="3"/>
        <v>1</v>
      </c>
      <c r="U20" s="557">
        <f t="shared" si="3"/>
        <v>0</v>
      </c>
      <c r="V20" s="558">
        <f t="shared" si="4"/>
        <v>75</v>
      </c>
    </row>
    <row r="21" spans="1:22" ht="15.95" customHeight="1">
      <c r="A21" s="533" t="s">
        <v>13526</v>
      </c>
      <c r="B21" s="534" t="s">
        <v>16651</v>
      </c>
      <c r="C21" s="534" t="s">
        <v>16652</v>
      </c>
      <c r="D21" s="535" t="s">
        <v>16653</v>
      </c>
      <c r="E21" s="481" t="s">
        <v>1661</v>
      </c>
      <c r="F21" s="536">
        <v>121</v>
      </c>
      <c r="G21" s="541" t="s">
        <v>16816</v>
      </c>
      <c r="H21" s="541">
        <v>2014</v>
      </c>
      <c r="I21" s="363" t="s">
        <v>9378</v>
      </c>
      <c r="J21" s="541" t="s">
        <v>16817</v>
      </c>
      <c r="K21" s="541" t="s">
        <v>16799</v>
      </c>
      <c r="L21" s="541" t="s">
        <v>16800</v>
      </c>
      <c r="M21" s="352" t="str">
        <f>IFERROR(VLOOKUP(A21,'[2]02_MASTER_KODE_FASYANKES'!B$3:L$20282,11,FALSE),"N/A (BELUM VALID)")</f>
        <v>DEMAK</v>
      </c>
      <c r="N21" s="352" t="str">
        <f t="shared" si="0"/>
        <v>VALID</v>
      </c>
      <c r="O21" s="352" t="str">
        <f t="shared" si="1"/>
        <v>Laki-Laki</v>
      </c>
      <c r="P21" s="352" t="str">
        <f>IFERROR(VLOOKUP(I21,'[2]07_MASTER_KODE_OP'!A$3:B$50,1,FALSE),"N/A (BELUM VALID)")</f>
        <v>03. PERAWAT</v>
      </c>
      <c r="Q21" s="352" t="str">
        <f>IFERROR(VLOOKUP(I21,'[2]07_MASTER_KODE_OP'!A$3:B$50,2,FALSE),"N/A (BELUM VALID)")</f>
        <v>03. Keperawatan</v>
      </c>
      <c r="R21" s="556">
        <f t="shared" si="2"/>
        <v>1</v>
      </c>
      <c r="S21" s="557">
        <f t="shared" si="3"/>
        <v>1</v>
      </c>
      <c r="T21" s="557">
        <f t="shared" si="3"/>
        <v>1</v>
      </c>
      <c r="U21" s="557">
        <f t="shared" si="3"/>
        <v>1</v>
      </c>
      <c r="V21" s="558">
        <f t="shared" si="4"/>
        <v>100</v>
      </c>
    </row>
    <row r="22" spans="1:22" ht="15.95" customHeight="1">
      <c r="A22" s="533" t="s">
        <v>13526</v>
      </c>
      <c r="B22" s="534" t="s">
        <v>16655</v>
      </c>
      <c r="C22" s="534" t="s">
        <v>16656</v>
      </c>
      <c r="D22" s="535" t="s">
        <v>16657</v>
      </c>
      <c r="E22" s="481" t="s">
        <v>1662</v>
      </c>
      <c r="F22" s="536">
        <v>121</v>
      </c>
      <c r="G22" s="541" t="s">
        <v>16818</v>
      </c>
      <c r="H22" s="541">
        <v>2013</v>
      </c>
      <c r="I22" s="363" t="s">
        <v>9384</v>
      </c>
      <c r="J22" s="541" t="s">
        <v>16819</v>
      </c>
      <c r="K22" s="541" t="s">
        <v>16805</v>
      </c>
      <c r="L22" s="541" t="s">
        <v>16800</v>
      </c>
      <c r="M22" s="352" t="str">
        <f>IFERROR(VLOOKUP(A22,'[2]02_MASTER_KODE_FASYANKES'!B$3:L$20282,11,FALSE),"N/A (BELUM VALID)")</f>
        <v>DEMAK</v>
      </c>
      <c r="N22" s="352" t="str">
        <f t="shared" si="0"/>
        <v>VALID</v>
      </c>
      <c r="O22" s="352" t="str">
        <f t="shared" si="1"/>
        <v>Perempuan</v>
      </c>
      <c r="P22" s="352" t="str">
        <f>IFERROR(VLOOKUP(I22,'[2]07_MASTER_KODE_OP'!A$3:B$50,1,FALSE),"N/A (BELUM VALID)")</f>
        <v>06. BIDAN</v>
      </c>
      <c r="Q22" s="352" t="str">
        <f>IFERROR(VLOOKUP(I22,'[2]07_MASTER_KODE_OP'!A$3:B$50,2,FALSE),"N/A (BELUM VALID)")</f>
        <v>04. Kebidanan</v>
      </c>
      <c r="R22" s="556">
        <f t="shared" si="2"/>
        <v>1</v>
      </c>
      <c r="S22" s="557">
        <f t="shared" si="3"/>
        <v>1</v>
      </c>
      <c r="T22" s="557">
        <f t="shared" si="3"/>
        <v>1</v>
      </c>
      <c r="U22" s="557">
        <f t="shared" si="3"/>
        <v>1</v>
      </c>
      <c r="V22" s="558">
        <f t="shared" si="4"/>
        <v>100</v>
      </c>
    </row>
    <row r="23" spans="1:22" ht="15.95" customHeight="1">
      <c r="A23" s="533" t="s">
        <v>13526</v>
      </c>
      <c r="B23" s="534" t="s">
        <v>16659</v>
      </c>
      <c r="C23" s="534" t="s">
        <v>16660</v>
      </c>
      <c r="D23" s="83" t="s">
        <v>16661</v>
      </c>
      <c r="E23" s="481" t="s">
        <v>1662</v>
      </c>
      <c r="F23" s="536">
        <v>121</v>
      </c>
      <c r="G23" s="541" t="s">
        <v>16820</v>
      </c>
      <c r="H23" s="541">
        <v>2014</v>
      </c>
      <c r="I23" s="363" t="s">
        <v>9384</v>
      </c>
      <c r="J23" s="541" t="s">
        <v>16821</v>
      </c>
      <c r="K23" s="541" t="s">
        <v>16822</v>
      </c>
      <c r="L23" s="541" t="s">
        <v>16800</v>
      </c>
      <c r="M23" s="352" t="str">
        <f>IFERROR(VLOOKUP(A23,'[2]02_MASTER_KODE_FASYANKES'!B$3:L$20282,11,FALSE),"N/A (BELUM VALID)")</f>
        <v>DEMAK</v>
      </c>
      <c r="N23" s="352" t="str">
        <f t="shared" si="0"/>
        <v>VALID</v>
      </c>
      <c r="O23" s="352" t="str">
        <f t="shared" si="1"/>
        <v>Perempuan</v>
      </c>
      <c r="P23" s="352" t="str">
        <f>IFERROR(VLOOKUP(I23,'[2]07_MASTER_KODE_OP'!A$3:B$50,1,FALSE),"N/A (BELUM VALID)")</f>
        <v>06. BIDAN</v>
      </c>
      <c r="Q23" s="352" t="str">
        <f>IFERROR(VLOOKUP(I23,'[2]07_MASTER_KODE_OP'!A$3:B$50,2,FALSE),"N/A (BELUM VALID)")</f>
        <v>04. Kebidanan</v>
      </c>
      <c r="R23" s="556">
        <f t="shared" si="2"/>
        <v>1</v>
      </c>
      <c r="S23" s="557">
        <f t="shared" si="3"/>
        <v>1</v>
      </c>
      <c r="T23" s="557">
        <f t="shared" si="3"/>
        <v>1</v>
      </c>
      <c r="U23" s="557">
        <f t="shared" si="3"/>
        <v>1</v>
      </c>
      <c r="V23" s="558">
        <f t="shared" si="4"/>
        <v>100</v>
      </c>
    </row>
    <row r="24" spans="1:22" ht="15.95" customHeight="1">
      <c r="A24" s="533" t="s">
        <v>13526</v>
      </c>
      <c r="B24" s="534" t="s">
        <v>16663</v>
      </c>
      <c r="C24" s="534" t="s">
        <v>16664</v>
      </c>
      <c r="D24" s="535" t="s">
        <v>16665</v>
      </c>
      <c r="E24" s="481" t="s">
        <v>1661</v>
      </c>
      <c r="F24" s="536">
        <v>121</v>
      </c>
      <c r="G24" s="541" t="s">
        <v>16823</v>
      </c>
      <c r="H24" s="541">
        <v>2014</v>
      </c>
      <c r="I24" s="363" t="s">
        <v>9378</v>
      </c>
      <c r="J24" s="541" t="s">
        <v>16824</v>
      </c>
      <c r="K24" s="541" t="s">
        <v>16799</v>
      </c>
      <c r="L24" s="541" t="s">
        <v>16800</v>
      </c>
      <c r="M24" s="352" t="str">
        <f>IFERROR(VLOOKUP(A24,'[2]02_MASTER_KODE_FASYANKES'!B$3:L$20282,11,FALSE),"N/A (BELUM VALID)")</f>
        <v>DEMAK</v>
      </c>
      <c r="N24" s="352" t="str">
        <f t="shared" si="0"/>
        <v>VALID</v>
      </c>
      <c r="O24" s="352" t="str">
        <f t="shared" si="1"/>
        <v>Laki-Laki</v>
      </c>
      <c r="P24" s="352" t="str">
        <f>IFERROR(VLOOKUP(I24,'[2]07_MASTER_KODE_OP'!A$3:B$50,1,FALSE),"N/A (BELUM VALID)")</f>
        <v>03. PERAWAT</v>
      </c>
      <c r="Q24" s="352" t="str">
        <f>IFERROR(VLOOKUP(I24,'[2]07_MASTER_KODE_OP'!A$3:B$50,2,FALSE),"N/A (BELUM VALID)")</f>
        <v>03. Keperawatan</v>
      </c>
      <c r="R24" s="556">
        <f t="shared" si="2"/>
        <v>1</v>
      </c>
      <c r="S24" s="557">
        <f t="shared" si="3"/>
        <v>1</v>
      </c>
      <c r="T24" s="557">
        <f t="shared" si="3"/>
        <v>1</v>
      </c>
      <c r="U24" s="557">
        <f t="shared" si="3"/>
        <v>1</v>
      </c>
      <c r="V24" s="558">
        <f t="shared" si="4"/>
        <v>100</v>
      </c>
    </row>
    <row r="25" spans="1:22" ht="15.95" customHeight="1">
      <c r="A25" s="533" t="s">
        <v>13526</v>
      </c>
      <c r="B25" s="534" t="s">
        <v>16667</v>
      </c>
      <c r="C25" s="534" t="s">
        <v>16668</v>
      </c>
      <c r="D25" s="535" t="s">
        <v>16669</v>
      </c>
      <c r="E25" s="481" t="s">
        <v>1662</v>
      </c>
      <c r="F25" s="536">
        <v>121</v>
      </c>
      <c r="G25" s="541" t="s">
        <v>16825</v>
      </c>
      <c r="H25" s="541">
        <v>2013</v>
      </c>
      <c r="I25" s="363" t="s">
        <v>9384</v>
      </c>
      <c r="J25" s="541" t="s">
        <v>16826</v>
      </c>
      <c r="K25" s="541" t="s">
        <v>16805</v>
      </c>
      <c r="L25" s="541" t="s">
        <v>16800</v>
      </c>
      <c r="M25" s="352" t="str">
        <f>IFERROR(VLOOKUP(A25,'[2]02_MASTER_KODE_FASYANKES'!B$3:L$20282,11,FALSE),"N/A (BELUM VALID)")</f>
        <v>DEMAK</v>
      </c>
      <c r="N25" s="352" t="str">
        <f t="shared" si="0"/>
        <v>VALID</v>
      </c>
      <c r="O25" s="352" t="str">
        <f t="shared" si="1"/>
        <v>Perempuan</v>
      </c>
      <c r="P25" s="352" t="str">
        <f>IFERROR(VLOOKUP(I25,'[2]07_MASTER_KODE_OP'!A$3:B$50,1,FALSE),"N/A (BELUM VALID)")</f>
        <v>06. BIDAN</v>
      </c>
      <c r="Q25" s="352" t="str">
        <f>IFERROR(VLOOKUP(I25,'[2]07_MASTER_KODE_OP'!A$3:B$50,2,FALSE),"N/A (BELUM VALID)")</f>
        <v>04. Kebidanan</v>
      </c>
      <c r="R25" s="556">
        <f t="shared" si="2"/>
        <v>1</v>
      </c>
      <c r="S25" s="557">
        <f t="shared" si="3"/>
        <v>1</v>
      </c>
      <c r="T25" s="557">
        <f t="shared" si="3"/>
        <v>1</v>
      </c>
      <c r="U25" s="557">
        <f t="shared" si="3"/>
        <v>1</v>
      </c>
      <c r="V25" s="558">
        <f t="shared" si="4"/>
        <v>100</v>
      </c>
    </row>
    <row r="26" spans="1:22" ht="15.95" customHeight="1">
      <c r="A26" s="533" t="s">
        <v>13526</v>
      </c>
      <c r="B26" s="534" t="s">
        <v>16671</v>
      </c>
      <c r="C26" s="534" t="s">
        <v>16672</v>
      </c>
      <c r="D26" s="539" t="s">
        <v>16673</v>
      </c>
      <c r="E26" s="481" t="s">
        <v>1662</v>
      </c>
      <c r="F26" s="536">
        <v>121</v>
      </c>
      <c r="G26" s="541"/>
      <c r="H26" s="541"/>
      <c r="I26" s="541"/>
      <c r="J26" s="541"/>
      <c r="K26" s="541"/>
      <c r="L26" s="541"/>
      <c r="M26" s="352" t="str">
        <f>IFERROR(VLOOKUP(A26,'[2]02_MASTER_KODE_FASYANKES'!B$3:L$20282,11,FALSE),"N/A (BELUM VALID)")</f>
        <v>DEMAK</v>
      </c>
      <c r="N26" s="352" t="str">
        <f t="shared" si="0"/>
        <v>VALID</v>
      </c>
      <c r="O26" s="352" t="str">
        <f t="shared" si="1"/>
        <v>Perempuan</v>
      </c>
      <c r="P26" s="352" t="str">
        <f>IFERROR(VLOOKUP(I26,'[2]07_MASTER_KODE_OP'!A$3:B$50,1,FALSE),"N/A (BELUM VALID)")</f>
        <v>N/A (BELUM VALID)</v>
      </c>
      <c r="Q26" s="352" t="str">
        <f>IFERROR(VLOOKUP(I26,'[2]07_MASTER_KODE_OP'!A$3:B$50,2,FALSE),"N/A (BELUM VALID)")</f>
        <v>N/A (BELUM VALID)</v>
      </c>
      <c r="R26" s="556">
        <f t="shared" si="2"/>
        <v>1</v>
      </c>
      <c r="S26" s="557">
        <f t="shared" si="3"/>
        <v>1</v>
      </c>
      <c r="T26" s="557">
        <f t="shared" si="3"/>
        <v>1</v>
      </c>
      <c r="U26" s="557">
        <f t="shared" si="3"/>
        <v>0</v>
      </c>
      <c r="V26" s="558">
        <f t="shared" si="4"/>
        <v>75</v>
      </c>
    </row>
    <row r="27" spans="1:22" ht="15.95" customHeight="1">
      <c r="A27" s="533" t="s">
        <v>13526</v>
      </c>
      <c r="B27" s="534" t="s">
        <v>16675</v>
      </c>
      <c r="C27" s="534" t="s">
        <v>16676</v>
      </c>
      <c r="D27" s="535" t="s">
        <v>16677</v>
      </c>
      <c r="E27" s="481" t="s">
        <v>1662</v>
      </c>
      <c r="F27" s="536">
        <v>121</v>
      </c>
      <c r="G27" s="541"/>
      <c r="H27" s="541"/>
      <c r="I27" s="267" t="s">
        <v>11680</v>
      </c>
      <c r="J27" s="541"/>
      <c r="K27" s="541"/>
      <c r="L27" s="541"/>
      <c r="M27" s="352" t="str">
        <f>IFERROR(VLOOKUP(A27,'[2]02_MASTER_KODE_FASYANKES'!B$3:L$20282,11,FALSE),"N/A (BELUM VALID)")</f>
        <v>DEMAK</v>
      </c>
      <c r="N27" s="352" t="str">
        <f t="shared" si="0"/>
        <v>VALID</v>
      </c>
      <c r="O27" s="352" t="str">
        <f t="shared" si="1"/>
        <v>Perempuan</v>
      </c>
      <c r="P27" s="352" t="str">
        <f>IFERROR(VLOOKUP(I27,'[2]07_MASTER_KODE_OP'!A$3:B$50,1,FALSE),"N/A (BELUM VALID)")</f>
        <v>10. KESLING</v>
      </c>
      <c r="Q27" s="352" t="str">
        <f>IFERROR(VLOOKUP(I27,'[2]07_MASTER_KODE_OP'!A$3:B$50,2,FALSE),"N/A (BELUM VALID)")</f>
        <v>07. Kesehatan Lingkungan</v>
      </c>
      <c r="R27" s="556">
        <f t="shared" si="2"/>
        <v>1</v>
      </c>
      <c r="S27" s="557">
        <f t="shared" si="3"/>
        <v>1</v>
      </c>
      <c r="T27" s="557">
        <f t="shared" si="3"/>
        <v>1</v>
      </c>
      <c r="U27" s="557">
        <f t="shared" si="3"/>
        <v>1</v>
      </c>
      <c r="V27" s="558">
        <f t="shared" si="4"/>
        <v>100</v>
      </c>
    </row>
    <row r="28" spans="1:22" ht="15.95" customHeight="1">
      <c r="A28" s="533" t="s">
        <v>13526</v>
      </c>
      <c r="B28" s="534" t="s">
        <v>16679</v>
      </c>
      <c r="C28" s="534" t="s">
        <v>16680</v>
      </c>
      <c r="D28" s="535" t="s">
        <v>16681</v>
      </c>
      <c r="E28" s="481" t="s">
        <v>1662</v>
      </c>
      <c r="F28" s="536">
        <v>121</v>
      </c>
      <c r="G28" s="541" t="s">
        <v>16827</v>
      </c>
      <c r="H28" s="541">
        <v>2013</v>
      </c>
      <c r="I28" s="363" t="s">
        <v>9384</v>
      </c>
      <c r="J28" s="541" t="s">
        <v>16828</v>
      </c>
      <c r="K28" s="541" t="s">
        <v>16805</v>
      </c>
      <c r="L28" s="541" t="s">
        <v>16800</v>
      </c>
      <c r="M28" s="352" t="str">
        <f>IFERROR(VLOOKUP(A28,'[2]02_MASTER_KODE_FASYANKES'!B$3:L$20282,11,FALSE),"N/A (BELUM VALID)")</f>
        <v>DEMAK</v>
      </c>
      <c r="N28" s="352" t="str">
        <f t="shared" si="0"/>
        <v>VALID</v>
      </c>
      <c r="O28" s="352" t="str">
        <f t="shared" si="1"/>
        <v>Perempuan</v>
      </c>
      <c r="P28" s="352" t="str">
        <f>IFERROR(VLOOKUP(I28,'[2]07_MASTER_KODE_OP'!A$3:B$50,1,FALSE),"N/A (BELUM VALID)")</f>
        <v>06. BIDAN</v>
      </c>
      <c r="Q28" s="352" t="str">
        <f>IFERROR(VLOOKUP(I28,'[2]07_MASTER_KODE_OP'!A$3:B$50,2,FALSE),"N/A (BELUM VALID)")</f>
        <v>04. Kebidanan</v>
      </c>
      <c r="R28" s="556">
        <f t="shared" si="2"/>
        <v>1</v>
      </c>
      <c r="S28" s="557">
        <f t="shared" si="3"/>
        <v>1</v>
      </c>
      <c r="T28" s="557">
        <f t="shared" si="3"/>
        <v>1</v>
      </c>
      <c r="U28" s="557">
        <f t="shared" si="3"/>
        <v>1</v>
      </c>
      <c r="V28" s="558">
        <f t="shared" si="4"/>
        <v>100</v>
      </c>
    </row>
    <row r="29" spans="1:22" ht="15.95" customHeight="1">
      <c r="A29" s="533" t="s">
        <v>13526</v>
      </c>
      <c r="B29" s="534" t="s">
        <v>16684</v>
      </c>
      <c r="C29" s="534" t="s">
        <v>16685</v>
      </c>
      <c r="D29" s="535" t="s">
        <v>16686</v>
      </c>
      <c r="E29" s="481" t="s">
        <v>1662</v>
      </c>
      <c r="F29" s="536">
        <v>121</v>
      </c>
      <c r="G29" s="541" t="s">
        <v>16829</v>
      </c>
      <c r="H29" s="541">
        <v>2013</v>
      </c>
      <c r="I29" s="363" t="s">
        <v>9384</v>
      </c>
      <c r="J29" s="541" t="s">
        <v>16830</v>
      </c>
      <c r="K29" s="541" t="s">
        <v>16805</v>
      </c>
      <c r="L29" s="541" t="s">
        <v>16800</v>
      </c>
      <c r="M29" s="352" t="str">
        <f>IFERROR(VLOOKUP(A29,'[2]02_MASTER_KODE_FASYANKES'!B$3:L$20282,11,FALSE),"N/A (BELUM VALID)")</f>
        <v>DEMAK</v>
      </c>
      <c r="N29" s="352" t="str">
        <f t="shared" si="0"/>
        <v>VALID</v>
      </c>
      <c r="O29" s="352" t="str">
        <f t="shared" si="1"/>
        <v>Perempuan</v>
      </c>
      <c r="P29" s="352" t="str">
        <f>IFERROR(VLOOKUP(I29,'[2]07_MASTER_KODE_OP'!A$3:B$50,1,FALSE),"N/A (BELUM VALID)")</f>
        <v>06. BIDAN</v>
      </c>
      <c r="Q29" s="352" t="str">
        <f>IFERROR(VLOOKUP(I29,'[2]07_MASTER_KODE_OP'!A$3:B$50,2,FALSE),"N/A (BELUM VALID)")</f>
        <v>04. Kebidanan</v>
      </c>
      <c r="R29" s="556">
        <f t="shared" si="2"/>
        <v>1</v>
      </c>
      <c r="S29" s="557">
        <f t="shared" si="3"/>
        <v>1</v>
      </c>
      <c r="T29" s="557">
        <f t="shared" si="3"/>
        <v>1</v>
      </c>
      <c r="U29" s="557">
        <f t="shared" si="3"/>
        <v>1</v>
      </c>
      <c r="V29" s="558">
        <f t="shared" si="4"/>
        <v>100</v>
      </c>
    </row>
    <row r="30" spans="1:22" ht="15.95" customHeight="1">
      <c r="A30" s="533" t="s">
        <v>13526</v>
      </c>
      <c r="B30" s="534" t="s">
        <v>16689</v>
      </c>
      <c r="C30" s="534" t="s">
        <v>16690</v>
      </c>
      <c r="D30" s="539" t="s">
        <v>16691</v>
      </c>
      <c r="E30" s="481" t="s">
        <v>1662</v>
      </c>
      <c r="F30" s="536">
        <v>121</v>
      </c>
      <c r="G30" s="541"/>
      <c r="H30" s="541"/>
      <c r="I30" s="541"/>
      <c r="J30" s="541"/>
      <c r="K30" s="541"/>
      <c r="L30" s="541"/>
      <c r="M30" s="352" t="str">
        <f>IFERROR(VLOOKUP(A30,'[2]02_MASTER_KODE_FASYANKES'!B$3:L$20282,11,FALSE),"N/A (BELUM VALID)")</f>
        <v>DEMAK</v>
      </c>
      <c r="N30" s="352" t="str">
        <f t="shared" si="0"/>
        <v>VALID</v>
      </c>
      <c r="O30" s="352" t="str">
        <f t="shared" si="1"/>
        <v>Perempuan</v>
      </c>
      <c r="P30" s="352" t="str">
        <f>IFERROR(VLOOKUP(I30,'[2]07_MASTER_KODE_OP'!A$3:B$50,1,FALSE),"N/A (BELUM VALID)")</f>
        <v>N/A (BELUM VALID)</v>
      </c>
      <c r="Q30" s="352" t="str">
        <f>IFERROR(VLOOKUP(I30,'[2]07_MASTER_KODE_OP'!A$3:B$50,2,FALSE),"N/A (BELUM VALID)")</f>
        <v>N/A (BELUM VALID)</v>
      </c>
      <c r="R30" s="556">
        <f t="shared" si="2"/>
        <v>1</v>
      </c>
      <c r="S30" s="557">
        <f t="shared" si="3"/>
        <v>1</v>
      </c>
      <c r="T30" s="557">
        <f t="shared" si="3"/>
        <v>1</v>
      </c>
      <c r="U30" s="557">
        <f t="shared" si="3"/>
        <v>0</v>
      </c>
      <c r="V30" s="558">
        <f t="shared" si="4"/>
        <v>75</v>
      </c>
    </row>
    <row r="31" spans="1:22">
      <c r="A31" s="533" t="s">
        <v>13526</v>
      </c>
      <c r="B31" s="534" t="s">
        <v>16694</v>
      </c>
      <c r="C31" s="534" t="s">
        <v>16695</v>
      </c>
      <c r="D31" s="535" t="s">
        <v>16696</v>
      </c>
      <c r="E31" s="481" t="s">
        <v>1662</v>
      </c>
      <c r="F31" s="536">
        <v>121</v>
      </c>
      <c r="G31" s="541" t="s">
        <v>16831</v>
      </c>
      <c r="H31" s="541">
        <v>2013</v>
      </c>
      <c r="I31" s="363" t="s">
        <v>9384</v>
      </c>
      <c r="J31" s="541" t="s">
        <v>16832</v>
      </c>
      <c r="K31" s="541" t="s">
        <v>16805</v>
      </c>
      <c r="L31" s="541" t="s">
        <v>16800</v>
      </c>
      <c r="M31" s="352" t="str">
        <f>IFERROR(VLOOKUP(A31,'[2]02_MASTER_KODE_FASYANKES'!B$3:L$20282,11,FALSE),"N/A (BELUM VALID)")</f>
        <v>DEMAK</v>
      </c>
      <c r="N31" s="352" t="str">
        <f t="shared" ref="N31:N52" si="5">IF(LEN(B31)=16,"VALID","N/A (BELUM VALID)")</f>
        <v>VALID</v>
      </c>
      <c r="O31" s="352" t="str">
        <f t="shared" ref="O31:O52" si="6">IF(E31="L","Laki-Laki",IF(E31="P","Perempuan","N/A (BELUM VALID)"))</f>
        <v>Perempuan</v>
      </c>
      <c r="P31" s="352" t="str">
        <f>IFERROR(VLOOKUP(I31,'[2]07_MASTER_KODE_OP'!A$3:B$50,1,FALSE),"N/A (BELUM VALID)")</f>
        <v>06. BIDAN</v>
      </c>
      <c r="Q31" s="352" t="str">
        <f>IFERROR(VLOOKUP(I31,'[2]07_MASTER_KODE_OP'!A$3:B$50,2,FALSE),"N/A (BELUM VALID)")</f>
        <v>04. Kebidanan</v>
      </c>
      <c r="R31" s="556">
        <f t="shared" ref="R31:R52" si="7">IF(L31&lt;&gt;"N/A (BELUM VALID)",1,0)</f>
        <v>1</v>
      </c>
      <c r="S31" s="557">
        <f t="shared" ref="S31:S52" si="8">IF(N31&lt;&gt;"N/A (BELUM VALID)",1,0)</f>
        <v>1</v>
      </c>
      <c r="T31" s="557">
        <f t="shared" ref="T31:T52" si="9">IF(O31&lt;&gt;"N/A (BELUM VALID)",1,0)</f>
        <v>1</v>
      </c>
      <c r="U31" s="557">
        <f t="shared" ref="U31:U52" si="10">IF(P31&lt;&gt;"N/A (BELUM VALID)",1,0)</f>
        <v>1</v>
      </c>
      <c r="V31" s="558">
        <f t="shared" ref="V31:V52" si="11">SUM(R31:U31)/4*100</f>
        <v>100</v>
      </c>
    </row>
    <row r="32" spans="1:22">
      <c r="A32" s="533" t="s">
        <v>13526</v>
      </c>
      <c r="B32" s="534" t="s">
        <v>16698</v>
      </c>
      <c r="C32" s="534" t="s">
        <v>16699</v>
      </c>
      <c r="D32" s="535" t="s">
        <v>16700</v>
      </c>
      <c r="E32" s="481" t="s">
        <v>1662</v>
      </c>
      <c r="F32" s="536">
        <v>121</v>
      </c>
      <c r="G32" s="541" t="s">
        <v>16833</v>
      </c>
      <c r="H32" s="541">
        <v>2013</v>
      </c>
      <c r="I32" s="363" t="s">
        <v>9384</v>
      </c>
      <c r="J32" s="541" t="s">
        <v>16834</v>
      </c>
      <c r="K32" s="541" t="s">
        <v>16805</v>
      </c>
      <c r="L32" s="541" t="s">
        <v>16800</v>
      </c>
      <c r="M32" s="352" t="str">
        <f>IFERROR(VLOOKUP(A32,'[2]02_MASTER_KODE_FASYANKES'!B$3:L$20282,11,FALSE),"N/A (BELUM VALID)")</f>
        <v>DEMAK</v>
      </c>
      <c r="N32" s="352" t="str">
        <f t="shared" si="5"/>
        <v>VALID</v>
      </c>
      <c r="O32" s="352" t="str">
        <f t="shared" si="6"/>
        <v>Perempuan</v>
      </c>
      <c r="P32" s="352" t="str">
        <f>IFERROR(VLOOKUP(I32,'[2]07_MASTER_KODE_OP'!A$3:B$50,1,FALSE),"N/A (BELUM VALID)")</f>
        <v>06. BIDAN</v>
      </c>
      <c r="Q32" s="352" t="str">
        <f>IFERROR(VLOOKUP(I32,'[2]07_MASTER_KODE_OP'!A$3:B$50,2,FALSE),"N/A (BELUM VALID)")</f>
        <v>04. Kebidanan</v>
      </c>
      <c r="R32" s="556">
        <f t="shared" si="7"/>
        <v>1</v>
      </c>
      <c r="S32" s="557">
        <f t="shared" si="8"/>
        <v>1</v>
      </c>
      <c r="T32" s="557">
        <f t="shared" si="9"/>
        <v>1</v>
      </c>
      <c r="U32" s="557">
        <f t="shared" si="10"/>
        <v>1</v>
      </c>
      <c r="V32" s="558">
        <f t="shared" si="11"/>
        <v>100</v>
      </c>
    </row>
    <row r="33" spans="1:22">
      <c r="A33" s="533" t="s">
        <v>13526</v>
      </c>
      <c r="B33" s="534" t="s">
        <v>16704</v>
      </c>
      <c r="C33" s="534" t="s">
        <v>16705</v>
      </c>
      <c r="D33" s="535" t="s">
        <v>16706</v>
      </c>
      <c r="E33" s="481" t="s">
        <v>1662</v>
      </c>
      <c r="F33" s="536">
        <v>121</v>
      </c>
      <c r="G33" s="541"/>
      <c r="H33" s="541"/>
      <c r="I33" s="363" t="s">
        <v>11679</v>
      </c>
      <c r="J33" s="541"/>
      <c r="K33" s="541"/>
      <c r="L33" s="541"/>
      <c r="M33" s="352" t="str">
        <f>IFERROR(VLOOKUP(A33,'[2]02_MASTER_KODE_FASYANKES'!B$3:L$20282,11,FALSE),"N/A (BELUM VALID)")</f>
        <v>DEMAK</v>
      </c>
      <c r="N33" s="352" t="str">
        <f t="shared" si="5"/>
        <v>VALID</v>
      </c>
      <c r="O33" s="352" t="str">
        <f t="shared" si="6"/>
        <v>Perempuan</v>
      </c>
      <c r="P33" s="352" t="str">
        <f>IFERROR(VLOOKUP(I33,'[2]07_MASTER_KODE_OP'!A$3:B$50,1,FALSE),"N/A (BELUM VALID)")</f>
        <v>09. KESEHATAN MASYARAKAT</v>
      </c>
      <c r="Q33" s="352" t="str">
        <f>IFERROR(VLOOKUP(I33,'[2]07_MASTER_KODE_OP'!A$3:B$50,2,FALSE),"N/A (BELUM VALID)")</f>
        <v>06. Kesehatan Masyarakat</v>
      </c>
      <c r="R33" s="556">
        <f t="shared" si="7"/>
        <v>1</v>
      </c>
      <c r="S33" s="557">
        <f t="shared" si="8"/>
        <v>1</v>
      </c>
      <c r="T33" s="557">
        <f t="shared" si="9"/>
        <v>1</v>
      </c>
      <c r="U33" s="557">
        <f t="shared" si="10"/>
        <v>1</v>
      </c>
      <c r="V33" s="558">
        <f t="shared" si="11"/>
        <v>100</v>
      </c>
    </row>
    <row r="34" spans="1:22">
      <c r="A34" s="533" t="s">
        <v>13526</v>
      </c>
      <c r="B34" s="534" t="s">
        <v>16709</v>
      </c>
      <c r="C34" s="534" t="s">
        <v>16710</v>
      </c>
      <c r="D34" s="535" t="s">
        <v>16711</v>
      </c>
      <c r="E34" s="481" t="s">
        <v>1662</v>
      </c>
      <c r="F34" s="536">
        <v>121</v>
      </c>
      <c r="G34" s="541"/>
      <c r="H34" s="541"/>
      <c r="I34" s="267" t="s">
        <v>9380</v>
      </c>
      <c r="J34" s="541"/>
      <c r="K34" s="541"/>
      <c r="L34" s="541"/>
      <c r="M34" s="352" t="str">
        <f>IFERROR(VLOOKUP(A34,'[2]02_MASTER_KODE_FASYANKES'!B$3:L$20282,11,FALSE),"N/A (BELUM VALID)")</f>
        <v>DEMAK</v>
      </c>
      <c r="N34" s="352" t="str">
        <f t="shared" si="5"/>
        <v>VALID</v>
      </c>
      <c r="O34" s="352" t="str">
        <f t="shared" si="6"/>
        <v>Perempuan</v>
      </c>
      <c r="P34" s="352" t="str">
        <f>IFERROR(VLOOKUP(I34,'[2]07_MASTER_KODE_OP'!A$3:B$50,1,FALSE),"N/A (BELUM VALID)")</f>
        <v>04. TERAPIS GIGI DAN MULUT (PERAWAT GIGI)</v>
      </c>
      <c r="Q34" s="352" t="str">
        <f>IFERROR(VLOOKUP(I34,'[2]07_MASTER_KODE_OP'!A$3:B$50,2,FALSE),"N/A (BELUM VALID)")</f>
        <v>10. Keteknisian Medis</v>
      </c>
      <c r="R34" s="556">
        <f t="shared" si="7"/>
        <v>1</v>
      </c>
      <c r="S34" s="557">
        <f t="shared" si="8"/>
        <v>1</v>
      </c>
      <c r="T34" s="557">
        <f t="shared" si="9"/>
        <v>1</v>
      </c>
      <c r="U34" s="557">
        <f t="shared" si="10"/>
        <v>1</v>
      </c>
      <c r="V34" s="558">
        <f t="shared" si="11"/>
        <v>100</v>
      </c>
    </row>
    <row r="35" spans="1:22">
      <c r="A35" s="533" t="s">
        <v>13526</v>
      </c>
      <c r="B35" s="534" t="s">
        <v>16713</v>
      </c>
      <c r="C35" s="534" t="s">
        <v>16714</v>
      </c>
      <c r="D35" s="535" t="s">
        <v>16715</v>
      </c>
      <c r="E35" s="481" t="s">
        <v>1662</v>
      </c>
      <c r="F35" s="536">
        <v>121</v>
      </c>
      <c r="G35" s="541" t="s">
        <v>16835</v>
      </c>
      <c r="H35" s="541">
        <v>2013</v>
      </c>
      <c r="I35" s="363" t="s">
        <v>9384</v>
      </c>
      <c r="J35" s="541" t="s">
        <v>16836</v>
      </c>
      <c r="K35" s="541" t="s">
        <v>16805</v>
      </c>
      <c r="L35" s="541" t="s">
        <v>16800</v>
      </c>
      <c r="M35" s="352" t="str">
        <f>IFERROR(VLOOKUP(A35,'[2]02_MASTER_KODE_FASYANKES'!B$3:L$20282,11,FALSE),"N/A (BELUM VALID)")</f>
        <v>DEMAK</v>
      </c>
      <c r="N35" s="352" t="str">
        <f t="shared" si="5"/>
        <v>VALID</v>
      </c>
      <c r="O35" s="352" t="str">
        <f t="shared" si="6"/>
        <v>Perempuan</v>
      </c>
      <c r="P35" s="352" t="str">
        <f>IFERROR(VLOOKUP(I35,'[2]07_MASTER_KODE_OP'!A$3:B$50,1,FALSE),"N/A (BELUM VALID)")</f>
        <v>06. BIDAN</v>
      </c>
      <c r="Q35" s="352" t="str">
        <f>IFERROR(VLOOKUP(I35,'[2]07_MASTER_KODE_OP'!A$3:B$50,2,FALSE),"N/A (BELUM VALID)")</f>
        <v>04. Kebidanan</v>
      </c>
      <c r="R35" s="556">
        <f t="shared" si="7"/>
        <v>1</v>
      </c>
      <c r="S35" s="557">
        <f t="shared" si="8"/>
        <v>1</v>
      </c>
      <c r="T35" s="557">
        <f t="shared" si="9"/>
        <v>1</v>
      </c>
      <c r="U35" s="557">
        <f t="shared" si="10"/>
        <v>1</v>
      </c>
      <c r="V35" s="558">
        <f t="shared" si="11"/>
        <v>100</v>
      </c>
    </row>
    <row r="36" spans="1:22">
      <c r="A36" s="533" t="s">
        <v>13526</v>
      </c>
      <c r="B36" s="534" t="s">
        <v>16717</v>
      </c>
      <c r="C36" s="534" t="s">
        <v>16718</v>
      </c>
      <c r="D36" s="535" t="s">
        <v>16719</v>
      </c>
      <c r="E36" s="481" t="s">
        <v>1662</v>
      </c>
      <c r="F36" s="536">
        <v>121</v>
      </c>
      <c r="G36" s="541" t="s">
        <v>16837</v>
      </c>
      <c r="H36" s="541">
        <v>2013</v>
      </c>
      <c r="I36" s="363" t="s">
        <v>9384</v>
      </c>
      <c r="J36" s="541" t="s">
        <v>16838</v>
      </c>
      <c r="K36" s="541" t="s">
        <v>16805</v>
      </c>
      <c r="L36" s="541" t="s">
        <v>16800</v>
      </c>
      <c r="M36" s="352" t="str">
        <f>IFERROR(VLOOKUP(A36,'[2]02_MASTER_KODE_FASYANKES'!B$3:L$20282,11,FALSE),"N/A (BELUM VALID)")</f>
        <v>DEMAK</v>
      </c>
      <c r="N36" s="352" t="str">
        <f t="shared" si="5"/>
        <v>VALID</v>
      </c>
      <c r="O36" s="352" t="str">
        <f t="shared" si="6"/>
        <v>Perempuan</v>
      </c>
      <c r="P36" s="352" t="str">
        <f>IFERROR(VLOOKUP(I36,'[2]07_MASTER_KODE_OP'!A$3:B$50,1,FALSE),"N/A (BELUM VALID)")</f>
        <v>06. BIDAN</v>
      </c>
      <c r="Q36" s="352" t="str">
        <f>IFERROR(VLOOKUP(I36,'[2]07_MASTER_KODE_OP'!A$3:B$50,2,FALSE),"N/A (BELUM VALID)")</f>
        <v>04. Kebidanan</v>
      </c>
      <c r="R36" s="556">
        <f t="shared" si="7"/>
        <v>1</v>
      </c>
      <c r="S36" s="557">
        <f t="shared" si="8"/>
        <v>1</v>
      </c>
      <c r="T36" s="557">
        <f t="shared" si="9"/>
        <v>1</v>
      </c>
      <c r="U36" s="557">
        <f t="shared" si="10"/>
        <v>1</v>
      </c>
      <c r="V36" s="558">
        <f t="shared" si="11"/>
        <v>100</v>
      </c>
    </row>
    <row r="37" spans="1:22">
      <c r="A37" s="533" t="s">
        <v>13526</v>
      </c>
      <c r="B37" s="534" t="s">
        <v>16721</v>
      </c>
      <c r="C37" s="534" t="s">
        <v>16722</v>
      </c>
      <c r="D37" s="535" t="s">
        <v>16723</v>
      </c>
      <c r="E37" s="481" t="s">
        <v>1661</v>
      </c>
      <c r="F37" s="536">
        <v>121</v>
      </c>
      <c r="G37" s="541"/>
      <c r="H37" s="541"/>
      <c r="I37" s="541"/>
      <c r="J37" s="541"/>
      <c r="K37" s="541"/>
      <c r="L37" s="541"/>
      <c r="M37" s="352" t="str">
        <f>IFERROR(VLOOKUP(A37,'[2]02_MASTER_KODE_FASYANKES'!B$3:L$20282,11,FALSE),"N/A (BELUM VALID)")</f>
        <v>DEMAK</v>
      </c>
      <c r="N37" s="352" t="str">
        <f t="shared" si="5"/>
        <v>VALID</v>
      </c>
      <c r="O37" s="352" t="str">
        <f t="shared" si="6"/>
        <v>Laki-Laki</v>
      </c>
      <c r="P37" s="352" t="str">
        <f>IFERROR(VLOOKUP(I37,'[2]07_MASTER_KODE_OP'!A$3:B$50,1,FALSE),"N/A (BELUM VALID)")</f>
        <v>N/A (BELUM VALID)</v>
      </c>
      <c r="Q37" s="352" t="str">
        <f>IFERROR(VLOOKUP(I37,'[2]07_MASTER_KODE_OP'!A$3:B$50,2,FALSE),"N/A (BELUM VALID)")</f>
        <v>N/A (BELUM VALID)</v>
      </c>
      <c r="R37" s="556">
        <f t="shared" si="7"/>
        <v>1</v>
      </c>
      <c r="S37" s="557">
        <f t="shared" si="8"/>
        <v>1</v>
      </c>
      <c r="T37" s="557">
        <f t="shared" si="9"/>
        <v>1</v>
      </c>
      <c r="U37" s="557">
        <f t="shared" si="10"/>
        <v>0</v>
      </c>
      <c r="V37" s="558">
        <f t="shared" si="11"/>
        <v>75</v>
      </c>
    </row>
    <row r="38" spans="1:22">
      <c r="A38" s="533" t="s">
        <v>13526</v>
      </c>
      <c r="B38" s="543" t="s">
        <v>16726</v>
      </c>
      <c r="C38" s="534" t="s">
        <v>16727</v>
      </c>
      <c r="D38" s="544" t="s">
        <v>16728</v>
      </c>
      <c r="E38" s="481" t="s">
        <v>1662</v>
      </c>
      <c r="F38" s="536">
        <v>121</v>
      </c>
      <c r="G38" s="541" t="s">
        <v>16839</v>
      </c>
      <c r="H38" s="541">
        <v>2012</v>
      </c>
      <c r="I38" s="363" t="s">
        <v>9384</v>
      </c>
      <c r="J38" s="541" t="s">
        <v>16840</v>
      </c>
      <c r="K38" s="541" t="s">
        <v>16841</v>
      </c>
      <c r="L38" s="541" t="s">
        <v>16796</v>
      </c>
      <c r="M38" s="352" t="str">
        <f>IFERROR(VLOOKUP(A38,'[2]02_MASTER_KODE_FASYANKES'!B$3:L$20282,11,FALSE),"N/A (BELUM VALID)")</f>
        <v>DEMAK</v>
      </c>
      <c r="N38" s="352" t="str">
        <f t="shared" si="5"/>
        <v>VALID</v>
      </c>
      <c r="O38" s="352" t="str">
        <f t="shared" si="6"/>
        <v>Perempuan</v>
      </c>
      <c r="P38" s="352" t="str">
        <f>IFERROR(VLOOKUP(I38,'[2]07_MASTER_KODE_OP'!A$3:B$50,1,FALSE),"N/A (BELUM VALID)")</f>
        <v>06. BIDAN</v>
      </c>
      <c r="Q38" s="352" t="str">
        <f>IFERROR(VLOOKUP(I38,'[2]07_MASTER_KODE_OP'!A$3:B$50,2,FALSE),"N/A (BELUM VALID)")</f>
        <v>04. Kebidanan</v>
      </c>
      <c r="R38" s="556">
        <f t="shared" si="7"/>
        <v>1</v>
      </c>
      <c r="S38" s="557">
        <f t="shared" si="8"/>
        <v>1</v>
      </c>
      <c r="T38" s="557">
        <f t="shared" si="9"/>
        <v>1</v>
      </c>
      <c r="U38" s="557">
        <f t="shared" si="10"/>
        <v>1</v>
      </c>
      <c r="V38" s="558">
        <f t="shared" si="11"/>
        <v>100</v>
      </c>
    </row>
    <row r="39" spans="1:22" ht="15">
      <c r="A39" s="533" t="s">
        <v>13526</v>
      </c>
      <c r="B39" s="546" t="s">
        <v>16731</v>
      </c>
      <c r="C39" s="545" t="s">
        <v>16732</v>
      </c>
      <c r="D39" s="539" t="s">
        <v>16733</v>
      </c>
      <c r="E39" s="481" t="s">
        <v>1662</v>
      </c>
      <c r="F39" s="536">
        <v>121</v>
      </c>
      <c r="G39" s="565"/>
      <c r="H39" s="565"/>
      <c r="I39" s="565"/>
      <c r="J39" s="565"/>
      <c r="K39" s="565"/>
      <c r="L39" s="565"/>
      <c r="M39" s="352" t="str">
        <f>IFERROR(VLOOKUP(A39,'[2]02_MASTER_KODE_FASYANKES'!B$3:L$20282,11,FALSE),"N/A (BELUM VALID)")</f>
        <v>DEMAK</v>
      </c>
      <c r="N39" s="352" t="str">
        <f t="shared" si="5"/>
        <v>VALID</v>
      </c>
      <c r="O39" s="352" t="str">
        <f t="shared" si="6"/>
        <v>Perempuan</v>
      </c>
      <c r="P39" s="352" t="str">
        <f>IFERROR(VLOOKUP(I39,'[2]07_MASTER_KODE_OP'!A$3:B$50,1,FALSE),"N/A (BELUM VALID)")</f>
        <v>N/A (BELUM VALID)</v>
      </c>
      <c r="Q39" s="352" t="str">
        <f>IFERROR(VLOOKUP(I39,'[2]07_MASTER_KODE_OP'!A$3:B$50,2,FALSE),"N/A (BELUM VALID)")</f>
        <v>N/A (BELUM VALID)</v>
      </c>
      <c r="R39" s="556">
        <f t="shared" si="7"/>
        <v>1</v>
      </c>
      <c r="S39" s="557">
        <f t="shared" si="8"/>
        <v>1</v>
      </c>
      <c r="T39" s="557">
        <f t="shared" si="9"/>
        <v>1</v>
      </c>
      <c r="U39" s="557">
        <f t="shared" si="10"/>
        <v>0</v>
      </c>
      <c r="V39" s="558">
        <f t="shared" si="11"/>
        <v>75</v>
      </c>
    </row>
    <row r="40" spans="1:22">
      <c r="A40" s="533" t="s">
        <v>13526</v>
      </c>
      <c r="B40" s="534" t="s">
        <v>16758</v>
      </c>
      <c r="C40" s="534" t="s">
        <v>16736</v>
      </c>
      <c r="D40" s="544" t="s">
        <v>16737</v>
      </c>
      <c r="E40" s="481" t="s">
        <v>1662</v>
      </c>
      <c r="F40" s="481">
        <v>131</v>
      </c>
      <c r="G40" s="541" t="s">
        <v>16842</v>
      </c>
      <c r="H40" s="541">
        <v>2013</v>
      </c>
      <c r="I40" s="363" t="s">
        <v>9384</v>
      </c>
      <c r="J40" s="541" t="s">
        <v>16843</v>
      </c>
      <c r="K40" s="541" t="s">
        <v>16805</v>
      </c>
      <c r="L40" s="541" t="s">
        <v>16800</v>
      </c>
      <c r="M40" s="352" t="str">
        <f>IFERROR(VLOOKUP(A40,'[2]02_MASTER_KODE_FASYANKES'!B$3:L$20282,11,FALSE),"N/A (BELUM VALID)")</f>
        <v>DEMAK</v>
      </c>
      <c r="N40" s="352" t="str">
        <f t="shared" si="5"/>
        <v>VALID</v>
      </c>
      <c r="O40" s="352" t="str">
        <f t="shared" si="6"/>
        <v>Perempuan</v>
      </c>
      <c r="P40" s="352" t="str">
        <f>IFERROR(VLOOKUP(I40,'[2]07_MASTER_KODE_OP'!A$3:B$50,1,FALSE),"N/A (BELUM VALID)")</f>
        <v>06. BIDAN</v>
      </c>
      <c r="Q40" s="352" t="str">
        <f>IFERROR(VLOOKUP(I40,'[2]07_MASTER_KODE_OP'!A$3:B$50,2,FALSE),"N/A (BELUM VALID)")</f>
        <v>04. Kebidanan</v>
      </c>
      <c r="R40" s="556">
        <f t="shared" si="7"/>
        <v>1</v>
      </c>
      <c r="S40" s="557">
        <f t="shared" si="8"/>
        <v>1</v>
      </c>
      <c r="T40" s="557">
        <f t="shared" si="9"/>
        <v>1</v>
      </c>
      <c r="U40" s="557">
        <f t="shared" si="10"/>
        <v>1</v>
      </c>
      <c r="V40" s="558">
        <f t="shared" si="11"/>
        <v>100</v>
      </c>
    </row>
    <row r="41" spans="1:22">
      <c r="A41" s="533" t="s">
        <v>13526</v>
      </c>
      <c r="B41" s="534" t="s">
        <v>16738</v>
      </c>
      <c r="C41" s="539"/>
      <c r="D41" s="535" t="s">
        <v>16739</v>
      </c>
      <c r="E41" s="481" t="s">
        <v>1662</v>
      </c>
      <c r="F41" s="481">
        <v>142</v>
      </c>
      <c r="G41" s="541"/>
      <c r="H41" s="541"/>
      <c r="I41" s="363" t="s">
        <v>11679</v>
      </c>
      <c r="J41" s="541"/>
      <c r="K41" s="541"/>
      <c r="L41" s="541"/>
      <c r="M41" s="352" t="str">
        <f>IFERROR(VLOOKUP(A41,'[2]02_MASTER_KODE_FASYANKES'!B$3:L$20282,11,FALSE),"N/A (BELUM VALID)")</f>
        <v>DEMAK</v>
      </c>
      <c r="N41" s="352" t="str">
        <f t="shared" si="5"/>
        <v>VALID</v>
      </c>
      <c r="O41" s="352" t="str">
        <f t="shared" si="6"/>
        <v>Perempuan</v>
      </c>
      <c r="P41" s="352" t="str">
        <f>IFERROR(VLOOKUP(I41,'[2]07_MASTER_KODE_OP'!A$3:B$50,1,FALSE),"N/A (BELUM VALID)")</f>
        <v>09. KESEHATAN MASYARAKAT</v>
      </c>
      <c r="Q41" s="352" t="str">
        <f>IFERROR(VLOOKUP(I41,'[2]07_MASTER_KODE_OP'!A$3:B$50,2,FALSE),"N/A (BELUM VALID)")</f>
        <v>06. Kesehatan Masyarakat</v>
      </c>
      <c r="R41" s="556">
        <f t="shared" si="7"/>
        <v>1</v>
      </c>
      <c r="S41" s="557">
        <f t="shared" si="8"/>
        <v>1</v>
      </c>
      <c r="T41" s="557">
        <f t="shared" si="9"/>
        <v>1</v>
      </c>
      <c r="U41" s="557">
        <f t="shared" si="10"/>
        <v>1</v>
      </c>
      <c r="V41" s="558">
        <f t="shared" si="11"/>
        <v>100</v>
      </c>
    </row>
    <row r="42" spans="1:22">
      <c r="A42" s="533" t="s">
        <v>13526</v>
      </c>
      <c r="B42" s="534" t="s">
        <v>16740</v>
      </c>
      <c r="C42" s="539"/>
      <c r="D42" s="539" t="s">
        <v>16741</v>
      </c>
      <c r="E42" s="481" t="s">
        <v>1661</v>
      </c>
      <c r="F42" s="481">
        <v>321</v>
      </c>
      <c r="G42" s="541"/>
      <c r="H42" s="541"/>
      <c r="I42" s="541"/>
      <c r="J42" s="541"/>
      <c r="K42" s="541"/>
      <c r="L42" s="541"/>
      <c r="M42" s="352" t="str">
        <f>IFERROR(VLOOKUP(A42,'[2]02_MASTER_KODE_FASYANKES'!B$3:L$20282,11,FALSE),"N/A (BELUM VALID)")</f>
        <v>DEMAK</v>
      </c>
      <c r="N42" s="352" t="str">
        <f t="shared" si="5"/>
        <v>VALID</v>
      </c>
      <c r="O42" s="352" t="str">
        <f t="shared" si="6"/>
        <v>Laki-Laki</v>
      </c>
      <c r="P42" s="352" t="str">
        <f>IFERROR(VLOOKUP(I42,'[2]07_MASTER_KODE_OP'!A$3:B$50,1,FALSE),"N/A (BELUM VALID)")</f>
        <v>N/A (BELUM VALID)</v>
      </c>
      <c r="Q42" s="352" t="str">
        <f>IFERROR(VLOOKUP(I42,'[2]07_MASTER_KODE_OP'!A$3:B$50,2,FALSE),"N/A (BELUM VALID)")</f>
        <v>N/A (BELUM VALID)</v>
      </c>
      <c r="R42" s="556">
        <f t="shared" si="7"/>
        <v>1</v>
      </c>
      <c r="S42" s="557">
        <f t="shared" si="8"/>
        <v>1</v>
      </c>
      <c r="T42" s="557">
        <f t="shared" si="9"/>
        <v>1</v>
      </c>
      <c r="U42" s="557">
        <f t="shared" si="10"/>
        <v>0</v>
      </c>
      <c r="V42" s="558">
        <f t="shared" si="11"/>
        <v>75</v>
      </c>
    </row>
    <row r="43" spans="1:22">
      <c r="A43" s="533" t="s">
        <v>13526</v>
      </c>
      <c r="B43" s="534" t="s">
        <v>16742</v>
      </c>
      <c r="C43" s="539"/>
      <c r="D43" s="539" t="s">
        <v>16743</v>
      </c>
      <c r="E43" s="481" t="s">
        <v>1662</v>
      </c>
      <c r="F43" s="481">
        <v>321</v>
      </c>
      <c r="G43" s="541" t="s">
        <v>16851</v>
      </c>
      <c r="H43" s="541">
        <v>2017</v>
      </c>
      <c r="I43" s="363" t="s">
        <v>9384</v>
      </c>
      <c r="J43" s="541" t="s">
        <v>16852</v>
      </c>
      <c r="K43" s="564" t="s">
        <v>16853</v>
      </c>
      <c r="L43" s="541" t="s">
        <v>16854</v>
      </c>
      <c r="M43" s="352" t="str">
        <f>IFERROR(VLOOKUP(A43,'[2]02_MASTER_KODE_FASYANKES'!B$3:L$20282,11,FALSE),"N/A (BELUM VALID)")</f>
        <v>DEMAK</v>
      </c>
      <c r="N43" s="352" t="str">
        <f t="shared" si="5"/>
        <v>VALID</v>
      </c>
      <c r="O43" s="352" t="str">
        <f t="shared" si="6"/>
        <v>Perempuan</v>
      </c>
      <c r="P43" s="352" t="str">
        <f>IFERROR(VLOOKUP(I43,'[2]07_MASTER_KODE_OP'!A$3:B$50,1,FALSE),"N/A (BELUM VALID)")</f>
        <v>06. BIDAN</v>
      </c>
      <c r="Q43" s="352" t="str">
        <f>IFERROR(VLOOKUP(I43,'[2]07_MASTER_KODE_OP'!A$3:B$50,2,FALSE),"N/A (BELUM VALID)")</f>
        <v>04. Kebidanan</v>
      </c>
      <c r="R43" s="556">
        <f t="shared" si="7"/>
        <v>1</v>
      </c>
      <c r="S43" s="557">
        <f t="shared" si="8"/>
        <v>1</v>
      </c>
      <c r="T43" s="557">
        <f t="shared" si="9"/>
        <v>1</v>
      </c>
      <c r="U43" s="557">
        <f t="shared" si="10"/>
        <v>1</v>
      </c>
      <c r="V43" s="558">
        <f t="shared" si="11"/>
        <v>100</v>
      </c>
    </row>
    <row r="44" spans="1:22">
      <c r="A44" s="533" t="s">
        <v>13526</v>
      </c>
      <c r="B44" s="534" t="s">
        <v>16855</v>
      </c>
      <c r="C44" s="539"/>
      <c r="D44" s="539" t="s">
        <v>16764</v>
      </c>
      <c r="E44" s="481" t="s">
        <v>1662</v>
      </c>
      <c r="F44" s="481">
        <v>321</v>
      </c>
      <c r="G44" s="541" t="s">
        <v>16845</v>
      </c>
      <c r="H44" s="541">
        <v>2015</v>
      </c>
      <c r="I44" s="363" t="s">
        <v>9378</v>
      </c>
      <c r="J44" s="541"/>
      <c r="K44" s="566" t="s">
        <v>16846</v>
      </c>
      <c r="M44" s="352" t="str">
        <f>IFERROR(VLOOKUP(A44,'[2]02_MASTER_KODE_FASYANKES'!B$3:L$20282,11,FALSE),"N/A (BELUM VALID)")</f>
        <v>DEMAK</v>
      </c>
      <c r="N44" s="352" t="str">
        <f t="shared" si="5"/>
        <v>VALID</v>
      </c>
      <c r="O44" s="352" t="str">
        <f t="shared" si="6"/>
        <v>Perempuan</v>
      </c>
      <c r="P44" s="352" t="str">
        <f>IFERROR(VLOOKUP(I44,'[2]07_MASTER_KODE_OP'!A$3:B$50,1,FALSE),"N/A (BELUM VALID)")</f>
        <v>03. PERAWAT</v>
      </c>
      <c r="Q44" s="352" t="str">
        <f>IFERROR(VLOOKUP(I44,'[2]07_MASTER_KODE_OP'!A$3:B$50,2,FALSE),"N/A (BELUM VALID)")</f>
        <v>03. Keperawatan</v>
      </c>
      <c r="R44" s="556">
        <f t="shared" si="7"/>
        <v>1</v>
      </c>
      <c r="S44" s="557">
        <f t="shared" si="8"/>
        <v>1</v>
      </c>
      <c r="T44" s="557">
        <f t="shared" si="9"/>
        <v>1</v>
      </c>
      <c r="U44" s="557">
        <f t="shared" si="10"/>
        <v>1</v>
      </c>
      <c r="V44" s="558">
        <f t="shared" si="11"/>
        <v>100</v>
      </c>
    </row>
    <row r="45" spans="1:22">
      <c r="A45" s="533" t="s">
        <v>13526</v>
      </c>
      <c r="B45" s="534" t="s">
        <v>16744</v>
      </c>
      <c r="C45" s="539"/>
      <c r="D45" s="539" t="s">
        <v>16745</v>
      </c>
      <c r="E45" s="481" t="s">
        <v>1662</v>
      </c>
      <c r="F45" s="481">
        <v>321</v>
      </c>
      <c r="G45" s="541" t="s">
        <v>16847</v>
      </c>
      <c r="H45" s="541">
        <v>2015</v>
      </c>
      <c r="I45" s="363" t="s">
        <v>9384</v>
      </c>
      <c r="J45" s="541" t="s">
        <v>16848</v>
      </c>
      <c r="K45" s="564" t="s">
        <v>16844</v>
      </c>
      <c r="L45" s="541" t="s">
        <v>16800</v>
      </c>
      <c r="M45" s="352" t="str">
        <f>IFERROR(VLOOKUP(A45,'[2]02_MASTER_KODE_FASYANKES'!B$3:L$20282,11,FALSE),"N/A (BELUM VALID)")</f>
        <v>DEMAK</v>
      </c>
      <c r="N45" s="352" t="str">
        <f t="shared" si="5"/>
        <v>VALID</v>
      </c>
      <c r="O45" s="352" t="str">
        <f t="shared" si="6"/>
        <v>Perempuan</v>
      </c>
      <c r="P45" s="352" t="str">
        <f>IFERROR(VLOOKUP(I45,'[2]07_MASTER_KODE_OP'!A$3:B$50,1,FALSE),"N/A (BELUM VALID)")</f>
        <v>06. BIDAN</v>
      </c>
      <c r="Q45" s="352" t="str">
        <f>IFERROR(VLOOKUP(I45,'[2]07_MASTER_KODE_OP'!A$3:B$50,2,FALSE),"N/A (BELUM VALID)")</f>
        <v>04. Kebidanan</v>
      </c>
      <c r="R45" s="556">
        <f t="shared" si="7"/>
        <v>1</v>
      </c>
      <c r="S45" s="557">
        <f t="shared" si="8"/>
        <v>1</v>
      </c>
      <c r="T45" s="557">
        <f t="shared" si="9"/>
        <v>1</v>
      </c>
      <c r="U45" s="557">
        <f t="shared" si="10"/>
        <v>1</v>
      </c>
      <c r="V45" s="558">
        <f t="shared" si="11"/>
        <v>100</v>
      </c>
    </row>
    <row r="46" spans="1:22">
      <c r="A46" s="533" t="s">
        <v>13526</v>
      </c>
      <c r="B46" s="534" t="s">
        <v>16747</v>
      </c>
      <c r="C46" s="539"/>
      <c r="D46" s="539" t="s">
        <v>16748</v>
      </c>
      <c r="E46" s="481" t="s">
        <v>1662</v>
      </c>
      <c r="F46" s="481">
        <v>321</v>
      </c>
      <c r="G46" s="541" t="s">
        <v>16849</v>
      </c>
      <c r="H46" s="541">
        <v>2015</v>
      </c>
      <c r="I46" s="363" t="s">
        <v>9384</v>
      </c>
      <c r="J46" s="541" t="s">
        <v>16850</v>
      </c>
      <c r="K46" s="564" t="s">
        <v>16844</v>
      </c>
      <c r="L46" s="541" t="s">
        <v>16800</v>
      </c>
      <c r="M46" s="352" t="str">
        <f>IFERROR(VLOOKUP(A46,'[2]02_MASTER_KODE_FASYANKES'!B$3:L$20282,11,FALSE),"N/A (BELUM VALID)")</f>
        <v>DEMAK</v>
      </c>
      <c r="N46" s="352" t="str">
        <f t="shared" si="5"/>
        <v>VALID</v>
      </c>
      <c r="O46" s="352" t="str">
        <f t="shared" si="6"/>
        <v>Perempuan</v>
      </c>
      <c r="P46" s="352" t="str">
        <f>IFERROR(VLOOKUP(I46,'[2]07_MASTER_KODE_OP'!A$3:B$50,1,FALSE),"N/A (BELUM VALID)")</f>
        <v>06. BIDAN</v>
      </c>
      <c r="Q46" s="352" t="str">
        <f>IFERROR(VLOOKUP(I46,'[2]07_MASTER_KODE_OP'!A$3:B$50,2,FALSE),"N/A (BELUM VALID)")</f>
        <v>04. Kebidanan</v>
      </c>
      <c r="R46" s="556">
        <f t="shared" si="7"/>
        <v>1</v>
      </c>
      <c r="S46" s="557">
        <f t="shared" si="8"/>
        <v>1</v>
      </c>
      <c r="T46" s="557">
        <f t="shared" si="9"/>
        <v>1</v>
      </c>
      <c r="U46" s="557">
        <f t="shared" si="10"/>
        <v>1</v>
      </c>
      <c r="V46" s="558">
        <f t="shared" si="11"/>
        <v>100</v>
      </c>
    </row>
    <row r="47" spans="1:22">
      <c r="A47" s="533" t="s">
        <v>13526</v>
      </c>
      <c r="B47" s="534" t="s">
        <v>16749</v>
      </c>
      <c r="C47" s="539"/>
      <c r="D47" s="539" t="s">
        <v>16750</v>
      </c>
      <c r="E47" s="481" t="s">
        <v>1662</v>
      </c>
      <c r="F47" s="481">
        <v>321</v>
      </c>
      <c r="G47" s="541"/>
      <c r="H47" s="541"/>
      <c r="I47" s="363" t="s">
        <v>9384</v>
      </c>
      <c r="J47" s="541"/>
      <c r="K47" s="541"/>
      <c r="L47" s="541"/>
      <c r="M47" s="352" t="str">
        <f>IFERROR(VLOOKUP(A47,'[2]02_MASTER_KODE_FASYANKES'!B$3:L$20282,11,FALSE),"N/A (BELUM VALID)")</f>
        <v>DEMAK</v>
      </c>
      <c r="N47" s="352" t="str">
        <f t="shared" si="5"/>
        <v>VALID</v>
      </c>
      <c r="O47" s="352" t="str">
        <f t="shared" si="6"/>
        <v>Perempuan</v>
      </c>
      <c r="P47" s="352" t="str">
        <f>IFERROR(VLOOKUP(I47,'[2]07_MASTER_KODE_OP'!A$3:B$50,1,FALSE),"N/A (BELUM VALID)")</f>
        <v>06. BIDAN</v>
      </c>
      <c r="Q47" s="352" t="str">
        <f>IFERROR(VLOOKUP(I47,'[2]07_MASTER_KODE_OP'!A$3:B$50,2,FALSE),"N/A (BELUM VALID)")</f>
        <v>04. Kebidanan</v>
      </c>
      <c r="R47" s="556">
        <f t="shared" si="7"/>
        <v>1</v>
      </c>
      <c r="S47" s="557">
        <f t="shared" si="8"/>
        <v>1</v>
      </c>
      <c r="T47" s="557">
        <f t="shared" si="9"/>
        <v>1</v>
      </c>
      <c r="U47" s="557">
        <f t="shared" si="10"/>
        <v>1</v>
      </c>
      <c r="V47" s="558">
        <f t="shared" si="11"/>
        <v>100</v>
      </c>
    </row>
    <row r="48" spans="1:22">
      <c r="A48" s="533" t="s">
        <v>13526</v>
      </c>
      <c r="B48" s="534" t="s">
        <v>16751</v>
      </c>
      <c r="C48" s="539"/>
      <c r="D48" s="539" t="s">
        <v>16752</v>
      </c>
      <c r="E48" s="481" t="s">
        <v>1661</v>
      </c>
      <c r="F48" s="481">
        <v>321</v>
      </c>
      <c r="G48" s="541"/>
      <c r="H48" s="541"/>
      <c r="I48" s="363" t="s">
        <v>9378</v>
      </c>
      <c r="J48" s="541"/>
      <c r="K48" s="541"/>
      <c r="L48" s="541"/>
      <c r="M48" s="352" t="str">
        <f>IFERROR(VLOOKUP(A48,'[2]02_MASTER_KODE_FASYANKES'!B$3:L$20282,11,FALSE),"N/A (BELUM VALID)")</f>
        <v>DEMAK</v>
      </c>
      <c r="N48" s="352" t="str">
        <f t="shared" si="5"/>
        <v>VALID</v>
      </c>
      <c r="O48" s="352" t="str">
        <f t="shared" si="6"/>
        <v>Laki-Laki</v>
      </c>
      <c r="P48" s="352" t="str">
        <f>IFERROR(VLOOKUP(I48,'[2]07_MASTER_KODE_OP'!A$3:B$50,1,FALSE),"N/A (BELUM VALID)")</f>
        <v>03. PERAWAT</v>
      </c>
      <c r="Q48" s="352" t="str">
        <f>IFERROR(VLOOKUP(I48,'[2]07_MASTER_KODE_OP'!A$3:B$50,2,FALSE),"N/A (BELUM VALID)")</f>
        <v>03. Keperawatan</v>
      </c>
      <c r="R48" s="556">
        <f t="shared" si="7"/>
        <v>1</v>
      </c>
      <c r="S48" s="557">
        <f t="shared" si="8"/>
        <v>1</v>
      </c>
      <c r="T48" s="557">
        <f t="shared" si="9"/>
        <v>1</v>
      </c>
      <c r="U48" s="557">
        <f t="shared" si="10"/>
        <v>1</v>
      </c>
      <c r="V48" s="558">
        <f t="shared" si="11"/>
        <v>100</v>
      </c>
    </row>
    <row r="49" spans="1:22">
      <c r="A49" s="533" t="s">
        <v>13526</v>
      </c>
      <c r="B49" s="534" t="s">
        <v>16753</v>
      </c>
      <c r="C49" s="539"/>
      <c r="D49" s="548" t="s">
        <v>16754</v>
      </c>
      <c r="E49" s="481" t="s">
        <v>1661</v>
      </c>
      <c r="F49" s="481">
        <v>321</v>
      </c>
      <c r="G49" s="541" t="s">
        <v>16864</v>
      </c>
      <c r="H49" s="541"/>
      <c r="I49" s="363" t="s">
        <v>9384</v>
      </c>
      <c r="J49" s="541"/>
      <c r="K49" s="566"/>
      <c r="L49" s="541"/>
      <c r="M49" s="352" t="str">
        <f>IFERROR(VLOOKUP(A49,'[2]02_MASTER_KODE_FASYANKES'!B$3:L$20282,11,FALSE),"N/A (BELUM VALID)")</f>
        <v>DEMAK</v>
      </c>
      <c r="N49" s="352" t="str">
        <f t="shared" si="5"/>
        <v>VALID</v>
      </c>
      <c r="O49" s="352" t="str">
        <f t="shared" si="6"/>
        <v>Laki-Laki</v>
      </c>
      <c r="P49" s="352" t="str">
        <f>IFERROR(VLOOKUP(I49,'[2]07_MASTER_KODE_OP'!A$3:B$50,1,FALSE),"N/A (BELUM VALID)")</f>
        <v>06. BIDAN</v>
      </c>
      <c r="Q49" s="352" t="str">
        <f>IFERROR(VLOOKUP(I49,'[2]07_MASTER_KODE_OP'!A$3:B$50,2,FALSE),"N/A (BELUM VALID)")</f>
        <v>04. Kebidanan</v>
      </c>
      <c r="R49" s="556">
        <f t="shared" si="7"/>
        <v>1</v>
      </c>
      <c r="S49" s="557">
        <f t="shared" si="8"/>
        <v>1</v>
      </c>
      <c r="T49" s="557">
        <f t="shared" si="9"/>
        <v>1</v>
      </c>
      <c r="U49" s="557">
        <f t="shared" si="10"/>
        <v>1</v>
      </c>
      <c r="V49" s="558">
        <f t="shared" si="11"/>
        <v>100</v>
      </c>
    </row>
    <row r="50" spans="1:22">
      <c r="A50" s="533" t="s">
        <v>13526</v>
      </c>
      <c r="B50" s="534" t="s">
        <v>16777</v>
      </c>
      <c r="C50" s="539"/>
      <c r="D50" s="539" t="s">
        <v>16755</v>
      </c>
      <c r="E50" s="481" t="s">
        <v>1662</v>
      </c>
      <c r="F50" s="481">
        <v>321</v>
      </c>
      <c r="G50" s="567"/>
      <c r="H50" s="541"/>
      <c r="I50" s="363" t="s">
        <v>9378</v>
      </c>
      <c r="J50" s="541"/>
      <c r="K50" s="541"/>
      <c r="L50" s="541"/>
      <c r="M50" s="352" t="str">
        <f>IFERROR(VLOOKUP(A50,'[2]02_MASTER_KODE_FASYANKES'!B$3:L$20282,11,FALSE),"N/A (BELUM VALID)")</f>
        <v>DEMAK</v>
      </c>
      <c r="N50" s="352" t="str">
        <f t="shared" si="5"/>
        <v>VALID</v>
      </c>
      <c r="O50" s="352" t="str">
        <f t="shared" si="6"/>
        <v>Perempuan</v>
      </c>
      <c r="P50" s="352" t="str">
        <f>IFERROR(VLOOKUP(I50,'[2]07_MASTER_KODE_OP'!A$3:B$50,1,FALSE),"N/A (BELUM VALID)")</f>
        <v>03. PERAWAT</v>
      </c>
      <c r="Q50" s="352" t="str">
        <f>IFERROR(VLOOKUP(I50,'[2]07_MASTER_KODE_OP'!A$3:B$50,2,FALSE),"N/A (BELUM VALID)")</f>
        <v>03. Keperawatan</v>
      </c>
      <c r="R50" s="556">
        <f t="shared" si="7"/>
        <v>1</v>
      </c>
      <c r="S50" s="557">
        <f t="shared" si="8"/>
        <v>1</v>
      </c>
      <c r="T50" s="557">
        <f t="shared" si="9"/>
        <v>1</v>
      </c>
      <c r="U50" s="557">
        <f t="shared" si="10"/>
        <v>1</v>
      </c>
      <c r="V50" s="558">
        <f t="shared" si="11"/>
        <v>100</v>
      </c>
    </row>
    <row r="51" spans="1:22">
      <c r="A51" s="533" t="s">
        <v>13526</v>
      </c>
      <c r="B51" s="534" t="s">
        <v>16786</v>
      </c>
      <c r="C51" s="539"/>
      <c r="D51" s="539" t="s">
        <v>16756</v>
      </c>
      <c r="E51" s="481" t="s">
        <v>1661</v>
      </c>
      <c r="F51" s="481">
        <v>321</v>
      </c>
      <c r="G51" s="567"/>
      <c r="H51" s="541"/>
      <c r="I51" s="363" t="s">
        <v>9378</v>
      </c>
      <c r="J51" s="541"/>
      <c r="K51" s="541"/>
      <c r="L51" s="541"/>
      <c r="M51" s="352" t="str">
        <f>IFERROR(VLOOKUP(A51,'[2]02_MASTER_KODE_FASYANKES'!B$3:L$20282,11,FALSE),"N/A (BELUM VALID)")</f>
        <v>DEMAK</v>
      </c>
      <c r="N51" s="352" t="str">
        <f t="shared" si="5"/>
        <v>VALID</v>
      </c>
      <c r="O51" s="352" t="str">
        <f t="shared" si="6"/>
        <v>Laki-Laki</v>
      </c>
      <c r="P51" s="352" t="str">
        <f>IFERROR(VLOOKUP(I51,'[2]07_MASTER_KODE_OP'!A$3:B$50,1,FALSE),"N/A (BELUM VALID)")</f>
        <v>03. PERAWAT</v>
      </c>
      <c r="Q51" s="352" t="str">
        <f>IFERROR(VLOOKUP(I51,'[2]07_MASTER_KODE_OP'!A$3:B$50,2,FALSE),"N/A (BELUM VALID)")</f>
        <v>03. Keperawatan</v>
      </c>
      <c r="R51" s="556">
        <f t="shared" si="7"/>
        <v>1</v>
      </c>
      <c r="S51" s="557">
        <f t="shared" si="8"/>
        <v>1</v>
      </c>
      <c r="T51" s="557">
        <f t="shared" si="9"/>
        <v>1</v>
      </c>
      <c r="U51" s="557">
        <f t="shared" si="10"/>
        <v>1</v>
      </c>
      <c r="V51" s="558">
        <f t="shared" si="11"/>
        <v>100</v>
      </c>
    </row>
    <row r="52" spans="1:22">
      <c r="A52" s="533" t="s">
        <v>13526</v>
      </c>
      <c r="B52" s="560" t="s">
        <v>16775</v>
      </c>
      <c r="C52" s="435"/>
      <c r="D52" s="435" t="s">
        <v>16759</v>
      </c>
      <c r="E52" s="436" t="s">
        <v>1662</v>
      </c>
      <c r="F52" s="481">
        <v>321</v>
      </c>
      <c r="G52" s="567"/>
      <c r="H52" s="541"/>
      <c r="I52" s="363" t="s">
        <v>9384</v>
      </c>
      <c r="J52" s="541"/>
      <c r="K52" s="564"/>
      <c r="L52" s="541"/>
      <c r="M52" s="352" t="str">
        <f>IFERROR(VLOOKUP(A52,'[2]02_MASTER_KODE_FASYANKES'!B$3:L$20282,11,FALSE),"N/A (BELUM VALID)")</f>
        <v>DEMAK</v>
      </c>
      <c r="N52" s="352" t="str">
        <f t="shared" si="5"/>
        <v>VALID</v>
      </c>
      <c r="O52" s="352" t="str">
        <f t="shared" si="6"/>
        <v>Perempuan</v>
      </c>
      <c r="P52" s="352" t="str">
        <f>IFERROR(VLOOKUP(I52,'[2]07_MASTER_KODE_OP'!A$3:B$50,1,FALSE),"N/A (BELUM VALID)")</f>
        <v>06. BIDAN</v>
      </c>
      <c r="Q52" s="352" t="str">
        <f>IFERROR(VLOOKUP(I52,'[2]07_MASTER_KODE_OP'!A$3:B$50,2,FALSE),"N/A (BELUM VALID)")</f>
        <v>04. Kebidanan</v>
      </c>
      <c r="R52" s="556">
        <f t="shared" si="7"/>
        <v>1</v>
      </c>
      <c r="S52" s="557">
        <f t="shared" si="8"/>
        <v>1</v>
      </c>
      <c r="T52" s="557">
        <f t="shared" si="9"/>
        <v>1</v>
      </c>
      <c r="U52" s="557">
        <f t="shared" si="10"/>
        <v>1</v>
      </c>
      <c r="V52" s="558">
        <f t="shared" si="11"/>
        <v>100</v>
      </c>
    </row>
    <row r="53" spans="1:22">
      <c r="A53" s="533" t="s">
        <v>13526</v>
      </c>
      <c r="B53" s="560" t="s">
        <v>16776</v>
      </c>
      <c r="C53" s="435"/>
      <c r="D53" s="435" t="s">
        <v>16773</v>
      </c>
      <c r="E53" s="436" t="s">
        <v>1662</v>
      </c>
      <c r="F53" s="481">
        <v>321</v>
      </c>
      <c r="G53" s="541"/>
      <c r="H53" s="541"/>
      <c r="I53" s="363" t="s">
        <v>9384</v>
      </c>
      <c r="J53" s="541"/>
      <c r="K53" s="541"/>
      <c r="L53" s="541"/>
      <c r="M53" s="352" t="str">
        <f>IFERROR(VLOOKUP(A53,'[2]02_MASTER_KODE_FASYANKES'!B$3:L$20282,11,FALSE),"N/A (BELUM VALID)")</f>
        <v>DEMAK</v>
      </c>
      <c r="N53" s="352" t="str">
        <f t="shared" ref="N53:N58" si="12">IF(LEN(B53)=16,"VALID","N/A (BELUM VALID)")</f>
        <v>VALID</v>
      </c>
      <c r="O53" s="352" t="str">
        <f t="shared" ref="O53:O58" si="13">IF(E53="L","Laki-Laki",IF(E53="P","Perempuan","N/A (BELUM VALID)"))</f>
        <v>Perempuan</v>
      </c>
      <c r="P53" s="352" t="str">
        <f>IFERROR(VLOOKUP(I53,'[2]07_MASTER_KODE_OP'!A$3:B$50,1,FALSE),"N/A (BELUM VALID)")</f>
        <v>06. BIDAN</v>
      </c>
      <c r="Q53" s="352" t="str">
        <f>IFERROR(VLOOKUP(I53,'[2]07_MASTER_KODE_OP'!A$3:B$50,2,FALSE),"N/A (BELUM VALID)")</f>
        <v>04. Kebidanan</v>
      </c>
      <c r="R53" s="556">
        <f t="shared" ref="R53:R58" si="14">IF(L53&lt;&gt;"N/A (BELUM VALID)",1,0)</f>
        <v>1</v>
      </c>
      <c r="S53" s="557">
        <f t="shared" ref="S53:S58" si="15">IF(N53&lt;&gt;"N/A (BELUM VALID)",1,0)</f>
        <v>1</v>
      </c>
      <c r="T53" s="557">
        <f t="shared" ref="T53:T58" si="16">IF(O53&lt;&gt;"N/A (BELUM VALID)",1,0)</f>
        <v>1</v>
      </c>
      <c r="U53" s="557">
        <f t="shared" ref="U53:U58" si="17">IF(P53&lt;&gt;"N/A (BELUM VALID)",1,0)</f>
        <v>1</v>
      </c>
      <c r="V53" s="558">
        <f t="shared" ref="V53:V58" si="18">SUM(R53:U53)/4*100</f>
        <v>100</v>
      </c>
    </row>
    <row r="54" spans="1:22">
      <c r="A54" s="533" t="s">
        <v>13526</v>
      </c>
      <c r="B54" s="560" t="s">
        <v>16783</v>
      </c>
      <c r="C54" s="435"/>
      <c r="D54" s="435" t="s">
        <v>16779</v>
      </c>
      <c r="E54" s="436" t="s">
        <v>1662</v>
      </c>
      <c r="F54" s="481">
        <v>321</v>
      </c>
      <c r="G54" s="541"/>
      <c r="H54" s="541"/>
      <c r="I54" s="363" t="s">
        <v>9384</v>
      </c>
      <c r="J54" s="541"/>
      <c r="K54" s="541"/>
      <c r="L54" s="541"/>
      <c r="M54" s="352" t="str">
        <f>IFERROR(VLOOKUP(A54,'[2]02_MASTER_KODE_FASYANKES'!B$3:L$20282,11,FALSE),"N/A (BELUM VALID)")</f>
        <v>DEMAK</v>
      </c>
      <c r="N54" s="352" t="str">
        <f t="shared" si="12"/>
        <v>VALID</v>
      </c>
      <c r="O54" s="352" t="str">
        <f t="shared" si="13"/>
        <v>Perempuan</v>
      </c>
      <c r="P54" s="352" t="str">
        <f>IFERROR(VLOOKUP(I54,'[2]07_MASTER_KODE_OP'!A$3:B$50,1,FALSE),"N/A (BELUM VALID)")</f>
        <v>06. BIDAN</v>
      </c>
      <c r="Q54" s="352" t="str">
        <f>IFERROR(VLOOKUP(I54,'[2]07_MASTER_KODE_OP'!A$3:B$50,2,FALSE),"N/A (BELUM VALID)")</f>
        <v>04. Kebidanan</v>
      </c>
      <c r="R54" s="556">
        <f t="shared" si="14"/>
        <v>1</v>
      </c>
      <c r="S54" s="557">
        <f t="shared" si="15"/>
        <v>1</v>
      </c>
      <c r="T54" s="557">
        <f t="shared" si="16"/>
        <v>1</v>
      </c>
      <c r="U54" s="557">
        <f t="shared" si="17"/>
        <v>1</v>
      </c>
      <c r="V54" s="558">
        <f t="shared" si="18"/>
        <v>100</v>
      </c>
    </row>
    <row r="55" spans="1:22">
      <c r="A55" s="533" t="s">
        <v>13526</v>
      </c>
      <c r="B55" s="560" t="s">
        <v>16784</v>
      </c>
      <c r="C55" s="435"/>
      <c r="D55" s="435" t="s">
        <v>16781</v>
      </c>
      <c r="E55" s="436" t="s">
        <v>1662</v>
      </c>
      <c r="F55" s="481">
        <v>321</v>
      </c>
      <c r="G55" s="566"/>
      <c r="H55" s="541"/>
      <c r="I55" s="363" t="s">
        <v>9384</v>
      </c>
      <c r="J55" s="541"/>
      <c r="K55" s="566"/>
      <c r="L55" s="541"/>
      <c r="M55" s="352" t="str">
        <f>IFERROR(VLOOKUP(A55,'[2]02_MASTER_KODE_FASYANKES'!B$3:L$20282,11,FALSE),"N/A (BELUM VALID)")</f>
        <v>DEMAK</v>
      </c>
      <c r="N55" s="352" t="str">
        <f t="shared" si="12"/>
        <v>VALID</v>
      </c>
      <c r="O55" s="352" t="str">
        <f t="shared" si="13"/>
        <v>Perempuan</v>
      </c>
      <c r="P55" s="352" t="str">
        <f>IFERROR(VLOOKUP(I55,'[2]07_MASTER_KODE_OP'!A$3:B$50,1,FALSE),"N/A (BELUM VALID)")</f>
        <v>06. BIDAN</v>
      </c>
      <c r="Q55" s="352" t="str">
        <f>IFERROR(VLOOKUP(I55,'[2]07_MASTER_KODE_OP'!A$3:B$50,2,FALSE),"N/A (BELUM VALID)")</f>
        <v>04. Kebidanan</v>
      </c>
      <c r="R55" s="556">
        <f t="shared" si="14"/>
        <v>1</v>
      </c>
      <c r="S55" s="557">
        <f t="shared" si="15"/>
        <v>1</v>
      </c>
      <c r="T55" s="557">
        <f t="shared" si="16"/>
        <v>1</v>
      </c>
      <c r="U55" s="557">
        <f t="shared" si="17"/>
        <v>1</v>
      </c>
      <c r="V55" s="558">
        <f t="shared" si="18"/>
        <v>100</v>
      </c>
    </row>
    <row r="56" spans="1:22">
      <c r="A56" s="533" t="s">
        <v>13526</v>
      </c>
      <c r="B56" s="560" t="s">
        <v>16787</v>
      </c>
      <c r="C56" s="435"/>
      <c r="D56" s="435" t="s">
        <v>16785</v>
      </c>
      <c r="E56" s="436" t="s">
        <v>1662</v>
      </c>
      <c r="F56" s="481">
        <v>321</v>
      </c>
      <c r="G56" s="567"/>
      <c r="H56" s="541"/>
      <c r="I56" s="363" t="s">
        <v>9384</v>
      </c>
      <c r="J56" s="541"/>
      <c r="K56" s="541"/>
      <c r="L56" s="541"/>
      <c r="M56" s="352" t="str">
        <f>IFERROR(VLOOKUP(A56,'[2]02_MASTER_KODE_FASYANKES'!B$3:L$20282,11,FALSE),"N/A (BELUM VALID)")</f>
        <v>DEMAK</v>
      </c>
      <c r="N56" s="352" t="str">
        <f t="shared" si="12"/>
        <v>VALID</v>
      </c>
      <c r="O56" s="352" t="str">
        <f t="shared" si="13"/>
        <v>Perempuan</v>
      </c>
      <c r="P56" s="352" t="str">
        <f>IFERROR(VLOOKUP(I56,'[2]07_MASTER_KODE_OP'!A$3:B$50,1,FALSE),"N/A (BELUM VALID)")</f>
        <v>06. BIDAN</v>
      </c>
      <c r="Q56" s="352" t="str">
        <f>IFERROR(VLOOKUP(I56,'[2]07_MASTER_KODE_OP'!A$3:B$50,2,FALSE),"N/A (BELUM VALID)")</f>
        <v>04. Kebidanan</v>
      </c>
      <c r="R56" s="556">
        <f t="shared" si="14"/>
        <v>1</v>
      </c>
      <c r="S56" s="557">
        <f t="shared" si="15"/>
        <v>1</v>
      </c>
      <c r="T56" s="557">
        <f t="shared" si="16"/>
        <v>1</v>
      </c>
      <c r="U56" s="557">
        <f t="shared" si="17"/>
        <v>1</v>
      </c>
      <c r="V56" s="558">
        <f t="shared" si="18"/>
        <v>100</v>
      </c>
    </row>
    <row r="57" spans="1:22" ht="14.25">
      <c r="A57" s="533" t="s">
        <v>13526</v>
      </c>
      <c r="B57" s="560" t="s">
        <v>16791</v>
      </c>
      <c r="C57" s="435"/>
      <c r="D57" s="435" t="s">
        <v>16789</v>
      </c>
      <c r="E57" s="436" t="s">
        <v>1661</v>
      </c>
      <c r="F57" s="412">
        <v>321</v>
      </c>
      <c r="G57" s="567"/>
      <c r="H57" s="541"/>
      <c r="I57" s="363" t="s">
        <v>9378</v>
      </c>
      <c r="J57" s="541"/>
      <c r="K57" s="541"/>
      <c r="L57" s="541"/>
      <c r="M57" s="352" t="str">
        <f>IFERROR(VLOOKUP(A57,'[2]02_MASTER_KODE_FASYANKES'!B$3:L$20282,11,FALSE),"N/A (BELUM VALID)")</f>
        <v>DEMAK</v>
      </c>
      <c r="N57" s="352" t="str">
        <f t="shared" si="12"/>
        <v>VALID</v>
      </c>
      <c r="O57" s="352" t="str">
        <f t="shared" si="13"/>
        <v>Laki-Laki</v>
      </c>
      <c r="P57" s="352" t="str">
        <f>IFERROR(VLOOKUP(I57,'[2]07_MASTER_KODE_OP'!A$3:B$50,1,FALSE),"N/A (BELUM VALID)")</f>
        <v>03. PERAWAT</v>
      </c>
      <c r="Q57" s="352" t="str">
        <f>IFERROR(VLOOKUP(I57,'[2]07_MASTER_KODE_OP'!A$3:B$50,2,FALSE),"N/A (BELUM VALID)")</f>
        <v>03. Keperawatan</v>
      </c>
      <c r="R57" s="556">
        <f t="shared" si="14"/>
        <v>1</v>
      </c>
      <c r="S57" s="557">
        <f t="shared" si="15"/>
        <v>1</v>
      </c>
      <c r="T57" s="557">
        <f t="shared" si="16"/>
        <v>1</v>
      </c>
      <c r="U57" s="557">
        <f t="shared" si="17"/>
        <v>1</v>
      </c>
      <c r="V57" s="558">
        <f t="shared" si="18"/>
        <v>100</v>
      </c>
    </row>
    <row r="58" spans="1:22">
      <c r="A58" s="568"/>
      <c r="B58" s="567"/>
      <c r="C58" s="567"/>
      <c r="D58" s="567"/>
      <c r="E58" s="569"/>
      <c r="F58" s="568"/>
      <c r="G58" s="567"/>
      <c r="H58" s="541"/>
      <c r="I58" s="541"/>
      <c r="J58" s="541"/>
      <c r="K58" s="564"/>
      <c r="L58" s="541"/>
      <c r="M58" s="352" t="str">
        <f>IFERROR(VLOOKUP(A58,'[2]02_MASTER_KODE_FASYANKES'!B$3:L$20282,11,FALSE),"N/A (BELUM VALID)")</f>
        <v>N/A (BELUM VALID)</v>
      </c>
      <c r="N58" s="352" t="str">
        <f t="shared" si="12"/>
        <v>N/A (BELUM VALID)</v>
      </c>
      <c r="O58" s="352" t="str">
        <f t="shared" si="13"/>
        <v>N/A (BELUM VALID)</v>
      </c>
      <c r="P58" s="352" t="str">
        <f>IFERROR(VLOOKUP(I58,'[2]07_MASTER_KODE_OP'!A$3:B$50,1,FALSE),"N/A (BELUM VALID)")</f>
        <v>N/A (BELUM VALID)</v>
      </c>
      <c r="Q58" s="352" t="str">
        <f>IFERROR(VLOOKUP(I58,'[2]07_MASTER_KODE_OP'!A$3:B$50,2,FALSE),"N/A (BELUM VALID)")</f>
        <v>N/A (BELUM VALID)</v>
      </c>
      <c r="R58" s="556">
        <f t="shared" si="14"/>
        <v>1</v>
      </c>
      <c r="S58" s="557">
        <f t="shared" si="15"/>
        <v>0</v>
      </c>
      <c r="T58" s="557">
        <f t="shared" si="16"/>
        <v>0</v>
      </c>
      <c r="U58" s="557">
        <f t="shared" si="17"/>
        <v>0</v>
      </c>
      <c r="V58" s="558">
        <f t="shared" si="18"/>
        <v>25</v>
      </c>
    </row>
  </sheetData>
  <autoFilter ref="A3:V30"/>
  <mergeCells count="3">
    <mergeCell ref="L2:V2"/>
    <mergeCell ref="G2:I2"/>
    <mergeCell ref="J2:K2"/>
  </mergeCells>
  <dataValidations count="2">
    <dataValidation type="list" allowBlank="1" showInputMessage="1" showErrorMessage="1" sqref="E4:E14">
      <formula1>"L,P"</formula1>
    </dataValidation>
    <dataValidation type="list" allowBlank="1" showInputMessage="1" showErrorMessage="1" sqref="F4:F39">
      <formula1>#REF!</formula1>
    </dataValidation>
  </dataValidations>
  <printOptions gridLines="1" gridLinesSet="0"/>
  <pageMargins left="0.75" right="0.75" top="1" bottom="1" header="0.5" footer="0.5"/>
  <pageSetup paperSize="9" fitToWidth="0" fitToHeight="0"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'07_MASTER_KODE_OP'!A$4:A$27</xm:f>
          </x14:formula1>
          <xm:sqref>I4:I30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pageSetUpPr autoPageBreaks="0"/>
  </sheetPr>
  <dimension ref="A1:V28"/>
  <sheetViews>
    <sheetView zoomScale="70" zoomScaleNormal="70" zoomScalePageLayoutView="80" workbookViewId="0">
      <pane ySplit="3" topLeftCell="A4" activePane="bottomLeft" state="frozen"/>
      <selection activeCell="G8" sqref="G8"/>
      <selection pane="bottomLeft"/>
    </sheetView>
  </sheetViews>
  <sheetFormatPr defaultColWidth="8.85546875" defaultRowHeight="12"/>
  <cols>
    <col min="1" max="1" width="14.42578125" style="69" customWidth="1"/>
    <col min="2" max="2" width="17.140625" style="69" customWidth="1"/>
    <col min="3" max="3" width="14.140625" style="302" customWidth="1"/>
    <col min="4" max="4" width="11.28515625" style="69" customWidth="1"/>
    <col min="5" max="5" width="28.140625" style="69" customWidth="1"/>
    <col min="6" max="6" width="6.85546875" style="69" customWidth="1"/>
    <col min="7" max="7" width="21.7109375" style="69" customWidth="1"/>
    <col min="8" max="8" width="17.42578125" style="69" customWidth="1"/>
    <col min="9" max="9" width="16.42578125" style="69" customWidth="1"/>
    <col min="10" max="10" width="12.5703125" style="69" customWidth="1"/>
    <col min="11" max="11" width="20.42578125" style="69" customWidth="1"/>
    <col min="12" max="12" width="11.42578125" style="69" customWidth="1"/>
    <col min="13" max="13" width="17.42578125" style="69" customWidth="1"/>
    <col min="14" max="14" width="25.5703125" style="69" customWidth="1"/>
    <col min="15" max="15" width="18.28515625" style="69" customWidth="1"/>
    <col min="16" max="16" width="21.28515625" style="69" customWidth="1"/>
    <col min="17" max="17" width="9.140625" style="69" customWidth="1"/>
    <col min="18" max="18" width="10" style="69" customWidth="1"/>
    <col min="19" max="21" width="5.140625" style="69" customWidth="1"/>
    <col min="22" max="16384" width="8.85546875" style="69"/>
  </cols>
  <sheetData>
    <row r="1" spans="1:22" ht="48.75" customHeight="1">
      <c r="A1" s="148" t="s">
        <v>9239</v>
      </c>
      <c r="B1" s="68"/>
      <c r="C1" s="303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52"/>
    </row>
    <row r="2" spans="1:22" s="52" customFormat="1" ht="14.1" customHeight="1">
      <c r="A2" s="377"/>
      <c r="B2" s="377"/>
      <c r="C2" s="378"/>
      <c r="D2" s="377"/>
      <c r="E2" s="377"/>
      <c r="F2" s="377"/>
      <c r="G2" s="377"/>
      <c r="H2" s="377"/>
      <c r="I2" s="580" t="s">
        <v>9300</v>
      </c>
      <c r="J2" s="581"/>
      <c r="K2" s="582"/>
      <c r="L2" s="580" t="s">
        <v>9404</v>
      </c>
      <c r="M2" s="581"/>
      <c r="N2" s="582"/>
      <c r="O2" s="577" t="s">
        <v>1646</v>
      </c>
      <c r="P2" s="578"/>
      <c r="Q2" s="578"/>
      <c r="R2" s="578"/>
      <c r="S2" s="578"/>
      <c r="T2" s="578"/>
      <c r="U2" s="578"/>
      <c r="V2" s="578"/>
    </row>
    <row r="3" spans="1:22" s="52" customFormat="1" ht="90" customHeight="1">
      <c r="A3" s="376" t="s">
        <v>9221</v>
      </c>
      <c r="B3" s="376" t="s">
        <v>9240</v>
      </c>
      <c r="C3" s="379" t="s">
        <v>9241</v>
      </c>
      <c r="D3" s="376" t="s">
        <v>9242</v>
      </c>
      <c r="E3" s="376" t="s">
        <v>9243</v>
      </c>
      <c r="F3" s="376" t="s">
        <v>1658</v>
      </c>
      <c r="G3" s="376" t="s">
        <v>9244</v>
      </c>
      <c r="H3" s="376" t="s">
        <v>9245</v>
      </c>
      <c r="I3" s="53" t="s">
        <v>9246</v>
      </c>
      <c r="J3" s="97" t="s">
        <v>9297</v>
      </c>
      <c r="K3" s="54" t="s">
        <v>9298</v>
      </c>
      <c r="L3" s="53" t="s">
        <v>1647</v>
      </c>
      <c r="M3" s="99" t="s">
        <v>9299</v>
      </c>
      <c r="N3" s="54" t="s">
        <v>9247</v>
      </c>
      <c r="O3" s="42" t="s">
        <v>1654</v>
      </c>
      <c r="P3" s="362" t="s">
        <v>11695</v>
      </c>
      <c r="Q3" s="362" t="s">
        <v>12352</v>
      </c>
      <c r="R3" s="44" t="s">
        <v>1658</v>
      </c>
      <c r="S3" s="353" t="s">
        <v>11666</v>
      </c>
      <c r="T3" s="353" t="s">
        <v>11667</v>
      </c>
      <c r="U3" s="353" t="s">
        <v>11668</v>
      </c>
      <c r="V3" s="360" t="s">
        <v>11671</v>
      </c>
    </row>
    <row r="4" spans="1:22" ht="17.100000000000001" customHeight="1">
      <c r="A4" s="256"/>
      <c r="B4" s="60">
        <v>0</v>
      </c>
      <c r="C4" s="304"/>
      <c r="D4" s="70"/>
      <c r="E4" s="71"/>
      <c r="F4" s="61"/>
      <c r="G4" s="61"/>
      <c r="H4" s="61"/>
      <c r="I4" s="61"/>
      <c r="J4" s="519"/>
      <c r="K4" s="61"/>
      <c r="L4" s="72"/>
      <c r="M4" s="72"/>
      <c r="N4" s="62"/>
      <c r="O4" s="46" t="str">
        <f>IFERROR(VLOOKUP(A4,'02_MASTER_KODE_FASYANKES'!B$3:L$20282,2,FALSE),"N/A (BELUM VALID)")</f>
        <v>N/A (BELUM VALID)</v>
      </c>
      <c r="P4" s="352" t="str">
        <f>IFERROR(CONCATENATE("VALID (",VLOOKUP(D4,'08_MASTER_KODE_WNA'!F$3:I$299,4,FALSE),")"),"N/A (BELUM VALID)")</f>
        <v>N/A (BELUM VALID)</v>
      </c>
      <c r="Q4" s="352" t="str">
        <f>IFERROR(VLOOKUP(D4,'08_MASTER_KODE_WNA'!F$3:I$299,3,FALSE),"N/A (BELUM VALID)")</f>
        <v>N/A (BELUM VALID)</v>
      </c>
      <c r="R4" s="46" t="str">
        <f>IF(F4="L","Laki-Laki",IF(F4="P","Perempuan","N/A (BELUM VALID)"))</f>
        <v>N/A (BELUM VALID)</v>
      </c>
      <c r="S4" s="354">
        <f t="shared" ref="S4" si="0">IF(O4&lt;&gt;"N/A (BELUM VALID)",1,0)</f>
        <v>0</v>
      </c>
      <c r="T4" s="355">
        <f t="shared" ref="T4" si="1">IF(P4&lt;&gt;"N/A (BELUM VALID)",1,0)</f>
        <v>0</v>
      </c>
      <c r="U4" s="355">
        <f t="shared" ref="U4" si="2">IF(R4&lt;&gt;"N/A (BELUM VALID)",1,0)</f>
        <v>0</v>
      </c>
      <c r="V4" s="361">
        <f>SUM(S4:U4)/3*100</f>
        <v>0</v>
      </c>
    </row>
    <row r="5" spans="1:22" ht="17.100000000000001" customHeight="1">
      <c r="A5" s="63">
        <v>1131</v>
      </c>
      <c r="B5" s="64">
        <v>0</v>
      </c>
      <c r="C5" s="305"/>
      <c r="D5" s="73"/>
      <c r="E5" s="66"/>
      <c r="F5" s="65"/>
      <c r="G5" s="301"/>
      <c r="H5" s="301"/>
      <c r="I5" s="65"/>
      <c r="J5" s="65"/>
      <c r="K5" s="65"/>
      <c r="L5" s="74"/>
      <c r="M5" s="65"/>
      <c r="N5" s="66"/>
      <c r="O5" s="46" t="str">
        <f>IFERROR(VLOOKUP(A20,'02_MASTER_KODE_FASYANKES'!B$3:L$20282,2,FALSE),"N/A (BELUM VALID)")</f>
        <v>N/A (BELUM VALID)</v>
      </c>
      <c r="P5" s="352" t="str">
        <f>IFERROR(CONCATENATE("VALID (",VLOOKUP(D5,'08_MASTER_KODE_WNA'!F3:I239,4,FALSE),")"),"N/A (BELUM VALID)")</f>
        <v>N/A (BELUM VALID)</v>
      </c>
      <c r="Q5" s="352" t="str">
        <f>IFERROR(VLOOKUP(D5,'08_MASTER_KODE_WNA'!F$3:I$299,3,FALSE),"N/A (BELUM VALID)")</f>
        <v>N/A (BELUM VALID)</v>
      </c>
      <c r="R5" s="46" t="str">
        <f t="shared" ref="R5:R20" si="3">IF(F5="L","Laki-Laki",IF(F5="P","Perempuan","N/A (BELUM VALID)"))</f>
        <v>N/A (BELUM VALID)</v>
      </c>
      <c r="S5" s="354">
        <f t="shared" ref="S5:S20" si="4">IF(O5&lt;&gt;"N/A (BELUM VALID)",1,0)</f>
        <v>0</v>
      </c>
      <c r="T5" s="355">
        <f t="shared" ref="T5:T20" si="5">IF(P5&lt;&gt;"N/A (BELUM VALID)",1,0)</f>
        <v>0</v>
      </c>
      <c r="U5" s="355">
        <f t="shared" ref="U5:U20" si="6">IF(R5&lt;&gt;"N/A (BELUM VALID)",1,0)</f>
        <v>0</v>
      </c>
      <c r="V5" s="361">
        <f t="shared" ref="V5:V20" si="7">SUM(S5:U5)/3*100</f>
        <v>0</v>
      </c>
    </row>
    <row r="6" spans="1:22" ht="17.100000000000001" customHeight="1">
      <c r="A6" s="63"/>
      <c r="B6" s="64">
        <v>0</v>
      </c>
      <c r="C6" s="305"/>
      <c r="D6" s="73"/>
      <c r="E6" s="66"/>
      <c r="F6" s="65"/>
      <c r="G6" s="65"/>
      <c r="H6" s="65"/>
      <c r="I6" s="65"/>
      <c r="J6" s="65"/>
      <c r="K6" s="65"/>
      <c r="L6" s="74"/>
      <c r="M6" s="65"/>
      <c r="N6" s="66"/>
      <c r="O6" s="46" t="str">
        <f>IFERROR(VLOOKUP(A21,'02_MASTER_KODE_FASYANKES'!B$3:L$20282,2,FALSE),"N/A (BELUM VALID)")</f>
        <v>N/A (BELUM VALID)</v>
      </c>
      <c r="P6" s="352" t="str">
        <f>IFERROR(CONCATENATE("VALID (",VLOOKUP(D6,'08_MASTER_KODE_WNA'!F4:I240,4,FALSE),")"),"N/A (BELUM VALID)")</f>
        <v>N/A (BELUM VALID)</v>
      </c>
      <c r="Q6" s="352" t="str">
        <f>IFERROR(VLOOKUP(D6,'08_MASTER_KODE_WNA'!F$3:I$299,3,FALSE),"N/A (BELUM VALID)")</f>
        <v>N/A (BELUM VALID)</v>
      </c>
      <c r="R6" s="46" t="str">
        <f t="shared" si="3"/>
        <v>N/A (BELUM VALID)</v>
      </c>
      <c r="S6" s="354">
        <f t="shared" si="4"/>
        <v>0</v>
      </c>
      <c r="T6" s="355">
        <f t="shared" si="5"/>
        <v>0</v>
      </c>
      <c r="U6" s="355">
        <f t="shared" si="6"/>
        <v>0</v>
      </c>
      <c r="V6" s="361">
        <f t="shared" si="7"/>
        <v>0</v>
      </c>
    </row>
    <row r="7" spans="1:22" ht="17.100000000000001" customHeight="1">
      <c r="A7" s="63"/>
      <c r="B7" s="64">
        <v>0</v>
      </c>
      <c r="C7" s="305"/>
      <c r="D7" s="73"/>
      <c r="E7" s="66"/>
      <c r="F7" s="65"/>
      <c r="G7" s="74"/>
      <c r="H7" s="74"/>
      <c r="I7" s="65"/>
      <c r="J7" s="65"/>
      <c r="K7" s="65"/>
      <c r="L7" s="74"/>
      <c r="M7" s="65"/>
      <c r="N7" s="66"/>
      <c r="O7" s="46" t="str">
        <f>IFERROR(VLOOKUP(A22,'02_MASTER_KODE_FASYANKES'!B$3:L$20282,2,FALSE),"N/A (BELUM VALID)")</f>
        <v>N/A (BELUM VALID)</v>
      </c>
      <c r="P7" s="352" t="str">
        <f>IFERROR(CONCATENATE("VALID (",VLOOKUP(D7,'08_MASTER_KODE_WNA'!F5:I241,4,FALSE),")"),"N/A (BELUM VALID)")</f>
        <v>N/A (BELUM VALID)</v>
      </c>
      <c r="Q7" s="352" t="str">
        <f>IFERROR(VLOOKUP(D7,'08_MASTER_KODE_WNA'!F$3:I$299,3,FALSE),"N/A (BELUM VALID)")</f>
        <v>N/A (BELUM VALID)</v>
      </c>
      <c r="R7" s="46" t="str">
        <f t="shared" si="3"/>
        <v>N/A (BELUM VALID)</v>
      </c>
      <c r="S7" s="354">
        <f t="shared" si="4"/>
        <v>0</v>
      </c>
      <c r="T7" s="355">
        <f t="shared" si="5"/>
        <v>0</v>
      </c>
      <c r="U7" s="355">
        <f t="shared" si="6"/>
        <v>0</v>
      </c>
      <c r="V7" s="361">
        <f t="shared" si="7"/>
        <v>0</v>
      </c>
    </row>
    <row r="8" spans="1:22" ht="17.100000000000001" customHeight="1">
      <c r="A8" s="63"/>
      <c r="B8" s="64">
        <v>0</v>
      </c>
      <c r="C8" s="305"/>
      <c r="D8" s="75"/>
      <c r="E8" s="71"/>
      <c r="F8" s="65"/>
      <c r="G8" s="74"/>
      <c r="H8" s="74"/>
      <c r="I8" s="65"/>
      <c r="J8" s="65"/>
      <c r="K8" s="65"/>
      <c r="L8" s="74"/>
      <c r="M8" s="65"/>
      <c r="N8" s="66"/>
      <c r="O8" s="46" t="str">
        <f>IFERROR(VLOOKUP(A23,'02_MASTER_KODE_FASYANKES'!B$3:L$20282,2,FALSE),"N/A (BELUM VALID)")</f>
        <v>N/A (BELUM VALID)</v>
      </c>
      <c r="P8" s="352" t="str">
        <f>IFERROR(CONCATENATE("VALID (",VLOOKUP(D8,'08_MASTER_KODE_WNA'!F6:I242,4,FALSE),")"),"N/A (BELUM VALID)")</f>
        <v>N/A (BELUM VALID)</v>
      </c>
      <c r="Q8" s="352" t="str">
        <f>IFERROR(VLOOKUP(D8,'08_MASTER_KODE_WNA'!F$3:I$299,3,FALSE),"N/A (BELUM VALID)")</f>
        <v>N/A (BELUM VALID)</v>
      </c>
      <c r="R8" s="46" t="str">
        <f t="shared" si="3"/>
        <v>N/A (BELUM VALID)</v>
      </c>
      <c r="S8" s="354">
        <f t="shared" si="4"/>
        <v>0</v>
      </c>
      <c r="T8" s="355">
        <f t="shared" si="5"/>
        <v>0</v>
      </c>
      <c r="U8" s="355">
        <f t="shared" si="6"/>
        <v>0</v>
      </c>
      <c r="V8" s="361">
        <f t="shared" si="7"/>
        <v>0</v>
      </c>
    </row>
    <row r="9" spans="1:22" ht="17.100000000000001" customHeight="1">
      <c r="A9" s="63"/>
      <c r="B9" s="64">
        <v>0</v>
      </c>
      <c r="C9" s="305"/>
      <c r="D9" s="64"/>
      <c r="E9" s="66"/>
      <c r="F9" s="65"/>
      <c r="G9" s="74"/>
      <c r="H9" s="74"/>
      <c r="I9" s="65"/>
      <c r="J9" s="65"/>
      <c r="K9" s="65"/>
      <c r="L9" s="74"/>
      <c r="M9" s="65"/>
      <c r="N9" s="66"/>
      <c r="O9" s="46" t="str">
        <f>IFERROR(VLOOKUP(A24,'02_MASTER_KODE_FASYANKES'!B$3:L$20282,2,FALSE),"N/A (BELUM VALID)")</f>
        <v>N/A (BELUM VALID)</v>
      </c>
      <c r="P9" s="352" t="str">
        <f>IFERROR(CONCATENATE("VALID (",VLOOKUP(D9,'08_MASTER_KODE_WNA'!F7:I243,4,FALSE),")"),"N/A (BELUM VALID)")</f>
        <v>N/A (BELUM VALID)</v>
      </c>
      <c r="Q9" s="352" t="str">
        <f>IFERROR(VLOOKUP(D9,'08_MASTER_KODE_WNA'!F$3:I$299,3,FALSE),"N/A (BELUM VALID)")</f>
        <v>N/A (BELUM VALID)</v>
      </c>
      <c r="R9" s="46" t="str">
        <f t="shared" si="3"/>
        <v>N/A (BELUM VALID)</v>
      </c>
      <c r="S9" s="354">
        <f t="shared" si="4"/>
        <v>0</v>
      </c>
      <c r="T9" s="355">
        <f t="shared" si="5"/>
        <v>0</v>
      </c>
      <c r="U9" s="355">
        <f t="shared" si="6"/>
        <v>0</v>
      </c>
      <c r="V9" s="361">
        <f t="shared" si="7"/>
        <v>0</v>
      </c>
    </row>
    <row r="10" spans="1:22" ht="17.100000000000001" customHeight="1">
      <c r="A10" s="63"/>
      <c r="B10" s="64">
        <v>0</v>
      </c>
      <c r="C10" s="305"/>
      <c r="D10" s="64"/>
      <c r="E10" s="66"/>
      <c r="F10" s="65"/>
      <c r="G10" s="74"/>
      <c r="H10" s="74"/>
      <c r="I10" s="65"/>
      <c r="J10" s="65"/>
      <c r="K10" s="65"/>
      <c r="L10" s="74"/>
      <c r="M10" s="65"/>
      <c r="N10" s="66"/>
      <c r="O10" s="46" t="str">
        <f>IFERROR(VLOOKUP(A25,'02_MASTER_KODE_FASYANKES'!B$3:L$20282,2,FALSE),"N/A (BELUM VALID)")</f>
        <v>N/A (BELUM VALID)</v>
      </c>
      <c r="P10" s="352" t="str">
        <f>IFERROR(CONCATENATE("VALID (",VLOOKUP(D10,'08_MASTER_KODE_WNA'!F8:I244,4,FALSE),")"),"N/A (BELUM VALID)")</f>
        <v>N/A (BELUM VALID)</v>
      </c>
      <c r="Q10" s="352" t="str">
        <f>IFERROR(VLOOKUP(D10,'08_MASTER_KODE_WNA'!F$3:I$299,3,FALSE),"N/A (BELUM VALID)")</f>
        <v>N/A (BELUM VALID)</v>
      </c>
      <c r="R10" s="46" t="str">
        <f t="shared" si="3"/>
        <v>N/A (BELUM VALID)</v>
      </c>
      <c r="S10" s="354">
        <f t="shared" si="4"/>
        <v>0</v>
      </c>
      <c r="T10" s="355">
        <f t="shared" si="5"/>
        <v>0</v>
      </c>
      <c r="U10" s="355">
        <f t="shared" si="6"/>
        <v>0</v>
      </c>
      <c r="V10" s="361">
        <f t="shared" si="7"/>
        <v>0</v>
      </c>
    </row>
    <row r="11" spans="1:22" ht="17.100000000000001" customHeight="1">
      <c r="A11" s="63"/>
      <c r="B11" s="64">
        <v>0</v>
      </c>
      <c r="C11" s="305"/>
      <c r="D11" s="64"/>
      <c r="E11" s="66"/>
      <c r="F11" s="65"/>
      <c r="G11" s="74"/>
      <c r="H11" s="74"/>
      <c r="I11" s="65"/>
      <c r="J11" s="65"/>
      <c r="K11" s="65"/>
      <c r="L11" s="74"/>
      <c r="M11" s="65"/>
      <c r="N11" s="66"/>
      <c r="O11" s="46" t="str">
        <f>IFERROR(VLOOKUP(A26,'02_MASTER_KODE_FASYANKES'!B$3:L$20282,2,FALSE),"N/A (BELUM VALID)")</f>
        <v>N/A (BELUM VALID)</v>
      </c>
      <c r="P11" s="352" t="str">
        <f>IFERROR(CONCATENATE("VALID (",VLOOKUP(D11,'08_MASTER_KODE_WNA'!F9:I245,4,FALSE),")"),"N/A (BELUM VALID)")</f>
        <v>N/A (BELUM VALID)</v>
      </c>
      <c r="Q11" s="352" t="str">
        <f>IFERROR(VLOOKUP(D11,'08_MASTER_KODE_WNA'!F$3:I$299,3,FALSE),"N/A (BELUM VALID)")</f>
        <v>N/A (BELUM VALID)</v>
      </c>
      <c r="R11" s="46" t="str">
        <f t="shared" si="3"/>
        <v>N/A (BELUM VALID)</v>
      </c>
      <c r="S11" s="354">
        <f t="shared" si="4"/>
        <v>0</v>
      </c>
      <c r="T11" s="355">
        <f t="shared" si="5"/>
        <v>0</v>
      </c>
      <c r="U11" s="355">
        <f t="shared" si="6"/>
        <v>0</v>
      </c>
      <c r="V11" s="361">
        <f t="shared" si="7"/>
        <v>0</v>
      </c>
    </row>
    <row r="12" spans="1:22" ht="17.100000000000001" customHeight="1">
      <c r="A12" s="63"/>
      <c r="B12" s="64">
        <v>0</v>
      </c>
      <c r="C12" s="305"/>
      <c r="D12" s="64"/>
      <c r="E12" s="66"/>
      <c r="F12" s="65"/>
      <c r="G12" s="74"/>
      <c r="H12" s="74"/>
      <c r="I12" s="65"/>
      <c r="J12" s="65"/>
      <c r="K12" s="65"/>
      <c r="L12" s="74"/>
      <c r="M12" s="65"/>
      <c r="N12" s="66"/>
      <c r="O12" s="46" t="str">
        <f>IFERROR(VLOOKUP(A27,'02_MASTER_KODE_FASYANKES'!B$3:L$20282,2,FALSE),"N/A (BELUM VALID)")</f>
        <v>N/A (BELUM VALID)</v>
      </c>
      <c r="P12" s="352" t="str">
        <f>IFERROR(CONCATENATE("VALID (",VLOOKUP(D12,'08_MASTER_KODE_WNA'!F10:I246,4,FALSE),")"),"N/A (BELUM VALID)")</f>
        <v>N/A (BELUM VALID)</v>
      </c>
      <c r="Q12" s="352" t="str">
        <f>IFERROR(VLOOKUP(D12,'08_MASTER_KODE_WNA'!F$3:I$299,3,FALSE),"N/A (BELUM VALID)")</f>
        <v>N/A (BELUM VALID)</v>
      </c>
      <c r="R12" s="46" t="str">
        <f t="shared" si="3"/>
        <v>N/A (BELUM VALID)</v>
      </c>
      <c r="S12" s="354">
        <f t="shared" si="4"/>
        <v>0</v>
      </c>
      <c r="T12" s="355">
        <f t="shared" si="5"/>
        <v>0</v>
      </c>
      <c r="U12" s="355">
        <f t="shared" si="6"/>
        <v>0</v>
      </c>
      <c r="V12" s="361">
        <f t="shared" si="7"/>
        <v>0</v>
      </c>
    </row>
    <row r="13" spans="1:22" ht="17.100000000000001" customHeight="1">
      <c r="A13" s="63"/>
      <c r="B13" s="64">
        <v>0</v>
      </c>
      <c r="C13" s="305"/>
      <c r="D13" s="64"/>
      <c r="E13" s="66"/>
      <c r="F13" s="65"/>
      <c r="G13" s="74"/>
      <c r="H13" s="74"/>
      <c r="I13" s="65"/>
      <c r="J13" s="65"/>
      <c r="K13" s="65"/>
      <c r="L13" s="74"/>
      <c r="M13" s="65"/>
      <c r="N13" s="66"/>
      <c r="O13" s="46" t="str">
        <f>IFERROR(VLOOKUP(A28,'02_MASTER_KODE_FASYANKES'!B$3:L$20282,2,FALSE),"N/A (BELUM VALID)")</f>
        <v>N/A (BELUM VALID)</v>
      </c>
      <c r="P13" s="352" t="str">
        <f>IFERROR(CONCATENATE("VALID (",VLOOKUP(D13,'08_MASTER_KODE_WNA'!F11:I247,4,FALSE),")"),"N/A (BELUM VALID)")</f>
        <v>N/A (BELUM VALID)</v>
      </c>
      <c r="Q13" s="352" t="str">
        <f>IFERROR(VLOOKUP(D13,'08_MASTER_KODE_WNA'!F$3:I$299,3,FALSE),"N/A (BELUM VALID)")</f>
        <v>N/A (BELUM VALID)</v>
      </c>
      <c r="R13" s="46" t="str">
        <f t="shared" si="3"/>
        <v>N/A (BELUM VALID)</v>
      </c>
      <c r="S13" s="354">
        <f t="shared" si="4"/>
        <v>0</v>
      </c>
      <c r="T13" s="355">
        <f t="shared" si="5"/>
        <v>0</v>
      </c>
      <c r="U13" s="355">
        <f t="shared" si="6"/>
        <v>0</v>
      </c>
      <c r="V13" s="361">
        <f t="shared" si="7"/>
        <v>0</v>
      </c>
    </row>
    <row r="14" spans="1:22" ht="17.100000000000001" customHeight="1">
      <c r="A14" s="63"/>
      <c r="B14" s="64">
        <v>0</v>
      </c>
      <c r="C14" s="305"/>
      <c r="D14" s="64"/>
      <c r="E14" s="66"/>
      <c r="F14" s="65"/>
      <c r="G14" s="74"/>
      <c r="H14" s="74"/>
      <c r="I14" s="65"/>
      <c r="J14" s="65"/>
      <c r="K14" s="65"/>
      <c r="L14" s="74"/>
      <c r="M14" s="65"/>
      <c r="N14" s="66"/>
      <c r="O14" s="46" t="str">
        <f>IFERROR(VLOOKUP(A29,'02_MASTER_KODE_FASYANKES'!B$3:L$20282,2,FALSE),"N/A (BELUM VALID)")</f>
        <v>N/A (BELUM VALID)</v>
      </c>
      <c r="P14" s="352" t="str">
        <f>IFERROR(CONCATENATE("VALID (",VLOOKUP(D14,'08_MASTER_KODE_WNA'!F12:I248,4,FALSE),")"),"N/A (BELUM VALID)")</f>
        <v>N/A (BELUM VALID)</v>
      </c>
      <c r="Q14" s="352" t="str">
        <f>IFERROR(VLOOKUP(D14,'08_MASTER_KODE_WNA'!F$3:I$299,3,FALSE),"N/A (BELUM VALID)")</f>
        <v>N/A (BELUM VALID)</v>
      </c>
      <c r="R14" s="46" t="str">
        <f t="shared" si="3"/>
        <v>N/A (BELUM VALID)</v>
      </c>
      <c r="S14" s="354">
        <f t="shared" si="4"/>
        <v>0</v>
      </c>
      <c r="T14" s="355">
        <f t="shared" si="5"/>
        <v>0</v>
      </c>
      <c r="U14" s="355">
        <f t="shared" si="6"/>
        <v>0</v>
      </c>
      <c r="V14" s="361">
        <f t="shared" si="7"/>
        <v>0</v>
      </c>
    </row>
    <row r="15" spans="1:22" ht="17.100000000000001" customHeight="1">
      <c r="A15" s="63"/>
      <c r="B15" s="64"/>
      <c r="C15" s="305"/>
      <c r="D15" s="64"/>
      <c r="E15" s="66"/>
      <c r="F15" s="65"/>
      <c r="G15" s="74"/>
      <c r="H15" s="74"/>
      <c r="I15" s="65"/>
      <c r="J15" s="65"/>
      <c r="K15" s="65"/>
      <c r="L15" s="74"/>
      <c r="M15" s="65"/>
      <c r="N15" s="66"/>
      <c r="O15" s="46" t="str">
        <f>IFERROR(VLOOKUP(A30,'02_MASTER_KODE_FASYANKES'!B$3:L$20282,2,FALSE),"N/A (BELUM VALID)")</f>
        <v>N/A (BELUM VALID)</v>
      </c>
      <c r="P15" s="352" t="str">
        <f>IFERROR(CONCATENATE("VALID (",VLOOKUP(D15,'08_MASTER_KODE_WNA'!F13:I249,4,FALSE),")"),"N/A (BELUM VALID)")</f>
        <v>N/A (BELUM VALID)</v>
      </c>
      <c r="Q15" s="352" t="str">
        <f>IFERROR(VLOOKUP(D15,'08_MASTER_KODE_WNA'!F$3:I$299,3,FALSE),"N/A (BELUM VALID)")</f>
        <v>N/A (BELUM VALID)</v>
      </c>
      <c r="R15" s="46" t="str">
        <f t="shared" si="3"/>
        <v>N/A (BELUM VALID)</v>
      </c>
      <c r="S15" s="354">
        <f t="shared" si="4"/>
        <v>0</v>
      </c>
      <c r="T15" s="355">
        <f t="shared" si="5"/>
        <v>0</v>
      </c>
      <c r="U15" s="355">
        <f t="shared" si="6"/>
        <v>0</v>
      </c>
      <c r="V15" s="361">
        <f t="shared" si="7"/>
        <v>0</v>
      </c>
    </row>
    <row r="16" spans="1:22" ht="17.100000000000001" customHeight="1">
      <c r="A16" s="63"/>
      <c r="B16" s="64"/>
      <c r="C16" s="305"/>
      <c r="D16" s="64"/>
      <c r="E16" s="66"/>
      <c r="F16" s="65"/>
      <c r="G16" s="74"/>
      <c r="H16" s="74"/>
      <c r="I16" s="65"/>
      <c r="J16" s="65"/>
      <c r="K16" s="65"/>
      <c r="L16" s="74"/>
      <c r="M16" s="65"/>
      <c r="N16" s="66"/>
      <c r="O16" s="46" t="str">
        <f>IFERROR(VLOOKUP(A31,'02_MASTER_KODE_FASYANKES'!B$3:L$20282,2,FALSE),"N/A (BELUM VALID)")</f>
        <v>N/A (BELUM VALID)</v>
      </c>
      <c r="P16" s="352" t="str">
        <f>IFERROR(CONCATENATE("VALID (",VLOOKUP(D16,'08_MASTER_KODE_WNA'!F14:I250,4,FALSE),")"),"N/A (BELUM VALID)")</f>
        <v>N/A (BELUM VALID)</v>
      </c>
      <c r="Q16" s="352" t="str">
        <f>IFERROR(VLOOKUP(D16,'08_MASTER_KODE_WNA'!F$3:I$299,3,FALSE),"N/A (BELUM VALID)")</f>
        <v>N/A (BELUM VALID)</v>
      </c>
      <c r="R16" s="46" t="str">
        <f t="shared" si="3"/>
        <v>N/A (BELUM VALID)</v>
      </c>
      <c r="S16" s="354">
        <f t="shared" si="4"/>
        <v>0</v>
      </c>
      <c r="T16" s="355">
        <f t="shared" si="5"/>
        <v>0</v>
      </c>
      <c r="U16" s="355">
        <f t="shared" si="6"/>
        <v>0</v>
      </c>
      <c r="V16" s="361">
        <f t="shared" si="7"/>
        <v>0</v>
      </c>
    </row>
    <row r="17" spans="1:22" ht="17.100000000000001" customHeight="1">
      <c r="A17" s="63"/>
      <c r="B17" s="64"/>
      <c r="C17" s="305"/>
      <c r="D17" s="64"/>
      <c r="E17" s="66"/>
      <c r="F17" s="65"/>
      <c r="G17" s="74"/>
      <c r="H17" s="74"/>
      <c r="I17" s="65"/>
      <c r="J17" s="65"/>
      <c r="K17" s="65"/>
      <c r="L17" s="74"/>
      <c r="M17" s="65"/>
      <c r="N17" s="66"/>
      <c r="O17" s="46" t="str">
        <f>IFERROR(VLOOKUP(A32,'02_MASTER_KODE_FASYANKES'!B$3:L$20282,2,FALSE),"N/A (BELUM VALID)")</f>
        <v>N/A (BELUM VALID)</v>
      </c>
      <c r="P17" s="352" t="str">
        <f>IFERROR(CONCATENATE("VALID (",VLOOKUP(D17,'08_MASTER_KODE_WNA'!F15:I251,4,FALSE),")"),"N/A (BELUM VALID)")</f>
        <v>N/A (BELUM VALID)</v>
      </c>
      <c r="Q17" s="352" t="str">
        <f>IFERROR(VLOOKUP(D17,'08_MASTER_KODE_WNA'!F$3:I$299,3,FALSE),"N/A (BELUM VALID)")</f>
        <v>N/A (BELUM VALID)</v>
      </c>
      <c r="R17" s="46" t="str">
        <f t="shared" si="3"/>
        <v>N/A (BELUM VALID)</v>
      </c>
      <c r="S17" s="354">
        <f t="shared" si="4"/>
        <v>0</v>
      </c>
      <c r="T17" s="355">
        <f t="shared" si="5"/>
        <v>0</v>
      </c>
      <c r="U17" s="355">
        <f t="shared" si="6"/>
        <v>0</v>
      </c>
      <c r="V17" s="361">
        <f t="shared" si="7"/>
        <v>0</v>
      </c>
    </row>
    <row r="18" spans="1:22" ht="17.100000000000001" customHeight="1">
      <c r="A18" s="63"/>
      <c r="B18" s="64"/>
      <c r="C18" s="305"/>
      <c r="D18" s="64"/>
      <c r="E18" s="66"/>
      <c r="F18" s="65"/>
      <c r="G18" s="74"/>
      <c r="H18" s="74"/>
      <c r="I18" s="65"/>
      <c r="J18" s="65"/>
      <c r="K18" s="65"/>
      <c r="L18" s="74"/>
      <c r="M18" s="65"/>
      <c r="N18" s="66"/>
      <c r="O18" s="46" t="str">
        <f>IFERROR(VLOOKUP(A33,'02_MASTER_KODE_FASYANKES'!B$3:L$20282,2,FALSE),"N/A (BELUM VALID)")</f>
        <v>N/A (BELUM VALID)</v>
      </c>
      <c r="P18" s="352" t="str">
        <f>IFERROR(CONCATENATE("VALID (",VLOOKUP(D18,'08_MASTER_KODE_WNA'!F16:I252,4,FALSE),")"),"N/A (BELUM VALID)")</f>
        <v>N/A (BELUM VALID)</v>
      </c>
      <c r="Q18" s="352" t="str">
        <f>IFERROR(VLOOKUP(D18,'08_MASTER_KODE_WNA'!F$3:I$299,3,FALSE),"N/A (BELUM VALID)")</f>
        <v>N/A (BELUM VALID)</v>
      </c>
      <c r="R18" s="46" t="str">
        <f t="shared" si="3"/>
        <v>N/A (BELUM VALID)</v>
      </c>
      <c r="S18" s="354">
        <f t="shared" si="4"/>
        <v>0</v>
      </c>
      <c r="T18" s="355">
        <f t="shared" si="5"/>
        <v>0</v>
      </c>
      <c r="U18" s="355">
        <f t="shared" si="6"/>
        <v>0</v>
      </c>
      <c r="V18" s="361">
        <f t="shared" si="7"/>
        <v>0</v>
      </c>
    </row>
    <row r="19" spans="1:22" ht="17.100000000000001" customHeight="1">
      <c r="A19" s="63"/>
      <c r="B19" s="64"/>
      <c r="C19" s="305"/>
      <c r="D19" s="64"/>
      <c r="E19" s="66"/>
      <c r="F19" s="65"/>
      <c r="G19" s="74"/>
      <c r="H19" s="74"/>
      <c r="I19" s="65"/>
      <c r="J19" s="65"/>
      <c r="K19" s="65"/>
      <c r="L19" s="74"/>
      <c r="M19" s="65"/>
      <c r="N19" s="66"/>
      <c r="O19" s="46" t="str">
        <f>IFERROR(VLOOKUP(A34,'02_MASTER_KODE_FASYANKES'!B$3:L$20282,2,FALSE),"N/A (BELUM VALID)")</f>
        <v>N/A (BELUM VALID)</v>
      </c>
      <c r="P19" s="352" t="str">
        <f>IFERROR(CONCATENATE("VALID (",VLOOKUP(D19,'08_MASTER_KODE_WNA'!F17:I253,4,FALSE),")"),"N/A (BELUM VALID)")</f>
        <v>N/A (BELUM VALID)</v>
      </c>
      <c r="Q19" s="352" t="str">
        <f>IFERROR(VLOOKUP(D19,'08_MASTER_KODE_WNA'!F$3:I$299,3,FALSE),"N/A (BELUM VALID)")</f>
        <v>N/A (BELUM VALID)</v>
      </c>
      <c r="R19" s="46" t="str">
        <f t="shared" si="3"/>
        <v>N/A (BELUM VALID)</v>
      </c>
      <c r="S19" s="354">
        <f t="shared" si="4"/>
        <v>0</v>
      </c>
      <c r="T19" s="355">
        <f t="shared" si="5"/>
        <v>0</v>
      </c>
      <c r="U19" s="355">
        <f t="shared" si="6"/>
        <v>0</v>
      </c>
      <c r="V19" s="361">
        <f t="shared" si="7"/>
        <v>0</v>
      </c>
    </row>
    <row r="20" spans="1:22" ht="17.100000000000001" customHeight="1">
      <c r="A20" s="369"/>
      <c r="B20" s="370"/>
      <c r="C20" s="371"/>
      <c r="D20" s="370"/>
      <c r="E20" s="372"/>
      <c r="F20" s="373"/>
      <c r="G20" s="374"/>
      <c r="H20" s="374"/>
      <c r="I20" s="373"/>
      <c r="J20" s="373"/>
      <c r="K20" s="373"/>
      <c r="L20" s="374"/>
      <c r="M20" s="373"/>
      <c r="N20" s="372"/>
      <c r="O20" s="46" t="str">
        <f>IFERROR(VLOOKUP(A35,'02_MASTER_KODE_FASYANKES'!B$3:L$20282,2,FALSE),"N/A (BELUM VALID)")</f>
        <v>N/A (BELUM VALID)</v>
      </c>
      <c r="P20" s="352" t="str">
        <f>IFERROR(CONCATENATE("VALID (",VLOOKUP(D20,'08_MASTER_KODE_WNA'!F18:I254,4,FALSE),")"),"N/A (BELUM VALID)")</f>
        <v>N/A (BELUM VALID)</v>
      </c>
      <c r="Q20" s="352" t="str">
        <f>IFERROR(VLOOKUP(D20,'08_MASTER_KODE_WNA'!F$3:I$299,3,FALSE),"N/A (BELUM VALID)")</f>
        <v>N/A (BELUM VALID)</v>
      </c>
      <c r="R20" s="46" t="str">
        <f t="shared" si="3"/>
        <v>N/A (BELUM VALID)</v>
      </c>
      <c r="S20" s="354">
        <f t="shared" si="4"/>
        <v>0</v>
      </c>
      <c r="T20" s="355">
        <f t="shared" si="5"/>
        <v>0</v>
      </c>
      <c r="U20" s="355">
        <f t="shared" si="6"/>
        <v>0</v>
      </c>
      <c r="V20" s="361">
        <f t="shared" si="7"/>
        <v>0</v>
      </c>
    </row>
    <row r="21" spans="1:22" ht="12.75">
      <c r="A21" s="52"/>
      <c r="B21" s="76"/>
      <c r="C21" s="306"/>
      <c r="D21" s="77"/>
      <c r="E21" s="76"/>
      <c r="F21" s="52"/>
      <c r="G21" s="77"/>
      <c r="H21" s="77"/>
      <c r="I21" s="77"/>
      <c r="J21" s="52"/>
      <c r="K21" s="52"/>
      <c r="L21" s="77"/>
      <c r="M21" s="52"/>
      <c r="N21" s="52"/>
      <c r="O21" s="52"/>
    </row>
    <row r="22" spans="1:22" ht="12.75">
      <c r="A22" s="52"/>
      <c r="B22" s="76"/>
      <c r="C22" s="306"/>
      <c r="D22" s="77"/>
      <c r="E22" s="76"/>
      <c r="F22" s="52"/>
      <c r="G22" s="77"/>
      <c r="H22" s="77"/>
      <c r="I22" s="77"/>
      <c r="J22" s="52"/>
      <c r="K22" s="52"/>
      <c r="L22" s="77"/>
      <c r="M22" s="52"/>
      <c r="N22" s="52"/>
      <c r="O22" s="52"/>
    </row>
    <row r="23" spans="1:22" ht="12.75">
      <c r="A23" s="52"/>
      <c r="B23" s="76"/>
      <c r="C23" s="306"/>
      <c r="D23" s="77"/>
      <c r="E23" s="76"/>
      <c r="F23" s="52"/>
      <c r="G23" s="77"/>
      <c r="H23" s="77"/>
      <c r="I23" s="77"/>
      <c r="J23" s="52"/>
      <c r="K23" s="52"/>
      <c r="L23" s="77"/>
      <c r="M23" s="52"/>
      <c r="N23" s="52"/>
      <c r="O23" s="52"/>
    </row>
    <row r="25" spans="1:22" ht="27" customHeight="1">
      <c r="B25" s="78"/>
      <c r="E25" s="79"/>
      <c r="F25" s="79"/>
    </row>
    <row r="26" spans="1:22" ht="12.75">
      <c r="B26" s="78"/>
      <c r="C26" s="307"/>
      <c r="D26" s="52"/>
      <c r="E26" s="79"/>
      <c r="F26" s="79"/>
    </row>
    <row r="27" spans="1:22">
      <c r="E27" s="80"/>
      <c r="F27" s="80"/>
    </row>
    <row r="28" spans="1:22" ht="12.75">
      <c r="B28" s="52"/>
      <c r="C28" s="307"/>
      <c r="D28" s="52"/>
      <c r="E28" s="80"/>
      <c r="F28" s="80"/>
    </row>
  </sheetData>
  <autoFilter ref="A3:V20"/>
  <mergeCells count="3">
    <mergeCell ref="O2:V2"/>
    <mergeCell ref="I2:K2"/>
    <mergeCell ref="L2:N2"/>
  </mergeCells>
  <dataValidations count="3">
    <dataValidation type="list" allowBlank="1" showInputMessage="1" showErrorMessage="1" sqref="F4:F20">
      <formula1>"L,P"</formula1>
    </dataValidation>
    <dataValidation type="list" allowBlank="1" showInputMessage="1" showErrorMessage="1" sqref="G4:G20">
      <formula1>"Pegawai Tetap,Pegawai Kontrak, Tenaga Ahli"</formula1>
    </dataValidation>
    <dataValidation type="list" allowBlank="1" showInputMessage="1" showErrorMessage="1" sqref="H4:H20">
      <formula1>"Kesehatan, Non Kesehatan"</formula1>
    </dataValidation>
  </dataValidations>
  <printOptions horizontalCentered="1"/>
  <pageMargins left="0.196850393700787" right="0.196850393700787" top="0.98425196850393704" bottom="0.98425196850393704" header="0.511811023622047" footer="0.511811023622047"/>
  <pageSetup paperSize="119" scale="75" orientation="landscape" r:id="rId1"/>
  <headerFooter alignWithMargins="0">
    <oddFooter>&amp;CDRAFT DOKUMEN DESKRIPSI 2012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'08_MASTER_KODE_WNA'!B$3:B$11</xm:f>
          </x14:formula1>
          <xm:sqref>C4:C20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27">
    <tabColor rgb="FF0070C0"/>
  </sheetPr>
  <dimension ref="A1:R43"/>
  <sheetViews>
    <sheetView showGridLines="0" topLeftCell="A16" zoomScale="80" zoomScaleNormal="80" workbookViewId="0">
      <selection activeCell="L15" sqref="L15"/>
    </sheetView>
  </sheetViews>
  <sheetFormatPr defaultColWidth="9.140625" defaultRowHeight="15"/>
  <cols>
    <col min="1" max="1" width="1.42578125" style="169" customWidth="1"/>
    <col min="2" max="2" width="9.140625" style="169" customWidth="1"/>
    <col min="3" max="3" width="9.140625" style="169"/>
    <col min="4" max="4" width="14.28515625" style="169" customWidth="1"/>
    <col min="5" max="5" width="2.28515625" style="169" customWidth="1"/>
    <col min="6" max="7" width="9.140625" style="169"/>
    <col min="8" max="8" width="13" style="169" customWidth="1"/>
    <col min="9" max="9" width="9.140625" style="169"/>
    <col min="10" max="10" width="8.42578125" style="169" customWidth="1"/>
    <col min="11" max="11" width="1.7109375" style="169" customWidth="1"/>
    <col min="12" max="12" width="22.140625" style="169" customWidth="1"/>
    <col min="13" max="13" width="2.28515625" style="169" customWidth="1"/>
    <col min="14" max="14" width="1.42578125" style="169" customWidth="1"/>
    <col min="15" max="16" width="25.42578125" style="169" customWidth="1"/>
    <col min="17" max="17" width="11.7109375" style="169" customWidth="1"/>
    <col min="18" max="18" width="2.42578125" style="169" customWidth="1"/>
    <col min="19" max="16384" width="9.140625" style="169"/>
  </cols>
  <sheetData>
    <row r="1" spans="1:18" ht="5.45" customHeight="1" thickBot="1">
      <c r="A1" s="170"/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</row>
    <row r="2" spans="1:18" ht="30.6" customHeight="1">
      <c r="A2" s="170"/>
      <c r="B2" s="594"/>
      <c r="C2" s="588" t="s">
        <v>12237</v>
      </c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90"/>
      <c r="Q2" s="586"/>
      <c r="R2" s="170"/>
    </row>
    <row r="3" spans="1:18" ht="36" customHeight="1" thickBot="1">
      <c r="A3" s="170"/>
      <c r="B3" s="595"/>
      <c r="C3" s="591" t="str">
        <f>"TAHUN "&amp;L7&amp;""</f>
        <v>TAHUN 2018</v>
      </c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593"/>
      <c r="Q3" s="587"/>
      <c r="R3" s="170"/>
    </row>
    <row r="4" spans="1:18" ht="6.75" customHeight="1" thickBot="1">
      <c r="A4" s="170"/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</row>
    <row r="5" spans="1:18" ht="21.75" thickBot="1">
      <c r="A5" s="170"/>
      <c r="B5" s="226" t="s">
        <v>9342</v>
      </c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8"/>
      <c r="N5" s="170"/>
      <c r="O5" s="224" t="s">
        <v>12236</v>
      </c>
      <c r="P5" s="414"/>
      <c r="Q5" s="225"/>
      <c r="R5" s="170"/>
    </row>
    <row r="6" spans="1:18" ht="4.5" customHeight="1" thickBot="1">
      <c r="A6" s="170"/>
      <c r="B6" s="229"/>
      <c r="C6" s="176"/>
      <c r="D6" s="176"/>
      <c r="E6" s="176"/>
      <c r="F6" s="181"/>
      <c r="G6" s="181"/>
      <c r="H6" s="181"/>
      <c r="I6" s="176"/>
      <c r="J6" s="176"/>
      <c r="K6" s="176"/>
      <c r="L6" s="176"/>
      <c r="M6" s="178"/>
      <c r="N6" s="170"/>
      <c r="O6" s="230"/>
      <c r="P6" s="415"/>
      <c r="Q6" s="172"/>
      <c r="R6" s="170"/>
    </row>
    <row r="7" spans="1:18" ht="18.75" thickBot="1">
      <c r="A7" s="170"/>
      <c r="B7" s="183" t="s">
        <v>12314</v>
      </c>
      <c r="C7" s="184"/>
      <c r="D7" s="184"/>
      <c r="E7" s="185" t="s">
        <v>9341</v>
      </c>
      <c r="F7" s="596" t="s">
        <v>638</v>
      </c>
      <c r="G7" s="597"/>
      <c r="H7" s="598"/>
      <c r="I7" s="177"/>
      <c r="J7" s="310" t="s">
        <v>9463</v>
      </c>
      <c r="K7" s="310" t="s">
        <v>9341</v>
      </c>
      <c r="L7" s="416">
        <v>2018</v>
      </c>
      <c r="M7" s="178"/>
      <c r="N7" s="170"/>
      <c r="O7" s="171"/>
      <c r="P7" s="136"/>
      <c r="Q7" s="172"/>
      <c r="R7" s="170"/>
    </row>
    <row r="8" spans="1:18" ht="6" customHeight="1" thickBot="1">
      <c r="A8" s="170"/>
      <c r="B8" s="183"/>
      <c r="C8" s="184"/>
      <c r="D8" s="184"/>
      <c r="E8" s="185"/>
      <c r="F8" s="177"/>
      <c r="G8" s="177"/>
      <c r="H8" s="177"/>
      <c r="I8" s="177"/>
      <c r="J8" s="177"/>
      <c r="K8" s="177"/>
      <c r="L8" s="177"/>
      <c r="M8" s="178"/>
      <c r="N8" s="170"/>
      <c r="O8" s="171"/>
      <c r="P8" s="136"/>
      <c r="Q8" s="172"/>
      <c r="R8" s="170"/>
    </row>
    <row r="9" spans="1:18">
      <c r="A9" s="170"/>
      <c r="B9" s="183" t="s">
        <v>16862</v>
      </c>
      <c r="C9" s="184"/>
      <c r="D9" s="184"/>
      <c r="E9" s="185" t="s">
        <v>9341</v>
      </c>
      <c r="F9" s="599" t="s">
        <v>16863</v>
      </c>
      <c r="G9" s="600"/>
      <c r="H9" s="600"/>
      <c r="I9" s="600"/>
      <c r="J9" s="600"/>
      <c r="K9" s="600"/>
      <c r="L9" s="601"/>
      <c r="M9" s="178"/>
      <c r="N9" s="170"/>
      <c r="O9" s="171"/>
      <c r="P9" s="136"/>
      <c r="Q9" s="172"/>
      <c r="R9" s="170"/>
    </row>
    <row r="10" spans="1:18" ht="68.25" customHeight="1" thickBot="1">
      <c r="A10" s="170"/>
      <c r="B10" s="183"/>
      <c r="C10" s="184"/>
      <c r="D10" s="184"/>
      <c r="E10" s="185"/>
      <c r="F10" s="602"/>
      <c r="G10" s="603"/>
      <c r="H10" s="603"/>
      <c r="I10" s="603"/>
      <c r="J10" s="603"/>
      <c r="K10" s="603"/>
      <c r="L10" s="604"/>
      <c r="M10" s="178"/>
      <c r="N10" s="170"/>
      <c r="O10" s="171"/>
      <c r="P10" s="136"/>
      <c r="Q10" s="172"/>
      <c r="R10" s="170"/>
    </row>
    <row r="11" spans="1:18" ht="10.5" customHeight="1" thickBot="1">
      <c r="A11" s="170"/>
      <c r="B11" s="183"/>
      <c r="C11" s="184"/>
      <c r="D11" s="184"/>
      <c r="E11" s="185"/>
      <c r="F11" s="177"/>
      <c r="G11" s="177"/>
      <c r="H11" s="177"/>
      <c r="I11" s="177"/>
      <c r="J11" s="177"/>
      <c r="K11" s="177"/>
      <c r="L11" s="177"/>
      <c r="M11" s="178"/>
      <c r="N11" s="170"/>
      <c r="O11" s="171"/>
      <c r="P11" s="136"/>
      <c r="Q11" s="172"/>
      <c r="R11" s="170"/>
    </row>
    <row r="12" spans="1:18" ht="15.75" thickBot="1">
      <c r="A12" s="170"/>
      <c r="B12" s="183" t="s">
        <v>16856</v>
      </c>
      <c r="C12" s="184"/>
      <c r="D12" s="184"/>
      <c r="E12" s="185" t="s">
        <v>9341</v>
      </c>
      <c r="F12" s="605" t="s">
        <v>16857</v>
      </c>
      <c r="G12" s="606"/>
      <c r="H12" s="607"/>
      <c r="I12" s="186" t="s">
        <v>9343</v>
      </c>
      <c r="J12" s="187"/>
      <c r="K12" s="187" t="s">
        <v>9341</v>
      </c>
      <c r="L12" s="605" t="s">
        <v>16857</v>
      </c>
      <c r="M12" s="606"/>
      <c r="N12" s="607"/>
      <c r="O12" s="268"/>
      <c r="P12" s="268"/>
      <c r="Q12" s="268"/>
      <c r="R12" s="136"/>
    </row>
    <row r="13" spans="1:18" ht="6" customHeight="1" thickBot="1">
      <c r="A13" s="170"/>
      <c r="B13" s="183"/>
      <c r="C13" s="184"/>
      <c r="D13" s="184"/>
      <c r="E13" s="185"/>
      <c r="F13" s="179"/>
      <c r="G13" s="179"/>
      <c r="H13" s="179"/>
      <c r="I13" s="187"/>
      <c r="J13" s="187"/>
      <c r="K13" s="187"/>
      <c r="L13" s="177"/>
      <c r="M13" s="178"/>
      <c r="N13" s="170"/>
      <c r="O13" s="608" t="s">
        <v>12252</v>
      </c>
      <c r="P13" s="609"/>
      <c r="Q13" s="610"/>
      <c r="R13" s="136"/>
    </row>
    <row r="14" spans="1:18" ht="15" customHeight="1" thickBot="1">
      <c r="A14" s="170"/>
      <c r="B14" s="183" t="s">
        <v>16858</v>
      </c>
      <c r="C14" s="184"/>
      <c r="D14" s="184"/>
      <c r="E14" s="185" t="s">
        <v>9341</v>
      </c>
      <c r="F14" s="605" t="s">
        <v>16859</v>
      </c>
      <c r="G14" s="606"/>
      <c r="H14" s="607"/>
      <c r="I14" s="186" t="s">
        <v>12238</v>
      </c>
      <c r="J14" s="187"/>
      <c r="K14" s="187" t="s">
        <v>9341</v>
      </c>
      <c r="L14" s="180"/>
      <c r="M14" s="178"/>
      <c r="N14" s="170"/>
      <c r="O14" s="611"/>
      <c r="P14" s="612"/>
      <c r="Q14" s="613"/>
      <c r="R14" s="170"/>
    </row>
    <row r="15" spans="1:18" ht="6.6" customHeight="1" thickBot="1">
      <c r="A15" s="170"/>
      <c r="B15" s="183"/>
      <c r="C15" s="184"/>
      <c r="D15" s="184"/>
      <c r="E15" s="185"/>
      <c r="F15" s="179"/>
      <c r="G15" s="179"/>
      <c r="H15" s="179"/>
      <c r="I15" s="187"/>
      <c r="J15" s="187"/>
      <c r="K15" s="187"/>
      <c r="L15" s="176"/>
      <c r="M15" s="178"/>
      <c r="N15" s="170"/>
      <c r="O15" s="611"/>
      <c r="P15" s="612"/>
      <c r="Q15" s="613"/>
      <c r="R15" s="170"/>
    </row>
    <row r="16" spans="1:18" ht="15" customHeight="1" thickBot="1">
      <c r="A16" s="170"/>
      <c r="B16" s="183" t="s">
        <v>12239</v>
      </c>
      <c r="C16" s="184"/>
      <c r="D16" s="184"/>
      <c r="E16" s="185" t="s">
        <v>9341</v>
      </c>
      <c r="F16" s="605" t="s">
        <v>16860</v>
      </c>
      <c r="G16" s="606"/>
      <c r="H16" s="607"/>
      <c r="I16" s="186" t="s">
        <v>12240</v>
      </c>
      <c r="J16" s="187"/>
      <c r="K16" s="187" t="s">
        <v>9341</v>
      </c>
      <c r="L16" s="180"/>
      <c r="M16" s="178"/>
      <c r="N16" s="170"/>
      <c r="O16" s="614"/>
      <c r="P16" s="615"/>
      <c r="Q16" s="616"/>
      <c r="R16" s="170"/>
    </row>
    <row r="17" spans="1:18" ht="5.25" customHeight="1" thickBot="1">
      <c r="A17" s="170"/>
      <c r="B17" s="183"/>
      <c r="C17" s="184"/>
      <c r="D17" s="184"/>
      <c r="E17" s="185"/>
      <c r="F17" s="179"/>
      <c r="G17" s="179"/>
      <c r="H17" s="179"/>
      <c r="I17" s="187"/>
      <c r="J17" s="187"/>
      <c r="K17" s="187"/>
      <c r="L17" s="176"/>
      <c r="M17" s="178"/>
      <c r="N17" s="170"/>
      <c r="O17" s="171"/>
      <c r="P17" s="136"/>
      <c r="Q17" s="172"/>
      <c r="R17" s="170"/>
    </row>
    <row r="18" spans="1:18" ht="15.75" thickBot="1">
      <c r="A18" s="170"/>
      <c r="B18" s="183" t="s">
        <v>12241</v>
      </c>
      <c r="C18" s="184"/>
      <c r="D18" s="184"/>
      <c r="E18" s="185" t="s">
        <v>9341</v>
      </c>
      <c r="F18" s="605" t="s">
        <v>16861</v>
      </c>
      <c r="G18" s="606"/>
      <c r="H18" s="607"/>
      <c r="I18" s="187"/>
      <c r="J18" s="187"/>
      <c r="K18" s="187"/>
      <c r="L18" s="176"/>
      <c r="M18" s="178"/>
      <c r="N18" s="170"/>
      <c r="O18" s="171"/>
      <c r="P18" s="136"/>
      <c r="Q18" s="172"/>
      <c r="R18" s="170"/>
    </row>
    <row r="19" spans="1:18" ht="5.25" customHeight="1" thickBot="1">
      <c r="A19" s="170"/>
      <c r="B19" s="183"/>
      <c r="C19" s="184"/>
      <c r="D19" s="184"/>
      <c r="E19" s="185"/>
      <c r="F19" s="179"/>
      <c r="G19" s="179"/>
      <c r="H19" s="179"/>
      <c r="I19" s="187"/>
      <c r="J19" s="187"/>
      <c r="K19" s="187"/>
      <c r="L19" s="176"/>
      <c r="M19" s="178"/>
      <c r="N19" s="170"/>
      <c r="O19" s="171"/>
      <c r="P19" s="136"/>
      <c r="Q19" s="172"/>
      <c r="R19" s="170"/>
    </row>
    <row r="20" spans="1:18" ht="15.75" thickBot="1">
      <c r="A20" s="170"/>
      <c r="B20" s="183" t="s">
        <v>12242</v>
      </c>
      <c r="C20" s="184"/>
      <c r="D20" s="184"/>
      <c r="E20" s="185" t="s">
        <v>9341</v>
      </c>
      <c r="F20" s="605"/>
      <c r="G20" s="606"/>
      <c r="H20" s="607"/>
      <c r="I20" s="186" t="s">
        <v>12243</v>
      </c>
      <c r="J20" s="187"/>
      <c r="K20" s="187" t="s">
        <v>9341</v>
      </c>
      <c r="L20" s="180"/>
      <c r="M20" s="178"/>
      <c r="N20" s="170"/>
      <c r="O20" s="171"/>
      <c r="P20" s="136"/>
      <c r="Q20" s="172"/>
      <c r="R20" s="170"/>
    </row>
    <row r="21" spans="1:18" ht="9" customHeight="1" thickBot="1">
      <c r="A21" s="170"/>
      <c r="B21" s="183"/>
      <c r="C21" s="184"/>
      <c r="D21" s="184"/>
      <c r="E21" s="185"/>
      <c r="F21" s="179"/>
      <c r="G21" s="179"/>
      <c r="H21" s="179"/>
      <c r="I21" s="187"/>
      <c r="J21" s="187"/>
      <c r="K21" s="187"/>
      <c r="L21" s="176"/>
      <c r="M21" s="178"/>
      <c r="N21" s="170"/>
      <c r="O21" s="407"/>
      <c r="P21" s="403"/>
      <c r="Q21" s="404"/>
      <c r="R21" s="170"/>
    </row>
    <row r="22" spans="1:18" ht="15.75" thickBot="1">
      <c r="A22" s="170"/>
      <c r="B22" s="183" t="s">
        <v>12244</v>
      </c>
      <c r="C22" s="184"/>
      <c r="D22" s="184"/>
      <c r="E22" s="185" t="s">
        <v>9341</v>
      </c>
      <c r="F22" s="605"/>
      <c r="G22" s="606"/>
      <c r="H22" s="607"/>
      <c r="I22" s="187"/>
      <c r="J22" s="187"/>
      <c r="K22" s="187"/>
      <c r="L22" s="176"/>
      <c r="M22" s="178"/>
      <c r="N22" s="170"/>
      <c r="O22" s="407"/>
      <c r="P22" s="403"/>
      <c r="Q22" s="404"/>
      <c r="R22" s="170"/>
    </row>
    <row r="23" spans="1:18" ht="5.25" customHeight="1" thickBot="1">
      <c r="A23" s="170"/>
      <c r="B23" s="183"/>
      <c r="C23" s="184"/>
      <c r="D23" s="184"/>
      <c r="E23" s="185"/>
      <c r="F23" s="179"/>
      <c r="G23" s="179"/>
      <c r="H23" s="179"/>
      <c r="I23" s="187"/>
      <c r="J23" s="187"/>
      <c r="K23" s="187"/>
      <c r="L23" s="176"/>
      <c r="M23" s="178"/>
      <c r="N23" s="170"/>
      <c r="O23" s="407"/>
      <c r="P23" s="403"/>
      <c r="Q23" s="404"/>
      <c r="R23" s="170"/>
    </row>
    <row r="24" spans="1:18" ht="15.75" thickBot="1">
      <c r="A24" s="170"/>
      <c r="B24" s="183" t="s">
        <v>12245</v>
      </c>
      <c r="C24" s="184"/>
      <c r="D24" s="184"/>
      <c r="E24" s="185" t="s">
        <v>9341</v>
      </c>
      <c r="F24" s="605"/>
      <c r="G24" s="606"/>
      <c r="H24" s="607"/>
      <c r="I24" s="186" t="s">
        <v>12246</v>
      </c>
      <c r="J24" s="187"/>
      <c r="K24" s="187" t="s">
        <v>9341</v>
      </c>
      <c r="L24" s="180"/>
      <c r="M24" s="178"/>
      <c r="N24" s="170"/>
      <c r="O24" s="407"/>
      <c r="P24" s="403"/>
      <c r="Q24" s="404"/>
      <c r="R24" s="170"/>
    </row>
    <row r="25" spans="1:18" ht="5.25" customHeight="1" thickBot="1">
      <c r="A25" s="170"/>
      <c r="B25" s="183"/>
      <c r="C25" s="184"/>
      <c r="D25" s="184"/>
      <c r="E25" s="185"/>
      <c r="F25" s="179"/>
      <c r="G25" s="179"/>
      <c r="H25" s="179"/>
      <c r="I25" s="187"/>
      <c r="J25" s="187"/>
      <c r="K25" s="187"/>
      <c r="L25" s="176"/>
      <c r="M25" s="178"/>
      <c r="N25" s="170"/>
      <c r="O25" s="171"/>
      <c r="P25" s="136"/>
      <c r="Q25" s="172"/>
      <c r="R25" s="170"/>
    </row>
    <row r="26" spans="1:18" ht="18" customHeight="1" thickBot="1">
      <c r="A26" s="170"/>
      <c r="B26" s="183" t="s">
        <v>12247</v>
      </c>
      <c r="C26" s="184"/>
      <c r="D26" s="184"/>
      <c r="E26" s="185" t="s">
        <v>9341</v>
      </c>
      <c r="F26" s="605"/>
      <c r="G26" s="606"/>
      <c r="H26" s="607"/>
      <c r="I26" s="187"/>
      <c r="J26" s="187"/>
      <c r="K26" s="187"/>
      <c r="L26" s="176"/>
      <c r="M26" s="178"/>
      <c r="N26" s="170"/>
      <c r="O26" s="171"/>
      <c r="P26" s="136"/>
      <c r="Q26" s="172"/>
      <c r="R26" s="170"/>
    </row>
    <row r="27" spans="1:18" ht="13.5" customHeight="1" thickBot="1">
      <c r="A27" s="170"/>
      <c r="B27" s="217"/>
      <c r="C27" s="218"/>
      <c r="D27" s="218"/>
      <c r="E27" s="219"/>
      <c r="F27" s="216"/>
      <c r="G27" s="216"/>
      <c r="H27" s="216"/>
      <c r="I27" s="220"/>
      <c r="J27" s="220"/>
      <c r="K27" s="220"/>
      <c r="L27" s="181"/>
      <c r="M27" s="182"/>
      <c r="N27" s="170"/>
      <c r="O27" s="171"/>
      <c r="P27" s="136"/>
      <c r="Q27" s="172"/>
      <c r="R27" s="136"/>
    </row>
    <row r="28" spans="1:18" ht="18" customHeight="1" thickBot="1">
      <c r="A28" s="136"/>
      <c r="B28" s="184"/>
      <c r="C28" s="184"/>
      <c r="D28" s="184"/>
      <c r="E28" s="185"/>
      <c r="F28" s="179"/>
      <c r="G28" s="179"/>
      <c r="H28" s="179"/>
      <c r="I28" s="187"/>
      <c r="J28" s="187"/>
      <c r="K28" s="187"/>
      <c r="L28" s="176"/>
      <c r="M28" s="176"/>
      <c r="N28" s="170"/>
      <c r="O28" s="173"/>
      <c r="P28" s="174"/>
      <c r="Q28" s="175"/>
      <c r="R28" s="136"/>
    </row>
    <row r="29" spans="1:18" ht="8.1" customHeight="1" thickBot="1">
      <c r="A29" s="136"/>
      <c r="B29" s="184"/>
      <c r="C29" s="184"/>
      <c r="D29" s="184"/>
      <c r="E29" s="185"/>
      <c r="F29" s="179"/>
      <c r="G29" s="179"/>
      <c r="H29" s="179"/>
      <c r="I29" s="187"/>
      <c r="J29" s="187"/>
      <c r="K29" s="187"/>
      <c r="L29" s="176"/>
      <c r="M29" s="176"/>
      <c r="N29" s="170"/>
      <c r="O29" s="136"/>
      <c r="P29" s="136"/>
      <c r="Q29" s="268"/>
      <c r="R29" s="136"/>
    </row>
    <row r="30" spans="1:18" ht="26.25" customHeight="1" thickBot="1">
      <c r="A30" s="170"/>
      <c r="B30" s="617" t="s">
        <v>12223</v>
      </c>
      <c r="C30" s="618"/>
      <c r="D30" s="618"/>
      <c r="E30" s="618"/>
      <c r="F30" s="618"/>
      <c r="G30" s="618"/>
      <c r="H30" s="618"/>
      <c r="I30" s="618"/>
      <c r="J30" s="619"/>
      <c r="K30" s="170"/>
      <c r="L30" s="617" t="s">
        <v>9344</v>
      </c>
      <c r="M30" s="618"/>
      <c r="N30" s="618"/>
      <c r="O30" s="618"/>
      <c r="P30" s="618"/>
      <c r="Q30" s="619"/>
      <c r="R30" s="170"/>
    </row>
    <row r="31" spans="1:18">
      <c r="A31" s="170"/>
      <c r="B31" s="171"/>
      <c r="C31" s="136"/>
      <c r="D31" s="136"/>
      <c r="E31" s="136"/>
      <c r="F31" s="136"/>
      <c r="G31" s="136"/>
      <c r="H31" s="136"/>
      <c r="I31" s="136"/>
      <c r="J31" s="172"/>
      <c r="K31" s="170"/>
      <c r="L31" s="171"/>
      <c r="M31" s="136"/>
      <c r="N31" s="136"/>
      <c r="O31" s="402"/>
      <c r="P31" s="402"/>
      <c r="Q31" s="409"/>
      <c r="R31" s="170"/>
    </row>
    <row r="32" spans="1:18">
      <c r="A32" s="170"/>
      <c r="B32" s="171"/>
      <c r="C32" s="136"/>
      <c r="D32" s="136"/>
      <c r="E32" s="136"/>
      <c r="F32" s="136"/>
      <c r="G32" s="136"/>
      <c r="H32" s="136"/>
      <c r="I32" s="136"/>
      <c r="J32" s="172"/>
      <c r="K32" s="170"/>
      <c r="L32" s="171"/>
      <c r="M32" s="136"/>
      <c r="N32" s="136"/>
      <c r="O32" s="402"/>
      <c r="P32" s="402"/>
      <c r="Q32" s="404"/>
      <c r="R32" s="170"/>
    </row>
    <row r="33" spans="1:18">
      <c r="A33" s="170"/>
      <c r="B33" s="171"/>
      <c r="C33" s="136"/>
      <c r="D33" s="136"/>
      <c r="E33" s="136"/>
      <c r="F33" s="136"/>
      <c r="G33" s="136"/>
      <c r="H33" s="136"/>
      <c r="I33" s="136"/>
      <c r="J33" s="172"/>
      <c r="K33" s="170"/>
      <c r="L33" s="171"/>
      <c r="M33" s="136"/>
      <c r="N33" s="136"/>
      <c r="O33" s="402"/>
      <c r="P33" s="402"/>
      <c r="Q33" s="404"/>
      <c r="R33" s="170"/>
    </row>
    <row r="34" spans="1:18">
      <c r="A34" s="170"/>
      <c r="B34" s="171"/>
      <c r="C34" s="136"/>
      <c r="D34" s="136"/>
      <c r="E34" s="136"/>
      <c r="F34" s="136"/>
      <c r="G34" s="136"/>
      <c r="H34" s="136"/>
      <c r="I34" s="136"/>
      <c r="J34" s="172"/>
      <c r="K34" s="170"/>
      <c r="L34" s="171"/>
      <c r="M34" s="136"/>
      <c r="N34" s="136"/>
      <c r="O34" s="402"/>
      <c r="P34" s="402"/>
      <c r="Q34" s="404"/>
      <c r="R34" s="170"/>
    </row>
    <row r="35" spans="1:18">
      <c r="A35" s="170"/>
      <c r="B35" s="171"/>
      <c r="C35" s="136"/>
      <c r="D35" s="136"/>
      <c r="E35" s="136"/>
      <c r="F35" s="136"/>
      <c r="G35" s="136"/>
      <c r="H35" s="136"/>
      <c r="I35" s="136"/>
      <c r="J35" s="172"/>
      <c r="K35" s="170"/>
      <c r="L35" s="171"/>
      <c r="M35" s="136"/>
      <c r="N35" s="136"/>
      <c r="O35" s="402"/>
      <c r="P35" s="402"/>
      <c r="Q35" s="404"/>
      <c r="R35" s="170"/>
    </row>
    <row r="36" spans="1:18" ht="40.5" customHeight="1" thickBot="1">
      <c r="A36" s="170"/>
      <c r="B36" s="173"/>
      <c r="C36" s="174"/>
      <c r="D36" s="174"/>
      <c r="E36" s="174"/>
      <c r="F36" s="174"/>
      <c r="G36" s="174"/>
      <c r="H36" s="174"/>
      <c r="I36" s="174"/>
      <c r="J36" s="175"/>
      <c r="K36" s="170"/>
      <c r="L36" s="173"/>
      <c r="M36" s="174"/>
      <c r="N36" s="174"/>
      <c r="O36" s="406"/>
      <c r="P36" s="406"/>
      <c r="Q36" s="405"/>
      <c r="R36" s="170"/>
    </row>
    <row r="37" spans="1:18" ht="6" customHeight="1" thickBot="1">
      <c r="A37" s="170"/>
      <c r="B37" s="402"/>
      <c r="C37" s="402"/>
      <c r="D37" s="402"/>
      <c r="E37" s="402"/>
      <c r="F37" s="402"/>
      <c r="G37" s="402"/>
      <c r="H37" s="402"/>
      <c r="I37" s="402"/>
      <c r="J37" s="402"/>
      <c r="K37" s="170"/>
      <c r="L37" s="268"/>
      <c r="M37" s="136"/>
      <c r="N37" s="136"/>
      <c r="O37" s="402"/>
      <c r="P37" s="402"/>
      <c r="Q37" s="402"/>
      <c r="R37" s="170"/>
    </row>
    <row r="38" spans="1:18" ht="21.75" thickBot="1">
      <c r="A38" s="170"/>
      <c r="B38" s="620" t="s">
        <v>12222</v>
      </c>
      <c r="C38" s="621"/>
      <c r="D38" s="621"/>
      <c r="E38" s="621"/>
      <c r="F38" s="621"/>
      <c r="G38" s="621"/>
      <c r="H38" s="621"/>
      <c r="I38" s="621"/>
      <c r="J38" s="622"/>
      <c r="K38" s="170"/>
      <c r="L38" s="403"/>
      <c r="M38" s="403"/>
      <c r="N38" s="403"/>
      <c r="O38" s="402"/>
      <c r="P38" s="402"/>
      <c r="Q38" s="402"/>
      <c r="R38" s="170"/>
    </row>
    <row r="39" spans="1:18" ht="17.45" customHeight="1">
      <c r="A39" s="170"/>
      <c r="B39" s="171"/>
      <c r="C39" s="403"/>
      <c r="D39" s="403"/>
      <c r="E39" s="403"/>
      <c r="F39" s="402"/>
      <c r="G39" s="402"/>
      <c r="H39" s="402"/>
      <c r="I39" s="402"/>
      <c r="J39" s="404"/>
      <c r="K39" s="170"/>
      <c r="L39" s="403"/>
      <c r="M39" s="403"/>
      <c r="N39" s="403"/>
      <c r="O39" s="402"/>
      <c r="P39" s="402"/>
      <c r="Q39" s="402"/>
      <c r="R39" s="170"/>
    </row>
    <row r="40" spans="1:18" ht="17.45" customHeight="1">
      <c r="A40" s="170"/>
      <c r="B40" s="171"/>
      <c r="C40" s="403"/>
      <c r="D40" s="402"/>
      <c r="E40" s="402"/>
      <c r="F40" s="402"/>
      <c r="G40" s="402"/>
      <c r="H40" s="402"/>
      <c r="I40" s="402"/>
      <c r="J40" s="404"/>
      <c r="K40" s="170"/>
      <c r="L40" s="402"/>
      <c r="M40" s="402"/>
      <c r="N40" s="402"/>
      <c r="O40" s="402"/>
      <c r="P40" s="402"/>
      <c r="Q40" s="402"/>
      <c r="R40" s="170"/>
    </row>
    <row r="41" spans="1:18" ht="18.95" customHeight="1">
      <c r="A41" s="170"/>
      <c r="B41" s="171"/>
      <c r="C41" s="403"/>
      <c r="D41" s="402"/>
      <c r="E41" s="402"/>
      <c r="F41" s="170"/>
      <c r="G41" s="170"/>
      <c r="H41" s="170"/>
      <c r="I41" s="170"/>
      <c r="J41" s="404"/>
      <c r="K41" s="170"/>
      <c r="L41" s="136"/>
      <c r="M41" s="136"/>
      <c r="N41" s="136"/>
      <c r="O41" s="402"/>
      <c r="P41" s="402"/>
      <c r="Q41" s="402"/>
      <c r="R41" s="170"/>
    </row>
    <row r="42" spans="1:18" ht="21.95" customHeight="1" thickBot="1">
      <c r="A42" s="170"/>
      <c r="B42" s="173"/>
      <c r="C42" s="174"/>
      <c r="D42" s="406"/>
      <c r="E42" s="406"/>
      <c r="F42" s="170"/>
      <c r="G42" s="174"/>
      <c r="H42" s="174"/>
      <c r="I42" s="174"/>
      <c r="J42" s="405"/>
      <c r="K42" s="170"/>
      <c r="L42" s="170"/>
      <c r="M42" s="170"/>
      <c r="N42" s="170"/>
      <c r="O42" s="170"/>
      <c r="P42" s="170"/>
      <c r="Q42" s="418" t="s">
        <v>12253</v>
      </c>
      <c r="R42" s="170"/>
    </row>
    <row r="43" spans="1:18" ht="6" customHeight="1">
      <c r="A43" s="402"/>
      <c r="B43" s="408"/>
      <c r="C43" s="408"/>
      <c r="D43" s="408"/>
      <c r="E43" s="408"/>
      <c r="F43" s="408"/>
      <c r="G43" s="402"/>
      <c r="H43" s="402"/>
      <c r="I43" s="402"/>
      <c r="J43" s="402"/>
      <c r="K43" s="402"/>
      <c r="L43" s="402"/>
      <c r="M43" s="402"/>
      <c r="N43" s="402"/>
      <c r="O43" s="402"/>
      <c r="P43" s="402"/>
      <c r="Q43" s="402"/>
      <c r="R43" s="402"/>
    </row>
  </sheetData>
  <mergeCells count="19">
    <mergeCell ref="F9:L10"/>
    <mergeCell ref="F14:H14"/>
    <mergeCell ref="O13:Q16"/>
    <mergeCell ref="L30:Q30"/>
    <mergeCell ref="B38:J38"/>
    <mergeCell ref="B30:J30"/>
    <mergeCell ref="F16:H16"/>
    <mergeCell ref="F12:H12"/>
    <mergeCell ref="F20:H20"/>
    <mergeCell ref="F24:H24"/>
    <mergeCell ref="F18:H18"/>
    <mergeCell ref="F22:H22"/>
    <mergeCell ref="F26:H26"/>
    <mergeCell ref="L12:N12"/>
    <mergeCell ref="Q2:Q3"/>
    <mergeCell ref="C2:P2"/>
    <mergeCell ref="C3:P3"/>
    <mergeCell ref="B2:B3"/>
    <mergeCell ref="F7:H7"/>
  </mergeCells>
  <pageMargins left="0.56999999999999995" right="0.70866141732283505" top="0.49" bottom="0.52" header="0.31496062992126" footer="0.31496062992126"/>
  <pageSetup paperSize="9" scale="7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'01_MASTER_KODE_WILAYAH'!M$1437:M$1470</xm:f>
          </x14:formula1>
          <xm:sqref>J8:L8</xm:sqref>
        </x14:dataValidation>
        <x14:dataValidation type="list" allowBlank="1" showInputMessage="1" showErrorMessage="1">
          <x14:formula1>
            <xm:f>'01_MASTER_KODE_WILAYAH'!I$1437:I$1470</xm:f>
          </x14:formula1>
          <xm:sqref>F7:H7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26"/>
  <dimension ref="A1:I55"/>
  <sheetViews>
    <sheetView topLeftCell="A22" workbookViewId="0">
      <selection activeCell="D24" sqref="D24"/>
    </sheetView>
  </sheetViews>
  <sheetFormatPr defaultRowHeight="15"/>
  <cols>
    <col min="1" max="1" width="7.5703125" customWidth="1"/>
    <col min="2" max="2" width="40.85546875" style="196" customWidth="1"/>
    <col min="3" max="3" width="19.28515625" customWidth="1"/>
    <col min="4" max="4" width="22.42578125" customWidth="1"/>
    <col min="5" max="5" width="9.5703125" customWidth="1"/>
  </cols>
  <sheetData>
    <row r="1" spans="1:9" ht="16.5" thickBot="1">
      <c r="C1" s="199" t="s">
        <v>9348</v>
      </c>
      <c r="D1" s="198" t="s">
        <v>11647</v>
      </c>
    </row>
    <row r="2" spans="1:9" ht="4.5" customHeight="1" thickBot="1">
      <c r="C2" s="199"/>
      <c r="D2" s="196"/>
    </row>
    <row r="3" spans="1:9" ht="16.5" thickBot="1">
      <c r="C3" s="199" t="s">
        <v>9349</v>
      </c>
      <c r="D3" s="198" t="s">
        <v>16567</v>
      </c>
    </row>
    <row r="4" spans="1:9" ht="5.25" customHeight="1" thickBot="1">
      <c r="C4" s="199"/>
      <c r="D4" s="196"/>
    </row>
    <row r="5" spans="1:9" ht="16.5" thickBot="1">
      <c r="C5" s="199" t="s">
        <v>9350</v>
      </c>
      <c r="D5" s="198" t="s">
        <v>16568</v>
      </c>
    </row>
    <row r="6" spans="1:9" ht="6" customHeight="1" thickBot="1">
      <c r="C6" s="199"/>
      <c r="D6" s="211"/>
    </row>
    <row r="7" spans="1:9" ht="15.75" thickBot="1">
      <c r="C7" s="199" t="s">
        <v>9355</v>
      </c>
      <c r="D7" s="624" t="s">
        <v>11648</v>
      </c>
      <c r="E7" s="625"/>
    </row>
    <row r="8" spans="1:9" ht="5.25" customHeight="1" thickBot="1">
      <c r="C8" s="199"/>
      <c r="D8" s="211"/>
      <c r="E8" s="223"/>
    </row>
    <row r="9" spans="1:9" ht="15.75" thickBot="1">
      <c r="C9" s="199" t="s">
        <v>9358</v>
      </c>
      <c r="D9" s="624" t="s">
        <v>11649</v>
      </c>
      <c r="E9" s="625"/>
    </row>
    <row r="10" spans="1:9" ht="5.25" customHeight="1" thickBot="1">
      <c r="C10" s="199"/>
      <c r="D10" s="211"/>
      <c r="E10" s="223"/>
    </row>
    <row r="11" spans="1:9" ht="15.75" thickBot="1">
      <c r="C11" s="199" t="s">
        <v>9356</v>
      </c>
      <c r="D11" s="624" t="s">
        <v>11650</v>
      </c>
      <c r="E11" s="625"/>
    </row>
    <row r="13" spans="1:9" ht="125.25" customHeight="1"/>
    <row r="14" spans="1:9" ht="15.75">
      <c r="A14" s="626" t="s">
        <v>9346</v>
      </c>
      <c r="B14" s="626"/>
      <c r="C14" s="626"/>
      <c r="D14" s="626"/>
      <c r="E14" s="626"/>
      <c r="F14" s="202"/>
      <c r="G14" s="202"/>
      <c r="H14" s="202"/>
      <c r="I14" s="202"/>
    </row>
    <row r="15" spans="1:9" ht="15.75">
      <c r="A15" s="626" t="s">
        <v>9347</v>
      </c>
      <c r="B15" s="626"/>
      <c r="C15" s="626"/>
      <c r="D15" s="626"/>
      <c r="E15" s="626"/>
      <c r="F15" s="202"/>
      <c r="G15" s="202"/>
      <c r="H15" s="202"/>
      <c r="I15" s="202"/>
    </row>
    <row r="16" spans="1:9" ht="25.5" customHeight="1">
      <c r="A16" s="10"/>
      <c r="B16" s="197"/>
      <c r="C16" s="10"/>
      <c r="D16" s="10"/>
      <c r="E16" s="10"/>
      <c r="F16" s="10"/>
      <c r="G16" s="10"/>
      <c r="H16" s="10"/>
      <c r="I16" s="10"/>
    </row>
    <row r="17" spans="1:9">
      <c r="A17" s="627" t="str">
        <f>" Pada Hari ini, "&amp;D1&amp;", Tanggal "&amp;D3&amp;" Bulan "&amp;D5&amp;" tahun Dua Ribu Tujuh Belas, telah dilakukan"</f>
        <v xml:space="preserve"> Pada Hari ini, Rabu, Tanggal 22 Bulan Maret tahun Dua Ribu Tujuh Belas, telah dilakukan</v>
      </c>
      <c r="B17" s="627"/>
      <c r="C17" s="627"/>
      <c r="D17" s="627"/>
      <c r="E17" s="627"/>
      <c r="F17" s="201"/>
      <c r="G17" s="201"/>
      <c r="H17" s="201"/>
      <c r="I17" s="201"/>
    </row>
    <row r="18" spans="1:9">
      <c r="B18" s="201" t="str">
        <f>"rekonsiliasi data SDM Kesehatan Provinsi "&amp;NAVIGASI!F7&amp;"."</f>
        <v>rekonsiliasi data SDM Kesehatan Provinsi JAWA TENGAH.</v>
      </c>
      <c r="C18" s="201"/>
      <c r="D18" s="201"/>
      <c r="E18" s="201"/>
      <c r="F18" s="201"/>
      <c r="G18" s="10"/>
      <c r="H18" s="10"/>
      <c r="I18" s="10"/>
    </row>
    <row r="19" spans="1:9">
      <c r="A19" s="10"/>
      <c r="B19" s="197"/>
      <c r="C19" s="10"/>
      <c r="D19" s="10"/>
      <c r="E19" s="10"/>
      <c r="F19" s="10"/>
      <c r="G19" s="10"/>
      <c r="H19" s="10"/>
      <c r="I19" s="10"/>
    </row>
    <row r="20" spans="1:9">
      <c r="A20" s="201" t="s">
        <v>9359</v>
      </c>
      <c r="B20" s="201"/>
      <c r="C20" s="201"/>
      <c r="D20" s="201"/>
      <c r="E20" s="201"/>
      <c r="F20" s="10"/>
      <c r="G20" s="10"/>
      <c r="H20" s="10"/>
      <c r="I20" s="10"/>
    </row>
    <row r="21" spans="1:9">
      <c r="A21" s="10"/>
      <c r="B21" s="197"/>
      <c r="C21" s="10"/>
      <c r="D21" s="10"/>
      <c r="E21" s="10"/>
      <c r="F21" s="10"/>
      <c r="G21" s="10"/>
      <c r="H21" s="10"/>
      <c r="I21" s="10"/>
    </row>
    <row r="22" spans="1:9" ht="30" customHeight="1">
      <c r="A22" s="203" t="s">
        <v>9351</v>
      </c>
      <c r="B22" s="203" t="s">
        <v>9352</v>
      </c>
      <c r="C22" s="203" t="s">
        <v>9353</v>
      </c>
      <c r="D22" s="203" t="s">
        <v>9368</v>
      </c>
      <c r="E22" s="203" t="s">
        <v>9320</v>
      </c>
      <c r="F22" s="10"/>
      <c r="G22" s="10"/>
      <c r="H22" s="10"/>
      <c r="I22" s="10"/>
    </row>
    <row r="23" spans="1:9">
      <c r="A23" s="207">
        <v>1</v>
      </c>
      <c r="B23" s="208" t="s">
        <v>636</v>
      </c>
      <c r="C23" s="213">
        <f>COUNTIFS('02_MASTER_KODE_FASYANKES'!D$3:D$20282,B23,'02_MASTER_KODE_FASYANKES'!K$3:K$20282,NAVIGASI!F$7)</f>
        <v>36</v>
      </c>
      <c r="D23" s="213">
        <f>COUNTIFS('02_MASTER_KODE_FASYANKES'!O$3:O$2282,1,'02_MASTER_KODE_FASYANKES'!D$3:D$2282,B23)</f>
        <v>0</v>
      </c>
      <c r="E23" s="237">
        <f>IFERROR(D23/C23,0)</f>
        <v>0</v>
      </c>
      <c r="F23" s="10"/>
      <c r="G23" s="10"/>
      <c r="H23" s="10"/>
      <c r="I23" s="10"/>
    </row>
    <row r="24" spans="1:9">
      <c r="A24" s="206">
        <v>2</v>
      </c>
      <c r="B24" s="204" t="s">
        <v>267</v>
      </c>
      <c r="C24" s="309">
        <f>COUNTIFS('02_MASTER_KODE_FASYANKES'!D$3:D$20282,B24,'02_MASTER_KODE_FASYANKES'!K$3:K$20282,NAVIGASI!F$7)</f>
        <v>875</v>
      </c>
      <c r="D24" s="309">
        <f>COUNTIFS('02_MASTER_KODE_FASYANKES'!O$3:O$2282,1,'02_MASTER_KODE_FASYANKES'!D$3:D$2282,B24)</f>
        <v>1</v>
      </c>
      <c r="E24" s="329">
        <f t="shared" ref="E24:E39" si="0">IFERROR(D24/C24,0)</f>
        <v>1.1428571428571429E-3</v>
      </c>
      <c r="F24" s="10"/>
      <c r="G24" s="10"/>
      <c r="H24" s="10"/>
      <c r="I24" s="10"/>
    </row>
    <row r="25" spans="1:9">
      <c r="A25" s="207">
        <v>3</v>
      </c>
      <c r="B25" s="209" t="s">
        <v>1632</v>
      </c>
      <c r="C25" s="213">
        <f>COUNTIFS('02_MASTER_KODE_FASYANKES'!D$3:D$20282,B25,'02_MASTER_KODE_FASYANKES'!K$3:K$20282,NAVIGASI!F$7)</f>
        <v>287</v>
      </c>
      <c r="D25" s="213">
        <f>COUNTIFS('02_MASTER_KODE_FASYANKES'!O$3:O$2282,1,'02_MASTER_KODE_FASYANKES'!D$3:D$2282,B25)</f>
        <v>0</v>
      </c>
      <c r="E25" s="237">
        <f t="shared" si="0"/>
        <v>0</v>
      </c>
      <c r="F25" s="10"/>
      <c r="G25" s="10"/>
      <c r="H25" s="10"/>
      <c r="I25" s="10"/>
    </row>
    <row r="26" spans="1:9">
      <c r="A26" s="206">
        <v>4</v>
      </c>
      <c r="B26" s="204" t="s">
        <v>1256</v>
      </c>
      <c r="C26" s="309">
        <f>COUNTIFS('02_MASTER_KODE_FASYANKES'!D$3:D$20282,B26,'02_MASTER_KODE_FASYANKES'!K$3:K$20282,NAVIGASI!F$7)</f>
        <v>2</v>
      </c>
      <c r="D26" s="309">
        <f>COUNTIFS('02_MASTER_KODE_FASYANKES'!O$3:O$2282,1,'02_MASTER_KODE_FASYANKES'!D$3:D$2282,B26)</f>
        <v>0</v>
      </c>
      <c r="E26" s="328">
        <f t="shared" si="0"/>
        <v>0</v>
      </c>
      <c r="F26" s="10"/>
      <c r="G26" s="10"/>
      <c r="H26" s="10"/>
      <c r="I26" s="10"/>
    </row>
    <row r="27" spans="1:9">
      <c r="A27" s="207">
        <v>5</v>
      </c>
      <c r="B27" s="209" t="s">
        <v>1257</v>
      </c>
      <c r="C27" s="213">
        <f>COUNTIFS('02_MASTER_KODE_FASYANKES'!D$3:D$20282,B27,'02_MASTER_KODE_FASYANKES'!K$3:K$20282,NAVIGASI!F$7)</f>
        <v>2</v>
      </c>
      <c r="D27" s="213">
        <f>COUNTIFS('02_MASTER_KODE_FASYANKES'!O$3:O$2282,1,'02_MASTER_KODE_FASYANKES'!D$3:D$2282,B27)</f>
        <v>0</v>
      </c>
      <c r="E27" s="237">
        <f t="shared" si="0"/>
        <v>0</v>
      </c>
      <c r="F27" s="10"/>
      <c r="G27" s="10"/>
      <c r="H27" s="10"/>
      <c r="I27" s="10"/>
    </row>
    <row r="28" spans="1:9" ht="15.75" customHeight="1">
      <c r="A28" s="206">
        <v>6</v>
      </c>
      <c r="B28" s="204" t="s">
        <v>1262</v>
      </c>
      <c r="C28" s="309">
        <f>COUNTIFS('02_MASTER_KODE_FASYANKES'!D$3:D$20282,B28,'02_MASTER_KODE_FASYANKES'!K$3:K$20282,NAVIGASI!F$7)</f>
        <v>197</v>
      </c>
      <c r="D28" s="309">
        <f>COUNTIFS('02_MASTER_KODE_FASYANKES'!O$3:O$2282,1,'02_MASTER_KODE_FASYANKES'!D$3:D$2282,B28)</f>
        <v>0</v>
      </c>
      <c r="E28" s="329">
        <f t="shared" si="0"/>
        <v>0</v>
      </c>
      <c r="F28" s="10"/>
      <c r="G28" s="10"/>
      <c r="H28" s="10"/>
      <c r="I28" s="10"/>
    </row>
    <row r="29" spans="1:9">
      <c r="A29" s="207">
        <v>7</v>
      </c>
      <c r="B29" s="209" t="s">
        <v>1261</v>
      </c>
      <c r="C29" s="213">
        <f>COUNTIFS('02_MASTER_KODE_FASYANKES'!D$3:D$20282,B29,'02_MASTER_KODE_FASYANKES'!K$3:K$20282,NAVIGASI!F$7)</f>
        <v>495</v>
      </c>
      <c r="D29" s="213">
        <f>COUNTIFS('02_MASTER_KODE_FASYANKES'!O$3:O$2282,1,'02_MASTER_KODE_FASYANKES'!D$3:D$2282,B29)</f>
        <v>0</v>
      </c>
      <c r="E29" s="237">
        <f t="shared" si="0"/>
        <v>0</v>
      </c>
      <c r="F29" s="10"/>
      <c r="G29" s="10"/>
      <c r="H29" s="10"/>
      <c r="I29" s="10"/>
    </row>
    <row r="30" spans="1:9">
      <c r="A30" s="206">
        <v>8</v>
      </c>
      <c r="B30" s="204" t="s">
        <v>1582</v>
      </c>
      <c r="C30" s="309">
        <f>COUNTIFS('02_MASTER_KODE_FASYANKES'!D$3:D$20282,B30,'02_MASTER_KODE_FASYANKES'!K$3:K$20282,NAVIGASI!F$7)</f>
        <v>8</v>
      </c>
      <c r="D30" s="309">
        <f>COUNTIFS('02_MASTER_KODE_FASYANKES'!O$3:O$2282,1,'02_MASTER_KODE_FASYANKES'!D$3:D$2282,B30)</f>
        <v>0</v>
      </c>
      <c r="E30" s="329">
        <f t="shared" si="0"/>
        <v>0</v>
      </c>
      <c r="F30" s="10"/>
      <c r="G30" s="10"/>
      <c r="H30" s="10"/>
      <c r="I30" s="10"/>
    </row>
    <row r="31" spans="1:9">
      <c r="A31" s="207">
        <v>9</v>
      </c>
      <c r="B31" s="210" t="s">
        <v>1302</v>
      </c>
      <c r="C31" s="213">
        <f>COUNTIFS('02_MASTER_KODE_FASYANKES'!D$3:D$20282,B31,'02_MASTER_KODE_FASYANKES'!K$3:K$20282,NAVIGASI!F$7)</f>
        <v>68</v>
      </c>
      <c r="D31" s="213">
        <f>COUNTIFS('02_MASTER_KODE_FASYANKES'!O$3:O$2282,1,'02_MASTER_KODE_FASYANKES'!D$3:D$2282,B31)</f>
        <v>0</v>
      </c>
      <c r="E31" s="237">
        <f t="shared" si="0"/>
        <v>0</v>
      </c>
      <c r="F31" s="10"/>
      <c r="G31" s="10"/>
      <c r="H31" s="10"/>
      <c r="I31" s="10"/>
    </row>
    <row r="32" spans="1:9">
      <c r="A32" s="206">
        <v>10</v>
      </c>
      <c r="B32" s="205" t="s">
        <v>1258</v>
      </c>
      <c r="C32" s="309">
        <f>COUNTIFS('02_MASTER_KODE_FASYANKES'!D$3:D$20282,B32,'02_MASTER_KODE_FASYANKES'!K$3:K$20282,NAVIGASI!F$7)</f>
        <v>36</v>
      </c>
      <c r="D32" s="309">
        <f>COUNTIFS('02_MASTER_KODE_FASYANKES'!O$3:O$2282,1,'02_MASTER_KODE_FASYANKES'!D$3:D$2282,B32)</f>
        <v>0</v>
      </c>
      <c r="E32" s="329">
        <f t="shared" si="0"/>
        <v>0</v>
      </c>
      <c r="F32" s="10"/>
      <c r="G32" s="10"/>
      <c r="H32" s="10"/>
      <c r="I32" s="10"/>
    </row>
    <row r="33" spans="1:9">
      <c r="A33" s="207">
        <v>11</v>
      </c>
      <c r="B33" s="210" t="s">
        <v>1260</v>
      </c>
      <c r="C33" s="213">
        <f>COUNTIFS('02_MASTER_KODE_FASYANKES'!D$3:D$20282,B33,'02_MASTER_KODE_FASYANKES'!K$3:K$20282,NAVIGASI!F$7)</f>
        <v>12</v>
      </c>
      <c r="D33" s="213">
        <f>COUNTIFS('02_MASTER_KODE_FASYANKES'!O$3:O$2282,1,'02_MASTER_KODE_FASYANKES'!D$3:D$2282,B33)</f>
        <v>0</v>
      </c>
      <c r="E33" s="237">
        <f t="shared" si="0"/>
        <v>0</v>
      </c>
      <c r="F33" s="10"/>
      <c r="G33" s="10"/>
      <c r="H33" s="10"/>
      <c r="I33" s="10"/>
    </row>
    <row r="34" spans="1:9">
      <c r="A34" s="206">
        <v>12</v>
      </c>
      <c r="B34" s="205" t="s">
        <v>1264</v>
      </c>
      <c r="C34" s="309">
        <f>COUNTIFS('02_MASTER_KODE_FASYANKES'!D$3:D$20282,B34,'02_MASTER_KODE_FASYANKES'!K$3:K$20282,NAVIGASI!F$7)</f>
        <v>7</v>
      </c>
      <c r="D34" s="309">
        <f>COUNTIFS('02_MASTER_KODE_FASYANKES'!O$3:O$2282,1,'02_MASTER_KODE_FASYANKES'!D$3:D$2282,B34)</f>
        <v>0</v>
      </c>
      <c r="E34" s="329">
        <f t="shared" si="0"/>
        <v>0</v>
      </c>
      <c r="F34" s="10"/>
      <c r="G34" s="10"/>
      <c r="H34" s="10"/>
      <c r="I34" s="10"/>
    </row>
    <row r="35" spans="1:9">
      <c r="A35" s="207">
        <v>13</v>
      </c>
      <c r="B35" s="210" t="s">
        <v>1634</v>
      </c>
      <c r="C35" s="213">
        <f>COUNTIFS('02_MASTER_KODE_FASYANKES'!D$3:D$20282,B35,'02_MASTER_KODE_FASYANKES'!K$3:K$20282,NAVIGASI!F$7)</f>
        <v>0</v>
      </c>
      <c r="D35" s="213">
        <f>COUNTIFS('02_MASTER_KODE_FASYANKES'!O$3:O$2282,1,'02_MASTER_KODE_FASYANKES'!D$3:D$2282,B35)</f>
        <v>0</v>
      </c>
      <c r="E35" s="237">
        <f t="shared" si="0"/>
        <v>0</v>
      </c>
      <c r="F35" s="10"/>
      <c r="G35" s="10"/>
      <c r="H35" s="10"/>
      <c r="I35" s="10"/>
    </row>
    <row r="36" spans="1:9">
      <c r="A36" s="206">
        <v>14</v>
      </c>
      <c r="B36" s="205" t="s">
        <v>1265</v>
      </c>
      <c r="C36" s="309">
        <f>COUNTIFS('02_MASTER_KODE_FASYANKES'!D$3:D$20282,B36,'02_MASTER_KODE_FASYANKES'!K$3:K$20282,NAVIGASI!F$7)</f>
        <v>33</v>
      </c>
      <c r="D36" s="309">
        <f>COUNTIFS('02_MASTER_KODE_FASYANKES'!O$3:O$2282,1,'02_MASTER_KODE_FASYANKES'!D$3:D$2282,B36)</f>
        <v>0</v>
      </c>
      <c r="E36" s="329">
        <f t="shared" si="0"/>
        <v>0</v>
      </c>
      <c r="F36" s="10"/>
      <c r="G36" s="10"/>
      <c r="H36" s="10"/>
      <c r="I36" s="10"/>
    </row>
    <row r="37" spans="1:9">
      <c r="A37" s="207">
        <v>15</v>
      </c>
      <c r="B37" s="210" t="s">
        <v>1259</v>
      </c>
      <c r="C37" s="213">
        <f>COUNTIFS('02_MASTER_KODE_FASYANKES'!D$3:D$20282,B37,'02_MASTER_KODE_FASYANKES'!K$3:K$20282,NAVIGASI!F$7)</f>
        <v>10</v>
      </c>
      <c r="D37" s="213">
        <f>COUNTIFS('02_MASTER_KODE_FASYANKES'!O$3:O$2282,1,'02_MASTER_KODE_FASYANKES'!D$3:D$2282,B37)</f>
        <v>0</v>
      </c>
      <c r="E37" s="237">
        <f t="shared" si="0"/>
        <v>0</v>
      </c>
      <c r="F37" s="10"/>
      <c r="G37" s="10"/>
      <c r="H37" s="10"/>
      <c r="I37" s="10"/>
    </row>
    <row r="38" spans="1:9">
      <c r="A38" s="206">
        <v>16</v>
      </c>
      <c r="B38" s="205" t="s">
        <v>1266</v>
      </c>
      <c r="C38" s="309">
        <f>COUNTIFS('02_MASTER_KODE_FASYANKES'!D$3:D$20282,B38,'02_MASTER_KODE_FASYANKES'!K$3:K$20282,NAVIGASI!F$7)</f>
        <v>54</v>
      </c>
      <c r="D38" s="309">
        <f>COUNTIFS('02_MASTER_KODE_FASYANKES'!O$3:O$2282,1,'02_MASTER_KODE_FASYANKES'!D$3:D$2282,B38)</f>
        <v>0</v>
      </c>
      <c r="E38" s="329">
        <f t="shared" si="0"/>
        <v>0</v>
      </c>
      <c r="F38" s="10"/>
      <c r="G38" s="10"/>
      <c r="H38" s="10"/>
      <c r="I38" s="10"/>
    </row>
    <row r="39" spans="1:9">
      <c r="A39" s="207">
        <v>17</v>
      </c>
      <c r="B39" s="210" t="s">
        <v>1263</v>
      </c>
      <c r="C39" s="213">
        <f>COUNTIFS('02_MASTER_KODE_FASYANKES'!D$3:D$20282,B39,'02_MASTER_KODE_FASYANKES'!K$3:K$20282,NAVIGASI!F$7)</f>
        <v>4</v>
      </c>
      <c r="D39" s="213">
        <f>COUNTIFS('02_MASTER_KODE_FASYANKES'!O$3:O$2282,1,'02_MASTER_KODE_FASYANKES'!D$3:D$2282,B39)</f>
        <v>0</v>
      </c>
      <c r="E39" s="237">
        <f t="shared" si="0"/>
        <v>0</v>
      </c>
      <c r="F39" s="10"/>
      <c r="G39" s="10"/>
      <c r="H39" s="10"/>
      <c r="I39" s="10"/>
    </row>
    <row r="40" spans="1:9">
      <c r="A40" s="10"/>
      <c r="B40" s="197"/>
      <c r="C40" s="10"/>
      <c r="D40" s="10"/>
      <c r="E40" s="10"/>
      <c r="F40" s="10"/>
      <c r="G40" s="10"/>
      <c r="H40" s="10"/>
      <c r="I40" s="10"/>
    </row>
    <row r="41" spans="1:9" ht="19.5">
      <c r="A41" s="214" t="s">
        <v>9366</v>
      </c>
      <c r="B41" s="214"/>
      <c r="C41" s="215">
        <f>'DASHBOARD 1'!E46</f>
        <v>55</v>
      </c>
      <c r="D41" s="10" t="s">
        <v>9367</v>
      </c>
      <c r="E41" s="10"/>
      <c r="F41" s="10"/>
      <c r="G41" s="10"/>
      <c r="H41" s="10"/>
      <c r="I41" s="10"/>
    </row>
    <row r="42" spans="1:9" ht="15.75">
      <c r="A42" s="10"/>
      <c r="B42" s="200"/>
      <c r="C42" s="10"/>
      <c r="D42" s="10"/>
      <c r="E42" s="10"/>
      <c r="F42" s="10"/>
      <c r="G42" s="10"/>
      <c r="H42" s="10"/>
      <c r="I42" s="10"/>
    </row>
    <row r="43" spans="1:9" ht="35.25" customHeight="1">
      <c r="A43" s="10"/>
      <c r="B43" s="623" t="str">
        <f>"Demikian berita acara ini dibuat untuk pemutakhiran data SDMK nasional periode "&amp;D5&amp;" "&amp;NAVIGASI!L7&amp;" dan untuk dapat digunakan sebagaimana mestinya."</f>
        <v>Demikian berita acara ini dibuat untuk pemutakhiran data SDMK nasional periode Maret 2018 dan untuk dapat digunakan sebagaimana mestinya.</v>
      </c>
      <c r="C43" s="623"/>
      <c r="D43" s="623"/>
      <c r="E43" s="623"/>
      <c r="F43" s="10"/>
      <c r="G43" s="10"/>
      <c r="H43" s="10"/>
      <c r="I43" s="10"/>
    </row>
    <row r="44" spans="1:9">
      <c r="A44" s="10"/>
      <c r="B44" s="197"/>
      <c r="C44" s="10"/>
      <c r="D44" s="10"/>
      <c r="E44" s="10"/>
      <c r="F44" s="10"/>
      <c r="G44" s="10"/>
      <c r="H44" s="10"/>
      <c r="I44" s="10"/>
    </row>
    <row r="45" spans="1:9">
      <c r="A45" s="10"/>
      <c r="B45" s="197"/>
      <c r="C45" s="10"/>
      <c r="D45" s="10" t="str">
        <f>D3&amp;" "&amp;D5&amp;" "&amp;NAVIGASI!L7&amp;""</f>
        <v>22 Maret 2018</v>
      </c>
      <c r="E45" s="10"/>
      <c r="F45" s="10"/>
      <c r="G45" s="10"/>
      <c r="H45" s="10"/>
      <c r="I45" s="10"/>
    </row>
    <row r="46" spans="1:9">
      <c r="A46" s="10"/>
      <c r="B46" s="197" t="s">
        <v>9354</v>
      </c>
      <c r="C46" s="10"/>
      <c r="D46" s="10"/>
      <c r="E46" s="10"/>
      <c r="F46" s="10"/>
      <c r="G46" s="10"/>
      <c r="H46" s="10"/>
      <c r="I46" s="10"/>
    </row>
    <row r="47" spans="1:9">
      <c r="A47" s="10"/>
      <c r="B47" s="212" t="str">
        <f>D11</f>
        <v>Jabatan</v>
      </c>
      <c r="C47" s="10"/>
      <c r="D47" s="10" t="s">
        <v>9357</v>
      </c>
      <c r="E47" s="10"/>
      <c r="F47" s="10"/>
      <c r="G47" s="10"/>
      <c r="H47" s="10"/>
      <c r="I47" s="10"/>
    </row>
    <row r="48" spans="1:9">
      <c r="A48" s="10"/>
      <c r="B48" s="197"/>
      <c r="C48" s="10"/>
      <c r="D48" s="10"/>
      <c r="E48" s="10"/>
      <c r="F48" s="10"/>
      <c r="G48" s="10"/>
      <c r="H48" s="10"/>
      <c r="I48" s="10"/>
    </row>
    <row r="49" spans="1:9">
      <c r="A49" s="10"/>
      <c r="B49" s="197"/>
      <c r="C49" s="10"/>
      <c r="D49" s="10"/>
      <c r="E49" s="10"/>
      <c r="F49" s="10"/>
      <c r="G49" s="10"/>
      <c r="H49" s="10"/>
      <c r="I49" s="10"/>
    </row>
    <row r="50" spans="1:9">
      <c r="A50" s="10"/>
      <c r="B50" s="197"/>
      <c r="C50" s="10"/>
      <c r="D50" s="10"/>
      <c r="E50" s="10"/>
      <c r="F50" s="10"/>
      <c r="G50" s="10"/>
      <c r="H50" s="10"/>
      <c r="I50" s="10"/>
    </row>
    <row r="51" spans="1:9">
      <c r="A51" s="10"/>
      <c r="B51" s="221" t="str">
        <f>D7</f>
        <v>nama pejabat</v>
      </c>
      <c r="C51" s="11"/>
      <c r="D51" s="222">
        <f>NAVIGASI!F20</f>
        <v>0</v>
      </c>
      <c r="E51" s="10"/>
      <c r="F51" s="10"/>
      <c r="G51" s="10"/>
      <c r="H51" s="10"/>
      <c r="I51" s="10"/>
    </row>
    <row r="52" spans="1:9">
      <c r="A52" s="10"/>
      <c r="B52" s="212" t="str">
        <f>"NIP. " &amp;D9</f>
        <v>NIP. NIP Pejabat</v>
      </c>
      <c r="C52" s="10"/>
      <c r="D52" s="212" t="str">
        <f>"NIP. " &amp;NAVIGASI!F22</f>
        <v xml:space="preserve">NIP. </v>
      </c>
      <c r="E52" s="10"/>
      <c r="F52" s="10"/>
      <c r="G52" s="10"/>
      <c r="H52" s="10"/>
      <c r="I52" s="10"/>
    </row>
    <row r="53" spans="1:9">
      <c r="A53" s="10"/>
      <c r="B53" s="197"/>
      <c r="C53" s="10"/>
      <c r="D53" s="10"/>
      <c r="E53" s="10"/>
      <c r="F53" s="10"/>
      <c r="G53" s="10"/>
      <c r="H53" s="10"/>
      <c r="I53" s="10"/>
    </row>
    <row r="54" spans="1:9">
      <c r="A54" s="10"/>
      <c r="B54" s="197"/>
      <c r="C54" s="10"/>
      <c r="D54" s="10"/>
      <c r="E54" s="10"/>
      <c r="F54" s="10"/>
      <c r="G54" s="10"/>
      <c r="H54" s="10"/>
      <c r="I54" s="10"/>
    </row>
    <row r="55" spans="1:9">
      <c r="A55" s="10"/>
      <c r="B55" s="197"/>
      <c r="C55" s="10"/>
      <c r="D55" s="10"/>
      <c r="E55" s="10"/>
      <c r="F55" s="10"/>
      <c r="G55" s="10"/>
      <c r="H55" s="10"/>
      <c r="I55" s="10"/>
    </row>
  </sheetData>
  <mergeCells count="7">
    <mergeCell ref="B43:E43"/>
    <mergeCell ref="D7:E7"/>
    <mergeCell ref="D9:E9"/>
    <mergeCell ref="D11:E11"/>
    <mergeCell ref="A15:E15"/>
    <mergeCell ref="A14:E14"/>
    <mergeCell ref="A17:E17"/>
  </mergeCells>
  <dataValidations count="3">
    <dataValidation type="list" allowBlank="1" showInputMessage="1" showErrorMessage="1" sqref="D1">
      <formula1>"Minggu, Senin, Selasa, Rabu, Kamis, Jum'at, Sabtu"</formula1>
    </dataValidation>
    <dataValidation type="list" allowBlank="1" showInputMessage="1" showErrorMessage="1" sqref="D3">
      <formula1>"1,2,3,4,5,6,7,8,9,10,11,12,13,14,15,16,17,18,19,20,21,22,23,24,25,26,27,28,29,30,31"</formula1>
    </dataValidation>
    <dataValidation type="list" allowBlank="1" showInputMessage="1" showErrorMessage="1" sqref="D5:D6 D10 D8">
      <formula1>"Januari, Februari, Maret, April, Mei, Juni, Juli, Agustus, September, Oktober, Nopember, Desember"</formula1>
    </dataValidation>
  </dataValidations>
  <pageMargins left="0.47" right="0.47" top="0.74803149606299213" bottom="0.74803149606299213" header="0.31496062992125984" footer="0.31496062992125984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AU99"/>
  <sheetViews>
    <sheetView zoomScale="80" zoomScaleNormal="80" workbookViewId="0">
      <pane ySplit="3" topLeftCell="A84" activePane="bottomLeft" state="frozen"/>
      <selection pane="bottomLeft" activeCell="AF81" sqref="AF81"/>
    </sheetView>
  </sheetViews>
  <sheetFormatPr defaultRowHeight="15"/>
  <cols>
    <col min="1" max="1" width="4.42578125" customWidth="1"/>
    <col min="2" max="2" width="31.42578125" customWidth="1"/>
    <col min="3" max="3" width="9.42578125" customWidth="1"/>
    <col min="4" max="4" width="10.28515625" customWidth="1"/>
    <col min="5" max="7" width="6.85546875" customWidth="1"/>
    <col min="8" max="8" width="6.42578125" customWidth="1"/>
    <col min="9" max="13" width="6.85546875" customWidth="1"/>
    <col min="14" max="14" width="11.7109375" customWidth="1"/>
    <col min="15" max="29" width="6.85546875" customWidth="1"/>
    <col min="30" max="30" width="6.42578125" customWidth="1"/>
    <col min="31" max="43" width="6.85546875" customWidth="1"/>
    <col min="44" max="44" width="7.5703125" bestFit="1" customWidth="1"/>
    <col min="45" max="47" width="7.85546875" customWidth="1"/>
  </cols>
  <sheetData>
    <row r="1" spans="1:47">
      <c r="A1" s="325"/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325"/>
      <c r="Q1" s="325"/>
      <c r="R1" s="325"/>
      <c r="S1" s="325"/>
      <c r="T1" s="325"/>
      <c r="U1" s="325"/>
      <c r="V1" s="325"/>
      <c r="W1" s="325"/>
      <c r="X1" s="325"/>
      <c r="Y1" s="325"/>
      <c r="Z1" s="325"/>
      <c r="AA1" s="325"/>
      <c r="AB1" s="325"/>
      <c r="AC1" s="325"/>
      <c r="AD1" s="325"/>
      <c r="AE1" s="325"/>
      <c r="AF1" s="325"/>
      <c r="AG1" s="325"/>
      <c r="AH1" s="325"/>
      <c r="AI1" s="325"/>
      <c r="AJ1" s="325"/>
      <c r="AK1" s="325"/>
      <c r="AL1" s="325"/>
      <c r="AM1" s="325"/>
      <c r="AN1" s="325"/>
      <c r="AO1" s="325"/>
      <c r="AP1" s="325"/>
      <c r="AQ1" s="325"/>
      <c r="AR1" s="325"/>
      <c r="AS1" s="325"/>
      <c r="AT1" s="325"/>
      <c r="AU1" s="325"/>
    </row>
    <row r="2" spans="1:47" ht="15.75">
      <c r="A2" s="336" t="s">
        <v>11663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5"/>
      <c r="AA2" s="325"/>
      <c r="AB2" s="325"/>
      <c r="AC2" s="325"/>
      <c r="AD2" s="325"/>
      <c r="AE2" s="325"/>
      <c r="AF2" s="325"/>
      <c r="AG2" s="325"/>
      <c r="AH2" s="325"/>
      <c r="AI2" s="325"/>
      <c r="AJ2" s="325"/>
      <c r="AK2" s="325"/>
      <c r="AL2" s="325"/>
      <c r="AM2" s="325"/>
      <c r="AN2" s="325"/>
      <c r="AO2" s="325"/>
      <c r="AP2" s="325"/>
      <c r="AQ2" s="325"/>
      <c r="AR2" s="325"/>
      <c r="AS2" s="325"/>
      <c r="AT2" s="325"/>
      <c r="AU2" s="325"/>
    </row>
    <row r="3" spans="1:47">
      <c r="A3" s="325"/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5"/>
      <c r="AA3" s="325"/>
      <c r="AB3" s="325"/>
      <c r="AC3" s="325"/>
      <c r="AD3" s="325"/>
      <c r="AE3" s="325"/>
      <c r="AF3" s="325"/>
      <c r="AG3" s="325"/>
      <c r="AH3" s="325"/>
      <c r="AI3" s="325"/>
      <c r="AJ3" s="325"/>
      <c r="AK3" s="325"/>
      <c r="AL3" s="325"/>
      <c r="AM3" s="325"/>
      <c r="AN3" s="325"/>
      <c r="AO3" s="325"/>
      <c r="AP3" s="325"/>
      <c r="AQ3" s="325"/>
      <c r="AR3" s="325"/>
      <c r="AS3" s="325"/>
      <c r="AT3" s="325"/>
      <c r="AU3" s="325"/>
    </row>
    <row r="4" spans="1:47">
      <c r="A4" s="390" t="s">
        <v>12215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</row>
    <row r="5" spans="1:47" ht="8.25" customHeight="1">
      <c r="A5" s="390"/>
      <c r="B5" s="325"/>
      <c r="C5" s="325"/>
      <c r="D5" s="325"/>
      <c r="E5" s="325"/>
      <c r="F5" s="325"/>
      <c r="G5" s="325"/>
      <c r="H5" s="325"/>
      <c r="I5" s="325"/>
      <c r="J5" s="325"/>
      <c r="K5" s="325"/>
      <c r="L5" s="325"/>
      <c r="M5" s="325"/>
      <c r="N5" s="325"/>
      <c r="O5" s="325"/>
      <c r="P5" s="325"/>
      <c r="Q5" s="325"/>
      <c r="R5" s="325"/>
      <c r="S5" s="325"/>
      <c r="T5" s="325"/>
      <c r="U5" s="325"/>
      <c r="V5" s="325"/>
      <c r="W5" s="325"/>
      <c r="X5" s="32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</row>
    <row r="6" spans="1:47">
      <c r="A6" s="631" t="s">
        <v>2416</v>
      </c>
      <c r="B6" s="631" t="s">
        <v>9305</v>
      </c>
      <c r="C6" s="633" t="s">
        <v>9422</v>
      </c>
      <c r="D6" s="633" t="s">
        <v>11645</v>
      </c>
      <c r="E6" s="631" t="s">
        <v>11639</v>
      </c>
      <c r="F6" s="631"/>
      <c r="G6" s="631"/>
      <c r="H6" s="631"/>
      <c r="I6" s="631"/>
      <c r="J6" s="631"/>
      <c r="K6" s="631"/>
      <c r="L6" s="631"/>
      <c r="M6" s="631"/>
      <c r="N6" s="631"/>
      <c r="O6" s="631"/>
      <c r="P6" s="631"/>
      <c r="Q6" s="631"/>
      <c r="R6" s="631"/>
      <c r="S6" s="631"/>
      <c r="T6" s="631"/>
      <c r="U6" s="631"/>
      <c r="V6" s="631"/>
      <c r="W6" s="631"/>
      <c r="X6" s="631"/>
      <c r="Y6" s="631"/>
      <c r="Z6" s="631"/>
      <c r="AA6" s="631"/>
      <c r="AB6" s="631"/>
      <c r="AC6" s="631"/>
      <c r="AD6" s="631"/>
      <c r="AE6" s="631"/>
      <c r="AF6" s="631"/>
      <c r="AG6" s="631"/>
      <c r="AH6" s="631"/>
      <c r="AI6" s="631"/>
      <c r="AJ6" s="631"/>
      <c r="AK6" s="631"/>
      <c r="AL6" s="631"/>
      <c r="AM6" s="631"/>
      <c r="AN6" s="631"/>
      <c r="AO6" s="631"/>
      <c r="AP6" s="631"/>
      <c r="AQ6" s="631"/>
      <c r="AR6" s="631"/>
      <c r="AS6" s="630" t="s">
        <v>12289</v>
      </c>
      <c r="AT6" s="630"/>
      <c r="AU6" s="630"/>
    </row>
    <row r="7" spans="1:47" ht="34.5" customHeight="1">
      <c r="A7" s="632"/>
      <c r="B7" s="632"/>
      <c r="C7" s="634"/>
      <c r="D7" s="634"/>
      <c r="E7" s="630" t="s">
        <v>11640</v>
      </c>
      <c r="F7" s="630"/>
      <c r="G7" s="630"/>
      <c r="H7" s="630" t="s">
        <v>67</v>
      </c>
      <c r="I7" s="630"/>
      <c r="J7" s="630"/>
      <c r="K7" s="630" t="s">
        <v>350</v>
      </c>
      <c r="L7" s="630"/>
      <c r="M7" s="630"/>
      <c r="N7" s="332" t="s">
        <v>355</v>
      </c>
      <c r="O7" s="630" t="s">
        <v>11641</v>
      </c>
      <c r="P7" s="630"/>
      <c r="Q7" s="630"/>
      <c r="R7" s="630" t="s">
        <v>371</v>
      </c>
      <c r="S7" s="630"/>
      <c r="T7" s="630"/>
      <c r="U7" s="630" t="s">
        <v>377</v>
      </c>
      <c r="V7" s="630"/>
      <c r="W7" s="630"/>
      <c r="X7" s="630" t="s">
        <v>385</v>
      </c>
      <c r="Y7" s="630"/>
      <c r="Z7" s="630"/>
      <c r="AA7" s="630" t="s">
        <v>1716</v>
      </c>
      <c r="AB7" s="630"/>
      <c r="AC7" s="630"/>
      <c r="AD7" s="630" t="s">
        <v>1718</v>
      </c>
      <c r="AE7" s="630"/>
      <c r="AF7" s="630"/>
      <c r="AG7" s="630" t="s">
        <v>11642</v>
      </c>
      <c r="AH7" s="630"/>
      <c r="AI7" s="630"/>
      <c r="AJ7" s="630" t="s">
        <v>11643</v>
      </c>
      <c r="AK7" s="630"/>
      <c r="AL7" s="630"/>
      <c r="AM7" s="630" t="s">
        <v>11646</v>
      </c>
      <c r="AN7" s="630"/>
      <c r="AO7" s="630"/>
      <c r="AP7" s="635" t="s">
        <v>11644</v>
      </c>
      <c r="AQ7" s="635"/>
      <c r="AR7" s="635"/>
      <c r="AS7" s="630"/>
      <c r="AT7" s="630"/>
      <c r="AU7" s="630"/>
    </row>
    <row r="8" spans="1:47">
      <c r="A8" s="385"/>
      <c r="B8" s="385"/>
      <c r="C8" s="385"/>
      <c r="D8" s="385"/>
      <c r="E8" s="386" t="s">
        <v>1661</v>
      </c>
      <c r="F8" s="386" t="s">
        <v>1662</v>
      </c>
      <c r="G8" s="386" t="s">
        <v>9238</v>
      </c>
      <c r="H8" s="386" t="s">
        <v>1661</v>
      </c>
      <c r="I8" s="386" t="s">
        <v>1662</v>
      </c>
      <c r="J8" s="386" t="s">
        <v>9238</v>
      </c>
      <c r="K8" s="386" t="s">
        <v>1661</v>
      </c>
      <c r="L8" s="386" t="s">
        <v>1662</v>
      </c>
      <c r="M8" s="386" t="s">
        <v>9238</v>
      </c>
      <c r="N8" s="386" t="s">
        <v>1662</v>
      </c>
      <c r="O8" s="386" t="s">
        <v>1661</v>
      </c>
      <c r="P8" s="386" t="s">
        <v>1662</v>
      </c>
      <c r="Q8" s="386" t="s">
        <v>9238</v>
      </c>
      <c r="R8" s="386" t="s">
        <v>1661</v>
      </c>
      <c r="S8" s="386" t="s">
        <v>1662</v>
      </c>
      <c r="T8" s="386" t="s">
        <v>9238</v>
      </c>
      <c r="U8" s="386" t="s">
        <v>1661</v>
      </c>
      <c r="V8" s="386" t="s">
        <v>1662</v>
      </c>
      <c r="W8" s="386" t="s">
        <v>9238</v>
      </c>
      <c r="X8" s="386" t="s">
        <v>1661</v>
      </c>
      <c r="Y8" s="386" t="s">
        <v>1662</v>
      </c>
      <c r="Z8" s="386" t="s">
        <v>9238</v>
      </c>
      <c r="AA8" s="386" t="s">
        <v>1661</v>
      </c>
      <c r="AB8" s="386" t="s">
        <v>1662</v>
      </c>
      <c r="AC8" s="386" t="s">
        <v>9238</v>
      </c>
      <c r="AD8" s="386" t="s">
        <v>1661</v>
      </c>
      <c r="AE8" s="386" t="s">
        <v>1662</v>
      </c>
      <c r="AF8" s="386" t="s">
        <v>9238</v>
      </c>
      <c r="AG8" s="386" t="s">
        <v>1661</v>
      </c>
      <c r="AH8" s="386" t="s">
        <v>1662</v>
      </c>
      <c r="AI8" s="386" t="s">
        <v>9238</v>
      </c>
      <c r="AJ8" s="386" t="s">
        <v>1661</v>
      </c>
      <c r="AK8" s="386" t="s">
        <v>1662</v>
      </c>
      <c r="AL8" s="386" t="s">
        <v>9238</v>
      </c>
      <c r="AM8" s="386" t="s">
        <v>1661</v>
      </c>
      <c r="AN8" s="386" t="s">
        <v>1662</v>
      </c>
      <c r="AO8" s="386" t="s">
        <v>9238</v>
      </c>
      <c r="AP8" s="386" t="s">
        <v>1661</v>
      </c>
      <c r="AQ8" s="386" t="s">
        <v>1662</v>
      </c>
      <c r="AR8" s="386" t="s">
        <v>9238</v>
      </c>
      <c r="AS8" s="386" t="s">
        <v>1661</v>
      </c>
      <c r="AT8" s="386" t="s">
        <v>1662</v>
      </c>
      <c r="AU8" s="386" t="s">
        <v>9238</v>
      </c>
    </row>
    <row r="9" spans="1:47">
      <c r="A9" s="330">
        <v>1</v>
      </c>
      <c r="B9" s="330" t="str">
        <f>NAVIGASI!F7</f>
        <v>JAWA TENGAH</v>
      </c>
      <c r="C9" s="398">
        <f>COUNTIFS('02_MASTER_KODE_FASYANKES'!D$3:D20282,"Puskesmas",'02_MASTER_KODE_FASYANKES'!K$3:K20282,B$9)</f>
        <v>875</v>
      </c>
      <c r="D9" s="398">
        <f>COUNTIFS('02_MASTER_KODE_FASYANKES'!D$3:D20282,"Rumah Sakit",'02_MASTER_KODE_FASYANKES'!K$3:K20282,B$9)</f>
        <v>287</v>
      </c>
      <c r="E9" s="398">
        <f>COUNTIFS(A1_Individu_Data_Keadaan_SDMK!Q$4:Q$149350,'04_MASTER_KODE_SDMK'!D$6,A1_Individu_Data_Keadaan_SDMK!N$4:N$149350,B$9,A1_Individu_Data_Keadaan_SDMK!U$4:U$149350,"Laki-laki")</f>
        <v>1</v>
      </c>
      <c r="F9" s="398">
        <f>COUNTIFS(A1_Individu_Data_Keadaan_SDMK!Q$4:Q$149350,'04_MASTER_KODE_SDMK'!D$6,A1_Individu_Data_Keadaan_SDMK!N$4:N$149350,B$9,A1_Individu_Data_Keadaan_SDMK!U$4:U$149350,"Perempuan")</f>
        <v>1</v>
      </c>
      <c r="G9" s="398">
        <f>E9+F9</f>
        <v>2</v>
      </c>
      <c r="H9" s="398">
        <f>COUNTIFS(A1_Individu_Data_Keadaan_SDMK!Q$4:Q$149350,'04_MASTER_KODE_SDMK'!D$61,A1_Individu_Data_Keadaan_SDMK!N$4:N$149350,B$9,A1_Individu_Data_Keadaan_SDMK!U$4:U$149350,"Laki-laki")</f>
        <v>0</v>
      </c>
      <c r="I9" s="398">
        <f>COUNTIFS(A1_Individu_Data_Keadaan_SDMK!Q$4:Q$149350,'04_MASTER_KODE_SDMK'!D$61,A1_Individu_Data_Keadaan_SDMK!N$4:N$149350,B$9,A1_Individu_Data_Keadaan_SDMK!U$4:U$149350,"Perempuan")</f>
        <v>0</v>
      </c>
      <c r="J9" s="398">
        <f>H9+I9</f>
        <v>0</v>
      </c>
      <c r="K9" s="398">
        <f>COUNTIFS(A1_Individu_Data_Keadaan_SDMK!Q$4:Q$149350,'04_MASTER_KODE_SDMK'!D$62,A1_Individu_Data_Keadaan_SDMK!N$4:N$149350,B$9,A1_Individu_Data_Keadaan_SDMK!U$4:U$149350,"Laki-laki")</f>
        <v>5</v>
      </c>
      <c r="L9" s="398">
        <f>COUNTIFS(A1_Individu_Data_Keadaan_SDMK!Q$4:Q$149350,'04_MASTER_KODE_SDMK'!D$62,A1_Individu_Data_Keadaan_SDMK!N$4:N$149350,B$9,A1_Individu_Data_Keadaan_SDMK!U$4:U$149350,"Perempuan")</f>
        <v>9</v>
      </c>
      <c r="M9" s="398">
        <f>K9+L9</f>
        <v>14</v>
      </c>
      <c r="N9" s="398">
        <f>COUNTIFS(A1_Individu_Data_Keadaan_SDMK!Q$4:Q$149350,'04_MASTER_KODE_SDMK'!D$71,A1_Individu_Data_Keadaan_SDMK!N$4:N$149350,B$9,A1_Individu_Data_Keadaan_SDMK!U$4:U$149350,"Perempuan")</f>
        <v>27</v>
      </c>
      <c r="O9" s="398">
        <f>COUNTIFS(A1_Individu_Data_Keadaan_SDMK!Q$4:Q$149350,'04_MASTER_KODE_SDMK'!D$75,A1_Individu_Data_Keadaan_SDMK!N$4:N$149350,B$9,A1_Individu_Data_Keadaan_SDMK!U$4:U$149350,"Laki-laki")</f>
        <v>0</v>
      </c>
      <c r="P9" s="398">
        <f>COUNTIFS(A1_Individu_Data_Keadaan_SDMK!Q$4:Q$149350,'04_MASTER_KODE_SDMK'!D$75,A1_Individu_Data_Keadaan_SDMK!N$4:N$149350,B$9,A1_Individu_Data_Keadaan_SDMK!U$4:U$149350,"Perempuan")</f>
        <v>0</v>
      </c>
      <c r="Q9" s="398">
        <f>O9+P9</f>
        <v>0</v>
      </c>
      <c r="R9" s="398">
        <f>COUNTIFS(A1_Individu_Data_Keadaan_SDMK!Q$4:Q$149350,'04_MASTER_KODE_SDMK'!D$79,A1_Individu_Data_Keadaan_SDMK!N$4:N$149350,B$9,A1_Individu_Data_Keadaan_SDMK!U$4:U$149350,"Laki-laki")</f>
        <v>0</v>
      </c>
      <c r="S9" s="398">
        <f>COUNTIFS(A1_Individu_Data_Keadaan_SDMK!Q$4:Q$149350,'04_MASTER_KODE_SDMK'!D$79,A1_Individu_Data_Keadaan_SDMK!N$4:N$149350,B$9,A1_Individu_Data_Keadaan_SDMK!U$4:U$149350,"Perempuan")</f>
        <v>1</v>
      </c>
      <c r="T9" s="398">
        <f>R9+S9</f>
        <v>1</v>
      </c>
      <c r="U9" s="398">
        <f>COUNTIFS(A1_Individu_Data_Keadaan_SDMK!Q$4:Q$149350,'04_MASTER_KODE_SDMK'!D$88,A1_Individu_Data_Keadaan_SDMK!N$4:N$149350,B$9,A1_Individu_Data_Keadaan_SDMK!U$4:U$149350,"Laki-laki")</f>
        <v>0</v>
      </c>
      <c r="V9" s="398">
        <f>COUNTIFS(A1_Individu_Data_Keadaan_SDMK!Q$4:Q$149350,'04_MASTER_KODE_SDMK'!D$88,A1_Individu_Data_Keadaan_SDMK!N$4:N$149350,B$9,A1_Individu_Data_Keadaan_SDMK!U$4:U$149350,"Perempuan")</f>
        <v>0</v>
      </c>
      <c r="W9" s="398">
        <f>U9+V9</f>
        <v>0</v>
      </c>
      <c r="X9" s="398">
        <f>COUNTIFS(A1_Individu_Data_Keadaan_SDMK!Q$4:Q$149350,'04_MASTER_KODE_SDMK'!D$91,A1_Individu_Data_Keadaan_SDMK!N$4:N$149350,B$9,A1_Individu_Data_Keadaan_SDMK!U$4:U$149350,"Laki-laki")</f>
        <v>0</v>
      </c>
      <c r="Y9" s="398">
        <f>COUNTIFS(A1_Individu_Data_Keadaan_SDMK!Q$4:Q$149350,'04_MASTER_KODE_SDMK'!D$91,A1_Individu_Data_Keadaan_SDMK!N$4:N$149350,B$9,A1_Individu_Data_Keadaan_SDMK!U$4:U$149350,"Perempuan")</f>
        <v>1</v>
      </c>
      <c r="Z9" s="398">
        <f>X9+Y9</f>
        <v>1</v>
      </c>
      <c r="AA9" s="398">
        <f>COUNTIFS(A1_Individu_Data_Keadaan_SDMK!Q$4:Q$149350,'04_MASTER_KODE_SDMK'!D$93,A1_Individu_Data_Keadaan_SDMK!N$4:N$149350,B$9,A1_Individu_Data_Keadaan_SDMK!U$4:U$149350,"Laki-laki")</f>
        <v>0</v>
      </c>
      <c r="AB9" s="398">
        <f>COUNTIFS(A1_Individu_Data_Keadaan_SDMK!Q$4:Q$149350,'04_MASTER_KODE_SDMK'!D$93,A1_Individu_Data_Keadaan_SDMK!N$4:N$149350,B$9,A1_Individu_Data_Keadaan_SDMK!U$4:U$149350,"Perempuan")</f>
        <v>0</v>
      </c>
      <c r="AC9" s="398">
        <f>AA9+AB9</f>
        <v>0</v>
      </c>
      <c r="AD9" s="398">
        <f>COUNTIFS(A1_Individu_Data_Keadaan_SDMK!Q$4:Q$149350,'04_MASTER_KODE_SDMK'!D$97,A1_Individu_Data_Keadaan_SDMK!N$4:N$149350,B$9,A1_Individu_Data_Keadaan_SDMK!U$4:U$149350,"Laki-laki")</f>
        <v>0</v>
      </c>
      <c r="AE9" s="398">
        <f>COUNTIFS(A1_Individu_Data_Keadaan_SDMK!Q$4:Q$149350,'04_MASTER_KODE_SDMK'!D$97,A1_Individu_Data_Keadaan_SDMK!N$4:N$149350,B$9,A1_Individu_Data_Keadaan_SDMK!U$4:U$149350,"Perempuan")</f>
        <v>1</v>
      </c>
      <c r="AF9" s="398">
        <f>AD9+AE9</f>
        <v>1</v>
      </c>
      <c r="AG9" s="398">
        <f>COUNTIFS(A1_Individu_Data_Keadaan_SDMK!Q$4:Q$149350,'04_MASTER_KODE_SDMK'!D$105,A1_Individu_Data_Keadaan_SDMK!N$4:N$149350,B$9,A1_Individu_Data_Keadaan_SDMK!U$4:U$149350,"Laki-laki")</f>
        <v>1</v>
      </c>
      <c r="AH9" s="398">
        <f>COUNTIFS(A1_Individu_Data_Keadaan_SDMK!Q$4:Q$149350,'04_MASTER_KODE_SDMK'!D$105,A1_Individu_Data_Keadaan_SDMK!N$4:N$149350,B$9,A1_Individu_Data_Keadaan_SDMK!U$4:U$149350,"Perempuan")</f>
        <v>0</v>
      </c>
      <c r="AI9" s="398">
        <f>AG9+AH9</f>
        <v>1</v>
      </c>
      <c r="AJ9" s="398">
        <f>COUNTIFS(A1_Individu_Data_Keadaan_SDMK!Q$4:Q$149350,'04_MASTER_KODE_SDMK'!D$111,A1_Individu_Data_Keadaan_SDMK!N$4:N$149350,B$9,A1_Individu_Data_Keadaan_SDMK!U$4:U$149350,"Laki-laki")</f>
        <v>0</v>
      </c>
      <c r="AK9" s="398">
        <f>COUNTIFS(A1_Individu_Data_Keadaan_SDMK!Q$4:Q$149350,'04_MASTER_KODE_SDMK'!D$111,A1_Individu_Data_Keadaan_SDMK!N$4:N$149350,B$9,A1_Individu_Data_Keadaan_SDMK!U$4:U$149350,"Perempuan")</f>
        <v>0</v>
      </c>
      <c r="AL9" s="398">
        <f>AJ9+AK9</f>
        <v>0</v>
      </c>
      <c r="AM9" s="398">
        <f>COUNTIFS(A1_Individu_Data_Keadaan_SDMK!Q$4:Q$149350,'04_MASTER_KODE_SDMK'!D$113,A1_Individu_Data_Keadaan_SDMK!N$4:N$149350,B$9,A1_Individu_Data_Keadaan_SDMK!U$4:U$149350,"Laki-laki")</f>
        <v>0</v>
      </c>
      <c r="AN9" s="398">
        <f>COUNTIFS(A1_Individu_Data_Keadaan_SDMK!Q$4:Q$149350,'04_MASTER_KODE_SDMK'!D$113,A1_Individu_Data_Keadaan_SDMK!N$4:N$149350,B$9,A1_Individu_Data_Keadaan_SDMK!U$4:U$149350,"Perempuan")</f>
        <v>2</v>
      </c>
      <c r="AO9" s="398">
        <f>AM9+AN9</f>
        <v>2</v>
      </c>
      <c r="AP9" s="398">
        <f>COUNTIFS(A1_Individu_Data_Keadaan_SDMK!Q$4:Q$149350,'04_MASTER_KODE_SDMK'!D$120,A1_Individu_Data_Keadaan_SDMK!N$4:N$149350,B$9,A1_Individu_Data_Keadaan_SDMK!U$4:U$149350,"Laki-laki")</f>
        <v>4</v>
      </c>
      <c r="AQ9" s="398">
        <f>COUNTIFS(A1_Individu_Data_Keadaan_SDMK!Q$4:Q$149350,'04_MASTER_KODE_SDMK'!D$120,A1_Individu_Data_Keadaan_SDMK!N$4:N$149350,B$9,A1_Individu_Data_Keadaan_SDMK!U$4:U$149350,"Perempuan")</f>
        <v>2</v>
      </c>
      <c r="AR9" s="398">
        <f>AP9+AQ9</f>
        <v>6</v>
      </c>
      <c r="AS9" s="398">
        <f>E9+H9+K9+O9+R9+U9+X9+AA9+AD9+AG9+AJ9+AM9+AP9</f>
        <v>11</v>
      </c>
      <c r="AT9" s="398">
        <f>F9+I9+N9+L9+P9+S9+V9+Y9+AB9+AE9+AH9+AK9+AN9+AQ9</f>
        <v>44</v>
      </c>
      <c r="AU9" s="398">
        <f>AS9+AT9</f>
        <v>55</v>
      </c>
    </row>
    <row r="10" spans="1:47">
      <c r="A10" s="325"/>
      <c r="B10" s="325"/>
      <c r="C10" s="325"/>
      <c r="D10" s="325"/>
      <c r="E10" s="325"/>
      <c r="F10" s="325"/>
      <c r="G10" s="325"/>
      <c r="H10" s="325"/>
      <c r="I10" s="325"/>
      <c r="J10" s="325"/>
      <c r="K10" s="325"/>
      <c r="L10" s="325"/>
      <c r="M10" s="325"/>
      <c r="N10" s="325"/>
      <c r="O10" s="325"/>
      <c r="P10" s="325"/>
      <c r="Q10" s="325"/>
      <c r="R10" s="325"/>
      <c r="S10" s="325"/>
      <c r="T10" s="325"/>
      <c r="U10" s="325"/>
      <c r="V10" s="325"/>
      <c r="W10" s="325"/>
      <c r="X10" s="325"/>
      <c r="Y10" s="325"/>
      <c r="Z10" s="325"/>
      <c r="AA10" s="325"/>
      <c r="AB10" s="325"/>
      <c r="AC10" s="325"/>
      <c r="AD10" s="325"/>
      <c r="AE10" s="325"/>
      <c r="AF10" s="325"/>
      <c r="AG10" s="325"/>
      <c r="AH10" s="325"/>
      <c r="AI10" s="325"/>
      <c r="AJ10" s="325"/>
      <c r="AK10" s="325"/>
      <c r="AL10" s="325"/>
      <c r="AM10" s="325"/>
      <c r="AN10" s="325"/>
      <c r="AO10" s="325"/>
      <c r="AP10" s="325"/>
      <c r="AQ10" s="325"/>
      <c r="AR10" s="325"/>
      <c r="AS10" s="325"/>
      <c r="AT10" s="325"/>
      <c r="AU10" s="325"/>
    </row>
    <row r="11" spans="1:47">
      <c r="A11" s="390" t="s">
        <v>12216</v>
      </c>
      <c r="B11" s="325"/>
      <c r="C11" s="325"/>
      <c r="D11" s="325"/>
      <c r="E11" s="325"/>
      <c r="F11" s="325"/>
      <c r="G11" s="325"/>
      <c r="H11" s="325"/>
      <c r="I11" s="325"/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325"/>
      <c r="V11" s="325"/>
      <c r="W11" s="325"/>
      <c r="X11" s="325"/>
      <c r="Y11" s="325"/>
      <c r="Z11" s="325"/>
      <c r="AA11" s="325"/>
      <c r="AB11" s="325"/>
      <c r="AC11" s="325"/>
      <c r="AD11" s="325"/>
      <c r="AE11" s="325"/>
      <c r="AF11" s="325"/>
      <c r="AG11" s="325"/>
      <c r="AH11" s="325"/>
      <c r="AI11" s="325"/>
      <c r="AJ11" s="325"/>
      <c r="AK11" s="325"/>
      <c r="AL11" s="325"/>
      <c r="AM11" s="325"/>
      <c r="AN11" s="325"/>
      <c r="AO11" s="325"/>
      <c r="AP11" s="325"/>
      <c r="AQ11" s="325"/>
      <c r="AR11" s="325"/>
      <c r="AS11" s="325"/>
      <c r="AT11" s="325"/>
      <c r="AU11" s="325"/>
    </row>
    <row r="12" spans="1:47" ht="8.25" customHeight="1">
      <c r="A12" s="390"/>
      <c r="B12" s="325"/>
      <c r="C12" s="325"/>
      <c r="D12" s="325"/>
      <c r="E12" s="325"/>
      <c r="F12" s="325"/>
      <c r="G12" s="325"/>
      <c r="H12" s="325"/>
      <c r="I12" s="325"/>
      <c r="J12" s="325"/>
      <c r="K12" s="325"/>
      <c r="L12" s="325"/>
      <c r="M12" s="325"/>
      <c r="N12" s="325"/>
      <c r="O12" s="325"/>
      <c r="P12" s="325"/>
      <c r="Q12" s="325"/>
      <c r="R12" s="325"/>
      <c r="S12" s="325"/>
      <c r="T12" s="325"/>
      <c r="U12" s="325"/>
      <c r="V12" s="325"/>
      <c r="W12" s="325"/>
      <c r="X12" s="325"/>
      <c r="Y12" s="325"/>
      <c r="Z12" s="325"/>
      <c r="AA12" s="325"/>
      <c r="AB12" s="325"/>
      <c r="AC12" s="325"/>
      <c r="AD12" s="325"/>
      <c r="AE12" s="325"/>
      <c r="AF12" s="325"/>
      <c r="AG12" s="325"/>
      <c r="AH12" s="325"/>
      <c r="AI12" s="325"/>
      <c r="AJ12" s="325"/>
      <c r="AK12" s="325"/>
      <c r="AL12" s="325"/>
      <c r="AM12" s="325"/>
      <c r="AN12" s="325"/>
      <c r="AO12" s="325"/>
      <c r="AP12" s="325"/>
      <c r="AQ12" s="325"/>
      <c r="AR12" s="325"/>
      <c r="AS12" s="325"/>
      <c r="AT12" s="325"/>
      <c r="AU12" s="325"/>
    </row>
    <row r="13" spans="1:47" ht="15" customHeight="1">
      <c r="A13" s="629" t="s">
        <v>2416</v>
      </c>
      <c r="B13" s="629" t="s">
        <v>9307</v>
      </c>
      <c r="C13" s="649" t="s">
        <v>9422</v>
      </c>
      <c r="D13" s="649" t="s">
        <v>11645</v>
      </c>
      <c r="E13" s="629" t="s">
        <v>11639</v>
      </c>
      <c r="F13" s="629"/>
      <c r="G13" s="629"/>
      <c r="H13" s="629"/>
      <c r="I13" s="629"/>
      <c r="J13" s="629"/>
      <c r="K13" s="629"/>
      <c r="L13" s="629"/>
      <c r="M13" s="629"/>
      <c r="N13" s="629"/>
      <c r="O13" s="629"/>
      <c r="P13" s="629"/>
      <c r="Q13" s="629"/>
      <c r="R13" s="629"/>
      <c r="S13" s="629"/>
      <c r="T13" s="629"/>
      <c r="U13" s="629"/>
      <c r="V13" s="629"/>
      <c r="W13" s="629"/>
      <c r="X13" s="629"/>
      <c r="Y13" s="629"/>
      <c r="Z13" s="629"/>
      <c r="AA13" s="629"/>
      <c r="AB13" s="629"/>
      <c r="AC13" s="629"/>
      <c r="AD13" s="629"/>
      <c r="AE13" s="629"/>
      <c r="AF13" s="629"/>
      <c r="AG13" s="629"/>
      <c r="AH13" s="629"/>
      <c r="AI13" s="629"/>
      <c r="AJ13" s="629"/>
      <c r="AK13" s="629"/>
      <c r="AL13" s="629"/>
      <c r="AM13" s="629"/>
      <c r="AN13" s="629"/>
      <c r="AO13" s="629"/>
      <c r="AP13" s="629"/>
      <c r="AQ13" s="629"/>
      <c r="AR13" s="629"/>
      <c r="AS13" s="628" t="s">
        <v>12214</v>
      </c>
      <c r="AT13" s="628"/>
      <c r="AU13" s="628"/>
    </row>
    <row r="14" spans="1:47" ht="32.25" customHeight="1">
      <c r="A14" s="639"/>
      <c r="B14" s="639"/>
      <c r="C14" s="650"/>
      <c r="D14" s="650"/>
      <c r="E14" s="628" t="s">
        <v>11640</v>
      </c>
      <c r="F14" s="628"/>
      <c r="G14" s="628"/>
      <c r="H14" s="628" t="s">
        <v>67</v>
      </c>
      <c r="I14" s="628"/>
      <c r="J14" s="628"/>
      <c r="K14" s="628" t="s">
        <v>350</v>
      </c>
      <c r="L14" s="628"/>
      <c r="M14" s="628"/>
      <c r="N14" s="333" t="s">
        <v>355</v>
      </c>
      <c r="O14" s="628" t="s">
        <v>11641</v>
      </c>
      <c r="P14" s="628"/>
      <c r="Q14" s="628"/>
      <c r="R14" s="628" t="s">
        <v>371</v>
      </c>
      <c r="S14" s="628"/>
      <c r="T14" s="628"/>
      <c r="U14" s="628" t="s">
        <v>377</v>
      </c>
      <c r="V14" s="628"/>
      <c r="W14" s="628"/>
      <c r="X14" s="628" t="s">
        <v>385</v>
      </c>
      <c r="Y14" s="628"/>
      <c r="Z14" s="628"/>
      <c r="AA14" s="628" t="s">
        <v>1716</v>
      </c>
      <c r="AB14" s="628"/>
      <c r="AC14" s="628"/>
      <c r="AD14" s="628" t="s">
        <v>1718</v>
      </c>
      <c r="AE14" s="628"/>
      <c r="AF14" s="628"/>
      <c r="AG14" s="628" t="s">
        <v>11642</v>
      </c>
      <c r="AH14" s="628"/>
      <c r="AI14" s="628"/>
      <c r="AJ14" s="628" t="s">
        <v>11643</v>
      </c>
      <c r="AK14" s="628"/>
      <c r="AL14" s="628"/>
      <c r="AM14" s="628" t="s">
        <v>11646</v>
      </c>
      <c r="AN14" s="628"/>
      <c r="AO14" s="628"/>
      <c r="AP14" s="638" t="s">
        <v>11644</v>
      </c>
      <c r="AQ14" s="638"/>
      <c r="AR14" s="638"/>
      <c r="AS14" s="628"/>
      <c r="AT14" s="628"/>
      <c r="AU14" s="628"/>
    </row>
    <row r="15" spans="1:47">
      <c r="A15" s="334"/>
      <c r="B15" s="334"/>
      <c r="C15" s="651"/>
      <c r="D15" s="651"/>
      <c r="E15" s="335" t="s">
        <v>1661</v>
      </c>
      <c r="F15" s="335" t="s">
        <v>1662</v>
      </c>
      <c r="G15" s="335" t="s">
        <v>9238</v>
      </c>
      <c r="H15" s="335" t="s">
        <v>1661</v>
      </c>
      <c r="I15" s="335" t="s">
        <v>1662</v>
      </c>
      <c r="J15" s="335" t="s">
        <v>9238</v>
      </c>
      <c r="K15" s="335" t="s">
        <v>1661</v>
      </c>
      <c r="L15" s="335" t="s">
        <v>1662</v>
      </c>
      <c r="M15" s="335" t="s">
        <v>9238</v>
      </c>
      <c r="N15" s="335" t="s">
        <v>1662</v>
      </c>
      <c r="O15" s="335" t="s">
        <v>1661</v>
      </c>
      <c r="P15" s="335" t="s">
        <v>1662</v>
      </c>
      <c r="Q15" s="335" t="s">
        <v>9238</v>
      </c>
      <c r="R15" s="335" t="s">
        <v>1661</v>
      </c>
      <c r="S15" s="335" t="s">
        <v>1662</v>
      </c>
      <c r="T15" s="335" t="s">
        <v>9238</v>
      </c>
      <c r="U15" s="335" t="s">
        <v>1661</v>
      </c>
      <c r="V15" s="335" t="s">
        <v>1662</v>
      </c>
      <c r="W15" s="335" t="s">
        <v>9238</v>
      </c>
      <c r="X15" s="335" t="s">
        <v>1661</v>
      </c>
      <c r="Y15" s="335" t="s">
        <v>1662</v>
      </c>
      <c r="Z15" s="335" t="s">
        <v>9238</v>
      </c>
      <c r="AA15" s="335" t="s">
        <v>1661</v>
      </c>
      <c r="AB15" s="335" t="s">
        <v>1662</v>
      </c>
      <c r="AC15" s="335" t="s">
        <v>9238</v>
      </c>
      <c r="AD15" s="335" t="s">
        <v>1661</v>
      </c>
      <c r="AE15" s="335" t="s">
        <v>1662</v>
      </c>
      <c r="AF15" s="335" t="s">
        <v>9238</v>
      </c>
      <c r="AG15" s="335" t="s">
        <v>1661</v>
      </c>
      <c r="AH15" s="335" t="s">
        <v>1662</v>
      </c>
      <c r="AI15" s="335" t="s">
        <v>9238</v>
      </c>
      <c r="AJ15" s="335" t="s">
        <v>1661</v>
      </c>
      <c r="AK15" s="335" t="s">
        <v>1662</v>
      </c>
      <c r="AL15" s="335" t="s">
        <v>9238</v>
      </c>
      <c r="AM15" s="335" t="s">
        <v>1661</v>
      </c>
      <c r="AN15" s="335" t="s">
        <v>1662</v>
      </c>
      <c r="AO15" s="335" t="s">
        <v>9238</v>
      </c>
      <c r="AP15" s="335" t="s">
        <v>1661</v>
      </c>
      <c r="AQ15" s="335" t="s">
        <v>1662</v>
      </c>
      <c r="AR15" s="335" t="s">
        <v>9238</v>
      </c>
      <c r="AS15" s="335" t="s">
        <v>1661</v>
      </c>
      <c r="AT15" s="335" t="s">
        <v>1662</v>
      </c>
      <c r="AU15" s="335" t="s">
        <v>9238</v>
      </c>
    </row>
    <row r="16" spans="1:47">
      <c r="A16" s="331">
        <v>1</v>
      </c>
      <c r="B16" s="331" t="str">
        <f>IF(INDEX('01_MASTER_KODE_WILAYAH'!F$5:F$1353,MATCH($B$9,'01_MASTER_KODE_WILAYAH'!E$5:E$1353,0))&lt;&gt;"-",INDEX('01_MASTER_KODE_WILAYAH'!F$5:F$1353,MATCH($B$9,'01_MASTER_KODE_WILAYAH'!E$5:E$1353,0)),"")</f>
        <v>CILACAP</v>
      </c>
      <c r="C16" s="399">
        <f>IF(B16&lt;&gt;"",COUNTIFS('02_MASTER_KODE_FASYANKES'!D$3:D$20282,"Puskesmas",'02_MASTER_KODE_FASYANKES'!L$3:L$20282,B16),"")</f>
        <v>38</v>
      </c>
      <c r="D16" s="399">
        <f>IF(B16&lt;&gt;"",COUNTIFS('02_MASTER_KODE_FASYANKES'!D$3:D$20282,"Rumah Sakit",'02_MASTER_KODE_FASYANKES'!L$3:L$20282,B16),"")</f>
        <v>11</v>
      </c>
      <c r="E16" s="399">
        <f>IF(B16&lt;&gt;"",COUNTIFS(A1_Individu_Data_Keadaan_SDMK!Q$4:Q$149350,'04_MASTER_KODE_SDMK'!D$6,A1_Individu_Data_Keadaan_SDMK!O$4:O$149350,B16,A1_Individu_Data_Keadaan_SDMK!U$4:U$149350,"Laki-laki"),"")</f>
        <v>0</v>
      </c>
      <c r="F16" s="399">
        <f>IF(B16&lt;&gt;"",COUNTIFS(A1_Individu_Data_Keadaan_SDMK!Q$4:Q$149350,'04_MASTER_KODE_SDMK'!D$6,A1_Individu_Data_Keadaan_SDMK!O$4:O$149350,B16,A1_Individu_Data_Keadaan_SDMK!U$4:U$149350,"Perempuan"),"")</f>
        <v>0</v>
      </c>
      <c r="G16" s="399">
        <f>IF(B16&lt;&gt;"",E16+F16,"")</f>
        <v>0</v>
      </c>
      <c r="H16" s="399">
        <f>IF(B16&lt;&gt;"",COUNTIFS(A1_Individu_Data_Keadaan_SDMK!Q$4:Q$149350,'04_MASTER_KODE_SDMK'!D$61,A1_Individu_Data_Keadaan_SDMK!O$4:O$149350,B16,A1_Individu_Data_Keadaan_SDMK!U$4:U$149350,"Laki-laki"),"")</f>
        <v>0</v>
      </c>
      <c r="I16" s="399">
        <f>IF(B16&lt;&gt;"",COUNTIFS(A1_Individu_Data_Keadaan_SDMK!Q$4:Q$149350,'04_MASTER_KODE_SDMK'!D$61,A1_Individu_Data_Keadaan_SDMK!O$4:O$149350,B16,A1_Individu_Data_Keadaan_SDMK!U$4:U$149350,"Perempuan"),"")</f>
        <v>0</v>
      </c>
      <c r="J16" s="399">
        <f>IF(B16&lt;&gt;"",H16+I16,"")</f>
        <v>0</v>
      </c>
      <c r="K16" s="399">
        <f>IF(B16&lt;&gt;"",COUNTIFS(A1_Individu_Data_Keadaan_SDMK!Q$4:Q$149350,'04_MASTER_KODE_SDMK'!D$62,A1_Individu_Data_Keadaan_SDMK!O$4:O$149350,B16,A1_Individu_Data_Keadaan_SDMK!U$4:U$149350,"Laki-laki"),"")</f>
        <v>0</v>
      </c>
      <c r="L16" s="399">
        <f>IF(B16&lt;&gt;"",COUNTIFS(A1_Individu_Data_Keadaan_SDMK!Q$4:Q$149350,'04_MASTER_KODE_SDMK'!D$62,A1_Individu_Data_Keadaan_SDMK!O$4:O$149350,B16,A1_Individu_Data_Keadaan_SDMK!U$4:U$149350,"Perempuan"),"")</f>
        <v>0</v>
      </c>
      <c r="M16" s="399">
        <f>IF(B16&lt;&gt;"",K16+L16,"")</f>
        <v>0</v>
      </c>
      <c r="N16" s="399">
        <f>IF(B16&lt;&gt;"",COUNTIFS(A1_Individu_Data_Keadaan_SDMK!Q$4:Q$149350,'04_MASTER_KODE_SDMK'!D$71,A1_Individu_Data_Keadaan_SDMK!O$4:O$149350,B16,A1_Individu_Data_Keadaan_SDMK!U$4:U$149350,"Perempuan"),"")</f>
        <v>0</v>
      </c>
      <c r="O16" s="399">
        <f>IF(B16&lt;&gt;"",COUNTIFS(A1_Individu_Data_Keadaan_SDMK!Q$4:Q$149350,'04_MASTER_KODE_SDMK'!D$75,A1_Individu_Data_Keadaan_SDMK!O$4:O$149350,B16,A1_Individu_Data_Keadaan_SDMK!U$4:U$149350,"Laki-laki"),"")</f>
        <v>0</v>
      </c>
      <c r="P16" s="399">
        <f>IF(B16&lt;&gt;"",COUNTIFS(A1_Individu_Data_Keadaan_SDMK!Q$4:Q$149350,'04_MASTER_KODE_SDMK'!D$75,A1_Individu_Data_Keadaan_SDMK!O$4:O$149350,B16,A1_Individu_Data_Keadaan_SDMK!U$4:U$149350,"Perempuan"),"")</f>
        <v>0</v>
      </c>
      <c r="Q16" s="399">
        <f>IF(B16&lt;&gt;"",O16+P16,"")</f>
        <v>0</v>
      </c>
      <c r="R16" s="399">
        <f>IF(B16&lt;&gt;"",COUNTIFS(A1_Individu_Data_Keadaan_SDMK!Q$4:Q$149350,'04_MASTER_KODE_SDMK'!D$79,A1_Individu_Data_Keadaan_SDMK!O$4:O$149350,B16,A1_Individu_Data_Keadaan_SDMK!U$4:U$149350,"Laki-laki"),"")</f>
        <v>0</v>
      </c>
      <c r="S16" s="399">
        <f>IF(B16&lt;&gt;"",COUNTIFS(A1_Individu_Data_Keadaan_SDMK!Q$4:Q$149350,'04_MASTER_KODE_SDMK'!D$79,A1_Individu_Data_Keadaan_SDMK!O$4:O$149350,B16,A1_Individu_Data_Keadaan_SDMK!U$4:U$149350,"Perempuan"),"")</f>
        <v>0</v>
      </c>
      <c r="T16" s="399">
        <f>IF(B16&lt;&gt;"",R16+S16,"")</f>
        <v>0</v>
      </c>
      <c r="U16" s="399">
        <f>IF(B16&lt;&gt;"",COUNTIFS(A1_Individu_Data_Keadaan_SDMK!Q$4:Q$149350,'04_MASTER_KODE_SDMK'!D$88,A1_Individu_Data_Keadaan_SDMK!O$4:O$149350,B16,A1_Individu_Data_Keadaan_SDMK!U$4:U$149350,"Laki-laki"),"")</f>
        <v>0</v>
      </c>
      <c r="V16" s="399">
        <f>IF(B16&lt;&gt;"",COUNTIFS(A1_Individu_Data_Keadaan_SDMK!Q$4:Q$149350,'04_MASTER_KODE_SDMK'!D$88,A1_Individu_Data_Keadaan_SDMK!O$4:O$149350,B16,A1_Individu_Data_Keadaan_SDMK!U$4:U$149350,"Perempuan"),"")</f>
        <v>0</v>
      </c>
      <c r="W16" s="399">
        <f>IF(B16&lt;&gt;"",U16+V16,"")</f>
        <v>0</v>
      </c>
      <c r="X16" s="399">
        <f>IF(B16&lt;&gt;"",COUNTIFS(A1_Individu_Data_Keadaan_SDMK!Q$4:Q$149350,'04_MASTER_KODE_SDMK'!D$91,A1_Individu_Data_Keadaan_SDMK!O$4:O$149350,B16,A1_Individu_Data_Keadaan_SDMK!U$4:U$149350,"Laki-laki"),"")</f>
        <v>0</v>
      </c>
      <c r="Y16" s="399">
        <f>IF(B16&lt;&gt;"",COUNTIFS(A1_Individu_Data_Keadaan_SDMK!Q$4:Q$149350,'04_MASTER_KODE_SDMK'!D$91,A1_Individu_Data_Keadaan_SDMK!O$4:O$149350,B16,A1_Individu_Data_Keadaan_SDMK!U$4:U$149350,"Perempuan"),"")</f>
        <v>0</v>
      </c>
      <c r="Z16" s="399">
        <f>IF(B16&lt;&gt;"",X16+Y16,"")</f>
        <v>0</v>
      </c>
      <c r="AA16" s="399">
        <f>IF(B16&lt;&gt;"",COUNTIFS(A1_Individu_Data_Keadaan_SDMK!Q$4:Q$149350,'04_MASTER_KODE_SDMK'!D$93,A1_Individu_Data_Keadaan_SDMK!O$4:O$149350,B16,A1_Individu_Data_Keadaan_SDMK!U$4:U$149350,"Laki-laki"),"")</f>
        <v>0</v>
      </c>
      <c r="AB16" s="399">
        <f>IF(B16&lt;&gt;"",COUNTIFS(A1_Individu_Data_Keadaan_SDMK!Q$4:Q$149350,'04_MASTER_KODE_SDMK'!D$93,A1_Individu_Data_Keadaan_SDMK!O$4:O$149350,B16,A1_Individu_Data_Keadaan_SDMK!U$4:U$149350,"Perempuan"),"")</f>
        <v>0</v>
      </c>
      <c r="AC16" s="399">
        <f>IF(B16&lt;&gt;"",AA16+AB16,"")</f>
        <v>0</v>
      </c>
      <c r="AD16" s="399">
        <f>IF(B16&lt;&gt;"",COUNTIFS(A1_Individu_Data_Keadaan_SDMK!Q$4:Q$149350,'04_MASTER_KODE_SDMK'!D$97,A1_Individu_Data_Keadaan_SDMK!O$4:O$149350,B16,A1_Individu_Data_Keadaan_SDMK!U$4:U$149350,"Laki-laki"),"")</f>
        <v>0</v>
      </c>
      <c r="AE16" s="399">
        <f>IF(B16&lt;&gt;"",COUNTIFS(A1_Individu_Data_Keadaan_SDMK!Q$4:Q$149350,'04_MASTER_KODE_SDMK'!D$97,A1_Individu_Data_Keadaan_SDMK!O$4:O$149350,B16,A1_Individu_Data_Keadaan_SDMK!U$4:U$149350,"Perempuan"),"")</f>
        <v>0</v>
      </c>
      <c r="AF16" s="399">
        <f>IF(B16&lt;&gt;"",AD16+AE16,"")</f>
        <v>0</v>
      </c>
      <c r="AG16" s="399">
        <f>IF(B16&lt;&gt;"",COUNTIFS(A1_Individu_Data_Keadaan_SDMK!Q$4:Q$149350,'04_MASTER_KODE_SDMK'!D$105,A1_Individu_Data_Keadaan_SDMK!O$4:O$149350,B16,A1_Individu_Data_Keadaan_SDMK!U$4:U$149350,"Laki-laki"),"")</f>
        <v>0</v>
      </c>
      <c r="AH16" s="399">
        <f>IF(B16&lt;&gt;"",COUNTIFS(A1_Individu_Data_Keadaan_SDMK!Q$4:Q$149350,'04_MASTER_KODE_SDMK'!D$105,A1_Individu_Data_Keadaan_SDMK!O$4:O$149350,B16,A1_Individu_Data_Keadaan_SDMK!U$4:U$149350,"Perempuan"),"")</f>
        <v>0</v>
      </c>
      <c r="AI16" s="399">
        <f>IF(B16&lt;&gt;"",AG16+AH16,"")</f>
        <v>0</v>
      </c>
      <c r="AJ16" s="399">
        <f>IF(B16&lt;&gt;"",COUNTIFS(A1_Individu_Data_Keadaan_SDMK!Q$4:Q$149350,'04_MASTER_KODE_SDMK'!D$111,A1_Individu_Data_Keadaan_SDMK!O$4:O$149350,B16,A1_Individu_Data_Keadaan_SDMK!U$4:U$149350,"Laki-laki"),"")</f>
        <v>0</v>
      </c>
      <c r="AK16" s="399">
        <f>IF(B16&lt;&gt;"",COUNTIFS(A1_Individu_Data_Keadaan_SDMK!Q$4:Q$149350,'04_MASTER_KODE_SDMK'!D$111,A1_Individu_Data_Keadaan_SDMK!O$4:O$149350,B16,A1_Individu_Data_Keadaan_SDMK!U$4:U$149350,"Perempuan"),"")</f>
        <v>0</v>
      </c>
      <c r="AL16" s="399">
        <f>IF(B16&lt;&gt;"",AJ16+AK16,"")</f>
        <v>0</v>
      </c>
      <c r="AM16" s="399">
        <f>IF(B16&lt;&gt;"",COUNTIFS(A1_Individu_Data_Keadaan_SDMK!Q$4:Q$149350,'04_MASTER_KODE_SDMK'!D$113,A1_Individu_Data_Keadaan_SDMK!O$4:O$149350,B16,A1_Individu_Data_Keadaan_SDMK!U$4:U$149350,"Laki-laki"),"")</f>
        <v>0</v>
      </c>
      <c r="AN16" s="399">
        <f>IF(B16&lt;&gt;"",COUNTIFS(A1_Individu_Data_Keadaan_SDMK!Q$4:Q$149350,'04_MASTER_KODE_SDMK'!D$113,A1_Individu_Data_Keadaan_SDMK!O$4:O$149350,B16,A1_Individu_Data_Keadaan_SDMK!U$4:U$149350,"Perempuan"),"")</f>
        <v>0</v>
      </c>
      <c r="AO16" s="399">
        <f>IF(B16&lt;&gt;"",AM16+AN16,"")</f>
        <v>0</v>
      </c>
      <c r="AP16" s="399">
        <f>IF(B16&lt;&gt;"",COUNTIFS(A1_Individu_Data_Keadaan_SDMK!Q$4:Q$149350,'04_MASTER_KODE_SDMK'!D$120,A1_Individu_Data_Keadaan_SDMK!O$4:O$149350,B16,A1_Individu_Data_Keadaan_SDMK!U$4:U$149350,"Laki-laki"),"")</f>
        <v>0</v>
      </c>
      <c r="AQ16" s="399">
        <f>IF(B16&lt;&gt;"",COUNTIFS(A1_Individu_Data_Keadaan_SDMK!Q$4:Q$149350,'04_MASTER_KODE_SDMK'!D$120,A1_Individu_Data_Keadaan_SDMK!O$4:O$149350,B16,A1_Individu_Data_Keadaan_SDMK!U$4:U$149350,"Perempuan"),"")</f>
        <v>0</v>
      </c>
      <c r="AR16" s="399">
        <f>IF(B16&lt;&gt;"",AP16+AQ16,"")</f>
        <v>0</v>
      </c>
      <c r="AS16" s="399">
        <f>IF(B16&lt;&gt;"",E16+H16+K16+O16+R16+U16+X16+AA16+AD16+AG16+AJ16+AM16+AP16,"")</f>
        <v>0</v>
      </c>
      <c r="AT16" s="399">
        <f>IF(B16&lt;&gt;"",F16+I16+N16+L16+P16+S16+V16+Y16+AB16+AE16+AH16+AK16+AN16+AQ16,"")</f>
        <v>0</v>
      </c>
      <c r="AU16" s="399">
        <f>IF(B16&lt;&gt;"",AS16+AT16,"")</f>
        <v>0</v>
      </c>
    </row>
    <row r="17" spans="1:47">
      <c r="A17" s="388">
        <v>2</v>
      </c>
      <c r="B17" s="388" t="str">
        <f>IF(INDEX('01_MASTER_KODE_WILAYAH'!F$5:F$1353,MATCH($B$9,'01_MASTER_KODE_WILAYAH'!E$5:E$1353,0)+1)&lt;&gt;"-",INDEX('01_MASTER_KODE_WILAYAH'!F$5:F$1353,MATCH($B$9,'01_MASTER_KODE_WILAYAH'!E$5:E$1353,0)+1),"")</f>
        <v>BANYUMAS</v>
      </c>
      <c r="C17" s="400">
        <f>IF(B17&lt;&gt;"",COUNTIFS('02_MASTER_KODE_FASYANKES'!D$3:D$20282,"Puskesmas",'02_MASTER_KODE_FASYANKES'!L$3:L$20282,B17),"")</f>
        <v>39</v>
      </c>
      <c r="D17" s="400">
        <f>IF(B17&lt;&gt;"",COUNTIFS('02_MASTER_KODE_FASYANKES'!D$3:D$20282,"Rumah Sakit",'02_MASTER_KODE_FASYANKES'!L$3:L$20282,B17),"")</f>
        <v>23</v>
      </c>
      <c r="E17" s="400">
        <f>IF(B17&lt;&gt;"",COUNTIFS(A1_Individu_Data_Keadaan_SDMK!Q$4:Q$149350,'04_MASTER_KODE_SDMK'!D$6,A1_Individu_Data_Keadaan_SDMK!O$4:O$149350,B17,A1_Individu_Data_Keadaan_SDMK!U$4:U$149350,"Laki-laki"),"")</f>
        <v>0</v>
      </c>
      <c r="F17" s="400">
        <f>IF(B17&lt;&gt;"",COUNTIFS(A1_Individu_Data_Keadaan_SDMK!Q$4:Q$149350,'04_MASTER_KODE_SDMK'!D$6,A1_Individu_Data_Keadaan_SDMK!O$4:O$149350,B17,A1_Individu_Data_Keadaan_SDMK!U$4:U$149350,"Perempuan"),"")</f>
        <v>0</v>
      </c>
      <c r="G17" s="400">
        <f t="shared" ref="G17:G53" si="0">IF(B17&lt;&gt;"",E17+F17,"")</f>
        <v>0</v>
      </c>
      <c r="H17" s="400">
        <f>IF(B17&lt;&gt;"",COUNTIFS(A1_Individu_Data_Keadaan_SDMK!Q$4:Q$149350,'04_MASTER_KODE_SDMK'!D$61,A1_Individu_Data_Keadaan_SDMK!O$4:O$149350,B17,A1_Individu_Data_Keadaan_SDMK!U$4:U$149350,"Laki-laki"),"")</f>
        <v>0</v>
      </c>
      <c r="I17" s="400">
        <f>IF(B17&lt;&gt;"",COUNTIFS(A1_Individu_Data_Keadaan_SDMK!Q$4:Q$149350,'04_MASTER_KODE_SDMK'!D$61,A1_Individu_Data_Keadaan_SDMK!O$4:O$149350,B17,A1_Individu_Data_Keadaan_SDMK!U$4:U$149350,"Perempuan"),"")</f>
        <v>0</v>
      </c>
      <c r="J17" s="400">
        <f t="shared" ref="J17:J53" si="1">IF(B17&lt;&gt;"",H17+I17,"")</f>
        <v>0</v>
      </c>
      <c r="K17" s="400">
        <f>IF(B17&lt;&gt;"",COUNTIFS(A1_Individu_Data_Keadaan_SDMK!Q$4:Q$149350,'04_MASTER_KODE_SDMK'!D$62,A1_Individu_Data_Keadaan_SDMK!O$4:O$149350,B17,A1_Individu_Data_Keadaan_SDMK!U$4:U$149350,"Laki-laki"),"")</f>
        <v>0</v>
      </c>
      <c r="L17" s="400">
        <f>IF(B17&lt;&gt;"",COUNTIFS(A1_Individu_Data_Keadaan_SDMK!Q$4:Q$149350,'04_MASTER_KODE_SDMK'!D$62,A1_Individu_Data_Keadaan_SDMK!O$4:O$149350,B17,A1_Individu_Data_Keadaan_SDMK!U$4:U$149350,"Perempuan"),"")</f>
        <v>0</v>
      </c>
      <c r="M17" s="400">
        <f t="shared" ref="M17:M53" si="2">IF(B17&lt;&gt;"",K17+L17,"")</f>
        <v>0</v>
      </c>
      <c r="N17" s="400">
        <f>IF(B17&lt;&gt;"",COUNTIFS(A1_Individu_Data_Keadaan_SDMK!Q$4:Q$149350,'04_MASTER_KODE_SDMK'!D$71,A1_Individu_Data_Keadaan_SDMK!O$4:O$149350,B17,A1_Individu_Data_Keadaan_SDMK!U$4:U$149350,"Perempuan"),"")</f>
        <v>0</v>
      </c>
      <c r="O17" s="400">
        <f>IF(B17&lt;&gt;"",COUNTIFS(A1_Individu_Data_Keadaan_SDMK!Q$4:Q$149350,'04_MASTER_KODE_SDMK'!D$75,A1_Individu_Data_Keadaan_SDMK!O$4:O$149350,B17,A1_Individu_Data_Keadaan_SDMK!U$4:U$149350,"Laki-laki"),"")</f>
        <v>0</v>
      </c>
      <c r="P17" s="400">
        <f>IF(B17&lt;&gt;"",COUNTIFS(A1_Individu_Data_Keadaan_SDMK!Q$4:Q$149350,'04_MASTER_KODE_SDMK'!D$75,A1_Individu_Data_Keadaan_SDMK!O$4:O$149350,B17,A1_Individu_Data_Keadaan_SDMK!U$4:U$149350,"Perempuan"),"")</f>
        <v>0</v>
      </c>
      <c r="Q17" s="400">
        <f t="shared" ref="Q17:Q53" si="3">IF(B17&lt;&gt;"",O17+P17,"")</f>
        <v>0</v>
      </c>
      <c r="R17" s="400">
        <f>IF(B17&lt;&gt;"",COUNTIFS(A1_Individu_Data_Keadaan_SDMK!Q$4:Q$149350,'04_MASTER_KODE_SDMK'!D$79,A1_Individu_Data_Keadaan_SDMK!O$4:O$149350,B17,A1_Individu_Data_Keadaan_SDMK!U$4:U$149350,"Laki-laki"),"")</f>
        <v>0</v>
      </c>
      <c r="S17" s="400">
        <f>IF(B17&lt;&gt;"",COUNTIFS(A1_Individu_Data_Keadaan_SDMK!Q$4:Q$149350,'04_MASTER_KODE_SDMK'!D$79,A1_Individu_Data_Keadaan_SDMK!O$4:O$149350,B17,A1_Individu_Data_Keadaan_SDMK!U$4:U$149350,"Perempuan"),"")</f>
        <v>0</v>
      </c>
      <c r="T17" s="400">
        <f t="shared" ref="T17:T53" si="4">IF(B17&lt;&gt;"",R17+S17,"")</f>
        <v>0</v>
      </c>
      <c r="U17" s="400">
        <f>IF(B17&lt;&gt;"",COUNTIFS(A1_Individu_Data_Keadaan_SDMK!Q$4:Q$149350,'04_MASTER_KODE_SDMK'!D$88,A1_Individu_Data_Keadaan_SDMK!O$4:O$149350,B17,A1_Individu_Data_Keadaan_SDMK!U$4:U$149350,"Laki-laki"),"")</f>
        <v>0</v>
      </c>
      <c r="V17" s="400">
        <f>IF(B17&lt;&gt;"",COUNTIFS(A1_Individu_Data_Keadaan_SDMK!Q$4:Q$149350,'04_MASTER_KODE_SDMK'!D$88,A1_Individu_Data_Keadaan_SDMK!O$4:O$149350,B17,A1_Individu_Data_Keadaan_SDMK!U$4:U$149350,"Perempuan"),"")</f>
        <v>0</v>
      </c>
      <c r="W17" s="400">
        <f t="shared" ref="W17:W53" si="5">IF(B17&lt;&gt;"",U17+V17,"")</f>
        <v>0</v>
      </c>
      <c r="X17" s="400">
        <f>IF(B17&lt;&gt;"",COUNTIFS(A1_Individu_Data_Keadaan_SDMK!Q$4:Q$149350,'04_MASTER_KODE_SDMK'!D$91,A1_Individu_Data_Keadaan_SDMK!O$4:O$149350,B17,A1_Individu_Data_Keadaan_SDMK!U$4:U$149350,"Laki-laki"),"")</f>
        <v>0</v>
      </c>
      <c r="Y17" s="400">
        <f>IF(B17&lt;&gt;"",COUNTIFS(A1_Individu_Data_Keadaan_SDMK!Q$4:Q$149350,'04_MASTER_KODE_SDMK'!D$91,A1_Individu_Data_Keadaan_SDMK!O$4:O$149350,B17,A1_Individu_Data_Keadaan_SDMK!U$4:U$149350,"Perempuan"),"")</f>
        <v>0</v>
      </c>
      <c r="Z17" s="400">
        <f t="shared" ref="Z17:Z53" si="6">IF(B17&lt;&gt;"",X17+Y17,"")</f>
        <v>0</v>
      </c>
      <c r="AA17" s="400">
        <f>IF(B17&lt;&gt;"",COUNTIFS(A1_Individu_Data_Keadaan_SDMK!Q$4:Q$149350,'04_MASTER_KODE_SDMK'!D$93,A1_Individu_Data_Keadaan_SDMK!O$4:O$149350,B17,A1_Individu_Data_Keadaan_SDMK!U$4:U$149350,"Laki-laki"),"")</f>
        <v>0</v>
      </c>
      <c r="AB17" s="400">
        <f>IF(B17&lt;&gt;"",COUNTIFS(A1_Individu_Data_Keadaan_SDMK!Q$4:Q$149350,'04_MASTER_KODE_SDMK'!D$93,A1_Individu_Data_Keadaan_SDMK!O$4:O$149350,B17,A1_Individu_Data_Keadaan_SDMK!U$4:U$149350,"Perempuan"),"")</f>
        <v>0</v>
      </c>
      <c r="AC17" s="400">
        <f t="shared" ref="AC17:AC53" si="7">IF(B17&lt;&gt;"",AA17+AB17,"")</f>
        <v>0</v>
      </c>
      <c r="AD17" s="400">
        <f>IF(B17&lt;&gt;"",COUNTIFS(A1_Individu_Data_Keadaan_SDMK!Q$4:Q$149350,'04_MASTER_KODE_SDMK'!D$97,A1_Individu_Data_Keadaan_SDMK!O$4:O$149350,B17,A1_Individu_Data_Keadaan_SDMK!U$4:U$149350,"Laki-laki"),"")</f>
        <v>0</v>
      </c>
      <c r="AE17" s="400">
        <f>IF(B17&lt;&gt;"",COUNTIFS(A1_Individu_Data_Keadaan_SDMK!Q$4:Q$149350,'04_MASTER_KODE_SDMK'!D$97,A1_Individu_Data_Keadaan_SDMK!O$4:O$149350,B17,A1_Individu_Data_Keadaan_SDMK!U$4:U$149350,"Perempuan"),"")</f>
        <v>0</v>
      </c>
      <c r="AF17" s="400">
        <f t="shared" ref="AF17:AF53" si="8">IF(B17&lt;&gt;"",AD17+AE17,"")</f>
        <v>0</v>
      </c>
      <c r="AG17" s="400">
        <f>IF(B17&lt;&gt;"",COUNTIFS(A1_Individu_Data_Keadaan_SDMK!Q$4:Q$149350,'04_MASTER_KODE_SDMK'!D$105,A1_Individu_Data_Keadaan_SDMK!O$4:O$149350,B17,A1_Individu_Data_Keadaan_SDMK!U$4:U$149350,"Laki-laki"),"")</f>
        <v>0</v>
      </c>
      <c r="AH17" s="400">
        <f>IF(B17&lt;&gt;"",COUNTIFS(A1_Individu_Data_Keadaan_SDMK!Q$4:Q$149350,'04_MASTER_KODE_SDMK'!D$105,A1_Individu_Data_Keadaan_SDMK!O$4:O$149350,B17,A1_Individu_Data_Keadaan_SDMK!U$4:U$149350,"Perempuan"),"")</f>
        <v>0</v>
      </c>
      <c r="AI17" s="400">
        <f t="shared" ref="AI17:AI53" si="9">IF(B17&lt;&gt;"",AG17+AH17,"")</f>
        <v>0</v>
      </c>
      <c r="AJ17" s="400">
        <f>IF(B17&lt;&gt;"",COUNTIFS(A1_Individu_Data_Keadaan_SDMK!Q$4:Q$149350,'04_MASTER_KODE_SDMK'!D$111,A1_Individu_Data_Keadaan_SDMK!O$4:O$149350,B17,A1_Individu_Data_Keadaan_SDMK!U$4:U$149350,"Laki-laki"),"")</f>
        <v>0</v>
      </c>
      <c r="AK17" s="400">
        <f>IF(B17&lt;&gt;"",COUNTIFS(A1_Individu_Data_Keadaan_SDMK!Q$4:Q$149350,'04_MASTER_KODE_SDMK'!D$111,A1_Individu_Data_Keadaan_SDMK!O$4:O$149350,B17,A1_Individu_Data_Keadaan_SDMK!U$4:U$149350,"Perempuan"),"")</f>
        <v>0</v>
      </c>
      <c r="AL17" s="400">
        <f t="shared" ref="AL17:AL53" si="10">IF(B17&lt;&gt;"",AJ17+AK17,"")</f>
        <v>0</v>
      </c>
      <c r="AM17" s="400">
        <f>IF(B17&lt;&gt;"",COUNTIFS(A1_Individu_Data_Keadaan_SDMK!Q$4:Q$149350,'04_MASTER_KODE_SDMK'!D$113,A1_Individu_Data_Keadaan_SDMK!O$4:O$149350,B17,A1_Individu_Data_Keadaan_SDMK!U$4:U$149350,"Laki-laki"),"")</f>
        <v>0</v>
      </c>
      <c r="AN17" s="400">
        <f>IF(B17&lt;&gt;"",COUNTIFS(A1_Individu_Data_Keadaan_SDMK!Q$4:Q$149350,'04_MASTER_KODE_SDMK'!D$113,A1_Individu_Data_Keadaan_SDMK!O$4:O$149350,B17,A1_Individu_Data_Keadaan_SDMK!U$4:U$149350,"Perempuan"),"")</f>
        <v>0</v>
      </c>
      <c r="AO17" s="400">
        <f t="shared" ref="AO17:AO53" si="11">IF(B17&lt;&gt;"",AM17+AN17,"")</f>
        <v>0</v>
      </c>
      <c r="AP17" s="400">
        <f>IF(B17&lt;&gt;"",COUNTIFS(A1_Individu_Data_Keadaan_SDMK!Q$4:Q$149350,'04_MASTER_KODE_SDMK'!D$120,A1_Individu_Data_Keadaan_SDMK!O$4:O$149350,B17,A1_Individu_Data_Keadaan_SDMK!U$4:U$149350,"Laki-laki"),"")</f>
        <v>0</v>
      </c>
      <c r="AQ17" s="400">
        <f>IF(B17&lt;&gt;"",COUNTIFS(A1_Individu_Data_Keadaan_SDMK!Q$4:Q$149350,'04_MASTER_KODE_SDMK'!D$120,A1_Individu_Data_Keadaan_SDMK!O$4:O$149350,B17,A1_Individu_Data_Keadaan_SDMK!U$4:U$149350,"Perempuan"),"")</f>
        <v>0</v>
      </c>
      <c r="AR17" s="400">
        <f t="shared" ref="AR17:AR53" si="12">IF(B17&lt;&gt;"",AP17+AQ17,"")</f>
        <v>0</v>
      </c>
      <c r="AS17" s="400">
        <f t="shared" ref="AS17:AS53" si="13">IF(B17&lt;&gt;"",E17+H17+K17+O17+R17+U17+X17+AA17+AD17+AG17+AJ17+AM17+AP17,"")</f>
        <v>0</v>
      </c>
      <c r="AT17" s="400">
        <f t="shared" ref="AT17:AT53" si="14">IF(B17&lt;&gt;"",F17+I17+N17+L17+P17+S17+V17+Y17+AB17+AE17+AH17+AK17+AN17+AQ17,"")</f>
        <v>0</v>
      </c>
      <c r="AU17" s="400">
        <f t="shared" ref="AU17:AU53" si="15">IF(B17&lt;&gt;"",AS17+AT17,"")</f>
        <v>0</v>
      </c>
    </row>
    <row r="18" spans="1:47">
      <c r="A18" s="331">
        <v>3</v>
      </c>
      <c r="B18" s="331" t="str">
        <f>IF(INDEX('01_MASTER_KODE_WILAYAH'!F$5:F$1353,MATCH($B$9,'01_MASTER_KODE_WILAYAH'!E$5:E$1353,0)+2)&lt;&gt;"-",INDEX('01_MASTER_KODE_WILAYAH'!F$5:F$1353,MATCH($B$9,'01_MASTER_KODE_WILAYAH'!E$5:E$1353,0)+2),"")</f>
        <v>PURBALINGGA</v>
      </c>
      <c r="C18" s="399">
        <f>IF(B18&lt;&gt;"",COUNTIFS('02_MASTER_KODE_FASYANKES'!D$3:D$20282,"Puskesmas",'02_MASTER_KODE_FASYANKES'!L$3:L$20282,B18),"")</f>
        <v>22</v>
      </c>
      <c r="D18" s="399">
        <f>IF(B18&lt;&gt;"",COUNTIFS('02_MASTER_KODE_FASYANKES'!D$3:D$20282,"Rumah Sakit",'02_MASTER_KODE_FASYANKES'!L$3:L$20282,B18),"")</f>
        <v>6</v>
      </c>
      <c r="E18" s="399">
        <f>IF(B18&lt;&gt;"",COUNTIFS(A1_Individu_Data_Keadaan_SDMK!Q$4:Q$149350,'04_MASTER_KODE_SDMK'!D$6,A1_Individu_Data_Keadaan_SDMK!O$4:O$149350,B18,A1_Individu_Data_Keadaan_SDMK!U$4:U$149350,"Laki-laki"),"")</f>
        <v>0</v>
      </c>
      <c r="F18" s="399">
        <f>IF(B18&lt;&gt;"",COUNTIFS(A1_Individu_Data_Keadaan_SDMK!Q$4:Q$149350,'04_MASTER_KODE_SDMK'!D$6,A1_Individu_Data_Keadaan_SDMK!O$4:O$149350,B18,A1_Individu_Data_Keadaan_SDMK!U$4:U$149350,"Perempuan"),"")</f>
        <v>0</v>
      </c>
      <c r="G18" s="399">
        <f t="shared" si="0"/>
        <v>0</v>
      </c>
      <c r="H18" s="399">
        <f>IF(B18&lt;&gt;"",COUNTIFS(A1_Individu_Data_Keadaan_SDMK!Q$4:Q$149350,'04_MASTER_KODE_SDMK'!D$61,A1_Individu_Data_Keadaan_SDMK!O$4:O$149350,B18,A1_Individu_Data_Keadaan_SDMK!U$4:U$149350,"Laki-laki"),"")</f>
        <v>0</v>
      </c>
      <c r="I18" s="399">
        <f>IF(B18&lt;&gt;"",COUNTIFS(A1_Individu_Data_Keadaan_SDMK!Q$4:Q$149350,'04_MASTER_KODE_SDMK'!D$61,A1_Individu_Data_Keadaan_SDMK!O$4:O$149350,B18,A1_Individu_Data_Keadaan_SDMK!U$4:U$149350,"Perempuan"),"")</f>
        <v>0</v>
      </c>
      <c r="J18" s="399">
        <f t="shared" si="1"/>
        <v>0</v>
      </c>
      <c r="K18" s="399">
        <f>IF(B18&lt;&gt;"",COUNTIFS(A1_Individu_Data_Keadaan_SDMK!Q$4:Q$149350,'04_MASTER_KODE_SDMK'!D$62,A1_Individu_Data_Keadaan_SDMK!O$4:O$149350,B18,A1_Individu_Data_Keadaan_SDMK!U$4:U$149350,"Laki-laki"),"")</f>
        <v>0</v>
      </c>
      <c r="L18" s="399">
        <f>IF(B18&lt;&gt;"",COUNTIFS(A1_Individu_Data_Keadaan_SDMK!Q$4:Q$149350,'04_MASTER_KODE_SDMK'!D$62,A1_Individu_Data_Keadaan_SDMK!O$4:O$149350,B18,A1_Individu_Data_Keadaan_SDMK!U$4:U$149350,"Perempuan"),"")</f>
        <v>0</v>
      </c>
      <c r="M18" s="399">
        <f t="shared" si="2"/>
        <v>0</v>
      </c>
      <c r="N18" s="399">
        <f>IF(B18&lt;&gt;"",COUNTIFS(A1_Individu_Data_Keadaan_SDMK!Q$4:Q$149350,'04_MASTER_KODE_SDMK'!D$71,A1_Individu_Data_Keadaan_SDMK!O$4:O$149350,B18,A1_Individu_Data_Keadaan_SDMK!U$4:U$149350,"Perempuan"),"")</f>
        <v>0</v>
      </c>
      <c r="O18" s="399">
        <f>IF(B18&lt;&gt;"",COUNTIFS(A1_Individu_Data_Keadaan_SDMK!Q$4:Q$149350,'04_MASTER_KODE_SDMK'!D$75,A1_Individu_Data_Keadaan_SDMK!O$4:O$149350,B18,A1_Individu_Data_Keadaan_SDMK!U$4:U$149350,"Laki-laki"),"")</f>
        <v>0</v>
      </c>
      <c r="P18" s="399">
        <f>IF(B18&lt;&gt;"",COUNTIFS(A1_Individu_Data_Keadaan_SDMK!Q$4:Q$149350,'04_MASTER_KODE_SDMK'!D$75,A1_Individu_Data_Keadaan_SDMK!O$4:O$149350,B18,A1_Individu_Data_Keadaan_SDMK!U$4:U$149350,"Perempuan"),"")</f>
        <v>0</v>
      </c>
      <c r="Q18" s="399">
        <f t="shared" si="3"/>
        <v>0</v>
      </c>
      <c r="R18" s="399">
        <f>IF(B18&lt;&gt;"",COUNTIFS(A1_Individu_Data_Keadaan_SDMK!Q$4:Q$149350,'04_MASTER_KODE_SDMK'!D$79,A1_Individu_Data_Keadaan_SDMK!O$4:O$149350,B18,A1_Individu_Data_Keadaan_SDMK!U$4:U$149350,"Laki-laki"),"")</f>
        <v>0</v>
      </c>
      <c r="S18" s="399">
        <f>IF(B18&lt;&gt;"",COUNTIFS(A1_Individu_Data_Keadaan_SDMK!Q$4:Q$149350,'04_MASTER_KODE_SDMK'!D$79,A1_Individu_Data_Keadaan_SDMK!O$4:O$149350,B18,A1_Individu_Data_Keadaan_SDMK!U$4:U$149350,"Perempuan"),"")</f>
        <v>0</v>
      </c>
      <c r="T18" s="399">
        <f t="shared" si="4"/>
        <v>0</v>
      </c>
      <c r="U18" s="399">
        <f>IF(B18&lt;&gt;"",COUNTIFS(A1_Individu_Data_Keadaan_SDMK!Q$4:Q$149350,'04_MASTER_KODE_SDMK'!D$88,A1_Individu_Data_Keadaan_SDMK!O$4:O$149350,B18,A1_Individu_Data_Keadaan_SDMK!U$4:U$149350,"Laki-laki"),"")</f>
        <v>0</v>
      </c>
      <c r="V18" s="399">
        <f>IF(B18&lt;&gt;"",COUNTIFS(A1_Individu_Data_Keadaan_SDMK!Q$4:Q$149350,'04_MASTER_KODE_SDMK'!D$88,A1_Individu_Data_Keadaan_SDMK!O$4:O$149350,B18,A1_Individu_Data_Keadaan_SDMK!U$4:U$149350,"Perempuan"),"")</f>
        <v>0</v>
      </c>
      <c r="W18" s="399">
        <f t="shared" si="5"/>
        <v>0</v>
      </c>
      <c r="X18" s="399">
        <f>IF(B18&lt;&gt;"",COUNTIFS(A1_Individu_Data_Keadaan_SDMK!Q$4:Q$149350,'04_MASTER_KODE_SDMK'!D$91,A1_Individu_Data_Keadaan_SDMK!O$4:O$149350,B18,A1_Individu_Data_Keadaan_SDMK!U$4:U$149350,"Laki-laki"),"")</f>
        <v>0</v>
      </c>
      <c r="Y18" s="399">
        <f>IF(B18&lt;&gt;"",COUNTIFS(A1_Individu_Data_Keadaan_SDMK!Q$4:Q$149350,'04_MASTER_KODE_SDMK'!D$91,A1_Individu_Data_Keadaan_SDMK!O$4:O$149350,B18,A1_Individu_Data_Keadaan_SDMK!U$4:U$149350,"Perempuan"),"")</f>
        <v>0</v>
      </c>
      <c r="Z18" s="399">
        <f t="shared" si="6"/>
        <v>0</v>
      </c>
      <c r="AA18" s="399">
        <f>IF(B18&lt;&gt;"",COUNTIFS(A1_Individu_Data_Keadaan_SDMK!Q$4:Q$149350,'04_MASTER_KODE_SDMK'!D$93,A1_Individu_Data_Keadaan_SDMK!O$4:O$149350,B18,A1_Individu_Data_Keadaan_SDMK!U$4:U$149350,"Laki-laki"),"")</f>
        <v>0</v>
      </c>
      <c r="AB18" s="399">
        <f>IF(B18&lt;&gt;"",COUNTIFS(A1_Individu_Data_Keadaan_SDMK!Q$4:Q$149350,'04_MASTER_KODE_SDMK'!D$93,A1_Individu_Data_Keadaan_SDMK!O$4:O$149350,B18,A1_Individu_Data_Keadaan_SDMK!U$4:U$149350,"Perempuan"),"")</f>
        <v>0</v>
      </c>
      <c r="AC18" s="399">
        <f t="shared" si="7"/>
        <v>0</v>
      </c>
      <c r="AD18" s="399">
        <f>IF(B18&lt;&gt;"",COUNTIFS(A1_Individu_Data_Keadaan_SDMK!Q$4:Q$149350,'04_MASTER_KODE_SDMK'!D$97,A1_Individu_Data_Keadaan_SDMK!O$4:O$149350,B18,A1_Individu_Data_Keadaan_SDMK!U$4:U$149350,"Laki-laki"),"")</f>
        <v>0</v>
      </c>
      <c r="AE18" s="399">
        <f>IF(B18&lt;&gt;"",COUNTIFS(A1_Individu_Data_Keadaan_SDMK!Q$4:Q$149350,'04_MASTER_KODE_SDMK'!D$97,A1_Individu_Data_Keadaan_SDMK!O$4:O$149350,B18,A1_Individu_Data_Keadaan_SDMK!U$4:U$149350,"Perempuan"),"")</f>
        <v>0</v>
      </c>
      <c r="AF18" s="399">
        <f t="shared" si="8"/>
        <v>0</v>
      </c>
      <c r="AG18" s="399">
        <f>IF(B18&lt;&gt;"",COUNTIFS(A1_Individu_Data_Keadaan_SDMK!Q$4:Q$149350,'04_MASTER_KODE_SDMK'!D$105,A1_Individu_Data_Keadaan_SDMK!O$4:O$149350,B18,A1_Individu_Data_Keadaan_SDMK!U$4:U$149350,"Laki-laki"),"")</f>
        <v>0</v>
      </c>
      <c r="AH18" s="399">
        <f>IF(B18&lt;&gt;"",COUNTIFS(A1_Individu_Data_Keadaan_SDMK!Q$4:Q$149350,'04_MASTER_KODE_SDMK'!D$105,A1_Individu_Data_Keadaan_SDMK!O$4:O$149350,B18,A1_Individu_Data_Keadaan_SDMK!U$4:U$149350,"Perempuan"),"")</f>
        <v>0</v>
      </c>
      <c r="AI18" s="399">
        <f t="shared" si="9"/>
        <v>0</v>
      </c>
      <c r="AJ18" s="399">
        <f>IF(B18&lt;&gt;"",COUNTIFS(A1_Individu_Data_Keadaan_SDMK!Q$4:Q$149350,'04_MASTER_KODE_SDMK'!D$111,A1_Individu_Data_Keadaan_SDMK!O$4:O$149350,B18,A1_Individu_Data_Keadaan_SDMK!U$4:U$149350,"Laki-laki"),"")</f>
        <v>0</v>
      </c>
      <c r="AK18" s="399">
        <f>IF(B18&lt;&gt;"",COUNTIFS(A1_Individu_Data_Keadaan_SDMK!Q$4:Q$149350,'04_MASTER_KODE_SDMK'!D$111,A1_Individu_Data_Keadaan_SDMK!O$4:O$149350,B18,A1_Individu_Data_Keadaan_SDMK!U$4:U$149350,"Perempuan"),"")</f>
        <v>0</v>
      </c>
      <c r="AL18" s="399">
        <f t="shared" si="10"/>
        <v>0</v>
      </c>
      <c r="AM18" s="399">
        <f>IF(B18&lt;&gt;"",COUNTIFS(A1_Individu_Data_Keadaan_SDMK!Q$4:Q$149350,'04_MASTER_KODE_SDMK'!D$113,A1_Individu_Data_Keadaan_SDMK!O$4:O$149350,B18,A1_Individu_Data_Keadaan_SDMK!U$4:U$149350,"Laki-laki"),"")</f>
        <v>0</v>
      </c>
      <c r="AN18" s="399">
        <f>IF(B18&lt;&gt;"",COUNTIFS(A1_Individu_Data_Keadaan_SDMK!Q$4:Q$149350,'04_MASTER_KODE_SDMK'!D$113,A1_Individu_Data_Keadaan_SDMK!O$4:O$149350,B18,A1_Individu_Data_Keadaan_SDMK!U$4:U$149350,"Perempuan"),"")</f>
        <v>0</v>
      </c>
      <c r="AO18" s="399">
        <f t="shared" si="11"/>
        <v>0</v>
      </c>
      <c r="AP18" s="399">
        <f>IF(B18&lt;&gt;"",COUNTIFS(A1_Individu_Data_Keadaan_SDMK!Q$4:Q$149350,'04_MASTER_KODE_SDMK'!D$120,A1_Individu_Data_Keadaan_SDMK!O$4:O$149350,B18,A1_Individu_Data_Keadaan_SDMK!U$4:U$149350,"Laki-laki"),"")</f>
        <v>0</v>
      </c>
      <c r="AQ18" s="399">
        <f>IF(B18&lt;&gt;"",COUNTIFS(A1_Individu_Data_Keadaan_SDMK!Q$4:Q$149350,'04_MASTER_KODE_SDMK'!D$120,A1_Individu_Data_Keadaan_SDMK!O$4:O$149350,B18,A1_Individu_Data_Keadaan_SDMK!U$4:U$149350,"Perempuan"),"")</f>
        <v>0</v>
      </c>
      <c r="AR18" s="399">
        <f t="shared" si="12"/>
        <v>0</v>
      </c>
      <c r="AS18" s="399">
        <f t="shared" si="13"/>
        <v>0</v>
      </c>
      <c r="AT18" s="399">
        <f t="shared" si="14"/>
        <v>0</v>
      </c>
      <c r="AU18" s="399">
        <f t="shared" si="15"/>
        <v>0</v>
      </c>
    </row>
    <row r="19" spans="1:47">
      <c r="A19" s="388">
        <v>4</v>
      </c>
      <c r="B19" s="388" t="str">
        <f>IF(INDEX('01_MASTER_KODE_WILAYAH'!F$5:F$1353,MATCH($B$9,'01_MASTER_KODE_WILAYAH'!E$5:E$1353,0)+3)&lt;&gt;"-",INDEX('01_MASTER_KODE_WILAYAH'!F$5:F$1353,MATCH($B$9,'01_MASTER_KODE_WILAYAH'!E$5:E$1353,0)+3),"")</f>
        <v>BANJARNEGARA</v>
      </c>
      <c r="C19" s="400">
        <f>IF(B19&lt;&gt;"",COUNTIFS('02_MASTER_KODE_FASYANKES'!D$3:D$20282,"Puskesmas",'02_MASTER_KODE_FASYANKES'!L$3:L$20282,B19),"")</f>
        <v>35</v>
      </c>
      <c r="D19" s="400">
        <f>IF(B19&lt;&gt;"",COUNTIFS('02_MASTER_KODE_FASYANKES'!D$3:D$20282,"Rumah Sakit",'02_MASTER_KODE_FASYANKES'!L$3:L$20282,B19),"")</f>
        <v>3</v>
      </c>
      <c r="E19" s="400">
        <f>IF(B19&lt;&gt;"",COUNTIFS(A1_Individu_Data_Keadaan_SDMK!Q$4:Q$149350,'04_MASTER_KODE_SDMK'!D$6,A1_Individu_Data_Keadaan_SDMK!O$4:O$149350,B19,A1_Individu_Data_Keadaan_SDMK!U$4:U$149350,"Laki-laki"),"")</f>
        <v>0</v>
      </c>
      <c r="F19" s="400">
        <f>IF(B19&lt;&gt;"",COUNTIFS(A1_Individu_Data_Keadaan_SDMK!Q$4:Q$149350,'04_MASTER_KODE_SDMK'!D$6,A1_Individu_Data_Keadaan_SDMK!O$4:O$149350,B19,A1_Individu_Data_Keadaan_SDMK!U$4:U$149350,"Perempuan"),"")</f>
        <v>0</v>
      </c>
      <c r="G19" s="400">
        <f t="shared" si="0"/>
        <v>0</v>
      </c>
      <c r="H19" s="400">
        <f>IF(B19&lt;&gt;"",COUNTIFS(A1_Individu_Data_Keadaan_SDMK!Q$4:Q$149350,'04_MASTER_KODE_SDMK'!D$61,A1_Individu_Data_Keadaan_SDMK!O$4:O$149350,B19,A1_Individu_Data_Keadaan_SDMK!U$4:U$149350,"Laki-laki"),"")</f>
        <v>0</v>
      </c>
      <c r="I19" s="400">
        <f>IF(B19&lt;&gt;"",COUNTIFS(A1_Individu_Data_Keadaan_SDMK!Q$4:Q$149350,'04_MASTER_KODE_SDMK'!D$61,A1_Individu_Data_Keadaan_SDMK!O$4:O$149350,B19,A1_Individu_Data_Keadaan_SDMK!U$4:U$149350,"Perempuan"),"")</f>
        <v>0</v>
      </c>
      <c r="J19" s="400">
        <f t="shared" si="1"/>
        <v>0</v>
      </c>
      <c r="K19" s="400">
        <f>IF(B19&lt;&gt;"",COUNTIFS(A1_Individu_Data_Keadaan_SDMK!Q$4:Q$149350,'04_MASTER_KODE_SDMK'!D$62,A1_Individu_Data_Keadaan_SDMK!O$4:O$149350,B19,A1_Individu_Data_Keadaan_SDMK!U$4:U$149350,"Laki-laki"),"")</f>
        <v>0</v>
      </c>
      <c r="L19" s="400">
        <f>IF(B19&lt;&gt;"",COUNTIFS(A1_Individu_Data_Keadaan_SDMK!Q$4:Q$149350,'04_MASTER_KODE_SDMK'!D$62,A1_Individu_Data_Keadaan_SDMK!O$4:O$149350,B19,A1_Individu_Data_Keadaan_SDMK!U$4:U$149350,"Perempuan"),"")</f>
        <v>0</v>
      </c>
      <c r="M19" s="400">
        <f t="shared" si="2"/>
        <v>0</v>
      </c>
      <c r="N19" s="400">
        <f>IF(B19&lt;&gt;"",COUNTIFS(A1_Individu_Data_Keadaan_SDMK!Q$4:Q$149350,'04_MASTER_KODE_SDMK'!D$71,A1_Individu_Data_Keadaan_SDMK!O$4:O$149350,B19,A1_Individu_Data_Keadaan_SDMK!U$4:U$149350,"Perempuan"),"")</f>
        <v>0</v>
      </c>
      <c r="O19" s="400">
        <f>IF(B19&lt;&gt;"",COUNTIFS(A1_Individu_Data_Keadaan_SDMK!Q$4:Q$149350,'04_MASTER_KODE_SDMK'!D$75,A1_Individu_Data_Keadaan_SDMK!O$4:O$149350,B19,A1_Individu_Data_Keadaan_SDMK!U$4:U$149350,"Laki-laki"),"")</f>
        <v>0</v>
      </c>
      <c r="P19" s="400">
        <f>IF(B19&lt;&gt;"",COUNTIFS(A1_Individu_Data_Keadaan_SDMK!Q$4:Q$149350,'04_MASTER_KODE_SDMK'!D$75,A1_Individu_Data_Keadaan_SDMK!O$4:O$149350,B19,A1_Individu_Data_Keadaan_SDMK!U$4:U$149350,"Perempuan"),"")</f>
        <v>0</v>
      </c>
      <c r="Q19" s="400">
        <f t="shared" si="3"/>
        <v>0</v>
      </c>
      <c r="R19" s="400">
        <f>IF(B19&lt;&gt;"",COUNTIFS(A1_Individu_Data_Keadaan_SDMK!Q$4:Q$149350,'04_MASTER_KODE_SDMK'!D$79,A1_Individu_Data_Keadaan_SDMK!O$4:O$149350,B19,A1_Individu_Data_Keadaan_SDMK!U$4:U$149350,"Laki-laki"),"")</f>
        <v>0</v>
      </c>
      <c r="S19" s="400">
        <f>IF(B19&lt;&gt;"",COUNTIFS(A1_Individu_Data_Keadaan_SDMK!Q$4:Q$149350,'04_MASTER_KODE_SDMK'!D$79,A1_Individu_Data_Keadaan_SDMK!O$4:O$149350,B19,A1_Individu_Data_Keadaan_SDMK!U$4:U$149350,"Perempuan"),"")</f>
        <v>0</v>
      </c>
      <c r="T19" s="400">
        <f t="shared" si="4"/>
        <v>0</v>
      </c>
      <c r="U19" s="400">
        <f>IF(B19&lt;&gt;"",COUNTIFS(A1_Individu_Data_Keadaan_SDMK!Q$4:Q$149350,'04_MASTER_KODE_SDMK'!D$88,A1_Individu_Data_Keadaan_SDMK!O$4:O$149350,B19,A1_Individu_Data_Keadaan_SDMK!U$4:U$149350,"Laki-laki"),"")</f>
        <v>0</v>
      </c>
      <c r="V19" s="400">
        <f>IF(B19&lt;&gt;"",COUNTIFS(A1_Individu_Data_Keadaan_SDMK!Q$4:Q$149350,'04_MASTER_KODE_SDMK'!D$88,A1_Individu_Data_Keadaan_SDMK!O$4:O$149350,B19,A1_Individu_Data_Keadaan_SDMK!U$4:U$149350,"Perempuan"),"")</f>
        <v>0</v>
      </c>
      <c r="W19" s="400">
        <f t="shared" si="5"/>
        <v>0</v>
      </c>
      <c r="X19" s="400">
        <f>IF(B19&lt;&gt;"",COUNTIFS(A1_Individu_Data_Keadaan_SDMK!Q$4:Q$149350,'04_MASTER_KODE_SDMK'!D$91,A1_Individu_Data_Keadaan_SDMK!O$4:O$149350,B19,A1_Individu_Data_Keadaan_SDMK!U$4:U$149350,"Laki-laki"),"")</f>
        <v>0</v>
      </c>
      <c r="Y19" s="400">
        <f>IF(B19&lt;&gt;"",COUNTIFS(A1_Individu_Data_Keadaan_SDMK!Q$4:Q$149350,'04_MASTER_KODE_SDMK'!D$91,A1_Individu_Data_Keadaan_SDMK!O$4:O$149350,B19,A1_Individu_Data_Keadaan_SDMK!U$4:U$149350,"Perempuan"),"")</f>
        <v>0</v>
      </c>
      <c r="Z19" s="400">
        <f t="shared" si="6"/>
        <v>0</v>
      </c>
      <c r="AA19" s="400">
        <f>IF(B19&lt;&gt;"",COUNTIFS(A1_Individu_Data_Keadaan_SDMK!Q$4:Q$149350,'04_MASTER_KODE_SDMK'!D$93,A1_Individu_Data_Keadaan_SDMK!O$4:O$149350,B19,A1_Individu_Data_Keadaan_SDMK!U$4:U$149350,"Laki-laki"),"")</f>
        <v>0</v>
      </c>
      <c r="AB19" s="400">
        <f>IF(B19&lt;&gt;"",COUNTIFS(A1_Individu_Data_Keadaan_SDMK!Q$4:Q$149350,'04_MASTER_KODE_SDMK'!D$93,A1_Individu_Data_Keadaan_SDMK!O$4:O$149350,B19,A1_Individu_Data_Keadaan_SDMK!U$4:U$149350,"Perempuan"),"")</f>
        <v>0</v>
      </c>
      <c r="AC19" s="400">
        <f t="shared" si="7"/>
        <v>0</v>
      </c>
      <c r="AD19" s="400">
        <f>IF(B19&lt;&gt;"",COUNTIFS(A1_Individu_Data_Keadaan_SDMK!Q$4:Q$149350,'04_MASTER_KODE_SDMK'!D$97,A1_Individu_Data_Keadaan_SDMK!O$4:O$149350,B19,A1_Individu_Data_Keadaan_SDMK!U$4:U$149350,"Laki-laki"),"")</f>
        <v>0</v>
      </c>
      <c r="AE19" s="400">
        <f>IF(B19&lt;&gt;"",COUNTIFS(A1_Individu_Data_Keadaan_SDMK!Q$4:Q$149350,'04_MASTER_KODE_SDMK'!D$97,A1_Individu_Data_Keadaan_SDMK!O$4:O$149350,B19,A1_Individu_Data_Keadaan_SDMK!U$4:U$149350,"Perempuan"),"")</f>
        <v>0</v>
      </c>
      <c r="AF19" s="400">
        <f t="shared" si="8"/>
        <v>0</v>
      </c>
      <c r="AG19" s="400">
        <f>IF(B19&lt;&gt;"",COUNTIFS(A1_Individu_Data_Keadaan_SDMK!Q$4:Q$149350,'04_MASTER_KODE_SDMK'!D$105,A1_Individu_Data_Keadaan_SDMK!O$4:O$149350,B19,A1_Individu_Data_Keadaan_SDMK!U$4:U$149350,"Laki-laki"),"")</f>
        <v>0</v>
      </c>
      <c r="AH19" s="400">
        <f>IF(B19&lt;&gt;"",COUNTIFS(A1_Individu_Data_Keadaan_SDMK!Q$4:Q$149350,'04_MASTER_KODE_SDMK'!D$105,A1_Individu_Data_Keadaan_SDMK!O$4:O$149350,B19,A1_Individu_Data_Keadaan_SDMK!U$4:U$149350,"Perempuan"),"")</f>
        <v>0</v>
      </c>
      <c r="AI19" s="400">
        <f t="shared" si="9"/>
        <v>0</v>
      </c>
      <c r="AJ19" s="400">
        <f>IF(B19&lt;&gt;"",COUNTIFS(A1_Individu_Data_Keadaan_SDMK!Q$4:Q$149350,'04_MASTER_KODE_SDMK'!D$111,A1_Individu_Data_Keadaan_SDMK!O$4:O$149350,B19,A1_Individu_Data_Keadaan_SDMK!U$4:U$149350,"Laki-laki"),"")</f>
        <v>0</v>
      </c>
      <c r="AK19" s="400">
        <f>IF(B19&lt;&gt;"",COUNTIFS(A1_Individu_Data_Keadaan_SDMK!Q$4:Q$149350,'04_MASTER_KODE_SDMK'!D$111,A1_Individu_Data_Keadaan_SDMK!O$4:O$149350,B19,A1_Individu_Data_Keadaan_SDMK!U$4:U$149350,"Perempuan"),"")</f>
        <v>0</v>
      </c>
      <c r="AL19" s="400">
        <f t="shared" si="10"/>
        <v>0</v>
      </c>
      <c r="AM19" s="400">
        <f>IF(B19&lt;&gt;"",COUNTIFS(A1_Individu_Data_Keadaan_SDMK!Q$4:Q$149350,'04_MASTER_KODE_SDMK'!D$113,A1_Individu_Data_Keadaan_SDMK!O$4:O$149350,B19,A1_Individu_Data_Keadaan_SDMK!U$4:U$149350,"Laki-laki"),"")</f>
        <v>0</v>
      </c>
      <c r="AN19" s="400">
        <f>IF(B19&lt;&gt;"",COUNTIFS(A1_Individu_Data_Keadaan_SDMK!Q$4:Q$149350,'04_MASTER_KODE_SDMK'!D$113,A1_Individu_Data_Keadaan_SDMK!O$4:O$149350,B19,A1_Individu_Data_Keadaan_SDMK!U$4:U$149350,"Perempuan"),"")</f>
        <v>0</v>
      </c>
      <c r="AO19" s="400">
        <f t="shared" si="11"/>
        <v>0</v>
      </c>
      <c r="AP19" s="400">
        <f>IF(B19&lt;&gt;"",COUNTIFS(A1_Individu_Data_Keadaan_SDMK!Q$4:Q$149350,'04_MASTER_KODE_SDMK'!D$120,A1_Individu_Data_Keadaan_SDMK!O$4:O$149350,B19,A1_Individu_Data_Keadaan_SDMK!U$4:U$149350,"Laki-laki"),"")</f>
        <v>0</v>
      </c>
      <c r="AQ19" s="400">
        <f>IF(B19&lt;&gt;"",COUNTIFS(A1_Individu_Data_Keadaan_SDMK!Q$4:Q$149350,'04_MASTER_KODE_SDMK'!D$120,A1_Individu_Data_Keadaan_SDMK!O$4:O$149350,B19,A1_Individu_Data_Keadaan_SDMK!U$4:U$149350,"Perempuan"),"")</f>
        <v>0</v>
      </c>
      <c r="AR19" s="400">
        <f t="shared" si="12"/>
        <v>0</v>
      </c>
      <c r="AS19" s="400">
        <f t="shared" si="13"/>
        <v>0</v>
      </c>
      <c r="AT19" s="400">
        <f t="shared" si="14"/>
        <v>0</v>
      </c>
      <c r="AU19" s="400">
        <f t="shared" si="15"/>
        <v>0</v>
      </c>
    </row>
    <row r="20" spans="1:47">
      <c r="A20" s="331">
        <v>5</v>
      </c>
      <c r="B20" s="331" t="str">
        <f>IF(INDEX('01_MASTER_KODE_WILAYAH'!F$5:F$1353,MATCH($B$9,'01_MASTER_KODE_WILAYAH'!E$5:E$1353,0)+4)&lt;&gt;"-",INDEX('01_MASTER_KODE_WILAYAH'!F$5:F$1353,MATCH($B$9,'01_MASTER_KODE_WILAYAH'!E$5:E$1353,0)+4),"")</f>
        <v>KEBUMEN</v>
      </c>
      <c r="C20" s="399">
        <f>IF(B20&lt;&gt;"",COUNTIFS('02_MASTER_KODE_FASYANKES'!D$3:D$20282,"Puskesmas",'02_MASTER_KODE_FASYANKES'!L$3:L$20282,B20),"")</f>
        <v>35</v>
      </c>
      <c r="D20" s="399">
        <f>IF(B20&lt;&gt;"",COUNTIFS('02_MASTER_KODE_FASYANKES'!D$3:D$20282,"Rumah Sakit",'02_MASTER_KODE_FASYANKES'!L$3:L$20282,B20),"")</f>
        <v>13</v>
      </c>
      <c r="E20" s="399">
        <f>IF(B20&lt;&gt;"",COUNTIFS(A1_Individu_Data_Keadaan_SDMK!Q$4:Q$149350,'04_MASTER_KODE_SDMK'!D$6,A1_Individu_Data_Keadaan_SDMK!O$4:O$149350,B20,A1_Individu_Data_Keadaan_SDMK!U$4:U$149350,"Laki-laki"),"")</f>
        <v>0</v>
      </c>
      <c r="F20" s="399">
        <f>IF(B20&lt;&gt;"",COUNTIFS(A1_Individu_Data_Keadaan_SDMK!Q$4:Q$149350,'04_MASTER_KODE_SDMK'!D$6,A1_Individu_Data_Keadaan_SDMK!O$4:O$149350,B20,A1_Individu_Data_Keadaan_SDMK!U$4:U$149350,"Perempuan"),"")</f>
        <v>0</v>
      </c>
      <c r="G20" s="399">
        <f t="shared" si="0"/>
        <v>0</v>
      </c>
      <c r="H20" s="399">
        <f>IF(B20&lt;&gt;"",COUNTIFS(A1_Individu_Data_Keadaan_SDMK!Q$4:Q$149350,'04_MASTER_KODE_SDMK'!D$61,A1_Individu_Data_Keadaan_SDMK!O$4:O$149350,B20,A1_Individu_Data_Keadaan_SDMK!U$4:U$149350,"Laki-laki"),"")</f>
        <v>0</v>
      </c>
      <c r="I20" s="399">
        <f>IF(B20&lt;&gt;"",COUNTIFS(A1_Individu_Data_Keadaan_SDMK!Q$4:Q$149350,'04_MASTER_KODE_SDMK'!D$61,A1_Individu_Data_Keadaan_SDMK!O$4:O$149350,B20,A1_Individu_Data_Keadaan_SDMK!U$4:U$149350,"Perempuan"),"")</f>
        <v>0</v>
      </c>
      <c r="J20" s="399">
        <f t="shared" si="1"/>
        <v>0</v>
      </c>
      <c r="K20" s="399">
        <f>IF(B20&lt;&gt;"",COUNTIFS(A1_Individu_Data_Keadaan_SDMK!Q$4:Q$149350,'04_MASTER_KODE_SDMK'!D$62,A1_Individu_Data_Keadaan_SDMK!O$4:O$149350,B20,A1_Individu_Data_Keadaan_SDMK!U$4:U$149350,"Laki-laki"),"")</f>
        <v>0</v>
      </c>
      <c r="L20" s="399">
        <f>IF(B20&lt;&gt;"",COUNTIFS(A1_Individu_Data_Keadaan_SDMK!Q$4:Q$149350,'04_MASTER_KODE_SDMK'!D$62,A1_Individu_Data_Keadaan_SDMK!O$4:O$149350,B20,A1_Individu_Data_Keadaan_SDMK!U$4:U$149350,"Perempuan"),"")</f>
        <v>0</v>
      </c>
      <c r="M20" s="399">
        <f t="shared" si="2"/>
        <v>0</v>
      </c>
      <c r="N20" s="399">
        <f>IF(B20&lt;&gt;"",COUNTIFS(A1_Individu_Data_Keadaan_SDMK!Q$4:Q$149350,'04_MASTER_KODE_SDMK'!D$71,A1_Individu_Data_Keadaan_SDMK!O$4:O$149350,B20,A1_Individu_Data_Keadaan_SDMK!U$4:U$149350,"Perempuan"),"")</f>
        <v>0</v>
      </c>
      <c r="O20" s="399">
        <f>IF(B20&lt;&gt;"",COUNTIFS(A1_Individu_Data_Keadaan_SDMK!Q$4:Q$149350,'04_MASTER_KODE_SDMK'!D$75,A1_Individu_Data_Keadaan_SDMK!O$4:O$149350,B20,A1_Individu_Data_Keadaan_SDMK!U$4:U$149350,"Laki-laki"),"")</f>
        <v>0</v>
      </c>
      <c r="P20" s="399">
        <f>IF(B20&lt;&gt;"",COUNTIFS(A1_Individu_Data_Keadaan_SDMK!Q$4:Q$149350,'04_MASTER_KODE_SDMK'!D$75,A1_Individu_Data_Keadaan_SDMK!O$4:O$149350,B20,A1_Individu_Data_Keadaan_SDMK!U$4:U$149350,"Perempuan"),"")</f>
        <v>0</v>
      </c>
      <c r="Q20" s="399">
        <f t="shared" si="3"/>
        <v>0</v>
      </c>
      <c r="R20" s="399">
        <f>IF(B20&lt;&gt;"",COUNTIFS(A1_Individu_Data_Keadaan_SDMK!Q$4:Q$149350,'04_MASTER_KODE_SDMK'!D$79,A1_Individu_Data_Keadaan_SDMK!O$4:O$149350,B20,A1_Individu_Data_Keadaan_SDMK!U$4:U$149350,"Laki-laki"),"")</f>
        <v>0</v>
      </c>
      <c r="S20" s="399">
        <f>IF(B20&lt;&gt;"",COUNTIFS(A1_Individu_Data_Keadaan_SDMK!Q$4:Q$149350,'04_MASTER_KODE_SDMK'!D$79,A1_Individu_Data_Keadaan_SDMK!O$4:O$149350,B20,A1_Individu_Data_Keadaan_SDMK!U$4:U$149350,"Perempuan"),"")</f>
        <v>0</v>
      </c>
      <c r="T20" s="399">
        <f t="shared" si="4"/>
        <v>0</v>
      </c>
      <c r="U20" s="399">
        <f>IF(B20&lt;&gt;"",COUNTIFS(A1_Individu_Data_Keadaan_SDMK!Q$4:Q$149350,'04_MASTER_KODE_SDMK'!D$88,A1_Individu_Data_Keadaan_SDMK!O$4:O$149350,B20,A1_Individu_Data_Keadaan_SDMK!U$4:U$149350,"Laki-laki"),"")</f>
        <v>0</v>
      </c>
      <c r="V20" s="399">
        <f>IF(B20&lt;&gt;"",COUNTIFS(A1_Individu_Data_Keadaan_SDMK!Q$4:Q$149350,'04_MASTER_KODE_SDMK'!D$88,A1_Individu_Data_Keadaan_SDMK!O$4:O$149350,B20,A1_Individu_Data_Keadaan_SDMK!U$4:U$149350,"Perempuan"),"")</f>
        <v>0</v>
      </c>
      <c r="W20" s="399">
        <f t="shared" si="5"/>
        <v>0</v>
      </c>
      <c r="X20" s="399">
        <f>IF(B20&lt;&gt;"",COUNTIFS(A1_Individu_Data_Keadaan_SDMK!Q$4:Q$149350,'04_MASTER_KODE_SDMK'!D$91,A1_Individu_Data_Keadaan_SDMK!O$4:O$149350,B20,A1_Individu_Data_Keadaan_SDMK!U$4:U$149350,"Laki-laki"),"")</f>
        <v>0</v>
      </c>
      <c r="Y20" s="399">
        <f>IF(B20&lt;&gt;"",COUNTIFS(A1_Individu_Data_Keadaan_SDMK!Q$4:Q$149350,'04_MASTER_KODE_SDMK'!D$91,A1_Individu_Data_Keadaan_SDMK!O$4:O$149350,B20,A1_Individu_Data_Keadaan_SDMK!U$4:U$149350,"Perempuan"),"")</f>
        <v>0</v>
      </c>
      <c r="Z20" s="399">
        <f t="shared" si="6"/>
        <v>0</v>
      </c>
      <c r="AA20" s="399">
        <f>IF(B20&lt;&gt;"",COUNTIFS(A1_Individu_Data_Keadaan_SDMK!Q$4:Q$149350,'04_MASTER_KODE_SDMK'!D$93,A1_Individu_Data_Keadaan_SDMK!O$4:O$149350,B20,A1_Individu_Data_Keadaan_SDMK!U$4:U$149350,"Laki-laki"),"")</f>
        <v>0</v>
      </c>
      <c r="AB20" s="399">
        <f>IF(B20&lt;&gt;"",COUNTIFS(A1_Individu_Data_Keadaan_SDMK!Q$4:Q$149350,'04_MASTER_KODE_SDMK'!D$93,A1_Individu_Data_Keadaan_SDMK!O$4:O$149350,B20,A1_Individu_Data_Keadaan_SDMK!U$4:U$149350,"Perempuan"),"")</f>
        <v>0</v>
      </c>
      <c r="AC20" s="399">
        <f t="shared" si="7"/>
        <v>0</v>
      </c>
      <c r="AD20" s="399">
        <f>IF(B20&lt;&gt;"",COUNTIFS(A1_Individu_Data_Keadaan_SDMK!Q$4:Q$149350,'04_MASTER_KODE_SDMK'!D$97,A1_Individu_Data_Keadaan_SDMK!O$4:O$149350,B20,A1_Individu_Data_Keadaan_SDMK!U$4:U$149350,"Laki-laki"),"")</f>
        <v>0</v>
      </c>
      <c r="AE20" s="399">
        <f>IF(B20&lt;&gt;"",COUNTIFS(A1_Individu_Data_Keadaan_SDMK!Q$4:Q$149350,'04_MASTER_KODE_SDMK'!D$97,A1_Individu_Data_Keadaan_SDMK!O$4:O$149350,B20,A1_Individu_Data_Keadaan_SDMK!U$4:U$149350,"Perempuan"),"")</f>
        <v>0</v>
      </c>
      <c r="AF20" s="399">
        <f t="shared" si="8"/>
        <v>0</v>
      </c>
      <c r="AG20" s="399">
        <f>IF(B20&lt;&gt;"",COUNTIFS(A1_Individu_Data_Keadaan_SDMK!Q$4:Q$149350,'04_MASTER_KODE_SDMK'!D$105,A1_Individu_Data_Keadaan_SDMK!O$4:O$149350,B20,A1_Individu_Data_Keadaan_SDMK!U$4:U$149350,"Laki-laki"),"")</f>
        <v>0</v>
      </c>
      <c r="AH20" s="399">
        <f>IF(B20&lt;&gt;"",COUNTIFS(A1_Individu_Data_Keadaan_SDMK!Q$4:Q$149350,'04_MASTER_KODE_SDMK'!D$105,A1_Individu_Data_Keadaan_SDMK!O$4:O$149350,B20,A1_Individu_Data_Keadaan_SDMK!U$4:U$149350,"Perempuan"),"")</f>
        <v>0</v>
      </c>
      <c r="AI20" s="399">
        <f t="shared" si="9"/>
        <v>0</v>
      </c>
      <c r="AJ20" s="399">
        <f>IF(B20&lt;&gt;"",COUNTIFS(A1_Individu_Data_Keadaan_SDMK!Q$4:Q$149350,'04_MASTER_KODE_SDMK'!D$111,A1_Individu_Data_Keadaan_SDMK!O$4:O$149350,B20,A1_Individu_Data_Keadaan_SDMK!U$4:U$149350,"Laki-laki"),"")</f>
        <v>0</v>
      </c>
      <c r="AK20" s="399">
        <f>IF(B20&lt;&gt;"",COUNTIFS(A1_Individu_Data_Keadaan_SDMK!Q$4:Q$149350,'04_MASTER_KODE_SDMK'!D$111,A1_Individu_Data_Keadaan_SDMK!O$4:O$149350,B20,A1_Individu_Data_Keadaan_SDMK!U$4:U$149350,"Perempuan"),"")</f>
        <v>0</v>
      </c>
      <c r="AL20" s="399">
        <f t="shared" si="10"/>
        <v>0</v>
      </c>
      <c r="AM20" s="399">
        <f>IF(B20&lt;&gt;"",COUNTIFS(A1_Individu_Data_Keadaan_SDMK!Q$4:Q$149350,'04_MASTER_KODE_SDMK'!D$113,A1_Individu_Data_Keadaan_SDMK!O$4:O$149350,B20,A1_Individu_Data_Keadaan_SDMK!U$4:U$149350,"Laki-laki"),"")</f>
        <v>0</v>
      </c>
      <c r="AN20" s="399">
        <f>IF(B20&lt;&gt;"",COUNTIFS(A1_Individu_Data_Keadaan_SDMK!Q$4:Q$149350,'04_MASTER_KODE_SDMK'!D$113,A1_Individu_Data_Keadaan_SDMK!O$4:O$149350,B20,A1_Individu_Data_Keadaan_SDMK!U$4:U$149350,"Perempuan"),"")</f>
        <v>0</v>
      </c>
      <c r="AO20" s="399">
        <f t="shared" si="11"/>
        <v>0</v>
      </c>
      <c r="AP20" s="399">
        <f>IF(B20&lt;&gt;"",COUNTIFS(A1_Individu_Data_Keadaan_SDMK!Q$4:Q$149350,'04_MASTER_KODE_SDMK'!D$120,A1_Individu_Data_Keadaan_SDMK!O$4:O$149350,B20,A1_Individu_Data_Keadaan_SDMK!U$4:U$149350,"Laki-laki"),"")</f>
        <v>0</v>
      </c>
      <c r="AQ20" s="399">
        <f>IF(B20&lt;&gt;"",COUNTIFS(A1_Individu_Data_Keadaan_SDMK!Q$4:Q$149350,'04_MASTER_KODE_SDMK'!D$120,A1_Individu_Data_Keadaan_SDMK!O$4:O$149350,B20,A1_Individu_Data_Keadaan_SDMK!U$4:U$149350,"Perempuan"),"")</f>
        <v>0</v>
      </c>
      <c r="AR20" s="399">
        <f t="shared" si="12"/>
        <v>0</v>
      </c>
      <c r="AS20" s="399">
        <f t="shared" si="13"/>
        <v>0</v>
      </c>
      <c r="AT20" s="399">
        <f t="shared" si="14"/>
        <v>0</v>
      </c>
      <c r="AU20" s="399">
        <f t="shared" si="15"/>
        <v>0</v>
      </c>
    </row>
    <row r="21" spans="1:47">
      <c r="A21" s="388">
        <v>6</v>
      </c>
      <c r="B21" s="388" t="str">
        <f>IF(INDEX('01_MASTER_KODE_WILAYAH'!F$5:F$1353,MATCH($B$9,'01_MASTER_KODE_WILAYAH'!E$5:E$1353,0)+5)&lt;&gt;"-",INDEX('01_MASTER_KODE_WILAYAH'!F$5:F$1353,MATCH($B$9,'01_MASTER_KODE_WILAYAH'!E$5:E$1353,0)+5),"")</f>
        <v>PURWOREJO</v>
      </c>
      <c r="C21" s="400">
        <f>IF(B21&lt;&gt;"",COUNTIFS('02_MASTER_KODE_FASYANKES'!D$3:D$20282,"Puskesmas",'02_MASTER_KODE_FASYANKES'!L$3:L$20282,B21),"")</f>
        <v>27</v>
      </c>
      <c r="D21" s="400">
        <f>IF(B21&lt;&gt;"",COUNTIFS('02_MASTER_KODE_FASYANKES'!D$3:D$20282,"Rumah Sakit",'02_MASTER_KODE_FASYANKES'!L$3:L$20282,B21),"")</f>
        <v>10</v>
      </c>
      <c r="E21" s="400">
        <f>IF(B21&lt;&gt;"",COUNTIFS(A1_Individu_Data_Keadaan_SDMK!Q$4:Q$149350,'04_MASTER_KODE_SDMK'!D$6,A1_Individu_Data_Keadaan_SDMK!O$4:O$149350,B21,A1_Individu_Data_Keadaan_SDMK!U$4:U$149350,"Laki-laki"),"")</f>
        <v>0</v>
      </c>
      <c r="F21" s="400">
        <f>IF(B21&lt;&gt;"",COUNTIFS(A1_Individu_Data_Keadaan_SDMK!Q$4:Q$149350,'04_MASTER_KODE_SDMK'!D$6,A1_Individu_Data_Keadaan_SDMK!O$4:O$149350,B21,A1_Individu_Data_Keadaan_SDMK!U$4:U$149350,"Perempuan"),"")</f>
        <v>0</v>
      </c>
      <c r="G21" s="400">
        <f t="shared" si="0"/>
        <v>0</v>
      </c>
      <c r="H21" s="400">
        <f>IF(B21&lt;&gt;"",COUNTIFS(A1_Individu_Data_Keadaan_SDMK!Q$4:Q$149350,'04_MASTER_KODE_SDMK'!D$61,A1_Individu_Data_Keadaan_SDMK!O$4:O$149350,B21,A1_Individu_Data_Keadaan_SDMK!U$4:U$149350,"Laki-laki"),"")</f>
        <v>0</v>
      </c>
      <c r="I21" s="400">
        <f>IF(B21&lt;&gt;"",COUNTIFS(A1_Individu_Data_Keadaan_SDMK!Q$4:Q$149350,'04_MASTER_KODE_SDMK'!D$61,A1_Individu_Data_Keadaan_SDMK!O$4:O$149350,B21,A1_Individu_Data_Keadaan_SDMK!U$4:U$149350,"Perempuan"),"")</f>
        <v>0</v>
      </c>
      <c r="J21" s="400">
        <f t="shared" si="1"/>
        <v>0</v>
      </c>
      <c r="K21" s="400">
        <f>IF(B21&lt;&gt;"",COUNTIFS(A1_Individu_Data_Keadaan_SDMK!Q$4:Q$149350,'04_MASTER_KODE_SDMK'!D$62,A1_Individu_Data_Keadaan_SDMK!O$4:O$149350,B21,A1_Individu_Data_Keadaan_SDMK!U$4:U$149350,"Laki-laki"),"")</f>
        <v>0</v>
      </c>
      <c r="L21" s="400">
        <f>IF(B21&lt;&gt;"",COUNTIFS(A1_Individu_Data_Keadaan_SDMK!Q$4:Q$149350,'04_MASTER_KODE_SDMK'!D$62,A1_Individu_Data_Keadaan_SDMK!O$4:O$149350,B21,A1_Individu_Data_Keadaan_SDMK!U$4:U$149350,"Perempuan"),"")</f>
        <v>0</v>
      </c>
      <c r="M21" s="400">
        <f t="shared" si="2"/>
        <v>0</v>
      </c>
      <c r="N21" s="400">
        <f>IF(B21&lt;&gt;"",COUNTIFS(A1_Individu_Data_Keadaan_SDMK!Q$4:Q$149350,'04_MASTER_KODE_SDMK'!D$71,A1_Individu_Data_Keadaan_SDMK!O$4:O$149350,B21,A1_Individu_Data_Keadaan_SDMK!U$4:U$149350,"Perempuan"),"")</f>
        <v>0</v>
      </c>
      <c r="O21" s="400">
        <f>IF(B21&lt;&gt;"",COUNTIFS(A1_Individu_Data_Keadaan_SDMK!Q$4:Q$149350,'04_MASTER_KODE_SDMK'!D$75,A1_Individu_Data_Keadaan_SDMK!O$4:O$149350,B21,A1_Individu_Data_Keadaan_SDMK!U$4:U$149350,"Laki-laki"),"")</f>
        <v>0</v>
      </c>
      <c r="P21" s="400">
        <f>IF(B21&lt;&gt;"",COUNTIFS(A1_Individu_Data_Keadaan_SDMK!Q$4:Q$149350,'04_MASTER_KODE_SDMK'!D$75,A1_Individu_Data_Keadaan_SDMK!O$4:O$149350,B21,A1_Individu_Data_Keadaan_SDMK!U$4:U$149350,"Perempuan"),"")</f>
        <v>0</v>
      </c>
      <c r="Q21" s="400">
        <f t="shared" si="3"/>
        <v>0</v>
      </c>
      <c r="R21" s="400">
        <f>IF(B21&lt;&gt;"",COUNTIFS(A1_Individu_Data_Keadaan_SDMK!Q$4:Q$149350,'04_MASTER_KODE_SDMK'!D$79,A1_Individu_Data_Keadaan_SDMK!O$4:O$149350,B21,A1_Individu_Data_Keadaan_SDMK!U$4:U$149350,"Laki-laki"),"")</f>
        <v>0</v>
      </c>
      <c r="S21" s="400">
        <f>IF(B21&lt;&gt;"",COUNTIFS(A1_Individu_Data_Keadaan_SDMK!Q$4:Q$149350,'04_MASTER_KODE_SDMK'!D$79,A1_Individu_Data_Keadaan_SDMK!O$4:O$149350,B21,A1_Individu_Data_Keadaan_SDMK!U$4:U$149350,"Perempuan"),"")</f>
        <v>0</v>
      </c>
      <c r="T21" s="400">
        <f t="shared" si="4"/>
        <v>0</v>
      </c>
      <c r="U21" s="400">
        <f>IF(B21&lt;&gt;"",COUNTIFS(A1_Individu_Data_Keadaan_SDMK!Q$4:Q$149350,'04_MASTER_KODE_SDMK'!D$88,A1_Individu_Data_Keadaan_SDMK!O$4:O$149350,B21,A1_Individu_Data_Keadaan_SDMK!U$4:U$149350,"Laki-laki"),"")</f>
        <v>0</v>
      </c>
      <c r="V21" s="400">
        <f>IF(B21&lt;&gt;"",COUNTIFS(A1_Individu_Data_Keadaan_SDMK!Q$4:Q$149350,'04_MASTER_KODE_SDMK'!D$88,A1_Individu_Data_Keadaan_SDMK!O$4:O$149350,B21,A1_Individu_Data_Keadaan_SDMK!U$4:U$149350,"Perempuan"),"")</f>
        <v>0</v>
      </c>
      <c r="W21" s="400">
        <f t="shared" si="5"/>
        <v>0</v>
      </c>
      <c r="X21" s="400">
        <f>IF(B21&lt;&gt;"",COUNTIFS(A1_Individu_Data_Keadaan_SDMK!Q$4:Q$149350,'04_MASTER_KODE_SDMK'!D$91,A1_Individu_Data_Keadaan_SDMK!O$4:O$149350,B21,A1_Individu_Data_Keadaan_SDMK!U$4:U$149350,"Laki-laki"),"")</f>
        <v>0</v>
      </c>
      <c r="Y21" s="400">
        <f>IF(B21&lt;&gt;"",COUNTIFS(A1_Individu_Data_Keadaan_SDMK!Q$4:Q$149350,'04_MASTER_KODE_SDMK'!D$91,A1_Individu_Data_Keadaan_SDMK!O$4:O$149350,B21,A1_Individu_Data_Keadaan_SDMK!U$4:U$149350,"Perempuan"),"")</f>
        <v>0</v>
      </c>
      <c r="Z21" s="400">
        <f t="shared" si="6"/>
        <v>0</v>
      </c>
      <c r="AA21" s="400">
        <f>IF(B21&lt;&gt;"",COUNTIFS(A1_Individu_Data_Keadaan_SDMK!Q$4:Q$149350,'04_MASTER_KODE_SDMK'!D$93,A1_Individu_Data_Keadaan_SDMK!O$4:O$149350,B21,A1_Individu_Data_Keadaan_SDMK!U$4:U$149350,"Laki-laki"),"")</f>
        <v>0</v>
      </c>
      <c r="AB21" s="400">
        <f>IF(B21&lt;&gt;"",COUNTIFS(A1_Individu_Data_Keadaan_SDMK!Q$4:Q$149350,'04_MASTER_KODE_SDMK'!D$93,A1_Individu_Data_Keadaan_SDMK!O$4:O$149350,B21,A1_Individu_Data_Keadaan_SDMK!U$4:U$149350,"Perempuan"),"")</f>
        <v>0</v>
      </c>
      <c r="AC21" s="400">
        <f t="shared" si="7"/>
        <v>0</v>
      </c>
      <c r="AD21" s="400">
        <f>IF(B21&lt;&gt;"",COUNTIFS(A1_Individu_Data_Keadaan_SDMK!Q$4:Q$149350,'04_MASTER_KODE_SDMK'!D$97,A1_Individu_Data_Keadaan_SDMK!O$4:O$149350,B21,A1_Individu_Data_Keadaan_SDMK!U$4:U$149350,"Laki-laki"),"")</f>
        <v>0</v>
      </c>
      <c r="AE21" s="400">
        <f>IF(B21&lt;&gt;"",COUNTIFS(A1_Individu_Data_Keadaan_SDMK!Q$4:Q$149350,'04_MASTER_KODE_SDMK'!D$97,A1_Individu_Data_Keadaan_SDMK!O$4:O$149350,B21,A1_Individu_Data_Keadaan_SDMK!U$4:U$149350,"Perempuan"),"")</f>
        <v>0</v>
      </c>
      <c r="AF21" s="400">
        <f t="shared" si="8"/>
        <v>0</v>
      </c>
      <c r="AG21" s="400">
        <f>IF(B21&lt;&gt;"",COUNTIFS(A1_Individu_Data_Keadaan_SDMK!Q$4:Q$149350,'04_MASTER_KODE_SDMK'!D$105,A1_Individu_Data_Keadaan_SDMK!O$4:O$149350,B21,A1_Individu_Data_Keadaan_SDMK!U$4:U$149350,"Laki-laki"),"")</f>
        <v>0</v>
      </c>
      <c r="AH21" s="400">
        <f>IF(B21&lt;&gt;"",COUNTIFS(A1_Individu_Data_Keadaan_SDMK!Q$4:Q$149350,'04_MASTER_KODE_SDMK'!D$105,A1_Individu_Data_Keadaan_SDMK!O$4:O$149350,B21,A1_Individu_Data_Keadaan_SDMK!U$4:U$149350,"Perempuan"),"")</f>
        <v>0</v>
      </c>
      <c r="AI21" s="400">
        <f t="shared" si="9"/>
        <v>0</v>
      </c>
      <c r="AJ21" s="400">
        <f>IF(B21&lt;&gt;"",COUNTIFS(A1_Individu_Data_Keadaan_SDMK!Q$4:Q$149350,'04_MASTER_KODE_SDMK'!D$111,A1_Individu_Data_Keadaan_SDMK!O$4:O$149350,B21,A1_Individu_Data_Keadaan_SDMK!U$4:U$149350,"Laki-laki"),"")</f>
        <v>0</v>
      </c>
      <c r="AK21" s="400">
        <f>IF(B21&lt;&gt;"",COUNTIFS(A1_Individu_Data_Keadaan_SDMK!Q$4:Q$149350,'04_MASTER_KODE_SDMK'!D$111,A1_Individu_Data_Keadaan_SDMK!O$4:O$149350,B21,A1_Individu_Data_Keadaan_SDMK!U$4:U$149350,"Perempuan"),"")</f>
        <v>0</v>
      </c>
      <c r="AL21" s="400">
        <f t="shared" si="10"/>
        <v>0</v>
      </c>
      <c r="AM21" s="400">
        <f>IF(B21&lt;&gt;"",COUNTIFS(A1_Individu_Data_Keadaan_SDMK!Q$4:Q$149350,'04_MASTER_KODE_SDMK'!D$113,A1_Individu_Data_Keadaan_SDMK!O$4:O$149350,B21,A1_Individu_Data_Keadaan_SDMK!U$4:U$149350,"Laki-laki"),"")</f>
        <v>0</v>
      </c>
      <c r="AN21" s="400">
        <f>IF(B21&lt;&gt;"",COUNTIFS(A1_Individu_Data_Keadaan_SDMK!Q$4:Q$149350,'04_MASTER_KODE_SDMK'!D$113,A1_Individu_Data_Keadaan_SDMK!O$4:O$149350,B21,A1_Individu_Data_Keadaan_SDMK!U$4:U$149350,"Perempuan"),"")</f>
        <v>0</v>
      </c>
      <c r="AO21" s="400">
        <f t="shared" si="11"/>
        <v>0</v>
      </c>
      <c r="AP21" s="400">
        <f>IF(B21&lt;&gt;"",COUNTIFS(A1_Individu_Data_Keadaan_SDMK!Q$4:Q$149350,'04_MASTER_KODE_SDMK'!D$120,A1_Individu_Data_Keadaan_SDMK!O$4:O$149350,B21,A1_Individu_Data_Keadaan_SDMK!U$4:U$149350,"Laki-laki"),"")</f>
        <v>0</v>
      </c>
      <c r="AQ21" s="400">
        <f>IF(B21&lt;&gt;"",COUNTIFS(A1_Individu_Data_Keadaan_SDMK!Q$4:Q$149350,'04_MASTER_KODE_SDMK'!D$120,A1_Individu_Data_Keadaan_SDMK!O$4:O$149350,B21,A1_Individu_Data_Keadaan_SDMK!U$4:U$149350,"Perempuan"),"")</f>
        <v>0</v>
      </c>
      <c r="AR21" s="400">
        <f t="shared" si="12"/>
        <v>0</v>
      </c>
      <c r="AS21" s="400">
        <f t="shared" si="13"/>
        <v>0</v>
      </c>
      <c r="AT21" s="400">
        <f t="shared" si="14"/>
        <v>0</v>
      </c>
      <c r="AU21" s="400">
        <f t="shared" si="15"/>
        <v>0</v>
      </c>
    </row>
    <row r="22" spans="1:47">
      <c r="A22" s="331">
        <v>7</v>
      </c>
      <c r="B22" s="331" t="str">
        <f>IF(INDEX('01_MASTER_KODE_WILAYAH'!F$5:F$1353,MATCH($B$9,'01_MASTER_KODE_WILAYAH'!E$5:E$1353,0)+6)&lt;&gt;"-",INDEX('01_MASTER_KODE_WILAYAH'!F$5:F$1353,MATCH($B$9,'01_MASTER_KODE_WILAYAH'!E$5:E$1353,0)+6),"")</f>
        <v>WONOSOBO</v>
      </c>
      <c r="C22" s="399">
        <f>IF(B22&lt;&gt;"",COUNTIFS('02_MASTER_KODE_FASYANKES'!D$3:D$20282,"Puskesmas",'02_MASTER_KODE_FASYANKES'!L$3:L$20282,B22),"")</f>
        <v>24</v>
      </c>
      <c r="D22" s="399">
        <f>IF(B22&lt;&gt;"",COUNTIFS('02_MASTER_KODE_FASYANKES'!D$3:D$20282,"Rumah Sakit",'02_MASTER_KODE_FASYANKES'!L$3:L$20282,B22),"")</f>
        <v>4</v>
      </c>
      <c r="E22" s="399">
        <f>IF(B22&lt;&gt;"",COUNTIFS(A1_Individu_Data_Keadaan_SDMK!Q$4:Q$149350,'04_MASTER_KODE_SDMK'!D$6,A1_Individu_Data_Keadaan_SDMK!O$4:O$149350,B22,A1_Individu_Data_Keadaan_SDMK!U$4:U$149350,"Laki-laki"),"")</f>
        <v>0</v>
      </c>
      <c r="F22" s="399">
        <f>IF(B22&lt;&gt;"",COUNTIFS(A1_Individu_Data_Keadaan_SDMK!Q$4:Q$149350,'04_MASTER_KODE_SDMK'!D$6,A1_Individu_Data_Keadaan_SDMK!O$4:O$149350,B22,A1_Individu_Data_Keadaan_SDMK!U$4:U$149350,"Perempuan"),"")</f>
        <v>0</v>
      </c>
      <c r="G22" s="399">
        <f t="shared" si="0"/>
        <v>0</v>
      </c>
      <c r="H22" s="399">
        <f>IF(B22&lt;&gt;"",COUNTIFS(A1_Individu_Data_Keadaan_SDMK!Q$4:Q$149350,'04_MASTER_KODE_SDMK'!D$61,A1_Individu_Data_Keadaan_SDMK!O$4:O$149350,B22,A1_Individu_Data_Keadaan_SDMK!U$4:U$149350,"Laki-laki"),"")</f>
        <v>0</v>
      </c>
      <c r="I22" s="399">
        <f>IF(B22&lt;&gt;"",COUNTIFS(A1_Individu_Data_Keadaan_SDMK!Q$4:Q$149350,'04_MASTER_KODE_SDMK'!D$61,A1_Individu_Data_Keadaan_SDMK!O$4:O$149350,B22,A1_Individu_Data_Keadaan_SDMK!U$4:U$149350,"Perempuan"),"")</f>
        <v>0</v>
      </c>
      <c r="J22" s="399">
        <f t="shared" si="1"/>
        <v>0</v>
      </c>
      <c r="K22" s="399">
        <f>IF(B22&lt;&gt;"",COUNTIFS(A1_Individu_Data_Keadaan_SDMK!Q$4:Q$149350,'04_MASTER_KODE_SDMK'!D$62,A1_Individu_Data_Keadaan_SDMK!O$4:O$149350,B22,A1_Individu_Data_Keadaan_SDMK!U$4:U$149350,"Laki-laki"),"")</f>
        <v>0</v>
      </c>
      <c r="L22" s="399">
        <f>IF(B22&lt;&gt;"",COUNTIFS(A1_Individu_Data_Keadaan_SDMK!Q$4:Q$149350,'04_MASTER_KODE_SDMK'!D$62,A1_Individu_Data_Keadaan_SDMK!O$4:O$149350,B22,A1_Individu_Data_Keadaan_SDMK!U$4:U$149350,"Perempuan"),"")</f>
        <v>0</v>
      </c>
      <c r="M22" s="399">
        <f t="shared" si="2"/>
        <v>0</v>
      </c>
      <c r="N22" s="399">
        <f>IF(B22&lt;&gt;"",COUNTIFS(A1_Individu_Data_Keadaan_SDMK!Q$4:Q$149350,'04_MASTER_KODE_SDMK'!D$71,A1_Individu_Data_Keadaan_SDMK!O$4:O$149350,B22,A1_Individu_Data_Keadaan_SDMK!U$4:U$149350,"Perempuan"),"")</f>
        <v>0</v>
      </c>
      <c r="O22" s="399">
        <f>IF(B22&lt;&gt;"",COUNTIFS(A1_Individu_Data_Keadaan_SDMK!Q$4:Q$149350,'04_MASTER_KODE_SDMK'!D$75,A1_Individu_Data_Keadaan_SDMK!O$4:O$149350,B22,A1_Individu_Data_Keadaan_SDMK!U$4:U$149350,"Laki-laki"),"")</f>
        <v>0</v>
      </c>
      <c r="P22" s="399">
        <f>IF(B22&lt;&gt;"",COUNTIFS(A1_Individu_Data_Keadaan_SDMK!Q$4:Q$149350,'04_MASTER_KODE_SDMK'!D$75,A1_Individu_Data_Keadaan_SDMK!O$4:O$149350,B22,A1_Individu_Data_Keadaan_SDMK!U$4:U$149350,"Perempuan"),"")</f>
        <v>0</v>
      </c>
      <c r="Q22" s="399">
        <f t="shared" si="3"/>
        <v>0</v>
      </c>
      <c r="R22" s="399">
        <f>IF(B22&lt;&gt;"",COUNTIFS(A1_Individu_Data_Keadaan_SDMK!Q$4:Q$149350,'04_MASTER_KODE_SDMK'!D$79,A1_Individu_Data_Keadaan_SDMK!O$4:O$149350,B22,A1_Individu_Data_Keadaan_SDMK!U$4:U$149350,"Laki-laki"),"")</f>
        <v>0</v>
      </c>
      <c r="S22" s="399">
        <f>IF(B22&lt;&gt;"",COUNTIFS(A1_Individu_Data_Keadaan_SDMK!Q$4:Q$149350,'04_MASTER_KODE_SDMK'!D$79,A1_Individu_Data_Keadaan_SDMK!O$4:O$149350,B22,A1_Individu_Data_Keadaan_SDMK!U$4:U$149350,"Perempuan"),"")</f>
        <v>0</v>
      </c>
      <c r="T22" s="399">
        <f t="shared" si="4"/>
        <v>0</v>
      </c>
      <c r="U22" s="399">
        <f>IF(B22&lt;&gt;"",COUNTIFS(A1_Individu_Data_Keadaan_SDMK!Q$4:Q$149350,'04_MASTER_KODE_SDMK'!D$88,A1_Individu_Data_Keadaan_SDMK!O$4:O$149350,B22,A1_Individu_Data_Keadaan_SDMK!U$4:U$149350,"Laki-laki"),"")</f>
        <v>0</v>
      </c>
      <c r="V22" s="399">
        <f>IF(B22&lt;&gt;"",COUNTIFS(A1_Individu_Data_Keadaan_SDMK!Q$4:Q$149350,'04_MASTER_KODE_SDMK'!D$88,A1_Individu_Data_Keadaan_SDMK!O$4:O$149350,B22,A1_Individu_Data_Keadaan_SDMK!U$4:U$149350,"Perempuan"),"")</f>
        <v>0</v>
      </c>
      <c r="W22" s="399">
        <f t="shared" si="5"/>
        <v>0</v>
      </c>
      <c r="X22" s="399">
        <f>IF(B22&lt;&gt;"",COUNTIFS(A1_Individu_Data_Keadaan_SDMK!Q$4:Q$149350,'04_MASTER_KODE_SDMK'!D$91,A1_Individu_Data_Keadaan_SDMK!O$4:O$149350,B22,A1_Individu_Data_Keadaan_SDMK!U$4:U$149350,"Laki-laki"),"")</f>
        <v>0</v>
      </c>
      <c r="Y22" s="399">
        <f>IF(B22&lt;&gt;"",COUNTIFS(A1_Individu_Data_Keadaan_SDMK!Q$4:Q$149350,'04_MASTER_KODE_SDMK'!D$91,A1_Individu_Data_Keadaan_SDMK!O$4:O$149350,B22,A1_Individu_Data_Keadaan_SDMK!U$4:U$149350,"Perempuan"),"")</f>
        <v>0</v>
      </c>
      <c r="Z22" s="399">
        <f t="shared" si="6"/>
        <v>0</v>
      </c>
      <c r="AA22" s="399">
        <f>IF(B22&lt;&gt;"",COUNTIFS(A1_Individu_Data_Keadaan_SDMK!Q$4:Q$149350,'04_MASTER_KODE_SDMK'!D$93,A1_Individu_Data_Keadaan_SDMK!O$4:O$149350,B22,A1_Individu_Data_Keadaan_SDMK!U$4:U$149350,"Laki-laki"),"")</f>
        <v>0</v>
      </c>
      <c r="AB22" s="399">
        <f>IF(B22&lt;&gt;"",COUNTIFS(A1_Individu_Data_Keadaan_SDMK!Q$4:Q$149350,'04_MASTER_KODE_SDMK'!D$93,A1_Individu_Data_Keadaan_SDMK!O$4:O$149350,B22,A1_Individu_Data_Keadaan_SDMK!U$4:U$149350,"Perempuan"),"")</f>
        <v>0</v>
      </c>
      <c r="AC22" s="399">
        <f t="shared" si="7"/>
        <v>0</v>
      </c>
      <c r="AD22" s="399">
        <f>IF(B22&lt;&gt;"",COUNTIFS(A1_Individu_Data_Keadaan_SDMK!Q$4:Q$149350,'04_MASTER_KODE_SDMK'!D$97,A1_Individu_Data_Keadaan_SDMK!O$4:O$149350,B22,A1_Individu_Data_Keadaan_SDMK!U$4:U$149350,"Laki-laki"),"")</f>
        <v>0</v>
      </c>
      <c r="AE22" s="399">
        <f>IF(B22&lt;&gt;"",COUNTIFS(A1_Individu_Data_Keadaan_SDMK!Q$4:Q$149350,'04_MASTER_KODE_SDMK'!D$97,A1_Individu_Data_Keadaan_SDMK!O$4:O$149350,B22,A1_Individu_Data_Keadaan_SDMK!U$4:U$149350,"Perempuan"),"")</f>
        <v>0</v>
      </c>
      <c r="AF22" s="399">
        <f t="shared" si="8"/>
        <v>0</v>
      </c>
      <c r="AG22" s="399">
        <f>IF(B22&lt;&gt;"",COUNTIFS(A1_Individu_Data_Keadaan_SDMK!Q$4:Q$149350,'04_MASTER_KODE_SDMK'!D$105,A1_Individu_Data_Keadaan_SDMK!O$4:O$149350,B22,A1_Individu_Data_Keadaan_SDMK!U$4:U$149350,"Laki-laki"),"")</f>
        <v>0</v>
      </c>
      <c r="AH22" s="399">
        <f>IF(B22&lt;&gt;"",COUNTIFS(A1_Individu_Data_Keadaan_SDMK!Q$4:Q$149350,'04_MASTER_KODE_SDMK'!D$105,A1_Individu_Data_Keadaan_SDMK!O$4:O$149350,B22,A1_Individu_Data_Keadaan_SDMK!U$4:U$149350,"Perempuan"),"")</f>
        <v>0</v>
      </c>
      <c r="AI22" s="399">
        <f t="shared" si="9"/>
        <v>0</v>
      </c>
      <c r="AJ22" s="399">
        <f>IF(B22&lt;&gt;"",COUNTIFS(A1_Individu_Data_Keadaan_SDMK!Q$4:Q$149350,'04_MASTER_KODE_SDMK'!D$111,A1_Individu_Data_Keadaan_SDMK!O$4:O$149350,B22,A1_Individu_Data_Keadaan_SDMK!U$4:U$149350,"Laki-laki"),"")</f>
        <v>0</v>
      </c>
      <c r="AK22" s="399">
        <f>IF(B22&lt;&gt;"",COUNTIFS(A1_Individu_Data_Keadaan_SDMK!Q$4:Q$149350,'04_MASTER_KODE_SDMK'!D$111,A1_Individu_Data_Keadaan_SDMK!O$4:O$149350,B22,A1_Individu_Data_Keadaan_SDMK!U$4:U$149350,"Perempuan"),"")</f>
        <v>0</v>
      </c>
      <c r="AL22" s="399">
        <f t="shared" si="10"/>
        <v>0</v>
      </c>
      <c r="AM22" s="399">
        <f>IF(B22&lt;&gt;"",COUNTIFS(A1_Individu_Data_Keadaan_SDMK!Q$4:Q$149350,'04_MASTER_KODE_SDMK'!D$113,A1_Individu_Data_Keadaan_SDMK!O$4:O$149350,B22,A1_Individu_Data_Keadaan_SDMK!U$4:U$149350,"Laki-laki"),"")</f>
        <v>0</v>
      </c>
      <c r="AN22" s="399">
        <f>IF(B22&lt;&gt;"",COUNTIFS(A1_Individu_Data_Keadaan_SDMK!Q$4:Q$149350,'04_MASTER_KODE_SDMK'!D$113,A1_Individu_Data_Keadaan_SDMK!O$4:O$149350,B22,A1_Individu_Data_Keadaan_SDMK!U$4:U$149350,"Perempuan"),"")</f>
        <v>0</v>
      </c>
      <c r="AO22" s="399">
        <f t="shared" si="11"/>
        <v>0</v>
      </c>
      <c r="AP22" s="399">
        <f>IF(B22&lt;&gt;"",COUNTIFS(A1_Individu_Data_Keadaan_SDMK!Q$4:Q$149350,'04_MASTER_KODE_SDMK'!D$120,A1_Individu_Data_Keadaan_SDMK!O$4:O$149350,B22,A1_Individu_Data_Keadaan_SDMK!U$4:U$149350,"Laki-laki"),"")</f>
        <v>0</v>
      </c>
      <c r="AQ22" s="399">
        <f>IF(B22&lt;&gt;"",COUNTIFS(A1_Individu_Data_Keadaan_SDMK!Q$4:Q$149350,'04_MASTER_KODE_SDMK'!D$120,A1_Individu_Data_Keadaan_SDMK!O$4:O$149350,B22,A1_Individu_Data_Keadaan_SDMK!U$4:U$149350,"Perempuan"),"")</f>
        <v>0</v>
      </c>
      <c r="AR22" s="399">
        <f t="shared" si="12"/>
        <v>0</v>
      </c>
      <c r="AS22" s="399">
        <f t="shared" si="13"/>
        <v>0</v>
      </c>
      <c r="AT22" s="399">
        <f t="shared" si="14"/>
        <v>0</v>
      </c>
      <c r="AU22" s="399">
        <f t="shared" si="15"/>
        <v>0</v>
      </c>
    </row>
    <row r="23" spans="1:47">
      <c r="A23" s="388">
        <v>8</v>
      </c>
      <c r="B23" s="388" t="str">
        <f>IF(INDEX('01_MASTER_KODE_WILAYAH'!F$5:F$1353,MATCH($B$9,'01_MASTER_KODE_WILAYAH'!E$5:E$1353,0)+7)&lt;&gt;"-",INDEX('01_MASTER_KODE_WILAYAH'!F$5:F$1353,MATCH($B$9,'01_MASTER_KODE_WILAYAH'!E$5:E$1353,0)+7),"")</f>
        <v>MAGELANG</v>
      </c>
      <c r="C23" s="400">
        <f>IF(B23&lt;&gt;"",COUNTIFS('02_MASTER_KODE_FASYANKES'!D$3:D$20282,"Puskesmas",'02_MASTER_KODE_FASYANKES'!L$3:L$20282,B23),"")</f>
        <v>34</v>
      </c>
      <c r="D23" s="400">
        <f>IF(B23&lt;&gt;"",COUNTIFS('02_MASTER_KODE_FASYANKES'!D$3:D$20282,"Rumah Sakit",'02_MASTER_KODE_FASYANKES'!L$3:L$20282,B23),"")</f>
        <v>4</v>
      </c>
      <c r="E23" s="400">
        <f>IF(B23&lt;&gt;"",COUNTIFS(A1_Individu_Data_Keadaan_SDMK!Q$4:Q$149350,'04_MASTER_KODE_SDMK'!D$6,A1_Individu_Data_Keadaan_SDMK!O$4:O$149350,B23,A1_Individu_Data_Keadaan_SDMK!U$4:U$149350,"Laki-laki"),"")</f>
        <v>0</v>
      </c>
      <c r="F23" s="400">
        <f>IF(B23&lt;&gt;"",COUNTIFS(A1_Individu_Data_Keadaan_SDMK!Q$4:Q$149350,'04_MASTER_KODE_SDMK'!D$6,A1_Individu_Data_Keadaan_SDMK!O$4:O$149350,B23,A1_Individu_Data_Keadaan_SDMK!U$4:U$149350,"Perempuan"),"")</f>
        <v>0</v>
      </c>
      <c r="G23" s="400">
        <f t="shared" si="0"/>
        <v>0</v>
      </c>
      <c r="H23" s="400">
        <f>IF(B23&lt;&gt;"",COUNTIFS(A1_Individu_Data_Keadaan_SDMK!Q$4:Q$149350,'04_MASTER_KODE_SDMK'!D$61,A1_Individu_Data_Keadaan_SDMK!O$4:O$149350,B23,A1_Individu_Data_Keadaan_SDMK!U$4:U$149350,"Laki-laki"),"")</f>
        <v>0</v>
      </c>
      <c r="I23" s="400">
        <f>IF(B23&lt;&gt;"",COUNTIFS(A1_Individu_Data_Keadaan_SDMK!Q$4:Q$149350,'04_MASTER_KODE_SDMK'!D$61,A1_Individu_Data_Keadaan_SDMK!O$4:O$149350,B23,A1_Individu_Data_Keadaan_SDMK!U$4:U$149350,"Perempuan"),"")</f>
        <v>0</v>
      </c>
      <c r="J23" s="400">
        <f t="shared" si="1"/>
        <v>0</v>
      </c>
      <c r="K23" s="400">
        <f>IF(B23&lt;&gt;"",COUNTIFS(A1_Individu_Data_Keadaan_SDMK!Q$4:Q$149350,'04_MASTER_KODE_SDMK'!D$62,A1_Individu_Data_Keadaan_SDMK!O$4:O$149350,B23,A1_Individu_Data_Keadaan_SDMK!U$4:U$149350,"Laki-laki"),"")</f>
        <v>0</v>
      </c>
      <c r="L23" s="400">
        <f>IF(B23&lt;&gt;"",COUNTIFS(A1_Individu_Data_Keadaan_SDMK!Q$4:Q$149350,'04_MASTER_KODE_SDMK'!D$62,A1_Individu_Data_Keadaan_SDMK!O$4:O$149350,B23,A1_Individu_Data_Keadaan_SDMK!U$4:U$149350,"Perempuan"),"")</f>
        <v>0</v>
      </c>
      <c r="M23" s="400">
        <f t="shared" si="2"/>
        <v>0</v>
      </c>
      <c r="N23" s="400">
        <f>IF(B23&lt;&gt;"",COUNTIFS(A1_Individu_Data_Keadaan_SDMK!Q$4:Q$149350,'04_MASTER_KODE_SDMK'!D$71,A1_Individu_Data_Keadaan_SDMK!O$4:O$149350,B23,A1_Individu_Data_Keadaan_SDMK!U$4:U$149350,"Perempuan"),"")</f>
        <v>0</v>
      </c>
      <c r="O23" s="400">
        <f>IF(B23&lt;&gt;"",COUNTIFS(A1_Individu_Data_Keadaan_SDMK!Q$4:Q$149350,'04_MASTER_KODE_SDMK'!D$75,A1_Individu_Data_Keadaan_SDMK!O$4:O$149350,B23,A1_Individu_Data_Keadaan_SDMK!U$4:U$149350,"Laki-laki"),"")</f>
        <v>0</v>
      </c>
      <c r="P23" s="400">
        <f>IF(B23&lt;&gt;"",COUNTIFS(A1_Individu_Data_Keadaan_SDMK!Q$4:Q$149350,'04_MASTER_KODE_SDMK'!D$75,A1_Individu_Data_Keadaan_SDMK!O$4:O$149350,B23,A1_Individu_Data_Keadaan_SDMK!U$4:U$149350,"Perempuan"),"")</f>
        <v>0</v>
      </c>
      <c r="Q23" s="400">
        <f t="shared" si="3"/>
        <v>0</v>
      </c>
      <c r="R23" s="400">
        <f>IF(B23&lt;&gt;"",COUNTIFS(A1_Individu_Data_Keadaan_SDMK!Q$4:Q$149350,'04_MASTER_KODE_SDMK'!D$79,A1_Individu_Data_Keadaan_SDMK!O$4:O$149350,B23,A1_Individu_Data_Keadaan_SDMK!U$4:U$149350,"Laki-laki"),"")</f>
        <v>0</v>
      </c>
      <c r="S23" s="400">
        <f>IF(B23&lt;&gt;"",COUNTIFS(A1_Individu_Data_Keadaan_SDMK!Q$4:Q$149350,'04_MASTER_KODE_SDMK'!D$79,A1_Individu_Data_Keadaan_SDMK!O$4:O$149350,B23,A1_Individu_Data_Keadaan_SDMK!U$4:U$149350,"Perempuan"),"")</f>
        <v>0</v>
      </c>
      <c r="T23" s="400">
        <f t="shared" si="4"/>
        <v>0</v>
      </c>
      <c r="U23" s="400">
        <f>IF(B23&lt;&gt;"",COUNTIFS(A1_Individu_Data_Keadaan_SDMK!Q$4:Q$149350,'04_MASTER_KODE_SDMK'!D$88,A1_Individu_Data_Keadaan_SDMK!O$4:O$149350,B23,A1_Individu_Data_Keadaan_SDMK!U$4:U$149350,"Laki-laki"),"")</f>
        <v>0</v>
      </c>
      <c r="V23" s="400">
        <f>IF(B23&lt;&gt;"",COUNTIFS(A1_Individu_Data_Keadaan_SDMK!Q$4:Q$149350,'04_MASTER_KODE_SDMK'!D$88,A1_Individu_Data_Keadaan_SDMK!O$4:O$149350,B23,A1_Individu_Data_Keadaan_SDMK!U$4:U$149350,"Perempuan"),"")</f>
        <v>0</v>
      </c>
      <c r="W23" s="400">
        <f t="shared" si="5"/>
        <v>0</v>
      </c>
      <c r="X23" s="400">
        <f>IF(B23&lt;&gt;"",COUNTIFS(A1_Individu_Data_Keadaan_SDMK!Q$4:Q$149350,'04_MASTER_KODE_SDMK'!D$91,A1_Individu_Data_Keadaan_SDMK!O$4:O$149350,B23,A1_Individu_Data_Keadaan_SDMK!U$4:U$149350,"Laki-laki"),"")</f>
        <v>0</v>
      </c>
      <c r="Y23" s="400">
        <f>IF(B23&lt;&gt;"",COUNTIFS(A1_Individu_Data_Keadaan_SDMK!Q$4:Q$149350,'04_MASTER_KODE_SDMK'!D$91,A1_Individu_Data_Keadaan_SDMK!O$4:O$149350,B23,A1_Individu_Data_Keadaan_SDMK!U$4:U$149350,"Perempuan"),"")</f>
        <v>0</v>
      </c>
      <c r="Z23" s="400">
        <f t="shared" si="6"/>
        <v>0</v>
      </c>
      <c r="AA23" s="400">
        <f>IF(B23&lt;&gt;"",COUNTIFS(A1_Individu_Data_Keadaan_SDMK!Q$4:Q$149350,'04_MASTER_KODE_SDMK'!D$93,A1_Individu_Data_Keadaan_SDMK!O$4:O$149350,B23,A1_Individu_Data_Keadaan_SDMK!U$4:U$149350,"Laki-laki"),"")</f>
        <v>0</v>
      </c>
      <c r="AB23" s="400">
        <f>IF(B23&lt;&gt;"",COUNTIFS(A1_Individu_Data_Keadaan_SDMK!Q$4:Q$149350,'04_MASTER_KODE_SDMK'!D$93,A1_Individu_Data_Keadaan_SDMK!O$4:O$149350,B23,A1_Individu_Data_Keadaan_SDMK!U$4:U$149350,"Perempuan"),"")</f>
        <v>0</v>
      </c>
      <c r="AC23" s="400">
        <f t="shared" si="7"/>
        <v>0</v>
      </c>
      <c r="AD23" s="400">
        <f>IF(B23&lt;&gt;"",COUNTIFS(A1_Individu_Data_Keadaan_SDMK!Q$4:Q$149350,'04_MASTER_KODE_SDMK'!D$97,A1_Individu_Data_Keadaan_SDMK!O$4:O$149350,B23,A1_Individu_Data_Keadaan_SDMK!U$4:U$149350,"Laki-laki"),"")</f>
        <v>0</v>
      </c>
      <c r="AE23" s="400">
        <f>IF(B23&lt;&gt;"",COUNTIFS(A1_Individu_Data_Keadaan_SDMK!Q$4:Q$149350,'04_MASTER_KODE_SDMK'!D$97,A1_Individu_Data_Keadaan_SDMK!O$4:O$149350,B23,A1_Individu_Data_Keadaan_SDMK!U$4:U$149350,"Perempuan"),"")</f>
        <v>0</v>
      </c>
      <c r="AF23" s="400">
        <f t="shared" si="8"/>
        <v>0</v>
      </c>
      <c r="AG23" s="400">
        <f>IF(B23&lt;&gt;"",COUNTIFS(A1_Individu_Data_Keadaan_SDMK!Q$4:Q$149350,'04_MASTER_KODE_SDMK'!D$105,A1_Individu_Data_Keadaan_SDMK!O$4:O$149350,B23,A1_Individu_Data_Keadaan_SDMK!U$4:U$149350,"Laki-laki"),"")</f>
        <v>0</v>
      </c>
      <c r="AH23" s="400">
        <f>IF(B23&lt;&gt;"",COUNTIFS(A1_Individu_Data_Keadaan_SDMK!Q$4:Q$149350,'04_MASTER_KODE_SDMK'!D$105,A1_Individu_Data_Keadaan_SDMK!O$4:O$149350,B23,A1_Individu_Data_Keadaan_SDMK!U$4:U$149350,"Perempuan"),"")</f>
        <v>0</v>
      </c>
      <c r="AI23" s="400">
        <f t="shared" si="9"/>
        <v>0</v>
      </c>
      <c r="AJ23" s="400">
        <f>IF(B23&lt;&gt;"",COUNTIFS(A1_Individu_Data_Keadaan_SDMK!Q$4:Q$149350,'04_MASTER_KODE_SDMK'!D$111,A1_Individu_Data_Keadaan_SDMK!O$4:O$149350,B23,A1_Individu_Data_Keadaan_SDMK!U$4:U$149350,"Laki-laki"),"")</f>
        <v>0</v>
      </c>
      <c r="AK23" s="400">
        <f>IF(B23&lt;&gt;"",COUNTIFS(A1_Individu_Data_Keadaan_SDMK!Q$4:Q$149350,'04_MASTER_KODE_SDMK'!D$111,A1_Individu_Data_Keadaan_SDMK!O$4:O$149350,B23,A1_Individu_Data_Keadaan_SDMK!U$4:U$149350,"Perempuan"),"")</f>
        <v>0</v>
      </c>
      <c r="AL23" s="400">
        <f t="shared" si="10"/>
        <v>0</v>
      </c>
      <c r="AM23" s="400">
        <f>IF(B23&lt;&gt;"",COUNTIFS(A1_Individu_Data_Keadaan_SDMK!Q$4:Q$149350,'04_MASTER_KODE_SDMK'!D$113,A1_Individu_Data_Keadaan_SDMK!O$4:O$149350,B23,A1_Individu_Data_Keadaan_SDMK!U$4:U$149350,"Laki-laki"),"")</f>
        <v>0</v>
      </c>
      <c r="AN23" s="400">
        <f>IF(B23&lt;&gt;"",COUNTIFS(A1_Individu_Data_Keadaan_SDMK!Q$4:Q$149350,'04_MASTER_KODE_SDMK'!D$113,A1_Individu_Data_Keadaan_SDMK!O$4:O$149350,B23,A1_Individu_Data_Keadaan_SDMK!U$4:U$149350,"Perempuan"),"")</f>
        <v>0</v>
      </c>
      <c r="AO23" s="400">
        <f t="shared" si="11"/>
        <v>0</v>
      </c>
      <c r="AP23" s="400">
        <f>IF(B23&lt;&gt;"",COUNTIFS(A1_Individu_Data_Keadaan_SDMK!Q$4:Q$149350,'04_MASTER_KODE_SDMK'!D$120,A1_Individu_Data_Keadaan_SDMK!O$4:O$149350,B23,A1_Individu_Data_Keadaan_SDMK!U$4:U$149350,"Laki-laki"),"")</f>
        <v>0</v>
      </c>
      <c r="AQ23" s="400">
        <f>IF(B23&lt;&gt;"",COUNTIFS(A1_Individu_Data_Keadaan_SDMK!Q$4:Q$149350,'04_MASTER_KODE_SDMK'!D$120,A1_Individu_Data_Keadaan_SDMK!O$4:O$149350,B23,A1_Individu_Data_Keadaan_SDMK!U$4:U$149350,"Perempuan"),"")</f>
        <v>0</v>
      </c>
      <c r="AR23" s="400">
        <f t="shared" si="12"/>
        <v>0</v>
      </c>
      <c r="AS23" s="400">
        <f t="shared" si="13"/>
        <v>0</v>
      </c>
      <c r="AT23" s="400">
        <f t="shared" si="14"/>
        <v>0</v>
      </c>
      <c r="AU23" s="400">
        <f t="shared" si="15"/>
        <v>0</v>
      </c>
    </row>
    <row r="24" spans="1:47">
      <c r="A24" s="331">
        <v>9</v>
      </c>
      <c r="B24" s="331" t="str">
        <f>IF(INDEX('01_MASTER_KODE_WILAYAH'!F$5:F$1353,MATCH($B$9,'01_MASTER_KODE_WILAYAH'!E$5:E$1353,0)+8)&lt;&gt;"-",INDEX('01_MASTER_KODE_WILAYAH'!F$5:F$1353,MATCH($B$9,'01_MASTER_KODE_WILAYAH'!E$5:E$1353,0)+8),"")</f>
        <v>BOYOLALI</v>
      </c>
      <c r="C24" s="399">
        <f>IF(B24&lt;&gt;"",COUNTIFS('02_MASTER_KODE_FASYANKES'!D$3:D$20282,"Puskesmas",'02_MASTER_KODE_FASYANKES'!L$3:L$20282,B24),"")</f>
        <v>29</v>
      </c>
      <c r="D24" s="399">
        <f>IF(B24&lt;&gt;"",COUNTIFS('02_MASTER_KODE_FASYANKES'!D$3:D$20282,"Rumah Sakit",'02_MASTER_KODE_FASYANKES'!L$3:L$20282,B24),"")</f>
        <v>10</v>
      </c>
      <c r="E24" s="399">
        <f>IF(B24&lt;&gt;"",COUNTIFS(A1_Individu_Data_Keadaan_SDMK!Q$4:Q$149350,'04_MASTER_KODE_SDMK'!D$6,A1_Individu_Data_Keadaan_SDMK!O$4:O$149350,B24,A1_Individu_Data_Keadaan_SDMK!U$4:U$149350,"Laki-laki"),"")</f>
        <v>0</v>
      </c>
      <c r="F24" s="399">
        <f>IF(B24&lt;&gt;"",COUNTIFS(A1_Individu_Data_Keadaan_SDMK!Q$4:Q$149350,'04_MASTER_KODE_SDMK'!D$6,A1_Individu_Data_Keadaan_SDMK!O$4:O$149350,B24,A1_Individu_Data_Keadaan_SDMK!U$4:U$149350,"Perempuan"),"")</f>
        <v>0</v>
      </c>
      <c r="G24" s="399">
        <f t="shared" si="0"/>
        <v>0</v>
      </c>
      <c r="H24" s="399">
        <f>IF(B24&lt;&gt;"",COUNTIFS(A1_Individu_Data_Keadaan_SDMK!Q$4:Q$149350,'04_MASTER_KODE_SDMK'!D$61,A1_Individu_Data_Keadaan_SDMK!O$4:O$149350,B24,A1_Individu_Data_Keadaan_SDMK!U$4:U$149350,"Laki-laki"),"")</f>
        <v>0</v>
      </c>
      <c r="I24" s="399">
        <f>IF(B24&lt;&gt;"",COUNTIFS(A1_Individu_Data_Keadaan_SDMK!Q$4:Q$149350,'04_MASTER_KODE_SDMK'!D$61,A1_Individu_Data_Keadaan_SDMK!O$4:O$149350,B24,A1_Individu_Data_Keadaan_SDMK!U$4:U$149350,"Perempuan"),"")</f>
        <v>0</v>
      </c>
      <c r="J24" s="399">
        <f t="shared" si="1"/>
        <v>0</v>
      </c>
      <c r="K24" s="399">
        <f>IF(B24&lt;&gt;"",COUNTIFS(A1_Individu_Data_Keadaan_SDMK!Q$4:Q$149350,'04_MASTER_KODE_SDMK'!D$62,A1_Individu_Data_Keadaan_SDMK!O$4:O$149350,B24,A1_Individu_Data_Keadaan_SDMK!U$4:U$149350,"Laki-laki"),"")</f>
        <v>0</v>
      </c>
      <c r="L24" s="399">
        <f>IF(B24&lt;&gt;"",COUNTIFS(A1_Individu_Data_Keadaan_SDMK!Q$4:Q$149350,'04_MASTER_KODE_SDMK'!D$62,A1_Individu_Data_Keadaan_SDMK!O$4:O$149350,B24,A1_Individu_Data_Keadaan_SDMK!U$4:U$149350,"Perempuan"),"")</f>
        <v>0</v>
      </c>
      <c r="M24" s="399">
        <f t="shared" si="2"/>
        <v>0</v>
      </c>
      <c r="N24" s="399">
        <f>IF(B24&lt;&gt;"",COUNTIFS(A1_Individu_Data_Keadaan_SDMK!Q$4:Q$149350,'04_MASTER_KODE_SDMK'!D$71,A1_Individu_Data_Keadaan_SDMK!O$4:O$149350,B24,A1_Individu_Data_Keadaan_SDMK!U$4:U$149350,"Perempuan"),"")</f>
        <v>0</v>
      </c>
      <c r="O24" s="399">
        <f>IF(B24&lt;&gt;"",COUNTIFS(A1_Individu_Data_Keadaan_SDMK!Q$4:Q$149350,'04_MASTER_KODE_SDMK'!D$75,A1_Individu_Data_Keadaan_SDMK!O$4:O$149350,B24,A1_Individu_Data_Keadaan_SDMK!U$4:U$149350,"Laki-laki"),"")</f>
        <v>0</v>
      </c>
      <c r="P24" s="399">
        <f>IF(B24&lt;&gt;"",COUNTIFS(A1_Individu_Data_Keadaan_SDMK!Q$4:Q$149350,'04_MASTER_KODE_SDMK'!D$75,A1_Individu_Data_Keadaan_SDMK!O$4:O$149350,B24,A1_Individu_Data_Keadaan_SDMK!U$4:U$149350,"Perempuan"),"")</f>
        <v>0</v>
      </c>
      <c r="Q24" s="399">
        <f t="shared" si="3"/>
        <v>0</v>
      </c>
      <c r="R24" s="399">
        <f>IF(B24&lt;&gt;"",COUNTIFS(A1_Individu_Data_Keadaan_SDMK!Q$4:Q$149350,'04_MASTER_KODE_SDMK'!D$79,A1_Individu_Data_Keadaan_SDMK!O$4:O$149350,B24,A1_Individu_Data_Keadaan_SDMK!U$4:U$149350,"Laki-laki"),"")</f>
        <v>0</v>
      </c>
      <c r="S24" s="399">
        <f>IF(B24&lt;&gt;"",COUNTIFS(A1_Individu_Data_Keadaan_SDMK!Q$4:Q$149350,'04_MASTER_KODE_SDMK'!D$79,A1_Individu_Data_Keadaan_SDMK!O$4:O$149350,B24,A1_Individu_Data_Keadaan_SDMK!U$4:U$149350,"Perempuan"),"")</f>
        <v>0</v>
      </c>
      <c r="T24" s="399">
        <f t="shared" si="4"/>
        <v>0</v>
      </c>
      <c r="U24" s="399">
        <f>IF(B24&lt;&gt;"",COUNTIFS(A1_Individu_Data_Keadaan_SDMK!Q$4:Q$149350,'04_MASTER_KODE_SDMK'!D$88,A1_Individu_Data_Keadaan_SDMK!O$4:O$149350,B24,A1_Individu_Data_Keadaan_SDMK!U$4:U$149350,"Laki-laki"),"")</f>
        <v>0</v>
      </c>
      <c r="V24" s="399">
        <f>IF(B24&lt;&gt;"",COUNTIFS(A1_Individu_Data_Keadaan_SDMK!Q$4:Q$149350,'04_MASTER_KODE_SDMK'!D$88,A1_Individu_Data_Keadaan_SDMK!O$4:O$149350,B24,A1_Individu_Data_Keadaan_SDMK!U$4:U$149350,"Perempuan"),"")</f>
        <v>0</v>
      </c>
      <c r="W24" s="399">
        <f t="shared" si="5"/>
        <v>0</v>
      </c>
      <c r="X24" s="399">
        <f>IF(B24&lt;&gt;"",COUNTIFS(A1_Individu_Data_Keadaan_SDMK!Q$4:Q$149350,'04_MASTER_KODE_SDMK'!D$91,A1_Individu_Data_Keadaan_SDMK!O$4:O$149350,B24,A1_Individu_Data_Keadaan_SDMK!U$4:U$149350,"Laki-laki"),"")</f>
        <v>0</v>
      </c>
      <c r="Y24" s="399">
        <f>IF(B24&lt;&gt;"",COUNTIFS(A1_Individu_Data_Keadaan_SDMK!Q$4:Q$149350,'04_MASTER_KODE_SDMK'!D$91,A1_Individu_Data_Keadaan_SDMK!O$4:O$149350,B24,A1_Individu_Data_Keadaan_SDMK!U$4:U$149350,"Perempuan"),"")</f>
        <v>0</v>
      </c>
      <c r="Z24" s="399">
        <f t="shared" si="6"/>
        <v>0</v>
      </c>
      <c r="AA24" s="399">
        <f>IF(B24&lt;&gt;"",COUNTIFS(A1_Individu_Data_Keadaan_SDMK!Q$4:Q$149350,'04_MASTER_KODE_SDMK'!D$93,A1_Individu_Data_Keadaan_SDMK!O$4:O$149350,B24,A1_Individu_Data_Keadaan_SDMK!U$4:U$149350,"Laki-laki"),"")</f>
        <v>0</v>
      </c>
      <c r="AB24" s="399">
        <f>IF(B24&lt;&gt;"",COUNTIFS(A1_Individu_Data_Keadaan_SDMK!Q$4:Q$149350,'04_MASTER_KODE_SDMK'!D$93,A1_Individu_Data_Keadaan_SDMK!O$4:O$149350,B24,A1_Individu_Data_Keadaan_SDMK!U$4:U$149350,"Perempuan"),"")</f>
        <v>0</v>
      </c>
      <c r="AC24" s="399">
        <f t="shared" si="7"/>
        <v>0</v>
      </c>
      <c r="AD24" s="399">
        <f>IF(B24&lt;&gt;"",COUNTIFS(A1_Individu_Data_Keadaan_SDMK!Q$4:Q$149350,'04_MASTER_KODE_SDMK'!D$97,A1_Individu_Data_Keadaan_SDMK!O$4:O$149350,B24,A1_Individu_Data_Keadaan_SDMK!U$4:U$149350,"Laki-laki"),"")</f>
        <v>0</v>
      </c>
      <c r="AE24" s="399">
        <f>IF(B24&lt;&gt;"",COUNTIFS(A1_Individu_Data_Keadaan_SDMK!Q$4:Q$149350,'04_MASTER_KODE_SDMK'!D$97,A1_Individu_Data_Keadaan_SDMK!O$4:O$149350,B24,A1_Individu_Data_Keadaan_SDMK!U$4:U$149350,"Perempuan"),"")</f>
        <v>0</v>
      </c>
      <c r="AF24" s="399">
        <f t="shared" si="8"/>
        <v>0</v>
      </c>
      <c r="AG24" s="399">
        <f>IF(B24&lt;&gt;"",COUNTIFS(A1_Individu_Data_Keadaan_SDMK!Q$4:Q$149350,'04_MASTER_KODE_SDMK'!D$105,A1_Individu_Data_Keadaan_SDMK!O$4:O$149350,B24,A1_Individu_Data_Keadaan_SDMK!U$4:U$149350,"Laki-laki"),"")</f>
        <v>0</v>
      </c>
      <c r="AH24" s="399">
        <f>IF(B24&lt;&gt;"",COUNTIFS(A1_Individu_Data_Keadaan_SDMK!Q$4:Q$149350,'04_MASTER_KODE_SDMK'!D$105,A1_Individu_Data_Keadaan_SDMK!O$4:O$149350,B24,A1_Individu_Data_Keadaan_SDMK!U$4:U$149350,"Perempuan"),"")</f>
        <v>0</v>
      </c>
      <c r="AI24" s="399">
        <f t="shared" si="9"/>
        <v>0</v>
      </c>
      <c r="AJ24" s="399">
        <f>IF(B24&lt;&gt;"",COUNTIFS(A1_Individu_Data_Keadaan_SDMK!Q$4:Q$149350,'04_MASTER_KODE_SDMK'!D$111,A1_Individu_Data_Keadaan_SDMK!O$4:O$149350,B24,A1_Individu_Data_Keadaan_SDMK!U$4:U$149350,"Laki-laki"),"")</f>
        <v>0</v>
      </c>
      <c r="AK24" s="399">
        <f>IF(B24&lt;&gt;"",COUNTIFS(A1_Individu_Data_Keadaan_SDMK!Q$4:Q$149350,'04_MASTER_KODE_SDMK'!D$111,A1_Individu_Data_Keadaan_SDMK!O$4:O$149350,B24,A1_Individu_Data_Keadaan_SDMK!U$4:U$149350,"Perempuan"),"")</f>
        <v>0</v>
      </c>
      <c r="AL24" s="399">
        <f t="shared" si="10"/>
        <v>0</v>
      </c>
      <c r="AM24" s="399">
        <f>IF(B24&lt;&gt;"",COUNTIFS(A1_Individu_Data_Keadaan_SDMK!Q$4:Q$149350,'04_MASTER_KODE_SDMK'!D$113,A1_Individu_Data_Keadaan_SDMK!O$4:O$149350,B24,A1_Individu_Data_Keadaan_SDMK!U$4:U$149350,"Laki-laki"),"")</f>
        <v>0</v>
      </c>
      <c r="AN24" s="399">
        <f>IF(B24&lt;&gt;"",COUNTIFS(A1_Individu_Data_Keadaan_SDMK!Q$4:Q$149350,'04_MASTER_KODE_SDMK'!D$113,A1_Individu_Data_Keadaan_SDMK!O$4:O$149350,B24,A1_Individu_Data_Keadaan_SDMK!U$4:U$149350,"Perempuan"),"")</f>
        <v>0</v>
      </c>
      <c r="AO24" s="399">
        <f t="shared" si="11"/>
        <v>0</v>
      </c>
      <c r="AP24" s="399">
        <f>IF(B24&lt;&gt;"",COUNTIFS(A1_Individu_Data_Keadaan_SDMK!Q$4:Q$149350,'04_MASTER_KODE_SDMK'!D$120,A1_Individu_Data_Keadaan_SDMK!O$4:O$149350,B24,A1_Individu_Data_Keadaan_SDMK!U$4:U$149350,"Laki-laki"),"")</f>
        <v>0</v>
      </c>
      <c r="AQ24" s="399">
        <f>IF(B24&lt;&gt;"",COUNTIFS(A1_Individu_Data_Keadaan_SDMK!Q$4:Q$149350,'04_MASTER_KODE_SDMK'!D$120,A1_Individu_Data_Keadaan_SDMK!O$4:O$149350,B24,A1_Individu_Data_Keadaan_SDMK!U$4:U$149350,"Perempuan"),"")</f>
        <v>0</v>
      </c>
      <c r="AR24" s="399">
        <f t="shared" si="12"/>
        <v>0</v>
      </c>
      <c r="AS24" s="399">
        <f t="shared" si="13"/>
        <v>0</v>
      </c>
      <c r="AT24" s="399">
        <f t="shared" si="14"/>
        <v>0</v>
      </c>
      <c r="AU24" s="399">
        <f t="shared" si="15"/>
        <v>0</v>
      </c>
    </row>
    <row r="25" spans="1:47">
      <c r="A25" s="388">
        <v>10</v>
      </c>
      <c r="B25" s="388" t="str">
        <f>IF(INDEX('01_MASTER_KODE_WILAYAH'!F$5:F$1353,MATCH($B$9,'01_MASTER_KODE_WILAYAH'!E$5:E$1353,0)+9)&lt;&gt;"-",INDEX('01_MASTER_KODE_WILAYAH'!F$5:F$1353,MATCH($B$9,'01_MASTER_KODE_WILAYAH'!E$5:E$1353,0)+9),"")</f>
        <v>KLATEN</v>
      </c>
      <c r="C25" s="400">
        <f>IF(B25&lt;&gt;"",COUNTIFS('02_MASTER_KODE_FASYANKES'!D$3:D$20282,"Puskesmas",'02_MASTER_KODE_FASYANKES'!L$3:L$20282,B25),"")</f>
        <v>34</v>
      </c>
      <c r="D25" s="400">
        <f>IF(B25&lt;&gt;"",COUNTIFS('02_MASTER_KODE_FASYANKES'!D$3:D$20282,"Rumah Sakit",'02_MASTER_KODE_FASYANKES'!L$3:L$20282,B25),"")</f>
        <v>12</v>
      </c>
      <c r="E25" s="400">
        <f>IF(B25&lt;&gt;"",COUNTIFS(A1_Individu_Data_Keadaan_SDMK!Q$4:Q$149350,'04_MASTER_KODE_SDMK'!D$6,A1_Individu_Data_Keadaan_SDMK!O$4:O$149350,B25,A1_Individu_Data_Keadaan_SDMK!U$4:U$149350,"Laki-laki"),"")</f>
        <v>0</v>
      </c>
      <c r="F25" s="400">
        <f>IF(B25&lt;&gt;"",COUNTIFS(A1_Individu_Data_Keadaan_SDMK!Q$4:Q$149350,'04_MASTER_KODE_SDMK'!D$6,A1_Individu_Data_Keadaan_SDMK!O$4:O$149350,B25,A1_Individu_Data_Keadaan_SDMK!U$4:U$149350,"Perempuan"),"")</f>
        <v>0</v>
      </c>
      <c r="G25" s="400">
        <f t="shared" si="0"/>
        <v>0</v>
      </c>
      <c r="H25" s="400">
        <f>IF(B25&lt;&gt;"",COUNTIFS(A1_Individu_Data_Keadaan_SDMK!Q$4:Q$149350,'04_MASTER_KODE_SDMK'!D$61,A1_Individu_Data_Keadaan_SDMK!O$4:O$149350,B25,A1_Individu_Data_Keadaan_SDMK!U$4:U$149350,"Laki-laki"),"")</f>
        <v>0</v>
      </c>
      <c r="I25" s="400">
        <f>IF(B25&lt;&gt;"",COUNTIFS(A1_Individu_Data_Keadaan_SDMK!Q$4:Q$149350,'04_MASTER_KODE_SDMK'!D$61,A1_Individu_Data_Keadaan_SDMK!O$4:O$149350,B25,A1_Individu_Data_Keadaan_SDMK!U$4:U$149350,"Perempuan"),"")</f>
        <v>0</v>
      </c>
      <c r="J25" s="400">
        <f t="shared" si="1"/>
        <v>0</v>
      </c>
      <c r="K25" s="400">
        <f>IF(B25&lt;&gt;"",COUNTIFS(A1_Individu_Data_Keadaan_SDMK!Q$4:Q$149350,'04_MASTER_KODE_SDMK'!D$62,A1_Individu_Data_Keadaan_SDMK!O$4:O$149350,B25,A1_Individu_Data_Keadaan_SDMK!U$4:U$149350,"Laki-laki"),"")</f>
        <v>0</v>
      </c>
      <c r="L25" s="400">
        <f>IF(B25&lt;&gt;"",COUNTIFS(A1_Individu_Data_Keadaan_SDMK!Q$4:Q$149350,'04_MASTER_KODE_SDMK'!D$62,A1_Individu_Data_Keadaan_SDMK!O$4:O$149350,B25,A1_Individu_Data_Keadaan_SDMK!U$4:U$149350,"Perempuan"),"")</f>
        <v>0</v>
      </c>
      <c r="M25" s="400">
        <f t="shared" si="2"/>
        <v>0</v>
      </c>
      <c r="N25" s="400">
        <f>IF(B25&lt;&gt;"",COUNTIFS(A1_Individu_Data_Keadaan_SDMK!Q$4:Q$149350,'04_MASTER_KODE_SDMK'!D$71,A1_Individu_Data_Keadaan_SDMK!O$4:O$149350,B25,A1_Individu_Data_Keadaan_SDMK!U$4:U$149350,"Perempuan"),"")</f>
        <v>0</v>
      </c>
      <c r="O25" s="400">
        <f>IF(B25&lt;&gt;"",COUNTIFS(A1_Individu_Data_Keadaan_SDMK!Q$4:Q$149350,'04_MASTER_KODE_SDMK'!D$75,A1_Individu_Data_Keadaan_SDMK!O$4:O$149350,B25,A1_Individu_Data_Keadaan_SDMK!U$4:U$149350,"Laki-laki"),"")</f>
        <v>0</v>
      </c>
      <c r="P25" s="400">
        <f>IF(B25&lt;&gt;"",COUNTIFS(A1_Individu_Data_Keadaan_SDMK!Q$4:Q$149350,'04_MASTER_KODE_SDMK'!D$75,A1_Individu_Data_Keadaan_SDMK!O$4:O$149350,B25,A1_Individu_Data_Keadaan_SDMK!U$4:U$149350,"Perempuan"),"")</f>
        <v>0</v>
      </c>
      <c r="Q25" s="400">
        <f t="shared" si="3"/>
        <v>0</v>
      </c>
      <c r="R25" s="400">
        <f>IF(B25&lt;&gt;"",COUNTIFS(A1_Individu_Data_Keadaan_SDMK!Q$4:Q$149350,'04_MASTER_KODE_SDMK'!D$79,A1_Individu_Data_Keadaan_SDMK!O$4:O$149350,B25,A1_Individu_Data_Keadaan_SDMK!U$4:U$149350,"Laki-laki"),"")</f>
        <v>0</v>
      </c>
      <c r="S25" s="400">
        <f>IF(B25&lt;&gt;"",COUNTIFS(A1_Individu_Data_Keadaan_SDMK!Q$4:Q$149350,'04_MASTER_KODE_SDMK'!D$79,A1_Individu_Data_Keadaan_SDMK!O$4:O$149350,B25,A1_Individu_Data_Keadaan_SDMK!U$4:U$149350,"Perempuan"),"")</f>
        <v>0</v>
      </c>
      <c r="T25" s="400">
        <f t="shared" si="4"/>
        <v>0</v>
      </c>
      <c r="U25" s="400">
        <f>IF(B25&lt;&gt;"",COUNTIFS(A1_Individu_Data_Keadaan_SDMK!Q$4:Q$149350,'04_MASTER_KODE_SDMK'!D$88,A1_Individu_Data_Keadaan_SDMK!O$4:O$149350,B25,A1_Individu_Data_Keadaan_SDMK!U$4:U$149350,"Laki-laki"),"")</f>
        <v>0</v>
      </c>
      <c r="V25" s="400">
        <f>IF(B25&lt;&gt;"",COUNTIFS(A1_Individu_Data_Keadaan_SDMK!Q$4:Q$149350,'04_MASTER_KODE_SDMK'!D$88,A1_Individu_Data_Keadaan_SDMK!O$4:O$149350,B25,A1_Individu_Data_Keadaan_SDMK!U$4:U$149350,"Perempuan"),"")</f>
        <v>0</v>
      </c>
      <c r="W25" s="400">
        <f t="shared" si="5"/>
        <v>0</v>
      </c>
      <c r="X25" s="400">
        <f>IF(B25&lt;&gt;"",COUNTIFS(A1_Individu_Data_Keadaan_SDMK!Q$4:Q$149350,'04_MASTER_KODE_SDMK'!D$91,A1_Individu_Data_Keadaan_SDMK!O$4:O$149350,B25,A1_Individu_Data_Keadaan_SDMK!U$4:U$149350,"Laki-laki"),"")</f>
        <v>0</v>
      </c>
      <c r="Y25" s="400">
        <f>IF(B25&lt;&gt;"",COUNTIFS(A1_Individu_Data_Keadaan_SDMK!Q$4:Q$149350,'04_MASTER_KODE_SDMK'!D$91,A1_Individu_Data_Keadaan_SDMK!O$4:O$149350,B25,A1_Individu_Data_Keadaan_SDMK!U$4:U$149350,"Perempuan"),"")</f>
        <v>0</v>
      </c>
      <c r="Z25" s="400">
        <f t="shared" si="6"/>
        <v>0</v>
      </c>
      <c r="AA25" s="400">
        <f>IF(B25&lt;&gt;"",COUNTIFS(A1_Individu_Data_Keadaan_SDMK!Q$4:Q$149350,'04_MASTER_KODE_SDMK'!D$93,A1_Individu_Data_Keadaan_SDMK!O$4:O$149350,B25,A1_Individu_Data_Keadaan_SDMK!U$4:U$149350,"Laki-laki"),"")</f>
        <v>0</v>
      </c>
      <c r="AB25" s="400">
        <f>IF(B25&lt;&gt;"",COUNTIFS(A1_Individu_Data_Keadaan_SDMK!Q$4:Q$149350,'04_MASTER_KODE_SDMK'!D$93,A1_Individu_Data_Keadaan_SDMK!O$4:O$149350,B25,A1_Individu_Data_Keadaan_SDMK!U$4:U$149350,"Perempuan"),"")</f>
        <v>0</v>
      </c>
      <c r="AC25" s="400">
        <f t="shared" si="7"/>
        <v>0</v>
      </c>
      <c r="AD25" s="400">
        <f>IF(B25&lt;&gt;"",COUNTIFS(A1_Individu_Data_Keadaan_SDMK!Q$4:Q$149350,'04_MASTER_KODE_SDMK'!D$97,A1_Individu_Data_Keadaan_SDMK!O$4:O$149350,B25,A1_Individu_Data_Keadaan_SDMK!U$4:U$149350,"Laki-laki"),"")</f>
        <v>0</v>
      </c>
      <c r="AE25" s="400">
        <f>IF(B25&lt;&gt;"",COUNTIFS(A1_Individu_Data_Keadaan_SDMK!Q$4:Q$149350,'04_MASTER_KODE_SDMK'!D$97,A1_Individu_Data_Keadaan_SDMK!O$4:O$149350,B25,A1_Individu_Data_Keadaan_SDMK!U$4:U$149350,"Perempuan"),"")</f>
        <v>0</v>
      </c>
      <c r="AF25" s="400">
        <f t="shared" si="8"/>
        <v>0</v>
      </c>
      <c r="AG25" s="400">
        <f>IF(B25&lt;&gt;"",COUNTIFS(A1_Individu_Data_Keadaan_SDMK!Q$4:Q$149350,'04_MASTER_KODE_SDMK'!D$105,A1_Individu_Data_Keadaan_SDMK!O$4:O$149350,B25,A1_Individu_Data_Keadaan_SDMK!U$4:U$149350,"Laki-laki"),"")</f>
        <v>0</v>
      </c>
      <c r="AH25" s="400">
        <f>IF(B25&lt;&gt;"",COUNTIFS(A1_Individu_Data_Keadaan_SDMK!Q$4:Q$149350,'04_MASTER_KODE_SDMK'!D$105,A1_Individu_Data_Keadaan_SDMK!O$4:O$149350,B25,A1_Individu_Data_Keadaan_SDMK!U$4:U$149350,"Perempuan"),"")</f>
        <v>0</v>
      </c>
      <c r="AI25" s="400">
        <f t="shared" si="9"/>
        <v>0</v>
      </c>
      <c r="AJ25" s="400">
        <f>IF(B25&lt;&gt;"",COUNTIFS(A1_Individu_Data_Keadaan_SDMK!Q$4:Q$149350,'04_MASTER_KODE_SDMK'!D$111,A1_Individu_Data_Keadaan_SDMK!O$4:O$149350,B25,A1_Individu_Data_Keadaan_SDMK!U$4:U$149350,"Laki-laki"),"")</f>
        <v>0</v>
      </c>
      <c r="AK25" s="400">
        <f>IF(B25&lt;&gt;"",COUNTIFS(A1_Individu_Data_Keadaan_SDMK!Q$4:Q$149350,'04_MASTER_KODE_SDMK'!D$111,A1_Individu_Data_Keadaan_SDMK!O$4:O$149350,B25,A1_Individu_Data_Keadaan_SDMK!U$4:U$149350,"Perempuan"),"")</f>
        <v>0</v>
      </c>
      <c r="AL25" s="400">
        <f t="shared" si="10"/>
        <v>0</v>
      </c>
      <c r="AM25" s="400">
        <f>IF(B25&lt;&gt;"",COUNTIFS(A1_Individu_Data_Keadaan_SDMK!Q$4:Q$149350,'04_MASTER_KODE_SDMK'!D$113,A1_Individu_Data_Keadaan_SDMK!O$4:O$149350,B25,A1_Individu_Data_Keadaan_SDMK!U$4:U$149350,"Laki-laki"),"")</f>
        <v>0</v>
      </c>
      <c r="AN25" s="400">
        <f>IF(B25&lt;&gt;"",COUNTIFS(A1_Individu_Data_Keadaan_SDMK!Q$4:Q$149350,'04_MASTER_KODE_SDMK'!D$113,A1_Individu_Data_Keadaan_SDMK!O$4:O$149350,B25,A1_Individu_Data_Keadaan_SDMK!U$4:U$149350,"Perempuan"),"")</f>
        <v>0</v>
      </c>
      <c r="AO25" s="400">
        <f t="shared" si="11"/>
        <v>0</v>
      </c>
      <c r="AP25" s="400">
        <f>IF(B25&lt;&gt;"",COUNTIFS(A1_Individu_Data_Keadaan_SDMK!Q$4:Q$149350,'04_MASTER_KODE_SDMK'!D$120,A1_Individu_Data_Keadaan_SDMK!O$4:O$149350,B25,A1_Individu_Data_Keadaan_SDMK!U$4:U$149350,"Laki-laki"),"")</f>
        <v>0</v>
      </c>
      <c r="AQ25" s="400">
        <f>IF(B25&lt;&gt;"",COUNTIFS(A1_Individu_Data_Keadaan_SDMK!Q$4:Q$149350,'04_MASTER_KODE_SDMK'!D$120,A1_Individu_Data_Keadaan_SDMK!O$4:O$149350,B25,A1_Individu_Data_Keadaan_SDMK!U$4:U$149350,"Perempuan"),"")</f>
        <v>0</v>
      </c>
      <c r="AR25" s="400">
        <f t="shared" si="12"/>
        <v>0</v>
      </c>
      <c r="AS25" s="400">
        <f t="shared" si="13"/>
        <v>0</v>
      </c>
      <c r="AT25" s="400">
        <f t="shared" si="14"/>
        <v>0</v>
      </c>
      <c r="AU25" s="400">
        <f t="shared" si="15"/>
        <v>0</v>
      </c>
    </row>
    <row r="26" spans="1:47">
      <c r="A26" s="331">
        <v>11</v>
      </c>
      <c r="B26" s="331" t="str">
        <f>IF(INDEX('01_MASTER_KODE_WILAYAH'!F$5:F$1353,MATCH($B$9,'01_MASTER_KODE_WILAYAH'!E$5:E$1353,0)+10)&lt;&gt;"-",INDEX('01_MASTER_KODE_WILAYAH'!F$5:F$1353,MATCH($B$9,'01_MASTER_KODE_WILAYAH'!E$5:E$1353,0)+10),"")</f>
        <v>SUKOHARJO</v>
      </c>
      <c r="C26" s="399">
        <f>IF(B26&lt;&gt;"",COUNTIFS('02_MASTER_KODE_FASYANKES'!D$3:D$20282,"Puskesmas",'02_MASTER_KODE_FASYANKES'!L$3:L$20282,B26),"")</f>
        <v>12</v>
      </c>
      <c r="D26" s="399">
        <f>IF(B26&lt;&gt;"",COUNTIFS('02_MASTER_KODE_FASYANKES'!D$3:D$20282,"Rumah Sakit",'02_MASTER_KODE_FASYANKES'!L$3:L$20282,B26),"")</f>
        <v>6</v>
      </c>
      <c r="E26" s="399">
        <f>IF(B26&lt;&gt;"",COUNTIFS(A1_Individu_Data_Keadaan_SDMK!Q$4:Q$149350,'04_MASTER_KODE_SDMK'!D$6,A1_Individu_Data_Keadaan_SDMK!O$4:O$149350,B26,A1_Individu_Data_Keadaan_SDMK!U$4:U$149350,"Laki-laki"),"")</f>
        <v>0</v>
      </c>
      <c r="F26" s="399">
        <f>IF(B26&lt;&gt;"",COUNTIFS(A1_Individu_Data_Keadaan_SDMK!Q$4:Q$149350,'04_MASTER_KODE_SDMK'!D$6,A1_Individu_Data_Keadaan_SDMK!O$4:O$149350,B26,A1_Individu_Data_Keadaan_SDMK!U$4:U$149350,"Perempuan"),"")</f>
        <v>0</v>
      </c>
      <c r="G26" s="399">
        <f t="shared" si="0"/>
        <v>0</v>
      </c>
      <c r="H26" s="399">
        <f>IF(B26&lt;&gt;"",COUNTIFS(A1_Individu_Data_Keadaan_SDMK!Q$4:Q$149350,'04_MASTER_KODE_SDMK'!D$61,A1_Individu_Data_Keadaan_SDMK!O$4:O$149350,B26,A1_Individu_Data_Keadaan_SDMK!U$4:U$149350,"Laki-laki"),"")</f>
        <v>0</v>
      </c>
      <c r="I26" s="399">
        <f>IF(B26&lt;&gt;"",COUNTIFS(A1_Individu_Data_Keadaan_SDMK!Q$4:Q$149350,'04_MASTER_KODE_SDMK'!D$61,A1_Individu_Data_Keadaan_SDMK!O$4:O$149350,B26,A1_Individu_Data_Keadaan_SDMK!U$4:U$149350,"Perempuan"),"")</f>
        <v>0</v>
      </c>
      <c r="J26" s="399">
        <f t="shared" si="1"/>
        <v>0</v>
      </c>
      <c r="K26" s="399">
        <f>IF(B26&lt;&gt;"",COUNTIFS(A1_Individu_Data_Keadaan_SDMK!Q$4:Q$149350,'04_MASTER_KODE_SDMK'!D$62,A1_Individu_Data_Keadaan_SDMK!O$4:O$149350,B26,A1_Individu_Data_Keadaan_SDMK!U$4:U$149350,"Laki-laki"),"")</f>
        <v>0</v>
      </c>
      <c r="L26" s="399">
        <f>IF(B26&lt;&gt;"",COUNTIFS(A1_Individu_Data_Keadaan_SDMK!Q$4:Q$149350,'04_MASTER_KODE_SDMK'!D$62,A1_Individu_Data_Keadaan_SDMK!O$4:O$149350,B26,A1_Individu_Data_Keadaan_SDMK!U$4:U$149350,"Perempuan"),"")</f>
        <v>0</v>
      </c>
      <c r="M26" s="399">
        <f t="shared" si="2"/>
        <v>0</v>
      </c>
      <c r="N26" s="399">
        <f>IF(B26&lt;&gt;"",COUNTIFS(A1_Individu_Data_Keadaan_SDMK!Q$4:Q$149350,'04_MASTER_KODE_SDMK'!D$71,A1_Individu_Data_Keadaan_SDMK!O$4:O$149350,B26,A1_Individu_Data_Keadaan_SDMK!U$4:U$149350,"Perempuan"),"")</f>
        <v>0</v>
      </c>
      <c r="O26" s="399">
        <f>IF(B26&lt;&gt;"",COUNTIFS(A1_Individu_Data_Keadaan_SDMK!Q$4:Q$149350,'04_MASTER_KODE_SDMK'!D$75,A1_Individu_Data_Keadaan_SDMK!O$4:O$149350,B26,A1_Individu_Data_Keadaan_SDMK!U$4:U$149350,"Laki-laki"),"")</f>
        <v>0</v>
      </c>
      <c r="P26" s="399">
        <f>IF(B26&lt;&gt;"",COUNTIFS(A1_Individu_Data_Keadaan_SDMK!Q$4:Q$149350,'04_MASTER_KODE_SDMK'!D$75,A1_Individu_Data_Keadaan_SDMK!O$4:O$149350,B26,A1_Individu_Data_Keadaan_SDMK!U$4:U$149350,"Perempuan"),"")</f>
        <v>0</v>
      </c>
      <c r="Q26" s="399">
        <f t="shared" si="3"/>
        <v>0</v>
      </c>
      <c r="R26" s="399">
        <f>IF(B26&lt;&gt;"",COUNTIFS(A1_Individu_Data_Keadaan_SDMK!Q$4:Q$149350,'04_MASTER_KODE_SDMK'!D$79,A1_Individu_Data_Keadaan_SDMK!O$4:O$149350,B26,A1_Individu_Data_Keadaan_SDMK!U$4:U$149350,"Laki-laki"),"")</f>
        <v>0</v>
      </c>
      <c r="S26" s="399">
        <f>IF(B26&lt;&gt;"",COUNTIFS(A1_Individu_Data_Keadaan_SDMK!Q$4:Q$149350,'04_MASTER_KODE_SDMK'!D$79,A1_Individu_Data_Keadaan_SDMK!O$4:O$149350,B26,A1_Individu_Data_Keadaan_SDMK!U$4:U$149350,"Perempuan"),"")</f>
        <v>0</v>
      </c>
      <c r="T26" s="399">
        <f t="shared" si="4"/>
        <v>0</v>
      </c>
      <c r="U26" s="399">
        <f>IF(B26&lt;&gt;"",COUNTIFS(A1_Individu_Data_Keadaan_SDMK!Q$4:Q$149350,'04_MASTER_KODE_SDMK'!D$88,A1_Individu_Data_Keadaan_SDMK!O$4:O$149350,B26,A1_Individu_Data_Keadaan_SDMK!U$4:U$149350,"Laki-laki"),"")</f>
        <v>0</v>
      </c>
      <c r="V26" s="399">
        <f>IF(B26&lt;&gt;"",COUNTIFS(A1_Individu_Data_Keadaan_SDMK!Q$4:Q$149350,'04_MASTER_KODE_SDMK'!D$88,A1_Individu_Data_Keadaan_SDMK!O$4:O$149350,B26,A1_Individu_Data_Keadaan_SDMK!U$4:U$149350,"Perempuan"),"")</f>
        <v>0</v>
      </c>
      <c r="W26" s="399">
        <f t="shared" si="5"/>
        <v>0</v>
      </c>
      <c r="X26" s="399">
        <f>IF(B26&lt;&gt;"",COUNTIFS(A1_Individu_Data_Keadaan_SDMK!Q$4:Q$149350,'04_MASTER_KODE_SDMK'!D$91,A1_Individu_Data_Keadaan_SDMK!O$4:O$149350,B26,A1_Individu_Data_Keadaan_SDMK!U$4:U$149350,"Laki-laki"),"")</f>
        <v>0</v>
      </c>
      <c r="Y26" s="399">
        <f>IF(B26&lt;&gt;"",COUNTIFS(A1_Individu_Data_Keadaan_SDMK!Q$4:Q$149350,'04_MASTER_KODE_SDMK'!D$91,A1_Individu_Data_Keadaan_SDMK!O$4:O$149350,B26,A1_Individu_Data_Keadaan_SDMK!U$4:U$149350,"Perempuan"),"")</f>
        <v>0</v>
      </c>
      <c r="Z26" s="399">
        <f t="shared" si="6"/>
        <v>0</v>
      </c>
      <c r="AA26" s="399">
        <f>IF(B26&lt;&gt;"",COUNTIFS(A1_Individu_Data_Keadaan_SDMK!Q$4:Q$149350,'04_MASTER_KODE_SDMK'!D$93,A1_Individu_Data_Keadaan_SDMK!O$4:O$149350,B26,A1_Individu_Data_Keadaan_SDMK!U$4:U$149350,"Laki-laki"),"")</f>
        <v>0</v>
      </c>
      <c r="AB26" s="399">
        <f>IF(B26&lt;&gt;"",COUNTIFS(A1_Individu_Data_Keadaan_SDMK!Q$4:Q$149350,'04_MASTER_KODE_SDMK'!D$93,A1_Individu_Data_Keadaan_SDMK!O$4:O$149350,B26,A1_Individu_Data_Keadaan_SDMK!U$4:U$149350,"Perempuan"),"")</f>
        <v>0</v>
      </c>
      <c r="AC26" s="399">
        <f t="shared" si="7"/>
        <v>0</v>
      </c>
      <c r="AD26" s="399">
        <f>IF(B26&lt;&gt;"",COUNTIFS(A1_Individu_Data_Keadaan_SDMK!Q$4:Q$149350,'04_MASTER_KODE_SDMK'!D$97,A1_Individu_Data_Keadaan_SDMK!O$4:O$149350,B26,A1_Individu_Data_Keadaan_SDMK!U$4:U$149350,"Laki-laki"),"")</f>
        <v>0</v>
      </c>
      <c r="AE26" s="399">
        <f>IF(B26&lt;&gt;"",COUNTIFS(A1_Individu_Data_Keadaan_SDMK!Q$4:Q$149350,'04_MASTER_KODE_SDMK'!D$97,A1_Individu_Data_Keadaan_SDMK!O$4:O$149350,B26,A1_Individu_Data_Keadaan_SDMK!U$4:U$149350,"Perempuan"),"")</f>
        <v>0</v>
      </c>
      <c r="AF26" s="399">
        <f t="shared" si="8"/>
        <v>0</v>
      </c>
      <c r="AG26" s="399">
        <f>IF(B26&lt;&gt;"",COUNTIFS(A1_Individu_Data_Keadaan_SDMK!Q$4:Q$149350,'04_MASTER_KODE_SDMK'!D$105,A1_Individu_Data_Keadaan_SDMK!O$4:O$149350,B26,A1_Individu_Data_Keadaan_SDMK!U$4:U$149350,"Laki-laki"),"")</f>
        <v>0</v>
      </c>
      <c r="AH26" s="399">
        <f>IF(B26&lt;&gt;"",COUNTIFS(A1_Individu_Data_Keadaan_SDMK!Q$4:Q$149350,'04_MASTER_KODE_SDMK'!D$105,A1_Individu_Data_Keadaan_SDMK!O$4:O$149350,B26,A1_Individu_Data_Keadaan_SDMK!U$4:U$149350,"Perempuan"),"")</f>
        <v>0</v>
      </c>
      <c r="AI26" s="399">
        <f t="shared" si="9"/>
        <v>0</v>
      </c>
      <c r="AJ26" s="399">
        <f>IF(B26&lt;&gt;"",COUNTIFS(A1_Individu_Data_Keadaan_SDMK!Q$4:Q$149350,'04_MASTER_KODE_SDMK'!D$111,A1_Individu_Data_Keadaan_SDMK!O$4:O$149350,B26,A1_Individu_Data_Keadaan_SDMK!U$4:U$149350,"Laki-laki"),"")</f>
        <v>0</v>
      </c>
      <c r="AK26" s="399">
        <f>IF(B26&lt;&gt;"",COUNTIFS(A1_Individu_Data_Keadaan_SDMK!Q$4:Q$149350,'04_MASTER_KODE_SDMK'!D$111,A1_Individu_Data_Keadaan_SDMK!O$4:O$149350,B26,A1_Individu_Data_Keadaan_SDMK!U$4:U$149350,"Perempuan"),"")</f>
        <v>0</v>
      </c>
      <c r="AL26" s="399">
        <f t="shared" si="10"/>
        <v>0</v>
      </c>
      <c r="AM26" s="399">
        <f>IF(B26&lt;&gt;"",COUNTIFS(A1_Individu_Data_Keadaan_SDMK!Q$4:Q$149350,'04_MASTER_KODE_SDMK'!D$113,A1_Individu_Data_Keadaan_SDMK!O$4:O$149350,B26,A1_Individu_Data_Keadaan_SDMK!U$4:U$149350,"Laki-laki"),"")</f>
        <v>0</v>
      </c>
      <c r="AN26" s="399">
        <f>IF(B26&lt;&gt;"",COUNTIFS(A1_Individu_Data_Keadaan_SDMK!Q$4:Q$149350,'04_MASTER_KODE_SDMK'!D$113,A1_Individu_Data_Keadaan_SDMK!O$4:O$149350,B26,A1_Individu_Data_Keadaan_SDMK!U$4:U$149350,"Perempuan"),"")</f>
        <v>0</v>
      </c>
      <c r="AO26" s="399">
        <f t="shared" si="11"/>
        <v>0</v>
      </c>
      <c r="AP26" s="399">
        <f>IF(B26&lt;&gt;"",COUNTIFS(A1_Individu_Data_Keadaan_SDMK!Q$4:Q$149350,'04_MASTER_KODE_SDMK'!D$120,A1_Individu_Data_Keadaan_SDMK!O$4:O$149350,B26,A1_Individu_Data_Keadaan_SDMK!U$4:U$149350,"Laki-laki"),"")</f>
        <v>0</v>
      </c>
      <c r="AQ26" s="399">
        <f>IF(B26&lt;&gt;"",COUNTIFS(A1_Individu_Data_Keadaan_SDMK!Q$4:Q$149350,'04_MASTER_KODE_SDMK'!D$120,A1_Individu_Data_Keadaan_SDMK!O$4:O$149350,B26,A1_Individu_Data_Keadaan_SDMK!U$4:U$149350,"Perempuan"),"")</f>
        <v>0</v>
      </c>
      <c r="AR26" s="399">
        <f t="shared" si="12"/>
        <v>0</v>
      </c>
      <c r="AS26" s="399">
        <f t="shared" si="13"/>
        <v>0</v>
      </c>
      <c r="AT26" s="399">
        <f t="shared" si="14"/>
        <v>0</v>
      </c>
      <c r="AU26" s="399">
        <f t="shared" si="15"/>
        <v>0</v>
      </c>
    </row>
    <row r="27" spans="1:47">
      <c r="A27" s="388">
        <v>12</v>
      </c>
      <c r="B27" s="388" t="str">
        <f>IF(INDEX('01_MASTER_KODE_WILAYAH'!F$5:F$1353,MATCH($B$9,'01_MASTER_KODE_WILAYAH'!E$5:E$1353,0)+11)&lt;&gt;"-",INDEX('01_MASTER_KODE_WILAYAH'!F$5:F$1353,MATCH($B$9,'01_MASTER_KODE_WILAYAH'!E$5:E$1353,0)+11),"")</f>
        <v>WONOGIRI</v>
      </c>
      <c r="C27" s="400">
        <f>IF(B27&lt;&gt;"",COUNTIFS('02_MASTER_KODE_FASYANKES'!D$3:D$20282,"Puskesmas",'02_MASTER_KODE_FASYANKES'!L$3:L$20282,B27),"")</f>
        <v>34</v>
      </c>
      <c r="D27" s="400">
        <f>IF(B27&lt;&gt;"",COUNTIFS('02_MASTER_KODE_FASYANKES'!D$3:D$20282,"Rumah Sakit",'02_MASTER_KODE_FASYANKES'!L$3:L$20282,B27),"")</f>
        <v>9</v>
      </c>
      <c r="E27" s="400">
        <f>IF(B27&lt;&gt;"",COUNTIFS(A1_Individu_Data_Keadaan_SDMK!Q$4:Q$149350,'04_MASTER_KODE_SDMK'!D$6,A1_Individu_Data_Keadaan_SDMK!O$4:O$149350,B27,A1_Individu_Data_Keadaan_SDMK!U$4:U$149350,"Laki-laki"),"")</f>
        <v>0</v>
      </c>
      <c r="F27" s="400">
        <f>IF(B27&lt;&gt;"",COUNTIFS(A1_Individu_Data_Keadaan_SDMK!Q$4:Q$149350,'04_MASTER_KODE_SDMK'!D$6,A1_Individu_Data_Keadaan_SDMK!O$4:O$149350,B27,A1_Individu_Data_Keadaan_SDMK!U$4:U$149350,"Perempuan"),"")</f>
        <v>0</v>
      </c>
      <c r="G27" s="400">
        <f t="shared" si="0"/>
        <v>0</v>
      </c>
      <c r="H27" s="400">
        <f>IF(B27&lt;&gt;"",COUNTIFS(A1_Individu_Data_Keadaan_SDMK!Q$4:Q$149350,'04_MASTER_KODE_SDMK'!D$61,A1_Individu_Data_Keadaan_SDMK!O$4:O$149350,B27,A1_Individu_Data_Keadaan_SDMK!U$4:U$149350,"Laki-laki"),"")</f>
        <v>0</v>
      </c>
      <c r="I27" s="400">
        <f>IF(B27&lt;&gt;"",COUNTIFS(A1_Individu_Data_Keadaan_SDMK!Q$4:Q$149350,'04_MASTER_KODE_SDMK'!D$61,A1_Individu_Data_Keadaan_SDMK!O$4:O$149350,B27,A1_Individu_Data_Keadaan_SDMK!U$4:U$149350,"Perempuan"),"")</f>
        <v>0</v>
      </c>
      <c r="J27" s="400">
        <f t="shared" si="1"/>
        <v>0</v>
      </c>
      <c r="K27" s="400">
        <f>IF(B27&lt;&gt;"",COUNTIFS(A1_Individu_Data_Keadaan_SDMK!Q$4:Q$149350,'04_MASTER_KODE_SDMK'!D$62,A1_Individu_Data_Keadaan_SDMK!O$4:O$149350,B27,A1_Individu_Data_Keadaan_SDMK!U$4:U$149350,"Laki-laki"),"")</f>
        <v>0</v>
      </c>
      <c r="L27" s="400">
        <f>IF(B27&lt;&gt;"",COUNTIFS(A1_Individu_Data_Keadaan_SDMK!Q$4:Q$149350,'04_MASTER_KODE_SDMK'!D$62,A1_Individu_Data_Keadaan_SDMK!O$4:O$149350,B27,A1_Individu_Data_Keadaan_SDMK!U$4:U$149350,"Perempuan"),"")</f>
        <v>0</v>
      </c>
      <c r="M27" s="400">
        <f t="shared" si="2"/>
        <v>0</v>
      </c>
      <c r="N27" s="400">
        <f>IF(B27&lt;&gt;"",COUNTIFS(A1_Individu_Data_Keadaan_SDMK!Q$4:Q$149350,'04_MASTER_KODE_SDMK'!D$71,A1_Individu_Data_Keadaan_SDMK!O$4:O$149350,B27,A1_Individu_Data_Keadaan_SDMK!U$4:U$149350,"Perempuan"),"")</f>
        <v>0</v>
      </c>
      <c r="O27" s="400">
        <f>IF(B27&lt;&gt;"",COUNTIFS(A1_Individu_Data_Keadaan_SDMK!Q$4:Q$149350,'04_MASTER_KODE_SDMK'!D$75,A1_Individu_Data_Keadaan_SDMK!O$4:O$149350,B27,A1_Individu_Data_Keadaan_SDMK!U$4:U$149350,"Laki-laki"),"")</f>
        <v>0</v>
      </c>
      <c r="P27" s="400">
        <f>IF(B27&lt;&gt;"",COUNTIFS(A1_Individu_Data_Keadaan_SDMK!Q$4:Q$149350,'04_MASTER_KODE_SDMK'!D$75,A1_Individu_Data_Keadaan_SDMK!O$4:O$149350,B27,A1_Individu_Data_Keadaan_SDMK!U$4:U$149350,"Perempuan"),"")</f>
        <v>0</v>
      </c>
      <c r="Q27" s="400">
        <f t="shared" si="3"/>
        <v>0</v>
      </c>
      <c r="R27" s="400">
        <f>IF(B27&lt;&gt;"",COUNTIFS(A1_Individu_Data_Keadaan_SDMK!Q$4:Q$149350,'04_MASTER_KODE_SDMK'!D$79,A1_Individu_Data_Keadaan_SDMK!O$4:O$149350,B27,A1_Individu_Data_Keadaan_SDMK!U$4:U$149350,"Laki-laki"),"")</f>
        <v>0</v>
      </c>
      <c r="S27" s="400">
        <f>IF(B27&lt;&gt;"",COUNTIFS(A1_Individu_Data_Keadaan_SDMK!Q$4:Q$149350,'04_MASTER_KODE_SDMK'!D$79,A1_Individu_Data_Keadaan_SDMK!O$4:O$149350,B27,A1_Individu_Data_Keadaan_SDMK!U$4:U$149350,"Perempuan"),"")</f>
        <v>0</v>
      </c>
      <c r="T27" s="400">
        <f t="shared" si="4"/>
        <v>0</v>
      </c>
      <c r="U27" s="400">
        <f>IF(B27&lt;&gt;"",COUNTIFS(A1_Individu_Data_Keadaan_SDMK!Q$4:Q$149350,'04_MASTER_KODE_SDMK'!D$88,A1_Individu_Data_Keadaan_SDMK!O$4:O$149350,B27,A1_Individu_Data_Keadaan_SDMK!U$4:U$149350,"Laki-laki"),"")</f>
        <v>0</v>
      </c>
      <c r="V27" s="400">
        <f>IF(B27&lt;&gt;"",COUNTIFS(A1_Individu_Data_Keadaan_SDMK!Q$4:Q$149350,'04_MASTER_KODE_SDMK'!D$88,A1_Individu_Data_Keadaan_SDMK!O$4:O$149350,B27,A1_Individu_Data_Keadaan_SDMK!U$4:U$149350,"Perempuan"),"")</f>
        <v>0</v>
      </c>
      <c r="W27" s="400">
        <f t="shared" si="5"/>
        <v>0</v>
      </c>
      <c r="X27" s="400">
        <f>IF(B27&lt;&gt;"",COUNTIFS(A1_Individu_Data_Keadaan_SDMK!Q$4:Q$149350,'04_MASTER_KODE_SDMK'!D$91,A1_Individu_Data_Keadaan_SDMK!O$4:O$149350,B27,A1_Individu_Data_Keadaan_SDMK!U$4:U$149350,"Laki-laki"),"")</f>
        <v>0</v>
      </c>
      <c r="Y27" s="400">
        <f>IF(B27&lt;&gt;"",COUNTIFS(A1_Individu_Data_Keadaan_SDMK!Q$4:Q$149350,'04_MASTER_KODE_SDMK'!D$91,A1_Individu_Data_Keadaan_SDMK!O$4:O$149350,B27,A1_Individu_Data_Keadaan_SDMK!U$4:U$149350,"Perempuan"),"")</f>
        <v>0</v>
      </c>
      <c r="Z27" s="400">
        <f t="shared" si="6"/>
        <v>0</v>
      </c>
      <c r="AA27" s="400">
        <f>IF(B27&lt;&gt;"",COUNTIFS(A1_Individu_Data_Keadaan_SDMK!Q$4:Q$149350,'04_MASTER_KODE_SDMK'!D$93,A1_Individu_Data_Keadaan_SDMK!O$4:O$149350,B27,A1_Individu_Data_Keadaan_SDMK!U$4:U$149350,"Laki-laki"),"")</f>
        <v>0</v>
      </c>
      <c r="AB27" s="400">
        <f>IF(B27&lt;&gt;"",COUNTIFS(A1_Individu_Data_Keadaan_SDMK!Q$4:Q$149350,'04_MASTER_KODE_SDMK'!D$93,A1_Individu_Data_Keadaan_SDMK!O$4:O$149350,B27,A1_Individu_Data_Keadaan_SDMK!U$4:U$149350,"Perempuan"),"")</f>
        <v>0</v>
      </c>
      <c r="AC27" s="400">
        <f t="shared" si="7"/>
        <v>0</v>
      </c>
      <c r="AD27" s="400">
        <f>IF(B27&lt;&gt;"",COUNTIFS(A1_Individu_Data_Keadaan_SDMK!Q$4:Q$149350,'04_MASTER_KODE_SDMK'!D$97,A1_Individu_Data_Keadaan_SDMK!O$4:O$149350,B27,A1_Individu_Data_Keadaan_SDMK!U$4:U$149350,"Laki-laki"),"")</f>
        <v>0</v>
      </c>
      <c r="AE27" s="400">
        <f>IF(B27&lt;&gt;"",COUNTIFS(A1_Individu_Data_Keadaan_SDMK!Q$4:Q$149350,'04_MASTER_KODE_SDMK'!D$97,A1_Individu_Data_Keadaan_SDMK!O$4:O$149350,B27,A1_Individu_Data_Keadaan_SDMK!U$4:U$149350,"Perempuan"),"")</f>
        <v>0</v>
      </c>
      <c r="AF27" s="400">
        <f t="shared" si="8"/>
        <v>0</v>
      </c>
      <c r="AG27" s="400">
        <f>IF(B27&lt;&gt;"",COUNTIFS(A1_Individu_Data_Keadaan_SDMK!Q$4:Q$149350,'04_MASTER_KODE_SDMK'!D$105,A1_Individu_Data_Keadaan_SDMK!O$4:O$149350,B27,A1_Individu_Data_Keadaan_SDMK!U$4:U$149350,"Laki-laki"),"")</f>
        <v>0</v>
      </c>
      <c r="AH27" s="400">
        <f>IF(B27&lt;&gt;"",COUNTIFS(A1_Individu_Data_Keadaan_SDMK!Q$4:Q$149350,'04_MASTER_KODE_SDMK'!D$105,A1_Individu_Data_Keadaan_SDMK!O$4:O$149350,B27,A1_Individu_Data_Keadaan_SDMK!U$4:U$149350,"Perempuan"),"")</f>
        <v>0</v>
      </c>
      <c r="AI27" s="400">
        <f t="shared" si="9"/>
        <v>0</v>
      </c>
      <c r="AJ27" s="400">
        <f>IF(B27&lt;&gt;"",COUNTIFS(A1_Individu_Data_Keadaan_SDMK!Q$4:Q$149350,'04_MASTER_KODE_SDMK'!D$111,A1_Individu_Data_Keadaan_SDMK!O$4:O$149350,B27,A1_Individu_Data_Keadaan_SDMK!U$4:U$149350,"Laki-laki"),"")</f>
        <v>0</v>
      </c>
      <c r="AK27" s="400">
        <f>IF(B27&lt;&gt;"",COUNTIFS(A1_Individu_Data_Keadaan_SDMK!Q$4:Q$149350,'04_MASTER_KODE_SDMK'!D$111,A1_Individu_Data_Keadaan_SDMK!O$4:O$149350,B27,A1_Individu_Data_Keadaan_SDMK!U$4:U$149350,"Perempuan"),"")</f>
        <v>0</v>
      </c>
      <c r="AL27" s="400">
        <f t="shared" si="10"/>
        <v>0</v>
      </c>
      <c r="AM27" s="400">
        <f>IF(B27&lt;&gt;"",COUNTIFS(A1_Individu_Data_Keadaan_SDMK!Q$4:Q$149350,'04_MASTER_KODE_SDMK'!D$113,A1_Individu_Data_Keadaan_SDMK!O$4:O$149350,B27,A1_Individu_Data_Keadaan_SDMK!U$4:U$149350,"Laki-laki"),"")</f>
        <v>0</v>
      </c>
      <c r="AN27" s="400">
        <f>IF(B27&lt;&gt;"",COUNTIFS(A1_Individu_Data_Keadaan_SDMK!Q$4:Q$149350,'04_MASTER_KODE_SDMK'!D$113,A1_Individu_Data_Keadaan_SDMK!O$4:O$149350,B27,A1_Individu_Data_Keadaan_SDMK!U$4:U$149350,"Perempuan"),"")</f>
        <v>0</v>
      </c>
      <c r="AO27" s="400">
        <f t="shared" si="11"/>
        <v>0</v>
      </c>
      <c r="AP27" s="400">
        <f>IF(B27&lt;&gt;"",COUNTIFS(A1_Individu_Data_Keadaan_SDMK!Q$4:Q$149350,'04_MASTER_KODE_SDMK'!D$120,A1_Individu_Data_Keadaan_SDMK!O$4:O$149350,B27,A1_Individu_Data_Keadaan_SDMK!U$4:U$149350,"Laki-laki"),"")</f>
        <v>0</v>
      </c>
      <c r="AQ27" s="400">
        <f>IF(B27&lt;&gt;"",COUNTIFS(A1_Individu_Data_Keadaan_SDMK!Q$4:Q$149350,'04_MASTER_KODE_SDMK'!D$120,A1_Individu_Data_Keadaan_SDMK!O$4:O$149350,B27,A1_Individu_Data_Keadaan_SDMK!U$4:U$149350,"Perempuan"),"")</f>
        <v>0</v>
      </c>
      <c r="AR27" s="400">
        <f t="shared" si="12"/>
        <v>0</v>
      </c>
      <c r="AS27" s="400">
        <f t="shared" si="13"/>
        <v>0</v>
      </c>
      <c r="AT27" s="400">
        <f t="shared" si="14"/>
        <v>0</v>
      </c>
      <c r="AU27" s="400">
        <f t="shared" si="15"/>
        <v>0</v>
      </c>
    </row>
    <row r="28" spans="1:47">
      <c r="A28" s="331">
        <v>13</v>
      </c>
      <c r="B28" s="331" t="str">
        <f>IF(INDEX('01_MASTER_KODE_WILAYAH'!F$5:F$1353,MATCH($B$9,'01_MASTER_KODE_WILAYAH'!E$5:E$1353,0)+12)&lt;&gt;"-",INDEX('01_MASTER_KODE_WILAYAH'!F$5:F$1353,MATCH($B$9,'01_MASTER_KODE_WILAYAH'!E$5:E$1353,0)+12),"")</f>
        <v>KARANGANYAR</v>
      </c>
      <c r="C28" s="399">
        <f>IF(B28&lt;&gt;"",COUNTIFS('02_MASTER_KODE_FASYANKES'!D$3:D$20282,"Puskesmas",'02_MASTER_KODE_FASYANKES'!L$3:L$20282,B28),"")</f>
        <v>21</v>
      </c>
      <c r="D28" s="399">
        <f>IF(B28&lt;&gt;"",COUNTIFS('02_MASTER_KODE_FASYANKES'!D$3:D$20282,"Rumah Sakit",'02_MASTER_KODE_FASYANKES'!L$3:L$20282,B28),"")</f>
        <v>8</v>
      </c>
      <c r="E28" s="399">
        <f>IF(B28&lt;&gt;"",COUNTIFS(A1_Individu_Data_Keadaan_SDMK!Q$4:Q$149350,'04_MASTER_KODE_SDMK'!D$6,A1_Individu_Data_Keadaan_SDMK!O$4:O$149350,B28,A1_Individu_Data_Keadaan_SDMK!U$4:U$149350,"Laki-laki"),"")</f>
        <v>0</v>
      </c>
      <c r="F28" s="399">
        <f>IF(B28&lt;&gt;"",COUNTIFS(A1_Individu_Data_Keadaan_SDMK!Q$4:Q$149350,'04_MASTER_KODE_SDMK'!D$6,A1_Individu_Data_Keadaan_SDMK!O$4:O$149350,B28,A1_Individu_Data_Keadaan_SDMK!U$4:U$149350,"Perempuan"),"")</f>
        <v>0</v>
      </c>
      <c r="G28" s="399">
        <f t="shared" si="0"/>
        <v>0</v>
      </c>
      <c r="H28" s="399">
        <f>IF(B28&lt;&gt;"",COUNTIFS(A1_Individu_Data_Keadaan_SDMK!Q$4:Q$149350,'04_MASTER_KODE_SDMK'!D$61,A1_Individu_Data_Keadaan_SDMK!O$4:O$149350,B28,A1_Individu_Data_Keadaan_SDMK!U$4:U$149350,"Laki-laki"),"")</f>
        <v>0</v>
      </c>
      <c r="I28" s="399">
        <f>IF(B28&lt;&gt;"",COUNTIFS(A1_Individu_Data_Keadaan_SDMK!Q$4:Q$149350,'04_MASTER_KODE_SDMK'!D$61,A1_Individu_Data_Keadaan_SDMK!O$4:O$149350,B28,A1_Individu_Data_Keadaan_SDMK!U$4:U$149350,"Perempuan"),"")</f>
        <v>0</v>
      </c>
      <c r="J28" s="399">
        <f t="shared" si="1"/>
        <v>0</v>
      </c>
      <c r="K28" s="399">
        <f>IF(B28&lt;&gt;"",COUNTIFS(A1_Individu_Data_Keadaan_SDMK!Q$4:Q$149350,'04_MASTER_KODE_SDMK'!D$62,A1_Individu_Data_Keadaan_SDMK!O$4:O$149350,B28,A1_Individu_Data_Keadaan_SDMK!U$4:U$149350,"Laki-laki"),"")</f>
        <v>0</v>
      </c>
      <c r="L28" s="399">
        <f>IF(B28&lt;&gt;"",COUNTIFS(A1_Individu_Data_Keadaan_SDMK!Q$4:Q$149350,'04_MASTER_KODE_SDMK'!D$62,A1_Individu_Data_Keadaan_SDMK!O$4:O$149350,B28,A1_Individu_Data_Keadaan_SDMK!U$4:U$149350,"Perempuan"),"")</f>
        <v>0</v>
      </c>
      <c r="M28" s="399">
        <f t="shared" si="2"/>
        <v>0</v>
      </c>
      <c r="N28" s="399">
        <f>IF(B28&lt;&gt;"",COUNTIFS(A1_Individu_Data_Keadaan_SDMK!Q$4:Q$149350,'04_MASTER_KODE_SDMK'!D$71,A1_Individu_Data_Keadaan_SDMK!O$4:O$149350,B28,A1_Individu_Data_Keadaan_SDMK!U$4:U$149350,"Perempuan"),"")</f>
        <v>0</v>
      </c>
      <c r="O28" s="399">
        <f>IF(B28&lt;&gt;"",COUNTIFS(A1_Individu_Data_Keadaan_SDMK!Q$4:Q$149350,'04_MASTER_KODE_SDMK'!D$75,A1_Individu_Data_Keadaan_SDMK!O$4:O$149350,B28,A1_Individu_Data_Keadaan_SDMK!U$4:U$149350,"Laki-laki"),"")</f>
        <v>0</v>
      </c>
      <c r="P28" s="399">
        <f>IF(B28&lt;&gt;"",COUNTIFS(A1_Individu_Data_Keadaan_SDMK!Q$4:Q$149350,'04_MASTER_KODE_SDMK'!D$75,A1_Individu_Data_Keadaan_SDMK!O$4:O$149350,B28,A1_Individu_Data_Keadaan_SDMK!U$4:U$149350,"Perempuan"),"")</f>
        <v>0</v>
      </c>
      <c r="Q28" s="399">
        <f t="shared" si="3"/>
        <v>0</v>
      </c>
      <c r="R28" s="399">
        <f>IF(B28&lt;&gt;"",COUNTIFS(A1_Individu_Data_Keadaan_SDMK!Q$4:Q$149350,'04_MASTER_KODE_SDMK'!D$79,A1_Individu_Data_Keadaan_SDMK!O$4:O$149350,B28,A1_Individu_Data_Keadaan_SDMK!U$4:U$149350,"Laki-laki"),"")</f>
        <v>0</v>
      </c>
      <c r="S28" s="399">
        <f>IF(B28&lt;&gt;"",COUNTIFS(A1_Individu_Data_Keadaan_SDMK!Q$4:Q$149350,'04_MASTER_KODE_SDMK'!D$79,A1_Individu_Data_Keadaan_SDMK!O$4:O$149350,B28,A1_Individu_Data_Keadaan_SDMK!U$4:U$149350,"Perempuan"),"")</f>
        <v>0</v>
      </c>
      <c r="T28" s="399">
        <f t="shared" si="4"/>
        <v>0</v>
      </c>
      <c r="U28" s="399">
        <f>IF(B28&lt;&gt;"",COUNTIFS(A1_Individu_Data_Keadaan_SDMK!Q$4:Q$149350,'04_MASTER_KODE_SDMK'!D$88,A1_Individu_Data_Keadaan_SDMK!O$4:O$149350,B28,A1_Individu_Data_Keadaan_SDMK!U$4:U$149350,"Laki-laki"),"")</f>
        <v>0</v>
      </c>
      <c r="V28" s="399">
        <f>IF(B28&lt;&gt;"",COUNTIFS(A1_Individu_Data_Keadaan_SDMK!Q$4:Q$149350,'04_MASTER_KODE_SDMK'!D$88,A1_Individu_Data_Keadaan_SDMK!O$4:O$149350,B28,A1_Individu_Data_Keadaan_SDMK!U$4:U$149350,"Perempuan"),"")</f>
        <v>0</v>
      </c>
      <c r="W28" s="399">
        <f t="shared" si="5"/>
        <v>0</v>
      </c>
      <c r="X28" s="399">
        <f>IF(B28&lt;&gt;"",COUNTIFS(A1_Individu_Data_Keadaan_SDMK!Q$4:Q$149350,'04_MASTER_KODE_SDMK'!D$91,A1_Individu_Data_Keadaan_SDMK!O$4:O$149350,B28,A1_Individu_Data_Keadaan_SDMK!U$4:U$149350,"Laki-laki"),"")</f>
        <v>0</v>
      </c>
      <c r="Y28" s="399">
        <f>IF(B28&lt;&gt;"",COUNTIFS(A1_Individu_Data_Keadaan_SDMK!Q$4:Q$149350,'04_MASTER_KODE_SDMK'!D$91,A1_Individu_Data_Keadaan_SDMK!O$4:O$149350,B28,A1_Individu_Data_Keadaan_SDMK!U$4:U$149350,"Perempuan"),"")</f>
        <v>0</v>
      </c>
      <c r="Z28" s="399">
        <f t="shared" si="6"/>
        <v>0</v>
      </c>
      <c r="AA28" s="399">
        <f>IF(B28&lt;&gt;"",COUNTIFS(A1_Individu_Data_Keadaan_SDMK!Q$4:Q$149350,'04_MASTER_KODE_SDMK'!D$93,A1_Individu_Data_Keadaan_SDMK!O$4:O$149350,B28,A1_Individu_Data_Keadaan_SDMK!U$4:U$149350,"Laki-laki"),"")</f>
        <v>0</v>
      </c>
      <c r="AB28" s="399">
        <f>IF(B28&lt;&gt;"",COUNTIFS(A1_Individu_Data_Keadaan_SDMK!Q$4:Q$149350,'04_MASTER_KODE_SDMK'!D$93,A1_Individu_Data_Keadaan_SDMK!O$4:O$149350,B28,A1_Individu_Data_Keadaan_SDMK!U$4:U$149350,"Perempuan"),"")</f>
        <v>0</v>
      </c>
      <c r="AC28" s="399">
        <f t="shared" si="7"/>
        <v>0</v>
      </c>
      <c r="AD28" s="399">
        <f>IF(B28&lt;&gt;"",COUNTIFS(A1_Individu_Data_Keadaan_SDMK!Q$4:Q$149350,'04_MASTER_KODE_SDMK'!D$97,A1_Individu_Data_Keadaan_SDMK!O$4:O$149350,B28,A1_Individu_Data_Keadaan_SDMK!U$4:U$149350,"Laki-laki"),"")</f>
        <v>0</v>
      </c>
      <c r="AE28" s="399">
        <f>IF(B28&lt;&gt;"",COUNTIFS(A1_Individu_Data_Keadaan_SDMK!Q$4:Q$149350,'04_MASTER_KODE_SDMK'!D$97,A1_Individu_Data_Keadaan_SDMK!O$4:O$149350,B28,A1_Individu_Data_Keadaan_SDMK!U$4:U$149350,"Perempuan"),"")</f>
        <v>0</v>
      </c>
      <c r="AF28" s="399">
        <f t="shared" si="8"/>
        <v>0</v>
      </c>
      <c r="AG28" s="399">
        <f>IF(B28&lt;&gt;"",COUNTIFS(A1_Individu_Data_Keadaan_SDMK!Q$4:Q$149350,'04_MASTER_KODE_SDMK'!D$105,A1_Individu_Data_Keadaan_SDMK!O$4:O$149350,B28,A1_Individu_Data_Keadaan_SDMK!U$4:U$149350,"Laki-laki"),"")</f>
        <v>0</v>
      </c>
      <c r="AH28" s="399">
        <f>IF(B28&lt;&gt;"",COUNTIFS(A1_Individu_Data_Keadaan_SDMK!Q$4:Q$149350,'04_MASTER_KODE_SDMK'!D$105,A1_Individu_Data_Keadaan_SDMK!O$4:O$149350,B28,A1_Individu_Data_Keadaan_SDMK!U$4:U$149350,"Perempuan"),"")</f>
        <v>0</v>
      </c>
      <c r="AI28" s="399">
        <f t="shared" si="9"/>
        <v>0</v>
      </c>
      <c r="AJ28" s="399">
        <f>IF(B28&lt;&gt;"",COUNTIFS(A1_Individu_Data_Keadaan_SDMK!Q$4:Q$149350,'04_MASTER_KODE_SDMK'!D$111,A1_Individu_Data_Keadaan_SDMK!O$4:O$149350,B28,A1_Individu_Data_Keadaan_SDMK!U$4:U$149350,"Laki-laki"),"")</f>
        <v>0</v>
      </c>
      <c r="AK28" s="399">
        <f>IF(B28&lt;&gt;"",COUNTIFS(A1_Individu_Data_Keadaan_SDMK!Q$4:Q$149350,'04_MASTER_KODE_SDMK'!D$111,A1_Individu_Data_Keadaan_SDMK!O$4:O$149350,B28,A1_Individu_Data_Keadaan_SDMK!U$4:U$149350,"Perempuan"),"")</f>
        <v>0</v>
      </c>
      <c r="AL28" s="399">
        <f t="shared" si="10"/>
        <v>0</v>
      </c>
      <c r="AM28" s="399">
        <f>IF(B28&lt;&gt;"",COUNTIFS(A1_Individu_Data_Keadaan_SDMK!Q$4:Q$149350,'04_MASTER_KODE_SDMK'!D$113,A1_Individu_Data_Keadaan_SDMK!O$4:O$149350,B28,A1_Individu_Data_Keadaan_SDMK!U$4:U$149350,"Laki-laki"),"")</f>
        <v>0</v>
      </c>
      <c r="AN28" s="399">
        <f>IF(B28&lt;&gt;"",COUNTIFS(A1_Individu_Data_Keadaan_SDMK!Q$4:Q$149350,'04_MASTER_KODE_SDMK'!D$113,A1_Individu_Data_Keadaan_SDMK!O$4:O$149350,B28,A1_Individu_Data_Keadaan_SDMK!U$4:U$149350,"Perempuan"),"")</f>
        <v>0</v>
      </c>
      <c r="AO28" s="399">
        <f t="shared" si="11"/>
        <v>0</v>
      </c>
      <c r="AP28" s="399">
        <f>IF(B28&lt;&gt;"",COUNTIFS(A1_Individu_Data_Keadaan_SDMK!Q$4:Q$149350,'04_MASTER_KODE_SDMK'!D$120,A1_Individu_Data_Keadaan_SDMK!O$4:O$149350,B28,A1_Individu_Data_Keadaan_SDMK!U$4:U$149350,"Laki-laki"),"")</f>
        <v>0</v>
      </c>
      <c r="AQ28" s="399">
        <f>IF(B28&lt;&gt;"",COUNTIFS(A1_Individu_Data_Keadaan_SDMK!Q$4:Q$149350,'04_MASTER_KODE_SDMK'!D$120,A1_Individu_Data_Keadaan_SDMK!O$4:O$149350,B28,A1_Individu_Data_Keadaan_SDMK!U$4:U$149350,"Perempuan"),"")</f>
        <v>0</v>
      </c>
      <c r="AR28" s="399">
        <f t="shared" si="12"/>
        <v>0</v>
      </c>
      <c r="AS28" s="399">
        <f t="shared" si="13"/>
        <v>0</v>
      </c>
      <c r="AT28" s="399">
        <f t="shared" si="14"/>
        <v>0</v>
      </c>
      <c r="AU28" s="399">
        <f t="shared" si="15"/>
        <v>0</v>
      </c>
    </row>
    <row r="29" spans="1:47">
      <c r="A29" s="388">
        <v>14</v>
      </c>
      <c r="B29" s="388" t="str">
        <f>IF(INDEX('01_MASTER_KODE_WILAYAH'!F$5:F$1353,MATCH($B$9,'01_MASTER_KODE_WILAYAH'!E$5:E$1353,0)+13)&lt;&gt;"-",INDEX('01_MASTER_KODE_WILAYAH'!F$5:F$1353,MATCH($B$9,'01_MASTER_KODE_WILAYAH'!E$5:E$1353,0)+13),"")</f>
        <v>SRAGEN</v>
      </c>
      <c r="C29" s="400">
        <f>IF(B29&lt;&gt;"",COUNTIFS('02_MASTER_KODE_FASYANKES'!D$3:D$20282,"Puskesmas",'02_MASTER_KODE_FASYANKES'!L$3:L$20282,B29),"")</f>
        <v>25</v>
      </c>
      <c r="D29" s="400">
        <f>IF(B29&lt;&gt;"",COUNTIFS('02_MASTER_KODE_FASYANKES'!D$3:D$20282,"Rumah Sakit",'02_MASTER_KODE_FASYANKES'!L$3:L$20282,B29),"")</f>
        <v>11</v>
      </c>
      <c r="E29" s="400">
        <f>IF(B29&lt;&gt;"",COUNTIFS(A1_Individu_Data_Keadaan_SDMK!Q$4:Q$149350,'04_MASTER_KODE_SDMK'!D$6,A1_Individu_Data_Keadaan_SDMK!O$4:O$149350,B29,A1_Individu_Data_Keadaan_SDMK!U$4:U$149350,"Laki-laki"),"")</f>
        <v>0</v>
      </c>
      <c r="F29" s="400">
        <f>IF(B29&lt;&gt;"",COUNTIFS(A1_Individu_Data_Keadaan_SDMK!Q$4:Q$149350,'04_MASTER_KODE_SDMK'!D$6,A1_Individu_Data_Keadaan_SDMK!O$4:O$149350,B29,A1_Individu_Data_Keadaan_SDMK!U$4:U$149350,"Perempuan"),"")</f>
        <v>0</v>
      </c>
      <c r="G29" s="400">
        <f t="shared" si="0"/>
        <v>0</v>
      </c>
      <c r="H29" s="400">
        <f>IF(B29&lt;&gt;"",COUNTIFS(A1_Individu_Data_Keadaan_SDMK!Q$4:Q$149350,'04_MASTER_KODE_SDMK'!D$61,A1_Individu_Data_Keadaan_SDMK!O$4:O$149350,B29,A1_Individu_Data_Keadaan_SDMK!U$4:U$149350,"Laki-laki"),"")</f>
        <v>0</v>
      </c>
      <c r="I29" s="400">
        <f>IF(B29&lt;&gt;"",COUNTIFS(A1_Individu_Data_Keadaan_SDMK!Q$4:Q$149350,'04_MASTER_KODE_SDMK'!D$61,A1_Individu_Data_Keadaan_SDMK!O$4:O$149350,B29,A1_Individu_Data_Keadaan_SDMK!U$4:U$149350,"Perempuan"),"")</f>
        <v>0</v>
      </c>
      <c r="J29" s="400">
        <f t="shared" si="1"/>
        <v>0</v>
      </c>
      <c r="K29" s="400">
        <f>IF(B29&lt;&gt;"",COUNTIFS(A1_Individu_Data_Keadaan_SDMK!Q$4:Q$149350,'04_MASTER_KODE_SDMK'!D$62,A1_Individu_Data_Keadaan_SDMK!O$4:O$149350,B29,A1_Individu_Data_Keadaan_SDMK!U$4:U$149350,"Laki-laki"),"")</f>
        <v>0</v>
      </c>
      <c r="L29" s="400">
        <f>IF(B29&lt;&gt;"",COUNTIFS(A1_Individu_Data_Keadaan_SDMK!Q$4:Q$149350,'04_MASTER_KODE_SDMK'!D$62,A1_Individu_Data_Keadaan_SDMK!O$4:O$149350,B29,A1_Individu_Data_Keadaan_SDMK!U$4:U$149350,"Perempuan"),"")</f>
        <v>0</v>
      </c>
      <c r="M29" s="400">
        <f t="shared" si="2"/>
        <v>0</v>
      </c>
      <c r="N29" s="400">
        <f>IF(B29&lt;&gt;"",COUNTIFS(A1_Individu_Data_Keadaan_SDMK!Q$4:Q$149350,'04_MASTER_KODE_SDMK'!D$71,A1_Individu_Data_Keadaan_SDMK!O$4:O$149350,B29,A1_Individu_Data_Keadaan_SDMK!U$4:U$149350,"Perempuan"),"")</f>
        <v>0</v>
      </c>
      <c r="O29" s="400">
        <f>IF(B29&lt;&gt;"",COUNTIFS(A1_Individu_Data_Keadaan_SDMK!Q$4:Q$149350,'04_MASTER_KODE_SDMK'!D$75,A1_Individu_Data_Keadaan_SDMK!O$4:O$149350,B29,A1_Individu_Data_Keadaan_SDMK!U$4:U$149350,"Laki-laki"),"")</f>
        <v>0</v>
      </c>
      <c r="P29" s="400">
        <f>IF(B29&lt;&gt;"",COUNTIFS(A1_Individu_Data_Keadaan_SDMK!Q$4:Q$149350,'04_MASTER_KODE_SDMK'!D$75,A1_Individu_Data_Keadaan_SDMK!O$4:O$149350,B29,A1_Individu_Data_Keadaan_SDMK!U$4:U$149350,"Perempuan"),"")</f>
        <v>0</v>
      </c>
      <c r="Q29" s="400">
        <f t="shared" si="3"/>
        <v>0</v>
      </c>
      <c r="R29" s="400">
        <f>IF(B29&lt;&gt;"",COUNTIFS(A1_Individu_Data_Keadaan_SDMK!Q$4:Q$149350,'04_MASTER_KODE_SDMK'!D$79,A1_Individu_Data_Keadaan_SDMK!O$4:O$149350,B29,A1_Individu_Data_Keadaan_SDMK!U$4:U$149350,"Laki-laki"),"")</f>
        <v>0</v>
      </c>
      <c r="S29" s="400">
        <f>IF(B29&lt;&gt;"",COUNTIFS(A1_Individu_Data_Keadaan_SDMK!Q$4:Q$149350,'04_MASTER_KODE_SDMK'!D$79,A1_Individu_Data_Keadaan_SDMK!O$4:O$149350,B29,A1_Individu_Data_Keadaan_SDMK!U$4:U$149350,"Perempuan"),"")</f>
        <v>0</v>
      </c>
      <c r="T29" s="400">
        <f t="shared" si="4"/>
        <v>0</v>
      </c>
      <c r="U29" s="400">
        <f>IF(B29&lt;&gt;"",COUNTIFS(A1_Individu_Data_Keadaan_SDMK!Q$4:Q$149350,'04_MASTER_KODE_SDMK'!D$88,A1_Individu_Data_Keadaan_SDMK!O$4:O$149350,B29,A1_Individu_Data_Keadaan_SDMK!U$4:U$149350,"Laki-laki"),"")</f>
        <v>0</v>
      </c>
      <c r="V29" s="400">
        <f>IF(B29&lt;&gt;"",COUNTIFS(A1_Individu_Data_Keadaan_SDMK!Q$4:Q$149350,'04_MASTER_KODE_SDMK'!D$88,A1_Individu_Data_Keadaan_SDMK!O$4:O$149350,B29,A1_Individu_Data_Keadaan_SDMK!U$4:U$149350,"Perempuan"),"")</f>
        <v>0</v>
      </c>
      <c r="W29" s="400">
        <f t="shared" si="5"/>
        <v>0</v>
      </c>
      <c r="X29" s="400">
        <f>IF(B29&lt;&gt;"",COUNTIFS(A1_Individu_Data_Keadaan_SDMK!Q$4:Q$149350,'04_MASTER_KODE_SDMK'!D$91,A1_Individu_Data_Keadaan_SDMK!O$4:O$149350,B29,A1_Individu_Data_Keadaan_SDMK!U$4:U$149350,"Laki-laki"),"")</f>
        <v>0</v>
      </c>
      <c r="Y29" s="400">
        <f>IF(B29&lt;&gt;"",COUNTIFS(A1_Individu_Data_Keadaan_SDMK!Q$4:Q$149350,'04_MASTER_KODE_SDMK'!D$91,A1_Individu_Data_Keadaan_SDMK!O$4:O$149350,B29,A1_Individu_Data_Keadaan_SDMK!U$4:U$149350,"Perempuan"),"")</f>
        <v>0</v>
      </c>
      <c r="Z29" s="400">
        <f t="shared" si="6"/>
        <v>0</v>
      </c>
      <c r="AA29" s="400">
        <f>IF(B29&lt;&gt;"",COUNTIFS(A1_Individu_Data_Keadaan_SDMK!Q$4:Q$149350,'04_MASTER_KODE_SDMK'!D$93,A1_Individu_Data_Keadaan_SDMK!O$4:O$149350,B29,A1_Individu_Data_Keadaan_SDMK!U$4:U$149350,"Laki-laki"),"")</f>
        <v>0</v>
      </c>
      <c r="AB29" s="400">
        <f>IF(B29&lt;&gt;"",COUNTIFS(A1_Individu_Data_Keadaan_SDMK!Q$4:Q$149350,'04_MASTER_KODE_SDMK'!D$93,A1_Individu_Data_Keadaan_SDMK!O$4:O$149350,B29,A1_Individu_Data_Keadaan_SDMK!U$4:U$149350,"Perempuan"),"")</f>
        <v>0</v>
      </c>
      <c r="AC29" s="400">
        <f t="shared" si="7"/>
        <v>0</v>
      </c>
      <c r="AD29" s="400">
        <f>IF(B29&lt;&gt;"",COUNTIFS(A1_Individu_Data_Keadaan_SDMK!Q$4:Q$149350,'04_MASTER_KODE_SDMK'!D$97,A1_Individu_Data_Keadaan_SDMK!O$4:O$149350,B29,A1_Individu_Data_Keadaan_SDMK!U$4:U$149350,"Laki-laki"),"")</f>
        <v>0</v>
      </c>
      <c r="AE29" s="400">
        <f>IF(B29&lt;&gt;"",COUNTIFS(A1_Individu_Data_Keadaan_SDMK!Q$4:Q$149350,'04_MASTER_KODE_SDMK'!D$97,A1_Individu_Data_Keadaan_SDMK!O$4:O$149350,B29,A1_Individu_Data_Keadaan_SDMK!U$4:U$149350,"Perempuan"),"")</f>
        <v>0</v>
      </c>
      <c r="AF29" s="400">
        <f t="shared" si="8"/>
        <v>0</v>
      </c>
      <c r="AG29" s="400">
        <f>IF(B29&lt;&gt;"",COUNTIFS(A1_Individu_Data_Keadaan_SDMK!Q$4:Q$149350,'04_MASTER_KODE_SDMK'!D$105,A1_Individu_Data_Keadaan_SDMK!O$4:O$149350,B29,A1_Individu_Data_Keadaan_SDMK!U$4:U$149350,"Laki-laki"),"")</f>
        <v>0</v>
      </c>
      <c r="AH29" s="400">
        <f>IF(B29&lt;&gt;"",COUNTIFS(A1_Individu_Data_Keadaan_SDMK!Q$4:Q$149350,'04_MASTER_KODE_SDMK'!D$105,A1_Individu_Data_Keadaan_SDMK!O$4:O$149350,B29,A1_Individu_Data_Keadaan_SDMK!U$4:U$149350,"Perempuan"),"")</f>
        <v>0</v>
      </c>
      <c r="AI29" s="400">
        <f t="shared" si="9"/>
        <v>0</v>
      </c>
      <c r="AJ29" s="400">
        <f>IF(B29&lt;&gt;"",COUNTIFS(A1_Individu_Data_Keadaan_SDMK!Q$4:Q$149350,'04_MASTER_KODE_SDMK'!D$111,A1_Individu_Data_Keadaan_SDMK!O$4:O$149350,B29,A1_Individu_Data_Keadaan_SDMK!U$4:U$149350,"Laki-laki"),"")</f>
        <v>0</v>
      </c>
      <c r="AK29" s="400">
        <f>IF(B29&lt;&gt;"",COUNTIFS(A1_Individu_Data_Keadaan_SDMK!Q$4:Q$149350,'04_MASTER_KODE_SDMK'!D$111,A1_Individu_Data_Keadaan_SDMK!O$4:O$149350,B29,A1_Individu_Data_Keadaan_SDMK!U$4:U$149350,"Perempuan"),"")</f>
        <v>0</v>
      </c>
      <c r="AL29" s="400">
        <f t="shared" si="10"/>
        <v>0</v>
      </c>
      <c r="AM29" s="400">
        <f>IF(B29&lt;&gt;"",COUNTIFS(A1_Individu_Data_Keadaan_SDMK!Q$4:Q$149350,'04_MASTER_KODE_SDMK'!D$113,A1_Individu_Data_Keadaan_SDMK!O$4:O$149350,B29,A1_Individu_Data_Keadaan_SDMK!U$4:U$149350,"Laki-laki"),"")</f>
        <v>0</v>
      </c>
      <c r="AN29" s="400">
        <f>IF(B29&lt;&gt;"",COUNTIFS(A1_Individu_Data_Keadaan_SDMK!Q$4:Q$149350,'04_MASTER_KODE_SDMK'!D$113,A1_Individu_Data_Keadaan_SDMK!O$4:O$149350,B29,A1_Individu_Data_Keadaan_SDMK!U$4:U$149350,"Perempuan"),"")</f>
        <v>0</v>
      </c>
      <c r="AO29" s="400">
        <f t="shared" si="11"/>
        <v>0</v>
      </c>
      <c r="AP29" s="400">
        <f>IF(B29&lt;&gt;"",COUNTIFS(A1_Individu_Data_Keadaan_SDMK!Q$4:Q$149350,'04_MASTER_KODE_SDMK'!D$120,A1_Individu_Data_Keadaan_SDMK!O$4:O$149350,B29,A1_Individu_Data_Keadaan_SDMK!U$4:U$149350,"Laki-laki"),"")</f>
        <v>0</v>
      </c>
      <c r="AQ29" s="400">
        <f>IF(B29&lt;&gt;"",COUNTIFS(A1_Individu_Data_Keadaan_SDMK!Q$4:Q$149350,'04_MASTER_KODE_SDMK'!D$120,A1_Individu_Data_Keadaan_SDMK!O$4:O$149350,B29,A1_Individu_Data_Keadaan_SDMK!U$4:U$149350,"Perempuan"),"")</f>
        <v>0</v>
      </c>
      <c r="AR29" s="400">
        <f t="shared" si="12"/>
        <v>0</v>
      </c>
      <c r="AS29" s="400">
        <f t="shared" si="13"/>
        <v>0</v>
      </c>
      <c r="AT29" s="400">
        <f t="shared" si="14"/>
        <v>0</v>
      </c>
      <c r="AU29" s="400">
        <f t="shared" si="15"/>
        <v>0</v>
      </c>
    </row>
    <row r="30" spans="1:47">
      <c r="A30" s="331">
        <v>15</v>
      </c>
      <c r="B30" s="331" t="str">
        <f>IF(INDEX('01_MASTER_KODE_WILAYAH'!F$5:F$1353,MATCH($B$9,'01_MASTER_KODE_WILAYAH'!E$5:E$1353,0)+14)&lt;&gt;"-",INDEX('01_MASTER_KODE_WILAYAH'!F$5:F$1353,MATCH($B$9,'01_MASTER_KODE_WILAYAH'!E$5:E$1353,0)+14),"")</f>
        <v>GROBOGAN</v>
      </c>
      <c r="C30" s="399">
        <f>IF(B30&lt;&gt;"",COUNTIFS('02_MASTER_KODE_FASYANKES'!D$3:D$20282,"Puskesmas",'02_MASTER_KODE_FASYANKES'!L$3:L$20282,B30),"")</f>
        <v>30</v>
      </c>
      <c r="D30" s="399">
        <f>IF(B30&lt;&gt;"",COUNTIFS('02_MASTER_KODE_FASYANKES'!D$3:D$20282,"Rumah Sakit",'02_MASTER_KODE_FASYANKES'!L$3:L$20282,B30),"")</f>
        <v>7</v>
      </c>
      <c r="E30" s="399">
        <f>IF(B30&lt;&gt;"",COUNTIFS(A1_Individu_Data_Keadaan_SDMK!Q$4:Q$149350,'04_MASTER_KODE_SDMK'!D$6,A1_Individu_Data_Keadaan_SDMK!O$4:O$149350,B30,A1_Individu_Data_Keadaan_SDMK!U$4:U$149350,"Laki-laki"),"")</f>
        <v>0</v>
      </c>
      <c r="F30" s="399">
        <f>IF(B30&lt;&gt;"",COUNTIFS(A1_Individu_Data_Keadaan_SDMK!Q$4:Q$149350,'04_MASTER_KODE_SDMK'!D$6,A1_Individu_Data_Keadaan_SDMK!O$4:O$149350,B30,A1_Individu_Data_Keadaan_SDMK!U$4:U$149350,"Perempuan"),"")</f>
        <v>0</v>
      </c>
      <c r="G30" s="399">
        <f t="shared" si="0"/>
        <v>0</v>
      </c>
      <c r="H30" s="399">
        <f>IF(B30&lt;&gt;"",COUNTIFS(A1_Individu_Data_Keadaan_SDMK!Q$4:Q$149350,'04_MASTER_KODE_SDMK'!D$61,A1_Individu_Data_Keadaan_SDMK!O$4:O$149350,B30,A1_Individu_Data_Keadaan_SDMK!U$4:U$149350,"Laki-laki"),"")</f>
        <v>0</v>
      </c>
      <c r="I30" s="399">
        <f>IF(B30&lt;&gt;"",COUNTIFS(A1_Individu_Data_Keadaan_SDMK!Q$4:Q$149350,'04_MASTER_KODE_SDMK'!D$61,A1_Individu_Data_Keadaan_SDMK!O$4:O$149350,B30,A1_Individu_Data_Keadaan_SDMK!U$4:U$149350,"Perempuan"),"")</f>
        <v>0</v>
      </c>
      <c r="J30" s="399">
        <f t="shared" si="1"/>
        <v>0</v>
      </c>
      <c r="K30" s="399">
        <f>IF(B30&lt;&gt;"",COUNTIFS(A1_Individu_Data_Keadaan_SDMK!Q$4:Q$149350,'04_MASTER_KODE_SDMK'!D$62,A1_Individu_Data_Keadaan_SDMK!O$4:O$149350,B30,A1_Individu_Data_Keadaan_SDMK!U$4:U$149350,"Laki-laki"),"")</f>
        <v>0</v>
      </c>
      <c r="L30" s="399">
        <f>IF(B30&lt;&gt;"",COUNTIFS(A1_Individu_Data_Keadaan_SDMK!Q$4:Q$149350,'04_MASTER_KODE_SDMK'!D$62,A1_Individu_Data_Keadaan_SDMK!O$4:O$149350,B30,A1_Individu_Data_Keadaan_SDMK!U$4:U$149350,"Perempuan"),"")</f>
        <v>0</v>
      </c>
      <c r="M30" s="399">
        <f t="shared" si="2"/>
        <v>0</v>
      </c>
      <c r="N30" s="399">
        <f>IF(B30&lt;&gt;"",COUNTIFS(A1_Individu_Data_Keadaan_SDMK!Q$4:Q$149350,'04_MASTER_KODE_SDMK'!D$71,A1_Individu_Data_Keadaan_SDMK!O$4:O$149350,B30,A1_Individu_Data_Keadaan_SDMK!U$4:U$149350,"Perempuan"),"")</f>
        <v>0</v>
      </c>
      <c r="O30" s="399">
        <f>IF(B30&lt;&gt;"",COUNTIFS(A1_Individu_Data_Keadaan_SDMK!Q$4:Q$149350,'04_MASTER_KODE_SDMK'!D$75,A1_Individu_Data_Keadaan_SDMK!O$4:O$149350,B30,A1_Individu_Data_Keadaan_SDMK!U$4:U$149350,"Laki-laki"),"")</f>
        <v>0</v>
      </c>
      <c r="P30" s="399">
        <f>IF(B30&lt;&gt;"",COUNTIFS(A1_Individu_Data_Keadaan_SDMK!Q$4:Q$149350,'04_MASTER_KODE_SDMK'!D$75,A1_Individu_Data_Keadaan_SDMK!O$4:O$149350,B30,A1_Individu_Data_Keadaan_SDMK!U$4:U$149350,"Perempuan"),"")</f>
        <v>0</v>
      </c>
      <c r="Q30" s="399">
        <f t="shared" si="3"/>
        <v>0</v>
      </c>
      <c r="R30" s="399">
        <f>IF(B30&lt;&gt;"",COUNTIFS(A1_Individu_Data_Keadaan_SDMK!Q$4:Q$149350,'04_MASTER_KODE_SDMK'!D$79,A1_Individu_Data_Keadaan_SDMK!O$4:O$149350,B30,A1_Individu_Data_Keadaan_SDMK!U$4:U$149350,"Laki-laki"),"")</f>
        <v>0</v>
      </c>
      <c r="S30" s="399">
        <f>IF(B30&lt;&gt;"",COUNTIFS(A1_Individu_Data_Keadaan_SDMK!Q$4:Q$149350,'04_MASTER_KODE_SDMK'!D$79,A1_Individu_Data_Keadaan_SDMK!O$4:O$149350,B30,A1_Individu_Data_Keadaan_SDMK!U$4:U$149350,"Perempuan"),"")</f>
        <v>0</v>
      </c>
      <c r="T30" s="399">
        <f t="shared" si="4"/>
        <v>0</v>
      </c>
      <c r="U30" s="399">
        <f>IF(B30&lt;&gt;"",COUNTIFS(A1_Individu_Data_Keadaan_SDMK!Q$4:Q$149350,'04_MASTER_KODE_SDMK'!D$88,A1_Individu_Data_Keadaan_SDMK!O$4:O$149350,B30,A1_Individu_Data_Keadaan_SDMK!U$4:U$149350,"Laki-laki"),"")</f>
        <v>0</v>
      </c>
      <c r="V30" s="399">
        <f>IF(B30&lt;&gt;"",COUNTIFS(A1_Individu_Data_Keadaan_SDMK!Q$4:Q$149350,'04_MASTER_KODE_SDMK'!D$88,A1_Individu_Data_Keadaan_SDMK!O$4:O$149350,B30,A1_Individu_Data_Keadaan_SDMK!U$4:U$149350,"Perempuan"),"")</f>
        <v>0</v>
      </c>
      <c r="W30" s="399">
        <f t="shared" si="5"/>
        <v>0</v>
      </c>
      <c r="X30" s="399">
        <f>IF(B30&lt;&gt;"",COUNTIFS(A1_Individu_Data_Keadaan_SDMK!Q$4:Q$149350,'04_MASTER_KODE_SDMK'!D$91,A1_Individu_Data_Keadaan_SDMK!O$4:O$149350,B30,A1_Individu_Data_Keadaan_SDMK!U$4:U$149350,"Laki-laki"),"")</f>
        <v>0</v>
      </c>
      <c r="Y30" s="399">
        <f>IF(B30&lt;&gt;"",COUNTIFS(A1_Individu_Data_Keadaan_SDMK!Q$4:Q$149350,'04_MASTER_KODE_SDMK'!D$91,A1_Individu_Data_Keadaan_SDMK!O$4:O$149350,B30,A1_Individu_Data_Keadaan_SDMK!U$4:U$149350,"Perempuan"),"")</f>
        <v>0</v>
      </c>
      <c r="Z30" s="399">
        <f t="shared" si="6"/>
        <v>0</v>
      </c>
      <c r="AA30" s="399">
        <f>IF(B30&lt;&gt;"",COUNTIFS(A1_Individu_Data_Keadaan_SDMK!Q$4:Q$149350,'04_MASTER_KODE_SDMK'!D$93,A1_Individu_Data_Keadaan_SDMK!O$4:O$149350,B30,A1_Individu_Data_Keadaan_SDMK!U$4:U$149350,"Laki-laki"),"")</f>
        <v>0</v>
      </c>
      <c r="AB30" s="399">
        <f>IF(B30&lt;&gt;"",COUNTIFS(A1_Individu_Data_Keadaan_SDMK!Q$4:Q$149350,'04_MASTER_KODE_SDMK'!D$93,A1_Individu_Data_Keadaan_SDMK!O$4:O$149350,B30,A1_Individu_Data_Keadaan_SDMK!U$4:U$149350,"Perempuan"),"")</f>
        <v>0</v>
      </c>
      <c r="AC30" s="399">
        <f t="shared" si="7"/>
        <v>0</v>
      </c>
      <c r="AD30" s="399">
        <f>IF(B30&lt;&gt;"",COUNTIFS(A1_Individu_Data_Keadaan_SDMK!Q$4:Q$149350,'04_MASTER_KODE_SDMK'!D$97,A1_Individu_Data_Keadaan_SDMK!O$4:O$149350,B30,A1_Individu_Data_Keadaan_SDMK!U$4:U$149350,"Laki-laki"),"")</f>
        <v>0</v>
      </c>
      <c r="AE30" s="399">
        <f>IF(B30&lt;&gt;"",COUNTIFS(A1_Individu_Data_Keadaan_SDMK!Q$4:Q$149350,'04_MASTER_KODE_SDMK'!D$97,A1_Individu_Data_Keadaan_SDMK!O$4:O$149350,B30,A1_Individu_Data_Keadaan_SDMK!U$4:U$149350,"Perempuan"),"")</f>
        <v>0</v>
      </c>
      <c r="AF30" s="399">
        <f t="shared" si="8"/>
        <v>0</v>
      </c>
      <c r="AG30" s="399">
        <f>IF(B30&lt;&gt;"",COUNTIFS(A1_Individu_Data_Keadaan_SDMK!Q$4:Q$149350,'04_MASTER_KODE_SDMK'!D$105,A1_Individu_Data_Keadaan_SDMK!O$4:O$149350,B30,A1_Individu_Data_Keadaan_SDMK!U$4:U$149350,"Laki-laki"),"")</f>
        <v>0</v>
      </c>
      <c r="AH30" s="399">
        <f>IF(B30&lt;&gt;"",COUNTIFS(A1_Individu_Data_Keadaan_SDMK!Q$4:Q$149350,'04_MASTER_KODE_SDMK'!D$105,A1_Individu_Data_Keadaan_SDMK!O$4:O$149350,B30,A1_Individu_Data_Keadaan_SDMK!U$4:U$149350,"Perempuan"),"")</f>
        <v>0</v>
      </c>
      <c r="AI30" s="399">
        <f t="shared" si="9"/>
        <v>0</v>
      </c>
      <c r="AJ30" s="399">
        <f>IF(B30&lt;&gt;"",COUNTIFS(A1_Individu_Data_Keadaan_SDMK!Q$4:Q$149350,'04_MASTER_KODE_SDMK'!D$111,A1_Individu_Data_Keadaan_SDMK!O$4:O$149350,B30,A1_Individu_Data_Keadaan_SDMK!U$4:U$149350,"Laki-laki"),"")</f>
        <v>0</v>
      </c>
      <c r="AK30" s="399">
        <f>IF(B30&lt;&gt;"",COUNTIFS(A1_Individu_Data_Keadaan_SDMK!Q$4:Q$149350,'04_MASTER_KODE_SDMK'!D$111,A1_Individu_Data_Keadaan_SDMK!O$4:O$149350,B30,A1_Individu_Data_Keadaan_SDMK!U$4:U$149350,"Perempuan"),"")</f>
        <v>0</v>
      </c>
      <c r="AL30" s="399">
        <f t="shared" si="10"/>
        <v>0</v>
      </c>
      <c r="AM30" s="399">
        <f>IF(B30&lt;&gt;"",COUNTIFS(A1_Individu_Data_Keadaan_SDMK!Q$4:Q$149350,'04_MASTER_KODE_SDMK'!D$113,A1_Individu_Data_Keadaan_SDMK!O$4:O$149350,B30,A1_Individu_Data_Keadaan_SDMK!U$4:U$149350,"Laki-laki"),"")</f>
        <v>0</v>
      </c>
      <c r="AN30" s="399">
        <f>IF(B30&lt;&gt;"",COUNTIFS(A1_Individu_Data_Keadaan_SDMK!Q$4:Q$149350,'04_MASTER_KODE_SDMK'!D$113,A1_Individu_Data_Keadaan_SDMK!O$4:O$149350,B30,A1_Individu_Data_Keadaan_SDMK!U$4:U$149350,"Perempuan"),"")</f>
        <v>0</v>
      </c>
      <c r="AO30" s="399">
        <f t="shared" si="11"/>
        <v>0</v>
      </c>
      <c r="AP30" s="399">
        <f>IF(B30&lt;&gt;"",COUNTIFS(A1_Individu_Data_Keadaan_SDMK!Q$4:Q$149350,'04_MASTER_KODE_SDMK'!D$120,A1_Individu_Data_Keadaan_SDMK!O$4:O$149350,B30,A1_Individu_Data_Keadaan_SDMK!U$4:U$149350,"Laki-laki"),"")</f>
        <v>0</v>
      </c>
      <c r="AQ30" s="399">
        <f>IF(B30&lt;&gt;"",COUNTIFS(A1_Individu_Data_Keadaan_SDMK!Q$4:Q$149350,'04_MASTER_KODE_SDMK'!D$120,A1_Individu_Data_Keadaan_SDMK!O$4:O$149350,B30,A1_Individu_Data_Keadaan_SDMK!U$4:U$149350,"Perempuan"),"")</f>
        <v>0</v>
      </c>
      <c r="AR30" s="399">
        <f t="shared" si="12"/>
        <v>0</v>
      </c>
      <c r="AS30" s="399">
        <f t="shared" si="13"/>
        <v>0</v>
      </c>
      <c r="AT30" s="399">
        <f t="shared" si="14"/>
        <v>0</v>
      </c>
      <c r="AU30" s="399">
        <f t="shared" si="15"/>
        <v>0</v>
      </c>
    </row>
    <row r="31" spans="1:47">
      <c r="A31" s="388">
        <v>16</v>
      </c>
      <c r="B31" s="388" t="str">
        <f>IF(INDEX('01_MASTER_KODE_WILAYAH'!F$5:F$1353,MATCH($B$9,'01_MASTER_KODE_WILAYAH'!E$5:E$1353,0)+15)&lt;&gt;"-",INDEX('01_MASTER_KODE_WILAYAH'!F$5:F$1353,MATCH($B$9,'01_MASTER_KODE_WILAYAH'!E$5:E$1353,0)+15),"")</f>
        <v>BLORA</v>
      </c>
      <c r="C31" s="400">
        <f>IF(B31&lt;&gt;"",COUNTIFS('02_MASTER_KODE_FASYANKES'!D$3:D$20282,"Puskesmas",'02_MASTER_KODE_FASYANKES'!L$3:L$20282,B31),"")</f>
        <v>26</v>
      </c>
      <c r="D31" s="400">
        <f>IF(B31&lt;&gt;"",COUNTIFS('02_MASTER_KODE_FASYANKES'!D$3:D$20282,"Rumah Sakit",'02_MASTER_KODE_FASYANKES'!L$3:L$20282,B31),"")</f>
        <v>6</v>
      </c>
      <c r="E31" s="400">
        <f>IF(B31&lt;&gt;"",COUNTIFS(A1_Individu_Data_Keadaan_SDMK!Q$4:Q$149350,'04_MASTER_KODE_SDMK'!D$6,A1_Individu_Data_Keadaan_SDMK!O$4:O$149350,B31,A1_Individu_Data_Keadaan_SDMK!U$4:U$149350,"Laki-laki"),"")</f>
        <v>0</v>
      </c>
      <c r="F31" s="400">
        <f>IF(B31&lt;&gt;"",COUNTIFS(A1_Individu_Data_Keadaan_SDMK!Q$4:Q$149350,'04_MASTER_KODE_SDMK'!D$6,A1_Individu_Data_Keadaan_SDMK!O$4:O$149350,B31,A1_Individu_Data_Keadaan_SDMK!U$4:U$149350,"Perempuan"),"")</f>
        <v>0</v>
      </c>
      <c r="G31" s="400">
        <f t="shared" si="0"/>
        <v>0</v>
      </c>
      <c r="H31" s="400">
        <f>IF(B31&lt;&gt;"",COUNTIFS(A1_Individu_Data_Keadaan_SDMK!Q$4:Q$149350,'04_MASTER_KODE_SDMK'!D$61,A1_Individu_Data_Keadaan_SDMK!O$4:O$149350,B31,A1_Individu_Data_Keadaan_SDMK!U$4:U$149350,"Laki-laki"),"")</f>
        <v>0</v>
      </c>
      <c r="I31" s="400">
        <f>IF(B31&lt;&gt;"",COUNTIFS(A1_Individu_Data_Keadaan_SDMK!Q$4:Q$149350,'04_MASTER_KODE_SDMK'!D$61,A1_Individu_Data_Keadaan_SDMK!O$4:O$149350,B31,A1_Individu_Data_Keadaan_SDMK!U$4:U$149350,"Perempuan"),"")</f>
        <v>0</v>
      </c>
      <c r="J31" s="400">
        <f t="shared" si="1"/>
        <v>0</v>
      </c>
      <c r="K31" s="400">
        <f>IF(B31&lt;&gt;"",COUNTIFS(A1_Individu_Data_Keadaan_SDMK!Q$4:Q$149350,'04_MASTER_KODE_SDMK'!D$62,A1_Individu_Data_Keadaan_SDMK!O$4:O$149350,B31,A1_Individu_Data_Keadaan_SDMK!U$4:U$149350,"Laki-laki"),"")</f>
        <v>0</v>
      </c>
      <c r="L31" s="400">
        <f>IF(B31&lt;&gt;"",COUNTIFS(A1_Individu_Data_Keadaan_SDMK!Q$4:Q$149350,'04_MASTER_KODE_SDMK'!D$62,A1_Individu_Data_Keadaan_SDMK!O$4:O$149350,B31,A1_Individu_Data_Keadaan_SDMK!U$4:U$149350,"Perempuan"),"")</f>
        <v>0</v>
      </c>
      <c r="M31" s="400">
        <f t="shared" si="2"/>
        <v>0</v>
      </c>
      <c r="N31" s="400">
        <f>IF(B31&lt;&gt;"",COUNTIFS(A1_Individu_Data_Keadaan_SDMK!Q$4:Q$149350,'04_MASTER_KODE_SDMK'!D$71,A1_Individu_Data_Keadaan_SDMK!O$4:O$149350,B31,A1_Individu_Data_Keadaan_SDMK!U$4:U$149350,"Perempuan"),"")</f>
        <v>0</v>
      </c>
      <c r="O31" s="400">
        <f>IF(B31&lt;&gt;"",COUNTIFS(A1_Individu_Data_Keadaan_SDMK!Q$4:Q$149350,'04_MASTER_KODE_SDMK'!D$75,A1_Individu_Data_Keadaan_SDMK!O$4:O$149350,B31,A1_Individu_Data_Keadaan_SDMK!U$4:U$149350,"Laki-laki"),"")</f>
        <v>0</v>
      </c>
      <c r="P31" s="400">
        <f>IF(B31&lt;&gt;"",COUNTIFS(A1_Individu_Data_Keadaan_SDMK!Q$4:Q$149350,'04_MASTER_KODE_SDMK'!D$75,A1_Individu_Data_Keadaan_SDMK!O$4:O$149350,B31,A1_Individu_Data_Keadaan_SDMK!U$4:U$149350,"Perempuan"),"")</f>
        <v>0</v>
      </c>
      <c r="Q31" s="400">
        <f t="shared" si="3"/>
        <v>0</v>
      </c>
      <c r="R31" s="400">
        <f>IF(B31&lt;&gt;"",COUNTIFS(A1_Individu_Data_Keadaan_SDMK!Q$4:Q$149350,'04_MASTER_KODE_SDMK'!D$79,A1_Individu_Data_Keadaan_SDMK!O$4:O$149350,B31,A1_Individu_Data_Keadaan_SDMK!U$4:U$149350,"Laki-laki"),"")</f>
        <v>0</v>
      </c>
      <c r="S31" s="400">
        <f>IF(B31&lt;&gt;"",COUNTIFS(A1_Individu_Data_Keadaan_SDMK!Q$4:Q$149350,'04_MASTER_KODE_SDMK'!D$79,A1_Individu_Data_Keadaan_SDMK!O$4:O$149350,B31,A1_Individu_Data_Keadaan_SDMK!U$4:U$149350,"Perempuan"),"")</f>
        <v>0</v>
      </c>
      <c r="T31" s="400">
        <f t="shared" si="4"/>
        <v>0</v>
      </c>
      <c r="U31" s="400">
        <f>IF(B31&lt;&gt;"",COUNTIFS(A1_Individu_Data_Keadaan_SDMK!Q$4:Q$149350,'04_MASTER_KODE_SDMK'!D$88,A1_Individu_Data_Keadaan_SDMK!O$4:O$149350,B31,A1_Individu_Data_Keadaan_SDMK!U$4:U$149350,"Laki-laki"),"")</f>
        <v>0</v>
      </c>
      <c r="V31" s="400">
        <f>IF(B31&lt;&gt;"",COUNTIFS(A1_Individu_Data_Keadaan_SDMK!Q$4:Q$149350,'04_MASTER_KODE_SDMK'!D$88,A1_Individu_Data_Keadaan_SDMK!O$4:O$149350,B31,A1_Individu_Data_Keadaan_SDMK!U$4:U$149350,"Perempuan"),"")</f>
        <v>0</v>
      </c>
      <c r="W31" s="400">
        <f t="shared" si="5"/>
        <v>0</v>
      </c>
      <c r="X31" s="400">
        <f>IF(B31&lt;&gt;"",COUNTIFS(A1_Individu_Data_Keadaan_SDMK!Q$4:Q$149350,'04_MASTER_KODE_SDMK'!D$91,A1_Individu_Data_Keadaan_SDMK!O$4:O$149350,B31,A1_Individu_Data_Keadaan_SDMK!U$4:U$149350,"Laki-laki"),"")</f>
        <v>0</v>
      </c>
      <c r="Y31" s="400">
        <f>IF(B31&lt;&gt;"",COUNTIFS(A1_Individu_Data_Keadaan_SDMK!Q$4:Q$149350,'04_MASTER_KODE_SDMK'!D$91,A1_Individu_Data_Keadaan_SDMK!O$4:O$149350,B31,A1_Individu_Data_Keadaan_SDMK!U$4:U$149350,"Perempuan"),"")</f>
        <v>0</v>
      </c>
      <c r="Z31" s="400">
        <f t="shared" si="6"/>
        <v>0</v>
      </c>
      <c r="AA31" s="400">
        <f>IF(B31&lt;&gt;"",COUNTIFS(A1_Individu_Data_Keadaan_SDMK!Q$4:Q$149350,'04_MASTER_KODE_SDMK'!D$93,A1_Individu_Data_Keadaan_SDMK!O$4:O$149350,B31,A1_Individu_Data_Keadaan_SDMK!U$4:U$149350,"Laki-laki"),"")</f>
        <v>0</v>
      </c>
      <c r="AB31" s="400">
        <f>IF(B31&lt;&gt;"",COUNTIFS(A1_Individu_Data_Keadaan_SDMK!Q$4:Q$149350,'04_MASTER_KODE_SDMK'!D$93,A1_Individu_Data_Keadaan_SDMK!O$4:O$149350,B31,A1_Individu_Data_Keadaan_SDMK!U$4:U$149350,"Perempuan"),"")</f>
        <v>0</v>
      </c>
      <c r="AC31" s="400">
        <f t="shared" si="7"/>
        <v>0</v>
      </c>
      <c r="AD31" s="400">
        <f>IF(B31&lt;&gt;"",COUNTIFS(A1_Individu_Data_Keadaan_SDMK!Q$4:Q$149350,'04_MASTER_KODE_SDMK'!D$97,A1_Individu_Data_Keadaan_SDMK!O$4:O$149350,B31,A1_Individu_Data_Keadaan_SDMK!U$4:U$149350,"Laki-laki"),"")</f>
        <v>0</v>
      </c>
      <c r="AE31" s="400">
        <f>IF(B31&lt;&gt;"",COUNTIFS(A1_Individu_Data_Keadaan_SDMK!Q$4:Q$149350,'04_MASTER_KODE_SDMK'!D$97,A1_Individu_Data_Keadaan_SDMK!O$4:O$149350,B31,A1_Individu_Data_Keadaan_SDMK!U$4:U$149350,"Perempuan"),"")</f>
        <v>0</v>
      </c>
      <c r="AF31" s="400">
        <f t="shared" si="8"/>
        <v>0</v>
      </c>
      <c r="AG31" s="400">
        <f>IF(B31&lt;&gt;"",COUNTIFS(A1_Individu_Data_Keadaan_SDMK!Q$4:Q$149350,'04_MASTER_KODE_SDMK'!D$105,A1_Individu_Data_Keadaan_SDMK!O$4:O$149350,B31,A1_Individu_Data_Keadaan_SDMK!U$4:U$149350,"Laki-laki"),"")</f>
        <v>0</v>
      </c>
      <c r="AH31" s="400">
        <f>IF(B31&lt;&gt;"",COUNTIFS(A1_Individu_Data_Keadaan_SDMK!Q$4:Q$149350,'04_MASTER_KODE_SDMK'!D$105,A1_Individu_Data_Keadaan_SDMK!O$4:O$149350,B31,A1_Individu_Data_Keadaan_SDMK!U$4:U$149350,"Perempuan"),"")</f>
        <v>0</v>
      </c>
      <c r="AI31" s="400">
        <f t="shared" si="9"/>
        <v>0</v>
      </c>
      <c r="AJ31" s="400">
        <f>IF(B31&lt;&gt;"",COUNTIFS(A1_Individu_Data_Keadaan_SDMK!Q$4:Q$149350,'04_MASTER_KODE_SDMK'!D$111,A1_Individu_Data_Keadaan_SDMK!O$4:O$149350,B31,A1_Individu_Data_Keadaan_SDMK!U$4:U$149350,"Laki-laki"),"")</f>
        <v>0</v>
      </c>
      <c r="AK31" s="400">
        <f>IF(B31&lt;&gt;"",COUNTIFS(A1_Individu_Data_Keadaan_SDMK!Q$4:Q$149350,'04_MASTER_KODE_SDMK'!D$111,A1_Individu_Data_Keadaan_SDMK!O$4:O$149350,B31,A1_Individu_Data_Keadaan_SDMK!U$4:U$149350,"Perempuan"),"")</f>
        <v>0</v>
      </c>
      <c r="AL31" s="400">
        <f t="shared" si="10"/>
        <v>0</v>
      </c>
      <c r="AM31" s="400">
        <f>IF(B31&lt;&gt;"",COUNTIFS(A1_Individu_Data_Keadaan_SDMK!Q$4:Q$149350,'04_MASTER_KODE_SDMK'!D$113,A1_Individu_Data_Keadaan_SDMK!O$4:O$149350,B31,A1_Individu_Data_Keadaan_SDMK!U$4:U$149350,"Laki-laki"),"")</f>
        <v>0</v>
      </c>
      <c r="AN31" s="400">
        <f>IF(B31&lt;&gt;"",COUNTIFS(A1_Individu_Data_Keadaan_SDMK!Q$4:Q$149350,'04_MASTER_KODE_SDMK'!D$113,A1_Individu_Data_Keadaan_SDMK!O$4:O$149350,B31,A1_Individu_Data_Keadaan_SDMK!U$4:U$149350,"Perempuan"),"")</f>
        <v>0</v>
      </c>
      <c r="AO31" s="400">
        <f t="shared" si="11"/>
        <v>0</v>
      </c>
      <c r="AP31" s="400">
        <f>IF(B31&lt;&gt;"",COUNTIFS(A1_Individu_Data_Keadaan_SDMK!Q$4:Q$149350,'04_MASTER_KODE_SDMK'!D$120,A1_Individu_Data_Keadaan_SDMK!O$4:O$149350,B31,A1_Individu_Data_Keadaan_SDMK!U$4:U$149350,"Laki-laki"),"")</f>
        <v>0</v>
      </c>
      <c r="AQ31" s="400">
        <f>IF(B31&lt;&gt;"",COUNTIFS(A1_Individu_Data_Keadaan_SDMK!Q$4:Q$149350,'04_MASTER_KODE_SDMK'!D$120,A1_Individu_Data_Keadaan_SDMK!O$4:O$149350,B31,A1_Individu_Data_Keadaan_SDMK!U$4:U$149350,"Perempuan"),"")</f>
        <v>0</v>
      </c>
      <c r="AR31" s="400">
        <f t="shared" si="12"/>
        <v>0</v>
      </c>
      <c r="AS31" s="400">
        <f t="shared" si="13"/>
        <v>0</v>
      </c>
      <c r="AT31" s="400">
        <f t="shared" si="14"/>
        <v>0</v>
      </c>
      <c r="AU31" s="400">
        <f t="shared" si="15"/>
        <v>0</v>
      </c>
    </row>
    <row r="32" spans="1:47">
      <c r="A32" s="331">
        <v>17</v>
      </c>
      <c r="B32" s="331" t="str">
        <f>IF(INDEX('01_MASTER_KODE_WILAYAH'!F$5:F$1353,MATCH($B$9,'01_MASTER_KODE_WILAYAH'!E$5:E$1353,0)+16)&lt;&gt;"-",INDEX('01_MASTER_KODE_WILAYAH'!F$5:F$1353,MATCH($B$9,'01_MASTER_KODE_WILAYAH'!E$5:E$1353,0)+16),"")</f>
        <v>REMBANG</v>
      </c>
      <c r="C32" s="399">
        <f>IF(B32&lt;&gt;"",COUNTIFS('02_MASTER_KODE_FASYANKES'!D$3:D$20282,"Puskesmas",'02_MASTER_KODE_FASYANKES'!L$3:L$20282,B32),"")</f>
        <v>16</v>
      </c>
      <c r="D32" s="399">
        <f>IF(B32&lt;&gt;"",COUNTIFS('02_MASTER_KODE_FASYANKES'!D$3:D$20282,"Rumah Sakit",'02_MASTER_KODE_FASYANKES'!L$3:L$20282,B32),"")</f>
        <v>2</v>
      </c>
      <c r="E32" s="399">
        <f>IF(B32&lt;&gt;"",COUNTIFS(A1_Individu_Data_Keadaan_SDMK!Q$4:Q$149350,'04_MASTER_KODE_SDMK'!D$6,A1_Individu_Data_Keadaan_SDMK!O$4:O$149350,B32,A1_Individu_Data_Keadaan_SDMK!U$4:U$149350,"Laki-laki"),"")</f>
        <v>0</v>
      </c>
      <c r="F32" s="399">
        <f>IF(B32&lt;&gt;"",COUNTIFS(A1_Individu_Data_Keadaan_SDMK!Q$4:Q$149350,'04_MASTER_KODE_SDMK'!D$6,A1_Individu_Data_Keadaan_SDMK!O$4:O$149350,B32,A1_Individu_Data_Keadaan_SDMK!U$4:U$149350,"Perempuan"),"")</f>
        <v>0</v>
      </c>
      <c r="G32" s="399">
        <f t="shared" si="0"/>
        <v>0</v>
      </c>
      <c r="H32" s="399">
        <f>IF(B32&lt;&gt;"",COUNTIFS(A1_Individu_Data_Keadaan_SDMK!Q$4:Q$149350,'04_MASTER_KODE_SDMK'!D$61,A1_Individu_Data_Keadaan_SDMK!O$4:O$149350,B32,A1_Individu_Data_Keadaan_SDMK!U$4:U$149350,"Laki-laki"),"")</f>
        <v>0</v>
      </c>
      <c r="I32" s="399">
        <f>IF(B32&lt;&gt;"",COUNTIFS(A1_Individu_Data_Keadaan_SDMK!Q$4:Q$149350,'04_MASTER_KODE_SDMK'!D$61,A1_Individu_Data_Keadaan_SDMK!O$4:O$149350,B32,A1_Individu_Data_Keadaan_SDMK!U$4:U$149350,"Perempuan"),"")</f>
        <v>0</v>
      </c>
      <c r="J32" s="399">
        <f t="shared" si="1"/>
        <v>0</v>
      </c>
      <c r="K32" s="399">
        <f>IF(B32&lt;&gt;"",COUNTIFS(A1_Individu_Data_Keadaan_SDMK!Q$4:Q$149350,'04_MASTER_KODE_SDMK'!D$62,A1_Individu_Data_Keadaan_SDMK!O$4:O$149350,B32,A1_Individu_Data_Keadaan_SDMK!U$4:U$149350,"Laki-laki"),"")</f>
        <v>0</v>
      </c>
      <c r="L32" s="399">
        <f>IF(B32&lt;&gt;"",COUNTIFS(A1_Individu_Data_Keadaan_SDMK!Q$4:Q$149350,'04_MASTER_KODE_SDMK'!D$62,A1_Individu_Data_Keadaan_SDMK!O$4:O$149350,B32,A1_Individu_Data_Keadaan_SDMK!U$4:U$149350,"Perempuan"),"")</f>
        <v>0</v>
      </c>
      <c r="M32" s="399">
        <f t="shared" si="2"/>
        <v>0</v>
      </c>
      <c r="N32" s="399">
        <f>IF(B32&lt;&gt;"",COUNTIFS(A1_Individu_Data_Keadaan_SDMK!Q$4:Q$149350,'04_MASTER_KODE_SDMK'!D$71,A1_Individu_Data_Keadaan_SDMK!O$4:O$149350,B32,A1_Individu_Data_Keadaan_SDMK!U$4:U$149350,"Perempuan"),"")</f>
        <v>0</v>
      </c>
      <c r="O32" s="399">
        <f>IF(B32&lt;&gt;"",COUNTIFS(A1_Individu_Data_Keadaan_SDMK!Q$4:Q$149350,'04_MASTER_KODE_SDMK'!D$75,A1_Individu_Data_Keadaan_SDMK!O$4:O$149350,B32,A1_Individu_Data_Keadaan_SDMK!U$4:U$149350,"Laki-laki"),"")</f>
        <v>0</v>
      </c>
      <c r="P32" s="399">
        <f>IF(B32&lt;&gt;"",COUNTIFS(A1_Individu_Data_Keadaan_SDMK!Q$4:Q$149350,'04_MASTER_KODE_SDMK'!D$75,A1_Individu_Data_Keadaan_SDMK!O$4:O$149350,B32,A1_Individu_Data_Keadaan_SDMK!U$4:U$149350,"Perempuan"),"")</f>
        <v>0</v>
      </c>
      <c r="Q32" s="399">
        <f t="shared" si="3"/>
        <v>0</v>
      </c>
      <c r="R32" s="399">
        <f>IF(B32&lt;&gt;"",COUNTIFS(A1_Individu_Data_Keadaan_SDMK!Q$4:Q$149350,'04_MASTER_KODE_SDMK'!D$79,A1_Individu_Data_Keadaan_SDMK!O$4:O$149350,B32,A1_Individu_Data_Keadaan_SDMK!U$4:U$149350,"Laki-laki"),"")</f>
        <v>0</v>
      </c>
      <c r="S32" s="399">
        <f>IF(B32&lt;&gt;"",COUNTIFS(A1_Individu_Data_Keadaan_SDMK!Q$4:Q$149350,'04_MASTER_KODE_SDMK'!D$79,A1_Individu_Data_Keadaan_SDMK!O$4:O$149350,B32,A1_Individu_Data_Keadaan_SDMK!U$4:U$149350,"Perempuan"),"")</f>
        <v>0</v>
      </c>
      <c r="T32" s="399">
        <f t="shared" si="4"/>
        <v>0</v>
      </c>
      <c r="U32" s="399">
        <f>IF(B32&lt;&gt;"",COUNTIFS(A1_Individu_Data_Keadaan_SDMK!Q$4:Q$149350,'04_MASTER_KODE_SDMK'!D$88,A1_Individu_Data_Keadaan_SDMK!O$4:O$149350,B32,A1_Individu_Data_Keadaan_SDMK!U$4:U$149350,"Laki-laki"),"")</f>
        <v>0</v>
      </c>
      <c r="V32" s="399">
        <f>IF(B32&lt;&gt;"",COUNTIFS(A1_Individu_Data_Keadaan_SDMK!Q$4:Q$149350,'04_MASTER_KODE_SDMK'!D$88,A1_Individu_Data_Keadaan_SDMK!O$4:O$149350,B32,A1_Individu_Data_Keadaan_SDMK!U$4:U$149350,"Perempuan"),"")</f>
        <v>0</v>
      </c>
      <c r="W32" s="399">
        <f t="shared" si="5"/>
        <v>0</v>
      </c>
      <c r="X32" s="399">
        <f>IF(B32&lt;&gt;"",COUNTIFS(A1_Individu_Data_Keadaan_SDMK!Q$4:Q$149350,'04_MASTER_KODE_SDMK'!D$91,A1_Individu_Data_Keadaan_SDMK!O$4:O$149350,B32,A1_Individu_Data_Keadaan_SDMK!U$4:U$149350,"Laki-laki"),"")</f>
        <v>0</v>
      </c>
      <c r="Y32" s="399">
        <f>IF(B32&lt;&gt;"",COUNTIFS(A1_Individu_Data_Keadaan_SDMK!Q$4:Q$149350,'04_MASTER_KODE_SDMK'!D$91,A1_Individu_Data_Keadaan_SDMK!O$4:O$149350,B32,A1_Individu_Data_Keadaan_SDMK!U$4:U$149350,"Perempuan"),"")</f>
        <v>0</v>
      </c>
      <c r="Z32" s="399">
        <f t="shared" si="6"/>
        <v>0</v>
      </c>
      <c r="AA32" s="399">
        <f>IF(B32&lt;&gt;"",COUNTIFS(A1_Individu_Data_Keadaan_SDMK!Q$4:Q$149350,'04_MASTER_KODE_SDMK'!D$93,A1_Individu_Data_Keadaan_SDMK!O$4:O$149350,B32,A1_Individu_Data_Keadaan_SDMK!U$4:U$149350,"Laki-laki"),"")</f>
        <v>0</v>
      </c>
      <c r="AB32" s="399">
        <f>IF(B32&lt;&gt;"",COUNTIFS(A1_Individu_Data_Keadaan_SDMK!Q$4:Q$149350,'04_MASTER_KODE_SDMK'!D$93,A1_Individu_Data_Keadaan_SDMK!O$4:O$149350,B32,A1_Individu_Data_Keadaan_SDMK!U$4:U$149350,"Perempuan"),"")</f>
        <v>0</v>
      </c>
      <c r="AC32" s="399">
        <f t="shared" si="7"/>
        <v>0</v>
      </c>
      <c r="AD32" s="399">
        <f>IF(B32&lt;&gt;"",COUNTIFS(A1_Individu_Data_Keadaan_SDMK!Q$4:Q$149350,'04_MASTER_KODE_SDMK'!D$97,A1_Individu_Data_Keadaan_SDMK!O$4:O$149350,B32,A1_Individu_Data_Keadaan_SDMK!U$4:U$149350,"Laki-laki"),"")</f>
        <v>0</v>
      </c>
      <c r="AE32" s="399">
        <f>IF(B32&lt;&gt;"",COUNTIFS(A1_Individu_Data_Keadaan_SDMK!Q$4:Q$149350,'04_MASTER_KODE_SDMK'!D$97,A1_Individu_Data_Keadaan_SDMK!O$4:O$149350,B32,A1_Individu_Data_Keadaan_SDMK!U$4:U$149350,"Perempuan"),"")</f>
        <v>0</v>
      </c>
      <c r="AF32" s="399">
        <f t="shared" si="8"/>
        <v>0</v>
      </c>
      <c r="AG32" s="399">
        <f>IF(B32&lt;&gt;"",COUNTIFS(A1_Individu_Data_Keadaan_SDMK!Q$4:Q$149350,'04_MASTER_KODE_SDMK'!D$105,A1_Individu_Data_Keadaan_SDMK!O$4:O$149350,B32,A1_Individu_Data_Keadaan_SDMK!U$4:U$149350,"Laki-laki"),"")</f>
        <v>0</v>
      </c>
      <c r="AH32" s="399">
        <f>IF(B32&lt;&gt;"",COUNTIFS(A1_Individu_Data_Keadaan_SDMK!Q$4:Q$149350,'04_MASTER_KODE_SDMK'!D$105,A1_Individu_Data_Keadaan_SDMK!O$4:O$149350,B32,A1_Individu_Data_Keadaan_SDMK!U$4:U$149350,"Perempuan"),"")</f>
        <v>0</v>
      </c>
      <c r="AI32" s="399">
        <f t="shared" si="9"/>
        <v>0</v>
      </c>
      <c r="AJ32" s="399">
        <f>IF(B32&lt;&gt;"",COUNTIFS(A1_Individu_Data_Keadaan_SDMK!Q$4:Q$149350,'04_MASTER_KODE_SDMK'!D$111,A1_Individu_Data_Keadaan_SDMK!O$4:O$149350,B32,A1_Individu_Data_Keadaan_SDMK!U$4:U$149350,"Laki-laki"),"")</f>
        <v>0</v>
      </c>
      <c r="AK32" s="399">
        <f>IF(B32&lt;&gt;"",COUNTIFS(A1_Individu_Data_Keadaan_SDMK!Q$4:Q$149350,'04_MASTER_KODE_SDMK'!D$111,A1_Individu_Data_Keadaan_SDMK!O$4:O$149350,B32,A1_Individu_Data_Keadaan_SDMK!U$4:U$149350,"Perempuan"),"")</f>
        <v>0</v>
      </c>
      <c r="AL32" s="399">
        <f t="shared" si="10"/>
        <v>0</v>
      </c>
      <c r="AM32" s="399">
        <f>IF(B32&lt;&gt;"",COUNTIFS(A1_Individu_Data_Keadaan_SDMK!Q$4:Q$149350,'04_MASTER_KODE_SDMK'!D$113,A1_Individu_Data_Keadaan_SDMK!O$4:O$149350,B32,A1_Individu_Data_Keadaan_SDMK!U$4:U$149350,"Laki-laki"),"")</f>
        <v>0</v>
      </c>
      <c r="AN32" s="399">
        <f>IF(B32&lt;&gt;"",COUNTIFS(A1_Individu_Data_Keadaan_SDMK!Q$4:Q$149350,'04_MASTER_KODE_SDMK'!D$113,A1_Individu_Data_Keadaan_SDMK!O$4:O$149350,B32,A1_Individu_Data_Keadaan_SDMK!U$4:U$149350,"Perempuan"),"")</f>
        <v>0</v>
      </c>
      <c r="AO32" s="399">
        <f t="shared" si="11"/>
        <v>0</v>
      </c>
      <c r="AP32" s="399">
        <f>IF(B32&lt;&gt;"",COUNTIFS(A1_Individu_Data_Keadaan_SDMK!Q$4:Q$149350,'04_MASTER_KODE_SDMK'!D$120,A1_Individu_Data_Keadaan_SDMK!O$4:O$149350,B32,A1_Individu_Data_Keadaan_SDMK!U$4:U$149350,"Laki-laki"),"")</f>
        <v>0</v>
      </c>
      <c r="AQ32" s="399">
        <f>IF(B32&lt;&gt;"",COUNTIFS(A1_Individu_Data_Keadaan_SDMK!Q$4:Q$149350,'04_MASTER_KODE_SDMK'!D$120,A1_Individu_Data_Keadaan_SDMK!O$4:O$149350,B32,A1_Individu_Data_Keadaan_SDMK!U$4:U$149350,"Perempuan"),"")</f>
        <v>0</v>
      </c>
      <c r="AR32" s="399">
        <f t="shared" si="12"/>
        <v>0</v>
      </c>
      <c r="AS32" s="399">
        <f t="shared" si="13"/>
        <v>0</v>
      </c>
      <c r="AT32" s="399">
        <f t="shared" si="14"/>
        <v>0</v>
      </c>
      <c r="AU32" s="399">
        <f t="shared" si="15"/>
        <v>0</v>
      </c>
    </row>
    <row r="33" spans="1:47">
      <c r="A33" s="388">
        <v>18</v>
      </c>
      <c r="B33" s="388" t="str">
        <f>IF(INDEX('01_MASTER_KODE_WILAYAH'!F$5:F$1353,MATCH($B$9,'01_MASTER_KODE_WILAYAH'!E$5:E$1353,0)+17)&lt;&gt;"-",INDEX('01_MASTER_KODE_WILAYAH'!F$5:F$1353,MATCH($B$9,'01_MASTER_KODE_WILAYAH'!E$5:E$1353,0)+17),"")</f>
        <v>PATI</v>
      </c>
      <c r="C33" s="400">
        <f>IF(B33&lt;&gt;"",COUNTIFS('02_MASTER_KODE_FASYANKES'!D$3:D$20282,"Puskesmas",'02_MASTER_KODE_FASYANKES'!L$3:L$20282,B33),"")</f>
        <v>29</v>
      </c>
      <c r="D33" s="400">
        <f>IF(B33&lt;&gt;"",COUNTIFS('02_MASTER_KODE_FASYANKES'!D$3:D$20282,"Rumah Sakit",'02_MASTER_KODE_FASYANKES'!L$3:L$20282,B33),"")</f>
        <v>9</v>
      </c>
      <c r="E33" s="400">
        <f>IF(B33&lt;&gt;"",COUNTIFS(A1_Individu_Data_Keadaan_SDMK!Q$4:Q$149350,'04_MASTER_KODE_SDMK'!D$6,A1_Individu_Data_Keadaan_SDMK!O$4:O$149350,B33,A1_Individu_Data_Keadaan_SDMK!U$4:U$149350,"Laki-laki"),"")</f>
        <v>0</v>
      </c>
      <c r="F33" s="400">
        <f>IF(B33&lt;&gt;"",COUNTIFS(A1_Individu_Data_Keadaan_SDMK!Q$4:Q$149350,'04_MASTER_KODE_SDMK'!D$6,A1_Individu_Data_Keadaan_SDMK!O$4:O$149350,B33,A1_Individu_Data_Keadaan_SDMK!U$4:U$149350,"Perempuan"),"")</f>
        <v>0</v>
      </c>
      <c r="G33" s="400">
        <f t="shared" si="0"/>
        <v>0</v>
      </c>
      <c r="H33" s="400">
        <f>IF(B33&lt;&gt;"",COUNTIFS(A1_Individu_Data_Keadaan_SDMK!Q$4:Q$149350,'04_MASTER_KODE_SDMK'!D$61,A1_Individu_Data_Keadaan_SDMK!O$4:O$149350,B33,A1_Individu_Data_Keadaan_SDMK!U$4:U$149350,"Laki-laki"),"")</f>
        <v>0</v>
      </c>
      <c r="I33" s="400">
        <f>IF(B33&lt;&gt;"",COUNTIFS(A1_Individu_Data_Keadaan_SDMK!Q$4:Q$149350,'04_MASTER_KODE_SDMK'!D$61,A1_Individu_Data_Keadaan_SDMK!O$4:O$149350,B33,A1_Individu_Data_Keadaan_SDMK!U$4:U$149350,"Perempuan"),"")</f>
        <v>0</v>
      </c>
      <c r="J33" s="400">
        <f t="shared" si="1"/>
        <v>0</v>
      </c>
      <c r="K33" s="400">
        <f>IF(B33&lt;&gt;"",COUNTIFS(A1_Individu_Data_Keadaan_SDMK!Q$4:Q$149350,'04_MASTER_KODE_SDMK'!D$62,A1_Individu_Data_Keadaan_SDMK!O$4:O$149350,B33,A1_Individu_Data_Keadaan_SDMK!U$4:U$149350,"Laki-laki"),"")</f>
        <v>0</v>
      </c>
      <c r="L33" s="400">
        <f>IF(B33&lt;&gt;"",COUNTIFS(A1_Individu_Data_Keadaan_SDMK!Q$4:Q$149350,'04_MASTER_KODE_SDMK'!D$62,A1_Individu_Data_Keadaan_SDMK!O$4:O$149350,B33,A1_Individu_Data_Keadaan_SDMK!U$4:U$149350,"Perempuan"),"")</f>
        <v>0</v>
      </c>
      <c r="M33" s="400">
        <f t="shared" si="2"/>
        <v>0</v>
      </c>
      <c r="N33" s="400">
        <f>IF(B33&lt;&gt;"",COUNTIFS(A1_Individu_Data_Keadaan_SDMK!Q$4:Q$149350,'04_MASTER_KODE_SDMK'!D$71,A1_Individu_Data_Keadaan_SDMK!O$4:O$149350,B33,A1_Individu_Data_Keadaan_SDMK!U$4:U$149350,"Perempuan"),"")</f>
        <v>0</v>
      </c>
      <c r="O33" s="400">
        <f>IF(B33&lt;&gt;"",COUNTIFS(A1_Individu_Data_Keadaan_SDMK!Q$4:Q$149350,'04_MASTER_KODE_SDMK'!D$75,A1_Individu_Data_Keadaan_SDMK!O$4:O$149350,B33,A1_Individu_Data_Keadaan_SDMK!U$4:U$149350,"Laki-laki"),"")</f>
        <v>0</v>
      </c>
      <c r="P33" s="400">
        <f>IF(B33&lt;&gt;"",COUNTIFS(A1_Individu_Data_Keadaan_SDMK!Q$4:Q$149350,'04_MASTER_KODE_SDMK'!D$75,A1_Individu_Data_Keadaan_SDMK!O$4:O$149350,B33,A1_Individu_Data_Keadaan_SDMK!U$4:U$149350,"Perempuan"),"")</f>
        <v>0</v>
      </c>
      <c r="Q33" s="400">
        <f t="shared" si="3"/>
        <v>0</v>
      </c>
      <c r="R33" s="400">
        <f>IF(B33&lt;&gt;"",COUNTIFS(A1_Individu_Data_Keadaan_SDMK!Q$4:Q$149350,'04_MASTER_KODE_SDMK'!D$79,A1_Individu_Data_Keadaan_SDMK!O$4:O$149350,B33,A1_Individu_Data_Keadaan_SDMK!U$4:U$149350,"Laki-laki"),"")</f>
        <v>0</v>
      </c>
      <c r="S33" s="400">
        <f>IF(B33&lt;&gt;"",COUNTIFS(A1_Individu_Data_Keadaan_SDMK!Q$4:Q$149350,'04_MASTER_KODE_SDMK'!D$79,A1_Individu_Data_Keadaan_SDMK!O$4:O$149350,B33,A1_Individu_Data_Keadaan_SDMK!U$4:U$149350,"Perempuan"),"")</f>
        <v>0</v>
      </c>
      <c r="T33" s="400">
        <f t="shared" si="4"/>
        <v>0</v>
      </c>
      <c r="U33" s="400">
        <f>IF(B33&lt;&gt;"",COUNTIFS(A1_Individu_Data_Keadaan_SDMK!Q$4:Q$149350,'04_MASTER_KODE_SDMK'!D$88,A1_Individu_Data_Keadaan_SDMK!O$4:O$149350,B33,A1_Individu_Data_Keadaan_SDMK!U$4:U$149350,"Laki-laki"),"")</f>
        <v>0</v>
      </c>
      <c r="V33" s="400">
        <f>IF(B33&lt;&gt;"",COUNTIFS(A1_Individu_Data_Keadaan_SDMK!Q$4:Q$149350,'04_MASTER_KODE_SDMK'!D$88,A1_Individu_Data_Keadaan_SDMK!O$4:O$149350,B33,A1_Individu_Data_Keadaan_SDMK!U$4:U$149350,"Perempuan"),"")</f>
        <v>0</v>
      </c>
      <c r="W33" s="400">
        <f t="shared" si="5"/>
        <v>0</v>
      </c>
      <c r="X33" s="400">
        <f>IF(B33&lt;&gt;"",COUNTIFS(A1_Individu_Data_Keadaan_SDMK!Q$4:Q$149350,'04_MASTER_KODE_SDMK'!D$91,A1_Individu_Data_Keadaan_SDMK!O$4:O$149350,B33,A1_Individu_Data_Keadaan_SDMK!U$4:U$149350,"Laki-laki"),"")</f>
        <v>0</v>
      </c>
      <c r="Y33" s="400">
        <f>IF(B33&lt;&gt;"",COUNTIFS(A1_Individu_Data_Keadaan_SDMK!Q$4:Q$149350,'04_MASTER_KODE_SDMK'!D$91,A1_Individu_Data_Keadaan_SDMK!O$4:O$149350,B33,A1_Individu_Data_Keadaan_SDMK!U$4:U$149350,"Perempuan"),"")</f>
        <v>0</v>
      </c>
      <c r="Z33" s="400">
        <f t="shared" si="6"/>
        <v>0</v>
      </c>
      <c r="AA33" s="400">
        <f>IF(B33&lt;&gt;"",COUNTIFS(A1_Individu_Data_Keadaan_SDMK!Q$4:Q$149350,'04_MASTER_KODE_SDMK'!D$93,A1_Individu_Data_Keadaan_SDMK!O$4:O$149350,B33,A1_Individu_Data_Keadaan_SDMK!U$4:U$149350,"Laki-laki"),"")</f>
        <v>0</v>
      </c>
      <c r="AB33" s="400">
        <f>IF(B33&lt;&gt;"",COUNTIFS(A1_Individu_Data_Keadaan_SDMK!Q$4:Q$149350,'04_MASTER_KODE_SDMK'!D$93,A1_Individu_Data_Keadaan_SDMK!O$4:O$149350,B33,A1_Individu_Data_Keadaan_SDMK!U$4:U$149350,"Perempuan"),"")</f>
        <v>0</v>
      </c>
      <c r="AC33" s="400">
        <f t="shared" si="7"/>
        <v>0</v>
      </c>
      <c r="AD33" s="400">
        <f>IF(B33&lt;&gt;"",COUNTIFS(A1_Individu_Data_Keadaan_SDMK!Q$4:Q$149350,'04_MASTER_KODE_SDMK'!D$97,A1_Individu_Data_Keadaan_SDMK!O$4:O$149350,B33,A1_Individu_Data_Keadaan_SDMK!U$4:U$149350,"Laki-laki"),"")</f>
        <v>0</v>
      </c>
      <c r="AE33" s="400">
        <f>IF(B33&lt;&gt;"",COUNTIFS(A1_Individu_Data_Keadaan_SDMK!Q$4:Q$149350,'04_MASTER_KODE_SDMK'!D$97,A1_Individu_Data_Keadaan_SDMK!O$4:O$149350,B33,A1_Individu_Data_Keadaan_SDMK!U$4:U$149350,"Perempuan"),"")</f>
        <v>0</v>
      </c>
      <c r="AF33" s="400">
        <f t="shared" si="8"/>
        <v>0</v>
      </c>
      <c r="AG33" s="400">
        <f>IF(B33&lt;&gt;"",COUNTIFS(A1_Individu_Data_Keadaan_SDMK!Q$4:Q$149350,'04_MASTER_KODE_SDMK'!D$105,A1_Individu_Data_Keadaan_SDMK!O$4:O$149350,B33,A1_Individu_Data_Keadaan_SDMK!U$4:U$149350,"Laki-laki"),"")</f>
        <v>0</v>
      </c>
      <c r="AH33" s="400">
        <f>IF(B33&lt;&gt;"",COUNTIFS(A1_Individu_Data_Keadaan_SDMK!Q$4:Q$149350,'04_MASTER_KODE_SDMK'!D$105,A1_Individu_Data_Keadaan_SDMK!O$4:O$149350,B33,A1_Individu_Data_Keadaan_SDMK!U$4:U$149350,"Perempuan"),"")</f>
        <v>0</v>
      </c>
      <c r="AI33" s="400">
        <f t="shared" si="9"/>
        <v>0</v>
      </c>
      <c r="AJ33" s="400">
        <f>IF(B33&lt;&gt;"",COUNTIFS(A1_Individu_Data_Keadaan_SDMK!Q$4:Q$149350,'04_MASTER_KODE_SDMK'!D$111,A1_Individu_Data_Keadaan_SDMK!O$4:O$149350,B33,A1_Individu_Data_Keadaan_SDMK!U$4:U$149350,"Laki-laki"),"")</f>
        <v>0</v>
      </c>
      <c r="AK33" s="400">
        <f>IF(B33&lt;&gt;"",COUNTIFS(A1_Individu_Data_Keadaan_SDMK!Q$4:Q$149350,'04_MASTER_KODE_SDMK'!D$111,A1_Individu_Data_Keadaan_SDMK!O$4:O$149350,B33,A1_Individu_Data_Keadaan_SDMK!U$4:U$149350,"Perempuan"),"")</f>
        <v>0</v>
      </c>
      <c r="AL33" s="400">
        <f t="shared" si="10"/>
        <v>0</v>
      </c>
      <c r="AM33" s="400">
        <f>IF(B33&lt;&gt;"",COUNTIFS(A1_Individu_Data_Keadaan_SDMK!Q$4:Q$149350,'04_MASTER_KODE_SDMK'!D$113,A1_Individu_Data_Keadaan_SDMK!O$4:O$149350,B33,A1_Individu_Data_Keadaan_SDMK!U$4:U$149350,"Laki-laki"),"")</f>
        <v>0</v>
      </c>
      <c r="AN33" s="400">
        <f>IF(B33&lt;&gt;"",COUNTIFS(A1_Individu_Data_Keadaan_SDMK!Q$4:Q$149350,'04_MASTER_KODE_SDMK'!D$113,A1_Individu_Data_Keadaan_SDMK!O$4:O$149350,B33,A1_Individu_Data_Keadaan_SDMK!U$4:U$149350,"Perempuan"),"")</f>
        <v>0</v>
      </c>
      <c r="AO33" s="400">
        <f t="shared" si="11"/>
        <v>0</v>
      </c>
      <c r="AP33" s="400">
        <f>IF(B33&lt;&gt;"",COUNTIFS(A1_Individu_Data_Keadaan_SDMK!Q$4:Q$149350,'04_MASTER_KODE_SDMK'!D$120,A1_Individu_Data_Keadaan_SDMK!O$4:O$149350,B33,A1_Individu_Data_Keadaan_SDMK!U$4:U$149350,"Laki-laki"),"")</f>
        <v>0</v>
      </c>
      <c r="AQ33" s="400">
        <f>IF(B33&lt;&gt;"",COUNTIFS(A1_Individu_Data_Keadaan_SDMK!Q$4:Q$149350,'04_MASTER_KODE_SDMK'!D$120,A1_Individu_Data_Keadaan_SDMK!O$4:O$149350,B33,A1_Individu_Data_Keadaan_SDMK!U$4:U$149350,"Perempuan"),"")</f>
        <v>0</v>
      </c>
      <c r="AR33" s="400">
        <f t="shared" si="12"/>
        <v>0</v>
      </c>
      <c r="AS33" s="400">
        <f t="shared" si="13"/>
        <v>0</v>
      </c>
      <c r="AT33" s="400">
        <f t="shared" si="14"/>
        <v>0</v>
      </c>
      <c r="AU33" s="400">
        <f t="shared" si="15"/>
        <v>0</v>
      </c>
    </row>
    <row r="34" spans="1:47">
      <c r="A34" s="331">
        <v>19</v>
      </c>
      <c r="B34" s="331" t="str">
        <f>IF(INDEX('01_MASTER_KODE_WILAYAH'!F$5:F$1353,MATCH($B$9,'01_MASTER_KODE_WILAYAH'!E$5:E$1353,0)+18)&lt;&gt;"-",INDEX('01_MASTER_KODE_WILAYAH'!F$5:F$1353,MATCH($B$9,'01_MASTER_KODE_WILAYAH'!E$5:E$1353,0)+18),"")</f>
        <v>KUDUS</v>
      </c>
      <c r="C34" s="399">
        <f>IF(B34&lt;&gt;"",COUNTIFS('02_MASTER_KODE_FASYANKES'!D$3:D$20282,"Puskesmas",'02_MASTER_KODE_FASYANKES'!L$3:L$20282,B34),"")</f>
        <v>19</v>
      </c>
      <c r="D34" s="399">
        <f>IF(B34&lt;&gt;"",COUNTIFS('02_MASTER_KODE_FASYANKES'!D$3:D$20282,"Rumah Sakit",'02_MASTER_KODE_FASYANKES'!L$3:L$20282,B34),"")</f>
        <v>10</v>
      </c>
      <c r="E34" s="399">
        <f>IF(B34&lt;&gt;"",COUNTIFS(A1_Individu_Data_Keadaan_SDMK!Q$4:Q$149350,'04_MASTER_KODE_SDMK'!D$6,A1_Individu_Data_Keadaan_SDMK!O$4:O$149350,B34,A1_Individu_Data_Keadaan_SDMK!U$4:U$149350,"Laki-laki"),"")</f>
        <v>0</v>
      </c>
      <c r="F34" s="399">
        <f>IF(B34&lt;&gt;"",COUNTIFS(A1_Individu_Data_Keadaan_SDMK!Q$4:Q$149350,'04_MASTER_KODE_SDMK'!D$6,A1_Individu_Data_Keadaan_SDMK!O$4:O$149350,B34,A1_Individu_Data_Keadaan_SDMK!U$4:U$149350,"Perempuan"),"")</f>
        <v>0</v>
      </c>
      <c r="G34" s="399">
        <f t="shared" si="0"/>
        <v>0</v>
      </c>
      <c r="H34" s="399">
        <f>IF(B34&lt;&gt;"",COUNTIFS(A1_Individu_Data_Keadaan_SDMK!Q$4:Q$149350,'04_MASTER_KODE_SDMK'!D$61,A1_Individu_Data_Keadaan_SDMK!O$4:O$149350,B34,A1_Individu_Data_Keadaan_SDMK!U$4:U$149350,"Laki-laki"),"")</f>
        <v>0</v>
      </c>
      <c r="I34" s="399">
        <f>IF(B34&lt;&gt;"",COUNTIFS(A1_Individu_Data_Keadaan_SDMK!Q$4:Q$149350,'04_MASTER_KODE_SDMK'!D$61,A1_Individu_Data_Keadaan_SDMK!O$4:O$149350,B34,A1_Individu_Data_Keadaan_SDMK!U$4:U$149350,"Perempuan"),"")</f>
        <v>0</v>
      </c>
      <c r="J34" s="399">
        <f t="shared" si="1"/>
        <v>0</v>
      </c>
      <c r="K34" s="399">
        <f>IF(B34&lt;&gt;"",COUNTIFS(A1_Individu_Data_Keadaan_SDMK!Q$4:Q$149350,'04_MASTER_KODE_SDMK'!D$62,A1_Individu_Data_Keadaan_SDMK!O$4:O$149350,B34,A1_Individu_Data_Keadaan_SDMK!U$4:U$149350,"Laki-laki"),"")</f>
        <v>0</v>
      </c>
      <c r="L34" s="399">
        <f>IF(B34&lt;&gt;"",COUNTIFS(A1_Individu_Data_Keadaan_SDMK!Q$4:Q$149350,'04_MASTER_KODE_SDMK'!D$62,A1_Individu_Data_Keadaan_SDMK!O$4:O$149350,B34,A1_Individu_Data_Keadaan_SDMK!U$4:U$149350,"Perempuan"),"")</f>
        <v>0</v>
      </c>
      <c r="M34" s="399">
        <f t="shared" si="2"/>
        <v>0</v>
      </c>
      <c r="N34" s="399">
        <f>IF(B34&lt;&gt;"",COUNTIFS(A1_Individu_Data_Keadaan_SDMK!Q$4:Q$149350,'04_MASTER_KODE_SDMK'!D$71,A1_Individu_Data_Keadaan_SDMK!O$4:O$149350,B34,A1_Individu_Data_Keadaan_SDMK!U$4:U$149350,"Perempuan"),"")</f>
        <v>0</v>
      </c>
      <c r="O34" s="399">
        <f>IF(B34&lt;&gt;"",COUNTIFS(A1_Individu_Data_Keadaan_SDMK!Q$4:Q$149350,'04_MASTER_KODE_SDMK'!D$75,A1_Individu_Data_Keadaan_SDMK!O$4:O$149350,B34,A1_Individu_Data_Keadaan_SDMK!U$4:U$149350,"Laki-laki"),"")</f>
        <v>0</v>
      </c>
      <c r="P34" s="399">
        <f>IF(B34&lt;&gt;"",COUNTIFS(A1_Individu_Data_Keadaan_SDMK!Q$4:Q$149350,'04_MASTER_KODE_SDMK'!D$75,A1_Individu_Data_Keadaan_SDMK!O$4:O$149350,B34,A1_Individu_Data_Keadaan_SDMK!U$4:U$149350,"Perempuan"),"")</f>
        <v>0</v>
      </c>
      <c r="Q34" s="399">
        <f t="shared" si="3"/>
        <v>0</v>
      </c>
      <c r="R34" s="399">
        <f>IF(B34&lt;&gt;"",COUNTIFS(A1_Individu_Data_Keadaan_SDMK!Q$4:Q$149350,'04_MASTER_KODE_SDMK'!D$79,A1_Individu_Data_Keadaan_SDMK!O$4:O$149350,B34,A1_Individu_Data_Keadaan_SDMK!U$4:U$149350,"Laki-laki"),"")</f>
        <v>0</v>
      </c>
      <c r="S34" s="399">
        <f>IF(B34&lt;&gt;"",COUNTIFS(A1_Individu_Data_Keadaan_SDMK!Q$4:Q$149350,'04_MASTER_KODE_SDMK'!D$79,A1_Individu_Data_Keadaan_SDMK!O$4:O$149350,B34,A1_Individu_Data_Keadaan_SDMK!U$4:U$149350,"Perempuan"),"")</f>
        <v>0</v>
      </c>
      <c r="T34" s="399">
        <f t="shared" si="4"/>
        <v>0</v>
      </c>
      <c r="U34" s="399">
        <f>IF(B34&lt;&gt;"",COUNTIFS(A1_Individu_Data_Keadaan_SDMK!Q$4:Q$149350,'04_MASTER_KODE_SDMK'!D$88,A1_Individu_Data_Keadaan_SDMK!O$4:O$149350,B34,A1_Individu_Data_Keadaan_SDMK!U$4:U$149350,"Laki-laki"),"")</f>
        <v>0</v>
      </c>
      <c r="V34" s="399">
        <f>IF(B34&lt;&gt;"",COUNTIFS(A1_Individu_Data_Keadaan_SDMK!Q$4:Q$149350,'04_MASTER_KODE_SDMK'!D$88,A1_Individu_Data_Keadaan_SDMK!O$4:O$149350,B34,A1_Individu_Data_Keadaan_SDMK!U$4:U$149350,"Perempuan"),"")</f>
        <v>0</v>
      </c>
      <c r="W34" s="399">
        <f t="shared" si="5"/>
        <v>0</v>
      </c>
      <c r="X34" s="399">
        <f>IF(B34&lt;&gt;"",COUNTIFS(A1_Individu_Data_Keadaan_SDMK!Q$4:Q$149350,'04_MASTER_KODE_SDMK'!D$91,A1_Individu_Data_Keadaan_SDMK!O$4:O$149350,B34,A1_Individu_Data_Keadaan_SDMK!U$4:U$149350,"Laki-laki"),"")</f>
        <v>0</v>
      </c>
      <c r="Y34" s="399">
        <f>IF(B34&lt;&gt;"",COUNTIFS(A1_Individu_Data_Keadaan_SDMK!Q$4:Q$149350,'04_MASTER_KODE_SDMK'!D$91,A1_Individu_Data_Keadaan_SDMK!O$4:O$149350,B34,A1_Individu_Data_Keadaan_SDMK!U$4:U$149350,"Perempuan"),"")</f>
        <v>0</v>
      </c>
      <c r="Z34" s="399">
        <f t="shared" si="6"/>
        <v>0</v>
      </c>
      <c r="AA34" s="399">
        <f>IF(B34&lt;&gt;"",COUNTIFS(A1_Individu_Data_Keadaan_SDMK!Q$4:Q$149350,'04_MASTER_KODE_SDMK'!D$93,A1_Individu_Data_Keadaan_SDMK!O$4:O$149350,B34,A1_Individu_Data_Keadaan_SDMK!U$4:U$149350,"Laki-laki"),"")</f>
        <v>0</v>
      </c>
      <c r="AB34" s="399">
        <f>IF(B34&lt;&gt;"",COUNTIFS(A1_Individu_Data_Keadaan_SDMK!Q$4:Q$149350,'04_MASTER_KODE_SDMK'!D$93,A1_Individu_Data_Keadaan_SDMK!O$4:O$149350,B34,A1_Individu_Data_Keadaan_SDMK!U$4:U$149350,"Perempuan"),"")</f>
        <v>0</v>
      </c>
      <c r="AC34" s="399">
        <f t="shared" si="7"/>
        <v>0</v>
      </c>
      <c r="AD34" s="399">
        <f>IF(B34&lt;&gt;"",COUNTIFS(A1_Individu_Data_Keadaan_SDMK!Q$4:Q$149350,'04_MASTER_KODE_SDMK'!D$97,A1_Individu_Data_Keadaan_SDMK!O$4:O$149350,B34,A1_Individu_Data_Keadaan_SDMK!U$4:U$149350,"Laki-laki"),"")</f>
        <v>0</v>
      </c>
      <c r="AE34" s="399">
        <f>IF(B34&lt;&gt;"",COUNTIFS(A1_Individu_Data_Keadaan_SDMK!Q$4:Q$149350,'04_MASTER_KODE_SDMK'!D$97,A1_Individu_Data_Keadaan_SDMK!O$4:O$149350,B34,A1_Individu_Data_Keadaan_SDMK!U$4:U$149350,"Perempuan"),"")</f>
        <v>0</v>
      </c>
      <c r="AF34" s="399">
        <f t="shared" si="8"/>
        <v>0</v>
      </c>
      <c r="AG34" s="399">
        <f>IF(B34&lt;&gt;"",COUNTIFS(A1_Individu_Data_Keadaan_SDMK!Q$4:Q$149350,'04_MASTER_KODE_SDMK'!D$105,A1_Individu_Data_Keadaan_SDMK!O$4:O$149350,B34,A1_Individu_Data_Keadaan_SDMK!U$4:U$149350,"Laki-laki"),"")</f>
        <v>0</v>
      </c>
      <c r="AH34" s="399">
        <f>IF(B34&lt;&gt;"",COUNTIFS(A1_Individu_Data_Keadaan_SDMK!Q$4:Q$149350,'04_MASTER_KODE_SDMK'!D$105,A1_Individu_Data_Keadaan_SDMK!O$4:O$149350,B34,A1_Individu_Data_Keadaan_SDMK!U$4:U$149350,"Perempuan"),"")</f>
        <v>0</v>
      </c>
      <c r="AI34" s="399">
        <f t="shared" si="9"/>
        <v>0</v>
      </c>
      <c r="AJ34" s="399">
        <f>IF(B34&lt;&gt;"",COUNTIFS(A1_Individu_Data_Keadaan_SDMK!Q$4:Q$149350,'04_MASTER_KODE_SDMK'!D$111,A1_Individu_Data_Keadaan_SDMK!O$4:O$149350,B34,A1_Individu_Data_Keadaan_SDMK!U$4:U$149350,"Laki-laki"),"")</f>
        <v>0</v>
      </c>
      <c r="AK34" s="399">
        <f>IF(B34&lt;&gt;"",COUNTIFS(A1_Individu_Data_Keadaan_SDMK!Q$4:Q$149350,'04_MASTER_KODE_SDMK'!D$111,A1_Individu_Data_Keadaan_SDMK!O$4:O$149350,B34,A1_Individu_Data_Keadaan_SDMK!U$4:U$149350,"Perempuan"),"")</f>
        <v>0</v>
      </c>
      <c r="AL34" s="399">
        <f t="shared" si="10"/>
        <v>0</v>
      </c>
      <c r="AM34" s="399">
        <f>IF(B34&lt;&gt;"",COUNTIFS(A1_Individu_Data_Keadaan_SDMK!Q$4:Q$149350,'04_MASTER_KODE_SDMK'!D$113,A1_Individu_Data_Keadaan_SDMK!O$4:O$149350,B34,A1_Individu_Data_Keadaan_SDMK!U$4:U$149350,"Laki-laki"),"")</f>
        <v>0</v>
      </c>
      <c r="AN34" s="399">
        <f>IF(B34&lt;&gt;"",COUNTIFS(A1_Individu_Data_Keadaan_SDMK!Q$4:Q$149350,'04_MASTER_KODE_SDMK'!D$113,A1_Individu_Data_Keadaan_SDMK!O$4:O$149350,B34,A1_Individu_Data_Keadaan_SDMK!U$4:U$149350,"Perempuan"),"")</f>
        <v>0</v>
      </c>
      <c r="AO34" s="399">
        <f t="shared" si="11"/>
        <v>0</v>
      </c>
      <c r="AP34" s="399">
        <f>IF(B34&lt;&gt;"",COUNTIFS(A1_Individu_Data_Keadaan_SDMK!Q$4:Q$149350,'04_MASTER_KODE_SDMK'!D$120,A1_Individu_Data_Keadaan_SDMK!O$4:O$149350,B34,A1_Individu_Data_Keadaan_SDMK!U$4:U$149350,"Laki-laki"),"")</f>
        <v>0</v>
      </c>
      <c r="AQ34" s="399">
        <f>IF(B34&lt;&gt;"",COUNTIFS(A1_Individu_Data_Keadaan_SDMK!Q$4:Q$149350,'04_MASTER_KODE_SDMK'!D$120,A1_Individu_Data_Keadaan_SDMK!O$4:O$149350,B34,A1_Individu_Data_Keadaan_SDMK!U$4:U$149350,"Perempuan"),"")</f>
        <v>0</v>
      </c>
      <c r="AR34" s="399">
        <f t="shared" si="12"/>
        <v>0</v>
      </c>
      <c r="AS34" s="399">
        <f t="shared" si="13"/>
        <v>0</v>
      </c>
      <c r="AT34" s="399">
        <f t="shared" si="14"/>
        <v>0</v>
      </c>
      <c r="AU34" s="399">
        <f t="shared" si="15"/>
        <v>0</v>
      </c>
    </row>
    <row r="35" spans="1:47">
      <c r="A35" s="388">
        <v>20</v>
      </c>
      <c r="B35" s="388" t="str">
        <f>IF(INDEX('01_MASTER_KODE_WILAYAH'!F$5:F$1353,MATCH($B$9,'01_MASTER_KODE_WILAYAH'!E$5:E$1353,0)+19)&lt;&gt;"-",INDEX('01_MASTER_KODE_WILAYAH'!F$5:F$1353,MATCH($B$9,'01_MASTER_KODE_WILAYAH'!E$5:E$1353,0)+19),"")</f>
        <v>JEPARA</v>
      </c>
      <c r="C35" s="400">
        <f>IF(B35&lt;&gt;"",COUNTIFS('02_MASTER_KODE_FASYANKES'!D$3:D$20282,"Puskesmas",'02_MASTER_KODE_FASYANKES'!L$3:L$20282,B35),"")</f>
        <v>21</v>
      </c>
      <c r="D35" s="400">
        <f>IF(B35&lt;&gt;"",COUNTIFS('02_MASTER_KODE_FASYANKES'!D$3:D$20282,"Rumah Sakit",'02_MASTER_KODE_FASYANKES'!L$3:L$20282,B35),"")</f>
        <v>7</v>
      </c>
      <c r="E35" s="400">
        <f>IF(B35&lt;&gt;"",COUNTIFS(A1_Individu_Data_Keadaan_SDMK!Q$4:Q$149350,'04_MASTER_KODE_SDMK'!D$6,A1_Individu_Data_Keadaan_SDMK!O$4:O$149350,B35,A1_Individu_Data_Keadaan_SDMK!U$4:U$149350,"Laki-laki"),"")</f>
        <v>0</v>
      </c>
      <c r="F35" s="400">
        <f>IF(B35&lt;&gt;"",COUNTIFS(A1_Individu_Data_Keadaan_SDMK!Q$4:Q$149350,'04_MASTER_KODE_SDMK'!D$6,A1_Individu_Data_Keadaan_SDMK!O$4:O$149350,B35,A1_Individu_Data_Keadaan_SDMK!U$4:U$149350,"Perempuan"),"")</f>
        <v>0</v>
      </c>
      <c r="G35" s="400">
        <f t="shared" si="0"/>
        <v>0</v>
      </c>
      <c r="H35" s="400">
        <f>IF(B35&lt;&gt;"",COUNTIFS(A1_Individu_Data_Keadaan_SDMK!Q$4:Q$149350,'04_MASTER_KODE_SDMK'!D$61,A1_Individu_Data_Keadaan_SDMK!O$4:O$149350,B35,A1_Individu_Data_Keadaan_SDMK!U$4:U$149350,"Laki-laki"),"")</f>
        <v>0</v>
      </c>
      <c r="I35" s="400">
        <f>IF(B35&lt;&gt;"",COUNTIFS(A1_Individu_Data_Keadaan_SDMK!Q$4:Q$149350,'04_MASTER_KODE_SDMK'!D$61,A1_Individu_Data_Keadaan_SDMK!O$4:O$149350,B35,A1_Individu_Data_Keadaan_SDMK!U$4:U$149350,"Perempuan"),"")</f>
        <v>0</v>
      </c>
      <c r="J35" s="400">
        <f t="shared" si="1"/>
        <v>0</v>
      </c>
      <c r="K35" s="400">
        <f>IF(B35&lt;&gt;"",COUNTIFS(A1_Individu_Data_Keadaan_SDMK!Q$4:Q$149350,'04_MASTER_KODE_SDMK'!D$62,A1_Individu_Data_Keadaan_SDMK!O$4:O$149350,B35,A1_Individu_Data_Keadaan_SDMK!U$4:U$149350,"Laki-laki"),"")</f>
        <v>0</v>
      </c>
      <c r="L35" s="400">
        <f>IF(B35&lt;&gt;"",COUNTIFS(A1_Individu_Data_Keadaan_SDMK!Q$4:Q$149350,'04_MASTER_KODE_SDMK'!D$62,A1_Individu_Data_Keadaan_SDMK!O$4:O$149350,B35,A1_Individu_Data_Keadaan_SDMK!U$4:U$149350,"Perempuan"),"")</f>
        <v>0</v>
      </c>
      <c r="M35" s="400">
        <f t="shared" si="2"/>
        <v>0</v>
      </c>
      <c r="N35" s="400">
        <f>IF(B35&lt;&gt;"",COUNTIFS(A1_Individu_Data_Keadaan_SDMK!Q$4:Q$149350,'04_MASTER_KODE_SDMK'!D$71,A1_Individu_Data_Keadaan_SDMK!O$4:O$149350,B35,A1_Individu_Data_Keadaan_SDMK!U$4:U$149350,"Perempuan"),"")</f>
        <v>0</v>
      </c>
      <c r="O35" s="400">
        <f>IF(B35&lt;&gt;"",COUNTIFS(A1_Individu_Data_Keadaan_SDMK!Q$4:Q$149350,'04_MASTER_KODE_SDMK'!D$75,A1_Individu_Data_Keadaan_SDMK!O$4:O$149350,B35,A1_Individu_Data_Keadaan_SDMK!U$4:U$149350,"Laki-laki"),"")</f>
        <v>0</v>
      </c>
      <c r="P35" s="400">
        <f>IF(B35&lt;&gt;"",COUNTIFS(A1_Individu_Data_Keadaan_SDMK!Q$4:Q$149350,'04_MASTER_KODE_SDMK'!D$75,A1_Individu_Data_Keadaan_SDMK!O$4:O$149350,B35,A1_Individu_Data_Keadaan_SDMK!U$4:U$149350,"Perempuan"),"")</f>
        <v>0</v>
      </c>
      <c r="Q35" s="400">
        <f t="shared" si="3"/>
        <v>0</v>
      </c>
      <c r="R35" s="400">
        <f>IF(B35&lt;&gt;"",COUNTIFS(A1_Individu_Data_Keadaan_SDMK!Q$4:Q$149350,'04_MASTER_KODE_SDMK'!D$79,A1_Individu_Data_Keadaan_SDMK!O$4:O$149350,B35,A1_Individu_Data_Keadaan_SDMK!U$4:U$149350,"Laki-laki"),"")</f>
        <v>0</v>
      </c>
      <c r="S35" s="400">
        <f>IF(B35&lt;&gt;"",COUNTIFS(A1_Individu_Data_Keadaan_SDMK!Q$4:Q$149350,'04_MASTER_KODE_SDMK'!D$79,A1_Individu_Data_Keadaan_SDMK!O$4:O$149350,B35,A1_Individu_Data_Keadaan_SDMK!U$4:U$149350,"Perempuan"),"")</f>
        <v>0</v>
      </c>
      <c r="T35" s="400">
        <f t="shared" si="4"/>
        <v>0</v>
      </c>
      <c r="U35" s="400">
        <f>IF(B35&lt;&gt;"",COUNTIFS(A1_Individu_Data_Keadaan_SDMK!Q$4:Q$149350,'04_MASTER_KODE_SDMK'!D$88,A1_Individu_Data_Keadaan_SDMK!O$4:O$149350,B35,A1_Individu_Data_Keadaan_SDMK!U$4:U$149350,"Laki-laki"),"")</f>
        <v>0</v>
      </c>
      <c r="V35" s="400">
        <f>IF(B35&lt;&gt;"",COUNTIFS(A1_Individu_Data_Keadaan_SDMK!Q$4:Q$149350,'04_MASTER_KODE_SDMK'!D$88,A1_Individu_Data_Keadaan_SDMK!O$4:O$149350,B35,A1_Individu_Data_Keadaan_SDMK!U$4:U$149350,"Perempuan"),"")</f>
        <v>0</v>
      </c>
      <c r="W35" s="400">
        <f t="shared" si="5"/>
        <v>0</v>
      </c>
      <c r="X35" s="400">
        <f>IF(B35&lt;&gt;"",COUNTIFS(A1_Individu_Data_Keadaan_SDMK!Q$4:Q$149350,'04_MASTER_KODE_SDMK'!D$91,A1_Individu_Data_Keadaan_SDMK!O$4:O$149350,B35,A1_Individu_Data_Keadaan_SDMK!U$4:U$149350,"Laki-laki"),"")</f>
        <v>0</v>
      </c>
      <c r="Y35" s="400">
        <f>IF(B35&lt;&gt;"",COUNTIFS(A1_Individu_Data_Keadaan_SDMK!Q$4:Q$149350,'04_MASTER_KODE_SDMK'!D$91,A1_Individu_Data_Keadaan_SDMK!O$4:O$149350,B35,A1_Individu_Data_Keadaan_SDMK!U$4:U$149350,"Perempuan"),"")</f>
        <v>0</v>
      </c>
      <c r="Z35" s="400">
        <f t="shared" si="6"/>
        <v>0</v>
      </c>
      <c r="AA35" s="400">
        <f>IF(B35&lt;&gt;"",COUNTIFS(A1_Individu_Data_Keadaan_SDMK!Q$4:Q$149350,'04_MASTER_KODE_SDMK'!D$93,A1_Individu_Data_Keadaan_SDMK!O$4:O$149350,B35,A1_Individu_Data_Keadaan_SDMK!U$4:U$149350,"Laki-laki"),"")</f>
        <v>0</v>
      </c>
      <c r="AB35" s="400">
        <f>IF(B35&lt;&gt;"",COUNTIFS(A1_Individu_Data_Keadaan_SDMK!Q$4:Q$149350,'04_MASTER_KODE_SDMK'!D$93,A1_Individu_Data_Keadaan_SDMK!O$4:O$149350,B35,A1_Individu_Data_Keadaan_SDMK!U$4:U$149350,"Perempuan"),"")</f>
        <v>0</v>
      </c>
      <c r="AC35" s="400">
        <f t="shared" si="7"/>
        <v>0</v>
      </c>
      <c r="AD35" s="400">
        <f>IF(B35&lt;&gt;"",COUNTIFS(A1_Individu_Data_Keadaan_SDMK!Q$4:Q$149350,'04_MASTER_KODE_SDMK'!D$97,A1_Individu_Data_Keadaan_SDMK!O$4:O$149350,B35,A1_Individu_Data_Keadaan_SDMK!U$4:U$149350,"Laki-laki"),"")</f>
        <v>0</v>
      </c>
      <c r="AE35" s="400">
        <f>IF(B35&lt;&gt;"",COUNTIFS(A1_Individu_Data_Keadaan_SDMK!Q$4:Q$149350,'04_MASTER_KODE_SDMK'!D$97,A1_Individu_Data_Keadaan_SDMK!O$4:O$149350,B35,A1_Individu_Data_Keadaan_SDMK!U$4:U$149350,"Perempuan"),"")</f>
        <v>0</v>
      </c>
      <c r="AF35" s="400">
        <f t="shared" si="8"/>
        <v>0</v>
      </c>
      <c r="AG35" s="400">
        <f>IF(B35&lt;&gt;"",COUNTIFS(A1_Individu_Data_Keadaan_SDMK!Q$4:Q$149350,'04_MASTER_KODE_SDMK'!D$105,A1_Individu_Data_Keadaan_SDMK!O$4:O$149350,B35,A1_Individu_Data_Keadaan_SDMK!U$4:U$149350,"Laki-laki"),"")</f>
        <v>0</v>
      </c>
      <c r="AH35" s="400">
        <f>IF(B35&lt;&gt;"",COUNTIFS(A1_Individu_Data_Keadaan_SDMK!Q$4:Q$149350,'04_MASTER_KODE_SDMK'!D$105,A1_Individu_Data_Keadaan_SDMK!O$4:O$149350,B35,A1_Individu_Data_Keadaan_SDMK!U$4:U$149350,"Perempuan"),"")</f>
        <v>0</v>
      </c>
      <c r="AI35" s="400">
        <f t="shared" si="9"/>
        <v>0</v>
      </c>
      <c r="AJ35" s="400">
        <f>IF(B35&lt;&gt;"",COUNTIFS(A1_Individu_Data_Keadaan_SDMK!Q$4:Q$149350,'04_MASTER_KODE_SDMK'!D$111,A1_Individu_Data_Keadaan_SDMK!O$4:O$149350,B35,A1_Individu_Data_Keadaan_SDMK!U$4:U$149350,"Laki-laki"),"")</f>
        <v>0</v>
      </c>
      <c r="AK35" s="400">
        <f>IF(B35&lt;&gt;"",COUNTIFS(A1_Individu_Data_Keadaan_SDMK!Q$4:Q$149350,'04_MASTER_KODE_SDMK'!D$111,A1_Individu_Data_Keadaan_SDMK!O$4:O$149350,B35,A1_Individu_Data_Keadaan_SDMK!U$4:U$149350,"Perempuan"),"")</f>
        <v>0</v>
      </c>
      <c r="AL35" s="400">
        <f t="shared" si="10"/>
        <v>0</v>
      </c>
      <c r="AM35" s="400">
        <f>IF(B35&lt;&gt;"",COUNTIFS(A1_Individu_Data_Keadaan_SDMK!Q$4:Q$149350,'04_MASTER_KODE_SDMK'!D$113,A1_Individu_Data_Keadaan_SDMK!O$4:O$149350,B35,A1_Individu_Data_Keadaan_SDMK!U$4:U$149350,"Laki-laki"),"")</f>
        <v>0</v>
      </c>
      <c r="AN35" s="400">
        <f>IF(B35&lt;&gt;"",COUNTIFS(A1_Individu_Data_Keadaan_SDMK!Q$4:Q$149350,'04_MASTER_KODE_SDMK'!D$113,A1_Individu_Data_Keadaan_SDMK!O$4:O$149350,B35,A1_Individu_Data_Keadaan_SDMK!U$4:U$149350,"Perempuan"),"")</f>
        <v>0</v>
      </c>
      <c r="AO35" s="400">
        <f t="shared" si="11"/>
        <v>0</v>
      </c>
      <c r="AP35" s="400">
        <f>IF(B35&lt;&gt;"",COUNTIFS(A1_Individu_Data_Keadaan_SDMK!Q$4:Q$149350,'04_MASTER_KODE_SDMK'!D$120,A1_Individu_Data_Keadaan_SDMK!O$4:O$149350,B35,A1_Individu_Data_Keadaan_SDMK!U$4:U$149350,"Laki-laki"),"")</f>
        <v>0</v>
      </c>
      <c r="AQ35" s="400">
        <f>IF(B35&lt;&gt;"",COUNTIFS(A1_Individu_Data_Keadaan_SDMK!Q$4:Q$149350,'04_MASTER_KODE_SDMK'!D$120,A1_Individu_Data_Keadaan_SDMK!O$4:O$149350,B35,A1_Individu_Data_Keadaan_SDMK!U$4:U$149350,"Perempuan"),"")</f>
        <v>0</v>
      </c>
      <c r="AR35" s="400">
        <f t="shared" si="12"/>
        <v>0</v>
      </c>
      <c r="AS35" s="400">
        <f t="shared" si="13"/>
        <v>0</v>
      </c>
      <c r="AT35" s="400">
        <f t="shared" si="14"/>
        <v>0</v>
      </c>
      <c r="AU35" s="400">
        <f t="shared" si="15"/>
        <v>0</v>
      </c>
    </row>
    <row r="36" spans="1:47">
      <c r="A36" s="331">
        <v>21</v>
      </c>
      <c r="B36" s="331" t="str">
        <f>IF(INDEX('01_MASTER_KODE_WILAYAH'!F$5:F$1353,MATCH($B$9,'01_MASTER_KODE_WILAYAH'!E$5:E$1353,0)+20)&lt;&gt;"-",INDEX('01_MASTER_KODE_WILAYAH'!F$5:F$1353,MATCH($B$9,'01_MASTER_KODE_WILAYAH'!E$5:E$1353,0)+20),"")</f>
        <v>DEMAK</v>
      </c>
      <c r="C36" s="399">
        <f>IF(B36&lt;&gt;"",COUNTIFS('02_MASTER_KODE_FASYANKES'!D$3:D$20282,"Puskesmas",'02_MASTER_KODE_FASYANKES'!L$3:L$20282,B36),"")</f>
        <v>27</v>
      </c>
      <c r="D36" s="399">
        <f>IF(B36&lt;&gt;"",COUNTIFS('02_MASTER_KODE_FASYANKES'!D$3:D$20282,"Rumah Sakit",'02_MASTER_KODE_FASYANKES'!L$3:L$20282,B36),"")</f>
        <v>3</v>
      </c>
      <c r="E36" s="399">
        <f>IF(B36&lt;&gt;"",COUNTIFS(A1_Individu_Data_Keadaan_SDMK!Q$4:Q$149350,'04_MASTER_KODE_SDMK'!D$6,A1_Individu_Data_Keadaan_SDMK!O$4:O$149350,B36,A1_Individu_Data_Keadaan_SDMK!U$4:U$149350,"Laki-laki"),"")</f>
        <v>1</v>
      </c>
      <c r="F36" s="399">
        <f>IF(B36&lt;&gt;"",COUNTIFS(A1_Individu_Data_Keadaan_SDMK!Q$4:Q$149350,'04_MASTER_KODE_SDMK'!D$6,A1_Individu_Data_Keadaan_SDMK!O$4:O$149350,B36,A1_Individu_Data_Keadaan_SDMK!U$4:U$149350,"Perempuan"),"")</f>
        <v>1</v>
      </c>
      <c r="G36" s="399">
        <f t="shared" si="0"/>
        <v>2</v>
      </c>
      <c r="H36" s="399">
        <f>IF(B36&lt;&gt;"",COUNTIFS(A1_Individu_Data_Keadaan_SDMK!Q$4:Q$149350,'04_MASTER_KODE_SDMK'!D$61,A1_Individu_Data_Keadaan_SDMK!O$4:O$149350,B36,A1_Individu_Data_Keadaan_SDMK!U$4:U$149350,"Laki-laki"),"")</f>
        <v>0</v>
      </c>
      <c r="I36" s="399">
        <f>IF(B36&lt;&gt;"",COUNTIFS(A1_Individu_Data_Keadaan_SDMK!Q$4:Q$149350,'04_MASTER_KODE_SDMK'!D$61,A1_Individu_Data_Keadaan_SDMK!O$4:O$149350,B36,A1_Individu_Data_Keadaan_SDMK!U$4:U$149350,"Perempuan"),"")</f>
        <v>0</v>
      </c>
      <c r="J36" s="399">
        <f t="shared" si="1"/>
        <v>0</v>
      </c>
      <c r="K36" s="399">
        <f>IF(B36&lt;&gt;"",COUNTIFS(A1_Individu_Data_Keadaan_SDMK!Q$4:Q$149350,'04_MASTER_KODE_SDMK'!D$62,A1_Individu_Data_Keadaan_SDMK!O$4:O$149350,B36,A1_Individu_Data_Keadaan_SDMK!U$4:U$149350,"Laki-laki"),"")</f>
        <v>5</v>
      </c>
      <c r="L36" s="399">
        <f>IF(B36&lt;&gt;"",COUNTIFS(A1_Individu_Data_Keadaan_SDMK!Q$4:Q$149350,'04_MASTER_KODE_SDMK'!D$62,A1_Individu_Data_Keadaan_SDMK!O$4:O$149350,B36,A1_Individu_Data_Keadaan_SDMK!U$4:U$149350,"Perempuan"),"")</f>
        <v>9</v>
      </c>
      <c r="M36" s="399">
        <f t="shared" si="2"/>
        <v>14</v>
      </c>
      <c r="N36" s="399">
        <f>IF(B36&lt;&gt;"",COUNTIFS(A1_Individu_Data_Keadaan_SDMK!Q$4:Q$149350,'04_MASTER_KODE_SDMK'!D$71,A1_Individu_Data_Keadaan_SDMK!O$4:O$149350,B36,A1_Individu_Data_Keadaan_SDMK!U$4:U$149350,"Perempuan"),"")</f>
        <v>27</v>
      </c>
      <c r="O36" s="399">
        <f>IF(B36&lt;&gt;"",COUNTIFS(A1_Individu_Data_Keadaan_SDMK!Q$4:Q$149350,'04_MASTER_KODE_SDMK'!D$75,A1_Individu_Data_Keadaan_SDMK!O$4:O$149350,B36,A1_Individu_Data_Keadaan_SDMK!U$4:U$149350,"Laki-laki"),"")</f>
        <v>0</v>
      </c>
      <c r="P36" s="399">
        <f>IF(B36&lt;&gt;"",COUNTIFS(A1_Individu_Data_Keadaan_SDMK!Q$4:Q$149350,'04_MASTER_KODE_SDMK'!D$75,A1_Individu_Data_Keadaan_SDMK!O$4:O$149350,B36,A1_Individu_Data_Keadaan_SDMK!U$4:U$149350,"Perempuan"),"")</f>
        <v>0</v>
      </c>
      <c r="Q36" s="399">
        <f t="shared" si="3"/>
        <v>0</v>
      </c>
      <c r="R36" s="399">
        <f>IF(B36&lt;&gt;"",COUNTIFS(A1_Individu_Data_Keadaan_SDMK!Q$4:Q$149350,'04_MASTER_KODE_SDMK'!D$79,A1_Individu_Data_Keadaan_SDMK!O$4:O$149350,B36,A1_Individu_Data_Keadaan_SDMK!U$4:U$149350,"Laki-laki"),"")</f>
        <v>0</v>
      </c>
      <c r="S36" s="399">
        <f>IF(B36&lt;&gt;"",COUNTIFS(A1_Individu_Data_Keadaan_SDMK!Q$4:Q$149350,'04_MASTER_KODE_SDMK'!D$79,A1_Individu_Data_Keadaan_SDMK!O$4:O$149350,B36,A1_Individu_Data_Keadaan_SDMK!U$4:U$149350,"Perempuan"),"")</f>
        <v>1</v>
      </c>
      <c r="T36" s="399">
        <f t="shared" si="4"/>
        <v>1</v>
      </c>
      <c r="U36" s="399">
        <f>IF(B36&lt;&gt;"",COUNTIFS(A1_Individu_Data_Keadaan_SDMK!Q$4:Q$149350,'04_MASTER_KODE_SDMK'!D$88,A1_Individu_Data_Keadaan_SDMK!O$4:O$149350,B36,A1_Individu_Data_Keadaan_SDMK!U$4:U$149350,"Laki-laki"),"")</f>
        <v>0</v>
      </c>
      <c r="V36" s="399">
        <f>IF(B36&lt;&gt;"",COUNTIFS(A1_Individu_Data_Keadaan_SDMK!Q$4:Q$149350,'04_MASTER_KODE_SDMK'!D$88,A1_Individu_Data_Keadaan_SDMK!O$4:O$149350,B36,A1_Individu_Data_Keadaan_SDMK!U$4:U$149350,"Perempuan"),"")</f>
        <v>0</v>
      </c>
      <c r="W36" s="399">
        <f t="shared" si="5"/>
        <v>0</v>
      </c>
      <c r="X36" s="399">
        <f>IF(B36&lt;&gt;"",COUNTIFS(A1_Individu_Data_Keadaan_SDMK!Q$4:Q$149350,'04_MASTER_KODE_SDMK'!D$91,A1_Individu_Data_Keadaan_SDMK!O$4:O$149350,B36,A1_Individu_Data_Keadaan_SDMK!U$4:U$149350,"Laki-laki"),"")</f>
        <v>0</v>
      </c>
      <c r="Y36" s="399">
        <f>IF(B36&lt;&gt;"",COUNTIFS(A1_Individu_Data_Keadaan_SDMK!Q$4:Q$149350,'04_MASTER_KODE_SDMK'!D$91,A1_Individu_Data_Keadaan_SDMK!O$4:O$149350,B36,A1_Individu_Data_Keadaan_SDMK!U$4:U$149350,"Perempuan"),"")</f>
        <v>1</v>
      </c>
      <c r="Z36" s="399">
        <f t="shared" si="6"/>
        <v>1</v>
      </c>
      <c r="AA36" s="399">
        <f>IF(B36&lt;&gt;"",COUNTIFS(A1_Individu_Data_Keadaan_SDMK!Q$4:Q$149350,'04_MASTER_KODE_SDMK'!D$93,A1_Individu_Data_Keadaan_SDMK!O$4:O$149350,B36,A1_Individu_Data_Keadaan_SDMK!U$4:U$149350,"Laki-laki"),"")</f>
        <v>0</v>
      </c>
      <c r="AB36" s="399">
        <f>IF(B36&lt;&gt;"",COUNTIFS(A1_Individu_Data_Keadaan_SDMK!Q$4:Q$149350,'04_MASTER_KODE_SDMK'!D$93,A1_Individu_Data_Keadaan_SDMK!O$4:O$149350,B36,A1_Individu_Data_Keadaan_SDMK!U$4:U$149350,"Perempuan"),"")</f>
        <v>0</v>
      </c>
      <c r="AC36" s="399">
        <f t="shared" si="7"/>
        <v>0</v>
      </c>
      <c r="AD36" s="399">
        <f>IF(B36&lt;&gt;"",COUNTIFS(A1_Individu_Data_Keadaan_SDMK!Q$4:Q$149350,'04_MASTER_KODE_SDMK'!D$97,A1_Individu_Data_Keadaan_SDMK!O$4:O$149350,B36,A1_Individu_Data_Keadaan_SDMK!U$4:U$149350,"Laki-laki"),"")</f>
        <v>0</v>
      </c>
      <c r="AE36" s="399">
        <f>IF(B36&lt;&gt;"",COUNTIFS(A1_Individu_Data_Keadaan_SDMK!Q$4:Q$149350,'04_MASTER_KODE_SDMK'!D$97,A1_Individu_Data_Keadaan_SDMK!O$4:O$149350,B36,A1_Individu_Data_Keadaan_SDMK!U$4:U$149350,"Perempuan"),"")</f>
        <v>1</v>
      </c>
      <c r="AF36" s="399">
        <f t="shared" si="8"/>
        <v>1</v>
      </c>
      <c r="AG36" s="399">
        <f>IF(B36&lt;&gt;"",COUNTIFS(A1_Individu_Data_Keadaan_SDMK!Q$4:Q$149350,'04_MASTER_KODE_SDMK'!D$105,A1_Individu_Data_Keadaan_SDMK!O$4:O$149350,B36,A1_Individu_Data_Keadaan_SDMK!U$4:U$149350,"Laki-laki"),"")</f>
        <v>1</v>
      </c>
      <c r="AH36" s="399">
        <f>IF(B36&lt;&gt;"",COUNTIFS(A1_Individu_Data_Keadaan_SDMK!Q$4:Q$149350,'04_MASTER_KODE_SDMK'!D$105,A1_Individu_Data_Keadaan_SDMK!O$4:O$149350,B36,A1_Individu_Data_Keadaan_SDMK!U$4:U$149350,"Perempuan"),"")</f>
        <v>0</v>
      </c>
      <c r="AI36" s="399">
        <f t="shared" si="9"/>
        <v>1</v>
      </c>
      <c r="AJ36" s="399">
        <f>IF(B36&lt;&gt;"",COUNTIFS(A1_Individu_Data_Keadaan_SDMK!Q$4:Q$149350,'04_MASTER_KODE_SDMK'!D$111,A1_Individu_Data_Keadaan_SDMK!O$4:O$149350,B36,A1_Individu_Data_Keadaan_SDMK!U$4:U$149350,"Laki-laki"),"")</f>
        <v>0</v>
      </c>
      <c r="AK36" s="399">
        <f>IF(B36&lt;&gt;"",COUNTIFS(A1_Individu_Data_Keadaan_SDMK!Q$4:Q$149350,'04_MASTER_KODE_SDMK'!D$111,A1_Individu_Data_Keadaan_SDMK!O$4:O$149350,B36,A1_Individu_Data_Keadaan_SDMK!U$4:U$149350,"Perempuan"),"")</f>
        <v>0</v>
      </c>
      <c r="AL36" s="399">
        <f t="shared" si="10"/>
        <v>0</v>
      </c>
      <c r="AM36" s="399">
        <f>IF(B36&lt;&gt;"",COUNTIFS(A1_Individu_Data_Keadaan_SDMK!Q$4:Q$149350,'04_MASTER_KODE_SDMK'!D$113,A1_Individu_Data_Keadaan_SDMK!O$4:O$149350,B36,A1_Individu_Data_Keadaan_SDMK!U$4:U$149350,"Laki-laki"),"")</f>
        <v>0</v>
      </c>
      <c r="AN36" s="399">
        <f>IF(B36&lt;&gt;"",COUNTIFS(A1_Individu_Data_Keadaan_SDMK!Q$4:Q$149350,'04_MASTER_KODE_SDMK'!D$113,A1_Individu_Data_Keadaan_SDMK!O$4:O$149350,B36,A1_Individu_Data_Keadaan_SDMK!U$4:U$149350,"Perempuan"),"")</f>
        <v>2</v>
      </c>
      <c r="AO36" s="399">
        <f t="shared" si="11"/>
        <v>2</v>
      </c>
      <c r="AP36" s="399">
        <f>IF(B36&lt;&gt;"",COUNTIFS(A1_Individu_Data_Keadaan_SDMK!Q$4:Q$149350,'04_MASTER_KODE_SDMK'!D$120,A1_Individu_Data_Keadaan_SDMK!O$4:O$149350,B36,A1_Individu_Data_Keadaan_SDMK!U$4:U$149350,"Laki-laki"),"")</f>
        <v>4</v>
      </c>
      <c r="AQ36" s="399">
        <f>IF(B36&lt;&gt;"",COUNTIFS(A1_Individu_Data_Keadaan_SDMK!Q$4:Q$149350,'04_MASTER_KODE_SDMK'!D$120,A1_Individu_Data_Keadaan_SDMK!O$4:O$149350,B36,A1_Individu_Data_Keadaan_SDMK!U$4:U$149350,"Perempuan"),"")</f>
        <v>2</v>
      </c>
      <c r="AR36" s="399">
        <f t="shared" si="12"/>
        <v>6</v>
      </c>
      <c r="AS36" s="399">
        <f t="shared" si="13"/>
        <v>11</v>
      </c>
      <c r="AT36" s="399">
        <f t="shared" si="14"/>
        <v>44</v>
      </c>
      <c r="AU36" s="399">
        <f t="shared" si="15"/>
        <v>55</v>
      </c>
    </row>
    <row r="37" spans="1:47">
      <c r="A37" s="388">
        <v>22</v>
      </c>
      <c r="B37" s="388" t="str">
        <f>IF(INDEX('01_MASTER_KODE_WILAYAH'!F$5:F$1353,MATCH($B$9,'01_MASTER_KODE_WILAYAH'!E$5:E$1353,0)+21)&lt;&gt;"-",INDEX('01_MASTER_KODE_WILAYAH'!F$5:F$1353,MATCH($B$9,'01_MASTER_KODE_WILAYAH'!E$5:E$1353,0)+21),"")</f>
        <v>SEMARANG</v>
      </c>
      <c r="C37" s="400">
        <f>IF(B37&lt;&gt;"",COUNTIFS('02_MASTER_KODE_FASYANKES'!D$3:D$20282,"Puskesmas",'02_MASTER_KODE_FASYANKES'!L$3:L$20282,B37),"")</f>
        <v>26</v>
      </c>
      <c r="D37" s="400">
        <f>IF(B37&lt;&gt;"",COUNTIFS('02_MASTER_KODE_FASYANKES'!D$3:D$20282,"Rumah Sakit",'02_MASTER_KODE_FASYANKES'!L$3:L$20282,B37),"")</f>
        <v>6</v>
      </c>
      <c r="E37" s="400">
        <f>IF(B37&lt;&gt;"",COUNTIFS(A1_Individu_Data_Keadaan_SDMK!Q$4:Q$149350,'04_MASTER_KODE_SDMK'!D$6,A1_Individu_Data_Keadaan_SDMK!O$4:O$149350,B37,A1_Individu_Data_Keadaan_SDMK!U$4:U$149350,"Laki-laki"),"")</f>
        <v>0</v>
      </c>
      <c r="F37" s="400">
        <f>IF(B37&lt;&gt;"",COUNTIFS(A1_Individu_Data_Keadaan_SDMK!Q$4:Q$149350,'04_MASTER_KODE_SDMK'!D$6,A1_Individu_Data_Keadaan_SDMK!O$4:O$149350,B37,A1_Individu_Data_Keadaan_SDMK!U$4:U$149350,"Perempuan"),"")</f>
        <v>0</v>
      </c>
      <c r="G37" s="400">
        <f t="shared" si="0"/>
        <v>0</v>
      </c>
      <c r="H37" s="400">
        <f>IF(B37&lt;&gt;"",COUNTIFS(A1_Individu_Data_Keadaan_SDMK!Q$4:Q$149350,'04_MASTER_KODE_SDMK'!D$61,A1_Individu_Data_Keadaan_SDMK!O$4:O$149350,B37,A1_Individu_Data_Keadaan_SDMK!U$4:U$149350,"Laki-laki"),"")</f>
        <v>0</v>
      </c>
      <c r="I37" s="400">
        <f>IF(B37&lt;&gt;"",COUNTIFS(A1_Individu_Data_Keadaan_SDMK!Q$4:Q$149350,'04_MASTER_KODE_SDMK'!D$61,A1_Individu_Data_Keadaan_SDMK!O$4:O$149350,B37,A1_Individu_Data_Keadaan_SDMK!U$4:U$149350,"Perempuan"),"")</f>
        <v>0</v>
      </c>
      <c r="J37" s="400">
        <f t="shared" si="1"/>
        <v>0</v>
      </c>
      <c r="K37" s="400">
        <f>IF(B37&lt;&gt;"",COUNTIFS(A1_Individu_Data_Keadaan_SDMK!Q$4:Q$149350,'04_MASTER_KODE_SDMK'!D$62,A1_Individu_Data_Keadaan_SDMK!O$4:O$149350,B37,A1_Individu_Data_Keadaan_SDMK!U$4:U$149350,"Laki-laki"),"")</f>
        <v>0</v>
      </c>
      <c r="L37" s="400">
        <f>IF(B37&lt;&gt;"",COUNTIFS(A1_Individu_Data_Keadaan_SDMK!Q$4:Q$149350,'04_MASTER_KODE_SDMK'!D$62,A1_Individu_Data_Keadaan_SDMK!O$4:O$149350,B37,A1_Individu_Data_Keadaan_SDMK!U$4:U$149350,"Perempuan"),"")</f>
        <v>0</v>
      </c>
      <c r="M37" s="400">
        <f t="shared" si="2"/>
        <v>0</v>
      </c>
      <c r="N37" s="400">
        <f>IF(B37&lt;&gt;"",COUNTIFS(A1_Individu_Data_Keadaan_SDMK!Q$4:Q$149350,'04_MASTER_KODE_SDMK'!D$71,A1_Individu_Data_Keadaan_SDMK!O$4:O$149350,B37,A1_Individu_Data_Keadaan_SDMK!U$4:U$149350,"Perempuan"),"")</f>
        <v>0</v>
      </c>
      <c r="O37" s="400">
        <f>IF(B37&lt;&gt;"",COUNTIFS(A1_Individu_Data_Keadaan_SDMK!Q$4:Q$149350,'04_MASTER_KODE_SDMK'!D$75,A1_Individu_Data_Keadaan_SDMK!O$4:O$149350,B37,A1_Individu_Data_Keadaan_SDMK!U$4:U$149350,"Laki-laki"),"")</f>
        <v>0</v>
      </c>
      <c r="P37" s="400">
        <f>IF(B37&lt;&gt;"",COUNTIFS(A1_Individu_Data_Keadaan_SDMK!Q$4:Q$149350,'04_MASTER_KODE_SDMK'!D$75,A1_Individu_Data_Keadaan_SDMK!O$4:O$149350,B37,A1_Individu_Data_Keadaan_SDMK!U$4:U$149350,"Perempuan"),"")</f>
        <v>0</v>
      </c>
      <c r="Q37" s="400">
        <f t="shared" si="3"/>
        <v>0</v>
      </c>
      <c r="R37" s="400">
        <f>IF(B37&lt;&gt;"",COUNTIFS(A1_Individu_Data_Keadaan_SDMK!Q$4:Q$149350,'04_MASTER_KODE_SDMK'!D$79,A1_Individu_Data_Keadaan_SDMK!O$4:O$149350,B37,A1_Individu_Data_Keadaan_SDMK!U$4:U$149350,"Laki-laki"),"")</f>
        <v>0</v>
      </c>
      <c r="S37" s="400">
        <f>IF(B37&lt;&gt;"",COUNTIFS(A1_Individu_Data_Keadaan_SDMK!Q$4:Q$149350,'04_MASTER_KODE_SDMK'!D$79,A1_Individu_Data_Keadaan_SDMK!O$4:O$149350,B37,A1_Individu_Data_Keadaan_SDMK!U$4:U$149350,"Perempuan"),"")</f>
        <v>0</v>
      </c>
      <c r="T37" s="400">
        <f t="shared" si="4"/>
        <v>0</v>
      </c>
      <c r="U37" s="400">
        <f>IF(B37&lt;&gt;"",COUNTIFS(A1_Individu_Data_Keadaan_SDMK!Q$4:Q$149350,'04_MASTER_KODE_SDMK'!D$88,A1_Individu_Data_Keadaan_SDMK!O$4:O$149350,B37,A1_Individu_Data_Keadaan_SDMK!U$4:U$149350,"Laki-laki"),"")</f>
        <v>0</v>
      </c>
      <c r="V37" s="400">
        <f>IF(B37&lt;&gt;"",COUNTIFS(A1_Individu_Data_Keadaan_SDMK!Q$4:Q$149350,'04_MASTER_KODE_SDMK'!D$88,A1_Individu_Data_Keadaan_SDMK!O$4:O$149350,B37,A1_Individu_Data_Keadaan_SDMK!U$4:U$149350,"Perempuan"),"")</f>
        <v>0</v>
      </c>
      <c r="W37" s="400">
        <f t="shared" si="5"/>
        <v>0</v>
      </c>
      <c r="X37" s="400">
        <f>IF(B37&lt;&gt;"",COUNTIFS(A1_Individu_Data_Keadaan_SDMK!Q$4:Q$149350,'04_MASTER_KODE_SDMK'!D$91,A1_Individu_Data_Keadaan_SDMK!O$4:O$149350,B37,A1_Individu_Data_Keadaan_SDMK!U$4:U$149350,"Laki-laki"),"")</f>
        <v>0</v>
      </c>
      <c r="Y37" s="400">
        <f>IF(B37&lt;&gt;"",COUNTIFS(A1_Individu_Data_Keadaan_SDMK!Q$4:Q$149350,'04_MASTER_KODE_SDMK'!D$91,A1_Individu_Data_Keadaan_SDMK!O$4:O$149350,B37,A1_Individu_Data_Keadaan_SDMK!U$4:U$149350,"Perempuan"),"")</f>
        <v>0</v>
      </c>
      <c r="Z37" s="400">
        <f t="shared" si="6"/>
        <v>0</v>
      </c>
      <c r="AA37" s="400">
        <f>IF(B37&lt;&gt;"",COUNTIFS(A1_Individu_Data_Keadaan_SDMK!Q$4:Q$149350,'04_MASTER_KODE_SDMK'!D$93,A1_Individu_Data_Keadaan_SDMK!O$4:O$149350,B37,A1_Individu_Data_Keadaan_SDMK!U$4:U$149350,"Laki-laki"),"")</f>
        <v>0</v>
      </c>
      <c r="AB37" s="400">
        <f>IF(B37&lt;&gt;"",COUNTIFS(A1_Individu_Data_Keadaan_SDMK!Q$4:Q$149350,'04_MASTER_KODE_SDMK'!D$93,A1_Individu_Data_Keadaan_SDMK!O$4:O$149350,B37,A1_Individu_Data_Keadaan_SDMK!U$4:U$149350,"Perempuan"),"")</f>
        <v>0</v>
      </c>
      <c r="AC37" s="400">
        <f t="shared" si="7"/>
        <v>0</v>
      </c>
      <c r="AD37" s="400">
        <f>IF(B37&lt;&gt;"",COUNTIFS(A1_Individu_Data_Keadaan_SDMK!Q$4:Q$149350,'04_MASTER_KODE_SDMK'!D$97,A1_Individu_Data_Keadaan_SDMK!O$4:O$149350,B37,A1_Individu_Data_Keadaan_SDMK!U$4:U$149350,"Laki-laki"),"")</f>
        <v>0</v>
      </c>
      <c r="AE37" s="400">
        <f>IF(B37&lt;&gt;"",COUNTIFS(A1_Individu_Data_Keadaan_SDMK!Q$4:Q$149350,'04_MASTER_KODE_SDMK'!D$97,A1_Individu_Data_Keadaan_SDMK!O$4:O$149350,B37,A1_Individu_Data_Keadaan_SDMK!U$4:U$149350,"Perempuan"),"")</f>
        <v>0</v>
      </c>
      <c r="AF37" s="400">
        <f t="shared" si="8"/>
        <v>0</v>
      </c>
      <c r="AG37" s="400">
        <f>IF(B37&lt;&gt;"",COUNTIFS(A1_Individu_Data_Keadaan_SDMK!Q$4:Q$149350,'04_MASTER_KODE_SDMK'!D$105,A1_Individu_Data_Keadaan_SDMK!O$4:O$149350,B37,A1_Individu_Data_Keadaan_SDMK!U$4:U$149350,"Laki-laki"),"")</f>
        <v>0</v>
      </c>
      <c r="AH37" s="400">
        <f>IF(B37&lt;&gt;"",COUNTIFS(A1_Individu_Data_Keadaan_SDMK!Q$4:Q$149350,'04_MASTER_KODE_SDMK'!D$105,A1_Individu_Data_Keadaan_SDMK!O$4:O$149350,B37,A1_Individu_Data_Keadaan_SDMK!U$4:U$149350,"Perempuan"),"")</f>
        <v>0</v>
      </c>
      <c r="AI37" s="400">
        <f t="shared" si="9"/>
        <v>0</v>
      </c>
      <c r="AJ37" s="400">
        <f>IF(B37&lt;&gt;"",COUNTIFS(A1_Individu_Data_Keadaan_SDMK!Q$4:Q$149350,'04_MASTER_KODE_SDMK'!D$111,A1_Individu_Data_Keadaan_SDMK!O$4:O$149350,B37,A1_Individu_Data_Keadaan_SDMK!U$4:U$149350,"Laki-laki"),"")</f>
        <v>0</v>
      </c>
      <c r="AK37" s="400">
        <f>IF(B37&lt;&gt;"",COUNTIFS(A1_Individu_Data_Keadaan_SDMK!Q$4:Q$149350,'04_MASTER_KODE_SDMK'!D$111,A1_Individu_Data_Keadaan_SDMK!O$4:O$149350,B37,A1_Individu_Data_Keadaan_SDMK!U$4:U$149350,"Perempuan"),"")</f>
        <v>0</v>
      </c>
      <c r="AL37" s="400">
        <f t="shared" si="10"/>
        <v>0</v>
      </c>
      <c r="AM37" s="400">
        <f>IF(B37&lt;&gt;"",COUNTIFS(A1_Individu_Data_Keadaan_SDMK!Q$4:Q$149350,'04_MASTER_KODE_SDMK'!D$113,A1_Individu_Data_Keadaan_SDMK!O$4:O$149350,B37,A1_Individu_Data_Keadaan_SDMK!U$4:U$149350,"Laki-laki"),"")</f>
        <v>0</v>
      </c>
      <c r="AN37" s="400">
        <f>IF(B37&lt;&gt;"",COUNTIFS(A1_Individu_Data_Keadaan_SDMK!Q$4:Q$149350,'04_MASTER_KODE_SDMK'!D$113,A1_Individu_Data_Keadaan_SDMK!O$4:O$149350,B37,A1_Individu_Data_Keadaan_SDMK!U$4:U$149350,"Perempuan"),"")</f>
        <v>0</v>
      </c>
      <c r="AO37" s="400">
        <f t="shared" si="11"/>
        <v>0</v>
      </c>
      <c r="AP37" s="400">
        <f>IF(B37&lt;&gt;"",COUNTIFS(A1_Individu_Data_Keadaan_SDMK!Q$4:Q$149350,'04_MASTER_KODE_SDMK'!D$120,A1_Individu_Data_Keadaan_SDMK!O$4:O$149350,B37,A1_Individu_Data_Keadaan_SDMK!U$4:U$149350,"Laki-laki"),"")</f>
        <v>0</v>
      </c>
      <c r="AQ37" s="400">
        <f>IF(B37&lt;&gt;"",COUNTIFS(A1_Individu_Data_Keadaan_SDMK!Q$4:Q$149350,'04_MASTER_KODE_SDMK'!D$120,A1_Individu_Data_Keadaan_SDMK!O$4:O$149350,B37,A1_Individu_Data_Keadaan_SDMK!U$4:U$149350,"Perempuan"),"")</f>
        <v>0</v>
      </c>
      <c r="AR37" s="400">
        <f t="shared" si="12"/>
        <v>0</v>
      </c>
      <c r="AS37" s="400">
        <f t="shared" si="13"/>
        <v>0</v>
      </c>
      <c r="AT37" s="400">
        <f t="shared" si="14"/>
        <v>0</v>
      </c>
      <c r="AU37" s="400">
        <f t="shared" si="15"/>
        <v>0</v>
      </c>
    </row>
    <row r="38" spans="1:47">
      <c r="A38" s="331">
        <v>23</v>
      </c>
      <c r="B38" s="331" t="str">
        <f>IF(INDEX('01_MASTER_KODE_WILAYAH'!F$5:F$1353,MATCH($B$9,'01_MASTER_KODE_WILAYAH'!E$5:E$1353,0)+22)&lt;&gt;"-",INDEX('01_MASTER_KODE_WILAYAH'!F$5:F$1353,MATCH($B$9,'01_MASTER_KODE_WILAYAH'!E$5:E$1353,0)+22),"")</f>
        <v>TEMANGGUNG</v>
      </c>
      <c r="C38" s="399">
        <f>IF(B38&lt;&gt;"",COUNTIFS('02_MASTER_KODE_FASYANKES'!D$3:D$20282,"Puskesmas",'02_MASTER_KODE_FASYANKES'!L$3:L$20282,B38),"")</f>
        <v>24</v>
      </c>
      <c r="D38" s="399">
        <f>IF(B38&lt;&gt;"",COUNTIFS('02_MASTER_KODE_FASYANKES'!D$3:D$20282,"Rumah Sakit",'02_MASTER_KODE_FASYANKES'!L$3:L$20282,B38),"")</f>
        <v>4</v>
      </c>
      <c r="E38" s="399">
        <f>IF(B38&lt;&gt;"",COUNTIFS(A1_Individu_Data_Keadaan_SDMK!Q$4:Q$149350,'04_MASTER_KODE_SDMK'!D$6,A1_Individu_Data_Keadaan_SDMK!O$4:O$149350,B38,A1_Individu_Data_Keadaan_SDMK!U$4:U$149350,"Laki-laki"),"")</f>
        <v>0</v>
      </c>
      <c r="F38" s="399">
        <f>IF(B38&lt;&gt;"",COUNTIFS(A1_Individu_Data_Keadaan_SDMK!Q$4:Q$149350,'04_MASTER_KODE_SDMK'!D$6,A1_Individu_Data_Keadaan_SDMK!O$4:O$149350,B38,A1_Individu_Data_Keadaan_SDMK!U$4:U$149350,"Perempuan"),"")</f>
        <v>0</v>
      </c>
      <c r="G38" s="399">
        <f t="shared" si="0"/>
        <v>0</v>
      </c>
      <c r="H38" s="399">
        <f>IF(B38&lt;&gt;"",COUNTIFS(A1_Individu_Data_Keadaan_SDMK!Q$4:Q$149350,'04_MASTER_KODE_SDMK'!D$61,A1_Individu_Data_Keadaan_SDMK!O$4:O$149350,B38,A1_Individu_Data_Keadaan_SDMK!U$4:U$149350,"Laki-laki"),"")</f>
        <v>0</v>
      </c>
      <c r="I38" s="399">
        <f>IF(B38&lt;&gt;"",COUNTIFS(A1_Individu_Data_Keadaan_SDMK!Q$4:Q$149350,'04_MASTER_KODE_SDMK'!D$61,A1_Individu_Data_Keadaan_SDMK!O$4:O$149350,B38,A1_Individu_Data_Keadaan_SDMK!U$4:U$149350,"Perempuan"),"")</f>
        <v>0</v>
      </c>
      <c r="J38" s="399">
        <f t="shared" si="1"/>
        <v>0</v>
      </c>
      <c r="K38" s="399">
        <f>IF(B38&lt;&gt;"",COUNTIFS(A1_Individu_Data_Keadaan_SDMK!Q$4:Q$149350,'04_MASTER_KODE_SDMK'!D$62,A1_Individu_Data_Keadaan_SDMK!O$4:O$149350,B38,A1_Individu_Data_Keadaan_SDMK!U$4:U$149350,"Laki-laki"),"")</f>
        <v>0</v>
      </c>
      <c r="L38" s="399">
        <f>IF(B38&lt;&gt;"",COUNTIFS(A1_Individu_Data_Keadaan_SDMK!Q$4:Q$149350,'04_MASTER_KODE_SDMK'!D$62,A1_Individu_Data_Keadaan_SDMK!O$4:O$149350,B38,A1_Individu_Data_Keadaan_SDMK!U$4:U$149350,"Perempuan"),"")</f>
        <v>0</v>
      </c>
      <c r="M38" s="399">
        <f t="shared" si="2"/>
        <v>0</v>
      </c>
      <c r="N38" s="399">
        <f>IF(B38&lt;&gt;"",COUNTIFS(A1_Individu_Data_Keadaan_SDMK!Q$4:Q$149350,'04_MASTER_KODE_SDMK'!D$71,A1_Individu_Data_Keadaan_SDMK!O$4:O$149350,B38,A1_Individu_Data_Keadaan_SDMK!U$4:U$149350,"Perempuan"),"")</f>
        <v>0</v>
      </c>
      <c r="O38" s="399">
        <f>IF(B38&lt;&gt;"",COUNTIFS(A1_Individu_Data_Keadaan_SDMK!Q$4:Q$149350,'04_MASTER_KODE_SDMK'!D$75,A1_Individu_Data_Keadaan_SDMK!O$4:O$149350,B38,A1_Individu_Data_Keadaan_SDMK!U$4:U$149350,"Laki-laki"),"")</f>
        <v>0</v>
      </c>
      <c r="P38" s="399">
        <f>IF(B38&lt;&gt;"",COUNTIFS(A1_Individu_Data_Keadaan_SDMK!Q$4:Q$149350,'04_MASTER_KODE_SDMK'!D$75,A1_Individu_Data_Keadaan_SDMK!O$4:O$149350,B38,A1_Individu_Data_Keadaan_SDMK!U$4:U$149350,"Perempuan"),"")</f>
        <v>0</v>
      </c>
      <c r="Q38" s="399">
        <f t="shared" si="3"/>
        <v>0</v>
      </c>
      <c r="R38" s="399">
        <f>IF(B38&lt;&gt;"",COUNTIFS(A1_Individu_Data_Keadaan_SDMK!Q$4:Q$149350,'04_MASTER_KODE_SDMK'!D$79,A1_Individu_Data_Keadaan_SDMK!O$4:O$149350,B38,A1_Individu_Data_Keadaan_SDMK!U$4:U$149350,"Laki-laki"),"")</f>
        <v>0</v>
      </c>
      <c r="S38" s="399">
        <f>IF(B38&lt;&gt;"",COUNTIFS(A1_Individu_Data_Keadaan_SDMK!Q$4:Q$149350,'04_MASTER_KODE_SDMK'!D$79,A1_Individu_Data_Keadaan_SDMK!O$4:O$149350,B38,A1_Individu_Data_Keadaan_SDMK!U$4:U$149350,"Perempuan"),"")</f>
        <v>0</v>
      </c>
      <c r="T38" s="399">
        <f t="shared" si="4"/>
        <v>0</v>
      </c>
      <c r="U38" s="399">
        <f>IF(B38&lt;&gt;"",COUNTIFS(A1_Individu_Data_Keadaan_SDMK!Q$4:Q$149350,'04_MASTER_KODE_SDMK'!D$88,A1_Individu_Data_Keadaan_SDMK!O$4:O$149350,B38,A1_Individu_Data_Keadaan_SDMK!U$4:U$149350,"Laki-laki"),"")</f>
        <v>0</v>
      </c>
      <c r="V38" s="399">
        <f>IF(B38&lt;&gt;"",COUNTIFS(A1_Individu_Data_Keadaan_SDMK!Q$4:Q$149350,'04_MASTER_KODE_SDMK'!D$88,A1_Individu_Data_Keadaan_SDMK!O$4:O$149350,B38,A1_Individu_Data_Keadaan_SDMK!U$4:U$149350,"Perempuan"),"")</f>
        <v>0</v>
      </c>
      <c r="W38" s="399">
        <f t="shared" si="5"/>
        <v>0</v>
      </c>
      <c r="X38" s="399">
        <f>IF(B38&lt;&gt;"",COUNTIFS(A1_Individu_Data_Keadaan_SDMK!Q$4:Q$149350,'04_MASTER_KODE_SDMK'!D$91,A1_Individu_Data_Keadaan_SDMK!O$4:O$149350,B38,A1_Individu_Data_Keadaan_SDMK!U$4:U$149350,"Laki-laki"),"")</f>
        <v>0</v>
      </c>
      <c r="Y38" s="399">
        <f>IF(B38&lt;&gt;"",COUNTIFS(A1_Individu_Data_Keadaan_SDMK!Q$4:Q$149350,'04_MASTER_KODE_SDMK'!D$91,A1_Individu_Data_Keadaan_SDMK!O$4:O$149350,B38,A1_Individu_Data_Keadaan_SDMK!U$4:U$149350,"Perempuan"),"")</f>
        <v>0</v>
      </c>
      <c r="Z38" s="399">
        <f t="shared" si="6"/>
        <v>0</v>
      </c>
      <c r="AA38" s="399">
        <f>IF(B38&lt;&gt;"",COUNTIFS(A1_Individu_Data_Keadaan_SDMK!Q$4:Q$149350,'04_MASTER_KODE_SDMK'!D$93,A1_Individu_Data_Keadaan_SDMK!O$4:O$149350,B38,A1_Individu_Data_Keadaan_SDMK!U$4:U$149350,"Laki-laki"),"")</f>
        <v>0</v>
      </c>
      <c r="AB38" s="399">
        <f>IF(B38&lt;&gt;"",COUNTIFS(A1_Individu_Data_Keadaan_SDMK!Q$4:Q$149350,'04_MASTER_KODE_SDMK'!D$93,A1_Individu_Data_Keadaan_SDMK!O$4:O$149350,B38,A1_Individu_Data_Keadaan_SDMK!U$4:U$149350,"Perempuan"),"")</f>
        <v>0</v>
      </c>
      <c r="AC38" s="399">
        <f t="shared" si="7"/>
        <v>0</v>
      </c>
      <c r="AD38" s="399">
        <f>IF(B38&lt;&gt;"",COUNTIFS(A1_Individu_Data_Keadaan_SDMK!Q$4:Q$149350,'04_MASTER_KODE_SDMK'!D$97,A1_Individu_Data_Keadaan_SDMK!O$4:O$149350,B38,A1_Individu_Data_Keadaan_SDMK!U$4:U$149350,"Laki-laki"),"")</f>
        <v>0</v>
      </c>
      <c r="AE38" s="399">
        <f>IF(B38&lt;&gt;"",COUNTIFS(A1_Individu_Data_Keadaan_SDMK!Q$4:Q$149350,'04_MASTER_KODE_SDMK'!D$97,A1_Individu_Data_Keadaan_SDMK!O$4:O$149350,B38,A1_Individu_Data_Keadaan_SDMK!U$4:U$149350,"Perempuan"),"")</f>
        <v>0</v>
      </c>
      <c r="AF38" s="399">
        <f t="shared" si="8"/>
        <v>0</v>
      </c>
      <c r="AG38" s="399">
        <f>IF(B38&lt;&gt;"",COUNTIFS(A1_Individu_Data_Keadaan_SDMK!Q$4:Q$149350,'04_MASTER_KODE_SDMK'!D$105,A1_Individu_Data_Keadaan_SDMK!O$4:O$149350,B38,A1_Individu_Data_Keadaan_SDMK!U$4:U$149350,"Laki-laki"),"")</f>
        <v>0</v>
      </c>
      <c r="AH38" s="399">
        <f>IF(B38&lt;&gt;"",COUNTIFS(A1_Individu_Data_Keadaan_SDMK!Q$4:Q$149350,'04_MASTER_KODE_SDMK'!D$105,A1_Individu_Data_Keadaan_SDMK!O$4:O$149350,B38,A1_Individu_Data_Keadaan_SDMK!U$4:U$149350,"Perempuan"),"")</f>
        <v>0</v>
      </c>
      <c r="AI38" s="399">
        <f t="shared" si="9"/>
        <v>0</v>
      </c>
      <c r="AJ38" s="399">
        <f>IF(B38&lt;&gt;"",COUNTIFS(A1_Individu_Data_Keadaan_SDMK!Q$4:Q$149350,'04_MASTER_KODE_SDMK'!D$111,A1_Individu_Data_Keadaan_SDMK!O$4:O$149350,B38,A1_Individu_Data_Keadaan_SDMK!U$4:U$149350,"Laki-laki"),"")</f>
        <v>0</v>
      </c>
      <c r="AK38" s="399">
        <f>IF(B38&lt;&gt;"",COUNTIFS(A1_Individu_Data_Keadaan_SDMK!Q$4:Q$149350,'04_MASTER_KODE_SDMK'!D$111,A1_Individu_Data_Keadaan_SDMK!O$4:O$149350,B38,A1_Individu_Data_Keadaan_SDMK!U$4:U$149350,"Perempuan"),"")</f>
        <v>0</v>
      </c>
      <c r="AL38" s="399">
        <f t="shared" si="10"/>
        <v>0</v>
      </c>
      <c r="AM38" s="399">
        <f>IF(B38&lt;&gt;"",COUNTIFS(A1_Individu_Data_Keadaan_SDMK!Q$4:Q$149350,'04_MASTER_KODE_SDMK'!D$113,A1_Individu_Data_Keadaan_SDMK!O$4:O$149350,B38,A1_Individu_Data_Keadaan_SDMK!U$4:U$149350,"Laki-laki"),"")</f>
        <v>0</v>
      </c>
      <c r="AN38" s="399">
        <f>IF(B38&lt;&gt;"",COUNTIFS(A1_Individu_Data_Keadaan_SDMK!Q$4:Q$149350,'04_MASTER_KODE_SDMK'!D$113,A1_Individu_Data_Keadaan_SDMK!O$4:O$149350,B38,A1_Individu_Data_Keadaan_SDMK!U$4:U$149350,"Perempuan"),"")</f>
        <v>0</v>
      </c>
      <c r="AO38" s="399">
        <f t="shared" si="11"/>
        <v>0</v>
      </c>
      <c r="AP38" s="399">
        <f>IF(B38&lt;&gt;"",COUNTIFS(A1_Individu_Data_Keadaan_SDMK!Q$4:Q$149350,'04_MASTER_KODE_SDMK'!D$120,A1_Individu_Data_Keadaan_SDMK!O$4:O$149350,B38,A1_Individu_Data_Keadaan_SDMK!U$4:U$149350,"Laki-laki"),"")</f>
        <v>0</v>
      </c>
      <c r="AQ38" s="399">
        <f>IF(B38&lt;&gt;"",COUNTIFS(A1_Individu_Data_Keadaan_SDMK!Q$4:Q$149350,'04_MASTER_KODE_SDMK'!D$120,A1_Individu_Data_Keadaan_SDMK!O$4:O$149350,B38,A1_Individu_Data_Keadaan_SDMK!U$4:U$149350,"Perempuan"),"")</f>
        <v>0</v>
      </c>
      <c r="AR38" s="399">
        <f t="shared" si="12"/>
        <v>0</v>
      </c>
      <c r="AS38" s="399">
        <f t="shared" si="13"/>
        <v>0</v>
      </c>
      <c r="AT38" s="399">
        <f t="shared" si="14"/>
        <v>0</v>
      </c>
      <c r="AU38" s="399">
        <f t="shared" si="15"/>
        <v>0</v>
      </c>
    </row>
    <row r="39" spans="1:47">
      <c r="A39" s="388">
        <v>24</v>
      </c>
      <c r="B39" s="388" t="str">
        <f>IF(INDEX('01_MASTER_KODE_WILAYAH'!F$5:F$1353,MATCH($B$9,'01_MASTER_KODE_WILAYAH'!E$5:E$1353,0)+23)&lt;&gt;"-",INDEX('01_MASTER_KODE_WILAYAH'!F$5:F$1353,MATCH($B$9,'01_MASTER_KODE_WILAYAH'!E$5:E$1353,0)+23),"")</f>
        <v>KENDAL</v>
      </c>
      <c r="C39" s="400">
        <f>IF(B39&lt;&gt;"",COUNTIFS('02_MASTER_KODE_FASYANKES'!D$3:D$20282,"Puskesmas",'02_MASTER_KODE_FASYANKES'!L$3:L$20282,B39),"")</f>
        <v>30</v>
      </c>
      <c r="D39" s="400">
        <f>IF(B39&lt;&gt;"",COUNTIFS('02_MASTER_KODE_FASYANKES'!D$3:D$20282,"Rumah Sakit",'02_MASTER_KODE_FASYANKES'!L$3:L$20282,B39),"")</f>
        <v>4</v>
      </c>
      <c r="E39" s="400">
        <f>IF(B39&lt;&gt;"",COUNTIFS(A1_Individu_Data_Keadaan_SDMK!Q$4:Q$149350,'04_MASTER_KODE_SDMK'!D$6,A1_Individu_Data_Keadaan_SDMK!O$4:O$149350,B39,A1_Individu_Data_Keadaan_SDMK!U$4:U$149350,"Laki-laki"),"")</f>
        <v>0</v>
      </c>
      <c r="F39" s="400">
        <f>IF(B39&lt;&gt;"",COUNTIFS(A1_Individu_Data_Keadaan_SDMK!Q$4:Q$149350,'04_MASTER_KODE_SDMK'!D$6,A1_Individu_Data_Keadaan_SDMK!O$4:O$149350,B39,A1_Individu_Data_Keadaan_SDMK!U$4:U$149350,"Perempuan"),"")</f>
        <v>0</v>
      </c>
      <c r="G39" s="400">
        <f t="shared" si="0"/>
        <v>0</v>
      </c>
      <c r="H39" s="400">
        <f>IF(B39&lt;&gt;"",COUNTIFS(A1_Individu_Data_Keadaan_SDMK!Q$4:Q$149350,'04_MASTER_KODE_SDMK'!D$61,A1_Individu_Data_Keadaan_SDMK!O$4:O$149350,B39,A1_Individu_Data_Keadaan_SDMK!U$4:U$149350,"Laki-laki"),"")</f>
        <v>0</v>
      </c>
      <c r="I39" s="400">
        <f>IF(B39&lt;&gt;"",COUNTIFS(A1_Individu_Data_Keadaan_SDMK!Q$4:Q$149350,'04_MASTER_KODE_SDMK'!D$61,A1_Individu_Data_Keadaan_SDMK!O$4:O$149350,B39,A1_Individu_Data_Keadaan_SDMK!U$4:U$149350,"Perempuan"),"")</f>
        <v>0</v>
      </c>
      <c r="J39" s="400">
        <f t="shared" si="1"/>
        <v>0</v>
      </c>
      <c r="K39" s="400">
        <f>IF(B39&lt;&gt;"",COUNTIFS(A1_Individu_Data_Keadaan_SDMK!Q$4:Q$149350,'04_MASTER_KODE_SDMK'!D$62,A1_Individu_Data_Keadaan_SDMK!O$4:O$149350,B39,A1_Individu_Data_Keadaan_SDMK!U$4:U$149350,"Laki-laki"),"")</f>
        <v>0</v>
      </c>
      <c r="L39" s="400">
        <f>IF(B39&lt;&gt;"",COUNTIFS(A1_Individu_Data_Keadaan_SDMK!Q$4:Q$149350,'04_MASTER_KODE_SDMK'!D$62,A1_Individu_Data_Keadaan_SDMK!O$4:O$149350,B39,A1_Individu_Data_Keadaan_SDMK!U$4:U$149350,"Perempuan"),"")</f>
        <v>0</v>
      </c>
      <c r="M39" s="400">
        <f t="shared" si="2"/>
        <v>0</v>
      </c>
      <c r="N39" s="400">
        <f>IF(B39&lt;&gt;"",COUNTIFS(A1_Individu_Data_Keadaan_SDMK!Q$4:Q$149350,'04_MASTER_KODE_SDMK'!D$71,A1_Individu_Data_Keadaan_SDMK!O$4:O$149350,B39,A1_Individu_Data_Keadaan_SDMK!U$4:U$149350,"Perempuan"),"")</f>
        <v>0</v>
      </c>
      <c r="O39" s="400">
        <f>IF(B39&lt;&gt;"",COUNTIFS(A1_Individu_Data_Keadaan_SDMK!Q$4:Q$149350,'04_MASTER_KODE_SDMK'!D$75,A1_Individu_Data_Keadaan_SDMK!O$4:O$149350,B39,A1_Individu_Data_Keadaan_SDMK!U$4:U$149350,"Laki-laki"),"")</f>
        <v>0</v>
      </c>
      <c r="P39" s="400">
        <f>IF(B39&lt;&gt;"",COUNTIFS(A1_Individu_Data_Keadaan_SDMK!Q$4:Q$149350,'04_MASTER_KODE_SDMK'!D$75,A1_Individu_Data_Keadaan_SDMK!O$4:O$149350,B39,A1_Individu_Data_Keadaan_SDMK!U$4:U$149350,"Perempuan"),"")</f>
        <v>0</v>
      </c>
      <c r="Q39" s="400">
        <f t="shared" si="3"/>
        <v>0</v>
      </c>
      <c r="R39" s="400">
        <f>IF(B39&lt;&gt;"",COUNTIFS(A1_Individu_Data_Keadaan_SDMK!Q$4:Q$149350,'04_MASTER_KODE_SDMK'!D$79,A1_Individu_Data_Keadaan_SDMK!O$4:O$149350,B39,A1_Individu_Data_Keadaan_SDMK!U$4:U$149350,"Laki-laki"),"")</f>
        <v>0</v>
      </c>
      <c r="S39" s="400">
        <f>IF(B39&lt;&gt;"",COUNTIFS(A1_Individu_Data_Keadaan_SDMK!Q$4:Q$149350,'04_MASTER_KODE_SDMK'!D$79,A1_Individu_Data_Keadaan_SDMK!O$4:O$149350,B39,A1_Individu_Data_Keadaan_SDMK!U$4:U$149350,"Perempuan"),"")</f>
        <v>0</v>
      </c>
      <c r="T39" s="400">
        <f t="shared" si="4"/>
        <v>0</v>
      </c>
      <c r="U39" s="400">
        <f>IF(B39&lt;&gt;"",COUNTIFS(A1_Individu_Data_Keadaan_SDMK!Q$4:Q$149350,'04_MASTER_KODE_SDMK'!D$88,A1_Individu_Data_Keadaan_SDMK!O$4:O$149350,B39,A1_Individu_Data_Keadaan_SDMK!U$4:U$149350,"Laki-laki"),"")</f>
        <v>0</v>
      </c>
      <c r="V39" s="400">
        <f>IF(B39&lt;&gt;"",COUNTIFS(A1_Individu_Data_Keadaan_SDMK!Q$4:Q$149350,'04_MASTER_KODE_SDMK'!D$88,A1_Individu_Data_Keadaan_SDMK!O$4:O$149350,B39,A1_Individu_Data_Keadaan_SDMK!U$4:U$149350,"Perempuan"),"")</f>
        <v>0</v>
      </c>
      <c r="W39" s="400">
        <f t="shared" si="5"/>
        <v>0</v>
      </c>
      <c r="X39" s="400">
        <f>IF(B39&lt;&gt;"",COUNTIFS(A1_Individu_Data_Keadaan_SDMK!Q$4:Q$149350,'04_MASTER_KODE_SDMK'!D$91,A1_Individu_Data_Keadaan_SDMK!O$4:O$149350,B39,A1_Individu_Data_Keadaan_SDMK!U$4:U$149350,"Laki-laki"),"")</f>
        <v>0</v>
      </c>
      <c r="Y39" s="400">
        <f>IF(B39&lt;&gt;"",COUNTIFS(A1_Individu_Data_Keadaan_SDMK!Q$4:Q$149350,'04_MASTER_KODE_SDMK'!D$91,A1_Individu_Data_Keadaan_SDMK!O$4:O$149350,B39,A1_Individu_Data_Keadaan_SDMK!U$4:U$149350,"Perempuan"),"")</f>
        <v>0</v>
      </c>
      <c r="Z39" s="400">
        <f t="shared" si="6"/>
        <v>0</v>
      </c>
      <c r="AA39" s="400">
        <f>IF(B39&lt;&gt;"",COUNTIFS(A1_Individu_Data_Keadaan_SDMK!Q$4:Q$149350,'04_MASTER_KODE_SDMK'!D$93,A1_Individu_Data_Keadaan_SDMK!O$4:O$149350,B39,A1_Individu_Data_Keadaan_SDMK!U$4:U$149350,"Laki-laki"),"")</f>
        <v>0</v>
      </c>
      <c r="AB39" s="400">
        <f>IF(B39&lt;&gt;"",COUNTIFS(A1_Individu_Data_Keadaan_SDMK!Q$4:Q$149350,'04_MASTER_KODE_SDMK'!D$93,A1_Individu_Data_Keadaan_SDMK!O$4:O$149350,B39,A1_Individu_Data_Keadaan_SDMK!U$4:U$149350,"Perempuan"),"")</f>
        <v>0</v>
      </c>
      <c r="AC39" s="400">
        <f t="shared" si="7"/>
        <v>0</v>
      </c>
      <c r="AD39" s="400">
        <f>IF(B39&lt;&gt;"",COUNTIFS(A1_Individu_Data_Keadaan_SDMK!Q$4:Q$149350,'04_MASTER_KODE_SDMK'!D$97,A1_Individu_Data_Keadaan_SDMK!O$4:O$149350,B39,A1_Individu_Data_Keadaan_SDMK!U$4:U$149350,"Laki-laki"),"")</f>
        <v>0</v>
      </c>
      <c r="AE39" s="400">
        <f>IF(B39&lt;&gt;"",COUNTIFS(A1_Individu_Data_Keadaan_SDMK!Q$4:Q$149350,'04_MASTER_KODE_SDMK'!D$97,A1_Individu_Data_Keadaan_SDMK!O$4:O$149350,B39,A1_Individu_Data_Keadaan_SDMK!U$4:U$149350,"Perempuan"),"")</f>
        <v>0</v>
      </c>
      <c r="AF39" s="400">
        <f t="shared" si="8"/>
        <v>0</v>
      </c>
      <c r="AG39" s="400">
        <f>IF(B39&lt;&gt;"",COUNTIFS(A1_Individu_Data_Keadaan_SDMK!Q$4:Q$149350,'04_MASTER_KODE_SDMK'!D$105,A1_Individu_Data_Keadaan_SDMK!O$4:O$149350,B39,A1_Individu_Data_Keadaan_SDMK!U$4:U$149350,"Laki-laki"),"")</f>
        <v>0</v>
      </c>
      <c r="AH39" s="400">
        <f>IF(B39&lt;&gt;"",COUNTIFS(A1_Individu_Data_Keadaan_SDMK!Q$4:Q$149350,'04_MASTER_KODE_SDMK'!D$105,A1_Individu_Data_Keadaan_SDMK!O$4:O$149350,B39,A1_Individu_Data_Keadaan_SDMK!U$4:U$149350,"Perempuan"),"")</f>
        <v>0</v>
      </c>
      <c r="AI39" s="400">
        <f t="shared" si="9"/>
        <v>0</v>
      </c>
      <c r="AJ39" s="400">
        <f>IF(B39&lt;&gt;"",COUNTIFS(A1_Individu_Data_Keadaan_SDMK!Q$4:Q$149350,'04_MASTER_KODE_SDMK'!D$111,A1_Individu_Data_Keadaan_SDMK!O$4:O$149350,B39,A1_Individu_Data_Keadaan_SDMK!U$4:U$149350,"Laki-laki"),"")</f>
        <v>0</v>
      </c>
      <c r="AK39" s="400">
        <f>IF(B39&lt;&gt;"",COUNTIFS(A1_Individu_Data_Keadaan_SDMK!Q$4:Q$149350,'04_MASTER_KODE_SDMK'!D$111,A1_Individu_Data_Keadaan_SDMK!O$4:O$149350,B39,A1_Individu_Data_Keadaan_SDMK!U$4:U$149350,"Perempuan"),"")</f>
        <v>0</v>
      </c>
      <c r="AL39" s="400">
        <f t="shared" si="10"/>
        <v>0</v>
      </c>
      <c r="AM39" s="400">
        <f>IF(B39&lt;&gt;"",COUNTIFS(A1_Individu_Data_Keadaan_SDMK!Q$4:Q$149350,'04_MASTER_KODE_SDMK'!D$113,A1_Individu_Data_Keadaan_SDMK!O$4:O$149350,B39,A1_Individu_Data_Keadaan_SDMK!U$4:U$149350,"Laki-laki"),"")</f>
        <v>0</v>
      </c>
      <c r="AN39" s="400">
        <f>IF(B39&lt;&gt;"",COUNTIFS(A1_Individu_Data_Keadaan_SDMK!Q$4:Q$149350,'04_MASTER_KODE_SDMK'!D$113,A1_Individu_Data_Keadaan_SDMK!O$4:O$149350,B39,A1_Individu_Data_Keadaan_SDMK!U$4:U$149350,"Perempuan"),"")</f>
        <v>0</v>
      </c>
      <c r="AO39" s="400">
        <f t="shared" si="11"/>
        <v>0</v>
      </c>
      <c r="AP39" s="400">
        <f>IF(B39&lt;&gt;"",COUNTIFS(A1_Individu_Data_Keadaan_SDMK!Q$4:Q$149350,'04_MASTER_KODE_SDMK'!D$120,A1_Individu_Data_Keadaan_SDMK!O$4:O$149350,B39,A1_Individu_Data_Keadaan_SDMK!U$4:U$149350,"Laki-laki"),"")</f>
        <v>0</v>
      </c>
      <c r="AQ39" s="400">
        <f>IF(B39&lt;&gt;"",COUNTIFS(A1_Individu_Data_Keadaan_SDMK!Q$4:Q$149350,'04_MASTER_KODE_SDMK'!D$120,A1_Individu_Data_Keadaan_SDMK!O$4:O$149350,B39,A1_Individu_Data_Keadaan_SDMK!U$4:U$149350,"Perempuan"),"")</f>
        <v>0</v>
      </c>
      <c r="AR39" s="400">
        <f t="shared" si="12"/>
        <v>0</v>
      </c>
      <c r="AS39" s="400">
        <f t="shared" si="13"/>
        <v>0</v>
      </c>
      <c r="AT39" s="400">
        <f t="shared" si="14"/>
        <v>0</v>
      </c>
      <c r="AU39" s="400">
        <f t="shared" si="15"/>
        <v>0</v>
      </c>
    </row>
    <row r="40" spans="1:47">
      <c r="A40" s="331">
        <v>25</v>
      </c>
      <c r="B40" s="331" t="str">
        <f>IF(INDEX('01_MASTER_KODE_WILAYAH'!F$5:F$1353,MATCH($B$9,'01_MASTER_KODE_WILAYAH'!E$5:E$1353,0)+24)&lt;&gt;"-",INDEX('01_MASTER_KODE_WILAYAH'!F$5:F$1353,MATCH($B$9,'01_MASTER_KODE_WILAYAH'!E$5:E$1353,0)+24),"")</f>
        <v>BATANG</v>
      </c>
      <c r="C40" s="399">
        <f>IF(B40&lt;&gt;"",COUNTIFS('02_MASTER_KODE_FASYANKES'!D$3:D$20282,"Puskesmas",'02_MASTER_KODE_FASYANKES'!L$3:L$20282,B40),"")</f>
        <v>21</v>
      </c>
      <c r="D40" s="399">
        <f>IF(B40&lt;&gt;"",COUNTIFS('02_MASTER_KODE_FASYANKES'!D$3:D$20282,"Rumah Sakit",'02_MASTER_KODE_FASYANKES'!L$3:L$20282,B40),"")</f>
        <v>3</v>
      </c>
      <c r="E40" s="399">
        <f>IF(B40&lt;&gt;"",COUNTIFS(A1_Individu_Data_Keadaan_SDMK!Q$4:Q$149350,'04_MASTER_KODE_SDMK'!D$6,A1_Individu_Data_Keadaan_SDMK!O$4:O$149350,B40,A1_Individu_Data_Keadaan_SDMK!U$4:U$149350,"Laki-laki"),"")</f>
        <v>0</v>
      </c>
      <c r="F40" s="399">
        <f>IF(B40&lt;&gt;"",COUNTIFS(A1_Individu_Data_Keadaan_SDMK!Q$4:Q$149350,'04_MASTER_KODE_SDMK'!D$6,A1_Individu_Data_Keadaan_SDMK!O$4:O$149350,B40,A1_Individu_Data_Keadaan_SDMK!U$4:U$149350,"Perempuan"),"")</f>
        <v>0</v>
      </c>
      <c r="G40" s="399">
        <f t="shared" si="0"/>
        <v>0</v>
      </c>
      <c r="H40" s="399">
        <f>IF(B40&lt;&gt;"",COUNTIFS(A1_Individu_Data_Keadaan_SDMK!Q$4:Q$149350,'04_MASTER_KODE_SDMK'!D$61,A1_Individu_Data_Keadaan_SDMK!O$4:O$149350,B40,A1_Individu_Data_Keadaan_SDMK!U$4:U$149350,"Laki-laki"),"")</f>
        <v>0</v>
      </c>
      <c r="I40" s="399">
        <f>IF(B40&lt;&gt;"",COUNTIFS(A1_Individu_Data_Keadaan_SDMK!Q$4:Q$149350,'04_MASTER_KODE_SDMK'!D$61,A1_Individu_Data_Keadaan_SDMK!O$4:O$149350,B40,A1_Individu_Data_Keadaan_SDMK!U$4:U$149350,"Perempuan"),"")</f>
        <v>0</v>
      </c>
      <c r="J40" s="399">
        <f t="shared" si="1"/>
        <v>0</v>
      </c>
      <c r="K40" s="399">
        <f>IF(B40&lt;&gt;"",COUNTIFS(A1_Individu_Data_Keadaan_SDMK!Q$4:Q$149350,'04_MASTER_KODE_SDMK'!D$62,A1_Individu_Data_Keadaan_SDMK!O$4:O$149350,B40,A1_Individu_Data_Keadaan_SDMK!U$4:U$149350,"Laki-laki"),"")</f>
        <v>0</v>
      </c>
      <c r="L40" s="399">
        <f>IF(B40&lt;&gt;"",COUNTIFS(A1_Individu_Data_Keadaan_SDMK!Q$4:Q$149350,'04_MASTER_KODE_SDMK'!D$62,A1_Individu_Data_Keadaan_SDMK!O$4:O$149350,B40,A1_Individu_Data_Keadaan_SDMK!U$4:U$149350,"Perempuan"),"")</f>
        <v>0</v>
      </c>
      <c r="M40" s="399">
        <f t="shared" si="2"/>
        <v>0</v>
      </c>
      <c r="N40" s="399">
        <f>IF(B40&lt;&gt;"",COUNTIFS(A1_Individu_Data_Keadaan_SDMK!Q$4:Q$149350,'04_MASTER_KODE_SDMK'!D$71,A1_Individu_Data_Keadaan_SDMK!O$4:O$149350,B40,A1_Individu_Data_Keadaan_SDMK!U$4:U$149350,"Perempuan"),"")</f>
        <v>0</v>
      </c>
      <c r="O40" s="399">
        <f>IF(B40&lt;&gt;"",COUNTIFS(A1_Individu_Data_Keadaan_SDMK!Q$4:Q$149350,'04_MASTER_KODE_SDMK'!D$75,A1_Individu_Data_Keadaan_SDMK!O$4:O$149350,B40,A1_Individu_Data_Keadaan_SDMK!U$4:U$149350,"Laki-laki"),"")</f>
        <v>0</v>
      </c>
      <c r="P40" s="399">
        <f>IF(B40&lt;&gt;"",COUNTIFS(A1_Individu_Data_Keadaan_SDMK!Q$4:Q$149350,'04_MASTER_KODE_SDMK'!D$75,A1_Individu_Data_Keadaan_SDMK!O$4:O$149350,B40,A1_Individu_Data_Keadaan_SDMK!U$4:U$149350,"Perempuan"),"")</f>
        <v>0</v>
      </c>
      <c r="Q40" s="399">
        <f t="shared" si="3"/>
        <v>0</v>
      </c>
      <c r="R40" s="399">
        <f>IF(B40&lt;&gt;"",COUNTIFS(A1_Individu_Data_Keadaan_SDMK!Q$4:Q$149350,'04_MASTER_KODE_SDMK'!D$79,A1_Individu_Data_Keadaan_SDMK!O$4:O$149350,B40,A1_Individu_Data_Keadaan_SDMK!U$4:U$149350,"Laki-laki"),"")</f>
        <v>0</v>
      </c>
      <c r="S40" s="399">
        <f>IF(B40&lt;&gt;"",COUNTIFS(A1_Individu_Data_Keadaan_SDMK!Q$4:Q$149350,'04_MASTER_KODE_SDMK'!D$79,A1_Individu_Data_Keadaan_SDMK!O$4:O$149350,B40,A1_Individu_Data_Keadaan_SDMK!U$4:U$149350,"Perempuan"),"")</f>
        <v>0</v>
      </c>
      <c r="T40" s="399">
        <f t="shared" si="4"/>
        <v>0</v>
      </c>
      <c r="U40" s="399">
        <f>IF(B40&lt;&gt;"",COUNTIFS(A1_Individu_Data_Keadaan_SDMK!Q$4:Q$149350,'04_MASTER_KODE_SDMK'!D$88,A1_Individu_Data_Keadaan_SDMK!O$4:O$149350,B40,A1_Individu_Data_Keadaan_SDMK!U$4:U$149350,"Laki-laki"),"")</f>
        <v>0</v>
      </c>
      <c r="V40" s="399">
        <f>IF(B40&lt;&gt;"",COUNTIFS(A1_Individu_Data_Keadaan_SDMK!Q$4:Q$149350,'04_MASTER_KODE_SDMK'!D$88,A1_Individu_Data_Keadaan_SDMK!O$4:O$149350,B40,A1_Individu_Data_Keadaan_SDMK!U$4:U$149350,"Perempuan"),"")</f>
        <v>0</v>
      </c>
      <c r="W40" s="399">
        <f t="shared" si="5"/>
        <v>0</v>
      </c>
      <c r="X40" s="399">
        <f>IF(B40&lt;&gt;"",COUNTIFS(A1_Individu_Data_Keadaan_SDMK!Q$4:Q$149350,'04_MASTER_KODE_SDMK'!D$91,A1_Individu_Data_Keadaan_SDMK!O$4:O$149350,B40,A1_Individu_Data_Keadaan_SDMK!U$4:U$149350,"Laki-laki"),"")</f>
        <v>0</v>
      </c>
      <c r="Y40" s="399">
        <f>IF(B40&lt;&gt;"",COUNTIFS(A1_Individu_Data_Keadaan_SDMK!Q$4:Q$149350,'04_MASTER_KODE_SDMK'!D$91,A1_Individu_Data_Keadaan_SDMK!O$4:O$149350,B40,A1_Individu_Data_Keadaan_SDMK!U$4:U$149350,"Perempuan"),"")</f>
        <v>0</v>
      </c>
      <c r="Z40" s="399">
        <f t="shared" si="6"/>
        <v>0</v>
      </c>
      <c r="AA40" s="399">
        <f>IF(B40&lt;&gt;"",COUNTIFS(A1_Individu_Data_Keadaan_SDMK!Q$4:Q$149350,'04_MASTER_KODE_SDMK'!D$93,A1_Individu_Data_Keadaan_SDMK!O$4:O$149350,B40,A1_Individu_Data_Keadaan_SDMK!U$4:U$149350,"Laki-laki"),"")</f>
        <v>0</v>
      </c>
      <c r="AB40" s="399">
        <f>IF(B40&lt;&gt;"",COUNTIFS(A1_Individu_Data_Keadaan_SDMK!Q$4:Q$149350,'04_MASTER_KODE_SDMK'!D$93,A1_Individu_Data_Keadaan_SDMK!O$4:O$149350,B40,A1_Individu_Data_Keadaan_SDMK!U$4:U$149350,"Perempuan"),"")</f>
        <v>0</v>
      </c>
      <c r="AC40" s="399">
        <f t="shared" si="7"/>
        <v>0</v>
      </c>
      <c r="AD40" s="399">
        <f>IF(B40&lt;&gt;"",COUNTIFS(A1_Individu_Data_Keadaan_SDMK!Q$4:Q$149350,'04_MASTER_KODE_SDMK'!D$97,A1_Individu_Data_Keadaan_SDMK!O$4:O$149350,B40,A1_Individu_Data_Keadaan_SDMK!U$4:U$149350,"Laki-laki"),"")</f>
        <v>0</v>
      </c>
      <c r="AE40" s="399">
        <f>IF(B40&lt;&gt;"",COUNTIFS(A1_Individu_Data_Keadaan_SDMK!Q$4:Q$149350,'04_MASTER_KODE_SDMK'!D$97,A1_Individu_Data_Keadaan_SDMK!O$4:O$149350,B40,A1_Individu_Data_Keadaan_SDMK!U$4:U$149350,"Perempuan"),"")</f>
        <v>0</v>
      </c>
      <c r="AF40" s="399">
        <f t="shared" si="8"/>
        <v>0</v>
      </c>
      <c r="AG40" s="399">
        <f>IF(B40&lt;&gt;"",COUNTIFS(A1_Individu_Data_Keadaan_SDMK!Q$4:Q$149350,'04_MASTER_KODE_SDMK'!D$105,A1_Individu_Data_Keadaan_SDMK!O$4:O$149350,B40,A1_Individu_Data_Keadaan_SDMK!U$4:U$149350,"Laki-laki"),"")</f>
        <v>0</v>
      </c>
      <c r="AH40" s="399">
        <f>IF(B40&lt;&gt;"",COUNTIFS(A1_Individu_Data_Keadaan_SDMK!Q$4:Q$149350,'04_MASTER_KODE_SDMK'!D$105,A1_Individu_Data_Keadaan_SDMK!O$4:O$149350,B40,A1_Individu_Data_Keadaan_SDMK!U$4:U$149350,"Perempuan"),"")</f>
        <v>0</v>
      </c>
      <c r="AI40" s="399">
        <f t="shared" si="9"/>
        <v>0</v>
      </c>
      <c r="AJ40" s="399">
        <f>IF(B40&lt;&gt;"",COUNTIFS(A1_Individu_Data_Keadaan_SDMK!Q$4:Q$149350,'04_MASTER_KODE_SDMK'!D$111,A1_Individu_Data_Keadaan_SDMK!O$4:O$149350,B40,A1_Individu_Data_Keadaan_SDMK!U$4:U$149350,"Laki-laki"),"")</f>
        <v>0</v>
      </c>
      <c r="AK40" s="399">
        <f>IF(B40&lt;&gt;"",COUNTIFS(A1_Individu_Data_Keadaan_SDMK!Q$4:Q$149350,'04_MASTER_KODE_SDMK'!D$111,A1_Individu_Data_Keadaan_SDMK!O$4:O$149350,B40,A1_Individu_Data_Keadaan_SDMK!U$4:U$149350,"Perempuan"),"")</f>
        <v>0</v>
      </c>
      <c r="AL40" s="399">
        <f t="shared" si="10"/>
        <v>0</v>
      </c>
      <c r="AM40" s="399">
        <f>IF(B40&lt;&gt;"",COUNTIFS(A1_Individu_Data_Keadaan_SDMK!Q$4:Q$149350,'04_MASTER_KODE_SDMK'!D$113,A1_Individu_Data_Keadaan_SDMK!O$4:O$149350,B40,A1_Individu_Data_Keadaan_SDMK!U$4:U$149350,"Laki-laki"),"")</f>
        <v>0</v>
      </c>
      <c r="AN40" s="399">
        <f>IF(B40&lt;&gt;"",COUNTIFS(A1_Individu_Data_Keadaan_SDMK!Q$4:Q$149350,'04_MASTER_KODE_SDMK'!D$113,A1_Individu_Data_Keadaan_SDMK!O$4:O$149350,B40,A1_Individu_Data_Keadaan_SDMK!U$4:U$149350,"Perempuan"),"")</f>
        <v>0</v>
      </c>
      <c r="AO40" s="399">
        <f t="shared" si="11"/>
        <v>0</v>
      </c>
      <c r="AP40" s="399">
        <f>IF(B40&lt;&gt;"",COUNTIFS(A1_Individu_Data_Keadaan_SDMK!Q$4:Q$149350,'04_MASTER_KODE_SDMK'!D$120,A1_Individu_Data_Keadaan_SDMK!O$4:O$149350,B40,A1_Individu_Data_Keadaan_SDMK!U$4:U$149350,"Laki-laki"),"")</f>
        <v>0</v>
      </c>
      <c r="AQ40" s="399">
        <f>IF(B40&lt;&gt;"",COUNTIFS(A1_Individu_Data_Keadaan_SDMK!Q$4:Q$149350,'04_MASTER_KODE_SDMK'!D$120,A1_Individu_Data_Keadaan_SDMK!O$4:O$149350,B40,A1_Individu_Data_Keadaan_SDMK!U$4:U$149350,"Perempuan"),"")</f>
        <v>0</v>
      </c>
      <c r="AR40" s="399">
        <f t="shared" si="12"/>
        <v>0</v>
      </c>
      <c r="AS40" s="399">
        <f t="shared" si="13"/>
        <v>0</v>
      </c>
      <c r="AT40" s="399">
        <f t="shared" si="14"/>
        <v>0</v>
      </c>
      <c r="AU40" s="399">
        <f t="shared" si="15"/>
        <v>0</v>
      </c>
    </row>
    <row r="41" spans="1:47">
      <c r="A41" s="388">
        <v>26</v>
      </c>
      <c r="B41" s="388" t="str">
        <f>IF(INDEX('01_MASTER_KODE_WILAYAH'!F$5:F$1353,MATCH($B$9,'01_MASTER_KODE_WILAYAH'!E$5:E$1353,0)+25)&lt;&gt;"-",INDEX('01_MASTER_KODE_WILAYAH'!F$5:F$1353,MATCH($B$9,'01_MASTER_KODE_WILAYAH'!E$5:E$1353,0)+25),"")</f>
        <v>PEKALONGAN</v>
      </c>
      <c r="C41" s="400">
        <f>IF(B41&lt;&gt;"",COUNTIFS('02_MASTER_KODE_FASYANKES'!D$3:D$20282,"Puskesmas",'02_MASTER_KODE_FASYANKES'!L$3:L$20282,B41),"")</f>
        <v>26</v>
      </c>
      <c r="D41" s="400">
        <f>IF(B41&lt;&gt;"",COUNTIFS('02_MASTER_KODE_FASYANKES'!D$3:D$20282,"Rumah Sakit",'02_MASTER_KODE_FASYANKES'!L$3:L$20282,B41),"")</f>
        <v>4</v>
      </c>
      <c r="E41" s="400">
        <f>IF(B41&lt;&gt;"",COUNTIFS(A1_Individu_Data_Keadaan_SDMK!Q$4:Q$149350,'04_MASTER_KODE_SDMK'!D$6,A1_Individu_Data_Keadaan_SDMK!O$4:O$149350,B41,A1_Individu_Data_Keadaan_SDMK!U$4:U$149350,"Laki-laki"),"")</f>
        <v>0</v>
      </c>
      <c r="F41" s="400">
        <f>IF(B41&lt;&gt;"",COUNTIFS(A1_Individu_Data_Keadaan_SDMK!Q$4:Q$149350,'04_MASTER_KODE_SDMK'!D$6,A1_Individu_Data_Keadaan_SDMK!O$4:O$149350,B41,A1_Individu_Data_Keadaan_SDMK!U$4:U$149350,"Perempuan"),"")</f>
        <v>0</v>
      </c>
      <c r="G41" s="400">
        <f t="shared" si="0"/>
        <v>0</v>
      </c>
      <c r="H41" s="400">
        <f>IF(B41&lt;&gt;"",COUNTIFS(A1_Individu_Data_Keadaan_SDMK!Q$4:Q$149350,'04_MASTER_KODE_SDMK'!D$61,A1_Individu_Data_Keadaan_SDMK!O$4:O$149350,B41,A1_Individu_Data_Keadaan_SDMK!U$4:U$149350,"Laki-laki"),"")</f>
        <v>0</v>
      </c>
      <c r="I41" s="400">
        <f>IF(B41&lt;&gt;"",COUNTIFS(A1_Individu_Data_Keadaan_SDMK!Q$4:Q$149350,'04_MASTER_KODE_SDMK'!D$61,A1_Individu_Data_Keadaan_SDMK!O$4:O$149350,B41,A1_Individu_Data_Keadaan_SDMK!U$4:U$149350,"Perempuan"),"")</f>
        <v>0</v>
      </c>
      <c r="J41" s="400">
        <f t="shared" si="1"/>
        <v>0</v>
      </c>
      <c r="K41" s="400">
        <f>IF(B41&lt;&gt;"",COUNTIFS(A1_Individu_Data_Keadaan_SDMK!Q$4:Q$149350,'04_MASTER_KODE_SDMK'!D$62,A1_Individu_Data_Keadaan_SDMK!O$4:O$149350,B41,A1_Individu_Data_Keadaan_SDMK!U$4:U$149350,"Laki-laki"),"")</f>
        <v>0</v>
      </c>
      <c r="L41" s="400">
        <f>IF(B41&lt;&gt;"",COUNTIFS(A1_Individu_Data_Keadaan_SDMK!Q$4:Q$149350,'04_MASTER_KODE_SDMK'!D$62,A1_Individu_Data_Keadaan_SDMK!O$4:O$149350,B41,A1_Individu_Data_Keadaan_SDMK!U$4:U$149350,"Perempuan"),"")</f>
        <v>0</v>
      </c>
      <c r="M41" s="400">
        <f t="shared" si="2"/>
        <v>0</v>
      </c>
      <c r="N41" s="400">
        <f>IF(B41&lt;&gt;"",COUNTIFS(A1_Individu_Data_Keadaan_SDMK!Q$4:Q$149350,'04_MASTER_KODE_SDMK'!D$71,A1_Individu_Data_Keadaan_SDMK!O$4:O$149350,B41,A1_Individu_Data_Keadaan_SDMK!U$4:U$149350,"Perempuan"),"")</f>
        <v>0</v>
      </c>
      <c r="O41" s="400">
        <f>IF(B41&lt;&gt;"",COUNTIFS(A1_Individu_Data_Keadaan_SDMK!Q$4:Q$149350,'04_MASTER_KODE_SDMK'!D$75,A1_Individu_Data_Keadaan_SDMK!O$4:O$149350,B41,A1_Individu_Data_Keadaan_SDMK!U$4:U$149350,"Laki-laki"),"")</f>
        <v>0</v>
      </c>
      <c r="P41" s="400">
        <f>IF(B41&lt;&gt;"",COUNTIFS(A1_Individu_Data_Keadaan_SDMK!Q$4:Q$149350,'04_MASTER_KODE_SDMK'!D$75,A1_Individu_Data_Keadaan_SDMK!O$4:O$149350,B41,A1_Individu_Data_Keadaan_SDMK!U$4:U$149350,"Perempuan"),"")</f>
        <v>0</v>
      </c>
      <c r="Q41" s="400">
        <f t="shared" si="3"/>
        <v>0</v>
      </c>
      <c r="R41" s="400">
        <f>IF(B41&lt;&gt;"",COUNTIFS(A1_Individu_Data_Keadaan_SDMK!Q$4:Q$149350,'04_MASTER_KODE_SDMK'!D$79,A1_Individu_Data_Keadaan_SDMK!O$4:O$149350,B41,A1_Individu_Data_Keadaan_SDMK!U$4:U$149350,"Laki-laki"),"")</f>
        <v>0</v>
      </c>
      <c r="S41" s="400">
        <f>IF(B41&lt;&gt;"",COUNTIFS(A1_Individu_Data_Keadaan_SDMK!Q$4:Q$149350,'04_MASTER_KODE_SDMK'!D$79,A1_Individu_Data_Keadaan_SDMK!O$4:O$149350,B41,A1_Individu_Data_Keadaan_SDMK!U$4:U$149350,"Perempuan"),"")</f>
        <v>0</v>
      </c>
      <c r="T41" s="400">
        <f t="shared" si="4"/>
        <v>0</v>
      </c>
      <c r="U41" s="400">
        <f>IF(B41&lt;&gt;"",COUNTIFS(A1_Individu_Data_Keadaan_SDMK!Q$4:Q$149350,'04_MASTER_KODE_SDMK'!D$88,A1_Individu_Data_Keadaan_SDMK!O$4:O$149350,B41,A1_Individu_Data_Keadaan_SDMK!U$4:U$149350,"Laki-laki"),"")</f>
        <v>0</v>
      </c>
      <c r="V41" s="400">
        <f>IF(B41&lt;&gt;"",COUNTIFS(A1_Individu_Data_Keadaan_SDMK!Q$4:Q$149350,'04_MASTER_KODE_SDMK'!D$88,A1_Individu_Data_Keadaan_SDMK!O$4:O$149350,B41,A1_Individu_Data_Keadaan_SDMK!U$4:U$149350,"Perempuan"),"")</f>
        <v>0</v>
      </c>
      <c r="W41" s="400">
        <f t="shared" si="5"/>
        <v>0</v>
      </c>
      <c r="X41" s="400">
        <f>IF(B41&lt;&gt;"",COUNTIFS(A1_Individu_Data_Keadaan_SDMK!Q$4:Q$149350,'04_MASTER_KODE_SDMK'!D$91,A1_Individu_Data_Keadaan_SDMK!O$4:O$149350,B41,A1_Individu_Data_Keadaan_SDMK!U$4:U$149350,"Laki-laki"),"")</f>
        <v>0</v>
      </c>
      <c r="Y41" s="400">
        <f>IF(B41&lt;&gt;"",COUNTIFS(A1_Individu_Data_Keadaan_SDMK!Q$4:Q$149350,'04_MASTER_KODE_SDMK'!D$91,A1_Individu_Data_Keadaan_SDMK!O$4:O$149350,B41,A1_Individu_Data_Keadaan_SDMK!U$4:U$149350,"Perempuan"),"")</f>
        <v>0</v>
      </c>
      <c r="Z41" s="400">
        <f t="shared" si="6"/>
        <v>0</v>
      </c>
      <c r="AA41" s="400">
        <f>IF(B41&lt;&gt;"",COUNTIFS(A1_Individu_Data_Keadaan_SDMK!Q$4:Q$149350,'04_MASTER_KODE_SDMK'!D$93,A1_Individu_Data_Keadaan_SDMK!O$4:O$149350,B41,A1_Individu_Data_Keadaan_SDMK!U$4:U$149350,"Laki-laki"),"")</f>
        <v>0</v>
      </c>
      <c r="AB41" s="400">
        <f>IF(B41&lt;&gt;"",COUNTIFS(A1_Individu_Data_Keadaan_SDMK!Q$4:Q$149350,'04_MASTER_KODE_SDMK'!D$93,A1_Individu_Data_Keadaan_SDMK!O$4:O$149350,B41,A1_Individu_Data_Keadaan_SDMK!U$4:U$149350,"Perempuan"),"")</f>
        <v>0</v>
      </c>
      <c r="AC41" s="400">
        <f t="shared" si="7"/>
        <v>0</v>
      </c>
      <c r="AD41" s="400">
        <f>IF(B41&lt;&gt;"",COUNTIFS(A1_Individu_Data_Keadaan_SDMK!Q$4:Q$149350,'04_MASTER_KODE_SDMK'!D$97,A1_Individu_Data_Keadaan_SDMK!O$4:O$149350,B41,A1_Individu_Data_Keadaan_SDMK!U$4:U$149350,"Laki-laki"),"")</f>
        <v>0</v>
      </c>
      <c r="AE41" s="400">
        <f>IF(B41&lt;&gt;"",COUNTIFS(A1_Individu_Data_Keadaan_SDMK!Q$4:Q$149350,'04_MASTER_KODE_SDMK'!D$97,A1_Individu_Data_Keadaan_SDMK!O$4:O$149350,B41,A1_Individu_Data_Keadaan_SDMK!U$4:U$149350,"Perempuan"),"")</f>
        <v>0</v>
      </c>
      <c r="AF41" s="400">
        <f t="shared" si="8"/>
        <v>0</v>
      </c>
      <c r="AG41" s="400">
        <f>IF(B41&lt;&gt;"",COUNTIFS(A1_Individu_Data_Keadaan_SDMK!Q$4:Q$149350,'04_MASTER_KODE_SDMK'!D$105,A1_Individu_Data_Keadaan_SDMK!O$4:O$149350,B41,A1_Individu_Data_Keadaan_SDMK!U$4:U$149350,"Laki-laki"),"")</f>
        <v>0</v>
      </c>
      <c r="AH41" s="400">
        <f>IF(B41&lt;&gt;"",COUNTIFS(A1_Individu_Data_Keadaan_SDMK!Q$4:Q$149350,'04_MASTER_KODE_SDMK'!D$105,A1_Individu_Data_Keadaan_SDMK!O$4:O$149350,B41,A1_Individu_Data_Keadaan_SDMK!U$4:U$149350,"Perempuan"),"")</f>
        <v>0</v>
      </c>
      <c r="AI41" s="400">
        <f t="shared" si="9"/>
        <v>0</v>
      </c>
      <c r="AJ41" s="400">
        <f>IF(B41&lt;&gt;"",COUNTIFS(A1_Individu_Data_Keadaan_SDMK!Q$4:Q$149350,'04_MASTER_KODE_SDMK'!D$111,A1_Individu_Data_Keadaan_SDMK!O$4:O$149350,B41,A1_Individu_Data_Keadaan_SDMK!U$4:U$149350,"Laki-laki"),"")</f>
        <v>0</v>
      </c>
      <c r="AK41" s="400">
        <f>IF(B41&lt;&gt;"",COUNTIFS(A1_Individu_Data_Keadaan_SDMK!Q$4:Q$149350,'04_MASTER_KODE_SDMK'!D$111,A1_Individu_Data_Keadaan_SDMK!O$4:O$149350,B41,A1_Individu_Data_Keadaan_SDMK!U$4:U$149350,"Perempuan"),"")</f>
        <v>0</v>
      </c>
      <c r="AL41" s="400">
        <f t="shared" si="10"/>
        <v>0</v>
      </c>
      <c r="AM41" s="400">
        <f>IF(B41&lt;&gt;"",COUNTIFS(A1_Individu_Data_Keadaan_SDMK!Q$4:Q$149350,'04_MASTER_KODE_SDMK'!D$113,A1_Individu_Data_Keadaan_SDMK!O$4:O$149350,B41,A1_Individu_Data_Keadaan_SDMK!U$4:U$149350,"Laki-laki"),"")</f>
        <v>0</v>
      </c>
      <c r="AN41" s="400">
        <f>IF(B41&lt;&gt;"",COUNTIFS(A1_Individu_Data_Keadaan_SDMK!Q$4:Q$149350,'04_MASTER_KODE_SDMK'!D$113,A1_Individu_Data_Keadaan_SDMK!O$4:O$149350,B41,A1_Individu_Data_Keadaan_SDMK!U$4:U$149350,"Perempuan"),"")</f>
        <v>0</v>
      </c>
      <c r="AO41" s="400">
        <f t="shared" si="11"/>
        <v>0</v>
      </c>
      <c r="AP41" s="400">
        <f>IF(B41&lt;&gt;"",COUNTIFS(A1_Individu_Data_Keadaan_SDMK!Q$4:Q$149350,'04_MASTER_KODE_SDMK'!D$120,A1_Individu_Data_Keadaan_SDMK!O$4:O$149350,B41,A1_Individu_Data_Keadaan_SDMK!U$4:U$149350,"Laki-laki"),"")</f>
        <v>0</v>
      </c>
      <c r="AQ41" s="400">
        <f>IF(B41&lt;&gt;"",COUNTIFS(A1_Individu_Data_Keadaan_SDMK!Q$4:Q$149350,'04_MASTER_KODE_SDMK'!D$120,A1_Individu_Data_Keadaan_SDMK!O$4:O$149350,B41,A1_Individu_Data_Keadaan_SDMK!U$4:U$149350,"Perempuan"),"")</f>
        <v>0</v>
      </c>
      <c r="AR41" s="400">
        <f t="shared" si="12"/>
        <v>0</v>
      </c>
      <c r="AS41" s="400">
        <f t="shared" si="13"/>
        <v>0</v>
      </c>
      <c r="AT41" s="400">
        <f t="shared" si="14"/>
        <v>0</v>
      </c>
      <c r="AU41" s="400">
        <f t="shared" si="15"/>
        <v>0</v>
      </c>
    </row>
    <row r="42" spans="1:47">
      <c r="A42" s="331">
        <v>27</v>
      </c>
      <c r="B42" s="331" t="str">
        <f>IF(INDEX('01_MASTER_KODE_WILAYAH'!F$5:F$1353,MATCH($B$9,'01_MASTER_KODE_WILAYAH'!E$5:E$1353,0)+26)&lt;&gt;"-",INDEX('01_MASTER_KODE_WILAYAH'!F$5:F$1353,MATCH($B$9,'01_MASTER_KODE_WILAYAH'!E$5:E$1353,0)+26),"")</f>
        <v>PEMALANG</v>
      </c>
      <c r="C42" s="399">
        <f>IF(B42&lt;&gt;"",COUNTIFS('02_MASTER_KODE_FASYANKES'!D$3:D$20282,"Puskesmas",'02_MASTER_KODE_FASYANKES'!L$3:L$20282,B42),"")</f>
        <v>22</v>
      </c>
      <c r="D42" s="399">
        <f>IF(B42&lt;&gt;"",COUNTIFS('02_MASTER_KODE_FASYANKES'!D$3:D$20282,"Rumah Sakit",'02_MASTER_KODE_FASYANKES'!L$3:L$20282,B42),"")</f>
        <v>7</v>
      </c>
      <c r="E42" s="399">
        <f>IF(B42&lt;&gt;"",COUNTIFS(A1_Individu_Data_Keadaan_SDMK!Q$4:Q$149350,'04_MASTER_KODE_SDMK'!D$6,A1_Individu_Data_Keadaan_SDMK!O$4:O$149350,B42,A1_Individu_Data_Keadaan_SDMK!U$4:U$149350,"Laki-laki"),"")</f>
        <v>0</v>
      </c>
      <c r="F42" s="399">
        <f>IF(B42&lt;&gt;"",COUNTIFS(A1_Individu_Data_Keadaan_SDMK!Q$4:Q$149350,'04_MASTER_KODE_SDMK'!D$6,A1_Individu_Data_Keadaan_SDMK!O$4:O$149350,B42,A1_Individu_Data_Keadaan_SDMK!U$4:U$149350,"Perempuan"),"")</f>
        <v>0</v>
      </c>
      <c r="G42" s="399">
        <f t="shared" si="0"/>
        <v>0</v>
      </c>
      <c r="H42" s="399">
        <f>IF(B42&lt;&gt;"",COUNTIFS(A1_Individu_Data_Keadaan_SDMK!Q$4:Q$149350,'04_MASTER_KODE_SDMK'!D$61,A1_Individu_Data_Keadaan_SDMK!O$4:O$149350,B42,A1_Individu_Data_Keadaan_SDMK!U$4:U$149350,"Laki-laki"),"")</f>
        <v>0</v>
      </c>
      <c r="I42" s="399">
        <f>IF(B42&lt;&gt;"",COUNTIFS(A1_Individu_Data_Keadaan_SDMK!Q$4:Q$149350,'04_MASTER_KODE_SDMK'!D$61,A1_Individu_Data_Keadaan_SDMK!O$4:O$149350,B42,A1_Individu_Data_Keadaan_SDMK!U$4:U$149350,"Perempuan"),"")</f>
        <v>0</v>
      </c>
      <c r="J42" s="399">
        <f t="shared" si="1"/>
        <v>0</v>
      </c>
      <c r="K42" s="399">
        <f>IF(B42&lt;&gt;"",COUNTIFS(A1_Individu_Data_Keadaan_SDMK!Q$4:Q$149350,'04_MASTER_KODE_SDMK'!D$62,A1_Individu_Data_Keadaan_SDMK!O$4:O$149350,B42,A1_Individu_Data_Keadaan_SDMK!U$4:U$149350,"Laki-laki"),"")</f>
        <v>0</v>
      </c>
      <c r="L42" s="399">
        <f>IF(B42&lt;&gt;"",COUNTIFS(A1_Individu_Data_Keadaan_SDMK!Q$4:Q$149350,'04_MASTER_KODE_SDMK'!D$62,A1_Individu_Data_Keadaan_SDMK!O$4:O$149350,B42,A1_Individu_Data_Keadaan_SDMK!U$4:U$149350,"Perempuan"),"")</f>
        <v>0</v>
      </c>
      <c r="M42" s="399">
        <f t="shared" si="2"/>
        <v>0</v>
      </c>
      <c r="N42" s="399">
        <f>IF(B42&lt;&gt;"",COUNTIFS(A1_Individu_Data_Keadaan_SDMK!Q$4:Q$149350,'04_MASTER_KODE_SDMK'!D$71,A1_Individu_Data_Keadaan_SDMK!O$4:O$149350,B42,A1_Individu_Data_Keadaan_SDMK!U$4:U$149350,"Perempuan"),"")</f>
        <v>0</v>
      </c>
      <c r="O42" s="399">
        <f>IF(B42&lt;&gt;"",COUNTIFS(A1_Individu_Data_Keadaan_SDMK!Q$4:Q$149350,'04_MASTER_KODE_SDMK'!D$75,A1_Individu_Data_Keadaan_SDMK!O$4:O$149350,B42,A1_Individu_Data_Keadaan_SDMK!U$4:U$149350,"Laki-laki"),"")</f>
        <v>0</v>
      </c>
      <c r="P42" s="399">
        <f>IF(B42&lt;&gt;"",COUNTIFS(A1_Individu_Data_Keadaan_SDMK!Q$4:Q$149350,'04_MASTER_KODE_SDMK'!D$75,A1_Individu_Data_Keadaan_SDMK!O$4:O$149350,B42,A1_Individu_Data_Keadaan_SDMK!U$4:U$149350,"Perempuan"),"")</f>
        <v>0</v>
      </c>
      <c r="Q42" s="399">
        <f t="shared" si="3"/>
        <v>0</v>
      </c>
      <c r="R42" s="399">
        <f>IF(B42&lt;&gt;"",COUNTIFS(A1_Individu_Data_Keadaan_SDMK!Q$4:Q$149350,'04_MASTER_KODE_SDMK'!D$79,A1_Individu_Data_Keadaan_SDMK!O$4:O$149350,B42,A1_Individu_Data_Keadaan_SDMK!U$4:U$149350,"Laki-laki"),"")</f>
        <v>0</v>
      </c>
      <c r="S42" s="399">
        <f>IF(B42&lt;&gt;"",COUNTIFS(A1_Individu_Data_Keadaan_SDMK!Q$4:Q$149350,'04_MASTER_KODE_SDMK'!D$79,A1_Individu_Data_Keadaan_SDMK!O$4:O$149350,B42,A1_Individu_Data_Keadaan_SDMK!U$4:U$149350,"Perempuan"),"")</f>
        <v>0</v>
      </c>
      <c r="T42" s="399">
        <f t="shared" si="4"/>
        <v>0</v>
      </c>
      <c r="U42" s="399">
        <f>IF(B42&lt;&gt;"",COUNTIFS(A1_Individu_Data_Keadaan_SDMK!Q$4:Q$149350,'04_MASTER_KODE_SDMK'!D$88,A1_Individu_Data_Keadaan_SDMK!O$4:O$149350,B42,A1_Individu_Data_Keadaan_SDMK!U$4:U$149350,"Laki-laki"),"")</f>
        <v>0</v>
      </c>
      <c r="V42" s="399">
        <f>IF(B42&lt;&gt;"",COUNTIFS(A1_Individu_Data_Keadaan_SDMK!Q$4:Q$149350,'04_MASTER_KODE_SDMK'!D$88,A1_Individu_Data_Keadaan_SDMK!O$4:O$149350,B42,A1_Individu_Data_Keadaan_SDMK!U$4:U$149350,"Perempuan"),"")</f>
        <v>0</v>
      </c>
      <c r="W42" s="399">
        <f t="shared" si="5"/>
        <v>0</v>
      </c>
      <c r="X42" s="399">
        <f>IF(B42&lt;&gt;"",COUNTIFS(A1_Individu_Data_Keadaan_SDMK!Q$4:Q$149350,'04_MASTER_KODE_SDMK'!D$91,A1_Individu_Data_Keadaan_SDMK!O$4:O$149350,B42,A1_Individu_Data_Keadaan_SDMK!U$4:U$149350,"Laki-laki"),"")</f>
        <v>0</v>
      </c>
      <c r="Y42" s="399">
        <f>IF(B42&lt;&gt;"",COUNTIFS(A1_Individu_Data_Keadaan_SDMK!Q$4:Q$149350,'04_MASTER_KODE_SDMK'!D$91,A1_Individu_Data_Keadaan_SDMK!O$4:O$149350,B42,A1_Individu_Data_Keadaan_SDMK!U$4:U$149350,"Perempuan"),"")</f>
        <v>0</v>
      </c>
      <c r="Z42" s="399">
        <f t="shared" si="6"/>
        <v>0</v>
      </c>
      <c r="AA42" s="399">
        <f>IF(B42&lt;&gt;"",COUNTIFS(A1_Individu_Data_Keadaan_SDMK!Q$4:Q$149350,'04_MASTER_KODE_SDMK'!D$93,A1_Individu_Data_Keadaan_SDMK!O$4:O$149350,B42,A1_Individu_Data_Keadaan_SDMK!U$4:U$149350,"Laki-laki"),"")</f>
        <v>0</v>
      </c>
      <c r="AB42" s="399">
        <f>IF(B42&lt;&gt;"",COUNTIFS(A1_Individu_Data_Keadaan_SDMK!Q$4:Q$149350,'04_MASTER_KODE_SDMK'!D$93,A1_Individu_Data_Keadaan_SDMK!O$4:O$149350,B42,A1_Individu_Data_Keadaan_SDMK!U$4:U$149350,"Perempuan"),"")</f>
        <v>0</v>
      </c>
      <c r="AC42" s="399">
        <f t="shared" si="7"/>
        <v>0</v>
      </c>
      <c r="AD42" s="399">
        <f>IF(B42&lt;&gt;"",COUNTIFS(A1_Individu_Data_Keadaan_SDMK!Q$4:Q$149350,'04_MASTER_KODE_SDMK'!D$97,A1_Individu_Data_Keadaan_SDMK!O$4:O$149350,B42,A1_Individu_Data_Keadaan_SDMK!U$4:U$149350,"Laki-laki"),"")</f>
        <v>0</v>
      </c>
      <c r="AE42" s="399">
        <f>IF(B42&lt;&gt;"",COUNTIFS(A1_Individu_Data_Keadaan_SDMK!Q$4:Q$149350,'04_MASTER_KODE_SDMK'!D$97,A1_Individu_Data_Keadaan_SDMK!O$4:O$149350,B42,A1_Individu_Data_Keadaan_SDMK!U$4:U$149350,"Perempuan"),"")</f>
        <v>0</v>
      </c>
      <c r="AF42" s="399">
        <f t="shared" si="8"/>
        <v>0</v>
      </c>
      <c r="AG42" s="399">
        <f>IF(B42&lt;&gt;"",COUNTIFS(A1_Individu_Data_Keadaan_SDMK!Q$4:Q$149350,'04_MASTER_KODE_SDMK'!D$105,A1_Individu_Data_Keadaan_SDMK!O$4:O$149350,B42,A1_Individu_Data_Keadaan_SDMK!U$4:U$149350,"Laki-laki"),"")</f>
        <v>0</v>
      </c>
      <c r="AH42" s="399">
        <f>IF(B42&lt;&gt;"",COUNTIFS(A1_Individu_Data_Keadaan_SDMK!Q$4:Q$149350,'04_MASTER_KODE_SDMK'!D$105,A1_Individu_Data_Keadaan_SDMK!O$4:O$149350,B42,A1_Individu_Data_Keadaan_SDMK!U$4:U$149350,"Perempuan"),"")</f>
        <v>0</v>
      </c>
      <c r="AI42" s="399">
        <f t="shared" si="9"/>
        <v>0</v>
      </c>
      <c r="AJ42" s="399">
        <f>IF(B42&lt;&gt;"",COUNTIFS(A1_Individu_Data_Keadaan_SDMK!Q$4:Q$149350,'04_MASTER_KODE_SDMK'!D$111,A1_Individu_Data_Keadaan_SDMK!O$4:O$149350,B42,A1_Individu_Data_Keadaan_SDMK!U$4:U$149350,"Laki-laki"),"")</f>
        <v>0</v>
      </c>
      <c r="AK42" s="399">
        <f>IF(B42&lt;&gt;"",COUNTIFS(A1_Individu_Data_Keadaan_SDMK!Q$4:Q$149350,'04_MASTER_KODE_SDMK'!D$111,A1_Individu_Data_Keadaan_SDMK!O$4:O$149350,B42,A1_Individu_Data_Keadaan_SDMK!U$4:U$149350,"Perempuan"),"")</f>
        <v>0</v>
      </c>
      <c r="AL42" s="399">
        <f t="shared" si="10"/>
        <v>0</v>
      </c>
      <c r="AM42" s="399">
        <f>IF(B42&lt;&gt;"",COUNTIFS(A1_Individu_Data_Keadaan_SDMK!Q$4:Q$149350,'04_MASTER_KODE_SDMK'!D$113,A1_Individu_Data_Keadaan_SDMK!O$4:O$149350,B42,A1_Individu_Data_Keadaan_SDMK!U$4:U$149350,"Laki-laki"),"")</f>
        <v>0</v>
      </c>
      <c r="AN42" s="399">
        <f>IF(B42&lt;&gt;"",COUNTIFS(A1_Individu_Data_Keadaan_SDMK!Q$4:Q$149350,'04_MASTER_KODE_SDMK'!D$113,A1_Individu_Data_Keadaan_SDMK!O$4:O$149350,B42,A1_Individu_Data_Keadaan_SDMK!U$4:U$149350,"Perempuan"),"")</f>
        <v>0</v>
      </c>
      <c r="AO42" s="399">
        <f t="shared" si="11"/>
        <v>0</v>
      </c>
      <c r="AP42" s="399">
        <f>IF(B42&lt;&gt;"",COUNTIFS(A1_Individu_Data_Keadaan_SDMK!Q$4:Q$149350,'04_MASTER_KODE_SDMK'!D$120,A1_Individu_Data_Keadaan_SDMK!O$4:O$149350,B42,A1_Individu_Data_Keadaan_SDMK!U$4:U$149350,"Laki-laki"),"")</f>
        <v>0</v>
      </c>
      <c r="AQ42" s="399">
        <f>IF(B42&lt;&gt;"",COUNTIFS(A1_Individu_Data_Keadaan_SDMK!Q$4:Q$149350,'04_MASTER_KODE_SDMK'!D$120,A1_Individu_Data_Keadaan_SDMK!O$4:O$149350,B42,A1_Individu_Data_Keadaan_SDMK!U$4:U$149350,"Perempuan"),"")</f>
        <v>0</v>
      </c>
      <c r="AR42" s="399">
        <f t="shared" si="12"/>
        <v>0</v>
      </c>
      <c r="AS42" s="399">
        <f t="shared" si="13"/>
        <v>0</v>
      </c>
      <c r="AT42" s="399">
        <f t="shared" si="14"/>
        <v>0</v>
      </c>
      <c r="AU42" s="399">
        <f t="shared" si="15"/>
        <v>0</v>
      </c>
    </row>
    <row r="43" spans="1:47">
      <c r="A43" s="388">
        <v>28</v>
      </c>
      <c r="B43" s="388" t="str">
        <f>IF(INDEX('01_MASTER_KODE_WILAYAH'!F$5:F$1353,MATCH($B$9,'01_MASTER_KODE_WILAYAH'!E$5:E$1353,0)+27)&lt;&gt;"-",INDEX('01_MASTER_KODE_WILAYAH'!F$5:F$1353,MATCH($B$9,'01_MASTER_KODE_WILAYAH'!E$5:E$1353,0)+27),"")</f>
        <v>TEGAL</v>
      </c>
      <c r="C43" s="400">
        <f>IF(B43&lt;&gt;"",COUNTIFS('02_MASTER_KODE_FASYANKES'!D$3:D$20282,"Puskesmas",'02_MASTER_KODE_FASYANKES'!L$3:L$20282,B43),"")</f>
        <v>29</v>
      </c>
      <c r="D43" s="400">
        <f>IF(B43&lt;&gt;"",COUNTIFS('02_MASTER_KODE_FASYANKES'!D$3:D$20282,"Rumah Sakit",'02_MASTER_KODE_FASYANKES'!L$3:L$20282,B43),"")</f>
        <v>6</v>
      </c>
      <c r="E43" s="400">
        <f>IF(B43&lt;&gt;"",COUNTIFS(A1_Individu_Data_Keadaan_SDMK!Q$4:Q$149350,'04_MASTER_KODE_SDMK'!D$6,A1_Individu_Data_Keadaan_SDMK!O$4:O$149350,B43,A1_Individu_Data_Keadaan_SDMK!U$4:U$149350,"Laki-laki"),"")</f>
        <v>0</v>
      </c>
      <c r="F43" s="400">
        <f>IF(B43&lt;&gt;"",COUNTIFS(A1_Individu_Data_Keadaan_SDMK!Q$4:Q$149350,'04_MASTER_KODE_SDMK'!D$6,A1_Individu_Data_Keadaan_SDMK!O$4:O$149350,B43,A1_Individu_Data_Keadaan_SDMK!U$4:U$149350,"Perempuan"),"")</f>
        <v>0</v>
      </c>
      <c r="G43" s="400">
        <f t="shared" si="0"/>
        <v>0</v>
      </c>
      <c r="H43" s="400">
        <f>IF(B43&lt;&gt;"",COUNTIFS(A1_Individu_Data_Keadaan_SDMK!Q$4:Q$149350,'04_MASTER_KODE_SDMK'!D$61,A1_Individu_Data_Keadaan_SDMK!O$4:O$149350,B43,A1_Individu_Data_Keadaan_SDMK!U$4:U$149350,"Laki-laki"),"")</f>
        <v>0</v>
      </c>
      <c r="I43" s="400">
        <f>IF(B43&lt;&gt;"",COUNTIFS(A1_Individu_Data_Keadaan_SDMK!Q$4:Q$149350,'04_MASTER_KODE_SDMK'!D$61,A1_Individu_Data_Keadaan_SDMK!O$4:O$149350,B43,A1_Individu_Data_Keadaan_SDMK!U$4:U$149350,"Perempuan"),"")</f>
        <v>0</v>
      </c>
      <c r="J43" s="400">
        <f t="shared" si="1"/>
        <v>0</v>
      </c>
      <c r="K43" s="400">
        <f>IF(B43&lt;&gt;"",COUNTIFS(A1_Individu_Data_Keadaan_SDMK!Q$4:Q$149350,'04_MASTER_KODE_SDMK'!D$62,A1_Individu_Data_Keadaan_SDMK!O$4:O$149350,B43,A1_Individu_Data_Keadaan_SDMK!U$4:U$149350,"Laki-laki"),"")</f>
        <v>0</v>
      </c>
      <c r="L43" s="400">
        <f>IF(B43&lt;&gt;"",COUNTIFS(A1_Individu_Data_Keadaan_SDMK!Q$4:Q$149350,'04_MASTER_KODE_SDMK'!D$62,A1_Individu_Data_Keadaan_SDMK!O$4:O$149350,B43,A1_Individu_Data_Keadaan_SDMK!U$4:U$149350,"Perempuan"),"")</f>
        <v>0</v>
      </c>
      <c r="M43" s="400">
        <f t="shared" si="2"/>
        <v>0</v>
      </c>
      <c r="N43" s="400">
        <f>IF(B43&lt;&gt;"",COUNTIFS(A1_Individu_Data_Keadaan_SDMK!Q$4:Q$149350,'04_MASTER_KODE_SDMK'!D$71,A1_Individu_Data_Keadaan_SDMK!O$4:O$149350,B43,A1_Individu_Data_Keadaan_SDMK!U$4:U$149350,"Perempuan"),"")</f>
        <v>0</v>
      </c>
      <c r="O43" s="400">
        <f>IF(B43&lt;&gt;"",COUNTIFS(A1_Individu_Data_Keadaan_SDMK!Q$4:Q$149350,'04_MASTER_KODE_SDMK'!D$75,A1_Individu_Data_Keadaan_SDMK!O$4:O$149350,B43,A1_Individu_Data_Keadaan_SDMK!U$4:U$149350,"Laki-laki"),"")</f>
        <v>0</v>
      </c>
      <c r="P43" s="400">
        <f>IF(B43&lt;&gt;"",COUNTIFS(A1_Individu_Data_Keadaan_SDMK!Q$4:Q$149350,'04_MASTER_KODE_SDMK'!D$75,A1_Individu_Data_Keadaan_SDMK!O$4:O$149350,B43,A1_Individu_Data_Keadaan_SDMK!U$4:U$149350,"Perempuan"),"")</f>
        <v>0</v>
      </c>
      <c r="Q43" s="400">
        <f t="shared" si="3"/>
        <v>0</v>
      </c>
      <c r="R43" s="400">
        <f>IF(B43&lt;&gt;"",COUNTIFS(A1_Individu_Data_Keadaan_SDMK!Q$4:Q$149350,'04_MASTER_KODE_SDMK'!D$79,A1_Individu_Data_Keadaan_SDMK!O$4:O$149350,B43,A1_Individu_Data_Keadaan_SDMK!U$4:U$149350,"Laki-laki"),"")</f>
        <v>0</v>
      </c>
      <c r="S43" s="400">
        <f>IF(B43&lt;&gt;"",COUNTIFS(A1_Individu_Data_Keadaan_SDMK!Q$4:Q$149350,'04_MASTER_KODE_SDMK'!D$79,A1_Individu_Data_Keadaan_SDMK!O$4:O$149350,B43,A1_Individu_Data_Keadaan_SDMK!U$4:U$149350,"Perempuan"),"")</f>
        <v>0</v>
      </c>
      <c r="T43" s="400">
        <f t="shared" si="4"/>
        <v>0</v>
      </c>
      <c r="U43" s="400">
        <f>IF(B43&lt;&gt;"",COUNTIFS(A1_Individu_Data_Keadaan_SDMK!Q$4:Q$149350,'04_MASTER_KODE_SDMK'!D$88,A1_Individu_Data_Keadaan_SDMK!O$4:O$149350,B43,A1_Individu_Data_Keadaan_SDMK!U$4:U$149350,"Laki-laki"),"")</f>
        <v>0</v>
      </c>
      <c r="V43" s="400">
        <f>IF(B43&lt;&gt;"",COUNTIFS(A1_Individu_Data_Keadaan_SDMK!Q$4:Q$149350,'04_MASTER_KODE_SDMK'!D$88,A1_Individu_Data_Keadaan_SDMK!O$4:O$149350,B43,A1_Individu_Data_Keadaan_SDMK!U$4:U$149350,"Perempuan"),"")</f>
        <v>0</v>
      </c>
      <c r="W43" s="400">
        <f t="shared" si="5"/>
        <v>0</v>
      </c>
      <c r="X43" s="400">
        <f>IF(B43&lt;&gt;"",COUNTIFS(A1_Individu_Data_Keadaan_SDMK!Q$4:Q$149350,'04_MASTER_KODE_SDMK'!D$91,A1_Individu_Data_Keadaan_SDMK!O$4:O$149350,B43,A1_Individu_Data_Keadaan_SDMK!U$4:U$149350,"Laki-laki"),"")</f>
        <v>0</v>
      </c>
      <c r="Y43" s="400">
        <f>IF(B43&lt;&gt;"",COUNTIFS(A1_Individu_Data_Keadaan_SDMK!Q$4:Q$149350,'04_MASTER_KODE_SDMK'!D$91,A1_Individu_Data_Keadaan_SDMK!O$4:O$149350,B43,A1_Individu_Data_Keadaan_SDMK!U$4:U$149350,"Perempuan"),"")</f>
        <v>0</v>
      </c>
      <c r="Z43" s="400">
        <f t="shared" si="6"/>
        <v>0</v>
      </c>
      <c r="AA43" s="400">
        <f>IF(B43&lt;&gt;"",COUNTIFS(A1_Individu_Data_Keadaan_SDMK!Q$4:Q$149350,'04_MASTER_KODE_SDMK'!D$93,A1_Individu_Data_Keadaan_SDMK!O$4:O$149350,B43,A1_Individu_Data_Keadaan_SDMK!U$4:U$149350,"Laki-laki"),"")</f>
        <v>0</v>
      </c>
      <c r="AB43" s="400">
        <f>IF(B43&lt;&gt;"",COUNTIFS(A1_Individu_Data_Keadaan_SDMK!Q$4:Q$149350,'04_MASTER_KODE_SDMK'!D$93,A1_Individu_Data_Keadaan_SDMK!O$4:O$149350,B43,A1_Individu_Data_Keadaan_SDMK!U$4:U$149350,"Perempuan"),"")</f>
        <v>0</v>
      </c>
      <c r="AC43" s="400">
        <f t="shared" si="7"/>
        <v>0</v>
      </c>
      <c r="AD43" s="400">
        <f>IF(B43&lt;&gt;"",COUNTIFS(A1_Individu_Data_Keadaan_SDMK!Q$4:Q$149350,'04_MASTER_KODE_SDMK'!D$97,A1_Individu_Data_Keadaan_SDMK!O$4:O$149350,B43,A1_Individu_Data_Keadaan_SDMK!U$4:U$149350,"Laki-laki"),"")</f>
        <v>0</v>
      </c>
      <c r="AE43" s="400">
        <f>IF(B43&lt;&gt;"",COUNTIFS(A1_Individu_Data_Keadaan_SDMK!Q$4:Q$149350,'04_MASTER_KODE_SDMK'!D$97,A1_Individu_Data_Keadaan_SDMK!O$4:O$149350,B43,A1_Individu_Data_Keadaan_SDMK!U$4:U$149350,"Perempuan"),"")</f>
        <v>0</v>
      </c>
      <c r="AF43" s="400">
        <f t="shared" si="8"/>
        <v>0</v>
      </c>
      <c r="AG43" s="400">
        <f>IF(B43&lt;&gt;"",COUNTIFS(A1_Individu_Data_Keadaan_SDMK!Q$4:Q$149350,'04_MASTER_KODE_SDMK'!D$105,A1_Individu_Data_Keadaan_SDMK!O$4:O$149350,B43,A1_Individu_Data_Keadaan_SDMK!U$4:U$149350,"Laki-laki"),"")</f>
        <v>0</v>
      </c>
      <c r="AH43" s="400">
        <f>IF(B43&lt;&gt;"",COUNTIFS(A1_Individu_Data_Keadaan_SDMK!Q$4:Q$149350,'04_MASTER_KODE_SDMK'!D$105,A1_Individu_Data_Keadaan_SDMK!O$4:O$149350,B43,A1_Individu_Data_Keadaan_SDMK!U$4:U$149350,"Perempuan"),"")</f>
        <v>0</v>
      </c>
      <c r="AI43" s="400">
        <f t="shared" si="9"/>
        <v>0</v>
      </c>
      <c r="AJ43" s="400">
        <f>IF(B43&lt;&gt;"",COUNTIFS(A1_Individu_Data_Keadaan_SDMK!Q$4:Q$149350,'04_MASTER_KODE_SDMK'!D$111,A1_Individu_Data_Keadaan_SDMK!O$4:O$149350,B43,A1_Individu_Data_Keadaan_SDMK!U$4:U$149350,"Laki-laki"),"")</f>
        <v>0</v>
      </c>
      <c r="AK43" s="400">
        <f>IF(B43&lt;&gt;"",COUNTIFS(A1_Individu_Data_Keadaan_SDMK!Q$4:Q$149350,'04_MASTER_KODE_SDMK'!D$111,A1_Individu_Data_Keadaan_SDMK!O$4:O$149350,B43,A1_Individu_Data_Keadaan_SDMK!U$4:U$149350,"Perempuan"),"")</f>
        <v>0</v>
      </c>
      <c r="AL43" s="400">
        <f t="shared" si="10"/>
        <v>0</v>
      </c>
      <c r="AM43" s="400">
        <f>IF(B43&lt;&gt;"",COUNTIFS(A1_Individu_Data_Keadaan_SDMK!Q$4:Q$149350,'04_MASTER_KODE_SDMK'!D$113,A1_Individu_Data_Keadaan_SDMK!O$4:O$149350,B43,A1_Individu_Data_Keadaan_SDMK!U$4:U$149350,"Laki-laki"),"")</f>
        <v>0</v>
      </c>
      <c r="AN43" s="400">
        <f>IF(B43&lt;&gt;"",COUNTIFS(A1_Individu_Data_Keadaan_SDMK!Q$4:Q$149350,'04_MASTER_KODE_SDMK'!D$113,A1_Individu_Data_Keadaan_SDMK!O$4:O$149350,B43,A1_Individu_Data_Keadaan_SDMK!U$4:U$149350,"Perempuan"),"")</f>
        <v>0</v>
      </c>
      <c r="AO43" s="400">
        <f t="shared" si="11"/>
        <v>0</v>
      </c>
      <c r="AP43" s="400">
        <f>IF(B43&lt;&gt;"",COUNTIFS(A1_Individu_Data_Keadaan_SDMK!Q$4:Q$149350,'04_MASTER_KODE_SDMK'!D$120,A1_Individu_Data_Keadaan_SDMK!O$4:O$149350,B43,A1_Individu_Data_Keadaan_SDMK!U$4:U$149350,"Laki-laki"),"")</f>
        <v>0</v>
      </c>
      <c r="AQ43" s="400">
        <f>IF(B43&lt;&gt;"",COUNTIFS(A1_Individu_Data_Keadaan_SDMK!Q$4:Q$149350,'04_MASTER_KODE_SDMK'!D$120,A1_Individu_Data_Keadaan_SDMK!O$4:O$149350,B43,A1_Individu_Data_Keadaan_SDMK!U$4:U$149350,"Perempuan"),"")</f>
        <v>0</v>
      </c>
      <c r="AR43" s="400">
        <f t="shared" si="12"/>
        <v>0</v>
      </c>
      <c r="AS43" s="400">
        <f t="shared" si="13"/>
        <v>0</v>
      </c>
      <c r="AT43" s="400">
        <f t="shared" si="14"/>
        <v>0</v>
      </c>
      <c r="AU43" s="400">
        <f t="shared" si="15"/>
        <v>0</v>
      </c>
    </row>
    <row r="44" spans="1:47">
      <c r="A44" s="331">
        <v>29</v>
      </c>
      <c r="B44" s="331" t="str">
        <f>IF(INDEX('01_MASTER_KODE_WILAYAH'!F$5:F$1353,MATCH($B$9,'01_MASTER_KODE_WILAYAH'!E$5:E$1353,0)+28)&lt;&gt;"-",INDEX('01_MASTER_KODE_WILAYAH'!F$5:F$1353,MATCH($B$9,'01_MASTER_KODE_WILAYAH'!E$5:E$1353,0)+28),"")</f>
        <v>BREBES</v>
      </c>
      <c r="C44" s="399">
        <f>IF(B44&lt;&gt;"",COUNTIFS('02_MASTER_KODE_FASYANKES'!D$3:D$20282,"Puskesmas",'02_MASTER_KODE_FASYANKES'!L$3:L$20282,B44),"")</f>
        <v>38</v>
      </c>
      <c r="D44" s="399">
        <f>IF(B44&lt;&gt;"",COUNTIFS('02_MASTER_KODE_FASYANKES'!D$3:D$20282,"Rumah Sakit",'02_MASTER_KODE_FASYANKES'!L$3:L$20282,B44),"")</f>
        <v>12</v>
      </c>
      <c r="E44" s="399">
        <f>IF(B44&lt;&gt;"",COUNTIFS(A1_Individu_Data_Keadaan_SDMK!Q$4:Q$149350,'04_MASTER_KODE_SDMK'!D$6,A1_Individu_Data_Keadaan_SDMK!O$4:O$149350,B44,A1_Individu_Data_Keadaan_SDMK!U$4:U$149350,"Laki-laki"),"")</f>
        <v>0</v>
      </c>
      <c r="F44" s="399">
        <f>IF(B44&lt;&gt;"",COUNTIFS(A1_Individu_Data_Keadaan_SDMK!Q$4:Q$149350,'04_MASTER_KODE_SDMK'!D$6,A1_Individu_Data_Keadaan_SDMK!O$4:O$149350,B44,A1_Individu_Data_Keadaan_SDMK!U$4:U$149350,"Perempuan"),"")</f>
        <v>0</v>
      </c>
      <c r="G44" s="399">
        <f t="shared" si="0"/>
        <v>0</v>
      </c>
      <c r="H44" s="399">
        <f>IF(B44&lt;&gt;"",COUNTIFS(A1_Individu_Data_Keadaan_SDMK!Q$4:Q$149350,'04_MASTER_KODE_SDMK'!D$61,A1_Individu_Data_Keadaan_SDMK!O$4:O$149350,B44,A1_Individu_Data_Keadaan_SDMK!U$4:U$149350,"Laki-laki"),"")</f>
        <v>0</v>
      </c>
      <c r="I44" s="399">
        <f>IF(B44&lt;&gt;"",COUNTIFS(A1_Individu_Data_Keadaan_SDMK!Q$4:Q$149350,'04_MASTER_KODE_SDMK'!D$61,A1_Individu_Data_Keadaan_SDMK!O$4:O$149350,B44,A1_Individu_Data_Keadaan_SDMK!U$4:U$149350,"Perempuan"),"")</f>
        <v>0</v>
      </c>
      <c r="J44" s="399">
        <f t="shared" si="1"/>
        <v>0</v>
      </c>
      <c r="K44" s="399">
        <f>IF(B44&lt;&gt;"",COUNTIFS(A1_Individu_Data_Keadaan_SDMK!Q$4:Q$149350,'04_MASTER_KODE_SDMK'!D$62,A1_Individu_Data_Keadaan_SDMK!O$4:O$149350,B44,A1_Individu_Data_Keadaan_SDMK!U$4:U$149350,"Laki-laki"),"")</f>
        <v>0</v>
      </c>
      <c r="L44" s="399">
        <f>IF(B44&lt;&gt;"",COUNTIFS(A1_Individu_Data_Keadaan_SDMK!Q$4:Q$149350,'04_MASTER_KODE_SDMK'!D$62,A1_Individu_Data_Keadaan_SDMK!O$4:O$149350,B44,A1_Individu_Data_Keadaan_SDMK!U$4:U$149350,"Perempuan"),"")</f>
        <v>0</v>
      </c>
      <c r="M44" s="399">
        <f t="shared" si="2"/>
        <v>0</v>
      </c>
      <c r="N44" s="399">
        <f>IF(B44&lt;&gt;"",COUNTIFS(A1_Individu_Data_Keadaan_SDMK!Q$4:Q$149350,'04_MASTER_KODE_SDMK'!D$71,A1_Individu_Data_Keadaan_SDMK!O$4:O$149350,B44,A1_Individu_Data_Keadaan_SDMK!U$4:U$149350,"Perempuan"),"")</f>
        <v>0</v>
      </c>
      <c r="O44" s="399">
        <f>IF(B44&lt;&gt;"",COUNTIFS(A1_Individu_Data_Keadaan_SDMK!Q$4:Q$149350,'04_MASTER_KODE_SDMK'!D$75,A1_Individu_Data_Keadaan_SDMK!O$4:O$149350,B44,A1_Individu_Data_Keadaan_SDMK!U$4:U$149350,"Laki-laki"),"")</f>
        <v>0</v>
      </c>
      <c r="P44" s="399">
        <f>IF(B44&lt;&gt;"",COUNTIFS(A1_Individu_Data_Keadaan_SDMK!Q$4:Q$149350,'04_MASTER_KODE_SDMK'!D$75,A1_Individu_Data_Keadaan_SDMK!O$4:O$149350,B44,A1_Individu_Data_Keadaan_SDMK!U$4:U$149350,"Perempuan"),"")</f>
        <v>0</v>
      </c>
      <c r="Q44" s="399">
        <f t="shared" si="3"/>
        <v>0</v>
      </c>
      <c r="R44" s="399">
        <f>IF(B44&lt;&gt;"",COUNTIFS(A1_Individu_Data_Keadaan_SDMK!Q$4:Q$149350,'04_MASTER_KODE_SDMK'!D$79,A1_Individu_Data_Keadaan_SDMK!O$4:O$149350,B44,A1_Individu_Data_Keadaan_SDMK!U$4:U$149350,"Laki-laki"),"")</f>
        <v>0</v>
      </c>
      <c r="S44" s="399">
        <f>IF(B44&lt;&gt;"",COUNTIFS(A1_Individu_Data_Keadaan_SDMK!Q$4:Q$149350,'04_MASTER_KODE_SDMK'!D$79,A1_Individu_Data_Keadaan_SDMK!O$4:O$149350,B44,A1_Individu_Data_Keadaan_SDMK!U$4:U$149350,"Perempuan"),"")</f>
        <v>0</v>
      </c>
      <c r="T44" s="399">
        <f t="shared" si="4"/>
        <v>0</v>
      </c>
      <c r="U44" s="399">
        <f>IF(B44&lt;&gt;"",COUNTIFS(A1_Individu_Data_Keadaan_SDMK!Q$4:Q$149350,'04_MASTER_KODE_SDMK'!D$88,A1_Individu_Data_Keadaan_SDMK!O$4:O$149350,B44,A1_Individu_Data_Keadaan_SDMK!U$4:U$149350,"Laki-laki"),"")</f>
        <v>0</v>
      </c>
      <c r="V44" s="399">
        <f>IF(B44&lt;&gt;"",COUNTIFS(A1_Individu_Data_Keadaan_SDMK!Q$4:Q$149350,'04_MASTER_KODE_SDMK'!D$88,A1_Individu_Data_Keadaan_SDMK!O$4:O$149350,B44,A1_Individu_Data_Keadaan_SDMK!U$4:U$149350,"Perempuan"),"")</f>
        <v>0</v>
      </c>
      <c r="W44" s="399">
        <f t="shared" si="5"/>
        <v>0</v>
      </c>
      <c r="X44" s="399">
        <f>IF(B44&lt;&gt;"",COUNTIFS(A1_Individu_Data_Keadaan_SDMK!Q$4:Q$149350,'04_MASTER_KODE_SDMK'!D$91,A1_Individu_Data_Keadaan_SDMK!O$4:O$149350,B44,A1_Individu_Data_Keadaan_SDMK!U$4:U$149350,"Laki-laki"),"")</f>
        <v>0</v>
      </c>
      <c r="Y44" s="399">
        <f>IF(B44&lt;&gt;"",COUNTIFS(A1_Individu_Data_Keadaan_SDMK!Q$4:Q$149350,'04_MASTER_KODE_SDMK'!D$91,A1_Individu_Data_Keadaan_SDMK!O$4:O$149350,B44,A1_Individu_Data_Keadaan_SDMK!U$4:U$149350,"Perempuan"),"")</f>
        <v>0</v>
      </c>
      <c r="Z44" s="399">
        <f t="shared" si="6"/>
        <v>0</v>
      </c>
      <c r="AA44" s="399">
        <f>IF(B44&lt;&gt;"",COUNTIFS(A1_Individu_Data_Keadaan_SDMK!Q$4:Q$149350,'04_MASTER_KODE_SDMK'!D$93,A1_Individu_Data_Keadaan_SDMK!O$4:O$149350,B44,A1_Individu_Data_Keadaan_SDMK!U$4:U$149350,"Laki-laki"),"")</f>
        <v>0</v>
      </c>
      <c r="AB44" s="399">
        <f>IF(B44&lt;&gt;"",COUNTIFS(A1_Individu_Data_Keadaan_SDMK!Q$4:Q$149350,'04_MASTER_KODE_SDMK'!D$93,A1_Individu_Data_Keadaan_SDMK!O$4:O$149350,B44,A1_Individu_Data_Keadaan_SDMK!U$4:U$149350,"Perempuan"),"")</f>
        <v>0</v>
      </c>
      <c r="AC44" s="399">
        <f t="shared" si="7"/>
        <v>0</v>
      </c>
      <c r="AD44" s="399">
        <f>IF(B44&lt;&gt;"",COUNTIFS(A1_Individu_Data_Keadaan_SDMK!Q$4:Q$149350,'04_MASTER_KODE_SDMK'!D$97,A1_Individu_Data_Keadaan_SDMK!O$4:O$149350,B44,A1_Individu_Data_Keadaan_SDMK!U$4:U$149350,"Laki-laki"),"")</f>
        <v>0</v>
      </c>
      <c r="AE44" s="399">
        <f>IF(B44&lt;&gt;"",COUNTIFS(A1_Individu_Data_Keadaan_SDMK!Q$4:Q$149350,'04_MASTER_KODE_SDMK'!D$97,A1_Individu_Data_Keadaan_SDMK!O$4:O$149350,B44,A1_Individu_Data_Keadaan_SDMK!U$4:U$149350,"Perempuan"),"")</f>
        <v>0</v>
      </c>
      <c r="AF44" s="399">
        <f t="shared" si="8"/>
        <v>0</v>
      </c>
      <c r="AG44" s="399">
        <f>IF(B44&lt;&gt;"",COUNTIFS(A1_Individu_Data_Keadaan_SDMK!Q$4:Q$149350,'04_MASTER_KODE_SDMK'!D$105,A1_Individu_Data_Keadaan_SDMK!O$4:O$149350,B44,A1_Individu_Data_Keadaan_SDMK!U$4:U$149350,"Laki-laki"),"")</f>
        <v>0</v>
      </c>
      <c r="AH44" s="399">
        <f>IF(B44&lt;&gt;"",COUNTIFS(A1_Individu_Data_Keadaan_SDMK!Q$4:Q$149350,'04_MASTER_KODE_SDMK'!D$105,A1_Individu_Data_Keadaan_SDMK!O$4:O$149350,B44,A1_Individu_Data_Keadaan_SDMK!U$4:U$149350,"Perempuan"),"")</f>
        <v>0</v>
      </c>
      <c r="AI44" s="399">
        <f t="shared" si="9"/>
        <v>0</v>
      </c>
      <c r="AJ44" s="399">
        <f>IF(B44&lt;&gt;"",COUNTIFS(A1_Individu_Data_Keadaan_SDMK!Q$4:Q$149350,'04_MASTER_KODE_SDMK'!D$111,A1_Individu_Data_Keadaan_SDMK!O$4:O$149350,B44,A1_Individu_Data_Keadaan_SDMK!U$4:U$149350,"Laki-laki"),"")</f>
        <v>0</v>
      </c>
      <c r="AK44" s="399">
        <f>IF(B44&lt;&gt;"",COUNTIFS(A1_Individu_Data_Keadaan_SDMK!Q$4:Q$149350,'04_MASTER_KODE_SDMK'!D$111,A1_Individu_Data_Keadaan_SDMK!O$4:O$149350,B44,A1_Individu_Data_Keadaan_SDMK!U$4:U$149350,"Perempuan"),"")</f>
        <v>0</v>
      </c>
      <c r="AL44" s="399">
        <f t="shared" si="10"/>
        <v>0</v>
      </c>
      <c r="AM44" s="399">
        <f>IF(B44&lt;&gt;"",COUNTIFS(A1_Individu_Data_Keadaan_SDMK!Q$4:Q$149350,'04_MASTER_KODE_SDMK'!D$113,A1_Individu_Data_Keadaan_SDMK!O$4:O$149350,B44,A1_Individu_Data_Keadaan_SDMK!U$4:U$149350,"Laki-laki"),"")</f>
        <v>0</v>
      </c>
      <c r="AN44" s="399">
        <f>IF(B44&lt;&gt;"",COUNTIFS(A1_Individu_Data_Keadaan_SDMK!Q$4:Q$149350,'04_MASTER_KODE_SDMK'!D$113,A1_Individu_Data_Keadaan_SDMK!O$4:O$149350,B44,A1_Individu_Data_Keadaan_SDMK!U$4:U$149350,"Perempuan"),"")</f>
        <v>0</v>
      </c>
      <c r="AO44" s="399">
        <f t="shared" si="11"/>
        <v>0</v>
      </c>
      <c r="AP44" s="399">
        <f>IF(B44&lt;&gt;"",COUNTIFS(A1_Individu_Data_Keadaan_SDMK!Q$4:Q$149350,'04_MASTER_KODE_SDMK'!D$120,A1_Individu_Data_Keadaan_SDMK!O$4:O$149350,B44,A1_Individu_Data_Keadaan_SDMK!U$4:U$149350,"Laki-laki"),"")</f>
        <v>0</v>
      </c>
      <c r="AQ44" s="399">
        <f>IF(B44&lt;&gt;"",COUNTIFS(A1_Individu_Data_Keadaan_SDMK!Q$4:Q$149350,'04_MASTER_KODE_SDMK'!D$120,A1_Individu_Data_Keadaan_SDMK!O$4:O$149350,B44,A1_Individu_Data_Keadaan_SDMK!U$4:U$149350,"Perempuan"),"")</f>
        <v>0</v>
      </c>
      <c r="AR44" s="399">
        <f t="shared" si="12"/>
        <v>0</v>
      </c>
      <c r="AS44" s="399">
        <f t="shared" si="13"/>
        <v>0</v>
      </c>
      <c r="AT44" s="399">
        <f t="shared" si="14"/>
        <v>0</v>
      </c>
      <c r="AU44" s="399">
        <f t="shared" si="15"/>
        <v>0</v>
      </c>
    </row>
    <row r="45" spans="1:47">
      <c r="A45" s="388">
        <v>30</v>
      </c>
      <c r="B45" s="388" t="str">
        <f>IF(INDEX('01_MASTER_KODE_WILAYAH'!F$5:F$1353,MATCH($B$9,'01_MASTER_KODE_WILAYAH'!E$5:E$1353,0)+29)&lt;&gt;"-",INDEX('01_MASTER_KODE_WILAYAH'!F$5:F$1353,MATCH($B$9,'01_MASTER_KODE_WILAYAH'!E$5:E$1353,0)+29),"")</f>
        <v>KOTA MAGELANG</v>
      </c>
      <c r="C45" s="400">
        <f>IF(B45&lt;&gt;"",COUNTIFS('02_MASTER_KODE_FASYANKES'!D$3:D$20282,"Puskesmas",'02_MASTER_KODE_FASYANKES'!L$3:L$20282,B45),"")</f>
        <v>0</v>
      </c>
      <c r="D45" s="400">
        <f>IF(B45&lt;&gt;"",COUNTIFS('02_MASTER_KODE_FASYANKES'!D$3:D$20282,"Rumah Sakit",'02_MASTER_KODE_FASYANKES'!L$3:L$20282,B45),"")</f>
        <v>7</v>
      </c>
      <c r="E45" s="400">
        <f>IF(B45&lt;&gt;"",COUNTIFS(A1_Individu_Data_Keadaan_SDMK!Q$4:Q$149350,'04_MASTER_KODE_SDMK'!D$6,A1_Individu_Data_Keadaan_SDMK!O$4:O$149350,B45,A1_Individu_Data_Keadaan_SDMK!U$4:U$149350,"Laki-laki"),"")</f>
        <v>0</v>
      </c>
      <c r="F45" s="400">
        <f>IF(B45&lt;&gt;"",COUNTIFS(A1_Individu_Data_Keadaan_SDMK!Q$4:Q$149350,'04_MASTER_KODE_SDMK'!D$6,A1_Individu_Data_Keadaan_SDMK!O$4:O$149350,B45,A1_Individu_Data_Keadaan_SDMK!U$4:U$149350,"Perempuan"),"")</f>
        <v>0</v>
      </c>
      <c r="G45" s="400">
        <f t="shared" si="0"/>
        <v>0</v>
      </c>
      <c r="H45" s="400">
        <f>IF(B45&lt;&gt;"",COUNTIFS(A1_Individu_Data_Keadaan_SDMK!Q$4:Q$149350,'04_MASTER_KODE_SDMK'!D$61,A1_Individu_Data_Keadaan_SDMK!O$4:O$149350,B45,A1_Individu_Data_Keadaan_SDMK!U$4:U$149350,"Laki-laki"),"")</f>
        <v>0</v>
      </c>
      <c r="I45" s="400">
        <f>IF(B45&lt;&gt;"",COUNTIFS(A1_Individu_Data_Keadaan_SDMK!Q$4:Q$149350,'04_MASTER_KODE_SDMK'!D$61,A1_Individu_Data_Keadaan_SDMK!O$4:O$149350,B45,A1_Individu_Data_Keadaan_SDMK!U$4:U$149350,"Perempuan"),"")</f>
        <v>0</v>
      </c>
      <c r="J45" s="400">
        <f t="shared" si="1"/>
        <v>0</v>
      </c>
      <c r="K45" s="400">
        <f>IF(B45&lt;&gt;"",COUNTIFS(A1_Individu_Data_Keadaan_SDMK!Q$4:Q$149350,'04_MASTER_KODE_SDMK'!D$62,A1_Individu_Data_Keadaan_SDMK!O$4:O$149350,B45,A1_Individu_Data_Keadaan_SDMK!U$4:U$149350,"Laki-laki"),"")</f>
        <v>0</v>
      </c>
      <c r="L45" s="400">
        <f>IF(B45&lt;&gt;"",COUNTIFS(A1_Individu_Data_Keadaan_SDMK!Q$4:Q$149350,'04_MASTER_KODE_SDMK'!D$62,A1_Individu_Data_Keadaan_SDMK!O$4:O$149350,B45,A1_Individu_Data_Keadaan_SDMK!U$4:U$149350,"Perempuan"),"")</f>
        <v>0</v>
      </c>
      <c r="M45" s="400">
        <f t="shared" si="2"/>
        <v>0</v>
      </c>
      <c r="N45" s="400">
        <f>IF(B45&lt;&gt;"",COUNTIFS(A1_Individu_Data_Keadaan_SDMK!Q$4:Q$149350,'04_MASTER_KODE_SDMK'!D$71,A1_Individu_Data_Keadaan_SDMK!O$4:O$149350,B45,A1_Individu_Data_Keadaan_SDMK!U$4:U$149350,"Perempuan"),"")</f>
        <v>0</v>
      </c>
      <c r="O45" s="400">
        <f>IF(B45&lt;&gt;"",COUNTIFS(A1_Individu_Data_Keadaan_SDMK!Q$4:Q$149350,'04_MASTER_KODE_SDMK'!D$75,A1_Individu_Data_Keadaan_SDMK!O$4:O$149350,B45,A1_Individu_Data_Keadaan_SDMK!U$4:U$149350,"Laki-laki"),"")</f>
        <v>0</v>
      </c>
      <c r="P45" s="400">
        <f>IF(B45&lt;&gt;"",COUNTIFS(A1_Individu_Data_Keadaan_SDMK!Q$4:Q$149350,'04_MASTER_KODE_SDMK'!D$75,A1_Individu_Data_Keadaan_SDMK!O$4:O$149350,B45,A1_Individu_Data_Keadaan_SDMK!U$4:U$149350,"Perempuan"),"")</f>
        <v>0</v>
      </c>
      <c r="Q45" s="400">
        <f t="shared" si="3"/>
        <v>0</v>
      </c>
      <c r="R45" s="400">
        <f>IF(B45&lt;&gt;"",COUNTIFS(A1_Individu_Data_Keadaan_SDMK!Q$4:Q$149350,'04_MASTER_KODE_SDMK'!D$79,A1_Individu_Data_Keadaan_SDMK!O$4:O$149350,B45,A1_Individu_Data_Keadaan_SDMK!U$4:U$149350,"Laki-laki"),"")</f>
        <v>0</v>
      </c>
      <c r="S45" s="400">
        <f>IF(B45&lt;&gt;"",COUNTIFS(A1_Individu_Data_Keadaan_SDMK!Q$4:Q$149350,'04_MASTER_KODE_SDMK'!D$79,A1_Individu_Data_Keadaan_SDMK!O$4:O$149350,B45,A1_Individu_Data_Keadaan_SDMK!U$4:U$149350,"Perempuan"),"")</f>
        <v>0</v>
      </c>
      <c r="T45" s="400">
        <f t="shared" si="4"/>
        <v>0</v>
      </c>
      <c r="U45" s="400">
        <f>IF(B45&lt;&gt;"",COUNTIFS(A1_Individu_Data_Keadaan_SDMK!Q$4:Q$149350,'04_MASTER_KODE_SDMK'!D$88,A1_Individu_Data_Keadaan_SDMK!O$4:O$149350,B45,A1_Individu_Data_Keadaan_SDMK!U$4:U$149350,"Laki-laki"),"")</f>
        <v>0</v>
      </c>
      <c r="V45" s="400">
        <f>IF(B45&lt;&gt;"",COUNTIFS(A1_Individu_Data_Keadaan_SDMK!Q$4:Q$149350,'04_MASTER_KODE_SDMK'!D$88,A1_Individu_Data_Keadaan_SDMK!O$4:O$149350,B45,A1_Individu_Data_Keadaan_SDMK!U$4:U$149350,"Perempuan"),"")</f>
        <v>0</v>
      </c>
      <c r="W45" s="400">
        <f t="shared" si="5"/>
        <v>0</v>
      </c>
      <c r="X45" s="400">
        <f>IF(B45&lt;&gt;"",COUNTIFS(A1_Individu_Data_Keadaan_SDMK!Q$4:Q$149350,'04_MASTER_KODE_SDMK'!D$91,A1_Individu_Data_Keadaan_SDMK!O$4:O$149350,B45,A1_Individu_Data_Keadaan_SDMK!U$4:U$149350,"Laki-laki"),"")</f>
        <v>0</v>
      </c>
      <c r="Y45" s="400">
        <f>IF(B45&lt;&gt;"",COUNTIFS(A1_Individu_Data_Keadaan_SDMK!Q$4:Q$149350,'04_MASTER_KODE_SDMK'!D$91,A1_Individu_Data_Keadaan_SDMK!O$4:O$149350,B45,A1_Individu_Data_Keadaan_SDMK!U$4:U$149350,"Perempuan"),"")</f>
        <v>0</v>
      </c>
      <c r="Z45" s="400">
        <f t="shared" si="6"/>
        <v>0</v>
      </c>
      <c r="AA45" s="400">
        <f>IF(B45&lt;&gt;"",COUNTIFS(A1_Individu_Data_Keadaan_SDMK!Q$4:Q$149350,'04_MASTER_KODE_SDMK'!D$93,A1_Individu_Data_Keadaan_SDMK!O$4:O$149350,B45,A1_Individu_Data_Keadaan_SDMK!U$4:U$149350,"Laki-laki"),"")</f>
        <v>0</v>
      </c>
      <c r="AB45" s="400">
        <f>IF(B45&lt;&gt;"",COUNTIFS(A1_Individu_Data_Keadaan_SDMK!Q$4:Q$149350,'04_MASTER_KODE_SDMK'!D$93,A1_Individu_Data_Keadaan_SDMK!O$4:O$149350,B45,A1_Individu_Data_Keadaan_SDMK!U$4:U$149350,"Perempuan"),"")</f>
        <v>0</v>
      </c>
      <c r="AC45" s="400">
        <f t="shared" si="7"/>
        <v>0</v>
      </c>
      <c r="AD45" s="400">
        <f>IF(B45&lt;&gt;"",COUNTIFS(A1_Individu_Data_Keadaan_SDMK!Q$4:Q$149350,'04_MASTER_KODE_SDMK'!D$97,A1_Individu_Data_Keadaan_SDMK!O$4:O$149350,B45,A1_Individu_Data_Keadaan_SDMK!U$4:U$149350,"Laki-laki"),"")</f>
        <v>0</v>
      </c>
      <c r="AE45" s="400">
        <f>IF(B45&lt;&gt;"",COUNTIFS(A1_Individu_Data_Keadaan_SDMK!Q$4:Q$149350,'04_MASTER_KODE_SDMK'!D$97,A1_Individu_Data_Keadaan_SDMK!O$4:O$149350,B45,A1_Individu_Data_Keadaan_SDMK!U$4:U$149350,"Perempuan"),"")</f>
        <v>0</v>
      </c>
      <c r="AF45" s="400">
        <f t="shared" si="8"/>
        <v>0</v>
      </c>
      <c r="AG45" s="400">
        <f>IF(B45&lt;&gt;"",COUNTIFS(A1_Individu_Data_Keadaan_SDMK!Q$4:Q$149350,'04_MASTER_KODE_SDMK'!D$105,A1_Individu_Data_Keadaan_SDMK!O$4:O$149350,B45,A1_Individu_Data_Keadaan_SDMK!U$4:U$149350,"Laki-laki"),"")</f>
        <v>0</v>
      </c>
      <c r="AH45" s="400">
        <f>IF(B45&lt;&gt;"",COUNTIFS(A1_Individu_Data_Keadaan_SDMK!Q$4:Q$149350,'04_MASTER_KODE_SDMK'!D$105,A1_Individu_Data_Keadaan_SDMK!O$4:O$149350,B45,A1_Individu_Data_Keadaan_SDMK!U$4:U$149350,"Perempuan"),"")</f>
        <v>0</v>
      </c>
      <c r="AI45" s="400">
        <f t="shared" si="9"/>
        <v>0</v>
      </c>
      <c r="AJ45" s="400">
        <f>IF(B45&lt;&gt;"",COUNTIFS(A1_Individu_Data_Keadaan_SDMK!Q$4:Q$149350,'04_MASTER_KODE_SDMK'!D$111,A1_Individu_Data_Keadaan_SDMK!O$4:O$149350,B45,A1_Individu_Data_Keadaan_SDMK!U$4:U$149350,"Laki-laki"),"")</f>
        <v>0</v>
      </c>
      <c r="AK45" s="400">
        <f>IF(B45&lt;&gt;"",COUNTIFS(A1_Individu_Data_Keadaan_SDMK!Q$4:Q$149350,'04_MASTER_KODE_SDMK'!D$111,A1_Individu_Data_Keadaan_SDMK!O$4:O$149350,B45,A1_Individu_Data_Keadaan_SDMK!U$4:U$149350,"Perempuan"),"")</f>
        <v>0</v>
      </c>
      <c r="AL45" s="400">
        <f t="shared" si="10"/>
        <v>0</v>
      </c>
      <c r="AM45" s="400">
        <f>IF(B45&lt;&gt;"",COUNTIFS(A1_Individu_Data_Keadaan_SDMK!Q$4:Q$149350,'04_MASTER_KODE_SDMK'!D$113,A1_Individu_Data_Keadaan_SDMK!O$4:O$149350,B45,A1_Individu_Data_Keadaan_SDMK!U$4:U$149350,"Laki-laki"),"")</f>
        <v>0</v>
      </c>
      <c r="AN45" s="400">
        <f>IF(B45&lt;&gt;"",COUNTIFS(A1_Individu_Data_Keadaan_SDMK!Q$4:Q$149350,'04_MASTER_KODE_SDMK'!D$113,A1_Individu_Data_Keadaan_SDMK!O$4:O$149350,B45,A1_Individu_Data_Keadaan_SDMK!U$4:U$149350,"Perempuan"),"")</f>
        <v>0</v>
      </c>
      <c r="AO45" s="400">
        <f t="shared" si="11"/>
        <v>0</v>
      </c>
      <c r="AP45" s="400">
        <f>IF(B45&lt;&gt;"",COUNTIFS(A1_Individu_Data_Keadaan_SDMK!Q$4:Q$149350,'04_MASTER_KODE_SDMK'!D$120,A1_Individu_Data_Keadaan_SDMK!O$4:O$149350,B45,A1_Individu_Data_Keadaan_SDMK!U$4:U$149350,"Laki-laki"),"")</f>
        <v>0</v>
      </c>
      <c r="AQ45" s="400">
        <f>IF(B45&lt;&gt;"",COUNTIFS(A1_Individu_Data_Keadaan_SDMK!Q$4:Q$149350,'04_MASTER_KODE_SDMK'!D$120,A1_Individu_Data_Keadaan_SDMK!O$4:O$149350,B45,A1_Individu_Data_Keadaan_SDMK!U$4:U$149350,"Perempuan"),"")</f>
        <v>0</v>
      </c>
      <c r="AR45" s="400">
        <f t="shared" si="12"/>
        <v>0</v>
      </c>
      <c r="AS45" s="400">
        <f t="shared" si="13"/>
        <v>0</v>
      </c>
      <c r="AT45" s="400">
        <f t="shared" si="14"/>
        <v>0</v>
      </c>
      <c r="AU45" s="400">
        <f t="shared" si="15"/>
        <v>0</v>
      </c>
    </row>
    <row r="46" spans="1:47">
      <c r="A46" s="331">
        <v>31</v>
      </c>
      <c r="B46" s="331" t="str">
        <f>IF(INDEX('01_MASTER_KODE_WILAYAH'!F$5:F$1353,MATCH($B$9,'01_MASTER_KODE_WILAYAH'!E$5:E$1353,0)+30)&lt;&gt;"-",INDEX('01_MASTER_KODE_WILAYAH'!F$5:F$1353,MATCH($B$9,'01_MASTER_KODE_WILAYAH'!E$5:E$1353,0)+30),"")</f>
        <v>KOTA SURAKARTA</v>
      </c>
      <c r="C46" s="399">
        <f>IF(B46&lt;&gt;"",COUNTIFS('02_MASTER_KODE_FASYANKES'!D$3:D$20282,"Puskesmas",'02_MASTER_KODE_FASYANKES'!L$3:L$20282,B46),"")</f>
        <v>17</v>
      </c>
      <c r="D46" s="399">
        <f>IF(B46&lt;&gt;"",COUNTIFS('02_MASTER_KODE_FASYANKES'!D$3:D$20282,"Rumah Sakit",'02_MASTER_KODE_FASYANKES'!L$3:L$20282,B46),"")</f>
        <v>15</v>
      </c>
      <c r="E46" s="399">
        <f>IF(B46&lt;&gt;"",COUNTIFS(A1_Individu_Data_Keadaan_SDMK!Q$4:Q$149350,'04_MASTER_KODE_SDMK'!D$6,A1_Individu_Data_Keadaan_SDMK!O$4:O$149350,B46,A1_Individu_Data_Keadaan_SDMK!U$4:U$149350,"Laki-laki"),"")</f>
        <v>0</v>
      </c>
      <c r="F46" s="399">
        <f>IF(B46&lt;&gt;"",COUNTIFS(A1_Individu_Data_Keadaan_SDMK!Q$4:Q$149350,'04_MASTER_KODE_SDMK'!D$6,A1_Individu_Data_Keadaan_SDMK!O$4:O$149350,B46,A1_Individu_Data_Keadaan_SDMK!U$4:U$149350,"Perempuan"),"")</f>
        <v>0</v>
      </c>
      <c r="G46" s="399">
        <f t="shared" si="0"/>
        <v>0</v>
      </c>
      <c r="H46" s="399">
        <f>IF(B46&lt;&gt;"",COUNTIFS(A1_Individu_Data_Keadaan_SDMK!Q$4:Q$149350,'04_MASTER_KODE_SDMK'!D$61,A1_Individu_Data_Keadaan_SDMK!O$4:O$149350,B46,A1_Individu_Data_Keadaan_SDMK!U$4:U$149350,"Laki-laki"),"")</f>
        <v>0</v>
      </c>
      <c r="I46" s="399">
        <f>IF(B46&lt;&gt;"",COUNTIFS(A1_Individu_Data_Keadaan_SDMK!Q$4:Q$149350,'04_MASTER_KODE_SDMK'!D$61,A1_Individu_Data_Keadaan_SDMK!O$4:O$149350,B46,A1_Individu_Data_Keadaan_SDMK!U$4:U$149350,"Perempuan"),"")</f>
        <v>0</v>
      </c>
      <c r="J46" s="399">
        <f t="shared" si="1"/>
        <v>0</v>
      </c>
      <c r="K46" s="399">
        <f>IF(B46&lt;&gt;"",COUNTIFS(A1_Individu_Data_Keadaan_SDMK!Q$4:Q$149350,'04_MASTER_KODE_SDMK'!D$62,A1_Individu_Data_Keadaan_SDMK!O$4:O$149350,B46,A1_Individu_Data_Keadaan_SDMK!U$4:U$149350,"Laki-laki"),"")</f>
        <v>0</v>
      </c>
      <c r="L46" s="399">
        <f>IF(B46&lt;&gt;"",COUNTIFS(A1_Individu_Data_Keadaan_SDMK!Q$4:Q$149350,'04_MASTER_KODE_SDMK'!D$62,A1_Individu_Data_Keadaan_SDMK!O$4:O$149350,B46,A1_Individu_Data_Keadaan_SDMK!U$4:U$149350,"Perempuan"),"")</f>
        <v>0</v>
      </c>
      <c r="M46" s="399">
        <f t="shared" si="2"/>
        <v>0</v>
      </c>
      <c r="N46" s="399">
        <f>IF(B46&lt;&gt;"",COUNTIFS(A1_Individu_Data_Keadaan_SDMK!Q$4:Q$149350,'04_MASTER_KODE_SDMK'!D$71,A1_Individu_Data_Keadaan_SDMK!O$4:O$149350,B46,A1_Individu_Data_Keadaan_SDMK!U$4:U$149350,"Perempuan"),"")</f>
        <v>0</v>
      </c>
      <c r="O46" s="399">
        <f>IF(B46&lt;&gt;"",COUNTIFS(A1_Individu_Data_Keadaan_SDMK!Q$4:Q$149350,'04_MASTER_KODE_SDMK'!D$75,A1_Individu_Data_Keadaan_SDMK!O$4:O$149350,B46,A1_Individu_Data_Keadaan_SDMK!U$4:U$149350,"Laki-laki"),"")</f>
        <v>0</v>
      </c>
      <c r="P46" s="399">
        <f>IF(B46&lt;&gt;"",COUNTIFS(A1_Individu_Data_Keadaan_SDMK!Q$4:Q$149350,'04_MASTER_KODE_SDMK'!D$75,A1_Individu_Data_Keadaan_SDMK!O$4:O$149350,B46,A1_Individu_Data_Keadaan_SDMK!U$4:U$149350,"Perempuan"),"")</f>
        <v>0</v>
      </c>
      <c r="Q46" s="399">
        <f t="shared" si="3"/>
        <v>0</v>
      </c>
      <c r="R46" s="399">
        <f>IF(B46&lt;&gt;"",COUNTIFS(A1_Individu_Data_Keadaan_SDMK!Q$4:Q$149350,'04_MASTER_KODE_SDMK'!D$79,A1_Individu_Data_Keadaan_SDMK!O$4:O$149350,B46,A1_Individu_Data_Keadaan_SDMK!U$4:U$149350,"Laki-laki"),"")</f>
        <v>0</v>
      </c>
      <c r="S46" s="399">
        <f>IF(B46&lt;&gt;"",COUNTIFS(A1_Individu_Data_Keadaan_SDMK!Q$4:Q$149350,'04_MASTER_KODE_SDMK'!D$79,A1_Individu_Data_Keadaan_SDMK!O$4:O$149350,B46,A1_Individu_Data_Keadaan_SDMK!U$4:U$149350,"Perempuan"),"")</f>
        <v>0</v>
      </c>
      <c r="T46" s="399">
        <f t="shared" si="4"/>
        <v>0</v>
      </c>
      <c r="U46" s="399">
        <f>IF(B46&lt;&gt;"",COUNTIFS(A1_Individu_Data_Keadaan_SDMK!Q$4:Q$149350,'04_MASTER_KODE_SDMK'!D$88,A1_Individu_Data_Keadaan_SDMK!O$4:O$149350,B46,A1_Individu_Data_Keadaan_SDMK!U$4:U$149350,"Laki-laki"),"")</f>
        <v>0</v>
      </c>
      <c r="V46" s="399">
        <f>IF(B46&lt;&gt;"",COUNTIFS(A1_Individu_Data_Keadaan_SDMK!Q$4:Q$149350,'04_MASTER_KODE_SDMK'!D$88,A1_Individu_Data_Keadaan_SDMK!O$4:O$149350,B46,A1_Individu_Data_Keadaan_SDMK!U$4:U$149350,"Perempuan"),"")</f>
        <v>0</v>
      </c>
      <c r="W46" s="399">
        <f t="shared" si="5"/>
        <v>0</v>
      </c>
      <c r="X46" s="399">
        <f>IF(B46&lt;&gt;"",COUNTIFS(A1_Individu_Data_Keadaan_SDMK!Q$4:Q$149350,'04_MASTER_KODE_SDMK'!D$91,A1_Individu_Data_Keadaan_SDMK!O$4:O$149350,B46,A1_Individu_Data_Keadaan_SDMK!U$4:U$149350,"Laki-laki"),"")</f>
        <v>0</v>
      </c>
      <c r="Y46" s="399">
        <f>IF(B46&lt;&gt;"",COUNTIFS(A1_Individu_Data_Keadaan_SDMK!Q$4:Q$149350,'04_MASTER_KODE_SDMK'!D$91,A1_Individu_Data_Keadaan_SDMK!O$4:O$149350,B46,A1_Individu_Data_Keadaan_SDMK!U$4:U$149350,"Perempuan"),"")</f>
        <v>0</v>
      </c>
      <c r="Z46" s="399">
        <f t="shared" si="6"/>
        <v>0</v>
      </c>
      <c r="AA46" s="399">
        <f>IF(B46&lt;&gt;"",COUNTIFS(A1_Individu_Data_Keadaan_SDMK!Q$4:Q$149350,'04_MASTER_KODE_SDMK'!D$93,A1_Individu_Data_Keadaan_SDMK!O$4:O$149350,B46,A1_Individu_Data_Keadaan_SDMK!U$4:U$149350,"Laki-laki"),"")</f>
        <v>0</v>
      </c>
      <c r="AB46" s="399">
        <f>IF(B46&lt;&gt;"",COUNTIFS(A1_Individu_Data_Keadaan_SDMK!Q$4:Q$149350,'04_MASTER_KODE_SDMK'!D$93,A1_Individu_Data_Keadaan_SDMK!O$4:O$149350,B46,A1_Individu_Data_Keadaan_SDMK!U$4:U$149350,"Perempuan"),"")</f>
        <v>0</v>
      </c>
      <c r="AC46" s="399">
        <f t="shared" si="7"/>
        <v>0</v>
      </c>
      <c r="AD46" s="399">
        <f>IF(B46&lt;&gt;"",COUNTIFS(A1_Individu_Data_Keadaan_SDMK!Q$4:Q$149350,'04_MASTER_KODE_SDMK'!D$97,A1_Individu_Data_Keadaan_SDMK!O$4:O$149350,B46,A1_Individu_Data_Keadaan_SDMK!U$4:U$149350,"Laki-laki"),"")</f>
        <v>0</v>
      </c>
      <c r="AE46" s="399">
        <f>IF(B46&lt;&gt;"",COUNTIFS(A1_Individu_Data_Keadaan_SDMK!Q$4:Q$149350,'04_MASTER_KODE_SDMK'!D$97,A1_Individu_Data_Keadaan_SDMK!O$4:O$149350,B46,A1_Individu_Data_Keadaan_SDMK!U$4:U$149350,"Perempuan"),"")</f>
        <v>0</v>
      </c>
      <c r="AF46" s="399">
        <f t="shared" si="8"/>
        <v>0</v>
      </c>
      <c r="AG46" s="399">
        <f>IF(B46&lt;&gt;"",COUNTIFS(A1_Individu_Data_Keadaan_SDMK!Q$4:Q$149350,'04_MASTER_KODE_SDMK'!D$105,A1_Individu_Data_Keadaan_SDMK!O$4:O$149350,B46,A1_Individu_Data_Keadaan_SDMK!U$4:U$149350,"Laki-laki"),"")</f>
        <v>0</v>
      </c>
      <c r="AH46" s="399">
        <f>IF(B46&lt;&gt;"",COUNTIFS(A1_Individu_Data_Keadaan_SDMK!Q$4:Q$149350,'04_MASTER_KODE_SDMK'!D$105,A1_Individu_Data_Keadaan_SDMK!O$4:O$149350,B46,A1_Individu_Data_Keadaan_SDMK!U$4:U$149350,"Perempuan"),"")</f>
        <v>0</v>
      </c>
      <c r="AI46" s="399">
        <f t="shared" si="9"/>
        <v>0</v>
      </c>
      <c r="AJ46" s="399">
        <f>IF(B46&lt;&gt;"",COUNTIFS(A1_Individu_Data_Keadaan_SDMK!Q$4:Q$149350,'04_MASTER_KODE_SDMK'!D$111,A1_Individu_Data_Keadaan_SDMK!O$4:O$149350,B46,A1_Individu_Data_Keadaan_SDMK!U$4:U$149350,"Laki-laki"),"")</f>
        <v>0</v>
      </c>
      <c r="AK46" s="399">
        <f>IF(B46&lt;&gt;"",COUNTIFS(A1_Individu_Data_Keadaan_SDMK!Q$4:Q$149350,'04_MASTER_KODE_SDMK'!D$111,A1_Individu_Data_Keadaan_SDMK!O$4:O$149350,B46,A1_Individu_Data_Keadaan_SDMK!U$4:U$149350,"Perempuan"),"")</f>
        <v>0</v>
      </c>
      <c r="AL46" s="399">
        <f t="shared" si="10"/>
        <v>0</v>
      </c>
      <c r="AM46" s="399">
        <f>IF(B46&lt;&gt;"",COUNTIFS(A1_Individu_Data_Keadaan_SDMK!Q$4:Q$149350,'04_MASTER_KODE_SDMK'!D$113,A1_Individu_Data_Keadaan_SDMK!O$4:O$149350,B46,A1_Individu_Data_Keadaan_SDMK!U$4:U$149350,"Laki-laki"),"")</f>
        <v>0</v>
      </c>
      <c r="AN46" s="399">
        <f>IF(B46&lt;&gt;"",COUNTIFS(A1_Individu_Data_Keadaan_SDMK!Q$4:Q$149350,'04_MASTER_KODE_SDMK'!D$113,A1_Individu_Data_Keadaan_SDMK!O$4:O$149350,B46,A1_Individu_Data_Keadaan_SDMK!U$4:U$149350,"Perempuan"),"")</f>
        <v>0</v>
      </c>
      <c r="AO46" s="399">
        <f t="shared" si="11"/>
        <v>0</v>
      </c>
      <c r="AP46" s="399">
        <f>IF(B46&lt;&gt;"",COUNTIFS(A1_Individu_Data_Keadaan_SDMK!Q$4:Q$149350,'04_MASTER_KODE_SDMK'!D$120,A1_Individu_Data_Keadaan_SDMK!O$4:O$149350,B46,A1_Individu_Data_Keadaan_SDMK!U$4:U$149350,"Laki-laki"),"")</f>
        <v>0</v>
      </c>
      <c r="AQ46" s="399">
        <f>IF(B46&lt;&gt;"",COUNTIFS(A1_Individu_Data_Keadaan_SDMK!Q$4:Q$149350,'04_MASTER_KODE_SDMK'!D$120,A1_Individu_Data_Keadaan_SDMK!O$4:O$149350,B46,A1_Individu_Data_Keadaan_SDMK!U$4:U$149350,"Perempuan"),"")</f>
        <v>0</v>
      </c>
      <c r="AR46" s="399">
        <f t="shared" si="12"/>
        <v>0</v>
      </c>
      <c r="AS46" s="399">
        <f t="shared" si="13"/>
        <v>0</v>
      </c>
      <c r="AT46" s="399">
        <f t="shared" si="14"/>
        <v>0</v>
      </c>
      <c r="AU46" s="399">
        <f t="shared" si="15"/>
        <v>0</v>
      </c>
    </row>
    <row r="47" spans="1:47">
      <c r="A47" s="388">
        <v>32</v>
      </c>
      <c r="B47" s="388" t="str">
        <f>IF(INDEX('01_MASTER_KODE_WILAYAH'!F$5:F$1353,MATCH($B$9,'01_MASTER_KODE_WILAYAH'!E$5:E$1353,0)+31)&lt;&gt;"-",INDEX('01_MASTER_KODE_WILAYAH'!F$5:F$1353,MATCH($B$9,'01_MASTER_KODE_WILAYAH'!E$5:E$1353,0)+31),"")</f>
        <v>KOTA SALATIGA</v>
      </c>
      <c r="C47" s="400">
        <f>IF(B47&lt;&gt;"",COUNTIFS('02_MASTER_KODE_FASYANKES'!D$3:D$20282,"Puskesmas",'02_MASTER_KODE_FASYANKES'!L$3:L$20282,B47),"")</f>
        <v>6</v>
      </c>
      <c r="D47" s="400">
        <f>IF(B47&lt;&gt;"",COUNTIFS('02_MASTER_KODE_FASYANKES'!D$3:D$20282,"Rumah Sakit",'02_MASTER_KODE_FASYANKES'!L$3:L$20282,B47),"")</f>
        <v>8</v>
      </c>
      <c r="E47" s="400">
        <f>IF(B47&lt;&gt;"",COUNTIFS(A1_Individu_Data_Keadaan_SDMK!Q$4:Q$149350,'04_MASTER_KODE_SDMK'!D$6,A1_Individu_Data_Keadaan_SDMK!O$4:O$149350,B47,A1_Individu_Data_Keadaan_SDMK!U$4:U$149350,"Laki-laki"),"")</f>
        <v>0</v>
      </c>
      <c r="F47" s="400">
        <f>IF(B47&lt;&gt;"",COUNTIFS(A1_Individu_Data_Keadaan_SDMK!Q$4:Q$149350,'04_MASTER_KODE_SDMK'!D$6,A1_Individu_Data_Keadaan_SDMK!O$4:O$149350,B47,A1_Individu_Data_Keadaan_SDMK!U$4:U$149350,"Perempuan"),"")</f>
        <v>0</v>
      </c>
      <c r="G47" s="400">
        <f t="shared" si="0"/>
        <v>0</v>
      </c>
      <c r="H47" s="400">
        <f>IF(B47&lt;&gt;"",COUNTIFS(A1_Individu_Data_Keadaan_SDMK!Q$4:Q$149350,'04_MASTER_KODE_SDMK'!D$61,A1_Individu_Data_Keadaan_SDMK!O$4:O$149350,B47,A1_Individu_Data_Keadaan_SDMK!U$4:U$149350,"Laki-laki"),"")</f>
        <v>0</v>
      </c>
      <c r="I47" s="400">
        <f>IF(B47&lt;&gt;"",COUNTIFS(A1_Individu_Data_Keadaan_SDMK!Q$4:Q$149350,'04_MASTER_KODE_SDMK'!D$61,A1_Individu_Data_Keadaan_SDMK!O$4:O$149350,B47,A1_Individu_Data_Keadaan_SDMK!U$4:U$149350,"Perempuan"),"")</f>
        <v>0</v>
      </c>
      <c r="J47" s="400">
        <f t="shared" si="1"/>
        <v>0</v>
      </c>
      <c r="K47" s="400">
        <f>IF(B47&lt;&gt;"",COUNTIFS(A1_Individu_Data_Keadaan_SDMK!Q$4:Q$149350,'04_MASTER_KODE_SDMK'!D$62,A1_Individu_Data_Keadaan_SDMK!O$4:O$149350,B47,A1_Individu_Data_Keadaan_SDMK!U$4:U$149350,"Laki-laki"),"")</f>
        <v>0</v>
      </c>
      <c r="L47" s="400">
        <f>IF(B47&lt;&gt;"",COUNTIFS(A1_Individu_Data_Keadaan_SDMK!Q$4:Q$149350,'04_MASTER_KODE_SDMK'!D$62,A1_Individu_Data_Keadaan_SDMK!O$4:O$149350,B47,A1_Individu_Data_Keadaan_SDMK!U$4:U$149350,"Perempuan"),"")</f>
        <v>0</v>
      </c>
      <c r="M47" s="400">
        <f t="shared" si="2"/>
        <v>0</v>
      </c>
      <c r="N47" s="400">
        <f>IF(B47&lt;&gt;"",COUNTIFS(A1_Individu_Data_Keadaan_SDMK!Q$4:Q$149350,'04_MASTER_KODE_SDMK'!D$71,A1_Individu_Data_Keadaan_SDMK!O$4:O$149350,B47,A1_Individu_Data_Keadaan_SDMK!U$4:U$149350,"Perempuan"),"")</f>
        <v>0</v>
      </c>
      <c r="O47" s="400">
        <f>IF(B47&lt;&gt;"",COUNTIFS(A1_Individu_Data_Keadaan_SDMK!Q$4:Q$149350,'04_MASTER_KODE_SDMK'!D$75,A1_Individu_Data_Keadaan_SDMK!O$4:O$149350,B47,A1_Individu_Data_Keadaan_SDMK!U$4:U$149350,"Laki-laki"),"")</f>
        <v>0</v>
      </c>
      <c r="P47" s="400">
        <f>IF(B47&lt;&gt;"",COUNTIFS(A1_Individu_Data_Keadaan_SDMK!Q$4:Q$149350,'04_MASTER_KODE_SDMK'!D$75,A1_Individu_Data_Keadaan_SDMK!O$4:O$149350,B47,A1_Individu_Data_Keadaan_SDMK!U$4:U$149350,"Perempuan"),"")</f>
        <v>0</v>
      </c>
      <c r="Q47" s="400">
        <f t="shared" si="3"/>
        <v>0</v>
      </c>
      <c r="R47" s="400">
        <f>IF(B47&lt;&gt;"",COUNTIFS(A1_Individu_Data_Keadaan_SDMK!Q$4:Q$149350,'04_MASTER_KODE_SDMK'!D$79,A1_Individu_Data_Keadaan_SDMK!O$4:O$149350,B47,A1_Individu_Data_Keadaan_SDMK!U$4:U$149350,"Laki-laki"),"")</f>
        <v>0</v>
      </c>
      <c r="S47" s="400">
        <f>IF(B47&lt;&gt;"",COUNTIFS(A1_Individu_Data_Keadaan_SDMK!Q$4:Q$149350,'04_MASTER_KODE_SDMK'!D$79,A1_Individu_Data_Keadaan_SDMK!O$4:O$149350,B47,A1_Individu_Data_Keadaan_SDMK!U$4:U$149350,"Perempuan"),"")</f>
        <v>0</v>
      </c>
      <c r="T47" s="400">
        <f t="shared" si="4"/>
        <v>0</v>
      </c>
      <c r="U47" s="400">
        <f>IF(B47&lt;&gt;"",COUNTIFS(A1_Individu_Data_Keadaan_SDMK!Q$4:Q$149350,'04_MASTER_KODE_SDMK'!D$88,A1_Individu_Data_Keadaan_SDMK!O$4:O$149350,B47,A1_Individu_Data_Keadaan_SDMK!U$4:U$149350,"Laki-laki"),"")</f>
        <v>0</v>
      </c>
      <c r="V47" s="400">
        <f>IF(B47&lt;&gt;"",COUNTIFS(A1_Individu_Data_Keadaan_SDMK!Q$4:Q$149350,'04_MASTER_KODE_SDMK'!D$88,A1_Individu_Data_Keadaan_SDMK!O$4:O$149350,B47,A1_Individu_Data_Keadaan_SDMK!U$4:U$149350,"Perempuan"),"")</f>
        <v>0</v>
      </c>
      <c r="W47" s="400">
        <f t="shared" si="5"/>
        <v>0</v>
      </c>
      <c r="X47" s="400">
        <f>IF(B47&lt;&gt;"",COUNTIFS(A1_Individu_Data_Keadaan_SDMK!Q$4:Q$149350,'04_MASTER_KODE_SDMK'!D$91,A1_Individu_Data_Keadaan_SDMK!O$4:O$149350,B47,A1_Individu_Data_Keadaan_SDMK!U$4:U$149350,"Laki-laki"),"")</f>
        <v>0</v>
      </c>
      <c r="Y47" s="400">
        <f>IF(B47&lt;&gt;"",COUNTIFS(A1_Individu_Data_Keadaan_SDMK!Q$4:Q$149350,'04_MASTER_KODE_SDMK'!D$91,A1_Individu_Data_Keadaan_SDMK!O$4:O$149350,B47,A1_Individu_Data_Keadaan_SDMK!U$4:U$149350,"Perempuan"),"")</f>
        <v>0</v>
      </c>
      <c r="Z47" s="400">
        <f t="shared" si="6"/>
        <v>0</v>
      </c>
      <c r="AA47" s="400">
        <f>IF(B47&lt;&gt;"",COUNTIFS(A1_Individu_Data_Keadaan_SDMK!Q$4:Q$149350,'04_MASTER_KODE_SDMK'!D$93,A1_Individu_Data_Keadaan_SDMK!O$4:O$149350,B47,A1_Individu_Data_Keadaan_SDMK!U$4:U$149350,"Laki-laki"),"")</f>
        <v>0</v>
      </c>
      <c r="AB47" s="400">
        <f>IF(B47&lt;&gt;"",COUNTIFS(A1_Individu_Data_Keadaan_SDMK!Q$4:Q$149350,'04_MASTER_KODE_SDMK'!D$93,A1_Individu_Data_Keadaan_SDMK!O$4:O$149350,B47,A1_Individu_Data_Keadaan_SDMK!U$4:U$149350,"Perempuan"),"")</f>
        <v>0</v>
      </c>
      <c r="AC47" s="400">
        <f t="shared" si="7"/>
        <v>0</v>
      </c>
      <c r="AD47" s="400">
        <f>IF(B47&lt;&gt;"",COUNTIFS(A1_Individu_Data_Keadaan_SDMK!Q$4:Q$149350,'04_MASTER_KODE_SDMK'!D$97,A1_Individu_Data_Keadaan_SDMK!O$4:O$149350,B47,A1_Individu_Data_Keadaan_SDMK!U$4:U$149350,"Laki-laki"),"")</f>
        <v>0</v>
      </c>
      <c r="AE47" s="400">
        <f>IF(B47&lt;&gt;"",COUNTIFS(A1_Individu_Data_Keadaan_SDMK!Q$4:Q$149350,'04_MASTER_KODE_SDMK'!D$97,A1_Individu_Data_Keadaan_SDMK!O$4:O$149350,B47,A1_Individu_Data_Keadaan_SDMK!U$4:U$149350,"Perempuan"),"")</f>
        <v>0</v>
      </c>
      <c r="AF47" s="400">
        <f t="shared" si="8"/>
        <v>0</v>
      </c>
      <c r="AG47" s="400">
        <f>IF(B47&lt;&gt;"",COUNTIFS(A1_Individu_Data_Keadaan_SDMK!Q$4:Q$149350,'04_MASTER_KODE_SDMK'!D$105,A1_Individu_Data_Keadaan_SDMK!O$4:O$149350,B47,A1_Individu_Data_Keadaan_SDMK!U$4:U$149350,"Laki-laki"),"")</f>
        <v>0</v>
      </c>
      <c r="AH47" s="400">
        <f>IF(B47&lt;&gt;"",COUNTIFS(A1_Individu_Data_Keadaan_SDMK!Q$4:Q$149350,'04_MASTER_KODE_SDMK'!D$105,A1_Individu_Data_Keadaan_SDMK!O$4:O$149350,B47,A1_Individu_Data_Keadaan_SDMK!U$4:U$149350,"Perempuan"),"")</f>
        <v>0</v>
      </c>
      <c r="AI47" s="400">
        <f t="shared" si="9"/>
        <v>0</v>
      </c>
      <c r="AJ47" s="400">
        <f>IF(B47&lt;&gt;"",COUNTIFS(A1_Individu_Data_Keadaan_SDMK!Q$4:Q$149350,'04_MASTER_KODE_SDMK'!D$111,A1_Individu_Data_Keadaan_SDMK!O$4:O$149350,B47,A1_Individu_Data_Keadaan_SDMK!U$4:U$149350,"Laki-laki"),"")</f>
        <v>0</v>
      </c>
      <c r="AK47" s="400">
        <f>IF(B47&lt;&gt;"",COUNTIFS(A1_Individu_Data_Keadaan_SDMK!Q$4:Q$149350,'04_MASTER_KODE_SDMK'!D$111,A1_Individu_Data_Keadaan_SDMK!O$4:O$149350,B47,A1_Individu_Data_Keadaan_SDMK!U$4:U$149350,"Perempuan"),"")</f>
        <v>0</v>
      </c>
      <c r="AL47" s="400">
        <f t="shared" si="10"/>
        <v>0</v>
      </c>
      <c r="AM47" s="400">
        <f>IF(B47&lt;&gt;"",COUNTIFS(A1_Individu_Data_Keadaan_SDMK!Q$4:Q$149350,'04_MASTER_KODE_SDMK'!D$113,A1_Individu_Data_Keadaan_SDMK!O$4:O$149350,B47,A1_Individu_Data_Keadaan_SDMK!U$4:U$149350,"Laki-laki"),"")</f>
        <v>0</v>
      </c>
      <c r="AN47" s="400">
        <f>IF(B47&lt;&gt;"",COUNTIFS(A1_Individu_Data_Keadaan_SDMK!Q$4:Q$149350,'04_MASTER_KODE_SDMK'!D$113,A1_Individu_Data_Keadaan_SDMK!O$4:O$149350,B47,A1_Individu_Data_Keadaan_SDMK!U$4:U$149350,"Perempuan"),"")</f>
        <v>0</v>
      </c>
      <c r="AO47" s="400">
        <f t="shared" si="11"/>
        <v>0</v>
      </c>
      <c r="AP47" s="400">
        <f>IF(B47&lt;&gt;"",COUNTIFS(A1_Individu_Data_Keadaan_SDMK!Q$4:Q$149350,'04_MASTER_KODE_SDMK'!D$120,A1_Individu_Data_Keadaan_SDMK!O$4:O$149350,B47,A1_Individu_Data_Keadaan_SDMK!U$4:U$149350,"Laki-laki"),"")</f>
        <v>0</v>
      </c>
      <c r="AQ47" s="400">
        <f>IF(B47&lt;&gt;"",COUNTIFS(A1_Individu_Data_Keadaan_SDMK!Q$4:Q$149350,'04_MASTER_KODE_SDMK'!D$120,A1_Individu_Data_Keadaan_SDMK!O$4:O$149350,B47,A1_Individu_Data_Keadaan_SDMK!U$4:U$149350,"Perempuan"),"")</f>
        <v>0</v>
      </c>
      <c r="AR47" s="400">
        <f t="shared" si="12"/>
        <v>0</v>
      </c>
      <c r="AS47" s="400">
        <f t="shared" si="13"/>
        <v>0</v>
      </c>
      <c r="AT47" s="400">
        <f t="shared" si="14"/>
        <v>0</v>
      </c>
      <c r="AU47" s="400">
        <f t="shared" si="15"/>
        <v>0</v>
      </c>
    </row>
    <row r="48" spans="1:47">
      <c r="A48" s="331">
        <v>33</v>
      </c>
      <c r="B48" s="331" t="str">
        <f>IF(INDEX('01_MASTER_KODE_WILAYAH'!F$5:F$1353,MATCH($B$9,'01_MASTER_KODE_WILAYAH'!E$5:E$1353,0)+32)&lt;&gt;"-",INDEX('01_MASTER_KODE_WILAYAH'!F$5:F$1353,MATCH($B$9,'01_MASTER_KODE_WILAYAH'!E$5:E$1353,0)+32),"")</f>
        <v>KOTA SEMARANG</v>
      </c>
      <c r="C48" s="399">
        <f>IF(B48&lt;&gt;"",COUNTIFS('02_MASTER_KODE_FASYANKES'!D$3:D$20282,"Puskesmas",'02_MASTER_KODE_FASYANKES'!L$3:L$20282,B48),"")</f>
        <v>37</v>
      </c>
      <c r="D48" s="399">
        <f>IF(B48&lt;&gt;"",COUNTIFS('02_MASTER_KODE_FASYANKES'!D$3:D$20282,"Rumah Sakit",'02_MASTER_KODE_FASYANKES'!L$3:L$20282,B48),"")</f>
        <v>26</v>
      </c>
      <c r="E48" s="399">
        <f>IF(B48&lt;&gt;"",COUNTIFS(A1_Individu_Data_Keadaan_SDMK!Q$4:Q$149350,'04_MASTER_KODE_SDMK'!D$6,A1_Individu_Data_Keadaan_SDMK!O$4:O$149350,B48,A1_Individu_Data_Keadaan_SDMK!U$4:U$149350,"Laki-laki"),"")</f>
        <v>0</v>
      </c>
      <c r="F48" s="399">
        <f>IF(B48&lt;&gt;"",COUNTIFS(A1_Individu_Data_Keadaan_SDMK!Q$4:Q$149350,'04_MASTER_KODE_SDMK'!D$6,A1_Individu_Data_Keadaan_SDMK!O$4:O$149350,B48,A1_Individu_Data_Keadaan_SDMK!U$4:U$149350,"Perempuan"),"")</f>
        <v>0</v>
      </c>
      <c r="G48" s="399">
        <f t="shared" si="0"/>
        <v>0</v>
      </c>
      <c r="H48" s="399">
        <f>IF(B48&lt;&gt;"",COUNTIFS(A1_Individu_Data_Keadaan_SDMK!Q$4:Q$149350,'04_MASTER_KODE_SDMK'!D$61,A1_Individu_Data_Keadaan_SDMK!O$4:O$149350,B48,A1_Individu_Data_Keadaan_SDMK!U$4:U$149350,"Laki-laki"),"")</f>
        <v>0</v>
      </c>
      <c r="I48" s="399">
        <f>IF(B48&lt;&gt;"",COUNTIFS(A1_Individu_Data_Keadaan_SDMK!Q$4:Q$149350,'04_MASTER_KODE_SDMK'!D$61,A1_Individu_Data_Keadaan_SDMK!O$4:O$149350,B48,A1_Individu_Data_Keadaan_SDMK!U$4:U$149350,"Perempuan"),"")</f>
        <v>0</v>
      </c>
      <c r="J48" s="399">
        <f t="shared" si="1"/>
        <v>0</v>
      </c>
      <c r="K48" s="399">
        <f>IF(B48&lt;&gt;"",COUNTIFS(A1_Individu_Data_Keadaan_SDMK!Q$4:Q$149350,'04_MASTER_KODE_SDMK'!D$62,A1_Individu_Data_Keadaan_SDMK!O$4:O$149350,B48,A1_Individu_Data_Keadaan_SDMK!U$4:U$149350,"Laki-laki"),"")</f>
        <v>0</v>
      </c>
      <c r="L48" s="399">
        <f>IF(B48&lt;&gt;"",COUNTIFS(A1_Individu_Data_Keadaan_SDMK!Q$4:Q$149350,'04_MASTER_KODE_SDMK'!D$62,A1_Individu_Data_Keadaan_SDMK!O$4:O$149350,B48,A1_Individu_Data_Keadaan_SDMK!U$4:U$149350,"Perempuan"),"")</f>
        <v>0</v>
      </c>
      <c r="M48" s="399">
        <f t="shared" si="2"/>
        <v>0</v>
      </c>
      <c r="N48" s="399">
        <f>IF(B48&lt;&gt;"",COUNTIFS(A1_Individu_Data_Keadaan_SDMK!Q$4:Q$149350,'04_MASTER_KODE_SDMK'!D$71,A1_Individu_Data_Keadaan_SDMK!O$4:O$149350,B48,A1_Individu_Data_Keadaan_SDMK!U$4:U$149350,"Perempuan"),"")</f>
        <v>0</v>
      </c>
      <c r="O48" s="399">
        <f>IF(B48&lt;&gt;"",COUNTIFS(A1_Individu_Data_Keadaan_SDMK!Q$4:Q$149350,'04_MASTER_KODE_SDMK'!D$75,A1_Individu_Data_Keadaan_SDMK!O$4:O$149350,B48,A1_Individu_Data_Keadaan_SDMK!U$4:U$149350,"Laki-laki"),"")</f>
        <v>0</v>
      </c>
      <c r="P48" s="399">
        <f>IF(B48&lt;&gt;"",COUNTIFS(A1_Individu_Data_Keadaan_SDMK!Q$4:Q$149350,'04_MASTER_KODE_SDMK'!D$75,A1_Individu_Data_Keadaan_SDMK!O$4:O$149350,B48,A1_Individu_Data_Keadaan_SDMK!U$4:U$149350,"Perempuan"),"")</f>
        <v>0</v>
      </c>
      <c r="Q48" s="399">
        <f t="shared" si="3"/>
        <v>0</v>
      </c>
      <c r="R48" s="399">
        <f>IF(B48&lt;&gt;"",COUNTIFS(A1_Individu_Data_Keadaan_SDMK!Q$4:Q$149350,'04_MASTER_KODE_SDMK'!D$79,A1_Individu_Data_Keadaan_SDMK!O$4:O$149350,B48,A1_Individu_Data_Keadaan_SDMK!U$4:U$149350,"Laki-laki"),"")</f>
        <v>0</v>
      </c>
      <c r="S48" s="399">
        <f>IF(B48&lt;&gt;"",COUNTIFS(A1_Individu_Data_Keadaan_SDMK!Q$4:Q$149350,'04_MASTER_KODE_SDMK'!D$79,A1_Individu_Data_Keadaan_SDMK!O$4:O$149350,B48,A1_Individu_Data_Keadaan_SDMK!U$4:U$149350,"Perempuan"),"")</f>
        <v>0</v>
      </c>
      <c r="T48" s="399">
        <f t="shared" si="4"/>
        <v>0</v>
      </c>
      <c r="U48" s="399">
        <f>IF(B48&lt;&gt;"",COUNTIFS(A1_Individu_Data_Keadaan_SDMK!Q$4:Q$149350,'04_MASTER_KODE_SDMK'!D$88,A1_Individu_Data_Keadaan_SDMK!O$4:O$149350,B48,A1_Individu_Data_Keadaan_SDMK!U$4:U$149350,"Laki-laki"),"")</f>
        <v>0</v>
      </c>
      <c r="V48" s="399">
        <f>IF(B48&lt;&gt;"",COUNTIFS(A1_Individu_Data_Keadaan_SDMK!Q$4:Q$149350,'04_MASTER_KODE_SDMK'!D$88,A1_Individu_Data_Keadaan_SDMK!O$4:O$149350,B48,A1_Individu_Data_Keadaan_SDMK!U$4:U$149350,"Perempuan"),"")</f>
        <v>0</v>
      </c>
      <c r="W48" s="399">
        <f t="shared" si="5"/>
        <v>0</v>
      </c>
      <c r="X48" s="399">
        <f>IF(B48&lt;&gt;"",COUNTIFS(A1_Individu_Data_Keadaan_SDMK!Q$4:Q$149350,'04_MASTER_KODE_SDMK'!D$91,A1_Individu_Data_Keadaan_SDMK!O$4:O$149350,B48,A1_Individu_Data_Keadaan_SDMK!U$4:U$149350,"Laki-laki"),"")</f>
        <v>0</v>
      </c>
      <c r="Y48" s="399">
        <f>IF(B48&lt;&gt;"",COUNTIFS(A1_Individu_Data_Keadaan_SDMK!Q$4:Q$149350,'04_MASTER_KODE_SDMK'!D$91,A1_Individu_Data_Keadaan_SDMK!O$4:O$149350,B48,A1_Individu_Data_Keadaan_SDMK!U$4:U$149350,"Perempuan"),"")</f>
        <v>0</v>
      </c>
      <c r="Z48" s="399">
        <f t="shared" si="6"/>
        <v>0</v>
      </c>
      <c r="AA48" s="399">
        <f>IF(B48&lt;&gt;"",COUNTIFS(A1_Individu_Data_Keadaan_SDMK!Q$4:Q$149350,'04_MASTER_KODE_SDMK'!D$93,A1_Individu_Data_Keadaan_SDMK!O$4:O$149350,B48,A1_Individu_Data_Keadaan_SDMK!U$4:U$149350,"Laki-laki"),"")</f>
        <v>0</v>
      </c>
      <c r="AB48" s="399">
        <f>IF(B48&lt;&gt;"",COUNTIFS(A1_Individu_Data_Keadaan_SDMK!Q$4:Q$149350,'04_MASTER_KODE_SDMK'!D$93,A1_Individu_Data_Keadaan_SDMK!O$4:O$149350,B48,A1_Individu_Data_Keadaan_SDMK!U$4:U$149350,"Perempuan"),"")</f>
        <v>0</v>
      </c>
      <c r="AC48" s="399">
        <f t="shared" si="7"/>
        <v>0</v>
      </c>
      <c r="AD48" s="399">
        <f>IF(B48&lt;&gt;"",COUNTIFS(A1_Individu_Data_Keadaan_SDMK!Q$4:Q$149350,'04_MASTER_KODE_SDMK'!D$97,A1_Individu_Data_Keadaan_SDMK!O$4:O$149350,B48,A1_Individu_Data_Keadaan_SDMK!U$4:U$149350,"Laki-laki"),"")</f>
        <v>0</v>
      </c>
      <c r="AE48" s="399">
        <f>IF(B48&lt;&gt;"",COUNTIFS(A1_Individu_Data_Keadaan_SDMK!Q$4:Q$149350,'04_MASTER_KODE_SDMK'!D$97,A1_Individu_Data_Keadaan_SDMK!O$4:O$149350,B48,A1_Individu_Data_Keadaan_SDMK!U$4:U$149350,"Perempuan"),"")</f>
        <v>0</v>
      </c>
      <c r="AF48" s="399">
        <f t="shared" si="8"/>
        <v>0</v>
      </c>
      <c r="AG48" s="399">
        <f>IF(B48&lt;&gt;"",COUNTIFS(A1_Individu_Data_Keadaan_SDMK!Q$4:Q$149350,'04_MASTER_KODE_SDMK'!D$105,A1_Individu_Data_Keadaan_SDMK!O$4:O$149350,B48,A1_Individu_Data_Keadaan_SDMK!U$4:U$149350,"Laki-laki"),"")</f>
        <v>0</v>
      </c>
      <c r="AH48" s="399">
        <f>IF(B48&lt;&gt;"",COUNTIFS(A1_Individu_Data_Keadaan_SDMK!Q$4:Q$149350,'04_MASTER_KODE_SDMK'!D$105,A1_Individu_Data_Keadaan_SDMK!O$4:O$149350,B48,A1_Individu_Data_Keadaan_SDMK!U$4:U$149350,"Perempuan"),"")</f>
        <v>0</v>
      </c>
      <c r="AI48" s="399">
        <f t="shared" si="9"/>
        <v>0</v>
      </c>
      <c r="AJ48" s="399">
        <f>IF(B48&lt;&gt;"",COUNTIFS(A1_Individu_Data_Keadaan_SDMK!Q$4:Q$149350,'04_MASTER_KODE_SDMK'!D$111,A1_Individu_Data_Keadaan_SDMK!O$4:O$149350,B48,A1_Individu_Data_Keadaan_SDMK!U$4:U$149350,"Laki-laki"),"")</f>
        <v>0</v>
      </c>
      <c r="AK48" s="399">
        <f>IF(B48&lt;&gt;"",COUNTIFS(A1_Individu_Data_Keadaan_SDMK!Q$4:Q$149350,'04_MASTER_KODE_SDMK'!D$111,A1_Individu_Data_Keadaan_SDMK!O$4:O$149350,B48,A1_Individu_Data_Keadaan_SDMK!U$4:U$149350,"Perempuan"),"")</f>
        <v>0</v>
      </c>
      <c r="AL48" s="399">
        <f t="shared" si="10"/>
        <v>0</v>
      </c>
      <c r="AM48" s="399">
        <f>IF(B48&lt;&gt;"",COUNTIFS(A1_Individu_Data_Keadaan_SDMK!Q$4:Q$149350,'04_MASTER_KODE_SDMK'!D$113,A1_Individu_Data_Keadaan_SDMK!O$4:O$149350,B48,A1_Individu_Data_Keadaan_SDMK!U$4:U$149350,"Laki-laki"),"")</f>
        <v>0</v>
      </c>
      <c r="AN48" s="399">
        <f>IF(B48&lt;&gt;"",COUNTIFS(A1_Individu_Data_Keadaan_SDMK!Q$4:Q$149350,'04_MASTER_KODE_SDMK'!D$113,A1_Individu_Data_Keadaan_SDMK!O$4:O$149350,B48,A1_Individu_Data_Keadaan_SDMK!U$4:U$149350,"Perempuan"),"")</f>
        <v>0</v>
      </c>
      <c r="AO48" s="399">
        <f t="shared" si="11"/>
        <v>0</v>
      </c>
      <c r="AP48" s="399">
        <f>IF(B48&lt;&gt;"",COUNTIFS(A1_Individu_Data_Keadaan_SDMK!Q$4:Q$149350,'04_MASTER_KODE_SDMK'!D$120,A1_Individu_Data_Keadaan_SDMK!O$4:O$149350,B48,A1_Individu_Data_Keadaan_SDMK!U$4:U$149350,"Laki-laki"),"")</f>
        <v>0</v>
      </c>
      <c r="AQ48" s="399">
        <f>IF(B48&lt;&gt;"",COUNTIFS(A1_Individu_Data_Keadaan_SDMK!Q$4:Q$149350,'04_MASTER_KODE_SDMK'!D$120,A1_Individu_Data_Keadaan_SDMK!O$4:O$149350,B48,A1_Individu_Data_Keadaan_SDMK!U$4:U$149350,"Perempuan"),"")</f>
        <v>0</v>
      </c>
      <c r="AR48" s="399">
        <f t="shared" si="12"/>
        <v>0</v>
      </c>
      <c r="AS48" s="399">
        <f t="shared" si="13"/>
        <v>0</v>
      </c>
      <c r="AT48" s="399">
        <f t="shared" si="14"/>
        <v>0</v>
      </c>
      <c r="AU48" s="399">
        <f t="shared" si="15"/>
        <v>0</v>
      </c>
    </row>
    <row r="49" spans="1:47">
      <c r="A49" s="388">
        <v>34</v>
      </c>
      <c r="B49" s="388" t="str">
        <f>IF(INDEX('01_MASTER_KODE_WILAYAH'!F$5:F$1353,MATCH($B$9,'01_MASTER_KODE_WILAYAH'!E$5:E$1353,0)+33)&lt;&gt;"-",INDEX('01_MASTER_KODE_WILAYAH'!F$5:F$1353,MATCH($B$9,'01_MASTER_KODE_WILAYAH'!E$5:E$1353,0)+33),"")</f>
        <v>KOTA PEKALONGAN</v>
      </c>
      <c r="C49" s="400">
        <f>IF(B49&lt;&gt;"",COUNTIFS('02_MASTER_KODE_FASYANKES'!D$3:D$20282,"Puskesmas",'02_MASTER_KODE_FASYANKES'!L$3:L$20282,B49),"")</f>
        <v>14</v>
      </c>
      <c r="D49" s="400">
        <f>IF(B49&lt;&gt;"",COUNTIFS('02_MASTER_KODE_FASYANKES'!D$3:D$20282,"Rumah Sakit",'02_MASTER_KODE_FASYANKES'!L$3:L$20282,B49),"")</f>
        <v>6</v>
      </c>
      <c r="E49" s="400">
        <f>IF(B49&lt;&gt;"",COUNTIFS(A1_Individu_Data_Keadaan_SDMK!Q$4:Q$149350,'04_MASTER_KODE_SDMK'!D$6,A1_Individu_Data_Keadaan_SDMK!O$4:O$149350,B49,A1_Individu_Data_Keadaan_SDMK!U$4:U$149350,"Laki-laki"),"")</f>
        <v>0</v>
      </c>
      <c r="F49" s="400">
        <f>IF(B49&lt;&gt;"",COUNTIFS(A1_Individu_Data_Keadaan_SDMK!Q$4:Q$149350,'04_MASTER_KODE_SDMK'!D$6,A1_Individu_Data_Keadaan_SDMK!O$4:O$149350,B49,A1_Individu_Data_Keadaan_SDMK!U$4:U$149350,"Perempuan"),"")</f>
        <v>0</v>
      </c>
      <c r="G49" s="400">
        <f t="shared" si="0"/>
        <v>0</v>
      </c>
      <c r="H49" s="400">
        <f>IF(B49&lt;&gt;"",COUNTIFS(A1_Individu_Data_Keadaan_SDMK!Q$4:Q$149350,'04_MASTER_KODE_SDMK'!D$61,A1_Individu_Data_Keadaan_SDMK!O$4:O$149350,B49,A1_Individu_Data_Keadaan_SDMK!U$4:U$149350,"Laki-laki"),"")</f>
        <v>0</v>
      </c>
      <c r="I49" s="400">
        <f>IF(B49&lt;&gt;"",COUNTIFS(A1_Individu_Data_Keadaan_SDMK!Q$4:Q$149350,'04_MASTER_KODE_SDMK'!D$61,A1_Individu_Data_Keadaan_SDMK!O$4:O$149350,B49,A1_Individu_Data_Keadaan_SDMK!U$4:U$149350,"Perempuan"),"")</f>
        <v>0</v>
      </c>
      <c r="J49" s="400">
        <f t="shared" si="1"/>
        <v>0</v>
      </c>
      <c r="K49" s="400">
        <f>IF(B49&lt;&gt;"",COUNTIFS(A1_Individu_Data_Keadaan_SDMK!Q$4:Q$149350,'04_MASTER_KODE_SDMK'!D$62,A1_Individu_Data_Keadaan_SDMK!O$4:O$149350,B49,A1_Individu_Data_Keadaan_SDMK!U$4:U$149350,"Laki-laki"),"")</f>
        <v>0</v>
      </c>
      <c r="L49" s="400">
        <f>IF(B49&lt;&gt;"",COUNTIFS(A1_Individu_Data_Keadaan_SDMK!Q$4:Q$149350,'04_MASTER_KODE_SDMK'!D$62,A1_Individu_Data_Keadaan_SDMK!O$4:O$149350,B49,A1_Individu_Data_Keadaan_SDMK!U$4:U$149350,"Perempuan"),"")</f>
        <v>0</v>
      </c>
      <c r="M49" s="400">
        <f t="shared" si="2"/>
        <v>0</v>
      </c>
      <c r="N49" s="400">
        <f>IF(B49&lt;&gt;"",COUNTIFS(A1_Individu_Data_Keadaan_SDMK!Q$4:Q$149350,'04_MASTER_KODE_SDMK'!D$71,A1_Individu_Data_Keadaan_SDMK!O$4:O$149350,B49,A1_Individu_Data_Keadaan_SDMK!U$4:U$149350,"Perempuan"),"")</f>
        <v>0</v>
      </c>
      <c r="O49" s="400">
        <f>IF(B49&lt;&gt;"",COUNTIFS(A1_Individu_Data_Keadaan_SDMK!Q$4:Q$149350,'04_MASTER_KODE_SDMK'!D$75,A1_Individu_Data_Keadaan_SDMK!O$4:O$149350,B49,A1_Individu_Data_Keadaan_SDMK!U$4:U$149350,"Laki-laki"),"")</f>
        <v>0</v>
      </c>
      <c r="P49" s="400">
        <f>IF(B49&lt;&gt;"",COUNTIFS(A1_Individu_Data_Keadaan_SDMK!Q$4:Q$149350,'04_MASTER_KODE_SDMK'!D$75,A1_Individu_Data_Keadaan_SDMK!O$4:O$149350,B49,A1_Individu_Data_Keadaan_SDMK!U$4:U$149350,"Perempuan"),"")</f>
        <v>0</v>
      </c>
      <c r="Q49" s="400">
        <f t="shared" si="3"/>
        <v>0</v>
      </c>
      <c r="R49" s="400">
        <f>IF(B49&lt;&gt;"",COUNTIFS(A1_Individu_Data_Keadaan_SDMK!Q$4:Q$149350,'04_MASTER_KODE_SDMK'!D$79,A1_Individu_Data_Keadaan_SDMK!O$4:O$149350,B49,A1_Individu_Data_Keadaan_SDMK!U$4:U$149350,"Laki-laki"),"")</f>
        <v>0</v>
      </c>
      <c r="S49" s="400">
        <f>IF(B49&lt;&gt;"",COUNTIFS(A1_Individu_Data_Keadaan_SDMK!Q$4:Q$149350,'04_MASTER_KODE_SDMK'!D$79,A1_Individu_Data_Keadaan_SDMK!O$4:O$149350,B49,A1_Individu_Data_Keadaan_SDMK!U$4:U$149350,"Perempuan"),"")</f>
        <v>0</v>
      </c>
      <c r="T49" s="400">
        <f t="shared" si="4"/>
        <v>0</v>
      </c>
      <c r="U49" s="400">
        <f>IF(B49&lt;&gt;"",COUNTIFS(A1_Individu_Data_Keadaan_SDMK!Q$4:Q$149350,'04_MASTER_KODE_SDMK'!D$88,A1_Individu_Data_Keadaan_SDMK!O$4:O$149350,B49,A1_Individu_Data_Keadaan_SDMK!U$4:U$149350,"Laki-laki"),"")</f>
        <v>0</v>
      </c>
      <c r="V49" s="400">
        <f>IF(B49&lt;&gt;"",COUNTIFS(A1_Individu_Data_Keadaan_SDMK!Q$4:Q$149350,'04_MASTER_KODE_SDMK'!D$88,A1_Individu_Data_Keadaan_SDMK!O$4:O$149350,B49,A1_Individu_Data_Keadaan_SDMK!U$4:U$149350,"Perempuan"),"")</f>
        <v>0</v>
      </c>
      <c r="W49" s="400">
        <f t="shared" si="5"/>
        <v>0</v>
      </c>
      <c r="X49" s="400">
        <f>IF(B49&lt;&gt;"",COUNTIFS(A1_Individu_Data_Keadaan_SDMK!Q$4:Q$149350,'04_MASTER_KODE_SDMK'!D$91,A1_Individu_Data_Keadaan_SDMK!O$4:O$149350,B49,A1_Individu_Data_Keadaan_SDMK!U$4:U$149350,"Laki-laki"),"")</f>
        <v>0</v>
      </c>
      <c r="Y49" s="400">
        <f>IF(B49&lt;&gt;"",COUNTIFS(A1_Individu_Data_Keadaan_SDMK!Q$4:Q$149350,'04_MASTER_KODE_SDMK'!D$91,A1_Individu_Data_Keadaan_SDMK!O$4:O$149350,B49,A1_Individu_Data_Keadaan_SDMK!U$4:U$149350,"Perempuan"),"")</f>
        <v>0</v>
      </c>
      <c r="Z49" s="400">
        <f t="shared" si="6"/>
        <v>0</v>
      </c>
      <c r="AA49" s="400">
        <f>IF(B49&lt;&gt;"",COUNTIFS(A1_Individu_Data_Keadaan_SDMK!Q$4:Q$149350,'04_MASTER_KODE_SDMK'!D$93,A1_Individu_Data_Keadaan_SDMK!O$4:O$149350,B49,A1_Individu_Data_Keadaan_SDMK!U$4:U$149350,"Laki-laki"),"")</f>
        <v>0</v>
      </c>
      <c r="AB49" s="400">
        <f>IF(B49&lt;&gt;"",COUNTIFS(A1_Individu_Data_Keadaan_SDMK!Q$4:Q$149350,'04_MASTER_KODE_SDMK'!D$93,A1_Individu_Data_Keadaan_SDMK!O$4:O$149350,B49,A1_Individu_Data_Keadaan_SDMK!U$4:U$149350,"Perempuan"),"")</f>
        <v>0</v>
      </c>
      <c r="AC49" s="400">
        <f t="shared" si="7"/>
        <v>0</v>
      </c>
      <c r="AD49" s="400">
        <f>IF(B49&lt;&gt;"",COUNTIFS(A1_Individu_Data_Keadaan_SDMK!Q$4:Q$149350,'04_MASTER_KODE_SDMK'!D$97,A1_Individu_Data_Keadaan_SDMK!O$4:O$149350,B49,A1_Individu_Data_Keadaan_SDMK!U$4:U$149350,"Laki-laki"),"")</f>
        <v>0</v>
      </c>
      <c r="AE49" s="400">
        <f>IF(B49&lt;&gt;"",COUNTIFS(A1_Individu_Data_Keadaan_SDMK!Q$4:Q$149350,'04_MASTER_KODE_SDMK'!D$97,A1_Individu_Data_Keadaan_SDMK!O$4:O$149350,B49,A1_Individu_Data_Keadaan_SDMK!U$4:U$149350,"Perempuan"),"")</f>
        <v>0</v>
      </c>
      <c r="AF49" s="400">
        <f t="shared" si="8"/>
        <v>0</v>
      </c>
      <c r="AG49" s="400">
        <f>IF(B49&lt;&gt;"",COUNTIFS(A1_Individu_Data_Keadaan_SDMK!Q$4:Q$149350,'04_MASTER_KODE_SDMK'!D$105,A1_Individu_Data_Keadaan_SDMK!O$4:O$149350,B49,A1_Individu_Data_Keadaan_SDMK!U$4:U$149350,"Laki-laki"),"")</f>
        <v>0</v>
      </c>
      <c r="AH49" s="400">
        <f>IF(B49&lt;&gt;"",COUNTIFS(A1_Individu_Data_Keadaan_SDMK!Q$4:Q$149350,'04_MASTER_KODE_SDMK'!D$105,A1_Individu_Data_Keadaan_SDMK!O$4:O$149350,B49,A1_Individu_Data_Keadaan_SDMK!U$4:U$149350,"Perempuan"),"")</f>
        <v>0</v>
      </c>
      <c r="AI49" s="400">
        <f t="shared" si="9"/>
        <v>0</v>
      </c>
      <c r="AJ49" s="400">
        <f>IF(B49&lt;&gt;"",COUNTIFS(A1_Individu_Data_Keadaan_SDMK!Q$4:Q$149350,'04_MASTER_KODE_SDMK'!D$111,A1_Individu_Data_Keadaan_SDMK!O$4:O$149350,B49,A1_Individu_Data_Keadaan_SDMK!U$4:U$149350,"Laki-laki"),"")</f>
        <v>0</v>
      </c>
      <c r="AK49" s="400">
        <f>IF(B49&lt;&gt;"",COUNTIFS(A1_Individu_Data_Keadaan_SDMK!Q$4:Q$149350,'04_MASTER_KODE_SDMK'!D$111,A1_Individu_Data_Keadaan_SDMK!O$4:O$149350,B49,A1_Individu_Data_Keadaan_SDMK!U$4:U$149350,"Perempuan"),"")</f>
        <v>0</v>
      </c>
      <c r="AL49" s="400">
        <f t="shared" si="10"/>
        <v>0</v>
      </c>
      <c r="AM49" s="400">
        <f>IF(B49&lt;&gt;"",COUNTIFS(A1_Individu_Data_Keadaan_SDMK!Q$4:Q$149350,'04_MASTER_KODE_SDMK'!D$113,A1_Individu_Data_Keadaan_SDMK!O$4:O$149350,B49,A1_Individu_Data_Keadaan_SDMK!U$4:U$149350,"Laki-laki"),"")</f>
        <v>0</v>
      </c>
      <c r="AN49" s="400">
        <f>IF(B49&lt;&gt;"",COUNTIFS(A1_Individu_Data_Keadaan_SDMK!Q$4:Q$149350,'04_MASTER_KODE_SDMK'!D$113,A1_Individu_Data_Keadaan_SDMK!O$4:O$149350,B49,A1_Individu_Data_Keadaan_SDMK!U$4:U$149350,"Perempuan"),"")</f>
        <v>0</v>
      </c>
      <c r="AO49" s="400">
        <f t="shared" si="11"/>
        <v>0</v>
      </c>
      <c r="AP49" s="400">
        <f>IF(B49&lt;&gt;"",COUNTIFS(A1_Individu_Data_Keadaan_SDMK!Q$4:Q$149350,'04_MASTER_KODE_SDMK'!D$120,A1_Individu_Data_Keadaan_SDMK!O$4:O$149350,B49,A1_Individu_Data_Keadaan_SDMK!U$4:U$149350,"Laki-laki"),"")</f>
        <v>0</v>
      </c>
      <c r="AQ49" s="400">
        <f>IF(B49&lt;&gt;"",COUNTIFS(A1_Individu_Data_Keadaan_SDMK!Q$4:Q$149350,'04_MASTER_KODE_SDMK'!D$120,A1_Individu_Data_Keadaan_SDMK!O$4:O$149350,B49,A1_Individu_Data_Keadaan_SDMK!U$4:U$149350,"Perempuan"),"")</f>
        <v>0</v>
      </c>
      <c r="AR49" s="400">
        <f t="shared" si="12"/>
        <v>0</v>
      </c>
      <c r="AS49" s="400">
        <f t="shared" si="13"/>
        <v>0</v>
      </c>
      <c r="AT49" s="400">
        <f t="shared" si="14"/>
        <v>0</v>
      </c>
      <c r="AU49" s="400">
        <f t="shared" si="15"/>
        <v>0</v>
      </c>
    </row>
    <row r="50" spans="1:47">
      <c r="A50" s="331">
        <v>35</v>
      </c>
      <c r="B50" s="331" t="str">
        <f>IF(INDEX('01_MASTER_KODE_WILAYAH'!F$5:F$1353,MATCH($B$9,'01_MASTER_KODE_WILAYAH'!E$5:E$1353,0)+34)&lt;&gt;"-",INDEX('01_MASTER_KODE_WILAYAH'!F$5:F$1353,MATCH($B$9,'01_MASTER_KODE_WILAYAH'!E$5:E$1353,0)+34),"")</f>
        <v>KOTA TEGAL</v>
      </c>
      <c r="C50" s="399">
        <f>IF(B50&lt;&gt;"",COUNTIFS('02_MASTER_KODE_FASYANKES'!D$3:D$20282,"Puskesmas",'02_MASTER_KODE_FASYANKES'!L$3:L$20282,B50),"")</f>
        <v>8</v>
      </c>
      <c r="D50" s="399">
        <f>IF(B50&lt;&gt;"",COUNTIFS('02_MASTER_KODE_FASYANKES'!D$3:D$20282,"Rumah Sakit",'02_MASTER_KODE_FASYANKES'!L$3:L$20282,B50),"")</f>
        <v>5</v>
      </c>
      <c r="E50" s="399">
        <f>IF(B50&lt;&gt;"",COUNTIFS(A1_Individu_Data_Keadaan_SDMK!Q$4:Q$149350,'04_MASTER_KODE_SDMK'!D$6,A1_Individu_Data_Keadaan_SDMK!O$4:O$149350,B50,A1_Individu_Data_Keadaan_SDMK!U$4:U$149350,"Laki-laki"),"")</f>
        <v>0</v>
      </c>
      <c r="F50" s="399">
        <f>IF(B50&lt;&gt;"",COUNTIFS(A1_Individu_Data_Keadaan_SDMK!Q$4:Q$149350,'04_MASTER_KODE_SDMK'!D$6,A1_Individu_Data_Keadaan_SDMK!O$4:O$149350,B50,A1_Individu_Data_Keadaan_SDMK!U$4:U$149350,"Perempuan"),"")</f>
        <v>0</v>
      </c>
      <c r="G50" s="399">
        <f t="shared" si="0"/>
        <v>0</v>
      </c>
      <c r="H50" s="399">
        <f>IF(B50&lt;&gt;"",COUNTIFS(A1_Individu_Data_Keadaan_SDMK!Q$4:Q$149350,'04_MASTER_KODE_SDMK'!D$61,A1_Individu_Data_Keadaan_SDMK!O$4:O$149350,B50,A1_Individu_Data_Keadaan_SDMK!U$4:U$149350,"Laki-laki"),"")</f>
        <v>0</v>
      </c>
      <c r="I50" s="399">
        <f>IF(B50&lt;&gt;"",COUNTIFS(A1_Individu_Data_Keadaan_SDMK!Q$4:Q$149350,'04_MASTER_KODE_SDMK'!D$61,A1_Individu_Data_Keadaan_SDMK!O$4:O$149350,B50,A1_Individu_Data_Keadaan_SDMK!U$4:U$149350,"Perempuan"),"")</f>
        <v>0</v>
      </c>
      <c r="J50" s="399">
        <f t="shared" si="1"/>
        <v>0</v>
      </c>
      <c r="K50" s="399">
        <f>IF(B50&lt;&gt;"",COUNTIFS(A1_Individu_Data_Keadaan_SDMK!Q$4:Q$149350,'04_MASTER_KODE_SDMK'!D$62,A1_Individu_Data_Keadaan_SDMK!O$4:O$149350,B50,A1_Individu_Data_Keadaan_SDMK!U$4:U$149350,"Laki-laki"),"")</f>
        <v>0</v>
      </c>
      <c r="L50" s="399">
        <f>IF(B50&lt;&gt;"",COUNTIFS(A1_Individu_Data_Keadaan_SDMK!Q$4:Q$149350,'04_MASTER_KODE_SDMK'!D$62,A1_Individu_Data_Keadaan_SDMK!O$4:O$149350,B50,A1_Individu_Data_Keadaan_SDMK!U$4:U$149350,"Perempuan"),"")</f>
        <v>0</v>
      </c>
      <c r="M50" s="399">
        <f t="shared" si="2"/>
        <v>0</v>
      </c>
      <c r="N50" s="399">
        <f>IF(B50&lt;&gt;"",COUNTIFS(A1_Individu_Data_Keadaan_SDMK!Q$4:Q$149350,'04_MASTER_KODE_SDMK'!D$71,A1_Individu_Data_Keadaan_SDMK!O$4:O$149350,B50,A1_Individu_Data_Keadaan_SDMK!U$4:U$149350,"Perempuan"),"")</f>
        <v>0</v>
      </c>
      <c r="O50" s="399">
        <f>IF(B50&lt;&gt;"",COUNTIFS(A1_Individu_Data_Keadaan_SDMK!Q$4:Q$149350,'04_MASTER_KODE_SDMK'!D$75,A1_Individu_Data_Keadaan_SDMK!O$4:O$149350,B50,A1_Individu_Data_Keadaan_SDMK!U$4:U$149350,"Laki-laki"),"")</f>
        <v>0</v>
      </c>
      <c r="P50" s="399">
        <f>IF(B50&lt;&gt;"",COUNTIFS(A1_Individu_Data_Keadaan_SDMK!Q$4:Q$149350,'04_MASTER_KODE_SDMK'!D$75,A1_Individu_Data_Keadaan_SDMK!O$4:O$149350,B50,A1_Individu_Data_Keadaan_SDMK!U$4:U$149350,"Perempuan"),"")</f>
        <v>0</v>
      </c>
      <c r="Q50" s="399">
        <f t="shared" si="3"/>
        <v>0</v>
      </c>
      <c r="R50" s="399">
        <f>IF(B50&lt;&gt;"",COUNTIFS(A1_Individu_Data_Keadaan_SDMK!Q$4:Q$149350,'04_MASTER_KODE_SDMK'!D$79,A1_Individu_Data_Keadaan_SDMK!O$4:O$149350,B50,A1_Individu_Data_Keadaan_SDMK!U$4:U$149350,"Laki-laki"),"")</f>
        <v>0</v>
      </c>
      <c r="S50" s="399">
        <f>IF(B50&lt;&gt;"",COUNTIFS(A1_Individu_Data_Keadaan_SDMK!Q$4:Q$149350,'04_MASTER_KODE_SDMK'!D$79,A1_Individu_Data_Keadaan_SDMK!O$4:O$149350,B50,A1_Individu_Data_Keadaan_SDMK!U$4:U$149350,"Perempuan"),"")</f>
        <v>0</v>
      </c>
      <c r="T50" s="399">
        <f t="shared" si="4"/>
        <v>0</v>
      </c>
      <c r="U50" s="399">
        <f>IF(B50&lt;&gt;"",COUNTIFS(A1_Individu_Data_Keadaan_SDMK!Q$4:Q$149350,'04_MASTER_KODE_SDMK'!D$88,A1_Individu_Data_Keadaan_SDMK!O$4:O$149350,B50,A1_Individu_Data_Keadaan_SDMK!U$4:U$149350,"Laki-laki"),"")</f>
        <v>0</v>
      </c>
      <c r="V50" s="399">
        <f>IF(B50&lt;&gt;"",COUNTIFS(A1_Individu_Data_Keadaan_SDMK!Q$4:Q$149350,'04_MASTER_KODE_SDMK'!D$88,A1_Individu_Data_Keadaan_SDMK!O$4:O$149350,B50,A1_Individu_Data_Keadaan_SDMK!U$4:U$149350,"Perempuan"),"")</f>
        <v>0</v>
      </c>
      <c r="W50" s="399">
        <f t="shared" si="5"/>
        <v>0</v>
      </c>
      <c r="X50" s="399">
        <f>IF(B50&lt;&gt;"",COUNTIFS(A1_Individu_Data_Keadaan_SDMK!Q$4:Q$149350,'04_MASTER_KODE_SDMK'!D$91,A1_Individu_Data_Keadaan_SDMK!O$4:O$149350,B50,A1_Individu_Data_Keadaan_SDMK!U$4:U$149350,"Laki-laki"),"")</f>
        <v>0</v>
      </c>
      <c r="Y50" s="399">
        <f>IF(B50&lt;&gt;"",COUNTIFS(A1_Individu_Data_Keadaan_SDMK!Q$4:Q$149350,'04_MASTER_KODE_SDMK'!D$91,A1_Individu_Data_Keadaan_SDMK!O$4:O$149350,B50,A1_Individu_Data_Keadaan_SDMK!U$4:U$149350,"Perempuan"),"")</f>
        <v>0</v>
      </c>
      <c r="Z50" s="399">
        <f t="shared" si="6"/>
        <v>0</v>
      </c>
      <c r="AA50" s="399">
        <f>IF(B50&lt;&gt;"",COUNTIFS(A1_Individu_Data_Keadaan_SDMK!Q$4:Q$149350,'04_MASTER_KODE_SDMK'!D$93,A1_Individu_Data_Keadaan_SDMK!O$4:O$149350,B50,A1_Individu_Data_Keadaan_SDMK!U$4:U$149350,"Laki-laki"),"")</f>
        <v>0</v>
      </c>
      <c r="AB50" s="399">
        <f>IF(B50&lt;&gt;"",COUNTIFS(A1_Individu_Data_Keadaan_SDMK!Q$4:Q$149350,'04_MASTER_KODE_SDMK'!D$93,A1_Individu_Data_Keadaan_SDMK!O$4:O$149350,B50,A1_Individu_Data_Keadaan_SDMK!U$4:U$149350,"Perempuan"),"")</f>
        <v>0</v>
      </c>
      <c r="AC50" s="399">
        <f t="shared" si="7"/>
        <v>0</v>
      </c>
      <c r="AD50" s="399">
        <f>IF(B50&lt;&gt;"",COUNTIFS(A1_Individu_Data_Keadaan_SDMK!Q$4:Q$149350,'04_MASTER_KODE_SDMK'!D$97,A1_Individu_Data_Keadaan_SDMK!O$4:O$149350,B50,A1_Individu_Data_Keadaan_SDMK!U$4:U$149350,"Laki-laki"),"")</f>
        <v>0</v>
      </c>
      <c r="AE50" s="399">
        <f>IF(B50&lt;&gt;"",COUNTIFS(A1_Individu_Data_Keadaan_SDMK!Q$4:Q$149350,'04_MASTER_KODE_SDMK'!D$97,A1_Individu_Data_Keadaan_SDMK!O$4:O$149350,B50,A1_Individu_Data_Keadaan_SDMK!U$4:U$149350,"Perempuan"),"")</f>
        <v>0</v>
      </c>
      <c r="AF50" s="399">
        <f t="shared" si="8"/>
        <v>0</v>
      </c>
      <c r="AG50" s="399">
        <f>IF(B50&lt;&gt;"",COUNTIFS(A1_Individu_Data_Keadaan_SDMK!Q$4:Q$149350,'04_MASTER_KODE_SDMK'!D$105,A1_Individu_Data_Keadaan_SDMK!O$4:O$149350,B50,A1_Individu_Data_Keadaan_SDMK!U$4:U$149350,"Laki-laki"),"")</f>
        <v>0</v>
      </c>
      <c r="AH50" s="399">
        <f>IF(B50&lt;&gt;"",COUNTIFS(A1_Individu_Data_Keadaan_SDMK!Q$4:Q$149350,'04_MASTER_KODE_SDMK'!D$105,A1_Individu_Data_Keadaan_SDMK!O$4:O$149350,B50,A1_Individu_Data_Keadaan_SDMK!U$4:U$149350,"Perempuan"),"")</f>
        <v>0</v>
      </c>
      <c r="AI50" s="399">
        <f t="shared" si="9"/>
        <v>0</v>
      </c>
      <c r="AJ50" s="399">
        <f>IF(B50&lt;&gt;"",COUNTIFS(A1_Individu_Data_Keadaan_SDMK!Q$4:Q$149350,'04_MASTER_KODE_SDMK'!D$111,A1_Individu_Data_Keadaan_SDMK!O$4:O$149350,B50,A1_Individu_Data_Keadaan_SDMK!U$4:U$149350,"Laki-laki"),"")</f>
        <v>0</v>
      </c>
      <c r="AK50" s="399">
        <f>IF(B50&lt;&gt;"",COUNTIFS(A1_Individu_Data_Keadaan_SDMK!Q$4:Q$149350,'04_MASTER_KODE_SDMK'!D$111,A1_Individu_Data_Keadaan_SDMK!O$4:O$149350,B50,A1_Individu_Data_Keadaan_SDMK!U$4:U$149350,"Perempuan"),"")</f>
        <v>0</v>
      </c>
      <c r="AL50" s="399">
        <f t="shared" si="10"/>
        <v>0</v>
      </c>
      <c r="AM50" s="399">
        <f>IF(B50&lt;&gt;"",COUNTIFS(A1_Individu_Data_Keadaan_SDMK!Q$4:Q$149350,'04_MASTER_KODE_SDMK'!D$113,A1_Individu_Data_Keadaan_SDMK!O$4:O$149350,B50,A1_Individu_Data_Keadaan_SDMK!U$4:U$149350,"Laki-laki"),"")</f>
        <v>0</v>
      </c>
      <c r="AN50" s="399">
        <f>IF(B50&lt;&gt;"",COUNTIFS(A1_Individu_Data_Keadaan_SDMK!Q$4:Q$149350,'04_MASTER_KODE_SDMK'!D$113,A1_Individu_Data_Keadaan_SDMK!O$4:O$149350,B50,A1_Individu_Data_Keadaan_SDMK!U$4:U$149350,"Perempuan"),"")</f>
        <v>0</v>
      </c>
      <c r="AO50" s="399">
        <f t="shared" si="11"/>
        <v>0</v>
      </c>
      <c r="AP50" s="399">
        <f>IF(B50&lt;&gt;"",COUNTIFS(A1_Individu_Data_Keadaan_SDMK!Q$4:Q$149350,'04_MASTER_KODE_SDMK'!D$120,A1_Individu_Data_Keadaan_SDMK!O$4:O$149350,B50,A1_Individu_Data_Keadaan_SDMK!U$4:U$149350,"Laki-laki"),"")</f>
        <v>0</v>
      </c>
      <c r="AQ50" s="399">
        <f>IF(B50&lt;&gt;"",COUNTIFS(A1_Individu_Data_Keadaan_SDMK!Q$4:Q$149350,'04_MASTER_KODE_SDMK'!D$120,A1_Individu_Data_Keadaan_SDMK!O$4:O$149350,B50,A1_Individu_Data_Keadaan_SDMK!U$4:U$149350,"Perempuan"),"")</f>
        <v>0</v>
      </c>
      <c r="AR50" s="399">
        <f t="shared" si="12"/>
        <v>0</v>
      </c>
      <c r="AS50" s="399">
        <f t="shared" si="13"/>
        <v>0</v>
      </c>
      <c r="AT50" s="399">
        <f t="shared" si="14"/>
        <v>0</v>
      </c>
      <c r="AU50" s="399">
        <f t="shared" si="15"/>
        <v>0</v>
      </c>
    </row>
    <row r="51" spans="1:47" hidden="1">
      <c r="A51" s="388">
        <v>36</v>
      </c>
      <c r="B51" s="388" t="str">
        <f>IF(INDEX('01_MASTER_KODE_WILAYAH'!F$5:F$1353,MATCH($B$9,'01_MASTER_KODE_WILAYAH'!E$5:E$1353,0)+35)&lt;&gt;"-",INDEX('01_MASTER_KODE_WILAYAH'!F$5:F$1353,MATCH($B$9,'01_MASTER_KODE_WILAYAH'!E$5:E$1353,0)+35),"")</f>
        <v/>
      </c>
      <c r="C51" s="400" t="str">
        <f>IF(B51&lt;&gt;"",COUNTIFS('02_MASTER_KODE_FASYANKES'!D$3:D$20282,"Puskesmas",'02_MASTER_KODE_FASYANKES'!L$3:L$20282,B51),"")</f>
        <v/>
      </c>
      <c r="D51" s="400" t="str">
        <f>IF(B51&lt;&gt;"",COUNTIFS('02_MASTER_KODE_FASYANKES'!D$3:D$20282,"Rumah Sakit",'02_MASTER_KODE_FASYANKES'!L$3:L$20282,B51),"")</f>
        <v/>
      </c>
      <c r="E51" s="400" t="str">
        <f>IF(B51&lt;&gt;"",COUNTIFS(A1_Individu_Data_Keadaan_SDMK!Q$4:Q$149350,'04_MASTER_KODE_SDMK'!D$6,A1_Individu_Data_Keadaan_SDMK!O$4:O$149350,B51,A1_Individu_Data_Keadaan_SDMK!U$4:U$149350,"Laki-laki"),"")</f>
        <v/>
      </c>
      <c r="F51" s="400" t="str">
        <f>IF(B51&lt;&gt;"",COUNTIFS(A1_Individu_Data_Keadaan_SDMK!Q$4:Q$149350,'04_MASTER_KODE_SDMK'!D$6,A1_Individu_Data_Keadaan_SDMK!O$4:O$149350,B51,A1_Individu_Data_Keadaan_SDMK!U$4:U$149350,"Perempuan"),"")</f>
        <v/>
      </c>
      <c r="G51" s="400" t="str">
        <f t="shared" si="0"/>
        <v/>
      </c>
      <c r="H51" s="400" t="str">
        <f>IF(B51&lt;&gt;"",COUNTIFS(A1_Individu_Data_Keadaan_SDMK!Q$4:Q$149350,'04_MASTER_KODE_SDMK'!D$61,A1_Individu_Data_Keadaan_SDMK!O$4:O$149350,B51,A1_Individu_Data_Keadaan_SDMK!U$4:U$149350,"Laki-laki"),"")</f>
        <v/>
      </c>
      <c r="I51" s="400" t="str">
        <f>IF(B51&lt;&gt;"",COUNTIFS(A1_Individu_Data_Keadaan_SDMK!Q$4:Q$149350,'04_MASTER_KODE_SDMK'!D$61,A1_Individu_Data_Keadaan_SDMK!O$4:O$149350,B51,A1_Individu_Data_Keadaan_SDMK!U$4:U$149350,"Perempuan"),"")</f>
        <v/>
      </c>
      <c r="J51" s="400" t="str">
        <f t="shared" si="1"/>
        <v/>
      </c>
      <c r="K51" s="400" t="str">
        <f>IF(B51&lt;&gt;"",COUNTIFS(A1_Individu_Data_Keadaan_SDMK!Q$4:Q$149350,'04_MASTER_KODE_SDMK'!D$62,A1_Individu_Data_Keadaan_SDMK!O$4:O$149350,B51,A1_Individu_Data_Keadaan_SDMK!U$4:U$149350,"Laki-laki"),"")</f>
        <v/>
      </c>
      <c r="L51" s="400" t="str">
        <f>IF(B51&lt;&gt;"",COUNTIFS(A1_Individu_Data_Keadaan_SDMK!Q$4:Q$149350,'04_MASTER_KODE_SDMK'!D$62,A1_Individu_Data_Keadaan_SDMK!O$4:O$149350,B51,A1_Individu_Data_Keadaan_SDMK!U$4:U$149350,"Perempuan"),"")</f>
        <v/>
      </c>
      <c r="M51" s="400" t="str">
        <f t="shared" si="2"/>
        <v/>
      </c>
      <c r="N51" s="400" t="str">
        <f>IF(B51&lt;&gt;"",COUNTIFS(A1_Individu_Data_Keadaan_SDMK!Q$4:Q$149350,'04_MASTER_KODE_SDMK'!D$71,A1_Individu_Data_Keadaan_SDMK!O$4:O$149350,B51,A1_Individu_Data_Keadaan_SDMK!U$4:U$149350,"Perempuan"),"")</f>
        <v/>
      </c>
      <c r="O51" s="400" t="str">
        <f>IF(B51&lt;&gt;"",COUNTIFS(A1_Individu_Data_Keadaan_SDMK!Q$4:Q$149350,'04_MASTER_KODE_SDMK'!D$75,A1_Individu_Data_Keadaan_SDMK!O$4:O$149350,B51,A1_Individu_Data_Keadaan_SDMK!U$4:U$149350,"Laki-laki"),"")</f>
        <v/>
      </c>
      <c r="P51" s="400" t="str">
        <f>IF(B51&lt;&gt;"",COUNTIFS(A1_Individu_Data_Keadaan_SDMK!Q$4:Q$149350,'04_MASTER_KODE_SDMK'!D$75,A1_Individu_Data_Keadaan_SDMK!O$4:O$149350,B51,A1_Individu_Data_Keadaan_SDMK!U$4:U$149350,"Perempuan"),"")</f>
        <v/>
      </c>
      <c r="Q51" s="400" t="str">
        <f t="shared" si="3"/>
        <v/>
      </c>
      <c r="R51" s="400" t="str">
        <f>IF(B51&lt;&gt;"",COUNTIFS(A1_Individu_Data_Keadaan_SDMK!Q$4:Q$149350,'04_MASTER_KODE_SDMK'!D$79,A1_Individu_Data_Keadaan_SDMK!O$4:O$149350,B51,A1_Individu_Data_Keadaan_SDMK!U$4:U$149350,"Laki-laki"),"")</f>
        <v/>
      </c>
      <c r="S51" s="400" t="str">
        <f>IF(B51&lt;&gt;"",COUNTIFS(A1_Individu_Data_Keadaan_SDMK!Q$4:Q$149350,'04_MASTER_KODE_SDMK'!D$79,A1_Individu_Data_Keadaan_SDMK!O$4:O$149350,B51,A1_Individu_Data_Keadaan_SDMK!U$4:U$149350,"Perempuan"),"")</f>
        <v/>
      </c>
      <c r="T51" s="400" t="str">
        <f t="shared" si="4"/>
        <v/>
      </c>
      <c r="U51" s="400" t="str">
        <f>IF(B51&lt;&gt;"",COUNTIFS(A1_Individu_Data_Keadaan_SDMK!Q$4:Q$149350,'04_MASTER_KODE_SDMK'!D$88,A1_Individu_Data_Keadaan_SDMK!O$4:O$149350,B51,A1_Individu_Data_Keadaan_SDMK!U$4:U$149350,"Laki-laki"),"")</f>
        <v/>
      </c>
      <c r="V51" s="400" t="str">
        <f>IF(B51&lt;&gt;"",COUNTIFS(A1_Individu_Data_Keadaan_SDMK!Q$4:Q$149350,'04_MASTER_KODE_SDMK'!D$88,A1_Individu_Data_Keadaan_SDMK!O$4:O$149350,B51,A1_Individu_Data_Keadaan_SDMK!U$4:U$149350,"Perempuan"),"")</f>
        <v/>
      </c>
      <c r="W51" s="400" t="str">
        <f t="shared" si="5"/>
        <v/>
      </c>
      <c r="X51" s="400" t="str">
        <f>IF(B51&lt;&gt;"",COUNTIFS(A1_Individu_Data_Keadaan_SDMK!Q$4:Q$149350,'04_MASTER_KODE_SDMK'!D$91,A1_Individu_Data_Keadaan_SDMK!O$4:O$149350,B51,A1_Individu_Data_Keadaan_SDMK!U$4:U$149350,"Laki-laki"),"")</f>
        <v/>
      </c>
      <c r="Y51" s="400" t="str">
        <f>IF(B51&lt;&gt;"",COUNTIFS(A1_Individu_Data_Keadaan_SDMK!Q$4:Q$149350,'04_MASTER_KODE_SDMK'!D$91,A1_Individu_Data_Keadaan_SDMK!O$4:O$149350,B51,A1_Individu_Data_Keadaan_SDMK!U$4:U$149350,"Perempuan"),"")</f>
        <v/>
      </c>
      <c r="Z51" s="400" t="str">
        <f t="shared" si="6"/>
        <v/>
      </c>
      <c r="AA51" s="400" t="str">
        <f>IF(B51&lt;&gt;"",COUNTIFS(A1_Individu_Data_Keadaan_SDMK!Q$4:Q$149350,'04_MASTER_KODE_SDMK'!D$93,A1_Individu_Data_Keadaan_SDMK!O$4:O$149350,B51,A1_Individu_Data_Keadaan_SDMK!U$4:U$149350,"Laki-laki"),"")</f>
        <v/>
      </c>
      <c r="AB51" s="400" t="str">
        <f>IF(B51&lt;&gt;"",COUNTIFS(A1_Individu_Data_Keadaan_SDMK!Q$4:Q$149350,'04_MASTER_KODE_SDMK'!D$93,A1_Individu_Data_Keadaan_SDMK!O$4:O$149350,B51,A1_Individu_Data_Keadaan_SDMK!U$4:U$149350,"Perempuan"),"")</f>
        <v/>
      </c>
      <c r="AC51" s="400" t="str">
        <f t="shared" si="7"/>
        <v/>
      </c>
      <c r="AD51" s="400" t="str">
        <f>IF(B51&lt;&gt;"",COUNTIFS(A1_Individu_Data_Keadaan_SDMK!Q$4:Q$149350,'04_MASTER_KODE_SDMK'!D$97,A1_Individu_Data_Keadaan_SDMK!O$4:O$149350,B51,A1_Individu_Data_Keadaan_SDMK!U$4:U$149350,"Laki-laki"),"")</f>
        <v/>
      </c>
      <c r="AE51" s="400" t="str">
        <f>IF(B51&lt;&gt;"",COUNTIFS(A1_Individu_Data_Keadaan_SDMK!Q$4:Q$149350,'04_MASTER_KODE_SDMK'!D$97,A1_Individu_Data_Keadaan_SDMK!O$4:O$149350,B51,A1_Individu_Data_Keadaan_SDMK!U$4:U$149350,"Perempuan"),"")</f>
        <v/>
      </c>
      <c r="AF51" s="400" t="str">
        <f t="shared" si="8"/>
        <v/>
      </c>
      <c r="AG51" s="400" t="str">
        <f>IF(B51&lt;&gt;"",COUNTIFS(A1_Individu_Data_Keadaan_SDMK!Q$4:Q$149350,'04_MASTER_KODE_SDMK'!D$105,A1_Individu_Data_Keadaan_SDMK!O$4:O$149350,B51,A1_Individu_Data_Keadaan_SDMK!U$4:U$149350,"Laki-laki"),"")</f>
        <v/>
      </c>
      <c r="AH51" s="400" t="str">
        <f>IF(B51&lt;&gt;"",COUNTIFS(A1_Individu_Data_Keadaan_SDMK!Q$4:Q$149350,'04_MASTER_KODE_SDMK'!D$105,A1_Individu_Data_Keadaan_SDMK!O$4:O$149350,B51,A1_Individu_Data_Keadaan_SDMK!U$4:U$149350,"Perempuan"),"")</f>
        <v/>
      </c>
      <c r="AI51" s="400" t="str">
        <f t="shared" si="9"/>
        <v/>
      </c>
      <c r="AJ51" s="400" t="str">
        <f>IF(B51&lt;&gt;"",COUNTIFS(A1_Individu_Data_Keadaan_SDMK!Q$4:Q$149350,'04_MASTER_KODE_SDMK'!D$111,A1_Individu_Data_Keadaan_SDMK!O$4:O$149350,B51,A1_Individu_Data_Keadaan_SDMK!U$4:U$149350,"Laki-laki"),"")</f>
        <v/>
      </c>
      <c r="AK51" s="400" t="str">
        <f>IF(B51&lt;&gt;"",COUNTIFS(A1_Individu_Data_Keadaan_SDMK!Q$4:Q$149350,'04_MASTER_KODE_SDMK'!D$111,A1_Individu_Data_Keadaan_SDMK!O$4:O$149350,B51,A1_Individu_Data_Keadaan_SDMK!U$4:U$149350,"Perempuan"),"")</f>
        <v/>
      </c>
      <c r="AL51" s="400" t="str">
        <f t="shared" si="10"/>
        <v/>
      </c>
      <c r="AM51" s="400" t="str">
        <f>IF(B51&lt;&gt;"",COUNTIFS(A1_Individu_Data_Keadaan_SDMK!Q$4:Q$149350,'04_MASTER_KODE_SDMK'!D$113,A1_Individu_Data_Keadaan_SDMK!O$4:O$149350,B51,A1_Individu_Data_Keadaan_SDMK!U$4:U$149350,"Laki-laki"),"")</f>
        <v/>
      </c>
      <c r="AN51" s="400" t="str">
        <f>IF(B51&lt;&gt;"",COUNTIFS(A1_Individu_Data_Keadaan_SDMK!Q$4:Q$149350,'04_MASTER_KODE_SDMK'!D$113,A1_Individu_Data_Keadaan_SDMK!O$4:O$149350,B51,A1_Individu_Data_Keadaan_SDMK!U$4:U$149350,"Perempuan"),"")</f>
        <v/>
      </c>
      <c r="AO51" s="400" t="str">
        <f t="shared" si="11"/>
        <v/>
      </c>
      <c r="AP51" s="400" t="str">
        <f>IF(B51&lt;&gt;"",COUNTIFS(A1_Individu_Data_Keadaan_SDMK!Q$4:Q$149350,'04_MASTER_KODE_SDMK'!D$120,A1_Individu_Data_Keadaan_SDMK!O$4:O$149350,B51,A1_Individu_Data_Keadaan_SDMK!U$4:U$149350,"Laki-laki"),"")</f>
        <v/>
      </c>
      <c r="AQ51" s="400" t="str">
        <f>IF(B51&lt;&gt;"",COUNTIFS(A1_Individu_Data_Keadaan_SDMK!Q$4:Q$149350,'04_MASTER_KODE_SDMK'!D$120,A1_Individu_Data_Keadaan_SDMK!O$4:O$149350,B51,A1_Individu_Data_Keadaan_SDMK!U$4:U$149350,"Perempuan"),"")</f>
        <v/>
      </c>
      <c r="AR51" s="400" t="str">
        <f t="shared" si="12"/>
        <v/>
      </c>
      <c r="AS51" s="400" t="str">
        <f t="shared" si="13"/>
        <v/>
      </c>
      <c r="AT51" s="400" t="str">
        <f t="shared" si="14"/>
        <v/>
      </c>
      <c r="AU51" s="400" t="str">
        <f t="shared" si="15"/>
        <v/>
      </c>
    </row>
    <row r="52" spans="1:47" hidden="1">
      <c r="A52" s="331">
        <v>37</v>
      </c>
      <c r="B52" s="331" t="str">
        <f>IF(INDEX('01_MASTER_KODE_WILAYAH'!F$5:F$1353,MATCH($B$9,'01_MASTER_KODE_WILAYAH'!E$5:E$1353,0)+36)&lt;&gt;"-",INDEX('01_MASTER_KODE_WILAYAH'!F$5:F$1353,MATCH($B$9,'01_MASTER_KODE_WILAYAH'!E$5:E$1353,0)+36),"")</f>
        <v/>
      </c>
      <c r="C52" s="399" t="str">
        <f>IF(B52&lt;&gt;"",COUNTIFS('02_MASTER_KODE_FASYANKES'!D$3:D$20282,"Puskesmas",'02_MASTER_KODE_FASYANKES'!L$3:L$20282,B52),"")</f>
        <v/>
      </c>
      <c r="D52" s="399" t="str">
        <f>IF(B52&lt;&gt;"",COUNTIFS('02_MASTER_KODE_FASYANKES'!D$3:D$20282,"Rumah Sakit",'02_MASTER_KODE_FASYANKES'!L$3:L$20282,B52),"")</f>
        <v/>
      </c>
      <c r="E52" s="399" t="str">
        <f>IF(B52&lt;&gt;"",COUNTIFS(A1_Individu_Data_Keadaan_SDMK!Q$4:Q$149350,'04_MASTER_KODE_SDMK'!D$6,A1_Individu_Data_Keadaan_SDMK!O$4:O$149350,B52,A1_Individu_Data_Keadaan_SDMK!U$4:U$149350,"Laki-laki"),"")</f>
        <v/>
      </c>
      <c r="F52" s="399" t="str">
        <f>IF(B52&lt;&gt;"",COUNTIFS(A1_Individu_Data_Keadaan_SDMK!Q$4:Q$149350,'04_MASTER_KODE_SDMK'!D$6,A1_Individu_Data_Keadaan_SDMK!O$4:O$149350,B52,A1_Individu_Data_Keadaan_SDMK!U$4:U$149350,"Perempuan"),"")</f>
        <v/>
      </c>
      <c r="G52" s="399" t="str">
        <f t="shared" si="0"/>
        <v/>
      </c>
      <c r="H52" s="399" t="str">
        <f>IF(B52&lt;&gt;"",COUNTIFS(A1_Individu_Data_Keadaan_SDMK!Q$4:Q$149350,'04_MASTER_KODE_SDMK'!D$61,A1_Individu_Data_Keadaan_SDMK!O$4:O$149350,B52,A1_Individu_Data_Keadaan_SDMK!U$4:U$149350,"Laki-laki"),"")</f>
        <v/>
      </c>
      <c r="I52" s="399" t="str">
        <f>IF(B52&lt;&gt;"",COUNTIFS(A1_Individu_Data_Keadaan_SDMK!Q$4:Q$149350,'04_MASTER_KODE_SDMK'!D$61,A1_Individu_Data_Keadaan_SDMK!O$4:O$149350,B52,A1_Individu_Data_Keadaan_SDMK!U$4:U$149350,"Perempuan"),"")</f>
        <v/>
      </c>
      <c r="J52" s="399" t="str">
        <f t="shared" si="1"/>
        <v/>
      </c>
      <c r="K52" s="399" t="str">
        <f>IF(B52&lt;&gt;"",COUNTIFS(A1_Individu_Data_Keadaan_SDMK!Q$4:Q$149350,'04_MASTER_KODE_SDMK'!D$62,A1_Individu_Data_Keadaan_SDMK!O$4:O$149350,B52,A1_Individu_Data_Keadaan_SDMK!U$4:U$149350,"Laki-laki"),"")</f>
        <v/>
      </c>
      <c r="L52" s="399" t="str">
        <f>IF(B52&lt;&gt;"",COUNTIFS(A1_Individu_Data_Keadaan_SDMK!Q$4:Q$149350,'04_MASTER_KODE_SDMK'!D$62,A1_Individu_Data_Keadaan_SDMK!O$4:O$149350,B52,A1_Individu_Data_Keadaan_SDMK!U$4:U$149350,"Perempuan"),"")</f>
        <v/>
      </c>
      <c r="M52" s="399" t="str">
        <f t="shared" si="2"/>
        <v/>
      </c>
      <c r="N52" s="399" t="str">
        <f>IF(B52&lt;&gt;"",COUNTIFS(A1_Individu_Data_Keadaan_SDMK!Q$4:Q$149350,'04_MASTER_KODE_SDMK'!D$71,A1_Individu_Data_Keadaan_SDMK!O$4:O$149350,B52,A1_Individu_Data_Keadaan_SDMK!U$4:U$149350,"Perempuan"),"")</f>
        <v/>
      </c>
      <c r="O52" s="399" t="str">
        <f>IF(B52&lt;&gt;"",COUNTIFS(A1_Individu_Data_Keadaan_SDMK!Q$4:Q$149350,'04_MASTER_KODE_SDMK'!D$75,A1_Individu_Data_Keadaan_SDMK!O$4:O$149350,B52,A1_Individu_Data_Keadaan_SDMK!U$4:U$149350,"Laki-laki"),"")</f>
        <v/>
      </c>
      <c r="P52" s="399" t="str">
        <f>IF(B52&lt;&gt;"",COUNTIFS(A1_Individu_Data_Keadaan_SDMK!Q$4:Q$149350,'04_MASTER_KODE_SDMK'!D$75,A1_Individu_Data_Keadaan_SDMK!O$4:O$149350,B52,A1_Individu_Data_Keadaan_SDMK!U$4:U$149350,"Perempuan"),"")</f>
        <v/>
      </c>
      <c r="Q52" s="399" t="str">
        <f t="shared" si="3"/>
        <v/>
      </c>
      <c r="R52" s="399" t="str">
        <f>IF(B52&lt;&gt;"",COUNTIFS(A1_Individu_Data_Keadaan_SDMK!Q$4:Q$149350,'04_MASTER_KODE_SDMK'!D$79,A1_Individu_Data_Keadaan_SDMK!O$4:O$149350,B52,A1_Individu_Data_Keadaan_SDMK!U$4:U$149350,"Laki-laki"),"")</f>
        <v/>
      </c>
      <c r="S52" s="399" t="str">
        <f>IF(B52&lt;&gt;"",COUNTIFS(A1_Individu_Data_Keadaan_SDMK!Q$4:Q$149350,'04_MASTER_KODE_SDMK'!D$79,A1_Individu_Data_Keadaan_SDMK!O$4:O$149350,B52,A1_Individu_Data_Keadaan_SDMK!U$4:U$149350,"Perempuan"),"")</f>
        <v/>
      </c>
      <c r="T52" s="399" t="str">
        <f t="shared" si="4"/>
        <v/>
      </c>
      <c r="U52" s="399" t="str">
        <f>IF(B52&lt;&gt;"",COUNTIFS(A1_Individu_Data_Keadaan_SDMK!Q$4:Q$149350,'04_MASTER_KODE_SDMK'!D$88,A1_Individu_Data_Keadaan_SDMK!O$4:O$149350,B52,A1_Individu_Data_Keadaan_SDMK!U$4:U$149350,"Laki-laki"),"")</f>
        <v/>
      </c>
      <c r="V52" s="399" t="str">
        <f>IF(B52&lt;&gt;"",COUNTIFS(A1_Individu_Data_Keadaan_SDMK!Q$4:Q$149350,'04_MASTER_KODE_SDMK'!D$88,A1_Individu_Data_Keadaan_SDMK!O$4:O$149350,B52,A1_Individu_Data_Keadaan_SDMK!U$4:U$149350,"Perempuan"),"")</f>
        <v/>
      </c>
      <c r="W52" s="399" t="str">
        <f t="shared" si="5"/>
        <v/>
      </c>
      <c r="X52" s="399" t="str">
        <f>IF(B52&lt;&gt;"",COUNTIFS(A1_Individu_Data_Keadaan_SDMK!Q$4:Q$149350,'04_MASTER_KODE_SDMK'!D$91,A1_Individu_Data_Keadaan_SDMK!O$4:O$149350,B52,A1_Individu_Data_Keadaan_SDMK!U$4:U$149350,"Laki-laki"),"")</f>
        <v/>
      </c>
      <c r="Y52" s="399" t="str">
        <f>IF(B52&lt;&gt;"",COUNTIFS(A1_Individu_Data_Keadaan_SDMK!Q$4:Q$149350,'04_MASTER_KODE_SDMK'!D$91,A1_Individu_Data_Keadaan_SDMK!O$4:O$149350,B52,A1_Individu_Data_Keadaan_SDMK!U$4:U$149350,"Perempuan"),"")</f>
        <v/>
      </c>
      <c r="Z52" s="399" t="str">
        <f t="shared" si="6"/>
        <v/>
      </c>
      <c r="AA52" s="399" t="str">
        <f>IF(B52&lt;&gt;"",COUNTIFS(A1_Individu_Data_Keadaan_SDMK!Q$4:Q$149350,'04_MASTER_KODE_SDMK'!D$93,A1_Individu_Data_Keadaan_SDMK!O$4:O$149350,B52,A1_Individu_Data_Keadaan_SDMK!U$4:U$149350,"Laki-laki"),"")</f>
        <v/>
      </c>
      <c r="AB52" s="399" t="str">
        <f>IF(B52&lt;&gt;"",COUNTIFS(A1_Individu_Data_Keadaan_SDMK!Q$4:Q$149350,'04_MASTER_KODE_SDMK'!D$93,A1_Individu_Data_Keadaan_SDMK!O$4:O$149350,B52,A1_Individu_Data_Keadaan_SDMK!U$4:U$149350,"Perempuan"),"")</f>
        <v/>
      </c>
      <c r="AC52" s="399" t="str">
        <f t="shared" si="7"/>
        <v/>
      </c>
      <c r="AD52" s="399" t="str">
        <f>IF(B52&lt;&gt;"",COUNTIFS(A1_Individu_Data_Keadaan_SDMK!Q$4:Q$149350,'04_MASTER_KODE_SDMK'!D$97,A1_Individu_Data_Keadaan_SDMK!O$4:O$149350,B52,A1_Individu_Data_Keadaan_SDMK!U$4:U$149350,"Laki-laki"),"")</f>
        <v/>
      </c>
      <c r="AE52" s="399" t="str">
        <f>IF(B52&lt;&gt;"",COUNTIFS(A1_Individu_Data_Keadaan_SDMK!Q$4:Q$149350,'04_MASTER_KODE_SDMK'!D$97,A1_Individu_Data_Keadaan_SDMK!O$4:O$149350,B52,A1_Individu_Data_Keadaan_SDMK!U$4:U$149350,"Perempuan"),"")</f>
        <v/>
      </c>
      <c r="AF52" s="399" t="str">
        <f t="shared" si="8"/>
        <v/>
      </c>
      <c r="AG52" s="399" t="str">
        <f>IF(B52&lt;&gt;"",COUNTIFS(A1_Individu_Data_Keadaan_SDMK!Q$4:Q$149350,'04_MASTER_KODE_SDMK'!D$105,A1_Individu_Data_Keadaan_SDMK!O$4:O$149350,B52,A1_Individu_Data_Keadaan_SDMK!U$4:U$149350,"Laki-laki"),"")</f>
        <v/>
      </c>
      <c r="AH52" s="399" t="str">
        <f>IF(B52&lt;&gt;"",COUNTIFS(A1_Individu_Data_Keadaan_SDMK!Q$4:Q$149350,'04_MASTER_KODE_SDMK'!D$105,A1_Individu_Data_Keadaan_SDMK!O$4:O$149350,B52,A1_Individu_Data_Keadaan_SDMK!U$4:U$149350,"Perempuan"),"")</f>
        <v/>
      </c>
      <c r="AI52" s="399" t="str">
        <f t="shared" si="9"/>
        <v/>
      </c>
      <c r="AJ52" s="399" t="str">
        <f>IF(B52&lt;&gt;"",COUNTIFS(A1_Individu_Data_Keadaan_SDMK!Q$4:Q$149350,'04_MASTER_KODE_SDMK'!D$111,A1_Individu_Data_Keadaan_SDMK!O$4:O$149350,B52,A1_Individu_Data_Keadaan_SDMK!U$4:U$149350,"Laki-laki"),"")</f>
        <v/>
      </c>
      <c r="AK52" s="399" t="str">
        <f>IF(B52&lt;&gt;"",COUNTIFS(A1_Individu_Data_Keadaan_SDMK!Q$4:Q$149350,'04_MASTER_KODE_SDMK'!D$111,A1_Individu_Data_Keadaan_SDMK!O$4:O$149350,B52,A1_Individu_Data_Keadaan_SDMK!U$4:U$149350,"Perempuan"),"")</f>
        <v/>
      </c>
      <c r="AL52" s="399" t="str">
        <f t="shared" si="10"/>
        <v/>
      </c>
      <c r="AM52" s="399" t="str">
        <f>IF(B52&lt;&gt;"",COUNTIFS(A1_Individu_Data_Keadaan_SDMK!Q$4:Q$149350,'04_MASTER_KODE_SDMK'!D$113,A1_Individu_Data_Keadaan_SDMK!O$4:O$149350,B52,A1_Individu_Data_Keadaan_SDMK!U$4:U$149350,"Laki-laki"),"")</f>
        <v/>
      </c>
      <c r="AN52" s="399" t="str">
        <f>IF(B52&lt;&gt;"",COUNTIFS(A1_Individu_Data_Keadaan_SDMK!Q$4:Q$149350,'04_MASTER_KODE_SDMK'!D$113,A1_Individu_Data_Keadaan_SDMK!O$4:O$149350,B52,A1_Individu_Data_Keadaan_SDMK!U$4:U$149350,"Perempuan"),"")</f>
        <v/>
      </c>
      <c r="AO52" s="399" t="str">
        <f t="shared" si="11"/>
        <v/>
      </c>
      <c r="AP52" s="399" t="str">
        <f>IF(B52&lt;&gt;"",COUNTIFS(A1_Individu_Data_Keadaan_SDMK!Q$4:Q$149350,'04_MASTER_KODE_SDMK'!D$120,A1_Individu_Data_Keadaan_SDMK!O$4:O$149350,B52,A1_Individu_Data_Keadaan_SDMK!U$4:U$149350,"Laki-laki"),"")</f>
        <v/>
      </c>
      <c r="AQ52" s="399" t="str">
        <f>IF(B52&lt;&gt;"",COUNTIFS(A1_Individu_Data_Keadaan_SDMK!Q$4:Q$149350,'04_MASTER_KODE_SDMK'!D$120,A1_Individu_Data_Keadaan_SDMK!O$4:O$149350,B52,A1_Individu_Data_Keadaan_SDMK!U$4:U$149350,"Perempuan"),"")</f>
        <v/>
      </c>
      <c r="AR52" s="399" t="str">
        <f t="shared" si="12"/>
        <v/>
      </c>
      <c r="AS52" s="399" t="str">
        <f t="shared" si="13"/>
        <v/>
      </c>
      <c r="AT52" s="399" t="str">
        <f t="shared" si="14"/>
        <v/>
      </c>
      <c r="AU52" s="399" t="str">
        <f t="shared" si="15"/>
        <v/>
      </c>
    </row>
    <row r="53" spans="1:47" hidden="1">
      <c r="A53" s="388">
        <v>38</v>
      </c>
      <c r="B53" s="388" t="str">
        <f>IF(INDEX('01_MASTER_KODE_WILAYAH'!F$5:F$1353,MATCH($B$9,'01_MASTER_KODE_WILAYAH'!E$5:E$1353,0)+37)&lt;&gt;"-",INDEX('01_MASTER_KODE_WILAYAH'!F$5:F$1353,MATCH($B$9,'01_MASTER_KODE_WILAYAH'!E$5:E$1353,0)+37),"")</f>
        <v/>
      </c>
      <c r="C53" s="400" t="str">
        <f>IF(B53&lt;&gt;"",COUNTIFS('02_MASTER_KODE_FASYANKES'!D$3:D$20282,"Puskesmas",'02_MASTER_KODE_FASYANKES'!L$3:L$20282,B53),"")</f>
        <v/>
      </c>
      <c r="D53" s="400" t="str">
        <f>IF(B53&lt;&gt;"",COUNTIFS('02_MASTER_KODE_FASYANKES'!D$3:D$20282,"Rumah Sakit",'02_MASTER_KODE_FASYANKES'!L$3:L$20282,B53),"")</f>
        <v/>
      </c>
      <c r="E53" s="400" t="str">
        <f>IF(B53&lt;&gt;"",COUNTIFS(A1_Individu_Data_Keadaan_SDMK!Q$4:Q$149350,'04_MASTER_KODE_SDMK'!D$6,A1_Individu_Data_Keadaan_SDMK!O$4:O$149350,B53,A1_Individu_Data_Keadaan_SDMK!U$4:U$149350,"Laki-laki"),"")</f>
        <v/>
      </c>
      <c r="F53" s="400" t="str">
        <f>IF(B53&lt;&gt;"",COUNTIFS(A1_Individu_Data_Keadaan_SDMK!Q$4:Q$149350,'04_MASTER_KODE_SDMK'!D$6,A1_Individu_Data_Keadaan_SDMK!O$4:O$149350,B53,A1_Individu_Data_Keadaan_SDMK!U$4:U$149350,"Perempuan"),"")</f>
        <v/>
      </c>
      <c r="G53" s="400" t="str">
        <f t="shared" si="0"/>
        <v/>
      </c>
      <c r="H53" s="400" t="str">
        <f>IF(B53&lt;&gt;"",COUNTIFS(A1_Individu_Data_Keadaan_SDMK!Q$4:Q$149350,'04_MASTER_KODE_SDMK'!D$61,A1_Individu_Data_Keadaan_SDMK!O$4:O$149350,B53,A1_Individu_Data_Keadaan_SDMK!U$4:U$149350,"Laki-laki"),"")</f>
        <v/>
      </c>
      <c r="I53" s="400" t="str">
        <f>IF(B53&lt;&gt;"",COUNTIFS(A1_Individu_Data_Keadaan_SDMK!Q$4:Q$149350,'04_MASTER_KODE_SDMK'!D$61,A1_Individu_Data_Keadaan_SDMK!O$4:O$149350,B53,A1_Individu_Data_Keadaan_SDMK!U$4:U$149350,"Perempuan"),"")</f>
        <v/>
      </c>
      <c r="J53" s="400" t="str">
        <f t="shared" si="1"/>
        <v/>
      </c>
      <c r="K53" s="400" t="str">
        <f>IF(B53&lt;&gt;"",COUNTIFS(A1_Individu_Data_Keadaan_SDMK!Q$4:Q$149350,'04_MASTER_KODE_SDMK'!D$62,A1_Individu_Data_Keadaan_SDMK!O$4:O$149350,B53,A1_Individu_Data_Keadaan_SDMK!U$4:U$149350,"Laki-laki"),"")</f>
        <v/>
      </c>
      <c r="L53" s="400" t="str">
        <f>IF(B53&lt;&gt;"",COUNTIFS(A1_Individu_Data_Keadaan_SDMK!Q$4:Q$149350,'04_MASTER_KODE_SDMK'!D$62,A1_Individu_Data_Keadaan_SDMK!O$4:O$149350,B53,A1_Individu_Data_Keadaan_SDMK!U$4:U$149350,"Perempuan"),"")</f>
        <v/>
      </c>
      <c r="M53" s="400" t="str">
        <f t="shared" si="2"/>
        <v/>
      </c>
      <c r="N53" s="400" t="str">
        <f>IF(B53&lt;&gt;"",COUNTIFS(A1_Individu_Data_Keadaan_SDMK!Q$4:Q$149350,'04_MASTER_KODE_SDMK'!D$71,A1_Individu_Data_Keadaan_SDMK!O$4:O$149350,B53,A1_Individu_Data_Keadaan_SDMK!U$4:U$149350,"Perempuan"),"")</f>
        <v/>
      </c>
      <c r="O53" s="400" t="str">
        <f>IF(B53&lt;&gt;"",COUNTIFS(A1_Individu_Data_Keadaan_SDMK!Q$4:Q$149350,'04_MASTER_KODE_SDMK'!D$75,A1_Individu_Data_Keadaan_SDMK!O$4:O$149350,B53,A1_Individu_Data_Keadaan_SDMK!U$4:U$149350,"Laki-laki"),"")</f>
        <v/>
      </c>
      <c r="P53" s="400" t="str">
        <f>IF(B53&lt;&gt;"",COUNTIFS(A1_Individu_Data_Keadaan_SDMK!Q$4:Q$149350,'04_MASTER_KODE_SDMK'!D$75,A1_Individu_Data_Keadaan_SDMK!O$4:O$149350,B53,A1_Individu_Data_Keadaan_SDMK!U$4:U$149350,"Perempuan"),"")</f>
        <v/>
      </c>
      <c r="Q53" s="400" t="str">
        <f t="shared" si="3"/>
        <v/>
      </c>
      <c r="R53" s="400" t="str">
        <f>IF(B53&lt;&gt;"",COUNTIFS(A1_Individu_Data_Keadaan_SDMK!Q$4:Q$149350,'04_MASTER_KODE_SDMK'!D$79,A1_Individu_Data_Keadaan_SDMK!O$4:O$149350,B53,A1_Individu_Data_Keadaan_SDMK!U$4:U$149350,"Laki-laki"),"")</f>
        <v/>
      </c>
      <c r="S53" s="400" t="str">
        <f>IF(B53&lt;&gt;"",COUNTIFS(A1_Individu_Data_Keadaan_SDMK!Q$4:Q$149350,'04_MASTER_KODE_SDMK'!D$79,A1_Individu_Data_Keadaan_SDMK!O$4:O$149350,B53,A1_Individu_Data_Keadaan_SDMK!U$4:U$149350,"Perempuan"),"")</f>
        <v/>
      </c>
      <c r="T53" s="400" t="str">
        <f t="shared" si="4"/>
        <v/>
      </c>
      <c r="U53" s="400" t="str">
        <f>IF(B53&lt;&gt;"",COUNTIFS(A1_Individu_Data_Keadaan_SDMK!Q$4:Q$149350,'04_MASTER_KODE_SDMK'!D$88,A1_Individu_Data_Keadaan_SDMK!O$4:O$149350,B53,A1_Individu_Data_Keadaan_SDMK!U$4:U$149350,"Laki-laki"),"")</f>
        <v/>
      </c>
      <c r="V53" s="400" t="str">
        <f>IF(B53&lt;&gt;"",COUNTIFS(A1_Individu_Data_Keadaan_SDMK!Q$4:Q$149350,'04_MASTER_KODE_SDMK'!D$88,A1_Individu_Data_Keadaan_SDMK!O$4:O$149350,B53,A1_Individu_Data_Keadaan_SDMK!U$4:U$149350,"Perempuan"),"")</f>
        <v/>
      </c>
      <c r="W53" s="400" t="str">
        <f t="shared" si="5"/>
        <v/>
      </c>
      <c r="X53" s="400" t="str">
        <f>IF(B53&lt;&gt;"",COUNTIFS(A1_Individu_Data_Keadaan_SDMK!Q$4:Q$149350,'04_MASTER_KODE_SDMK'!D$91,A1_Individu_Data_Keadaan_SDMK!O$4:O$149350,B53,A1_Individu_Data_Keadaan_SDMK!U$4:U$149350,"Laki-laki"),"")</f>
        <v/>
      </c>
      <c r="Y53" s="400" t="str">
        <f>IF(B53&lt;&gt;"",COUNTIFS(A1_Individu_Data_Keadaan_SDMK!Q$4:Q$149350,'04_MASTER_KODE_SDMK'!D$91,A1_Individu_Data_Keadaan_SDMK!O$4:O$149350,B53,A1_Individu_Data_Keadaan_SDMK!U$4:U$149350,"Perempuan"),"")</f>
        <v/>
      </c>
      <c r="Z53" s="400" t="str">
        <f t="shared" si="6"/>
        <v/>
      </c>
      <c r="AA53" s="400" t="str">
        <f>IF(B53&lt;&gt;"",COUNTIFS(A1_Individu_Data_Keadaan_SDMK!Q$4:Q$149350,'04_MASTER_KODE_SDMK'!D$93,A1_Individu_Data_Keadaan_SDMK!O$4:O$149350,B53,A1_Individu_Data_Keadaan_SDMK!U$4:U$149350,"Laki-laki"),"")</f>
        <v/>
      </c>
      <c r="AB53" s="400" t="str">
        <f>IF(B53&lt;&gt;"",COUNTIFS(A1_Individu_Data_Keadaan_SDMK!Q$4:Q$149350,'04_MASTER_KODE_SDMK'!D$93,A1_Individu_Data_Keadaan_SDMK!O$4:O$149350,B53,A1_Individu_Data_Keadaan_SDMK!U$4:U$149350,"Perempuan"),"")</f>
        <v/>
      </c>
      <c r="AC53" s="400" t="str">
        <f t="shared" si="7"/>
        <v/>
      </c>
      <c r="AD53" s="400" t="str">
        <f>IF(B53&lt;&gt;"",COUNTIFS(A1_Individu_Data_Keadaan_SDMK!Q$4:Q$149350,'04_MASTER_KODE_SDMK'!D$97,A1_Individu_Data_Keadaan_SDMK!O$4:O$149350,B53,A1_Individu_Data_Keadaan_SDMK!U$4:U$149350,"Laki-laki"),"")</f>
        <v/>
      </c>
      <c r="AE53" s="400" t="str">
        <f>IF(B53&lt;&gt;"",COUNTIFS(A1_Individu_Data_Keadaan_SDMK!Q$4:Q$149350,'04_MASTER_KODE_SDMK'!D$97,A1_Individu_Data_Keadaan_SDMK!O$4:O$149350,B53,A1_Individu_Data_Keadaan_SDMK!U$4:U$149350,"Perempuan"),"")</f>
        <v/>
      </c>
      <c r="AF53" s="400" t="str">
        <f t="shared" si="8"/>
        <v/>
      </c>
      <c r="AG53" s="400" t="str">
        <f>IF(B53&lt;&gt;"",COUNTIFS(A1_Individu_Data_Keadaan_SDMK!Q$4:Q$149350,'04_MASTER_KODE_SDMK'!D$105,A1_Individu_Data_Keadaan_SDMK!O$4:O$149350,B53,A1_Individu_Data_Keadaan_SDMK!U$4:U$149350,"Laki-laki"),"")</f>
        <v/>
      </c>
      <c r="AH53" s="400" t="str">
        <f>IF(B53&lt;&gt;"",COUNTIFS(A1_Individu_Data_Keadaan_SDMK!Q$4:Q$149350,'04_MASTER_KODE_SDMK'!D$105,A1_Individu_Data_Keadaan_SDMK!O$4:O$149350,B53,A1_Individu_Data_Keadaan_SDMK!U$4:U$149350,"Perempuan"),"")</f>
        <v/>
      </c>
      <c r="AI53" s="400" t="str">
        <f t="shared" si="9"/>
        <v/>
      </c>
      <c r="AJ53" s="400" t="str">
        <f>IF(B53&lt;&gt;"",COUNTIFS(A1_Individu_Data_Keadaan_SDMK!Q$4:Q$149350,'04_MASTER_KODE_SDMK'!D$111,A1_Individu_Data_Keadaan_SDMK!O$4:O$149350,B53,A1_Individu_Data_Keadaan_SDMK!U$4:U$149350,"Laki-laki"),"")</f>
        <v/>
      </c>
      <c r="AK53" s="400" t="str">
        <f>IF(B53&lt;&gt;"",COUNTIFS(A1_Individu_Data_Keadaan_SDMK!Q$4:Q$149350,'04_MASTER_KODE_SDMK'!D$111,A1_Individu_Data_Keadaan_SDMK!O$4:O$149350,B53,A1_Individu_Data_Keadaan_SDMK!U$4:U$149350,"Perempuan"),"")</f>
        <v/>
      </c>
      <c r="AL53" s="400" t="str">
        <f t="shared" si="10"/>
        <v/>
      </c>
      <c r="AM53" s="400" t="str">
        <f>IF(B53&lt;&gt;"",COUNTIFS(A1_Individu_Data_Keadaan_SDMK!Q$4:Q$149350,'04_MASTER_KODE_SDMK'!D$113,A1_Individu_Data_Keadaan_SDMK!O$4:O$149350,B53,A1_Individu_Data_Keadaan_SDMK!U$4:U$149350,"Laki-laki"),"")</f>
        <v/>
      </c>
      <c r="AN53" s="400" t="str">
        <f>IF(B53&lt;&gt;"",COUNTIFS(A1_Individu_Data_Keadaan_SDMK!Q$4:Q$149350,'04_MASTER_KODE_SDMK'!D$113,A1_Individu_Data_Keadaan_SDMK!O$4:O$149350,B53,A1_Individu_Data_Keadaan_SDMK!U$4:U$149350,"Perempuan"),"")</f>
        <v/>
      </c>
      <c r="AO53" s="400" t="str">
        <f t="shared" si="11"/>
        <v/>
      </c>
      <c r="AP53" s="400" t="str">
        <f>IF(B53&lt;&gt;"",COUNTIFS(A1_Individu_Data_Keadaan_SDMK!Q$4:Q$149350,'04_MASTER_KODE_SDMK'!D$120,A1_Individu_Data_Keadaan_SDMK!O$4:O$149350,B53,A1_Individu_Data_Keadaan_SDMK!U$4:U$149350,"Laki-laki"),"")</f>
        <v/>
      </c>
      <c r="AQ53" s="400" t="str">
        <f>IF(B53&lt;&gt;"",COUNTIFS(A1_Individu_Data_Keadaan_SDMK!Q$4:Q$149350,'04_MASTER_KODE_SDMK'!D$120,A1_Individu_Data_Keadaan_SDMK!O$4:O$149350,B53,A1_Individu_Data_Keadaan_SDMK!U$4:U$149350,"Perempuan"),"")</f>
        <v/>
      </c>
      <c r="AR53" s="400" t="str">
        <f t="shared" si="12"/>
        <v/>
      </c>
      <c r="AS53" s="400" t="str">
        <f t="shared" si="13"/>
        <v/>
      </c>
      <c r="AT53" s="400" t="str">
        <f t="shared" si="14"/>
        <v/>
      </c>
      <c r="AU53" s="400" t="str">
        <f t="shared" si="15"/>
        <v/>
      </c>
    </row>
    <row r="54" spans="1:47" ht="20.100000000000001" customHeight="1">
      <c r="A54" s="642" t="s">
        <v>9218</v>
      </c>
      <c r="B54" s="643"/>
      <c r="C54" s="389">
        <f t="shared" ref="C54:AR54" si="16">SUM(C16:C53)</f>
        <v>875</v>
      </c>
      <c r="D54" s="389">
        <f t="shared" si="16"/>
        <v>287</v>
      </c>
      <c r="E54" s="389">
        <f t="shared" si="16"/>
        <v>1</v>
      </c>
      <c r="F54" s="389">
        <f t="shared" si="16"/>
        <v>1</v>
      </c>
      <c r="G54" s="389">
        <f t="shared" si="16"/>
        <v>2</v>
      </c>
      <c r="H54" s="389">
        <f t="shared" si="16"/>
        <v>0</v>
      </c>
      <c r="I54" s="389">
        <f t="shared" si="16"/>
        <v>0</v>
      </c>
      <c r="J54" s="389">
        <f t="shared" si="16"/>
        <v>0</v>
      </c>
      <c r="K54" s="389">
        <f t="shared" si="16"/>
        <v>5</v>
      </c>
      <c r="L54" s="389">
        <f t="shared" si="16"/>
        <v>9</v>
      </c>
      <c r="M54" s="389">
        <f t="shared" si="16"/>
        <v>14</v>
      </c>
      <c r="N54" s="389">
        <f t="shared" si="16"/>
        <v>27</v>
      </c>
      <c r="O54" s="389">
        <f t="shared" si="16"/>
        <v>0</v>
      </c>
      <c r="P54" s="389">
        <f t="shared" si="16"/>
        <v>0</v>
      </c>
      <c r="Q54" s="389">
        <f t="shared" si="16"/>
        <v>0</v>
      </c>
      <c r="R54" s="389">
        <f t="shared" si="16"/>
        <v>0</v>
      </c>
      <c r="S54" s="389">
        <f t="shared" si="16"/>
        <v>1</v>
      </c>
      <c r="T54" s="389">
        <f t="shared" si="16"/>
        <v>1</v>
      </c>
      <c r="U54" s="389">
        <f t="shared" si="16"/>
        <v>0</v>
      </c>
      <c r="V54" s="389">
        <f t="shared" si="16"/>
        <v>0</v>
      </c>
      <c r="W54" s="389">
        <f t="shared" si="16"/>
        <v>0</v>
      </c>
      <c r="X54" s="389">
        <f t="shared" si="16"/>
        <v>0</v>
      </c>
      <c r="Y54" s="389">
        <f t="shared" si="16"/>
        <v>1</v>
      </c>
      <c r="Z54" s="389">
        <f t="shared" si="16"/>
        <v>1</v>
      </c>
      <c r="AA54" s="389">
        <f t="shared" si="16"/>
        <v>0</v>
      </c>
      <c r="AB54" s="389">
        <f t="shared" si="16"/>
        <v>0</v>
      </c>
      <c r="AC54" s="389">
        <f t="shared" si="16"/>
        <v>0</v>
      </c>
      <c r="AD54" s="389">
        <f t="shared" si="16"/>
        <v>0</v>
      </c>
      <c r="AE54" s="389">
        <f t="shared" si="16"/>
        <v>1</v>
      </c>
      <c r="AF54" s="389">
        <f t="shared" si="16"/>
        <v>1</v>
      </c>
      <c r="AG54" s="389">
        <f t="shared" si="16"/>
        <v>1</v>
      </c>
      <c r="AH54" s="389">
        <f t="shared" si="16"/>
        <v>0</v>
      </c>
      <c r="AI54" s="389">
        <f t="shared" si="16"/>
        <v>1</v>
      </c>
      <c r="AJ54" s="389">
        <f t="shared" si="16"/>
        <v>0</v>
      </c>
      <c r="AK54" s="389">
        <f t="shared" si="16"/>
        <v>0</v>
      </c>
      <c r="AL54" s="389">
        <f t="shared" si="16"/>
        <v>0</v>
      </c>
      <c r="AM54" s="389">
        <f t="shared" si="16"/>
        <v>0</v>
      </c>
      <c r="AN54" s="389">
        <f t="shared" si="16"/>
        <v>2</v>
      </c>
      <c r="AO54" s="389">
        <f t="shared" si="16"/>
        <v>2</v>
      </c>
      <c r="AP54" s="389">
        <f t="shared" si="16"/>
        <v>4</v>
      </c>
      <c r="AQ54" s="389">
        <f t="shared" si="16"/>
        <v>2</v>
      </c>
      <c r="AR54" s="389">
        <f t="shared" si="16"/>
        <v>6</v>
      </c>
      <c r="AS54" s="389">
        <f>SUM(AS16:AS53)</f>
        <v>11</v>
      </c>
      <c r="AT54" s="389">
        <f>SUM(AT16:AT53)</f>
        <v>44</v>
      </c>
      <c r="AU54" s="389">
        <f>SUM(AU16:AU53)</f>
        <v>55</v>
      </c>
    </row>
    <row r="55" spans="1:47">
      <c r="A55" s="325"/>
      <c r="B55" s="325"/>
      <c r="C55" s="325"/>
      <c r="D55" s="325"/>
      <c r="E55" s="325"/>
      <c r="F55" s="325"/>
      <c r="G55" s="325"/>
      <c r="H55" s="325"/>
      <c r="I55" s="325"/>
      <c r="J55" s="325"/>
      <c r="K55" s="325"/>
      <c r="L55" s="325"/>
      <c r="M55" s="325"/>
      <c r="N55" s="325"/>
      <c r="O55" s="325"/>
      <c r="P55" s="325"/>
      <c r="Q55" s="325"/>
      <c r="R55" s="325"/>
      <c r="S55" s="325"/>
      <c r="T55" s="325"/>
      <c r="U55" s="325"/>
      <c r="V55" s="325"/>
      <c r="W55" s="325"/>
      <c r="X55" s="325"/>
      <c r="Y55" s="325"/>
      <c r="Z55" s="325"/>
      <c r="AA55" s="325"/>
      <c r="AB55" s="325"/>
      <c r="AC55" s="325"/>
      <c r="AD55" s="325"/>
      <c r="AE55" s="325"/>
      <c r="AF55" s="325"/>
      <c r="AG55" s="325"/>
      <c r="AH55" s="325"/>
      <c r="AI55" s="325"/>
      <c r="AJ55" s="325"/>
      <c r="AK55" s="325"/>
      <c r="AL55" s="325"/>
      <c r="AM55" s="325"/>
      <c r="AN55" s="325"/>
      <c r="AO55" s="325"/>
      <c r="AP55" s="325"/>
      <c r="AQ55" s="325"/>
      <c r="AR55" s="325"/>
      <c r="AS55" s="325"/>
      <c r="AT55" s="325"/>
      <c r="AU55" s="325"/>
    </row>
    <row r="56" spans="1:47">
      <c r="A56" s="390" t="s">
        <v>12217</v>
      </c>
      <c r="B56" s="325"/>
      <c r="C56" s="325"/>
      <c r="D56" s="325"/>
      <c r="E56" s="325"/>
      <c r="F56" s="325"/>
      <c r="G56" s="325"/>
      <c r="H56" s="325"/>
      <c r="I56" s="325"/>
      <c r="J56" s="325"/>
      <c r="K56" s="325"/>
      <c r="L56" s="325"/>
      <c r="M56" s="325"/>
      <c r="N56" s="325"/>
      <c r="O56" s="325"/>
      <c r="P56" s="325"/>
      <c r="Q56" s="325"/>
      <c r="R56" s="325"/>
      <c r="S56" s="325"/>
      <c r="T56" s="325"/>
      <c r="U56" s="325"/>
      <c r="V56" s="325"/>
      <c r="W56" s="325"/>
      <c r="X56" s="325"/>
      <c r="Y56" s="325"/>
      <c r="Z56" s="325"/>
      <c r="AA56" s="325"/>
      <c r="AB56" s="325"/>
      <c r="AC56" s="325"/>
      <c r="AD56" s="325"/>
      <c r="AE56" s="325"/>
      <c r="AF56" s="325"/>
      <c r="AG56" s="325"/>
      <c r="AH56" s="325"/>
      <c r="AI56" s="325"/>
      <c r="AJ56" s="325"/>
      <c r="AK56" s="325"/>
      <c r="AL56" s="325"/>
      <c r="AM56" s="325"/>
      <c r="AN56" s="325"/>
      <c r="AO56" s="325"/>
      <c r="AP56" s="325"/>
      <c r="AQ56" s="325"/>
      <c r="AR56" s="325"/>
      <c r="AS56" s="325"/>
      <c r="AT56" s="325"/>
      <c r="AU56" s="325"/>
    </row>
    <row r="57" spans="1:47" ht="9" customHeight="1">
      <c r="A57" s="390"/>
      <c r="B57" s="325"/>
      <c r="C57" s="325"/>
      <c r="D57" s="325"/>
      <c r="E57" s="325"/>
      <c r="F57" s="325"/>
      <c r="G57" s="325"/>
      <c r="H57" s="325"/>
      <c r="I57" s="325"/>
      <c r="J57" s="325"/>
      <c r="K57" s="325"/>
      <c r="L57" s="325"/>
      <c r="M57" s="325"/>
      <c r="N57" s="325"/>
      <c r="O57" s="325"/>
      <c r="P57" s="325"/>
      <c r="Q57" s="325"/>
      <c r="R57" s="325"/>
      <c r="S57" s="325"/>
      <c r="T57" s="325"/>
      <c r="U57" s="325"/>
      <c r="V57" s="325"/>
      <c r="W57" s="325"/>
      <c r="X57" s="325"/>
      <c r="Y57" s="325"/>
      <c r="Z57" s="325"/>
      <c r="AA57" s="325"/>
      <c r="AB57" s="325"/>
      <c r="AC57" s="325"/>
      <c r="AD57" s="325"/>
      <c r="AE57" s="325"/>
      <c r="AF57" s="325"/>
      <c r="AG57" s="325"/>
      <c r="AH57" s="325"/>
      <c r="AI57" s="325"/>
      <c r="AJ57" s="325"/>
      <c r="AK57" s="325"/>
      <c r="AL57" s="325"/>
      <c r="AM57" s="325"/>
      <c r="AN57" s="325"/>
      <c r="AO57" s="325"/>
      <c r="AP57" s="325"/>
      <c r="AQ57" s="325"/>
      <c r="AR57" s="325"/>
      <c r="AS57" s="325"/>
      <c r="AT57" s="325"/>
      <c r="AU57" s="325"/>
    </row>
    <row r="58" spans="1:47" ht="15.75" customHeight="1">
      <c r="A58" s="644" t="s">
        <v>2416</v>
      </c>
      <c r="B58" s="644" t="s">
        <v>9307</v>
      </c>
      <c r="C58" s="646" t="s">
        <v>9309</v>
      </c>
      <c r="D58" s="646"/>
      <c r="E58" s="647" t="s">
        <v>12220</v>
      </c>
      <c r="F58" s="648"/>
      <c r="G58" s="648"/>
      <c r="H58" s="648"/>
      <c r="I58" s="648"/>
      <c r="J58" s="648"/>
      <c r="K58" s="648"/>
      <c r="L58" s="648"/>
      <c r="M58" s="648"/>
      <c r="N58" s="648"/>
      <c r="O58" s="648"/>
      <c r="P58" s="648"/>
      <c r="Q58" s="648"/>
      <c r="R58" s="648"/>
      <c r="S58" s="648"/>
      <c r="T58" s="648"/>
      <c r="U58" s="648"/>
      <c r="V58" s="648"/>
      <c r="W58" s="648"/>
      <c r="X58" s="648"/>
      <c r="Y58" s="648"/>
      <c r="Z58" s="648"/>
      <c r="AA58" s="648"/>
      <c r="AB58" s="648"/>
      <c r="AC58" s="648"/>
      <c r="AD58" s="636" t="s">
        <v>12219</v>
      </c>
      <c r="AE58" s="636"/>
      <c r="AF58" s="636"/>
      <c r="AG58" s="325"/>
      <c r="AH58" s="325"/>
      <c r="AI58" s="325"/>
      <c r="AJ58" s="325"/>
      <c r="AK58" s="325"/>
      <c r="AL58" s="325"/>
      <c r="AM58" s="325"/>
      <c r="AN58" s="325"/>
      <c r="AO58" s="325"/>
      <c r="AP58" s="325"/>
      <c r="AQ58" s="325"/>
      <c r="AR58" s="325"/>
      <c r="AS58" s="325"/>
      <c r="AT58" s="325"/>
      <c r="AU58" s="325"/>
    </row>
    <row r="59" spans="1:47" ht="45.75" customHeight="1">
      <c r="A59" s="645"/>
      <c r="B59" s="645"/>
      <c r="C59" s="391" t="s">
        <v>9302</v>
      </c>
      <c r="D59" s="391" t="s">
        <v>9301</v>
      </c>
      <c r="E59" s="636" t="s">
        <v>6</v>
      </c>
      <c r="F59" s="636"/>
      <c r="G59" s="636"/>
      <c r="H59" s="636" t="s">
        <v>10</v>
      </c>
      <c r="I59" s="636"/>
      <c r="J59" s="636"/>
      <c r="K59" s="636" t="s">
        <v>1710</v>
      </c>
      <c r="L59" s="636"/>
      <c r="M59" s="636"/>
      <c r="N59" s="395" t="s">
        <v>87</v>
      </c>
      <c r="O59" s="636" t="s">
        <v>12218</v>
      </c>
      <c r="P59" s="636"/>
      <c r="Q59" s="636"/>
      <c r="R59" s="636" t="s">
        <v>371</v>
      </c>
      <c r="S59" s="636"/>
      <c r="T59" s="636"/>
      <c r="U59" s="636" t="s">
        <v>377</v>
      </c>
      <c r="V59" s="636"/>
      <c r="W59" s="636"/>
      <c r="X59" s="636" t="s">
        <v>385</v>
      </c>
      <c r="Y59" s="636"/>
      <c r="Z59" s="636"/>
      <c r="AA59" s="636" t="s">
        <v>9427</v>
      </c>
      <c r="AB59" s="636"/>
      <c r="AC59" s="637"/>
      <c r="AD59" s="636"/>
      <c r="AE59" s="636"/>
      <c r="AF59" s="636"/>
      <c r="AG59" s="325"/>
      <c r="AH59" s="325"/>
      <c r="AI59" s="325"/>
      <c r="AJ59" s="325"/>
      <c r="AK59" s="325"/>
      <c r="AL59" s="325"/>
      <c r="AM59" s="325"/>
      <c r="AN59" s="325"/>
      <c r="AO59" s="325"/>
      <c r="AP59" s="325"/>
      <c r="AQ59" s="325"/>
      <c r="AR59" s="325"/>
      <c r="AS59" s="325"/>
      <c r="AT59" s="325"/>
      <c r="AU59" s="325"/>
    </row>
    <row r="60" spans="1:47" ht="15.75" customHeight="1">
      <c r="A60" s="392"/>
      <c r="B60" s="392"/>
      <c r="C60" s="392"/>
      <c r="D60" s="392"/>
      <c r="E60" s="393" t="s">
        <v>1661</v>
      </c>
      <c r="F60" s="393" t="s">
        <v>1662</v>
      </c>
      <c r="G60" s="393" t="s">
        <v>9238</v>
      </c>
      <c r="H60" s="393" t="s">
        <v>1661</v>
      </c>
      <c r="I60" s="393" t="s">
        <v>1662</v>
      </c>
      <c r="J60" s="393" t="s">
        <v>9238</v>
      </c>
      <c r="K60" s="393" t="s">
        <v>1661</v>
      </c>
      <c r="L60" s="393" t="s">
        <v>1662</v>
      </c>
      <c r="M60" s="393" t="s">
        <v>9238</v>
      </c>
      <c r="N60" s="393" t="s">
        <v>1662</v>
      </c>
      <c r="O60" s="393" t="s">
        <v>1661</v>
      </c>
      <c r="P60" s="393" t="s">
        <v>1662</v>
      </c>
      <c r="Q60" s="393" t="s">
        <v>9238</v>
      </c>
      <c r="R60" s="393" t="s">
        <v>1661</v>
      </c>
      <c r="S60" s="393" t="s">
        <v>1662</v>
      </c>
      <c r="T60" s="393" t="s">
        <v>9238</v>
      </c>
      <c r="U60" s="393" t="s">
        <v>1661</v>
      </c>
      <c r="V60" s="393" t="s">
        <v>1662</v>
      </c>
      <c r="W60" s="393" t="s">
        <v>9238</v>
      </c>
      <c r="X60" s="393" t="s">
        <v>1661</v>
      </c>
      <c r="Y60" s="393" t="s">
        <v>1662</v>
      </c>
      <c r="Z60" s="393" t="s">
        <v>9238</v>
      </c>
      <c r="AA60" s="393" t="s">
        <v>1661</v>
      </c>
      <c r="AB60" s="393" t="s">
        <v>1662</v>
      </c>
      <c r="AC60" s="393" t="s">
        <v>9238</v>
      </c>
      <c r="AD60" s="393" t="s">
        <v>1661</v>
      </c>
      <c r="AE60" s="393" t="s">
        <v>1662</v>
      </c>
      <c r="AF60" s="393" t="s">
        <v>9238</v>
      </c>
      <c r="AG60" s="325"/>
      <c r="AH60" s="325"/>
      <c r="AI60" s="325"/>
      <c r="AJ60" s="325"/>
      <c r="AK60" s="325"/>
      <c r="AL60" s="325"/>
      <c r="AM60" s="325"/>
      <c r="AN60" s="325"/>
      <c r="AO60" s="325"/>
      <c r="AP60" s="325"/>
      <c r="AQ60" s="325"/>
      <c r="AR60" s="325"/>
      <c r="AS60" s="325"/>
      <c r="AT60" s="325"/>
      <c r="AU60" s="325"/>
    </row>
    <row r="61" spans="1:47">
      <c r="A61" s="396">
        <v>1</v>
      </c>
      <c r="B61" s="396" t="str">
        <f>IF(B16&lt;&gt;"",B16,"")</f>
        <v>CILACAP</v>
      </c>
      <c r="C61" s="401">
        <f>IF(B61&lt;&gt;"",COUNTIFS('02_MASTER_KODE_FASYANKES'!D$3:D$20282,"Puskesmas",'02_MASTER_KODE_FASYANKES'!L$3:L$20282,B61,'02_MASTER_KODE_FASYANKES'!E$3:E$20282,"Rawat Inap"),"")</f>
        <v>14</v>
      </c>
      <c r="D61" s="401">
        <f>IF(B61&lt;&gt;"",COUNTIFS('02_MASTER_KODE_FASYANKES'!D$3:D$20282,"Puskesmas",'02_MASTER_KODE_FASYANKES'!L$3:L$20282,B61,'02_MASTER_KODE_FASYANKES'!E$3:E$20282,"Non Rawat Inap"),"")</f>
        <v>24</v>
      </c>
      <c r="E61" s="401">
        <f>IF(B61&lt;&gt;"",COUNTIFS(A1_Individu_Data_Keadaan_SDMK!S$4:S$149350,'04_MASTER_KODE_SDMK'!F$6,A1_Individu_Data_Keadaan_SDMK!O$4:O$149350,B61,A1_Individu_Data_Keadaan_SDMK!U$4:U$149350,"Laki-laki",A1_Individu_Data_Keadaan_SDMK!P$4:P$149350,"Puskesmas"),"")</f>
        <v>0</v>
      </c>
      <c r="F61" s="401">
        <f>IF(B61&lt;&gt;"",COUNTIFS(A1_Individu_Data_Keadaan_SDMK!S$4:S$149350,'04_MASTER_KODE_SDMK'!F$6,A1_Individu_Data_Keadaan_SDMK!O$4:O$149350,B61,A1_Individu_Data_Keadaan_SDMK!U$4:U$149350,"Perempuan",A1_Individu_Data_Keadaan_SDMK!P$4:P$149350,"Puskesmas"),"")</f>
        <v>0</v>
      </c>
      <c r="G61" s="401">
        <f>IF(B61&lt;&gt;"",E61+F61,"")</f>
        <v>0</v>
      </c>
      <c r="H61" s="401">
        <f>IF(B61&lt;&gt;"",COUNTIFS(A1_Individu_Data_Keadaan_SDMK!S$4:S$149350,'04_MASTER_KODE_SDMK'!F$7,A1_Individu_Data_Keadaan_SDMK!O$4:O$149350,B61,A1_Individu_Data_Keadaan_SDMK!U$4:U$149350,"Laki-laki",A1_Individu_Data_Keadaan_SDMK!P$4:P$149350,"Puskesmas"),"")</f>
        <v>0</v>
      </c>
      <c r="I61" s="401">
        <f>IF(B61&lt;&gt;"",COUNTIFS(A1_Individu_Data_Keadaan_SDMK!S$4:S$149350,'04_MASTER_KODE_SDMK'!F$7,A1_Individu_Data_Keadaan_SDMK!O$4:O$149350,B61,A1_Individu_Data_Keadaan_SDMK!U$4:U$149350,"Perempuan",A1_Individu_Data_Keadaan_SDMK!P$4:P$149350,"Puskesmas"),"")</f>
        <v>0</v>
      </c>
      <c r="J61" s="401">
        <f>IF(B61&lt;&gt;"",H61+I61,"")</f>
        <v>0</v>
      </c>
      <c r="K61" s="401">
        <f>IF(B61&lt;&gt;"",COUNTIFS(A1_Individu_Data_Keadaan_SDMK!Q$4:Q$149350,'04_MASTER_KODE_SDMK'!D$62,A1_Individu_Data_Keadaan_SDMK!O$4:O$149350,B61,A1_Individu_Data_Keadaan_SDMK!U$4:U$149350,"Laki-laki",A1_Individu_Data_Keadaan_SDMK!P$4:P$149350,"Puskesmas"),"")</f>
        <v>0</v>
      </c>
      <c r="L61" s="401">
        <f>IF(B61&lt;&gt;"",COUNTIFS(A1_Individu_Data_Keadaan_SDMK!Q$4:Q$149350,'04_MASTER_KODE_SDMK'!D$62,A1_Individu_Data_Keadaan_SDMK!O$4:O$149350,B61,A1_Individu_Data_Keadaan_SDMK!U$4:U$149350,"Perempuan",A1_Individu_Data_Keadaan_SDMK!P$4:P$149350,"Puskesmas"),"")</f>
        <v>0</v>
      </c>
      <c r="M61" s="401">
        <f t="shared" ref="M61:M98" si="17">IF(B61&lt;&gt;"",K61+L61,"")</f>
        <v>0</v>
      </c>
      <c r="N61" s="401">
        <f>IF(B61&lt;&gt;"",COUNTIFS(A1_Individu_Data_Keadaan_SDMK!Q$4:Q$149350,'04_MASTER_KODE_SDMK'!D$71,A1_Individu_Data_Keadaan_SDMK!O$4:O$149350,B61,A1_Individu_Data_Keadaan_SDMK!U$4:U$149350,"Perempuan",A1_Individu_Data_Keadaan_SDMK!P$4:P$149350,"Puskesmas"),"")</f>
        <v>0</v>
      </c>
      <c r="O61" s="401">
        <f>IF(B61&lt;&gt;"",COUNTIFS(A1_Individu_Data_Keadaan_SDMK!Q$4:Q$149350,'04_MASTER_KODE_SDMK'!D$75,A1_Individu_Data_Keadaan_SDMK!O$4:O$149350,B61,A1_Individu_Data_Keadaan_SDMK!U$4:U$149350,"Laki-laki",A1_Individu_Data_Keadaan_SDMK!P$4:P$149350,"Puskesmas"),"")</f>
        <v>0</v>
      </c>
      <c r="P61" s="401">
        <f>IF(B61&lt;&gt;"",COUNTIFS(A1_Individu_Data_Keadaan_SDMK!Q$4:Q$149350,'04_MASTER_KODE_SDMK'!D$75,A1_Individu_Data_Keadaan_SDMK!O$4:O$149350,B61,A1_Individu_Data_Keadaan_SDMK!U$4:U$149350,"Perempuan",A1_Individu_Data_Keadaan_SDMK!P$4:P$149350,"Puskesmas"),"")</f>
        <v>0</v>
      </c>
      <c r="Q61" s="401">
        <f t="shared" ref="Q61:Q98" si="18">IF(B61&lt;&gt;"",O61+P61,"")</f>
        <v>0</v>
      </c>
      <c r="R61" s="401">
        <f>IF(B61&lt;&gt;"",COUNTIFS(A1_Individu_Data_Keadaan_SDMK!Q$4:Q$149350,'04_MASTER_KODE_SDMK'!D$79,A1_Individu_Data_Keadaan_SDMK!O$4:O$149350,B61,A1_Individu_Data_Keadaan_SDMK!U$4:U$149350,"Laki-laki",A1_Individu_Data_Keadaan_SDMK!P$4:P$149350,"Puskesmas"),"")</f>
        <v>0</v>
      </c>
      <c r="S61" s="401">
        <f>IF(B61&lt;&gt;"",COUNTIFS(A1_Individu_Data_Keadaan_SDMK!Q$4:Q$149350,'04_MASTER_KODE_SDMK'!D$79,A1_Individu_Data_Keadaan_SDMK!O$4:O$149350,B61,A1_Individu_Data_Keadaan_SDMK!U$4:U$149350,"Perempuan",A1_Individu_Data_Keadaan_SDMK!P$4:P$149350,"Puskesmas"),"")</f>
        <v>0</v>
      </c>
      <c r="T61" s="401">
        <f t="shared" ref="T61:T98" si="19">IF(B61&lt;&gt;"",R61+S61,"")</f>
        <v>0</v>
      </c>
      <c r="U61" s="401">
        <f>IF(B61&lt;&gt;"",COUNTIFS(A1_Individu_Data_Keadaan_SDMK!Q$4:Q$149350,'04_MASTER_KODE_SDMK'!D$88,A1_Individu_Data_Keadaan_SDMK!O$4:O$149350,B61,A1_Individu_Data_Keadaan_SDMK!U$4:U$149350,"Laki-laki",A1_Individu_Data_Keadaan_SDMK!P$4:P$149350,"Puskesmas"),"")</f>
        <v>0</v>
      </c>
      <c r="V61" s="401">
        <f>IF(B61&lt;&gt;"",COUNTIFS(A1_Individu_Data_Keadaan_SDMK!Q$4:Q$149350,'04_MASTER_KODE_SDMK'!D$88,A1_Individu_Data_Keadaan_SDMK!O$4:O$149350,B61,A1_Individu_Data_Keadaan_SDMK!U$4:U$149350,"Perempuan",A1_Individu_Data_Keadaan_SDMK!P$4:P$149350,"Puskesmas"),"")</f>
        <v>0</v>
      </c>
      <c r="W61" s="401">
        <f t="shared" ref="W61:W98" si="20">IF(B61&lt;&gt;"",U61+V61,"")</f>
        <v>0</v>
      </c>
      <c r="X61" s="401">
        <f>IF(B61&lt;&gt;"",COUNTIFS(A1_Individu_Data_Keadaan_SDMK!Q$4:Q$149350,'04_MASTER_KODE_SDMK'!D$91,A1_Individu_Data_Keadaan_SDMK!O$4:O$149350,B61,A1_Individu_Data_Keadaan_SDMK!U$4:U$149350,"Laki-laki",A1_Individu_Data_Keadaan_SDMK!P$4:P$149350,"Puskesmas"),"")</f>
        <v>0</v>
      </c>
      <c r="Y61" s="401">
        <f>IF(B61&lt;&gt;"",COUNTIFS(A1_Individu_Data_Keadaan_SDMK!Q$4:Q$149350,'04_MASTER_KODE_SDMK'!D$91,A1_Individu_Data_Keadaan_SDMK!O$4:O$149350,B61,A1_Individu_Data_Keadaan_SDMK!U$4:U$149350,"Perempuan",A1_Individu_Data_Keadaan_SDMK!P$4:P$149350,"Puskesmas"),"")</f>
        <v>0</v>
      </c>
      <c r="Z61" s="401">
        <f t="shared" ref="Z61:Z98" si="21">IF(B61&lt;&gt;"",X61+Y61,"")</f>
        <v>0</v>
      </c>
      <c r="AA61" s="401">
        <f>IF(B61&lt;&gt;"",COUNTIFS(A1_Individu_Data_Keadaan_SDMK!R$4:R$149350,'04_MASTER_KODE_SDMK'!E$107,A1_Individu_Data_Keadaan_SDMK!O$4:O$149350,B61,A1_Individu_Data_Keadaan_SDMK!U$4:U$149350,"Laki-laki",A1_Individu_Data_Keadaan_SDMK!P$4:P$149350,"Puskesmas"),"")</f>
        <v>0</v>
      </c>
      <c r="AB61" s="401">
        <f>IF(B61&lt;&gt;"",COUNTIFS(A1_Individu_Data_Keadaan_SDMK!R$4:R$149350,'04_MASTER_KODE_SDMK'!E$107,A1_Individu_Data_Keadaan_SDMK!O$4:O$149350,B61,A1_Individu_Data_Keadaan_SDMK!U$4:U$149350,"Perempuan"),"")</f>
        <v>0</v>
      </c>
      <c r="AC61" s="401">
        <f>IF(B61&lt;&gt;"",AA61+AB61,"")</f>
        <v>0</v>
      </c>
      <c r="AD61" s="401">
        <f t="shared" ref="AD61:AD98" si="22">IF(B16&lt;&gt;"",E61+H61+K61+O61+R61+U61+X61+AA61,"")</f>
        <v>0</v>
      </c>
      <c r="AE61" s="401">
        <f t="shared" ref="AE61:AE98" si="23">IF(B16&lt;&gt;"",F61+I61+L61+N61+P61+S61+V61+Y61+AB61,"")</f>
        <v>0</v>
      </c>
      <c r="AF61" s="401">
        <f t="shared" ref="AF61:AF98" si="24">IF(B16&lt;&gt;"",AD61+AE61,"")</f>
        <v>0</v>
      </c>
      <c r="AG61" s="397"/>
      <c r="AH61" s="397"/>
      <c r="AI61" s="397"/>
      <c r="AJ61" s="397"/>
      <c r="AK61" s="397"/>
      <c r="AL61" s="397"/>
      <c r="AM61" s="397"/>
      <c r="AN61" s="397"/>
      <c r="AO61" s="397"/>
      <c r="AP61" s="397"/>
      <c r="AQ61" s="397"/>
      <c r="AR61" s="397"/>
      <c r="AS61" s="397"/>
      <c r="AT61" s="397"/>
      <c r="AU61" s="397"/>
    </row>
    <row r="62" spans="1:47">
      <c r="A62" s="388">
        <v>2</v>
      </c>
      <c r="B62" s="388" t="str">
        <f t="shared" ref="B62:B98" si="25">IF(B17&lt;&gt;"",B17,"")</f>
        <v>BANYUMAS</v>
      </c>
      <c r="C62" s="400">
        <f>IF(B62&lt;&gt;"",COUNTIFS('02_MASTER_KODE_FASYANKES'!D$3:D$20282,"Puskesmas",'02_MASTER_KODE_FASYANKES'!L$3:L$20282,B62,'02_MASTER_KODE_FASYANKES'!E$3:E$20282,"Rawat Inap"),"")</f>
        <v>14</v>
      </c>
      <c r="D62" s="400">
        <f>IF(B62&lt;&gt;"",COUNTIFS('02_MASTER_KODE_FASYANKES'!D$3:D$20282,"Puskesmas",'02_MASTER_KODE_FASYANKES'!L$3:L$20282,B62,'02_MASTER_KODE_FASYANKES'!E$3:E$20282,"Non Rawat Inap"),"")</f>
        <v>25</v>
      </c>
      <c r="E62" s="400">
        <f>IF(B62&lt;&gt;"",COUNTIFS(A1_Individu_Data_Keadaan_SDMK!S$4:S$149350,'04_MASTER_KODE_SDMK'!F$6,A1_Individu_Data_Keadaan_SDMK!O$4:O$149350,B62,A1_Individu_Data_Keadaan_SDMK!U$4:U$149350,"Laki-laki",A1_Individu_Data_Keadaan_SDMK!P$4:P$149350,"Puskesmas"),"")</f>
        <v>0</v>
      </c>
      <c r="F62" s="400">
        <f>IF(B62&lt;&gt;"",COUNTIFS(A1_Individu_Data_Keadaan_SDMK!S$4:S$149350,'04_MASTER_KODE_SDMK'!F$6,A1_Individu_Data_Keadaan_SDMK!O$4:O$149350,B62,A1_Individu_Data_Keadaan_SDMK!U$4:U$149350,"Perempuan",A1_Individu_Data_Keadaan_SDMK!P$4:P$149350,"Puskesmas"),"")</f>
        <v>0</v>
      </c>
      <c r="G62" s="400">
        <f t="shared" ref="G62:G98" si="26">IF(B62&lt;&gt;"",E62+F62,"")</f>
        <v>0</v>
      </c>
      <c r="H62" s="400">
        <f>IF(B62&lt;&gt;"",COUNTIFS(A1_Individu_Data_Keadaan_SDMK!S$4:S$149350,'04_MASTER_KODE_SDMK'!F$7,A1_Individu_Data_Keadaan_SDMK!O$4:O$149350,B62,A1_Individu_Data_Keadaan_SDMK!U$4:U$149350,"Laki-laki",A1_Individu_Data_Keadaan_SDMK!P$4:P$149350,"Puskesmas"),"")</f>
        <v>0</v>
      </c>
      <c r="I62" s="400">
        <f>IF(B62&lt;&gt;"",COUNTIFS(A1_Individu_Data_Keadaan_SDMK!S$4:S$149350,'04_MASTER_KODE_SDMK'!F$7,A1_Individu_Data_Keadaan_SDMK!O$4:O$149350,B62,A1_Individu_Data_Keadaan_SDMK!U$4:U$149350,"Perempuan",A1_Individu_Data_Keadaan_SDMK!P$4:P$149350,"Puskesmas"),"")</f>
        <v>0</v>
      </c>
      <c r="J62" s="400">
        <f t="shared" ref="J62:J98" si="27">IF(B62&lt;&gt;"",H62+I62,"")</f>
        <v>0</v>
      </c>
      <c r="K62" s="400">
        <f>IF(B62&lt;&gt;"",COUNTIFS(A1_Individu_Data_Keadaan_SDMK!Q$4:Q$149350,'04_MASTER_KODE_SDMK'!D$62,A1_Individu_Data_Keadaan_SDMK!O$4:O$149350,B62,A1_Individu_Data_Keadaan_SDMK!U$4:U$149350,"Laki-laki",A1_Individu_Data_Keadaan_SDMK!P$4:P$149350,"Puskesmas"),"")</f>
        <v>0</v>
      </c>
      <c r="L62" s="400">
        <f>IF(B62&lt;&gt;"",COUNTIFS(A1_Individu_Data_Keadaan_SDMK!Q$4:Q$149350,'04_MASTER_KODE_SDMK'!D$62,A1_Individu_Data_Keadaan_SDMK!O$4:O$149350,B62,A1_Individu_Data_Keadaan_SDMK!U$4:U$149350,"Perempuan",A1_Individu_Data_Keadaan_SDMK!P$4:P$149350,"Puskesmas"),"")</f>
        <v>0</v>
      </c>
      <c r="M62" s="400">
        <f t="shared" si="17"/>
        <v>0</v>
      </c>
      <c r="N62" s="400">
        <f>IF(B62&lt;&gt;"",COUNTIFS(A1_Individu_Data_Keadaan_SDMK!Q$4:Q$149350,'04_MASTER_KODE_SDMK'!D$71,A1_Individu_Data_Keadaan_SDMK!O$4:O$149350,B62,A1_Individu_Data_Keadaan_SDMK!U$4:U$149350,"Perempuan",A1_Individu_Data_Keadaan_SDMK!P$4:P$149350,"Puskesmas"),"")</f>
        <v>0</v>
      </c>
      <c r="O62" s="400">
        <f>IF(B62&lt;&gt;"",COUNTIFS(A1_Individu_Data_Keadaan_SDMK!Q$4:Q$149350,'04_MASTER_KODE_SDMK'!D$75,A1_Individu_Data_Keadaan_SDMK!O$4:O$149350,B62,A1_Individu_Data_Keadaan_SDMK!U$4:U$149350,"Laki-laki",A1_Individu_Data_Keadaan_SDMK!P$4:P$149350,"Puskesmas"),"")</f>
        <v>0</v>
      </c>
      <c r="P62" s="400">
        <f>IF(B62&lt;&gt;"",COUNTIFS(A1_Individu_Data_Keadaan_SDMK!Q$4:Q$149350,'04_MASTER_KODE_SDMK'!D$75,A1_Individu_Data_Keadaan_SDMK!O$4:O$149350,B62,A1_Individu_Data_Keadaan_SDMK!U$4:U$149350,"Perempuan",A1_Individu_Data_Keadaan_SDMK!P$4:P$149350,"Puskesmas"),"")</f>
        <v>0</v>
      </c>
      <c r="Q62" s="400">
        <f t="shared" si="18"/>
        <v>0</v>
      </c>
      <c r="R62" s="400">
        <f>IF(B62&lt;&gt;"",COUNTIFS(A1_Individu_Data_Keadaan_SDMK!Q$4:Q$149350,'04_MASTER_KODE_SDMK'!D$79,A1_Individu_Data_Keadaan_SDMK!O$4:O$149350,B62,A1_Individu_Data_Keadaan_SDMK!U$4:U$149350,"Laki-laki",A1_Individu_Data_Keadaan_SDMK!P$4:P$149350,"Puskesmas"),"")</f>
        <v>0</v>
      </c>
      <c r="S62" s="400">
        <f>IF(B62&lt;&gt;"",COUNTIFS(A1_Individu_Data_Keadaan_SDMK!Q$4:Q$149350,'04_MASTER_KODE_SDMK'!D$79,A1_Individu_Data_Keadaan_SDMK!O$4:O$149350,B62,A1_Individu_Data_Keadaan_SDMK!U$4:U$149350,"Perempuan",A1_Individu_Data_Keadaan_SDMK!P$4:P$149350,"Puskesmas"),"")</f>
        <v>0</v>
      </c>
      <c r="T62" s="400">
        <f t="shared" si="19"/>
        <v>0</v>
      </c>
      <c r="U62" s="400">
        <f>IF(B62&lt;&gt;"",COUNTIFS(A1_Individu_Data_Keadaan_SDMK!Q$4:Q$149350,'04_MASTER_KODE_SDMK'!D$88,A1_Individu_Data_Keadaan_SDMK!O$4:O$149350,B62,A1_Individu_Data_Keadaan_SDMK!U$4:U$149350,"Laki-laki",A1_Individu_Data_Keadaan_SDMK!P$4:P$149350,"Puskesmas"),"")</f>
        <v>0</v>
      </c>
      <c r="V62" s="400">
        <f>IF(B62&lt;&gt;"",COUNTIFS(A1_Individu_Data_Keadaan_SDMK!Q$4:Q$149350,'04_MASTER_KODE_SDMK'!D$88,A1_Individu_Data_Keadaan_SDMK!O$4:O$149350,B62,A1_Individu_Data_Keadaan_SDMK!U$4:U$149350,"Perempuan",A1_Individu_Data_Keadaan_SDMK!P$4:P$149350,"Puskesmas"),"")</f>
        <v>0</v>
      </c>
      <c r="W62" s="400">
        <f t="shared" si="20"/>
        <v>0</v>
      </c>
      <c r="X62" s="400">
        <f>IF(B62&lt;&gt;"",COUNTIFS(A1_Individu_Data_Keadaan_SDMK!Q$4:Q$149350,'04_MASTER_KODE_SDMK'!D$91,A1_Individu_Data_Keadaan_SDMK!O$4:O$149350,B62,A1_Individu_Data_Keadaan_SDMK!U$4:U$149350,"Laki-laki",A1_Individu_Data_Keadaan_SDMK!P$4:P$149350,"Puskesmas"),"")</f>
        <v>0</v>
      </c>
      <c r="Y62" s="400">
        <f>IF(B62&lt;&gt;"",COUNTIFS(A1_Individu_Data_Keadaan_SDMK!Q$4:Q$149350,'04_MASTER_KODE_SDMK'!D$91,A1_Individu_Data_Keadaan_SDMK!O$4:O$149350,B62,A1_Individu_Data_Keadaan_SDMK!U$4:U$149350,"Perempuan",A1_Individu_Data_Keadaan_SDMK!P$4:P$149350,"Puskesmas"),"")</f>
        <v>0</v>
      </c>
      <c r="Z62" s="400">
        <f t="shared" si="21"/>
        <v>0</v>
      </c>
      <c r="AA62" s="400">
        <f>IF(B62&lt;&gt;"",COUNTIFS(A1_Individu_Data_Keadaan_SDMK!R$4:R$149350,'04_MASTER_KODE_SDMK'!E$107,A1_Individu_Data_Keadaan_SDMK!O$4:O$149350,B62,A1_Individu_Data_Keadaan_SDMK!U$4:U$149350,"Laki-laki",A1_Individu_Data_Keadaan_SDMK!P$4:P$149350,"Puskesmas"),"")</f>
        <v>0</v>
      </c>
      <c r="AB62" s="400">
        <f>IF(B62&lt;&gt;"",COUNTIFS(A1_Individu_Data_Keadaan_SDMK!R$4:R$149350,'04_MASTER_KODE_SDMK'!E$107,A1_Individu_Data_Keadaan_SDMK!O$4:O$149350,B62,A1_Individu_Data_Keadaan_SDMK!U$4:U$149350,"Perempuan"),"")</f>
        <v>0</v>
      </c>
      <c r="AC62" s="400">
        <f t="shared" ref="AC62:AC98" si="28">IF(B62&lt;&gt;"",AA62+AB62,"")</f>
        <v>0</v>
      </c>
      <c r="AD62" s="400">
        <f t="shared" si="22"/>
        <v>0</v>
      </c>
      <c r="AE62" s="400">
        <f t="shared" si="23"/>
        <v>0</v>
      </c>
      <c r="AF62" s="400">
        <f t="shared" si="24"/>
        <v>0</v>
      </c>
      <c r="AG62" s="397"/>
      <c r="AH62" s="397"/>
      <c r="AI62" s="397"/>
      <c r="AJ62" s="397"/>
      <c r="AK62" s="397"/>
      <c r="AL62" s="397"/>
      <c r="AM62" s="397"/>
      <c r="AN62" s="397"/>
      <c r="AO62" s="397"/>
      <c r="AP62" s="397"/>
      <c r="AQ62" s="397"/>
      <c r="AR62" s="397"/>
      <c r="AS62" s="397"/>
      <c r="AT62" s="397"/>
      <c r="AU62" s="397"/>
    </row>
    <row r="63" spans="1:47">
      <c r="A63" s="396">
        <v>3</v>
      </c>
      <c r="B63" s="396" t="str">
        <f t="shared" si="25"/>
        <v>PURBALINGGA</v>
      </c>
      <c r="C63" s="401">
        <f>IF(B63&lt;&gt;"",COUNTIFS('02_MASTER_KODE_FASYANKES'!D$3:D$20282,"Puskesmas",'02_MASTER_KODE_FASYANKES'!L$3:L$20282,B63,'02_MASTER_KODE_FASYANKES'!E$3:E$20282,"Rawat Inap"),"")</f>
        <v>11</v>
      </c>
      <c r="D63" s="401">
        <f>IF(B63&lt;&gt;"",COUNTIFS('02_MASTER_KODE_FASYANKES'!D$3:D$20282,"Puskesmas",'02_MASTER_KODE_FASYANKES'!L$3:L$20282,B63,'02_MASTER_KODE_FASYANKES'!E$3:E$20282,"Non Rawat Inap"),"")</f>
        <v>11</v>
      </c>
      <c r="E63" s="401">
        <f>IF(B63&lt;&gt;"",COUNTIFS(A1_Individu_Data_Keadaan_SDMK!S$4:S$149350,'04_MASTER_KODE_SDMK'!F$6,A1_Individu_Data_Keadaan_SDMK!O$4:O$149350,B63,A1_Individu_Data_Keadaan_SDMK!U$4:U$149350,"Laki-laki",A1_Individu_Data_Keadaan_SDMK!P$4:P$149350,"Puskesmas"),"")</f>
        <v>0</v>
      </c>
      <c r="F63" s="401">
        <f>IF(B63&lt;&gt;"",COUNTIFS(A1_Individu_Data_Keadaan_SDMK!S$4:S$149350,'04_MASTER_KODE_SDMK'!F$6,A1_Individu_Data_Keadaan_SDMK!O$4:O$149350,B63,A1_Individu_Data_Keadaan_SDMK!U$4:U$149350,"Perempuan",A1_Individu_Data_Keadaan_SDMK!P$4:P$149350,"Puskesmas"),"")</f>
        <v>0</v>
      </c>
      <c r="G63" s="401">
        <f t="shared" si="26"/>
        <v>0</v>
      </c>
      <c r="H63" s="401">
        <f>IF(B63&lt;&gt;"",COUNTIFS(A1_Individu_Data_Keadaan_SDMK!S$4:S$149350,'04_MASTER_KODE_SDMK'!F$7,A1_Individu_Data_Keadaan_SDMK!O$4:O$149350,B63,A1_Individu_Data_Keadaan_SDMK!U$4:U$149350,"Laki-laki",A1_Individu_Data_Keadaan_SDMK!P$4:P$149350,"Puskesmas"),"")</f>
        <v>0</v>
      </c>
      <c r="I63" s="401">
        <f>IF(B63&lt;&gt;"",COUNTIFS(A1_Individu_Data_Keadaan_SDMK!S$4:S$149350,'04_MASTER_KODE_SDMK'!F$7,A1_Individu_Data_Keadaan_SDMK!O$4:O$149350,B63,A1_Individu_Data_Keadaan_SDMK!U$4:U$149350,"Perempuan",A1_Individu_Data_Keadaan_SDMK!P$4:P$149350,"Puskesmas"),"")</f>
        <v>0</v>
      </c>
      <c r="J63" s="401">
        <f t="shared" si="27"/>
        <v>0</v>
      </c>
      <c r="K63" s="401">
        <f>IF(B63&lt;&gt;"",COUNTIFS(A1_Individu_Data_Keadaan_SDMK!Q$4:Q$149350,'04_MASTER_KODE_SDMK'!D$62,A1_Individu_Data_Keadaan_SDMK!O$4:O$149350,B63,A1_Individu_Data_Keadaan_SDMK!U$4:U$149350,"Laki-laki",A1_Individu_Data_Keadaan_SDMK!P$4:P$149350,"Puskesmas"),"")</f>
        <v>0</v>
      </c>
      <c r="L63" s="401">
        <f>IF(B63&lt;&gt;"",COUNTIFS(A1_Individu_Data_Keadaan_SDMK!Q$4:Q$149350,'04_MASTER_KODE_SDMK'!D$62,A1_Individu_Data_Keadaan_SDMK!O$4:O$149350,B63,A1_Individu_Data_Keadaan_SDMK!U$4:U$149350,"Perempuan",A1_Individu_Data_Keadaan_SDMK!P$4:P$149350,"Puskesmas"),"")</f>
        <v>0</v>
      </c>
      <c r="M63" s="401">
        <f t="shared" si="17"/>
        <v>0</v>
      </c>
      <c r="N63" s="401">
        <f>IF(B63&lt;&gt;"",COUNTIFS(A1_Individu_Data_Keadaan_SDMK!Q$4:Q$149350,'04_MASTER_KODE_SDMK'!D$71,A1_Individu_Data_Keadaan_SDMK!O$4:O$149350,B63,A1_Individu_Data_Keadaan_SDMK!U$4:U$149350,"Perempuan",A1_Individu_Data_Keadaan_SDMK!P$4:P$149350,"Puskesmas"),"")</f>
        <v>0</v>
      </c>
      <c r="O63" s="401">
        <f>IF(B63&lt;&gt;"",COUNTIFS(A1_Individu_Data_Keadaan_SDMK!Q$4:Q$149350,'04_MASTER_KODE_SDMK'!D$75,A1_Individu_Data_Keadaan_SDMK!O$4:O$149350,B63,A1_Individu_Data_Keadaan_SDMK!U$4:U$149350,"Laki-laki",A1_Individu_Data_Keadaan_SDMK!P$4:P$149350,"Puskesmas"),"")</f>
        <v>0</v>
      </c>
      <c r="P63" s="401">
        <f>IF(B63&lt;&gt;"",COUNTIFS(A1_Individu_Data_Keadaan_SDMK!Q$4:Q$149350,'04_MASTER_KODE_SDMK'!D$75,A1_Individu_Data_Keadaan_SDMK!O$4:O$149350,B63,A1_Individu_Data_Keadaan_SDMK!U$4:U$149350,"Perempuan",A1_Individu_Data_Keadaan_SDMK!P$4:P$149350,"Puskesmas"),"")</f>
        <v>0</v>
      </c>
      <c r="Q63" s="401">
        <f t="shared" si="18"/>
        <v>0</v>
      </c>
      <c r="R63" s="401">
        <f>IF(B63&lt;&gt;"",COUNTIFS(A1_Individu_Data_Keadaan_SDMK!Q$4:Q$149350,'04_MASTER_KODE_SDMK'!D$79,A1_Individu_Data_Keadaan_SDMK!O$4:O$149350,B63,A1_Individu_Data_Keadaan_SDMK!U$4:U$149350,"Laki-laki",A1_Individu_Data_Keadaan_SDMK!P$4:P$149350,"Puskesmas"),"")</f>
        <v>0</v>
      </c>
      <c r="S63" s="401">
        <f>IF(B63&lt;&gt;"",COUNTIFS(A1_Individu_Data_Keadaan_SDMK!Q$4:Q$149350,'04_MASTER_KODE_SDMK'!D$79,A1_Individu_Data_Keadaan_SDMK!O$4:O$149350,B63,A1_Individu_Data_Keadaan_SDMK!U$4:U$149350,"Perempuan",A1_Individu_Data_Keadaan_SDMK!P$4:P$149350,"Puskesmas"),"")</f>
        <v>0</v>
      </c>
      <c r="T63" s="401">
        <f t="shared" si="19"/>
        <v>0</v>
      </c>
      <c r="U63" s="401">
        <f>IF(B63&lt;&gt;"",COUNTIFS(A1_Individu_Data_Keadaan_SDMK!Q$4:Q$149350,'04_MASTER_KODE_SDMK'!D$88,A1_Individu_Data_Keadaan_SDMK!O$4:O$149350,B63,A1_Individu_Data_Keadaan_SDMK!U$4:U$149350,"Laki-laki",A1_Individu_Data_Keadaan_SDMK!P$4:P$149350,"Puskesmas"),"")</f>
        <v>0</v>
      </c>
      <c r="V63" s="401">
        <f>IF(B63&lt;&gt;"",COUNTIFS(A1_Individu_Data_Keadaan_SDMK!Q$4:Q$149350,'04_MASTER_KODE_SDMK'!D$88,A1_Individu_Data_Keadaan_SDMK!O$4:O$149350,B63,A1_Individu_Data_Keadaan_SDMK!U$4:U$149350,"Perempuan",A1_Individu_Data_Keadaan_SDMK!P$4:P$149350,"Puskesmas"),"")</f>
        <v>0</v>
      </c>
      <c r="W63" s="401">
        <f t="shared" si="20"/>
        <v>0</v>
      </c>
      <c r="X63" s="401">
        <f>IF(B63&lt;&gt;"",COUNTIFS(A1_Individu_Data_Keadaan_SDMK!Q$4:Q$149350,'04_MASTER_KODE_SDMK'!D$91,A1_Individu_Data_Keadaan_SDMK!O$4:O$149350,B63,A1_Individu_Data_Keadaan_SDMK!U$4:U$149350,"Laki-laki",A1_Individu_Data_Keadaan_SDMK!P$4:P$149350,"Puskesmas"),"")</f>
        <v>0</v>
      </c>
      <c r="Y63" s="401">
        <f>IF(B63&lt;&gt;"",COUNTIFS(A1_Individu_Data_Keadaan_SDMK!Q$4:Q$149350,'04_MASTER_KODE_SDMK'!D$91,A1_Individu_Data_Keadaan_SDMK!O$4:O$149350,B63,A1_Individu_Data_Keadaan_SDMK!U$4:U$149350,"Perempuan",A1_Individu_Data_Keadaan_SDMK!P$4:P$149350,"Puskesmas"),"")</f>
        <v>0</v>
      </c>
      <c r="Z63" s="401">
        <f t="shared" si="21"/>
        <v>0</v>
      </c>
      <c r="AA63" s="401">
        <f>IF(B63&lt;&gt;"",COUNTIFS(A1_Individu_Data_Keadaan_SDMK!R$4:R$149350,'04_MASTER_KODE_SDMK'!E$107,A1_Individu_Data_Keadaan_SDMK!O$4:O$149350,B63,A1_Individu_Data_Keadaan_SDMK!U$4:U$149350,"Laki-laki",A1_Individu_Data_Keadaan_SDMK!P$4:P$149350,"Puskesmas"),"")</f>
        <v>0</v>
      </c>
      <c r="AB63" s="401">
        <f>IF(B63&lt;&gt;"",COUNTIFS(A1_Individu_Data_Keadaan_SDMK!R$4:R$149350,'04_MASTER_KODE_SDMK'!E$107,A1_Individu_Data_Keadaan_SDMK!O$4:O$149350,B63,A1_Individu_Data_Keadaan_SDMK!U$4:U$149350,"Perempuan"),"")</f>
        <v>0</v>
      </c>
      <c r="AC63" s="401">
        <f t="shared" si="28"/>
        <v>0</v>
      </c>
      <c r="AD63" s="401">
        <f t="shared" si="22"/>
        <v>0</v>
      </c>
      <c r="AE63" s="401">
        <f t="shared" si="23"/>
        <v>0</v>
      </c>
      <c r="AF63" s="401">
        <f t="shared" si="24"/>
        <v>0</v>
      </c>
      <c r="AG63" s="397"/>
      <c r="AH63" s="397"/>
      <c r="AI63" s="397"/>
      <c r="AJ63" s="397"/>
      <c r="AK63" s="397"/>
      <c r="AL63" s="397"/>
      <c r="AM63" s="397"/>
      <c r="AN63" s="397"/>
      <c r="AO63" s="397"/>
      <c r="AP63" s="397"/>
      <c r="AQ63" s="397"/>
      <c r="AR63" s="397"/>
      <c r="AS63" s="397"/>
      <c r="AT63" s="397"/>
      <c r="AU63" s="397"/>
    </row>
    <row r="64" spans="1:47">
      <c r="A64" s="388">
        <v>4</v>
      </c>
      <c r="B64" s="388" t="str">
        <f t="shared" si="25"/>
        <v>BANJARNEGARA</v>
      </c>
      <c r="C64" s="400">
        <f>IF(B64&lt;&gt;"",COUNTIFS('02_MASTER_KODE_FASYANKES'!D$3:D$20282,"Puskesmas",'02_MASTER_KODE_FASYANKES'!L$3:L$20282,B64,'02_MASTER_KODE_FASYANKES'!E$3:E$20282,"Rawat Inap"),"")</f>
        <v>15</v>
      </c>
      <c r="D64" s="400">
        <f>IF(B64&lt;&gt;"",COUNTIFS('02_MASTER_KODE_FASYANKES'!D$3:D$20282,"Puskesmas",'02_MASTER_KODE_FASYANKES'!L$3:L$20282,B64,'02_MASTER_KODE_FASYANKES'!E$3:E$20282,"Non Rawat Inap"),"")</f>
        <v>20</v>
      </c>
      <c r="E64" s="400">
        <f>IF(B64&lt;&gt;"",COUNTIFS(A1_Individu_Data_Keadaan_SDMK!S$4:S$149350,'04_MASTER_KODE_SDMK'!F$6,A1_Individu_Data_Keadaan_SDMK!O$4:O$149350,B64,A1_Individu_Data_Keadaan_SDMK!U$4:U$149350,"Laki-laki",A1_Individu_Data_Keadaan_SDMK!P$4:P$149350,"Puskesmas"),"")</f>
        <v>0</v>
      </c>
      <c r="F64" s="400">
        <f>IF(B64&lt;&gt;"",COUNTIFS(A1_Individu_Data_Keadaan_SDMK!S$4:S$149350,'04_MASTER_KODE_SDMK'!F$6,A1_Individu_Data_Keadaan_SDMK!O$4:O$149350,B64,A1_Individu_Data_Keadaan_SDMK!U$4:U$149350,"Perempuan",A1_Individu_Data_Keadaan_SDMK!P$4:P$149350,"Puskesmas"),"")</f>
        <v>0</v>
      </c>
      <c r="G64" s="400">
        <f t="shared" si="26"/>
        <v>0</v>
      </c>
      <c r="H64" s="400">
        <f>IF(B64&lt;&gt;"",COUNTIFS(A1_Individu_Data_Keadaan_SDMK!S$4:S$149350,'04_MASTER_KODE_SDMK'!F$7,A1_Individu_Data_Keadaan_SDMK!O$4:O$149350,B64,A1_Individu_Data_Keadaan_SDMK!U$4:U$149350,"Laki-laki",A1_Individu_Data_Keadaan_SDMK!P$4:P$149350,"Puskesmas"),"")</f>
        <v>0</v>
      </c>
      <c r="I64" s="400">
        <f>IF(B64&lt;&gt;"",COUNTIFS(A1_Individu_Data_Keadaan_SDMK!S$4:S$149350,'04_MASTER_KODE_SDMK'!F$7,A1_Individu_Data_Keadaan_SDMK!O$4:O$149350,B64,A1_Individu_Data_Keadaan_SDMK!U$4:U$149350,"Perempuan",A1_Individu_Data_Keadaan_SDMK!P$4:P$149350,"Puskesmas"),"")</f>
        <v>0</v>
      </c>
      <c r="J64" s="400">
        <f t="shared" si="27"/>
        <v>0</v>
      </c>
      <c r="K64" s="400">
        <f>IF(B64&lt;&gt;"",COUNTIFS(A1_Individu_Data_Keadaan_SDMK!Q$4:Q$149350,'04_MASTER_KODE_SDMK'!D$62,A1_Individu_Data_Keadaan_SDMK!O$4:O$149350,B64,A1_Individu_Data_Keadaan_SDMK!U$4:U$149350,"Laki-laki",A1_Individu_Data_Keadaan_SDMK!P$4:P$149350,"Puskesmas"),"")</f>
        <v>0</v>
      </c>
      <c r="L64" s="400">
        <f>IF(B64&lt;&gt;"",COUNTIFS(A1_Individu_Data_Keadaan_SDMK!Q$4:Q$149350,'04_MASTER_KODE_SDMK'!D$62,A1_Individu_Data_Keadaan_SDMK!O$4:O$149350,B64,A1_Individu_Data_Keadaan_SDMK!U$4:U$149350,"Perempuan",A1_Individu_Data_Keadaan_SDMK!P$4:P$149350,"Puskesmas"),"")</f>
        <v>0</v>
      </c>
      <c r="M64" s="400">
        <f t="shared" si="17"/>
        <v>0</v>
      </c>
      <c r="N64" s="400">
        <f>IF(B64&lt;&gt;"",COUNTIFS(A1_Individu_Data_Keadaan_SDMK!Q$4:Q$149350,'04_MASTER_KODE_SDMK'!D$71,A1_Individu_Data_Keadaan_SDMK!O$4:O$149350,B64,A1_Individu_Data_Keadaan_SDMK!U$4:U$149350,"Perempuan",A1_Individu_Data_Keadaan_SDMK!P$4:P$149350,"Puskesmas"),"")</f>
        <v>0</v>
      </c>
      <c r="O64" s="400">
        <f>IF(B64&lt;&gt;"",COUNTIFS(A1_Individu_Data_Keadaan_SDMK!Q$4:Q$149350,'04_MASTER_KODE_SDMK'!D$75,A1_Individu_Data_Keadaan_SDMK!O$4:O$149350,B64,A1_Individu_Data_Keadaan_SDMK!U$4:U$149350,"Laki-laki",A1_Individu_Data_Keadaan_SDMK!P$4:P$149350,"Puskesmas"),"")</f>
        <v>0</v>
      </c>
      <c r="P64" s="400">
        <f>IF(B64&lt;&gt;"",COUNTIFS(A1_Individu_Data_Keadaan_SDMK!Q$4:Q$149350,'04_MASTER_KODE_SDMK'!D$75,A1_Individu_Data_Keadaan_SDMK!O$4:O$149350,B64,A1_Individu_Data_Keadaan_SDMK!U$4:U$149350,"Perempuan",A1_Individu_Data_Keadaan_SDMK!P$4:P$149350,"Puskesmas"),"")</f>
        <v>0</v>
      </c>
      <c r="Q64" s="400">
        <f t="shared" si="18"/>
        <v>0</v>
      </c>
      <c r="R64" s="400">
        <f>IF(B64&lt;&gt;"",COUNTIFS(A1_Individu_Data_Keadaan_SDMK!Q$4:Q$149350,'04_MASTER_KODE_SDMK'!D$79,A1_Individu_Data_Keadaan_SDMK!O$4:O$149350,B64,A1_Individu_Data_Keadaan_SDMK!U$4:U$149350,"Laki-laki",A1_Individu_Data_Keadaan_SDMK!P$4:P$149350,"Puskesmas"),"")</f>
        <v>0</v>
      </c>
      <c r="S64" s="400">
        <f>IF(B64&lt;&gt;"",COUNTIFS(A1_Individu_Data_Keadaan_SDMK!Q$4:Q$149350,'04_MASTER_KODE_SDMK'!D$79,A1_Individu_Data_Keadaan_SDMK!O$4:O$149350,B64,A1_Individu_Data_Keadaan_SDMK!U$4:U$149350,"Perempuan",A1_Individu_Data_Keadaan_SDMK!P$4:P$149350,"Puskesmas"),"")</f>
        <v>0</v>
      </c>
      <c r="T64" s="400">
        <f t="shared" si="19"/>
        <v>0</v>
      </c>
      <c r="U64" s="400">
        <f>IF(B64&lt;&gt;"",COUNTIFS(A1_Individu_Data_Keadaan_SDMK!Q$4:Q$149350,'04_MASTER_KODE_SDMK'!D$88,A1_Individu_Data_Keadaan_SDMK!O$4:O$149350,B64,A1_Individu_Data_Keadaan_SDMK!U$4:U$149350,"Laki-laki",A1_Individu_Data_Keadaan_SDMK!P$4:P$149350,"Puskesmas"),"")</f>
        <v>0</v>
      </c>
      <c r="V64" s="400">
        <f>IF(B64&lt;&gt;"",COUNTIFS(A1_Individu_Data_Keadaan_SDMK!Q$4:Q$149350,'04_MASTER_KODE_SDMK'!D$88,A1_Individu_Data_Keadaan_SDMK!O$4:O$149350,B64,A1_Individu_Data_Keadaan_SDMK!U$4:U$149350,"Perempuan",A1_Individu_Data_Keadaan_SDMK!P$4:P$149350,"Puskesmas"),"")</f>
        <v>0</v>
      </c>
      <c r="W64" s="400">
        <f t="shared" si="20"/>
        <v>0</v>
      </c>
      <c r="X64" s="400">
        <f>IF(B64&lt;&gt;"",COUNTIFS(A1_Individu_Data_Keadaan_SDMK!Q$4:Q$149350,'04_MASTER_KODE_SDMK'!D$91,A1_Individu_Data_Keadaan_SDMK!O$4:O$149350,B64,A1_Individu_Data_Keadaan_SDMK!U$4:U$149350,"Laki-laki",A1_Individu_Data_Keadaan_SDMK!P$4:P$149350,"Puskesmas"),"")</f>
        <v>0</v>
      </c>
      <c r="Y64" s="400">
        <f>IF(B64&lt;&gt;"",COUNTIFS(A1_Individu_Data_Keadaan_SDMK!Q$4:Q$149350,'04_MASTER_KODE_SDMK'!D$91,A1_Individu_Data_Keadaan_SDMK!O$4:O$149350,B64,A1_Individu_Data_Keadaan_SDMK!U$4:U$149350,"Perempuan",A1_Individu_Data_Keadaan_SDMK!P$4:P$149350,"Puskesmas"),"")</f>
        <v>0</v>
      </c>
      <c r="Z64" s="400">
        <f t="shared" si="21"/>
        <v>0</v>
      </c>
      <c r="AA64" s="400">
        <f>IF(B64&lt;&gt;"",COUNTIFS(A1_Individu_Data_Keadaan_SDMK!R$4:R$149350,'04_MASTER_KODE_SDMK'!E$107,A1_Individu_Data_Keadaan_SDMK!O$4:O$149350,B64,A1_Individu_Data_Keadaan_SDMK!U$4:U$149350,"Laki-laki",A1_Individu_Data_Keadaan_SDMK!P$4:P$149350,"Puskesmas"),"")</f>
        <v>0</v>
      </c>
      <c r="AB64" s="400">
        <f>IF(B64&lt;&gt;"",COUNTIFS(A1_Individu_Data_Keadaan_SDMK!R$4:R$149350,'04_MASTER_KODE_SDMK'!E$107,A1_Individu_Data_Keadaan_SDMK!O$4:O$149350,B64,A1_Individu_Data_Keadaan_SDMK!U$4:U$149350,"Perempuan"),"")</f>
        <v>0</v>
      </c>
      <c r="AC64" s="400">
        <f t="shared" si="28"/>
        <v>0</v>
      </c>
      <c r="AD64" s="400">
        <f t="shared" si="22"/>
        <v>0</v>
      </c>
      <c r="AE64" s="400">
        <f t="shared" si="23"/>
        <v>0</v>
      </c>
      <c r="AF64" s="400">
        <f t="shared" si="24"/>
        <v>0</v>
      </c>
      <c r="AG64" s="397"/>
      <c r="AH64" s="397"/>
      <c r="AI64" s="397"/>
      <c r="AJ64" s="397"/>
      <c r="AK64" s="397"/>
      <c r="AL64" s="397"/>
      <c r="AM64" s="397"/>
      <c r="AN64" s="397"/>
      <c r="AO64" s="397"/>
      <c r="AP64" s="397"/>
      <c r="AQ64" s="397"/>
      <c r="AR64" s="397"/>
      <c r="AS64" s="397"/>
      <c r="AT64" s="397"/>
      <c r="AU64" s="397"/>
    </row>
    <row r="65" spans="1:47">
      <c r="A65" s="396">
        <v>5</v>
      </c>
      <c r="B65" s="396" t="str">
        <f t="shared" si="25"/>
        <v>KEBUMEN</v>
      </c>
      <c r="C65" s="401">
        <f>IF(B65&lt;&gt;"",COUNTIFS('02_MASTER_KODE_FASYANKES'!D$3:D$20282,"Puskesmas",'02_MASTER_KODE_FASYANKES'!L$3:L$20282,B65,'02_MASTER_KODE_FASYANKES'!E$3:E$20282,"Rawat Inap"),"")</f>
        <v>10</v>
      </c>
      <c r="D65" s="401">
        <f>IF(B65&lt;&gt;"",COUNTIFS('02_MASTER_KODE_FASYANKES'!D$3:D$20282,"Puskesmas",'02_MASTER_KODE_FASYANKES'!L$3:L$20282,B65,'02_MASTER_KODE_FASYANKES'!E$3:E$20282,"Non Rawat Inap"),"")</f>
        <v>25</v>
      </c>
      <c r="E65" s="401">
        <f>IF(B65&lt;&gt;"",COUNTIFS(A1_Individu_Data_Keadaan_SDMK!S$4:S$149350,'04_MASTER_KODE_SDMK'!F$6,A1_Individu_Data_Keadaan_SDMK!O$4:O$149350,B65,A1_Individu_Data_Keadaan_SDMK!U$4:U$149350,"Laki-laki",A1_Individu_Data_Keadaan_SDMK!P$4:P$149350,"Puskesmas"),"")</f>
        <v>0</v>
      </c>
      <c r="F65" s="401">
        <f>IF(B65&lt;&gt;"",COUNTIFS(A1_Individu_Data_Keadaan_SDMK!S$4:S$149350,'04_MASTER_KODE_SDMK'!F$6,A1_Individu_Data_Keadaan_SDMK!O$4:O$149350,B65,A1_Individu_Data_Keadaan_SDMK!U$4:U$149350,"Perempuan",A1_Individu_Data_Keadaan_SDMK!P$4:P$149350,"Puskesmas"),"")</f>
        <v>0</v>
      </c>
      <c r="G65" s="401">
        <f t="shared" si="26"/>
        <v>0</v>
      </c>
      <c r="H65" s="401">
        <f>IF(B65&lt;&gt;"",COUNTIFS(A1_Individu_Data_Keadaan_SDMK!S$4:S$149350,'04_MASTER_KODE_SDMK'!F$7,A1_Individu_Data_Keadaan_SDMK!O$4:O$149350,B65,A1_Individu_Data_Keadaan_SDMK!U$4:U$149350,"Laki-laki",A1_Individu_Data_Keadaan_SDMK!P$4:P$149350,"Puskesmas"),"")</f>
        <v>0</v>
      </c>
      <c r="I65" s="401">
        <f>IF(B65&lt;&gt;"",COUNTIFS(A1_Individu_Data_Keadaan_SDMK!S$4:S$149350,'04_MASTER_KODE_SDMK'!F$7,A1_Individu_Data_Keadaan_SDMK!O$4:O$149350,B65,A1_Individu_Data_Keadaan_SDMK!U$4:U$149350,"Perempuan",A1_Individu_Data_Keadaan_SDMK!P$4:P$149350,"Puskesmas"),"")</f>
        <v>0</v>
      </c>
      <c r="J65" s="401">
        <f t="shared" si="27"/>
        <v>0</v>
      </c>
      <c r="K65" s="401">
        <f>IF(B65&lt;&gt;"",COUNTIFS(A1_Individu_Data_Keadaan_SDMK!Q$4:Q$149350,'04_MASTER_KODE_SDMK'!D$62,A1_Individu_Data_Keadaan_SDMK!O$4:O$149350,B65,A1_Individu_Data_Keadaan_SDMK!U$4:U$149350,"Laki-laki",A1_Individu_Data_Keadaan_SDMK!P$4:P$149350,"Puskesmas"),"")</f>
        <v>0</v>
      </c>
      <c r="L65" s="401">
        <f>IF(B65&lt;&gt;"",COUNTIFS(A1_Individu_Data_Keadaan_SDMK!Q$4:Q$149350,'04_MASTER_KODE_SDMK'!D$62,A1_Individu_Data_Keadaan_SDMK!O$4:O$149350,B65,A1_Individu_Data_Keadaan_SDMK!U$4:U$149350,"Perempuan",A1_Individu_Data_Keadaan_SDMK!P$4:P$149350,"Puskesmas"),"")</f>
        <v>0</v>
      </c>
      <c r="M65" s="401">
        <f t="shared" si="17"/>
        <v>0</v>
      </c>
      <c r="N65" s="401">
        <f>IF(B65&lt;&gt;"",COUNTIFS(A1_Individu_Data_Keadaan_SDMK!Q$4:Q$149350,'04_MASTER_KODE_SDMK'!D$71,A1_Individu_Data_Keadaan_SDMK!O$4:O$149350,B65,A1_Individu_Data_Keadaan_SDMK!U$4:U$149350,"Perempuan",A1_Individu_Data_Keadaan_SDMK!P$4:P$149350,"Puskesmas"),"")</f>
        <v>0</v>
      </c>
      <c r="O65" s="401">
        <f>IF(B65&lt;&gt;"",COUNTIFS(A1_Individu_Data_Keadaan_SDMK!Q$4:Q$149350,'04_MASTER_KODE_SDMK'!D$75,A1_Individu_Data_Keadaan_SDMK!O$4:O$149350,B65,A1_Individu_Data_Keadaan_SDMK!U$4:U$149350,"Laki-laki",A1_Individu_Data_Keadaan_SDMK!P$4:P$149350,"Puskesmas"),"")</f>
        <v>0</v>
      </c>
      <c r="P65" s="401">
        <f>IF(B65&lt;&gt;"",COUNTIFS(A1_Individu_Data_Keadaan_SDMK!Q$4:Q$149350,'04_MASTER_KODE_SDMK'!D$75,A1_Individu_Data_Keadaan_SDMK!O$4:O$149350,B65,A1_Individu_Data_Keadaan_SDMK!U$4:U$149350,"Perempuan",A1_Individu_Data_Keadaan_SDMK!P$4:P$149350,"Puskesmas"),"")</f>
        <v>0</v>
      </c>
      <c r="Q65" s="401">
        <f t="shared" si="18"/>
        <v>0</v>
      </c>
      <c r="R65" s="401">
        <f>IF(B65&lt;&gt;"",COUNTIFS(A1_Individu_Data_Keadaan_SDMK!Q$4:Q$149350,'04_MASTER_KODE_SDMK'!D$79,A1_Individu_Data_Keadaan_SDMK!O$4:O$149350,B65,A1_Individu_Data_Keadaan_SDMK!U$4:U$149350,"Laki-laki",A1_Individu_Data_Keadaan_SDMK!P$4:P$149350,"Puskesmas"),"")</f>
        <v>0</v>
      </c>
      <c r="S65" s="401">
        <f>IF(B65&lt;&gt;"",COUNTIFS(A1_Individu_Data_Keadaan_SDMK!Q$4:Q$149350,'04_MASTER_KODE_SDMK'!D$79,A1_Individu_Data_Keadaan_SDMK!O$4:O$149350,B65,A1_Individu_Data_Keadaan_SDMK!U$4:U$149350,"Perempuan",A1_Individu_Data_Keadaan_SDMK!P$4:P$149350,"Puskesmas"),"")</f>
        <v>0</v>
      </c>
      <c r="T65" s="401">
        <f t="shared" si="19"/>
        <v>0</v>
      </c>
      <c r="U65" s="401">
        <f>IF(B65&lt;&gt;"",COUNTIFS(A1_Individu_Data_Keadaan_SDMK!Q$4:Q$149350,'04_MASTER_KODE_SDMK'!D$88,A1_Individu_Data_Keadaan_SDMK!O$4:O$149350,B65,A1_Individu_Data_Keadaan_SDMK!U$4:U$149350,"Laki-laki",A1_Individu_Data_Keadaan_SDMK!P$4:P$149350,"Puskesmas"),"")</f>
        <v>0</v>
      </c>
      <c r="V65" s="401">
        <f>IF(B65&lt;&gt;"",COUNTIFS(A1_Individu_Data_Keadaan_SDMK!Q$4:Q$149350,'04_MASTER_KODE_SDMK'!D$88,A1_Individu_Data_Keadaan_SDMK!O$4:O$149350,B65,A1_Individu_Data_Keadaan_SDMK!U$4:U$149350,"Perempuan",A1_Individu_Data_Keadaan_SDMK!P$4:P$149350,"Puskesmas"),"")</f>
        <v>0</v>
      </c>
      <c r="W65" s="401">
        <f t="shared" si="20"/>
        <v>0</v>
      </c>
      <c r="X65" s="401">
        <f>IF(B65&lt;&gt;"",COUNTIFS(A1_Individu_Data_Keadaan_SDMK!Q$4:Q$149350,'04_MASTER_KODE_SDMK'!D$91,A1_Individu_Data_Keadaan_SDMK!O$4:O$149350,B65,A1_Individu_Data_Keadaan_SDMK!U$4:U$149350,"Laki-laki",A1_Individu_Data_Keadaan_SDMK!P$4:P$149350,"Puskesmas"),"")</f>
        <v>0</v>
      </c>
      <c r="Y65" s="401">
        <f>IF(B65&lt;&gt;"",COUNTIFS(A1_Individu_Data_Keadaan_SDMK!Q$4:Q$149350,'04_MASTER_KODE_SDMK'!D$91,A1_Individu_Data_Keadaan_SDMK!O$4:O$149350,B65,A1_Individu_Data_Keadaan_SDMK!U$4:U$149350,"Perempuan",A1_Individu_Data_Keadaan_SDMK!P$4:P$149350,"Puskesmas"),"")</f>
        <v>0</v>
      </c>
      <c r="Z65" s="401">
        <f t="shared" si="21"/>
        <v>0</v>
      </c>
      <c r="AA65" s="401">
        <f>IF(B65&lt;&gt;"",COUNTIFS(A1_Individu_Data_Keadaan_SDMK!R$4:R$149350,'04_MASTER_KODE_SDMK'!E$107,A1_Individu_Data_Keadaan_SDMK!O$4:O$149350,B65,A1_Individu_Data_Keadaan_SDMK!U$4:U$149350,"Laki-laki",A1_Individu_Data_Keadaan_SDMK!P$4:P$149350,"Puskesmas"),"")</f>
        <v>0</v>
      </c>
      <c r="AB65" s="401">
        <f>IF(B65&lt;&gt;"",COUNTIFS(A1_Individu_Data_Keadaan_SDMK!R$4:R$149350,'04_MASTER_KODE_SDMK'!E$107,A1_Individu_Data_Keadaan_SDMK!O$4:O$149350,B65,A1_Individu_Data_Keadaan_SDMK!U$4:U$149350,"Perempuan"),"")</f>
        <v>0</v>
      </c>
      <c r="AC65" s="401">
        <f t="shared" si="28"/>
        <v>0</v>
      </c>
      <c r="AD65" s="401">
        <f t="shared" si="22"/>
        <v>0</v>
      </c>
      <c r="AE65" s="401">
        <f t="shared" si="23"/>
        <v>0</v>
      </c>
      <c r="AF65" s="401">
        <f t="shared" si="24"/>
        <v>0</v>
      </c>
      <c r="AG65" s="397"/>
      <c r="AH65" s="397"/>
      <c r="AI65" s="397"/>
      <c r="AJ65" s="397"/>
      <c r="AK65" s="397"/>
      <c r="AL65" s="397"/>
      <c r="AM65" s="397"/>
      <c r="AN65" s="397"/>
      <c r="AO65" s="397"/>
      <c r="AP65" s="397"/>
      <c r="AQ65" s="397"/>
      <c r="AR65" s="397"/>
      <c r="AS65" s="397"/>
      <c r="AT65" s="397"/>
      <c r="AU65" s="397"/>
    </row>
    <row r="66" spans="1:47">
      <c r="A66" s="388">
        <v>6</v>
      </c>
      <c r="B66" s="388" t="str">
        <f t="shared" si="25"/>
        <v>PURWOREJO</v>
      </c>
      <c r="C66" s="400">
        <f>IF(B66&lt;&gt;"",COUNTIFS('02_MASTER_KODE_FASYANKES'!D$3:D$20282,"Puskesmas",'02_MASTER_KODE_FASYANKES'!L$3:L$20282,B66,'02_MASTER_KODE_FASYANKES'!E$3:E$20282,"Rawat Inap"),"")</f>
        <v>12</v>
      </c>
      <c r="D66" s="400">
        <f>IF(B66&lt;&gt;"",COUNTIFS('02_MASTER_KODE_FASYANKES'!D$3:D$20282,"Puskesmas",'02_MASTER_KODE_FASYANKES'!L$3:L$20282,B66,'02_MASTER_KODE_FASYANKES'!E$3:E$20282,"Non Rawat Inap"),"")</f>
        <v>15</v>
      </c>
      <c r="E66" s="400">
        <f>IF(B66&lt;&gt;"",COUNTIFS(A1_Individu_Data_Keadaan_SDMK!S$4:S$149350,'04_MASTER_KODE_SDMK'!F$6,A1_Individu_Data_Keadaan_SDMK!O$4:O$149350,B66,A1_Individu_Data_Keadaan_SDMK!U$4:U$149350,"Laki-laki",A1_Individu_Data_Keadaan_SDMK!P$4:P$149350,"Puskesmas"),"")</f>
        <v>0</v>
      </c>
      <c r="F66" s="400">
        <f>IF(B66&lt;&gt;"",COUNTIFS(A1_Individu_Data_Keadaan_SDMK!S$4:S$149350,'04_MASTER_KODE_SDMK'!F$6,A1_Individu_Data_Keadaan_SDMK!O$4:O$149350,B66,A1_Individu_Data_Keadaan_SDMK!U$4:U$149350,"Perempuan",A1_Individu_Data_Keadaan_SDMK!P$4:P$149350,"Puskesmas"),"")</f>
        <v>0</v>
      </c>
      <c r="G66" s="400">
        <f t="shared" si="26"/>
        <v>0</v>
      </c>
      <c r="H66" s="400">
        <f>IF(B66&lt;&gt;"",COUNTIFS(A1_Individu_Data_Keadaan_SDMK!S$4:S$149350,'04_MASTER_KODE_SDMK'!F$7,A1_Individu_Data_Keadaan_SDMK!O$4:O$149350,B66,A1_Individu_Data_Keadaan_SDMK!U$4:U$149350,"Laki-laki",A1_Individu_Data_Keadaan_SDMK!P$4:P$149350,"Puskesmas"),"")</f>
        <v>0</v>
      </c>
      <c r="I66" s="400">
        <f>IF(B66&lt;&gt;"",COUNTIFS(A1_Individu_Data_Keadaan_SDMK!S$4:S$149350,'04_MASTER_KODE_SDMK'!F$7,A1_Individu_Data_Keadaan_SDMK!O$4:O$149350,B66,A1_Individu_Data_Keadaan_SDMK!U$4:U$149350,"Perempuan",A1_Individu_Data_Keadaan_SDMK!P$4:P$149350,"Puskesmas"),"")</f>
        <v>0</v>
      </c>
      <c r="J66" s="400">
        <f t="shared" si="27"/>
        <v>0</v>
      </c>
      <c r="K66" s="400">
        <f>IF(B66&lt;&gt;"",COUNTIFS(A1_Individu_Data_Keadaan_SDMK!Q$4:Q$149350,'04_MASTER_KODE_SDMK'!D$62,A1_Individu_Data_Keadaan_SDMK!O$4:O$149350,B66,A1_Individu_Data_Keadaan_SDMK!U$4:U$149350,"Laki-laki",A1_Individu_Data_Keadaan_SDMK!P$4:P$149350,"Puskesmas"),"")</f>
        <v>0</v>
      </c>
      <c r="L66" s="400">
        <f>IF(B66&lt;&gt;"",COUNTIFS(A1_Individu_Data_Keadaan_SDMK!Q$4:Q$149350,'04_MASTER_KODE_SDMK'!D$62,A1_Individu_Data_Keadaan_SDMK!O$4:O$149350,B66,A1_Individu_Data_Keadaan_SDMK!U$4:U$149350,"Perempuan",A1_Individu_Data_Keadaan_SDMK!P$4:P$149350,"Puskesmas"),"")</f>
        <v>0</v>
      </c>
      <c r="M66" s="400">
        <f t="shared" si="17"/>
        <v>0</v>
      </c>
      <c r="N66" s="400">
        <f>IF(B66&lt;&gt;"",COUNTIFS(A1_Individu_Data_Keadaan_SDMK!Q$4:Q$149350,'04_MASTER_KODE_SDMK'!D$71,A1_Individu_Data_Keadaan_SDMK!O$4:O$149350,B66,A1_Individu_Data_Keadaan_SDMK!U$4:U$149350,"Perempuan",A1_Individu_Data_Keadaan_SDMK!P$4:P$149350,"Puskesmas"),"")</f>
        <v>0</v>
      </c>
      <c r="O66" s="400">
        <f>IF(B66&lt;&gt;"",COUNTIFS(A1_Individu_Data_Keadaan_SDMK!Q$4:Q$149350,'04_MASTER_KODE_SDMK'!D$75,A1_Individu_Data_Keadaan_SDMK!O$4:O$149350,B66,A1_Individu_Data_Keadaan_SDMK!U$4:U$149350,"Laki-laki",A1_Individu_Data_Keadaan_SDMK!P$4:P$149350,"Puskesmas"),"")</f>
        <v>0</v>
      </c>
      <c r="P66" s="400">
        <f>IF(B66&lt;&gt;"",COUNTIFS(A1_Individu_Data_Keadaan_SDMK!Q$4:Q$149350,'04_MASTER_KODE_SDMK'!D$75,A1_Individu_Data_Keadaan_SDMK!O$4:O$149350,B66,A1_Individu_Data_Keadaan_SDMK!U$4:U$149350,"Perempuan",A1_Individu_Data_Keadaan_SDMK!P$4:P$149350,"Puskesmas"),"")</f>
        <v>0</v>
      </c>
      <c r="Q66" s="400">
        <f t="shared" si="18"/>
        <v>0</v>
      </c>
      <c r="R66" s="400">
        <f>IF(B66&lt;&gt;"",COUNTIFS(A1_Individu_Data_Keadaan_SDMK!Q$4:Q$149350,'04_MASTER_KODE_SDMK'!D$79,A1_Individu_Data_Keadaan_SDMK!O$4:O$149350,B66,A1_Individu_Data_Keadaan_SDMK!U$4:U$149350,"Laki-laki",A1_Individu_Data_Keadaan_SDMK!P$4:P$149350,"Puskesmas"),"")</f>
        <v>0</v>
      </c>
      <c r="S66" s="400">
        <f>IF(B66&lt;&gt;"",COUNTIFS(A1_Individu_Data_Keadaan_SDMK!Q$4:Q$149350,'04_MASTER_KODE_SDMK'!D$79,A1_Individu_Data_Keadaan_SDMK!O$4:O$149350,B66,A1_Individu_Data_Keadaan_SDMK!U$4:U$149350,"Perempuan",A1_Individu_Data_Keadaan_SDMK!P$4:P$149350,"Puskesmas"),"")</f>
        <v>0</v>
      </c>
      <c r="T66" s="400">
        <f t="shared" si="19"/>
        <v>0</v>
      </c>
      <c r="U66" s="400">
        <f>IF(B66&lt;&gt;"",COUNTIFS(A1_Individu_Data_Keadaan_SDMK!Q$4:Q$149350,'04_MASTER_KODE_SDMK'!D$88,A1_Individu_Data_Keadaan_SDMK!O$4:O$149350,B66,A1_Individu_Data_Keadaan_SDMK!U$4:U$149350,"Laki-laki",A1_Individu_Data_Keadaan_SDMK!P$4:P$149350,"Puskesmas"),"")</f>
        <v>0</v>
      </c>
      <c r="V66" s="400">
        <f>IF(B66&lt;&gt;"",COUNTIFS(A1_Individu_Data_Keadaan_SDMK!Q$4:Q$149350,'04_MASTER_KODE_SDMK'!D$88,A1_Individu_Data_Keadaan_SDMK!O$4:O$149350,B66,A1_Individu_Data_Keadaan_SDMK!U$4:U$149350,"Perempuan",A1_Individu_Data_Keadaan_SDMK!P$4:P$149350,"Puskesmas"),"")</f>
        <v>0</v>
      </c>
      <c r="W66" s="400">
        <f t="shared" si="20"/>
        <v>0</v>
      </c>
      <c r="X66" s="400">
        <f>IF(B66&lt;&gt;"",COUNTIFS(A1_Individu_Data_Keadaan_SDMK!Q$4:Q$149350,'04_MASTER_KODE_SDMK'!D$91,A1_Individu_Data_Keadaan_SDMK!O$4:O$149350,B66,A1_Individu_Data_Keadaan_SDMK!U$4:U$149350,"Laki-laki",A1_Individu_Data_Keadaan_SDMK!P$4:P$149350,"Puskesmas"),"")</f>
        <v>0</v>
      </c>
      <c r="Y66" s="400">
        <f>IF(B66&lt;&gt;"",COUNTIFS(A1_Individu_Data_Keadaan_SDMK!Q$4:Q$149350,'04_MASTER_KODE_SDMK'!D$91,A1_Individu_Data_Keadaan_SDMK!O$4:O$149350,B66,A1_Individu_Data_Keadaan_SDMK!U$4:U$149350,"Perempuan",A1_Individu_Data_Keadaan_SDMK!P$4:P$149350,"Puskesmas"),"")</f>
        <v>0</v>
      </c>
      <c r="Z66" s="400">
        <f t="shared" si="21"/>
        <v>0</v>
      </c>
      <c r="AA66" s="400">
        <f>IF(B66&lt;&gt;"",COUNTIFS(A1_Individu_Data_Keadaan_SDMK!R$4:R$149350,'04_MASTER_KODE_SDMK'!E$107,A1_Individu_Data_Keadaan_SDMK!O$4:O$149350,B66,A1_Individu_Data_Keadaan_SDMK!U$4:U$149350,"Laki-laki",A1_Individu_Data_Keadaan_SDMK!P$4:P$149350,"Puskesmas"),"")</f>
        <v>0</v>
      </c>
      <c r="AB66" s="400">
        <f>IF(B66&lt;&gt;"",COUNTIFS(A1_Individu_Data_Keadaan_SDMK!R$4:R$149350,'04_MASTER_KODE_SDMK'!E$107,A1_Individu_Data_Keadaan_SDMK!O$4:O$149350,B66,A1_Individu_Data_Keadaan_SDMK!U$4:U$149350,"Perempuan"),"")</f>
        <v>0</v>
      </c>
      <c r="AC66" s="400">
        <f t="shared" si="28"/>
        <v>0</v>
      </c>
      <c r="AD66" s="400">
        <f t="shared" si="22"/>
        <v>0</v>
      </c>
      <c r="AE66" s="400">
        <f t="shared" si="23"/>
        <v>0</v>
      </c>
      <c r="AF66" s="400">
        <f t="shared" si="24"/>
        <v>0</v>
      </c>
      <c r="AG66" s="397"/>
      <c r="AH66" s="397"/>
      <c r="AI66" s="397"/>
      <c r="AJ66" s="397"/>
      <c r="AK66" s="397"/>
      <c r="AL66" s="397"/>
      <c r="AM66" s="397"/>
      <c r="AN66" s="397"/>
      <c r="AO66" s="397"/>
      <c r="AP66" s="397"/>
      <c r="AQ66" s="397"/>
      <c r="AR66" s="397"/>
      <c r="AS66" s="397"/>
      <c r="AT66" s="397"/>
      <c r="AU66" s="397"/>
    </row>
    <row r="67" spans="1:47">
      <c r="A67" s="396">
        <v>7</v>
      </c>
      <c r="B67" s="396" t="str">
        <f t="shared" si="25"/>
        <v>WONOSOBO</v>
      </c>
      <c r="C67" s="401">
        <f>IF(B67&lt;&gt;"",COUNTIFS('02_MASTER_KODE_FASYANKES'!D$3:D$20282,"Puskesmas",'02_MASTER_KODE_FASYANKES'!L$3:L$20282,B67,'02_MASTER_KODE_FASYANKES'!E$3:E$20282,"Rawat Inap"),"")</f>
        <v>8</v>
      </c>
      <c r="D67" s="401">
        <f>IF(B67&lt;&gt;"",COUNTIFS('02_MASTER_KODE_FASYANKES'!D$3:D$20282,"Puskesmas",'02_MASTER_KODE_FASYANKES'!L$3:L$20282,B67,'02_MASTER_KODE_FASYANKES'!E$3:E$20282,"Non Rawat Inap"),"")</f>
        <v>16</v>
      </c>
      <c r="E67" s="401">
        <f>IF(B67&lt;&gt;"",COUNTIFS(A1_Individu_Data_Keadaan_SDMK!S$4:S$149350,'04_MASTER_KODE_SDMK'!F$6,A1_Individu_Data_Keadaan_SDMK!O$4:O$149350,B67,A1_Individu_Data_Keadaan_SDMK!U$4:U$149350,"Laki-laki",A1_Individu_Data_Keadaan_SDMK!P$4:P$149350,"Puskesmas"),"")</f>
        <v>0</v>
      </c>
      <c r="F67" s="401">
        <f>IF(B67&lt;&gt;"",COUNTIFS(A1_Individu_Data_Keadaan_SDMK!S$4:S$149350,'04_MASTER_KODE_SDMK'!F$6,A1_Individu_Data_Keadaan_SDMK!O$4:O$149350,B67,A1_Individu_Data_Keadaan_SDMK!U$4:U$149350,"Perempuan",A1_Individu_Data_Keadaan_SDMK!P$4:P$149350,"Puskesmas"),"")</f>
        <v>0</v>
      </c>
      <c r="G67" s="401">
        <f t="shared" si="26"/>
        <v>0</v>
      </c>
      <c r="H67" s="401">
        <f>IF(B67&lt;&gt;"",COUNTIFS(A1_Individu_Data_Keadaan_SDMK!S$4:S$149350,'04_MASTER_KODE_SDMK'!F$7,A1_Individu_Data_Keadaan_SDMK!O$4:O$149350,B67,A1_Individu_Data_Keadaan_SDMK!U$4:U$149350,"Laki-laki",A1_Individu_Data_Keadaan_SDMK!P$4:P$149350,"Puskesmas"),"")</f>
        <v>0</v>
      </c>
      <c r="I67" s="401">
        <f>IF(B67&lt;&gt;"",COUNTIFS(A1_Individu_Data_Keadaan_SDMK!S$4:S$149350,'04_MASTER_KODE_SDMK'!F$7,A1_Individu_Data_Keadaan_SDMK!O$4:O$149350,B67,A1_Individu_Data_Keadaan_SDMK!U$4:U$149350,"Perempuan",A1_Individu_Data_Keadaan_SDMK!P$4:P$149350,"Puskesmas"),"")</f>
        <v>0</v>
      </c>
      <c r="J67" s="401">
        <f t="shared" si="27"/>
        <v>0</v>
      </c>
      <c r="K67" s="401">
        <f>IF(B67&lt;&gt;"",COUNTIFS(A1_Individu_Data_Keadaan_SDMK!Q$4:Q$149350,'04_MASTER_KODE_SDMK'!D$62,A1_Individu_Data_Keadaan_SDMK!O$4:O$149350,B67,A1_Individu_Data_Keadaan_SDMK!U$4:U$149350,"Laki-laki",A1_Individu_Data_Keadaan_SDMK!P$4:P$149350,"Puskesmas"),"")</f>
        <v>0</v>
      </c>
      <c r="L67" s="401">
        <f>IF(B67&lt;&gt;"",COUNTIFS(A1_Individu_Data_Keadaan_SDMK!Q$4:Q$149350,'04_MASTER_KODE_SDMK'!D$62,A1_Individu_Data_Keadaan_SDMK!O$4:O$149350,B67,A1_Individu_Data_Keadaan_SDMK!U$4:U$149350,"Perempuan",A1_Individu_Data_Keadaan_SDMK!P$4:P$149350,"Puskesmas"),"")</f>
        <v>0</v>
      </c>
      <c r="M67" s="401">
        <f t="shared" si="17"/>
        <v>0</v>
      </c>
      <c r="N67" s="401">
        <f>IF(B67&lt;&gt;"",COUNTIFS(A1_Individu_Data_Keadaan_SDMK!Q$4:Q$149350,'04_MASTER_KODE_SDMK'!D$71,A1_Individu_Data_Keadaan_SDMK!O$4:O$149350,B67,A1_Individu_Data_Keadaan_SDMK!U$4:U$149350,"Perempuan",A1_Individu_Data_Keadaan_SDMK!P$4:P$149350,"Puskesmas"),"")</f>
        <v>0</v>
      </c>
      <c r="O67" s="401">
        <f>IF(B67&lt;&gt;"",COUNTIFS(A1_Individu_Data_Keadaan_SDMK!Q$4:Q$149350,'04_MASTER_KODE_SDMK'!D$75,A1_Individu_Data_Keadaan_SDMK!O$4:O$149350,B67,A1_Individu_Data_Keadaan_SDMK!U$4:U$149350,"Laki-laki",A1_Individu_Data_Keadaan_SDMK!P$4:P$149350,"Puskesmas"),"")</f>
        <v>0</v>
      </c>
      <c r="P67" s="401">
        <f>IF(B67&lt;&gt;"",COUNTIFS(A1_Individu_Data_Keadaan_SDMK!Q$4:Q$149350,'04_MASTER_KODE_SDMK'!D$75,A1_Individu_Data_Keadaan_SDMK!O$4:O$149350,B67,A1_Individu_Data_Keadaan_SDMK!U$4:U$149350,"Perempuan",A1_Individu_Data_Keadaan_SDMK!P$4:P$149350,"Puskesmas"),"")</f>
        <v>0</v>
      </c>
      <c r="Q67" s="401">
        <f t="shared" si="18"/>
        <v>0</v>
      </c>
      <c r="R67" s="401">
        <f>IF(B67&lt;&gt;"",COUNTIFS(A1_Individu_Data_Keadaan_SDMK!Q$4:Q$149350,'04_MASTER_KODE_SDMK'!D$79,A1_Individu_Data_Keadaan_SDMK!O$4:O$149350,B67,A1_Individu_Data_Keadaan_SDMK!U$4:U$149350,"Laki-laki",A1_Individu_Data_Keadaan_SDMK!P$4:P$149350,"Puskesmas"),"")</f>
        <v>0</v>
      </c>
      <c r="S67" s="401">
        <f>IF(B67&lt;&gt;"",COUNTIFS(A1_Individu_Data_Keadaan_SDMK!Q$4:Q$149350,'04_MASTER_KODE_SDMK'!D$79,A1_Individu_Data_Keadaan_SDMK!O$4:O$149350,B67,A1_Individu_Data_Keadaan_SDMK!U$4:U$149350,"Perempuan",A1_Individu_Data_Keadaan_SDMK!P$4:P$149350,"Puskesmas"),"")</f>
        <v>0</v>
      </c>
      <c r="T67" s="401">
        <f t="shared" si="19"/>
        <v>0</v>
      </c>
      <c r="U67" s="401">
        <f>IF(B67&lt;&gt;"",COUNTIFS(A1_Individu_Data_Keadaan_SDMK!Q$4:Q$149350,'04_MASTER_KODE_SDMK'!D$88,A1_Individu_Data_Keadaan_SDMK!O$4:O$149350,B67,A1_Individu_Data_Keadaan_SDMK!U$4:U$149350,"Laki-laki",A1_Individu_Data_Keadaan_SDMK!P$4:P$149350,"Puskesmas"),"")</f>
        <v>0</v>
      </c>
      <c r="V67" s="401">
        <f>IF(B67&lt;&gt;"",COUNTIFS(A1_Individu_Data_Keadaan_SDMK!Q$4:Q$149350,'04_MASTER_KODE_SDMK'!D$88,A1_Individu_Data_Keadaan_SDMK!O$4:O$149350,B67,A1_Individu_Data_Keadaan_SDMK!U$4:U$149350,"Perempuan",A1_Individu_Data_Keadaan_SDMK!P$4:P$149350,"Puskesmas"),"")</f>
        <v>0</v>
      </c>
      <c r="W67" s="401">
        <f t="shared" si="20"/>
        <v>0</v>
      </c>
      <c r="X67" s="401">
        <f>IF(B67&lt;&gt;"",COUNTIFS(A1_Individu_Data_Keadaan_SDMK!Q$4:Q$149350,'04_MASTER_KODE_SDMK'!D$91,A1_Individu_Data_Keadaan_SDMK!O$4:O$149350,B67,A1_Individu_Data_Keadaan_SDMK!U$4:U$149350,"Laki-laki",A1_Individu_Data_Keadaan_SDMK!P$4:P$149350,"Puskesmas"),"")</f>
        <v>0</v>
      </c>
      <c r="Y67" s="401">
        <f>IF(B67&lt;&gt;"",COUNTIFS(A1_Individu_Data_Keadaan_SDMK!Q$4:Q$149350,'04_MASTER_KODE_SDMK'!D$91,A1_Individu_Data_Keadaan_SDMK!O$4:O$149350,B67,A1_Individu_Data_Keadaan_SDMK!U$4:U$149350,"Perempuan",A1_Individu_Data_Keadaan_SDMK!P$4:P$149350,"Puskesmas"),"")</f>
        <v>0</v>
      </c>
      <c r="Z67" s="401">
        <f t="shared" si="21"/>
        <v>0</v>
      </c>
      <c r="AA67" s="401">
        <f>IF(B67&lt;&gt;"",COUNTIFS(A1_Individu_Data_Keadaan_SDMK!R$4:R$149350,'04_MASTER_KODE_SDMK'!E$107,A1_Individu_Data_Keadaan_SDMK!O$4:O$149350,B67,A1_Individu_Data_Keadaan_SDMK!U$4:U$149350,"Laki-laki",A1_Individu_Data_Keadaan_SDMK!P$4:P$149350,"Puskesmas"),"")</f>
        <v>0</v>
      </c>
      <c r="AB67" s="401">
        <f>IF(B67&lt;&gt;"",COUNTIFS(A1_Individu_Data_Keadaan_SDMK!R$4:R$149350,'04_MASTER_KODE_SDMK'!E$107,A1_Individu_Data_Keadaan_SDMK!O$4:O$149350,B67,A1_Individu_Data_Keadaan_SDMK!U$4:U$149350,"Perempuan"),"")</f>
        <v>0</v>
      </c>
      <c r="AC67" s="401">
        <f t="shared" si="28"/>
        <v>0</v>
      </c>
      <c r="AD67" s="401">
        <f t="shared" si="22"/>
        <v>0</v>
      </c>
      <c r="AE67" s="401">
        <f t="shared" si="23"/>
        <v>0</v>
      </c>
      <c r="AF67" s="401">
        <f t="shared" si="24"/>
        <v>0</v>
      </c>
      <c r="AG67" s="397"/>
      <c r="AH67" s="397"/>
      <c r="AI67" s="397"/>
      <c r="AJ67" s="397"/>
      <c r="AK67" s="397"/>
      <c r="AL67" s="397"/>
      <c r="AM67" s="397"/>
      <c r="AN67" s="397"/>
      <c r="AO67" s="397"/>
      <c r="AP67" s="397"/>
      <c r="AQ67" s="397"/>
      <c r="AR67" s="397"/>
      <c r="AS67" s="397"/>
      <c r="AT67" s="397"/>
      <c r="AU67" s="397"/>
    </row>
    <row r="68" spans="1:47">
      <c r="A68" s="388">
        <v>8</v>
      </c>
      <c r="B68" s="388" t="str">
        <f t="shared" si="25"/>
        <v>MAGELANG</v>
      </c>
      <c r="C68" s="400">
        <f>IF(B68&lt;&gt;"",COUNTIFS('02_MASTER_KODE_FASYANKES'!D$3:D$20282,"Puskesmas",'02_MASTER_KODE_FASYANKES'!L$3:L$20282,B68,'02_MASTER_KODE_FASYANKES'!E$3:E$20282,"Rawat Inap"),"")</f>
        <v>3</v>
      </c>
      <c r="D68" s="400">
        <f>IF(B68&lt;&gt;"",COUNTIFS('02_MASTER_KODE_FASYANKES'!D$3:D$20282,"Puskesmas",'02_MASTER_KODE_FASYANKES'!L$3:L$20282,B68,'02_MASTER_KODE_FASYANKES'!E$3:E$20282,"Non Rawat Inap"),"")</f>
        <v>31</v>
      </c>
      <c r="E68" s="400">
        <f>IF(B68&lt;&gt;"",COUNTIFS(A1_Individu_Data_Keadaan_SDMK!S$4:S$149350,'04_MASTER_KODE_SDMK'!F$6,A1_Individu_Data_Keadaan_SDMK!O$4:O$149350,B68,A1_Individu_Data_Keadaan_SDMK!U$4:U$149350,"Laki-laki",A1_Individu_Data_Keadaan_SDMK!P$4:P$149350,"Puskesmas"),"")</f>
        <v>0</v>
      </c>
      <c r="F68" s="400">
        <f>IF(B68&lt;&gt;"",COUNTIFS(A1_Individu_Data_Keadaan_SDMK!S$4:S$149350,'04_MASTER_KODE_SDMK'!F$6,A1_Individu_Data_Keadaan_SDMK!O$4:O$149350,B68,A1_Individu_Data_Keadaan_SDMK!U$4:U$149350,"Perempuan",A1_Individu_Data_Keadaan_SDMK!P$4:P$149350,"Puskesmas"),"")</f>
        <v>0</v>
      </c>
      <c r="G68" s="400">
        <f t="shared" si="26"/>
        <v>0</v>
      </c>
      <c r="H68" s="400">
        <f>IF(B68&lt;&gt;"",COUNTIFS(A1_Individu_Data_Keadaan_SDMK!S$4:S$149350,'04_MASTER_KODE_SDMK'!F$7,A1_Individu_Data_Keadaan_SDMK!O$4:O$149350,B68,A1_Individu_Data_Keadaan_SDMK!U$4:U$149350,"Laki-laki",A1_Individu_Data_Keadaan_SDMK!P$4:P$149350,"Puskesmas"),"")</f>
        <v>0</v>
      </c>
      <c r="I68" s="400">
        <f>IF(B68&lt;&gt;"",COUNTIFS(A1_Individu_Data_Keadaan_SDMK!S$4:S$149350,'04_MASTER_KODE_SDMK'!F$7,A1_Individu_Data_Keadaan_SDMK!O$4:O$149350,B68,A1_Individu_Data_Keadaan_SDMK!U$4:U$149350,"Perempuan",A1_Individu_Data_Keadaan_SDMK!P$4:P$149350,"Puskesmas"),"")</f>
        <v>0</v>
      </c>
      <c r="J68" s="400">
        <f t="shared" si="27"/>
        <v>0</v>
      </c>
      <c r="K68" s="400">
        <f>IF(B68&lt;&gt;"",COUNTIFS(A1_Individu_Data_Keadaan_SDMK!Q$4:Q$149350,'04_MASTER_KODE_SDMK'!D$62,A1_Individu_Data_Keadaan_SDMK!O$4:O$149350,B68,A1_Individu_Data_Keadaan_SDMK!U$4:U$149350,"Laki-laki",A1_Individu_Data_Keadaan_SDMK!P$4:P$149350,"Puskesmas"),"")</f>
        <v>0</v>
      </c>
      <c r="L68" s="400">
        <f>IF(B68&lt;&gt;"",COUNTIFS(A1_Individu_Data_Keadaan_SDMK!Q$4:Q$149350,'04_MASTER_KODE_SDMK'!D$62,A1_Individu_Data_Keadaan_SDMK!O$4:O$149350,B68,A1_Individu_Data_Keadaan_SDMK!U$4:U$149350,"Perempuan",A1_Individu_Data_Keadaan_SDMK!P$4:P$149350,"Puskesmas"),"")</f>
        <v>0</v>
      </c>
      <c r="M68" s="400">
        <f t="shared" si="17"/>
        <v>0</v>
      </c>
      <c r="N68" s="400">
        <f>IF(B68&lt;&gt;"",COUNTIFS(A1_Individu_Data_Keadaan_SDMK!Q$4:Q$149350,'04_MASTER_KODE_SDMK'!D$71,A1_Individu_Data_Keadaan_SDMK!O$4:O$149350,B68,A1_Individu_Data_Keadaan_SDMK!U$4:U$149350,"Perempuan",A1_Individu_Data_Keadaan_SDMK!P$4:P$149350,"Puskesmas"),"")</f>
        <v>0</v>
      </c>
      <c r="O68" s="400">
        <f>IF(B68&lt;&gt;"",COUNTIFS(A1_Individu_Data_Keadaan_SDMK!Q$4:Q$149350,'04_MASTER_KODE_SDMK'!D$75,A1_Individu_Data_Keadaan_SDMK!O$4:O$149350,B68,A1_Individu_Data_Keadaan_SDMK!U$4:U$149350,"Laki-laki",A1_Individu_Data_Keadaan_SDMK!P$4:P$149350,"Puskesmas"),"")</f>
        <v>0</v>
      </c>
      <c r="P68" s="400">
        <f>IF(B68&lt;&gt;"",COUNTIFS(A1_Individu_Data_Keadaan_SDMK!Q$4:Q$149350,'04_MASTER_KODE_SDMK'!D$75,A1_Individu_Data_Keadaan_SDMK!O$4:O$149350,B68,A1_Individu_Data_Keadaan_SDMK!U$4:U$149350,"Perempuan",A1_Individu_Data_Keadaan_SDMK!P$4:P$149350,"Puskesmas"),"")</f>
        <v>0</v>
      </c>
      <c r="Q68" s="400">
        <f t="shared" si="18"/>
        <v>0</v>
      </c>
      <c r="R68" s="400">
        <f>IF(B68&lt;&gt;"",COUNTIFS(A1_Individu_Data_Keadaan_SDMK!Q$4:Q$149350,'04_MASTER_KODE_SDMK'!D$79,A1_Individu_Data_Keadaan_SDMK!O$4:O$149350,B68,A1_Individu_Data_Keadaan_SDMK!U$4:U$149350,"Laki-laki",A1_Individu_Data_Keadaan_SDMK!P$4:P$149350,"Puskesmas"),"")</f>
        <v>0</v>
      </c>
      <c r="S68" s="400">
        <f>IF(B68&lt;&gt;"",COUNTIFS(A1_Individu_Data_Keadaan_SDMK!Q$4:Q$149350,'04_MASTER_KODE_SDMK'!D$79,A1_Individu_Data_Keadaan_SDMK!O$4:O$149350,B68,A1_Individu_Data_Keadaan_SDMK!U$4:U$149350,"Perempuan",A1_Individu_Data_Keadaan_SDMK!P$4:P$149350,"Puskesmas"),"")</f>
        <v>0</v>
      </c>
      <c r="T68" s="400">
        <f t="shared" si="19"/>
        <v>0</v>
      </c>
      <c r="U68" s="400">
        <f>IF(B68&lt;&gt;"",COUNTIFS(A1_Individu_Data_Keadaan_SDMK!Q$4:Q$149350,'04_MASTER_KODE_SDMK'!D$88,A1_Individu_Data_Keadaan_SDMK!O$4:O$149350,B68,A1_Individu_Data_Keadaan_SDMK!U$4:U$149350,"Laki-laki",A1_Individu_Data_Keadaan_SDMK!P$4:P$149350,"Puskesmas"),"")</f>
        <v>0</v>
      </c>
      <c r="V68" s="400">
        <f>IF(B68&lt;&gt;"",COUNTIFS(A1_Individu_Data_Keadaan_SDMK!Q$4:Q$149350,'04_MASTER_KODE_SDMK'!D$88,A1_Individu_Data_Keadaan_SDMK!O$4:O$149350,B68,A1_Individu_Data_Keadaan_SDMK!U$4:U$149350,"Perempuan",A1_Individu_Data_Keadaan_SDMK!P$4:P$149350,"Puskesmas"),"")</f>
        <v>0</v>
      </c>
      <c r="W68" s="400">
        <f t="shared" si="20"/>
        <v>0</v>
      </c>
      <c r="X68" s="400">
        <f>IF(B68&lt;&gt;"",COUNTIFS(A1_Individu_Data_Keadaan_SDMK!Q$4:Q$149350,'04_MASTER_KODE_SDMK'!D$91,A1_Individu_Data_Keadaan_SDMK!O$4:O$149350,B68,A1_Individu_Data_Keadaan_SDMK!U$4:U$149350,"Laki-laki",A1_Individu_Data_Keadaan_SDMK!P$4:P$149350,"Puskesmas"),"")</f>
        <v>0</v>
      </c>
      <c r="Y68" s="400">
        <f>IF(B68&lt;&gt;"",COUNTIFS(A1_Individu_Data_Keadaan_SDMK!Q$4:Q$149350,'04_MASTER_KODE_SDMK'!D$91,A1_Individu_Data_Keadaan_SDMK!O$4:O$149350,B68,A1_Individu_Data_Keadaan_SDMK!U$4:U$149350,"Perempuan",A1_Individu_Data_Keadaan_SDMK!P$4:P$149350,"Puskesmas"),"")</f>
        <v>0</v>
      </c>
      <c r="Z68" s="400">
        <f t="shared" si="21"/>
        <v>0</v>
      </c>
      <c r="AA68" s="400">
        <f>IF(B68&lt;&gt;"",COUNTIFS(A1_Individu_Data_Keadaan_SDMK!R$4:R$149350,'04_MASTER_KODE_SDMK'!E$107,A1_Individu_Data_Keadaan_SDMK!O$4:O$149350,B68,A1_Individu_Data_Keadaan_SDMK!U$4:U$149350,"Laki-laki",A1_Individu_Data_Keadaan_SDMK!P$4:P$149350,"Puskesmas"),"")</f>
        <v>0</v>
      </c>
      <c r="AB68" s="400">
        <f>IF(B68&lt;&gt;"",COUNTIFS(A1_Individu_Data_Keadaan_SDMK!R$4:R$149350,'04_MASTER_KODE_SDMK'!E$107,A1_Individu_Data_Keadaan_SDMK!O$4:O$149350,B68,A1_Individu_Data_Keadaan_SDMK!U$4:U$149350,"Perempuan"),"")</f>
        <v>0</v>
      </c>
      <c r="AC68" s="400">
        <f t="shared" si="28"/>
        <v>0</v>
      </c>
      <c r="AD68" s="400">
        <f t="shared" si="22"/>
        <v>0</v>
      </c>
      <c r="AE68" s="400">
        <f t="shared" si="23"/>
        <v>0</v>
      </c>
      <c r="AF68" s="400">
        <f t="shared" si="24"/>
        <v>0</v>
      </c>
      <c r="AG68" s="397"/>
      <c r="AH68" s="397"/>
      <c r="AI68" s="397"/>
      <c r="AJ68" s="397"/>
      <c r="AK68" s="397"/>
      <c r="AL68" s="397"/>
      <c r="AM68" s="397"/>
      <c r="AN68" s="397"/>
      <c r="AO68" s="397"/>
      <c r="AP68" s="397"/>
      <c r="AQ68" s="397"/>
      <c r="AR68" s="397"/>
      <c r="AS68" s="397"/>
      <c r="AT68" s="397"/>
      <c r="AU68" s="397"/>
    </row>
    <row r="69" spans="1:47">
      <c r="A69" s="396">
        <v>9</v>
      </c>
      <c r="B69" s="396" t="str">
        <f t="shared" si="25"/>
        <v>BOYOLALI</v>
      </c>
      <c r="C69" s="401">
        <f>IF(B69&lt;&gt;"",COUNTIFS('02_MASTER_KODE_FASYANKES'!D$3:D$20282,"Puskesmas",'02_MASTER_KODE_FASYANKES'!L$3:L$20282,B69,'02_MASTER_KODE_FASYANKES'!E$3:E$20282,"Rawat Inap"),"")</f>
        <v>14</v>
      </c>
      <c r="D69" s="401">
        <f>IF(B69&lt;&gt;"",COUNTIFS('02_MASTER_KODE_FASYANKES'!D$3:D$20282,"Puskesmas",'02_MASTER_KODE_FASYANKES'!L$3:L$20282,B69,'02_MASTER_KODE_FASYANKES'!E$3:E$20282,"Non Rawat Inap"),"")</f>
        <v>15</v>
      </c>
      <c r="E69" s="401">
        <f>IF(B69&lt;&gt;"",COUNTIFS(A1_Individu_Data_Keadaan_SDMK!S$4:S$149350,'04_MASTER_KODE_SDMK'!F$6,A1_Individu_Data_Keadaan_SDMK!O$4:O$149350,B69,A1_Individu_Data_Keadaan_SDMK!U$4:U$149350,"Laki-laki",A1_Individu_Data_Keadaan_SDMK!P$4:P$149350,"Puskesmas"),"")</f>
        <v>0</v>
      </c>
      <c r="F69" s="401">
        <f>IF(B69&lt;&gt;"",COUNTIFS(A1_Individu_Data_Keadaan_SDMK!S$4:S$149350,'04_MASTER_KODE_SDMK'!F$6,A1_Individu_Data_Keadaan_SDMK!O$4:O$149350,B69,A1_Individu_Data_Keadaan_SDMK!U$4:U$149350,"Perempuan",A1_Individu_Data_Keadaan_SDMK!P$4:P$149350,"Puskesmas"),"")</f>
        <v>0</v>
      </c>
      <c r="G69" s="401">
        <f>IF(B69&lt;&gt;"",E69+F69,"")</f>
        <v>0</v>
      </c>
      <c r="H69" s="401">
        <f>IF(B69&lt;&gt;"",COUNTIFS(A1_Individu_Data_Keadaan_SDMK!S$4:S$149350,'04_MASTER_KODE_SDMK'!F$7,A1_Individu_Data_Keadaan_SDMK!O$4:O$149350,B69,A1_Individu_Data_Keadaan_SDMK!U$4:U$149350,"Laki-laki",A1_Individu_Data_Keadaan_SDMK!P$4:P$149350,"Puskesmas"),"")</f>
        <v>0</v>
      </c>
      <c r="I69" s="401">
        <f>IF(B69&lt;&gt;"",COUNTIFS(A1_Individu_Data_Keadaan_SDMK!S$4:S$149350,'04_MASTER_KODE_SDMK'!F$7,A1_Individu_Data_Keadaan_SDMK!O$4:O$149350,B69,A1_Individu_Data_Keadaan_SDMK!U$4:U$149350,"Perempuan",A1_Individu_Data_Keadaan_SDMK!P$4:P$149350,"Puskesmas"),"")</f>
        <v>0</v>
      </c>
      <c r="J69" s="401">
        <f t="shared" si="27"/>
        <v>0</v>
      </c>
      <c r="K69" s="401">
        <f>IF(B69&lt;&gt;"",COUNTIFS(A1_Individu_Data_Keadaan_SDMK!Q$4:Q$149350,'04_MASTER_KODE_SDMK'!D$62,A1_Individu_Data_Keadaan_SDMK!O$4:O$149350,B69,A1_Individu_Data_Keadaan_SDMK!U$4:U$149350,"Laki-laki",A1_Individu_Data_Keadaan_SDMK!P$4:P$149350,"Puskesmas"),"")</f>
        <v>0</v>
      </c>
      <c r="L69" s="401">
        <f>IF(B69&lt;&gt;"",COUNTIFS(A1_Individu_Data_Keadaan_SDMK!Q$4:Q$149350,'04_MASTER_KODE_SDMK'!D$62,A1_Individu_Data_Keadaan_SDMK!O$4:O$149350,B69,A1_Individu_Data_Keadaan_SDMK!U$4:U$149350,"Perempuan",A1_Individu_Data_Keadaan_SDMK!P$4:P$149350,"Puskesmas"),"")</f>
        <v>0</v>
      </c>
      <c r="M69" s="401">
        <f t="shared" si="17"/>
        <v>0</v>
      </c>
      <c r="N69" s="401">
        <f>IF(B69&lt;&gt;"",COUNTIFS(A1_Individu_Data_Keadaan_SDMK!Q$4:Q$149350,'04_MASTER_KODE_SDMK'!D$71,A1_Individu_Data_Keadaan_SDMK!O$4:O$149350,B69,A1_Individu_Data_Keadaan_SDMK!U$4:U$149350,"Perempuan",A1_Individu_Data_Keadaan_SDMK!P$4:P$149350,"Puskesmas"),"")</f>
        <v>0</v>
      </c>
      <c r="O69" s="401">
        <f>IF(B69&lt;&gt;"",COUNTIFS(A1_Individu_Data_Keadaan_SDMK!Q$4:Q$149350,'04_MASTER_KODE_SDMK'!D$75,A1_Individu_Data_Keadaan_SDMK!O$4:O$149350,B69,A1_Individu_Data_Keadaan_SDMK!U$4:U$149350,"Laki-laki",A1_Individu_Data_Keadaan_SDMK!P$4:P$149350,"Puskesmas"),"")</f>
        <v>0</v>
      </c>
      <c r="P69" s="401">
        <f>IF(B69&lt;&gt;"",COUNTIFS(A1_Individu_Data_Keadaan_SDMK!Q$4:Q$149350,'04_MASTER_KODE_SDMK'!D$75,A1_Individu_Data_Keadaan_SDMK!O$4:O$149350,B69,A1_Individu_Data_Keadaan_SDMK!U$4:U$149350,"Perempuan",A1_Individu_Data_Keadaan_SDMK!P$4:P$149350,"Puskesmas"),"")</f>
        <v>0</v>
      </c>
      <c r="Q69" s="401">
        <f t="shared" si="18"/>
        <v>0</v>
      </c>
      <c r="R69" s="401">
        <f>IF(B69&lt;&gt;"",COUNTIFS(A1_Individu_Data_Keadaan_SDMK!Q$4:Q$149350,'04_MASTER_KODE_SDMK'!D$79,A1_Individu_Data_Keadaan_SDMK!O$4:O$149350,B69,A1_Individu_Data_Keadaan_SDMK!U$4:U$149350,"Laki-laki",A1_Individu_Data_Keadaan_SDMK!P$4:P$149350,"Puskesmas"),"")</f>
        <v>0</v>
      </c>
      <c r="S69" s="401">
        <f>IF(B69&lt;&gt;"",COUNTIFS(A1_Individu_Data_Keadaan_SDMK!Q$4:Q$149350,'04_MASTER_KODE_SDMK'!D$79,A1_Individu_Data_Keadaan_SDMK!O$4:O$149350,B69,A1_Individu_Data_Keadaan_SDMK!U$4:U$149350,"Perempuan",A1_Individu_Data_Keadaan_SDMK!P$4:P$149350,"Puskesmas"),"")</f>
        <v>0</v>
      </c>
      <c r="T69" s="401">
        <f t="shared" si="19"/>
        <v>0</v>
      </c>
      <c r="U69" s="401">
        <f>IF(B69&lt;&gt;"",COUNTIFS(A1_Individu_Data_Keadaan_SDMK!Q$4:Q$149350,'04_MASTER_KODE_SDMK'!D$88,A1_Individu_Data_Keadaan_SDMK!O$4:O$149350,B69,A1_Individu_Data_Keadaan_SDMK!U$4:U$149350,"Laki-laki",A1_Individu_Data_Keadaan_SDMK!P$4:P$149350,"Puskesmas"),"")</f>
        <v>0</v>
      </c>
      <c r="V69" s="401">
        <f>IF(B69&lt;&gt;"",COUNTIFS(A1_Individu_Data_Keadaan_SDMK!Q$4:Q$149350,'04_MASTER_KODE_SDMK'!D$88,A1_Individu_Data_Keadaan_SDMK!O$4:O$149350,B69,A1_Individu_Data_Keadaan_SDMK!U$4:U$149350,"Perempuan",A1_Individu_Data_Keadaan_SDMK!P$4:P$149350,"Puskesmas"),"")</f>
        <v>0</v>
      </c>
      <c r="W69" s="401">
        <f t="shared" si="20"/>
        <v>0</v>
      </c>
      <c r="X69" s="401">
        <f>IF(B69&lt;&gt;"",COUNTIFS(A1_Individu_Data_Keadaan_SDMK!Q$4:Q$149350,'04_MASTER_KODE_SDMK'!D$91,A1_Individu_Data_Keadaan_SDMK!O$4:O$149350,B69,A1_Individu_Data_Keadaan_SDMK!U$4:U$149350,"Laki-laki",A1_Individu_Data_Keadaan_SDMK!P$4:P$149350,"Puskesmas"),"")</f>
        <v>0</v>
      </c>
      <c r="Y69" s="401">
        <f>IF(B69&lt;&gt;"",COUNTIFS(A1_Individu_Data_Keadaan_SDMK!Q$4:Q$149350,'04_MASTER_KODE_SDMK'!D$91,A1_Individu_Data_Keadaan_SDMK!O$4:O$149350,B69,A1_Individu_Data_Keadaan_SDMK!U$4:U$149350,"Perempuan",A1_Individu_Data_Keadaan_SDMK!P$4:P$149350,"Puskesmas"),"")</f>
        <v>0</v>
      </c>
      <c r="Z69" s="401">
        <f t="shared" si="21"/>
        <v>0</v>
      </c>
      <c r="AA69" s="401">
        <f>IF(B69&lt;&gt;"",COUNTIFS(A1_Individu_Data_Keadaan_SDMK!R$4:R$149350,'04_MASTER_KODE_SDMK'!E$107,A1_Individu_Data_Keadaan_SDMK!O$4:O$149350,B69,A1_Individu_Data_Keadaan_SDMK!U$4:U$149350,"Laki-laki",A1_Individu_Data_Keadaan_SDMK!P$4:P$149350,"Puskesmas"),"")</f>
        <v>0</v>
      </c>
      <c r="AB69" s="401">
        <f>IF(B69&lt;&gt;"",COUNTIFS(A1_Individu_Data_Keadaan_SDMK!R$4:R$149350,'04_MASTER_KODE_SDMK'!E$107,A1_Individu_Data_Keadaan_SDMK!O$4:O$149350,B69,A1_Individu_Data_Keadaan_SDMK!U$4:U$149350,"Perempuan"),"")</f>
        <v>0</v>
      </c>
      <c r="AC69" s="401">
        <f t="shared" si="28"/>
        <v>0</v>
      </c>
      <c r="AD69" s="401">
        <f t="shared" si="22"/>
        <v>0</v>
      </c>
      <c r="AE69" s="401">
        <f t="shared" si="23"/>
        <v>0</v>
      </c>
      <c r="AF69" s="401">
        <f t="shared" si="24"/>
        <v>0</v>
      </c>
      <c r="AG69" s="397"/>
      <c r="AH69" s="397"/>
      <c r="AI69" s="397"/>
      <c r="AJ69" s="397"/>
      <c r="AK69" s="397"/>
      <c r="AL69" s="397"/>
      <c r="AM69" s="397"/>
      <c r="AN69" s="397"/>
      <c r="AO69" s="397"/>
      <c r="AP69" s="397"/>
      <c r="AQ69" s="397"/>
      <c r="AR69" s="397"/>
      <c r="AS69" s="397"/>
      <c r="AT69" s="397"/>
      <c r="AU69" s="397"/>
    </row>
    <row r="70" spans="1:47">
      <c r="A70" s="388">
        <v>10</v>
      </c>
      <c r="B70" s="388" t="str">
        <f t="shared" si="25"/>
        <v>KLATEN</v>
      </c>
      <c r="C70" s="400">
        <f>IF(B70&lt;&gt;"",COUNTIFS('02_MASTER_KODE_FASYANKES'!D$3:D$20282,"Puskesmas",'02_MASTER_KODE_FASYANKES'!L$3:L$20282,B70,'02_MASTER_KODE_FASYANKES'!E$3:E$20282,"Rawat Inap"),"")</f>
        <v>15</v>
      </c>
      <c r="D70" s="400">
        <f>IF(B70&lt;&gt;"",COUNTIFS('02_MASTER_KODE_FASYANKES'!D$3:D$20282,"Puskesmas",'02_MASTER_KODE_FASYANKES'!L$3:L$20282,B70,'02_MASTER_KODE_FASYANKES'!E$3:E$20282,"Non Rawat Inap"),"")</f>
        <v>19</v>
      </c>
      <c r="E70" s="400">
        <f>IF(B70&lt;&gt;"",COUNTIFS(A1_Individu_Data_Keadaan_SDMK!S$4:S$149350,'04_MASTER_KODE_SDMK'!F$6,A1_Individu_Data_Keadaan_SDMK!O$4:O$149350,B70,A1_Individu_Data_Keadaan_SDMK!U$4:U$149350,"Laki-laki",A1_Individu_Data_Keadaan_SDMK!P$4:P$149350,"Puskesmas"),"")</f>
        <v>0</v>
      </c>
      <c r="F70" s="400">
        <f>IF(B70&lt;&gt;"",COUNTIFS(A1_Individu_Data_Keadaan_SDMK!S$4:S$149350,'04_MASTER_KODE_SDMK'!F$6,A1_Individu_Data_Keadaan_SDMK!O$4:O$149350,B70,A1_Individu_Data_Keadaan_SDMK!U$4:U$149350,"Perempuan",A1_Individu_Data_Keadaan_SDMK!P$4:P$149350,"Puskesmas"),"")</f>
        <v>0</v>
      </c>
      <c r="G70" s="400">
        <f t="shared" si="26"/>
        <v>0</v>
      </c>
      <c r="H70" s="400">
        <f>IF(B70&lt;&gt;"",COUNTIFS(A1_Individu_Data_Keadaan_SDMK!S$4:S$149350,'04_MASTER_KODE_SDMK'!F$7,A1_Individu_Data_Keadaan_SDMK!O$4:O$149350,B70,A1_Individu_Data_Keadaan_SDMK!U$4:U$149350,"Laki-laki",A1_Individu_Data_Keadaan_SDMK!P$4:P$149350,"Puskesmas"),"")</f>
        <v>0</v>
      </c>
      <c r="I70" s="400">
        <f>IF(B70&lt;&gt;"",COUNTIFS(A1_Individu_Data_Keadaan_SDMK!S$4:S$149350,'04_MASTER_KODE_SDMK'!F$7,A1_Individu_Data_Keadaan_SDMK!O$4:O$149350,B70,A1_Individu_Data_Keadaan_SDMK!U$4:U$149350,"Perempuan",A1_Individu_Data_Keadaan_SDMK!P$4:P$149350,"Puskesmas"),"")</f>
        <v>0</v>
      </c>
      <c r="J70" s="400">
        <f t="shared" si="27"/>
        <v>0</v>
      </c>
      <c r="K70" s="400">
        <f>IF(B70&lt;&gt;"",COUNTIFS(A1_Individu_Data_Keadaan_SDMK!Q$4:Q$149350,'04_MASTER_KODE_SDMK'!D$62,A1_Individu_Data_Keadaan_SDMK!O$4:O$149350,B70,A1_Individu_Data_Keadaan_SDMK!U$4:U$149350,"Laki-laki",A1_Individu_Data_Keadaan_SDMK!P$4:P$149350,"Puskesmas"),"")</f>
        <v>0</v>
      </c>
      <c r="L70" s="400">
        <f>IF(B70&lt;&gt;"",COUNTIFS(A1_Individu_Data_Keadaan_SDMK!Q$4:Q$149350,'04_MASTER_KODE_SDMK'!D$62,A1_Individu_Data_Keadaan_SDMK!O$4:O$149350,B70,A1_Individu_Data_Keadaan_SDMK!U$4:U$149350,"Perempuan",A1_Individu_Data_Keadaan_SDMK!P$4:P$149350,"Puskesmas"),"")</f>
        <v>0</v>
      </c>
      <c r="M70" s="400">
        <f t="shared" si="17"/>
        <v>0</v>
      </c>
      <c r="N70" s="400">
        <f>IF(B70&lt;&gt;"",COUNTIFS(A1_Individu_Data_Keadaan_SDMK!Q$4:Q$149350,'04_MASTER_KODE_SDMK'!D$71,A1_Individu_Data_Keadaan_SDMK!O$4:O$149350,B70,A1_Individu_Data_Keadaan_SDMK!U$4:U$149350,"Perempuan",A1_Individu_Data_Keadaan_SDMK!P$4:P$149350,"Puskesmas"),"")</f>
        <v>0</v>
      </c>
      <c r="O70" s="400">
        <f>IF(B70&lt;&gt;"",COUNTIFS(A1_Individu_Data_Keadaan_SDMK!Q$4:Q$149350,'04_MASTER_KODE_SDMK'!D$75,A1_Individu_Data_Keadaan_SDMK!O$4:O$149350,B70,A1_Individu_Data_Keadaan_SDMK!U$4:U$149350,"Laki-laki",A1_Individu_Data_Keadaan_SDMK!P$4:P$149350,"Puskesmas"),"")</f>
        <v>0</v>
      </c>
      <c r="P70" s="400">
        <f>IF(B70&lt;&gt;"",COUNTIFS(A1_Individu_Data_Keadaan_SDMK!Q$4:Q$149350,'04_MASTER_KODE_SDMK'!D$75,A1_Individu_Data_Keadaan_SDMK!O$4:O$149350,B70,A1_Individu_Data_Keadaan_SDMK!U$4:U$149350,"Perempuan",A1_Individu_Data_Keadaan_SDMK!P$4:P$149350,"Puskesmas"),"")</f>
        <v>0</v>
      </c>
      <c r="Q70" s="400">
        <f t="shared" si="18"/>
        <v>0</v>
      </c>
      <c r="R70" s="400">
        <f>IF(B70&lt;&gt;"",COUNTIFS(A1_Individu_Data_Keadaan_SDMK!Q$4:Q$149350,'04_MASTER_KODE_SDMK'!D$79,A1_Individu_Data_Keadaan_SDMK!O$4:O$149350,B70,A1_Individu_Data_Keadaan_SDMK!U$4:U$149350,"Laki-laki",A1_Individu_Data_Keadaan_SDMK!P$4:P$149350,"Puskesmas"),"")</f>
        <v>0</v>
      </c>
      <c r="S70" s="400">
        <f>IF(B70&lt;&gt;"",COUNTIFS(A1_Individu_Data_Keadaan_SDMK!Q$4:Q$149350,'04_MASTER_KODE_SDMK'!D$79,A1_Individu_Data_Keadaan_SDMK!O$4:O$149350,B70,A1_Individu_Data_Keadaan_SDMK!U$4:U$149350,"Perempuan",A1_Individu_Data_Keadaan_SDMK!P$4:P$149350,"Puskesmas"),"")</f>
        <v>0</v>
      </c>
      <c r="T70" s="400">
        <f t="shared" si="19"/>
        <v>0</v>
      </c>
      <c r="U70" s="400">
        <f>IF(B70&lt;&gt;"",COUNTIFS(A1_Individu_Data_Keadaan_SDMK!Q$4:Q$149350,'04_MASTER_KODE_SDMK'!D$88,A1_Individu_Data_Keadaan_SDMK!O$4:O$149350,B70,A1_Individu_Data_Keadaan_SDMK!U$4:U$149350,"Laki-laki",A1_Individu_Data_Keadaan_SDMK!P$4:P$149350,"Puskesmas"),"")</f>
        <v>0</v>
      </c>
      <c r="V70" s="400">
        <f>IF(B70&lt;&gt;"",COUNTIFS(A1_Individu_Data_Keadaan_SDMK!Q$4:Q$149350,'04_MASTER_KODE_SDMK'!D$88,A1_Individu_Data_Keadaan_SDMK!O$4:O$149350,B70,A1_Individu_Data_Keadaan_SDMK!U$4:U$149350,"Perempuan",A1_Individu_Data_Keadaan_SDMK!P$4:P$149350,"Puskesmas"),"")</f>
        <v>0</v>
      </c>
      <c r="W70" s="400">
        <f t="shared" si="20"/>
        <v>0</v>
      </c>
      <c r="X70" s="400">
        <f>IF(B70&lt;&gt;"",COUNTIFS(A1_Individu_Data_Keadaan_SDMK!Q$4:Q$149350,'04_MASTER_KODE_SDMK'!D$91,A1_Individu_Data_Keadaan_SDMK!O$4:O$149350,B70,A1_Individu_Data_Keadaan_SDMK!U$4:U$149350,"Laki-laki",A1_Individu_Data_Keadaan_SDMK!P$4:P$149350,"Puskesmas"),"")</f>
        <v>0</v>
      </c>
      <c r="Y70" s="400">
        <f>IF(B70&lt;&gt;"",COUNTIFS(A1_Individu_Data_Keadaan_SDMK!Q$4:Q$149350,'04_MASTER_KODE_SDMK'!D$91,A1_Individu_Data_Keadaan_SDMK!O$4:O$149350,B70,A1_Individu_Data_Keadaan_SDMK!U$4:U$149350,"Perempuan",A1_Individu_Data_Keadaan_SDMK!P$4:P$149350,"Puskesmas"),"")</f>
        <v>0</v>
      </c>
      <c r="Z70" s="400">
        <f t="shared" si="21"/>
        <v>0</v>
      </c>
      <c r="AA70" s="400">
        <f>IF(B70&lt;&gt;"",COUNTIFS(A1_Individu_Data_Keadaan_SDMK!R$4:R$149350,'04_MASTER_KODE_SDMK'!E$107,A1_Individu_Data_Keadaan_SDMK!O$4:O$149350,B70,A1_Individu_Data_Keadaan_SDMK!U$4:U$149350,"Laki-laki",A1_Individu_Data_Keadaan_SDMK!P$4:P$149350,"Puskesmas"),"")</f>
        <v>0</v>
      </c>
      <c r="AB70" s="400">
        <f>IF(B70&lt;&gt;"",COUNTIFS(A1_Individu_Data_Keadaan_SDMK!R$4:R$149350,'04_MASTER_KODE_SDMK'!E$107,A1_Individu_Data_Keadaan_SDMK!O$4:O$149350,B70,A1_Individu_Data_Keadaan_SDMK!U$4:U$149350,"Perempuan"),"")</f>
        <v>0</v>
      </c>
      <c r="AC70" s="400">
        <f t="shared" si="28"/>
        <v>0</v>
      </c>
      <c r="AD70" s="400">
        <f t="shared" si="22"/>
        <v>0</v>
      </c>
      <c r="AE70" s="400">
        <f t="shared" si="23"/>
        <v>0</v>
      </c>
      <c r="AF70" s="400">
        <f t="shared" si="24"/>
        <v>0</v>
      </c>
      <c r="AG70" s="397"/>
      <c r="AH70" s="397"/>
      <c r="AI70" s="397"/>
      <c r="AJ70" s="397"/>
      <c r="AK70" s="397"/>
      <c r="AL70" s="397"/>
      <c r="AM70" s="397"/>
      <c r="AN70" s="397"/>
      <c r="AO70" s="397"/>
      <c r="AP70" s="397"/>
      <c r="AQ70" s="397"/>
      <c r="AR70" s="397"/>
      <c r="AS70" s="397"/>
      <c r="AT70" s="397"/>
      <c r="AU70" s="397"/>
    </row>
    <row r="71" spans="1:47">
      <c r="A71" s="396">
        <v>11</v>
      </c>
      <c r="B71" s="396" t="str">
        <f t="shared" si="25"/>
        <v>SUKOHARJO</v>
      </c>
      <c r="C71" s="401">
        <f>IF(B71&lt;&gt;"",COUNTIFS('02_MASTER_KODE_FASYANKES'!D$3:D$20282,"Puskesmas",'02_MASTER_KODE_FASYANKES'!L$3:L$20282,B71,'02_MASTER_KODE_FASYANKES'!E$3:E$20282,"Rawat Inap"),"")</f>
        <v>10</v>
      </c>
      <c r="D71" s="401">
        <f>IF(B71&lt;&gt;"",COUNTIFS('02_MASTER_KODE_FASYANKES'!D$3:D$20282,"Puskesmas",'02_MASTER_KODE_FASYANKES'!L$3:L$20282,B71,'02_MASTER_KODE_FASYANKES'!E$3:E$20282,"Non Rawat Inap"),"")</f>
        <v>2</v>
      </c>
      <c r="E71" s="401">
        <f>IF(B71&lt;&gt;"",COUNTIFS(A1_Individu_Data_Keadaan_SDMK!S$4:S$149350,'04_MASTER_KODE_SDMK'!F$6,A1_Individu_Data_Keadaan_SDMK!O$4:O$149350,B71,A1_Individu_Data_Keadaan_SDMK!U$4:U$149350,"Laki-laki",A1_Individu_Data_Keadaan_SDMK!P$4:P$149350,"Puskesmas"),"")</f>
        <v>0</v>
      </c>
      <c r="F71" s="401">
        <f>IF(B71&lt;&gt;"",COUNTIFS(A1_Individu_Data_Keadaan_SDMK!S$4:S$149350,'04_MASTER_KODE_SDMK'!F$6,A1_Individu_Data_Keadaan_SDMK!O$4:O$149350,B71,A1_Individu_Data_Keadaan_SDMK!U$4:U$149350,"Perempuan",A1_Individu_Data_Keadaan_SDMK!P$4:P$149350,"Puskesmas"),"")</f>
        <v>0</v>
      </c>
      <c r="G71" s="401">
        <f t="shared" si="26"/>
        <v>0</v>
      </c>
      <c r="H71" s="401">
        <f>IF(B71&lt;&gt;"",COUNTIFS(A1_Individu_Data_Keadaan_SDMK!S$4:S$149350,'04_MASTER_KODE_SDMK'!F$7,A1_Individu_Data_Keadaan_SDMK!O$4:O$149350,B71,A1_Individu_Data_Keadaan_SDMK!U$4:U$149350,"Laki-laki",A1_Individu_Data_Keadaan_SDMK!P$4:P$149350,"Puskesmas"),"")</f>
        <v>0</v>
      </c>
      <c r="I71" s="401">
        <f>IF(B71&lt;&gt;"",COUNTIFS(A1_Individu_Data_Keadaan_SDMK!S$4:S$149350,'04_MASTER_KODE_SDMK'!F$7,A1_Individu_Data_Keadaan_SDMK!O$4:O$149350,B71,A1_Individu_Data_Keadaan_SDMK!U$4:U$149350,"Perempuan",A1_Individu_Data_Keadaan_SDMK!P$4:P$149350,"Puskesmas"),"")</f>
        <v>0</v>
      </c>
      <c r="J71" s="401">
        <f t="shared" si="27"/>
        <v>0</v>
      </c>
      <c r="K71" s="401">
        <f>IF(B71&lt;&gt;"",COUNTIFS(A1_Individu_Data_Keadaan_SDMK!Q$4:Q$149350,'04_MASTER_KODE_SDMK'!D$62,A1_Individu_Data_Keadaan_SDMK!O$4:O$149350,B71,A1_Individu_Data_Keadaan_SDMK!U$4:U$149350,"Laki-laki",A1_Individu_Data_Keadaan_SDMK!P$4:P$149350,"Puskesmas"),"")</f>
        <v>0</v>
      </c>
      <c r="L71" s="401">
        <f>IF(B71&lt;&gt;"",COUNTIFS(A1_Individu_Data_Keadaan_SDMK!Q$4:Q$149350,'04_MASTER_KODE_SDMK'!D$62,A1_Individu_Data_Keadaan_SDMK!O$4:O$149350,B71,A1_Individu_Data_Keadaan_SDMK!U$4:U$149350,"Perempuan",A1_Individu_Data_Keadaan_SDMK!P$4:P$149350,"Puskesmas"),"")</f>
        <v>0</v>
      </c>
      <c r="M71" s="401">
        <f t="shared" si="17"/>
        <v>0</v>
      </c>
      <c r="N71" s="401">
        <f>IF(B71&lt;&gt;"",COUNTIFS(A1_Individu_Data_Keadaan_SDMK!Q$4:Q$149350,'04_MASTER_KODE_SDMK'!D$71,A1_Individu_Data_Keadaan_SDMK!O$4:O$149350,B71,A1_Individu_Data_Keadaan_SDMK!U$4:U$149350,"Perempuan",A1_Individu_Data_Keadaan_SDMK!P$4:P$149350,"Puskesmas"),"")</f>
        <v>0</v>
      </c>
      <c r="O71" s="401">
        <f>IF(B71&lt;&gt;"",COUNTIFS(A1_Individu_Data_Keadaan_SDMK!Q$4:Q$149350,'04_MASTER_KODE_SDMK'!D$75,A1_Individu_Data_Keadaan_SDMK!O$4:O$149350,B71,A1_Individu_Data_Keadaan_SDMK!U$4:U$149350,"Laki-laki",A1_Individu_Data_Keadaan_SDMK!P$4:P$149350,"Puskesmas"),"")</f>
        <v>0</v>
      </c>
      <c r="P71" s="401">
        <f>IF(B71&lt;&gt;"",COUNTIFS(A1_Individu_Data_Keadaan_SDMK!Q$4:Q$149350,'04_MASTER_KODE_SDMK'!D$75,A1_Individu_Data_Keadaan_SDMK!O$4:O$149350,B71,A1_Individu_Data_Keadaan_SDMK!U$4:U$149350,"Perempuan",A1_Individu_Data_Keadaan_SDMK!P$4:P$149350,"Puskesmas"),"")</f>
        <v>0</v>
      </c>
      <c r="Q71" s="401">
        <f t="shared" si="18"/>
        <v>0</v>
      </c>
      <c r="R71" s="401">
        <f>IF(B71&lt;&gt;"",COUNTIFS(A1_Individu_Data_Keadaan_SDMK!Q$4:Q$149350,'04_MASTER_KODE_SDMK'!D$79,A1_Individu_Data_Keadaan_SDMK!O$4:O$149350,B71,A1_Individu_Data_Keadaan_SDMK!U$4:U$149350,"Laki-laki",A1_Individu_Data_Keadaan_SDMK!P$4:P$149350,"Puskesmas"),"")</f>
        <v>0</v>
      </c>
      <c r="S71" s="401">
        <f>IF(B71&lt;&gt;"",COUNTIFS(A1_Individu_Data_Keadaan_SDMK!Q$4:Q$149350,'04_MASTER_KODE_SDMK'!D$79,A1_Individu_Data_Keadaan_SDMK!O$4:O$149350,B71,A1_Individu_Data_Keadaan_SDMK!U$4:U$149350,"Perempuan",A1_Individu_Data_Keadaan_SDMK!P$4:P$149350,"Puskesmas"),"")</f>
        <v>0</v>
      </c>
      <c r="T71" s="401">
        <f t="shared" si="19"/>
        <v>0</v>
      </c>
      <c r="U71" s="401">
        <f>IF(B71&lt;&gt;"",COUNTIFS(A1_Individu_Data_Keadaan_SDMK!Q$4:Q$149350,'04_MASTER_KODE_SDMK'!D$88,A1_Individu_Data_Keadaan_SDMK!O$4:O$149350,B71,A1_Individu_Data_Keadaan_SDMK!U$4:U$149350,"Laki-laki",A1_Individu_Data_Keadaan_SDMK!P$4:P$149350,"Puskesmas"),"")</f>
        <v>0</v>
      </c>
      <c r="V71" s="401">
        <f>IF(B71&lt;&gt;"",COUNTIFS(A1_Individu_Data_Keadaan_SDMK!Q$4:Q$149350,'04_MASTER_KODE_SDMK'!D$88,A1_Individu_Data_Keadaan_SDMK!O$4:O$149350,B71,A1_Individu_Data_Keadaan_SDMK!U$4:U$149350,"Perempuan",A1_Individu_Data_Keadaan_SDMK!P$4:P$149350,"Puskesmas"),"")</f>
        <v>0</v>
      </c>
      <c r="W71" s="401">
        <f t="shared" si="20"/>
        <v>0</v>
      </c>
      <c r="X71" s="401">
        <f>IF(B71&lt;&gt;"",COUNTIFS(A1_Individu_Data_Keadaan_SDMK!Q$4:Q$149350,'04_MASTER_KODE_SDMK'!D$91,A1_Individu_Data_Keadaan_SDMK!O$4:O$149350,B71,A1_Individu_Data_Keadaan_SDMK!U$4:U$149350,"Laki-laki",A1_Individu_Data_Keadaan_SDMK!P$4:P$149350,"Puskesmas"),"")</f>
        <v>0</v>
      </c>
      <c r="Y71" s="401">
        <f>IF(B71&lt;&gt;"",COUNTIFS(A1_Individu_Data_Keadaan_SDMK!Q$4:Q$149350,'04_MASTER_KODE_SDMK'!D$91,A1_Individu_Data_Keadaan_SDMK!O$4:O$149350,B71,A1_Individu_Data_Keadaan_SDMK!U$4:U$149350,"Perempuan",A1_Individu_Data_Keadaan_SDMK!P$4:P$149350,"Puskesmas"),"")</f>
        <v>0</v>
      </c>
      <c r="Z71" s="401">
        <f t="shared" si="21"/>
        <v>0</v>
      </c>
      <c r="AA71" s="401">
        <f>IF(B71&lt;&gt;"",COUNTIFS(A1_Individu_Data_Keadaan_SDMK!R$4:R$149350,'04_MASTER_KODE_SDMK'!E$107,A1_Individu_Data_Keadaan_SDMK!O$4:O$149350,B71,A1_Individu_Data_Keadaan_SDMK!U$4:U$149350,"Laki-laki",A1_Individu_Data_Keadaan_SDMK!P$4:P$149350,"Puskesmas"),"")</f>
        <v>0</v>
      </c>
      <c r="AB71" s="401">
        <f>IF(B71&lt;&gt;"",COUNTIFS(A1_Individu_Data_Keadaan_SDMK!R$4:R$149350,'04_MASTER_KODE_SDMK'!E$107,A1_Individu_Data_Keadaan_SDMK!O$4:O$149350,B71,A1_Individu_Data_Keadaan_SDMK!U$4:U$149350,"Perempuan"),"")</f>
        <v>0</v>
      </c>
      <c r="AC71" s="401">
        <f t="shared" si="28"/>
        <v>0</v>
      </c>
      <c r="AD71" s="401">
        <f t="shared" si="22"/>
        <v>0</v>
      </c>
      <c r="AE71" s="401">
        <f t="shared" si="23"/>
        <v>0</v>
      </c>
      <c r="AF71" s="401">
        <f t="shared" si="24"/>
        <v>0</v>
      </c>
      <c r="AG71" s="397"/>
      <c r="AH71" s="397"/>
      <c r="AI71" s="397"/>
      <c r="AJ71" s="397"/>
      <c r="AK71" s="397"/>
      <c r="AL71" s="397"/>
      <c r="AM71" s="397"/>
      <c r="AN71" s="397"/>
      <c r="AO71" s="397"/>
      <c r="AP71" s="397"/>
      <c r="AQ71" s="397"/>
      <c r="AR71" s="397"/>
      <c r="AS71" s="397"/>
      <c r="AT71" s="397"/>
      <c r="AU71" s="397"/>
    </row>
    <row r="72" spans="1:47">
      <c r="A72" s="388">
        <v>12</v>
      </c>
      <c r="B72" s="388" t="str">
        <f t="shared" si="25"/>
        <v>WONOGIRI</v>
      </c>
      <c r="C72" s="400">
        <f>IF(B72&lt;&gt;"",COUNTIFS('02_MASTER_KODE_FASYANKES'!D$3:D$20282,"Puskesmas",'02_MASTER_KODE_FASYANKES'!L$3:L$20282,B72,'02_MASTER_KODE_FASYANKES'!E$3:E$20282,"Rawat Inap"),"")</f>
        <v>5</v>
      </c>
      <c r="D72" s="400">
        <f>IF(B72&lt;&gt;"",COUNTIFS('02_MASTER_KODE_FASYANKES'!D$3:D$20282,"Puskesmas",'02_MASTER_KODE_FASYANKES'!L$3:L$20282,B72,'02_MASTER_KODE_FASYANKES'!E$3:E$20282,"Non Rawat Inap"),"")</f>
        <v>29</v>
      </c>
      <c r="E72" s="400">
        <f>IF(B72&lt;&gt;"",COUNTIFS(A1_Individu_Data_Keadaan_SDMK!S$4:S$149350,'04_MASTER_KODE_SDMK'!F$6,A1_Individu_Data_Keadaan_SDMK!O$4:O$149350,B72,A1_Individu_Data_Keadaan_SDMK!U$4:U$149350,"Laki-laki",A1_Individu_Data_Keadaan_SDMK!P$4:P$149350,"Puskesmas"),"")</f>
        <v>0</v>
      </c>
      <c r="F72" s="400">
        <f>IF(B72&lt;&gt;"",COUNTIFS(A1_Individu_Data_Keadaan_SDMK!S$4:S$149350,'04_MASTER_KODE_SDMK'!F$6,A1_Individu_Data_Keadaan_SDMK!O$4:O$149350,B72,A1_Individu_Data_Keadaan_SDMK!U$4:U$149350,"Perempuan",A1_Individu_Data_Keadaan_SDMK!P$4:P$149350,"Puskesmas"),"")</f>
        <v>0</v>
      </c>
      <c r="G72" s="400">
        <f t="shared" si="26"/>
        <v>0</v>
      </c>
      <c r="H72" s="400">
        <f>IF(B72&lt;&gt;"",COUNTIFS(A1_Individu_Data_Keadaan_SDMK!S$4:S$149350,'04_MASTER_KODE_SDMK'!F$7,A1_Individu_Data_Keadaan_SDMK!O$4:O$149350,B72,A1_Individu_Data_Keadaan_SDMK!U$4:U$149350,"Laki-laki",A1_Individu_Data_Keadaan_SDMK!P$4:P$149350,"Puskesmas"),"")</f>
        <v>0</v>
      </c>
      <c r="I72" s="400">
        <f>IF(B72&lt;&gt;"",COUNTIFS(A1_Individu_Data_Keadaan_SDMK!S$4:S$149350,'04_MASTER_KODE_SDMK'!F$7,A1_Individu_Data_Keadaan_SDMK!O$4:O$149350,B72,A1_Individu_Data_Keadaan_SDMK!U$4:U$149350,"Perempuan",A1_Individu_Data_Keadaan_SDMK!P$4:P$149350,"Puskesmas"),"")</f>
        <v>0</v>
      </c>
      <c r="J72" s="400">
        <f t="shared" si="27"/>
        <v>0</v>
      </c>
      <c r="K72" s="400">
        <f>IF(B72&lt;&gt;"",COUNTIFS(A1_Individu_Data_Keadaan_SDMK!Q$4:Q$149350,'04_MASTER_KODE_SDMK'!D$62,A1_Individu_Data_Keadaan_SDMK!O$4:O$149350,B72,A1_Individu_Data_Keadaan_SDMK!U$4:U$149350,"Laki-laki",A1_Individu_Data_Keadaan_SDMK!P$4:P$149350,"Puskesmas"),"")</f>
        <v>0</v>
      </c>
      <c r="L72" s="400">
        <f>IF(B72&lt;&gt;"",COUNTIFS(A1_Individu_Data_Keadaan_SDMK!Q$4:Q$149350,'04_MASTER_KODE_SDMK'!D$62,A1_Individu_Data_Keadaan_SDMK!O$4:O$149350,B72,A1_Individu_Data_Keadaan_SDMK!U$4:U$149350,"Perempuan",A1_Individu_Data_Keadaan_SDMK!P$4:P$149350,"Puskesmas"),"")</f>
        <v>0</v>
      </c>
      <c r="M72" s="400">
        <f t="shared" si="17"/>
        <v>0</v>
      </c>
      <c r="N72" s="400">
        <f>IF(B72&lt;&gt;"",COUNTIFS(A1_Individu_Data_Keadaan_SDMK!Q$4:Q$149350,'04_MASTER_KODE_SDMK'!D$71,A1_Individu_Data_Keadaan_SDMK!O$4:O$149350,B72,A1_Individu_Data_Keadaan_SDMK!U$4:U$149350,"Perempuan",A1_Individu_Data_Keadaan_SDMK!P$4:P$149350,"Puskesmas"),"")</f>
        <v>0</v>
      </c>
      <c r="O72" s="400">
        <f>IF(B72&lt;&gt;"",COUNTIFS(A1_Individu_Data_Keadaan_SDMK!Q$4:Q$149350,'04_MASTER_KODE_SDMK'!D$75,A1_Individu_Data_Keadaan_SDMK!O$4:O$149350,B72,A1_Individu_Data_Keadaan_SDMK!U$4:U$149350,"Laki-laki",A1_Individu_Data_Keadaan_SDMK!P$4:P$149350,"Puskesmas"),"")</f>
        <v>0</v>
      </c>
      <c r="P72" s="400">
        <f>IF(B72&lt;&gt;"",COUNTIFS(A1_Individu_Data_Keadaan_SDMK!Q$4:Q$149350,'04_MASTER_KODE_SDMK'!D$75,A1_Individu_Data_Keadaan_SDMK!O$4:O$149350,B72,A1_Individu_Data_Keadaan_SDMK!U$4:U$149350,"Perempuan",A1_Individu_Data_Keadaan_SDMK!P$4:P$149350,"Puskesmas"),"")</f>
        <v>0</v>
      </c>
      <c r="Q72" s="400">
        <f t="shared" si="18"/>
        <v>0</v>
      </c>
      <c r="R72" s="400">
        <f>IF(B72&lt;&gt;"",COUNTIFS(A1_Individu_Data_Keadaan_SDMK!Q$4:Q$149350,'04_MASTER_KODE_SDMK'!D$79,A1_Individu_Data_Keadaan_SDMK!O$4:O$149350,B72,A1_Individu_Data_Keadaan_SDMK!U$4:U$149350,"Laki-laki",A1_Individu_Data_Keadaan_SDMK!P$4:P$149350,"Puskesmas"),"")</f>
        <v>0</v>
      </c>
      <c r="S72" s="400">
        <f>IF(B72&lt;&gt;"",COUNTIFS(A1_Individu_Data_Keadaan_SDMK!Q$4:Q$149350,'04_MASTER_KODE_SDMK'!D$79,A1_Individu_Data_Keadaan_SDMK!O$4:O$149350,B72,A1_Individu_Data_Keadaan_SDMK!U$4:U$149350,"Perempuan",A1_Individu_Data_Keadaan_SDMK!P$4:P$149350,"Puskesmas"),"")</f>
        <v>0</v>
      </c>
      <c r="T72" s="400">
        <f t="shared" si="19"/>
        <v>0</v>
      </c>
      <c r="U72" s="400">
        <f>IF(B72&lt;&gt;"",COUNTIFS(A1_Individu_Data_Keadaan_SDMK!Q$4:Q$149350,'04_MASTER_KODE_SDMK'!D$88,A1_Individu_Data_Keadaan_SDMK!O$4:O$149350,B72,A1_Individu_Data_Keadaan_SDMK!U$4:U$149350,"Laki-laki",A1_Individu_Data_Keadaan_SDMK!P$4:P$149350,"Puskesmas"),"")</f>
        <v>0</v>
      </c>
      <c r="V72" s="400">
        <f>IF(B72&lt;&gt;"",COUNTIFS(A1_Individu_Data_Keadaan_SDMK!Q$4:Q$149350,'04_MASTER_KODE_SDMK'!D$88,A1_Individu_Data_Keadaan_SDMK!O$4:O$149350,B72,A1_Individu_Data_Keadaan_SDMK!U$4:U$149350,"Perempuan",A1_Individu_Data_Keadaan_SDMK!P$4:P$149350,"Puskesmas"),"")</f>
        <v>0</v>
      </c>
      <c r="W72" s="400">
        <f t="shared" si="20"/>
        <v>0</v>
      </c>
      <c r="X72" s="400">
        <f>IF(B72&lt;&gt;"",COUNTIFS(A1_Individu_Data_Keadaan_SDMK!Q$4:Q$149350,'04_MASTER_KODE_SDMK'!D$91,A1_Individu_Data_Keadaan_SDMK!O$4:O$149350,B72,A1_Individu_Data_Keadaan_SDMK!U$4:U$149350,"Laki-laki",A1_Individu_Data_Keadaan_SDMK!P$4:P$149350,"Puskesmas"),"")</f>
        <v>0</v>
      </c>
      <c r="Y72" s="400">
        <f>IF(B72&lt;&gt;"",COUNTIFS(A1_Individu_Data_Keadaan_SDMK!Q$4:Q$149350,'04_MASTER_KODE_SDMK'!D$91,A1_Individu_Data_Keadaan_SDMK!O$4:O$149350,B72,A1_Individu_Data_Keadaan_SDMK!U$4:U$149350,"Perempuan",A1_Individu_Data_Keadaan_SDMK!P$4:P$149350,"Puskesmas"),"")</f>
        <v>0</v>
      </c>
      <c r="Z72" s="400">
        <f t="shared" si="21"/>
        <v>0</v>
      </c>
      <c r="AA72" s="400">
        <f>IF(B72&lt;&gt;"",COUNTIFS(A1_Individu_Data_Keadaan_SDMK!R$4:R$149350,'04_MASTER_KODE_SDMK'!E$107,A1_Individu_Data_Keadaan_SDMK!O$4:O$149350,B72,A1_Individu_Data_Keadaan_SDMK!U$4:U$149350,"Laki-laki",A1_Individu_Data_Keadaan_SDMK!P$4:P$149350,"Puskesmas"),"")</f>
        <v>0</v>
      </c>
      <c r="AB72" s="400">
        <f>IF(B72&lt;&gt;"",COUNTIFS(A1_Individu_Data_Keadaan_SDMK!R$4:R$149350,'04_MASTER_KODE_SDMK'!E$107,A1_Individu_Data_Keadaan_SDMK!O$4:O$149350,B72,A1_Individu_Data_Keadaan_SDMK!U$4:U$149350,"Perempuan"),"")</f>
        <v>0</v>
      </c>
      <c r="AC72" s="400">
        <f t="shared" si="28"/>
        <v>0</v>
      </c>
      <c r="AD72" s="400">
        <f t="shared" si="22"/>
        <v>0</v>
      </c>
      <c r="AE72" s="400">
        <f t="shared" si="23"/>
        <v>0</v>
      </c>
      <c r="AF72" s="400">
        <f t="shared" si="24"/>
        <v>0</v>
      </c>
      <c r="AG72" s="397"/>
      <c r="AH72" s="397"/>
      <c r="AI72" s="397"/>
      <c r="AJ72" s="397"/>
      <c r="AK72" s="397"/>
      <c r="AL72" s="397"/>
      <c r="AM72" s="397"/>
      <c r="AN72" s="397"/>
      <c r="AO72" s="397"/>
      <c r="AP72" s="397"/>
      <c r="AQ72" s="397"/>
      <c r="AR72" s="397"/>
      <c r="AS72" s="397"/>
      <c r="AT72" s="397"/>
      <c r="AU72" s="397"/>
    </row>
    <row r="73" spans="1:47">
      <c r="A73" s="396">
        <v>13</v>
      </c>
      <c r="B73" s="396" t="str">
        <f t="shared" si="25"/>
        <v>KARANGANYAR</v>
      </c>
      <c r="C73" s="401">
        <f>IF(B73&lt;&gt;"",COUNTIFS('02_MASTER_KODE_FASYANKES'!D$3:D$20282,"Puskesmas",'02_MASTER_KODE_FASYANKES'!L$3:L$20282,B73,'02_MASTER_KODE_FASYANKES'!E$3:E$20282,"Rawat Inap"),"")</f>
        <v>13</v>
      </c>
      <c r="D73" s="401">
        <f>IF(B73&lt;&gt;"",COUNTIFS('02_MASTER_KODE_FASYANKES'!D$3:D$20282,"Puskesmas",'02_MASTER_KODE_FASYANKES'!L$3:L$20282,B73,'02_MASTER_KODE_FASYANKES'!E$3:E$20282,"Non Rawat Inap"),"")</f>
        <v>8</v>
      </c>
      <c r="E73" s="401">
        <f>IF(B73&lt;&gt;"",COUNTIFS(A1_Individu_Data_Keadaan_SDMK!S$4:S$149350,'04_MASTER_KODE_SDMK'!F$6,A1_Individu_Data_Keadaan_SDMK!O$4:O$149350,B73,A1_Individu_Data_Keadaan_SDMK!U$4:U$149350,"Laki-laki",A1_Individu_Data_Keadaan_SDMK!P$4:P$149350,"Puskesmas"),"")</f>
        <v>0</v>
      </c>
      <c r="F73" s="401">
        <f>IF(B73&lt;&gt;"",COUNTIFS(A1_Individu_Data_Keadaan_SDMK!S$4:S$149350,'04_MASTER_KODE_SDMK'!F$6,A1_Individu_Data_Keadaan_SDMK!O$4:O$149350,B73,A1_Individu_Data_Keadaan_SDMK!U$4:U$149350,"Perempuan",A1_Individu_Data_Keadaan_SDMK!P$4:P$149350,"Puskesmas"),"")</f>
        <v>0</v>
      </c>
      <c r="G73" s="401">
        <f t="shared" si="26"/>
        <v>0</v>
      </c>
      <c r="H73" s="401">
        <f>IF(B73&lt;&gt;"",COUNTIFS(A1_Individu_Data_Keadaan_SDMK!S$4:S$149350,'04_MASTER_KODE_SDMK'!F$7,A1_Individu_Data_Keadaan_SDMK!O$4:O$149350,B73,A1_Individu_Data_Keadaan_SDMK!U$4:U$149350,"Laki-laki",A1_Individu_Data_Keadaan_SDMK!P$4:P$149350,"Puskesmas"),"")</f>
        <v>0</v>
      </c>
      <c r="I73" s="401">
        <f>IF(B73&lt;&gt;"",COUNTIFS(A1_Individu_Data_Keadaan_SDMK!S$4:S$149350,'04_MASTER_KODE_SDMK'!F$7,A1_Individu_Data_Keadaan_SDMK!O$4:O$149350,B73,A1_Individu_Data_Keadaan_SDMK!U$4:U$149350,"Perempuan",A1_Individu_Data_Keadaan_SDMK!P$4:P$149350,"Puskesmas"),"")</f>
        <v>0</v>
      </c>
      <c r="J73" s="401">
        <f t="shared" si="27"/>
        <v>0</v>
      </c>
      <c r="K73" s="401">
        <f>IF(B73&lt;&gt;"",COUNTIFS(A1_Individu_Data_Keadaan_SDMK!Q$4:Q$149350,'04_MASTER_KODE_SDMK'!D$62,A1_Individu_Data_Keadaan_SDMK!O$4:O$149350,B73,A1_Individu_Data_Keadaan_SDMK!U$4:U$149350,"Laki-laki",A1_Individu_Data_Keadaan_SDMK!P$4:P$149350,"Puskesmas"),"")</f>
        <v>0</v>
      </c>
      <c r="L73" s="401">
        <f>IF(B73&lt;&gt;"",COUNTIFS(A1_Individu_Data_Keadaan_SDMK!Q$4:Q$149350,'04_MASTER_KODE_SDMK'!D$62,A1_Individu_Data_Keadaan_SDMK!O$4:O$149350,B73,A1_Individu_Data_Keadaan_SDMK!U$4:U$149350,"Perempuan",A1_Individu_Data_Keadaan_SDMK!P$4:P$149350,"Puskesmas"),"")</f>
        <v>0</v>
      </c>
      <c r="M73" s="401">
        <f t="shared" si="17"/>
        <v>0</v>
      </c>
      <c r="N73" s="401">
        <f>IF(B73&lt;&gt;"",COUNTIFS(A1_Individu_Data_Keadaan_SDMK!Q$4:Q$149350,'04_MASTER_KODE_SDMK'!D$71,A1_Individu_Data_Keadaan_SDMK!O$4:O$149350,B73,A1_Individu_Data_Keadaan_SDMK!U$4:U$149350,"Perempuan",A1_Individu_Data_Keadaan_SDMK!P$4:P$149350,"Puskesmas"),"")</f>
        <v>0</v>
      </c>
      <c r="O73" s="401">
        <f>IF(B73&lt;&gt;"",COUNTIFS(A1_Individu_Data_Keadaan_SDMK!Q$4:Q$149350,'04_MASTER_KODE_SDMK'!D$75,A1_Individu_Data_Keadaan_SDMK!O$4:O$149350,B73,A1_Individu_Data_Keadaan_SDMK!U$4:U$149350,"Laki-laki",A1_Individu_Data_Keadaan_SDMK!P$4:P$149350,"Puskesmas"),"")</f>
        <v>0</v>
      </c>
      <c r="P73" s="401">
        <f>IF(B73&lt;&gt;"",COUNTIFS(A1_Individu_Data_Keadaan_SDMK!Q$4:Q$149350,'04_MASTER_KODE_SDMK'!D$75,A1_Individu_Data_Keadaan_SDMK!O$4:O$149350,B73,A1_Individu_Data_Keadaan_SDMK!U$4:U$149350,"Perempuan",A1_Individu_Data_Keadaan_SDMK!P$4:P$149350,"Puskesmas"),"")</f>
        <v>0</v>
      </c>
      <c r="Q73" s="401">
        <f t="shared" si="18"/>
        <v>0</v>
      </c>
      <c r="R73" s="401">
        <f>IF(B73&lt;&gt;"",COUNTIFS(A1_Individu_Data_Keadaan_SDMK!Q$4:Q$149350,'04_MASTER_KODE_SDMK'!D$79,A1_Individu_Data_Keadaan_SDMK!O$4:O$149350,B73,A1_Individu_Data_Keadaan_SDMK!U$4:U$149350,"Laki-laki",A1_Individu_Data_Keadaan_SDMK!P$4:P$149350,"Puskesmas"),"")</f>
        <v>0</v>
      </c>
      <c r="S73" s="401">
        <f>IF(B73&lt;&gt;"",COUNTIFS(A1_Individu_Data_Keadaan_SDMK!Q$4:Q$149350,'04_MASTER_KODE_SDMK'!D$79,A1_Individu_Data_Keadaan_SDMK!O$4:O$149350,B73,A1_Individu_Data_Keadaan_SDMK!U$4:U$149350,"Perempuan",A1_Individu_Data_Keadaan_SDMK!P$4:P$149350,"Puskesmas"),"")</f>
        <v>0</v>
      </c>
      <c r="T73" s="401">
        <f t="shared" si="19"/>
        <v>0</v>
      </c>
      <c r="U73" s="401">
        <f>IF(B73&lt;&gt;"",COUNTIFS(A1_Individu_Data_Keadaan_SDMK!Q$4:Q$149350,'04_MASTER_KODE_SDMK'!D$88,A1_Individu_Data_Keadaan_SDMK!O$4:O$149350,B73,A1_Individu_Data_Keadaan_SDMK!U$4:U$149350,"Laki-laki",A1_Individu_Data_Keadaan_SDMK!P$4:P$149350,"Puskesmas"),"")</f>
        <v>0</v>
      </c>
      <c r="V73" s="401">
        <f>IF(B73&lt;&gt;"",COUNTIFS(A1_Individu_Data_Keadaan_SDMK!Q$4:Q$149350,'04_MASTER_KODE_SDMK'!D$88,A1_Individu_Data_Keadaan_SDMK!O$4:O$149350,B73,A1_Individu_Data_Keadaan_SDMK!U$4:U$149350,"Perempuan",A1_Individu_Data_Keadaan_SDMK!P$4:P$149350,"Puskesmas"),"")</f>
        <v>0</v>
      </c>
      <c r="W73" s="401">
        <f t="shared" si="20"/>
        <v>0</v>
      </c>
      <c r="X73" s="401">
        <f>IF(B73&lt;&gt;"",COUNTIFS(A1_Individu_Data_Keadaan_SDMK!Q$4:Q$149350,'04_MASTER_KODE_SDMK'!D$91,A1_Individu_Data_Keadaan_SDMK!O$4:O$149350,B73,A1_Individu_Data_Keadaan_SDMK!U$4:U$149350,"Laki-laki",A1_Individu_Data_Keadaan_SDMK!P$4:P$149350,"Puskesmas"),"")</f>
        <v>0</v>
      </c>
      <c r="Y73" s="401">
        <f>IF(B73&lt;&gt;"",COUNTIFS(A1_Individu_Data_Keadaan_SDMK!Q$4:Q$149350,'04_MASTER_KODE_SDMK'!D$91,A1_Individu_Data_Keadaan_SDMK!O$4:O$149350,B73,A1_Individu_Data_Keadaan_SDMK!U$4:U$149350,"Perempuan",A1_Individu_Data_Keadaan_SDMK!P$4:P$149350,"Puskesmas"),"")</f>
        <v>0</v>
      </c>
      <c r="Z73" s="401">
        <f t="shared" si="21"/>
        <v>0</v>
      </c>
      <c r="AA73" s="401">
        <f>IF(B73&lt;&gt;"",COUNTIFS(A1_Individu_Data_Keadaan_SDMK!R$4:R$149350,'04_MASTER_KODE_SDMK'!E$107,A1_Individu_Data_Keadaan_SDMK!O$4:O$149350,B73,A1_Individu_Data_Keadaan_SDMK!U$4:U$149350,"Laki-laki",A1_Individu_Data_Keadaan_SDMK!P$4:P$149350,"Puskesmas"),"")</f>
        <v>0</v>
      </c>
      <c r="AB73" s="401">
        <f>IF(B73&lt;&gt;"",COUNTIFS(A1_Individu_Data_Keadaan_SDMK!R$4:R$149350,'04_MASTER_KODE_SDMK'!E$107,A1_Individu_Data_Keadaan_SDMK!O$4:O$149350,B73,A1_Individu_Data_Keadaan_SDMK!U$4:U$149350,"Perempuan"),"")</f>
        <v>0</v>
      </c>
      <c r="AC73" s="401">
        <f t="shared" si="28"/>
        <v>0</v>
      </c>
      <c r="AD73" s="401">
        <f t="shared" si="22"/>
        <v>0</v>
      </c>
      <c r="AE73" s="401">
        <f t="shared" si="23"/>
        <v>0</v>
      </c>
      <c r="AF73" s="401">
        <f t="shared" si="24"/>
        <v>0</v>
      </c>
      <c r="AG73" s="397"/>
      <c r="AH73" s="397"/>
      <c r="AI73" s="397"/>
      <c r="AJ73" s="397"/>
      <c r="AK73" s="397"/>
      <c r="AL73" s="397"/>
      <c r="AM73" s="397"/>
      <c r="AN73" s="397"/>
      <c r="AO73" s="397"/>
      <c r="AP73" s="397"/>
      <c r="AQ73" s="397"/>
      <c r="AR73" s="397"/>
      <c r="AS73" s="397"/>
      <c r="AT73" s="397"/>
      <c r="AU73" s="397"/>
    </row>
    <row r="74" spans="1:47">
      <c r="A74" s="388">
        <v>14</v>
      </c>
      <c r="B74" s="388" t="str">
        <f t="shared" si="25"/>
        <v>SRAGEN</v>
      </c>
      <c r="C74" s="400">
        <f>IF(B74&lt;&gt;"",COUNTIFS('02_MASTER_KODE_FASYANKES'!D$3:D$20282,"Puskesmas",'02_MASTER_KODE_FASYANKES'!L$3:L$20282,B74,'02_MASTER_KODE_FASYANKES'!E$3:E$20282,"Rawat Inap"),"")</f>
        <v>10</v>
      </c>
      <c r="D74" s="400">
        <f>IF(B74&lt;&gt;"",COUNTIFS('02_MASTER_KODE_FASYANKES'!D$3:D$20282,"Puskesmas",'02_MASTER_KODE_FASYANKES'!L$3:L$20282,B74,'02_MASTER_KODE_FASYANKES'!E$3:E$20282,"Non Rawat Inap"),"")</f>
        <v>15</v>
      </c>
      <c r="E74" s="400">
        <f>IF(B74&lt;&gt;"",COUNTIFS(A1_Individu_Data_Keadaan_SDMK!S$4:S$149350,'04_MASTER_KODE_SDMK'!F$6,A1_Individu_Data_Keadaan_SDMK!O$4:O$149350,B74,A1_Individu_Data_Keadaan_SDMK!U$4:U$149350,"Laki-laki",A1_Individu_Data_Keadaan_SDMK!P$4:P$149350,"Puskesmas"),"")</f>
        <v>0</v>
      </c>
      <c r="F74" s="400">
        <f>IF(B74&lt;&gt;"",COUNTIFS(A1_Individu_Data_Keadaan_SDMK!S$4:S$149350,'04_MASTER_KODE_SDMK'!F$6,A1_Individu_Data_Keadaan_SDMK!O$4:O$149350,B74,A1_Individu_Data_Keadaan_SDMK!U$4:U$149350,"Perempuan",A1_Individu_Data_Keadaan_SDMK!P$4:P$149350,"Puskesmas"),"")</f>
        <v>0</v>
      </c>
      <c r="G74" s="400">
        <f t="shared" si="26"/>
        <v>0</v>
      </c>
      <c r="H74" s="400">
        <f>IF(B74&lt;&gt;"",COUNTIFS(A1_Individu_Data_Keadaan_SDMK!S$4:S$149350,'04_MASTER_KODE_SDMK'!F$7,A1_Individu_Data_Keadaan_SDMK!O$4:O$149350,B74,A1_Individu_Data_Keadaan_SDMK!U$4:U$149350,"Laki-laki",A1_Individu_Data_Keadaan_SDMK!P$4:P$149350,"Puskesmas"),"")</f>
        <v>0</v>
      </c>
      <c r="I74" s="400">
        <f>IF(B74&lt;&gt;"",COUNTIFS(A1_Individu_Data_Keadaan_SDMK!S$4:S$149350,'04_MASTER_KODE_SDMK'!F$7,A1_Individu_Data_Keadaan_SDMK!O$4:O$149350,B74,A1_Individu_Data_Keadaan_SDMK!U$4:U$149350,"Perempuan",A1_Individu_Data_Keadaan_SDMK!P$4:P$149350,"Puskesmas"),"")</f>
        <v>0</v>
      </c>
      <c r="J74" s="400">
        <f t="shared" si="27"/>
        <v>0</v>
      </c>
      <c r="K74" s="400">
        <f>IF(B74&lt;&gt;"",COUNTIFS(A1_Individu_Data_Keadaan_SDMK!Q$4:Q$149350,'04_MASTER_KODE_SDMK'!D$62,A1_Individu_Data_Keadaan_SDMK!O$4:O$149350,B74,A1_Individu_Data_Keadaan_SDMK!U$4:U$149350,"Laki-laki",A1_Individu_Data_Keadaan_SDMK!P$4:P$149350,"Puskesmas"),"")</f>
        <v>0</v>
      </c>
      <c r="L74" s="400">
        <f>IF(B74&lt;&gt;"",COUNTIFS(A1_Individu_Data_Keadaan_SDMK!Q$4:Q$149350,'04_MASTER_KODE_SDMK'!D$62,A1_Individu_Data_Keadaan_SDMK!O$4:O$149350,B74,A1_Individu_Data_Keadaan_SDMK!U$4:U$149350,"Perempuan",A1_Individu_Data_Keadaan_SDMK!P$4:P$149350,"Puskesmas"),"")</f>
        <v>0</v>
      </c>
      <c r="M74" s="400">
        <f t="shared" si="17"/>
        <v>0</v>
      </c>
      <c r="N74" s="400">
        <f>IF(B74&lt;&gt;"",COUNTIFS(A1_Individu_Data_Keadaan_SDMK!Q$4:Q$149350,'04_MASTER_KODE_SDMK'!D$71,A1_Individu_Data_Keadaan_SDMK!O$4:O$149350,B74,A1_Individu_Data_Keadaan_SDMK!U$4:U$149350,"Perempuan",A1_Individu_Data_Keadaan_SDMK!P$4:P$149350,"Puskesmas"),"")</f>
        <v>0</v>
      </c>
      <c r="O74" s="400">
        <f>IF(B74&lt;&gt;"",COUNTIFS(A1_Individu_Data_Keadaan_SDMK!Q$4:Q$149350,'04_MASTER_KODE_SDMK'!D$75,A1_Individu_Data_Keadaan_SDMK!O$4:O$149350,B74,A1_Individu_Data_Keadaan_SDMK!U$4:U$149350,"Laki-laki",A1_Individu_Data_Keadaan_SDMK!P$4:P$149350,"Puskesmas"),"")</f>
        <v>0</v>
      </c>
      <c r="P74" s="400">
        <f>IF(B74&lt;&gt;"",COUNTIFS(A1_Individu_Data_Keadaan_SDMK!Q$4:Q$149350,'04_MASTER_KODE_SDMK'!D$75,A1_Individu_Data_Keadaan_SDMK!O$4:O$149350,B74,A1_Individu_Data_Keadaan_SDMK!U$4:U$149350,"Perempuan",A1_Individu_Data_Keadaan_SDMK!P$4:P$149350,"Puskesmas"),"")</f>
        <v>0</v>
      </c>
      <c r="Q74" s="400">
        <f t="shared" si="18"/>
        <v>0</v>
      </c>
      <c r="R74" s="400">
        <f>IF(B74&lt;&gt;"",COUNTIFS(A1_Individu_Data_Keadaan_SDMK!Q$4:Q$149350,'04_MASTER_KODE_SDMK'!D$79,A1_Individu_Data_Keadaan_SDMK!O$4:O$149350,B74,A1_Individu_Data_Keadaan_SDMK!U$4:U$149350,"Laki-laki",A1_Individu_Data_Keadaan_SDMK!P$4:P$149350,"Puskesmas"),"")</f>
        <v>0</v>
      </c>
      <c r="S74" s="400">
        <f>IF(B74&lt;&gt;"",COUNTIFS(A1_Individu_Data_Keadaan_SDMK!Q$4:Q$149350,'04_MASTER_KODE_SDMK'!D$79,A1_Individu_Data_Keadaan_SDMK!O$4:O$149350,B74,A1_Individu_Data_Keadaan_SDMK!U$4:U$149350,"Perempuan",A1_Individu_Data_Keadaan_SDMK!P$4:P$149350,"Puskesmas"),"")</f>
        <v>0</v>
      </c>
      <c r="T74" s="400">
        <f t="shared" si="19"/>
        <v>0</v>
      </c>
      <c r="U74" s="400">
        <f>IF(B74&lt;&gt;"",COUNTIFS(A1_Individu_Data_Keadaan_SDMK!Q$4:Q$149350,'04_MASTER_KODE_SDMK'!D$88,A1_Individu_Data_Keadaan_SDMK!O$4:O$149350,B74,A1_Individu_Data_Keadaan_SDMK!U$4:U$149350,"Laki-laki",A1_Individu_Data_Keadaan_SDMK!P$4:P$149350,"Puskesmas"),"")</f>
        <v>0</v>
      </c>
      <c r="V74" s="400">
        <f>IF(B74&lt;&gt;"",COUNTIFS(A1_Individu_Data_Keadaan_SDMK!Q$4:Q$149350,'04_MASTER_KODE_SDMK'!D$88,A1_Individu_Data_Keadaan_SDMK!O$4:O$149350,B74,A1_Individu_Data_Keadaan_SDMK!U$4:U$149350,"Perempuan",A1_Individu_Data_Keadaan_SDMK!P$4:P$149350,"Puskesmas"),"")</f>
        <v>0</v>
      </c>
      <c r="W74" s="400">
        <f t="shared" si="20"/>
        <v>0</v>
      </c>
      <c r="X74" s="400">
        <f>IF(B74&lt;&gt;"",COUNTIFS(A1_Individu_Data_Keadaan_SDMK!Q$4:Q$149350,'04_MASTER_KODE_SDMK'!D$91,A1_Individu_Data_Keadaan_SDMK!O$4:O$149350,B74,A1_Individu_Data_Keadaan_SDMK!U$4:U$149350,"Laki-laki",A1_Individu_Data_Keadaan_SDMK!P$4:P$149350,"Puskesmas"),"")</f>
        <v>0</v>
      </c>
      <c r="Y74" s="400">
        <f>IF(B74&lt;&gt;"",COUNTIFS(A1_Individu_Data_Keadaan_SDMK!Q$4:Q$149350,'04_MASTER_KODE_SDMK'!D$91,A1_Individu_Data_Keadaan_SDMK!O$4:O$149350,B74,A1_Individu_Data_Keadaan_SDMK!U$4:U$149350,"Perempuan",A1_Individu_Data_Keadaan_SDMK!P$4:P$149350,"Puskesmas"),"")</f>
        <v>0</v>
      </c>
      <c r="Z74" s="400">
        <f t="shared" si="21"/>
        <v>0</v>
      </c>
      <c r="AA74" s="400">
        <f>IF(B74&lt;&gt;"",COUNTIFS(A1_Individu_Data_Keadaan_SDMK!R$4:R$149350,'04_MASTER_KODE_SDMK'!E$107,A1_Individu_Data_Keadaan_SDMK!O$4:O$149350,B74,A1_Individu_Data_Keadaan_SDMK!U$4:U$149350,"Laki-laki",A1_Individu_Data_Keadaan_SDMK!P$4:P$149350,"Puskesmas"),"")</f>
        <v>0</v>
      </c>
      <c r="AB74" s="400">
        <f>IF(B74&lt;&gt;"",COUNTIFS(A1_Individu_Data_Keadaan_SDMK!R$4:R$149350,'04_MASTER_KODE_SDMK'!E$107,A1_Individu_Data_Keadaan_SDMK!O$4:O$149350,B74,A1_Individu_Data_Keadaan_SDMK!U$4:U$149350,"Perempuan"),"")</f>
        <v>0</v>
      </c>
      <c r="AC74" s="400">
        <f t="shared" si="28"/>
        <v>0</v>
      </c>
      <c r="AD74" s="400">
        <f t="shared" si="22"/>
        <v>0</v>
      </c>
      <c r="AE74" s="400">
        <f t="shared" si="23"/>
        <v>0</v>
      </c>
      <c r="AF74" s="400">
        <f t="shared" si="24"/>
        <v>0</v>
      </c>
      <c r="AG74" s="397"/>
      <c r="AH74" s="397"/>
      <c r="AI74" s="397"/>
      <c r="AJ74" s="397"/>
      <c r="AK74" s="397"/>
      <c r="AL74" s="397"/>
      <c r="AM74" s="397"/>
      <c r="AN74" s="397"/>
      <c r="AO74" s="397"/>
      <c r="AP74" s="397"/>
      <c r="AQ74" s="397"/>
      <c r="AR74" s="397"/>
      <c r="AS74" s="397"/>
      <c r="AT74" s="397"/>
      <c r="AU74" s="397"/>
    </row>
    <row r="75" spans="1:47">
      <c r="A75" s="396">
        <v>15</v>
      </c>
      <c r="B75" s="396" t="str">
        <f t="shared" si="25"/>
        <v>GROBOGAN</v>
      </c>
      <c r="C75" s="401">
        <f>IF(B75&lt;&gt;"",COUNTIFS('02_MASTER_KODE_FASYANKES'!D$3:D$20282,"Puskesmas",'02_MASTER_KODE_FASYANKES'!L$3:L$20282,B75,'02_MASTER_KODE_FASYANKES'!E$3:E$20282,"Rawat Inap"),"")</f>
        <v>13</v>
      </c>
      <c r="D75" s="401">
        <f>IF(B75&lt;&gt;"",COUNTIFS('02_MASTER_KODE_FASYANKES'!D$3:D$20282,"Puskesmas",'02_MASTER_KODE_FASYANKES'!L$3:L$20282,B75,'02_MASTER_KODE_FASYANKES'!E$3:E$20282,"Non Rawat Inap"),"")</f>
        <v>17</v>
      </c>
      <c r="E75" s="401">
        <f>IF(B75&lt;&gt;"",COUNTIFS(A1_Individu_Data_Keadaan_SDMK!S$4:S$149350,'04_MASTER_KODE_SDMK'!F$6,A1_Individu_Data_Keadaan_SDMK!O$4:O$149350,B75,A1_Individu_Data_Keadaan_SDMK!U$4:U$149350,"Laki-laki",A1_Individu_Data_Keadaan_SDMK!P$4:P$149350,"Puskesmas"),"")</f>
        <v>0</v>
      </c>
      <c r="F75" s="401">
        <f>IF(B75&lt;&gt;"",COUNTIFS(A1_Individu_Data_Keadaan_SDMK!S$4:S$149350,'04_MASTER_KODE_SDMK'!F$6,A1_Individu_Data_Keadaan_SDMK!O$4:O$149350,B75,A1_Individu_Data_Keadaan_SDMK!U$4:U$149350,"Perempuan",A1_Individu_Data_Keadaan_SDMK!P$4:P$149350,"Puskesmas"),"")</f>
        <v>0</v>
      </c>
      <c r="G75" s="401">
        <f t="shared" si="26"/>
        <v>0</v>
      </c>
      <c r="H75" s="401">
        <f>IF(B75&lt;&gt;"",COUNTIFS(A1_Individu_Data_Keadaan_SDMK!S$4:S$149350,'04_MASTER_KODE_SDMK'!F$7,A1_Individu_Data_Keadaan_SDMK!O$4:O$149350,B75,A1_Individu_Data_Keadaan_SDMK!U$4:U$149350,"Laki-laki",A1_Individu_Data_Keadaan_SDMK!P$4:P$149350,"Puskesmas"),"")</f>
        <v>0</v>
      </c>
      <c r="I75" s="401">
        <f>IF(B75&lt;&gt;"",COUNTIFS(A1_Individu_Data_Keadaan_SDMK!S$4:S$149350,'04_MASTER_KODE_SDMK'!F$7,A1_Individu_Data_Keadaan_SDMK!O$4:O$149350,B75,A1_Individu_Data_Keadaan_SDMK!U$4:U$149350,"Perempuan",A1_Individu_Data_Keadaan_SDMK!P$4:P$149350,"Puskesmas"),"")</f>
        <v>0</v>
      </c>
      <c r="J75" s="401">
        <f t="shared" si="27"/>
        <v>0</v>
      </c>
      <c r="K75" s="401">
        <f>IF(B75&lt;&gt;"",COUNTIFS(A1_Individu_Data_Keadaan_SDMK!Q$4:Q$149350,'04_MASTER_KODE_SDMK'!D$62,A1_Individu_Data_Keadaan_SDMK!O$4:O$149350,B75,A1_Individu_Data_Keadaan_SDMK!U$4:U$149350,"Laki-laki",A1_Individu_Data_Keadaan_SDMK!P$4:P$149350,"Puskesmas"),"")</f>
        <v>0</v>
      </c>
      <c r="L75" s="401">
        <f>IF(B75&lt;&gt;"",COUNTIFS(A1_Individu_Data_Keadaan_SDMK!Q$4:Q$149350,'04_MASTER_KODE_SDMK'!D$62,A1_Individu_Data_Keadaan_SDMK!O$4:O$149350,B75,A1_Individu_Data_Keadaan_SDMK!U$4:U$149350,"Perempuan",A1_Individu_Data_Keadaan_SDMK!P$4:P$149350,"Puskesmas"),"")</f>
        <v>0</v>
      </c>
      <c r="M75" s="401">
        <f t="shared" si="17"/>
        <v>0</v>
      </c>
      <c r="N75" s="401">
        <f>IF(B75&lt;&gt;"",COUNTIFS(A1_Individu_Data_Keadaan_SDMK!Q$4:Q$149350,'04_MASTER_KODE_SDMK'!D$71,A1_Individu_Data_Keadaan_SDMK!O$4:O$149350,B75,A1_Individu_Data_Keadaan_SDMK!U$4:U$149350,"Perempuan",A1_Individu_Data_Keadaan_SDMK!P$4:P$149350,"Puskesmas"),"")</f>
        <v>0</v>
      </c>
      <c r="O75" s="401">
        <f>IF(B75&lt;&gt;"",COUNTIFS(A1_Individu_Data_Keadaan_SDMK!Q$4:Q$149350,'04_MASTER_KODE_SDMK'!D$75,A1_Individu_Data_Keadaan_SDMK!O$4:O$149350,B75,A1_Individu_Data_Keadaan_SDMK!U$4:U$149350,"Laki-laki",A1_Individu_Data_Keadaan_SDMK!P$4:P$149350,"Puskesmas"),"")</f>
        <v>0</v>
      </c>
      <c r="P75" s="401">
        <f>IF(B75&lt;&gt;"",COUNTIFS(A1_Individu_Data_Keadaan_SDMK!Q$4:Q$149350,'04_MASTER_KODE_SDMK'!D$75,A1_Individu_Data_Keadaan_SDMK!O$4:O$149350,B75,A1_Individu_Data_Keadaan_SDMK!U$4:U$149350,"Perempuan",A1_Individu_Data_Keadaan_SDMK!P$4:P$149350,"Puskesmas"),"")</f>
        <v>0</v>
      </c>
      <c r="Q75" s="401">
        <f t="shared" si="18"/>
        <v>0</v>
      </c>
      <c r="R75" s="401">
        <f>IF(B75&lt;&gt;"",COUNTIFS(A1_Individu_Data_Keadaan_SDMK!Q$4:Q$149350,'04_MASTER_KODE_SDMK'!D$79,A1_Individu_Data_Keadaan_SDMK!O$4:O$149350,B75,A1_Individu_Data_Keadaan_SDMK!U$4:U$149350,"Laki-laki",A1_Individu_Data_Keadaan_SDMK!P$4:P$149350,"Puskesmas"),"")</f>
        <v>0</v>
      </c>
      <c r="S75" s="401">
        <f>IF(B75&lt;&gt;"",COUNTIFS(A1_Individu_Data_Keadaan_SDMK!Q$4:Q$149350,'04_MASTER_KODE_SDMK'!D$79,A1_Individu_Data_Keadaan_SDMK!O$4:O$149350,B75,A1_Individu_Data_Keadaan_SDMK!U$4:U$149350,"Perempuan",A1_Individu_Data_Keadaan_SDMK!P$4:P$149350,"Puskesmas"),"")</f>
        <v>0</v>
      </c>
      <c r="T75" s="401">
        <f t="shared" si="19"/>
        <v>0</v>
      </c>
      <c r="U75" s="401">
        <f>IF(B75&lt;&gt;"",COUNTIFS(A1_Individu_Data_Keadaan_SDMK!Q$4:Q$149350,'04_MASTER_KODE_SDMK'!D$88,A1_Individu_Data_Keadaan_SDMK!O$4:O$149350,B75,A1_Individu_Data_Keadaan_SDMK!U$4:U$149350,"Laki-laki",A1_Individu_Data_Keadaan_SDMK!P$4:P$149350,"Puskesmas"),"")</f>
        <v>0</v>
      </c>
      <c r="V75" s="401">
        <f>IF(B75&lt;&gt;"",COUNTIFS(A1_Individu_Data_Keadaan_SDMK!Q$4:Q$149350,'04_MASTER_KODE_SDMK'!D$88,A1_Individu_Data_Keadaan_SDMK!O$4:O$149350,B75,A1_Individu_Data_Keadaan_SDMK!U$4:U$149350,"Perempuan",A1_Individu_Data_Keadaan_SDMK!P$4:P$149350,"Puskesmas"),"")</f>
        <v>0</v>
      </c>
      <c r="W75" s="401">
        <f t="shared" si="20"/>
        <v>0</v>
      </c>
      <c r="X75" s="401">
        <f>IF(B75&lt;&gt;"",COUNTIFS(A1_Individu_Data_Keadaan_SDMK!Q$4:Q$149350,'04_MASTER_KODE_SDMK'!D$91,A1_Individu_Data_Keadaan_SDMK!O$4:O$149350,B75,A1_Individu_Data_Keadaan_SDMK!U$4:U$149350,"Laki-laki",A1_Individu_Data_Keadaan_SDMK!P$4:P$149350,"Puskesmas"),"")</f>
        <v>0</v>
      </c>
      <c r="Y75" s="401">
        <f>IF(B75&lt;&gt;"",COUNTIFS(A1_Individu_Data_Keadaan_SDMK!Q$4:Q$149350,'04_MASTER_KODE_SDMK'!D$91,A1_Individu_Data_Keadaan_SDMK!O$4:O$149350,B75,A1_Individu_Data_Keadaan_SDMK!U$4:U$149350,"Perempuan",A1_Individu_Data_Keadaan_SDMK!P$4:P$149350,"Puskesmas"),"")</f>
        <v>0</v>
      </c>
      <c r="Z75" s="401">
        <f t="shared" si="21"/>
        <v>0</v>
      </c>
      <c r="AA75" s="401">
        <f>IF(B75&lt;&gt;"",COUNTIFS(A1_Individu_Data_Keadaan_SDMK!R$4:R$149350,'04_MASTER_KODE_SDMK'!E$107,A1_Individu_Data_Keadaan_SDMK!O$4:O$149350,B75,A1_Individu_Data_Keadaan_SDMK!U$4:U$149350,"Laki-laki",A1_Individu_Data_Keadaan_SDMK!P$4:P$149350,"Puskesmas"),"")</f>
        <v>0</v>
      </c>
      <c r="AB75" s="401">
        <f>IF(B75&lt;&gt;"",COUNTIFS(A1_Individu_Data_Keadaan_SDMK!R$4:R$149350,'04_MASTER_KODE_SDMK'!E$107,A1_Individu_Data_Keadaan_SDMK!O$4:O$149350,B75,A1_Individu_Data_Keadaan_SDMK!U$4:U$149350,"Perempuan"),"")</f>
        <v>0</v>
      </c>
      <c r="AC75" s="401">
        <f t="shared" si="28"/>
        <v>0</v>
      </c>
      <c r="AD75" s="401">
        <f t="shared" si="22"/>
        <v>0</v>
      </c>
      <c r="AE75" s="401">
        <f t="shared" si="23"/>
        <v>0</v>
      </c>
      <c r="AF75" s="401">
        <f t="shared" si="24"/>
        <v>0</v>
      </c>
      <c r="AG75" s="397"/>
      <c r="AH75" s="397"/>
      <c r="AI75" s="397"/>
      <c r="AJ75" s="397"/>
      <c r="AK75" s="397"/>
      <c r="AL75" s="397"/>
      <c r="AM75" s="397"/>
      <c r="AN75" s="397"/>
      <c r="AO75" s="397"/>
      <c r="AP75" s="397"/>
      <c r="AQ75" s="397"/>
      <c r="AR75" s="397"/>
      <c r="AS75" s="397"/>
      <c r="AT75" s="397"/>
      <c r="AU75" s="397"/>
    </row>
    <row r="76" spans="1:47">
      <c r="A76" s="388">
        <v>16</v>
      </c>
      <c r="B76" s="388" t="str">
        <f t="shared" si="25"/>
        <v>BLORA</v>
      </c>
      <c r="C76" s="400">
        <f>IF(B76&lt;&gt;"",COUNTIFS('02_MASTER_KODE_FASYANKES'!D$3:D$20282,"Puskesmas",'02_MASTER_KODE_FASYANKES'!L$3:L$20282,B76,'02_MASTER_KODE_FASYANKES'!E$3:E$20282,"Rawat Inap"),"")</f>
        <v>10</v>
      </c>
      <c r="D76" s="400">
        <f>IF(B76&lt;&gt;"",COUNTIFS('02_MASTER_KODE_FASYANKES'!D$3:D$20282,"Puskesmas",'02_MASTER_KODE_FASYANKES'!L$3:L$20282,B76,'02_MASTER_KODE_FASYANKES'!E$3:E$20282,"Non Rawat Inap"),"")</f>
        <v>16</v>
      </c>
      <c r="E76" s="400">
        <f>IF(B76&lt;&gt;"",COUNTIFS(A1_Individu_Data_Keadaan_SDMK!S$4:S$149350,'04_MASTER_KODE_SDMK'!F$6,A1_Individu_Data_Keadaan_SDMK!O$4:O$149350,B76,A1_Individu_Data_Keadaan_SDMK!U$4:U$149350,"Laki-laki",A1_Individu_Data_Keadaan_SDMK!P$4:P$149350,"Puskesmas"),"")</f>
        <v>0</v>
      </c>
      <c r="F76" s="400">
        <f>IF(B76&lt;&gt;"",COUNTIFS(A1_Individu_Data_Keadaan_SDMK!S$4:S$149350,'04_MASTER_KODE_SDMK'!F$6,A1_Individu_Data_Keadaan_SDMK!O$4:O$149350,B76,A1_Individu_Data_Keadaan_SDMK!U$4:U$149350,"Perempuan",A1_Individu_Data_Keadaan_SDMK!P$4:P$149350,"Puskesmas"),"")</f>
        <v>0</v>
      </c>
      <c r="G76" s="400">
        <f t="shared" si="26"/>
        <v>0</v>
      </c>
      <c r="H76" s="400">
        <f>IF(B76&lt;&gt;"",COUNTIFS(A1_Individu_Data_Keadaan_SDMK!S$4:S$149350,'04_MASTER_KODE_SDMK'!F$7,A1_Individu_Data_Keadaan_SDMK!O$4:O$149350,B76,A1_Individu_Data_Keadaan_SDMK!U$4:U$149350,"Laki-laki",A1_Individu_Data_Keadaan_SDMK!P$4:P$149350,"Puskesmas"),"")</f>
        <v>0</v>
      </c>
      <c r="I76" s="400">
        <f>IF(B76&lt;&gt;"",COUNTIFS(A1_Individu_Data_Keadaan_SDMK!S$4:S$149350,'04_MASTER_KODE_SDMK'!F$7,A1_Individu_Data_Keadaan_SDMK!O$4:O$149350,B76,A1_Individu_Data_Keadaan_SDMK!U$4:U$149350,"Perempuan",A1_Individu_Data_Keadaan_SDMK!P$4:P$149350,"Puskesmas"),"")</f>
        <v>0</v>
      </c>
      <c r="J76" s="400">
        <f t="shared" si="27"/>
        <v>0</v>
      </c>
      <c r="K76" s="400">
        <f>IF(B76&lt;&gt;"",COUNTIFS(A1_Individu_Data_Keadaan_SDMK!Q$4:Q$149350,'04_MASTER_KODE_SDMK'!D$62,A1_Individu_Data_Keadaan_SDMK!O$4:O$149350,B76,A1_Individu_Data_Keadaan_SDMK!U$4:U$149350,"Laki-laki",A1_Individu_Data_Keadaan_SDMK!P$4:P$149350,"Puskesmas"),"")</f>
        <v>0</v>
      </c>
      <c r="L76" s="400">
        <f>IF(B76&lt;&gt;"",COUNTIFS(A1_Individu_Data_Keadaan_SDMK!Q$4:Q$149350,'04_MASTER_KODE_SDMK'!D$62,A1_Individu_Data_Keadaan_SDMK!O$4:O$149350,B76,A1_Individu_Data_Keadaan_SDMK!U$4:U$149350,"Perempuan",A1_Individu_Data_Keadaan_SDMK!P$4:P$149350,"Puskesmas"),"")</f>
        <v>0</v>
      </c>
      <c r="M76" s="400">
        <f t="shared" si="17"/>
        <v>0</v>
      </c>
      <c r="N76" s="400">
        <f>IF(B76&lt;&gt;"",COUNTIFS(A1_Individu_Data_Keadaan_SDMK!Q$4:Q$149350,'04_MASTER_KODE_SDMK'!D$71,A1_Individu_Data_Keadaan_SDMK!O$4:O$149350,B76,A1_Individu_Data_Keadaan_SDMK!U$4:U$149350,"Perempuan",A1_Individu_Data_Keadaan_SDMK!P$4:P$149350,"Puskesmas"),"")</f>
        <v>0</v>
      </c>
      <c r="O76" s="400">
        <f>IF(B76&lt;&gt;"",COUNTIFS(A1_Individu_Data_Keadaan_SDMK!Q$4:Q$149350,'04_MASTER_KODE_SDMK'!D$75,A1_Individu_Data_Keadaan_SDMK!O$4:O$149350,B76,A1_Individu_Data_Keadaan_SDMK!U$4:U$149350,"Laki-laki",A1_Individu_Data_Keadaan_SDMK!P$4:P$149350,"Puskesmas"),"")</f>
        <v>0</v>
      </c>
      <c r="P76" s="400">
        <f>IF(B76&lt;&gt;"",COUNTIFS(A1_Individu_Data_Keadaan_SDMK!Q$4:Q$149350,'04_MASTER_KODE_SDMK'!D$75,A1_Individu_Data_Keadaan_SDMK!O$4:O$149350,B76,A1_Individu_Data_Keadaan_SDMK!U$4:U$149350,"Perempuan",A1_Individu_Data_Keadaan_SDMK!P$4:P$149350,"Puskesmas"),"")</f>
        <v>0</v>
      </c>
      <c r="Q76" s="400">
        <f t="shared" si="18"/>
        <v>0</v>
      </c>
      <c r="R76" s="400">
        <f>IF(B76&lt;&gt;"",COUNTIFS(A1_Individu_Data_Keadaan_SDMK!Q$4:Q$149350,'04_MASTER_KODE_SDMK'!D$79,A1_Individu_Data_Keadaan_SDMK!O$4:O$149350,B76,A1_Individu_Data_Keadaan_SDMK!U$4:U$149350,"Laki-laki",A1_Individu_Data_Keadaan_SDMK!P$4:P$149350,"Puskesmas"),"")</f>
        <v>0</v>
      </c>
      <c r="S76" s="400">
        <f>IF(B76&lt;&gt;"",COUNTIFS(A1_Individu_Data_Keadaan_SDMK!Q$4:Q$149350,'04_MASTER_KODE_SDMK'!D$79,A1_Individu_Data_Keadaan_SDMK!O$4:O$149350,B76,A1_Individu_Data_Keadaan_SDMK!U$4:U$149350,"Perempuan",A1_Individu_Data_Keadaan_SDMK!P$4:P$149350,"Puskesmas"),"")</f>
        <v>0</v>
      </c>
      <c r="T76" s="400">
        <f t="shared" si="19"/>
        <v>0</v>
      </c>
      <c r="U76" s="400">
        <f>IF(B76&lt;&gt;"",COUNTIFS(A1_Individu_Data_Keadaan_SDMK!Q$4:Q$149350,'04_MASTER_KODE_SDMK'!D$88,A1_Individu_Data_Keadaan_SDMK!O$4:O$149350,B76,A1_Individu_Data_Keadaan_SDMK!U$4:U$149350,"Laki-laki",A1_Individu_Data_Keadaan_SDMK!P$4:P$149350,"Puskesmas"),"")</f>
        <v>0</v>
      </c>
      <c r="V76" s="400">
        <f>IF(B76&lt;&gt;"",COUNTIFS(A1_Individu_Data_Keadaan_SDMK!Q$4:Q$149350,'04_MASTER_KODE_SDMK'!D$88,A1_Individu_Data_Keadaan_SDMK!O$4:O$149350,B76,A1_Individu_Data_Keadaan_SDMK!U$4:U$149350,"Perempuan",A1_Individu_Data_Keadaan_SDMK!P$4:P$149350,"Puskesmas"),"")</f>
        <v>0</v>
      </c>
      <c r="W76" s="400">
        <f t="shared" si="20"/>
        <v>0</v>
      </c>
      <c r="X76" s="400">
        <f>IF(B76&lt;&gt;"",COUNTIFS(A1_Individu_Data_Keadaan_SDMK!Q$4:Q$149350,'04_MASTER_KODE_SDMK'!D$91,A1_Individu_Data_Keadaan_SDMK!O$4:O$149350,B76,A1_Individu_Data_Keadaan_SDMK!U$4:U$149350,"Laki-laki",A1_Individu_Data_Keadaan_SDMK!P$4:P$149350,"Puskesmas"),"")</f>
        <v>0</v>
      </c>
      <c r="Y76" s="400">
        <f>IF(B76&lt;&gt;"",COUNTIFS(A1_Individu_Data_Keadaan_SDMK!Q$4:Q$149350,'04_MASTER_KODE_SDMK'!D$91,A1_Individu_Data_Keadaan_SDMK!O$4:O$149350,B76,A1_Individu_Data_Keadaan_SDMK!U$4:U$149350,"Perempuan",A1_Individu_Data_Keadaan_SDMK!P$4:P$149350,"Puskesmas"),"")</f>
        <v>0</v>
      </c>
      <c r="Z76" s="400">
        <f t="shared" si="21"/>
        <v>0</v>
      </c>
      <c r="AA76" s="400">
        <f>IF(B76&lt;&gt;"",COUNTIFS(A1_Individu_Data_Keadaan_SDMK!R$4:R$149350,'04_MASTER_KODE_SDMK'!E$107,A1_Individu_Data_Keadaan_SDMK!O$4:O$149350,B76,A1_Individu_Data_Keadaan_SDMK!U$4:U$149350,"Laki-laki",A1_Individu_Data_Keadaan_SDMK!P$4:P$149350,"Puskesmas"),"")</f>
        <v>0</v>
      </c>
      <c r="AB76" s="400">
        <f>IF(B76&lt;&gt;"",COUNTIFS(A1_Individu_Data_Keadaan_SDMK!R$4:R$149350,'04_MASTER_KODE_SDMK'!E$107,A1_Individu_Data_Keadaan_SDMK!O$4:O$149350,B76,A1_Individu_Data_Keadaan_SDMK!U$4:U$149350,"Perempuan"),"")</f>
        <v>0</v>
      </c>
      <c r="AC76" s="400">
        <f t="shared" si="28"/>
        <v>0</v>
      </c>
      <c r="AD76" s="400">
        <f t="shared" si="22"/>
        <v>0</v>
      </c>
      <c r="AE76" s="400">
        <f t="shared" si="23"/>
        <v>0</v>
      </c>
      <c r="AF76" s="400">
        <f t="shared" si="24"/>
        <v>0</v>
      </c>
      <c r="AG76" s="397"/>
      <c r="AH76" s="397"/>
      <c r="AI76" s="397"/>
      <c r="AJ76" s="397"/>
      <c r="AK76" s="397"/>
      <c r="AL76" s="397"/>
      <c r="AM76" s="397"/>
      <c r="AN76" s="397"/>
      <c r="AO76" s="397"/>
      <c r="AP76" s="397"/>
      <c r="AQ76" s="397"/>
      <c r="AR76" s="397"/>
      <c r="AS76" s="397"/>
      <c r="AT76" s="397"/>
      <c r="AU76" s="397"/>
    </row>
    <row r="77" spans="1:47">
      <c r="A77" s="396">
        <v>17</v>
      </c>
      <c r="B77" s="396" t="str">
        <f t="shared" si="25"/>
        <v>REMBANG</v>
      </c>
      <c r="C77" s="401">
        <f>IF(B77&lt;&gt;"",COUNTIFS('02_MASTER_KODE_FASYANKES'!D$3:D$20282,"Puskesmas",'02_MASTER_KODE_FASYANKES'!L$3:L$20282,B77,'02_MASTER_KODE_FASYANKES'!E$3:E$20282,"Rawat Inap"),"")</f>
        <v>11</v>
      </c>
      <c r="D77" s="401">
        <f>IF(B77&lt;&gt;"",COUNTIFS('02_MASTER_KODE_FASYANKES'!D$3:D$20282,"Puskesmas",'02_MASTER_KODE_FASYANKES'!L$3:L$20282,B77,'02_MASTER_KODE_FASYANKES'!E$3:E$20282,"Non Rawat Inap"),"")</f>
        <v>5</v>
      </c>
      <c r="E77" s="401">
        <f>IF(B77&lt;&gt;"",COUNTIFS(A1_Individu_Data_Keadaan_SDMK!S$4:S$149350,'04_MASTER_KODE_SDMK'!F$6,A1_Individu_Data_Keadaan_SDMK!O$4:O$149350,B77,A1_Individu_Data_Keadaan_SDMK!U$4:U$149350,"Laki-laki",A1_Individu_Data_Keadaan_SDMK!P$4:P$149350,"Puskesmas"),"")</f>
        <v>0</v>
      </c>
      <c r="F77" s="401">
        <f>IF(B77&lt;&gt;"",COUNTIFS(A1_Individu_Data_Keadaan_SDMK!S$4:S$149350,'04_MASTER_KODE_SDMK'!F$6,A1_Individu_Data_Keadaan_SDMK!O$4:O$149350,B77,A1_Individu_Data_Keadaan_SDMK!U$4:U$149350,"Perempuan",A1_Individu_Data_Keadaan_SDMK!P$4:P$149350,"Puskesmas"),"")</f>
        <v>0</v>
      </c>
      <c r="G77" s="401">
        <f t="shared" si="26"/>
        <v>0</v>
      </c>
      <c r="H77" s="401">
        <f>IF(B77&lt;&gt;"",COUNTIFS(A1_Individu_Data_Keadaan_SDMK!S$4:S$149350,'04_MASTER_KODE_SDMK'!F$7,A1_Individu_Data_Keadaan_SDMK!O$4:O$149350,B77,A1_Individu_Data_Keadaan_SDMK!U$4:U$149350,"Laki-laki",A1_Individu_Data_Keadaan_SDMK!P$4:P$149350,"Puskesmas"),"")</f>
        <v>0</v>
      </c>
      <c r="I77" s="401">
        <f>IF(B77&lt;&gt;"",COUNTIFS(A1_Individu_Data_Keadaan_SDMK!S$4:S$149350,'04_MASTER_KODE_SDMK'!F$7,A1_Individu_Data_Keadaan_SDMK!O$4:O$149350,B77,A1_Individu_Data_Keadaan_SDMK!U$4:U$149350,"Perempuan",A1_Individu_Data_Keadaan_SDMK!P$4:P$149350,"Puskesmas"),"")</f>
        <v>0</v>
      </c>
      <c r="J77" s="401">
        <f t="shared" si="27"/>
        <v>0</v>
      </c>
      <c r="K77" s="401">
        <f>IF(B77&lt;&gt;"",COUNTIFS(A1_Individu_Data_Keadaan_SDMK!Q$4:Q$149350,'04_MASTER_KODE_SDMK'!D$62,A1_Individu_Data_Keadaan_SDMK!O$4:O$149350,B77,A1_Individu_Data_Keadaan_SDMK!U$4:U$149350,"Laki-laki",A1_Individu_Data_Keadaan_SDMK!P$4:P$149350,"Puskesmas"),"")</f>
        <v>0</v>
      </c>
      <c r="L77" s="401">
        <f>IF(B77&lt;&gt;"",COUNTIFS(A1_Individu_Data_Keadaan_SDMK!Q$4:Q$149350,'04_MASTER_KODE_SDMK'!D$62,A1_Individu_Data_Keadaan_SDMK!O$4:O$149350,B77,A1_Individu_Data_Keadaan_SDMK!U$4:U$149350,"Perempuan",A1_Individu_Data_Keadaan_SDMK!P$4:P$149350,"Puskesmas"),"")</f>
        <v>0</v>
      </c>
      <c r="M77" s="401">
        <f t="shared" si="17"/>
        <v>0</v>
      </c>
      <c r="N77" s="401">
        <f>IF(B77&lt;&gt;"",COUNTIFS(A1_Individu_Data_Keadaan_SDMK!Q$4:Q$149350,'04_MASTER_KODE_SDMK'!D$71,A1_Individu_Data_Keadaan_SDMK!O$4:O$149350,B77,A1_Individu_Data_Keadaan_SDMK!U$4:U$149350,"Perempuan",A1_Individu_Data_Keadaan_SDMK!P$4:P$149350,"Puskesmas"),"")</f>
        <v>0</v>
      </c>
      <c r="O77" s="401">
        <f>IF(B77&lt;&gt;"",COUNTIFS(A1_Individu_Data_Keadaan_SDMK!Q$4:Q$149350,'04_MASTER_KODE_SDMK'!D$75,A1_Individu_Data_Keadaan_SDMK!O$4:O$149350,B77,A1_Individu_Data_Keadaan_SDMK!U$4:U$149350,"Laki-laki",A1_Individu_Data_Keadaan_SDMK!P$4:P$149350,"Puskesmas"),"")</f>
        <v>0</v>
      </c>
      <c r="P77" s="401">
        <f>IF(B77&lt;&gt;"",COUNTIFS(A1_Individu_Data_Keadaan_SDMK!Q$4:Q$149350,'04_MASTER_KODE_SDMK'!D$75,A1_Individu_Data_Keadaan_SDMK!O$4:O$149350,B77,A1_Individu_Data_Keadaan_SDMK!U$4:U$149350,"Perempuan",A1_Individu_Data_Keadaan_SDMK!P$4:P$149350,"Puskesmas"),"")</f>
        <v>0</v>
      </c>
      <c r="Q77" s="401">
        <f t="shared" si="18"/>
        <v>0</v>
      </c>
      <c r="R77" s="401">
        <f>IF(B77&lt;&gt;"",COUNTIFS(A1_Individu_Data_Keadaan_SDMK!Q$4:Q$149350,'04_MASTER_KODE_SDMK'!D$79,A1_Individu_Data_Keadaan_SDMK!O$4:O$149350,B77,A1_Individu_Data_Keadaan_SDMK!U$4:U$149350,"Laki-laki",A1_Individu_Data_Keadaan_SDMK!P$4:P$149350,"Puskesmas"),"")</f>
        <v>0</v>
      </c>
      <c r="S77" s="401">
        <f>IF(B77&lt;&gt;"",COUNTIFS(A1_Individu_Data_Keadaan_SDMK!Q$4:Q$149350,'04_MASTER_KODE_SDMK'!D$79,A1_Individu_Data_Keadaan_SDMK!O$4:O$149350,B77,A1_Individu_Data_Keadaan_SDMK!U$4:U$149350,"Perempuan",A1_Individu_Data_Keadaan_SDMK!P$4:P$149350,"Puskesmas"),"")</f>
        <v>0</v>
      </c>
      <c r="T77" s="401">
        <f t="shared" si="19"/>
        <v>0</v>
      </c>
      <c r="U77" s="401">
        <f>IF(B77&lt;&gt;"",COUNTIFS(A1_Individu_Data_Keadaan_SDMK!Q$4:Q$149350,'04_MASTER_KODE_SDMK'!D$88,A1_Individu_Data_Keadaan_SDMK!O$4:O$149350,B77,A1_Individu_Data_Keadaan_SDMK!U$4:U$149350,"Laki-laki",A1_Individu_Data_Keadaan_SDMK!P$4:P$149350,"Puskesmas"),"")</f>
        <v>0</v>
      </c>
      <c r="V77" s="401">
        <f>IF(B77&lt;&gt;"",COUNTIFS(A1_Individu_Data_Keadaan_SDMK!Q$4:Q$149350,'04_MASTER_KODE_SDMK'!D$88,A1_Individu_Data_Keadaan_SDMK!O$4:O$149350,B77,A1_Individu_Data_Keadaan_SDMK!U$4:U$149350,"Perempuan",A1_Individu_Data_Keadaan_SDMK!P$4:P$149350,"Puskesmas"),"")</f>
        <v>0</v>
      </c>
      <c r="W77" s="401">
        <f t="shared" si="20"/>
        <v>0</v>
      </c>
      <c r="X77" s="401">
        <f>IF(B77&lt;&gt;"",COUNTIFS(A1_Individu_Data_Keadaan_SDMK!Q$4:Q$149350,'04_MASTER_KODE_SDMK'!D$91,A1_Individu_Data_Keadaan_SDMK!O$4:O$149350,B77,A1_Individu_Data_Keadaan_SDMK!U$4:U$149350,"Laki-laki",A1_Individu_Data_Keadaan_SDMK!P$4:P$149350,"Puskesmas"),"")</f>
        <v>0</v>
      </c>
      <c r="Y77" s="401">
        <f>IF(B77&lt;&gt;"",COUNTIFS(A1_Individu_Data_Keadaan_SDMK!Q$4:Q$149350,'04_MASTER_KODE_SDMK'!D$91,A1_Individu_Data_Keadaan_SDMK!O$4:O$149350,B77,A1_Individu_Data_Keadaan_SDMK!U$4:U$149350,"Perempuan",A1_Individu_Data_Keadaan_SDMK!P$4:P$149350,"Puskesmas"),"")</f>
        <v>0</v>
      </c>
      <c r="Z77" s="401">
        <f t="shared" si="21"/>
        <v>0</v>
      </c>
      <c r="AA77" s="401">
        <f>IF(B77&lt;&gt;"",COUNTIFS(A1_Individu_Data_Keadaan_SDMK!R$4:R$149350,'04_MASTER_KODE_SDMK'!E$107,A1_Individu_Data_Keadaan_SDMK!O$4:O$149350,B77,A1_Individu_Data_Keadaan_SDMK!U$4:U$149350,"Laki-laki",A1_Individu_Data_Keadaan_SDMK!P$4:P$149350,"Puskesmas"),"")</f>
        <v>0</v>
      </c>
      <c r="AB77" s="401">
        <f>IF(B77&lt;&gt;"",COUNTIFS(A1_Individu_Data_Keadaan_SDMK!R$4:R$149350,'04_MASTER_KODE_SDMK'!E$107,A1_Individu_Data_Keadaan_SDMK!O$4:O$149350,B77,A1_Individu_Data_Keadaan_SDMK!U$4:U$149350,"Perempuan"),"")</f>
        <v>0</v>
      </c>
      <c r="AC77" s="401">
        <f t="shared" si="28"/>
        <v>0</v>
      </c>
      <c r="AD77" s="401">
        <f t="shared" si="22"/>
        <v>0</v>
      </c>
      <c r="AE77" s="401">
        <f t="shared" si="23"/>
        <v>0</v>
      </c>
      <c r="AF77" s="401">
        <f t="shared" si="24"/>
        <v>0</v>
      </c>
      <c r="AG77" s="397"/>
      <c r="AH77" s="397"/>
      <c r="AI77" s="397"/>
      <c r="AJ77" s="397"/>
      <c r="AK77" s="397"/>
      <c r="AL77" s="397"/>
      <c r="AM77" s="397"/>
      <c r="AN77" s="397"/>
      <c r="AO77" s="397"/>
      <c r="AP77" s="397"/>
      <c r="AQ77" s="397"/>
      <c r="AR77" s="397"/>
      <c r="AS77" s="397"/>
      <c r="AT77" s="397"/>
      <c r="AU77" s="397"/>
    </row>
    <row r="78" spans="1:47">
      <c r="A78" s="388">
        <v>18</v>
      </c>
      <c r="B78" s="388" t="str">
        <f t="shared" si="25"/>
        <v>PATI</v>
      </c>
      <c r="C78" s="400">
        <f>IF(B78&lt;&gt;"",COUNTIFS('02_MASTER_KODE_FASYANKES'!D$3:D$20282,"Puskesmas",'02_MASTER_KODE_FASYANKES'!L$3:L$20282,B78,'02_MASTER_KODE_FASYANKES'!E$3:E$20282,"Rawat Inap"),"")</f>
        <v>6</v>
      </c>
      <c r="D78" s="400">
        <f>IF(B78&lt;&gt;"",COUNTIFS('02_MASTER_KODE_FASYANKES'!D$3:D$20282,"Puskesmas",'02_MASTER_KODE_FASYANKES'!L$3:L$20282,B78,'02_MASTER_KODE_FASYANKES'!E$3:E$20282,"Non Rawat Inap"),"")</f>
        <v>23</v>
      </c>
      <c r="E78" s="400">
        <f>IF(B78&lt;&gt;"",COUNTIFS(A1_Individu_Data_Keadaan_SDMK!S$4:S$149350,'04_MASTER_KODE_SDMK'!F$6,A1_Individu_Data_Keadaan_SDMK!O$4:O$149350,B78,A1_Individu_Data_Keadaan_SDMK!U$4:U$149350,"Laki-laki",A1_Individu_Data_Keadaan_SDMK!P$4:P$149350,"Puskesmas"),"")</f>
        <v>0</v>
      </c>
      <c r="F78" s="400">
        <f>IF(B78&lt;&gt;"",COUNTIFS(A1_Individu_Data_Keadaan_SDMK!S$4:S$149350,'04_MASTER_KODE_SDMK'!F$6,A1_Individu_Data_Keadaan_SDMK!O$4:O$149350,B78,A1_Individu_Data_Keadaan_SDMK!U$4:U$149350,"Perempuan",A1_Individu_Data_Keadaan_SDMK!P$4:P$149350,"Puskesmas"),"")</f>
        <v>0</v>
      </c>
      <c r="G78" s="400">
        <f t="shared" si="26"/>
        <v>0</v>
      </c>
      <c r="H78" s="400">
        <f>IF(B78&lt;&gt;"",COUNTIFS(A1_Individu_Data_Keadaan_SDMK!S$4:S$149350,'04_MASTER_KODE_SDMK'!F$7,A1_Individu_Data_Keadaan_SDMK!O$4:O$149350,B78,A1_Individu_Data_Keadaan_SDMK!U$4:U$149350,"Laki-laki",A1_Individu_Data_Keadaan_SDMK!P$4:P$149350,"Puskesmas"),"")</f>
        <v>0</v>
      </c>
      <c r="I78" s="400">
        <f>IF(B78&lt;&gt;"",COUNTIFS(A1_Individu_Data_Keadaan_SDMK!S$4:S$149350,'04_MASTER_KODE_SDMK'!F$7,A1_Individu_Data_Keadaan_SDMK!O$4:O$149350,B78,A1_Individu_Data_Keadaan_SDMK!U$4:U$149350,"Perempuan",A1_Individu_Data_Keadaan_SDMK!P$4:P$149350,"Puskesmas"),"")</f>
        <v>0</v>
      </c>
      <c r="J78" s="400">
        <f t="shared" si="27"/>
        <v>0</v>
      </c>
      <c r="K78" s="400">
        <f>IF(B78&lt;&gt;"",COUNTIFS(A1_Individu_Data_Keadaan_SDMK!Q$4:Q$149350,'04_MASTER_KODE_SDMK'!D$62,A1_Individu_Data_Keadaan_SDMK!O$4:O$149350,B78,A1_Individu_Data_Keadaan_SDMK!U$4:U$149350,"Laki-laki",A1_Individu_Data_Keadaan_SDMK!P$4:P$149350,"Puskesmas"),"")</f>
        <v>0</v>
      </c>
      <c r="L78" s="400">
        <f>IF(B78&lt;&gt;"",COUNTIFS(A1_Individu_Data_Keadaan_SDMK!Q$4:Q$149350,'04_MASTER_KODE_SDMK'!D$62,A1_Individu_Data_Keadaan_SDMK!O$4:O$149350,B78,A1_Individu_Data_Keadaan_SDMK!U$4:U$149350,"Perempuan",A1_Individu_Data_Keadaan_SDMK!P$4:P$149350,"Puskesmas"),"")</f>
        <v>0</v>
      </c>
      <c r="M78" s="400">
        <f t="shared" si="17"/>
        <v>0</v>
      </c>
      <c r="N78" s="400">
        <f>IF(B78&lt;&gt;"",COUNTIFS(A1_Individu_Data_Keadaan_SDMK!Q$4:Q$149350,'04_MASTER_KODE_SDMK'!D$71,A1_Individu_Data_Keadaan_SDMK!O$4:O$149350,B78,A1_Individu_Data_Keadaan_SDMK!U$4:U$149350,"Perempuan",A1_Individu_Data_Keadaan_SDMK!P$4:P$149350,"Puskesmas"),"")</f>
        <v>0</v>
      </c>
      <c r="O78" s="400">
        <f>IF(B78&lt;&gt;"",COUNTIFS(A1_Individu_Data_Keadaan_SDMK!Q$4:Q$149350,'04_MASTER_KODE_SDMK'!D$75,A1_Individu_Data_Keadaan_SDMK!O$4:O$149350,B78,A1_Individu_Data_Keadaan_SDMK!U$4:U$149350,"Laki-laki",A1_Individu_Data_Keadaan_SDMK!P$4:P$149350,"Puskesmas"),"")</f>
        <v>0</v>
      </c>
      <c r="P78" s="400">
        <f>IF(B78&lt;&gt;"",COUNTIFS(A1_Individu_Data_Keadaan_SDMK!Q$4:Q$149350,'04_MASTER_KODE_SDMK'!D$75,A1_Individu_Data_Keadaan_SDMK!O$4:O$149350,B78,A1_Individu_Data_Keadaan_SDMK!U$4:U$149350,"Perempuan",A1_Individu_Data_Keadaan_SDMK!P$4:P$149350,"Puskesmas"),"")</f>
        <v>0</v>
      </c>
      <c r="Q78" s="400">
        <f t="shared" si="18"/>
        <v>0</v>
      </c>
      <c r="R78" s="400">
        <f>IF(B78&lt;&gt;"",COUNTIFS(A1_Individu_Data_Keadaan_SDMK!Q$4:Q$149350,'04_MASTER_KODE_SDMK'!D$79,A1_Individu_Data_Keadaan_SDMK!O$4:O$149350,B78,A1_Individu_Data_Keadaan_SDMK!U$4:U$149350,"Laki-laki",A1_Individu_Data_Keadaan_SDMK!P$4:P$149350,"Puskesmas"),"")</f>
        <v>0</v>
      </c>
      <c r="S78" s="400">
        <f>IF(B78&lt;&gt;"",COUNTIFS(A1_Individu_Data_Keadaan_SDMK!Q$4:Q$149350,'04_MASTER_KODE_SDMK'!D$79,A1_Individu_Data_Keadaan_SDMK!O$4:O$149350,B78,A1_Individu_Data_Keadaan_SDMK!U$4:U$149350,"Perempuan",A1_Individu_Data_Keadaan_SDMK!P$4:P$149350,"Puskesmas"),"")</f>
        <v>0</v>
      </c>
      <c r="T78" s="400">
        <f t="shared" si="19"/>
        <v>0</v>
      </c>
      <c r="U78" s="400">
        <f>IF(B78&lt;&gt;"",COUNTIFS(A1_Individu_Data_Keadaan_SDMK!Q$4:Q$149350,'04_MASTER_KODE_SDMK'!D$88,A1_Individu_Data_Keadaan_SDMK!O$4:O$149350,B78,A1_Individu_Data_Keadaan_SDMK!U$4:U$149350,"Laki-laki",A1_Individu_Data_Keadaan_SDMK!P$4:P$149350,"Puskesmas"),"")</f>
        <v>0</v>
      </c>
      <c r="V78" s="400">
        <f>IF(B78&lt;&gt;"",COUNTIFS(A1_Individu_Data_Keadaan_SDMK!Q$4:Q$149350,'04_MASTER_KODE_SDMK'!D$88,A1_Individu_Data_Keadaan_SDMK!O$4:O$149350,B78,A1_Individu_Data_Keadaan_SDMK!U$4:U$149350,"Perempuan",A1_Individu_Data_Keadaan_SDMK!P$4:P$149350,"Puskesmas"),"")</f>
        <v>0</v>
      </c>
      <c r="W78" s="400">
        <f t="shared" si="20"/>
        <v>0</v>
      </c>
      <c r="X78" s="400">
        <f>IF(B78&lt;&gt;"",COUNTIFS(A1_Individu_Data_Keadaan_SDMK!Q$4:Q$149350,'04_MASTER_KODE_SDMK'!D$91,A1_Individu_Data_Keadaan_SDMK!O$4:O$149350,B78,A1_Individu_Data_Keadaan_SDMK!U$4:U$149350,"Laki-laki",A1_Individu_Data_Keadaan_SDMK!P$4:P$149350,"Puskesmas"),"")</f>
        <v>0</v>
      </c>
      <c r="Y78" s="400">
        <f>IF(B78&lt;&gt;"",COUNTIFS(A1_Individu_Data_Keadaan_SDMK!Q$4:Q$149350,'04_MASTER_KODE_SDMK'!D$91,A1_Individu_Data_Keadaan_SDMK!O$4:O$149350,B78,A1_Individu_Data_Keadaan_SDMK!U$4:U$149350,"Perempuan",A1_Individu_Data_Keadaan_SDMK!P$4:P$149350,"Puskesmas"),"")</f>
        <v>0</v>
      </c>
      <c r="Z78" s="400">
        <f t="shared" si="21"/>
        <v>0</v>
      </c>
      <c r="AA78" s="400">
        <f>IF(B78&lt;&gt;"",COUNTIFS(A1_Individu_Data_Keadaan_SDMK!R$4:R$149350,'04_MASTER_KODE_SDMK'!E$107,A1_Individu_Data_Keadaan_SDMK!O$4:O$149350,B78,A1_Individu_Data_Keadaan_SDMK!U$4:U$149350,"Laki-laki",A1_Individu_Data_Keadaan_SDMK!P$4:P$149350,"Puskesmas"),"")</f>
        <v>0</v>
      </c>
      <c r="AB78" s="400">
        <f>IF(B78&lt;&gt;"",COUNTIFS(A1_Individu_Data_Keadaan_SDMK!R$4:R$149350,'04_MASTER_KODE_SDMK'!E$107,A1_Individu_Data_Keadaan_SDMK!O$4:O$149350,B78,A1_Individu_Data_Keadaan_SDMK!U$4:U$149350,"Perempuan"),"")</f>
        <v>0</v>
      </c>
      <c r="AC78" s="400">
        <f t="shared" si="28"/>
        <v>0</v>
      </c>
      <c r="AD78" s="400">
        <f t="shared" si="22"/>
        <v>0</v>
      </c>
      <c r="AE78" s="400">
        <f t="shared" si="23"/>
        <v>0</v>
      </c>
      <c r="AF78" s="400">
        <f t="shared" si="24"/>
        <v>0</v>
      </c>
      <c r="AG78" s="397"/>
      <c r="AH78" s="397"/>
      <c r="AI78" s="397"/>
      <c r="AJ78" s="397"/>
      <c r="AK78" s="397"/>
      <c r="AL78" s="397"/>
      <c r="AM78" s="397"/>
      <c r="AN78" s="397"/>
      <c r="AO78" s="397"/>
      <c r="AP78" s="397"/>
      <c r="AQ78" s="397"/>
      <c r="AR78" s="397"/>
      <c r="AS78" s="397"/>
      <c r="AT78" s="397"/>
      <c r="AU78" s="397"/>
    </row>
    <row r="79" spans="1:47">
      <c r="A79" s="396">
        <v>19</v>
      </c>
      <c r="B79" s="396" t="str">
        <f t="shared" si="25"/>
        <v>KUDUS</v>
      </c>
      <c r="C79" s="401">
        <f>IF(B79&lt;&gt;"",COUNTIFS('02_MASTER_KODE_FASYANKES'!D$3:D$20282,"Puskesmas",'02_MASTER_KODE_FASYANKES'!L$3:L$20282,B79,'02_MASTER_KODE_FASYANKES'!E$3:E$20282,"Rawat Inap"),"")</f>
        <v>6</v>
      </c>
      <c r="D79" s="401">
        <f>IF(B79&lt;&gt;"",COUNTIFS('02_MASTER_KODE_FASYANKES'!D$3:D$20282,"Puskesmas",'02_MASTER_KODE_FASYANKES'!L$3:L$20282,B79,'02_MASTER_KODE_FASYANKES'!E$3:E$20282,"Non Rawat Inap"),"")</f>
        <v>13</v>
      </c>
      <c r="E79" s="401">
        <f>IF(B79&lt;&gt;"",COUNTIFS(A1_Individu_Data_Keadaan_SDMK!S$4:S$149350,'04_MASTER_KODE_SDMK'!F$6,A1_Individu_Data_Keadaan_SDMK!O$4:O$149350,B79,A1_Individu_Data_Keadaan_SDMK!U$4:U$149350,"Laki-laki",A1_Individu_Data_Keadaan_SDMK!P$4:P$149350,"Puskesmas"),"")</f>
        <v>0</v>
      </c>
      <c r="F79" s="401">
        <f>IF(B79&lt;&gt;"",COUNTIFS(A1_Individu_Data_Keadaan_SDMK!S$4:S$149350,'04_MASTER_KODE_SDMK'!F$6,A1_Individu_Data_Keadaan_SDMK!O$4:O$149350,B79,A1_Individu_Data_Keadaan_SDMK!U$4:U$149350,"Perempuan",A1_Individu_Data_Keadaan_SDMK!P$4:P$149350,"Puskesmas"),"")</f>
        <v>0</v>
      </c>
      <c r="G79" s="401">
        <f t="shared" si="26"/>
        <v>0</v>
      </c>
      <c r="H79" s="401">
        <f>IF(B79&lt;&gt;"",COUNTIFS(A1_Individu_Data_Keadaan_SDMK!S$4:S$149350,'04_MASTER_KODE_SDMK'!F$7,A1_Individu_Data_Keadaan_SDMK!O$4:O$149350,B79,A1_Individu_Data_Keadaan_SDMK!U$4:U$149350,"Laki-laki",A1_Individu_Data_Keadaan_SDMK!P$4:P$149350,"Puskesmas"),"")</f>
        <v>0</v>
      </c>
      <c r="I79" s="401">
        <f>IF(B79&lt;&gt;"",COUNTIFS(A1_Individu_Data_Keadaan_SDMK!S$4:S$149350,'04_MASTER_KODE_SDMK'!F$7,A1_Individu_Data_Keadaan_SDMK!O$4:O$149350,B79,A1_Individu_Data_Keadaan_SDMK!U$4:U$149350,"Perempuan",A1_Individu_Data_Keadaan_SDMK!P$4:P$149350,"Puskesmas"),"")</f>
        <v>0</v>
      </c>
      <c r="J79" s="401">
        <f t="shared" si="27"/>
        <v>0</v>
      </c>
      <c r="K79" s="401">
        <f>IF(B79&lt;&gt;"",COUNTIFS(A1_Individu_Data_Keadaan_SDMK!Q$4:Q$149350,'04_MASTER_KODE_SDMK'!D$62,A1_Individu_Data_Keadaan_SDMK!O$4:O$149350,B79,A1_Individu_Data_Keadaan_SDMK!U$4:U$149350,"Laki-laki",A1_Individu_Data_Keadaan_SDMK!P$4:P$149350,"Puskesmas"),"")</f>
        <v>0</v>
      </c>
      <c r="L79" s="401">
        <f>IF(B79&lt;&gt;"",COUNTIFS(A1_Individu_Data_Keadaan_SDMK!Q$4:Q$149350,'04_MASTER_KODE_SDMK'!D$62,A1_Individu_Data_Keadaan_SDMK!O$4:O$149350,B79,A1_Individu_Data_Keadaan_SDMK!U$4:U$149350,"Perempuan",A1_Individu_Data_Keadaan_SDMK!P$4:P$149350,"Puskesmas"),"")</f>
        <v>0</v>
      </c>
      <c r="M79" s="401">
        <f t="shared" si="17"/>
        <v>0</v>
      </c>
      <c r="N79" s="401">
        <f>IF(B79&lt;&gt;"",COUNTIFS(A1_Individu_Data_Keadaan_SDMK!Q$4:Q$149350,'04_MASTER_KODE_SDMK'!D$71,A1_Individu_Data_Keadaan_SDMK!O$4:O$149350,B79,A1_Individu_Data_Keadaan_SDMK!U$4:U$149350,"Perempuan",A1_Individu_Data_Keadaan_SDMK!P$4:P$149350,"Puskesmas"),"")</f>
        <v>0</v>
      </c>
      <c r="O79" s="401">
        <f>IF(B79&lt;&gt;"",COUNTIFS(A1_Individu_Data_Keadaan_SDMK!Q$4:Q$149350,'04_MASTER_KODE_SDMK'!D$75,A1_Individu_Data_Keadaan_SDMK!O$4:O$149350,B79,A1_Individu_Data_Keadaan_SDMK!U$4:U$149350,"Laki-laki",A1_Individu_Data_Keadaan_SDMK!P$4:P$149350,"Puskesmas"),"")</f>
        <v>0</v>
      </c>
      <c r="P79" s="401">
        <f>IF(B79&lt;&gt;"",COUNTIFS(A1_Individu_Data_Keadaan_SDMK!Q$4:Q$149350,'04_MASTER_KODE_SDMK'!D$75,A1_Individu_Data_Keadaan_SDMK!O$4:O$149350,B79,A1_Individu_Data_Keadaan_SDMK!U$4:U$149350,"Perempuan",A1_Individu_Data_Keadaan_SDMK!P$4:P$149350,"Puskesmas"),"")</f>
        <v>0</v>
      </c>
      <c r="Q79" s="401">
        <f t="shared" si="18"/>
        <v>0</v>
      </c>
      <c r="R79" s="401">
        <f>IF(B79&lt;&gt;"",COUNTIFS(A1_Individu_Data_Keadaan_SDMK!Q$4:Q$149350,'04_MASTER_KODE_SDMK'!D$79,A1_Individu_Data_Keadaan_SDMK!O$4:O$149350,B79,A1_Individu_Data_Keadaan_SDMK!U$4:U$149350,"Laki-laki",A1_Individu_Data_Keadaan_SDMK!P$4:P$149350,"Puskesmas"),"")</f>
        <v>0</v>
      </c>
      <c r="S79" s="401">
        <f>IF(B79&lt;&gt;"",COUNTIFS(A1_Individu_Data_Keadaan_SDMK!Q$4:Q$149350,'04_MASTER_KODE_SDMK'!D$79,A1_Individu_Data_Keadaan_SDMK!O$4:O$149350,B79,A1_Individu_Data_Keadaan_SDMK!U$4:U$149350,"Perempuan",A1_Individu_Data_Keadaan_SDMK!P$4:P$149350,"Puskesmas"),"")</f>
        <v>0</v>
      </c>
      <c r="T79" s="401">
        <f t="shared" si="19"/>
        <v>0</v>
      </c>
      <c r="U79" s="401">
        <f>IF(B79&lt;&gt;"",COUNTIFS(A1_Individu_Data_Keadaan_SDMK!Q$4:Q$149350,'04_MASTER_KODE_SDMK'!D$88,A1_Individu_Data_Keadaan_SDMK!O$4:O$149350,B79,A1_Individu_Data_Keadaan_SDMK!U$4:U$149350,"Laki-laki",A1_Individu_Data_Keadaan_SDMK!P$4:P$149350,"Puskesmas"),"")</f>
        <v>0</v>
      </c>
      <c r="V79" s="401">
        <f>IF(B79&lt;&gt;"",COUNTIFS(A1_Individu_Data_Keadaan_SDMK!Q$4:Q$149350,'04_MASTER_KODE_SDMK'!D$88,A1_Individu_Data_Keadaan_SDMK!O$4:O$149350,B79,A1_Individu_Data_Keadaan_SDMK!U$4:U$149350,"Perempuan",A1_Individu_Data_Keadaan_SDMK!P$4:P$149350,"Puskesmas"),"")</f>
        <v>0</v>
      </c>
      <c r="W79" s="401">
        <f t="shared" si="20"/>
        <v>0</v>
      </c>
      <c r="X79" s="401">
        <f>IF(B79&lt;&gt;"",COUNTIFS(A1_Individu_Data_Keadaan_SDMK!Q$4:Q$149350,'04_MASTER_KODE_SDMK'!D$91,A1_Individu_Data_Keadaan_SDMK!O$4:O$149350,B79,A1_Individu_Data_Keadaan_SDMK!U$4:U$149350,"Laki-laki",A1_Individu_Data_Keadaan_SDMK!P$4:P$149350,"Puskesmas"),"")</f>
        <v>0</v>
      </c>
      <c r="Y79" s="401">
        <f>IF(B79&lt;&gt;"",COUNTIFS(A1_Individu_Data_Keadaan_SDMK!Q$4:Q$149350,'04_MASTER_KODE_SDMK'!D$91,A1_Individu_Data_Keadaan_SDMK!O$4:O$149350,B79,A1_Individu_Data_Keadaan_SDMK!U$4:U$149350,"Perempuan",A1_Individu_Data_Keadaan_SDMK!P$4:P$149350,"Puskesmas"),"")</f>
        <v>0</v>
      </c>
      <c r="Z79" s="401">
        <f t="shared" si="21"/>
        <v>0</v>
      </c>
      <c r="AA79" s="401">
        <f>IF(B79&lt;&gt;"",COUNTIFS(A1_Individu_Data_Keadaan_SDMK!R$4:R$149350,'04_MASTER_KODE_SDMK'!E$107,A1_Individu_Data_Keadaan_SDMK!O$4:O$149350,B79,A1_Individu_Data_Keadaan_SDMK!U$4:U$149350,"Laki-laki",A1_Individu_Data_Keadaan_SDMK!P$4:P$149350,"Puskesmas"),"")</f>
        <v>0</v>
      </c>
      <c r="AB79" s="401">
        <f>IF(B79&lt;&gt;"",COUNTIFS(A1_Individu_Data_Keadaan_SDMK!R$4:R$149350,'04_MASTER_KODE_SDMK'!E$107,A1_Individu_Data_Keadaan_SDMK!O$4:O$149350,B79,A1_Individu_Data_Keadaan_SDMK!U$4:U$149350,"Perempuan"),"")</f>
        <v>0</v>
      </c>
      <c r="AC79" s="401">
        <f t="shared" si="28"/>
        <v>0</v>
      </c>
      <c r="AD79" s="401">
        <f t="shared" si="22"/>
        <v>0</v>
      </c>
      <c r="AE79" s="401">
        <f t="shared" si="23"/>
        <v>0</v>
      </c>
      <c r="AF79" s="401">
        <f t="shared" si="24"/>
        <v>0</v>
      </c>
      <c r="AG79" s="397"/>
      <c r="AH79" s="397"/>
      <c r="AI79" s="397"/>
      <c r="AJ79" s="397"/>
      <c r="AK79" s="397"/>
      <c r="AL79" s="397"/>
      <c r="AM79" s="397"/>
      <c r="AN79" s="397"/>
      <c r="AO79" s="397"/>
      <c r="AP79" s="397"/>
      <c r="AQ79" s="397"/>
      <c r="AR79" s="397"/>
      <c r="AS79" s="397"/>
      <c r="AT79" s="397"/>
      <c r="AU79" s="397"/>
    </row>
    <row r="80" spans="1:47">
      <c r="A80" s="388">
        <v>20</v>
      </c>
      <c r="B80" s="388" t="str">
        <f t="shared" si="25"/>
        <v>JEPARA</v>
      </c>
      <c r="C80" s="400">
        <f>IF(B80&lt;&gt;"",COUNTIFS('02_MASTER_KODE_FASYANKES'!D$3:D$20282,"Puskesmas",'02_MASTER_KODE_FASYANKES'!L$3:L$20282,B80,'02_MASTER_KODE_FASYANKES'!E$3:E$20282,"Rawat Inap"),"")</f>
        <v>14</v>
      </c>
      <c r="D80" s="400">
        <f>IF(B80&lt;&gt;"",COUNTIFS('02_MASTER_KODE_FASYANKES'!D$3:D$20282,"Puskesmas",'02_MASTER_KODE_FASYANKES'!L$3:L$20282,B80,'02_MASTER_KODE_FASYANKES'!E$3:E$20282,"Non Rawat Inap"),"")</f>
        <v>7</v>
      </c>
      <c r="E80" s="400">
        <f>IF(B80&lt;&gt;"",COUNTIFS(A1_Individu_Data_Keadaan_SDMK!S$4:S$149350,'04_MASTER_KODE_SDMK'!F$6,A1_Individu_Data_Keadaan_SDMK!O$4:O$149350,B80,A1_Individu_Data_Keadaan_SDMK!U$4:U$149350,"Laki-laki",A1_Individu_Data_Keadaan_SDMK!P$4:P$149350,"Puskesmas"),"")</f>
        <v>0</v>
      </c>
      <c r="F80" s="400">
        <f>IF(B80&lt;&gt;"",COUNTIFS(A1_Individu_Data_Keadaan_SDMK!S$4:S$149350,'04_MASTER_KODE_SDMK'!F$6,A1_Individu_Data_Keadaan_SDMK!O$4:O$149350,B80,A1_Individu_Data_Keadaan_SDMK!U$4:U$149350,"Perempuan",A1_Individu_Data_Keadaan_SDMK!P$4:P$149350,"Puskesmas"),"")</f>
        <v>0</v>
      </c>
      <c r="G80" s="400">
        <f t="shared" si="26"/>
        <v>0</v>
      </c>
      <c r="H80" s="400">
        <f>IF(B80&lt;&gt;"",COUNTIFS(A1_Individu_Data_Keadaan_SDMK!S$4:S$149350,'04_MASTER_KODE_SDMK'!F$7,A1_Individu_Data_Keadaan_SDMK!O$4:O$149350,B80,A1_Individu_Data_Keadaan_SDMK!U$4:U$149350,"Laki-laki",A1_Individu_Data_Keadaan_SDMK!P$4:P$149350,"Puskesmas"),"")</f>
        <v>0</v>
      </c>
      <c r="I80" s="400">
        <f>IF(B80&lt;&gt;"",COUNTIFS(A1_Individu_Data_Keadaan_SDMK!S$4:S$149350,'04_MASTER_KODE_SDMK'!F$7,A1_Individu_Data_Keadaan_SDMK!O$4:O$149350,B80,A1_Individu_Data_Keadaan_SDMK!U$4:U$149350,"Perempuan",A1_Individu_Data_Keadaan_SDMK!P$4:P$149350,"Puskesmas"),"")</f>
        <v>0</v>
      </c>
      <c r="J80" s="400">
        <f t="shared" si="27"/>
        <v>0</v>
      </c>
      <c r="K80" s="400">
        <f>IF(B80&lt;&gt;"",COUNTIFS(A1_Individu_Data_Keadaan_SDMK!Q$4:Q$149350,'04_MASTER_KODE_SDMK'!D$62,A1_Individu_Data_Keadaan_SDMK!O$4:O$149350,B80,A1_Individu_Data_Keadaan_SDMK!U$4:U$149350,"Laki-laki",A1_Individu_Data_Keadaan_SDMK!P$4:P$149350,"Puskesmas"),"")</f>
        <v>0</v>
      </c>
      <c r="L80" s="400">
        <f>IF(B80&lt;&gt;"",COUNTIFS(A1_Individu_Data_Keadaan_SDMK!Q$4:Q$149350,'04_MASTER_KODE_SDMK'!D$62,A1_Individu_Data_Keadaan_SDMK!O$4:O$149350,B80,A1_Individu_Data_Keadaan_SDMK!U$4:U$149350,"Perempuan",A1_Individu_Data_Keadaan_SDMK!P$4:P$149350,"Puskesmas"),"")</f>
        <v>0</v>
      </c>
      <c r="M80" s="400">
        <f t="shared" si="17"/>
        <v>0</v>
      </c>
      <c r="N80" s="400">
        <f>IF(B80&lt;&gt;"",COUNTIFS(A1_Individu_Data_Keadaan_SDMK!Q$4:Q$149350,'04_MASTER_KODE_SDMK'!D$71,A1_Individu_Data_Keadaan_SDMK!O$4:O$149350,B80,A1_Individu_Data_Keadaan_SDMK!U$4:U$149350,"Perempuan",A1_Individu_Data_Keadaan_SDMK!P$4:P$149350,"Puskesmas"),"")</f>
        <v>0</v>
      </c>
      <c r="O80" s="400">
        <f>IF(B80&lt;&gt;"",COUNTIFS(A1_Individu_Data_Keadaan_SDMK!Q$4:Q$149350,'04_MASTER_KODE_SDMK'!D$75,A1_Individu_Data_Keadaan_SDMK!O$4:O$149350,B80,A1_Individu_Data_Keadaan_SDMK!U$4:U$149350,"Laki-laki",A1_Individu_Data_Keadaan_SDMK!P$4:P$149350,"Puskesmas"),"")</f>
        <v>0</v>
      </c>
      <c r="P80" s="400">
        <f>IF(B80&lt;&gt;"",COUNTIFS(A1_Individu_Data_Keadaan_SDMK!Q$4:Q$149350,'04_MASTER_KODE_SDMK'!D$75,A1_Individu_Data_Keadaan_SDMK!O$4:O$149350,B80,A1_Individu_Data_Keadaan_SDMK!U$4:U$149350,"Perempuan",A1_Individu_Data_Keadaan_SDMK!P$4:P$149350,"Puskesmas"),"")</f>
        <v>0</v>
      </c>
      <c r="Q80" s="400">
        <f t="shared" si="18"/>
        <v>0</v>
      </c>
      <c r="R80" s="400">
        <f>IF(B80&lt;&gt;"",COUNTIFS(A1_Individu_Data_Keadaan_SDMK!Q$4:Q$149350,'04_MASTER_KODE_SDMK'!D$79,A1_Individu_Data_Keadaan_SDMK!O$4:O$149350,B80,A1_Individu_Data_Keadaan_SDMK!U$4:U$149350,"Laki-laki",A1_Individu_Data_Keadaan_SDMK!P$4:P$149350,"Puskesmas"),"")</f>
        <v>0</v>
      </c>
      <c r="S80" s="400">
        <f>IF(B80&lt;&gt;"",COUNTIFS(A1_Individu_Data_Keadaan_SDMK!Q$4:Q$149350,'04_MASTER_KODE_SDMK'!D$79,A1_Individu_Data_Keadaan_SDMK!O$4:O$149350,B80,A1_Individu_Data_Keadaan_SDMK!U$4:U$149350,"Perempuan",A1_Individu_Data_Keadaan_SDMK!P$4:P$149350,"Puskesmas"),"")</f>
        <v>0</v>
      </c>
      <c r="T80" s="400">
        <f t="shared" si="19"/>
        <v>0</v>
      </c>
      <c r="U80" s="400">
        <f>IF(B80&lt;&gt;"",COUNTIFS(A1_Individu_Data_Keadaan_SDMK!Q$4:Q$149350,'04_MASTER_KODE_SDMK'!D$88,A1_Individu_Data_Keadaan_SDMK!O$4:O$149350,B80,A1_Individu_Data_Keadaan_SDMK!U$4:U$149350,"Laki-laki",A1_Individu_Data_Keadaan_SDMK!P$4:P$149350,"Puskesmas"),"")</f>
        <v>0</v>
      </c>
      <c r="V80" s="400">
        <f>IF(B80&lt;&gt;"",COUNTIFS(A1_Individu_Data_Keadaan_SDMK!Q$4:Q$149350,'04_MASTER_KODE_SDMK'!D$88,A1_Individu_Data_Keadaan_SDMK!O$4:O$149350,B80,A1_Individu_Data_Keadaan_SDMK!U$4:U$149350,"Perempuan",A1_Individu_Data_Keadaan_SDMK!P$4:P$149350,"Puskesmas"),"")</f>
        <v>0</v>
      </c>
      <c r="W80" s="400">
        <f t="shared" si="20"/>
        <v>0</v>
      </c>
      <c r="X80" s="400">
        <f>IF(B80&lt;&gt;"",COUNTIFS(A1_Individu_Data_Keadaan_SDMK!Q$4:Q$149350,'04_MASTER_KODE_SDMK'!D$91,A1_Individu_Data_Keadaan_SDMK!O$4:O$149350,B80,A1_Individu_Data_Keadaan_SDMK!U$4:U$149350,"Laki-laki",A1_Individu_Data_Keadaan_SDMK!P$4:P$149350,"Puskesmas"),"")</f>
        <v>0</v>
      </c>
      <c r="Y80" s="400">
        <f>IF(B80&lt;&gt;"",COUNTIFS(A1_Individu_Data_Keadaan_SDMK!Q$4:Q$149350,'04_MASTER_KODE_SDMK'!D$91,A1_Individu_Data_Keadaan_SDMK!O$4:O$149350,B80,A1_Individu_Data_Keadaan_SDMK!U$4:U$149350,"Perempuan",A1_Individu_Data_Keadaan_SDMK!P$4:P$149350,"Puskesmas"),"")</f>
        <v>0</v>
      </c>
      <c r="Z80" s="400">
        <f t="shared" si="21"/>
        <v>0</v>
      </c>
      <c r="AA80" s="400">
        <f>IF(B80&lt;&gt;"",COUNTIFS(A1_Individu_Data_Keadaan_SDMK!R$4:R$149350,'04_MASTER_KODE_SDMK'!E$107,A1_Individu_Data_Keadaan_SDMK!O$4:O$149350,B80,A1_Individu_Data_Keadaan_SDMK!U$4:U$149350,"Laki-laki",A1_Individu_Data_Keadaan_SDMK!P$4:P$149350,"Puskesmas"),"")</f>
        <v>0</v>
      </c>
      <c r="AB80" s="400">
        <f>IF(B80&lt;&gt;"",COUNTIFS(A1_Individu_Data_Keadaan_SDMK!R$4:R$149350,'04_MASTER_KODE_SDMK'!E$107,A1_Individu_Data_Keadaan_SDMK!O$4:O$149350,B80,A1_Individu_Data_Keadaan_SDMK!U$4:U$149350,"Perempuan"),"")</f>
        <v>0</v>
      </c>
      <c r="AC80" s="400">
        <f t="shared" si="28"/>
        <v>0</v>
      </c>
      <c r="AD80" s="400">
        <f t="shared" si="22"/>
        <v>0</v>
      </c>
      <c r="AE80" s="400">
        <f t="shared" si="23"/>
        <v>0</v>
      </c>
      <c r="AF80" s="400">
        <f t="shared" si="24"/>
        <v>0</v>
      </c>
      <c r="AG80" s="397"/>
      <c r="AH80" s="397"/>
      <c r="AI80" s="397"/>
      <c r="AJ80" s="397"/>
      <c r="AK80" s="397"/>
      <c r="AL80" s="397"/>
      <c r="AM80" s="397"/>
      <c r="AN80" s="397"/>
      <c r="AO80" s="397"/>
      <c r="AP80" s="397"/>
      <c r="AQ80" s="397"/>
      <c r="AR80" s="397"/>
      <c r="AS80" s="397"/>
      <c r="AT80" s="397"/>
      <c r="AU80" s="397"/>
    </row>
    <row r="81" spans="1:47">
      <c r="A81" s="396">
        <v>21</v>
      </c>
      <c r="B81" s="396" t="str">
        <f t="shared" si="25"/>
        <v>DEMAK</v>
      </c>
      <c r="C81" s="401">
        <f>IF(B81&lt;&gt;"",COUNTIFS('02_MASTER_KODE_FASYANKES'!D$3:D$20282,"Puskesmas",'02_MASTER_KODE_FASYANKES'!L$3:L$20282,B81,'02_MASTER_KODE_FASYANKES'!E$3:E$20282,"Rawat Inap"),"")</f>
        <v>13</v>
      </c>
      <c r="D81" s="401">
        <f>IF(B81&lt;&gt;"",COUNTIFS('02_MASTER_KODE_FASYANKES'!D$3:D$20282,"Puskesmas",'02_MASTER_KODE_FASYANKES'!L$3:L$20282,B81,'02_MASTER_KODE_FASYANKES'!E$3:E$20282,"Non Rawat Inap"),"")</f>
        <v>14</v>
      </c>
      <c r="E81" s="401">
        <f>IF(B81&lt;&gt;"",COUNTIFS(A1_Individu_Data_Keadaan_SDMK!S$4:S$149350,'04_MASTER_KODE_SDMK'!F$6,A1_Individu_Data_Keadaan_SDMK!O$4:O$149350,B81,A1_Individu_Data_Keadaan_SDMK!U$4:U$149350,"Laki-laki",A1_Individu_Data_Keadaan_SDMK!P$4:P$149350,"Puskesmas"),"")</f>
        <v>1</v>
      </c>
      <c r="F81" s="401">
        <f>IF(B81&lt;&gt;"",COUNTIFS(A1_Individu_Data_Keadaan_SDMK!S$4:S$149350,'04_MASTER_KODE_SDMK'!F$6,A1_Individu_Data_Keadaan_SDMK!O$4:O$149350,B81,A1_Individu_Data_Keadaan_SDMK!U$4:U$149350,"Perempuan",A1_Individu_Data_Keadaan_SDMK!P$4:P$149350,"Puskesmas"),"")</f>
        <v>1</v>
      </c>
      <c r="G81" s="401">
        <f t="shared" si="26"/>
        <v>2</v>
      </c>
      <c r="H81" s="401">
        <f>IF(B81&lt;&gt;"",COUNTIFS(A1_Individu_Data_Keadaan_SDMK!S$4:S$149350,'04_MASTER_KODE_SDMK'!F$7,A1_Individu_Data_Keadaan_SDMK!O$4:O$149350,B81,A1_Individu_Data_Keadaan_SDMK!U$4:U$149350,"Laki-laki",A1_Individu_Data_Keadaan_SDMK!P$4:P$149350,"Puskesmas"),"")</f>
        <v>0</v>
      </c>
      <c r="I81" s="401">
        <f>IF(B81&lt;&gt;"",COUNTIFS(A1_Individu_Data_Keadaan_SDMK!S$4:S$149350,'04_MASTER_KODE_SDMK'!F$7,A1_Individu_Data_Keadaan_SDMK!O$4:O$149350,B81,A1_Individu_Data_Keadaan_SDMK!U$4:U$149350,"Perempuan",A1_Individu_Data_Keadaan_SDMK!P$4:P$149350,"Puskesmas"),"")</f>
        <v>0</v>
      </c>
      <c r="J81" s="401">
        <f t="shared" si="27"/>
        <v>0</v>
      </c>
      <c r="K81" s="401">
        <f>IF(B81&lt;&gt;"",COUNTIFS(A1_Individu_Data_Keadaan_SDMK!Q$4:Q$149350,'04_MASTER_KODE_SDMK'!D$62,A1_Individu_Data_Keadaan_SDMK!O$4:O$149350,B81,A1_Individu_Data_Keadaan_SDMK!U$4:U$149350,"Laki-laki",A1_Individu_Data_Keadaan_SDMK!P$4:P$149350,"Puskesmas"),"")</f>
        <v>5</v>
      </c>
      <c r="L81" s="401">
        <f>IF(B81&lt;&gt;"",COUNTIFS(A1_Individu_Data_Keadaan_SDMK!Q$4:Q$149350,'04_MASTER_KODE_SDMK'!D$62,A1_Individu_Data_Keadaan_SDMK!O$4:O$149350,B81,A1_Individu_Data_Keadaan_SDMK!U$4:U$149350,"Perempuan",A1_Individu_Data_Keadaan_SDMK!P$4:P$149350,"Puskesmas"),"")</f>
        <v>9</v>
      </c>
      <c r="M81" s="401">
        <f t="shared" si="17"/>
        <v>14</v>
      </c>
      <c r="N81" s="401">
        <f>IF(B81&lt;&gt;"",COUNTIFS(A1_Individu_Data_Keadaan_SDMK!Q$4:Q$149350,'04_MASTER_KODE_SDMK'!D$71,A1_Individu_Data_Keadaan_SDMK!O$4:O$149350,B81,A1_Individu_Data_Keadaan_SDMK!U$4:U$149350,"Perempuan",A1_Individu_Data_Keadaan_SDMK!P$4:P$149350,"Puskesmas"),"")</f>
        <v>27</v>
      </c>
      <c r="O81" s="401">
        <f>IF(B81&lt;&gt;"",COUNTIFS(A1_Individu_Data_Keadaan_SDMK!Q$4:Q$149350,'04_MASTER_KODE_SDMK'!D$75,A1_Individu_Data_Keadaan_SDMK!O$4:O$149350,B81,A1_Individu_Data_Keadaan_SDMK!U$4:U$149350,"Laki-laki",A1_Individu_Data_Keadaan_SDMK!P$4:P$149350,"Puskesmas"),"")</f>
        <v>0</v>
      </c>
      <c r="P81" s="401">
        <f>IF(B81&lt;&gt;"",COUNTIFS(A1_Individu_Data_Keadaan_SDMK!Q$4:Q$149350,'04_MASTER_KODE_SDMK'!D$75,A1_Individu_Data_Keadaan_SDMK!O$4:O$149350,B81,A1_Individu_Data_Keadaan_SDMK!U$4:U$149350,"Perempuan",A1_Individu_Data_Keadaan_SDMK!P$4:P$149350,"Puskesmas"),"")</f>
        <v>0</v>
      </c>
      <c r="Q81" s="401">
        <f t="shared" si="18"/>
        <v>0</v>
      </c>
      <c r="R81" s="401">
        <f>IF(B81&lt;&gt;"",COUNTIFS(A1_Individu_Data_Keadaan_SDMK!Q$4:Q$149350,'04_MASTER_KODE_SDMK'!D$79,A1_Individu_Data_Keadaan_SDMK!O$4:O$149350,B81,A1_Individu_Data_Keadaan_SDMK!U$4:U$149350,"Laki-laki",A1_Individu_Data_Keadaan_SDMK!P$4:P$149350,"Puskesmas"),"")</f>
        <v>0</v>
      </c>
      <c r="S81" s="401">
        <f>IF(B81&lt;&gt;"",COUNTIFS(A1_Individu_Data_Keadaan_SDMK!Q$4:Q$149350,'04_MASTER_KODE_SDMK'!D$79,A1_Individu_Data_Keadaan_SDMK!O$4:O$149350,B81,A1_Individu_Data_Keadaan_SDMK!U$4:U$149350,"Perempuan",A1_Individu_Data_Keadaan_SDMK!P$4:P$149350,"Puskesmas"),"")</f>
        <v>1</v>
      </c>
      <c r="T81" s="401">
        <f t="shared" si="19"/>
        <v>1</v>
      </c>
      <c r="U81" s="401">
        <f>IF(B81&lt;&gt;"",COUNTIFS(A1_Individu_Data_Keadaan_SDMK!Q$4:Q$149350,'04_MASTER_KODE_SDMK'!D$88,A1_Individu_Data_Keadaan_SDMK!O$4:O$149350,B81,A1_Individu_Data_Keadaan_SDMK!U$4:U$149350,"Laki-laki",A1_Individu_Data_Keadaan_SDMK!P$4:P$149350,"Puskesmas"),"")</f>
        <v>0</v>
      </c>
      <c r="V81" s="401">
        <f>IF(B81&lt;&gt;"",COUNTIFS(A1_Individu_Data_Keadaan_SDMK!Q$4:Q$149350,'04_MASTER_KODE_SDMK'!D$88,A1_Individu_Data_Keadaan_SDMK!O$4:O$149350,B81,A1_Individu_Data_Keadaan_SDMK!U$4:U$149350,"Perempuan",A1_Individu_Data_Keadaan_SDMK!P$4:P$149350,"Puskesmas"),"")</f>
        <v>0</v>
      </c>
      <c r="W81" s="401">
        <f t="shared" si="20"/>
        <v>0</v>
      </c>
      <c r="X81" s="401">
        <f>IF(B81&lt;&gt;"",COUNTIFS(A1_Individu_Data_Keadaan_SDMK!Q$4:Q$149350,'04_MASTER_KODE_SDMK'!D$91,A1_Individu_Data_Keadaan_SDMK!O$4:O$149350,B81,A1_Individu_Data_Keadaan_SDMK!U$4:U$149350,"Laki-laki",A1_Individu_Data_Keadaan_SDMK!P$4:P$149350,"Puskesmas"),"")</f>
        <v>0</v>
      </c>
      <c r="Y81" s="401">
        <f>IF(B81&lt;&gt;"",COUNTIFS(A1_Individu_Data_Keadaan_SDMK!Q$4:Q$149350,'04_MASTER_KODE_SDMK'!D$91,A1_Individu_Data_Keadaan_SDMK!O$4:O$149350,B81,A1_Individu_Data_Keadaan_SDMK!U$4:U$149350,"Perempuan",A1_Individu_Data_Keadaan_SDMK!P$4:P$149350,"Puskesmas"),"")</f>
        <v>1</v>
      </c>
      <c r="Z81" s="401">
        <f t="shared" si="21"/>
        <v>1</v>
      </c>
      <c r="AA81" s="401">
        <f>IF(B81&lt;&gt;"",COUNTIFS(A1_Individu_Data_Keadaan_SDMK!R$4:R$149350,'04_MASTER_KODE_SDMK'!E$107,A1_Individu_Data_Keadaan_SDMK!O$4:O$149350,B81,A1_Individu_Data_Keadaan_SDMK!U$4:U$149350,"Laki-laki",A1_Individu_Data_Keadaan_SDMK!P$4:P$149350,"Puskesmas"),"")</f>
        <v>1</v>
      </c>
      <c r="AB81" s="401">
        <f>IF(B81&lt;&gt;"",COUNTIFS(A1_Individu_Data_Keadaan_SDMK!R$4:R$149350,'04_MASTER_KODE_SDMK'!E$107,A1_Individu_Data_Keadaan_SDMK!O$4:O$149350,B81,A1_Individu_Data_Keadaan_SDMK!U$4:U$149350,"Perempuan"),"")</f>
        <v>0</v>
      </c>
      <c r="AC81" s="401">
        <f t="shared" si="28"/>
        <v>1</v>
      </c>
      <c r="AD81" s="401">
        <f t="shared" si="22"/>
        <v>7</v>
      </c>
      <c r="AE81" s="401">
        <f t="shared" si="23"/>
        <v>39</v>
      </c>
      <c r="AF81" s="401">
        <f t="shared" si="24"/>
        <v>46</v>
      </c>
      <c r="AG81" s="397"/>
      <c r="AH81" s="397"/>
      <c r="AI81" s="397"/>
      <c r="AJ81" s="397"/>
      <c r="AK81" s="397"/>
      <c r="AL81" s="397"/>
      <c r="AM81" s="397"/>
      <c r="AN81" s="397"/>
      <c r="AO81" s="397"/>
      <c r="AP81" s="397"/>
      <c r="AQ81" s="397"/>
      <c r="AR81" s="397"/>
      <c r="AS81" s="397"/>
      <c r="AT81" s="397"/>
      <c r="AU81" s="397"/>
    </row>
    <row r="82" spans="1:47">
      <c r="A82" s="388">
        <v>22</v>
      </c>
      <c r="B82" s="388" t="str">
        <f t="shared" si="25"/>
        <v>SEMARANG</v>
      </c>
      <c r="C82" s="400">
        <f>IF(B82&lt;&gt;"",COUNTIFS('02_MASTER_KODE_FASYANKES'!D$3:D$20282,"Puskesmas",'02_MASTER_KODE_FASYANKES'!L$3:L$20282,B82,'02_MASTER_KODE_FASYANKES'!E$3:E$20282,"Rawat Inap"),"")</f>
        <v>12</v>
      </c>
      <c r="D82" s="400">
        <f>IF(B82&lt;&gt;"",COUNTIFS('02_MASTER_KODE_FASYANKES'!D$3:D$20282,"Puskesmas",'02_MASTER_KODE_FASYANKES'!L$3:L$20282,B82,'02_MASTER_KODE_FASYANKES'!E$3:E$20282,"Non Rawat Inap"),"")</f>
        <v>14</v>
      </c>
      <c r="E82" s="400">
        <f>IF(B82&lt;&gt;"",COUNTIFS(A1_Individu_Data_Keadaan_SDMK!S$4:S$149350,'04_MASTER_KODE_SDMK'!F$6,A1_Individu_Data_Keadaan_SDMK!O$4:O$149350,B82,A1_Individu_Data_Keadaan_SDMK!U$4:U$149350,"Laki-laki",A1_Individu_Data_Keadaan_SDMK!P$4:P$149350,"Puskesmas"),"")</f>
        <v>0</v>
      </c>
      <c r="F82" s="400">
        <f>IF(B82&lt;&gt;"",COUNTIFS(A1_Individu_Data_Keadaan_SDMK!S$4:S$149350,'04_MASTER_KODE_SDMK'!F$6,A1_Individu_Data_Keadaan_SDMK!O$4:O$149350,B82,A1_Individu_Data_Keadaan_SDMK!U$4:U$149350,"Perempuan",A1_Individu_Data_Keadaan_SDMK!P$4:P$149350,"Puskesmas"),"")</f>
        <v>0</v>
      </c>
      <c r="G82" s="400">
        <f t="shared" si="26"/>
        <v>0</v>
      </c>
      <c r="H82" s="400">
        <f>IF(B82&lt;&gt;"",COUNTIFS(A1_Individu_Data_Keadaan_SDMK!S$4:S$149350,'04_MASTER_KODE_SDMK'!F$7,A1_Individu_Data_Keadaan_SDMK!O$4:O$149350,B82,A1_Individu_Data_Keadaan_SDMK!U$4:U$149350,"Laki-laki",A1_Individu_Data_Keadaan_SDMK!P$4:P$149350,"Puskesmas"),"")</f>
        <v>0</v>
      </c>
      <c r="I82" s="400">
        <f>IF(B82&lt;&gt;"",COUNTIFS(A1_Individu_Data_Keadaan_SDMK!S$4:S$149350,'04_MASTER_KODE_SDMK'!F$7,A1_Individu_Data_Keadaan_SDMK!O$4:O$149350,B82,A1_Individu_Data_Keadaan_SDMK!U$4:U$149350,"Perempuan",A1_Individu_Data_Keadaan_SDMK!P$4:P$149350,"Puskesmas"),"")</f>
        <v>0</v>
      </c>
      <c r="J82" s="400">
        <f t="shared" si="27"/>
        <v>0</v>
      </c>
      <c r="K82" s="400">
        <f>IF(B82&lt;&gt;"",COUNTIFS(A1_Individu_Data_Keadaan_SDMK!Q$4:Q$149350,'04_MASTER_KODE_SDMK'!D$62,A1_Individu_Data_Keadaan_SDMK!O$4:O$149350,B82,A1_Individu_Data_Keadaan_SDMK!U$4:U$149350,"Laki-laki",A1_Individu_Data_Keadaan_SDMK!P$4:P$149350,"Puskesmas"),"")</f>
        <v>0</v>
      </c>
      <c r="L82" s="400">
        <f>IF(B82&lt;&gt;"",COUNTIFS(A1_Individu_Data_Keadaan_SDMK!Q$4:Q$149350,'04_MASTER_KODE_SDMK'!D$62,A1_Individu_Data_Keadaan_SDMK!O$4:O$149350,B82,A1_Individu_Data_Keadaan_SDMK!U$4:U$149350,"Perempuan",A1_Individu_Data_Keadaan_SDMK!P$4:P$149350,"Puskesmas"),"")</f>
        <v>0</v>
      </c>
      <c r="M82" s="400">
        <f t="shared" si="17"/>
        <v>0</v>
      </c>
      <c r="N82" s="400">
        <f>IF(B82&lt;&gt;"",COUNTIFS(A1_Individu_Data_Keadaan_SDMK!Q$4:Q$149350,'04_MASTER_KODE_SDMK'!D$71,A1_Individu_Data_Keadaan_SDMK!O$4:O$149350,B82,A1_Individu_Data_Keadaan_SDMK!U$4:U$149350,"Perempuan",A1_Individu_Data_Keadaan_SDMK!P$4:P$149350,"Puskesmas"),"")</f>
        <v>0</v>
      </c>
      <c r="O82" s="400">
        <f>IF(B82&lt;&gt;"",COUNTIFS(A1_Individu_Data_Keadaan_SDMK!Q$4:Q$149350,'04_MASTER_KODE_SDMK'!D$75,A1_Individu_Data_Keadaan_SDMK!O$4:O$149350,B82,A1_Individu_Data_Keadaan_SDMK!U$4:U$149350,"Laki-laki",A1_Individu_Data_Keadaan_SDMK!P$4:P$149350,"Puskesmas"),"")</f>
        <v>0</v>
      </c>
      <c r="P82" s="400">
        <f>IF(B82&lt;&gt;"",COUNTIFS(A1_Individu_Data_Keadaan_SDMK!Q$4:Q$149350,'04_MASTER_KODE_SDMK'!D$75,A1_Individu_Data_Keadaan_SDMK!O$4:O$149350,B82,A1_Individu_Data_Keadaan_SDMK!U$4:U$149350,"Perempuan",A1_Individu_Data_Keadaan_SDMK!P$4:P$149350,"Puskesmas"),"")</f>
        <v>0</v>
      </c>
      <c r="Q82" s="400">
        <f t="shared" si="18"/>
        <v>0</v>
      </c>
      <c r="R82" s="400">
        <f>IF(B82&lt;&gt;"",COUNTIFS(A1_Individu_Data_Keadaan_SDMK!Q$4:Q$149350,'04_MASTER_KODE_SDMK'!D$79,A1_Individu_Data_Keadaan_SDMK!O$4:O$149350,B82,A1_Individu_Data_Keadaan_SDMK!U$4:U$149350,"Laki-laki",A1_Individu_Data_Keadaan_SDMK!P$4:P$149350,"Puskesmas"),"")</f>
        <v>0</v>
      </c>
      <c r="S82" s="400">
        <f>IF(B82&lt;&gt;"",COUNTIFS(A1_Individu_Data_Keadaan_SDMK!Q$4:Q$149350,'04_MASTER_KODE_SDMK'!D$79,A1_Individu_Data_Keadaan_SDMK!O$4:O$149350,B82,A1_Individu_Data_Keadaan_SDMK!U$4:U$149350,"Perempuan",A1_Individu_Data_Keadaan_SDMK!P$4:P$149350,"Puskesmas"),"")</f>
        <v>0</v>
      </c>
      <c r="T82" s="400">
        <f t="shared" si="19"/>
        <v>0</v>
      </c>
      <c r="U82" s="400">
        <f>IF(B82&lt;&gt;"",COUNTIFS(A1_Individu_Data_Keadaan_SDMK!Q$4:Q$149350,'04_MASTER_KODE_SDMK'!D$88,A1_Individu_Data_Keadaan_SDMK!O$4:O$149350,B82,A1_Individu_Data_Keadaan_SDMK!U$4:U$149350,"Laki-laki",A1_Individu_Data_Keadaan_SDMK!P$4:P$149350,"Puskesmas"),"")</f>
        <v>0</v>
      </c>
      <c r="V82" s="400">
        <f>IF(B82&lt;&gt;"",COUNTIFS(A1_Individu_Data_Keadaan_SDMK!Q$4:Q$149350,'04_MASTER_KODE_SDMK'!D$88,A1_Individu_Data_Keadaan_SDMK!O$4:O$149350,B82,A1_Individu_Data_Keadaan_SDMK!U$4:U$149350,"Perempuan",A1_Individu_Data_Keadaan_SDMK!P$4:P$149350,"Puskesmas"),"")</f>
        <v>0</v>
      </c>
      <c r="W82" s="400">
        <f t="shared" si="20"/>
        <v>0</v>
      </c>
      <c r="X82" s="400">
        <f>IF(B82&lt;&gt;"",COUNTIFS(A1_Individu_Data_Keadaan_SDMK!Q$4:Q$149350,'04_MASTER_KODE_SDMK'!D$91,A1_Individu_Data_Keadaan_SDMK!O$4:O$149350,B82,A1_Individu_Data_Keadaan_SDMK!U$4:U$149350,"Laki-laki",A1_Individu_Data_Keadaan_SDMK!P$4:P$149350,"Puskesmas"),"")</f>
        <v>0</v>
      </c>
      <c r="Y82" s="400">
        <f>IF(B82&lt;&gt;"",COUNTIFS(A1_Individu_Data_Keadaan_SDMK!Q$4:Q$149350,'04_MASTER_KODE_SDMK'!D$91,A1_Individu_Data_Keadaan_SDMK!O$4:O$149350,B82,A1_Individu_Data_Keadaan_SDMK!U$4:U$149350,"Perempuan",A1_Individu_Data_Keadaan_SDMK!P$4:P$149350,"Puskesmas"),"")</f>
        <v>0</v>
      </c>
      <c r="Z82" s="400">
        <f t="shared" si="21"/>
        <v>0</v>
      </c>
      <c r="AA82" s="400">
        <f>IF(B82&lt;&gt;"",COUNTIFS(A1_Individu_Data_Keadaan_SDMK!R$4:R$149350,'04_MASTER_KODE_SDMK'!E$107,A1_Individu_Data_Keadaan_SDMK!O$4:O$149350,B82,A1_Individu_Data_Keadaan_SDMK!U$4:U$149350,"Laki-laki",A1_Individu_Data_Keadaan_SDMK!P$4:P$149350,"Puskesmas"),"")</f>
        <v>0</v>
      </c>
      <c r="AB82" s="400">
        <f>IF(B82&lt;&gt;"",COUNTIFS(A1_Individu_Data_Keadaan_SDMK!R$4:R$149350,'04_MASTER_KODE_SDMK'!E$107,A1_Individu_Data_Keadaan_SDMK!O$4:O$149350,B82,A1_Individu_Data_Keadaan_SDMK!U$4:U$149350,"Perempuan"),"")</f>
        <v>0</v>
      </c>
      <c r="AC82" s="400">
        <f t="shared" si="28"/>
        <v>0</v>
      </c>
      <c r="AD82" s="400">
        <f t="shared" si="22"/>
        <v>0</v>
      </c>
      <c r="AE82" s="400">
        <f t="shared" si="23"/>
        <v>0</v>
      </c>
      <c r="AF82" s="400">
        <f t="shared" si="24"/>
        <v>0</v>
      </c>
      <c r="AG82" s="397"/>
      <c r="AH82" s="397"/>
      <c r="AI82" s="397"/>
      <c r="AJ82" s="397"/>
      <c r="AK82" s="397"/>
      <c r="AL82" s="397"/>
      <c r="AM82" s="397"/>
      <c r="AN82" s="397"/>
      <c r="AO82" s="397"/>
      <c r="AP82" s="397"/>
      <c r="AQ82" s="397"/>
      <c r="AR82" s="397"/>
      <c r="AS82" s="397"/>
      <c r="AT82" s="397"/>
      <c r="AU82" s="397"/>
    </row>
    <row r="83" spans="1:47">
      <c r="A83" s="396">
        <v>23</v>
      </c>
      <c r="B83" s="396" t="str">
        <f t="shared" si="25"/>
        <v>TEMANGGUNG</v>
      </c>
      <c r="C83" s="401">
        <f>IF(B83&lt;&gt;"",COUNTIFS('02_MASTER_KODE_FASYANKES'!D$3:D$20282,"Puskesmas",'02_MASTER_KODE_FASYANKES'!L$3:L$20282,B83,'02_MASTER_KODE_FASYANKES'!E$3:E$20282,"Rawat Inap"),"")</f>
        <v>3</v>
      </c>
      <c r="D83" s="401">
        <f>IF(B83&lt;&gt;"",COUNTIFS('02_MASTER_KODE_FASYANKES'!D$3:D$20282,"Puskesmas",'02_MASTER_KODE_FASYANKES'!L$3:L$20282,B83,'02_MASTER_KODE_FASYANKES'!E$3:E$20282,"Non Rawat Inap"),"")</f>
        <v>21</v>
      </c>
      <c r="E83" s="401">
        <f>IF(B83&lt;&gt;"",COUNTIFS(A1_Individu_Data_Keadaan_SDMK!S$4:S$149350,'04_MASTER_KODE_SDMK'!F$6,A1_Individu_Data_Keadaan_SDMK!O$4:O$149350,B83,A1_Individu_Data_Keadaan_SDMK!U$4:U$149350,"Laki-laki",A1_Individu_Data_Keadaan_SDMK!P$4:P$149350,"Puskesmas"),"")</f>
        <v>0</v>
      </c>
      <c r="F83" s="401">
        <f>IF(B83&lt;&gt;"",COUNTIFS(A1_Individu_Data_Keadaan_SDMK!S$4:S$149350,'04_MASTER_KODE_SDMK'!F$6,A1_Individu_Data_Keadaan_SDMK!O$4:O$149350,B83,A1_Individu_Data_Keadaan_SDMK!U$4:U$149350,"Perempuan",A1_Individu_Data_Keadaan_SDMK!P$4:P$149350,"Puskesmas"),"")</f>
        <v>0</v>
      </c>
      <c r="G83" s="401">
        <f t="shared" si="26"/>
        <v>0</v>
      </c>
      <c r="H83" s="401">
        <f>IF(B83&lt;&gt;"",COUNTIFS(A1_Individu_Data_Keadaan_SDMK!S$4:S$149350,'04_MASTER_KODE_SDMK'!F$7,A1_Individu_Data_Keadaan_SDMK!O$4:O$149350,B83,A1_Individu_Data_Keadaan_SDMK!U$4:U$149350,"Laki-laki",A1_Individu_Data_Keadaan_SDMK!P$4:P$149350,"Puskesmas"),"")</f>
        <v>0</v>
      </c>
      <c r="I83" s="401">
        <f>IF(B83&lt;&gt;"",COUNTIFS(A1_Individu_Data_Keadaan_SDMK!S$4:S$149350,'04_MASTER_KODE_SDMK'!F$7,A1_Individu_Data_Keadaan_SDMK!O$4:O$149350,B83,A1_Individu_Data_Keadaan_SDMK!U$4:U$149350,"Perempuan",A1_Individu_Data_Keadaan_SDMK!P$4:P$149350,"Puskesmas"),"")</f>
        <v>0</v>
      </c>
      <c r="J83" s="401">
        <f t="shared" si="27"/>
        <v>0</v>
      </c>
      <c r="K83" s="401">
        <f>IF(B83&lt;&gt;"",COUNTIFS(A1_Individu_Data_Keadaan_SDMK!Q$4:Q$149350,'04_MASTER_KODE_SDMK'!D$62,A1_Individu_Data_Keadaan_SDMK!O$4:O$149350,B83,A1_Individu_Data_Keadaan_SDMK!U$4:U$149350,"Laki-laki",A1_Individu_Data_Keadaan_SDMK!P$4:P$149350,"Puskesmas"),"")</f>
        <v>0</v>
      </c>
      <c r="L83" s="401">
        <f>IF(B83&lt;&gt;"",COUNTIFS(A1_Individu_Data_Keadaan_SDMK!Q$4:Q$149350,'04_MASTER_KODE_SDMK'!D$62,A1_Individu_Data_Keadaan_SDMK!O$4:O$149350,B83,A1_Individu_Data_Keadaan_SDMK!U$4:U$149350,"Perempuan",A1_Individu_Data_Keadaan_SDMK!P$4:P$149350,"Puskesmas"),"")</f>
        <v>0</v>
      </c>
      <c r="M83" s="401">
        <f t="shared" si="17"/>
        <v>0</v>
      </c>
      <c r="N83" s="401">
        <f>IF(B83&lt;&gt;"",COUNTIFS(A1_Individu_Data_Keadaan_SDMK!Q$4:Q$149350,'04_MASTER_KODE_SDMK'!D$71,A1_Individu_Data_Keadaan_SDMK!O$4:O$149350,B83,A1_Individu_Data_Keadaan_SDMK!U$4:U$149350,"Perempuan",A1_Individu_Data_Keadaan_SDMK!P$4:P$149350,"Puskesmas"),"")</f>
        <v>0</v>
      </c>
      <c r="O83" s="401">
        <f>IF(B83&lt;&gt;"",COUNTIFS(A1_Individu_Data_Keadaan_SDMK!Q$4:Q$149350,'04_MASTER_KODE_SDMK'!D$75,A1_Individu_Data_Keadaan_SDMK!O$4:O$149350,B83,A1_Individu_Data_Keadaan_SDMK!U$4:U$149350,"Laki-laki",A1_Individu_Data_Keadaan_SDMK!P$4:P$149350,"Puskesmas"),"")</f>
        <v>0</v>
      </c>
      <c r="P83" s="401">
        <f>IF(B83&lt;&gt;"",COUNTIFS(A1_Individu_Data_Keadaan_SDMK!Q$4:Q$149350,'04_MASTER_KODE_SDMK'!D$75,A1_Individu_Data_Keadaan_SDMK!O$4:O$149350,B83,A1_Individu_Data_Keadaan_SDMK!U$4:U$149350,"Perempuan",A1_Individu_Data_Keadaan_SDMK!P$4:P$149350,"Puskesmas"),"")</f>
        <v>0</v>
      </c>
      <c r="Q83" s="401">
        <f t="shared" si="18"/>
        <v>0</v>
      </c>
      <c r="R83" s="401">
        <f>IF(B83&lt;&gt;"",COUNTIFS(A1_Individu_Data_Keadaan_SDMK!Q$4:Q$149350,'04_MASTER_KODE_SDMK'!D$79,A1_Individu_Data_Keadaan_SDMK!O$4:O$149350,B83,A1_Individu_Data_Keadaan_SDMK!U$4:U$149350,"Laki-laki",A1_Individu_Data_Keadaan_SDMK!P$4:P$149350,"Puskesmas"),"")</f>
        <v>0</v>
      </c>
      <c r="S83" s="401">
        <f>IF(B83&lt;&gt;"",COUNTIFS(A1_Individu_Data_Keadaan_SDMK!Q$4:Q$149350,'04_MASTER_KODE_SDMK'!D$79,A1_Individu_Data_Keadaan_SDMK!O$4:O$149350,B83,A1_Individu_Data_Keadaan_SDMK!U$4:U$149350,"Perempuan",A1_Individu_Data_Keadaan_SDMK!P$4:P$149350,"Puskesmas"),"")</f>
        <v>0</v>
      </c>
      <c r="T83" s="401">
        <f t="shared" si="19"/>
        <v>0</v>
      </c>
      <c r="U83" s="401">
        <f>IF(B83&lt;&gt;"",COUNTIFS(A1_Individu_Data_Keadaan_SDMK!Q$4:Q$149350,'04_MASTER_KODE_SDMK'!D$88,A1_Individu_Data_Keadaan_SDMK!O$4:O$149350,B83,A1_Individu_Data_Keadaan_SDMK!U$4:U$149350,"Laki-laki",A1_Individu_Data_Keadaan_SDMK!P$4:P$149350,"Puskesmas"),"")</f>
        <v>0</v>
      </c>
      <c r="V83" s="401">
        <f>IF(B83&lt;&gt;"",COUNTIFS(A1_Individu_Data_Keadaan_SDMK!Q$4:Q$149350,'04_MASTER_KODE_SDMK'!D$88,A1_Individu_Data_Keadaan_SDMK!O$4:O$149350,B83,A1_Individu_Data_Keadaan_SDMK!U$4:U$149350,"Perempuan",A1_Individu_Data_Keadaan_SDMK!P$4:P$149350,"Puskesmas"),"")</f>
        <v>0</v>
      </c>
      <c r="W83" s="401">
        <f t="shared" si="20"/>
        <v>0</v>
      </c>
      <c r="X83" s="401">
        <f>IF(B83&lt;&gt;"",COUNTIFS(A1_Individu_Data_Keadaan_SDMK!Q$4:Q$149350,'04_MASTER_KODE_SDMK'!D$91,A1_Individu_Data_Keadaan_SDMK!O$4:O$149350,B83,A1_Individu_Data_Keadaan_SDMK!U$4:U$149350,"Laki-laki",A1_Individu_Data_Keadaan_SDMK!P$4:P$149350,"Puskesmas"),"")</f>
        <v>0</v>
      </c>
      <c r="Y83" s="401">
        <f>IF(B83&lt;&gt;"",COUNTIFS(A1_Individu_Data_Keadaan_SDMK!Q$4:Q$149350,'04_MASTER_KODE_SDMK'!D$91,A1_Individu_Data_Keadaan_SDMK!O$4:O$149350,B83,A1_Individu_Data_Keadaan_SDMK!U$4:U$149350,"Perempuan",A1_Individu_Data_Keadaan_SDMK!P$4:P$149350,"Puskesmas"),"")</f>
        <v>0</v>
      </c>
      <c r="Z83" s="401">
        <f t="shared" si="21"/>
        <v>0</v>
      </c>
      <c r="AA83" s="401">
        <f>IF(B83&lt;&gt;"",COUNTIFS(A1_Individu_Data_Keadaan_SDMK!R$4:R$149350,'04_MASTER_KODE_SDMK'!E$107,A1_Individu_Data_Keadaan_SDMK!O$4:O$149350,B83,A1_Individu_Data_Keadaan_SDMK!U$4:U$149350,"Laki-laki",A1_Individu_Data_Keadaan_SDMK!P$4:P$149350,"Puskesmas"),"")</f>
        <v>0</v>
      </c>
      <c r="AB83" s="401">
        <f>IF(B83&lt;&gt;"",COUNTIFS(A1_Individu_Data_Keadaan_SDMK!R$4:R$149350,'04_MASTER_KODE_SDMK'!E$107,A1_Individu_Data_Keadaan_SDMK!O$4:O$149350,B83,A1_Individu_Data_Keadaan_SDMK!U$4:U$149350,"Perempuan"),"")</f>
        <v>0</v>
      </c>
      <c r="AC83" s="401">
        <f t="shared" si="28"/>
        <v>0</v>
      </c>
      <c r="AD83" s="401">
        <f t="shared" si="22"/>
        <v>0</v>
      </c>
      <c r="AE83" s="401">
        <f t="shared" si="23"/>
        <v>0</v>
      </c>
      <c r="AF83" s="401">
        <f t="shared" si="24"/>
        <v>0</v>
      </c>
      <c r="AG83" s="397"/>
      <c r="AH83" s="397"/>
      <c r="AI83" s="397"/>
      <c r="AJ83" s="397"/>
      <c r="AK83" s="397"/>
      <c r="AL83" s="397"/>
      <c r="AM83" s="397"/>
      <c r="AN83" s="397"/>
      <c r="AO83" s="397"/>
      <c r="AP83" s="397"/>
      <c r="AQ83" s="397"/>
      <c r="AR83" s="397"/>
      <c r="AS83" s="397"/>
      <c r="AT83" s="397"/>
      <c r="AU83" s="397"/>
    </row>
    <row r="84" spans="1:47">
      <c r="A84" s="388">
        <v>24</v>
      </c>
      <c r="B84" s="388" t="str">
        <f t="shared" si="25"/>
        <v>KENDAL</v>
      </c>
      <c r="C84" s="400">
        <f>IF(B84&lt;&gt;"",COUNTIFS('02_MASTER_KODE_FASYANKES'!D$3:D$20282,"Puskesmas",'02_MASTER_KODE_FASYANKES'!L$3:L$20282,B84,'02_MASTER_KODE_FASYANKES'!E$3:E$20282,"Rawat Inap"),"")</f>
        <v>11</v>
      </c>
      <c r="D84" s="400">
        <f>IF(B84&lt;&gt;"",COUNTIFS('02_MASTER_KODE_FASYANKES'!D$3:D$20282,"Puskesmas",'02_MASTER_KODE_FASYANKES'!L$3:L$20282,B84,'02_MASTER_KODE_FASYANKES'!E$3:E$20282,"Non Rawat Inap"),"")</f>
        <v>19</v>
      </c>
      <c r="E84" s="400">
        <f>IF(B84&lt;&gt;"",COUNTIFS(A1_Individu_Data_Keadaan_SDMK!S$4:S$149350,'04_MASTER_KODE_SDMK'!F$6,A1_Individu_Data_Keadaan_SDMK!O$4:O$149350,B84,A1_Individu_Data_Keadaan_SDMK!U$4:U$149350,"Laki-laki",A1_Individu_Data_Keadaan_SDMK!P$4:P$149350,"Puskesmas"),"")</f>
        <v>0</v>
      </c>
      <c r="F84" s="400">
        <f>IF(B84&lt;&gt;"",COUNTIFS(A1_Individu_Data_Keadaan_SDMK!S$4:S$149350,'04_MASTER_KODE_SDMK'!F$6,A1_Individu_Data_Keadaan_SDMK!O$4:O$149350,B84,A1_Individu_Data_Keadaan_SDMK!U$4:U$149350,"Perempuan",A1_Individu_Data_Keadaan_SDMK!P$4:P$149350,"Puskesmas"),"")</f>
        <v>0</v>
      </c>
      <c r="G84" s="400">
        <f t="shared" si="26"/>
        <v>0</v>
      </c>
      <c r="H84" s="400">
        <f>IF(B84&lt;&gt;"",COUNTIFS(A1_Individu_Data_Keadaan_SDMK!S$4:S$149350,'04_MASTER_KODE_SDMK'!F$7,A1_Individu_Data_Keadaan_SDMK!O$4:O$149350,B84,A1_Individu_Data_Keadaan_SDMK!U$4:U$149350,"Laki-laki",A1_Individu_Data_Keadaan_SDMK!P$4:P$149350,"Puskesmas"),"")</f>
        <v>0</v>
      </c>
      <c r="I84" s="400">
        <f>IF(B84&lt;&gt;"",COUNTIFS(A1_Individu_Data_Keadaan_SDMK!S$4:S$149350,'04_MASTER_KODE_SDMK'!F$7,A1_Individu_Data_Keadaan_SDMK!O$4:O$149350,B84,A1_Individu_Data_Keadaan_SDMK!U$4:U$149350,"Perempuan",A1_Individu_Data_Keadaan_SDMK!P$4:P$149350,"Puskesmas"),"")</f>
        <v>0</v>
      </c>
      <c r="J84" s="400">
        <f t="shared" si="27"/>
        <v>0</v>
      </c>
      <c r="K84" s="400">
        <f>IF(B84&lt;&gt;"",COUNTIFS(A1_Individu_Data_Keadaan_SDMK!Q$4:Q$149350,'04_MASTER_KODE_SDMK'!D$62,A1_Individu_Data_Keadaan_SDMK!O$4:O$149350,B84,A1_Individu_Data_Keadaan_SDMK!U$4:U$149350,"Laki-laki",A1_Individu_Data_Keadaan_SDMK!P$4:P$149350,"Puskesmas"),"")</f>
        <v>0</v>
      </c>
      <c r="L84" s="400">
        <f>IF(B84&lt;&gt;"",COUNTIFS(A1_Individu_Data_Keadaan_SDMK!Q$4:Q$149350,'04_MASTER_KODE_SDMK'!D$62,A1_Individu_Data_Keadaan_SDMK!O$4:O$149350,B84,A1_Individu_Data_Keadaan_SDMK!U$4:U$149350,"Perempuan",A1_Individu_Data_Keadaan_SDMK!P$4:P$149350,"Puskesmas"),"")</f>
        <v>0</v>
      </c>
      <c r="M84" s="400">
        <f t="shared" si="17"/>
        <v>0</v>
      </c>
      <c r="N84" s="400">
        <f>IF(B84&lt;&gt;"",COUNTIFS(A1_Individu_Data_Keadaan_SDMK!Q$4:Q$149350,'04_MASTER_KODE_SDMK'!D$71,A1_Individu_Data_Keadaan_SDMK!O$4:O$149350,B84,A1_Individu_Data_Keadaan_SDMK!U$4:U$149350,"Perempuan",A1_Individu_Data_Keadaan_SDMK!P$4:P$149350,"Puskesmas"),"")</f>
        <v>0</v>
      </c>
      <c r="O84" s="400">
        <f>IF(B84&lt;&gt;"",COUNTIFS(A1_Individu_Data_Keadaan_SDMK!Q$4:Q$149350,'04_MASTER_KODE_SDMK'!D$75,A1_Individu_Data_Keadaan_SDMK!O$4:O$149350,B84,A1_Individu_Data_Keadaan_SDMK!U$4:U$149350,"Laki-laki",A1_Individu_Data_Keadaan_SDMK!P$4:P$149350,"Puskesmas"),"")</f>
        <v>0</v>
      </c>
      <c r="P84" s="400">
        <f>IF(B84&lt;&gt;"",COUNTIFS(A1_Individu_Data_Keadaan_SDMK!Q$4:Q$149350,'04_MASTER_KODE_SDMK'!D$75,A1_Individu_Data_Keadaan_SDMK!O$4:O$149350,B84,A1_Individu_Data_Keadaan_SDMK!U$4:U$149350,"Perempuan",A1_Individu_Data_Keadaan_SDMK!P$4:P$149350,"Puskesmas"),"")</f>
        <v>0</v>
      </c>
      <c r="Q84" s="400">
        <f t="shared" si="18"/>
        <v>0</v>
      </c>
      <c r="R84" s="400">
        <f>IF(B84&lt;&gt;"",COUNTIFS(A1_Individu_Data_Keadaan_SDMK!Q$4:Q$149350,'04_MASTER_KODE_SDMK'!D$79,A1_Individu_Data_Keadaan_SDMK!O$4:O$149350,B84,A1_Individu_Data_Keadaan_SDMK!U$4:U$149350,"Laki-laki",A1_Individu_Data_Keadaan_SDMK!P$4:P$149350,"Puskesmas"),"")</f>
        <v>0</v>
      </c>
      <c r="S84" s="400">
        <f>IF(B84&lt;&gt;"",COUNTIFS(A1_Individu_Data_Keadaan_SDMK!Q$4:Q$149350,'04_MASTER_KODE_SDMK'!D$79,A1_Individu_Data_Keadaan_SDMK!O$4:O$149350,B84,A1_Individu_Data_Keadaan_SDMK!U$4:U$149350,"Perempuan",A1_Individu_Data_Keadaan_SDMK!P$4:P$149350,"Puskesmas"),"")</f>
        <v>0</v>
      </c>
      <c r="T84" s="400">
        <f t="shared" si="19"/>
        <v>0</v>
      </c>
      <c r="U84" s="400">
        <f>IF(B84&lt;&gt;"",COUNTIFS(A1_Individu_Data_Keadaan_SDMK!Q$4:Q$149350,'04_MASTER_KODE_SDMK'!D$88,A1_Individu_Data_Keadaan_SDMK!O$4:O$149350,B84,A1_Individu_Data_Keadaan_SDMK!U$4:U$149350,"Laki-laki",A1_Individu_Data_Keadaan_SDMK!P$4:P$149350,"Puskesmas"),"")</f>
        <v>0</v>
      </c>
      <c r="V84" s="400">
        <f>IF(B84&lt;&gt;"",COUNTIFS(A1_Individu_Data_Keadaan_SDMK!Q$4:Q$149350,'04_MASTER_KODE_SDMK'!D$88,A1_Individu_Data_Keadaan_SDMK!O$4:O$149350,B84,A1_Individu_Data_Keadaan_SDMK!U$4:U$149350,"Perempuan",A1_Individu_Data_Keadaan_SDMK!P$4:P$149350,"Puskesmas"),"")</f>
        <v>0</v>
      </c>
      <c r="W84" s="400">
        <f t="shared" si="20"/>
        <v>0</v>
      </c>
      <c r="X84" s="400">
        <f>IF(B84&lt;&gt;"",COUNTIFS(A1_Individu_Data_Keadaan_SDMK!Q$4:Q$149350,'04_MASTER_KODE_SDMK'!D$91,A1_Individu_Data_Keadaan_SDMK!O$4:O$149350,B84,A1_Individu_Data_Keadaan_SDMK!U$4:U$149350,"Laki-laki",A1_Individu_Data_Keadaan_SDMK!P$4:P$149350,"Puskesmas"),"")</f>
        <v>0</v>
      </c>
      <c r="Y84" s="400">
        <f>IF(B84&lt;&gt;"",COUNTIFS(A1_Individu_Data_Keadaan_SDMK!Q$4:Q$149350,'04_MASTER_KODE_SDMK'!D$91,A1_Individu_Data_Keadaan_SDMK!O$4:O$149350,B84,A1_Individu_Data_Keadaan_SDMK!U$4:U$149350,"Perempuan",A1_Individu_Data_Keadaan_SDMK!P$4:P$149350,"Puskesmas"),"")</f>
        <v>0</v>
      </c>
      <c r="Z84" s="400">
        <f t="shared" si="21"/>
        <v>0</v>
      </c>
      <c r="AA84" s="400">
        <f>IF(B84&lt;&gt;"",COUNTIFS(A1_Individu_Data_Keadaan_SDMK!R$4:R$149350,'04_MASTER_KODE_SDMK'!E$107,A1_Individu_Data_Keadaan_SDMK!O$4:O$149350,B84,A1_Individu_Data_Keadaan_SDMK!U$4:U$149350,"Laki-laki",A1_Individu_Data_Keadaan_SDMK!P$4:P$149350,"Puskesmas"),"")</f>
        <v>0</v>
      </c>
      <c r="AB84" s="400">
        <f>IF(B84&lt;&gt;"",COUNTIFS(A1_Individu_Data_Keadaan_SDMK!R$4:R$149350,'04_MASTER_KODE_SDMK'!E$107,A1_Individu_Data_Keadaan_SDMK!O$4:O$149350,B84,A1_Individu_Data_Keadaan_SDMK!U$4:U$149350,"Perempuan"),"")</f>
        <v>0</v>
      </c>
      <c r="AC84" s="400">
        <f t="shared" si="28"/>
        <v>0</v>
      </c>
      <c r="AD84" s="400">
        <f t="shared" si="22"/>
        <v>0</v>
      </c>
      <c r="AE84" s="400">
        <f t="shared" si="23"/>
        <v>0</v>
      </c>
      <c r="AF84" s="400">
        <f t="shared" si="24"/>
        <v>0</v>
      </c>
      <c r="AG84" s="397"/>
      <c r="AH84" s="397"/>
      <c r="AI84" s="397"/>
      <c r="AJ84" s="397"/>
      <c r="AK84" s="397"/>
      <c r="AL84" s="397"/>
      <c r="AM84" s="397"/>
      <c r="AN84" s="397"/>
      <c r="AO84" s="397"/>
      <c r="AP84" s="397"/>
      <c r="AQ84" s="397"/>
      <c r="AR84" s="397"/>
      <c r="AS84" s="397"/>
      <c r="AT84" s="397"/>
      <c r="AU84" s="397"/>
    </row>
    <row r="85" spans="1:47">
      <c r="A85" s="396">
        <v>25</v>
      </c>
      <c r="B85" s="396" t="str">
        <f t="shared" si="25"/>
        <v>BATANG</v>
      </c>
      <c r="C85" s="401">
        <f>IF(B85&lt;&gt;"",COUNTIFS('02_MASTER_KODE_FASYANKES'!D$3:D$20282,"Puskesmas",'02_MASTER_KODE_FASYANKES'!L$3:L$20282,B85,'02_MASTER_KODE_FASYANKES'!E$3:E$20282,"Rawat Inap"),"")</f>
        <v>5</v>
      </c>
      <c r="D85" s="401">
        <f>IF(B85&lt;&gt;"",COUNTIFS('02_MASTER_KODE_FASYANKES'!D$3:D$20282,"Puskesmas",'02_MASTER_KODE_FASYANKES'!L$3:L$20282,B85,'02_MASTER_KODE_FASYANKES'!E$3:E$20282,"Non Rawat Inap"),"")</f>
        <v>16</v>
      </c>
      <c r="E85" s="401">
        <f>IF(B85&lt;&gt;"",COUNTIFS(A1_Individu_Data_Keadaan_SDMK!S$4:S$149350,'04_MASTER_KODE_SDMK'!F$6,A1_Individu_Data_Keadaan_SDMK!O$4:O$149350,B85,A1_Individu_Data_Keadaan_SDMK!U$4:U$149350,"Laki-laki",A1_Individu_Data_Keadaan_SDMK!P$4:P$149350,"Puskesmas"),"")</f>
        <v>0</v>
      </c>
      <c r="F85" s="401">
        <f>IF(B85&lt;&gt;"",COUNTIFS(A1_Individu_Data_Keadaan_SDMK!S$4:S$149350,'04_MASTER_KODE_SDMK'!F$6,A1_Individu_Data_Keadaan_SDMK!O$4:O$149350,B85,A1_Individu_Data_Keadaan_SDMK!U$4:U$149350,"Perempuan",A1_Individu_Data_Keadaan_SDMK!P$4:P$149350,"Puskesmas"),"")</f>
        <v>0</v>
      </c>
      <c r="G85" s="401">
        <f t="shared" si="26"/>
        <v>0</v>
      </c>
      <c r="H85" s="401">
        <f>IF(B85&lt;&gt;"",COUNTIFS(A1_Individu_Data_Keadaan_SDMK!S$4:S$149350,'04_MASTER_KODE_SDMK'!F$7,A1_Individu_Data_Keadaan_SDMK!O$4:O$149350,B85,A1_Individu_Data_Keadaan_SDMK!U$4:U$149350,"Laki-laki",A1_Individu_Data_Keadaan_SDMK!P$4:P$149350,"Puskesmas"),"")</f>
        <v>0</v>
      </c>
      <c r="I85" s="401">
        <f>IF(B85&lt;&gt;"",COUNTIFS(A1_Individu_Data_Keadaan_SDMK!S$4:S$149350,'04_MASTER_KODE_SDMK'!F$7,A1_Individu_Data_Keadaan_SDMK!O$4:O$149350,B85,A1_Individu_Data_Keadaan_SDMK!U$4:U$149350,"Perempuan",A1_Individu_Data_Keadaan_SDMK!P$4:P$149350,"Puskesmas"),"")</f>
        <v>0</v>
      </c>
      <c r="J85" s="401">
        <f t="shared" si="27"/>
        <v>0</v>
      </c>
      <c r="K85" s="401">
        <f>IF(B85&lt;&gt;"",COUNTIFS(A1_Individu_Data_Keadaan_SDMK!Q$4:Q$149350,'04_MASTER_KODE_SDMK'!D$62,A1_Individu_Data_Keadaan_SDMK!O$4:O$149350,B85,A1_Individu_Data_Keadaan_SDMK!U$4:U$149350,"Laki-laki",A1_Individu_Data_Keadaan_SDMK!P$4:P$149350,"Puskesmas"),"")</f>
        <v>0</v>
      </c>
      <c r="L85" s="401">
        <f>IF(B85&lt;&gt;"",COUNTIFS(A1_Individu_Data_Keadaan_SDMK!Q$4:Q$149350,'04_MASTER_KODE_SDMK'!D$62,A1_Individu_Data_Keadaan_SDMK!O$4:O$149350,B85,A1_Individu_Data_Keadaan_SDMK!U$4:U$149350,"Perempuan",A1_Individu_Data_Keadaan_SDMK!P$4:P$149350,"Puskesmas"),"")</f>
        <v>0</v>
      </c>
      <c r="M85" s="401">
        <f t="shared" si="17"/>
        <v>0</v>
      </c>
      <c r="N85" s="401">
        <f>IF(B85&lt;&gt;"",COUNTIFS(A1_Individu_Data_Keadaan_SDMK!Q$4:Q$149350,'04_MASTER_KODE_SDMK'!D$71,A1_Individu_Data_Keadaan_SDMK!O$4:O$149350,B85,A1_Individu_Data_Keadaan_SDMK!U$4:U$149350,"Perempuan",A1_Individu_Data_Keadaan_SDMK!P$4:P$149350,"Puskesmas"),"")</f>
        <v>0</v>
      </c>
      <c r="O85" s="401">
        <f>IF(B85&lt;&gt;"",COUNTIFS(A1_Individu_Data_Keadaan_SDMK!Q$4:Q$149350,'04_MASTER_KODE_SDMK'!D$75,A1_Individu_Data_Keadaan_SDMK!O$4:O$149350,B85,A1_Individu_Data_Keadaan_SDMK!U$4:U$149350,"Laki-laki",A1_Individu_Data_Keadaan_SDMK!P$4:P$149350,"Puskesmas"),"")</f>
        <v>0</v>
      </c>
      <c r="P85" s="401">
        <f>IF(B85&lt;&gt;"",COUNTIFS(A1_Individu_Data_Keadaan_SDMK!Q$4:Q$149350,'04_MASTER_KODE_SDMK'!D$75,A1_Individu_Data_Keadaan_SDMK!O$4:O$149350,B85,A1_Individu_Data_Keadaan_SDMK!U$4:U$149350,"Perempuan",A1_Individu_Data_Keadaan_SDMK!P$4:P$149350,"Puskesmas"),"")</f>
        <v>0</v>
      </c>
      <c r="Q85" s="401">
        <f t="shared" si="18"/>
        <v>0</v>
      </c>
      <c r="R85" s="401">
        <f>IF(B85&lt;&gt;"",COUNTIFS(A1_Individu_Data_Keadaan_SDMK!Q$4:Q$149350,'04_MASTER_KODE_SDMK'!D$79,A1_Individu_Data_Keadaan_SDMK!O$4:O$149350,B85,A1_Individu_Data_Keadaan_SDMK!U$4:U$149350,"Laki-laki",A1_Individu_Data_Keadaan_SDMK!P$4:P$149350,"Puskesmas"),"")</f>
        <v>0</v>
      </c>
      <c r="S85" s="401">
        <f>IF(B85&lt;&gt;"",COUNTIFS(A1_Individu_Data_Keadaan_SDMK!Q$4:Q$149350,'04_MASTER_KODE_SDMK'!D$79,A1_Individu_Data_Keadaan_SDMK!O$4:O$149350,B85,A1_Individu_Data_Keadaan_SDMK!U$4:U$149350,"Perempuan",A1_Individu_Data_Keadaan_SDMK!P$4:P$149350,"Puskesmas"),"")</f>
        <v>0</v>
      </c>
      <c r="T85" s="401">
        <f t="shared" si="19"/>
        <v>0</v>
      </c>
      <c r="U85" s="401">
        <f>IF(B85&lt;&gt;"",COUNTIFS(A1_Individu_Data_Keadaan_SDMK!Q$4:Q$149350,'04_MASTER_KODE_SDMK'!D$88,A1_Individu_Data_Keadaan_SDMK!O$4:O$149350,B85,A1_Individu_Data_Keadaan_SDMK!U$4:U$149350,"Laki-laki",A1_Individu_Data_Keadaan_SDMK!P$4:P$149350,"Puskesmas"),"")</f>
        <v>0</v>
      </c>
      <c r="V85" s="401">
        <f>IF(B85&lt;&gt;"",COUNTIFS(A1_Individu_Data_Keadaan_SDMK!Q$4:Q$149350,'04_MASTER_KODE_SDMK'!D$88,A1_Individu_Data_Keadaan_SDMK!O$4:O$149350,B85,A1_Individu_Data_Keadaan_SDMK!U$4:U$149350,"Perempuan",A1_Individu_Data_Keadaan_SDMK!P$4:P$149350,"Puskesmas"),"")</f>
        <v>0</v>
      </c>
      <c r="W85" s="401">
        <f t="shared" si="20"/>
        <v>0</v>
      </c>
      <c r="X85" s="401">
        <f>IF(B85&lt;&gt;"",COUNTIFS(A1_Individu_Data_Keadaan_SDMK!Q$4:Q$149350,'04_MASTER_KODE_SDMK'!D$91,A1_Individu_Data_Keadaan_SDMK!O$4:O$149350,B85,A1_Individu_Data_Keadaan_SDMK!U$4:U$149350,"Laki-laki",A1_Individu_Data_Keadaan_SDMK!P$4:P$149350,"Puskesmas"),"")</f>
        <v>0</v>
      </c>
      <c r="Y85" s="401">
        <f>IF(B85&lt;&gt;"",COUNTIFS(A1_Individu_Data_Keadaan_SDMK!Q$4:Q$149350,'04_MASTER_KODE_SDMK'!D$91,A1_Individu_Data_Keadaan_SDMK!O$4:O$149350,B85,A1_Individu_Data_Keadaan_SDMK!U$4:U$149350,"Perempuan",A1_Individu_Data_Keadaan_SDMK!P$4:P$149350,"Puskesmas"),"")</f>
        <v>0</v>
      </c>
      <c r="Z85" s="401">
        <f t="shared" si="21"/>
        <v>0</v>
      </c>
      <c r="AA85" s="401">
        <f>IF(B85&lt;&gt;"",COUNTIFS(A1_Individu_Data_Keadaan_SDMK!R$4:R$149350,'04_MASTER_KODE_SDMK'!E$107,A1_Individu_Data_Keadaan_SDMK!O$4:O$149350,B85,A1_Individu_Data_Keadaan_SDMK!U$4:U$149350,"Laki-laki",A1_Individu_Data_Keadaan_SDMK!P$4:P$149350,"Puskesmas"),"")</f>
        <v>0</v>
      </c>
      <c r="AB85" s="401">
        <f>IF(B85&lt;&gt;"",COUNTIFS(A1_Individu_Data_Keadaan_SDMK!R$4:R$149350,'04_MASTER_KODE_SDMK'!E$107,A1_Individu_Data_Keadaan_SDMK!O$4:O$149350,B85,A1_Individu_Data_Keadaan_SDMK!U$4:U$149350,"Perempuan"),"")</f>
        <v>0</v>
      </c>
      <c r="AC85" s="401">
        <f t="shared" si="28"/>
        <v>0</v>
      </c>
      <c r="AD85" s="401">
        <f t="shared" si="22"/>
        <v>0</v>
      </c>
      <c r="AE85" s="401">
        <f t="shared" si="23"/>
        <v>0</v>
      </c>
      <c r="AF85" s="401">
        <f t="shared" si="24"/>
        <v>0</v>
      </c>
      <c r="AG85" s="397"/>
      <c r="AH85" s="397"/>
      <c r="AI85" s="397"/>
      <c r="AJ85" s="397"/>
      <c r="AK85" s="397"/>
      <c r="AL85" s="397"/>
      <c r="AM85" s="397"/>
      <c r="AN85" s="397"/>
      <c r="AO85" s="397"/>
      <c r="AP85" s="397"/>
      <c r="AQ85" s="397"/>
      <c r="AR85" s="397"/>
      <c r="AS85" s="397"/>
      <c r="AT85" s="397"/>
      <c r="AU85" s="397"/>
    </row>
    <row r="86" spans="1:47">
      <c r="A86" s="388">
        <v>26</v>
      </c>
      <c r="B86" s="388" t="str">
        <f t="shared" si="25"/>
        <v>PEKALONGAN</v>
      </c>
      <c r="C86" s="400">
        <f>IF(B86&lt;&gt;"",COUNTIFS('02_MASTER_KODE_FASYANKES'!D$3:D$20282,"Puskesmas",'02_MASTER_KODE_FASYANKES'!L$3:L$20282,B86,'02_MASTER_KODE_FASYANKES'!E$3:E$20282,"Rawat Inap"),"")</f>
        <v>7</v>
      </c>
      <c r="D86" s="400">
        <f>IF(B86&lt;&gt;"",COUNTIFS('02_MASTER_KODE_FASYANKES'!D$3:D$20282,"Puskesmas",'02_MASTER_KODE_FASYANKES'!L$3:L$20282,B86,'02_MASTER_KODE_FASYANKES'!E$3:E$20282,"Non Rawat Inap"),"")</f>
        <v>19</v>
      </c>
      <c r="E86" s="400">
        <f>IF(B86&lt;&gt;"",COUNTIFS(A1_Individu_Data_Keadaan_SDMK!S$4:S$149350,'04_MASTER_KODE_SDMK'!F$6,A1_Individu_Data_Keadaan_SDMK!O$4:O$149350,B86,A1_Individu_Data_Keadaan_SDMK!U$4:U$149350,"Laki-laki",A1_Individu_Data_Keadaan_SDMK!P$4:P$149350,"Puskesmas"),"")</f>
        <v>0</v>
      </c>
      <c r="F86" s="400">
        <f>IF(B86&lt;&gt;"",COUNTIFS(A1_Individu_Data_Keadaan_SDMK!S$4:S$149350,'04_MASTER_KODE_SDMK'!F$6,A1_Individu_Data_Keadaan_SDMK!O$4:O$149350,B86,A1_Individu_Data_Keadaan_SDMK!U$4:U$149350,"Perempuan",A1_Individu_Data_Keadaan_SDMK!P$4:P$149350,"Puskesmas"),"")</f>
        <v>0</v>
      </c>
      <c r="G86" s="400">
        <f t="shared" si="26"/>
        <v>0</v>
      </c>
      <c r="H86" s="400">
        <f>IF(B86&lt;&gt;"",COUNTIFS(A1_Individu_Data_Keadaan_SDMK!S$4:S$149350,'04_MASTER_KODE_SDMK'!F$7,A1_Individu_Data_Keadaan_SDMK!O$4:O$149350,B86,A1_Individu_Data_Keadaan_SDMK!U$4:U$149350,"Laki-laki",A1_Individu_Data_Keadaan_SDMK!P$4:P$149350,"Puskesmas"),"")</f>
        <v>0</v>
      </c>
      <c r="I86" s="400">
        <f>IF(B86&lt;&gt;"",COUNTIFS(A1_Individu_Data_Keadaan_SDMK!S$4:S$149350,'04_MASTER_KODE_SDMK'!F$7,A1_Individu_Data_Keadaan_SDMK!O$4:O$149350,B86,A1_Individu_Data_Keadaan_SDMK!U$4:U$149350,"Perempuan",A1_Individu_Data_Keadaan_SDMK!P$4:P$149350,"Puskesmas"),"")</f>
        <v>0</v>
      </c>
      <c r="J86" s="400">
        <f t="shared" si="27"/>
        <v>0</v>
      </c>
      <c r="K86" s="400">
        <f>IF(B86&lt;&gt;"",COUNTIFS(A1_Individu_Data_Keadaan_SDMK!Q$4:Q$149350,'04_MASTER_KODE_SDMK'!D$62,A1_Individu_Data_Keadaan_SDMK!O$4:O$149350,B86,A1_Individu_Data_Keadaan_SDMK!U$4:U$149350,"Laki-laki",A1_Individu_Data_Keadaan_SDMK!P$4:P$149350,"Puskesmas"),"")</f>
        <v>0</v>
      </c>
      <c r="L86" s="400">
        <f>IF(B86&lt;&gt;"",COUNTIFS(A1_Individu_Data_Keadaan_SDMK!Q$4:Q$149350,'04_MASTER_KODE_SDMK'!D$62,A1_Individu_Data_Keadaan_SDMK!O$4:O$149350,B86,A1_Individu_Data_Keadaan_SDMK!U$4:U$149350,"Perempuan",A1_Individu_Data_Keadaan_SDMK!P$4:P$149350,"Puskesmas"),"")</f>
        <v>0</v>
      </c>
      <c r="M86" s="400">
        <f t="shared" si="17"/>
        <v>0</v>
      </c>
      <c r="N86" s="400">
        <f>IF(B86&lt;&gt;"",COUNTIFS(A1_Individu_Data_Keadaan_SDMK!Q$4:Q$149350,'04_MASTER_KODE_SDMK'!D$71,A1_Individu_Data_Keadaan_SDMK!O$4:O$149350,B86,A1_Individu_Data_Keadaan_SDMK!U$4:U$149350,"Perempuan",A1_Individu_Data_Keadaan_SDMK!P$4:P$149350,"Puskesmas"),"")</f>
        <v>0</v>
      </c>
      <c r="O86" s="400">
        <f>IF(B86&lt;&gt;"",COUNTIFS(A1_Individu_Data_Keadaan_SDMK!Q$4:Q$149350,'04_MASTER_KODE_SDMK'!D$75,A1_Individu_Data_Keadaan_SDMK!O$4:O$149350,B86,A1_Individu_Data_Keadaan_SDMK!U$4:U$149350,"Laki-laki",A1_Individu_Data_Keadaan_SDMK!P$4:P$149350,"Puskesmas"),"")</f>
        <v>0</v>
      </c>
      <c r="P86" s="400">
        <f>IF(B86&lt;&gt;"",COUNTIFS(A1_Individu_Data_Keadaan_SDMK!Q$4:Q$149350,'04_MASTER_KODE_SDMK'!D$75,A1_Individu_Data_Keadaan_SDMK!O$4:O$149350,B86,A1_Individu_Data_Keadaan_SDMK!U$4:U$149350,"Perempuan",A1_Individu_Data_Keadaan_SDMK!P$4:P$149350,"Puskesmas"),"")</f>
        <v>0</v>
      </c>
      <c r="Q86" s="400">
        <f t="shared" si="18"/>
        <v>0</v>
      </c>
      <c r="R86" s="400">
        <f>IF(B86&lt;&gt;"",COUNTIFS(A1_Individu_Data_Keadaan_SDMK!Q$4:Q$149350,'04_MASTER_KODE_SDMK'!D$79,A1_Individu_Data_Keadaan_SDMK!O$4:O$149350,B86,A1_Individu_Data_Keadaan_SDMK!U$4:U$149350,"Laki-laki",A1_Individu_Data_Keadaan_SDMK!P$4:P$149350,"Puskesmas"),"")</f>
        <v>0</v>
      </c>
      <c r="S86" s="400">
        <f>IF(B86&lt;&gt;"",COUNTIFS(A1_Individu_Data_Keadaan_SDMK!Q$4:Q$149350,'04_MASTER_KODE_SDMK'!D$79,A1_Individu_Data_Keadaan_SDMK!O$4:O$149350,B86,A1_Individu_Data_Keadaan_SDMK!U$4:U$149350,"Perempuan",A1_Individu_Data_Keadaan_SDMK!P$4:P$149350,"Puskesmas"),"")</f>
        <v>0</v>
      </c>
      <c r="T86" s="400">
        <f t="shared" si="19"/>
        <v>0</v>
      </c>
      <c r="U86" s="400">
        <f>IF(B86&lt;&gt;"",COUNTIFS(A1_Individu_Data_Keadaan_SDMK!Q$4:Q$149350,'04_MASTER_KODE_SDMK'!D$88,A1_Individu_Data_Keadaan_SDMK!O$4:O$149350,B86,A1_Individu_Data_Keadaan_SDMK!U$4:U$149350,"Laki-laki",A1_Individu_Data_Keadaan_SDMK!P$4:P$149350,"Puskesmas"),"")</f>
        <v>0</v>
      </c>
      <c r="V86" s="400">
        <f>IF(B86&lt;&gt;"",COUNTIFS(A1_Individu_Data_Keadaan_SDMK!Q$4:Q$149350,'04_MASTER_KODE_SDMK'!D$88,A1_Individu_Data_Keadaan_SDMK!O$4:O$149350,B86,A1_Individu_Data_Keadaan_SDMK!U$4:U$149350,"Perempuan",A1_Individu_Data_Keadaan_SDMK!P$4:P$149350,"Puskesmas"),"")</f>
        <v>0</v>
      </c>
      <c r="W86" s="400">
        <f t="shared" si="20"/>
        <v>0</v>
      </c>
      <c r="X86" s="400">
        <f>IF(B86&lt;&gt;"",COUNTIFS(A1_Individu_Data_Keadaan_SDMK!Q$4:Q$149350,'04_MASTER_KODE_SDMK'!D$91,A1_Individu_Data_Keadaan_SDMK!O$4:O$149350,B86,A1_Individu_Data_Keadaan_SDMK!U$4:U$149350,"Laki-laki",A1_Individu_Data_Keadaan_SDMK!P$4:P$149350,"Puskesmas"),"")</f>
        <v>0</v>
      </c>
      <c r="Y86" s="400">
        <f>IF(B86&lt;&gt;"",COUNTIFS(A1_Individu_Data_Keadaan_SDMK!Q$4:Q$149350,'04_MASTER_KODE_SDMK'!D$91,A1_Individu_Data_Keadaan_SDMK!O$4:O$149350,B86,A1_Individu_Data_Keadaan_SDMK!U$4:U$149350,"Perempuan",A1_Individu_Data_Keadaan_SDMK!P$4:P$149350,"Puskesmas"),"")</f>
        <v>0</v>
      </c>
      <c r="Z86" s="400">
        <f t="shared" si="21"/>
        <v>0</v>
      </c>
      <c r="AA86" s="400">
        <f>IF(B86&lt;&gt;"",COUNTIFS(A1_Individu_Data_Keadaan_SDMK!R$4:R$149350,'04_MASTER_KODE_SDMK'!E$107,A1_Individu_Data_Keadaan_SDMK!O$4:O$149350,B86,A1_Individu_Data_Keadaan_SDMK!U$4:U$149350,"Laki-laki",A1_Individu_Data_Keadaan_SDMK!P$4:P$149350,"Puskesmas"),"")</f>
        <v>0</v>
      </c>
      <c r="AB86" s="400">
        <f>IF(B86&lt;&gt;"",COUNTIFS(A1_Individu_Data_Keadaan_SDMK!R$4:R$149350,'04_MASTER_KODE_SDMK'!E$107,A1_Individu_Data_Keadaan_SDMK!O$4:O$149350,B86,A1_Individu_Data_Keadaan_SDMK!U$4:U$149350,"Perempuan"),"")</f>
        <v>0</v>
      </c>
      <c r="AC86" s="400">
        <f t="shared" si="28"/>
        <v>0</v>
      </c>
      <c r="AD86" s="400">
        <f t="shared" si="22"/>
        <v>0</v>
      </c>
      <c r="AE86" s="400">
        <f t="shared" si="23"/>
        <v>0</v>
      </c>
      <c r="AF86" s="400">
        <f t="shared" si="24"/>
        <v>0</v>
      </c>
      <c r="AG86" s="397"/>
      <c r="AH86" s="397"/>
      <c r="AI86" s="397"/>
      <c r="AJ86" s="397"/>
      <c r="AK86" s="397"/>
      <c r="AL86" s="397"/>
      <c r="AM86" s="397"/>
      <c r="AN86" s="397"/>
      <c r="AO86" s="397"/>
      <c r="AP86" s="397"/>
      <c r="AQ86" s="397"/>
      <c r="AR86" s="397"/>
      <c r="AS86" s="397"/>
      <c r="AT86" s="397"/>
      <c r="AU86" s="397"/>
    </row>
    <row r="87" spans="1:47">
      <c r="A87" s="396">
        <v>27</v>
      </c>
      <c r="B87" s="396" t="str">
        <f t="shared" si="25"/>
        <v>PEMALANG</v>
      </c>
      <c r="C87" s="401">
        <f>IF(B87&lt;&gt;"",COUNTIFS('02_MASTER_KODE_FASYANKES'!D$3:D$20282,"Puskesmas",'02_MASTER_KODE_FASYANKES'!L$3:L$20282,B87,'02_MASTER_KODE_FASYANKES'!E$3:E$20282,"Rawat Inap"),"")</f>
        <v>4</v>
      </c>
      <c r="D87" s="401">
        <f>IF(B87&lt;&gt;"",COUNTIFS('02_MASTER_KODE_FASYANKES'!D$3:D$20282,"Puskesmas",'02_MASTER_KODE_FASYANKES'!L$3:L$20282,B87,'02_MASTER_KODE_FASYANKES'!E$3:E$20282,"Non Rawat Inap"),"")</f>
        <v>18</v>
      </c>
      <c r="E87" s="401">
        <f>IF(B87&lt;&gt;"",COUNTIFS(A1_Individu_Data_Keadaan_SDMK!S$4:S$149350,'04_MASTER_KODE_SDMK'!F$6,A1_Individu_Data_Keadaan_SDMK!O$4:O$149350,B87,A1_Individu_Data_Keadaan_SDMK!U$4:U$149350,"Laki-laki",A1_Individu_Data_Keadaan_SDMK!P$4:P$149350,"Puskesmas"),"")</f>
        <v>0</v>
      </c>
      <c r="F87" s="401">
        <f>IF(B87&lt;&gt;"",COUNTIFS(A1_Individu_Data_Keadaan_SDMK!S$4:S$149350,'04_MASTER_KODE_SDMK'!F$6,A1_Individu_Data_Keadaan_SDMK!O$4:O$149350,B87,A1_Individu_Data_Keadaan_SDMK!U$4:U$149350,"Perempuan",A1_Individu_Data_Keadaan_SDMK!P$4:P$149350,"Puskesmas"),"")</f>
        <v>0</v>
      </c>
      <c r="G87" s="401">
        <f t="shared" si="26"/>
        <v>0</v>
      </c>
      <c r="H87" s="401">
        <f>IF(B87&lt;&gt;"",COUNTIFS(A1_Individu_Data_Keadaan_SDMK!S$4:S$149350,'04_MASTER_KODE_SDMK'!F$7,A1_Individu_Data_Keadaan_SDMK!O$4:O$149350,B87,A1_Individu_Data_Keadaan_SDMK!U$4:U$149350,"Laki-laki",A1_Individu_Data_Keadaan_SDMK!P$4:P$149350,"Puskesmas"),"")</f>
        <v>0</v>
      </c>
      <c r="I87" s="401">
        <f>IF(B87&lt;&gt;"",COUNTIFS(A1_Individu_Data_Keadaan_SDMK!S$4:S$149350,'04_MASTER_KODE_SDMK'!F$7,A1_Individu_Data_Keadaan_SDMK!O$4:O$149350,B87,A1_Individu_Data_Keadaan_SDMK!U$4:U$149350,"Perempuan",A1_Individu_Data_Keadaan_SDMK!P$4:P$149350,"Puskesmas"),"")</f>
        <v>0</v>
      </c>
      <c r="J87" s="401">
        <f t="shared" si="27"/>
        <v>0</v>
      </c>
      <c r="K87" s="401">
        <f>IF(B87&lt;&gt;"",COUNTIFS(A1_Individu_Data_Keadaan_SDMK!Q$4:Q$149350,'04_MASTER_KODE_SDMK'!D$62,A1_Individu_Data_Keadaan_SDMK!O$4:O$149350,B87,A1_Individu_Data_Keadaan_SDMK!U$4:U$149350,"Laki-laki",A1_Individu_Data_Keadaan_SDMK!P$4:P$149350,"Puskesmas"),"")</f>
        <v>0</v>
      </c>
      <c r="L87" s="401">
        <f>IF(B87&lt;&gt;"",COUNTIFS(A1_Individu_Data_Keadaan_SDMK!Q$4:Q$149350,'04_MASTER_KODE_SDMK'!D$62,A1_Individu_Data_Keadaan_SDMK!O$4:O$149350,B87,A1_Individu_Data_Keadaan_SDMK!U$4:U$149350,"Perempuan",A1_Individu_Data_Keadaan_SDMK!P$4:P$149350,"Puskesmas"),"")</f>
        <v>0</v>
      </c>
      <c r="M87" s="401">
        <f t="shared" si="17"/>
        <v>0</v>
      </c>
      <c r="N87" s="401">
        <f>IF(B87&lt;&gt;"",COUNTIFS(A1_Individu_Data_Keadaan_SDMK!Q$4:Q$149350,'04_MASTER_KODE_SDMK'!D$71,A1_Individu_Data_Keadaan_SDMK!O$4:O$149350,B87,A1_Individu_Data_Keadaan_SDMK!U$4:U$149350,"Perempuan",A1_Individu_Data_Keadaan_SDMK!P$4:P$149350,"Puskesmas"),"")</f>
        <v>0</v>
      </c>
      <c r="O87" s="401">
        <f>IF(B87&lt;&gt;"",COUNTIFS(A1_Individu_Data_Keadaan_SDMK!Q$4:Q$149350,'04_MASTER_KODE_SDMK'!D$75,A1_Individu_Data_Keadaan_SDMK!O$4:O$149350,B87,A1_Individu_Data_Keadaan_SDMK!U$4:U$149350,"Laki-laki",A1_Individu_Data_Keadaan_SDMK!P$4:P$149350,"Puskesmas"),"")</f>
        <v>0</v>
      </c>
      <c r="P87" s="401">
        <f>IF(B87&lt;&gt;"",COUNTIFS(A1_Individu_Data_Keadaan_SDMK!Q$4:Q$149350,'04_MASTER_KODE_SDMK'!D$75,A1_Individu_Data_Keadaan_SDMK!O$4:O$149350,B87,A1_Individu_Data_Keadaan_SDMK!U$4:U$149350,"Perempuan",A1_Individu_Data_Keadaan_SDMK!P$4:P$149350,"Puskesmas"),"")</f>
        <v>0</v>
      </c>
      <c r="Q87" s="401">
        <f t="shared" si="18"/>
        <v>0</v>
      </c>
      <c r="R87" s="401">
        <f>IF(B87&lt;&gt;"",COUNTIFS(A1_Individu_Data_Keadaan_SDMK!Q$4:Q$149350,'04_MASTER_KODE_SDMK'!D$79,A1_Individu_Data_Keadaan_SDMK!O$4:O$149350,B87,A1_Individu_Data_Keadaan_SDMK!U$4:U$149350,"Laki-laki",A1_Individu_Data_Keadaan_SDMK!P$4:P$149350,"Puskesmas"),"")</f>
        <v>0</v>
      </c>
      <c r="S87" s="401">
        <f>IF(B87&lt;&gt;"",COUNTIFS(A1_Individu_Data_Keadaan_SDMK!Q$4:Q$149350,'04_MASTER_KODE_SDMK'!D$79,A1_Individu_Data_Keadaan_SDMK!O$4:O$149350,B87,A1_Individu_Data_Keadaan_SDMK!U$4:U$149350,"Perempuan",A1_Individu_Data_Keadaan_SDMK!P$4:P$149350,"Puskesmas"),"")</f>
        <v>0</v>
      </c>
      <c r="T87" s="401">
        <f t="shared" si="19"/>
        <v>0</v>
      </c>
      <c r="U87" s="401">
        <f>IF(B87&lt;&gt;"",COUNTIFS(A1_Individu_Data_Keadaan_SDMK!Q$4:Q$149350,'04_MASTER_KODE_SDMK'!D$88,A1_Individu_Data_Keadaan_SDMK!O$4:O$149350,B87,A1_Individu_Data_Keadaan_SDMK!U$4:U$149350,"Laki-laki",A1_Individu_Data_Keadaan_SDMK!P$4:P$149350,"Puskesmas"),"")</f>
        <v>0</v>
      </c>
      <c r="V87" s="401">
        <f>IF(B87&lt;&gt;"",COUNTIFS(A1_Individu_Data_Keadaan_SDMK!Q$4:Q$149350,'04_MASTER_KODE_SDMK'!D$88,A1_Individu_Data_Keadaan_SDMK!O$4:O$149350,B87,A1_Individu_Data_Keadaan_SDMK!U$4:U$149350,"Perempuan",A1_Individu_Data_Keadaan_SDMK!P$4:P$149350,"Puskesmas"),"")</f>
        <v>0</v>
      </c>
      <c r="W87" s="401">
        <f t="shared" si="20"/>
        <v>0</v>
      </c>
      <c r="X87" s="401">
        <f>IF(B87&lt;&gt;"",COUNTIFS(A1_Individu_Data_Keadaan_SDMK!Q$4:Q$149350,'04_MASTER_KODE_SDMK'!D$91,A1_Individu_Data_Keadaan_SDMK!O$4:O$149350,B87,A1_Individu_Data_Keadaan_SDMK!U$4:U$149350,"Laki-laki",A1_Individu_Data_Keadaan_SDMK!P$4:P$149350,"Puskesmas"),"")</f>
        <v>0</v>
      </c>
      <c r="Y87" s="401">
        <f>IF(B87&lt;&gt;"",COUNTIFS(A1_Individu_Data_Keadaan_SDMK!Q$4:Q$149350,'04_MASTER_KODE_SDMK'!D$91,A1_Individu_Data_Keadaan_SDMK!O$4:O$149350,B87,A1_Individu_Data_Keadaan_SDMK!U$4:U$149350,"Perempuan",A1_Individu_Data_Keadaan_SDMK!P$4:P$149350,"Puskesmas"),"")</f>
        <v>0</v>
      </c>
      <c r="Z87" s="401">
        <f t="shared" si="21"/>
        <v>0</v>
      </c>
      <c r="AA87" s="401">
        <f>IF(B87&lt;&gt;"",COUNTIFS(A1_Individu_Data_Keadaan_SDMK!R$4:R$149350,'04_MASTER_KODE_SDMK'!E$107,A1_Individu_Data_Keadaan_SDMK!O$4:O$149350,B87,A1_Individu_Data_Keadaan_SDMK!U$4:U$149350,"Laki-laki",A1_Individu_Data_Keadaan_SDMK!P$4:P$149350,"Puskesmas"),"")</f>
        <v>0</v>
      </c>
      <c r="AB87" s="401">
        <f>IF(B87&lt;&gt;"",COUNTIFS(A1_Individu_Data_Keadaan_SDMK!R$4:R$149350,'04_MASTER_KODE_SDMK'!E$107,A1_Individu_Data_Keadaan_SDMK!O$4:O$149350,B87,A1_Individu_Data_Keadaan_SDMK!U$4:U$149350,"Perempuan"),"")</f>
        <v>0</v>
      </c>
      <c r="AC87" s="401">
        <f t="shared" si="28"/>
        <v>0</v>
      </c>
      <c r="AD87" s="401">
        <f t="shared" si="22"/>
        <v>0</v>
      </c>
      <c r="AE87" s="401">
        <f t="shared" si="23"/>
        <v>0</v>
      </c>
      <c r="AF87" s="401">
        <f t="shared" si="24"/>
        <v>0</v>
      </c>
      <c r="AG87" s="397"/>
      <c r="AH87" s="397"/>
      <c r="AI87" s="397"/>
      <c r="AJ87" s="397"/>
      <c r="AK87" s="397"/>
      <c r="AL87" s="397"/>
      <c r="AM87" s="397"/>
      <c r="AN87" s="397"/>
      <c r="AO87" s="397"/>
      <c r="AP87" s="397"/>
      <c r="AQ87" s="397"/>
      <c r="AR87" s="397"/>
      <c r="AS87" s="397"/>
      <c r="AT87" s="397"/>
      <c r="AU87" s="397"/>
    </row>
    <row r="88" spans="1:47">
      <c r="A88" s="388">
        <v>28</v>
      </c>
      <c r="B88" s="388" t="str">
        <f t="shared" si="25"/>
        <v>TEGAL</v>
      </c>
      <c r="C88" s="400">
        <f>IF(B88&lt;&gt;"",COUNTIFS('02_MASTER_KODE_FASYANKES'!D$3:D$20282,"Puskesmas",'02_MASTER_KODE_FASYANKES'!L$3:L$20282,B88,'02_MASTER_KODE_FASYANKES'!E$3:E$20282,"Rawat Inap"),"")</f>
        <v>10</v>
      </c>
      <c r="D88" s="400">
        <f>IF(B88&lt;&gt;"",COUNTIFS('02_MASTER_KODE_FASYANKES'!D$3:D$20282,"Puskesmas",'02_MASTER_KODE_FASYANKES'!L$3:L$20282,B88,'02_MASTER_KODE_FASYANKES'!E$3:E$20282,"Non Rawat Inap"),"")</f>
        <v>19</v>
      </c>
      <c r="E88" s="400">
        <f>IF(B88&lt;&gt;"",COUNTIFS(A1_Individu_Data_Keadaan_SDMK!S$4:S$149350,'04_MASTER_KODE_SDMK'!F$6,A1_Individu_Data_Keadaan_SDMK!O$4:O$149350,B88,A1_Individu_Data_Keadaan_SDMK!U$4:U$149350,"Laki-laki",A1_Individu_Data_Keadaan_SDMK!P$4:P$149350,"Puskesmas"),"")</f>
        <v>0</v>
      </c>
      <c r="F88" s="400">
        <f>IF(B88&lt;&gt;"",COUNTIFS(A1_Individu_Data_Keadaan_SDMK!S$4:S$149350,'04_MASTER_KODE_SDMK'!F$6,A1_Individu_Data_Keadaan_SDMK!O$4:O$149350,B88,A1_Individu_Data_Keadaan_SDMK!U$4:U$149350,"Perempuan",A1_Individu_Data_Keadaan_SDMK!P$4:P$149350,"Puskesmas"),"")</f>
        <v>0</v>
      </c>
      <c r="G88" s="400">
        <f t="shared" si="26"/>
        <v>0</v>
      </c>
      <c r="H88" s="400">
        <f>IF(B88&lt;&gt;"",COUNTIFS(A1_Individu_Data_Keadaan_SDMK!S$4:S$149350,'04_MASTER_KODE_SDMK'!F$7,A1_Individu_Data_Keadaan_SDMK!O$4:O$149350,B88,A1_Individu_Data_Keadaan_SDMK!U$4:U$149350,"Laki-laki",A1_Individu_Data_Keadaan_SDMK!P$4:P$149350,"Puskesmas"),"")</f>
        <v>0</v>
      </c>
      <c r="I88" s="400">
        <f>IF(B88&lt;&gt;"",COUNTIFS(A1_Individu_Data_Keadaan_SDMK!S$4:S$149350,'04_MASTER_KODE_SDMK'!F$7,A1_Individu_Data_Keadaan_SDMK!O$4:O$149350,B88,A1_Individu_Data_Keadaan_SDMK!U$4:U$149350,"Perempuan",A1_Individu_Data_Keadaan_SDMK!P$4:P$149350,"Puskesmas"),"")</f>
        <v>0</v>
      </c>
      <c r="J88" s="400">
        <f t="shared" si="27"/>
        <v>0</v>
      </c>
      <c r="K88" s="400">
        <f>IF(B88&lt;&gt;"",COUNTIFS(A1_Individu_Data_Keadaan_SDMK!Q$4:Q$149350,'04_MASTER_KODE_SDMK'!D$62,A1_Individu_Data_Keadaan_SDMK!O$4:O$149350,B88,A1_Individu_Data_Keadaan_SDMK!U$4:U$149350,"Laki-laki",A1_Individu_Data_Keadaan_SDMK!P$4:P$149350,"Puskesmas"),"")</f>
        <v>0</v>
      </c>
      <c r="L88" s="400">
        <f>IF(B88&lt;&gt;"",COUNTIFS(A1_Individu_Data_Keadaan_SDMK!Q$4:Q$149350,'04_MASTER_KODE_SDMK'!D$62,A1_Individu_Data_Keadaan_SDMK!O$4:O$149350,B88,A1_Individu_Data_Keadaan_SDMK!U$4:U$149350,"Perempuan",A1_Individu_Data_Keadaan_SDMK!P$4:P$149350,"Puskesmas"),"")</f>
        <v>0</v>
      </c>
      <c r="M88" s="400">
        <f t="shared" si="17"/>
        <v>0</v>
      </c>
      <c r="N88" s="400">
        <f>IF(B88&lt;&gt;"",COUNTIFS(A1_Individu_Data_Keadaan_SDMK!Q$4:Q$149350,'04_MASTER_KODE_SDMK'!D$71,A1_Individu_Data_Keadaan_SDMK!O$4:O$149350,B88,A1_Individu_Data_Keadaan_SDMK!U$4:U$149350,"Perempuan",A1_Individu_Data_Keadaan_SDMK!P$4:P$149350,"Puskesmas"),"")</f>
        <v>0</v>
      </c>
      <c r="O88" s="400">
        <f>IF(B88&lt;&gt;"",COUNTIFS(A1_Individu_Data_Keadaan_SDMK!Q$4:Q$149350,'04_MASTER_KODE_SDMK'!D$75,A1_Individu_Data_Keadaan_SDMK!O$4:O$149350,B88,A1_Individu_Data_Keadaan_SDMK!U$4:U$149350,"Laki-laki",A1_Individu_Data_Keadaan_SDMK!P$4:P$149350,"Puskesmas"),"")</f>
        <v>0</v>
      </c>
      <c r="P88" s="400">
        <f>IF(B88&lt;&gt;"",COUNTIFS(A1_Individu_Data_Keadaan_SDMK!Q$4:Q$149350,'04_MASTER_KODE_SDMK'!D$75,A1_Individu_Data_Keadaan_SDMK!O$4:O$149350,B88,A1_Individu_Data_Keadaan_SDMK!U$4:U$149350,"Perempuan",A1_Individu_Data_Keadaan_SDMK!P$4:P$149350,"Puskesmas"),"")</f>
        <v>0</v>
      </c>
      <c r="Q88" s="400">
        <f t="shared" si="18"/>
        <v>0</v>
      </c>
      <c r="R88" s="400">
        <f>IF(B88&lt;&gt;"",COUNTIFS(A1_Individu_Data_Keadaan_SDMK!Q$4:Q$149350,'04_MASTER_KODE_SDMK'!D$79,A1_Individu_Data_Keadaan_SDMK!O$4:O$149350,B88,A1_Individu_Data_Keadaan_SDMK!U$4:U$149350,"Laki-laki",A1_Individu_Data_Keadaan_SDMK!P$4:P$149350,"Puskesmas"),"")</f>
        <v>0</v>
      </c>
      <c r="S88" s="400">
        <f>IF(B88&lt;&gt;"",COUNTIFS(A1_Individu_Data_Keadaan_SDMK!Q$4:Q$149350,'04_MASTER_KODE_SDMK'!D$79,A1_Individu_Data_Keadaan_SDMK!O$4:O$149350,B88,A1_Individu_Data_Keadaan_SDMK!U$4:U$149350,"Perempuan",A1_Individu_Data_Keadaan_SDMK!P$4:P$149350,"Puskesmas"),"")</f>
        <v>0</v>
      </c>
      <c r="T88" s="400">
        <f t="shared" si="19"/>
        <v>0</v>
      </c>
      <c r="U88" s="400">
        <f>IF(B88&lt;&gt;"",COUNTIFS(A1_Individu_Data_Keadaan_SDMK!Q$4:Q$149350,'04_MASTER_KODE_SDMK'!D$88,A1_Individu_Data_Keadaan_SDMK!O$4:O$149350,B88,A1_Individu_Data_Keadaan_SDMK!U$4:U$149350,"Laki-laki",A1_Individu_Data_Keadaan_SDMK!P$4:P$149350,"Puskesmas"),"")</f>
        <v>0</v>
      </c>
      <c r="V88" s="400">
        <f>IF(B88&lt;&gt;"",COUNTIFS(A1_Individu_Data_Keadaan_SDMK!Q$4:Q$149350,'04_MASTER_KODE_SDMK'!D$88,A1_Individu_Data_Keadaan_SDMK!O$4:O$149350,B88,A1_Individu_Data_Keadaan_SDMK!U$4:U$149350,"Perempuan",A1_Individu_Data_Keadaan_SDMK!P$4:P$149350,"Puskesmas"),"")</f>
        <v>0</v>
      </c>
      <c r="W88" s="400">
        <f t="shared" si="20"/>
        <v>0</v>
      </c>
      <c r="X88" s="400">
        <f>IF(B88&lt;&gt;"",COUNTIFS(A1_Individu_Data_Keadaan_SDMK!Q$4:Q$149350,'04_MASTER_KODE_SDMK'!D$91,A1_Individu_Data_Keadaan_SDMK!O$4:O$149350,B88,A1_Individu_Data_Keadaan_SDMK!U$4:U$149350,"Laki-laki",A1_Individu_Data_Keadaan_SDMK!P$4:P$149350,"Puskesmas"),"")</f>
        <v>0</v>
      </c>
      <c r="Y88" s="400">
        <f>IF(B88&lt;&gt;"",COUNTIFS(A1_Individu_Data_Keadaan_SDMK!Q$4:Q$149350,'04_MASTER_KODE_SDMK'!D$91,A1_Individu_Data_Keadaan_SDMK!O$4:O$149350,B88,A1_Individu_Data_Keadaan_SDMK!U$4:U$149350,"Perempuan",A1_Individu_Data_Keadaan_SDMK!P$4:P$149350,"Puskesmas"),"")</f>
        <v>0</v>
      </c>
      <c r="Z88" s="400">
        <f t="shared" si="21"/>
        <v>0</v>
      </c>
      <c r="AA88" s="400">
        <f>IF(B88&lt;&gt;"",COUNTIFS(A1_Individu_Data_Keadaan_SDMK!R$4:R$149350,'04_MASTER_KODE_SDMK'!E$107,A1_Individu_Data_Keadaan_SDMK!O$4:O$149350,B88,A1_Individu_Data_Keadaan_SDMK!U$4:U$149350,"Laki-laki",A1_Individu_Data_Keadaan_SDMK!P$4:P$149350,"Puskesmas"),"")</f>
        <v>0</v>
      </c>
      <c r="AB88" s="400">
        <f>IF(B88&lt;&gt;"",COUNTIFS(A1_Individu_Data_Keadaan_SDMK!R$4:R$149350,'04_MASTER_KODE_SDMK'!E$107,A1_Individu_Data_Keadaan_SDMK!O$4:O$149350,B88,A1_Individu_Data_Keadaan_SDMK!U$4:U$149350,"Perempuan"),"")</f>
        <v>0</v>
      </c>
      <c r="AC88" s="400">
        <f t="shared" si="28"/>
        <v>0</v>
      </c>
      <c r="AD88" s="400">
        <f t="shared" si="22"/>
        <v>0</v>
      </c>
      <c r="AE88" s="400">
        <f t="shared" si="23"/>
        <v>0</v>
      </c>
      <c r="AF88" s="400">
        <f t="shared" si="24"/>
        <v>0</v>
      </c>
      <c r="AG88" s="397"/>
      <c r="AH88" s="397"/>
      <c r="AI88" s="397"/>
      <c r="AJ88" s="397"/>
      <c r="AK88" s="397"/>
      <c r="AL88" s="397"/>
      <c r="AM88" s="397"/>
      <c r="AN88" s="397"/>
      <c r="AO88" s="397"/>
      <c r="AP88" s="397"/>
      <c r="AQ88" s="397"/>
      <c r="AR88" s="397"/>
      <c r="AS88" s="397"/>
      <c r="AT88" s="397"/>
      <c r="AU88" s="397"/>
    </row>
    <row r="89" spans="1:47">
      <c r="A89" s="396">
        <v>29</v>
      </c>
      <c r="B89" s="396" t="str">
        <f t="shared" si="25"/>
        <v>BREBES</v>
      </c>
      <c r="C89" s="401">
        <f>IF(B89&lt;&gt;"",COUNTIFS('02_MASTER_KODE_FASYANKES'!D$3:D$20282,"Puskesmas",'02_MASTER_KODE_FASYANKES'!L$3:L$20282,B89,'02_MASTER_KODE_FASYANKES'!E$3:E$20282,"Rawat Inap"),"")</f>
        <v>18</v>
      </c>
      <c r="D89" s="401">
        <f>IF(B89&lt;&gt;"",COUNTIFS('02_MASTER_KODE_FASYANKES'!D$3:D$20282,"Puskesmas",'02_MASTER_KODE_FASYANKES'!L$3:L$20282,B89,'02_MASTER_KODE_FASYANKES'!E$3:E$20282,"Non Rawat Inap"),"")</f>
        <v>20</v>
      </c>
      <c r="E89" s="401">
        <f>IF(B89&lt;&gt;"",COUNTIFS(A1_Individu_Data_Keadaan_SDMK!S$4:S$149350,'04_MASTER_KODE_SDMK'!F$6,A1_Individu_Data_Keadaan_SDMK!O$4:O$149350,B89,A1_Individu_Data_Keadaan_SDMK!U$4:U$149350,"Laki-laki",A1_Individu_Data_Keadaan_SDMK!P$4:P$149350,"Puskesmas"),"")</f>
        <v>0</v>
      </c>
      <c r="F89" s="401">
        <f>IF(B89&lt;&gt;"",COUNTIFS(A1_Individu_Data_Keadaan_SDMK!S$4:S$149350,'04_MASTER_KODE_SDMK'!F$6,A1_Individu_Data_Keadaan_SDMK!O$4:O$149350,B89,A1_Individu_Data_Keadaan_SDMK!U$4:U$149350,"Perempuan",A1_Individu_Data_Keadaan_SDMK!P$4:P$149350,"Puskesmas"),"")</f>
        <v>0</v>
      </c>
      <c r="G89" s="401">
        <f t="shared" si="26"/>
        <v>0</v>
      </c>
      <c r="H89" s="401">
        <f>IF(B89&lt;&gt;"",COUNTIFS(A1_Individu_Data_Keadaan_SDMK!S$4:S$149350,'04_MASTER_KODE_SDMK'!F$7,A1_Individu_Data_Keadaan_SDMK!O$4:O$149350,B89,A1_Individu_Data_Keadaan_SDMK!U$4:U$149350,"Laki-laki",A1_Individu_Data_Keadaan_SDMK!P$4:P$149350,"Puskesmas"),"")</f>
        <v>0</v>
      </c>
      <c r="I89" s="401">
        <f>IF(B89&lt;&gt;"",COUNTIFS(A1_Individu_Data_Keadaan_SDMK!S$4:S$149350,'04_MASTER_KODE_SDMK'!F$7,A1_Individu_Data_Keadaan_SDMK!O$4:O$149350,B89,A1_Individu_Data_Keadaan_SDMK!U$4:U$149350,"Perempuan",A1_Individu_Data_Keadaan_SDMK!P$4:P$149350,"Puskesmas"),"")</f>
        <v>0</v>
      </c>
      <c r="J89" s="401">
        <f t="shared" si="27"/>
        <v>0</v>
      </c>
      <c r="K89" s="401">
        <f>IF(B89&lt;&gt;"",COUNTIFS(A1_Individu_Data_Keadaan_SDMK!Q$4:Q$149350,'04_MASTER_KODE_SDMK'!D$62,A1_Individu_Data_Keadaan_SDMK!O$4:O$149350,B89,A1_Individu_Data_Keadaan_SDMK!U$4:U$149350,"Laki-laki",A1_Individu_Data_Keadaan_SDMK!P$4:P$149350,"Puskesmas"),"")</f>
        <v>0</v>
      </c>
      <c r="L89" s="401">
        <f>IF(B89&lt;&gt;"",COUNTIFS(A1_Individu_Data_Keadaan_SDMK!Q$4:Q$149350,'04_MASTER_KODE_SDMK'!D$62,A1_Individu_Data_Keadaan_SDMK!O$4:O$149350,B89,A1_Individu_Data_Keadaan_SDMK!U$4:U$149350,"Perempuan",A1_Individu_Data_Keadaan_SDMK!P$4:P$149350,"Puskesmas"),"")</f>
        <v>0</v>
      </c>
      <c r="M89" s="401">
        <f t="shared" si="17"/>
        <v>0</v>
      </c>
      <c r="N89" s="401">
        <f>IF(B89&lt;&gt;"",COUNTIFS(A1_Individu_Data_Keadaan_SDMK!Q$4:Q$149350,'04_MASTER_KODE_SDMK'!D$71,A1_Individu_Data_Keadaan_SDMK!O$4:O$149350,B89,A1_Individu_Data_Keadaan_SDMK!U$4:U$149350,"Perempuan",A1_Individu_Data_Keadaan_SDMK!P$4:P$149350,"Puskesmas"),"")</f>
        <v>0</v>
      </c>
      <c r="O89" s="401">
        <f>IF(B89&lt;&gt;"",COUNTIFS(A1_Individu_Data_Keadaan_SDMK!Q$4:Q$149350,'04_MASTER_KODE_SDMK'!D$75,A1_Individu_Data_Keadaan_SDMK!O$4:O$149350,B89,A1_Individu_Data_Keadaan_SDMK!U$4:U$149350,"Laki-laki",A1_Individu_Data_Keadaan_SDMK!P$4:P$149350,"Puskesmas"),"")</f>
        <v>0</v>
      </c>
      <c r="P89" s="401">
        <f>IF(B89&lt;&gt;"",COUNTIFS(A1_Individu_Data_Keadaan_SDMK!Q$4:Q$149350,'04_MASTER_KODE_SDMK'!D$75,A1_Individu_Data_Keadaan_SDMK!O$4:O$149350,B89,A1_Individu_Data_Keadaan_SDMK!U$4:U$149350,"Perempuan",A1_Individu_Data_Keadaan_SDMK!P$4:P$149350,"Puskesmas"),"")</f>
        <v>0</v>
      </c>
      <c r="Q89" s="401">
        <f t="shared" si="18"/>
        <v>0</v>
      </c>
      <c r="R89" s="401">
        <f>IF(B89&lt;&gt;"",COUNTIFS(A1_Individu_Data_Keadaan_SDMK!Q$4:Q$149350,'04_MASTER_KODE_SDMK'!D$79,A1_Individu_Data_Keadaan_SDMK!O$4:O$149350,B89,A1_Individu_Data_Keadaan_SDMK!U$4:U$149350,"Laki-laki",A1_Individu_Data_Keadaan_SDMK!P$4:P$149350,"Puskesmas"),"")</f>
        <v>0</v>
      </c>
      <c r="S89" s="401">
        <f>IF(B89&lt;&gt;"",COUNTIFS(A1_Individu_Data_Keadaan_SDMK!Q$4:Q$149350,'04_MASTER_KODE_SDMK'!D$79,A1_Individu_Data_Keadaan_SDMK!O$4:O$149350,B89,A1_Individu_Data_Keadaan_SDMK!U$4:U$149350,"Perempuan",A1_Individu_Data_Keadaan_SDMK!P$4:P$149350,"Puskesmas"),"")</f>
        <v>0</v>
      </c>
      <c r="T89" s="401">
        <f t="shared" si="19"/>
        <v>0</v>
      </c>
      <c r="U89" s="401">
        <f>IF(B89&lt;&gt;"",COUNTIFS(A1_Individu_Data_Keadaan_SDMK!Q$4:Q$149350,'04_MASTER_KODE_SDMK'!D$88,A1_Individu_Data_Keadaan_SDMK!O$4:O$149350,B89,A1_Individu_Data_Keadaan_SDMK!U$4:U$149350,"Laki-laki",A1_Individu_Data_Keadaan_SDMK!P$4:P$149350,"Puskesmas"),"")</f>
        <v>0</v>
      </c>
      <c r="V89" s="401">
        <f>IF(B89&lt;&gt;"",COUNTIFS(A1_Individu_Data_Keadaan_SDMK!Q$4:Q$149350,'04_MASTER_KODE_SDMK'!D$88,A1_Individu_Data_Keadaan_SDMK!O$4:O$149350,B89,A1_Individu_Data_Keadaan_SDMK!U$4:U$149350,"Perempuan",A1_Individu_Data_Keadaan_SDMK!P$4:P$149350,"Puskesmas"),"")</f>
        <v>0</v>
      </c>
      <c r="W89" s="401">
        <f t="shared" si="20"/>
        <v>0</v>
      </c>
      <c r="X89" s="401">
        <f>IF(B89&lt;&gt;"",COUNTIFS(A1_Individu_Data_Keadaan_SDMK!Q$4:Q$149350,'04_MASTER_KODE_SDMK'!D$91,A1_Individu_Data_Keadaan_SDMK!O$4:O$149350,B89,A1_Individu_Data_Keadaan_SDMK!U$4:U$149350,"Laki-laki",A1_Individu_Data_Keadaan_SDMK!P$4:P$149350,"Puskesmas"),"")</f>
        <v>0</v>
      </c>
      <c r="Y89" s="401">
        <f>IF(B89&lt;&gt;"",COUNTIFS(A1_Individu_Data_Keadaan_SDMK!Q$4:Q$149350,'04_MASTER_KODE_SDMK'!D$91,A1_Individu_Data_Keadaan_SDMK!O$4:O$149350,B89,A1_Individu_Data_Keadaan_SDMK!U$4:U$149350,"Perempuan",A1_Individu_Data_Keadaan_SDMK!P$4:P$149350,"Puskesmas"),"")</f>
        <v>0</v>
      </c>
      <c r="Z89" s="401">
        <f t="shared" si="21"/>
        <v>0</v>
      </c>
      <c r="AA89" s="401">
        <f>IF(B89&lt;&gt;"",COUNTIFS(A1_Individu_Data_Keadaan_SDMK!R$4:R$149350,'04_MASTER_KODE_SDMK'!E$107,A1_Individu_Data_Keadaan_SDMK!O$4:O$149350,B89,A1_Individu_Data_Keadaan_SDMK!U$4:U$149350,"Laki-laki",A1_Individu_Data_Keadaan_SDMK!P$4:P$149350,"Puskesmas"),"")</f>
        <v>0</v>
      </c>
      <c r="AB89" s="401">
        <f>IF(B89&lt;&gt;"",COUNTIFS(A1_Individu_Data_Keadaan_SDMK!R$4:R$149350,'04_MASTER_KODE_SDMK'!E$107,A1_Individu_Data_Keadaan_SDMK!O$4:O$149350,B89,A1_Individu_Data_Keadaan_SDMK!U$4:U$149350,"Perempuan"),"")</f>
        <v>0</v>
      </c>
      <c r="AC89" s="401">
        <f t="shared" si="28"/>
        <v>0</v>
      </c>
      <c r="AD89" s="401">
        <f t="shared" si="22"/>
        <v>0</v>
      </c>
      <c r="AE89" s="401">
        <f t="shared" si="23"/>
        <v>0</v>
      </c>
      <c r="AF89" s="401">
        <f t="shared" si="24"/>
        <v>0</v>
      </c>
      <c r="AG89" s="397"/>
      <c r="AH89" s="397"/>
      <c r="AI89" s="397"/>
      <c r="AJ89" s="397"/>
      <c r="AK89" s="397"/>
      <c r="AL89" s="397"/>
      <c r="AM89" s="397"/>
      <c r="AN89" s="397"/>
      <c r="AO89" s="397"/>
      <c r="AP89" s="397"/>
      <c r="AQ89" s="397"/>
      <c r="AR89" s="397"/>
      <c r="AS89" s="397"/>
      <c r="AT89" s="397"/>
      <c r="AU89" s="397"/>
    </row>
    <row r="90" spans="1:47">
      <c r="A90" s="388">
        <v>30</v>
      </c>
      <c r="B90" s="388" t="str">
        <f t="shared" si="25"/>
        <v>KOTA MAGELANG</v>
      </c>
      <c r="C90" s="400">
        <f>IF(B90&lt;&gt;"",COUNTIFS('02_MASTER_KODE_FASYANKES'!D$3:D$20282,"Puskesmas",'02_MASTER_KODE_FASYANKES'!L$3:L$20282,B90,'02_MASTER_KODE_FASYANKES'!E$3:E$20282,"Rawat Inap"),"")</f>
        <v>0</v>
      </c>
      <c r="D90" s="400">
        <f>IF(B90&lt;&gt;"",COUNTIFS('02_MASTER_KODE_FASYANKES'!D$3:D$20282,"Puskesmas",'02_MASTER_KODE_FASYANKES'!L$3:L$20282,B90,'02_MASTER_KODE_FASYANKES'!E$3:E$20282,"Non Rawat Inap"),"")</f>
        <v>0</v>
      </c>
      <c r="E90" s="400">
        <f>IF(B90&lt;&gt;"",COUNTIFS(A1_Individu_Data_Keadaan_SDMK!S$4:S$149350,'04_MASTER_KODE_SDMK'!F$6,A1_Individu_Data_Keadaan_SDMK!O$4:O$149350,B90,A1_Individu_Data_Keadaan_SDMK!U$4:U$149350,"Laki-laki",A1_Individu_Data_Keadaan_SDMK!P$4:P$149350,"Puskesmas"),"")</f>
        <v>0</v>
      </c>
      <c r="F90" s="400">
        <f>IF(B90&lt;&gt;"",COUNTIFS(A1_Individu_Data_Keadaan_SDMK!S$4:S$149350,'04_MASTER_KODE_SDMK'!F$6,A1_Individu_Data_Keadaan_SDMK!O$4:O$149350,B90,A1_Individu_Data_Keadaan_SDMK!U$4:U$149350,"Perempuan",A1_Individu_Data_Keadaan_SDMK!P$4:P$149350,"Puskesmas"),"")</f>
        <v>0</v>
      </c>
      <c r="G90" s="400">
        <f t="shared" si="26"/>
        <v>0</v>
      </c>
      <c r="H90" s="400">
        <f>IF(B90&lt;&gt;"",COUNTIFS(A1_Individu_Data_Keadaan_SDMK!S$4:S$149350,'04_MASTER_KODE_SDMK'!F$7,A1_Individu_Data_Keadaan_SDMK!O$4:O$149350,B90,A1_Individu_Data_Keadaan_SDMK!U$4:U$149350,"Laki-laki",A1_Individu_Data_Keadaan_SDMK!P$4:P$149350,"Puskesmas"),"")</f>
        <v>0</v>
      </c>
      <c r="I90" s="400">
        <f>IF(B90&lt;&gt;"",COUNTIFS(A1_Individu_Data_Keadaan_SDMK!S$4:S$149350,'04_MASTER_KODE_SDMK'!F$7,A1_Individu_Data_Keadaan_SDMK!O$4:O$149350,B90,A1_Individu_Data_Keadaan_SDMK!U$4:U$149350,"Perempuan",A1_Individu_Data_Keadaan_SDMK!P$4:P$149350,"Puskesmas"),"")</f>
        <v>0</v>
      </c>
      <c r="J90" s="400">
        <f t="shared" si="27"/>
        <v>0</v>
      </c>
      <c r="K90" s="400">
        <f>IF(B90&lt;&gt;"",COUNTIFS(A1_Individu_Data_Keadaan_SDMK!Q$4:Q$149350,'04_MASTER_KODE_SDMK'!D$62,A1_Individu_Data_Keadaan_SDMK!O$4:O$149350,B90,A1_Individu_Data_Keadaan_SDMK!U$4:U$149350,"Laki-laki",A1_Individu_Data_Keadaan_SDMK!P$4:P$149350,"Puskesmas"),"")</f>
        <v>0</v>
      </c>
      <c r="L90" s="400">
        <f>IF(B90&lt;&gt;"",COUNTIFS(A1_Individu_Data_Keadaan_SDMK!Q$4:Q$149350,'04_MASTER_KODE_SDMK'!D$62,A1_Individu_Data_Keadaan_SDMK!O$4:O$149350,B90,A1_Individu_Data_Keadaan_SDMK!U$4:U$149350,"Perempuan",A1_Individu_Data_Keadaan_SDMK!P$4:P$149350,"Puskesmas"),"")</f>
        <v>0</v>
      </c>
      <c r="M90" s="400">
        <f t="shared" si="17"/>
        <v>0</v>
      </c>
      <c r="N90" s="400">
        <f>IF(B90&lt;&gt;"",COUNTIFS(A1_Individu_Data_Keadaan_SDMK!Q$4:Q$149350,'04_MASTER_KODE_SDMK'!D$71,A1_Individu_Data_Keadaan_SDMK!O$4:O$149350,B90,A1_Individu_Data_Keadaan_SDMK!U$4:U$149350,"Perempuan",A1_Individu_Data_Keadaan_SDMK!P$4:P$149350,"Puskesmas"),"")</f>
        <v>0</v>
      </c>
      <c r="O90" s="400">
        <f>IF(B90&lt;&gt;"",COUNTIFS(A1_Individu_Data_Keadaan_SDMK!Q$4:Q$149350,'04_MASTER_KODE_SDMK'!D$75,A1_Individu_Data_Keadaan_SDMK!O$4:O$149350,B90,A1_Individu_Data_Keadaan_SDMK!U$4:U$149350,"Laki-laki",A1_Individu_Data_Keadaan_SDMK!P$4:P$149350,"Puskesmas"),"")</f>
        <v>0</v>
      </c>
      <c r="P90" s="400">
        <f>IF(B90&lt;&gt;"",COUNTIFS(A1_Individu_Data_Keadaan_SDMK!Q$4:Q$149350,'04_MASTER_KODE_SDMK'!D$75,A1_Individu_Data_Keadaan_SDMK!O$4:O$149350,B90,A1_Individu_Data_Keadaan_SDMK!U$4:U$149350,"Perempuan",A1_Individu_Data_Keadaan_SDMK!P$4:P$149350,"Puskesmas"),"")</f>
        <v>0</v>
      </c>
      <c r="Q90" s="400">
        <f t="shared" si="18"/>
        <v>0</v>
      </c>
      <c r="R90" s="400">
        <f>IF(B90&lt;&gt;"",COUNTIFS(A1_Individu_Data_Keadaan_SDMK!Q$4:Q$149350,'04_MASTER_KODE_SDMK'!D$79,A1_Individu_Data_Keadaan_SDMK!O$4:O$149350,B90,A1_Individu_Data_Keadaan_SDMK!U$4:U$149350,"Laki-laki",A1_Individu_Data_Keadaan_SDMK!P$4:P$149350,"Puskesmas"),"")</f>
        <v>0</v>
      </c>
      <c r="S90" s="400">
        <f>IF(B90&lt;&gt;"",COUNTIFS(A1_Individu_Data_Keadaan_SDMK!Q$4:Q$149350,'04_MASTER_KODE_SDMK'!D$79,A1_Individu_Data_Keadaan_SDMK!O$4:O$149350,B90,A1_Individu_Data_Keadaan_SDMK!U$4:U$149350,"Perempuan",A1_Individu_Data_Keadaan_SDMK!P$4:P$149350,"Puskesmas"),"")</f>
        <v>0</v>
      </c>
      <c r="T90" s="400">
        <f t="shared" si="19"/>
        <v>0</v>
      </c>
      <c r="U90" s="400">
        <f>IF(B90&lt;&gt;"",COUNTIFS(A1_Individu_Data_Keadaan_SDMK!Q$4:Q$149350,'04_MASTER_KODE_SDMK'!D$88,A1_Individu_Data_Keadaan_SDMK!O$4:O$149350,B90,A1_Individu_Data_Keadaan_SDMK!U$4:U$149350,"Laki-laki",A1_Individu_Data_Keadaan_SDMK!P$4:P$149350,"Puskesmas"),"")</f>
        <v>0</v>
      </c>
      <c r="V90" s="400">
        <f>IF(B90&lt;&gt;"",COUNTIFS(A1_Individu_Data_Keadaan_SDMK!Q$4:Q$149350,'04_MASTER_KODE_SDMK'!D$88,A1_Individu_Data_Keadaan_SDMK!O$4:O$149350,B90,A1_Individu_Data_Keadaan_SDMK!U$4:U$149350,"Perempuan",A1_Individu_Data_Keadaan_SDMK!P$4:P$149350,"Puskesmas"),"")</f>
        <v>0</v>
      </c>
      <c r="W90" s="400">
        <f t="shared" si="20"/>
        <v>0</v>
      </c>
      <c r="X90" s="400">
        <f>IF(B90&lt;&gt;"",COUNTIFS(A1_Individu_Data_Keadaan_SDMK!Q$4:Q$149350,'04_MASTER_KODE_SDMK'!D$91,A1_Individu_Data_Keadaan_SDMK!O$4:O$149350,B90,A1_Individu_Data_Keadaan_SDMK!U$4:U$149350,"Laki-laki",A1_Individu_Data_Keadaan_SDMK!P$4:P$149350,"Puskesmas"),"")</f>
        <v>0</v>
      </c>
      <c r="Y90" s="400">
        <f>IF(B90&lt;&gt;"",COUNTIFS(A1_Individu_Data_Keadaan_SDMK!Q$4:Q$149350,'04_MASTER_KODE_SDMK'!D$91,A1_Individu_Data_Keadaan_SDMK!O$4:O$149350,B90,A1_Individu_Data_Keadaan_SDMK!U$4:U$149350,"Perempuan",A1_Individu_Data_Keadaan_SDMK!P$4:P$149350,"Puskesmas"),"")</f>
        <v>0</v>
      </c>
      <c r="Z90" s="400">
        <f t="shared" si="21"/>
        <v>0</v>
      </c>
      <c r="AA90" s="400">
        <f>IF(B90&lt;&gt;"",COUNTIFS(A1_Individu_Data_Keadaan_SDMK!R$4:R$149350,'04_MASTER_KODE_SDMK'!E$107,A1_Individu_Data_Keadaan_SDMK!O$4:O$149350,B90,A1_Individu_Data_Keadaan_SDMK!U$4:U$149350,"Laki-laki",A1_Individu_Data_Keadaan_SDMK!P$4:P$149350,"Puskesmas"),"")</f>
        <v>0</v>
      </c>
      <c r="AB90" s="400">
        <f>IF(B90&lt;&gt;"",COUNTIFS(A1_Individu_Data_Keadaan_SDMK!R$4:R$149350,'04_MASTER_KODE_SDMK'!E$107,A1_Individu_Data_Keadaan_SDMK!O$4:O$149350,B90,A1_Individu_Data_Keadaan_SDMK!U$4:U$149350,"Perempuan"),"")</f>
        <v>0</v>
      </c>
      <c r="AC90" s="400">
        <f t="shared" si="28"/>
        <v>0</v>
      </c>
      <c r="AD90" s="400">
        <f t="shared" si="22"/>
        <v>0</v>
      </c>
      <c r="AE90" s="400">
        <f t="shared" si="23"/>
        <v>0</v>
      </c>
      <c r="AF90" s="400">
        <f t="shared" si="24"/>
        <v>0</v>
      </c>
      <c r="AG90" s="397"/>
      <c r="AH90" s="397"/>
      <c r="AI90" s="397"/>
      <c r="AJ90" s="397"/>
      <c r="AK90" s="397"/>
      <c r="AL90" s="397"/>
      <c r="AM90" s="397"/>
      <c r="AN90" s="397"/>
      <c r="AO90" s="397"/>
      <c r="AP90" s="397"/>
      <c r="AQ90" s="397"/>
      <c r="AR90" s="397"/>
      <c r="AS90" s="397"/>
      <c r="AT90" s="397"/>
      <c r="AU90" s="397"/>
    </row>
    <row r="91" spans="1:47">
      <c r="A91" s="396">
        <v>31</v>
      </c>
      <c r="B91" s="396" t="str">
        <f t="shared" si="25"/>
        <v>KOTA SURAKARTA</v>
      </c>
      <c r="C91" s="401">
        <f>IF(B91&lt;&gt;"",COUNTIFS('02_MASTER_KODE_FASYANKES'!D$3:D$20282,"Puskesmas",'02_MASTER_KODE_FASYANKES'!L$3:L$20282,B91,'02_MASTER_KODE_FASYANKES'!E$3:E$20282,"Rawat Inap"),"")</f>
        <v>4</v>
      </c>
      <c r="D91" s="401">
        <f>IF(B91&lt;&gt;"",COUNTIFS('02_MASTER_KODE_FASYANKES'!D$3:D$20282,"Puskesmas",'02_MASTER_KODE_FASYANKES'!L$3:L$20282,B91,'02_MASTER_KODE_FASYANKES'!E$3:E$20282,"Non Rawat Inap"),"")</f>
        <v>13</v>
      </c>
      <c r="E91" s="401">
        <f>IF(B91&lt;&gt;"",COUNTIFS(A1_Individu_Data_Keadaan_SDMK!S$4:S$149350,'04_MASTER_KODE_SDMK'!F$6,A1_Individu_Data_Keadaan_SDMK!O$4:O$149350,B91,A1_Individu_Data_Keadaan_SDMK!U$4:U$149350,"Laki-laki",A1_Individu_Data_Keadaan_SDMK!P$4:P$149350,"Puskesmas"),"")</f>
        <v>0</v>
      </c>
      <c r="F91" s="401">
        <f>IF(B91&lt;&gt;"",COUNTIFS(A1_Individu_Data_Keadaan_SDMK!S$4:S$149350,'04_MASTER_KODE_SDMK'!F$6,A1_Individu_Data_Keadaan_SDMK!O$4:O$149350,B91,A1_Individu_Data_Keadaan_SDMK!U$4:U$149350,"Perempuan",A1_Individu_Data_Keadaan_SDMK!P$4:P$149350,"Puskesmas"),"")</f>
        <v>0</v>
      </c>
      <c r="G91" s="401">
        <f t="shared" si="26"/>
        <v>0</v>
      </c>
      <c r="H91" s="401">
        <f>IF(B91&lt;&gt;"",COUNTIFS(A1_Individu_Data_Keadaan_SDMK!S$4:S$149350,'04_MASTER_KODE_SDMK'!F$7,A1_Individu_Data_Keadaan_SDMK!O$4:O$149350,B91,A1_Individu_Data_Keadaan_SDMK!U$4:U$149350,"Laki-laki",A1_Individu_Data_Keadaan_SDMK!P$4:P$149350,"Puskesmas"),"")</f>
        <v>0</v>
      </c>
      <c r="I91" s="401">
        <f>IF(B91&lt;&gt;"",COUNTIFS(A1_Individu_Data_Keadaan_SDMK!S$4:S$149350,'04_MASTER_KODE_SDMK'!F$7,A1_Individu_Data_Keadaan_SDMK!O$4:O$149350,B91,A1_Individu_Data_Keadaan_SDMK!U$4:U$149350,"Perempuan",A1_Individu_Data_Keadaan_SDMK!P$4:P$149350,"Puskesmas"),"")</f>
        <v>0</v>
      </c>
      <c r="J91" s="401">
        <f t="shared" si="27"/>
        <v>0</v>
      </c>
      <c r="K91" s="401">
        <f>IF(B91&lt;&gt;"",COUNTIFS(A1_Individu_Data_Keadaan_SDMK!Q$4:Q$149350,'04_MASTER_KODE_SDMK'!D$62,A1_Individu_Data_Keadaan_SDMK!O$4:O$149350,B91,A1_Individu_Data_Keadaan_SDMK!U$4:U$149350,"Laki-laki",A1_Individu_Data_Keadaan_SDMK!P$4:P$149350,"Puskesmas"),"")</f>
        <v>0</v>
      </c>
      <c r="L91" s="401">
        <f>IF(B91&lt;&gt;"",COUNTIFS(A1_Individu_Data_Keadaan_SDMK!Q$4:Q$149350,'04_MASTER_KODE_SDMK'!D$62,A1_Individu_Data_Keadaan_SDMK!O$4:O$149350,B91,A1_Individu_Data_Keadaan_SDMK!U$4:U$149350,"Perempuan",A1_Individu_Data_Keadaan_SDMK!P$4:P$149350,"Puskesmas"),"")</f>
        <v>0</v>
      </c>
      <c r="M91" s="401">
        <f t="shared" si="17"/>
        <v>0</v>
      </c>
      <c r="N91" s="401">
        <f>IF(B91&lt;&gt;"",COUNTIFS(A1_Individu_Data_Keadaan_SDMK!Q$4:Q$149350,'04_MASTER_KODE_SDMK'!D$71,A1_Individu_Data_Keadaan_SDMK!O$4:O$149350,B91,A1_Individu_Data_Keadaan_SDMK!U$4:U$149350,"Perempuan",A1_Individu_Data_Keadaan_SDMK!P$4:P$149350,"Puskesmas"),"")</f>
        <v>0</v>
      </c>
      <c r="O91" s="401">
        <f>IF(B91&lt;&gt;"",COUNTIFS(A1_Individu_Data_Keadaan_SDMK!Q$4:Q$149350,'04_MASTER_KODE_SDMK'!D$75,A1_Individu_Data_Keadaan_SDMK!O$4:O$149350,B91,A1_Individu_Data_Keadaan_SDMK!U$4:U$149350,"Laki-laki",A1_Individu_Data_Keadaan_SDMK!P$4:P$149350,"Puskesmas"),"")</f>
        <v>0</v>
      </c>
      <c r="P91" s="401">
        <f>IF(B91&lt;&gt;"",COUNTIFS(A1_Individu_Data_Keadaan_SDMK!Q$4:Q$149350,'04_MASTER_KODE_SDMK'!D$75,A1_Individu_Data_Keadaan_SDMK!O$4:O$149350,B91,A1_Individu_Data_Keadaan_SDMK!U$4:U$149350,"Perempuan",A1_Individu_Data_Keadaan_SDMK!P$4:P$149350,"Puskesmas"),"")</f>
        <v>0</v>
      </c>
      <c r="Q91" s="401">
        <f t="shared" si="18"/>
        <v>0</v>
      </c>
      <c r="R91" s="401">
        <f>IF(B91&lt;&gt;"",COUNTIFS(A1_Individu_Data_Keadaan_SDMK!Q$4:Q$149350,'04_MASTER_KODE_SDMK'!D$79,A1_Individu_Data_Keadaan_SDMK!O$4:O$149350,B91,A1_Individu_Data_Keadaan_SDMK!U$4:U$149350,"Laki-laki",A1_Individu_Data_Keadaan_SDMK!P$4:P$149350,"Puskesmas"),"")</f>
        <v>0</v>
      </c>
      <c r="S91" s="401">
        <f>IF(B91&lt;&gt;"",COUNTIFS(A1_Individu_Data_Keadaan_SDMK!Q$4:Q$149350,'04_MASTER_KODE_SDMK'!D$79,A1_Individu_Data_Keadaan_SDMK!O$4:O$149350,B91,A1_Individu_Data_Keadaan_SDMK!U$4:U$149350,"Perempuan",A1_Individu_Data_Keadaan_SDMK!P$4:P$149350,"Puskesmas"),"")</f>
        <v>0</v>
      </c>
      <c r="T91" s="401">
        <f t="shared" si="19"/>
        <v>0</v>
      </c>
      <c r="U91" s="401">
        <f>IF(B91&lt;&gt;"",COUNTIFS(A1_Individu_Data_Keadaan_SDMK!Q$4:Q$149350,'04_MASTER_KODE_SDMK'!D$88,A1_Individu_Data_Keadaan_SDMK!O$4:O$149350,B91,A1_Individu_Data_Keadaan_SDMK!U$4:U$149350,"Laki-laki",A1_Individu_Data_Keadaan_SDMK!P$4:P$149350,"Puskesmas"),"")</f>
        <v>0</v>
      </c>
      <c r="V91" s="401">
        <f>IF(B91&lt;&gt;"",COUNTIFS(A1_Individu_Data_Keadaan_SDMK!Q$4:Q$149350,'04_MASTER_KODE_SDMK'!D$88,A1_Individu_Data_Keadaan_SDMK!O$4:O$149350,B91,A1_Individu_Data_Keadaan_SDMK!U$4:U$149350,"Perempuan",A1_Individu_Data_Keadaan_SDMK!P$4:P$149350,"Puskesmas"),"")</f>
        <v>0</v>
      </c>
      <c r="W91" s="401">
        <f t="shared" si="20"/>
        <v>0</v>
      </c>
      <c r="X91" s="401">
        <f>IF(B91&lt;&gt;"",COUNTIFS(A1_Individu_Data_Keadaan_SDMK!Q$4:Q$149350,'04_MASTER_KODE_SDMK'!D$91,A1_Individu_Data_Keadaan_SDMK!O$4:O$149350,B91,A1_Individu_Data_Keadaan_SDMK!U$4:U$149350,"Laki-laki",A1_Individu_Data_Keadaan_SDMK!P$4:P$149350,"Puskesmas"),"")</f>
        <v>0</v>
      </c>
      <c r="Y91" s="401">
        <f>IF(B91&lt;&gt;"",COUNTIFS(A1_Individu_Data_Keadaan_SDMK!Q$4:Q$149350,'04_MASTER_KODE_SDMK'!D$91,A1_Individu_Data_Keadaan_SDMK!O$4:O$149350,B91,A1_Individu_Data_Keadaan_SDMK!U$4:U$149350,"Perempuan",A1_Individu_Data_Keadaan_SDMK!P$4:P$149350,"Puskesmas"),"")</f>
        <v>0</v>
      </c>
      <c r="Z91" s="401">
        <f t="shared" si="21"/>
        <v>0</v>
      </c>
      <c r="AA91" s="401">
        <f>IF(B91&lt;&gt;"",COUNTIFS(A1_Individu_Data_Keadaan_SDMK!R$4:R$149350,'04_MASTER_KODE_SDMK'!E$107,A1_Individu_Data_Keadaan_SDMK!O$4:O$149350,B91,A1_Individu_Data_Keadaan_SDMK!U$4:U$149350,"Laki-laki",A1_Individu_Data_Keadaan_SDMK!P$4:P$149350,"Puskesmas"),"")</f>
        <v>0</v>
      </c>
      <c r="AB91" s="401">
        <f>IF(B91&lt;&gt;"",COUNTIFS(A1_Individu_Data_Keadaan_SDMK!R$4:R$149350,'04_MASTER_KODE_SDMK'!E$107,A1_Individu_Data_Keadaan_SDMK!O$4:O$149350,B91,A1_Individu_Data_Keadaan_SDMK!U$4:U$149350,"Perempuan"),"")</f>
        <v>0</v>
      </c>
      <c r="AC91" s="401">
        <f t="shared" si="28"/>
        <v>0</v>
      </c>
      <c r="AD91" s="401">
        <f t="shared" si="22"/>
        <v>0</v>
      </c>
      <c r="AE91" s="401">
        <f t="shared" si="23"/>
        <v>0</v>
      </c>
      <c r="AF91" s="401">
        <f t="shared" si="24"/>
        <v>0</v>
      </c>
      <c r="AG91" s="397"/>
      <c r="AH91" s="397"/>
      <c r="AI91" s="397"/>
      <c r="AJ91" s="397"/>
      <c r="AK91" s="397"/>
      <c r="AL91" s="397"/>
      <c r="AM91" s="397"/>
      <c r="AN91" s="397"/>
      <c r="AO91" s="397"/>
      <c r="AP91" s="397"/>
      <c r="AQ91" s="397"/>
      <c r="AR91" s="397"/>
      <c r="AS91" s="397"/>
      <c r="AT91" s="397"/>
      <c r="AU91" s="397"/>
    </row>
    <row r="92" spans="1:47">
      <c r="A92" s="388">
        <v>32</v>
      </c>
      <c r="B92" s="388" t="str">
        <f t="shared" si="25"/>
        <v>KOTA SALATIGA</v>
      </c>
      <c r="C92" s="400">
        <f>IF(B92&lt;&gt;"",COUNTIFS('02_MASTER_KODE_FASYANKES'!D$3:D$20282,"Puskesmas",'02_MASTER_KODE_FASYANKES'!L$3:L$20282,B92,'02_MASTER_KODE_FASYANKES'!E$3:E$20282,"Rawat Inap"),"")</f>
        <v>1</v>
      </c>
      <c r="D92" s="400">
        <f>IF(B92&lt;&gt;"",COUNTIFS('02_MASTER_KODE_FASYANKES'!D$3:D$20282,"Puskesmas",'02_MASTER_KODE_FASYANKES'!L$3:L$20282,B92,'02_MASTER_KODE_FASYANKES'!E$3:E$20282,"Non Rawat Inap"),"")</f>
        <v>5</v>
      </c>
      <c r="E92" s="400">
        <f>IF(B92&lt;&gt;"",COUNTIFS(A1_Individu_Data_Keadaan_SDMK!S$4:S$149350,'04_MASTER_KODE_SDMK'!F$6,A1_Individu_Data_Keadaan_SDMK!O$4:O$149350,B92,A1_Individu_Data_Keadaan_SDMK!U$4:U$149350,"Laki-laki",A1_Individu_Data_Keadaan_SDMK!P$4:P$149350,"Puskesmas"),"")</f>
        <v>0</v>
      </c>
      <c r="F92" s="400">
        <f>IF(B92&lt;&gt;"",COUNTIFS(A1_Individu_Data_Keadaan_SDMK!S$4:S$149350,'04_MASTER_KODE_SDMK'!F$6,A1_Individu_Data_Keadaan_SDMK!O$4:O$149350,B92,A1_Individu_Data_Keadaan_SDMK!U$4:U$149350,"Perempuan",A1_Individu_Data_Keadaan_SDMK!P$4:P$149350,"Puskesmas"),"")</f>
        <v>0</v>
      </c>
      <c r="G92" s="400">
        <f t="shared" si="26"/>
        <v>0</v>
      </c>
      <c r="H92" s="400">
        <f>IF(B92&lt;&gt;"",COUNTIFS(A1_Individu_Data_Keadaan_SDMK!S$4:S$149350,'04_MASTER_KODE_SDMK'!F$7,A1_Individu_Data_Keadaan_SDMK!O$4:O$149350,B92,A1_Individu_Data_Keadaan_SDMK!U$4:U$149350,"Laki-laki",A1_Individu_Data_Keadaan_SDMK!P$4:P$149350,"Puskesmas"),"")</f>
        <v>0</v>
      </c>
      <c r="I92" s="400">
        <f>IF(B92&lt;&gt;"",COUNTIFS(A1_Individu_Data_Keadaan_SDMK!S$4:S$149350,'04_MASTER_KODE_SDMK'!F$7,A1_Individu_Data_Keadaan_SDMK!O$4:O$149350,B92,A1_Individu_Data_Keadaan_SDMK!U$4:U$149350,"Perempuan",A1_Individu_Data_Keadaan_SDMK!P$4:P$149350,"Puskesmas"),"")</f>
        <v>0</v>
      </c>
      <c r="J92" s="400">
        <f t="shared" si="27"/>
        <v>0</v>
      </c>
      <c r="K92" s="400">
        <f>IF(B92&lt;&gt;"",COUNTIFS(A1_Individu_Data_Keadaan_SDMK!Q$4:Q$149350,'04_MASTER_KODE_SDMK'!D$62,A1_Individu_Data_Keadaan_SDMK!O$4:O$149350,B92,A1_Individu_Data_Keadaan_SDMK!U$4:U$149350,"Laki-laki",A1_Individu_Data_Keadaan_SDMK!P$4:P$149350,"Puskesmas"),"")</f>
        <v>0</v>
      </c>
      <c r="L92" s="400">
        <f>IF(B92&lt;&gt;"",COUNTIFS(A1_Individu_Data_Keadaan_SDMK!Q$4:Q$149350,'04_MASTER_KODE_SDMK'!D$62,A1_Individu_Data_Keadaan_SDMK!O$4:O$149350,B92,A1_Individu_Data_Keadaan_SDMK!U$4:U$149350,"Perempuan",A1_Individu_Data_Keadaan_SDMK!P$4:P$149350,"Puskesmas"),"")</f>
        <v>0</v>
      </c>
      <c r="M92" s="400">
        <f t="shared" si="17"/>
        <v>0</v>
      </c>
      <c r="N92" s="400">
        <f>IF(B92&lt;&gt;"",COUNTIFS(A1_Individu_Data_Keadaan_SDMK!Q$4:Q$149350,'04_MASTER_KODE_SDMK'!D$71,A1_Individu_Data_Keadaan_SDMK!O$4:O$149350,B92,A1_Individu_Data_Keadaan_SDMK!U$4:U$149350,"Perempuan",A1_Individu_Data_Keadaan_SDMK!P$4:P$149350,"Puskesmas"),"")</f>
        <v>0</v>
      </c>
      <c r="O92" s="400">
        <f>IF(B92&lt;&gt;"",COUNTIFS(A1_Individu_Data_Keadaan_SDMK!Q$4:Q$149350,'04_MASTER_KODE_SDMK'!D$75,A1_Individu_Data_Keadaan_SDMK!O$4:O$149350,B92,A1_Individu_Data_Keadaan_SDMK!U$4:U$149350,"Laki-laki",A1_Individu_Data_Keadaan_SDMK!P$4:P$149350,"Puskesmas"),"")</f>
        <v>0</v>
      </c>
      <c r="P92" s="400">
        <f>IF(B92&lt;&gt;"",COUNTIFS(A1_Individu_Data_Keadaan_SDMK!Q$4:Q$149350,'04_MASTER_KODE_SDMK'!D$75,A1_Individu_Data_Keadaan_SDMK!O$4:O$149350,B92,A1_Individu_Data_Keadaan_SDMK!U$4:U$149350,"Perempuan",A1_Individu_Data_Keadaan_SDMK!P$4:P$149350,"Puskesmas"),"")</f>
        <v>0</v>
      </c>
      <c r="Q92" s="400">
        <f t="shared" si="18"/>
        <v>0</v>
      </c>
      <c r="R92" s="400">
        <f>IF(B92&lt;&gt;"",COUNTIFS(A1_Individu_Data_Keadaan_SDMK!Q$4:Q$149350,'04_MASTER_KODE_SDMK'!D$79,A1_Individu_Data_Keadaan_SDMK!O$4:O$149350,B92,A1_Individu_Data_Keadaan_SDMK!U$4:U$149350,"Laki-laki",A1_Individu_Data_Keadaan_SDMK!P$4:P$149350,"Puskesmas"),"")</f>
        <v>0</v>
      </c>
      <c r="S92" s="400">
        <f>IF(B92&lt;&gt;"",COUNTIFS(A1_Individu_Data_Keadaan_SDMK!Q$4:Q$149350,'04_MASTER_KODE_SDMK'!D$79,A1_Individu_Data_Keadaan_SDMK!O$4:O$149350,B92,A1_Individu_Data_Keadaan_SDMK!U$4:U$149350,"Perempuan",A1_Individu_Data_Keadaan_SDMK!P$4:P$149350,"Puskesmas"),"")</f>
        <v>0</v>
      </c>
      <c r="T92" s="400">
        <f t="shared" si="19"/>
        <v>0</v>
      </c>
      <c r="U92" s="400">
        <f>IF(B92&lt;&gt;"",COUNTIFS(A1_Individu_Data_Keadaan_SDMK!Q$4:Q$149350,'04_MASTER_KODE_SDMK'!D$88,A1_Individu_Data_Keadaan_SDMK!O$4:O$149350,B92,A1_Individu_Data_Keadaan_SDMK!U$4:U$149350,"Laki-laki",A1_Individu_Data_Keadaan_SDMK!P$4:P$149350,"Puskesmas"),"")</f>
        <v>0</v>
      </c>
      <c r="V92" s="400">
        <f>IF(B92&lt;&gt;"",COUNTIFS(A1_Individu_Data_Keadaan_SDMK!Q$4:Q$149350,'04_MASTER_KODE_SDMK'!D$88,A1_Individu_Data_Keadaan_SDMK!O$4:O$149350,B92,A1_Individu_Data_Keadaan_SDMK!U$4:U$149350,"Perempuan",A1_Individu_Data_Keadaan_SDMK!P$4:P$149350,"Puskesmas"),"")</f>
        <v>0</v>
      </c>
      <c r="W92" s="400">
        <f t="shared" si="20"/>
        <v>0</v>
      </c>
      <c r="X92" s="400">
        <f>IF(B92&lt;&gt;"",COUNTIFS(A1_Individu_Data_Keadaan_SDMK!Q$4:Q$149350,'04_MASTER_KODE_SDMK'!D$91,A1_Individu_Data_Keadaan_SDMK!O$4:O$149350,B92,A1_Individu_Data_Keadaan_SDMK!U$4:U$149350,"Laki-laki",A1_Individu_Data_Keadaan_SDMK!P$4:P$149350,"Puskesmas"),"")</f>
        <v>0</v>
      </c>
      <c r="Y92" s="400">
        <f>IF(B92&lt;&gt;"",COUNTIFS(A1_Individu_Data_Keadaan_SDMK!Q$4:Q$149350,'04_MASTER_KODE_SDMK'!D$91,A1_Individu_Data_Keadaan_SDMK!O$4:O$149350,B92,A1_Individu_Data_Keadaan_SDMK!U$4:U$149350,"Perempuan",A1_Individu_Data_Keadaan_SDMK!P$4:P$149350,"Puskesmas"),"")</f>
        <v>0</v>
      </c>
      <c r="Z92" s="400">
        <f t="shared" si="21"/>
        <v>0</v>
      </c>
      <c r="AA92" s="400">
        <f>IF(B92&lt;&gt;"",COUNTIFS(A1_Individu_Data_Keadaan_SDMK!R$4:R$149350,'04_MASTER_KODE_SDMK'!E$107,A1_Individu_Data_Keadaan_SDMK!O$4:O$149350,B92,A1_Individu_Data_Keadaan_SDMK!U$4:U$149350,"Laki-laki",A1_Individu_Data_Keadaan_SDMK!P$4:P$149350,"Puskesmas"),"")</f>
        <v>0</v>
      </c>
      <c r="AB92" s="400">
        <f>IF(B92&lt;&gt;"",COUNTIFS(A1_Individu_Data_Keadaan_SDMK!R$4:R$149350,'04_MASTER_KODE_SDMK'!E$107,A1_Individu_Data_Keadaan_SDMK!O$4:O$149350,B92,A1_Individu_Data_Keadaan_SDMK!U$4:U$149350,"Perempuan"),"")</f>
        <v>0</v>
      </c>
      <c r="AC92" s="400">
        <f t="shared" si="28"/>
        <v>0</v>
      </c>
      <c r="AD92" s="400">
        <f t="shared" si="22"/>
        <v>0</v>
      </c>
      <c r="AE92" s="400">
        <f t="shared" si="23"/>
        <v>0</v>
      </c>
      <c r="AF92" s="400">
        <f t="shared" si="24"/>
        <v>0</v>
      </c>
      <c r="AG92" s="397"/>
      <c r="AH92" s="397"/>
      <c r="AI92" s="397"/>
      <c r="AJ92" s="397"/>
      <c r="AK92" s="397"/>
      <c r="AL92" s="397"/>
      <c r="AM92" s="397"/>
      <c r="AN92" s="397"/>
      <c r="AO92" s="397"/>
      <c r="AP92" s="397"/>
      <c r="AQ92" s="397"/>
      <c r="AR92" s="397"/>
      <c r="AS92" s="397"/>
      <c r="AT92" s="397"/>
      <c r="AU92" s="397"/>
    </row>
    <row r="93" spans="1:47">
      <c r="A93" s="396">
        <v>33</v>
      </c>
      <c r="B93" s="396" t="str">
        <f t="shared" si="25"/>
        <v>KOTA SEMARANG</v>
      </c>
      <c r="C93" s="401">
        <f>IF(B93&lt;&gt;"",COUNTIFS('02_MASTER_KODE_FASYANKES'!D$3:D$20282,"Puskesmas",'02_MASTER_KODE_FASYANKES'!L$3:L$20282,B93,'02_MASTER_KODE_FASYANKES'!E$3:E$20282,"Rawat Inap"),"")</f>
        <v>13</v>
      </c>
      <c r="D93" s="401">
        <f>IF(B93&lt;&gt;"",COUNTIFS('02_MASTER_KODE_FASYANKES'!D$3:D$20282,"Puskesmas",'02_MASTER_KODE_FASYANKES'!L$3:L$20282,B93,'02_MASTER_KODE_FASYANKES'!E$3:E$20282,"Non Rawat Inap"),"")</f>
        <v>24</v>
      </c>
      <c r="E93" s="401">
        <f>IF(B93&lt;&gt;"",COUNTIFS(A1_Individu_Data_Keadaan_SDMK!S$4:S$149350,'04_MASTER_KODE_SDMK'!F$6,A1_Individu_Data_Keadaan_SDMK!O$4:O$149350,B93,A1_Individu_Data_Keadaan_SDMK!U$4:U$149350,"Laki-laki",A1_Individu_Data_Keadaan_SDMK!P$4:P$149350,"Puskesmas"),"")</f>
        <v>0</v>
      </c>
      <c r="F93" s="401">
        <f>IF(B93&lt;&gt;"",COUNTIFS(A1_Individu_Data_Keadaan_SDMK!S$4:S$149350,'04_MASTER_KODE_SDMK'!F$6,A1_Individu_Data_Keadaan_SDMK!O$4:O$149350,B93,A1_Individu_Data_Keadaan_SDMK!U$4:U$149350,"Perempuan",A1_Individu_Data_Keadaan_SDMK!P$4:P$149350,"Puskesmas"),"")</f>
        <v>0</v>
      </c>
      <c r="G93" s="401">
        <f t="shared" si="26"/>
        <v>0</v>
      </c>
      <c r="H93" s="401">
        <f>IF(B93&lt;&gt;"",COUNTIFS(A1_Individu_Data_Keadaan_SDMK!S$4:S$149350,'04_MASTER_KODE_SDMK'!F$7,A1_Individu_Data_Keadaan_SDMK!O$4:O$149350,B93,A1_Individu_Data_Keadaan_SDMK!U$4:U$149350,"Laki-laki",A1_Individu_Data_Keadaan_SDMK!P$4:P$149350,"Puskesmas"),"")</f>
        <v>0</v>
      </c>
      <c r="I93" s="401">
        <f>IF(B93&lt;&gt;"",COUNTIFS(A1_Individu_Data_Keadaan_SDMK!S$4:S$149350,'04_MASTER_KODE_SDMK'!F$7,A1_Individu_Data_Keadaan_SDMK!O$4:O$149350,B93,A1_Individu_Data_Keadaan_SDMK!U$4:U$149350,"Perempuan",A1_Individu_Data_Keadaan_SDMK!P$4:P$149350,"Puskesmas"),"")</f>
        <v>0</v>
      </c>
      <c r="J93" s="401">
        <f t="shared" si="27"/>
        <v>0</v>
      </c>
      <c r="K93" s="401">
        <f>IF(B93&lt;&gt;"",COUNTIFS(A1_Individu_Data_Keadaan_SDMK!Q$4:Q$149350,'04_MASTER_KODE_SDMK'!D$62,A1_Individu_Data_Keadaan_SDMK!O$4:O$149350,B93,A1_Individu_Data_Keadaan_SDMK!U$4:U$149350,"Laki-laki",A1_Individu_Data_Keadaan_SDMK!P$4:P$149350,"Puskesmas"),"")</f>
        <v>0</v>
      </c>
      <c r="L93" s="401">
        <f>IF(B93&lt;&gt;"",COUNTIFS(A1_Individu_Data_Keadaan_SDMK!Q$4:Q$149350,'04_MASTER_KODE_SDMK'!D$62,A1_Individu_Data_Keadaan_SDMK!O$4:O$149350,B93,A1_Individu_Data_Keadaan_SDMK!U$4:U$149350,"Perempuan",A1_Individu_Data_Keadaan_SDMK!P$4:P$149350,"Puskesmas"),"")</f>
        <v>0</v>
      </c>
      <c r="M93" s="401">
        <f t="shared" si="17"/>
        <v>0</v>
      </c>
      <c r="N93" s="401">
        <f>IF(B93&lt;&gt;"",COUNTIFS(A1_Individu_Data_Keadaan_SDMK!Q$4:Q$149350,'04_MASTER_KODE_SDMK'!D$71,A1_Individu_Data_Keadaan_SDMK!O$4:O$149350,B93,A1_Individu_Data_Keadaan_SDMK!U$4:U$149350,"Perempuan",A1_Individu_Data_Keadaan_SDMK!P$4:P$149350,"Puskesmas"),"")</f>
        <v>0</v>
      </c>
      <c r="O93" s="401">
        <f>IF(B93&lt;&gt;"",COUNTIFS(A1_Individu_Data_Keadaan_SDMK!Q$4:Q$149350,'04_MASTER_KODE_SDMK'!D$75,A1_Individu_Data_Keadaan_SDMK!O$4:O$149350,B93,A1_Individu_Data_Keadaan_SDMK!U$4:U$149350,"Laki-laki",A1_Individu_Data_Keadaan_SDMK!P$4:P$149350,"Puskesmas"),"")</f>
        <v>0</v>
      </c>
      <c r="P93" s="401">
        <f>IF(B93&lt;&gt;"",COUNTIFS(A1_Individu_Data_Keadaan_SDMK!Q$4:Q$149350,'04_MASTER_KODE_SDMK'!D$75,A1_Individu_Data_Keadaan_SDMK!O$4:O$149350,B93,A1_Individu_Data_Keadaan_SDMK!U$4:U$149350,"Perempuan",A1_Individu_Data_Keadaan_SDMK!P$4:P$149350,"Puskesmas"),"")</f>
        <v>0</v>
      </c>
      <c r="Q93" s="401">
        <f t="shared" si="18"/>
        <v>0</v>
      </c>
      <c r="R93" s="401">
        <f>IF(B93&lt;&gt;"",COUNTIFS(A1_Individu_Data_Keadaan_SDMK!Q$4:Q$149350,'04_MASTER_KODE_SDMK'!D$79,A1_Individu_Data_Keadaan_SDMK!O$4:O$149350,B93,A1_Individu_Data_Keadaan_SDMK!U$4:U$149350,"Laki-laki",A1_Individu_Data_Keadaan_SDMK!P$4:P$149350,"Puskesmas"),"")</f>
        <v>0</v>
      </c>
      <c r="S93" s="401">
        <f>IF(B93&lt;&gt;"",COUNTIFS(A1_Individu_Data_Keadaan_SDMK!Q$4:Q$149350,'04_MASTER_KODE_SDMK'!D$79,A1_Individu_Data_Keadaan_SDMK!O$4:O$149350,B93,A1_Individu_Data_Keadaan_SDMK!U$4:U$149350,"Perempuan",A1_Individu_Data_Keadaan_SDMK!P$4:P$149350,"Puskesmas"),"")</f>
        <v>0</v>
      </c>
      <c r="T93" s="401">
        <f t="shared" si="19"/>
        <v>0</v>
      </c>
      <c r="U93" s="401">
        <f>IF(B93&lt;&gt;"",COUNTIFS(A1_Individu_Data_Keadaan_SDMK!Q$4:Q$149350,'04_MASTER_KODE_SDMK'!D$88,A1_Individu_Data_Keadaan_SDMK!O$4:O$149350,B93,A1_Individu_Data_Keadaan_SDMK!U$4:U$149350,"Laki-laki",A1_Individu_Data_Keadaan_SDMK!P$4:P$149350,"Puskesmas"),"")</f>
        <v>0</v>
      </c>
      <c r="V93" s="401">
        <f>IF(B93&lt;&gt;"",COUNTIFS(A1_Individu_Data_Keadaan_SDMK!Q$4:Q$149350,'04_MASTER_KODE_SDMK'!D$88,A1_Individu_Data_Keadaan_SDMK!O$4:O$149350,B93,A1_Individu_Data_Keadaan_SDMK!U$4:U$149350,"Perempuan",A1_Individu_Data_Keadaan_SDMK!P$4:P$149350,"Puskesmas"),"")</f>
        <v>0</v>
      </c>
      <c r="W93" s="401">
        <f t="shared" si="20"/>
        <v>0</v>
      </c>
      <c r="X93" s="401">
        <f>IF(B93&lt;&gt;"",COUNTIFS(A1_Individu_Data_Keadaan_SDMK!Q$4:Q$149350,'04_MASTER_KODE_SDMK'!D$91,A1_Individu_Data_Keadaan_SDMK!O$4:O$149350,B93,A1_Individu_Data_Keadaan_SDMK!U$4:U$149350,"Laki-laki",A1_Individu_Data_Keadaan_SDMK!P$4:P$149350,"Puskesmas"),"")</f>
        <v>0</v>
      </c>
      <c r="Y93" s="401">
        <f>IF(B93&lt;&gt;"",COUNTIFS(A1_Individu_Data_Keadaan_SDMK!Q$4:Q$149350,'04_MASTER_KODE_SDMK'!D$91,A1_Individu_Data_Keadaan_SDMK!O$4:O$149350,B93,A1_Individu_Data_Keadaan_SDMK!U$4:U$149350,"Perempuan",A1_Individu_Data_Keadaan_SDMK!P$4:P$149350,"Puskesmas"),"")</f>
        <v>0</v>
      </c>
      <c r="Z93" s="401">
        <f t="shared" si="21"/>
        <v>0</v>
      </c>
      <c r="AA93" s="401">
        <f>IF(B93&lt;&gt;"",COUNTIFS(A1_Individu_Data_Keadaan_SDMK!R$4:R$149350,'04_MASTER_KODE_SDMK'!E$107,A1_Individu_Data_Keadaan_SDMK!O$4:O$149350,B93,A1_Individu_Data_Keadaan_SDMK!U$4:U$149350,"Laki-laki",A1_Individu_Data_Keadaan_SDMK!P$4:P$149350,"Puskesmas"),"")</f>
        <v>0</v>
      </c>
      <c r="AB93" s="401">
        <f>IF(B93&lt;&gt;"",COUNTIFS(A1_Individu_Data_Keadaan_SDMK!R$4:R$149350,'04_MASTER_KODE_SDMK'!E$107,A1_Individu_Data_Keadaan_SDMK!O$4:O$149350,B93,A1_Individu_Data_Keadaan_SDMK!U$4:U$149350,"Perempuan"),"")</f>
        <v>0</v>
      </c>
      <c r="AC93" s="401">
        <f t="shared" si="28"/>
        <v>0</v>
      </c>
      <c r="AD93" s="401">
        <f t="shared" si="22"/>
        <v>0</v>
      </c>
      <c r="AE93" s="401">
        <f t="shared" si="23"/>
        <v>0</v>
      </c>
      <c r="AF93" s="401">
        <f t="shared" si="24"/>
        <v>0</v>
      </c>
      <c r="AG93" s="397"/>
      <c r="AH93" s="397"/>
      <c r="AI93" s="397"/>
      <c r="AJ93" s="397"/>
      <c r="AK93" s="397"/>
      <c r="AL93" s="397"/>
      <c r="AM93" s="397"/>
      <c r="AN93" s="397"/>
      <c r="AO93" s="397"/>
      <c r="AP93" s="397"/>
      <c r="AQ93" s="397"/>
      <c r="AR93" s="397"/>
      <c r="AS93" s="397"/>
      <c r="AT93" s="397"/>
      <c r="AU93" s="397"/>
    </row>
    <row r="94" spans="1:47">
      <c r="A94" s="388">
        <v>34</v>
      </c>
      <c r="B94" s="388" t="str">
        <f t="shared" si="25"/>
        <v>KOTA PEKALONGAN</v>
      </c>
      <c r="C94" s="400">
        <f>IF(B94&lt;&gt;"",COUNTIFS('02_MASTER_KODE_FASYANKES'!D$3:D$20282,"Puskesmas",'02_MASTER_KODE_FASYANKES'!L$3:L$20282,B94,'02_MASTER_KODE_FASYANKES'!E$3:E$20282,"Rawat Inap"),"")</f>
        <v>4</v>
      </c>
      <c r="D94" s="400">
        <f>IF(B94&lt;&gt;"",COUNTIFS('02_MASTER_KODE_FASYANKES'!D$3:D$20282,"Puskesmas",'02_MASTER_KODE_FASYANKES'!L$3:L$20282,B94,'02_MASTER_KODE_FASYANKES'!E$3:E$20282,"Non Rawat Inap"),"")</f>
        <v>10</v>
      </c>
      <c r="E94" s="400">
        <f>IF(B94&lt;&gt;"",COUNTIFS(A1_Individu_Data_Keadaan_SDMK!S$4:S$149350,'04_MASTER_KODE_SDMK'!F$6,A1_Individu_Data_Keadaan_SDMK!O$4:O$149350,B94,A1_Individu_Data_Keadaan_SDMK!U$4:U$149350,"Laki-laki",A1_Individu_Data_Keadaan_SDMK!P$4:P$149350,"Puskesmas"),"")</f>
        <v>0</v>
      </c>
      <c r="F94" s="400">
        <f>IF(B94&lt;&gt;"",COUNTIFS(A1_Individu_Data_Keadaan_SDMK!S$4:S$149350,'04_MASTER_KODE_SDMK'!F$6,A1_Individu_Data_Keadaan_SDMK!O$4:O$149350,B94,A1_Individu_Data_Keadaan_SDMK!U$4:U$149350,"Perempuan",A1_Individu_Data_Keadaan_SDMK!P$4:P$149350,"Puskesmas"),"")</f>
        <v>0</v>
      </c>
      <c r="G94" s="400">
        <f t="shared" si="26"/>
        <v>0</v>
      </c>
      <c r="H94" s="400">
        <f>IF(B94&lt;&gt;"",COUNTIFS(A1_Individu_Data_Keadaan_SDMK!S$4:S$149350,'04_MASTER_KODE_SDMK'!F$7,A1_Individu_Data_Keadaan_SDMK!O$4:O$149350,B94,A1_Individu_Data_Keadaan_SDMK!U$4:U$149350,"Laki-laki",A1_Individu_Data_Keadaan_SDMK!P$4:P$149350,"Puskesmas"),"")</f>
        <v>0</v>
      </c>
      <c r="I94" s="400">
        <f>IF(B94&lt;&gt;"",COUNTIFS(A1_Individu_Data_Keadaan_SDMK!S$4:S$149350,'04_MASTER_KODE_SDMK'!F$7,A1_Individu_Data_Keadaan_SDMK!O$4:O$149350,B94,A1_Individu_Data_Keadaan_SDMK!U$4:U$149350,"Perempuan",A1_Individu_Data_Keadaan_SDMK!P$4:P$149350,"Puskesmas"),"")</f>
        <v>0</v>
      </c>
      <c r="J94" s="400">
        <f t="shared" si="27"/>
        <v>0</v>
      </c>
      <c r="K94" s="400">
        <f>IF(B94&lt;&gt;"",COUNTIFS(A1_Individu_Data_Keadaan_SDMK!Q$4:Q$149350,'04_MASTER_KODE_SDMK'!D$62,A1_Individu_Data_Keadaan_SDMK!O$4:O$149350,B94,A1_Individu_Data_Keadaan_SDMK!U$4:U$149350,"Laki-laki",A1_Individu_Data_Keadaan_SDMK!P$4:P$149350,"Puskesmas"),"")</f>
        <v>0</v>
      </c>
      <c r="L94" s="400">
        <f>IF(B94&lt;&gt;"",COUNTIFS(A1_Individu_Data_Keadaan_SDMK!Q$4:Q$149350,'04_MASTER_KODE_SDMK'!D$62,A1_Individu_Data_Keadaan_SDMK!O$4:O$149350,B94,A1_Individu_Data_Keadaan_SDMK!U$4:U$149350,"Perempuan",A1_Individu_Data_Keadaan_SDMK!P$4:P$149350,"Puskesmas"),"")</f>
        <v>0</v>
      </c>
      <c r="M94" s="400">
        <f t="shared" si="17"/>
        <v>0</v>
      </c>
      <c r="N94" s="400">
        <f>IF(B94&lt;&gt;"",COUNTIFS(A1_Individu_Data_Keadaan_SDMK!Q$4:Q$149350,'04_MASTER_KODE_SDMK'!D$71,A1_Individu_Data_Keadaan_SDMK!O$4:O$149350,B94,A1_Individu_Data_Keadaan_SDMK!U$4:U$149350,"Perempuan",A1_Individu_Data_Keadaan_SDMK!P$4:P$149350,"Puskesmas"),"")</f>
        <v>0</v>
      </c>
      <c r="O94" s="400">
        <f>IF(B94&lt;&gt;"",COUNTIFS(A1_Individu_Data_Keadaan_SDMK!Q$4:Q$149350,'04_MASTER_KODE_SDMK'!D$75,A1_Individu_Data_Keadaan_SDMK!O$4:O$149350,B94,A1_Individu_Data_Keadaan_SDMK!U$4:U$149350,"Laki-laki",A1_Individu_Data_Keadaan_SDMK!P$4:P$149350,"Puskesmas"),"")</f>
        <v>0</v>
      </c>
      <c r="P94" s="400">
        <f>IF(B94&lt;&gt;"",COUNTIFS(A1_Individu_Data_Keadaan_SDMK!Q$4:Q$149350,'04_MASTER_KODE_SDMK'!D$75,A1_Individu_Data_Keadaan_SDMK!O$4:O$149350,B94,A1_Individu_Data_Keadaan_SDMK!U$4:U$149350,"Perempuan",A1_Individu_Data_Keadaan_SDMK!P$4:P$149350,"Puskesmas"),"")</f>
        <v>0</v>
      </c>
      <c r="Q94" s="400">
        <f t="shared" si="18"/>
        <v>0</v>
      </c>
      <c r="R94" s="400">
        <f>IF(B94&lt;&gt;"",COUNTIFS(A1_Individu_Data_Keadaan_SDMK!Q$4:Q$149350,'04_MASTER_KODE_SDMK'!D$79,A1_Individu_Data_Keadaan_SDMK!O$4:O$149350,B94,A1_Individu_Data_Keadaan_SDMK!U$4:U$149350,"Laki-laki",A1_Individu_Data_Keadaan_SDMK!P$4:P$149350,"Puskesmas"),"")</f>
        <v>0</v>
      </c>
      <c r="S94" s="400">
        <f>IF(B94&lt;&gt;"",COUNTIFS(A1_Individu_Data_Keadaan_SDMK!Q$4:Q$149350,'04_MASTER_KODE_SDMK'!D$79,A1_Individu_Data_Keadaan_SDMK!O$4:O$149350,B94,A1_Individu_Data_Keadaan_SDMK!U$4:U$149350,"Perempuan",A1_Individu_Data_Keadaan_SDMK!P$4:P$149350,"Puskesmas"),"")</f>
        <v>0</v>
      </c>
      <c r="T94" s="400">
        <f t="shared" si="19"/>
        <v>0</v>
      </c>
      <c r="U94" s="400">
        <f>IF(B94&lt;&gt;"",COUNTIFS(A1_Individu_Data_Keadaan_SDMK!Q$4:Q$149350,'04_MASTER_KODE_SDMK'!D$88,A1_Individu_Data_Keadaan_SDMK!O$4:O$149350,B94,A1_Individu_Data_Keadaan_SDMK!U$4:U$149350,"Laki-laki",A1_Individu_Data_Keadaan_SDMK!P$4:P$149350,"Puskesmas"),"")</f>
        <v>0</v>
      </c>
      <c r="V94" s="400">
        <f>IF(B94&lt;&gt;"",COUNTIFS(A1_Individu_Data_Keadaan_SDMK!Q$4:Q$149350,'04_MASTER_KODE_SDMK'!D$88,A1_Individu_Data_Keadaan_SDMK!O$4:O$149350,B94,A1_Individu_Data_Keadaan_SDMK!U$4:U$149350,"Perempuan",A1_Individu_Data_Keadaan_SDMK!P$4:P$149350,"Puskesmas"),"")</f>
        <v>0</v>
      </c>
      <c r="W94" s="400">
        <f t="shared" si="20"/>
        <v>0</v>
      </c>
      <c r="X94" s="400">
        <f>IF(B94&lt;&gt;"",COUNTIFS(A1_Individu_Data_Keadaan_SDMK!Q$4:Q$149350,'04_MASTER_KODE_SDMK'!D$91,A1_Individu_Data_Keadaan_SDMK!O$4:O$149350,B94,A1_Individu_Data_Keadaan_SDMK!U$4:U$149350,"Laki-laki",A1_Individu_Data_Keadaan_SDMK!P$4:P$149350,"Puskesmas"),"")</f>
        <v>0</v>
      </c>
      <c r="Y94" s="400">
        <f>IF(B94&lt;&gt;"",COUNTIFS(A1_Individu_Data_Keadaan_SDMK!Q$4:Q$149350,'04_MASTER_KODE_SDMK'!D$91,A1_Individu_Data_Keadaan_SDMK!O$4:O$149350,B94,A1_Individu_Data_Keadaan_SDMK!U$4:U$149350,"Perempuan",A1_Individu_Data_Keadaan_SDMK!P$4:P$149350,"Puskesmas"),"")</f>
        <v>0</v>
      </c>
      <c r="Z94" s="400">
        <f t="shared" si="21"/>
        <v>0</v>
      </c>
      <c r="AA94" s="400">
        <f>IF(B94&lt;&gt;"",COUNTIFS(A1_Individu_Data_Keadaan_SDMK!R$4:R$149350,'04_MASTER_KODE_SDMK'!E$107,A1_Individu_Data_Keadaan_SDMK!O$4:O$149350,B94,A1_Individu_Data_Keadaan_SDMK!U$4:U$149350,"Laki-laki",A1_Individu_Data_Keadaan_SDMK!P$4:P$149350,"Puskesmas"),"")</f>
        <v>0</v>
      </c>
      <c r="AB94" s="400">
        <f>IF(B94&lt;&gt;"",COUNTIFS(A1_Individu_Data_Keadaan_SDMK!R$4:R$149350,'04_MASTER_KODE_SDMK'!E$107,A1_Individu_Data_Keadaan_SDMK!O$4:O$149350,B94,A1_Individu_Data_Keadaan_SDMK!U$4:U$149350,"Perempuan"),"")</f>
        <v>0</v>
      </c>
      <c r="AC94" s="400">
        <f t="shared" si="28"/>
        <v>0</v>
      </c>
      <c r="AD94" s="400">
        <f t="shared" si="22"/>
        <v>0</v>
      </c>
      <c r="AE94" s="400">
        <f t="shared" si="23"/>
        <v>0</v>
      </c>
      <c r="AF94" s="400">
        <f t="shared" si="24"/>
        <v>0</v>
      </c>
      <c r="AG94" s="397"/>
      <c r="AH94" s="397"/>
      <c r="AI94" s="397"/>
      <c r="AJ94" s="397"/>
      <c r="AK94" s="397"/>
      <c r="AL94" s="397"/>
      <c r="AM94" s="397"/>
      <c r="AN94" s="397"/>
      <c r="AO94" s="397"/>
      <c r="AP94" s="397"/>
      <c r="AQ94" s="397"/>
      <c r="AR94" s="397"/>
      <c r="AS94" s="397"/>
      <c r="AT94" s="397"/>
      <c r="AU94" s="397"/>
    </row>
    <row r="95" spans="1:47">
      <c r="A95" s="396">
        <v>35</v>
      </c>
      <c r="B95" s="396" t="str">
        <f t="shared" si="25"/>
        <v>KOTA TEGAL</v>
      </c>
      <c r="C95" s="401">
        <f>IF(B95&lt;&gt;"",COUNTIFS('02_MASTER_KODE_FASYANKES'!D$3:D$20282,"Puskesmas",'02_MASTER_KODE_FASYANKES'!L$3:L$20282,B95,'02_MASTER_KODE_FASYANKES'!E$3:E$20282,"Rawat Inap"),"")</f>
        <v>1</v>
      </c>
      <c r="D95" s="401">
        <f>IF(B95&lt;&gt;"",COUNTIFS('02_MASTER_KODE_FASYANKES'!D$3:D$20282,"Puskesmas",'02_MASTER_KODE_FASYANKES'!L$3:L$20282,B95,'02_MASTER_KODE_FASYANKES'!E$3:E$20282,"Non Rawat Inap"),"")</f>
        <v>7</v>
      </c>
      <c r="E95" s="401">
        <f>IF(B95&lt;&gt;"",COUNTIFS(A1_Individu_Data_Keadaan_SDMK!S$4:S$149350,'04_MASTER_KODE_SDMK'!F$6,A1_Individu_Data_Keadaan_SDMK!O$4:O$149350,B95,A1_Individu_Data_Keadaan_SDMK!U$4:U$149350,"Laki-laki",A1_Individu_Data_Keadaan_SDMK!P$4:P$149350,"Puskesmas"),"")</f>
        <v>0</v>
      </c>
      <c r="F95" s="401">
        <f>IF(B95&lt;&gt;"",COUNTIFS(A1_Individu_Data_Keadaan_SDMK!S$4:S$149350,'04_MASTER_KODE_SDMK'!F$6,A1_Individu_Data_Keadaan_SDMK!O$4:O$149350,B95,A1_Individu_Data_Keadaan_SDMK!U$4:U$149350,"Perempuan",A1_Individu_Data_Keadaan_SDMK!P$4:P$149350,"Puskesmas"),"")</f>
        <v>0</v>
      </c>
      <c r="G95" s="401">
        <f t="shared" si="26"/>
        <v>0</v>
      </c>
      <c r="H95" s="401">
        <f>IF(B95&lt;&gt;"",COUNTIFS(A1_Individu_Data_Keadaan_SDMK!S$4:S$149350,'04_MASTER_KODE_SDMK'!F$7,A1_Individu_Data_Keadaan_SDMK!O$4:O$149350,B95,A1_Individu_Data_Keadaan_SDMK!U$4:U$149350,"Laki-laki",A1_Individu_Data_Keadaan_SDMK!P$4:P$149350,"Puskesmas"),"")</f>
        <v>0</v>
      </c>
      <c r="I95" s="401">
        <f>IF(B95&lt;&gt;"",COUNTIFS(A1_Individu_Data_Keadaan_SDMK!S$4:S$149350,'04_MASTER_KODE_SDMK'!F$7,A1_Individu_Data_Keadaan_SDMK!O$4:O$149350,B95,A1_Individu_Data_Keadaan_SDMK!U$4:U$149350,"Perempuan",A1_Individu_Data_Keadaan_SDMK!P$4:P$149350,"Puskesmas"),"")</f>
        <v>0</v>
      </c>
      <c r="J95" s="401">
        <f t="shared" si="27"/>
        <v>0</v>
      </c>
      <c r="K95" s="401">
        <f>IF(B95&lt;&gt;"",COUNTIFS(A1_Individu_Data_Keadaan_SDMK!Q$4:Q$149350,'04_MASTER_KODE_SDMK'!D$62,A1_Individu_Data_Keadaan_SDMK!O$4:O$149350,B95,A1_Individu_Data_Keadaan_SDMK!U$4:U$149350,"Laki-laki",A1_Individu_Data_Keadaan_SDMK!P$4:P$149350,"Puskesmas"),"")</f>
        <v>0</v>
      </c>
      <c r="L95" s="401">
        <f>IF(B95&lt;&gt;"",COUNTIFS(A1_Individu_Data_Keadaan_SDMK!Q$4:Q$149350,'04_MASTER_KODE_SDMK'!D$62,A1_Individu_Data_Keadaan_SDMK!O$4:O$149350,B95,A1_Individu_Data_Keadaan_SDMK!U$4:U$149350,"Perempuan",A1_Individu_Data_Keadaan_SDMK!P$4:P$149350,"Puskesmas"),"")</f>
        <v>0</v>
      </c>
      <c r="M95" s="401">
        <f t="shared" si="17"/>
        <v>0</v>
      </c>
      <c r="N95" s="401">
        <f>IF(B95&lt;&gt;"",COUNTIFS(A1_Individu_Data_Keadaan_SDMK!Q$4:Q$149350,'04_MASTER_KODE_SDMK'!D$71,A1_Individu_Data_Keadaan_SDMK!O$4:O$149350,B95,A1_Individu_Data_Keadaan_SDMK!U$4:U$149350,"Perempuan",A1_Individu_Data_Keadaan_SDMK!P$4:P$149350,"Puskesmas"),"")</f>
        <v>0</v>
      </c>
      <c r="O95" s="401">
        <f>IF(B95&lt;&gt;"",COUNTIFS(A1_Individu_Data_Keadaan_SDMK!Q$4:Q$149350,'04_MASTER_KODE_SDMK'!D$75,A1_Individu_Data_Keadaan_SDMK!O$4:O$149350,B95,A1_Individu_Data_Keadaan_SDMK!U$4:U$149350,"Laki-laki",A1_Individu_Data_Keadaan_SDMK!P$4:P$149350,"Puskesmas"),"")</f>
        <v>0</v>
      </c>
      <c r="P95" s="401">
        <f>IF(B95&lt;&gt;"",COUNTIFS(A1_Individu_Data_Keadaan_SDMK!Q$4:Q$149350,'04_MASTER_KODE_SDMK'!D$75,A1_Individu_Data_Keadaan_SDMK!O$4:O$149350,B95,A1_Individu_Data_Keadaan_SDMK!U$4:U$149350,"Perempuan",A1_Individu_Data_Keadaan_SDMK!P$4:P$149350,"Puskesmas"),"")</f>
        <v>0</v>
      </c>
      <c r="Q95" s="401">
        <f t="shared" si="18"/>
        <v>0</v>
      </c>
      <c r="R95" s="401">
        <f>IF(B95&lt;&gt;"",COUNTIFS(A1_Individu_Data_Keadaan_SDMK!Q$4:Q$149350,'04_MASTER_KODE_SDMK'!D$79,A1_Individu_Data_Keadaan_SDMK!O$4:O$149350,B95,A1_Individu_Data_Keadaan_SDMK!U$4:U$149350,"Laki-laki",A1_Individu_Data_Keadaan_SDMK!P$4:P$149350,"Puskesmas"),"")</f>
        <v>0</v>
      </c>
      <c r="S95" s="401">
        <f>IF(B95&lt;&gt;"",COUNTIFS(A1_Individu_Data_Keadaan_SDMK!Q$4:Q$149350,'04_MASTER_KODE_SDMK'!D$79,A1_Individu_Data_Keadaan_SDMK!O$4:O$149350,B95,A1_Individu_Data_Keadaan_SDMK!U$4:U$149350,"Perempuan",A1_Individu_Data_Keadaan_SDMK!P$4:P$149350,"Puskesmas"),"")</f>
        <v>0</v>
      </c>
      <c r="T95" s="401">
        <f t="shared" si="19"/>
        <v>0</v>
      </c>
      <c r="U95" s="401">
        <f>IF(B95&lt;&gt;"",COUNTIFS(A1_Individu_Data_Keadaan_SDMK!Q$4:Q$149350,'04_MASTER_KODE_SDMK'!D$88,A1_Individu_Data_Keadaan_SDMK!O$4:O$149350,B95,A1_Individu_Data_Keadaan_SDMK!U$4:U$149350,"Laki-laki",A1_Individu_Data_Keadaan_SDMK!P$4:P$149350,"Puskesmas"),"")</f>
        <v>0</v>
      </c>
      <c r="V95" s="401">
        <f>IF(B95&lt;&gt;"",COUNTIFS(A1_Individu_Data_Keadaan_SDMK!Q$4:Q$149350,'04_MASTER_KODE_SDMK'!D$88,A1_Individu_Data_Keadaan_SDMK!O$4:O$149350,B95,A1_Individu_Data_Keadaan_SDMK!U$4:U$149350,"Perempuan",A1_Individu_Data_Keadaan_SDMK!P$4:P$149350,"Puskesmas"),"")</f>
        <v>0</v>
      </c>
      <c r="W95" s="401">
        <f t="shared" si="20"/>
        <v>0</v>
      </c>
      <c r="X95" s="401">
        <f>IF(B95&lt;&gt;"",COUNTIFS(A1_Individu_Data_Keadaan_SDMK!Q$4:Q$149350,'04_MASTER_KODE_SDMK'!D$91,A1_Individu_Data_Keadaan_SDMK!O$4:O$149350,B95,A1_Individu_Data_Keadaan_SDMK!U$4:U$149350,"Laki-laki",A1_Individu_Data_Keadaan_SDMK!P$4:P$149350,"Puskesmas"),"")</f>
        <v>0</v>
      </c>
      <c r="Y95" s="401">
        <f>IF(B95&lt;&gt;"",COUNTIFS(A1_Individu_Data_Keadaan_SDMK!Q$4:Q$149350,'04_MASTER_KODE_SDMK'!D$91,A1_Individu_Data_Keadaan_SDMK!O$4:O$149350,B95,A1_Individu_Data_Keadaan_SDMK!U$4:U$149350,"Perempuan",A1_Individu_Data_Keadaan_SDMK!P$4:P$149350,"Puskesmas"),"")</f>
        <v>0</v>
      </c>
      <c r="Z95" s="401">
        <f t="shared" si="21"/>
        <v>0</v>
      </c>
      <c r="AA95" s="401">
        <f>IF(B95&lt;&gt;"",COUNTIFS(A1_Individu_Data_Keadaan_SDMK!R$4:R$149350,'04_MASTER_KODE_SDMK'!E$107,A1_Individu_Data_Keadaan_SDMK!O$4:O$149350,B95,A1_Individu_Data_Keadaan_SDMK!U$4:U$149350,"Laki-laki",A1_Individu_Data_Keadaan_SDMK!P$4:P$149350,"Puskesmas"),"")</f>
        <v>0</v>
      </c>
      <c r="AB95" s="401">
        <f>IF(B95&lt;&gt;"",COUNTIFS(A1_Individu_Data_Keadaan_SDMK!R$4:R$149350,'04_MASTER_KODE_SDMK'!E$107,A1_Individu_Data_Keadaan_SDMK!O$4:O$149350,B95,A1_Individu_Data_Keadaan_SDMK!U$4:U$149350,"Perempuan"),"")</f>
        <v>0</v>
      </c>
      <c r="AC95" s="401">
        <f t="shared" si="28"/>
        <v>0</v>
      </c>
      <c r="AD95" s="401">
        <f t="shared" si="22"/>
        <v>0</v>
      </c>
      <c r="AE95" s="401">
        <f t="shared" si="23"/>
        <v>0</v>
      </c>
      <c r="AF95" s="401">
        <f t="shared" si="24"/>
        <v>0</v>
      </c>
      <c r="AG95" s="397"/>
      <c r="AH95" s="397"/>
      <c r="AI95" s="397"/>
      <c r="AJ95" s="397"/>
      <c r="AK95" s="397"/>
      <c r="AL95" s="397"/>
      <c r="AM95" s="397"/>
      <c r="AN95" s="397"/>
      <c r="AO95" s="397"/>
      <c r="AP95" s="397"/>
      <c r="AQ95" s="397"/>
      <c r="AR95" s="397"/>
      <c r="AS95" s="397"/>
      <c r="AT95" s="397"/>
      <c r="AU95" s="397"/>
    </row>
    <row r="96" spans="1:47" hidden="1">
      <c r="A96" s="388">
        <v>36</v>
      </c>
      <c r="B96" s="388" t="str">
        <f t="shared" si="25"/>
        <v/>
      </c>
      <c r="C96" s="400" t="str">
        <f>IF(B96&lt;&gt;"",COUNTIFS('02_MASTER_KODE_FASYANKES'!D$3:D$20282,"Puskesmas",'02_MASTER_KODE_FASYANKES'!L$3:L$20282,B96,'02_MASTER_KODE_FASYANKES'!E$3:E$20282,"Rawat Inap"),"")</f>
        <v/>
      </c>
      <c r="D96" s="400" t="str">
        <f>IF(B96&lt;&gt;"",COUNTIFS('02_MASTER_KODE_FASYANKES'!D$3:D$20282,"Puskesmas",'02_MASTER_KODE_FASYANKES'!L$3:L$20282,B96,'02_MASTER_KODE_FASYANKES'!E$3:E$20282,"Non Rawat Inap"),"")</f>
        <v/>
      </c>
      <c r="E96" s="400" t="str">
        <f>IF(B96&lt;&gt;"",COUNTIFS(A1_Individu_Data_Keadaan_SDMK!S$4:S$149350,'04_MASTER_KODE_SDMK'!F$6,A1_Individu_Data_Keadaan_SDMK!O$4:O$149350,B96,A1_Individu_Data_Keadaan_SDMK!U$4:U$149350,"Laki-laki",A1_Individu_Data_Keadaan_SDMK!P$4:P$149350,"Puskesmas"),"")</f>
        <v/>
      </c>
      <c r="F96" s="400" t="str">
        <f>IF(B96&lt;&gt;"",COUNTIFS(A1_Individu_Data_Keadaan_SDMK!S$4:S$149350,'04_MASTER_KODE_SDMK'!F$6,A1_Individu_Data_Keadaan_SDMK!O$4:O$149350,B96,A1_Individu_Data_Keadaan_SDMK!U$4:U$149350,"Perempuan",A1_Individu_Data_Keadaan_SDMK!P$4:P$149350,"Puskesmas"),"")</f>
        <v/>
      </c>
      <c r="G96" s="400" t="str">
        <f t="shared" si="26"/>
        <v/>
      </c>
      <c r="H96" s="400" t="str">
        <f>IF(B96&lt;&gt;"",COUNTIFS(A1_Individu_Data_Keadaan_SDMK!S$4:S$149350,'04_MASTER_KODE_SDMK'!F$7,A1_Individu_Data_Keadaan_SDMK!O$4:O$149350,B96,A1_Individu_Data_Keadaan_SDMK!U$4:U$149350,"Laki-laki",A1_Individu_Data_Keadaan_SDMK!P$4:P$149350,"Puskesmas"),"")</f>
        <v/>
      </c>
      <c r="I96" s="400" t="str">
        <f>IF(B96&lt;&gt;"",COUNTIFS(A1_Individu_Data_Keadaan_SDMK!S$4:S$149350,'04_MASTER_KODE_SDMK'!F$7,A1_Individu_Data_Keadaan_SDMK!O$4:O$149350,B96,A1_Individu_Data_Keadaan_SDMK!U$4:U$149350,"Perempuan",A1_Individu_Data_Keadaan_SDMK!P$4:P$149350,"Puskesmas"),"")</f>
        <v/>
      </c>
      <c r="J96" s="400" t="str">
        <f t="shared" si="27"/>
        <v/>
      </c>
      <c r="K96" s="400" t="str">
        <f>IF(B96&lt;&gt;"",COUNTIFS(A1_Individu_Data_Keadaan_SDMK!Q$4:Q$149350,'04_MASTER_KODE_SDMK'!D$62,A1_Individu_Data_Keadaan_SDMK!O$4:O$149350,B96,A1_Individu_Data_Keadaan_SDMK!U$4:U$149350,"Laki-laki",A1_Individu_Data_Keadaan_SDMK!P$4:P$149350,"Puskesmas"),"")</f>
        <v/>
      </c>
      <c r="L96" s="400" t="str">
        <f>IF(B96&lt;&gt;"",COUNTIFS(A1_Individu_Data_Keadaan_SDMK!Q$4:Q$149350,'04_MASTER_KODE_SDMK'!D$62,A1_Individu_Data_Keadaan_SDMK!O$4:O$149350,B96,A1_Individu_Data_Keadaan_SDMK!U$4:U$149350,"Perempuan",A1_Individu_Data_Keadaan_SDMK!P$4:P$149350,"Puskesmas"),"")</f>
        <v/>
      </c>
      <c r="M96" s="400" t="str">
        <f t="shared" si="17"/>
        <v/>
      </c>
      <c r="N96" s="400" t="str">
        <f>IF(B96&lt;&gt;"",COUNTIFS(A1_Individu_Data_Keadaan_SDMK!Q$4:Q$149350,'04_MASTER_KODE_SDMK'!D$71,A1_Individu_Data_Keadaan_SDMK!O$4:O$149350,B96,A1_Individu_Data_Keadaan_SDMK!U$4:U$149350,"Perempuan",A1_Individu_Data_Keadaan_SDMK!P$4:P$149350,"Puskesmas"),"")</f>
        <v/>
      </c>
      <c r="O96" s="400" t="str">
        <f>IF(B96&lt;&gt;"",COUNTIFS(A1_Individu_Data_Keadaan_SDMK!Q$4:Q$149350,'04_MASTER_KODE_SDMK'!D$75,A1_Individu_Data_Keadaan_SDMK!O$4:O$149350,B96,A1_Individu_Data_Keadaan_SDMK!U$4:U$149350,"Laki-laki",A1_Individu_Data_Keadaan_SDMK!P$4:P$149350,"Puskesmas"),"")</f>
        <v/>
      </c>
      <c r="P96" s="400" t="str">
        <f>IF(B96&lt;&gt;"",COUNTIFS(A1_Individu_Data_Keadaan_SDMK!Q$4:Q$149350,'04_MASTER_KODE_SDMK'!D$75,A1_Individu_Data_Keadaan_SDMK!O$4:O$149350,B96,A1_Individu_Data_Keadaan_SDMK!U$4:U$149350,"Perempuan",A1_Individu_Data_Keadaan_SDMK!P$4:P$149350,"Puskesmas"),"")</f>
        <v/>
      </c>
      <c r="Q96" s="400" t="str">
        <f t="shared" si="18"/>
        <v/>
      </c>
      <c r="R96" s="400" t="str">
        <f>IF(B96&lt;&gt;"",COUNTIFS(A1_Individu_Data_Keadaan_SDMK!Q$4:Q$149350,'04_MASTER_KODE_SDMK'!D$79,A1_Individu_Data_Keadaan_SDMK!O$4:O$149350,B96,A1_Individu_Data_Keadaan_SDMK!U$4:U$149350,"Laki-laki",A1_Individu_Data_Keadaan_SDMK!P$4:P$149350,"Puskesmas"),"")</f>
        <v/>
      </c>
      <c r="S96" s="400" t="str">
        <f>IF(B96&lt;&gt;"",COUNTIFS(A1_Individu_Data_Keadaan_SDMK!Q$4:Q$149350,'04_MASTER_KODE_SDMK'!D$79,A1_Individu_Data_Keadaan_SDMK!O$4:O$149350,B96,A1_Individu_Data_Keadaan_SDMK!U$4:U$149350,"Perempuan",A1_Individu_Data_Keadaan_SDMK!P$4:P$149350,"Puskesmas"),"")</f>
        <v/>
      </c>
      <c r="T96" s="400" t="str">
        <f t="shared" si="19"/>
        <v/>
      </c>
      <c r="U96" s="400" t="str">
        <f>IF(B96&lt;&gt;"",COUNTIFS(A1_Individu_Data_Keadaan_SDMK!Q$4:Q$149350,'04_MASTER_KODE_SDMK'!D$88,A1_Individu_Data_Keadaan_SDMK!O$4:O$149350,B96,A1_Individu_Data_Keadaan_SDMK!U$4:U$149350,"Laki-laki",A1_Individu_Data_Keadaan_SDMK!P$4:P$149350,"Puskesmas"),"")</f>
        <v/>
      </c>
      <c r="V96" s="400" t="str">
        <f>IF(B96&lt;&gt;"",COUNTIFS(A1_Individu_Data_Keadaan_SDMK!Q$4:Q$149350,'04_MASTER_KODE_SDMK'!D$88,A1_Individu_Data_Keadaan_SDMK!O$4:O$149350,B96,A1_Individu_Data_Keadaan_SDMK!U$4:U$149350,"Perempuan",A1_Individu_Data_Keadaan_SDMK!P$4:P$149350,"Puskesmas"),"")</f>
        <v/>
      </c>
      <c r="W96" s="400" t="str">
        <f t="shared" si="20"/>
        <v/>
      </c>
      <c r="X96" s="400" t="str">
        <f>IF(B96&lt;&gt;"",COUNTIFS(A1_Individu_Data_Keadaan_SDMK!Q$4:Q$149350,'04_MASTER_KODE_SDMK'!D$91,A1_Individu_Data_Keadaan_SDMK!O$4:O$149350,B96,A1_Individu_Data_Keadaan_SDMK!U$4:U$149350,"Laki-laki",A1_Individu_Data_Keadaan_SDMK!P$4:P$149350,"Puskesmas"),"")</f>
        <v/>
      </c>
      <c r="Y96" s="400" t="str">
        <f>IF(B96&lt;&gt;"",COUNTIFS(A1_Individu_Data_Keadaan_SDMK!Q$4:Q$149350,'04_MASTER_KODE_SDMK'!D$91,A1_Individu_Data_Keadaan_SDMK!O$4:O$149350,B96,A1_Individu_Data_Keadaan_SDMK!U$4:U$149350,"Perempuan",A1_Individu_Data_Keadaan_SDMK!P$4:P$149350,"Puskesmas"),"")</f>
        <v/>
      </c>
      <c r="Z96" s="400" t="str">
        <f t="shared" si="21"/>
        <v/>
      </c>
      <c r="AA96" s="400" t="str">
        <f>IF(B96&lt;&gt;"",COUNTIFS(A1_Individu_Data_Keadaan_SDMK!R$4:R$149350,'04_MASTER_KODE_SDMK'!E$107,A1_Individu_Data_Keadaan_SDMK!O$4:O$149350,B96,A1_Individu_Data_Keadaan_SDMK!U$4:U$149350,"Laki-laki",A1_Individu_Data_Keadaan_SDMK!P$4:P$149350,"Puskesmas"),"")</f>
        <v/>
      </c>
      <c r="AB96" s="400" t="str">
        <f>IF(B96&lt;&gt;"",COUNTIFS(A1_Individu_Data_Keadaan_SDMK!R$4:R$149350,'04_MASTER_KODE_SDMK'!E$107,A1_Individu_Data_Keadaan_SDMK!O$4:O$149350,B96,A1_Individu_Data_Keadaan_SDMK!U$4:U$149350,"Perempuan"),"")</f>
        <v/>
      </c>
      <c r="AC96" s="400" t="str">
        <f t="shared" si="28"/>
        <v/>
      </c>
      <c r="AD96" s="400" t="str">
        <f t="shared" si="22"/>
        <v/>
      </c>
      <c r="AE96" s="400" t="str">
        <f t="shared" si="23"/>
        <v/>
      </c>
      <c r="AF96" s="400" t="str">
        <f t="shared" si="24"/>
        <v/>
      </c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7"/>
    </row>
    <row r="97" spans="1:47" hidden="1">
      <c r="A97" s="396">
        <v>37</v>
      </c>
      <c r="B97" s="396" t="str">
        <f t="shared" si="25"/>
        <v/>
      </c>
      <c r="C97" s="401" t="str">
        <f>IF(B97&lt;&gt;"",COUNTIFS('02_MASTER_KODE_FASYANKES'!D$3:D$20282,"Puskesmas",'02_MASTER_KODE_FASYANKES'!L$3:L$20282,B97,'02_MASTER_KODE_FASYANKES'!E$3:E$20282,"Rawat Inap"),"")</f>
        <v/>
      </c>
      <c r="D97" s="401" t="str">
        <f>IF(B97&lt;&gt;"",COUNTIFS('02_MASTER_KODE_FASYANKES'!D$3:D$20282,"Puskesmas",'02_MASTER_KODE_FASYANKES'!L$3:L$20282,B97,'02_MASTER_KODE_FASYANKES'!E$3:E$20282,"Non Rawat Inap"),"")</f>
        <v/>
      </c>
      <c r="E97" s="401" t="str">
        <f>IF(B97&lt;&gt;"",COUNTIFS(A1_Individu_Data_Keadaan_SDMK!S$4:S$149350,'04_MASTER_KODE_SDMK'!F$6,A1_Individu_Data_Keadaan_SDMK!O$4:O$149350,B97,A1_Individu_Data_Keadaan_SDMK!U$4:U$149350,"Laki-laki",A1_Individu_Data_Keadaan_SDMK!P$4:P$149350,"Puskesmas"),"")</f>
        <v/>
      </c>
      <c r="F97" s="401" t="str">
        <f>IF(B97&lt;&gt;"",COUNTIFS(A1_Individu_Data_Keadaan_SDMK!S$4:S$149350,'04_MASTER_KODE_SDMK'!F$6,A1_Individu_Data_Keadaan_SDMK!O$4:O$149350,B97,A1_Individu_Data_Keadaan_SDMK!U$4:U$149350,"Perempuan",A1_Individu_Data_Keadaan_SDMK!P$4:P$149350,"Puskesmas"),"")</f>
        <v/>
      </c>
      <c r="G97" s="401" t="str">
        <f t="shared" si="26"/>
        <v/>
      </c>
      <c r="H97" s="401" t="str">
        <f>IF(B97&lt;&gt;"",COUNTIFS(A1_Individu_Data_Keadaan_SDMK!S$4:S$149350,'04_MASTER_KODE_SDMK'!F$7,A1_Individu_Data_Keadaan_SDMK!O$4:O$149350,B97,A1_Individu_Data_Keadaan_SDMK!U$4:U$149350,"Laki-laki",A1_Individu_Data_Keadaan_SDMK!P$4:P$149350,"Puskesmas"),"")</f>
        <v/>
      </c>
      <c r="I97" s="401" t="str">
        <f>IF(B97&lt;&gt;"",COUNTIFS(A1_Individu_Data_Keadaan_SDMK!S$4:S$149350,'04_MASTER_KODE_SDMK'!F$7,A1_Individu_Data_Keadaan_SDMK!O$4:O$149350,B97,A1_Individu_Data_Keadaan_SDMK!U$4:U$149350,"Perempuan",A1_Individu_Data_Keadaan_SDMK!P$4:P$149350,"Puskesmas"),"")</f>
        <v/>
      </c>
      <c r="J97" s="401" t="str">
        <f t="shared" si="27"/>
        <v/>
      </c>
      <c r="K97" s="401" t="str">
        <f>IF(B97&lt;&gt;"",COUNTIFS(A1_Individu_Data_Keadaan_SDMK!Q$4:Q$149350,'04_MASTER_KODE_SDMK'!D$62,A1_Individu_Data_Keadaan_SDMK!O$4:O$149350,B97,A1_Individu_Data_Keadaan_SDMK!U$4:U$149350,"Laki-laki",A1_Individu_Data_Keadaan_SDMK!P$4:P$149350,"Puskesmas"),"")</f>
        <v/>
      </c>
      <c r="L97" s="401" t="str">
        <f>IF(B97&lt;&gt;"",COUNTIFS(A1_Individu_Data_Keadaan_SDMK!Q$4:Q$149350,'04_MASTER_KODE_SDMK'!D$62,A1_Individu_Data_Keadaan_SDMK!O$4:O$149350,B97,A1_Individu_Data_Keadaan_SDMK!U$4:U$149350,"Perempuan",A1_Individu_Data_Keadaan_SDMK!P$4:P$149350,"Puskesmas"),"")</f>
        <v/>
      </c>
      <c r="M97" s="401" t="str">
        <f t="shared" si="17"/>
        <v/>
      </c>
      <c r="N97" s="401" t="str">
        <f>IF(B97&lt;&gt;"",COUNTIFS(A1_Individu_Data_Keadaan_SDMK!Q$4:Q$149350,'04_MASTER_KODE_SDMK'!D$71,A1_Individu_Data_Keadaan_SDMK!O$4:O$149350,B97,A1_Individu_Data_Keadaan_SDMK!U$4:U$149350,"Perempuan",A1_Individu_Data_Keadaan_SDMK!P$4:P$149350,"Puskesmas"),"")</f>
        <v/>
      </c>
      <c r="O97" s="401" t="str">
        <f>IF(B97&lt;&gt;"",COUNTIFS(A1_Individu_Data_Keadaan_SDMK!Q$4:Q$149350,'04_MASTER_KODE_SDMK'!D$75,A1_Individu_Data_Keadaan_SDMK!O$4:O$149350,B97,A1_Individu_Data_Keadaan_SDMK!U$4:U$149350,"Laki-laki",A1_Individu_Data_Keadaan_SDMK!P$4:P$149350,"Puskesmas"),"")</f>
        <v/>
      </c>
      <c r="P97" s="401" t="str">
        <f>IF(B97&lt;&gt;"",COUNTIFS(A1_Individu_Data_Keadaan_SDMK!Q$4:Q$149350,'04_MASTER_KODE_SDMK'!D$75,A1_Individu_Data_Keadaan_SDMK!O$4:O$149350,B97,A1_Individu_Data_Keadaan_SDMK!U$4:U$149350,"Perempuan",A1_Individu_Data_Keadaan_SDMK!P$4:P$149350,"Puskesmas"),"")</f>
        <v/>
      </c>
      <c r="Q97" s="401" t="str">
        <f t="shared" si="18"/>
        <v/>
      </c>
      <c r="R97" s="401" t="str">
        <f>IF(B97&lt;&gt;"",COUNTIFS(A1_Individu_Data_Keadaan_SDMK!Q$4:Q$149350,'04_MASTER_KODE_SDMK'!D$79,A1_Individu_Data_Keadaan_SDMK!O$4:O$149350,B97,A1_Individu_Data_Keadaan_SDMK!U$4:U$149350,"Laki-laki",A1_Individu_Data_Keadaan_SDMK!P$4:P$149350,"Puskesmas"),"")</f>
        <v/>
      </c>
      <c r="S97" s="401" t="str">
        <f>IF(B97&lt;&gt;"",COUNTIFS(A1_Individu_Data_Keadaan_SDMK!Q$4:Q$149350,'04_MASTER_KODE_SDMK'!D$79,A1_Individu_Data_Keadaan_SDMK!O$4:O$149350,B97,A1_Individu_Data_Keadaan_SDMK!U$4:U$149350,"Perempuan",A1_Individu_Data_Keadaan_SDMK!P$4:P$149350,"Puskesmas"),"")</f>
        <v/>
      </c>
      <c r="T97" s="401" t="str">
        <f t="shared" si="19"/>
        <v/>
      </c>
      <c r="U97" s="401" t="str">
        <f>IF(B97&lt;&gt;"",COUNTIFS(A1_Individu_Data_Keadaan_SDMK!Q$4:Q$149350,'04_MASTER_KODE_SDMK'!D$88,A1_Individu_Data_Keadaan_SDMK!O$4:O$149350,B97,A1_Individu_Data_Keadaan_SDMK!U$4:U$149350,"Laki-laki",A1_Individu_Data_Keadaan_SDMK!P$4:P$149350,"Puskesmas"),"")</f>
        <v/>
      </c>
      <c r="V97" s="401" t="str">
        <f>IF(B97&lt;&gt;"",COUNTIFS(A1_Individu_Data_Keadaan_SDMK!Q$4:Q$149350,'04_MASTER_KODE_SDMK'!D$88,A1_Individu_Data_Keadaan_SDMK!O$4:O$149350,B97,A1_Individu_Data_Keadaan_SDMK!U$4:U$149350,"Perempuan",A1_Individu_Data_Keadaan_SDMK!P$4:P$149350,"Puskesmas"),"")</f>
        <v/>
      </c>
      <c r="W97" s="401" t="str">
        <f t="shared" si="20"/>
        <v/>
      </c>
      <c r="X97" s="401" t="str">
        <f>IF(B97&lt;&gt;"",COUNTIFS(A1_Individu_Data_Keadaan_SDMK!Q$4:Q$149350,'04_MASTER_KODE_SDMK'!D$91,A1_Individu_Data_Keadaan_SDMK!O$4:O$149350,B97,A1_Individu_Data_Keadaan_SDMK!U$4:U$149350,"Laki-laki",A1_Individu_Data_Keadaan_SDMK!P$4:P$149350,"Puskesmas"),"")</f>
        <v/>
      </c>
      <c r="Y97" s="401" t="str">
        <f>IF(B97&lt;&gt;"",COUNTIFS(A1_Individu_Data_Keadaan_SDMK!Q$4:Q$149350,'04_MASTER_KODE_SDMK'!D$91,A1_Individu_Data_Keadaan_SDMK!O$4:O$149350,B97,A1_Individu_Data_Keadaan_SDMK!U$4:U$149350,"Perempuan",A1_Individu_Data_Keadaan_SDMK!P$4:P$149350,"Puskesmas"),"")</f>
        <v/>
      </c>
      <c r="Z97" s="401" t="str">
        <f t="shared" si="21"/>
        <v/>
      </c>
      <c r="AA97" s="401" t="str">
        <f>IF(B97&lt;&gt;"",COUNTIFS(A1_Individu_Data_Keadaan_SDMK!R$4:R$149350,'04_MASTER_KODE_SDMK'!E$107,A1_Individu_Data_Keadaan_SDMK!O$4:O$149350,B97,A1_Individu_Data_Keadaan_SDMK!U$4:U$149350,"Laki-laki",A1_Individu_Data_Keadaan_SDMK!P$4:P$149350,"Puskesmas"),"")</f>
        <v/>
      </c>
      <c r="AB97" s="401" t="str">
        <f>IF(B97&lt;&gt;"",COUNTIFS(A1_Individu_Data_Keadaan_SDMK!R$4:R$149350,'04_MASTER_KODE_SDMK'!E$107,A1_Individu_Data_Keadaan_SDMK!O$4:O$149350,B97,A1_Individu_Data_Keadaan_SDMK!U$4:U$149350,"Perempuan"),"")</f>
        <v/>
      </c>
      <c r="AC97" s="401" t="str">
        <f t="shared" si="28"/>
        <v/>
      </c>
      <c r="AD97" s="401" t="str">
        <f t="shared" si="22"/>
        <v/>
      </c>
      <c r="AE97" s="401" t="str">
        <f t="shared" si="23"/>
        <v/>
      </c>
      <c r="AF97" s="401" t="str">
        <f t="shared" si="24"/>
        <v/>
      </c>
      <c r="AG97" s="397"/>
      <c r="AH97" s="397"/>
      <c r="AI97" s="397"/>
      <c r="AJ97" s="397"/>
      <c r="AK97" s="397"/>
      <c r="AL97" s="397"/>
      <c r="AM97" s="397"/>
      <c r="AN97" s="397"/>
      <c r="AO97" s="397"/>
      <c r="AP97" s="397"/>
      <c r="AQ97" s="397"/>
      <c r="AR97" s="397"/>
      <c r="AS97" s="397"/>
      <c r="AT97" s="397"/>
      <c r="AU97" s="397"/>
    </row>
    <row r="98" spans="1:47" hidden="1">
      <c r="A98" s="388">
        <v>38</v>
      </c>
      <c r="B98" s="388" t="str">
        <f t="shared" si="25"/>
        <v/>
      </c>
      <c r="C98" s="400" t="str">
        <f>IF(B98&lt;&gt;"",COUNTIFS('02_MASTER_KODE_FASYANKES'!D$3:D$20282,"Puskesmas",'02_MASTER_KODE_FASYANKES'!L$3:L$20282,B98,'02_MASTER_KODE_FASYANKES'!E$3:E$20282,"Rawat Inap"),"")</f>
        <v/>
      </c>
      <c r="D98" s="400" t="str">
        <f>IF(B98&lt;&gt;"",COUNTIFS('02_MASTER_KODE_FASYANKES'!D$3:D$20282,"Puskesmas",'02_MASTER_KODE_FASYANKES'!L$3:L$20282,B98,'02_MASTER_KODE_FASYANKES'!E$3:E$20282,"Non Rawat Inap"),"")</f>
        <v/>
      </c>
      <c r="E98" s="400" t="str">
        <f>IF(B98&lt;&gt;"",COUNTIFS(A1_Individu_Data_Keadaan_SDMK!S$4:S$149350,'04_MASTER_KODE_SDMK'!F$6,A1_Individu_Data_Keadaan_SDMK!O$4:O$149350,B98,A1_Individu_Data_Keadaan_SDMK!U$4:U$149350,"Laki-laki",A1_Individu_Data_Keadaan_SDMK!P$4:P$149350,"Puskesmas"),"")</f>
        <v/>
      </c>
      <c r="F98" s="400" t="str">
        <f>IF(B98&lt;&gt;"",COUNTIFS(A1_Individu_Data_Keadaan_SDMK!S$4:S$149350,'04_MASTER_KODE_SDMK'!F$6,A1_Individu_Data_Keadaan_SDMK!O$4:O$149350,B98,A1_Individu_Data_Keadaan_SDMK!U$4:U$149350,"Perempuan",A1_Individu_Data_Keadaan_SDMK!P$4:P$149350,"Puskesmas"),"")</f>
        <v/>
      </c>
      <c r="G98" s="400" t="str">
        <f t="shared" si="26"/>
        <v/>
      </c>
      <c r="H98" s="400" t="str">
        <f>IF(B98&lt;&gt;"",COUNTIFS(A1_Individu_Data_Keadaan_SDMK!S$4:S$149350,'04_MASTER_KODE_SDMK'!F$7,A1_Individu_Data_Keadaan_SDMK!O$4:O$149350,B98,A1_Individu_Data_Keadaan_SDMK!U$4:U$149350,"Laki-laki",A1_Individu_Data_Keadaan_SDMK!P$4:P$149350,"Puskesmas"),"")</f>
        <v/>
      </c>
      <c r="I98" s="400" t="str">
        <f>IF(B98&lt;&gt;"",COUNTIFS(A1_Individu_Data_Keadaan_SDMK!S$4:S$149350,'04_MASTER_KODE_SDMK'!F$7,A1_Individu_Data_Keadaan_SDMK!O$4:O$149350,B98,A1_Individu_Data_Keadaan_SDMK!U$4:U$149350,"Perempuan",A1_Individu_Data_Keadaan_SDMK!P$4:P$149350,"Puskesmas"),"")</f>
        <v/>
      </c>
      <c r="J98" s="400" t="str">
        <f t="shared" si="27"/>
        <v/>
      </c>
      <c r="K98" s="400" t="str">
        <f>IF(B98&lt;&gt;"",COUNTIFS(A1_Individu_Data_Keadaan_SDMK!Q$4:Q$149350,'04_MASTER_KODE_SDMK'!D$62,A1_Individu_Data_Keadaan_SDMK!O$4:O$149350,B98,A1_Individu_Data_Keadaan_SDMK!U$4:U$149350,"Laki-laki",A1_Individu_Data_Keadaan_SDMK!P$4:P$149350,"Puskesmas"),"")</f>
        <v/>
      </c>
      <c r="L98" s="400" t="str">
        <f>IF(B98&lt;&gt;"",COUNTIFS(A1_Individu_Data_Keadaan_SDMK!Q$4:Q$149350,'04_MASTER_KODE_SDMK'!D$62,A1_Individu_Data_Keadaan_SDMK!O$4:O$149350,B98,A1_Individu_Data_Keadaan_SDMK!U$4:U$149350,"Perempuan",A1_Individu_Data_Keadaan_SDMK!P$4:P$149350,"Puskesmas"),"")</f>
        <v/>
      </c>
      <c r="M98" s="400" t="str">
        <f t="shared" si="17"/>
        <v/>
      </c>
      <c r="N98" s="400" t="str">
        <f>IF(B98&lt;&gt;"",COUNTIFS(A1_Individu_Data_Keadaan_SDMK!Q$4:Q$149350,'04_MASTER_KODE_SDMK'!D$71,A1_Individu_Data_Keadaan_SDMK!O$4:O$149350,B98,A1_Individu_Data_Keadaan_SDMK!U$4:U$149350,"Perempuan",A1_Individu_Data_Keadaan_SDMK!P$4:P$149350,"Puskesmas"),"")</f>
        <v/>
      </c>
      <c r="O98" s="400" t="str">
        <f>IF(B98&lt;&gt;"",COUNTIFS(A1_Individu_Data_Keadaan_SDMK!Q$4:Q$149350,'04_MASTER_KODE_SDMK'!D$75,A1_Individu_Data_Keadaan_SDMK!O$4:O$149350,B98,A1_Individu_Data_Keadaan_SDMK!U$4:U$149350,"Laki-laki",A1_Individu_Data_Keadaan_SDMK!P$4:P$149350,"Puskesmas"),"")</f>
        <v/>
      </c>
      <c r="P98" s="400" t="str">
        <f>IF(B98&lt;&gt;"",COUNTIFS(A1_Individu_Data_Keadaan_SDMK!Q$4:Q$149350,'04_MASTER_KODE_SDMK'!D$75,A1_Individu_Data_Keadaan_SDMK!O$4:O$149350,B98,A1_Individu_Data_Keadaan_SDMK!U$4:U$149350,"Perempuan",A1_Individu_Data_Keadaan_SDMK!P$4:P$149350,"Puskesmas"),"")</f>
        <v/>
      </c>
      <c r="Q98" s="400" t="str">
        <f t="shared" si="18"/>
        <v/>
      </c>
      <c r="R98" s="400" t="str">
        <f>IF(B98&lt;&gt;"",COUNTIFS(A1_Individu_Data_Keadaan_SDMK!Q$4:Q$149350,'04_MASTER_KODE_SDMK'!D$79,A1_Individu_Data_Keadaan_SDMK!O$4:O$149350,B98,A1_Individu_Data_Keadaan_SDMK!U$4:U$149350,"Laki-laki",A1_Individu_Data_Keadaan_SDMK!P$4:P$149350,"Puskesmas"),"")</f>
        <v/>
      </c>
      <c r="S98" s="400" t="str">
        <f>IF(B98&lt;&gt;"",COUNTIFS(A1_Individu_Data_Keadaan_SDMK!Q$4:Q$149350,'04_MASTER_KODE_SDMK'!D$79,A1_Individu_Data_Keadaan_SDMK!O$4:O$149350,B98,A1_Individu_Data_Keadaan_SDMK!U$4:U$149350,"Perempuan",A1_Individu_Data_Keadaan_SDMK!P$4:P$149350,"Puskesmas"),"")</f>
        <v/>
      </c>
      <c r="T98" s="400" t="str">
        <f t="shared" si="19"/>
        <v/>
      </c>
      <c r="U98" s="400" t="str">
        <f>IF(B98&lt;&gt;"",COUNTIFS(A1_Individu_Data_Keadaan_SDMK!Q$4:Q$149350,'04_MASTER_KODE_SDMK'!D$88,A1_Individu_Data_Keadaan_SDMK!O$4:O$149350,B98,A1_Individu_Data_Keadaan_SDMK!U$4:U$149350,"Laki-laki",A1_Individu_Data_Keadaan_SDMK!P$4:P$149350,"Puskesmas"),"")</f>
        <v/>
      </c>
      <c r="V98" s="400" t="str">
        <f>IF(B98&lt;&gt;"",COUNTIFS(A1_Individu_Data_Keadaan_SDMK!Q$4:Q$149350,'04_MASTER_KODE_SDMK'!D$88,A1_Individu_Data_Keadaan_SDMK!O$4:O$149350,B98,A1_Individu_Data_Keadaan_SDMK!U$4:U$149350,"Perempuan",A1_Individu_Data_Keadaan_SDMK!P$4:P$149350,"Puskesmas"),"")</f>
        <v/>
      </c>
      <c r="W98" s="400" t="str">
        <f t="shared" si="20"/>
        <v/>
      </c>
      <c r="X98" s="400" t="str">
        <f>IF(B98&lt;&gt;"",COUNTIFS(A1_Individu_Data_Keadaan_SDMK!Q$4:Q$149350,'04_MASTER_KODE_SDMK'!D$91,A1_Individu_Data_Keadaan_SDMK!O$4:O$149350,B98,A1_Individu_Data_Keadaan_SDMK!U$4:U$149350,"Laki-laki",A1_Individu_Data_Keadaan_SDMK!P$4:P$149350,"Puskesmas"),"")</f>
        <v/>
      </c>
      <c r="Y98" s="400" t="str">
        <f>IF(B98&lt;&gt;"",COUNTIFS(A1_Individu_Data_Keadaan_SDMK!Q$4:Q$149350,'04_MASTER_KODE_SDMK'!D$91,A1_Individu_Data_Keadaan_SDMK!O$4:O$149350,B98,A1_Individu_Data_Keadaan_SDMK!U$4:U$149350,"Perempuan",A1_Individu_Data_Keadaan_SDMK!P$4:P$149350,"Puskesmas"),"")</f>
        <v/>
      </c>
      <c r="Z98" s="400" t="str">
        <f t="shared" si="21"/>
        <v/>
      </c>
      <c r="AA98" s="400" t="str">
        <f>IF(B98&lt;&gt;"",COUNTIFS(A1_Individu_Data_Keadaan_SDMK!R$4:R$149350,'04_MASTER_KODE_SDMK'!E$107,A1_Individu_Data_Keadaan_SDMK!O$4:O$149350,B98,A1_Individu_Data_Keadaan_SDMK!U$4:U$149350,"Laki-laki",A1_Individu_Data_Keadaan_SDMK!P$4:P$149350,"Puskesmas"),"")</f>
        <v/>
      </c>
      <c r="AB98" s="400" t="str">
        <f>IF(B98&lt;&gt;"",COUNTIFS(A1_Individu_Data_Keadaan_SDMK!R$4:R$149350,'04_MASTER_KODE_SDMK'!E$107,A1_Individu_Data_Keadaan_SDMK!O$4:O$149350,B98,A1_Individu_Data_Keadaan_SDMK!U$4:U$149350,"Perempuan"),"")</f>
        <v/>
      </c>
      <c r="AC98" s="400" t="str">
        <f t="shared" si="28"/>
        <v/>
      </c>
      <c r="AD98" s="400" t="str">
        <f t="shared" si="22"/>
        <v/>
      </c>
      <c r="AE98" s="400" t="str">
        <f t="shared" si="23"/>
        <v/>
      </c>
      <c r="AF98" s="400" t="str">
        <f t="shared" si="24"/>
        <v/>
      </c>
      <c r="AG98" s="397"/>
      <c r="AH98" s="397"/>
      <c r="AI98" s="397"/>
      <c r="AJ98" s="397"/>
      <c r="AK98" s="397"/>
      <c r="AL98" s="397"/>
      <c r="AM98" s="397"/>
      <c r="AN98" s="397"/>
      <c r="AO98" s="397"/>
      <c r="AP98" s="397"/>
      <c r="AQ98" s="397"/>
      <c r="AR98" s="397"/>
      <c r="AS98" s="397"/>
      <c r="AT98" s="397"/>
      <c r="AU98" s="397"/>
    </row>
    <row r="99" spans="1:47" ht="19.5" customHeight="1">
      <c r="A99" s="640" t="s">
        <v>9218</v>
      </c>
      <c r="B99" s="641"/>
      <c r="C99" s="394">
        <f t="shared" ref="C99:AF99" si="29">SUM(C61:C98)</f>
        <v>320</v>
      </c>
      <c r="D99" s="394">
        <f t="shared" si="29"/>
        <v>555</v>
      </c>
      <c r="E99" s="394">
        <f t="shared" si="29"/>
        <v>1</v>
      </c>
      <c r="F99" s="394">
        <f t="shared" si="29"/>
        <v>1</v>
      </c>
      <c r="G99" s="394">
        <f t="shared" si="29"/>
        <v>2</v>
      </c>
      <c r="H99" s="394">
        <f t="shared" si="29"/>
        <v>0</v>
      </c>
      <c r="I99" s="394">
        <f t="shared" si="29"/>
        <v>0</v>
      </c>
      <c r="J99" s="394">
        <f t="shared" si="29"/>
        <v>0</v>
      </c>
      <c r="K99" s="394">
        <f t="shared" si="29"/>
        <v>5</v>
      </c>
      <c r="L99" s="394">
        <f t="shared" si="29"/>
        <v>9</v>
      </c>
      <c r="M99" s="394">
        <f t="shared" si="29"/>
        <v>14</v>
      </c>
      <c r="N99" s="394">
        <f t="shared" si="29"/>
        <v>27</v>
      </c>
      <c r="O99" s="394">
        <f t="shared" si="29"/>
        <v>0</v>
      </c>
      <c r="P99" s="394">
        <f t="shared" si="29"/>
        <v>0</v>
      </c>
      <c r="Q99" s="394">
        <f t="shared" si="29"/>
        <v>0</v>
      </c>
      <c r="R99" s="394">
        <f t="shared" si="29"/>
        <v>0</v>
      </c>
      <c r="S99" s="394">
        <f t="shared" si="29"/>
        <v>1</v>
      </c>
      <c r="T99" s="394">
        <f t="shared" si="29"/>
        <v>1</v>
      </c>
      <c r="U99" s="394">
        <f t="shared" si="29"/>
        <v>0</v>
      </c>
      <c r="V99" s="394">
        <f t="shared" si="29"/>
        <v>0</v>
      </c>
      <c r="W99" s="394">
        <f t="shared" si="29"/>
        <v>0</v>
      </c>
      <c r="X99" s="394">
        <f t="shared" si="29"/>
        <v>0</v>
      </c>
      <c r="Y99" s="394">
        <f t="shared" si="29"/>
        <v>1</v>
      </c>
      <c r="Z99" s="394">
        <f t="shared" si="29"/>
        <v>1</v>
      </c>
      <c r="AA99" s="394">
        <f t="shared" si="29"/>
        <v>1</v>
      </c>
      <c r="AB99" s="394">
        <f t="shared" si="29"/>
        <v>0</v>
      </c>
      <c r="AC99" s="394">
        <f t="shared" si="29"/>
        <v>1</v>
      </c>
      <c r="AD99" s="394">
        <f t="shared" si="29"/>
        <v>7</v>
      </c>
      <c r="AE99" s="394">
        <f t="shared" si="29"/>
        <v>39</v>
      </c>
      <c r="AF99" s="394">
        <f t="shared" si="29"/>
        <v>46</v>
      </c>
      <c r="AG99" s="397"/>
      <c r="AH99" s="397"/>
      <c r="AI99" s="397"/>
      <c r="AJ99" s="397"/>
      <c r="AK99" s="397"/>
      <c r="AL99" s="397"/>
      <c r="AM99" s="397"/>
      <c r="AN99" s="397"/>
      <c r="AO99" s="397"/>
      <c r="AP99" s="397"/>
      <c r="AQ99" s="397"/>
      <c r="AR99" s="397"/>
      <c r="AS99" s="397"/>
      <c r="AT99" s="397"/>
      <c r="AU99" s="397"/>
    </row>
  </sheetData>
  <mergeCells count="53">
    <mergeCell ref="A13:A14"/>
    <mergeCell ref="B13:B14"/>
    <mergeCell ref="A99:B99"/>
    <mergeCell ref="K59:M59"/>
    <mergeCell ref="O59:Q59"/>
    <mergeCell ref="A54:B54"/>
    <mergeCell ref="A58:A59"/>
    <mergeCell ref="B58:B59"/>
    <mergeCell ref="C58:D58"/>
    <mergeCell ref="E58:AC58"/>
    <mergeCell ref="E59:G59"/>
    <mergeCell ref="H59:J59"/>
    <mergeCell ref="R59:T59"/>
    <mergeCell ref="U59:W59"/>
    <mergeCell ref="D13:D15"/>
    <mergeCell ref="C13:C15"/>
    <mergeCell ref="X59:Z59"/>
    <mergeCell ref="AA59:AC59"/>
    <mergeCell ref="AM14:AO14"/>
    <mergeCell ref="AP14:AR14"/>
    <mergeCell ref="AD58:AF59"/>
    <mergeCell ref="A6:A7"/>
    <mergeCell ref="B6:B7"/>
    <mergeCell ref="C6:C7"/>
    <mergeCell ref="D6:D7"/>
    <mergeCell ref="E6:AR6"/>
    <mergeCell ref="AJ7:AL7"/>
    <mergeCell ref="AM7:AO7"/>
    <mergeCell ref="AP7:AR7"/>
    <mergeCell ref="R7:T7"/>
    <mergeCell ref="U7:W7"/>
    <mergeCell ref="X7:Z7"/>
    <mergeCell ref="AA7:AC7"/>
    <mergeCell ref="AD7:AF7"/>
    <mergeCell ref="AG7:AI7"/>
    <mergeCell ref="AS6:AU7"/>
    <mergeCell ref="E7:G7"/>
    <mergeCell ref="H7:J7"/>
    <mergeCell ref="K7:M7"/>
    <mergeCell ref="O7:Q7"/>
    <mergeCell ref="AS13:AU14"/>
    <mergeCell ref="E14:G14"/>
    <mergeCell ref="H14:J14"/>
    <mergeCell ref="K14:M14"/>
    <mergeCell ref="O14:Q14"/>
    <mergeCell ref="R14:T14"/>
    <mergeCell ref="U14:W14"/>
    <mergeCell ref="X14:Z14"/>
    <mergeCell ref="AA14:AC14"/>
    <mergeCell ref="AD14:AF14"/>
    <mergeCell ref="E13:AR13"/>
    <mergeCell ref="AG14:AI14"/>
    <mergeCell ref="AJ14:AL1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8</vt:i4>
      </vt:variant>
    </vt:vector>
  </HeadingPairs>
  <TitlesOfParts>
    <vt:vector size="37" baseType="lpstr">
      <vt:lpstr>A1_Individu_Data_Keadaan_SDMK</vt:lpstr>
      <vt:lpstr>A2_Individu_Data_Dikjut_SDMK</vt:lpstr>
      <vt:lpstr>A3_Individu_Data_Pelatihan_SDMK</vt:lpstr>
      <vt:lpstr>A4_Individu_Reg_Ijin_Nakes</vt:lpstr>
      <vt:lpstr>A5_Individu_Data_SDMK_WNA</vt:lpstr>
      <vt:lpstr>NAVIGASI</vt:lpstr>
      <vt:lpstr>Sheet3</vt:lpstr>
      <vt:lpstr>Berita Acara</vt:lpstr>
      <vt:lpstr>B1_1_Rekapitulasi_SDMK</vt:lpstr>
      <vt:lpstr>B1_2_Renbut_Puskesmas</vt:lpstr>
      <vt:lpstr>B1_3_Renbut_Rumah_Sakit</vt:lpstr>
      <vt:lpstr>DASHBOARD 1</vt:lpstr>
      <vt:lpstr>DASHBOARD 2</vt:lpstr>
      <vt:lpstr>DASHBOARD 3</vt:lpstr>
      <vt:lpstr>DASHBOARD 4</vt:lpstr>
      <vt:lpstr>DASHBOARD 5</vt:lpstr>
      <vt:lpstr>IK1</vt:lpstr>
      <vt:lpstr>IK2</vt:lpstr>
      <vt:lpstr>IK3</vt:lpstr>
      <vt:lpstr>01_MASTER_KODE_WILAYAH</vt:lpstr>
      <vt:lpstr>02_MASTER_KODE_FASYANKES</vt:lpstr>
      <vt:lpstr>03_MASTER_KODE_SEKOLAH_PT</vt:lpstr>
      <vt:lpstr>04_MASTER_KODE_SDMK</vt:lpstr>
      <vt:lpstr>05_MASTER_KODE_PRODI</vt:lpstr>
      <vt:lpstr>06_MASTER_KODE_PELATIHAN</vt:lpstr>
      <vt:lpstr>07_MASTER_KODE_OP</vt:lpstr>
      <vt:lpstr>08_MASTER_KODE_WNA</vt:lpstr>
      <vt:lpstr>Sheet2</vt:lpstr>
      <vt:lpstr>Sheet1</vt:lpstr>
      <vt:lpstr>'Berita Acara'!Print_Area</vt:lpstr>
      <vt:lpstr>'DASHBOARD 1'!Print_Area</vt:lpstr>
      <vt:lpstr>'DASHBOARD 2'!Print_Area</vt:lpstr>
      <vt:lpstr>'IK1'!Print_Area</vt:lpstr>
      <vt:lpstr>'IK2'!Print_Area</vt:lpstr>
      <vt:lpstr>'IK3'!Print_Area</vt:lpstr>
      <vt:lpstr>NAVIGASI!Print_Area</vt:lpstr>
      <vt:lpstr>'DASHBOARD 1'!Print_Titles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DATIN</dc:creator>
  <cp:lastModifiedBy>IK</cp:lastModifiedBy>
  <cp:lastPrinted>2016-11-03T08:59:55Z</cp:lastPrinted>
  <dcterms:created xsi:type="dcterms:W3CDTF">2016-02-24T11:42:34Z</dcterms:created>
  <dcterms:modified xsi:type="dcterms:W3CDTF">2018-05-04T03:00:38Z</dcterms:modified>
</cp:coreProperties>
</file>